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8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9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10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omments1.xml" ContentType="application/vnd.openxmlformats-officedocument.spreadsheetml.comments+xml"/>
  <Override PartName="/xl/drawings/drawing11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f1ba6c37a49ad1d9/Documents/"/>
    </mc:Choice>
  </mc:AlternateContent>
  <xr:revisionPtr revIDLastSave="2146" documentId="11_F48EB2993572E5D39BC46F344721E8B23E8F2A40" xr6:coauthVersionLast="45" xr6:coauthVersionMax="45" xr10:uidLastSave="{D9D3A547-AF8C-4E45-B220-B6071E70B570}"/>
  <bookViews>
    <workbookView xWindow="-120" yWindow="-120" windowWidth="29040" windowHeight="15840" tabRatio="769" activeTab="3" xr2:uid="{00000000-000D-0000-FFFF-FFFF00000000}"/>
  </bookViews>
  <sheets>
    <sheet name="ICVS_SOFR_OIS_C_Value" sheetId="95" r:id="rId1"/>
    <sheet name="ICVS_SOFR" sheetId="96" r:id="rId2"/>
    <sheet name="ICVS_SOFR_OIS_C (3)" sheetId="94" r:id="rId3"/>
    <sheet name="ICVS_SOFR_OIS_C (2)" sheetId="93" r:id="rId4"/>
    <sheet name="ICVS_SOFR_OIS_C" sheetId="92" r:id="rId5"/>
    <sheet name="IBOR Fallback" sheetId="91" r:id="rId6"/>
    <sheet name="ICVS_USD_LIBOR3M_C" sheetId="55" r:id="rId7"/>
    <sheet name="ICVS_USD_LIBOR3M_Z" sheetId="56" r:id="rId8"/>
    <sheet name="ICVS_SOFR_C" sheetId="53" r:id="rId9"/>
    <sheet name="ICVS_SOFR_Z" sheetId="54" r:id="rId10"/>
    <sheet name="FwdMktData_T1" sheetId="18" r:id="rId11"/>
    <sheet name="FRANK_Adv" sheetId="8" r:id="rId12"/>
    <sheet name="SpreadOption" sheetId="78" r:id="rId13"/>
    <sheet name="FwdCurve" sheetId="15" r:id="rId14"/>
    <sheet name="CD,CMS10, CMS5" sheetId="29" r:id="rId15"/>
    <sheet name="BloombergQuerry" sheetId="30" r:id="rId16"/>
    <sheet name="BloombergQuerry2" sheetId="70" r:id="rId17"/>
    <sheet name="RateInfo" sheetId="31" r:id="rId18"/>
  </sheets>
  <functionGroups builtInGroupCount="19"/>
  <definedNames>
    <definedName name="_xlnm._FilterDatabase" localSheetId="14" hidden="1">#REF!</definedName>
    <definedName name="_xlnm._FilterDatabase" localSheetId="10" hidden="1">FwdMktData_T1!$A$1:$W$1</definedName>
    <definedName name="_xlnm._FilterDatabase" localSheetId="5" hidden="1">'IBOR Fallback'!$A$10:$AV$1764</definedName>
    <definedName name="_xlnm._FilterDatabase" localSheetId="17" hidden="1">RateInfo!$A$1:$E$23</definedName>
    <definedName name="Adjuster" localSheetId="5">#REF!</definedName>
    <definedName name="Adjuster" localSheetId="4">#REF!</definedName>
    <definedName name="Adjuster" localSheetId="3">#REF!</definedName>
    <definedName name="Adjuster" localSheetId="2">#REF!</definedName>
    <definedName name="Adjuster" localSheetId="0">#REF!</definedName>
    <definedName name="Adjuster" localSheetId="12">#REF!</definedName>
    <definedName name="Adjuster">#REF!</definedName>
    <definedName name="Callability">#REF!</definedName>
    <definedName name="CallCalendar">#REF!</definedName>
    <definedName name="CallConv">#REF!</definedName>
    <definedName name="CallDirection">#REF!</definedName>
    <definedName name="CallEndDate">#REF!</definedName>
    <definedName name="CallExerciseFee">#REF!</definedName>
    <definedName name="CallFreq">#REF!</definedName>
    <definedName name="CallNoticeDate">#REF!</definedName>
    <definedName name="CallNoticePeriod">#REF!</definedName>
    <definedName name="CallSchedule">#REF!</definedName>
    <definedName name="CallStartDate">#REF!</definedName>
    <definedName name="CallStub">#REF!</definedName>
    <definedName name="CapRate" localSheetId="5">#REF!</definedName>
    <definedName name="CapRate" localSheetId="4">#REF!</definedName>
    <definedName name="CapRate" localSheetId="3">#REF!</definedName>
    <definedName name="CapRate" localSheetId="2">#REF!</definedName>
    <definedName name="CapRate" localSheetId="0">#REF!</definedName>
    <definedName name="CapRate" localSheetId="12">#REF!</definedName>
    <definedName name="CapRate">#REF!</definedName>
    <definedName name="CorrFX2x2" localSheetId="5">#REF!</definedName>
    <definedName name="CorrFX2x2" localSheetId="4">#REF!</definedName>
    <definedName name="CorrFX2x2" localSheetId="3">#REF!</definedName>
    <definedName name="CorrFX2x2" localSheetId="2">#REF!</definedName>
    <definedName name="CorrFX2x2" localSheetId="0">#REF!</definedName>
    <definedName name="CorrFX2x2" localSheetId="12">#REF!</definedName>
    <definedName name="CorrFX2x2">#REF!</definedName>
    <definedName name="CorrFX2y2" localSheetId="5">#REF!</definedName>
    <definedName name="CorrFX2y2" localSheetId="4">#REF!</definedName>
    <definedName name="CorrFX2y2" localSheetId="3">#REF!</definedName>
    <definedName name="CorrFX2y2" localSheetId="2">#REF!</definedName>
    <definedName name="CorrFX2y2" localSheetId="0">#REF!</definedName>
    <definedName name="CorrFX2y2" localSheetId="12">#REF!</definedName>
    <definedName name="CorrFX2y2">#REF!</definedName>
    <definedName name="Corrx1x2" localSheetId="5">#REF!</definedName>
    <definedName name="Corrx1x2" localSheetId="4">#REF!</definedName>
    <definedName name="Corrx1x2" localSheetId="3">#REF!</definedName>
    <definedName name="Corrx1x2" localSheetId="2">#REF!</definedName>
    <definedName name="Corrx1x2" localSheetId="0">#REF!</definedName>
    <definedName name="Corrx1x2" localSheetId="12">#REF!</definedName>
    <definedName name="Corrx1x2">#REF!</definedName>
    <definedName name="Corrx1y2" localSheetId="5">#REF!</definedName>
    <definedName name="Corrx1y2" localSheetId="4">#REF!</definedName>
    <definedName name="Corrx1y2" localSheetId="3">#REF!</definedName>
    <definedName name="Corrx1y2" localSheetId="2">#REF!</definedName>
    <definedName name="Corrx1y2" localSheetId="0">#REF!</definedName>
    <definedName name="Corrx1y2" localSheetId="12">#REF!</definedName>
    <definedName name="Corrx1y2">#REF!</definedName>
    <definedName name="Corrx2y2" localSheetId="5">#REF!</definedName>
    <definedName name="Corrx2y2" localSheetId="4">#REF!</definedName>
    <definedName name="Corrx2y2" localSheetId="3">#REF!</definedName>
    <definedName name="Corrx2y2" localSheetId="2">#REF!</definedName>
    <definedName name="Corrx2y2" localSheetId="0">#REF!</definedName>
    <definedName name="Corrx2y2" localSheetId="12">#REF!</definedName>
    <definedName name="Corrx2y2">#REF!</definedName>
    <definedName name="CouponFixedRate">#REF!</definedName>
    <definedName name="CouponLeg">#REF!</definedName>
    <definedName name="CouponLegAdjFlag">#REF!</definedName>
    <definedName name="CouponLegCalendar">#REF!</definedName>
    <definedName name="CouponLegConv">#REF!</definedName>
    <definedName name="CouponLegDayCount">#REF!</definedName>
    <definedName name="CouponLegDirection">#REF!</definedName>
    <definedName name="CouponLegFreq">#REF!</definedName>
    <definedName name="CouponLegStub">#REF!</definedName>
    <definedName name="CouponMargin">#REF!</definedName>
    <definedName name="Currency">#REF!</definedName>
    <definedName name="Curve1MeanReversion1" localSheetId="5">#REF!</definedName>
    <definedName name="Curve1MeanReversion1" localSheetId="4">#REF!</definedName>
    <definedName name="Curve1MeanReversion1" localSheetId="3">#REF!</definedName>
    <definedName name="Curve1MeanReversion1" localSheetId="2">#REF!</definedName>
    <definedName name="Curve1MeanReversion1" localSheetId="0">#REF!</definedName>
    <definedName name="Curve1MeanReversion1" localSheetId="12">#REF!</definedName>
    <definedName name="Curve1MeanReversion1">#REF!</definedName>
    <definedName name="Curve1Vol1" localSheetId="5">#REF!</definedName>
    <definedName name="Curve1Vol1" localSheetId="4">#REF!</definedName>
    <definedName name="Curve1Vol1" localSheetId="3">#REF!</definedName>
    <definedName name="Curve1Vol1" localSheetId="2">#REF!</definedName>
    <definedName name="Curve1Vol1" localSheetId="0">#REF!</definedName>
    <definedName name="Curve1Vol1" localSheetId="12">#REF!</definedName>
    <definedName name="Curve1Vol1">#REF!</definedName>
    <definedName name="Curve2MeanReversion1" localSheetId="5">#REF!</definedName>
    <definedName name="Curve2MeanReversion1" localSheetId="4">#REF!</definedName>
    <definedName name="Curve2MeanReversion1" localSheetId="3">#REF!</definedName>
    <definedName name="Curve2MeanReversion1" localSheetId="2">#REF!</definedName>
    <definedName name="Curve2MeanReversion1" localSheetId="0">#REF!</definedName>
    <definedName name="Curve2MeanReversion1" localSheetId="12">#REF!</definedName>
    <definedName name="Curve2MeanReversion1">#REF!</definedName>
    <definedName name="Curve2MeanReversion2" localSheetId="5">#REF!</definedName>
    <definedName name="Curve2MeanReversion2" localSheetId="4">#REF!</definedName>
    <definedName name="Curve2MeanReversion2" localSheetId="3">#REF!</definedName>
    <definedName name="Curve2MeanReversion2" localSheetId="2">#REF!</definedName>
    <definedName name="Curve2MeanReversion2" localSheetId="0">#REF!</definedName>
    <definedName name="Curve2MeanReversion2" localSheetId="12">#REF!</definedName>
    <definedName name="Curve2MeanReversion2">#REF!</definedName>
    <definedName name="Curve2Vol1" localSheetId="5">#REF!</definedName>
    <definedName name="Curve2Vol1" localSheetId="4">#REF!</definedName>
    <definedName name="Curve2Vol1" localSheetId="3">#REF!</definedName>
    <definedName name="Curve2Vol1" localSheetId="2">#REF!</definedName>
    <definedName name="Curve2Vol1" localSheetId="0">#REF!</definedName>
    <definedName name="Curve2Vol1" localSheetId="12">#REF!</definedName>
    <definedName name="Curve2Vol1">#REF!</definedName>
    <definedName name="Curve2Vol2" localSheetId="5">#REF!</definedName>
    <definedName name="Curve2Vol2" localSheetId="4">#REF!</definedName>
    <definedName name="Curve2Vol2" localSheetId="3">#REF!</definedName>
    <definedName name="Curve2Vol2" localSheetId="2">#REF!</definedName>
    <definedName name="Curve2Vol2" localSheetId="0">#REF!</definedName>
    <definedName name="Curve2Vol2" localSheetId="12">#REF!</definedName>
    <definedName name="Curve2Vol2">#REF!</definedName>
    <definedName name="Fixing_History">#REF!</definedName>
    <definedName name="Fixing_History2" localSheetId="5">#REF!</definedName>
    <definedName name="Fixing_History2" localSheetId="4">#REF!</definedName>
    <definedName name="Fixing_History2" localSheetId="3">#REF!</definedName>
    <definedName name="Fixing_History2" localSheetId="2">#REF!</definedName>
    <definedName name="Fixing_History2" localSheetId="0">#REF!</definedName>
    <definedName name="Fixing_History2" localSheetId="12">#REF!</definedName>
    <definedName name="Fixing_History2">#REF!</definedName>
    <definedName name="Fixing_History3" localSheetId="5">#REF!</definedName>
    <definedName name="Fixing_History3" localSheetId="4">#REF!</definedName>
    <definedName name="Fixing_History3" localSheetId="3">#REF!</definedName>
    <definedName name="Fixing_History3" localSheetId="2">#REF!</definedName>
    <definedName name="Fixing_History3" localSheetId="0">#REF!</definedName>
    <definedName name="Fixing_History3" localSheetId="12">#REF!</definedName>
    <definedName name="Fixing_History3">#REF!</definedName>
    <definedName name="FixingCalendar">#REF!</definedName>
    <definedName name="FixingLag">#REF!</definedName>
    <definedName name="FixingType">#REF!</definedName>
    <definedName name="FloorRate" localSheetId="5">#REF!</definedName>
    <definedName name="FloorRate" localSheetId="4">#REF!</definedName>
    <definedName name="FloorRate" localSheetId="3">#REF!</definedName>
    <definedName name="FloorRate" localSheetId="2">#REF!</definedName>
    <definedName name="FloorRate" localSheetId="0">#REF!</definedName>
    <definedName name="FloorRate" localSheetId="12">#REF!</definedName>
    <definedName name="FloorRate">#REF!</definedName>
    <definedName name="FundingLeg">#REF!</definedName>
    <definedName name="FundingLegAdjFlag">#REF!</definedName>
    <definedName name="FundingLegCalendar">#REF!</definedName>
    <definedName name="FundingLegConv">#REF!</definedName>
    <definedName name="FundingLegDayCount">#REF!</definedName>
    <definedName name="FundingLegDirection">#REF!</definedName>
    <definedName name="FundingLegFreq">#REF!</definedName>
    <definedName name="FundingLegIndexMulti">#REF!</definedName>
    <definedName name="FundingLegMargin">#REF!</definedName>
    <definedName name="FundingLegStub">#REF!</definedName>
    <definedName name="FX2Vol" localSheetId="5">#REF!</definedName>
    <definedName name="FX2Vol" localSheetId="4">#REF!</definedName>
    <definedName name="FX2Vol" localSheetId="3">#REF!</definedName>
    <definedName name="FX2Vol" localSheetId="2">#REF!</definedName>
    <definedName name="FX2Vol" localSheetId="0">#REF!</definedName>
    <definedName name="FX2Vol" localSheetId="12">#REF!</definedName>
    <definedName name="FX2Vol">#REF!</definedName>
    <definedName name="HighBoundary" localSheetId="5">#REF!</definedName>
    <definedName name="HighBoundary" localSheetId="4">#REF!</definedName>
    <definedName name="HighBoundary" localSheetId="3">#REF!</definedName>
    <definedName name="HighBoundary" localSheetId="2">#REF!</definedName>
    <definedName name="HighBoundary" localSheetId="0">#REF!</definedName>
    <definedName name="HighBoundary" localSheetId="12">#REF!</definedName>
    <definedName name="HighBoundary">#REF!</definedName>
    <definedName name="HighBoundaryInFlag" localSheetId="5">#REF!</definedName>
    <definedName name="HighBoundaryInFlag" localSheetId="4">#REF!</definedName>
    <definedName name="HighBoundaryInFlag" localSheetId="3">#REF!</definedName>
    <definedName name="HighBoundaryInFlag" localSheetId="2">#REF!</definedName>
    <definedName name="HighBoundaryInFlag" localSheetId="0">#REF!</definedName>
    <definedName name="HighBoundaryInFlag" localSheetId="12">#REF!</definedName>
    <definedName name="HighBoundaryInFlag">#REF!</definedName>
    <definedName name="HighBoundaryOH" localSheetId="5">#REF!</definedName>
    <definedName name="HighBoundaryOH" localSheetId="4">#REF!</definedName>
    <definedName name="HighBoundaryOH" localSheetId="3">#REF!</definedName>
    <definedName name="HighBoundaryOH" localSheetId="2">#REF!</definedName>
    <definedName name="HighBoundaryOH" localSheetId="0">#REF!</definedName>
    <definedName name="HighBoundaryOH" localSheetId="12">#REF!</definedName>
    <definedName name="HighBoundaryOH">#REF!</definedName>
    <definedName name="HighBoundaryOHFlag" localSheetId="5">#REF!</definedName>
    <definedName name="HighBoundaryOHFlag" localSheetId="4">#REF!</definedName>
    <definedName name="HighBoundaryOHFlag" localSheetId="3">#REF!</definedName>
    <definedName name="HighBoundaryOHFlag" localSheetId="2">#REF!</definedName>
    <definedName name="HighBoundaryOHFlag" localSheetId="0">#REF!</definedName>
    <definedName name="HighBoundaryOHFlag" localSheetId="12">#REF!</definedName>
    <definedName name="HighBoundaryOHFlag">#REF!</definedName>
    <definedName name="HWVol1">#REF!</definedName>
    <definedName name="HWVol2" localSheetId="5">#REF!</definedName>
    <definedName name="HWVol2" localSheetId="4">#REF!</definedName>
    <definedName name="HWVol2" localSheetId="3">#REF!</definedName>
    <definedName name="HWVol2" localSheetId="2">#REF!</definedName>
    <definedName name="HWVol2" localSheetId="0">#REF!</definedName>
    <definedName name="HWVol2" localSheetId="12">#REF!</definedName>
    <definedName name="HWVol2">#REF!</definedName>
    <definedName name="Index1_Cal" localSheetId="5">#REF!</definedName>
    <definedName name="Index1_Cal" localSheetId="4">#REF!</definedName>
    <definedName name="Index1_Cal" localSheetId="3">#REF!</definedName>
    <definedName name="Index1_Cal" localSheetId="2">#REF!</definedName>
    <definedName name="Index1_Cal" localSheetId="0">#REF!</definedName>
    <definedName name="Index1_Cal" localSheetId="12">#REF!</definedName>
    <definedName name="Index1_Cal">#REF!</definedName>
    <definedName name="Index1_Crcy" localSheetId="5">#REF!</definedName>
    <definedName name="Index1_Crcy" localSheetId="4">#REF!</definedName>
    <definedName name="Index1_Crcy" localSheetId="3">#REF!</definedName>
    <definedName name="Index1_Crcy" localSheetId="2">#REF!</definedName>
    <definedName name="Index1_Crcy" localSheetId="0">#REF!</definedName>
    <definedName name="Index1_Crcy" localSheetId="12">#REF!</definedName>
    <definedName name="Index1_Crcy">#REF!</definedName>
    <definedName name="Index1_Freq1" localSheetId="5">#REF!</definedName>
    <definedName name="Index1_Freq1" localSheetId="4">#REF!</definedName>
    <definedName name="Index1_Freq1" localSheetId="3">#REF!</definedName>
    <definedName name="Index1_Freq1" localSheetId="2">#REF!</definedName>
    <definedName name="Index1_Freq1" localSheetId="0">#REF!</definedName>
    <definedName name="Index1_Freq1" localSheetId="12">#REF!</definedName>
    <definedName name="Index1_Freq1">#REF!</definedName>
    <definedName name="Index1_Freq2" localSheetId="5">#REF!</definedName>
    <definedName name="Index1_Freq2" localSheetId="4">#REF!</definedName>
    <definedName name="Index1_Freq2" localSheetId="3">#REF!</definedName>
    <definedName name="Index1_Freq2" localSheetId="2">#REF!</definedName>
    <definedName name="Index1_Freq2" localSheetId="0">#REF!</definedName>
    <definedName name="Index1_Freq2" localSheetId="12">#REF!</definedName>
    <definedName name="Index1_Freq2">#REF!</definedName>
    <definedName name="Index1_Tenor" localSheetId="5">#REF!</definedName>
    <definedName name="Index1_Tenor" localSheetId="4">#REF!</definedName>
    <definedName name="Index1_Tenor" localSheetId="3">#REF!</definedName>
    <definedName name="Index1_Tenor" localSheetId="2">#REF!</definedName>
    <definedName name="Index1_Tenor" localSheetId="0">#REF!</definedName>
    <definedName name="Index1_Tenor" localSheetId="12">#REF!</definedName>
    <definedName name="Index1_Tenor">#REF!</definedName>
    <definedName name="Index1_Type" localSheetId="5">#REF!</definedName>
    <definedName name="Index1_Type" localSheetId="4">#REF!</definedName>
    <definedName name="Index1_Type" localSheetId="3">#REF!</definedName>
    <definedName name="Index1_Type" localSheetId="2">#REF!</definedName>
    <definedName name="Index1_Type" localSheetId="0">#REF!</definedName>
    <definedName name="Index1_Type" localSheetId="12">#REF!</definedName>
    <definedName name="Index1_Type">#REF!</definedName>
    <definedName name="Index1Multi" localSheetId="5">#REF!</definedName>
    <definedName name="Index1Multi" localSheetId="4">#REF!</definedName>
    <definedName name="Index1Multi" localSheetId="3">#REF!</definedName>
    <definedName name="Index1Multi" localSheetId="2">#REF!</definedName>
    <definedName name="Index1Multi" localSheetId="0">#REF!</definedName>
    <definedName name="Index1Multi" localSheetId="12">#REF!</definedName>
    <definedName name="Index1Multi">#REF!</definedName>
    <definedName name="Index2_Cal" localSheetId="5">#REF!</definedName>
    <definedName name="Index2_Cal" localSheetId="4">#REF!</definedName>
    <definedName name="Index2_Cal" localSheetId="3">#REF!</definedName>
    <definedName name="Index2_Cal" localSheetId="2">#REF!</definedName>
    <definedName name="Index2_Cal" localSheetId="0">#REF!</definedName>
    <definedName name="Index2_Cal" localSheetId="12">#REF!</definedName>
    <definedName name="Index2_Cal">#REF!</definedName>
    <definedName name="Index2_Crcy" localSheetId="5">#REF!</definedName>
    <definedName name="Index2_Crcy" localSheetId="4">#REF!</definedName>
    <definedName name="Index2_Crcy" localSheetId="3">#REF!</definedName>
    <definedName name="Index2_Crcy" localSheetId="2">#REF!</definedName>
    <definedName name="Index2_Crcy" localSheetId="0">#REF!</definedName>
    <definedName name="Index2_Crcy" localSheetId="12">#REF!</definedName>
    <definedName name="Index2_Crcy">#REF!</definedName>
    <definedName name="Index2_Freq1" localSheetId="5">#REF!</definedName>
    <definedName name="Index2_Freq1" localSheetId="4">#REF!</definedName>
    <definedName name="Index2_Freq1" localSheetId="3">#REF!</definedName>
    <definedName name="Index2_Freq1" localSheetId="2">#REF!</definedName>
    <definedName name="Index2_Freq1" localSheetId="0">#REF!</definedName>
    <definedName name="Index2_Freq1" localSheetId="12">#REF!</definedName>
    <definedName name="Index2_Freq1">#REF!</definedName>
    <definedName name="Index2_Freq2" localSheetId="5">#REF!</definedName>
    <definedName name="Index2_Freq2" localSheetId="4">#REF!</definedName>
    <definedName name="Index2_Freq2" localSheetId="3">#REF!</definedName>
    <definedName name="Index2_Freq2" localSheetId="2">#REF!</definedName>
    <definedName name="Index2_Freq2" localSheetId="0">#REF!</definedName>
    <definedName name="Index2_Freq2" localSheetId="12">#REF!</definedName>
    <definedName name="Index2_Freq2">#REF!</definedName>
    <definedName name="Index2_Tenor" localSheetId="5">#REF!</definedName>
    <definedName name="Index2_Tenor" localSheetId="4">#REF!</definedName>
    <definedName name="Index2_Tenor" localSheetId="3">#REF!</definedName>
    <definedName name="Index2_Tenor" localSheetId="2">#REF!</definedName>
    <definedName name="Index2_Tenor" localSheetId="0">#REF!</definedName>
    <definedName name="Index2_Tenor" localSheetId="12">#REF!</definedName>
    <definedName name="Index2_Tenor">#REF!</definedName>
    <definedName name="Index2_Type" localSheetId="5">#REF!</definedName>
    <definedName name="Index2_Type" localSheetId="4">#REF!</definedName>
    <definedName name="Index2_Type" localSheetId="3">#REF!</definedName>
    <definedName name="Index2_Type" localSheetId="2">#REF!</definedName>
    <definedName name="Index2_Type" localSheetId="0">#REF!</definedName>
    <definedName name="Index2_Type" localSheetId="12">#REF!</definedName>
    <definedName name="Index2_Type">#REF!</definedName>
    <definedName name="Index2Multi" localSheetId="5">#REF!</definedName>
    <definedName name="Index2Multi" localSheetId="4">#REF!</definedName>
    <definedName name="Index2Multi" localSheetId="3">#REF!</definedName>
    <definedName name="Index2Multi" localSheetId="2">#REF!</definedName>
    <definedName name="Index2Multi" localSheetId="0">#REF!</definedName>
    <definedName name="Index2Multi" localSheetId="12">#REF!</definedName>
    <definedName name="Index2Multi">#REF!</definedName>
    <definedName name="LNHolidays">#REF!</definedName>
    <definedName name="LNNYHolidays">#REF!</definedName>
    <definedName name="LNTKHolidays">#REF!</definedName>
    <definedName name="LowBoundary" localSheetId="5">#REF!</definedName>
    <definedName name="LowBoundary" localSheetId="4">#REF!</definedName>
    <definedName name="LowBoundary" localSheetId="3">#REF!</definedName>
    <definedName name="LowBoundary" localSheetId="2">#REF!</definedName>
    <definedName name="LowBoundary" localSheetId="0">#REF!</definedName>
    <definedName name="LowBoundary" localSheetId="12">#REF!</definedName>
    <definedName name="LowBoundary">#REF!</definedName>
    <definedName name="LowBoundaryInFlag" localSheetId="5">#REF!</definedName>
    <definedName name="LowBoundaryInFlag" localSheetId="4">#REF!</definedName>
    <definedName name="LowBoundaryInFlag" localSheetId="3">#REF!</definedName>
    <definedName name="LowBoundaryInFlag" localSheetId="2">#REF!</definedName>
    <definedName name="LowBoundaryInFlag" localSheetId="0">#REF!</definedName>
    <definedName name="LowBoundaryInFlag" localSheetId="12">#REF!</definedName>
    <definedName name="LowBoundaryInFlag">#REF!</definedName>
    <definedName name="LowBoundaryOH" localSheetId="5">#REF!</definedName>
    <definedName name="LowBoundaryOH" localSheetId="4">#REF!</definedName>
    <definedName name="LowBoundaryOH" localSheetId="3">#REF!</definedName>
    <definedName name="LowBoundaryOH" localSheetId="2">#REF!</definedName>
    <definedName name="LowBoundaryOH" localSheetId="0">#REF!</definedName>
    <definedName name="LowBoundaryOH" localSheetId="12">#REF!</definedName>
    <definedName name="LowBoundaryOH">#REF!</definedName>
    <definedName name="LowBoundaryOHFlag" localSheetId="5">#REF!</definedName>
    <definedName name="LowBoundaryOHFlag" localSheetId="4">#REF!</definedName>
    <definedName name="LowBoundaryOHFlag" localSheetId="3">#REF!</definedName>
    <definedName name="LowBoundaryOHFlag" localSheetId="2">#REF!</definedName>
    <definedName name="LowBoundaryOHFlag" localSheetId="0">#REF!</definedName>
    <definedName name="LowBoundaryOHFlag" localSheetId="12">#REF!</definedName>
    <definedName name="LowBoundaryOHFlag">#REF!</definedName>
    <definedName name="Maturity">#REF!</definedName>
    <definedName name="MeanReversion1">#REF!</definedName>
    <definedName name="MeanReversion2" localSheetId="5">#REF!</definedName>
    <definedName name="MeanReversion2" localSheetId="4">#REF!</definedName>
    <definedName name="MeanReversion2" localSheetId="3">#REF!</definedName>
    <definedName name="MeanReversion2" localSheetId="2">#REF!</definedName>
    <definedName name="MeanReversion2" localSheetId="0">#REF!</definedName>
    <definedName name="MeanReversion2" localSheetId="12">#REF!</definedName>
    <definedName name="MeanReversion2">#REF!</definedName>
    <definedName name="ModelParameters">#REF!</definedName>
    <definedName name="Notional">#REF!</definedName>
    <definedName name="NYHolidays">#REF!</definedName>
    <definedName name="ParamSchedFrom">#REF!</definedName>
    <definedName name="RangeCheckIndex_Cal" localSheetId="5">#REF!</definedName>
    <definedName name="RangeCheckIndex_Cal" localSheetId="4">#REF!</definedName>
    <definedName name="RangeCheckIndex_Cal" localSheetId="3">#REF!</definedName>
    <definedName name="RangeCheckIndex_Cal" localSheetId="2">#REF!</definedName>
    <definedName name="RangeCheckIndex_Cal" localSheetId="0">#REF!</definedName>
    <definedName name="RangeCheckIndex_Cal" localSheetId="12">#REF!</definedName>
    <definedName name="RangeCheckIndex_Cal">#REF!</definedName>
    <definedName name="RangeCheckIndex_Crcy" localSheetId="5">#REF!</definedName>
    <definedName name="RangeCheckIndex_Crcy" localSheetId="4">#REF!</definedName>
    <definedName name="RangeCheckIndex_Crcy" localSheetId="3">#REF!</definedName>
    <definedName name="RangeCheckIndex_Crcy" localSheetId="2">#REF!</definedName>
    <definedName name="RangeCheckIndex_Crcy" localSheetId="0">#REF!</definedName>
    <definedName name="RangeCheckIndex_Crcy" localSheetId="12">#REF!</definedName>
    <definedName name="RangeCheckIndex_Crcy">#REF!</definedName>
    <definedName name="RangeCheckIndex_Freq1" localSheetId="5">#REF!</definedName>
    <definedName name="RangeCheckIndex_Freq1" localSheetId="4">#REF!</definedName>
    <definedName name="RangeCheckIndex_Freq1" localSheetId="3">#REF!</definedName>
    <definedName name="RangeCheckIndex_Freq1" localSheetId="2">#REF!</definedName>
    <definedName name="RangeCheckIndex_Freq1" localSheetId="0">#REF!</definedName>
    <definedName name="RangeCheckIndex_Freq1" localSheetId="12">#REF!</definedName>
    <definedName name="RangeCheckIndex_Freq1">#REF!</definedName>
    <definedName name="RangeCheckIndex_Freq2" localSheetId="5">#REF!</definedName>
    <definedName name="RangeCheckIndex_Freq2" localSheetId="4">#REF!</definedName>
    <definedName name="RangeCheckIndex_Freq2" localSheetId="3">#REF!</definedName>
    <definedName name="RangeCheckIndex_Freq2" localSheetId="2">#REF!</definedName>
    <definedName name="RangeCheckIndex_Freq2" localSheetId="0">#REF!</definedName>
    <definedName name="RangeCheckIndex_Freq2" localSheetId="12">#REF!</definedName>
    <definedName name="RangeCheckIndex_Freq2">#REF!</definedName>
    <definedName name="RangeCheckIndex_Multi" localSheetId="5">#REF!</definedName>
    <definedName name="RangeCheckIndex_Multi" localSheetId="4">#REF!</definedName>
    <definedName name="RangeCheckIndex_Multi" localSheetId="3">#REF!</definedName>
    <definedName name="RangeCheckIndex_Multi" localSheetId="2">#REF!</definedName>
    <definedName name="RangeCheckIndex_Multi" localSheetId="0">#REF!</definedName>
    <definedName name="RangeCheckIndex_Multi" localSheetId="12">#REF!</definedName>
    <definedName name="RangeCheckIndex_Multi">#REF!</definedName>
    <definedName name="RangeCheckIndex_Tenor" localSheetId="5">#REF!</definedName>
    <definedName name="RangeCheckIndex_Tenor" localSheetId="4">#REF!</definedName>
    <definedName name="RangeCheckIndex_Tenor" localSheetId="3">#REF!</definedName>
    <definedName name="RangeCheckIndex_Tenor" localSheetId="2">#REF!</definedName>
    <definedName name="RangeCheckIndex_Tenor" localSheetId="0">#REF!</definedName>
    <definedName name="RangeCheckIndex_Tenor" localSheetId="12">#REF!</definedName>
    <definedName name="RangeCheckIndex_Tenor">#REF!</definedName>
    <definedName name="RangeCheckIndex_Type" localSheetId="5">#REF!</definedName>
    <definedName name="RangeCheckIndex_Type" localSheetId="4">#REF!</definedName>
    <definedName name="RangeCheckIndex_Type" localSheetId="3">#REF!</definedName>
    <definedName name="RangeCheckIndex_Type" localSheetId="2">#REF!</definedName>
    <definedName name="RangeCheckIndex_Type" localSheetId="0">#REF!</definedName>
    <definedName name="RangeCheckIndex_Type" localSheetId="12">#REF!</definedName>
    <definedName name="RangeCheckIndex_Type">#REF!</definedName>
    <definedName name="RangeCheckIndex2_Cal" localSheetId="5">#REF!</definedName>
    <definedName name="RangeCheckIndex2_Cal" localSheetId="4">#REF!</definedName>
    <definedName name="RangeCheckIndex2_Cal" localSheetId="3">#REF!</definedName>
    <definedName name="RangeCheckIndex2_Cal" localSheetId="2">#REF!</definedName>
    <definedName name="RangeCheckIndex2_Cal" localSheetId="0">#REF!</definedName>
    <definedName name="RangeCheckIndex2_Cal" localSheetId="12">#REF!</definedName>
    <definedName name="RangeCheckIndex2_Cal">#REF!</definedName>
    <definedName name="RangeCheckIndex2_Crcy" localSheetId="5">#REF!</definedName>
    <definedName name="RangeCheckIndex2_Crcy" localSheetId="4">#REF!</definedName>
    <definedName name="RangeCheckIndex2_Crcy" localSheetId="3">#REF!</definedName>
    <definedName name="RangeCheckIndex2_Crcy" localSheetId="2">#REF!</definedName>
    <definedName name="RangeCheckIndex2_Crcy" localSheetId="0">#REF!</definedName>
    <definedName name="RangeCheckIndex2_Crcy" localSheetId="12">#REF!</definedName>
    <definedName name="RangeCheckIndex2_Crcy">#REF!</definedName>
    <definedName name="RangeCheckIndex2_Freq1" localSheetId="5">#REF!</definedName>
    <definedName name="RangeCheckIndex2_Freq1" localSheetId="4">#REF!</definedName>
    <definedName name="RangeCheckIndex2_Freq1" localSheetId="3">#REF!</definedName>
    <definedName name="RangeCheckIndex2_Freq1" localSheetId="2">#REF!</definedName>
    <definedName name="RangeCheckIndex2_Freq1" localSheetId="0">#REF!</definedName>
    <definedName name="RangeCheckIndex2_Freq1" localSheetId="12">#REF!</definedName>
    <definedName name="RangeCheckIndex2_Freq1">#REF!</definedName>
    <definedName name="RangeCheckIndex2_Freq2" localSheetId="5">#REF!</definedName>
    <definedName name="RangeCheckIndex2_Freq2" localSheetId="4">#REF!</definedName>
    <definedName name="RangeCheckIndex2_Freq2" localSheetId="3">#REF!</definedName>
    <definedName name="RangeCheckIndex2_Freq2" localSheetId="2">#REF!</definedName>
    <definedName name="RangeCheckIndex2_Freq2" localSheetId="0">#REF!</definedName>
    <definedName name="RangeCheckIndex2_Freq2" localSheetId="12">#REF!</definedName>
    <definedName name="RangeCheckIndex2_Freq2">#REF!</definedName>
    <definedName name="RangeCheckIndex2_Multi" localSheetId="5">#REF!</definedName>
    <definedName name="RangeCheckIndex2_Multi" localSheetId="4">#REF!</definedName>
    <definedName name="RangeCheckIndex2_Multi" localSheetId="3">#REF!</definedName>
    <definedName name="RangeCheckIndex2_Multi" localSheetId="2">#REF!</definedName>
    <definedName name="RangeCheckIndex2_Multi" localSheetId="0">#REF!</definedName>
    <definedName name="RangeCheckIndex2_Multi" localSheetId="12">#REF!</definedName>
    <definedName name="RangeCheckIndex2_Multi">#REF!</definedName>
    <definedName name="RangeCheckIndex2_Tenor" localSheetId="5">#REF!</definedName>
    <definedName name="RangeCheckIndex2_Tenor" localSheetId="4">#REF!</definedName>
    <definedName name="RangeCheckIndex2_Tenor" localSheetId="3">#REF!</definedName>
    <definedName name="RangeCheckIndex2_Tenor" localSheetId="2">#REF!</definedName>
    <definedName name="RangeCheckIndex2_Tenor" localSheetId="0">#REF!</definedName>
    <definedName name="RangeCheckIndex2_Tenor" localSheetId="12">#REF!</definedName>
    <definedName name="RangeCheckIndex2_Tenor">#REF!</definedName>
    <definedName name="RangeCheckIndex2_Type" localSheetId="5">#REF!</definedName>
    <definedName name="RangeCheckIndex2_Type" localSheetId="4">#REF!</definedName>
    <definedName name="RangeCheckIndex2_Type" localSheetId="3">#REF!</definedName>
    <definedName name="RangeCheckIndex2_Type" localSheetId="2">#REF!</definedName>
    <definedName name="RangeCheckIndex2_Type" localSheetId="0">#REF!</definedName>
    <definedName name="RangeCheckIndex2_Type" localSheetId="12">#REF!</definedName>
    <definedName name="RangeCheckIndex2_Type">#REF!</definedName>
    <definedName name="SEHolidays">#REF!</definedName>
    <definedName name="solver_adj" localSheetId="8" hidden="1">ICVS_SOFR_C!#REF!</definedName>
    <definedName name="solver_adj" localSheetId="4" hidden="1">ICVS_SOFR_OIS_C!#REF!</definedName>
    <definedName name="solver_adj" localSheetId="3" hidden="1">'ICVS_SOFR_OIS_C (2)'!#REF!</definedName>
    <definedName name="solver_adj" localSheetId="2" hidden="1">'ICVS_SOFR_OIS_C (3)'!#REF!</definedName>
    <definedName name="solver_adj" localSheetId="0" hidden="1">ICVS_SOFR_OIS_C_Value!#REF!</definedName>
    <definedName name="solver_adj" localSheetId="9" hidden="1">ICVS_SOFR_Z!$P$74</definedName>
    <definedName name="solver_adj" localSheetId="6" hidden="1">ICVS_USD_LIBOR3M_C!#REF!</definedName>
    <definedName name="solver_adj" localSheetId="7" hidden="1">ICVS_USD_LIBOR3M_Z!$P$74</definedName>
    <definedName name="solver_cvg" localSheetId="8" hidden="1">0.0001</definedName>
    <definedName name="solver_cvg" localSheetId="4" hidden="1">0.0001</definedName>
    <definedName name="solver_cvg" localSheetId="3" hidden="1">0.0001</definedName>
    <definedName name="solver_cvg" localSheetId="2" hidden="1">0.0001</definedName>
    <definedName name="solver_cvg" localSheetId="0" hidden="1">0.0001</definedName>
    <definedName name="solver_cvg" localSheetId="9" hidden="1">0.0001</definedName>
    <definedName name="solver_cvg" localSheetId="6" hidden="1">0.0001</definedName>
    <definedName name="solver_cvg" localSheetId="7" hidden="1">0.0001</definedName>
    <definedName name="solver_drv" localSheetId="8" hidden="1">1</definedName>
    <definedName name="solver_drv" localSheetId="4" hidden="1">1</definedName>
    <definedName name="solver_drv" localSheetId="3" hidden="1">1</definedName>
    <definedName name="solver_drv" localSheetId="2" hidden="1">1</definedName>
    <definedName name="solver_drv" localSheetId="0" hidden="1">1</definedName>
    <definedName name="solver_drv" localSheetId="9" hidden="1">1</definedName>
    <definedName name="solver_drv" localSheetId="6" hidden="1">1</definedName>
    <definedName name="solver_drv" localSheetId="7" hidden="1">1</definedName>
    <definedName name="solver_eng" localSheetId="8" hidden="1">1</definedName>
    <definedName name="solver_eng" localSheetId="4" hidden="1">1</definedName>
    <definedName name="solver_eng" localSheetId="3" hidden="1">1</definedName>
    <definedName name="solver_eng" localSheetId="2" hidden="1">1</definedName>
    <definedName name="solver_eng" localSheetId="0" hidden="1">1</definedName>
    <definedName name="solver_eng" localSheetId="9" hidden="1">1</definedName>
    <definedName name="solver_eng" localSheetId="6" hidden="1">1</definedName>
    <definedName name="solver_eng" localSheetId="7" hidden="1">1</definedName>
    <definedName name="solver_est" localSheetId="8" hidden="1">1</definedName>
    <definedName name="solver_est" localSheetId="4" hidden="1">1</definedName>
    <definedName name="solver_est" localSheetId="3" hidden="1">1</definedName>
    <definedName name="solver_est" localSheetId="2" hidden="1">1</definedName>
    <definedName name="solver_est" localSheetId="0" hidden="1">1</definedName>
    <definedName name="solver_est" localSheetId="9" hidden="1">1</definedName>
    <definedName name="solver_est" localSheetId="6" hidden="1">1</definedName>
    <definedName name="solver_est" localSheetId="7" hidden="1">1</definedName>
    <definedName name="solver_itr" localSheetId="8" hidden="1">2147483647</definedName>
    <definedName name="solver_itr" localSheetId="4" hidden="1">2147483647</definedName>
    <definedName name="solver_itr" localSheetId="3" hidden="1">2147483647</definedName>
    <definedName name="solver_itr" localSheetId="2" hidden="1">2147483647</definedName>
    <definedName name="solver_itr" localSheetId="0" hidden="1">2147483647</definedName>
    <definedName name="solver_itr" localSheetId="9" hidden="1">2147483647</definedName>
    <definedName name="solver_itr" localSheetId="6" hidden="1">2147483647</definedName>
    <definedName name="solver_itr" localSheetId="7" hidden="1">2147483647</definedName>
    <definedName name="solver_mip" localSheetId="8" hidden="1">2147483647</definedName>
    <definedName name="solver_mip" localSheetId="4" hidden="1">2147483647</definedName>
    <definedName name="solver_mip" localSheetId="3" hidden="1">2147483647</definedName>
    <definedName name="solver_mip" localSheetId="2" hidden="1">2147483647</definedName>
    <definedName name="solver_mip" localSheetId="0" hidden="1">2147483647</definedName>
    <definedName name="solver_mip" localSheetId="9" hidden="1">2147483647</definedName>
    <definedName name="solver_mip" localSheetId="6" hidden="1">2147483647</definedName>
    <definedName name="solver_mip" localSheetId="7" hidden="1">2147483647</definedName>
    <definedName name="solver_mni" localSheetId="8" hidden="1">30</definedName>
    <definedName name="solver_mni" localSheetId="4" hidden="1">30</definedName>
    <definedName name="solver_mni" localSheetId="3" hidden="1">30</definedName>
    <definedName name="solver_mni" localSheetId="2" hidden="1">30</definedName>
    <definedName name="solver_mni" localSheetId="0" hidden="1">30</definedName>
    <definedName name="solver_mni" localSheetId="9" hidden="1">30</definedName>
    <definedName name="solver_mni" localSheetId="6" hidden="1">30</definedName>
    <definedName name="solver_mni" localSheetId="7" hidden="1">30</definedName>
    <definedName name="solver_mrt" localSheetId="8" hidden="1">0.075</definedName>
    <definedName name="solver_mrt" localSheetId="4" hidden="1">0.075</definedName>
    <definedName name="solver_mrt" localSheetId="3" hidden="1">0.075</definedName>
    <definedName name="solver_mrt" localSheetId="2" hidden="1">0.075</definedName>
    <definedName name="solver_mrt" localSheetId="0" hidden="1">0.075</definedName>
    <definedName name="solver_mrt" localSheetId="9" hidden="1">0.075</definedName>
    <definedName name="solver_mrt" localSheetId="6" hidden="1">0.075</definedName>
    <definedName name="solver_mrt" localSheetId="7" hidden="1">0.075</definedName>
    <definedName name="solver_msl" localSheetId="8" hidden="1">2</definedName>
    <definedName name="solver_msl" localSheetId="4" hidden="1">2</definedName>
    <definedName name="solver_msl" localSheetId="3" hidden="1">2</definedName>
    <definedName name="solver_msl" localSheetId="2" hidden="1">2</definedName>
    <definedName name="solver_msl" localSheetId="0" hidden="1">2</definedName>
    <definedName name="solver_msl" localSheetId="9" hidden="1">2</definedName>
    <definedName name="solver_msl" localSheetId="6" hidden="1">2</definedName>
    <definedName name="solver_msl" localSheetId="7" hidden="1">2</definedName>
    <definedName name="solver_neg" localSheetId="8" hidden="1">1</definedName>
    <definedName name="solver_neg" localSheetId="4" hidden="1">1</definedName>
    <definedName name="solver_neg" localSheetId="3" hidden="1">1</definedName>
    <definedName name="solver_neg" localSheetId="2" hidden="1">1</definedName>
    <definedName name="solver_neg" localSheetId="0" hidden="1">1</definedName>
    <definedName name="solver_neg" localSheetId="9" hidden="1">1</definedName>
    <definedName name="solver_neg" localSheetId="6" hidden="1">1</definedName>
    <definedName name="solver_neg" localSheetId="7" hidden="1">1</definedName>
    <definedName name="solver_nod" localSheetId="8" hidden="1">2147483647</definedName>
    <definedName name="solver_nod" localSheetId="4" hidden="1">2147483647</definedName>
    <definedName name="solver_nod" localSheetId="3" hidden="1">2147483647</definedName>
    <definedName name="solver_nod" localSheetId="2" hidden="1">2147483647</definedName>
    <definedName name="solver_nod" localSheetId="0" hidden="1">2147483647</definedName>
    <definedName name="solver_nod" localSheetId="9" hidden="1">2147483647</definedName>
    <definedName name="solver_nod" localSheetId="6" hidden="1">2147483647</definedName>
    <definedName name="solver_nod" localSheetId="7" hidden="1">2147483647</definedName>
    <definedName name="solver_num" localSheetId="8" hidden="1">0</definedName>
    <definedName name="solver_num" localSheetId="4" hidden="1">0</definedName>
    <definedName name="solver_num" localSheetId="3" hidden="1">0</definedName>
    <definedName name="solver_num" localSheetId="2" hidden="1">0</definedName>
    <definedName name="solver_num" localSheetId="0" hidden="1">0</definedName>
    <definedName name="solver_num" localSheetId="9" hidden="1">0</definedName>
    <definedName name="solver_num" localSheetId="6" hidden="1">0</definedName>
    <definedName name="solver_num" localSheetId="7" hidden="1">0</definedName>
    <definedName name="solver_nwt" localSheetId="8" hidden="1">1</definedName>
    <definedName name="solver_nwt" localSheetId="4" hidden="1">1</definedName>
    <definedName name="solver_nwt" localSheetId="3" hidden="1">1</definedName>
    <definedName name="solver_nwt" localSheetId="2" hidden="1">1</definedName>
    <definedName name="solver_nwt" localSheetId="0" hidden="1">1</definedName>
    <definedName name="solver_nwt" localSheetId="9" hidden="1">1</definedName>
    <definedName name="solver_nwt" localSheetId="6" hidden="1">1</definedName>
    <definedName name="solver_nwt" localSheetId="7" hidden="1">1</definedName>
    <definedName name="solver_opt" localSheetId="8" hidden="1">ICVS_SOFR_C!#REF!</definedName>
    <definedName name="solver_opt" localSheetId="4" hidden="1">ICVS_SOFR_OIS_C!#REF!</definedName>
    <definedName name="solver_opt" localSheetId="3" hidden="1">'ICVS_SOFR_OIS_C (2)'!#REF!</definedName>
    <definedName name="solver_opt" localSheetId="2" hidden="1">'ICVS_SOFR_OIS_C (3)'!#REF!</definedName>
    <definedName name="solver_opt" localSheetId="0" hidden="1">ICVS_SOFR_OIS_C_Value!#REF!</definedName>
    <definedName name="solver_opt" localSheetId="9" hidden="1">ICVS_SOFR_Z!$BE$74</definedName>
    <definedName name="solver_opt" localSheetId="6" hidden="1">ICVS_USD_LIBOR3M_C!#REF!</definedName>
    <definedName name="solver_opt" localSheetId="7" hidden="1">ICVS_USD_LIBOR3M_Z!$BE$74</definedName>
    <definedName name="solver_pre" localSheetId="8" hidden="1">0.000001</definedName>
    <definedName name="solver_pre" localSheetId="4" hidden="1">0.000001</definedName>
    <definedName name="solver_pre" localSheetId="3" hidden="1">0.000001</definedName>
    <definedName name="solver_pre" localSheetId="2" hidden="1">0.000001</definedName>
    <definedName name="solver_pre" localSheetId="0" hidden="1">0.000001</definedName>
    <definedName name="solver_pre" localSheetId="9" hidden="1">0.000001</definedName>
    <definedName name="solver_pre" localSheetId="6" hidden="1">0.000001</definedName>
    <definedName name="solver_pre" localSheetId="7" hidden="1">0.000001</definedName>
    <definedName name="solver_rbv" localSheetId="8" hidden="1">1</definedName>
    <definedName name="solver_rbv" localSheetId="4" hidden="1">1</definedName>
    <definedName name="solver_rbv" localSheetId="3" hidden="1">1</definedName>
    <definedName name="solver_rbv" localSheetId="2" hidden="1">1</definedName>
    <definedName name="solver_rbv" localSheetId="0" hidden="1">1</definedName>
    <definedName name="solver_rbv" localSheetId="9" hidden="1">2</definedName>
    <definedName name="solver_rbv" localSheetId="6" hidden="1">1</definedName>
    <definedName name="solver_rbv" localSheetId="7" hidden="1">2</definedName>
    <definedName name="solver_rlx" localSheetId="8" hidden="1">2</definedName>
    <definedName name="solver_rlx" localSheetId="4" hidden="1">2</definedName>
    <definedName name="solver_rlx" localSheetId="3" hidden="1">2</definedName>
    <definedName name="solver_rlx" localSheetId="2" hidden="1">2</definedName>
    <definedName name="solver_rlx" localSheetId="0" hidden="1">2</definedName>
    <definedName name="solver_rlx" localSheetId="9" hidden="1">2</definedName>
    <definedName name="solver_rlx" localSheetId="6" hidden="1">2</definedName>
    <definedName name="solver_rlx" localSheetId="7" hidden="1">2</definedName>
    <definedName name="solver_rsd" localSheetId="8" hidden="1">0</definedName>
    <definedName name="solver_rsd" localSheetId="4" hidden="1">0</definedName>
    <definedName name="solver_rsd" localSheetId="3" hidden="1">0</definedName>
    <definedName name="solver_rsd" localSheetId="2" hidden="1">0</definedName>
    <definedName name="solver_rsd" localSheetId="0" hidden="1">0</definedName>
    <definedName name="solver_rsd" localSheetId="9" hidden="1">0</definedName>
    <definedName name="solver_rsd" localSheetId="6" hidden="1">0</definedName>
    <definedName name="solver_rsd" localSheetId="7" hidden="1">0</definedName>
    <definedName name="solver_scl" localSheetId="8" hidden="1">1</definedName>
    <definedName name="solver_scl" localSheetId="4" hidden="1">1</definedName>
    <definedName name="solver_scl" localSheetId="3" hidden="1">1</definedName>
    <definedName name="solver_scl" localSheetId="2" hidden="1">1</definedName>
    <definedName name="solver_scl" localSheetId="0" hidden="1">1</definedName>
    <definedName name="solver_scl" localSheetId="9" hidden="1">2</definedName>
    <definedName name="solver_scl" localSheetId="6" hidden="1">1</definedName>
    <definedName name="solver_scl" localSheetId="7" hidden="1">2</definedName>
    <definedName name="solver_sho" localSheetId="8" hidden="1">2</definedName>
    <definedName name="solver_sho" localSheetId="4" hidden="1">2</definedName>
    <definedName name="solver_sho" localSheetId="3" hidden="1">2</definedName>
    <definedName name="solver_sho" localSheetId="2" hidden="1">2</definedName>
    <definedName name="solver_sho" localSheetId="0" hidden="1">2</definedName>
    <definedName name="solver_sho" localSheetId="9" hidden="1">2</definedName>
    <definedName name="solver_sho" localSheetId="6" hidden="1">2</definedName>
    <definedName name="solver_sho" localSheetId="7" hidden="1">2</definedName>
    <definedName name="solver_ssz" localSheetId="8" hidden="1">100</definedName>
    <definedName name="solver_ssz" localSheetId="4" hidden="1">100</definedName>
    <definedName name="solver_ssz" localSheetId="3" hidden="1">100</definedName>
    <definedName name="solver_ssz" localSheetId="2" hidden="1">100</definedName>
    <definedName name="solver_ssz" localSheetId="0" hidden="1">100</definedName>
    <definedName name="solver_ssz" localSheetId="9" hidden="1">100</definedName>
    <definedName name="solver_ssz" localSheetId="6" hidden="1">100</definedName>
    <definedName name="solver_ssz" localSheetId="7" hidden="1">100</definedName>
    <definedName name="solver_tim" localSheetId="8" hidden="1">2147483647</definedName>
    <definedName name="solver_tim" localSheetId="4" hidden="1">2147483647</definedName>
    <definedName name="solver_tim" localSheetId="3" hidden="1">2147483647</definedName>
    <definedName name="solver_tim" localSheetId="2" hidden="1">2147483647</definedName>
    <definedName name="solver_tim" localSheetId="0" hidden="1">2147483647</definedName>
    <definedName name="solver_tim" localSheetId="9" hidden="1">2147483647</definedName>
    <definedName name="solver_tim" localSheetId="6" hidden="1">2147483647</definedName>
    <definedName name="solver_tim" localSheetId="7" hidden="1">2147483647</definedName>
    <definedName name="solver_tol" localSheetId="8" hidden="1">0.01</definedName>
    <definedName name="solver_tol" localSheetId="4" hidden="1">0.01</definedName>
    <definedName name="solver_tol" localSheetId="3" hidden="1">0.01</definedName>
    <definedName name="solver_tol" localSheetId="2" hidden="1">0.01</definedName>
    <definedName name="solver_tol" localSheetId="0" hidden="1">0.01</definedName>
    <definedName name="solver_tol" localSheetId="9" hidden="1">0.01</definedName>
    <definedName name="solver_tol" localSheetId="6" hidden="1">0.01</definedName>
    <definedName name="solver_tol" localSheetId="7" hidden="1">0.01</definedName>
    <definedName name="solver_typ" localSheetId="8" hidden="1">3</definedName>
    <definedName name="solver_typ" localSheetId="4" hidden="1">3</definedName>
    <definedName name="solver_typ" localSheetId="3" hidden="1">3</definedName>
    <definedName name="solver_typ" localSheetId="2" hidden="1">3</definedName>
    <definedName name="solver_typ" localSheetId="0" hidden="1">3</definedName>
    <definedName name="solver_typ" localSheetId="9" hidden="1">3</definedName>
    <definedName name="solver_typ" localSheetId="6" hidden="1">3</definedName>
    <definedName name="solver_typ" localSheetId="7" hidden="1">3</definedName>
    <definedName name="solver_val" localSheetId="8" hidden="1">10000000</definedName>
    <definedName name="solver_val" localSheetId="4" hidden="1">10000000</definedName>
    <definedName name="solver_val" localSheetId="3" hidden="1">10000000</definedName>
    <definedName name="solver_val" localSheetId="2" hidden="1">10000000</definedName>
    <definedName name="solver_val" localSheetId="0" hidden="1">10000000</definedName>
    <definedName name="solver_val" localSheetId="9" hidden="1">10000000</definedName>
    <definedName name="solver_val" localSheetId="6" hidden="1">10000000</definedName>
    <definedName name="solver_val" localSheetId="7" hidden="1">10000000</definedName>
    <definedName name="solver_ver" localSheetId="8" hidden="1">3</definedName>
    <definedName name="solver_ver" localSheetId="4" hidden="1">3</definedName>
    <definedName name="solver_ver" localSheetId="3" hidden="1">3</definedName>
    <definedName name="solver_ver" localSheetId="2" hidden="1">3</definedName>
    <definedName name="solver_ver" localSheetId="0" hidden="1">3</definedName>
    <definedName name="solver_ver" localSheetId="9" hidden="1">3</definedName>
    <definedName name="solver_ver" localSheetId="6" hidden="1">3</definedName>
    <definedName name="solver_ver" localSheetId="7" hidden="1">3</definedName>
    <definedName name="Start_Date">#REF!</definedName>
    <definedName name="TGTHolidays">#REF!</definedName>
    <definedName name="TKHolidays">#REF!</definedName>
    <definedName name="Today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M3" i="93" l="1"/>
  <c r="AF63" i="93"/>
  <c r="AF64" i="93"/>
  <c r="AF65" i="93"/>
  <c r="AF66" i="93"/>
  <c r="AF67" i="93"/>
  <c r="AF68" i="93"/>
  <c r="AO30" i="93"/>
  <c r="AF62" i="93"/>
  <c r="AI7" i="93" s="1"/>
  <c r="AE69" i="93"/>
  <c r="F528" i="93"/>
  <c r="F527" i="93"/>
  <c r="F526" i="93"/>
  <c r="F525" i="93"/>
  <c r="B15" i="93"/>
  <c r="AC5" i="93"/>
  <c r="K87" i="93"/>
  <c r="J87" i="93"/>
  <c r="H87" i="93"/>
  <c r="K86" i="93"/>
  <c r="J86" i="93"/>
  <c r="H86" i="93"/>
  <c r="K85" i="93"/>
  <c r="J85" i="93"/>
  <c r="H85" i="93"/>
  <c r="K84" i="93"/>
  <c r="J84" i="93"/>
  <c r="H84" i="93"/>
  <c r="K83" i="93"/>
  <c r="J83" i="93"/>
  <c r="H83" i="93"/>
  <c r="K82" i="93"/>
  <c r="J82" i="93"/>
  <c r="H82" i="93"/>
  <c r="K81" i="93"/>
  <c r="J81" i="93"/>
  <c r="H81" i="93"/>
  <c r="K80" i="93"/>
  <c r="J80" i="93"/>
  <c r="H80" i="93"/>
  <c r="K79" i="93"/>
  <c r="J79" i="93"/>
  <c r="H79" i="93"/>
  <c r="K78" i="93"/>
  <c r="J78" i="93"/>
  <c r="H78" i="93"/>
  <c r="K77" i="93"/>
  <c r="J77" i="93"/>
  <c r="H77" i="93"/>
  <c r="K76" i="93"/>
  <c r="J76" i="93"/>
  <c r="H76" i="93"/>
  <c r="K75" i="93"/>
  <c r="J75" i="93"/>
  <c r="H75" i="93"/>
  <c r="K74" i="93"/>
  <c r="J74" i="93"/>
  <c r="H74" i="93"/>
  <c r="B73" i="93"/>
  <c r="H69" i="93"/>
  <c r="AH68" i="93" l="1"/>
  <c r="AE68" i="93"/>
  <c r="H68" i="93"/>
  <c r="AG68" i="93" l="1"/>
  <c r="AG67" i="93"/>
  <c r="AE67" i="93"/>
  <c r="H67" i="93"/>
  <c r="AH67" i="93" l="1"/>
  <c r="AG66" i="93"/>
  <c r="AE66" i="93"/>
  <c r="H66" i="93"/>
  <c r="AH66" i="93" l="1"/>
  <c r="AH65" i="93"/>
  <c r="AE65" i="93"/>
  <c r="H65" i="93"/>
  <c r="AG65" i="93" l="1"/>
  <c r="AG64" i="93"/>
  <c r="AE64" i="93"/>
  <c r="H64" i="93"/>
  <c r="AH64" i="93" l="1"/>
  <c r="AE63" i="93"/>
  <c r="H63" i="93"/>
  <c r="AH63" i="93" l="1"/>
  <c r="AG63" i="93"/>
  <c r="AE62" i="93"/>
  <c r="AF61" i="93"/>
  <c r="AG61" i="93" s="1"/>
  <c r="AE61" i="93"/>
  <c r="H61" i="93"/>
  <c r="AG62" i="93" l="1"/>
  <c r="AI62" i="93" s="1"/>
  <c r="AH61" i="93"/>
  <c r="AH62" i="93"/>
  <c r="AJ62" i="93"/>
  <c r="AF60" i="93"/>
  <c r="AH60" i="93" s="1"/>
  <c r="AE60" i="93"/>
  <c r="AF59" i="93"/>
  <c r="AH59" i="93" s="1"/>
  <c r="AE59" i="93"/>
  <c r="AF58" i="93"/>
  <c r="AH58" i="93" s="1"/>
  <c r="AE58" i="93"/>
  <c r="H58" i="93"/>
  <c r="AG59" i="93" l="1"/>
  <c r="AG60" i="93"/>
  <c r="AG58" i="93"/>
  <c r="AF57" i="93"/>
  <c r="AH57" i="93" s="1"/>
  <c r="AE57" i="93"/>
  <c r="AI56" i="93"/>
  <c r="AF56" i="93"/>
  <c r="AH56" i="93" s="1"/>
  <c r="AE56" i="93"/>
  <c r="AF55" i="93"/>
  <c r="AG55" i="93" s="1"/>
  <c r="AE55" i="93"/>
  <c r="AF54" i="93"/>
  <c r="AH54" i="93" s="1"/>
  <c r="AE54" i="93"/>
  <c r="AF53" i="93"/>
  <c r="AH53" i="93" s="1"/>
  <c r="AE53" i="93"/>
  <c r="AF52" i="93"/>
  <c r="AH52" i="93" s="1"/>
  <c r="AE52" i="93"/>
  <c r="AF51" i="93"/>
  <c r="AH51" i="93" s="1"/>
  <c r="AE51" i="93"/>
  <c r="AF50" i="93"/>
  <c r="AH50" i="93" s="1"/>
  <c r="AE50" i="93"/>
  <c r="D50" i="93"/>
  <c r="C50" i="93"/>
  <c r="AG51" i="93" l="1"/>
  <c r="AH55" i="93"/>
  <c r="AG57" i="93"/>
  <c r="AG53" i="93"/>
  <c r="AG54" i="93"/>
  <c r="AG52" i="93"/>
  <c r="AG56" i="93"/>
  <c r="AG50" i="93"/>
  <c r="AF49" i="93"/>
  <c r="AG49" i="93" s="1"/>
  <c r="AE49" i="93"/>
  <c r="D49" i="93"/>
  <c r="C49" i="93"/>
  <c r="AH49" i="93" l="1"/>
  <c r="AF48" i="93"/>
  <c r="AH48" i="93" s="1"/>
  <c r="AE48" i="93"/>
  <c r="D48" i="93"/>
  <c r="C48" i="93"/>
  <c r="AG48" i="93" l="1"/>
  <c r="AF47" i="93"/>
  <c r="AG47" i="93" s="1"/>
  <c r="AE47" i="93"/>
  <c r="D47" i="93"/>
  <c r="C47" i="93"/>
  <c r="AH47" i="93" l="1"/>
  <c r="AF46" i="93"/>
  <c r="AH46" i="93" s="1"/>
  <c r="AE46" i="93"/>
  <c r="D46" i="93"/>
  <c r="C46" i="93"/>
  <c r="AG46" i="93" l="1"/>
  <c r="AF45" i="93"/>
  <c r="AG45" i="93" s="1"/>
  <c r="AE45" i="93"/>
  <c r="D45" i="93"/>
  <c r="C45" i="93"/>
  <c r="AH45" i="93" l="1"/>
  <c r="AF44" i="93"/>
  <c r="AH44" i="93" s="1"/>
  <c r="AE44" i="93"/>
  <c r="D44" i="93"/>
  <c r="C44" i="93"/>
  <c r="AG44" i="93" l="1"/>
  <c r="AF43" i="93"/>
  <c r="AH43" i="93" s="1"/>
  <c r="AE43" i="93"/>
  <c r="D43" i="93"/>
  <c r="C43" i="93"/>
  <c r="AG43" i="93" l="1"/>
  <c r="AF42" i="93"/>
  <c r="AH42" i="93" s="1"/>
  <c r="AE42" i="93"/>
  <c r="D42" i="93"/>
  <c r="C42" i="93"/>
  <c r="AG42" i="93" l="1"/>
  <c r="AF41" i="93"/>
  <c r="AH41" i="93" s="1"/>
  <c r="AE41" i="93"/>
  <c r="H41" i="93"/>
  <c r="AG41" i="93" l="1"/>
  <c r="AF40" i="93"/>
  <c r="AH40" i="93" s="1"/>
  <c r="AE40" i="93"/>
  <c r="H40" i="93"/>
  <c r="J69" i="93" l="1"/>
  <c r="M69" i="93" s="1"/>
  <c r="J68" i="93"/>
  <c r="M68" i="93" s="1"/>
  <c r="AG40" i="93"/>
  <c r="AF39" i="93"/>
  <c r="AH39" i="93" s="1"/>
  <c r="AE39" i="93"/>
  <c r="H39" i="93"/>
  <c r="AG39" i="93" l="1"/>
  <c r="K69" i="93"/>
  <c r="N69" i="93" s="1"/>
  <c r="O69" i="93" s="1"/>
  <c r="K68" i="93"/>
  <c r="N68" i="93" s="1"/>
  <c r="O68" i="93" s="1"/>
  <c r="K67" i="93"/>
  <c r="N67" i="93" s="1"/>
  <c r="J67" i="93"/>
  <c r="M67" i="93" s="1"/>
  <c r="AF38" i="93"/>
  <c r="AH38" i="93" s="1"/>
  <c r="AE38" i="93"/>
  <c r="H38" i="93"/>
  <c r="O67" i="93" l="1"/>
  <c r="J66" i="93"/>
  <c r="M66" i="93" s="1"/>
  <c r="K66" i="93"/>
  <c r="N66" i="93" s="1"/>
  <c r="AG38" i="93"/>
  <c r="AF37" i="93"/>
  <c r="AH37" i="93" s="1"/>
  <c r="AE37" i="93"/>
  <c r="H37" i="93"/>
  <c r="O66" i="93" l="1"/>
  <c r="K65" i="93"/>
  <c r="N65" i="93" s="1"/>
  <c r="J65" i="93"/>
  <c r="M65" i="93" s="1"/>
  <c r="AG37" i="93"/>
  <c r="AF36" i="93"/>
  <c r="AH36" i="93" s="1"/>
  <c r="AE36" i="93"/>
  <c r="H36" i="93"/>
  <c r="K64" i="93" l="1"/>
  <c r="N64" i="93" s="1"/>
  <c r="J64" i="93"/>
  <c r="M64" i="93" s="1"/>
  <c r="AG36" i="93"/>
  <c r="O65" i="93"/>
  <c r="AF35" i="93"/>
  <c r="AH35" i="93" s="1"/>
  <c r="AE35" i="93"/>
  <c r="H35" i="93"/>
  <c r="O64" i="93" l="1"/>
  <c r="K63" i="93"/>
  <c r="N63" i="93" s="1"/>
  <c r="J63" i="93"/>
  <c r="M63" i="93" s="1"/>
  <c r="AG35" i="93"/>
  <c r="AF34" i="93"/>
  <c r="AH34" i="93" s="1"/>
  <c r="AE34" i="93"/>
  <c r="H34" i="93"/>
  <c r="O63" i="93" l="1"/>
  <c r="K61" i="93"/>
  <c r="N61" i="93" s="1"/>
  <c r="J61" i="93"/>
  <c r="M61" i="93" s="1"/>
  <c r="AG34" i="93"/>
  <c r="AF33" i="93"/>
  <c r="AH33" i="93" s="1"/>
  <c r="AE33" i="93"/>
  <c r="H33" i="93"/>
  <c r="O61" i="93" l="1"/>
  <c r="J58" i="93"/>
  <c r="M58" i="93" s="1"/>
  <c r="K58" i="93"/>
  <c r="N58" i="93" s="1"/>
  <c r="AG33" i="93"/>
  <c r="AF32" i="93"/>
  <c r="AH32" i="93" s="1"/>
  <c r="AE32" i="93"/>
  <c r="Q32" i="93"/>
  <c r="Q33" i="93" s="1"/>
  <c r="H32" i="93"/>
  <c r="N32" i="93" l="1"/>
  <c r="M32" i="93"/>
  <c r="AG32" i="93"/>
  <c r="O58" i="93"/>
  <c r="AF31" i="93"/>
  <c r="AG31" i="93" s="1"/>
  <c r="AE31" i="93"/>
  <c r="H31" i="93"/>
  <c r="O32" i="93" l="1"/>
  <c r="N31" i="93"/>
  <c r="M31" i="93"/>
  <c r="AH31" i="93"/>
  <c r="AO31" i="93"/>
  <c r="AQ32" i="93" s="1"/>
  <c r="AF30" i="93"/>
  <c r="AG30" i="93" s="1"/>
  <c r="AE30" i="93"/>
  <c r="Z30" i="93"/>
  <c r="H30" i="93"/>
  <c r="O31" i="93" l="1"/>
  <c r="N30" i="93"/>
  <c r="M30" i="93"/>
  <c r="O30" i="93" s="1"/>
  <c r="AH30" i="93"/>
  <c r="AF29" i="93"/>
  <c r="AG29" i="93" s="1"/>
  <c r="AE29" i="93"/>
  <c r="H29" i="93"/>
  <c r="M29" i="93" l="1"/>
  <c r="N29" i="93"/>
  <c r="AH29" i="93"/>
  <c r="AQ28" i="93"/>
  <c r="AQ29" i="93" s="1"/>
  <c r="AF28" i="93"/>
  <c r="AG28" i="93" s="1"/>
  <c r="AE28" i="93"/>
  <c r="AF27" i="93"/>
  <c r="AH27" i="93" s="1"/>
  <c r="AE27" i="93"/>
  <c r="Q27" i="93"/>
  <c r="Q28" i="93" s="1"/>
  <c r="AF26" i="93"/>
  <c r="AG26" i="93" s="1"/>
  <c r="AE26" i="93"/>
  <c r="AF25" i="93"/>
  <c r="AH25" i="93" s="1"/>
  <c r="AE25" i="93"/>
  <c r="AF24" i="93"/>
  <c r="AH24" i="93" s="1"/>
  <c r="AE24" i="93"/>
  <c r="AF23" i="93"/>
  <c r="AG23" i="93" s="1"/>
  <c r="AE23" i="93"/>
  <c r="AF22" i="93"/>
  <c r="AG22" i="93" s="1"/>
  <c r="AE22" i="93"/>
  <c r="AF21" i="93"/>
  <c r="AG21" i="93" s="1"/>
  <c r="AE21" i="93"/>
  <c r="R21" i="93"/>
  <c r="AH26" i="93" l="1"/>
  <c r="AG24" i="93"/>
  <c r="AH22" i="93"/>
  <c r="X21" i="93"/>
  <c r="S21" i="93"/>
  <c r="AH21" i="93"/>
  <c r="AG25" i="93"/>
  <c r="AG27" i="93"/>
  <c r="AH28" i="93"/>
  <c r="AH23" i="93"/>
  <c r="O29" i="93"/>
  <c r="AF20" i="93"/>
  <c r="AH20" i="93" s="1"/>
  <c r="AE20" i="93"/>
  <c r="R20" i="93"/>
  <c r="X20" i="93" l="1"/>
  <c r="S20" i="93"/>
  <c r="AG20" i="93"/>
  <c r="AF19" i="93"/>
  <c r="AG19" i="93" s="1"/>
  <c r="AE19" i="93"/>
  <c r="R19" i="93"/>
  <c r="X19" i="93" l="1"/>
  <c r="S19" i="93"/>
  <c r="AH19" i="93"/>
  <c r="AF18" i="93"/>
  <c r="AH18" i="93" s="1"/>
  <c r="AE18" i="93"/>
  <c r="R18" i="93"/>
  <c r="X18" i="93" l="1"/>
  <c r="S18" i="93"/>
  <c r="AG18" i="93"/>
  <c r="AF17" i="93"/>
  <c r="AH17" i="93" s="1"/>
  <c r="AE17" i="93"/>
  <c r="R17" i="93"/>
  <c r="X17" i="93" l="1"/>
  <c r="S17" i="93"/>
  <c r="AG17" i="93"/>
  <c r="AF16" i="93"/>
  <c r="AG16" i="93" s="1"/>
  <c r="AE16" i="93"/>
  <c r="R16" i="93"/>
  <c r="X16" i="93" l="1"/>
  <c r="S16" i="93"/>
  <c r="AH16" i="93"/>
  <c r="AF15" i="93"/>
  <c r="AG15" i="93" s="1"/>
  <c r="AE15" i="93"/>
  <c r="R15" i="93"/>
  <c r="AH15" i="93" l="1"/>
  <c r="S15" i="93"/>
  <c r="X15" i="93"/>
  <c r="AF14" i="93"/>
  <c r="AH14" i="93" s="1"/>
  <c r="AE14" i="93"/>
  <c r="R14" i="93"/>
  <c r="X14" i="93" l="1"/>
  <c r="S14" i="93"/>
  <c r="AG14" i="93"/>
  <c r="AF13" i="93"/>
  <c r="AG13" i="93" s="1"/>
  <c r="AE13" i="93"/>
  <c r="R13" i="93"/>
  <c r="S13" i="93" l="1"/>
  <c r="X13" i="93"/>
  <c r="AH13" i="93"/>
  <c r="AF12" i="93"/>
  <c r="AG12" i="93" s="1"/>
  <c r="AE12" i="93"/>
  <c r="R12" i="93"/>
  <c r="X12" i="93" l="1"/>
  <c r="S12" i="93"/>
  <c r="AH12" i="93"/>
  <c r="AF11" i="93"/>
  <c r="AH11" i="93" s="1"/>
  <c r="AE11" i="93"/>
  <c r="R11" i="93"/>
  <c r="AG11" i="93" l="1"/>
  <c r="S11" i="93"/>
  <c r="X11" i="93"/>
  <c r="AF10" i="93" l="1"/>
  <c r="AG10" i="93" s="1"/>
  <c r="AE10" i="93"/>
  <c r="R10" i="93"/>
  <c r="X10" i="93" l="1"/>
  <c r="Y10" i="93" s="1"/>
  <c r="S10" i="93"/>
  <c r="T10" i="93" s="1"/>
  <c r="AH10" i="93"/>
  <c r="T11" i="93" l="1"/>
  <c r="Z10" i="93"/>
  <c r="U10" i="93"/>
  <c r="Y11" i="93"/>
  <c r="W10" i="93"/>
  <c r="AJ9" i="93"/>
  <c r="AF9" i="93"/>
  <c r="AH9" i="93" s="1"/>
  <c r="AE9" i="93"/>
  <c r="R9" i="93"/>
  <c r="S9" i="93" l="1"/>
  <c r="T9" i="93" s="1"/>
  <c r="X9" i="93"/>
  <c r="Y9" i="93" s="1"/>
  <c r="W9" i="93" s="1"/>
  <c r="W11" i="93"/>
  <c r="Y12" i="93"/>
  <c r="AG9" i="93"/>
  <c r="Z11" i="93"/>
  <c r="U11" i="93"/>
  <c r="T12" i="93"/>
  <c r="Z12" i="93" l="1"/>
  <c r="U12" i="93"/>
  <c r="T13" i="93"/>
  <c r="W12" i="93"/>
  <c r="Y13" i="93"/>
  <c r="Z9" i="93"/>
  <c r="U9" i="93"/>
  <c r="AF8" i="93"/>
  <c r="AH8" i="93" s="1"/>
  <c r="AE8" i="93"/>
  <c r="R8" i="93"/>
  <c r="S8" i="93" l="1"/>
  <c r="T8" i="93" s="1"/>
  <c r="X8" i="93"/>
  <c r="Y8" i="93" s="1"/>
  <c r="W8" i="93" s="1"/>
  <c r="W13" i="93"/>
  <c r="Y14" i="93"/>
  <c r="Z13" i="93"/>
  <c r="U13" i="93"/>
  <c r="T14" i="93"/>
  <c r="AG8" i="93"/>
  <c r="W14" i="93" l="1"/>
  <c r="Y15" i="93"/>
  <c r="U14" i="93"/>
  <c r="Z14" i="93"/>
  <c r="T15" i="93"/>
  <c r="Z8" i="93"/>
  <c r="U8" i="93"/>
  <c r="AM11" i="93"/>
  <c r="AF7" i="93"/>
  <c r="AH7" i="93" s="1"/>
  <c r="AE7" i="93"/>
  <c r="R7" i="93"/>
  <c r="S7" i="93" l="1"/>
  <c r="T7" i="93" s="1"/>
  <c r="X7" i="93"/>
  <c r="Y7" i="93" s="1"/>
  <c r="W7" i="93" s="1"/>
  <c r="AG7" i="93"/>
  <c r="Z15" i="93"/>
  <c r="U15" i="93"/>
  <c r="T16" i="93"/>
  <c r="W15" i="93"/>
  <c r="Y16" i="93"/>
  <c r="W16" i="93" l="1"/>
  <c r="Y17" i="93"/>
  <c r="Z16" i="93"/>
  <c r="U16" i="93"/>
  <c r="T17" i="93"/>
  <c r="Z7" i="93"/>
  <c r="U7" i="93"/>
  <c r="AF6" i="93"/>
  <c r="AH6" i="93" s="1"/>
  <c r="AI9" i="93" s="1"/>
  <c r="AE6" i="93"/>
  <c r="R6" i="93"/>
  <c r="AI6" i="93" l="1"/>
  <c r="X6" i="93"/>
  <c r="Y6" i="93" s="1"/>
  <c r="W6" i="93" s="1"/>
  <c r="S6" i="93"/>
  <c r="T6" i="93" s="1"/>
  <c r="Z17" i="93"/>
  <c r="U17" i="93"/>
  <c r="T18" i="93"/>
  <c r="AG6" i="93"/>
  <c r="W17" i="93"/>
  <c r="Y18" i="93"/>
  <c r="J6" i="93"/>
  <c r="I6" i="93"/>
  <c r="AJ4" i="93" l="1"/>
  <c r="AI8" i="93"/>
  <c r="AH5" i="93"/>
  <c r="R33" i="93"/>
  <c r="W18" i="93"/>
  <c r="Y19" i="93"/>
  <c r="U18" i="93"/>
  <c r="Z18" i="93"/>
  <c r="T19" i="93"/>
  <c r="B11" i="93"/>
  <c r="B10" i="93"/>
  <c r="B9" i="93"/>
  <c r="B8" i="93"/>
  <c r="U6" i="93"/>
  <c r="B7" i="93"/>
  <c r="Z6" i="93"/>
  <c r="D10" i="93"/>
  <c r="E10" i="93"/>
  <c r="D9" i="93"/>
  <c r="E9" i="93"/>
  <c r="D8" i="93"/>
  <c r="E8" i="93"/>
  <c r="D11" i="93"/>
  <c r="E11" i="93"/>
  <c r="D7" i="93"/>
  <c r="E7" i="93"/>
  <c r="H7" i="93" l="1"/>
  <c r="H11" i="93"/>
  <c r="H8" i="93"/>
  <c r="H9" i="93"/>
  <c r="H10" i="93"/>
  <c r="Z19" i="93"/>
  <c r="U19" i="93"/>
  <c r="T20" i="93"/>
  <c r="W19" i="93"/>
  <c r="Y20" i="93"/>
  <c r="B6" i="93"/>
  <c r="AI5" i="93"/>
  <c r="D6" i="93"/>
  <c r="E6" i="93"/>
  <c r="E5" i="93"/>
  <c r="O5" i="93" l="1"/>
  <c r="G5" i="93"/>
  <c r="H6" i="93"/>
  <c r="G6" i="93"/>
  <c r="O6" i="93" s="1"/>
  <c r="AJ5" i="93"/>
  <c r="AM5" i="93" s="1"/>
  <c r="AI54" i="93"/>
  <c r="AI57" i="93" s="1"/>
  <c r="AI35" i="93"/>
  <c r="AI28" i="93"/>
  <c r="AI14" i="93"/>
  <c r="AI15" i="93" s="1"/>
  <c r="AI16" i="93" s="1"/>
  <c r="AO9" i="93"/>
  <c r="W20" i="93"/>
  <c r="Y21" i="93"/>
  <c r="W21" i="93" s="1"/>
  <c r="U20" i="93"/>
  <c r="Z20" i="93"/>
  <c r="T21" i="93"/>
  <c r="D5" i="93"/>
  <c r="AH2" i="93"/>
  <c r="C2" i="93"/>
  <c r="N1" i="93"/>
  <c r="O1" i="93" s="1"/>
  <c r="C2" i="94"/>
  <c r="B15" i="94" a="1"/>
  <c r="B15" i="94" l="1"/>
  <c r="AM7" i="93"/>
  <c r="AN7" i="93"/>
  <c r="AS68" i="93"/>
  <c r="AR68" i="93"/>
  <c r="AR67" i="93"/>
  <c r="AS67" i="93"/>
  <c r="AR66" i="93"/>
  <c r="AS66" i="93"/>
  <c r="AS65" i="93"/>
  <c r="AR65" i="93"/>
  <c r="AS64" i="93"/>
  <c r="AR64" i="93"/>
  <c r="AS63" i="93"/>
  <c r="AR63" i="93"/>
  <c r="AR61" i="93"/>
  <c r="AS62" i="93"/>
  <c r="AR62" i="93"/>
  <c r="AS61" i="93"/>
  <c r="AR58" i="93"/>
  <c r="AS59" i="93"/>
  <c r="AS60" i="93"/>
  <c r="AS58" i="93"/>
  <c r="AR60" i="93"/>
  <c r="AR59" i="93"/>
  <c r="AR56" i="93"/>
  <c r="AS54" i="93"/>
  <c r="AR54" i="93"/>
  <c r="AR52" i="93"/>
  <c r="AR50" i="93"/>
  <c r="AS52" i="93"/>
  <c r="AS51" i="93"/>
  <c r="AR51" i="93"/>
  <c r="AS57" i="93"/>
  <c r="AS55" i="93"/>
  <c r="AS53" i="93"/>
  <c r="AR53" i="93"/>
  <c r="AR57" i="93"/>
  <c r="AR55" i="93"/>
  <c r="AS50" i="93"/>
  <c r="AS56" i="93"/>
  <c r="AS49" i="93"/>
  <c r="AR49" i="93"/>
  <c r="AS48" i="93"/>
  <c r="AR48" i="93"/>
  <c r="AR47" i="93"/>
  <c r="AS47" i="93"/>
  <c r="AS46" i="93"/>
  <c r="AR46" i="93"/>
  <c r="AS45" i="93"/>
  <c r="AR45" i="93"/>
  <c r="AS44" i="93"/>
  <c r="AR44" i="93"/>
  <c r="AS43" i="93"/>
  <c r="AR43" i="93"/>
  <c r="AS42" i="93"/>
  <c r="AR42" i="93"/>
  <c r="AS41" i="93"/>
  <c r="AR41" i="93"/>
  <c r="AS40" i="93"/>
  <c r="AR40" i="93"/>
  <c r="AS39" i="93"/>
  <c r="AR39" i="93"/>
  <c r="AS38" i="93"/>
  <c r="AR38" i="93"/>
  <c r="AS37" i="93"/>
  <c r="AR37" i="93"/>
  <c r="AS36" i="93"/>
  <c r="AR36" i="93"/>
  <c r="AS35" i="93"/>
  <c r="AR35" i="93"/>
  <c r="AS34" i="93"/>
  <c r="AR34" i="93"/>
  <c r="AS33" i="93"/>
  <c r="AR33" i="93"/>
  <c r="AS32" i="93"/>
  <c r="AR32" i="93"/>
  <c r="AS31" i="93"/>
  <c r="AR31" i="93"/>
  <c r="AR30" i="93"/>
  <c r="AS30" i="93"/>
  <c r="AR29" i="93"/>
  <c r="AS29" i="93"/>
  <c r="AS23" i="93"/>
  <c r="AS24" i="93"/>
  <c r="AR22" i="93"/>
  <c r="AS27" i="93"/>
  <c r="AR27" i="93"/>
  <c r="AR25" i="93"/>
  <c r="AS26" i="93"/>
  <c r="AS25" i="93"/>
  <c r="AR23" i="93"/>
  <c r="AS28" i="93"/>
  <c r="AS21" i="93"/>
  <c r="AR21" i="93"/>
  <c r="AO21" i="93"/>
  <c r="AR28" i="93"/>
  <c r="AS22" i="93"/>
  <c r="AR26" i="93"/>
  <c r="AR24" i="93"/>
  <c r="AR20" i="93"/>
  <c r="AS20" i="93"/>
  <c r="AR19" i="93"/>
  <c r="AS19" i="93"/>
  <c r="AS18" i="93"/>
  <c r="AR18" i="93"/>
  <c r="AS17" i="93"/>
  <c r="AR17" i="93"/>
  <c r="AR16" i="93"/>
  <c r="AS16" i="93"/>
  <c r="AR15" i="93"/>
  <c r="AS15" i="93"/>
  <c r="AS14" i="93"/>
  <c r="AR14" i="93"/>
  <c r="AS13" i="93"/>
  <c r="AR13" i="93"/>
  <c r="AR12" i="93"/>
  <c r="AS12" i="93"/>
  <c r="AR11" i="93"/>
  <c r="AS11" i="93"/>
  <c r="AS10" i="93"/>
  <c r="AR10" i="93"/>
  <c r="AR9" i="93"/>
  <c r="AS9" i="93"/>
  <c r="AS8" i="93"/>
  <c r="AR8" i="93"/>
  <c r="AM9" i="93"/>
  <c r="AR7" i="93"/>
  <c r="AS7" i="93"/>
  <c r="AS6" i="93"/>
  <c r="AR6" i="93"/>
  <c r="Z21" i="93"/>
  <c r="AA6" i="93" s="1"/>
  <c r="U21" i="93"/>
  <c r="AR5" i="93" l="1"/>
  <c r="AS5" i="93"/>
  <c r="AU8" i="93" s="1"/>
  <c r="AU10" i="93" s="1"/>
  <c r="AU11" i="93" s="1"/>
  <c r="AM13" i="93"/>
  <c r="AM15" i="93" s="1"/>
  <c r="AM17" i="93" s="1"/>
  <c r="AN10" i="93"/>
  <c r="AN11" i="93" s="1"/>
  <c r="AA7" i="93"/>
  <c r="C6" i="93"/>
  <c r="AM28" i="93" l="1"/>
  <c r="AJ11" i="93"/>
  <c r="AJ12" i="93" s="1"/>
  <c r="AJ13" i="93" s="1"/>
  <c r="AJ18" i="93" s="1"/>
  <c r="AJ20" i="93" s="1"/>
  <c r="AM4" i="93"/>
  <c r="AA8" i="93"/>
  <c r="C7" i="93"/>
  <c r="AM21" i="93"/>
  <c r="AM22" i="93" s="1"/>
  <c r="AM19" i="93"/>
  <c r="AQ19" i="93" s="1"/>
  <c r="AO17" i="93"/>
  <c r="F7" i="93"/>
  <c r="G7" i="93" l="1"/>
  <c r="O7" i="93" s="1"/>
  <c r="AA9" i="93"/>
  <c r="C8" i="93"/>
  <c r="F8" i="93"/>
  <c r="G8" i="93" l="1"/>
  <c r="O8" i="93" s="1"/>
  <c r="AA10" i="93"/>
  <c r="C9" i="93"/>
  <c r="F9" i="93"/>
  <c r="G9" i="93" l="1"/>
  <c r="O9" i="93" s="1"/>
  <c r="AA11" i="93"/>
  <c r="C10" i="93"/>
  <c r="F10" i="93"/>
  <c r="G10" i="93" l="1"/>
  <c r="O10" i="93" s="1"/>
  <c r="AA12" i="93"/>
  <c r="AA13" i="93" s="1"/>
  <c r="AA14" i="93" s="1"/>
  <c r="AA15" i="93" s="1"/>
  <c r="AA16" i="93" s="1"/>
  <c r="AA17" i="93" s="1"/>
  <c r="AA18" i="93" s="1"/>
  <c r="AA19" i="93" s="1"/>
  <c r="AA20" i="93" s="1"/>
  <c r="AA21" i="93" s="1"/>
  <c r="C11" i="93"/>
  <c r="F11" i="93"/>
  <c r="G11" i="93" l="1"/>
  <c r="O11" i="93" s="1"/>
  <c r="AF7" i="92" l="1"/>
  <c r="AF8" i="92"/>
  <c r="AF9" i="92"/>
  <c r="AF10" i="92"/>
  <c r="AF11" i="92"/>
  <c r="AF12" i="92"/>
  <c r="AF13" i="92"/>
  <c r="AF14" i="92"/>
  <c r="AF15" i="92"/>
  <c r="AF6" i="92"/>
  <c r="AH2" i="92"/>
  <c r="AC5" i="92"/>
  <c r="B45" i="92"/>
  <c r="AE16" i="92" l="1"/>
  <c r="B2" i="96" l="1"/>
  <c r="I11" i="96" s="1"/>
  <c r="I15" i="70"/>
  <c r="I16" i="70" s="1"/>
  <c r="I17" i="70" s="1"/>
  <c r="I18" i="70" s="1"/>
  <c r="I19" i="70" s="1"/>
  <c r="I20" i="70" s="1"/>
  <c r="I21" i="70" s="1"/>
  <c r="I22" i="70" s="1"/>
  <c r="I23" i="70" s="1"/>
  <c r="I24" i="70" s="1"/>
  <c r="I25" i="70" s="1"/>
  <c r="I26" i="70" s="1"/>
  <c r="I27" i="70" s="1"/>
  <c r="I28" i="70" s="1"/>
  <c r="I29" i="70" s="1"/>
  <c r="I30" i="70" s="1"/>
  <c r="I31" i="70" s="1"/>
  <c r="I32" i="70" s="1"/>
  <c r="I33" i="70" s="1"/>
  <c r="I34" i="70" s="1"/>
  <c r="I35" i="70" s="1"/>
  <c r="I36" i="70" s="1"/>
  <c r="I37" i="70" s="1"/>
  <c r="I38" i="70" s="1"/>
  <c r="I39" i="70" s="1"/>
  <c r="I40" i="70" s="1"/>
  <c r="I41" i="70" s="1"/>
  <c r="I42" i="70" s="1"/>
  <c r="I43" i="70" s="1"/>
  <c r="I44" i="70" s="1"/>
  <c r="I45" i="70" s="1"/>
  <c r="I46" i="70" s="1"/>
  <c r="I47" i="70" s="1"/>
  <c r="I48" i="70" s="1"/>
  <c r="I49" i="70" s="1"/>
  <c r="I50" i="70" s="1"/>
  <c r="I51" i="70" s="1"/>
  <c r="I52" i="70" s="1"/>
  <c r="I53" i="70" s="1"/>
  <c r="I54" i="70" s="1"/>
  <c r="I55" i="70" s="1"/>
  <c r="I56" i="70" s="1"/>
  <c r="I57" i="70" s="1"/>
  <c r="I58" i="70" s="1"/>
  <c r="I59" i="70" s="1"/>
  <c r="I60" i="70" s="1"/>
  <c r="I61" i="70" s="1"/>
  <c r="I62" i="70" s="1"/>
  <c r="I63" i="70" s="1"/>
  <c r="I64" i="70" s="1"/>
  <c r="I65" i="70" s="1"/>
  <c r="I66" i="70" s="1"/>
  <c r="I67" i="70" s="1"/>
  <c r="I68" i="70" s="1"/>
  <c r="I69" i="70" s="1"/>
  <c r="I70" i="70" s="1"/>
  <c r="I71" i="70" s="1"/>
  <c r="I72" i="70" s="1"/>
  <c r="I73" i="70" s="1"/>
  <c r="I74" i="70" s="1"/>
  <c r="I75" i="70" s="1"/>
  <c r="I76" i="70" s="1"/>
  <c r="I77" i="70" s="1"/>
  <c r="I78" i="70" s="1"/>
  <c r="I79" i="70" s="1"/>
  <c r="I80" i="70" s="1"/>
  <c r="I81" i="70" s="1"/>
  <c r="I82" i="70" s="1"/>
  <c r="I83" i="70" s="1"/>
  <c r="I84" i="70" s="1"/>
  <c r="I85" i="70" s="1"/>
  <c r="I86" i="70" s="1"/>
  <c r="I87" i="70" s="1"/>
  <c r="I88" i="70" s="1"/>
  <c r="I89" i="70" s="1"/>
  <c r="I90" i="70" s="1"/>
  <c r="I91" i="70" s="1"/>
  <c r="I92" i="70" s="1"/>
  <c r="I93" i="70" s="1"/>
  <c r="I94" i="70" s="1"/>
  <c r="I95" i="70" s="1"/>
  <c r="I96" i="70" s="1"/>
  <c r="I97" i="70" s="1"/>
  <c r="I98" i="70" s="1"/>
  <c r="I99" i="70" s="1"/>
  <c r="I100" i="70" s="1"/>
  <c r="I101" i="70" s="1"/>
  <c r="I102" i="70" s="1"/>
  <c r="I103" i="70" s="1"/>
  <c r="I104" i="70" s="1"/>
  <c r="I105" i="70" s="1"/>
  <c r="I106" i="70" s="1"/>
  <c r="I107" i="70" s="1"/>
  <c r="I108" i="70" s="1"/>
  <c r="I109" i="70" s="1"/>
  <c r="I110" i="70" s="1"/>
  <c r="I111" i="70" s="1"/>
  <c r="I112" i="70" s="1"/>
  <c r="I113" i="70" s="1"/>
  <c r="I114" i="70" s="1"/>
  <c r="I115" i="70" s="1"/>
  <c r="I116" i="70" s="1"/>
  <c r="I117" i="70" s="1"/>
  <c r="I118" i="70" s="1"/>
  <c r="I119" i="70" s="1"/>
  <c r="I120" i="70" s="1"/>
  <c r="I121" i="70" s="1"/>
  <c r="I122" i="70" s="1"/>
  <c r="I123" i="70" s="1"/>
  <c r="I124" i="70" s="1"/>
  <c r="I125" i="70" s="1"/>
  <c r="I126" i="70" s="1"/>
  <c r="I127" i="70" s="1"/>
  <c r="I128" i="70" s="1"/>
  <c r="I129" i="70" s="1"/>
  <c r="I130" i="70" s="1"/>
  <c r="I131" i="70" s="1"/>
  <c r="I132" i="70" s="1"/>
  <c r="I133" i="70" s="1"/>
  <c r="I134" i="70" s="1"/>
  <c r="I135" i="70" s="1"/>
  <c r="I136" i="70" s="1"/>
  <c r="I137" i="70" s="1"/>
  <c r="I138" i="70" s="1"/>
  <c r="I139" i="70" s="1"/>
  <c r="I140" i="70" s="1"/>
  <c r="I141" i="70" s="1"/>
  <c r="I142" i="70" s="1"/>
  <c r="I143" i="70" s="1"/>
  <c r="I144" i="70" s="1"/>
  <c r="I145" i="70" s="1"/>
  <c r="I146" i="70" s="1"/>
  <c r="I147" i="70" s="1"/>
  <c r="I148" i="70" s="1"/>
  <c r="I149" i="70" s="1"/>
  <c r="I150" i="70" s="1"/>
  <c r="I151" i="70" s="1"/>
  <c r="I152" i="70" s="1"/>
  <c r="I153" i="70" s="1"/>
  <c r="I154" i="70" s="1"/>
  <c r="I155" i="70" s="1"/>
  <c r="I156" i="70" s="1"/>
  <c r="I157" i="70" s="1"/>
  <c r="I158" i="70" s="1"/>
  <c r="I159" i="70" s="1"/>
  <c r="I160" i="70" s="1"/>
  <c r="I161" i="70" s="1"/>
  <c r="I162" i="70" s="1"/>
  <c r="I163" i="70" s="1"/>
  <c r="I164" i="70" s="1"/>
  <c r="I165" i="70" s="1"/>
  <c r="I166" i="70" s="1"/>
  <c r="I167" i="70" s="1"/>
  <c r="I168" i="70" s="1"/>
  <c r="I169" i="70" s="1"/>
  <c r="I170" i="70" s="1"/>
  <c r="I171" i="70" s="1"/>
  <c r="I172" i="70" s="1"/>
  <c r="I173" i="70" s="1"/>
  <c r="I174" i="70" s="1"/>
  <c r="I175" i="70" s="1"/>
  <c r="I176" i="70" s="1"/>
  <c r="I177" i="70" s="1"/>
  <c r="I178" i="70" s="1"/>
  <c r="I179" i="70" s="1"/>
  <c r="I180" i="70" s="1"/>
  <c r="I181" i="70" s="1"/>
  <c r="I182" i="70" s="1"/>
  <c r="I183" i="70" s="1"/>
  <c r="I184" i="70" s="1"/>
  <c r="I185" i="70" s="1"/>
  <c r="I186" i="70" s="1"/>
  <c r="I187" i="70" s="1"/>
  <c r="I188" i="70" s="1"/>
  <c r="I189" i="70" s="1"/>
  <c r="I190" i="70" s="1"/>
  <c r="I191" i="70" s="1"/>
  <c r="I192" i="70" s="1"/>
  <c r="I193" i="70" s="1"/>
  <c r="I194" i="70" s="1"/>
  <c r="I195" i="70" s="1"/>
  <c r="I196" i="70" s="1"/>
  <c r="I197" i="70" s="1"/>
  <c r="I198" i="70" s="1"/>
  <c r="I199" i="70" s="1"/>
  <c r="I200" i="70" s="1"/>
  <c r="I201" i="70" s="1"/>
  <c r="I202" i="70" s="1"/>
  <c r="I203" i="70" s="1"/>
  <c r="I204" i="70" s="1"/>
  <c r="I205" i="70" s="1"/>
  <c r="I206" i="70" s="1"/>
  <c r="I207" i="70" s="1"/>
  <c r="I208" i="70" s="1"/>
  <c r="I209" i="70" s="1"/>
  <c r="I210" i="70" s="1"/>
  <c r="I211" i="70" s="1"/>
  <c r="I212" i="70" s="1"/>
  <c r="I213" i="70" s="1"/>
  <c r="I214" i="70" s="1"/>
  <c r="I215" i="70" s="1"/>
  <c r="I216" i="70" s="1"/>
  <c r="I217" i="70" s="1"/>
  <c r="I218" i="70" s="1"/>
  <c r="I219" i="70" s="1"/>
  <c r="I220" i="70" s="1"/>
  <c r="I221" i="70" s="1"/>
  <c r="I222" i="70" s="1"/>
  <c r="I223" i="70" s="1"/>
  <c r="I224" i="70" s="1"/>
  <c r="I225" i="70" s="1"/>
  <c r="I226" i="70" s="1"/>
  <c r="I227" i="70" s="1"/>
  <c r="I228" i="70" s="1"/>
  <c r="I229" i="70" s="1"/>
  <c r="I230" i="70" s="1"/>
  <c r="I231" i="70" s="1"/>
  <c r="I232" i="70" s="1"/>
  <c r="I233" i="70" s="1"/>
  <c r="I234" i="70" s="1"/>
  <c r="I235" i="70" s="1"/>
  <c r="I236" i="70" s="1"/>
  <c r="I237" i="70" s="1"/>
  <c r="I238" i="70" s="1"/>
  <c r="I239" i="70" s="1"/>
  <c r="I240" i="70" s="1"/>
  <c r="I241" i="70" s="1"/>
  <c r="I242" i="70" s="1"/>
  <c r="I243" i="70" s="1"/>
  <c r="I244" i="70" s="1"/>
  <c r="I245" i="70" s="1"/>
  <c r="I246" i="70" s="1"/>
  <c r="I247" i="70" s="1"/>
  <c r="I248" i="70" s="1"/>
  <c r="I249" i="70" s="1"/>
  <c r="I250" i="70" s="1"/>
  <c r="I251" i="70" s="1"/>
  <c r="I252" i="70" s="1"/>
  <c r="I253" i="70" s="1"/>
  <c r="I254" i="70" s="1"/>
  <c r="I255" i="70" s="1"/>
  <c r="I256" i="70" s="1"/>
  <c r="I257" i="70" s="1"/>
  <c r="I258" i="70" s="1"/>
  <c r="I259" i="70" s="1"/>
  <c r="I260" i="70" s="1"/>
  <c r="I261" i="70" s="1"/>
  <c r="I262" i="70" s="1"/>
  <c r="I263" i="70" s="1"/>
  <c r="I264" i="70" s="1"/>
  <c r="I265" i="70" s="1"/>
  <c r="I266" i="70" s="1"/>
  <c r="I267" i="70" s="1"/>
  <c r="I268" i="70" s="1"/>
  <c r="I269" i="70" s="1"/>
  <c r="I270" i="70" s="1"/>
  <c r="I271" i="70" s="1"/>
  <c r="I272" i="70" s="1"/>
  <c r="I273" i="70" s="1"/>
  <c r="I274" i="70" s="1"/>
  <c r="I275" i="70" s="1"/>
  <c r="I276" i="70" s="1"/>
  <c r="I277" i="70" s="1"/>
  <c r="I278" i="70" s="1"/>
  <c r="I279" i="70" s="1"/>
  <c r="I280" i="70" s="1"/>
  <c r="I281" i="70" s="1"/>
  <c r="I282" i="70" s="1"/>
  <c r="I283" i="70" s="1"/>
  <c r="I284" i="70" s="1"/>
  <c r="I285" i="70" s="1"/>
  <c r="I286" i="70" s="1"/>
  <c r="I287" i="70" s="1"/>
  <c r="I288" i="70" s="1"/>
  <c r="I289" i="70" s="1"/>
  <c r="I290" i="70" s="1"/>
  <c r="I291" i="70" s="1"/>
  <c r="I292" i="70" s="1"/>
  <c r="I293" i="70" s="1"/>
  <c r="I294" i="70" s="1"/>
  <c r="I295" i="70" s="1"/>
  <c r="I296" i="70" s="1"/>
  <c r="I297" i="70" s="1"/>
  <c r="I298" i="70" s="1"/>
  <c r="I299" i="70" s="1"/>
  <c r="I300" i="70" s="1"/>
  <c r="I301" i="70" s="1"/>
  <c r="I302" i="70" s="1"/>
  <c r="I303" i="70" s="1"/>
  <c r="I304" i="70" s="1"/>
  <c r="I305" i="70" s="1"/>
  <c r="I306" i="70" s="1"/>
  <c r="I307" i="70" s="1"/>
  <c r="I308" i="70" s="1"/>
  <c r="I309" i="70" s="1"/>
  <c r="I310" i="70" s="1"/>
  <c r="I311" i="70" s="1"/>
  <c r="I312" i="70" s="1"/>
  <c r="I313" i="70" s="1"/>
  <c r="I314" i="70" s="1"/>
  <c r="I315" i="70" s="1"/>
  <c r="I316" i="70" s="1"/>
  <c r="I317" i="70" s="1"/>
  <c r="I318" i="70" s="1"/>
  <c r="I319" i="70" s="1"/>
  <c r="I320" i="70" s="1"/>
  <c r="I321" i="70" s="1"/>
  <c r="I322" i="70" s="1"/>
  <c r="I323" i="70" s="1"/>
  <c r="I324" i="70" s="1"/>
  <c r="I325" i="70" s="1"/>
  <c r="I326" i="70" s="1"/>
  <c r="I327" i="70" s="1"/>
  <c r="I328" i="70" s="1"/>
  <c r="I329" i="70" s="1"/>
  <c r="I330" i="70" s="1"/>
  <c r="I331" i="70" s="1"/>
  <c r="I332" i="70" s="1"/>
  <c r="I333" i="70" s="1"/>
  <c r="I334" i="70" s="1"/>
  <c r="I335" i="70" s="1"/>
  <c r="I336" i="70" s="1"/>
  <c r="I337" i="70" s="1"/>
  <c r="I338" i="70" s="1"/>
  <c r="I339" i="70" s="1"/>
  <c r="I340" i="70" s="1"/>
  <c r="I341" i="70" s="1"/>
  <c r="I342" i="70" s="1"/>
  <c r="I343" i="70" s="1"/>
  <c r="I344" i="70" s="1"/>
  <c r="I345" i="70" s="1"/>
  <c r="I346" i="70" s="1"/>
  <c r="I347" i="70" s="1"/>
  <c r="I348" i="70" s="1"/>
  <c r="I349" i="70" s="1"/>
  <c r="I350" i="70" s="1"/>
  <c r="I351" i="70" s="1"/>
  <c r="I352" i="70" s="1"/>
  <c r="I353" i="70" s="1"/>
  <c r="I354" i="70" s="1"/>
  <c r="I355" i="70" s="1"/>
  <c r="I356" i="70" s="1"/>
  <c r="I357" i="70" s="1"/>
  <c r="I358" i="70" s="1"/>
  <c r="I359" i="70" s="1"/>
  <c r="I360" i="70" s="1"/>
  <c r="I361" i="70" s="1"/>
  <c r="I362" i="70" s="1"/>
  <c r="I363" i="70" s="1"/>
  <c r="I364" i="70" s="1"/>
  <c r="I365" i="70" s="1"/>
  <c r="I366" i="70" s="1"/>
  <c r="I367" i="70" s="1"/>
  <c r="I368" i="70" s="1"/>
  <c r="I369" i="70" s="1"/>
  <c r="I370" i="70" s="1"/>
  <c r="I371" i="70" s="1"/>
  <c r="I372" i="70" s="1"/>
  <c r="I373" i="70" s="1"/>
  <c r="I374" i="70" s="1"/>
  <c r="I375" i="70" s="1"/>
  <c r="I376" i="70" s="1"/>
  <c r="I377" i="70" s="1"/>
  <c r="I378" i="70" s="1"/>
  <c r="I379" i="70" s="1"/>
  <c r="I380" i="70" s="1"/>
  <c r="I381" i="70" s="1"/>
  <c r="I382" i="70" s="1"/>
  <c r="I383" i="70" s="1"/>
  <c r="I384" i="70" s="1"/>
  <c r="I385" i="70" s="1"/>
  <c r="I386" i="70" s="1"/>
  <c r="I387" i="70" s="1"/>
  <c r="I388" i="70" s="1"/>
  <c r="I389" i="70" s="1"/>
  <c r="I390" i="70" s="1"/>
  <c r="I391" i="70" s="1"/>
  <c r="I392" i="70" s="1"/>
  <c r="I393" i="70" s="1"/>
  <c r="I394" i="70" s="1"/>
  <c r="I395" i="70" s="1"/>
  <c r="I396" i="70" s="1"/>
  <c r="I397" i="70" s="1"/>
  <c r="I398" i="70" s="1"/>
  <c r="I399" i="70" s="1"/>
  <c r="I400" i="70" s="1"/>
  <c r="I401" i="70" s="1"/>
  <c r="I402" i="70" s="1"/>
  <c r="I403" i="70" s="1"/>
  <c r="I404" i="70" s="1"/>
  <c r="I405" i="70" s="1"/>
  <c r="I406" i="70" s="1"/>
  <c r="I407" i="70" s="1"/>
  <c r="I408" i="70" s="1"/>
  <c r="I409" i="70" s="1"/>
  <c r="I410" i="70" s="1"/>
  <c r="I411" i="70" s="1"/>
  <c r="I412" i="70" s="1"/>
  <c r="I413" i="70" s="1"/>
  <c r="I414" i="70" s="1"/>
  <c r="I415" i="70" s="1"/>
  <c r="I416" i="70" s="1"/>
  <c r="I417" i="70" s="1"/>
  <c r="I418" i="70" s="1"/>
  <c r="I419" i="70" s="1"/>
  <c r="I420" i="70" s="1"/>
  <c r="I421" i="70" s="1"/>
  <c r="I422" i="70" s="1"/>
  <c r="I423" i="70" s="1"/>
  <c r="I424" i="70" s="1"/>
  <c r="I425" i="70" s="1"/>
  <c r="I426" i="70" s="1"/>
  <c r="I427" i="70" s="1"/>
  <c r="I428" i="70" s="1"/>
  <c r="I429" i="70" s="1"/>
  <c r="I430" i="70" s="1"/>
  <c r="I431" i="70" s="1"/>
  <c r="I432" i="70" s="1"/>
  <c r="I433" i="70" s="1"/>
  <c r="I434" i="70" s="1"/>
  <c r="I435" i="70" s="1"/>
  <c r="I436" i="70" s="1"/>
  <c r="I437" i="70" s="1"/>
  <c r="I438" i="70" s="1"/>
  <c r="I439" i="70" s="1"/>
  <c r="I440" i="70" s="1"/>
  <c r="I441" i="70" s="1"/>
  <c r="I442" i="70" s="1"/>
  <c r="I443" i="70" s="1"/>
  <c r="I444" i="70" s="1"/>
  <c r="I445" i="70" s="1"/>
  <c r="I446" i="70" s="1"/>
  <c r="I447" i="70" s="1"/>
  <c r="I448" i="70" s="1"/>
  <c r="I449" i="70" s="1"/>
  <c r="I450" i="70" s="1"/>
  <c r="I451" i="70" s="1"/>
  <c r="I452" i="70" s="1"/>
  <c r="I453" i="70" s="1"/>
  <c r="I454" i="70" s="1"/>
  <c r="I455" i="70" s="1"/>
  <c r="I456" i="70" s="1"/>
  <c r="I457" i="70" s="1"/>
  <c r="I458" i="70" s="1"/>
  <c r="I459" i="70" s="1"/>
  <c r="I460" i="70" s="1"/>
  <c r="I461" i="70" s="1"/>
  <c r="I462" i="70" s="1"/>
  <c r="I463" i="70" s="1"/>
  <c r="I464" i="70" s="1"/>
  <c r="I465" i="70" s="1"/>
  <c r="I466" i="70" s="1"/>
  <c r="I467" i="70" s="1"/>
  <c r="I468" i="70" s="1"/>
  <c r="I469" i="70" s="1"/>
  <c r="I470" i="70" s="1"/>
  <c r="I471" i="70" s="1"/>
  <c r="I472" i="70" s="1"/>
  <c r="I473" i="70" s="1"/>
  <c r="I474" i="70" s="1"/>
  <c r="I475" i="70" s="1"/>
  <c r="I476" i="70" s="1"/>
  <c r="I477" i="70" s="1"/>
  <c r="I478" i="70" s="1"/>
  <c r="I479" i="70" s="1"/>
  <c r="I480" i="70" s="1"/>
  <c r="I481" i="70" s="1"/>
  <c r="I482" i="70" s="1"/>
  <c r="I483" i="70" s="1"/>
  <c r="I484" i="70" s="1"/>
  <c r="I485" i="70" s="1"/>
  <c r="I486" i="70" s="1"/>
  <c r="I487" i="70" s="1"/>
  <c r="I488" i="70" s="1"/>
  <c r="I489" i="70" s="1"/>
  <c r="I490" i="70" s="1"/>
  <c r="I491" i="70" s="1"/>
  <c r="I492" i="70" s="1"/>
  <c r="I493" i="70" s="1"/>
  <c r="I494" i="70" s="1"/>
  <c r="I495" i="70" s="1"/>
  <c r="I496" i="70" s="1"/>
  <c r="I497" i="70" s="1"/>
  <c r="I498" i="70" s="1"/>
  <c r="I499" i="70" s="1"/>
  <c r="I500" i="70" s="1"/>
  <c r="I501" i="70" s="1"/>
  <c r="I502" i="70" s="1"/>
  <c r="I503" i="70" s="1"/>
  <c r="I504" i="70" s="1"/>
  <c r="I505" i="70" s="1"/>
  <c r="I506" i="70" s="1"/>
  <c r="I507" i="70" s="1"/>
  <c r="I508" i="70" s="1"/>
  <c r="I509" i="70" s="1"/>
  <c r="I510" i="70" s="1"/>
  <c r="I511" i="70" s="1"/>
  <c r="I512" i="70" s="1"/>
  <c r="I513" i="70" s="1"/>
  <c r="I514" i="70" s="1"/>
  <c r="I515" i="70" s="1"/>
  <c r="I516" i="70" s="1"/>
  <c r="I517" i="70" s="1"/>
  <c r="I518" i="70" s="1"/>
  <c r="I519" i="70" s="1"/>
  <c r="I520" i="70" s="1"/>
  <c r="I521" i="70" s="1"/>
  <c r="I522" i="70" s="1"/>
  <c r="I523" i="70" s="1"/>
  <c r="I524" i="70" s="1"/>
  <c r="I525" i="70" s="1"/>
  <c r="I526" i="70" s="1"/>
  <c r="I527" i="70" s="1"/>
  <c r="I528" i="70" s="1"/>
  <c r="I529" i="70" s="1"/>
  <c r="I530" i="70" s="1"/>
  <c r="I531" i="70" s="1"/>
  <c r="I532" i="70" s="1"/>
  <c r="I533" i="70" s="1"/>
  <c r="I534" i="70" s="1"/>
  <c r="I535" i="70" s="1"/>
  <c r="I536" i="70" s="1"/>
  <c r="I537" i="70" s="1"/>
  <c r="I538" i="70" s="1"/>
  <c r="I539" i="70" s="1"/>
  <c r="I540" i="70" s="1"/>
  <c r="I541" i="70" s="1"/>
  <c r="I542" i="70" s="1"/>
  <c r="I543" i="70" s="1"/>
  <c r="I544" i="70" s="1"/>
  <c r="I545" i="70" s="1"/>
  <c r="I546" i="70" s="1"/>
  <c r="I547" i="70" s="1"/>
  <c r="I548" i="70" s="1"/>
  <c r="I549" i="70" s="1"/>
  <c r="I550" i="70" s="1"/>
  <c r="I551" i="70" s="1"/>
  <c r="I552" i="70" s="1"/>
  <c r="I553" i="70" s="1"/>
  <c r="I554" i="70" s="1"/>
  <c r="I555" i="70" s="1"/>
  <c r="I556" i="70" s="1"/>
  <c r="I557" i="70" s="1"/>
  <c r="I558" i="70" s="1"/>
  <c r="I559" i="70" s="1"/>
  <c r="I560" i="70" s="1"/>
  <c r="I561" i="70" s="1"/>
  <c r="I562" i="70" s="1"/>
  <c r="I563" i="70" s="1"/>
  <c r="I564" i="70" s="1"/>
  <c r="I565" i="70" s="1"/>
  <c r="I566" i="70" s="1"/>
  <c r="I567" i="70" s="1"/>
  <c r="I568" i="70" s="1"/>
  <c r="I569" i="70" s="1"/>
  <c r="I570" i="70" s="1"/>
  <c r="I571" i="70" s="1"/>
  <c r="I572" i="70" s="1"/>
  <c r="I573" i="70" s="1"/>
  <c r="I574" i="70" s="1"/>
  <c r="I575" i="70" s="1"/>
  <c r="I576" i="70" s="1"/>
  <c r="I577" i="70" s="1"/>
  <c r="I578" i="70" s="1"/>
  <c r="I579" i="70" s="1"/>
  <c r="I580" i="70" s="1"/>
  <c r="I581" i="70" s="1"/>
  <c r="I582" i="70" s="1"/>
  <c r="I583" i="70" s="1"/>
  <c r="I584" i="70" s="1"/>
  <c r="I585" i="70" s="1"/>
  <c r="I586" i="70" s="1"/>
  <c r="I587" i="70" s="1"/>
  <c r="I588" i="70" s="1"/>
  <c r="I589" i="70" s="1"/>
  <c r="I590" i="70" s="1"/>
  <c r="I591" i="70" s="1"/>
  <c r="I592" i="70" s="1"/>
  <c r="I593" i="70" s="1"/>
  <c r="I594" i="70" s="1"/>
  <c r="I595" i="70" s="1"/>
  <c r="I596" i="70" s="1"/>
  <c r="I597" i="70" s="1"/>
  <c r="I598" i="70" s="1"/>
  <c r="I599" i="70" s="1"/>
  <c r="I600" i="70" s="1"/>
  <c r="I601" i="70" s="1"/>
  <c r="I602" i="70" s="1"/>
  <c r="I603" i="70" s="1"/>
  <c r="I604" i="70" s="1"/>
  <c r="I605" i="70" s="1"/>
  <c r="I606" i="70" s="1"/>
  <c r="I607" i="70" s="1"/>
  <c r="I608" i="70" s="1"/>
  <c r="I609" i="70" s="1"/>
  <c r="I610" i="70" s="1"/>
  <c r="I611" i="70" s="1"/>
  <c r="I612" i="70" s="1"/>
  <c r="I613" i="70" s="1"/>
  <c r="I614" i="70" s="1"/>
  <c r="I615" i="70" s="1"/>
  <c r="I616" i="70" s="1"/>
  <c r="I617" i="70" s="1"/>
  <c r="I618" i="70" s="1"/>
  <c r="I619" i="70" s="1"/>
  <c r="I620" i="70" s="1"/>
  <c r="I621" i="70" s="1"/>
  <c r="I622" i="70" s="1"/>
  <c r="I623" i="70" s="1"/>
  <c r="I624" i="70" s="1"/>
  <c r="I625" i="70" s="1"/>
  <c r="I626" i="70" s="1"/>
  <c r="I627" i="70" s="1"/>
  <c r="I628" i="70" s="1"/>
  <c r="I629" i="70" s="1"/>
  <c r="I630" i="70" s="1"/>
  <c r="I631" i="70" s="1"/>
  <c r="I632" i="70" s="1"/>
  <c r="I633" i="70" s="1"/>
  <c r="I634" i="70" s="1"/>
  <c r="I635" i="70" s="1"/>
  <c r="I636" i="70" s="1"/>
  <c r="I637" i="70" s="1"/>
  <c r="I638" i="70" s="1"/>
  <c r="I639" i="70" s="1"/>
  <c r="I640" i="70" s="1"/>
  <c r="I641" i="70" s="1"/>
  <c r="I642" i="70" s="1"/>
  <c r="I643" i="70" s="1"/>
  <c r="I644" i="70" s="1"/>
  <c r="I645" i="70" s="1"/>
  <c r="I646" i="70" s="1"/>
  <c r="I647" i="70" s="1"/>
  <c r="I648" i="70" s="1"/>
  <c r="I649" i="70" s="1"/>
  <c r="I650" i="70" s="1"/>
  <c r="I651" i="70" s="1"/>
  <c r="I652" i="70" s="1"/>
  <c r="I653" i="70" s="1"/>
  <c r="I654" i="70" s="1"/>
  <c r="I655" i="70" s="1"/>
  <c r="I656" i="70" s="1"/>
  <c r="I657" i="70" s="1"/>
  <c r="I658" i="70" s="1"/>
  <c r="I659" i="70" s="1"/>
  <c r="I660" i="70" s="1"/>
  <c r="I661" i="70" s="1"/>
  <c r="I662" i="70" s="1"/>
  <c r="I663" i="70" s="1"/>
  <c r="I664" i="70" s="1"/>
  <c r="I665" i="70" s="1"/>
  <c r="I666" i="70" s="1"/>
  <c r="I667" i="70" s="1"/>
  <c r="I668" i="70" s="1"/>
  <c r="I669" i="70" s="1"/>
  <c r="I670" i="70" s="1"/>
  <c r="I671" i="70" s="1"/>
  <c r="I672" i="70" s="1"/>
  <c r="I673" i="70" s="1"/>
  <c r="I674" i="70" s="1"/>
  <c r="I675" i="70" s="1"/>
  <c r="I676" i="70" s="1"/>
  <c r="I677" i="70" s="1"/>
  <c r="I678" i="70" s="1"/>
  <c r="I679" i="70" s="1"/>
  <c r="I680" i="70" s="1"/>
  <c r="I681" i="70" s="1"/>
  <c r="I682" i="70" s="1"/>
  <c r="I683" i="70" s="1"/>
  <c r="I684" i="70" s="1"/>
  <c r="I685" i="70" s="1"/>
  <c r="I686" i="70" s="1"/>
  <c r="I687" i="70" s="1"/>
  <c r="I688" i="70" s="1"/>
  <c r="I689" i="70" s="1"/>
  <c r="I690" i="70" s="1"/>
  <c r="I691" i="70" s="1"/>
  <c r="I692" i="70" s="1"/>
  <c r="I693" i="70" s="1"/>
  <c r="I694" i="70" s="1"/>
  <c r="I695" i="70" s="1"/>
  <c r="I696" i="70" s="1"/>
  <c r="I697" i="70" s="1"/>
  <c r="I698" i="70" s="1"/>
  <c r="I699" i="70" s="1"/>
  <c r="I700" i="70" s="1"/>
  <c r="I701" i="70" s="1"/>
  <c r="I702" i="70" s="1"/>
  <c r="I703" i="70" s="1"/>
  <c r="I704" i="70" s="1"/>
  <c r="I705" i="70" s="1"/>
  <c r="I706" i="70" s="1"/>
  <c r="I707" i="70" s="1"/>
  <c r="I708" i="70" s="1"/>
  <c r="I709" i="70" s="1"/>
  <c r="I710" i="70" s="1"/>
  <c r="I711" i="70" s="1"/>
  <c r="I712" i="70" s="1"/>
  <c r="I713" i="70" s="1"/>
  <c r="I714" i="70" s="1"/>
  <c r="I715" i="70" s="1"/>
  <c r="I716" i="70" s="1"/>
  <c r="I717" i="70" s="1"/>
  <c r="I718" i="70" s="1"/>
  <c r="I719" i="70" s="1"/>
  <c r="I720" i="70" s="1"/>
  <c r="I721" i="70" s="1"/>
  <c r="I722" i="70" s="1"/>
  <c r="I723" i="70" s="1"/>
  <c r="I724" i="70" s="1"/>
  <c r="I725" i="70" s="1"/>
  <c r="I726" i="70" s="1"/>
  <c r="I727" i="70" s="1"/>
  <c r="I728" i="70" s="1"/>
  <c r="I729" i="70" s="1"/>
  <c r="I730" i="70" s="1"/>
  <c r="I731" i="70" s="1"/>
  <c r="I732" i="70" s="1"/>
  <c r="I733" i="70" s="1"/>
  <c r="I734" i="70" s="1"/>
  <c r="I735" i="70" s="1"/>
  <c r="I736" i="70" s="1"/>
  <c r="I737" i="70" s="1"/>
  <c r="I738" i="70" s="1"/>
  <c r="I739" i="70" s="1"/>
  <c r="I740" i="70" s="1"/>
  <c r="I741" i="70" s="1"/>
  <c r="I742" i="70" s="1"/>
  <c r="I743" i="70" s="1"/>
  <c r="I744" i="70" s="1"/>
  <c r="I745" i="70" s="1"/>
  <c r="I746" i="70" s="1"/>
  <c r="I747" i="70" s="1"/>
  <c r="I748" i="70" s="1"/>
  <c r="I749" i="70" s="1"/>
  <c r="I750" i="70" s="1"/>
  <c r="I751" i="70" s="1"/>
  <c r="I752" i="70" s="1"/>
  <c r="I753" i="70" s="1"/>
  <c r="I754" i="70" s="1"/>
  <c r="I755" i="70" s="1"/>
  <c r="I756" i="70" s="1"/>
  <c r="I757" i="70" s="1"/>
  <c r="I758" i="70" s="1"/>
  <c r="I759" i="70" s="1"/>
  <c r="I760" i="70" s="1"/>
  <c r="I761" i="70" s="1"/>
  <c r="I762" i="70" s="1"/>
  <c r="I763" i="70" s="1"/>
  <c r="I764" i="70" s="1"/>
  <c r="I765" i="70" s="1"/>
  <c r="I766" i="70" s="1"/>
  <c r="I767" i="70" s="1"/>
  <c r="I768" i="70" s="1"/>
  <c r="I769" i="70" s="1"/>
  <c r="I770" i="70" s="1"/>
  <c r="I771" i="70" s="1"/>
  <c r="I772" i="70" s="1"/>
  <c r="I773" i="70" s="1"/>
  <c r="I774" i="70" s="1"/>
  <c r="I775" i="70" s="1"/>
  <c r="I776" i="70" s="1"/>
  <c r="I777" i="70" s="1"/>
  <c r="I778" i="70" s="1"/>
  <c r="I779" i="70" s="1"/>
  <c r="I780" i="70" s="1"/>
  <c r="I781" i="70" s="1"/>
  <c r="I782" i="70" s="1"/>
  <c r="I783" i="70" s="1"/>
  <c r="I784" i="70" s="1"/>
  <c r="I785" i="70" s="1"/>
  <c r="I786" i="70" s="1"/>
  <c r="I787" i="70" s="1"/>
  <c r="I788" i="70" s="1"/>
  <c r="I789" i="70" s="1"/>
  <c r="I790" i="70" s="1"/>
  <c r="I791" i="70" s="1"/>
  <c r="I792" i="70" s="1"/>
  <c r="I793" i="70" s="1"/>
  <c r="I794" i="70" s="1"/>
  <c r="I795" i="70" s="1"/>
  <c r="I796" i="70" s="1"/>
  <c r="I797" i="70" s="1"/>
  <c r="I798" i="70" s="1"/>
  <c r="I799" i="70" s="1"/>
  <c r="I800" i="70" s="1"/>
  <c r="I801" i="70" s="1"/>
  <c r="I802" i="70" s="1"/>
  <c r="I803" i="70" s="1"/>
  <c r="I804" i="70" s="1"/>
  <c r="I805" i="70" s="1"/>
  <c r="I806" i="70" s="1"/>
  <c r="I807" i="70" s="1"/>
  <c r="I808" i="70" s="1"/>
  <c r="I809" i="70" s="1"/>
  <c r="I810" i="70" s="1"/>
  <c r="I811" i="70" s="1"/>
  <c r="I812" i="70" s="1"/>
  <c r="I813" i="70" s="1"/>
  <c r="I814" i="70" s="1"/>
  <c r="I815" i="70" s="1"/>
  <c r="I816" i="70" s="1"/>
  <c r="I817" i="70" s="1"/>
  <c r="I818" i="70" s="1"/>
  <c r="I819" i="70" s="1"/>
  <c r="I820" i="70" s="1"/>
  <c r="I821" i="70" s="1"/>
  <c r="I822" i="70" s="1"/>
  <c r="I823" i="70" s="1"/>
  <c r="I824" i="70" s="1"/>
  <c r="I825" i="70" s="1"/>
  <c r="I826" i="70" s="1"/>
  <c r="I827" i="70" s="1"/>
  <c r="I828" i="70" s="1"/>
  <c r="I829" i="70" s="1"/>
  <c r="I830" i="70" s="1"/>
  <c r="I831" i="70" s="1"/>
  <c r="I832" i="70" s="1"/>
  <c r="I833" i="70" s="1"/>
  <c r="I834" i="70" s="1"/>
  <c r="I835" i="70" s="1"/>
  <c r="I836" i="70" s="1"/>
  <c r="I837" i="70" s="1"/>
  <c r="I838" i="70" s="1"/>
  <c r="I839" i="70" s="1"/>
  <c r="I840" i="70" s="1"/>
  <c r="I841" i="70" s="1"/>
  <c r="I842" i="70" s="1"/>
  <c r="I843" i="70" s="1"/>
  <c r="I844" i="70" s="1"/>
  <c r="I845" i="70" s="1"/>
  <c r="I846" i="70" s="1"/>
  <c r="I847" i="70" s="1"/>
  <c r="I848" i="70" s="1"/>
  <c r="I849" i="70" s="1"/>
  <c r="I850" i="70" s="1"/>
  <c r="I851" i="70" s="1"/>
  <c r="I852" i="70" s="1"/>
  <c r="I853" i="70" s="1"/>
  <c r="I854" i="70" s="1"/>
  <c r="I855" i="70" s="1"/>
  <c r="I856" i="70" s="1"/>
  <c r="I857" i="70" s="1"/>
  <c r="I858" i="70" s="1"/>
  <c r="I859" i="70" s="1"/>
  <c r="I860" i="70" s="1"/>
  <c r="I861" i="70" s="1"/>
  <c r="I862" i="70" s="1"/>
  <c r="I863" i="70" s="1"/>
  <c r="I864" i="70" s="1"/>
  <c r="I865" i="70" s="1"/>
  <c r="I866" i="70" s="1"/>
  <c r="I867" i="70" s="1"/>
  <c r="I868" i="70" s="1"/>
  <c r="I869" i="70" s="1"/>
  <c r="I870" i="70" s="1"/>
  <c r="I871" i="70" s="1"/>
  <c r="I872" i="70" s="1"/>
  <c r="I873" i="70" s="1"/>
  <c r="I874" i="70" s="1"/>
  <c r="I875" i="70" s="1"/>
  <c r="I876" i="70" s="1"/>
  <c r="I877" i="70" s="1"/>
  <c r="I878" i="70" s="1"/>
  <c r="I879" i="70" s="1"/>
  <c r="I880" i="70" s="1"/>
  <c r="I881" i="70" s="1"/>
  <c r="I882" i="70" s="1"/>
  <c r="I883" i="70" s="1"/>
  <c r="I884" i="70" s="1"/>
  <c r="I885" i="70" s="1"/>
  <c r="I886" i="70" s="1"/>
  <c r="I887" i="70" s="1"/>
  <c r="I888" i="70" s="1"/>
  <c r="I889" i="70" s="1"/>
  <c r="I890" i="70" s="1"/>
  <c r="I891" i="70" s="1"/>
  <c r="I892" i="70" s="1"/>
  <c r="I893" i="70" s="1"/>
  <c r="I894" i="70" s="1"/>
  <c r="I895" i="70" s="1"/>
  <c r="I896" i="70" s="1"/>
  <c r="I897" i="70" s="1"/>
  <c r="I898" i="70" s="1"/>
  <c r="I899" i="70" s="1"/>
  <c r="I900" i="70" s="1"/>
  <c r="I901" i="70" s="1"/>
  <c r="I902" i="70" s="1"/>
  <c r="I903" i="70" s="1"/>
  <c r="I904" i="70" s="1"/>
  <c r="I905" i="70" s="1"/>
  <c r="I906" i="70" s="1"/>
  <c r="I907" i="70" s="1"/>
  <c r="I908" i="70" s="1"/>
  <c r="I909" i="70" s="1"/>
  <c r="I910" i="70" s="1"/>
  <c r="I911" i="70" s="1"/>
  <c r="I912" i="70" s="1"/>
  <c r="I913" i="70" s="1"/>
  <c r="I914" i="70" s="1"/>
  <c r="I915" i="70" s="1"/>
  <c r="I916" i="70" s="1"/>
  <c r="I917" i="70" s="1"/>
  <c r="I918" i="70" s="1"/>
  <c r="I919" i="70" s="1"/>
  <c r="I920" i="70" s="1"/>
  <c r="I921" i="70" s="1"/>
  <c r="I922" i="70" s="1"/>
  <c r="I923" i="70" s="1"/>
  <c r="I924" i="70" s="1"/>
  <c r="I925" i="70" s="1"/>
  <c r="I926" i="70" s="1"/>
  <c r="I927" i="70" s="1"/>
  <c r="I928" i="70" s="1"/>
  <c r="I929" i="70" s="1"/>
  <c r="I930" i="70" s="1"/>
  <c r="I931" i="70" s="1"/>
  <c r="I932" i="70" s="1"/>
  <c r="I933" i="70" s="1"/>
  <c r="I934" i="70" s="1"/>
  <c r="I935" i="70" s="1"/>
  <c r="I936" i="70" s="1"/>
  <c r="I937" i="70" s="1"/>
  <c r="I938" i="70" s="1"/>
  <c r="I939" i="70" s="1"/>
  <c r="I940" i="70" s="1"/>
  <c r="I941" i="70" s="1"/>
  <c r="I942" i="70" s="1"/>
  <c r="I943" i="70" s="1"/>
  <c r="I944" i="70" s="1"/>
  <c r="I945" i="70" s="1"/>
  <c r="I946" i="70" s="1"/>
  <c r="I947" i="70" s="1"/>
  <c r="I948" i="70" s="1"/>
  <c r="I949" i="70" s="1"/>
  <c r="I950" i="70" s="1"/>
  <c r="I951" i="70" s="1"/>
  <c r="I952" i="70" s="1"/>
  <c r="I953" i="70" s="1"/>
  <c r="I954" i="70" s="1"/>
  <c r="I955" i="70" s="1"/>
  <c r="I956" i="70" s="1"/>
  <c r="I957" i="70" s="1"/>
  <c r="I958" i="70" s="1"/>
  <c r="I959" i="70" s="1"/>
  <c r="I960" i="70" s="1"/>
  <c r="I961" i="70" s="1"/>
  <c r="I962" i="70" s="1"/>
  <c r="I963" i="70" s="1"/>
  <c r="I964" i="70" s="1"/>
  <c r="I965" i="70" s="1"/>
  <c r="I966" i="70" s="1"/>
  <c r="I967" i="70" s="1"/>
  <c r="I968" i="70" s="1"/>
  <c r="I969" i="70" s="1"/>
  <c r="I970" i="70" s="1"/>
  <c r="I971" i="70" s="1"/>
  <c r="I972" i="70" s="1"/>
  <c r="I973" i="70" s="1"/>
  <c r="I974" i="70" s="1"/>
  <c r="I975" i="70" s="1"/>
  <c r="I976" i="70" s="1"/>
  <c r="I977" i="70" s="1"/>
  <c r="I978" i="70" s="1"/>
  <c r="I979" i="70" s="1"/>
  <c r="I980" i="70" s="1"/>
  <c r="I981" i="70" s="1"/>
  <c r="I982" i="70" s="1"/>
  <c r="I983" i="70" s="1"/>
  <c r="I984" i="70" s="1"/>
  <c r="I985" i="70" s="1"/>
  <c r="I986" i="70" s="1"/>
  <c r="I987" i="70" s="1"/>
  <c r="I988" i="70" s="1"/>
  <c r="I989" i="70" s="1"/>
  <c r="I990" i="70" s="1"/>
  <c r="I991" i="70" s="1"/>
  <c r="I992" i="70" s="1"/>
  <c r="I993" i="70" s="1"/>
  <c r="I994" i="70" s="1"/>
  <c r="I995" i="70" s="1"/>
  <c r="I996" i="70" s="1"/>
  <c r="I997" i="70" s="1"/>
  <c r="I998" i="70" s="1"/>
  <c r="I999" i="70" s="1"/>
  <c r="I1000" i="70" s="1"/>
  <c r="I1001" i="70" s="1"/>
  <c r="I1002" i="70" s="1"/>
  <c r="I1003" i="70" s="1"/>
  <c r="I1004" i="70" s="1"/>
  <c r="I1005" i="70" s="1"/>
  <c r="I1006" i="70" s="1"/>
  <c r="I1007" i="70" s="1"/>
  <c r="I1008" i="70" s="1"/>
  <c r="I1009" i="70" s="1"/>
  <c r="I1010" i="70" s="1"/>
  <c r="I1011" i="70" s="1"/>
  <c r="I1012" i="70" s="1"/>
  <c r="I1013" i="70" s="1"/>
  <c r="I1014" i="70" s="1"/>
  <c r="I1015" i="70" s="1"/>
  <c r="I1016" i="70" s="1"/>
  <c r="I1017" i="70" s="1"/>
  <c r="I1018" i="70" s="1"/>
  <c r="I1019" i="70" s="1"/>
  <c r="I1020" i="70" s="1"/>
  <c r="I1021" i="70" s="1"/>
  <c r="I1022" i="70" s="1"/>
  <c r="I1023" i="70" s="1"/>
  <c r="I1024" i="70" s="1"/>
  <c r="I1025" i="70" s="1"/>
  <c r="I1026" i="70" s="1"/>
  <c r="I1027" i="70" s="1"/>
  <c r="I1028" i="70" s="1"/>
  <c r="I1029" i="70" s="1"/>
  <c r="I1030" i="70" s="1"/>
  <c r="I1031" i="70" s="1"/>
  <c r="I1032" i="70" s="1"/>
  <c r="I1033" i="70" s="1"/>
  <c r="I1034" i="70" s="1"/>
  <c r="I1035" i="70" s="1"/>
  <c r="I1036" i="70" s="1"/>
  <c r="I1037" i="70" s="1"/>
  <c r="I1038" i="70" s="1"/>
  <c r="I1039" i="70" s="1"/>
  <c r="I1040" i="70" s="1"/>
  <c r="I1041" i="70" s="1"/>
  <c r="I1042" i="70" s="1"/>
  <c r="I1043" i="70" s="1"/>
  <c r="I1044" i="70" s="1"/>
  <c r="I1045" i="70" s="1"/>
  <c r="I1046" i="70" s="1"/>
  <c r="I1047" i="70" s="1"/>
  <c r="I1048" i="70" s="1"/>
  <c r="I1049" i="70" s="1"/>
  <c r="I1050" i="70" s="1"/>
  <c r="I1051" i="70" s="1"/>
  <c r="I1052" i="70" s="1"/>
  <c r="I1053" i="70" s="1"/>
  <c r="I1054" i="70" s="1"/>
  <c r="I1055" i="70" s="1"/>
  <c r="I1056" i="70" s="1"/>
  <c r="I1057" i="70" s="1"/>
  <c r="I1058" i="70" s="1"/>
  <c r="I1059" i="70" s="1"/>
  <c r="I1060" i="70" s="1"/>
  <c r="I1061" i="70" s="1"/>
  <c r="I1062" i="70" s="1"/>
  <c r="I1063" i="70" s="1"/>
  <c r="I1064" i="70" s="1"/>
  <c r="I1065" i="70" s="1"/>
  <c r="I1066" i="70" s="1"/>
  <c r="I1067" i="70" s="1"/>
  <c r="I1068" i="70" s="1"/>
  <c r="I1069" i="70" s="1"/>
  <c r="I1070" i="70" s="1"/>
  <c r="I1071" i="70" s="1"/>
  <c r="I1072" i="70" s="1"/>
  <c r="I1073" i="70" s="1"/>
  <c r="I1074" i="70" s="1"/>
  <c r="I1075" i="70" s="1"/>
  <c r="I1076" i="70" s="1"/>
  <c r="I1077" i="70" s="1"/>
  <c r="I1078" i="70" s="1"/>
  <c r="I1079" i="70" s="1"/>
  <c r="I1080" i="70" s="1"/>
  <c r="I1081" i="70" s="1"/>
  <c r="I1082" i="70" s="1"/>
  <c r="I1083" i="70" s="1"/>
  <c r="I1084" i="70" s="1"/>
  <c r="I1085" i="70" s="1"/>
  <c r="I1086" i="70" s="1"/>
  <c r="I1087" i="70" s="1"/>
  <c r="I1088" i="70" s="1"/>
  <c r="I1089" i="70" s="1"/>
  <c r="I1090" i="70" s="1"/>
  <c r="I1091" i="70" s="1"/>
  <c r="I1092" i="70" s="1"/>
  <c r="I1093" i="70" s="1"/>
  <c r="I1094" i="70" s="1"/>
  <c r="I1095" i="70" s="1"/>
  <c r="I1096" i="70" s="1"/>
  <c r="I1097" i="70" s="1"/>
  <c r="I1098" i="70" s="1"/>
  <c r="I1099" i="70" s="1"/>
  <c r="I1100" i="70" s="1"/>
  <c r="I1101" i="70" s="1"/>
  <c r="I1102" i="70" s="1"/>
  <c r="I1103" i="70" s="1"/>
  <c r="I1104" i="70" s="1"/>
  <c r="I1105" i="70" s="1"/>
  <c r="I1106" i="70" s="1"/>
  <c r="I1107" i="70" s="1"/>
  <c r="I1108" i="70" s="1"/>
  <c r="I1109" i="70" s="1"/>
  <c r="I1110" i="70" s="1"/>
  <c r="I1111" i="70" s="1"/>
  <c r="I1112" i="70" s="1"/>
  <c r="I1113" i="70" s="1"/>
  <c r="I1114" i="70" s="1"/>
  <c r="I1115" i="70" s="1"/>
  <c r="I1116" i="70" s="1"/>
  <c r="I1117" i="70" s="1"/>
  <c r="I1118" i="70" s="1"/>
  <c r="I1119" i="70" s="1"/>
  <c r="I1120" i="70" s="1"/>
  <c r="I1121" i="70" s="1"/>
  <c r="I1122" i="70" s="1"/>
  <c r="I1123" i="70" s="1"/>
  <c r="I1124" i="70" s="1"/>
  <c r="I1125" i="70" s="1"/>
  <c r="I1126" i="70" s="1"/>
  <c r="I1127" i="70" s="1"/>
  <c r="I1128" i="70" s="1"/>
  <c r="I1129" i="70" s="1"/>
  <c r="I1130" i="70" s="1"/>
  <c r="I1131" i="70" s="1"/>
  <c r="I1132" i="70" s="1"/>
  <c r="I1133" i="70" s="1"/>
  <c r="I1134" i="70" s="1"/>
  <c r="I1135" i="70" s="1"/>
  <c r="I1136" i="70" s="1"/>
  <c r="I1137" i="70" s="1"/>
  <c r="I1138" i="70" s="1"/>
  <c r="I1139" i="70" s="1"/>
  <c r="I1140" i="70" s="1"/>
  <c r="I1141" i="70" s="1"/>
  <c r="I1142" i="70" s="1"/>
  <c r="I1143" i="70" s="1"/>
  <c r="I1144" i="70" s="1"/>
  <c r="I1145" i="70" s="1"/>
  <c r="I1146" i="70" s="1"/>
  <c r="I1147" i="70" s="1"/>
  <c r="I1148" i="70" s="1"/>
  <c r="I1149" i="70" s="1"/>
  <c r="I1150" i="70" s="1"/>
  <c r="I1151" i="70" s="1"/>
  <c r="I1152" i="70" s="1"/>
  <c r="I1153" i="70" s="1"/>
  <c r="I1154" i="70" s="1"/>
  <c r="I1155" i="70" s="1"/>
  <c r="I1156" i="70" s="1"/>
  <c r="I1157" i="70" s="1"/>
  <c r="I1158" i="70" s="1"/>
  <c r="I1159" i="70" s="1"/>
  <c r="I1160" i="70" s="1"/>
  <c r="I1161" i="70" s="1"/>
  <c r="I1162" i="70" s="1"/>
  <c r="I1163" i="70" s="1"/>
  <c r="I1164" i="70" s="1"/>
  <c r="I1165" i="70" s="1"/>
  <c r="I1166" i="70" s="1"/>
  <c r="I1167" i="70" s="1"/>
  <c r="I1168" i="70" s="1"/>
  <c r="I1169" i="70" s="1"/>
  <c r="I1170" i="70" s="1"/>
  <c r="I1171" i="70" s="1"/>
  <c r="I1172" i="70" s="1"/>
  <c r="I1173" i="70" s="1"/>
  <c r="I1174" i="70" s="1"/>
  <c r="I1175" i="70" s="1"/>
  <c r="I1176" i="70" s="1"/>
  <c r="I1177" i="70" s="1"/>
  <c r="I1178" i="70" s="1"/>
  <c r="I1179" i="70" s="1"/>
  <c r="I1180" i="70" s="1"/>
  <c r="I1181" i="70" s="1"/>
  <c r="I1182" i="70" s="1"/>
  <c r="I1183" i="70" s="1"/>
  <c r="I1184" i="70" s="1"/>
  <c r="I1185" i="70" s="1"/>
  <c r="I1186" i="70" s="1"/>
  <c r="I1187" i="70" s="1"/>
  <c r="I1188" i="70" s="1"/>
  <c r="I1189" i="70" s="1"/>
  <c r="I1190" i="70" s="1"/>
  <c r="I1191" i="70" s="1"/>
  <c r="I1192" i="70" s="1"/>
  <c r="I1193" i="70" s="1"/>
  <c r="I1194" i="70" s="1"/>
  <c r="I1195" i="70" s="1"/>
  <c r="I1196" i="70" s="1"/>
  <c r="I1197" i="70" s="1"/>
  <c r="I1198" i="70" s="1"/>
  <c r="I1199" i="70" s="1"/>
  <c r="I1200" i="70" s="1"/>
  <c r="I1201" i="70" s="1"/>
  <c r="I1202" i="70" s="1"/>
  <c r="I1203" i="70" s="1"/>
  <c r="I1204" i="70" s="1"/>
  <c r="I1205" i="70" s="1"/>
  <c r="I1206" i="70" s="1"/>
  <c r="I1207" i="70" s="1"/>
  <c r="I1208" i="70" s="1"/>
  <c r="I1209" i="70" s="1"/>
  <c r="I1210" i="70" s="1"/>
  <c r="I1211" i="70" s="1"/>
  <c r="I1212" i="70" s="1"/>
  <c r="I1213" i="70" s="1"/>
  <c r="I1214" i="70" s="1"/>
  <c r="I1215" i="70" s="1"/>
  <c r="I1216" i="70" s="1"/>
  <c r="I1217" i="70" s="1"/>
  <c r="I1218" i="70" s="1"/>
  <c r="I1219" i="70" s="1"/>
  <c r="I1220" i="70" s="1"/>
  <c r="I1221" i="70" s="1"/>
  <c r="I1222" i="70" s="1"/>
  <c r="I1223" i="70" s="1"/>
  <c r="I1224" i="70" s="1"/>
  <c r="I1225" i="70" s="1"/>
  <c r="I1226" i="70" s="1"/>
  <c r="I1227" i="70" s="1"/>
  <c r="I1228" i="70" s="1"/>
  <c r="I1229" i="70" s="1"/>
  <c r="I1230" i="70" s="1"/>
  <c r="I1231" i="70" s="1"/>
  <c r="I1232" i="70" s="1"/>
  <c r="I1233" i="70" s="1"/>
  <c r="I1234" i="70" s="1"/>
  <c r="I1235" i="70" s="1"/>
  <c r="I1236" i="70" s="1"/>
  <c r="I1237" i="70" s="1"/>
  <c r="I1238" i="70" s="1"/>
  <c r="I1239" i="70" s="1"/>
  <c r="I1240" i="70" s="1"/>
  <c r="I1241" i="70" s="1"/>
  <c r="I1242" i="70" s="1"/>
  <c r="I1243" i="70" s="1"/>
  <c r="I1244" i="70" s="1"/>
  <c r="I1245" i="70" s="1"/>
  <c r="I1246" i="70" s="1"/>
  <c r="I1247" i="70" s="1"/>
  <c r="I1248" i="70" s="1"/>
  <c r="I1249" i="70" s="1"/>
  <c r="I1250" i="70" s="1"/>
  <c r="I1251" i="70" s="1"/>
  <c r="I1252" i="70" s="1"/>
  <c r="I1253" i="70" s="1"/>
  <c r="I1254" i="70" s="1"/>
  <c r="I1255" i="70" s="1"/>
  <c r="I1256" i="70" s="1"/>
  <c r="I1257" i="70" s="1"/>
  <c r="I1258" i="70" s="1"/>
  <c r="I1259" i="70" s="1"/>
  <c r="I1260" i="70" s="1"/>
  <c r="I1261" i="70" s="1"/>
  <c r="I1262" i="70" s="1"/>
  <c r="I1263" i="70" s="1"/>
  <c r="I1264" i="70" s="1"/>
  <c r="I1265" i="70" s="1"/>
  <c r="I1266" i="70" s="1"/>
  <c r="I1267" i="70" s="1"/>
  <c r="I1268" i="70" s="1"/>
  <c r="I1269" i="70" s="1"/>
  <c r="I1270" i="70" s="1"/>
  <c r="I1271" i="70" s="1"/>
  <c r="I1272" i="70" s="1"/>
  <c r="I1273" i="70" s="1"/>
  <c r="I1274" i="70" s="1"/>
  <c r="I1275" i="70" s="1"/>
  <c r="I1276" i="70" s="1"/>
  <c r="I1277" i="70" s="1"/>
  <c r="I1278" i="70" s="1"/>
  <c r="I1279" i="70" s="1"/>
  <c r="I1280" i="70" s="1"/>
  <c r="I1281" i="70" s="1"/>
  <c r="I1282" i="70" s="1"/>
  <c r="I1283" i="70" s="1"/>
  <c r="I1284" i="70" s="1"/>
  <c r="I1285" i="70" s="1"/>
  <c r="I1286" i="70" s="1"/>
  <c r="I1287" i="70" s="1"/>
  <c r="I1288" i="70" s="1"/>
  <c r="I1289" i="70" s="1"/>
  <c r="I1290" i="70" s="1"/>
  <c r="I1291" i="70" s="1"/>
  <c r="I1292" i="70" s="1"/>
  <c r="I1293" i="70" s="1"/>
  <c r="I1294" i="70" s="1"/>
  <c r="I1295" i="70" s="1"/>
  <c r="I1296" i="70" s="1"/>
  <c r="I1297" i="70" s="1"/>
  <c r="I1298" i="70" s="1"/>
  <c r="I1299" i="70" s="1"/>
  <c r="I1300" i="70" s="1"/>
  <c r="I1301" i="70" s="1"/>
  <c r="I1302" i="70" s="1"/>
  <c r="I1303" i="70" s="1"/>
  <c r="I1304" i="70" s="1"/>
  <c r="I1305" i="70" s="1"/>
  <c r="I1306" i="70" s="1"/>
  <c r="I1307" i="70" s="1"/>
  <c r="I1308" i="70" s="1"/>
  <c r="I1309" i="70" s="1"/>
  <c r="I1310" i="70" s="1"/>
  <c r="I1311" i="70" s="1"/>
  <c r="I1312" i="70" s="1"/>
  <c r="I1313" i="70" s="1"/>
  <c r="I1314" i="70" s="1"/>
  <c r="I1315" i="70" s="1"/>
  <c r="I1316" i="70" s="1"/>
  <c r="I1317" i="70" s="1"/>
  <c r="I1318" i="70" s="1"/>
  <c r="I1319" i="70" s="1"/>
  <c r="I1320" i="70" s="1"/>
  <c r="I1321" i="70" s="1"/>
  <c r="I1322" i="70" s="1"/>
  <c r="I1323" i="70" s="1"/>
  <c r="I1324" i="70" s="1"/>
  <c r="I1325" i="70" s="1"/>
  <c r="I1326" i="70" s="1"/>
  <c r="I1327" i="70" s="1"/>
  <c r="I1328" i="70" s="1"/>
  <c r="I1329" i="70" s="1"/>
  <c r="I1330" i="70" s="1"/>
  <c r="I1331" i="70" s="1"/>
  <c r="I1332" i="70" s="1"/>
  <c r="I1333" i="70" s="1"/>
  <c r="I1334" i="70" s="1"/>
  <c r="I1335" i="70" s="1"/>
  <c r="I1336" i="70" s="1"/>
  <c r="I1337" i="70" s="1"/>
  <c r="I1338" i="70" s="1"/>
  <c r="I1339" i="70" s="1"/>
  <c r="I1340" i="70" s="1"/>
  <c r="I1341" i="70" s="1"/>
  <c r="I1342" i="70" s="1"/>
  <c r="I1343" i="70" s="1"/>
  <c r="I1344" i="70" s="1"/>
  <c r="I1345" i="70" s="1"/>
  <c r="I1346" i="70" s="1"/>
  <c r="I1347" i="70" s="1"/>
  <c r="I1348" i="70" s="1"/>
  <c r="I1349" i="70" s="1"/>
  <c r="I1350" i="70" s="1"/>
  <c r="I1351" i="70" s="1"/>
  <c r="I1352" i="70" s="1"/>
  <c r="I1353" i="70" s="1"/>
  <c r="I1354" i="70" s="1"/>
  <c r="I1355" i="70" s="1"/>
  <c r="I1356" i="70" s="1"/>
  <c r="I1357" i="70" s="1"/>
  <c r="I1358" i="70" s="1"/>
  <c r="I1359" i="70" s="1"/>
  <c r="I1360" i="70" s="1"/>
  <c r="I1361" i="70" s="1"/>
  <c r="I1362" i="70" s="1"/>
  <c r="I1363" i="70" s="1"/>
  <c r="I1364" i="70" s="1"/>
  <c r="I1365" i="70" s="1"/>
  <c r="I1366" i="70" s="1"/>
  <c r="I1367" i="70" s="1"/>
  <c r="I1368" i="70" s="1"/>
  <c r="I1369" i="70" s="1"/>
  <c r="I1370" i="70" s="1"/>
  <c r="I1371" i="70" s="1"/>
  <c r="I1372" i="70" s="1"/>
  <c r="I1373" i="70" s="1"/>
  <c r="I1374" i="70" s="1"/>
  <c r="I1375" i="70" s="1"/>
  <c r="I1376" i="70" s="1"/>
  <c r="I1377" i="70" s="1"/>
  <c r="I1378" i="70" s="1"/>
  <c r="I1379" i="70" s="1"/>
  <c r="I1380" i="70" s="1"/>
  <c r="I1381" i="70" s="1"/>
  <c r="I1382" i="70" s="1"/>
  <c r="I1383" i="70" s="1"/>
  <c r="I1384" i="70" s="1"/>
  <c r="I1385" i="70" s="1"/>
  <c r="I1386" i="70" s="1"/>
  <c r="I1387" i="70" s="1"/>
  <c r="I1388" i="70" s="1"/>
  <c r="I1389" i="70" s="1"/>
  <c r="I1390" i="70" s="1"/>
  <c r="I1391" i="70" s="1"/>
  <c r="I1392" i="70" s="1"/>
  <c r="I1393" i="70" s="1"/>
  <c r="I1394" i="70" s="1"/>
  <c r="I1395" i="70" s="1"/>
  <c r="I1396" i="70" s="1"/>
  <c r="I1397" i="70" s="1"/>
  <c r="I1398" i="70" s="1"/>
  <c r="I1399" i="70" s="1"/>
  <c r="I1400" i="70" s="1"/>
  <c r="I1401" i="70" s="1"/>
  <c r="I1402" i="70" s="1"/>
  <c r="I1403" i="70" s="1"/>
  <c r="I1404" i="70" s="1"/>
  <c r="I1405" i="70" s="1"/>
  <c r="I1406" i="70" s="1"/>
  <c r="I1407" i="70" s="1"/>
  <c r="I1408" i="70" s="1"/>
  <c r="I1409" i="70" s="1"/>
  <c r="I1410" i="70" s="1"/>
  <c r="I1411" i="70" s="1"/>
  <c r="I1412" i="70" s="1"/>
  <c r="I1413" i="70" s="1"/>
  <c r="I1414" i="70" s="1"/>
  <c r="I1415" i="70" s="1"/>
  <c r="I1416" i="70" s="1"/>
  <c r="I1417" i="70" s="1"/>
  <c r="I1418" i="70" s="1"/>
  <c r="I1419" i="70" s="1"/>
  <c r="I1420" i="70" s="1"/>
  <c r="I1421" i="70" s="1"/>
  <c r="I1422" i="70" s="1"/>
  <c r="I1423" i="70" s="1"/>
  <c r="I1424" i="70" s="1"/>
  <c r="I1425" i="70" s="1"/>
  <c r="I1426" i="70" s="1"/>
  <c r="I1427" i="70" s="1"/>
  <c r="I1428" i="70" s="1"/>
  <c r="I1429" i="70" s="1"/>
  <c r="I1430" i="70" s="1"/>
  <c r="I1431" i="70" s="1"/>
  <c r="I1432" i="70" s="1"/>
  <c r="I1433" i="70" s="1"/>
  <c r="I1434" i="70" s="1"/>
  <c r="I1435" i="70" s="1"/>
  <c r="I1436" i="70" s="1"/>
  <c r="I1437" i="70" s="1"/>
  <c r="I1438" i="70" s="1"/>
  <c r="I1439" i="70" s="1"/>
  <c r="I1440" i="70" s="1"/>
  <c r="I1441" i="70" s="1"/>
  <c r="I1442" i="70" s="1"/>
  <c r="I1443" i="70" s="1"/>
  <c r="I1444" i="70" s="1"/>
  <c r="I1445" i="70" s="1"/>
  <c r="I1446" i="70" s="1"/>
  <c r="I1447" i="70" s="1"/>
  <c r="I1448" i="70" s="1"/>
  <c r="I1449" i="70" s="1"/>
  <c r="I1450" i="70" s="1"/>
  <c r="I1451" i="70" s="1"/>
  <c r="I1452" i="70" s="1"/>
  <c r="I1453" i="70" s="1"/>
  <c r="I1454" i="70" s="1"/>
  <c r="I1455" i="70" s="1"/>
  <c r="I1456" i="70" s="1"/>
  <c r="I1457" i="70" s="1"/>
  <c r="I1458" i="70" s="1"/>
  <c r="I1459" i="70" s="1"/>
  <c r="I1460" i="70" s="1"/>
  <c r="I1461" i="70" s="1"/>
  <c r="I1462" i="70" s="1"/>
  <c r="I1463" i="70" s="1"/>
  <c r="I1464" i="70" s="1"/>
  <c r="I1465" i="70" s="1"/>
  <c r="I1466" i="70" s="1"/>
  <c r="I1467" i="70" s="1"/>
  <c r="I1468" i="70" s="1"/>
  <c r="I1469" i="70" s="1"/>
  <c r="I1470" i="70" s="1"/>
  <c r="I1471" i="70" s="1"/>
  <c r="I1472" i="70" s="1"/>
  <c r="I1473" i="70" s="1"/>
  <c r="I1474" i="70" s="1"/>
  <c r="I1475" i="70" s="1"/>
  <c r="I1476" i="70" s="1"/>
  <c r="I1477" i="70" s="1"/>
  <c r="I1478" i="70" s="1"/>
  <c r="I1479" i="70" s="1"/>
  <c r="I1480" i="70" s="1"/>
  <c r="I1481" i="70" s="1"/>
  <c r="I1482" i="70" s="1"/>
  <c r="I1483" i="70" s="1"/>
  <c r="I1484" i="70" s="1"/>
  <c r="I1485" i="70" s="1"/>
  <c r="I1486" i="70" s="1"/>
  <c r="I1487" i="70" s="1"/>
  <c r="I1488" i="70" s="1"/>
  <c r="I1489" i="70" s="1"/>
  <c r="I1490" i="70" s="1"/>
  <c r="I1491" i="70" s="1"/>
  <c r="I1492" i="70" s="1"/>
  <c r="I1493" i="70" s="1"/>
  <c r="I1494" i="70" s="1"/>
  <c r="I1495" i="70" s="1"/>
  <c r="I1496" i="70" s="1"/>
  <c r="I1497" i="70" s="1"/>
  <c r="I1498" i="70" s="1"/>
  <c r="I1499" i="70" s="1"/>
  <c r="I1500" i="70" s="1"/>
  <c r="I1501" i="70" s="1"/>
  <c r="I1502" i="70" s="1"/>
  <c r="I1503" i="70" s="1"/>
  <c r="I1504" i="70" s="1"/>
  <c r="I1505" i="70" s="1"/>
  <c r="I1506" i="70" s="1"/>
  <c r="I1507" i="70" s="1"/>
  <c r="I1508" i="70" s="1"/>
  <c r="I1509" i="70" s="1"/>
  <c r="I1510" i="70" s="1"/>
  <c r="I1511" i="70" s="1"/>
  <c r="I1512" i="70" s="1"/>
  <c r="I1513" i="70" s="1"/>
  <c r="I1514" i="70" s="1"/>
  <c r="I1515" i="70" s="1"/>
  <c r="I1516" i="70" s="1"/>
  <c r="I1517" i="70" s="1"/>
  <c r="I1518" i="70" s="1"/>
  <c r="I1519" i="70" s="1"/>
  <c r="I1520" i="70" s="1"/>
  <c r="I1521" i="70" s="1"/>
  <c r="I1522" i="70" s="1"/>
  <c r="I1523" i="70" s="1"/>
  <c r="I1524" i="70" s="1"/>
  <c r="I1525" i="70" s="1"/>
  <c r="I1526" i="70" s="1"/>
  <c r="I1527" i="70" s="1"/>
  <c r="I1528" i="70" s="1"/>
  <c r="I1529" i="70" s="1"/>
  <c r="I1530" i="70" s="1"/>
  <c r="I1531" i="70" s="1"/>
  <c r="I1532" i="70" s="1"/>
  <c r="I1533" i="70" s="1"/>
  <c r="I1534" i="70" s="1"/>
  <c r="I1535" i="70" s="1"/>
  <c r="I1536" i="70" s="1"/>
  <c r="I1537" i="70" s="1"/>
  <c r="I1538" i="70" s="1"/>
  <c r="I1539" i="70" s="1"/>
  <c r="I1540" i="70" s="1"/>
  <c r="I1541" i="70" s="1"/>
  <c r="I1542" i="70" s="1"/>
  <c r="I1543" i="70" s="1"/>
  <c r="I1544" i="70" s="1"/>
  <c r="I1545" i="70" s="1"/>
  <c r="I1546" i="70" s="1"/>
  <c r="I1547" i="70" s="1"/>
  <c r="I1548" i="70" s="1"/>
  <c r="I1549" i="70" s="1"/>
  <c r="I1550" i="70" s="1"/>
  <c r="I1551" i="70" s="1"/>
  <c r="I1552" i="70" s="1"/>
  <c r="I1553" i="70" s="1"/>
  <c r="I1554" i="70" s="1"/>
  <c r="I1555" i="70" s="1"/>
  <c r="I1556" i="70" s="1"/>
  <c r="I1557" i="70" s="1"/>
  <c r="I1558" i="70" s="1"/>
  <c r="I1559" i="70" s="1"/>
  <c r="I1560" i="70" s="1"/>
  <c r="I1561" i="70" s="1"/>
  <c r="I1562" i="70" s="1"/>
  <c r="I1563" i="70" s="1"/>
  <c r="I1564" i="70" s="1"/>
  <c r="I1565" i="70" s="1"/>
  <c r="I1566" i="70" s="1"/>
  <c r="I1567" i="70" s="1"/>
  <c r="I1568" i="70" s="1"/>
  <c r="I1569" i="70" s="1"/>
  <c r="I1570" i="70" s="1"/>
  <c r="I1571" i="70" s="1"/>
  <c r="I1572" i="70" s="1"/>
  <c r="I1573" i="70" s="1"/>
  <c r="I1574" i="70" s="1"/>
  <c r="I1575" i="70" s="1"/>
  <c r="I1576" i="70" s="1"/>
  <c r="I1577" i="70" s="1"/>
  <c r="I1578" i="70" s="1"/>
  <c r="I1579" i="70" s="1"/>
  <c r="I1580" i="70" s="1"/>
  <c r="I1581" i="70" s="1"/>
  <c r="I1582" i="70" s="1"/>
  <c r="I1583" i="70" s="1"/>
  <c r="I1584" i="70" s="1"/>
  <c r="I1585" i="70" s="1"/>
  <c r="I1586" i="70" s="1"/>
  <c r="I1587" i="70" s="1"/>
  <c r="I1588" i="70" s="1"/>
  <c r="I1589" i="70" s="1"/>
  <c r="I1590" i="70" s="1"/>
  <c r="I1591" i="70" s="1"/>
  <c r="I1592" i="70" s="1"/>
  <c r="I1593" i="70" s="1"/>
  <c r="I1594" i="70" s="1"/>
  <c r="I1595" i="70" s="1"/>
  <c r="I1596" i="70" s="1"/>
  <c r="I1597" i="70" s="1"/>
  <c r="I1598" i="70" s="1"/>
  <c r="I1599" i="70" s="1"/>
  <c r="I1600" i="70" s="1"/>
  <c r="I1601" i="70" s="1"/>
  <c r="I1602" i="70" s="1"/>
  <c r="I1603" i="70" s="1"/>
  <c r="I1604" i="70" s="1"/>
  <c r="I1605" i="70" s="1"/>
  <c r="I1606" i="70" s="1"/>
  <c r="I1607" i="70" s="1"/>
  <c r="I1608" i="70" s="1"/>
  <c r="I1609" i="70" s="1"/>
  <c r="I1610" i="70" s="1"/>
  <c r="I1611" i="70" s="1"/>
  <c r="I1612" i="70" s="1"/>
  <c r="I1613" i="70" s="1"/>
  <c r="I1614" i="70" s="1"/>
  <c r="I1615" i="70" s="1"/>
  <c r="I1616" i="70" s="1"/>
  <c r="I1617" i="70" s="1"/>
  <c r="I1618" i="70" s="1"/>
  <c r="I1619" i="70" s="1"/>
  <c r="I1620" i="70" s="1"/>
  <c r="I1621" i="70" s="1"/>
  <c r="I1622" i="70" s="1"/>
  <c r="I1623" i="70" s="1"/>
  <c r="I1624" i="70" s="1"/>
  <c r="I1625" i="70" s="1"/>
  <c r="I1626" i="70" s="1"/>
  <c r="I1627" i="70" s="1"/>
  <c r="I1628" i="70" s="1"/>
  <c r="I1629" i="70" s="1"/>
  <c r="I1630" i="70" s="1"/>
  <c r="I1631" i="70" s="1"/>
  <c r="I1632" i="70" s="1"/>
  <c r="I1633" i="70" s="1"/>
  <c r="I1634" i="70" s="1"/>
  <c r="I1635" i="70" s="1"/>
  <c r="I1636" i="70" s="1"/>
  <c r="I1637" i="70" s="1"/>
  <c r="I1638" i="70" s="1"/>
  <c r="I1639" i="70" s="1"/>
  <c r="I1640" i="70" s="1"/>
  <c r="I1641" i="70" s="1"/>
  <c r="I1642" i="70" s="1"/>
  <c r="I1643" i="70" s="1"/>
  <c r="I1644" i="70" s="1"/>
  <c r="I1645" i="70" s="1"/>
  <c r="I1646" i="70" s="1"/>
  <c r="I1647" i="70" s="1"/>
  <c r="I1648" i="70" s="1"/>
  <c r="I1649" i="70" s="1"/>
  <c r="I1650" i="70" s="1"/>
  <c r="I1651" i="70" s="1"/>
  <c r="I1652" i="70" s="1"/>
  <c r="I1653" i="70" s="1"/>
  <c r="I1654" i="70" s="1"/>
  <c r="I1655" i="70" s="1"/>
  <c r="I1656" i="70" s="1"/>
  <c r="I1657" i="70" s="1"/>
  <c r="I1658" i="70" s="1"/>
  <c r="I1659" i="70" s="1"/>
  <c r="I1660" i="70" s="1"/>
  <c r="I1661" i="70" s="1"/>
  <c r="I1662" i="70" s="1"/>
  <c r="I1663" i="70" s="1"/>
  <c r="I1664" i="70" s="1"/>
  <c r="I1665" i="70" s="1"/>
  <c r="I1666" i="70" s="1"/>
  <c r="I1667" i="70" s="1"/>
  <c r="I1668" i="70" s="1"/>
  <c r="I1669" i="70" s="1"/>
  <c r="I1670" i="70" s="1"/>
  <c r="I1671" i="70" s="1"/>
  <c r="I1672" i="70" s="1"/>
  <c r="I1673" i="70" s="1"/>
  <c r="I1674" i="70" s="1"/>
  <c r="I1675" i="70" s="1"/>
  <c r="I1676" i="70" s="1"/>
  <c r="I1677" i="70" s="1"/>
  <c r="I1678" i="70" s="1"/>
  <c r="I1679" i="70" s="1"/>
  <c r="I1680" i="70" s="1"/>
  <c r="I1681" i="70" s="1"/>
  <c r="I1682" i="70" s="1"/>
  <c r="I1683" i="70" s="1"/>
  <c r="I1684" i="70" s="1"/>
  <c r="I1685" i="70" s="1"/>
  <c r="I1686" i="70" s="1"/>
  <c r="I1687" i="70" s="1"/>
  <c r="I1688" i="70" s="1"/>
  <c r="I1689" i="70" s="1"/>
  <c r="I1690" i="70" s="1"/>
  <c r="I1691" i="70" s="1"/>
  <c r="I1692" i="70" s="1"/>
  <c r="I1693" i="70" s="1"/>
  <c r="I1694" i="70" s="1"/>
  <c r="I1695" i="70" s="1"/>
  <c r="I1696" i="70" s="1"/>
  <c r="I1697" i="70" s="1"/>
  <c r="I1698" i="70" s="1"/>
  <c r="I1699" i="70" s="1"/>
  <c r="I1700" i="70" s="1"/>
  <c r="I1701" i="70" s="1"/>
  <c r="I1702" i="70" s="1"/>
  <c r="I1703" i="70" s="1"/>
  <c r="I1704" i="70" s="1"/>
  <c r="I1705" i="70" s="1"/>
  <c r="I1706" i="70" s="1"/>
  <c r="I1707" i="70" s="1"/>
  <c r="I1708" i="70" s="1"/>
  <c r="I1709" i="70" s="1"/>
  <c r="I1710" i="70" s="1"/>
  <c r="I1711" i="70" s="1"/>
  <c r="I1712" i="70" s="1"/>
  <c r="I1713" i="70" s="1"/>
  <c r="I1714" i="70" s="1"/>
  <c r="I1715" i="70" s="1"/>
  <c r="I1716" i="70" s="1"/>
  <c r="I1717" i="70" s="1"/>
  <c r="I1718" i="70" s="1"/>
  <c r="I1719" i="70" s="1"/>
  <c r="I1720" i="70" s="1"/>
  <c r="I1721" i="70" s="1"/>
  <c r="I1722" i="70" s="1"/>
  <c r="I1723" i="70" s="1"/>
  <c r="I1724" i="70" s="1"/>
  <c r="I1725" i="70" s="1"/>
  <c r="I1726" i="70" s="1"/>
  <c r="I1727" i="70" s="1"/>
  <c r="I1728" i="70" s="1"/>
  <c r="I1729" i="70" s="1"/>
  <c r="I1730" i="70" s="1"/>
  <c r="I1731" i="70" s="1"/>
  <c r="I1732" i="70" s="1"/>
  <c r="I1733" i="70" s="1"/>
  <c r="I1734" i="70" s="1"/>
  <c r="I1735" i="70" s="1"/>
  <c r="I1736" i="70" s="1"/>
  <c r="I1737" i="70" s="1"/>
  <c r="I1738" i="70" s="1"/>
  <c r="I1739" i="70" s="1"/>
  <c r="I1740" i="70" s="1"/>
  <c r="I1741" i="70" s="1"/>
  <c r="I1742" i="70" s="1"/>
  <c r="I1743" i="70" s="1"/>
  <c r="I1744" i="70" s="1"/>
  <c r="I1745" i="70" s="1"/>
  <c r="I1746" i="70" s="1"/>
  <c r="I1747" i="70" s="1"/>
  <c r="I1748" i="70" s="1"/>
  <c r="I1749" i="70" s="1"/>
  <c r="I1750" i="70" s="1"/>
  <c r="I1751" i="70" s="1"/>
  <c r="I1752" i="70" s="1"/>
  <c r="I1753" i="70" s="1"/>
  <c r="I1754" i="70" s="1"/>
  <c r="I1755" i="70" s="1"/>
  <c r="I1756" i="70" s="1"/>
  <c r="I1757" i="70" s="1"/>
  <c r="I1758" i="70" s="1"/>
  <c r="I1759" i="70" s="1"/>
  <c r="I1760" i="70" s="1"/>
  <c r="I1761" i="70" s="1"/>
  <c r="I1762" i="70" s="1"/>
  <c r="I1763" i="70" s="1"/>
  <c r="I1764" i="70" s="1"/>
  <c r="I1765" i="70" s="1"/>
  <c r="I1766" i="70" s="1"/>
  <c r="I1767" i="70" s="1"/>
  <c r="I1768" i="70" s="1"/>
  <c r="I1769" i="70" s="1"/>
  <c r="I1770" i="70" s="1"/>
  <c r="I1771" i="70" s="1"/>
  <c r="I1772" i="70" s="1"/>
  <c r="I1773" i="70" s="1"/>
  <c r="I1774" i="70" s="1"/>
  <c r="I1775" i="70" s="1"/>
  <c r="I1776" i="70" s="1"/>
  <c r="I1777" i="70" s="1"/>
  <c r="I1778" i="70" s="1"/>
  <c r="I1779" i="70" s="1"/>
  <c r="I1780" i="70" s="1"/>
  <c r="I1781" i="70" s="1"/>
  <c r="I1782" i="70" s="1"/>
  <c r="I1783" i="70" s="1"/>
  <c r="I1784" i="70" s="1"/>
  <c r="I1785" i="70" s="1"/>
  <c r="I1786" i="70" s="1"/>
  <c r="I1787" i="70" s="1"/>
  <c r="I1788" i="70" s="1"/>
  <c r="I1789" i="70" s="1"/>
  <c r="I1790" i="70" s="1"/>
  <c r="I1791" i="70" s="1"/>
  <c r="I1792" i="70" s="1"/>
  <c r="I1793" i="70" s="1"/>
  <c r="I1794" i="70" s="1"/>
  <c r="I1795" i="70" s="1"/>
  <c r="I1796" i="70" s="1"/>
  <c r="I1797" i="70" s="1"/>
  <c r="I1798" i="70" s="1"/>
  <c r="I1799" i="70" s="1"/>
  <c r="I1800" i="70" s="1"/>
  <c r="I1801" i="70" s="1"/>
  <c r="I1802" i="70" s="1"/>
  <c r="I1803" i="70" s="1"/>
  <c r="I1804" i="70" s="1"/>
  <c r="I1805" i="70" s="1"/>
  <c r="I1806" i="70" s="1"/>
  <c r="I1807" i="70" s="1"/>
  <c r="I1808" i="70" s="1"/>
  <c r="I1809" i="70" s="1"/>
  <c r="I1810" i="70" s="1"/>
  <c r="I1811" i="70" s="1"/>
  <c r="I1812" i="70" s="1"/>
  <c r="I1813" i="70" s="1"/>
  <c r="I1814" i="70" s="1"/>
  <c r="I1815" i="70" s="1"/>
  <c r="I1816" i="70" s="1"/>
  <c r="I1817" i="70" s="1"/>
  <c r="I1818" i="70" s="1"/>
  <c r="I1819" i="70" s="1"/>
  <c r="I1820" i="70" s="1"/>
  <c r="I1821" i="70" s="1"/>
  <c r="I1822" i="70" s="1"/>
  <c r="I1823" i="70" s="1"/>
  <c r="I1824" i="70" s="1"/>
  <c r="I1825" i="70" s="1"/>
  <c r="I1826" i="70" s="1"/>
  <c r="I1827" i="70" s="1"/>
  <c r="I1828" i="70" s="1"/>
  <c r="I1829" i="70" s="1"/>
  <c r="I1830" i="70" s="1"/>
  <c r="I1831" i="70" s="1"/>
  <c r="I1832" i="70" s="1"/>
  <c r="I1833" i="70" s="1"/>
  <c r="I1834" i="70" s="1"/>
  <c r="I1835" i="70" s="1"/>
  <c r="I1836" i="70" s="1"/>
  <c r="I1837" i="70" s="1"/>
  <c r="I1838" i="70" s="1"/>
  <c r="I1839" i="70" s="1"/>
  <c r="I1840" i="70" s="1"/>
  <c r="I1841" i="70" s="1"/>
  <c r="I1842" i="70" s="1"/>
  <c r="I1843" i="70" s="1"/>
  <c r="I1844" i="70" s="1"/>
  <c r="I1845" i="70" s="1"/>
  <c r="I1846" i="70" s="1"/>
  <c r="I1847" i="70" s="1"/>
  <c r="I1848" i="70" s="1"/>
  <c r="I1849" i="70" s="1"/>
  <c r="I1850" i="70" s="1"/>
  <c r="I1851" i="70" s="1"/>
  <c r="I1852" i="70" s="1"/>
  <c r="I1853" i="70" s="1"/>
  <c r="I1854" i="70" s="1"/>
  <c r="I1855" i="70" s="1"/>
  <c r="I1856" i="70" s="1"/>
  <c r="I1857" i="70" s="1"/>
  <c r="I1858" i="70" s="1"/>
  <c r="I1859" i="70" s="1"/>
  <c r="I1860" i="70" s="1"/>
  <c r="I1861" i="70" s="1"/>
  <c r="I1862" i="70" s="1"/>
  <c r="I1863" i="70" s="1"/>
  <c r="I1864" i="70" s="1"/>
  <c r="I1865" i="70" s="1"/>
  <c r="I1866" i="70" s="1"/>
  <c r="I1867" i="70" s="1"/>
  <c r="I1868" i="70" s="1"/>
  <c r="I1869" i="70" s="1"/>
  <c r="I1870" i="70" s="1"/>
  <c r="I1871" i="70" s="1"/>
  <c r="I1872" i="70" s="1"/>
  <c r="I1873" i="70" s="1"/>
  <c r="I1874" i="70" s="1"/>
  <c r="I1875" i="70" s="1"/>
  <c r="I1876" i="70" s="1"/>
  <c r="I1877" i="70" s="1"/>
  <c r="I1878" i="70" s="1"/>
  <c r="I1879" i="70" s="1"/>
  <c r="I1880" i="70" s="1"/>
  <c r="I1881" i="70" s="1"/>
  <c r="I1882" i="70" s="1"/>
  <c r="I1883" i="70" s="1"/>
  <c r="I1884" i="70" s="1"/>
  <c r="I1885" i="70" s="1"/>
  <c r="I1886" i="70" s="1"/>
  <c r="I1887" i="70" s="1"/>
  <c r="I1888" i="70" s="1"/>
  <c r="I1889" i="70" s="1"/>
  <c r="I1890" i="70" s="1"/>
  <c r="I1891" i="70" s="1"/>
  <c r="I1892" i="70" s="1"/>
  <c r="I1893" i="70" s="1"/>
  <c r="I1894" i="70" s="1"/>
  <c r="I1895" i="70" s="1"/>
  <c r="I1896" i="70" s="1"/>
  <c r="I1897" i="70" s="1"/>
  <c r="I1898" i="70" s="1"/>
  <c r="I1899" i="70" s="1"/>
  <c r="I1900" i="70" s="1"/>
  <c r="I1901" i="70" s="1"/>
  <c r="I1902" i="70" s="1"/>
  <c r="I1903" i="70" s="1"/>
  <c r="I1904" i="70" s="1"/>
  <c r="I1905" i="70" s="1"/>
  <c r="I1906" i="70" s="1"/>
  <c r="I1907" i="70" s="1"/>
  <c r="I1908" i="70" s="1"/>
  <c r="I1909" i="70" s="1"/>
  <c r="I1910" i="70" s="1"/>
  <c r="I1911" i="70" s="1"/>
  <c r="I1912" i="70" s="1"/>
  <c r="I1913" i="70" s="1"/>
  <c r="I1914" i="70" s="1"/>
  <c r="I1915" i="70" s="1"/>
  <c r="I1916" i="70" s="1"/>
  <c r="I1917" i="70" s="1"/>
  <c r="I1918" i="70" s="1"/>
  <c r="I1919" i="70" s="1"/>
  <c r="I1920" i="70" s="1"/>
  <c r="I1921" i="70" s="1"/>
  <c r="I1922" i="70" s="1"/>
  <c r="I1923" i="70" s="1"/>
  <c r="I1924" i="70" s="1"/>
  <c r="I1925" i="70" s="1"/>
  <c r="I1926" i="70" s="1"/>
  <c r="I1927" i="70" s="1"/>
  <c r="I1928" i="70" s="1"/>
  <c r="I1929" i="70" s="1"/>
  <c r="I1930" i="70" s="1"/>
  <c r="I1931" i="70" s="1"/>
  <c r="I1932" i="70" s="1"/>
  <c r="I1933" i="70" s="1"/>
  <c r="I1934" i="70" s="1"/>
  <c r="I1935" i="70" s="1"/>
  <c r="I1936" i="70" s="1"/>
  <c r="I1937" i="70" s="1"/>
  <c r="I1938" i="70" s="1"/>
  <c r="I1939" i="70" s="1"/>
  <c r="I1940" i="70" s="1"/>
  <c r="I1941" i="70" s="1"/>
  <c r="I1942" i="70" s="1"/>
  <c r="I1943" i="70" s="1"/>
  <c r="I1944" i="70" s="1"/>
  <c r="I1945" i="70" s="1"/>
  <c r="I1946" i="70" s="1"/>
  <c r="I1947" i="70" s="1"/>
  <c r="I1948" i="70" s="1"/>
  <c r="I1949" i="70" s="1"/>
  <c r="I1950" i="70" s="1"/>
  <c r="I1951" i="70" s="1"/>
  <c r="I1952" i="70" s="1"/>
  <c r="I1953" i="70" s="1"/>
  <c r="I1954" i="70" s="1"/>
  <c r="I1955" i="70" s="1"/>
  <c r="I1956" i="70" s="1"/>
  <c r="I1957" i="70" s="1"/>
  <c r="I1958" i="70" s="1"/>
  <c r="I1959" i="70" s="1"/>
  <c r="I1960" i="70" s="1"/>
  <c r="I1961" i="70" s="1"/>
  <c r="I1962" i="70" s="1"/>
  <c r="I1963" i="70" s="1"/>
  <c r="I1964" i="70" s="1"/>
  <c r="I1965" i="70" s="1"/>
  <c r="I1966" i="70" s="1"/>
  <c r="I1967" i="70" s="1"/>
  <c r="I1968" i="70" s="1"/>
  <c r="I1969" i="70" s="1"/>
  <c r="I1970" i="70" s="1"/>
  <c r="I1971" i="70" s="1"/>
  <c r="I1972" i="70" s="1"/>
  <c r="I1973" i="70" s="1"/>
  <c r="I1974" i="70" s="1"/>
  <c r="I1975" i="70" s="1"/>
  <c r="I1976" i="70" s="1"/>
  <c r="I1977" i="70" s="1"/>
  <c r="I1978" i="70" s="1"/>
  <c r="I1979" i="70" s="1"/>
  <c r="I1980" i="70" s="1"/>
  <c r="I1981" i="70" s="1"/>
  <c r="I1982" i="70" s="1"/>
  <c r="I1983" i="70" s="1"/>
  <c r="I1984" i="70" s="1"/>
  <c r="I1985" i="70" s="1"/>
  <c r="I1986" i="70" s="1"/>
  <c r="I1987" i="70" s="1"/>
  <c r="I1988" i="70" s="1"/>
  <c r="I1989" i="70" s="1"/>
  <c r="I1990" i="70" s="1"/>
  <c r="I1991" i="70" s="1"/>
  <c r="I1992" i="70" s="1"/>
  <c r="I1993" i="70" s="1"/>
  <c r="I1994" i="70" s="1"/>
  <c r="I1995" i="70" s="1"/>
  <c r="I1996" i="70" s="1"/>
  <c r="I1997" i="70" s="1"/>
  <c r="I1998" i="70" s="1"/>
  <c r="I1999" i="70" s="1"/>
  <c r="I2000" i="70" s="1"/>
  <c r="I2001" i="70" s="1"/>
  <c r="I2002" i="70" s="1"/>
  <c r="I2003" i="70" s="1"/>
  <c r="I2004" i="70" s="1"/>
  <c r="I2005" i="70" s="1"/>
  <c r="I2006" i="70" s="1"/>
  <c r="I2007" i="70" s="1"/>
  <c r="I2008" i="70" s="1"/>
  <c r="I2009" i="70" s="1"/>
  <c r="I2010" i="70" s="1"/>
  <c r="I2011" i="70" s="1"/>
  <c r="I2012" i="70" s="1"/>
  <c r="I2013" i="70" s="1"/>
  <c r="I2014" i="70" s="1"/>
  <c r="I2015" i="70" s="1"/>
  <c r="I2016" i="70" s="1"/>
  <c r="I2017" i="70" s="1"/>
  <c r="I2018" i="70" s="1"/>
  <c r="I2019" i="70" s="1"/>
  <c r="I2020" i="70" s="1"/>
  <c r="I2021" i="70" s="1"/>
  <c r="I2022" i="70" s="1"/>
  <c r="I2023" i="70" s="1"/>
  <c r="I2024" i="70" s="1"/>
  <c r="I2025" i="70" s="1"/>
  <c r="I2026" i="70" s="1"/>
  <c r="I2027" i="70" s="1"/>
  <c r="I2028" i="70" s="1"/>
  <c r="I2029" i="70" s="1"/>
  <c r="I2030" i="70" s="1"/>
  <c r="I2031" i="70" s="1"/>
  <c r="I2032" i="70" s="1"/>
  <c r="I2033" i="70" s="1"/>
  <c r="I2034" i="70" s="1"/>
  <c r="I2035" i="70" s="1"/>
  <c r="I2036" i="70" s="1"/>
  <c r="I2037" i="70" s="1"/>
  <c r="I2038" i="70" s="1"/>
  <c r="I2039" i="70" s="1"/>
  <c r="I2040" i="70" s="1"/>
  <c r="I2041" i="70" s="1"/>
  <c r="I2042" i="70" s="1"/>
  <c r="I2043" i="70" s="1"/>
  <c r="I2044" i="70" s="1"/>
  <c r="I2045" i="70" s="1"/>
  <c r="I2046" i="70" s="1"/>
  <c r="I2047" i="70" s="1"/>
  <c r="I2048" i="70" s="1"/>
  <c r="I2049" i="70" s="1"/>
  <c r="I2050" i="70" s="1"/>
  <c r="I2051" i="70" s="1"/>
  <c r="I2052" i="70" s="1"/>
  <c r="I2053" i="70" s="1"/>
  <c r="I2054" i="70" s="1"/>
  <c r="I2055" i="70" s="1"/>
  <c r="I2056" i="70" s="1"/>
  <c r="I2057" i="70" s="1"/>
  <c r="I2058" i="70" s="1"/>
  <c r="I2059" i="70" s="1"/>
  <c r="I2060" i="70" s="1"/>
  <c r="I2061" i="70" s="1"/>
  <c r="I2062" i="70" s="1"/>
  <c r="I2063" i="70" s="1"/>
  <c r="I2064" i="70" s="1"/>
  <c r="I2065" i="70" s="1"/>
  <c r="I2066" i="70" s="1"/>
  <c r="I2067" i="70" s="1"/>
  <c r="I2068" i="70" s="1"/>
  <c r="I2069" i="70" s="1"/>
  <c r="I2070" i="70" s="1"/>
  <c r="I2071" i="70" s="1"/>
  <c r="I2072" i="70" s="1"/>
  <c r="I2073" i="70" s="1"/>
  <c r="I2074" i="70" s="1"/>
  <c r="I2075" i="70" s="1"/>
  <c r="I2076" i="70" s="1"/>
  <c r="I2077" i="70" s="1"/>
  <c r="I2078" i="70" s="1"/>
  <c r="I2079" i="70" s="1"/>
  <c r="I2080" i="70" s="1"/>
  <c r="I2081" i="70" s="1"/>
  <c r="I2082" i="70" s="1"/>
  <c r="I2083" i="70" s="1"/>
  <c r="I2084" i="70" s="1"/>
  <c r="I2085" i="70" s="1"/>
  <c r="I2086" i="70" s="1"/>
  <c r="I2087" i="70" s="1"/>
  <c r="I2088" i="70" s="1"/>
  <c r="I2089" i="70" s="1"/>
  <c r="I2090" i="70" s="1"/>
  <c r="I2091" i="70" s="1"/>
  <c r="I2092" i="70" s="1"/>
  <c r="I2093" i="70" s="1"/>
  <c r="I2094" i="70" s="1"/>
  <c r="I2095" i="70" s="1"/>
  <c r="I2096" i="70" s="1"/>
  <c r="I2097" i="70" s="1"/>
  <c r="I2098" i="70" s="1"/>
  <c r="I2099" i="70" s="1"/>
  <c r="I2100" i="70" s="1"/>
  <c r="I2101" i="70" s="1"/>
  <c r="I2102" i="70" s="1"/>
  <c r="I2103" i="70" s="1"/>
  <c r="I2104" i="70" s="1"/>
  <c r="I2105" i="70" s="1"/>
  <c r="I2106" i="70" s="1"/>
  <c r="I2107" i="70" s="1"/>
  <c r="I2108" i="70" s="1"/>
  <c r="I2109" i="70" s="1"/>
  <c r="I2110" i="70" s="1"/>
  <c r="I2111" i="70" s="1"/>
  <c r="I2112" i="70" s="1"/>
  <c r="I2113" i="70" s="1"/>
  <c r="I2114" i="70" s="1"/>
  <c r="I2115" i="70" s="1"/>
  <c r="I2116" i="70" s="1"/>
  <c r="I2117" i="70" s="1"/>
  <c r="I2118" i="70" s="1"/>
  <c r="I2119" i="70" s="1"/>
  <c r="I2120" i="70" s="1"/>
  <c r="I2121" i="70" s="1"/>
  <c r="I2122" i="70" s="1"/>
  <c r="I2123" i="70" s="1"/>
  <c r="I2124" i="70" s="1"/>
  <c r="I2125" i="70" s="1"/>
  <c r="I2126" i="70" s="1"/>
  <c r="I2127" i="70" s="1"/>
  <c r="I2128" i="70" s="1"/>
  <c r="I2129" i="70" s="1"/>
  <c r="I2130" i="70" s="1"/>
  <c r="I2131" i="70" s="1"/>
  <c r="I2132" i="70" s="1"/>
  <c r="I2133" i="70" s="1"/>
  <c r="I2134" i="70" s="1"/>
  <c r="I2135" i="70" s="1"/>
  <c r="I2136" i="70" s="1"/>
  <c r="I2137" i="70" s="1"/>
  <c r="I2138" i="70" s="1"/>
  <c r="I2139" i="70" s="1"/>
  <c r="I2140" i="70" s="1"/>
  <c r="I2141" i="70" s="1"/>
  <c r="I2142" i="70" s="1"/>
  <c r="I2143" i="70" s="1"/>
  <c r="I2144" i="70" s="1"/>
  <c r="I2145" i="70" s="1"/>
  <c r="I2146" i="70" s="1"/>
  <c r="I2147" i="70" s="1"/>
  <c r="I2148" i="70" s="1"/>
  <c r="I2149" i="70" s="1"/>
  <c r="I2150" i="70" s="1"/>
  <c r="I2151" i="70" s="1"/>
  <c r="I2152" i="70" s="1"/>
  <c r="I2153" i="70" s="1"/>
  <c r="I2154" i="70" s="1"/>
  <c r="I2155" i="70" s="1"/>
  <c r="I2156" i="70" s="1"/>
  <c r="I2157" i="70" s="1"/>
  <c r="I2158" i="70" s="1"/>
  <c r="I2159" i="70" s="1"/>
  <c r="I2160" i="70" s="1"/>
  <c r="I2161" i="70" s="1"/>
  <c r="I2162" i="70" s="1"/>
  <c r="I2163" i="70" s="1"/>
  <c r="I2164" i="70" s="1"/>
  <c r="I2165" i="70" s="1"/>
  <c r="I2166" i="70" s="1"/>
  <c r="I2167" i="70" s="1"/>
  <c r="I2168" i="70" s="1"/>
  <c r="I2169" i="70" s="1"/>
  <c r="I2170" i="70" s="1"/>
  <c r="I2171" i="70" s="1"/>
  <c r="I2172" i="70" s="1"/>
  <c r="I2173" i="70" s="1"/>
  <c r="I2174" i="70" s="1"/>
  <c r="I2175" i="70" s="1"/>
  <c r="I2176" i="70" s="1"/>
  <c r="I2177" i="70" s="1"/>
  <c r="I2178" i="70" s="1"/>
  <c r="I2179" i="70" s="1"/>
  <c r="I2180" i="70" s="1"/>
  <c r="I2181" i="70" s="1"/>
  <c r="I2182" i="70" s="1"/>
  <c r="I2183" i="70" s="1"/>
  <c r="I2184" i="70" s="1"/>
  <c r="I2185" i="70" s="1"/>
  <c r="I2186" i="70" s="1"/>
  <c r="I2187" i="70" s="1"/>
  <c r="I2188" i="70" s="1"/>
  <c r="I2189" i="70" s="1"/>
  <c r="I2190" i="70" s="1"/>
  <c r="I2191" i="70" s="1"/>
  <c r="I2192" i="70" s="1"/>
  <c r="I2193" i="70" s="1"/>
  <c r="I2194" i="70" s="1"/>
  <c r="I2195" i="70" s="1"/>
  <c r="I2196" i="70" s="1"/>
  <c r="I2197" i="70" s="1"/>
  <c r="I2198" i="70" s="1"/>
  <c r="I2199" i="70" s="1"/>
  <c r="I2200" i="70" s="1"/>
  <c r="I2201" i="70" s="1"/>
  <c r="I2202" i="70" s="1"/>
  <c r="I2203" i="70" s="1"/>
  <c r="I2204" i="70" s="1"/>
  <c r="I2205" i="70" s="1"/>
  <c r="I2206" i="70" s="1"/>
  <c r="I2207" i="70" s="1"/>
  <c r="I2208" i="70" s="1"/>
  <c r="I2209" i="70" s="1"/>
  <c r="I2210" i="70" s="1"/>
  <c r="I2211" i="70" s="1"/>
  <c r="I2212" i="70" s="1"/>
  <c r="I2213" i="70" s="1"/>
  <c r="I2214" i="70" s="1"/>
  <c r="I2215" i="70" s="1"/>
  <c r="I2216" i="70" s="1"/>
  <c r="I2217" i="70" s="1"/>
  <c r="I2218" i="70" s="1"/>
  <c r="I2219" i="70" s="1"/>
  <c r="I2220" i="70" s="1"/>
  <c r="I2221" i="70" s="1"/>
  <c r="I2222" i="70" s="1"/>
  <c r="I2223" i="70" s="1"/>
  <c r="I2224" i="70" s="1"/>
  <c r="I2225" i="70" s="1"/>
  <c r="I2226" i="70" s="1"/>
  <c r="I2227" i="70" s="1"/>
  <c r="I2228" i="70" s="1"/>
  <c r="I2229" i="70" s="1"/>
  <c r="I2230" i="70" s="1"/>
  <c r="I2231" i="70" s="1"/>
  <c r="I2232" i="70" s="1"/>
  <c r="I2233" i="70" s="1"/>
  <c r="I2234" i="70" s="1"/>
  <c r="I2235" i="70" s="1"/>
  <c r="I2236" i="70" s="1"/>
  <c r="I2237" i="70" s="1"/>
  <c r="I2238" i="70" s="1"/>
  <c r="I2239" i="70" s="1"/>
  <c r="I2240" i="70" s="1"/>
  <c r="I2241" i="70" s="1"/>
  <c r="I2242" i="70" s="1"/>
  <c r="I2243" i="70" s="1"/>
  <c r="I2244" i="70" s="1"/>
  <c r="I2245" i="70" s="1"/>
  <c r="I2246" i="70" s="1"/>
  <c r="I2247" i="70" s="1"/>
  <c r="I2248" i="70" s="1"/>
  <c r="I2249" i="70" s="1"/>
  <c r="I2250" i="70" s="1"/>
  <c r="I2251" i="70" s="1"/>
  <c r="I2252" i="70" s="1"/>
  <c r="I2253" i="70" s="1"/>
  <c r="I2254" i="70" s="1"/>
  <c r="I2255" i="70" s="1"/>
  <c r="I2256" i="70" s="1"/>
  <c r="I2257" i="70" s="1"/>
  <c r="I2258" i="70" s="1"/>
  <c r="I2259" i="70" s="1"/>
  <c r="I2260" i="70" s="1"/>
  <c r="I2261" i="70" s="1"/>
  <c r="I2262" i="70" s="1"/>
  <c r="I2263" i="70" s="1"/>
  <c r="I2264" i="70" s="1"/>
  <c r="I2265" i="70" s="1"/>
  <c r="I2266" i="70" s="1"/>
  <c r="I2267" i="70" s="1"/>
  <c r="I2268" i="70" s="1"/>
  <c r="I2269" i="70" s="1"/>
  <c r="I2270" i="70" s="1"/>
  <c r="I2271" i="70" s="1"/>
  <c r="I2272" i="70" s="1"/>
  <c r="I2273" i="70" s="1"/>
  <c r="I2274" i="70" s="1"/>
  <c r="I2275" i="70" s="1"/>
  <c r="I2276" i="70" s="1"/>
  <c r="I2277" i="70" s="1"/>
  <c r="I2278" i="70" s="1"/>
  <c r="I2279" i="70" s="1"/>
  <c r="I2280" i="70" s="1"/>
  <c r="I2281" i="70" s="1"/>
  <c r="I2282" i="70" s="1"/>
  <c r="I2283" i="70" s="1"/>
  <c r="I2284" i="70" s="1"/>
  <c r="I2285" i="70" s="1"/>
  <c r="I2286" i="70" s="1"/>
  <c r="I2287" i="70" s="1"/>
  <c r="I2288" i="70" s="1"/>
  <c r="I2289" i="70" s="1"/>
  <c r="I2290" i="70" s="1"/>
  <c r="I2291" i="70" s="1"/>
  <c r="I2292" i="70" s="1"/>
  <c r="I2293" i="70" s="1"/>
  <c r="I2294" i="70" s="1"/>
  <c r="I2295" i="70" s="1"/>
  <c r="I2296" i="70" s="1"/>
  <c r="I2297" i="70" s="1"/>
  <c r="I2298" i="70" s="1"/>
  <c r="I2299" i="70" s="1"/>
  <c r="I2300" i="70" s="1"/>
  <c r="I2301" i="70" s="1"/>
  <c r="I2302" i="70" s="1"/>
  <c r="I2303" i="70" s="1"/>
  <c r="I2304" i="70" s="1"/>
  <c r="I2305" i="70" s="1"/>
  <c r="I2306" i="70" s="1"/>
  <c r="I2307" i="70" s="1"/>
  <c r="I2308" i="70" s="1"/>
  <c r="I2309" i="70" s="1"/>
  <c r="I2310" i="70" s="1"/>
  <c r="I2311" i="70" s="1"/>
  <c r="I2312" i="70" s="1"/>
  <c r="I2313" i="70" s="1"/>
  <c r="I2314" i="70" s="1"/>
  <c r="I2315" i="70" s="1"/>
  <c r="I2316" i="70" s="1"/>
  <c r="I2317" i="70" s="1"/>
  <c r="I2318" i="70" s="1"/>
  <c r="I2319" i="70" s="1"/>
  <c r="I2320" i="70" s="1"/>
  <c r="I2321" i="70" s="1"/>
  <c r="I2322" i="70" s="1"/>
  <c r="I2323" i="70" s="1"/>
  <c r="I2324" i="70" s="1"/>
  <c r="I2325" i="70" s="1"/>
  <c r="I2326" i="70" s="1"/>
  <c r="I2327" i="70" s="1"/>
  <c r="I2328" i="70" s="1"/>
  <c r="I2329" i="70" s="1"/>
  <c r="I2330" i="70" s="1"/>
  <c r="I2331" i="70" s="1"/>
  <c r="I2332" i="70" s="1"/>
  <c r="I2333" i="70" s="1"/>
  <c r="I2334" i="70" s="1"/>
  <c r="I2335" i="70" s="1"/>
  <c r="I2336" i="70" s="1"/>
  <c r="I2337" i="70" s="1"/>
  <c r="I2338" i="70" s="1"/>
  <c r="I2339" i="70" s="1"/>
  <c r="I2340" i="70" s="1"/>
  <c r="I2341" i="70" s="1"/>
  <c r="I2342" i="70" s="1"/>
  <c r="I2343" i="70" s="1"/>
  <c r="I2344" i="70" s="1"/>
  <c r="I2345" i="70" s="1"/>
  <c r="I2346" i="70" s="1"/>
  <c r="I2347" i="70" s="1"/>
  <c r="I2348" i="70" s="1"/>
  <c r="I2349" i="70" s="1"/>
  <c r="I2350" i="70" s="1"/>
  <c r="I2351" i="70" s="1"/>
  <c r="I2352" i="70" s="1"/>
  <c r="I2353" i="70" s="1"/>
  <c r="I2354" i="70" s="1"/>
  <c r="I2355" i="70" s="1"/>
  <c r="I2356" i="70" s="1"/>
  <c r="I2357" i="70" s="1"/>
  <c r="I2358" i="70" s="1"/>
  <c r="I2359" i="70" s="1"/>
  <c r="I2360" i="70" s="1"/>
  <c r="I2361" i="70" s="1"/>
  <c r="I2362" i="70" s="1"/>
  <c r="I2363" i="70" s="1"/>
  <c r="I2364" i="70" s="1"/>
  <c r="I2365" i="70" s="1"/>
  <c r="I2366" i="70" s="1"/>
  <c r="I2367" i="70" s="1"/>
  <c r="I2368" i="70" s="1"/>
  <c r="I2369" i="70" s="1"/>
  <c r="I2370" i="70" s="1"/>
  <c r="I2371" i="70" s="1"/>
  <c r="I2372" i="70" s="1"/>
  <c r="I2373" i="70" s="1"/>
  <c r="I2374" i="70" s="1"/>
  <c r="I2375" i="70" s="1"/>
  <c r="I2376" i="70" s="1"/>
  <c r="I2377" i="70" s="1"/>
  <c r="I2378" i="70" s="1"/>
  <c r="I2379" i="70" s="1"/>
  <c r="I2380" i="70" s="1"/>
  <c r="I2381" i="70" s="1"/>
  <c r="I2382" i="70" s="1"/>
  <c r="I2383" i="70" s="1"/>
  <c r="I2384" i="70" s="1"/>
  <c r="I2385" i="70" s="1"/>
  <c r="I2386" i="70" s="1"/>
  <c r="I2387" i="70" s="1"/>
  <c r="I2388" i="70" s="1"/>
  <c r="I2389" i="70" s="1"/>
  <c r="I2390" i="70" s="1"/>
  <c r="I2391" i="70" s="1"/>
  <c r="I2392" i="70" s="1"/>
  <c r="I2393" i="70" s="1"/>
  <c r="I2394" i="70" s="1"/>
  <c r="I2395" i="70" s="1"/>
  <c r="I2396" i="70" s="1"/>
  <c r="I2397" i="70" s="1"/>
  <c r="I2398" i="70" s="1"/>
  <c r="I2399" i="70" s="1"/>
  <c r="I2400" i="70" s="1"/>
  <c r="I2401" i="70" s="1"/>
  <c r="I2402" i="70" s="1"/>
  <c r="I2403" i="70" s="1"/>
  <c r="I2404" i="70" s="1"/>
  <c r="I2405" i="70" s="1"/>
  <c r="I2406" i="70" s="1"/>
  <c r="I2407" i="70" s="1"/>
  <c r="I2408" i="70" s="1"/>
  <c r="I2409" i="70" s="1"/>
  <c r="I2410" i="70" s="1"/>
  <c r="I2411" i="70" s="1"/>
  <c r="I2412" i="70" s="1"/>
  <c r="I2413" i="70" s="1"/>
  <c r="I2414" i="70" s="1"/>
  <c r="I2415" i="70" s="1"/>
  <c r="I2416" i="70" s="1"/>
  <c r="I2417" i="70" s="1"/>
  <c r="I2418" i="70" s="1"/>
  <c r="I2419" i="70" s="1"/>
  <c r="I2420" i="70" s="1"/>
  <c r="I2421" i="70" s="1"/>
  <c r="I2422" i="70" s="1"/>
  <c r="I2423" i="70" s="1"/>
  <c r="I2424" i="70" s="1"/>
  <c r="I2425" i="70" s="1"/>
  <c r="I2426" i="70" s="1"/>
  <c r="I2427" i="70" s="1"/>
  <c r="I2428" i="70" s="1"/>
  <c r="I2429" i="70" s="1"/>
  <c r="I2430" i="70" s="1"/>
  <c r="I2431" i="70" s="1"/>
  <c r="I2432" i="70" s="1"/>
  <c r="I2433" i="70" s="1"/>
  <c r="I2434" i="70" s="1"/>
  <c r="I2435" i="70" s="1"/>
  <c r="I2436" i="70" s="1"/>
  <c r="I2437" i="70" s="1"/>
  <c r="I2438" i="70" s="1"/>
  <c r="I2439" i="70" s="1"/>
  <c r="I2440" i="70" s="1"/>
  <c r="I2441" i="70" s="1"/>
  <c r="I2442" i="70" s="1"/>
  <c r="I2443" i="70" s="1"/>
  <c r="I2444" i="70" s="1"/>
  <c r="I2445" i="70" s="1"/>
  <c r="I2446" i="70" s="1"/>
  <c r="I2447" i="70" s="1"/>
  <c r="I2448" i="70" s="1"/>
  <c r="I2449" i="70" s="1"/>
  <c r="I2450" i="70" s="1"/>
  <c r="I2451" i="70" s="1"/>
  <c r="I2452" i="70" s="1"/>
  <c r="I2453" i="70" s="1"/>
  <c r="I2454" i="70" s="1"/>
  <c r="I2455" i="70" s="1"/>
  <c r="I2456" i="70" s="1"/>
  <c r="I2457" i="70" s="1"/>
  <c r="I2458" i="70" s="1"/>
  <c r="I2459" i="70" s="1"/>
  <c r="I2460" i="70" s="1"/>
  <c r="I2461" i="70" s="1"/>
  <c r="I2462" i="70" s="1"/>
  <c r="I2463" i="70" s="1"/>
  <c r="I2464" i="70" s="1"/>
  <c r="I2465" i="70" s="1"/>
  <c r="I2466" i="70" s="1"/>
  <c r="I2467" i="70" s="1"/>
  <c r="I2468" i="70" s="1"/>
  <c r="I2469" i="70" s="1"/>
  <c r="I2470" i="70" s="1"/>
  <c r="I2471" i="70" s="1"/>
  <c r="I2472" i="70" s="1"/>
  <c r="I2473" i="70" s="1"/>
  <c r="I2474" i="70" s="1"/>
  <c r="I2475" i="70" s="1"/>
  <c r="I2476" i="70" s="1"/>
  <c r="I2477" i="70" s="1"/>
  <c r="I2478" i="70" s="1"/>
  <c r="I2479" i="70" s="1"/>
  <c r="I2480" i="70" s="1"/>
  <c r="I2481" i="70" s="1"/>
  <c r="I2482" i="70" s="1"/>
  <c r="I2483" i="70" s="1"/>
  <c r="I2484" i="70" s="1"/>
  <c r="I2485" i="70" s="1"/>
  <c r="I2486" i="70" s="1"/>
  <c r="I2487" i="70" s="1"/>
  <c r="I2488" i="70" s="1"/>
  <c r="I2489" i="70" s="1"/>
  <c r="I2490" i="70" s="1"/>
  <c r="I2491" i="70" s="1"/>
  <c r="I2492" i="70" s="1"/>
  <c r="I2493" i="70" s="1"/>
  <c r="I2494" i="70" s="1"/>
  <c r="I2495" i="70" s="1"/>
  <c r="I2496" i="70" s="1"/>
  <c r="I2497" i="70" s="1"/>
  <c r="I2498" i="70" s="1"/>
  <c r="I2499" i="70" s="1"/>
  <c r="I2500" i="70" s="1"/>
  <c r="I2501" i="70" s="1"/>
  <c r="I2502" i="70" s="1"/>
  <c r="I2503" i="70" s="1"/>
  <c r="I2504" i="70" s="1"/>
  <c r="I2505" i="70" s="1"/>
  <c r="I2506" i="70" s="1"/>
  <c r="I2507" i="70" s="1"/>
  <c r="I2508" i="70" s="1"/>
  <c r="I2509" i="70" s="1"/>
  <c r="I2510" i="70" s="1"/>
  <c r="I2511" i="70" s="1"/>
  <c r="I2512" i="70" s="1"/>
  <c r="I2513" i="70" s="1"/>
  <c r="I2514" i="70" s="1"/>
  <c r="I2515" i="70" s="1"/>
  <c r="I2516" i="70" s="1"/>
  <c r="I2517" i="70" s="1"/>
  <c r="I2518" i="70" s="1"/>
  <c r="I2519" i="70" s="1"/>
  <c r="I2520" i="70" s="1"/>
  <c r="I2521" i="70" s="1"/>
  <c r="I2522" i="70" s="1"/>
  <c r="I2523" i="70" s="1"/>
  <c r="I2524" i="70" s="1"/>
  <c r="I2525" i="70" s="1"/>
  <c r="I2526" i="70" s="1"/>
  <c r="I2527" i="70" s="1"/>
  <c r="I2528" i="70" s="1"/>
  <c r="I2529" i="70" s="1"/>
  <c r="I2530" i="70" s="1"/>
  <c r="I2531" i="70" s="1"/>
  <c r="I2532" i="70" s="1"/>
  <c r="I2533" i="70" s="1"/>
  <c r="I2534" i="70" s="1"/>
  <c r="I2535" i="70" s="1"/>
  <c r="I2536" i="70" s="1"/>
  <c r="I2537" i="70" s="1"/>
  <c r="I2538" i="70" s="1"/>
  <c r="I2539" i="70" s="1"/>
  <c r="I2540" i="70" s="1"/>
  <c r="I2541" i="70" s="1"/>
  <c r="I2542" i="70" s="1"/>
  <c r="I2543" i="70" s="1"/>
  <c r="I2544" i="70" s="1"/>
  <c r="I2545" i="70" s="1"/>
  <c r="I2546" i="70" s="1"/>
  <c r="I2547" i="70" s="1"/>
  <c r="I2548" i="70" s="1"/>
  <c r="I2549" i="70" s="1"/>
  <c r="I2550" i="70" s="1"/>
  <c r="I2551" i="70" s="1"/>
  <c r="I2552" i="70" s="1"/>
  <c r="I2553" i="70" s="1"/>
  <c r="I2554" i="70" s="1"/>
  <c r="I2555" i="70" s="1"/>
  <c r="I2556" i="70" s="1"/>
  <c r="I2557" i="70" s="1"/>
  <c r="I2558" i="70" s="1"/>
  <c r="I2559" i="70" s="1"/>
  <c r="I2560" i="70" s="1"/>
  <c r="I2561" i="70" s="1"/>
  <c r="I2562" i="70" s="1"/>
  <c r="I2563" i="70" s="1"/>
  <c r="I2564" i="70" s="1"/>
  <c r="I2565" i="70" s="1"/>
  <c r="I2566" i="70" s="1"/>
  <c r="I2567" i="70" s="1"/>
  <c r="I2568" i="70" s="1"/>
  <c r="I2569" i="70" s="1"/>
  <c r="I2570" i="70" s="1"/>
  <c r="I2571" i="70" s="1"/>
  <c r="I2572" i="70" s="1"/>
  <c r="I2573" i="70" s="1"/>
  <c r="I2574" i="70" s="1"/>
  <c r="I2575" i="70" s="1"/>
  <c r="I2576" i="70" s="1"/>
  <c r="I2577" i="70" s="1"/>
  <c r="I2578" i="70" s="1"/>
  <c r="I2579" i="70" s="1"/>
  <c r="I2580" i="70" s="1"/>
  <c r="I2581" i="70" s="1"/>
  <c r="I2582" i="70" s="1"/>
  <c r="I2583" i="70" s="1"/>
  <c r="I2584" i="70" s="1"/>
  <c r="I2585" i="70" s="1"/>
  <c r="I2586" i="70" s="1"/>
  <c r="I2587" i="70" s="1"/>
  <c r="I2588" i="70" s="1"/>
  <c r="I2589" i="70" s="1"/>
  <c r="I2590" i="70" s="1"/>
  <c r="I2591" i="70" s="1"/>
  <c r="I2592" i="70" s="1"/>
  <c r="I2593" i="70" s="1"/>
  <c r="I2594" i="70" s="1"/>
  <c r="I2595" i="70" s="1"/>
  <c r="I2596" i="70" s="1"/>
  <c r="I2597" i="70" s="1"/>
  <c r="I2598" i="70" s="1"/>
  <c r="I2599" i="70" s="1"/>
  <c r="I2600" i="70" s="1"/>
  <c r="I2601" i="70" s="1"/>
  <c r="I2602" i="70" s="1"/>
  <c r="I2603" i="70" s="1"/>
  <c r="I2604" i="70" s="1"/>
  <c r="I2605" i="70" s="1"/>
  <c r="I2606" i="70" s="1"/>
  <c r="I2607" i="70" s="1"/>
  <c r="I2608" i="70" s="1"/>
  <c r="I2609" i="70" s="1"/>
  <c r="I2610" i="70" s="1"/>
  <c r="I2611" i="70" s="1"/>
  <c r="I2612" i="70" s="1"/>
  <c r="I2613" i="70" s="1"/>
  <c r="I2614" i="70" s="1"/>
  <c r="I2615" i="70" s="1"/>
  <c r="I2616" i="70" s="1"/>
  <c r="I2617" i="70" s="1"/>
  <c r="I2618" i="70" s="1"/>
  <c r="I2619" i="70" s="1"/>
  <c r="I2620" i="70" s="1"/>
  <c r="I2621" i="70" s="1"/>
  <c r="I2622" i="70" s="1"/>
  <c r="I2623" i="70" s="1"/>
  <c r="I2624" i="70" s="1"/>
  <c r="I2625" i="70" s="1"/>
  <c r="I2626" i="70" s="1"/>
  <c r="I2627" i="70" s="1"/>
  <c r="I2628" i="70" s="1"/>
  <c r="I2629" i="70" s="1"/>
  <c r="I2630" i="70" s="1"/>
  <c r="I2631" i="70" s="1"/>
  <c r="I2632" i="70" s="1"/>
  <c r="I2633" i="70" s="1"/>
  <c r="I2634" i="70" s="1"/>
  <c r="I2635" i="70" s="1"/>
  <c r="I2636" i="70" s="1"/>
  <c r="I2637" i="70" s="1"/>
  <c r="I2638" i="70" s="1"/>
  <c r="I2639" i="70" s="1"/>
  <c r="I2640" i="70" s="1"/>
  <c r="I2641" i="70" s="1"/>
  <c r="I2642" i="70" s="1"/>
  <c r="I2643" i="70" s="1"/>
  <c r="I2644" i="70" s="1"/>
  <c r="I2645" i="70" s="1"/>
  <c r="I2646" i="70" s="1"/>
  <c r="I2647" i="70" s="1"/>
  <c r="I2648" i="70" s="1"/>
  <c r="I2649" i="70" s="1"/>
  <c r="I2650" i="70" s="1"/>
  <c r="I2651" i="70" s="1"/>
  <c r="I2652" i="70" s="1"/>
  <c r="I2653" i="70" s="1"/>
  <c r="I2654" i="70" s="1"/>
  <c r="I2655" i="70" s="1"/>
  <c r="I2656" i="70" s="1"/>
  <c r="I2657" i="70" s="1"/>
  <c r="I2658" i="70" s="1"/>
  <c r="I2659" i="70" s="1"/>
  <c r="I2660" i="70" s="1"/>
  <c r="I2661" i="70" s="1"/>
  <c r="I2662" i="70" s="1"/>
  <c r="I2663" i="70" s="1"/>
  <c r="I2664" i="70" s="1"/>
  <c r="I2665" i="70" s="1"/>
  <c r="I2666" i="70" s="1"/>
  <c r="I2667" i="70" s="1"/>
  <c r="I2668" i="70" s="1"/>
  <c r="I2669" i="70" s="1"/>
  <c r="I2670" i="70" s="1"/>
  <c r="I2671" i="70" s="1"/>
  <c r="I2672" i="70" s="1"/>
  <c r="I2673" i="70" s="1"/>
  <c r="I2674" i="70" s="1"/>
  <c r="I2675" i="70" s="1"/>
  <c r="I2676" i="70" s="1"/>
  <c r="I2677" i="70" s="1"/>
  <c r="I2678" i="70" s="1"/>
  <c r="I2679" i="70" s="1"/>
  <c r="I2680" i="70" s="1"/>
  <c r="I2681" i="70" s="1"/>
  <c r="I2682" i="70" s="1"/>
  <c r="I2683" i="70" s="1"/>
  <c r="I2684" i="70" s="1"/>
  <c r="I2685" i="70" s="1"/>
  <c r="I2686" i="70" s="1"/>
  <c r="I2687" i="70" s="1"/>
  <c r="I2688" i="70" s="1"/>
  <c r="I2689" i="70" s="1"/>
  <c r="I2690" i="70" s="1"/>
  <c r="I2691" i="70" s="1"/>
  <c r="I2692" i="70" s="1"/>
  <c r="I2693" i="70" s="1"/>
  <c r="I2694" i="70" s="1"/>
  <c r="I2695" i="70" s="1"/>
  <c r="I2696" i="70" s="1"/>
  <c r="I2697" i="70" s="1"/>
  <c r="I2698" i="70" s="1"/>
  <c r="I2699" i="70" s="1"/>
  <c r="I2700" i="70" s="1"/>
  <c r="I2701" i="70" s="1"/>
  <c r="I2702" i="70" s="1"/>
  <c r="I2703" i="70" s="1"/>
  <c r="I2704" i="70" s="1"/>
  <c r="I2705" i="70" s="1"/>
  <c r="I2706" i="70" s="1"/>
  <c r="I2707" i="70" s="1"/>
  <c r="I2708" i="70" s="1"/>
  <c r="I2709" i="70" s="1"/>
  <c r="I2710" i="70" s="1"/>
  <c r="I2711" i="70" s="1"/>
  <c r="I2712" i="70" s="1"/>
  <c r="I2713" i="70" s="1"/>
  <c r="I2714" i="70" s="1"/>
  <c r="I2715" i="70" s="1"/>
  <c r="I2716" i="70" s="1"/>
  <c r="I2717" i="70" s="1"/>
  <c r="I2718" i="70" s="1"/>
  <c r="I2719" i="70" s="1"/>
  <c r="I2720" i="70" s="1"/>
  <c r="I2721" i="70" s="1"/>
  <c r="I2722" i="70" s="1"/>
  <c r="I2723" i="70" s="1"/>
  <c r="I2724" i="70" s="1"/>
  <c r="I2725" i="70" s="1"/>
  <c r="I2726" i="70" s="1"/>
  <c r="I2727" i="70" s="1"/>
  <c r="I2728" i="70" s="1"/>
  <c r="I2729" i="70" s="1"/>
  <c r="I2730" i="70" s="1"/>
  <c r="I2731" i="70" s="1"/>
  <c r="I2732" i="70" s="1"/>
  <c r="I2733" i="70" s="1"/>
  <c r="I2734" i="70" s="1"/>
  <c r="I2735" i="70" s="1"/>
  <c r="I2736" i="70" s="1"/>
  <c r="I2737" i="70" s="1"/>
  <c r="I2738" i="70" s="1"/>
  <c r="I2739" i="70" s="1"/>
  <c r="I2740" i="70" s="1"/>
  <c r="I2741" i="70" s="1"/>
  <c r="I2742" i="70" s="1"/>
  <c r="I2743" i="70" s="1"/>
  <c r="I2744" i="70" s="1"/>
  <c r="I2745" i="70" s="1"/>
  <c r="I2746" i="70" s="1"/>
  <c r="I2747" i="70" s="1"/>
  <c r="I2748" i="70" s="1"/>
  <c r="I2749" i="70" s="1"/>
  <c r="I2750" i="70" s="1"/>
  <c r="I2751" i="70" s="1"/>
  <c r="I2752" i="70" s="1"/>
  <c r="I2753" i="70" s="1"/>
  <c r="I2754" i="70" s="1"/>
  <c r="I2755" i="70" s="1"/>
  <c r="I2756" i="70" s="1"/>
  <c r="I2757" i="70" s="1"/>
  <c r="I2758" i="70" s="1"/>
  <c r="I2759" i="70" s="1"/>
  <c r="I2760" i="70" s="1"/>
  <c r="I2761" i="70" s="1"/>
  <c r="I2762" i="70" s="1"/>
  <c r="I2763" i="70" s="1"/>
  <c r="I2764" i="70" s="1"/>
  <c r="I2765" i="70" s="1"/>
  <c r="I2766" i="70" s="1"/>
  <c r="I2767" i="70" s="1"/>
  <c r="I2768" i="70" s="1"/>
  <c r="I2769" i="70" s="1"/>
  <c r="I2770" i="70" s="1"/>
  <c r="I2771" i="70" s="1"/>
  <c r="I2772" i="70" s="1"/>
  <c r="I2773" i="70" s="1"/>
  <c r="I2774" i="70" s="1"/>
  <c r="I2775" i="70" s="1"/>
  <c r="I2776" i="70" s="1"/>
  <c r="I2777" i="70" s="1"/>
  <c r="I2778" i="70" s="1"/>
  <c r="I2779" i="70" s="1"/>
  <c r="I2780" i="70" s="1"/>
  <c r="I2781" i="70" s="1"/>
  <c r="I2782" i="70" s="1"/>
  <c r="I2783" i="70" s="1"/>
  <c r="I2784" i="70" s="1"/>
  <c r="I2785" i="70" s="1"/>
  <c r="I2786" i="70" s="1"/>
  <c r="I2787" i="70" s="1"/>
  <c r="I2788" i="70" s="1"/>
  <c r="I2789" i="70" s="1"/>
  <c r="I2790" i="70" s="1"/>
  <c r="I2791" i="70" s="1"/>
  <c r="I2792" i="70" s="1"/>
  <c r="I2793" i="70" s="1"/>
  <c r="I2794" i="70" s="1"/>
  <c r="I2795" i="70" s="1"/>
  <c r="I2796" i="70" s="1"/>
  <c r="I2797" i="70" s="1"/>
  <c r="I2798" i="70" s="1"/>
  <c r="I2799" i="70" s="1"/>
  <c r="I2800" i="70" s="1"/>
  <c r="I2801" i="70" s="1"/>
  <c r="I2802" i="70" s="1"/>
  <c r="I2803" i="70" s="1"/>
  <c r="I2804" i="70" s="1"/>
  <c r="I2805" i="70" s="1"/>
  <c r="I2806" i="70" s="1"/>
  <c r="I2807" i="70" s="1"/>
  <c r="I2808" i="70" s="1"/>
  <c r="I2809" i="70" s="1"/>
  <c r="I2810" i="70" s="1"/>
  <c r="I2811" i="70" s="1"/>
  <c r="I2812" i="70" s="1"/>
  <c r="I2813" i="70" s="1"/>
  <c r="I2814" i="70" s="1"/>
  <c r="I2815" i="70" s="1"/>
  <c r="I2816" i="70" s="1"/>
  <c r="I2817" i="70" s="1"/>
  <c r="I2818" i="70" s="1"/>
  <c r="I2819" i="70" s="1"/>
  <c r="I2820" i="70" s="1"/>
  <c r="I2821" i="70" s="1"/>
  <c r="I2822" i="70" s="1"/>
  <c r="I2823" i="70" s="1"/>
  <c r="I2824" i="70" s="1"/>
  <c r="I2825" i="70" s="1"/>
  <c r="I2826" i="70" s="1"/>
  <c r="I2827" i="70" s="1"/>
  <c r="I2828" i="70" s="1"/>
  <c r="I2829" i="70" s="1"/>
  <c r="I2830" i="70" s="1"/>
  <c r="I2831" i="70" s="1"/>
  <c r="I2832" i="70" s="1"/>
  <c r="I2833" i="70" s="1"/>
  <c r="I2834" i="70" s="1"/>
  <c r="I2835" i="70" s="1"/>
  <c r="I2836" i="70" s="1"/>
  <c r="I2837" i="70" s="1"/>
  <c r="I2838" i="70" s="1"/>
  <c r="I2839" i="70" s="1"/>
  <c r="I2840" i="70" s="1"/>
  <c r="I2841" i="70" s="1"/>
  <c r="I2842" i="70" s="1"/>
  <c r="I2843" i="70" s="1"/>
  <c r="I2844" i="70" s="1"/>
  <c r="I2845" i="70" s="1"/>
  <c r="I2846" i="70" s="1"/>
  <c r="I2847" i="70" s="1"/>
  <c r="I2848" i="70" s="1"/>
  <c r="I2849" i="70" s="1"/>
  <c r="I2850" i="70" s="1"/>
  <c r="I2851" i="70" s="1"/>
  <c r="I2852" i="70" s="1"/>
  <c r="I2853" i="70" s="1"/>
  <c r="I2854" i="70" s="1"/>
  <c r="I2855" i="70" s="1"/>
  <c r="I2856" i="70" s="1"/>
  <c r="I2857" i="70" s="1"/>
  <c r="I2858" i="70" s="1"/>
  <c r="I2859" i="70" s="1"/>
  <c r="I2860" i="70" s="1"/>
  <c r="I2861" i="70" s="1"/>
  <c r="I2862" i="70" s="1"/>
  <c r="I2863" i="70" s="1"/>
  <c r="I2864" i="70" s="1"/>
  <c r="I2865" i="70" s="1"/>
  <c r="I2866" i="70" s="1"/>
  <c r="I2867" i="70" s="1"/>
  <c r="I2868" i="70" s="1"/>
  <c r="I2869" i="70" s="1"/>
  <c r="I2870" i="70" s="1"/>
  <c r="I2871" i="70" s="1"/>
  <c r="I2872" i="70" s="1"/>
  <c r="I2873" i="70" s="1"/>
  <c r="I2874" i="70" s="1"/>
  <c r="I2875" i="70" s="1"/>
  <c r="I2876" i="70" s="1"/>
  <c r="I2877" i="70" s="1"/>
  <c r="I2878" i="70" s="1"/>
  <c r="I2879" i="70" s="1"/>
  <c r="I2880" i="70" s="1"/>
  <c r="I2881" i="70" s="1"/>
  <c r="I2882" i="70" s="1"/>
  <c r="I2883" i="70" s="1"/>
  <c r="I2884" i="70" s="1"/>
  <c r="I2885" i="70" s="1"/>
  <c r="I2886" i="70" s="1"/>
  <c r="I2887" i="70" s="1"/>
  <c r="I2888" i="70" s="1"/>
  <c r="I2889" i="70" s="1"/>
  <c r="I2890" i="70" s="1"/>
  <c r="I2891" i="70" s="1"/>
  <c r="I2892" i="70" s="1"/>
  <c r="I2893" i="70" s="1"/>
  <c r="I2894" i="70" s="1"/>
  <c r="I2895" i="70" s="1"/>
  <c r="I2896" i="70" s="1"/>
  <c r="I2897" i="70" s="1"/>
  <c r="I2898" i="70" s="1"/>
  <c r="I2899" i="70" s="1"/>
  <c r="I2900" i="70" s="1"/>
  <c r="I2901" i="70" s="1"/>
  <c r="I2902" i="70" s="1"/>
  <c r="I2903" i="70" s="1"/>
  <c r="I2904" i="70" s="1"/>
  <c r="I2905" i="70" s="1"/>
  <c r="I2906" i="70" s="1"/>
  <c r="I2907" i="70" s="1"/>
  <c r="I2908" i="70" s="1"/>
  <c r="I2909" i="70" s="1"/>
  <c r="I2910" i="70" s="1"/>
  <c r="I2911" i="70" s="1"/>
  <c r="I2912" i="70" s="1"/>
  <c r="I2913" i="70" s="1"/>
  <c r="I2914" i="70" s="1"/>
  <c r="I2915" i="70" s="1"/>
  <c r="I2916" i="70" s="1"/>
  <c r="I2917" i="70" s="1"/>
  <c r="I2918" i="70" s="1"/>
  <c r="I2919" i="70" s="1"/>
  <c r="I2920" i="70" s="1"/>
  <c r="I2921" i="70" s="1"/>
  <c r="I2922" i="70" s="1"/>
  <c r="I2923" i="70" s="1"/>
  <c r="I2924" i="70" s="1"/>
  <c r="I2925" i="70" s="1"/>
  <c r="I2926" i="70" s="1"/>
  <c r="I2927" i="70" s="1"/>
  <c r="I2928" i="70" s="1"/>
  <c r="I2929" i="70" s="1"/>
  <c r="I2930" i="70" s="1"/>
  <c r="I2931" i="70" s="1"/>
  <c r="I2932" i="70" s="1"/>
  <c r="I2933" i="70" s="1"/>
  <c r="I2934" i="70" s="1"/>
  <c r="I2935" i="70" s="1"/>
  <c r="I2936" i="70" s="1"/>
  <c r="I2937" i="70" s="1"/>
  <c r="I2938" i="70" s="1"/>
  <c r="I2939" i="70" s="1"/>
  <c r="I2940" i="70" s="1"/>
  <c r="I2941" i="70" s="1"/>
  <c r="I2942" i="70" s="1"/>
  <c r="I2943" i="70" s="1"/>
  <c r="I2944" i="70" s="1"/>
  <c r="I2945" i="70" s="1"/>
  <c r="I2946" i="70" s="1"/>
  <c r="I2947" i="70" s="1"/>
  <c r="I2948" i="70" s="1"/>
  <c r="I2949" i="70" s="1"/>
  <c r="I2950" i="70" s="1"/>
  <c r="I2951" i="70" s="1"/>
  <c r="I2952" i="70" s="1"/>
  <c r="I2953" i="70" s="1"/>
  <c r="I2954" i="70" s="1"/>
  <c r="I2955" i="70" s="1"/>
  <c r="I2956" i="70" s="1"/>
  <c r="I2957" i="70" s="1"/>
  <c r="I2958" i="70" s="1"/>
  <c r="I2959" i="70" s="1"/>
  <c r="I2960" i="70" s="1"/>
  <c r="I2961" i="70" s="1"/>
  <c r="I2962" i="70" s="1"/>
  <c r="I2963" i="70" s="1"/>
  <c r="I2964" i="70" s="1"/>
  <c r="I2965" i="70" s="1"/>
  <c r="I2966" i="70" s="1"/>
  <c r="I2967" i="70" s="1"/>
  <c r="I2968" i="70" s="1"/>
  <c r="I2969" i="70" s="1"/>
  <c r="I2970" i="70" s="1"/>
  <c r="I2971" i="70" s="1"/>
  <c r="I2972" i="70" s="1"/>
  <c r="I2973" i="70" s="1"/>
  <c r="I2974" i="70" s="1"/>
  <c r="I2975" i="70" s="1"/>
  <c r="I2976" i="70" s="1"/>
  <c r="I2977" i="70" s="1"/>
  <c r="I2978" i="70" s="1"/>
  <c r="I2979" i="70" s="1"/>
  <c r="I2980" i="70" s="1"/>
  <c r="I2981" i="70" s="1"/>
  <c r="I2982" i="70" s="1"/>
  <c r="I2983" i="70" s="1"/>
  <c r="I2984" i="70" s="1"/>
  <c r="I2985" i="70" s="1"/>
  <c r="I2986" i="70" s="1"/>
  <c r="I2987" i="70" s="1"/>
  <c r="I2988" i="70" s="1"/>
  <c r="I2989" i="70" s="1"/>
  <c r="I2990" i="70" s="1"/>
  <c r="I2991" i="70" s="1"/>
  <c r="I2992" i="70" s="1"/>
  <c r="I2993" i="70" s="1"/>
  <c r="I2994" i="70" s="1"/>
  <c r="I2995" i="70" s="1"/>
  <c r="I2996" i="70" s="1"/>
  <c r="I2997" i="70" s="1"/>
  <c r="I2998" i="70" s="1"/>
  <c r="I2999" i="70" s="1"/>
  <c r="I3000" i="70" s="1"/>
  <c r="I3001" i="70" s="1"/>
  <c r="I3002" i="70" s="1"/>
  <c r="I3003" i="70" s="1"/>
  <c r="I3004" i="70" s="1"/>
  <c r="I3005" i="70" s="1"/>
  <c r="I3006" i="70" s="1"/>
  <c r="I3007" i="70" s="1"/>
  <c r="I3008" i="70" s="1"/>
  <c r="I3009" i="70" s="1"/>
  <c r="I3010" i="70" s="1"/>
  <c r="I3011" i="70" s="1"/>
  <c r="I3012" i="70" s="1"/>
  <c r="I3013" i="70" s="1"/>
  <c r="I3014" i="70" s="1"/>
  <c r="I3015" i="70" s="1"/>
  <c r="I3016" i="70" s="1"/>
  <c r="I3017" i="70" s="1"/>
  <c r="I3018" i="70" s="1"/>
  <c r="I3019" i="70" s="1"/>
  <c r="I3020" i="70" s="1"/>
  <c r="I3021" i="70" s="1"/>
  <c r="I3022" i="70" s="1"/>
  <c r="I3023" i="70" s="1"/>
  <c r="I3024" i="70" s="1"/>
  <c r="I3025" i="70" s="1"/>
  <c r="I3026" i="70" s="1"/>
  <c r="I3027" i="70" s="1"/>
  <c r="I3028" i="70" s="1"/>
  <c r="I3029" i="70" s="1"/>
  <c r="I3030" i="70" s="1"/>
  <c r="I3031" i="70" s="1"/>
  <c r="I3032" i="70" s="1"/>
  <c r="I3033" i="70" s="1"/>
  <c r="I3034" i="70" s="1"/>
  <c r="I3035" i="70" s="1"/>
  <c r="I3036" i="70" s="1"/>
  <c r="I3037" i="70" s="1"/>
  <c r="I3038" i="70" s="1"/>
  <c r="I3039" i="70" s="1"/>
  <c r="I3040" i="70" s="1"/>
  <c r="I3041" i="70" s="1"/>
  <c r="I3042" i="70" s="1"/>
  <c r="I3043" i="70" s="1"/>
  <c r="I3044" i="70" s="1"/>
  <c r="I3045" i="70" s="1"/>
  <c r="I3046" i="70" s="1"/>
  <c r="I3047" i="70" s="1"/>
  <c r="I3048" i="70" s="1"/>
  <c r="I3049" i="70" s="1"/>
  <c r="I3050" i="70" s="1"/>
  <c r="I3051" i="70" s="1"/>
  <c r="I3052" i="70" s="1"/>
  <c r="I3053" i="70" s="1"/>
  <c r="I3054" i="70" s="1"/>
  <c r="I3055" i="70" s="1"/>
  <c r="I3056" i="70" s="1"/>
  <c r="I3057" i="70" s="1"/>
  <c r="I3058" i="70" s="1"/>
  <c r="I3059" i="70" s="1"/>
  <c r="I3060" i="70" s="1"/>
  <c r="I3061" i="70" s="1"/>
  <c r="I3062" i="70" s="1"/>
  <c r="I3063" i="70" s="1"/>
  <c r="I3064" i="70" s="1"/>
  <c r="I3065" i="70" s="1"/>
  <c r="I3066" i="70" s="1"/>
  <c r="I3067" i="70" s="1"/>
  <c r="I3068" i="70" s="1"/>
  <c r="I3069" i="70" s="1"/>
  <c r="I3070" i="70" s="1"/>
  <c r="I3071" i="70" s="1"/>
  <c r="I3072" i="70" s="1"/>
  <c r="I3073" i="70" s="1"/>
  <c r="I3074" i="70" s="1"/>
  <c r="I3075" i="70" s="1"/>
  <c r="I3076" i="70" s="1"/>
  <c r="I3077" i="70" s="1"/>
  <c r="I3078" i="70" s="1"/>
  <c r="I3079" i="70" s="1"/>
  <c r="I3080" i="70" s="1"/>
  <c r="I3081" i="70" s="1"/>
  <c r="I3082" i="70" s="1"/>
  <c r="I3083" i="70" s="1"/>
  <c r="I3084" i="70" s="1"/>
  <c r="I3085" i="70" s="1"/>
  <c r="I3086" i="70" s="1"/>
  <c r="I3087" i="70" s="1"/>
  <c r="I3088" i="70" s="1"/>
  <c r="I3089" i="70" s="1"/>
  <c r="I3090" i="70" s="1"/>
  <c r="I3091" i="70" s="1"/>
  <c r="I3092" i="70" s="1"/>
  <c r="I3093" i="70" s="1"/>
  <c r="I3094" i="70" s="1"/>
  <c r="I3095" i="70" s="1"/>
  <c r="I3096" i="70" s="1"/>
  <c r="I3097" i="70" s="1"/>
  <c r="I3098" i="70" s="1"/>
  <c r="I3099" i="70" s="1"/>
  <c r="I3100" i="70" s="1"/>
  <c r="I3101" i="70" s="1"/>
  <c r="I3102" i="70" s="1"/>
  <c r="I3103" i="70" s="1"/>
  <c r="I3104" i="70" s="1"/>
  <c r="I3105" i="70" s="1"/>
  <c r="I3106" i="70" s="1"/>
  <c r="I3107" i="70" s="1"/>
  <c r="I3108" i="70" s="1"/>
  <c r="I3109" i="70" s="1"/>
  <c r="I3110" i="70" s="1"/>
  <c r="I3111" i="70" s="1"/>
  <c r="I3112" i="70" s="1"/>
  <c r="I3113" i="70" s="1"/>
  <c r="I3114" i="70" s="1"/>
  <c r="I3115" i="70" s="1"/>
  <c r="I3116" i="70" s="1"/>
  <c r="I3117" i="70" s="1"/>
  <c r="I3118" i="70" s="1"/>
  <c r="I3119" i="70" s="1"/>
  <c r="I3120" i="70" s="1"/>
  <c r="I3121" i="70" s="1"/>
  <c r="I3122" i="70" s="1"/>
  <c r="I3123" i="70" s="1"/>
  <c r="I3124" i="70" s="1"/>
  <c r="I3125" i="70" s="1"/>
  <c r="I3126" i="70" s="1"/>
  <c r="I3127" i="70" s="1"/>
  <c r="I3128" i="70" s="1"/>
  <c r="I3129" i="70" s="1"/>
  <c r="I3130" i="70" s="1"/>
  <c r="I3131" i="70" s="1"/>
  <c r="I3132" i="70" s="1"/>
  <c r="I3133" i="70" s="1"/>
  <c r="I3134" i="70" s="1"/>
  <c r="I3135" i="70" s="1"/>
  <c r="I3136" i="70" s="1"/>
  <c r="I3137" i="70" s="1"/>
  <c r="I3138" i="70" s="1"/>
  <c r="I3139" i="70" s="1"/>
  <c r="I3140" i="70" s="1"/>
  <c r="I3141" i="70" s="1"/>
  <c r="I3142" i="70" s="1"/>
  <c r="I3143" i="70" s="1"/>
  <c r="I3144" i="70" s="1"/>
  <c r="I3145" i="70" s="1"/>
  <c r="I3146" i="70" s="1"/>
  <c r="I3147" i="70" s="1"/>
  <c r="I3148" i="70" s="1"/>
  <c r="I3149" i="70" s="1"/>
  <c r="I3150" i="70" s="1"/>
  <c r="I3151" i="70" s="1"/>
  <c r="I3152" i="70" s="1"/>
  <c r="I3153" i="70" s="1"/>
  <c r="I3154" i="70" s="1"/>
  <c r="I3155" i="70" s="1"/>
  <c r="I3156" i="70" s="1"/>
  <c r="I3157" i="70" s="1"/>
  <c r="I3158" i="70" s="1"/>
  <c r="I3159" i="70" s="1"/>
  <c r="I3160" i="70" s="1"/>
  <c r="I3161" i="70" s="1"/>
  <c r="I3162" i="70" s="1"/>
  <c r="I3163" i="70" s="1"/>
  <c r="I3164" i="70" s="1"/>
  <c r="I3165" i="70" s="1"/>
  <c r="I3166" i="70" s="1"/>
  <c r="I3167" i="70" s="1"/>
  <c r="I3168" i="70" s="1"/>
  <c r="I3169" i="70" s="1"/>
  <c r="I3170" i="70" s="1"/>
  <c r="I3171" i="70" s="1"/>
  <c r="I3172" i="70" s="1"/>
  <c r="I3173" i="70" s="1"/>
  <c r="I3174" i="70" s="1"/>
  <c r="I3175" i="70" s="1"/>
  <c r="I3176" i="70" s="1"/>
  <c r="I3177" i="70" s="1"/>
  <c r="I3178" i="70" s="1"/>
  <c r="I3179" i="70" s="1"/>
  <c r="I3180" i="70" s="1"/>
  <c r="I3181" i="70" s="1"/>
  <c r="I3182" i="70" s="1"/>
  <c r="I3183" i="70" s="1"/>
  <c r="I3184" i="70" s="1"/>
  <c r="I3185" i="70" s="1"/>
  <c r="I3186" i="70" s="1"/>
  <c r="I3187" i="70" s="1"/>
  <c r="I3188" i="70" s="1"/>
  <c r="I3189" i="70" s="1"/>
  <c r="I3190" i="70" s="1"/>
  <c r="I3191" i="70" s="1"/>
  <c r="I3192" i="70" s="1"/>
  <c r="I3193" i="70" s="1"/>
  <c r="I3194" i="70" s="1"/>
  <c r="I3195" i="70" s="1"/>
  <c r="I3196" i="70" s="1"/>
  <c r="I3197" i="70" s="1"/>
  <c r="I3198" i="70" s="1"/>
  <c r="I3199" i="70" s="1"/>
  <c r="I3200" i="70" s="1"/>
  <c r="I3201" i="70" s="1"/>
  <c r="I3202" i="70" s="1"/>
  <c r="I3203" i="70" s="1"/>
  <c r="I3204" i="70" s="1"/>
  <c r="I3205" i="70" s="1"/>
  <c r="I3206" i="70" s="1"/>
  <c r="I3207" i="70" s="1"/>
  <c r="I3208" i="70" s="1"/>
  <c r="I3209" i="70" s="1"/>
  <c r="I3210" i="70" s="1"/>
  <c r="I3211" i="70" s="1"/>
  <c r="I3212" i="70" s="1"/>
  <c r="I3213" i="70" s="1"/>
  <c r="I3214" i="70" s="1"/>
  <c r="I3215" i="70" s="1"/>
  <c r="I3216" i="70" s="1"/>
  <c r="I3217" i="70" s="1"/>
  <c r="I3218" i="70" s="1"/>
  <c r="I3219" i="70" s="1"/>
  <c r="I3220" i="70" s="1"/>
  <c r="I3221" i="70" s="1"/>
  <c r="I3222" i="70" s="1"/>
  <c r="I3223" i="70" s="1"/>
  <c r="I3224" i="70" s="1"/>
  <c r="I3225" i="70" s="1"/>
  <c r="I3226" i="70" s="1"/>
  <c r="I3227" i="70" s="1"/>
  <c r="I3228" i="70" s="1"/>
  <c r="I3229" i="70" s="1"/>
  <c r="I3230" i="70" s="1"/>
  <c r="I3231" i="70" s="1"/>
  <c r="I3232" i="70" s="1"/>
  <c r="I3233" i="70" s="1"/>
  <c r="I3234" i="70" s="1"/>
  <c r="I3235" i="70" s="1"/>
  <c r="I3236" i="70" s="1"/>
  <c r="I3237" i="70" s="1"/>
  <c r="I3238" i="70" s="1"/>
  <c r="I3239" i="70" s="1"/>
  <c r="I3240" i="70" s="1"/>
  <c r="I3241" i="70" s="1"/>
  <c r="I3242" i="70" s="1"/>
  <c r="I3243" i="70" s="1"/>
  <c r="I3244" i="70" s="1"/>
  <c r="I3245" i="70" s="1"/>
  <c r="I3246" i="70" s="1"/>
  <c r="I3247" i="70" s="1"/>
  <c r="I3248" i="70" s="1"/>
  <c r="I3249" i="70" s="1"/>
  <c r="I3250" i="70" s="1"/>
  <c r="I3251" i="70" s="1"/>
  <c r="I3252" i="70" s="1"/>
  <c r="I3253" i="70" s="1"/>
  <c r="I3254" i="70" s="1"/>
  <c r="I3255" i="70" s="1"/>
  <c r="I3256" i="70" s="1"/>
  <c r="I3257" i="70" s="1"/>
  <c r="I3258" i="70" s="1"/>
  <c r="I3259" i="70" s="1"/>
  <c r="I3260" i="70" s="1"/>
  <c r="I3261" i="70" s="1"/>
  <c r="I3262" i="70" s="1"/>
  <c r="I3263" i="70" s="1"/>
  <c r="I3264" i="70" s="1"/>
  <c r="I3265" i="70" s="1"/>
  <c r="I3266" i="70" s="1"/>
  <c r="I3267" i="70" s="1"/>
  <c r="I3268" i="70" s="1"/>
  <c r="I3269" i="70" s="1"/>
  <c r="I3270" i="70" s="1"/>
  <c r="I3271" i="70" s="1"/>
  <c r="I3272" i="70" s="1"/>
  <c r="I3273" i="70" s="1"/>
  <c r="I3274" i="70" s="1"/>
  <c r="I3275" i="70" s="1"/>
  <c r="I3276" i="70" s="1"/>
  <c r="I3277" i="70" s="1"/>
  <c r="I3278" i="70" s="1"/>
  <c r="I3279" i="70" s="1"/>
  <c r="I3280" i="70" s="1"/>
  <c r="I3281" i="70" s="1"/>
  <c r="I3282" i="70" s="1"/>
  <c r="I3283" i="70" s="1"/>
  <c r="I3284" i="70" s="1"/>
  <c r="I3285" i="70" s="1"/>
  <c r="I3286" i="70" s="1"/>
  <c r="I3287" i="70" s="1"/>
  <c r="I3288" i="70" s="1"/>
  <c r="I3289" i="70" s="1"/>
  <c r="I3290" i="70" s="1"/>
  <c r="I3291" i="70" s="1"/>
  <c r="I3292" i="70" s="1"/>
  <c r="I3293" i="70" s="1"/>
  <c r="I3294" i="70" s="1"/>
  <c r="I3295" i="70" s="1"/>
  <c r="I3296" i="70" s="1"/>
  <c r="I3297" i="70" s="1"/>
  <c r="I3298" i="70" s="1"/>
  <c r="I3299" i="70" s="1"/>
  <c r="I3300" i="70" s="1"/>
  <c r="I3301" i="70" s="1"/>
  <c r="I3302" i="70" s="1"/>
  <c r="I3303" i="70" s="1"/>
  <c r="I3304" i="70" s="1"/>
  <c r="I3305" i="70" s="1"/>
  <c r="I3306" i="70" s="1"/>
  <c r="I3307" i="70" s="1"/>
  <c r="I3308" i="70" s="1"/>
  <c r="I3309" i="70" s="1"/>
  <c r="I3310" i="70" s="1"/>
  <c r="I3311" i="70" s="1"/>
  <c r="I3312" i="70" s="1"/>
  <c r="I3313" i="70" s="1"/>
  <c r="I3314" i="70" s="1"/>
  <c r="I3315" i="70" s="1"/>
  <c r="I3316" i="70" s="1"/>
  <c r="I3317" i="70" s="1"/>
  <c r="I3318" i="70" s="1"/>
  <c r="I3319" i="70" s="1"/>
  <c r="I3320" i="70" s="1"/>
  <c r="I3321" i="70" s="1"/>
  <c r="I3322" i="70" s="1"/>
  <c r="I3323" i="70" s="1"/>
  <c r="I3324" i="70" s="1"/>
  <c r="I3325" i="70" s="1"/>
  <c r="I3326" i="70" s="1"/>
  <c r="I3327" i="70" s="1"/>
  <c r="I3328" i="70" s="1"/>
  <c r="I3329" i="70" s="1"/>
  <c r="I3330" i="70" s="1"/>
  <c r="I3331" i="70" s="1"/>
  <c r="I3332" i="70" s="1"/>
  <c r="I3333" i="70" s="1"/>
  <c r="I3334" i="70" s="1"/>
  <c r="I3335" i="70" s="1"/>
  <c r="I3336" i="70" s="1"/>
  <c r="I3337" i="70" s="1"/>
  <c r="I3338" i="70" s="1"/>
  <c r="I3339" i="70" s="1"/>
  <c r="I3340" i="70" s="1"/>
  <c r="I3341" i="70" s="1"/>
  <c r="I3342" i="70" s="1"/>
  <c r="I3343" i="70" s="1"/>
  <c r="I3344" i="70" s="1"/>
  <c r="I3345" i="70" s="1"/>
  <c r="I3346" i="70" s="1"/>
  <c r="I3347" i="70" s="1"/>
  <c r="I3348" i="70" s="1"/>
  <c r="I3349" i="70" s="1"/>
  <c r="I3350" i="70" s="1"/>
  <c r="I3351" i="70" s="1"/>
  <c r="I3352" i="70" s="1"/>
  <c r="I3353" i="70" s="1"/>
  <c r="I3354" i="70" s="1"/>
  <c r="I3355" i="70" s="1"/>
  <c r="I3356" i="70" s="1"/>
  <c r="I3357" i="70" s="1"/>
  <c r="I3358" i="70" s="1"/>
  <c r="I3359" i="70" s="1"/>
  <c r="I3360" i="70" s="1"/>
  <c r="I3361" i="70" s="1"/>
  <c r="I3362" i="70" s="1"/>
  <c r="I3363" i="70" s="1"/>
  <c r="I3364" i="70" s="1"/>
  <c r="I3365" i="70" s="1"/>
  <c r="I3366" i="70" s="1"/>
  <c r="I3367" i="70" s="1"/>
  <c r="I3368" i="70" s="1"/>
  <c r="I3369" i="70" s="1"/>
  <c r="I3370" i="70" s="1"/>
  <c r="I3371" i="70" s="1"/>
  <c r="I3372" i="70" s="1"/>
  <c r="I3373" i="70" s="1"/>
  <c r="I3374" i="70" s="1"/>
  <c r="I3375" i="70" s="1"/>
  <c r="I3376" i="70" s="1"/>
  <c r="I3377" i="70" s="1"/>
  <c r="I3378" i="70" s="1"/>
  <c r="I3379" i="70" s="1"/>
  <c r="I3380" i="70" s="1"/>
  <c r="I3381" i="70" s="1"/>
  <c r="I3382" i="70" s="1"/>
  <c r="I3383" i="70" s="1"/>
  <c r="I3384" i="70" s="1"/>
  <c r="I3385" i="70" s="1"/>
  <c r="I3386" i="70" s="1"/>
  <c r="I3387" i="70" s="1"/>
  <c r="I3388" i="70" s="1"/>
  <c r="I3389" i="70" s="1"/>
  <c r="I3390" i="70" s="1"/>
  <c r="I3391" i="70" s="1"/>
  <c r="I3392" i="70" s="1"/>
  <c r="I3393" i="70" s="1"/>
  <c r="I3394" i="70" s="1"/>
  <c r="I3395" i="70" s="1"/>
  <c r="I3396" i="70" s="1"/>
  <c r="I3397" i="70" s="1"/>
  <c r="I3398" i="70" s="1"/>
  <c r="I3399" i="70" s="1"/>
  <c r="I3400" i="70" s="1"/>
  <c r="I3401" i="70" s="1"/>
  <c r="I3402" i="70" s="1"/>
  <c r="I3403" i="70" s="1"/>
  <c r="I3404" i="70" s="1"/>
  <c r="I3405" i="70" s="1"/>
  <c r="I3406" i="70" s="1"/>
  <c r="I3407" i="70" s="1"/>
  <c r="I3408" i="70" s="1"/>
  <c r="I3409" i="70" s="1"/>
  <c r="I3410" i="70" s="1"/>
  <c r="I3411" i="70" s="1"/>
  <c r="I3412" i="70" s="1"/>
  <c r="I3413" i="70" s="1"/>
  <c r="I3414" i="70" s="1"/>
  <c r="I3415" i="70" s="1"/>
  <c r="I3416" i="70" s="1"/>
  <c r="I3417" i="70" s="1"/>
  <c r="I3418" i="70" s="1"/>
  <c r="I3419" i="70" s="1"/>
  <c r="I3420" i="70" s="1"/>
  <c r="I3421" i="70" s="1"/>
  <c r="I3422" i="70" s="1"/>
  <c r="I3423" i="70" s="1"/>
  <c r="I3424" i="70" s="1"/>
  <c r="I3425" i="70" s="1"/>
  <c r="I3426" i="70" s="1"/>
  <c r="I3427" i="70" s="1"/>
  <c r="I3428" i="70" s="1"/>
  <c r="I3429" i="70" s="1"/>
  <c r="I3430" i="70" s="1"/>
  <c r="I3431" i="70" s="1"/>
  <c r="I3432" i="70" s="1"/>
  <c r="I3433" i="70" s="1"/>
  <c r="I3434" i="70" s="1"/>
  <c r="I3435" i="70" s="1"/>
  <c r="I3436" i="70" s="1"/>
  <c r="I3437" i="70" s="1"/>
  <c r="I3438" i="70" s="1"/>
  <c r="I3439" i="70" s="1"/>
  <c r="I3440" i="70" s="1"/>
  <c r="I3441" i="70" s="1"/>
  <c r="I3442" i="70" s="1"/>
  <c r="I3443" i="70" s="1"/>
  <c r="I3444" i="70" s="1"/>
  <c r="I3445" i="70" s="1"/>
  <c r="I3446" i="70" s="1"/>
  <c r="I3447" i="70" s="1"/>
  <c r="I3448" i="70" s="1"/>
  <c r="I3449" i="70" s="1"/>
  <c r="I3450" i="70" s="1"/>
  <c r="I3451" i="70" s="1"/>
  <c r="I3452" i="70" s="1"/>
  <c r="I3453" i="70" s="1"/>
  <c r="I3454" i="70" s="1"/>
  <c r="I3455" i="70" s="1"/>
  <c r="I3456" i="70" s="1"/>
  <c r="I3457" i="70" s="1"/>
  <c r="I3458" i="70" s="1"/>
  <c r="I3459" i="70" s="1"/>
  <c r="I3460" i="70" s="1"/>
  <c r="I3461" i="70" s="1"/>
  <c r="I3462" i="70" s="1"/>
  <c r="I3463" i="70" s="1"/>
  <c r="I3464" i="70" s="1"/>
  <c r="I3465" i="70" s="1"/>
  <c r="I3466" i="70" s="1"/>
  <c r="I3467" i="70" s="1"/>
  <c r="I3468" i="70" s="1"/>
  <c r="I3469" i="70" s="1"/>
  <c r="I3470" i="70" s="1"/>
  <c r="I3471" i="70" s="1"/>
  <c r="I3472" i="70" s="1"/>
  <c r="I3473" i="70" s="1"/>
  <c r="I3474" i="70" s="1"/>
  <c r="I3475" i="70" s="1"/>
  <c r="I3476" i="70" s="1"/>
  <c r="I3477" i="70" s="1"/>
  <c r="I3478" i="70" s="1"/>
  <c r="I3479" i="70" s="1"/>
  <c r="I3480" i="70" s="1"/>
  <c r="I3481" i="70" s="1"/>
  <c r="I3482" i="70" s="1"/>
  <c r="I3483" i="70" s="1"/>
  <c r="I3484" i="70" s="1"/>
  <c r="I3485" i="70" s="1"/>
  <c r="I3486" i="70" s="1"/>
  <c r="I3487" i="70" s="1"/>
  <c r="I3488" i="70" s="1"/>
  <c r="I3489" i="70" s="1"/>
  <c r="I3490" i="70" s="1"/>
  <c r="I3491" i="70" s="1"/>
  <c r="I3492" i="70" s="1"/>
  <c r="I3493" i="70" s="1"/>
  <c r="I3494" i="70" s="1"/>
  <c r="I3495" i="70" s="1"/>
  <c r="I3496" i="70" s="1"/>
  <c r="I3497" i="70" s="1"/>
  <c r="I3498" i="70" s="1"/>
  <c r="I3499" i="70" s="1"/>
  <c r="I3500" i="70" s="1"/>
  <c r="I3501" i="70" s="1"/>
  <c r="I3502" i="70" s="1"/>
  <c r="I3503" i="70" s="1"/>
  <c r="I3504" i="70" s="1"/>
  <c r="I3505" i="70" s="1"/>
  <c r="I3506" i="70" s="1"/>
  <c r="I3507" i="70" s="1"/>
  <c r="I3508" i="70" s="1"/>
  <c r="I3509" i="70" s="1"/>
  <c r="I3510" i="70" s="1"/>
  <c r="I3511" i="70" s="1"/>
  <c r="I3512" i="70" s="1"/>
  <c r="I3513" i="70" s="1"/>
  <c r="I3514" i="70" s="1"/>
  <c r="I3515" i="70" s="1"/>
  <c r="I3516" i="70" s="1"/>
  <c r="I3517" i="70" s="1"/>
  <c r="I3518" i="70" s="1"/>
  <c r="I3519" i="70" s="1"/>
  <c r="I3520" i="70" s="1"/>
  <c r="I3521" i="70" s="1"/>
  <c r="I3522" i="70" s="1"/>
  <c r="I3523" i="70" s="1"/>
  <c r="I3524" i="70" s="1"/>
  <c r="I3525" i="70" s="1"/>
  <c r="I3526" i="70" s="1"/>
  <c r="I3527" i="70" s="1"/>
  <c r="I3528" i="70" s="1"/>
  <c r="I3529" i="70" s="1"/>
  <c r="I3530" i="70" s="1"/>
  <c r="I3531" i="70" s="1"/>
  <c r="I3532" i="70" s="1"/>
  <c r="I3533" i="70" s="1"/>
  <c r="I3534" i="70" s="1"/>
  <c r="I3535" i="70" s="1"/>
  <c r="I3536" i="70" s="1"/>
  <c r="I3537" i="70" s="1"/>
  <c r="I3538" i="70" s="1"/>
  <c r="I3539" i="70" s="1"/>
  <c r="I3540" i="70" s="1"/>
  <c r="I3541" i="70" s="1"/>
  <c r="I3542" i="70" s="1"/>
  <c r="I3543" i="70" s="1"/>
  <c r="I3544" i="70" s="1"/>
  <c r="I3545" i="70" s="1"/>
  <c r="I3546" i="70" s="1"/>
  <c r="I3547" i="70" s="1"/>
  <c r="I3548" i="70" s="1"/>
  <c r="I3549" i="70" s="1"/>
  <c r="I3550" i="70" s="1"/>
  <c r="I3551" i="70" s="1"/>
  <c r="I3552" i="70" s="1"/>
  <c r="I3553" i="70" s="1"/>
  <c r="I3554" i="70" s="1"/>
  <c r="I3555" i="70" s="1"/>
  <c r="I3556" i="70" s="1"/>
  <c r="I3557" i="70" s="1"/>
  <c r="I3558" i="70" s="1"/>
  <c r="I3559" i="70" s="1"/>
  <c r="I3560" i="70" s="1"/>
  <c r="I3561" i="70" s="1"/>
  <c r="I3562" i="70" s="1"/>
  <c r="I3563" i="70" s="1"/>
  <c r="I3564" i="70" s="1"/>
  <c r="I3565" i="70" s="1"/>
  <c r="I3566" i="70" s="1"/>
  <c r="I3567" i="70" s="1"/>
  <c r="I3568" i="70" s="1"/>
  <c r="I3569" i="70" s="1"/>
  <c r="I3570" i="70" s="1"/>
  <c r="I3571" i="70" s="1"/>
  <c r="I3572" i="70" s="1"/>
  <c r="I3573" i="70" s="1"/>
  <c r="I3574" i="70" s="1"/>
  <c r="I3575" i="70" s="1"/>
  <c r="I3576" i="70" s="1"/>
  <c r="I3577" i="70" s="1"/>
  <c r="I3578" i="70" s="1"/>
  <c r="I3579" i="70" s="1"/>
  <c r="I3580" i="70" s="1"/>
  <c r="I3581" i="70" s="1"/>
  <c r="I3582" i="70" s="1"/>
  <c r="I3583" i="70" s="1"/>
  <c r="I3584" i="70" s="1"/>
  <c r="I3585" i="70" s="1"/>
  <c r="I3586" i="70" s="1"/>
  <c r="I3587" i="70" s="1"/>
  <c r="I3588" i="70" s="1"/>
  <c r="I3589" i="70" s="1"/>
  <c r="I3590" i="70" s="1"/>
  <c r="I3591" i="70" s="1"/>
  <c r="I3592" i="70" s="1"/>
  <c r="I3593" i="70" s="1"/>
  <c r="I3594" i="70" s="1"/>
  <c r="I3595" i="70" s="1"/>
  <c r="I3596" i="70" s="1"/>
  <c r="I3597" i="70" s="1"/>
  <c r="I3598" i="70" s="1"/>
  <c r="I3599" i="70" s="1"/>
  <c r="I3600" i="70" s="1"/>
  <c r="I3601" i="70" s="1"/>
  <c r="I3602" i="70" s="1"/>
  <c r="I3603" i="70" s="1"/>
  <c r="I3604" i="70" s="1"/>
  <c r="I3605" i="70" s="1"/>
  <c r="I3606" i="70" s="1"/>
  <c r="I3607" i="70" s="1"/>
  <c r="I3608" i="70" s="1"/>
  <c r="I3609" i="70" s="1"/>
  <c r="I3610" i="70" s="1"/>
  <c r="I3611" i="70" s="1"/>
  <c r="I3612" i="70" s="1"/>
  <c r="I3613" i="70" s="1"/>
  <c r="I3614" i="70" s="1"/>
  <c r="I3615" i="70" s="1"/>
  <c r="I3616" i="70" s="1"/>
  <c r="I3617" i="70" s="1"/>
  <c r="I3618" i="70" s="1"/>
  <c r="I3619" i="70" s="1"/>
  <c r="I3620" i="70" s="1"/>
  <c r="I3621" i="70" s="1"/>
  <c r="I3622" i="70" s="1"/>
  <c r="I3623" i="70" s="1"/>
  <c r="I3624" i="70" s="1"/>
  <c r="I3625" i="70" s="1"/>
  <c r="I3626" i="70" s="1"/>
  <c r="I3627" i="70" s="1"/>
  <c r="I3628" i="70" s="1"/>
  <c r="I3629" i="70" s="1"/>
  <c r="I3630" i="70" s="1"/>
  <c r="I3631" i="70" s="1"/>
  <c r="I3632" i="70" s="1"/>
  <c r="I3633" i="70" s="1"/>
  <c r="I3634" i="70" s="1"/>
  <c r="I3635" i="70" s="1"/>
  <c r="I3636" i="70" s="1"/>
  <c r="I3637" i="70" s="1"/>
  <c r="I3638" i="70" s="1"/>
  <c r="I3639" i="70" s="1"/>
  <c r="I3640" i="70" s="1"/>
  <c r="I3641" i="70" s="1"/>
  <c r="I3642" i="70" s="1"/>
  <c r="I3643" i="70" s="1"/>
  <c r="I3644" i="70" s="1"/>
  <c r="I3645" i="70" s="1"/>
  <c r="I3646" i="70" s="1"/>
  <c r="I3647" i="70" s="1"/>
  <c r="I3648" i="70" s="1"/>
  <c r="I3649" i="70" s="1"/>
  <c r="I3650" i="70" s="1"/>
  <c r="I3651" i="70" s="1"/>
  <c r="I3652" i="70" s="1"/>
  <c r="I3653" i="70" s="1"/>
  <c r="I3654" i="70" s="1"/>
  <c r="I3655" i="70" s="1"/>
  <c r="I3656" i="70" s="1"/>
  <c r="I3657" i="70" s="1"/>
  <c r="I3658" i="70" s="1"/>
  <c r="I3659" i="70" s="1"/>
  <c r="I3660" i="70" s="1"/>
  <c r="I3661" i="70" s="1"/>
  <c r="I3662" i="70" s="1"/>
  <c r="I3663" i="70" s="1"/>
  <c r="I3664" i="70" s="1"/>
  <c r="I3665" i="70" s="1"/>
  <c r="I3666" i="70" s="1"/>
  <c r="I3667" i="70" s="1"/>
  <c r="I3668" i="70" s="1"/>
  <c r="I3669" i="70" s="1"/>
  <c r="I3670" i="70" s="1"/>
  <c r="I3671" i="70" s="1"/>
  <c r="I3672" i="70" s="1"/>
  <c r="I3673" i="70" s="1"/>
  <c r="I3674" i="70" s="1"/>
  <c r="I3675" i="70" s="1"/>
  <c r="I3676" i="70" s="1"/>
  <c r="I3677" i="70" s="1"/>
  <c r="I3678" i="70" s="1"/>
  <c r="I3679" i="70" s="1"/>
  <c r="I3680" i="70" s="1"/>
  <c r="I3681" i="70" s="1"/>
  <c r="I3682" i="70" s="1"/>
  <c r="I3683" i="70" s="1"/>
  <c r="I3684" i="70" s="1"/>
  <c r="I3685" i="70" s="1"/>
  <c r="I3686" i="70" s="1"/>
  <c r="I3687" i="70" s="1"/>
  <c r="I3688" i="70" s="1"/>
  <c r="I3689" i="70" s="1"/>
  <c r="I3690" i="70" s="1"/>
  <c r="I3691" i="70" s="1"/>
  <c r="I3692" i="70" s="1"/>
  <c r="I3693" i="70" s="1"/>
  <c r="I3694" i="70" s="1"/>
  <c r="I3695" i="70" s="1"/>
  <c r="I3696" i="70" s="1"/>
  <c r="I3697" i="70" s="1"/>
  <c r="I3698" i="70" s="1"/>
  <c r="I3699" i="70" s="1"/>
  <c r="I3700" i="70" s="1"/>
  <c r="I3701" i="70" s="1"/>
  <c r="I3702" i="70" s="1"/>
  <c r="I3703" i="70" s="1"/>
  <c r="I3704" i="70" s="1"/>
  <c r="I3705" i="70" s="1"/>
  <c r="I3706" i="70" s="1"/>
  <c r="I3707" i="70" s="1"/>
  <c r="I3708" i="70" s="1"/>
  <c r="I3709" i="70" s="1"/>
  <c r="I3710" i="70" s="1"/>
  <c r="I3711" i="70" s="1"/>
  <c r="I3712" i="70" s="1"/>
  <c r="I3713" i="70" s="1"/>
  <c r="I3714" i="70" s="1"/>
  <c r="I3715" i="70" s="1"/>
  <c r="I3716" i="70" s="1"/>
  <c r="I3717" i="70" s="1"/>
  <c r="I3718" i="70" s="1"/>
  <c r="I3719" i="70" s="1"/>
  <c r="I3720" i="70" s="1"/>
  <c r="I3721" i="70" s="1"/>
  <c r="I3722" i="70" s="1"/>
  <c r="I3723" i="70" s="1"/>
  <c r="I3724" i="70" s="1"/>
  <c r="I3725" i="70" s="1"/>
  <c r="I3726" i="70" s="1"/>
  <c r="I3727" i="70" s="1"/>
  <c r="I3728" i="70" s="1"/>
  <c r="I3729" i="70" s="1"/>
  <c r="I3730" i="70" s="1"/>
  <c r="I3731" i="70" s="1"/>
  <c r="I3732" i="70" s="1"/>
  <c r="I3733" i="70" s="1"/>
  <c r="I3734" i="70" s="1"/>
  <c r="I3735" i="70" s="1"/>
  <c r="I3736" i="70" s="1"/>
  <c r="I3737" i="70" s="1"/>
  <c r="I3738" i="70" s="1"/>
  <c r="I3739" i="70" s="1"/>
  <c r="I3740" i="70" s="1"/>
  <c r="I3741" i="70" s="1"/>
  <c r="I3742" i="70" s="1"/>
  <c r="I3743" i="70" s="1"/>
  <c r="I3744" i="70" s="1"/>
  <c r="I3745" i="70" s="1"/>
  <c r="I3746" i="70" s="1"/>
  <c r="I3747" i="70" s="1"/>
  <c r="I3748" i="70" s="1"/>
  <c r="I3749" i="70" s="1"/>
  <c r="I3750" i="70" s="1"/>
  <c r="I3751" i="70" s="1"/>
  <c r="I3752" i="70" s="1"/>
  <c r="I3753" i="70" s="1"/>
  <c r="I3754" i="70" s="1"/>
  <c r="I3755" i="70" s="1"/>
  <c r="I3756" i="70" s="1"/>
  <c r="I3757" i="70" s="1"/>
  <c r="I3758" i="70" s="1"/>
  <c r="I3759" i="70" s="1"/>
  <c r="I3760" i="70" s="1"/>
  <c r="I3761" i="70" s="1"/>
  <c r="I3762" i="70" s="1"/>
  <c r="I3763" i="70" s="1"/>
  <c r="I3764" i="70" s="1"/>
  <c r="I3765" i="70" s="1"/>
  <c r="I3766" i="70" s="1"/>
  <c r="I3767" i="70" s="1"/>
  <c r="I3768" i="70" s="1"/>
  <c r="I3769" i="70" s="1"/>
  <c r="I3770" i="70" s="1"/>
  <c r="I3771" i="70" s="1"/>
  <c r="I3772" i="70" s="1"/>
  <c r="I3773" i="70" s="1"/>
  <c r="I3774" i="70" s="1"/>
  <c r="I3775" i="70" s="1"/>
  <c r="I3776" i="70" s="1"/>
  <c r="I3777" i="70" s="1"/>
  <c r="I3778" i="70" s="1"/>
  <c r="I3779" i="70" s="1"/>
  <c r="I3780" i="70" s="1"/>
  <c r="I3781" i="70" s="1"/>
  <c r="I3782" i="70" s="1"/>
  <c r="I3783" i="70" s="1"/>
  <c r="I3784" i="70" s="1"/>
  <c r="I3785" i="70" s="1"/>
  <c r="I3786" i="70" s="1"/>
  <c r="I3787" i="70" s="1"/>
  <c r="I3788" i="70" s="1"/>
  <c r="I3789" i="70" s="1"/>
  <c r="I3790" i="70" s="1"/>
  <c r="I3791" i="70" s="1"/>
  <c r="I3792" i="70" s="1"/>
  <c r="I3793" i="70" s="1"/>
  <c r="I3794" i="70" s="1"/>
  <c r="I3795" i="70" s="1"/>
  <c r="I3796" i="70" s="1"/>
  <c r="I3797" i="70" s="1"/>
  <c r="I3798" i="70" s="1"/>
  <c r="I3799" i="70" s="1"/>
  <c r="I3800" i="70" s="1"/>
  <c r="I3801" i="70" s="1"/>
  <c r="I3802" i="70" s="1"/>
  <c r="I3803" i="70" s="1"/>
  <c r="I3804" i="70" s="1"/>
  <c r="I3805" i="70" s="1"/>
  <c r="I3806" i="70" s="1"/>
  <c r="I3807" i="70" s="1"/>
  <c r="I3808" i="70" s="1"/>
  <c r="I3809" i="70" s="1"/>
  <c r="I3810" i="70" s="1"/>
  <c r="I3811" i="70" s="1"/>
  <c r="I3812" i="70" s="1"/>
  <c r="I3813" i="70" s="1"/>
  <c r="I3814" i="70" s="1"/>
  <c r="I3815" i="70" s="1"/>
  <c r="I3816" i="70" s="1"/>
  <c r="I3817" i="70" s="1"/>
  <c r="I3818" i="70" s="1"/>
  <c r="I3819" i="70" s="1"/>
  <c r="I3820" i="70" s="1"/>
  <c r="I3821" i="70" s="1"/>
  <c r="I3822" i="70" s="1"/>
  <c r="I3823" i="70" s="1"/>
  <c r="I3824" i="70" s="1"/>
  <c r="I3825" i="70" s="1"/>
  <c r="I3826" i="70" s="1"/>
  <c r="I3827" i="70" s="1"/>
  <c r="I3828" i="70" s="1"/>
  <c r="I3829" i="70" s="1"/>
  <c r="I3830" i="70" s="1"/>
  <c r="I3831" i="70" s="1"/>
  <c r="I3832" i="70" s="1"/>
  <c r="I3833" i="70" s="1"/>
  <c r="I3834" i="70" s="1"/>
  <c r="I3835" i="70" s="1"/>
  <c r="I3836" i="70" s="1"/>
  <c r="I3837" i="70" s="1"/>
  <c r="I3838" i="70" s="1"/>
  <c r="I3839" i="70" s="1"/>
  <c r="I3840" i="70" s="1"/>
  <c r="I3841" i="70" s="1"/>
  <c r="I3842" i="70" s="1"/>
  <c r="I3843" i="70" s="1"/>
  <c r="I3844" i="70" s="1"/>
  <c r="I3845" i="70" s="1"/>
  <c r="I3846" i="70" s="1"/>
  <c r="I3847" i="70" s="1"/>
  <c r="I3848" i="70" s="1"/>
  <c r="I3849" i="70" s="1"/>
  <c r="I3850" i="70" s="1"/>
  <c r="I3851" i="70" s="1"/>
  <c r="I3852" i="70" s="1"/>
  <c r="I3853" i="70" s="1"/>
  <c r="I3854" i="70" s="1"/>
  <c r="I3855" i="70" s="1"/>
  <c r="I3856" i="70" s="1"/>
  <c r="I3857" i="70" s="1"/>
  <c r="I3858" i="70" s="1"/>
  <c r="I3859" i="70" s="1"/>
  <c r="I3860" i="70" s="1"/>
  <c r="I3861" i="70" s="1"/>
  <c r="I3862" i="70" s="1"/>
  <c r="I3863" i="70" s="1"/>
  <c r="I3864" i="70" s="1"/>
  <c r="I3865" i="70" s="1"/>
  <c r="I3866" i="70" s="1"/>
  <c r="I3867" i="70" s="1"/>
  <c r="I3868" i="70" s="1"/>
  <c r="I3869" i="70" s="1"/>
  <c r="I3870" i="70" s="1"/>
  <c r="I3871" i="70" s="1"/>
  <c r="I3872" i="70" s="1"/>
  <c r="I3873" i="70" s="1"/>
  <c r="I3874" i="70" s="1"/>
  <c r="I3875" i="70" s="1"/>
  <c r="I3876" i="70" s="1"/>
  <c r="I3877" i="70" s="1"/>
  <c r="I3878" i="70" s="1"/>
  <c r="I3879" i="70" s="1"/>
  <c r="I3880" i="70" s="1"/>
  <c r="I3881" i="70" s="1"/>
  <c r="I3882" i="70" s="1"/>
  <c r="I3883" i="70" s="1"/>
  <c r="I3884" i="70" s="1"/>
  <c r="I3885" i="70" s="1"/>
  <c r="I3886" i="70" s="1"/>
  <c r="I3887" i="70" s="1"/>
  <c r="I3888" i="70" s="1"/>
  <c r="I3889" i="70" s="1"/>
  <c r="I3890" i="70" s="1"/>
  <c r="I3891" i="70" s="1"/>
  <c r="I3892" i="70" s="1"/>
  <c r="I3893" i="70" s="1"/>
  <c r="I3894" i="70" s="1"/>
  <c r="I3895" i="70" s="1"/>
  <c r="I3896" i="70" s="1"/>
  <c r="I3897" i="70" s="1"/>
  <c r="I3898" i="70" s="1"/>
  <c r="I3899" i="70" s="1"/>
  <c r="I3900" i="70" s="1"/>
  <c r="I3901" i="70" s="1"/>
  <c r="I3902" i="70" s="1"/>
  <c r="I3903" i="70" s="1"/>
  <c r="I3904" i="70" s="1"/>
  <c r="I3905" i="70" s="1"/>
  <c r="I3906" i="70" s="1"/>
  <c r="I3907" i="70" s="1"/>
  <c r="I3908" i="70" s="1"/>
  <c r="I3909" i="70" s="1"/>
  <c r="I3910" i="70" s="1"/>
  <c r="I3911" i="70" s="1"/>
  <c r="I3912" i="70" s="1"/>
  <c r="I3913" i="70" s="1"/>
  <c r="I3914" i="70" s="1"/>
  <c r="I3915" i="70" s="1"/>
  <c r="I3916" i="70" s="1"/>
  <c r="I3917" i="70" s="1"/>
  <c r="I3918" i="70" s="1"/>
  <c r="I3919" i="70" s="1"/>
  <c r="I3920" i="70" s="1"/>
  <c r="I3921" i="70" s="1"/>
  <c r="I3922" i="70" s="1"/>
  <c r="I3923" i="70" s="1"/>
  <c r="I3924" i="70" s="1"/>
  <c r="I3925" i="70" s="1"/>
  <c r="I3926" i="70" s="1"/>
  <c r="I3927" i="70" s="1"/>
  <c r="I3928" i="70" s="1"/>
  <c r="I3929" i="70" s="1"/>
  <c r="I3930" i="70" s="1"/>
  <c r="I3931" i="70" s="1"/>
  <c r="I3932" i="70" s="1"/>
  <c r="I3933" i="70" s="1"/>
  <c r="I3934" i="70" s="1"/>
  <c r="I3935" i="70" s="1"/>
  <c r="I3936" i="70" s="1"/>
  <c r="I3937" i="70" s="1"/>
  <c r="I3938" i="70" s="1"/>
  <c r="I3939" i="70" s="1"/>
  <c r="I3940" i="70" s="1"/>
  <c r="I3941" i="70" s="1"/>
  <c r="I3942" i="70" s="1"/>
  <c r="I3943" i="70" s="1"/>
  <c r="I3944" i="70" s="1"/>
  <c r="I3945" i="70" s="1"/>
  <c r="I3946" i="70" s="1"/>
  <c r="I3947" i="70" s="1"/>
  <c r="I3948" i="70" s="1"/>
  <c r="I3949" i="70" s="1"/>
  <c r="I3950" i="70" s="1"/>
  <c r="I3951" i="70" s="1"/>
  <c r="I3952" i="70" s="1"/>
  <c r="I3953" i="70" s="1"/>
  <c r="I3954" i="70" s="1"/>
  <c r="I3955" i="70" s="1"/>
  <c r="I3956" i="70" s="1"/>
  <c r="I3957" i="70" s="1"/>
  <c r="I3958" i="70" s="1"/>
  <c r="I3959" i="70" s="1"/>
  <c r="I3960" i="70" s="1"/>
  <c r="I3961" i="70" s="1"/>
  <c r="I3962" i="70" s="1"/>
  <c r="I3963" i="70" s="1"/>
  <c r="I3964" i="70" s="1"/>
  <c r="I3965" i="70" s="1"/>
  <c r="I3966" i="70" s="1"/>
  <c r="I3967" i="70" s="1"/>
  <c r="I3968" i="70" s="1"/>
  <c r="I3969" i="70" s="1"/>
  <c r="I3970" i="70" s="1"/>
  <c r="I3971" i="70" s="1"/>
  <c r="I3972" i="70" s="1"/>
  <c r="I3973" i="70" s="1"/>
  <c r="I3974" i="70" s="1"/>
  <c r="I3975" i="70" s="1"/>
  <c r="I3976" i="70" s="1"/>
  <c r="I3977" i="70" s="1"/>
  <c r="I3978" i="70" s="1"/>
  <c r="I3979" i="70" s="1"/>
  <c r="I3980" i="70" s="1"/>
  <c r="I3981" i="70" s="1"/>
  <c r="I3982" i="70" s="1"/>
  <c r="I3983" i="70" s="1"/>
  <c r="I3984" i="70" s="1"/>
  <c r="I3985" i="70" s="1"/>
  <c r="I3986" i="70" s="1"/>
  <c r="I3987" i="70" s="1"/>
  <c r="I3988" i="70" s="1"/>
  <c r="I3989" i="70" s="1"/>
  <c r="I3990" i="70" s="1"/>
  <c r="I3991" i="70" s="1"/>
  <c r="I3992" i="70" s="1"/>
  <c r="I3993" i="70" s="1"/>
  <c r="I3994" i="70" s="1"/>
  <c r="I3995" i="70" s="1"/>
  <c r="I3996" i="70" s="1"/>
  <c r="I3997" i="70" s="1"/>
  <c r="I3998" i="70" s="1"/>
  <c r="I3999" i="70" s="1"/>
  <c r="I4000" i="70" s="1"/>
  <c r="I4001" i="70" s="1"/>
  <c r="I4002" i="70" s="1"/>
  <c r="I4003" i="70" s="1"/>
  <c r="I4004" i="70" s="1"/>
  <c r="I4005" i="70" s="1"/>
  <c r="I4006" i="70" s="1"/>
  <c r="I4007" i="70" s="1"/>
  <c r="I4008" i="70" s="1"/>
  <c r="I4009" i="70" s="1"/>
  <c r="I4010" i="70" s="1"/>
  <c r="I4011" i="70" s="1"/>
  <c r="I4012" i="70" s="1"/>
  <c r="I4013" i="70" s="1"/>
  <c r="I4014" i="70" s="1"/>
  <c r="I4015" i="70" s="1"/>
  <c r="I4016" i="70" s="1"/>
  <c r="I4017" i="70" s="1"/>
  <c r="I4018" i="70" s="1"/>
  <c r="I4019" i="70" s="1"/>
  <c r="I4020" i="70" s="1"/>
  <c r="I4021" i="70" s="1"/>
  <c r="I4022" i="70" s="1"/>
  <c r="I4023" i="70" s="1"/>
  <c r="I4024" i="70" s="1"/>
  <c r="I4025" i="70" s="1"/>
  <c r="I4026" i="70" s="1"/>
  <c r="I4027" i="70" s="1"/>
  <c r="I4028" i="70" s="1"/>
  <c r="I4029" i="70" s="1"/>
  <c r="I4030" i="70" s="1"/>
  <c r="I4031" i="70" s="1"/>
  <c r="I4032" i="70" s="1"/>
  <c r="I4033" i="70" s="1"/>
  <c r="I4034" i="70" s="1"/>
  <c r="I4035" i="70" s="1"/>
  <c r="I4036" i="70" s="1"/>
  <c r="I4037" i="70" s="1"/>
  <c r="I4038" i="70" s="1"/>
  <c r="I4039" i="70" s="1"/>
  <c r="I4040" i="70" s="1"/>
  <c r="I4041" i="70" s="1"/>
  <c r="I4042" i="70" s="1"/>
  <c r="I4043" i="70" s="1"/>
  <c r="I4044" i="70" s="1"/>
  <c r="I4045" i="70" s="1"/>
  <c r="I4046" i="70" s="1"/>
  <c r="I4047" i="70" s="1"/>
  <c r="I4048" i="70" s="1"/>
  <c r="I4049" i="70" s="1"/>
  <c r="I4050" i="70" s="1"/>
  <c r="I4051" i="70" s="1"/>
  <c r="I4052" i="70" s="1"/>
  <c r="I4053" i="70" s="1"/>
  <c r="I4054" i="70" s="1"/>
  <c r="I4055" i="70" s="1"/>
  <c r="I4056" i="70" s="1"/>
  <c r="I4057" i="70" s="1"/>
  <c r="I4058" i="70" s="1"/>
  <c r="I4059" i="70" s="1"/>
  <c r="I4060" i="70" s="1"/>
  <c r="I4061" i="70" s="1"/>
  <c r="I4062" i="70" s="1"/>
  <c r="I4063" i="70" s="1"/>
  <c r="I4064" i="70" s="1"/>
  <c r="I4065" i="70" s="1"/>
  <c r="I4066" i="70" s="1"/>
  <c r="I4067" i="70" s="1"/>
  <c r="I4068" i="70" s="1"/>
  <c r="I4069" i="70" s="1"/>
  <c r="I4070" i="70" s="1"/>
  <c r="I4071" i="70" s="1"/>
  <c r="I4072" i="70" s="1"/>
  <c r="I4073" i="70" s="1"/>
  <c r="I4074" i="70" s="1"/>
  <c r="I4075" i="70" s="1"/>
  <c r="I4076" i="70" s="1"/>
  <c r="I4077" i="70" s="1"/>
  <c r="I4078" i="70" s="1"/>
  <c r="I4079" i="70" s="1"/>
  <c r="I4080" i="70" s="1"/>
  <c r="I4081" i="70" s="1"/>
  <c r="I4082" i="70" s="1"/>
  <c r="I4083" i="70" s="1"/>
  <c r="I4084" i="70" s="1"/>
  <c r="I4085" i="70" s="1"/>
  <c r="I4086" i="70" s="1"/>
  <c r="I4087" i="70" s="1"/>
  <c r="I4088" i="70" s="1"/>
  <c r="I4089" i="70" s="1"/>
  <c r="I4090" i="70" s="1"/>
  <c r="I4091" i="70" s="1"/>
  <c r="I4092" i="70" s="1"/>
  <c r="I4093" i="70" s="1"/>
  <c r="I4094" i="70" s="1"/>
  <c r="I4095" i="70" s="1"/>
  <c r="I4096" i="70" s="1"/>
  <c r="I4097" i="70" s="1"/>
  <c r="I4098" i="70" s="1"/>
  <c r="I4099" i="70" s="1"/>
  <c r="I4100" i="70" s="1"/>
  <c r="I4101" i="70" s="1"/>
  <c r="I4102" i="70" s="1"/>
  <c r="I4103" i="70" s="1"/>
  <c r="I4104" i="70" s="1"/>
  <c r="I4105" i="70" s="1"/>
  <c r="I4106" i="70" s="1"/>
  <c r="I4107" i="70" s="1"/>
  <c r="I4108" i="70" s="1"/>
  <c r="I4109" i="70" s="1"/>
  <c r="I4110" i="70" s="1"/>
  <c r="I4111" i="70" s="1"/>
  <c r="I4112" i="70" s="1"/>
  <c r="I4113" i="70" s="1"/>
  <c r="I4114" i="70" s="1"/>
  <c r="I4115" i="70" s="1"/>
  <c r="I4116" i="70" s="1"/>
  <c r="I4117" i="70" s="1"/>
  <c r="I4118" i="70" s="1"/>
  <c r="I4119" i="70" s="1"/>
  <c r="I4120" i="70" s="1"/>
  <c r="I4121" i="70" s="1"/>
  <c r="I4122" i="70" s="1"/>
  <c r="I4123" i="70" s="1"/>
  <c r="I4124" i="70" s="1"/>
  <c r="I4125" i="70" s="1"/>
  <c r="I4126" i="70" s="1"/>
  <c r="I4127" i="70" s="1"/>
  <c r="I4128" i="70" s="1"/>
  <c r="I4129" i="70" s="1"/>
  <c r="I4130" i="70" s="1"/>
  <c r="I4131" i="70" s="1"/>
  <c r="I4132" i="70" s="1"/>
  <c r="I4133" i="70" s="1"/>
  <c r="I4134" i="70" s="1"/>
  <c r="I4135" i="70" s="1"/>
  <c r="I4136" i="70" s="1"/>
  <c r="I4137" i="70" s="1"/>
  <c r="I4138" i="70" s="1"/>
  <c r="I4139" i="70" s="1"/>
  <c r="I4140" i="70" s="1"/>
  <c r="I4141" i="70" s="1"/>
  <c r="I4142" i="70" s="1"/>
  <c r="I4143" i="70" s="1"/>
  <c r="I4144" i="70" s="1"/>
  <c r="I4145" i="70" s="1"/>
  <c r="I4146" i="70" s="1"/>
  <c r="I4147" i="70" s="1"/>
  <c r="I4148" i="70" s="1"/>
  <c r="I4149" i="70" s="1"/>
  <c r="I4150" i="70" s="1"/>
  <c r="I4151" i="70" s="1"/>
  <c r="I4152" i="70" s="1"/>
  <c r="I4153" i="70" s="1"/>
  <c r="I4154" i="70" s="1"/>
  <c r="I4155" i="70" s="1"/>
  <c r="I4156" i="70" s="1"/>
  <c r="I4157" i="70" s="1"/>
  <c r="I4158" i="70" s="1"/>
  <c r="I4159" i="70" s="1"/>
  <c r="I4160" i="70" s="1"/>
  <c r="I4161" i="70" s="1"/>
  <c r="I4162" i="70" s="1"/>
  <c r="I4163" i="70" s="1"/>
  <c r="I4164" i="70" s="1"/>
  <c r="I4165" i="70" s="1"/>
  <c r="I4166" i="70" s="1"/>
  <c r="I4167" i="70" s="1"/>
  <c r="I4168" i="70" s="1"/>
  <c r="I4169" i="70" s="1"/>
  <c r="I4170" i="70" s="1"/>
  <c r="I4171" i="70" s="1"/>
  <c r="I4172" i="70" s="1"/>
  <c r="I4173" i="70" s="1"/>
  <c r="I4174" i="70" s="1"/>
  <c r="I4175" i="70" s="1"/>
  <c r="I4176" i="70" s="1"/>
  <c r="I4177" i="70" s="1"/>
  <c r="I4178" i="70" s="1"/>
  <c r="I4179" i="70" s="1"/>
  <c r="I4180" i="70" s="1"/>
  <c r="I4181" i="70" s="1"/>
  <c r="I4182" i="70" s="1"/>
  <c r="I4183" i="70" s="1"/>
  <c r="I4184" i="70" s="1"/>
  <c r="I4185" i="70" s="1"/>
  <c r="I4186" i="70" s="1"/>
  <c r="I4187" i="70" s="1"/>
  <c r="I4188" i="70" s="1"/>
  <c r="I4189" i="70" s="1"/>
  <c r="I4190" i="70" s="1"/>
  <c r="I4191" i="70" s="1"/>
  <c r="I4192" i="70" s="1"/>
  <c r="I4193" i="70" s="1"/>
  <c r="I4194" i="70" s="1"/>
  <c r="I4195" i="70" s="1"/>
  <c r="I4196" i="70" s="1"/>
  <c r="I4197" i="70" s="1"/>
  <c r="I4198" i="70" s="1"/>
  <c r="I4199" i="70" s="1"/>
  <c r="I4200" i="70" s="1"/>
  <c r="I4201" i="70" s="1"/>
  <c r="I4202" i="70" s="1"/>
  <c r="I4203" i="70" s="1"/>
  <c r="I4204" i="70" s="1"/>
  <c r="I4205" i="70" s="1"/>
  <c r="I4206" i="70" s="1"/>
  <c r="I4207" i="70" s="1"/>
  <c r="I4208" i="70" s="1"/>
  <c r="I4209" i="70" s="1"/>
  <c r="I4210" i="70" s="1"/>
  <c r="I4211" i="70" s="1"/>
  <c r="I4212" i="70" s="1"/>
  <c r="I4213" i="70" s="1"/>
  <c r="I4214" i="70" s="1"/>
  <c r="I4215" i="70" s="1"/>
  <c r="I4216" i="70" s="1"/>
  <c r="I4217" i="70" s="1"/>
  <c r="I4218" i="70" s="1"/>
  <c r="I4219" i="70" s="1"/>
  <c r="I4220" i="70" s="1"/>
  <c r="I4221" i="70" s="1"/>
  <c r="I4222" i="70" s="1"/>
  <c r="I4223" i="70" s="1"/>
  <c r="I4224" i="70" s="1"/>
  <c r="I4225" i="70" s="1"/>
  <c r="I4226" i="70" s="1"/>
  <c r="I4227" i="70" s="1"/>
  <c r="I4228" i="70" s="1"/>
  <c r="I4229" i="70" s="1"/>
  <c r="I4230" i="70" s="1"/>
  <c r="I4231" i="70" s="1"/>
  <c r="I4232" i="70" s="1"/>
  <c r="I4233" i="70" s="1"/>
  <c r="I4234" i="70" s="1"/>
  <c r="I4235" i="70" s="1"/>
  <c r="I4236" i="70" s="1"/>
  <c r="I4237" i="70" s="1"/>
  <c r="I4238" i="70" s="1"/>
  <c r="I4239" i="70" s="1"/>
  <c r="I4240" i="70" s="1"/>
  <c r="I4241" i="70" s="1"/>
  <c r="I4242" i="70" s="1"/>
  <c r="I4243" i="70" s="1"/>
  <c r="I4244" i="70" s="1"/>
  <c r="I4245" i="70" s="1"/>
  <c r="I4246" i="70" s="1"/>
  <c r="I4247" i="70" s="1"/>
  <c r="I4248" i="70" s="1"/>
  <c r="I4249" i="70" s="1"/>
  <c r="I4250" i="70" s="1"/>
  <c r="I4251" i="70" s="1"/>
  <c r="I4252" i="70" s="1"/>
  <c r="I4253" i="70" s="1"/>
  <c r="I4254" i="70" s="1"/>
  <c r="I4255" i="70" s="1"/>
  <c r="I4256" i="70" s="1"/>
  <c r="I4257" i="70" s="1"/>
  <c r="I4258" i="70" s="1"/>
  <c r="I4259" i="70" s="1"/>
  <c r="I4260" i="70" s="1"/>
  <c r="I4261" i="70" s="1"/>
  <c r="I4262" i="70" s="1"/>
  <c r="I4263" i="70" s="1"/>
  <c r="I4264" i="70" s="1"/>
  <c r="I4265" i="70" s="1"/>
  <c r="I4266" i="70" s="1"/>
  <c r="I4267" i="70" s="1"/>
  <c r="I4268" i="70" s="1"/>
  <c r="I4269" i="70" s="1"/>
  <c r="I4270" i="70" s="1"/>
  <c r="I4271" i="70" s="1"/>
  <c r="I4272" i="70" s="1"/>
  <c r="I4273" i="70" s="1"/>
  <c r="I4274" i="70" s="1"/>
  <c r="I4275" i="70" s="1"/>
  <c r="I4276" i="70" s="1"/>
  <c r="I4277" i="70" s="1"/>
  <c r="I4278" i="70" s="1"/>
  <c r="I4279" i="70" s="1"/>
  <c r="I4280" i="70" s="1"/>
  <c r="I4281" i="70" s="1"/>
  <c r="I4282" i="70" s="1"/>
  <c r="I4283" i="70" s="1"/>
  <c r="I4284" i="70" s="1"/>
  <c r="I4285" i="70" s="1"/>
  <c r="I4286" i="70" s="1"/>
  <c r="I4287" i="70" s="1"/>
  <c r="I4288" i="70" s="1"/>
  <c r="I4289" i="70" s="1"/>
  <c r="I4290" i="70" s="1"/>
  <c r="I4291" i="70" s="1"/>
  <c r="I4292" i="70" s="1"/>
  <c r="I4293" i="70" s="1"/>
  <c r="I4294" i="70" s="1"/>
  <c r="I4295" i="70" s="1"/>
  <c r="I4296" i="70" s="1"/>
  <c r="I4297" i="70" s="1"/>
  <c r="I4298" i="70" s="1"/>
  <c r="I4299" i="70" s="1"/>
  <c r="I4300" i="70" s="1"/>
  <c r="I4301" i="70" s="1"/>
  <c r="I4302" i="70" s="1"/>
  <c r="I4303" i="70" s="1"/>
  <c r="I4304" i="70" s="1"/>
  <c r="I4305" i="70" s="1"/>
  <c r="I4306" i="70" s="1"/>
  <c r="I4307" i="70" s="1"/>
  <c r="I4308" i="70" s="1"/>
  <c r="I4309" i="70" s="1"/>
  <c r="I4310" i="70" s="1"/>
  <c r="I4311" i="70" s="1"/>
  <c r="I4312" i="70" s="1"/>
  <c r="I4313" i="70" s="1"/>
  <c r="I4314" i="70" s="1"/>
  <c r="I4315" i="70" s="1"/>
  <c r="I4316" i="70" s="1"/>
  <c r="I4317" i="70" s="1"/>
  <c r="I4318" i="70" s="1"/>
  <c r="I4319" i="70" s="1"/>
  <c r="I4320" i="70" s="1"/>
  <c r="I4321" i="70" s="1"/>
  <c r="I4322" i="70" s="1"/>
  <c r="I4323" i="70" s="1"/>
  <c r="I4324" i="70" s="1"/>
  <c r="I4325" i="70" s="1"/>
  <c r="I4326" i="70" s="1"/>
  <c r="I4327" i="70" s="1"/>
  <c r="I4328" i="70" s="1"/>
  <c r="I4329" i="70" s="1"/>
  <c r="I4330" i="70" s="1"/>
  <c r="I4331" i="70" s="1"/>
  <c r="I4332" i="70" s="1"/>
  <c r="I4333" i="70" s="1"/>
  <c r="I4334" i="70" s="1"/>
  <c r="I4335" i="70" s="1"/>
  <c r="I4336" i="70" s="1"/>
  <c r="I4337" i="70" s="1"/>
  <c r="I4338" i="70" s="1"/>
  <c r="I4339" i="70" s="1"/>
  <c r="I4340" i="70" s="1"/>
  <c r="I4341" i="70" s="1"/>
  <c r="I4342" i="70" s="1"/>
  <c r="I4343" i="70" s="1"/>
  <c r="I4344" i="70" s="1"/>
  <c r="I4345" i="70" s="1"/>
  <c r="I4346" i="70" s="1"/>
  <c r="I4347" i="70" s="1"/>
  <c r="I4348" i="70" s="1"/>
  <c r="I4349" i="70" s="1"/>
  <c r="I4350" i="70" s="1"/>
  <c r="I4351" i="70" s="1"/>
  <c r="I4352" i="70" s="1"/>
  <c r="I4353" i="70" s="1"/>
  <c r="I4354" i="70" s="1"/>
  <c r="I4355" i="70" s="1"/>
  <c r="I4356" i="70" s="1"/>
  <c r="I4357" i="70" s="1"/>
  <c r="I4358" i="70" s="1"/>
  <c r="I4359" i="70" s="1"/>
  <c r="I4360" i="70" s="1"/>
  <c r="I4361" i="70" s="1"/>
  <c r="I4362" i="70" s="1"/>
  <c r="I4363" i="70" s="1"/>
  <c r="I4364" i="70" s="1"/>
  <c r="I4365" i="70" s="1"/>
  <c r="I4366" i="70" s="1"/>
  <c r="I4367" i="70" s="1"/>
  <c r="I4368" i="70" s="1"/>
  <c r="I4369" i="70" s="1"/>
  <c r="I4370" i="70" s="1"/>
  <c r="I4371" i="70" s="1"/>
  <c r="I4372" i="70" s="1"/>
  <c r="I4373" i="70" s="1"/>
  <c r="I4374" i="70" s="1"/>
  <c r="I4375" i="70" s="1"/>
  <c r="I4376" i="70" s="1"/>
  <c r="I4377" i="70" s="1"/>
  <c r="I4378" i="70" s="1"/>
  <c r="I4379" i="70" s="1"/>
  <c r="I4380" i="70" s="1"/>
  <c r="I4381" i="70" s="1"/>
  <c r="I4382" i="70" s="1"/>
  <c r="I4383" i="70" s="1"/>
  <c r="I4384" i="70" s="1"/>
  <c r="I4385" i="70" s="1"/>
  <c r="I4386" i="70" s="1"/>
  <c r="I4387" i="70" s="1"/>
  <c r="I4388" i="70" s="1"/>
  <c r="I4389" i="70" s="1"/>
  <c r="I4390" i="70" s="1"/>
  <c r="I4391" i="70" s="1"/>
  <c r="I4392" i="70" s="1"/>
  <c r="I4393" i="70" s="1"/>
  <c r="I4394" i="70" s="1"/>
  <c r="I4395" i="70" s="1"/>
  <c r="I4396" i="70" s="1"/>
  <c r="I4397" i="70" s="1"/>
  <c r="I4398" i="70" s="1"/>
  <c r="I4399" i="70" s="1"/>
  <c r="I4400" i="70" s="1"/>
  <c r="I4401" i="70" s="1"/>
  <c r="I4402" i="70" s="1"/>
  <c r="I4403" i="70" s="1"/>
  <c r="I4404" i="70" s="1"/>
  <c r="I4405" i="70" s="1"/>
  <c r="I4406" i="70" s="1"/>
  <c r="I4407" i="70" s="1"/>
  <c r="I4408" i="70" s="1"/>
  <c r="I4409" i="70" s="1"/>
  <c r="I4410" i="70" s="1"/>
  <c r="I4411" i="70" s="1"/>
  <c r="I4412" i="70" s="1"/>
  <c r="I4413" i="70" s="1"/>
  <c r="I4414" i="70" s="1"/>
  <c r="I4415" i="70" s="1"/>
  <c r="I4416" i="70" s="1"/>
  <c r="I4417" i="70" s="1"/>
  <c r="I4418" i="70" s="1"/>
  <c r="I4419" i="70" s="1"/>
  <c r="I4420" i="70" s="1"/>
  <c r="I4421" i="70" s="1"/>
  <c r="I4422" i="70" s="1"/>
  <c r="I4423" i="70" s="1"/>
  <c r="I4424" i="70" s="1"/>
  <c r="I4425" i="70" s="1"/>
  <c r="I4426" i="70" s="1"/>
  <c r="I4427" i="70" s="1"/>
  <c r="I4428" i="70" s="1"/>
  <c r="I4429" i="70" s="1"/>
  <c r="I4430" i="70" s="1"/>
  <c r="I4431" i="70" s="1"/>
  <c r="I4432" i="70" s="1"/>
  <c r="I4433" i="70" s="1"/>
  <c r="I4434" i="70" s="1"/>
  <c r="I4435" i="70" s="1"/>
  <c r="I4436" i="70" s="1"/>
  <c r="I4437" i="70" s="1"/>
  <c r="I4438" i="70" s="1"/>
  <c r="I4439" i="70" s="1"/>
  <c r="I4440" i="70" s="1"/>
  <c r="I4441" i="70" s="1"/>
  <c r="I4442" i="70" s="1"/>
  <c r="I4443" i="70" s="1"/>
  <c r="I4444" i="70" s="1"/>
  <c r="I4445" i="70" s="1"/>
  <c r="I4446" i="70" s="1"/>
  <c r="I4447" i="70" s="1"/>
  <c r="I4448" i="70" s="1"/>
  <c r="I4449" i="70" s="1"/>
  <c r="I4450" i="70" s="1"/>
  <c r="I4451" i="70" s="1"/>
  <c r="I4452" i="70" s="1"/>
  <c r="I4453" i="70" s="1"/>
  <c r="I4454" i="70" s="1"/>
  <c r="I4455" i="70" s="1"/>
  <c r="I4456" i="70" s="1"/>
  <c r="I4457" i="70" s="1"/>
  <c r="I4458" i="70" s="1"/>
  <c r="I4459" i="70" s="1"/>
  <c r="I4460" i="70" s="1"/>
  <c r="I4461" i="70" s="1"/>
  <c r="I4462" i="70" s="1"/>
  <c r="I4463" i="70" s="1"/>
  <c r="I4464" i="70" s="1"/>
  <c r="I4465" i="70" s="1"/>
  <c r="I4466" i="70" s="1"/>
  <c r="I4467" i="70" s="1"/>
  <c r="I4468" i="70" s="1"/>
  <c r="I4469" i="70" s="1"/>
  <c r="I4470" i="70" s="1"/>
  <c r="I4471" i="70" s="1"/>
  <c r="I4472" i="70" s="1"/>
  <c r="I4473" i="70" s="1"/>
  <c r="I4474" i="70" s="1"/>
  <c r="I4475" i="70" s="1"/>
  <c r="I4476" i="70" s="1"/>
  <c r="I4477" i="70" s="1"/>
  <c r="I4478" i="70" s="1"/>
  <c r="I4479" i="70" s="1"/>
  <c r="I4480" i="70" s="1"/>
  <c r="I4481" i="70" s="1"/>
  <c r="I4482" i="70" s="1"/>
  <c r="I4483" i="70" s="1"/>
  <c r="I4484" i="70" s="1"/>
  <c r="I4485" i="70" s="1"/>
  <c r="I4486" i="70" s="1"/>
  <c r="I4487" i="70" s="1"/>
  <c r="I4488" i="70" s="1"/>
  <c r="I4489" i="70" s="1"/>
  <c r="I4490" i="70" s="1"/>
  <c r="I4491" i="70" s="1"/>
  <c r="I4492" i="70" s="1"/>
  <c r="I4493" i="70" s="1"/>
  <c r="I4494" i="70" s="1"/>
  <c r="I4495" i="70" s="1"/>
  <c r="I4496" i="70" s="1"/>
  <c r="I4497" i="70" s="1"/>
  <c r="I4498" i="70" s="1"/>
  <c r="I4499" i="70" s="1"/>
  <c r="I4500" i="70" s="1"/>
  <c r="I4501" i="70" s="1"/>
  <c r="I4502" i="70" s="1"/>
  <c r="I4503" i="70" s="1"/>
  <c r="I4504" i="70" s="1"/>
  <c r="I4505" i="70" s="1"/>
  <c r="I4506" i="70" s="1"/>
  <c r="I4507" i="70" s="1"/>
  <c r="I4508" i="70" s="1"/>
  <c r="I4509" i="70" s="1"/>
  <c r="I4510" i="70" s="1"/>
  <c r="I4511" i="70" s="1"/>
  <c r="I4512" i="70" s="1"/>
  <c r="I4513" i="70" s="1"/>
  <c r="I4514" i="70" s="1"/>
  <c r="I4515" i="70" s="1"/>
  <c r="I4516" i="70" s="1"/>
  <c r="I4517" i="70" s="1"/>
  <c r="I4518" i="70" s="1"/>
  <c r="I4519" i="70" s="1"/>
  <c r="I4520" i="70" s="1"/>
  <c r="I4521" i="70" s="1"/>
  <c r="I4522" i="70" s="1"/>
  <c r="I4523" i="70" s="1"/>
  <c r="I4524" i="70" s="1"/>
  <c r="I4525" i="70" s="1"/>
  <c r="I4526" i="70" s="1"/>
  <c r="I4527" i="70" s="1"/>
  <c r="I4528" i="70" s="1"/>
  <c r="I4529" i="70" s="1"/>
  <c r="I4530" i="70" s="1"/>
  <c r="I4531" i="70" s="1"/>
  <c r="I4532" i="70" s="1"/>
  <c r="I4533" i="70" s="1"/>
  <c r="I4534" i="70" s="1"/>
  <c r="I4535" i="70" s="1"/>
  <c r="I4536" i="70" s="1"/>
  <c r="I4537" i="70" s="1"/>
  <c r="I4538" i="70" s="1"/>
  <c r="I4539" i="70" s="1"/>
  <c r="I4540" i="70" s="1"/>
  <c r="I4541" i="70" s="1"/>
  <c r="I4542" i="70" s="1"/>
  <c r="I4543" i="70" s="1"/>
  <c r="I4544" i="70" s="1"/>
  <c r="I4545" i="70" s="1"/>
  <c r="I4546" i="70" s="1"/>
  <c r="I4547" i="70" s="1"/>
  <c r="I4548" i="70" s="1"/>
  <c r="I4549" i="70" s="1"/>
  <c r="I4550" i="70" s="1"/>
  <c r="I4551" i="70" s="1"/>
  <c r="I4552" i="70" s="1"/>
  <c r="I4553" i="70" s="1"/>
  <c r="I4554" i="70" s="1"/>
  <c r="I4555" i="70" s="1"/>
  <c r="I4556" i="70" s="1"/>
  <c r="I4557" i="70" s="1"/>
  <c r="I4558" i="70" s="1"/>
  <c r="I4559" i="70" s="1"/>
  <c r="I4560" i="70" s="1"/>
  <c r="I4561" i="70" s="1"/>
  <c r="I4562" i="70" s="1"/>
  <c r="I4563" i="70" s="1"/>
  <c r="I4564" i="70" s="1"/>
  <c r="I4565" i="70" s="1"/>
  <c r="I4566" i="70" s="1"/>
  <c r="I4567" i="70" s="1"/>
  <c r="I4568" i="70" s="1"/>
  <c r="I4569" i="70" s="1"/>
  <c r="I4570" i="70" s="1"/>
  <c r="I4571" i="70" s="1"/>
  <c r="I4572" i="70" s="1"/>
  <c r="I4573" i="70" s="1"/>
  <c r="I4574" i="70" s="1"/>
  <c r="I4575" i="70" s="1"/>
  <c r="I4576" i="70" s="1"/>
  <c r="I4577" i="70" s="1"/>
  <c r="I4578" i="70" s="1"/>
  <c r="I4579" i="70" s="1"/>
  <c r="I4580" i="70" s="1"/>
  <c r="I4581" i="70" s="1"/>
  <c r="I4582" i="70" s="1"/>
  <c r="I4583" i="70" s="1"/>
  <c r="I4584" i="70" s="1"/>
  <c r="I4585" i="70" s="1"/>
  <c r="I4586" i="70" s="1"/>
  <c r="I4587" i="70" s="1"/>
  <c r="I4588" i="70" s="1"/>
  <c r="I4589" i="70" s="1"/>
  <c r="I4590" i="70" s="1"/>
  <c r="I4591" i="70" s="1"/>
  <c r="I4592" i="70" s="1"/>
  <c r="I4593" i="70" s="1"/>
  <c r="I4594" i="70" s="1"/>
  <c r="I4595" i="70" s="1"/>
  <c r="I4596" i="70" s="1"/>
  <c r="I4597" i="70" s="1"/>
  <c r="I4598" i="70" s="1"/>
  <c r="I4599" i="70" s="1"/>
  <c r="I4600" i="70" s="1"/>
  <c r="I4601" i="70" s="1"/>
  <c r="I4602" i="70" s="1"/>
  <c r="I4603" i="70" s="1"/>
  <c r="I4604" i="70" s="1"/>
  <c r="I4605" i="70" s="1"/>
  <c r="I4606" i="70" s="1"/>
  <c r="I4607" i="70" s="1"/>
  <c r="I4608" i="70" s="1"/>
  <c r="I4609" i="70" s="1"/>
  <c r="I4610" i="70" s="1"/>
  <c r="I4611" i="70" s="1"/>
  <c r="I4612" i="70" s="1"/>
  <c r="I4613" i="70" s="1"/>
  <c r="I4614" i="70" s="1"/>
  <c r="I4615" i="70" s="1"/>
  <c r="I4616" i="70" s="1"/>
  <c r="I4617" i="70" s="1"/>
  <c r="I4618" i="70" s="1"/>
  <c r="I4619" i="70" s="1"/>
  <c r="I4620" i="70" s="1"/>
  <c r="I4621" i="70" s="1"/>
  <c r="I4622" i="70" s="1"/>
  <c r="I4623" i="70" s="1"/>
  <c r="I4624" i="70" s="1"/>
  <c r="I4625" i="70" s="1"/>
  <c r="I4626" i="70" s="1"/>
  <c r="I4627" i="70" s="1"/>
  <c r="I4628" i="70" s="1"/>
  <c r="I4629" i="70" s="1"/>
  <c r="I4630" i="70" s="1"/>
  <c r="I4631" i="70" s="1"/>
  <c r="I4632" i="70" s="1"/>
  <c r="I4633" i="70" s="1"/>
  <c r="I4634" i="70" s="1"/>
  <c r="I4635" i="70" s="1"/>
  <c r="I4636" i="70" s="1"/>
  <c r="I4637" i="70" s="1"/>
  <c r="I4638" i="70" s="1"/>
  <c r="I4639" i="70" s="1"/>
  <c r="I4640" i="70" s="1"/>
  <c r="I4641" i="70" s="1"/>
  <c r="I4642" i="70" s="1"/>
  <c r="I4643" i="70" s="1"/>
  <c r="I4644" i="70" s="1"/>
  <c r="I4645" i="70" s="1"/>
  <c r="I4646" i="70" s="1"/>
  <c r="I4647" i="70" s="1"/>
  <c r="I4648" i="70" s="1"/>
  <c r="I4649" i="70" s="1"/>
  <c r="I4650" i="70" s="1"/>
  <c r="I4651" i="70" s="1"/>
  <c r="I4652" i="70" s="1"/>
  <c r="I4653" i="70" s="1"/>
  <c r="I4654" i="70" s="1"/>
  <c r="I4655" i="70" s="1"/>
  <c r="I4656" i="70" s="1"/>
  <c r="I4657" i="70" s="1"/>
  <c r="I4658" i="70" s="1"/>
  <c r="I4659" i="70" s="1"/>
  <c r="I4660" i="70" s="1"/>
  <c r="I4661" i="70" s="1"/>
  <c r="I4662" i="70" s="1"/>
  <c r="I4663" i="70" s="1"/>
  <c r="I4664" i="70" s="1"/>
  <c r="I4665" i="70" s="1"/>
  <c r="I4666" i="70" s="1"/>
  <c r="I4667" i="70" s="1"/>
  <c r="I4668" i="70" s="1"/>
  <c r="I4669" i="70" s="1"/>
  <c r="I4670" i="70" s="1"/>
  <c r="I4671" i="70" s="1"/>
  <c r="I4672" i="70" s="1"/>
  <c r="I4673" i="70" s="1"/>
  <c r="I4674" i="70" s="1"/>
  <c r="I4675" i="70" s="1"/>
  <c r="I4676" i="70" s="1"/>
  <c r="I4677" i="70" s="1"/>
  <c r="I4678" i="70" s="1"/>
  <c r="I4679" i="70" s="1"/>
  <c r="I4680" i="70" s="1"/>
  <c r="I4681" i="70" s="1"/>
  <c r="I4682" i="70" s="1"/>
  <c r="I4683" i="70" s="1"/>
  <c r="I4684" i="70" s="1"/>
  <c r="I4685" i="70" s="1"/>
  <c r="I4686" i="70" s="1"/>
  <c r="I4687" i="70" s="1"/>
  <c r="I4688" i="70" s="1"/>
  <c r="I4689" i="70" s="1"/>
  <c r="I4690" i="70" s="1"/>
  <c r="I4691" i="70" s="1"/>
  <c r="I4692" i="70" s="1"/>
  <c r="I4693" i="70" s="1"/>
  <c r="I4694" i="70" s="1"/>
  <c r="I4695" i="70" s="1"/>
  <c r="I4696" i="70" s="1"/>
  <c r="I4697" i="70" s="1"/>
  <c r="I4698" i="70" s="1"/>
  <c r="I4699" i="70" s="1"/>
  <c r="I4700" i="70" s="1"/>
  <c r="I4701" i="70" s="1"/>
  <c r="I4702" i="70" s="1"/>
  <c r="I4703" i="70" s="1"/>
  <c r="I4704" i="70" s="1"/>
  <c r="I4705" i="70" s="1"/>
  <c r="I4706" i="70" s="1"/>
  <c r="I4707" i="70" s="1"/>
  <c r="I4708" i="70" s="1"/>
  <c r="I4709" i="70" s="1"/>
  <c r="I4710" i="70" s="1"/>
  <c r="I4711" i="70" s="1"/>
  <c r="I4712" i="70" s="1"/>
  <c r="I4713" i="70" s="1"/>
  <c r="I4714" i="70" s="1"/>
  <c r="I4715" i="70" s="1"/>
  <c r="I4716" i="70" s="1"/>
  <c r="I4717" i="70" s="1"/>
  <c r="I4718" i="70" s="1"/>
  <c r="I4719" i="70" s="1"/>
  <c r="I4720" i="70" s="1"/>
  <c r="I4721" i="70" s="1"/>
  <c r="I4722" i="70" s="1"/>
  <c r="I4723" i="70" s="1"/>
  <c r="I4724" i="70" s="1"/>
  <c r="I4725" i="70" s="1"/>
  <c r="I4726" i="70" s="1"/>
  <c r="I4727" i="70" s="1"/>
  <c r="I4728" i="70" s="1"/>
  <c r="I4729" i="70" s="1"/>
  <c r="I4730" i="70" s="1"/>
  <c r="I4731" i="70" s="1"/>
  <c r="I4732" i="70" s="1"/>
  <c r="I4733" i="70" s="1"/>
  <c r="I4734" i="70" s="1"/>
  <c r="I4735" i="70" s="1"/>
  <c r="I4736" i="70" s="1"/>
  <c r="I4737" i="70" s="1"/>
  <c r="I4738" i="70" s="1"/>
  <c r="I4739" i="70" s="1"/>
  <c r="I4740" i="70" s="1"/>
  <c r="I4741" i="70" s="1"/>
  <c r="I4742" i="70" s="1"/>
  <c r="I4743" i="70" s="1"/>
  <c r="I4744" i="70" s="1"/>
  <c r="I4745" i="70" s="1"/>
  <c r="I4746" i="70" s="1"/>
  <c r="I4747" i="70" s="1"/>
  <c r="I4748" i="70" s="1"/>
  <c r="I4749" i="70" s="1"/>
  <c r="I4750" i="70" s="1"/>
  <c r="I4751" i="70" s="1"/>
  <c r="I4752" i="70" s="1"/>
  <c r="I4753" i="70" s="1"/>
  <c r="I4754" i="70" s="1"/>
  <c r="I4755" i="70" s="1"/>
  <c r="I4756" i="70" s="1"/>
  <c r="I4757" i="70" s="1"/>
  <c r="I4758" i="70" s="1"/>
  <c r="I4759" i="70" s="1"/>
  <c r="I4760" i="70" s="1"/>
  <c r="I4761" i="70" s="1"/>
  <c r="I4762" i="70" s="1"/>
  <c r="I4763" i="70" s="1"/>
  <c r="I4764" i="70" s="1"/>
  <c r="I4765" i="70" s="1"/>
  <c r="I4766" i="70" s="1"/>
  <c r="I4767" i="70" s="1"/>
  <c r="I4768" i="70" s="1"/>
  <c r="I4769" i="70" s="1"/>
  <c r="I4770" i="70" s="1"/>
  <c r="I4771" i="70" s="1"/>
  <c r="I4772" i="70" s="1"/>
  <c r="I4773" i="70" s="1"/>
  <c r="I4774" i="70" s="1"/>
  <c r="I4775" i="70" s="1"/>
  <c r="I4776" i="70" s="1"/>
  <c r="I4777" i="70" s="1"/>
  <c r="I4778" i="70" s="1"/>
  <c r="I4779" i="70" s="1"/>
  <c r="I4780" i="70" s="1"/>
  <c r="I4781" i="70" s="1"/>
  <c r="I4782" i="70" s="1"/>
  <c r="I4783" i="70" s="1"/>
  <c r="I4784" i="70" s="1"/>
  <c r="I4785" i="70" s="1"/>
  <c r="I4786" i="70" s="1"/>
  <c r="I4787" i="70" s="1"/>
  <c r="I4788" i="70" s="1"/>
  <c r="I4789" i="70" s="1"/>
  <c r="I4790" i="70" s="1"/>
  <c r="I4791" i="70" s="1"/>
  <c r="I4792" i="70" s="1"/>
  <c r="I4793" i="70" s="1"/>
  <c r="I4794" i="70" s="1"/>
  <c r="I4795" i="70" s="1"/>
  <c r="I4796" i="70" s="1"/>
  <c r="I4797" i="70" s="1"/>
  <c r="I4798" i="70" s="1"/>
  <c r="I4799" i="70" s="1"/>
  <c r="I4800" i="70" s="1"/>
  <c r="I4801" i="70" s="1"/>
  <c r="I4802" i="70" s="1"/>
  <c r="I4803" i="70" s="1"/>
  <c r="I4804" i="70" s="1"/>
  <c r="I4805" i="70" s="1"/>
  <c r="I4806" i="70" s="1"/>
  <c r="I4807" i="70" s="1"/>
  <c r="I4808" i="70" s="1"/>
  <c r="I4809" i="70" s="1"/>
  <c r="I4810" i="70" s="1"/>
  <c r="I4811" i="70" s="1"/>
  <c r="I4812" i="70" s="1"/>
  <c r="I4813" i="70" s="1"/>
  <c r="I4814" i="70" s="1"/>
  <c r="I4815" i="70" s="1"/>
  <c r="I4816" i="70" s="1"/>
  <c r="I4817" i="70" s="1"/>
  <c r="I4818" i="70" s="1"/>
  <c r="I4819" i="70" s="1"/>
  <c r="I4820" i="70" s="1"/>
  <c r="I4821" i="70" s="1"/>
  <c r="I4822" i="70" s="1"/>
  <c r="I4823" i="70" s="1"/>
  <c r="I4824" i="70" s="1"/>
  <c r="I4825" i="70" s="1"/>
  <c r="I9" i="70"/>
  <c r="I10" i="70" s="1"/>
  <c r="I11" i="70" s="1"/>
  <c r="I12" i="70" s="1"/>
  <c r="I13" i="70" s="1"/>
  <c r="I14" i="70" s="1"/>
  <c r="A8" i="70"/>
  <c r="I7" i="70"/>
  <c r="I8" i="70" s="1"/>
  <c r="L6" i="70"/>
  <c r="K6" i="70"/>
  <c r="K7" i="70" s="1"/>
  <c r="K8" i="70" s="1"/>
  <c r="K9" i="70" s="1"/>
  <c r="J6" i="70"/>
  <c r="J7" i="70" s="1"/>
  <c r="J8" i="70" s="1"/>
  <c r="J9" i="70" s="1"/>
  <c r="J10" i="70" s="1"/>
  <c r="J11" i="70" s="1"/>
  <c r="J12" i="70" s="1"/>
  <c r="J13" i="70" s="1"/>
  <c r="J14" i="70" s="1"/>
  <c r="J15" i="70" s="1"/>
  <c r="J16" i="70" s="1"/>
  <c r="J17" i="70" s="1"/>
  <c r="J18" i="70" s="1"/>
  <c r="J19" i="70" s="1"/>
  <c r="J20" i="70" s="1"/>
  <c r="J21" i="70" s="1"/>
  <c r="J22" i="70" s="1"/>
  <c r="J23" i="70" s="1"/>
  <c r="J24" i="70" s="1"/>
  <c r="J25" i="70" s="1"/>
  <c r="J26" i="70" s="1"/>
  <c r="J27" i="70" s="1"/>
  <c r="J28" i="70" s="1"/>
  <c r="J29" i="70" s="1"/>
  <c r="J30" i="70" s="1"/>
  <c r="J31" i="70" s="1"/>
  <c r="J32" i="70" s="1"/>
  <c r="J33" i="70" s="1"/>
  <c r="J34" i="70" s="1"/>
  <c r="J35" i="70" s="1"/>
  <c r="J36" i="70" s="1"/>
  <c r="J37" i="70" s="1"/>
  <c r="J38" i="70" s="1"/>
  <c r="J39" i="70" s="1"/>
  <c r="J40" i="70" s="1"/>
  <c r="J41" i="70" s="1"/>
  <c r="J42" i="70" s="1"/>
  <c r="J43" i="70" s="1"/>
  <c r="J44" i="70" s="1"/>
  <c r="J45" i="70" s="1"/>
  <c r="J46" i="70" s="1"/>
  <c r="J47" i="70" s="1"/>
  <c r="J48" i="70" s="1"/>
  <c r="J49" i="70" s="1"/>
  <c r="J50" i="70" s="1"/>
  <c r="J51" i="70" s="1"/>
  <c r="J52" i="70" s="1"/>
  <c r="J53" i="70" s="1"/>
  <c r="J54" i="70" s="1"/>
  <c r="J55" i="70" s="1"/>
  <c r="J56" i="70" s="1"/>
  <c r="J57" i="70" s="1"/>
  <c r="J58" i="70" s="1"/>
  <c r="J59" i="70" s="1"/>
  <c r="J60" i="70" s="1"/>
  <c r="J61" i="70" s="1"/>
  <c r="J62" i="70" s="1"/>
  <c r="J63" i="70" s="1"/>
  <c r="J64" i="70" s="1"/>
  <c r="J65" i="70" s="1"/>
  <c r="J66" i="70" s="1"/>
  <c r="J67" i="70" s="1"/>
  <c r="J68" i="70" s="1"/>
  <c r="J69" i="70" s="1"/>
  <c r="J70" i="70" s="1"/>
  <c r="J71" i="70" s="1"/>
  <c r="J72" i="70" s="1"/>
  <c r="J73" i="70" s="1"/>
  <c r="J74" i="70" s="1"/>
  <c r="J75" i="70" s="1"/>
  <c r="J76" i="70" s="1"/>
  <c r="J77" i="70" s="1"/>
  <c r="J78" i="70" s="1"/>
  <c r="J79" i="70" s="1"/>
  <c r="J80" i="70" s="1"/>
  <c r="J81" i="70" s="1"/>
  <c r="J82" i="70" s="1"/>
  <c r="J83" i="70" s="1"/>
  <c r="J84" i="70" s="1"/>
  <c r="J85" i="70" s="1"/>
  <c r="J86" i="70" s="1"/>
  <c r="J87" i="70" s="1"/>
  <c r="J88" i="70" s="1"/>
  <c r="J89" i="70" s="1"/>
  <c r="J90" i="70" s="1"/>
  <c r="J91" i="70" s="1"/>
  <c r="J92" i="70" s="1"/>
  <c r="J93" i="70" s="1"/>
  <c r="J94" i="70" s="1"/>
  <c r="J95" i="70" s="1"/>
  <c r="J96" i="70" s="1"/>
  <c r="J97" i="70" s="1"/>
  <c r="J98" i="70" s="1"/>
  <c r="J99" i="70" s="1"/>
  <c r="J100" i="70" s="1"/>
  <c r="J101" i="70" s="1"/>
  <c r="J102" i="70" s="1"/>
  <c r="J103" i="70" s="1"/>
  <c r="J104" i="70" s="1"/>
  <c r="J105" i="70" s="1"/>
  <c r="J106" i="70" s="1"/>
  <c r="J107" i="70" s="1"/>
  <c r="J108" i="70" s="1"/>
  <c r="J109" i="70" s="1"/>
  <c r="J110" i="70" s="1"/>
  <c r="J111" i="70" s="1"/>
  <c r="J112" i="70" s="1"/>
  <c r="J113" i="70" s="1"/>
  <c r="J114" i="70" s="1"/>
  <c r="J115" i="70" s="1"/>
  <c r="J116" i="70" s="1"/>
  <c r="J117" i="70" s="1"/>
  <c r="J118" i="70" s="1"/>
  <c r="J119" i="70" s="1"/>
  <c r="J120" i="70" s="1"/>
  <c r="J121" i="70" s="1"/>
  <c r="J122" i="70" s="1"/>
  <c r="J123" i="70" s="1"/>
  <c r="J124" i="70" s="1"/>
  <c r="J125" i="70" s="1"/>
  <c r="J126" i="70" s="1"/>
  <c r="J127" i="70" s="1"/>
  <c r="J128" i="70" s="1"/>
  <c r="J129" i="70" s="1"/>
  <c r="J130" i="70" s="1"/>
  <c r="J131" i="70" s="1"/>
  <c r="J132" i="70" s="1"/>
  <c r="J133" i="70" s="1"/>
  <c r="J134" i="70" s="1"/>
  <c r="J135" i="70" s="1"/>
  <c r="J136" i="70" s="1"/>
  <c r="J137" i="70" s="1"/>
  <c r="J138" i="70" s="1"/>
  <c r="J139" i="70" s="1"/>
  <c r="J140" i="70" s="1"/>
  <c r="J141" i="70" s="1"/>
  <c r="J142" i="70" s="1"/>
  <c r="J143" i="70" s="1"/>
  <c r="J144" i="70" s="1"/>
  <c r="J145" i="70" s="1"/>
  <c r="J146" i="70" s="1"/>
  <c r="J147" i="70" s="1"/>
  <c r="J148" i="70" s="1"/>
  <c r="J149" i="70" s="1"/>
  <c r="J150" i="70" s="1"/>
  <c r="J151" i="70" s="1"/>
  <c r="J152" i="70" s="1"/>
  <c r="J153" i="70" s="1"/>
  <c r="J154" i="70" s="1"/>
  <c r="J155" i="70" s="1"/>
  <c r="J156" i="70" s="1"/>
  <c r="J157" i="70" s="1"/>
  <c r="J158" i="70" s="1"/>
  <c r="J159" i="70" s="1"/>
  <c r="J160" i="70" s="1"/>
  <c r="J161" i="70" s="1"/>
  <c r="J162" i="70" s="1"/>
  <c r="J163" i="70" s="1"/>
  <c r="J164" i="70" s="1"/>
  <c r="J165" i="70" s="1"/>
  <c r="J166" i="70" s="1"/>
  <c r="J167" i="70" s="1"/>
  <c r="J168" i="70" s="1"/>
  <c r="J169" i="70" s="1"/>
  <c r="J170" i="70" s="1"/>
  <c r="J171" i="70" s="1"/>
  <c r="J172" i="70" s="1"/>
  <c r="J173" i="70" s="1"/>
  <c r="J174" i="70" s="1"/>
  <c r="J175" i="70" s="1"/>
  <c r="J176" i="70" s="1"/>
  <c r="J177" i="70" s="1"/>
  <c r="J178" i="70" s="1"/>
  <c r="J179" i="70" s="1"/>
  <c r="J180" i="70" s="1"/>
  <c r="J181" i="70" s="1"/>
  <c r="J182" i="70" s="1"/>
  <c r="J183" i="70" s="1"/>
  <c r="J184" i="70" s="1"/>
  <c r="J185" i="70" s="1"/>
  <c r="J186" i="70" s="1"/>
  <c r="J187" i="70" s="1"/>
  <c r="J188" i="70" s="1"/>
  <c r="J189" i="70" s="1"/>
  <c r="J190" i="70" s="1"/>
  <c r="J191" i="70" s="1"/>
  <c r="J192" i="70" s="1"/>
  <c r="J193" i="70" s="1"/>
  <c r="J194" i="70" s="1"/>
  <c r="J195" i="70" s="1"/>
  <c r="J196" i="70" s="1"/>
  <c r="J197" i="70" s="1"/>
  <c r="J198" i="70" s="1"/>
  <c r="J199" i="70" s="1"/>
  <c r="J200" i="70" s="1"/>
  <c r="J201" i="70" s="1"/>
  <c r="J202" i="70" s="1"/>
  <c r="J203" i="70" s="1"/>
  <c r="J204" i="70" s="1"/>
  <c r="J205" i="70" s="1"/>
  <c r="J206" i="70" s="1"/>
  <c r="J207" i="70" s="1"/>
  <c r="J208" i="70" s="1"/>
  <c r="J209" i="70" s="1"/>
  <c r="J210" i="70" s="1"/>
  <c r="J211" i="70" s="1"/>
  <c r="J212" i="70" s="1"/>
  <c r="J213" i="70" s="1"/>
  <c r="J214" i="70" s="1"/>
  <c r="J215" i="70" s="1"/>
  <c r="J216" i="70" s="1"/>
  <c r="J217" i="70" s="1"/>
  <c r="J218" i="70" s="1"/>
  <c r="J219" i="70" s="1"/>
  <c r="J220" i="70" s="1"/>
  <c r="J221" i="70" s="1"/>
  <c r="J222" i="70" s="1"/>
  <c r="J223" i="70" s="1"/>
  <c r="J224" i="70" s="1"/>
  <c r="J225" i="70" s="1"/>
  <c r="J226" i="70" s="1"/>
  <c r="J227" i="70" s="1"/>
  <c r="J228" i="70" s="1"/>
  <c r="J229" i="70" s="1"/>
  <c r="J230" i="70" s="1"/>
  <c r="J231" i="70" s="1"/>
  <c r="J232" i="70" s="1"/>
  <c r="J233" i="70" s="1"/>
  <c r="J234" i="70" s="1"/>
  <c r="J235" i="70" s="1"/>
  <c r="J236" i="70" s="1"/>
  <c r="J237" i="70" s="1"/>
  <c r="J238" i="70" s="1"/>
  <c r="J239" i="70" s="1"/>
  <c r="J240" i="70" s="1"/>
  <c r="J241" i="70" s="1"/>
  <c r="J242" i="70" s="1"/>
  <c r="J243" i="70" s="1"/>
  <c r="J244" i="70" s="1"/>
  <c r="J245" i="70" s="1"/>
  <c r="J246" i="70" s="1"/>
  <c r="J247" i="70" s="1"/>
  <c r="J248" i="70" s="1"/>
  <c r="J249" i="70" s="1"/>
  <c r="J250" i="70" s="1"/>
  <c r="J251" i="70" s="1"/>
  <c r="J252" i="70" s="1"/>
  <c r="J253" i="70" s="1"/>
  <c r="J254" i="70" s="1"/>
  <c r="J255" i="70" s="1"/>
  <c r="J256" i="70" s="1"/>
  <c r="J257" i="70" s="1"/>
  <c r="J258" i="70" s="1"/>
  <c r="J259" i="70" s="1"/>
  <c r="J260" i="70" s="1"/>
  <c r="J261" i="70" s="1"/>
  <c r="J262" i="70" s="1"/>
  <c r="J263" i="70" s="1"/>
  <c r="J264" i="70" s="1"/>
  <c r="J265" i="70" s="1"/>
  <c r="J266" i="70" s="1"/>
  <c r="J267" i="70" s="1"/>
  <c r="J268" i="70" s="1"/>
  <c r="J269" i="70" s="1"/>
  <c r="J270" i="70" s="1"/>
  <c r="J271" i="70" s="1"/>
  <c r="J272" i="70" s="1"/>
  <c r="J273" i="70" s="1"/>
  <c r="J274" i="70" s="1"/>
  <c r="J275" i="70" s="1"/>
  <c r="J276" i="70" s="1"/>
  <c r="J277" i="70" s="1"/>
  <c r="J278" i="70" s="1"/>
  <c r="J279" i="70" s="1"/>
  <c r="J280" i="70" s="1"/>
  <c r="J281" i="70" s="1"/>
  <c r="J282" i="70" s="1"/>
  <c r="J283" i="70" s="1"/>
  <c r="J284" i="70" s="1"/>
  <c r="J285" i="70" s="1"/>
  <c r="J286" i="70" s="1"/>
  <c r="J287" i="70" s="1"/>
  <c r="J288" i="70" s="1"/>
  <c r="J289" i="70" s="1"/>
  <c r="J290" i="70" s="1"/>
  <c r="J291" i="70" s="1"/>
  <c r="J292" i="70" s="1"/>
  <c r="J293" i="70" s="1"/>
  <c r="J294" i="70" s="1"/>
  <c r="J295" i="70" s="1"/>
  <c r="J296" i="70" s="1"/>
  <c r="J297" i="70" s="1"/>
  <c r="J298" i="70" s="1"/>
  <c r="J299" i="70" s="1"/>
  <c r="J300" i="70" s="1"/>
  <c r="J301" i="70" s="1"/>
  <c r="J302" i="70" s="1"/>
  <c r="J303" i="70" s="1"/>
  <c r="J304" i="70" s="1"/>
  <c r="J305" i="70" s="1"/>
  <c r="J306" i="70" s="1"/>
  <c r="J307" i="70" s="1"/>
  <c r="J308" i="70" s="1"/>
  <c r="J309" i="70" s="1"/>
  <c r="J310" i="70" s="1"/>
  <c r="J311" i="70" s="1"/>
  <c r="J312" i="70" s="1"/>
  <c r="J313" i="70" s="1"/>
  <c r="J314" i="70" s="1"/>
  <c r="J315" i="70" s="1"/>
  <c r="J316" i="70" s="1"/>
  <c r="J317" i="70" s="1"/>
  <c r="J318" i="70" s="1"/>
  <c r="J319" i="70" s="1"/>
  <c r="J320" i="70" s="1"/>
  <c r="J321" i="70" s="1"/>
  <c r="J322" i="70" s="1"/>
  <c r="J323" i="70" s="1"/>
  <c r="J324" i="70" s="1"/>
  <c r="J325" i="70" s="1"/>
  <c r="J326" i="70" s="1"/>
  <c r="J327" i="70" s="1"/>
  <c r="J328" i="70" s="1"/>
  <c r="J329" i="70" s="1"/>
  <c r="J330" i="70" s="1"/>
  <c r="J331" i="70" s="1"/>
  <c r="J332" i="70" s="1"/>
  <c r="J333" i="70" s="1"/>
  <c r="J334" i="70" s="1"/>
  <c r="J335" i="70" s="1"/>
  <c r="J336" i="70" s="1"/>
  <c r="J337" i="70" s="1"/>
  <c r="J338" i="70" s="1"/>
  <c r="J339" i="70" s="1"/>
  <c r="J340" i="70" s="1"/>
  <c r="J341" i="70" s="1"/>
  <c r="J342" i="70" s="1"/>
  <c r="J343" i="70" s="1"/>
  <c r="J344" i="70" s="1"/>
  <c r="J345" i="70" s="1"/>
  <c r="J346" i="70" s="1"/>
  <c r="J347" i="70" s="1"/>
  <c r="J348" i="70" s="1"/>
  <c r="J349" i="70" s="1"/>
  <c r="J350" i="70" s="1"/>
  <c r="J351" i="70" s="1"/>
  <c r="J352" i="70" s="1"/>
  <c r="J353" i="70" s="1"/>
  <c r="J354" i="70" s="1"/>
  <c r="J355" i="70" s="1"/>
  <c r="J356" i="70" s="1"/>
  <c r="J357" i="70" s="1"/>
  <c r="J358" i="70" s="1"/>
  <c r="J359" i="70" s="1"/>
  <c r="J360" i="70" s="1"/>
  <c r="J361" i="70" s="1"/>
  <c r="J362" i="70" s="1"/>
  <c r="J363" i="70" s="1"/>
  <c r="J364" i="70" s="1"/>
  <c r="J365" i="70" s="1"/>
  <c r="J366" i="70" s="1"/>
  <c r="J367" i="70" s="1"/>
  <c r="J368" i="70" s="1"/>
  <c r="J369" i="70" s="1"/>
  <c r="J370" i="70" s="1"/>
  <c r="J371" i="70" s="1"/>
  <c r="J372" i="70" s="1"/>
  <c r="J373" i="70" s="1"/>
  <c r="J374" i="70" s="1"/>
  <c r="J375" i="70" s="1"/>
  <c r="J376" i="70" s="1"/>
  <c r="J377" i="70" s="1"/>
  <c r="J378" i="70" s="1"/>
  <c r="J379" i="70" s="1"/>
  <c r="J380" i="70" s="1"/>
  <c r="J381" i="70" s="1"/>
  <c r="J382" i="70" s="1"/>
  <c r="J383" i="70" s="1"/>
  <c r="J384" i="70" s="1"/>
  <c r="J385" i="70" s="1"/>
  <c r="J386" i="70" s="1"/>
  <c r="J387" i="70" s="1"/>
  <c r="J388" i="70" s="1"/>
  <c r="J389" i="70" s="1"/>
  <c r="J390" i="70" s="1"/>
  <c r="J391" i="70" s="1"/>
  <c r="J392" i="70" s="1"/>
  <c r="J393" i="70" s="1"/>
  <c r="J394" i="70" s="1"/>
  <c r="J395" i="70" s="1"/>
  <c r="J396" i="70" s="1"/>
  <c r="J397" i="70" s="1"/>
  <c r="J398" i="70" s="1"/>
  <c r="J399" i="70" s="1"/>
  <c r="J400" i="70" s="1"/>
  <c r="J401" i="70" s="1"/>
  <c r="J402" i="70" s="1"/>
  <c r="J403" i="70" s="1"/>
  <c r="J404" i="70" s="1"/>
  <c r="J405" i="70" s="1"/>
  <c r="J406" i="70" s="1"/>
  <c r="J407" i="70" s="1"/>
  <c r="J408" i="70" s="1"/>
  <c r="J409" i="70" s="1"/>
  <c r="J410" i="70" s="1"/>
  <c r="J411" i="70" s="1"/>
  <c r="J412" i="70" s="1"/>
  <c r="J413" i="70" s="1"/>
  <c r="J414" i="70" s="1"/>
  <c r="J415" i="70" s="1"/>
  <c r="J416" i="70" s="1"/>
  <c r="J417" i="70" s="1"/>
  <c r="J418" i="70" s="1"/>
  <c r="J419" i="70" s="1"/>
  <c r="J420" i="70" s="1"/>
  <c r="J421" i="70" s="1"/>
  <c r="J422" i="70" s="1"/>
  <c r="J423" i="70" s="1"/>
  <c r="J424" i="70" s="1"/>
  <c r="J425" i="70" s="1"/>
  <c r="J426" i="70" s="1"/>
  <c r="J427" i="70" s="1"/>
  <c r="J428" i="70" s="1"/>
  <c r="J429" i="70" s="1"/>
  <c r="J430" i="70" s="1"/>
  <c r="J431" i="70" s="1"/>
  <c r="J432" i="70" s="1"/>
  <c r="J433" i="70" s="1"/>
  <c r="J434" i="70" s="1"/>
  <c r="J435" i="70" s="1"/>
  <c r="J436" i="70" s="1"/>
  <c r="J437" i="70" s="1"/>
  <c r="J438" i="70" s="1"/>
  <c r="J439" i="70" s="1"/>
  <c r="J440" i="70" s="1"/>
  <c r="J441" i="70" s="1"/>
  <c r="J442" i="70" s="1"/>
  <c r="J443" i="70" s="1"/>
  <c r="J444" i="70" s="1"/>
  <c r="J445" i="70" s="1"/>
  <c r="J446" i="70" s="1"/>
  <c r="J447" i="70" s="1"/>
  <c r="J448" i="70" s="1"/>
  <c r="J449" i="70" s="1"/>
  <c r="J450" i="70" s="1"/>
  <c r="J451" i="70" s="1"/>
  <c r="J452" i="70" s="1"/>
  <c r="J453" i="70" s="1"/>
  <c r="J454" i="70" s="1"/>
  <c r="J455" i="70" s="1"/>
  <c r="J456" i="70" s="1"/>
  <c r="J457" i="70" s="1"/>
  <c r="J458" i="70" s="1"/>
  <c r="J459" i="70" s="1"/>
  <c r="J460" i="70" s="1"/>
  <c r="J461" i="70" s="1"/>
  <c r="J462" i="70" s="1"/>
  <c r="J463" i="70" s="1"/>
  <c r="J464" i="70" s="1"/>
  <c r="J465" i="70" s="1"/>
  <c r="J466" i="70" s="1"/>
  <c r="J467" i="70" s="1"/>
  <c r="J468" i="70" s="1"/>
  <c r="J469" i="70" s="1"/>
  <c r="J470" i="70" s="1"/>
  <c r="J471" i="70" s="1"/>
  <c r="J472" i="70" s="1"/>
  <c r="J473" i="70" s="1"/>
  <c r="J474" i="70" s="1"/>
  <c r="J475" i="70" s="1"/>
  <c r="J476" i="70" s="1"/>
  <c r="J477" i="70" s="1"/>
  <c r="J478" i="70" s="1"/>
  <c r="J479" i="70" s="1"/>
  <c r="J480" i="70" s="1"/>
  <c r="J481" i="70" s="1"/>
  <c r="J482" i="70" s="1"/>
  <c r="J483" i="70" s="1"/>
  <c r="J484" i="70" s="1"/>
  <c r="J485" i="70" s="1"/>
  <c r="J486" i="70" s="1"/>
  <c r="J487" i="70" s="1"/>
  <c r="J488" i="70" s="1"/>
  <c r="J489" i="70" s="1"/>
  <c r="J490" i="70" s="1"/>
  <c r="J491" i="70" s="1"/>
  <c r="J492" i="70" s="1"/>
  <c r="J493" i="70" s="1"/>
  <c r="J494" i="70" s="1"/>
  <c r="J495" i="70" s="1"/>
  <c r="J496" i="70" s="1"/>
  <c r="J497" i="70" s="1"/>
  <c r="J498" i="70" s="1"/>
  <c r="J499" i="70" s="1"/>
  <c r="J500" i="70" s="1"/>
  <c r="J501" i="70" s="1"/>
  <c r="J502" i="70" s="1"/>
  <c r="J503" i="70" s="1"/>
  <c r="J504" i="70" s="1"/>
  <c r="J505" i="70" s="1"/>
  <c r="J506" i="70" s="1"/>
  <c r="J507" i="70" s="1"/>
  <c r="J508" i="70" s="1"/>
  <c r="J509" i="70" s="1"/>
  <c r="J510" i="70" s="1"/>
  <c r="J511" i="70" s="1"/>
  <c r="J512" i="70" s="1"/>
  <c r="J513" i="70" s="1"/>
  <c r="J514" i="70" s="1"/>
  <c r="J515" i="70" s="1"/>
  <c r="J516" i="70" s="1"/>
  <c r="J517" i="70" s="1"/>
  <c r="J518" i="70" s="1"/>
  <c r="J519" i="70" s="1"/>
  <c r="J520" i="70" s="1"/>
  <c r="J521" i="70" s="1"/>
  <c r="J522" i="70" s="1"/>
  <c r="J523" i="70" s="1"/>
  <c r="J524" i="70" s="1"/>
  <c r="J525" i="70" s="1"/>
  <c r="J526" i="70" s="1"/>
  <c r="J527" i="70" s="1"/>
  <c r="J528" i="70" s="1"/>
  <c r="J529" i="70" s="1"/>
  <c r="J530" i="70" s="1"/>
  <c r="J531" i="70" s="1"/>
  <c r="J532" i="70" s="1"/>
  <c r="J533" i="70" s="1"/>
  <c r="J534" i="70" s="1"/>
  <c r="J535" i="70" s="1"/>
  <c r="J536" i="70" s="1"/>
  <c r="J537" i="70" s="1"/>
  <c r="J538" i="70" s="1"/>
  <c r="J539" i="70" s="1"/>
  <c r="J540" i="70" s="1"/>
  <c r="J541" i="70" s="1"/>
  <c r="J542" i="70" s="1"/>
  <c r="J543" i="70" s="1"/>
  <c r="J544" i="70" s="1"/>
  <c r="J545" i="70" s="1"/>
  <c r="J546" i="70" s="1"/>
  <c r="J547" i="70" s="1"/>
  <c r="J548" i="70" s="1"/>
  <c r="J549" i="70" s="1"/>
  <c r="J550" i="70" s="1"/>
  <c r="J551" i="70" s="1"/>
  <c r="J552" i="70" s="1"/>
  <c r="J553" i="70" s="1"/>
  <c r="J554" i="70" s="1"/>
  <c r="J555" i="70" s="1"/>
  <c r="J556" i="70" s="1"/>
  <c r="J557" i="70" s="1"/>
  <c r="J558" i="70" s="1"/>
  <c r="J559" i="70" s="1"/>
  <c r="J560" i="70" s="1"/>
  <c r="J561" i="70" s="1"/>
  <c r="J562" i="70" s="1"/>
  <c r="J563" i="70" s="1"/>
  <c r="J564" i="70" s="1"/>
  <c r="J565" i="70" s="1"/>
  <c r="J566" i="70" s="1"/>
  <c r="J567" i="70" s="1"/>
  <c r="J568" i="70" s="1"/>
  <c r="J569" i="70" s="1"/>
  <c r="J570" i="70" s="1"/>
  <c r="J571" i="70" s="1"/>
  <c r="J572" i="70" s="1"/>
  <c r="J573" i="70" s="1"/>
  <c r="J574" i="70" s="1"/>
  <c r="J575" i="70" s="1"/>
  <c r="J576" i="70" s="1"/>
  <c r="J577" i="70" s="1"/>
  <c r="J578" i="70" s="1"/>
  <c r="J579" i="70" s="1"/>
  <c r="J580" i="70" s="1"/>
  <c r="J581" i="70" s="1"/>
  <c r="J582" i="70" s="1"/>
  <c r="J583" i="70" s="1"/>
  <c r="J584" i="70" s="1"/>
  <c r="J585" i="70" s="1"/>
  <c r="J586" i="70" s="1"/>
  <c r="J587" i="70" s="1"/>
  <c r="J588" i="70" s="1"/>
  <c r="J589" i="70" s="1"/>
  <c r="J590" i="70" s="1"/>
  <c r="J591" i="70" s="1"/>
  <c r="J592" i="70" s="1"/>
  <c r="J593" i="70" s="1"/>
  <c r="J594" i="70" s="1"/>
  <c r="J595" i="70" s="1"/>
  <c r="J596" i="70" s="1"/>
  <c r="J597" i="70" s="1"/>
  <c r="J598" i="70" s="1"/>
  <c r="J599" i="70" s="1"/>
  <c r="J600" i="70" s="1"/>
  <c r="J601" i="70" s="1"/>
  <c r="J602" i="70" s="1"/>
  <c r="J603" i="70" s="1"/>
  <c r="J604" i="70" s="1"/>
  <c r="J605" i="70" s="1"/>
  <c r="J606" i="70" s="1"/>
  <c r="J607" i="70" s="1"/>
  <c r="J608" i="70" s="1"/>
  <c r="J609" i="70" s="1"/>
  <c r="J610" i="70" s="1"/>
  <c r="J611" i="70" s="1"/>
  <c r="J612" i="70" s="1"/>
  <c r="J613" i="70" s="1"/>
  <c r="J614" i="70" s="1"/>
  <c r="J615" i="70" s="1"/>
  <c r="J616" i="70" s="1"/>
  <c r="J617" i="70" s="1"/>
  <c r="J618" i="70" s="1"/>
  <c r="J619" i="70" s="1"/>
  <c r="J620" i="70" s="1"/>
  <c r="J621" i="70" s="1"/>
  <c r="J622" i="70" s="1"/>
  <c r="J623" i="70" s="1"/>
  <c r="J624" i="70" s="1"/>
  <c r="J625" i="70" s="1"/>
  <c r="J626" i="70" s="1"/>
  <c r="J627" i="70" s="1"/>
  <c r="J628" i="70" s="1"/>
  <c r="J629" i="70" s="1"/>
  <c r="J630" i="70" s="1"/>
  <c r="J631" i="70" s="1"/>
  <c r="J632" i="70" s="1"/>
  <c r="J633" i="70" s="1"/>
  <c r="J634" i="70" s="1"/>
  <c r="J635" i="70" s="1"/>
  <c r="J636" i="70" s="1"/>
  <c r="J637" i="70" s="1"/>
  <c r="J638" i="70" s="1"/>
  <c r="J639" i="70" s="1"/>
  <c r="J640" i="70" s="1"/>
  <c r="J641" i="70" s="1"/>
  <c r="J642" i="70" s="1"/>
  <c r="J643" i="70" s="1"/>
  <c r="J644" i="70" s="1"/>
  <c r="J645" i="70" s="1"/>
  <c r="J646" i="70" s="1"/>
  <c r="J647" i="70" s="1"/>
  <c r="J648" i="70" s="1"/>
  <c r="J649" i="70" s="1"/>
  <c r="J650" i="70" s="1"/>
  <c r="J651" i="70" s="1"/>
  <c r="J652" i="70" s="1"/>
  <c r="J653" i="70" s="1"/>
  <c r="J654" i="70" s="1"/>
  <c r="J655" i="70" s="1"/>
  <c r="J656" i="70" s="1"/>
  <c r="J657" i="70" s="1"/>
  <c r="J658" i="70" s="1"/>
  <c r="J659" i="70" s="1"/>
  <c r="J660" i="70" s="1"/>
  <c r="J661" i="70" s="1"/>
  <c r="J662" i="70" s="1"/>
  <c r="J663" i="70" s="1"/>
  <c r="J664" i="70" s="1"/>
  <c r="J665" i="70" s="1"/>
  <c r="J666" i="70" s="1"/>
  <c r="J667" i="70" s="1"/>
  <c r="J668" i="70" s="1"/>
  <c r="J669" i="70" s="1"/>
  <c r="J670" i="70" s="1"/>
  <c r="J671" i="70" s="1"/>
  <c r="J672" i="70" s="1"/>
  <c r="J673" i="70" s="1"/>
  <c r="J674" i="70" s="1"/>
  <c r="J675" i="70" s="1"/>
  <c r="J676" i="70" s="1"/>
  <c r="J677" i="70" s="1"/>
  <c r="J678" i="70" s="1"/>
  <c r="J679" i="70" s="1"/>
  <c r="J680" i="70" s="1"/>
  <c r="J681" i="70" s="1"/>
  <c r="J682" i="70" s="1"/>
  <c r="J683" i="70" s="1"/>
  <c r="J684" i="70" s="1"/>
  <c r="J685" i="70" s="1"/>
  <c r="J686" i="70" s="1"/>
  <c r="J687" i="70" s="1"/>
  <c r="J688" i="70" s="1"/>
  <c r="J689" i="70" s="1"/>
  <c r="J690" i="70" s="1"/>
  <c r="J691" i="70" s="1"/>
  <c r="J692" i="70" s="1"/>
  <c r="J693" i="70" s="1"/>
  <c r="J694" i="70" s="1"/>
  <c r="J695" i="70" s="1"/>
  <c r="J696" i="70" s="1"/>
  <c r="J697" i="70" s="1"/>
  <c r="J698" i="70" s="1"/>
  <c r="J699" i="70" s="1"/>
  <c r="J700" i="70" s="1"/>
  <c r="J701" i="70" s="1"/>
  <c r="J702" i="70" s="1"/>
  <c r="J703" i="70" s="1"/>
  <c r="J704" i="70" s="1"/>
  <c r="J705" i="70" s="1"/>
  <c r="J706" i="70" s="1"/>
  <c r="J707" i="70" s="1"/>
  <c r="J708" i="70" s="1"/>
  <c r="J709" i="70" s="1"/>
  <c r="J710" i="70" s="1"/>
  <c r="J711" i="70" s="1"/>
  <c r="J712" i="70" s="1"/>
  <c r="J713" i="70" s="1"/>
  <c r="J714" i="70" s="1"/>
  <c r="J715" i="70" s="1"/>
  <c r="J716" i="70" s="1"/>
  <c r="J717" i="70" s="1"/>
  <c r="J718" i="70" s="1"/>
  <c r="J719" i="70" s="1"/>
  <c r="J720" i="70" s="1"/>
  <c r="J721" i="70" s="1"/>
  <c r="J722" i="70" s="1"/>
  <c r="J723" i="70" s="1"/>
  <c r="J724" i="70" s="1"/>
  <c r="J725" i="70" s="1"/>
  <c r="J726" i="70" s="1"/>
  <c r="J727" i="70" s="1"/>
  <c r="J728" i="70" s="1"/>
  <c r="J729" i="70" s="1"/>
  <c r="J730" i="70" s="1"/>
  <c r="J731" i="70" s="1"/>
  <c r="J732" i="70" s="1"/>
  <c r="J733" i="70" s="1"/>
  <c r="J734" i="70" s="1"/>
  <c r="J735" i="70" s="1"/>
  <c r="J736" i="70" s="1"/>
  <c r="J737" i="70" s="1"/>
  <c r="J738" i="70" s="1"/>
  <c r="J739" i="70" s="1"/>
  <c r="J740" i="70" s="1"/>
  <c r="J741" i="70" s="1"/>
  <c r="J742" i="70" s="1"/>
  <c r="J743" i="70" s="1"/>
  <c r="J744" i="70" s="1"/>
  <c r="J745" i="70" s="1"/>
  <c r="J746" i="70" s="1"/>
  <c r="J747" i="70" s="1"/>
  <c r="J748" i="70" s="1"/>
  <c r="J749" i="70" s="1"/>
  <c r="J750" i="70" s="1"/>
  <c r="J751" i="70" s="1"/>
  <c r="J752" i="70" s="1"/>
  <c r="J753" i="70" s="1"/>
  <c r="J754" i="70" s="1"/>
  <c r="J755" i="70" s="1"/>
  <c r="J756" i="70" s="1"/>
  <c r="J757" i="70" s="1"/>
  <c r="J758" i="70" s="1"/>
  <c r="J759" i="70" s="1"/>
  <c r="J760" i="70" s="1"/>
  <c r="J761" i="70" s="1"/>
  <c r="J762" i="70" s="1"/>
  <c r="J763" i="70" s="1"/>
  <c r="J764" i="70" s="1"/>
  <c r="J765" i="70" s="1"/>
  <c r="J766" i="70" s="1"/>
  <c r="J767" i="70" s="1"/>
  <c r="J768" i="70" s="1"/>
  <c r="J769" i="70" s="1"/>
  <c r="J770" i="70" s="1"/>
  <c r="J771" i="70" s="1"/>
  <c r="J772" i="70" s="1"/>
  <c r="J773" i="70" s="1"/>
  <c r="J774" i="70" s="1"/>
  <c r="J775" i="70" s="1"/>
  <c r="J776" i="70" s="1"/>
  <c r="J777" i="70" s="1"/>
  <c r="J778" i="70" s="1"/>
  <c r="J779" i="70" s="1"/>
  <c r="J780" i="70" s="1"/>
  <c r="J781" i="70" s="1"/>
  <c r="J782" i="70" s="1"/>
  <c r="J783" i="70" s="1"/>
  <c r="J784" i="70" s="1"/>
  <c r="J785" i="70" s="1"/>
  <c r="J786" i="70" s="1"/>
  <c r="J787" i="70" s="1"/>
  <c r="J788" i="70" s="1"/>
  <c r="J789" i="70" s="1"/>
  <c r="J790" i="70" s="1"/>
  <c r="J791" i="70" s="1"/>
  <c r="J792" i="70" s="1"/>
  <c r="J793" i="70" s="1"/>
  <c r="J794" i="70" s="1"/>
  <c r="J795" i="70" s="1"/>
  <c r="J796" i="70" s="1"/>
  <c r="J797" i="70" s="1"/>
  <c r="J798" i="70" s="1"/>
  <c r="J799" i="70" s="1"/>
  <c r="J800" i="70" s="1"/>
  <c r="J801" i="70" s="1"/>
  <c r="J802" i="70" s="1"/>
  <c r="J803" i="70" s="1"/>
  <c r="J804" i="70" s="1"/>
  <c r="J805" i="70" s="1"/>
  <c r="J806" i="70" s="1"/>
  <c r="J807" i="70" s="1"/>
  <c r="J808" i="70" s="1"/>
  <c r="J809" i="70" s="1"/>
  <c r="J810" i="70" s="1"/>
  <c r="J811" i="70" s="1"/>
  <c r="J812" i="70" s="1"/>
  <c r="J813" i="70" s="1"/>
  <c r="J814" i="70" s="1"/>
  <c r="J815" i="70" s="1"/>
  <c r="J816" i="70" s="1"/>
  <c r="J817" i="70" s="1"/>
  <c r="J818" i="70" s="1"/>
  <c r="J819" i="70" s="1"/>
  <c r="J820" i="70" s="1"/>
  <c r="J821" i="70" s="1"/>
  <c r="J822" i="70" s="1"/>
  <c r="J823" i="70" s="1"/>
  <c r="J824" i="70" s="1"/>
  <c r="J825" i="70" s="1"/>
  <c r="J826" i="70" s="1"/>
  <c r="J827" i="70" s="1"/>
  <c r="J828" i="70" s="1"/>
  <c r="J829" i="70" s="1"/>
  <c r="J830" i="70" s="1"/>
  <c r="J831" i="70" s="1"/>
  <c r="J832" i="70" s="1"/>
  <c r="J833" i="70" s="1"/>
  <c r="J834" i="70" s="1"/>
  <c r="J835" i="70" s="1"/>
  <c r="J836" i="70" s="1"/>
  <c r="J837" i="70" s="1"/>
  <c r="J838" i="70" s="1"/>
  <c r="J839" i="70" s="1"/>
  <c r="J840" i="70" s="1"/>
  <c r="J841" i="70" s="1"/>
  <c r="J842" i="70" s="1"/>
  <c r="J843" i="70" s="1"/>
  <c r="J844" i="70" s="1"/>
  <c r="J845" i="70" s="1"/>
  <c r="J846" i="70" s="1"/>
  <c r="J847" i="70" s="1"/>
  <c r="J848" i="70" s="1"/>
  <c r="J849" i="70" s="1"/>
  <c r="J850" i="70" s="1"/>
  <c r="J851" i="70" s="1"/>
  <c r="J852" i="70" s="1"/>
  <c r="J853" i="70" s="1"/>
  <c r="J854" i="70" s="1"/>
  <c r="J855" i="70" s="1"/>
  <c r="J856" i="70" s="1"/>
  <c r="J857" i="70" s="1"/>
  <c r="J858" i="70" s="1"/>
  <c r="J859" i="70" s="1"/>
  <c r="J860" i="70" s="1"/>
  <c r="J861" i="70" s="1"/>
  <c r="J862" i="70" s="1"/>
  <c r="J863" i="70" s="1"/>
  <c r="J864" i="70" s="1"/>
  <c r="J865" i="70" s="1"/>
  <c r="J866" i="70" s="1"/>
  <c r="J867" i="70" s="1"/>
  <c r="J868" i="70" s="1"/>
  <c r="J869" i="70" s="1"/>
  <c r="J870" i="70" s="1"/>
  <c r="J871" i="70" s="1"/>
  <c r="J872" i="70" s="1"/>
  <c r="J873" i="70" s="1"/>
  <c r="J874" i="70" s="1"/>
  <c r="J875" i="70" s="1"/>
  <c r="J876" i="70" s="1"/>
  <c r="J877" i="70" s="1"/>
  <c r="J878" i="70" s="1"/>
  <c r="J879" i="70" s="1"/>
  <c r="J880" i="70" s="1"/>
  <c r="J881" i="70" s="1"/>
  <c r="J882" i="70" s="1"/>
  <c r="J883" i="70" s="1"/>
  <c r="J884" i="70" s="1"/>
  <c r="J885" i="70" s="1"/>
  <c r="J886" i="70" s="1"/>
  <c r="J887" i="70" s="1"/>
  <c r="J888" i="70" s="1"/>
  <c r="J889" i="70" s="1"/>
  <c r="J890" i="70" s="1"/>
  <c r="J891" i="70" s="1"/>
  <c r="J892" i="70" s="1"/>
  <c r="J893" i="70" s="1"/>
  <c r="J894" i="70" s="1"/>
  <c r="J895" i="70" s="1"/>
  <c r="J896" i="70" s="1"/>
  <c r="J897" i="70" s="1"/>
  <c r="J898" i="70" s="1"/>
  <c r="J899" i="70" s="1"/>
  <c r="J900" i="70" s="1"/>
  <c r="J901" i="70" s="1"/>
  <c r="J902" i="70" s="1"/>
  <c r="J903" i="70" s="1"/>
  <c r="J904" i="70" s="1"/>
  <c r="J905" i="70" s="1"/>
  <c r="J906" i="70" s="1"/>
  <c r="J907" i="70" s="1"/>
  <c r="J908" i="70" s="1"/>
  <c r="J909" i="70" s="1"/>
  <c r="J910" i="70" s="1"/>
  <c r="J911" i="70" s="1"/>
  <c r="J912" i="70" s="1"/>
  <c r="J913" i="70" s="1"/>
  <c r="J914" i="70" s="1"/>
  <c r="J915" i="70" s="1"/>
  <c r="J916" i="70" s="1"/>
  <c r="J917" i="70" s="1"/>
  <c r="J918" i="70" s="1"/>
  <c r="J919" i="70" s="1"/>
  <c r="J920" i="70" s="1"/>
  <c r="J921" i="70" s="1"/>
  <c r="J922" i="70" s="1"/>
  <c r="J923" i="70" s="1"/>
  <c r="J924" i="70" s="1"/>
  <c r="J925" i="70" s="1"/>
  <c r="J926" i="70" s="1"/>
  <c r="J927" i="70" s="1"/>
  <c r="J928" i="70" s="1"/>
  <c r="J929" i="70" s="1"/>
  <c r="J930" i="70" s="1"/>
  <c r="J931" i="70" s="1"/>
  <c r="J932" i="70" s="1"/>
  <c r="J933" i="70" s="1"/>
  <c r="J934" i="70" s="1"/>
  <c r="J935" i="70" s="1"/>
  <c r="J936" i="70" s="1"/>
  <c r="J937" i="70" s="1"/>
  <c r="J938" i="70" s="1"/>
  <c r="J939" i="70" s="1"/>
  <c r="J940" i="70" s="1"/>
  <c r="J941" i="70" s="1"/>
  <c r="J942" i="70" s="1"/>
  <c r="J943" i="70" s="1"/>
  <c r="J944" i="70" s="1"/>
  <c r="J945" i="70" s="1"/>
  <c r="J946" i="70" s="1"/>
  <c r="J947" i="70" s="1"/>
  <c r="J948" i="70" s="1"/>
  <c r="J949" i="70" s="1"/>
  <c r="J950" i="70" s="1"/>
  <c r="J951" i="70" s="1"/>
  <c r="J952" i="70" s="1"/>
  <c r="J953" i="70" s="1"/>
  <c r="J954" i="70" s="1"/>
  <c r="J955" i="70" s="1"/>
  <c r="J956" i="70" s="1"/>
  <c r="J957" i="70" s="1"/>
  <c r="J958" i="70" s="1"/>
  <c r="J959" i="70" s="1"/>
  <c r="J960" i="70" s="1"/>
  <c r="J961" i="70" s="1"/>
  <c r="J962" i="70" s="1"/>
  <c r="J963" i="70" s="1"/>
  <c r="J964" i="70" s="1"/>
  <c r="J965" i="70" s="1"/>
  <c r="J966" i="70" s="1"/>
  <c r="J967" i="70" s="1"/>
  <c r="J968" i="70" s="1"/>
  <c r="J969" i="70" s="1"/>
  <c r="J970" i="70" s="1"/>
  <c r="J971" i="70" s="1"/>
  <c r="J972" i="70" s="1"/>
  <c r="J973" i="70" s="1"/>
  <c r="J974" i="70" s="1"/>
  <c r="J975" i="70" s="1"/>
  <c r="J976" i="70" s="1"/>
  <c r="J977" i="70" s="1"/>
  <c r="J978" i="70" s="1"/>
  <c r="J979" i="70" s="1"/>
  <c r="J980" i="70" s="1"/>
  <c r="J981" i="70" s="1"/>
  <c r="J982" i="70" s="1"/>
  <c r="J983" i="70" s="1"/>
  <c r="J984" i="70" s="1"/>
  <c r="J985" i="70" s="1"/>
  <c r="J986" i="70" s="1"/>
  <c r="J987" i="70" s="1"/>
  <c r="J988" i="70" s="1"/>
  <c r="J989" i="70" s="1"/>
  <c r="J990" i="70" s="1"/>
  <c r="J991" i="70" s="1"/>
  <c r="J992" i="70" s="1"/>
  <c r="J993" i="70" s="1"/>
  <c r="J994" i="70" s="1"/>
  <c r="J995" i="70" s="1"/>
  <c r="J996" i="70" s="1"/>
  <c r="J997" i="70" s="1"/>
  <c r="J998" i="70" s="1"/>
  <c r="J999" i="70" s="1"/>
  <c r="J1000" i="70" s="1"/>
  <c r="J1001" i="70" s="1"/>
  <c r="J1002" i="70" s="1"/>
  <c r="J1003" i="70" s="1"/>
  <c r="J1004" i="70" s="1"/>
  <c r="J1005" i="70" s="1"/>
  <c r="J1006" i="70" s="1"/>
  <c r="J1007" i="70" s="1"/>
  <c r="J1008" i="70" s="1"/>
  <c r="J1009" i="70" s="1"/>
  <c r="J1010" i="70" s="1"/>
  <c r="J1011" i="70" s="1"/>
  <c r="J1012" i="70" s="1"/>
  <c r="J1013" i="70" s="1"/>
  <c r="J1014" i="70" s="1"/>
  <c r="J1015" i="70" s="1"/>
  <c r="J1016" i="70" s="1"/>
  <c r="J1017" i="70" s="1"/>
  <c r="J1018" i="70" s="1"/>
  <c r="J1019" i="70" s="1"/>
  <c r="J1020" i="70" s="1"/>
  <c r="J1021" i="70" s="1"/>
  <c r="J1022" i="70" s="1"/>
  <c r="J1023" i="70" s="1"/>
  <c r="J1024" i="70" s="1"/>
  <c r="J1025" i="70" s="1"/>
  <c r="J1026" i="70" s="1"/>
  <c r="J1027" i="70" s="1"/>
  <c r="J1028" i="70" s="1"/>
  <c r="J1029" i="70" s="1"/>
  <c r="J1030" i="70" s="1"/>
  <c r="J1031" i="70" s="1"/>
  <c r="J1032" i="70" s="1"/>
  <c r="J1033" i="70" s="1"/>
  <c r="J1034" i="70" s="1"/>
  <c r="J1035" i="70" s="1"/>
  <c r="J1036" i="70" s="1"/>
  <c r="J1037" i="70" s="1"/>
  <c r="J1038" i="70" s="1"/>
  <c r="J1039" i="70" s="1"/>
  <c r="J1040" i="70" s="1"/>
  <c r="J1041" i="70" s="1"/>
  <c r="J1042" i="70" s="1"/>
  <c r="J1043" i="70" s="1"/>
  <c r="J1044" i="70" s="1"/>
  <c r="J1045" i="70" s="1"/>
  <c r="J1046" i="70" s="1"/>
  <c r="J1047" i="70" s="1"/>
  <c r="J1048" i="70" s="1"/>
  <c r="J1049" i="70" s="1"/>
  <c r="J1050" i="70" s="1"/>
  <c r="J1051" i="70" s="1"/>
  <c r="J1052" i="70" s="1"/>
  <c r="J1053" i="70" s="1"/>
  <c r="J1054" i="70" s="1"/>
  <c r="J1055" i="70" s="1"/>
  <c r="J1056" i="70" s="1"/>
  <c r="J1057" i="70" s="1"/>
  <c r="J1058" i="70" s="1"/>
  <c r="J1059" i="70" s="1"/>
  <c r="J1060" i="70" s="1"/>
  <c r="J1061" i="70" s="1"/>
  <c r="J1062" i="70" s="1"/>
  <c r="J1063" i="70" s="1"/>
  <c r="J1064" i="70" s="1"/>
  <c r="J1065" i="70" s="1"/>
  <c r="J1066" i="70" s="1"/>
  <c r="J1067" i="70" s="1"/>
  <c r="J1068" i="70" s="1"/>
  <c r="J1069" i="70" s="1"/>
  <c r="J1070" i="70" s="1"/>
  <c r="J1071" i="70" s="1"/>
  <c r="J1072" i="70" s="1"/>
  <c r="J1073" i="70" s="1"/>
  <c r="J1074" i="70" s="1"/>
  <c r="J1075" i="70" s="1"/>
  <c r="J1076" i="70" s="1"/>
  <c r="J1077" i="70" s="1"/>
  <c r="J1078" i="70" s="1"/>
  <c r="J1079" i="70" s="1"/>
  <c r="J1080" i="70" s="1"/>
  <c r="J1081" i="70" s="1"/>
  <c r="J1082" i="70" s="1"/>
  <c r="J1083" i="70" s="1"/>
  <c r="J1084" i="70" s="1"/>
  <c r="J1085" i="70" s="1"/>
  <c r="J1086" i="70" s="1"/>
  <c r="J1087" i="70" s="1"/>
  <c r="J1088" i="70" s="1"/>
  <c r="J1089" i="70" s="1"/>
  <c r="J1090" i="70" s="1"/>
  <c r="J1091" i="70" s="1"/>
  <c r="J1092" i="70" s="1"/>
  <c r="J1093" i="70" s="1"/>
  <c r="J1094" i="70" s="1"/>
  <c r="J1095" i="70" s="1"/>
  <c r="J1096" i="70" s="1"/>
  <c r="J1097" i="70" s="1"/>
  <c r="J1098" i="70" s="1"/>
  <c r="J1099" i="70" s="1"/>
  <c r="J1100" i="70" s="1"/>
  <c r="J1101" i="70" s="1"/>
  <c r="J1102" i="70" s="1"/>
  <c r="J1103" i="70" s="1"/>
  <c r="J1104" i="70" s="1"/>
  <c r="J1105" i="70" s="1"/>
  <c r="J1106" i="70" s="1"/>
  <c r="J1107" i="70" s="1"/>
  <c r="J1108" i="70" s="1"/>
  <c r="J1109" i="70" s="1"/>
  <c r="J1110" i="70" s="1"/>
  <c r="J1111" i="70" s="1"/>
  <c r="J1112" i="70" s="1"/>
  <c r="J1113" i="70" s="1"/>
  <c r="J1114" i="70" s="1"/>
  <c r="J1115" i="70" s="1"/>
  <c r="J1116" i="70" s="1"/>
  <c r="J1117" i="70" s="1"/>
  <c r="J1118" i="70" s="1"/>
  <c r="J1119" i="70" s="1"/>
  <c r="J1120" i="70" s="1"/>
  <c r="J1121" i="70" s="1"/>
  <c r="J1122" i="70" s="1"/>
  <c r="J1123" i="70" s="1"/>
  <c r="J1124" i="70" s="1"/>
  <c r="J1125" i="70" s="1"/>
  <c r="J1126" i="70" s="1"/>
  <c r="J1127" i="70" s="1"/>
  <c r="J1128" i="70" s="1"/>
  <c r="J1129" i="70" s="1"/>
  <c r="J1130" i="70" s="1"/>
  <c r="J1131" i="70" s="1"/>
  <c r="J1132" i="70" s="1"/>
  <c r="J1133" i="70" s="1"/>
  <c r="J1134" i="70" s="1"/>
  <c r="J1135" i="70" s="1"/>
  <c r="J1136" i="70" s="1"/>
  <c r="J1137" i="70" s="1"/>
  <c r="J1138" i="70" s="1"/>
  <c r="J1139" i="70" s="1"/>
  <c r="J1140" i="70" s="1"/>
  <c r="J1141" i="70" s="1"/>
  <c r="J1142" i="70" s="1"/>
  <c r="J1143" i="70" s="1"/>
  <c r="J1144" i="70" s="1"/>
  <c r="J1145" i="70" s="1"/>
  <c r="J1146" i="70" s="1"/>
  <c r="J1147" i="70" s="1"/>
  <c r="J1148" i="70" s="1"/>
  <c r="J1149" i="70" s="1"/>
  <c r="J1150" i="70" s="1"/>
  <c r="J1151" i="70" s="1"/>
  <c r="J1152" i="70" s="1"/>
  <c r="J1153" i="70" s="1"/>
  <c r="J1154" i="70" s="1"/>
  <c r="J1155" i="70" s="1"/>
  <c r="J1156" i="70" s="1"/>
  <c r="J1157" i="70" s="1"/>
  <c r="J1158" i="70" s="1"/>
  <c r="J1159" i="70" s="1"/>
  <c r="J1160" i="70" s="1"/>
  <c r="J1161" i="70" s="1"/>
  <c r="J1162" i="70" s="1"/>
  <c r="J1163" i="70" s="1"/>
  <c r="J1164" i="70" s="1"/>
  <c r="J1165" i="70" s="1"/>
  <c r="J1166" i="70" s="1"/>
  <c r="J1167" i="70" s="1"/>
  <c r="J1168" i="70" s="1"/>
  <c r="J1169" i="70" s="1"/>
  <c r="J1170" i="70" s="1"/>
  <c r="J1171" i="70" s="1"/>
  <c r="J1172" i="70" s="1"/>
  <c r="J1173" i="70" s="1"/>
  <c r="J1174" i="70" s="1"/>
  <c r="J1175" i="70" s="1"/>
  <c r="J1176" i="70" s="1"/>
  <c r="J1177" i="70" s="1"/>
  <c r="J1178" i="70" s="1"/>
  <c r="J1179" i="70" s="1"/>
  <c r="J1180" i="70" s="1"/>
  <c r="J1181" i="70" s="1"/>
  <c r="J1182" i="70" s="1"/>
  <c r="J1183" i="70" s="1"/>
  <c r="J1184" i="70" s="1"/>
  <c r="J1185" i="70" s="1"/>
  <c r="J1186" i="70" s="1"/>
  <c r="J1187" i="70" s="1"/>
  <c r="J1188" i="70" s="1"/>
  <c r="J1189" i="70" s="1"/>
  <c r="J1190" i="70" s="1"/>
  <c r="J1191" i="70" s="1"/>
  <c r="J1192" i="70" s="1"/>
  <c r="J1193" i="70" s="1"/>
  <c r="J1194" i="70" s="1"/>
  <c r="J1195" i="70" s="1"/>
  <c r="J1196" i="70" s="1"/>
  <c r="J1197" i="70" s="1"/>
  <c r="J1198" i="70" s="1"/>
  <c r="J1199" i="70" s="1"/>
  <c r="J1200" i="70" s="1"/>
  <c r="J1201" i="70" s="1"/>
  <c r="J1202" i="70" s="1"/>
  <c r="J1203" i="70" s="1"/>
  <c r="J1204" i="70" s="1"/>
  <c r="J1205" i="70" s="1"/>
  <c r="J1206" i="70" s="1"/>
  <c r="J1207" i="70" s="1"/>
  <c r="J1208" i="70" s="1"/>
  <c r="J1209" i="70" s="1"/>
  <c r="J1210" i="70" s="1"/>
  <c r="J1211" i="70" s="1"/>
  <c r="J1212" i="70" s="1"/>
  <c r="J1213" i="70" s="1"/>
  <c r="J1214" i="70" s="1"/>
  <c r="J1215" i="70" s="1"/>
  <c r="J1216" i="70" s="1"/>
  <c r="J1217" i="70" s="1"/>
  <c r="J1218" i="70" s="1"/>
  <c r="J1219" i="70" s="1"/>
  <c r="J1220" i="70" s="1"/>
  <c r="J1221" i="70" s="1"/>
  <c r="J1222" i="70" s="1"/>
  <c r="J1223" i="70" s="1"/>
  <c r="J1224" i="70" s="1"/>
  <c r="J1225" i="70" s="1"/>
  <c r="J1226" i="70" s="1"/>
  <c r="J1227" i="70" s="1"/>
  <c r="J1228" i="70" s="1"/>
  <c r="J1229" i="70" s="1"/>
  <c r="J1230" i="70" s="1"/>
  <c r="J1231" i="70" s="1"/>
  <c r="J1232" i="70" s="1"/>
  <c r="J1233" i="70" s="1"/>
  <c r="J1234" i="70" s="1"/>
  <c r="J1235" i="70" s="1"/>
  <c r="J1236" i="70" s="1"/>
  <c r="J1237" i="70" s="1"/>
  <c r="J1238" i="70" s="1"/>
  <c r="J1239" i="70" s="1"/>
  <c r="J1240" i="70" s="1"/>
  <c r="J1241" i="70" s="1"/>
  <c r="J1242" i="70" s="1"/>
  <c r="J1243" i="70" s="1"/>
  <c r="J1244" i="70" s="1"/>
  <c r="J1245" i="70" s="1"/>
  <c r="J1246" i="70" s="1"/>
  <c r="J1247" i="70" s="1"/>
  <c r="J1248" i="70" s="1"/>
  <c r="J1249" i="70" s="1"/>
  <c r="J1250" i="70" s="1"/>
  <c r="J1251" i="70" s="1"/>
  <c r="J1252" i="70" s="1"/>
  <c r="J1253" i="70" s="1"/>
  <c r="J1254" i="70" s="1"/>
  <c r="J1255" i="70" s="1"/>
  <c r="J1256" i="70" s="1"/>
  <c r="J1257" i="70" s="1"/>
  <c r="J1258" i="70" s="1"/>
  <c r="J1259" i="70" s="1"/>
  <c r="J1260" i="70" s="1"/>
  <c r="J1261" i="70" s="1"/>
  <c r="J1262" i="70" s="1"/>
  <c r="J1263" i="70" s="1"/>
  <c r="J1264" i="70" s="1"/>
  <c r="J1265" i="70" s="1"/>
  <c r="J1266" i="70" s="1"/>
  <c r="J1267" i="70" s="1"/>
  <c r="J1268" i="70" s="1"/>
  <c r="J1269" i="70" s="1"/>
  <c r="J1270" i="70" s="1"/>
  <c r="J1271" i="70" s="1"/>
  <c r="J1272" i="70" s="1"/>
  <c r="J1273" i="70" s="1"/>
  <c r="J1274" i="70" s="1"/>
  <c r="J1275" i="70" s="1"/>
  <c r="J1276" i="70" s="1"/>
  <c r="J1277" i="70" s="1"/>
  <c r="J1278" i="70" s="1"/>
  <c r="J1279" i="70" s="1"/>
  <c r="J1280" i="70" s="1"/>
  <c r="J1281" i="70" s="1"/>
  <c r="J1282" i="70" s="1"/>
  <c r="J1283" i="70" s="1"/>
  <c r="J1284" i="70" s="1"/>
  <c r="J1285" i="70" s="1"/>
  <c r="J1286" i="70" s="1"/>
  <c r="J1287" i="70" s="1"/>
  <c r="J1288" i="70" s="1"/>
  <c r="J1289" i="70" s="1"/>
  <c r="J1290" i="70" s="1"/>
  <c r="J1291" i="70" s="1"/>
  <c r="J1292" i="70" s="1"/>
  <c r="J1293" i="70" s="1"/>
  <c r="J1294" i="70" s="1"/>
  <c r="J1295" i="70" s="1"/>
  <c r="J1296" i="70" s="1"/>
  <c r="J1297" i="70" s="1"/>
  <c r="J1298" i="70" s="1"/>
  <c r="J1299" i="70" s="1"/>
  <c r="J1300" i="70" s="1"/>
  <c r="J1301" i="70" s="1"/>
  <c r="J1302" i="70" s="1"/>
  <c r="J1303" i="70" s="1"/>
  <c r="J1304" i="70" s="1"/>
  <c r="J1305" i="70" s="1"/>
  <c r="J1306" i="70" s="1"/>
  <c r="J1307" i="70" s="1"/>
  <c r="J1308" i="70" s="1"/>
  <c r="J1309" i="70" s="1"/>
  <c r="J1310" i="70" s="1"/>
  <c r="J1311" i="70" s="1"/>
  <c r="J1312" i="70" s="1"/>
  <c r="J1313" i="70" s="1"/>
  <c r="J1314" i="70" s="1"/>
  <c r="J1315" i="70" s="1"/>
  <c r="J1316" i="70" s="1"/>
  <c r="J1317" i="70" s="1"/>
  <c r="J1318" i="70" s="1"/>
  <c r="J1319" i="70" s="1"/>
  <c r="J1320" i="70" s="1"/>
  <c r="J1321" i="70" s="1"/>
  <c r="J1322" i="70" s="1"/>
  <c r="J1323" i="70" s="1"/>
  <c r="J1324" i="70" s="1"/>
  <c r="J1325" i="70" s="1"/>
  <c r="J1326" i="70" s="1"/>
  <c r="J1327" i="70" s="1"/>
  <c r="J1328" i="70" s="1"/>
  <c r="J1329" i="70" s="1"/>
  <c r="J1330" i="70" s="1"/>
  <c r="J1331" i="70" s="1"/>
  <c r="J1332" i="70" s="1"/>
  <c r="J1333" i="70" s="1"/>
  <c r="J1334" i="70" s="1"/>
  <c r="J1335" i="70" s="1"/>
  <c r="J1336" i="70" s="1"/>
  <c r="J1337" i="70" s="1"/>
  <c r="J1338" i="70" s="1"/>
  <c r="J1339" i="70" s="1"/>
  <c r="J1340" i="70" s="1"/>
  <c r="J1341" i="70" s="1"/>
  <c r="J1342" i="70" s="1"/>
  <c r="J1343" i="70" s="1"/>
  <c r="J1344" i="70" s="1"/>
  <c r="J1345" i="70" s="1"/>
  <c r="J1346" i="70" s="1"/>
  <c r="J1347" i="70" s="1"/>
  <c r="J1348" i="70" s="1"/>
  <c r="J1349" i="70" s="1"/>
  <c r="J1350" i="70" s="1"/>
  <c r="J1351" i="70" s="1"/>
  <c r="J1352" i="70" s="1"/>
  <c r="J1353" i="70" s="1"/>
  <c r="J1354" i="70" s="1"/>
  <c r="J1355" i="70" s="1"/>
  <c r="J1356" i="70" s="1"/>
  <c r="J1357" i="70" s="1"/>
  <c r="J1358" i="70" s="1"/>
  <c r="J1359" i="70" s="1"/>
  <c r="J1360" i="70" s="1"/>
  <c r="J1361" i="70" s="1"/>
  <c r="J1362" i="70" s="1"/>
  <c r="J1363" i="70" s="1"/>
  <c r="J1364" i="70" s="1"/>
  <c r="J1365" i="70" s="1"/>
  <c r="J1366" i="70" s="1"/>
  <c r="J1367" i="70" s="1"/>
  <c r="J1368" i="70" s="1"/>
  <c r="J1369" i="70" s="1"/>
  <c r="J1370" i="70" s="1"/>
  <c r="J1371" i="70" s="1"/>
  <c r="J1372" i="70" s="1"/>
  <c r="J1373" i="70" s="1"/>
  <c r="J1374" i="70" s="1"/>
  <c r="J1375" i="70" s="1"/>
  <c r="J1376" i="70" s="1"/>
  <c r="J1377" i="70" s="1"/>
  <c r="J1378" i="70" s="1"/>
  <c r="J1379" i="70" s="1"/>
  <c r="J1380" i="70" s="1"/>
  <c r="J1381" i="70" s="1"/>
  <c r="J1382" i="70" s="1"/>
  <c r="J1383" i="70" s="1"/>
  <c r="J1384" i="70" s="1"/>
  <c r="J1385" i="70" s="1"/>
  <c r="J1386" i="70" s="1"/>
  <c r="J1387" i="70" s="1"/>
  <c r="J1388" i="70" s="1"/>
  <c r="J1389" i="70" s="1"/>
  <c r="J1390" i="70" s="1"/>
  <c r="J1391" i="70" s="1"/>
  <c r="J1392" i="70" s="1"/>
  <c r="J1393" i="70" s="1"/>
  <c r="J1394" i="70" s="1"/>
  <c r="J1395" i="70" s="1"/>
  <c r="J1396" i="70" s="1"/>
  <c r="J1397" i="70" s="1"/>
  <c r="J1398" i="70" s="1"/>
  <c r="J1399" i="70" s="1"/>
  <c r="J1400" i="70" s="1"/>
  <c r="J1401" i="70" s="1"/>
  <c r="J1402" i="70" s="1"/>
  <c r="J1403" i="70" s="1"/>
  <c r="J1404" i="70" s="1"/>
  <c r="J1405" i="70" s="1"/>
  <c r="J1406" i="70" s="1"/>
  <c r="J1407" i="70" s="1"/>
  <c r="J1408" i="70" s="1"/>
  <c r="J1409" i="70" s="1"/>
  <c r="J1410" i="70" s="1"/>
  <c r="J1411" i="70" s="1"/>
  <c r="J1412" i="70" s="1"/>
  <c r="J1413" i="70" s="1"/>
  <c r="J1414" i="70" s="1"/>
  <c r="J1415" i="70" s="1"/>
  <c r="J1416" i="70" s="1"/>
  <c r="J1417" i="70" s="1"/>
  <c r="J1418" i="70" s="1"/>
  <c r="J1419" i="70" s="1"/>
  <c r="J1420" i="70" s="1"/>
  <c r="J1421" i="70" s="1"/>
  <c r="J1422" i="70" s="1"/>
  <c r="J1423" i="70" s="1"/>
  <c r="J1424" i="70" s="1"/>
  <c r="J1425" i="70" s="1"/>
  <c r="J1426" i="70" s="1"/>
  <c r="J1427" i="70" s="1"/>
  <c r="J1428" i="70" s="1"/>
  <c r="J1429" i="70" s="1"/>
  <c r="J1430" i="70" s="1"/>
  <c r="J1431" i="70" s="1"/>
  <c r="J1432" i="70" s="1"/>
  <c r="J1433" i="70" s="1"/>
  <c r="J1434" i="70" s="1"/>
  <c r="J1435" i="70" s="1"/>
  <c r="J1436" i="70" s="1"/>
  <c r="J1437" i="70" s="1"/>
  <c r="J1438" i="70" s="1"/>
  <c r="J1439" i="70" s="1"/>
  <c r="J1440" i="70" s="1"/>
  <c r="J1441" i="70" s="1"/>
  <c r="J1442" i="70" s="1"/>
  <c r="J1443" i="70" s="1"/>
  <c r="J1444" i="70" s="1"/>
  <c r="J1445" i="70" s="1"/>
  <c r="J1446" i="70" s="1"/>
  <c r="J1447" i="70" s="1"/>
  <c r="J1448" i="70" s="1"/>
  <c r="J1449" i="70" s="1"/>
  <c r="J1450" i="70" s="1"/>
  <c r="J1451" i="70" s="1"/>
  <c r="J1452" i="70" s="1"/>
  <c r="J1453" i="70" s="1"/>
  <c r="J1454" i="70" s="1"/>
  <c r="J1455" i="70" s="1"/>
  <c r="J1456" i="70" s="1"/>
  <c r="J1457" i="70" s="1"/>
  <c r="J1458" i="70" s="1"/>
  <c r="J1459" i="70" s="1"/>
  <c r="J1460" i="70" s="1"/>
  <c r="J1461" i="70" s="1"/>
  <c r="J1462" i="70" s="1"/>
  <c r="J1463" i="70" s="1"/>
  <c r="J1464" i="70" s="1"/>
  <c r="J1465" i="70" s="1"/>
  <c r="J1466" i="70" s="1"/>
  <c r="J1467" i="70" s="1"/>
  <c r="J1468" i="70" s="1"/>
  <c r="J1469" i="70" s="1"/>
  <c r="J1470" i="70" s="1"/>
  <c r="J1471" i="70" s="1"/>
  <c r="J1472" i="70" s="1"/>
  <c r="J1473" i="70" s="1"/>
  <c r="J1474" i="70" s="1"/>
  <c r="J1475" i="70" s="1"/>
  <c r="J1476" i="70" s="1"/>
  <c r="J1477" i="70" s="1"/>
  <c r="J1478" i="70" s="1"/>
  <c r="J1479" i="70" s="1"/>
  <c r="J1480" i="70" s="1"/>
  <c r="J1481" i="70" s="1"/>
  <c r="J1482" i="70" s="1"/>
  <c r="J1483" i="70" s="1"/>
  <c r="J1484" i="70" s="1"/>
  <c r="J1485" i="70" s="1"/>
  <c r="J1486" i="70" s="1"/>
  <c r="J1487" i="70" s="1"/>
  <c r="J1488" i="70" s="1"/>
  <c r="J1489" i="70" s="1"/>
  <c r="J1490" i="70" s="1"/>
  <c r="J1491" i="70" s="1"/>
  <c r="J1492" i="70" s="1"/>
  <c r="J1493" i="70" s="1"/>
  <c r="J1494" i="70" s="1"/>
  <c r="J1495" i="70" s="1"/>
  <c r="J1496" i="70" s="1"/>
  <c r="J1497" i="70" s="1"/>
  <c r="J1498" i="70" s="1"/>
  <c r="J1499" i="70" s="1"/>
  <c r="J1500" i="70" s="1"/>
  <c r="J1501" i="70" s="1"/>
  <c r="J1502" i="70" s="1"/>
  <c r="J1503" i="70" s="1"/>
  <c r="J1504" i="70" s="1"/>
  <c r="J1505" i="70" s="1"/>
  <c r="J1506" i="70" s="1"/>
  <c r="J1507" i="70" s="1"/>
  <c r="J1508" i="70" s="1"/>
  <c r="J1509" i="70" s="1"/>
  <c r="J1510" i="70" s="1"/>
  <c r="J1511" i="70" s="1"/>
  <c r="J1512" i="70" s="1"/>
  <c r="J1513" i="70" s="1"/>
  <c r="J1514" i="70" s="1"/>
  <c r="J1515" i="70" s="1"/>
  <c r="J1516" i="70" s="1"/>
  <c r="J1517" i="70" s="1"/>
  <c r="J1518" i="70" s="1"/>
  <c r="J1519" i="70" s="1"/>
  <c r="J1520" i="70" s="1"/>
  <c r="J1521" i="70" s="1"/>
  <c r="J1522" i="70" s="1"/>
  <c r="J1523" i="70" s="1"/>
  <c r="J1524" i="70" s="1"/>
  <c r="J1525" i="70" s="1"/>
  <c r="J1526" i="70" s="1"/>
  <c r="J1527" i="70" s="1"/>
  <c r="J1528" i="70" s="1"/>
  <c r="J1529" i="70" s="1"/>
  <c r="J1530" i="70" s="1"/>
  <c r="J1531" i="70" s="1"/>
  <c r="J1532" i="70" s="1"/>
  <c r="J1533" i="70" s="1"/>
  <c r="J1534" i="70" s="1"/>
  <c r="J1535" i="70" s="1"/>
  <c r="J1536" i="70" s="1"/>
  <c r="J1537" i="70" s="1"/>
  <c r="J1538" i="70" s="1"/>
  <c r="J1539" i="70" s="1"/>
  <c r="J1540" i="70" s="1"/>
  <c r="J1541" i="70" s="1"/>
  <c r="J1542" i="70" s="1"/>
  <c r="J1543" i="70" s="1"/>
  <c r="J1544" i="70" s="1"/>
  <c r="J1545" i="70" s="1"/>
  <c r="J1546" i="70" s="1"/>
  <c r="J1547" i="70" s="1"/>
  <c r="J1548" i="70" s="1"/>
  <c r="J1549" i="70" s="1"/>
  <c r="J1550" i="70" s="1"/>
  <c r="J1551" i="70" s="1"/>
  <c r="J1552" i="70" s="1"/>
  <c r="J1553" i="70" s="1"/>
  <c r="J1554" i="70" s="1"/>
  <c r="J1555" i="70" s="1"/>
  <c r="J1556" i="70" s="1"/>
  <c r="J1557" i="70" s="1"/>
  <c r="J1558" i="70" s="1"/>
  <c r="J1559" i="70" s="1"/>
  <c r="J1560" i="70" s="1"/>
  <c r="J1561" i="70" s="1"/>
  <c r="J1562" i="70" s="1"/>
  <c r="J1563" i="70" s="1"/>
  <c r="J1564" i="70" s="1"/>
  <c r="J1565" i="70" s="1"/>
  <c r="J1566" i="70" s="1"/>
  <c r="J1567" i="70" s="1"/>
  <c r="J1568" i="70" s="1"/>
  <c r="J1569" i="70" s="1"/>
  <c r="J1570" i="70" s="1"/>
  <c r="J1571" i="70" s="1"/>
  <c r="J1572" i="70" s="1"/>
  <c r="J1573" i="70" s="1"/>
  <c r="J1574" i="70" s="1"/>
  <c r="J1575" i="70" s="1"/>
  <c r="J1576" i="70" s="1"/>
  <c r="J1577" i="70" s="1"/>
  <c r="J1578" i="70" s="1"/>
  <c r="J1579" i="70" s="1"/>
  <c r="J1580" i="70" s="1"/>
  <c r="J1581" i="70" s="1"/>
  <c r="J1582" i="70" s="1"/>
  <c r="J1583" i="70" s="1"/>
  <c r="J1584" i="70" s="1"/>
  <c r="J1585" i="70" s="1"/>
  <c r="J1586" i="70" s="1"/>
  <c r="J1587" i="70" s="1"/>
  <c r="J1588" i="70" s="1"/>
  <c r="J1589" i="70" s="1"/>
  <c r="J1590" i="70" s="1"/>
  <c r="J1591" i="70" s="1"/>
  <c r="J1592" i="70" s="1"/>
  <c r="J1593" i="70" s="1"/>
  <c r="J1594" i="70" s="1"/>
  <c r="J1595" i="70" s="1"/>
  <c r="J1596" i="70" s="1"/>
  <c r="J1597" i="70" s="1"/>
  <c r="J1598" i="70" s="1"/>
  <c r="J1599" i="70" s="1"/>
  <c r="J1600" i="70" s="1"/>
  <c r="J1601" i="70" s="1"/>
  <c r="J1602" i="70" s="1"/>
  <c r="J1603" i="70" s="1"/>
  <c r="J1604" i="70" s="1"/>
  <c r="J1605" i="70" s="1"/>
  <c r="J1606" i="70" s="1"/>
  <c r="J1607" i="70" s="1"/>
  <c r="J1608" i="70" s="1"/>
  <c r="J1609" i="70" s="1"/>
  <c r="J1610" i="70" s="1"/>
  <c r="J1611" i="70" s="1"/>
  <c r="J1612" i="70" s="1"/>
  <c r="J1613" i="70" s="1"/>
  <c r="J1614" i="70" s="1"/>
  <c r="J1615" i="70" s="1"/>
  <c r="J1616" i="70" s="1"/>
  <c r="J1617" i="70" s="1"/>
  <c r="J1618" i="70" s="1"/>
  <c r="J1619" i="70" s="1"/>
  <c r="J1620" i="70" s="1"/>
  <c r="J1621" i="70" s="1"/>
  <c r="J1622" i="70" s="1"/>
  <c r="J1623" i="70" s="1"/>
  <c r="J1624" i="70" s="1"/>
  <c r="J1625" i="70" s="1"/>
  <c r="J1626" i="70" s="1"/>
  <c r="J1627" i="70" s="1"/>
  <c r="J1628" i="70" s="1"/>
  <c r="J1629" i="70" s="1"/>
  <c r="J1630" i="70" s="1"/>
  <c r="J1631" i="70" s="1"/>
  <c r="J1632" i="70" s="1"/>
  <c r="J1633" i="70" s="1"/>
  <c r="J1634" i="70" s="1"/>
  <c r="J1635" i="70" s="1"/>
  <c r="J1636" i="70" s="1"/>
  <c r="J1637" i="70" s="1"/>
  <c r="J1638" i="70" s="1"/>
  <c r="J1639" i="70" s="1"/>
  <c r="J1640" i="70" s="1"/>
  <c r="J1641" i="70" s="1"/>
  <c r="J1642" i="70" s="1"/>
  <c r="J1643" i="70" s="1"/>
  <c r="J1644" i="70" s="1"/>
  <c r="J1645" i="70" s="1"/>
  <c r="J1646" i="70" s="1"/>
  <c r="J1647" i="70" s="1"/>
  <c r="J1648" i="70" s="1"/>
  <c r="J1649" i="70" s="1"/>
  <c r="J1650" i="70" s="1"/>
  <c r="J1651" i="70" s="1"/>
  <c r="J1652" i="70" s="1"/>
  <c r="J1653" i="70" s="1"/>
  <c r="J1654" i="70" s="1"/>
  <c r="J1655" i="70" s="1"/>
  <c r="J1656" i="70" s="1"/>
  <c r="J1657" i="70" s="1"/>
  <c r="J1658" i="70" s="1"/>
  <c r="J1659" i="70" s="1"/>
  <c r="J1660" i="70" s="1"/>
  <c r="J1661" i="70" s="1"/>
  <c r="J1662" i="70" s="1"/>
  <c r="J1663" i="70" s="1"/>
  <c r="J1664" i="70" s="1"/>
  <c r="J1665" i="70" s="1"/>
  <c r="J1666" i="70" s="1"/>
  <c r="J1667" i="70" s="1"/>
  <c r="J1668" i="70" s="1"/>
  <c r="J1669" i="70" s="1"/>
  <c r="J1670" i="70" s="1"/>
  <c r="J1671" i="70" s="1"/>
  <c r="J1672" i="70" s="1"/>
  <c r="J1673" i="70" s="1"/>
  <c r="J1674" i="70" s="1"/>
  <c r="J1675" i="70" s="1"/>
  <c r="J1676" i="70" s="1"/>
  <c r="J1677" i="70" s="1"/>
  <c r="J1678" i="70" s="1"/>
  <c r="J1679" i="70" s="1"/>
  <c r="J1680" i="70" s="1"/>
  <c r="J1681" i="70" s="1"/>
  <c r="J1682" i="70" s="1"/>
  <c r="J1683" i="70" s="1"/>
  <c r="J1684" i="70" s="1"/>
  <c r="J1685" i="70" s="1"/>
  <c r="J1686" i="70" s="1"/>
  <c r="J1687" i="70" s="1"/>
  <c r="J1688" i="70" s="1"/>
  <c r="J1689" i="70" s="1"/>
  <c r="J1690" i="70" s="1"/>
  <c r="J1691" i="70" s="1"/>
  <c r="J1692" i="70" s="1"/>
  <c r="J1693" i="70" s="1"/>
  <c r="J1694" i="70" s="1"/>
  <c r="J1695" i="70" s="1"/>
  <c r="J1696" i="70" s="1"/>
  <c r="J1697" i="70" s="1"/>
  <c r="J1698" i="70" s="1"/>
  <c r="J1699" i="70" s="1"/>
  <c r="J1700" i="70" s="1"/>
  <c r="J1701" i="70" s="1"/>
  <c r="J1702" i="70" s="1"/>
  <c r="J1703" i="70" s="1"/>
  <c r="J1704" i="70" s="1"/>
  <c r="J1705" i="70" s="1"/>
  <c r="J1706" i="70" s="1"/>
  <c r="J1707" i="70" s="1"/>
  <c r="J1708" i="70" s="1"/>
  <c r="J1709" i="70" s="1"/>
  <c r="J1710" i="70" s="1"/>
  <c r="J1711" i="70" s="1"/>
  <c r="J1712" i="70" s="1"/>
  <c r="J1713" i="70" s="1"/>
  <c r="J1714" i="70" s="1"/>
  <c r="J1715" i="70" s="1"/>
  <c r="J1716" i="70" s="1"/>
  <c r="J1717" i="70" s="1"/>
  <c r="J1718" i="70" s="1"/>
  <c r="J1719" i="70" s="1"/>
  <c r="J1720" i="70" s="1"/>
  <c r="J1721" i="70" s="1"/>
  <c r="J1722" i="70" s="1"/>
  <c r="J1723" i="70" s="1"/>
  <c r="J1724" i="70" s="1"/>
  <c r="J1725" i="70" s="1"/>
  <c r="J1726" i="70" s="1"/>
  <c r="J1727" i="70" s="1"/>
  <c r="J1728" i="70" s="1"/>
  <c r="J1729" i="70" s="1"/>
  <c r="J1730" i="70" s="1"/>
  <c r="J1731" i="70" s="1"/>
  <c r="J1732" i="70" s="1"/>
  <c r="J1733" i="70" s="1"/>
  <c r="J1734" i="70" s="1"/>
  <c r="J1735" i="70" s="1"/>
  <c r="J1736" i="70" s="1"/>
  <c r="J1737" i="70" s="1"/>
  <c r="J1738" i="70" s="1"/>
  <c r="J1739" i="70" s="1"/>
  <c r="J1740" i="70" s="1"/>
  <c r="J1741" i="70" s="1"/>
  <c r="J1742" i="70" s="1"/>
  <c r="J1743" i="70" s="1"/>
  <c r="J1744" i="70" s="1"/>
  <c r="J1745" i="70" s="1"/>
  <c r="J1746" i="70" s="1"/>
  <c r="J1747" i="70" s="1"/>
  <c r="J1748" i="70" s="1"/>
  <c r="J1749" i="70" s="1"/>
  <c r="J1750" i="70" s="1"/>
  <c r="J1751" i="70" s="1"/>
  <c r="J1752" i="70" s="1"/>
  <c r="J1753" i="70" s="1"/>
  <c r="J1754" i="70" s="1"/>
  <c r="J1755" i="70" s="1"/>
  <c r="J1756" i="70" s="1"/>
  <c r="J1757" i="70" s="1"/>
  <c r="J1758" i="70" s="1"/>
  <c r="J1759" i="70" s="1"/>
  <c r="J1760" i="70" s="1"/>
  <c r="J1761" i="70" s="1"/>
  <c r="J1762" i="70" s="1"/>
  <c r="J1763" i="70" s="1"/>
  <c r="J1764" i="70" s="1"/>
  <c r="J1765" i="70" s="1"/>
  <c r="J1766" i="70" s="1"/>
  <c r="J1767" i="70" s="1"/>
  <c r="J1768" i="70" s="1"/>
  <c r="J1769" i="70" s="1"/>
  <c r="J1770" i="70" s="1"/>
  <c r="J1771" i="70" s="1"/>
  <c r="J1772" i="70" s="1"/>
  <c r="J1773" i="70" s="1"/>
  <c r="J1774" i="70" s="1"/>
  <c r="J1775" i="70" s="1"/>
  <c r="J1776" i="70" s="1"/>
  <c r="J1777" i="70" s="1"/>
  <c r="J1778" i="70" s="1"/>
  <c r="J1779" i="70" s="1"/>
  <c r="J1780" i="70" s="1"/>
  <c r="J1781" i="70" s="1"/>
  <c r="J1782" i="70" s="1"/>
  <c r="J1783" i="70" s="1"/>
  <c r="J1784" i="70" s="1"/>
  <c r="J1785" i="70" s="1"/>
  <c r="J1786" i="70" s="1"/>
  <c r="J1787" i="70" s="1"/>
  <c r="J1788" i="70" s="1"/>
  <c r="J1789" i="70" s="1"/>
  <c r="J1790" i="70" s="1"/>
  <c r="J1791" i="70" s="1"/>
  <c r="J1792" i="70" s="1"/>
  <c r="J1793" i="70" s="1"/>
  <c r="J1794" i="70" s="1"/>
  <c r="J1795" i="70" s="1"/>
  <c r="J1796" i="70" s="1"/>
  <c r="J1797" i="70" s="1"/>
  <c r="J1798" i="70" s="1"/>
  <c r="J1799" i="70" s="1"/>
  <c r="J1800" i="70" s="1"/>
  <c r="J1801" i="70" s="1"/>
  <c r="J1802" i="70" s="1"/>
  <c r="J1803" i="70" s="1"/>
  <c r="J1804" i="70" s="1"/>
  <c r="J1805" i="70" s="1"/>
  <c r="J1806" i="70" s="1"/>
  <c r="J1807" i="70" s="1"/>
  <c r="J1808" i="70" s="1"/>
  <c r="J1809" i="70" s="1"/>
  <c r="J1810" i="70" s="1"/>
  <c r="J1811" i="70" s="1"/>
  <c r="J1812" i="70" s="1"/>
  <c r="J1813" i="70" s="1"/>
  <c r="J1814" i="70" s="1"/>
  <c r="J1815" i="70" s="1"/>
  <c r="J1816" i="70" s="1"/>
  <c r="J1817" i="70" s="1"/>
  <c r="J1818" i="70" s="1"/>
  <c r="J1819" i="70" s="1"/>
  <c r="J1820" i="70" s="1"/>
  <c r="J1821" i="70" s="1"/>
  <c r="J1822" i="70" s="1"/>
  <c r="J1823" i="70" s="1"/>
  <c r="J1824" i="70" s="1"/>
  <c r="J1825" i="70" s="1"/>
  <c r="J1826" i="70" s="1"/>
  <c r="J1827" i="70" s="1"/>
  <c r="J1828" i="70" s="1"/>
  <c r="J1829" i="70" s="1"/>
  <c r="J1830" i="70" s="1"/>
  <c r="J1831" i="70" s="1"/>
  <c r="J1832" i="70" s="1"/>
  <c r="J1833" i="70" s="1"/>
  <c r="J1834" i="70" s="1"/>
  <c r="J1835" i="70" s="1"/>
  <c r="J1836" i="70" s="1"/>
  <c r="J1837" i="70" s="1"/>
  <c r="J1838" i="70" s="1"/>
  <c r="J1839" i="70" s="1"/>
  <c r="J1840" i="70" s="1"/>
  <c r="J1841" i="70" s="1"/>
  <c r="J1842" i="70" s="1"/>
  <c r="J1843" i="70" s="1"/>
  <c r="J1844" i="70" s="1"/>
  <c r="J1845" i="70" s="1"/>
  <c r="J1846" i="70" s="1"/>
  <c r="J1847" i="70" s="1"/>
  <c r="J1848" i="70" s="1"/>
  <c r="J1849" i="70" s="1"/>
  <c r="J1850" i="70" s="1"/>
  <c r="J1851" i="70" s="1"/>
  <c r="J1852" i="70" s="1"/>
  <c r="J1853" i="70" s="1"/>
  <c r="J1854" i="70" s="1"/>
  <c r="J1855" i="70" s="1"/>
  <c r="J1856" i="70" s="1"/>
  <c r="J1857" i="70" s="1"/>
  <c r="J1858" i="70" s="1"/>
  <c r="J1859" i="70" s="1"/>
  <c r="J1860" i="70" s="1"/>
  <c r="J1861" i="70" s="1"/>
  <c r="J1862" i="70" s="1"/>
  <c r="J1863" i="70" s="1"/>
  <c r="J1864" i="70" s="1"/>
  <c r="J1865" i="70" s="1"/>
  <c r="J1866" i="70" s="1"/>
  <c r="J1867" i="70" s="1"/>
  <c r="J1868" i="70" s="1"/>
  <c r="J1869" i="70" s="1"/>
  <c r="J1870" i="70" s="1"/>
  <c r="J1871" i="70" s="1"/>
  <c r="J1872" i="70" s="1"/>
  <c r="J1873" i="70" s="1"/>
  <c r="J1874" i="70" s="1"/>
  <c r="J1875" i="70" s="1"/>
  <c r="J1876" i="70" s="1"/>
  <c r="J1877" i="70" s="1"/>
  <c r="J1878" i="70" s="1"/>
  <c r="J1879" i="70" s="1"/>
  <c r="J1880" i="70" s="1"/>
  <c r="J1881" i="70" s="1"/>
  <c r="J1882" i="70" s="1"/>
  <c r="J1883" i="70" s="1"/>
  <c r="J1884" i="70" s="1"/>
  <c r="J1885" i="70" s="1"/>
  <c r="J1886" i="70" s="1"/>
  <c r="J1887" i="70" s="1"/>
  <c r="J1888" i="70" s="1"/>
  <c r="J1889" i="70" s="1"/>
  <c r="J1890" i="70" s="1"/>
  <c r="J1891" i="70" s="1"/>
  <c r="J1892" i="70" s="1"/>
  <c r="J1893" i="70" s="1"/>
  <c r="J1894" i="70" s="1"/>
  <c r="J1895" i="70" s="1"/>
  <c r="J1896" i="70" s="1"/>
  <c r="J1897" i="70" s="1"/>
  <c r="J1898" i="70" s="1"/>
  <c r="J1899" i="70" s="1"/>
  <c r="J1900" i="70" s="1"/>
  <c r="J1901" i="70" s="1"/>
  <c r="J1902" i="70" s="1"/>
  <c r="J1903" i="70" s="1"/>
  <c r="J1904" i="70" s="1"/>
  <c r="J1905" i="70" s="1"/>
  <c r="J1906" i="70" s="1"/>
  <c r="J1907" i="70" s="1"/>
  <c r="J1908" i="70" s="1"/>
  <c r="J1909" i="70" s="1"/>
  <c r="J1910" i="70" s="1"/>
  <c r="J1911" i="70" s="1"/>
  <c r="J1912" i="70" s="1"/>
  <c r="J1913" i="70" s="1"/>
  <c r="J1914" i="70" s="1"/>
  <c r="J1915" i="70" s="1"/>
  <c r="J1916" i="70" s="1"/>
  <c r="J1917" i="70" s="1"/>
  <c r="J1918" i="70" s="1"/>
  <c r="J1919" i="70" s="1"/>
  <c r="J1920" i="70" s="1"/>
  <c r="J1921" i="70" s="1"/>
  <c r="J1922" i="70" s="1"/>
  <c r="J1923" i="70" s="1"/>
  <c r="J1924" i="70" s="1"/>
  <c r="J1925" i="70" s="1"/>
  <c r="J1926" i="70" s="1"/>
  <c r="J1927" i="70" s="1"/>
  <c r="J1928" i="70" s="1"/>
  <c r="J1929" i="70" s="1"/>
  <c r="J1930" i="70" s="1"/>
  <c r="J1931" i="70" s="1"/>
  <c r="J1932" i="70" s="1"/>
  <c r="J1933" i="70" s="1"/>
  <c r="J1934" i="70" s="1"/>
  <c r="J1935" i="70" s="1"/>
  <c r="J1936" i="70" s="1"/>
  <c r="J1937" i="70" s="1"/>
  <c r="J1938" i="70" s="1"/>
  <c r="J1939" i="70" s="1"/>
  <c r="J1940" i="70" s="1"/>
  <c r="J1941" i="70" s="1"/>
  <c r="J1942" i="70" s="1"/>
  <c r="J1943" i="70" s="1"/>
  <c r="J1944" i="70" s="1"/>
  <c r="J1945" i="70" s="1"/>
  <c r="J1946" i="70" s="1"/>
  <c r="J1947" i="70" s="1"/>
  <c r="J1948" i="70" s="1"/>
  <c r="J1949" i="70" s="1"/>
  <c r="J1950" i="70" s="1"/>
  <c r="J1951" i="70" s="1"/>
  <c r="J1952" i="70" s="1"/>
  <c r="J1953" i="70" s="1"/>
  <c r="J1954" i="70" s="1"/>
  <c r="J1955" i="70" s="1"/>
  <c r="J1956" i="70" s="1"/>
  <c r="J1957" i="70" s="1"/>
  <c r="J1958" i="70" s="1"/>
  <c r="J1959" i="70" s="1"/>
  <c r="J1960" i="70" s="1"/>
  <c r="J1961" i="70" s="1"/>
  <c r="J1962" i="70" s="1"/>
  <c r="J1963" i="70" s="1"/>
  <c r="J1964" i="70" s="1"/>
  <c r="J1965" i="70" s="1"/>
  <c r="J1966" i="70" s="1"/>
  <c r="J1967" i="70" s="1"/>
  <c r="J1968" i="70" s="1"/>
  <c r="J1969" i="70" s="1"/>
  <c r="J1970" i="70" s="1"/>
  <c r="J1971" i="70" s="1"/>
  <c r="J1972" i="70" s="1"/>
  <c r="J1973" i="70" s="1"/>
  <c r="J1974" i="70" s="1"/>
  <c r="J1975" i="70" s="1"/>
  <c r="J1976" i="70" s="1"/>
  <c r="J1977" i="70" s="1"/>
  <c r="J1978" i="70" s="1"/>
  <c r="J1979" i="70" s="1"/>
  <c r="J1980" i="70" s="1"/>
  <c r="J1981" i="70" s="1"/>
  <c r="J1982" i="70" s="1"/>
  <c r="J1983" i="70" s="1"/>
  <c r="J1984" i="70" s="1"/>
  <c r="J1985" i="70" s="1"/>
  <c r="J1986" i="70" s="1"/>
  <c r="J1987" i="70" s="1"/>
  <c r="J1988" i="70" s="1"/>
  <c r="J1989" i="70" s="1"/>
  <c r="J1990" i="70" s="1"/>
  <c r="J1991" i="70" s="1"/>
  <c r="J1992" i="70" s="1"/>
  <c r="J1993" i="70" s="1"/>
  <c r="J1994" i="70" s="1"/>
  <c r="J1995" i="70" s="1"/>
  <c r="J1996" i="70" s="1"/>
  <c r="J1997" i="70" s="1"/>
  <c r="J1998" i="70" s="1"/>
  <c r="J1999" i="70" s="1"/>
  <c r="J2000" i="70" s="1"/>
  <c r="J2001" i="70" s="1"/>
  <c r="J2002" i="70" s="1"/>
  <c r="J2003" i="70" s="1"/>
  <c r="J2004" i="70" s="1"/>
  <c r="J2005" i="70" s="1"/>
  <c r="J2006" i="70" s="1"/>
  <c r="J2007" i="70" s="1"/>
  <c r="J2008" i="70" s="1"/>
  <c r="J2009" i="70" s="1"/>
  <c r="J2010" i="70" s="1"/>
  <c r="J2011" i="70" s="1"/>
  <c r="J2012" i="70" s="1"/>
  <c r="J2013" i="70" s="1"/>
  <c r="J2014" i="70" s="1"/>
  <c r="J2015" i="70" s="1"/>
  <c r="J2016" i="70" s="1"/>
  <c r="J2017" i="70" s="1"/>
  <c r="J2018" i="70" s="1"/>
  <c r="J2019" i="70" s="1"/>
  <c r="J2020" i="70" s="1"/>
  <c r="J2021" i="70" s="1"/>
  <c r="J2022" i="70" s="1"/>
  <c r="J2023" i="70" s="1"/>
  <c r="J2024" i="70" s="1"/>
  <c r="J2025" i="70" s="1"/>
  <c r="J2026" i="70" s="1"/>
  <c r="J2027" i="70" s="1"/>
  <c r="J2028" i="70" s="1"/>
  <c r="J2029" i="70" s="1"/>
  <c r="J2030" i="70" s="1"/>
  <c r="J2031" i="70" s="1"/>
  <c r="J2032" i="70" s="1"/>
  <c r="J2033" i="70" s="1"/>
  <c r="J2034" i="70" s="1"/>
  <c r="J2035" i="70" s="1"/>
  <c r="J2036" i="70" s="1"/>
  <c r="J2037" i="70" s="1"/>
  <c r="J2038" i="70" s="1"/>
  <c r="J2039" i="70" s="1"/>
  <c r="J2040" i="70" s="1"/>
  <c r="J2041" i="70" s="1"/>
  <c r="J2042" i="70" s="1"/>
  <c r="J2043" i="70" s="1"/>
  <c r="J2044" i="70" s="1"/>
  <c r="J2045" i="70" s="1"/>
  <c r="J2046" i="70" s="1"/>
  <c r="J2047" i="70" s="1"/>
  <c r="J2048" i="70" s="1"/>
  <c r="J2049" i="70" s="1"/>
  <c r="J2050" i="70" s="1"/>
  <c r="J2051" i="70" s="1"/>
  <c r="J2052" i="70" s="1"/>
  <c r="J2053" i="70" s="1"/>
  <c r="J2054" i="70" s="1"/>
  <c r="J2055" i="70" s="1"/>
  <c r="J2056" i="70" s="1"/>
  <c r="J2057" i="70" s="1"/>
  <c r="J2058" i="70" s="1"/>
  <c r="J2059" i="70" s="1"/>
  <c r="J2060" i="70" s="1"/>
  <c r="J2061" i="70" s="1"/>
  <c r="J2062" i="70" s="1"/>
  <c r="J2063" i="70" s="1"/>
  <c r="J2064" i="70" s="1"/>
  <c r="J2065" i="70" s="1"/>
  <c r="J2066" i="70" s="1"/>
  <c r="J2067" i="70" s="1"/>
  <c r="J2068" i="70" s="1"/>
  <c r="J2069" i="70" s="1"/>
  <c r="J2070" i="70" s="1"/>
  <c r="J2071" i="70" s="1"/>
  <c r="J2072" i="70" s="1"/>
  <c r="J2073" i="70" s="1"/>
  <c r="J2074" i="70" s="1"/>
  <c r="J2075" i="70" s="1"/>
  <c r="J2076" i="70" s="1"/>
  <c r="J2077" i="70" s="1"/>
  <c r="J2078" i="70" s="1"/>
  <c r="J2079" i="70" s="1"/>
  <c r="J2080" i="70" s="1"/>
  <c r="J2081" i="70" s="1"/>
  <c r="J2082" i="70" s="1"/>
  <c r="J2083" i="70" s="1"/>
  <c r="J2084" i="70" s="1"/>
  <c r="J2085" i="70" s="1"/>
  <c r="J2086" i="70" s="1"/>
  <c r="J2087" i="70" s="1"/>
  <c r="J2088" i="70" s="1"/>
  <c r="J2089" i="70" s="1"/>
  <c r="J2090" i="70" s="1"/>
  <c r="J2091" i="70" s="1"/>
  <c r="J2092" i="70" s="1"/>
  <c r="J2093" i="70" s="1"/>
  <c r="J2094" i="70" s="1"/>
  <c r="J2095" i="70" s="1"/>
  <c r="J2096" i="70" s="1"/>
  <c r="J2097" i="70" s="1"/>
  <c r="J2098" i="70" s="1"/>
  <c r="J2099" i="70" s="1"/>
  <c r="J2100" i="70" s="1"/>
  <c r="J2101" i="70" s="1"/>
  <c r="J2102" i="70" s="1"/>
  <c r="J2103" i="70" s="1"/>
  <c r="J2104" i="70" s="1"/>
  <c r="J2105" i="70" s="1"/>
  <c r="J2106" i="70" s="1"/>
  <c r="J2107" i="70" s="1"/>
  <c r="J2108" i="70" s="1"/>
  <c r="J2109" i="70" s="1"/>
  <c r="J2110" i="70" s="1"/>
  <c r="J2111" i="70" s="1"/>
  <c r="J2112" i="70" s="1"/>
  <c r="J2113" i="70" s="1"/>
  <c r="J2114" i="70" s="1"/>
  <c r="J2115" i="70" s="1"/>
  <c r="J2116" i="70" s="1"/>
  <c r="J2117" i="70" s="1"/>
  <c r="J2118" i="70" s="1"/>
  <c r="J2119" i="70" s="1"/>
  <c r="J2120" i="70" s="1"/>
  <c r="J2121" i="70" s="1"/>
  <c r="J2122" i="70" s="1"/>
  <c r="J2123" i="70" s="1"/>
  <c r="J2124" i="70" s="1"/>
  <c r="J2125" i="70" s="1"/>
  <c r="J2126" i="70" s="1"/>
  <c r="J2127" i="70" s="1"/>
  <c r="J2128" i="70" s="1"/>
  <c r="J2129" i="70" s="1"/>
  <c r="J2130" i="70" s="1"/>
  <c r="J2131" i="70" s="1"/>
  <c r="J2132" i="70" s="1"/>
  <c r="J2133" i="70" s="1"/>
  <c r="J2134" i="70" s="1"/>
  <c r="J2135" i="70" s="1"/>
  <c r="J2136" i="70" s="1"/>
  <c r="J2137" i="70" s="1"/>
  <c r="J2138" i="70" s="1"/>
  <c r="J2139" i="70" s="1"/>
  <c r="J2140" i="70" s="1"/>
  <c r="J2141" i="70" s="1"/>
  <c r="J2142" i="70" s="1"/>
  <c r="J2143" i="70" s="1"/>
  <c r="J2144" i="70" s="1"/>
  <c r="J2145" i="70" s="1"/>
  <c r="J2146" i="70" s="1"/>
  <c r="J2147" i="70" s="1"/>
  <c r="J2148" i="70" s="1"/>
  <c r="J2149" i="70" s="1"/>
  <c r="J2150" i="70" s="1"/>
  <c r="J2151" i="70" s="1"/>
  <c r="J2152" i="70" s="1"/>
  <c r="J2153" i="70" s="1"/>
  <c r="J2154" i="70" s="1"/>
  <c r="J2155" i="70" s="1"/>
  <c r="J2156" i="70" s="1"/>
  <c r="J2157" i="70" s="1"/>
  <c r="J2158" i="70" s="1"/>
  <c r="J2159" i="70" s="1"/>
  <c r="J2160" i="70" s="1"/>
  <c r="J2161" i="70" s="1"/>
  <c r="J2162" i="70" s="1"/>
  <c r="J2163" i="70" s="1"/>
  <c r="J2164" i="70" s="1"/>
  <c r="J2165" i="70" s="1"/>
  <c r="J2166" i="70" s="1"/>
  <c r="J2167" i="70" s="1"/>
  <c r="J2168" i="70" s="1"/>
  <c r="J2169" i="70" s="1"/>
  <c r="J2170" i="70" s="1"/>
  <c r="J2171" i="70" s="1"/>
  <c r="J2172" i="70" s="1"/>
  <c r="J2173" i="70" s="1"/>
  <c r="J2174" i="70" s="1"/>
  <c r="J2175" i="70" s="1"/>
  <c r="J2176" i="70" s="1"/>
  <c r="J2177" i="70" s="1"/>
  <c r="J2178" i="70" s="1"/>
  <c r="J2179" i="70" s="1"/>
  <c r="J2180" i="70" s="1"/>
  <c r="J2181" i="70" s="1"/>
  <c r="J2182" i="70" s="1"/>
  <c r="J2183" i="70" s="1"/>
  <c r="J2184" i="70" s="1"/>
  <c r="J2185" i="70" s="1"/>
  <c r="J2186" i="70" s="1"/>
  <c r="J2187" i="70" s="1"/>
  <c r="J2188" i="70" s="1"/>
  <c r="J2189" i="70" s="1"/>
  <c r="J2190" i="70" s="1"/>
  <c r="J2191" i="70" s="1"/>
  <c r="J2192" i="70" s="1"/>
  <c r="J2193" i="70" s="1"/>
  <c r="J2194" i="70" s="1"/>
  <c r="J2195" i="70" s="1"/>
  <c r="J2196" i="70" s="1"/>
  <c r="J2197" i="70" s="1"/>
  <c r="J2198" i="70" s="1"/>
  <c r="J2199" i="70" s="1"/>
  <c r="J2200" i="70" s="1"/>
  <c r="J2201" i="70" s="1"/>
  <c r="J2202" i="70" s="1"/>
  <c r="J2203" i="70" s="1"/>
  <c r="J2204" i="70" s="1"/>
  <c r="J2205" i="70" s="1"/>
  <c r="J2206" i="70" s="1"/>
  <c r="J2207" i="70" s="1"/>
  <c r="J2208" i="70" s="1"/>
  <c r="J2209" i="70" s="1"/>
  <c r="J2210" i="70" s="1"/>
  <c r="J2211" i="70" s="1"/>
  <c r="J2212" i="70" s="1"/>
  <c r="J2213" i="70" s="1"/>
  <c r="J2214" i="70" s="1"/>
  <c r="J2215" i="70" s="1"/>
  <c r="J2216" i="70" s="1"/>
  <c r="J2217" i="70" s="1"/>
  <c r="J2218" i="70" s="1"/>
  <c r="J2219" i="70" s="1"/>
  <c r="J2220" i="70" s="1"/>
  <c r="J2221" i="70" s="1"/>
  <c r="J2222" i="70" s="1"/>
  <c r="J2223" i="70" s="1"/>
  <c r="J2224" i="70" s="1"/>
  <c r="J2225" i="70" s="1"/>
  <c r="J2226" i="70" s="1"/>
  <c r="J2227" i="70" s="1"/>
  <c r="J2228" i="70" s="1"/>
  <c r="J2229" i="70" s="1"/>
  <c r="J2230" i="70" s="1"/>
  <c r="J2231" i="70" s="1"/>
  <c r="J2232" i="70" s="1"/>
  <c r="J2233" i="70" s="1"/>
  <c r="J2234" i="70" s="1"/>
  <c r="J2235" i="70" s="1"/>
  <c r="J2236" i="70" s="1"/>
  <c r="J2237" i="70" s="1"/>
  <c r="J2238" i="70" s="1"/>
  <c r="J2239" i="70" s="1"/>
  <c r="J2240" i="70" s="1"/>
  <c r="J2241" i="70" s="1"/>
  <c r="J2242" i="70" s="1"/>
  <c r="J2243" i="70" s="1"/>
  <c r="J2244" i="70" s="1"/>
  <c r="J2245" i="70" s="1"/>
  <c r="J2246" i="70" s="1"/>
  <c r="J2247" i="70" s="1"/>
  <c r="J2248" i="70" s="1"/>
  <c r="J2249" i="70" s="1"/>
  <c r="J2250" i="70" s="1"/>
  <c r="J2251" i="70" s="1"/>
  <c r="J2252" i="70" s="1"/>
  <c r="J2253" i="70" s="1"/>
  <c r="J2254" i="70" s="1"/>
  <c r="J2255" i="70" s="1"/>
  <c r="J2256" i="70" s="1"/>
  <c r="J2257" i="70" s="1"/>
  <c r="J2258" i="70" s="1"/>
  <c r="J2259" i="70" s="1"/>
  <c r="J2260" i="70" s="1"/>
  <c r="J2261" i="70" s="1"/>
  <c r="J2262" i="70" s="1"/>
  <c r="J2263" i="70" s="1"/>
  <c r="J2264" i="70" s="1"/>
  <c r="J2265" i="70" s="1"/>
  <c r="J2266" i="70" s="1"/>
  <c r="J2267" i="70" s="1"/>
  <c r="J2268" i="70" s="1"/>
  <c r="J2269" i="70" s="1"/>
  <c r="J2270" i="70" s="1"/>
  <c r="J2271" i="70" s="1"/>
  <c r="J2272" i="70" s="1"/>
  <c r="J2273" i="70" s="1"/>
  <c r="J2274" i="70" s="1"/>
  <c r="J2275" i="70" s="1"/>
  <c r="J2276" i="70" s="1"/>
  <c r="J2277" i="70" s="1"/>
  <c r="J2278" i="70" s="1"/>
  <c r="J2279" i="70" s="1"/>
  <c r="J2280" i="70" s="1"/>
  <c r="J2281" i="70" s="1"/>
  <c r="J2282" i="70" s="1"/>
  <c r="J2283" i="70" s="1"/>
  <c r="J2284" i="70" s="1"/>
  <c r="J2285" i="70" s="1"/>
  <c r="J2286" i="70" s="1"/>
  <c r="J2287" i="70" s="1"/>
  <c r="J2288" i="70" s="1"/>
  <c r="J2289" i="70" s="1"/>
  <c r="J2290" i="70" s="1"/>
  <c r="J2291" i="70" s="1"/>
  <c r="J2292" i="70" s="1"/>
  <c r="J2293" i="70" s="1"/>
  <c r="J2294" i="70" s="1"/>
  <c r="J2295" i="70" s="1"/>
  <c r="J2296" i="70" s="1"/>
  <c r="J2297" i="70" s="1"/>
  <c r="J2298" i="70" s="1"/>
  <c r="J2299" i="70" s="1"/>
  <c r="J2300" i="70" s="1"/>
  <c r="J2301" i="70" s="1"/>
  <c r="J2302" i="70" s="1"/>
  <c r="J2303" i="70" s="1"/>
  <c r="J2304" i="70" s="1"/>
  <c r="J2305" i="70" s="1"/>
  <c r="J2306" i="70" s="1"/>
  <c r="J2307" i="70" s="1"/>
  <c r="J2308" i="70" s="1"/>
  <c r="J2309" i="70" s="1"/>
  <c r="J2310" i="70" s="1"/>
  <c r="J2311" i="70" s="1"/>
  <c r="J2312" i="70" s="1"/>
  <c r="J2313" i="70" s="1"/>
  <c r="J2314" i="70" s="1"/>
  <c r="J2315" i="70" s="1"/>
  <c r="J2316" i="70" s="1"/>
  <c r="J2317" i="70" s="1"/>
  <c r="J2318" i="70" s="1"/>
  <c r="J2319" i="70" s="1"/>
  <c r="J2320" i="70" s="1"/>
  <c r="J2321" i="70" s="1"/>
  <c r="J2322" i="70" s="1"/>
  <c r="J2323" i="70" s="1"/>
  <c r="J2324" i="70" s="1"/>
  <c r="J2325" i="70" s="1"/>
  <c r="J2326" i="70" s="1"/>
  <c r="J2327" i="70" s="1"/>
  <c r="J2328" i="70" s="1"/>
  <c r="J2329" i="70" s="1"/>
  <c r="J2330" i="70" s="1"/>
  <c r="J2331" i="70" s="1"/>
  <c r="J2332" i="70" s="1"/>
  <c r="J2333" i="70" s="1"/>
  <c r="J2334" i="70" s="1"/>
  <c r="J2335" i="70" s="1"/>
  <c r="J2336" i="70" s="1"/>
  <c r="J2337" i="70" s="1"/>
  <c r="J2338" i="70" s="1"/>
  <c r="J2339" i="70" s="1"/>
  <c r="J2340" i="70" s="1"/>
  <c r="J2341" i="70" s="1"/>
  <c r="J2342" i="70" s="1"/>
  <c r="J2343" i="70" s="1"/>
  <c r="J2344" i="70" s="1"/>
  <c r="J2345" i="70" s="1"/>
  <c r="J2346" i="70" s="1"/>
  <c r="J2347" i="70" s="1"/>
  <c r="J2348" i="70" s="1"/>
  <c r="J2349" i="70" s="1"/>
  <c r="J2350" i="70" s="1"/>
  <c r="J2351" i="70" s="1"/>
  <c r="J2352" i="70" s="1"/>
  <c r="J2353" i="70" s="1"/>
  <c r="J2354" i="70" s="1"/>
  <c r="J2355" i="70" s="1"/>
  <c r="J2356" i="70" s="1"/>
  <c r="J2357" i="70" s="1"/>
  <c r="J2358" i="70" s="1"/>
  <c r="J2359" i="70" s="1"/>
  <c r="J2360" i="70" s="1"/>
  <c r="J2361" i="70" s="1"/>
  <c r="J2362" i="70" s="1"/>
  <c r="J2363" i="70" s="1"/>
  <c r="J2364" i="70" s="1"/>
  <c r="J2365" i="70" s="1"/>
  <c r="J2366" i="70" s="1"/>
  <c r="J2367" i="70" s="1"/>
  <c r="J2368" i="70" s="1"/>
  <c r="J2369" i="70" s="1"/>
  <c r="J2370" i="70" s="1"/>
  <c r="J2371" i="70" s="1"/>
  <c r="J2372" i="70" s="1"/>
  <c r="J2373" i="70" s="1"/>
  <c r="J2374" i="70" s="1"/>
  <c r="J2375" i="70" s="1"/>
  <c r="J2376" i="70" s="1"/>
  <c r="J2377" i="70" s="1"/>
  <c r="J2378" i="70" s="1"/>
  <c r="J2379" i="70" s="1"/>
  <c r="J2380" i="70" s="1"/>
  <c r="J2381" i="70" s="1"/>
  <c r="J2382" i="70" s="1"/>
  <c r="J2383" i="70" s="1"/>
  <c r="J2384" i="70" s="1"/>
  <c r="J2385" i="70" s="1"/>
  <c r="J2386" i="70" s="1"/>
  <c r="J2387" i="70" s="1"/>
  <c r="J2388" i="70" s="1"/>
  <c r="J2389" i="70" s="1"/>
  <c r="J2390" i="70" s="1"/>
  <c r="J2391" i="70" s="1"/>
  <c r="J2392" i="70" s="1"/>
  <c r="J2393" i="70" s="1"/>
  <c r="J2394" i="70" s="1"/>
  <c r="J2395" i="70" s="1"/>
  <c r="J2396" i="70" s="1"/>
  <c r="J2397" i="70" s="1"/>
  <c r="J2398" i="70" s="1"/>
  <c r="J2399" i="70" s="1"/>
  <c r="J2400" i="70" s="1"/>
  <c r="J2401" i="70" s="1"/>
  <c r="J2402" i="70" s="1"/>
  <c r="J2403" i="70" s="1"/>
  <c r="J2404" i="70" s="1"/>
  <c r="J2405" i="70" s="1"/>
  <c r="J2406" i="70" s="1"/>
  <c r="J2407" i="70" s="1"/>
  <c r="J2408" i="70" s="1"/>
  <c r="J2409" i="70" s="1"/>
  <c r="J2410" i="70" s="1"/>
  <c r="J2411" i="70" s="1"/>
  <c r="J2412" i="70" s="1"/>
  <c r="J2413" i="70" s="1"/>
  <c r="J2414" i="70" s="1"/>
  <c r="J2415" i="70" s="1"/>
  <c r="J2416" i="70" s="1"/>
  <c r="J2417" i="70" s="1"/>
  <c r="J2418" i="70" s="1"/>
  <c r="J2419" i="70" s="1"/>
  <c r="J2420" i="70" s="1"/>
  <c r="J2421" i="70" s="1"/>
  <c r="J2422" i="70" s="1"/>
  <c r="J2423" i="70" s="1"/>
  <c r="J2424" i="70" s="1"/>
  <c r="J2425" i="70" s="1"/>
  <c r="J2426" i="70" s="1"/>
  <c r="J2427" i="70" s="1"/>
  <c r="J2428" i="70" s="1"/>
  <c r="J2429" i="70" s="1"/>
  <c r="J2430" i="70" s="1"/>
  <c r="J2431" i="70" s="1"/>
  <c r="J2432" i="70" s="1"/>
  <c r="J2433" i="70" s="1"/>
  <c r="J2434" i="70" s="1"/>
  <c r="J2435" i="70" s="1"/>
  <c r="J2436" i="70" s="1"/>
  <c r="J2437" i="70" s="1"/>
  <c r="J2438" i="70" s="1"/>
  <c r="J2439" i="70" s="1"/>
  <c r="J2440" i="70" s="1"/>
  <c r="J2441" i="70" s="1"/>
  <c r="J2442" i="70" s="1"/>
  <c r="J2443" i="70" s="1"/>
  <c r="J2444" i="70" s="1"/>
  <c r="J2445" i="70" s="1"/>
  <c r="J2446" i="70" s="1"/>
  <c r="J2447" i="70" s="1"/>
  <c r="J2448" i="70" s="1"/>
  <c r="J2449" i="70" s="1"/>
  <c r="J2450" i="70" s="1"/>
  <c r="J2451" i="70" s="1"/>
  <c r="J2452" i="70" s="1"/>
  <c r="J2453" i="70" s="1"/>
  <c r="J2454" i="70" s="1"/>
  <c r="J2455" i="70" s="1"/>
  <c r="J2456" i="70" s="1"/>
  <c r="J2457" i="70" s="1"/>
  <c r="J2458" i="70" s="1"/>
  <c r="J2459" i="70" s="1"/>
  <c r="J2460" i="70" s="1"/>
  <c r="J2461" i="70" s="1"/>
  <c r="J2462" i="70" s="1"/>
  <c r="J2463" i="70" s="1"/>
  <c r="J2464" i="70" s="1"/>
  <c r="J2465" i="70" s="1"/>
  <c r="J2466" i="70" s="1"/>
  <c r="J2467" i="70" s="1"/>
  <c r="J2468" i="70" s="1"/>
  <c r="J2469" i="70" s="1"/>
  <c r="J2470" i="70" s="1"/>
  <c r="J2471" i="70" s="1"/>
  <c r="J2472" i="70" s="1"/>
  <c r="J2473" i="70" s="1"/>
  <c r="J2474" i="70" s="1"/>
  <c r="J2475" i="70" s="1"/>
  <c r="J2476" i="70" s="1"/>
  <c r="J2477" i="70" s="1"/>
  <c r="J2478" i="70" s="1"/>
  <c r="J2479" i="70" s="1"/>
  <c r="J2480" i="70" s="1"/>
  <c r="J2481" i="70" s="1"/>
  <c r="J2482" i="70" s="1"/>
  <c r="J2483" i="70" s="1"/>
  <c r="J2484" i="70" s="1"/>
  <c r="J2485" i="70" s="1"/>
  <c r="J2486" i="70" s="1"/>
  <c r="J2487" i="70" s="1"/>
  <c r="J2488" i="70" s="1"/>
  <c r="J2489" i="70" s="1"/>
  <c r="J2490" i="70" s="1"/>
  <c r="J2491" i="70" s="1"/>
  <c r="J2492" i="70" s="1"/>
  <c r="J2493" i="70" s="1"/>
  <c r="J2494" i="70" s="1"/>
  <c r="J2495" i="70" s="1"/>
  <c r="J2496" i="70" s="1"/>
  <c r="J2497" i="70" s="1"/>
  <c r="J2498" i="70" s="1"/>
  <c r="J2499" i="70" s="1"/>
  <c r="J2500" i="70" s="1"/>
  <c r="J2501" i="70" s="1"/>
  <c r="J2502" i="70" s="1"/>
  <c r="J2503" i="70" s="1"/>
  <c r="J2504" i="70" s="1"/>
  <c r="J2505" i="70" s="1"/>
  <c r="J2506" i="70" s="1"/>
  <c r="J2507" i="70" s="1"/>
  <c r="J2508" i="70" s="1"/>
  <c r="J2509" i="70" s="1"/>
  <c r="J2510" i="70" s="1"/>
  <c r="J2511" i="70" s="1"/>
  <c r="J2512" i="70" s="1"/>
  <c r="J2513" i="70" s="1"/>
  <c r="J2514" i="70" s="1"/>
  <c r="J2515" i="70" s="1"/>
  <c r="J2516" i="70" s="1"/>
  <c r="J2517" i="70" s="1"/>
  <c r="J2518" i="70" s="1"/>
  <c r="J2519" i="70" s="1"/>
  <c r="J2520" i="70" s="1"/>
  <c r="J2521" i="70" s="1"/>
  <c r="J2522" i="70" s="1"/>
  <c r="J2523" i="70" s="1"/>
  <c r="J2524" i="70" s="1"/>
  <c r="J2525" i="70" s="1"/>
  <c r="J2526" i="70" s="1"/>
  <c r="J2527" i="70" s="1"/>
  <c r="J2528" i="70" s="1"/>
  <c r="J2529" i="70" s="1"/>
  <c r="J2530" i="70" s="1"/>
  <c r="J2531" i="70" s="1"/>
  <c r="J2532" i="70" s="1"/>
  <c r="J2533" i="70" s="1"/>
  <c r="J2534" i="70" s="1"/>
  <c r="J2535" i="70" s="1"/>
  <c r="J2536" i="70" s="1"/>
  <c r="J2537" i="70" s="1"/>
  <c r="J2538" i="70" s="1"/>
  <c r="J2539" i="70" s="1"/>
  <c r="J2540" i="70" s="1"/>
  <c r="J2541" i="70" s="1"/>
  <c r="J2542" i="70" s="1"/>
  <c r="J2543" i="70" s="1"/>
  <c r="J2544" i="70" s="1"/>
  <c r="J2545" i="70" s="1"/>
  <c r="J2546" i="70" s="1"/>
  <c r="J2547" i="70" s="1"/>
  <c r="J2548" i="70" s="1"/>
  <c r="J2549" i="70" s="1"/>
  <c r="J2550" i="70" s="1"/>
  <c r="J2551" i="70" s="1"/>
  <c r="J2552" i="70" s="1"/>
  <c r="J2553" i="70" s="1"/>
  <c r="J2554" i="70" s="1"/>
  <c r="J2555" i="70" s="1"/>
  <c r="J2556" i="70" s="1"/>
  <c r="J2557" i="70" s="1"/>
  <c r="J2558" i="70" s="1"/>
  <c r="J2559" i="70" s="1"/>
  <c r="J2560" i="70" s="1"/>
  <c r="J2561" i="70" s="1"/>
  <c r="J2562" i="70" s="1"/>
  <c r="J2563" i="70" s="1"/>
  <c r="J2564" i="70" s="1"/>
  <c r="J2565" i="70" s="1"/>
  <c r="J2566" i="70" s="1"/>
  <c r="J2567" i="70" s="1"/>
  <c r="J2568" i="70" s="1"/>
  <c r="J2569" i="70" s="1"/>
  <c r="J2570" i="70" s="1"/>
  <c r="J2571" i="70" s="1"/>
  <c r="J2572" i="70" s="1"/>
  <c r="J2573" i="70" s="1"/>
  <c r="J2574" i="70" s="1"/>
  <c r="J2575" i="70" s="1"/>
  <c r="J2576" i="70" s="1"/>
  <c r="J2577" i="70" s="1"/>
  <c r="J2578" i="70" s="1"/>
  <c r="J2579" i="70" s="1"/>
  <c r="J2580" i="70" s="1"/>
  <c r="J2581" i="70" s="1"/>
  <c r="J2582" i="70" s="1"/>
  <c r="J2583" i="70" s="1"/>
  <c r="J2584" i="70" s="1"/>
  <c r="J2585" i="70" s="1"/>
  <c r="J2586" i="70" s="1"/>
  <c r="J2587" i="70" s="1"/>
  <c r="J2588" i="70" s="1"/>
  <c r="J2589" i="70" s="1"/>
  <c r="J2590" i="70" s="1"/>
  <c r="J2591" i="70" s="1"/>
  <c r="J2592" i="70" s="1"/>
  <c r="J2593" i="70" s="1"/>
  <c r="J2594" i="70" s="1"/>
  <c r="J2595" i="70" s="1"/>
  <c r="J2596" i="70" s="1"/>
  <c r="J2597" i="70" s="1"/>
  <c r="J2598" i="70" s="1"/>
  <c r="J2599" i="70" s="1"/>
  <c r="J2600" i="70" s="1"/>
  <c r="J2601" i="70" s="1"/>
  <c r="J2602" i="70" s="1"/>
  <c r="J2603" i="70" s="1"/>
  <c r="J2604" i="70" s="1"/>
  <c r="J2605" i="70" s="1"/>
  <c r="J2606" i="70" s="1"/>
  <c r="J2607" i="70" s="1"/>
  <c r="J2608" i="70" s="1"/>
  <c r="J2609" i="70" s="1"/>
  <c r="J2610" i="70" s="1"/>
  <c r="J2611" i="70" s="1"/>
  <c r="J2612" i="70" s="1"/>
  <c r="J2613" i="70" s="1"/>
  <c r="J2614" i="70" s="1"/>
  <c r="J2615" i="70" s="1"/>
  <c r="J2616" i="70" s="1"/>
  <c r="J2617" i="70" s="1"/>
  <c r="J2618" i="70" s="1"/>
  <c r="J2619" i="70" s="1"/>
  <c r="J2620" i="70" s="1"/>
  <c r="J2621" i="70" s="1"/>
  <c r="J2622" i="70" s="1"/>
  <c r="J2623" i="70" s="1"/>
  <c r="J2624" i="70" s="1"/>
  <c r="J2625" i="70" s="1"/>
  <c r="J2626" i="70" s="1"/>
  <c r="J2627" i="70" s="1"/>
  <c r="J2628" i="70" s="1"/>
  <c r="J2629" i="70" s="1"/>
  <c r="J2630" i="70" s="1"/>
  <c r="J2631" i="70" s="1"/>
  <c r="J2632" i="70" s="1"/>
  <c r="J2633" i="70" s="1"/>
  <c r="J2634" i="70" s="1"/>
  <c r="J2635" i="70" s="1"/>
  <c r="J2636" i="70" s="1"/>
  <c r="J2637" i="70" s="1"/>
  <c r="J2638" i="70" s="1"/>
  <c r="J2639" i="70" s="1"/>
  <c r="J2640" i="70" s="1"/>
  <c r="J2641" i="70" s="1"/>
  <c r="J2642" i="70" s="1"/>
  <c r="J2643" i="70" s="1"/>
  <c r="J2644" i="70" s="1"/>
  <c r="J2645" i="70" s="1"/>
  <c r="J2646" i="70" s="1"/>
  <c r="J2647" i="70" s="1"/>
  <c r="J2648" i="70" s="1"/>
  <c r="J2649" i="70" s="1"/>
  <c r="J2650" i="70" s="1"/>
  <c r="J2651" i="70" s="1"/>
  <c r="J2652" i="70" s="1"/>
  <c r="J2653" i="70" s="1"/>
  <c r="J2654" i="70" s="1"/>
  <c r="J2655" i="70" s="1"/>
  <c r="J2656" i="70" s="1"/>
  <c r="J2657" i="70" s="1"/>
  <c r="J2658" i="70" s="1"/>
  <c r="J2659" i="70" s="1"/>
  <c r="J2660" i="70" s="1"/>
  <c r="J2661" i="70" s="1"/>
  <c r="J2662" i="70" s="1"/>
  <c r="J2663" i="70" s="1"/>
  <c r="J2664" i="70" s="1"/>
  <c r="J2665" i="70" s="1"/>
  <c r="J2666" i="70" s="1"/>
  <c r="J2667" i="70" s="1"/>
  <c r="J2668" i="70" s="1"/>
  <c r="J2669" i="70" s="1"/>
  <c r="J2670" i="70" s="1"/>
  <c r="J2671" i="70" s="1"/>
  <c r="J2672" i="70" s="1"/>
  <c r="J2673" i="70" s="1"/>
  <c r="J2674" i="70" s="1"/>
  <c r="J2675" i="70" s="1"/>
  <c r="J2676" i="70" s="1"/>
  <c r="J2677" i="70" s="1"/>
  <c r="J2678" i="70" s="1"/>
  <c r="J2679" i="70" s="1"/>
  <c r="J2680" i="70" s="1"/>
  <c r="J2681" i="70" s="1"/>
  <c r="J2682" i="70" s="1"/>
  <c r="J2683" i="70" s="1"/>
  <c r="J2684" i="70" s="1"/>
  <c r="J2685" i="70" s="1"/>
  <c r="J2686" i="70" s="1"/>
  <c r="J2687" i="70" s="1"/>
  <c r="J2688" i="70" s="1"/>
  <c r="J2689" i="70" s="1"/>
  <c r="J2690" i="70" s="1"/>
  <c r="J2691" i="70" s="1"/>
  <c r="J2692" i="70" s="1"/>
  <c r="J2693" i="70" s="1"/>
  <c r="J2694" i="70" s="1"/>
  <c r="J2695" i="70" s="1"/>
  <c r="J2696" i="70" s="1"/>
  <c r="J2697" i="70" s="1"/>
  <c r="J2698" i="70" s="1"/>
  <c r="J2699" i="70" s="1"/>
  <c r="J2700" i="70" s="1"/>
  <c r="J2701" i="70" s="1"/>
  <c r="J2702" i="70" s="1"/>
  <c r="J2703" i="70" s="1"/>
  <c r="J2704" i="70" s="1"/>
  <c r="J2705" i="70" s="1"/>
  <c r="J2706" i="70" s="1"/>
  <c r="J2707" i="70" s="1"/>
  <c r="J2708" i="70" s="1"/>
  <c r="J2709" i="70" s="1"/>
  <c r="J2710" i="70" s="1"/>
  <c r="J2711" i="70" s="1"/>
  <c r="J2712" i="70" s="1"/>
  <c r="J2713" i="70" s="1"/>
  <c r="J2714" i="70" s="1"/>
  <c r="J2715" i="70" s="1"/>
  <c r="J2716" i="70" s="1"/>
  <c r="J2717" i="70" s="1"/>
  <c r="J2718" i="70" s="1"/>
  <c r="J2719" i="70" s="1"/>
  <c r="J2720" i="70" s="1"/>
  <c r="J2721" i="70" s="1"/>
  <c r="J2722" i="70" s="1"/>
  <c r="J2723" i="70" s="1"/>
  <c r="J2724" i="70" s="1"/>
  <c r="J2725" i="70" s="1"/>
  <c r="J2726" i="70" s="1"/>
  <c r="J2727" i="70" s="1"/>
  <c r="J2728" i="70" s="1"/>
  <c r="J2729" i="70" s="1"/>
  <c r="J2730" i="70" s="1"/>
  <c r="J2731" i="70" s="1"/>
  <c r="J2732" i="70" s="1"/>
  <c r="J2733" i="70" s="1"/>
  <c r="J2734" i="70" s="1"/>
  <c r="J2735" i="70" s="1"/>
  <c r="J2736" i="70" s="1"/>
  <c r="J2737" i="70" s="1"/>
  <c r="J2738" i="70" s="1"/>
  <c r="J2739" i="70" s="1"/>
  <c r="J2740" i="70" s="1"/>
  <c r="J2741" i="70" s="1"/>
  <c r="J2742" i="70" s="1"/>
  <c r="J2743" i="70" s="1"/>
  <c r="J2744" i="70" s="1"/>
  <c r="J2745" i="70" s="1"/>
  <c r="J2746" i="70" s="1"/>
  <c r="J2747" i="70" s="1"/>
  <c r="J2748" i="70" s="1"/>
  <c r="J2749" i="70" s="1"/>
  <c r="J2750" i="70" s="1"/>
  <c r="J2751" i="70" s="1"/>
  <c r="J2752" i="70" s="1"/>
  <c r="J2753" i="70" s="1"/>
  <c r="J2754" i="70" s="1"/>
  <c r="J2755" i="70" s="1"/>
  <c r="J2756" i="70" s="1"/>
  <c r="J2757" i="70" s="1"/>
  <c r="J2758" i="70" s="1"/>
  <c r="J2759" i="70" s="1"/>
  <c r="J2760" i="70" s="1"/>
  <c r="J2761" i="70" s="1"/>
  <c r="J2762" i="70" s="1"/>
  <c r="J2763" i="70" s="1"/>
  <c r="J2764" i="70" s="1"/>
  <c r="J2765" i="70" s="1"/>
  <c r="J2766" i="70" s="1"/>
  <c r="J2767" i="70" s="1"/>
  <c r="J2768" i="70" s="1"/>
  <c r="J2769" i="70" s="1"/>
  <c r="J2770" i="70" s="1"/>
  <c r="J2771" i="70" s="1"/>
  <c r="J2772" i="70" s="1"/>
  <c r="J2773" i="70" s="1"/>
  <c r="J2774" i="70" s="1"/>
  <c r="J2775" i="70" s="1"/>
  <c r="J2776" i="70" s="1"/>
  <c r="J2777" i="70" s="1"/>
  <c r="J2778" i="70" s="1"/>
  <c r="J2779" i="70" s="1"/>
  <c r="J2780" i="70" s="1"/>
  <c r="J2781" i="70" s="1"/>
  <c r="J2782" i="70" s="1"/>
  <c r="J2783" i="70" s="1"/>
  <c r="J2784" i="70" s="1"/>
  <c r="J2785" i="70" s="1"/>
  <c r="J2786" i="70" s="1"/>
  <c r="J2787" i="70" s="1"/>
  <c r="J2788" i="70" s="1"/>
  <c r="J2789" i="70" s="1"/>
  <c r="J2790" i="70" s="1"/>
  <c r="J2791" i="70" s="1"/>
  <c r="J2792" i="70" s="1"/>
  <c r="J2793" i="70" s="1"/>
  <c r="J2794" i="70" s="1"/>
  <c r="J2795" i="70" s="1"/>
  <c r="J2796" i="70" s="1"/>
  <c r="J2797" i="70" s="1"/>
  <c r="J2798" i="70" s="1"/>
  <c r="J2799" i="70" s="1"/>
  <c r="J2800" i="70" s="1"/>
  <c r="J2801" i="70" s="1"/>
  <c r="J2802" i="70" s="1"/>
  <c r="J2803" i="70" s="1"/>
  <c r="J2804" i="70" s="1"/>
  <c r="J2805" i="70" s="1"/>
  <c r="J2806" i="70" s="1"/>
  <c r="J2807" i="70" s="1"/>
  <c r="J2808" i="70" s="1"/>
  <c r="J2809" i="70" s="1"/>
  <c r="J2810" i="70" s="1"/>
  <c r="J2811" i="70" s="1"/>
  <c r="J2812" i="70" s="1"/>
  <c r="J2813" i="70" s="1"/>
  <c r="J2814" i="70" s="1"/>
  <c r="J2815" i="70" s="1"/>
  <c r="J2816" i="70" s="1"/>
  <c r="J2817" i="70" s="1"/>
  <c r="J2818" i="70" s="1"/>
  <c r="J2819" i="70" s="1"/>
  <c r="J2820" i="70" s="1"/>
  <c r="J2821" i="70" s="1"/>
  <c r="J2822" i="70" s="1"/>
  <c r="J2823" i="70" s="1"/>
  <c r="J2824" i="70" s="1"/>
  <c r="J2825" i="70" s="1"/>
  <c r="J2826" i="70" s="1"/>
  <c r="J2827" i="70" s="1"/>
  <c r="J2828" i="70" s="1"/>
  <c r="J2829" i="70" s="1"/>
  <c r="J2830" i="70" s="1"/>
  <c r="J2831" i="70" s="1"/>
  <c r="J2832" i="70" s="1"/>
  <c r="J2833" i="70" s="1"/>
  <c r="J2834" i="70" s="1"/>
  <c r="J2835" i="70" s="1"/>
  <c r="J2836" i="70" s="1"/>
  <c r="J2837" i="70" s="1"/>
  <c r="J2838" i="70" s="1"/>
  <c r="J2839" i="70" s="1"/>
  <c r="J2840" i="70" s="1"/>
  <c r="J2841" i="70" s="1"/>
  <c r="J2842" i="70" s="1"/>
  <c r="J2843" i="70" s="1"/>
  <c r="J2844" i="70" s="1"/>
  <c r="J2845" i="70" s="1"/>
  <c r="J2846" i="70" s="1"/>
  <c r="J2847" i="70" s="1"/>
  <c r="J2848" i="70" s="1"/>
  <c r="J2849" i="70" s="1"/>
  <c r="J2850" i="70" s="1"/>
  <c r="J2851" i="70" s="1"/>
  <c r="J2852" i="70" s="1"/>
  <c r="J2853" i="70" s="1"/>
  <c r="J2854" i="70" s="1"/>
  <c r="J2855" i="70" s="1"/>
  <c r="J2856" i="70" s="1"/>
  <c r="J2857" i="70" s="1"/>
  <c r="J2858" i="70" s="1"/>
  <c r="J2859" i="70" s="1"/>
  <c r="J2860" i="70" s="1"/>
  <c r="J2861" i="70" s="1"/>
  <c r="J2862" i="70" s="1"/>
  <c r="J2863" i="70" s="1"/>
  <c r="J2864" i="70" s="1"/>
  <c r="J2865" i="70" s="1"/>
  <c r="J2866" i="70" s="1"/>
  <c r="J2867" i="70" s="1"/>
  <c r="J2868" i="70" s="1"/>
  <c r="J2869" i="70" s="1"/>
  <c r="J2870" i="70" s="1"/>
  <c r="J2871" i="70" s="1"/>
  <c r="J2872" i="70" s="1"/>
  <c r="J2873" i="70" s="1"/>
  <c r="J2874" i="70" s="1"/>
  <c r="J2875" i="70" s="1"/>
  <c r="J2876" i="70" s="1"/>
  <c r="J2877" i="70" s="1"/>
  <c r="J2878" i="70" s="1"/>
  <c r="J2879" i="70" s="1"/>
  <c r="J2880" i="70" s="1"/>
  <c r="J2881" i="70" s="1"/>
  <c r="J2882" i="70" s="1"/>
  <c r="J2883" i="70" s="1"/>
  <c r="J2884" i="70" s="1"/>
  <c r="J2885" i="70" s="1"/>
  <c r="J2886" i="70" s="1"/>
  <c r="J2887" i="70" s="1"/>
  <c r="J2888" i="70" s="1"/>
  <c r="J2889" i="70" s="1"/>
  <c r="J2890" i="70" s="1"/>
  <c r="J2891" i="70" s="1"/>
  <c r="J2892" i="70" s="1"/>
  <c r="J2893" i="70" s="1"/>
  <c r="J2894" i="70" s="1"/>
  <c r="J2895" i="70" s="1"/>
  <c r="J2896" i="70" s="1"/>
  <c r="J2897" i="70" s="1"/>
  <c r="J2898" i="70" s="1"/>
  <c r="J2899" i="70" s="1"/>
  <c r="J2900" i="70" s="1"/>
  <c r="J2901" i="70" s="1"/>
  <c r="J2902" i="70" s="1"/>
  <c r="J2903" i="70" s="1"/>
  <c r="J2904" i="70" s="1"/>
  <c r="J2905" i="70" s="1"/>
  <c r="J2906" i="70" s="1"/>
  <c r="J2907" i="70" s="1"/>
  <c r="J2908" i="70" s="1"/>
  <c r="J2909" i="70" s="1"/>
  <c r="J2910" i="70" s="1"/>
  <c r="J2911" i="70" s="1"/>
  <c r="J2912" i="70" s="1"/>
  <c r="J2913" i="70" s="1"/>
  <c r="J2914" i="70" s="1"/>
  <c r="J2915" i="70" s="1"/>
  <c r="J2916" i="70" s="1"/>
  <c r="J2917" i="70" s="1"/>
  <c r="J2918" i="70" s="1"/>
  <c r="J2919" i="70" s="1"/>
  <c r="J2920" i="70" s="1"/>
  <c r="J2921" i="70" s="1"/>
  <c r="J2922" i="70" s="1"/>
  <c r="J2923" i="70" s="1"/>
  <c r="J2924" i="70" s="1"/>
  <c r="J2925" i="70" s="1"/>
  <c r="J2926" i="70" s="1"/>
  <c r="J2927" i="70" s="1"/>
  <c r="J2928" i="70" s="1"/>
  <c r="J2929" i="70" s="1"/>
  <c r="J2930" i="70" s="1"/>
  <c r="J2931" i="70" s="1"/>
  <c r="J2932" i="70" s="1"/>
  <c r="J2933" i="70" s="1"/>
  <c r="J2934" i="70" s="1"/>
  <c r="J2935" i="70" s="1"/>
  <c r="J2936" i="70" s="1"/>
  <c r="J2937" i="70" s="1"/>
  <c r="J2938" i="70" s="1"/>
  <c r="J2939" i="70" s="1"/>
  <c r="J2940" i="70" s="1"/>
  <c r="J2941" i="70" s="1"/>
  <c r="J2942" i="70" s="1"/>
  <c r="J2943" i="70" s="1"/>
  <c r="J2944" i="70" s="1"/>
  <c r="J2945" i="70" s="1"/>
  <c r="J2946" i="70" s="1"/>
  <c r="J2947" i="70" s="1"/>
  <c r="J2948" i="70" s="1"/>
  <c r="J2949" i="70" s="1"/>
  <c r="J2950" i="70" s="1"/>
  <c r="J2951" i="70" s="1"/>
  <c r="J2952" i="70" s="1"/>
  <c r="J2953" i="70" s="1"/>
  <c r="J2954" i="70" s="1"/>
  <c r="J2955" i="70" s="1"/>
  <c r="J2956" i="70" s="1"/>
  <c r="J2957" i="70" s="1"/>
  <c r="J2958" i="70" s="1"/>
  <c r="J2959" i="70" s="1"/>
  <c r="J2960" i="70" s="1"/>
  <c r="J2961" i="70" s="1"/>
  <c r="J2962" i="70" s="1"/>
  <c r="J2963" i="70" s="1"/>
  <c r="J2964" i="70" s="1"/>
  <c r="J2965" i="70" s="1"/>
  <c r="J2966" i="70" s="1"/>
  <c r="J2967" i="70" s="1"/>
  <c r="J2968" i="70" s="1"/>
  <c r="J2969" i="70" s="1"/>
  <c r="J2970" i="70" s="1"/>
  <c r="J2971" i="70" s="1"/>
  <c r="J2972" i="70" s="1"/>
  <c r="J2973" i="70" s="1"/>
  <c r="J2974" i="70" s="1"/>
  <c r="J2975" i="70" s="1"/>
  <c r="J2976" i="70" s="1"/>
  <c r="J2977" i="70" s="1"/>
  <c r="J2978" i="70" s="1"/>
  <c r="J2979" i="70" s="1"/>
  <c r="J2980" i="70" s="1"/>
  <c r="J2981" i="70" s="1"/>
  <c r="J2982" i="70" s="1"/>
  <c r="J2983" i="70" s="1"/>
  <c r="J2984" i="70" s="1"/>
  <c r="J2985" i="70" s="1"/>
  <c r="J2986" i="70" s="1"/>
  <c r="J2987" i="70" s="1"/>
  <c r="J2988" i="70" s="1"/>
  <c r="J2989" i="70" s="1"/>
  <c r="J2990" i="70" s="1"/>
  <c r="J2991" i="70" s="1"/>
  <c r="J2992" i="70" s="1"/>
  <c r="J2993" i="70" s="1"/>
  <c r="J2994" i="70" s="1"/>
  <c r="J2995" i="70" s="1"/>
  <c r="J2996" i="70" s="1"/>
  <c r="J2997" i="70" s="1"/>
  <c r="J2998" i="70" s="1"/>
  <c r="J2999" i="70" s="1"/>
  <c r="J3000" i="70" s="1"/>
  <c r="J3001" i="70" s="1"/>
  <c r="J3002" i="70" s="1"/>
  <c r="J3003" i="70" s="1"/>
  <c r="J3004" i="70" s="1"/>
  <c r="J3005" i="70" s="1"/>
  <c r="J3006" i="70" s="1"/>
  <c r="J3007" i="70" s="1"/>
  <c r="J3008" i="70" s="1"/>
  <c r="J3009" i="70" s="1"/>
  <c r="J3010" i="70" s="1"/>
  <c r="J3011" i="70" s="1"/>
  <c r="J3012" i="70" s="1"/>
  <c r="J3013" i="70" s="1"/>
  <c r="J3014" i="70" s="1"/>
  <c r="J3015" i="70" s="1"/>
  <c r="J3016" i="70" s="1"/>
  <c r="J3017" i="70" s="1"/>
  <c r="J3018" i="70" s="1"/>
  <c r="J3019" i="70" s="1"/>
  <c r="J3020" i="70" s="1"/>
  <c r="J3021" i="70" s="1"/>
  <c r="J3022" i="70" s="1"/>
  <c r="J3023" i="70" s="1"/>
  <c r="J3024" i="70" s="1"/>
  <c r="J3025" i="70" s="1"/>
  <c r="J3026" i="70" s="1"/>
  <c r="J3027" i="70" s="1"/>
  <c r="J3028" i="70" s="1"/>
  <c r="J3029" i="70" s="1"/>
  <c r="J3030" i="70" s="1"/>
  <c r="J3031" i="70" s="1"/>
  <c r="J3032" i="70" s="1"/>
  <c r="J3033" i="70" s="1"/>
  <c r="J3034" i="70" s="1"/>
  <c r="J3035" i="70" s="1"/>
  <c r="J3036" i="70" s="1"/>
  <c r="J3037" i="70" s="1"/>
  <c r="J3038" i="70" s="1"/>
  <c r="J3039" i="70" s="1"/>
  <c r="J3040" i="70" s="1"/>
  <c r="J3041" i="70" s="1"/>
  <c r="J3042" i="70" s="1"/>
  <c r="J3043" i="70" s="1"/>
  <c r="J3044" i="70" s="1"/>
  <c r="J3045" i="70" s="1"/>
  <c r="J3046" i="70" s="1"/>
  <c r="J3047" i="70" s="1"/>
  <c r="J3048" i="70" s="1"/>
  <c r="J3049" i="70" s="1"/>
  <c r="J3050" i="70" s="1"/>
  <c r="J3051" i="70" s="1"/>
  <c r="J3052" i="70" s="1"/>
  <c r="J3053" i="70" s="1"/>
  <c r="J3054" i="70" s="1"/>
  <c r="J3055" i="70" s="1"/>
  <c r="J3056" i="70" s="1"/>
  <c r="J3057" i="70" s="1"/>
  <c r="J3058" i="70" s="1"/>
  <c r="J3059" i="70" s="1"/>
  <c r="J3060" i="70" s="1"/>
  <c r="J3061" i="70" s="1"/>
  <c r="J3062" i="70" s="1"/>
  <c r="J3063" i="70" s="1"/>
  <c r="J3064" i="70" s="1"/>
  <c r="J3065" i="70" s="1"/>
  <c r="J3066" i="70" s="1"/>
  <c r="J3067" i="70" s="1"/>
  <c r="J3068" i="70" s="1"/>
  <c r="J3069" i="70" s="1"/>
  <c r="J3070" i="70" s="1"/>
  <c r="J3071" i="70" s="1"/>
  <c r="J3072" i="70" s="1"/>
  <c r="J3073" i="70" s="1"/>
  <c r="J3074" i="70" s="1"/>
  <c r="J3075" i="70" s="1"/>
  <c r="J3076" i="70" s="1"/>
  <c r="J3077" i="70" s="1"/>
  <c r="J3078" i="70" s="1"/>
  <c r="J3079" i="70" s="1"/>
  <c r="J3080" i="70" s="1"/>
  <c r="J3081" i="70" s="1"/>
  <c r="J3082" i="70" s="1"/>
  <c r="J3083" i="70" s="1"/>
  <c r="J3084" i="70" s="1"/>
  <c r="J3085" i="70" s="1"/>
  <c r="J3086" i="70" s="1"/>
  <c r="J3087" i="70" s="1"/>
  <c r="J3088" i="70" s="1"/>
  <c r="J3089" i="70" s="1"/>
  <c r="J3090" i="70" s="1"/>
  <c r="J3091" i="70" s="1"/>
  <c r="J3092" i="70" s="1"/>
  <c r="J3093" i="70" s="1"/>
  <c r="J3094" i="70" s="1"/>
  <c r="J3095" i="70" s="1"/>
  <c r="J3096" i="70" s="1"/>
  <c r="J3097" i="70" s="1"/>
  <c r="J3098" i="70" s="1"/>
  <c r="J3099" i="70" s="1"/>
  <c r="J3100" i="70" s="1"/>
  <c r="J3101" i="70" s="1"/>
  <c r="J3102" i="70" s="1"/>
  <c r="J3103" i="70" s="1"/>
  <c r="J3104" i="70" s="1"/>
  <c r="J3105" i="70" s="1"/>
  <c r="J3106" i="70" s="1"/>
  <c r="J3107" i="70" s="1"/>
  <c r="J3108" i="70" s="1"/>
  <c r="J3109" i="70" s="1"/>
  <c r="J3110" i="70" s="1"/>
  <c r="J3111" i="70" s="1"/>
  <c r="J3112" i="70" s="1"/>
  <c r="J3113" i="70" s="1"/>
  <c r="J3114" i="70" s="1"/>
  <c r="J3115" i="70" s="1"/>
  <c r="J3116" i="70" s="1"/>
  <c r="J3117" i="70" s="1"/>
  <c r="J3118" i="70" s="1"/>
  <c r="J3119" i="70" s="1"/>
  <c r="J3120" i="70" s="1"/>
  <c r="J3121" i="70" s="1"/>
  <c r="J3122" i="70" s="1"/>
  <c r="J3123" i="70" s="1"/>
  <c r="J3124" i="70" s="1"/>
  <c r="J3125" i="70" s="1"/>
  <c r="J3126" i="70" s="1"/>
  <c r="J3127" i="70" s="1"/>
  <c r="J3128" i="70" s="1"/>
  <c r="J3129" i="70" s="1"/>
  <c r="J3130" i="70" s="1"/>
  <c r="J3131" i="70" s="1"/>
  <c r="J3132" i="70" s="1"/>
  <c r="J3133" i="70" s="1"/>
  <c r="J3134" i="70" s="1"/>
  <c r="J3135" i="70" s="1"/>
  <c r="J3136" i="70" s="1"/>
  <c r="J3137" i="70" s="1"/>
  <c r="J3138" i="70" s="1"/>
  <c r="J3139" i="70" s="1"/>
  <c r="J3140" i="70" s="1"/>
  <c r="J3141" i="70" s="1"/>
  <c r="J3142" i="70" s="1"/>
  <c r="J3143" i="70" s="1"/>
  <c r="J3144" i="70" s="1"/>
  <c r="J3145" i="70" s="1"/>
  <c r="J3146" i="70" s="1"/>
  <c r="J3147" i="70" s="1"/>
  <c r="J3148" i="70" s="1"/>
  <c r="J3149" i="70" s="1"/>
  <c r="J3150" i="70" s="1"/>
  <c r="J3151" i="70" s="1"/>
  <c r="J3152" i="70" s="1"/>
  <c r="J3153" i="70" s="1"/>
  <c r="J3154" i="70" s="1"/>
  <c r="J3155" i="70" s="1"/>
  <c r="J3156" i="70" s="1"/>
  <c r="J3157" i="70" s="1"/>
  <c r="J3158" i="70" s="1"/>
  <c r="J3159" i="70" s="1"/>
  <c r="J3160" i="70" s="1"/>
  <c r="J3161" i="70" s="1"/>
  <c r="J3162" i="70" s="1"/>
  <c r="J3163" i="70" s="1"/>
  <c r="J3164" i="70" s="1"/>
  <c r="J3165" i="70" s="1"/>
  <c r="J3166" i="70" s="1"/>
  <c r="J3167" i="70" s="1"/>
  <c r="J3168" i="70" s="1"/>
  <c r="J3169" i="70" s="1"/>
  <c r="J3170" i="70" s="1"/>
  <c r="J3171" i="70" s="1"/>
  <c r="J3172" i="70" s="1"/>
  <c r="J3173" i="70" s="1"/>
  <c r="J3174" i="70" s="1"/>
  <c r="J3175" i="70" s="1"/>
  <c r="J3176" i="70" s="1"/>
  <c r="J3177" i="70" s="1"/>
  <c r="J3178" i="70" s="1"/>
  <c r="J3179" i="70" s="1"/>
  <c r="J3180" i="70" s="1"/>
  <c r="J3181" i="70" s="1"/>
  <c r="J3182" i="70" s="1"/>
  <c r="J3183" i="70" s="1"/>
  <c r="J3184" i="70" s="1"/>
  <c r="J3185" i="70" s="1"/>
  <c r="J3186" i="70" s="1"/>
  <c r="J3187" i="70" s="1"/>
  <c r="J3188" i="70" s="1"/>
  <c r="J3189" i="70" s="1"/>
  <c r="J3190" i="70" s="1"/>
  <c r="J3191" i="70" s="1"/>
  <c r="J3192" i="70" s="1"/>
  <c r="J3193" i="70" s="1"/>
  <c r="J3194" i="70" s="1"/>
  <c r="J3195" i="70" s="1"/>
  <c r="J3196" i="70" s="1"/>
  <c r="J3197" i="70" s="1"/>
  <c r="J3198" i="70" s="1"/>
  <c r="J3199" i="70" s="1"/>
  <c r="J3200" i="70" s="1"/>
  <c r="J3201" i="70" s="1"/>
  <c r="J3202" i="70" s="1"/>
  <c r="J3203" i="70" s="1"/>
  <c r="J3204" i="70" s="1"/>
  <c r="J3205" i="70" s="1"/>
  <c r="J3206" i="70" s="1"/>
  <c r="J3207" i="70" s="1"/>
  <c r="J3208" i="70" s="1"/>
  <c r="J3209" i="70" s="1"/>
  <c r="J3210" i="70" s="1"/>
  <c r="J3211" i="70" s="1"/>
  <c r="J3212" i="70" s="1"/>
  <c r="J3213" i="70" s="1"/>
  <c r="J3214" i="70" s="1"/>
  <c r="J3215" i="70" s="1"/>
  <c r="J3216" i="70" s="1"/>
  <c r="J3217" i="70" s="1"/>
  <c r="J3218" i="70" s="1"/>
  <c r="J3219" i="70" s="1"/>
  <c r="J3220" i="70" s="1"/>
  <c r="J3221" i="70" s="1"/>
  <c r="J3222" i="70" s="1"/>
  <c r="J3223" i="70" s="1"/>
  <c r="J3224" i="70" s="1"/>
  <c r="J3225" i="70" s="1"/>
  <c r="J3226" i="70" s="1"/>
  <c r="J3227" i="70" s="1"/>
  <c r="J3228" i="70" s="1"/>
  <c r="J3229" i="70" s="1"/>
  <c r="J3230" i="70" s="1"/>
  <c r="J3231" i="70" s="1"/>
  <c r="J3232" i="70" s="1"/>
  <c r="J3233" i="70" s="1"/>
  <c r="J3234" i="70" s="1"/>
  <c r="J3235" i="70" s="1"/>
  <c r="J3236" i="70" s="1"/>
  <c r="J3237" i="70" s="1"/>
  <c r="J3238" i="70" s="1"/>
  <c r="J3239" i="70" s="1"/>
  <c r="J3240" i="70" s="1"/>
  <c r="J3241" i="70" s="1"/>
  <c r="J3242" i="70" s="1"/>
  <c r="J3243" i="70" s="1"/>
  <c r="J3244" i="70" s="1"/>
  <c r="J3245" i="70" s="1"/>
  <c r="J3246" i="70" s="1"/>
  <c r="J3247" i="70" s="1"/>
  <c r="J3248" i="70" s="1"/>
  <c r="J3249" i="70" s="1"/>
  <c r="J3250" i="70" s="1"/>
  <c r="J3251" i="70" s="1"/>
  <c r="J3252" i="70" s="1"/>
  <c r="J3253" i="70" s="1"/>
  <c r="J3254" i="70" s="1"/>
  <c r="J3255" i="70" s="1"/>
  <c r="J3256" i="70" s="1"/>
  <c r="J3257" i="70" s="1"/>
  <c r="J3258" i="70" s="1"/>
  <c r="J3259" i="70" s="1"/>
  <c r="J3260" i="70" s="1"/>
  <c r="J3261" i="70" s="1"/>
  <c r="J3262" i="70" s="1"/>
  <c r="J3263" i="70" s="1"/>
  <c r="J3264" i="70" s="1"/>
  <c r="J3265" i="70" s="1"/>
  <c r="J3266" i="70" s="1"/>
  <c r="J3267" i="70" s="1"/>
  <c r="J3268" i="70" s="1"/>
  <c r="J3269" i="70" s="1"/>
  <c r="J3270" i="70" s="1"/>
  <c r="J3271" i="70" s="1"/>
  <c r="J3272" i="70" s="1"/>
  <c r="J3273" i="70" s="1"/>
  <c r="J3274" i="70" s="1"/>
  <c r="J3275" i="70" s="1"/>
  <c r="J3276" i="70" s="1"/>
  <c r="J3277" i="70" s="1"/>
  <c r="J3278" i="70" s="1"/>
  <c r="J3279" i="70" s="1"/>
  <c r="J3280" i="70" s="1"/>
  <c r="J3281" i="70" s="1"/>
  <c r="J3282" i="70" s="1"/>
  <c r="J3283" i="70" s="1"/>
  <c r="J3284" i="70" s="1"/>
  <c r="J3285" i="70" s="1"/>
  <c r="J3286" i="70" s="1"/>
  <c r="J3287" i="70" s="1"/>
  <c r="J3288" i="70" s="1"/>
  <c r="J3289" i="70" s="1"/>
  <c r="J3290" i="70" s="1"/>
  <c r="J3291" i="70" s="1"/>
  <c r="J3292" i="70" s="1"/>
  <c r="J3293" i="70" s="1"/>
  <c r="J3294" i="70" s="1"/>
  <c r="J3295" i="70" s="1"/>
  <c r="J3296" i="70" s="1"/>
  <c r="J3297" i="70" s="1"/>
  <c r="J3298" i="70" s="1"/>
  <c r="J3299" i="70" s="1"/>
  <c r="J3300" i="70" s="1"/>
  <c r="J3301" i="70" s="1"/>
  <c r="J3302" i="70" s="1"/>
  <c r="J3303" i="70" s="1"/>
  <c r="J3304" i="70" s="1"/>
  <c r="J3305" i="70" s="1"/>
  <c r="J3306" i="70" s="1"/>
  <c r="J3307" i="70" s="1"/>
  <c r="J3308" i="70" s="1"/>
  <c r="J3309" i="70" s="1"/>
  <c r="J3310" i="70" s="1"/>
  <c r="J3311" i="70" s="1"/>
  <c r="J3312" i="70" s="1"/>
  <c r="J3313" i="70" s="1"/>
  <c r="J3314" i="70" s="1"/>
  <c r="J3315" i="70" s="1"/>
  <c r="J3316" i="70" s="1"/>
  <c r="J3317" i="70" s="1"/>
  <c r="J3318" i="70" s="1"/>
  <c r="J3319" i="70" s="1"/>
  <c r="J3320" i="70" s="1"/>
  <c r="J3321" i="70" s="1"/>
  <c r="J3322" i="70" s="1"/>
  <c r="J3323" i="70" s="1"/>
  <c r="J3324" i="70" s="1"/>
  <c r="J3325" i="70" s="1"/>
  <c r="J3326" i="70" s="1"/>
  <c r="J3327" i="70" s="1"/>
  <c r="J3328" i="70" s="1"/>
  <c r="J3329" i="70" s="1"/>
  <c r="J3330" i="70" s="1"/>
  <c r="J3331" i="70" s="1"/>
  <c r="J3332" i="70" s="1"/>
  <c r="J3333" i="70" s="1"/>
  <c r="J3334" i="70" s="1"/>
  <c r="J3335" i="70" s="1"/>
  <c r="J3336" i="70" s="1"/>
  <c r="J3337" i="70" s="1"/>
  <c r="J3338" i="70" s="1"/>
  <c r="J3339" i="70" s="1"/>
  <c r="J3340" i="70" s="1"/>
  <c r="J3341" i="70" s="1"/>
  <c r="J3342" i="70" s="1"/>
  <c r="J3343" i="70" s="1"/>
  <c r="J3344" i="70" s="1"/>
  <c r="J3345" i="70" s="1"/>
  <c r="J3346" i="70" s="1"/>
  <c r="J3347" i="70" s="1"/>
  <c r="J3348" i="70" s="1"/>
  <c r="J3349" i="70" s="1"/>
  <c r="J3350" i="70" s="1"/>
  <c r="J3351" i="70" s="1"/>
  <c r="J3352" i="70" s="1"/>
  <c r="J3353" i="70" s="1"/>
  <c r="J3354" i="70" s="1"/>
  <c r="J3355" i="70" s="1"/>
  <c r="J3356" i="70" s="1"/>
  <c r="J3357" i="70" s="1"/>
  <c r="J3358" i="70" s="1"/>
  <c r="J3359" i="70" s="1"/>
  <c r="J3360" i="70" s="1"/>
  <c r="J3361" i="70" s="1"/>
  <c r="J3362" i="70" s="1"/>
  <c r="J3363" i="70" s="1"/>
  <c r="J3364" i="70" s="1"/>
  <c r="J3365" i="70" s="1"/>
  <c r="J3366" i="70" s="1"/>
  <c r="J3367" i="70" s="1"/>
  <c r="J3368" i="70" s="1"/>
  <c r="J3369" i="70" s="1"/>
  <c r="J3370" i="70" s="1"/>
  <c r="J3371" i="70" s="1"/>
  <c r="J3372" i="70" s="1"/>
  <c r="J3373" i="70" s="1"/>
  <c r="J3374" i="70" s="1"/>
  <c r="J3375" i="70" s="1"/>
  <c r="J3376" i="70" s="1"/>
  <c r="J3377" i="70" s="1"/>
  <c r="J3378" i="70" s="1"/>
  <c r="J3379" i="70" s="1"/>
  <c r="J3380" i="70" s="1"/>
  <c r="J3381" i="70" s="1"/>
  <c r="J3382" i="70" s="1"/>
  <c r="J3383" i="70" s="1"/>
  <c r="J3384" i="70" s="1"/>
  <c r="J3385" i="70" s="1"/>
  <c r="J3386" i="70" s="1"/>
  <c r="J3387" i="70" s="1"/>
  <c r="J3388" i="70" s="1"/>
  <c r="J3389" i="70" s="1"/>
  <c r="J3390" i="70" s="1"/>
  <c r="J3391" i="70" s="1"/>
  <c r="J3392" i="70" s="1"/>
  <c r="J3393" i="70" s="1"/>
  <c r="J3394" i="70" s="1"/>
  <c r="J3395" i="70" s="1"/>
  <c r="J3396" i="70" s="1"/>
  <c r="J3397" i="70" s="1"/>
  <c r="J3398" i="70" s="1"/>
  <c r="J3399" i="70" s="1"/>
  <c r="J3400" i="70" s="1"/>
  <c r="J3401" i="70" s="1"/>
  <c r="J3402" i="70" s="1"/>
  <c r="J3403" i="70" s="1"/>
  <c r="J3404" i="70" s="1"/>
  <c r="J3405" i="70" s="1"/>
  <c r="J3406" i="70" s="1"/>
  <c r="J3407" i="70" s="1"/>
  <c r="J3408" i="70" s="1"/>
  <c r="J3409" i="70" s="1"/>
  <c r="J3410" i="70" s="1"/>
  <c r="J3411" i="70" s="1"/>
  <c r="J3412" i="70" s="1"/>
  <c r="J3413" i="70" s="1"/>
  <c r="J3414" i="70" s="1"/>
  <c r="J3415" i="70" s="1"/>
  <c r="J3416" i="70" s="1"/>
  <c r="J3417" i="70" s="1"/>
  <c r="J3418" i="70" s="1"/>
  <c r="J3419" i="70" s="1"/>
  <c r="J3420" i="70" s="1"/>
  <c r="J3421" i="70" s="1"/>
  <c r="J3422" i="70" s="1"/>
  <c r="J3423" i="70" s="1"/>
  <c r="J3424" i="70" s="1"/>
  <c r="J3425" i="70" s="1"/>
  <c r="J3426" i="70" s="1"/>
  <c r="J3427" i="70" s="1"/>
  <c r="J3428" i="70" s="1"/>
  <c r="J3429" i="70" s="1"/>
  <c r="J3430" i="70" s="1"/>
  <c r="J3431" i="70" s="1"/>
  <c r="J3432" i="70" s="1"/>
  <c r="J3433" i="70" s="1"/>
  <c r="J3434" i="70" s="1"/>
  <c r="J3435" i="70" s="1"/>
  <c r="J3436" i="70" s="1"/>
  <c r="J3437" i="70" s="1"/>
  <c r="J3438" i="70" s="1"/>
  <c r="J3439" i="70" s="1"/>
  <c r="J3440" i="70" s="1"/>
  <c r="J3441" i="70" s="1"/>
  <c r="J3442" i="70" s="1"/>
  <c r="J3443" i="70" s="1"/>
  <c r="J3444" i="70" s="1"/>
  <c r="J3445" i="70" s="1"/>
  <c r="J3446" i="70" s="1"/>
  <c r="J3447" i="70" s="1"/>
  <c r="J3448" i="70" s="1"/>
  <c r="J3449" i="70" s="1"/>
  <c r="J3450" i="70" s="1"/>
  <c r="J3451" i="70" s="1"/>
  <c r="J3452" i="70" s="1"/>
  <c r="J3453" i="70" s="1"/>
  <c r="J3454" i="70" s="1"/>
  <c r="J3455" i="70" s="1"/>
  <c r="J3456" i="70" s="1"/>
  <c r="J3457" i="70" s="1"/>
  <c r="J3458" i="70" s="1"/>
  <c r="J3459" i="70" s="1"/>
  <c r="J3460" i="70" s="1"/>
  <c r="J3461" i="70" s="1"/>
  <c r="J3462" i="70" s="1"/>
  <c r="J3463" i="70" s="1"/>
  <c r="J3464" i="70" s="1"/>
  <c r="J3465" i="70" s="1"/>
  <c r="J3466" i="70" s="1"/>
  <c r="J3467" i="70" s="1"/>
  <c r="J3468" i="70" s="1"/>
  <c r="J3469" i="70" s="1"/>
  <c r="J3470" i="70" s="1"/>
  <c r="J3471" i="70" s="1"/>
  <c r="J3472" i="70" s="1"/>
  <c r="J3473" i="70" s="1"/>
  <c r="J3474" i="70" s="1"/>
  <c r="J3475" i="70" s="1"/>
  <c r="J3476" i="70" s="1"/>
  <c r="J3477" i="70" s="1"/>
  <c r="J3478" i="70" s="1"/>
  <c r="J3479" i="70" s="1"/>
  <c r="J3480" i="70" s="1"/>
  <c r="J3481" i="70" s="1"/>
  <c r="J3482" i="70" s="1"/>
  <c r="J3483" i="70" s="1"/>
  <c r="J3484" i="70" s="1"/>
  <c r="J3485" i="70" s="1"/>
  <c r="J3486" i="70" s="1"/>
  <c r="J3487" i="70" s="1"/>
  <c r="J3488" i="70" s="1"/>
  <c r="J3489" i="70" s="1"/>
  <c r="J3490" i="70" s="1"/>
  <c r="J3491" i="70" s="1"/>
  <c r="J3492" i="70" s="1"/>
  <c r="J3493" i="70" s="1"/>
  <c r="J3494" i="70" s="1"/>
  <c r="J3495" i="70" s="1"/>
  <c r="J3496" i="70" s="1"/>
  <c r="J3497" i="70" s="1"/>
  <c r="J3498" i="70" s="1"/>
  <c r="J3499" i="70" s="1"/>
  <c r="J3500" i="70" s="1"/>
  <c r="J3501" i="70" s="1"/>
  <c r="J3502" i="70" s="1"/>
  <c r="J3503" i="70" s="1"/>
  <c r="J3504" i="70" s="1"/>
  <c r="J3505" i="70" s="1"/>
  <c r="J3506" i="70" s="1"/>
  <c r="J3507" i="70" s="1"/>
  <c r="J3508" i="70" s="1"/>
  <c r="J3509" i="70" s="1"/>
  <c r="J3510" i="70" s="1"/>
  <c r="J3511" i="70" s="1"/>
  <c r="J3512" i="70" s="1"/>
  <c r="J3513" i="70" s="1"/>
  <c r="J3514" i="70" s="1"/>
  <c r="J3515" i="70" s="1"/>
  <c r="J3516" i="70" s="1"/>
  <c r="J3517" i="70" s="1"/>
  <c r="J3518" i="70" s="1"/>
  <c r="J3519" i="70" s="1"/>
  <c r="J3520" i="70" s="1"/>
  <c r="J3521" i="70" s="1"/>
  <c r="J3522" i="70" s="1"/>
  <c r="J3523" i="70" s="1"/>
  <c r="J3524" i="70" s="1"/>
  <c r="J3525" i="70" s="1"/>
  <c r="J3526" i="70" s="1"/>
  <c r="J3527" i="70" s="1"/>
  <c r="J3528" i="70" s="1"/>
  <c r="J3529" i="70" s="1"/>
  <c r="J3530" i="70" s="1"/>
  <c r="J3531" i="70" s="1"/>
  <c r="J3532" i="70" s="1"/>
  <c r="J3533" i="70" s="1"/>
  <c r="J3534" i="70" s="1"/>
  <c r="J3535" i="70" s="1"/>
  <c r="J3536" i="70" s="1"/>
  <c r="J3537" i="70" s="1"/>
  <c r="J3538" i="70" s="1"/>
  <c r="J3539" i="70" s="1"/>
  <c r="J3540" i="70" s="1"/>
  <c r="J3541" i="70" s="1"/>
  <c r="J3542" i="70" s="1"/>
  <c r="J3543" i="70" s="1"/>
  <c r="J3544" i="70" s="1"/>
  <c r="J3545" i="70" s="1"/>
  <c r="J3546" i="70" s="1"/>
  <c r="J3547" i="70" s="1"/>
  <c r="J3548" i="70" s="1"/>
  <c r="J3549" i="70" s="1"/>
  <c r="J3550" i="70" s="1"/>
  <c r="J3551" i="70" s="1"/>
  <c r="J3552" i="70" s="1"/>
  <c r="J3553" i="70" s="1"/>
  <c r="J3554" i="70" s="1"/>
  <c r="J3555" i="70" s="1"/>
  <c r="J3556" i="70" s="1"/>
  <c r="J3557" i="70" s="1"/>
  <c r="J3558" i="70" s="1"/>
  <c r="J3559" i="70" s="1"/>
  <c r="J3560" i="70" s="1"/>
  <c r="J3561" i="70" s="1"/>
  <c r="J3562" i="70" s="1"/>
  <c r="J3563" i="70" s="1"/>
  <c r="J3564" i="70" s="1"/>
  <c r="J3565" i="70" s="1"/>
  <c r="J3566" i="70" s="1"/>
  <c r="J3567" i="70" s="1"/>
  <c r="J3568" i="70" s="1"/>
  <c r="J3569" i="70" s="1"/>
  <c r="J3570" i="70" s="1"/>
  <c r="J3571" i="70" s="1"/>
  <c r="J3572" i="70" s="1"/>
  <c r="J3573" i="70" s="1"/>
  <c r="J3574" i="70" s="1"/>
  <c r="J3575" i="70" s="1"/>
  <c r="J3576" i="70" s="1"/>
  <c r="J3577" i="70" s="1"/>
  <c r="J3578" i="70" s="1"/>
  <c r="J3579" i="70" s="1"/>
  <c r="J3580" i="70" s="1"/>
  <c r="J3581" i="70" s="1"/>
  <c r="J3582" i="70" s="1"/>
  <c r="J3583" i="70" s="1"/>
  <c r="J3584" i="70" s="1"/>
  <c r="J3585" i="70" s="1"/>
  <c r="J3586" i="70" s="1"/>
  <c r="J3587" i="70" s="1"/>
  <c r="J3588" i="70" s="1"/>
  <c r="J3589" i="70" s="1"/>
  <c r="J3590" i="70" s="1"/>
  <c r="J3591" i="70" s="1"/>
  <c r="J3592" i="70" s="1"/>
  <c r="J3593" i="70" s="1"/>
  <c r="J3594" i="70" s="1"/>
  <c r="J3595" i="70" s="1"/>
  <c r="J3596" i="70" s="1"/>
  <c r="J3597" i="70" s="1"/>
  <c r="J3598" i="70" s="1"/>
  <c r="J3599" i="70" s="1"/>
  <c r="J3600" i="70" s="1"/>
  <c r="J3601" i="70" s="1"/>
  <c r="J3602" i="70" s="1"/>
  <c r="J3603" i="70" s="1"/>
  <c r="J3604" i="70" s="1"/>
  <c r="J3605" i="70" s="1"/>
  <c r="J3606" i="70" s="1"/>
  <c r="J3607" i="70" s="1"/>
  <c r="J3608" i="70" s="1"/>
  <c r="J3609" i="70" s="1"/>
  <c r="J3610" i="70" s="1"/>
  <c r="J3611" i="70" s="1"/>
  <c r="J3612" i="70" s="1"/>
  <c r="J3613" i="70" s="1"/>
  <c r="J3614" i="70" s="1"/>
  <c r="J3615" i="70" s="1"/>
  <c r="J3616" i="70" s="1"/>
  <c r="J3617" i="70" s="1"/>
  <c r="J3618" i="70" s="1"/>
  <c r="J3619" i="70" s="1"/>
  <c r="J3620" i="70" s="1"/>
  <c r="J3621" i="70" s="1"/>
  <c r="J3622" i="70" s="1"/>
  <c r="J3623" i="70" s="1"/>
  <c r="J3624" i="70" s="1"/>
  <c r="J3625" i="70" s="1"/>
  <c r="J3626" i="70" s="1"/>
  <c r="J3627" i="70" s="1"/>
  <c r="J3628" i="70" s="1"/>
  <c r="J3629" i="70" s="1"/>
  <c r="J3630" i="70" s="1"/>
  <c r="J3631" i="70" s="1"/>
  <c r="J3632" i="70" s="1"/>
  <c r="J3633" i="70" s="1"/>
  <c r="J3634" i="70" s="1"/>
  <c r="J3635" i="70" s="1"/>
  <c r="J3636" i="70" s="1"/>
  <c r="J3637" i="70" s="1"/>
  <c r="J3638" i="70" s="1"/>
  <c r="J3639" i="70" s="1"/>
  <c r="J3640" i="70" s="1"/>
  <c r="J3641" i="70" s="1"/>
  <c r="J3642" i="70" s="1"/>
  <c r="J3643" i="70" s="1"/>
  <c r="J3644" i="70" s="1"/>
  <c r="J3645" i="70" s="1"/>
  <c r="J3646" i="70" s="1"/>
  <c r="J3647" i="70" s="1"/>
  <c r="J3648" i="70" s="1"/>
  <c r="J3649" i="70" s="1"/>
  <c r="J3650" i="70" s="1"/>
  <c r="J3651" i="70" s="1"/>
  <c r="J3652" i="70" s="1"/>
  <c r="J3653" i="70" s="1"/>
  <c r="J3654" i="70" s="1"/>
  <c r="J3655" i="70" s="1"/>
  <c r="J3656" i="70" s="1"/>
  <c r="J3657" i="70" s="1"/>
  <c r="J3658" i="70" s="1"/>
  <c r="J3659" i="70" s="1"/>
  <c r="J3660" i="70" s="1"/>
  <c r="J3661" i="70" s="1"/>
  <c r="J3662" i="70" s="1"/>
  <c r="J3663" i="70" s="1"/>
  <c r="J3664" i="70" s="1"/>
  <c r="J3665" i="70" s="1"/>
  <c r="J3666" i="70" s="1"/>
  <c r="J3667" i="70" s="1"/>
  <c r="J3668" i="70" s="1"/>
  <c r="J3669" i="70" s="1"/>
  <c r="J3670" i="70" s="1"/>
  <c r="J3671" i="70" s="1"/>
  <c r="J3672" i="70" s="1"/>
  <c r="J3673" i="70" s="1"/>
  <c r="J3674" i="70" s="1"/>
  <c r="J3675" i="70" s="1"/>
  <c r="J3676" i="70" s="1"/>
  <c r="J3677" i="70" s="1"/>
  <c r="J3678" i="70" s="1"/>
  <c r="J3679" i="70" s="1"/>
  <c r="J3680" i="70" s="1"/>
  <c r="J3681" i="70" s="1"/>
  <c r="J3682" i="70" s="1"/>
  <c r="J3683" i="70" s="1"/>
  <c r="J3684" i="70" s="1"/>
  <c r="J3685" i="70" s="1"/>
  <c r="J3686" i="70" s="1"/>
  <c r="J3687" i="70" s="1"/>
  <c r="J3688" i="70" s="1"/>
  <c r="J3689" i="70" s="1"/>
  <c r="J3690" i="70" s="1"/>
  <c r="J3691" i="70" s="1"/>
  <c r="J3692" i="70" s="1"/>
  <c r="J3693" i="70" s="1"/>
  <c r="J3694" i="70" s="1"/>
  <c r="J3695" i="70" s="1"/>
  <c r="J3696" i="70" s="1"/>
  <c r="J3697" i="70" s="1"/>
  <c r="J3698" i="70" s="1"/>
  <c r="J3699" i="70" s="1"/>
  <c r="J3700" i="70" s="1"/>
  <c r="J3701" i="70" s="1"/>
  <c r="J3702" i="70" s="1"/>
  <c r="J3703" i="70" s="1"/>
  <c r="J3704" i="70" s="1"/>
  <c r="J3705" i="70" s="1"/>
  <c r="J3706" i="70" s="1"/>
  <c r="J3707" i="70" s="1"/>
  <c r="J3708" i="70" s="1"/>
  <c r="J3709" i="70" s="1"/>
  <c r="J3710" i="70" s="1"/>
  <c r="J3711" i="70" s="1"/>
  <c r="J3712" i="70" s="1"/>
  <c r="J3713" i="70" s="1"/>
  <c r="J3714" i="70" s="1"/>
  <c r="J3715" i="70" s="1"/>
  <c r="J3716" i="70" s="1"/>
  <c r="J3717" i="70" s="1"/>
  <c r="J3718" i="70" s="1"/>
  <c r="J3719" i="70" s="1"/>
  <c r="J3720" i="70" s="1"/>
  <c r="J3721" i="70" s="1"/>
  <c r="J3722" i="70" s="1"/>
  <c r="J3723" i="70" s="1"/>
  <c r="J3724" i="70" s="1"/>
  <c r="J3725" i="70" s="1"/>
  <c r="J3726" i="70" s="1"/>
  <c r="J3727" i="70" s="1"/>
  <c r="J3728" i="70" s="1"/>
  <c r="J3729" i="70" s="1"/>
  <c r="J3730" i="70" s="1"/>
  <c r="J3731" i="70" s="1"/>
  <c r="J3732" i="70" s="1"/>
  <c r="J3733" i="70" s="1"/>
  <c r="J3734" i="70" s="1"/>
  <c r="J3735" i="70" s="1"/>
  <c r="J3736" i="70" s="1"/>
  <c r="J3737" i="70" s="1"/>
  <c r="J3738" i="70" s="1"/>
  <c r="J3739" i="70" s="1"/>
  <c r="J3740" i="70" s="1"/>
  <c r="J3741" i="70" s="1"/>
  <c r="J3742" i="70" s="1"/>
  <c r="J3743" i="70" s="1"/>
  <c r="J3744" i="70" s="1"/>
  <c r="J3745" i="70" s="1"/>
  <c r="J3746" i="70" s="1"/>
  <c r="J3747" i="70" s="1"/>
  <c r="J3748" i="70" s="1"/>
  <c r="J3749" i="70" s="1"/>
  <c r="J3750" i="70" s="1"/>
  <c r="J3751" i="70" s="1"/>
  <c r="J3752" i="70" s="1"/>
  <c r="J3753" i="70" s="1"/>
  <c r="J3754" i="70" s="1"/>
  <c r="J3755" i="70" s="1"/>
  <c r="J3756" i="70" s="1"/>
  <c r="J3757" i="70" s="1"/>
  <c r="J3758" i="70" s="1"/>
  <c r="J3759" i="70" s="1"/>
  <c r="J3760" i="70" s="1"/>
  <c r="J3761" i="70" s="1"/>
  <c r="J3762" i="70" s="1"/>
  <c r="J3763" i="70" s="1"/>
  <c r="J3764" i="70" s="1"/>
  <c r="J3765" i="70" s="1"/>
  <c r="J3766" i="70" s="1"/>
  <c r="J3767" i="70" s="1"/>
  <c r="J3768" i="70" s="1"/>
  <c r="J3769" i="70" s="1"/>
  <c r="J3770" i="70" s="1"/>
  <c r="J3771" i="70" s="1"/>
  <c r="J3772" i="70" s="1"/>
  <c r="J3773" i="70" s="1"/>
  <c r="J3774" i="70" s="1"/>
  <c r="J3775" i="70" s="1"/>
  <c r="J3776" i="70" s="1"/>
  <c r="J3777" i="70" s="1"/>
  <c r="J3778" i="70" s="1"/>
  <c r="J3779" i="70" s="1"/>
  <c r="J3780" i="70" s="1"/>
  <c r="J3781" i="70" s="1"/>
  <c r="J3782" i="70" s="1"/>
  <c r="J3783" i="70" s="1"/>
  <c r="J3784" i="70" s="1"/>
  <c r="J3785" i="70" s="1"/>
  <c r="J3786" i="70" s="1"/>
  <c r="J3787" i="70" s="1"/>
  <c r="J3788" i="70" s="1"/>
  <c r="J3789" i="70" s="1"/>
  <c r="J3790" i="70" s="1"/>
  <c r="J3791" i="70" s="1"/>
  <c r="J3792" i="70" s="1"/>
  <c r="J3793" i="70" s="1"/>
  <c r="J3794" i="70" s="1"/>
  <c r="J3795" i="70" s="1"/>
  <c r="J3796" i="70" s="1"/>
  <c r="J3797" i="70" s="1"/>
  <c r="J3798" i="70" s="1"/>
  <c r="J3799" i="70" s="1"/>
  <c r="J3800" i="70" s="1"/>
  <c r="J3801" i="70" s="1"/>
  <c r="J3802" i="70" s="1"/>
  <c r="J3803" i="70" s="1"/>
  <c r="J3804" i="70" s="1"/>
  <c r="J3805" i="70" s="1"/>
  <c r="J3806" i="70" s="1"/>
  <c r="J3807" i="70" s="1"/>
  <c r="J3808" i="70" s="1"/>
  <c r="J3809" i="70" s="1"/>
  <c r="J3810" i="70" s="1"/>
  <c r="J3811" i="70" s="1"/>
  <c r="J3812" i="70" s="1"/>
  <c r="J3813" i="70" s="1"/>
  <c r="J3814" i="70" s="1"/>
  <c r="J3815" i="70" s="1"/>
  <c r="J3816" i="70" s="1"/>
  <c r="J3817" i="70" s="1"/>
  <c r="J3818" i="70" s="1"/>
  <c r="J3819" i="70" s="1"/>
  <c r="J3820" i="70" s="1"/>
  <c r="J3821" i="70" s="1"/>
  <c r="J3822" i="70" s="1"/>
  <c r="J3823" i="70" s="1"/>
  <c r="J3824" i="70" s="1"/>
  <c r="J3825" i="70" s="1"/>
  <c r="J3826" i="70" s="1"/>
  <c r="J3827" i="70" s="1"/>
  <c r="J3828" i="70" s="1"/>
  <c r="J3829" i="70" s="1"/>
  <c r="J3830" i="70" s="1"/>
  <c r="J3831" i="70" s="1"/>
  <c r="J3832" i="70" s="1"/>
  <c r="J3833" i="70" s="1"/>
  <c r="J3834" i="70" s="1"/>
  <c r="J3835" i="70" s="1"/>
  <c r="J3836" i="70" s="1"/>
  <c r="J3837" i="70" s="1"/>
  <c r="J3838" i="70" s="1"/>
  <c r="J3839" i="70" s="1"/>
  <c r="J3840" i="70" s="1"/>
  <c r="J3841" i="70" s="1"/>
  <c r="J3842" i="70" s="1"/>
  <c r="J3843" i="70" s="1"/>
  <c r="J3844" i="70" s="1"/>
  <c r="J3845" i="70" s="1"/>
  <c r="J3846" i="70" s="1"/>
  <c r="J3847" i="70" s="1"/>
  <c r="J3848" i="70" s="1"/>
  <c r="J3849" i="70" s="1"/>
  <c r="J3850" i="70" s="1"/>
  <c r="J3851" i="70" s="1"/>
  <c r="J3852" i="70" s="1"/>
  <c r="J3853" i="70" s="1"/>
  <c r="J3854" i="70" s="1"/>
  <c r="J3855" i="70" s="1"/>
  <c r="J3856" i="70" s="1"/>
  <c r="J3857" i="70" s="1"/>
  <c r="J3858" i="70" s="1"/>
  <c r="J3859" i="70" s="1"/>
  <c r="J3860" i="70" s="1"/>
  <c r="J3861" i="70" s="1"/>
  <c r="J3862" i="70" s="1"/>
  <c r="J3863" i="70" s="1"/>
  <c r="J3864" i="70" s="1"/>
  <c r="J3865" i="70" s="1"/>
  <c r="J3866" i="70" s="1"/>
  <c r="J3867" i="70" s="1"/>
  <c r="J3868" i="70" s="1"/>
  <c r="J3869" i="70" s="1"/>
  <c r="J3870" i="70" s="1"/>
  <c r="J3871" i="70" s="1"/>
  <c r="J3872" i="70" s="1"/>
  <c r="J3873" i="70" s="1"/>
  <c r="J3874" i="70" s="1"/>
  <c r="J3875" i="70" s="1"/>
  <c r="J3876" i="70" s="1"/>
  <c r="J3877" i="70" s="1"/>
  <c r="J3878" i="70" s="1"/>
  <c r="J3879" i="70" s="1"/>
  <c r="J3880" i="70" s="1"/>
  <c r="J3881" i="70" s="1"/>
  <c r="J3882" i="70" s="1"/>
  <c r="J3883" i="70" s="1"/>
  <c r="J3884" i="70" s="1"/>
  <c r="J3885" i="70" s="1"/>
  <c r="J3886" i="70" s="1"/>
  <c r="J3887" i="70" s="1"/>
  <c r="J3888" i="70" s="1"/>
  <c r="J3889" i="70" s="1"/>
  <c r="J3890" i="70" s="1"/>
  <c r="J3891" i="70" s="1"/>
  <c r="J3892" i="70" s="1"/>
  <c r="J3893" i="70" s="1"/>
  <c r="J3894" i="70" s="1"/>
  <c r="J3895" i="70" s="1"/>
  <c r="J3896" i="70" s="1"/>
  <c r="J3897" i="70" s="1"/>
  <c r="J3898" i="70" s="1"/>
  <c r="J3899" i="70" s="1"/>
  <c r="J3900" i="70" s="1"/>
  <c r="J3901" i="70" s="1"/>
  <c r="J3902" i="70" s="1"/>
  <c r="J3903" i="70" s="1"/>
  <c r="J3904" i="70" s="1"/>
  <c r="J3905" i="70" s="1"/>
  <c r="J3906" i="70" s="1"/>
  <c r="J3907" i="70" s="1"/>
  <c r="J3908" i="70" s="1"/>
  <c r="J3909" i="70" s="1"/>
  <c r="J3910" i="70" s="1"/>
  <c r="J3911" i="70" s="1"/>
  <c r="J3912" i="70" s="1"/>
  <c r="J3913" i="70" s="1"/>
  <c r="J3914" i="70" s="1"/>
  <c r="J3915" i="70" s="1"/>
  <c r="J3916" i="70" s="1"/>
  <c r="J3917" i="70" s="1"/>
  <c r="J3918" i="70" s="1"/>
  <c r="J3919" i="70" s="1"/>
  <c r="J3920" i="70" s="1"/>
  <c r="J3921" i="70" s="1"/>
  <c r="J3922" i="70" s="1"/>
  <c r="J3923" i="70" s="1"/>
  <c r="J3924" i="70" s="1"/>
  <c r="J3925" i="70" s="1"/>
  <c r="J3926" i="70" s="1"/>
  <c r="J3927" i="70" s="1"/>
  <c r="J3928" i="70" s="1"/>
  <c r="J3929" i="70" s="1"/>
  <c r="J3930" i="70" s="1"/>
  <c r="J3931" i="70" s="1"/>
  <c r="J3932" i="70" s="1"/>
  <c r="J3933" i="70" s="1"/>
  <c r="J3934" i="70" s="1"/>
  <c r="J3935" i="70" s="1"/>
  <c r="J3936" i="70" s="1"/>
  <c r="J3937" i="70" s="1"/>
  <c r="J3938" i="70" s="1"/>
  <c r="J3939" i="70" s="1"/>
  <c r="J3940" i="70" s="1"/>
  <c r="J3941" i="70" s="1"/>
  <c r="J3942" i="70" s="1"/>
  <c r="J3943" i="70" s="1"/>
  <c r="J3944" i="70" s="1"/>
  <c r="J3945" i="70" s="1"/>
  <c r="J3946" i="70" s="1"/>
  <c r="J3947" i="70" s="1"/>
  <c r="J3948" i="70" s="1"/>
  <c r="J3949" i="70" s="1"/>
  <c r="J3950" i="70" s="1"/>
  <c r="J3951" i="70" s="1"/>
  <c r="J3952" i="70" s="1"/>
  <c r="J3953" i="70" s="1"/>
  <c r="J3954" i="70" s="1"/>
  <c r="J3955" i="70" s="1"/>
  <c r="J3956" i="70" s="1"/>
  <c r="J3957" i="70" s="1"/>
  <c r="J3958" i="70" s="1"/>
  <c r="J3959" i="70" s="1"/>
  <c r="J3960" i="70" s="1"/>
  <c r="J3961" i="70" s="1"/>
  <c r="J3962" i="70" s="1"/>
  <c r="J3963" i="70" s="1"/>
  <c r="J3964" i="70" s="1"/>
  <c r="J3965" i="70" s="1"/>
  <c r="J3966" i="70" s="1"/>
  <c r="J3967" i="70" s="1"/>
  <c r="J3968" i="70" s="1"/>
  <c r="J3969" i="70" s="1"/>
  <c r="J3970" i="70" s="1"/>
  <c r="J3971" i="70" s="1"/>
  <c r="J3972" i="70" s="1"/>
  <c r="J3973" i="70" s="1"/>
  <c r="J3974" i="70" s="1"/>
  <c r="J3975" i="70" s="1"/>
  <c r="J3976" i="70" s="1"/>
  <c r="J3977" i="70" s="1"/>
  <c r="J3978" i="70" s="1"/>
  <c r="J3979" i="70" s="1"/>
  <c r="J3980" i="70" s="1"/>
  <c r="J3981" i="70" s="1"/>
  <c r="J3982" i="70" s="1"/>
  <c r="J3983" i="70" s="1"/>
  <c r="J3984" i="70" s="1"/>
  <c r="J3985" i="70" s="1"/>
  <c r="J3986" i="70" s="1"/>
  <c r="J3987" i="70" s="1"/>
  <c r="J3988" i="70" s="1"/>
  <c r="J3989" i="70" s="1"/>
  <c r="J3990" i="70" s="1"/>
  <c r="J3991" i="70" s="1"/>
  <c r="J3992" i="70" s="1"/>
  <c r="J3993" i="70" s="1"/>
  <c r="J3994" i="70" s="1"/>
  <c r="J3995" i="70" s="1"/>
  <c r="J3996" i="70" s="1"/>
  <c r="J3997" i="70" s="1"/>
  <c r="J3998" i="70" s="1"/>
  <c r="J3999" i="70" s="1"/>
  <c r="J4000" i="70" s="1"/>
  <c r="J4001" i="70" s="1"/>
  <c r="J4002" i="70" s="1"/>
  <c r="J4003" i="70" s="1"/>
  <c r="J4004" i="70" s="1"/>
  <c r="J4005" i="70" s="1"/>
  <c r="J4006" i="70" s="1"/>
  <c r="J4007" i="70" s="1"/>
  <c r="J4008" i="70" s="1"/>
  <c r="J4009" i="70" s="1"/>
  <c r="J4010" i="70" s="1"/>
  <c r="J4011" i="70" s="1"/>
  <c r="J4012" i="70" s="1"/>
  <c r="J4013" i="70" s="1"/>
  <c r="J4014" i="70" s="1"/>
  <c r="J4015" i="70" s="1"/>
  <c r="J4016" i="70" s="1"/>
  <c r="J4017" i="70" s="1"/>
  <c r="J4018" i="70" s="1"/>
  <c r="J4019" i="70" s="1"/>
  <c r="J4020" i="70" s="1"/>
  <c r="J4021" i="70" s="1"/>
  <c r="J4022" i="70" s="1"/>
  <c r="J4023" i="70" s="1"/>
  <c r="J4024" i="70" s="1"/>
  <c r="J4025" i="70" s="1"/>
  <c r="J4026" i="70" s="1"/>
  <c r="J4027" i="70" s="1"/>
  <c r="J4028" i="70" s="1"/>
  <c r="J4029" i="70" s="1"/>
  <c r="J4030" i="70" s="1"/>
  <c r="J4031" i="70" s="1"/>
  <c r="J4032" i="70" s="1"/>
  <c r="J4033" i="70" s="1"/>
  <c r="J4034" i="70" s="1"/>
  <c r="J4035" i="70" s="1"/>
  <c r="J4036" i="70" s="1"/>
  <c r="J4037" i="70" s="1"/>
  <c r="J4038" i="70" s="1"/>
  <c r="J4039" i="70" s="1"/>
  <c r="J4040" i="70" s="1"/>
  <c r="J4041" i="70" s="1"/>
  <c r="J4042" i="70" s="1"/>
  <c r="J4043" i="70" s="1"/>
  <c r="J4044" i="70" s="1"/>
  <c r="J4045" i="70" s="1"/>
  <c r="J4046" i="70" s="1"/>
  <c r="J4047" i="70" s="1"/>
  <c r="J4048" i="70" s="1"/>
  <c r="J4049" i="70" s="1"/>
  <c r="J4050" i="70" s="1"/>
  <c r="J4051" i="70" s="1"/>
  <c r="J4052" i="70" s="1"/>
  <c r="J4053" i="70" s="1"/>
  <c r="J4054" i="70" s="1"/>
  <c r="J4055" i="70" s="1"/>
  <c r="J4056" i="70" s="1"/>
  <c r="J4057" i="70" s="1"/>
  <c r="J4058" i="70" s="1"/>
  <c r="J4059" i="70" s="1"/>
  <c r="J4060" i="70" s="1"/>
  <c r="J4061" i="70" s="1"/>
  <c r="J4062" i="70" s="1"/>
  <c r="J4063" i="70" s="1"/>
  <c r="J4064" i="70" s="1"/>
  <c r="J4065" i="70" s="1"/>
  <c r="J4066" i="70" s="1"/>
  <c r="J4067" i="70" s="1"/>
  <c r="J4068" i="70" s="1"/>
  <c r="J4069" i="70" s="1"/>
  <c r="J4070" i="70" s="1"/>
  <c r="J4071" i="70" s="1"/>
  <c r="J4072" i="70" s="1"/>
  <c r="J4073" i="70" s="1"/>
  <c r="J4074" i="70" s="1"/>
  <c r="J4075" i="70" s="1"/>
  <c r="J4076" i="70" s="1"/>
  <c r="J4077" i="70" s="1"/>
  <c r="J4078" i="70" s="1"/>
  <c r="J4079" i="70" s="1"/>
  <c r="J4080" i="70" s="1"/>
  <c r="J4081" i="70" s="1"/>
  <c r="J4082" i="70" s="1"/>
  <c r="J4083" i="70" s="1"/>
  <c r="J4084" i="70" s="1"/>
  <c r="J4085" i="70" s="1"/>
  <c r="J4086" i="70" s="1"/>
  <c r="J4087" i="70" s="1"/>
  <c r="J4088" i="70" s="1"/>
  <c r="J4089" i="70" s="1"/>
  <c r="J4090" i="70" s="1"/>
  <c r="J4091" i="70" s="1"/>
  <c r="J4092" i="70" s="1"/>
  <c r="J4093" i="70" s="1"/>
  <c r="J4094" i="70" s="1"/>
  <c r="J4095" i="70" s="1"/>
  <c r="J4096" i="70" s="1"/>
  <c r="J4097" i="70" s="1"/>
  <c r="J4098" i="70" s="1"/>
  <c r="J4099" i="70" s="1"/>
  <c r="J4100" i="70" s="1"/>
  <c r="J4101" i="70" s="1"/>
  <c r="J4102" i="70" s="1"/>
  <c r="J4103" i="70" s="1"/>
  <c r="J4104" i="70" s="1"/>
  <c r="J4105" i="70" s="1"/>
  <c r="J4106" i="70" s="1"/>
  <c r="J4107" i="70" s="1"/>
  <c r="J4108" i="70" s="1"/>
  <c r="J4109" i="70" s="1"/>
  <c r="J4110" i="70" s="1"/>
  <c r="J4111" i="70" s="1"/>
  <c r="J4112" i="70" s="1"/>
  <c r="J4113" i="70" s="1"/>
  <c r="J4114" i="70" s="1"/>
  <c r="J4115" i="70" s="1"/>
  <c r="J4116" i="70" s="1"/>
  <c r="J4117" i="70" s="1"/>
  <c r="J4118" i="70" s="1"/>
  <c r="J4119" i="70" s="1"/>
  <c r="J4120" i="70" s="1"/>
  <c r="J4121" i="70" s="1"/>
  <c r="J4122" i="70" s="1"/>
  <c r="J4123" i="70" s="1"/>
  <c r="J4124" i="70" s="1"/>
  <c r="J4125" i="70" s="1"/>
  <c r="J4126" i="70" s="1"/>
  <c r="J4127" i="70" s="1"/>
  <c r="J4128" i="70" s="1"/>
  <c r="J4129" i="70" s="1"/>
  <c r="J4130" i="70" s="1"/>
  <c r="J4131" i="70" s="1"/>
  <c r="J4132" i="70" s="1"/>
  <c r="J4133" i="70" s="1"/>
  <c r="J4134" i="70" s="1"/>
  <c r="J4135" i="70" s="1"/>
  <c r="J4136" i="70" s="1"/>
  <c r="J4137" i="70" s="1"/>
  <c r="J4138" i="70" s="1"/>
  <c r="J4139" i="70" s="1"/>
  <c r="J4140" i="70" s="1"/>
  <c r="J4141" i="70" s="1"/>
  <c r="J4142" i="70" s="1"/>
  <c r="J4143" i="70" s="1"/>
  <c r="J4144" i="70" s="1"/>
  <c r="J4145" i="70" s="1"/>
  <c r="J4146" i="70" s="1"/>
  <c r="J4147" i="70" s="1"/>
  <c r="J4148" i="70" s="1"/>
  <c r="J4149" i="70" s="1"/>
  <c r="J4150" i="70" s="1"/>
  <c r="J4151" i="70" s="1"/>
  <c r="J4152" i="70" s="1"/>
  <c r="J4153" i="70" s="1"/>
  <c r="J4154" i="70" s="1"/>
  <c r="J4155" i="70" s="1"/>
  <c r="J4156" i="70" s="1"/>
  <c r="J4157" i="70" s="1"/>
  <c r="J4158" i="70" s="1"/>
  <c r="J4159" i="70" s="1"/>
  <c r="J4160" i="70" s="1"/>
  <c r="J4161" i="70" s="1"/>
  <c r="J4162" i="70" s="1"/>
  <c r="J4163" i="70" s="1"/>
  <c r="J4164" i="70" s="1"/>
  <c r="J4165" i="70" s="1"/>
  <c r="J4166" i="70" s="1"/>
  <c r="J4167" i="70" s="1"/>
  <c r="J4168" i="70" s="1"/>
  <c r="J4169" i="70" s="1"/>
  <c r="J4170" i="70" s="1"/>
  <c r="J4171" i="70" s="1"/>
  <c r="J4172" i="70" s="1"/>
  <c r="J4173" i="70" s="1"/>
  <c r="J4174" i="70" s="1"/>
  <c r="J4175" i="70" s="1"/>
  <c r="J4176" i="70" s="1"/>
  <c r="J4177" i="70" s="1"/>
  <c r="J4178" i="70" s="1"/>
  <c r="J4179" i="70" s="1"/>
  <c r="J4180" i="70" s="1"/>
  <c r="J4181" i="70" s="1"/>
  <c r="J4182" i="70" s="1"/>
  <c r="J4183" i="70" s="1"/>
  <c r="J4184" i="70" s="1"/>
  <c r="J4185" i="70" s="1"/>
  <c r="J4186" i="70" s="1"/>
  <c r="J4187" i="70" s="1"/>
  <c r="J4188" i="70" s="1"/>
  <c r="J4189" i="70" s="1"/>
  <c r="J4190" i="70" s="1"/>
  <c r="J4191" i="70" s="1"/>
  <c r="J4192" i="70" s="1"/>
  <c r="J4193" i="70" s="1"/>
  <c r="J4194" i="70" s="1"/>
  <c r="J4195" i="70" s="1"/>
  <c r="J4196" i="70" s="1"/>
  <c r="J4197" i="70" s="1"/>
  <c r="J4198" i="70" s="1"/>
  <c r="J4199" i="70" s="1"/>
  <c r="J4200" i="70" s="1"/>
  <c r="J4201" i="70" s="1"/>
  <c r="J4202" i="70" s="1"/>
  <c r="J4203" i="70" s="1"/>
  <c r="J4204" i="70" s="1"/>
  <c r="J4205" i="70" s="1"/>
  <c r="J4206" i="70" s="1"/>
  <c r="J4207" i="70" s="1"/>
  <c r="J4208" i="70" s="1"/>
  <c r="J4209" i="70" s="1"/>
  <c r="J4210" i="70" s="1"/>
  <c r="J4211" i="70" s="1"/>
  <c r="J4212" i="70" s="1"/>
  <c r="J4213" i="70" s="1"/>
  <c r="J4214" i="70" s="1"/>
  <c r="J4215" i="70" s="1"/>
  <c r="J4216" i="70" s="1"/>
  <c r="J4217" i="70" s="1"/>
  <c r="J4218" i="70" s="1"/>
  <c r="J4219" i="70" s="1"/>
  <c r="J4220" i="70" s="1"/>
  <c r="J4221" i="70" s="1"/>
  <c r="J4222" i="70" s="1"/>
  <c r="J4223" i="70" s="1"/>
  <c r="J4224" i="70" s="1"/>
  <c r="J4225" i="70" s="1"/>
  <c r="J4226" i="70" s="1"/>
  <c r="J4227" i="70" s="1"/>
  <c r="J4228" i="70" s="1"/>
  <c r="J4229" i="70" s="1"/>
  <c r="J4230" i="70" s="1"/>
  <c r="J4231" i="70" s="1"/>
  <c r="J4232" i="70" s="1"/>
  <c r="J4233" i="70" s="1"/>
  <c r="J4234" i="70" s="1"/>
  <c r="J4235" i="70" s="1"/>
  <c r="J4236" i="70" s="1"/>
  <c r="J4237" i="70" s="1"/>
  <c r="J4238" i="70" s="1"/>
  <c r="J4239" i="70" s="1"/>
  <c r="J4240" i="70" s="1"/>
  <c r="J4241" i="70" s="1"/>
  <c r="J4242" i="70" s="1"/>
  <c r="J4243" i="70" s="1"/>
  <c r="J4244" i="70" s="1"/>
  <c r="J4245" i="70" s="1"/>
  <c r="J4246" i="70" s="1"/>
  <c r="J4247" i="70" s="1"/>
  <c r="J4248" i="70" s="1"/>
  <c r="J4249" i="70" s="1"/>
  <c r="J4250" i="70" s="1"/>
  <c r="J4251" i="70" s="1"/>
  <c r="J4252" i="70" s="1"/>
  <c r="J4253" i="70" s="1"/>
  <c r="J4254" i="70" s="1"/>
  <c r="J4255" i="70" s="1"/>
  <c r="J4256" i="70" s="1"/>
  <c r="J4257" i="70" s="1"/>
  <c r="J4258" i="70" s="1"/>
  <c r="J4259" i="70" s="1"/>
  <c r="J4260" i="70" s="1"/>
  <c r="J4261" i="70" s="1"/>
  <c r="J4262" i="70" s="1"/>
  <c r="J4263" i="70" s="1"/>
  <c r="J4264" i="70" s="1"/>
  <c r="J4265" i="70" s="1"/>
  <c r="J4266" i="70" s="1"/>
  <c r="J4267" i="70" s="1"/>
  <c r="J4268" i="70" s="1"/>
  <c r="J4269" i="70" s="1"/>
  <c r="J4270" i="70" s="1"/>
  <c r="J4271" i="70" s="1"/>
  <c r="J4272" i="70" s="1"/>
  <c r="J4273" i="70" s="1"/>
  <c r="J4274" i="70" s="1"/>
  <c r="J4275" i="70" s="1"/>
  <c r="J4276" i="70" s="1"/>
  <c r="J4277" i="70" s="1"/>
  <c r="J4278" i="70" s="1"/>
  <c r="J4279" i="70" s="1"/>
  <c r="J4280" i="70" s="1"/>
  <c r="J4281" i="70" s="1"/>
  <c r="J4282" i="70" s="1"/>
  <c r="J4283" i="70" s="1"/>
  <c r="J4284" i="70" s="1"/>
  <c r="J4285" i="70" s="1"/>
  <c r="J4286" i="70" s="1"/>
  <c r="J4287" i="70" s="1"/>
  <c r="J4288" i="70" s="1"/>
  <c r="J4289" i="70" s="1"/>
  <c r="J4290" i="70" s="1"/>
  <c r="J4291" i="70" s="1"/>
  <c r="J4292" i="70" s="1"/>
  <c r="J4293" i="70" s="1"/>
  <c r="J4294" i="70" s="1"/>
  <c r="J4295" i="70" s="1"/>
  <c r="J4296" i="70" s="1"/>
  <c r="J4297" i="70" s="1"/>
  <c r="J4298" i="70" s="1"/>
  <c r="J4299" i="70" s="1"/>
  <c r="J4300" i="70" s="1"/>
  <c r="J4301" i="70" s="1"/>
  <c r="J4302" i="70" s="1"/>
  <c r="J4303" i="70" s="1"/>
  <c r="J4304" i="70" s="1"/>
  <c r="J4305" i="70" s="1"/>
  <c r="J4306" i="70" s="1"/>
  <c r="J4307" i="70" s="1"/>
  <c r="J4308" i="70" s="1"/>
  <c r="J4309" i="70" s="1"/>
  <c r="J4310" i="70" s="1"/>
  <c r="J4311" i="70" s="1"/>
  <c r="J4312" i="70" s="1"/>
  <c r="J4313" i="70" s="1"/>
  <c r="J4314" i="70" s="1"/>
  <c r="J4315" i="70" s="1"/>
  <c r="J4316" i="70" s="1"/>
  <c r="J4317" i="70" s="1"/>
  <c r="J4318" i="70" s="1"/>
  <c r="J4319" i="70" s="1"/>
  <c r="J4320" i="70" s="1"/>
  <c r="J4321" i="70" s="1"/>
  <c r="J4322" i="70" s="1"/>
  <c r="J4323" i="70" s="1"/>
  <c r="J4324" i="70" s="1"/>
  <c r="J4325" i="70" s="1"/>
  <c r="J4326" i="70" s="1"/>
  <c r="J4327" i="70" s="1"/>
  <c r="J4328" i="70" s="1"/>
  <c r="J4329" i="70" s="1"/>
  <c r="J4330" i="70" s="1"/>
  <c r="J4331" i="70" s="1"/>
  <c r="J4332" i="70" s="1"/>
  <c r="J4333" i="70" s="1"/>
  <c r="J4334" i="70" s="1"/>
  <c r="J4335" i="70" s="1"/>
  <c r="J4336" i="70" s="1"/>
  <c r="J4337" i="70" s="1"/>
  <c r="J4338" i="70" s="1"/>
  <c r="J4339" i="70" s="1"/>
  <c r="J4340" i="70" s="1"/>
  <c r="J4341" i="70" s="1"/>
  <c r="J4342" i="70" s="1"/>
  <c r="J4343" i="70" s="1"/>
  <c r="J4344" i="70" s="1"/>
  <c r="J4345" i="70" s="1"/>
  <c r="J4346" i="70" s="1"/>
  <c r="J4347" i="70" s="1"/>
  <c r="J4348" i="70" s="1"/>
  <c r="J4349" i="70" s="1"/>
  <c r="J4350" i="70" s="1"/>
  <c r="J4351" i="70" s="1"/>
  <c r="J4352" i="70" s="1"/>
  <c r="J4353" i="70" s="1"/>
  <c r="J4354" i="70" s="1"/>
  <c r="J4355" i="70" s="1"/>
  <c r="J4356" i="70" s="1"/>
  <c r="J4357" i="70" s="1"/>
  <c r="J4358" i="70" s="1"/>
  <c r="J4359" i="70" s="1"/>
  <c r="J4360" i="70" s="1"/>
  <c r="J4361" i="70" s="1"/>
  <c r="J4362" i="70" s="1"/>
  <c r="J4363" i="70" s="1"/>
  <c r="J4364" i="70" s="1"/>
  <c r="J4365" i="70" s="1"/>
  <c r="J4366" i="70" s="1"/>
  <c r="J4367" i="70" s="1"/>
  <c r="J4368" i="70" s="1"/>
  <c r="J4369" i="70" s="1"/>
  <c r="J4370" i="70" s="1"/>
  <c r="J4371" i="70" s="1"/>
  <c r="J4372" i="70" s="1"/>
  <c r="J4373" i="70" s="1"/>
  <c r="J4374" i="70" s="1"/>
  <c r="J4375" i="70" s="1"/>
  <c r="J4376" i="70" s="1"/>
  <c r="J4377" i="70" s="1"/>
  <c r="J4378" i="70" s="1"/>
  <c r="J4379" i="70" s="1"/>
  <c r="J4380" i="70" s="1"/>
  <c r="J4381" i="70" s="1"/>
  <c r="J4382" i="70" s="1"/>
  <c r="J4383" i="70" s="1"/>
  <c r="J4384" i="70" s="1"/>
  <c r="J4385" i="70" s="1"/>
  <c r="J4386" i="70" s="1"/>
  <c r="J4387" i="70" s="1"/>
  <c r="J4388" i="70" s="1"/>
  <c r="J4389" i="70" s="1"/>
  <c r="J4390" i="70" s="1"/>
  <c r="J4391" i="70" s="1"/>
  <c r="J4392" i="70" s="1"/>
  <c r="J4393" i="70" s="1"/>
  <c r="J4394" i="70" s="1"/>
  <c r="J4395" i="70" s="1"/>
  <c r="J4396" i="70" s="1"/>
  <c r="J4397" i="70" s="1"/>
  <c r="J4398" i="70" s="1"/>
  <c r="J4399" i="70" s="1"/>
  <c r="J4400" i="70" s="1"/>
  <c r="J4401" i="70" s="1"/>
  <c r="J4402" i="70" s="1"/>
  <c r="J4403" i="70" s="1"/>
  <c r="J4404" i="70" s="1"/>
  <c r="J4405" i="70" s="1"/>
  <c r="J4406" i="70" s="1"/>
  <c r="J4407" i="70" s="1"/>
  <c r="J4408" i="70" s="1"/>
  <c r="J4409" i="70" s="1"/>
  <c r="J4410" i="70" s="1"/>
  <c r="J4411" i="70" s="1"/>
  <c r="J4412" i="70" s="1"/>
  <c r="J4413" i="70" s="1"/>
  <c r="J4414" i="70" s="1"/>
  <c r="J4415" i="70" s="1"/>
  <c r="J4416" i="70" s="1"/>
  <c r="J4417" i="70" s="1"/>
  <c r="J4418" i="70" s="1"/>
  <c r="J4419" i="70" s="1"/>
  <c r="J4420" i="70" s="1"/>
  <c r="J4421" i="70" s="1"/>
  <c r="J4422" i="70" s="1"/>
  <c r="J4423" i="70" s="1"/>
  <c r="J4424" i="70" s="1"/>
  <c r="J4425" i="70" s="1"/>
  <c r="J4426" i="70" s="1"/>
  <c r="J4427" i="70" s="1"/>
  <c r="J4428" i="70" s="1"/>
  <c r="J4429" i="70" s="1"/>
  <c r="J4430" i="70" s="1"/>
  <c r="J4431" i="70" s="1"/>
  <c r="J4432" i="70" s="1"/>
  <c r="J4433" i="70" s="1"/>
  <c r="J4434" i="70" s="1"/>
  <c r="J4435" i="70" s="1"/>
  <c r="J4436" i="70" s="1"/>
  <c r="J4437" i="70" s="1"/>
  <c r="J4438" i="70" s="1"/>
  <c r="J4439" i="70" s="1"/>
  <c r="J4440" i="70" s="1"/>
  <c r="J4441" i="70" s="1"/>
  <c r="J4442" i="70" s="1"/>
  <c r="J4443" i="70" s="1"/>
  <c r="J4444" i="70" s="1"/>
  <c r="J4445" i="70" s="1"/>
  <c r="J4446" i="70" s="1"/>
  <c r="J4447" i="70" s="1"/>
  <c r="J4448" i="70" s="1"/>
  <c r="J4449" i="70" s="1"/>
  <c r="J4450" i="70" s="1"/>
  <c r="J4451" i="70" s="1"/>
  <c r="J4452" i="70" s="1"/>
  <c r="J4453" i="70" s="1"/>
  <c r="J4454" i="70" s="1"/>
  <c r="J4455" i="70" s="1"/>
  <c r="J4456" i="70" s="1"/>
  <c r="J4457" i="70" s="1"/>
  <c r="J4458" i="70" s="1"/>
  <c r="J4459" i="70" s="1"/>
  <c r="J4460" i="70" s="1"/>
  <c r="J4461" i="70" s="1"/>
  <c r="J4462" i="70" s="1"/>
  <c r="J4463" i="70" s="1"/>
  <c r="J4464" i="70" s="1"/>
  <c r="J4465" i="70" s="1"/>
  <c r="J4466" i="70" s="1"/>
  <c r="J4467" i="70" s="1"/>
  <c r="J4468" i="70" s="1"/>
  <c r="J4469" i="70" s="1"/>
  <c r="J4470" i="70" s="1"/>
  <c r="J4471" i="70" s="1"/>
  <c r="J4472" i="70" s="1"/>
  <c r="J4473" i="70" s="1"/>
  <c r="J4474" i="70" s="1"/>
  <c r="J4475" i="70" s="1"/>
  <c r="J4476" i="70" s="1"/>
  <c r="J4477" i="70" s="1"/>
  <c r="J4478" i="70" s="1"/>
  <c r="J4479" i="70" s="1"/>
  <c r="J4480" i="70" s="1"/>
  <c r="J4481" i="70" s="1"/>
  <c r="J4482" i="70" s="1"/>
  <c r="J4483" i="70" s="1"/>
  <c r="J4484" i="70" s="1"/>
  <c r="J4485" i="70" s="1"/>
  <c r="J4486" i="70" s="1"/>
  <c r="J4487" i="70" s="1"/>
  <c r="J4488" i="70" s="1"/>
  <c r="J4489" i="70" s="1"/>
  <c r="J4490" i="70" s="1"/>
  <c r="J4491" i="70" s="1"/>
  <c r="J4492" i="70" s="1"/>
  <c r="J4493" i="70" s="1"/>
  <c r="J4494" i="70" s="1"/>
  <c r="J4495" i="70" s="1"/>
  <c r="J4496" i="70" s="1"/>
  <c r="J4497" i="70" s="1"/>
  <c r="J4498" i="70" s="1"/>
  <c r="J4499" i="70" s="1"/>
  <c r="J4500" i="70" s="1"/>
  <c r="J4501" i="70" s="1"/>
  <c r="J4502" i="70" s="1"/>
  <c r="J4503" i="70" s="1"/>
  <c r="J4504" i="70" s="1"/>
  <c r="J4505" i="70" s="1"/>
  <c r="J4506" i="70" s="1"/>
  <c r="J4507" i="70" s="1"/>
  <c r="J4508" i="70" s="1"/>
  <c r="J4509" i="70" s="1"/>
  <c r="J4510" i="70" s="1"/>
  <c r="J4511" i="70" s="1"/>
  <c r="J4512" i="70" s="1"/>
  <c r="J4513" i="70" s="1"/>
  <c r="J4514" i="70" s="1"/>
  <c r="J4515" i="70" s="1"/>
  <c r="J4516" i="70" s="1"/>
  <c r="J4517" i="70" s="1"/>
  <c r="J4518" i="70" s="1"/>
  <c r="J4519" i="70" s="1"/>
  <c r="J4520" i="70" s="1"/>
  <c r="J4521" i="70" s="1"/>
  <c r="J4522" i="70" s="1"/>
  <c r="J4523" i="70" s="1"/>
  <c r="J4524" i="70" s="1"/>
  <c r="J4525" i="70" s="1"/>
  <c r="J4526" i="70" s="1"/>
  <c r="J4527" i="70" s="1"/>
  <c r="J4528" i="70" s="1"/>
  <c r="J4529" i="70" s="1"/>
  <c r="J4530" i="70" s="1"/>
  <c r="J4531" i="70" s="1"/>
  <c r="J4532" i="70" s="1"/>
  <c r="J4533" i="70" s="1"/>
  <c r="J4534" i="70" s="1"/>
  <c r="J4535" i="70" s="1"/>
  <c r="J4536" i="70" s="1"/>
  <c r="J4537" i="70" s="1"/>
  <c r="J4538" i="70" s="1"/>
  <c r="J4539" i="70" s="1"/>
  <c r="J4540" i="70" s="1"/>
  <c r="J4541" i="70" s="1"/>
  <c r="J4542" i="70" s="1"/>
  <c r="J4543" i="70" s="1"/>
  <c r="J4544" i="70" s="1"/>
  <c r="J4545" i="70" s="1"/>
  <c r="J4546" i="70" s="1"/>
  <c r="J4547" i="70" s="1"/>
  <c r="J4548" i="70" s="1"/>
  <c r="J4549" i="70" s="1"/>
  <c r="J4550" i="70" s="1"/>
  <c r="J4551" i="70" s="1"/>
  <c r="J4552" i="70" s="1"/>
  <c r="J4553" i="70" s="1"/>
  <c r="J4554" i="70" s="1"/>
  <c r="J4555" i="70" s="1"/>
  <c r="J4556" i="70" s="1"/>
  <c r="J4557" i="70" s="1"/>
  <c r="J4558" i="70" s="1"/>
  <c r="J4559" i="70" s="1"/>
  <c r="J4560" i="70" s="1"/>
  <c r="J4561" i="70" s="1"/>
  <c r="J4562" i="70" s="1"/>
  <c r="J4563" i="70" s="1"/>
  <c r="J4564" i="70" s="1"/>
  <c r="J4565" i="70" s="1"/>
  <c r="J4566" i="70" s="1"/>
  <c r="J4567" i="70" s="1"/>
  <c r="J4568" i="70" s="1"/>
  <c r="J4569" i="70" s="1"/>
  <c r="J4570" i="70" s="1"/>
  <c r="J4571" i="70" s="1"/>
  <c r="J4572" i="70" s="1"/>
  <c r="J4573" i="70" s="1"/>
  <c r="J4574" i="70" s="1"/>
  <c r="J4575" i="70" s="1"/>
  <c r="J4576" i="70" s="1"/>
  <c r="J4577" i="70" s="1"/>
  <c r="J4578" i="70" s="1"/>
  <c r="J4579" i="70" s="1"/>
  <c r="J4580" i="70" s="1"/>
  <c r="J4581" i="70" s="1"/>
  <c r="J4582" i="70" s="1"/>
  <c r="J4583" i="70" s="1"/>
  <c r="J4584" i="70" s="1"/>
  <c r="J4585" i="70" s="1"/>
  <c r="J4586" i="70" s="1"/>
  <c r="J4587" i="70" s="1"/>
  <c r="J4588" i="70" s="1"/>
  <c r="J4589" i="70" s="1"/>
  <c r="J4590" i="70" s="1"/>
  <c r="J4591" i="70" s="1"/>
  <c r="J4592" i="70" s="1"/>
  <c r="J4593" i="70" s="1"/>
  <c r="J4594" i="70" s="1"/>
  <c r="J4595" i="70" s="1"/>
  <c r="J4596" i="70" s="1"/>
  <c r="J4597" i="70" s="1"/>
  <c r="J4598" i="70" s="1"/>
  <c r="J4599" i="70" s="1"/>
  <c r="J4600" i="70" s="1"/>
  <c r="J4601" i="70" s="1"/>
  <c r="J4602" i="70" s="1"/>
  <c r="J4603" i="70" s="1"/>
  <c r="J4604" i="70" s="1"/>
  <c r="J4605" i="70" s="1"/>
  <c r="J4606" i="70" s="1"/>
  <c r="J4607" i="70" s="1"/>
  <c r="J4608" i="70" s="1"/>
  <c r="J4609" i="70" s="1"/>
  <c r="J4610" i="70" s="1"/>
  <c r="J4611" i="70" s="1"/>
  <c r="J4612" i="70" s="1"/>
  <c r="J4613" i="70" s="1"/>
  <c r="J4614" i="70" s="1"/>
  <c r="J4615" i="70" s="1"/>
  <c r="J4616" i="70" s="1"/>
  <c r="J4617" i="70" s="1"/>
  <c r="J4618" i="70" s="1"/>
  <c r="J4619" i="70" s="1"/>
  <c r="J4620" i="70" s="1"/>
  <c r="J4621" i="70" s="1"/>
  <c r="J4622" i="70" s="1"/>
  <c r="J4623" i="70" s="1"/>
  <c r="J4624" i="70" s="1"/>
  <c r="J4625" i="70" s="1"/>
  <c r="J4626" i="70" s="1"/>
  <c r="J4627" i="70" s="1"/>
  <c r="J4628" i="70" s="1"/>
  <c r="J4629" i="70" s="1"/>
  <c r="J4630" i="70" s="1"/>
  <c r="J4631" i="70" s="1"/>
  <c r="J4632" i="70" s="1"/>
  <c r="J4633" i="70" s="1"/>
  <c r="J4634" i="70" s="1"/>
  <c r="J4635" i="70" s="1"/>
  <c r="J4636" i="70" s="1"/>
  <c r="J4637" i="70" s="1"/>
  <c r="J4638" i="70" s="1"/>
  <c r="J4639" i="70" s="1"/>
  <c r="J4640" i="70" s="1"/>
  <c r="J4641" i="70" s="1"/>
  <c r="J4642" i="70" s="1"/>
  <c r="J4643" i="70" s="1"/>
  <c r="J4644" i="70" s="1"/>
  <c r="J4645" i="70" s="1"/>
  <c r="J4646" i="70" s="1"/>
  <c r="J4647" i="70" s="1"/>
  <c r="J4648" i="70" s="1"/>
  <c r="J4649" i="70" s="1"/>
  <c r="J4650" i="70" s="1"/>
  <c r="J4651" i="70" s="1"/>
  <c r="J4652" i="70" s="1"/>
  <c r="J4653" i="70" s="1"/>
  <c r="J4654" i="70" s="1"/>
  <c r="J4655" i="70" s="1"/>
  <c r="J4656" i="70" s="1"/>
  <c r="J4657" i="70" s="1"/>
  <c r="J4658" i="70" s="1"/>
  <c r="J4659" i="70" s="1"/>
  <c r="J4660" i="70" s="1"/>
  <c r="J4661" i="70" s="1"/>
  <c r="J4662" i="70" s="1"/>
  <c r="J4663" i="70" s="1"/>
  <c r="J4664" i="70" s="1"/>
  <c r="J4665" i="70" s="1"/>
  <c r="J4666" i="70" s="1"/>
  <c r="J4667" i="70" s="1"/>
  <c r="J4668" i="70" s="1"/>
  <c r="J4669" i="70" s="1"/>
  <c r="J4670" i="70" s="1"/>
  <c r="J4671" i="70" s="1"/>
  <c r="J4672" i="70" s="1"/>
  <c r="J4673" i="70" s="1"/>
  <c r="J4674" i="70" s="1"/>
  <c r="J4675" i="70" s="1"/>
  <c r="J4676" i="70" s="1"/>
  <c r="J4677" i="70" s="1"/>
  <c r="J4678" i="70" s="1"/>
  <c r="J4679" i="70" s="1"/>
  <c r="J4680" i="70" s="1"/>
  <c r="J4681" i="70" s="1"/>
  <c r="J4682" i="70" s="1"/>
  <c r="J4683" i="70" s="1"/>
  <c r="J4684" i="70" s="1"/>
  <c r="J4685" i="70" s="1"/>
  <c r="J4686" i="70" s="1"/>
  <c r="J4687" i="70" s="1"/>
  <c r="J4688" i="70" s="1"/>
  <c r="J4689" i="70" s="1"/>
  <c r="J4690" i="70" s="1"/>
  <c r="J4691" i="70" s="1"/>
  <c r="J4692" i="70" s="1"/>
  <c r="J4693" i="70" s="1"/>
  <c r="J4694" i="70" s="1"/>
  <c r="J4695" i="70" s="1"/>
  <c r="J4696" i="70" s="1"/>
  <c r="J4697" i="70" s="1"/>
  <c r="J4698" i="70" s="1"/>
  <c r="J4699" i="70" s="1"/>
  <c r="J4700" i="70" s="1"/>
  <c r="J4701" i="70" s="1"/>
  <c r="J4702" i="70" s="1"/>
  <c r="J4703" i="70" s="1"/>
  <c r="J4704" i="70" s="1"/>
  <c r="J4705" i="70" s="1"/>
  <c r="J4706" i="70" s="1"/>
  <c r="J4707" i="70" s="1"/>
  <c r="J4708" i="70" s="1"/>
  <c r="J4709" i="70" s="1"/>
  <c r="J4710" i="70" s="1"/>
  <c r="J4711" i="70" s="1"/>
  <c r="J4712" i="70" s="1"/>
  <c r="J4713" i="70" s="1"/>
  <c r="J4714" i="70" s="1"/>
  <c r="J4715" i="70" s="1"/>
  <c r="J4716" i="70" s="1"/>
  <c r="J4717" i="70" s="1"/>
  <c r="J4718" i="70" s="1"/>
  <c r="J4719" i="70" s="1"/>
  <c r="J4720" i="70" s="1"/>
  <c r="J4721" i="70" s="1"/>
  <c r="J4722" i="70" s="1"/>
  <c r="J4723" i="70" s="1"/>
  <c r="J4724" i="70" s="1"/>
  <c r="J4725" i="70" s="1"/>
  <c r="J4726" i="70" s="1"/>
  <c r="J4727" i="70" s="1"/>
  <c r="J4728" i="70" s="1"/>
  <c r="J4729" i="70" s="1"/>
  <c r="J4730" i="70" s="1"/>
  <c r="J4731" i="70" s="1"/>
  <c r="J4732" i="70" s="1"/>
  <c r="J4733" i="70" s="1"/>
  <c r="J4734" i="70" s="1"/>
  <c r="J4735" i="70" s="1"/>
  <c r="J4736" i="70" s="1"/>
  <c r="J4737" i="70" s="1"/>
  <c r="J4738" i="70" s="1"/>
  <c r="J4739" i="70" s="1"/>
  <c r="J4740" i="70" s="1"/>
  <c r="J4741" i="70" s="1"/>
  <c r="J4742" i="70" s="1"/>
  <c r="J4743" i="70" s="1"/>
  <c r="J4744" i="70" s="1"/>
  <c r="J4745" i="70" s="1"/>
  <c r="J4746" i="70" s="1"/>
  <c r="J4747" i="70" s="1"/>
  <c r="J4748" i="70" s="1"/>
  <c r="J4749" i="70" s="1"/>
  <c r="J4750" i="70" s="1"/>
  <c r="J4751" i="70" s="1"/>
  <c r="J4752" i="70" s="1"/>
  <c r="J4753" i="70" s="1"/>
  <c r="J4754" i="70" s="1"/>
  <c r="J4755" i="70" s="1"/>
  <c r="J4756" i="70" s="1"/>
  <c r="J4757" i="70" s="1"/>
  <c r="J4758" i="70" s="1"/>
  <c r="J4759" i="70" s="1"/>
  <c r="J4760" i="70" s="1"/>
  <c r="J4761" i="70" s="1"/>
  <c r="J4762" i="70" s="1"/>
  <c r="J4763" i="70" s="1"/>
  <c r="J4764" i="70" s="1"/>
  <c r="J4765" i="70" s="1"/>
  <c r="J4766" i="70" s="1"/>
  <c r="J4767" i="70" s="1"/>
  <c r="J4768" i="70" s="1"/>
  <c r="J4769" i="70" s="1"/>
  <c r="J4770" i="70" s="1"/>
  <c r="J4771" i="70" s="1"/>
  <c r="J4772" i="70" s="1"/>
  <c r="J4773" i="70" s="1"/>
  <c r="J4774" i="70" s="1"/>
  <c r="J4775" i="70" s="1"/>
  <c r="J4776" i="70" s="1"/>
  <c r="J4777" i="70" s="1"/>
  <c r="J4778" i="70" s="1"/>
  <c r="J4779" i="70" s="1"/>
  <c r="J4780" i="70" s="1"/>
  <c r="J4781" i="70" s="1"/>
  <c r="J4782" i="70" s="1"/>
  <c r="J4783" i="70" s="1"/>
  <c r="J4784" i="70" s="1"/>
  <c r="J4785" i="70" s="1"/>
  <c r="J4786" i="70" s="1"/>
  <c r="J4787" i="70" s="1"/>
  <c r="J4788" i="70" s="1"/>
  <c r="J4789" i="70" s="1"/>
  <c r="J4790" i="70" s="1"/>
  <c r="J4791" i="70" s="1"/>
  <c r="J4792" i="70" s="1"/>
  <c r="J4793" i="70" s="1"/>
  <c r="J4794" i="70" s="1"/>
  <c r="J4795" i="70" s="1"/>
  <c r="J4796" i="70" s="1"/>
  <c r="J4797" i="70" s="1"/>
  <c r="J4798" i="70" s="1"/>
  <c r="J4799" i="70" s="1"/>
  <c r="J4800" i="70" s="1"/>
  <c r="J4801" i="70" s="1"/>
  <c r="J4802" i="70" s="1"/>
  <c r="J4803" i="70" s="1"/>
  <c r="J4804" i="70" s="1"/>
  <c r="J4805" i="70" s="1"/>
  <c r="J4806" i="70" s="1"/>
  <c r="J4807" i="70" s="1"/>
  <c r="J4808" i="70" s="1"/>
  <c r="J4809" i="70" s="1"/>
  <c r="J4810" i="70" s="1"/>
  <c r="J4811" i="70" s="1"/>
  <c r="J4812" i="70" s="1"/>
  <c r="J4813" i="70" s="1"/>
  <c r="J4814" i="70" s="1"/>
  <c r="J4815" i="70" s="1"/>
  <c r="J4816" i="70" s="1"/>
  <c r="J4817" i="70" s="1"/>
  <c r="J4818" i="70" s="1"/>
  <c r="J4819" i="70" s="1"/>
  <c r="J4820" i="70" s="1"/>
  <c r="J4821" i="70" s="1"/>
  <c r="J4822" i="70" s="1"/>
  <c r="J4823" i="70" s="1"/>
  <c r="J4824" i="70" s="1"/>
  <c r="J4825" i="70" s="1"/>
  <c r="G48" i="30"/>
  <c r="G47" i="30"/>
  <c r="G46" i="30"/>
  <c r="G45" i="30"/>
  <c r="G44" i="30"/>
  <c r="G43" i="30"/>
  <c r="G42" i="30"/>
  <c r="G41" i="30"/>
  <c r="G40" i="30"/>
  <c r="G39" i="30"/>
  <c r="G38" i="30"/>
  <c r="G37" i="30"/>
  <c r="G36" i="30"/>
  <c r="G35" i="30"/>
  <c r="G34" i="30"/>
  <c r="G33" i="30"/>
  <c r="V25" i="30"/>
  <c r="U25" i="30"/>
  <c r="T25" i="30"/>
  <c r="W16" i="30"/>
  <c r="W12" i="30"/>
  <c r="V12" i="30"/>
  <c r="V16" i="30" s="1"/>
  <c r="I6" i="30"/>
  <c r="I7" i="30" s="1"/>
  <c r="I8" i="30" s="1"/>
  <c r="I9" i="30" s="1"/>
  <c r="I10" i="30" s="1"/>
  <c r="I11" i="30" s="1"/>
  <c r="I12" i="30" s="1"/>
  <c r="I13" i="30" s="1"/>
  <c r="I14" i="30" s="1"/>
  <c r="I15" i="30" s="1"/>
  <c r="I16" i="30" s="1"/>
  <c r="I17" i="30" s="1"/>
  <c r="I18" i="30" s="1"/>
  <c r="I19" i="30" s="1"/>
  <c r="I20" i="30" s="1"/>
  <c r="I21" i="30" s="1"/>
  <c r="I22" i="30" s="1"/>
  <c r="I23" i="30" s="1"/>
  <c r="I24" i="30" s="1"/>
  <c r="I25" i="30" s="1"/>
  <c r="I26" i="30" s="1"/>
  <c r="I27" i="30" s="1"/>
  <c r="I28" i="30" s="1"/>
  <c r="I29" i="30" s="1"/>
  <c r="I30" i="30" s="1"/>
  <c r="I31" i="30" s="1"/>
  <c r="I32" i="30" s="1"/>
  <c r="I33" i="30" s="1"/>
  <c r="I34" i="30" s="1"/>
  <c r="I35" i="30" s="1"/>
  <c r="I36" i="30" s="1"/>
  <c r="I37" i="30" s="1"/>
  <c r="I38" i="30" s="1"/>
  <c r="I39" i="30" s="1"/>
  <c r="I40" i="30" s="1"/>
  <c r="I41" i="30" s="1"/>
  <c r="I42" i="30" s="1"/>
  <c r="I43" i="30" s="1"/>
  <c r="I44" i="30" s="1"/>
  <c r="I45" i="30" s="1"/>
  <c r="I46" i="30" s="1"/>
  <c r="I47" i="30" s="1"/>
  <c r="I48" i="30" s="1"/>
  <c r="I49" i="30" s="1"/>
  <c r="I50" i="30" s="1"/>
  <c r="I51" i="30" s="1"/>
  <c r="I52" i="30" s="1"/>
  <c r="I53" i="30" s="1"/>
  <c r="I54" i="30" s="1"/>
  <c r="I55" i="30" s="1"/>
  <c r="I56" i="30" s="1"/>
  <c r="I57" i="30" s="1"/>
  <c r="I58" i="30" s="1"/>
  <c r="I59" i="30" s="1"/>
  <c r="I60" i="30" s="1"/>
  <c r="I61" i="30" s="1"/>
  <c r="I62" i="30" s="1"/>
  <c r="I63" i="30" s="1"/>
  <c r="I64" i="30" s="1"/>
  <c r="I65" i="30" s="1"/>
  <c r="I66" i="30" s="1"/>
  <c r="I67" i="30" s="1"/>
  <c r="I68" i="30" s="1"/>
  <c r="I69" i="30" s="1"/>
  <c r="I70" i="30" s="1"/>
  <c r="I71" i="30" s="1"/>
  <c r="I72" i="30" s="1"/>
  <c r="I73" i="30" s="1"/>
  <c r="I74" i="30" s="1"/>
  <c r="I75" i="30" s="1"/>
  <c r="I76" i="30" s="1"/>
  <c r="I77" i="30" s="1"/>
  <c r="I78" i="30" s="1"/>
  <c r="I79" i="30" s="1"/>
  <c r="I80" i="30" s="1"/>
  <c r="I81" i="30" s="1"/>
  <c r="I82" i="30" s="1"/>
  <c r="I83" i="30" s="1"/>
  <c r="I84" i="30" s="1"/>
  <c r="I85" i="30" s="1"/>
  <c r="I86" i="30" s="1"/>
  <c r="I87" i="30" s="1"/>
  <c r="I88" i="30" s="1"/>
  <c r="I89" i="30" s="1"/>
  <c r="I90" i="30" s="1"/>
  <c r="I91" i="30" s="1"/>
  <c r="I92" i="30" s="1"/>
  <c r="I93" i="30" s="1"/>
  <c r="I94" i="30" s="1"/>
  <c r="I95" i="30" s="1"/>
  <c r="I96" i="30" s="1"/>
  <c r="I97" i="30" s="1"/>
  <c r="I98" i="30" s="1"/>
  <c r="I99" i="30" s="1"/>
  <c r="I100" i="30" s="1"/>
  <c r="I101" i="30" s="1"/>
  <c r="I102" i="30" s="1"/>
  <c r="I103" i="30" s="1"/>
  <c r="I104" i="30" s="1"/>
  <c r="I105" i="30" s="1"/>
  <c r="I106" i="30" s="1"/>
  <c r="I107" i="30" s="1"/>
  <c r="I108" i="30" s="1"/>
  <c r="I109" i="30" s="1"/>
  <c r="I110" i="30" s="1"/>
  <c r="I111" i="30" s="1"/>
  <c r="I112" i="30" s="1"/>
  <c r="I113" i="30" s="1"/>
  <c r="I114" i="30" s="1"/>
  <c r="I115" i="30" s="1"/>
  <c r="I116" i="30" s="1"/>
  <c r="I117" i="30" s="1"/>
  <c r="I118" i="30" s="1"/>
  <c r="I119" i="30" s="1"/>
  <c r="I120" i="30" s="1"/>
  <c r="I121" i="30" s="1"/>
  <c r="I122" i="30" s="1"/>
  <c r="I123" i="30" s="1"/>
  <c r="I124" i="30" s="1"/>
  <c r="I125" i="30" s="1"/>
  <c r="I126" i="30" s="1"/>
  <c r="I127" i="30" s="1"/>
  <c r="I128" i="30" s="1"/>
  <c r="I129" i="30" s="1"/>
  <c r="I130" i="30" s="1"/>
  <c r="I131" i="30" s="1"/>
  <c r="I132" i="30" s="1"/>
  <c r="I133" i="30" s="1"/>
  <c r="I134" i="30" s="1"/>
  <c r="I135" i="30" s="1"/>
  <c r="I136" i="30" s="1"/>
  <c r="I137" i="30" s="1"/>
  <c r="I138" i="30" s="1"/>
  <c r="I139" i="30" s="1"/>
  <c r="I140" i="30" s="1"/>
  <c r="I141" i="30" s="1"/>
  <c r="I142" i="30" s="1"/>
  <c r="I143" i="30" s="1"/>
  <c r="I144" i="30" s="1"/>
  <c r="I145" i="30" s="1"/>
  <c r="I146" i="30" s="1"/>
  <c r="I147" i="30" s="1"/>
  <c r="I148" i="30" s="1"/>
  <c r="I149" i="30" s="1"/>
  <c r="I150" i="30" s="1"/>
  <c r="I151" i="30" s="1"/>
  <c r="I152" i="30" s="1"/>
  <c r="I153" i="30" s="1"/>
  <c r="I154" i="30" s="1"/>
  <c r="I155" i="30" s="1"/>
  <c r="I156" i="30" s="1"/>
  <c r="I157" i="30" s="1"/>
  <c r="I158" i="30" s="1"/>
  <c r="I159" i="30" s="1"/>
  <c r="I160" i="30" s="1"/>
  <c r="I161" i="30" s="1"/>
  <c r="I162" i="30" s="1"/>
  <c r="I163" i="30" s="1"/>
  <c r="I164" i="30" s="1"/>
  <c r="I165" i="30" s="1"/>
  <c r="I166" i="30" s="1"/>
  <c r="I167" i="30" s="1"/>
  <c r="I168" i="30" s="1"/>
  <c r="I169" i="30" s="1"/>
  <c r="I170" i="30" s="1"/>
  <c r="I171" i="30" s="1"/>
  <c r="I172" i="30" s="1"/>
  <c r="I173" i="30" s="1"/>
  <c r="I174" i="30" s="1"/>
  <c r="I175" i="30" s="1"/>
  <c r="I176" i="30" s="1"/>
  <c r="I177" i="30" s="1"/>
  <c r="I178" i="30" s="1"/>
  <c r="I179" i="30" s="1"/>
  <c r="I180" i="30" s="1"/>
  <c r="I181" i="30" s="1"/>
  <c r="I182" i="30" s="1"/>
  <c r="I183" i="30" s="1"/>
  <c r="I184" i="30" s="1"/>
  <c r="I185" i="30" s="1"/>
  <c r="I186" i="30" s="1"/>
  <c r="I187" i="30" s="1"/>
  <c r="I188" i="30" s="1"/>
  <c r="I189" i="30" s="1"/>
  <c r="I190" i="30" s="1"/>
  <c r="I191" i="30" s="1"/>
  <c r="I192" i="30" s="1"/>
  <c r="I193" i="30" s="1"/>
  <c r="I194" i="30" s="1"/>
  <c r="I195" i="30" s="1"/>
  <c r="I196" i="30" s="1"/>
  <c r="I197" i="30" s="1"/>
  <c r="I198" i="30" s="1"/>
  <c r="I199" i="30" s="1"/>
  <c r="I200" i="30" s="1"/>
  <c r="I201" i="30" s="1"/>
  <c r="I202" i="30" s="1"/>
  <c r="I203" i="30" s="1"/>
  <c r="I204" i="30" s="1"/>
  <c r="I205" i="30" s="1"/>
  <c r="I206" i="30" s="1"/>
  <c r="I207" i="30" s="1"/>
  <c r="I208" i="30" s="1"/>
  <c r="I209" i="30" s="1"/>
  <c r="I210" i="30" s="1"/>
  <c r="I211" i="30" s="1"/>
  <c r="I212" i="30" s="1"/>
  <c r="I213" i="30" s="1"/>
  <c r="I214" i="30" s="1"/>
  <c r="I215" i="30" s="1"/>
  <c r="I216" i="30" s="1"/>
  <c r="I217" i="30" s="1"/>
  <c r="I218" i="30" s="1"/>
  <c r="I219" i="30" s="1"/>
  <c r="I220" i="30" s="1"/>
  <c r="I221" i="30" s="1"/>
  <c r="I222" i="30" s="1"/>
  <c r="I223" i="30" s="1"/>
  <c r="I224" i="30" s="1"/>
  <c r="I225" i="30" s="1"/>
  <c r="I226" i="30" s="1"/>
  <c r="I227" i="30" s="1"/>
  <c r="I228" i="30" s="1"/>
  <c r="I229" i="30" s="1"/>
  <c r="I230" i="30" s="1"/>
  <c r="I231" i="30" s="1"/>
  <c r="I232" i="30" s="1"/>
  <c r="I233" i="30" s="1"/>
  <c r="I234" i="30" s="1"/>
  <c r="I235" i="30" s="1"/>
  <c r="I236" i="30" s="1"/>
  <c r="I237" i="30" s="1"/>
  <c r="I238" i="30" s="1"/>
  <c r="I239" i="30" s="1"/>
  <c r="I240" i="30" s="1"/>
  <c r="I241" i="30" s="1"/>
  <c r="I242" i="30" s="1"/>
  <c r="I243" i="30" s="1"/>
  <c r="I244" i="30" s="1"/>
  <c r="I245" i="30" s="1"/>
  <c r="I246" i="30" s="1"/>
  <c r="I247" i="30" s="1"/>
  <c r="I248" i="30" s="1"/>
  <c r="I249" i="30" s="1"/>
  <c r="I250" i="30" s="1"/>
  <c r="I251" i="30" s="1"/>
  <c r="I252" i="30" s="1"/>
  <c r="I253" i="30" s="1"/>
  <c r="I254" i="30" s="1"/>
  <c r="I255" i="30" s="1"/>
  <c r="I256" i="30" s="1"/>
  <c r="I257" i="30" s="1"/>
  <c r="I258" i="30" s="1"/>
  <c r="I259" i="30" s="1"/>
  <c r="I260" i="30" s="1"/>
  <c r="I261" i="30" s="1"/>
  <c r="I262" i="30" s="1"/>
  <c r="I263" i="30" s="1"/>
  <c r="I264" i="30" s="1"/>
  <c r="I265" i="30" s="1"/>
  <c r="I266" i="30" s="1"/>
  <c r="I267" i="30" s="1"/>
  <c r="I268" i="30" s="1"/>
  <c r="I269" i="30" s="1"/>
  <c r="I270" i="30" s="1"/>
  <c r="I271" i="30" s="1"/>
  <c r="I272" i="30" s="1"/>
  <c r="I273" i="30" s="1"/>
  <c r="I274" i="30" s="1"/>
  <c r="I275" i="30" s="1"/>
  <c r="I276" i="30" s="1"/>
  <c r="I277" i="30" s="1"/>
  <c r="I278" i="30" s="1"/>
  <c r="I279" i="30" s="1"/>
  <c r="I280" i="30" s="1"/>
  <c r="I281" i="30" s="1"/>
  <c r="I282" i="30" s="1"/>
  <c r="I283" i="30" s="1"/>
  <c r="I284" i="30" s="1"/>
  <c r="I285" i="30" s="1"/>
  <c r="I286" i="30" s="1"/>
  <c r="I287" i="30" s="1"/>
  <c r="I288" i="30" s="1"/>
  <c r="I289" i="30" s="1"/>
  <c r="I290" i="30" s="1"/>
  <c r="I291" i="30" s="1"/>
  <c r="I292" i="30" s="1"/>
  <c r="I293" i="30" s="1"/>
  <c r="I294" i="30" s="1"/>
  <c r="I295" i="30" s="1"/>
  <c r="I296" i="30" s="1"/>
  <c r="I297" i="30" s="1"/>
  <c r="I298" i="30" s="1"/>
  <c r="I299" i="30" s="1"/>
  <c r="I300" i="30" s="1"/>
  <c r="I301" i="30" s="1"/>
  <c r="I302" i="30" s="1"/>
  <c r="I303" i="30" s="1"/>
  <c r="I304" i="30" s="1"/>
  <c r="I305" i="30" s="1"/>
  <c r="I306" i="30" s="1"/>
  <c r="I307" i="30" s="1"/>
  <c r="I308" i="30" s="1"/>
  <c r="I309" i="30" s="1"/>
  <c r="I310" i="30" s="1"/>
  <c r="I311" i="30" s="1"/>
  <c r="I312" i="30" s="1"/>
  <c r="I313" i="30" s="1"/>
  <c r="I314" i="30" s="1"/>
  <c r="I315" i="30" s="1"/>
  <c r="I316" i="30" s="1"/>
  <c r="I317" i="30" s="1"/>
  <c r="I318" i="30" s="1"/>
  <c r="I319" i="30" s="1"/>
  <c r="I320" i="30" s="1"/>
  <c r="I321" i="30" s="1"/>
  <c r="I322" i="30" s="1"/>
  <c r="I323" i="30" s="1"/>
  <c r="I324" i="30" s="1"/>
  <c r="I325" i="30" s="1"/>
  <c r="I326" i="30" s="1"/>
  <c r="I327" i="30" s="1"/>
  <c r="I328" i="30" s="1"/>
  <c r="I329" i="30" s="1"/>
  <c r="I330" i="30" s="1"/>
  <c r="I331" i="30" s="1"/>
  <c r="I332" i="30" s="1"/>
  <c r="I333" i="30" s="1"/>
  <c r="I334" i="30" s="1"/>
  <c r="I335" i="30" s="1"/>
  <c r="I336" i="30" s="1"/>
  <c r="I337" i="30" s="1"/>
  <c r="I338" i="30" s="1"/>
  <c r="I339" i="30" s="1"/>
  <c r="I340" i="30" s="1"/>
  <c r="I341" i="30" s="1"/>
  <c r="I342" i="30" s="1"/>
  <c r="I343" i="30" s="1"/>
  <c r="I344" i="30" s="1"/>
  <c r="I345" i="30" s="1"/>
  <c r="I346" i="30" s="1"/>
  <c r="I347" i="30" s="1"/>
  <c r="I348" i="30" s="1"/>
  <c r="I349" i="30" s="1"/>
  <c r="I350" i="30" s="1"/>
  <c r="I351" i="30" s="1"/>
  <c r="I352" i="30" s="1"/>
  <c r="I353" i="30" s="1"/>
  <c r="I354" i="30" s="1"/>
  <c r="I355" i="30" s="1"/>
  <c r="I356" i="30" s="1"/>
  <c r="I357" i="30" s="1"/>
  <c r="I358" i="30" s="1"/>
  <c r="I359" i="30" s="1"/>
  <c r="I360" i="30" s="1"/>
  <c r="I361" i="30" s="1"/>
  <c r="I362" i="30" s="1"/>
  <c r="I363" i="30" s="1"/>
  <c r="I364" i="30" s="1"/>
  <c r="I365" i="30" s="1"/>
  <c r="I366" i="30" s="1"/>
  <c r="I367" i="30" s="1"/>
  <c r="I368" i="30" s="1"/>
  <c r="I369" i="30" s="1"/>
  <c r="I370" i="30" s="1"/>
  <c r="I371" i="30" s="1"/>
  <c r="I372" i="30" s="1"/>
  <c r="I373" i="30" s="1"/>
  <c r="I374" i="30" s="1"/>
  <c r="I375" i="30" s="1"/>
  <c r="I376" i="30" s="1"/>
  <c r="I377" i="30" s="1"/>
  <c r="I378" i="30" s="1"/>
  <c r="I379" i="30" s="1"/>
  <c r="I380" i="30" s="1"/>
  <c r="I381" i="30" s="1"/>
  <c r="I382" i="30" s="1"/>
  <c r="I383" i="30" s="1"/>
  <c r="I384" i="30" s="1"/>
  <c r="I385" i="30" s="1"/>
  <c r="I386" i="30" s="1"/>
  <c r="I387" i="30" s="1"/>
  <c r="I388" i="30" s="1"/>
  <c r="I389" i="30" s="1"/>
  <c r="I390" i="30" s="1"/>
  <c r="I391" i="30" s="1"/>
  <c r="I392" i="30" s="1"/>
  <c r="I393" i="30" s="1"/>
  <c r="I394" i="30" s="1"/>
  <c r="I395" i="30" s="1"/>
  <c r="I396" i="30" s="1"/>
  <c r="I397" i="30" s="1"/>
  <c r="I398" i="30" s="1"/>
  <c r="I399" i="30" s="1"/>
  <c r="I400" i="30" s="1"/>
  <c r="I401" i="30" s="1"/>
  <c r="I402" i="30" s="1"/>
  <c r="I403" i="30" s="1"/>
  <c r="I404" i="30" s="1"/>
  <c r="I405" i="30" s="1"/>
  <c r="I406" i="30" s="1"/>
  <c r="I407" i="30" s="1"/>
  <c r="I408" i="30" s="1"/>
  <c r="I409" i="30" s="1"/>
  <c r="I410" i="30" s="1"/>
  <c r="I411" i="30" s="1"/>
  <c r="I412" i="30" s="1"/>
  <c r="I413" i="30" s="1"/>
  <c r="I414" i="30" s="1"/>
  <c r="I415" i="30" s="1"/>
  <c r="I416" i="30" s="1"/>
  <c r="I417" i="30" s="1"/>
  <c r="I418" i="30" s="1"/>
  <c r="I419" i="30" s="1"/>
  <c r="I420" i="30" s="1"/>
  <c r="I421" i="30" s="1"/>
  <c r="I422" i="30" s="1"/>
  <c r="I423" i="30" s="1"/>
  <c r="I424" i="30" s="1"/>
  <c r="I425" i="30" s="1"/>
  <c r="I426" i="30" s="1"/>
  <c r="I427" i="30" s="1"/>
  <c r="I428" i="30" s="1"/>
  <c r="I429" i="30" s="1"/>
  <c r="I430" i="30" s="1"/>
  <c r="I431" i="30" s="1"/>
  <c r="I432" i="30" s="1"/>
  <c r="I433" i="30" s="1"/>
  <c r="I434" i="30" s="1"/>
  <c r="I435" i="30" s="1"/>
  <c r="I436" i="30" s="1"/>
  <c r="I437" i="30" s="1"/>
  <c r="I438" i="30" s="1"/>
  <c r="I439" i="30" s="1"/>
  <c r="I440" i="30" s="1"/>
  <c r="I441" i="30" s="1"/>
  <c r="I442" i="30" s="1"/>
  <c r="I443" i="30" s="1"/>
  <c r="I444" i="30" s="1"/>
  <c r="I445" i="30" s="1"/>
  <c r="I446" i="30" s="1"/>
  <c r="I447" i="30" s="1"/>
  <c r="I448" i="30" s="1"/>
  <c r="I449" i="30" s="1"/>
  <c r="I450" i="30" s="1"/>
  <c r="I451" i="30" s="1"/>
  <c r="I452" i="30" s="1"/>
  <c r="I453" i="30" s="1"/>
  <c r="I454" i="30" s="1"/>
  <c r="I455" i="30" s="1"/>
  <c r="I456" i="30" s="1"/>
  <c r="I457" i="30" s="1"/>
  <c r="I458" i="30" s="1"/>
  <c r="I459" i="30" s="1"/>
  <c r="I460" i="30" s="1"/>
  <c r="I461" i="30" s="1"/>
  <c r="I462" i="30" s="1"/>
  <c r="I463" i="30" s="1"/>
  <c r="I464" i="30" s="1"/>
  <c r="I465" i="30" s="1"/>
  <c r="I466" i="30" s="1"/>
  <c r="I467" i="30" s="1"/>
  <c r="I468" i="30" s="1"/>
  <c r="I469" i="30" s="1"/>
  <c r="I470" i="30" s="1"/>
  <c r="I471" i="30" s="1"/>
  <c r="I472" i="30" s="1"/>
  <c r="I473" i="30" s="1"/>
  <c r="I474" i="30" s="1"/>
  <c r="I475" i="30" s="1"/>
  <c r="I476" i="30" s="1"/>
  <c r="I477" i="30" s="1"/>
  <c r="I478" i="30" s="1"/>
  <c r="I479" i="30" s="1"/>
  <c r="I480" i="30" s="1"/>
  <c r="I481" i="30" s="1"/>
  <c r="I482" i="30" s="1"/>
  <c r="I483" i="30" s="1"/>
  <c r="I484" i="30" s="1"/>
  <c r="I485" i="30" s="1"/>
  <c r="I486" i="30" s="1"/>
  <c r="I487" i="30" s="1"/>
  <c r="I488" i="30" s="1"/>
  <c r="I489" i="30" s="1"/>
  <c r="I490" i="30" s="1"/>
  <c r="I491" i="30" s="1"/>
  <c r="I492" i="30" s="1"/>
  <c r="I493" i="30" s="1"/>
  <c r="I494" i="30" s="1"/>
  <c r="I495" i="30" s="1"/>
  <c r="I496" i="30" s="1"/>
  <c r="I497" i="30" s="1"/>
  <c r="I498" i="30" s="1"/>
  <c r="I499" i="30" s="1"/>
  <c r="I500" i="30" s="1"/>
  <c r="I501" i="30" s="1"/>
  <c r="I502" i="30" s="1"/>
  <c r="I503" i="30" s="1"/>
  <c r="I504" i="30" s="1"/>
  <c r="I505" i="30" s="1"/>
  <c r="I506" i="30" s="1"/>
  <c r="I507" i="30" s="1"/>
  <c r="I508" i="30" s="1"/>
  <c r="I509" i="30" s="1"/>
  <c r="I510" i="30" s="1"/>
  <c r="I511" i="30" s="1"/>
  <c r="I512" i="30" s="1"/>
  <c r="I513" i="30" s="1"/>
  <c r="I514" i="30" s="1"/>
  <c r="I515" i="30" s="1"/>
  <c r="I516" i="30" s="1"/>
  <c r="I517" i="30" s="1"/>
  <c r="I518" i="30" s="1"/>
  <c r="I519" i="30" s="1"/>
  <c r="I520" i="30" s="1"/>
  <c r="I521" i="30" s="1"/>
  <c r="I522" i="30" s="1"/>
  <c r="I523" i="30" s="1"/>
  <c r="I524" i="30" s="1"/>
  <c r="I525" i="30" s="1"/>
  <c r="I526" i="30" s="1"/>
  <c r="I527" i="30" s="1"/>
  <c r="I528" i="30" s="1"/>
  <c r="I529" i="30" s="1"/>
  <c r="I530" i="30" s="1"/>
  <c r="I531" i="30" s="1"/>
  <c r="I532" i="30" s="1"/>
  <c r="I533" i="30" s="1"/>
  <c r="I534" i="30" s="1"/>
  <c r="I535" i="30" s="1"/>
  <c r="I536" i="30" s="1"/>
  <c r="I537" i="30" s="1"/>
  <c r="I538" i="30" s="1"/>
  <c r="I539" i="30" s="1"/>
  <c r="I540" i="30" s="1"/>
  <c r="I541" i="30" s="1"/>
  <c r="I542" i="30" s="1"/>
  <c r="I543" i="30" s="1"/>
  <c r="I544" i="30" s="1"/>
  <c r="I545" i="30" s="1"/>
  <c r="I546" i="30" s="1"/>
  <c r="I547" i="30" s="1"/>
  <c r="I548" i="30" s="1"/>
  <c r="I549" i="30" s="1"/>
  <c r="I550" i="30" s="1"/>
  <c r="I551" i="30" s="1"/>
  <c r="I552" i="30" s="1"/>
  <c r="I553" i="30" s="1"/>
  <c r="I554" i="30" s="1"/>
  <c r="I555" i="30" s="1"/>
  <c r="I556" i="30" s="1"/>
  <c r="I557" i="30" s="1"/>
  <c r="I558" i="30" s="1"/>
  <c r="I559" i="30" s="1"/>
  <c r="I560" i="30" s="1"/>
  <c r="I561" i="30" s="1"/>
  <c r="I562" i="30" s="1"/>
  <c r="I563" i="30" s="1"/>
  <c r="I564" i="30" s="1"/>
  <c r="I565" i="30" s="1"/>
  <c r="I566" i="30" s="1"/>
  <c r="I567" i="30" s="1"/>
  <c r="I568" i="30" s="1"/>
  <c r="I569" i="30" s="1"/>
  <c r="I570" i="30" s="1"/>
  <c r="I571" i="30" s="1"/>
  <c r="I572" i="30" s="1"/>
  <c r="I573" i="30" s="1"/>
  <c r="I574" i="30" s="1"/>
  <c r="I575" i="30" s="1"/>
  <c r="I576" i="30" s="1"/>
  <c r="I577" i="30" s="1"/>
  <c r="I578" i="30" s="1"/>
  <c r="I579" i="30" s="1"/>
  <c r="I580" i="30" s="1"/>
  <c r="I581" i="30" s="1"/>
  <c r="I582" i="30" s="1"/>
  <c r="I583" i="30" s="1"/>
  <c r="I584" i="30" s="1"/>
  <c r="I585" i="30" s="1"/>
  <c r="I586" i="30" s="1"/>
  <c r="I587" i="30" s="1"/>
  <c r="I588" i="30" s="1"/>
  <c r="I589" i="30" s="1"/>
  <c r="I590" i="30" s="1"/>
  <c r="I591" i="30" s="1"/>
  <c r="I592" i="30" s="1"/>
  <c r="I593" i="30" s="1"/>
  <c r="I594" i="30" s="1"/>
  <c r="I595" i="30" s="1"/>
  <c r="I596" i="30" s="1"/>
  <c r="I597" i="30" s="1"/>
  <c r="I598" i="30" s="1"/>
  <c r="I599" i="30" s="1"/>
  <c r="I600" i="30" s="1"/>
  <c r="I601" i="30" s="1"/>
  <c r="I602" i="30" s="1"/>
  <c r="I603" i="30" s="1"/>
  <c r="I604" i="30" s="1"/>
  <c r="I605" i="30" s="1"/>
  <c r="I606" i="30" s="1"/>
  <c r="I607" i="30" s="1"/>
  <c r="I608" i="30" s="1"/>
  <c r="I609" i="30" s="1"/>
  <c r="I610" i="30" s="1"/>
  <c r="I611" i="30" s="1"/>
  <c r="I612" i="30" s="1"/>
  <c r="I613" i="30" s="1"/>
  <c r="I614" i="30" s="1"/>
  <c r="I615" i="30" s="1"/>
  <c r="I616" i="30" s="1"/>
  <c r="I617" i="30" s="1"/>
  <c r="I618" i="30" s="1"/>
  <c r="I619" i="30" s="1"/>
  <c r="I620" i="30" s="1"/>
  <c r="I621" i="30" s="1"/>
  <c r="I622" i="30" s="1"/>
  <c r="I623" i="30" s="1"/>
  <c r="I624" i="30" s="1"/>
  <c r="I625" i="30" s="1"/>
  <c r="I626" i="30" s="1"/>
  <c r="I627" i="30" s="1"/>
  <c r="I628" i="30" s="1"/>
  <c r="I629" i="30" s="1"/>
  <c r="I630" i="30" s="1"/>
  <c r="I631" i="30" s="1"/>
  <c r="I632" i="30" s="1"/>
  <c r="I633" i="30" s="1"/>
  <c r="I634" i="30" s="1"/>
  <c r="I635" i="30" s="1"/>
  <c r="I636" i="30" s="1"/>
  <c r="I637" i="30" s="1"/>
  <c r="I638" i="30" s="1"/>
  <c r="I639" i="30" s="1"/>
  <c r="I640" i="30" s="1"/>
  <c r="I641" i="30" s="1"/>
  <c r="I642" i="30" s="1"/>
  <c r="I643" i="30" s="1"/>
  <c r="I644" i="30" s="1"/>
  <c r="I645" i="30" s="1"/>
  <c r="I646" i="30" s="1"/>
  <c r="I647" i="30" s="1"/>
  <c r="I648" i="30" s="1"/>
  <c r="I649" i="30" s="1"/>
  <c r="I650" i="30" s="1"/>
  <c r="I651" i="30" s="1"/>
  <c r="I652" i="30" s="1"/>
  <c r="I653" i="30" s="1"/>
  <c r="I654" i="30" s="1"/>
  <c r="I655" i="30" s="1"/>
  <c r="I656" i="30" s="1"/>
  <c r="I657" i="30" s="1"/>
  <c r="I658" i="30" s="1"/>
  <c r="I659" i="30" s="1"/>
  <c r="I660" i="30" s="1"/>
  <c r="I661" i="30" s="1"/>
  <c r="I662" i="30" s="1"/>
  <c r="I663" i="30" s="1"/>
  <c r="I664" i="30" s="1"/>
  <c r="I665" i="30" s="1"/>
  <c r="I666" i="30" s="1"/>
  <c r="I667" i="30" s="1"/>
  <c r="I668" i="30" s="1"/>
  <c r="I669" i="30" s="1"/>
  <c r="I670" i="30" s="1"/>
  <c r="I671" i="30" s="1"/>
  <c r="I672" i="30" s="1"/>
  <c r="I673" i="30" s="1"/>
  <c r="I674" i="30" s="1"/>
  <c r="I675" i="30" s="1"/>
  <c r="I676" i="30" s="1"/>
  <c r="I677" i="30" s="1"/>
  <c r="I678" i="30" s="1"/>
  <c r="I679" i="30" s="1"/>
  <c r="I680" i="30" s="1"/>
  <c r="I681" i="30" s="1"/>
  <c r="I682" i="30" s="1"/>
  <c r="I683" i="30" s="1"/>
  <c r="I684" i="30" s="1"/>
  <c r="I685" i="30" s="1"/>
  <c r="I686" i="30" s="1"/>
  <c r="I687" i="30" s="1"/>
  <c r="I688" i="30" s="1"/>
  <c r="I689" i="30" s="1"/>
  <c r="I690" i="30" s="1"/>
  <c r="I691" i="30" s="1"/>
  <c r="I692" i="30" s="1"/>
  <c r="I693" i="30" s="1"/>
  <c r="I694" i="30" s="1"/>
  <c r="I695" i="30" s="1"/>
  <c r="I696" i="30" s="1"/>
  <c r="I697" i="30" s="1"/>
  <c r="I698" i="30" s="1"/>
  <c r="I699" i="30" s="1"/>
  <c r="I700" i="30" s="1"/>
  <c r="I701" i="30" s="1"/>
  <c r="I702" i="30" s="1"/>
  <c r="I703" i="30" s="1"/>
  <c r="I704" i="30" s="1"/>
  <c r="I705" i="30" s="1"/>
  <c r="I706" i="30" s="1"/>
  <c r="I707" i="30" s="1"/>
  <c r="I708" i="30" s="1"/>
  <c r="I709" i="30" s="1"/>
  <c r="I710" i="30" s="1"/>
  <c r="I711" i="30" s="1"/>
  <c r="I712" i="30" s="1"/>
  <c r="I713" i="30" s="1"/>
  <c r="I714" i="30" s="1"/>
  <c r="I715" i="30" s="1"/>
  <c r="I716" i="30" s="1"/>
  <c r="I717" i="30" s="1"/>
  <c r="I718" i="30" s="1"/>
  <c r="I719" i="30" s="1"/>
  <c r="I720" i="30" s="1"/>
  <c r="I721" i="30" s="1"/>
  <c r="I722" i="30" s="1"/>
  <c r="I723" i="30" s="1"/>
  <c r="I724" i="30" s="1"/>
  <c r="I725" i="30" s="1"/>
  <c r="I726" i="30" s="1"/>
  <c r="I727" i="30" s="1"/>
  <c r="I728" i="30" s="1"/>
  <c r="I729" i="30" s="1"/>
  <c r="I730" i="30" s="1"/>
  <c r="I731" i="30" s="1"/>
  <c r="I732" i="30" s="1"/>
  <c r="I733" i="30" s="1"/>
  <c r="I734" i="30" s="1"/>
  <c r="I735" i="30" s="1"/>
  <c r="I736" i="30" s="1"/>
  <c r="I737" i="30" s="1"/>
  <c r="I738" i="30" s="1"/>
  <c r="I739" i="30" s="1"/>
  <c r="I740" i="30" s="1"/>
  <c r="I741" i="30" s="1"/>
  <c r="I742" i="30" s="1"/>
  <c r="I743" i="30" s="1"/>
  <c r="I744" i="30" s="1"/>
  <c r="I745" i="30" s="1"/>
  <c r="I746" i="30" s="1"/>
  <c r="I747" i="30" s="1"/>
  <c r="I748" i="30" s="1"/>
  <c r="I749" i="30" s="1"/>
  <c r="I750" i="30" s="1"/>
  <c r="I751" i="30" s="1"/>
  <c r="I752" i="30" s="1"/>
  <c r="I753" i="30" s="1"/>
  <c r="I754" i="30" s="1"/>
  <c r="I755" i="30" s="1"/>
  <c r="I756" i="30" s="1"/>
  <c r="I757" i="30" s="1"/>
  <c r="I758" i="30" s="1"/>
  <c r="I759" i="30" s="1"/>
  <c r="I760" i="30" s="1"/>
  <c r="I761" i="30" s="1"/>
  <c r="I762" i="30" s="1"/>
  <c r="I763" i="30" s="1"/>
  <c r="I764" i="30" s="1"/>
  <c r="I765" i="30" s="1"/>
  <c r="I766" i="30" s="1"/>
  <c r="I767" i="30" s="1"/>
  <c r="I768" i="30" s="1"/>
  <c r="I769" i="30" s="1"/>
  <c r="I770" i="30" s="1"/>
  <c r="I771" i="30" s="1"/>
  <c r="I772" i="30" s="1"/>
  <c r="I773" i="30" s="1"/>
  <c r="I774" i="30" s="1"/>
  <c r="I775" i="30" s="1"/>
  <c r="I776" i="30" s="1"/>
  <c r="I777" i="30" s="1"/>
  <c r="I778" i="30" s="1"/>
  <c r="I779" i="30" s="1"/>
  <c r="I780" i="30" s="1"/>
  <c r="I781" i="30" s="1"/>
  <c r="I782" i="30" s="1"/>
  <c r="I783" i="30" s="1"/>
  <c r="I784" i="30" s="1"/>
  <c r="I785" i="30" s="1"/>
  <c r="I786" i="30" s="1"/>
  <c r="I787" i="30" s="1"/>
  <c r="I788" i="30" s="1"/>
  <c r="I789" i="30" s="1"/>
  <c r="I790" i="30" s="1"/>
  <c r="I791" i="30" s="1"/>
  <c r="I792" i="30" s="1"/>
  <c r="I793" i="30" s="1"/>
  <c r="I794" i="30" s="1"/>
  <c r="I795" i="30" s="1"/>
  <c r="I796" i="30" s="1"/>
  <c r="I797" i="30" s="1"/>
  <c r="I798" i="30" s="1"/>
  <c r="I799" i="30" s="1"/>
  <c r="I800" i="30" s="1"/>
  <c r="I801" i="30" s="1"/>
  <c r="I802" i="30" s="1"/>
  <c r="I803" i="30" s="1"/>
  <c r="I804" i="30" s="1"/>
  <c r="I805" i="30" s="1"/>
  <c r="I806" i="30" s="1"/>
  <c r="I807" i="30" s="1"/>
  <c r="I808" i="30" s="1"/>
  <c r="I809" i="30" s="1"/>
  <c r="I810" i="30" s="1"/>
  <c r="I811" i="30" s="1"/>
  <c r="I812" i="30" s="1"/>
  <c r="I813" i="30" s="1"/>
  <c r="I814" i="30" s="1"/>
  <c r="I815" i="30" s="1"/>
  <c r="I816" i="30" s="1"/>
  <c r="I817" i="30" s="1"/>
  <c r="I818" i="30" s="1"/>
  <c r="I819" i="30" s="1"/>
  <c r="I820" i="30" s="1"/>
  <c r="I821" i="30" s="1"/>
  <c r="I822" i="30" s="1"/>
  <c r="I823" i="30" s="1"/>
  <c r="I824" i="30" s="1"/>
  <c r="I825" i="30" s="1"/>
  <c r="I826" i="30" s="1"/>
  <c r="I827" i="30" s="1"/>
  <c r="I828" i="30" s="1"/>
  <c r="I829" i="30" s="1"/>
  <c r="I830" i="30" s="1"/>
  <c r="I831" i="30" s="1"/>
  <c r="I832" i="30" s="1"/>
  <c r="I833" i="30" s="1"/>
  <c r="I834" i="30" s="1"/>
  <c r="I835" i="30" s="1"/>
  <c r="I836" i="30" s="1"/>
  <c r="I837" i="30" s="1"/>
  <c r="I838" i="30" s="1"/>
  <c r="I839" i="30" s="1"/>
  <c r="I840" i="30" s="1"/>
  <c r="I841" i="30" s="1"/>
  <c r="I842" i="30" s="1"/>
  <c r="I843" i="30" s="1"/>
  <c r="I844" i="30" s="1"/>
  <c r="I845" i="30" s="1"/>
  <c r="I846" i="30" s="1"/>
  <c r="I847" i="30" s="1"/>
  <c r="I848" i="30" s="1"/>
  <c r="I849" i="30" s="1"/>
  <c r="I850" i="30" s="1"/>
  <c r="I851" i="30" s="1"/>
  <c r="I852" i="30" s="1"/>
  <c r="I853" i="30" s="1"/>
  <c r="I854" i="30" s="1"/>
  <c r="I855" i="30" s="1"/>
  <c r="I856" i="30" s="1"/>
  <c r="I857" i="30" s="1"/>
  <c r="I858" i="30" s="1"/>
  <c r="I859" i="30" s="1"/>
  <c r="I860" i="30" s="1"/>
  <c r="I861" i="30" s="1"/>
  <c r="I862" i="30" s="1"/>
  <c r="I863" i="30" s="1"/>
  <c r="I864" i="30" s="1"/>
  <c r="I865" i="30" s="1"/>
  <c r="I866" i="30" s="1"/>
  <c r="I867" i="30" s="1"/>
  <c r="I868" i="30" s="1"/>
  <c r="I869" i="30" s="1"/>
  <c r="I870" i="30" s="1"/>
  <c r="I871" i="30" s="1"/>
  <c r="I872" i="30" s="1"/>
  <c r="I873" i="30" s="1"/>
  <c r="I874" i="30" s="1"/>
  <c r="I875" i="30" s="1"/>
  <c r="I876" i="30" s="1"/>
  <c r="I877" i="30" s="1"/>
  <c r="I878" i="30" s="1"/>
  <c r="I879" i="30" s="1"/>
  <c r="I880" i="30" s="1"/>
  <c r="I881" i="30" s="1"/>
  <c r="I882" i="30" s="1"/>
  <c r="I883" i="30" s="1"/>
  <c r="I884" i="30" s="1"/>
  <c r="I885" i="30" s="1"/>
  <c r="I886" i="30" s="1"/>
  <c r="I887" i="30" s="1"/>
  <c r="I888" i="30" s="1"/>
  <c r="I889" i="30" s="1"/>
  <c r="I890" i="30" s="1"/>
  <c r="I891" i="30" s="1"/>
  <c r="I892" i="30" s="1"/>
  <c r="I893" i="30" s="1"/>
  <c r="I894" i="30" s="1"/>
  <c r="I895" i="30" s="1"/>
  <c r="I896" i="30" s="1"/>
  <c r="I897" i="30" s="1"/>
  <c r="I898" i="30" s="1"/>
  <c r="I899" i="30" s="1"/>
  <c r="I900" i="30" s="1"/>
  <c r="I901" i="30" s="1"/>
  <c r="I902" i="30" s="1"/>
  <c r="I903" i="30" s="1"/>
  <c r="I904" i="30" s="1"/>
  <c r="I905" i="30" s="1"/>
  <c r="I906" i="30" s="1"/>
  <c r="I907" i="30" s="1"/>
  <c r="I908" i="30" s="1"/>
  <c r="I909" i="30" s="1"/>
  <c r="I910" i="30" s="1"/>
  <c r="I911" i="30" s="1"/>
  <c r="I912" i="30" s="1"/>
  <c r="I913" i="30" s="1"/>
  <c r="I914" i="30" s="1"/>
  <c r="I915" i="30" s="1"/>
  <c r="I916" i="30" s="1"/>
  <c r="I917" i="30" s="1"/>
  <c r="I918" i="30" s="1"/>
  <c r="I919" i="30" s="1"/>
  <c r="I920" i="30" s="1"/>
  <c r="I921" i="30" s="1"/>
  <c r="I922" i="30" s="1"/>
  <c r="I923" i="30" s="1"/>
  <c r="I924" i="30" s="1"/>
  <c r="I925" i="30" s="1"/>
  <c r="I926" i="30" s="1"/>
  <c r="I927" i="30" s="1"/>
  <c r="I928" i="30" s="1"/>
  <c r="I929" i="30" s="1"/>
  <c r="I930" i="30" s="1"/>
  <c r="I931" i="30" s="1"/>
  <c r="I932" i="30" s="1"/>
  <c r="I933" i="30" s="1"/>
  <c r="I934" i="30" s="1"/>
  <c r="I935" i="30" s="1"/>
  <c r="I936" i="30" s="1"/>
  <c r="I937" i="30" s="1"/>
  <c r="I938" i="30" s="1"/>
  <c r="I939" i="30" s="1"/>
  <c r="I940" i="30" s="1"/>
  <c r="I941" i="30" s="1"/>
  <c r="I942" i="30" s="1"/>
  <c r="I943" i="30" s="1"/>
  <c r="I944" i="30" s="1"/>
  <c r="I945" i="30" s="1"/>
  <c r="I946" i="30" s="1"/>
  <c r="I947" i="30" s="1"/>
  <c r="I948" i="30" s="1"/>
  <c r="I949" i="30" s="1"/>
  <c r="I950" i="30" s="1"/>
  <c r="I951" i="30" s="1"/>
  <c r="I952" i="30" s="1"/>
  <c r="I953" i="30" s="1"/>
  <c r="I954" i="30" s="1"/>
  <c r="I955" i="30" s="1"/>
  <c r="I956" i="30" s="1"/>
  <c r="I957" i="30" s="1"/>
  <c r="I958" i="30" s="1"/>
  <c r="I959" i="30" s="1"/>
  <c r="I960" i="30" s="1"/>
  <c r="I961" i="30" s="1"/>
  <c r="I962" i="30" s="1"/>
  <c r="I963" i="30" s="1"/>
  <c r="I964" i="30" s="1"/>
  <c r="I965" i="30" s="1"/>
  <c r="I966" i="30" s="1"/>
  <c r="I967" i="30" s="1"/>
  <c r="I968" i="30" s="1"/>
  <c r="I969" i="30" s="1"/>
  <c r="I970" i="30" s="1"/>
  <c r="I971" i="30" s="1"/>
  <c r="I972" i="30" s="1"/>
  <c r="I973" i="30" s="1"/>
  <c r="I974" i="30" s="1"/>
  <c r="I975" i="30" s="1"/>
  <c r="I976" i="30" s="1"/>
  <c r="I977" i="30" s="1"/>
  <c r="I978" i="30" s="1"/>
  <c r="I979" i="30" s="1"/>
  <c r="I980" i="30" s="1"/>
  <c r="I981" i="30" s="1"/>
  <c r="I982" i="30" s="1"/>
  <c r="I983" i="30" s="1"/>
  <c r="I984" i="30" s="1"/>
  <c r="I985" i="30" s="1"/>
  <c r="I986" i="30" s="1"/>
  <c r="I987" i="30" s="1"/>
  <c r="I988" i="30" s="1"/>
  <c r="I989" i="30" s="1"/>
  <c r="I990" i="30" s="1"/>
  <c r="I991" i="30" s="1"/>
  <c r="I992" i="30" s="1"/>
  <c r="I993" i="30" s="1"/>
  <c r="I994" i="30" s="1"/>
  <c r="I995" i="30" s="1"/>
  <c r="I996" i="30" s="1"/>
  <c r="I997" i="30" s="1"/>
  <c r="I998" i="30" s="1"/>
  <c r="I999" i="30" s="1"/>
  <c r="I1000" i="30" s="1"/>
  <c r="I1001" i="30" s="1"/>
  <c r="I1002" i="30" s="1"/>
  <c r="I1003" i="30" s="1"/>
  <c r="I1004" i="30" s="1"/>
  <c r="I1005" i="30" s="1"/>
  <c r="I1006" i="30" s="1"/>
  <c r="I1007" i="30" s="1"/>
  <c r="I1008" i="30" s="1"/>
  <c r="I1009" i="30" s="1"/>
  <c r="I1010" i="30" s="1"/>
  <c r="I1011" i="30" s="1"/>
  <c r="I1012" i="30" s="1"/>
  <c r="I1013" i="30" s="1"/>
  <c r="I1014" i="30" s="1"/>
  <c r="I1015" i="30" s="1"/>
  <c r="I1016" i="30" s="1"/>
  <c r="I1017" i="30" s="1"/>
  <c r="I1018" i="30" s="1"/>
  <c r="I1019" i="30" s="1"/>
  <c r="I1020" i="30" s="1"/>
  <c r="I1021" i="30" s="1"/>
  <c r="I1022" i="30" s="1"/>
  <c r="I1023" i="30" s="1"/>
  <c r="I1024" i="30" s="1"/>
  <c r="I1025" i="30" s="1"/>
  <c r="I1026" i="30" s="1"/>
  <c r="I1027" i="30" s="1"/>
  <c r="I1028" i="30" s="1"/>
  <c r="I1029" i="30" s="1"/>
  <c r="I1030" i="30" s="1"/>
  <c r="I1031" i="30" s="1"/>
  <c r="I1032" i="30" s="1"/>
  <c r="I1033" i="30" s="1"/>
  <c r="I1034" i="30" s="1"/>
  <c r="I1035" i="30" s="1"/>
  <c r="I1036" i="30" s="1"/>
  <c r="I1037" i="30" s="1"/>
  <c r="I1038" i="30" s="1"/>
  <c r="I1039" i="30" s="1"/>
  <c r="I1040" i="30" s="1"/>
  <c r="I1041" i="30" s="1"/>
  <c r="I1042" i="30" s="1"/>
  <c r="I1043" i="30" s="1"/>
  <c r="I1044" i="30" s="1"/>
  <c r="I1045" i="30" s="1"/>
  <c r="I1046" i="30" s="1"/>
  <c r="I1047" i="30" s="1"/>
  <c r="I1048" i="30" s="1"/>
  <c r="I1049" i="30" s="1"/>
  <c r="I1050" i="30" s="1"/>
  <c r="I1051" i="30" s="1"/>
  <c r="I1052" i="30" s="1"/>
  <c r="I1053" i="30" s="1"/>
  <c r="I1054" i="30" s="1"/>
  <c r="I1055" i="30" s="1"/>
  <c r="I1056" i="30" s="1"/>
  <c r="I1057" i="30" s="1"/>
  <c r="I1058" i="30" s="1"/>
  <c r="I1059" i="30" s="1"/>
  <c r="I1060" i="30" s="1"/>
  <c r="I1061" i="30" s="1"/>
  <c r="I1062" i="30" s="1"/>
  <c r="I1063" i="30" s="1"/>
  <c r="I1064" i="30" s="1"/>
  <c r="I1065" i="30" s="1"/>
  <c r="I1066" i="30" s="1"/>
  <c r="I1067" i="30" s="1"/>
  <c r="I1068" i="30" s="1"/>
  <c r="I1069" i="30" s="1"/>
  <c r="I1070" i="30" s="1"/>
  <c r="I1071" i="30" s="1"/>
  <c r="I1072" i="30" s="1"/>
  <c r="I1073" i="30" s="1"/>
  <c r="I1074" i="30" s="1"/>
  <c r="I1075" i="30" s="1"/>
  <c r="I1076" i="30" s="1"/>
  <c r="I1077" i="30" s="1"/>
  <c r="I1078" i="30" s="1"/>
  <c r="I1079" i="30" s="1"/>
  <c r="I1080" i="30" s="1"/>
  <c r="I1081" i="30" s="1"/>
  <c r="I1082" i="30" s="1"/>
  <c r="I1083" i="30" s="1"/>
  <c r="I1084" i="30" s="1"/>
  <c r="I1085" i="30" s="1"/>
  <c r="I1086" i="30" s="1"/>
  <c r="I1087" i="30" s="1"/>
  <c r="I1088" i="30" s="1"/>
  <c r="I1089" i="30" s="1"/>
  <c r="I1090" i="30" s="1"/>
  <c r="I1091" i="30" s="1"/>
  <c r="I1092" i="30" s="1"/>
  <c r="I1093" i="30" s="1"/>
  <c r="I1094" i="30" s="1"/>
  <c r="I1095" i="30" s="1"/>
  <c r="I1096" i="30" s="1"/>
  <c r="I1097" i="30" s="1"/>
  <c r="I1098" i="30" s="1"/>
  <c r="I1099" i="30" s="1"/>
  <c r="I1100" i="30" s="1"/>
  <c r="I1101" i="30" s="1"/>
  <c r="I1102" i="30" s="1"/>
  <c r="I1103" i="30" s="1"/>
  <c r="I1104" i="30" s="1"/>
  <c r="I1105" i="30" s="1"/>
  <c r="I1106" i="30" s="1"/>
  <c r="I1107" i="30" s="1"/>
  <c r="I1108" i="30" s="1"/>
  <c r="I1109" i="30" s="1"/>
  <c r="I1110" i="30" s="1"/>
  <c r="I1111" i="30" s="1"/>
  <c r="I1112" i="30" s="1"/>
  <c r="I1113" i="30" s="1"/>
  <c r="I1114" i="30" s="1"/>
  <c r="I1115" i="30" s="1"/>
  <c r="I1116" i="30" s="1"/>
  <c r="I1117" i="30" s="1"/>
  <c r="I1118" i="30" s="1"/>
  <c r="I1119" i="30" s="1"/>
  <c r="I1120" i="30" s="1"/>
  <c r="I1121" i="30" s="1"/>
  <c r="I1122" i="30" s="1"/>
  <c r="I1123" i="30" s="1"/>
  <c r="I1124" i="30" s="1"/>
  <c r="I1125" i="30" s="1"/>
  <c r="I1126" i="30" s="1"/>
  <c r="I1127" i="30" s="1"/>
  <c r="I1128" i="30" s="1"/>
  <c r="I1129" i="30" s="1"/>
  <c r="I1130" i="30" s="1"/>
  <c r="I1131" i="30" s="1"/>
  <c r="I1132" i="30" s="1"/>
  <c r="I1133" i="30" s="1"/>
  <c r="I1134" i="30" s="1"/>
  <c r="I1135" i="30" s="1"/>
  <c r="I1136" i="30" s="1"/>
  <c r="I1137" i="30" s="1"/>
  <c r="I1138" i="30" s="1"/>
  <c r="I1139" i="30" s="1"/>
  <c r="I1140" i="30" s="1"/>
  <c r="I1141" i="30" s="1"/>
  <c r="I1142" i="30" s="1"/>
  <c r="I1143" i="30" s="1"/>
  <c r="I1144" i="30" s="1"/>
  <c r="I1145" i="30" s="1"/>
  <c r="I1146" i="30" s="1"/>
  <c r="I1147" i="30" s="1"/>
  <c r="I1148" i="30" s="1"/>
  <c r="I1149" i="30" s="1"/>
  <c r="I1150" i="30" s="1"/>
  <c r="I1151" i="30" s="1"/>
  <c r="I1152" i="30" s="1"/>
  <c r="I1153" i="30" s="1"/>
  <c r="I1154" i="30" s="1"/>
  <c r="I1155" i="30" s="1"/>
  <c r="I1156" i="30" s="1"/>
  <c r="I1157" i="30" s="1"/>
  <c r="I1158" i="30" s="1"/>
  <c r="I1159" i="30" s="1"/>
  <c r="I1160" i="30" s="1"/>
  <c r="I1161" i="30" s="1"/>
  <c r="I1162" i="30" s="1"/>
  <c r="I1163" i="30" s="1"/>
  <c r="I1164" i="30" s="1"/>
  <c r="I1165" i="30" s="1"/>
  <c r="I1166" i="30" s="1"/>
  <c r="I1167" i="30" s="1"/>
  <c r="I1168" i="30" s="1"/>
  <c r="I1169" i="30" s="1"/>
  <c r="I1170" i="30" s="1"/>
  <c r="I1171" i="30" s="1"/>
  <c r="I1172" i="30" s="1"/>
  <c r="I1173" i="30" s="1"/>
  <c r="I1174" i="30" s="1"/>
  <c r="I1175" i="30" s="1"/>
  <c r="I1176" i="30" s="1"/>
  <c r="I1177" i="30" s="1"/>
  <c r="I1178" i="30" s="1"/>
  <c r="I1179" i="30" s="1"/>
  <c r="I1180" i="30" s="1"/>
  <c r="I1181" i="30" s="1"/>
  <c r="I1182" i="30" s="1"/>
  <c r="I1183" i="30" s="1"/>
  <c r="I1184" i="30" s="1"/>
  <c r="I1185" i="30" s="1"/>
  <c r="I1186" i="30" s="1"/>
  <c r="I1187" i="30" s="1"/>
  <c r="I1188" i="30" s="1"/>
  <c r="I1189" i="30" s="1"/>
  <c r="I1190" i="30" s="1"/>
  <c r="I1191" i="30" s="1"/>
  <c r="I1192" i="30" s="1"/>
  <c r="I1193" i="30" s="1"/>
  <c r="I1194" i="30" s="1"/>
  <c r="I1195" i="30" s="1"/>
  <c r="I1196" i="30" s="1"/>
  <c r="I1197" i="30" s="1"/>
  <c r="I1198" i="30" s="1"/>
  <c r="I1199" i="30" s="1"/>
  <c r="I1200" i="30" s="1"/>
  <c r="I1201" i="30" s="1"/>
  <c r="I1202" i="30" s="1"/>
  <c r="I1203" i="30" s="1"/>
  <c r="I1204" i="30" s="1"/>
  <c r="I1205" i="30" s="1"/>
  <c r="I1206" i="30" s="1"/>
  <c r="I1207" i="30" s="1"/>
  <c r="I1208" i="30" s="1"/>
  <c r="I1209" i="30" s="1"/>
  <c r="I1210" i="30" s="1"/>
  <c r="I1211" i="30" s="1"/>
  <c r="I1212" i="30" s="1"/>
  <c r="I1213" i="30" s="1"/>
  <c r="I1214" i="30" s="1"/>
  <c r="I1215" i="30" s="1"/>
  <c r="I1216" i="30" s="1"/>
  <c r="I1217" i="30" s="1"/>
  <c r="I1218" i="30" s="1"/>
  <c r="I1219" i="30" s="1"/>
  <c r="I1220" i="30" s="1"/>
  <c r="I1221" i="30" s="1"/>
  <c r="I1222" i="30" s="1"/>
  <c r="I1223" i="30" s="1"/>
  <c r="I1224" i="30" s="1"/>
  <c r="I1225" i="30" s="1"/>
  <c r="I1226" i="30" s="1"/>
  <c r="I1227" i="30" s="1"/>
  <c r="I1228" i="30" s="1"/>
  <c r="I1229" i="30" s="1"/>
  <c r="I1230" i="30" s="1"/>
  <c r="I1231" i="30" s="1"/>
  <c r="I1232" i="30" s="1"/>
  <c r="I1233" i="30" s="1"/>
  <c r="I1234" i="30" s="1"/>
  <c r="I1235" i="30" s="1"/>
  <c r="I1236" i="30" s="1"/>
  <c r="I1237" i="30" s="1"/>
  <c r="I1238" i="30" s="1"/>
  <c r="I1239" i="30" s="1"/>
  <c r="I1240" i="30" s="1"/>
  <c r="I1241" i="30" s="1"/>
  <c r="I1242" i="30" s="1"/>
  <c r="I1243" i="30" s="1"/>
  <c r="I1244" i="30" s="1"/>
  <c r="I1245" i="30" s="1"/>
  <c r="I1246" i="30" s="1"/>
  <c r="I1247" i="30" s="1"/>
  <c r="I1248" i="30" s="1"/>
  <c r="I1249" i="30" s="1"/>
  <c r="I1250" i="30" s="1"/>
  <c r="I1251" i="30" s="1"/>
  <c r="I1252" i="30" s="1"/>
  <c r="I1253" i="30" s="1"/>
  <c r="I1254" i="30" s="1"/>
  <c r="I1255" i="30" s="1"/>
  <c r="I1256" i="30" s="1"/>
  <c r="I1257" i="30" s="1"/>
  <c r="I1258" i="30" s="1"/>
  <c r="I1259" i="30" s="1"/>
  <c r="I1260" i="30" s="1"/>
  <c r="I1261" i="30" s="1"/>
  <c r="I1262" i="30" s="1"/>
  <c r="I1263" i="30" s="1"/>
  <c r="I1264" i="30" s="1"/>
  <c r="I1265" i="30" s="1"/>
  <c r="I1266" i="30" s="1"/>
  <c r="I1267" i="30" s="1"/>
  <c r="I1268" i="30" s="1"/>
  <c r="I1269" i="30" s="1"/>
  <c r="I1270" i="30" s="1"/>
  <c r="I1271" i="30" s="1"/>
  <c r="I1272" i="30" s="1"/>
  <c r="I1273" i="30" s="1"/>
  <c r="I1274" i="30" s="1"/>
  <c r="I1275" i="30" s="1"/>
  <c r="I1276" i="30" s="1"/>
  <c r="I1277" i="30" s="1"/>
  <c r="I1278" i="30" s="1"/>
  <c r="I1279" i="30" s="1"/>
  <c r="I1280" i="30" s="1"/>
  <c r="I1281" i="30" s="1"/>
  <c r="I1282" i="30" s="1"/>
  <c r="I1283" i="30" s="1"/>
  <c r="I1284" i="30" s="1"/>
  <c r="I1285" i="30" s="1"/>
  <c r="I1286" i="30" s="1"/>
  <c r="I1287" i="30" s="1"/>
  <c r="I1288" i="30" s="1"/>
  <c r="I1289" i="30" s="1"/>
  <c r="I1290" i="30" s="1"/>
  <c r="I1291" i="30" s="1"/>
  <c r="I1292" i="30" s="1"/>
  <c r="I1293" i="30" s="1"/>
  <c r="I1294" i="30" s="1"/>
  <c r="I1295" i="30" s="1"/>
  <c r="I1296" i="30" s="1"/>
  <c r="I1297" i="30" s="1"/>
  <c r="I1298" i="30" s="1"/>
  <c r="I1299" i="30" s="1"/>
  <c r="I1300" i="30" s="1"/>
  <c r="I1301" i="30" s="1"/>
  <c r="I1302" i="30" s="1"/>
  <c r="I1303" i="30" s="1"/>
  <c r="I1304" i="30" s="1"/>
  <c r="I1305" i="30" s="1"/>
  <c r="I1306" i="30" s="1"/>
  <c r="I1307" i="30" s="1"/>
  <c r="I1308" i="30" s="1"/>
  <c r="I1309" i="30" s="1"/>
  <c r="I1310" i="30" s="1"/>
  <c r="I1311" i="30" s="1"/>
  <c r="I1312" i="30" s="1"/>
  <c r="I1313" i="30" s="1"/>
  <c r="I1314" i="30" s="1"/>
  <c r="I1315" i="30" s="1"/>
  <c r="I1316" i="30" s="1"/>
  <c r="I1317" i="30" s="1"/>
  <c r="I1318" i="30" s="1"/>
  <c r="I1319" i="30" s="1"/>
  <c r="I1320" i="30" s="1"/>
  <c r="I1321" i="30" s="1"/>
  <c r="I1322" i="30" s="1"/>
  <c r="I1323" i="30" s="1"/>
  <c r="I1324" i="30" s="1"/>
  <c r="I1325" i="30" s="1"/>
  <c r="I1326" i="30" s="1"/>
  <c r="I1327" i="30" s="1"/>
  <c r="I1328" i="30" s="1"/>
  <c r="I1329" i="30" s="1"/>
  <c r="I1330" i="30" s="1"/>
  <c r="I1331" i="30" s="1"/>
  <c r="I1332" i="30" s="1"/>
  <c r="I1333" i="30" s="1"/>
  <c r="I1334" i="30" s="1"/>
  <c r="I1335" i="30" s="1"/>
  <c r="I1336" i="30" s="1"/>
  <c r="I1337" i="30" s="1"/>
  <c r="I1338" i="30" s="1"/>
  <c r="I1339" i="30" s="1"/>
  <c r="I1340" i="30" s="1"/>
  <c r="I1341" i="30" s="1"/>
  <c r="I1342" i="30" s="1"/>
  <c r="I1343" i="30" s="1"/>
  <c r="I1344" i="30" s="1"/>
  <c r="I1345" i="30" s="1"/>
  <c r="I1346" i="30" s="1"/>
  <c r="I1347" i="30" s="1"/>
  <c r="I1348" i="30" s="1"/>
  <c r="I1349" i="30" s="1"/>
  <c r="I1350" i="30" s="1"/>
  <c r="I1351" i="30" s="1"/>
  <c r="I1352" i="30" s="1"/>
  <c r="I1353" i="30" s="1"/>
  <c r="I1354" i="30" s="1"/>
  <c r="I1355" i="30" s="1"/>
  <c r="I1356" i="30" s="1"/>
  <c r="I1357" i="30" s="1"/>
  <c r="I1358" i="30" s="1"/>
  <c r="I1359" i="30" s="1"/>
  <c r="I1360" i="30" s="1"/>
  <c r="I1361" i="30" s="1"/>
  <c r="I1362" i="30" s="1"/>
  <c r="I1363" i="30" s="1"/>
  <c r="I1364" i="30" s="1"/>
  <c r="I1365" i="30" s="1"/>
  <c r="I1366" i="30" s="1"/>
  <c r="I1367" i="30" s="1"/>
  <c r="I1368" i="30" s="1"/>
  <c r="I1369" i="30" s="1"/>
  <c r="I1370" i="30" s="1"/>
  <c r="I1371" i="30" s="1"/>
  <c r="I1372" i="30" s="1"/>
  <c r="I1373" i="30" s="1"/>
  <c r="I1374" i="30" s="1"/>
  <c r="I1375" i="30" s="1"/>
  <c r="I1376" i="30" s="1"/>
  <c r="I1377" i="30" s="1"/>
  <c r="I1378" i="30" s="1"/>
  <c r="I1379" i="30" s="1"/>
  <c r="I1380" i="30" s="1"/>
  <c r="I1381" i="30" s="1"/>
  <c r="I1382" i="30" s="1"/>
  <c r="I1383" i="30" s="1"/>
  <c r="I1384" i="30" s="1"/>
  <c r="I1385" i="30" s="1"/>
  <c r="I1386" i="30" s="1"/>
  <c r="I1387" i="30" s="1"/>
  <c r="I1388" i="30" s="1"/>
  <c r="I1389" i="30" s="1"/>
  <c r="I1390" i="30" s="1"/>
  <c r="I1391" i="30" s="1"/>
  <c r="I1392" i="30" s="1"/>
  <c r="I1393" i="30" s="1"/>
  <c r="I1394" i="30" s="1"/>
  <c r="I1395" i="30" s="1"/>
  <c r="I1396" i="30" s="1"/>
  <c r="I1397" i="30" s="1"/>
  <c r="I1398" i="30" s="1"/>
  <c r="I1399" i="30" s="1"/>
  <c r="I1400" i="30" s="1"/>
  <c r="I1401" i="30" s="1"/>
  <c r="I1402" i="30" s="1"/>
  <c r="I1403" i="30" s="1"/>
  <c r="I1404" i="30" s="1"/>
  <c r="I1405" i="30" s="1"/>
  <c r="I1406" i="30" s="1"/>
  <c r="I1407" i="30" s="1"/>
  <c r="I1408" i="30" s="1"/>
  <c r="I1409" i="30" s="1"/>
  <c r="I1410" i="30" s="1"/>
  <c r="I1411" i="30" s="1"/>
  <c r="I1412" i="30" s="1"/>
  <c r="I1413" i="30" s="1"/>
  <c r="I1414" i="30" s="1"/>
  <c r="I1415" i="30" s="1"/>
  <c r="I1416" i="30" s="1"/>
  <c r="I1417" i="30" s="1"/>
  <c r="I1418" i="30" s="1"/>
  <c r="I1419" i="30" s="1"/>
  <c r="I1420" i="30" s="1"/>
  <c r="I1421" i="30" s="1"/>
  <c r="I1422" i="30" s="1"/>
  <c r="I1423" i="30" s="1"/>
  <c r="I1424" i="30" s="1"/>
  <c r="I1425" i="30" s="1"/>
  <c r="I1426" i="30" s="1"/>
  <c r="I1427" i="30" s="1"/>
  <c r="I1428" i="30" s="1"/>
  <c r="I1429" i="30" s="1"/>
  <c r="I1430" i="30" s="1"/>
  <c r="I1431" i="30" s="1"/>
  <c r="I1432" i="30" s="1"/>
  <c r="I1433" i="30" s="1"/>
  <c r="I1434" i="30" s="1"/>
  <c r="I1435" i="30" s="1"/>
  <c r="I1436" i="30" s="1"/>
  <c r="I1437" i="30" s="1"/>
  <c r="I1438" i="30" s="1"/>
  <c r="I1439" i="30" s="1"/>
  <c r="I1440" i="30" s="1"/>
  <c r="I1441" i="30" s="1"/>
  <c r="I1442" i="30" s="1"/>
  <c r="I1443" i="30" s="1"/>
  <c r="I1444" i="30" s="1"/>
  <c r="I1445" i="30" s="1"/>
  <c r="I1446" i="30" s="1"/>
  <c r="I1447" i="30" s="1"/>
  <c r="I1448" i="30" s="1"/>
  <c r="I1449" i="30" s="1"/>
  <c r="I1450" i="30" s="1"/>
  <c r="I1451" i="30" s="1"/>
  <c r="I1452" i="30" s="1"/>
  <c r="I1453" i="30" s="1"/>
  <c r="I1454" i="30" s="1"/>
  <c r="I1455" i="30" s="1"/>
  <c r="I1456" i="30" s="1"/>
  <c r="I1457" i="30" s="1"/>
  <c r="I1458" i="30" s="1"/>
  <c r="I1459" i="30" s="1"/>
  <c r="I1460" i="30" s="1"/>
  <c r="I1461" i="30" s="1"/>
  <c r="I1462" i="30" s="1"/>
  <c r="I1463" i="30" s="1"/>
  <c r="I1464" i="30" s="1"/>
  <c r="I1465" i="30" s="1"/>
  <c r="I1466" i="30" s="1"/>
  <c r="I1467" i="30" s="1"/>
  <c r="I1468" i="30" s="1"/>
  <c r="I1469" i="30" s="1"/>
  <c r="I1470" i="30" s="1"/>
  <c r="I1471" i="30" s="1"/>
  <c r="I1472" i="30" s="1"/>
  <c r="I1473" i="30" s="1"/>
  <c r="I1474" i="30" s="1"/>
  <c r="I1475" i="30" s="1"/>
  <c r="I1476" i="30" s="1"/>
  <c r="I1477" i="30" s="1"/>
  <c r="I1478" i="30" s="1"/>
  <c r="I1479" i="30" s="1"/>
  <c r="I1480" i="30" s="1"/>
  <c r="I1481" i="30" s="1"/>
  <c r="I1482" i="30" s="1"/>
  <c r="I1483" i="30" s="1"/>
  <c r="I1484" i="30" s="1"/>
  <c r="I1485" i="30" s="1"/>
  <c r="I1486" i="30" s="1"/>
  <c r="I1487" i="30" s="1"/>
  <c r="I1488" i="30" s="1"/>
  <c r="I1489" i="30" s="1"/>
  <c r="I1490" i="30" s="1"/>
  <c r="I1491" i="30" s="1"/>
  <c r="I1492" i="30" s="1"/>
  <c r="I1493" i="30" s="1"/>
  <c r="I1494" i="30" s="1"/>
  <c r="I1495" i="30" s="1"/>
  <c r="I1496" i="30" s="1"/>
  <c r="I1497" i="30" s="1"/>
  <c r="I1498" i="30" s="1"/>
  <c r="I1499" i="30" s="1"/>
  <c r="I1500" i="30" s="1"/>
  <c r="I1501" i="30" s="1"/>
  <c r="I1502" i="30" s="1"/>
  <c r="I1503" i="30" s="1"/>
  <c r="I1504" i="30" s="1"/>
  <c r="I1505" i="30" s="1"/>
  <c r="I1506" i="30" s="1"/>
  <c r="I1507" i="30" s="1"/>
  <c r="I1508" i="30" s="1"/>
  <c r="I1509" i="30" s="1"/>
  <c r="I1510" i="30" s="1"/>
  <c r="I1511" i="30" s="1"/>
  <c r="I1512" i="30" s="1"/>
  <c r="I1513" i="30" s="1"/>
  <c r="I1514" i="30" s="1"/>
  <c r="I1515" i="30" s="1"/>
  <c r="I1516" i="30" s="1"/>
  <c r="I1517" i="30" s="1"/>
  <c r="I1518" i="30" s="1"/>
  <c r="I1519" i="30" s="1"/>
  <c r="I1520" i="30" s="1"/>
  <c r="I1521" i="30" s="1"/>
  <c r="I1522" i="30" s="1"/>
  <c r="I1523" i="30" s="1"/>
  <c r="I1524" i="30" s="1"/>
  <c r="I1525" i="30" s="1"/>
  <c r="I1526" i="30" s="1"/>
  <c r="I1527" i="30" s="1"/>
  <c r="I1528" i="30" s="1"/>
  <c r="I1529" i="30" s="1"/>
  <c r="I1530" i="30" s="1"/>
  <c r="I1531" i="30" s="1"/>
  <c r="I1532" i="30" s="1"/>
  <c r="I1533" i="30" s="1"/>
  <c r="I1534" i="30" s="1"/>
  <c r="I1535" i="30" s="1"/>
  <c r="I1536" i="30" s="1"/>
  <c r="I1537" i="30" s="1"/>
  <c r="I1538" i="30" s="1"/>
  <c r="I1539" i="30" s="1"/>
  <c r="I1540" i="30" s="1"/>
  <c r="I1541" i="30" s="1"/>
  <c r="I1542" i="30" s="1"/>
  <c r="I1543" i="30" s="1"/>
  <c r="I1544" i="30" s="1"/>
  <c r="I1545" i="30" s="1"/>
  <c r="I1546" i="30" s="1"/>
  <c r="I1547" i="30" s="1"/>
  <c r="I1548" i="30" s="1"/>
  <c r="I1549" i="30" s="1"/>
  <c r="I1550" i="30" s="1"/>
  <c r="I1551" i="30" s="1"/>
  <c r="I1552" i="30" s="1"/>
  <c r="I1553" i="30" s="1"/>
  <c r="I1554" i="30" s="1"/>
  <c r="I1555" i="30" s="1"/>
  <c r="I1556" i="30" s="1"/>
  <c r="I1557" i="30" s="1"/>
  <c r="I1558" i="30" s="1"/>
  <c r="I1559" i="30" s="1"/>
  <c r="I1560" i="30" s="1"/>
  <c r="I1561" i="30" s="1"/>
  <c r="I1562" i="30" s="1"/>
  <c r="I1563" i="30" s="1"/>
  <c r="I1564" i="30" s="1"/>
  <c r="I1565" i="30" s="1"/>
  <c r="I1566" i="30" s="1"/>
  <c r="I1567" i="30" s="1"/>
  <c r="I1568" i="30" s="1"/>
  <c r="I1569" i="30" s="1"/>
  <c r="I1570" i="30" s="1"/>
  <c r="I1571" i="30" s="1"/>
  <c r="I1572" i="30" s="1"/>
  <c r="I1573" i="30" s="1"/>
  <c r="I1574" i="30" s="1"/>
  <c r="I1575" i="30" s="1"/>
  <c r="I1576" i="30" s="1"/>
  <c r="I1577" i="30" s="1"/>
  <c r="I1578" i="30" s="1"/>
  <c r="I1579" i="30" s="1"/>
  <c r="I1580" i="30" s="1"/>
  <c r="I1581" i="30" s="1"/>
  <c r="I1582" i="30" s="1"/>
  <c r="I1583" i="30" s="1"/>
  <c r="I1584" i="30" s="1"/>
  <c r="I1585" i="30" s="1"/>
  <c r="I1586" i="30" s="1"/>
  <c r="I1587" i="30" s="1"/>
  <c r="I1588" i="30" s="1"/>
  <c r="I1589" i="30" s="1"/>
  <c r="I1590" i="30" s="1"/>
  <c r="I1591" i="30" s="1"/>
  <c r="I1592" i="30" s="1"/>
  <c r="I1593" i="30" s="1"/>
  <c r="I1594" i="30" s="1"/>
  <c r="I1595" i="30" s="1"/>
  <c r="I1596" i="30" s="1"/>
  <c r="I1597" i="30" s="1"/>
  <c r="I1598" i="30" s="1"/>
  <c r="I1599" i="30" s="1"/>
  <c r="I1600" i="30" s="1"/>
  <c r="I1601" i="30" s="1"/>
  <c r="I1602" i="30" s="1"/>
  <c r="I1603" i="30" s="1"/>
  <c r="I1604" i="30" s="1"/>
  <c r="I1605" i="30" s="1"/>
  <c r="I1606" i="30" s="1"/>
  <c r="I1607" i="30" s="1"/>
  <c r="I1608" i="30" s="1"/>
  <c r="I1609" i="30" s="1"/>
  <c r="I1610" i="30" s="1"/>
  <c r="I1611" i="30" s="1"/>
  <c r="I1612" i="30" s="1"/>
  <c r="I1613" i="30" s="1"/>
  <c r="I1614" i="30" s="1"/>
  <c r="I1615" i="30" s="1"/>
  <c r="I1616" i="30" s="1"/>
  <c r="I1617" i="30" s="1"/>
  <c r="I1618" i="30" s="1"/>
  <c r="I1619" i="30" s="1"/>
  <c r="I1620" i="30" s="1"/>
  <c r="I1621" i="30" s="1"/>
  <c r="I1622" i="30" s="1"/>
  <c r="I1623" i="30" s="1"/>
  <c r="I1624" i="30" s="1"/>
  <c r="I1625" i="30" s="1"/>
  <c r="I1626" i="30" s="1"/>
  <c r="I1627" i="30" s="1"/>
  <c r="I1628" i="30" s="1"/>
  <c r="I1629" i="30" s="1"/>
  <c r="I1630" i="30" s="1"/>
  <c r="I1631" i="30" s="1"/>
  <c r="I1632" i="30" s="1"/>
  <c r="I1633" i="30" s="1"/>
  <c r="I1634" i="30" s="1"/>
  <c r="I1635" i="30" s="1"/>
  <c r="I1636" i="30" s="1"/>
  <c r="I1637" i="30" s="1"/>
  <c r="I1638" i="30" s="1"/>
  <c r="I1639" i="30" s="1"/>
  <c r="I1640" i="30" s="1"/>
  <c r="I1641" i="30" s="1"/>
  <c r="I1642" i="30" s="1"/>
  <c r="I1643" i="30" s="1"/>
  <c r="I1644" i="30" s="1"/>
  <c r="I1645" i="30" s="1"/>
  <c r="I1646" i="30" s="1"/>
  <c r="I1647" i="30" s="1"/>
  <c r="I1648" i="30" s="1"/>
  <c r="I1649" i="30" s="1"/>
  <c r="I1650" i="30" s="1"/>
  <c r="I1651" i="30" s="1"/>
  <c r="I1652" i="30" s="1"/>
  <c r="I1653" i="30" s="1"/>
  <c r="I1654" i="30" s="1"/>
  <c r="I1655" i="30" s="1"/>
  <c r="I1656" i="30" s="1"/>
  <c r="I1657" i="30" s="1"/>
  <c r="I1658" i="30" s="1"/>
  <c r="I1659" i="30" s="1"/>
  <c r="I1660" i="30" s="1"/>
  <c r="I1661" i="30" s="1"/>
  <c r="I1662" i="30" s="1"/>
  <c r="I1663" i="30" s="1"/>
  <c r="I1664" i="30" s="1"/>
  <c r="I1665" i="30" s="1"/>
  <c r="I1666" i="30" s="1"/>
  <c r="I1667" i="30" s="1"/>
  <c r="I1668" i="30" s="1"/>
  <c r="I1669" i="30" s="1"/>
  <c r="I1670" i="30" s="1"/>
  <c r="I1671" i="30" s="1"/>
  <c r="I1672" i="30" s="1"/>
  <c r="I1673" i="30" s="1"/>
  <c r="I1674" i="30" s="1"/>
  <c r="I1675" i="30" s="1"/>
  <c r="I1676" i="30" s="1"/>
  <c r="I1677" i="30" s="1"/>
  <c r="I1678" i="30" s="1"/>
  <c r="I1679" i="30" s="1"/>
  <c r="I1680" i="30" s="1"/>
  <c r="I1681" i="30" s="1"/>
  <c r="I1682" i="30" s="1"/>
  <c r="I1683" i="30" s="1"/>
  <c r="I1684" i="30" s="1"/>
  <c r="I1685" i="30" s="1"/>
  <c r="I1686" i="30" s="1"/>
  <c r="I1687" i="30" s="1"/>
  <c r="I1688" i="30" s="1"/>
  <c r="I1689" i="30" s="1"/>
  <c r="I1690" i="30" s="1"/>
  <c r="I1691" i="30" s="1"/>
  <c r="I1692" i="30" s="1"/>
  <c r="I1693" i="30" s="1"/>
  <c r="I1694" i="30" s="1"/>
  <c r="I1695" i="30" s="1"/>
  <c r="I1696" i="30" s="1"/>
  <c r="I1697" i="30" s="1"/>
  <c r="I1698" i="30" s="1"/>
  <c r="I1699" i="30" s="1"/>
  <c r="I1700" i="30" s="1"/>
  <c r="I1701" i="30" s="1"/>
  <c r="I1702" i="30" s="1"/>
  <c r="I1703" i="30" s="1"/>
  <c r="I1704" i="30" s="1"/>
  <c r="I1705" i="30" s="1"/>
  <c r="I1706" i="30" s="1"/>
  <c r="I1707" i="30" s="1"/>
  <c r="I1708" i="30" s="1"/>
  <c r="I1709" i="30" s="1"/>
  <c r="I1710" i="30" s="1"/>
  <c r="I1711" i="30" s="1"/>
  <c r="I1712" i="30" s="1"/>
  <c r="I1713" i="30" s="1"/>
  <c r="I1714" i="30" s="1"/>
  <c r="I1715" i="30" s="1"/>
  <c r="I1716" i="30" s="1"/>
  <c r="I1717" i="30" s="1"/>
  <c r="I1718" i="30" s="1"/>
  <c r="I1719" i="30" s="1"/>
  <c r="I1720" i="30" s="1"/>
  <c r="I1721" i="30" s="1"/>
  <c r="I1722" i="30" s="1"/>
  <c r="I1723" i="30" s="1"/>
  <c r="I1724" i="30" s="1"/>
  <c r="I1725" i="30" s="1"/>
  <c r="I1726" i="30" s="1"/>
  <c r="I1727" i="30" s="1"/>
  <c r="I1728" i="30" s="1"/>
  <c r="I1729" i="30" s="1"/>
  <c r="I1730" i="30" s="1"/>
  <c r="I1731" i="30" s="1"/>
  <c r="I1732" i="30" s="1"/>
  <c r="I1733" i="30" s="1"/>
  <c r="I1734" i="30" s="1"/>
  <c r="I1735" i="30" s="1"/>
  <c r="I1736" i="30" s="1"/>
  <c r="I1737" i="30" s="1"/>
  <c r="I1738" i="30" s="1"/>
  <c r="I1739" i="30" s="1"/>
  <c r="I1740" i="30" s="1"/>
  <c r="I1741" i="30" s="1"/>
  <c r="I1742" i="30" s="1"/>
  <c r="I1743" i="30" s="1"/>
  <c r="I1744" i="30" s="1"/>
  <c r="I1745" i="30" s="1"/>
  <c r="I1746" i="30" s="1"/>
  <c r="I1747" i="30" s="1"/>
  <c r="I1748" i="30" s="1"/>
  <c r="I1749" i="30" s="1"/>
  <c r="I1750" i="30" s="1"/>
  <c r="I1751" i="30" s="1"/>
  <c r="I1752" i="30" s="1"/>
  <c r="I1753" i="30" s="1"/>
  <c r="I1754" i="30" s="1"/>
  <c r="I1755" i="30" s="1"/>
  <c r="I1756" i="30" s="1"/>
  <c r="I1757" i="30" s="1"/>
  <c r="I1758" i="30" s="1"/>
  <c r="I1759" i="30" s="1"/>
  <c r="I1760" i="30" s="1"/>
  <c r="I1761" i="30" s="1"/>
  <c r="I1762" i="30" s="1"/>
  <c r="I1763" i="30" s="1"/>
  <c r="I1764" i="30" s="1"/>
  <c r="I1765" i="30" s="1"/>
  <c r="I1766" i="30" s="1"/>
  <c r="I1767" i="30" s="1"/>
  <c r="I1768" i="30" s="1"/>
  <c r="I1769" i="30" s="1"/>
  <c r="I1770" i="30" s="1"/>
  <c r="I1771" i="30" s="1"/>
  <c r="I1772" i="30" s="1"/>
  <c r="I1773" i="30" s="1"/>
  <c r="I1774" i="30" s="1"/>
  <c r="I1775" i="30" s="1"/>
  <c r="I1776" i="30" s="1"/>
  <c r="I1777" i="30" s="1"/>
  <c r="I1778" i="30" s="1"/>
  <c r="I1779" i="30" s="1"/>
  <c r="I1780" i="30" s="1"/>
  <c r="I1781" i="30" s="1"/>
  <c r="I1782" i="30" s="1"/>
  <c r="I1783" i="30" s="1"/>
  <c r="I1784" i="30" s="1"/>
  <c r="I1785" i="30" s="1"/>
  <c r="I1786" i="30" s="1"/>
  <c r="I1787" i="30" s="1"/>
  <c r="I1788" i="30" s="1"/>
  <c r="I1789" i="30" s="1"/>
  <c r="I1790" i="30" s="1"/>
  <c r="I1791" i="30" s="1"/>
  <c r="I1792" i="30" s="1"/>
  <c r="I1793" i="30" s="1"/>
  <c r="I1794" i="30" s="1"/>
  <c r="I1795" i="30" s="1"/>
  <c r="I1796" i="30" s="1"/>
  <c r="I1797" i="30" s="1"/>
  <c r="I1798" i="30" s="1"/>
  <c r="I1799" i="30" s="1"/>
  <c r="I1800" i="30" s="1"/>
  <c r="I1801" i="30" s="1"/>
  <c r="I1802" i="30" s="1"/>
  <c r="I1803" i="30" s="1"/>
  <c r="I1804" i="30" s="1"/>
  <c r="I1805" i="30" s="1"/>
  <c r="I1806" i="30" s="1"/>
  <c r="I1807" i="30" s="1"/>
  <c r="I1808" i="30" s="1"/>
  <c r="I1809" i="30" s="1"/>
  <c r="I1810" i="30" s="1"/>
  <c r="I1811" i="30" s="1"/>
  <c r="I1812" i="30" s="1"/>
  <c r="I1813" i="30" s="1"/>
  <c r="I1814" i="30" s="1"/>
  <c r="I1815" i="30" s="1"/>
  <c r="I1816" i="30" s="1"/>
  <c r="I1817" i="30" s="1"/>
  <c r="I1818" i="30" s="1"/>
  <c r="I1819" i="30" s="1"/>
  <c r="I1820" i="30" s="1"/>
  <c r="I1821" i="30" s="1"/>
  <c r="I1822" i="30" s="1"/>
  <c r="I1823" i="30" s="1"/>
  <c r="I1824" i="30" s="1"/>
  <c r="I1825" i="30" s="1"/>
  <c r="I1826" i="30" s="1"/>
  <c r="I1827" i="30" s="1"/>
  <c r="I1828" i="30" s="1"/>
  <c r="I1829" i="30" s="1"/>
  <c r="I1830" i="30" s="1"/>
  <c r="I1831" i="30" s="1"/>
  <c r="I1832" i="30" s="1"/>
  <c r="I1833" i="30" s="1"/>
  <c r="I1834" i="30" s="1"/>
  <c r="I1835" i="30" s="1"/>
  <c r="I1836" i="30" s="1"/>
  <c r="I1837" i="30" s="1"/>
  <c r="I1838" i="30" s="1"/>
  <c r="I1839" i="30" s="1"/>
  <c r="I1840" i="30" s="1"/>
  <c r="I1841" i="30" s="1"/>
  <c r="I1842" i="30" s="1"/>
  <c r="I1843" i="30" s="1"/>
  <c r="I1844" i="30" s="1"/>
  <c r="I1845" i="30" s="1"/>
  <c r="I1846" i="30" s="1"/>
  <c r="I1847" i="30" s="1"/>
  <c r="I1848" i="30" s="1"/>
  <c r="I1849" i="30" s="1"/>
  <c r="I1850" i="30" s="1"/>
  <c r="I1851" i="30" s="1"/>
  <c r="I1852" i="30" s="1"/>
  <c r="I1853" i="30" s="1"/>
  <c r="I1854" i="30" s="1"/>
  <c r="I1855" i="30" s="1"/>
  <c r="I1856" i="30" s="1"/>
  <c r="I1857" i="30" s="1"/>
  <c r="I1858" i="30" s="1"/>
  <c r="I1859" i="30" s="1"/>
  <c r="I1860" i="30" s="1"/>
  <c r="I1861" i="30" s="1"/>
  <c r="I1862" i="30" s="1"/>
  <c r="I1863" i="30" s="1"/>
  <c r="I1864" i="30" s="1"/>
  <c r="I1865" i="30" s="1"/>
  <c r="I1866" i="30" s="1"/>
  <c r="I1867" i="30" s="1"/>
  <c r="I1868" i="30" s="1"/>
  <c r="I1869" i="30" s="1"/>
  <c r="I1870" i="30" s="1"/>
  <c r="I1871" i="30" s="1"/>
  <c r="I1872" i="30" s="1"/>
  <c r="I1873" i="30" s="1"/>
  <c r="I1874" i="30" s="1"/>
  <c r="I1875" i="30" s="1"/>
  <c r="I1876" i="30" s="1"/>
  <c r="I1877" i="30" s="1"/>
  <c r="I1878" i="30" s="1"/>
  <c r="I1879" i="30" s="1"/>
  <c r="I1880" i="30" s="1"/>
  <c r="I1881" i="30" s="1"/>
  <c r="I1882" i="30" s="1"/>
  <c r="I1883" i="30" s="1"/>
  <c r="I1884" i="30" s="1"/>
  <c r="I1885" i="30" s="1"/>
  <c r="I1886" i="30" s="1"/>
  <c r="I1887" i="30" s="1"/>
  <c r="I1888" i="30" s="1"/>
  <c r="I1889" i="30" s="1"/>
  <c r="I1890" i="30" s="1"/>
  <c r="I1891" i="30" s="1"/>
  <c r="I1892" i="30" s="1"/>
  <c r="I1893" i="30" s="1"/>
  <c r="I1894" i="30" s="1"/>
  <c r="I1895" i="30" s="1"/>
  <c r="I1896" i="30" s="1"/>
  <c r="I1897" i="30" s="1"/>
  <c r="I1898" i="30" s="1"/>
  <c r="I1899" i="30" s="1"/>
  <c r="I1900" i="30" s="1"/>
  <c r="I1901" i="30" s="1"/>
  <c r="I1902" i="30" s="1"/>
  <c r="I1903" i="30" s="1"/>
  <c r="I1904" i="30" s="1"/>
  <c r="I1905" i="30" s="1"/>
  <c r="I1906" i="30" s="1"/>
  <c r="I1907" i="30" s="1"/>
  <c r="I1908" i="30" s="1"/>
  <c r="I1909" i="30" s="1"/>
  <c r="I1910" i="30" s="1"/>
  <c r="I1911" i="30" s="1"/>
  <c r="I1912" i="30" s="1"/>
  <c r="I1913" i="30" s="1"/>
  <c r="I1914" i="30" s="1"/>
  <c r="I1915" i="30" s="1"/>
  <c r="I1916" i="30" s="1"/>
  <c r="I1917" i="30" s="1"/>
  <c r="I1918" i="30" s="1"/>
  <c r="I1919" i="30" s="1"/>
  <c r="I1920" i="30" s="1"/>
  <c r="I1921" i="30" s="1"/>
  <c r="I1922" i="30" s="1"/>
  <c r="I1923" i="30" s="1"/>
  <c r="I1924" i="30" s="1"/>
  <c r="I1925" i="30" s="1"/>
  <c r="I1926" i="30" s="1"/>
  <c r="I1927" i="30" s="1"/>
  <c r="I1928" i="30" s="1"/>
  <c r="I1929" i="30" s="1"/>
  <c r="I1930" i="30" s="1"/>
  <c r="I1931" i="30" s="1"/>
  <c r="I1932" i="30" s="1"/>
  <c r="I1933" i="30" s="1"/>
  <c r="I1934" i="30" s="1"/>
  <c r="I1935" i="30" s="1"/>
  <c r="I1936" i="30" s="1"/>
  <c r="I1937" i="30" s="1"/>
  <c r="I1938" i="30" s="1"/>
  <c r="I1939" i="30" s="1"/>
  <c r="I1940" i="30" s="1"/>
  <c r="I1941" i="30" s="1"/>
  <c r="I1942" i="30" s="1"/>
  <c r="I1943" i="30" s="1"/>
  <c r="I1944" i="30" s="1"/>
  <c r="I1945" i="30" s="1"/>
  <c r="I1946" i="30" s="1"/>
  <c r="I1947" i="30" s="1"/>
  <c r="I1948" i="30" s="1"/>
  <c r="I1949" i="30" s="1"/>
  <c r="I1950" i="30" s="1"/>
  <c r="I1951" i="30" s="1"/>
  <c r="I1952" i="30" s="1"/>
  <c r="I1953" i="30" s="1"/>
  <c r="I1954" i="30" s="1"/>
  <c r="I1955" i="30" s="1"/>
  <c r="I1956" i="30" s="1"/>
  <c r="I1957" i="30" s="1"/>
  <c r="I1958" i="30" s="1"/>
  <c r="I1959" i="30" s="1"/>
  <c r="I1960" i="30" s="1"/>
  <c r="I1961" i="30" s="1"/>
  <c r="I1962" i="30" s="1"/>
  <c r="I1963" i="30" s="1"/>
  <c r="I1964" i="30" s="1"/>
  <c r="I1965" i="30" s="1"/>
  <c r="I1966" i="30" s="1"/>
  <c r="I1967" i="30" s="1"/>
  <c r="I1968" i="30" s="1"/>
  <c r="I1969" i="30" s="1"/>
  <c r="I1970" i="30" s="1"/>
  <c r="I1971" i="30" s="1"/>
  <c r="I1972" i="30" s="1"/>
  <c r="I1973" i="30" s="1"/>
  <c r="I1974" i="30" s="1"/>
  <c r="I1975" i="30" s="1"/>
  <c r="I1976" i="30" s="1"/>
  <c r="I1977" i="30" s="1"/>
  <c r="I1978" i="30" s="1"/>
  <c r="I1979" i="30" s="1"/>
  <c r="I1980" i="30" s="1"/>
  <c r="I1981" i="30" s="1"/>
  <c r="I1982" i="30" s="1"/>
  <c r="I1983" i="30" s="1"/>
  <c r="I1984" i="30" s="1"/>
  <c r="I1985" i="30" s="1"/>
  <c r="I1986" i="30" s="1"/>
  <c r="I1987" i="30" s="1"/>
  <c r="I1988" i="30" s="1"/>
  <c r="I1989" i="30" s="1"/>
  <c r="I1990" i="30" s="1"/>
  <c r="I1991" i="30" s="1"/>
  <c r="I1992" i="30" s="1"/>
  <c r="I1993" i="30" s="1"/>
  <c r="I1994" i="30" s="1"/>
  <c r="I1995" i="30" s="1"/>
  <c r="I1996" i="30" s="1"/>
  <c r="I1997" i="30" s="1"/>
  <c r="I1998" i="30" s="1"/>
  <c r="I1999" i="30" s="1"/>
  <c r="I2000" i="30" s="1"/>
  <c r="I2001" i="30" s="1"/>
  <c r="I2002" i="30" s="1"/>
  <c r="I2003" i="30" s="1"/>
  <c r="I2004" i="30" s="1"/>
  <c r="I2005" i="30" s="1"/>
  <c r="I2006" i="30" s="1"/>
  <c r="I2007" i="30" s="1"/>
  <c r="I2008" i="30" s="1"/>
  <c r="I2009" i="30" s="1"/>
  <c r="I2010" i="30" s="1"/>
  <c r="I2011" i="30" s="1"/>
  <c r="I2012" i="30" s="1"/>
  <c r="I2013" i="30" s="1"/>
  <c r="I2014" i="30" s="1"/>
  <c r="I2015" i="30" s="1"/>
  <c r="I2016" i="30" s="1"/>
  <c r="I2017" i="30" s="1"/>
  <c r="I2018" i="30" s="1"/>
  <c r="I2019" i="30" s="1"/>
  <c r="I2020" i="30" s="1"/>
  <c r="I2021" i="30" s="1"/>
  <c r="I2022" i="30" s="1"/>
  <c r="I2023" i="30" s="1"/>
  <c r="I2024" i="30" s="1"/>
  <c r="I2025" i="30" s="1"/>
  <c r="I2026" i="30" s="1"/>
  <c r="I2027" i="30" s="1"/>
  <c r="I2028" i="30" s="1"/>
  <c r="I2029" i="30" s="1"/>
  <c r="I2030" i="30" s="1"/>
  <c r="I2031" i="30" s="1"/>
  <c r="I2032" i="30" s="1"/>
  <c r="I2033" i="30" s="1"/>
  <c r="I2034" i="30" s="1"/>
  <c r="I2035" i="30" s="1"/>
  <c r="I2036" i="30" s="1"/>
  <c r="I2037" i="30" s="1"/>
  <c r="I2038" i="30" s="1"/>
  <c r="I2039" i="30" s="1"/>
  <c r="I2040" i="30" s="1"/>
  <c r="I2041" i="30" s="1"/>
  <c r="I2042" i="30" s="1"/>
  <c r="I2043" i="30" s="1"/>
  <c r="I2044" i="30" s="1"/>
  <c r="I2045" i="30" s="1"/>
  <c r="I2046" i="30" s="1"/>
  <c r="I2047" i="30" s="1"/>
  <c r="I2048" i="30" s="1"/>
  <c r="I2049" i="30" s="1"/>
  <c r="I2050" i="30" s="1"/>
  <c r="I2051" i="30" s="1"/>
  <c r="I2052" i="30" s="1"/>
  <c r="I2053" i="30" s="1"/>
  <c r="I2054" i="30" s="1"/>
  <c r="I2055" i="30" s="1"/>
  <c r="I2056" i="30" s="1"/>
  <c r="I2057" i="30" s="1"/>
  <c r="I2058" i="30" s="1"/>
  <c r="I2059" i="30" s="1"/>
  <c r="I2060" i="30" s="1"/>
  <c r="I2061" i="30" s="1"/>
  <c r="I2062" i="30" s="1"/>
  <c r="I2063" i="30" s="1"/>
  <c r="I2064" i="30" s="1"/>
  <c r="I2065" i="30" s="1"/>
  <c r="I2066" i="30" s="1"/>
  <c r="I2067" i="30" s="1"/>
  <c r="I2068" i="30" s="1"/>
  <c r="I2069" i="30" s="1"/>
  <c r="I2070" i="30" s="1"/>
  <c r="I2071" i="30" s="1"/>
  <c r="I2072" i="30" s="1"/>
  <c r="I2073" i="30" s="1"/>
  <c r="I2074" i="30" s="1"/>
  <c r="I2075" i="30" s="1"/>
  <c r="I2076" i="30" s="1"/>
  <c r="I2077" i="30" s="1"/>
  <c r="I2078" i="30" s="1"/>
  <c r="I2079" i="30" s="1"/>
  <c r="I2080" i="30" s="1"/>
  <c r="I2081" i="30" s="1"/>
  <c r="I2082" i="30" s="1"/>
  <c r="I2083" i="30" s="1"/>
  <c r="I2084" i="30" s="1"/>
  <c r="I2085" i="30" s="1"/>
  <c r="I2086" i="30" s="1"/>
  <c r="I2087" i="30" s="1"/>
  <c r="I2088" i="30" s="1"/>
  <c r="I2089" i="30" s="1"/>
  <c r="I2090" i="30" s="1"/>
  <c r="I2091" i="30" s="1"/>
  <c r="I2092" i="30" s="1"/>
  <c r="I2093" i="30" s="1"/>
  <c r="I2094" i="30" s="1"/>
  <c r="I2095" i="30" s="1"/>
  <c r="I2096" i="30" s="1"/>
  <c r="I2097" i="30" s="1"/>
  <c r="I2098" i="30" s="1"/>
  <c r="I2099" i="30" s="1"/>
  <c r="I2100" i="30" s="1"/>
  <c r="I2101" i="30" s="1"/>
  <c r="I2102" i="30" s="1"/>
  <c r="I2103" i="30" s="1"/>
  <c r="I2104" i="30" s="1"/>
  <c r="I2105" i="30" s="1"/>
  <c r="I2106" i="30" s="1"/>
  <c r="I2107" i="30" s="1"/>
  <c r="I2108" i="30" s="1"/>
  <c r="I2109" i="30" s="1"/>
  <c r="I2110" i="30" s="1"/>
  <c r="I2111" i="30" s="1"/>
  <c r="I2112" i="30" s="1"/>
  <c r="I2113" i="30" s="1"/>
  <c r="I2114" i="30" s="1"/>
  <c r="I2115" i="30" s="1"/>
  <c r="I2116" i="30" s="1"/>
  <c r="I2117" i="30" s="1"/>
  <c r="I2118" i="30" s="1"/>
  <c r="I2119" i="30" s="1"/>
  <c r="I2120" i="30" s="1"/>
  <c r="I2121" i="30" s="1"/>
  <c r="I2122" i="30" s="1"/>
  <c r="I2123" i="30" s="1"/>
  <c r="I2124" i="30" s="1"/>
  <c r="I2125" i="30" s="1"/>
  <c r="I2126" i="30" s="1"/>
  <c r="I2127" i="30" s="1"/>
  <c r="I2128" i="30" s="1"/>
  <c r="I2129" i="30" s="1"/>
  <c r="I2130" i="30" s="1"/>
  <c r="I2131" i="30" s="1"/>
  <c r="I2132" i="30" s="1"/>
  <c r="I2133" i="30" s="1"/>
  <c r="I2134" i="30" s="1"/>
  <c r="I2135" i="30" s="1"/>
  <c r="I2136" i="30" s="1"/>
  <c r="I2137" i="30" s="1"/>
  <c r="I2138" i="30" s="1"/>
  <c r="I2139" i="30" s="1"/>
  <c r="I2140" i="30" s="1"/>
  <c r="I2141" i="30" s="1"/>
  <c r="I2142" i="30" s="1"/>
  <c r="I2143" i="30" s="1"/>
  <c r="I2144" i="30" s="1"/>
  <c r="I2145" i="30" s="1"/>
  <c r="I2146" i="30" s="1"/>
  <c r="I2147" i="30" s="1"/>
  <c r="I2148" i="30" s="1"/>
  <c r="I2149" i="30" s="1"/>
  <c r="I2150" i="30" s="1"/>
  <c r="I2151" i="30" s="1"/>
  <c r="I2152" i="30" s="1"/>
  <c r="I2153" i="30" s="1"/>
  <c r="I2154" i="30" s="1"/>
  <c r="I2155" i="30" s="1"/>
  <c r="I2156" i="30" s="1"/>
  <c r="I2157" i="30" s="1"/>
  <c r="I2158" i="30" s="1"/>
  <c r="I2159" i="30" s="1"/>
  <c r="I2160" i="30" s="1"/>
  <c r="I2161" i="30" s="1"/>
  <c r="I2162" i="30" s="1"/>
  <c r="I2163" i="30" s="1"/>
  <c r="I2164" i="30" s="1"/>
  <c r="I2165" i="30" s="1"/>
  <c r="I2166" i="30" s="1"/>
  <c r="I2167" i="30" s="1"/>
  <c r="I2168" i="30" s="1"/>
  <c r="I2169" i="30" s="1"/>
  <c r="I2170" i="30" s="1"/>
  <c r="I2171" i="30" s="1"/>
  <c r="I2172" i="30" s="1"/>
  <c r="I2173" i="30" s="1"/>
  <c r="I2174" i="30" s="1"/>
  <c r="I2175" i="30" s="1"/>
  <c r="I2176" i="30" s="1"/>
  <c r="I2177" i="30" s="1"/>
  <c r="I2178" i="30" s="1"/>
  <c r="I2179" i="30" s="1"/>
  <c r="I2180" i="30" s="1"/>
  <c r="I2181" i="30" s="1"/>
  <c r="I2182" i="30" s="1"/>
  <c r="I2183" i="30" s="1"/>
  <c r="I2184" i="30" s="1"/>
  <c r="I2185" i="30" s="1"/>
  <c r="I2186" i="30" s="1"/>
  <c r="I2187" i="30" s="1"/>
  <c r="I2188" i="30" s="1"/>
  <c r="I2189" i="30" s="1"/>
  <c r="I2190" i="30" s="1"/>
  <c r="I2191" i="30" s="1"/>
  <c r="I2192" i="30" s="1"/>
  <c r="I2193" i="30" s="1"/>
  <c r="I2194" i="30" s="1"/>
  <c r="I2195" i="30" s="1"/>
  <c r="I2196" i="30" s="1"/>
  <c r="I2197" i="30" s="1"/>
  <c r="I2198" i="30" s="1"/>
  <c r="I2199" i="30" s="1"/>
  <c r="I2200" i="30" s="1"/>
  <c r="I2201" i="30" s="1"/>
  <c r="I2202" i="30" s="1"/>
  <c r="I2203" i="30" s="1"/>
  <c r="I2204" i="30" s="1"/>
  <c r="I2205" i="30" s="1"/>
  <c r="I2206" i="30" s="1"/>
  <c r="I2207" i="30" s="1"/>
  <c r="I2208" i="30" s="1"/>
  <c r="I2209" i="30" s="1"/>
  <c r="I2210" i="30" s="1"/>
  <c r="I2211" i="30" s="1"/>
  <c r="I2212" i="30" s="1"/>
  <c r="I2213" i="30" s="1"/>
  <c r="I2214" i="30" s="1"/>
  <c r="I2215" i="30" s="1"/>
  <c r="I2216" i="30" s="1"/>
  <c r="I2217" i="30" s="1"/>
  <c r="I2218" i="30" s="1"/>
  <c r="I2219" i="30" s="1"/>
  <c r="I2220" i="30" s="1"/>
  <c r="I2221" i="30" s="1"/>
  <c r="I2222" i="30" s="1"/>
  <c r="I2223" i="30" s="1"/>
  <c r="I2224" i="30" s="1"/>
  <c r="I2225" i="30" s="1"/>
  <c r="I2226" i="30" s="1"/>
  <c r="I2227" i="30" s="1"/>
  <c r="I2228" i="30" s="1"/>
  <c r="I2229" i="30" s="1"/>
  <c r="I2230" i="30" s="1"/>
  <c r="I2231" i="30" s="1"/>
  <c r="I2232" i="30" s="1"/>
  <c r="I2233" i="30" s="1"/>
  <c r="I2234" i="30" s="1"/>
  <c r="I2235" i="30" s="1"/>
  <c r="I2236" i="30" s="1"/>
  <c r="I2237" i="30" s="1"/>
  <c r="I2238" i="30" s="1"/>
  <c r="I2239" i="30" s="1"/>
  <c r="I2240" i="30" s="1"/>
  <c r="I2241" i="30" s="1"/>
  <c r="I2242" i="30" s="1"/>
  <c r="I2243" i="30" s="1"/>
  <c r="I2244" i="30" s="1"/>
  <c r="I2245" i="30" s="1"/>
  <c r="I2246" i="30" s="1"/>
  <c r="I2247" i="30" s="1"/>
  <c r="I2248" i="30" s="1"/>
  <c r="I2249" i="30" s="1"/>
  <c r="I2250" i="30" s="1"/>
  <c r="I2251" i="30" s="1"/>
  <c r="I2252" i="30" s="1"/>
  <c r="I2253" i="30" s="1"/>
  <c r="I2254" i="30" s="1"/>
  <c r="I2255" i="30" s="1"/>
  <c r="I2256" i="30" s="1"/>
  <c r="I2257" i="30" s="1"/>
  <c r="I2258" i="30" s="1"/>
  <c r="I2259" i="30" s="1"/>
  <c r="I2260" i="30" s="1"/>
  <c r="I2261" i="30" s="1"/>
  <c r="I2262" i="30" s="1"/>
  <c r="I2263" i="30" s="1"/>
  <c r="I2264" i="30" s="1"/>
  <c r="I2265" i="30" s="1"/>
  <c r="I2266" i="30" s="1"/>
  <c r="I2267" i="30" s="1"/>
  <c r="I2268" i="30" s="1"/>
  <c r="I2269" i="30" s="1"/>
  <c r="I2270" i="30" s="1"/>
  <c r="I2271" i="30" s="1"/>
  <c r="I2272" i="30" s="1"/>
  <c r="I2273" i="30" s="1"/>
  <c r="I2274" i="30" s="1"/>
  <c r="I2275" i="30" s="1"/>
  <c r="I2276" i="30" s="1"/>
  <c r="I2277" i="30" s="1"/>
  <c r="I2278" i="30" s="1"/>
  <c r="I2279" i="30" s="1"/>
  <c r="I2280" i="30" s="1"/>
  <c r="I2281" i="30" s="1"/>
  <c r="I2282" i="30" s="1"/>
  <c r="I2283" i="30" s="1"/>
  <c r="I2284" i="30" s="1"/>
  <c r="I2285" i="30" s="1"/>
  <c r="I2286" i="30" s="1"/>
  <c r="I2287" i="30" s="1"/>
  <c r="I2288" i="30" s="1"/>
  <c r="I2289" i="30" s="1"/>
  <c r="I2290" i="30" s="1"/>
  <c r="I2291" i="30" s="1"/>
  <c r="I2292" i="30" s="1"/>
  <c r="I2293" i="30" s="1"/>
  <c r="I2294" i="30" s="1"/>
  <c r="I2295" i="30" s="1"/>
  <c r="I2296" i="30" s="1"/>
  <c r="I2297" i="30" s="1"/>
  <c r="I2298" i="30" s="1"/>
  <c r="I2299" i="30" s="1"/>
  <c r="I2300" i="30" s="1"/>
  <c r="I2301" i="30" s="1"/>
  <c r="I2302" i="30" s="1"/>
  <c r="I2303" i="30" s="1"/>
  <c r="I2304" i="30" s="1"/>
  <c r="I2305" i="30" s="1"/>
  <c r="I2306" i="30" s="1"/>
  <c r="I2307" i="30" s="1"/>
  <c r="I2308" i="30" s="1"/>
  <c r="I2309" i="30" s="1"/>
  <c r="I2310" i="30" s="1"/>
  <c r="I2311" i="30" s="1"/>
  <c r="I2312" i="30" s="1"/>
  <c r="I2313" i="30" s="1"/>
  <c r="I2314" i="30" s="1"/>
  <c r="I2315" i="30" s="1"/>
  <c r="I2316" i="30" s="1"/>
  <c r="I2317" i="30" s="1"/>
  <c r="I2318" i="30" s="1"/>
  <c r="I2319" i="30" s="1"/>
  <c r="I2320" i="30" s="1"/>
  <c r="I2321" i="30" s="1"/>
  <c r="I2322" i="30" s="1"/>
  <c r="I2323" i="30" s="1"/>
  <c r="I2324" i="30" s="1"/>
  <c r="I2325" i="30" s="1"/>
  <c r="I2326" i="30" s="1"/>
  <c r="I2327" i="30" s="1"/>
  <c r="I2328" i="30" s="1"/>
  <c r="I2329" i="30" s="1"/>
  <c r="I2330" i="30" s="1"/>
  <c r="I2331" i="30" s="1"/>
  <c r="I2332" i="30" s="1"/>
  <c r="I2333" i="30" s="1"/>
  <c r="I2334" i="30" s="1"/>
  <c r="I2335" i="30" s="1"/>
  <c r="I2336" i="30" s="1"/>
  <c r="I2337" i="30" s="1"/>
  <c r="I2338" i="30" s="1"/>
  <c r="I2339" i="30" s="1"/>
  <c r="I2340" i="30" s="1"/>
  <c r="I2341" i="30" s="1"/>
  <c r="I2342" i="30" s="1"/>
  <c r="I2343" i="30" s="1"/>
  <c r="I2344" i="30" s="1"/>
  <c r="I2345" i="30" s="1"/>
  <c r="I2346" i="30" s="1"/>
  <c r="I2347" i="30" s="1"/>
  <c r="I2348" i="30" s="1"/>
  <c r="I2349" i="30" s="1"/>
  <c r="I2350" i="30" s="1"/>
  <c r="I2351" i="30" s="1"/>
  <c r="I2352" i="30" s="1"/>
  <c r="I2353" i="30" s="1"/>
  <c r="I2354" i="30" s="1"/>
  <c r="I2355" i="30" s="1"/>
  <c r="I2356" i="30" s="1"/>
  <c r="I2357" i="30" s="1"/>
  <c r="I2358" i="30" s="1"/>
  <c r="I2359" i="30" s="1"/>
  <c r="I2360" i="30" s="1"/>
  <c r="I2361" i="30" s="1"/>
  <c r="I2362" i="30" s="1"/>
  <c r="I2363" i="30" s="1"/>
  <c r="I2364" i="30" s="1"/>
  <c r="I2365" i="30" s="1"/>
  <c r="I2366" i="30" s="1"/>
  <c r="I2367" i="30" s="1"/>
  <c r="I2368" i="30" s="1"/>
  <c r="I2369" i="30" s="1"/>
  <c r="I2370" i="30" s="1"/>
  <c r="I2371" i="30" s="1"/>
  <c r="I2372" i="30" s="1"/>
  <c r="I2373" i="30" s="1"/>
  <c r="I2374" i="30" s="1"/>
  <c r="I2375" i="30" s="1"/>
  <c r="I2376" i="30" s="1"/>
  <c r="I2377" i="30" s="1"/>
  <c r="I2378" i="30" s="1"/>
  <c r="I2379" i="30" s="1"/>
  <c r="I2380" i="30" s="1"/>
  <c r="I2381" i="30" s="1"/>
  <c r="I2382" i="30" s="1"/>
  <c r="I2383" i="30" s="1"/>
  <c r="I2384" i="30" s="1"/>
  <c r="I2385" i="30" s="1"/>
  <c r="I2386" i="30" s="1"/>
  <c r="I2387" i="30" s="1"/>
  <c r="I2388" i="30" s="1"/>
  <c r="I2389" i="30" s="1"/>
  <c r="I2390" i="30" s="1"/>
  <c r="I2391" i="30" s="1"/>
  <c r="I2392" i="30" s="1"/>
  <c r="I2393" i="30" s="1"/>
  <c r="I2394" i="30" s="1"/>
  <c r="I2395" i="30" s="1"/>
  <c r="I2396" i="30" s="1"/>
  <c r="I2397" i="30" s="1"/>
  <c r="I2398" i="30" s="1"/>
  <c r="I2399" i="30" s="1"/>
  <c r="I2400" i="30" s="1"/>
  <c r="I2401" i="30" s="1"/>
  <c r="I2402" i="30" s="1"/>
  <c r="I2403" i="30" s="1"/>
  <c r="I2404" i="30" s="1"/>
  <c r="I2405" i="30" s="1"/>
  <c r="I2406" i="30" s="1"/>
  <c r="I2407" i="30" s="1"/>
  <c r="I2408" i="30" s="1"/>
  <c r="I2409" i="30" s="1"/>
  <c r="I2410" i="30" s="1"/>
  <c r="I2411" i="30" s="1"/>
  <c r="I2412" i="30" s="1"/>
  <c r="I2413" i="30" s="1"/>
  <c r="I2414" i="30" s="1"/>
  <c r="I2415" i="30" s="1"/>
  <c r="I2416" i="30" s="1"/>
  <c r="I2417" i="30" s="1"/>
  <c r="I2418" i="30" s="1"/>
  <c r="I2419" i="30" s="1"/>
  <c r="I2420" i="30" s="1"/>
  <c r="I2421" i="30" s="1"/>
  <c r="I2422" i="30" s="1"/>
  <c r="I2423" i="30" s="1"/>
  <c r="I2424" i="30" s="1"/>
  <c r="I2425" i="30" s="1"/>
  <c r="I2426" i="30" s="1"/>
  <c r="I2427" i="30" s="1"/>
  <c r="I2428" i="30" s="1"/>
  <c r="I2429" i="30" s="1"/>
  <c r="I2430" i="30" s="1"/>
  <c r="I2431" i="30" s="1"/>
  <c r="I2432" i="30" s="1"/>
  <c r="I2433" i="30" s="1"/>
  <c r="I2434" i="30" s="1"/>
  <c r="I2435" i="30" s="1"/>
  <c r="I2436" i="30" s="1"/>
  <c r="I2437" i="30" s="1"/>
  <c r="I2438" i="30" s="1"/>
  <c r="I2439" i="30" s="1"/>
  <c r="I2440" i="30" s="1"/>
  <c r="I2441" i="30" s="1"/>
  <c r="I2442" i="30" s="1"/>
  <c r="I2443" i="30" s="1"/>
  <c r="I2444" i="30" s="1"/>
  <c r="I2445" i="30" s="1"/>
  <c r="I2446" i="30" s="1"/>
  <c r="I2447" i="30" s="1"/>
  <c r="I2448" i="30" s="1"/>
  <c r="I2449" i="30" s="1"/>
  <c r="I2450" i="30" s="1"/>
  <c r="I2451" i="30" s="1"/>
  <c r="I2452" i="30" s="1"/>
  <c r="I2453" i="30" s="1"/>
  <c r="I2454" i="30" s="1"/>
  <c r="I2455" i="30" s="1"/>
  <c r="I2456" i="30" s="1"/>
  <c r="I2457" i="30" s="1"/>
  <c r="I2458" i="30" s="1"/>
  <c r="I2459" i="30" s="1"/>
  <c r="I2460" i="30" s="1"/>
  <c r="I2461" i="30" s="1"/>
  <c r="I2462" i="30" s="1"/>
  <c r="I2463" i="30" s="1"/>
  <c r="I2464" i="30" s="1"/>
  <c r="I2465" i="30" s="1"/>
  <c r="I2466" i="30" s="1"/>
  <c r="I2467" i="30" s="1"/>
  <c r="I2468" i="30" s="1"/>
  <c r="I2469" i="30" s="1"/>
  <c r="I2470" i="30" s="1"/>
  <c r="I2471" i="30" s="1"/>
  <c r="I2472" i="30" s="1"/>
  <c r="I2473" i="30" s="1"/>
  <c r="I2474" i="30" s="1"/>
  <c r="I2475" i="30" s="1"/>
  <c r="I2476" i="30" s="1"/>
  <c r="I2477" i="30" s="1"/>
  <c r="I2478" i="30" s="1"/>
  <c r="I2479" i="30" s="1"/>
  <c r="I2480" i="30" s="1"/>
  <c r="I2481" i="30" s="1"/>
  <c r="I2482" i="30" s="1"/>
  <c r="I2483" i="30" s="1"/>
  <c r="I2484" i="30" s="1"/>
  <c r="I2485" i="30" s="1"/>
  <c r="I2486" i="30" s="1"/>
  <c r="I2487" i="30" s="1"/>
  <c r="I2488" i="30" s="1"/>
  <c r="I2489" i="30" s="1"/>
  <c r="I2490" i="30" s="1"/>
  <c r="I2491" i="30" s="1"/>
  <c r="I2492" i="30" s="1"/>
  <c r="I2493" i="30" s="1"/>
  <c r="I2494" i="30" s="1"/>
  <c r="I2495" i="30" s="1"/>
  <c r="I2496" i="30" s="1"/>
  <c r="I2497" i="30" s="1"/>
  <c r="I2498" i="30" s="1"/>
  <c r="I2499" i="30" s="1"/>
  <c r="I2500" i="30" s="1"/>
  <c r="I2501" i="30" s="1"/>
  <c r="I2502" i="30" s="1"/>
  <c r="I2503" i="30" s="1"/>
  <c r="I2504" i="30" s="1"/>
  <c r="I2505" i="30" s="1"/>
  <c r="I2506" i="30" s="1"/>
  <c r="I2507" i="30" s="1"/>
  <c r="I2508" i="30" s="1"/>
  <c r="I2509" i="30" s="1"/>
  <c r="I2510" i="30" s="1"/>
  <c r="I2511" i="30" s="1"/>
  <c r="I2512" i="30" s="1"/>
  <c r="I2513" i="30" s="1"/>
  <c r="I2514" i="30" s="1"/>
  <c r="I2515" i="30" s="1"/>
  <c r="I2516" i="30" s="1"/>
  <c r="I2517" i="30" s="1"/>
  <c r="I2518" i="30" s="1"/>
  <c r="I2519" i="30" s="1"/>
  <c r="I2520" i="30" s="1"/>
  <c r="I2521" i="30" s="1"/>
  <c r="I2522" i="30" s="1"/>
  <c r="I2523" i="30" s="1"/>
  <c r="I2524" i="30" s="1"/>
  <c r="I2525" i="30" s="1"/>
  <c r="I2526" i="30" s="1"/>
  <c r="I2527" i="30" s="1"/>
  <c r="I2528" i="30" s="1"/>
  <c r="I2529" i="30" s="1"/>
  <c r="I2530" i="30" s="1"/>
  <c r="I2531" i="30" s="1"/>
  <c r="I2532" i="30" s="1"/>
  <c r="I2533" i="30" s="1"/>
  <c r="I2534" i="30" s="1"/>
  <c r="I2535" i="30" s="1"/>
  <c r="I2536" i="30" s="1"/>
  <c r="I2537" i="30" s="1"/>
  <c r="I2538" i="30" s="1"/>
  <c r="I2539" i="30" s="1"/>
  <c r="I2540" i="30" s="1"/>
  <c r="I2541" i="30" s="1"/>
  <c r="I2542" i="30" s="1"/>
  <c r="I2543" i="30" s="1"/>
  <c r="I2544" i="30" s="1"/>
  <c r="I2545" i="30" s="1"/>
  <c r="I2546" i="30" s="1"/>
  <c r="I2547" i="30" s="1"/>
  <c r="I2548" i="30" s="1"/>
  <c r="I2549" i="30" s="1"/>
  <c r="I2550" i="30" s="1"/>
  <c r="I2551" i="30" s="1"/>
  <c r="I2552" i="30" s="1"/>
  <c r="I2553" i="30" s="1"/>
  <c r="I2554" i="30" s="1"/>
  <c r="I2555" i="30" s="1"/>
  <c r="I2556" i="30" s="1"/>
  <c r="I2557" i="30" s="1"/>
  <c r="I2558" i="30" s="1"/>
  <c r="I2559" i="30" s="1"/>
  <c r="I2560" i="30" s="1"/>
  <c r="I2561" i="30" s="1"/>
  <c r="I2562" i="30" s="1"/>
  <c r="I2563" i="30" s="1"/>
  <c r="I2564" i="30" s="1"/>
  <c r="I2565" i="30" s="1"/>
  <c r="I2566" i="30" s="1"/>
  <c r="I2567" i="30" s="1"/>
  <c r="I2568" i="30" s="1"/>
  <c r="I2569" i="30" s="1"/>
  <c r="I2570" i="30" s="1"/>
  <c r="I2571" i="30" s="1"/>
  <c r="I2572" i="30" s="1"/>
  <c r="I2573" i="30" s="1"/>
  <c r="I2574" i="30" s="1"/>
  <c r="I2575" i="30" s="1"/>
  <c r="I2576" i="30" s="1"/>
  <c r="I2577" i="30" s="1"/>
  <c r="I2578" i="30" s="1"/>
  <c r="I2579" i="30" s="1"/>
  <c r="I2580" i="30" s="1"/>
  <c r="I2581" i="30" s="1"/>
  <c r="I2582" i="30" s="1"/>
  <c r="I2583" i="30" s="1"/>
  <c r="I2584" i="30" s="1"/>
  <c r="I2585" i="30" s="1"/>
  <c r="I2586" i="30" s="1"/>
  <c r="I2587" i="30" s="1"/>
  <c r="I2588" i="30" s="1"/>
  <c r="I2589" i="30" s="1"/>
  <c r="I2590" i="30" s="1"/>
  <c r="I2591" i="30" s="1"/>
  <c r="I2592" i="30" s="1"/>
  <c r="I2593" i="30" s="1"/>
  <c r="I2594" i="30" s="1"/>
  <c r="I2595" i="30" s="1"/>
  <c r="I2596" i="30" s="1"/>
  <c r="I2597" i="30" s="1"/>
  <c r="I2598" i="30" s="1"/>
  <c r="I2599" i="30" s="1"/>
  <c r="I2600" i="30" s="1"/>
  <c r="I2601" i="30" s="1"/>
  <c r="I2602" i="30" s="1"/>
  <c r="I2603" i="30" s="1"/>
  <c r="I2604" i="30" s="1"/>
  <c r="I2605" i="30" s="1"/>
  <c r="I2606" i="30" s="1"/>
  <c r="I2607" i="30" s="1"/>
  <c r="I2608" i="30" s="1"/>
  <c r="I2609" i="30" s="1"/>
  <c r="I2610" i="30" s="1"/>
  <c r="I2611" i="30" s="1"/>
  <c r="I2612" i="30" s="1"/>
  <c r="I2613" i="30" s="1"/>
  <c r="I2614" i="30" s="1"/>
  <c r="I2615" i="30" s="1"/>
  <c r="I2616" i="30" s="1"/>
  <c r="I2617" i="30" s="1"/>
  <c r="I2618" i="30" s="1"/>
  <c r="I2619" i="30" s="1"/>
  <c r="I2620" i="30" s="1"/>
  <c r="I2621" i="30" s="1"/>
  <c r="I2622" i="30" s="1"/>
  <c r="I2623" i="30" s="1"/>
  <c r="I2624" i="30" s="1"/>
  <c r="I2625" i="30" s="1"/>
  <c r="I2626" i="30" s="1"/>
  <c r="I2627" i="30" s="1"/>
  <c r="I2628" i="30" s="1"/>
  <c r="I2629" i="30" s="1"/>
  <c r="I2630" i="30" s="1"/>
  <c r="I2631" i="30" s="1"/>
  <c r="I2632" i="30" s="1"/>
  <c r="I2633" i="30" s="1"/>
  <c r="I2634" i="30" s="1"/>
  <c r="I2635" i="30" s="1"/>
  <c r="I2636" i="30" s="1"/>
  <c r="I2637" i="30" s="1"/>
  <c r="I2638" i="30" s="1"/>
  <c r="I2639" i="30" s="1"/>
  <c r="I2640" i="30" s="1"/>
  <c r="I2641" i="30" s="1"/>
  <c r="I2642" i="30" s="1"/>
  <c r="I2643" i="30" s="1"/>
  <c r="I2644" i="30" s="1"/>
  <c r="I2645" i="30" s="1"/>
  <c r="I2646" i="30" s="1"/>
  <c r="I2647" i="30" s="1"/>
  <c r="I2648" i="30" s="1"/>
  <c r="I2649" i="30" s="1"/>
  <c r="I2650" i="30" s="1"/>
  <c r="I2651" i="30" s="1"/>
  <c r="I2652" i="30" s="1"/>
  <c r="I2653" i="30" s="1"/>
  <c r="I2654" i="30" s="1"/>
  <c r="I2655" i="30" s="1"/>
  <c r="I2656" i="30" s="1"/>
  <c r="I2657" i="30" s="1"/>
  <c r="I2658" i="30" s="1"/>
  <c r="I2659" i="30" s="1"/>
  <c r="I2660" i="30" s="1"/>
  <c r="I2661" i="30" s="1"/>
  <c r="I2662" i="30" s="1"/>
  <c r="I2663" i="30" s="1"/>
  <c r="I2664" i="30" s="1"/>
  <c r="I2665" i="30" s="1"/>
  <c r="I2666" i="30" s="1"/>
  <c r="I2667" i="30" s="1"/>
  <c r="I2668" i="30" s="1"/>
  <c r="I2669" i="30" s="1"/>
  <c r="I2670" i="30" s="1"/>
  <c r="I2671" i="30" s="1"/>
  <c r="I2672" i="30" s="1"/>
  <c r="I2673" i="30" s="1"/>
  <c r="I2674" i="30" s="1"/>
  <c r="I2675" i="30" s="1"/>
  <c r="I2676" i="30" s="1"/>
  <c r="I2677" i="30" s="1"/>
  <c r="I2678" i="30" s="1"/>
  <c r="I2679" i="30" s="1"/>
  <c r="I2680" i="30" s="1"/>
  <c r="I2681" i="30" s="1"/>
  <c r="I2682" i="30" s="1"/>
  <c r="I2683" i="30" s="1"/>
  <c r="I2684" i="30" s="1"/>
  <c r="I2685" i="30" s="1"/>
  <c r="I2686" i="30" s="1"/>
  <c r="I2687" i="30" s="1"/>
  <c r="I2688" i="30" s="1"/>
  <c r="I2689" i="30" s="1"/>
  <c r="I2690" i="30" s="1"/>
  <c r="I2691" i="30" s="1"/>
  <c r="I2692" i="30" s="1"/>
  <c r="I2693" i="30" s="1"/>
  <c r="I2694" i="30" s="1"/>
  <c r="I2695" i="30" s="1"/>
  <c r="I2696" i="30" s="1"/>
  <c r="I2697" i="30" s="1"/>
  <c r="I2698" i="30" s="1"/>
  <c r="I2699" i="30" s="1"/>
  <c r="I2700" i="30" s="1"/>
  <c r="I2701" i="30" s="1"/>
  <c r="I2702" i="30" s="1"/>
  <c r="I2703" i="30" s="1"/>
  <c r="I2704" i="30" s="1"/>
  <c r="I2705" i="30" s="1"/>
  <c r="I2706" i="30" s="1"/>
  <c r="I2707" i="30" s="1"/>
  <c r="I2708" i="30" s="1"/>
  <c r="I2709" i="30" s="1"/>
  <c r="I2710" i="30" s="1"/>
  <c r="I2711" i="30" s="1"/>
  <c r="I2712" i="30" s="1"/>
  <c r="I2713" i="30" s="1"/>
  <c r="I2714" i="30" s="1"/>
  <c r="I2715" i="30" s="1"/>
  <c r="I2716" i="30" s="1"/>
  <c r="I2717" i="30" s="1"/>
  <c r="I2718" i="30" s="1"/>
  <c r="I2719" i="30" s="1"/>
  <c r="I2720" i="30" s="1"/>
  <c r="I2721" i="30" s="1"/>
  <c r="I2722" i="30" s="1"/>
  <c r="I2723" i="30" s="1"/>
  <c r="I2724" i="30" s="1"/>
  <c r="I2725" i="30" s="1"/>
  <c r="I2726" i="30" s="1"/>
  <c r="I2727" i="30" s="1"/>
  <c r="I2728" i="30" s="1"/>
  <c r="I2729" i="30" s="1"/>
  <c r="I2730" i="30" s="1"/>
  <c r="I2731" i="30" s="1"/>
  <c r="I2732" i="30" s="1"/>
  <c r="I2733" i="30" s="1"/>
  <c r="I2734" i="30" s="1"/>
  <c r="I2735" i="30" s="1"/>
  <c r="I2736" i="30" s="1"/>
  <c r="I2737" i="30" s="1"/>
  <c r="I2738" i="30" s="1"/>
  <c r="I2739" i="30" s="1"/>
  <c r="I2740" i="30" s="1"/>
  <c r="I2741" i="30" s="1"/>
  <c r="I2742" i="30" s="1"/>
  <c r="I2743" i="30" s="1"/>
  <c r="I2744" i="30" s="1"/>
  <c r="I2745" i="30" s="1"/>
  <c r="I2746" i="30" s="1"/>
  <c r="I2747" i="30" s="1"/>
  <c r="I2748" i="30" s="1"/>
  <c r="I2749" i="30" s="1"/>
  <c r="I2750" i="30" s="1"/>
  <c r="I2751" i="30" s="1"/>
  <c r="I2752" i="30" s="1"/>
  <c r="I2753" i="30" s="1"/>
  <c r="I2754" i="30" s="1"/>
  <c r="I2755" i="30" s="1"/>
  <c r="I2756" i="30" s="1"/>
  <c r="I2757" i="30" s="1"/>
  <c r="I2758" i="30" s="1"/>
  <c r="I2759" i="30" s="1"/>
  <c r="I2760" i="30" s="1"/>
  <c r="I2761" i="30" s="1"/>
  <c r="I2762" i="30" s="1"/>
  <c r="I2763" i="30" s="1"/>
  <c r="I2764" i="30" s="1"/>
  <c r="I2765" i="30" s="1"/>
  <c r="I2766" i="30" s="1"/>
  <c r="I2767" i="30" s="1"/>
  <c r="I2768" i="30" s="1"/>
  <c r="I2769" i="30" s="1"/>
  <c r="I2770" i="30" s="1"/>
  <c r="I2771" i="30" s="1"/>
  <c r="I2772" i="30" s="1"/>
  <c r="I2773" i="30" s="1"/>
  <c r="I2774" i="30" s="1"/>
  <c r="I2775" i="30" s="1"/>
  <c r="I2776" i="30" s="1"/>
  <c r="I2777" i="30" s="1"/>
  <c r="I2778" i="30" s="1"/>
  <c r="I2779" i="30" s="1"/>
  <c r="I2780" i="30" s="1"/>
  <c r="I2781" i="30" s="1"/>
  <c r="I2782" i="30" s="1"/>
  <c r="I2783" i="30" s="1"/>
  <c r="I2784" i="30" s="1"/>
  <c r="I2785" i="30" s="1"/>
  <c r="I2786" i="30" s="1"/>
  <c r="I2787" i="30" s="1"/>
  <c r="I2788" i="30" s="1"/>
  <c r="I2789" i="30" s="1"/>
  <c r="I2790" i="30" s="1"/>
  <c r="I2791" i="30" s="1"/>
  <c r="I2792" i="30" s="1"/>
  <c r="I2793" i="30" s="1"/>
  <c r="I2794" i="30" s="1"/>
  <c r="I2795" i="30" s="1"/>
  <c r="I2796" i="30" s="1"/>
  <c r="I2797" i="30" s="1"/>
  <c r="I2798" i="30" s="1"/>
  <c r="I2799" i="30" s="1"/>
  <c r="I2800" i="30" s="1"/>
  <c r="I2801" i="30" s="1"/>
  <c r="I2802" i="30" s="1"/>
  <c r="I2803" i="30" s="1"/>
  <c r="I2804" i="30" s="1"/>
  <c r="I2805" i="30" s="1"/>
  <c r="I2806" i="30" s="1"/>
  <c r="I2807" i="30" s="1"/>
  <c r="I2808" i="30" s="1"/>
  <c r="I2809" i="30" s="1"/>
  <c r="I2810" i="30" s="1"/>
  <c r="I2811" i="30" s="1"/>
  <c r="I2812" i="30" s="1"/>
  <c r="I2813" i="30" s="1"/>
  <c r="I2814" i="30" s="1"/>
  <c r="I2815" i="30" s="1"/>
  <c r="I2816" i="30" s="1"/>
  <c r="I2817" i="30" s="1"/>
  <c r="I2818" i="30" s="1"/>
  <c r="I2819" i="30" s="1"/>
  <c r="I2820" i="30" s="1"/>
  <c r="I2821" i="30" s="1"/>
  <c r="I2822" i="30" s="1"/>
  <c r="I2823" i="30" s="1"/>
  <c r="I2824" i="30" s="1"/>
  <c r="I2825" i="30" s="1"/>
  <c r="I2826" i="30" s="1"/>
  <c r="I2827" i="30" s="1"/>
  <c r="I2828" i="30" s="1"/>
  <c r="I2829" i="30" s="1"/>
  <c r="I2830" i="30" s="1"/>
  <c r="I2831" i="30" s="1"/>
  <c r="I2832" i="30" s="1"/>
  <c r="I2833" i="30" s="1"/>
  <c r="I2834" i="30" s="1"/>
  <c r="I2835" i="30" s="1"/>
  <c r="I2836" i="30" s="1"/>
  <c r="I2837" i="30" s="1"/>
  <c r="I2838" i="30" s="1"/>
  <c r="I2839" i="30" s="1"/>
  <c r="I2840" i="30" s="1"/>
  <c r="I2841" i="30" s="1"/>
  <c r="I2842" i="30" s="1"/>
  <c r="I2843" i="30" s="1"/>
  <c r="I2844" i="30" s="1"/>
  <c r="I2845" i="30" s="1"/>
  <c r="I2846" i="30" s="1"/>
  <c r="I2847" i="30" s="1"/>
  <c r="I2848" i="30" s="1"/>
  <c r="I2849" i="30" s="1"/>
  <c r="I2850" i="30" s="1"/>
  <c r="I2851" i="30" s="1"/>
  <c r="I2852" i="30" s="1"/>
  <c r="I2853" i="30" s="1"/>
  <c r="I2854" i="30" s="1"/>
  <c r="I2855" i="30" s="1"/>
  <c r="I2856" i="30" s="1"/>
  <c r="I2857" i="30" s="1"/>
  <c r="I2858" i="30" s="1"/>
  <c r="I2859" i="30" s="1"/>
  <c r="I2860" i="30" s="1"/>
  <c r="I2861" i="30" s="1"/>
  <c r="I2862" i="30" s="1"/>
  <c r="I2863" i="30" s="1"/>
  <c r="I2864" i="30" s="1"/>
  <c r="I2865" i="30" s="1"/>
  <c r="I2866" i="30" s="1"/>
  <c r="I2867" i="30" s="1"/>
  <c r="I2868" i="30" s="1"/>
  <c r="I2869" i="30" s="1"/>
  <c r="I2870" i="30" s="1"/>
  <c r="I2871" i="30" s="1"/>
  <c r="I2872" i="30" s="1"/>
  <c r="I2873" i="30" s="1"/>
  <c r="I2874" i="30" s="1"/>
  <c r="I2875" i="30" s="1"/>
  <c r="I2876" i="30" s="1"/>
  <c r="I2877" i="30" s="1"/>
  <c r="I2878" i="30" s="1"/>
  <c r="I2879" i="30" s="1"/>
  <c r="I2880" i="30" s="1"/>
  <c r="I2881" i="30" s="1"/>
  <c r="I2882" i="30" s="1"/>
  <c r="I2883" i="30" s="1"/>
  <c r="I2884" i="30" s="1"/>
  <c r="I2885" i="30" s="1"/>
  <c r="I2886" i="30" s="1"/>
  <c r="I2887" i="30" s="1"/>
  <c r="I2888" i="30" s="1"/>
  <c r="I2889" i="30" s="1"/>
  <c r="I2890" i="30" s="1"/>
  <c r="I2891" i="30" s="1"/>
  <c r="I2892" i="30" s="1"/>
  <c r="I2893" i="30" s="1"/>
  <c r="I2894" i="30" s="1"/>
  <c r="I2895" i="30" s="1"/>
  <c r="I2896" i="30" s="1"/>
  <c r="I2897" i="30" s="1"/>
  <c r="I2898" i="30" s="1"/>
  <c r="I2899" i="30" s="1"/>
  <c r="I2900" i="30" s="1"/>
  <c r="I2901" i="30" s="1"/>
  <c r="I2902" i="30" s="1"/>
  <c r="I2903" i="30" s="1"/>
  <c r="I2904" i="30" s="1"/>
  <c r="I2905" i="30" s="1"/>
  <c r="I2906" i="30" s="1"/>
  <c r="I2907" i="30" s="1"/>
  <c r="I2908" i="30" s="1"/>
  <c r="I2909" i="30" s="1"/>
  <c r="I2910" i="30" s="1"/>
  <c r="I2911" i="30" s="1"/>
  <c r="I2912" i="30" s="1"/>
  <c r="I2913" i="30" s="1"/>
  <c r="I2914" i="30" s="1"/>
  <c r="I2915" i="30" s="1"/>
  <c r="I2916" i="30" s="1"/>
  <c r="I2917" i="30" s="1"/>
  <c r="I2918" i="30" s="1"/>
  <c r="I2919" i="30" s="1"/>
  <c r="I2920" i="30" s="1"/>
  <c r="I2921" i="30" s="1"/>
  <c r="I2922" i="30" s="1"/>
  <c r="I2923" i="30" s="1"/>
  <c r="I2924" i="30" s="1"/>
  <c r="I2925" i="30" s="1"/>
  <c r="I2926" i="30" s="1"/>
  <c r="I2927" i="30" s="1"/>
  <c r="I2928" i="30" s="1"/>
  <c r="I2929" i="30" s="1"/>
  <c r="I2930" i="30" s="1"/>
  <c r="I2931" i="30" s="1"/>
  <c r="I2932" i="30" s="1"/>
  <c r="I2933" i="30" s="1"/>
  <c r="I2934" i="30" s="1"/>
  <c r="I2935" i="30" s="1"/>
  <c r="I2936" i="30" s="1"/>
  <c r="I2937" i="30" s="1"/>
  <c r="I2938" i="30" s="1"/>
  <c r="I2939" i="30" s="1"/>
  <c r="I2940" i="30" s="1"/>
  <c r="I2941" i="30" s="1"/>
  <c r="I2942" i="30" s="1"/>
  <c r="I2943" i="30" s="1"/>
  <c r="I2944" i="30" s="1"/>
  <c r="I2945" i="30" s="1"/>
  <c r="I2946" i="30" s="1"/>
  <c r="I2947" i="30" s="1"/>
  <c r="I2948" i="30" s="1"/>
  <c r="I2949" i="30" s="1"/>
  <c r="I2950" i="30" s="1"/>
  <c r="I2951" i="30" s="1"/>
  <c r="I2952" i="30" s="1"/>
  <c r="I2953" i="30" s="1"/>
  <c r="I2954" i="30" s="1"/>
  <c r="I2955" i="30" s="1"/>
  <c r="I2956" i="30" s="1"/>
  <c r="I2957" i="30" s="1"/>
  <c r="I2958" i="30" s="1"/>
  <c r="I2959" i="30" s="1"/>
  <c r="I2960" i="30" s="1"/>
  <c r="I2961" i="30" s="1"/>
  <c r="I2962" i="30" s="1"/>
  <c r="I2963" i="30" s="1"/>
  <c r="I2964" i="30" s="1"/>
  <c r="I2965" i="30" s="1"/>
  <c r="I2966" i="30" s="1"/>
  <c r="I2967" i="30" s="1"/>
  <c r="I2968" i="30" s="1"/>
  <c r="I2969" i="30" s="1"/>
  <c r="I2970" i="30" s="1"/>
  <c r="I2971" i="30" s="1"/>
  <c r="I2972" i="30" s="1"/>
  <c r="I2973" i="30" s="1"/>
  <c r="I2974" i="30" s="1"/>
  <c r="I2975" i="30" s="1"/>
  <c r="I2976" i="30" s="1"/>
  <c r="I2977" i="30" s="1"/>
  <c r="I2978" i="30" s="1"/>
  <c r="I2979" i="30" s="1"/>
  <c r="I2980" i="30" s="1"/>
  <c r="I2981" i="30" s="1"/>
  <c r="I2982" i="30" s="1"/>
  <c r="I2983" i="30" s="1"/>
  <c r="I2984" i="30" s="1"/>
  <c r="I2985" i="30" s="1"/>
  <c r="I2986" i="30" s="1"/>
  <c r="I2987" i="30" s="1"/>
  <c r="I2988" i="30" s="1"/>
  <c r="I2989" i="30" s="1"/>
  <c r="I2990" i="30" s="1"/>
  <c r="I2991" i="30" s="1"/>
  <c r="I2992" i="30" s="1"/>
  <c r="I2993" i="30" s="1"/>
  <c r="I2994" i="30" s="1"/>
  <c r="I2995" i="30" s="1"/>
  <c r="I2996" i="30" s="1"/>
  <c r="I2997" i="30" s="1"/>
  <c r="I2998" i="30" s="1"/>
  <c r="I2999" i="30" s="1"/>
  <c r="I3000" i="30" s="1"/>
  <c r="I3001" i="30" s="1"/>
  <c r="I3002" i="30" s="1"/>
  <c r="I3003" i="30" s="1"/>
  <c r="I3004" i="30" s="1"/>
  <c r="I3005" i="30" s="1"/>
  <c r="I3006" i="30" s="1"/>
  <c r="I3007" i="30" s="1"/>
  <c r="I3008" i="30" s="1"/>
  <c r="I3009" i="30" s="1"/>
  <c r="I3010" i="30" s="1"/>
  <c r="I3011" i="30" s="1"/>
  <c r="I3012" i="30" s="1"/>
  <c r="I3013" i="30" s="1"/>
  <c r="I3014" i="30" s="1"/>
  <c r="I3015" i="30" s="1"/>
  <c r="I3016" i="30" s="1"/>
  <c r="I3017" i="30" s="1"/>
  <c r="I3018" i="30" s="1"/>
  <c r="I3019" i="30" s="1"/>
  <c r="I3020" i="30" s="1"/>
  <c r="I3021" i="30" s="1"/>
  <c r="I3022" i="30" s="1"/>
  <c r="I3023" i="30" s="1"/>
  <c r="I3024" i="30" s="1"/>
  <c r="I3025" i="30" s="1"/>
  <c r="I3026" i="30" s="1"/>
  <c r="I3027" i="30" s="1"/>
  <c r="I3028" i="30" s="1"/>
  <c r="I3029" i="30" s="1"/>
  <c r="I3030" i="30" s="1"/>
  <c r="I3031" i="30" s="1"/>
  <c r="I3032" i="30" s="1"/>
  <c r="I3033" i="30" s="1"/>
  <c r="I3034" i="30" s="1"/>
  <c r="I3035" i="30" s="1"/>
  <c r="I3036" i="30" s="1"/>
  <c r="I3037" i="30" s="1"/>
  <c r="I3038" i="30" s="1"/>
  <c r="I3039" i="30" s="1"/>
  <c r="I3040" i="30" s="1"/>
  <c r="I3041" i="30" s="1"/>
  <c r="I3042" i="30" s="1"/>
  <c r="I3043" i="30" s="1"/>
  <c r="I3044" i="30" s="1"/>
  <c r="I3045" i="30" s="1"/>
  <c r="I3046" i="30" s="1"/>
  <c r="I3047" i="30" s="1"/>
  <c r="I3048" i="30" s="1"/>
  <c r="I3049" i="30" s="1"/>
  <c r="I3050" i="30" s="1"/>
  <c r="I3051" i="30" s="1"/>
  <c r="I3052" i="30" s="1"/>
  <c r="I3053" i="30" s="1"/>
  <c r="I3054" i="30" s="1"/>
  <c r="I3055" i="30" s="1"/>
  <c r="I3056" i="30" s="1"/>
  <c r="I3057" i="30" s="1"/>
  <c r="I3058" i="30" s="1"/>
  <c r="I3059" i="30" s="1"/>
  <c r="I3060" i="30" s="1"/>
  <c r="I3061" i="30" s="1"/>
  <c r="I3062" i="30" s="1"/>
  <c r="I3063" i="30" s="1"/>
  <c r="I3064" i="30" s="1"/>
  <c r="I3065" i="30" s="1"/>
  <c r="I3066" i="30" s="1"/>
  <c r="I3067" i="30" s="1"/>
  <c r="I3068" i="30" s="1"/>
  <c r="I3069" i="30" s="1"/>
  <c r="I3070" i="30" s="1"/>
  <c r="I3071" i="30" s="1"/>
  <c r="I3072" i="30" s="1"/>
  <c r="I3073" i="30" s="1"/>
  <c r="I3074" i="30" s="1"/>
  <c r="I3075" i="30" s="1"/>
  <c r="I3076" i="30" s="1"/>
  <c r="I3077" i="30" s="1"/>
  <c r="I3078" i="30" s="1"/>
  <c r="I3079" i="30" s="1"/>
  <c r="I3080" i="30" s="1"/>
  <c r="I3081" i="30" s="1"/>
  <c r="I3082" i="30" s="1"/>
  <c r="I3083" i="30" s="1"/>
  <c r="I3084" i="30" s="1"/>
  <c r="I3085" i="30" s="1"/>
  <c r="I3086" i="30" s="1"/>
  <c r="I3087" i="30" s="1"/>
  <c r="I3088" i="30" s="1"/>
  <c r="I3089" i="30" s="1"/>
  <c r="I3090" i="30" s="1"/>
  <c r="I3091" i="30" s="1"/>
  <c r="I3092" i="30" s="1"/>
  <c r="I3093" i="30" s="1"/>
  <c r="I3094" i="30" s="1"/>
  <c r="I3095" i="30" s="1"/>
  <c r="I3096" i="30" s="1"/>
  <c r="I3097" i="30" s="1"/>
  <c r="I3098" i="30" s="1"/>
  <c r="I3099" i="30" s="1"/>
  <c r="I3100" i="30" s="1"/>
  <c r="I3101" i="30" s="1"/>
  <c r="I3102" i="30" s="1"/>
  <c r="I3103" i="30" s="1"/>
  <c r="I3104" i="30" s="1"/>
  <c r="I3105" i="30" s="1"/>
  <c r="I3106" i="30" s="1"/>
  <c r="I3107" i="30" s="1"/>
  <c r="I3108" i="30" s="1"/>
  <c r="I3109" i="30" s="1"/>
  <c r="I3110" i="30" s="1"/>
  <c r="I3111" i="30" s="1"/>
  <c r="I3112" i="30" s="1"/>
  <c r="I3113" i="30" s="1"/>
  <c r="I3114" i="30" s="1"/>
  <c r="I3115" i="30" s="1"/>
  <c r="I3116" i="30" s="1"/>
  <c r="I3117" i="30" s="1"/>
  <c r="I3118" i="30" s="1"/>
  <c r="I3119" i="30" s="1"/>
  <c r="I3120" i="30" s="1"/>
  <c r="I3121" i="30" s="1"/>
  <c r="I3122" i="30" s="1"/>
  <c r="I3123" i="30" s="1"/>
  <c r="I3124" i="30" s="1"/>
  <c r="I3125" i="30" s="1"/>
  <c r="I3126" i="30" s="1"/>
  <c r="I3127" i="30" s="1"/>
  <c r="I3128" i="30" s="1"/>
  <c r="I3129" i="30" s="1"/>
  <c r="I3130" i="30" s="1"/>
  <c r="I3131" i="30" s="1"/>
  <c r="I3132" i="30" s="1"/>
  <c r="I3133" i="30" s="1"/>
  <c r="I3134" i="30" s="1"/>
  <c r="I3135" i="30" s="1"/>
  <c r="I3136" i="30" s="1"/>
  <c r="I3137" i="30" s="1"/>
  <c r="I3138" i="30" s="1"/>
  <c r="I3139" i="30" s="1"/>
  <c r="I3140" i="30" s="1"/>
  <c r="I3141" i="30" s="1"/>
  <c r="I3142" i="30" s="1"/>
  <c r="I3143" i="30" s="1"/>
  <c r="I3144" i="30" s="1"/>
  <c r="I3145" i="30" s="1"/>
  <c r="I3146" i="30" s="1"/>
  <c r="I3147" i="30" s="1"/>
  <c r="I3148" i="30" s="1"/>
  <c r="I3149" i="30" s="1"/>
  <c r="I3150" i="30" s="1"/>
  <c r="I3151" i="30" s="1"/>
  <c r="I3152" i="30" s="1"/>
  <c r="I3153" i="30" s="1"/>
  <c r="I3154" i="30" s="1"/>
  <c r="I3155" i="30" s="1"/>
  <c r="I3156" i="30" s="1"/>
  <c r="I3157" i="30" s="1"/>
  <c r="I3158" i="30" s="1"/>
  <c r="I3159" i="30" s="1"/>
  <c r="I3160" i="30" s="1"/>
  <c r="I3161" i="30" s="1"/>
  <c r="I3162" i="30" s="1"/>
  <c r="I3163" i="30" s="1"/>
  <c r="I3164" i="30" s="1"/>
  <c r="I3165" i="30" s="1"/>
  <c r="I3166" i="30" s="1"/>
  <c r="I3167" i="30" s="1"/>
  <c r="I3168" i="30" s="1"/>
  <c r="I3169" i="30" s="1"/>
  <c r="I3170" i="30" s="1"/>
  <c r="I3171" i="30" s="1"/>
  <c r="I3172" i="30" s="1"/>
  <c r="I3173" i="30" s="1"/>
  <c r="I3174" i="30" s="1"/>
  <c r="I3175" i="30" s="1"/>
  <c r="I3176" i="30" s="1"/>
  <c r="I3177" i="30" s="1"/>
  <c r="I3178" i="30" s="1"/>
  <c r="I3179" i="30" s="1"/>
  <c r="I3180" i="30" s="1"/>
  <c r="I3181" i="30" s="1"/>
  <c r="I3182" i="30" s="1"/>
  <c r="I3183" i="30" s="1"/>
  <c r="I3184" i="30" s="1"/>
  <c r="I3185" i="30" s="1"/>
  <c r="I3186" i="30" s="1"/>
  <c r="I3187" i="30" s="1"/>
  <c r="I3188" i="30" s="1"/>
  <c r="I3189" i="30" s="1"/>
  <c r="I3190" i="30" s="1"/>
  <c r="I3191" i="30" s="1"/>
  <c r="I3192" i="30" s="1"/>
  <c r="I3193" i="30" s="1"/>
  <c r="I3194" i="30" s="1"/>
  <c r="I3195" i="30" s="1"/>
  <c r="I3196" i="30" s="1"/>
  <c r="I3197" i="30" s="1"/>
  <c r="I3198" i="30" s="1"/>
  <c r="I3199" i="30" s="1"/>
  <c r="I3200" i="30" s="1"/>
  <c r="I3201" i="30" s="1"/>
  <c r="I3202" i="30" s="1"/>
  <c r="I3203" i="30" s="1"/>
  <c r="I3204" i="30" s="1"/>
  <c r="I3205" i="30" s="1"/>
  <c r="I3206" i="30" s="1"/>
  <c r="I3207" i="30" s="1"/>
  <c r="I3208" i="30" s="1"/>
  <c r="I3209" i="30" s="1"/>
  <c r="I3210" i="30" s="1"/>
  <c r="I3211" i="30" s="1"/>
  <c r="I3212" i="30" s="1"/>
  <c r="I3213" i="30" s="1"/>
  <c r="I3214" i="30" s="1"/>
  <c r="I3215" i="30" s="1"/>
  <c r="I3216" i="30" s="1"/>
  <c r="I3217" i="30" s="1"/>
  <c r="I3218" i="30" s="1"/>
  <c r="I3219" i="30" s="1"/>
  <c r="I3220" i="30" s="1"/>
  <c r="I3221" i="30" s="1"/>
  <c r="I3222" i="30" s="1"/>
  <c r="I3223" i="30" s="1"/>
  <c r="I3224" i="30" s="1"/>
  <c r="I3225" i="30" s="1"/>
  <c r="I3226" i="30" s="1"/>
  <c r="I3227" i="30" s="1"/>
  <c r="I3228" i="30" s="1"/>
  <c r="I3229" i="30" s="1"/>
  <c r="I3230" i="30" s="1"/>
  <c r="I3231" i="30" s="1"/>
  <c r="I3232" i="30" s="1"/>
  <c r="I3233" i="30" s="1"/>
  <c r="I3234" i="30" s="1"/>
  <c r="I3235" i="30" s="1"/>
  <c r="I3236" i="30" s="1"/>
  <c r="I3237" i="30" s="1"/>
  <c r="I3238" i="30" s="1"/>
  <c r="I3239" i="30" s="1"/>
  <c r="I3240" i="30" s="1"/>
  <c r="I3241" i="30" s="1"/>
  <c r="I3242" i="30" s="1"/>
  <c r="I3243" i="30" s="1"/>
  <c r="I3244" i="30" s="1"/>
  <c r="I3245" i="30" s="1"/>
  <c r="I3246" i="30" s="1"/>
  <c r="I3247" i="30" s="1"/>
  <c r="I3248" i="30" s="1"/>
  <c r="I3249" i="30" s="1"/>
  <c r="I3250" i="30" s="1"/>
  <c r="I3251" i="30" s="1"/>
  <c r="I3252" i="30" s="1"/>
  <c r="I3253" i="30" s="1"/>
  <c r="I3254" i="30" s="1"/>
  <c r="I3255" i="30" s="1"/>
  <c r="I3256" i="30" s="1"/>
  <c r="I3257" i="30" s="1"/>
  <c r="I3258" i="30" s="1"/>
  <c r="I3259" i="30" s="1"/>
  <c r="I3260" i="30" s="1"/>
  <c r="I3261" i="30" s="1"/>
  <c r="I3262" i="30" s="1"/>
  <c r="I3263" i="30" s="1"/>
  <c r="I3264" i="30" s="1"/>
  <c r="I3265" i="30" s="1"/>
  <c r="I3266" i="30" s="1"/>
  <c r="I3267" i="30" s="1"/>
  <c r="I3268" i="30" s="1"/>
  <c r="I3269" i="30" s="1"/>
  <c r="I3270" i="30" s="1"/>
  <c r="I3271" i="30" s="1"/>
  <c r="I3272" i="30" s="1"/>
  <c r="I3273" i="30" s="1"/>
  <c r="I3274" i="30" s="1"/>
  <c r="I3275" i="30" s="1"/>
  <c r="I3276" i="30" s="1"/>
  <c r="I3277" i="30" s="1"/>
  <c r="I3278" i="30" s="1"/>
  <c r="I3279" i="30" s="1"/>
  <c r="I3280" i="30" s="1"/>
  <c r="I3281" i="30" s="1"/>
  <c r="I3282" i="30" s="1"/>
  <c r="I3283" i="30" s="1"/>
  <c r="I3284" i="30" s="1"/>
  <c r="I3285" i="30" s="1"/>
  <c r="I3286" i="30" s="1"/>
  <c r="I3287" i="30" s="1"/>
  <c r="I3288" i="30" s="1"/>
  <c r="I3289" i="30" s="1"/>
  <c r="I3290" i="30" s="1"/>
  <c r="I3291" i="30" s="1"/>
  <c r="I3292" i="30" s="1"/>
  <c r="I3293" i="30" s="1"/>
  <c r="I3294" i="30" s="1"/>
  <c r="I3295" i="30" s="1"/>
  <c r="I3296" i="30" s="1"/>
  <c r="I3297" i="30" s="1"/>
  <c r="I3298" i="30" s="1"/>
  <c r="I3299" i="30" s="1"/>
  <c r="I3300" i="30" s="1"/>
  <c r="I3301" i="30" s="1"/>
  <c r="I3302" i="30" s="1"/>
  <c r="I3303" i="30" s="1"/>
  <c r="I3304" i="30" s="1"/>
  <c r="I3305" i="30" s="1"/>
  <c r="I3306" i="30" s="1"/>
  <c r="I3307" i="30" s="1"/>
  <c r="I3308" i="30" s="1"/>
  <c r="I3309" i="30" s="1"/>
  <c r="I3310" i="30" s="1"/>
  <c r="I3311" i="30" s="1"/>
  <c r="I3312" i="30" s="1"/>
  <c r="I3313" i="30" s="1"/>
  <c r="I3314" i="30" s="1"/>
  <c r="I3315" i="30" s="1"/>
  <c r="I3316" i="30" s="1"/>
  <c r="I3317" i="30" s="1"/>
  <c r="I3318" i="30" s="1"/>
  <c r="I3319" i="30" s="1"/>
  <c r="I3320" i="30" s="1"/>
  <c r="I3321" i="30" s="1"/>
  <c r="I3322" i="30" s="1"/>
  <c r="I3323" i="30" s="1"/>
  <c r="I3324" i="30" s="1"/>
  <c r="I3325" i="30" s="1"/>
  <c r="I3326" i="30" s="1"/>
  <c r="I3327" i="30" s="1"/>
  <c r="I3328" i="30" s="1"/>
  <c r="I3329" i="30" s="1"/>
  <c r="I3330" i="30" s="1"/>
  <c r="I3331" i="30" s="1"/>
  <c r="I3332" i="30" s="1"/>
  <c r="I3333" i="30" s="1"/>
  <c r="I3334" i="30" s="1"/>
  <c r="I3335" i="30" s="1"/>
  <c r="I3336" i="30" s="1"/>
  <c r="I3337" i="30" s="1"/>
  <c r="I3338" i="30" s="1"/>
  <c r="I3339" i="30" s="1"/>
  <c r="I3340" i="30" s="1"/>
  <c r="I3341" i="30" s="1"/>
  <c r="I3342" i="30" s="1"/>
  <c r="I3343" i="30" s="1"/>
  <c r="I3344" i="30" s="1"/>
  <c r="I3345" i="30" s="1"/>
  <c r="I3346" i="30" s="1"/>
  <c r="I3347" i="30" s="1"/>
  <c r="I3348" i="30" s="1"/>
  <c r="I3349" i="30" s="1"/>
  <c r="I3350" i="30" s="1"/>
  <c r="I3351" i="30" s="1"/>
  <c r="I3352" i="30" s="1"/>
  <c r="I3353" i="30" s="1"/>
  <c r="I3354" i="30" s="1"/>
  <c r="I3355" i="30" s="1"/>
  <c r="I3356" i="30" s="1"/>
  <c r="I3357" i="30" s="1"/>
  <c r="I3358" i="30" s="1"/>
  <c r="I3359" i="30" s="1"/>
  <c r="I3360" i="30" s="1"/>
  <c r="I3361" i="30" s="1"/>
  <c r="I3362" i="30" s="1"/>
  <c r="I3363" i="30" s="1"/>
  <c r="I3364" i="30" s="1"/>
  <c r="I3365" i="30" s="1"/>
  <c r="I3366" i="30" s="1"/>
  <c r="I3367" i="30" s="1"/>
  <c r="I3368" i="30" s="1"/>
  <c r="I3369" i="30" s="1"/>
  <c r="I3370" i="30" s="1"/>
  <c r="I3371" i="30" s="1"/>
  <c r="I3372" i="30" s="1"/>
  <c r="I3373" i="30" s="1"/>
  <c r="I3374" i="30" s="1"/>
  <c r="I3375" i="30" s="1"/>
  <c r="I3376" i="30" s="1"/>
  <c r="I3377" i="30" s="1"/>
  <c r="I3378" i="30" s="1"/>
  <c r="I3379" i="30" s="1"/>
  <c r="I3380" i="30" s="1"/>
  <c r="I3381" i="30" s="1"/>
  <c r="I3382" i="30" s="1"/>
  <c r="I3383" i="30" s="1"/>
  <c r="I3384" i="30" s="1"/>
  <c r="I3385" i="30" s="1"/>
  <c r="I3386" i="30" s="1"/>
  <c r="I3387" i="30" s="1"/>
  <c r="I3388" i="30" s="1"/>
  <c r="I3389" i="30" s="1"/>
  <c r="I3390" i="30" s="1"/>
  <c r="I3391" i="30" s="1"/>
  <c r="I3392" i="30" s="1"/>
  <c r="I3393" i="30" s="1"/>
  <c r="I3394" i="30" s="1"/>
  <c r="I3395" i="30" s="1"/>
  <c r="I3396" i="30" s="1"/>
  <c r="I3397" i="30" s="1"/>
  <c r="I3398" i="30" s="1"/>
  <c r="I3399" i="30" s="1"/>
  <c r="I3400" i="30" s="1"/>
  <c r="I3401" i="30" s="1"/>
  <c r="I3402" i="30" s="1"/>
  <c r="I3403" i="30" s="1"/>
  <c r="I3404" i="30" s="1"/>
  <c r="I3405" i="30" s="1"/>
  <c r="I3406" i="30" s="1"/>
  <c r="I3407" i="30" s="1"/>
  <c r="I3408" i="30" s="1"/>
  <c r="I3409" i="30" s="1"/>
  <c r="I3410" i="30" s="1"/>
  <c r="I3411" i="30" s="1"/>
  <c r="I3412" i="30" s="1"/>
  <c r="I3413" i="30" s="1"/>
  <c r="I3414" i="30" s="1"/>
  <c r="I3415" i="30" s="1"/>
  <c r="I3416" i="30" s="1"/>
  <c r="I3417" i="30" s="1"/>
  <c r="I3418" i="30" s="1"/>
  <c r="I3419" i="30" s="1"/>
  <c r="I3420" i="30" s="1"/>
  <c r="I3421" i="30" s="1"/>
  <c r="I3422" i="30" s="1"/>
  <c r="I3423" i="30" s="1"/>
  <c r="I3424" i="30" s="1"/>
  <c r="I3425" i="30" s="1"/>
  <c r="I3426" i="30" s="1"/>
  <c r="I3427" i="30" s="1"/>
  <c r="I3428" i="30" s="1"/>
  <c r="I3429" i="30" s="1"/>
  <c r="I3430" i="30" s="1"/>
  <c r="I3431" i="30" s="1"/>
  <c r="I3432" i="30" s="1"/>
  <c r="I3433" i="30" s="1"/>
  <c r="I3434" i="30" s="1"/>
  <c r="I3435" i="30" s="1"/>
  <c r="I3436" i="30" s="1"/>
  <c r="I3437" i="30" s="1"/>
  <c r="I3438" i="30" s="1"/>
  <c r="I3439" i="30" s="1"/>
  <c r="I3440" i="30" s="1"/>
  <c r="I3441" i="30" s="1"/>
  <c r="I3442" i="30" s="1"/>
  <c r="I3443" i="30" s="1"/>
  <c r="I3444" i="30" s="1"/>
  <c r="I3445" i="30" s="1"/>
  <c r="I3446" i="30" s="1"/>
  <c r="I3447" i="30" s="1"/>
  <c r="I3448" i="30" s="1"/>
  <c r="I3449" i="30" s="1"/>
  <c r="I3450" i="30" s="1"/>
  <c r="I3451" i="30" s="1"/>
  <c r="I3452" i="30" s="1"/>
  <c r="I3453" i="30" s="1"/>
  <c r="I3454" i="30" s="1"/>
  <c r="I3455" i="30" s="1"/>
  <c r="I3456" i="30" s="1"/>
  <c r="I3457" i="30" s="1"/>
  <c r="I3458" i="30" s="1"/>
  <c r="I3459" i="30" s="1"/>
  <c r="I3460" i="30" s="1"/>
  <c r="I3461" i="30" s="1"/>
  <c r="I3462" i="30" s="1"/>
  <c r="I3463" i="30" s="1"/>
  <c r="I3464" i="30" s="1"/>
  <c r="I3465" i="30" s="1"/>
  <c r="I3466" i="30" s="1"/>
  <c r="I3467" i="30" s="1"/>
  <c r="I3468" i="30" s="1"/>
  <c r="I3469" i="30" s="1"/>
  <c r="I3470" i="30" s="1"/>
  <c r="I3471" i="30" s="1"/>
  <c r="I3472" i="30" s="1"/>
  <c r="I3473" i="30" s="1"/>
  <c r="I3474" i="30" s="1"/>
  <c r="I3475" i="30" s="1"/>
  <c r="I3476" i="30" s="1"/>
  <c r="I3477" i="30" s="1"/>
  <c r="I3478" i="30" s="1"/>
  <c r="I3479" i="30" s="1"/>
  <c r="I3480" i="30" s="1"/>
  <c r="I3481" i="30" s="1"/>
  <c r="I3482" i="30" s="1"/>
  <c r="I3483" i="30" s="1"/>
  <c r="I3484" i="30" s="1"/>
  <c r="I3485" i="30" s="1"/>
  <c r="I3486" i="30" s="1"/>
  <c r="I3487" i="30" s="1"/>
  <c r="I3488" i="30" s="1"/>
  <c r="I3489" i="30" s="1"/>
  <c r="I3490" i="30" s="1"/>
  <c r="I3491" i="30" s="1"/>
  <c r="I3492" i="30" s="1"/>
  <c r="I3493" i="30" s="1"/>
  <c r="I3494" i="30" s="1"/>
  <c r="I3495" i="30" s="1"/>
  <c r="I3496" i="30" s="1"/>
  <c r="I3497" i="30" s="1"/>
  <c r="I3498" i="30" s="1"/>
  <c r="I3499" i="30" s="1"/>
  <c r="I3500" i="30" s="1"/>
  <c r="I3501" i="30" s="1"/>
  <c r="I3502" i="30" s="1"/>
  <c r="I3503" i="30" s="1"/>
  <c r="I3504" i="30" s="1"/>
  <c r="I3505" i="30" s="1"/>
  <c r="I3506" i="30" s="1"/>
  <c r="I3507" i="30" s="1"/>
  <c r="I3508" i="30" s="1"/>
  <c r="I3509" i="30" s="1"/>
  <c r="I3510" i="30" s="1"/>
  <c r="I3511" i="30" s="1"/>
  <c r="I3512" i="30" s="1"/>
  <c r="I3513" i="30" s="1"/>
  <c r="I3514" i="30" s="1"/>
  <c r="I3515" i="30" s="1"/>
  <c r="I3516" i="30" s="1"/>
  <c r="I3517" i="30" s="1"/>
  <c r="I3518" i="30" s="1"/>
  <c r="I3519" i="30" s="1"/>
  <c r="I3520" i="30" s="1"/>
  <c r="I3521" i="30" s="1"/>
  <c r="I3522" i="30" s="1"/>
  <c r="I3523" i="30" s="1"/>
  <c r="I3524" i="30" s="1"/>
  <c r="I3525" i="30" s="1"/>
  <c r="I3526" i="30" s="1"/>
  <c r="I3527" i="30" s="1"/>
  <c r="I3528" i="30" s="1"/>
  <c r="I3529" i="30" s="1"/>
  <c r="I3530" i="30" s="1"/>
  <c r="I3531" i="30" s="1"/>
  <c r="I3532" i="30" s="1"/>
  <c r="I3533" i="30" s="1"/>
  <c r="I3534" i="30" s="1"/>
  <c r="I3535" i="30" s="1"/>
  <c r="I3536" i="30" s="1"/>
  <c r="I3537" i="30" s="1"/>
  <c r="I3538" i="30" s="1"/>
  <c r="I3539" i="30" s="1"/>
  <c r="I3540" i="30" s="1"/>
  <c r="I3541" i="30" s="1"/>
  <c r="I3542" i="30" s="1"/>
  <c r="I3543" i="30" s="1"/>
  <c r="I3544" i="30" s="1"/>
  <c r="I3545" i="30" s="1"/>
  <c r="I3546" i="30" s="1"/>
  <c r="I3547" i="30" s="1"/>
  <c r="I3548" i="30" s="1"/>
  <c r="I3549" i="30" s="1"/>
  <c r="I3550" i="30" s="1"/>
  <c r="I3551" i="30" s="1"/>
  <c r="I3552" i="30" s="1"/>
  <c r="I3553" i="30" s="1"/>
  <c r="I3554" i="30" s="1"/>
  <c r="I3555" i="30" s="1"/>
  <c r="I3556" i="30" s="1"/>
  <c r="I3557" i="30" s="1"/>
  <c r="I3558" i="30" s="1"/>
  <c r="I3559" i="30" s="1"/>
  <c r="I3560" i="30" s="1"/>
  <c r="I3561" i="30" s="1"/>
  <c r="I3562" i="30" s="1"/>
  <c r="I3563" i="30" s="1"/>
  <c r="I3564" i="30" s="1"/>
  <c r="I3565" i="30" s="1"/>
  <c r="I3566" i="30" s="1"/>
  <c r="I3567" i="30" s="1"/>
  <c r="I3568" i="30" s="1"/>
  <c r="I3569" i="30" s="1"/>
  <c r="I3570" i="30" s="1"/>
  <c r="I3571" i="30" s="1"/>
  <c r="I3572" i="30" s="1"/>
  <c r="I3573" i="30" s="1"/>
  <c r="I3574" i="30" s="1"/>
  <c r="I3575" i="30" s="1"/>
  <c r="I3576" i="30" s="1"/>
  <c r="I3577" i="30" s="1"/>
  <c r="I3578" i="30" s="1"/>
  <c r="I3579" i="30" s="1"/>
  <c r="I3580" i="30" s="1"/>
  <c r="I3581" i="30" s="1"/>
  <c r="I3582" i="30" s="1"/>
  <c r="I3583" i="30" s="1"/>
  <c r="I3584" i="30" s="1"/>
  <c r="I3585" i="30" s="1"/>
  <c r="I3586" i="30" s="1"/>
  <c r="I3587" i="30" s="1"/>
  <c r="I3588" i="30" s="1"/>
  <c r="I3589" i="30" s="1"/>
  <c r="I3590" i="30" s="1"/>
  <c r="I3591" i="30" s="1"/>
  <c r="I3592" i="30" s="1"/>
  <c r="I3593" i="30" s="1"/>
  <c r="I3594" i="30" s="1"/>
  <c r="I3595" i="30" s="1"/>
  <c r="I3596" i="30" s="1"/>
  <c r="I3597" i="30" s="1"/>
  <c r="I3598" i="30" s="1"/>
  <c r="I3599" i="30" s="1"/>
  <c r="I3600" i="30" s="1"/>
  <c r="I3601" i="30" s="1"/>
  <c r="I3602" i="30" s="1"/>
  <c r="I3603" i="30" s="1"/>
  <c r="I3604" i="30" s="1"/>
  <c r="I3605" i="30" s="1"/>
  <c r="I3606" i="30" s="1"/>
  <c r="I3607" i="30" s="1"/>
  <c r="I3608" i="30" s="1"/>
  <c r="I3609" i="30" s="1"/>
  <c r="I3610" i="30" s="1"/>
  <c r="I3611" i="30" s="1"/>
  <c r="I3612" i="30" s="1"/>
  <c r="I3613" i="30" s="1"/>
  <c r="I3614" i="30" s="1"/>
  <c r="I3615" i="30" s="1"/>
  <c r="I3616" i="30" s="1"/>
  <c r="I3617" i="30" s="1"/>
  <c r="I3618" i="30" s="1"/>
  <c r="I3619" i="30" s="1"/>
  <c r="I3620" i="30" s="1"/>
  <c r="I3621" i="30" s="1"/>
  <c r="I3622" i="30" s="1"/>
  <c r="I3623" i="30" s="1"/>
  <c r="I3624" i="30" s="1"/>
  <c r="I3625" i="30" s="1"/>
  <c r="I3626" i="30" s="1"/>
  <c r="I3627" i="30" s="1"/>
  <c r="I3628" i="30" s="1"/>
  <c r="I3629" i="30" s="1"/>
  <c r="I3630" i="30" s="1"/>
  <c r="I3631" i="30" s="1"/>
  <c r="I3632" i="30" s="1"/>
  <c r="I3633" i="30" s="1"/>
  <c r="I3634" i="30" s="1"/>
  <c r="I3635" i="30" s="1"/>
  <c r="I3636" i="30" s="1"/>
  <c r="I3637" i="30" s="1"/>
  <c r="I3638" i="30" s="1"/>
  <c r="I3639" i="30" s="1"/>
  <c r="I3640" i="30" s="1"/>
  <c r="I3641" i="30" s="1"/>
  <c r="I3642" i="30" s="1"/>
  <c r="I3643" i="30" s="1"/>
  <c r="I3644" i="30" s="1"/>
  <c r="I3645" i="30" s="1"/>
  <c r="I3646" i="30" s="1"/>
  <c r="I3647" i="30" s="1"/>
  <c r="I3648" i="30" s="1"/>
  <c r="I3649" i="30" s="1"/>
  <c r="I3650" i="30" s="1"/>
  <c r="I3651" i="30" s="1"/>
  <c r="I3652" i="30" s="1"/>
  <c r="I3653" i="30" s="1"/>
  <c r="I3654" i="30" s="1"/>
  <c r="I3655" i="30" s="1"/>
  <c r="I3656" i="30" s="1"/>
  <c r="I3657" i="30" s="1"/>
  <c r="I3658" i="30" s="1"/>
  <c r="I3659" i="30" s="1"/>
  <c r="I3660" i="30" s="1"/>
  <c r="I3661" i="30" s="1"/>
  <c r="I3662" i="30" s="1"/>
  <c r="I3663" i="30" s="1"/>
  <c r="I3664" i="30" s="1"/>
  <c r="I3665" i="30" s="1"/>
  <c r="I3666" i="30" s="1"/>
  <c r="I3667" i="30" s="1"/>
  <c r="I3668" i="30" s="1"/>
  <c r="I3669" i="30" s="1"/>
  <c r="I3670" i="30" s="1"/>
  <c r="I3671" i="30" s="1"/>
  <c r="I3672" i="30" s="1"/>
  <c r="I3673" i="30" s="1"/>
  <c r="I3674" i="30" s="1"/>
  <c r="I3675" i="30" s="1"/>
  <c r="I3676" i="30" s="1"/>
  <c r="I3677" i="30" s="1"/>
  <c r="I3678" i="30" s="1"/>
  <c r="I3679" i="30" s="1"/>
  <c r="I3680" i="30" s="1"/>
  <c r="I3681" i="30" s="1"/>
  <c r="I3682" i="30" s="1"/>
  <c r="I3683" i="30" s="1"/>
  <c r="I3684" i="30" s="1"/>
  <c r="I3685" i="30" s="1"/>
  <c r="I3686" i="30" s="1"/>
  <c r="I3687" i="30" s="1"/>
  <c r="I3688" i="30" s="1"/>
  <c r="I3689" i="30" s="1"/>
  <c r="I3690" i="30" s="1"/>
  <c r="I3691" i="30" s="1"/>
  <c r="I3692" i="30" s="1"/>
  <c r="I3693" i="30" s="1"/>
  <c r="I3694" i="30" s="1"/>
  <c r="I3695" i="30" s="1"/>
  <c r="I3696" i="30" s="1"/>
  <c r="I3697" i="30" s="1"/>
  <c r="I3698" i="30" s="1"/>
  <c r="I3699" i="30" s="1"/>
  <c r="I3700" i="30" s="1"/>
  <c r="I3701" i="30" s="1"/>
  <c r="I3702" i="30" s="1"/>
  <c r="I3703" i="30" s="1"/>
  <c r="I3704" i="30" s="1"/>
  <c r="I3705" i="30" s="1"/>
  <c r="I3706" i="30" s="1"/>
  <c r="I3707" i="30" s="1"/>
  <c r="I3708" i="30" s="1"/>
  <c r="I3709" i="30" s="1"/>
  <c r="I3710" i="30" s="1"/>
  <c r="I3711" i="30" s="1"/>
  <c r="I3712" i="30" s="1"/>
  <c r="I3713" i="30" s="1"/>
  <c r="I3714" i="30" s="1"/>
  <c r="I3715" i="30" s="1"/>
  <c r="I3716" i="30" s="1"/>
  <c r="I3717" i="30" s="1"/>
  <c r="I3718" i="30" s="1"/>
  <c r="I3719" i="30" s="1"/>
  <c r="I3720" i="30" s="1"/>
  <c r="I3721" i="30" s="1"/>
  <c r="I3722" i="30" s="1"/>
  <c r="I3723" i="30" s="1"/>
  <c r="I3724" i="30" s="1"/>
  <c r="I3725" i="30" s="1"/>
  <c r="I3726" i="30" s="1"/>
  <c r="I3727" i="30" s="1"/>
  <c r="I3728" i="30" s="1"/>
  <c r="I3729" i="30" s="1"/>
  <c r="I3730" i="30" s="1"/>
  <c r="I3731" i="30" s="1"/>
  <c r="I3732" i="30" s="1"/>
  <c r="I3733" i="30" s="1"/>
  <c r="I3734" i="30" s="1"/>
  <c r="I3735" i="30" s="1"/>
  <c r="I3736" i="30" s="1"/>
  <c r="I3737" i="30" s="1"/>
  <c r="I3738" i="30" s="1"/>
  <c r="I3739" i="30" s="1"/>
  <c r="I3740" i="30" s="1"/>
  <c r="I3741" i="30" s="1"/>
  <c r="I3742" i="30" s="1"/>
  <c r="I3743" i="30" s="1"/>
  <c r="I3744" i="30" s="1"/>
  <c r="I3745" i="30" s="1"/>
  <c r="I3746" i="30" s="1"/>
  <c r="I3747" i="30" s="1"/>
  <c r="I3748" i="30" s="1"/>
  <c r="I3749" i="30" s="1"/>
  <c r="I3750" i="30" s="1"/>
  <c r="I3751" i="30" s="1"/>
  <c r="I3752" i="30" s="1"/>
  <c r="I3753" i="30" s="1"/>
  <c r="I3754" i="30" s="1"/>
  <c r="I3755" i="30" s="1"/>
  <c r="I3756" i="30" s="1"/>
  <c r="I3757" i="30" s="1"/>
  <c r="I3758" i="30" s="1"/>
  <c r="I3759" i="30" s="1"/>
  <c r="I3760" i="30" s="1"/>
  <c r="I3761" i="30" s="1"/>
  <c r="I3762" i="30" s="1"/>
  <c r="I3763" i="30" s="1"/>
  <c r="I3764" i="30" s="1"/>
  <c r="I3765" i="30" s="1"/>
  <c r="I3766" i="30" s="1"/>
  <c r="I3767" i="30" s="1"/>
  <c r="I3768" i="30" s="1"/>
  <c r="I3769" i="30" s="1"/>
  <c r="I3770" i="30" s="1"/>
  <c r="I3771" i="30" s="1"/>
  <c r="I3772" i="30" s="1"/>
  <c r="I3773" i="30" s="1"/>
  <c r="I3774" i="30" s="1"/>
  <c r="I3775" i="30" s="1"/>
  <c r="I3776" i="30" s="1"/>
  <c r="I3777" i="30" s="1"/>
  <c r="I3778" i="30" s="1"/>
  <c r="I3779" i="30" s="1"/>
  <c r="I3780" i="30" s="1"/>
  <c r="I3781" i="30" s="1"/>
  <c r="I3782" i="30" s="1"/>
  <c r="I3783" i="30" s="1"/>
  <c r="I3784" i="30" s="1"/>
  <c r="I3785" i="30" s="1"/>
  <c r="I3786" i="30" s="1"/>
  <c r="I3787" i="30" s="1"/>
  <c r="I3788" i="30" s="1"/>
  <c r="I3789" i="30" s="1"/>
  <c r="I3790" i="30" s="1"/>
  <c r="I3791" i="30" s="1"/>
  <c r="I3792" i="30" s="1"/>
  <c r="I3793" i="30" s="1"/>
  <c r="I3794" i="30" s="1"/>
  <c r="I3795" i="30" s="1"/>
  <c r="I3796" i="30" s="1"/>
  <c r="I3797" i="30" s="1"/>
  <c r="I3798" i="30" s="1"/>
  <c r="I3799" i="30" s="1"/>
  <c r="I3800" i="30" s="1"/>
  <c r="I3801" i="30" s="1"/>
  <c r="I3802" i="30" s="1"/>
  <c r="I3803" i="30" s="1"/>
  <c r="I3804" i="30" s="1"/>
  <c r="I3805" i="30" s="1"/>
  <c r="I3806" i="30" s="1"/>
  <c r="I3807" i="30" s="1"/>
  <c r="I3808" i="30" s="1"/>
  <c r="I3809" i="30" s="1"/>
  <c r="I3810" i="30" s="1"/>
  <c r="I3811" i="30" s="1"/>
  <c r="I3812" i="30" s="1"/>
  <c r="I3813" i="30" s="1"/>
  <c r="I3814" i="30" s="1"/>
  <c r="I3815" i="30" s="1"/>
  <c r="I3816" i="30" s="1"/>
  <c r="I3817" i="30" s="1"/>
  <c r="I3818" i="30" s="1"/>
  <c r="I3819" i="30" s="1"/>
  <c r="I3820" i="30" s="1"/>
  <c r="I3821" i="30" s="1"/>
  <c r="I3822" i="30" s="1"/>
  <c r="I3823" i="30" s="1"/>
  <c r="I3824" i="30" s="1"/>
  <c r="I3825" i="30" s="1"/>
  <c r="I3826" i="30" s="1"/>
  <c r="I3827" i="30" s="1"/>
  <c r="I3828" i="30" s="1"/>
  <c r="I3829" i="30" s="1"/>
  <c r="I3830" i="30" s="1"/>
  <c r="I3831" i="30" s="1"/>
  <c r="I3832" i="30" s="1"/>
  <c r="I3833" i="30" s="1"/>
  <c r="I3834" i="30" s="1"/>
  <c r="I3835" i="30" s="1"/>
  <c r="I3836" i="30" s="1"/>
  <c r="I3837" i="30" s="1"/>
  <c r="I3838" i="30" s="1"/>
  <c r="I3839" i="30" s="1"/>
  <c r="I3840" i="30" s="1"/>
  <c r="I3841" i="30" s="1"/>
  <c r="I3842" i="30" s="1"/>
  <c r="I3843" i="30" s="1"/>
  <c r="I3844" i="30" s="1"/>
  <c r="I3845" i="30" s="1"/>
  <c r="I3846" i="30" s="1"/>
  <c r="I3847" i="30" s="1"/>
  <c r="I3848" i="30" s="1"/>
  <c r="I3849" i="30" s="1"/>
  <c r="I3850" i="30" s="1"/>
  <c r="I3851" i="30" s="1"/>
  <c r="I3852" i="30" s="1"/>
  <c r="I3853" i="30" s="1"/>
  <c r="I3854" i="30" s="1"/>
  <c r="I3855" i="30" s="1"/>
  <c r="I3856" i="30" s="1"/>
  <c r="I3857" i="30" s="1"/>
  <c r="I3858" i="30" s="1"/>
  <c r="I3859" i="30" s="1"/>
  <c r="I3860" i="30" s="1"/>
  <c r="I3861" i="30" s="1"/>
  <c r="I3862" i="30" s="1"/>
  <c r="I3863" i="30" s="1"/>
  <c r="I3864" i="30" s="1"/>
  <c r="I3865" i="30" s="1"/>
  <c r="I3866" i="30" s="1"/>
  <c r="I3867" i="30" s="1"/>
  <c r="I3868" i="30" s="1"/>
  <c r="I3869" i="30" s="1"/>
  <c r="I3870" i="30" s="1"/>
  <c r="I3871" i="30" s="1"/>
  <c r="I3872" i="30" s="1"/>
  <c r="I3873" i="30" s="1"/>
  <c r="I3874" i="30" s="1"/>
  <c r="I3875" i="30" s="1"/>
  <c r="I3876" i="30" s="1"/>
  <c r="I3877" i="30" s="1"/>
  <c r="I3878" i="30" s="1"/>
  <c r="I3879" i="30" s="1"/>
  <c r="I3880" i="30" s="1"/>
  <c r="I3881" i="30" s="1"/>
  <c r="I3882" i="30" s="1"/>
  <c r="I3883" i="30" s="1"/>
  <c r="I3884" i="30" s="1"/>
  <c r="I3885" i="30" s="1"/>
  <c r="I3886" i="30" s="1"/>
  <c r="I3887" i="30" s="1"/>
  <c r="I3888" i="30" s="1"/>
  <c r="I3889" i="30" s="1"/>
  <c r="I3890" i="30" s="1"/>
  <c r="I3891" i="30" s="1"/>
  <c r="I3892" i="30" s="1"/>
  <c r="I3893" i="30" s="1"/>
  <c r="I3894" i="30" s="1"/>
  <c r="I3895" i="30" s="1"/>
  <c r="I3896" i="30" s="1"/>
  <c r="I3897" i="30" s="1"/>
  <c r="I3898" i="30" s="1"/>
  <c r="I3899" i="30" s="1"/>
  <c r="I3900" i="30" s="1"/>
  <c r="I3901" i="30" s="1"/>
  <c r="I3902" i="30" s="1"/>
  <c r="I3903" i="30" s="1"/>
  <c r="I3904" i="30" s="1"/>
  <c r="I3905" i="30" s="1"/>
  <c r="I3906" i="30" s="1"/>
  <c r="I3907" i="30" s="1"/>
  <c r="I3908" i="30" s="1"/>
  <c r="I3909" i="30" s="1"/>
  <c r="I3910" i="30" s="1"/>
  <c r="I3911" i="30" s="1"/>
  <c r="I3912" i="30" s="1"/>
  <c r="I3913" i="30" s="1"/>
  <c r="I3914" i="30" s="1"/>
  <c r="I3915" i="30" s="1"/>
  <c r="I3916" i="30" s="1"/>
  <c r="I3917" i="30" s="1"/>
  <c r="I3918" i="30" s="1"/>
  <c r="I3919" i="30" s="1"/>
  <c r="I3920" i="30" s="1"/>
  <c r="I3921" i="30" s="1"/>
  <c r="I3922" i="30" s="1"/>
  <c r="I3923" i="30" s="1"/>
  <c r="I3924" i="30" s="1"/>
  <c r="I3925" i="30" s="1"/>
  <c r="I3926" i="30" s="1"/>
  <c r="I3927" i="30" s="1"/>
  <c r="I3928" i="30" s="1"/>
  <c r="I3929" i="30" s="1"/>
  <c r="I3930" i="30" s="1"/>
  <c r="I3931" i="30" s="1"/>
  <c r="I3932" i="30" s="1"/>
  <c r="I3933" i="30" s="1"/>
  <c r="I3934" i="30" s="1"/>
  <c r="I3935" i="30" s="1"/>
  <c r="I3936" i="30" s="1"/>
  <c r="I3937" i="30" s="1"/>
  <c r="I3938" i="30" s="1"/>
  <c r="I3939" i="30" s="1"/>
  <c r="I3940" i="30" s="1"/>
  <c r="I3941" i="30" s="1"/>
  <c r="I3942" i="30" s="1"/>
  <c r="I3943" i="30" s="1"/>
  <c r="I3944" i="30" s="1"/>
  <c r="I3945" i="30" s="1"/>
  <c r="I3946" i="30" s="1"/>
  <c r="I3947" i="30" s="1"/>
  <c r="I3948" i="30" s="1"/>
  <c r="I3949" i="30" s="1"/>
  <c r="I3950" i="30" s="1"/>
  <c r="I3951" i="30" s="1"/>
  <c r="I3952" i="30" s="1"/>
  <c r="I3953" i="30" s="1"/>
  <c r="I3954" i="30" s="1"/>
  <c r="I3955" i="30" s="1"/>
  <c r="I3956" i="30" s="1"/>
  <c r="I3957" i="30" s="1"/>
  <c r="I3958" i="30" s="1"/>
  <c r="I3959" i="30" s="1"/>
  <c r="I3960" i="30" s="1"/>
  <c r="I3961" i="30" s="1"/>
  <c r="I3962" i="30" s="1"/>
  <c r="I3963" i="30" s="1"/>
  <c r="I3964" i="30" s="1"/>
  <c r="I3965" i="30" s="1"/>
  <c r="I3966" i="30" s="1"/>
  <c r="I3967" i="30" s="1"/>
  <c r="I3968" i="30" s="1"/>
  <c r="I3969" i="30" s="1"/>
  <c r="I3970" i="30" s="1"/>
  <c r="I3971" i="30" s="1"/>
  <c r="I3972" i="30" s="1"/>
  <c r="I3973" i="30" s="1"/>
  <c r="I3974" i="30" s="1"/>
  <c r="I3975" i="30" s="1"/>
  <c r="I3976" i="30" s="1"/>
  <c r="I3977" i="30" s="1"/>
  <c r="I3978" i="30" s="1"/>
  <c r="I3979" i="30" s="1"/>
  <c r="I3980" i="30" s="1"/>
  <c r="I3981" i="30" s="1"/>
  <c r="I3982" i="30" s="1"/>
  <c r="I3983" i="30" s="1"/>
  <c r="I3984" i="30" s="1"/>
  <c r="I3985" i="30" s="1"/>
  <c r="I3986" i="30" s="1"/>
  <c r="I3987" i="30" s="1"/>
  <c r="I3988" i="30" s="1"/>
  <c r="I3989" i="30" s="1"/>
  <c r="I3990" i="30" s="1"/>
  <c r="I3991" i="30" s="1"/>
  <c r="I3992" i="30" s="1"/>
  <c r="I3993" i="30" s="1"/>
  <c r="I3994" i="30" s="1"/>
  <c r="I3995" i="30" s="1"/>
  <c r="I3996" i="30" s="1"/>
  <c r="I3997" i="30" s="1"/>
  <c r="I3998" i="30" s="1"/>
  <c r="I3999" i="30" s="1"/>
  <c r="I4000" i="30" s="1"/>
  <c r="I4001" i="30" s="1"/>
  <c r="I4002" i="30" s="1"/>
  <c r="I4003" i="30" s="1"/>
  <c r="I4004" i="30" s="1"/>
  <c r="I4005" i="30" s="1"/>
  <c r="I4006" i="30" s="1"/>
  <c r="I4007" i="30" s="1"/>
  <c r="I4008" i="30" s="1"/>
  <c r="I4009" i="30" s="1"/>
  <c r="I4010" i="30" s="1"/>
  <c r="I4011" i="30" s="1"/>
  <c r="I4012" i="30" s="1"/>
  <c r="I4013" i="30" s="1"/>
  <c r="I4014" i="30" s="1"/>
  <c r="I4015" i="30" s="1"/>
  <c r="I4016" i="30" s="1"/>
  <c r="I4017" i="30" s="1"/>
  <c r="I4018" i="30" s="1"/>
  <c r="I4019" i="30" s="1"/>
  <c r="I4020" i="30" s="1"/>
  <c r="I4021" i="30" s="1"/>
  <c r="I4022" i="30" s="1"/>
  <c r="I4023" i="30" s="1"/>
  <c r="I4024" i="30" s="1"/>
  <c r="I4025" i="30" s="1"/>
  <c r="I4026" i="30" s="1"/>
  <c r="I4027" i="30" s="1"/>
  <c r="I4028" i="30" s="1"/>
  <c r="I4029" i="30" s="1"/>
  <c r="I4030" i="30" s="1"/>
  <c r="I4031" i="30" s="1"/>
  <c r="I4032" i="30" s="1"/>
  <c r="I4033" i="30" s="1"/>
  <c r="I4034" i="30" s="1"/>
  <c r="I4035" i="30" s="1"/>
  <c r="I4036" i="30" s="1"/>
  <c r="I4037" i="30" s="1"/>
  <c r="I4038" i="30" s="1"/>
  <c r="I4039" i="30" s="1"/>
  <c r="I4040" i="30" s="1"/>
  <c r="I4041" i="30" s="1"/>
  <c r="I4042" i="30" s="1"/>
  <c r="I4043" i="30" s="1"/>
  <c r="I4044" i="30" s="1"/>
  <c r="I4045" i="30" s="1"/>
  <c r="I4046" i="30" s="1"/>
  <c r="I4047" i="30" s="1"/>
  <c r="I4048" i="30" s="1"/>
  <c r="I4049" i="30" s="1"/>
  <c r="I4050" i="30" s="1"/>
  <c r="I4051" i="30" s="1"/>
  <c r="I4052" i="30" s="1"/>
  <c r="I4053" i="30" s="1"/>
  <c r="I4054" i="30" s="1"/>
  <c r="I4055" i="30" s="1"/>
  <c r="I4056" i="30" s="1"/>
  <c r="I4057" i="30" s="1"/>
  <c r="I4058" i="30" s="1"/>
  <c r="I4059" i="30" s="1"/>
  <c r="I4060" i="30" s="1"/>
  <c r="I4061" i="30" s="1"/>
  <c r="I4062" i="30" s="1"/>
  <c r="I4063" i="30" s="1"/>
  <c r="I4064" i="30" s="1"/>
  <c r="I4065" i="30" s="1"/>
  <c r="I4066" i="30" s="1"/>
  <c r="I4067" i="30" s="1"/>
  <c r="I4068" i="30" s="1"/>
  <c r="I4069" i="30" s="1"/>
  <c r="I4070" i="30" s="1"/>
  <c r="I4071" i="30" s="1"/>
  <c r="I4072" i="30" s="1"/>
  <c r="I4073" i="30" s="1"/>
  <c r="I4074" i="30" s="1"/>
  <c r="I4075" i="30" s="1"/>
  <c r="I4076" i="30" s="1"/>
  <c r="I4077" i="30" s="1"/>
  <c r="I4078" i="30" s="1"/>
  <c r="I4079" i="30" s="1"/>
  <c r="I4080" i="30" s="1"/>
  <c r="I4081" i="30" s="1"/>
  <c r="I4082" i="30" s="1"/>
  <c r="I4083" i="30" s="1"/>
  <c r="I4084" i="30" s="1"/>
  <c r="I4085" i="30" s="1"/>
  <c r="I4086" i="30" s="1"/>
  <c r="I4087" i="30" s="1"/>
  <c r="I4088" i="30" s="1"/>
  <c r="I4089" i="30" s="1"/>
  <c r="I4090" i="30" s="1"/>
  <c r="I4091" i="30" s="1"/>
  <c r="I4092" i="30" s="1"/>
  <c r="I4093" i="30" s="1"/>
  <c r="I4094" i="30" s="1"/>
  <c r="I4095" i="30" s="1"/>
  <c r="I4096" i="30" s="1"/>
  <c r="I4097" i="30" s="1"/>
  <c r="I4098" i="30" s="1"/>
  <c r="I4099" i="30" s="1"/>
  <c r="I4100" i="30" s="1"/>
  <c r="I4101" i="30" s="1"/>
  <c r="I4102" i="30" s="1"/>
  <c r="I4103" i="30" s="1"/>
  <c r="I4104" i="30" s="1"/>
  <c r="I4105" i="30" s="1"/>
  <c r="I4106" i="30" s="1"/>
  <c r="I4107" i="30" s="1"/>
  <c r="I4108" i="30" s="1"/>
  <c r="I4109" i="30" s="1"/>
  <c r="I4110" i="30" s="1"/>
  <c r="I4111" i="30" s="1"/>
  <c r="I4112" i="30" s="1"/>
  <c r="I4113" i="30" s="1"/>
  <c r="I4114" i="30" s="1"/>
  <c r="I4115" i="30" s="1"/>
  <c r="I4116" i="30" s="1"/>
  <c r="I4117" i="30" s="1"/>
  <c r="I4118" i="30" s="1"/>
  <c r="I4119" i="30" s="1"/>
  <c r="I4120" i="30" s="1"/>
  <c r="I4121" i="30" s="1"/>
  <c r="I4122" i="30" s="1"/>
  <c r="I4123" i="30" s="1"/>
  <c r="I4124" i="30" s="1"/>
  <c r="I4125" i="30" s="1"/>
  <c r="I4126" i="30" s="1"/>
  <c r="I4127" i="30" s="1"/>
  <c r="I4128" i="30" s="1"/>
  <c r="I4129" i="30" s="1"/>
  <c r="I4130" i="30" s="1"/>
  <c r="I4131" i="30" s="1"/>
  <c r="I4132" i="30" s="1"/>
  <c r="I4133" i="30" s="1"/>
  <c r="I4134" i="30" s="1"/>
  <c r="I4135" i="30" s="1"/>
  <c r="I4136" i="30" s="1"/>
  <c r="I4137" i="30" s="1"/>
  <c r="I4138" i="30" s="1"/>
  <c r="I4139" i="30" s="1"/>
  <c r="I4140" i="30" s="1"/>
  <c r="I4141" i="30" s="1"/>
  <c r="I4142" i="30" s="1"/>
  <c r="I4143" i="30" s="1"/>
  <c r="I4144" i="30" s="1"/>
  <c r="I4145" i="30" s="1"/>
  <c r="I4146" i="30" s="1"/>
  <c r="I4147" i="30" s="1"/>
  <c r="I4148" i="30" s="1"/>
  <c r="I4149" i="30" s="1"/>
  <c r="I4150" i="30" s="1"/>
  <c r="I4151" i="30" s="1"/>
  <c r="I4152" i="30" s="1"/>
  <c r="I4153" i="30" s="1"/>
  <c r="I4154" i="30" s="1"/>
  <c r="I4155" i="30" s="1"/>
  <c r="I4156" i="30" s="1"/>
  <c r="I4157" i="30" s="1"/>
  <c r="I4158" i="30" s="1"/>
  <c r="I4159" i="30" s="1"/>
  <c r="I4160" i="30" s="1"/>
  <c r="I4161" i="30" s="1"/>
  <c r="I4162" i="30" s="1"/>
  <c r="I4163" i="30" s="1"/>
  <c r="I4164" i="30" s="1"/>
  <c r="I4165" i="30" s="1"/>
  <c r="I4166" i="30" s="1"/>
  <c r="I4167" i="30" s="1"/>
  <c r="I4168" i="30" s="1"/>
  <c r="I4169" i="30" s="1"/>
  <c r="I4170" i="30" s="1"/>
  <c r="I4171" i="30" s="1"/>
  <c r="I4172" i="30" s="1"/>
  <c r="I4173" i="30" s="1"/>
  <c r="I4174" i="30" s="1"/>
  <c r="I4175" i="30" s="1"/>
  <c r="I4176" i="30" s="1"/>
  <c r="I4177" i="30" s="1"/>
  <c r="I4178" i="30" s="1"/>
  <c r="I4179" i="30" s="1"/>
  <c r="I4180" i="30" s="1"/>
  <c r="I4181" i="30" s="1"/>
  <c r="I4182" i="30" s="1"/>
  <c r="I4183" i="30" s="1"/>
  <c r="I4184" i="30" s="1"/>
  <c r="I4185" i="30" s="1"/>
  <c r="I4186" i="30" s="1"/>
  <c r="I4187" i="30" s="1"/>
  <c r="I4188" i="30" s="1"/>
  <c r="I4189" i="30" s="1"/>
  <c r="I4190" i="30" s="1"/>
  <c r="I4191" i="30" s="1"/>
  <c r="I4192" i="30" s="1"/>
  <c r="I4193" i="30" s="1"/>
  <c r="I4194" i="30" s="1"/>
  <c r="I4195" i="30" s="1"/>
  <c r="I4196" i="30" s="1"/>
  <c r="I4197" i="30" s="1"/>
  <c r="I4198" i="30" s="1"/>
  <c r="I4199" i="30" s="1"/>
  <c r="I4200" i="30" s="1"/>
  <c r="I4201" i="30" s="1"/>
  <c r="I4202" i="30" s="1"/>
  <c r="I4203" i="30" s="1"/>
  <c r="I4204" i="30" s="1"/>
  <c r="I4205" i="30" s="1"/>
  <c r="I4206" i="30" s="1"/>
  <c r="I4207" i="30" s="1"/>
  <c r="I4208" i="30" s="1"/>
  <c r="I4209" i="30" s="1"/>
  <c r="I4210" i="30" s="1"/>
  <c r="I4211" i="30" s="1"/>
  <c r="I4212" i="30" s="1"/>
  <c r="I4213" i="30" s="1"/>
  <c r="I4214" i="30" s="1"/>
  <c r="I4215" i="30" s="1"/>
  <c r="I4216" i="30" s="1"/>
  <c r="I4217" i="30" s="1"/>
  <c r="I4218" i="30" s="1"/>
  <c r="I4219" i="30" s="1"/>
  <c r="I4220" i="30" s="1"/>
  <c r="I4221" i="30" s="1"/>
  <c r="I4222" i="30" s="1"/>
  <c r="I4223" i="30" s="1"/>
  <c r="I4224" i="30" s="1"/>
  <c r="I4225" i="30" s="1"/>
  <c r="I4226" i="30" s="1"/>
  <c r="I4227" i="30" s="1"/>
  <c r="I4228" i="30" s="1"/>
  <c r="I4229" i="30" s="1"/>
  <c r="I4230" i="30" s="1"/>
  <c r="I4231" i="30" s="1"/>
  <c r="I4232" i="30" s="1"/>
  <c r="I4233" i="30" s="1"/>
  <c r="I4234" i="30" s="1"/>
  <c r="I4235" i="30" s="1"/>
  <c r="I4236" i="30" s="1"/>
  <c r="I4237" i="30" s="1"/>
  <c r="I4238" i="30" s="1"/>
  <c r="I4239" i="30" s="1"/>
  <c r="I4240" i="30" s="1"/>
  <c r="I4241" i="30" s="1"/>
  <c r="I4242" i="30" s="1"/>
  <c r="I4243" i="30" s="1"/>
  <c r="I4244" i="30" s="1"/>
  <c r="I4245" i="30" s="1"/>
  <c r="I4246" i="30" s="1"/>
  <c r="I4247" i="30" s="1"/>
  <c r="I4248" i="30" s="1"/>
  <c r="I4249" i="30" s="1"/>
  <c r="I4250" i="30" s="1"/>
  <c r="I4251" i="30" s="1"/>
  <c r="I4252" i="30" s="1"/>
  <c r="I4253" i="30" s="1"/>
  <c r="I4254" i="30" s="1"/>
  <c r="I4255" i="30" s="1"/>
  <c r="I4256" i="30" s="1"/>
  <c r="I4257" i="30" s="1"/>
  <c r="I4258" i="30" s="1"/>
  <c r="I4259" i="30" s="1"/>
  <c r="I4260" i="30" s="1"/>
  <c r="I4261" i="30" s="1"/>
  <c r="I4262" i="30" s="1"/>
  <c r="I4263" i="30" s="1"/>
  <c r="I4264" i="30" s="1"/>
  <c r="I4265" i="30" s="1"/>
  <c r="I4266" i="30" s="1"/>
  <c r="I4267" i="30" s="1"/>
  <c r="I4268" i="30" s="1"/>
  <c r="I4269" i="30" s="1"/>
  <c r="I4270" i="30" s="1"/>
  <c r="I4271" i="30" s="1"/>
  <c r="I4272" i="30" s="1"/>
  <c r="I4273" i="30" s="1"/>
  <c r="I4274" i="30" s="1"/>
  <c r="I4275" i="30" s="1"/>
  <c r="I4276" i="30" s="1"/>
  <c r="I4277" i="30" s="1"/>
  <c r="I4278" i="30" s="1"/>
  <c r="I4279" i="30" s="1"/>
  <c r="I4280" i="30" s="1"/>
  <c r="I4281" i="30" s="1"/>
  <c r="I4282" i="30" s="1"/>
  <c r="I4283" i="30" s="1"/>
  <c r="I4284" i="30" s="1"/>
  <c r="I4285" i="30" s="1"/>
  <c r="I4286" i="30" s="1"/>
  <c r="I4287" i="30" s="1"/>
  <c r="I4288" i="30" s="1"/>
  <c r="I4289" i="30" s="1"/>
  <c r="I4290" i="30" s="1"/>
  <c r="I4291" i="30" s="1"/>
  <c r="I4292" i="30" s="1"/>
  <c r="I4293" i="30" s="1"/>
  <c r="I4294" i="30" s="1"/>
  <c r="I4295" i="30" s="1"/>
  <c r="I4296" i="30" s="1"/>
  <c r="I4297" i="30" s="1"/>
  <c r="I4298" i="30" s="1"/>
  <c r="I4299" i="30" s="1"/>
  <c r="I4300" i="30" s="1"/>
  <c r="I4301" i="30" s="1"/>
  <c r="I4302" i="30" s="1"/>
  <c r="I4303" i="30" s="1"/>
  <c r="I4304" i="30" s="1"/>
  <c r="I4305" i="30" s="1"/>
  <c r="I4306" i="30" s="1"/>
  <c r="I4307" i="30" s="1"/>
  <c r="I4308" i="30" s="1"/>
  <c r="I4309" i="30" s="1"/>
  <c r="I4310" i="30" s="1"/>
  <c r="I4311" i="30" s="1"/>
  <c r="I4312" i="30" s="1"/>
  <c r="I4313" i="30" s="1"/>
  <c r="I4314" i="30" s="1"/>
  <c r="I4315" i="30" s="1"/>
  <c r="I4316" i="30" s="1"/>
  <c r="I4317" i="30" s="1"/>
  <c r="I4318" i="30" s="1"/>
  <c r="I4319" i="30" s="1"/>
  <c r="I4320" i="30" s="1"/>
  <c r="I4321" i="30" s="1"/>
  <c r="I4322" i="30" s="1"/>
  <c r="I4323" i="30" s="1"/>
  <c r="I4324" i="30" s="1"/>
  <c r="I4325" i="30" s="1"/>
  <c r="I4326" i="30" s="1"/>
  <c r="I4327" i="30" s="1"/>
  <c r="I4328" i="30" s="1"/>
  <c r="I4329" i="30" s="1"/>
  <c r="I4330" i="30" s="1"/>
  <c r="I4331" i="30" s="1"/>
  <c r="I4332" i="30" s="1"/>
  <c r="I4333" i="30" s="1"/>
  <c r="I4334" i="30" s="1"/>
  <c r="I4335" i="30" s="1"/>
  <c r="I4336" i="30" s="1"/>
  <c r="I4337" i="30" s="1"/>
  <c r="I4338" i="30" s="1"/>
  <c r="I4339" i="30" s="1"/>
  <c r="I4340" i="30" s="1"/>
  <c r="I4341" i="30" s="1"/>
  <c r="I4342" i="30" s="1"/>
  <c r="I4343" i="30" s="1"/>
  <c r="I4344" i="30" s="1"/>
  <c r="I4345" i="30" s="1"/>
  <c r="I4346" i="30" s="1"/>
  <c r="I4347" i="30" s="1"/>
  <c r="I4348" i="30" s="1"/>
  <c r="I4349" i="30" s="1"/>
  <c r="I4350" i="30" s="1"/>
  <c r="I4351" i="30" s="1"/>
  <c r="I4352" i="30" s="1"/>
  <c r="I4353" i="30" s="1"/>
  <c r="I4354" i="30" s="1"/>
  <c r="I4355" i="30" s="1"/>
  <c r="I4356" i="30" s="1"/>
  <c r="I4357" i="30" s="1"/>
  <c r="I4358" i="30" s="1"/>
  <c r="I4359" i="30" s="1"/>
  <c r="I4360" i="30" s="1"/>
  <c r="I4361" i="30" s="1"/>
  <c r="I4362" i="30" s="1"/>
  <c r="I4363" i="30" s="1"/>
  <c r="I4364" i="30" s="1"/>
  <c r="I4365" i="30" s="1"/>
  <c r="I4366" i="30" s="1"/>
  <c r="I4367" i="30" s="1"/>
  <c r="I4368" i="30" s="1"/>
  <c r="I4369" i="30" s="1"/>
  <c r="I4370" i="30" s="1"/>
  <c r="I4371" i="30" s="1"/>
  <c r="I4372" i="30" s="1"/>
  <c r="I4373" i="30" s="1"/>
  <c r="I4374" i="30" s="1"/>
  <c r="I4375" i="30" s="1"/>
  <c r="I4376" i="30" s="1"/>
  <c r="I4377" i="30" s="1"/>
  <c r="I4378" i="30" s="1"/>
  <c r="I4379" i="30" s="1"/>
  <c r="I4380" i="30" s="1"/>
  <c r="I4381" i="30" s="1"/>
  <c r="I4382" i="30" s="1"/>
  <c r="I4383" i="30" s="1"/>
  <c r="I4384" i="30" s="1"/>
  <c r="I4385" i="30" s="1"/>
  <c r="I4386" i="30" s="1"/>
  <c r="I4387" i="30" s="1"/>
  <c r="I4388" i="30" s="1"/>
  <c r="I4389" i="30" s="1"/>
  <c r="I4390" i="30" s="1"/>
  <c r="I4391" i="30" s="1"/>
  <c r="I4392" i="30" s="1"/>
  <c r="I4393" i="30" s="1"/>
  <c r="I4394" i="30" s="1"/>
  <c r="I4395" i="30" s="1"/>
  <c r="I4396" i="30" s="1"/>
  <c r="I4397" i="30" s="1"/>
  <c r="I4398" i="30" s="1"/>
  <c r="I4399" i="30" s="1"/>
  <c r="I4400" i="30" s="1"/>
  <c r="I4401" i="30" s="1"/>
  <c r="I4402" i="30" s="1"/>
  <c r="I4403" i="30" s="1"/>
  <c r="I4404" i="30" s="1"/>
  <c r="I4405" i="30" s="1"/>
  <c r="I4406" i="30" s="1"/>
  <c r="I4407" i="30" s="1"/>
  <c r="I4408" i="30" s="1"/>
  <c r="I4409" i="30" s="1"/>
  <c r="I4410" i="30" s="1"/>
  <c r="I4411" i="30" s="1"/>
  <c r="I4412" i="30" s="1"/>
  <c r="I4413" i="30" s="1"/>
  <c r="I4414" i="30" s="1"/>
  <c r="I4415" i="30" s="1"/>
  <c r="I4416" i="30" s="1"/>
  <c r="I4417" i="30" s="1"/>
  <c r="I4418" i="30" s="1"/>
  <c r="I4419" i="30" s="1"/>
  <c r="I4420" i="30" s="1"/>
  <c r="I4421" i="30" s="1"/>
  <c r="I4422" i="30" s="1"/>
  <c r="I4423" i="30" s="1"/>
  <c r="I4424" i="30" s="1"/>
  <c r="I4425" i="30" s="1"/>
  <c r="I4426" i="30" s="1"/>
  <c r="I4427" i="30" s="1"/>
  <c r="I4428" i="30" s="1"/>
  <c r="I4429" i="30" s="1"/>
  <c r="I4430" i="30" s="1"/>
  <c r="I4431" i="30" s="1"/>
  <c r="I4432" i="30" s="1"/>
  <c r="I4433" i="30" s="1"/>
  <c r="I4434" i="30" s="1"/>
  <c r="I4435" i="30" s="1"/>
  <c r="I4436" i="30" s="1"/>
  <c r="I4437" i="30" s="1"/>
  <c r="I4438" i="30" s="1"/>
  <c r="I4439" i="30" s="1"/>
  <c r="I4440" i="30" s="1"/>
  <c r="I4441" i="30" s="1"/>
  <c r="I4442" i="30" s="1"/>
  <c r="I4443" i="30" s="1"/>
  <c r="I4444" i="30" s="1"/>
  <c r="I4445" i="30" s="1"/>
  <c r="I4446" i="30" s="1"/>
  <c r="I4447" i="30" s="1"/>
  <c r="I4448" i="30" s="1"/>
  <c r="I4449" i="30" s="1"/>
  <c r="I4450" i="30" s="1"/>
  <c r="I4451" i="30" s="1"/>
  <c r="I4452" i="30" s="1"/>
  <c r="I4453" i="30" s="1"/>
  <c r="I4454" i="30" s="1"/>
  <c r="I4455" i="30" s="1"/>
  <c r="I4456" i="30" s="1"/>
  <c r="I4457" i="30" s="1"/>
  <c r="I4458" i="30" s="1"/>
  <c r="I4459" i="30" s="1"/>
  <c r="I4460" i="30" s="1"/>
  <c r="I4461" i="30" s="1"/>
  <c r="I4462" i="30" s="1"/>
  <c r="I4463" i="30" s="1"/>
  <c r="I4464" i="30" s="1"/>
  <c r="I4465" i="30" s="1"/>
  <c r="I4466" i="30" s="1"/>
  <c r="I4467" i="30" s="1"/>
  <c r="I4468" i="30" s="1"/>
  <c r="I4469" i="30" s="1"/>
  <c r="I4470" i="30" s="1"/>
  <c r="I4471" i="30" s="1"/>
  <c r="I4472" i="30" s="1"/>
  <c r="I4473" i="30" s="1"/>
  <c r="I4474" i="30" s="1"/>
  <c r="I4475" i="30" s="1"/>
  <c r="I4476" i="30" s="1"/>
  <c r="I4477" i="30" s="1"/>
  <c r="I4478" i="30" s="1"/>
  <c r="I4479" i="30" s="1"/>
  <c r="I4480" i="30" s="1"/>
  <c r="I4481" i="30" s="1"/>
  <c r="I4482" i="30" s="1"/>
  <c r="I4483" i="30" s="1"/>
  <c r="I4484" i="30" s="1"/>
  <c r="I4485" i="30" s="1"/>
  <c r="I4486" i="30" s="1"/>
  <c r="I4487" i="30" s="1"/>
  <c r="I4488" i="30" s="1"/>
  <c r="I4489" i="30" s="1"/>
  <c r="I4490" i="30" s="1"/>
  <c r="I4491" i="30" s="1"/>
  <c r="I4492" i="30" s="1"/>
  <c r="I4493" i="30" s="1"/>
  <c r="I4494" i="30" s="1"/>
  <c r="I4495" i="30" s="1"/>
  <c r="I4496" i="30" s="1"/>
  <c r="I4497" i="30" s="1"/>
  <c r="I4498" i="30" s="1"/>
  <c r="I4499" i="30" s="1"/>
  <c r="I4500" i="30" s="1"/>
  <c r="I4501" i="30" s="1"/>
  <c r="I4502" i="30" s="1"/>
  <c r="I4503" i="30" s="1"/>
  <c r="I4504" i="30" s="1"/>
  <c r="I4505" i="30" s="1"/>
  <c r="I4506" i="30" s="1"/>
  <c r="I4507" i="30" s="1"/>
  <c r="I4508" i="30" s="1"/>
  <c r="I4509" i="30" s="1"/>
  <c r="I4510" i="30" s="1"/>
  <c r="I4511" i="30" s="1"/>
  <c r="I4512" i="30" s="1"/>
  <c r="I4513" i="30" s="1"/>
  <c r="I4514" i="30" s="1"/>
  <c r="I4515" i="30" s="1"/>
  <c r="I4516" i="30" s="1"/>
  <c r="I4517" i="30" s="1"/>
  <c r="I4518" i="30" s="1"/>
  <c r="I4519" i="30" s="1"/>
  <c r="I4520" i="30" s="1"/>
  <c r="I4521" i="30" s="1"/>
  <c r="I4522" i="30" s="1"/>
  <c r="I4523" i="30" s="1"/>
  <c r="I4524" i="30" s="1"/>
  <c r="I4525" i="30" s="1"/>
  <c r="I4526" i="30" s="1"/>
  <c r="I4527" i="30" s="1"/>
  <c r="I4528" i="30" s="1"/>
  <c r="I4529" i="30" s="1"/>
  <c r="I4530" i="30" s="1"/>
  <c r="I4531" i="30" s="1"/>
  <c r="I4532" i="30" s="1"/>
  <c r="I4533" i="30" s="1"/>
  <c r="I4534" i="30" s="1"/>
  <c r="I4535" i="30" s="1"/>
  <c r="I4536" i="30" s="1"/>
  <c r="I4537" i="30" s="1"/>
  <c r="I4538" i="30" s="1"/>
  <c r="I4539" i="30" s="1"/>
  <c r="I4540" i="30" s="1"/>
  <c r="I4541" i="30" s="1"/>
  <c r="I4542" i="30" s="1"/>
  <c r="I4543" i="30" s="1"/>
  <c r="I4544" i="30" s="1"/>
  <c r="I4545" i="30" s="1"/>
  <c r="I4546" i="30" s="1"/>
  <c r="I4547" i="30" s="1"/>
  <c r="I4548" i="30" s="1"/>
  <c r="I4549" i="30" s="1"/>
  <c r="I4550" i="30" s="1"/>
  <c r="I4551" i="30" s="1"/>
  <c r="I4552" i="30" s="1"/>
  <c r="I4553" i="30" s="1"/>
  <c r="I4554" i="30" s="1"/>
  <c r="I4555" i="30" s="1"/>
  <c r="I4556" i="30" s="1"/>
  <c r="I4557" i="30" s="1"/>
  <c r="I4558" i="30" s="1"/>
  <c r="I4559" i="30" s="1"/>
  <c r="I4560" i="30" s="1"/>
  <c r="I4561" i="30" s="1"/>
  <c r="I4562" i="30" s="1"/>
  <c r="I4563" i="30" s="1"/>
  <c r="I4564" i="30" s="1"/>
  <c r="I4565" i="30" s="1"/>
  <c r="I4566" i="30" s="1"/>
  <c r="I4567" i="30" s="1"/>
  <c r="I4568" i="30" s="1"/>
  <c r="I4569" i="30" s="1"/>
  <c r="I4570" i="30" s="1"/>
  <c r="I4571" i="30" s="1"/>
  <c r="I4572" i="30" s="1"/>
  <c r="I4573" i="30" s="1"/>
  <c r="I4574" i="30" s="1"/>
  <c r="I4575" i="30" s="1"/>
  <c r="I4576" i="30" s="1"/>
  <c r="I4577" i="30" s="1"/>
  <c r="I4578" i="30" s="1"/>
  <c r="I4579" i="30" s="1"/>
  <c r="I4580" i="30" s="1"/>
  <c r="I4581" i="30" s="1"/>
  <c r="I4582" i="30" s="1"/>
  <c r="I4583" i="30" s="1"/>
  <c r="I4584" i="30" s="1"/>
  <c r="I4585" i="30" s="1"/>
  <c r="I4586" i="30" s="1"/>
  <c r="I4587" i="30" s="1"/>
  <c r="I4588" i="30" s="1"/>
  <c r="I4589" i="30" s="1"/>
  <c r="I4590" i="30" s="1"/>
  <c r="I4591" i="30" s="1"/>
  <c r="I4592" i="30" s="1"/>
  <c r="I4593" i="30" s="1"/>
  <c r="I4594" i="30" s="1"/>
  <c r="I4595" i="30" s="1"/>
  <c r="I4596" i="30" s="1"/>
  <c r="I4597" i="30" s="1"/>
  <c r="I4598" i="30" s="1"/>
  <c r="I4599" i="30" s="1"/>
  <c r="I4600" i="30" s="1"/>
  <c r="I4601" i="30" s="1"/>
  <c r="I4602" i="30" s="1"/>
  <c r="I4603" i="30" s="1"/>
  <c r="I4604" i="30" s="1"/>
  <c r="I4605" i="30" s="1"/>
  <c r="I4606" i="30" s="1"/>
  <c r="I4607" i="30" s="1"/>
  <c r="I4608" i="30" s="1"/>
  <c r="I4609" i="30" s="1"/>
  <c r="I4610" i="30" s="1"/>
  <c r="I4611" i="30" s="1"/>
  <c r="I4612" i="30" s="1"/>
  <c r="I4613" i="30" s="1"/>
  <c r="I4614" i="30" s="1"/>
  <c r="I4615" i="30" s="1"/>
  <c r="I4616" i="30" s="1"/>
  <c r="I4617" i="30" s="1"/>
  <c r="I4618" i="30" s="1"/>
  <c r="I4619" i="30" s="1"/>
  <c r="I4620" i="30" s="1"/>
  <c r="I4621" i="30" s="1"/>
  <c r="I4622" i="30" s="1"/>
  <c r="I4623" i="30" s="1"/>
  <c r="I4624" i="30" s="1"/>
  <c r="I4625" i="30" s="1"/>
  <c r="I4626" i="30" s="1"/>
  <c r="I4627" i="30" s="1"/>
  <c r="I4628" i="30" s="1"/>
  <c r="I4629" i="30" s="1"/>
  <c r="I4630" i="30" s="1"/>
  <c r="I4631" i="30" s="1"/>
  <c r="I4632" i="30" s="1"/>
  <c r="I4633" i="30" s="1"/>
  <c r="I4634" i="30" s="1"/>
  <c r="I4635" i="30" s="1"/>
  <c r="I4636" i="30" s="1"/>
  <c r="I4637" i="30" s="1"/>
  <c r="I4638" i="30" s="1"/>
  <c r="I4639" i="30" s="1"/>
  <c r="I4640" i="30" s="1"/>
  <c r="I4641" i="30" s="1"/>
  <c r="I4642" i="30" s="1"/>
  <c r="I4643" i="30" s="1"/>
  <c r="I4644" i="30" s="1"/>
  <c r="I4645" i="30" s="1"/>
  <c r="I4646" i="30" s="1"/>
  <c r="I4647" i="30" s="1"/>
  <c r="I4648" i="30" s="1"/>
  <c r="I4649" i="30" s="1"/>
  <c r="I4650" i="30" s="1"/>
  <c r="I4651" i="30" s="1"/>
  <c r="I4652" i="30" s="1"/>
  <c r="I4653" i="30" s="1"/>
  <c r="I4654" i="30" s="1"/>
  <c r="I4655" i="30" s="1"/>
  <c r="I4656" i="30" s="1"/>
  <c r="I4657" i="30" s="1"/>
  <c r="I4658" i="30" s="1"/>
  <c r="I4659" i="30" s="1"/>
  <c r="I4660" i="30" s="1"/>
  <c r="I4661" i="30" s="1"/>
  <c r="I4662" i="30" s="1"/>
  <c r="I4663" i="30" s="1"/>
  <c r="I4664" i="30" s="1"/>
  <c r="I4665" i="30" s="1"/>
  <c r="I4666" i="30" s="1"/>
  <c r="I4667" i="30" s="1"/>
  <c r="I4668" i="30" s="1"/>
  <c r="I4669" i="30" s="1"/>
  <c r="I4670" i="30" s="1"/>
  <c r="I4671" i="30" s="1"/>
  <c r="I4672" i="30" s="1"/>
  <c r="I4673" i="30" s="1"/>
  <c r="I4674" i="30" s="1"/>
  <c r="I4675" i="30" s="1"/>
  <c r="I4676" i="30" s="1"/>
  <c r="I4677" i="30" s="1"/>
  <c r="I4678" i="30" s="1"/>
  <c r="I4679" i="30" s="1"/>
  <c r="I4680" i="30" s="1"/>
  <c r="I4681" i="30" s="1"/>
  <c r="I4682" i="30" s="1"/>
  <c r="I4683" i="30" s="1"/>
  <c r="I4684" i="30" s="1"/>
  <c r="I4685" i="30" s="1"/>
  <c r="I4686" i="30" s="1"/>
  <c r="I4687" i="30" s="1"/>
  <c r="I4688" i="30" s="1"/>
  <c r="I4689" i="30" s="1"/>
  <c r="I4690" i="30" s="1"/>
  <c r="I4691" i="30" s="1"/>
  <c r="I4692" i="30" s="1"/>
  <c r="I4693" i="30" s="1"/>
  <c r="I4694" i="30" s="1"/>
  <c r="I4695" i="30" s="1"/>
  <c r="I4696" i="30" s="1"/>
  <c r="I4697" i="30" s="1"/>
  <c r="I4698" i="30" s="1"/>
  <c r="I4699" i="30" s="1"/>
  <c r="I4700" i="30" s="1"/>
  <c r="I4701" i="30" s="1"/>
  <c r="I4702" i="30" s="1"/>
  <c r="I4703" i="30" s="1"/>
  <c r="I4704" i="30" s="1"/>
  <c r="I4705" i="30" s="1"/>
  <c r="I4706" i="30" s="1"/>
  <c r="I4707" i="30" s="1"/>
  <c r="I4708" i="30" s="1"/>
  <c r="I4709" i="30" s="1"/>
  <c r="I4710" i="30" s="1"/>
  <c r="I4711" i="30" s="1"/>
  <c r="I4712" i="30" s="1"/>
  <c r="I4713" i="30" s="1"/>
  <c r="I4714" i="30" s="1"/>
  <c r="I4715" i="30" s="1"/>
  <c r="I4716" i="30" s="1"/>
  <c r="I4717" i="30" s="1"/>
  <c r="I4718" i="30" s="1"/>
  <c r="I4719" i="30" s="1"/>
  <c r="I4720" i="30" s="1"/>
  <c r="I4721" i="30" s="1"/>
  <c r="I4722" i="30" s="1"/>
  <c r="I4723" i="30" s="1"/>
  <c r="I4724" i="30" s="1"/>
  <c r="I4725" i="30" s="1"/>
  <c r="I4726" i="30" s="1"/>
  <c r="I4727" i="30" s="1"/>
  <c r="I4728" i="30" s="1"/>
  <c r="I4729" i="30" s="1"/>
  <c r="I4730" i="30" s="1"/>
  <c r="I4731" i="30" s="1"/>
  <c r="I4732" i="30" s="1"/>
  <c r="I4733" i="30" s="1"/>
  <c r="I4734" i="30" s="1"/>
  <c r="I4735" i="30" s="1"/>
  <c r="I4736" i="30" s="1"/>
  <c r="I4737" i="30" s="1"/>
  <c r="I4738" i="30" s="1"/>
  <c r="I4739" i="30" s="1"/>
  <c r="I4740" i="30" s="1"/>
  <c r="I4741" i="30" s="1"/>
  <c r="I4742" i="30" s="1"/>
  <c r="I4743" i="30" s="1"/>
  <c r="I4744" i="30" s="1"/>
  <c r="I4745" i="30" s="1"/>
  <c r="I4746" i="30" s="1"/>
  <c r="I4747" i="30" s="1"/>
  <c r="I4748" i="30" s="1"/>
  <c r="I4749" i="30" s="1"/>
  <c r="I4750" i="30" s="1"/>
  <c r="I4751" i="30" s="1"/>
  <c r="I4752" i="30" s="1"/>
  <c r="I4753" i="30" s="1"/>
  <c r="I4754" i="30" s="1"/>
  <c r="I4755" i="30" s="1"/>
  <c r="I4756" i="30" s="1"/>
  <c r="I4757" i="30" s="1"/>
  <c r="I4758" i="30" s="1"/>
  <c r="I4759" i="30" s="1"/>
  <c r="I4760" i="30" s="1"/>
  <c r="I4761" i="30" s="1"/>
  <c r="I4762" i="30" s="1"/>
  <c r="I4763" i="30" s="1"/>
  <c r="I4764" i="30" s="1"/>
  <c r="I4765" i="30" s="1"/>
  <c r="I4766" i="30" s="1"/>
  <c r="I4767" i="30" s="1"/>
  <c r="I4768" i="30" s="1"/>
  <c r="I4769" i="30" s="1"/>
  <c r="I4770" i="30" s="1"/>
  <c r="I4771" i="30" s="1"/>
  <c r="I4772" i="30" s="1"/>
  <c r="I4773" i="30" s="1"/>
  <c r="I4774" i="30" s="1"/>
  <c r="I4775" i="30" s="1"/>
  <c r="I4776" i="30" s="1"/>
  <c r="I4777" i="30" s="1"/>
  <c r="I4778" i="30" s="1"/>
  <c r="I4779" i="30" s="1"/>
  <c r="I4780" i="30" s="1"/>
  <c r="I4781" i="30" s="1"/>
  <c r="I4782" i="30" s="1"/>
  <c r="I4783" i="30" s="1"/>
  <c r="I4784" i="30" s="1"/>
  <c r="I4785" i="30" s="1"/>
  <c r="I4786" i="30" s="1"/>
  <c r="I4787" i="30" s="1"/>
  <c r="I4788" i="30" s="1"/>
  <c r="I4789" i="30" s="1"/>
  <c r="I4790" i="30" s="1"/>
  <c r="I4791" i="30" s="1"/>
  <c r="I4792" i="30" s="1"/>
  <c r="I4793" i="30" s="1"/>
  <c r="I4794" i="30" s="1"/>
  <c r="I4795" i="30" s="1"/>
  <c r="I4796" i="30" s="1"/>
  <c r="I4797" i="30" s="1"/>
  <c r="I4798" i="30" s="1"/>
  <c r="I4799" i="30" s="1"/>
  <c r="I4800" i="30" s="1"/>
  <c r="I4801" i="30" s="1"/>
  <c r="I4802" i="30" s="1"/>
  <c r="I4803" i="30" s="1"/>
  <c r="I4804" i="30" s="1"/>
  <c r="I4805" i="30" s="1"/>
  <c r="I4806" i="30" s="1"/>
  <c r="I4807" i="30" s="1"/>
  <c r="I4808" i="30" s="1"/>
  <c r="I4809" i="30" s="1"/>
  <c r="I4810" i="30" s="1"/>
  <c r="I4811" i="30" s="1"/>
  <c r="I4812" i="30" s="1"/>
  <c r="I4813" i="30" s="1"/>
  <c r="I4814" i="30" s="1"/>
  <c r="I4815" i="30" s="1"/>
  <c r="I4816" i="30" s="1"/>
  <c r="I4817" i="30" s="1"/>
  <c r="I4818" i="30" s="1"/>
  <c r="I4819" i="30" s="1"/>
  <c r="I4820" i="30" s="1"/>
  <c r="I4821" i="30" s="1"/>
  <c r="I4822" i="30" s="1"/>
  <c r="I4823" i="30" s="1"/>
  <c r="A6" i="30"/>
  <c r="I5" i="30"/>
  <c r="K4" i="30"/>
  <c r="B1" i="29"/>
  <c r="M71" i="78"/>
  <c r="M72" i="78" s="1"/>
  <c r="M73" i="78" s="1"/>
  <c r="M74" i="78" s="1"/>
  <c r="M75" i="78" s="1"/>
  <c r="M76" i="78" s="1"/>
  <c r="M77" i="78" s="1"/>
  <c r="M78" i="78" s="1"/>
  <c r="M79" i="78" s="1"/>
  <c r="M80" i="78" s="1"/>
  <c r="M81" i="78" s="1"/>
  <c r="M82" i="78" s="1"/>
  <c r="M83" i="78" s="1"/>
  <c r="M84" i="78" s="1"/>
  <c r="M85" i="78" s="1"/>
  <c r="M86" i="78" s="1"/>
  <c r="M87" i="78" s="1"/>
  <c r="M88" i="78" s="1"/>
  <c r="M89" i="78" s="1"/>
  <c r="M90" i="78" s="1"/>
  <c r="M91" i="78" s="1"/>
  <c r="M92" i="78" s="1"/>
  <c r="M93" i="78" s="1"/>
  <c r="M94" i="78" s="1"/>
  <c r="M95" i="78" s="1"/>
  <c r="M96" i="78" s="1"/>
  <c r="M97" i="78" s="1"/>
  <c r="M98" i="78" s="1"/>
  <c r="M99" i="78" s="1"/>
  <c r="M100" i="78" s="1"/>
  <c r="M101" i="78" s="1"/>
  <c r="M102" i="78" s="1"/>
  <c r="M103" i="78" s="1"/>
  <c r="M104" i="78" s="1"/>
  <c r="M105" i="78" s="1"/>
  <c r="M106" i="78" s="1"/>
  <c r="M107" i="78" s="1"/>
  <c r="M108" i="78" s="1"/>
  <c r="M109" i="78" s="1"/>
  <c r="M110" i="78" s="1"/>
  <c r="M111" i="78" s="1"/>
  <c r="M112" i="78" s="1"/>
  <c r="M113" i="78" s="1"/>
  <c r="M114" i="78" s="1"/>
  <c r="M115" i="78" s="1"/>
  <c r="M116" i="78" s="1"/>
  <c r="M117" i="78" s="1"/>
  <c r="M118" i="78" s="1"/>
  <c r="M119" i="78" s="1"/>
  <c r="M120" i="78" s="1"/>
  <c r="M121" i="78" s="1"/>
  <c r="M122" i="78" s="1"/>
  <c r="M123" i="78" s="1"/>
  <c r="M124" i="78" s="1"/>
  <c r="M125" i="78" s="1"/>
  <c r="M126" i="78" s="1"/>
  <c r="M127" i="78" s="1"/>
  <c r="M128" i="78" s="1"/>
  <c r="M129" i="78" s="1"/>
  <c r="M130" i="78" s="1"/>
  <c r="M131" i="78" s="1"/>
  <c r="M132" i="78" s="1"/>
  <c r="M133" i="78" s="1"/>
  <c r="M134" i="78" s="1"/>
  <c r="M135" i="78" s="1"/>
  <c r="M136" i="78" s="1"/>
  <c r="M137" i="78" s="1"/>
  <c r="M138" i="78" s="1"/>
  <c r="M139" i="78" s="1"/>
  <c r="M140" i="78" s="1"/>
  <c r="M141" i="78" s="1"/>
  <c r="M142" i="78" s="1"/>
  <c r="M143" i="78" s="1"/>
  <c r="M144" i="78" s="1"/>
  <c r="M145" i="78" s="1"/>
  <c r="M146" i="78" s="1"/>
  <c r="M147" i="78" s="1"/>
  <c r="M148" i="78" s="1"/>
  <c r="M149" i="78" s="1"/>
  <c r="M150" i="78" s="1"/>
  <c r="M151" i="78" s="1"/>
  <c r="M152" i="78" s="1"/>
  <c r="M153" i="78" s="1"/>
  <c r="M154" i="78" s="1"/>
  <c r="M155" i="78" s="1"/>
  <c r="M156" i="78" s="1"/>
  <c r="M157" i="78" s="1"/>
  <c r="M158" i="78" s="1"/>
  <c r="M159" i="78" s="1"/>
  <c r="M160" i="78" s="1"/>
  <c r="M161" i="78" s="1"/>
  <c r="M162" i="78" s="1"/>
  <c r="M163" i="78" s="1"/>
  <c r="M164" i="78" s="1"/>
  <c r="M165" i="78" s="1"/>
  <c r="M166" i="78" s="1"/>
  <c r="M167" i="78" s="1"/>
  <c r="M168" i="78" s="1"/>
  <c r="M169" i="78" s="1"/>
  <c r="M170" i="78" s="1"/>
  <c r="M171" i="78" s="1"/>
  <c r="M172" i="78" s="1"/>
  <c r="M173" i="78" s="1"/>
  <c r="M174" i="78" s="1"/>
  <c r="M175" i="78" s="1"/>
  <c r="M176" i="78" s="1"/>
  <c r="M177" i="78" s="1"/>
  <c r="M178" i="78" s="1"/>
  <c r="M179" i="78" s="1"/>
  <c r="M180" i="78" s="1"/>
  <c r="M181" i="78" s="1"/>
  <c r="M182" i="78" s="1"/>
  <c r="M183" i="78" s="1"/>
  <c r="M184" i="78" s="1"/>
  <c r="M185" i="78" s="1"/>
  <c r="M186" i="78" s="1"/>
  <c r="M187" i="78" s="1"/>
  <c r="M188" i="78" s="1"/>
  <c r="M189" i="78" s="1"/>
  <c r="M190" i="78" s="1"/>
  <c r="M191" i="78" s="1"/>
  <c r="M192" i="78" s="1"/>
  <c r="M193" i="78" s="1"/>
  <c r="M194" i="78" s="1"/>
  <c r="M195" i="78" s="1"/>
  <c r="M196" i="78" s="1"/>
  <c r="M197" i="78" s="1"/>
  <c r="M198" i="78" s="1"/>
  <c r="M199" i="78" s="1"/>
  <c r="M200" i="78" s="1"/>
  <c r="M201" i="78" s="1"/>
  <c r="M202" i="78" s="1"/>
  <c r="M203" i="78" s="1"/>
  <c r="M204" i="78" s="1"/>
  <c r="M205" i="78" s="1"/>
  <c r="M206" i="78" s="1"/>
  <c r="M207" i="78" s="1"/>
  <c r="M208" i="78" s="1"/>
  <c r="M209" i="78" s="1"/>
  <c r="M210" i="78" s="1"/>
  <c r="M211" i="78" s="1"/>
  <c r="M212" i="78" s="1"/>
  <c r="M213" i="78" s="1"/>
  <c r="M214" i="78" s="1"/>
  <c r="M215" i="78" s="1"/>
  <c r="M216" i="78" s="1"/>
  <c r="M217" i="78" s="1"/>
  <c r="M218" i="78" s="1"/>
  <c r="M219" i="78" s="1"/>
  <c r="M220" i="78" s="1"/>
  <c r="M221" i="78" s="1"/>
  <c r="M222" i="78" s="1"/>
  <c r="M223" i="78" s="1"/>
  <c r="M224" i="78" s="1"/>
  <c r="M225" i="78" s="1"/>
  <c r="M226" i="78" s="1"/>
  <c r="M227" i="78" s="1"/>
  <c r="M228" i="78" s="1"/>
  <c r="M229" i="78" s="1"/>
  <c r="M230" i="78" s="1"/>
  <c r="M231" i="78" s="1"/>
  <c r="M232" i="78" s="1"/>
  <c r="M233" i="78" s="1"/>
  <c r="M234" i="78" s="1"/>
  <c r="M235" i="78" s="1"/>
  <c r="M236" i="78" s="1"/>
  <c r="M237" i="78" s="1"/>
  <c r="M238" i="78" s="1"/>
  <c r="M239" i="78" s="1"/>
  <c r="M240" i="78" s="1"/>
  <c r="M241" i="78" s="1"/>
  <c r="M242" i="78" s="1"/>
  <c r="M243" i="78" s="1"/>
  <c r="M244" i="78" s="1"/>
  <c r="M245" i="78" s="1"/>
  <c r="M246" i="78" s="1"/>
  <c r="M247" i="78" s="1"/>
  <c r="M248" i="78" s="1"/>
  <c r="M249" i="78" s="1"/>
  <c r="M250" i="78" s="1"/>
  <c r="M251" i="78" s="1"/>
  <c r="M252" i="78" s="1"/>
  <c r="M253" i="78" s="1"/>
  <c r="M254" i="78" s="1"/>
  <c r="M255" i="78" s="1"/>
  <c r="M256" i="78" s="1"/>
  <c r="M257" i="78" s="1"/>
  <c r="M258" i="78" s="1"/>
  <c r="M259" i="78" s="1"/>
  <c r="M260" i="78" s="1"/>
  <c r="M261" i="78" s="1"/>
  <c r="M262" i="78" s="1"/>
  <c r="M263" i="78" s="1"/>
  <c r="M264" i="78" s="1"/>
  <c r="M265" i="78" s="1"/>
  <c r="M266" i="78" s="1"/>
  <c r="M267" i="78" s="1"/>
  <c r="M268" i="78" s="1"/>
  <c r="M269" i="78" s="1"/>
  <c r="M270" i="78" s="1"/>
  <c r="M271" i="78" s="1"/>
  <c r="M272" i="78" s="1"/>
  <c r="M273" i="78" s="1"/>
  <c r="M274" i="78" s="1"/>
  <c r="M275" i="78" s="1"/>
  <c r="M276" i="78" s="1"/>
  <c r="M277" i="78" s="1"/>
  <c r="M278" i="78" s="1"/>
  <c r="M279" i="78" s="1"/>
  <c r="M280" i="78" s="1"/>
  <c r="M281" i="78" s="1"/>
  <c r="M282" i="78" s="1"/>
  <c r="M283" i="78" s="1"/>
  <c r="M284" i="78" s="1"/>
  <c r="M285" i="78" s="1"/>
  <c r="M286" i="78" s="1"/>
  <c r="M287" i="78" s="1"/>
  <c r="M288" i="78" s="1"/>
  <c r="M289" i="78" s="1"/>
  <c r="M290" i="78" s="1"/>
  <c r="M291" i="78" s="1"/>
  <c r="M292" i="78" s="1"/>
  <c r="M293" i="78" s="1"/>
  <c r="M294" i="78" s="1"/>
  <c r="M295" i="78" s="1"/>
  <c r="M296" i="78" s="1"/>
  <c r="M297" i="78" s="1"/>
  <c r="M298" i="78" s="1"/>
  <c r="M299" i="78" s="1"/>
  <c r="M300" i="78" s="1"/>
  <c r="M301" i="78" s="1"/>
  <c r="M302" i="78" s="1"/>
  <c r="M303" i="78" s="1"/>
  <c r="M304" i="78" s="1"/>
  <c r="M305" i="78" s="1"/>
  <c r="M306" i="78" s="1"/>
  <c r="M307" i="78" s="1"/>
  <c r="M308" i="78" s="1"/>
  <c r="M309" i="78" s="1"/>
  <c r="M310" i="78" s="1"/>
  <c r="M311" i="78" s="1"/>
  <c r="M312" i="78" s="1"/>
  <c r="M313" i="78" s="1"/>
  <c r="M314" i="78" s="1"/>
  <c r="M315" i="78" s="1"/>
  <c r="M316" i="78" s="1"/>
  <c r="M317" i="78" s="1"/>
  <c r="M318" i="78" s="1"/>
  <c r="M319" i="78" s="1"/>
  <c r="M320" i="78" s="1"/>
  <c r="M321" i="78" s="1"/>
  <c r="M322" i="78" s="1"/>
  <c r="M323" i="78" s="1"/>
  <c r="M324" i="78" s="1"/>
  <c r="M325" i="78" s="1"/>
  <c r="M326" i="78" s="1"/>
  <c r="M327" i="78" s="1"/>
  <c r="M328" i="78" s="1"/>
  <c r="M329" i="78" s="1"/>
  <c r="M330" i="78" s="1"/>
  <c r="M331" i="78" s="1"/>
  <c r="M332" i="78" s="1"/>
  <c r="M333" i="78" s="1"/>
  <c r="M334" i="78" s="1"/>
  <c r="M335" i="78" s="1"/>
  <c r="M336" i="78" s="1"/>
  <c r="M337" i="78" s="1"/>
  <c r="M338" i="78" s="1"/>
  <c r="M339" i="78" s="1"/>
  <c r="M340" i="78" s="1"/>
  <c r="M341" i="78" s="1"/>
  <c r="M342" i="78" s="1"/>
  <c r="M343" i="78" s="1"/>
  <c r="M344" i="78" s="1"/>
  <c r="M345" i="78" s="1"/>
  <c r="M346" i="78" s="1"/>
  <c r="M347" i="78" s="1"/>
  <c r="M348" i="78" s="1"/>
  <c r="M349" i="78" s="1"/>
  <c r="M350" i="78" s="1"/>
  <c r="M351" i="78" s="1"/>
  <c r="M352" i="78" s="1"/>
  <c r="M353" i="78" s="1"/>
  <c r="M354" i="78" s="1"/>
  <c r="M355" i="78" s="1"/>
  <c r="M356" i="78" s="1"/>
  <c r="M357" i="78" s="1"/>
  <c r="M358" i="78" s="1"/>
  <c r="M359" i="78" s="1"/>
  <c r="M360" i="78" s="1"/>
  <c r="M361" i="78" s="1"/>
  <c r="M362" i="78" s="1"/>
  <c r="M363" i="78" s="1"/>
  <c r="M364" i="78" s="1"/>
  <c r="M365" i="78" s="1"/>
  <c r="M366" i="78" s="1"/>
  <c r="M367" i="78" s="1"/>
  <c r="M368" i="78" s="1"/>
  <c r="M369" i="78" s="1"/>
  <c r="M370" i="78" s="1"/>
  <c r="M371" i="78" s="1"/>
  <c r="M372" i="78" s="1"/>
  <c r="M373" i="78" s="1"/>
  <c r="M374" i="78" s="1"/>
  <c r="M375" i="78" s="1"/>
  <c r="M376" i="78" s="1"/>
  <c r="M377" i="78" s="1"/>
  <c r="M378" i="78" s="1"/>
  <c r="M379" i="78" s="1"/>
  <c r="M380" i="78" s="1"/>
  <c r="M381" i="78" s="1"/>
  <c r="M382" i="78" s="1"/>
  <c r="M383" i="78" s="1"/>
  <c r="M384" i="78" s="1"/>
  <c r="M385" i="78" s="1"/>
  <c r="M386" i="78" s="1"/>
  <c r="M387" i="78" s="1"/>
  <c r="M388" i="78" s="1"/>
  <c r="M389" i="78" s="1"/>
  <c r="M390" i="78" s="1"/>
  <c r="M391" i="78" s="1"/>
  <c r="M392" i="78" s="1"/>
  <c r="M393" i="78" s="1"/>
  <c r="M394" i="78" s="1"/>
  <c r="M395" i="78" s="1"/>
  <c r="M396" i="78" s="1"/>
  <c r="M397" i="78" s="1"/>
  <c r="M398" i="78" s="1"/>
  <c r="M399" i="78" s="1"/>
  <c r="M400" i="78" s="1"/>
  <c r="M401" i="78" s="1"/>
  <c r="M402" i="78" s="1"/>
  <c r="M403" i="78" s="1"/>
  <c r="M404" i="78" s="1"/>
  <c r="M405" i="78" s="1"/>
  <c r="M406" i="78" s="1"/>
  <c r="M407" i="78" s="1"/>
  <c r="M408" i="78" s="1"/>
  <c r="M409" i="78" s="1"/>
  <c r="M410" i="78" s="1"/>
  <c r="M411" i="78" s="1"/>
  <c r="M412" i="78" s="1"/>
  <c r="M413" i="78" s="1"/>
  <c r="M414" i="78" s="1"/>
  <c r="M415" i="78" s="1"/>
  <c r="M416" i="78" s="1"/>
  <c r="M417" i="78" s="1"/>
  <c r="M418" i="78" s="1"/>
  <c r="M419" i="78" s="1"/>
  <c r="M420" i="78" s="1"/>
  <c r="M421" i="78" s="1"/>
  <c r="M422" i="78" s="1"/>
  <c r="M423" i="78" s="1"/>
  <c r="M424" i="78" s="1"/>
  <c r="M425" i="78" s="1"/>
  <c r="M426" i="78" s="1"/>
  <c r="M427" i="78" s="1"/>
  <c r="M428" i="78" s="1"/>
  <c r="M429" i="78" s="1"/>
  <c r="M430" i="78" s="1"/>
  <c r="M431" i="78" s="1"/>
  <c r="M432" i="78" s="1"/>
  <c r="M433" i="78" s="1"/>
  <c r="M434" i="78" s="1"/>
  <c r="M435" i="78" s="1"/>
  <c r="M436" i="78" s="1"/>
  <c r="M437" i="78" s="1"/>
  <c r="M438" i="78" s="1"/>
  <c r="M439" i="78" s="1"/>
  <c r="M440" i="78" s="1"/>
  <c r="M441" i="78" s="1"/>
  <c r="M442" i="78" s="1"/>
  <c r="M443" i="78" s="1"/>
  <c r="M444" i="78" s="1"/>
  <c r="M445" i="78" s="1"/>
  <c r="M446" i="78" s="1"/>
  <c r="M447" i="78" s="1"/>
  <c r="M448" i="78" s="1"/>
  <c r="M449" i="78" s="1"/>
  <c r="M450" i="78" s="1"/>
  <c r="M451" i="78" s="1"/>
  <c r="M452" i="78" s="1"/>
  <c r="M453" i="78" s="1"/>
  <c r="M454" i="78" s="1"/>
  <c r="M455" i="78" s="1"/>
  <c r="M456" i="78" s="1"/>
  <c r="M457" i="78" s="1"/>
  <c r="M458" i="78" s="1"/>
  <c r="M459" i="78" s="1"/>
  <c r="M460" i="78" s="1"/>
  <c r="M461" i="78" s="1"/>
  <c r="M462" i="78" s="1"/>
  <c r="M463" i="78" s="1"/>
  <c r="M464" i="78" s="1"/>
  <c r="M465" i="78" s="1"/>
  <c r="M466" i="78" s="1"/>
  <c r="M467" i="78" s="1"/>
  <c r="M468" i="78" s="1"/>
  <c r="M469" i="78" s="1"/>
  <c r="M470" i="78" s="1"/>
  <c r="M471" i="78" s="1"/>
  <c r="M472" i="78" s="1"/>
  <c r="M473" i="78" s="1"/>
  <c r="M474" i="78" s="1"/>
  <c r="M475" i="78" s="1"/>
  <c r="M476" i="78" s="1"/>
  <c r="M477" i="78" s="1"/>
  <c r="M478" i="78" s="1"/>
  <c r="M479" i="78" s="1"/>
  <c r="M480" i="78" s="1"/>
  <c r="M481" i="78" s="1"/>
  <c r="M482" i="78" s="1"/>
  <c r="M483" i="78" s="1"/>
  <c r="M484" i="78" s="1"/>
  <c r="M485" i="78" s="1"/>
  <c r="M486" i="78" s="1"/>
  <c r="M487" i="78" s="1"/>
  <c r="M488" i="78" s="1"/>
  <c r="M489" i="78" s="1"/>
  <c r="M490" i="78" s="1"/>
  <c r="M491" i="78" s="1"/>
  <c r="M492" i="78" s="1"/>
  <c r="M493" i="78" s="1"/>
  <c r="M494" i="78" s="1"/>
  <c r="M495" i="78" s="1"/>
  <c r="M496" i="78" s="1"/>
  <c r="M497" i="78" s="1"/>
  <c r="M498" i="78" s="1"/>
  <c r="M499" i="78" s="1"/>
  <c r="M500" i="78" s="1"/>
  <c r="M501" i="78" s="1"/>
  <c r="M502" i="78" s="1"/>
  <c r="M503" i="78" s="1"/>
  <c r="M504" i="78" s="1"/>
  <c r="M505" i="78" s="1"/>
  <c r="M506" i="78" s="1"/>
  <c r="M507" i="78" s="1"/>
  <c r="M508" i="78" s="1"/>
  <c r="M509" i="78" s="1"/>
  <c r="M510" i="78" s="1"/>
  <c r="M511" i="78" s="1"/>
  <c r="M512" i="78" s="1"/>
  <c r="M513" i="78" s="1"/>
  <c r="M514" i="78" s="1"/>
  <c r="M515" i="78" s="1"/>
  <c r="M516" i="78" s="1"/>
  <c r="M517" i="78" s="1"/>
  <c r="M518" i="78" s="1"/>
  <c r="M519" i="78" s="1"/>
  <c r="M520" i="78" s="1"/>
  <c r="M521" i="78" s="1"/>
  <c r="M522" i="78" s="1"/>
  <c r="M523" i="78" s="1"/>
  <c r="M524" i="78" s="1"/>
  <c r="M525" i="78" s="1"/>
  <c r="M526" i="78" s="1"/>
  <c r="M527" i="78" s="1"/>
  <c r="M528" i="78" s="1"/>
  <c r="M529" i="78" s="1"/>
  <c r="M530" i="78" s="1"/>
  <c r="M531" i="78" s="1"/>
  <c r="M532" i="78" s="1"/>
  <c r="M533" i="78" s="1"/>
  <c r="M534" i="78" s="1"/>
  <c r="M535" i="78" s="1"/>
  <c r="M536" i="78" s="1"/>
  <c r="M537" i="78" s="1"/>
  <c r="M538" i="78" s="1"/>
  <c r="M539" i="78" s="1"/>
  <c r="M540" i="78" s="1"/>
  <c r="M541" i="78" s="1"/>
  <c r="M542" i="78" s="1"/>
  <c r="M543" i="78" s="1"/>
  <c r="M544" i="78" s="1"/>
  <c r="M545" i="78" s="1"/>
  <c r="M546" i="78" s="1"/>
  <c r="M547" i="78" s="1"/>
  <c r="M548" i="78" s="1"/>
  <c r="M549" i="78" s="1"/>
  <c r="M550" i="78" s="1"/>
  <c r="M551" i="78" s="1"/>
  <c r="M552" i="78" s="1"/>
  <c r="M553" i="78" s="1"/>
  <c r="M554" i="78" s="1"/>
  <c r="M555" i="78" s="1"/>
  <c r="M556" i="78" s="1"/>
  <c r="M557" i="78" s="1"/>
  <c r="M558" i="78" s="1"/>
  <c r="M559" i="78" s="1"/>
  <c r="M560" i="78" s="1"/>
  <c r="M561" i="78" s="1"/>
  <c r="M562" i="78" s="1"/>
  <c r="M563" i="78" s="1"/>
  <c r="M564" i="78" s="1"/>
  <c r="M565" i="78" s="1"/>
  <c r="M566" i="78" s="1"/>
  <c r="M567" i="78" s="1"/>
  <c r="M568" i="78" s="1"/>
  <c r="M569" i="78" s="1"/>
  <c r="M570" i="78" s="1"/>
  <c r="M571" i="78" s="1"/>
  <c r="M572" i="78" s="1"/>
  <c r="M573" i="78" s="1"/>
  <c r="M574" i="78" s="1"/>
  <c r="M575" i="78" s="1"/>
  <c r="M576" i="78" s="1"/>
  <c r="M577" i="78" s="1"/>
  <c r="M578" i="78" s="1"/>
  <c r="M579" i="78" s="1"/>
  <c r="M580" i="78" s="1"/>
  <c r="M581" i="78" s="1"/>
  <c r="M582" i="78" s="1"/>
  <c r="M583" i="78" s="1"/>
  <c r="M584" i="78" s="1"/>
  <c r="M585" i="78" s="1"/>
  <c r="M586" i="78" s="1"/>
  <c r="M587" i="78" s="1"/>
  <c r="M588" i="78" s="1"/>
  <c r="M589" i="78" s="1"/>
  <c r="M590" i="78" s="1"/>
  <c r="M591" i="78" s="1"/>
  <c r="M592" i="78" s="1"/>
  <c r="M593" i="78" s="1"/>
  <c r="M594" i="78" s="1"/>
  <c r="M595" i="78" s="1"/>
  <c r="M596" i="78" s="1"/>
  <c r="M597" i="78" s="1"/>
  <c r="M598" i="78" s="1"/>
  <c r="M599" i="78" s="1"/>
  <c r="M600" i="78" s="1"/>
  <c r="M601" i="78" s="1"/>
  <c r="M602" i="78" s="1"/>
  <c r="M603" i="78" s="1"/>
  <c r="M604" i="78" s="1"/>
  <c r="M605" i="78" s="1"/>
  <c r="M606" i="78" s="1"/>
  <c r="M607" i="78" s="1"/>
  <c r="M608" i="78" s="1"/>
  <c r="M609" i="78" s="1"/>
  <c r="M610" i="78" s="1"/>
  <c r="M611" i="78" s="1"/>
  <c r="M612" i="78" s="1"/>
  <c r="M613" i="78" s="1"/>
  <c r="M614" i="78" s="1"/>
  <c r="M615" i="78" s="1"/>
  <c r="M616" i="78" s="1"/>
  <c r="M617" i="78" s="1"/>
  <c r="M618" i="78" s="1"/>
  <c r="M619" i="78" s="1"/>
  <c r="M620" i="78" s="1"/>
  <c r="M621" i="78" s="1"/>
  <c r="M622" i="78" s="1"/>
  <c r="M623" i="78" s="1"/>
  <c r="M624" i="78" s="1"/>
  <c r="M625" i="78" s="1"/>
  <c r="M626" i="78" s="1"/>
  <c r="M627" i="78" s="1"/>
  <c r="M628" i="78" s="1"/>
  <c r="M629" i="78" s="1"/>
  <c r="M630" i="78" s="1"/>
  <c r="M631" i="78" s="1"/>
  <c r="M632" i="78" s="1"/>
  <c r="M633" i="78" s="1"/>
  <c r="M634" i="78" s="1"/>
  <c r="M635" i="78" s="1"/>
  <c r="M636" i="78" s="1"/>
  <c r="M637" i="78" s="1"/>
  <c r="M638" i="78" s="1"/>
  <c r="M639" i="78" s="1"/>
  <c r="M640" i="78" s="1"/>
  <c r="M641" i="78" s="1"/>
  <c r="M642" i="78" s="1"/>
  <c r="M643" i="78" s="1"/>
  <c r="M644" i="78" s="1"/>
  <c r="M645" i="78" s="1"/>
  <c r="M646" i="78" s="1"/>
  <c r="M647" i="78" s="1"/>
  <c r="M648" i="78" s="1"/>
  <c r="M649" i="78" s="1"/>
  <c r="M650" i="78" s="1"/>
  <c r="M651" i="78" s="1"/>
  <c r="M652" i="78" s="1"/>
  <c r="M653" i="78" s="1"/>
  <c r="M654" i="78" s="1"/>
  <c r="M655" i="78" s="1"/>
  <c r="M656" i="78" s="1"/>
  <c r="M657" i="78" s="1"/>
  <c r="M658" i="78" s="1"/>
  <c r="M659" i="78" s="1"/>
  <c r="M660" i="78" s="1"/>
  <c r="M661" i="78" s="1"/>
  <c r="M662" i="78" s="1"/>
  <c r="M663" i="78" s="1"/>
  <c r="M664" i="78" s="1"/>
  <c r="M665" i="78" s="1"/>
  <c r="M666" i="78" s="1"/>
  <c r="M667" i="78" s="1"/>
  <c r="M668" i="78" s="1"/>
  <c r="M669" i="78" s="1"/>
  <c r="M670" i="78" s="1"/>
  <c r="M671" i="78" s="1"/>
  <c r="M672" i="78" s="1"/>
  <c r="M673" i="78" s="1"/>
  <c r="M674" i="78" s="1"/>
  <c r="M675" i="78" s="1"/>
  <c r="M676" i="78" s="1"/>
  <c r="M677" i="78" s="1"/>
  <c r="M678" i="78" s="1"/>
  <c r="M679" i="78" s="1"/>
  <c r="M680" i="78" s="1"/>
  <c r="M681" i="78" s="1"/>
  <c r="M682" i="78" s="1"/>
  <c r="M683" i="78" s="1"/>
  <c r="M684" i="78" s="1"/>
  <c r="M685" i="78" s="1"/>
  <c r="M686" i="78" s="1"/>
  <c r="M687" i="78" s="1"/>
  <c r="M688" i="78" s="1"/>
  <c r="M689" i="78" s="1"/>
  <c r="M690" i="78" s="1"/>
  <c r="M691" i="78" s="1"/>
  <c r="M692" i="78" s="1"/>
  <c r="M693" i="78" s="1"/>
  <c r="M694" i="78" s="1"/>
  <c r="M695" i="78" s="1"/>
  <c r="M696" i="78" s="1"/>
  <c r="M697" i="78" s="1"/>
  <c r="M698" i="78" s="1"/>
  <c r="M699" i="78" s="1"/>
  <c r="M700" i="78" s="1"/>
  <c r="M701" i="78" s="1"/>
  <c r="M702" i="78" s="1"/>
  <c r="M703" i="78" s="1"/>
  <c r="M704" i="78" s="1"/>
  <c r="M705" i="78" s="1"/>
  <c r="M706" i="78" s="1"/>
  <c r="M707" i="78" s="1"/>
  <c r="M708" i="78" s="1"/>
  <c r="M709" i="78" s="1"/>
  <c r="M710" i="78" s="1"/>
  <c r="M711" i="78" s="1"/>
  <c r="M712" i="78" s="1"/>
  <c r="M713" i="78" s="1"/>
  <c r="M714" i="78" s="1"/>
  <c r="M715" i="78" s="1"/>
  <c r="M716" i="78" s="1"/>
  <c r="M717" i="78" s="1"/>
  <c r="M718" i="78" s="1"/>
  <c r="M719" i="78" s="1"/>
  <c r="M720" i="78" s="1"/>
  <c r="M721" i="78" s="1"/>
  <c r="M722" i="78" s="1"/>
  <c r="M723" i="78" s="1"/>
  <c r="M724" i="78" s="1"/>
  <c r="M725" i="78" s="1"/>
  <c r="M726" i="78" s="1"/>
  <c r="M727" i="78" s="1"/>
  <c r="M728" i="78" s="1"/>
  <c r="M729" i="78" s="1"/>
  <c r="M730" i="78" s="1"/>
  <c r="M731" i="78" s="1"/>
  <c r="M732" i="78" s="1"/>
  <c r="M733" i="78" s="1"/>
  <c r="M734" i="78" s="1"/>
  <c r="M735" i="78" s="1"/>
  <c r="M736" i="78" s="1"/>
  <c r="M737" i="78" s="1"/>
  <c r="M738" i="78" s="1"/>
  <c r="M739" i="78" s="1"/>
  <c r="M740" i="78" s="1"/>
  <c r="M741" i="78" s="1"/>
  <c r="M742" i="78" s="1"/>
  <c r="M743" i="78" s="1"/>
  <c r="M744" i="78" s="1"/>
  <c r="M745" i="78" s="1"/>
  <c r="M746" i="78" s="1"/>
  <c r="M747" i="78" s="1"/>
  <c r="M748" i="78" s="1"/>
  <c r="M749" i="78" s="1"/>
  <c r="M750" i="78" s="1"/>
  <c r="M751" i="78" s="1"/>
  <c r="M752" i="78" s="1"/>
  <c r="M753" i="78" s="1"/>
  <c r="M754" i="78" s="1"/>
  <c r="M755" i="78" s="1"/>
  <c r="M756" i="78" s="1"/>
  <c r="M757" i="78" s="1"/>
  <c r="M758" i="78" s="1"/>
  <c r="M759" i="78" s="1"/>
  <c r="M760" i="78" s="1"/>
  <c r="M761" i="78" s="1"/>
  <c r="M762" i="78" s="1"/>
  <c r="M763" i="78" s="1"/>
  <c r="M764" i="78" s="1"/>
  <c r="M765" i="78" s="1"/>
  <c r="M766" i="78" s="1"/>
  <c r="M767" i="78" s="1"/>
  <c r="M768" i="78" s="1"/>
  <c r="M769" i="78" s="1"/>
  <c r="M770" i="78" s="1"/>
  <c r="M771" i="78" s="1"/>
  <c r="M772" i="78" s="1"/>
  <c r="M773" i="78" s="1"/>
  <c r="M774" i="78" s="1"/>
  <c r="M775" i="78" s="1"/>
  <c r="M776" i="78" s="1"/>
  <c r="D4" i="30"/>
  <c r="D6" i="70"/>
  <c r="AC4" i="29"/>
  <c r="AX4" i="29"/>
  <c r="AI4" i="29"/>
  <c r="AU4" i="29"/>
  <c r="N4" i="29"/>
  <c r="AR4" i="29"/>
  <c r="H4" i="29"/>
  <c r="BD4" i="29"/>
  <c r="AL4" i="29"/>
  <c r="T4" i="29"/>
  <c r="Z4" i="29"/>
  <c r="AO4" i="29"/>
  <c r="B4" i="29"/>
  <c r="K4" i="29"/>
  <c r="AF4" i="29"/>
  <c r="Q4" i="29"/>
  <c r="W4" i="29"/>
  <c r="BG4" i="29"/>
  <c r="BJ4" i="29"/>
  <c r="E4" i="29"/>
  <c r="BA4" i="29"/>
  <c r="BM4" i="29"/>
  <c r="Q11" i="96" a="1"/>
  <c r="Q13" i="96" a="1"/>
  <c r="Q19" i="96" a="1"/>
  <c r="Q25" i="96" a="1"/>
  <c r="Q31" i="96" a="1"/>
  <c r="Q37" i="96" a="1"/>
  <c r="Q43" i="96" a="1"/>
  <c r="Q41" i="96" a="1"/>
  <c r="Q14" i="96" a="1"/>
  <c r="Q20" i="96" a="1"/>
  <c r="Q26" i="96" a="1"/>
  <c r="Q32" i="96" a="1"/>
  <c r="Q38" i="96" a="1"/>
  <c r="Q39" i="96" a="1"/>
  <c r="Q30" i="96" a="1"/>
  <c r="Q15" i="96" a="1"/>
  <c r="Q21" i="96" a="1"/>
  <c r="Q27" i="96" a="1"/>
  <c r="Q33" i="96" a="1"/>
  <c r="Q42" i="96" a="1"/>
  <c r="Q16" i="96" a="1"/>
  <c r="Q22" i="96" a="1"/>
  <c r="Q28" i="96" a="1"/>
  <c r="Q34" i="96" a="1"/>
  <c r="Q40" i="96" a="1"/>
  <c r="Q17" i="96" a="1"/>
  <c r="Q35" i="96" a="1"/>
  <c r="Q24" i="96" a="1"/>
  <c r="Q29" i="96" a="1"/>
  <c r="Q18" i="96" a="1"/>
  <c r="Q36" i="96" a="1"/>
  <c r="Q23" i="96" a="1"/>
  <c r="D12" i="96" a="1"/>
  <c r="F13" i="96" a="1"/>
  <c r="D15" i="96" a="1"/>
  <c r="F16" i="96" a="1"/>
  <c r="D18" i="96" a="1"/>
  <c r="F19" i="96" a="1"/>
  <c r="D21" i="96" a="1"/>
  <c r="F22" i="96" a="1"/>
  <c r="D24" i="96" a="1"/>
  <c r="F25" i="96" a="1"/>
  <c r="D27" i="96" a="1"/>
  <c r="F28" i="96" a="1"/>
  <c r="D30" i="96" a="1"/>
  <c r="F31" i="96" a="1"/>
  <c r="D33" i="96" a="1"/>
  <c r="F34" i="96" a="1"/>
  <c r="D36" i="96" a="1"/>
  <c r="F37" i="96" a="1"/>
  <c r="D39" i="96" a="1"/>
  <c r="F40" i="96" a="1"/>
  <c r="D42" i="96" a="1"/>
  <c r="F43" i="96" a="1"/>
  <c r="G38" i="96" a="1"/>
  <c r="G37" i="96" a="1"/>
  <c r="G43" i="96" a="1"/>
  <c r="F23" i="96" a="1"/>
  <c r="F32" i="96" a="1"/>
  <c r="D43" i="96" a="1"/>
  <c r="E43" i="96" a="1"/>
  <c r="E12" i="96" a="1"/>
  <c r="G13" i="96" a="1"/>
  <c r="E15" i="96" a="1"/>
  <c r="G16" i="96" a="1"/>
  <c r="E18" i="96" a="1"/>
  <c r="G19" i="96" a="1"/>
  <c r="E21" i="96" a="1"/>
  <c r="G22" i="96" a="1"/>
  <c r="E24" i="96" a="1"/>
  <c r="G25" i="96" a="1"/>
  <c r="E27" i="96" a="1"/>
  <c r="G28" i="96" a="1"/>
  <c r="E30" i="96" a="1"/>
  <c r="G31" i="96" a="1"/>
  <c r="E33" i="96" a="1"/>
  <c r="G34" i="96" a="1"/>
  <c r="E36" i="96" a="1"/>
  <c r="E39" i="96" a="1"/>
  <c r="G40" i="96" a="1"/>
  <c r="E42" i="96" a="1"/>
  <c r="F36" i="96" a="1"/>
  <c r="G24" i="96" a="1"/>
  <c r="E32" i="96" a="1"/>
  <c r="E38" i="96" a="1"/>
  <c r="F26" i="96" a="1"/>
  <c r="F38" i="96" a="1"/>
  <c r="F12" i="96" a="1"/>
  <c r="D14" i="96" a="1"/>
  <c r="F15" i="96" a="1"/>
  <c r="D17" i="96" a="1"/>
  <c r="F18" i="96" a="1"/>
  <c r="D20" i="96" a="1"/>
  <c r="F21" i="96" a="1"/>
  <c r="D23" i="96" a="1"/>
  <c r="F24" i="96" a="1"/>
  <c r="D26" i="96" a="1"/>
  <c r="F27" i="96" a="1"/>
  <c r="D29" i="96" a="1"/>
  <c r="F30" i="96" a="1"/>
  <c r="D32" i="96" a="1"/>
  <c r="F33" i="96" a="1"/>
  <c r="D35" i="96" a="1"/>
  <c r="D38" i="96" a="1"/>
  <c r="F39" i="96" a="1"/>
  <c r="D41" i="96" a="1"/>
  <c r="F42" i="96" a="1"/>
  <c r="E26" i="96" a="1"/>
  <c r="G33" i="96" a="1"/>
  <c r="G39" i="96" a="1"/>
  <c r="D25" i="96" a="1"/>
  <c r="D37" i="96" a="1"/>
  <c r="E14" i="96" a="1"/>
  <c r="E23" i="96" a="1"/>
  <c r="E29" i="96" a="1"/>
  <c r="E35" i="96" a="1"/>
  <c r="E41" i="96" a="1"/>
  <c r="D28" i="96" a="1"/>
  <c r="D34" i="96" a="1"/>
  <c r="F41" i="96" a="1"/>
  <c r="G41" i="96" a="1"/>
  <c r="G12" i="96" a="1"/>
  <c r="G15" i="96" a="1"/>
  <c r="E17" i="96" a="1"/>
  <c r="G18" i="96" a="1"/>
  <c r="E20" i="96" a="1"/>
  <c r="G21" i="96" a="1"/>
  <c r="G27" i="96" a="1"/>
  <c r="G30" i="96" a="1"/>
  <c r="G36" i="96" a="1"/>
  <c r="G42" i="96" a="1"/>
  <c r="F29" i="96" a="1"/>
  <c r="F35" i="96" a="1"/>
  <c r="D13" i="96" a="1"/>
  <c r="F14" i="96" a="1"/>
  <c r="D16" i="96" a="1"/>
  <c r="F17" i="96" a="1"/>
  <c r="D19" i="96" a="1"/>
  <c r="F20" i="96" a="1"/>
  <c r="D22" i="96" a="1"/>
  <c r="D31" i="96" a="1"/>
  <c r="D40" i="96" a="1"/>
  <c r="E40" i="96" a="1"/>
  <c r="E13" i="96" a="1"/>
  <c r="G14" i="96" a="1"/>
  <c r="E16" i="96" a="1"/>
  <c r="G17" i="96" a="1"/>
  <c r="E19" i="96" a="1"/>
  <c r="G20" i="96" a="1"/>
  <c r="E22" i="96" a="1"/>
  <c r="G23" i="96" a="1"/>
  <c r="E25" i="96" a="1"/>
  <c r="G26" i="96" a="1"/>
  <c r="E28" i="96" a="1"/>
  <c r="G29" i="96" a="1"/>
  <c r="E31" i="96" a="1"/>
  <c r="G32" i="96" a="1"/>
  <c r="E34" i="96" a="1"/>
  <c r="G35" i="96" a="1"/>
  <c r="E37" i="96" a="1"/>
  <c r="G11" i="96" a="1"/>
  <c r="D11" i="96" a="1"/>
  <c r="I3" i="96" a="1"/>
  <c r="B15" i="55"/>
  <c r="B15" i="53"/>
  <c r="B45" i="53"/>
  <c r="AC5" i="94"/>
  <c r="B45" i="55"/>
  <c r="E5" i="94" a="1"/>
  <c r="C70" i="78"/>
  <c r="Q11" i="96" l="1"/>
  <c r="Q23" i="96"/>
  <c r="Q36" i="96"/>
  <c r="Q18" i="96"/>
  <c r="Q29" i="96"/>
  <c r="Q24" i="96"/>
  <c r="Q35" i="96"/>
  <c r="Q17" i="96"/>
  <c r="Q40" i="96"/>
  <c r="Q34" i="96"/>
  <c r="Q28" i="96"/>
  <c r="Q22" i="96"/>
  <c r="Q16" i="96"/>
  <c r="Q42" i="96"/>
  <c r="Q33" i="96"/>
  <c r="Q27" i="96"/>
  <c r="Q21" i="96"/>
  <c r="Q15" i="96"/>
  <c r="Q30" i="96"/>
  <c r="Q39" i="96"/>
  <c r="Q38" i="96"/>
  <c r="Q32" i="96"/>
  <c r="Q26" i="96"/>
  <c r="Q20" i="96"/>
  <c r="Q14" i="96"/>
  <c r="Q41" i="96"/>
  <c r="Q43" i="96"/>
  <c r="R43" i="96" s="1"/>
  <c r="Q37" i="96"/>
  <c r="Q31" i="96"/>
  <c r="Q25" i="96"/>
  <c r="Q19" i="96"/>
  <c r="Q13" i="96"/>
  <c r="E37" i="96"/>
  <c r="G35" i="96"/>
  <c r="E34" i="96"/>
  <c r="G32" i="96"/>
  <c r="E31" i="96"/>
  <c r="G29" i="96"/>
  <c r="E28" i="96"/>
  <c r="G26" i="96"/>
  <c r="E25" i="96"/>
  <c r="G23" i="96"/>
  <c r="E22" i="96"/>
  <c r="G20" i="96"/>
  <c r="E19" i="96"/>
  <c r="G17" i="96"/>
  <c r="E16" i="96"/>
  <c r="G14" i="96"/>
  <c r="E13" i="96"/>
  <c r="E40" i="96"/>
  <c r="D40" i="96"/>
  <c r="D31" i="96"/>
  <c r="D22" i="96"/>
  <c r="F20" i="96"/>
  <c r="D19" i="96"/>
  <c r="S19" i="96" s="1"/>
  <c r="F17" i="96"/>
  <c r="D16" i="96"/>
  <c r="F14" i="96"/>
  <c r="D13" i="96"/>
  <c r="F35" i="96"/>
  <c r="F29" i="96"/>
  <c r="G42" i="96"/>
  <c r="G36" i="96"/>
  <c r="G30" i="96"/>
  <c r="G27" i="96"/>
  <c r="G21" i="96"/>
  <c r="E20" i="96"/>
  <c r="G18" i="96"/>
  <c r="E17" i="96"/>
  <c r="G15" i="96"/>
  <c r="G12" i="96"/>
  <c r="G41" i="96"/>
  <c r="F41" i="96"/>
  <c r="D34" i="96"/>
  <c r="D28" i="96"/>
  <c r="E41" i="96"/>
  <c r="E35" i="96"/>
  <c r="E29" i="96"/>
  <c r="E23" i="96"/>
  <c r="E14" i="96"/>
  <c r="D37" i="96"/>
  <c r="D25" i="96"/>
  <c r="G39" i="96"/>
  <c r="G33" i="96"/>
  <c r="E26" i="96"/>
  <c r="F42" i="96"/>
  <c r="D41" i="96"/>
  <c r="F39" i="96"/>
  <c r="D38" i="96"/>
  <c r="D35" i="96"/>
  <c r="F33" i="96"/>
  <c r="D32" i="96"/>
  <c r="F30" i="96"/>
  <c r="D29" i="96"/>
  <c r="F27" i="96"/>
  <c r="D26" i="96"/>
  <c r="F24" i="96"/>
  <c r="D23" i="96"/>
  <c r="S23" i="96" s="1"/>
  <c r="F21" i="96"/>
  <c r="D20" i="96"/>
  <c r="F18" i="96"/>
  <c r="D17" i="96"/>
  <c r="F15" i="96"/>
  <c r="D14" i="96"/>
  <c r="F12" i="96"/>
  <c r="F38" i="96"/>
  <c r="F26" i="96"/>
  <c r="E38" i="96"/>
  <c r="E32" i="96"/>
  <c r="G24" i="96"/>
  <c r="F36" i="96"/>
  <c r="E42" i="96"/>
  <c r="G40" i="96"/>
  <c r="E39" i="96"/>
  <c r="E36" i="96"/>
  <c r="G34" i="96"/>
  <c r="E33" i="96"/>
  <c r="G31" i="96"/>
  <c r="E30" i="96"/>
  <c r="G28" i="96"/>
  <c r="E27" i="96"/>
  <c r="G25" i="96"/>
  <c r="E24" i="96"/>
  <c r="G22" i="96"/>
  <c r="E21" i="96"/>
  <c r="G19" i="96"/>
  <c r="E18" i="96"/>
  <c r="G16" i="96"/>
  <c r="E15" i="96"/>
  <c r="G13" i="96"/>
  <c r="E12" i="96"/>
  <c r="E43" i="96"/>
  <c r="D43" i="96"/>
  <c r="F32" i="96"/>
  <c r="F23" i="96"/>
  <c r="G43" i="96"/>
  <c r="G37" i="96"/>
  <c r="G38" i="96"/>
  <c r="F43" i="96"/>
  <c r="D42" i="96"/>
  <c r="F40" i="96"/>
  <c r="D39" i="96"/>
  <c r="F37" i="96"/>
  <c r="D36" i="96"/>
  <c r="F34" i="96"/>
  <c r="D33" i="96"/>
  <c r="F31" i="96"/>
  <c r="D30" i="96"/>
  <c r="F28" i="96"/>
  <c r="D27" i="96"/>
  <c r="F25" i="96"/>
  <c r="D24" i="96"/>
  <c r="S24" i="96" s="1"/>
  <c r="F22" i="96"/>
  <c r="D21" i="96"/>
  <c r="F19" i="96"/>
  <c r="D18" i="96"/>
  <c r="S18" i="96" s="1"/>
  <c r="F16" i="96"/>
  <c r="D15" i="96"/>
  <c r="F13" i="96"/>
  <c r="D12" i="96"/>
  <c r="D11" i="96"/>
  <c r="G11" i="96"/>
  <c r="I3" i="96"/>
  <c r="R18" i="96"/>
  <c r="R38" i="96"/>
  <c r="R37" i="96"/>
  <c r="E5" i="94"/>
  <c r="K5" i="30"/>
  <c r="L4" i="30"/>
  <c r="J4" i="30"/>
  <c r="J5" i="30" s="1"/>
  <c r="J6" i="30" s="1"/>
  <c r="J7" i="30" s="1"/>
  <c r="J8" i="30" s="1"/>
  <c r="J9" i="30" s="1"/>
  <c r="J10" i="30" s="1"/>
  <c r="J11" i="30" s="1"/>
  <c r="J12" i="30" s="1"/>
  <c r="J13" i="30" s="1"/>
  <c r="J14" i="30" s="1"/>
  <c r="J15" i="30" s="1"/>
  <c r="J16" i="30" s="1"/>
  <c r="J17" i="30" s="1"/>
  <c r="J18" i="30" s="1"/>
  <c r="J19" i="30" s="1"/>
  <c r="J20" i="30" s="1"/>
  <c r="J21" i="30" s="1"/>
  <c r="J22" i="30" s="1"/>
  <c r="J23" i="30" s="1"/>
  <c r="J24" i="30" s="1"/>
  <c r="J25" i="30" s="1"/>
  <c r="J26" i="30" s="1"/>
  <c r="J27" i="30" s="1"/>
  <c r="J28" i="30" s="1"/>
  <c r="J29" i="30" s="1"/>
  <c r="J30" i="30" s="1"/>
  <c r="J31" i="30" s="1"/>
  <c r="J32" i="30" s="1"/>
  <c r="J33" i="30" s="1"/>
  <c r="J34" i="30" s="1"/>
  <c r="J35" i="30" s="1"/>
  <c r="J36" i="30" s="1"/>
  <c r="J37" i="30" s="1"/>
  <c r="J38" i="30" s="1"/>
  <c r="J39" i="30" s="1"/>
  <c r="J40" i="30" s="1"/>
  <c r="J41" i="30" s="1"/>
  <c r="J42" i="30" s="1"/>
  <c r="J43" i="30" s="1"/>
  <c r="J44" i="30" s="1"/>
  <c r="J45" i="30" s="1"/>
  <c r="J46" i="30" s="1"/>
  <c r="J47" i="30" s="1"/>
  <c r="J48" i="30" s="1"/>
  <c r="J49" i="30" s="1"/>
  <c r="J50" i="30" s="1"/>
  <c r="J51" i="30" s="1"/>
  <c r="J52" i="30" s="1"/>
  <c r="J53" i="30" s="1"/>
  <c r="J54" i="30" s="1"/>
  <c r="J55" i="30" s="1"/>
  <c r="J56" i="30" s="1"/>
  <c r="J57" i="30" s="1"/>
  <c r="J58" i="30" s="1"/>
  <c r="J59" i="30" s="1"/>
  <c r="J60" i="30" s="1"/>
  <c r="J61" i="30" s="1"/>
  <c r="J62" i="30" s="1"/>
  <c r="J63" i="30" s="1"/>
  <c r="J64" i="30" s="1"/>
  <c r="J65" i="30" s="1"/>
  <c r="J66" i="30" s="1"/>
  <c r="J67" i="30" s="1"/>
  <c r="J68" i="30" s="1"/>
  <c r="J69" i="30" s="1"/>
  <c r="J70" i="30" s="1"/>
  <c r="J71" i="30" s="1"/>
  <c r="J72" i="30" s="1"/>
  <c r="J73" i="30" s="1"/>
  <c r="J74" i="30" s="1"/>
  <c r="J75" i="30" s="1"/>
  <c r="J76" i="30" s="1"/>
  <c r="J77" i="30" s="1"/>
  <c r="J78" i="30" s="1"/>
  <c r="J79" i="30" s="1"/>
  <c r="J80" i="30" s="1"/>
  <c r="J81" i="30" s="1"/>
  <c r="J82" i="30" s="1"/>
  <c r="J83" i="30" s="1"/>
  <c r="J84" i="30" s="1"/>
  <c r="J85" i="30" s="1"/>
  <c r="J86" i="30" s="1"/>
  <c r="J87" i="30" s="1"/>
  <c r="J88" i="30" s="1"/>
  <c r="J89" i="30" s="1"/>
  <c r="J90" i="30" s="1"/>
  <c r="J91" i="30" s="1"/>
  <c r="J92" i="30" s="1"/>
  <c r="J93" i="30" s="1"/>
  <c r="J94" i="30" s="1"/>
  <c r="J95" i="30" s="1"/>
  <c r="J96" i="30" s="1"/>
  <c r="J97" i="30" s="1"/>
  <c r="J98" i="30" s="1"/>
  <c r="J99" i="30" s="1"/>
  <c r="J100" i="30" s="1"/>
  <c r="J101" i="30" s="1"/>
  <c r="J102" i="30" s="1"/>
  <c r="J103" i="30" s="1"/>
  <c r="J104" i="30" s="1"/>
  <c r="J105" i="30" s="1"/>
  <c r="J106" i="30" s="1"/>
  <c r="J107" i="30" s="1"/>
  <c r="J108" i="30" s="1"/>
  <c r="J109" i="30" s="1"/>
  <c r="J110" i="30" s="1"/>
  <c r="J111" i="30" s="1"/>
  <c r="J112" i="30" s="1"/>
  <c r="J113" i="30" s="1"/>
  <c r="J114" i="30" s="1"/>
  <c r="J115" i="30" s="1"/>
  <c r="J116" i="30" s="1"/>
  <c r="J117" i="30" s="1"/>
  <c r="J118" i="30" s="1"/>
  <c r="J119" i="30" s="1"/>
  <c r="J120" i="30" s="1"/>
  <c r="J121" i="30" s="1"/>
  <c r="J122" i="30" s="1"/>
  <c r="J123" i="30" s="1"/>
  <c r="J124" i="30" s="1"/>
  <c r="J125" i="30" s="1"/>
  <c r="J126" i="30" s="1"/>
  <c r="J127" i="30" s="1"/>
  <c r="J128" i="30" s="1"/>
  <c r="J129" i="30" s="1"/>
  <c r="J130" i="30" s="1"/>
  <c r="J131" i="30" s="1"/>
  <c r="J132" i="30" s="1"/>
  <c r="J133" i="30" s="1"/>
  <c r="J134" i="30" s="1"/>
  <c r="J135" i="30" s="1"/>
  <c r="J136" i="30" s="1"/>
  <c r="J137" i="30" s="1"/>
  <c r="J138" i="30" s="1"/>
  <c r="J139" i="30" s="1"/>
  <c r="J140" i="30" s="1"/>
  <c r="J141" i="30" s="1"/>
  <c r="J142" i="30" s="1"/>
  <c r="J143" i="30" s="1"/>
  <c r="J144" i="30" s="1"/>
  <c r="J145" i="30" s="1"/>
  <c r="J146" i="30" s="1"/>
  <c r="J147" i="30" s="1"/>
  <c r="J148" i="30" s="1"/>
  <c r="J149" i="30" s="1"/>
  <c r="J150" i="30" s="1"/>
  <c r="J151" i="30" s="1"/>
  <c r="J152" i="30" s="1"/>
  <c r="J153" i="30" s="1"/>
  <c r="J154" i="30" s="1"/>
  <c r="J155" i="30" s="1"/>
  <c r="J156" i="30" s="1"/>
  <c r="J157" i="30" s="1"/>
  <c r="J158" i="30" s="1"/>
  <c r="J159" i="30" s="1"/>
  <c r="J160" i="30" s="1"/>
  <c r="J161" i="30" s="1"/>
  <c r="J162" i="30" s="1"/>
  <c r="J163" i="30" s="1"/>
  <c r="J164" i="30" s="1"/>
  <c r="J165" i="30" s="1"/>
  <c r="J166" i="30" s="1"/>
  <c r="J167" i="30" s="1"/>
  <c r="J168" i="30" s="1"/>
  <c r="J169" i="30" s="1"/>
  <c r="J170" i="30" s="1"/>
  <c r="J171" i="30" s="1"/>
  <c r="J172" i="30" s="1"/>
  <c r="J173" i="30" s="1"/>
  <c r="J174" i="30" s="1"/>
  <c r="J175" i="30" s="1"/>
  <c r="J176" i="30" s="1"/>
  <c r="J177" i="30" s="1"/>
  <c r="J178" i="30" s="1"/>
  <c r="J179" i="30" s="1"/>
  <c r="J180" i="30" s="1"/>
  <c r="J181" i="30" s="1"/>
  <c r="J182" i="30" s="1"/>
  <c r="J183" i="30" s="1"/>
  <c r="J184" i="30" s="1"/>
  <c r="J185" i="30" s="1"/>
  <c r="J186" i="30" s="1"/>
  <c r="J187" i="30" s="1"/>
  <c r="J188" i="30" s="1"/>
  <c r="J189" i="30" s="1"/>
  <c r="J190" i="30" s="1"/>
  <c r="J191" i="30" s="1"/>
  <c r="J192" i="30" s="1"/>
  <c r="J193" i="30" s="1"/>
  <c r="J194" i="30" s="1"/>
  <c r="J195" i="30" s="1"/>
  <c r="J196" i="30" s="1"/>
  <c r="J197" i="30" s="1"/>
  <c r="J198" i="30" s="1"/>
  <c r="J199" i="30" s="1"/>
  <c r="J200" i="30" s="1"/>
  <c r="J201" i="30" s="1"/>
  <c r="J202" i="30" s="1"/>
  <c r="J203" i="30" s="1"/>
  <c r="J204" i="30" s="1"/>
  <c r="J205" i="30" s="1"/>
  <c r="J206" i="30" s="1"/>
  <c r="J207" i="30" s="1"/>
  <c r="J208" i="30" s="1"/>
  <c r="J209" i="30" s="1"/>
  <c r="J210" i="30" s="1"/>
  <c r="J211" i="30" s="1"/>
  <c r="J212" i="30" s="1"/>
  <c r="J213" i="30" s="1"/>
  <c r="J214" i="30" s="1"/>
  <c r="J215" i="30" s="1"/>
  <c r="J216" i="30" s="1"/>
  <c r="J217" i="30" s="1"/>
  <c r="J218" i="30" s="1"/>
  <c r="J219" i="30" s="1"/>
  <c r="J220" i="30" s="1"/>
  <c r="J221" i="30" s="1"/>
  <c r="J222" i="30" s="1"/>
  <c r="J223" i="30" s="1"/>
  <c r="J224" i="30" s="1"/>
  <c r="J225" i="30" s="1"/>
  <c r="J226" i="30" s="1"/>
  <c r="J227" i="30" s="1"/>
  <c r="J228" i="30" s="1"/>
  <c r="J229" i="30" s="1"/>
  <c r="J230" i="30" s="1"/>
  <c r="J231" i="30" s="1"/>
  <c r="J232" i="30" s="1"/>
  <c r="J233" i="30" s="1"/>
  <c r="J234" i="30" s="1"/>
  <c r="J235" i="30" s="1"/>
  <c r="J236" i="30" s="1"/>
  <c r="J237" i="30" s="1"/>
  <c r="J238" i="30" s="1"/>
  <c r="J239" i="30" s="1"/>
  <c r="J240" i="30" s="1"/>
  <c r="J241" i="30" s="1"/>
  <c r="J242" i="30" s="1"/>
  <c r="J243" i="30" s="1"/>
  <c r="J244" i="30" s="1"/>
  <c r="J245" i="30" s="1"/>
  <c r="J246" i="30" s="1"/>
  <c r="J247" i="30" s="1"/>
  <c r="J248" i="30" s="1"/>
  <c r="J249" i="30" s="1"/>
  <c r="J250" i="30" s="1"/>
  <c r="J251" i="30" s="1"/>
  <c r="J252" i="30" s="1"/>
  <c r="J253" i="30" s="1"/>
  <c r="J254" i="30" s="1"/>
  <c r="J255" i="30" s="1"/>
  <c r="J256" i="30" s="1"/>
  <c r="J257" i="30" s="1"/>
  <c r="J258" i="30" s="1"/>
  <c r="J259" i="30" s="1"/>
  <c r="J260" i="30" s="1"/>
  <c r="J261" i="30" s="1"/>
  <c r="J262" i="30" s="1"/>
  <c r="J263" i="30" s="1"/>
  <c r="J264" i="30" s="1"/>
  <c r="J265" i="30" s="1"/>
  <c r="J266" i="30" s="1"/>
  <c r="J267" i="30" s="1"/>
  <c r="J268" i="30" s="1"/>
  <c r="J269" i="30" s="1"/>
  <c r="J270" i="30" s="1"/>
  <c r="J271" i="30" s="1"/>
  <c r="J272" i="30" s="1"/>
  <c r="J273" i="30" s="1"/>
  <c r="J274" i="30" s="1"/>
  <c r="J275" i="30" s="1"/>
  <c r="J276" i="30" s="1"/>
  <c r="J277" i="30" s="1"/>
  <c r="J278" i="30" s="1"/>
  <c r="J279" i="30" s="1"/>
  <c r="J280" i="30" s="1"/>
  <c r="J281" i="30" s="1"/>
  <c r="J282" i="30" s="1"/>
  <c r="J283" i="30" s="1"/>
  <c r="J284" i="30" s="1"/>
  <c r="J285" i="30" s="1"/>
  <c r="J286" i="30" s="1"/>
  <c r="J287" i="30" s="1"/>
  <c r="J288" i="30" s="1"/>
  <c r="J289" i="30" s="1"/>
  <c r="J290" i="30" s="1"/>
  <c r="J291" i="30" s="1"/>
  <c r="J292" i="30" s="1"/>
  <c r="J293" i="30" s="1"/>
  <c r="J294" i="30" s="1"/>
  <c r="J295" i="30" s="1"/>
  <c r="J296" i="30" s="1"/>
  <c r="J297" i="30" s="1"/>
  <c r="J298" i="30" s="1"/>
  <c r="J299" i="30" s="1"/>
  <c r="J300" i="30" s="1"/>
  <c r="J301" i="30" s="1"/>
  <c r="J302" i="30" s="1"/>
  <c r="J303" i="30" s="1"/>
  <c r="J304" i="30" s="1"/>
  <c r="J305" i="30" s="1"/>
  <c r="J306" i="30" s="1"/>
  <c r="J307" i="30" s="1"/>
  <c r="J308" i="30" s="1"/>
  <c r="J309" i="30" s="1"/>
  <c r="J310" i="30" s="1"/>
  <c r="J311" i="30" s="1"/>
  <c r="J312" i="30" s="1"/>
  <c r="J313" i="30" s="1"/>
  <c r="J314" i="30" s="1"/>
  <c r="J315" i="30" s="1"/>
  <c r="J316" i="30" s="1"/>
  <c r="J317" i="30" s="1"/>
  <c r="J318" i="30" s="1"/>
  <c r="J319" i="30" s="1"/>
  <c r="J320" i="30" s="1"/>
  <c r="J321" i="30" s="1"/>
  <c r="J322" i="30" s="1"/>
  <c r="J323" i="30" s="1"/>
  <c r="J324" i="30" s="1"/>
  <c r="J325" i="30" s="1"/>
  <c r="J326" i="30" s="1"/>
  <c r="J327" i="30" s="1"/>
  <c r="J328" i="30" s="1"/>
  <c r="J329" i="30" s="1"/>
  <c r="J330" i="30" s="1"/>
  <c r="J331" i="30" s="1"/>
  <c r="J332" i="30" s="1"/>
  <c r="J333" i="30" s="1"/>
  <c r="J334" i="30" s="1"/>
  <c r="J335" i="30" s="1"/>
  <c r="J336" i="30" s="1"/>
  <c r="J337" i="30" s="1"/>
  <c r="J338" i="30" s="1"/>
  <c r="J339" i="30" s="1"/>
  <c r="J340" i="30" s="1"/>
  <c r="J341" i="30" s="1"/>
  <c r="J342" i="30" s="1"/>
  <c r="J343" i="30" s="1"/>
  <c r="J344" i="30" s="1"/>
  <c r="J345" i="30" s="1"/>
  <c r="J346" i="30" s="1"/>
  <c r="J347" i="30" s="1"/>
  <c r="J348" i="30" s="1"/>
  <c r="J349" i="30" s="1"/>
  <c r="J350" i="30" s="1"/>
  <c r="J351" i="30" s="1"/>
  <c r="J352" i="30" s="1"/>
  <c r="J353" i="30" s="1"/>
  <c r="J354" i="30" s="1"/>
  <c r="J355" i="30" s="1"/>
  <c r="J356" i="30" s="1"/>
  <c r="J357" i="30" s="1"/>
  <c r="J358" i="30" s="1"/>
  <c r="J359" i="30" s="1"/>
  <c r="J360" i="30" s="1"/>
  <c r="J361" i="30" s="1"/>
  <c r="J362" i="30" s="1"/>
  <c r="J363" i="30" s="1"/>
  <c r="J364" i="30" s="1"/>
  <c r="J365" i="30" s="1"/>
  <c r="J366" i="30" s="1"/>
  <c r="J367" i="30" s="1"/>
  <c r="J368" i="30" s="1"/>
  <c r="J369" i="30" s="1"/>
  <c r="J370" i="30" s="1"/>
  <c r="J371" i="30" s="1"/>
  <c r="J372" i="30" s="1"/>
  <c r="J373" i="30" s="1"/>
  <c r="J374" i="30" s="1"/>
  <c r="J375" i="30" s="1"/>
  <c r="J376" i="30" s="1"/>
  <c r="J377" i="30" s="1"/>
  <c r="J378" i="30" s="1"/>
  <c r="J379" i="30" s="1"/>
  <c r="J380" i="30" s="1"/>
  <c r="J381" i="30" s="1"/>
  <c r="J382" i="30" s="1"/>
  <c r="J383" i="30" s="1"/>
  <c r="J384" i="30" s="1"/>
  <c r="J385" i="30" s="1"/>
  <c r="J386" i="30" s="1"/>
  <c r="J387" i="30" s="1"/>
  <c r="J388" i="30" s="1"/>
  <c r="J389" i="30" s="1"/>
  <c r="J390" i="30" s="1"/>
  <c r="J391" i="30" s="1"/>
  <c r="J392" i="30" s="1"/>
  <c r="J393" i="30" s="1"/>
  <c r="J394" i="30" s="1"/>
  <c r="J395" i="30" s="1"/>
  <c r="J396" i="30" s="1"/>
  <c r="J397" i="30" s="1"/>
  <c r="J398" i="30" s="1"/>
  <c r="J399" i="30" s="1"/>
  <c r="J400" i="30" s="1"/>
  <c r="J401" i="30" s="1"/>
  <c r="J402" i="30" s="1"/>
  <c r="J403" i="30" s="1"/>
  <c r="J404" i="30" s="1"/>
  <c r="J405" i="30" s="1"/>
  <c r="J406" i="30" s="1"/>
  <c r="J407" i="30" s="1"/>
  <c r="J408" i="30" s="1"/>
  <c r="J409" i="30" s="1"/>
  <c r="J410" i="30" s="1"/>
  <c r="J411" i="30" s="1"/>
  <c r="J412" i="30" s="1"/>
  <c r="J413" i="30" s="1"/>
  <c r="J414" i="30" s="1"/>
  <c r="J415" i="30" s="1"/>
  <c r="J416" i="30" s="1"/>
  <c r="J417" i="30" s="1"/>
  <c r="J418" i="30" s="1"/>
  <c r="J419" i="30" s="1"/>
  <c r="J420" i="30" s="1"/>
  <c r="J421" i="30" s="1"/>
  <c r="J422" i="30" s="1"/>
  <c r="J423" i="30" s="1"/>
  <c r="J424" i="30" s="1"/>
  <c r="J425" i="30" s="1"/>
  <c r="J426" i="30" s="1"/>
  <c r="J427" i="30" s="1"/>
  <c r="J428" i="30" s="1"/>
  <c r="J429" i="30" s="1"/>
  <c r="J430" i="30" s="1"/>
  <c r="J431" i="30" s="1"/>
  <c r="J432" i="30" s="1"/>
  <c r="J433" i="30" s="1"/>
  <c r="J434" i="30" s="1"/>
  <c r="J435" i="30" s="1"/>
  <c r="J436" i="30" s="1"/>
  <c r="J437" i="30" s="1"/>
  <c r="J438" i="30" s="1"/>
  <c r="J439" i="30" s="1"/>
  <c r="J440" i="30" s="1"/>
  <c r="J441" i="30" s="1"/>
  <c r="J442" i="30" s="1"/>
  <c r="J443" i="30" s="1"/>
  <c r="J444" i="30" s="1"/>
  <c r="J445" i="30" s="1"/>
  <c r="J446" i="30" s="1"/>
  <c r="J447" i="30" s="1"/>
  <c r="J448" i="30" s="1"/>
  <c r="J449" i="30" s="1"/>
  <c r="J450" i="30" s="1"/>
  <c r="J451" i="30" s="1"/>
  <c r="J452" i="30" s="1"/>
  <c r="J453" i="30" s="1"/>
  <c r="J454" i="30" s="1"/>
  <c r="J455" i="30" s="1"/>
  <c r="J456" i="30" s="1"/>
  <c r="J457" i="30" s="1"/>
  <c r="J458" i="30" s="1"/>
  <c r="J459" i="30" s="1"/>
  <c r="J460" i="30" s="1"/>
  <c r="J461" i="30" s="1"/>
  <c r="J462" i="30" s="1"/>
  <c r="J463" i="30" s="1"/>
  <c r="J464" i="30" s="1"/>
  <c r="J465" i="30" s="1"/>
  <c r="J466" i="30" s="1"/>
  <c r="J467" i="30" s="1"/>
  <c r="J468" i="30" s="1"/>
  <c r="J469" i="30" s="1"/>
  <c r="J470" i="30" s="1"/>
  <c r="J471" i="30" s="1"/>
  <c r="J472" i="30" s="1"/>
  <c r="J473" i="30" s="1"/>
  <c r="J474" i="30" s="1"/>
  <c r="J475" i="30" s="1"/>
  <c r="J476" i="30" s="1"/>
  <c r="J477" i="30" s="1"/>
  <c r="J478" i="30" s="1"/>
  <c r="J479" i="30" s="1"/>
  <c r="J480" i="30" s="1"/>
  <c r="J481" i="30" s="1"/>
  <c r="J482" i="30" s="1"/>
  <c r="J483" i="30" s="1"/>
  <c r="J484" i="30" s="1"/>
  <c r="J485" i="30" s="1"/>
  <c r="J486" i="30" s="1"/>
  <c r="J487" i="30" s="1"/>
  <c r="J488" i="30" s="1"/>
  <c r="J489" i="30" s="1"/>
  <c r="J490" i="30" s="1"/>
  <c r="J491" i="30" s="1"/>
  <c r="J492" i="30" s="1"/>
  <c r="J493" i="30" s="1"/>
  <c r="J494" i="30" s="1"/>
  <c r="J495" i="30" s="1"/>
  <c r="J496" i="30" s="1"/>
  <c r="J497" i="30" s="1"/>
  <c r="J498" i="30" s="1"/>
  <c r="J499" i="30" s="1"/>
  <c r="J500" i="30" s="1"/>
  <c r="J501" i="30" s="1"/>
  <c r="J502" i="30" s="1"/>
  <c r="J503" i="30" s="1"/>
  <c r="J504" i="30" s="1"/>
  <c r="J505" i="30" s="1"/>
  <c r="J506" i="30" s="1"/>
  <c r="J507" i="30" s="1"/>
  <c r="J508" i="30" s="1"/>
  <c r="J509" i="30" s="1"/>
  <c r="J510" i="30" s="1"/>
  <c r="J511" i="30" s="1"/>
  <c r="J512" i="30" s="1"/>
  <c r="J513" i="30" s="1"/>
  <c r="J514" i="30" s="1"/>
  <c r="J515" i="30" s="1"/>
  <c r="J516" i="30" s="1"/>
  <c r="J517" i="30" s="1"/>
  <c r="J518" i="30" s="1"/>
  <c r="J519" i="30" s="1"/>
  <c r="J520" i="30" s="1"/>
  <c r="J521" i="30" s="1"/>
  <c r="J522" i="30" s="1"/>
  <c r="J523" i="30" s="1"/>
  <c r="J524" i="30" s="1"/>
  <c r="J525" i="30" s="1"/>
  <c r="J526" i="30" s="1"/>
  <c r="J527" i="30" s="1"/>
  <c r="J528" i="30" s="1"/>
  <c r="J529" i="30" s="1"/>
  <c r="J530" i="30" s="1"/>
  <c r="J531" i="30" s="1"/>
  <c r="J532" i="30" s="1"/>
  <c r="J533" i="30" s="1"/>
  <c r="J534" i="30" s="1"/>
  <c r="J535" i="30" s="1"/>
  <c r="J536" i="30" s="1"/>
  <c r="J537" i="30" s="1"/>
  <c r="J538" i="30" s="1"/>
  <c r="J539" i="30" s="1"/>
  <c r="J540" i="30" s="1"/>
  <c r="J541" i="30" s="1"/>
  <c r="J542" i="30" s="1"/>
  <c r="J543" i="30" s="1"/>
  <c r="J544" i="30" s="1"/>
  <c r="J545" i="30" s="1"/>
  <c r="J546" i="30" s="1"/>
  <c r="J547" i="30" s="1"/>
  <c r="J548" i="30" s="1"/>
  <c r="J549" i="30" s="1"/>
  <c r="J550" i="30" s="1"/>
  <c r="J551" i="30" s="1"/>
  <c r="J552" i="30" s="1"/>
  <c r="J553" i="30" s="1"/>
  <c r="J554" i="30" s="1"/>
  <c r="J555" i="30" s="1"/>
  <c r="J556" i="30" s="1"/>
  <c r="J557" i="30" s="1"/>
  <c r="J558" i="30" s="1"/>
  <c r="J559" i="30" s="1"/>
  <c r="J560" i="30" s="1"/>
  <c r="J561" i="30" s="1"/>
  <c r="J562" i="30" s="1"/>
  <c r="J563" i="30" s="1"/>
  <c r="J564" i="30" s="1"/>
  <c r="J565" i="30" s="1"/>
  <c r="J566" i="30" s="1"/>
  <c r="J567" i="30" s="1"/>
  <c r="J568" i="30" s="1"/>
  <c r="J569" i="30" s="1"/>
  <c r="J570" i="30" s="1"/>
  <c r="J571" i="30" s="1"/>
  <c r="J572" i="30" s="1"/>
  <c r="J573" i="30" s="1"/>
  <c r="J574" i="30" s="1"/>
  <c r="J575" i="30" s="1"/>
  <c r="J576" i="30" s="1"/>
  <c r="J577" i="30" s="1"/>
  <c r="J578" i="30" s="1"/>
  <c r="J579" i="30" s="1"/>
  <c r="J580" i="30" s="1"/>
  <c r="J581" i="30" s="1"/>
  <c r="J582" i="30" s="1"/>
  <c r="J583" i="30" s="1"/>
  <c r="J584" i="30" s="1"/>
  <c r="J585" i="30" s="1"/>
  <c r="J586" i="30" s="1"/>
  <c r="J587" i="30" s="1"/>
  <c r="J588" i="30" s="1"/>
  <c r="J589" i="30" s="1"/>
  <c r="J590" i="30" s="1"/>
  <c r="J591" i="30" s="1"/>
  <c r="J592" i="30" s="1"/>
  <c r="J593" i="30" s="1"/>
  <c r="J594" i="30" s="1"/>
  <c r="J595" i="30" s="1"/>
  <c r="J596" i="30" s="1"/>
  <c r="J597" i="30" s="1"/>
  <c r="J598" i="30" s="1"/>
  <c r="J599" i="30" s="1"/>
  <c r="J600" i="30" s="1"/>
  <c r="J601" i="30" s="1"/>
  <c r="J602" i="30" s="1"/>
  <c r="J603" i="30" s="1"/>
  <c r="J604" i="30" s="1"/>
  <c r="J605" i="30" s="1"/>
  <c r="J606" i="30" s="1"/>
  <c r="J607" i="30" s="1"/>
  <c r="J608" i="30" s="1"/>
  <c r="J609" i="30" s="1"/>
  <c r="J610" i="30" s="1"/>
  <c r="J611" i="30" s="1"/>
  <c r="J612" i="30" s="1"/>
  <c r="J613" i="30" s="1"/>
  <c r="J614" i="30" s="1"/>
  <c r="J615" i="30" s="1"/>
  <c r="J616" i="30" s="1"/>
  <c r="J617" i="30" s="1"/>
  <c r="J618" i="30" s="1"/>
  <c r="J619" i="30" s="1"/>
  <c r="J620" i="30" s="1"/>
  <c r="J621" i="30" s="1"/>
  <c r="J622" i="30" s="1"/>
  <c r="J623" i="30" s="1"/>
  <c r="J624" i="30" s="1"/>
  <c r="J625" i="30" s="1"/>
  <c r="J626" i="30" s="1"/>
  <c r="J627" i="30" s="1"/>
  <c r="J628" i="30" s="1"/>
  <c r="J629" i="30" s="1"/>
  <c r="J630" i="30" s="1"/>
  <c r="J631" i="30" s="1"/>
  <c r="J632" i="30" s="1"/>
  <c r="J633" i="30" s="1"/>
  <c r="J634" i="30" s="1"/>
  <c r="J635" i="30" s="1"/>
  <c r="J636" i="30" s="1"/>
  <c r="J637" i="30" s="1"/>
  <c r="J638" i="30" s="1"/>
  <c r="J639" i="30" s="1"/>
  <c r="J640" i="30" s="1"/>
  <c r="J641" i="30" s="1"/>
  <c r="J642" i="30" s="1"/>
  <c r="J643" i="30" s="1"/>
  <c r="J644" i="30" s="1"/>
  <c r="J645" i="30" s="1"/>
  <c r="J646" i="30" s="1"/>
  <c r="J647" i="30" s="1"/>
  <c r="J648" i="30" s="1"/>
  <c r="J649" i="30" s="1"/>
  <c r="J650" i="30" s="1"/>
  <c r="J651" i="30" s="1"/>
  <c r="J652" i="30" s="1"/>
  <c r="J653" i="30" s="1"/>
  <c r="J654" i="30" s="1"/>
  <c r="J655" i="30" s="1"/>
  <c r="J656" i="30" s="1"/>
  <c r="J657" i="30" s="1"/>
  <c r="J658" i="30" s="1"/>
  <c r="J659" i="30" s="1"/>
  <c r="J660" i="30" s="1"/>
  <c r="J661" i="30" s="1"/>
  <c r="J662" i="30" s="1"/>
  <c r="J663" i="30" s="1"/>
  <c r="J664" i="30" s="1"/>
  <c r="J665" i="30" s="1"/>
  <c r="J666" i="30" s="1"/>
  <c r="J667" i="30" s="1"/>
  <c r="J668" i="30" s="1"/>
  <c r="J669" i="30" s="1"/>
  <c r="J670" i="30" s="1"/>
  <c r="J671" i="30" s="1"/>
  <c r="J672" i="30" s="1"/>
  <c r="J673" i="30" s="1"/>
  <c r="J674" i="30" s="1"/>
  <c r="J675" i="30" s="1"/>
  <c r="J676" i="30" s="1"/>
  <c r="J677" i="30" s="1"/>
  <c r="J678" i="30" s="1"/>
  <c r="J679" i="30" s="1"/>
  <c r="J680" i="30" s="1"/>
  <c r="J681" i="30" s="1"/>
  <c r="J682" i="30" s="1"/>
  <c r="J683" i="30" s="1"/>
  <c r="J684" i="30" s="1"/>
  <c r="J685" i="30" s="1"/>
  <c r="J686" i="30" s="1"/>
  <c r="J687" i="30" s="1"/>
  <c r="J688" i="30" s="1"/>
  <c r="J689" i="30" s="1"/>
  <c r="J690" i="30" s="1"/>
  <c r="J691" i="30" s="1"/>
  <c r="J692" i="30" s="1"/>
  <c r="J693" i="30" s="1"/>
  <c r="J694" i="30" s="1"/>
  <c r="J695" i="30" s="1"/>
  <c r="J696" i="30" s="1"/>
  <c r="J697" i="30" s="1"/>
  <c r="J698" i="30" s="1"/>
  <c r="J699" i="30" s="1"/>
  <c r="J700" i="30" s="1"/>
  <c r="J701" i="30" s="1"/>
  <c r="J702" i="30" s="1"/>
  <c r="J703" i="30" s="1"/>
  <c r="J704" i="30" s="1"/>
  <c r="J705" i="30" s="1"/>
  <c r="J706" i="30" s="1"/>
  <c r="J707" i="30" s="1"/>
  <c r="J708" i="30" s="1"/>
  <c r="J709" i="30" s="1"/>
  <c r="J710" i="30" s="1"/>
  <c r="J711" i="30" s="1"/>
  <c r="J712" i="30" s="1"/>
  <c r="J713" i="30" s="1"/>
  <c r="J714" i="30" s="1"/>
  <c r="J715" i="30" s="1"/>
  <c r="J716" i="30" s="1"/>
  <c r="J717" i="30" s="1"/>
  <c r="J718" i="30" s="1"/>
  <c r="J719" i="30" s="1"/>
  <c r="J720" i="30" s="1"/>
  <c r="J721" i="30" s="1"/>
  <c r="J722" i="30" s="1"/>
  <c r="J723" i="30" s="1"/>
  <c r="J724" i="30" s="1"/>
  <c r="J725" i="30" s="1"/>
  <c r="J726" i="30" s="1"/>
  <c r="J727" i="30" s="1"/>
  <c r="J728" i="30" s="1"/>
  <c r="J729" i="30" s="1"/>
  <c r="J730" i="30" s="1"/>
  <c r="J731" i="30" s="1"/>
  <c r="J732" i="30" s="1"/>
  <c r="J733" i="30" s="1"/>
  <c r="J734" i="30" s="1"/>
  <c r="J735" i="30" s="1"/>
  <c r="J736" i="30" s="1"/>
  <c r="J737" i="30" s="1"/>
  <c r="J738" i="30" s="1"/>
  <c r="J739" i="30" s="1"/>
  <c r="J740" i="30" s="1"/>
  <c r="J741" i="30" s="1"/>
  <c r="J742" i="30" s="1"/>
  <c r="J743" i="30" s="1"/>
  <c r="J744" i="30" s="1"/>
  <c r="J745" i="30" s="1"/>
  <c r="J746" i="30" s="1"/>
  <c r="J747" i="30" s="1"/>
  <c r="J748" i="30" s="1"/>
  <c r="J749" i="30" s="1"/>
  <c r="J750" i="30" s="1"/>
  <c r="J751" i="30" s="1"/>
  <c r="J752" i="30" s="1"/>
  <c r="J753" i="30" s="1"/>
  <c r="J754" i="30" s="1"/>
  <c r="J755" i="30" s="1"/>
  <c r="J756" i="30" s="1"/>
  <c r="J757" i="30" s="1"/>
  <c r="J758" i="30" s="1"/>
  <c r="J759" i="30" s="1"/>
  <c r="J760" i="30" s="1"/>
  <c r="J761" i="30" s="1"/>
  <c r="J762" i="30" s="1"/>
  <c r="J763" i="30" s="1"/>
  <c r="J764" i="30" s="1"/>
  <c r="J765" i="30" s="1"/>
  <c r="J766" i="30" s="1"/>
  <c r="J767" i="30" s="1"/>
  <c r="J768" i="30" s="1"/>
  <c r="J769" i="30" s="1"/>
  <c r="J770" i="30" s="1"/>
  <c r="J771" i="30" s="1"/>
  <c r="J772" i="30" s="1"/>
  <c r="J773" i="30" s="1"/>
  <c r="J774" i="30" s="1"/>
  <c r="J775" i="30" s="1"/>
  <c r="J776" i="30" s="1"/>
  <c r="J777" i="30" s="1"/>
  <c r="J778" i="30" s="1"/>
  <c r="J779" i="30" s="1"/>
  <c r="J780" i="30" s="1"/>
  <c r="J781" i="30" s="1"/>
  <c r="J782" i="30" s="1"/>
  <c r="J783" i="30" s="1"/>
  <c r="J784" i="30" s="1"/>
  <c r="J785" i="30" s="1"/>
  <c r="J786" i="30" s="1"/>
  <c r="J787" i="30" s="1"/>
  <c r="J788" i="30" s="1"/>
  <c r="J789" i="30" s="1"/>
  <c r="J790" i="30" s="1"/>
  <c r="J791" i="30" s="1"/>
  <c r="J792" i="30" s="1"/>
  <c r="J793" i="30" s="1"/>
  <c r="J794" i="30" s="1"/>
  <c r="J795" i="30" s="1"/>
  <c r="J796" i="30" s="1"/>
  <c r="J797" i="30" s="1"/>
  <c r="J798" i="30" s="1"/>
  <c r="J799" i="30" s="1"/>
  <c r="J800" i="30" s="1"/>
  <c r="J801" i="30" s="1"/>
  <c r="J802" i="30" s="1"/>
  <c r="J803" i="30" s="1"/>
  <c r="J804" i="30" s="1"/>
  <c r="J805" i="30" s="1"/>
  <c r="J806" i="30" s="1"/>
  <c r="J807" i="30" s="1"/>
  <c r="J808" i="30" s="1"/>
  <c r="J809" i="30" s="1"/>
  <c r="J810" i="30" s="1"/>
  <c r="J811" i="30" s="1"/>
  <c r="J812" i="30" s="1"/>
  <c r="J813" i="30" s="1"/>
  <c r="J814" i="30" s="1"/>
  <c r="J815" i="30" s="1"/>
  <c r="J816" i="30" s="1"/>
  <c r="J817" i="30" s="1"/>
  <c r="J818" i="30" s="1"/>
  <c r="J819" i="30" s="1"/>
  <c r="J820" i="30" s="1"/>
  <c r="J821" i="30" s="1"/>
  <c r="J822" i="30" s="1"/>
  <c r="J823" i="30" s="1"/>
  <c r="J824" i="30" s="1"/>
  <c r="J825" i="30" s="1"/>
  <c r="J826" i="30" s="1"/>
  <c r="J827" i="30" s="1"/>
  <c r="J828" i="30" s="1"/>
  <c r="J829" i="30" s="1"/>
  <c r="J830" i="30" s="1"/>
  <c r="J831" i="30" s="1"/>
  <c r="J832" i="30" s="1"/>
  <c r="J833" i="30" s="1"/>
  <c r="J834" i="30" s="1"/>
  <c r="J835" i="30" s="1"/>
  <c r="J836" i="30" s="1"/>
  <c r="J837" i="30" s="1"/>
  <c r="J838" i="30" s="1"/>
  <c r="J839" i="30" s="1"/>
  <c r="J840" i="30" s="1"/>
  <c r="J841" i="30" s="1"/>
  <c r="J842" i="30" s="1"/>
  <c r="J843" i="30" s="1"/>
  <c r="J844" i="30" s="1"/>
  <c r="J845" i="30" s="1"/>
  <c r="J846" i="30" s="1"/>
  <c r="J847" i="30" s="1"/>
  <c r="J848" i="30" s="1"/>
  <c r="J849" i="30" s="1"/>
  <c r="J850" i="30" s="1"/>
  <c r="J851" i="30" s="1"/>
  <c r="J852" i="30" s="1"/>
  <c r="J853" i="30" s="1"/>
  <c r="J854" i="30" s="1"/>
  <c r="J855" i="30" s="1"/>
  <c r="J856" i="30" s="1"/>
  <c r="J857" i="30" s="1"/>
  <c r="J858" i="30" s="1"/>
  <c r="J859" i="30" s="1"/>
  <c r="J860" i="30" s="1"/>
  <c r="J861" i="30" s="1"/>
  <c r="J862" i="30" s="1"/>
  <c r="J863" i="30" s="1"/>
  <c r="J864" i="30" s="1"/>
  <c r="J865" i="30" s="1"/>
  <c r="J866" i="30" s="1"/>
  <c r="J867" i="30" s="1"/>
  <c r="J868" i="30" s="1"/>
  <c r="J869" i="30" s="1"/>
  <c r="J870" i="30" s="1"/>
  <c r="J871" i="30" s="1"/>
  <c r="J872" i="30" s="1"/>
  <c r="J873" i="30" s="1"/>
  <c r="J874" i="30" s="1"/>
  <c r="J875" i="30" s="1"/>
  <c r="J876" i="30" s="1"/>
  <c r="J877" i="30" s="1"/>
  <c r="J878" i="30" s="1"/>
  <c r="J879" i="30" s="1"/>
  <c r="J880" i="30" s="1"/>
  <c r="J881" i="30" s="1"/>
  <c r="J882" i="30" s="1"/>
  <c r="J883" i="30" s="1"/>
  <c r="J884" i="30" s="1"/>
  <c r="J885" i="30" s="1"/>
  <c r="J886" i="30" s="1"/>
  <c r="J887" i="30" s="1"/>
  <c r="J888" i="30" s="1"/>
  <c r="J889" i="30" s="1"/>
  <c r="J890" i="30" s="1"/>
  <c r="J891" i="30" s="1"/>
  <c r="J892" i="30" s="1"/>
  <c r="J893" i="30" s="1"/>
  <c r="J894" i="30" s="1"/>
  <c r="J895" i="30" s="1"/>
  <c r="J896" i="30" s="1"/>
  <c r="J897" i="30" s="1"/>
  <c r="J898" i="30" s="1"/>
  <c r="J899" i="30" s="1"/>
  <c r="J900" i="30" s="1"/>
  <c r="J901" i="30" s="1"/>
  <c r="J902" i="30" s="1"/>
  <c r="J903" i="30" s="1"/>
  <c r="J904" i="30" s="1"/>
  <c r="J905" i="30" s="1"/>
  <c r="J906" i="30" s="1"/>
  <c r="J907" i="30" s="1"/>
  <c r="J908" i="30" s="1"/>
  <c r="J909" i="30" s="1"/>
  <c r="J910" i="30" s="1"/>
  <c r="J911" i="30" s="1"/>
  <c r="J912" i="30" s="1"/>
  <c r="J913" i="30" s="1"/>
  <c r="J914" i="30" s="1"/>
  <c r="J915" i="30" s="1"/>
  <c r="J916" i="30" s="1"/>
  <c r="J917" i="30" s="1"/>
  <c r="J918" i="30" s="1"/>
  <c r="J919" i="30" s="1"/>
  <c r="J920" i="30" s="1"/>
  <c r="J921" i="30" s="1"/>
  <c r="J922" i="30" s="1"/>
  <c r="J923" i="30" s="1"/>
  <c r="J924" i="30" s="1"/>
  <c r="J925" i="30" s="1"/>
  <c r="J926" i="30" s="1"/>
  <c r="J927" i="30" s="1"/>
  <c r="J928" i="30" s="1"/>
  <c r="J929" i="30" s="1"/>
  <c r="J930" i="30" s="1"/>
  <c r="J931" i="30" s="1"/>
  <c r="J932" i="30" s="1"/>
  <c r="J933" i="30" s="1"/>
  <c r="J934" i="30" s="1"/>
  <c r="J935" i="30" s="1"/>
  <c r="J936" i="30" s="1"/>
  <c r="J937" i="30" s="1"/>
  <c r="J938" i="30" s="1"/>
  <c r="J939" i="30" s="1"/>
  <c r="J940" i="30" s="1"/>
  <c r="J941" i="30" s="1"/>
  <c r="J942" i="30" s="1"/>
  <c r="J943" i="30" s="1"/>
  <c r="J944" i="30" s="1"/>
  <c r="J945" i="30" s="1"/>
  <c r="J946" i="30" s="1"/>
  <c r="J947" i="30" s="1"/>
  <c r="J948" i="30" s="1"/>
  <c r="J949" i="30" s="1"/>
  <c r="J950" i="30" s="1"/>
  <c r="J951" i="30" s="1"/>
  <c r="J952" i="30" s="1"/>
  <c r="J953" i="30" s="1"/>
  <c r="J954" i="30" s="1"/>
  <c r="J955" i="30" s="1"/>
  <c r="J956" i="30" s="1"/>
  <c r="J957" i="30" s="1"/>
  <c r="J958" i="30" s="1"/>
  <c r="J959" i="30" s="1"/>
  <c r="J960" i="30" s="1"/>
  <c r="J961" i="30" s="1"/>
  <c r="J962" i="30" s="1"/>
  <c r="J963" i="30" s="1"/>
  <c r="J964" i="30" s="1"/>
  <c r="J965" i="30" s="1"/>
  <c r="J966" i="30" s="1"/>
  <c r="J967" i="30" s="1"/>
  <c r="J968" i="30" s="1"/>
  <c r="J969" i="30" s="1"/>
  <c r="J970" i="30" s="1"/>
  <c r="J971" i="30" s="1"/>
  <c r="J972" i="30" s="1"/>
  <c r="J973" i="30" s="1"/>
  <c r="J974" i="30" s="1"/>
  <c r="J975" i="30" s="1"/>
  <c r="J976" i="30" s="1"/>
  <c r="J977" i="30" s="1"/>
  <c r="J978" i="30" s="1"/>
  <c r="J979" i="30" s="1"/>
  <c r="J980" i="30" s="1"/>
  <c r="J981" i="30" s="1"/>
  <c r="J982" i="30" s="1"/>
  <c r="J983" i="30" s="1"/>
  <c r="J984" i="30" s="1"/>
  <c r="J985" i="30" s="1"/>
  <c r="J986" i="30" s="1"/>
  <c r="J987" i="30" s="1"/>
  <c r="J988" i="30" s="1"/>
  <c r="J989" i="30" s="1"/>
  <c r="J990" i="30" s="1"/>
  <c r="J991" i="30" s="1"/>
  <c r="J992" i="30" s="1"/>
  <c r="J993" i="30" s="1"/>
  <c r="J994" i="30" s="1"/>
  <c r="J995" i="30" s="1"/>
  <c r="J996" i="30" s="1"/>
  <c r="J997" i="30" s="1"/>
  <c r="J998" i="30" s="1"/>
  <c r="J999" i="30" s="1"/>
  <c r="J1000" i="30" s="1"/>
  <c r="J1001" i="30" s="1"/>
  <c r="J1002" i="30" s="1"/>
  <c r="J1003" i="30" s="1"/>
  <c r="J1004" i="30" s="1"/>
  <c r="J1005" i="30" s="1"/>
  <c r="J1006" i="30" s="1"/>
  <c r="J1007" i="30" s="1"/>
  <c r="J1008" i="30" s="1"/>
  <c r="J1009" i="30" s="1"/>
  <c r="J1010" i="30" s="1"/>
  <c r="J1011" i="30" s="1"/>
  <c r="J1012" i="30" s="1"/>
  <c r="J1013" i="30" s="1"/>
  <c r="J1014" i="30" s="1"/>
  <c r="J1015" i="30" s="1"/>
  <c r="J1016" i="30" s="1"/>
  <c r="J1017" i="30" s="1"/>
  <c r="J1018" i="30" s="1"/>
  <c r="J1019" i="30" s="1"/>
  <c r="J1020" i="30" s="1"/>
  <c r="J1021" i="30" s="1"/>
  <c r="J1022" i="30" s="1"/>
  <c r="J1023" i="30" s="1"/>
  <c r="J1024" i="30" s="1"/>
  <c r="J1025" i="30" s="1"/>
  <c r="J1026" i="30" s="1"/>
  <c r="J1027" i="30" s="1"/>
  <c r="J1028" i="30" s="1"/>
  <c r="J1029" i="30" s="1"/>
  <c r="J1030" i="30" s="1"/>
  <c r="J1031" i="30" s="1"/>
  <c r="J1032" i="30" s="1"/>
  <c r="J1033" i="30" s="1"/>
  <c r="J1034" i="30" s="1"/>
  <c r="J1035" i="30" s="1"/>
  <c r="J1036" i="30" s="1"/>
  <c r="J1037" i="30" s="1"/>
  <c r="J1038" i="30" s="1"/>
  <c r="J1039" i="30" s="1"/>
  <c r="J1040" i="30" s="1"/>
  <c r="J1041" i="30" s="1"/>
  <c r="J1042" i="30" s="1"/>
  <c r="J1043" i="30" s="1"/>
  <c r="J1044" i="30" s="1"/>
  <c r="J1045" i="30" s="1"/>
  <c r="J1046" i="30" s="1"/>
  <c r="J1047" i="30" s="1"/>
  <c r="J1048" i="30" s="1"/>
  <c r="J1049" i="30" s="1"/>
  <c r="J1050" i="30" s="1"/>
  <c r="J1051" i="30" s="1"/>
  <c r="J1052" i="30" s="1"/>
  <c r="J1053" i="30" s="1"/>
  <c r="J1054" i="30" s="1"/>
  <c r="J1055" i="30" s="1"/>
  <c r="J1056" i="30" s="1"/>
  <c r="J1057" i="30" s="1"/>
  <c r="J1058" i="30" s="1"/>
  <c r="J1059" i="30" s="1"/>
  <c r="J1060" i="30" s="1"/>
  <c r="J1061" i="30" s="1"/>
  <c r="J1062" i="30" s="1"/>
  <c r="J1063" i="30" s="1"/>
  <c r="J1064" i="30" s="1"/>
  <c r="J1065" i="30" s="1"/>
  <c r="J1066" i="30" s="1"/>
  <c r="J1067" i="30" s="1"/>
  <c r="J1068" i="30" s="1"/>
  <c r="J1069" i="30" s="1"/>
  <c r="J1070" i="30" s="1"/>
  <c r="J1071" i="30" s="1"/>
  <c r="J1072" i="30" s="1"/>
  <c r="J1073" i="30" s="1"/>
  <c r="J1074" i="30" s="1"/>
  <c r="J1075" i="30" s="1"/>
  <c r="J1076" i="30" s="1"/>
  <c r="J1077" i="30" s="1"/>
  <c r="J1078" i="30" s="1"/>
  <c r="J1079" i="30" s="1"/>
  <c r="J1080" i="30" s="1"/>
  <c r="J1081" i="30" s="1"/>
  <c r="J1082" i="30" s="1"/>
  <c r="J1083" i="30" s="1"/>
  <c r="J1084" i="30" s="1"/>
  <c r="J1085" i="30" s="1"/>
  <c r="J1086" i="30" s="1"/>
  <c r="J1087" i="30" s="1"/>
  <c r="J1088" i="30" s="1"/>
  <c r="J1089" i="30" s="1"/>
  <c r="J1090" i="30" s="1"/>
  <c r="J1091" i="30" s="1"/>
  <c r="J1092" i="30" s="1"/>
  <c r="J1093" i="30" s="1"/>
  <c r="J1094" i="30" s="1"/>
  <c r="J1095" i="30" s="1"/>
  <c r="J1096" i="30" s="1"/>
  <c r="J1097" i="30" s="1"/>
  <c r="J1098" i="30" s="1"/>
  <c r="J1099" i="30" s="1"/>
  <c r="J1100" i="30" s="1"/>
  <c r="J1101" i="30" s="1"/>
  <c r="J1102" i="30" s="1"/>
  <c r="J1103" i="30" s="1"/>
  <c r="J1104" i="30" s="1"/>
  <c r="J1105" i="30" s="1"/>
  <c r="J1106" i="30" s="1"/>
  <c r="J1107" i="30" s="1"/>
  <c r="J1108" i="30" s="1"/>
  <c r="J1109" i="30" s="1"/>
  <c r="J1110" i="30" s="1"/>
  <c r="J1111" i="30" s="1"/>
  <c r="J1112" i="30" s="1"/>
  <c r="J1113" i="30" s="1"/>
  <c r="J1114" i="30" s="1"/>
  <c r="J1115" i="30" s="1"/>
  <c r="J1116" i="30" s="1"/>
  <c r="J1117" i="30" s="1"/>
  <c r="J1118" i="30" s="1"/>
  <c r="J1119" i="30" s="1"/>
  <c r="J1120" i="30" s="1"/>
  <c r="J1121" i="30" s="1"/>
  <c r="J1122" i="30" s="1"/>
  <c r="J1123" i="30" s="1"/>
  <c r="J1124" i="30" s="1"/>
  <c r="J1125" i="30" s="1"/>
  <c r="J1126" i="30" s="1"/>
  <c r="J1127" i="30" s="1"/>
  <c r="J1128" i="30" s="1"/>
  <c r="J1129" i="30" s="1"/>
  <c r="J1130" i="30" s="1"/>
  <c r="J1131" i="30" s="1"/>
  <c r="J1132" i="30" s="1"/>
  <c r="J1133" i="30" s="1"/>
  <c r="J1134" i="30" s="1"/>
  <c r="J1135" i="30" s="1"/>
  <c r="J1136" i="30" s="1"/>
  <c r="J1137" i="30" s="1"/>
  <c r="J1138" i="30" s="1"/>
  <c r="J1139" i="30" s="1"/>
  <c r="J1140" i="30" s="1"/>
  <c r="J1141" i="30" s="1"/>
  <c r="J1142" i="30" s="1"/>
  <c r="J1143" i="30" s="1"/>
  <c r="J1144" i="30" s="1"/>
  <c r="J1145" i="30" s="1"/>
  <c r="J1146" i="30" s="1"/>
  <c r="J1147" i="30" s="1"/>
  <c r="J1148" i="30" s="1"/>
  <c r="J1149" i="30" s="1"/>
  <c r="J1150" i="30" s="1"/>
  <c r="J1151" i="30" s="1"/>
  <c r="J1152" i="30" s="1"/>
  <c r="J1153" i="30" s="1"/>
  <c r="J1154" i="30" s="1"/>
  <c r="J1155" i="30" s="1"/>
  <c r="J1156" i="30" s="1"/>
  <c r="J1157" i="30" s="1"/>
  <c r="J1158" i="30" s="1"/>
  <c r="J1159" i="30" s="1"/>
  <c r="J1160" i="30" s="1"/>
  <c r="J1161" i="30" s="1"/>
  <c r="J1162" i="30" s="1"/>
  <c r="J1163" i="30" s="1"/>
  <c r="J1164" i="30" s="1"/>
  <c r="J1165" i="30" s="1"/>
  <c r="J1166" i="30" s="1"/>
  <c r="J1167" i="30" s="1"/>
  <c r="J1168" i="30" s="1"/>
  <c r="J1169" i="30" s="1"/>
  <c r="J1170" i="30" s="1"/>
  <c r="J1171" i="30" s="1"/>
  <c r="J1172" i="30" s="1"/>
  <c r="J1173" i="30" s="1"/>
  <c r="J1174" i="30" s="1"/>
  <c r="J1175" i="30" s="1"/>
  <c r="J1176" i="30" s="1"/>
  <c r="J1177" i="30" s="1"/>
  <c r="J1178" i="30" s="1"/>
  <c r="J1179" i="30" s="1"/>
  <c r="J1180" i="30" s="1"/>
  <c r="J1181" i="30" s="1"/>
  <c r="J1182" i="30" s="1"/>
  <c r="J1183" i="30" s="1"/>
  <c r="J1184" i="30" s="1"/>
  <c r="J1185" i="30" s="1"/>
  <c r="J1186" i="30" s="1"/>
  <c r="J1187" i="30" s="1"/>
  <c r="J1188" i="30" s="1"/>
  <c r="J1189" i="30" s="1"/>
  <c r="J1190" i="30" s="1"/>
  <c r="J1191" i="30" s="1"/>
  <c r="J1192" i="30" s="1"/>
  <c r="J1193" i="30" s="1"/>
  <c r="J1194" i="30" s="1"/>
  <c r="J1195" i="30" s="1"/>
  <c r="J1196" i="30" s="1"/>
  <c r="J1197" i="30" s="1"/>
  <c r="J1198" i="30" s="1"/>
  <c r="J1199" i="30" s="1"/>
  <c r="J1200" i="30" s="1"/>
  <c r="J1201" i="30" s="1"/>
  <c r="J1202" i="30" s="1"/>
  <c r="J1203" i="30" s="1"/>
  <c r="J1204" i="30" s="1"/>
  <c r="J1205" i="30" s="1"/>
  <c r="J1206" i="30" s="1"/>
  <c r="J1207" i="30" s="1"/>
  <c r="J1208" i="30" s="1"/>
  <c r="J1209" i="30" s="1"/>
  <c r="J1210" i="30" s="1"/>
  <c r="J1211" i="30" s="1"/>
  <c r="J1212" i="30" s="1"/>
  <c r="J1213" i="30" s="1"/>
  <c r="J1214" i="30" s="1"/>
  <c r="J1215" i="30" s="1"/>
  <c r="J1216" i="30" s="1"/>
  <c r="J1217" i="30" s="1"/>
  <c r="J1218" i="30" s="1"/>
  <c r="J1219" i="30" s="1"/>
  <c r="J1220" i="30" s="1"/>
  <c r="J1221" i="30" s="1"/>
  <c r="J1222" i="30" s="1"/>
  <c r="J1223" i="30" s="1"/>
  <c r="J1224" i="30" s="1"/>
  <c r="J1225" i="30" s="1"/>
  <c r="J1226" i="30" s="1"/>
  <c r="J1227" i="30" s="1"/>
  <c r="J1228" i="30" s="1"/>
  <c r="J1229" i="30" s="1"/>
  <c r="J1230" i="30" s="1"/>
  <c r="J1231" i="30" s="1"/>
  <c r="J1232" i="30" s="1"/>
  <c r="J1233" i="30" s="1"/>
  <c r="J1234" i="30" s="1"/>
  <c r="J1235" i="30" s="1"/>
  <c r="J1236" i="30" s="1"/>
  <c r="J1237" i="30" s="1"/>
  <c r="J1238" i="30" s="1"/>
  <c r="J1239" i="30" s="1"/>
  <c r="J1240" i="30" s="1"/>
  <c r="J1241" i="30" s="1"/>
  <c r="J1242" i="30" s="1"/>
  <c r="J1243" i="30" s="1"/>
  <c r="J1244" i="30" s="1"/>
  <c r="J1245" i="30" s="1"/>
  <c r="J1246" i="30" s="1"/>
  <c r="J1247" i="30" s="1"/>
  <c r="J1248" i="30" s="1"/>
  <c r="J1249" i="30" s="1"/>
  <c r="J1250" i="30" s="1"/>
  <c r="J1251" i="30" s="1"/>
  <c r="J1252" i="30" s="1"/>
  <c r="J1253" i="30" s="1"/>
  <c r="J1254" i="30" s="1"/>
  <c r="J1255" i="30" s="1"/>
  <c r="J1256" i="30" s="1"/>
  <c r="J1257" i="30" s="1"/>
  <c r="J1258" i="30" s="1"/>
  <c r="J1259" i="30" s="1"/>
  <c r="J1260" i="30" s="1"/>
  <c r="J1261" i="30" s="1"/>
  <c r="J1262" i="30" s="1"/>
  <c r="J1263" i="30" s="1"/>
  <c r="J1264" i="30" s="1"/>
  <c r="J1265" i="30" s="1"/>
  <c r="J1266" i="30" s="1"/>
  <c r="J1267" i="30" s="1"/>
  <c r="J1268" i="30" s="1"/>
  <c r="J1269" i="30" s="1"/>
  <c r="J1270" i="30" s="1"/>
  <c r="J1271" i="30" s="1"/>
  <c r="J1272" i="30" s="1"/>
  <c r="J1273" i="30" s="1"/>
  <c r="J1274" i="30" s="1"/>
  <c r="J1275" i="30" s="1"/>
  <c r="J1276" i="30" s="1"/>
  <c r="J1277" i="30" s="1"/>
  <c r="J1278" i="30" s="1"/>
  <c r="J1279" i="30" s="1"/>
  <c r="J1280" i="30" s="1"/>
  <c r="J1281" i="30" s="1"/>
  <c r="J1282" i="30" s="1"/>
  <c r="J1283" i="30" s="1"/>
  <c r="J1284" i="30" s="1"/>
  <c r="J1285" i="30" s="1"/>
  <c r="J1286" i="30" s="1"/>
  <c r="J1287" i="30" s="1"/>
  <c r="J1288" i="30" s="1"/>
  <c r="J1289" i="30" s="1"/>
  <c r="J1290" i="30" s="1"/>
  <c r="J1291" i="30" s="1"/>
  <c r="J1292" i="30" s="1"/>
  <c r="J1293" i="30" s="1"/>
  <c r="J1294" i="30" s="1"/>
  <c r="J1295" i="30" s="1"/>
  <c r="J1296" i="30" s="1"/>
  <c r="J1297" i="30" s="1"/>
  <c r="J1298" i="30" s="1"/>
  <c r="J1299" i="30" s="1"/>
  <c r="J1300" i="30" s="1"/>
  <c r="J1301" i="30" s="1"/>
  <c r="J1302" i="30" s="1"/>
  <c r="J1303" i="30" s="1"/>
  <c r="J1304" i="30" s="1"/>
  <c r="J1305" i="30" s="1"/>
  <c r="J1306" i="30" s="1"/>
  <c r="J1307" i="30" s="1"/>
  <c r="J1308" i="30" s="1"/>
  <c r="J1309" i="30" s="1"/>
  <c r="J1310" i="30" s="1"/>
  <c r="J1311" i="30" s="1"/>
  <c r="J1312" i="30" s="1"/>
  <c r="J1313" i="30" s="1"/>
  <c r="J1314" i="30" s="1"/>
  <c r="J1315" i="30" s="1"/>
  <c r="J1316" i="30" s="1"/>
  <c r="J1317" i="30" s="1"/>
  <c r="J1318" i="30" s="1"/>
  <c r="J1319" i="30" s="1"/>
  <c r="J1320" i="30" s="1"/>
  <c r="J1321" i="30" s="1"/>
  <c r="J1322" i="30" s="1"/>
  <c r="J1323" i="30" s="1"/>
  <c r="J1324" i="30" s="1"/>
  <c r="J1325" i="30" s="1"/>
  <c r="J1326" i="30" s="1"/>
  <c r="J1327" i="30" s="1"/>
  <c r="J1328" i="30" s="1"/>
  <c r="J1329" i="30" s="1"/>
  <c r="J1330" i="30" s="1"/>
  <c r="J1331" i="30" s="1"/>
  <c r="J1332" i="30" s="1"/>
  <c r="J1333" i="30" s="1"/>
  <c r="J1334" i="30" s="1"/>
  <c r="J1335" i="30" s="1"/>
  <c r="J1336" i="30" s="1"/>
  <c r="J1337" i="30" s="1"/>
  <c r="J1338" i="30" s="1"/>
  <c r="J1339" i="30" s="1"/>
  <c r="J1340" i="30" s="1"/>
  <c r="J1341" i="30" s="1"/>
  <c r="J1342" i="30" s="1"/>
  <c r="J1343" i="30" s="1"/>
  <c r="J1344" i="30" s="1"/>
  <c r="J1345" i="30" s="1"/>
  <c r="J1346" i="30" s="1"/>
  <c r="J1347" i="30" s="1"/>
  <c r="J1348" i="30" s="1"/>
  <c r="J1349" i="30" s="1"/>
  <c r="J1350" i="30" s="1"/>
  <c r="J1351" i="30" s="1"/>
  <c r="J1352" i="30" s="1"/>
  <c r="J1353" i="30" s="1"/>
  <c r="J1354" i="30" s="1"/>
  <c r="J1355" i="30" s="1"/>
  <c r="J1356" i="30" s="1"/>
  <c r="J1357" i="30" s="1"/>
  <c r="J1358" i="30" s="1"/>
  <c r="J1359" i="30" s="1"/>
  <c r="J1360" i="30" s="1"/>
  <c r="J1361" i="30" s="1"/>
  <c r="J1362" i="30" s="1"/>
  <c r="J1363" i="30" s="1"/>
  <c r="J1364" i="30" s="1"/>
  <c r="J1365" i="30" s="1"/>
  <c r="J1366" i="30" s="1"/>
  <c r="J1367" i="30" s="1"/>
  <c r="J1368" i="30" s="1"/>
  <c r="J1369" i="30" s="1"/>
  <c r="J1370" i="30" s="1"/>
  <c r="J1371" i="30" s="1"/>
  <c r="J1372" i="30" s="1"/>
  <c r="J1373" i="30" s="1"/>
  <c r="J1374" i="30" s="1"/>
  <c r="J1375" i="30" s="1"/>
  <c r="J1376" i="30" s="1"/>
  <c r="J1377" i="30" s="1"/>
  <c r="J1378" i="30" s="1"/>
  <c r="J1379" i="30" s="1"/>
  <c r="J1380" i="30" s="1"/>
  <c r="J1381" i="30" s="1"/>
  <c r="J1382" i="30" s="1"/>
  <c r="J1383" i="30" s="1"/>
  <c r="J1384" i="30" s="1"/>
  <c r="J1385" i="30" s="1"/>
  <c r="J1386" i="30" s="1"/>
  <c r="J1387" i="30" s="1"/>
  <c r="J1388" i="30" s="1"/>
  <c r="J1389" i="30" s="1"/>
  <c r="J1390" i="30" s="1"/>
  <c r="J1391" i="30" s="1"/>
  <c r="J1392" i="30" s="1"/>
  <c r="J1393" i="30" s="1"/>
  <c r="J1394" i="30" s="1"/>
  <c r="J1395" i="30" s="1"/>
  <c r="J1396" i="30" s="1"/>
  <c r="J1397" i="30" s="1"/>
  <c r="J1398" i="30" s="1"/>
  <c r="J1399" i="30" s="1"/>
  <c r="J1400" i="30" s="1"/>
  <c r="J1401" i="30" s="1"/>
  <c r="J1402" i="30" s="1"/>
  <c r="J1403" i="30" s="1"/>
  <c r="J1404" i="30" s="1"/>
  <c r="J1405" i="30" s="1"/>
  <c r="J1406" i="30" s="1"/>
  <c r="J1407" i="30" s="1"/>
  <c r="J1408" i="30" s="1"/>
  <c r="J1409" i="30" s="1"/>
  <c r="J1410" i="30" s="1"/>
  <c r="J1411" i="30" s="1"/>
  <c r="J1412" i="30" s="1"/>
  <c r="J1413" i="30" s="1"/>
  <c r="J1414" i="30" s="1"/>
  <c r="J1415" i="30" s="1"/>
  <c r="J1416" i="30" s="1"/>
  <c r="J1417" i="30" s="1"/>
  <c r="J1418" i="30" s="1"/>
  <c r="J1419" i="30" s="1"/>
  <c r="J1420" i="30" s="1"/>
  <c r="J1421" i="30" s="1"/>
  <c r="J1422" i="30" s="1"/>
  <c r="J1423" i="30" s="1"/>
  <c r="J1424" i="30" s="1"/>
  <c r="J1425" i="30" s="1"/>
  <c r="J1426" i="30" s="1"/>
  <c r="J1427" i="30" s="1"/>
  <c r="J1428" i="30" s="1"/>
  <c r="J1429" i="30" s="1"/>
  <c r="J1430" i="30" s="1"/>
  <c r="J1431" i="30" s="1"/>
  <c r="J1432" i="30" s="1"/>
  <c r="J1433" i="30" s="1"/>
  <c r="J1434" i="30" s="1"/>
  <c r="J1435" i="30" s="1"/>
  <c r="J1436" i="30" s="1"/>
  <c r="J1437" i="30" s="1"/>
  <c r="J1438" i="30" s="1"/>
  <c r="J1439" i="30" s="1"/>
  <c r="J1440" i="30" s="1"/>
  <c r="J1441" i="30" s="1"/>
  <c r="J1442" i="30" s="1"/>
  <c r="J1443" i="30" s="1"/>
  <c r="J1444" i="30" s="1"/>
  <c r="J1445" i="30" s="1"/>
  <c r="J1446" i="30" s="1"/>
  <c r="J1447" i="30" s="1"/>
  <c r="J1448" i="30" s="1"/>
  <c r="J1449" i="30" s="1"/>
  <c r="J1450" i="30" s="1"/>
  <c r="J1451" i="30" s="1"/>
  <c r="J1452" i="30" s="1"/>
  <c r="J1453" i="30" s="1"/>
  <c r="J1454" i="30" s="1"/>
  <c r="J1455" i="30" s="1"/>
  <c r="J1456" i="30" s="1"/>
  <c r="J1457" i="30" s="1"/>
  <c r="J1458" i="30" s="1"/>
  <c r="J1459" i="30" s="1"/>
  <c r="J1460" i="30" s="1"/>
  <c r="J1461" i="30" s="1"/>
  <c r="J1462" i="30" s="1"/>
  <c r="J1463" i="30" s="1"/>
  <c r="J1464" i="30" s="1"/>
  <c r="J1465" i="30" s="1"/>
  <c r="J1466" i="30" s="1"/>
  <c r="J1467" i="30" s="1"/>
  <c r="J1468" i="30" s="1"/>
  <c r="J1469" i="30" s="1"/>
  <c r="J1470" i="30" s="1"/>
  <c r="J1471" i="30" s="1"/>
  <c r="J1472" i="30" s="1"/>
  <c r="J1473" i="30" s="1"/>
  <c r="J1474" i="30" s="1"/>
  <c r="J1475" i="30" s="1"/>
  <c r="J1476" i="30" s="1"/>
  <c r="J1477" i="30" s="1"/>
  <c r="J1478" i="30" s="1"/>
  <c r="J1479" i="30" s="1"/>
  <c r="J1480" i="30" s="1"/>
  <c r="J1481" i="30" s="1"/>
  <c r="J1482" i="30" s="1"/>
  <c r="J1483" i="30" s="1"/>
  <c r="J1484" i="30" s="1"/>
  <c r="J1485" i="30" s="1"/>
  <c r="J1486" i="30" s="1"/>
  <c r="J1487" i="30" s="1"/>
  <c r="J1488" i="30" s="1"/>
  <c r="J1489" i="30" s="1"/>
  <c r="J1490" i="30" s="1"/>
  <c r="J1491" i="30" s="1"/>
  <c r="J1492" i="30" s="1"/>
  <c r="J1493" i="30" s="1"/>
  <c r="J1494" i="30" s="1"/>
  <c r="J1495" i="30" s="1"/>
  <c r="J1496" i="30" s="1"/>
  <c r="J1497" i="30" s="1"/>
  <c r="J1498" i="30" s="1"/>
  <c r="J1499" i="30" s="1"/>
  <c r="J1500" i="30" s="1"/>
  <c r="J1501" i="30" s="1"/>
  <c r="J1502" i="30" s="1"/>
  <c r="J1503" i="30" s="1"/>
  <c r="J1504" i="30" s="1"/>
  <c r="J1505" i="30" s="1"/>
  <c r="J1506" i="30" s="1"/>
  <c r="J1507" i="30" s="1"/>
  <c r="J1508" i="30" s="1"/>
  <c r="J1509" i="30" s="1"/>
  <c r="J1510" i="30" s="1"/>
  <c r="J1511" i="30" s="1"/>
  <c r="J1512" i="30" s="1"/>
  <c r="J1513" i="30" s="1"/>
  <c r="J1514" i="30" s="1"/>
  <c r="J1515" i="30" s="1"/>
  <c r="J1516" i="30" s="1"/>
  <c r="J1517" i="30" s="1"/>
  <c r="J1518" i="30" s="1"/>
  <c r="J1519" i="30" s="1"/>
  <c r="J1520" i="30" s="1"/>
  <c r="J1521" i="30" s="1"/>
  <c r="J1522" i="30" s="1"/>
  <c r="J1523" i="30" s="1"/>
  <c r="J1524" i="30" s="1"/>
  <c r="J1525" i="30" s="1"/>
  <c r="J1526" i="30" s="1"/>
  <c r="J1527" i="30" s="1"/>
  <c r="J1528" i="30" s="1"/>
  <c r="J1529" i="30" s="1"/>
  <c r="J1530" i="30" s="1"/>
  <c r="J1531" i="30" s="1"/>
  <c r="J1532" i="30" s="1"/>
  <c r="J1533" i="30" s="1"/>
  <c r="J1534" i="30" s="1"/>
  <c r="J1535" i="30" s="1"/>
  <c r="J1536" i="30" s="1"/>
  <c r="J1537" i="30" s="1"/>
  <c r="J1538" i="30" s="1"/>
  <c r="J1539" i="30" s="1"/>
  <c r="J1540" i="30" s="1"/>
  <c r="J1541" i="30" s="1"/>
  <c r="J1542" i="30" s="1"/>
  <c r="J1543" i="30" s="1"/>
  <c r="J1544" i="30" s="1"/>
  <c r="J1545" i="30" s="1"/>
  <c r="J1546" i="30" s="1"/>
  <c r="J1547" i="30" s="1"/>
  <c r="J1548" i="30" s="1"/>
  <c r="J1549" i="30" s="1"/>
  <c r="J1550" i="30" s="1"/>
  <c r="J1551" i="30" s="1"/>
  <c r="J1552" i="30" s="1"/>
  <c r="J1553" i="30" s="1"/>
  <c r="J1554" i="30" s="1"/>
  <c r="J1555" i="30" s="1"/>
  <c r="J1556" i="30" s="1"/>
  <c r="J1557" i="30" s="1"/>
  <c r="J1558" i="30" s="1"/>
  <c r="J1559" i="30" s="1"/>
  <c r="J1560" i="30" s="1"/>
  <c r="J1561" i="30" s="1"/>
  <c r="J1562" i="30" s="1"/>
  <c r="J1563" i="30" s="1"/>
  <c r="J1564" i="30" s="1"/>
  <c r="J1565" i="30" s="1"/>
  <c r="J1566" i="30" s="1"/>
  <c r="J1567" i="30" s="1"/>
  <c r="J1568" i="30" s="1"/>
  <c r="J1569" i="30" s="1"/>
  <c r="J1570" i="30" s="1"/>
  <c r="J1571" i="30" s="1"/>
  <c r="J1572" i="30" s="1"/>
  <c r="J1573" i="30" s="1"/>
  <c r="J1574" i="30" s="1"/>
  <c r="J1575" i="30" s="1"/>
  <c r="J1576" i="30" s="1"/>
  <c r="J1577" i="30" s="1"/>
  <c r="J1578" i="30" s="1"/>
  <c r="J1579" i="30" s="1"/>
  <c r="J1580" i="30" s="1"/>
  <c r="J1581" i="30" s="1"/>
  <c r="J1582" i="30" s="1"/>
  <c r="J1583" i="30" s="1"/>
  <c r="J1584" i="30" s="1"/>
  <c r="J1585" i="30" s="1"/>
  <c r="J1586" i="30" s="1"/>
  <c r="J1587" i="30" s="1"/>
  <c r="J1588" i="30" s="1"/>
  <c r="J1589" i="30" s="1"/>
  <c r="J1590" i="30" s="1"/>
  <c r="J1591" i="30" s="1"/>
  <c r="J1592" i="30" s="1"/>
  <c r="J1593" i="30" s="1"/>
  <c r="J1594" i="30" s="1"/>
  <c r="J1595" i="30" s="1"/>
  <c r="J1596" i="30" s="1"/>
  <c r="J1597" i="30" s="1"/>
  <c r="J1598" i="30" s="1"/>
  <c r="J1599" i="30" s="1"/>
  <c r="J1600" i="30" s="1"/>
  <c r="J1601" i="30" s="1"/>
  <c r="J1602" i="30" s="1"/>
  <c r="J1603" i="30" s="1"/>
  <c r="J1604" i="30" s="1"/>
  <c r="J1605" i="30" s="1"/>
  <c r="J1606" i="30" s="1"/>
  <c r="J1607" i="30" s="1"/>
  <c r="J1608" i="30" s="1"/>
  <c r="J1609" i="30" s="1"/>
  <c r="J1610" i="30" s="1"/>
  <c r="J1611" i="30" s="1"/>
  <c r="J1612" i="30" s="1"/>
  <c r="J1613" i="30" s="1"/>
  <c r="J1614" i="30" s="1"/>
  <c r="J1615" i="30" s="1"/>
  <c r="J1616" i="30" s="1"/>
  <c r="J1617" i="30" s="1"/>
  <c r="J1618" i="30" s="1"/>
  <c r="J1619" i="30" s="1"/>
  <c r="J1620" i="30" s="1"/>
  <c r="J1621" i="30" s="1"/>
  <c r="J1622" i="30" s="1"/>
  <c r="J1623" i="30" s="1"/>
  <c r="J1624" i="30" s="1"/>
  <c r="J1625" i="30" s="1"/>
  <c r="J1626" i="30" s="1"/>
  <c r="J1627" i="30" s="1"/>
  <c r="J1628" i="30" s="1"/>
  <c r="J1629" i="30" s="1"/>
  <c r="J1630" i="30" s="1"/>
  <c r="J1631" i="30" s="1"/>
  <c r="J1632" i="30" s="1"/>
  <c r="J1633" i="30" s="1"/>
  <c r="J1634" i="30" s="1"/>
  <c r="J1635" i="30" s="1"/>
  <c r="J1636" i="30" s="1"/>
  <c r="J1637" i="30" s="1"/>
  <c r="J1638" i="30" s="1"/>
  <c r="J1639" i="30" s="1"/>
  <c r="J1640" i="30" s="1"/>
  <c r="J1641" i="30" s="1"/>
  <c r="J1642" i="30" s="1"/>
  <c r="J1643" i="30" s="1"/>
  <c r="J1644" i="30" s="1"/>
  <c r="J1645" i="30" s="1"/>
  <c r="J1646" i="30" s="1"/>
  <c r="J1647" i="30" s="1"/>
  <c r="J1648" i="30" s="1"/>
  <c r="J1649" i="30" s="1"/>
  <c r="J1650" i="30" s="1"/>
  <c r="J1651" i="30" s="1"/>
  <c r="J1652" i="30" s="1"/>
  <c r="J1653" i="30" s="1"/>
  <c r="J1654" i="30" s="1"/>
  <c r="J1655" i="30" s="1"/>
  <c r="J1656" i="30" s="1"/>
  <c r="J1657" i="30" s="1"/>
  <c r="J1658" i="30" s="1"/>
  <c r="J1659" i="30" s="1"/>
  <c r="J1660" i="30" s="1"/>
  <c r="J1661" i="30" s="1"/>
  <c r="J1662" i="30" s="1"/>
  <c r="J1663" i="30" s="1"/>
  <c r="J1664" i="30" s="1"/>
  <c r="J1665" i="30" s="1"/>
  <c r="J1666" i="30" s="1"/>
  <c r="J1667" i="30" s="1"/>
  <c r="J1668" i="30" s="1"/>
  <c r="J1669" i="30" s="1"/>
  <c r="J1670" i="30" s="1"/>
  <c r="J1671" i="30" s="1"/>
  <c r="J1672" i="30" s="1"/>
  <c r="J1673" i="30" s="1"/>
  <c r="J1674" i="30" s="1"/>
  <c r="J1675" i="30" s="1"/>
  <c r="J1676" i="30" s="1"/>
  <c r="J1677" i="30" s="1"/>
  <c r="J1678" i="30" s="1"/>
  <c r="J1679" i="30" s="1"/>
  <c r="J1680" i="30" s="1"/>
  <c r="J1681" i="30" s="1"/>
  <c r="J1682" i="30" s="1"/>
  <c r="J1683" i="30" s="1"/>
  <c r="J1684" i="30" s="1"/>
  <c r="J1685" i="30" s="1"/>
  <c r="J1686" i="30" s="1"/>
  <c r="J1687" i="30" s="1"/>
  <c r="J1688" i="30" s="1"/>
  <c r="J1689" i="30" s="1"/>
  <c r="J1690" i="30" s="1"/>
  <c r="J1691" i="30" s="1"/>
  <c r="J1692" i="30" s="1"/>
  <c r="J1693" i="30" s="1"/>
  <c r="J1694" i="30" s="1"/>
  <c r="J1695" i="30" s="1"/>
  <c r="J1696" i="30" s="1"/>
  <c r="J1697" i="30" s="1"/>
  <c r="J1698" i="30" s="1"/>
  <c r="J1699" i="30" s="1"/>
  <c r="J1700" i="30" s="1"/>
  <c r="J1701" i="30" s="1"/>
  <c r="J1702" i="30" s="1"/>
  <c r="J1703" i="30" s="1"/>
  <c r="J1704" i="30" s="1"/>
  <c r="J1705" i="30" s="1"/>
  <c r="J1706" i="30" s="1"/>
  <c r="J1707" i="30" s="1"/>
  <c r="J1708" i="30" s="1"/>
  <c r="J1709" i="30" s="1"/>
  <c r="J1710" i="30" s="1"/>
  <c r="J1711" i="30" s="1"/>
  <c r="J1712" i="30" s="1"/>
  <c r="J1713" i="30" s="1"/>
  <c r="J1714" i="30" s="1"/>
  <c r="J1715" i="30" s="1"/>
  <c r="J1716" i="30" s="1"/>
  <c r="J1717" i="30" s="1"/>
  <c r="J1718" i="30" s="1"/>
  <c r="J1719" i="30" s="1"/>
  <c r="J1720" i="30" s="1"/>
  <c r="J1721" i="30" s="1"/>
  <c r="J1722" i="30" s="1"/>
  <c r="J1723" i="30" s="1"/>
  <c r="J1724" i="30" s="1"/>
  <c r="J1725" i="30" s="1"/>
  <c r="J1726" i="30" s="1"/>
  <c r="J1727" i="30" s="1"/>
  <c r="J1728" i="30" s="1"/>
  <c r="J1729" i="30" s="1"/>
  <c r="J1730" i="30" s="1"/>
  <c r="J1731" i="30" s="1"/>
  <c r="J1732" i="30" s="1"/>
  <c r="J1733" i="30" s="1"/>
  <c r="J1734" i="30" s="1"/>
  <c r="J1735" i="30" s="1"/>
  <c r="J1736" i="30" s="1"/>
  <c r="J1737" i="30" s="1"/>
  <c r="J1738" i="30" s="1"/>
  <c r="J1739" i="30" s="1"/>
  <c r="J1740" i="30" s="1"/>
  <c r="J1741" i="30" s="1"/>
  <c r="J1742" i="30" s="1"/>
  <c r="J1743" i="30" s="1"/>
  <c r="J1744" i="30" s="1"/>
  <c r="J1745" i="30" s="1"/>
  <c r="J1746" i="30" s="1"/>
  <c r="J1747" i="30" s="1"/>
  <c r="J1748" i="30" s="1"/>
  <c r="J1749" i="30" s="1"/>
  <c r="J1750" i="30" s="1"/>
  <c r="J1751" i="30" s="1"/>
  <c r="J1752" i="30" s="1"/>
  <c r="J1753" i="30" s="1"/>
  <c r="J1754" i="30" s="1"/>
  <c r="J1755" i="30" s="1"/>
  <c r="J1756" i="30" s="1"/>
  <c r="J1757" i="30" s="1"/>
  <c r="J1758" i="30" s="1"/>
  <c r="J1759" i="30" s="1"/>
  <c r="J1760" i="30" s="1"/>
  <c r="J1761" i="30" s="1"/>
  <c r="J1762" i="30" s="1"/>
  <c r="J1763" i="30" s="1"/>
  <c r="J1764" i="30" s="1"/>
  <c r="J1765" i="30" s="1"/>
  <c r="J1766" i="30" s="1"/>
  <c r="J1767" i="30" s="1"/>
  <c r="J1768" i="30" s="1"/>
  <c r="J1769" i="30" s="1"/>
  <c r="J1770" i="30" s="1"/>
  <c r="J1771" i="30" s="1"/>
  <c r="J1772" i="30" s="1"/>
  <c r="J1773" i="30" s="1"/>
  <c r="J1774" i="30" s="1"/>
  <c r="J1775" i="30" s="1"/>
  <c r="J1776" i="30" s="1"/>
  <c r="J1777" i="30" s="1"/>
  <c r="J1778" i="30" s="1"/>
  <c r="J1779" i="30" s="1"/>
  <c r="J1780" i="30" s="1"/>
  <c r="J1781" i="30" s="1"/>
  <c r="J1782" i="30" s="1"/>
  <c r="J1783" i="30" s="1"/>
  <c r="J1784" i="30" s="1"/>
  <c r="J1785" i="30" s="1"/>
  <c r="J1786" i="30" s="1"/>
  <c r="J1787" i="30" s="1"/>
  <c r="J1788" i="30" s="1"/>
  <c r="J1789" i="30" s="1"/>
  <c r="J1790" i="30" s="1"/>
  <c r="J1791" i="30" s="1"/>
  <c r="J1792" i="30" s="1"/>
  <c r="J1793" i="30" s="1"/>
  <c r="J1794" i="30" s="1"/>
  <c r="J1795" i="30" s="1"/>
  <c r="J1796" i="30" s="1"/>
  <c r="J1797" i="30" s="1"/>
  <c r="J1798" i="30" s="1"/>
  <c r="J1799" i="30" s="1"/>
  <c r="J1800" i="30" s="1"/>
  <c r="J1801" i="30" s="1"/>
  <c r="J1802" i="30" s="1"/>
  <c r="J1803" i="30" s="1"/>
  <c r="J1804" i="30" s="1"/>
  <c r="J1805" i="30" s="1"/>
  <c r="J1806" i="30" s="1"/>
  <c r="J1807" i="30" s="1"/>
  <c r="J1808" i="30" s="1"/>
  <c r="J1809" i="30" s="1"/>
  <c r="J1810" i="30" s="1"/>
  <c r="J1811" i="30" s="1"/>
  <c r="J1812" i="30" s="1"/>
  <c r="J1813" i="30" s="1"/>
  <c r="J1814" i="30" s="1"/>
  <c r="J1815" i="30" s="1"/>
  <c r="J1816" i="30" s="1"/>
  <c r="J1817" i="30" s="1"/>
  <c r="J1818" i="30" s="1"/>
  <c r="J1819" i="30" s="1"/>
  <c r="J1820" i="30" s="1"/>
  <c r="J1821" i="30" s="1"/>
  <c r="J1822" i="30" s="1"/>
  <c r="J1823" i="30" s="1"/>
  <c r="J1824" i="30" s="1"/>
  <c r="J1825" i="30" s="1"/>
  <c r="J1826" i="30" s="1"/>
  <c r="J1827" i="30" s="1"/>
  <c r="J1828" i="30" s="1"/>
  <c r="J1829" i="30" s="1"/>
  <c r="J1830" i="30" s="1"/>
  <c r="J1831" i="30" s="1"/>
  <c r="J1832" i="30" s="1"/>
  <c r="J1833" i="30" s="1"/>
  <c r="J1834" i="30" s="1"/>
  <c r="J1835" i="30" s="1"/>
  <c r="J1836" i="30" s="1"/>
  <c r="J1837" i="30" s="1"/>
  <c r="J1838" i="30" s="1"/>
  <c r="J1839" i="30" s="1"/>
  <c r="J1840" i="30" s="1"/>
  <c r="J1841" i="30" s="1"/>
  <c r="J1842" i="30" s="1"/>
  <c r="J1843" i="30" s="1"/>
  <c r="J1844" i="30" s="1"/>
  <c r="J1845" i="30" s="1"/>
  <c r="J1846" i="30" s="1"/>
  <c r="J1847" i="30" s="1"/>
  <c r="J1848" i="30" s="1"/>
  <c r="J1849" i="30" s="1"/>
  <c r="J1850" i="30" s="1"/>
  <c r="J1851" i="30" s="1"/>
  <c r="J1852" i="30" s="1"/>
  <c r="J1853" i="30" s="1"/>
  <c r="J1854" i="30" s="1"/>
  <c r="J1855" i="30" s="1"/>
  <c r="J1856" i="30" s="1"/>
  <c r="J1857" i="30" s="1"/>
  <c r="J1858" i="30" s="1"/>
  <c r="J1859" i="30" s="1"/>
  <c r="J1860" i="30" s="1"/>
  <c r="J1861" i="30" s="1"/>
  <c r="J1862" i="30" s="1"/>
  <c r="J1863" i="30" s="1"/>
  <c r="J1864" i="30" s="1"/>
  <c r="J1865" i="30" s="1"/>
  <c r="J1866" i="30" s="1"/>
  <c r="J1867" i="30" s="1"/>
  <c r="J1868" i="30" s="1"/>
  <c r="J1869" i="30" s="1"/>
  <c r="J1870" i="30" s="1"/>
  <c r="J1871" i="30" s="1"/>
  <c r="J1872" i="30" s="1"/>
  <c r="J1873" i="30" s="1"/>
  <c r="J1874" i="30" s="1"/>
  <c r="J1875" i="30" s="1"/>
  <c r="J1876" i="30" s="1"/>
  <c r="J1877" i="30" s="1"/>
  <c r="J1878" i="30" s="1"/>
  <c r="J1879" i="30" s="1"/>
  <c r="J1880" i="30" s="1"/>
  <c r="J1881" i="30" s="1"/>
  <c r="J1882" i="30" s="1"/>
  <c r="J1883" i="30" s="1"/>
  <c r="J1884" i="30" s="1"/>
  <c r="J1885" i="30" s="1"/>
  <c r="J1886" i="30" s="1"/>
  <c r="J1887" i="30" s="1"/>
  <c r="J1888" i="30" s="1"/>
  <c r="J1889" i="30" s="1"/>
  <c r="J1890" i="30" s="1"/>
  <c r="J1891" i="30" s="1"/>
  <c r="J1892" i="30" s="1"/>
  <c r="J1893" i="30" s="1"/>
  <c r="J1894" i="30" s="1"/>
  <c r="J1895" i="30" s="1"/>
  <c r="J1896" i="30" s="1"/>
  <c r="J1897" i="30" s="1"/>
  <c r="J1898" i="30" s="1"/>
  <c r="J1899" i="30" s="1"/>
  <c r="J1900" i="30" s="1"/>
  <c r="J1901" i="30" s="1"/>
  <c r="J1902" i="30" s="1"/>
  <c r="J1903" i="30" s="1"/>
  <c r="J1904" i="30" s="1"/>
  <c r="J1905" i="30" s="1"/>
  <c r="J1906" i="30" s="1"/>
  <c r="J1907" i="30" s="1"/>
  <c r="J1908" i="30" s="1"/>
  <c r="J1909" i="30" s="1"/>
  <c r="J1910" i="30" s="1"/>
  <c r="J1911" i="30" s="1"/>
  <c r="J1912" i="30" s="1"/>
  <c r="J1913" i="30" s="1"/>
  <c r="J1914" i="30" s="1"/>
  <c r="J1915" i="30" s="1"/>
  <c r="J1916" i="30" s="1"/>
  <c r="J1917" i="30" s="1"/>
  <c r="J1918" i="30" s="1"/>
  <c r="J1919" i="30" s="1"/>
  <c r="J1920" i="30" s="1"/>
  <c r="J1921" i="30" s="1"/>
  <c r="J1922" i="30" s="1"/>
  <c r="J1923" i="30" s="1"/>
  <c r="J1924" i="30" s="1"/>
  <c r="J1925" i="30" s="1"/>
  <c r="J1926" i="30" s="1"/>
  <c r="J1927" i="30" s="1"/>
  <c r="J1928" i="30" s="1"/>
  <c r="J1929" i="30" s="1"/>
  <c r="J1930" i="30" s="1"/>
  <c r="J1931" i="30" s="1"/>
  <c r="J1932" i="30" s="1"/>
  <c r="J1933" i="30" s="1"/>
  <c r="J1934" i="30" s="1"/>
  <c r="J1935" i="30" s="1"/>
  <c r="J1936" i="30" s="1"/>
  <c r="J1937" i="30" s="1"/>
  <c r="J1938" i="30" s="1"/>
  <c r="J1939" i="30" s="1"/>
  <c r="J1940" i="30" s="1"/>
  <c r="J1941" i="30" s="1"/>
  <c r="J1942" i="30" s="1"/>
  <c r="J1943" i="30" s="1"/>
  <c r="J1944" i="30" s="1"/>
  <c r="J1945" i="30" s="1"/>
  <c r="J1946" i="30" s="1"/>
  <c r="J1947" i="30" s="1"/>
  <c r="J1948" i="30" s="1"/>
  <c r="J1949" i="30" s="1"/>
  <c r="J1950" i="30" s="1"/>
  <c r="J1951" i="30" s="1"/>
  <c r="J1952" i="30" s="1"/>
  <c r="J1953" i="30" s="1"/>
  <c r="J1954" i="30" s="1"/>
  <c r="J1955" i="30" s="1"/>
  <c r="J1956" i="30" s="1"/>
  <c r="J1957" i="30" s="1"/>
  <c r="J1958" i="30" s="1"/>
  <c r="J1959" i="30" s="1"/>
  <c r="J1960" i="30" s="1"/>
  <c r="J1961" i="30" s="1"/>
  <c r="J1962" i="30" s="1"/>
  <c r="J1963" i="30" s="1"/>
  <c r="J1964" i="30" s="1"/>
  <c r="J1965" i="30" s="1"/>
  <c r="J1966" i="30" s="1"/>
  <c r="J1967" i="30" s="1"/>
  <c r="J1968" i="30" s="1"/>
  <c r="J1969" i="30" s="1"/>
  <c r="J1970" i="30" s="1"/>
  <c r="J1971" i="30" s="1"/>
  <c r="J1972" i="30" s="1"/>
  <c r="J1973" i="30" s="1"/>
  <c r="J1974" i="30" s="1"/>
  <c r="J1975" i="30" s="1"/>
  <c r="J1976" i="30" s="1"/>
  <c r="J1977" i="30" s="1"/>
  <c r="J1978" i="30" s="1"/>
  <c r="J1979" i="30" s="1"/>
  <c r="J1980" i="30" s="1"/>
  <c r="J1981" i="30" s="1"/>
  <c r="J1982" i="30" s="1"/>
  <c r="J1983" i="30" s="1"/>
  <c r="J1984" i="30" s="1"/>
  <c r="J1985" i="30" s="1"/>
  <c r="J1986" i="30" s="1"/>
  <c r="J1987" i="30" s="1"/>
  <c r="J1988" i="30" s="1"/>
  <c r="J1989" i="30" s="1"/>
  <c r="J1990" i="30" s="1"/>
  <c r="J1991" i="30" s="1"/>
  <c r="J1992" i="30" s="1"/>
  <c r="J1993" i="30" s="1"/>
  <c r="J1994" i="30" s="1"/>
  <c r="J1995" i="30" s="1"/>
  <c r="J1996" i="30" s="1"/>
  <c r="J1997" i="30" s="1"/>
  <c r="J1998" i="30" s="1"/>
  <c r="J1999" i="30" s="1"/>
  <c r="J2000" i="30" s="1"/>
  <c r="J2001" i="30" s="1"/>
  <c r="J2002" i="30" s="1"/>
  <c r="J2003" i="30" s="1"/>
  <c r="J2004" i="30" s="1"/>
  <c r="J2005" i="30" s="1"/>
  <c r="J2006" i="30" s="1"/>
  <c r="J2007" i="30" s="1"/>
  <c r="J2008" i="30" s="1"/>
  <c r="J2009" i="30" s="1"/>
  <c r="J2010" i="30" s="1"/>
  <c r="J2011" i="30" s="1"/>
  <c r="J2012" i="30" s="1"/>
  <c r="J2013" i="30" s="1"/>
  <c r="J2014" i="30" s="1"/>
  <c r="J2015" i="30" s="1"/>
  <c r="J2016" i="30" s="1"/>
  <c r="J2017" i="30" s="1"/>
  <c r="J2018" i="30" s="1"/>
  <c r="J2019" i="30" s="1"/>
  <c r="J2020" i="30" s="1"/>
  <c r="J2021" i="30" s="1"/>
  <c r="J2022" i="30" s="1"/>
  <c r="J2023" i="30" s="1"/>
  <c r="J2024" i="30" s="1"/>
  <c r="J2025" i="30" s="1"/>
  <c r="J2026" i="30" s="1"/>
  <c r="J2027" i="30" s="1"/>
  <c r="J2028" i="30" s="1"/>
  <c r="J2029" i="30" s="1"/>
  <c r="J2030" i="30" s="1"/>
  <c r="J2031" i="30" s="1"/>
  <c r="J2032" i="30" s="1"/>
  <c r="J2033" i="30" s="1"/>
  <c r="J2034" i="30" s="1"/>
  <c r="J2035" i="30" s="1"/>
  <c r="J2036" i="30" s="1"/>
  <c r="J2037" i="30" s="1"/>
  <c r="J2038" i="30" s="1"/>
  <c r="J2039" i="30" s="1"/>
  <c r="J2040" i="30" s="1"/>
  <c r="J2041" i="30" s="1"/>
  <c r="J2042" i="30" s="1"/>
  <c r="J2043" i="30" s="1"/>
  <c r="J2044" i="30" s="1"/>
  <c r="J2045" i="30" s="1"/>
  <c r="J2046" i="30" s="1"/>
  <c r="J2047" i="30" s="1"/>
  <c r="J2048" i="30" s="1"/>
  <c r="J2049" i="30" s="1"/>
  <c r="J2050" i="30" s="1"/>
  <c r="J2051" i="30" s="1"/>
  <c r="J2052" i="30" s="1"/>
  <c r="J2053" i="30" s="1"/>
  <c r="J2054" i="30" s="1"/>
  <c r="J2055" i="30" s="1"/>
  <c r="J2056" i="30" s="1"/>
  <c r="J2057" i="30" s="1"/>
  <c r="J2058" i="30" s="1"/>
  <c r="J2059" i="30" s="1"/>
  <c r="J2060" i="30" s="1"/>
  <c r="J2061" i="30" s="1"/>
  <c r="J2062" i="30" s="1"/>
  <c r="J2063" i="30" s="1"/>
  <c r="J2064" i="30" s="1"/>
  <c r="J2065" i="30" s="1"/>
  <c r="J2066" i="30" s="1"/>
  <c r="J2067" i="30" s="1"/>
  <c r="J2068" i="30" s="1"/>
  <c r="J2069" i="30" s="1"/>
  <c r="J2070" i="30" s="1"/>
  <c r="J2071" i="30" s="1"/>
  <c r="J2072" i="30" s="1"/>
  <c r="J2073" i="30" s="1"/>
  <c r="J2074" i="30" s="1"/>
  <c r="J2075" i="30" s="1"/>
  <c r="J2076" i="30" s="1"/>
  <c r="J2077" i="30" s="1"/>
  <c r="J2078" i="30" s="1"/>
  <c r="J2079" i="30" s="1"/>
  <c r="J2080" i="30" s="1"/>
  <c r="J2081" i="30" s="1"/>
  <c r="J2082" i="30" s="1"/>
  <c r="J2083" i="30" s="1"/>
  <c r="J2084" i="30" s="1"/>
  <c r="J2085" i="30" s="1"/>
  <c r="J2086" i="30" s="1"/>
  <c r="J2087" i="30" s="1"/>
  <c r="J2088" i="30" s="1"/>
  <c r="J2089" i="30" s="1"/>
  <c r="J2090" i="30" s="1"/>
  <c r="J2091" i="30" s="1"/>
  <c r="J2092" i="30" s="1"/>
  <c r="J2093" i="30" s="1"/>
  <c r="J2094" i="30" s="1"/>
  <c r="J2095" i="30" s="1"/>
  <c r="J2096" i="30" s="1"/>
  <c r="J2097" i="30" s="1"/>
  <c r="J2098" i="30" s="1"/>
  <c r="J2099" i="30" s="1"/>
  <c r="J2100" i="30" s="1"/>
  <c r="J2101" i="30" s="1"/>
  <c r="J2102" i="30" s="1"/>
  <c r="J2103" i="30" s="1"/>
  <c r="J2104" i="30" s="1"/>
  <c r="J2105" i="30" s="1"/>
  <c r="J2106" i="30" s="1"/>
  <c r="J2107" i="30" s="1"/>
  <c r="J2108" i="30" s="1"/>
  <c r="J2109" i="30" s="1"/>
  <c r="J2110" i="30" s="1"/>
  <c r="J2111" i="30" s="1"/>
  <c r="J2112" i="30" s="1"/>
  <c r="J2113" i="30" s="1"/>
  <c r="J2114" i="30" s="1"/>
  <c r="J2115" i="30" s="1"/>
  <c r="J2116" i="30" s="1"/>
  <c r="J2117" i="30" s="1"/>
  <c r="J2118" i="30" s="1"/>
  <c r="J2119" i="30" s="1"/>
  <c r="J2120" i="30" s="1"/>
  <c r="J2121" i="30" s="1"/>
  <c r="J2122" i="30" s="1"/>
  <c r="J2123" i="30" s="1"/>
  <c r="J2124" i="30" s="1"/>
  <c r="J2125" i="30" s="1"/>
  <c r="J2126" i="30" s="1"/>
  <c r="J2127" i="30" s="1"/>
  <c r="J2128" i="30" s="1"/>
  <c r="J2129" i="30" s="1"/>
  <c r="J2130" i="30" s="1"/>
  <c r="J2131" i="30" s="1"/>
  <c r="J2132" i="30" s="1"/>
  <c r="J2133" i="30" s="1"/>
  <c r="J2134" i="30" s="1"/>
  <c r="J2135" i="30" s="1"/>
  <c r="J2136" i="30" s="1"/>
  <c r="J2137" i="30" s="1"/>
  <c r="J2138" i="30" s="1"/>
  <c r="J2139" i="30" s="1"/>
  <c r="J2140" i="30" s="1"/>
  <c r="J2141" i="30" s="1"/>
  <c r="J2142" i="30" s="1"/>
  <c r="J2143" i="30" s="1"/>
  <c r="J2144" i="30" s="1"/>
  <c r="J2145" i="30" s="1"/>
  <c r="J2146" i="30" s="1"/>
  <c r="J2147" i="30" s="1"/>
  <c r="J2148" i="30" s="1"/>
  <c r="J2149" i="30" s="1"/>
  <c r="J2150" i="30" s="1"/>
  <c r="J2151" i="30" s="1"/>
  <c r="J2152" i="30" s="1"/>
  <c r="J2153" i="30" s="1"/>
  <c r="J2154" i="30" s="1"/>
  <c r="J2155" i="30" s="1"/>
  <c r="J2156" i="30" s="1"/>
  <c r="J2157" i="30" s="1"/>
  <c r="J2158" i="30" s="1"/>
  <c r="J2159" i="30" s="1"/>
  <c r="J2160" i="30" s="1"/>
  <c r="J2161" i="30" s="1"/>
  <c r="J2162" i="30" s="1"/>
  <c r="J2163" i="30" s="1"/>
  <c r="J2164" i="30" s="1"/>
  <c r="J2165" i="30" s="1"/>
  <c r="J2166" i="30" s="1"/>
  <c r="J2167" i="30" s="1"/>
  <c r="J2168" i="30" s="1"/>
  <c r="J2169" i="30" s="1"/>
  <c r="J2170" i="30" s="1"/>
  <c r="J2171" i="30" s="1"/>
  <c r="J2172" i="30" s="1"/>
  <c r="J2173" i="30" s="1"/>
  <c r="J2174" i="30" s="1"/>
  <c r="J2175" i="30" s="1"/>
  <c r="J2176" i="30" s="1"/>
  <c r="J2177" i="30" s="1"/>
  <c r="J2178" i="30" s="1"/>
  <c r="J2179" i="30" s="1"/>
  <c r="J2180" i="30" s="1"/>
  <c r="J2181" i="30" s="1"/>
  <c r="J2182" i="30" s="1"/>
  <c r="J2183" i="30" s="1"/>
  <c r="J2184" i="30" s="1"/>
  <c r="J2185" i="30" s="1"/>
  <c r="J2186" i="30" s="1"/>
  <c r="J2187" i="30" s="1"/>
  <c r="J2188" i="30" s="1"/>
  <c r="J2189" i="30" s="1"/>
  <c r="J2190" i="30" s="1"/>
  <c r="J2191" i="30" s="1"/>
  <c r="J2192" i="30" s="1"/>
  <c r="J2193" i="30" s="1"/>
  <c r="J2194" i="30" s="1"/>
  <c r="J2195" i="30" s="1"/>
  <c r="J2196" i="30" s="1"/>
  <c r="J2197" i="30" s="1"/>
  <c r="J2198" i="30" s="1"/>
  <c r="J2199" i="30" s="1"/>
  <c r="J2200" i="30" s="1"/>
  <c r="J2201" i="30" s="1"/>
  <c r="J2202" i="30" s="1"/>
  <c r="J2203" i="30" s="1"/>
  <c r="J2204" i="30" s="1"/>
  <c r="J2205" i="30" s="1"/>
  <c r="J2206" i="30" s="1"/>
  <c r="J2207" i="30" s="1"/>
  <c r="J2208" i="30" s="1"/>
  <c r="J2209" i="30" s="1"/>
  <c r="J2210" i="30" s="1"/>
  <c r="J2211" i="30" s="1"/>
  <c r="J2212" i="30" s="1"/>
  <c r="J2213" i="30" s="1"/>
  <c r="J2214" i="30" s="1"/>
  <c r="J2215" i="30" s="1"/>
  <c r="J2216" i="30" s="1"/>
  <c r="J2217" i="30" s="1"/>
  <c r="J2218" i="30" s="1"/>
  <c r="J2219" i="30" s="1"/>
  <c r="J2220" i="30" s="1"/>
  <c r="J2221" i="30" s="1"/>
  <c r="J2222" i="30" s="1"/>
  <c r="J2223" i="30" s="1"/>
  <c r="J2224" i="30" s="1"/>
  <c r="J2225" i="30" s="1"/>
  <c r="J2226" i="30" s="1"/>
  <c r="J2227" i="30" s="1"/>
  <c r="J2228" i="30" s="1"/>
  <c r="J2229" i="30" s="1"/>
  <c r="J2230" i="30" s="1"/>
  <c r="J2231" i="30" s="1"/>
  <c r="J2232" i="30" s="1"/>
  <c r="J2233" i="30" s="1"/>
  <c r="J2234" i="30" s="1"/>
  <c r="J2235" i="30" s="1"/>
  <c r="J2236" i="30" s="1"/>
  <c r="J2237" i="30" s="1"/>
  <c r="J2238" i="30" s="1"/>
  <c r="J2239" i="30" s="1"/>
  <c r="J2240" i="30" s="1"/>
  <c r="J2241" i="30" s="1"/>
  <c r="J2242" i="30" s="1"/>
  <c r="J2243" i="30" s="1"/>
  <c r="J2244" i="30" s="1"/>
  <c r="J2245" i="30" s="1"/>
  <c r="J2246" i="30" s="1"/>
  <c r="J2247" i="30" s="1"/>
  <c r="J2248" i="30" s="1"/>
  <c r="J2249" i="30" s="1"/>
  <c r="J2250" i="30" s="1"/>
  <c r="J2251" i="30" s="1"/>
  <c r="J2252" i="30" s="1"/>
  <c r="J2253" i="30" s="1"/>
  <c r="J2254" i="30" s="1"/>
  <c r="J2255" i="30" s="1"/>
  <c r="J2256" i="30" s="1"/>
  <c r="J2257" i="30" s="1"/>
  <c r="J2258" i="30" s="1"/>
  <c r="J2259" i="30" s="1"/>
  <c r="J2260" i="30" s="1"/>
  <c r="J2261" i="30" s="1"/>
  <c r="J2262" i="30" s="1"/>
  <c r="J2263" i="30" s="1"/>
  <c r="J2264" i="30" s="1"/>
  <c r="J2265" i="30" s="1"/>
  <c r="J2266" i="30" s="1"/>
  <c r="J2267" i="30" s="1"/>
  <c r="J2268" i="30" s="1"/>
  <c r="J2269" i="30" s="1"/>
  <c r="J2270" i="30" s="1"/>
  <c r="J2271" i="30" s="1"/>
  <c r="J2272" i="30" s="1"/>
  <c r="J2273" i="30" s="1"/>
  <c r="J2274" i="30" s="1"/>
  <c r="J2275" i="30" s="1"/>
  <c r="J2276" i="30" s="1"/>
  <c r="J2277" i="30" s="1"/>
  <c r="J2278" i="30" s="1"/>
  <c r="J2279" i="30" s="1"/>
  <c r="J2280" i="30" s="1"/>
  <c r="J2281" i="30" s="1"/>
  <c r="J2282" i="30" s="1"/>
  <c r="J2283" i="30" s="1"/>
  <c r="J2284" i="30" s="1"/>
  <c r="J2285" i="30" s="1"/>
  <c r="J2286" i="30" s="1"/>
  <c r="J2287" i="30" s="1"/>
  <c r="J2288" i="30" s="1"/>
  <c r="J2289" i="30" s="1"/>
  <c r="J2290" i="30" s="1"/>
  <c r="J2291" i="30" s="1"/>
  <c r="J2292" i="30" s="1"/>
  <c r="J2293" i="30" s="1"/>
  <c r="J2294" i="30" s="1"/>
  <c r="J2295" i="30" s="1"/>
  <c r="J2296" i="30" s="1"/>
  <c r="J2297" i="30" s="1"/>
  <c r="J2298" i="30" s="1"/>
  <c r="J2299" i="30" s="1"/>
  <c r="J2300" i="30" s="1"/>
  <c r="J2301" i="30" s="1"/>
  <c r="J2302" i="30" s="1"/>
  <c r="J2303" i="30" s="1"/>
  <c r="J2304" i="30" s="1"/>
  <c r="J2305" i="30" s="1"/>
  <c r="J2306" i="30" s="1"/>
  <c r="J2307" i="30" s="1"/>
  <c r="J2308" i="30" s="1"/>
  <c r="J2309" i="30" s="1"/>
  <c r="J2310" i="30" s="1"/>
  <c r="J2311" i="30" s="1"/>
  <c r="J2312" i="30" s="1"/>
  <c r="J2313" i="30" s="1"/>
  <c r="J2314" i="30" s="1"/>
  <c r="J2315" i="30" s="1"/>
  <c r="J2316" i="30" s="1"/>
  <c r="J2317" i="30" s="1"/>
  <c r="J2318" i="30" s="1"/>
  <c r="J2319" i="30" s="1"/>
  <c r="J2320" i="30" s="1"/>
  <c r="J2321" i="30" s="1"/>
  <c r="J2322" i="30" s="1"/>
  <c r="J2323" i="30" s="1"/>
  <c r="J2324" i="30" s="1"/>
  <c r="J2325" i="30" s="1"/>
  <c r="J2326" i="30" s="1"/>
  <c r="J2327" i="30" s="1"/>
  <c r="J2328" i="30" s="1"/>
  <c r="J2329" i="30" s="1"/>
  <c r="J2330" i="30" s="1"/>
  <c r="J2331" i="30" s="1"/>
  <c r="J2332" i="30" s="1"/>
  <c r="J2333" i="30" s="1"/>
  <c r="J2334" i="30" s="1"/>
  <c r="J2335" i="30" s="1"/>
  <c r="J2336" i="30" s="1"/>
  <c r="J2337" i="30" s="1"/>
  <c r="J2338" i="30" s="1"/>
  <c r="J2339" i="30" s="1"/>
  <c r="J2340" i="30" s="1"/>
  <c r="J2341" i="30" s="1"/>
  <c r="J2342" i="30" s="1"/>
  <c r="J2343" i="30" s="1"/>
  <c r="J2344" i="30" s="1"/>
  <c r="J2345" i="30" s="1"/>
  <c r="J2346" i="30" s="1"/>
  <c r="J2347" i="30" s="1"/>
  <c r="J2348" i="30" s="1"/>
  <c r="J2349" i="30" s="1"/>
  <c r="J2350" i="30" s="1"/>
  <c r="J2351" i="30" s="1"/>
  <c r="J2352" i="30" s="1"/>
  <c r="J2353" i="30" s="1"/>
  <c r="J2354" i="30" s="1"/>
  <c r="J2355" i="30" s="1"/>
  <c r="J2356" i="30" s="1"/>
  <c r="J2357" i="30" s="1"/>
  <c r="J2358" i="30" s="1"/>
  <c r="J2359" i="30" s="1"/>
  <c r="J2360" i="30" s="1"/>
  <c r="J2361" i="30" s="1"/>
  <c r="J2362" i="30" s="1"/>
  <c r="J2363" i="30" s="1"/>
  <c r="J2364" i="30" s="1"/>
  <c r="J2365" i="30" s="1"/>
  <c r="J2366" i="30" s="1"/>
  <c r="J2367" i="30" s="1"/>
  <c r="J2368" i="30" s="1"/>
  <c r="J2369" i="30" s="1"/>
  <c r="J2370" i="30" s="1"/>
  <c r="J2371" i="30" s="1"/>
  <c r="J2372" i="30" s="1"/>
  <c r="J2373" i="30" s="1"/>
  <c r="J2374" i="30" s="1"/>
  <c r="J2375" i="30" s="1"/>
  <c r="J2376" i="30" s="1"/>
  <c r="J2377" i="30" s="1"/>
  <c r="J2378" i="30" s="1"/>
  <c r="J2379" i="30" s="1"/>
  <c r="J2380" i="30" s="1"/>
  <c r="J2381" i="30" s="1"/>
  <c r="J2382" i="30" s="1"/>
  <c r="J2383" i="30" s="1"/>
  <c r="J2384" i="30" s="1"/>
  <c r="J2385" i="30" s="1"/>
  <c r="J2386" i="30" s="1"/>
  <c r="J2387" i="30" s="1"/>
  <c r="J2388" i="30" s="1"/>
  <c r="J2389" i="30" s="1"/>
  <c r="J2390" i="30" s="1"/>
  <c r="J2391" i="30" s="1"/>
  <c r="J2392" i="30" s="1"/>
  <c r="J2393" i="30" s="1"/>
  <c r="J2394" i="30" s="1"/>
  <c r="J2395" i="30" s="1"/>
  <c r="J2396" i="30" s="1"/>
  <c r="J2397" i="30" s="1"/>
  <c r="J2398" i="30" s="1"/>
  <c r="J2399" i="30" s="1"/>
  <c r="J2400" i="30" s="1"/>
  <c r="J2401" i="30" s="1"/>
  <c r="J2402" i="30" s="1"/>
  <c r="J2403" i="30" s="1"/>
  <c r="J2404" i="30" s="1"/>
  <c r="J2405" i="30" s="1"/>
  <c r="J2406" i="30" s="1"/>
  <c r="J2407" i="30" s="1"/>
  <c r="J2408" i="30" s="1"/>
  <c r="J2409" i="30" s="1"/>
  <c r="J2410" i="30" s="1"/>
  <c r="J2411" i="30" s="1"/>
  <c r="J2412" i="30" s="1"/>
  <c r="J2413" i="30" s="1"/>
  <c r="J2414" i="30" s="1"/>
  <c r="J2415" i="30" s="1"/>
  <c r="J2416" i="30" s="1"/>
  <c r="J2417" i="30" s="1"/>
  <c r="J2418" i="30" s="1"/>
  <c r="J2419" i="30" s="1"/>
  <c r="J2420" i="30" s="1"/>
  <c r="J2421" i="30" s="1"/>
  <c r="J2422" i="30" s="1"/>
  <c r="J2423" i="30" s="1"/>
  <c r="J2424" i="30" s="1"/>
  <c r="J2425" i="30" s="1"/>
  <c r="J2426" i="30" s="1"/>
  <c r="J2427" i="30" s="1"/>
  <c r="J2428" i="30" s="1"/>
  <c r="J2429" i="30" s="1"/>
  <c r="J2430" i="30" s="1"/>
  <c r="J2431" i="30" s="1"/>
  <c r="J2432" i="30" s="1"/>
  <c r="J2433" i="30" s="1"/>
  <c r="J2434" i="30" s="1"/>
  <c r="J2435" i="30" s="1"/>
  <c r="J2436" i="30" s="1"/>
  <c r="J2437" i="30" s="1"/>
  <c r="J2438" i="30" s="1"/>
  <c r="J2439" i="30" s="1"/>
  <c r="J2440" i="30" s="1"/>
  <c r="J2441" i="30" s="1"/>
  <c r="J2442" i="30" s="1"/>
  <c r="J2443" i="30" s="1"/>
  <c r="J2444" i="30" s="1"/>
  <c r="J2445" i="30" s="1"/>
  <c r="J2446" i="30" s="1"/>
  <c r="J2447" i="30" s="1"/>
  <c r="J2448" i="30" s="1"/>
  <c r="J2449" i="30" s="1"/>
  <c r="J2450" i="30" s="1"/>
  <c r="J2451" i="30" s="1"/>
  <c r="J2452" i="30" s="1"/>
  <c r="J2453" i="30" s="1"/>
  <c r="J2454" i="30" s="1"/>
  <c r="J2455" i="30" s="1"/>
  <c r="J2456" i="30" s="1"/>
  <c r="J2457" i="30" s="1"/>
  <c r="J2458" i="30" s="1"/>
  <c r="J2459" i="30" s="1"/>
  <c r="J2460" i="30" s="1"/>
  <c r="J2461" i="30" s="1"/>
  <c r="J2462" i="30" s="1"/>
  <c r="J2463" i="30" s="1"/>
  <c r="J2464" i="30" s="1"/>
  <c r="J2465" i="30" s="1"/>
  <c r="J2466" i="30" s="1"/>
  <c r="J2467" i="30" s="1"/>
  <c r="J2468" i="30" s="1"/>
  <c r="J2469" i="30" s="1"/>
  <c r="J2470" i="30" s="1"/>
  <c r="J2471" i="30" s="1"/>
  <c r="J2472" i="30" s="1"/>
  <c r="J2473" i="30" s="1"/>
  <c r="J2474" i="30" s="1"/>
  <c r="J2475" i="30" s="1"/>
  <c r="J2476" i="30" s="1"/>
  <c r="J2477" i="30" s="1"/>
  <c r="J2478" i="30" s="1"/>
  <c r="J2479" i="30" s="1"/>
  <c r="J2480" i="30" s="1"/>
  <c r="J2481" i="30" s="1"/>
  <c r="J2482" i="30" s="1"/>
  <c r="J2483" i="30" s="1"/>
  <c r="J2484" i="30" s="1"/>
  <c r="J2485" i="30" s="1"/>
  <c r="J2486" i="30" s="1"/>
  <c r="J2487" i="30" s="1"/>
  <c r="J2488" i="30" s="1"/>
  <c r="J2489" i="30" s="1"/>
  <c r="J2490" i="30" s="1"/>
  <c r="J2491" i="30" s="1"/>
  <c r="J2492" i="30" s="1"/>
  <c r="J2493" i="30" s="1"/>
  <c r="J2494" i="30" s="1"/>
  <c r="J2495" i="30" s="1"/>
  <c r="J2496" i="30" s="1"/>
  <c r="J2497" i="30" s="1"/>
  <c r="J2498" i="30" s="1"/>
  <c r="J2499" i="30" s="1"/>
  <c r="J2500" i="30" s="1"/>
  <c r="J2501" i="30" s="1"/>
  <c r="J2502" i="30" s="1"/>
  <c r="J2503" i="30" s="1"/>
  <c r="J2504" i="30" s="1"/>
  <c r="J2505" i="30" s="1"/>
  <c r="J2506" i="30" s="1"/>
  <c r="J2507" i="30" s="1"/>
  <c r="J2508" i="30" s="1"/>
  <c r="J2509" i="30" s="1"/>
  <c r="J2510" i="30" s="1"/>
  <c r="J2511" i="30" s="1"/>
  <c r="J2512" i="30" s="1"/>
  <c r="J2513" i="30" s="1"/>
  <c r="J2514" i="30" s="1"/>
  <c r="J2515" i="30" s="1"/>
  <c r="J2516" i="30" s="1"/>
  <c r="J2517" i="30" s="1"/>
  <c r="J2518" i="30" s="1"/>
  <c r="J2519" i="30" s="1"/>
  <c r="J2520" i="30" s="1"/>
  <c r="J2521" i="30" s="1"/>
  <c r="J2522" i="30" s="1"/>
  <c r="J2523" i="30" s="1"/>
  <c r="J2524" i="30" s="1"/>
  <c r="J2525" i="30" s="1"/>
  <c r="J2526" i="30" s="1"/>
  <c r="J2527" i="30" s="1"/>
  <c r="J2528" i="30" s="1"/>
  <c r="J2529" i="30" s="1"/>
  <c r="J2530" i="30" s="1"/>
  <c r="J2531" i="30" s="1"/>
  <c r="J2532" i="30" s="1"/>
  <c r="J2533" i="30" s="1"/>
  <c r="J2534" i="30" s="1"/>
  <c r="J2535" i="30" s="1"/>
  <c r="J2536" i="30" s="1"/>
  <c r="J2537" i="30" s="1"/>
  <c r="J2538" i="30" s="1"/>
  <c r="J2539" i="30" s="1"/>
  <c r="J2540" i="30" s="1"/>
  <c r="J2541" i="30" s="1"/>
  <c r="J2542" i="30" s="1"/>
  <c r="J2543" i="30" s="1"/>
  <c r="J2544" i="30" s="1"/>
  <c r="J2545" i="30" s="1"/>
  <c r="J2546" i="30" s="1"/>
  <c r="J2547" i="30" s="1"/>
  <c r="J2548" i="30" s="1"/>
  <c r="J2549" i="30" s="1"/>
  <c r="J2550" i="30" s="1"/>
  <c r="J2551" i="30" s="1"/>
  <c r="J2552" i="30" s="1"/>
  <c r="J2553" i="30" s="1"/>
  <c r="J2554" i="30" s="1"/>
  <c r="J2555" i="30" s="1"/>
  <c r="J2556" i="30" s="1"/>
  <c r="J2557" i="30" s="1"/>
  <c r="J2558" i="30" s="1"/>
  <c r="J2559" i="30" s="1"/>
  <c r="J2560" i="30" s="1"/>
  <c r="J2561" i="30" s="1"/>
  <c r="J2562" i="30" s="1"/>
  <c r="J2563" i="30" s="1"/>
  <c r="J2564" i="30" s="1"/>
  <c r="J2565" i="30" s="1"/>
  <c r="J2566" i="30" s="1"/>
  <c r="J2567" i="30" s="1"/>
  <c r="J2568" i="30" s="1"/>
  <c r="J2569" i="30" s="1"/>
  <c r="J2570" i="30" s="1"/>
  <c r="J2571" i="30" s="1"/>
  <c r="J2572" i="30" s="1"/>
  <c r="J2573" i="30" s="1"/>
  <c r="J2574" i="30" s="1"/>
  <c r="J2575" i="30" s="1"/>
  <c r="J2576" i="30" s="1"/>
  <c r="J2577" i="30" s="1"/>
  <c r="J2578" i="30" s="1"/>
  <c r="J2579" i="30" s="1"/>
  <c r="J2580" i="30" s="1"/>
  <c r="J2581" i="30" s="1"/>
  <c r="J2582" i="30" s="1"/>
  <c r="J2583" i="30" s="1"/>
  <c r="J2584" i="30" s="1"/>
  <c r="J2585" i="30" s="1"/>
  <c r="J2586" i="30" s="1"/>
  <c r="J2587" i="30" s="1"/>
  <c r="J2588" i="30" s="1"/>
  <c r="J2589" i="30" s="1"/>
  <c r="J2590" i="30" s="1"/>
  <c r="J2591" i="30" s="1"/>
  <c r="J2592" i="30" s="1"/>
  <c r="J2593" i="30" s="1"/>
  <c r="J2594" i="30" s="1"/>
  <c r="J2595" i="30" s="1"/>
  <c r="J2596" i="30" s="1"/>
  <c r="J2597" i="30" s="1"/>
  <c r="J2598" i="30" s="1"/>
  <c r="J2599" i="30" s="1"/>
  <c r="J2600" i="30" s="1"/>
  <c r="J2601" i="30" s="1"/>
  <c r="J2602" i="30" s="1"/>
  <c r="J2603" i="30" s="1"/>
  <c r="J2604" i="30" s="1"/>
  <c r="J2605" i="30" s="1"/>
  <c r="J2606" i="30" s="1"/>
  <c r="J2607" i="30" s="1"/>
  <c r="J2608" i="30" s="1"/>
  <c r="J2609" i="30" s="1"/>
  <c r="J2610" i="30" s="1"/>
  <c r="J2611" i="30" s="1"/>
  <c r="J2612" i="30" s="1"/>
  <c r="J2613" i="30" s="1"/>
  <c r="J2614" i="30" s="1"/>
  <c r="J2615" i="30" s="1"/>
  <c r="J2616" i="30" s="1"/>
  <c r="J2617" i="30" s="1"/>
  <c r="J2618" i="30" s="1"/>
  <c r="J2619" i="30" s="1"/>
  <c r="J2620" i="30" s="1"/>
  <c r="J2621" i="30" s="1"/>
  <c r="J2622" i="30" s="1"/>
  <c r="J2623" i="30" s="1"/>
  <c r="J2624" i="30" s="1"/>
  <c r="J2625" i="30" s="1"/>
  <c r="J2626" i="30" s="1"/>
  <c r="J2627" i="30" s="1"/>
  <c r="J2628" i="30" s="1"/>
  <c r="J2629" i="30" s="1"/>
  <c r="J2630" i="30" s="1"/>
  <c r="J2631" i="30" s="1"/>
  <c r="J2632" i="30" s="1"/>
  <c r="J2633" i="30" s="1"/>
  <c r="J2634" i="30" s="1"/>
  <c r="J2635" i="30" s="1"/>
  <c r="J2636" i="30" s="1"/>
  <c r="J2637" i="30" s="1"/>
  <c r="J2638" i="30" s="1"/>
  <c r="J2639" i="30" s="1"/>
  <c r="J2640" i="30" s="1"/>
  <c r="J2641" i="30" s="1"/>
  <c r="J2642" i="30" s="1"/>
  <c r="J2643" i="30" s="1"/>
  <c r="J2644" i="30" s="1"/>
  <c r="J2645" i="30" s="1"/>
  <c r="J2646" i="30" s="1"/>
  <c r="J2647" i="30" s="1"/>
  <c r="J2648" i="30" s="1"/>
  <c r="J2649" i="30" s="1"/>
  <c r="J2650" i="30" s="1"/>
  <c r="J2651" i="30" s="1"/>
  <c r="J2652" i="30" s="1"/>
  <c r="J2653" i="30" s="1"/>
  <c r="J2654" i="30" s="1"/>
  <c r="J2655" i="30" s="1"/>
  <c r="J2656" i="30" s="1"/>
  <c r="J2657" i="30" s="1"/>
  <c r="J2658" i="30" s="1"/>
  <c r="J2659" i="30" s="1"/>
  <c r="J2660" i="30" s="1"/>
  <c r="J2661" i="30" s="1"/>
  <c r="J2662" i="30" s="1"/>
  <c r="J2663" i="30" s="1"/>
  <c r="J2664" i="30" s="1"/>
  <c r="J2665" i="30" s="1"/>
  <c r="J2666" i="30" s="1"/>
  <c r="J2667" i="30" s="1"/>
  <c r="J2668" i="30" s="1"/>
  <c r="J2669" i="30" s="1"/>
  <c r="J2670" i="30" s="1"/>
  <c r="J2671" i="30" s="1"/>
  <c r="J2672" i="30" s="1"/>
  <c r="J2673" i="30" s="1"/>
  <c r="J2674" i="30" s="1"/>
  <c r="J2675" i="30" s="1"/>
  <c r="J2676" i="30" s="1"/>
  <c r="J2677" i="30" s="1"/>
  <c r="J2678" i="30" s="1"/>
  <c r="J2679" i="30" s="1"/>
  <c r="J2680" i="30" s="1"/>
  <c r="J2681" i="30" s="1"/>
  <c r="J2682" i="30" s="1"/>
  <c r="J2683" i="30" s="1"/>
  <c r="J2684" i="30" s="1"/>
  <c r="J2685" i="30" s="1"/>
  <c r="J2686" i="30" s="1"/>
  <c r="J2687" i="30" s="1"/>
  <c r="J2688" i="30" s="1"/>
  <c r="J2689" i="30" s="1"/>
  <c r="J2690" i="30" s="1"/>
  <c r="J2691" i="30" s="1"/>
  <c r="J2692" i="30" s="1"/>
  <c r="J2693" i="30" s="1"/>
  <c r="J2694" i="30" s="1"/>
  <c r="J2695" i="30" s="1"/>
  <c r="J2696" i="30" s="1"/>
  <c r="J2697" i="30" s="1"/>
  <c r="J2698" i="30" s="1"/>
  <c r="J2699" i="30" s="1"/>
  <c r="J2700" i="30" s="1"/>
  <c r="J2701" i="30" s="1"/>
  <c r="J2702" i="30" s="1"/>
  <c r="J2703" i="30" s="1"/>
  <c r="J2704" i="30" s="1"/>
  <c r="J2705" i="30" s="1"/>
  <c r="J2706" i="30" s="1"/>
  <c r="J2707" i="30" s="1"/>
  <c r="J2708" i="30" s="1"/>
  <c r="J2709" i="30" s="1"/>
  <c r="J2710" i="30" s="1"/>
  <c r="J2711" i="30" s="1"/>
  <c r="J2712" i="30" s="1"/>
  <c r="J2713" i="30" s="1"/>
  <c r="J2714" i="30" s="1"/>
  <c r="J2715" i="30" s="1"/>
  <c r="J2716" i="30" s="1"/>
  <c r="J2717" i="30" s="1"/>
  <c r="J2718" i="30" s="1"/>
  <c r="J2719" i="30" s="1"/>
  <c r="J2720" i="30" s="1"/>
  <c r="J2721" i="30" s="1"/>
  <c r="J2722" i="30" s="1"/>
  <c r="J2723" i="30" s="1"/>
  <c r="J2724" i="30" s="1"/>
  <c r="J2725" i="30" s="1"/>
  <c r="J2726" i="30" s="1"/>
  <c r="J2727" i="30" s="1"/>
  <c r="J2728" i="30" s="1"/>
  <c r="J2729" i="30" s="1"/>
  <c r="J2730" i="30" s="1"/>
  <c r="J2731" i="30" s="1"/>
  <c r="J2732" i="30" s="1"/>
  <c r="J2733" i="30" s="1"/>
  <c r="J2734" i="30" s="1"/>
  <c r="J2735" i="30" s="1"/>
  <c r="J2736" i="30" s="1"/>
  <c r="J2737" i="30" s="1"/>
  <c r="J2738" i="30" s="1"/>
  <c r="J2739" i="30" s="1"/>
  <c r="J2740" i="30" s="1"/>
  <c r="J2741" i="30" s="1"/>
  <c r="J2742" i="30" s="1"/>
  <c r="J2743" i="30" s="1"/>
  <c r="J2744" i="30" s="1"/>
  <c r="J2745" i="30" s="1"/>
  <c r="J2746" i="30" s="1"/>
  <c r="J2747" i="30" s="1"/>
  <c r="J2748" i="30" s="1"/>
  <c r="J2749" i="30" s="1"/>
  <c r="J2750" i="30" s="1"/>
  <c r="J2751" i="30" s="1"/>
  <c r="J2752" i="30" s="1"/>
  <c r="J2753" i="30" s="1"/>
  <c r="J2754" i="30" s="1"/>
  <c r="J2755" i="30" s="1"/>
  <c r="J2756" i="30" s="1"/>
  <c r="J2757" i="30" s="1"/>
  <c r="J2758" i="30" s="1"/>
  <c r="J2759" i="30" s="1"/>
  <c r="J2760" i="30" s="1"/>
  <c r="J2761" i="30" s="1"/>
  <c r="J2762" i="30" s="1"/>
  <c r="J2763" i="30" s="1"/>
  <c r="J2764" i="30" s="1"/>
  <c r="J2765" i="30" s="1"/>
  <c r="J2766" i="30" s="1"/>
  <c r="J2767" i="30" s="1"/>
  <c r="J2768" i="30" s="1"/>
  <c r="J2769" i="30" s="1"/>
  <c r="J2770" i="30" s="1"/>
  <c r="J2771" i="30" s="1"/>
  <c r="J2772" i="30" s="1"/>
  <c r="J2773" i="30" s="1"/>
  <c r="J2774" i="30" s="1"/>
  <c r="J2775" i="30" s="1"/>
  <c r="J2776" i="30" s="1"/>
  <c r="J2777" i="30" s="1"/>
  <c r="J2778" i="30" s="1"/>
  <c r="J2779" i="30" s="1"/>
  <c r="J2780" i="30" s="1"/>
  <c r="J2781" i="30" s="1"/>
  <c r="J2782" i="30" s="1"/>
  <c r="J2783" i="30" s="1"/>
  <c r="J2784" i="30" s="1"/>
  <c r="J2785" i="30" s="1"/>
  <c r="J2786" i="30" s="1"/>
  <c r="J2787" i="30" s="1"/>
  <c r="J2788" i="30" s="1"/>
  <c r="J2789" i="30" s="1"/>
  <c r="J2790" i="30" s="1"/>
  <c r="J2791" i="30" s="1"/>
  <c r="J2792" i="30" s="1"/>
  <c r="J2793" i="30" s="1"/>
  <c r="J2794" i="30" s="1"/>
  <c r="J2795" i="30" s="1"/>
  <c r="J2796" i="30" s="1"/>
  <c r="J2797" i="30" s="1"/>
  <c r="J2798" i="30" s="1"/>
  <c r="J2799" i="30" s="1"/>
  <c r="J2800" i="30" s="1"/>
  <c r="J2801" i="30" s="1"/>
  <c r="J2802" i="30" s="1"/>
  <c r="J2803" i="30" s="1"/>
  <c r="J2804" i="30" s="1"/>
  <c r="J2805" i="30" s="1"/>
  <c r="J2806" i="30" s="1"/>
  <c r="J2807" i="30" s="1"/>
  <c r="J2808" i="30" s="1"/>
  <c r="J2809" i="30" s="1"/>
  <c r="J2810" i="30" s="1"/>
  <c r="J2811" i="30" s="1"/>
  <c r="J2812" i="30" s="1"/>
  <c r="J2813" i="30" s="1"/>
  <c r="J2814" i="30" s="1"/>
  <c r="J2815" i="30" s="1"/>
  <c r="J2816" i="30" s="1"/>
  <c r="J2817" i="30" s="1"/>
  <c r="J2818" i="30" s="1"/>
  <c r="J2819" i="30" s="1"/>
  <c r="J2820" i="30" s="1"/>
  <c r="J2821" i="30" s="1"/>
  <c r="J2822" i="30" s="1"/>
  <c r="J2823" i="30" s="1"/>
  <c r="J2824" i="30" s="1"/>
  <c r="J2825" i="30" s="1"/>
  <c r="J2826" i="30" s="1"/>
  <c r="J2827" i="30" s="1"/>
  <c r="J2828" i="30" s="1"/>
  <c r="J2829" i="30" s="1"/>
  <c r="J2830" i="30" s="1"/>
  <c r="J2831" i="30" s="1"/>
  <c r="J2832" i="30" s="1"/>
  <c r="J2833" i="30" s="1"/>
  <c r="J2834" i="30" s="1"/>
  <c r="J2835" i="30" s="1"/>
  <c r="J2836" i="30" s="1"/>
  <c r="J2837" i="30" s="1"/>
  <c r="J2838" i="30" s="1"/>
  <c r="J2839" i="30" s="1"/>
  <c r="J2840" i="30" s="1"/>
  <c r="J2841" i="30" s="1"/>
  <c r="J2842" i="30" s="1"/>
  <c r="J2843" i="30" s="1"/>
  <c r="J2844" i="30" s="1"/>
  <c r="J2845" i="30" s="1"/>
  <c r="J2846" i="30" s="1"/>
  <c r="J2847" i="30" s="1"/>
  <c r="J2848" i="30" s="1"/>
  <c r="J2849" i="30" s="1"/>
  <c r="J2850" i="30" s="1"/>
  <c r="J2851" i="30" s="1"/>
  <c r="J2852" i="30" s="1"/>
  <c r="J2853" i="30" s="1"/>
  <c r="J2854" i="30" s="1"/>
  <c r="J2855" i="30" s="1"/>
  <c r="J2856" i="30" s="1"/>
  <c r="J2857" i="30" s="1"/>
  <c r="J2858" i="30" s="1"/>
  <c r="J2859" i="30" s="1"/>
  <c r="J2860" i="30" s="1"/>
  <c r="J2861" i="30" s="1"/>
  <c r="J2862" i="30" s="1"/>
  <c r="J2863" i="30" s="1"/>
  <c r="J2864" i="30" s="1"/>
  <c r="J2865" i="30" s="1"/>
  <c r="J2866" i="30" s="1"/>
  <c r="J2867" i="30" s="1"/>
  <c r="J2868" i="30" s="1"/>
  <c r="J2869" i="30" s="1"/>
  <c r="J2870" i="30" s="1"/>
  <c r="J2871" i="30" s="1"/>
  <c r="J2872" i="30" s="1"/>
  <c r="J2873" i="30" s="1"/>
  <c r="J2874" i="30" s="1"/>
  <c r="J2875" i="30" s="1"/>
  <c r="J2876" i="30" s="1"/>
  <c r="J2877" i="30" s="1"/>
  <c r="J2878" i="30" s="1"/>
  <c r="J2879" i="30" s="1"/>
  <c r="J2880" i="30" s="1"/>
  <c r="J2881" i="30" s="1"/>
  <c r="J2882" i="30" s="1"/>
  <c r="J2883" i="30" s="1"/>
  <c r="J2884" i="30" s="1"/>
  <c r="J2885" i="30" s="1"/>
  <c r="J2886" i="30" s="1"/>
  <c r="J2887" i="30" s="1"/>
  <c r="J2888" i="30" s="1"/>
  <c r="J2889" i="30" s="1"/>
  <c r="J2890" i="30" s="1"/>
  <c r="J2891" i="30" s="1"/>
  <c r="J2892" i="30" s="1"/>
  <c r="J2893" i="30" s="1"/>
  <c r="J2894" i="30" s="1"/>
  <c r="J2895" i="30" s="1"/>
  <c r="J2896" i="30" s="1"/>
  <c r="J2897" i="30" s="1"/>
  <c r="J2898" i="30" s="1"/>
  <c r="J2899" i="30" s="1"/>
  <c r="J2900" i="30" s="1"/>
  <c r="J2901" i="30" s="1"/>
  <c r="J2902" i="30" s="1"/>
  <c r="J2903" i="30" s="1"/>
  <c r="J2904" i="30" s="1"/>
  <c r="J2905" i="30" s="1"/>
  <c r="J2906" i="30" s="1"/>
  <c r="J2907" i="30" s="1"/>
  <c r="J2908" i="30" s="1"/>
  <c r="J2909" i="30" s="1"/>
  <c r="J2910" i="30" s="1"/>
  <c r="J2911" i="30" s="1"/>
  <c r="J2912" i="30" s="1"/>
  <c r="J2913" i="30" s="1"/>
  <c r="J2914" i="30" s="1"/>
  <c r="J2915" i="30" s="1"/>
  <c r="J2916" i="30" s="1"/>
  <c r="J2917" i="30" s="1"/>
  <c r="J2918" i="30" s="1"/>
  <c r="J2919" i="30" s="1"/>
  <c r="J2920" i="30" s="1"/>
  <c r="J2921" i="30" s="1"/>
  <c r="J2922" i="30" s="1"/>
  <c r="J2923" i="30" s="1"/>
  <c r="J2924" i="30" s="1"/>
  <c r="J2925" i="30" s="1"/>
  <c r="J2926" i="30" s="1"/>
  <c r="J2927" i="30" s="1"/>
  <c r="J2928" i="30" s="1"/>
  <c r="J2929" i="30" s="1"/>
  <c r="J2930" i="30" s="1"/>
  <c r="J2931" i="30" s="1"/>
  <c r="J2932" i="30" s="1"/>
  <c r="J2933" i="30" s="1"/>
  <c r="J2934" i="30" s="1"/>
  <c r="J2935" i="30" s="1"/>
  <c r="J2936" i="30" s="1"/>
  <c r="J2937" i="30" s="1"/>
  <c r="J2938" i="30" s="1"/>
  <c r="J2939" i="30" s="1"/>
  <c r="J2940" i="30" s="1"/>
  <c r="J2941" i="30" s="1"/>
  <c r="J2942" i="30" s="1"/>
  <c r="J2943" i="30" s="1"/>
  <c r="J2944" i="30" s="1"/>
  <c r="J2945" i="30" s="1"/>
  <c r="J2946" i="30" s="1"/>
  <c r="J2947" i="30" s="1"/>
  <c r="J2948" i="30" s="1"/>
  <c r="J2949" i="30" s="1"/>
  <c r="J2950" i="30" s="1"/>
  <c r="J2951" i="30" s="1"/>
  <c r="J2952" i="30" s="1"/>
  <c r="J2953" i="30" s="1"/>
  <c r="J2954" i="30" s="1"/>
  <c r="J2955" i="30" s="1"/>
  <c r="J2956" i="30" s="1"/>
  <c r="J2957" i="30" s="1"/>
  <c r="J2958" i="30" s="1"/>
  <c r="J2959" i="30" s="1"/>
  <c r="J2960" i="30" s="1"/>
  <c r="J2961" i="30" s="1"/>
  <c r="J2962" i="30" s="1"/>
  <c r="J2963" i="30" s="1"/>
  <c r="J2964" i="30" s="1"/>
  <c r="J2965" i="30" s="1"/>
  <c r="J2966" i="30" s="1"/>
  <c r="J2967" i="30" s="1"/>
  <c r="J2968" i="30" s="1"/>
  <c r="J2969" i="30" s="1"/>
  <c r="J2970" i="30" s="1"/>
  <c r="J2971" i="30" s="1"/>
  <c r="J2972" i="30" s="1"/>
  <c r="J2973" i="30" s="1"/>
  <c r="J2974" i="30" s="1"/>
  <c r="J2975" i="30" s="1"/>
  <c r="J2976" i="30" s="1"/>
  <c r="J2977" i="30" s="1"/>
  <c r="J2978" i="30" s="1"/>
  <c r="J2979" i="30" s="1"/>
  <c r="J2980" i="30" s="1"/>
  <c r="J2981" i="30" s="1"/>
  <c r="J2982" i="30" s="1"/>
  <c r="J2983" i="30" s="1"/>
  <c r="J2984" i="30" s="1"/>
  <c r="J2985" i="30" s="1"/>
  <c r="J2986" i="30" s="1"/>
  <c r="J2987" i="30" s="1"/>
  <c r="J2988" i="30" s="1"/>
  <c r="J2989" i="30" s="1"/>
  <c r="J2990" i="30" s="1"/>
  <c r="J2991" i="30" s="1"/>
  <c r="J2992" i="30" s="1"/>
  <c r="J2993" i="30" s="1"/>
  <c r="J2994" i="30" s="1"/>
  <c r="J2995" i="30" s="1"/>
  <c r="J2996" i="30" s="1"/>
  <c r="J2997" i="30" s="1"/>
  <c r="J2998" i="30" s="1"/>
  <c r="J2999" i="30" s="1"/>
  <c r="J3000" i="30" s="1"/>
  <c r="J3001" i="30" s="1"/>
  <c r="J3002" i="30" s="1"/>
  <c r="J3003" i="30" s="1"/>
  <c r="J3004" i="30" s="1"/>
  <c r="J3005" i="30" s="1"/>
  <c r="J3006" i="30" s="1"/>
  <c r="J3007" i="30" s="1"/>
  <c r="J3008" i="30" s="1"/>
  <c r="J3009" i="30" s="1"/>
  <c r="J3010" i="30" s="1"/>
  <c r="J3011" i="30" s="1"/>
  <c r="J3012" i="30" s="1"/>
  <c r="J3013" i="30" s="1"/>
  <c r="J3014" i="30" s="1"/>
  <c r="J3015" i="30" s="1"/>
  <c r="J3016" i="30" s="1"/>
  <c r="J3017" i="30" s="1"/>
  <c r="J3018" i="30" s="1"/>
  <c r="J3019" i="30" s="1"/>
  <c r="J3020" i="30" s="1"/>
  <c r="J3021" i="30" s="1"/>
  <c r="J3022" i="30" s="1"/>
  <c r="J3023" i="30" s="1"/>
  <c r="J3024" i="30" s="1"/>
  <c r="J3025" i="30" s="1"/>
  <c r="J3026" i="30" s="1"/>
  <c r="J3027" i="30" s="1"/>
  <c r="J3028" i="30" s="1"/>
  <c r="J3029" i="30" s="1"/>
  <c r="J3030" i="30" s="1"/>
  <c r="J3031" i="30" s="1"/>
  <c r="J3032" i="30" s="1"/>
  <c r="J3033" i="30" s="1"/>
  <c r="J3034" i="30" s="1"/>
  <c r="J3035" i="30" s="1"/>
  <c r="J3036" i="30" s="1"/>
  <c r="J3037" i="30" s="1"/>
  <c r="J3038" i="30" s="1"/>
  <c r="J3039" i="30" s="1"/>
  <c r="J3040" i="30" s="1"/>
  <c r="J3041" i="30" s="1"/>
  <c r="J3042" i="30" s="1"/>
  <c r="J3043" i="30" s="1"/>
  <c r="J3044" i="30" s="1"/>
  <c r="J3045" i="30" s="1"/>
  <c r="J3046" i="30" s="1"/>
  <c r="J3047" i="30" s="1"/>
  <c r="J3048" i="30" s="1"/>
  <c r="J3049" i="30" s="1"/>
  <c r="J3050" i="30" s="1"/>
  <c r="J3051" i="30" s="1"/>
  <c r="J3052" i="30" s="1"/>
  <c r="J3053" i="30" s="1"/>
  <c r="J3054" i="30" s="1"/>
  <c r="J3055" i="30" s="1"/>
  <c r="J3056" i="30" s="1"/>
  <c r="J3057" i="30" s="1"/>
  <c r="J3058" i="30" s="1"/>
  <c r="J3059" i="30" s="1"/>
  <c r="J3060" i="30" s="1"/>
  <c r="J3061" i="30" s="1"/>
  <c r="J3062" i="30" s="1"/>
  <c r="J3063" i="30" s="1"/>
  <c r="J3064" i="30" s="1"/>
  <c r="J3065" i="30" s="1"/>
  <c r="J3066" i="30" s="1"/>
  <c r="J3067" i="30" s="1"/>
  <c r="J3068" i="30" s="1"/>
  <c r="J3069" i="30" s="1"/>
  <c r="J3070" i="30" s="1"/>
  <c r="J3071" i="30" s="1"/>
  <c r="J3072" i="30" s="1"/>
  <c r="J3073" i="30" s="1"/>
  <c r="J3074" i="30" s="1"/>
  <c r="J3075" i="30" s="1"/>
  <c r="J3076" i="30" s="1"/>
  <c r="J3077" i="30" s="1"/>
  <c r="J3078" i="30" s="1"/>
  <c r="J3079" i="30" s="1"/>
  <c r="J3080" i="30" s="1"/>
  <c r="J3081" i="30" s="1"/>
  <c r="J3082" i="30" s="1"/>
  <c r="J3083" i="30" s="1"/>
  <c r="J3084" i="30" s="1"/>
  <c r="J3085" i="30" s="1"/>
  <c r="J3086" i="30" s="1"/>
  <c r="J3087" i="30" s="1"/>
  <c r="J3088" i="30" s="1"/>
  <c r="J3089" i="30" s="1"/>
  <c r="J3090" i="30" s="1"/>
  <c r="J3091" i="30" s="1"/>
  <c r="J3092" i="30" s="1"/>
  <c r="J3093" i="30" s="1"/>
  <c r="J3094" i="30" s="1"/>
  <c r="J3095" i="30" s="1"/>
  <c r="J3096" i="30" s="1"/>
  <c r="J3097" i="30" s="1"/>
  <c r="J3098" i="30" s="1"/>
  <c r="J3099" i="30" s="1"/>
  <c r="J3100" i="30" s="1"/>
  <c r="J3101" i="30" s="1"/>
  <c r="J3102" i="30" s="1"/>
  <c r="J3103" i="30" s="1"/>
  <c r="J3104" i="30" s="1"/>
  <c r="J3105" i="30" s="1"/>
  <c r="J3106" i="30" s="1"/>
  <c r="J3107" i="30" s="1"/>
  <c r="J3108" i="30" s="1"/>
  <c r="J3109" i="30" s="1"/>
  <c r="J3110" i="30" s="1"/>
  <c r="J3111" i="30" s="1"/>
  <c r="J3112" i="30" s="1"/>
  <c r="J3113" i="30" s="1"/>
  <c r="J3114" i="30" s="1"/>
  <c r="J3115" i="30" s="1"/>
  <c r="J3116" i="30" s="1"/>
  <c r="J3117" i="30" s="1"/>
  <c r="J3118" i="30" s="1"/>
  <c r="J3119" i="30" s="1"/>
  <c r="J3120" i="30" s="1"/>
  <c r="J3121" i="30" s="1"/>
  <c r="J3122" i="30" s="1"/>
  <c r="J3123" i="30" s="1"/>
  <c r="J3124" i="30" s="1"/>
  <c r="J3125" i="30" s="1"/>
  <c r="J3126" i="30" s="1"/>
  <c r="J3127" i="30" s="1"/>
  <c r="J3128" i="30" s="1"/>
  <c r="J3129" i="30" s="1"/>
  <c r="J3130" i="30" s="1"/>
  <c r="J3131" i="30" s="1"/>
  <c r="J3132" i="30" s="1"/>
  <c r="J3133" i="30" s="1"/>
  <c r="J3134" i="30" s="1"/>
  <c r="J3135" i="30" s="1"/>
  <c r="J3136" i="30" s="1"/>
  <c r="J3137" i="30" s="1"/>
  <c r="J3138" i="30" s="1"/>
  <c r="J3139" i="30" s="1"/>
  <c r="J3140" i="30" s="1"/>
  <c r="J3141" i="30" s="1"/>
  <c r="J3142" i="30" s="1"/>
  <c r="J3143" i="30" s="1"/>
  <c r="J3144" i="30" s="1"/>
  <c r="J3145" i="30" s="1"/>
  <c r="J3146" i="30" s="1"/>
  <c r="J3147" i="30" s="1"/>
  <c r="J3148" i="30" s="1"/>
  <c r="J3149" i="30" s="1"/>
  <c r="J3150" i="30" s="1"/>
  <c r="J3151" i="30" s="1"/>
  <c r="J3152" i="30" s="1"/>
  <c r="J3153" i="30" s="1"/>
  <c r="J3154" i="30" s="1"/>
  <c r="J3155" i="30" s="1"/>
  <c r="J3156" i="30" s="1"/>
  <c r="J3157" i="30" s="1"/>
  <c r="J3158" i="30" s="1"/>
  <c r="J3159" i="30" s="1"/>
  <c r="J3160" i="30" s="1"/>
  <c r="J3161" i="30" s="1"/>
  <c r="J3162" i="30" s="1"/>
  <c r="J3163" i="30" s="1"/>
  <c r="J3164" i="30" s="1"/>
  <c r="J3165" i="30" s="1"/>
  <c r="J3166" i="30" s="1"/>
  <c r="J3167" i="30" s="1"/>
  <c r="J3168" i="30" s="1"/>
  <c r="J3169" i="30" s="1"/>
  <c r="J3170" i="30" s="1"/>
  <c r="J3171" i="30" s="1"/>
  <c r="J3172" i="30" s="1"/>
  <c r="J3173" i="30" s="1"/>
  <c r="J3174" i="30" s="1"/>
  <c r="J3175" i="30" s="1"/>
  <c r="J3176" i="30" s="1"/>
  <c r="J3177" i="30" s="1"/>
  <c r="J3178" i="30" s="1"/>
  <c r="J3179" i="30" s="1"/>
  <c r="J3180" i="30" s="1"/>
  <c r="J3181" i="30" s="1"/>
  <c r="J3182" i="30" s="1"/>
  <c r="J3183" i="30" s="1"/>
  <c r="J3184" i="30" s="1"/>
  <c r="J3185" i="30" s="1"/>
  <c r="J3186" i="30" s="1"/>
  <c r="J3187" i="30" s="1"/>
  <c r="J3188" i="30" s="1"/>
  <c r="J3189" i="30" s="1"/>
  <c r="J3190" i="30" s="1"/>
  <c r="J3191" i="30" s="1"/>
  <c r="J3192" i="30" s="1"/>
  <c r="J3193" i="30" s="1"/>
  <c r="J3194" i="30" s="1"/>
  <c r="J3195" i="30" s="1"/>
  <c r="J3196" i="30" s="1"/>
  <c r="J3197" i="30" s="1"/>
  <c r="J3198" i="30" s="1"/>
  <c r="J3199" i="30" s="1"/>
  <c r="J3200" i="30" s="1"/>
  <c r="J3201" i="30" s="1"/>
  <c r="J3202" i="30" s="1"/>
  <c r="J3203" i="30" s="1"/>
  <c r="J3204" i="30" s="1"/>
  <c r="J3205" i="30" s="1"/>
  <c r="J3206" i="30" s="1"/>
  <c r="J3207" i="30" s="1"/>
  <c r="J3208" i="30" s="1"/>
  <c r="J3209" i="30" s="1"/>
  <c r="J3210" i="30" s="1"/>
  <c r="J3211" i="30" s="1"/>
  <c r="J3212" i="30" s="1"/>
  <c r="J3213" i="30" s="1"/>
  <c r="J3214" i="30" s="1"/>
  <c r="J3215" i="30" s="1"/>
  <c r="J3216" i="30" s="1"/>
  <c r="J3217" i="30" s="1"/>
  <c r="J3218" i="30" s="1"/>
  <c r="J3219" i="30" s="1"/>
  <c r="J3220" i="30" s="1"/>
  <c r="J3221" i="30" s="1"/>
  <c r="J3222" i="30" s="1"/>
  <c r="J3223" i="30" s="1"/>
  <c r="J3224" i="30" s="1"/>
  <c r="J3225" i="30" s="1"/>
  <c r="J3226" i="30" s="1"/>
  <c r="J3227" i="30" s="1"/>
  <c r="J3228" i="30" s="1"/>
  <c r="J3229" i="30" s="1"/>
  <c r="J3230" i="30" s="1"/>
  <c r="J3231" i="30" s="1"/>
  <c r="J3232" i="30" s="1"/>
  <c r="J3233" i="30" s="1"/>
  <c r="J3234" i="30" s="1"/>
  <c r="J3235" i="30" s="1"/>
  <c r="J3236" i="30" s="1"/>
  <c r="J3237" i="30" s="1"/>
  <c r="J3238" i="30" s="1"/>
  <c r="J3239" i="30" s="1"/>
  <c r="J3240" i="30" s="1"/>
  <c r="J3241" i="30" s="1"/>
  <c r="J3242" i="30" s="1"/>
  <c r="J3243" i="30" s="1"/>
  <c r="J3244" i="30" s="1"/>
  <c r="J3245" i="30" s="1"/>
  <c r="J3246" i="30" s="1"/>
  <c r="J3247" i="30" s="1"/>
  <c r="J3248" i="30" s="1"/>
  <c r="J3249" i="30" s="1"/>
  <c r="J3250" i="30" s="1"/>
  <c r="J3251" i="30" s="1"/>
  <c r="J3252" i="30" s="1"/>
  <c r="J3253" i="30" s="1"/>
  <c r="J3254" i="30" s="1"/>
  <c r="J3255" i="30" s="1"/>
  <c r="J3256" i="30" s="1"/>
  <c r="J3257" i="30" s="1"/>
  <c r="J3258" i="30" s="1"/>
  <c r="J3259" i="30" s="1"/>
  <c r="J3260" i="30" s="1"/>
  <c r="J3261" i="30" s="1"/>
  <c r="J3262" i="30" s="1"/>
  <c r="J3263" i="30" s="1"/>
  <c r="J3264" i="30" s="1"/>
  <c r="J3265" i="30" s="1"/>
  <c r="J3266" i="30" s="1"/>
  <c r="J3267" i="30" s="1"/>
  <c r="J3268" i="30" s="1"/>
  <c r="J3269" i="30" s="1"/>
  <c r="J3270" i="30" s="1"/>
  <c r="J3271" i="30" s="1"/>
  <c r="J3272" i="30" s="1"/>
  <c r="J3273" i="30" s="1"/>
  <c r="J3274" i="30" s="1"/>
  <c r="J3275" i="30" s="1"/>
  <c r="J3276" i="30" s="1"/>
  <c r="J3277" i="30" s="1"/>
  <c r="J3278" i="30" s="1"/>
  <c r="J3279" i="30" s="1"/>
  <c r="J3280" i="30" s="1"/>
  <c r="J3281" i="30" s="1"/>
  <c r="J3282" i="30" s="1"/>
  <c r="J3283" i="30" s="1"/>
  <c r="J3284" i="30" s="1"/>
  <c r="J3285" i="30" s="1"/>
  <c r="J3286" i="30" s="1"/>
  <c r="J3287" i="30" s="1"/>
  <c r="J3288" i="30" s="1"/>
  <c r="J3289" i="30" s="1"/>
  <c r="J3290" i="30" s="1"/>
  <c r="J3291" i="30" s="1"/>
  <c r="J3292" i="30" s="1"/>
  <c r="J3293" i="30" s="1"/>
  <c r="J3294" i="30" s="1"/>
  <c r="J3295" i="30" s="1"/>
  <c r="J3296" i="30" s="1"/>
  <c r="J3297" i="30" s="1"/>
  <c r="J3298" i="30" s="1"/>
  <c r="J3299" i="30" s="1"/>
  <c r="J3300" i="30" s="1"/>
  <c r="J3301" i="30" s="1"/>
  <c r="J3302" i="30" s="1"/>
  <c r="J3303" i="30" s="1"/>
  <c r="J3304" i="30" s="1"/>
  <c r="J3305" i="30" s="1"/>
  <c r="J3306" i="30" s="1"/>
  <c r="J3307" i="30" s="1"/>
  <c r="J3308" i="30" s="1"/>
  <c r="J3309" i="30" s="1"/>
  <c r="J3310" i="30" s="1"/>
  <c r="J3311" i="30" s="1"/>
  <c r="J3312" i="30" s="1"/>
  <c r="J3313" i="30" s="1"/>
  <c r="J3314" i="30" s="1"/>
  <c r="J3315" i="30" s="1"/>
  <c r="J3316" i="30" s="1"/>
  <c r="J3317" i="30" s="1"/>
  <c r="J3318" i="30" s="1"/>
  <c r="J3319" i="30" s="1"/>
  <c r="J3320" i="30" s="1"/>
  <c r="J3321" i="30" s="1"/>
  <c r="J3322" i="30" s="1"/>
  <c r="J3323" i="30" s="1"/>
  <c r="J3324" i="30" s="1"/>
  <c r="J3325" i="30" s="1"/>
  <c r="J3326" i="30" s="1"/>
  <c r="J3327" i="30" s="1"/>
  <c r="J3328" i="30" s="1"/>
  <c r="J3329" i="30" s="1"/>
  <c r="J3330" i="30" s="1"/>
  <c r="J3331" i="30" s="1"/>
  <c r="J3332" i="30" s="1"/>
  <c r="J3333" i="30" s="1"/>
  <c r="J3334" i="30" s="1"/>
  <c r="J3335" i="30" s="1"/>
  <c r="J3336" i="30" s="1"/>
  <c r="J3337" i="30" s="1"/>
  <c r="J3338" i="30" s="1"/>
  <c r="J3339" i="30" s="1"/>
  <c r="J3340" i="30" s="1"/>
  <c r="J3341" i="30" s="1"/>
  <c r="J3342" i="30" s="1"/>
  <c r="J3343" i="30" s="1"/>
  <c r="J3344" i="30" s="1"/>
  <c r="J3345" i="30" s="1"/>
  <c r="J3346" i="30" s="1"/>
  <c r="J3347" i="30" s="1"/>
  <c r="J3348" i="30" s="1"/>
  <c r="J3349" i="30" s="1"/>
  <c r="J3350" i="30" s="1"/>
  <c r="J3351" i="30" s="1"/>
  <c r="J3352" i="30" s="1"/>
  <c r="J3353" i="30" s="1"/>
  <c r="J3354" i="30" s="1"/>
  <c r="J3355" i="30" s="1"/>
  <c r="J3356" i="30" s="1"/>
  <c r="J3357" i="30" s="1"/>
  <c r="J3358" i="30" s="1"/>
  <c r="J3359" i="30" s="1"/>
  <c r="J3360" i="30" s="1"/>
  <c r="J3361" i="30" s="1"/>
  <c r="J3362" i="30" s="1"/>
  <c r="J3363" i="30" s="1"/>
  <c r="J3364" i="30" s="1"/>
  <c r="J3365" i="30" s="1"/>
  <c r="J3366" i="30" s="1"/>
  <c r="J3367" i="30" s="1"/>
  <c r="J3368" i="30" s="1"/>
  <c r="J3369" i="30" s="1"/>
  <c r="J3370" i="30" s="1"/>
  <c r="J3371" i="30" s="1"/>
  <c r="J3372" i="30" s="1"/>
  <c r="J3373" i="30" s="1"/>
  <c r="J3374" i="30" s="1"/>
  <c r="J3375" i="30" s="1"/>
  <c r="J3376" i="30" s="1"/>
  <c r="J3377" i="30" s="1"/>
  <c r="J3378" i="30" s="1"/>
  <c r="J3379" i="30" s="1"/>
  <c r="J3380" i="30" s="1"/>
  <c r="J3381" i="30" s="1"/>
  <c r="J3382" i="30" s="1"/>
  <c r="J3383" i="30" s="1"/>
  <c r="J3384" i="30" s="1"/>
  <c r="J3385" i="30" s="1"/>
  <c r="J3386" i="30" s="1"/>
  <c r="J3387" i="30" s="1"/>
  <c r="J3388" i="30" s="1"/>
  <c r="J3389" i="30" s="1"/>
  <c r="J3390" i="30" s="1"/>
  <c r="J3391" i="30" s="1"/>
  <c r="J3392" i="30" s="1"/>
  <c r="J3393" i="30" s="1"/>
  <c r="J3394" i="30" s="1"/>
  <c r="J3395" i="30" s="1"/>
  <c r="J3396" i="30" s="1"/>
  <c r="J3397" i="30" s="1"/>
  <c r="J3398" i="30" s="1"/>
  <c r="J3399" i="30" s="1"/>
  <c r="J3400" i="30" s="1"/>
  <c r="J3401" i="30" s="1"/>
  <c r="J3402" i="30" s="1"/>
  <c r="J3403" i="30" s="1"/>
  <c r="J3404" i="30" s="1"/>
  <c r="J3405" i="30" s="1"/>
  <c r="J3406" i="30" s="1"/>
  <c r="J3407" i="30" s="1"/>
  <c r="J3408" i="30" s="1"/>
  <c r="J3409" i="30" s="1"/>
  <c r="J3410" i="30" s="1"/>
  <c r="J3411" i="30" s="1"/>
  <c r="J3412" i="30" s="1"/>
  <c r="J3413" i="30" s="1"/>
  <c r="J3414" i="30" s="1"/>
  <c r="J3415" i="30" s="1"/>
  <c r="J3416" i="30" s="1"/>
  <c r="J3417" i="30" s="1"/>
  <c r="J3418" i="30" s="1"/>
  <c r="J3419" i="30" s="1"/>
  <c r="J3420" i="30" s="1"/>
  <c r="J3421" i="30" s="1"/>
  <c r="J3422" i="30" s="1"/>
  <c r="J3423" i="30" s="1"/>
  <c r="J3424" i="30" s="1"/>
  <c r="J3425" i="30" s="1"/>
  <c r="J3426" i="30" s="1"/>
  <c r="J3427" i="30" s="1"/>
  <c r="J3428" i="30" s="1"/>
  <c r="J3429" i="30" s="1"/>
  <c r="J3430" i="30" s="1"/>
  <c r="J3431" i="30" s="1"/>
  <c r="J3432" i="30" s="1"/>
  <c r="J3433" i="30" s="1"/>
  <c r="J3434" i="30" s="1"/>
  <c r="J3435" i="30" s="1"/>
  <c r="J3436" i="30" s="1"/>
  <c r="J3437" i="30" s="1"/>
  <c r="J3438" i="30" s="1"/>
  <c r="J3439" i="30" s="1"/>
  <c r="J3440" i="30" s="1"/>
  <c r="J3441" i="30" s="1"/>
  <c r="J3442" i="30" s="1"/>
  <c r="J3443" i="30" s="1"/>
  <c r="J3444" i="30" s="1"/>
  <c r="J3445" i="30" s="1"/>
  <c r="J3446" i="30" s="1"/>
  <c r="J3447" i="30" s="1"/>
  <c r="J3448" i="30" s="1"/>
  <c r="J3449" i="30" s="1"/>
  <c r="J3450" i="30" s="1"/>
  <c r="J3451" i="30" s="1"/>
  <c r="J3452" i="30" s="1"/>
  <c r="J3453" i="30" s="1"/>
  <c r="J3454" i="30" s="1"/>
  <c r="J3455" i="30" s="1"/>
  <c r="J3456" i="30" s="1"/>
  <c r="J3457" i="30" s="1"/>
  <c r="J3458" i="30" s="1"/>
  <c r="J3459" i="30" s="1"/>
  <c r="J3460" i="30" s="1"/>
  <c r="J3461" i="30" s="1"/>
  <c r="J3462" i="30" s="1"/>
  <c r="J3463" i="30" s="1"/>
  <c r="J3464" i="30" s="1"/>
  <c r="J3465" i="30" s="1"/>
  <c r="J3466" i="30" s="1"/>
  <c r="J3467" i="30" s="1"/>
  <c r="J3468" i="30" s="1"/>
  <c r="J3469" i="30" s="1"/>
  <c r="J3470" i="30" s="1"/>
  <c r="J3471" i="30" s="1"/>
  <c r="J3472" i="30" s="1"/>
  <c r="J3473" i="30" s="1"/>
  <c r="J3474" i="30" s="1"/>
  <c r="J3475" i="30" s="1"/>
  <c r="J3476" i="30" s="1"/>
  <c r="J3477" i="30" s="1"/>
  <c r="J3478" i="30" s="1"/>
  <c r="J3479" i="30" s="1"/>
  <c r="J3480" i="30" s="1"/>
  <c r="J3481" i="30" s="1"/>
  <c r="J3482" i="30" s="1"/>
  <c r="J3483" i="30" s="1"/>
  <c r="J3484" i="30" s="1"/>
  <c r="J3485" i="30" s="1"/>
  <c r="J3486" i="30" s="1"/>
  <c r="J3487" i="30" s="1"/>
  <c r="J3488" i="30" s="1"/>
  <c r="J3489" i="30" s="1"/>
  <c r="J3490" i="30" s="1"/>
  <c r="J3491" i="30" s="1"/>
  <c r="J3492" i="30" s="1"/>
  <c r="J3493" i="30" s="1"/>
  <c r="J3494" i="30" s="1"/>
  <c r="J3495" i="30" s="1"/>
  <c r="J3496" i="30" s="1"/>
  <c r="J3497" i="30" s="1"/>
  <c r="J3498" i="30" s="1"/>
  <c r="J3499" i="30" s="1"/>
  <c r="J3500" i="30" s="1"/>
  <c r="J3501" i="30" s="1"/>
  <c r="J3502" i="30" s="1"/>
  <c r="J3503" i="30" s="1"/>
  <c r="J3504" i="30" s="1"/>
  <c r="J3505" i="30" s="1"/>
  <c r="J3506" i="30" s="1"/>
  <c r="J3507" i="30" s="1"/>
  <c r="J3508" i="30" s="1"/>
  <c r="J3509" i="30" s="1"/>
  <c r="J3510" i="30" s="1"/>
  <c r="J3511" i="30" s="1"/>
  <c r="J3512" i="30" s="1"/>
  <c r="J3513" i="30" s="1"/>
  <c r="J3514" i="30" s="1"/>
  <c r="J3515" i="30" s="1"/>
  <c r="J3516" i="30" s="1"/>
  <c r="J3517" i="30" s="1"/>
  <c r="J3518" i="30" s="1"/>
  <c r="J3519" i="30" s="1"/>
  <c r="J3520" i="30" s="1"/>
  <c r="J3521" i="30" s="1"/>
  <c r="J3522" i="30" s="1"/>
  <c r="J3523" i="30" s="1"/>
  <c r="J3524" i="30" s="1"/>
  <c r="J3525" i="30" s="1"/>
  <c r="J3526" i="30" s="1"/>
  <c r="J3527" i="30" s="1"/>
  <c r="J3528" i="30" s="1"/>
  <c r="J3529" i="30" s="1"/>
  <c r="J3530" i="30" s="1"/>
  <c r="J3531" i="30" s="1"/>
  <c r="J3532" i="30" s="1"/>
  <c r="J3533" i="30" s="1"/>
  <c r="J3534" i="30" s="1"/>
  <c r="J3535" i="30" s="1"/>
  <c r="J3536" i="30" s="1"/>
  <c r="J3537" i="30" s="1"/>
  <c r="J3538" i="30" s="1"/>
  <c r="J3539" i="30" s="1"/>
  <c r="J3540" i="30" s="1"/>
  <c r="J3541" i="30" s="1"/>
  <c r="J3542" i="30" s="1"/>
  <c r="J3543" i="30" s="1"/>
  <c r="J3544" i="30" s="1"/>
  <c r="J3545" i="30" s="1"/>
  <c r="J3546" i="30" s="1"/>
  <c r="J3547" i="30" s="1"/>
  <c r="J3548" i="30" s="1"/>
  <c r="J3549" i="30" s="1"/>
  <c r="J3550" i="30" s="1"/>
  <c r="J3551" i="30" s="1"/>
  <c r="J3552" i="30" s="1"/>
  <c r="J3553" i="30" s="1"/>
  <c r="J3554" i="30" s="1"/>
  <c r="J3555" i="30" s="1"/>
  <c r="J3556" i="30" s="1"/>
  <c r="J3557" i="30" s="1"/>
  <c r="J3558" i="30" s="1"/>
  <c r="J3559" i="30" s="1"/>
  <c r="J3560" i="30" s="1"/>
  <c r="J3561" i="30" s="1"/>
  <c r="J3562" i="30" s="1"/>
  <c r="J3563" i="30" s="1"/>
  <c r="J3564" i="30" s="1"/>
  <c r="J3565" i="30" s="1"/>
  <c r="J3566" i="30" s="1"/>
  <c r="J3567" i="30" s="1"/>
  <c r="J3568" i="30" s="1"/>
  <c r="J3569" i="30" s="1"/>
  <c r="J3570" i="30" s="1"/>
  <c r="J3571" i="30" s="1"/>
  <c r="J3572" i="30" s="1"/>
  <c r="J3573" i="30" s="1"/>
  <c r="J3574" i="30" s="1"/>
  <c r="J3575" i="30" s="1"/>
  <c r="J3576" i="30" s="1"/>
  <c r="J3577" i="30" s="1"/>
  <c r="J3578" i="30" s="1"/>
  <c r="J3579" i="30" s="1"/>
  <c r="J3580" i="30" s="1"/>
  <c r="J3581" i="30" s="1"/>
  <c r="J3582" i="30" s="1"/>
  <c r="J3583" i="30" s="1"/>
  <c r="J3584" i="30" s="1"/>
  <c r="J3585" i="30" s="1"/>
  <c r="J3586" i="30" s="1"/>
  <c r="J3587" i="30" s="1"/>
  <c r="J3588" i="30" s="1"/>
  <c r="J3589" i="30" s="1"/>
  <c r="J3590" i="30" s="1"/>
  <c r="J3591" i="30" s="1"/>
  <c r="J3592" i="30" s="1"/>
  <c r="J3593" i="30" s="1"/>
  <c r="J3594" i="30" s="1"/>
  <c r="J3595" i="30" s="1"/>
  <c r="J3596" i="30" s="1"/>
  <c r="J3597" i="30" s="1"/>
  <c r="J3598" i="30" s="1"/>
  <c r="J3599" i="30" s="1"/>
  <c r="J3600" i="30" s="1"/>
  <c r="J3601" i="30" s="1"/>
  <c r="J3602" i="30" s="1"/>
  <c r="J3603" i="30" s="1"/>
  <c r="J3604" i="30" s="1"/>
  <c r="J3605" i="30" s="1"/>
  <c r="J3606" i="30" s="1"/>
  <c r="J3607" i="30" s="1"/>
  <c r="J3608" i="30" s="1"/>
  <c r="J3609" i="30" s="1"/>
  <c r="J3610" i="30" s="1"/>
  <c r="J3611" i="30" s="1"/>
  <c r="J3612" i="30" s="1"/>
  <c r="J3613" i="30" s="1"/>
  <c r="J3614" i="30" s="1"/>
  <c r="J3615" i="30" s="1"/>
  <c r="J3616" i="30" s="1"/>
  <c r="J3617" i="30" s="1"/>
  <c r="J3618" i="30" s="1"/>
  <c r="J3619" i="30" s="1"/>
  <c r="J3620" i="30" s="1"/>
  <c r="J3621" i="30" s="1"/>
  <c r="J3622" i="30" s="1"/>
  <c r="J3623" i="30" s="1"/>
  <c r="J3624" i="30" s="1"/>
  <c r="J3625" i="30" s="1"/>
  <c r="J3626" i="30" s="1"/>
  <c r="J3627" i="30" s="1"/>
  <c r="J3628" i="30" s="1"/>
  <c r="J3629" i="30" s="1"/>
  <c r="J3630" i="30" s="1"/>
  <c r="J3631" i="30" s="1"/>
  <c r="J3632" i="30" s="1"/>
  <c r="J3633" i="30" s="1"/>
  <c r="J3634" i="30" s="1"/>
  <c r="J3635" i="30" s="1"/>
  <c r="J3636" i="30" s="1"/>
  <c r="J3637" i="30" s="1"/>
  <c r="J3638" i="30" s="1"/>
  <c r="J3639" i="30" s="1"/>
  <c r="J3640" i="30" s="1"/>
  <c r="J3641" i="30" s="1"/>
  <c r="J3642" i="30" s="1"/>
  <c r="J3643" i="30" s="1"/>
  <c r="J3644" i="30" s="1"/>
  <c r="J3645" i="30" s="1"/>
  <c r="J3646" i="30" s="1"/>
  <c r="J3647" i="30" s="1"/>
  <c r="J3648" i="30" s="1"/>
  <c r="J3649" i="30" s="1"/>
  <c r="J3650" i="30" s="1"/>
  <c r="J3651" i="30" s="1"/>
  <c r="J3652" i="30" s="1"/>
  <c r="J3653" i="30" s="1"/>
  <c r="J3654" i="30" s="1"/>
  <c r="J3655" i="30" s="1"/>
  <c r="J3656" i="30" s="1"/>
  <c r="J3657" i="30" s="1"/>
  <c r="J3658" i="30" s="1"/>
  <c r="J3659" i="30" s="1"/>
  <c r="J3660" i="30" s="1"/>
  <c r="J3661" i="30" s="1"/>
  <c r="J3662" i="30" s="1"/>
  <c r="J3663" i="30" s="1"/>
  <c r="J3664" i="30" s="1"/>
  <c r="J3665" i="30" s="1"/>
  <c r="J3666" i="30" s="1"/>
  <c r="J3667" i="30" s="1"/>
  <c r="J3668" i="30" s="1"/>
  <c r="J3669" i="30" s="1"/>
  <c r="J3670" i="30" s="1"/>
  <c r="J3671" i="30" s="1"/>
  <c r="J3672" i="30" s="1"/>
  <c r="J3673" i="30" s="1"/>
  <c r="J3674" i="30" s="1"/>
  <c r="J3675" i="30" s="1"/>
  <c r="J3676" i="30" s="1"/>
  <c r="J3677" i="30" s="1"/>
  <c r="J3678" i="30" s="1"/>
  <c r="J3679" i="30" s="1"/>
  <c r="J3680" i="30" s="1"/>
  <c r="J3681" i="30" s="1"/>
  <c r="J3682" i="30" s="1"/>
  <c r="J3683" i="30" s="1"/>
  <c r="J3684" i="30" s="1"/>
  <c r="J3685" i="30" s="1"/>
  <c r="J3686" i="30" s="1"/>
  <c r="J3687" i="30" s="1"/>
  <c r="J3688" i="30" s="1"/>
  <c r="J3689" i="30" s="1"/>
  <c r="J3690" i="30" s="1"/>
  <c r="J3691" i="30" s="1"/>
  <c r="J3692" i="30" s="1"/>
  <c r="J3693" i="30" s="1"/>
  <c r="J3694" i="30" s="1"/>
  <c r="J3695" i="30" s="1"/>
  <c r="J3696" i="30" s="1"/>
  <c r="J3697" i="30" s="1"/>
  <c r="J3698" i="30" s="1"/>
  <c r="J3699" i="30" s="1"/>
  <c r="J3700" i="30" s="1"/>
  <c r="J3701" i="30" s="1"/>
  <c r="J3702" i="30" s="1"/>
  <c r="J3703" i="30" s="1"/>
  <c r="J3704" i="30" s="1"/>
  <c r="J3705" i="30" s="1"/>
  <c r="J3706" i="30" s="1"/>
  <c r="J3707" i="30" s="1"/>
  <c r="J3708" i="30" s="1"/>
  <c r="J3709" i="30" s="1"/>
  <c r="J3710" i="30" s="1"/>
  <c r="J3711" i="30" s="1"/>
  <c r="J3712" i="30" s="1"/>
  <c r="J3713" i="30" s="1"/>
  <c r="J3714" i="30" s="1"/>
  <c r="J3715" i="30" s="1"/>
  <c r="J3716" i="30" s="1"/>
  <c r="J3717" i="30" s="1"/>
  <c r="J3718" i="30" s="1"/>
  <c r="J3719" i="30" s="1"/>
  <c r="J3720" i="30" s="1"/>
  <c r="J3721" i="30" s="1"/>
  <c r="J3722" i="30" s="1"/>
  <c r="J3723" i="30" s="1"/>
  <c r="J3724" i="30" s="1"/>
  <c r="J3725" i="30" s="1"/>
  <c r="J3726" i="30" s="1"/>
  <c r="J3727" i="30" s="1"/>
  <c r="J3728" i="30" s="1"/>
  <c r="J3729" i="30" s="1"/>
  <c r="J3730" i="30" s="1"/>
  <c r="J3731" i="30" s="1"/>
  <c r="J3732" i="30" s="1"/>
  <c r="J3733" i="30" s="1"/>
  <c r="J3734" i="30" s="1"/>
  <c r="J3735" i="30" s="1"/>
  <c r="J3736" i="30" s="1"/>
  <c r="J3737" i="30" s="1"/>
  <c r="J3738" i="30" s="1"/>
  <c r="J3739" i="30" s="1"/>
  <c r="J3740" i="30" s="1"/>
  <c r="J3741" i="30" s="1"/>
  <c r="J3742" i="30" s="1"/>
  <c r="J3743" i="30" s="1"/>
  <c r="J3744" i="30" s="1"/>
  <c r="J3745" i="30" s="1"/>
  <c r="J3746" i="30" s="1"/>
  <c r="J3747" i="30" s="1"/>
  <c r="J3748" i="30" s="1"/>
  <c r="J3749" i="30" s="1"/>
  <c r="J3750" i="30" s="1"/>
  <c r="J3751" i="30" s="1"/>
  <c r="J3752" i="30" s="1"/>
  <c r="J3753" i="30" s="1"/>
  <c r="J3754" i="30" s="1"/>
  <c r="J3755" i="30" s="1"/>
  <c r="J3756" i="30" s="1"/>
  <c r="J3757" i="30" s="1"/>
  <c r="J3758" i="30" s="1"/>
  <c r="J3759" i="30" s="1"/>
  <c r="J3760" i="30" s="1"/>
  <c r="J3761" i="30" s="1"/>
  <c r="J3762" i="30" s="1"/>
  <c r="J3763" i="30" s="1"/>
  <c r="J3764" i="30" s="1"/>
  <c r="J3765" i="30" s="1"/>
  <c r="J3766" i="30" s="1"/>
  <c r="J3767" i="30" s="1"/>
  <c r="J3768" i="30" s="1"/>
  <c r="J3769" i="30" s="1"/>
  <c r="J3770" i="30" s="1"/>
  <c r="J3771" i="30" s="1"/>
  <c r="J3772" i="30" s="1"/>
  <c r="J3773" i="30" s="1"/>
  <c r="J3774" i="30" s="1"/>
  <c r="J3775" i="30" s="1"/>
  <c r="J3776" i="30" s="1"/>
  <c r="J3777" i="30" s="1"/>
  <c r="J3778" i="30" s="1"/>
  <c r="J3779" i="30" s="1"/>
  <c r="J3780" i="30" s="1"/>
  <c r="J3781" i="30" s="1"/>
  <c r="J3782" i="30" s="1"/>
  <c r="J3783" i="30" s="1"/>
  <c r="J3784" i="30" s="1"/>
  <c r="J3785" i="30" s="1"/>
  <c r="J3786" i="30" s="1"/>
  <c r="J3787" i="30" s="1"/>
  <c r="J3788" i="30" s="1"/>
  <c r="J3789" i="30" s="1"/>
  <c r="J3790" i="30" s="1"/>
  <c r="J3791" i="30" s="1"/>
  <c r="J3792" i="30" s="1"/>
  <c r="J3793" i="30" s="1"/>
  <c r="J3794" i="30" s="1"/>
  <c r="J3795" i="30" s="1"/>
  <c r="J3796" i="30" s="1"/>
  <c r="J3797" i="30" s="1"/>
  <c r="J3798" i="30" s="1"/>
  <c r="J3799" i="30" s="1"/>
  <c r="J3800" i="30" s="1"/>
  <c r="J3801" i="30" s="1"/>
  <c r="J3802" i="30" s="1"/>
  <c r="J3803" i="30" s="1"/>
  <c r="J3804" i="30" s="1"/>
  <c r="J3805" i="30" s="1"/>
  <c r="J3806" i="30" s="1"/>
  <c r="J3807" i="30" s="1"/>
  <c r="J3808" i="30" s="1"/>
  <c r="J3809" i="30" s="1"/>
  <c r="J3810" i="30" s="1"/>
  <c r="J3811" i="30" s="1"/>
  <c r="J3812" i="30" s="1"/>
  <c r="J3813" i="30" s="1"/>
  <c r="J3814" i="30" s="1"/>
  <c r="J3815" i="30" s="1"/>
  <c r="J3816" i="30" s="1"/>
  <c r="J3817" i="30" s="1"/>
  <c r="J3818" i="30" s="1"/>
  <c r="J3819" i="30" s="1"/>
  <c r="J3820" i="30" s="1"/>
  <c r="J3821" i="30" s="1"/>
  <c r="J3822" i="30" s="1"/>
  <c r="J3823" i="30" s="1"/>
  <c r="J3824" i="30" s="1"/>
  <c r="J3825" i="30" s="1"/>
  <c r="J3826" i="30" s="1"/>
  <c r="J3827" i="30" s="1"/>
  <c r="J3828" i="30" s="1"/>
  <c r="J3829" i="30" s="1"/>
  <c r="J3830" i="30" s="1"/>
  <c r="J3831" i="30" s="1"/>
  <c r="J3832" i="30" s="1"/>
  <c r="J3833" i="30" s="1"/>
  <c r="J3834" i="30" s="1"/>
  <c r="J3835" i="30" s="1"/>
  <c r="J3836" i="30" s="1"/>
  <c r="J3837" i="30" s="1"/>
  <c r="J3838" i="30" s="1"/>
  <c r="J3839" i="30" s="1"/>
  <c r="J3840" i="30" s="1"/>
  <c r="J3841" i="30" s="1"/>
  <c r="J3842" i="30" s="1"/>
  <c r="J3843" i="30" s="1"/>
  <c r="J3844" i="30" s="1"/>
  <c r="J3845" i="30" s="1"/>
  <c r="J3846" i="30" s="1"/>
  <c r="J3847" i="30" s="1"/>
  <c r="J3848" i="30" s="1"/>
  <c r="J3849" i="30" s="1"/>
  <c r="J3850" i="30" s="1"/>
  <c r="J3851" i="30" s="1"/>
  <c r="J3852" i="30" s="1"/>
  <c r="J3853" i="30" s="1"/>
  <c r="J3854" i="30" s="1"/>
  <c r="J3855" i="30" s="1"/>
  <c r="J3856" i="30" s="1"/>
  <c r="J3857" i="30" s="1"/>
  <c r="J3858" i="30" s="1"/>
  <c r="J3859" i="30" s="1"/>
  <c r="J3860" i="30" s="1"/>
  <c r="J3861" i="30" s="1"/>
  <c r="J3862" i="30" s="1"/>
  <c r="J3863" i="30" s="1"/>
  <c r="J3864" i="30" s="1"/>
  <c r="J3865" i="30" s="1"/>
  <c r="J3866" i="30" s="1"/>
  <c r="J3867" i="30" s="1"/>
  <c r="J3868" i="30" s="1"/>
  <c r="J3869" i="30" s="1"/>
  <c r="J3870" i="30" s="1"/>
  <c r="J3871" i="30" s="1"/>
  <c r="J3872" i="30" s="1"/>
  <c r="J3873" i="30" s="1"/>
  <c r="J3874" i="30" s="1"/>
  <c r="J3875" i="30" s="1"/>
  <c r="J3876" i="30" s="1"/>
  <c r="J3877" i="30" s="1"/>
  <c r="J3878" i="30" s="1"/>
  <c r="J3879" i="30" s="1"/>
  <c r="J3880" i="30" s="1"/>
  <c r="J3881" i="30" s="1"/>
  <c r="J3882" i="30" s="1"/>
  <c r="J3883" i="30" s="1"/>
  <c r="J3884" i="30" s="1"/>
  <c r="J3885" i="30" s="1"/>
  <c r="J3886" i="30" s="1"/>
  <c r="J3887" i="30" s="1"/>
  <c r="J3888" i="30" s="1"/>
  <c r="J3889" i="30" s="1"/>
  <c r="J3890" i="30" s="1"/>
  <c r="J3891" i="30" s="1"/>
  <c r="J3892" i="30" s="1"/>
  <c r="J3893" i="30" s="1"/>
  <c r="J3894" i="30" s="1"/>
  <c r="J3895" i="30" s="1"/>
  <c r="J3896" i="30" s="1"/>
  <c r="J3897" i="30" s="1"/>
  <c r="J3898" i="30" s="1"/>
  <c r="J3899" i="30" s="1"/>
  <c r="J3900" i="30" s="1"/>
  <c r="J3901" i="30" s="1"/>
  <c r="J3902" i="30" s="1"/>
  <c r="J3903" i="30" s="1"/>
  <c r="J3904" i="30" s="1"/>
  <c r="J3905" i="30" s="1"/>
  <c r="J3906" i="30" s="1"/>
  <c r="J3907" i="30" s="1"/>
  <c r="J3908" i="30" s="1"/>
  <c r="J3909" i="30" s="1"/>
  <c r="J3910" i="30" s="1"/>
  <c r="J3911" i="30" s="1"/>
  <c r="J3912" i="30" s="1"/>
  <c r="J3913" i="30" s="1"/>
  <c r="J3914" i="30" s="1"/>
  <c r="J3915" i="30" s="1"/>
  <c r="J3916" i="30" s="1"/>
  <c r="J3917" i="30" s="1"/>
  <c r="J3918" i="30" s="1"/>
  <c r="J3919" i="30" s="1"/>
  <c r="J3920" i="30" s="1"/>
  <c r="J3921" i="30" s="1"/>
  <c r="J3922" i="30" s="1"/>
  <c r="J3923" i="30" s="1"/>
  <c r="J3924" i="30" s="1"/>
  <c r="J3925" i="30" s="1"/>
  <c r="J3926" i="30" s="1"/>
  <c r="J3927" i="30" s="1"/>
  <c r="J3928" i="30" s="1"/>
  <c r="J3929" i="30" s="1"/>
  <c r="J3930" i="30" s="1"/>
  <c r="J3931" i="30" s="1"/>
  <c r="J3932" i="30" s="1"/>
  <c r="J3933" i="30" s="1"/>
  <c r="J3934" i="30" s="1"/>
  <c r="J3935" i="30" s="1"/>
  <c r="J3936" i="30" s="1"/>
  <c r="J3937" i="30" s="1"/>
  <c r="J3938" i="30" s="1"/>
  <c r="J3939" i="30" s="1"/>
  <c r="J3940" i="30" s="1"/>
  <c r="J3941" i="30" s="1"/>
  <c r="J3942" i="30" s="1"/>
  <c r="J3943" i="30" s="1"/>
  <c r="J3944" i="30" s="1"/>
  <c r="J3945" i="30" s="1"/>
  <c r="J3946" i="30" s="1"/>
  <c r="J3947" i="30" s="1"/>
  <c r="J3948" i="30" s="1"/>
  <c r="J3949" i="30" s="1"/>
  <c r="J3950" i="30" s="1"/>
  <c r="J3951" i="30" s="1"/>
  <c r="J3952" i="30" s="1"/>
  <c r="J3953" i="30" s="1"/>
  <c r="J3954" i="30" s="1"/>
  <c r="J3955" i="30" s="1"/>
  <c r="J3956" i="30" s="1"/>
  <c r="J3957" i="30" s="1"/>
  <c r="J3958" i="30" s="1"/>
  <c r="J3959" i="30" s="1"/>
  <c r="J3960" i="30" s="1"/>
  <c r="J3961" i="30" s="1"/>
  <c r="J3962" i="30" s="1"/>
  <c r="J3963" i="30" s="1"/>
  <c r="J3964" i="30" s="1"/>
  <c r="J3965" i="30" s="1"/>
  <c r="J3966" i="30" s="1"/>
  <c r="J3967" i="30" s="1"/>
  <c r="J3968" i="30" s="1"/>
  <c r="J3969" i="30" s="1"/>
  <c r="J3970" i="30" s="1"/>
  <c r="J3971" i="30" s="1"/>
  <c r="J3972" i="30" s="1"/>
  <c r="J3973" i="30" s="1"/>
  <c r="J3974" i="30" s="1"/>
  <c r="J3975" i="30" s="1"/>
  <c r="J3976" i="30" s="1"/>
  <c r="J3977" i="30" s="1"/>
  <c r="J3978" i="30" s="1"/>
  <c r="J3979" i="30" s="1"/>
  <c r="J3980" i="30" s="1"/>
  <c r="J3981" i="30" s="1"/>
  <c r="J3982" i="30" s="1"/>
  <c r="J3983" i="30" s="1"/>
  <c r="J3984" i="30" s="1"/>
  <c r="J3985" i="30" s="1"/>
  <c r="J3986" i="30" s="1"/>
  <c r="J3987" i="30" s="1"/>
  <c r="J3988" i="30" s="1"/>
  <c r="J3989" i="30" s="1"/>
  <c r="J3990" i="30" s="1"/>
  <c r="J3991" i="30" s="1"/>
  <c r="J3992" i="30" s="1"/>
  <c r="J3993" i="30" s="1"/>
  <c r="J3994" i="30" s="1"/>
  <c r="J3995" i="30" s="1"/>
  <c r="J3996" i="30" s="1"/>
  <c r="J3997" i="30" s="1"/>
  <c r="J3998" i="30" s="1"/>
  <c r="J3999" i="30" s="1"/>
  <c r="J4000" i="30" s="1"/>
  <c r="J4001" i="30" s="1"/>
  <c r="J4002" i="30" s="1"/>
  <c r="J4003" i="30" s="1"/>
  <c r="J4004" i="30" s="1"/>
  <c r="J4005" i="30" s="1"/>
  <c r="J4006" i="30" s="1"/>
  <c r="J4007" i="30" s="1"/>
  <c r="J4008" i="30" s="1"/>
  <c r="J4009" i="30" s="1"/>
  <c r="J4010" i="30" s="1"/>
  <c r="J4011" i="30" s="1"/>
  <c r="J4012" i="30" s="1"/>
  <c r="J4013" i="30" s="1"/>
  <c r="J4014" i="30" s="1"/>
  <c r="J4015" i="30" s="1"/>
  <c r="J4016" i="30" s="1"/>
  <c r="J4017" i="30" s="1"/>
  <c r="J4018" i="30" s="1"/>
  <c r="J4019" i="30" s="1"/>
  <c r="J4020" i="30" s="1"/>
  <c r="J4021" i="30" s="1"/>
  <c r="J4022" i="30" s="1"/>
  <c r="J4023" i="30" s="1"/>
  <c r="J4024" i="30" s="1"/>
  <c r="J4025" i="30" s="1"/>
  <c r="J4026" i="30" s="1"/>
  <c r="J4027" i="30" s="1"/>
  <c r="J4028" i="30" s="1"/>
  <c r="J4029" i="30" s="1"/>
  <c r="J4030" i="30" s="1"/>
  <c r="J4031" i="30" s="1"/>
  <c r="J4032" i="30" s="1"/>
  <c r="J4033" i="30" s="1"/>
  <c r="J4034" i="30" s="1"/>
  <c r="J4035" i="30" s="1"/>
  <c r="J4036" i="30" s="1"/>
  <c r="J4037" i="30" s="1"/>
  <c r="J4038" i="30" s="1"/>
  <c r="J4039" i="30" s="1"/>
  <c r="J4040" i="30" s="1"/>
  <c r="J4041" i="30" s="1"/>
  <c r="J4042" i="30" s="1"/>
  <c r="J4043" i="30" s="1"/>
  <c r="J4044" i="30" s="1"/>
  <c r="J4045" i="30" s="1"/>
  <c r="J4046" i="30" s="1"/>
  <c r="J4047" i="30" s="1"/>
  <c r="J4048" i="30" s="1"/>
  <c r="J4049" i="30" s="1"/>
  <c r="J4050" i="30" s="1"/>
  <c r="J4051" i="30" s="1"/>
  <c r="J4052" i="30" s="1"/>
  <c r="J4053" i="30" s="1"/>
  <c r="J4054" i="30" s="1"/>
  <c r="J4055" i="30" s="1"/>
  <c r="J4056" i="30" s="1"/>
  <c r="J4057" i="30" s="1"/>
  <c r="J4058" i="30" s="1"/>
  <c r="J4059" i="30" s="1"/>
  <c r="J4060" i="30" s="1"/>
  <c r="J4061" i="30" s="1"/>
  <c r="J4062" i="30" s="1"/>
  <c r="J4063" i="30" s="1"/>
  <c r="J4064" i="30" s="1"/>
  <c r="J4065" i="30" s="1"/>
  <c r="J4066" i="30" s="1"/>
  <c r="J4067" i="30" s="1"/>
  <c r="J4068" i="30" s="1"/>
  <c r="J4069" i="30" s="1"/>
  <c r="J4070" i="30" s="1"/>
  <c r="J4071" i="30" s="1"/>
  <c r="J4072" i="30" s="1"/>
  <c r="J4073" i="30" s="1"/>
  <c r="J4074" i="30" s="1"/>
  <c r="J4075" i="30" s="1"/>
  <c r="J4076" i="30" s="1"/>
  <c r="J4077" i="30" s="1"/>
  <c r="J4078" i="30" s="1"/>
  <c r="J4079" i="30" s="1"/>
  <c r="J4080" i="30" s="1"/>
  <c r="J4081" i="30" s="1"/>
  <c r="J4082" i="30" s="1"/>
  <c r="J4083" i="30" s="1"/>
  <c r="J4084" i="30" s="1"/>
  <c r="J4085" i="30" s="1"/>
  <c r="J4086" i="30" s="1"/>
  <c r="J4087" i="30" s="1"/>
  <c r="J4088" i="30" s="1"/>
  <c r="J4089" i="30" s="1"/>
  <c r="J4090" i="30" s="1"/>
  <c r="J4091" i="30" s="1"/>
  <c r="J4092" i="30" s="1"/>
  <c r="J4093" i="30" s="1"/>
  <c r="J4094" i="30" s="1"/>
  <c r="J4095" i="30" s="1"/>
  <c r="J4096" i="30" s="1"/>
  <c r="J4097" i="30" s="1"/>
  <c r="J4098" i="30" s="1"/>
  <c r="J4099" i="30" s="1"/>
  <c r="J4100" i="30" s="1"/>
  <c r="J4101" i="30" s="1"/>
  <c r="J4102" i="30" s="1"/>
  <c r="J4103" i="30" s="1"/>
  <c r="J4104" i="30" s="1"/>
  <c r="J4105" i="30" s="1"/>
  <c r="J4106" i="30" s="1"/>
  <c r="J4107" i="30" s="1"/>
  <c r="J4108" i="30" s="1"/>
  <c r="J4109" i="30" s="1"/>
  <c r="J4110" i="30" s="1"/>
  <c r="J4111" i="30" s="1"/>
  <c r="J4112" i="30" s="1"/>
  <c r="J4113" i="30" s="1"/>
  <c r="J4114" i="30" s="1"/>
  <c r="J4115" i="30" s="1"/>
  <c r="J4116" i="30" s="1"/>
  <c r="J4117" i="30" s="1"/>
  <c r="J4118" i="30" s="1"/>
  <c r="J4119" i="30" s="1"/>
  <c r="J4120" i="30" s="1"/>
  <c r="J4121" i="30" s="1"/>
  <c r="J4122" i="30" s="1"/>
  <c r="J4123" i="30" s="1"/>
  <c r="J4124" i="30" s="1"/>
  <c r="J4125" i="30" s="1"/>
  <c r="J4126" i="30" s="1"/>
  <c r="J4127" i="30" s="1"/>
  <c r="J4128" i="30" s="1"/>
  <c r="J4129" i="30" s="1"/>
  <c r="J4130" i="30" s="1"/>
  <c r="J4131" i="30" s="1"/>
  <c r="J4132" i="30" s="1"/>
  <c r="J4133" i="30" s="1"/>
  <c r="J4134" i="30" s="1"/>
  <c r="J4135" i="30" s="1"/>
  <c r="J4136" i="30" s="1"/>
  <c r="J4137" i="30" s="1"/>
  <c r="J4138" i="30" s="1"/>
  <c r="J4139" i="30" s="1"/>
  <c r="J4140" i="30" s="1"/>
  <c r="J4141" i="30" s="1"/>
  <c r="J4142" i="30" s="1"/>
  <c r="J4143" i="30" s="1"/>
  <c r="J4144" i="30" s="1"/>
  <c r="J4145" i="30" s="1"/>
  <c r="J4146" i="30" s="1"/>
  <c r="J4147" i="30" s="1"/>
  <c r="J4148" i="30" s="1"/>
  <c r="J4149" i="30" s="1"/>
  <c r="J4150" i="30" s="1"/>
  <c r="J4151" i="30" s="1"/>
  <c r="J4152" i="30" s="1"/>
  <c r="J4153" i="30" s="1"/>
  <c r="J4154" i="30" s="1"/>
  <c r="J4155" i="30" s="1"/>
  <c r="J4156" i="30" s="1"/>
  <c r="J4157" i="30" s="1"/>
  <c r="J4158" i="30" s="1"/>
  <c r="J4159" i="30" s="1"/>
  <c r="J4160" i="30" s="1"/>
  <c r="J4161" i="30" s="1"/>
  <c r="J4162" i="30" s="1"/>
  <c r="J4163" i="30" s="1"/>
  <c r="J4164" i="30" s="1"/>
  <c r="J4165" i="30" s="1"/>
  <c r="J4166" i="30" s="1"/>
  <c r="J4167" i="30" s="1"/>
  <c r="J4168" i="30" s="1"/>
  <c r="J4169" i="30" s="1"/>
  <c r="J4170" i="30" s="1"/>
  <c r="J4171" i="30" s="1"/>
  <c r="J4172" i="30" s="1"/>
  <c r="J4173" i="30" s="1"/>
  <c r="J4174" i="30" s="1"/>
  <c r="J4175" i="30" s="1"/>
  <c r="J4176" i="30" s="1"/>
  <c r="J4177" i="30" s="1"/>
  <c r="J4178" i="30" s="1"/>
  <c r="J4179" i="30" s="1"/>
  <c r="J4180" i="30" s="1"/>
  <c r="J4181" i="30" s="1"/>
  <c r="J4182" i="30" s="1"/>
  <c r="J4183" i="30" s="1"/>
  <c r="J4184" i="30" s="1"/>
  <c r="J4185" i="30" s="1"/>
  <c r="J4186" i="30" s="1"/>
  <c r="J4187" i="30" s="1"/>
  <c r="J4188" i="30" s="1"/>
  <c r="J4189" i="30" s="1"/>
  <c r="J4190" i="30" s="1"/>
  <c r="J4191" i="30" s="1"/>
  <c r="J4192" i="30" s="1"/>
  <c r="J4193" i="30" s="1"/>
  <c r="J4194" i="30" s="1"/>
  <c r="J4195" i="30" s="1"/>
  <c r="J4196" i="30" s="1"/>
  <c r="J4197" i="30" s="1"/>
  <c r="J4198" i="30" s="1"/>
  <c r="J4199" i="30" s="1"/>
  <c r="J4200" i="30" s="1"/>
  <c r="J4201" i="30" s="1"/>
  <c r="J4202" i="30" s="1"/>
  <c r="J4203" i="30" s="1"/>
  <c r="J4204" i="30" s="1"/>
  <c r="J4205" i="30" s="1"/>
  <c r="J4206" i="30" s="1"/>
  <c r="J4207" i="30" s="1"/>
  <c r="J4208" i="30" s="1"/>
  <c r="J4209" i="30" s="1"/>
  <c r="J4210" i="30" s="1"/>
  <c r="J4211" i="30" s="1"/>
  <c r="J4212" i="30" s="1"/>
  <c r="J4213" i="30" s="1"/>
  <c r="J4214" i="30" s="1"/>
  <c r="J4215" i="30" s="1"/>
  <c r="J4216" i="30" s="1"/>
  <c r="J4217" i="30" s="1"/>
  <c r="J4218" i="30" s="1"/>
  <c r="J4219" i="30" s="1"/>
  <c r="J4220" i="30" s="1"/>
  <c r="J4221" i="30" s="1"/>
  <c r="J4222" i="30" s="1"/>
  <c r="J4223" i="30" s="1"/>
  <c r="J4224" i="30" s="1"/>
  <c r="J4225" i="30" s="1"/>
  <c r="J4226" i="30" s="1"/>
  <c r="J4227" i="30" s="1"/>
  <c r="J4228" i="30" s="1"/>
  <c r="J4229" i="30" s="1"/>
  <c r="J4230" i="30" s="1"/>
  <c r="J4231" i="30" s="1"/>
  <c r="J4232" i="30" s="1"/>
  <c r="J4233" i="30" s="1"/>
  <c r="J4234" i="30" s="1"/>
  <c r="J4235" i="30" s="1"/>
  <c r="J4236" i="30" s="1"/>
  <c r="J4237" i="30" s="1"/>
  <c r="J4238" i="30" s="1"/>
  <c r="J4239" i="30" s="1"/>
  <c r="J4240" i="30" s="1"/>
  <c r="J4241" i="30" s="1"/>
  <c r="J4242" i="30" s="1"/>
  <c r="J4243" i="30" s="1"/>
  <c r="J4244" i="30" s="1"/>
  <c r="J4245" i="30" s="1"/>
  <c r="J4246" i="30" s="1"/>
  <c r="J4247" i="30" s="1"/>
  <c r="J4248" i="30" s="1"/>
  <c r="J4249" i="30" s="1"/>
  <c r="J4250" i="30" s="1"/>
  <c r="J4251" i="30" s="1"/>
  <c r="J4252" i="30" s="1"/>
  <c r="J4253" i="30" s="1"/>
  <c r="J4254" i="30" s="1"/>
  <c r="J4255" i="30" s="1"/>
  <c r="J4256" i="30" s="1"/>
  <c r="J4257" i="30" s="1"/>
  <c r="J4258" i="30" s="1"/>
  <c r="J4259" i="30" s="1"/>
  <c r="J4260" i="30" s="1"/>
  <c r="J4261" i="30" s="1"/>
  <c r="J4262" i="30" s="1"/>
  <c r="J4263" i="30" s="1"/>
  <c r="J4264" i="30" s="1"/>
  <c r="J4265" i="30" s="1"/>
  <c r="J4266" i="30" s="1"/>
  <c r="J4267" i="30" s="1"/>
  <c r="J4268" i="30" s="1"/>
  <c r="J4269" i="30" s="1"/>
  <c r="J4270" i="30" s="1"/>
  <c r="J4271" i="30" s="1"/>
  <c r="J4272" i="30" s="1"/>
  <c r="J4273" i="30" s="1"/>
  <c r="J4274" i="30" s="1"/>
  <c r="J4275" i="30" s="1"/>
  <c r="J4276" i="30" s="1"/>
  <c r="J4277" i="30" s="1"/>
  <c r="J4278" i="30" s="1"/>
  <c r="J4279" i="30" s="1"/>
  <c r="J4280" i="30" s="1"/>
  <c r="J4281" i="30" s="1"/>
  <c r="J4282" i="30" s="1"/>
  <c r="J4283" i="30" s="1"/>
  <c r="J4284" i="30" s="1"/>
  <c r="J4285" i="30" s="1"/>
  <c r="J4286" i="30" s="1"/>
  <c r="J4287" i="30" s="1"/>
  <c r="J4288" i="30" s="1"/>
  <c r="J4289" i="30" s="1"/>
  <c r="J4290" i="30" s="1"/>
  <c r="J4291" i="30" s="1"/>
  <c r="J4292" i="30" s="1"/>
  <c r="J4293" i="30" s="1"/>
  <c r="J4294" i="30" s="1"/>
  <c r="J4295" i="30" s="1"/>
  <c r="J4296" i="30" s="1"/>
  <c r="J4297" i="30" s="1"/>
  <c r="J4298" i="30" s="1"/>
  <c r="J4299" i="30" s="1"/>
  <c r="J4300" i="30" s="1"/>
  <c r="J4301" i="30" s="1"/>
  <c r="J4302" i="30" s="1"/>
  <c r="J4303" i="30" s="1"/>
  <c r="J4304" i="30" s="1"/>
  <c r="J4305" i="30" s="1"/>
  <c r="J4306" i="30" s="1"/>
  <c r="J4307" i="30" s="1"/>
  <c r="J4308" i="30" s="1"/>
  <c r="J4309" i="30" s="1"/>
  <c r="J4310" i="30" s="1"/>
  <c r="J4311" i="30" s="1"/>
  <c r="J4312" i="30" s="1"/>
  <c r="J4313" i="30" s="1"/>
  <c r="J4314" i="30" s="1"/>
  <c r="J4315" i="30" s="1"/>
  <c r="J4316" i="30" s="1"/>
  <c r="J4317" i="30" s="1"/>
  <c r="J4318" i="30" s="1"/>
  <c r="J4319" i="30" s="1"/>
  <c r="J4320" i="30" s="1"/>
  <c r="J4321" i="30" s="1"/>
  <c r="J4322" i="30" s="1"/>
  <c r="J4323" i="30" s="1"/>
  <c r="J4324" i="30" s="1"/>
  <c r="J4325" i="30" s="1"/>
  <c r="J4326" i="30" s="1"/>
  <c r="J4327" i="30" s="1"/>
  <c r="J4328" i="30" s="1"/>
  <c r="J4329" i="30" s="1"/>
  <c r="J4330" i="30" s="1"/>
  <c r="J4331" i="30" s="1"/>
  <c r="J4332" i="30" s="1"/>
  <c r="J4333" i="30" s="1"/>
  <c r="J4334" i="30" s="1"/>
  <c r="J4335" i="30" s="1"/>
  <c r="J4336" i="30" s="1"/>
  <c r="J4337" i="30" s="1"/>
  <c r="J4338" i="30" s="1"/>
  <c r="J4339" i="30" s="1"/>
  <c r="J4340" i="30" s="1"/>
  <c r="J4341" i="30" s="1"/>
  <c r="J4342" i="30" s="1"/>
  <c r="J4343" i="30" s="1"/>
  <c r="J4344" i="30" s="1"/>
  <c r="J4345" i="30" s="1"/>
  <c r="J4346" i="30" s="1"/>
  <c r="J4347" i="30" s="1"/>
  <c r="J4348" i="30" s="1"/>
  <c r="J4349" i="30" s="1"/>
  <c r="J4350" i="30" s="1"/>
  <c r="J4351" i="30" s="1"/>
  <c r="J4352" i="30" s="1"/>
  <c r="J4353" i="30" s="1"/>
  <c r="J4354" i="30" s="1"/>
  <c r="J4355" i="30" s="1"/>
  <c r="J4356" i="30" s="1"/>
  <c r="J4357" i="30" s="1"/>
  <c r="J4358" i="30" s="1"/>
  <c r="J4359" i="30" s="1"/>
  <c r="J4360" i="30" s="1"/>
  <c r="J4361" i="30" s="1"/>
  <c r="J4362" i="30" s="1"/>
  <c r="J4363" i="30" s="1"/>
  <c r="J4364" i="30" s="1"/>
  <c r="J4365" i="30" s="1"/>
  <c r="J4366" i="30" s="1"/>
  <c r="J4367" i="30" s="1"/>
  <c r="J4368" i="30" s="1"/>
  <c r="J4369" i="30" s="1"/>
  <c r="J4370" i="30" s="1"/>
  <c r="J4371" i="30" s="1"/>
  <c r="J4372" i="30" s="1"/>
  <c r="J4373" i="30" s="1"/>
  <c r="J4374" i="30" s="1"/>
  <c r="J4375" i="30" s="1"/>
  <c r="J4376" i="30" s="1"/>
  <c r="J4377" i="30" s="1"/>
  <c r="J4378" i="30" s="1"/>
  <c r="J4379" i="30" s="1"/>
  <c r="J4380" i="30" s="1"/>
  <c r="J4381" i="30" s="1"/>
  <c r="J4382" i="30" s="1"/>
  <c r="J4383" i="30" s="1"/>
  <c r="J4384" i="30" s="1"/>
  <c r="J4385" i="30" s="1"/>
  <c r="J4386" i="30" s="1"/>
  <c r="J4387" i="30" s="1"/>
  <c r="J4388" i="30" s="1"/>
  <c r="J4389" i="30" s="1"/>
  <c r="J4390" i="30" s="1"/>
  <c r="J4391" i="30" s="1"/>
  <c r="J4392" i="30" s="1"/>
  <c r="J4393" i="30" s="1"/>
  <c r="J4394" i="30" s="1"/>
  <c r="J4395" i="30" s="1"/>
  <c r="J4396" i="30" s="1"/>
  <c r="J4397" i="30" s="1"/>
  <c r="J4398" i="30" s="1"/>
  <c r="J4399" i="30" s="1"/>
  <c r="J4400" i="30" s="1"/>
  <c r="J4401" i="30" s="1"/>
  <c r="J4402" i="30" s="1"/>
  <c r="J4403" i="30" s="1"/>
  <c r="J4404" i="30" s="1"/>
  <c r="J4405" i="30" s="1"/>
  <c r="J4406" i="30" s="1"/>
  <c r="J4407" i="30" s="1"/>
  <c r="J4408" i="30" s="1"/>
  <c r="J4409" i="30" s="1"/>
  <c r="J4410" i="30" s="1"/>
  <c r="J4411" i="30" s="1"/>
  <c r="J4412" i="30" s="1"/>
  <c r="J4413" i="30" s="1"/>
  <c r="J4414" i="30" s="1"/>
  <c r="J4415" i="30" s="1"/>
  <c r="J4416" i="30" s="1"/>
  <c r="J4417" i="30" s="1"/>
  <c r="J4418" i="30" s="1"/>
  <c r="J4419" i="30" s="1"/>
  <c r="J4420" i="30" s="1"/>
  <c r="J4421" i="30" s="1"/>
  <c r="J4422" i="30" s="1"/>
  <c r="J4423" i="30" s="1"/>
  <c r="J4424" i="30" s="1"/>
  <c r="J4425" i="30" s="1"/>
  <c r="J4426" i="30" s="1"/>
  <c r="J4427" i="30" s="1"/>
  <c r="J4428" i="30" s="1"/>
  <c r="J4429" i="30" s="1"/>
  <c r="J4430" i="30" s="1"/>
  <c r="J4431" i="30" s="1"/>
  <c r="J4432" i="30" s="1"/>
  <c r="J4433" i="30" s="1"/>
  <c r="J4434" i="30" s="1"/>
  <c r="J4435" i="30" s="1"/>
  <c r="J4436" i="30" s="1"/>
  <c r="J4437" i="30" s="1"/>
  <c r="J4438" i="30" s="1"/>
  <c r="J4439" i="30" s="1"/>
  <c r="J4440" i="30" s="1"/>
  <c r="J4441" i="30" s="1"/>
  <c r="J4442" i="30" s="1"/>
  <c r="J4443" i="30" s="1"/>
  <c r="J4444" i="30" s="1"/>
  <c r="J4445" i="30" s="1"/>
  <c r="J4446" i="30" s="1"/>
  <c r="J4447" i="30" s="1"/>
  <c r="J4448" i="30" s="1"/>
  <c r="J4449" i="30" s="1"/>
  <c r="J4450" i="30" s="1"/>
  <c r="J4451" i="30" s="1"/>
  <c r="J4452" i="30" s="1"/>
  <c r="J4453" i="30" s="1"/>
  <c r="J4454" i="30" s="1"/>
  <c r="J4455" i="30" s="1"/>
  <c r="J4456" i="30" s="1"/>
  <c r="J4457" i="30" s="1"/>
  <c r="J4458" i="30" s="1"/>
  <c r="J4459" i="30" s="1"/>
  <c r="J4460" i="30" s="1"/>
  <c r="J4461" i="30" s="1"/>
  <c r="J4462" i="30" s="1"/>
  <c r="J4463" i="30" s="1"/>
  <c r="J4464" i="30" s="1"/>
  <c r="J4465" i="30" s="1"/>
  <c r="J4466" i="30" s="1"/>
  <c r="J4467" i="30" s="1"/>
  <c r="J4468" i="30" s="1"/>
  <c r="J4469" i="30" s="1"/>
  <c r="J4470" i="30" s="1"/>
  <c r="J4471" i="30" s="1"/>
  <c r="J4472" i="30" s="1"/>
  <c r="J4473" i="30" s="1"/>
  <c r="J4474" i="30" s="1"/>
  <c r="J4475" i="30" s="1"/>
  <c r="J4476" i="30" s="1"/>
  <c r="J4477" i="30" s="1"/>
  <c r="J4478" i="30" s="1"/>
  <c r="J4479" i="30" s="1"/>
  <c r="J4480" i="30" s="1"/>
  <c r="J4481" i="30" s="1"/>
  <c r="J4482" i="30" s="1"/>
  <c r="J4483" i="30" s="1"/>
  <c r="J4484" i="30" s="1"/>
  <c r="J4485" i="30" s="1"/>
  <c r="J4486" i="30" s="1"/>
  <c r="J4487" i="30" s="1"/>
  <c r="J4488" i="30" s="1"/>
  <c r="J4489" i="30" s="1"/>
  <c r="J4490" i="30" s="1"/>
  <c r="J4491" i="30" s="1"/>
  <c r="J4492" i="30" s="1"/>
  <c r="J4493" i="30" s="1"/>
  <c r="J4494" i="30" s="1"/>
  <c r="J4495" i="30" s="1"/>
  <c r="J4496" i="30" s="1"/>
  <c r="J4497" i="30" s="1"/>
  <c r="J4498" i="30" s="1"/>
  <c r="J4499" i="30" s="1"/>
  <c r="J4500" i="30" s="1"/>
  <c r="J4501" i="30" s="1"/>
  <c r="J4502" i="30" s="1"/>
  <c r="J4503" i="30" s="1"/>
  <c r="J4504" i="30" s="1"/>
  <c r="J4505" i="30" s="1"/>
  <c r="J4506" i="30" s="1"/>
  <c r="J4507" i="30" s="1"/>
  <c r="J4508" i="30" s="1"/>
  <c r="J4509" i="30" s="1"/>
  <c r="J4510" i="30" s="1"/>
  <c r="J4511" i="30" s="1"/>
  <c r="J4512" i="30" s="1"/>
  <c r="J4513" i="30" s="1"/>
  <c r="J4514" i="30" s="1"/>
  <c r="J4515" i="30" s="1"/>
  <c r="J4516" i="30" s="1"/>
  <c r="J4517" i="30" s="1"/>
  <c r="J4518" i="30" s="1"/>
  <c r="J4519" i="30" s="1"/>
  <c r="J4520" i="30" s="1"/>
  <c r="J4521" i="30" s="1"/>
  <c r="J4522" i="30" s="1"/>
  <c r="J4523" i="30" s="1"/>
  <c r="J4524" i="30" s="1"/>
  <c r="J4525" i="30" s="1"/>
  <c r="J4526" i="30" s="1"/>
  <c r="J4527" i="30" s="1"/>
  <c r="J4528" i="30" s="1"/>
  <c r="J4529" i="30" s="1"/>
  <c r="J4530" i="30" s="1"/>
  <c r="J4531" i="30" s="1"/>
  <c r="J4532" i="30" s="1"/>
  <c r="J4533" i="30" s="1"/>
  <c r="J4534" i="30" s="1"/>
  <c r="J4535" i="30" s="1"/>
  <c r="J4536" i="30" s="1"/>
  <c r="J4537" i="30" s="1"/>
  <c r="J4538" i="30" s="1"/>
  <c r="J4539" i="30" s="1"/>
  <c r="J4540" i="30" s="1"/>
  <c r="J4541" i="30" s="1"/>
  <c r="J4542" i="30" s="1"/>
  <c r="J4543" i="30" s="1"/>
  <c r="J4544" i="30" s="1"/>
  <c r="J4545" i="30" s="1"/>
  <c r="J4546" i="30" s="1"/>
  <c r="J4547" i="30" s="1"/>
  <c r="J4548" i="30" s="1"/>
  <c r="J4549" i="30" s="1"/>
  <c r="J4550" i="30" s="1"/>
  <c r="J4551" i="30" s="1"/>
  <c r="J4552" i="30" s="1"/>
  <c r="J4553" i="30" s="1"/>
  <c r="J4554" i="30" s="1"/>
  <c r="J4555" i="30" s="1"/>
  <c r="J4556" i="30" s="1"/>
  <c r="J4557" i="30" s="1"/>
  <c r="J4558" i="30" s="1"/>
  <c r="J4559" i="30" s="1"/>
  <c r="J4560" i="30" s="1"/>
  <c r="J4561" i="30" s="1"/>
  <c r="J4562" i="30" s="1"/>
  <c r="J4563" i="30" s="1"/>
  <c r="J4564" i="30" s="1"/>
  <c r="J4565" i="30" s="1"/>
  <c r="J4566" i="30" s="1"/>
  <c r="J4567" i="30" s="1"/>
  <c r="J4568" i="30" s="1"/>
  <c r="J4569" i="30" s="1"/>
  <c r="J4570" i="30" s="1"/>
  <c r="J4571" i="30" s="1"/>
  <c r="J4572" i="30" s="1"/>
  <c r="J4573" i="30" s="1"/>
  <c r="J4574" i="30" s="1"/>
  <c r="J4575" i="30" s="1"/>
  <c r="J4576" i="30" s="1"/>
  <c r="J4577" i="30" s="1"/>
  <c r="J4578" i="30" s="1"/>
  <c r="J4579" i="30" s="1"/>
  <c r="J4580" i="30" s="1"/>
  <c r="J4581" i="30" s="1"/>
  <c r="J4582" i="30" s="1"/>
  <c r="J4583" i="30" s="1"/>
  <c r="J4584" i="30" s="1"/>
  <c r="J4585" i="30" s="1"/>
  <c r="J4586" i="30" s="1"/>
  <c r="J4587" i="30" s="1"/>
  <c r="J4588" i="30" s="1"/>
  <c r="J4589" i="30" s="1"/>
  <c r="J4590" i="30" s="1"/>
  <c r="J4591" i="30" s="1"/>
  <c r="J4592" i="30" s="1"/>
  <c r="J4593" i="30" s="1"/>
  <c r="J4594" i="30" s="1"/>
  <c r="J4595" i="30" s="1"/>
  <c r="J4596" i="30" s="1"/>
  <c r="J4597" i="30" s="1"/>
  <c r="J4598" i="30" s="1"/>
  <c r="J4599" i="30" s="1"/>
  <c r="J4600" i="30" s="1"/>
  <c r="J4601" i="30" s="1"/>
  <c r="J4602" i="30" s="1"/>
  <c r="J4603" i="30" s="1"/>
  <c r="J4604" i="30" s="1"/>
  <c r="J4605" i="30" s="1"/>
  <c r="J4606" i="30" s="1"/>
  <c r="J4607" i="30" s="1"/>
  <c r="J4608" i="30" s="1"/>
  <c r="J4609" i="30" s="1"/>
  <c r="J4610" i="30" s="1"/>
  <c r="J4611" i="30" s="1"/>
  <c r="J4612" i="30" s="1"/>
  <c r="J4613" i="30" s="1"/>
  <c r="J4614" i="30" s="1"/>
  <c r="J4615" i="30" s="1"/>
  <c r="J4616" i="30" s="1"/>
  <c r="J4617" i="30" s="1"/>
  <c r="J4618" i="30" s="1"/>
  <c r="J4619" i="30" s="1"/>
  <c r="J4620" i="30" s="1"/>
  <c r="J4621" i="30" s="1"/>
  <c r="J4622" i="30" s="1"/>
  <c r="J4623" i="30" s="1"/>
  <c r="J4624" i="30" s="1"/>
  <c r="J4625" i="30" s="1"/>
  <c r="J4626" i="30" s="1"/>
  <c r="J4627" i="30" s="1"/>
  <c r="J4628" i="30" s="1"/>
  <c r="J4629" i="30" s="1"/>
  <c r="J4630" i="30" s="1"/>
  <c r="J4631" i="30" s="1"/>
  <c r="J4632" i="30" s="1"/>
  <c r="J4633" i="30" s="1"/>
  <c r="J4634" i="30" s="1"/>
  <c r="J4635" i="30" s="1"/>
  <c r="J4636" i="30" s="1"/>
  <c r="J4637" i="30" s="1"/>
  <c r="J4638" i="30" s="1"/>
  <c r="J4639" i="30" s="1"/>
  <c r="J4640" i="30" s="1"/>
  <c r="J4641" i="30" s="1"/>
  <c r="J4642" i="30" s="1"/>
  <c r="J4643" i="30" s="1"/>
  <c r="J4644" i="30" s="1"/>
  <c r="J4645" i="30" s="1"/>
  <c r="J4646" i="30" s="1"/>
  <c r="J4647" i="30" s="1"/>
  <c r="J4648" i="30" s="1"/>
  <c r="J4649" i="30" s="1"/>
  <c r="J4650" i="30" s="1"/>
  <c r="J4651" i="30" s="1"/>
  <c r="J4652" i="30" s="1"/>
  <c r="J4653" i="30" s="1"/>
  <c r="J4654" i="30" s="1"/>
  <c r="J4655" i="30" s="1"/>
  <c r="J4656" i="30" s="1"/>
  <c r="J4657" i="30" s="1"/>
  <c r="J4658" i="30" s="1"/>
  <c r="J4659" i="30" s="1"/>
  <c r="J4660" i="30" s="1"/>
  <c r="J4661" i="30" s="1"/>
  <c r="J4662" i="30" s="1"/>
  <c r="J4663" i="30" s="1"/>
  <c r="J4664" i="30" s="1"/>
  <c r="J4665" i="30" s="1"/>
  <c r="J4666" i="30" s="1"/>
  <c r="J4667" i="30" s="1"/>
  <c r="J4668" i="30" s="1"/>
  <c r="J4669" i="30" s="1"/>
  <c r="J4670" i="30" s="1"/>
  <c r="J4671" i="30" s="1"/>
  <c r="J4672" i="30" s="1"/>
  <c r="J4673" i="30" s="1"/>
  <c r="J4674" i="30" s="1"/>
  <c r="J4675" i="30" s="1"/>
  <c r="J4676" i="30" s="1"/>
  <c r="J4677" i="30" s="1"/>
  <c r="J4678" i="30" s="1"/>
  <c r="J4679" i="30" s="1"/>
  <c r="J4680" i="30" s="1"/>
  <c r="J4681" i="30" s="1"/>
  <c r="J4682" i="30" s="1"/>
  <c r="J4683" i="30" s="1"/>
  <c r="J4684" i="30" s="1"/>
  <c r="J4685" i="30" s="1"/>
  <c r="J4686" i="30" s="1"/>
  <c r="J4687" i="30" s="1"/>
  <c r="J4688" i="30" s="1"/>
  <c r="J4689" i="30" s="1"/>
  <c r="J4690" i="30" s="1"/>
  <c r="J4691" i="30" s="1"/>
  <c r="J4692" i="30" s="1"/>
  <c r="J4693" i="30" s="1"/>
  <c r="J4694" i="30" s="1"/>
  <c r="J4695" i="30" s="1"/>
  <c r="J4696" i="30" s="1"/>
  <c r="J4697" i="30" s="1"/>
  <c r="J4698" i="30" s="1"/>
  <c r="J4699" i="30" s="1"/>
  <c r="J4700" i="30" s="1"/>
  <c r="J4701" i="30" s="1"/>
  <c r="J4702" i="30" s="1"/>
  <c r="J4703" i="30" s="1"/>
  <c r="J4704" i="30" s="1"/>
  <c r="J4705" i="30" s="1"/>
  <c r="J4706" i="30" s="1"/>
  <c r="J4707" i="30" s="1"/>
  <c r="J4708" i="30" s="1"/>
  <c r="J4709" i="30" s="1"/>
  <c r="J4710" i="30" s="1"/>
  <c r="J4711" i="30" s="1"/>
  <c r="J4712" i="30" s="1"/>
  <c r="J4713" i="30" s="1"/>
  <c r="J4714" i="30" s="1"/>
  <c r="J4715" i="30" s="1"/>
  <c r="J4716" i="30" s="1"/>
  <c r="J4717" i="30" s="1"/>
  <c r="J4718" i="30" s="1"/>
  <c r="J4719" i="30" s="1"/>
  <c r="J4720" i="30" s="1"/>
  <c r="J4721" i="30" s="1"/>
  <c r="J4722" i="30" s="1"/>
  <c r="J4723" i="30" s="1"/>
  <c r="J4724" i="30" s="1"/>
  <c r="J4725" i="30" s="1"/>
  <c r="J4726" i="30" s="1"/>
  <c r="J4727" i="30" s="1"/>
  <c r="J4728" i="30" s="1"/>
  <c r="J4729" i="30" s="1"/>
  <c r="J4730" i="30" s="1"/>
  <c r="J4731" i="30" s="1"/>
  <c r="J4732" i="30" s="1"/>
  <c r="J4733" i="30" s="1"/>
  <c r="J4734" i="30" s="1"/>
  <c r="J4735" i="30" s="1"/>
  <c r="J4736" i="30" s="1"/>
  <c r="J4737" i="30" s="1"/>
  <c r="J4738" i="30" s="1"/>
  <c r="J4739" i="30" s="1"/>
  <c r="J4740" i="30" s="1"/>
  <c r="J4741" i="30" s="1"/>
  <c r="J4742" i="30" s="1"/>
  <c r="J4743" i="30" s="1"/>
  <c r="J4744" i="30" s="1"/>
  <c r="J4745" i="30" s="1"/>
  <c r="J4746" i="30" s="1"/>
  <c r="J4747" i="30" s="1"/>
  <c r="J4748" i="30" s="1"/>
  <c r="J4749" i="30" s="1"/>
  <c r="J4750" i="30" s="1"/>
  <c r="J4751" i="30" s="1"/>
  <c r="J4752" i="30" s="1"/>
  <c r="J4753" i="30" s="1"/>
  <c r="J4754" i="30" s="1"/>
  <c r="J4755" i="30" s="1"/>
  <c r="J4756" i="30" s="1"/>
  <c r="J4757" i="30" s="1"/>
  <c r="J4758" i="30" s="1"/>
  <c r="J4759" i="30" s="1"/>
  <c r="J4760" i="30" s="1"/>
  <c r="J4761" i="30" s="1"/>
  <c r="J4762" i="30" s="1"/>
  <c r="J4763" i="30" s="1"/>
  <c r="J4764" i="30" s="1"/>
  <c r="J4765" i="30" s="1"/>
  <c r="J4766" i="30" s="1"/>
  <c r="J4767" i="30" s="1"/>
  <c r="J4768" i="30" s="1"/>
  <c r="J4769" i="30" s="1"/>
  <c r="J4770" i="30" s="1"/>
  <c r="J4771" i="30" s="1"/>
  <c r="J4772" i="30" s="1"/>
  <c r="J4773" i="30" s="1"/>
  <c r="J4774" i="30" s="1"/>
  <c r="J4775" i="30" s="1"/>
  <c r="J4776" i="30" s="1"/>
  <c r="J4777" i="30" s="1"/>
  <c r="J4778" i="30" s="1"/>
  <c r="J4779" i="30" s="1"/>
  <c r="J4780" i="30" s="1"/>
  <c r="J4781" i="30" s="1"/>
  <c r="J4782" i="30" s="1"/>
  <c r="J4783" i="30" s="1"/>
  <c r="J4784" i="30" s="1"/>
  <c r="J4785" i="30" s="1"/>
  <c r="J4786" i="30" s="1"/>
  <c r="J4787" i="30" s="1"/>
  <c r="J4788" i="30" s="1"/>
  <c r="J4789" i="30" s="1"/>
  <c r="J4790" i="30" s="1"/>
  <c r="J4791" i="30" s="1"/>
  <c r="J4792" i="30" s="1"/>
  <c r="J4793" i="30" s="1"/>
  <c r="J4794" i="30" s="1"/>
  <c r="J4795" i="30" s="1"/>
  <c r="J4796" i="30" s="1"/>
  <c r="J4797" i="30" s="1"/>
  <c r="J4798" i="30" s="1"/>
  <c r="J4799" i="30" s="1"/>
  <c r="J4800" i="30" s="1"/>
  <c r="J4801" i="30" s="1"/>
  <c r="J4802" i="30" s="1"/>
  <c r="J4803" i="30" s="1"/>
  <c r="J4804" i="30" s="1"/>
  <c r="J4805" i="30" s="1"/>
  <c r="J4806" i="30" s="1"/>
  <c r="J4807" i="30" s="1"/>
  <c r="J4808" i="30" s="1"/>
  <c r="J4809" i="30" s="1"/>
  <c r="J4810" i="30" s="1"/>
  <c r="J4811" i="30" s="1"/>
  <c r="J4812" i="30" s="1"/>
  <c r="J4813" i="30" s="1"/>
  <c r="J4814" i="30" s="1"/>
  <c r="J4815" i="30" s="1"/>
  <c r="J4816" i="30" s="1"/>
  <c r="J4817" i="30" s="1"/>
  <c r="J4818" i="30" s="1"/>
  <c r="J4819" i="30" s="1"/>
  <c r="J4820" i="30" s="1"/>
  <c r="J4821" i="30" s="1"/>
  <c r="J4822" i="30" s="1"/>
  <c r="J4823" i="30" s="1"/>
  <c r="K10" i="70"/>
  <c r="L8" i="70"/>
  <c r="L9" i="70" s="1"/>
  <c r="L7" i="70"/>
  <c r="T23" i="96" a="1"/>
  <c r="T18" i="96" a="1"/>
  <c r="T19" i="96" a="1"/>
  <c r="T24" i="96" a="1"/>
  <c r="I12" i="96"/>
  <c r="Q12" i="96" a="1"/>
  <c r="C69" i="78"/>
  <c r="T24" i="96" l="1"/>
  <c r="T19" i="96"/>
  <c r="T18" i="96"/>
  <c r="T23" i="96"/>
  <c r="AZ34" i="96"/>
  <c r="AZ32" i="96"/>
  <c r="AZ28" i="96"/>
  <c r="R19" i="96"/>
  <c r="AZ31" i="96"/>
  <c r="AZ29" i="96"/>
  <c r="AZ37" i="96"/>
  <c r="AZ38" i="96"/>
  <c r="AZ36" i="96"/>
  <c r="AZ33" i="96"/>
  <c r="S16" i="96"/>
  <c r="S14" i="96"/>
  <c r="AW26" i="96"/>
  <c r="AZ26" i="96"/>
  <c r="AW30" i="96"/>
  <c r="AZ30" i="96"/>
  <c r="AW35" i="96"/>
  <c r="AZ35" i="96"/>
  <c r="AW29" i="96"/>
  <c r="AW33" i="96"/>
  <c r="AT28" i="96"/>
  <c r="AT26" i="96"/>
  <c r="AT29" i="96"/>
  <c r="AT35" i="96"/>
  <c r="AT34" i="96"/>
  <c r="AT33" i="96"/>
  <c r="AT32" i="96"/>
  <c r="AT31" i="96"/>
  <c r="AT30" i="96"/>
  <c r="AW31" i="96"/>
  <c r="AW36" i="96"/>
  <c r="AQ30" i="96"/>
  <c r="AQ28" i="96"/>
  <c r="AQ29" i="96"/>
  <c r="AQ26" i="96"/>
  <c r="AQ31" i="96"/>
  <c r="AQ34" i="96"/>
  <c r="AQ33" i="96"/>
  <c r="AQ32" i="96"/>
  <c r="AN33" i="96"/>
  <c r="AN32" i="96"/>
  <c r="AN26" i="96"/>
  <c r="AN31" i="96"/>
  <c r="AN30" i="96"/>
  <c r="AN29" i="96"/>
  <c r="AN28" i="96"/>
  <c r="AW28" i="96"/>
  <c r="S21" i="96"/>
  <c r="AW32" i="96"/>
  <c r="AW34" i="96"/>
  <c r="S26" i="96"/>
  <c r="S17" i="96"/>
  <c r="R26" i="96"/>
  <c r="S22" i="96"/>
  <c r="R31" i="96"/>
  <c r="S20" i="96"/>
  <c r="S15" i="96"/>
  <c r="Q12" i="96"/>
  <c r="V26" i="96"/>
  <c r="AH31" i="96"/>
  <c r="AH30" i="96"/>
  <c r="AH28" i="96"/>
  <c r="AH29" i="96"/>
  <c r="AH26" i="96"/>
  <c r="AE29" i="96"/>
  <c r="AE28" i="96"/>
  <c r="AE26" i="96"/>
  <c r="AE30" i="96"/>
  <c r="Y26" i="96"/>
  <c r="Y28" i="96"/>
  <c r="S11" i="96"/>
  <c r="S13" i="96"/>
  <c r="AK28" i="96"/>
  <c r="AK32" i="96"/>
  <c r="AK26" i="96"/>
  <c r="AL26" i="96" s="1"/>
  <c r="AK31" i="96"/>
  <c r="AK30" i="96"/>
  <c r="AK29" i="96"/>
  <c r="AB29" i="96"/>
  <c r="AB26" i="96"/>
  <c r="AB28" i="96"/>
  <c r="S25" i="96"/>
  <c r="R41" i="96"/>
  <c r="R24" i="96"/>
  <c r="R14" i="96"/>
  <c r="R16" i="96"/>
  <c r="R20" i="96"/>
  <c r="R28" i="96"/>
  <c r="R39" i="96"/>
  <c r="R29" i="96"/>
  <c r="R33" i="96"/>
  <c r="R22" i="96"/>
  <c r="R34" i="96"/>
  <c r="R25" i="96"/>
  <c r="R32" i="96"/>
  <c r="R40" i="96"/>
  <c r="R23" i="96"/>
  <c r="R15" i="96"/>
  <c r="R35" i="96"/>
  <c r="R30" i="96"/>
  <c r="R36" i="96"/>
  <c r="R42" i="96"/>
  <c r="R27" i="96"/>
  <c r="V27" i="96" s="1"/>
  <c r="R21" i="96"/>
  <c r="R17" i="96"/>
  <c r="L10" i="70"/>
  <c r="K11" i="70"/>
  <c r="L5" i="30"/>
  <c r="K6" i="30"/>
  <c r="T15" i="96" a="1"/>
  <c r="T20" i="96" a="1"/>
  <c r="T25" i="96" a="1"/>
  <c r="T26" i="96" a="1"/>
  <c r="T16" i="96" a="1"/>
  <c r="T11" i="96" a="1"/>
  <c r="T21" i="96" a="1"/>
  <c r="T13" i="96" a="1"/>
  <c r="T14" i="96" a="1"/>
  <c r="T17" i="96" a="1"/>
  <c r="T22" i="96" a="1"/>
  <c r="C68" i="78"/>
  <c r="T22" i="96" l="1"/>
  <c r="T17" i="96"/>
  <c r="T14" i="96"/>
  <c r="T13" i="96"/>
  <c r="T21" i="96"/>
  <c r="T11" i="96"/>
  <c r="T16" i="96"/>
  <c r="T26" i="96"/>
  <c r="T25" i="96"/>
  <c r="T20" i="96"/>
  <c r="T15" i="96"/>
  <c r="S12" i="96"/>
  <c r="AX26" i="96"/>
  <c r="BA26" i="96"/>
  <c r="AC26" i="96"/>
  <c r="AI26" i="96"/>
  <c r="Z26" i="96"/>
  <c r="W26" i="96"/>
  <c r="X27" i="96" s="1"/>
  <c r="S27" i="96" s="1"/>
  <c r="AR26" i="96"/>
  <c r="AU26" i="96"/>
  <c r="AF26" i="96"/>
  <c r="AO26" i="96"/>
  <c r="AA28" i="96"/>
  <c r="S28" i="96" s="1"/>
  <c r="K7" i="30"/>
  <c r="L6" i="30"/>
  <c r="K12" i="70"/>
  <c r="L11" i="70"/>
  <c r="T28" i="96" a="1"/>
  <c r="T27" i="96" a="1"/>
  <c r="T12" i="96" a="1"/>
  <c r="C67" i="78"/>
  <c r="T12" i="96" l="1"/>
  <c r="T27" i="96"/>
  <c r="T28" i="96"/>
  <c r="AF28" i="96"/>
  <c r="BA28" i="96"/>
  <c r="AX28" i="96"/>
  <c r="AR28" i="96"/>
  <c r="AU28" i="96"/>
  <c r="AO28" i="96"/>
  <c r="AL28" i="96"/>
  <c r="AI28" i="96"/>
  <c r="AC28" i="96"/>
  <c r="AD29" i="96" s="1"/>
  <c r="S29" i="96" s="1"/>
  <c r="R12" i="96"/>
  <c r="R13" i="96"/>
  <c r="L12" i="70"/>
  <c r="K13" i="70"/>
  <c r="K8" i="30"/>
  <c r="L7" i="30"/>
  <c r="T29" i="96" a="1"/>
  <c r="C66" i="78"/>
  <c r="T29" i="96" l="1"/>
  <c r="BA29" i="96"/>
  <c r="AF29" i="96"/>
  <c r="AG30" i="96" s="1"/>
  <c r="S30" i="96" s="1"/>
  <c r="AX29" i="96"/>
  <c r="AR29" i="96"/>
  <c r="AO29" i="96"/>
  <c r="AU29" i="96"/>
  <c r="AI29" i="96"/>
  <c r="AL29" i="96"/>
  <c r="L8" i="30"/>
  <c r="K9" i="30"/>
  <c r="L13" i="70"/>
  <c r="K14" i="70"/>
  <c r="T30" i="96" a="1"/>
  <c r="C65" i="78"/>
  <c r="T30" i="96" l="1"/>
  <c r="AL30" i="96"/>
  <c r="BA30" i="96"/>
  <c r="AI30" i="96"/>
  <c r="AJ31" i="96" s="1"/>
  <c r="S31" i="96" s="1"/>
  <c r="AX30" i="96"/>
  <c r="AO30" i="96"/>
  <c r="AR30" i="96"/>
  <c r="AU30" i="96"/>
  <c r="K15" i="70"/>
  <c r="L14" i="70"/>
  <c r="K10" i="30"/>
  <c r="L9" i="30"/>
  <c r="T31" i="96" a="1"/>
  <c r="C64" i="78"/>
  <c r="T31" i="96" l="1"/>
  <c r="AU31" i="96"/>
  <c r="AX31" i="96"/>
  <c r="AO31" i="96"/>
  <c r="AR31" i="96"/>
  <c r="AL31" i="96"/>
  <c r="AM32" i="96" s="1"/>
  <c r="S32" i="96" s="1"/>
  <c r="BA31" i="96"/>
  <c r="K11" i="30"/>
  <c r="L10" i="30"/>
  <c r="L15" i="70"/>
  <c r="K16" i="70"/>
  <c r="T32" i="96" a="1"/>
  <c r="C63" i="78"/>
  <c r="T32" i="96" l="1"/>
  <c r="AR32" i="96"/>
  <c r="BA32" i="96"/>
  <c r="AU32" i="96"/>
  <c r="AO32" i="96"/>
  <c r="AP33" i="96" s="1"/>
  <c r="S33" i="96" s="1"/>
  <c r="AX32" i="96"/>
  <c r="L16" i="70"/>
  <c r="K17" i="70"/>
  <c r="L11" i="30"/>
  <c r="K12" i="30"/>
  <c r="T33" i="96" a="1"/>
  <c r="C62" i="78"/>
  <c r="T33" i="96" l="1"/>
  <c r="BA33" i="96"/>
  <c r="AU33" i="96"/>
  <c r="AR33" i="96"/>
  <c r="AS34" i="96" s="1"/>
  <c r="S34" i="96" s="1"/>
  <c r="AX33" i="96"/>
  <c r="K13" i="30"/>
  <c r="L12" i="30"/>
  <c r="K18" i="70"/>
  <c r="L17" i="70"/>
  <c r="T34" i="96" a="1"/>
  <c r="C61" i="78"/>
  <c r="T34" i="96" l="1"/>
  <c r="AU34" i="96"/>
  <c r="AV35" i="96" s="1"/>
  <c r="S35" i="96" s="1"/>
  <c r="AX34" i="96"/>
  <c r="BA34" i="96"/>
  <c r="AX35" i="96"/>
  <c r="AY36" i="96" s="1"/>
  <c r="S36" i="96" s="1"/>
  <c r="BA35" i="96"/>
  <c r="L18" i="70"/>
  <c r="K19" i="70"/>
  <c r="L13" i="30"/>
  <c r="K14" i="30"/>
  <c r="T35" i="96" a="1"/>
  <c r="T36" i="96" a="1"/>
  <c r="C60" i="78"/>
  <c r="T36" i="96" l="1"/>
  <c r="T35" i="96"/>
  <c r="BA36" i="96"/>
  <c r="BB37" i="96" s="1"/>
  <c r="K15" i="30"/>
  <c r="L14" i="30"/>
  <c r="L19" i="70"/>
  <c r="K20" i="70"/>
  <c r="C59" i="78"/>
  <c r="K21" i="70" l="1"/>
  <c r="L20" i="70"/>
  <c r="K16" i="30"/>
  <c r="L15" i="30"/>
  <c r="C58" i="78"/>
  <c r="L16" i="30" l="1"/>
  <c r="K17" i="30"/>
  <c r="K22" i="70"/>
  <c r="L21" i="70"/>
  <c r="C57" i="78"/>
  <c r="L22" i="70" l="1"/>
  <c r="K23" i="70"/>
  <c r="K18" i="30"/>
  <c r="L17" i="30"/>
  <c r="C56" i="78"/>
  <c r="K19" i="30" l="1"/>
  <c r="L18" i="30"/>
  <c r="K24" i="70"/>
  <c r="L23" i="70"/>
  <c r="C55" i="78"/>
  <c r="K25" i="70" l="1"/>
  <c r="L24" i="70"/>
  <c r="K20" i="30"/>
  <c r="L19" i="30"/>
  <c r="C54" i="78"/>
  <c r="K21" i="30" l="1"/>
  <c r="L20" i="30"/>
  <c r="L25" i="70"/>
  <c r="K26" i="70"/>
  <c r="C53" i="78"/>
  <c r="K27" i="70" l="1"/>
  <c r="L26" i="70"/>
  <c r="K22" i="30"/>
  <c r="L21" i="30"/>
  <c r="C52" i="78"/>
  <c r="K23" i="30" l="1"/>
  <c r="L22" i="30"/>
  <c r="K28" i="70"/>
  <c r="L27" i="70"/>
  <c r="C51" i="78"/>
  <c r="L28" i="70" l="1"/>
  <c r="K29" i="70"/>
  <c r="K24" i="30"/>
  <c r="L23" i="30"/>
  <c r="C50" i="78"/>
  <c r="K25" i="30" l="1"/>
  <c r="L24" i="30"/>
  <c r="K30" i="70"/>
  <c r="L29" i="70"/>
  <c r="C49" i="78"/>
  <c r="K31" i="70" l="1"/>
  <c r="L30" i="70"/>
  <c r="L25" i="30"/>
  <c r="K26" i="30"/>
  <c r="C48" i="78"/>
  <c r="K27" i="30" l="1"/>
  <c r="L26" i="30"/>
  <c r="L31" i="70"/>
  <c r="K32" i="70"/>
  <c r="C47" i="78"/>
  <c r="K33" i="70" l="1"/>
  <c r="L32" i="70"/>
  <c r="L27" i="30"/>
  <c r="K28" i="30"/>
  <c r="C46" i="78"/>
  <c r="K29" i="30" l="1"/>
  <c r="L28" i="30"/>
  <c r="K34" i="70"/>
  <c r="L33" i="70"/>
  <c r="E45" i="78"/>
  <c r="E46" i="78" s="1"/>
  <c r="E47" i="78" s="1"/>
  <c r="E48" i="78" s="1"/>
  <c r="E49" i="78" s="1"/>
  <c r="E50" i="78" s="1"/>
  <c r="E51" i="78" s="1"/>
  <c r="E52" i="78" s="1"/>
  <c r="E53" i="78" s="1"/>
  <c r="E54" i="78" s="1"/>
  <c r="E55" i="78" s="1"/>
  <c r="E56" i="78" s="1"/>
  <c r="E57" i="78" s="1"/>
  <c r="E58" i="78" s="1"/>
  <c r="E59" i="78" s="1"/>
  <c r="E60" i="78" s="1"/>
  <c r="E61" i="78" s="1"/>
  <c r="E62" i="78" s="1"/>
  <c r="E63" i="78" s="1"/>
  <c r="E64" i="78" s="1"/>
  <c r="E65" i="78" s="1"/>
  <c r="E66" i="78" s="1"/>
  <c r="E67" i="78" s="1"/>
  <c r="E68" i="78" s="1"/>
  <c r="E69" i="78" s="1"/>
  <c r="E70" i="78" s="1"/>
  <c r="E71" i="78" s="1"/>
  <c r="E72" i="78" s="1"/>
  <c r="E73" i="78" s="1"/>
  <c r="E74" i="78" s="1"/>
  <c r="E75" i="78" s="1"/>
  <c r="E76" i="78" s="1"/>
  <c r="E77" i="78" s="1"/>
  <c r="E78" i="78" s="1"/>
  <c r="E79" i="78" s="1"/>
  <c r="E80" i="78" s="1"/>
  <c r="E81" i="78" s="1"/>
  <c r="E82" i="78" s="1"/>
  <c r="E83" i="78" s="1"/>
  <c r="E84" i="78" s="1"/>
  <c r="E85" i="78" s="1"/>
  <c r="E86" i="78" s="1"/>
  <c r="E87" i="78" s="1"/>
  <c r="E88" i="78" s="1"/>
  <c r="E89" i="78" s="1"/>
  <c r="E90" i="78" s="1"/>
  <c r="E91" i="78" s="1"/>
  <c r="E92" i="78" s="1"/>
  <c r="E93" i="78" s="1"/>
  <c r="E94" i="78" s="1"/>
  <c r="E95" i="78" s="1"/>
  <c r="E96" i="78" s="1"/>
  <c r="E97" i="78" s="1"/>
  <c r="E98" i="78" s="1"/>
  <c r="E99" i="78" s="1"/>
  <c r="E100" i="78" s="1"/>
  <c r="E101" i="78" s="1"/>
  <c r="E102" i="78" s="1"/>
  <c r="E103" i="78" s="1"/>
  <c r="E104" i="78" s="1"/>
  <c r="E105" i="78" s="1"/>
  <c r="E106" i="78" s="1"/>
  <c r="E107" i="78" s="1"/>
  <c r="E108" i="78" s="1"/>
  <c r="E109" i="78" s="1"/>
  <c r="E110" i="78" s="1"/>
  <c r="E111" i="78" s="1"/>
  <c r="E112" i="78" s="1"/>
  <c r="E113" i="78" s="1"/>
  <c r="E114" i="78" s="1"/>
  <c r="E115" i="78" s="1"/>
  <c r="E116" i="78" s="1"/>
  <c r="E117" i="78" s="1"/>
  <c r="E118" i="78" s="1"/>
  <c r="E119" i="78" s="1"/>
  <c r="E120" i="78" s="1"/>
  <c r="E121" i="78" s="1"/>
  <c r="E122" i="78" s="1"/>
  <c r="E123" i="78" s="1"/>
  <c r="E124" i="78" s="1"/>
  <c r="E125" i="78" s="1"/>
  <c r="E126" i="78" s="1"/>
  <c r="E127" i="78" s="1"/>
  <c r="E128" i="78" s="1"/>
  <c r="E129" i="78" s="1"/>
  <c r="E130" i="78" s="1"/>
  <c r="E131" i="78" s="1"/>
  <c r="E132" i="78" s="1"/>
  <c r="E133" i="78" s="1"/>
  <c r="E134" i="78" s="1"/>
  <c r="E135" i="78" s="1"/>
  <c r="E136" i="78" s="1"/>
  <c r="E137" i="78" s="1"/>
  <c r="E138" i="78" s="1"/>
  <c r="E139" i="78" s="1"/>
  <c r="E140" i="78" s="1"/>
  <c r="E141" i="78" s="1"/>
  <c r="E142" i="78" s="1"/>
  <c r="E143" i="78" s="1"/>
  <c r="E144" i="78" s="1"/>
  <c r="E145" i="78" s="1"/>
  <c r="E146" i="78" s="1"/>
  <c r="E147" i="78" s="1"/>
  <c r="E148" i="78" s="1"/>
  <c r="E149" i="78" s="1"/>
  <c r="E150" i="78" s="1"/>
  <c r="E151" i="78" s="1"/>
  <c r="E152" i="78" s="1"/>
  <c r="E153" i="78" s="1"/>
  <c r="E154" i="78" s="1"/>
  <c r="E155" i="78" s="1"/>
  <c r="E156" i="78" s="1"/>
  <c r="E157" i="78" s="1"/>
  <c r="E158" i="78" s="1"/>
  <c r="E159" i="78" s="1"/>
  <c r="E160" i="78" s="1"/>
  <c r="E161" i="78" s="1"/>
  <c r="E162" i="78" s="1"/>
  <c r="E163" i="78" s="1"/>
  <c r="E164" i="78" s="1"/>
  <c r="E165" i="78" s="1"/>
  <c r="E166" i="78" s="1"/>
  <c r="E167" i="78" s="1"/>
  <c r="E168" i="78" s="1"/>
  <c r="E169" i="78" s="1"/>
  <c r="E170" i="78" s="1"/>
  <c r="E171" i="78" s="1"/>
  <c r="E172" i="78" s="1"/>
  <c r="E173" i="78" s="1"/>
  <c r="E174" i="78" s="1"/>
  <c r="E175" i="78" s="1"/>
  <c r="E176" i="78" s="1"/>
  <c r="E177" i="78" s="1"/>
  <c r="E178" i="78" s="1"/>
  <c r="E179" i="78" s="1"/>
  <c r="E180" i="78" s="1"/>
  <c r="E181" i="78" s="1"/>
  <c r="E182" i="78" s="1"/>
  <c r="E183" i="78" s="1"/>
  <c r="E184" i="78" s="1"/>
  <c r="E185" i="78" s="1"/>
  <c r="E186" i="78" s="1"/>
  <c r="E187" i="78" s="1"/>
  <c r="E188" i="78" s="1"/>
  <c r="E189" i="78" s="1"/>
  <c r="E190" i="78" s="1"/>
  <c r="E191" i="78" s="1"/>
  <c r="E192" i="78" s="1"/>
  <c r="E193" i="78" s="1"/>
  <c r="E194" i="78" s="1"/>
  <c r="E195" i="78" s="1"/>
  <c r="E196" i="78" s="1"/>
  <c r="E197" i="78" s="1"/>
  <c r="E198" i="78" s="1"/>
  <c r="E199" i="78" s="1"/>
  <c r="E200" i="78" s="1"/>
  <c r="E201" i="78" s="1"/>
  <c r="E202" i="78" s="1"/>
  <c r="E203" i="78" s="1"/>
  <c r="E204" i="78" s="1"/>
  <c r="E205" i="78" s="1"/>
  <c r="E206" i="78" s="1"/>
  <c r="E207" i="78" s="1"/>
  <c r="E208" i="78" s="1"/>
  <c r="E209" i="78" s="1"/>
  <c r="E210" i="78" s="1"/>
  <c r="E211" i="78" s="1"/>
  <c r="E212" i="78" s="1"/>
  <c r="E213" i="78" s="1"/>
  <c r="E214" i="78" s="1"/>
  <c r="E215" i="78" s="1"/>
  <c r="E216" i="78" s="1"/>
  <c r="E217" i="78" s="1"/>
  <c r="E218" i="78" s="1"/>
  <c r="E219" i="78" s="1"/>
  <c r="E220" i="78" s="1"/>
  <c r="E221" i="78" s="1"/>
  <c r="E222" i="78" s="1"/>
  <c r="E223" i="78" s="1"/>
  <c r="E224" i="78" s="1"/>
  <c r="E225" i="78" s="1"/>
  <c r="E226" i="78" s="1"/>
  <c r="E227" i="78" s="1"/>
  <c r="E228" i="78" s="1"/>
  <c r="E229" i="78" s="1"/>
  <c r="E230" i="78" s="1"/>
  <c r="E231" i="78" s="1"/>
  <c r="E232" i="78" s="1"/>
  <c r="E233" i="78" s="1"/>
  <c r="E234" i="78" s="1"/>
  <c r="E235" i="78" s="1"/>
  <c r="E236" i="78" s="1"/>
  <c r="E237" i="78" s="1"/>
  <c r="E238" i="78" s="1"/>
  <c r="E239" i="78" s="1"/>
  <c r="E240" i="78" s="1"/>
  <c r="E241" i="78" s="1"/>
  <c r="E242" i="78" s="1"/>
  <c r="E243" i="78" s="1"/>
  <c r="E244" i="78" s="1"/>
  <c r="E245" i="78" s="1"/>
  <c r="E246" i="78" s="1"/>
  <c r="E247" i="78" s="1"/>
  <c r="E248" i="78" s="1"/>
  <c r="E249" i="78" s="1"/>
  <c r="E250" i="78" s="1"/>
  <c r="E251" i="78" s="1"/>
  <c r="E252" i="78" s="1"/>
  <c r="E253" i="78" s="1"/>
  <c r="E254" i="78" s="1"/>
  <c r="E255" i="78" s="1"/>
  <c r="E256" i="78" s="1"/>
  <c r="E257" i="78" s="1"/>
  <c r="E258" i="78" s="1"/>
  <c r="E259" i="78" s="1"/>
  <c r="E260" i="78" s="1"/>
  <c r="E261" i="78" s="1"/>
  <c r="E262" i="78" s="1"/>
  <c r="E263" i="78" s="1"/>
  <c r="E264" i="78" s="1"/>
  <c r="E265" i="78" s="1"/>
  <c r="E266" i="78" s="1"/>
  <c r="E267" i="78" s="1"/>
  <c r="E268" i="78" s="1"/>
  <c r="E269" i="78" s="1"/>
  <c r="E270" i="78" s="1"/>
  <c r="E271" i="78" s="1"/>
  <c r="E272" i="78" s="1"/>
  <c r="E273" i="78" s="1"/>
  <c r="E274" i="78" s="1"/>
  <c r="E275" i="78" s="1"/>
  <c r="E276" i="78" s="1"/>
  <c r="E277" i="78" s="1"/>
  <c r="E278" i="78" s="1"/>
  <c r="E279" i="78" s="1"/>
  <c r="E280" i="78" s="1"/>
  <c r="E281" i="78" s="1"/>
  <c r="E282" i="78" s="1"/>
  <c r="E283" i="78" s="1"/>
  <c r="E284" i="78" s="1"/>
  <c r="E285" i="78" s="1"/>
  <c r="E286" i="78" s="1"/>
  <c r="E287" i="78" s="1"/>
  <c r="E288" i="78" s="1"/>
  <c r="E289" i="78" s="1"/>
  <c r="E290" i="78" s="1"/>
  <c r="E291" i="78" s="1"/>
  <c r="E292" i="78" s="1"/>
  <c r="E293" i="78" s="1"/>
  <c r="E294" i="78" s="1"/>
  <c r="E295" i="78" s="1"/>
  <c r="E296" i="78" s="1"/>
  <c r="E297" i="78" s="1"/>
  <c r="E298" i="78" s="1"/>
  <c r="E299" i="78" s="1"/>
  <c r="E300" i="78" s="1"/>
  <c r="E301" i="78" s="1"/>
  <c r="E302" i="78" s="1"/>
  <c r="E303" i="78" s="1"/>
  <c r="E304" i="78" s="1"/>
  <c r="E305" i="78" s="1"/>
  <c r="E306" i="78" s="1"/>
  <c r="E307" i="78" s="1"/>
  <c r="E308" i="78" s="1"/>
  <c r="E309" i="78" s="1"/>
  <c r="E310" i="78" s="1"/>
  <c r="E311" i="78" s="1"/>
  <c r="E312" i="78" s="1"/>
  <c r="E313" i="78" s="1"/>
  <c r="E314" i="78" s="1"/>
  <c r="E315" i="78" s="1"/>
  <c r="E316" i="78" s="1"/>
  <c r="E317" i="78" s="1"/>
  <c r="E318" i="78" s="1"/>
  <c r="E319" i="78" s="1"/>
  <c r="E320" i="78" s="1"/>
  <c r="E321" i="78" s="1"/>
  <c r="E322" i="78" s="1"/>
  <c r="E323" i="78" s="1"/>
  <c r="E324" i="78" s="1"/>
  <c r="E325" i="78" s="1"/>
  <c r="E326" i="78" s="1"/>
  <c r="E327" i="78" s="1"/>
  <c r="E328" i="78" s="1"/>
  <c r="E329" i="78" s="1"/>
  <c r="E330" i="78" s="1"/>
  <c r="E331" i="78" s="1"/>
  <c r="E332" i="78" s="1"/>
  <c r="E333" i="78" s="1"/>
  <c r="E334" i="78" s="1"/>
  <c r="E335" i="78" s="1"/>
  <c r="E336" i="78" s="1"/>
  <c r="E337" i="78" s="1"/>
  <c r="E338" i="78" s="1"/>
  <c r="E339" i="78" s="1"/>
  <c r="E340" i="78" s="1"/>
  <c r="E341" i="78" s="1"/>
  <c r="E342" i="78" s="1"/>
  <c r="E343" i="78" s="1"/>
  <c r="E344" i="78" s="1"/>
  <c r="E345" i="78" s="1"/>
  <c r="E346" i="78" s="1"/>
  <c r="E347" i="78" s="1"/>
  <c r="E348" i="78" s="1"/>
  <c r="E349" i="78" s="1"/>
  <c r="E350" i="78" s="1"/>
  <c r="E351" i="78" s="1"/>
  <c r="E352" i="78" s="1"/>
  <c r="E353" i="78" s="1"/>
  <c r="E354" i="78" s="1"/>
  <c r="E355" i="78" s="1"/>
  <c r="E356" i="78" s="1"/>
  <c r="E357" i="78" s="1"/>
  <c r="E358" i="78" s="1"/>
  <c r="E359" i="78" s="1"/>
  <c r="E360" i="78" s="1"/>
  <c r="E361" i="78" s="1"/>
  <c r="E362" i="78" s="1"/>
  <c r="E363" i="78" s="1"/>
  <c r="E364" i="78" s="1"/>
  <c r="E365" i="78" s="1"/>
  <c r="E366" i="78" s="1"/>
  <c r="E367" i="78" s="1"/>
  <c r="E368" i="78" s="1"/>
  <c r="E369" i="78" s="1"/>
  <c r="E370" i="78" s="1"/>
  <c r="E371" i="78" s="1"/>
  <c r="E372" i="78" s="1"/>
  <c r="E373" i="78" s="1"/>
  <c r="E374" i="78" s="1"/>
  <c r="E375" i="78" s="1"/>
  <c r="E376" i="78" s="1"/>
  <c r="E377" i="78" s="1"/>
  <c r="E378" i="78" s="1"/>
  <c r="E379" i="78" s="1"/>
  <c r="E380" i="78" s="1"/>
  <c r="E381" i="78" s="1"/>
  <c r="E382" i="78" s="1"/>
  <c r="E383" i="78" s="1"/>
  <c r="E384" i="78" s="1"/>
  <c r="E385" i="78" s="1"/>
  <c r="E386" i="78" s="1"/>
  <c r="E387" i="78" s="1"/>
  <c r="E388" i="78" s="1"/>
  <c r="E389" i="78" s="1"/>
  <c r="E390" i="78" s="1"/>
  <c r="E391" i="78" s="1"/>
  <c r="E392" i="78" s="1"/>
  <c r="E393" i="78" s="1"/>
  <c r="E394" i="78" s="1"/>
  <c r="E395" i="78" s="1"/>
  <c r="E396" i="78" s="1"/>
  <c r="E397" i="78" s="1"/>
  <c r="E398" i="78" s="1"/>
  <c r="E399" i="78" s="1"/>
  <c r="E400" i="78" s="1"/>
  <c r="E401" i="78" s="1"/>
  <c r="E402" i="78" s="1"/>
  <c r="E403" i="78" s="1"/>
  <c r="E404" i="78" s="1"/>
  <c r="E405" i="78" s="1"/>
  <c r="E406" i="78" s="1"/>
  <c r="E407" i="78" s="1"/>
  <c r="E408" i="78" s="1"/>
  <c r="E409" i="78" s="1"/>
  <c r="E410" i="78" s="1"/>
  <c r="E411" i="78" s="1"/>
  <c r="E412" i="78" s="1"/>
  <c r="E413" i="78" s="1"/>
  <c r="E414" i="78" s="1"/>
  <c r="E415" i="78" s="1"/>
  <c r="E416" i="78" s="1"/>
  <c r="E417" i="78" s="1"/>
  <c r="E418" i="78" s="1"/>
  <c r="E419" i="78" s="1"/>
  <c r="E420" i="78" s="1"/>
  <c r="E421" i="78" s="1"/>
  <c r="E422" i="78" s="1"/>
  <c r="E423" i="78" s="1"/>
  <c r="E424" i="78" s="1"/>
  <c r="E425" i="78" s="1"/>
  <c r="E426" i="78" s="1"/>
  <c r="E427" i="78" s="1"/>
  <c r="E428" i="78" s="1"/>
  <c r="E429" i="78" s="1"/>
  <c r="E430" i="78" s="1"/>
  <c r="E431" i="78" s="1"/>
  <c r="E432" i="78" s="1"/>
  <c r="E433" i="78" s="1"/>
  <c r="E434" i="78" s="1"/>
  <c r="E435" i="78" s="1"/>
  <c r="E436" i="78" s="1"/>
  <c r="E437" i="78" s="1"/>
  <c r="E438" i="78" s="1"/>
  <c r="E439" i="78" s="1"/>
  <c r="E440" i="78" s="1"/>
  <c r="E441" i="78" s="1"/>
  <c r="E442" i="78" s="1"/>
  <c r="E443" i="78" s="1"/>
  <c r="E444" i="78" s="1"/>
  <c r="E445" i="78" s="1"/>
  <c r="E446" i="78" s="1"/>
  <c r="E447" i="78" s="1"/>
  <c r="E448" i="78" s="1"/>
  <c r="E449" i="78" s="1"/>
  <c r="E450" i="78" s="1"/>
  <c r="E451" i="78" s="1"/>
  <c r="E452" i="78" s="1"/>
  <c r="E453" i="78" s="1"/>
  <c r="E454" i="78" s="1"/>
  <c r="E455" i="78" s="1"/>
  <c r="E456" i="78" s="1"/>
  <c r="E457" i="78" s="1"/>
  <c r="E458" i="78" s="1"/>
  <c r="E459" i="78" s="1"/>
  <c r="E460" i="78" s="1"/>
  <c r="E461" i="78" s="1"/>
  <c r="E462" i="78" s="1"/>
  <c r="E463" i="78" s="1"/>
  <c r="E464" i="78" s="1"/>
  <c r="E465" i="78" s="1"/>
  <c r="E466" i="78" s="1"/>
  <c r="E467" i="78" s="1"/>
  <c r="E468" i="78" s="1"/>
  <c r="E469" i="78" s="1"/>
  <c r="E470" i="78" s="1"/>
  <c r="E471" i="78" s="1"/>
  <c r="E472" i="78" s="1"/>
  <c r="E473" i="78" s="1"/>
  <c r="E474" i="78" s="1"/>
  <c r="E475" i="78" s="1"/>
  <c r="E476" i="78" s="1"/>
  <c r="E477" i="78" s="1"/>
  <c r="E478" i="78" s="1"/>
  <c r="E479" i="78" s="1"/>
  <c r="E480" i="78" s="1"/>
  <c r="E481" i="78" s="1"/>
  <c r="E482" i="78" s="1"/>
  <c r="E483" i="78" s="1"/>
  <c r="E484" i="78" s="1"/>
  <c r="E485" i="78" s="1"/>
  <c r="E486" i="78" s="1"/>
  <c r="E487" i="78" s="1"/>
  <c r="E488" i="78" s="1"/>
  <c r="E489" i="78" s="1"/>
  <c r="E490" i="78" s="1"/>
  <c r="E491" i="78" s="1"/>
  <c r="E492" i="78" s="1"/>
  <c r="E493" i="78" s="1"/>
  <c r="E494" i="78" s="1"/>
  <c r="E495" i="78" s="1"/>
  <c r="E496" i="78" s="1"/>
  <c r="E497" i="78" s="1"/>
  <c r="E498" i="78" s="1"/>
  <c r="E499" i="78" s="1"/>
  <c r="E500" i="78" s="1"/>
  <c r="E501" i="78" s="1"/>
  <c r="E502" i="78" s="1"/>
  <c r="E503" i="78" s="1"/>
  <c r="E504" i="78" s="1"/>
  <c r="E505" i="78" s="1"/>
  <c r="E506" i="78" s="1"/>
  <c r="E507" i="78" s="1"/>
  <c r="E508" i="78" s="1"/>
  <c r="E509" i="78" s="1"/>
  <c r="E510" i="78" s="1"/>
  <c r="E511" i="78" s="1"/>
  <c r="E512" i="78" s="1"/>
  <c r="E513" i="78" s="1"/>
  <c r="E514" i="78" s="1"/>
  <c r="E515" i="78" s="1"/>
  <c r="E516" i="78" s="1"/>
  <c r="E517" i="78" s="1"/>
  <c r="E518" i="78" s="1"/>
  <c r="E519" i="78" s="1"/>
  <c r="E520" i="78" s="1"/>
  <c r="E521" i="78" s="1"/>
  <c r="E522" i="78" s="1"/>
  <c r="E523" i="78" s="1"/>
  <c r="E524" i="78" s="1"/>
  <c r="E525" i="78" s="1"/>
  <c r="E526" i="78" s="1"/>
  <c r="E527" i="78" s="1"/>
  <c r="E528" i="78" s="1"/>
  <c r="E529" i="78" s="1"/>
  <c r="E530" i="78" s="1"/>
  <c r="E531" i="78" s="1"/>
  <c r="E532" i="78" s="1"/>
  <c r="E533" i="78" s="1"/>
  <c r="E534" i="78" s="1"/>
  <c r="E535" i="78" s="1"/>
  <c r="E536" i="78" s="1"/>
  <c r="E537" i="78" s="1"/>
  <c r="E538" i="78" s="1"/>
  <c r="E539" i="78" s="1"/>
  <c r="E540" i="78" s="1"/>
  <c r="E541" i="78" s="1"/>
  <c r="E542" i="78" s="1"/>
  <c r="E543" i="78" s="1"/>
  <c r="E544" i="78" s="1"/>
  <c r="E545" i="78" s="1"/>
  <c r="E546" i="78" s="1"/>
  <c r="E547" i="78" s="1"/>
  <c r="E548" i="78" s="1"/>
  <c r="E549" i="78" s="1"/>
  <c r="E550" i="78" s="1"/>
  <c r="E551" i="78" s="1"/>
  <c r="E552" i="78" s="1"/>
  <c r="E553" i="78" s="1"/>
  <c r="E554" i="78" s="1"/>
  <c r="E555" i="78" s="1"/>
  <c r="E556" i="78" s="1"/>
  <c r="E557" i="78" s="1"/>
  <c r="E558" i="78" s="1"/>
  <c r="E559" i="78" s="1"/>
  <c r="E560" i="78" s="1"/>
  <c r="E561" i="78" s="1"/>
  <c r="E562" i="78" s="1"/>
  <c r="E563" i="78" s="1"/>
  <c r="E564" i="78" s="1"/>
  <c r="E565" i="78" s="1"/>
  <c r="E566" i="78" s="1"/>
  <c r="E567" i="78" s="1"/>
  <c r="E568" i="78" s="1"/>
  <c r="E569" i="78" s="1"/>
  <c r="E570" i="78" s="1"/>
  <c r="E571" i="78" s="1"/>
  <c r="E572" i="78" s="1"/>
  <c r="E573" i="78" s="1"/>
  <c r="E574" i="78" s="1"/>
  <c r="E575" i="78" s="1"/>
  <c r="E576" i="78" s="1"/>
  <c r="E577" i="78" s="1"/>
  <c r="E578" i="78" s="1"/>
  <c r="E579" i="78" s="1"/>
  <c r="E580" i="78" s="1"/>
  <c r="E581" i="78" s="1"/>
  <c r="E582" i="78" s="1"/>
  <c r="E583" i="78" s="1"/>
  <c r="E584" i="78" s="1"/>
  <c r="E585" i="78" s="1"/>
  <c r="E586" i="78" s="1"/>
  <c r="E587" i="78" s="1"/>
  <c r="E588" i="78" s="1"/>
  <c r="E589" i="78" s="1"/>
  <c r="E590" i="78" s="1"/>
  <c r="E591" i="78" s="1"/>
  <c r="E592" i="78" s="1"/>
  <c r="E593" i="78" s="1"/>
  <c r="E594" i="78" s="1"/>
  <c r="E595" i="78" s="1"/>
  <c r="E596" i="78" s="1"/>
  <c r="E597" i="78" s="1"/>
  <c r="E598" i="78" s="1"/>
  <c r="E599" i="78" s="1"/>
  <c r="E600" i="78" s="1"/>
  <c r="E601" i="78" s="1"/>
  <c r="E602" i="78" s="1"/>
  <c r="E603" i="78" s="1"/>
  <c r="E604" i="78" s="1"/>
  <c r="E605" i="78" s="1"/>
  <c r="E606" i="78" s="1"/>
  <c r="E607" i="78" s="1"/>
  <c r="E608" i="78" s="1"/>
  <c r="E609" i="78" s="1"/>
  <c r="E610" i="78" s="1"/>
  <c r="E611" i="78" s="1"/>
  <c r="E612" i="78" s="1"/>
  <c r="E613" i="78" s="1"/>
  <c r="E614" i="78" s="1"/>
  <c r="E615" i="78" s="1"/>
  <c r="E616" i="78" s="1"/>
  <c r="E617" i="78" s="1"/>
  <c r="E618" i="78" s="1"/>
  <c r="E619" i="78" s="1"/>
  <c r="E620" i="78" s="1"/>
  <c r="E621" i="78" s="1"/>
  <c r="E622" i="78" s="1"/>
  <c r="E623" i="78" s="1"/>
  <c r="E624" i="78" s="1"/>
  <c r="E625" i="78" s="1"/>
  <c r="E626" i="78" s="1"/>
  <c r="E627" i="78" s="1"/>
  <c r="E628" i="78" s="1"/>
  <c r="E629" i="78" s="1"/>
  <c r="E630" i="78" s="1"/>
  <c r="E631" i="78" s="1"/>
  <c r="E632" i="78" s="1"/>
  <c r="E633" i="78" s="1"/>
  <c r="E634" i="78" s="1"/>
  <c r="E635" i="78" s="1"/>
  <c r="E636" i="78" s="1"/>
  <c r="E637" i="78" s="1"/>
  <c r="E638" i="78" s="1"/>
  <c r="E639" i="78" s="1"/>
  <c r="E640" i="78" s="1"/>
  <c r="E641" i="78" s="1"/>
  <c r="E642" i="78" s="1"/>
  <c r="E643" i="78" s="1"/>
  <c r="E644" i="78" s="1"/>
  <c r="E645" i="78" s="1"/>
  <c r="E646" i="78" s="1"/>
  <c r="E647" i="78" s="1"/>
  <c r="E648" i="78" s="1"/>
  <c r="E649" i="78" s="1"/>
  <c r="E650" i="78" s="1"/>
  <c r="E651" i="78" s="1"/>
  <c r="E652" i="78" s="1"/>
  <c r="E653" i="78" s="1"/>
  <c r="E654" i="78" s="1"/>
  <c r="E655" i="78" s="1"/>
  <c r="E656" i="78" s="1"/>
  <c r="E657" i="78" s="1"/>
  <c r="E658" i="78" s="1"/>
  <c r="E659" i="78" s="1"/>
  <c r="E660" i="78" s="1"/>
  <c r="E661" i="78" s="1"/>
  <c r="E662" i="78" s="1"/>
  <c r="E663" i="78" s="1"/>
  <c r="E664" i="78" s="1"/>
  <c r="E665" i="78" s="1"/>
  <c r="E666" i="78" s="1"/>
  <c r="E667" i="78" s="1"/>
  <c r="E668" i="78" s="1"/>
  <c r="E669" i="78" s="1"/>
  <c r="E670" i="78" s="1"/>
  <c r="E671" i="78" s="1"/>
  <c r="E672" i="78" s="1"/>
  <c r="E673" i="78" s="1"/>
  <c r="E674" i="78" s="1"/>
  <c r="E675" i="78" s="1"/>
  <c r="E676" i="78" s="1"/>
  <c r="E677" i="78" s="1"/>
  <c r="E678" i="78" s="1"/>
  <c r="E679" i="78" s="1"/>
  <c r="E680" i="78" s="1"/>
  <c r="E681" i="78" s="1"/>
  <c r="E682" i="78" s="1"/>
  <c r="E683" i="78" s="1"/>
  <c r="E684" i="78" s="1"/>
  <c r="E685" i="78" s="1"/>
  <c r="E686" i="78" s="1"/>
  <c r="E687" i="78" s="1"/>
  <c r="E688" i="78" s="1"/>
  <c r="E689" i="78" s="1"/>
  <c r="E690" i="78" s="1"/>
  <c r="E691" i="78" s="1"/>
  <c r="E692" i="78" s="1"/>
  <c r="E693" i="78" s="1"/>
  <c r="E694" i="78" s="1"/>
  <c r="E695" i="78" s="1"/>
  <c r="E696" i="78" s="1"/>
  <c r="E697" i="78" s="1"/>
  <c r="E698" i="78" s="1"/>
  <c r="E699" i="78" s="1"/>
  <c r="E700" i="78" s="1"/>
  <c r="E701" i="78" s="1"/>
  <c r="E702" i="78" s="1"/>
  <c r="E703" i="78" s="1"/>
  <c r="E704" i="78" s="1"/>
  <c r="E705" i="78" s="1"/>
  <c r="E706" i="78" s="1"/>
  <c r="E707" i="78" s="1"/>
  <c r="E708" i="78" s="1"/>
  <c r="E709" i="78" s="1"/>
  <c r="E710" i="78" s="1"/>
  <c r="E711" i="78" s="1"/>
  <c r="E712" i="78" s="1"/>
  <c r="E713" i="78" s="1"/>
  <c r="E714" i="78" s="1"/>
  <c r="E715" i="78" s="1"/>
  <c r="E716" i="78" s="1"/>
  <c r="E717" i="78" s="1"/>
  <c r="E718" i="78" s="1"/>
  <c r="E719" i="78" s="1"/>
  <c r="E720" i="78" s="1"/>
  <c r="E721" i="78" s="1"/>
  <c r="E722" i="78" s="1"/>
  <c r="E723" i="78" s="1"/>
  <c r="E724" i="78" s="1"/>
  <c r="E725" i="78" s="1"/>
  <c r="E726" i="78" s="1"/>
  <c r="E727" i="78" s="1"/>
  <c r="E728" i="78" s="1"/>
  <c r="E729" i="78" s="1"/>
  <c r="E730" i="78" s="1"/>
  <c r="E731" i="78" s="1"/>
  <c r="E732" i="78" s="1"/>
  <c r="E733" i="78" s="1"/>
  <c r="E734" i="78" s="1"/>
  <c r="E735" i="78" s="1"/>
  <c r="E736" i="78" s="1"/>
  <c r="E737" i="78" s="1"/>
  <c r="E738" i="78" s="1"/>
  <c r="E739" i="78" s="1"/>
  <c r="E740" i="78" s="1"/>
  <c r="E741" i="78" s="1"/>
  <c r="E742" i="78" s="1"/>
  <c r="E743" i="78" s="1"/>
  <c r="E744" i="78" s="1"/>
  <c r="E745" i="78" s="1"/>
  <c r="E746" i="78" s="1"/>
  <c r="E747" i="78" s="1"/>
  <c r="E748" i="78" s="1"/>
  <c r="E749" i="78" s="1"/>
  <c r="E750" i="78" s="1"/>
  <c r="E751" i="78" s="1"/>
  <c r="E752" i="78" s="1"/>
  <c r="E753" i="78" s="1"/>
  <c r="E754" i="78" s="1"/>
  <c r="E755" i="78" s="1"/>
  <c r="E756" i="78" s="1"/>
  <c r="E757" i="78" s="1"/>
  <c r="E758" i="78" s="1"/>
  <c r="E759" i="78" s="1"/>
  <c r="E760" i="78" s="1"/>
  <c r="E761" i="78" s="1"/>
  <c r="E762" i="78" s="1"/>
  <c r="E763" i="78" s="1"/>
  <c r="E764" i="78" s="1"/>
  <c r="E765" i="78" s="1"/>
  <c r="E766" i="78" s="1"/>
  <c r="E767" i="78" s="1"/>
  <c r="E768" i="78" s="1"/>
  <c r="E769" i="78" s="1"/>
  <c r="E770" i="78" s="1"/>
  <c r="E771" i="78" s="1"/>
  <c r="E772" i="78" s="1"/>
  <c r="E773" i="78" s="1"/>
  <c r="E774" i="78" s="1"/>
  <c r="E775" i="78" s="1"/>
  <c r="E776" i="78" s="1"/>
  <c r="C45" i="78"/>
  <c r="L34" i="70" l="1"/>
  <c r="K35" i="70"/>
  <c r="K30" i="30"/>
  <c r="L29" i="30"/>
  <c r="C44" i="78"/>
  <c r="L30" i="30" l="1"/>
  <c r="K31" i="30"/>
  <c r="K36" i="70"/>
  <c r="L35" i="70"/>
  <c r="C43" i="78"/>
  <c r="K37" i="70" l="1"/>
  <c r="L36" i="70"/>
  <c r="L31" i="30"/>
  <c r="K32" i="30"/>
  <c r="C42" i="78"/>
  <c r="K33" i="30" l="1"/>
  <c r="L32" i="30"/>
  <c r="L37" i="70"/>
  <c r="K38" i="70"/>
  <c r="C41" i="78"/>
  <c r="K39" i="70" l="1"/>
  <c r="L38" i="70"/>
  <c r="K34" i="30"/>
  <c r="L33" i="30"/>
  <c r="C40" i="78"/>
  <c r="K35" i="30" l="1"/>
  <c r="L34" i="30"/>
  <c r="K40" i="70"/>
  <c r="L39" i="70"/>
  <c r="C39" i="78"/>
  <c r="L40" i="70" l="1"/>
  <c r="K41" i="70"/>
  <c r="L35" i="30"/>
  <c r="K36" i="30"/>
  <c r="C38" i="78"/>
  <c r="K37" i="30" l="1"/>
  <c r="L36" i="30"/>
  <c r="K42" i="70"/>
  <c r="L41" i="70"/>
  <c r="C37" i="78"/>
  <c r="K43" i="70" l="1"/>
  <c r="L42" i="70"/>
  <c r="L37" i="30"/>
  <c r="K38" i="30"/>
  <c r="C36" i="78"/>
  <c r="K39" i="30" l="1"/>
  <c r="L38" i="30"/>
  <c r="L43" i="70"/>
  <c r="K44" i="70"/>
  <c r="C35" i="78"/>
  <c r="K45" i="70" l="1"/>
  <c r="L44" i="70"/>
  <c r="K40" i="30"/>
  <c r="L39" i="30"/>
  <c r="C34" i="78"/>
  <c r="L40" i="30" l="1"/>
  <c r="K41" i="30"/>
  <c r="K46" i="70"/>
  <c r="L45" i="70"/>
  <c r="C33" i="78"/>
  <c r="L46" i="70" l="1"/>
  <c r="K47" i="70"/>
  <c r="K42" i="30"/>
  <c r="L41" i="30"/>
  <c r="C32" i="78"/>
  <c r="L42" i="30" l="1"/>
  <c r="K43" i="30"/>
  <c r="K48" i="70"/>
  <c r="L47" i="70"/>
  <c r="C31" i="78"/>
  <c r="K49" i="70" l="1"/>
  <c r="L48" i="70"/>
  <c r="K44" i="30"/>
  <c r="L43" i="30"/>
  <c r="C30" i="78"/>
  <c r="K45" i="30" l="1"/>
  <c r="L44" i="30"/>
  <c r="L49" i="70"/>
  <c r="K50" i="70"/>
  <c r="C29" i="78"/>
  <c r="K51" i="70" l="1"/>
  <c r="L50" i="70"/>
  <c r="K46" i="30"/>
  <c r="L45" i="30"/>
  <c r="AH28" i="78"/>
  <c r="C28" i="78"/>
  <c r="K47" i="30" l="1"/>
  <c r="L46" i="30"/>
  <c r="K52" i="70"/>
  <c r="L51" i="70"/>
  <c r="C27" i="78"/>
  <c r="L52" i="70" l="1"/>
  <c r="K53" i="70"/>
  <c r="L47" i="30"/>
  <c r="K48" i="30"/>
  <c r="C26" i="78"/>
  <c r="K49" i="30" l="1"/>
  <c r="L48" i="30"/>
  <c r="K54" i="70"/>
  <c r="L53" i="70"/>
  <c r="C25" i="78"/>
  <c r="K55" i="70" l="1"/>
  <c r="L54" i="70"/>
  <c r="K50" i="30"/>
  <c r="L49" i="30"/>
  <c r="C24" i="78"/>
  <c r="L50" i="30" l="1"/>
  <c r="K51" i="30"/>
  <c r="L55" i="70"/>
  <c r="K56" i="70"/>
  <c r="C23" i="78"/>
  <c r="K57" i="70" l="1"/>
  <c r="L56" i="70"/>
  <c r="K52" i="30"/>
  <c r="L51" i="30"/>
  <c r="K22" i="78"/>
  <c r="H22" i="78"/>
  <c r="C22" i="78"/>
  <c r="K53" i="30" l="1"/>
  <c r="L52" i="30"/>
  <c r="K58" i="70"/>
  <c r="L57" i="70"/>
  <c r="K21" i="78"/>
  <c r="H21" i="78"/>
  <c r="C21" i="78"/>
  <c r="L58" i="70" l="1"/>
  <c r="K59" i="70"/>
  <c r="L53" i="30"/>
  <c r="K54" i="30"/>
  <c r="K20" i="78"/>
  <c r="H20" i="78"/>
  <c r="C20" i="78"/>
  <c r="K55" i="30" l="1"/>
  <c r="L54" i="30"/>
  <c r="K60" i="70"/>
  <c r="L59" i="70"/>
  <c r="C19" i="78"/>
  <c r="K61" i="70" l="1"/>
  <c r="L60" i="70"/>
  <c r="K56" i="30"/>
  <c r="L55" i="30"/>
  <c r="C18" i="78"/>
  <c r="L56" i="30" l="1"/>
  <c r="K57" i="30"/>
  <c r="L61" i="70"/>
  <c r="K62" i="70"/>
  <c r="AH17" i="78"/>
  <c r="C17" i="78"/>
  <c r="K63" i="70" l="1"/>
  <c r="L62" i="70"/>
  <c r="L57" i="30"/>
  <c r="K58" i="30"/>
  <c r="C16" i="78"/>
  <c r="K59" i="30" l="1"/>
  <c r="L58" i="30"/>
  <c r="K64" i="70"/>
  <c r="L63" i="70"/>
  <c r="C15" i="78"/>
  <c r="L64" i="70" l="1"/>
  <c r="K65" i="70"/>
  <c r="L59" i="30"/>
  <c r="K60" i="30"/>
  <c r="C14" i="78"/>
  <c r="L60" i="30" l="1"/>
  <c r="K61" i="30"/>
  <c r="K66" i="70"/>
  <c r="L65" i="70"/>
  <c r="C13" i="78"/>
  <c r="K67" i="70" l="1"/>
  <c r="L66" i="70"/>
  <c r="K62" i="30"/>
  <c r="L61" i="30"/>
  <c r="E12" i="78"/>
  <c r="E13" i="78" s="1"/>
  <c r="E14" i="78" s="1"/>
  <c r="E15" i="78" s="1"/>
  <c r="E16" i="78" s="1"/>
  <c r="E17" i="78" s="1"/>
  <c r="E18" i="78" s="1"/>
  <c r="E19" i="78" s="1"/>
  <c r="E20" i="78" s="1"/>
  <c r="E21" i="78" s="1"/>
  <c r="E22" i="78" s="1"/>
  <c r="E23" i="78" s="1"/>
  <c r="E24" i="78" s="1"/>
  <c r="E25" i="78" s="1"/>
  <c r="E26" i="78" s="1"/>
  <c r="E27" i="78" s="1"/>
  <c r="E28" i="78" s="1"/>
  <c r="E29" i="78" s="1"/>
  <c r="E30" i="78" s="1"/>
  <c r="E31" i="78" s="1"/>
  <c r="E32" i="78" s="1"/>
  <c r="E33" i="78" s="1"/>
  <c r="E34" i="78" s="1"/>
  <c r="E35" i="78" s="1"/>
  <c r="E36" i="78" s="1"/>
  <c r="E37" i="78" s="1"/>
  <c r="E38" i="78" s="1"/>
  <c r="E39" i="78" s="1"/>
  <c r="E40" i="78" s="1"/>
  <c r="C12" i="78"/>
  <c r="L62" i="30" l="1"/>
  <c r="K63" i="30"/>
  <c r="L67" i="70"/>
  <c r="K68" i="70"/>
  <c r="A12" i="78"/>
  <c r="A13" i="78" s="1"/>
  <c r="A14" i="78" s="1"/>
  <c r="A15" i="78" s="1"/>
  <c r="A16" i="78" s="1"/>
  <c r="A17" i="78" s="1"/>
  <c r="A18" i="78" s="1"/>
  <c r="A19" i="78" s="1"/>
  <c r="A20" i="78" s="1"/>
  <c r="A21" i="78" s="1"/>
  <c r="A22" i="78" s="1"/>
  <c r="A23" i="78" s="1"/>
  <c r="A24" i="78" s="1"/>
  <c r="A25" i="78" s="1"/>
  <c r="A26" i="78" s="1"/>
  <c r="A27" i="78" s="1"/>
  <c r="A28" i="78" s="1"/>
  <c r="A29" i="78" s="1"/>
  <c r="A30" i="78" s="1"/>
  <c r="A31" i="78" s="1"/>
  <c r="A32" i="78" s="1"/>
  <c r="A33" i="78" s="1"/>
  <c r="A34" i="78" s="1"/>
  <c r="A35" i="78" s="1"/>
  <c r="A36" i="78" s="1"/>
  <c r="A37" i="78" s="1"/>
  <c r="A38" i="78" s="1"/>
  <c r="A39" i="78" s="1"/>
  <c r="A40" i="78" s="1"/>
  <c r="A41" i="78" s="1"/>
  <c r="A42" i="78" s="1"/>
  <c r="A43" i="78" s="1"/>
  <c r="A44" i="78" s="1"/>
  <c r="A45" i="78" s="1"/>
  <c r="A46" i="78" s="1"/>
  <c r="A47" i="78" s="1"/>
  <c r="A48" i="78" s="1"/>
  <c r="A49" i="78" s="1"/>
  <c r="A50" i="78" s="1"/>
  <c r="A51" i="78" s="1"/>
  <c r="A52" i="78" s="1"/>
  <c r="A53" i="78" s="1"/>
  <c r="A54" i="78" s="1"/>
  <c r="A55" i="78" s="1"/>
  <c r="A56" i="78" s="1"/>
  <c r="A57" i="78" s="1"/>
  <c r="A58" i="78" s="1"/>
  <c r="A59" i="78" s="1"/>
  <c r="A60" i="78" s="1"/>
  <c r="A61" i="78" s="1"/>
  <c r="A62" i="78" s="1"/>
  <c r="A63" i="78" s="1"/>
  <c r="A64" i="78" s="1"/>
  <c r="A65" i="78" s="1"/>
  <c r="A66" i="78" s="1"/>
  <c r="A67" i="78" s="1"/>
  <c r="A68" i="78" s="1"/>
  <c r="A69" i="78" s="1"/>
  <c r="A70" i="78" s="1"/>
  <c r="J11" i="78"/>
  <c r="G11" i="78"/>
  <c r="C11" i="78"/>
  <c r="G12" i="78" l="1"/>
  <c r="H12" i="78" s="1"/>
  <c r="K69" i="70"/>
  <c r="L68" i="70"/>
  <c r="L63" i="30"/>
  <c r="K64" i="30"/>
  <c r="J12" i="78"/>
  <c r="K12" i="78" s="1"/>
  <c r="C9" i="78"/>
  <c r="D9" i="78" s="1"/>
  <c r="E9" i="78" s="1"/>
  <c r="F9" i="78" s="1"/>
  <c r="G9" i="78" s="1"/>
  <c r="H9" i="78" s="1"/>
  <c r="I9" i="78" s="1"/>
  <c r="J9" i="78" s="1"/>
  <c r="K9" i="78" s="1"/>
  <c r="L9" i="78" s="1"/>
  <c r="M9" i="78" s="1"/>
  <c r="N9" i="78" s="1"/>
  <c r="O9" i="78" s="1"/>
  <c r="P9" i="78" s="1"/>
  <c r="Q9" i="78" s="1"/>
  <c r="R9" i="78" s="1"/>
  <c r="S9" i="78" s="1"/>
  <c r="T9" i="78" s="1"/>
  <c r="U9" i="78" s="1"/>
  <c r="V9" i="78" s="1"/>
  <c r="W9" i="78" s="1"/>
  <c r="X9" i="78" s="1"/>
  <c r="Y9" i="78" s="1"/>
  <c r="Z9" i="78" s="1"/>
  <c r="AA9" i="78" s="1"/>
  <c r="AB9" i="78" s="1"/>
  <c r="AC9" i="78" s="1"/>
  <c r="AD9" i="78" s="1"/>
  <c r="AE9" i="78" s="1"/>
  <c r="AF9" i="78" s="1"/>
  <c r="AG9" i="78" s="1"/>
  <c r="AH9" i="78" s="1"/>
  <c r="AI9" i="78" s="1"/>
  <c r="AJ9" i="78" s="1"/>
  <c r="B9" i="78"/>
  <c r="S7" i="78"/>
  <c r="Q7" i="78"/>
  <c r="W6" i="78"/>
  <c r="S3" i="78" s="1"/>
  <c r="F5" i="78"/>
  <c r="Y4" i="78"/>
  <c r="AM3" i="78"/>
  <c r="G3" i="78"/>
  <c r="AM2" i="78"/>
  <c r="AL2" i="78"/>
  <c r="M71" i="8"/>
  <c r="M72" i="8" s="1"/>
  <c r="M73" i="8" s="1"/>
  <c r="M74" i="8" s="1"/>
  <c r="M75" i="8" s="1"/>
  <c r="M76" i="8" s="1"/>
  <c r="M77" i="8" s="1"/>
  <c r="M78" i="8" s="1"/>
  <c r="M79" i="8" s="1"/>
  <c r="M80" i="8" s="1"/>
  <c r="M81" i="8" s="1"/>
  <c r="M82" i="8" s="1"/>
  <c r="M83" i="8" s="1"/>
  <c r="M84" i="8" s="1"/>
  <c r="M85" i="8" s="1"/>
  <c r="M86" i="8" s="1"/>
  <c r="M87" i="8" s="1"/>
  <c r="M88" i="8" s="1"/>
  <c r="M89" i="8" s="1"/>
  <c r="M90" i="8" s="1"/>
  <c r="M91" i="8" s="1"/>
  <c r="M92" i="8" s="1"/>
  <c r="M93" i="8" s="1"/>
  <c r="M94" i="8" s="1"/>
  <c r="M95" i="8" s="1"/>
  <c r="M96" i="8" s="1"/>
  <c r="M97" i="8" s="1"/>
  <c r="M98" i="8" s="1"/>
  <c r="M99" i="8" s="1"/>
  <c r="M100" i="8" s="1"/>
  <c r="M101" i="8" s="1"/>
  <c r="M102" i="8" s="1"/>
  <c r="M103" i="8" s="1"/>
  <c r="M104" i="8" s="1"/>
  <c r="M105" i="8" s="1"/>
  <c r="M106" i="8" s="1"/>
  <c r="M107" i="8" s="1"/>
  <c r="M108" i="8" s="1"/>
  <c r="M109" i="8" s="1"/>
  <c r="M110" i="8" s="1"/>
  <c r="M111" i="8" s="1"/>
  <c r="M112" i="8" s="1"/>
  <c r="M113" i="8" s="1"/>
  <c r="M114" i="8" s="1"/>
  <c r="M115" i="8" s="1"/>
  <c r="M116" i="8" s="1"/>
  <c r="M117" i="8" s="1"/>
  <c r="M118" i="8" s="1"/>
  <c r="M119" i="8" s="1"/>
  <c r="M120" i="8" s="1"/>
  <c r="M121" i="8" s="1"/>
  <c r="M122" i="8" s="1"/>
  <c r="M123" i="8" s="1"/>
  <c r="M124" i="8" s="1"/>
  <c r="M125" i="8" s="1"/>
  <c r="M126" i="8" s="1"/>
  <c r="M127" i="8" s="1"/>
  <c r="M128" i="8" s="1"/>
  <c r="M129" i="8" s="1"/>
  <c r="M130" i="8" s="1"/>
  <c r="M131" i="8" s="1"/>
  <c r="M132" i="8" s="1"/>
  <c r="M133" i="8" s="1"/>
  <c r="M134" i="8" s="1"/>
  <c r="M135" i="8" s="1"/>
  <c r="M136" i="8" s="1"/>
  <c r="M137" i="8" s="1"/>
  <c r="M138" i="8" s="1"/>
  <c r="M139" i="8" s="1"/>
  <c r="M140" i="8" s="1"/>
  <c r="M141" i="8" s="1"/>
  <c r="M142" i="8" s="1"/>
  <c r="M143" i="8" s="1"/>
  <c r="M144" i="8" s="1"/>
  <c r="M145" i="8" s="1"/>
  <c r="M146" i="8" s="1"/>
  <c r="M147" i="8" s="1"/>
  <c r="M148" i="8" s="1"/>
  <c r="M149" i="8" s="1"/>
  <c r="M150" i="8" s="1"/>
  <c r="M151" i="8" s="1"/>
  <c r="M152" i="8" s="1"/>
  <c r="M153" i="8" s="1"/>
  <c r="M154" i="8" s="1"/>
  <c r="M155" i="8" s="1"/>
  <c r="M156" i="8" s="1"/>
  <c r="M157" i="8" s="1"/>
  <c r="M158" i="8" s="1"/>
  <c r="M159" i="8" s="1"/>
  <c r="M160" i="8" s="1"/>
  <c r="M161" i="8" s="1"/>
  <c r="M162" i="8" s="1"/>
  <c r="M163" i="8" s="1"/>
  <c r="M164" i="8" s="1"/>
  <c r="M165" i="8" s="1"/>
  <c r="M166" i="8" s="1"/>
  <c r="M167" i="8" s="1"/>
  <c r="M168" i="8" s="1"/>
  <c r="M169" i="8" s="1"/>
  <c r="M170" i="8" s="1"/>
  <c r="M171" i="8" s="1"/>
  <c r="M172" i="8" s="1"/>
  <c r="M173" i="8" s="1"/>
  <c r="M174" i="8" s="1"/>
  <c r="M175" i="8" s="1"/>
  <c r="M176" i="8" s="1"/>
  <c r="M177" i="8" s="1"/>
  <c r="M178" i="8" s="1"/>
  <c r="M179" i="8" s="1"/>
  <c r="M180" i="8" s="1"/>
  <c r="M181" i="8" s="1"/>
  <c r="M182" i="8" s="1"/>
  <c r="M183" i="8" s="1"/>
  <c r="M184" i="8" s="1"/>
  <c r="M185" i="8" s="1"/>
  <c r="M186" i="8" s="1"/>
  <c r="M187" i="8" s="1"/>
  <c r="M188" i="8" s="1"/>
  <c r="M189" i="8" s="1"/>
  <c r="M190" i="8" s="1"/>
  <c r="M191" i="8" s="1"/>
  <c r="M192" i="8" s="1"/>
  <c r="M193" i="8" s="1"/>
  <c r="M194" i="8" s="1"/>
  <c r="M195" i="8" s="1"/>
  <c r="M196" i="8" s="1"/>
  <c r="M197" i="8" s="1"/>
  <c r="M198" i="8" s="1"/>
  <c r="M199" i="8" s="1"/>
  <c r="M200" i="8" s="1"/>
  <c r="M201" i="8" s="1"/>
  <c r="M202" i="8" s="1"/>
  <c r="M203" i="8" s="1"/>
  <c r="M204" i="8" s="1"/>
  <c r="M205" i="8" s="1"/>
  <c r="M206" i="8" s="1"/>
  <c r="M207" i="8" s="1"/>
  <c r="M208" i="8" s="1"/>
  <c r="M209" i="8" s="1"/>
  <c r="M210" i="8" s="1"/>
  <c r="M211" i="8" s="1"/>
  <c r="M212" i="8" s="1"/>
  <c r="M213" i="8" s="1"/>
  <c r="M214" i="8" s="1"/>
  <c r="M215" i="8" s="1"/>
  <c r="M216" i="8" s="1"/>
  <c r="M217" i="8" s="1"/>
  <c r="M218" i="8" s="1"/>
  <c r="M219" i="8" s="1"/>
  <c r="M220" i="8" s="1"/>
  <c r="M221" i="8" s="1"/>
  <c r="M222" i="8" s="1"/>
  <c r="M223" i="8" s="1"/>
  <c r="M224" i="8" s="1"/>
  <c r="M225" i="8" s="1"/>
  <c r="M226" i="8" s="1"/>
  <c r="M227" i="8" s="1"/>
  <c r="M228" i="8" s="1"/>
  <c r="M229" i="8" s="1"/>
  <c r="M230" i="8" s="1"/>
  <c r="M231" i="8" s="1"/>
  <c r="M232" i="8" s="1"/>
  <c r="M233" i="8" s="1"/>
  <c r="M234" i="8" s="1"/>
  <c r="M235" i="8" s="1"/>
  <c r="M236" i="8" s="1"/>
  <c r="M237" i="8" s="1"/>
  <c r="M238" i="8" s="1"/>
  <c r="M239" i="8" s="1"/>
  <c r="M240" i="8" s="1"/>
  <c r="M241" i="8" s="1"/>
  <c r="M242" i="8" s="1"/>
  <c r="M243" i="8" s="1"/>
  <c r="M244" i="8" s="1"/>
  <c r="M245" i="8" s="1"/>
  <c r="M246" i="8" s="1"/>
  <c r="M247" i="8" s="1"/>
  <c r="M248" i="8" s="1"/>
  <c r="M249" i="8" s="1"/>
  <c r="M250" i="8" s="1"/>
  <c r="M251" i="8" s="1"/>
  <c r="M252" i="8" s="1"/>
  <c r="M253" i="8" s="1"/>
  <c r="M254" i="8" s="1"/>
  <c r="M255" i="8" s="1"/>
  <c r="M256" i="8" s="1"/>
  <c r="M257" i="8" s="1"/>
  <c r="M258" i="8" s="1"/>
  <c r="M259" i="8" s="1"/>
  <c r="M260" i="8" s="1"/>
  <c r="M261" i="8" s="1"/>
  <c r="M262" i="8" s="1"/>
  <c r="M263" i="8" s="1"/>
  <c r="M264" i="8" s="1"/>
  <c r="M265" i="8" s="1"/>
  <c r="M266" i="8" s="1"/>
  <c r="M267" i="8" s="1"/>
  <c r="M268" i="8" s="1"/>
  <c r="M269" i="8" s="1"/>
  <c r="M270" i="8" s="1"/>
  <c r="M271" i="8" s="1"/>
  <c r="M272" i="8" s="1"/>
  <c r="M273" i="8" s="1"/>
  <c r="M274" i="8" s="1"/>
  <c r="M275" i="8" s="1"/>
  <c r="M276" i="8" s="1"/>
  <c r="M277" i="8" s="1"/>
  <c r="M278" i="8" s="1"/>
  <c r="M279" i="8" s="1"/>
  <c r="M280" i="8" s="1"/>
  <c r="M281" i="8" s="1"/>
  <c r="M282" i="8" s="1"/>
  <c r="M283" i="8" s="1"/>
  <c r="M284" i="8" s="1"/>
  <c r="M285" i="8" s="1"/>
  <c r="M286" i="8" s="1"/>
  <c r="M287" i="8" s="1"/>
  <c r="M288" i="8" s="1"/>
  <c r="M289" i="8" s="1"/>
  <c r="M290" i="8" s="1"/>
  <c r="M291" i="8" s="1"/>
  <c r="M292" i="8" s="1"/>
  <c r="M293" i="8" s="1"/>
  <c r="M294" i="8" s="1"/>
  <c r="M295" i="8" s="1"/>
  <c r="M296" i="8" s="1"/>
  <c r="M297" i="8" s="1"/>
  <c r="M298" i="8" s="1"/>
  <c r="M299" i="8" s="1"/>
  <c r="M300" i="8" s="1"/>
  <c r="M301" i="8" s="1"/>
  <c r="M302" i="8" s="1"/>
  <c r="M303" i="8" s="1"/>
  <c r="M304" i="8" s="1"/>
  <c r="M305" i="8" s="1"/>
  <c r="M306" i="8" s="1"/>
  <c r="M307" i="8" s="1"/>
  <c r="M308" i="8" s="1"/>
  <c r="M309" i="8" s="1"/>
  <c r="M310" i="8" s="1"/>
  <c r="M311" i="8" s="1"/>
  <c r="M312" i="8" s="1"/>
  <c r="M313" i="8" s="1"/>
  <c r="M314" i="8" s="1"/>
  <c r="M315" i="8" s="1"/>
  <c r="M316" i="8" s="1"/>
  <c r="M317" i="8" s="1"/>
  <c r="M318" i="8" s="1"/>
  <c r="M319" i="8" s="1"/>
  <c r="M320" i="8" s="1"/>
  <c r="M321" i="8" s="1"/>
  <c r="M322" i="8" s="1"/>
  <c r="M323" i="8" s="1"/>
  <c r="M324" i="8" s="1"/>
  <c r="M325" i="8" s="1"/>
  <c r="M326" i="8" s="1"/>
  <c r="M327" i="8" s="1"/>
  <c r="M328" i="8" s="1"/>
  <c r="M329" i="8" s="1"/>
  <c r="M330" i="8" s="1"/>
  <c r="M331" i="8" s="1"/>
  <c r="M332" i="8" s="1"/>
  <c r="M333" i="8" s="1"/>
  <c r="M334" i="8" s="1"/>
  <c r="M335" i="8" s="1"/>
  <c r="M336" i="8" s="1"/>
  <c r="M337" i="8" s="1"/>
  <c r="M338" i="8" s="1"/>
  <c r="M339" i="8" s="1"/>
  <c r="M340" i="8" s="1"/>
  <c r="M341" i="8" s="1"/>
  <c r="M342" i="8" s="1"/>
  <c r="M343" i="8" s="1"/>
  <c r="M344" i="8" s="1"/>
  <c r="M345" i="8" s="1"/>
  <c r="M346" i="8" s="1"/>
  <c r="M347" i="8" s="1"/>
  <c r="M348" i="8" s="1"/>
  <c r="M349" i="8" s="1"/>
  <c r="M350" i="8" s="1"/>
  <c r="M351" i="8" s="1"/>
  <c r="M352" i="8" s="1"/>
  <c r="M353" i="8" s="1"/>
  <c r="M354" i="8" s="1"/>
  <c r="M355" i="8" s="1"/>
  <c r="M356" i="8" s="1"/>
  <c r="M357" i="8" s="1"/>
  <c r="M358" i="8" s="1"/>
  <c r="M359" i="8" s="1"/>
  <c r="M360" i="8" s="1"/>
  <c r="M361" i="8" s="1"/>
  <c r="M362" i="8" s="1"/>
  <c r="M363" i="8" s="1"/>
  <c r="M364" i="8" s="1"/>
  <c r="M365" i="8" s="1"/>
  <c r="M366" i="8" s="1"/>
  <c r="M367" i="8" s="1"/>
  <c r="M368" i="8" s="1"/>
  <c r="M369" i="8" s="1"/>
  <c r="M370" i="8" s="1"/>
  <c r="M371" i="8" s="1"/>
  <c r="M372" i="8" s="1"/>
  <c r="M373" i="8" s="1"/>
  <c r="M374" i="8" s="1"/>
  <c r="M375" i="8" s="1"/>
  <c r="M376" i="8" s="1"/>
  <c r="M377" i="8" s="1"/>
  <c r="M378" i="8" s="1"/>
  <c r="M379" i="8" s="1"/>
  <c r="M380" i="8" s="1"/>
  <c r="M381" i="8" s="1"/>
  <c r="M382" i="8" s="1"/>
  <c r="M383" i="8" s="1"/>
  <c r="M384" i="8" s="1"/>
  <c r="M385" i="8" s="1"/>
  <c r="M386" i="8" s="1"/>
  <c r="M387" i="8" s="1"/>
  <c r="M388" i="8" s="1"/>
  <c r="M389" i="8" s="1"/>
  <c r="M390" i="8" s="1"/>
  <c r="M391" i="8" s="1"/>
  <c r="M392" i="8" s="1"/>
  <c r="M393" i="8" s="1"/>
  <c r="M394" i="8" s="1"/>
  <c r="M395" i="8" s="1"/>
  <c r="M396" i="8" s="1"/>
  <c r="M397" i="8" s="1"/>
  <c r="M398" i="8" s="1"/>
  <c r="M399" i="8" s="1"/>
  <c r="M400" i="8" s="1"/>
  <c r="M401" i="8" s="1"/>
  <c r="M402" i="8" s="1"/>
  <c r="M403" i="8" s="1"/>
  <c r="M404" i="8" s="1"/>
  <c r="M405" i="8" s="1"/>
  <c r="M406" i="8" s="1"/>
  <c r="M407" i="8" s="1"/>
  <c r="M408" i="8" s="1"/>
  <c r="M409" i="8" s="1"/>
  <c r="M410" i="8" s="1"/>
  <c r="M411" i="8" s="1"/>
  <c r="M412" i="8" s="1"/>
  <c r="M413" i="8" s="1"/>
  <c r="M414" i="8" s="1"/>
  <c r="M415" i="8" s="1"/>
  <c r="M416" i="8" s="1"/>
  <c r="M417" i="8" s="1"/>
  <c r="M418" i="8" s="1"/>
  <c r="M419" i="8" s="1"/>
  <c r="M420" i="8" s="1"/>
  <c r="M421" i="8" s="1"/>
  <c r="M422" i="8" s="1"/>
  <c r="M423" i="8" s="1"/>
  <c r="M424" i="8" s="1"/>
  <c r="M425" i="8" s="1"/>
  <c r="M426" i="8" s="1"/>
  <c r="M427" i="8" s="1"/>
  <c r="M428" i="8" s="1"/>
  <c r="M429" i="8" s="1"/>
  <c r="M430" i="8" s="1"/>
  <c r="M431" i="8" s="1"/>
  <c r="M432" i="8" s="1"/>
  <c r="M433" i="8" s="1"/>
  <c r="M434" i="8" s="1"/>
  <c r="M435" i="8" s="1"/>
  <c r="M436" i="8" s="1"/>
  <c r="M437" i="8" s="1"/>
  <c r="M438" i="8" s="1"/>
  <c r="M439" i="8" s="1"/>
  <c r="M440" i="8" s="1"/>
  <c r="M441" i="8" s="1"/>
  <c r="M442" i="8" s="1"/>
  <c r="M443" i="8" s="1"/>
  <c r="M444" i="8" s="1"/>
  <c r="M445" i="8" s="1"/>
  <c r="M446" i="8" s="1"/>
  <c r="M447" i="8" s="1"/>
  <c r="M448" i="8" s="1"/>
  <c r="M449" i="8" s="1"/>
  <c r="M450" i="8" s="1"/>
  <c r="M451" i="8" s="1"/>
  <c r="M452" i="8" s="1"/>
  <c r="M453" i="8" s="1"/>
  <c r="M454" i="8" s="1"/>
  <c r="M455" i="8" s="1"/>
  <c r="M456" i="8" s="1"/>
  <c r="M457" i="8" s="1"/>
  <c r="M458" i="8" s="1"/>
  <c r="M459" i="8" s="1"/>
  <c r="M460" i="8" s="1"/>
  <c r="M461" i="8" s="1"/>
  <c r="M462" i="8" s="1"/>
  <c r="M463" i="8" s="1"/>
  <c r="M464" i="8" s="1"/>
  <c r="M465" i="8" s="1"/>
  <c r="M466" i="8" s="1"/>
  <c r="M467" i="8" s="1"/>
  <c r="M468" i="8" s="1"/>
  <c r="M469" i="8" s="1"/>
  <c r="M470" i="8" s="1"/>
  <c r="M471" i="8" s="1"/>
  <c r="M472" i="8" s="1"/>
  <c r="M473" i="8" s="1"/>
  <c r="M474" i="8" s="1"/>
  <c r="M475" i="8" s="1"/>
  <c r="M476" i="8" s="1"/>
  <c r="M477" i="8" s="1"/>
  <c r="M478" i="8" s="1"/>
  <c r="M479" i="8" s="1"/>
  <c r="M480" i="8" s="1"/>
  <c r="M481" i="8" s="1"/>
  <c r="M482" i="8" s="1"/>
  <c r="M483" i="8" s="1"/>
  <c r="M484" i="8" s="1"/>
  <c r="M485" i="8" s="1"/>
  <c r="M486" i="8" s="1"/>
  <c r="M487" i="8" s="1"/>
  <c r="M488" i="8" s="1"/>
  <c r="M489" i="8" s="1"/>
  <c r="M490" i="8" s="1"/>
  <c r="M491" i="8" s="1"/>
  <c r="M492" i="8" s="1"/>
  <c r="M493" i="8" s="1"/>
  <c r="M494" i="8" s="1"/>
  <c r="M495" i="8" s="1"/>
  <c r="M496" i="8" s="1"/>
  <c r="M497" i="8" s="1"/>
  <c r="M498" i="8" s="1"/>
  <c r="M499" i="8" s="1"/>
  <c r="M500" i="8" s="1"/>
  <c r="M501" i="8" s="1"/>
  <c r="M502" i="8" s="1"/>
  <c r="M503" i="8" s="1"/>
  <c r="M504" i="8" s="1"/>
  <c r="M505" i="8" s="1"/>
  <c r="M506" i="8" s="1"/>
  <c r="M507" i="8" s="1"/>
  <c r="M508" i="8" s="1"/>
  <c r="M509" i="8" s="1"/>
  <c r="M510" i="8" s="1"/>
  <c r="M511" i="8" s="1"/>
  <c r="M512" i="8" s="1"/>
  <c r="M513" i="8" s="1"/>
  <c r="M514" i="8" s="1"/>
  <c r="M515" i="8" s="1"/>
  <c r="M516" i="8" s="1"/>
  <c r="M517" i="8" s="1"/>
  <c r="M518" i="8" s="1"/>
  <c r="M519" i="8" s="1"/>
  <c r="M520" i="8" s="1"/>
  <c r="M521" i="8" s="1"/>
  <c r="M522" i="8" s="1"/>
  <c r="M523" i="8" s="1"/>
  <c r="M524" i="8" s="1"/>
  <c r="M525" i="8" s="1"/>
  <c r="M526" i="8" s="1"/>
  <c r="M527" i="8" s="1"/>
  <c r="M528" i="8" s="1"/>
  <c r="M529" i="8" s="1"/>
  <c r="M530" i="8" s="1"/>
  <c r="M531" i="8" s="1"/>
  <c r="M532" i="8" s="1"/>
  <c r="M533" i="8" s="1"/>
  <c r="M534" i="8" s="1"/>
  <c r="M535" i="8" s="1"/>
  <c r="M536" i="8" s="1"/>
  <c r="M537" i="8" s="1"/>
  <c r="M538" i="8" s="1"/>
  <c r="M539" i="8" s="1"/>
  <c r="M540" i="8" s="1"/>
  <c r="M541" i="8" s="1"/>
  <c r="M542" i="8" s="1"/>
  <c r="M543" i="8" s="1"/>
  <c r="M544" i="8" s="1"/>
  <c r="M545" i="8" s="1"/>
  <c r="M546" i="8" s="1"/>
  <c r="M547" i="8" s="1"/>
  <c r="M548" i="8" s="1"/>
  <c r="M549" i="8" s="1"/>
  <c r="M550" i="8" s="1"/>
  <c r="M551" i="8" s="1"/>
  <c r="M552" i="8" s="1"/>
  <c r="M553" i="8" s="1"/>
  <c r="M554" i="8" s="1"/>
  <c r="M555" i="8" s="1"/>
  <c r="M556" i="8" s="1"/>
  <c r="M557" i="8" s="1"/>
  <c r="M558" i="8" s="1"/>
  <c r="M559" i="8" s="1"/>
  <c r="M560" i="8" s="1"/>
  <c r="M561" i="8" s="1"/>
  <c r="M562" i="8" s="1"/>
  <c r="M563" i="8" s="1"/>
  <c r="M564" i="8" s="1"/>
  <c r="M565" i="8" s="1"/>
  <c r="M566" i="8" s="1"/>
  <c r="M567" i="8" s="1"/>
  <c r="M568" i="8" s="1"/>
  <c r="M569" i="8" s="1"/>
  <c r="M570" i="8" s="1"/>
  <c r="M571" i="8" s="1"/>
  <c r="M572" i="8" s="1"/>
  <c r="M573" i="8" s="1"/>
  <c r="M574" i="8" s="1"/>
  <c r="M575" i="8" s="1"/>
  <c r="M576" i="8" s="1"/>
  <c r="M577" i="8" s="1"/>
  <c r="M578" i="8" s="1"/>
  <c r="M579" i="8" s="1"/>
  <c r="M580" i="8" s="1"/>
  <c r="M581" i="8" s="1"/>
  <c r="M582" i="8" s="1"/>
  <c r="M583" i="8" s="1"/>
  <c r="M584" i="8" s="1"/>
  <c r="M585" i="8" s="1"/>
  <c r="M586" i="8" s="1"/>
  <c r="M587" i="8" s="1"/>
  <c r="M588" i="8" s="1"/>
  <c r="M589" i="8" s="1"/>
  <c r="M590" i="8" s="1"/>
  <c r="M591" i="8" s="1"/>
  <c r="M592" i="8" s="1"/>
  <c r="M593" i="8" s="1"/>
  <c r="M594" i="8" s="1"/>
  <c r="M595" i="8" s="1"/>
  <c r="M596" i="8" s="1"/>
  <c r="M597" i="8" s="1"/>
  <c r="M598" i="8" s="1"/>
  <c r="M599" i="8" s="1"/>
  <c r="M600" i="8" s="1"/>
  <c r="M601" i="8" s="1"/>
  <c r="M602" i="8" s="1"/>
  <c r="M603" i="8" s="1"/>
  <c r="M604" i="8" s="1"/>
  <c r="M605" i="8" s="1"/>
  <c r="M606" i="8" s="1"/>
  <c r="M607" i="8" s="1"/>
  <c r="M608" i="8" s="1"/>
  <c r="M609" i="8" s="1"/>
  <c r="M610" i="8" s="1"/>
  <c r="M611" i="8" s="1"/>
  <c r="M612" i="8" s="1"/>
  <c r="M613" i="8" s="1"/>
  <c r="M614" i="8" s="1"/>
  <c r="M615" i="8" s="1"/>
  <c r="M616" i="8" s="1"/>
  <c r="M617" i="8" s="1"/>
  <c r="M618" i="8" s="1"/>
  <c r="M619" i="8" s="1"/>
  <c r="M620" i="8" s="1"/>
  <c r="M621" i="8" s="1"/>
  <c r="M622" i="8" s="1"/>
  <c r="M623" i="8" s="1"/>
  <c r="M624" i="8" s="1"/>
  <c r="M625" i="8" s="1"/>
  <c r="M626" i="8" s="1"/>
  <c r="M627" i="8" s="1"/>
  <c r="M628" i="8" s="1"/>
  <c r="M629" i="8" s="1"/>
  <c r="M630" i="8" s="1"/>
  <c r="M631" i="8" s="1"/>
  <c r="M632" i="8" s="1"/>
  <c r="M633" i="8" s="1"/>
  <c r="M634" i="8" s="1"/>
  <c r="M635" i="8" s="1"/>
  <c r="M636" i="8" s="1"/>
  <c r="M637" i="8" s="1"/>
  <c r="M638" i="8" s="1"/>
  <c r="M639" i="8" s="1"/>
  <c r="M640" i="8" s="1"/>
  <c r="M641" i="8" s="1"/>
  <c r="M642" i="8" s="1"/>
  <c r="M643" i="8" s="1"/>
  <c r="M644" i="8" s="1"/>
  <c r="M645" i="8" s="1"/>
  <c r="M646" i="8" s="1"/>
  <c r="M647" i="8" s="1"/>
  <c r="M648" i="8" s="1"/>
  <c r="M649" i="8" s="1"/>
  <c r="M650" i="8" s="1"/>
  <c r="M651" i="8" s="1"/>
  <c r="M652" i="8" s="1"/>
  <c r="M653" i="8" s="1"/>
  <c r="M654" i="8" s="1"/>
  <c r="M655" i="8" s="1"/>
  <c r="M656" i="8" s="1"/>
  <c r="M657" i="8" s="1"/>
  <c r="M658" i="8" s="1"/>
  <c r="M659" i="8" s="1"/>
  <c r="M660" i="8" s="1"/>
  <c r="M661" i="8" s="1"/>
  <c r="M662" i="8" s="1"/>
  <c r="M663" i="8" s="1"/>
  <c r="M664" i="8" s="1"/>
  <c r="M665" i="8" s="1"/>
  <c r="M666" i="8" s="1"/>
  <c r="M667" i="8" s="1"/>
  <c r="M668" i="8" s="1"/>
  <c r="M669" i="8" s="1"/>
  <c r="M670" i="8" s="1"/>
  <c r="M671" i="8" s="1"/>
  <c r="M672" i="8" s="1"/>
  <c r="M673" i="8" s="1"/>
  <c r="M674" i="8" s="1"/>
  <c r="M675" i="8" s="1"/>
  <c r="M676" i="8" s="1"/>
  <c r="M677" i="8" s="1"/>
  <c r="M678" i="8" s="1"/>
  <c r="M679" i="8" s="1"/>
  <c r="M680" i="8" s="1"/>
  <c r="M681" i="8" s="1"/>
  <c r="M682" i="8" s="1"/>
  <c r="M683" i="8" s="1"/>
  <c r="M684" i="8" s="1"/>
  <c r="M685" i="8" s="1"/>
  <c r="M686" i="8" s="1"/>
  <c r="M687" i="8" s="1"/>
  <c r="M688" i="8" s="1"/>
  <c r="M689" i="8" s="1"/>
  <c r="M690" i="8" s="1"/>
  <c r="M691" i="8" s="1"/>
  <c r="M692" i="8" s="1"/>
  <c r="M693" i="8" s="1"/>
  <c r="M694" i="8" s="1"/>
  <c r="M695" i="8" s="1"/>
  <c r="M696" i="8" s="1"/>
  <c r="M697" i="8" s="1"/>
  <c r="M698" i="8" s="1"/>
  <c r="M699" i="8" s="1"/>
  <c r="M700" i="8" s="1"/>
  <c r="M701" i="8" s="1"/>
  <c r="M702" i="8" s="1"/>
  <c r="M703" i="8" s="1"/>
  <c r="M704" i="8" s="1"/>
  <c r="M705" i="8" s="1"/>
  <c r="M706" i="8" s="1"/>
  <c r="M707" i="8" s="1"/>
  <c r="M708" i="8" s="1"/>
  <c r="M709" i="8" s="1"/>
  <c r="M710" i="8" s="1"/>
  <c r="M711" i="8" s="1"/>
  <c r="M712" i="8" s="1"/>
  <c r="M713" i="8" s="1"/>
  <c r="M714" i="8" s="1"/>
  <c r="M715" i="8" s="1"/>
  <c r="M716" i="8" s="1"/>
  <c r="M717" i="8" s="1"/>
  <c r="M718" i="8" s="1"/>
  <c r="M719" i="8" s="1"/>
  <c r="M720" i="8" s="1"/>
  <c r="M721" i="8" s="1"/>
  <c r="M722" i="8" s="1"/>
  <c r="M723" i="8" s="1"/>
  <c r="M724" i="8" s="1"/>
  <c r="M725" i="8" s="1"/>
  <c r="M726" i="8" s="1"/>
  <c r="M727" i="8" s="1"/>
  <c r="M728" i="8" s="1"/>
  <c r="M729" i="8" s="1"/>
  <c r="M730" i="8" s="1"/>
  <c r="M731" i="8" s="1"/>
  <c r="M732" i="8" s="1"/>
  <c r="M733" i="8" s="1"/>
  <c r="M734" i="8" s="1"/>
  <c r="M735" i="8" s="1"/>
  <c r="M736" i="8" s="1"/>
  <c r="M737" i="8" s="1"/>
  <c r="M738" i="8" s="1"/>
  <c r="M739" i="8" s="1"/>
  <c r="M740" i="8" s="1"/>
  <c r="M741" i="8" s="1"/>
  <c r="M742" i="8" s="1"/>
  <c r="M743" i="8" s="1"/>
  <c r="M744" i="8" s="1"/>
  <c r="M745" i="8" s="1"/>
  <c r="M746" i="8" s="1"/>
  <c r="M747" i="8" s="1"/>
  <c r="M748" i="8" s="1"/>
  <c r="M749" i="8" s="1"/>
  <c r="M750" i="8" s="1"/>
  <c r="M751" i="8" s="1"/>
  <c r="M752" i="8" s="1"/>
  <c r="M753" i="8" s="1"/>
  <c r="M754" i="8" s="1"/>
  <c r="M755" i="8" s="1"/>
  <c r="M756" i="8" s="1"/>
  <c r="M757" i="8" s="1"/>
  <c r="M758" i="8" s="1"/>
  <c r="M759" i="8" s="1"/>
  <c r="M760" i="8" s="1"/>
  <c r="M761" i="8" s="1"/>
  <c r="M762" i="8" s="1"/>
  <c r="M763" i="8" s="1"/>
  <c r="M764" i="8" s="1"/>
  <c r="M765" i="8" s="1"/>
  <c r="M766" i="8" s="1"/>
  <c r="M767" i="8" s="1"/>
  <c r="M768" i="8" s="1"/>
  <c r="M769" i="8" s="1"/>
  <c r="M770" i="8" s="1"/>
  <c r="M771" i="8" s="1"/>
  <c r="M772" i="8" s="1"/>
  <c r="M773" i="8" s="1"/>
  <c r="M774" i="8" s="1"/>
  <c r="M775" i="8" s="1"/>
  <c r="M776" i="8" s="1"/>
  <c r="C70" i="8"/>
  <c r="K70" i="70" l="1"/>
  <c r="L69" i="70"/>
  <c r="K65" i="30"/>
  <c r="L64" i="30"/>
  <c r="J13" i="78"/>
  <c r="K13" i="78" s="1"/>
  <c r="G13" i="78"/>
  <c r="H13" i="78" s="1"/>
  <c r="C69" i="8"/>
  <c r="G14" i="78" l="1"/>
  <c r="H14" i="78" s="1"/>
  <c r="J14" i="78"/>
  <c r="K14" i="78" s="1"/>
  <c r="L65" i="30"/>
  <c r="K66" i="30"/>
  <c r="L70" i="70"/>
  <c r="K71" i="70"/>
  <c r="C68" i="8"/>
  <c r="K67" i="30" l="1"/>
  <c r="L66" i="30"/>
  <c r="G15" i="78"/>
  <c r="K72" i="70"/>
  <c r="L71" i="70"/>
  <c r="J15" i="78"/>
  <c r="J16" i="78" s="1"/>
  <c r="K16" i="78" s="1"/>
  <c r="C67" i="8"/>
  <c r="J17" i="78" l="1"/>
  <c r="K17" i="78" s="1"/>
  <c r="K73" i="70"/>
  <c r="L72" i="70"/>
  <c r="K15" i="78"/>
  <c r="H15" i="78"/>
  <c r="K68" i="30"/>
  <c r="L67" i="30"/>
  <c r="G16" i="78"/>
  <c r="H16" i="78" s="1"/>
  <c r="C66" i="8"/>
  <c r="J18" i="78" l="1"/>
  <c r="K18" i="78" s="1"/>
  <c r="L73" i="70"/>
  <c r="K74" i="70"/>
  <c r="L68" i="30"/>
  <c r="K69" i="30"/>
  <c r="G17" i="78"/>
  <c r="H17" i="78" s="1"/>
  <c r="C65" i="8"/>
  <c r="J19" i="78" l="1"/>
  <c r="K19" i="78" s="1"/>
  <c r="G18" i="78"/>
  <c r="K70" i="30"/>
  <c r="L69" i="30"/>
  <c r="K75" i="70"/>
  <c r="L74" i="70"/>
  <c r="C64" i="8"/>
  <c r="K76" i="70" l="1"/>
  <c r="L75" i="70"/>
  <c r="K71" i="30"/>
  <c r="L70" i="30"/>
  <c r="H18" i="78"/>
  <c r="G19" i="78"/>
  <c r="H19" i="78" s="1"/>
  <c r="C63" i="8"/>
  <c r="L71" i="30" l="1"/>
  <c r="K72" i="30"/>
  <c r="L76" i="70"/>
  <c r="K77" i="70"/>
  <c r="C62" i="8"/>
  <c r="K78" i="70" l="1"/>
  <c r="L77" i="70"/>
  <c r="L72" i="30"/>
  <c r="K73" i="30"/>
  <c r="C61" i="8"/>
  <c r="K74" i="30" l="1"/>
  <c r="L73" i="30"/>
  <c r="K79" i="70"/>
  <c r="L78" i="70"/>
  <c r="C60" i="8"/>
  <c r="L79" i="70" l="1"/>
  <c r="K80" i="70"/>
  <c r="L74" i="30"/>
  <c r="K75" i="30"/>
  <c r="C59" i="8"/>
  <c r="K76" i="30" l="1"/>
  <c r="L75" i="30"/>
  <c r="K81" i="70"/>
  <c r="L80" i="70"/>
  <c r="C58" i="8"/>
  <c r="K82" i="70" l="1"/>
  <c r="L81" i="70"/>
  <c r="K77" i="30"/>
  <c r="L76" i="30"/>
  <c r="C57" i="8"/>
  <c r="L77" i="30" l="1"/>
  <c r="K78" i="30"/>
  <c r="L82" i="70"/>
  <c r="K83" i="70"/>
  <c r="C56" i="8"/>
  <c r="K84" i="70" l="1"/>
  <c r="L83" i="70"/>
  <c r="K79" i="30"/>
  <c r="L78" i="30"/>
  <c r="C55" i="8"/>
  <c r="K80" i="30" l="1"/>
  <c r="L79" i="30"/>
  <c r="K85" i="70"/>
  <c r="L84" i="70"/>
  <c r="C54" i="8"/>
  <c r="L85" i="70" l="1"/>
  <c r="K86" i="70"/>
  <c r="L80" i="30"/>
  <c r="K81" i="30"/>
  <c r="C53" i="8"/>
  <c r="K82" i="30" l="1"/>
  <c r="L81" i="30"/>
  <c r="K87" i="70"/>
  <c r="L86" i="70"/>
  <c r="C52" i="8"/>
  <c r="K88" i="70" l="1"/>
  <c r="L87" i="70"/>
  <c r="K83" i="30"/>
  <c r="L82" i="30"/>
  <c r="C51" i="8"/>
  <c r="L83" i="30" l="1"/>
  <c r="K84" i="30"/>
  <c r="L88" i="70"/>
  <c r="K89" i="70"/>
  <c r="C50" i="8"/>
  <c r="K90" i="70" l="1"/>
  <c r="L89" i="70"/>
  <c r="K85" i="30"/>
  <c r="L84" i="30"/>
  <c r="C49" i="8"/>
  <c r="K86" i="30" l="1"/>
  <c r="L85" i="30"/>
  <c r="K91" i="70"/>
  <c r="L90" i="70"/>
  <c r="C48" i="8"/>
  <c r="L91" i="70" l="1"/>
  <c r="K92" i="70"/>
  <c r="L86" i="30"/>
  <c r="K87" i="30"/>
  <c r="C47" i="8"/>
  <c r="K93" i="70" l="1"/>
  <c r="L92" i="70"/>
  <c r="K88" i="30"/>
  <c r="L87" i="30"/>
  <c r="C46" i="8"/>
  <c r="K89" i="30" l="1"/>
  <c r="L88" i="30"/>
  <c r="K94" i="70"/>
  <c r="L93" i="70"/>
  <c r="E45" i="8"/>
  <c r="E46" i="8" s="1"/>
  <c r="E47" i="8" s="1"/>
  <c r="E48" i="8" s="1"/>
  <c r="E49" i="8" s="1"/>
  <c r="E50" i="8" s="1"/>
  <c r="E51" i="8" s="1"/>
  <c r="E52" i="8" s="1"/>
  <c r="E53" i="8" s="1"/>
  <c r="E54" i="8" s="1"/>
  <c r="E55" i="8" s="1"/>
  <c r="E56" i="8" s="1"/>
  <c r="E57" i="8" s="1"/>
  <c r="E58" i="8" s="1"/>
  <c r="E59" i="8" s="1"/>
  <c r="E60" i="8" s="1"/>
  <c r="E61" i="8" s="1"/>
  <c r="E62" i="8" s="1"/>
  <c r="E63" i="8" s="1"/>
  <c r="E64" i="8" s="1"/>
  <c r="E65" i="8" s="1"/>
  <c r="E66" i="8" s="1"/>
  <c r="E67" i="8" s="1"/>
  <c r="E68" i="8" s="1"/>
  <c r="E69" i="8" s="1"/>
  <c r="E70" i="8" s="1"/>
  <c r="E71" i="8" s="1"/>
  <c r="E72" i="8" s="1"/>
  <c r="E73" i="8" s="1"/>
  <c r="E74" i="8" s="1"/>
  <c r="E75" i="8" s="1"/>
  <c r="E76" i="8" s="1"/>
  <c r="E77" i="8" s="1"/>
  <c r="E78" i="8" s="1"/>
  <c r="E79" i="8" s="1"/>
  <c r="E80" i="8" s="1"/>
  <c r="E81" i="8" s="1"/>
  <c r="E82" i="8" s="1"/>
  <c r="E83" i="8" s="1"/>
  <c r="E84" i="8" s="1"/>
  <c r="E85" i="8" s="1"/>
  <c r="E86" i="8" s="1"/>
  <c r="E87" i="8" s="1"/>
  <c r="E88" i="8" s="1"/>
  <c r="E89" i="8" s="1"/>
  <c r="E90" i="8" s="1"/>
  <c r="E91" i="8" s="1"/>
  <c r="E92" i="8" s="1"/>
  <c r="E93" i="8" s="1"/>
  <c r="E94" i="8" s="1"/>
  <c r="E95" i="8" s="1"/>
  <c r="E96" i="8" s="1"/>
  <c r="E97" i="8" s="1"/>
  <c r="E98" i="8" s="1"/>
  <c r="E99" i="8" s="1"/>
  <c r="E100" i="8" s="1"/>
  <c r="E101" i="8" s="1"/>
  <c r="E102" i="8" s="1"/>
  <c r="E103" i="8" s="1"/>
  <c r="E104" i="8" s="1"/>
  <c r="E105" i="8" s="1"/>
  <c r="E106" i="8" s="1"/>
  <c r="E107" i="8" s="1"/>
  <c r="E108" i="8" s="1"/>
  <c r="E109" i="8" s="1"/>
  <c r="E110" i="8" s="1"/>
  <c r="E111" i="8" s="1"/>
  <c r="E112" i="8" s="1"/>
  <c r="E113" i="8" s="1"/>
  <c r="E114" i="8" s="1"/>
  <c r="E115" i="8" s="1"/>
  <c r="E116" i="8" s="1"/>
  <c r="E117" i="8" s="1"/>
  <c r="E118" i="8" s="1"/>
  <c r="E119" i="8" s="1"/>
  <c r="E120" i="8" s="1"/>
  <c r="E121" i="8" s="1"/>
  <c r="E122" i="8" s="1"/>
  <c r="E123" i="8" s="1"/>
  <c r="E124" i="8" s="1"/>
  <c r="E125" i="8" s="1"/>
  <c r="E126" i="8" s="1"/>
  <c r="E127" i="8" s="1"/>
  <c r="E128" i="8" s="1"/>
  <c r="E129" i="8" s="1"/>
  <c r="E130" i="8" s="1"/>
  <c r="E131" i="8" s="1"/>
  <c r="E132" i="8" s="1"/>
  <c r="E133" i="8" s="1"/>
  <c r="E134" i="8" s="1"/>
  <c r="E135" i="8" s="1"/>
  <c r="E136" i="8" s="1"/>
  <c r="E137" i="8" s="1"/>
  <c r="E138" i="8" s="1"/>
  <c r="E139" i="8" s="1"/>
  <c r="E140" i="8" s="1"/>
  <c r="E141" i="8" s="1"/>
  <c r="E142" i="8" s="1"/>
  <c r="E143" i="8" s="1"/>
  <c r="E144" i="8" s="1"/>
  <c r="E145" i="8" s="1"/>
  <c r="E146" i="8" s="1"/>
  <c r="E147" i="8" s="1"/>
  <c r="E148" i="8" s="1"/>
  <c r="E149" i="8" s="1"/>
  <c r="E150" i="8" s="1"/>
  <c r="E151" i="8" s="1"/>
  <c r="E152" i="8" s="1"/>
  <c r="E153" i="8" s="1"/>
  <c r="E154" i="8" s="1"/>
  <c r="E155" i="8" s="1"/>
  <c r="E156" i="8" s="1"/>
  <c r="E157" i="8" s="1"/>
  <c r="E158" i="8" s="1"/>
  <c r="E159" i="8" s="1"/>
  <c r="E160" i="8" s="1"/>
  <c r="E161" i="8" s="1"/>
  <c r="E162" i="8" s="1"/>
  <c r="E163" i="8" s="1"/>
  <c r="E164" i="8" s="1"/>
  <c r="E165" i="8" s="1"/>
  <c r="E166" i="8" s="1"/>
  <c r="E167" i="8" s="1"/>
  <c r="E168" i="8" s="1"/>
  <c r="E169" i="8" s="1"/>
  <c r="E170" i="8" s="1"/>
  <c r="E171" i="8" s="1"/>
  <c r="E172" i="8" s="1"/>
  <c r="E173" i="8" s="1"/>
  <c r="E174" i="8" s="1"/>
  <c r="E175" i="8" s="1"/>
  <c r="E176" i="8" s="1"/>
  <c r="E177" i="8" s="1"/>
  <c r="E178" i="8" s="1"/>
  <c r="E179" i="8" s="1"/>
  <c r="E180" i="8" s="1"/>
  <c r="E181" i="8" s="1"/>
  <c r="E182" i="8" s="1"/>
  <c r="E183" i="8" s="1"/>
  <c r="E184" i="8" s="1"/>
  <c r="E185" i="8" s="1"/>
  <c r="E186" i="8" s="1"/>
  <c r="E187" i="8" s="1"/>
  <c r="E188" i="8" s="1"/>
  <c r="E189" i="8" s="1"/>
  <c r="E190" i="8" s="1"/>
  <c r="E191" i="8" s="1"/>
  <c r="E192" i="8" s="1"/>
  <c r="E193" i="8" s="1"/>
  <c r="E194" i="8" s="1"/>
  <c r="E195" i="8" s="1"/>
  <c r="E196" i="8" s="1"/>
  <c r="E197" i="8" s="1"/>
  <c r="E198" i="8" s="1"/>
  <c r="E199" i="8" s="1"/>
  <c r="E200" i="8" s="1"/>
  <c r="E201" i="8" s="1"/>
  <c r="E202" i="8" s="1"/>
  <c r="E203" i="8" s="1"/>
  <c r="E204" i="8" s="1"/>
  <c r="E205" i="8" s="1"/>
  <c r="E206" i="8" s="1"/>
  <c r="E207" i="8" s="1"/>
  <c r="E208" i="8" s="1"/>
  <c r="E209" i="8" s="1"/>
  <c r="E210" i="8" s="1"/>
  <c r="E211" i="8" s="1"/>
  <c r="E212" i="8" s="1"/>
  <c r="E213" i="8" s="1"/>
  <c r="E214" i="8" s="1"/>
  <c r="E215" i="8" s="1"/>
  <c r="E216" i="8" s="1"/>
  <c r="E217" i="8" s="1"/>
  <c r="E218" i="8" s="1"/>
  <c r="E219" i="8" s="1"/>
  <c r="E220" i="8" s="1"/>
  <c r="E221" i="8" s="1"/>
  <c r="E222" i="8" s="1"/>
  <c r="E223" i="8" s="1"/>
  <c r="E224" i="8" s="1"/>
  <c r="E225" i="8" s="1"/>
  <c r="E226" i="8" s="1"/>
  <c r="E227" i="8" s="1"/>
  <c r="E228" i="8" s="1"/>
  <c r="E229" i="8" s="1"/>
  <c r="E230" i="8" s="1"/>
  <c r="E231" i="8" s="1"/>
  <c r="E232" i="8" s="1"/>
  <c r="E233" i="8" s="1"/>
  <c r="E234" i="8" s="1"/>
  <c r="E235" i="8" s="1"/>
  <c r="E236" i="8" s="1"/>
  <c r="E237" i="8" s="1"/>
  <c r="E238" i="8" s="1"/>
  <c r="E239" i="8" s="1"/>
  <c r="E240" i="8" s="1"/>
  <c r="E241" i="8" s="1"/>
  <c r="E242" i="8" s="1"/>
  <c r="E243" i="8" s="1"/>
  <c r="E244" i="8" s="1"/>
  <c r="E245" i="8" s="1"/>
  <c r="E246" i="8" s="1"/>
  <c r="E247" i="8" s="1"/>
  <c r="E248" i="8" s="1"/>
  <c r="E249" i="8" s="1"/>
  <c r="E250" i="8" s="1"/>
  <c r="E251" i="8" s="1"/>
  <c r="E252" i="8" s="1"/>
  <c r="E253" i="8" s="1"/>
  <c r="E254" i="8" s="1"/>
  <c r="E255" i="8" s="1"/>
  <c r="E256" i="8" s="1"/>
  <c r="E257" i="8" s="1"/>
  <c r="E258" i="8" s="1"/>
  <c r="E259" i="8" s="1"/>
  <c r="E260" i="8" s="1"/>
  <c r="E261" i="8" s="1"/>
  <c r="E262" i="8" s="1"/>
  <c r="E263" i="8" s="1"/>
  <c r="E264" i="8" s="1"/>
  <c r="E265" i="8" s="1"/>
  <c r="E266" i="8" s="1"/>
  <c r="E267" i="8" s="1"/>
  <c r="E268" i="8" s="1"/>
  <c r="E269" i="8" s="1"/>
  <c r="E270" i="8" s="1"/>
  <c r="E271" i="8" s="1"/>
  <c r="E272" i="8" s="1"/>
  <c r="E273" i="8" s="1"/>
  <c r="E274" i="8" s="1"/>
  <c r="E275" i="8" s="1"/>
  <c r="E276" i="8" s="1"/>
  <c r="E277" i="8" s="1"/>
  <c r="E278" i="8" s="1"/>
  <c r="E279" i="8" s="1"/>
  <c r="E280" i="8" s="1"/>
  <c r="E281" i="8" s="1"/>
  <c r="E282" i="8" s="1"/>
  <c r="E283" i="8" s="1"/>
  <c r="E284" i="8" s="1"/>
  <c r="E285" i="8" s="1"/>
  <c r="E286" i="8" s="1"/>
  <c r="E287" i="8" s="1"/>
  <c r="E288" i="8" s="1"/>
  <c r="E289" i="8" s="1"/>
  <c r="E290" i="8" s="1"/>
  <c r="E291" i="8" s="1"/>
  <c r="E292" i="8" s="1"/>
  <c r="E293" i="8" s="1"/>
  <c r="E294" i="8" s="1"/>
  <c r="E295" i="8" s="1"/>
  <c r="E296" i="8" s="1"/>
  <c r="E297" i="8" s="1"/>
  <c r="E298" i="8" s="1"/>
  <c r="E299" i="8" s="1"/>
  <c r="E300" i="8" s="1"/>
  <c r="E301" i="8" s="1"/>
  <c r="E302" i="8" s="1"/>
  <c r="E303" i="8" s="1"/>
  <c r="E304" i="8" s="1"/>
  <c r="E305" i="8" s="1"/>
  <c r="E306" i="8" s="1"/>
  <c r="E307" i="8" s="1"/>
  <c r="E308" i="8" s="1"/>
  <c r="E309" i="8" s="1"/>
  <c r="E310" i="8" s="1"/>
  <c r="E311" i="8" s="1"/>
  <c r="E312" i="8" s="1"/>
  <c r="E313" i="8" s="1"/>
  <c r="E314" i="8" s="1"/>
  <c r="E315" i="8" s="1"/>
  <c r="E316" i="8" s="1"/>
  <c r="E317" i="8" s="1"/>
  <c r="E318" i="8" s="1"/>
  <c r="E319" i="8" s="1"/>
  <c r="E320" i="8" s="1"/>
  <c r="E321" i="8" s="1"/>
  <c r="E322" i="8" s="1"/>
  <c r="E323" i="8" s="1"/>
  <c r="E324" i="8" s="1"/>
  <c r="E325" i="8" s="1"/>
  <c r="E326" i="8" s="1"/>
  <c r="E327" i="8" s="1"/>
  <c r="E328" i="8" s="1"/>
  <c r="E329" i="8" s="1"/>
  <c r="E330" i="8" s="1"/>
  <c r="E331" i="8" s="1"/>
  <c r="E332" i="8" s="1"/>
  <c r="E333" i="8" s="1"/>
  <c r="E334" i="8" s="1"/>
  <c r="E335" i="8" s="1"/>
  <c r="E336" i="8" s="1"/>
  <c r="E337" i="8" s="1"/>
  <c r="E338" i="8" s="1"/>
  <c r="E339" i="8" s="1"/>
  <c r="E340" i="8" s="1"/>
  <c r="E341" i="8" s="1"/>
  <c r="E342" i="8" s="1"/>
  <c r="E343" i="8" s="1"/>
  <c r="E344" i="8" s="1"/>
  <c r="E345" i="8" s="1"/>
  <c r="E346" i="8" s="1"/>
  <c r="E347" i="8" s="1"/>
  <c r="E348" i="8" s="1"/>
  <c r="E349" i="8" s="1"/>
  <c r="E350" i="8" s="1"/>
  <c r="E351" i="8" s="1"/>
  <c r="E352" i="8" s="1"/>
  <c r="E353" i="8" s="1"/>
  <c r="E354" i="8" s="1"/>
  <c r="E355" i="8" s="1"/>
  <c r="E356" i="8" s="1"/>
  <c r="E357" i="8" s="1"/>
  <c r="E358" i="8" s="1"/>
  <c r="E359" i="8" s="1"/>
  <c r="E360" i="8" s="1"/>
  <c r="E361" i="8" s="1"/>
  <c r="E362" i="8" s="1"/>
  <c r="E363" i="8" s="1"/>
  <c r="E364" i="8" s="1"/>
  <c r="E365" i="8" s="1"/>
  <c r="E366" i="8" s="1"/>
  <c r="E367" i="8" s="1"/>
  <c r="E368" i="8" s="1"/>
  <c r="E369" i="8" s="1"/>
  <c r="E370" i="8" s="1"/>
  <c r="E371" i="8" s="1"/>
  <c r="E372" i="8" s="1"/>
  <c r="E373" i="8" s="1"/>
  <c r="E374" i="8" s="1"/>
  <c r="E375" i="8" s="1"/>
  <c r="E376" i="8" s="1"/>
  <c r="E377" i="8" s="1"/>
  <c r="E378" i="8" s="1"/>
  <c r="E379" i="8" s="1"/>
  <c r="E380" i="8" s="1"/>
  <c r="E381" i="8" s="1"/>
  <c r="E382" i="8" s="1"/>
  <c r="E383" i="8" s="1"/>
  <c r="E384" i="8" s="1"/>
  <c r="E385" i="8" s="1"/>
  <c r="E386" i="8" s="1"/>
  <c r="E387" i="8" s="1"/>
  <c r="E388" i="8" s="1"/>
  <c r="E389" i="8" s="1"/>
  <c r="E390" i="8" s="1"/>
  <c r="E391" i="8" s="1"/>
  <c r="E392" i="8" s="1"/>
  <c r="E393" i="8" s="1"/>
  <c r="E394" i="8" s="1"/>
  <c r="E395" i="8" s="1"/>
  <c r="E396" i="8" s="1"/>
  <c r="E397" i="8" s="1"/>
  <c r="E398" i="8" s="1"/>
  <c r="E399" i="8" s="1"/>
  <c r="E400" i="8" s="1"/>
  <c r="E401" i="8" s="1"/>
  <c r="E402" i="8" s="1"/>
  <c r="E403" i="8" s="1"/>
  <c r="E404" i="8" s="1"/>
  <c r="E405" i="8" s="1"/>
  <c r="E406" i="8" s="1"/>
  <c r="E407" i="8" s="1"/>
  <c r="E408" i="8" s="1"/>
  <c r="E409" i="8" s="1"/>
  <c r="E410" i="8" s="1"/>
  <c r="E411" i="8" s="1"/>
  <c r="E412" i="8" s="1"/>
  <c r="E413" i="8" s="1"/>
  <c r="E414" i="8" s="1"/>
  <c r="E415" i="8" s="1"/>
  <c r="E416" i="8" s="1"/>
  <c r="E417" i="8" s="1"/>
  <c r="E418" i="8" s="1"/>
  <c r="E419" i="8" s="1"/>
  <c r="E420" i="8" s="1"/>
  <c r="E421" i="8" s="1"/>
  <c r="E422" i="8" s="1"/>
  <c r="E423" i="8" s="1"/>
  <c r="E424" i="8" s="1"/>
  <c r="E425" i="8" s="1"/>
  <c r="E426" i="8" s="1"/>
  <c r="E427" i="8" s="1"/>
  <c r="E428" i="8" s="1"/>
  <c r="E429" i="8" s="1"/>
  <c r="E430" i="8" s="1"/>
  <c r="E431" i="8" s="1"/>
  <c r="E432" i="8" s="1"/>
  <c r="E433" i="8" s="1"/>
  <c r="E434" i="8" s="1"/>
  <c r="E435" i="8" s="1"/>
  <c r="E436" i="8" s="1"/>
  <c r="E437" i="8" s="1"/>
  <c r="E438" i="8" s="1"/>
  <c r="E439" i="8" s="1"/>
  <c r="E440" i="8" s="1"/>
  <c r="E441" i="8" s="1"/>
  <c r="E442" i="8" s="1"/>
  <c r="E443" i="8" s="1"/>
  <c r="E444" i="8" s="1"/>
  <c r="E445" i="8" s="1"/>
  <c r="E446" i="8" s="1"/>
  <c r="E447" i="8" s="1"/>
  <c r="E448" i="8" s="1"/>
  <c r="E449" i="8" s="1"/>
  <c r="E450" i="8" s="1"/>
  <c r="E451" i="8" s="1"/>
  <c r="E452" i="8" s="1"/>
  <c r="E453" i="8" s="1"/>
  <c r="E454" i="8" s="1"/>
  <c r="E455" i="8" s="1"/>
  <c r="E456" i="8" s="1"/>
  <c r="E457" i="8" s="1"/>
  <c r="E458" i="8" s="1"/>
  <c r="E459" i="8" s="1"/>
  <c r="E460" i="8" s="1"/>
  <c r="E461" i="8" s="1"/>
  <c r="E462" i="8" s="1"/>
  <c r="E463" i="8" s="1"/>
  <c r="E464" i="8" s="1"/>
  <c r="E465" i="8" s="1"/>
  <c r="E466" i="8" s="1"/>
  <c r="E467" i="8" s="1"/>
  <c r="E468" i="8" s="1"/>
  <c r="E469" i="8" s="1"/>
  <c r="E470" i="8" s="1"/>
  <c r="E471" i="8" s="1"/>
  <c r="E472" i="8" s="1"/>
  <c r="E473" i="8" s="1"/>
  <c r="E474" i="8" s="1"/>
  <c r="E475" i="8" s="1"/>
  <c r="E476" i="8" s="1"/>
  <c r="E477" i="8" s="1"/>
  <c r="E478" i="8" s="1"/>
  <c r="E479" i="8" s="1"/>
  <c r="E480" i="8" s="1"/>
  <c r="E481" i="8" s="1"/>
  <c r="E482" i="8" s="1"/>
  <c r="E483" i="8" s="1"/>
  <c r="E484" i="8" s="1"/>
  <c r="E485" i="8" s="1"/>
  <c r="E486" i="8" s="1"/>
  <c r="E487" i="8" s="1"/>
  <c r="E488" i="8" s="1"/>
  <c r="E489" i="8" s="1"/>
  <c r="E490" i="8" s="1"/>
  <c r="E491" i="8" s="1"/>
  <c r="E492" i="8" s="1"/>
  <c r="E493" i="8" s="1"/>
  <c r="E494" i="8" s="1"/>
  <c r="E495" i="8" s="1"/>
  <c r="E496" i="8" s="1"/>
  <c r="E497" i="8" s="1"/>
  <c r="E498" i="8" s="1"/>
  <c r="E499" i="8" s="1"/>
  <c r="E500" i="8" s="1"/>
  <c r="E501" i="8" s="1"/>
  <c r="E502" i="8" s="1"/>
  <c r="E503" i="8" s="1"/>
  <c r="E504" i="8" s="1"/>
  <c r="E505" i="8" s="1"/>
  <c r="E506" i="8" s="1"/>
  <c r="E507" i="8" s="1"/>
  <c r="E508" i="8" s="1"/>
  <c r="E509" i="8" s="1"/>
  <c r="E510" i="8" s="1"/>
  <c r="E511" i="8" s="1"/>
  <c r="E512" i="8" s="1"/>
  <c r="E513" i="8" s="1"/>
  <c r="E514" i="8" s="1"/>
  <c r="E515" i="8" s="1"/>
  <c r="E516" i="8" s="1"/>
  <c r="E517" i="8" s="1"/>
  <c r="E518" i="8" s="1"/>
  <c r="E519" i="8" s="1"/>
  <c r="E520" i="8" s="1"/>
  <c r="E521" i="8" s="1"/>
  <c r="E522" i="8" s="1"/>
  <c r="E523" i="8" s="1"/>
  <c r="E524" i="8" s="1"/>
  <c r="E525" i="8" s="1"/>
  <c r="E526" i="8" s="1"/>
  <c r="E527" i="8" s="1"/>
  <c r="E528" i="8" s="1"/>
  <c r="E529" i="8" s="1"/>
  <c r="E530" i="8" s="1"/>
  <c r="E531" i="8" s="1"/>
  <c r="E532" i="8" s="1"/>
  <c r="E533" i="8" s="1"/>
  <c r="E534" i="8" s="1"/>
  <c r="E535" i="8" s="1"/>
  <c r="E536" i="8" s="1"/>
  <c r="E537" i="8" s="1"/>
  <c r="E538" i="8" s="1"/>
  <c r="E539" i="8" s="1"/>
  <c r="E540" i="8" s="1"/>
  <c r="E541" i="8" s="1"/>
  <c r="E542" i="8" s="1"/>
  <c r="E543" i="8" s="1"/>
  <c r="E544" i="8" s="1"/>
  <c r="E545" i="8" s="1"/>
  <c r="E546" i="8" s="1"/>
  <c r="E547" i="8" s="1"/>
  <c r="E548" i="8" s="1"/>
  <c r="E549" i="8" s="1"/>
  <c r="E550" i="8" s="1"/>
  <c r="E551" i="8" s="1"/>
  <c r="E552" i="8" s="1"/>
  <c r="E553" i="8" s="1"/>
  <c r="E554" i="8" s="1"/>
  <c r="E555" i="8" s="1"/>
  <c r="E556" i="8" s="1"/>
  <c r="E557" i="8" s="1"/>
  <c r="E558" i="8" s="1"/>
  <c r="E559" i="8" s="1"/>
  <c r="E560" i="8" s="1"/>
  <c r="E561" i="8" s="1"/>
  <c r="E562" i="8" s="1"/>
  <c r="E563" i="8" s="1"/>
  <c r="E564" i="8" s="1"/>
  <c r="E565" i="8" s="1"/>
  <c r="E566" i="8" s="1"/>
  <c r="E567" i="8" s="1"/>
  <c r="E568" i="8" s="1"/>
  <c r="E569" i="8" s="1"/>
  <c r="E570" i="8" s="1"/>
  <c r="E571" i="8" s="1"/>
  <c r="E572" i="8" s="1"/>
  <c r="E573" i="8" s="1"/>
  <c r="E574" i="8" s="1"/>
  <c r="E575" i="8" s="1"/>
  <c r="E576" i="8" s="1"/>
  <c r="E577" i="8" s="1"/>
  <c r="E578" i="8" s="1"/>
  <c r="E579" i="8" s="1"/>
  <c r="E580" i="8" s="1"/>
  <c r="E581" i="8" s="1"/>
  <c r="E582" i="8" s="1"/>
  <c r="E583" i="8" s="1"/>
  <c r="E584" i="8" s="1"/>
  <c r="E585" i="8" s="1"/>
  <c r="E586" i="8" s="1"/>
  <c r="E587" i="8" s="1"/>
  <c r="E588" i="8" s="1"/>
  <c r="E589" i="8" s="1"/>
  <c r="E590" i="8" s="1"/>
  <c r="E591" i="8" s="1"/>
  <c r="E592" i="8" s="1"/>
  <c r="E593" i="8" s="1"/>
  <c r="E594" i="8" s="1"/>
  <c r="E595" i="8" s="1"/>
  <c r="E596" i="8" s="1"/>
  <c r="E597" i="8" s="1"/>
  <c r="E598" i="8" s="1"/>
  <c r="E599" i="8" s="1"/>
  <c r="E600" i="8" s="1"/>
  <c r="E601" i="8" s="1"/>
  <c r="E602" i="8" s="1"/>
  <c r="E603" i="8" s="1"/>
  <c r="E604" i="8" s="1"/>
  <c r="E605" i="8" s="1"/>
  <c r="E606" i="8" s="1"/>
  <c r="E607" i="8" s="1"/>
  <c r="E608" i="8" s="1"/>
  <c r="E609" i="8" s="1"/>
  <c r="E610" i="8" s="1"/>
  <c r="E611" i="8" s="1"/>
  <c r="E612" i="8" s="1"/>
  <c r="E613" i="8" s="1"/>
  <c r="E614" i="8" s="1"/>
  <c r="E615" i="8" s="1"/>
  <c r="E616" i="8" s="1"/>
  <c r="E617" i="8" s="1"/>
  <c r="E618" i="8" s="1"/>
  <c r="E619" i="8" s="1"/>
  <c r="E620" i="8" s="1"/>
  <c r="E621" i="8" s="1"/>
  <c r="E622" i="8" s="1"/>
  <c r="E623" i="8" s="1"/>
  <c r="E624" i="8" s="1"/>
  <c r="E625" i="8" s="1"/>
  <c r="E626" i="8" s="1"/>
  <c r="E627" i="8" s="1"/>
  <c r="E628" i="8" s="1"/>
  <c r="E629" i="8" s="1"/>
  <c r="E630" i="8" s="1"/>
  <c r="E631" i="8" s="1"/>
  <c r="E632" i="8" s="1"/>
  <c r="E633" i="8" s="1"/>
  <c r="E634" i="8" s="1"/>
  <c r="E635" i="8" s="1"/>
  <c r="E636" i="8" s="1"/>
  <c r="E637" i="8" s="1"/>
  <c r="E638" i="8" s="1"/>
  <c r="E639" i="8" s="1"/>
  <c r="E640" i="8" s="1"/>
  <c r="E641" i="8" s="1"/>
  <c r="E642" i="8" s="1"/>
  <c r="E643" i="8" s="1"/>
  <c r="E644" i="8" s="1"/>
  <c r="E645" i="8" s="1"/>
  <c r="E646" i="8" s="1"/>
  <c r="E647" i="8" s="1"/>
  <c r="E648" i="8" s="1"/>
  <c r="E649" i="8" s="1"/>
  <c r="E650" i="8" s="1"/>
  <c r="E651" i="8" s="1"/>
  <c r="E652" i="8" s="1"/>
  <c r="E653" i="8" s="1"/>
  <c r="E654" i="8" s="1"/>
  <c r="E655" i="8" s="1"/>
  <c r="E656" i="8" s="1"/>
  <c r="E657" i="8" s="1"/>
  <c r="E658" i="8" s="1"/>
  <c r="E659" i="8" s="1"/>
  <c r="E660" i="8" s="1"/>
  <c r="E661" i="8" s="1"/>
  <c r="E662" i="8" s="1"/>
  <c r="E663" i="8" s="1"/>
  <c r="E664" i="8" s="1"/>
  <c r="E665" i="8" s="1"/>
  <c r="E666" i="8" s="1"/>
  <c r="E667" i="8" s="1"/>
  <c r="E668" i="8" s="1"/>
  <c r="E669" i="8" s="1"/>
  <c r="E670" i="8" s="1"/>
  <c r="E671" i="8" s="1"/>
  <c r="E672" i="8" s="1"/>
  <c r="E673" i="8" s="1"/>
  <c r="E674" i="8" s="1"/>
  <c r="E675" i="8" s="1"/>
  <c r="E676" i="8" s="1"/>
  <c r="E677" i="8" s="1"/>
  <c r="E678" i="8" s="1"/>
  <c r="E679" i="8" s="1"/>
  <c r="E680" i="8" s="1"/>
  <c r="E681" i="8" s="1"/>
  <c r="E682" i="8" s="1"/>
  <c r="E683" i="8" s="1"/>
  <c r="E684" i="8" s="1"/>
  <c r="E685" i="8" s="1"/>
  <c r="E686" i="8" s="1"/>
  <c r="E687" i="8" s="1"/>
  <c r="E688" i="8" s="1"/>
  <c r="E689" i="8" s="1"/>
  <c r="E690" i="8" s="1"/>
  <c r="E691" i="8" s="1"/>
  <c r="E692" i="8" s="1"/>
  <c r="E693" i="8" s="1"/>
  <c r="E694" i="8" s="1"/>
  <c r="E695" i="8" s="1"/>
  <c r="E696" i="8" s="1"/>
  <c r="E697" i="8" s="1"/>
  <c r="E698" i="8" s="1"/>
  <c r="E699" i="8" s="1"/>
  <c r="E700" i="8" s="1"/>
  <c r="E701" i="8" s="1"/>
  <c r="E702" i="8" s="1"/>
  <c r="E703" i="8" s="1"/>
  <c r="E704" i="8" s="1"/>
  <c r="E705" i="8" s="1"/>
  <c r="E706" i="8" s="1"/>
  <c r="E707" i="8" s="1"/>
  <c r="E708" i="8" s="1"/>
  <c r="E709" i="8" s="1"/>
  <c r="E710" i="8" s="1"/>
  <c r="E711" i="8" s="1"/>
  <c r="E712" i="8" s="1"/>
  <c r="E713" i="8" s="1"/>
  <c r="E714" i="8" s="1"/>
  <c r="E715" i="8" s="1"/>
  <c r="E716" i="8" s="1"/>
  <c r="E717" i="8" s="1"/>
  <c r="E718" i="8" s="1"/>
  <c r="E719" i="8" s="1"/>
  <c r="E720" i="8" s="1"/>
  <c r="E721" i="8" s="1"/>
  <c r="E722" i="8" s="1"/>
  <c r="E723" i="8" s="1"/>
  <c r="E724" i="8" s="1"/>
  <c r="E725" i="8" s="1"/>
  <c r="E726" i="8" s="1"/>
  <c r="E727" i="8" s="1"/>
  <c r="E728" i="8" s="1"/>
  <c r="E729" i="8" s="1"/>
  <c r="E730" i="8" s="1"/>
  <c r="E731" i="8" s="1"/>
  <c r="E732" i="8" s="1"/>
  <c r="E733" i="8" s="1"/>
  <c r="E734" i="8" s="1"/>
  <c r="E735" i="8" s="1"/>
  <c r="E736" i="8" s="1"/>
  <c r="E737" i="8" s="1"/>
  <c r="E738" i="8" s="1"/>
  <c r="E739" i="8" s="1"/>
  <c r="E740" i="8" s="1"/>
  <c r="E741" i="8" s="1"/>
  <c r="E742" i="8" s="1"/>
  <c r="E743" i="8" s="1"/>
  <c r="E744" i="8" s="1"/>
  <c r="E745" i="8" s="1"/>
  <c r="E746" i="8" s="1"/>
  <c r="E747" i="8" s="1"/>
  <c r="E748" i="8" s="1"/>
  <c r="E749" i="8" s="1"/>
  <c r="E750" i="8" s="1"/>
  <c r="E751" i="8" s="1"/>
  <c r="E752" i="8" s="1"/>
  <c r="E753" i="8" s="1"/>
  <c r="E754" i="8" s="1"/>
  <c r="E755" i="8" s="1"/>
  <c r="E756" i="8" s="1"/>
  <c r="E757" i="8" s="1"/>
  <c r="E758" i="8" s="1"/>
  <c r="E759" i="8" s="1"/>
  <c r="E760" i="8" s="1"/>
  <c r="E761" i="8" s="1"/>
  <c r="E762" i="8" s="1"/>
  <c r="E763" i="8" s="1"/>
  <c r="E764" i="8" s="1"/>
  <c r="E765" i="8" s="1"/>
  <c r="E766" i="8" s="1"/>
  <c r="E767" i="8" s="1"/>
  <c r="E768" i="8" s="1"/>
  <c r="E769" i="8" s="1"/>
  <c r="E770" i="8" s="1"/>
  <c r="E771" i="8" s="1"/>
  <c r="E772" i="8" s="1"/>
  <c r="E773" i="8" s="1"/>
  <c r="E774" i="8" s="1"/>
  <c r="E775" i="8" s="1"/>
  <c r="E776" i="8" s="1"/>
  <c r="C45" i="8"/>
  <c r="L94" i="70" l="1"/>
  <c r="K95" i="70"/>
  <c r="L89" i="30"/>
  <c r="K90" i="30"/>
  <c r="C44" i="8"/>
  <c r="K91" i="30" l="1"/>
  <c r="L90" i="30"/>
  <c r="K96" i="70"/>
  <c r="L95" i="70"/>
  <c r="C43" i="8"/>
  <c r="K97" i="70" l="1"/>
  <c r="L96" i="70"/>
  <c r="K92" i="30"/>
  <c r="L91" i="30"/>
  <c r="C42" i="8"/>
  <c r="L92" i="30" l="1"/>
  <c r="K93" i="30"/>
  <c r="L97" i="70"/>
  <c r="K98" i="70"/>
  <c r="C41" i="8"/>
  <c r="K99" i="70" l="1"/>
  <c r="L98" i="70"/>
  <c r="L93" i="30"/>
  <c r="K94" i="30"/>
  <c r="C40" i="8"/>
  <c r="K95" i="30" l="1"/>
  <c r="L94" i="30"/>
  <c r="K100" i="70"/>
  <c r="L99" i="70"/>
  <c r="C39" i="8"/>
  <c r="L100" i="70" l="1"/>
  <c r="K101" i="70"/>
  <c r="L95" i="30"/>
  <c r="K96" i="30"/>
  <c r="C38" i="8"/>
  <c r="L96" i="30" l="1"/>
  <c r="K97" i="30"/>
  <c r="K102" i="70"/>
  <c r="L101" i="70"/>
  <c r="C37" i="8"/>
  <c r="K103" i="70" l="1"/>
  <c r="L102" i="70"/>
  <c r="K98" i="30"/>
  <c r="L97" i="30"/>
  <c r="C36" i="8"/>
  <c r="L98" i="30" l="1"/>
  <c r="K99" i="30"/>
  <c r="L103" i="70"/>
  <c r="K104" i="70"/>
  <c r="C35" i="8"/>
  <c r="L99" i="30" l="1"/>
  <c r="K100" i="30"/>
  <c r="K105" i="70"/>
  <c r="L104" i="70"/>
  <c r="C34" i="8"/>
  <c r="K106" i="70" l="1"/>
  <c r="L105" i="70"/>
  <c r="K101" i="30"/>
  <c r="L100" i="30"/>
  <c r="C33" i="8"/>
  <c r="L101" i="30" l="1"/>
  <c r="K102" i="30"/>
  <c r="L106" i="70"/>
  <c r="K107" i="70"/>
  <c r="C32" i="8"/>
  <c r="K103" i="30" l="1"/>
  <c r="L102" i="30"/>
  <c r="K108" i="70"/>
  <c r="L107" i="70"/>
  <c r="C31" i="8"/>
  <c r="K109" i="70" l="1"/>
  <c r="L108" i="70"/>
  <c r="K104" i="30"/>
  <c r="L103" i="30"/>
  <c r="C30" i="8"/>
  <c r="L104" i="30" l="1"/>
  <c r="K105" i="30"/>
  <c r="L109" i="70"/>
  <c r="K110" i="70"/>
  <c r="C29" i="8"/>
  <c r="K111" i="70" l="1"/>
  <c r="L110" i="70"/>
  <c r="K106" i="30"/>
  <c r="L105" i="30"/>
  <c r="C28" i="8"/>
  <c r="K107" i="30" l="1"/>
  <c r="L106" i="30"/>
  <c r="K112" i="70"/>
  <c r="L111" i="70"/>
  <c r="C27" i="8"/>
  <c r="L112" i="70" l="1"/>
  <c r="K113" i="70"/>
  <c r="L107" i="30"/>
  <c r="K108" i="30"/>
  <c r="C26" i="8"/>
  <c r="L108" i="30" l="1"/>
  <c r="K109" i="30"/>
  <c r="K114" i="70"/>
  <c r="L113" i="70"/>
  <c r="C25" i="8"/>
  <c r="K115" i="70" l="1"/>
  <c r="L114" i="70"/>
  <c r="K110" i="30"/>
  <c r="L109" i="30"/>
  <c r="C24" i="8"/>
  <c r="L110" i="30" l="1"/>
  <c r="K111" i="30"/>
  <c r="L115" i="70"/>
  <c r="K116" i="70"/>
  <c r="C23" i="8"/>
  <c r="K117" i="70" l="1"/>
  <c r="L116" i="70"/>
  <c r="K112" i="30"/>
  <c r="L111" i="30"/>
  <c r="K22" i="8"/>
  <c r="H22" i="8"/>
  <c r="C22" i="8"/>
  <c r="K113" i="30" l="1"/>
  <c r="L112" i="30"/>
  <c r="K118" i="70"/>
  <c r="L117" i="70"/>
  <c r="K21" i="8"/>
  <c r="H21" i="8"/>
  <c r="C21" i="8"/>
  <c r="L118" i="70" l="1"/>
  <c r="K119" i="70"/>
  <c r="L113" i="30"/>
  <c r="K114" i="30"/>
  <c r="AJ20" i="8"/>
  <c r="K20" i="8"/>
  <c r="H20" i="8"/>
  <c r="C20" i="8"/>
  <c r="K120" i="70" l="1"/>
  <c r="L119" i="70"/>
  <c r="K115" i="30"/>
  <c r="L114" i="30"/>
  <c r="AJ19" i="8"/>
  <c r="C19" i="8"/>
  <c r="K116" i="30" l="1"/>
  <c r="L115" i="30"/>
  <c r="K121" i="70"/>
  <c r="L120" i="70"/>
  <c r="AJ18" i="8"/>
  <c r="C18" i="8"/>
  <c r="L121" i="70" l="1"/>
  <c r="K122" i="70"/>
  <c r="L116" i="30"/>
  <c r="K117" i="30"/>
  <c r="AJ17" i="8"/>
  <c r="C17" i="8"/>
  <c r="K118" i="30" l="1"/>
  <c r="L117" i="30"/>
  <c r="K123" i="70"/>
  <c r="L122" i="70"/>
  <c r="AJ16" i="8"/>
  <c r="C16" i="8"/>
  <c r="K124" i="70" l="1"/>
  <c r="L123" i="70"/>
  <c r="K119" i="30"/>
  <c r="L118" i="30"/>
  <c r="AJ15" i="8"/>
  <c r="C15" i="8"/>
  <c r="L119" i="30" l="1"/>
  <c r="K120" i="30"/>
  <c r="L124" i="70"/>
  <c r="K125" i="70"/>
  <c r="AJ14" i="8"/>
  <c r="C14" i="8"/>
  <c r="K126" i="70" l="1"/>
  <c r="L125" i="70"/>
  <c r="K121" i="30"/>
  <c r="L120" i="30"/>
  <c r="AJ13" i="8"/>
  <c r="C13" i="8"/>
  <c r="K122" i="30" l="1"/>
  <c r="L121" i="30"/>
  <c r="K127" i="70"/>
  <c r="L126" i="70"/>
  <c r="AJ12" i="8"/>
  <c r="E12" i="8"/>
  <c r="E13" i="8" s="1"/>
  <c r="E14" i="8" s="1"/>
  <c r="E15" i="8" s="1"/>
  <c r="E16" i="8" s="1"/>
  <c r="E17" i="8" s="1"/>
  <c r="E18" i="8" s="1"/>
  <c r="E19" i="8" s="1"/>
  <c r="E20" i="8" s="1"/>
  <c r="E21" i="8" s="1"/>
  <c r="E22" i="8" s="1"/>
  <c r="E23" i="8" s="1"/>
  <c r="E24" i="8" s="1"/>
  <c r="E25" i="8" s="1"/>
  <c r="E26" i="8" s="1"/>
  <c r="E27" i="8" s="1"/>
  <c r="E28" i="8" s="1"/>
  <c r="E29" i="8" s="1"/>
  <c r="E30" i="8" s="1"/>
  <c r="E31" i="8" s="1"/>
  <c r="E32" i="8" s="1"/>
  <c r="E33" i="8" s="1"/>
  <c r="E34" i="8" s="1"/>
  <c r="E35" i="8" s="1"/>
  <c r="E36" i="8" s="1"/>
  <c r="E37" i="8" s="1"/>
  <c r="E38" i="8" s="1"/>
  <c r="E39" i="8" s="1"/>
  <c r="E40" i="8" s="1"/>
  <c r="C12" i="8"/>
  <c r="L127" i="70" l="1"/>
  <c r="K128" i="70"/>
  <c r="L122" i="30"/>
  <c r="K123" i="30"/>
  <c r="A12" i="8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J11" i="8"/>
  <c r="J11" i="8"/>
  <c r="G11" i="8"/>
  <c r="C11" i="8"/>
  <c r="G12" i="8" l="1"/>
  <c r="H12" i="8" s="1"/>
  <c r="K124" i="30"/>
  <c r="L123" i="30"/>
  <c r="J12" i="8"/>
  <c r="K12" i="8" s="1"/>
  <c r="K129" i="70"/>
  <c r="L128" i="70"/>
  <c r="AD9" i="8"/>
  <c r="B9" i="8"/>
  <c r="C9" i="8" s="1"/>
  <c r="D9" i="8" s="1"/>
  <c r="E9" i="8" s="1"/>
  <c r="F9" i="8" s="1"/>
  <c r="G9" i="8" s="1"/>
  <c r="H9" i="8" s="1"/>
  <c r="I9" i="8" s="1"/>
  <c r="J9" i="8" s="1"/>
  <c r="K9" i="8" s="1"/>
  <c r="L9" i="8" s="1"/>
  <c r="M9" i="8" s="1"/>
  <c r="N9" i="8" s="1"/>
  <c r="O9" i="8" s="1"/>
  <c r="P9" i="8" s="1"/>
  <c r="Q9" i="8" s="1"/>
  <c r="R9" i="8" s="1"/>
  <c r="S9" i="8" s="1"/>
  <c r="T9" i="8" s="1"/>
  <c r="U9" i="8" s="1"/>
  <c r="V9" i="8" s="1"/>
  <c r="W9" i="8" s="1"/>
  <c r="X9" i="8" s="1"/>
  <c r="Y9" i="8" s="1"/>
  <c r="Z9" i="8" s="1"/>
  <c r="AA9" i="8" s="1"/>
  <c r="AB9" i="8" s="1"/>
  <c r="AH7" i="8"/>
  <c r="AA7" i="8"/>
  <c r="K125" i="30" l="1"/>
  <c r="L124" i="30"/>
  <c r="G13" i="8"/>
  <c r="H13" i="8" s="1"/>
  <c r="K130" i="70"/>
  <c r="L129" i="70"/>
  <c r="J13" i="8"/>
  <c r="K13" i="8" s="1"/>
  <c r="X7" i="8"/>
  <c r="V7" i="8"/>
  <c r="AC6" i="8"/>
  <c r="AD7" i="8" s="1"/>
  <c r="S6" i="8"/>
  <c r="F5" i="8"/>
  <c r="AL4" i="8"/>
  <c r="AK4" i="8"/>
  <c r="V4" i="8"/>
  <c r="V5" i="8" s="1"/>
  <c r="V6" i="8" s="1"/>
  <c r="V8" i="8" s="1"/>
  <c r="AL3" i="8"/>
  <c r="AK3" i="8"/>
  <c r="G3" i="8"/>
  <c r="AL2" i="8"/>
  <c r="AK2" i="8"/>
  <c r="AB63" i="18"/>
  <c r="Y63" i="18"/>
  <c r="R63" i="18"/>
  <c r="S63" i="18" s="1"/>
  <c r="Q63" i="18"/>
  <c r="T63" i="18" s="1"/>
  <c r="P63" i="18"/>
  <c r="Y62" i="18"/>
  <c r="AB62" i="18" s="1"/>
  <c r="S62" i="18"/>
  <c r="R62" i="18"/>
  <c r="Q62" i="18"/>
  <c r="T62" i="18" s="1"/>
  <c r="P62" i="18"/>
  <c r="AB61" i="18"/>
  <c r="Y61" i="18"/>
  <c r="R61" i="18"/>
  <c r="S61" i="18" s="1"/>
  <c r="Q61" i="18"/>
  <c r="T61" i="18" s="1"/>
  <c r="P61" i="18"/>
  <c r="Y60" i="18"/>
  <c r="AB60" i="18" s="1"/>
  <c r="S60" i="18"/>
  <c r="R60" i="18"/>
  <c r="Q60" i="18"/>
  <c r="T60" i="18" s="1"/>
  <c r="P60" i="18"/>
  <c r="L60" i="18"/>
  <c r="L61" i="18" s="1"/>
  <c r="L62" i="18" s="1"/>
  <c r="L63" i="18" s="1"/>
  <c r="A60" i="18"/>
  <c r="A61" i="18" s="1"/>
  <c r="A62" i="18" s="1"/>
  <c r="A63" i="18" s="1"/>
  <c r="AB59" i="18"/>
  <c r="Y59" i="18"/>
  <c r="R59" i="18"/>
  <c r="S59" i="18" s="1"/>
  <c r="Q59" i="18"/>
  <c r="T59" i="18" s="1"/>
  <c r="P59" i="18"/>
  <c r="L59" i="18"/>
  <c r="A59" i="18"/>
  <c r="Y58" i="18"/>
  <c r="AB58" i="18" s="1"/>
  <c r="S58" i="18"/>
  <c r="R58" i="18"/>
  <c r="Q58" i="18"/>
  <c r="T58" i="18" s="1"/>
  <c r="P58" i="18"/>
  <c r="Z56" i="18"/>
  <c r="Y56" i="18"/>
  <c r="R56" i="18"/>
  <c r="S56" i="18" s="1"/>
  <c r="P56" i="18"/>
  <c r="Q56" i="18" s="1"/>
  <c r="T56" i="18" s="1"/>
  <c r="U56" i="18" s="1"/>
  <c r="V56" i="18" s="1"/>
  <c r="Y55" i="18"/>
  <c r="Z55" i="18" s="1"/>
  <c r="T55" i="18"/>
  <c r="U55" i="18" s="1"/>
  <c r="V55" i="18" s="1"/>
  <c r="S55" i="18"/>
  <c r="R55" i="18"/>
  <c r="Q55" i="18"/>
  <c r="P55" i="18"/>
  <c r="Z54" i="18"/>
  <c r="Y54" i="18"/>
  <c r="S54" i="18"/>
  <c r="R54" i="18"/>
  <c r="P54" i="18"/>
  <c r="Q54" i="18" s="1"/>
  <c r="T54" i="18" s="1"/>
  <c r="U54" i="18" s="1"/>
  <c r="V54" i="18" s="1"/>
  <c r="Y53" i="18"/>
  <c r="Z53" i="18" s="1"/>
  <c r="R53" i="18"/>
  <c r="S53" i="18" s="1"/>
  <c r="Q53" i="18"/>
  <c r="T53" i="18" s="1"/>
  <c r="U53" i="18" s="1"/>
  <c r="V53" i="18" s="1"/>
  <c r="P53" i="18"/>
  <c r="L53" i="18"/>
  <c r="L54" i="18" s="1"/>
  <c r="L55" i="18" s="1"/>
  <c r="L56" i="18" s="1"/>
  <c r="Z52" i="18"/>
  <c r="Y52" i="18"/>
  <c r="T52" i="18"/>
  <c r="U52" i="18" s="1"/>
  <c r="V52" i="18" s="1"/>
  <c r="S52" i="18"/>
  <c r="R52" i="18"/>
  <c r="Q52" i="18"/>
  <c r="P52" i="18"/>
  <c r="L52" i="18"/>
  <c r="A52" i="18"/>
  <c r="A53" i="18" s="1"/>
  <c r="A54" i="18" s="1"/>
  <c r="A55" i="18" s="1"/>
  <c r="A56" i="18" s="1"/>
  <c r="Y51" i="18"/>
  <c r="Z51" i="18" s="1"/>
  <c r="S51" i="18"/>
  <c r="R51" i="18"/>
  <c r="P51" i="18"/>
  <c r="Q51" i="18" s="1"/>
  <c r="T51" i="18" s="1"/>
  <c r="U51" i="18" s="1"/>
  <c r="V51" i="18" s="1"/>
  <c r="AB49" i="18"/>
  <c r="Y49" i="18"/>
  <c r="R49" i="18"/>
  <c r="S49" i="18" s="1"/>
  <c r="Q49" i="18"/>
  <c r="T49" i="18" s="1"/>
  <c r="P49" i="18"/>
  <c r="AB48" i="18"/>
  <c r="Y48" i="18"/>
  <c r="S48" i="18"/>
  <c r="R48" i="18"/>
  <c r="Q48" i="18"/>
  <c r="T48" i="18" s="1"/>
  <c r="P48" i="18"/>
  <c r="AB47" i="18"/>
  <c r="Y47" i="18"/>
  <c r="S47" i="18"/>
  <c r="R47" i="18"/>
  <c r="Q47" i="18"/>
  <c r="T47" i="18" s="1"/>
  <c r="P47" i="18"/>
  <c r="AB46" i="18"/>
  <c r="Y46" i="18"/>
  <c r="R46" i="18"/>
  <c r="S46" i="18" s="1"/>
  <c r="Q46" i="18"/>
  <c r="T46" i="18" s="1"/>
  <c r="P46" i="18"/>
  <c r="AB45" i="18"/>
  <c r="Y45" i="18"/>
  <c r="S45" i="18"/>
  <c r="R45" i="18"/>
  <c r="Q45" i="18"/>
  <c r="T45" i="18" s="1"/>
  <c r="P45" i="18"/>
  <c r="L45" i="18"/>
  <c r="L46" i="18" s="1"/>
  <c r="L47" i="18" s="1"/>
  <c r="L48" i="18" s="1"/>
  <c r="L49" i="18" s="1"/>
  <c r="A45" i="18"/>
  <c r="A46" i="18" s="1"/>
  <c r="A47" i="18" s="1"/>
  <c r="A48" i="18" s="1"/>
  <c r="A49" i="18" s="1"/>
  <c r="AB44" i="18"/>
  <c r="Y44" i="18"/>
  <c r="S44" i="18"/>
  <c r="R44" i="18"/>
  <c r="Q44" i="18"/>
  <c r="T44" i="18" s="1"/>
  <c r="P44" i="18"/>
  <c r="AB42" i="18"/>
  <c r="Y42" i="18"/>
  <c r="R42" i="18"/>
  <c r="S42" i="18" s="1"/>
  <c r="Q42" i="18"/>
  <c r="T42" i="18" s="1"/>
  <c r="P42" i="18"/>
  <c r="Y41" i="18"/>
  <c r="AB41" i="18" s="1"/>
  <c r="S41" i="18"/>
  <c r="R41" i="18"/>
  <c r="Q41" i="18"/>
  <c r="T41" i="18" s="1"/>
  <c r="P41" i="18"/>
  <c r="AB40" i="18"/>
  <c r="Y40" i="18"/>
  <c r="R40" i="18"/>
  <c r="S40" i="18" s="1"/>
  <c r="Q40" i="18"/>
  <c r="T40" i="18" s="1"/>
  <c r="P40" i="18"/>
  <c r="Y39" i="18"/>
  <c r="AB39" i="18" s="1"/>
  <c r="S39" i="18"/>
  <c r="R39" i="18"/>
  <c r="Q39" i="18"/>
  <c r="T39" i="18" s="1"/>
  <c r="P39" i="18"/>
  <c r="L39" i="18"/>
  <c r="L40" i="18" s="1"/>
  <c r="L41" i="18" s="1"/>
  <c r="L42" i="18" s="1"/>
  <c r="A39" i="18"/>
  <c r="A40" i="18" s="1"/>
  <c r="A41" i="18" s="1"/>
  <c r="A42" i="18" s="1"/>
  <c r="AB38" i="18"/>
  <c r="Y38" i="18"/>
  <c r="R38" i="18"/>
  <c r="S38" i="18" s="1"/>
  <c r="Q38" i="18"/>
  <c r="T38" i="18" s="1"/>
  <c r="P38" i="18"/>
  <c r="L38" i="18"/>
  <c r="A38" i="18"/>
  <c r="Y37" i="18"/>
  <c r="AB37" i="18" s="1"/>
  <c r="S37" i="18"/>
  <c r="R37" i="18"/>
  <c r="Q37" i="18"/>
  <c r="T37" i="18" s="1"/>
  <c r="P37" i="18"/>
  <c r="Z35" i="18"/>
  <c r="Y35" i="18"/>
  <c r="R35" i="18"/>
  <c r="S35" i="18" s="1"/>
  <c r="P35" i="18"/>
  <c r="Q35" i="18" s="1"/>
  <c r="T35" i="18" s="1"/>
  <c r="U35" i="18" s="1"/>
  <c r="V35" i="18" s="1"/>
  <c r="Y34" i="18"/>
  <c r="Z34" i="18" s="1"/>
  <c r="T34" i="18"/>
  <c r="U34" i="18" s="1"/>
  <c r="V34" i="18" s="1"/>
  <c r="S34" i="18"/>
  <c r="R34" i="18"/>
  <c r="Q34" i="18"/>
  <c r="P34" i="18"/>
  <c r="Z33" i="18"/>
  <c r="Y33" i="18"/>
  <c r="S33" i="18"/>
  <c r="R33" i="18"/>
  <c r="P33" i="18"/>
  <c r="Q33" i="18" s="1"/>
  <c r="T33" i="18" s="1"/>
  <c r="U33" i="18" s="1"/>
  <c r="V33" i="18" s="1"/>
  <c r="Y32" i="18"/>
  <c r="Z32" i="18" s="1"/>
  <c r="R32" i="18"/>
  <c r="S32" i="18" s="1"/>
  <c r="Q32" i="18"/>
  <c r="T32" i="18" s="1"/>
  <c r="U32" i="18" s="1"/>
  <c r="V32" i="18" s="1"/>
  <c r="P32" i="18"/>
  <c r="L32" i="18"/>
  <c r="L33" i="18" s="1"/>
  <c r="L34" i="18" s="1"/>
  <c r="L35" i="18" s="1"/>
  <c r="Z31" i="18"/>
  <c r="Y31" i="18"/>
  <c r="T31" i="18"/>
  <c r="U31" i="18" s="1"/>
  <c r="V31" i="18" s="1"/>
  <c r="S31" i="18"/>
  <c r="R31" i="18"/>
  <c r="Q31" i="18"/>
  <c r="P31" i="18"/>
  <c r="L31" i="18"/>
  <c r="A31" i="18"/>
  <c r="A32" i="18" s="1"/>
  <c r="A33" i="18" s="1"/>
  <c r="A34" i="18" s="1"/>
  <c r="A35" i="18" s="1"/>
  <c r="Y30" i="18"/>
  <c r="Z30" i="18" s="1"/>
  <c r="S30" i="18"/>
  <c r="R30" i="18"/>
  <c r="P30" i="18"/>
  <c r="Q30" i="18" s="1"/>
  <c r="T30" i="18" s="1"/>
  <c r="U30" i="18" s="1"/>
  <c r="V30" i="18" s="1"/>
  <c r="AB28" i="18"/>
  <c r="Y28" i="18"/>
  <c r="R28" i="18"/>
  <c r="S28" i="18" s="1"/>
  <c r="Q28" i="18"/>
  <c r="T28" i="18" s="1"/>
  <c r="P28" i="18"/>
  <c r="AB27" i="18"/>
  <c r="Y27" i="18"/>
  <c r="S27" i="18"/>
  <c r="R27" i="18"/>
  <c r="Q27" i="18"/>
  <c r="T27" i="18" s="1"/>
  <c r="P27" i="18"/>
  <c r="AB26" i="18"/>
  <c r="Y26" i="18"/>
  <c r="S26" i="18"/>
  <c r="R26" i="18"/>
  <c r="Q26" i="18"/>
  <c r="T26" i="18" s="1"/>
  <c r="P26" i="18"/>
  <c r="AB25" i="18"/>
  <c r="Y25" i="18"/>
  <c r="R25" i="18"/>
  <c r="S25" i="18" s="1"/>
  <c r="Q25" i="18"/>
  <c r="T25" i="18" s="1"/>
  <c r="P25" i="18"/>
  <c r="AB24" i="18"/>
  <c r="Y24" i="18"/>
  <c r="S24" i="18"/>
  <c r="R24" i="18"/>
  <c r="Q24" i="18"/>
  <c r="T24" i="18" s="1"/>
  <c r="P24" i="18"/>
  <c r="L24" i="18"/>
  <c r="L25" i="18" s="1"/>
  <c r="L26" i="18" s="1"/>
  <c r="L27" i="18" s="1"/>
  <c r="L28" i="18" s="1"/>
  <c r="A24" i="18"/>
  <c r="A25" i="18" s="1"/>
  <c r="A26" i="18" s="1"/>
  <c r="A27" i="18" s="1"/>
  <c r="A28" i="18" s="1"/>
  <c r="AB23" i="18"/>
  <c r="Y23" i="18"/>
  <c r="S23" i="18"/>
  <c r="R23" i="18"/>
  <c r="Q23" i="18"/>
  <c r="T23" i="18" s="1"/>
  <c r="P23" i="18"/>
  <c r="Y21" i="18"/>
  <c r="S21" i="18"/>
  <c r="R21" i="18"/>
  <c r="Q21" i="18"/>
  <c r="P21" i="18"/>
  <c r="Y20" i="18"/>
  <c r="R20" i="18"/>
  <c r="S20" i="18" s="1"/>
  <c r="P20" i="18"/>
  <c r="Q20" i="18" s="1"/>
  <c r="Y19" i="18"/>
  <c r="S19" i="18"/>
  <c r="R19" i="18"/>
  <c r="Q19" i="18"/>
  <c r="T19" i="18" s="1"/>
  <c r="P19" i="18"/>
  <c r="Y18" i="18"/>
  <c r="R18" i="18"/>
  <c r="S18" i="18" s="1"/>
  <c r="P18" i="18"/>
  <c r="Q18" i="18" s="1"/>
  <c r="Y17" i="18"/>
  <c r="R17" i="18"/>
  <c r="S17" i="18" s="1"/>
  <c r="P17" i="18"/>
  <c r="Q17" i="18" s="1"/>
  <c r="L17" i="18"/>
  <c r="L18" i="18" s="1"/>
  <c r="L19" i="18" s="1"/>
  <c r="L20" i="18" s="1"/>
  <c r="L21" i="18" s="1"/>
  <c r="A17" i="18"/>
  <c r="A18" i="18" s="1"/>
  <c r="A19" i="18" s="1"/>
  <c r="A20" i="18" s="1"/>
  <c r="A21" i="18" s="1"/>
  <c r="Y16" i="18"/>
  <c r="R16" i="18"/>
  <c r="S16" i="18" s="1"/>
  <c r="Q16" i="18"/>
  <c r="Z16" i="18" s="1"/>
  <c r="AJ16" i="18" s="1"/>
  <c r="AK16" i="18" s="1"/>
  <c r="P16" i="18"/>
  <c r="Y14" i="18"/>
  <c r="S14" i="18"/>
  <c r="R14" i="18"/>
  <c r="Q14" i="18"/>
  <c r="P14" i="18"/>
  <c r="Y13" i="18"/>
  <c r="T13" i="18"/>
  <c r="AC13" i="18" s="1"/>
  <c r="S13" i="18"/>
  <c r="R13" i="18"/>
  <c r="Q13" i="18"/>
  <c r="Z13" i="18" s="1"/>
  <c r="P13" i="18"/>
  <c r="Y12" i="18"/>
  <c r="S12" i="18"/>
  <c r="R12" i="18"/>
  <c r="P12" i="18"/>
  <c r="Q12" i="18" s="1"/>
  <c r="Y11" i="18"/>
  <c r="S11" i="18"/>
  <c r="R11" i="18"/>
  <c r="Q11" i="18"/>
  <c r="P11" i="18"/>
  <c r="L11" i="18"/>
  <c r="L12" i="18" s="1"/>
  <c r="L13" i="18" s="1"/>
  <c r="L14" i="18" s="1"/>
  <c r="A11" i="18"/>
  <c r="A12" i="18" s="1"/>
  <c r="A13" i="18" s="1"/>
  <c r="A14" i="18" s="1"/>
  <c r="Z10" i="18"/>
  <c r="Y10" i="18"/>
  <c r="AB10" i="18" s="1"/>
  <c r="T10" i="18"/>
  <c r="AC10" i="18" s="1"/>
  <c r="AD10" i="18" s="1"/>
  <c r="S10" i="18"/>
  <c r="R10" i="18"/>
  <c r="Q10" i="18"/>
  <c r="AJ10" i="18" s="1"/>
  <c r="P10" i="18"/>
  <c r="L10" i="18"/>
  <c r="A10" i="18"/>
  <c r="Y9" i="18"/>
  <c r="S9" i="18"/>
  <c r="R9" i="18"/>
  <c r="Q9" i="18"/>
  <c r="T9" i="18" s="1"/>
  <c r="P9" i="18"/>
  <c r="Y7" i="18"/>
  <c r="S7" i="18"/>
  <c r="R7" i="18"/>
  <c r="Q7" i="18"/>
  <c r="P7" i="18"/>
  <c r="Y6" i="18"/>
  <c r="R6" i="18"/>
  <c r="S6" i="18" s="1"/>
  <c r="P6" i="18"/>
  <c r="Q6" i="18" s="1"/>
  <c r="Y5" i="18"/>
  <c r="S5" i="18"/>
  <c r="R5" i="18"/>
  <c r="P5" i="18"/>
  <c r="Q5" i="18" s="1"/>
  <c r="Y4" i="18"/>
  <c r="R4" i="18"/>
  <c r="S4" i="18" s="1"/>
  <c r="P4" i="18"/>
  <c r="Q4" i="18" s="1"/>
  <c r="AO3" i="18"/>
  <c r="Y3" i="18"/>
  <c r="R3" i="18"/>
  <c r="S3" i="18" s="1"/>
  <c r="P3" i="18"/>
  <c r="Q3" i="18" s="1"/>
  <c r="L3" i="18"/>
  <c r="L4" i="18" s="1"/>
  <c r="L5" i="18" s="1"/>
  <c r="L6" i="18" s="1"/>
  <c r="L7" i="18" s="1"/>
  <c r="A3" i="18"/>
  <c r="A4" i="18" s="1"/>
  <c r="A5" i="18" s="1"/>
  <c r="A6" i="18" s="1"/>
  <c r="A7" i="18" s="1"/>
  <c r="Y2" i="18"/>
  <c r="T2" i="18"/>
  <c r="AC2" i="18" s="1"/>
  <c r="S2" i="18"/>
  <c r="R2" i="18"/>
  <c r="Q2" i="18"/>
  <c r="Z2" i="18" s="1"/>
  <c r="AE2" i="18" s="1"/>
  <c r="AH2" i="18" s="1"/>
  <c r="AI2" i="18" s="1"/>
  <c r="P2" i="18"/>
  <c r="U37" i="18" l="1"/>
  <c r="V37" i="18" s="1"/>
  <c r="W37" i="18" s="1"/>
  <c r="AC37" i="18"/>
  <c r="U41" i="18"/>
  <c r="V41" i="18" s="1"/>
  <c r="W41" i="18" s="1"/>
  <c r="AC41" i="18"/>
  <c r="U46" i="18"/>
  <c r="V46" i="18" s="1"/>
  <c r="W46" i="18" s="1"/>
  <c r="AC46" i="18"/>
  <c r="U63" i="18"/>
  <c r="V63" i="18" s="1"/>
  <c r="W63" i="18" s="1"/>
  <c r="AC63" i="18"/>
  <c r="AE10" i="18"/>
  <c r="AH10" i="18" s="1"/>
  <c r="AC61" i="18"/>
  <c r="U61" i="18"/>
  <c r="V61" i="18" s="1"/>
  <c r="W61" i="18" s="1"/>
  <c r="AC48" i="18"/>
  <c r="U48" i="18"/>
  <c r="V48" i="18" s="1"/>
  <c r="W48" i="18" s="1"/>
  <c r="U59" i="18"/>
  <c r="V59" i="18" s="1"/>
  <c r="W59" i="18" s="1"/>
  <c r="AC59" i="18"/>
  <c r="AB12" i="18"/>
  <c r="AB16" i="18"/>
  <c r="AM17" i="18" s="1"/>
  <c r="AC27" i="18"/>
  <c r="U27" i="18"/>
  <c r="V27" i="18" s="1"/>
  <c r="W27" i="18" s="1"/>
  <c r="AC24" i="18"/>
  <c r="U24" i="18"/>
  <c r="V24" i="18" s="1"/>
  <c r="W24" i="18" s="1"/>
  <c r="U39" i="18"/>
  <c r="V39" i="18" s="1"/>
  <c r="W39" i="18" s="1"/>
  <c r="AC39" i="18"/>
  <c r="T6" i="18"/>
  <c r="Z6" i="18"/>
  <c r="U42" i="18"/>
  <c r="V42" i="18" s="1"/>
  <c r="W42" i="18" s="1"/>
  <c r="AC42" i="18"/>
  <c r="U47" i="18"/>
  <c r="V47" i="18" s="1"/>
  <c r="W47" i="18" s="1"/>
  <c r="AC47" i="18"/>
  <c r="AC49" i="18"/>
  <c r="U49" i="18"/>
  <c r="V49" i="18" s="1"/>
  <c r="W49" i="18" s="1"/>
  <c r="AJ5" i="18"/>
  <c r="T5" i="18"/>
  <c r="Z5" i="18"/>
  <c r="AB2" i="18"/>
  <c r="U23" i="18"/>
  <c r="V23" i="18" s="1"/>
  <c r="W23" i="18" s="1"/>
  <c r="AC23" i="18"/>
  <c r="AB5" i="18"/>
  <c r="U25" i="18"/>
  <c r="V25" i="18" s="1"/>
  <c r="W25" i="18" s="1"/>
  <c r="AC25" i="18"/>
  <c r="T3" i="18"/>
  <c r="Z3" i="18"/>
  <c r="AJ3" i="18" s="1"/>
  <c r="AD13" i="18"/>
  <c r="T20" i="18"/>
  <c r="Z20" i="18"/>
  <c r="AJ20" i="18" s="1"/>
  <c r="AC45" i="18"/>
  <c r="U45" i="18"/>
  <c r="V45" i="18" s="1"/>
  <c r="W45" i="18" s="1"/>
  <c r="AB9" i="18"/>
  <c r="U40" i="18"/>
  <c r="V40" i="18" s="1"/>
  <c r="W40" i="18" s="1"/>
  <c r="AC40" i="18"/>
  <c r="U58" i="18"/>
  <c r="V58" i="18" s="1"/>
  <c r="W58" i="18" s="1"/>
  <c r="AC58" i="18"/>
  <c r="U62" i="18"/>
  <c r="V62" i="18" s="1"/>
  <c r="W62" i="18" s="1"/>
  <c r="AC62" i="18"/>
  <c r="AC19" i="18"/>
  <c r="AB13" i="18"/>
  <c r="AC38" i="18"/>
  <c r="U38" i="18"/>
  <c r="V38" i="18" s="1"/>
  <c r="W38" i="18" s="1"/>
  <c r="AB20" i="18"/>
  <c r="U60" i="18"/>
  <c r="V60" i="18" s="1"/>
  <c r="W60" i="18" s="1"/>
  <c r="AC60" i="18"/>
  <c r="AB21" i="18"/>
  <c r="AC9" i="18"/>
  <c r="AD9" i="18" s="1"/>
  <c r="U9" i="18"/>
  <c r="V9" i="18" s="1"/>
  <c r="W9" i="18" s="1"/>
  <c r="AE13" i="18"/>
  <c r="AH13" i="18" s="1"/>
  <c r="Z17" i="18"/>
  <c r="AB17" i="18" s="1"/>
  <c r="AM18" i="18" s="1"/>
  <c r="AN18" i="18" s="1"/>
  <c r="AJ17" i="18"/>
  <c r="T17" i="18"/>
  <c r="AJ7" i="18"/>
  <c r="T4" i="18"/>
  <c r="Z4" i="18"/>
  <c r="AJ4" i="18" s="1"/>
  <c r="Z12" i="18"/>
  <c r="AJ12" i="18"/>
  <c r="T12" i="18"/>
  <c r="Z18" i="18"/>
  <c r="AB18" i="18" s="1"/>
  <c r="AM19" i="18" s="1"/>
  <c r="AJ18" i="18"/>
  <c r="T18" i="18"/>
  <c r="U19" i="18" s="1"/>
  <c r="V19" i="18" s="1"/>
  <c r="AJ21" i="18"/>
  <c r="U26" i="18"/>
  <c r="V26" i="18" s="1"/>
  <c r="W26" i="18" s="1"/>
  <c r="AC26" i="18"/>
  <c r="AC28" i="18"/>
  <c r="U28" i="18"/>
  <c r="V28" i="18" s="1"/>
  <c r="W28" i="18" s="1"/>
  <c r="U44" i="18"/>
  <c r="V44" i="18" s="1"/>
  <c r="W44" i="18" s="1"/>
  <c r="AC44" i="18"/>
  <c r="Z7" i="18"/>
  <c r="L130" i="70"/>
  <c r="K131" i="70"/>
  <c r="U2" i="18"/>
  <c r="V2" i="18" s="1"/>
  <c r="W2" i="18" s="1"/>
  <c r="AJ2" i="18"/>
  <c r="AK2" i="18" s="1"/>
  <c r="U10" i="18"/>
  <c r="V10" i="18" s="1"/>
  <c r="W10" i="18" s="1"/>
  <c r="Z11" i="18"/>
  <c r="U13" i="18"/>
  <c r="V13" i="18" s="1"/>
  <c r="W13" i="18" s="1"/>
  <c r="AJ13" i="18"/>
  <c r="Z14" i="18"/>
  <c r="Z21" i="18"/>
  <c r="T16" i="18"/>
  <c r="Z19" i="18"/>
  <c r="AB19" i="18" s="1"/>
  <c r="AM20" i="18" s="1"/>
  <c r="AJ9" i="18"/>
  <c r="AK9" i="18" s="1"/>
  <c r="G14" i="8"/>
  <c r="T7" i="18"/>
  <c r="Z9" i="18"/>
  <c r="T11" i="18"/>
  <c r="T14" i="18"/>
  <c r="T21" i="18"/>
  <c r="J14" i="8"/>
  <c r="K14" i="8" s="1"/>
  <c r="L125" i="30"/>
  <c r="K126" i="30"/>
  <c r="U3" i="18" l="1"/>
  <c r="V3" i="18" s="1"/>
  <c r="W3" i="18" s="1"/>
  <c r="AC3" i="18"/>
  <c r="AD47" i="18"/>
  <c r="AE47" i="18" s="1"/>
  <c r="AF47" i="18" s="1"/>
  <c r="AD27" i="18"/>
  <c r="AE27" i="18" s="1"/>
  <c r="AF27" i="18" s="1"/>
  <c r="AG10" i="18"/>
  <c r="AD24" i="18"/>
  <c r="AE24" i="18" s="1"/>
  <c r="AF24" i="18" s="1"/>
  <c r="AD58" i="18"/>
  <c r="AE58" i="18" s="1"/>
  <c r="U7" i="18"/>
  <c r="V7" i="18" s="1"/>
  <c r="W7" i="18" s="1"/>
  <c r="AC7" i="18"/>
  <c r="AB11" i="18"/>
  <c r="AD40" i="18"/>
  <c r="AE40" i="18" s="1"/>
  <c r="AE25" i="18"/>
  <c r="AF25" i="18" s="1"/>
  <c r="AD25" i="18"/>
  <c r="AN17" i="18"/>
  <c r="AD63" i="18"/>
  <c r="AE63" i="18" s="1"/>
  <c r="H14" i="8"/>
  <c r="G15" i="8"/>
  <c r="G16" i="8" s="1"/>
  <c r="H16" i="8" s="1"/>
  <c r="AD42" i="18"/>
  <c r="AE42" i="18" s="1"/>
  <c r="AM6" i="18"/>
  <c r="AN6" i="18" s="1"/>
  <c r="AD59" i="18"/>
  <c r="AE59" i="18" s="1"/>
  <c r="AD46" i="18"/>
  <c r="AE46" i="18" s="1"/>
  <c r="AF46" i="18" s="1"/>
  <c r="AJ14" i="18"/>
  <c r="AE23" i="18"/>
  <c r="AF23" i="18" s="1"/>
  <c r="AD23" i="18"/>
  <c r="AB4" i="18"/>
  <c r="AD60" i="18"/>
  <c r="AE60" i="18"/>
  <c r="AD26" i="18"/>
  <c r="AE26" i="18" s="1"/>
  <c r="AF26" i="18" s="1"/>
  <c r="AN19" i="18"/>
  <c r="AJ11" i="18"/>
  <c r="AD45" i="18"/>
  <c r="AE45" i="18" s="1"/>
  <c r="AF45" i="18" s="1"/>
  <c r="U6" i="18"/>
  <c r="V6" i="18" s="1"/>
  <c r="W6" i="18" s="1"/>
  <c r="AC6" i="18"/>
  <c r="AD41" i="18"/>
  <c r="AE41" i="18"/>
  <c r="AD61" i="18"/>
  <c r="AE61" i="18" s="1"/>
  <c r="U14" i="18"/>
  <c r="V14" i="18" s="1"/>
  <c r="W14" i="18" s="1"/>
  <c r="AG9" i="18" s="1"/>
  <c r="AC14" i="18"/>
  <c r="AD14" i="18" s="1"/>
  <c r="U12" i="18"/>
  <c r="V12" i="18" s="1"/>
  <c r="W12" i="18" s="1"/>
  <c r="AC12" i="18"/>
  <c r="AD12" i="18" s="1"/>
  <c r="AB6" i="18"/>
  <c r="AM7" i="18" s="1"/>
  <c r="AM3" i="18"/>
  <c r="AJ6" i="18"/>
  <c r="AD2" i="18"/>
  <c r="AD48" i="18"/>
  <c r="AE48" i="18" s="1"/>
  <c r="AF48" i="18" s="1"/>
  <c r="U4" i="18"/>
  <c r="V4" i="18" s="1"/>
  <c r="W4" i="18" s="1"/>
  <c r="AC4" i="18"/>
  <c r="AE4" i="18" s="1"/>
  <c r="AH4" i="18" s="1"/>
  <c r="AE28" i="18"/>
  <c r="AF28" i="18" s="1"/>
  <c r="AD28" i="18"/>
  <c r="K132" i="70"/>
  <c r="L131" i="70"/>
  <c r="AN20" i="18"/>
  <c r="U11" i="18"/>
  <c r="V11" i="18" s="1"/>
  <c r="W11" i="18" s="1"/>
  <c r="AC11" i="18"/>
  <c r="AD11" i="18" s="1"/>
  <c r="AG13" i="18"/>
  <c r="U20" i="18"/>
  <c r="V20" i="18" s="1"/>
  <c r="AC20" i="18"/>
  <c r="AE5" i="18"/>
  <c r="AH5" i="18" s="1"/>
  <c r="AE39" i="18"/>
  <c r="AD39" i="18"/>
  <c r="AB14" i="18"/>
  <c r="AD37" i="18"/>
  <c r="AE37" i="18" s="1"/>
  <c r="AD62" i="18"/>
  <c r="AE62" i="18" s="1"/>
  <c r="AE3" i="18"/>
  <c r="AH3" i="18" s="1"/>
  <c r="AB3" i="18"/>
  <c r="AM4" i="18" s="1"/>
  <c r="AN4" i="18" s="1"/>
  <c r="AD49" i="18"/>
  <c r="AE49" i="18" s="1"/>
  <c r="AF49" i="18" s="1"/>
  <c r="K127" i="30"/>
  <c r="L126" i="30"/>
  <c r="AC17" i="18"/>
  <c r="U17" i="18"/>
  <c r="V17" i="18" s="1"/>
  <c r="AC18" i="18"/>
  <c r="U18" i="18"/>
  <c r="V18" i="18" s="1"/>
  <c r="J15" i="8"/>
  <c r="AD38" i="18"/>
  <c r="AE38" i="18" s="1"/>
  <c r="U21" i="18"/>
  <c r="V21" i="18" s="1"/>
  <c r="W21" i="18" s="1"/>
  <c r="AM21" i="18" s="1"/>
  <c r="AN21" i="18" s="1"/>
  <c r="AC21" i="18"/>
  <c r="AD21" i="18" s="1"/>
  <c r="AC16" i="18"/>
  <c r="U16" i="18"/>
  <c r="V16" i="18" s="1"/>
  <c r="AJ19" i="18"/>
  <c r="AE7" i="18"/>
  <c r="AH7" i="18" s="1"/>
  <c r="AB7" i="18"/>
  <c r="AE16" i="18"/>
  <c r="AE9" i="18"/>
  <c r="AH9" i="18" s="1"/>
  <c r="AI9" i="18" s="1"/>
  <c r="AD44" i="18"/>
  <c r="AE44" i="18" s="1"/>
  <c r="AF44" i="18" s="1"/>
  <c r="AE12" i="18"/>
  <c r="AH12" i="18" s="1"/>
  <c r="AI13" i="18" s="1"/>
  <c r="AD19" i="18"/>
  <c r="AL20" i="18"/>
  <c r="AC5" i="18"/>
  <c r="U5" i="18"/>
  <c r="V5" i="18" s="1"/>
  <c r="W5" i="18" s="1"/>
  <c r="AH61" i="18" l="1"/>
  <c r="AF61" i="18"/>
  <c r="AH40" i="18"/>
  <c r="AF40" i="18"/>
  <c r="AH42" i="18"/>
  <c r="AF42" i="18"/>
  <c r="AH38" i="18"/>
  <c r="AF38" i="18"/>
  <c r="AH63" i="18"/>
  <c r="AI63" i="18" s="1"/>
  <c r="AF63" i="18"/>
  <c r="AI4" i="18"/>
  <c r="AG4" i="18"/>
  <c r="AH59" i="18"/>
  <c r="AI59" i="18" s="1"/>
  <c r="AF59" i="18"/>
  <c r="AH58" i="18"/>
  <c r="AI58" i="18" s="1"/>
  <c r="AF58" i="18"/>
  <c r="AH62" i="18"/>
  <c r="AI62" i="18" s="1"/>
  <c r="AF62" i="18"/>
  <c r="AH37" i="18"/>
  <c r="AI37" i="18" s="1"/>
  <c r="AF37" i="18"/>
  <c r="AD16" i="18"/>
  <c r="AL17" i="18"/>
  <c r="AE14" i="18"/>
  <c r="AH14" i="18" s="1"/>
  <c r="AI5" i="18"/>
  <c r="AG5" i="18"/>
  <c r="AH60" i="18"/>
  <c r="AI60" i="18" s="1"/>
  <c r="AF60" i="18"/>
  <c r="AH41" i="18"/>
  <c r="AI41" i="18" s="1"/>
  <c r="AF41" i="18"/>
  <c r="AM5" i="18"/>
  <c r="AN5" i="18" s="1"/>
  <c r="AI10" i="18"/>
  <c r="AI3" i="18"/>
  <c r="AG3" i="18"/>
  <c r="K15" i="8"/>
  <c r="AL7" i="18"/>
  <c r="AD6" i="18"/>
  <c r="AE20" i="18"/>
  <c r="AE6" i="18"/>
  <c r="AH6" i="18" s="1"/>
  <c r="AL5" i="18"/>
  <c r="AD4" i="18"/>
  <c r="AH16" i="18"/>
  <c r="AI16" i="18" s="1"/>
  <c r="AF16" i="18"/>
  <c r="AG16" i="18" s="1"/>
  <c r="AH39" i="18"/>
  <c r="AI39" i="18" s="1"/>
  <c r="AF39" i="18"/>
  <c r="AD18" i="18"/>
  <c r="AL19" i="18"/>
  <c r="AN3" i="18"/>
  <c r="AD7" i="18"/>
  <c r="AE21" i="18" s="1"/>
  <c r="AE11" i="18"/>
  <c r="AH11" i="18" s="1"/>
  <c r="AN7" i="18"/>
  <c r="AE18" i="18"/>
  <c r="AD20" i="18"/>
  <c r="AL21" i="18"/>
  <c r="AI7" i="18"/>
  <c r="AG7" i="18"/>
  <c r="J16" i="8"/>
  <c r="K16" i="8" s="1"/>
  <c r="K133" i="70"/>
  <c r="L132" i="70"/>
  <c r="H15" i="8"/>
  <c r="G17" i="8"/>
  <c r="H17" i="8" s="1"/>
  <c r="AD3" i="18"/>
  <c r="AL4" i="18"/>
  <c r="AE17" i="18"/>
  <c r="K128" i="30"/>
  <c r="L127" i="30"/>
  <c r="AI12" i="18"/>
  <c r="AG12" i="18"/>
  <c r="AD17" i="18"/>
  <c r="AL18" i="18"/>
  <c r="AL6" i="18"/>
  <c r="AD5" i="18"/>
  <c r="AE19" i="18" s="1"/>
  <c r="AG2" i="18"/>
  <c r="AL3" i="18"/>
  <c r="AI14" i="18" l="1"/>
  <c r="AG14" i="18"/>
  <c r="L128" i="30"/>
  <c r="K129" i="30"/>
  <c r="AH18" i="18"/>
  <c r="AF18" i="18"/>
  <c r="AI38" i="18"/>
  <c r="AI6" i="18"/>
  <c r="AG6" i="18"/>
  <c r="AI42" i="18"/>
  <c r="AH21" i="18"/>
  <c r="AF21" i="18"/>
  <c r="AH17" i="18"/>
  <c r="AF17" i="18"/>
  <c r="AO17" i="18" s="1"/>
  <c r="AH20" i="18"/>
  <c r="AF20" i="18"/>
  <c r="AH19" i="18"/>
  <c r="AF19" i="18"/>
  <c r="G18" i="8"/>
  <c r="AI40" i="18"/>
  <c r="L133" i="70"/>
  <c r="K134" i="70"/>
  <c r="J17" i="8"/>
  <c r="AI61" i="18"/>
  <c r="AI11" i="18"/>
  <c r="AG11" i="18"/>
  <c r="AI21" i="18" l="1"/>
  <c r="AG21" i="18"/>
  <c r="K17" i="8"/>
  <c r="J18" i="8"/>
  <c r="K135" i="70"/>
  <c r="L134" i="70"/>
  <c r="AG18" i="18"/>
  <c r="AI18" i="18"/>
  <c r="H18" i="8"/>
  <c r="G19" i="8"/>
  <c r="H19" i="8" s="1"/>
  <c r="K130" i="30"/>
  <c r="L129" i="30"/>
  <c r="AI19" i="18"/>
  <c r="AG19" i="18"/>
  <c r="AI20" i="18"/>
  <c r="AG20" i="18"/>
  <c r="AG17" i="18"/>
  <c r="AI17" i="18"/>
  <c r="K136" i="70" l="1"/>
  <c r="L135" i="70"/>
  <c r="K18" i="8"/>
  <c r="J19" i="8"/>
  <c r="K19" i="8" s="1"/>
  <c r="K131" i="30"/>
  <c r="L130" i="30"/>
  <c r="L131" i="30" l="1"/>
  <c r="K132" i="30"/>
  <c r="L136" i="70"/>
  <c r="K137" i="70"/>
  <c r="K138" i="70" l="1"/>
  <c r="L137" i="70"/>
  <c r="L132" i="30"/>
  <c r="K133" i="30"/>
  <c r="K134" i="30" l="1"/>
  <c r="L133" i="30"/>
  <c r="K139" i="70"/>
  <c r="L138" i="70"/>
  <c r="L139" i="70" l="1"/>
  <c r="K140" i="70"/>
  <c r="L134" i="30"/>
  <c r="K135" i="30"/>
  <c r="L135" i="30" l="1"/>
  <c r="K136" i="30"/>
  <c r="K141" i="70"/>
  <c r="L140" i="70"/>
  <c r="K142" i="70" l="1"/>
  <c r="L141" i="70"/>
  <c r="K137" i="30"/>
  <c r="L136" i="30"/>
  <c r="L137" i="30" l="1"/>
  <c r="K138" i="30"/>
  <c r="L142" i="70"/>
  <c r="K143" i="70"/>
  <c r="K144" i="70" l="1"/>
  <c r="L143" i="70"/>
  <c r="K139" i="30"/>
  <c r="L138" i="30"/>
  <c r="K140" i="30" l="1"/>
  <c r="L139" i="30"/>
  <c r="K145" i="70"/>
  <c r="L144" i="70"/>
  <c r="L145" i="70" l="1"/>
  <c r="K146" i="70"/>
  <c r="L140" i="30"/>
  <c r="K141" i="30"/>
  <c r="H67" i="54"/>
  <c r="K142" i="30" l="1"/>
  <c r="L141" i="30"/>
  <c r="K147" i="70"/>
  <c r="L146" i="70"/>
  <c r="K148" i="70" l="1"/>
  <c r="L147" i="70"/>
  <c r="K143" i="30"/>
  <c r="L142" i="30"/>
  <c r="H66" i="54"/>
  <c r="K144" i="30" l="1"/>
  <c r="L143" i="30"/>
  <c r="L148" i="70"/>
  <c r="K149" i="70"/>
  <c r="K150" i="70" l="1"/>
  <c r="L149" i="70"/>
  <c r="L144" i="30"/>
  <c r="K145" i="30"/>
  <c r="H65" i="54"/>
  <c r="K146" i="30" l="1"/>
  <c r="L145" i="30"/>
  <c r="K151" i="70"/>
  <c r="L150" i="70"/>
  <c r="L151" i="70" l="1"/>
  <c r="K152" i="70"/>
  <c r="K147" i="30"/>
  <c r="L146" i="30"/>
  <c r="H64" i="54"/>
  <c r="L147" i="30" l="1"/>
  <c r="K148" i="30"/>
  <c r="K153" i="70"/>
  <c r="L152" i="70"/>
  <c r="K154" i="70" l="1"/>
  <c r="L153" i="70"/>
  <c r="K149" i="30"/>
  <c r="L148" i="30"/>
  <c r="H63" i="54"/>
  <c r="K150" i="30" l="1"/>
  <c r="L149" i="30"/>
  <c r="L154" i="70"/>
  <c r="K155" i="70"/>
  <c r="K156" i="70" l="1"/>
  <c r="L155" i="70"/>
  <c r="L150" i="30"/>
  <c r="K151" i="30"/>
  <c r="H62" i="54"/>
  <c r="L151" i="30" l="1"/>
  <c r="K152" i="30"/>
  <c r="K157" i="70"/>
  <c r="L156" i="70"/>
  <c r="L157" i="70" l="1"/>
  <c r="K158" i="70"/>
  <c r="K153" i="30"/>
  <c r="L152" i="30"/>
  <c r="H61" i="54"/>
  <c r="L153" i="30" l="1"/>
  <c r="K154" i="30"/>
  <c r="K159" i="70"/>
  <c r="L158" i="70"/>
  <c r="K160" i="70" l="1"/>
  <c r="L159" i="70"/>
  <c r="K155" i="30"/>
  <c r="L154" i="30"/>
  <c r="H60" i="54"/>
  <c r="K156" i="30" l="1"/>
  <c r="L155" i="30"/>
  <c r="L160" i="70"/>
  <c r="K161" i="70"/>
  <c r="K162" i="70" l="1"/>
  <c r="L161" i="70"/>
  <c r="L156" i="30"/>
  <c r="K157" i="30"/>
  <c r="H59" i="54"/>
  <c r="K158" i="30" l="1"/>
  <c r="L157" i="30"/>
  <c r="K163" i="70"/>
  <c r="L162" i="70"/>
  <c r="L163" i="70" l="1"/>
  <c r="K164" i="70"/>
  <c r="K159" i="30"/>
  <c r="L158" i="30"/>
  <c r="H58" i="54"/>
  <c r="L159" i="30" l="1"/>
  <c r="K160" i="30"/>
  <c r="K165" i="70"/>
  <c r="L164" i="70"/>
  <c r="K166" i="70" l="1"/>
  <c r="L165" i="70"/>
  <c r="K161" i="30"/>
  <c r="L160" i="30"/>
  <c r="H57" i="54"/>
  <c r="K162" i="30" l="1"/>
  <c r="L161" i="30"/>
  <c r="L166" i="70"/>
  <c r="K167" i="70"/>
  <c r="K168" i="70" l="1"/>
  <c r="L167" i="70"/>
  <c r="L162" i="30"/>
  <c r="K163" i="30"/>
  <c r="H56" i="54"/>
  <c r="L163" i="30" l="1"/>
  <c r="K164" i="30"/>
  <c r="K169" i="70"/>
  <c r="L168" i="70"/>
  <c r="L169" i="70" l="1"/>
  <c r="K170" i="70"/>
  <c r="K165" i="30"/>
  <c r="L164" i="30"/>
  <c r="H55" i="54"/>
  <c r="L165" i="30" l="1"/>
  <c r="K166" i="30"/>
  <c r="K171" i="70"/>
  <c r="L170" i="70"/>
  <c r="K172" i="70" l="1"/>
  <c r="L171" i="70"/>
  <c r="K167" i="30"/>
  <c r="L166" i="30"/>
  <c r="H54" i="54"/>
  <c r="K168" i="30" l="1"/>
  <c r="L167" i="30"/>
  <c r="L172" i="70"/>
  <c r="K173" i="70"/>
  <c r="K174" i="70" l="1"/>
  <c r="L173" i="70"/>
  <c r="L168" i="30"/>
  <c r="K169" i="30"/>
  <c r="H53" i="54"/>
  <c r="K170" i="30" l="1"/>
  <c r="L169" i="30"/>
  <c r="K175" i="70"/>
  <c r="L174" i="70"/>
  <c r="L175" i="70" l="1"/>
  <c r="K176" i="70"/>
  <c r="K171" i="30"/>
  <c r="L170" i="30"/>
  <c r="H52" i="54"/>
  <c r="L171" i="30" l="1"/>
  <c r="K172" i="30"/>
  <c r="K177" i="70"/>
  <c r="L176" i="70"/>
  <c r="K178" i="70" l="1"/>
  <c r="L177" i="70"/>
  <c r="K173" i="30"/>
  <c r="L172" i="30"/>
  <c r="H51" i="54"/>
  <c r="K174" i="30" l="1"/>
  <c r="L173" i="30"/>
  <c r="L178" i="70"/>
  <c r="K179" i="70"/>
  <c r="K180" i="70" l="1"/>
  <c r="L179" i="70"/>
  <c r="L174" i="30"/>
  <c r="K175" i="30"/>
  <c r="H50" i="54"/>
  <c r="L175" i="30" l="1"/>
  <c r="K176" i="30"/>
  <c r="K181" i="70"/>
  <c r="L180" i="70"/>
  <c r="L181" i="70" l="1"/>
  <c r="K182" i="70"/>
  <c r="K177" i="30"/>
  <c r="L176" i="30"/>
  <c r="H49" i="54"/>
  <c r="L177" i="30" l="1"/>
  <c r="K178" i="30"/>
  <c r="K183" i="70"/>
  <c r="L182" i="70"/>
  <c r="K184" i="70" l="1"/>
  <c r="L183" i="70"/>
  <c r="K179" i="30"/>
  <c r="L178" i="30"/>
  <c r="H48" i="54"/>
  <c r="K180" i="30" l="1"/>
  <c r="L179" i="30"/>
  <c r="L184" i="70"/>
  <c r="K185" i="70"/>
  <c r="K186" i="70" l="1"/>
  <c r="L185" i="70"/>
  <c r="L180" i="30"/>
  <c r="K181" i="30"/>
  <c r="H47" i="54"/>
  <c r="K182" i="30" l="1"/>
  <c r="L181" i="30"/>
  <c r="K187" i="70"/>
  <c r="L186" i="70"/>
  <c r="L187" i="70" l="1"/>
  <c r="K188" i="70"/>
  <c r="K183" i="30"/>
  <c r="L182" i="30"/>
  <c r="H46" i="54"/>
  <c r="L183" i="30" l="1"/>
  <c r="K184" i="30"/>
  <c r="K189" i="70"/>
  <c r="L188" i="70"/>
  <c r="K190" i="70" l="1"/>
  <c r="L189" i="70"/>
  <c r="K185" i="30"/>
  <c r="L184" i="30"/>
  <c r="H45" i="54"/>
  <c r="K186" i="30" l="1"/>
  <c r="L185" i="30"/>
  <c r="L190" i="70"/>
  <c r="K191" i="70"/>
  <c r="K192" i="70" l="1"/>
  <c r="L191" i="70"/>
  <c r="L186" i="30"/>
  <c r="K187" i="30"/>
  <c r="H44" i="54"/>
  <c r="K188" i="30" l="1"/>
  <c r="L187" i="30"/>
  <c r="K193" i="70"/>
  <c r="L192" i="70"/>
  <c r="L193" i="70" l="1"/>
  <c r="K194" i="70"/>
  <c r="K189" i="30"/>
  <c r="L188" i="30"/>
  <c r="H43" i="54"/>
  <c r="L189" i="30" l="1"/>
  <c r="K190" i="30"/>
  <c r="K195" i="70"/>
  <c r="L194" i="70"/>
  <c r="K196" i="70" l="1"/>
  <c r="L195" i="70"/>
  <c r="K191" i="30"/>
  <c r="L190" i="30"/>
  <c r="H42" i="54"/>
  <c r="K192" i="30" l="1"/>
  <c r="L191" i="30"/>
  <c r="L196" i="70"/>
  <c r="K197" i="70"/>
  <c r="K198" i="70" l="1"/>
  <c r="L197" i="70"/>
  <c r="L192" i="30"/>
  <c r="K193" i="30"/>
  <c r="H41" i="54"/>
  <c r="K194" i="30" l="1"/>
  <c r="L193" i="30"/>
  <c r="K199" i="70"/>
  <c r="L198" i="70"/>
  <c r="L199" i="70" l="1"/>
  <c r="K200" i="70"/>
  <c r="K195" i="30"/>
  <c r="L194" i="30"/>
  <c r="H40" i="54"/>
  <c r="L195" i="30" l="1"/>
  <c r="K196" i="30"/>
  <c r="K201" i="70"/>
  <c r="L200" i="70"/>
  <c r="K202" i="70" l="1"/>
  <c r="L201" i="70"/>
  <c r="K197" i="30"/>
  <c r="L196" i="30"/>
  <c r="H39" i="54"/>
  <c r="K198" i="30" l="1"/>
  <c r="L197" i="30"/>
  <c r="L202" i="70"/>
  <c r="K203" i="70"/>
  <c r="K204" i="70" l="1"/>
  <c r="L203" i="70"/>
  <c r="L198" i="30"/>
  <c r="K199" i="30"/>
  <c r="H38" i="54"/>
  <c r="K200" i="30" l="1"/>
  <c r="L199" i="30"/>
  <c r="K205" i="70"/>
  <c r="L204" i="70"/>
  <c r="L205" i="70" l="1"/>
  <c r="K206" i="70"/>
  <c r="K201" i="30"/>
  <c r="L200" i="30"/>
  <c r="H37" i="54"/>
  <c r="L201" i="30" l="1"/>
  <c r="K202" i="30"/>
  <c r="K207" i="70"/>
  <c r="L206" i="70"/>
  <c r="K208" i="70" l="1"/>
  <c r="L207" i="70"/>
  <c r="K203" i="30"/>
  <c r="L202" i="30"/>
  <c r="H36" i="54"/>
  <c r="K204" i="30" l="1"/>
  <c r="L203" i="30"/>
  <c r="L208" i="70"/>
  <c r="K209" i="70"/>
  <c r="K210" i="70" l="1"/>
  <c r="L209" i="70"/>
  <c r="L204" i="30"/>
  <c r="K205" i="30"/>
  <c r="H35" i="54"/>
  <c r="K206" i="30" l="1"/>
  <c r="L205" i="30"/>
  <c r="K211" i="70"/>
  <c r="L210" i="70"/>
  <c r="L211" i="70" l="1"/>
  <c r="K212" i="70"/>
  <c r="K207" i="30"/>
  <c r="L206" i="30"/>
  <c r="H34" i="54"/>
  <c r="L207" i="30" l="1"/>
  <c r="K208" i="30"/>
  <c r="K213" i="70"/>
  <c r="L212" i="70"/>
  <c r="K214" i="70" l="1"/>
  <c r="L213" i="70"/>
  <c r="K209" i="30"/>
  <c r="L208" i="30"/>
  <c r="H33" i="54"/>
  <c r="K210" i="30" l="1"/>
  <c r="L209" i="30"/>
  <c r="L214" i="70"/>
  <c r="K215" i="70"/>
  <c r="K216" i="70" l="1"/>
  <c r="L215" i="70"/>
  <c r="L210" i="30"/>
  <c r="K211" i="30"/>
  <c r="H32" i="54"/>
  <c r="K212" i="30" l="1"/>
  <c r="L211" i="30"/>
  <c r="K217" i="70"/>
  <c r="L216" i="70"/>
  <c r="L217" i="70" l="1"/>
  <c r="K218" i="70"/>
  <c r="K213" i="30"/>
  <c r="L212" i="30"/>
  <c r="H31" i="54"/>
  <c r="L213" i="30" l="1"/>
  <c r="K214" i="30"/>
  <c r="K219" i="70"/>
  <c r="L218" i="70"/>
  <c r="K220" i="70" l="1"/>
  <c r="L219" i="70"/>
  <c r="K215" i="30"/>
  <c r="L214" i="30"/>
  <c r="H30" i="54"/>
  <c r="K216" i="30" l="1"/>
  <c r="L215" i="30"/>
  <c r="L220" i="70"/>
  <c r="K221" i="70"/>
  <c r="K222" i="70" l="1"/>
  <c r="L221" i="70"/>
  <c r="L216" i="30"/>
  <c r="K217" i="30"/>
  <c r="H29" i="54"/>
  <c r="K218" i="30" l="1"/>
  <c r="L217" i="30"/>
  <c r="K223" i="70"/>
  <c r="L222" i="70"/>
  <c r="L223" i="70" l="1"/>
  <c r="K224" i="70"/>
  <c r="K219" i="30"/>
  <c r="L218" i="30"/>
  <c r="H28" i="54"/>
  <c r="L219" i="30" l="1"/>
  <c r="K220" i="30"/>
  <c r="K225" i="70"/>
  <c r="L224" i="70"/>
  <c r="K226" i="70" l="1"/>
  <c r="L225" i="70"/>
  <c r="K221" i="30"/>
  <c r="L220" i="30"/>
  <c r="H27" i="54"/>
  <c r="K222" i="30" l="1"/>
  <c r="L221" i="30"/>
  <c r="L226" i="70"/>
  <c r="K227" i="70"/>
  <c r="K228" i="70" l="1"/>
  <c r="L227" i="70"/>
  <c r="L222" i="30"/>
  <c r="K223" i="30"/>
  <c r="J26" i="54"/>
  <c r="J27" i="54" s="1"/>
  <c r="H26" i="54"/>
  <c r="K224" i="30" l="1"/>
  <c r="L223" i="30"/>
  <c r="J28" i="54"/>
  <c r="K229" i="70"/>
  <c r="L228" i="70"/>
  <c r="J29" i="54" l="1"/>
  <c r="K230" i="70"/>
  <c r="L229" i="70"/>
  <c r="K225" i="30"/>
  <c r="L224" i="30"/>
  <c r="H25" i="54"/>
  <c r="H24" i="54"/>
  <c r="W23" i="54"/>
  <c r="Z23" i="54" s="1"/>
  <c r="AC23" i="54" s="1"/>
  <c r="AF23" i="54" s="1"/>
  <c r="AI23" i="54" s="1"/>
  <c r="AL23" i="54" s="1"/>
  <c r="AO23" i="54" s="1"/>
  <c r="AR23" i="54" s="1"/>
  <c r="AU23" i="54" s="1"/>
  <c r="AX23" i="54" s="1"/>
  <c r="BA23" i="54" s="1"/>
  <c r="BD23" i="54" s="1"/>
  <c r="H23" i="54"/>
  <c r="H22" i="54"/>
  <c r="H21" i="54"/>
  <c r="H20" i="54"/>
  <c r="L225" i="30" l="1"/>
  <c r="K226" i="30"/>
  <c r="K231" i="70"/>
  <c r="L230" i="70"/>
  <c r="J30" i="54"/>
  <c r="J31" i="54" l="1"/>
  <c r="K232" i="70"/>
  <c r="L231" i="70"/>
  <c r="K227" i="30"/>
  <c r="L226" i="30"/>
  <c r="H19" i="54"/>
  <c r="K233" i="70" l="1"/>
  <c r="L232" i="70"/>
  <c r="K228" i="30"/>
  <c r="L227" i="30"/>
  <c r="J32" i="54"/>
  <c r="J33" i="54" l="1"/>
  <c r="K234" i="70"/>
  <c r="L233" i="70"/>
  <c r="L228" i="30"/>
  <c r="K229" i="30"/>
  <c r="H18" i="54"/>
  <c r="K235" i="70" l="1"/>
  <c r="L234" i="70"/>
  <c r="K230" i="30"/>
  <c r="L229" i="30"/>
  <c r="J34" i="54"/>
  <c r="J35" i="54" l="1"/>
  <c r="K231" i="30"/>
  <c r="L230" i="30"/>
  <c r="K236" i="70"/>
  <c r="L235" i="70"/>
  <c r="H17" i="54"/>
  <c r="K237" i="70" l="1"/>
  <c r="L236" i="70"/>
  <c r="L231" i="30"/>
  <c r="K232" i="30"/>
  <c r="J36" i="54"/>
  <c r="J37" i="54" l="1"/>
  <c r="K233" i="30"/>
  <c r="L232" i="30"/>
  <c r="L237" i="70"/>
  <c r="K238" i="70"/>
  <c r="H16" i="54"/>
  <c r="K239" i="70" l="1"/>
  <c r="L238" i="70"/>
  <c r="K234" i="30"/>
  <c r="L233" i="30"/>
  <c r="J38" i="54"/>
  <c r="J39" i="54" l="1"/>
  <c r="L234" i="30"/>
  <c r="K235" i="30"/>
  <c r="K240" i="70"/>
  <c r="L239" i="70"/>
  <c r="H15" i="54"/>
  <c r="K236" i="30" l="1"/>
  <c r="L235" i="30"/>
  <c r="K241" i="70"/>
  <c r="L240" i="70"/>
  <c r="J40" i="54"/>
  <c r="J41" i="54" l="1"/>
  <c r="K242" i="70"/>
  <c r="L241" i="70"/>
  <c r="K237" i="30"/>
  <c r="L236" i="30"/>
  <c r="L237" i="30" l="1"/>
  <c r="K238" i="30"/>
  <c r="K243" i="70"/>
  <c r="L242" i="70"/>
  <c r="J42" i="54"/>
  <c r="H14" i="54"/>
  <c r="J43" i="54" l="1"/>
  <c r="K244" i="70"/>
  <c r="L243" i="70"/>
  <c r="K239" i="30"/>
  <c r="L238" i="30"/>
  <c r="K240" i="30" l="1"/>
  <c r="L239" i="30"/>
  <c r="L244" i="70"/>
  <c r="K245" i="70"/>
  <c r="J44" i="54"/>
  <c r="H13" i="54"/>
  <c r="H12" i="54"/>
  <c r="A2" i="54"/>
  <c r="A3" i="54" s="1"/>
  <c r="A4" i="54" s="1"/>
  <c r="A5" i="54" s="1"/>
  <c r="A6" i="54" s="1"/>
  <c r="A7" i="54" s="1"/>
  <c r="A8" i="54" s="1"/>
  <c r="A9" i="54" s="1"/>
  <c r="A10" i="54" s="1"/>
  <c r="A11" i="54" s="1"/>
  <c r="A12" i="54" s="1"/>
  <c r="A13" i="54" s="1"/>
  <c r="A14" i="54" s="1"/>
  <c r="A15" i="54" s="1"/>
  <c r="A16" i="54" s="1"/>
  <c r="A17" i="54" s="1"/>
  <c r="A18" i="54" s="1"/>
  <c r="A19" i="54" s="1"/>
  <c r="A20" i="54" s="1"/>
  <c r="A21" i="54" s="1"/>
  <c r="A22" i="54" s="1"/>
  <c r="A23" i="54" s="1"/>
  <c r="A24" i="54" s="1"/>
  <c r="A25" i="54" s="1"/>
  <c r="A26" i="54" s="1"/>
  <c r="A27" i="54" s="1"/>
  <c r="A28" i="54" s="1"/>
  <c r="A29" i="54" s="1"/>
  <c r="A30" i="54" s="1"/>
  <c r="A31" i="54" s="1"/>
  <c r="A32" i="54" s="1"/>
  <c r="A33" i="54" s="1"/>
  <c r="A34" i="54" s="1"/>
  <c r="A35" i="54" s="1"/>
  <c r="A36" i="54" s="1"/>
  <c r="A37" i="54" s="1"/>
  <c r="A38" i="54" s="1"/>
  <c r="A39" i="54" s="1"/>
  <c r="A40" i="54" s="1"/>
  <c r="A41" i="54" s="1"/>
  <c r="A42" i="54" s="1"/>
  <c r="A43" i="54" s="1"/>
  <c r="A44" i="54" s="1"/>
  <c r="A45" i="54" s="1"/>
  <c r="A46" i="54" s="1"/>
  <c r="A47" i="54" s="1"/>
  <c r="A48" i="54" s="1"/>
  <c r="A49" i="54" s="1"/>
  <c r="A50" i="54" s="1"/>
  <c r="A51" i="54" s="1"/>
  <c r="A52" i="54" s="1"/>
  <c r="A53" i="54" s="1"/>
  <c r="A54" i="54" s="1"/>
  <c r="A55" i="54" s="1"/>
  <c r="A56" i="54" s="1"/>
  <c r="A57" i="54" s="1"/>
  <c r="A58" i="54" s="1"/>
  <c r="A59" i="54" s="1"/>
  <c r="A60" i="54" s="1"/>
  <c r="A61" i="54" s="1"/>
  <c r="A62" i="54" s="1"/>
  <c r="A63" i="54" s="1"/>
  <c r="A64" i="54" s="1"/>
  <c r="A65" i="54" s="1"/>
  <c r="A66" i="54" s="1"/>
  <c r="A67" i="54" s="1"/>
  <c r="A68" i="54" s="1"/>
  <c r="A69" i="54" s="1"/>
  <c r="A70" i="54" s="1"/>
  <c r="A71" i="54" s="1"/>
  <c r="A72" i="54" s="1"/>
  <c r="A73" i="54" s="1"/>
  <c r="A74" i="54" s="1"/>
  <c r="M1" i="54"/>
  <c r="N1" i="54" s="1"/>
  <c r="O1" i="54" s="1"/>
  <c r="P1" i="54" s="1"/>
  <c r="Q1" i="54" s="1"/>
  <c r="K1" i="54"/>
  <c r="B1" i="54"/>
  <c r="C1" i="54" s="1"/>
  <c r="D1" i="54" s="1"/>
  <c r="E1" i="54" s="1"/>
  <c r="F1" i="54" s="1"/>
  <c r="G1" i="54" s="1"/>
  <c r="H1" i="54" s="1"/>
  <c r="I1" i="54" s="1"/>
  <c r="F528" i="53"/>
  <c r="F527" i="53"/>
  <c r="F526" i="53"/>
  <c r="F525" i="53"/>
  <c r="B73" i="53"/>
  <c r="J45" i="54" l="1"/>
  <c r="K246" i="70"/>
  <c r="L245" i="70"/>
  <c r="L240" i="30"/>
  <c r="K241" i="30"/>
  <c r="H69" i="53"/>
  <c r="K242" i="30" l="1"/>
  <c r="L241" i="30"/>
  <c r="K247" i="70"/>
  <c r="L246" i="70"/>
  <c r="J46" i="54"/>
  <c r="H68" i="53"/>
  <c r="J47" i="54" l="1"/>
  <c r="K248" i="70"/>
  <c r="L247" i="70"/>
  <c r="K243" i="30"/>
  <c r="L242" i="30"/>
  <c r="H67" i="53"/>
  <c r="L243" i="30" l="1"/>
  <c r="K244" i="30"/>
  <c r="K249" i="70"/>
  <c r="L248" i="70"/>
  <c r="J48" i="54"/>
  <c r="H66" i="53"/>
  <c r="J49" i="54" l="1"/>
  <c r="K250" i="70"/>
  <c r="L249" i="70"/>
  <c r="K245" i="30"/>
  <c r="L244" i="30"/>
  <c r="H65" i="53"/>
  <c r="K246" i="30" l="1"/>
  <c r="L245" i="30"/>
  <c r="K251" i="70"/>
  <c r="L250" i="70"/>
  <c r="J50" i="54"/>
  <c r="H64" i="53"/>
  <c r="J51" i="54" l="1"/>
  <c r="K252" i="70"/>
  <c r="L251" i="70"/>
  <c r="L246" i="30"/>
  <c r="K247" i="30"/>
  <c r="H63" i="53"/>
  <c r="K248" i="30" l="1"/>
  <c r="L247" i="30"/>
  <c r="K253" i="70"/>
  <c r="L252" i="70"/>
  <c r="J52" i="54"/>
  <c r="H61" i="53"/>
  <c r="J53" i="54" l="1"/>
  <c r="K254" i="70"/>
  <c r="L253" i="70"/>
  <c r="K249" i="30"/>
  <c r="L248" i="30"/>
  <c r="H58" i="53"/>
  <c r="H41" i="53"/>
  <c r="H40" i="53"/>
  <c r="H39" i="53"/>
  <c r="H38" i="53"/>
  <c r="H37" i="53"/>
  <c r="H36" i="53"/>
  <c r="H35" i="53"/>
  <c r="H34" i="53"/>
  <c r="H33" i="53"/>
  <c r="J61" i="53" l="1"/>
  <c r="M61" i="53" s="1"/>
  <c r="K61" i="53"/>
  <c r="N61" i="53" s="1"/>
  <c r="J63" i="53"/>
  <c r="M63" i="53" s="1"/>
  <c r="K63" i="53"/>
  <c r="N63" i="53" s="1"/>
  <c r="J64" i="53"/>
  <c r="M64" i="53" s="1"/>
  <c r="K64" i="53"/>
  <c r="N64" i="53" s="1"/>
  <c r="J65" i="53"/>
  <c r="M65" i="53" s="1"/>
  <c r="K65" i="53"/>
  <c r="N65" i="53" s="1"/>
  <c r="K66" i="53"/>
  <c r="N66" i="53" s="1"/>
  <c r="J66" i="53"/>
  <c r="M66" i="53" s="1"/>
  <c r="K69" i="53"/>
  <c r="N69" i="53" s="1"/>
  <c r="K68" i="53"/>
  <c r="N68" i="53" s="1"/>
  <c r="J67" i="53"/>
  <c r="M67" i="53" s="1"/>
  <c r="O67" i="53" s="1"/>
  <c r="K67" i="53"/>
  <c r="N67" i="53" s="1"/>
  <c r="J69" i="53"/>
  <c r="M69" i="53" s="1"/>
  <c r="J68" i="53"/>
  <c r="M68" i="53" s="1"/>
  <c r="J58" i="53"/>
  <c r="M58" i="53" s="1"/>
  <c r="O58" i="53" s="1"/>
  <c r="K58" i="53"/>
  <c r="N58" i="53" s="1"/>
  <c r="L249" i="30"/>
  <c r="K250" i="30"/>
  <c r="K255" i="70"/>
  <c r="L254" i="70"/>
  <c r="J54" i="54"/>
  <c r="H32" i="53"/>
  <c r="N32" i="53" l="1"/>
  <c r="M32" i="53"/>
  <c r="O32" i="53" s="1"/>
  <c r="O66" i="53"/>
  <c r="O65" i="53"/>
  <c r="O64" i="53"/>
  <c r="L255" i="70"/>
  <c r="K256" i="70"/>
  <c r="K251" i="30"/>
  <c r="L250" i="30"/>
  <c r="O69" i="53"/>
  <c r="O63" i="53"/>
  <c r="O68" i="53"/>
  <c r="J55" i="54"/>
  <c r="O61" i="53"/>
  <c r="H31" i="53"/>
  <c r="M31" i="53" l="1"/>
  <c r="N31" i="53"/>
  <c r="J56" i="54"/>
  <c r="K252" i="30"/>
  <c r="L251" i="30"/>
  <c r="K257" i="70"/>
  <c r="L256" i="70"/>
  <c r="H30" i="53"/>
  <c r="N30" i="53" l="1"/>
  <c r="M30" i="53"/>
  <c r="O30" i="53" s="1"/>
  <c r="J57" i="54"/>
  <c r="K258" i="70"/>
  <c r="L257" i="70"/>
  <c r="L252" i="30"/>
  <c r="K253" i="30"/>
  <c r="O31" i="53"/>
  <c r="H29" i="53"/>
  <c r="M29" i="53" l="1"/>
  <c r="O29" i="53" s="1"/>
  <c r="N29" i="53"/>
  <c r="K254" i="30"/>
  <c r="L253" i="30"/>
  <c r="K259" i="70"/>
  <c r="L258" i="70"/>
  <c r="J58" i="54"/>
  <c r="Q27" i="53"/>
  <c r="Q28" i="53" s="1"/>
  <c r="R21" i="53"/>
  <c r="S21" i="53" l="1"/>
  <c r="X21" i="53"/>
  <c r="K260" i="70"/>
  <c r="L259" i="70"/>
  <c r="J59" i="54"/>
  <c r="K255" i="30"/>
  <c r="L254" i="30"/>
  <c r="R20" i="53"/>
  <c r="S20" i="53" l="1"/>
  <c r="X20" i="53"/>
  <c r="L255" i="30"/>
  <c r="K256" i="30"/>
  <c r="J60" i="54"/>
  <c r="K261" i="70"/>
  <c r="L260" i="70"/>
  <c r="R19" i="53"/>
  <c r="S19" i="53" l="1"/>
  <c r="X19" i="53"/>
  <c r="K262" i="70"/>
  <c r="L261" i="70"/>
  <c r="J61" i="54"/>
  <c r="K257" i="30"/>
  <c r="L256" i="30"/>
  <c r="R18" i="53"/>
  <c r="S18" i="53" l="1"/>
  <c r="X18" i="53"/>
  <c r="K258" i="30"/>
  <c r="L257" i="30"/>
  <c r="J62" i="54"/>
  <c r="L262" i="70"/>
  <c r="K263" i="70"/>
  <c r="R17" i="53"/>
  <c r="S17" i="53" l="1"/>
  <c r="X17" i="53"/>
  <c r="K264" i="70"/>
  <c r="L263" i="70"/>
  <c r="J63" i="54"/>
  <c r="L258" i="30"/>
  <c r="K259" i="30"/>
  <c r="R16" i="53"/>
  <c r="X16" i="53" l="1"/>
  <c r="S16" i="53"/>
  <c r="K260" i="30"/>
  <c r="L259" i="30"/>
  <c r="J64" i="54"/>
  <c r="K265" i="70"/>
  <c r="L264" i="70"/>
  <c r="R15" i="53"/>
  <c r="X15" i="53" l="1"/>
  <c r="S15" i="53"/>
  <c r="K266" i="70"/>
  <c r="L265" i="70"/>
  <c r="J65" i="54"/>
  <c r="K261" i="30"/>
  <c r="L260" i="30"/>
  <c r="R14" i="53"/>
  <c r="S14" i="53" l="1"/>
  <c r="X14" i="53"/>
  <c r="L261" i="30"/>
  <c r="K262" i="30"/>
  <c r="J66" i="54"/>
  <c r="K267" i="70"/>
  <c r="L266" i="70"/>
  <c r="R13" i="53"/>
  <c r="S13" i="53" l="1"/>
  <c r="X13" i="53"/>
  <c r="J67" i="54"/>
  <c r="K268" i="70"/>
  <c r="L267" i="70"/>
  <c r="K263" i="30"/>
  <c r="L262" i="30"/>
  <c r="R12" i="53"/>
  <c r="S12" i="53" l="1"/>
  <c r="X12" i="53"/>
  <c r="K264" i="30"/>
  <c r="L263" i="30"/>
  <c r="K269" i="70"/>
  <c r="L268" i="70"/>
  <c r="J68" i="54"/>
  <c r="R11" i="53"/>
  <c r="X11" i="53" l="1"/>
  <c r="S11" i="53"/>
  <c r="J69" i="54"/>
  <c r="K270" i="70"/>
  <c r="L269" i="70"/>
  <c r="L264" i="30"/>
  <c r="K265" i="30"/>
  <c r="K266" i="30" l="1"/>
  <c r="L265" i="30"/>
  <c r="K271" i="70"/>
  <c r="L270" i="70"/>
  <c r="J70" i="54"/>
  <c r="R10" i="53"/>
  <c r="X10" i="53" l="1"/>
  <c r="S10" i="53"/>
  <c r="J71" i="54"/>
  <c r="K272" i="70"/>
  <c r="L271" i="70"/>
  <c r="K267" i="30"/>
  <c r="L266" i="30"/>
  <c r="L267" i="30" l="1"/>
  <c r="K268" i="30"/>
  <c r="K273" i="70"/>
  <c r="L272" i="70"/>
  <c r="J72" i="54"/>
  <c r="R9" i="53"/>
  <c r="S9" i="53" l="1"/>
  <c r="T9" i="53" s="1"/>
  <c r="X9" i="53"/>
  <c r="Y9" i="53" s="1"/>
  <c r="L273" i="70"/>
  <c r="K274" i="70"/>
  <c r="K269" i="30"/>
  <c r="L268" i="30"/>
  <c r="J73" i="54"/>
  <c r="K270" i="30" l="1"/>
  <c r="L269" i="30"/>
  <c r="K275" i="70"/>
  <c r="L274" i="70"/>
  <c r="J74" i="54"/>
  <c r="W9" i="53"/>
  <c r="Y10" i="53"/>
  <c r="U9" i="53"/>
  <c r="T10" i="53"/>
  <c r="Z9" i="53"/>
  <c r="R8" i="53"/>
  <c r="X8" i="53" l="1"/>
  <c r="Y8" i="53" s="1"/>
  <c r="W8" i="53" s="1"/>
  <c r="S8" i="53"/>
  <c r="T8" i="53" s="1"/>
  <c r="U10" i="53"/>
  <c r="Z10" i="53"/>
  <c r="T11" i="53"/>
  <c r="W10" i="53"/>
  <c r="Y11" i="53"/>
  <c r="K276" i="70"/>
  <c r="L275" i="70"/>
  <c r="L270" i="30"/>
  <c r="K271" i="30"/>
  <c r="K272" i="30" l="1"/>
  <c r="L271" i="30"/>
  <c r="K277" i="70"/>
  <c r="L276" i="70"/>
  <c r="W11" i="53"/>
  <c r="Y12" i="53"/>
  <c r="U11" i="53"/>
  <c r="Z11" i="53"/>
  <c r="T12" i="53"/>
  <c r="Z8" i="53"/>
  <c r="U8" i="53"/>
  <c r="R7" i="53"/>
  <c r="S7" i="53" l="1"/>
  <c r="T7" i="53" s="1"/>
  <c r="X7" i="53"/>
  <c r="Y7" i="53" s="1"/>
  <c r="W7" i="53" s="1"/>
  <c r="U12" i="53"/>
  <c r="Z12" i="53"/>
  <c r="T13" i="53"/>
  <c r="W12" i="53"/>
  <c r="Y13" i="53"/>
  <c r="K278" i="70"/>
  <c r="L277" i="70"/>
  <c r="K273" i="30"/>
  <c r="L272" i="30"/>
  <c r="W13" i="53" l="1"/>
  <c r="Y14" i="53"/>
  <c r="U13" i="53"/>
  <c r="Z13" i="53"/>
  <c r="T14" i="53"/>
  <c r="L273" i="30"/>
  <c r="K274" i="30"/>
  <c r="K279" i="70"/>
  <c r="L278" i="70"/>
  <c r="Z7" i="53"/>
  <c r="U7" i="53"/>
  <c r="R6" i="53"/>
  <c r="X6" i="53" l="1"/>
  <c r="Y6" i="53" s="1"/>
  <c r="W6" i="53" s="1"/>
  <c r="S6" i="53"/>
  <c r="T6" i="53" s="1"/>
  <c r="K275" i="30"/>
  <c r="L274" i="30"/>
  <c r="U14" i="53"/>
  <c r="Z14" i="53"/>
  <c r="T15" i="53"/>
  <c r="K280" i="70"/>
  <c r="L279" i="70"/>
  <c r="W14" i="53"/>
  <c r="Y15" i="53"/>
  <c r="L280" i="70" l="1"/>
  <c r="K281" i="70"/>
  <c r="W15" i="53"/>
  <c r="Y16" i="53"/>
  <c r="U15" i="53"/>
  <c r="Z15" i="53"/>
  <c r="T16" i="53"/>
  <c r="K276" i="30"/>
  <c r="L275" i="30"/>
  <c r="B11" i="53"/>
  <c r="B10" i="53"/>
  <c r="B9" i="53"/>
  <c r="B8" i="53"/>
  <c r="B7" i="53"/>
  <c r="U6" i="53"/>
  <c r="Z6" i="53"/>
  <c r="B6" i="53"/>
  <c r="D8" i="53"/>
  <c r="E8" i="53"/>
  <c r="D11" i="53"/>
  <c r="E11" i="53"/>
  <c r="D7" i="53"/>
  <c r="E7" i="53"/>
  <c r="D9" i="53"/>
  <c r="E9" i="53"/>
  <c r="D6" i="53"/>
  <c r="E6" i="53"/>
  <c r="D10" i="53"/>
  <c r="E10" i="53"/>
  <c r="E5" i="53"/>
  <c r="O5" i="53" l="1"/>
  <c r="G5" i="53"/>
  <c r="L18" i="54"/>
  <c r="L14" i="54"/>
  <c r="L17" i="54"/>
  <c r="L15" i="54"/>
  <c r="L19" i="54"/>
  <c r="L16" i="54"/>
  <c r="U16" i="53"/>
  <c r="Z16" i="53"/>
  <c r="T17" i="53"/>
  <c r="W16" i="53"/>
  <c r="Y17" i="53"/>
  <c r="L276" i="30"/>
  <c r="K277" i="30"/>
  <c r="K282" i="70"/>
  <c r="L281" i="70"/>
  <c r="D5" i="53"/>
  <c r="L13" i="54" s="1"/>
  <c r="C2" i="53"/>
  <c r="N1" i="53"/>
  <c r="O1" i="53" s="1"/>
  <c r="M15" i="54"/>
  <c r="M16" i="54"/>
  <c r="M18" i="54"/>
  <c r="M19" i="54"/>
  <c r="M17" i="54"/>
  <c r="M13" i="54"/>
  <c r="M14" i="54"/>
  <c r="O13" i="54"/>
  <c r="P13" i="54"/>
  <c r="O14" i="54"/>
  <c r="P14" i="54"/>
  <c r="X16" i="54" l="1"/>
  <c r="T14" i="54"/>
  <c r="U14" i="54" s="1"/>
  <c r="X14" i="54"/>
  <c r="N14" i="54"/>
  <c r="N13" i="54"/>
  <c r="N17" i="54"/>
  <c r="N19" i="54"/>
  <c r="N18" i="54"/>
  <c r="N16" i="54"/>
  <c r="N15" i="54"/>
  <c r="V14" i="54"/>
  <c r="K283" i="70"/>
  <c r="L282" i="70"/>
  <c r="L26" i="54"/>
  <c r="L27" i="54"/>
  <c r="L28" i="54"/>
  <c r="L25" i="54"/>
  <c r="L29" i="54"/>
  <c r="L30" i="54"/>
  <c r="L31" i="54"/>
  <c r="L32" i="54"/>
  <c r="L33" i="54"/>
  <c r="L34" i="54"/>
  <c r="L35" i="54"/>
  <c r="L36" i="54"/>
  <c r="L37" i="54"/>
  <c r="L38" i="54"/>
  <c r="L39" i="54"/>
  <c r="L40" i="54"/>
  <c r="L41" i="54"/>
  <c r="L42" i="54"/>
  <c r="K2" i="54"/>
  <c r="L43" i="54"/>
  <c r="L44" i="54"/>
  <c r="L45" i="54"/>
  <c r="L46" i="54"/>
  <c r="L47" i="54"/>
  <c r="L48" i="54"/>
  <c r="L49" i="54"/>
  <c r="L50" i="54"/>
  <c r="L51" i="54"/>
  <c r="L52" i="54"/>
  <c r="L53" i="54"/>
  <c r="L54" i="54"/>
  <c r="L55" i="54"/>
  <c r="L56" i="54"/>
  <c r="L57" i="54"/>
  <c r="L58" i="54"/>
  <c r="L59" i="54"/>
  <c r="L60" i="54"/>
  <c r="L61" i="54"/>
  <c r="L62" i="54"/>
  <c r="L63" i="54"/>
  <c r="L64" i="54"/>
  <c r="L65" i="54"/>
  <c r="L66" i="54"/>
  <c r="L67" i="54"/>
  <c r="L68" i="54"/>
  <c r="L69" i="54"/>
  <c r="L70" i="54"/>
  <c r="L71" i="54"/>
  <c r="L72" i="54"/>
  <c r="L73" i="54"/>
  <c r="L74" i="54"/>
  <c r="K278" i="30"/>
  <c r="L277" i="30"/>
  <c r="U17" i="53"/>
  <c r="Z17" i="53"/>
  <c r="T18" i="53"/>
  <c r="W17" i="53"/>
  <c r="Y18" i="53"/>
  <c r="M36" i="54"/>
  <c r="M47" i="54"/>
  <c r="M59" i="54"/>
  <c r="M71" i="54"/>
  <c r="M72" i="54"/>
  <c r="M26" i="54"/>
  <c r="M37" i="54"/>
  <c r="M48" i="54"/>
  <c r="M60" i="54"/>
  <c r="M61" i="54"/>
  <c r="Y14" i="54"/>
  <c r="M27" i="54"/>
  <c r="M38" i="54"/>
  <c r="M73" i="54"/>
  <c r="M28" i="54"/>
  <c r="M39" i="54"/>
  <c r="M50" i="54"/>
  <c r="M62" i="54"/>
  <c r="M74" i="54"/>
  <c r="M69" i="54"/>
  <c r="M25" i="54"/>
  <c r="M40" i="54"/>
  <c r="M51" i="54"/>
  <c r="M63" i="54"/>
  <c r="M29" i="54"/>
  <c r="M41" i="54"/>
  <c r="M52" i="54"/>
  <c r="M64" i="54"/>
  <c r="M57" i="54"/>
  <c r="M30" i="54"/>
  <c r="M42" i="54"/>
  <c r="M53" i="54"/>
  <c r="M65" i="54"/>
  <c r="M45" i="54"/>
  <c r="M31" i="54"/>
  <c r="M54" i="54"/>
  <c r="M66" i="54"/>
  <c r="M32" i="54"/>
  <c r="M43" i="54"/>
  <c r="M55" i="54"/>
  <c r="M67" i="54"/>
  <c r="M34" i="54"/>
  <c r="M33" i="54"/>
  <c r="M44" i="54"/>
  <c r="M56" i="54"/>
  <c r="M68" i="54"/>
  <c r="M35" i="54"/>
  <c r="M46" i="54"/>
  <c r="M58" i="54"/>
  <c r="M70" i="54"/>
  <c r="M49" i="54"/>
  <c r="O36" i="54"/>
  <c r="O39" i="54"/>
  <c r="O74" i="54"/>
  <c r="O64" i="54"/>
  <c r="O31" i="54"/>
  <c r="O54" i="54"/>
  <c r="O34" i="54"/>
  <c r="O44" i="54"/>
  <c r="O49" i="54"/>
  <c r="N49" i="54" l="1"/>
  <c r="Q48" i="54"/>
  <c r="P48" i="54" s="1"/>
  <c r="Q47" i="54"/>
  <c r="P47" i="54" s="1"/>
  <c r="Q46" i="54"/>
  <c r="P46" i="54" s="1"/>
  <c r="Q45" i="54"/>
  <c r="P45" i="54" s="1"/>
  <c r="N70" i="54"/>
  <c r="BC70" i="54" s="1"/>
  <c r="N58" i="54"/>
  <c r="N46" i="54"/>
  <c r="N35" i="54"/>
  <c r="N68" i="54"/>
  <c r="BC68" i="54" s="1"/>
  <c r="BD68" i="54" s="1"/>
  <c r="N56" i="54"/>
  <c r="N44" i="54"/>
  <c r="Q43" i="54"/>
  <c r="P43" i="54" s="1"/>
  <c r="Q42" i="54"/>
  <c r="P42" i="54" s="1"/>
  <c r="Q41" i="54"/>
  <c r="P41" i="54" s="1"/>
  <c r="Q40" i="54"/>
  <c r="P40" i="54" s="1"/>
  <c r="N33" i="54"/>
  <c r="N34" i="54"/>
  <c r="Q33" i="54"/>
  <c r="P33" i="54" s="1"/>
  <c r="Q32" i="54"/>
  <c r="P32" i="54" s="1"/>
  <c r="N67" i="54"/>
  <c r="BC67" i="54" s="1"/>
  <c r="BD67" i="54" s="1"/>
  <c r="N55" i="54"/>
  <c r="N43" i="54"/>
  <c r="N32" i="54"/>
  <c r="N66" i="54"/>
  <c r="BC66" i="54" s="1"/>
  <c r="N54" i="54"/>
  <c r="Q53" i="54"/>
  <c r="P53" i="54" s="1"/>
  <c r="Q52" i="54"/>
  <c r="P52" i="54" s="1"/>
  <c r="Q51" i="54"/>
  <c r="P51" i="54" s="1"/>
  <c r="Q50" i="54"/>
  <c r="P50" i="54" s="1"/>
  <c r="N31" i="54"/>
  <c r="Q30" i="54"/>
  <c r="N45" i="54"/>
  <c r="N65" i="54"/>
  <c r="BC65" i="54" s="1"/>
  <c r="BD65" i="54" s="1"/>
  <c r="N53" i="54"/>
  <c r="N42" i="54"/>
  <c r="N30" i="54"/>
  <c r="N57" i="54"/>
  <c r="N64" i="54"/>
  <c r="Q63" i="54"/>
  <c r="P63" i="54" s="1"/>
  <c r="Q62" i="54"/>
  <c r="P62" i="54" s="1"/>
  <c r="Q61" i="54"/>
  <c r="P61" i="54" s="1"/>
  <c r="Q60" i="54"/>
  <c r="P60" i="54" s="1"/>
  <c r="Q59" i="54"/>
  <c r="P59" i="54" s="1"/>
  <c r="Q58" i="54"/>
  <c r="P58" i="54" s="1"/>
  <c r="Q57" i="54"/>
  <c r="P57" i="54" s="1"/>
  <c r="Q56" i="54"/>
  <c r="P56" i="54" s="1"/>
  <c r="Q55" i="54"/>
  <c r="P55" i="54" s="1"/>
  <c r="N52" i="54"/>
  <c r="N41" i="54"/>
  <c r="N29" i="54"/>
  <c r="N63" i="54"/>
  <c r="N51" i="54"/>
  <c r="N40" i="54"/>
  <c r="N25" i="54"/>
  <c r="N69" i="54"/>
  <c r="BC69" i="54" s="1"/>
  <c r="BD69" i="54" s="1"/>
  <c r="N74" i="54"/>
  <c r="BC74" i="54" s="1"/>
  <c r="BD74" i="54" s="1"/>
  <c r="Q73" i="54"/>
  <c r="P73" i="54" s="1"/>
  <c r="Q72" i="54"/>
  <c r="P72" i="54" s="1"/>
  <c r="Q71" i="54"/>
  <c r="P71" i="54" s="1"/>
  <c r="Q70" i="54"/>
  <c r="P70" i="54" s="1"/>
  <c r="Q69" i="54"/>
  <c r="P69" i="54" s="1"/>
  <c r="Q68" i="54"/>
  <c r="P68" i="54" s="1"/>
  <c r="Q67" i="54"/>
  <c r="P67" i="54" s="1"/>
  <c r="Q66" i="54"/>
  <c r="P66" i="54" s="1"/>
  <c r="Q65" i="54"/>
  <c r="P65" i="54" s="1"/>
  <c r="N62" i="54"/>
  <c r="N50" i="54"/>
  <c r="N39" i="54"/>
  <c r="Q38" i="54"/>
  <c r="P38" i="54" s="1"/>
  <c r="Q37" i="54"/>
  <c r="P37" i="54" s="1"/>
  <c r="N28" i="54"/>
  <c r="N73" i="54"/>
  <c r="BC73" i="54" s="1"/>
  <c r="N38" i="54"/>
  <c r="N27" i="54"/>
  <c r="N61" i="54"/>
  <c r="N60" i="54"/>
  <c r="N48" i="54"/>
  <c r="N37" i="54"/>
  <c r="N26" i="54"/>
  <c r="N72" i="54"/>
  <c r="BC72" i="54" s="1"/>
  <c r="N71" i="54"/>
  <c r="BC71" i="54" s="1"/>
  <c r="N59" i="54"/>
  <c r="N47" i="54"/>
  <c r="N36" i="54"/>
  <c r="Q35" i="54"/>
  <c r="P35" i="54" s="1"/>
  <c r="K284" i="70"/>
  <c r="L283" i="70"/>
  <c r="U18" i="53"/>
  <c r="Z18" i="53"/>
  <c r="T19" i="53"/>
  <c r="K279" i="30"/>
  <c r="L278" i="30"/>
  <c r="X15" i="54"/>
  <c r="W18" i="53"/>
  <c r="Y19" i="53"/>
  <c r="O43" i="54"/>
  <c r="O70" i="54"/>
  <c r="O73" i="54"/>
  <c r="O72" i="54"/>
  <c r="O48" i="54"/>
  <c r="O42" i="54"/>
  <c r="O69" i="54"/>
  <c r="O35" i="54"/>
  <c r="O56" i="54"/>
  <c r="O47" i="54"/>
  <c r="O41" i="54"/>
  <c r="O53" i="54"/>
  <c r="O68" i="54"/>
  <c r="O38" i="54"/>
  <c r="O46" i="54"/>
  <c r="O40" i="54"/>
  <c r="O52" i="54"/>
  <c r="O63" i="54"/>
  <c r="O67" i="54"/>
  <c r="O45" i="54"/>
  <c r="O51" i="54"/>
  <c r="O62" i="54"/>
  <c r="O66" i="54"/>
  <c r="O50" i="54"/>
  <c r="O61" i="54"/>
  <c r="O65" i="54"/>
  <c r="O37" i="54"/>
  <c r="O71" i="54"/>
  <c r="O33" i="54"/>
  <c r="O60" i="54"/>
  <c r="O57" i="54"/>
  <c r="O32" i="54"/>
  <c r="O59" i="54"/>
  <c r="O58" i="54"/>
  <c r="O55" i="54"/>
  <c r="BD71" i="54" l="1"/>
  <c r="BC55" i="54"/>
  <c r="BD55" i="54" s="1"/>
  <c r="AZ55" i="54"/>
  <c r="BA55" i="54" s="1"/>
  <c r="AW28" i="54"/>
  <c r="AE28" i="54"/>
  <c r="AB28" i="54"/>
  <c r="AT28" i="54"/>
  <c r="AZ28" i="54"/>
  <c r="AH28" i="54"/>
  <c r="AQ28" i="54"/>
  <c r="BC28" i="54"/>
  <c r="AK28" i="54"/>
  <c r="AN28" i="54"/>
  <c r="Y28" i="54"/>
  <c r="AW43" i="54"/>
  <c r="AX43" i="54" s="1"/>
  <c r="AQ43" i="54"/>
  <c r="AR43" i="54" s="1"/>
  <c r="BC43" i="54"/>
  <c r="BD43" i="54" s="1"/>
  <c r="AT43" i="54"/>
  <c r="AU43" i="54" s="1"/>
  <c r="AZ43" i="54"/>
  <c r="BA43" i="54" s="1"/>
  <c r="AW45" i="54"/>
  <c r="AX45" i="54" s="1"/>
  <c r="AT45" i="54"/>
  <c r="AU45" i="54" s="1"/>
  <c r="AZ45" i="54"/>
  <c r="BA45" i="54" s="1"/>
  <c r="BC45" i="54"/>
  <c r="BD45" i="54" s="1"/>
  <c r="AW35" i="54"/>
  <c r="AX35" i="54" s="1"/>
  <c r="AN35" i="54"/>
  <c r="AO35" i="54" s="1"/>
  <c r="AZ35" i="54"/>
  <c r="BA35" i="54" s="1"/>
  <c r="AQ35" i="54"/>
  <c r="AR35" i="54" s="1"/>
  <c r="BC35" i="54"/>
  <c r="BD35" i="54" s="1"/>
  <c r="AT35" i="54"/>
  <c r="AU35" i="54" s="1"/>
  <c r="AK35" i="54"/>
  <c r="AL35" i="54" s="1"/>
  <c r="AW46" i="54"/>
  <c r="AX46" i="54" s="1"/>
  <c r="AT46" i="54"/>
  <c r="AU46" i="54" s="1"/>
  <c r="BC46" i="54"/>
  <c r="BD46" i="54" s="1"/>
  <c r="AZ46" i="54"/>
  <c r="BA46" i="54" s="1"/>
  <c r="AW42" i="54"/>
  <c r="AX42" i="54" s="1"/>
  <c r="AZ42" i="54"/>
  <c r="BA42" i="54" s="1"/>
  <c r="AQ42" i="54"/>
  <c r="AR42" i="54" s="1"/>
  <c r="BC42" i="54"/>
  <c r="BD42" i="54" s="1"/>
  <c r="AT42" i="54"/>
  <c r="AU42" i="54" s="1"/>
  <c r="AZ59" i="54"/>
  <c r="BA59" i="54" s="1"/>
  <c r="BC59" i="54"/>
  <c r="BD59" i="54" s="1"/>
  <c r="U19" i="53"/>
  <c r="Z19" i="53"/>
  <c r="T20" i="53"/>
  <c r="AW37" i="54"/>
  <c r="AX37" i="54" s="1"/>
  <c r="AN37" i="54"/>
  <c r="AO37" i="54" s="1"/>
  <c r="BC37" i="54"/>
  <c r="BD37" i="54" s="1"/>
  <c r="AQ37" i="54"/>
  <c r="AR37" i="54" s="1"/>
  <c r="AZ37" i="54"/>
  <c r="BA37" i="54" s="1"/>
  <c r="AT37" i="54"/>
  <c r="AU37" i="54" s="1"/>
  <c r="AZ62" i="54"/>
  <c r="BA62" i="54" s="1"/>
  <c r="BC62" i="54"/>
  <c r="BD62" i="54" s="1"/>
  <c r="AW25" i="54"/>
  <c r="AE25" i="54"/>
  <c r="AB25" i="54"/>
  <c r="AQ25" i="54"/>
  <c r="AN25" i="54"/>
  <c r="AZ25" i="54"/>
  <c r="BC25" i="54"/>
  <c r="AT25" i="54"/>
  <c r="AK25" i="54"/>
  <c r="AH25" i="54"/>
  <c r="V25" i="54"/>
  <c r="Y25" i="54"/>
  <c r="S25" i="54"/>
  <c r="AW31" i="54"/>
  <c r="AX31" i="54" s="1"/>
  <c r="AE31" i="54"/>
  <c r="AF31" i="54" s="1"/>
  <c r="AQ31" i="54"/>
  <c r="AR31" i="54" s="1"/>
  <c r="BC31" i="54"/>
  <c r="BD31" i="54" s="1"/>
  <c r="AT31" i="54"/>
  <c r="AU31" i="54" s="1"/>
  <c r="AK31" i="54"/>
  <c r="AL31" i="54" s="1"/>
  <c r="AN31" i="54"/>
  <c r="AO31" i="54" s="1"/>
  <c r="AH31" i="54"/>
  <c r="AI31" i="54" s="1"/>
  <c r="AZ31" i="54"/>
  <c r="BA31" i="54" s="1"/>
  <c r="BC58" i="54"/>
  <c r="BD58" i="54" s="1"/>
  <c r="AZ58" i="54"/>
  <c r="BA58" i="54" s="1"/>
  <c r="AW53" i="54"/>
  <c r="AX53" i="54" s="1"/>
  <c r="AZ53" i="54"/>
  <c r="BA53" i="54" s="1"/>
  <c r="BC53" i="54"/>
  <c r="BD53" i="54" s="1"/>
  <c r="AW50" i="54"/>
  <c r="AX50" i="54" s="1"/>
  <c r="AZ50" i="54"/>
  <c r="BA50" i="54" s="1"/>
  <c r="BC50" i="54"/>
  <c r="BD50" i="54" s="1"/>
  <c r="AW48" i="54"/>
  <c r="AX48" i="54" s="1"/>
  <c r="AT48" i="54"/>
  <c r="AU48" i="54" s="1"/>
  <c r="AZ48" i="54"/>
  <c r="BA48" i="54" s="1"/>
  <c r="BC48" i="54"/>
  <c r="BD48" i="54" s="1"/>
  <c r="AW40" i="54"/>
  <c r="AX40" i="54" s="1"/>
  <c r="AZ40" i="54"/>
  <c r="BA40" i="54" s="1"/>
  <c r="AQ40" i="54"/>
  <c r="AR40" i="54" s="1"/>
  <c r="BC40" i="54"/>
  <c r="BD40" i="54" s="1"/>
  <c r="AT40" i="54"/>
  <c r="AU40" i="54" s="1"/>
  <c r="AW34" i="54"/>
  <c r="AX34" i="54" s="1"/>
  <c r="AT34" i="54"/>
  <c r="AU34" i="54" s="1"/>
  <c r="AK34" i="54"/>
  <c r="AL34" i="54" s="1"/>
  <c r="AN34" i="54"/>
  <c r="AO34" i="54" s="1"/>
  <c r="AH34" i="54"/>
  <c r="AI34" i="54" s="1"/>
  <c r="BC34" i="54"/>
  <c r="BD34" i="54" s="1"/>
  <c r="AZ34" i="54"/>
  <c r="BA34" i="54" s="1"/>
  <c r="AQ34" i="54"/>
  <c r="AR34" i="54" s="1"/>
  <c r="BD70" i="54"/>
  <c r="L279" i="30"/>
  <c r="K280" i="30"/>
  <c r="AZ60" i="54"/>
  <c r="BA60" i="54" s="1"/>
  <c r="BC60" i="54"/>
  <c r="BD60" i="54" s="1"/>
  <c r="AW51" i="54"/>
  <c r="AX51" i="54" s="1"/>
  <c r="AZ51" i="54"/>
  <c r="BA51" i="54" s="1"/>
  <c r="BC51" i="54"/>
  <c r="BD51" i="54" s="1"/>
  <c r="AW33" i="54"/>
  <c r="AX33" i="54" s="1"/>
  <c r="AT33" i="54"/>
  <c r="AU33" i="54" s="1"/>
  <c r="AK33" i="54"/>
  <c r="AL33" i="54" s="1"/>
  <c r="AN33" i="54"/>
  <c r="AO33" i="54" s="1"/>
  <c r="AH33" i="54"/>
  <c r="AI33" i="54" s="1"/>
  <c r="AQ33" i="54"/>
  <c r="AR33" i="54" s="1"/>
  <c r="AZ33" i="54"/>
  <c r="BA33" i="54" s="1"/>
  <c r="BC33" i="54"/>
  <c r="BD33" i="54" s="1"/>
  <c r="AZ61" i="54"/>
  <c r="BA61" i="54" s="1"/>
  <c r="BC61" i="54"/>
  <c r="BD61" i="54" s="1"/>
  <c r="AZ63" i="54"/>
  <c r="BA63" i="54" s="1"/>
  <c r="BC63" i="54"/>
  <c r="BD63" i="54" s="1"/>
  <c r="AW47" i="54"/>
  <c r="AX47" i="54" s="1"/>
  <c r="AZ47" i="54"/>
  <c r="BA47" i="54" s="1"/>
  <c r="BC47" i="54"/>
  <c r="BD47" i="54" s="1"/>
  <c r="AT47" i="54"/>
  <c r="AU47" i="54" s="1"/>
  <c r="AW29" i="54"/>
  <c r="AE29" i="54"/>
  <c r="AB29" i="54"/>
  <c r="AH29" i="54"/>
  <c r="AZ29" i="54"/>
  <c r="AQ29" i="54"/>
  <c r="BC29" i="54"/>
  <c r="AK29" i="54"/>
  <c r="AT29" i="54"/>
  <c r="AN29" i="54"/>
  <c r="AZ64" i="54"/>
  <c r="BA64" i="54" s="1"/>
  <c r="BC64" i="54"/>
  <c r="BD64" i="54" s="1"/>
  <c r="AW32" i="54"/>
  <c r="AX32" i="54" s="1"/>
  <c r="BC32" i="54"/>
  <c r="BD32" i="54" s="1"/>
  <c r="AT32" i="54"/>
  <c r="AU32" i="54" s="1"/>
  <c r="AK32" i="54"/>
  <c r="AL32" i="54" s="1"/>
  <c r="AN32" i="54"/>
  <c r="AO32" i="54" s="1"/>
  <c r="AH32" i="54"/>
  <c r="AI32" i="54" s="1"/>
  <c r="AZ32" i="54"/>
  <c r="BA32" i="54" s="1"/>
  <c r="AQ32" i="54"/>
  <c r="AR32" i="54" s="1"/>
  <c r="BC56" i="54"/>
  <c r="BD56" i="54" s="1"/>
  <c r="AZ56" i="54"/>
  <c r="BA56" i="54" s="1"/>
  <c r="K285" i="70"/>
  <c r="L284" i="70"/>
  <c r="AW38" i="54"/>
  <c r="AX38" i="54" s="1"/>
  <c r="BC38" i="54"/>
  <c r="BD38" i="54" s="1"/>
  <c r="AZ38" i="54"/>
  <c r="BA38" i="54" s="1"/>
  <c r="AQ38" i="54"/>
  <c r="AR38" i="54" s="1"/>
  <c r="AT38" i="54"/>
  <c r="AU38" i="54" s="1"/>
  <c r="AN38" i="54"/>
  <c r="AO38" i="54" s="1"/>
  <c r="AW41" i="54"/>
  <c r="AX41" i="54" s="1"/>
  <c r="AQ41" i="54"/>
  <c r="AR41" i="54" s="1"/>
  <c r="AZ41" i="54"/>
  <c r="BA41" i="54" s="1"/>
  <c r="BC41" i="54"/>
  <c r="BD41" i="54" s="1"/>
  <c r="AT41" i="54"/>
  <c r="AU41" i="54" s="1"/>
  <c r="AZ57" i="54"/>
  <c r="BA57" i="54" s="1"/>
  <c r="BC57" i="54"/>
  <c r="BD57" i="54" s="1"/>
  <c r="AW54" i="54"/>
  <c r="AX54" i="54" s="1"/>
  <c r="AZ54" i="54"/>
  <c r="BA54" i="54" s="1"/>
  <c r="BC54" i="54"/>
  <c r="BD54" i="54" s="1"/>
  <c r="AW44" i="54"/>
  <c r="AX44" i="54" s="1"/>
  <c r="BC44" i="54"/>
  <c r="BD44" i="54" s="1"/>
  <c r="AT44" i="54"/>
  <c r="AU44" i="54" s="1"/>
  <c r="AZ44" i="54"/>
  <c r="BA44" i="54" s="1"/>
  <c r="AQ44" i="54"/>
  <c r="AR44" i="54" s="1"/>
  <c r="BD72" i="54"/>
  <c r="AW39" i="54"/>
  <c r="AX39" i="54" s="1"/>
  <c r="AZ39" i="54"/>
  <c r="BA39" i="54" s="1"/>
  <c r="AT39" i="54"/>
  <c r="AU39" i="54" s="1"/>
  <c r="AQ39" i="54"/>
  <c r="AR39" i="54" s="1"/>
  <c r="BC39" i="54"/>
  <c r="BD39" i="54" s="1"/>
  <c r="AN39" i="54"/>
  <c r="AO39" i="54" s="1"/>
  <c r="AW26" i="54"/>
  <c r="AE26" i="54"/>
  <c r="AK26" i="54"/>
  <c r="AB26" i="54"/>
  <c r="AT26" i="54"/>
  <c r="AZ26" i="54"/>
  <c r="AQ26" i="54"/>
  <c r="BC26" i="54"/>
  <c r="AN26" i="54"/>
  <c r="AH26" i="54"/>
  <c r="V26" i="54"/>
  <c r="Y26" i="54"/>
  <c r="S26" i="54"/>
  <c r="AW27" i="54"/>
  <c r="AE27" i="54"/>
  <c r="AB27" i="54"/>
  <c r="AZ27" i="54"/>
  <c r="AQ27" i="54"/>
  <c r="AK27" i="54"/>
  <c r="BC27" i="54"/>
  <c r="AT27" i="54"/>
  <c r="AN27" i="54"/>
  <c r="AH27" i="54"/>
  <c r="V27" i="54"/>
  <c r="Y27" i="54"/>
  <c r="W19" i="53"/>
  <c r="Y20" i="53"/>
  <c r="AW36" i="54"/>
  <c r="AX36" i="54" s="1"/>
  <c r="AQ36" i="54"/>
  <c r="AR36" i="54" s="1"/>
  <c r="AT36" i="54"/>
  <c r="AU36" i="54" s="1"/>
  <c r="AZ36" i="54"/>
  <c r="BA36" i="54" s="1"/>
  <c r="AK36" i="54"/>
  <c r="AL36" i="54" s="1"/>
  <c r="BC36" i="54"/>
  <c r="BD36" i="54" s="1"/>
  <c r="AN36" i="54"/>
  <c r="AO36" i="54" s="1"/>
  <c r="BD73" i="54"/>
  <c r="AW52" i="54"/>
  <c r="AX52" i="54" s="1"/>
  <c r="AZ52" i="54"/>
  <c r="BA52" i="54" s="1"/>
  <c r="BC52" i="54"/>
  <c r="BD52" i="54" s="1"/>
  <c r="AW30" i="54"/>
  <c r="AE30" i="54"/>
  <c r="AZ30" i="54"/>
  <c r="AQ30" i="54"/>
  <c r="BC30" i="54"/>
  <c r="AT30" i="54"/>
  <c r="AK30" i="54"/>
  <c r="AH30" i="54"/>
  <c r="AN30" i="54"/>
  <c r="BD66" i="54"/>
  <c r="AW49" i="54"/>
  <c r="AX49" i="54" s="1"/>
  <c r="BC49" i="54"/>
  <c r="BD49" i="54" s="1"/>
  <c r="AZ49" i="54"/>
  <c r="BA49" i="54" s="1"/>
  <c r="AT49" i="54"/>
  <c r="AU49" i="54" s="1"/>
  <c r="U20" i="53" l="1"/>
  <c r="Z20" i="53"/>
  <c r="T21" i="53"/>
  <c r="W20" i="53"/>
  <c r="Y21" i="53"/>
  <c r="W21" i="53" s="1"/>
  <c r="K281" i="30"/>
  <c r="L280" i="30"/>
  <c r="K286" i="70"/>
  <c r="L285" i="70"/>
  <c r="K282" i="30" l="1"/>
  <c r="L281" i="30"/>
  <c r="K287" i="70"/>
  <c r="L286" i="70"/>
  <c r="Z21" i="53"/>
  <c r="AA6" i="53" s="1"/>
  <c r="U21" i="53"/>
  <c r="AA7" i="53" l="1"/>
  <c r="C6" i="53"/>
  <c r="K288" i="70"/>
  <c r="L287" i="70"/>
  <c r="L282" i="30"/>
  <c r="K283" i="30"/>
  <c r="F6" i="53"/>
  <c r="I6" i="53" l="1"/>
  <c r="G6" i="53"/>
  <c r="K284" i="30"/>
  <c r="L283" i="30"/>
  <c r="K289" i="70"/>
  <c r="L288" i="70"/>
  <c r="AA8" i="53"/>
  <c r="C7" i="53"/>
  <c r="F7" i="53"/>
  <c r="G7" i="53" l="1"/>
  <c r="O7" i="53" s="1"/>
  <c r="I7" i="53"/>
  <c r="AA9" i="53"/>
  <c r="C8" i="53"/>
  <c r="K290" i="70"/>
  <c r="L289" i="70"/>
  <c r="K285" i="30"/>
  <c r="L284" i="30"/>
  <c r="F8" i="53"/>
  <c r="O15" i="54"/>
  <c r="P15" i="54"/>
  <c r="I8" i="53" l="1"/>
  <c r="G8" i="53"/>
  <c r="O8" i="53" s="1"/>
  <c r="L285" i="30"/>
  <c r="K286" i="30"/>
  <c r="AA10" i="53"/>
  <c r="C9" i="53"/>
  <c r="K291" i="70"/>
  <c r="L290" i="70"/>
  <c r="O16" i="54"/>
  <c r="F9" i="53"/>
  <c r="P16" i="54"/>
  <c r="I9" i="53" l="1"/>
  <c r="G9" i="53"/>
  <c r="O9" i="53" s="1"/>
  <c r="L291" i="70"/>
  <c r="K292" i="70"/>
  <c r="AA11" i="53"/>
  <c r="C10" i="53"/>
  <c r="K287" i="30"/>
  <c r="L286" i="30"/>
  <c r="O17" i="54"/>
  <c r="F10" i="53"/>
  <c r="P17" i="54"/>
  <c r="I10" i="53" l="1"/>
  <c r="G10" i="53"/>
  <c r="O10" i="53" s="1"/>
  <c r="K293" i="70"/>
  <c r="L292" i="70"/>
  <c r="K288" i="30"/>
  <c r="L287" i="30"/>
  <c r="AA12" i="53"/>
  <c r="AA13" i="53" s="1"/>
  <c r="AA14" i="53" s="1"/>
  <c r="AA15" i="53" s="1"/>
  <c r="AA16" i="53" s="1"/>
  <c r="AA17" i="53" s="1"/>
  <c r="AA18" i="53" s="1"/>
  <c r="AA19" i="53" s="1"/>
  <c r="AA20" i="53" s="1"/>
  <c r="AA21" i="53" s="1"/>
  <c r="C11" i="53"/>
  <c r="O18" i="54"/>
  <c r="F11" i="53"/>
  <c r="P18" i="54"/>
  <c r="G11" i="53" l="1"/>
  <c r="O11" i="53" s="1"/>
  <c r="I11" i="53"/>
  <c r="L288" i="30"/>
  <c r="K289" i="30"/>
  <c r="K294" i="70"/>
  <c r="L293" i="70"/>
  <c r="O19" i="54"/>
  <c r="P19" i="54" s="1"/>
  <c r="K295" i="70" l="1"/>
  <c r="L294" i="70"/>
  <c r="K290" i="30"/>
  <c r="L289" i="30"/>
  <c r="K291" i="30" l="1"/>
  <c r="L290" i="30"/>
  <c r="K296" i="70"/>
  <c r="L295" i="70"/>
  <c r="K297" i="70" l="1"/>
  <c r="L296" i="70"/>
  <c r="L291" i="30"/>
  <c r="K292" i="30"/>
  <c r="K293" i="30" l="1"/>
  <c r="L292" i="30"/>
  <c r="K298" i="70"/>
  <c r="L297" i="70"/>
  <c r="H67" i="56"/>
  <c r="L298" i="70" l="1"/>
  <c r="K299" i="70"/>
  <c r="K294" i="30"/>
  <c r="L293" i="30"/>
  <c r="L294" i="30" l="1"/>
  <c r="K295" i="30"/>
  <c r="K300" i="70"/>
  <c r="L299" i="70"/>
  <c r="H66" i="56"/>
  <c r="K301" i="70" l="1"/>
  <c r="L300" i="70"/>
  <c r="K296" i="30"/>
  <c r="L295" i="30"/>
  <c r="K297" i="30" l="1"/>
  <c r="L296" i="30"/>
  <c r="K302" i="70"/>
  <c r="L301" i="70"/>
  <c r="H65" i="56"/>
  <c r="K303" i="70" l="1"/>
  <c r="L302" i="70"/>
  <c r="L297" i="30"/>
  <c r="K298" i="30"/>
  <c r="K299" i="30" l="1"/>
  <c r="L298" i="30"/>
  <c r="K304" i="70"/>
  <c r="L303" i="70"/>
  <c r="H64" i="56"/>
  <c r="K305" i="70" l="1"/>
  <c r="L304" i="70"/>
  <c r="K300" i="30"/>
  <c r="L299" i="30"/>
  <c r="L300" i="30" l="1"/>
  <c r="K301" i="30"/>
  <c r="K306" i="70"/>
  <c r="L305" i="70"/>
  <c r="H63" i="56"/>
  <c r="K307" i="70" l="1"/>
  <c r="L306" i="70"/>
  <c r="K302" i="30"/>
  <c r="L301" i="30"/>
  <c r="K303" i="30" l="1"/>
  <c r="L302" i="30"/>
  <c r="K308" i="70"/>
  <c r="L307" i="70"/>
  <c r="H62" i="56"/>
  <c r="K309" i="70" l="1"/>
  <c r="L308" i="70"/>
  <c r="L303" i="30"/>
  <c r="K304" i="30"/>
  <c r="K305" i="30" l="1"/>
  <c r="L304" i="30"/>
  <c r="L309" i="70"/>
  <c r="K310" i="70"/>
  <c r="H61" i="56"/>
  <c r="K311" i="70" l="1"/>
  <c r="L310" i="70"/>
  <c r="K306" i="30"/>
  <c r="L305" i="30"/>
  <c r="L306" i="30" l="1"/>
  <c r="K307" i="30"/>
  <c r="K312" i="70"/>
  <c r="L311" i="70"/>
  <c r="H60" i="56"/>
  <c r="K313" i="70" l="1"/>
  <c r="L312" i="70"/>
  <c r="K308" i="30"/>
  <c r="L307" i="30"/>
  <c r="K309" i="30" l="1"/>
  <c r="L308" i="30"/>
  <c r="K314" i="70"/>
  <c r="L313" i="70"/>
  <c r="H59" i="56"/>
  <c r="K315" i="70" l="1"/>
  <c r="L314" i="70"/>
  <c r="L309" i="30"/>
  <c r="K310" i="30"/>
  <c r="K311" i="30" l="1"/>
  <c r="L310" i="30"/>
  <c r="K316" i="70"/>
  <c r="L315" i="70"/>
  <c r="H58" i="56"/>
  <c r="L316" i="70" l="1"/>
  <c r="K317" i="70"/>
  <c r="K312" i="30"/>
  <c r="L311" i="30"/>
  <c r="L312" i="30" l="1"/>
  <c r="K313" i="30"/>
  <c r="K318" i="70"/>
  <c r="L317" i="70"/>
  <c r="H57" i="56"/>
  <c r="K319" i="70" l="1"/>
  <c r="L318" i="70"/>
  <c r="K314" i="30"/>
  <c r="L313" i="30"/>
  <c r="K315" i="30" l="1"/>
  <c r="L314" i="30"/>
  <c r="K320" i="70"/>
  <c r="L319" i="70"/>
  <c r="H56" i="56"/>
  <c r="K321" i="70" l="1"/>
  <c r="L320" i="70"/>
  <c r="L315" i="30"/>
  <c r="K316" i="30"/>
  <c r="K317" i="30" l="1"/>
  <c r="L316" i="30"/>
  <c r="K322" i="70"/>
  <c r="L321" i="70"/>
  <c r="H55" i="56"/>
  <c r="K323" i="70" l="1"/>
  <c r="L322" i="70"/>
  <c r="K318" i="30"/>
  <c r="L317" i="30"/>
  <c r="L318" i="30" l="1"/>
  <c r="K319" i="30"/>
  <c r="K324" i="70"/>
  <c r="L323" i="70"/>
  <c r="H54" i="56"/>
  <c r="K325" i="70" l="1"/>
  <c r="L324" i="70"/>
  <c r="K320" i="30"/>
  <c r="L319" i="30"/>
  <c r="K321" i="30" l="1"/>
  <c r="L320" i="30"/>
  <c r="K326" i="70"/>
  <c r="L325" i="70"/>
  <c r="H53" i="56"/>
  <c r="K327" i="70" l="1"/>
  <c r="L326" i="70"/>
  <c r="L321" i="30"/>
  <c r="K322" i="30"/>
  <c r="K323" i="30" l="1"/>
  <c r="L322" i="30"/>
  <c r="L327" i="70"/>
  <c r="K328" i="70"/>
  <c r="H52" i="56"/>
  <c r="K329" i="70" l="1"/>
  <c r="L328" i="70"/>
  <c r="K324" i="30"/>
  <c r="L323" i="30"/>
  <c r="L324" i="30" l="1"/>
  <c r="K325" i="30"/>
  <c r="K330" i="70"/>
  <c r="L329" i="70"/>
  <c r="H51" i="56"/>
  <c r="K331" i="70" l="1"/>
  <c r="L330" i="70"/>
  <c r="K326" i="30"/>
  <c r="L325" i="30"/>
  <c r="K327" i="30" l="1"/>
  <c r="L326" i="30"/>
  <c r="K332" i="70"/>
  <c r="L331" i="70"/>
  <c r="H50" i="56"/>
  <c r="K333" i="70" l="1"/>
  <c r="L332" i="70"/>
  <c r="L327" i="30"/>
  <c r="K328" i="30"/>
  <c r="K329" i="30" l="1"/>
  <c r="L328" i="30"/>
  <c r="K334" i="70"/>
  <c r="L333" i="70"/>
  <c r="H49" i="56"/>
  <c r="K335" i="70" l="1"/>
  <c r="L334" i="70"/>
  <c r="K330" i="30"/>
  <c r="L329" i="30"/>
  <c r="L330" i="30" l="1"/>
  <c r="K331" i="30"/>
  <c r="K336" i="70"/>
  <c r="L335" i="70"/>
  <c r="H48" i="56"/>
  <c r="K337" i="70" l="1"/>
  <c r="L336" i="70"/>
  <c r="K332" i="30"/>
  <c r="L331" i="30"/>
  <c r="K333" i="30" l="1"/>
  <c r="L332" i="30"/>
  <c r="K338" i="70"/>
  <c r="L337" i="70"/>
  <c r="H47" i="56"/>
  <c r="K339" i="70" l="1"/>
  <c r="L338" i="70"/>
  <c r="L333" i="30"/>
  <c r="K334" i="30"/>
  <c r="K335" i="30" l="1"/>
  <c r="L334" i="30"/>
  <c r="K340" i="70"/>
  <c r="L339" i="70"/>
  <c r="H46" i="56"/>
  <c r="K341" i="70" l="1"/>
  <c r="L340" i="70"/>
  <c r="K336" i="30"/>
  <c r="L335" i="30"/>
  <c r="L336" i="30" l="1"/>
  <c r="K337" i="30"/>
  <c r="K342" i="70"/>
  <c r="L341" i="70"/>
  <c r="H45" i="56"/>
  <c r="K343" i="70" l="1"/>
  <c r="L342" i="70"/>
  <c r="K338" i="30"/>
  <c r="L337" i="30"/>
  <c r="K339" i="30" l="1"/>
  <c r="L338" i="30"/>
  <c r="K344" i="70"/>
  <c r="L343" i="70"/>
  <c r="H44" i="56"/>
  <c r="K345" i="70" l="1"/>
  <c r="L344" i="70"/>
  <c r="L339" i="30"/>
  <c r="K340" i="30"/>
  <c r="K341" i="30" l="1"/>
  <c r="L340" i="30"/>
  <c r="K346" i="70"/>
  <c r="L345" i="70"/>
  <c r="H43" i="56"/>
  <c r="K347" i="70" l="1"/>
  <c r="L346" i="70"/>
  <c r="K342" i="30"/>
  <c r="L341" i="30"/>
  <c r="L342" i="30" l="1"/>
  <c r="K343" i="30"/>
  <c r="K348" i="70"/>
  <c r="L347" i="70"/>
  <c r="H42" i="56"/>
  <c r="K349" i="70" l="1"/>
  <c r="L348" i="70"/>
  <c r="K344" i="30"/>
  <c r="L343" i="30"/>
  <c r="K345" i="30" l="1"/>
  <c r="L344" i="30"/>
  <c r="K350" i="70"/>
  <c r="L349" i="70"/>
  <c r="H41" i="56"/>
  <c r="K351" i="70" l="1"/>
  <c r="L350" i="70"/>
  <c r="L345" i="30"/>
  <c r="K346" i="30"/>
  <c r="K347" i="30" l="1"/>
  <c r="L346" i="30"/>
  <c r="K352" i="70"/>
  <c r="L351" i="70"/>
  <c r="H40" i="56"/>
  <c r="K353" i="70" l="1"/>
  <c r="L352" i="70"/>
  <c r="K348" i="30"/>
  <c r="L347" i="30"/>
  <c r="L348" i="30" l="1"/>
  <c r="K349" i="30"/>
  <c r="K354" i="70"/>
  <c r="L353" i="70"/>
  <c r="H39" i="56"/>
  <c r="K355" i="70" l="1"/>
  <c r="L354" i="70"/>
  <c r="K350" i="30"/>
  <c r="L349" i="30"/>
  <c r="K351" i="30" l="1"/>
  <c r="L350" i="30"/>
  <c r="K356" i="70"/>
  <c r="L355" i="70"/>
  <c r="H38" i="56"/>
  <c r="K357" i="70" l="1"/>
  <c r="L356" i="70"/>
  <c r="L351" i="30"/>
  <c r="K352" i="30"/>
  <c r="K353" i="30" l="1"/>
  <c r="L352" i="30"/>
  <c r="K358" i="70"/>
  <c r="L357" i="70"/>
  <c r="H37" i="56"/>
  <c r="K359" i="70" l="1"/>
  <c r="L358" i="70"/>
  <c r="K354" i="30"/>
  <c r="L353" i="30"/>
  <c r="L354" i="30" l="1"/>
  <c r="K355" i="30"/>
  <c r="K360" i="70"/>
  <c r="L359" i="70"/>
  <c r="H36" i="56"/>
  <c r="K361" i="70" l="1"/>
  <c r="L360" i="70"/>
  <c r="K356" i="30"/>
  <c r="L355" i="30"/>
  <c r="K357" i="30" l="1"/>
  <c r="L356" i="30"/>
  <c r="K362" i="70"/>
  <c r="L361" i="70"/>
  <c r="H35" i="56"/>
  <c r="K363" i="70" l="1"/>
  <c r="L362" i="70"/>
  <c r="L357" i="30"/>
  <c r="K358" i="30"/>
  <c r="K359" i="30" l="1"/>
  <c r="L358" i="30"/>
  <c r="K364" i="70"/>
  <c r="L363" i="70"/>
  <c r="H34" i="56"/>
  <c r="K365" i="70" l="1"/>
  <c r="L364" i="70"/>
  <c r="K360" i="30"/>
  <c r="L359" i="30"/>
  <c r="L360" i="30" l="1"/>
  <c r="K361" i="30"/>
  <c r="K366" i="70"/>
  <c r="L365" i="70"/>
  <c r="H33" i="56"/>
  <c r="K367" i="70" l="1"/>
  <c r="L366" i="70"/>
  <c r="K362" i="30"/>
  <c r="L361" i="30"/>
  <c r="K363" i="30" l="1"/>
  <c r="L362" i="30"/>
  <c r="K368" i="70"/>
  <c r="L367" i="70"/>
  <c r="H32" i="56"/>
  <c r="K369" i="70" l="1"/>
  <c r="L368" i="70"/>
  <c r="L363" i="30"/>
  <c r="K364" i="30"/>
  <c r="K365" i="30" l="1"/>
  <c r="L364" i="30"/>
  <c r="K370" i="70"/>
  <c r="L369" i="70"/>
  <c r="H31" i="56"/>
  <c r="K371" i="70" l="1"/>
  <c r="L370" i="70"/>
  <c r="K366" i="30"/>
  <c r="L365" i="30"/>
  <c r="L366" i="30" l="1"/>
  <c r="K367" i="30"/>
  <c r="K372" i="70"/>
  <c r="L371" i="70"/>
  <c r="H30" i="56"/>
  <c r="K373" i="70" l="1"/>
  <c r="L372" i="70"/>
  <c r="K368" i="30"/>
  <c r="L367" i="30"/>
  <c r="K369" i="30" l="1"/>
  <c r="L368" i="30"/>
  <c r="K374" i="70"/>
  <c r="L373" i="70"/>
  <c r="H29" i="56"/>
  <c r="K375" i="70" l="1"/>
  <c r="L374" i="70"/>
  <c r="L369" i="30"/>
  <c r="K370" i="30"/>
  <c r="K371" i="30" l="1"/>
  <c r="L370" i="30"/>
  <c r="K376" i="70"/>
  <c r="L375" i="70"/>
  <c r="H28" i="56"/>
  <c r="K372" i="30" l="1"/>
  <c r="L371" i="30"/>
  <c r="K377" i="70"/>
  <c r="L376" i="70"/>
  <c r="K378" i="70" l="1"/>
  <c r="L377" i="70"/>
  <c r="L372" i="30"/>
  <c r="K373" i="30"/>
  <c r="H27" i="56"/>
  <c r="K374" i="30" l="1"/>
  <c r="L373" i="30"/>
  <c r="K379" i="70"/>
  <c r="L378" i="70"/>
  <c r="K380" i="70" l="1"/>
  <c r="L379" i="70"/>
  <c r="K375" i="30"/>
  <c r="L374" i="30"/>
  <c r="J26" i="56"/>
  <c r="J27" i="56" s="1"/>
  <c r="H26" i="56"/>
  <c r="L375" i="30" l="1"/>
  <c r="K376" i="30"/>
  <c r="J28" i="56"/>
  <c r="K381" i="70"/>
  <c r="L380" i="70"/>
  <c r="J29" i="56" l="1"/>
  <c r="K377" i="30"/>
  <c r="L376" i="30"/>
  <c r="K382" i="70"/>
  <c r="L381" i="70"/>
  <c r="H25" i="56"/>
  <c r="H24" i="56"/>
  <c r="W23" i="56"/>
  <c r="Z23" i="56" s="1"/>
  <c r="AC23" i="56" s="1"/>
  <c r="AF23" i="56" s="1"/>
  <c r="AI23" i="56" s="1"/>
  <c r="AL23" i="56" s="1"/>
  <c r="AO23" i="56" s="1"/>
  <c r="AR23" i="56" s="1"/>
  <c r="AU23" i="56" s="1"/>
  <c r="AX23" i="56" s="1"/>
  <c r="BA23" i="56" s="1"/>
  <c r="BD23" i="56" s="1"/>
  <c r="H23" i="56"/>
  <c r="H22" i="56"/>
  <c r="H21" i="56"/>
  <c r="H20" i="56"/>
  <c r="K383" i="70" l="1"/>
  <c r="L382" i="70"/>
  <c r="K378" i="30"/>
  <c r="L377" i="30"/>
  <c r="J30" i="56"/>
  <c r="J31" i="56" l="1"/>
  <c r="L378" i="30"/>
  <c r="K379" i="30"/>
  <c r="K384" i="70"/>
  <c r="L383" i="70"/>
  <c r="H19" i="56"/>
  <c r="K380" i="30" l="1"/>
  <c r="L379" i="30"/>
  <c r="K385" i="70"/>
  <c r="L384" i="70"/>
  <c r="J32" i="56"/>
  <c r="J33" i="56" l="1"/>
  <c r="K386" i="70"/>
  <c r="L385" i="70"/>
  <c r="K381" i="30"/>
  <c r="L380" i="30"/>
  <c r="H18" i="56"/>
  <c r="K387" i="70" l="1"/>
  <c r="L386" i="70"/>
  <c r="L381" i="30"/>
  <c r="K382" i="30"/>
  <c r="J34" i="56"/>
  <c r="J35" i="56" l="1"/>
  <c r="K383" i="30"/>
  <c r="L382" i="30"/>
  <c r="K388" i="70"/>
  <c r="L387" i="70"/>
  <c r="H17" i="56"/>
  <c r="K389" i="70" l="1"/>
  <c r="L388" i="70"/>
  <c r="K384" i="30"/>
  <c r="L383" i="30"/>
  <c r="J36" i="56"/>
  <c r="J37" i="56" l="1"/>
  <c r="L384" i="30"/>
  <c r="K385" i="30"/>
  <c r="K390" i="70"/>
  <c r="L389" i="70"/>
  <c r="H16" i="56"/>
  <c r="K391" i="70" l="1"/>
  <c r="L390" i="70"/>
  <c r="K386" i="30"/>
  <c r="L385" i="30"/>
  <c r="J38" i="56"/>
  <c r="K392" i="70" l="1"/>
  <c r="L391" i="70"/>
  <c r="J39" i="56"/>
  <c r="K387" i="30"/>
  <c r="L386" i="30"/>
  <c r="H15" i="56"/>
  <c r="L387" i="30" l="1"/>
  <c r="K388" i="30"/>
  <c r="J40" i="56"/>
  <c r="K393" i="70"/>
  <c r="L392" i="70"/>
  <c r="K394" i="70" l="1"/>
  <c r="L393" i="70"/>
  <c r="J41" i="56"/>
  <c r="K389" i="30"/>
  <c r="L388" i="30"/>
  <c r="H14" i="56"/>
  <c r="K390" i="30" l="1"/>
  <c r="L389" i="30"/>
  <c r="J42" i="56"/>
  <c r="K395" i="70"/>
  <c r="L394" i="70"/>
  <c r="K396" i="70" l="1"/>
  <c r="L395" i="70"/>
  <c r="J43" i="56"/>
  <c r="L390" i="30"/>
  <c r="K391" i="30"/>
  <c r="H13" i="56"/>
  <c r="H12" i="56"/>
  <c r="A2" i="56"/>
  <c r="A3" i="56" s="1"/>
  <c r="A4" i="56" s="1"/>
  <c r="A5" i="56" s="1"/>
  <c r="A6" i="56" s="1"/>
  <c r="A7" i="56" s="1"/>
  <c r="A8" i="56" s="1"/>
  <c r="A9" i="56" s="1"/>
  <c r="A10" i="56" s="1"/>
  <c r="A11" i="56" s="1"/>
  <c r="A12" i="56" s="1"/>
  <c r="A13" i="56" s="1"/>
  <c r="A14" i="56" s="1"/>
  <c r="A15" i="56" s="1"/>
  <c r="A16" i="56" s="1"/>
  <c r="A17" i="56" s="1"/>
  <c r="A18" i="56" s="1"/>
  <c r="A19" i="56" s="1"/>
  <c r="A20" i="56" s="1"/>
  <c r="A21" i="56" s="1"/>
  <c r="A22" i="56" s="1"/>
  <c r="A23" i="56" s="1"/>
  <c r="A24" i="56" s="1"/>
  <c r="A25" i="56" s="1"/>
  <c r="A26" i="56" s="1"/>
  <c r="A27" i="56" s="1"/>
  <c r="A28" i="56" s="1"/>
  <c r="A29" i="56" s="1"/>
  <c r="A30" i="56" s="1"/>
  <c r="A31" i="56" s="1"/>
  <c r="A32" i="56" s="1"/>
  <c r="A33" i="56" s="1"/>
  <c r="A34" i="56" s="1"/>
  <c r="A35" i="56" s="1"/>
  <c r="A36" i="56" s="1"/>
  <c r="A37" i="56" s="1"/>
  <c r="A38" i="56" s="1"/>
  <c r="A39" i="56" s="1"/>
  <c r="A40" i="56" s="1"/>
  <c r="A41" i="56" s="1"/>
  <c r="A42" i="56" s="1"/>
  <c r="A43" i="56" s="1"/>
  <c r="A44" i="56" s="1"/>
  <c r="A45" i="56" s="1"/>
  <c r="A46" i="56" s="1"/>
  <c r="A47" i="56" s="1"/>
  <c r="A48" i="56" s="1"/>
  <c r="A49" i="56" s="1"/>
  <c r="A50" i="56" s="1"/>
  <c r="A51" i="56" s="1"/>
  <c r="A52" i="56" s="1"/>
  <c r="A53" i="56" s="1"/>
  <c r="A54" i="56" s="1"/>
  <c r="A55" i="56" s="1"/>
  <c r="A56" i="56" s="1"/>
  <c r="A57" i="56" s="1"/>
  <c r="A58" i="56" s="1"/>
  <c r="A59" i="56" s="1"/>
  <c r="A60" i="56" s="1"/>
  <c r="A61" i="56" s="1"/>
  <c r="A62" i="56" s="1"/>
  <c r="A63" i="56" s="1"/>
  <c r="A64" i="56" s="1"/>
  <c r="A65" i="56" s="1"/>
  <c r="A66" i="56" s="1"/>
  <c r="A67" i="56" s="1"/>
  <c r="A68" i="56" s="1"/>
  <c r="A69" i="56" s="1"/>
  <c r="A70" i="56" s="1"/>
  <c r="A71" i="56" s="1"/>
  <c r="A72" i="56" s="1"/>
  <c r="A73" i="56" s="1"/>
  <c r="A74" i="56" s="1"/>
  <c r="C1" i="56"/>
  <c r="D1" i="56" s="1"/>
  <c r="E1" i="56" s="1"/>
  <c r="F1" i="56" s="1"/>
  <c r="G1" i="56" s="1"/>
  <c r="H1" i="56" s="1"/>
  <c r="I1" i="56" s="1"/>
  <c r="J1" i="56" s="1"/>
  <c r="K1" i="56" s="1"/>
  <c r="L1" i="56" s="1"/>
  <c r="M1" i="56" s="1"/>
  <c r="N1" i="56" s="1"/>
  <c r="O1" i="56" s="1"/>
  <c r="P1" i="56" s="1"/>
  <c r="Q1" i="56" s="1"/>
  <c r="B1" i="56"/>
  <c r="F528" i="55"/>
  <c r="F527" i="55"/>
  <c r="F526" i="55"/>
  <c r="F525" i="55"/>
  <c r="B73" i="55"/>
  <c r="K392" i="30" l="1"/>
  <c r="L391" i="30"/>
  <c r="J44" i="56"/>
  <c r="K397" i="70"/>
  <c r="L396" i="70"/>
  <c r="N69" i="55"/>
  <c r="M69" i="55"/>
  <c r="O69" i="55" s="1"/>
  <c r="N68" i="55"/>
  <c r="M68" i="55"/>
  <c r="O68" i="55" s="1"/>
  <c r="N67" i="55"/>
  <c r="M67" i="55"/>
  <c r="O67" i="55" s="1"/>
  <c r="N66" i="55"/>
  <c r="M66" i="55"/>
  <c r="O66" i="55" s="1"/>
  <c r="N65" i="55"/>
  <c r="M65" i="55"/>
  <c r="O65" i="55" s="1"/>
  <c r="N64" i="55"/>
  <c r="M64" i="55"/>
  <c r="O64" i="55" s="1"/>
  <c r="N63" i="55"/>
  <c r="M63" i="55"/>
  <c r="O63" i="55" s="1"/>
  <c r="N62" i="55"/>
  <c r="M62" i="55"/>
  <c r="O62" i="55" s="1"/>
  <c r="N61" i="55"/>
  <c r="M61" i="55"/>
  <c r="O61" i="55" s="1"/>
  <c r="N60" i="55"/>
  <c r="M60" i="55"/>
  <c r="O60" i="55" s="1"/>
  <c r="N59" i="55"/>
  <c r="M59" i="55"/>
  <c r="O59" i="55" s="1"/>
  <c r="N58" i="55"/>
  <c r="M58" i="55"/>
  <c r="O58" i="55" s="1"/>
  <c r="N57" i="55"/>
  <c r="M57" i="55"/>
  <c r="O57" i="55" s="1"/>
  <c r="N56" i="55"/>
  <c r="M56" i="55"/>
  <c r="O56" i="55" s="1"/>
  <c r="N55" i="55"/>
  <c r="M55" i="55"/>
  <c r="O55" i="55" s="1"/>
  <c r="N54" i="55"/>
  <c r="M54" i="55"/>
  <c r="O54" i="55" s="1"/>
  <c r="N53" i="55"/>
  <c r="M53" i="55"/>
  <c r="O53" i="55" s="1"/>
  <c r="N52" i="55"/>
  <c r="M52" i="55"/>
  <c r="O52" i="55" s="1"/>
  <c r="N51" i="55"/>
  <c r="M51" i="55"/>
  <c r="O51" i="55" s="1"/>
  <c r="N50" i="55"/>
  <c r="M50" i="55"/>
  <c r="O50" i="55" s="1"/>
  <c r="N49" i="55"/>
  <c r="M49" i="55"/>
  <c r="O49" i="55" s="1"/>
  <c r="N48" i="55"/>
  <c r="M48" i="55"/>
  <c r="O48" i="55" s="1"/>
  <c r="N47" i="55"/>
  <c r="M47" i="55"/>
  <c r="O47" i="55" s="1"/>
  <c r="N46" i="55"/>
  <c r="M46" i="55"/>
  <c r="O46" i="55" s="1"/>
  <c r="R21" i="55"/>
  <c r="K398" i="70" l="1"/>
  <c r="L397" i="70"/>
  <c r="J45" i="56"/>
  <c r="K393" i="30"/>
  <c r="L392" i="30"/>
  <c r="R20" i="55"/>
  <c r="L393" i="30" l="1"/>
  <c r="K394" i="30"/>
  <c r="J46" i="56"/>
  <c r="K399" i="70"/>
  <c r="L398" i="70"/>
  <c r="R19" i="55"/>
  <c r="J47" i="56" l="1"/>
  <c r="K395" i="30"/>
  <c r="L394" i="30"/>
  <c r="K400" i="70"/>
  <c r="L399" i="70"/>
  <c r="R18" i="55"/>
  <c r="K401" i="70" l="1"/>
  <c r="L400" i="70"/>
  <c r="K396" i="30"/>
  <c r="L395" i="30"/>
  <c r="J48" i="56"/>
  <c r="R17" i="55"/>
  <c r="J49" i="56" l="1"/>
  <c r="L396" i="30"/>
  <c r="K397" i="30"/>
  <c r="K402" i="70"/>
  <c r="L401" i="70"/>
  <c r="R16" i="55"/>
  <c r="K398" i="30" l="1"/>
  <c r="L397" i="30"/>
  <c r="K403" i="70"/>
  <c r="L402" i="70"/>
  <c r="J50" i="56"/>
  <c r="R15" i="55"/>
  <c r="J51" i="56" l="1"/>
  <c r="K404" i="70"/>
  <c r="L403" i="70"/>
  <c r="K399" i="30"/>
  <c r="L398" i="30"/>
  <c r="R14" i="55"/>
  <c r="K405" i="70" l="1"/>
  <c r="L404" i="70"/>
  <c r="J52" i="56"/>
  <c r="L399" i="30"/>
  <c r="K400" i="30"/>
  <c r="R13" i="55"/>
  <c r="K401" i="30" l="1"/>
  <c r="L400" i="30"/>
  <c r="J53" i="56"/>
  <c r="K406" i="70"/>
  <c r="L405" i="70"/>
  <c r="R12" i="55"/>
  <c r="K407" i="70" l="1"/>
  <c r="L406" i="70"/>
  <c r="J54" i="56"/>
  <c r="K402" i="30"/>
  <c r="L401" i="30"/>
  <c r="R11" i="55"/>
  <c r="L402" i="30" l="1"/>
  <c r="K403" i="30"/>
  <c r="J55" i="56"/>
  <c r="K408" i="70"/>
  <c r="L407" i="70"/>
  <c r="O11" i="55"/>
  <c r="K409" i="70" l="1"/>
  <c r="L408" i="70"/>
  <c r="K404" i="30"/>
  <c r="L403" i="30"/>
  <c r="J56" i="56"/>
  <c r="R10" i="55"/>
  <c r="J57" i="56" l="1"/>
  <c r="K405" i="30"/>
  <c r="L404" i="30"/>
  <c r="K410" i="70"/>
  <c r="L409" i="70"/>
  <c r="O10" i="55"/>
  <c r="K411" i="70" l="1"/>
  <c r="L410" i="70"/>
  <c r="L405" i="30"/>
  <c r="K406" i="30"/>
  <c r="J58" i="56"/>
  <c r="R9" i="55"/>
  <c r="J59" i="56" l="1"/>
  <c r="K407" i="30"/>
  <c r="L406" i="30"/>
  <c r="K412" i="70"/>
  <c r="L411" i="70"/>
  <c r="O9" i="55"/>
  <c r="K413" i="70" l="1"/>
  <c r="L412" i="70"/>
  <c r="K408" i="30"/>
  <c r="L407" i="30"/>
  <c r="J60" i="56"/>
  <c r="R8" i="55"/>
  <c r="J61" i="56" l="1"/>
  <c r="L408" i="30"/>
  <c r="K409" i="30"/>
  <c r="K414" i="70"/>
  <c r="L413" i="70"/>
  <c r="O8" i="55"/>
  <c r="K415" i="70" l="1"/>
  <c r="L414" i="70"/>
  <c r="K410" i="30"/>
  <c r="L409" i="30"/>
  <c r="J62" i="56"/>
  <c r="R7" i="55"/>
  <c r="J63" i="56" l="1"/>
  <c r="K411" i="30"/>
  <c r="L410" i="30"/>
  <c r="K416" i="70"/>
  <c r="L415" i="70"/>
  <c r="O7" i="55"/>
  <c r="K417" i="70" l="1"/>
  <c r="L416" i="70"/>
  <c r="L411" i="30"/>
  <c r="K412" i="30"/>
  <c r="J64" i="56"/>
  <c r="R6" i="55"/>
  <c r="K413" i="30" l="1"/>
  <c r="L412" i="30"/>
  <c r="J65" i="56"/>
  <c r="K418" i="70"/>
  <c r="L417" i="70"/>
  <c r="O6" i="55"/>
  <c r="K419" i="70" l="1"/>
  <c r="L418" i="70"/>
  <c r="J66" i="56"/>
  <c r="K414" i="30"/>
  <c r="L413" i="30"/>
  <c r="E5" i="55"/>
  <c r="G5" i="55" l="1"/>
  <c r="O5" i="55"/>
  <c r="L414" i="30"/>
  <c r="K415" i="30"/>
  <c r="J67" i="56"/>
  <c r="K420" i="70"/>
  <c r="L419" i="70"/>
  <c r="D5" i="55"/>
  <c r="L13" i="56" s="1"/>
  <c r="C2" i="55"/>
  <c r="L66" i="56" s="1"/>
  <c r="N1" i="55"/>
  <c r="O1" i="55" s="1"/>
  <c r="S1763" i="91"/>
  <c r="S1762" i="91"/>
  <c r="S1761" i="91"/>
  <c r="S1760" i="91"/>
  <c r="S1759" i="91"/>
  <c r="S1758" i="91"/>
  <c r="S1757" i="91"/>
  <c r="S1756" i="91"/>
  <c r="S1755" i="91"/>
  <c r="S1754" i="91"/>
  <c r="S1753" i="91"/>
  <c r="S1752" i="91"/>
  <c r="S1751" i="91"/>
  <c r="S1750" i="91"/>
  <c r="S1749" i="91"/>
  <c r="S1748" i="91"/>
  <c r="S1747" i="91"/>
  <c r="S1746" i="91"/>
  <c r="S1745" i="91"/>
  <c r="S1744" i="91"/>
  <c r="S1743" i="91"/>
  <c r="S1742" i="91"/>
  <c r="S1741" i="91"/>
  <c r="S1740" i="91"/>
  <c r="S1739" i="91"/>
  <c r="S1738" i="91"/>
  <c r="S1737" i="91"/>
  <c r="S1736" i="91"/>
  <c r="S1735" i="91"/>
  <c r="S1734" i="91"/>
  <c r="S1733" i="91"/>
  <c r="S1732" i="91"/>
  <c r="S1731" i="91"/>
  <c r="S1730" i="91"/>
  <c r="S1729" i="91"/>
  <c r="S1728" i="91"/>
  <c r="S1727" i="91"/>
  <c r="S1726" i="91"/>
  <c r="S1725" i="91"/>
  <c r="S1724" i="91"/>
  <c r="S1723" i="91"/>
  <c r="S1722" i="91"/>
  <c r="S1721" i="91"/>
  <c r="S1720" i="91"/>
  <c r="S1719" i="91"/>
  <c r="S1718" i="91"/>
  <c r="S1717" i="91"/>
  <c r="S1716" i="91"/>
  <c r="S1715" i="91"/>
  <c r="S1714" i="91"/>
  <c r="S1713" i="91"/>
  <c r="S1712" i="91"/>
  <c r="S1711" i="91"/>
  <c r="S1710" i="91"/>
  <c r="S1709" i="91"/>
  <c r="S1708" i="91"/>
  <c r="S1707" i="91"/>
  <c r="S1706" i="91"/>
  <c r="S1705" i="91"/>
  <c r="S1704" i="91"/>
  <c r="S1703" i="91"/>
  <c r="S1702" i="91"/>
  <c r="S1701" i="91"/>
  <c r="S1700" i="91"/>
  <c r="S1699" i="91"/>
  <c r="S1698" i="91"/>
  <c r="S1697" i="91"/>
  <c r="S1696" i="91"/>
  <c r="S1695" i="91"/>
  <c r="S1694" i="91"/>
  <c r="S1693" i="91"/>
  <c r="S1692" i="91"/>
  <c r="S1691" i="91"/>
  <c r="S1690" i="91"/>
  <c r="S1689" i="91"/>
  <c r="S1688" i="91"/>
  <c r="S1687" i="91"/>
  <c r="S1686" i="91"/>
  <c r="S1685" i="91"/>
  <c r="S1684" i="91"/>
  <c r="S1683" i="91"/>
  <c r="S1682" i="91"/>
  <c r="S1681" i="91"/>
  <c r="S1680" i="91"/>
  <c r="S1679" i="91"/>
  <c r="S1678" i="91"/>
  <c r="S1677" i="91"/>
  <c r="S1676" i="91"/>
  <c r="S1675" i="91"/>
  <c r="S1674" i="91"/>
  <c r="S1673" i="91"/>
  <c r="S1672" i="91"/>
  <c r="S1671" i="91"/>
  <c r="S1670" i="91"/>
  <c r="S1669" i="91"/>
  <c r="S1668" i="91"/>
  <c r="S1667" i="91"/>
  <c r="S1666" i="91"/>
  <c r="S1665" i="91"/>
  <c r="S1664" i="91"/>
  <c r="S1663" i="91"/>
  <c r="S1662" i="91"/>
  <c r="S1661" i="91"/>
  <c r="S1660" i="91"/>
  <c r="S1659" i="91"/>
  <c r="S1658" i="91"/>
  <c r="S1657" i="91"/>
  <c r="S1656" i="91"/>
  <c r="S1655" i="91"/>
  <c r="S1654" i="91"/>
  <c r="S1653" i="91"/>
  <c r="S1652" i="91"/>
  <c r="S1651" i="91"/>
  <c r="S1650" i="91"/>
  <c r="S1649" i="91"/>
  <c r="S1648" i="91"/>
  <c r="S1647" i="91"/>
  <c r="S1646" i="91"/>
  <c r="M13" i="56"/>
  <c r="M66" i="56"/>
  <c r="O13" i="56"/>
  <c r="P13" i="56"/>
  <c r="N13" i="56" l="1"/>
  <c r="K421" i="70"/>
  <c r="L420" i="70"/>
  <c r="L26" i="56"/>
  <c r="L27" i="56"/>
  <c r="L28" i="56"/>
  <c r="L25" i="56"/>
  <c r="L29" i="56"/>
  <c r="L30" i="56"/>
  <c r="L31" i="56"/>
  <c r="L32" i="56"/>
  <c r="L33" i="56"/>
  <c r="L34" i="56"/>
  <c r="L35" i="56"/>
  <c r="L36" i="56"/>
  <c r="L37" i="56"/>
  <c r="L38" i="56"/>
  <c r="L39" i="56"/>
  <c r="L40" i="56"/>
  <c r="L41" i="56"/>
  <c r="L42" i="56"/>
  <c r="L43" i="56"/>
  <c r="S21" i="55"/>
  <c r="L44" i="56"/>
  <c r="S20" i="55"/>
  <c r="L45" i="56"/>
  <c r="S19" i="55"/>
  <c r="L46" i="56"/>
  <c r="S18" i="55"/>
  <c r="L47" i="56"/>
  <c r="S17" i="55"/>
  <c r="L48" i="56"/>
  <c r="S16" i="55"/>
  <c r="L49" i="56"/>
  <c r="S15" i="55"/>
  <c r="L50" i="56"/>
  <c r="S14" i="55"/>
  <c r="L51" i="56"/>
  <c r="S13" i="55"/>
  <c r="L52" i="56"/>
  <c r="S12" i="55"/>
  <c r="L53" i="56"/>
  <c r="S11" i="55"/>
  <c r="T11" i="55" s="1"/>
  <c r="U11" i="55" s="1"/>
  <c r="L54" i="56"/>
  <c r="L55" i="56"/>
  <c r="S10" i="55"/>
  <c r="T10" i="55" s="1"/>
  <c r="U10" i="55" s="1"/>
  <c r="L56" i="56"/>
  <c r="L57" i="56"/>
  <c r="S9" i="55"/>
  <c r="T9" i="55" s="1"/>
  <c r="U9" i="55" s="1"/>
  <c r="L58" i="56"/>
  <c r="L59" i="56"/>
  <c r="S8" i="55"/>
  <c r="T8" i="55" s="1"/>
  <c r="U8" i="55" s="1"/>
  <c r="L60" i="56"/>
  <c r="L61" i="56"/>
  <c r="S7" i="55"/>
  <c r="T7" i="55" s="1"/>
  <c r="U7" i="55" s="1"/>
  <c r="L62" i="56"/>
  <c r="L63" i="56"/>
  <c r="S6" i="55"/>
  <c r="T6" i="55" s="1"/>
  <c r="L64" i="56"/>
  <c r="L65" i="56"/>
  <c r="J68" i="56"/>
  <c r="L67" i="56"/>
  <c r="K416" i="30"/>
  <c r="L415" i="30"/>
  <c r="T1645" i="91"/>
  <c r="S1645" i="91"/>
  <c r="M33" i="56"/>
  <c r="M44" i="56"/>
  <c r="M50" i="56"/>
  <c r="M57" i="56"/>
  <c r="M65" i="56"/>
  <c r="M63" i="56"/>
  <c r="M34" i="56"/>
  <c r="M59" i="56"/>
  <c r="M42" i="56"/>
  <c r="M32" i="56"/>
  <c r="M35" i="56"/>
  <c r="M45" i="56"/>
  <c r="M51" i="56"/>
  <c r="M58" i="56"/>
  <c r="M67" i="56"/>
  <c r="M30" i="56"/>
  <c r="M36" i="56"/>
  <c r="M26" i="56"/>
  <c r="M37" i="56"/>
  <c r="M46" i="56"/>
  <c r="M52" i="56"/>
  <c r="M27" i="56"/>
  <c r="M38" i="56"/>
  <c r="M60" i="56"/>
  <c r="M28" i="56"/>
  <c r="M39" i="56"/>
  <c r="M47" i="56"/>
  <c r="M53" i="56"/>
  <c r="M61" i="56"/>
  <c r="M25" i="56"/>
  <c r="M40" i="56"/>
  <c r="M55" i="56"/>
  <c r="M29" i="56"/>
  <c r="M41" i="56"/>
  <c r="M48" i="56"/>
  <c r="M54" i="56"/>
  <c r="M62" i="56"/>
  <c r="M64" i="56"/>
  <c r="M31" i="56"/>
  <c r="M43" i="56"/>
  <c r="M49" i="56"/>
  <c r="M56" i="56"/>
  <c r="O44" i="56"/>
  <c r="O34" i="56"/>
  <c r="O36" i="56"/>
  <c r="O39" i="56"/>
  <c r="O54" i="56"/>
  <c r="O64" i="56"/>
  <c r="O31" i="56"/>
  <c r="O49" i="56"/>
  <c r="N56" i="56" l="1"/>
  <c r="N49" i="56"/>
  <c r="Q48" i="56"/>
  <c r="P48" i="56" s="1"/>
  <c r="Q47" i="56"/>
  <c r="P47" i="56" s="1"/>
  <c r="Q46" i="56"/>
  <c r="P46" i="56" s="1"/>
  <c r="Q45" i="56"/>
  <c r="P45" i="56" s="1"/>
  <c r="N43" i="56"/>
  <c r="N31" i="56"/>
  <c r="Q30" i="56"/>
  <c r="N64" i="56"/>
  <c r="Q63" i="56"/>
  <c r="P63" i="56" s="1"/>
  <c r="Q62" i="56"/>
  <c r="P62" i="56" s="1"/>
  <c r="Q61" i="56"/>
  <c r="P61" i="56" s="1"/>
  <c r="Q60" i="56"/>
  <c r="P60" i="56" s="1"/>
  <c r="Q59" i="56"/>
  <c r="P59" i="56" s="1"/>
  <c r="Q58" i="56"/>
  <c r="P58" i="56" s="1"/>
  <c r="Q57" i="56"/>
  <c r="P57" i="56" s="1"/>
  <c r="Q56" i="56"/>
  <c r="P56" i="56" s="1"/>
  <c r="Q55" i="56"/>
  <c r="P55" i="56" s="1"/>
  <c r="N62" i="56"/>
  <c r="N54" i="56"/>
  <c r="Q53" i="56"/>
  <c r="P53" i="56" s="1"/>
  <c r="Q52" i="56"/>
  <c r="P52" i="56" s="1"/>
  <c r="Q51" i="56"/>
  <c r="P51" i="56" s="1"/>
  <c r="Q50" i="56"/>
  <c r="P50" i="56" s="1"/>
  <c r="N48" i="56"/>
  <c r="N41" i="56"/>
  <c r="N29" i="56"/>
  <c r="N55" i="56"/>
  <c r="N40" i="56"/>
  <c r="N25" i="56"/>
  <c r="N61" i="56"/>
  <c r="N53" i="56"/>
  <c r="N47" i="56"/>
  <c r="N39" i="56"/>
  <c r="Q38" i="56"/>
  <c r="P38" i="56" s="1"/>
  <c r="Q37" i="56"/>
  <c r="P37" i="56" s="1"/>
  <c r="N28" i="56"/>
  <c r="N60" i="56"/>
  <c r="N38" i="56"/>
  <c r="N27" i="56"/>
  <c r="N52" i="56"/>
  <c r="N46" i="56"/>
  <c r="N37" i="56"/>
  <c r="N26" i="56"/>
  <c r="N36" i="56"/>
  <c r="Q35" i="56"/>
  <c r="P35" i="56" s="1"/>
  <c r="N30" i="56"/>
  <c r="N67" i="56"/>
  <c r="BC67" i="56" s="1"/>
  <c r="N58" i="56"/>
  <c r="N51" i="56"/>
  <c r="N45" i="56"/>
  <c r="N35" i="56"/>
  <c r="N32" i="56"/>
  <c r="N42" i="56"/>
  <c r="N59" i="56"/>
  <c r="N34" i="56"/>
  <c r="Q33" i="56"/>
  <c r="P33" i="56" s="1"/>
  <c r="Q32" i="56"/>
  <c r="P32" i="56" s="1"/>
  <c r="N63" i="56"/>
  <c r="N65" i="56"/>
  <c r="BC65" i="56" s="1"/>
  <c r="N66" i="56"/>
  <c r="BC66" i="56" s="1"/>
  <c r="N57" i="56"/>
  <c r="N50" i="56"/>
  <c r="N44" i="56"/>
  <c r="Q43" i="56"/>
  <c r="P43" i="56" s="1"/>
  <c r="Q42" i="56"/>
  <c r="P42" i="56" s="1"/>
  <c r="Q41" i="56"/>
  <c r="P41" i="56" s="1"/>
  <c r="Q40" i="56"/>
  <c r="P40" i="56" s="1"/>
  <c r="N33" i="56"/>
  <c r="U6" i="55"/>
  <c r="B7" i="55"/>
  <c r="B6" i="55"/>
  <c r="T12" i="55"/>
  <c r="U12" i="55" s="1"/>
  <c r="K417" i="30"/>
  <c r="L416" i="30"/>
  <c r="K422" i="70"/>
  <c r="L421" i="70"/>
  <c r="J69" i="56"/>
  <c r="L68" i="56"/>
  <c r="T1644" i="91"/>
  <c r="S1644" i="91"/>
  <c r="O61" i="56"/>
  <c r="O50" i="56"/>
  <c r="O37" i="56"/>
  <c r="O60" i="56"/>
  <c r="O48" i="56"/>
  <c r="O59" i="56"/>
  <c r="O47" i="56"/>
  <c r="O58" i="56"/>
  <c r="O46" i="56"/>
  <c r="O57" i="56"/>
  <c r="D7" i="55"/>
  <c r="E7" i="55"/>
  <c r="O45" i="56"/>
  <c r="O56" i="56"/>
  <c r="O43" i="56"/>
  <c r="D6" i="55"/>
  <c r="E6" i="55"/>
  <c r="O35" i="56"/>
  <c r="O55" i="56"/>
  <c r="O42" i="56"/>
  <c r="O32" i="56"/>
  <c r="O41" i="56"/>
  <c r="O52" i="56"/>
  <c r="O40" i="56"/>
  <c r="O63" i="56"/>
  <c r="O53" i="56"/>
  <c r="O33" i="56"/>
  <c r="M68" i="56"/>
  <c r="O62" i="56"/>
  <c r="O51" i="56"/>
  <c r="O38" i="56"/>
  <c r="N68" i="56" l="1"/>
  <c r="BC68" i="56" s="1"/>
  <c r="F6" i="55"/>
  <c r="G6" i="55" s="1"/>
  <c r="L14" i="56"/>
  <c r="F7" i="55"/>
  <c r="G7" i="55" s="1"/>
  <c r="L15" i="56"/>
  <c r="AZ63" i="56"/>
  <c r="BA63" i="56" s="1"/>
  <c r="BC63" i="56"/>
  <c r="BD63" i="56" s="1"/>
  <c r="AE30" i="56"/>
  <c r="AT30" i="56"/>
  <c r="AW30" i="56"/>
  <c r="AQ30" i="56"/>
  <c r="BC30" i="56"/>
  <c r="AZ30" i="56"/>
  <c r="AN30" i="56"/>
  <c r="AK30" i="56"/>
  <c r="AH30" i="56"/>
  <c r="AW33" i="56"/>
  <c r="AX33" i="56" s="1"/>
  <c r="AQ33" i="56"/>
  <c r="AR33" i="56" s="1"/>
  <c r="AN33" i="56"/>
  <c r="AO33" i="56" s="1"/>
  <c r="BC33" i="56"/>
  <c r="BD33" i="56" s="1"/>
  <c r="AH33" i="56"/>
  <c r="AI33" i="56" s="1"/>
  <c r="AT33" i="56"/>
  <c r="AU33" i="56" s="1"/>
  <c r="AK33" i="56"/>
  <c r="AL33" i="56" s="1"/>
  <c r="AZ33" i="56"/>
  <c r="BA33" i="56" s="1"/>
  <c r="AW36" i="56"/>
  <c r="AX36" i="56" s="1"/>
  <c r="AT36" i="56"/>
  <c r="AU36" i="56" s="1"/>
  <c r="AQ36" i="56"/>
  <c r="AR36" i="56" s="1"/>
  <c r="BC36" i="56"/>
  <c r="BD36" i="56" s="1"/>
  <c r="AK36" i="56"/>
  <c r="AL36" i="56" s="1"/>
  <c r="AZ36" i="56"/>
  <c r="BA36" i="56" s="1"/>
  <c r="AN36" i="56"/>
  <c r="AO36" i="56" s="1"/>
  <c r="BC47" i="56"/>
  <c r="BD47" i="56" s="1"/>
  <c r="AW47" i="56"/>
  <c r="AX47" i="56" s="1"/>
  <c r="AT47" i="56"/>
  <c r="AU47" i="56" s="1"/>
  <c r="AZ47" i="56"/>
  <c r="BA47" i="56" s="1"/>
  <c r="AZ64" i="56"/>
  <c r="BA64" i="56" s="1"/>
  <c r="BC64" i="56"/>
  <c r="BD64" i="56" s="1"/>
  <c r="J70" i="56"/>
  <c r="L69" i="56"/>
  <c r="AH34" i="56"/>
  <c r="AI34" i="56" s="1"/>
  <c r="AW34" i="56"/>
  <c r="AX34" i="56" s="1"/>
  <c r="AT34" i="56"/>
  <c r="AU34" i="56" s="1"/>
  <c r="AQ34" i="56"/>
  <c r="AR34" i="56" s="1"/>
  <c r="BC34" i="56"/>
  <c r="BD34" i="56" s="1"/>
  <c r="AZ34" i="56"/>
  <c r="BA34" i="56" s="1"/>
  <c r="AN34" i="56"/>
  <c r="AO34" i="56" s="1"/>
  <c r="AK34" i="56"/>
  <c r="AL34" i="56" s="1"/>
  <c r="AB26" i="56"/>
  <c r="S26" i="56"/>
  <c r="AW26" i="56"/>
  <c r="AE26" i="56"/>
  <c r="AT26" i="56"/>
  <c r="AN26" i="56"/>
  <c r="AK26" i="56"/>
  <c r="AZ26" i="56"/>
  <c r="AQ26" i="56"/>
  <c r="BC26" i="56"/>
  <c r="AH26" i="56"/>
  <c r="Y26" i="56"/>
  <c r="V26" i="56"/>
  <c r="AW53" i="56"/>
  <c r="AX53" i="56" s="1"/>
  <c r="BC53" i="56"/>
  <c r="BD53" i="56" s="1"/>
  <c r="AZ53" i="56"/>
  <c r="BA53" i="56" s="1"/>
  <c r="AW54" i="56"/>
  <c r="AX54" i="56" s="1"/>
  <c r="AZ54" i="56"/>
  <c r="BA54" i="56" s="1"/>
  <c r="BC54" i="56"/>
  <c r="BD54" i="56" s="1"/>
  <c r="BC59" i="56"/>
  <c r="BD59" i="56" s="1"/>
  <c r="AZ59" i="56"/>
  <c r="BA59" i="56" s="1"/>
  <c r="AW37" i="56"/>
  <c r="AX37" i="56" s="1"/>
  <c r="AT37" i="56"/>
  <c r="AU37" i="56" s="1"/>
  <c r="AQ37" i="56"/>
  <c r="AR37" i="56" s="1"/>
  <c r="AN37" i="56"/>
  <c r="AO37" i="56" s="1"/>
  <c r="AZ37" i="56"/>
  <c r="BA37" i="56" s="1"/>
  <c r="BC37" i="56"/>
  <c r="BD37" i="56" s="1"/>
  <c r="BC61" i="56"/>
  <c r="BD61" i="56" s="1"/>
  <c r="AZ61" i="56"/>
  <c r="BA61" i="56" s="1"/>
  <c r="AZ62" i="56"/>
  <c r="BA62" i="56" s="1"/>
  <c r="BC62" i="56"/>
  <c r="BD62" i="56" s="1"/>
  <c r="AW31" i="56"/>
  <c r="AX31" i="56" s="1"/>
  <c r="AT31" i="56"/>
  <c r="AU31" i="56" s="1"/>
  <c r="AH31" i="56"/>
  <c r="AI31" i="56" s="1"/>
  <c r="AE31" i="56"/>
  <c r="AF31" i="56" s="1"/>
  <c r="BC31" i="56"/>
  <c r="BD31" i="56" s="1"/>
  <c r="AK31" i="56"/>
  <c r="AL31" i="56" s="1"/>
  <c r="AQ31" i="56"/>
  <c r="AR31" i="56" s="1"/>
  <c r="AN31" i="56"/>
  <c r="AO31" i="56" s="1"/>
  <c r="AZ31" i="56"/>
  <c r="BA31" i="56" s="1"/>
  <c r="AW42" i="56"/>
  <c r="AX42" i="56" s="1"/>
  <c r="AQ42" i="56"/>
  <c r="AR42" i="56" s="1"/>
  <c r="AT42" i="56"/>
  <c r="AU42" i="56" s="1"/>
  <c r="BC42" i="56"/>
  <c r="BD42" i="56" s="1"/>
  <c r="AZ42" i="56"/>
  <c r="BA42" i="56" s="1"/>
  <c r="AW46" i="56"/>
  <c r="AX46" i="56" s="1"/>
  <c r="AT46" i="56"/>
  <c r="AU46" i="56" s="1"/>
  <c r="BC46" i="56"/>
  <c r="BD46" i="56" s="1"/>
  <c r="AZ46" i="56"/>
  <c r="BA46" i="56" s="1"/>
  <c r="AW25" i="56"/>
  <c r="AE25" i="56"/>
  <c r="AT25" i="56"/>
  <c r="V25" i="56"/>
  <c r="S25" i="56"/>
  <c r="AB25" i="56"/>
  <c r="Y25" i="56"/>
  <c r="AN25" i="56"/>
  <c r="AK25" i="56"/>
  <c r="AH25" i="56"/>
  <c r="AQ25" i="56"/>
  <c r="BC25" i="56"/>
  <c r="AZ25" i="56"/>
  <c r="AW43" i="56"/>
  <c r="AX43" i="56" s="1"/>
  <c r="AQ43" i="56"/>
  <c r="AR43" i="56" s="1"/>
  <c r="BC43" i="56"/>
  <c r="BD43" i="56" s="1"/>
  <c r="AT43" i="56"/>
  <c r="AU43" i="56" s="1"/>
  <c r="AZ43" i="56"/>
  <c r="BA43" i="56" s="1"/>
  <c r="AH32" i="56"/>
  <c r="AI32" i="56" s="1"/>
  <c r="AW32" i="56"/>
  <c r="AX32" i="56" s="1"/>
  <c r="AT32" i="56"/>
  <c r="AU32" i="56" s="1"/>
  <c r="AK32" i="56"/>
  <c r="AL32" i="56" s="1"/>
  <c r="AQ32" i="56"/>
  <c r="AR32" i="56" s="1"/>
  <c r="AN32" i="56"/>
  <c r="AO32" i="56" s="1"/>
  <c r="BC32" i="56"/>
  <c r="BD32" i="56" s="1"/>
  <c r="AZ32" i="56"/>
  <c r="BA32" i="56" s="1"/>
  <c r="AW52" i="56"/>
  <c r="AX52" i="56" s="1"/>
  <c r="BC52" i="56"/>
  <c r="BD52" i="56" s="1"/>
  <c r="AZ52" i="56"/>
  <c r="BA52" i="56" s="1"/>
  <c r="AW40" i="56"/>
  <c r="AX40" i="56" s="1"/>
  <c r="AT40" i="56"/>
  <c r="AU40" i="56" s="1"/>
  <c r="AQ40" i="56"/>
  <c r="AR40" i="56" s="1"/>
  <c r="BC40" i="56"/>
  <c r="BD40" i="56" s="1"/>
  <c r="AZ40" i="56"/>
  <c r="BA40" i="56" s="1"/>
  <c r="BC44" i="56"/>
  <c r="BD44" i="56" s="1"/>
  <c r="AW44" i="56"/>
  <c r="AX44" i="56" s="1"/>
  <c r="AT44" i="56"/>
  <c r="AU44" i="56" s="1"/>
  <c r="AQ44" i="56"/>
  <c r="AR44" i="56" s="1"/>
  <c r="AZ44" i="56"/>
  <c r="BA44" i="56" s="1"/>
  <c r="AZ35" i="56"/>
  <c r="BA35" i="56" s="1"/>
  <c r="AW35" i="56"/>
  <c r="AX35" i="56" s="1"/>
  <c r="AN35" i="56"/>
  <c r="AO35" i="56" s="1"/>
  <c r="BC35" i="56"/>
  <c r="BD35" i="56" s="1"/>
  <c r="AT35" i="56"/>
  <c r="AU35" i="56" s="1"/>
  <c r="AQ35" i="56"/>
  <c r="AR35" i="56" s="1"/>
  <c r="AK35" i="56"/>
  <c r="AL35" i="56" s="1"/>
  <c r="AW27" i="56"/>
  <c r="AE27" i="56"/>
  <c r="AT27" i="56"/>
  <c r="AB27" i="56"/>
  <c r="AQ27" i="56"/>
  <c r="Y27" i="56"/>
  <c r="AN27" i="56"/>
  <c r="V27" i="56"/>
  <c r="BC27" i="56"/>
  <c r="AK27" i="56"/>
  <c r="AZ27" i="56"/>
  <c r="AH27" i="56"/>
  <c r="AZ55" i="56"/>
  <c r="BA55" i="56" s="1"/>
  <c r="BC55" i="56"/>
  <c r="BD55" i="56" s="1"/>
  <c r="K423" i="70"/>
  <c r="L422" i="70"/>
  <c r="AW50" i="56"/>
  <c r="AX50" i="56" s="1"/>
  <c r="BC50" i="56"/>
  <c r="BD50" i="56" s="1"/>
  <c r="AZ50" i="56"/>
  <c r="BA50" i="56" s="1"/>
  <c r="AW45" i="56"/>
  <c r="AX45" i="56" s="1"/>
  <c r="AT45" i="56"/>
  <c r="AU45" i="56" s="1"/>
  <c r="BC45" i="56"/>
  <c r="BD45" i="56" s="1"/>
  <c r="AZ45" i="56"/>
  <c r="BA45" i="56" s="1"/>
  <c r="AN38" i="56"/>
  <c r="AO38" i="56" s="1"/>
  <c r="AZ38" i="56"/>
  <c r="BA38" i="56" s="1"/>
  <c r="AW38" i="56"/>
  <c r="AX38" i="56" s="1"/>
  <c r="AQ38" i="56"/>
  <c r="AR38" i="56" s="1"/>
  <c r="BC38" i="56"/>
  <c r="BD38" i="56" s="1"/>
  <c r="AT38" i="56"/>
  <c r="AU38" i="56" s="1"/>
  <c r="AW29" i="56"/>
  <c r="AE29" i="56"/>
  <c r="AT29" i="56"/>
  <c r="AQ29" i="56"/>
  <c r="AZ29" i="56"/>
  <c r="AB29" i="56"/>
  <c r="AN29" i="56"/>
  <c r="AK29" i="56"/>
  <c r="AH29" i="56"/>
  <c r="BC29" i="56"/>
  <c r="AW39" i="56"/>
  <c r="AX39" i="56" s="1"/>
  <c r="AT39" i="56"/>
  <c r="AU39" i="56" s="1"/>
  <c r="AQ39" i="56"/>
  <c r="AR39" i="56" s="1"/>
  <c r="AN39" i="56"/>
  <c r="AO39" i="56" s="1"/>
  <c r="BC39" i="56"/>
  <c r="BD39" i="56" s="1"/>
  <c r="AZ39" i="56"/>
  <c r="BA39" i="56" s="1"/>
  <c r="T13" i="55"/>
  <c r="B8" i="55"/>
  <c r="BC57" i="56"/>
  <c r="BD57" i="56" s="1"/>
  <c r="AZ57" i="56"/>
  <c r="BA57" i="56" s="1"/>
  <c r="AW51" i="56"/>
  <c r="AX51" i="56" s="1"/>
  <c r="AZ51" i="56"/>
  <c r="BA51" i="56" s="1"/>
  <c r="BC51" i="56"/>
  <c r="BD51" i="56" s="1"/>
  <c r="BC60" i="56"/>
  <c r="BD60" i="56" s="1"/>
  <c r="AZ60" i="56"/>
  <c r="BA60" i="56" s="1"/>
  <c r="AZ41" i="56"/>
  <c r="BA41" i="56" s="1"/>
  <c r="AW41" i="56"/>
  <c r="AX41" i="56" s="1"/>
  <c r="AT41" i="56"/>
  <c r="AU41" i="56" s="1"/>
  <c r="AQ41" i="56"/>
  <c r="AR41" i="56" s="1"/>
  <c r="BC41" i="56"/>
  <c r="BD41" i="56" s="1"/>
  <c r="BC58" i="56"/>
  <c r="BD58" i="56" s="1"/>
  <c r="AZ58" i="56"/>
  <c r="BA58" i="56" s="1"/>
  <c r="AW28" i="56"/>
  <c r="AE28" i="56"/>
  <c r="AT28" i="56"/>
  <c r="AB28" i="56"/>
  <c r="AQ28" i="56"/>
  <c r="AZ28" i="56"/>
  <c r="AN28" i="56"/>
  <c r="BC28" i="56"/>
  <c r="Y28" i="56"/>
  <c r="AK28" i="56"/>
  <c r="AH28" i="56"/>
  <c r="AW48" i="56"/>
  <c r="AX48" i="56" s="1"/>
  <c r="AZ48" i="56"/>
  <c r="BA48" i="56" s="1"/>
  <c r="AT48" i="56"/>
  <c r="AU48" i="56" s="1"/>
  <c r="BC48" i="56"/>
  <c r="BD48" i="56" s="1"/>
  <c r="AW49" i="56"/>
  <c r="AX49" i="56" s="1"/>
  <c r="BC49" i="56"/>
  <c r="BD49" i="56" s="1"/>
  <c r="AT49" i="56"/>
  <c r="AU49" i="56" s="1"/>
  <c r="AZ49" i="56"/>
  <c r="BA49" i="56" s="1"/>
  <c r="L417" i="30"/>
  <c r="K418" i="30"/>
  <c r="AZ56" i="56"/>
  <c r="BA56" i="56" s="1"/>
  <c r="BC56" i="56"/>
  <c r="BD56" i="56" s="1"/>
  <c r="T1643" i="91"/>
  <c r="S1643" i="91"/>
  <c r="M14" i="56"/>
  <c r="M69" i="56"/>
  <c r="M15" i="56"/>
  <c r="D8" i="55"/>
  <c r="E8" i="55"/>
  <c r="O14" i="56"/>
  <c r="P14" i="56"/>
  <c r="F8" i="55" l="1"/>
  <c r="G8" i="55" s="1"/>
  <c r="L16" i="56"/>
  <c r="N15" i="56"/>
  <c r="N69" i="56"/>
  <c r="BC69" i="56" s="1"/>
  <c r="N14" i="56"/>
  <c r="K424" i="70"/>
  <c r="L423" i="70"/>
  <c r="J71" i="56"/>
  <c r="L70" i="56"/>
  <c r="K419" i="30"/>
  <c r="L418" i="30"/>
  <c r="U13" i="55"/>
  <c r="B9" i="55"/>
  <c r="T14" i="55"/>
  <c r="T1642" i="91"/>
  <c r="S1642" i="91"/>
  <c r="M70" i="56"/>
  <c r="M16" i="56"/>
  <c r="O15" i="56"/>
  <c r="D9" i="55"/>
  <c r="E9" i="55"/>
  <c r="P15" i="56"/>
  <c r="F9" i="55" l="1"/>
  <c r="G9" i="55"/>
  <c r="L17" i="56"/>
  <c r="N16" i="56"/>
  <c r="N70" i="56"/>
  <c r="BC70" i="56" s="1"/>
  <c r="U14" i="55"/>
  <c r="T15" i="55"/>
  <c r="B10" i="55"/>
  <c r="K420" i="30"/>
  <c r="L419" i="30"/>
  <c r="K425" i="70"/>
  <c r="L424" i="70"/>
  <c r="J72" i="56"/>
  <c r="L71" i="56"/>
  <c r="T1641" i="91"/>
  <c r="S1641" i="91"/>
  <c r="M17" i="56"/>
  <c r="O16" i="56"/>
  <c r="M71" i="56"/>
  <c r="D10" i="55"/>
  <c r="E10" i="55"/>
  <c r="P16" i="56"/>
  <c r="F10" i="55" l="1"/>
  <c r="G10" i="55" s="1"/>
  <c r="L18" i="56"/>
  <c r="N71" i="56"/>
  <c r="BC71" i="56" s="1"/>
  <c r="N17" i="56"/>
  <c r="U15" i="55"/>
  <c r="T16" i="55"/>
  <c r="B11" i="55"/>
  <c r="K426" i="70"/>
  <c r="L425" i="70"/>
  <c r="J73" i="56"/>
  <c r="L72" i="56"/>
  <c r="L420" i="30"/>
  <c r="K421" i="30"/>
  <c r="T1640" i="91"/>
  <c r="S1640" i="91"/>
  <c r="M18" i="56"/>
  <c r="O17" i="56"/>
  <c r="M72" i="56"/>
  <c r="D11" i="55"/>
  <c r="E11" i="55"/>
  <c r="P17" i="56"/>
  <c r="F11" i="55" l="1"/>
  <c r="G11" i="55" s="1"/>
  <c r="L19" i="56"/>
  <c r="N72" i="56"/>
  <c r="BC72" i="56" s="1"/>
  <c r="N18" i="56"/>
  <c r="U16" i="55"/>
  <c r="T17" i="55"/>
  <c r="J74" i="56"/>
  <c r="L74" i="56" s="1"/>
  <c r="L73" i="56"/>
  <c r="K427" i="70"/>
  <c r="L426" i="70"/>
  <c r="K422" i="30"/>
  <c r="L421" i="30"/>
  <c r="T1639" i="91"/>
  <c r="S1639" i="91"/>
  <c r="M73" i="56"/>
  <c r="M19" i="56"/>
  <c r="O18" i="56"/>
  <c r="M74" i="56"/>
  <c r="P18" i="56"/>
  <c r="O74" i="56"/>
  <c r="N74" i="56" l="1"/>
  <c r="BC74" i="56" s="1"/>
  <c r="BD74" i="56" s="1"/>
  <c r="Q73" i="56"/>
  <c r="P73" i="56" s="1"/>
  <c r="Q72" i="56"/>
  <c r="P72" i="56" s="1"/>
  <c r="Q71" i="56"/>
  <c r="Q70" i="56"/>
  <c r="Q69" i="56"/>
  <c r="Q68" i="56"/>
  <c r="Q67" i="56"/>
  <c r="Q66" i="56"/>
  <c r="Q65" i="56"/>
  <c r="N19" i="56"/>
  <c r="N73" i="56"/>
  <c r="BC73" i="56" s="1"/>
  <c r="BD73" i="56" s="1"/>
  <c r="K423" i="30"/>
  <c r="L422" i="30"/>
  <c r="U17" i="55"/>
  <c r="T18" i="55"/>
  <c r="K428" i="70"/>
  <c r="L427" i="70"/>
  <c r="T1638" i="91"/>
  <c r="S1638" i="91"/>
  <c r="O73" i="56"/>
  <c r="O72" i="56"/>
  <c r="O19" i="56"/>
  <c r="P19" i="56" s="1"/>
  <c r="BD72" i="56" l="1"/>
  <c r="P66" i="56"/>
  <c r="BD66" i="56"/>
  <c r="P67" i="56"/>
  <c r="BD67" i="56"/>
  <c r="P68" i="56"/>
  <c r="BD68" i="56"/>
  <c r="P65" i="56"/>
  <c r="BD65" i="56"/>
  <c r="P69" i="56"/>
  <c r="BD69" i="56"/>
  <c r="U18" i="55"/>
  <c r="T19" i="55"/>
  <c r="P70" i="56"/>
  <c r="BD70" i="56"/>
  <c r="P71" i="56"/>
  <c r="BD71" i="56"/>
  <c r="K429" i="70"/>
  <c r="L428" i="70"/>
  <c r="L423" i="30"/>
  <c r="K424" i="30"/>
  <c r="T1637" i="91"/>
  <c r="S1637" i="91"/>
  <c r="O66" i="56"/>
  <c r="O70" i="56"/>
  <c r="O67" i="56"/>
  <c r="O71" i="56"/>
  <c r="O68" i="56"/>
  <c r="O65" i="56"/>
  <c r="O69" i="56"/>
  <c r="K425" i="30" l="1"/>
  <c r="L424" i="30"/>
  <c r="U19" i="55"/>
  <c r="T20" i="55"/>
  <c r="K430" i="70"/>
  <c r="L429" i="70"/>
  <c r="T1636" i="91"/>
  <c r="S1636" i="91"/>
  <c r="K431" i="70" l="1"/>
  <c r="L430" i="70"/>
  <c r="U20" i="55"/>
  <c r="T21" i="55"/>
  <c r="U21" i="55" s="1"/>
  <c r="K426" i="30"/>
  <c r="L425" i="30"/>
  <c r="T1635" i="91"/>
  <c r="S1635" i="91"/>
  <c r="K432" i="70" l="1"/>
  <c r="L431" i="70"/>
  <c r="L426" i="30"/>
  <c r="K427" i="30"/>
  <c r="T1634" i="91"/>
  <c r="S1634" i="91"/>
  <c r="K428" i="30" l="1"/>
  <c r="L427" i="30"/>
  <c r="K433" i="70"/>
  <c r="L432" i="70"/>
  <c r="T1633" i="91"/>
  <c r="S1633" i="91"/>
  <c r="K429" i="30" l="1"/>
  <c r="L428" i="30"/>
  <c r="K434" i="70"/>
  <c r="L433" i="70"/>
  <c r="T1632" i="91"/>
  <c r="S1632" i="91"/>
  <c r="L429" i="30" l="1"/>
  <c r="K430" i="30"/>
  <c r="K435" i="70"/>
  <c r="L434" i="70"/>
  <c r="T1631" i="91"/>
  <c r="S1631" i="91"/>
  <c r="K436" i="70" l="1"/>
  <c r="L435" i="70"/>
  <c r="K431" i="30"/>
  <c r="L430" i="30"/>
  <c r="T1630" i="91"/>
  <c r="S1630" i="91"/>
  <c r="K432" i="30" l="1"/>
  <c r="L431" i="30"/>
  <c r="K437" i="70"/>
  <c r="L436" i="70"/>
  <c r="T1629" i="91"/>
  <c r="S1629" i="91"/>
  <c r="L432" i="30" l="1"/>
  <c r="K433" i="30"/>
  <c r="K438" i="70"/>
  <c r="L437" i="70"/>
  <c r="T1628" i="91"/>
  <c r="S1628" i="91"/>
  <c r="K439" i="70" l="1"/>
  <c r="L438" i="70"/>
  <c r="K434" i="30"/>
  <c r="L433" i="30"/>
  <c r="T1627" i="91"/>
  <c r="S1627" i="91"/>
  <c r="K435" i="30" l="1"/>
  <c r="L434" i="30"/>
  <c r="K440" i="70"/>
  <c r="L439" i="70"/>
  <c r="T1626" i="91"/>
  <c r="S1626" i="91"/>
  <c r="K441" i="70" l="1"/>
  <c r="L440" i="70"/>
  <c r="L435" i="30"/>
  <c r="K436" i="30"/>
  <c r="T1625" i="91"/>
  <c r="S1625" i="91"/>
  <c r="K437" i="30" l="1"/>
  <c r="L436" i="30"/>
  <c r="K442" i="70"/>
  <c r="L441" i="70"/>
  <c r="T1624" i="91"/>
  <c r="S1624" i="91"/>
  <c r="K443" i="70" l="1"/>
  <c r="L442" i="70"/>
  <c r="K438" i="30"/>
  <c r="L437" i="30"/>
  <c r="T1623" i="91"/>
  <c r="S1623" i="91"/>
  <c r="L438" i="30" l="1"/>
  <c r="K439" i="30"/>
  <c r="K444" i="70"/>
  <c r="L443" i="70"/>
  <c r="T1622" i="91"/>
  <c r="S1622" i="91"/>
  <c r="K440" i="30" l="1"/>
  <c r="L439" i="30"/>
  <c r="K445" i="70"/>
  <c r="L444" i="70"/>
  <c r="T1621" i="91"/>
  <c r="S1621" i="91"/>
  <c r="K441" i="30" l="1"/>
  <c r="L440" i="30"/>
  <c r="K446" i="70"/>
  <c r="L445" i="70"/>
  <c r="T1620" i="91"/>
  <c r="S1620" i="91"/>
  <c r="L441" i="30" l="1"/>
  <c r="K442" i="30"/>
  <c r="K447" i="70"/>
  <c r="L446" i="70"/>
  <c r="T1619" i="91"/>
  <c r="S1619" i="91"/>
  <c r="K448" i="70" l="1"/>
  <c r="L447" i="70"/>
  <c r="K443" i="30"/>
  <c r="L442" i="30"/>
  <c r="T1618" i="91"/>
  <c r="S1618" i="91"/>
  <c r="K444" i="30" l="1"/>
  <c r="L443" i="30"/>
  <c r="K449" i="70"/>
  <c r="L448" i="70"/>
  <c r="T1617" i="91"/>
  <c r="S1617" i="91"/>
  <c r="L444" i="30" l="1"/>
  <c r="K445" i="30"/>
  <c r="K450" i="70"/>
  <c r="L449" i="70"/>
  <c r="T1616" i="91"/>
  <c r="S1616" i="91"/>
  <c r="K451" i="70" l="1"/>
  <c r="L450" i="70"/>
  <c r="K446" i="30"/>
  <c r="L445" i="30"/>
  <c r="T1615" i="91"/>
  <c r="S1615" i="91"/>
  <c r="K447" i="30" l="1"/>
  <c r="L446" i="30"/>
  <c r="K452" i="70"/>
  <c r="L451" i="70"/>
  <c r="T1614" i="91"/>
  <c r="S1614" i="91"/>
  <c r="K453" i="70" l="1"/>
  <c r="L452" i="70"/>
  <c r="L447" i="30"/>
  <c r="K448" i="30"/>
  <c r="T1613" i="91"/>
  <c r="S1613" i="91"/>
  <c r="K449" i="30" l="1"/>
  <c r="L448" i="30"/>
  <c r="K454" i="70"/>
  <c r="L453" i="70"/>
  <c r="T1612" i="91"/>
  <c r="S1612" i="91"/>
  <c r="K455" i="70" l="1"/>
  <c r="L454" i="70"/>
  <c r="K450" i="30"/>
  <c r="L449" i="30"/>
  <c r="T1611" i="91"/>
  <c r="S1611" i="91"/>
  <c r="L450" i="30" l="1"/>
  <c r="K451" i="30"/>
  <c r="K456" i="70"/>
  <c r="L455" i="70"/>
  <c r="T1610" i="91"/>
  <c r="S1610" i="91"/>
  <c r="K457" i="70" l="1"/>
  <c r="L456" i="70"/>
  <c r="K452" i="30"/>
  <c r="L451" i="30"/>
  <c r="T1609" i="91"/>
  <c r="S1609" i="91"/>
  <c r="K453" i="30" l="1"/>
  <c r="L452" i="30"/>
  <c r="K458" i="70"/>
  <c r="L457" i="70"/>
  <c r="T1608" i="91"/>
  <c r="S1608" i="91"/>
  <c r="L453" i="30" l="1"/>
  <c r="K454" i="30"/>
  <c r="K459" i="70"/>
  <c r="L458" i="70"/>
  <c r="T1607" i="91"/>
  <c r="S1607" i="91"/>
  <c r="K455" i="30" l="1"/>
  <c r="L454" i="30"/>
  <c r="K460" i="70"/>
  <c r="L459" i="70"/>
  <c r="T1606" i="91"/>
  <c r="S1606" i="91"/>
  <c r="K461" i="70" l="1"/>
  <c r="L460" i="70"/>
  <c r="K456" i="30"/>
  <c r="L455" i="30"/>
  <c r="T1605" i="91"/>
  <c r="S1605" i="91"/>
  <c r="L456" i="30" l="1"/>
  <c r="K457" i="30"/>
  <c r="K462" i="70"/>
  <c r="L461" i="70"/>
  <c r="T1604" i="91"/>
  <c r="S1604" i="91"/>
  <c r="K458" i="30" l="1"/>
  <c r="L457" i="30"/>
  <c r="K463" i="70"/>
  <c r="L462" i="70"/>
  <c r="T1603" i="91"/>
  <c r="S1603" i="91"/>
  <c r="K459" i="30" l="1"/>
  <c r="L458" i="30"/>
  <c r="K464" i="70"/>
  <c r="L463" i="70"/>
  <c r="T1602" i="91"/>
  <c r="S1602" i="91"/>
  <c r="L459" i="30" l="1"/>
  <c r="K460" i="30"/>
  <c r="K465" i="70"/>
  <c r="L464" i="70"/>
  <c r="T1601" i="91"/>
  <c r="S1601" i="91"/>
  <c r="K466" i="70" l="1"/>
  <c r="L465" i="70"/>
  <c r="K461" i="30"/>
  <c r="L460" i="30"/>
  <c r="T1600" i="91"/>
  <c r="S1600" i="91"/>
  <c r="K462" i="30" l="1"/>
  <c r="L461" i="30"/>
  <c r="K467" i="70"/>
  <c r="L466" i="70"/>
  <c r="T1599" i="91"/>
  <c r="S1599" i="91"/>
  <c r="K468" i="70" l="1"/>
  <c r="L467" i="70"/>
  <c r="L462" i="30"/>
  <c r="K463" i="30"/>
  <c r="T1598" i="91"/>
  <c r="S1598" i="91"/>
  <c r="K469" i="70" l="1"/>
  <c r="L468" i="70"/>
  <c r="K464" i="30"/>
  <c r="L463" i="30"/>
  <c r="T1597" i="91"/>
  <c r="S1597" i="91"/>
  <c r="K465" i="30" l="1"/>
  <c r="L464" i="30"/>
  <c r="K470" i="70"/>
  <c r="L469" i="70"/>
  <c r="T1596" i="91"/>
  <c r="S1596" i="91"/>
  <c r="K471" i="70" l="1"/>
  <c r="L470" i="70"/>
  <c r="L465" i="30"/>
  <c r="K466" i="30"/>
  <c r="T1595" i="91"/>
  <c r="S1595" i="91"/>
  <c r="K467" i="30" l="1"/>
  <c r="L466" i="30"/>
  <c r="K472" i="70"/>
  <c r="L471" i="70"/>
  <c r="T1594" i="91"/>
  <c r="S1594" i="91"/>
  <c r="K473" i="70" l="1"/>
  <c r="L472" i="70"/>
  <c r="K468" i="30"/>
  <c r="L467" i="30"/>
  <c r="T1593" i="91"/>
  <c r="S1593" i="91"/>
  <c r="L468" i="30" l="1"/>
  <c r="K469" i="30"/>
  <c r="K474" i="70"/>
  <c r="L473" i="70"/>
  <c r="T1592" i="91"/>
  <c r="S1592" i="91"/>
  <c r="K475" i="70" l="1"/>
  <c r="L474" i="70"/>
  <c r="K470" i="30"/>
  <c r="L469" i="30"/>
  <c r="T1591" i="91"/>
  <c r="S1591" i="91"/>
  <c r="K476" i="70" l="1"/>
  <c r="L475" i="70"/>
  <c r="K471" i="30"/>
  <c r="L470" i="30"/>
  <c r="T1590" i="91"/>
  <c r="S1590" i="91"/>
  <c r="K477" i="70" l="1"/>
  <c r="L476" i="70"/>
  <c r="L471" i="30"/>
  <c r="K472" i="30"/>
  <c r="T1589" i="91"/>
  <c r="S1589" i="91"/>
  <c r="K473" i="30" l="1"/>
  <c r="L472" i="30"/>
  <c r="K478" i="70"/>
  <c r="L477" i="70"/>
  <c r="T1588" i="91"/>
  <c r="S1588" i="91"/>
  <c r="K479" i="70" l="1"/>
  <c r="L478" i="70"/>
  <c r="K474" i="30"/>
  <c r="L473" i="30"/>
  <c r="T1587" i="91"/>
  <c r="S1587" i="91"/>
  <c r="L474" i="30" l="1"/>
  <c r="K475" i="30"/>
  <c r="K480" i="70"/>
  <c r="L479" i="70"/>
  <c r="T1586" i="91"/>
  <c r="S1586" i="91"/>
  <c r="K476" i="30" l="1"/>
  <c r="L475" i="30"/>
  <c r="K481" i="70"/>
  <c r="L480" i="70"/>
  <c r="T1585" i="91"/>
  <c r="S1585" i="91"/>
  <c r="K482" i="70" l="1"/>
  <c r="L481" i="70"/>
  <c r="K477" i="30"/>
  <c r="L476" i="30"/>
  <c r="T1584" i="91"/>
  <c r="S1584" i="91"/>
  <c r="L477" i="30" l="1"/>
  <c r="K478" i="30"/>
  <c r="K483" i="70"/>
  <c r="L482" i="70"/>
  <c r="T1583" i="91"/>
  <c r="S1583" i="91"/>
  <c r="K484" i="70" l="1"/>
  <c r="L483" i="70"/>
  <c r="K479" i="30"/>
  <c r="L478" i="30"/>
  <c r="T1582" i="91"/>
  <c r="S1582" i="91"/>
  <c r="K480" i="30" l="1"/>
  <c r="L479" i="30"/>
  <c r="K485" i="70"/>
  <c r="L484" i="70"/>
  <c r="T1581" i="91"/>
  <c r="S1581" i="91"/>
  <c r="K486" i="70" l="1"/>
  <c r="L485" i="70"/>
  <c r="L480" i="30"/>
  <c r="K481" i="30"/>
  <c r="T1580" i="91"/>
  <c r="S1580" i="91"/>
  <c r="K487" i="70" l="1"/>
  <c r="L486" i="70"/>
  <c r="K482" i="30"/>
  <c r="L481" i="30"/>
  <c r="T1579" i="91"/>
  <c r="S1579" i="91"/>
  <c r="K488" i="70" l="1"/>
  <c r="L487" i="70"/>
  <c r="K483" i="30"/>
  <c r="L482" i="30"/>
  <c r="T1578" i="91"/>
  <c r="S1578" i="91"/>
  <c r="L483" i="30" l="1"/>
  <c r="K484" i="30"/>
  <c r="K489" i="70"/>
  <c r="L488" i="70"/>
  <c r="T1577" i="91"/>
  <c r="S1577" i="91"/>
  <c r="K490" i="70" l="1"/>
  <c r="L489" i="70"/>
  <c r="K485" i="30"/>
  <c r="L484" i="30"/>
  <c r="T1576" i="91"/>
  <c r="S1576" i="91"/>
  <c r="K486" i="30" l="1"/>
  <c r="L485" i="30"/>
  <c r="K491" i="70"/>
  <c r="L490" i="70"/>
  <c r="T1575" i="91"/>
  <c r="S1575" i="91"/>
  <c r="K492" i="70" l="1"/>
  <c r="L491" i="70"/>
  <c r="L486" i="30"/>
  <c r="K487" i="30"/>
  <c r="T1574" i="91"/>
  <c r="S1574" i="91"/>
  <c r="K493" i="70" l="1"/>
  <c r="L492" i="70"/>
  <c r="K488" i="30"/>
  <c r="L487" i="30"/>
  <c r="T1573" i="91"/>
  <c r="S1573" i="91"/>
  <c r="K489" i="30" l="1"/>
  <c r="L488" i="30"/>
  <c r="K494" i="70"/>
  <c r="L493" i="70"/>
  <c r="T1572" i="91"/>
  <c r="S1572" i="91"/>
  <c r="K495" i="70" l="1"/>
  <c r="L494" i="70"/>
  <c r="L489" i="30"/>
  <c r="K490" i="30"/>
  <c r="T1571" i="91"/>
  <c r="S1571" i="91"/>
  <c r="K496" i="70" l="1"/>
  <c r="L495" i="70"/>
  <c r="K491" i="30"/>
  <c r="L490" i="30"/>
  <c r="T1570" i="91"/>
  <c r="S1570" i="91"/>
  <c r="K492" i="30" l="1"/>
  <c r="L491" i="30"/>
  <c r="K497" i="70"/>
  <c r="L496" i="70"/>
  <c r="T1569" i="91"/>
  <c r="S1569" i="91"/>
  <c r="K498" i="70" l="1"/>
  <c r="L497" i="70"/>
  <c r="L492" i="30"/>
  <c r="K493" i="30"/>
  <c r="T1568" i="91"/>
  <c r="S1568" i="91"/>
  <c r="K494" i="30" l="1"/>
  <c r="L493" i="30"/>
  <c r="K499" i="70"/>
  <c r="L498" i="70"/>
  <c r="T1567" i="91"/>
  <c r="S1567" i="91"/>
  <c r="K495" i="30" l="1"/>
  <c r="L494" i="30"/>
  <c r="K500" i="70"/>
  <c r="L499" i="70"/>
  <c r="T1566" i="91"/>
  <c r="S1566" i="91"/>
  <c r="L495" i="30" l="1"/>
  <c r="K496" i="30"/>
  <c r="K501" i="70"/>
  <c r="L500" i="70"/>
  <c r="T1565" i="91"/>
  <c r="S1565" i="91"/>
  <c r="K502" i="70" l="1"/>
  <c r="L501" i="70"/>
  <c r="K497" i="30"/>
  <c r="L496" i="30"/>
  <c r="T1564" i="91"/>
  <c r="S1564" i="91"/>
  <c r="K503" i="70" l="1"/>
  <c r="L502" i="70"/>
  <c r="K498" i="30"/>
  <c r="L497" i="30"/>
  <c r="T1563" i="91"/>
  <c r="S1563" i="91"/>
  <c r="L498" i="30" l="1"/>
  <c r="K499" i="30"/>
  <c r="K504" i="70"/>
  <c r="L503" i="70"/>
  <c r="T1562" i="91"/>
  <c r="S1562" i="91"/>
  <c r="K505" i="70" l="1"/>
  <c r="L504" i="70"/>
  <c r="K500" i="30"/>
  <c r="L499" i="30"/>
  <c r="T1561" i="91"/>
  <c r="S1561" i="91"/>
  <c r="K501" i="30" l="1"/>
  <c r="L500" i="30"/>
  <c r="K506" i="70"/>
  <c r="L505" i="70"/>
  <c r="T1560" i="91"/>
  <c r="S1560" i="91"/>
  <c r="K507" i="70" l="1"/>
  <c r="L506" i="70"/>
  <c r="L501" i="30"/>
  <c r="K502" i="30"/>
  <c r="T1559" i="91"/>
  <c r="S1559" i="91"/>
  <c r="K503" i="30" l="1"/>
  <c r="L502" i="30"/>
  <c r="K508" i="70"/>
  <c r="L507" i="70"/>
  <c r="T1558" i="91"/>
  <c r="S1558" i="91"/>
  <c r="K504" i="30" l="1"/>
  <c r="L503" i="30"/>
  <c r="K509" i="70"/>
  <c r="L508" i="70"/>
  <c r="T1557" i="91"/>
  <c r="S1557" i="91"/>
  <c r="L504" i="30" l="1"/>
  <c r="K505" i="30"/>
  <c r="K510" i="70"/>
  <c r="L509" i="70"/>
  <c r="T1556" i="91"/>
  <c r="S1556" i="91"/>
  <c r="K511" i="70" l="1"/>
  <c r="L510" i="70"/>
  <c r="K506" i="30"/>
  <c r="L505" i="30"/>
  <c r="T1555" i="91"/>
  <c r="S1555" i="91"/>
  <c r="K507" i="30" l="1"/>
  <c r="L506" i="30"/>
  <c r="K512" i="70"/>
  <c r="L511" i="70"/>
  <c r="T1554" i="91"/>
  <c r="S1554" i="91"/>
  <c r="K513" i="70" l="1"/>
  <c r="L512" i="70"/>
  <c r="L507" i="30"/>
  <c r="K508" i="30"/>
  <c r="T1553" i="91"/>
  <c r="S1553" i="91"/>
  <c r="K509" i="30" l="1"/>
  <c r="L508" i="30"/>
  <c r="K514" i="70"/>
  <c r="L513" i="70"/>
  <c r="T1552" i="91"/>
  <c r="S1552" i="91"/>
  <c r="K515" i="70" l="1"/>
  <c r="L514" i="70"/>
  <c r="K510" i="30"/>
  <c r="L509" i="30"/>
  <c r="T1551" i="91"/>
  <c r="S1551" i="91"/>
  <c r="L510" i="30" l="1"/>
  <c r="K511" i="30"/>
  <c r="K516" i="70"/>
  <c r="L515" i="70"/>
  <c r="T1550" i="91"/>
  <c r="S1550" i="91"/>
  <c r="K517" i="70" l="1"/>
  <c r="L516" i="70"/>
  <c r="K512" i="30"/>
  <c r="L511" i="30"/>
  <c r="T1549" i="91"/>
  <c r="S1549" i="91"/>
  <c r="K513" i="30" l="1"/>
  <c r="L512" i="30"/>
  <c r="K518" i="70"/>
  <c r="L517" i="70"/>
  <c r="T1548" i="91"/>
  <c r="S1548" i="91"/>
  <c r="K519" i="70" l="1"/>
  <c r="L518" i="70"/>
  <c r="L513" i="30"/>
  <c r="K514" i="30"/>
  <c r="T1547" i="91"/>
  <c r="S1547" i="91"/>
  <c r="K520" i="70" l="1"/>
  <c r="L519" i="70"/>
  <c r="K515" i="30"/>
  <c r="L514" i="30"/>
  <c r="T1546" i="91"/>
  <c r="S1546" i="91"/>
  <c r="K516" i="30" l="1"/>
  <c r="L515" i="30"/>
  <c r="K521" i="70"/>
  <c r="L520" i="70"/>
  <c r="T1545" i="91"/>
  <c r="S1545" i="91"/>
  <c r="L516" i="30" l="1"/>
  <c r="K517" i="30"/>
  <c r="K522" i="70"/>
  <c r="L521" i="70"/>
  <c r="T1544" i="91"/>
  <c r="S1544" i="91"/>
  <c r="K523" i="70" l="1"/>
  <c r="L522" i="70"/>
  <c r="K518" i="30"/>
  <c r="L517" i="30"/>
  <c r="T1543" i="91"/>
  <c r="S1543" i="91"/>
  <c r="K519" i="30" l="1"/>
  <c r="L518" i="30"/>
  <c r="K524" i="70"/>
  <c r="L523" i="70"/>
  <c r="T1542" i="91"/>
  <c r="S1542" i="91"/>
  <c r="K525" i="70" l="1"/>
  <c r="L524" i="70"/>
  <c r="L519" i="30"/>
  <c r="K520" i="30"/>
  <c r="T1541" i="91"/>
  <c r="S1541" i="91"/>
  <c r="K521" i="30" l="1"/>
  <c r="L520" i="30"/>
  <c r="K526" i="70"/>
  <c r="L525" i="70"/>
  <c r="T1540" i="91"/>
  <c r="S1540" i="91"/>
  <c r="K527" i="70" l="1"/>
  <c r="L526" i="70"/>
  <c r="K522" i="30"/>
  <c r="L521" i="30"/>
  <c r="T1539" i="91"/>
  <c r="S1539" i="91"/>
  <c r="L522" i="30" l="1"/>
  <c r="K523" i="30"/>
  <c r="K528" i="70"/>
  <c r="L527" i="70"/>
  <c r="T1538" i="91"/>
  <c r="S1538" i="91"/>
  <c r="K529" i="70" l="1"/>
  <c r="L528" i="70"/>
  <c r="K524" i="30"/>
  <c r="L523" i="30"/>
  <c r="T1537" i="91"/>
  <c r="S1537" i="91"/>
  <c r="K525" i="30" l="1"/>
  <c r="L524" i="30"/>
  <c r="K530" i="70"/>
  <c r="L529" i="70"/>
  <c r="T1536" i="91"/>
  <c r="S1536" i="91"/>
  <c r="L525" i="30" l="1"/>
  <c r="K526" i="30"/>
  <c r="K531" i="70"/>
  <c r="L530" i="70"/>
  <c r="T1535" i="91"/>
  <c r="S1535" i="91"/>
  <c r="K532" i="70" l="1"/>
  <c r="L531" i="70"/>
  <c r="K527" i="30"/>
  <c r="L526" i="30"/>
  <c r="T1534" i="91"/>
  <c r="S1534" i="91"/>
  <c r="K533" i="70" l="1"/>
  <c r="L532" i="70"/>
  <c r="K528" i="30"/>
  <c r="L527" i="30"/>
  <c r="T1533" i="91"/>
  <c r="S1533" i="91"/>
  <c r="K534" i="70" l="1"/>
  <c r="L533" i="70"/>
  <c r="L528" i="30"/>
  <c r="K529" i="30"/>
  <c r="T1532" i="91"/>
  <c r="S1532" i="91"/>
  <c r="K530" i="30" l="1"/>
  <c r="L529" i="30"/>
  <c r="K535" i="70"/>
  <c r="L534" i="70"/>
  <c r="T1531" i="91"/>
  <c r="S1531" i="91"/>
  <c r="K536" i="70" l="1"/>
  <c r="L535" i="70"/>
  <c r="K531" i="30"/>
  <c r="L530" i="30"/>
  <c r="T1530" i="91"/>
  <c r="S1530" i="91"/>
  <c r="L531" i="30" l="1"/>
  <c r="K532" i="30"/>
  <c r="K537" i="70"/>
  <c r="L536" i="70"/>
  <c r="T1529" i="91"/>
  <c r="S1529" i="91"/>
  <c r="K538" i="70" l="1"/>
  <c r="L537" i="70"/>
  <c r="K533" i="30"/>
  <c r="L532" i="30"/>
  <c r="T1528" i="91"/>
  <c r="S1528" i="91"/>
  <c r="K539" i="70" l="1"/>
  <c r="L538" i="70"/>
  <c r="K534" i="30"/>
  <c r="L533" i="30"/>
  <c r="T1527" i="91"/>
  <c r="S1527" i="91"/>
  <c r="L534" i="30" l="1"/>
  <c r="K535" i="30"/>
  <c r="K540" i="70"/>
  <c r="L539" i="70"/>
  <c r="T1526" i="91"/>
  <c r="S1526" i="91"/>
  <c r="K541" i="70" l="1"/>
  <c r="L540" i="70"/>
  <c r="K536" i="30"/>
  <c r="L535" i="30"/>
  <c r="T1525" i="91"/>
  <c r="S1525" i="91"/>
  <c r="K537" i="30" l="1"/>
  <c r="L536" i="30"/>
  <c r="K542" i="70"/>
  <c r="L541" i="70"/>
  <c r="T1524" i="91"/>
  <c r="S1524" i="91"/>
  <c r="L537" i="30" l="1"/>
  <c r="K538" i="30"/>
  <c r="K543" i="70"/>
  <c r="L542" i="70"/>
  <c r="T1523" i="91"/>
  <c r="S1523" i="91"/>
  <c r="K544" i="70" l="1"/>
  <c r="L543" i="70"/>
  <c r="K539" i="30"/>
  <c r="L538" i="30"/>
  <c r="T1522" i="91"/>
  <c r="S1522" i="91"/>
  <c r="L539" i="30" l="1"/>
  <c r="K545" i="70"/>
  <c r="L544" i="70"/>
  <c r="T1521" i="91"/>
  <c r="S1521" i="91"/>
  <c r="K546" i="70" l="1"/>
  <c r="L545" i="70"/>
  <c r="T1520" i="91"/>
  <c r="S1520" i="91"/>
  <c r="AX1519" i="91"/>
  <c r="K547" i="70" l="1"/>
  <c r="L546" i="70"/>
  <c r="T1519" i="91"/>
  <c r="S1519" i="91"/>
  <c r="K548" i="70" l="1"/>
  <c r="L547" i="70"/>
  <c r="T1518" i="91"/>
  <c r="S1518" i="91"/>
  <c r="K549" i="70" l="1"/>
  <c r="L548" i="70"/>
  <c r="T1517" i="91"/>
  <c r="S1517" i="91"/>
  <c r="K550" i="70" l="1"/>
  <c r="L549" i="70"/>
  <c r="T1516" i="91"/>
  <c r="S1516" i="91"/>
  <c r="K551" i="70" l="1"/>
  <c r="L550" i="70"/>
  <c r="T1515" i="91"/>
  <c r="S1515" i="91"/>
  <c r="K552" i="70" l="1"/>
  <c r="L551" i="70"/>
  <c r="T1514" i="91"/>
  <c r="S1514" i="91"/>
  <c r="K553" i="70" l="1"/>
  <c r="L552" i="70"/>
  <c r="T1513" i="91"/>
  <c r="S1513" i="91"/>
  <c r="K554" i="70" l="1"/>
  <c r="L553" i="70"/>
  <c r="T1512" i="91"/>
  <c r="S1512" i="91"/>
  <c r="K555" i="70" l="1"/>
  <c r="L554" i="70"/>
  <c r="T1511" i="91"/>
  <c r="S1511" i="91"/>
  <c r="K556" i="70" l="1"/>
  <c r="L555" i="70"/>
  <c r="T1510" i="91"/>
  <c r="S1510" i="91"/>
  <c r="K557" i="70" l="1"/>
  <c r="L556" i="70"/>
  <c r="T1509" i="91"/>
  <c r="S1509" i="91"/>
  <c r="K558" i="70" l="1"/>
  <c r="L557" i="70"/>
  <c r="T1508" i="91"/>
  <c r="S1508" i="91"/>
  <c r="K559" i="70" l="1"/>
  <c r="L558" i="70"/>
  <c r="T1507" i="91"/>
  <c r="S1507" i="91"/>
  <c r="K560" i="70" l="1"/>
  <c r="L559" i="70"/>
  <c r="T1506" i="91"/>
  <c r="S1506" i="91"/>
  <c r="K561" i="70" l="1"/>
  <c r="L560" i="70"/>
  <c r="T1505" i="91"/>
  <c r="S1505" i="91"/>
  <c r="K562" i="70" l="1"/>
  <c r="L561" i="70"/>
  <c r="T1504" i="91"/>
  <c r="S1504" i="91"/>
  <c r="K563" i="70" l="1"/>
  <c r="L562" i="70"/>
  <c r="T1503" i="91"/>
  <c r="S1503" i="91"/>
  <c r="K564" i="70" l="1"/>
  <c r="L563" i="70"/>
  <c r="T1502" i="91"/>
  <c r="S1502" i="91"/>
  <c r="K565" i="70" l="1"/>
  <c r="L564" i="70"/>
  <c r="T1501" i="91"/>
  <c r="S1501" i="91"/>
  <c r="K566" i="70" l="1"/>
  <c r="L565" i="70"/>
  <c r="T1500" i="91"/>
  <c r="S1500" i="91"/>
  <c r="K567" i="70" l="1"/>
  <c r="L566" i="70"/>
  <c r="T1499" i="91"/>
  <c r="S1499" i="91"/>
  <c r="K568" i="70" l="1"/>
  <c r="L567" i="70"/>
  <c r="T1498" i="91"/>
  <c r="S1498" i="91"/>
  <c r="K569" i="70" l="1"/>
  <c r="L568" i="70"/>
  <c r="T1497" i="91"/>
  <c r="S1497" i="91"/>
  <c r="K570" i="70" l="1"/>
  <c r="L569" i="70"/>
  <c r="T1496" i="91"/>
  <c r="S1496" i="91"/>
  <c r="K571" i="70" l="1"/>
  <c r="L570" i="70"/>
  <c r="T1495" i="91"/>
  <c r="S1495" i="91"/>
  <c r="K572" i="70" l="1"/>
  <c r="L571" i="70"/>
  <c r="T1494" i="91"/>
  <c r="S1494" i="91"/>
  <c r="K573" i="70" l="1"/>
  <c r="L572" i="70"/>
  <c r="T1493" i="91"/>
  <c r="S1493" i="91"/>
  <c r="K574" i="70" l="1"/>
  <c r="L573" i="70"/>
  <c r="T1492" i="91"/>
  <c r="S1492" i="91"/>
  <c r="K575" i="70" l="1"/>
  <c r="L574" i="70"/>
  <c r="T1491" i="91"/>
  <c r="S1491" i="91"/>
  <c r="K576" i="70" l="1"/>
  <c r="L575" i="70"/>
  <c r="T1490" i="91"/>
  <c r="S1490" i="91"/>
  <c r="K577" i="70" l="1"/>
  <c r="L576" i="70"/>
  <c r="T1489" i="91"/>
  <c r="S1489" i="91"/>
  <c r="K578" i="70" l="1"/>
  <c r="L577" i="70"/>
  <c r="T1488" i="91"/>
  <c r="S1488" i="91"/>
  <c r="K579" i="70" l="1"/>
  <c r="L578" i="70"/>
  <c r="T1487" i="91"/>
  <c r="S1487" i="91"/>
  <c r="K580" i="70" l="1"/>
  <c r="L579" i="70"/>
  <c r="T1486" i="91"/>
  <c r="S1486" i="91"/>
  <c r="K581" i="70" l="1"/>
  <c r="L580" i="70"/>
  <c r="T1485" i="91"/>
  <c r="S1485" i="91"/>
  <c r="K582" i="70" l="1"/>
  <c r="L581" i="70"/>
  <c r="T1484" i="91"/>
  <c r="S1484" i="91"/>
  <c r="K583" i="70" l="1"/>
  <c r="L582" i="70"/>
  <c r="T1483" i="91"/>
  <c r="S1483" i="91"/>
  <c r="K584" i="70" l="1"/>
  <c r="L583" i="70"/>
  <c r="T1482" i="91"/>
  <c r="S1482" i="91"/>
  <c r="K585" i="70" l="1"/>
  <c r="L584" i="70"/>
  <c r="T1481" i="91"/>
  <c r="S1481" i="91"/>
  <c r="K586" i="70" l="1"/>
  <c r="L585" i="70"/>
  <c r="T1480" i="91"/>
  <c r="S1480" i="91"/>
  <c r="K587" i="70" l="1"/>
  <c r="L586" i="70"/>
  <c r="T1479" i="91"/>
  <c r="S1479" i="91"/>
  <c r="K588" i="70" l="1"/>
  <c r="L587" i="70"/>
  <c r="T1478" i="91"/>
  <c r="S1478" i="91"/>
  <c r="K589" i="70" l="1"/>
  <c r="L588" i="70"/>
  <c r="T1477" i="91"/>
  <c r="S1477" i="91"/>
  <c r="K590" i="70" l="1"/>
  <c r="L589" i="70"/>
  <c r="T1476" i="91"/>
  <c r="S1476" i="91"/>
  <c r="K591" i="70" l="1"/>
  <c r="L590" i="70"/>
  <c r="T1475" i="91"/>
  <c r="S1475" i="91"/>
  <c r="K592" i="70" l="1"/>
  <c r="L591" i="70"/>
  <c r="T1474" i="91"/>
  <c r="S1474" i="91"/>
  <c r="K593" i="70" l="1"/>
  <c r="L592" i="70"/>
  <c r="T1473" i="91"/>
  <c r="S1473" i="91"/>
  <c r="K594" i="70" l="1"/>
  <c r="L593" i="70"/>
  <c r="T1472" i="91"/>
  <c r="S1472" i="91"/>
  <c r="K595" i="70" l="1"/>
  <c r="L594" i="70"/>
  <c r="T1471" i="91"/>
  <c r="S1471" i="91"/>
  <c r="K596" i="70" l="1"/>
  <c r="L595" i="70"/>
  <c r="T1470" i="91"/>
  <c r="S1470" i="91"/>
  <c r="K597" i="70" l="1"/>
  <c r="L596" i="70"/>
  <c r="T1469" i="91"/>
  <c r="S1469" i="91"/>
  <c r="K598" i="70" l="1"/>
  <c r="L597" i="70"/>
  <c r="T1468" i="91"/>
  <c r="S1468" i="91"/>
  <c r="K599" i="70" l="1"/>
  <c r="L598" i="70"/>
  <c r="T1467" i="91"/>
  <c r="S1467" i="91"/>
  <c r="K600" i="70" l="1"/>
  <c r="L599" i="70"/>
  <c r="T1466" i="91"/>
  <c r="S1466" i="91"/>
  <c r="K601" i="70" l="1"/>
  <c r="L600" i="70"/>
  <c r="T1465" i="91"/>
  <c r="S1465" i="91"/>
  <c r="K602" i="70" l="1"/>
  <c r="L601" i="70"/>
  <c r="T1464" i="91"/>
  <c r="S1464" i="91"/>
  <c r="K603" i="70" l="1"/>
  <c r="L602" i="70"/>
  <c r="T1463" i="91"/>
  <c r="S1463" i="91"/>
  <c r="K604" i="70" l="1"/>
  <c r="L603" i="70"/>
  <c r="T1462" i="91"/>
  <c r="S1462" i="91"/>
  <c r="K605" i="70" l="1"/>
  <c r="L604" i="70"/>
  <c r="T1461" i="91"/>
  <c r="S1461" i="91"/>
  <c r="K606" i="70" l="1"/>
  <c r="L605" i="70"/>
  <c r="T1460" i="91"/>
  <c r="S1460" i="91"/>
  <c r="K607" i="70" l="1"/>
  <c r="L606" i="70"/>
  <c r="T1459" i="91"/>
  <c r="S1459" i="91"/>
  <c r="K608" i="70" l="1"/>
  <c r="L607" i="70"/>
  <c r="T1458" i="91"/>
  <c r="S1458" i="91"/>
  <c r="K609" i="70" l="1"/>
  <c r="L608" i="70"/>
  <c r="T1457" i="91"/>
  <c r="S1457" i="91"/>
  <c r="K610" i="70" l="1"/>
  <c r="L609" i="70"/>
  <c r="T1456" i="91"/>
  <c r="S1456" i="91"/>
  <c r="K611" i="70" l="1"/>
  <c r="L610" i="70"/>
  <c r="T1455" i="91"/>
  <c r="S1455" i="91"/>
  <c r="K612" i="70" l="1"/>
  <c r="L611" i="70"/>
  <c r="T1454" i="91"/>
  <c r="S1454" i="91"/>
  <c r="L612" i="70" l="1"/>
  <c r="K613" i="70"/>
  <c r="T1453" i="91"/>
  <c r="S1453" i="91"/>
  <c r="K614" i="70" l="1"/>
  <c r="L613" i="70"/>
  <c r="T1452" i="91"/>
  <c r="S1452" i="91"/>
  <c r="K615" i="70" l="1"/>
  <c r="L614" i="70"/>
  <c r="T1451" i="91"/>
  <c r="S1451" i="91"/>
  <c r="L615" i="70" l="1"/>
  <c r="K616" i="70"/>
  <c r="T1450" i="91"/>
  <c r="S1450" i="91"/>
  <c r="L616" i="70" l="1"/>
  <c r="K617" i="70"/>
  <c r="T1449" i="91"/>
  <c r="S1449" i="91"/>
  <c r="K618" i="70" l="1"/>
  <c r="L617" i="70"/>
  <c r="T1448" i="91"/>
  <c r="S1448" i="91"/>
  <c r="L618" i="70" l="1"/>
  <c r="K619" i="70"/>
  <c r="T1447" i="91"/>
  <c r="S1447" i="91"/>
  <c r="K620" i="70" l="1"/>
  <c r="L619" i="70"/>
  <c r="T1446" i="91"/>
  <c r="S1446" i="91"/>
  <c r="L620" i="70" l="1"/>
  <c r="K621" i="70"/>
  <c r="T1445" i="91"/>
  <c r="S1445" i="91"/>
  <c r="L621" i="70" l="1"/>
  <c r="K622" i="70"/>
  <c r="T1444" i="91"/>
  <c r="S1444" i="91"/>
  <c r="K623" i="70" l="1"/>
  <c r="L622" i="70"/>
  <c r="T1443" i="91"/>
  <c r="S1443" i="91"/>
  <c r="K624" i="70" l="1"/>
  <c r="L623" i="70"/>
  <c r="T1442" i="91"/>
  <c r="S1442" i="91"/>
  <c r="L624" i="70" l="1"/>
  <c r="K625" i="70"/>
  <c r="T1441" i="91"/>
  <c r="S1441" i="91"/>
  <c r="K626" i="70" l="1"/>
  <c r="L625" i="70"/>
  <c r="T1440" i="91"/>
  <c r="S1440" i="91"/>
  <c r="K627" i="70" l="1"/>
  <c r="L626" i="70"/>
  <c r="T1439" i="91"/>
  <c r="S1439" i="91"/>
  <c r="L627" i="70" l="1"/>
  <c r="K628" i="70"/>
  <c r="T1438" i="91"/>
  <c r="S1438" i="91"/>
  <c r="L628" i="70" l="1"/>
  <c r="K629" i="70"/>
  <c r="T1437" i="91"/>
  <c r="S1437" i="91"/>
  <c r="K630" i="70" l="1"/>
  <c r="L629" i="70"/>
  <c r="T1436" i="91"/>
  <c r="S1436" i="91"/>
  <c r="L630" i="70" l="1"/>
  <c r="K631" i="70"/>
  <c r="T1435" i="91"/>
  <c r="S1435" i="91"/>
  <c r="K632" i="70" l="1"/>
  <c r="L631" i="70"/>
  <c r="T1434" i="91"/>
  <c r="S1434" i="91"/>
  <c r="L632" i="70" l="1"/>
  <c r="K633" i="70"/>
  <c r="T1433" i="91"/>
  <c r="S1433" i="91"/>
  <c r="L633" i="70" l="1"/>
  <c r="K634" i="70"/>
  <c r="T1432" i="91"/>
  <c r="S1432" i="91"/>
  <c r="K635" i="70" l="1"/>
  <c r="L634" i="70"/>
  <c r="T1431" i="91"/>
  <c r="S1431" i="91"/>
  <c r="K636" i="70" l="1"/>
  <c r="L635" i="70"/>
  <c r="T1430" i="91"/>
  <c r="S1430" i="91"/>
  <c r="L636" i="70" l="1"/>
  <c r="K637" i="70"/>
  <c r="T1429" i="91"/>
  <c r="S1429" i="91"/>
  <c r="K638" i="70" l="1"/>
  <c r="L637" i="70"/>
  <c r="T1428" i="91"/>
  <c r="S1428" i="91"/>
  <c r="K639" i="70" l="1"/>
  <c r="L638" i="70"/>
  <c r="T1427" i="91"/>
  <c r="S1427" i="91"/>
  <c r="L639" i="70" l="1"/>
  <c r="K640" i="70"/>
  <c r="T1426" i="91"/>
  <c r="S1426" i="91"/>
  <c r="L640" i="70" l="1"/>
  <c r="K641" i="70"/>
  <c r="T1425" i="91"/>
  <c r="S1425" i="91"/>
  <c r="K642" i="70" l="1"/>
  <c r="L641" i="70"/>
  <c r="T1424" i="91"/>
  <c r="S1424" i="91"/>
  <c r="L642" i="70" l="1"/>
  <c r="K643" i="70"/>
  <c r="T1423" i="91"/>
  <c r="S1423" i="91"/>
  <c r="K644" i="70" l="1"/>
  <c r="L643" i="70"/>
  <c r="T1422" i="91"/>
  <c r="S1422" i="91"/>
  <c r="L644" i="70" l="1"/>
  <c r="K645" i="70"/>
  <c r="T1421" i="91"/>
  <c r="S1421" i="91"/>
  <c r="L645" i="70" l="1"/>
  <c r="K646" i="70"/>
  <c r="T1420" i="91"/>
  <c r="S1420" i="91"/>
  <c r="K647" i="70" l="1"/>
  <c r="L646" i="70"/>
  <c r="T1419" i="91"/>
  <c r="S1419" i="91"/>
  <c r="K648" i="70" l="1"/>
  <c r="L647" i="70"/>
  <c r="T1418" i="91"/>
  <c r="S1418" i="91"/>
  <c r="L648" i="70" l="1"/>
  <c r="K649" i="70"/>
  <c r="T1417" i="91"/>
  <c r="S1417" i="91"/>
  <c r="K650" i="70" l="1"/>
  <c r="L649" i="70"/>
  <c r="T1416" i="91"/>
  <c r="S1416" i="91"/>
  <c r="K651" i="70" l="1"/>
  <c r="L650" i="70"/>
  <c r="T1415" i="91"/>
  <c r="S1415" i="91"/>
  <c r="L651" i="70" l="1"/>
  <c r="K652" i="70"/>
  <c r="T1414" i="91"/>
  <c r="S1414" i="91"/>
  <c r="L652" i="70" l="1"/>
  <c r="K653" i="70"/>
  <c r="T1413" i="91"/>
  <c r="S1413" i="91"/>
  <c r="K654" i="70" l="1"/>
  <c r="L653" i="70"/>
  <c r="T1412" i="91"/>
  <c r="S1412" i="91"/>
  <c r="L654" i="70" l="1"/>
  <c r="K655" i="70"/>
  <c r="T1411" i="91"/>
  <c r="S1411" i="91"/>
  <c r="K656" i="70" l="1"/>
  <c r="L655" i="70"/>
  <c r="T1410" i="91"/>
  <c r="S1410" i="91"/>
  <c r="L656" i="70" l="1"/>
  <c r="K657" i="70"/>
  <c r="T1409" i="91"/>
  <c r="S1409" i="91"/>
  <c r="L657" i="70" l="1"/>
  <c r="K658" i="70"/>
  <c r="T1408" i="91"/>
  <c r="S1408" i="91"/>
  <c r="K659" i="70" l="1"/>
  <c r="L658" i="70"/>
  <c r="T1407" i="91"/>
  <c r="S1407" i="91"/>
  <c r="K660" i="70" l="1"/>
  <c r="L659" i="70"/>
  <c r="T1406" i="91"/>
  <c r="S1406" i="91"/>
  <c r="L660" i="70" l="1"/>
  <c r="K661" i="70"/>
  <c r="T1405" i="91"/>
  <c r="S1405" i="91"/>
  <c r="K662" i="70" l="1"/>
  <c r="L661" i="70"/>
  <c r="T1404" i="91"/>
  <c r="S1404" i="91"/>
  <c r="K663" i="70" l="1"/>
  <c r="L662" i="70"/>
  <c r="T1403" i="91"/>
  <c r="S1403" i="91"/>
  <c r="L663" i="70" l="1"/>
  <c r="K664" i="70"/>
  <c r="T1402" i="91"/>
  <c r="S1402" i="91"/>
  <c r="L664" i="70" l="1"/>
  <c r="K665" i="70"/>
  <c r="T1401" i="91"/>
  <c r="S1401" i="91"/>
  <c r="K666" i="70" l="1"/>
  <c r="L665" i="70"/>
  <c r="T1400" i="91"/>
  <c r="S1400" i="91"/>
  <c r="L666" i="70" l="1"/>
  <c r="K667" i="70"/>
  <c r="T1399" i="91"/>
  <c r="S1399" i="91"/>
  <c r="K668" i="70" l="1"/>
  <c r="L667" i="70"/>
  <c r="T1398" i="91"/>
  <c r="S1398" i="91"/>
  <c r="L668" i="70" l="1"/>
  <c r="K669" i="70"/>
  <c r="T1397" i="91"/>
  <c r="S1397" i="91"/>
  <c r="L669" i="70" l="1"/>
  <c r="K670" i="70"/>
  <c r="T1396" i="91"/>
  <c r="S1396" i="91"/>
  <c r="K671" i="70" l="1"/>
  <c r="L670" i="70"/>
  <c r="T1395" i="91"/>
  <c r="S1395" i="91"/>
  <c r="K672" i="70" l="1"/>
  <c r="L671" i="70"/>
  <c r="T1394" i="91"/>
  <c r="S1394" i="91"/>
  <c r="L672" i="70" l="1"/>
  <c r="K673" i="70"/>
  <c r="T1393" i="91"/>
  <c r="S1393" i="91"/>
  <c r="K674" i="70" l="1"/>
  <c r="L673" i="70"/>
  <c r="T1392" i="91"/>
  <c r="S1392" i="91"/>
  <c r="K675" i="70" l="1"/>
  <c r="L674" i="70"/>
  <c r="T1391" i="91"/>
  <c r="S1391" i="91"/>
  <c r="L675" i="70" l="1"/>
  <c r="K676" i="70"/>
  <c r="T1390" i="91"/>
  <c r="S1390" i="91"/>
  <c r="L676" i="70" l="1"/>
  <c r="K677" i="70"/>
  <c r="T1389" i="91"/>
  <c r="S1389" i="91"/>
  <c r="K678" i="70" l="1"/>
  <c r="L677" i="70"/>
  <c r="T1388" i="91"/>
  <c r="S1388" i="91"/>
  <c r="L678" i="70" l="1"/>
  <c r="K679" i="70"/>
  <c r="T1387" i="91"/>
  <c r="S1387" i="91"/>
  <c r="K680" i="70" l="1"/>
  <c r="L679" i="70"/>
  <c r="T1386" i="91"/>
  <c r="S1386" i="91"/>
  <c r="L680" i="70" l="1"/>
  <c r="K681" i="70"/>
  <c r="T1385" i="91"/>
  <c r="S1385" i="91"/>
  <c r="L681" i="70" l="1"/>
  <c r="K682" i="70"/>
  <c r="T1384" i="91"/>
  <c r="S1384" i="91"/>
  <c r="K683" i="70" l="1"/>
  <c r="L682" i="70"/>
  <c r="T1383" i="91"/>
  <c r="S1383" i="91"/>
  <c r="K684" i="70" l="1"/>
  <c r="L683" i="70"/>
  <c r="T1382" i="91"/>
  <c r="S1382" i="91"/>
  <c r="L684" i="70" l="1"/>
  <c r="K685" i="70"/>
  <c r="T1381" i="91"/>
  <c r="S1381" i="91"/>
  <c r="K686" i="70" l="1"/>
  <c r="L685" i="70"/>
  <c r="T1380" i="91"/>
  <c r="S1380" i="91"/>
  <c r="K687" i="70" l="1"/>
  <c r="L686" i="70"/>
  <c r="T1379" i="91"/>
  <c r="S1379" i="91"/>
  <c r="L687" i="70" l="1"/>
  <c r="K688" i="70"/>
  <c r="T1378" i="91"/>
  <c r="S1378" i="91"/>
  <c r="L688" i="70" l="1"/>
  <c r="K689" i="70"/>
  <c r="T1377" i="91"/>
  <c r="S1377" i="91"/>
  <c r="K690" i="70" l="1"/>
  <c r="L689" i="70"/>
  <c r="T1376" i="91"/>
  <c r="S1376" i="91"/>
  <c r="L690" i="70" l="1"/>
  <c r="K691" i="70"/>
  <c r="T1375" i="91"/>
  <c r="S1375" i="91"/>
  <c r="K692" i="70" l="1"/>
  <c r="L691" i="70"/>
  <c r="T1374" i="91"/>
  <c r="S1374" i="91"/>
  <c r="L692" i="70" l="1"/>
  <c r="K693" i="70"/>
  <c r="T1373" i="91"/>
  <c r="S1373" i="91"/>
  <c r="L693" i="70" l="1"/>
  <c r="K694" i="70"/>
  <c r="T1372" i="91"/>
  <c r="S1372" i="91"/>
  <c r="K695" i="70" l="1"/>
  <c r="L694" i="70"/>
  <c r="T1371" i="91"/>
  <c r="S1371" i="91"/>
  <c r="K696" i="70" l="1"/>
  <c r="L695" i="70"/>
  <c r="T1370" i="91"/>
  <c r="S1370" i="91"/>
  <c r="L696" i="70" l="1"/>
  <c r="K697" i="70"/>
  <c r="T1369" i="91"/>
  <c r="S1369" i="91"/>
  <c r="L697" i="70" l="1"/>
  <c r="K698" i="70"/>
  <c r="T1368" i="91"/>
  <c r="S1368" i="91"/>
  <c r="K699" i="70" l="1"/>
  <c r="L698" i="70"/>
  <c r="T1367" i="91"/>
  <c r="S1367" i="91"/>
  <c r="L699" i="70" l="1"/>
  <c r="K700" i="70"/>
  <c r="T1366" i="91"/>
  <c r="S1366" i="91"/>
  <c r="K701" i="70" l="1"/>
  <c r="L700" i="70"/>
  <c r="T1365" i="91"/>
  <c r="S1365" i="91"/>
  <c r="K702" i="70" l="1"/>
  <c r="L701" i="70"/>
  <c r="T1364" i="91"/>
  <c r="S1364" i="91"/>
  <c r="L702" i="70" l="1"/>
  <c r="K703" i="70"/>
  <c r="T1363" i="91"/>
  <c r="S1363" i="91"/>
  <c r="K704" i="70" l="1"/>
  <c r="L703" i="70"/>
  <c r="T1362" i="91"/>
  <c r="S1362" i="91"/>
  <c r="K705" i="70" l="1"/>
  <c r="L704" i="70"/>
  <c r="T1361" i="91"/>
  <c r="S1361" i="91"/>
  <c r="L705" i="70" l="1"/>
  <c r="K706" i="70"/>
  <c r="T1360" i="91"/>
  <c r="S1360" i="91"/>
  <c r="L706" i="70" l="1"/>
  <c r="K707" i="70"/>
  <c r="T1359" i="91"/>
  <c r="S1359" i="91"/>
  <c r="K708" i="70" l="1"/>
  <c r="L707" i="70"/>
  <c r="T1358" i="91"/>
  <c r="S1358" i="91"/>
  <c r="L708" i="70" l="1"/>
  <c r="K709" i="70"/>
  <c r="T1357" i="91"/>
  <c r="S1357" i="91"/>
  <c r="K710" i="70" l="1"/>
  <c r="L709" i="70"/>
  <c r="T1356" i="91"/>
  <c r="S1356" i="91"/>
  <c r="K711" i="70" l="1"/>
  <c r="L710" i="70"/>
  <c r="T1355" i="91"/>
  <c r="S1355" i="91"/>
  <c r="L711" i="70" l="1"/>
  <c r="K712" i="70"/>
  <c r="T1354" i="91"/>
  <c r="S1354" i="91"/>
  <c r="L712" i="70" l="1"/>
  <c r="K713" i="70"/>
  <c r="T1353" i="91"/>
  <c r="S1353" i="91"/>
  <c r="K714" i="70" l="1"/>
  <c r="L713" i="70"/>
  <c r="T1352" i="91"/>
  <c r="S1352" i="91"/>
  <c r="L714" i="70" l="1"/>
  <c r="K715" i="70"/>
  <c r="T1351" i="91"/>
  <c r="S1351" i="91"/>
  <c r="K716" i="70" l="1"/>
  <c r="L715" i="70"/>
  <c r="T1350" i="91"/>
  <c r="S1350" i="91"/>
  <c r="K717" i="70" l="1"/>
  <c r="L716" i="70"/>
  <c r="T1349" i="91"/>
  <c r="S1349" i="91"/>
  <c r="L717" i="70" l="1"/>
  <c r="K718" i="70"/>
  <c r="K719" i="70" s="1"/>
  <c r="K720" i="70" s="1"/>
  <c r="K721" i="70" s="1"/>
  <c r="K722" i="70" s="1"/>
  <c r="K723" i="70" s="1"/>
  <c r="K724" i="70" s="1"/>
  <c r="K725" i="70" s="1"/>
  <c r="K726" i="70" s="1"/>
  <c r="K727" i="70" s="1"/>
  <c r="K728" i="70" s="1"/>
  <c r="K729" i="70" s="1"/>
  <c r="K730" i="70" s="1"/>
  <c r="K731" i="70" s="1"/>
  <c r="K732" i="70" s="1"/>
  <c r="K733" i="70" s="1"/>
  <c r="K734" i="70" s="1"/>
  <c r="K735" i="70" s="1"/>
  <c r="K736" i="70" s="1"/>
  <c r="K737" i="70" s="1"/>
  <c r="K738" i="70" s="1"/>
  <c r="K739" i="70" s="1"/>
  <c r="K740" i="70" s="1"/>
  <c r="K741" i="70" s="1"/>
  <c r="K742" i="70" s="1"/>
  <c r="K743" i="70" s="1"/>
  <c r="K744" i="70" s="1"/>
  <c r="K745" i="70" s="1"/>
  <c r="K746" i="70" s="1"/>
  <c r="K747" i="70" s="1"/>
  <c r="K748" i="70" s="1"/>
  <c r="K749" i="70" s="1"/>
  <c r="K750" i="70" s="1"/>
  <c r="K751" i="70" s="1"/>
  <c r="K752" i="70" s="1"/>
  <c r="K753" i="70" s="1"/>
  <c r="K754" i="70" s="1"/>
  <c r="K755" i="70" s="1"/>
  <c r="K756" i="70" s="1"/>
  <c r="K757" i="70" s="1"/>
  <c r="K758" i="70" s="1"/>
  <c r="K759" i="70" s="1"/>
  <c r="K760" i="70" s="1"/>
  <c r="K761" i="70" s="1"/>
  <c r="K762" i="70" s="1"/>
  <c r="K763" i="70" s="1"/>
  <c r="K764" i="70" s="1"/>
  <c r="K765" i="70" s="1"/>
  <c r="K766" i="70" s="1"/>
  <c r="K767" i="70" s="1"/>
  <c r="K768" i="70" s="1"/>
  <c r="K769" i="70" s="1"/>
  <c r="K770" i="70" s="1"/>
  <c r="K771" i="70" s="1"/>
  <c r="K772" i="70" s="1"/>
  <c r="K773" i="70" s="1"/>
  <c r="K774" i="70" s="1"/>
  <c r="K775" i="70" s="1"/>
  <c r="K776" i="70" s="1"/>
  <c r="K777" i="70" s="1"/>
  <c r="K778" i="70" s="1"/>
  <c r="K779" i="70" s="1"/>
  <c r="K780" i="70" s="1"/>
  <c r="K781" i="70" s="1"/>
  <c r="K782" i="70" s="1"/>
  <c r="K783" i="70" s="1"/>
  <c r="K784" i="70" s="1"/>
  <c r="K785" i="70" s="1"/>
  <c r="K786" i="70" s="1"/>
  <c r="K787" i="70" s="1"/>
  <c r="K788" i="70" s="1"/>
  <c r="K789" i="70" s="1"/>
  <c r="K790" i="70" s="1"/>
  <c r="K791" i="70" s="1"/>
  <c r="K792" i="70" s="1"/>
  <c r="K793" i="70" s="1"/>
  <c r="K794" i="70" s="1"/>
  <c r="K795" i="70" s="1"/>
  <c r="K796" i="70" s="1"/>
  <c r="K797" i="70" s="1"/>
  <c r="K798" i="70" s="1"/>
  <c r="K799" i="70" s="1"/>
  <c r="K800" i="70" s="1"/>
  <c r="K801" i="70" s="1"/>
  <c r="K802" i="70" s="1"/>
  <c r="K803" i="70" s="1"/>
  <c r="K804" i="70" s="1"/>
  <c r="K805" i="70" s="1"/>
  <c r="K806" i="70" s="1"/>
  <c r="K807" i="70" s="1"/>
  <c r="K808" i="70" s="1"/>
  <c r="K809" i="70" s="1"/>
  <c r="K810" i="70" s="1"/>
  <c r="K811" i="70" s="1"/>
  <c r="K812" i="70" s="1"/>
  <c r="K813" i="70" s="1"/>
  <c r="K814" i="70" s="1"/>
  <c r="K815" i="70" s="1"/>
  <c r="K816" i="70" s="1"/>
  <c r="K817" i="70" s="1"/>
  <c r="K818" i="70" s="1"/>
  <c r="K819" i="70" s="1"/>
  <c r="K820" i="70" s="1"/>
  <c r="K821" i="70" s="1"/>
  <c r="K822" i="70" s="1"/>
  <c r="K823" i="70" s="1"/>
  <c r="K824" i="70" s="1"/>
  <c r="K825" i="70" s="1"/>
  <c r="K826" i="70" s="1"/>
  <c r="K827" i="70" s="1"/>
  <c r="K828" i="70" s="1"/>
  <c r="K829" i="70" s="1"/>
  <c r="K830" i="70" s="1"/>
  <c r="K831" i="70" s="1"/>
  <c r="K832" i="70" s="1"/>
  <c r="K833" i="70" s="1"/>
  <c r="K834" i="70" s="1"/>
  <c r="K835" i="70" s="1"/>
  <c r="K836" i="70" s="1"/>
  <c r="K837" i="70" s="1"/>
  <c r="K838" i="70" s="1"/>
  <c r="K839" i="70" s="1"/>
  <c r="K840" i="70" s="1"/>
  <c r="K841" i="70" s="1"/>
  <c r="K842" i="70" s="1"/>
  <c r="K843" i="70" s="1"/>
  <c r="K844" i="70" s="1"/>
  <c r="K845" i="70" s="1"/>
  <c r="K846" i="70" s="1"/>
  <c r="K847" i="70" s="1"/>
  <c r="K848" i="70" s="1"/>
  <c r="K849" i="70" s="1"/>
  <c r="K850" i="70" s="1"/>
  <c r="K851" i="70" s="1"/>
  <c r="K852" i="70" s="1"/>
  <c r="K853" i="70" s="1"/>
  <c r="K854" i="70" s="1"/>
  <c r="K855" i="70" s="1"/>
  <c r="K856" i="70" s="1"/>
  <c r="K857" i="70" s="1"/>
  <c r="K858" i="70" s="1"/>
  <c r="K859" i="70" s="1"/>
  <c r="K860" i="70" s="1"/>
  <c r="K861" i="70" s="1"/>
  <c r="K862" i="70" s="1"/>
  <c r="K863" i="70" s="1"/>
  <c r="K864" i="70" s="1"/>
  <c r="K865" i="70" s="1"/>
  <c r="K866" i="70" s="1"/>
  <c r="K867" i="70" s="1"/>
  <c r="K868" i="70" s="1"/>
  <c r="K869" i="70" s="1"/>
  <c r="K870" i="70" s="1"/>
  <c r="K871" i="70" s="1"/>
  <c r="K872" i="70" s="1"/>
  <c r="K873" i="70" s="1"/>
  <c r="K874" i="70" s="1"/>
  <c r="K875" i="70" s="1"/>
  <c r="K876" i="70" s="1"/>
  <c r="K877" i="70" s="1"/>
  <c r="K878" i="70" s="1"/>
  <c r="K879" i="70" s="1"/>
  <c r="K880" i="70" s="1"/>
  <c r="K881" i="70" s="1"/>
  <c r="K882" i="70" s="1"/>
  <c r="K883" i="70" s="1"/>
  <c r="K884" i="70" s="1"/>
  <c r="K885" i="70" s="1"/>
  <c r="K886" i="70" s="1"/>
  <c r="K887" i="70" s="1"/>
  <c r="K888" i="70" s="1"/>
  <c r="K889" i="70" s="1"/>
  <c r="K890" i="70" s="1"/>
  <c r="K891" i="70" s="1"/>
  <c r="K892" i="70" s="1"/>
  <c r="K893" i="70" s="1"/>
  <c r="K894" i="70" s="1"/>
  <c r="K895" i="70" s="1"/>
  <c r="K896" i="70" s="1"/>
  <c r="K897" i="70" s="1"/>
  <c r="K898" i="70" s="1"/>
  <c r="K899" i="70" s="1"/>
  <c r="K900" i="70" s="1"/>
  <c r="K901" i="70" s="1"/>
  <c r="K902" i="70" s="1"/>
  <c r="K903" i="70" s="1"/>
  <c r="K904" i="70" s="1"/>
  <c r="K905" i="70" s="1"/>
  <c r="K906" i="70" s="1"/>
  <c r="K907" i="70" s="1"/>
  <c r="K908" i="70" s="1"/>
  <c r="K909" i="70" s="1"/>
  <c r="K910" i="70" s="1"/>
  <c r="K911" i="70" s="1"/>
  <c r="K912" i="70" s="1"/>
  <c r="K913" i="70" s="1"/>
  <c r="K914" i="70" s="1"/>
  <c r="K915" i="70" s="1"/>
  <c r="K916" i="70" s="1"/>
  <c r="K917" i="70" s="1"/>
  <c r="K918" i="70" s="1"/>
  <c r="K919" i="70" s="1"/>
  <c r="K920" i="70" s="1"/>
  <c r="K921" i="70" s="1"/>
  <c r="K922" i="70" s="1"/>
  <c r="K923" i="70" s="1"/>
  <c r="K924" i="70" s="1"/>
  <c r="K925" i="70" s="1"/>
  <c r="K926" i="70" s="1"/>
  <c r="K927" i="70" s="1"/>
  <c r="K928" i="70" s="1"/>
  <c r="K929" i="70" s="1"/>
  <c r="K930" i="70" s="1"/>
  <c r="K931" i="70" s="1"/>
  <c r="K932" i="70" s="1"/>
  <c r="K933" i="70" s="1"/>
  <c r="K934" i="70" s="1"/>
  <c r="K935" i="70" s="1"/>
  <c r="K936" i="70" s="1"/>
  <c r="K937" i="70" s="1"/>
  <c r="K938" i="70" s="1"/>
  <c r="K939" i="70" s="1"/>
  <c r="K940" i="70" s="1"/>
  <c r="K941" i="70" s="1"/>
  <c r="K942" i="70" s="1"/>
  <c r="K943" i="70" s="1"/>
  <c r="K944" i="70" s="1"/>
  <c r="K945" i="70" s="1"/>
  <c r="K946" i="70" s="1"/>
  <c r="K947" i="70" s="1"/>
  <c r="K948" i="70" s="1"/>
  <c r="K949" i="70" s="1"/>
  <c r="K950" i="70" s="1"/>
  <c r="K951" i="70" s="1"/>
  <c r="K952" i="70" s="1"/>
  <c r="K953" i="70" s="1"/>
  <c r="K954" i="70" s="1"/>
  <c r="K955" i="70" s="1"/>
  <c r="K956" i="70" s="1"/>
  <c r="K957" i="70" s="1"/>
  <c r="K958" i="70" s="1"/>
  <c r="K959" i="70" s="1"/>
  <c r="K960" i="70" s="1"/>
  <c r="K961" i="70" s="1"/>
  <c r="K962" i="70" s="1"/>
  <c r="K963" i="70" s="1"/>
  <c r="K964" i="70" s="1"/>
  <c r="K965" i="70" s="1"/>
  <c r="K966" i="70" s="1"/>
  <c r="K967" i="70" s="1"/>
  <c r="K968" i="70" s="1"/>
  <c r="K969" i="70" s="1"/>
  <c r="K970" i="70" s="1"/>
  <c r="K971" i="70" s="1"/>
  <c r="K972" i="70" s="1"/>
  <c r="K973" i="70" s="1"/>
  <c r="K974" i="70" s="1"/>
  <c r="K975" i="70" s="1"/>
  <c r="K976" i="70" s="1"/>
  <c r="K977" i="70" s="1"/>
  <c r="K978" i="70" s="1"/>
  <c r="K979" i="70" s="1"/>
  <c r="K980" i="70" s="1"/>
  <c r="K981" i="70" s="1"/>
  <c r="K982" i="70" s="1"/>
  <c r="K983" i="70" s="1"/>
  <c r="K984" i="70" s="1"/>
  <c r="K985" i="70" s="1"/>
  <c r="K986" i="70" s="1"/>
  <c r="K987" i="70" s="1"/>
  <c r="K988" i="70" s="1"/>
  <c r="K989" i="70" s="1"/>
  <c r="K990" i="70" s="1"/>
  <c r="K991" i="70" s="1"/>
  <c r="K992" i="70" s="1"/>
  <c r="K993" i="70" s="1"/>
  <c r="K994" i="70" s="1"/>
  <c r="K995" i="70" s="1"/>
  <c r="K996" i="70" s="1"/>
  <c r="K997" i="70" s="1"/>
  <c r="K998" i="70" s="1"/>
  <c r="K999" i="70" s="1"/>
  <c r="K1000" i="70" s="1"/>
  <c r="K1001" i="70" s="1"/>
  <c r="K1002" i="70" s="1"/>
  <c r="K1003" i="70" s="1"/>
  <c r="K1004" i="70" s="1"/>
  <c r="K1005" i="70" s="1"/>
  <c r="K1006" i="70" s="1"/>
  <c r="K1007" i="70" s="1"/>
  <c r="K1008" i="70" s="1"/>
  <c r="K1009" i="70" s="1"/>
  <c r="K1010" i="70" s="1"/>
  <c r="K1011" i="70" s="1"/>
  <c r="K1012" i="70" s="1"/>
  <c r="K1013" i="70" s="1"/>
  <c r="K1014" i="70" s="1"/>
  <c r="K1015" i="70" s="1"/>
  <c r="K1016" i="70" s="1"/>
  <c r="K1017" i="70" s="1"/>
  <c r="K1018" i="70" s="1"/>
  <c r="K1019" i="70" s="1"/>
  <c r="K1020" i="70" s="1"/>
  <c r="K1021" i="70" s="1"/>
  <c r="K1022" i="70" s="1"/>
  <c r="K1023" i="70" s="1"/>
  <c r="K1024" i="70" s="1"/>
  <c r="K1025" i="70" s="1"/>
  <c r="K1026" i="70" s="1"/>
  <c r="K1027" i="70" s="1"/>
  <c r="K1028" i="70" s="1"/>
  <c r="K1029" i="70" s="1"/>
  <c r="K1030" i="70" s="1"/>
  <c r="K1031" i="70" s="1"/>
  <c r="K1032" i="70" s="1"/>
  <c r="K1033" i="70" s="1"/>
  <c r="K1034" i="70" s="1"/>
  <c r="K1035" i="70" s="1"/>
  <c r="K1036" i="70" s="1"/>
  <c r="K1037" i="70" s="1"/>
  <c r="K1038" i="70" s="1"/>
  <c r="K1039" i="70" s="1"/>
  <c r="K1040" i="70" s="1"/>
  <c r="K1041" i="70" s="1"/>
  <c r="K1042" i="70" s="1"/>
  <c r="K1043" i="70" s="1"/>
  <c r="K1044" i="70" s="1"/>
  <c r="K1045" i="70" s="1"/>
  <c r="K1046" i="70" s="1"/>
  <c r="K1047" i="70" s="1"/>
  <c r="K1048" i="70" s="1"/>
  <c r="K1049" i="70" s="1"/>
  <c r="K1050" i="70" s="1"/>
  <c r="K1051" i="70" s="1"/>
  <c r="K1052" i="70" s="1"/>
  <c r="K1053" i="70" s="1"/>
  <c r="K1054" i="70" s="1"/>
  <c r="K1055" i="70" s="1"/>
  <c r="K1056" i="70" s="1"/>
  <c r="K1057" i="70" s="1"/>
  <c r="K1058" i="70" s="1"/>
  <c r="K1059" i="70" s="1"/>
  <c r="K1060" i="70" s="1"/>
  <c r="K1061" i="70" s="1"/>
  <c r="K1062" i="70" s="1"/>
  <c r="K1063" i="70" s="1"/>
  <c r="K1064" i="70" s="1"/>
  <c r="K1065" i="70" s="1"/>
  <c r="K1066" i="70" s="1"/>
  <c r="K1067" i="70" s="1"/>
  <c r="K1068" i="70" s="1"/>
  <c r="K1069" i="70" s="1"/>
  <c r="K1070" i="70" s="1"/>
  <c r="K1071" i="70" s="1"/>
  <c r="K1072" i="70" s="1"/>
  <c r="K1073" i="70" s="1"/>
  <c r="K1074" i="70" s="1"/>
  <c r="K1075" i="70" s="1"/>
  <c r="K1076" i="70" s="1"/>
  <c r="K1077" i="70" s="1"/>
  <c r="K1078" i="70" s="1"/>
  <c r="K1079" i="70" s="1"/>
  <c r="K1080" i="70" s="1"/>
  <c r="K1081" i="70" s="1"/>
  <c r="K1082" i="70" s="1"/>
  <c r="K1083" i="70" s="1"/>
  <c r="K1084" i="70" s="1"/>
  <c r="K1085" i="70" s="1"/>
  <c r="K1086" i="70" s="1"/>
  <c r="K1087" i="70" s="1"/>
  <c r="K1088" i="70" s="1"/>
  <c r="K1089" i="70" s="1"/>
  <c r="K1090" i="70" s="1"/>
  <c r="K1091" i="70" s="1"/>
  <c r="K1092" i="70" s="1"/>
  <c r="K1093" i="70" s="1"/>
  <c r="K1094" i="70" s="1"/>
  <c r="K1095" i="70" s="1"/>
  <c r="K1096" i="70" s="1"/>
  <c r="K1097" i="70" s="1"/>
  <c r="K1098" i="70" s="1"/>
  <c r="K1099" i="70" s="1"/>
  <c r="K1100" i="70" s="1"/>
  <c r="K1101" i="70" s="1"/>
  <c r="K1102" i="70" s="1"/>
  <c r="K1103" i="70" s="1"/>
  <c r="K1104" i="70" s="1"/>
  <c r="K1105" i="70" s="1"/>
  <c r="K1106" i="70" s="1"/>
  <c r="K1107" i="70" s="1"/>
  <c r="K1108" i="70" s="1"/>
  <c r="K1109" i="70" s="1"/>
  <c r="K1110" i="70" s="1"/>
  <c r="K1111" i="70" s="1"/>
  <c r="K1112" i="70" s="1"/>
  <c r="K1113" i="70" s="1"/>
  <c r="K1114" i="70" s="1"/>
  <c r="K1115" i="70" s="1"/>
  <c r="K1116" i="70" s="1"/>
  <c r="K1117" i="70" s="1"/>
  <c r="K1118" i="70" s="1"/>
  <c r="K1119" i="70" s="1"/>
  <c r="K1120" i="70" s="1"/>
  <c r="K1121" i="70" s="1"/>
  <c r="K1122" i="70" s="1"/>
  <c r="K1123" i="70" s="1"/>
  <c r="K1124" i="70" s="1"/>
  <c r="K1125" i="70" s="1"/>
  <c r="K1126" i="70" s="1"/>
  <c r="K1127" i="70" s="1"/>
  <c r="K1128" i="70" s="1"/>
  <c r="K1129" i="70" s="1"/>
  <c r="K1130" i="70" s="1"/>
  <c r="K1131" i="70" s="1"/>
  <c r="K1132" i="70" s="1"/>
  <c r="K1133" i="70" s="1"/>
  <c r="K1134" i="70" s="1"/>
  <c r="K1135" i="70" s="1"/>
  <c r="K1136" i="70" s="1"/>
  <c r="K1137" i="70" s="1"/>
  <c r="K1138" i="70" s="1"/>
  <c r="K1139" i="70" s="1"/>
  <c r="K1140" i="70" s="1"/>
  <c r="K1141" i="70" s="1"/>
  <c r="K1142" i="70" s="1"/>
  <c r="K1143" i="70" s="1"/>
  <c r="K1144" i="70" s="1"/>
  <c r="K1145" i="70" s="1"/>
  <c r="K1146" i="70" s="1"/>
  <c r="K1147" i="70" s="1"/>
  <c r="K1148" i="70" s="1"/>
  <c r="K1149" i="70" s="1"/>
  <c r="K1150" i="70" s="1"/>
  <c r="K1151" i="70" s="1"/>
  <c r="K1152" i="70" s="1"/>
  <c r="K1153" i="70" s="1"/>
  <c r="K1154" i="70" s="1"/>
  <c r="K1155" i="70" s="1"/>
  <c r="K1156" i="70" s="1"/>
  <c r="K1157" i="70" s="1"/>
  <c r="K1158" i="70" s="1"/>
  <c r="K1159" i="70" s="1"/>
  <c r="K1160" i="70" s="1"/>
  <c r="K1161" i="70" s="1"/>
  <c r="K1162" i="70" s="1"/>
  <c r="K1163" i="70" s="1"/>
  <c r="K1164" i="70" s="1"/>
  <c r="K1165" i="70" s="1"/>
  <c r="K1166" i="70" s="1"/>
  <c r="K1167" i="70" s="1"/>
  <c r="K1168" i="70" s="1"/>
  <c r="K1169" i="70" s="1"/>
  <c r="K1170" i="70" s="1"/>
  <c r="K1171" i="70" s="1"/>
  <c r="K1172" i="70" s="1"/>
  <c r="K1173" i="70" s="1"/>
  <c r="K1174" i="70" s="1"/>
  <c r="K1175" i="70" s="1"/>
  <c r="K1176" i="70" s="1"/>
  <c r="K1177" i="70" s="1"/>
  <c r="K1178" i="70" s="1"/>
  <c r="K1179" i="70" s="1"/>
  <c r="K1180" i="70" s="1"/>
  <c r="K1181" i="70" s="1"/>
  <c r="K1182" i="70" s="1"/>
  <c r="K1183" i="70" s="1"/>
  <c r="K1184" i="70" s="1"/>
  <c r="K1185" i="70" s="1"/>
  <c r="K1186" i="70" s="1"/>
  <c r="K1187" i="70" s="1"/>
  <c r="K1188" i="70" s="1"/>
  <c r="K1189" i="70" s="1"/>
  <c r="K1190" i="70" s="1"/>
  <c r="K1191" i="70" s="1"/>
  <c r="K1192" i="70" s="1"/>
  <c r="K1193" i="70" s="1"/>
  <c r="K1194" i="70" s="1"/>
  <c r="K1195" i="70" s="1"/>
  <c r="K1196" i="70" s="1"/>
  <c r="K1197" i="70" s="1"/>
  <c r="K1198" i="70" s="1"/>
  <c r="K1199" i="70" s="1"/>
  <c r="K1200" i="70" s="1"/>
  <c r="K1201" i="70" s="1"/>
  <c r="K1202" i="70" s="1"/>
  <c r="K1203" i="70" s="1"/>
  <c r="K1204" i="70" s="1"/>
  <c r="K1205" i="70" s="1"/>
  <c r="K1206" i="70" s="1"/>
  <c r="K1207" i="70" s="1"/>
  <c r="K1208" i="70" s="1"/>
  <c r="K1209" i="70" s="1"/>
  <c r="K1210" i="70" s="1"/>
  <c r="K1211" i="70" s="1"/>
  <c r="K1212" i="70" s="1"/>
  <c r="K1213" i="70" s="1"/>
  <c r="K1214" i="70" s="1"/>
  <c r="K1215" i="70" s="1"/>
  <c r="K1216" i="70" s="1"/>
  <c r="K1217" i="70" s="1"/>
  <c r="K1218" i="70" s="1"/>
  <c r="K1219" i="70" s="1"/>
  <c r="K1220" i="70" s="1"/>
  <c r="K1221" i="70" s="1"/>
  <c r="K1222" i="70" s="1"/>
  <c r="K1223" i="70" s="1"/>
  <c r="K1224" i="70" s="1"/>
  <c r="K1225" i="70" s="1"/>
  <c r="K1226" i="70" s="1"/>
  <c r="K1227" i="70" s="1"/>
  <c r="K1228" i="70" s="1"/>
  <c r="K1229" i="70" s="1"/>
  <c r="K1230" i="70" s="1"/>
  <c r="K1231" i="70" s="1"/>
  <c r="K1232" i="70" s="1"/>
  <c r="K1233" i="70" s="1"/>
  <c r="K1234" i="70" s="1"/>
  <c r="K1235" i="70" s="1"/>
  <c r="K1236" i="70" s="1"/>
  <c r="K1237" i="70" s="1"/>
  <c r="K1238" i="70" s="1"/>
  <c r="K1239" i="70" s="1"/>
  <c r="K1240" i="70" s="1"/>
  <c r="K1241" i="70" s="1"/>
  <c r="K1242" i="70" s="1"/>
  <c r="K1243" i="70" s="1"/>
  <c r="K1244" i="70" s="1"/>
  <c r="K1245" i="70" s="1"/>
  <c r="K1246" i="70" s="1"/>
  <c r="K1247" i="70" s="1"/>
  <c r="K1248" i="70" s="1"/>
  <c r="K1249" i="70" s="1"/>
  <c r="K1250" i="70" s="1"/>
  <c r="K1251" i="70" s="1"/>
  <c r="K1252" i="70" s="1"/>
  <c r="K1253" i="70" s="1"/>
  <c r="K1254" i="70" s="1"/>
  <c r="K1255" i="70" s="1"/>
  <c r="K1256" i="70" s="1"/>
  <c r="K1257" i="70" s="1"/>
  <c r="K1258" i="70" s="1"/>
  <c r="K1259" i="70" s="1"/>
  <c r="K1260" i="70" s="1"/>
  <c r="K1261" i="70" s="1"/>
  <c r="K1262" i="70" s="1"/>
  <c r="K1263" i="70" s="1"/>
  <c r="K1264" i="70" s="1"/>
  <c r="K1265" i="70" s="1"/>
  <c r="K1266" i="70" s="1"/>
  <c r="K1267" i="70" s="1"/>
  <c r="K1268" i="70" s="1"/>
  <c r="K1269" i="70" s="1"/>
  <c r="K1270" i="70" s="1"/>
  <c r="K1271" i="70" s="1"/>
  <c r="K1272" i="70" s="1"/>
  <c r="K1273" i="70" s="1"/>
  <c r="K1274" i="70" s="1"/>
  <c r="K1275" i="70" s="1"/>
  <c r="K1276" i="70" s="1"/>
  <c r="K1277" i="70" s="1"/>
  <c r="K1278" i="70" s="1"/>
  <c r="K1279" i="70" s="1"/>
  <c r="K1280" i="70" s="1"/>
  <c r="K1281" i="70" s="1"/>
  <c r="K1282" i="70" s="1"/>
  <c r="K1283" i="70" s="1"/>
  <c r="K1284" i="70" s="1"/>
  <c r="K1285" i="70" s="1"/>
  <c r="K1286" i="70" s="1"/>
  <c r="K1287" i="70" s="1"/>
  <c r="K1288" i="70" s="1"/>
  <c r="K1289" i="70" s="1"/>
  <c r="K1290" i="70" s="1"/>
  <c r="K1291" i="70" s="1"/>
  <c r="K1292" i="70" s="1"/>
  <c r="K1293" i="70" s="1"/>
  <c r="K1294" i="70" s="1"/>
  <c r="K1295" i="70" s="1"/>
  <c r="K1296" i="70" s="1"/>
  <c r="K1297" i="70" s="1"/>
  <c r="K1298" i="70" s="1"/>
  <c r="K1299" i="70" s="1"/>
  <c r="K1300" i="70" s="1"/>
  <c r="K1301" i="70" s="1"/>
  <c r="K1302" i="70" s="1"/>
  <c r="K1303" i="70" s="1"/>
  <c r="K1304" i="70" s="1"/>
  <c r="K1305" i="70" s="1"/>
  <c r="K1306" i="70" s="1"/>
  <c r="K1307" i="70" s="1"/>
  <c r="K1308" i="70" s="1"/>
  <c r="K1309" i="70" s="1"/>
  <c r="K1310" i="70" s="1"/>
  <c r="K1311" i="70" s="1"/>
  <c r="K1312" i="70" s="1"/>
  <c r="K1313" i="70" s="1"/>
  <c r="K1314" i="70" s="1"/>
  <c r="K1315" i="70" s="1"/>
  <c r="K1316" i="70" s="1"/>
  <c r="K1317" i="70" s="1"/>
  <c r="K1318" i="70" s="1"/>
  <c r="K1319" i="70" s="1"/>
  <c r="K1320" i="70" s="1"/>
  <c r="K1321" i="70" s="1"/>
  <c r="K1322" i="70" s="1"/>
  <c r="K1323" i="70" s="1"/>
  <c r="K1324" i="70" s="1"/>
  <c r="K1325" i="70" s="1"/>
  <c r="K1326" i="70" s="1"/>
  <c r="K1327" i="70" s="1"/>
  <c r="K1328" i="70" s="1"/>
  <c r="K1329" i="70" s="1"/>
  <c r="K1330" i="70" s="1"/>
  <c r="K1331" i="70" s="1"/>
  <c r="K1332" i="70" s="1"/>
  <c r="K1333" i="70" s="1"/>
  <c r="K1334" i="70" s="1"/>
  <c r="K1335" i="70" s="1"/>
  <c r="K1336" i="70" s="1"/>
  <c r="K1337" i="70" s="1"/>
  <c r="K1338" i="70" s="1"/>
  <c r="K1339" i="70" s="1"/>
  <c r="K1340" i="70" s="1"/>
  <c r="K1341" i="70" s="1"/>
  <c r="K1342" i="70" s="1"/>
  <c r="K1343" i="70" s="1"/>
  <c r="K1344" i="70" s="1"/>
  <c r="K1345" i="70" s="1"/>
  <c r="K1346" i="70" s="1"/>
  <c r="K1347" i="70" s="1"/>
  <c r="K1348" i="70" s="1"/>
  <c r="K1349" i="70" s="1"/>
  <c r="K1350" i="70" s="1"/>
  <c r="K1351" i="70" s="1"/>
  <c r="K1352" i="70" s="1"/>
  <c r="K1353" i="70" s="1"/>
  <c r="K1354" i="70" s="1"/>
  <c r="K1355" i="70" s="1"/>
  <c r="K1356" i="70" s="1"/>
  <c r="K1357" i="70" s="1"/>
  <c r="K1358" i="70" s="1"/>
  <c r="K1359" i="70" s="1"/>
  <c r="K1360" i="70" s="1"/>
  <c r="K1361" i="70" s="1"/>
  <c r="K1362" i="70" s="1"/>
  <c r="K1363" i="70" s="1"/>
  <c r="K1364" i="70" s="1"/>
  <c r="K1365" i="70" s="1"/>
  <c r="K1366" i="70" s="1"/>
  <c r="K1367" i="70" s="1"/>
  <c r="K1368" i="70" s="1"/>
  <c r="K1369" i="70" s="1"/>
  <c r="K1370" i="70" s="1"/>
  <c r="K1371" i="70" s="1"/>
  <c r="K1372" i="70" s="1"/>
  <c r="K1373" i="70" s="1"/>
  <c r="K1374" i="70" s="1"/>
  <c r="K1375" i="70" s="1"/>
  <c r="K1376" i="70" s="1"/>
  <c r="K1377" i="70" s="1"/>
  <c r="K1378" i="70" s="1"/>
  <c r="K1379" i="70" s="1"/>
  <c r="K1380" i="70" s="1"/>
  <c r="K1381" i="70" s="1"/>
  <c r="K1382" i="70" s="1"/>
  <c r="K1383" i="70" s="1"/>
  <c r="K1384" i="70" s="1"/>
  <c r="K1385" i="70" s="1"/>
  <c r="K1386" i="70" s="1"/>
  <c r="K1387" i="70" s="1"/>
  <c r="K1388" i="70" s="1"/>
  <c r="K1389" i="70" s="1"/>
  <c r="K1390" i="70" s="1"/>
  <c r="K1391" i="70" s="1"/>
  <c r="K1392" i="70" s="1"/>
  <c r="K1393" i="70" s="1"/>
  <c r="K1394" i="70" s="1"/>
  <c r="K1395" i="70" s="1"/>
  <c r="K1396" i="70" s="1"/>
  <c r="K1397" i="70" s="1"/>
  <c r="K1398" i="70" s="1"/>
  <c r="K1399" i="70" s="1"/>
  <c r="K1400" i="70" s="1"/>
  <c r="K1401" i="70" s="1"/>
  <c r="K1402" i="70" s="1"/>
  <c r="K1403" i="70" s="1"/>
  <c r="K1404" i="70" s="1"/>
  <c r="K1405" i="70" s="1"/>
  <c r="K1406" i="70" s="1"/>
  <c r="K1407" i="70" s="1"/>
  <c r="K1408" i="70" s="1"/>
  <c r="K1409" i="70" s="1"/>
  <c r="K1410" i="70" s="1"/>
  <c r="K1411" i="70" s="1"/>
  <c r="K1412" i="70" s="1"/>
  <c r="K1413" i="70" s="1"/>
  <c r="K1414" i="70" s="1"/>
  <c r="K1415" i="70" s="1"/>
  <c r="K1416" i="70" s="1"/>
  <c r="K1417" i="70" s="1"/>
  <c r="K1418" i="70" s="1"/>
  <c r="K1419" i="70" s="1"/>
  <c r="K1420" i="70" s="1"/>
  <c r="K1421" i="70" s="1"/>
  <c r="K1422" i="70" s="1"/>
  <c r="K1423" i="70" s="1"/>
  <c r="K1424" i="70" s="1"/>
  <c r="K1425" i="70" s="1"/>
  <c r="K1426" i="70" s="1"/>
  <c r="K1427" i="70" s="1"/>
  <c r="K1428" i="70" s="1"/>
  <c r="K1429" i="70" s="1"/>
  <c r="K1430" i="70" s="1"/>
  <c r="K1431" i="70" s="1"/>
  <c r="K1432" i="70" s="1"/>
  <c r="K1433" i="70" s="1"/>
  <c r="K1434" i="70" s="1"/>
  <c r="K1435" i="70" s="1"/>
  <c r="K1436" i="70" s="1"/>
  <c r="K1437" i="70" s="1"/>
  <c r="K1438" i="70" s="1"/>
  <c r="K1439" i="70" s="1"/>
  <c r="K1440" i="70" s="1"/>
  <c r="K1441" i="70" s="1"/>
  <c r="K1442" i="70" s="1"/>
  <c r="K1443" i="70" s="1"/>
  <c r="K1444" i="70" s="1"/>
  <c r="K1445" i="70" s="1"/>
  <c r="K1446" i="70" s="1"/>
  <c r="K1447" i="70" s="1"/>
  <c r="K1448" i="70" s="1"/>
  <c r="K1449" i="70" s="1"/>
  <c r="K1450" i="70" s="1"/>
  <c r="K1451" i="70" s="1"/>
  <c r="K1452" i="70" s="1"/>
  <c r="K1453" i="70" s="1"/>
  <c r="K1454" i="70" s="1"/>
  <c r="K1455" i="70" s="1"/>
  <c r="K1456" i="70" s="1"/>
  <c r="K1457" i="70" s="1"/>
  <c r="K1458" i="70" s="1"/>
  <c r="K1459" i="70" s="1"/>
  <c r="K1460" i="70" s="1"/>
  <c r="K1461" i="70" s="1"/>
  <c r="K1462" i="70" s="1"/>
  <c r="K1463" i="70" s="1"/>
  <c r="K1464" i="70" s="1"/>
  <c r="K1465" i="70" s="1"/>
  <c r="K1466" i="70" s="1"/>
  <c r="K1467" i="70" s="1"/>
  <c r="K1468" i="70" s="1"/>
  <c r="K1469" i="70" s="1"/>
  <c r="K1470" i="70" s="1"/>
  <c r="K1471" i="70" s="1"/>
  <c r="K1472" i="70" s="1"/>
  <c r="K1473" i="70" s="1"/>
  <c r="K1474" i="70" s="1"/>
  <c r="K1475" i="70" s="1"/>
  <c r="K1476" i="70" s="1"/>
  <c r="K1477" i="70" s="1"/>
  <c r="K1478" i="70" s="1"/>
  <c r="K1479" i="70" s="1"/>
  <c r="K1480" i="70" s="1"/>
  <c r="K1481" i="70" s="1"/>
  <c r="K1482" i="70" s="1"/>
  <c r="K1483" i="70" s="1"/>
  <c r="K1484" i="70" s="1"/>
  <c r="K1485" i="70" s="1"/>
  <c r="K1486" i="70" s="1"/>
  <c r="K1487" i="70" s="1"/>
  <c r="K1488" i="70" s="1"/>
  <c r="K1489" i="70" s="1"/>
  <c r="K1490" i="70" s="1"/>
  <c r="K1491" i="70" s="1"/>
  <c r="K1492" i="70" s="1"/>
  <c r="K1493" i="70" s="1"/>
  <c r="K1494" i="70" s="1"/>
  <c r="K1495" i="70" s="1"/>
  <c r="K1496" i="70" s="1"/>
  <c r="K1497" i="70" s="1"/>
  <c r="K1498" i="70" s="1"/>
  <c r="K1499" i="70" s="1"/>
  <c r="K1500" i="70" s="1"/>
  <c r="K1501" i="70" s="1"/>
  <c r="K1502" i="70" s="1"/>
  <c r="K1503" i="70" s="1"/>
  <c r="K1504" i="70" s="1"/>
  <c r="K1505" i="70" s="1"/>
  <c r="K1506" i="70" s="1"/>
  <c r="K1507" i="70" s="1"/>
  <c r="K1508" i="70" s="1"/>
  <c r="K1509" i="70" s="1"/>
  <c r="K1510" i="70" s="1"/>
  <c r="K1511" i="70" s="1"/>
  <c r="K1512" i="70" s="1"/>
  <c r="K1513" i="70" s="1"/>
  <c r="K1514" i="70" s="1"/>
  <c r="K1515" i="70" s="1"/>
  <c r="K1516" i="70" s="1"/>
  <c r="K1517" i="70" s="1"/>
  <c r="K1518" i="70" s="1"/>
  <c r="K1519" i="70" s="1"/>
  <c r="K1520" i="70" s="1"/>
  <c r="K1521" i="70" s="1"/>
  <c r="K1522" i="70" s="1"/>
  <c r="K1523" i="70" s="1"/>
  <c r="K1524" i="70" s="1"/>
  <c r="K1525" i="70" s="1"/>
  <c r="K1526" i="70" s="1"/>
  <c r="K1527" i="70" s="1"/>
  <c r="K1528" i="70" s="1"/>
  <c r="K1529" i="70" s="1"/>
  <c r="K1530" i="70" s="1"/>
  <c r="K1531" i="70" s="1"/>
  <c r="K1532" i="70" s="1"/>
  <c r="K1533" i="70" s="1"/>
  <c r="K1534" i="70" s="1"/>
  <c r="K1535" i="70" s="1"/>
  <c r="K1536" i="70" s="1"/>
  <c r="K1537" i="70" s="1"/>
  <c r="K1538" i="70" s="1"/>
  <c r="K1539" i="70" s="1"/>
  <c r="K1540" i="70" s="1"/>
  <c r="K1541" i="70" s="1"/>
  <c r="K1542" i="70" s="1"/>
  <c r="K1543" i="70" s="1"/>
  <c r="K1544" i="70" s="1"/>
  <c r="K1545" i="70" s="1"/>
  <c r="K1546" i="70" s="1"/>
  <c r="K1547" i="70" s="1"/>
  <c r="K1548" i="70" s="1"/>
  <c r="K1549" i="70" s="1"/>
  <c r="K1550" i="70" s="1"/>
  <c r="K1551" i="70" s="1"/>
  <c r="K1552" i="70" s="1"/>
  <c r="K1553" i="70" s="1"/>
  <c r="K1554" i="70" s="1"/>
  <c r="K1555" i="70" s="1"/>
  <c r="K1556" i="70" s="1"/>
  <c r="K1557" i="70" s="1"/>
  <c r="K1558" i="70" s="1"/>
  <c r="K1559" i="70" s="1"/>
  <c r="K1560" i="70" s="1"/>
  <c r="K1561" i="70" s="1"/>
  <c r="K1562" i="70" s="1"/>
  <c r="K1563" i="70" s="1"/>
  <c r="K1564" i="70" s="1"/>
  <c r="K1565" i="70" s="1"/>
  <c r="K1566" i="70" s="1"/>
  <c r="K1567" i="70" s="1"/>
  <c r="K1568" i="70" s="1"/>
  <c r="K1569" i="70" s="1"/>
  <c r="K1570" i="70" s="1"/>
  <c r="K1571" i="70" s="1"/>
  <c r="K1572" i="70" s="1"/>
  <c r="K1573" i="70" s="1"/>
  <c r="K1574" i="70" s="1"/>
  <c r="K1575" i="70" s="1"/>
  <c r="K1576" i="70" s="1"/>
  <c r="K1577" i="70" s="1"/>
  <c r="K1578" i="70" s="1"/>
  <c r="K1579" i="70" s="1"/>
  <c r="K1580" i="70" s="1"/>
  <c r="K1581" i="70" s="1"/>
  <c r="K1582" i="70" s="1"/>
  <c r="K1583" i="70" s="1"/>
  <c r="K1584" i="70" s="1"/>
  <c r="K1585" i="70" s="1"/>
  <c r="K1586" i="70" s="1"/>
  <c r="K1587" i="70" s="1"/>
  <c r="K1588" i="70" s="1"/>
  <c r="K1589" i="70" s="1"/>
  <c r="K1590" i="70" s="1"/>
  <c r="K1591" i="70" s="1"/>
  <c r="K1592" i="70" s="1"/>
  <c r="K1593" i="70" s="1"/>
  <c r="K1594" i="70" s="1"/>
  <c r="K1595" i="70" s="1"/>
  <c r="K1596" i="70" s="1"/>
  <c r="K1597" i="70" s="1"/>
  <c r="K1598" i="70" s="1"/>
  <c r="K1599" i="70" s="1"/>
  <c r="K1600" i="70" s="1"/>
  <c r="K1601" i="70" s="1"/>
  <c r="K1602" i="70" s="1"/>
  <c r="K1603" i="70" s="1"/>
  <c r="K1604" i="70" s="1"/>
  <c r="K1605" i="70" s="1"/>
  <c r="K1606" i="70" s="1"/>
  <c r="K1607" i="70" s="1"/>
  <c r="K1608" i="70" s="1"/>
  <c r="K1609" i="70" s="1"/>
  <c r="K1610" i="70" s="1"/>
  <c r="K1611" i="70" s="1"/>
  <c r="K1612" i="70" s="1"/>
  <c r="K1613" i="70" s="1"/>
  <c r="K1614" i="70" s="1"/>
  <c r="K1615" i="70" s="1"/>
  <c r="K1616" i="70" s="1"/>
  <c r="K1617" i="70" s="1"/>
  <c r="K1618" i="70" s="1"/>
  <c r="K1619" i="70" s="1"/>
  <c r="K1620" i="70" s="1"/>
  <c r="K1621" i="70" s="1"/>
  <c r="K1622" i="70" s="1"/>
  <c r="K1623" i="70" s="1"/>
  <c r="K1624" i="70" s="1"/>
  <c r="K1625" i="70" s="1"/>
  <c r="K1626" i="70" s="1"/>
  <c r="K1627" i="70" s="1"/>
  <c r="K1628" i="70" s="1"/>
  <c r="K1629" i="70" s="1"/>
  <c r="K1630" i="70" s="1"/>
  <c r="K1631" i="70" s="1"/>
  <c r="K1632" i="70" s="1"/>
  <c r="K1633" i="70" s="1"/>
  <c r="K1634" i="70" s="1"/>
  <c r="K1635" i="70" s="1"/>
  <c r="K1636" i="70" s="1"/>
  <c r="K1637" i="70" s="1"/>
  <c r="K1638" i="70" s="1"/>
  <c r="K1639" i="70" s="1"/>
  <c r="K1640" i="70" s="1"/>
  <c r="K1641" i="70" s="1"/>
  <c r="K1642" i="70" s="1"/>
  <c r="K1643" i="70" s="1"/>
  <c r="K1644" i="70" s="1"/>
  <c r="K1645" i="70" s="1"/>
  <c r="K1646" i="70" s="1"/>
  <c r="K1647" i="70" s="1"/>
  <c r="K1648" i="70" s="1"/>
  <c r="K1649" i="70" s="1"/>
  <c r="K1650" i="70" s="1"/>
  <c r="K1651" i="70" s="1"/>
  <c r="K1652" i="70" s="1"/>
  <c r="K1653" i="70" s="1"/>
  <c r="K1654" i="70" s="1"/>
  <c r="K1655" i="70" s="1"/>
  <c r="K1656" i="70" s="1"/>
  <c r="K1657" i="70" s="1"/>
  <c r="K1658" i="70" s="1"/>
  <c r="K1659" i="70" s="1"/>
  <c r="K1660" i="70" s="1"/>
  <c r="K1661" i="70" s="1"/>
  <c r="K1662" i="70" s="1"/>
  <c r="K1663" i="70" s="1"/>
  <c r="K1664" i="70" s="1"/>
  <c r="K1665" i="70" s="1"/>
  <c r="K1666" i="70" s="1"/>
  <c r="K1667" i="70" s="1"/>
  <c r="K1668" i="70" s="1"/>
  <c r="K1669" i="70" s="1"/>
  <c r="K1670" i="70" s="1"/>
  <c r="K1671" i="70" s="1"/>
  <c r="K1672" i="70" s="1"/>
  <c r="K1673" i="70" s="1"/>
  <c r="K1674" i="70" s="1"/>
  <c r="K1675" i="70" s="1"/>
  <c r="K1676" i="70" s="1"/>
  <c r="K1677" i="70" s="1"/>
  <c r="K1678" i="70" s="1"/>
  <c r="K1679" i="70" s="1"/>
  <c r="K1680" i="70" s="1"/>
  <c r="K1681" i="70" s="1"/>
  <c r="K1682" i="70" s="1"/>
  <c r="K1683" i="70" s="1"/>
  <c r="K1684" i="70" s="1"/>
  <c r="K1685" i="70" s="1"/>
  <c r="K1686" i="70" s="1"/>
  <c r="K1687" i="70" s="1"/>
  <c r="K1688" i="70" s="1"/>
  <c r="K1689" i="70" s="1"/>
  <c r="K1690" i="70" s="1"/>
  <c r="K1691" i="70" s="1"/>
  <c r="K1692" i="70" s="1"/>
  <c r="K1693" i="70" s="1"/>
  <c r="K1694" i="70" s="1"/>
  <c r="K1695" i="70" s="1"/>
  <c r="K1696" i="70" s="1"/>
  <c r="K1697" i="70" s="1"/>
  <c r="K1698" i="70" s="1"/>
  <c r="K1699" i="70" s="1"/>
  <c r="K1700" i="70" s="1"/>
  <c r="K1701" i="70" s="1"/>
  <c r="K1702" i="70" s="1"/>
  <c r="K1703" i="70" s="1"/>
  <c r="K1704" i="70" s="1"/>
  <c r="K1705" i="70" s="1"/>
  <c r="K1706" i="70" s="1"/>
  <c r="K1707" i="70" s="1"/>
  <c r="K1708" i="70" s="1"/>
  <c r="K1709" i="70" s="1"/>
  <c r="K1710" i="70" s="1"/>
  <c r="K1711" i="70" s="1"/>
  <c r="K1712" i="70" s="1"/>
  <c r="K1713" i="70" s="1"/>
  <c r="K1714" i="70" s="1"/>
  <c r="K1715" i="70" s="1"/>
  <c r="K1716" i="70" s="1"/>
  <c r="K1717" i="70" s="1"/>
  <c r="K1718" i="70" s="1"/>
  <c r="K1719" i="70" s="1"/>
  <c r="K1720" i="70" s="1"/>
  <c r="K1721" i="70" s="1"/>
  <c r="K1722" i="70" s="1"/>
  <c r="K1723" i="70" s="1"/>
  <c r="K1724" i="70" s="1"/>
  <c r="K1725" i="70" s="1"/>
  <c r="K1726" i="70" s="1"/>
  <c r="K1727" i="70" s="1"/>
  <c r="K1728" i="70" s="1"/>
  <c r="K1729" i="70" s="1"/>
  <c r="K1730" i="70" s="1"/>
  <c r="K1731" i="70" s="1"/>
  <c r="K1732" i="70" s="1"/>
  <c r="K1733" i="70" s="1"/>
  <c r="K1734" i="70" s="1"/>
  <c r="K1735" i="70" s="1"/>
  <c r="K1736" i="70" s="1"/>
  <c r="K1737" i="70" s="1"/>
  <c r="K1738" i="70" s="1"/>
  <c r="K1739" i="70" s="1"/>
  <c r="K1740" i="70" s="1"/>
  <c r="K1741" i="70" s="1"/>
  <c r="K1742" i="70" s="1"/>
  <c r="K1743" i="70" s="1"/>
  <c r="K1744" i="70" s="1"/>
  <c r="K1745" i="70" s="1"/>
  <c r="K1746" i="70" s="1"/>
  <c r="K1747" i="70" s="1"/>
  <c r="K1748" i="70" s="1"/>
  <c r="K1749" i="70" s="1"/>
  <c r="K1750" i="70" s="1"/>
  <c r="K1751" i="70" s="1"/>
  <c r="K1752" i="70" s="1"/>
  <c r="K1753" i="70" s="1"/>
  <c r="K1754" i="70" s="1"/>
  <c r="K1755" i="70" s="1"/>
  <c r="K1756" i="70" s="1"/>
  <c r="K1757" i="70" s="1"/>
  <c r="K1758" i="70" s="1"/>
  <c r="K1759" i="70" s="1"/>
  <c r="K1760" i="70" s="1"/>
  <c r="K1761" i="70" s="1"/>
  <c r="K1762" i="70" s="1"/>
  <c r="K1763" i="70" s="1"/>
  <c r="K1764" i="70" s="1"/>
  <c r="K1765" i="70" s="1"/>
  <c r="K1766" i="70" s="1"/>
  <c r="K1767" i="70" s="1"/>
  <c r="K1768" i="70" s="1"/>
  <c r="K1769" i="70" s="1"/>
  <c r="K1770" i="70" s="1"/>
  <c r="K1771" i="70" s="1"/>
  <c r="K1772" i="70" s="1"/>
  <c r="K1773" i="70" s="1"/>
  <c r="K1774" i="70" s="1"/>
  <c r="K1775" i="70" s="1"/>
  <c r="K1776" i="70" s="1"/>
  <c r="K1777" i="70" s="1"/>
  <c r="K1778" i="70" s="1"/>
  <c r="K1779" i="70" s="1"/>
  <c r="K1780" i="70" s="1"/>
  <c r="K1781" i="70" s="1"/>
  <c r="K1782" i="70" s="1"/>
  <c r="K1783" i="70" s="1"/>
  <c r="K1784" i="70" s="1"/>
  <c r="K1785" i="70" s="1"/>
  <c r="K1786" i="70" s="1"/>
  <c r="K1787" i="70" s="1"/>
  <c r="K1788" i="70" s="1"/>
  <c r="K1789" i="70" s="1"/>
  <c r="K1790" i="70" s="1"/>
  <c r="K1791" i="70" s="1"/>
  <c r="K1792" i="70" s="1"/>
  <c r="K1793" i="70" s="1"/>
  <c r="K1794" i="70" s="1"/>
  <c r="K1795" i="70" s="1"/>
  <c r="K1796" i="70" s="1"/>
  <c r="K1797" i="70" s="1"/>
  <c r="K1798" i="70" s="1"/>
  <c r="K1799" i="70" s="1"/>
  <c r="K1800" i="70" s="1"/>
  <c r="K1801" i="70" s="1"/>
  <c r="K1802" i="70" s="1"/>
  <c r="K1803" i="70" s="1"/>
  <c r="K1804" i="70" s="1"/>
  <c r="K1805" i="70" s="1"/>
  <c r="K1806" i="70" s="1"/>
  <c r="K1807" i="70" s="1"/>
  <c r="K1808" i="70" s="1"/>
  <c r="K1809" i="70" s="1"/>
  <c r="K1810" i="70" s="1"/>
  <c r="K1811" i="70" s="1"/>
  <c r="K1812" i="70" s="1"/>
  <c r="K1813" i="70" s="1"/>
  <c r="K1814" i="70" s="1"/>
  <c r="K1815" i="70" s="1"/>
  <c r="K1816" i="70" s="1"/>
  <c r="K1817" i="70" s="1"/>
  <c r="K1818" i="70" s="1"/>
  <c r="K1819" i="70" s="1"/>
  <c r="K1820" i="70" s="1"/>
  <c r="K1821" i="70" s="1"/>
  <c r="K1822" i="70" s="1"/>
  <c r="K1823" i="70" s="1"/>
  <c r="K1824" i="70" s="1"/>
  <c r="K1825" i="70" s="1"/>
  <c r="K1826" i="70" s="1"/>
  <c r="K1827" i="70" s="1"/>
  <c r="K1828" i="70" s="1"/>
  <c r="K1829" i="70" s="1"/>
  <c r="K1830" i="70" s="1"/>
  <c r="K1831" i="70" s="1"/>
  <c r="K1832" i="70" s="1"/>
  <c r="K1833" i="70" s="1"/>
  <c r="K1834" i="70" s="1"/>
  <c r="K1835" i="70" s="1"/>
  <c r="K1836" i="70" s="1"/>
  <c r="K1837" i="70" s="1"/>
  <c r="K1838" i="70" s="1"/>
  <c r="K1839" i="70" s="1"/>
  <c r="K1840" i="70" s="1"/>
  <c r="K1841" i="70" s="1"/>
  <c r="K1842" i="70" s="1"/>
  <c r="K1843" i="70" s="1"/>
  <c r="K1844" i="70" s="1"/>
  <c r="K1845" i="70" s="1"/>
  <c r="K1846" i="70" s="1"/>
  <c r="K1847" i="70" s="1"/>
  <c r="K1848" i="70" s="1"/>
  <c r="K1849" i="70" s="1"/>
  <c r="K1850" i="70" s="1"/>
  <c r="K1851" i="70" s="1"/>
  <c r="K1852" i="70" s="1"/>
  <c r="K1853" i="70" s="1"/>
  <c r="K1854" i="70" s="1"/>
  <c r="K1855" i="70" s="1"/>
  <c r="K1856" i="70" s="1"/>
  <c r="K1857" i="70" s="1"/>
  <c r="K1858" i="70" s="1"/>
  <c r="K1859" i="70" s="1"/>
  <c r="K1860" i="70" s="1"/>
  <c r="K1861" i="70" s="1"/>
  <c r="K1862" i="70" s="1"/>
  <c r="K1863" i="70" s="1"/>
  <c r="K1864" i="70" s="1"/>
  <c r="K1865" i="70" s="1"/>
  <c r="K1866" i="70" s="1"/>
  <c r="K1867" i="70" s="1"/>
  <c r="K1868" i="70" s="1"/>
  <c r="K1869" i="70" s="1"/>
  <c r="K1870" i="70" s="1"/>
  <c r="K1871" i="70" s="1"/>
  <c r="K1872" i="70" s="1"/>
  <c r="K1873" i="70" s="1"/>
  <c r="K1874" i="70" s="1"/>
  <c r="K1875" i="70" s="1"/>
  <c r="K1876" i="70" s="1"/>
  <c r="K1877" i="70" s="1"/>
  <c r="K1878" i="70" s="1"/>
  <c r="K1879" i="70" s="1"/>
  <c r="K1880" i="70" s="1"/>
  <c r="K1881" i="70" s="1"/>
  <c r="K1882" i="70" s="1"/>
  <c r="K1883" i="70" s="1"/>
  <c r="K1884" i="70" s="1"/>
  <c r="K1885" i="70" s="1"/>
  <c r="K1886" i="70" s="1"/>
  <c r="K1887" i="70" s="1"/>
  <c r="K1888" i="70" s="1"/>
  <c r="K1889" i="70" s="1"/>
  <c r="K1890" i="70" s="1"/>
  <c r="K1891" i="70" s="1"/>
  <c r="K1892" i="70" s="1"/>
  <c r="K1893" i="70" s="1"/>
  <c r="K1894" i="70" s="1"/>
  <c r="K1895" i="70" s="1"/>
  <c r="K1896" i="70" s="1"/>
  <c r="K1897" i="70" s="1"/>
  <c r="K1898" i="70" s="1"/>
  <c r="K1899" i="70" s="1"/>
  <c r="K1900" i="70" s="1"/>
  <c r="K1901" i="70" s="1"/>
  <c r="K1902" i="70" s="1"/>
  <c r="K1903" i="70" s="1"/>
  <c r="K1904" i="70" s="1"/>
  <c r="K1905" i="70" s="1"/>
  <c r="K1906" i="70" s="1"/>
  <c r="K1907" i="70" s="1"/>
  <c r="K1908" i="70" s="1"/>
  <c r="K1909" i="70" s="1"/>
  <c r="K1910" i="70" s="1"/>
  <c r="K1911" i="70" s="1"/>
  <c r="K1912" i="70" s="1"/>
  <c r="K1913" i="70" s="1"/>
  <c r="K1914" i="70" s="1"/>
  <c r="K1915" i="70" s="1"/>
  <c r="K1916" i="70" s="1"/>
  <c r="K1917" i="70" s="1"/>
  <c r="K1918" i="70" s="1"/>
  <c r="K1919" i="70" s="1"/>
  <c r="K1920" i="70" s="1"/>
  <c r="K1921" i="70" s="1"/>
  <c r="K1922" i="70" s="1"/>
  <c r="K1923" i="70" s="1"/>
  <c r="K1924" i="70" s="1"/>
  <c r="K1925" i="70" s="1"/>
  <c r="K1926" i="70" s="1"/>
  <c r="K1927" i="70" s="1"/>
  <c r="K1928" i="70" s="1"/>
  <c r="K1929" i="70" s="1"/>
  <c r="K1930" i="70" s="1"/>
  <c r="K1931" i="70" s="1"/>
  <c r="K1932" i="70" s="1"/>
  <c r="K1933" i="70" s="1"/>
  <c r="K1934" i="70" s="1"/>
  <c r="K1935" i="70" s="1"/>
  <c r="K1936" i="70" s="1"/>
  <c r="K1937" i="70" s="1"/>
  <c r="K1938" i="70" s="1"/>
  <c r="K1939" i="70" s="1"/>
  <c r="K1940" i="70" s="1"/>
  <c r="K1941" i="70" s="1"/>
  <c r="K1942" i="70" s="1"/>
  <c r="K1943" i="70" s="1"/>
  <c r="K1944" i="70" s="1"/>
  <c r="K1945" i="70" s="1"/>
  <c r="K1946" i="70" s="1"/>
  <c r="K1947" i="70" s="1"/>
  <c r="K1948" i="70" s="1"/>
  <c r="K1949" i="70" s="1"/>
  <c r="K1950" i="70" s="1"/>
  <c r="K1951" i="70" s="1"/>
  <c r="K1952" i="70" s="1"/>
  <c r="K1953" i="70" s="1"/>
  <c r="K1954" i="70" s="1"/>
  <c r="K1955" i="70" s="1"/>
  <c r="K1956" i="70" s="1"/>
  <c r="K1957" i="70" s="1"/>
  <c r="K1958" i="70" s="1"/>
  <c r="K1959" i="70" s="1"/>
  <c r="K1960" i="70" s="1"/>
  <c r="K1961" i="70" s="1"/>
  <c r="K1962" i="70" s="1"/>
  <c r="K1963" i="70" s="1"/>
  <c r="K1964" i="70" s="1"/>
  <c r="K1965" i="70" s="1"/>
  <c r="K1966" i="70" s="1"/>
  <c r="K1967" i="70" s="1"/>
  <c r="K1968" i="70" s="1"/>
  <c r="K1969" i="70" s="1"/>
  <c r="K1970" i="70" s="1"/>
  <c r="K1971" i="70" s="1"/>
  <c r="K1972" i="70" s="1"/>
  <c r="K1973" i="70" s="1"/>
  <c r="K1974" i="70" s="1"/>
  <c r="K1975" i="70" s="1"/>
  <c r="K1976" i="70" s="1"/>
  <c r="K1977" i="70" s="1"/>
  <c r="K1978" i="70" s="1"/>
  <c r="K1979" i="70" s="1"/>
  <c r="K1980" i="70" s="1"/>
  <c r="K1981" i="70" s="1"/>
  <c r="K1982" i="70" s="1"/>
  <c r="K1983" i="70" s="1"/>
  <c r="K1984" i="70" s="1"/>
  <c r="K1985" i="70" s="1"/>
  <c r="K1986" i="70" s="1"/>
  <c r="K1987" i="70" s="1"/>
  <c r="K1988" i="70" s="1"/>
  <c r="K1989" i="70" s="1"/>
  <c r="K1990" i="70" s="1"/>
  <c r="K1991" i="70" s="1"/>
  <c r="K1992" i="70" s="1"/>
  <c r="K1993" i="70" s="1"/>
  <c r="K1994" i="70" s="1"/>
  <c r="K1995" i="70" s="1"/>
  <c r="K1996" i="70" s="1"/>
  <c r="K1997" i="70" s="1"/>
  <c r="K1998" i="70" s="1"/>
  <c r="K1999" i="70" s="1"/>
  <c r="K2000" i="70" s="1"/>
  <c r="K2001" i="70" s="1"/>
  <c r="K2002" i="70" s="1"/>
  <c r="K2003" i="70" s="1"/>
  <c r="K2004" i="70" s="1"/>
  <c r="K2005" i="70" s="1"/>
  <c r="K2006" i="70" s="1"/>
  <c r="K2007" i="70" s="1"/>
  <c r="K2008" i="70" s="1"/>
  <c r="K2009" i="70" s="1"/>
  <c r="K2010" i="70" s="1"/>
  <c r="K2011" i="70" s="1"/>
  <c r="K2012" i="70" s="1"/>
  <c r="K2013" i="70" s="1"/>
  <c r="K2014" i="70" s="1"/>
  <c r="K2015" i="70" s="1"/>
  <c r="K2016" i="70" s="1"/>
  <c r="K2017" i="70" s="1"/>
  <c r="K2018" i="70" s="1"/>
  <c r="K2019" i="70" s="1"/>
  <c r="K2020" i="70" s="1"/>
  <c r="K2021" i="70" s="1"/>
  <c r="K2022" i="70" s="1"/>
  <c r="K2023" i="70" s="1"/>
  <c r="K2024" i="70" s="1"/>
  <c r="K2025" i="70" s="1"/>
  <c r="K2026" i="70" s="1"/>
  <c r="K2027" i="70" s="1"/>
  <c r="K2028" i="70" s="1"/>
  <c r="K2029" i="70" s="1"/>
  <c r="K2030" i="70" s="1"/>
  <c r="K2031" i="70" s="1"/>
  <c r="K2032" i="70" s="1"/>
  <c r="K2033" i="70" s="1"/>
  <c r="K2034" i="70" s="1"/>
  <c r="K2035" i="70" s="1"/>
  <c r="K2036" i="70" s="1"/>
  <c r="K2037" i="70" s="1"/>
  <c r="K2038" i="70" s="1"/>
  <c r="K2039" i="70" s="1"/>
  <c r="K2040" i="70" s="1"/>
  <c r="K2041" i="70" s="1"/>
  <c r="K2042" i="70" s="1"/>
  <c r="K2043" i="70" s="1"/>
  <c r="K2044" i="70" s="1"/>
  <c r="K2045" i="70" s="1"/>
  <c r="K2046" i="70" s="1"/>
  <c r="K2047" i="70" s="1"/>
  <c r="K2048" i="70" s="1"/>
  <c r="K2049" i="70" s="1"/>
  <c r="K2050" i="70" s="1"/>
  <c r="K2051" i="70" s="1"/>
  <c r="K2052" i="70" s="1"/>
  <c r="K2053" i="70" s="1"/>
  <c r="K2054" i="70" s="1"/>
  <c r="K2055" i="70" s="1"/>
  <c r="K2056" i="70" s="1"/>
  <c r="K2057" i="70" s="1"/>
  <c r="K2058" i="70" s="1"/>
  <c r="K2059" i="70" s="1"/>
  <c r="K2060" i="70" s="1"/>
  <c r="K2061" i="70" s="1"/>
  <c r="K2062" i="70" s="1"/>
  <c r="K2063" i="70" s="1"/>
  <c r="K2064" i="70" s="1"/>
  <c r="K2065" i="70" s="1"/>
  <c r="K2066" i="70" s="1"/>
  <c r="K2067" i="70" s="1"/>
  <c r="K2068" i="70" s="1"/>
  <c r="K2069" i="70" s="1"/>
  <c r="K2070" i="70" s="1"/>
  <c r="K2071" i="70" s="1"/>
  <c r="K2072" i="70" s="1"/>
  <c r="K2073" i="70" s="1"/>
  <c r="K2074" i="70" s="1"/>
  <c r="K2075" i="70" s="1"/>
  <c r="K2076" i="70" s="1"/>
  <c r="K2077" i="70" s="1"/>
  <c r="K2078" i="70" s="1"/>
  <c r="K2079" i="70" s="1"/>
  <c r="K2080" i="70" s="1"/>
  <c r="K2081" i="70" s="1"/>
  <c r="K2082" i="70" s="1"/>
  <c r="K2083" i="70" s="1"/>
  <c r="K2084" i="70" s="1"/>
  <c r="K2085" i="70" s="1"/>
  <c r="K2086" i="70" s="1"/>
  <c r="K2087" i="70" s="1"/>
  <c r="K2088" i="70" s="1"/>
  <c r="K2089" i="70" s="1"/>
  <c r="K2090" i="70" s="1"/>
  <c r="K2091" i="70" s="1"/>
  <c r="K2092" i="70" s="1"/>
  <c r="K2093" i="70" s="1"/>
  <c r="K2094" i="70" s="1"/>
  <c r="K2095" i="70" s="1"/>
  <c r="K2096" i="70" s="1"/>
  <c r="K2097" i="70" s="1"/>
  <c r="K2098" i="70" s="1"/>
  <c r="K2099" i="70" s="1"/>
  <c r="K2100" i="70" s="1"/>
  <c r="K2101" i="70" s="1"/>
  <c r="K2102" i="70" s="1"/>
  <c r="K2103" i="70" s="1"/>
  <c r="K2104" i="70" s="1"/>
  <c r="K2105" i="70" s="1"/>
  <c r="K2106" i="70" s="1"/>
  <c r="K2107" i="70" s="1"/>
  <c r="K2108" i="70" s="1"/>
  <c r="K2109" i="70" s="1"/>
  <c r="K2110" i="70" s="1"/>
  <c r="K2111" i="70" s="1"/>
  <c r="K2112" i="70" s="1"/>
  <c r="K2113" i="70" s="1"/>
  <c r="K2114" i="70" s="1"/>
  <c r="K2115" i="70" s="1"/>
  <c r="K2116" i="70" s="1"/>
  <c r="K2117" i="70" s="1"/>
  <c r="K2118" i="70" s="1"/>
  <c r="K2119" i="70" s="1"/>
  <c r="K2120" i="70" s="1"/>
  <c r="K2121" i="70" s="1"/>
  <c r="K2122" i="70" s="1"/>
  <c r="K2123" i="70" s="1"/>
  <c r="K2124" i="70" s="1"/>
  <c r="K2125" i="70" s="1"/>
  <c r="K2126" i="70" s="1"/>
  <c r="K2127" i="70" s="1"/>
  <c r="K2128" i="70" s="1"/>
  <c r="K2129" i="70" s="1"/>
  <c r="K2130" i="70" s="1"/>
  <c r="K2131" i="70" s="1"/>
  <c r="K2132" i="70" s="1"/>
  <c r="K2133" i="70" s="1"/>
  <c r="K2134" i="70" s="1"/>
  <c r="K2135" i="70" s="1"/>
  <c r="K2136" i="70" s="1"/>
  <c r="K2137" i="70" s="1"/>
  <c r="K2138" i="70" s="1"/>
  <c r="K2139" i="70" s="1"/>
  <c r="K2140" i="70" s="1"/>
  <c r="K2141" i="70" s="1"/>
  <c r="K2142" i="70" s="1"/>
  <c r="K2143" i="70" s="1"/>
  <c r="K2144" i="70" s="1"/>
  <c r="K2145" i="70" s="1"/>
  <c r="K2146" i="70" s="1"/>
  <c r="K2147" i="70" s="1"/>
  <c r="K2148" i="70" s="1"/>
  <c r="K2149" i="70" s="1"/>
  <c r="K2150" i="70" s="1"/>
  <c r="K2151" i="70" s="1"/>
  <c r="K2152" i="70" s="1"/>
  <c r="K2153" i="70" s="1"/>
  <c r="K2154" i="70" s="1"/>
  <c r="K2155" i="70" s="1"/>
  <c r="K2156" i="70" s="1"/>
  <c r="K2157" i="70" s="1"/>
  <c r="K2158" i="70" s="1"/>
  <c r="K2159" i="70" s="1"/>
  <c r="K2160" i="70" s="1"/>
  <c r="K2161" i="70" s="1"/>
  <c r="K2162" i="70" s="1"/>
  <c r="K2163" i="70" s="1"/>
  <c r="K2164" i="70" s="1"/>
  <c r="K2165" i="70" s="1"/>
  <c r="K2166" i="70" s="1"/>
  <c r="K2167" i="70" s="1"/>
  <c r="K2168" i="70" s="1"/>
  <c r="K2169" i="70" s="1"/>
  <c r="K2170" i="70" s="1"/>
  <c r="K2171" i="70" s="1"/>
  <c r="K2172" i="70" s="1"/>
  <c r="K2173" i="70" s="1"/>
  <c r="K2174" i="70" s="1"/>
  <c r="K2175" i="70" s="1"/>
  <c r="K2176" i="70" s="1"/>
  <c r="K2177" i="70" s="1"/>
  <c r="K2178" i="70" s="1"/>
  <c r="K2179" i="70" s="1"/>
  <c r="K2180" i="70" s="1"/>
  <c r="K2181" i="70" s="1"/>
  <c r="K2182" i="70" s="1"/>
  <c r="K2183" i="70" s="1"/>
  <c r="K2184" i="70" s="1"/>
  <c r="K2185" i="70" s="1"/>
  <c r="K2186" i="70" s="1"/>
  <c r="K2187" i="70" s="1"/>
  <c r="K2188" i="70" s="1"/>
  <c r="K2189" i="70" s="1"/>
  <c r="K2190" i="70" s="1"/>
  <c r="K2191" i="70" s="1"/>
  <c r="K2192" i="70" s="1"/>
  <c r="K2193" i="70" s="1"/>
  <c r="K2194" i="70" s="1"/>
  <c r="K2195" i="70" s="1"/>
  <c r="K2196" i="70" s="1"/>
  <c r="K2197" i="70" s="1"/>
  <c r="K2198" i="70" s="1"/>
  <c r="K2199" i="70" s="1"/>
  <c r="K2200" i="70" s="1"/>
  <c r="K2201" i="70" s="1"/>
  <c r="K2202" i="70" s="1"/>
  <c r="K2203" i="70" s="1"/>
  <c r="K2204" i="70" s="1"/>
  <c r="K2205" i="70" s="1"/>
  <c r="K2206" i="70" s="1"/>
  <c r="K2207" i="70" s="1"/>
  <c r="K2208" i="70" s="1"/>
  <c r="K2209" i="70" s="1"/>
  <c r="K2210" i="70" s="1"/>
  <c r="K2211" i="70" s="1"/>
  <c r="K2212" i="70" s="1"/>
  <c r="K2213" i="70" s="1"/>
  <c r="K2214" i="70" s="1"/>
  <c r="K2215" i="70" s="1"/>
  <c r="K2216" i="70" s="1"/>
  <c r="K2217" i="70" s="1"/>
  <c r="K2218" i="70" s="1"/>
  <c r="K2219" i="70" s="1"/>
  <c r="K2220" i="70" s="1"/>
  <c r="K2221" i="70" s="1"/>
  <c r="K2222" i="70" s="1"/>
  <c r="K2223" i="70" s="1"/>
  <c r="K2224" i="70" s="1"/>
  <c r="K2225" i="70" s="1"/>
  <c r="K2226" i="70" s="1"/>
  <c r="K2227" i="70" s="1"/>
  <c r="K2228" i="70" s="1"/>
  <c r="K2229" i="70" s="1"/>
  <c r="K2230" i="70" s="1"/>
  <c r="K2231" i="70" s="1"/>
  <c r="K2232" i="70" s="1"/>
  <c r="K2233" i="70" s="1"/>
  <c r="K2234" i="70" s="1"/>
  <c r="K2235" i="70" s="1"/>
  <c r="K2236" i="70" s="1"/>
  <c r="K2237" i="70" s="1"/>
  <c r="K2238" i="70" s="1"/>
  <c r="K2239" i="70" s="1"/>
  <c r="K2240" i="70" s="1"/>
  <c r="K2241" i="70" s="1"/>
  <c r="K2242" i="70" s="1"/>
  <c r="K2243" i="70" s="1"/>
  <c r="K2244" i="70" s="1"/>
  <c r="K2245" i="70" s="1"/>
  <c r="K2246" i="70" s="1"/>
  <c r="K2247" i="70" s="1"/>
  <c r="K2248" i="70" s="1"/>
  <c r="K2249" i="70" s="1"/>
  <c r="K2250" i="70" s="1"/>
  <c r="K2251" i="70" s="1"/>
  <c r="K2252" i="70" s="1"/>
  <c r="K2253" i="70" s="1"/>
  <c r="K2254" i="70" s="1"/>
  <c r="K2255" i="70" s="1"/>
  <c r="K2256" i="70" s="1"/>
  <c r="K2257" i="70" s="1"/>
  <c r="K2258" i="70" s="1"/>
  <c r="K2259" i="70" s="1"/>
  <c r="K2260" i="70" s="1"/>
  <c r="K2261" i="70" s="1"/>
  <c r="K2262" i="70" s="1"/>
  <c r="K2263" i="70" s="1"/>
  <c r="K2264" i="70" s="1"/>
  <c r="K2265" i="70" s="1"/>
  <c r="K2266" i="70" s="1"/>
  <c r="K2267" i="70" s="1"/>
  <c r="K2268" i="70" s="1"/>
  <c r="K2269" i="70" s="1"/>
  <c r="K2270" i="70" s="1"/>
  <c r="K2271" i="70" s="1"/>
  <c r="K2272" i="70" s="1"/>
  <c r="K2273" i="70" s="1"/>
  <c r="K2274" i="70" s="1"/>
  <c r="K2275" i="70" s="1"/>
  <c r="K2276" i="70" s="1"/>
  <c r="K2277" i="70" s="1"/>
  <c r="K2278" i="70" s="1"/>
  <c r="K2279" i="70" s="1"/>
  <c r="K2280" i="70" s="1"/>
  <c r="K2281" i="70" s="1"/>
  <c r="K2282" i="70" s="1"/>
  <c r="K2283" i="70" s="1"/>
  <c r="K2284" i="70" s="1"/>
  <c r="K2285" i="70" s="1"/>
  <c r="K2286" i="70" s="1"/>
  <c r="K2287" i="70" s="1"/>
  <c r="K2288" i="70" s="1"/>
  <c r="K2289" i="70" s="1"/>
  <c r="K2290" i="70" s="1"/>
  <c r="K2291" i="70" s="1"/>
  <c r="K2292" i="70" s="1"/>
  <c r="K2293" i="70" s="1"/>
  <c r="K2294" i="70" s="1"/>
  <c r="K2295" i="70" s="1"/>
  <c r="K2296" i="70" s="1"/>
  <c r="K2297" i="70" s="1"/>
  <c r="K2298" i="70" s="1"/>
  <c r="K2299" i="70" s="1"/>
  <c r="K2300" i="70" s="1"/>
  <c r="K2301" i="70" s="1"/>
  <c r="K2302" i="70" s="1"/>
  <c r="K2303" i="70" s="1"/>
  <c r="K2304" i="70" s="1"/>
  <c r="K2305" i="70" s="1"/>
  <c r="K2306" i="70" s="1"/>
  <c r="K2307" i="70" s="1"/>
  <c r="K2308" i="70" s="1"/>
  <c r="K2309" i="70" s="1"/>
  <c r="K2310" i="70" s="1"/>
  <c r="K2311" i="70" s="1"/>
  <c r="K2312" i="70" s="1"/>
  <c r="K2313" i="70" s="1"/>
  <c r="K2314" i="70" s="1"/>
  <c r="K2315" i="70" s="1"/>
  <c r="K2316" i="70" s="1"/>
  <c r="K2317" i="70" s="1"/>
  <c r="K2318" i="70" s="1"/>
  <c r="K2319" i="70" s="1"/>
  <c r="K2320" i="70" s="1"/>
  <c r="K2321" i="70" s="1"/>
  <c r="K2322" i="70" s="1"/>
  <c r="K2323" i="70" s="1"/>
  <c r="K2324" i="70" s="1"/>
  <c r="K2325" i="70" s="1"/>
  <c r="K2326" i="70" s="1"/>
  <c r="K2327" i="70" s="1"/>
  <c r="K2328" i="70" s="1"/>
  <c r="K2329" i="70" s="1"/>
  <c r="K2330" i="70" s="1"/>
  <c r="K2331" i="70" s="1"/>
  <c r="K2332" i="70" s="1"/>
  <c r="K2333" i="70" s="1"/>
  <c r="K2334" i="70" s="1"/>
  <c r="K2335" i="70" s="1"/>
  <c r="K2336" i="70" s="1"/>
  <c r="K2337" i="70" s="1"/>
  <c r="K2338" i="70" s="1"/>
  <c r="K2339" i="70" s="1"/>
  <c r="K2340" i="70" s="1"/>
  <c r="K2341" i="70" s="1"/>
  <c r="K2342" i="70" s="1"/>
  <c r="K2343" i="70" s="1"/>
  <c r="K2344" i="70" s="1"/>
  <c r="K2345" i="70" s="1"/>
  <c r="K2346" i="70" s="1"/>
  <c r="K2347" i="70" s="1"/>
  <c r="K2348" i="70" s="1"/>
  <c r="K2349" i="70" s="1"/>
  <c r="K2350" i="70" s="1"/>
  <c r="K2351" i="70" s="1"/>
  <c r="K2352" i="70" s="1"/>
  <c r="K2353" i="70" s="1"/>
  <c r="K2354" i="70" s="1"/>
  <c r="K2355" i="70" s="1"/>
  <c r="K2356" i="70" s="1"/>
  <c r="K2357" i="70" s="1"/>
  <c r="K2358" i="70" s="1"/>
  <c r="K2359" i="70" s="1"/>
  <c r="K2360" i="70" s="1"/>
  <c r="K2361" i="70" s="1"/>
  <c r="K2362" i="70" s="1"/>
  <c r="K2363" i="70" s="1"/>
  <c r="K2364" i="70" s="1"/>
  <c r="K2365" i="70" s="1"/>
  <c r="K2366" i="70" s="1"/>
  <c r="K2367" i="70" s="1"/>
  <c r="K2368" i="70" s="1"/>
  <c r="K2369" i="70" s="1"/>
  <c r="K2370" i="70" s="1"/>
  <c r="K2371" i="70" s="1"/>
  <c r="K2372" i="70" s="1"/>
  <c r="K2373" i="70" s="1"/>
  <c r="K2374" i="70" s="1"/>
  <c r="K2375" i="70" s="1"/>
  <c r="K2376" i="70" s="1"/>
  <c r="K2377" i="70" s="1"/>
  <c r="K2378" i="70" s="1"/>
  <c r="K2379" i="70" s="1"/>
  <c r="K2380" i="70" s="1"/>
  <c r="K2381" i="70" s="1"/>
  <c r="K2382" i="70" s="1"/>
  <c r="K2383" i="70" s="1"/>
  <c r="K2384" i="70" s="1"/>
  <c r="K2385" i="70" s="1"/>
  <c r="K2386" i="70" s="1"/>
  <c r="K2387" i="70" s="1"/>
  <c r="K2388" i="70" s="1"/>
  <c r="K2389" i="70" s="1"/>
  <c r="K2390" i="70" s="1"/>
  <c r="K2391" i="70" s="1"/>
  <c r="K2392" i="70" s="1"/>
  <c r="K2393" i="70" s="1"/>
  <c r="K2394" i="70" s="1"/>
  <c r="K2395" i="70" s="1"/>
  <c r="K2396" i="70" s="1"/>
  <c r="K2397" i="70" s="1"/>
  <c r="K2398" i="70" s="1"/>
  <c r="K2399" i="70" s="1"/>
  <c r="K2400" i="70" s="1"/>
  <c r="K2401" i="70" s="1"/>
  <c r="K2402" i="70" s="1"/>
  <c r="K2403" i="70" s="1"/>
  <c r="K2404" i="70" s="1"/>
  <c r="K2405" i="70" s="1"/>
  <c r="K2406" i="70" s="1"/>
  <c r="K2407" i="70" s="1"/>
  <c r="K2408" i="70" s="1"/>
  <c r="K2409" i="70" s="1"/>
  <c r="K2410" i="70" s="1"/>
  <c r="K2411" i="70" s="1"/>
  <c r="K2412" i="70" s="1"/>
  <c r="K2413" i="70" s="1"/>
  <c r="K2414" i="70" s="1"/>
  <c r="K2415" i="70" s="1"/>
  <c r="K2416" i="70" s="1"/>
  <c r="K2417" i="70" s="1"/>
  <c r="K2418" i="70" s="1"/>
  <c r="K2419" i="70" s="1"/>
  <c r="K2420" i="70" s="1"/>
  <c r="K2421" i="70" s="1"/>
  <c r="K2422" i="70" s="1"/>
  <c r="K2423" i="70" s="1"/>
  <c r="K2424" i="70" s="1"/>
  <c r="K2425" i="70" s="1"/>
  <c r="K2426" i="70" s="1"/>
  <c r="K2427" i="70" s="1"/>
  <c r="K2428" i="70" s="1"/>
  <c r="K2429" i="70" s="1"/>
  <c r="K2430" i="70" s="1"/>
  <c r="K2431" i="70" s="1"/>
  <c r="K2432" i="70" s="1"/>
  <c r="K2433" i="70" s="1"/>
  <c r="K2434" i="70" s="1"/>
  <c r="K2435" i="70" s="1"/>
  <c r="K2436" i="70" s="1"/>
  <c r="K2437" i="70" s="1"/>
  <c r="K2438" i="70" s="1"/>
  <c r="K2439" i="70" s="1"/>
  <c r="K2440" i="70" s="1"/>
  <c r="K2441" i="70" s="1"/>
  <c r="K2442" i="70" s="1"/>
  <c r="K2443" i="70" s="1"/>
  <c r="K2444" i="70" s="1"/>
  <c r="K2445" i="70" s="1"/>
  <c r="K2446" i="70" s="1"/>
  <c r="K2447" i="70" s="1"/>
  <c r="K2448" i="70" s="1"/>
  <c r="K2449" i="70" s="1"/>
  <c r="K2450" i="70" s="1"/>
  <c r="K2451" i="70" s="1"/>
  <c r="K2452" i="70" s="1"/>
  <c r="K2453" i="70" s="1"/>
  <c r="K2454" i="70" s="1"/>
  <c r="K2455" i="70" s="1"/>
  <c r="K2456" i="70" s="1"/>
  <c r="K2457" i="70" s="1"/>
  <c r="K2458" i="70" s="1"/>
  <c r="K2459" i="70" s="1"/>
  <c r="K2460" i="70" s="1"/>
  <c r="K2461" i="70" s="1"/>
  <c r="K2462" i="70" s="1"/>
  <c r="K2463" i="70" s="1"/>
  <c r="K2464" i="70" s="1"/>
  <c r="K2465" i="70" s="1"/>
  <c r="K2466" i="70" s="1"/>
  <c r="K2467" i="70" s="1"/>
  <c r="K2468" i="70" s="1"/>
  <c r="K2469" i="70" s="1"/>
  <c r="K2470" i="70" s="1"/>
  <c r="K2471" i="70" s="1"/>
  <c r="K2472" i="70" s="1"/>
  <c r="K2473" i="70" s="1"/>
  <c r="K2474" i="70" s="1"/>
  <c r="K2475" i="70" s="1"/>
  <c r="K2476" i="70" s="1"/>
  <c r="K2477" i="70" s="1"/>
  <c r="K2478" i="70" s="1"/>
  <c r="K2479" i="70" s="1"/>
  <c r="K2480" i="70" s="1"/>
  <c r="K2481" i="70" s="1"/>
  <c r="K2482" i="70" s="1"/>
  <c r="K2483" i="70" s="1"/>
  <c r="K2484" i="70" s="1"/>
  <c r="K2485" i="70" s="1"/>
  <c r="K2486" i="70" s="1"/>
  <c r="K2487" i="70" s="1"/>
  <c r="K2488" i="70" s="1"/>
  <c r="K2489" i="70" s="1"/>
  <c r="K2490" i="70" s="1"/>
  <c r="K2491" i="70" s="1"/>
  <c r="K2492" i="70" s="1"/>
  <c r="K2493" i="70" s="1"/>
  <c r="K2494" i="70" s="1"/>
  <c r="K2495" i="70" s="1"/>
  <c r="K2496" i="70" s="1"/>
  <c r="K2497" i="70" s="1"/>
  <c r="K2498" i="70" s="1"/>
  <c r="K2499" i="70" s="1"/>
  <c r="K2500" i="70" s="1"/>
  <c r="K2501" i="70" s="1"/>
  <c r="K2502" i="70" s="1"/>
  <c r="K2503" i="70" s="1"/>
  <c r="K2504" i="70" s="1"/>
  <c r="K2505" i="70" s="1"/>
  <c r="K2506" i="70" s="1"/>
  <c r="K2507" i="70" s="1"/>
  <c r="K2508" i="70" s="1"/>
  <c r="K2509" i="70" s="1"/>
  <c r="K2510" i="70" s="1"/>
  <c r="K2511" i="70" s="1"/>
  <c r="K2512" i="70" s="1"/>
  <c r="K2513" i="70" s="1"/>
  <c r="K2514" i="70" s="1"/>
  <c r="K2515" i="70" s="1"/>
  <c r="K2516" i="70" s="1"/>
  <c r="K2517" i="70" s="1"/>
  <c r="K2518" i="70" s="1"/>
  <c r="K2519" i="70" s="1"/>
  <c r="K2520" i="70" s="1"/>
  <c r="K2521" i="70" s="1"/>
  <c r="K2522" i="70" s="1"/>
  <c r="K2523" i="70" s="1"/>
  <c r="K2524" i="70" s="1"/>
  <c r="K2525" i="70" s="1"/>
  <c r="K2526" i="70" s="1"/>
  <c r="K2527" i="70" s="1"/>
  <c r="K2528" i="70" s="1"/>
  <c r="K2529" i="70" s="1"/>
  <c r="K2530" i="70" s="1"/>
  <c r="K2531" i="70" s="1"/>
  <c r="K2532" i="70" s="1"/>
  <c r="K2533" i="70" s="1"/>
  <c r="K2534" i="70" s="1"/>
  <c r="K2535" i="70" s="1"/>
  <c r="K2536" i="70" s="1"/>
  <c r="K2537" i="70" s="1"/>
  <c r="K2538" i="70" s="1"/>
  <c r="K2539" i="70" s="1"/>
  <c r="K2540" i="70" s="1"/>
  <c r="K2541" i="70" s="1"/>
  <c r="K2542" i="70" s="1"/>
  <c r="K2543" i="70" s="1"/>
  <c r="K2544" i="70" s="1"/>
  <c r="K2545" i="70" s="1"/>
  <c r="K2546" i="70" s="1"/>
  <c r="K2547" i="70" s="1"/>
  <c r="K2548" i="70" s="1"/>
  <c r="K2549" i="70" s="1"/>
  <c r="K2550" i="70" s="1"/>
  <c r="K2551" i="70" s="1"/>
  <c r="K2552" i="70" s="1"/>
  <c r="K2553" i="70" s="1"/>
  <c r="K2554" i="70" s="1"/>
  <c r="K2555" i="70" s="1"/>
  <c r="K2556" i="70" s="1"/>
  <c r="K2557" i="70" s="1"/>
  <c r="K2558" i="70" s="1"/>
  <c r="K2559" i="70" s="1"/>
  <c r="K2560" i="70" s="1"/>
  <c r="K2561" i="70" s="1"/>
  <c r="K2562" i="70" s="1"/>
  <c r="K2563" i="70" s="1"/>
  <c r="K2564" i="70" s="1"/>
  <c r="K2565" i="70" s="1"/>
  <c r="K2566" i="70" s="1"/>
  <c r="K2567" i="70" s="1"/>
  <c r="K2568" i="70" s="1"/>
  <c r="K2569" i="70" s="1"/>
  <c r="K2570" i="70" s="1"/>
  <c r="K2571" i="70" s="1"/>
  <c r="K2572" i="70" s="1"/>
  <c r="K2573" i="70" s="1"/>
  <c r="K2574" i="70" s="1"/>
  <c r="K2575" i="70" s="1"/>
  <c r="K2576" i="70" s="1"/>
  <c r="K2577" i="70" s="1"/>
  <c r="K2578" i="70" s="1"/>
  <c r="K2579" i="70" s="1"/>
  <c r="K2580" i="70" s="1"/>
  <c r="K2581" i="70" s="1"/>
  <c r="K2582" i="70" s="1"/>
  <c r="K2583" i="70" s="1"/>
  <c r="K2584" i="70" s="1"/>
  <c r="K2585" i="70" s="1"/>
  <c r="K2586" i="70" s="1"/>
  <c r="K2587" i="70" s="1"/>
  <c r="K2588" i="70" s="1"/>
  <c r="K2589" i="70" s="1"/>
  <c r="K2590" i="70" s="1"/>
  <c r="K2591" i="70" s="1"/>
  <c r="K2592" i="70" s="1"/>
  <c r="K2593" i="70" s="1"/>
  <c r="K2594" i="70" s="1"/>
  <c r="K2595" i="70" s="1"/>
  <c r="K2596" i="70" s="1"/>
  <c r="K2597" i="70" s="1"/>
  <c r="K2598" i="70" s="1"/>
  <c r="K2599" i="70" s="1"/>
  <c r="K2600" i="70" s="1"/>
  <c r="K2601" i="70" s="1"/>
  <c r="K2602" i="70" s="1"/>
  <c r="K2603" i="70" s="1"/>
  <c r="K2604" i="70" s="1"/>
  <c r="K2605" i="70" s="1"/>
  <c r="K2606" i="70" s="1"/>
  <c r="K2607" i="70" s="1"/>
  <c r="K2608" i="70" s="1"/>
  <c r="K2609" i="70" s="1"/>
  <c r="K2610" i="70" s="1"/>
  <c r="K2611" i="70" s="1"/>
  <c r="K2612" i="70" s="1"/>
  <c r="K2613" i="70" s="1"/>
  <c r="K2614" i="70" s="1"/>
  <c r="K2615" i="70" s="1"/>
  <c r="K2616" i="70" s="1"/>
  <c r="K2617" i="70" s="1"/>
  <c r="K2618" i="70" s="1"/>
  <c r="K2619" i="70" s="1"/>
  <c r="K2620" i="70" s="1"/>
  <c r="K2621" i="70" s="1"/>
  <c r="K2622" i="70" s="1"/>
  <c r="K2623" i="70" s="1"/>
  <c r="K2624" i="70" s="1"/>
  <c r="K2625" i="70" s="1"/>
  <c r="K2626" i="70" s="1"/>
  <c r="K2627" i="70" s="1"/>
  <c r="K2628" i="70" s="1"/>
  <c r="K2629" i="70" s="1"/>
  <c r="K2630" i="70" s="1"/>
  <c r="K2631" i="70" s="1"/>
  <c r="K2632" i="70" s="1"/>
  <c r="K2633" i="70" s="1"/>
  <c r="K2634" i="70" s="1"/>
  <c r="K2635" i="70" s="1"/>
  <c r="K2636" i="70" s="1"/>
  <c r="K2637" i="70" s="1"/>
  <c r="K2638" i="70" s="1"/>
  <c r="K2639" i="70" s="1"/>
  <c r="K2640" i="70" s="1"/>
  <c r="K2641" i="70" s="1"/>
  <c r="K2642" i="70" s="1"/>
  <c r="K2643" i="70" s="1"/>
  <c r="K2644" i="70" s="1"/>
  <c r="K2645" i="70" s="1"/>
  <c r="K2646" i="70" s="1"/>
  <c r="K2647" i="70" s="1"/>
  <c r="K2648" i="70" s="1"/>
  <c r="K2649" i="70" s="1"/>
  <c r="K2650" i="70" s="1"/>
  <c r="K2651" i="70" s="1"/>
  <c r="K2652" i="70" s="1"/>
  <c r="K2653" i="70" s="1"/>
  <c r="K2654" i="70" s="1"/>
  <c r="K2655" i="70" s="1"/>
  <c r="K2656" i="70" s="1"/>
  <c r="K2657" i="70" s="1"/>
  <c r="K2658" i="70" s="1"/>
  <c r="K2659" i="70" s="1"/>
  <c r="K2660" i="70" s="1"/>
  <c r="K2661" i="70" s="1"/>
  <c r="K2662" i="70" s="1"/>
  <c r="K2663" i="70" s="1"/>
  <c r="K2664" i="70" s="1"/>
  <c r="K2665" i="70" s="1"/>
  <c r="K2666" i="70" s="1"/>
  <c r="K2667" i="70" s="1"/>
  <c r="K2668" i="70" s="1"/>
  <c r="K2669" i="70" s="1"/>
  <c r="K2670" i="70" s="1"/>
  <c r="K2671" i="70" s="1"/>
  <c r="K2672" i="70" s="1"/>
  <c r="K2673" i="70" s="1"/>
  <c r="K2674" i="70" s="1"/>
  <c r="K2675" i="70" s="1"/>
  <c r="K2676" i="70" s="1"/>
  <c r="K2677" i="70" s="1"/>
  <c r="K2678" i="70" s="1"/>
  <c r="K2679" i="70" s="1"/>
  <c r="K2680" i="70" s="1"/>
  <c r="K2681" i="70" s="1"/>
  <c r="K2682" i="70" s="1"/>
  <c r="K2683" i="70" s="1"/>
  <c r="K2684" i="70" s="1"/>
  <c r="K2685" i="70" s="1"/>
  <c r="K2686" i="70" s="1"/>
  <c r="K2687" i="70" s="1"/>
  <c r="K2688" i="70" s="1"/>
  <c r="K2689" i="70" s="1"/>
  <c r="K2690" i="70" s="1"/>
  <c r="K2691" i="70" s="1"/>
  <c r="K2692" i="70" s="1"/>
  <c r="K2693" i="70" s="1"/>
  <c r="K2694" i="70" s="1"/>
  <c r="K2695" i="70" s="1"/>
  <c r="K2696" i="70" s="1"/>
  <c r="K2697" i="70" s="1"/>
  <c r="K2698" i="70" s="1"/>
  <c r="K2699" i="70" s="1"/>
  <c r="K2700" i="70" s="1"/>
  <c r="K2701" i="70" s="1"/>
  <c r="K2702" i="70" s="1"/>
  <c r="K2703" i="70" s="1"/>
  <c r="K2704" i="70" s="1"/>
  <c r="K2705" i="70" s="1"/>
  <c r="K2706" i="70" s="1"/>
  <c r="K2707" i="70" s="1"/>
  <c r="K2708" i="70" s="1"/>
  <c r="K2709" i="70" s="1"/>
  <c r="K2710" i="70" s="1"/>
  <c r="K2711" i="70" s="1"/>
  <c r="K2712" i="70" s="1"/>
  <c r="K2713" i="70" s="1"/>
  <c r="K2714" i="70" s="1"/>
  <c r="K2715" i="70" s="1"/>
  <c r="K2716" i="70" s="1"/>
  <c r="K2717" i="70" s="1"/>
  <c r="K2718" i="70" s="1"/>
  <c r="K2719" i="70" s="1"/>
  <c r="K2720" i="70" s="1"/>
  <c r="K2721" i="70" s="1"/>
  <c r="K2722" i="70" s="1"/>
  <c r="K2723" i="70" s="1"/>
  <c r="K2724" i="70" s="1"/>
  <c r="K2725" i="70" s="1"/>
  <c r="K2726" i="70" s="1"/>
  <c r="K2727" i="70" s="1"/>
  <c r="K2728" i="70" s="1"/>
  <c r="K2729" i="70" s="1"/>
  <c r="K2730" i="70" s="1"/>
  <c r="K2731" i="70" s="1"/>
  <c r="K2732" i="70" s="1"/>
  <c r="K2733" i="70" s="1"/>
  <c r="K2734" i="70" s="1"/>
  <c r="K2735" i="70" s="1"/>
  <c r="K2736" i="70" s="1"/>
  <c r="K2737" i="70" s="1"/>
  <c r="K2738" i="70" s="1"/>
  <c r="K2739" i="70" s="1"/>
  <c r="K2740" i="70" s="1"/>
  <c r="K2741" i="70" s="1"/>
  <c r="K2742" i="70" s="1"/>
  <c r="K2743" i="70" s="1"/>
  <c r="K2744" i="70" s="1"/>
  <c r="K2745" i="70" s="1"/>
  <c r="K2746" i="70" s="1"/>
  <c r="K2747" i="70" s="1"/>
  <c r="K2748" i="70" s="1"/>
  <c r="K2749" i="70" s="1"/>
  <c r="K2750" i="70" s="1"/>
  <c r="K2751" i="70" s="1"/>
  <c r="K2752" i="70" s="1"/>
  <c r="K2753" i="70" s="1"/>
  <c r="K2754" i="70" s="1"/>
  <c r="K2755" i="70" s="1"/>
  <c r="K2756" i="70" s="1"/>
  <c r="K2757" i="70" s="1"/>
  <c r="K2758" i="70" s="1"/>
  <c r="K2759" i="70" s="1"/>
  <c r="K2760" i="70" s="1"/>
  <c r="K2761" i="70" s="1"/>
  <c r="K2762" i="70" s="1"/>
  <c r="K2763" i="70" s="1"/>
  <c r="K2764" i="70" s="1"/>
  <c r="K2765" i="70" s="1"/>
  <c r="K2766" i="70" s="1"/>
  <c r="K2767" i="70" s="1"/>
  <c r="K2768" i="70" s="1"/>
  <c r="K2769" i="70" s="1"/>
  <c r="K2770" i="70" s="1"/>
  <c r="K2771" i="70" s="1"/>
  <c r="K2772" i="70" s="1"/>
  <c r="K2773" i="70" s="1"/>
  <c r="K2774" i="70" s="1"/>
  <c r="K2775" i="70" s="1"/>
  <c r="K2776" i="70" s="1"/>
  <c r="K2777" i="70" s="1"/>
  <c r="K2778" i="70" s="1"/>
  <c r="K2779" i="70" s="1"/>
  <c r="K2780" i="70" s="1"/>
  <c r="K2781" i="70" s="1"/>
  <c r="K2782" i="70" s="1"/>
  <c r="K2783" i="70" s="1"/>
  <c r="K2784" i="70" s="1"/>
  <c r="K2785" i="70" s="1"/>
  <c r="K2786" i="70" s="1"/>
  <c r="K2787" i="70" s="1"/>
  <c r="K2788" i="70" s="1"/>
  <c r="K2789" i="70" s="1"/>
  <c r="K2790" i="70" s="1"/>
  <c r="K2791" i="70" s="1"/>
  <c r="K2792" i="70" s="1"/>
  <c r="K2793" i="70" s="1"/>
  <c r="K2794" i="70" s="1"/>
  <c r="K2795" i="70" s="1"/>
  <c r="K2796" i="70" s="1"/>
  <c r="K2797" i="70" s="1"/>
  <c r="K2798" i="70" s="1"/>
  <c r="K2799" i="70" s="1"/>
  <c r="K2800" i="70" s="1"/>
  <c r="K2801" i="70" s="1"/>
  <c r="K2802" i="70" s="1"/>
  <c r="K2803" i="70" s="1"/>
  <c r="K2804" i="70" s="1"/>
  <c r="K2805" i="70" s="1"/>
  <c r="K2806" i="70" s="1"/>
  <c r="K2807" i="70" s="1"/>
  <c r="K2808" i="70" s="1"/>
  <c r="K2809" i="70" s="1"/>
  <c r="K2810" i="70" s="1"/>
  <c r="K2811" i="70" s="1"/>
  <c r="K2812" i="70" s="1"/>
  <c r="K2813" i="70" s="1"/>
  <c r="K2814" i="70" s="1"/>
  <c r="K2815" i="70" s="1"/>
  <c r="K2816" i="70" s="1"/>
  <c r="K2817" i="70" s="1"/>
  <c r="K2818" i="70" s="1"/>
  <c r="K2819" i="70" s="1"/>
  <c r="K2820" i="70" s="1"/>
  <c r="K2821" i="70" s="1"/>
  <c r="K2822" i="70" s="1"/>
  <c r="K2823" i="70" s="1"/>
  <c r="K2824" i="70" s="1"/>
  <c r="K2825" i="70" s="1"/>
  <c r="K2826" i="70" s="1"/>
  <c r="K2827" i="70" s="1"/>
  <c r="K2828" i="70" s="1"/>
  <c r="K2829" i="70" s="1"/>
  <c r="K2830" i="70" s="1"/>
  <c r="K2831" i="70" s="1"/>
  <c r="K2832" i="70" s="1"/>
  <c r="K2833" i="70" s="1"/>
  <c r="K2834" i="70" s="1"/>
  <c r="K2835" i="70" s="1"/>
  <c r="K2836" i="70" s="1"/>
  <c r="K2837" i="70" s="1"/>
  <c r="K2838" i="70" s="1"/>
  <c r="K2839" i="70" s="1"/>
  <c r="K2840" i="70" s="1"/>
  <c r="K2841" i="70" s="1"/>
  <c r="K2842" i="70" s="1"/>
  <c r="K2843" i="70" s="1"/>
  <c r="K2844" i="70" s="1"/>
  <c r="K2845" i="70" s="1"/>
  <c r="K2846" i="70" s="1"/>
  <c r="K2847" i="70" s="1"/>
  <c r="K2848" i="70" s="1"/>
  <c r="K2849" i="70" s="1"/>
  <c r="K2850" i="70" s="1"/>
  <c r="K2851" i="70" s="1"/>
  <c r="K2852" i="70" s="1"/>
  <c r="K2853" i="70" s="1"/>
  <c r="K2854" i="70" s="1"/>
  <c r="K2855" i="70" s="1"/>
  <c r="K2856" i="70" s="1"/>
  <c r="K2857" i="70" s="1"/>
  <c r="K2858" i="70" s="1"/>
  <c r="K2859" i="70" s="1"/>
  <c r="K2860" i="70" s="1"/>
  <c r="K2861" i="70" s="1"/>
  <c r="K2862" i="70" s="1"/>
  <c r="K2863" i="70" s="1"/>
  <c r="K2864" i="70" s="1"/>
  <c r="K2865" i="70" s="1"/>
  <c r="K2866" i="70" s="1"/>
  <c r="K2867" i="70" s="1"/>
  <c r="K2868" i="70" s="1"/>
  <c r="K2869" i="70" s="1"/>
  <c r="K2870" i="70" s="1"/>
  <c r="K2871" i="70" s="1"/>
  <c r="K2872" i="70" s="1"/>
  <c r="K2873" i="70" s="1"/>
  <c r="K2874" i="70" s="1"/>
  <c r="K2875" i="70" s="1"/>
  <c r="K2876" i="70" s="1"/>
  <c r="K2877" i="70" s="1"/>
  <c r="K2878" i="70" s="1"/>
  <c r="K2879" i="70" s="1"/>
  <c r="K2880" i="70" s="1"/>
  <c r="K2881" i="70" s="1"/>
  <c r="K2882" i="70" s="1"/>
  <c r="K2883" i="70" s="1"/>
  <c r="K2884" i="70" s="1"/>
  <c r="K2885" i="70" s="1"/>
  <c r="K2886" i="70" s="1"/>
  <c r="K2887" i="70" s="1"/>
  <c r="K2888" i="70" s="1"/>
  <c r="K2889" i="70" s="1"/>
  <c r="K2890" i="70" s="1"/>
  <c r="K2891" i="70" s="1"/>
  <c r="K2892" i="70" s="1"/>
  <c r="K2893" i="70" s="1"/>
  <c r="K2894" i="70" s="1"/>
  <c r="K2895" i="70" s="1"/>
  <c r="K2896" i="70" s="1"/>
  <c r="K2897" i="70" s="1"/>
  <c r="K2898" i="70" s="1"/>
  <c r="K2899" i="70" s="1"/>
  <c r="K2900" i="70" s="1"/>
  <c r="K2901" i="70" s="1"/>
  <c r="K2902" i="70" s="1"/>
  <c r="K2903" i="70" s="1"/>
  <c r="K2904" i="70" s="1"/>
  <c r="K2905" i="70" s="1"/>
  <c r="K2906" i="70" s="1"/>
  <c r="K2907" i="70" s="1"/>
  <c r="K2908" i="70" s="1"/>
  <c r="K2909" i="70" s="1"/>
  <c r="K2910" i="70" s="1"/>
  <c r="K2911" i="70" s="1"/>
  <c r="K2912" i="70" s="1"/>
  <c r="K2913" i="70" s="1"/>
  <c r="K2914" i="70" s="1"/>
  <c r="K2915" i="70" s="1"/>
  <c r="K2916" i="70" s="1"/>
  <c r="K2917" i="70" s="1"/>
  <c r="K2918" i="70" s="1"/>
  <c r="K2919" i="70" s="1"/>
  <c r="K2920" i="70" s="1"/>
  <c r="K2921" i="70" s="1"/>
  <c r="K2922" i="70" s="1"/>
  <c r="K2923" i="70" s="1"/>
  <c r="K2924" i="70" s="1"/>
  <c r="K2925" i="70" s="1"/>
  <c r="K2926" i="70" s="1"/>
  <c r="K2927" i="70" s="1"/>
  <c r="K2928" i="70" s="1"/>
  <c r="K2929" i="70" s="1"/>
  <c r="K2930" i="70" s="1"/>
  <c r="K2931" i="70" s="1"/>
  <c r="K2932" i="70" s="1"/>
  <c r="K2933" i="70" s="1"/>
  <c r="K2934" i="70" s="1"/>
  <c r="K2935" i="70" s="1"/>
  <c r="K2936" i="70" s="1"/>
  <c r="K2937" i="70" s="1"/>
  <c r="K2938" i="70" s="1"/>
  <c r="K2939" i="70" s="1"/>
  <c r="K2940" i="70" s="1"/>
  <c r="K2941" i="70" s="1"/>
  <c r="K2942" i="70" s="1"/>
  <c r="K2943" i="70" s="1"/>
  <c r="K2944" i="70" s="1"/>
  <c r="K2945" i="70" s="1"/>
  <c r="K2946" i="70" s="1"/>
  <c r="K2947" i="70" s="1"/>
  <c r="K2948" i="70" s="1"/>
  <c r="K2949" i="70" s="1"/>
  <c r="K2950" i="70" s="1"/>
  <c r="K2951" i="70" s="1"/>
  <c r="K2952" i="70" s="1"/>
  <c r="K2953" i="70" s="1"/>
  <c r="K2954" i="70" s="1"/>
  <c r="K2955" i="70" s="1"/>
  <c r="K2956" i="70" s="1"/>
  <c r="K2957" i="70" s="1"/>
  <c r="K2958" i="70" s="1"/>
  <c r="K2959" i="70" s="1"/>
  <c r="K2960" i="70" s="1"/>
  <c r="K2961" i="70" s="1"/>
  <c r="K2962" i="70" s="1"/>
  <c r="K2963" i="70" s="1"/>
  <c r="K2964" i="70" s="1"/>
  <c r="K2965" i="70" s="1"/>
  <c r="K2966" i="70" s="1"/>
  <c r="K2967" i="70" s="1"/>
  <c r="K2968" i="70" s="1"/>
  <c r="K2969" i="70" s="1"/>
  <c r="K2970" i="70" s="1"/>
  <c r="K2971" i="70" s="1"/>
  <c r="K2972" i="70" s="1"/>
  <c r="K2973" i="70" s="1"/>
  <c r="K2974" i="70" s="1"/>
  <c r="K2975" i="70" s="1"/>
  <c r="K2976" i="70" s="1"/>
  <c r="K2977" i="70" s="1"/>
  <c r="K2978" i="70" s="1"/>
  <c r="K2979" i="70" s="1"/>
  <c r="K2980" i="70" s="1"/>
  <c r="K2981" i="70" s="1"/>
  <c r="K2982" i="70" s="1"/>
  <c r="K2983" i="70" s="1"/>
  <c r="K2984" i="70" s="1"/>
  <c r="K2985" i="70" s="1"/>
  <c r="K2986" i="70" s="1"/>
  <c r="K2987" i="70" s="1"/>
  <c r="K2988" i="70" s="1"/>
  <c r="K2989" i="70" s="1"/>
  <c r="K2990" i="70" s="1"/>
  <c r="K2991" i="70" s="1"/>
  <c r="K2992" i="70" s="1"/>
  <c r="K2993" i="70" s="1"/>
  <c r="K2994" i="70" s="1"/>
  <c r="K2995" i="70" s="1"/>
  <c r="K2996" i="70" s="1"/>
  <c r="K2997" i="70" s="1"/>
  <c r="K2998" i="70" s="1"/>
  <c r="K2999" i="70" s="1"/>
  <c r="K3000" i="70" s="1"/>
  <c r="K3001" i="70" s="1"/>
  <c r="K3002" i="70" s="1"/>
  <c r="K3003" i="70" s="1"/>
  <c r="K3004" i="70" s="1"/>
  <c r="K3005" i="70" s="1"/>
  <c r="K3006" i="70" s="1"/>
  <c r="K3007" i="70" s="1"/>
  <c r="K3008" i="70" s="1"/>
  <c r="K3009" i="70" s="1"/>
  <c r="K3010" i="70" s="1"/>
  <c r="K3011" i="70" s="1"/>
  <c r="K3012" i="70" s="1"/>
  <c r="K3013" i="70" s="1"/>
  <c r="K3014" i="70" s="1"/>
  <c r="K3015" i="70" s="1"/>
  <c r="K3016" i="70" s="1"/>
  <c r="K3017" i="70" s="1"/>
  <c r="K3018" i="70" s="1"/>
  <c r="K3019" i="70" s="1"/>
  <c r="K3020" i="70" s="1"/>
  <c r="K3021" i="70" s="1"/>
  <c r="K3022" i="70" s="1"/>
  <c r="K3023" i="70" s="1"/>
  <c r="K3024" i="70" s="1"/>
  <c r="K3025" i="70" s="1"/>
  <c r="K3026" i="70" s="1"/>
  <c r="K3027" i="70" s="1"/>
  <c r="K3028" i="70" s="1"/>
  <c r="K3029" i="70" s="1"/>
  <c r="K3030" i="70" s="1"/>
  <c r="K3031" i="70" s="1"/>
  <c r="K3032" i="70" s="1"/>
  <c r="K3033" i="70" s="1"/>
  <c r="K3034" i="70" s="1"/>
  <c r="K3035" i="70" s="1"/>
  <c r="K3036" i="70" s="1"/>
  <c r="K3037" i="70" s="1"/>
  <c r="K3038" i="70" s="1"/>
  <c r="K3039" i="70" s="1"/>
  <c r="K3040" i="70" s="1"/>
  <c r="K3041" i="70" s="1"/>
  <c r="K3042" i="70" s="1"/>
  <c r="K3043" i="70" s="1"/>
  <c r="K3044" i="70" s="1"/>
  <c r="K3045" i="70" s="1"/>
  <c r="K3046" i="70" s="1"/>
  <c r="K3047" i="70" s="1"/>
  <c r="K3048" i="70" s="1"/>
  <c r="K3049" i="70" s="1"/>
  <c r="K3050" i="70" s="1"/>
  <c r="K3051" i="70" s="1"/>
  <c r="K3052" i="70" s="1"/>
  <c r="K3053" i="70" s="1"/>
  <c r="K3054" i="70" s="1"/>
  <c r="K3055" i="70" s="1"/>
  <c r="K3056" i="70" s="1"/>
  <c r="K3057" i="70" s="1"/>
  <c r="K3058" i="70" s="1"/>
  <c r="K3059" i="70" s="1"/>
  <c r="K3060" i="70" s="1"/>
  <c r="K3061" i="70" s="1"/>
  <c r="K3062" i="70" s="1"/>
  <c r="K3063" i="70" s="1"/>
  <c r="K3064" i="70" s="1"/>
  <c r="K3065" i="70" s="1"/>
  <c r="K3066" i="70" s="1"/>
  <c r="K3067" i="70" s="1"/>
  <c r="K3068" i="70" s="1"/>
  <c r="K3069" i="70" s="1"/>
  <c r="K3070" i="70" s="1"/>
  <c r="K3071" i="70" s="1"/>
  <c r="K3072" i="70" s="1"/>
  <c r="K3073" i="70" s="1"/>
  <c r="K3074" i="70" s="1"/>
  <c r="K3075" i="70" s="1"/>
  <c r="K3076" i="70" s="1"/>
  <c r="K3077" i="70" s="1"/>
  <c r="K3078" i="70" s="1"/>
  <c r="K3079" i="70" s="1"/>
  <c r="K3080" i="70" s="1"/>
  <c r="K3081" i="70" s="1"/>
  <c r="K3082" i="70" s="1"/>
  <c r="K3083" i="70" s="1"/>
  <c r="K3084" i="70" s="1"/>
  <c r="K3085" i="70" s="1"/>
  <c r="K3086" i="70" s="1"/>
  <c r="K3087" i="70" s="1"/>
  <c r="K3088" i="70" s="1"/>
  <c r="K3089" i="70" s="1"/>
  <c r="K3090" i="70" s="1"/>
  <c r="K3091" i="70" s="1"/>
  <c r="K3092" i="70" s="1"/>
  <c r="K3093" i="70" s="1"/>
  <c r="K3094" i="70" s="1"/>
  <c r="K3095" i="70" s="1"/>
  <c r="K3096" i="70" s="1"/>
  <c r="K3097" i="70" s="1"/>
  <c r="K3098" i="70" s="1"/>
  <c r="K3099" i="70" s="1"/>
  <c r="K3100" i="70" s="1"/>
  <c r="K3101" i="70" s="1"/>
  <c r="K3102" i="70" s="1"/>
  <c r="K3103" i="70" s="1"/>
  <c r="K3104" i="70" s="1"/>
  <c r="K3105" i="70" s="1"/>
  <c r="K3106" i="70" s="1"/>
  <c r="K3107" i="70" s="1"/>
  <c r="K3108" i="70" s="1"/>
  <c r="K3109" i="70" s="1"/>
  <c r="K3110" i="70" s="1"/>
  <c r="K3111" i="70" s="1"/>
  <c r="K3112" i="70" s="1"/>
  <c r="K3113" i="70" s="1"/>
  <c r="K3114" i="70" s="1"/>
  <c r="K3115" i="70" s="1"/>
  <c r="K3116" i="70" s="1"/>
  <c r="K3117" i="70" s="1"/>
  <c r="K3118" i="70" s="1"/>
  <c r="K3119" i="70" s="1"/>
  <c r="K3120" i="70" s="1"/>
  <c r="K3121" i="70" s="1"/>
  <c r="K3122" i="70" s="1"/>
  <c r="K3123" i="70" s="1"/>
  <c r="K3124" i="70" s="1"/>
  <c r="K3125" i="70" s="1"/>
  <c r="K3126" i="70" s="1"/>
  <c r="K3127" i="70" s="1"/>
  <c r="K3128" i="70" s="1"/>
  <c r="K3129" i="70" s="1"/>
  <c r="K3130" i="70" s="1"/>
  <c r="K3131" i="70" s="1"/>
  <c r="K3132" i="70" s="1"/>
  <c r="K3133" i="70" s="1"/>
  <c r="K3134" i="70" s="1"/>
  <c r="K3135" i="70" s="1"/>
  <c r="K3136" i="70" s="1"/>
  <c r="K3137" i="70" s="1"/>
  <c r="K3138" i="70" s="1"/>
  <c r="K3139" i="70" s="1"/>
  <c r="K3140" i="70" s="1"/>
  <c r="K3141" i="70" s="1"/>
  <c r="K3142" i="70" s="1"/>
  <c r="K3143" i="70" s="1"/>
  <c r="K3144" i="70" s="1"/>
  <c r="K3145" i="70" s="1"/>
  <c r="K3146" i="70" s="1"/>
  <c r="K3147" i="70" s="1"/>
  <c r="K3148" i="70" s="1"/>
  <c r="K3149" i="70" s="1"/>
  <c r="K3150" i="70" s="1"/>
  <c r="K3151" i="70" s="1"/>
  <c r="K3152" i="70" s="1"/>
  <c r="K3153" i="70" s="1"/>
  <c r="K3154" i="70" s="1"/>
  <c r="K3155" i="70" s="1"/>
  <c r="K3156" i="70" s="1"/>
  <c r="K3157" i="70" s="1"/>
  <c r="K3158" i="70" s="1"/>
  <c r="K3159" i="70" s="1"/>
  <c r="K3160" i="70" s="1"/>
  <c r="K3161" i="70" s="1"/>
  <c r="K3162" i="70" s="1"/>
  <c r="K3163" i="70" s="1"/>
  <c r="K3164" i="70" s="1"/>
  <c r="K3165" i="70" s="1"/>
  <c r="K3166" i="70" s="1"/>
  <c r="K3167" i="70" s="1"/>
  <c r="K3168" i="70" s="1"/>
  <c r="K3169" i="70" s="1"/>
  <c r="K3170" i="70" s="1"/>
  <c r="K3171" i="70" s="1"/>
  <c r="K3172" i="70" s="1"/>
  <c r="K3173" i="70" s="1"/>
  <c r="K3174" i="70" s="1"/>
  <c r="K3175" i="70" s="1"/>
  <c r="K3176" i="70" s="1"/>
  <c r="K3177" i="70" s="1"/>
  <c r="K3178" i="70" s="1"/>
  <c r="K3179" i="70" s="1"/>
  <c r="K3180" i="70" s="1"/>
  <c r="K3181" i="70" s="1"/>
  <c r="K3182" i="70" s="1"/>
  <c r="K3183" i="70" s="1"/>
  <c r="K3184" i="70" s="1"/>
  <c r="K3185" i="70" s="1"/>
  <c r="K3186" i="70" s="1"/>
  <c r="K3187" i="70" s="1"/>
  <c r="K3188" i="70" s="1"/>
  <c r="K3189" i="70" s="1"/>
  <c r="K3190" i="70" s="1"/>
  <c r="K3191" i="70" s="1"/>
  <c r="K3192" i="70" s="1"/>
  <c r="K3193" i="70" s="1"/>
  <c r="K3194" i="70" s="1"/>
  <c r="K3195" i="70" s="1"/>
  <c r="K3196" i="70" s="1"/>
  <c r="K3197" i="70" s="1"/>
  <c r="K3198" i="70" s="1"/>
  <c r="K3199" i="70" s="1"/>
  <c r="K3200" i="70" s="1"/>
  <c r="K3201" i="70" s="1"/>
  <c r="K3202" i="70" s="1"/>
  <c r="K3203" i="70" s="1"/>
  <c r="K3204" i="70" s="1"/>
  <c r="K3205" i="70" s="1"/>
  <c r="K3206" i="70" s="1"/>
  <c r="K3207" i="70" s="1"/>
  <c r="K3208" i="70" s="1"/>
  <c r="K3209" i="70" s="1"/>
  <c r="K3210" i="70" s="1"/>
  <c r="K3211" i="70" s="1"/>
  <c r="K3212" i="70" s="1"/>
  <c r="K3213" i="70" s="1"/>
  <c r="K3214" i="70" s="1"/>
  <c r="K3215" i="70" s="1"/>
  <c r="K3216" i="70" s="1"/>
  <c r="K3217" i="70" s="1"/>
  <c r="K3218" i="70" s="1"/>
  <c r="K3219" i="70" s="1"/>
  <c r="K3220" i="70" s="1"/>
  <c r="K3221" i="70" s="1"/>
  <c r="K3222" i="70" s="1"/>
  <c r="K3223" i="70" s="1"/>
  <c r="K3224" i="70" s="1"/>
  <c r="K3225" i="70" s="1"/>
  <c r="K3226" i="70" s="1"/>
  <c r="K3227" i="70" s="1"/>
  <c r="K3228" i="70" s="1"/>
  <c r="K3229" i="70" s="1"/>
  <c r="K3230" i="70" s="1"/>
  <c r="K3231" i="70" s="1"/>
  <c r="K3232" i="70" s="1"/>
  <c r="K3233" i="70" s="1"/>
  <c r="K3234" i="70" s="1"/>
  <c r="K3235" i="70" s="1"/>
  <c r="K3236" i="70" s="1"/>
  <c r="K3237" i="70" s="1"/>
  <c r="K3238" i="70" s="1"/>
  <c r="K3239" i="70" s="1"/>
  <c r="K3240" i="70" s="1"/>
  <c r="K3241" i="70" s="1"/>
  <c r="K3242" i="70" s="1"/>
  <c r="K3243" i="70" s="1"/>
  <c r="K3244" i="70" s="1"/>
  <c r="K3245" i="70" s="1"/>
  <c r="K3246" i="70" s="1"/>
  <c r="K3247" i="70" s="1"/>
  <c r="K3248" i="70" s="1"/>
  <c r="K3249" i="70" s="1"/>
  <c r="K3250" i="70" s="1"/>
  <c r="K3251" i="70" s="1"/>
  <c r="K3252" i="70" s="1"/>
  <c r="K3253" i="70" s="1"/>
  <c r="K3254" i="70" s="1"/>
  <c r="K3255" i="70" s="1"/>
  <c r="K3256" i="70" s="1"/>
  <c r="K3257" i="70" s="1"/>
  <c r="K3258" i="70" s="1"/>
  <c r="K3259" i="70" s="1"/>
  <c r="K3260" i="70" s="1"/>
  <c r="K3261" i="70" s="1"/>
  <c r="K3262" i="70" s="1"/>
  <c r="K3263" i="70" s="1"/>
  <c r="K3264" i="70" s="1"/>
  <c r="K3265" i="70" s="1"/>
  <c r="K3266" i="70" s="1"/>
  <c r="K3267" i="70" s="1"/>
  <c r="K3268" i="70" s="1"/>
  <c r="K3269" i="70" s="1"/>
  <c r="K3270" i="70" s="1"/>
  <c r="K3271" i="70" s="1"/>
  <c r="K3272" i="70" s="1"/>
  <c r="K3273" i="70" s="1"/>
  <c r="K3274" i="70" s="1"/>
  <c r="K3275" i="70" s="1"/>
  <c r="K3276" i="70" s="1"/>
  <c r="K3277" i="70" s="1"/>
  <c r="K3278" i="70" s="1"/>
  <c r="K3279" i="70" s="1"/>
  <c r="K3280" i="70" s="1"/>
  <c r="K3281" i="70" s="1"/>
  <c r="K3282" i="70" s="1"/>
  <c r="K3283" i="70" s="1"/>
  <c r="K3284" i="70" s="1"/>
  <c r="K3285" i="70" s="1"/>
  <c r="K3286" i="70" s="1"/>
  <c r="K3287" i="70" s="1"/>
  <c r="K3288" i="70" s="1"/>
  <c r="K3289" i="70" s="1"/>
  <c r="K3290" i="70" s="1"/>
  <c r="K3291" i="70" s="1"/>
  <c r="K3292" i="70" s="1"/>
  <c r="K3293" i="70" s="1"/>
  <c r="K3294" i="70" s="1"/>
  <c r="K3295" i="70" s="1"/>
  <c r="K3296" i="70" s="1"/>
  <c r="K3297" i="70" s="1"/>
  <c r="K3298" i="70" s="1"/>
  <c r="K3299" i="70" s="1"/>
  <c r="K3300" i="70" s="1"/>
  <c r="K3301" i="70" s="1"/>
  <c r="K3302" i="70" s="1"/>
  <c r="K3303" i="70" s="1"/>
  <c r="K3304" i="70" s="1"/>
  <c r="K3305" i="70" s="1"/>
  <c r="K3306" i="70" s="1"/>
  <c r="K3307" i="70" s="1"/>
  <c r="K3308" i="70" s="1"/>
  <c r="K3309" i="70" s="1"/>
  <c r="K3310" i="70" s="1"/>
  <c r="K3311" i="70" s="1"/>
  <c r="K3312" i="70" s="1"/>
  <c r="K3313" i="70" s="1"/>
  <c r="K3314" i="70" s="1"/>
  <c r="K3315" i="70" s="1"/>
  <c r="K3316" i="70" s="1"/>
  <c r="K3317" i="70" s="1"/>
  <c r="K3318" i="70" s="1"/>
  <c r="K3319" i="70" s="1"/>
  <c r="K3320" i="70" s="1"/>
  <c r="K3321" i="70" s="1"/>
  <c r="K3322" i="70" s="1"/>
  <c r="K3323" i="70" s="1"/>
  <c r="K3324" i="70" s="1"/>
  <c r="K3325" i="70" s="1"/>
  <c r="K3326" i="70" s="1"/>
  <c r="K3327" i="70" s="1"/>
  <c r="K3328" i="70" s="1"/>
  <c r="K3329" i="70" s="1"/>
  <c r="K3330" i="70" s="1"/>
  <c r="K3331" i="70" s="1"/>
  <c r="K3332" i="70" s="1"/>
  <c r="K3333" i="70" s="1"/>
  <c r="K3334" i="70" s="1"/>
  <c r="K3335" i="70" s="1"/>
  <c r="K3336" i="70" s="1"/>
  <c r="K3337" i="70" s="1"/>
  <c r="K3338" i="70" s="1"/>
  <c r="K3339" i="70" s="1"/>
  <c r="K3340" i="70" s="1"/>
  <c r="K3341" i="70" s="1"/>
  <c r="K3342" i="70" s="1"/>
  <c r="K3343" i="70" s="1"/>
  <c r="K3344" i="70" s="1"/>
  <c r="K3345" i="70" s="1"/>
  <c r="K3346" i="70" s="1"/>
  <c r="K3347" i="70" s="1"/>
  <c r="K3348" i="70" s="1"/>
  <c r="K3349" i="70" s="1"/>
  <c r="K3350" i="70" s="1"/>
  <c r="K3351" i="70" s="1"/>
  <c r="K3352" i="70" s="1"/>
  <c r="K3353" i="70" s="1"/>
  <c r="K3354" i="70" s="1"/>
  <c r="K3355" i="70" s="1"/>
  <c r="K3356" i="70" s="1"/>
  <c r="K3357" i="70" s="1"/>
  <c r="K3358" i="70" s="1"/>
  <c r="K3359" i="70" s="1"/>
  <c r="K3360" i="70" s="1"/>
  <c r="K3361" i="70" s="1"/>
  <c r="K3362" i="70" s="1"/>
  <c r="K3363" i="70" s="1"/>
  <c r="K3364" i="70" s="1"/>
  <c r="K3365" i="70" s="1"/>
  <c r="K3366" i="70" s="1"/>
  <c r="K3367" i="70" s="1"/>
  <c r="K3368" i="70" s="1"/>
  <c r="K3369" i="70" s="1"/>
  <c r="K3370" i="70" s="1"/>
  <c r="K3371" i="70" s="1"/>
  <c r="K3372" i="70" s="1"/>
  <c r="K3373" i="70" s="1"/>
  <c r="K3374" i="70" s="1"/>
  <c r="K3375" i="70" s="1"/>
  <c r="K3376" i="70" s="1"/>
  <c r="K3377" i="70" s="1"/>
  <c r="K3378" i="70" s="1"/>
  <c r="K3379" i="70" s="1"/>
  <c r="K3380" i="70" s="1"/>
  <c r="K3381" i="70" s="1"/>
  <c r="K3382" i="70" s="1"/>
  <c r="K3383" i="70" s="1"/>
  <c r="K3384" i="70" s="1"/>
  <c r="K3385" i="70" s="1"/>
  <c r="K3386" i="70" s="1"/>
  <c r="K3387" i="70" s="1"/>
  <c r="K3388" i="70" s="1"/>
  <c r="K3389" i="70" s="1"/>
  <c r="K3390" i="70" s="1"/>
  <c r="K3391" i="70" s="1"/>
  <c r="K3392" i="70" s="1"/>
  <c r="K3393" i="70" s="1"/>
  <c r="K3394" i="70" s="1"/>
  <c r="K3395" i="70" s="1"/>
  <c r="K3396" i="70" s="1"/>
  <c r="K3397" i="70" s="1"/>
  <c r="K3398" i="70" s="1"/>
  <c r="K3399" i="70" s="1"/>
  <c r="K3400" i="70" s="1"/>
  <c r="K3401" i="70" s="1"/>
  <c r="K3402" i="70" s="1"/>
  <c r="K3403" i="70" s="1"/>
  <c r="K3404" i="70" s="1"/>
  <c r="K3405" i="70" s="1"/>
  <c r="K3406" i="70" s="1"/>
  <c r="K3407" i="70" s="1"/>
  <c r="K3408" i="70" s="1"/>
  <c r="K3409" i="70" s="1"/>
  <c r="K3410" i="70" s="1"/>
  <c r="K3411" i="70" s="1"/>
  <c r="K3412" i="70" s="1"/>
  <c r="K3413" i="70" s="1"/>
  <c r="K3414" i="70" s="1"/>
  <c r="K3415" i="70" s="1"/>
  <c r="K3416" i="70" s="1"/>
  <c r="K3417" i="70" s="1"/>
  <c r="K3418" i="70" s="1"/>
  <c r="K3419" i="70" s="1"/>
  <c r="K3420" i="70" s="1"/>
  <c r="K3421" i="70" s="1"/>
  <c r="K3422" i="70" s="1"/>
  <c r="K3423" i="70" s="1"/>
  <c r="K3424" i="70" s="1"/>
  <c r="K3425" i="70" s="1"/>
  <c r="K3426" i="70" s="1"/>
  <c r="K3427" i="70" s="1"/>
  <c r="K3428" i="70" s="1"/>
  <c r="K3429" i="70" s="1"/>
  <c r="K3430" i="70" s="1"/>
  <c r="K3431" i="70" s="1"/>
  <c r="K3432" i="70" s="1"/>
  <c r="K3433" i="70" s="1"/>
  <c r="K3434" i="70" s="1"/>
  <c r="K3435" i="70" s="1"/>
  <c r="K3436" i="70" s="1"/>
  <c r="K3437" i="70" s="1"/>
  <c r="K3438" i="70" s="1"/>
  <c r="K3439" i="70" s="1"/>
  <c r="K3440" i="70" s="1"/>
  <c r="K3441" i="70" s="1"/>
  <c r="K3442" i="70" s="1"/>
  <c r="K3443" i="70" s="1"/>
  <c r="K3444" i="70" s="1"/>
  <c r="K3445" i="70" s="1"/>
  <c r="K3446" i="70" s="1"/>
  <c r="K3447" i="70" s="1"/>
  <c r="K3448" i="70" s="1"/>
  <c r="K3449" i="70" s="1"/>
  <c r="K3450" i="70" s="1"/>
  <c r="K3451" i="70" s="1"/>
  <c r="K3452" i="70" s="1"/>
  <c r="K3453" i="70" s="1"/>
  <c r="K3454" i="70" s="1"/>
  <c r="K3455" i="70" s="1"/>
  <c r="K3456" i="70" s="1"/>
  <c r="K3457" i="70" s="1"/>
  <c r="K3458" i="70" s="1"/>
  <c r="K3459" i="70" s="1"/>
  <c r="K3460" i="70" s="1"/>
  <c r="K3461" i="70" s="1"/>
  <c r="K3462" i="70" s="1"/>
  <c r="K3463" i="70" s="1"/>
  <c r="K3464" i="70" s="1"/>
  <c r="K3465" i="70" s="1"/>
  <c r="K3466" i="70" s="1"/>
  <c r="K3467" i="70" s="1"/>
  <c r="K3468" i="70" s="1"/>
  <c r="K3469" i="70" s="1"/>
  <c r="K3470" i="70" s="1"/>
  <c r="K3471" i="70" s="1"/>
  <c r="K3472" i="70" s="1"/>
  <c r="K3473" i="70" s="1"/>
  <c r="K3474" i="70" s="1"/>
  <c r="K3475" i="70" s="1"/>
  <c r="K3476" i="70" s="1"/>
  <c r="K3477" i="70" s="1"/>
  <c r="K3478" i="70" s="1"/>
  <c r="K3479" i="70" s="1"/>
  <c r="K3480" i="70" s="1"/>
  <c r="K3481" i="70" s="1"/>
  <c r="K3482" i="70" s="1"/>
  <c r="K3483" i="70" s="1"/>
  <c r="K3484" i="70" s="1"/>
  <c r="K3485" i="70" s="1"/>
  <c r="K3486" i="70" s="1"/>
  <c r="K3487" i="70" s="1"/>
  <c r="K3488" i="70" s="1"/>
  <c r="K3489" i="70" s="1"/>
  <c r="K3490" i="70" s="1"/>
  <c r="K3491" i="70" s="1"/>
  <c r="K3492" i="70" s="1"/>
  <c r="K3493" i="70" s="1"/>
  <c r="K3494" i="70" s="1"/>
  <c r="K3495" i="70" s="1"/>
  <c r="K3496" i="70" s="1"/>
  <c r="K3497" i="70" s="1"/>
  <c r="K3498" i="70" s="1"/>
  <c r="K3499" i="70" s="1"/>
  <c r="K3500" i="70" s="1"/>
  <c r="K3501" i="70" s="1"/>
  <c r="K3502" i="70" s="1"/>
  <c r="K3503" i="70" s="1"/>
  <c r="K3504" i="70" s="1"/>
  <c r="K3505" i="70" s="1"/>
  <c r="K3506" i="70" s="1"/>
  <c r="K3507" i="70" s="1"/>
  <c r="K3508" i="70" s="1"/>
  <c r="K3509" i="70" s="1"/>
  <c r="K3510" i="70" s="1"/>
  <c r="K3511" i="70" s="1"/>
  <c r="K3512" i="70" s="1"/>
  <c r="K3513" i="70" s="1"/>
  <c r="K3514" i="70" s="1"/>
  <c r="K3515" i="70" s="1"/>
  <c r="K3516" i="70" s="1"/>
  <c r="K3517" i="70" s="1"/>
  <c r="K3518" i="70" s="1"/>
  <c r="K3519" i="70" s="1"/>
  <c r="K3520" i="70" s="1"/>
  <c r="K3521" i="70" s="1"/>
  <c r="K3522" i="70" s="1"/>
  <c r="K3523" i="70" s="1"/>
  <c r="K3524" i="70" s="1"/>
  <c r="K3525" i="70" s="1"/>
  <c r="K3526" i="70" s="1"/>
  <c r="K3527" i="70" s="1"/>
  <c r="K3528" i="70" s="1"/>
  <c r="K3529" i="70" s="1"/>
  <c r="K3530" i="70" s="1"/>
  <c r="K3531" i="70" s="1"/>
  <c r="K3532" i="70" s="1"/>
  <c r="K3533" i="70" s="1"/>
  <c r="K3534" i="70" s="1"/>
  <c r="K3535" i="70" s="1"/>
  <c r="K3536" i="70" s="1"/>
  <c r="K3537" i="70" s="1"/>
  <c r="K3538" i="70" s="1"/>
  <c r="K3539" i="70" s="1"/>
  <c r="K3540" i="70" s="1"/>
  <c r="K3541" i="70" s="1"/>
  <c r="K3542" i="70" s="1"/>
  <c r="K3543" i="70" s="1"/>
  <c r="K3544" i="70" s="1"/>
  <c r="K3545" i="70" s="1"/>
  <c r="K3546" i="70" s="1"/>
  <c r="K3547" i="70" s="1"/>
  <c r="K3548" i="70" s="1"/>
  <c r="K3549" i="70" s="1"/>
  <c r="K3550" i="70" s="1"/>
  <c r="K3551" i="70" s="1"/>
  <c r="K3552" i="70" s="1"/>
  <c r="K3553" i="70" s="1"/>
  <c r="K3554" i="70" s="1"/>
  <c r="K3555" i="70" s="1"/>
  <c r="K3556" i="70" s="1"/>
  <c r="K3557" i="70" s="1"/>
  <c r="K3558" i="70" s="1"/>
  <c r="K3559" i="70" s="1"/>
  <c r="K3560" i="70" s="1"/>
  <c r="K3561" i="70" s="1"/>
  <c r="K3562" i="70" s="1"/>
  <c r="K3563" i="70" s="1"/>
  <c r="K3564" i="70" s="1"/>
  <c r="K3565" i="70" s="1"/>
  <c r="K3566" i="70" s="1"/>
  <c r="K3567" i="70" s="1"/>
  <c r="K3568" i="70" s="1"/>
  <c r="K3569" i="70" s="1"/>
  <c r="K3570" i="70" s="1"/>
  <c r="K3571" i="70" s="1"/>
  <c r="K3572" i="70" s="1"/>
  <c r="K3573" i="70" s="1"/>
  <c r="K3574" i="70" s="1"/>
  <c r="K3575" i="70" s="1"/>
  <c r="K3576" i="70" s="1"/>
  <c r="K3577" i="70" s="1"/>
  <c r="K3578" i="70" s="1"/>
  <c r="K3579" i="70" s="1"/>
  <c r="K3580" i="70" s="1"/>
  <c r="K3581" i="70" s="1"/>
  <c r="K3582" i="70" s="1"/>
  <c r="K3583" i="70" s="1"/>
  <c r="K3584" i="70" s="1"/>
  <c r="K3585" i="70" s="1"/>
  <c r="K3586" i="70" s="1"/>
  <c r="K3587" i="70" s="1"/>
  <c r="K3588" i="70" s="1"/>
  <c r="K3589" i="70" s="1"/>
  <c r="K3590" i="70" s="1"/>
  <c r="K3591" i="70" s="1"/>
  <c r="K3592" i="70" s="1"/>
  <c r="K3593" i="70" s="1"/>
  <c r="K3594" i="70" s="1"/>
  <c r="K3595" i="70" s="1"/>
  <c r="K3596" i="70" s="1"/>
  <c r="K3597" i="70" s="1"/>
  <c r="K3598" i="70" s="1"/>
  <c r="K3599" i="70" s="1"/>
  <c r="K3600" i="70" s="1"/>
  <c r="K3601" i="70" s="1"/>
  <c r="K3602" i="70" s="1"/>
  <c r="K3603" i="70" s="1"/>
  <c r="K3604" i="70" s="1"/>
  <c r="K3605" i="70" s="1"/>
  <c r="K3606" i="70" s="1"/>
  <c r="K3607" i="70" s="1"/>
  <c r="K3608" i="70" s="1"/>
  <c r="K3609" i="70" s="1"/>
  <c r="K3610" i="70" s="1"/>
  <c r="K3611" i="70" s="1"/>
  <c r="K3612" i="70" s="1"/>
  <c r="K3613" i="70" s="1"/>
  <c r="K3614" i="70" s="1"/>
  <c r="K3615" i="70" s="1"/>
  <c r="K3616" i="70" s="1"/>
  <c r="K3617" i="70" s="1"/>
  <c r="K3618" i="70" s="1"/>
  <c r="K3619" i="70" s="1"/>
  <c r="K3620" i="70" s="1"/>
  <c r="K3621" i="70" s="1"/>
  <c r="K3622" i="70" s="1"/>
  <c r="K3623" i="70" s="1"/>
  <c r="K3624" i="70" s="1"/>
  <c r="K3625" i="70" s="1"/>
  <c r="K3626" i="70" s="1"/>
  <c r="K3627" i="70" s="1"/>
  <c r="K3628" i="70" s="1"/>
  <c r="K3629" i="70" s="1"/>
  <c r="K3630" i="70" s="1"/>
  <c r="K3631" i="70" s="1"/>
  <c r="K3632" i="70" s="1"/>
  <c r="K3633" i="70" s="1"/>
  <c r="K3634" i="70" s="1"/>
  <c r="K3635" i="70" s="1"/>
  <c r="K3636" i="70" s="1"/>
  <c r="K3637" i="70" s="1"/>
  <c r="K3638" i="70" s="1"/>
  <c r="K3639" i="70" s="1"/>
  <c r="K3640" i="70" s="1"/>
  <c r="K3641" i="70" s="1"/>
  <c r="K3642" i="70" s="1"/>
  <c r="K3643" i="70" s="1"/>
  <c r="K3644" i="70" s="1"/>
  <c r="K3645" i="70" s="1"/>
  <c r="K3646" i="70" s="1"/>
  <c r="K3647" i="70" s="1"/>
  <c r="K3648" i="70" s="1"/>
  <c r="K3649" i="70" s="1"/>
  <c r="K3650" i="70" s="1"/>
  <c r="K3651" i="70" s="1"/>
  <c r="K3652" i="70" s="1"/>
  <c r="K3653" i="70" s="1"/>
  <c r="K3654" i="70" s="1"/>
  <c r="K3655" i="70" s="1"/>
  <c r="K3656" i="70" s="1"/>
  <c r="K3657" i="70" s="1"/>
  <c r="K3658" i="70" s="1"/>
  <c r="K3659" i="70" s="1"/>
  <c r="K3660" i="70" s="1"/>
  <c r="K3661" i="70" s="1"/>
  <c r="K3662" i="70" s="1"/>
  <c r="K3663" i="70" s="1"/>
  <c r="K3664" i="70" s="1"/>
  <c r="K3665" i="70" s="1"/>
  <c r="K3666" i="70" s="1"/>
  <c r="K3667" i="70" s="1"/>
  <c r="K3668" i="70" s="1"/>
  <c r="K3669" i="70" s="1"/>
  <c r="K3670" i="70" s="1"/>
  <c r="K3671" i="70" s="1"/>
  <c r="K3672" i="70" s="1"/>
  <c r="K3673" i="70" s="1"/>
  <c r="K3674" i="70" s="1"/>
  <c r="K3675" i="70" s="1"/>
  <c r="K3676" i="70" s="1"/>
  <c r="K3677" i="70" s="1"/>
  <c r="K3678" i="70" s="1"/>
  <c r="K3679" i="70" s="1"/>
  <c r="K3680" i="70" s="1"/>
  <c r="K3681" i="70" s="1"/>
  <c r="K3682" i="70" s="1"/>
  <c r="K3683" i="70" s="1"/>
  <c r="K3684" i="70" s="1"/>
  <c r="K3685" i="70" s="1"/>
  <c r="K3686" i="70" s="1"/>
  <c r="K3687" i="70" s="1"/>
  <c r="K3688" i="70" s="1"/>
  <c r="K3689" i="70" s="1"/>
  <c r="K3690" i="70" s="1"/>
  <c r="K3691" i="70" s="1"/>
  <c r="K3692" i="70" s="1"/>
  <c r="K3693" i="70" s="1"/>
  <c r="K3694" i="70" s="1"/>
  <c r="K3695" i="70" s="1"/>
  <c r="K3696" i="70" s="1"/>
  <c r="K3697" i="70" s="1"/>
  <c r="K3698" i="70" s="1"/>
  <c r="K3699" i="70" s="1"/>
  <c r="K3700" i="70" s="1"/>
  <c r="K3701" i="70" s="1"/>
  <c r="K3702" i="70" s="1"/>
  <c r="K3703" i="70" s="1"/>
  <c r="K3704" i="70" s="1"/>
  <c r="K3705" i="70" s="1"/>
  <c r="K3706" i="70" s="1"/>
  <c r="K3707" i="70" s="1"/>
  <c r="K3708" i="70" s="1"/>
  <c r="K3709" i="70" s="1"/>
  <c r="K3710" i="70" s="1"/>
  <c r="K3711" i="70" s="1"/>
  <c r="K3712" i="70" s="1"/>
  <c r="K3713" i="70" s="1"/>
  <c r="K3714" i="70" s="1"/>
  <c r="K3715" i="70" s="1"/>
  <c r="K3716" i="70" s="1"/>
  <c r="K3717" i="70" s="1"/>
  <c r="K3718" i="70" s="1"/>
  <c r="K3719" i="70" s="1"/>
  <c r="K3720" i="70" s="1"/>
  <c r="K3721" i="70" s="1"/>
  <c r="K3722" i="70" s="1"/>
  <c r="K3723" i="70" s="1"/>
  <c r="K3724" i="70" s="1"/>
  <c r="K3725" i="70" s="1"/>
  <c r="K3726" i="70" s="1"/>
  <c r="K3727" i="70" s="1"/>
  <c r="K3728" i="70" s="1"/>
  <c r="K3729" i="70" s="1"/>
  <c r="K3730" i="70" s="1"/>
  <c r="K3731" i="70" s="1"/>
  <c r="K3732" i="70" s="1"/>
  <c r="K3733" i="70" s="1"/>
  <c r="K3734" i="70" s="1"/>
  <c r="K3735" i="70" s="1"/>
  <c r="K3736" i="70" s="1"/>
  <c r="K3737" i="70" s="1"/>
  <c r="K3738" i="70" s="1"/>
  <c r="K3739" i="70" s="1"/>
  <c r="K3740" i="70" s="1"/>
  <c r="K3741" i="70" s="1"/>
  <c r="K3742" i="70" s="1"/>
  <c r="K3743" i="70" s="1"/>
  <c r="K3744" i="70" s="1"/>
  <c r="K3745" i="70" s="1"/>
  <c r="K3746" i="70" s="1"/>
  <c r="K3747" i="70" s="1"/>
  <c r="K3748" i="70" s="1"/>
  <c r="K3749" i="70" s="1"/>
  <c r="K3750" i="70" s="1"/>
  <c r="K3751" i="70" s="1"/>
  <c r="K3752" i="70" s="1"/>
  <c r="K3753" i="70" s="1"/>
  <c r="K3754" i="70" s="1"/>
  <c r="K3755" i="70" s="1"/>
  <c r="K3756" i="70" s="1"/>
  <c r="K3757" i="70" s="1"/>
  <c r="K3758" i="70" s="1"/>
  <c r="K3759" i="70" s="1"/>
  <c r="K3760" i="70" s="1"/>
  <c r="K3761" i="70" s="1"/>
  <c r="K3762" i="70" s="1"/>
  <c r="K3763" i="70" s="1"/>
  <c r="K3764" i="70" s="1"/>
  <c r="K3765" i="70" s="1"/>
  <c r="K3766" i="70" s="1"/>
  <c r="K3767" i="70" s="1"/>
  <c r="K3768" i="70" s="1"/>
  <c r="K3769" i="70" s="1"/>
  <c r="K3770" i="70" s="1"/>
  <c r="K3771" i="70" s="1"/>
  <c r="K3772" i="70" s="1"/>
  <c r="K3773" i="70" s="1"/>
  <c r="K3774" i="70" s="1"/>
  <c r="K3775" i="70" s="1"/>
  <c r="K3776" i="70" s="1"/>
  <c r="K3777" i="70" s="1"/>
  <c r="K3778" i="70" s="1"/>
  <c r="K3779" i="70" s="1"/>
  <c r="K3780" i="70" s="1"/>
  <c r="K3781" i="70" s="1"/>
  <c r="K3782" i="70" s="1"/>
  <c r="K3783" i="70" s="1"/>
  <c r="K3784" i="70" s="1"/>
  <c r="K3785" i="70" s="1"/>
  <c r="K3786" i="70" s="1"/>
  <c r="K3787" i="70" s="1"/>
  <c r="K3788" i="70" s="1"/>
  <c r="K3789" i="70" s="1"/>
  <c r="K3790" i="70" s="1"/>
  <c r="K3791" i="70" s="1"/>
  <c r="K3792" i="70" s="1"/>
  <c r="K3793" i="70" s="1"/>
  <c r="K3794" i="70" s="1"/>
  <c r="K3795" i="70" s="1"/>
  <c r="K3796" i="70" s="1"/>
  <c r="K3797" i="70" s="1"/>
  <c r="K3798" i="70" s="1"/>
  <c r="K3799" i="70" s="1"/>
  <c r="K3800" i="70" s="1"/>
  <c r="K3801" i="70" s="1"/>
  <c r="K3802" i="70" s="1"/>
  <c r="K3803" i="70" s="1"/>
  <c r="K3804" i="70" s="1"/>
  <c r="K3805" i="70" s="1"/>
  <c r="K3806" i="70" s="1"/>
  <c r="K3807" i="70" s="1"/>
  <c r="K3808" i="70" s="1"/>
  <c r="K3809" i="70" s="1"/>
  <c r="K3810" i="70" s="1"/>
  <c r="K3811" i="70" s="1"/>
  <c r="K3812" i="70" s="1"/>
  <c r="K3813" i="70" s="1"/>
  <c r="K3814" i="70" s="1"/>
  <c r="K3815" i="70" s="1"/>
  <c r="K3816" i="70" s="1"/>
  <c r="K3817" i="70" s="1"/>
  <c r="K3818" i="70" s="1"/>
  <c r="K3819" i="70" s="1"/>
  <c r="K3820" i="70" s="1"/>
  <c r="K3821" i="70" s="1"/>
  <c r="K3822" i="70" s="1"/>
  <c r="K3823" i="70" s="1"/>
  <c r="K3824" i="70" s="1"/>
  <c r="K3825" i="70" s="1"/>
  <c r="K3826" i="70" s="1"/>
  <c r="K3827" i="70" s="1"/>
  <c r="K3828" i="70" s="1"/>
  <c r="K3829" i="70" s="1"/>
  <c r="K3830" i="70" s="1"/>
  <c r="K3831" i="70" s="1"/>
  <c r="K3832" i="70" s="1"/>
  <c r="K3833" i="70" s="1"/>
  <c r="K3834" i="70" s="1"/>
  <c r="K3835" i="70" s="1"/>
  <c r="K3836" i="70" s="1"/>
  <c r="K3837" i="70" s="1"/>
  <c r="K3838" i="70" s="1"/>
  <c r="K3839" i="70" s="1"/>
  <c r="K3840" i="70" s="1"/>
  <c r="K3841" i="70" s="1"/>
  <c r="K3842" i="70" s="1"/>
  <c r="K3843" i="70" s="1"/>
  <c r="K3844" i="70" s="1"/>
  <c r="K3845" i="70" s="1"/>
  <c r="K3846" i="70" s="1"/>
  <c r="K3847" i="70" s="1"/>
  <c r="K3848" i="70" s="1"/>
  <c r="K3849" i="70" s="1"/>
  <c r="K3850" i="70" s="1"/>
  <c r="K3851" i="70" s="1"/>
  <c r="K3852" i="70" s="1"/>
  <c r="K3853" i="70" s="1"/>
  <c r="K3854" i="70" s="1"/>
  <c r="K3855" i="70" s="1"/>
  <c r="K3856" i="70" s="1"/>
  <c r="K3857" i="70" s="1"/>
  <c r="K3858" i="70" s="1"/>
  <c r="K3859" i="70" s="1"/>
  <c r="K3860" i="70" s="1"/>
  <c r="K3861" i="70" s="1"/>
  <c r="K3862" i="70" s="1"/>
  <c r="K3863" i="70" s="1"/>
  <c r="K3864" i="70" s="1"/>
  <c r="K3865" i="70" s="1"/>
  <c r="K3866" i="70" s="1"/>
  <c r="K3867" i="70" s="1"/>
  <c r="K3868" i="70" s="1"/>
  <c r="K3869" i="70" s="1"/>
  <c r="K3870" i="70" s="1"/>
  <c r="K3871" i="70" s="1"/>
  <c r="K3872" i="70" s="1"/>
  <c r="K3873" i="70" s="1"/>
  <c r="K3874" i="70" s="1"/>
  <c r="K3875" i="70" s="1"/>
  <c r="K3876" i="70" s="1"/>
  <c r="K3877" i="70" s="1"/>
  <c r="K3878" i="70" s="1"/>
  <c r="K3879" i="70" s="1"/>
  <c r="K3880" i="70" s="1"/>
  <c r="K3881" i="70" s="1"/>
  <c r="K3882" i="70" s="1"/>
  <c r="K3883" i="70" s="1"/>
  <c r="K3884" i="70" s="1"/>
  <c r="K3885" i="70" s="1"/>
  <c r="K3886" i="70" s="1"/>
  <c r="K3887" i="70" s="1"/>
  <c r="K3888" i="70" s="1"/>
  <c r="K3889" i="70" s="1"/>
  <c r="K3890" i="70" s="1"/>
  <c r="K3891" i="70" s="1"/>
  <c r="K3892" i="70" s="1"/>
  <c r="K3893" i="70" s="1"/>
  <c r="K3894" i="70" s="1"/>
  <c r="K3895" i="70" s="1"/>
  <c r="K3896" i="70" s="1"/>
  <c r="K3897" i="70" s="1"/>
  <c r="K3898" i="70" s="1"/>
  <c r="K3899" i="70" s="1"/>
  <c r="K3900" i="70" s="1"/>
  <c r="K3901" i="70" s="1"/>
  <c r="K3902" i="70" s="1"/>
  <c r="K3903" i="70" s="1"/>
  <c r="K3904" i="70" s="1"/>
  <c r="K3905" i="70" s="1"/>
  <c r="K3906" i="70" s="1"/>
  <c r="K3907" i="70" s="1"/>
  <c r="K3908" i="70" s="1"/>
  <c r="K3909" i="70" s="1"/>
  <c r="K3910" i="70" s="1"/>
  <c r="K3911" i="70" s="1"/>
  <c r="K3912" i="70" s="1"/>
  <c r="K3913" i="70" s="1"/>
  <c r="K3914" i="70" s="1"/>
  <c r="K3915" i="70" s="1"/>
  <c r="K3916" i="70" s="1"/>
  <c r="K3917" i="70" s="1"/>
  <c r="K3918" i="70" s="1"/>
  <c r="K3919" i="70" s="1"/>
  <c r="K3920" i="70" s="1"/>
  <c r="K3921" i="70" s="1"/>
  <c r="K3922" i="70" s="1"/>
  <c r="K3923" i="70" s="1"/>
  <c r="K3924" i="70" s="1"/>
  <c r="K3925" i="70" s="1"/>
  <c r="K3926" i="70" s="1"/>
  <c r="K3927" i="70" s="1"/>
  <c r="K3928" i="70" s="1"/>
  <c r="K3929" i="70" s="1"/>
  <c r="K3930" i="70" s="1"/>
  <c r="K3931" i="70" s="1"/>
  <c r="K3932" i="70" s="1"/>
  <c r="K3933" i="70" s="1"/>
  <c r="K3934" i="70" s="1"/>
  <c r="K3935" i="70" s="1"/>
  <c r="K3936" i="70" s="1"/>
  <c r="K3937" i="70" s="1"/>
  <c r="K3938" i="70" s="1"/>
  <c r="K3939" i="70" s="1"/>
  <c r="K3940" i="70" s="1"/>
  <c r="K3941" i="70" s="1"/>
  <c r="K3942" i="70" s="1"/>
  <c r="K3943" i="70" s="1"/>
  <c r="K3944" i="70" s="1"/>
  <c r="K3945" i="70" s="1"/>
  <c r="K3946" i="70" s="1"/>
  <c r="K3947" i="70" s="1"/>
  <c r="K3948" i="70" s="1"/>
  <c r="K3949" i="70" s="1"/>
  <c r="K3950" i="70" s="1"/>
  <c r="K3951" i="70" s="1"/>
  <c r="K3952" i="70" s="1"/>
  <c r="K3953" i="70" s="1"/>
  <c r="K3954" i="70" s="1"/>
  <c r="K3955" i="70" s="1"/>
  <c r="K3956" i="70" s="1"/>
  <c r="K3957" i="70" s="1"/>
  <c r="K3958" i="70" s="1"/>
  <c r="K3959" i="70" s="1"/>
  <c r="K3960" i="70" s="1"/>
  <c r="K3961" i="70" s="1"/>
  <c r="K3962" i="70" s="1"/>
  <c r="K3963" i="70" s="1"/>
  <c r="K3964" i="70" s="1"/>
  <c r="K3965" i="70" s="1"/>
  <c r="K3966" i="70" s="1"/>
  <c r="K3967" i="70" s="1"/>
  <c r="K3968" i="70" s="1"/>
  <c r="K3969" i="70" s="1"/>
  <c r="K3970" i="70" s="1"/>
  <c r="K3971" i="70" s="1"/>
  <c r="K3972" i="70" s="1"/>
  <c r="K3973" i="70" s="1"/>
  <c r="K3974" i="70" s="1"/>
  <c r="K3975" i="70" s="1"/>
  <c r="K3976" i="70" s="1"/>
  <c r="K3977" i="70" s="1"/>
  <c r="K3978" i="70" s="1"/>
  <c r="K3979" i="70" s="1"/>
  <c r="K3980" i="70" s="1"/>
  <c r="K3981" i="70" s="1"/>
  <c r="K3982" i="70" s="1"/>
  <c r="K3983" i="70" s="1"/>
  <c r="K3984" i="70" s="1"/>
  <c r="K3985" i="70" s="1"/>
  <c r="K3986" i="70" s="1"/>
  <c r="K3987" i="70" s="1"/>
  <c r="K3988" i="70" s="1"/>
  <c r="K3989" i="70" s="1"/>
  <c r="K3990" i="70" s="1"/>
  <c r="K3991" i="70" s="1"/>
  <c r="K3992" i="70" s="1"/>
  <c r="K3993" i="70" s="1"/>
  <c r="K3994" i="70" s="1"/>
  <c r="K3995" i="70" s="1"/>
  <c r="K3996" i="70" s="1"/>
  <c r="K3997" i="70" s="1"/>
  <c r="K3998" i="70" s="1"/>
  <c r="K3999" i="70" s="1"/>
  <c r="K4000" i="70" s="1"/>
  <c r="K4001" i="70" s="1"/>
  <c r="K4002" i="70" s="1"/>
  <c r="K4003" i="70" s="1"/>
  <c r="K4004" i="70" s="1"/>
  <c r="K4005" i="70" s="1"/>
  <c r="K4006" i="70" s="1"/>
  <c r="K4007" i="70" s="1"/>
  <c r="K4008" i="70" s="1"/>
  <c r="K4009" i="70" s="1"/>
  <c r="K4010" i="70" s="1"/>
  <c r="K4011" i="70" s="1"/>
  <c r="K4012" i="70" s="1"/>
  <c r="K4013" i="70" s="1"/>
  <c r="K4014" i="70" s="1"/>
  <c r="K4015" i="70" s="1"/>
  <c r="K4016" i="70" s="1"/>
  <c r="K4017" i="70" s="1"/>
  <c r="K4018" i="70" s="1"/>
  <c r="K4019" i="70" s="1"/>
  <c r="K4020" i="70" s="1"/>
  <c r="K4021" i="70" s="1"/>
  <c r="K4022" i="70" s="1"/>
  <c r="K4023" i="70" s="1"/>
  <c r="K4024" i="70" s="1"/>
  <c r="K4025" i="70" s="1"/>
  <c r="K4026" i="70" s="1"/>
  <c r="K4027" i="70" s="1"/>
  <c r="K4028" i="70" s="1"/>
  <c r="K4029" i="70" s="1"/>
  <c r="K4030" i="70" s="1"/>
  <c r="K4031" i="70" s="1"/>
  <c r="K4032" i="70" s="1"/>
  <c r="K4033" i="70" s="1"/>
  <c r="K4034" i="70" s="1"/>
  <c r="K4035" i="70" s="1"/>
  <c r="K4036" i="70" s="1"/>
  <c r="K4037" i="70" s="1"/>
  <c r="K4038" i="70" s="1"/>
  <c r="K4039" i="70" s="1"/>
  <c r="K4040" i="70" s="1"/>
  <c r="K4041" i="70" s="1"/>
  <c r="K4042" i="70" s="1"/>
  <c r="K4043" i="70" s="1"/>
  <c r="K4044" i="70" s="1"/>
  <c r="K4045" i="70" s="1"/>
  <c r="K4046" i="70" s="1"/>
  <c r="K4047" i="70" s="1"/>
  <c r="K4048" i="70" s="1"/>
  <c r="K4049" i="70" s="1"/>
  <c r="K4050" i="70" s="1"/>
  <c r="K4051" i="70" s="1"/>
  <c r="K4052" i="70" s="1"/>
  <c r="K4053" i="70" s="1"/>
  <c r="K4054" i="70" s="1"/>
  <c r="K4055" i="70" s="1"/>
  <c r="K4056" i="70" s="1"/>
  <c r="K4057" i="70" s="1"/>
  <c r="K4058" i="70" s="1"/>
  <c r="K4059" i="70" s="1"/>
  <c r="K4060" i="70" s="1"/>
  <c r="K4061" i="70" s="1"/>
  <c r="K4062" i="70" s="1"/>
  <c r="K4063" i="70" s="1"/>
  <c r="K4064" i="70" s="1"/>
  <c r="K4065" i="70" s="1"/>
  <c r="K4066" i="70" s="1"/>
  <c r="K4067" i="70" s="1"/>
  <c r="K4068" i="70" s="1"/>
  <c r="K4069" i="70" s="1"/>
  <c r="K4070" i="70" s="1"/>
  <c r="K4071" i="70" s="1"/>
  <c r="K4072" i="70" s="1"/>
  <c r="K4073" i="70" s="1"/>
  <c r="K4074" i="70" s="1"/>
  <c r="K4075" i="70" s="1"/>
  <c r="K4076" i="70" s="1"/>
  <c r="K4077" i="70" s="1"/>
  <c r="K4078" i="70" s="1"/>
  <c r="K4079" i="70" s="1"/>
  <c r="K4080" i="70" s="1"/>
  <c r="K4081" i="70" s="1"/>
  <c r="K4082" i="70" s="1"/>
  <c r="K4083" i="70" s="1"/>
  <c r="K4084" i="70" s="1"/>
  <c r="K4085" i="70" s="1"/>
  <c r="K4086" i="70" s="1"/>
  <c r="K4087" i="70" s="1"/>
  <c r="K4088" i="70" s="1"/>
  <c r="K4089" i="70" s="1"/>
  <c r="K4090" i="70" s="1"/>
  <c r="K4091" i="70" s="1"/>
  <c r="K4092" i="70" s="1"/>
  <c r="K4093" i="70" s="1"/>
  <c r="K4094" i="70" s="1"/>
  <c r="K4095" i="70" s="1"/>
  <c r="K4096" i="70" s="1"/>
  <c r="K4097" i="70" s="1"/>
  <c r="K4098" i="70" s="1"/>
  <c r="K4099" i="70" s="1"/>
  <c r="K4100" i="70" s="1"/>
  <c r="K4101" i="70" s="1"/>
  <c r="K4102" i="70" s="1"/>
  <c r="K4103" i="70" s="1"/>
  <c r="K4104" i="70" s="1"/>
  <c r="K4105" i="70" s="1"/>
  <c r="K4106" i="70" s="1"/>
  <c r="K4107" i="70" s="1"/>
  <c r="K4108" i="70" s="1"/>
  <c r="K4109" i="70" s="1"/>
  <c r="K4110" i="70" s="1"/>
  <c r="K4111" i="70" s="1"/>
  <c r="K4112" i="70" s="1"/>
  <c r="K4113" i="70" s="1"/>
  <c r="K4114" i="70" s="1"/>
  <c r="K4115" i="70" s="1"/>
  <c r="K4116" i="70" s="1"/>
  <c r="K4117" i="70" s="1"/>
  <c r="K4118" i="70" s="1"/>
  <c r="K4119" i="70" s="1"/>
  <c r="K4120" i="70" s="1"/>
  <c r="K4121" i="70" s="1"/>
  <c r="K4122" i="70" s="1"/>
  <c r="K4123" i="70" s="1"/>
  <c r="K4124" i="70" s="1"/>
  <c r="K4125" i="70" s="1"/>
  <c r="K4126" i="70" s="1"/>
  <c r="K4127" i="70" s="1"/>
  <c r="K4128" i="70" s="1"/>
  <c r="K4129" i="70" s="1"/>
  <c r="K4130" i="70" s="1"/>
  <c r="K4131" i="70" s="1"/>
  <c r="K4132" i="70" s="1"/>
  <c r="K4133" i="70" s="1"/>
  <c r="K4134" i="70" s="1"/>
  <c r="K4135" i="70" s="1"/>
  <c r="K4136" i="70" s="1"/>
  <c r="K4137" i="70" s="1"/>
  <c r="K4138" i="70" s="1"/>
  <c r="K4139" i="70" s="1"/>
  <c r="K4140" i="70" s="1"/>
  <c r="K4141" i="70" s="1"/>
  <c r="K4142" i="70" s="1"/>
  <c r="K4143" i="70" s="1"/>
  <c r="K4144" i="70" s="1"/>
  <c r="K4145" i="70" s="1"/>
  <c r="K4146" i="70" s="1"/>
  <c r="K4147" i="70" s="1"/>
  <c r="K4148" i="70" s="1"/>
  <c r="K4149" i="70" s="1"/>
  <c r="K4150" i="70" s="1"/>
  <c r="K4151" i="70" s="1"/>
  <c r="K4152" i="70" s="1"/>
  <c r="K4153" i="70" s="1"/>
  <c r="K4154" i="70" s="1"/>
  <c r="K4155" i="70" s="1"/>
  <c r="K4156" i="70" s="1"/>
  <c r="K4157" i="70" s="1"/>
  <c r="K4158" i="70" s="1"/>
  <c r="K4159" i="70" s="1"/>
  <c r="K4160" i="70" s="1"/>
  <c r="K4161" i="70" s="1"/>
  <c r="K4162" i="70" s="1"/>
  <c r="K4163" i="70" s="1"/>
  <c r="K4164" i="70" s="1"/>
  <c r="K4165" i="70" s="1"/>
  <c r="K4166" i="70" s="1"/>
  <c r="K4167" i="70" s="1"/>
  <c r="K4168" i="70" s="1"/>
  <c r="K4169" i="70" s="1"/>
  <c r="K4170" i="70" s="1"/>
  <c r="K4171" i="70" s="1"/>
  <c r="K4172" i="70" s="1"/>
  <c r="K4173" i="70" s="1"/>
  <c r="K4174" i="70" s="1"/>
  <c r="K4175" i="70" s="1"/>
  <c r="K4176" i="70" s="1"/>
  <c r="K4177" i="70" s="1"/>
  <c r="K4178" i="70" s="1"/>
  <c r="K4179" i="70" s="1"/>
  <c r="K4180" i="70" s="1"/>
  <c r="K4181" i="70" s="1"/>
  <c r="K4182" i="70" s="1"/>
  <c r="K4183" i="70" s="1"/>
  <c r="K4184" i="70" s="1"/>
  <c r="K4185" i="70" s="1"/>
  <c r="K4186" i="70" s="1"/>
  <c r="K4187" i="70" s="1"/>
  <c r="K4188" i="70" s="1"/>
  <c r="K4189" i="70" s="1"/>
  <c r="K4190" i="70" s="1"/>
  <c r="K4191" i="70" s="1"/>
  <c r="K4192" i="70" s="1"/>
  <c r="K4193" i="70" s="1"/>
  <c r="K4194" i="70" s="1"/>
  <c r="K4195" i="70" s="1"/>
  <c r="K4196" i="70" s="1"/>
  <c r="K4197" i="70" s="1"/>
  <c r="K4198" i="70" s="1"/>
  <c r="K4199" i="70" s="1"/>
  <c r="K4200" i="70" s="1"/>
  <c r="K4201" i="70" s="1"/>
  <c r="K4202" i="70" s="1"/>
  <c r="K4203" i="70" s="1"/>
  <c r="K4204" i="70" s="1"/>
  <c r="K4205" i="70" s="1"/>
  <c r="K4206" i="70" s="1"/>
  <c r="K4207" i="70" s="1"/>
  <c r="K4208" i="70" s="1"/>
  <c r="K4209" i="70" s="1"/>
  <c r="K4210" i="70" s="1"/>
  <c r="K4211" i="70" s="1"/>
  <c r="K4212" i="70" s="1"/>
  <c r="K4213" i="70" s="1"/>
  <c r="K4214" i="70" s="1"/>
  <c r="K4215" i="70" s="1"/>
  <c r="K4216" i="70" s="1"/>
  <c r="K4217" i="70" s="1"/>
  <c r="K4218" i="70" s="1"/>
  <c r="K4219" i="70" s="1"/>
  <c r="K4220" i="70" s="1"/>
  <c r="K4221" i="70" s="1"/>
  <c r="K4222" i="70" s="1"/>
  <c r="K4223" i="70" s="1"/>
  <c r="K4224" i="70" s="1"/>
  <c r="K4225" i="70" s="1"/>
  <c r="K4226" i="70" s="1"/>
  <c r="K4227" i="70" s="1"/>
  <c r="K4228" i="70" s="1"/>
  <c r="K4229" i="70" s="1"/>
  <c r="K4230" i="70" s="1"/>
  <c r="K4231" i="70" s="1"/>
  <c r="K4232" i="70" s="1"/>
  <c r="K4233" i="70" s="1"/>
  <c r="K4234" i="70" s="1"/>
  <c r="K4235" i="70" s="1"/>
  <c r="K4236" i="70" s="1"/>
  <c r="K4237" i="70" s="1"/>
  <c r="K4238" i="70" s="1"/>
  <c r="K4239" i="70" s="1"/>
  <c r="K4240" i="70" s="1"/>
  <c r="K4241" i="70" s="1"/>
  <c r="K4242" i="70" s="1"/>
  <c r="K4243" i="70" s="1"/>
  <c r="K4244" i="70" s="1"/>
  <c r="K4245" i="70" s="1"/>
  <c r="K4246" i="70" s="1"/>
  <c r="K4247" i="70" s="1"/>
  <c r="K4248" i="70" s="1"/>
  <c r="K4249" i="70" s="1"/>
  <c r="K4250" i="70" s="1"/>
  <c r="K4251" i="70" s="1"/>
  <c r="K4252" i="70" s="1"/>
  <c r="K4253" i="70" s="1"/>
  <c r="K4254" i="70" s="1"/>
  <c r="K4255" i="70" s="1"/>
  <c r="K4256" i="70" s="1"/>
  <c r="K4257" i="70" s="1"/>
  <c r="K4258" i="70" s="1"/>
  <c r="K4259" i="70" s="1"/>
  <c r="K4260" i="70" s="1"/>
  <c r="K4261" i="70" s="1"/>
  <c r="K4262" i="70" s="1"/>
  <c r="K4263" i="70" s="1"/>
  <c r="K4264" i="70" s="1"/>
  <c r="K4265" i="70" s="1"/>
  <c r="K4266" i="70" s="1"/>
  <c r="K4267" i="70" s="1"/>
  <c r="K4268" i="70" s="1"/>
  <c r="K4269" i="70" s="1"/>
  <c r="K4270" i="70" s="1"/>
  <c r="K4271" i="70" s="1"/>
  <c r="K4272" i="70" s="1"/>
  <c r="K4273" i="70" s="1"/>
  <c r="K4274" i="70" s="1"/>
  <c r="K4275" i="70" s="1"/>
  <c r="K4276" i="70" s="1"/>
  <c r="K4277" i="70" s="1"/>
  <c r="K4278" i="70" s="1"/>
  <c r="K4279" i="70" s="1"/>
  <c r="K4280" i="70" s="1"/>
  <c r="K4281" i="70" s="1"/>
  <c r="K4282" i="70" s="1"/>
  <c r="K4283" i="70" s="1"/>
  <c r="K4284" i="70" s="1"/>
  <c r="K4285" i="70" s="1"/>
  <c r="K4286" i="70" s="1"/>
  <c r="K4287" i="70" s="1"/>
  <c r="K4288" i="70" s="1"/>
  <c r="K4289" i="70" s="1"/>
  <c r="K4290" i="70" s="1"/>
  <c r="K4291" i="70" s="1"/>
  <c r="K4292" i="70" s="1"/>
  <c r="K4293" i="70" s="1"/>
  <c r="K4294" i="70" s="1"/>
  <c r="K4295" i="70" s="1"/>
  <c r="K4296" i="70" s="1"/>
  <c r="K4297" i="70" s="1"/>
  <c r="K4298" i="70" s="1"/>
  <c r="K4299" i="70" s="1"/>
  <c r="K4300" i="70" s="1"/>
  <c r="K4301" i="70" s="1"/>
  <c r="K4302" i="70" s="1"/>
  <c r="K4303" i="70" s="1"/>
  <c r="K4304" i="70" s="1"/>
  <c r="K4305" i="70" s="1"/>
  <c r="K4306" i="70" s="1"/>
  <c r="K4307" i="70" s="1"/>
  <c r="K4308" i="70" s="1"/>
  <c r="K4309" i="70" s="1"/>
  <c r="K4310" i="70" s="1"/>
  <c r="K4311" i="70" s="1"/>
  <c r="K4312" i="70" s="1"/>
  <c r="K4313" i="70" s="1"/>
  <c r="K4314" i="70" s="1"/>
  <c r="K4315" i="70" s="1"/>
  <c r="K4316" i="70" s="1"/>
  <c r="K4317" i="70" s="1"/>
  <c r="K4318" i="70" s="1"/>
  <c r="K4319" i="70" s="1"/>
  <c r="K4320" i="70" s="1"/>
  <c r="K4321" i="70" s="1"/>
  <c r="K4322" i="70" s="1"/>
  <c r="K4323" i="70" s="1"/>
  <c r="K4324" i="70" s="1"/>
  <c r="K4325" i="70" s="1"/>
  <c r="K4326" i="70" s="1"/>
  <c r="K4327" i="70" s="1"/>
  <c r="K4328" i="70" s="1"/>
  <c r="K4329" i="70" s="1"/>
  <c r="K4330" i="70" s="1"/>
  <c r="K4331" i="70" s="1"/>
  <c r="K4332" i="70" s="1"/>
  <c r="K4333" i="70" s="1"/>
  <c r="K4334" i="70" s="1"/>
  <c r="K4335" i="70" s="1"/>
  <c r="K4336" i="70" s="1"/>
  <c r="K4337" i="70" s="1"/>
  <c r="K4338" i="70" s="1"/>
  <c r="K4339" i="70" s="1"/>
  <c r="K4340" i="70" s="1"/>
  <c r="K4341" i="70" s="1"/>
  <c r="K4342" i="70" s="1"/>
  <c r="K4343" i="70" s="1"/>
  <c r="K4344" i="70" s="1"/>
  <c r="K4345" i="70" s="1"/>
  <c r="K4346" i="70" s="1"/>
  <c r="K4347" i="70" s="1"/>
  <c r="K4348" i="70" s="1"/>
  <c r="K4349" i="70" s="1"/>
  <c r="K4350" i="70" s="1"/>
  <c r="K4351" i="70" s="1"/>
  <c r="K4352" i="70" s="1"/>
  <c r="K4353" i="70" s="1"/>
  <c r="K4354" i="70" s="1"/>
  <c r="K4355" i="70" s="1"/>
  <c r="K4356" i="70" s="1"/>
  <c r="K4357" i="70" s="1"/>
  <c r="K4358" i="70" s="1"/>
  <c r="K4359" i="70" s="1"/>
  <c r="K4360" i="70" s="1"/>
  <c r="K4361" i="70" s="1"/>
  <c r="K4362" i="70" s="1"/>
  <c r="K4363" i="70" s="1"/>
  <c r="K4364" i="70" s="1"/>
  <c r="K4365" i="70" s="1"/>
  <c r="K4366" i="70" s="1"/>
  <c r="K4367" i="70" s="1"/>
  <c r="K4368" i="70" s="1"/>
  <c r="K4369" i="70" s="1"/>
  <c r="K4370" i="70" s="1"/>
  <c r="K4371" i="70" s="1"/>
  <c r="K4372" i="70" s="1"/>
  <c r="K4373" i="70" s="1"/>
  <c r="K4374" i="70" s="1"/>
  <c r="K4375" i="70" s="1"/>
  <c r="K4376" i="70" s="1"/>
  <c r="K4377" i="70" s="1"/>
  <c r="K4378" i="70" s="1"/>
  <c r="K4379" i="70" s="1"/>
  <c r="K4380" i="70" s="1"/>
  <c r="K4381" i="70" s="1"/>
  <c r="K4382" i="70" s="1"/>
  <c r="K4383" i="70" s="1"/>
  <c r="K4384" i="70" s="1"/>
  <c r="K4385" i="70" s="1"/>
  <c r="K4386" i="70" s="1"/>
  <c r="K4387" i="70" s="1"/>
  <c r="K4388" i="70" s="1"/>
  <c r="K4389" i="70" s="1"/>
  <c r="K4390" i="70" s="1"/>
  <c r="K4391" i="70" s="1"/>
  <c r="K4392" i="70" s="1"/>
  <c r="K4393" i="70" s="1"/>
  <c r="K4394" i="70" s="1"/>
  <c r="K4395" i="70" s="1"/>
  <c r="K4396" i="70" s="1"/>
  <c r="K4397" i="70" s="1"/>
  <c r="K4398" i="70" s="1"/>
  <c r="K4399" i="70" s="1"/>
  <c r="K4400" i="70" s="1"/>
  <c r="K4401" i="70" s="1"/>
  <c r="K4402" i="70" s="1"/>
  <c r="K4403" i="70" s="1"/>
  <c r="K4404" i="70" s="1"/>
  <c r="K4405" i="70" s="1"/>
  <c r="K4406" i="70" s="1"/>
  <c r="K4407" i="70" s="1"/>
  <c r="K4408" i="70" s="1"/>
  <c r="K4409" i="70" s="1"/>
  <c r="K4410" i="70" s="1"/>
  <c r="K4411" i="70" s="1"/>
  <c r="K4412" i="70" s="1"/>
  <c r="K4413" i="70" s="1"/>
  <c r="K4414" i="70" s="1"/>
  <c r="K4415" i="70" s="1"/>
  <c r="K4416" i="70" s="1"/>
  <c r="K4417" i="70" s="1"/>
  <c r="K4418" i="70" s="1"/>
  <c r="K4419" i="70" s="1"/>
  <c r="K4420" i="70" s="1"/>
  <c r="K4421" i="70" s="1"/>
  <c r="K4422" i="70" s="1"/>
  <c r="K4423" i="70" s="1"/>
  <c r="K4424" i="70" s="1"/>
  <c r="K4425" i="70" s="1"/>
  <c r="K4426" i="70" s="1"/>
  <c r="K4427" i="70" s="1"/>
  <c r="K4428" i="70" s="1"/>
  <c r="K4429" i="70" s="1"/>
  <c r="K4430" i="70" s="1"/>
  <c r="K4431" i="70" s="1"/>
  <c r="K4432" i="70" s="1"/>
  <c r="K4433" i="70" s="1"/>
  <c r="K4434" i="70" s="1"/>
  <c r="K4435" i="70" s="1"/>
  <c r="K4436" i="70" s="1"/>
  <c r="K4437" i="70" s="1"/>
  <c r="K4438" i="70" s="1"/>
  <c r="K4439" i="70" s="1"/>
  <c r="K4440" i="70" s="1"/>
  <c r="K4441" i="70" s="1"/>
  <c r="K4442" i="70" s="1"/>
  <c r="K4443" i="70" s="1"/>
  <c r="K4444" i="70" s="1"/>
  <c r="K4445" i="70" s="1"/>
  <c r="K4446" i="70" s="1"/>
  <c r="K4447" i="70" s="1"/>
  <c r="K4448" i="70" s="1"/>
  <c r="K4449" i="70" s="1"/>
  <c r="K4450" i="70" s="1"/>
  <c r="K4451" i="70" s="1"/>
  <c r="K4452" i="70" s="1"/>
  <c r="K4453" i="70" s="1"/>
  <c r="K4454" i="70" s="1"/>
  <c r="K4455" i="70" s="1"/>
  <c r="K4456" i="70" s="1"/>
  <c r="K4457" i="70" s="1"/>
  <c r="K4458" i="70" s="1"/>
  <c r="K4459" i="70" s="1"/>
  <c r="K4460" i="70" s="1"/>
  <c r="K4461" i="70" s="1"/>
  <c r="K4462" i="70" s="1"/>
  <c r="K4463" i="70" s="1"/>
  <c r="K4464" i="70" s="1"/>
  <c r="K4465" i="70" s="1"/>
  <c r="K4466" i="70" s="1"/>
  <c r="K4467" i="70" s="1"/>
  <c r="K4468" i="70" s="1"/>
  <c r="K4469" i="70" s="1"/>
  <c r="K4470" i="70" s="1"/>
  <c r="K4471" i="70" s="1"/>
  <c r="K4472" i="70" s="1"/>
  <c r="K4473" i="70" s="1"/>
  <c r="K4474" i="70" s="1"/>
  <c r="K4475" i="70" s="1"/>
  <c r="K4476" i="70" s="1"/>
  <c r="K4477" i="70" s="1"/>
  <c r="K4478" i="70" s="1"/>
  <c r="K4479" i="70" s="1"/>
  <c r="K4480" i="70" s="1"/>
  <c r="K4481" i="70" s="1"/>
  <c r="K4482" i="70" s="1"/>
  <c r="K4483" i="70" s="1"/>
  <c r="K4484" i="70" s="1"/>
  <c r="K4485" i="70" s="1"/>
  <c r="K4486" i="70" s="1"/>
  <c r="K4487" i="70" s="1"/>
  <c r="K4488" i="70" s="1"/>
  <c r="K4489" i="70" s="1"/>
  <c r="K4490" i="70" s="1"/>
  <c r="K4491" i="70" s="1"/>
  <c r="K4492" i="70" s="1"/>
  <c r="K4493" i="70" s="1"/>
  <c r="K4494" i="70" s="1"/>
  <c r="K4495" i="70" s="1"/>
  <c r="K4496" i="70" s="1"/>
  <c r="K4497" i="70" s="1"/>
  <c r="K4498" i="70" s="1"/>
  <c r="K4499" i="70" s="1"/>
  <c r="K4500" i="70" s="1"/>
  <c r="K4501" i="70" s="1"/>
  <c r="K4502" i="70" s="1"/>
  <c r="K4503" i="70" s="1"/>
  <c r="K4504" i="70" s="1"/>
  <c r="K4505" i="70" s="1"/>
  <c r="K4506" i="70" s="1"/>
  <c r="K4507" i="70" s="1"/>
  <c r="K4508" i="70" s="1"/>
  <c r="K4509" i="70" s="1"/>
  <c r="K4510" i="70" s="1"/>
  <c r="K4511" i="70" s="1"/>
  <c r="K4512" i="70" s="1"/>
  <c r="K4513" i="70" s="1"/>
  <c r="K4514" i="70" s="1"/>
  <c r="K4515" i="70" s="1"/>
  <c r="K4516" i="70" s="1"/>
  <c r="K4517" i="70" s="1"/>
  <c r="K4518" i="70" s="1"/>
  <c r="K4519" i="70" s="1"/>
  <c r="K4520" i="70" s="1"/>
  <c r="K4521" i="70" s="1"/>
  <c r="K4522" i="70" s="1"/>
  <c r="K4523" i="70" s="1"/>
  <c r="K4524" i="70" s="1"/>
  <c r="K4525" i="70" s="1"/>
  <c r="K4526" i="70" s="1"/>
  <c r="K4527" i="70" s="1"/>
  <c r="K4528" i="70" s="1"/>
  <c r="K4529" i="70" s="1"/>
  <c r="K4530" i="70" s="1"/>
  <c r="K4531" i="70" s="1"/>
  <c r="K4532" i="70" s="1"/>
  <c r="K4533" i="70" s="1"/>
  <c r="K4534" i="70" s="1"/>
  <c r="K4535" i="70" s="1"/>
  <c r="K4536" i="70" s="1"/>
  <c r="K4537" i="70" s="1"/>
  <c r="K4538" i="70" s="1"/>
  <c r="K4539" i="70" s="1"/>
  <c r="K4540" i="70" s="1"/>
  <c r="K4541" i="70" s="1"/>
  <c r="K4542" i="70" s="1"/>
  <c r="K4543" i="70" s="1"/>
  <c r="K4544" i="70" s="1"/>
  <c r="K4545" i="70" s="1"/>
  <c r="K4546" i="70" s="1"/>
  <c r="K4547" i="70" s="1"/>
  <c r="K4548" i="70" s="1"/>
  <c r="K4549" i="70" s="1"/>
  <c r="K4550" i="70" s="1"/>
  <c r="K4551" i="70" s="1"/>
  <c r="K4552" i="70" s="1"/>
  <c r="K4553" i="70" s="1"/>
  <c r="K4554" i="70" s="1"/>
  <c r="K4555" i="70" s="1"/>
  <c r="K4556" i="70" s="1"/>
  <c r="K4557" i="70" s="1"/>
  <c r="K4558" i="70" s="1"/>
  <c r="K4559" i="70" s="1"/>
  <c r="K4560" i="70" s="1"/>
  <c r="K4561" i="70" s="1"/>
  <c r="K4562" i="70" s="1"/>
  <c r="K4563" i="70" s="1"/>
  <c r="K4564" i="70" s="1"/>
  <c r="K4565" i="70" s="1"/>
  <c r="K4566" i="70" s="1"/>
  <c r="K4567" i="70" s="1"/>
  <c r="K4568" i="70" s="1"/>
  <c r="K4569" i="70" s="1"/>
  <c r="K4570" i="70" s="1"/>
  <c r="K4571" i="70" s="1"/>
  <c r="K4572" i="70" s="1"/>
  <c r="K4573" i="70" s="1"/>
  <c r="K4574" i="70" s="1"/>
  <c r="K4575" i="70" s="1"/>
  <c r="K4576" i="70" s="1"/>
  <c r="K4577" i="70" s="1"/>
  <c r="K4578" i="70" s="1"/>
  <c r="K4579" i="70" s="1"/>
  <c r="K4580" i="70" s="1"/>
  <c r="K4581" i="70" s="1"/>
  <c r="K4582" i="70" s="1"/>
  <c r="K4583" i="70" s="1"/>
  <c r="K4584" i="70" s="1"/>
  <c r="K4585" i="70" s="1"/>
  <c r="K4586" i="70" s="1"/>
  <c r="K4587" i="70" s="1"/>
  <c r="K4588" i="70" s="1"/>
  <c r="K4589" i="70" s="1"/>
  <c r="K4590" i="70" s="1"/>
  <c r="K4591" i="70" s="1"/>
  <c r="K4592" i="70" s="1"/>
  <c r="K4593" i="70" s="1"/>
  <c r="K4594" i="70" s="1"/>
  <c r="K4595" i="70" s="1"/>
  <c r="K4596" i="70" s="1"/>
  <c r="K4597" i="70" s="1"/>
  <c r="K4598" i="70" s="1"/>
  <c r="K4599" i="70" s="1"/>
  <c r="K4600" i="70" s="1"/>
  <c r="K4601" i="70" s="1"/>
  <c r="K4602" i="70" s="1"/>
  <c r="K4603" i="70" s="1"/>
  <c r="K4604" i="70" s="1"/>
  <c r="K4605" i="70" s="1"/>
  <c r="K4606" i="70" s="1"/>
  <c r="K4607" i="70" s="1"/>
  <c r="K4608" i="70" s="1"/>
  <c r="K4609" i="70" s="1"/>
  <c r="K4610" i="70" s="1"/>
  <c r="K4611" i="70" s="1"/>
  <c r="K4612" i="70" s="1"/>
  <c r="K4613" i="70" s="1"/>
  <c r="K4614" i="70" s="1"/>
  <c r="K4615" i="70" s="1"/>
  <c r="K4616" i="70" s="1"/>
  <c r="K4617" i="70" s="1"/>
  <c r="K4618" i="70" s="1"/>
  <c r="K4619" i="70" s="1"/>
  <c r="K4620" i="70" s="1"/>
  <c r="K4621" i="70" s="1"/>
  <c r="K4622" i="70" s="1"/>
  <c r="K4623" i="70" s="1"/>
  <c r="K4624" i="70" s="1"/>
  <c r="K4625" i="70" s="1"/>
  <c r="K4626" i="70" s="1"/>
  <c r="K4627" i="70" s="1"/>
  <c r="K4628" i="70" s="1"/>
  <c r="K4629" i="70" s="1"/>
  <c r="K4630" i="70" s="1"/>
  <c r="K4631" i="70" s="1"/>
  <c r="K4632" i="70" s="1"/>
  <c r="K4633" i="70" s="1"/>
  <c r="K4634" i="70" s="1"/>
  <c r="K4635" i="70" s="1"/>
  <c r="K4636" i="70" s="1"/>
  <c r="K4637" i="70" s="1"/>
  <c r="K4638" i="70" s="1"/>
  <c r="K4639" i="70" s="1"/>
  <c r="K4640" i="70" s="1"/>
  <c r="K4641" i="70" s="1"/>
  <c r="K4642" i="70" s="1"/>
  <c r="K4643" i="70" s="1"/>
  <c r="K4644" i="70" s="1"/>
  <c r="K4645" i="70" s="1"/>
  <c r="K4646" i="70" s="1"/>
  <c r="K4647" i="70" s="1"/>
  <c r="K4648" i="70" s="1"/>
  <c r="K4649" i="70" s="1"/>
  <c r="K4650" i="70" s="1"/>
  <c r="K4651" i="70" s="1"/>
  <c r="K4652" i="70" s="1"/>
  <c r="K4653" i="70" s="1"/>
  <c r="K4654" i="70" s="1"/>
  <c r="K4655" i="70" s="1"/>
  <c r="K4656" i="70" s="1"/>
  <c r="K4657" i="70" s="1"/>
  <c r="K4658" i="70" s="1"/>
  <c r="K4659" i="70" s="1"/>
  <c r="K4660" i="70" s="1"/>
  <c r="K4661" i="70" s="1"/>
  <c r="K4662" i="70" s="1"/>
  <c r="K4663" i="70" s="1"/>
  <c r="K4664" i="70" s="1"/>
  <c r="K4665" i="70" s="1"/>
  <c r="K4666" i="70" s="1"/>
  <c r="K4667" i="70" s="1"/>
  <c r="K4668" i="70" s="1"/>
  <c r="K4669" i="70" s="1"/>
  <c r="K4670" i="70" s="1"/>
  <c r="K4671" i="70" s="1"/>
  <c r="K4672" i="70" s="1"/>
  <c r="K4673" i="70" s="1"/>
  <c r="K4674" i="70" s="1"/>
  <c r="K4675" i="70" s="1"/>
  <c r="K4676" i="70" s="1"/>
  <c r="K4677" i="70" s="1"/>
  <c r="K4678" i="70" s="1"/>
  <c r="K4679" i="70" s="1"/>
  <c r="K4680" i="70" s="1"/>
  <c r="K4681" i="70" s="1"/>
  <c r="K4682" i="70" s="1"/>
  <c r="K4683" i="70" s="1"/>
  <c r="K4684" i="70" s="1"/>
  <c r="K4685" i="70" s="1"/>
  <c r="K4686" i="70" s="1"/>
  <c r="K4687" i="70" s="1"/>
  <c r="K4688" i="70" s="1"/>
  <c r="K4689" i="70" s="1"/>
  <c r="K4690" i="70" s="1"/>
  <c r="K4691" i="70" s="1"/>
  <c r="K4692" i="70" s="1"/>
  <c r="K4693" i="70" s="1"/>
  <c r="K4694" i="70" s="1"/>
  <c r="K4695" i="70" s="1"/>
  <c r="K4696" i="70" s="1"/>
  <c r="K4697" i="70" s="1"/>
  <c r="K4698" i="70" s="1"/>
  <c r="K4699" i="70" s="1"/>
  <c r="K4700" i="70" s="1"/>
  <c r="K4701" i="70" s="1"/>
  <c r="K4702" i="70" s="1"/>
  <c r="K4703" i="70" s="1"/>
  <c r="K4704" i="70" s="1"/>
  <c r="K4705" i="70" s="1"/>
  <c r="K4706" i="70" s="1"/>
  <c r="K4707" i="70" s="1"/>
  <c r="K4708" i="70" s="1"/>
  <c r="K4709" i="70" s="1"/>
  <c r="K4710" i="70" s="1"/>
  <c r="K4711" i="70" s="1"/>
  <c r="K4712" i="70" s="1"/>
  <c r="K4713" i="70" s="1"/>
  <c r="K4714" i="70" s="1"/>
  <c r="K4715" i="70" s="1"/>
  <c r="K4716" i="70" s="1"/>
  <c r="K4717" i="70" s="1"/>
  <c r="K4718" i="70" s="1"/>
  <c r="K4719" i="70" s="1"/>
  <c r="K4720" i="70" s="1"/>
  <c r="K4721" i="70" s="1"/>
  <c r="K4722" i="70" s="1"/>
  <c r="K4723" i="70" s="1"/>
  <c r="K4724" i="70" s="1"/>
  <c r="K4725" i="70" s="1"/>
  <c r="K4726" i="70" s="1"/>
  <c r="K4727" i="70" s="1"/>
  <c r="K4728" i="70" s="1"/>
  <c r="K4729" i="70" s="1"/>
  <c r="K4730" i="70" s="1"/>
  <c r="K4731" i="70" s="1"/>
  <c r="K4732" i="70" s="1"/>
  <c r="K4733" i="70" s="1"/>
  <c r="K4734" i="70" s="1"/>
  <c r="K4735" i="70" s="1"/>
  <c r="K4736" i="70" s="1"/>
  <c r="K4737" i="70" s="1"/>
  <c r="K4738" i="70" s="1"/>
  <c r="K4739" i="70" s="1"/>
  <c r="K4740" i="70" s="1"/>
  <c r="K4741" i="70" s="1"/>
  <c r="K4742" i="70" s="1"/>
  <c r="K4743" i="70" s="1"/>
  <c r="K4744" i="70" s="1"/>
  <c r="K4745" i="70" s="1"/>
  <c r="K4746" i="70" s="1"/>
  <c r="K4747" i="70" s="1"/>
  <c r="K4748" i="70" s="1"/>
  <c r="K4749" i="70" s="1"/>
  <c r="K4750" i="70" s="1"/>
  <c r="K4751" i="70" s="1"/>
  <c r="K4752" i="70" s="1"/>
  <c r="K4753" i="70" s="1"/>
  <c r="K4754" i="70" s="1"/>
  <c r="K4755" i="70" s="1"/>
  <c r="K4756" i="70" s="1"/>
  <c r="K4757" i="70" s="1"/>
  <c r="K4758" i="70" s="1"/>
  <c r="K4759" i="70" s="1"/>
  <c r="K4760" i="70" s="1"/>
  <c r="K4761" i="70" s="1"/>
  <c r="K4762" i="70" s="1"/>
  <c r="K4763" i="70" s="1"/>
  <c r="K4764" i="70" s="1"/>
  <c r="K4765" i="70" s="1"/>
  <c r="K4766" i="70" s="1"/>
  <c r="K4767" i="70" s="1"/>
  <c r="K4768" i="70" s="1"/>
  <c r="K4769" i="70" s="1"/>
  <c r="K4770" i="70" s="1"/>
  <c r="K4771" i="70" s="1"/>
  <c r="K4772" i="70" s="1"/>
  <c r="K4773" i="70" s="1"/>
  <c r="K4774" i="70" s="1"/>
  <c r="K4775" i="70" s="1"/>
  <c r="K4776" i="70" s="1"/>
  <c r="K4777" i="70" s="1"/>
  <c r="K4778" i="70" s="1"/>
  <c r="K4779" i="70" s="1"/>
  <c r="K4780" i="70" s="1"/>
  <c r="K4781" i="70" s="1"/>
  <c r="K4782" i="70" s="1"/>
  <c r="K4783" i="70" s="1"/>
  <c r="K4784" i="70" s="1"/>
  <c r="K4785" i="70" s="1"/>
  <c r="K4786" i="70" s="1"/>
  <c r="K4787" i="70" s="1"/>
  <c r="K4788" i="70" s="1"/>
  <c r="K4789" i="70" s="1"/>
  <c r="K4790" i="70" s="1"/>
  <c r="K4791" i="70" s="1"/>
  <c r="K4792" i="70" s="1"/>
  <c r="K4793" i="70" s="1"/>
  <c r="K4794" i="70" s="1"/>
  <c r="K4795" i="70" s="1"/>
  <c r="K4796" i="70" s="1"/>
  <c r="K4797" i="70" s="1"/>
  <c r="K4798" i="70" s="1"/>
  <c r="K4799" i="70" s="1"/>
  <c r="K4800" i="70" s="1"/>
  <c r="K4801" i="70" s="1"/>
  <c r="K4802" i="70" s="1"/>
  <c r="K4803" i="70" s="1"/>
  <c r="K4804" i="70" s="1"/>
  <c r="K4805" i="70" s="1"/>
  <c r="K4806" i="70" s="1"/>
  <c r="K4807" i="70" s="1"/>
  <c r="K4808" i="70" s="1"/>
  <c r="K4809" i="70" s="1"/>
  <c r="K4810" i="70" s="1"/>
  <c r="K4811" i="70" s="1"/>
  <c r="K4812" i="70" s="1"/>
  <c r="K4813" i="70" s="1"/>
  <c r="K4814" i="70" s="1"/>
  <c r="K4815" i="70" s="1"/>
  <c r="K4816" i="70" s="1"/>
  <c r="K4817" i="70" s="1"/>
  <c r="K4818" i="70" s="1"/>
  <c r="K4819" i="70" s="1"/>
  <c r="K4820" i="70" s="1"/>
  <c r="K4821" i="70" s="1"/>
  <c r="K4822" i="70" s="1"/>
  <c r="K4823" i="70" s="1"/>
  <c r="K4824" i="70" s="1"/>
  <c r="K4825" i="70" s="1"/>
  <c r="T1348" i="91"/>
  <c r="S1348" i="91"/>
  <c r="T1347" i="91" l="1"/>
  <c r="S1347" i="91"/>
  <c r="T1346" i="91" l="1"/>
  <c r="S1346" i="91"/>
  <c r="T1345" i="91"/>
  <c r="S1345" i="91"/>
  <c r="T1344" i="91" l="1"/>
  <c r="S1344" i="91"/>
  <c r="T1343" i="91" l="1"/>
  <c r="S1343" i="91"/>
  <c r="T1342" i="91" l="1"/>
  <c r="S1342" i="91"/>
  <c r="T1341" i="91" l="1"/>
  <c r="S1341" i="91"/>
  <c r="T1340" i="91"/>
  <c r="S1340" i="91"/>
  <c r="T1339" i="91"/>
  <c r="S1339" i="91"/>
  <c r="T1338" i="91"/>
  <c r="S1338" i="91"/>
  <c r="T1337" i="91"/>
  <c r="S1337" i="91"/>
  <c r="T1336" i="91"/>
  <c r="S1336" i="91"/>
  <c r="T1335" i="91"/>
  <c r="S1335" i="91"/>
  <c r="T1334" i="91"/>
  <c r="S1334" i="91"/>
  <c r="T1333" i="91"/>
  <c r="S1333" i="91"/>
  <c r="T1332" i="91"/>
  <c r="S1332" i="91"/>
  <c r="T1331" i="91"/>
  <c r="S1331" i="91"/>
  <c r="T1330" i="91"/>
  <c r="S1330" i="91"/>
  <c r="T1329" i="91"/>
  <c r="S1329" i="91"/>
  <c r="T1328" i="91"/>
  <c r="S1328" i="91"/>
  <c r="T1327" i="91"/>
  <c r="S1327" i="91"/>
  <c r="T1326" i="91"/>
  <c r="S1326" i="91"/>
  <c r="T1325" i="91"/>
  <c r="S1325" i="91"/>
  <c r="T1324" i="91"/>
  <c r="S1324" i="91"/>
  <c r="T1323" i="91"/>
  <c r="S1323" i="91"/>
  <c r="T1322" i="91"/>
  <c r="S1322" i="91"/>
  <c r="T1321" i="91"/>
  <c r="S1321" i="91"/>
  <c r="T1320" i="91"/>
  <c r="S1320" i="91"/>
  <c r="T1319" i="91"/>
  <c r="S1319" i="91"/>
  <c r="T1318" i="91"/>
  <c r="S1318" i="91"/>
  <c r="T1317" i="91"/>
  <c r="S1317" i="91"/>
  <c r="T1316" i="91"/>
  <c r="S1316" i="91"/>
  <c r="T1315" i="91"/>
  <c r="S1315" i="91"/>
  <c r="T1314" i="91"/>
  <c r="S1314" i="91"/>
  <c r="T1313" i="91"/>
  <c r="S1313" i="91"/>
  <c r="T1312" i="91"/>
  <c r="S1312" i="91"/>
  <c r="T1311" i="91"/>
  <c r="S1311" i="91"/>
  <c r="T1310" i="91"/>
  <c r="S1310" i="91"/>
  <c r="T1309" i="91"/>
  <c r="S1309" i="91"/>
  <c r="T1308" i="91"/>
  <c r="S1308" i="91"/>
  <c r="T1307" i="91"/>
  <c r="S1307" i="91"/>
  <c r="T1306" i="91"/>
  <c r="S1306" i="91"/>
  <c r="T1305" i="91"/>
  <c r="S1305" i="91"/>
  <c r="T1304" i="91"/>
  <c r="S1304" i="91"/>
  <c r="T1303" i="91"/>
  <c r="S1303" i="91"/>
  <c r="T1302" i="91"/>
  <c r="S1302" i="91"/>
  <c r="T1301" i="91"/>
  <c r="S1301" i="91"/>
  <c r="T1300" i="91"/>
  <c r="S1300" i="91"/>
  <c r="T1299" i="91"/>
  <c r="S1299" i="91"/>
  <c r="T1298" i="91"/>
  <c r="S1298" i="91"/>
  <c r="T1297" i="91"/>
  <c r="S1297" i="91"/>
  <c r="T1296" i="91"/>
  <c r="S1296" i="91"/>
  <c r="T1295" i="91"/>
  <c r="S1295" i="91"/>
  <c r="T1294" i="91"/>
  <c r="S1294" i="91"/>
  <c r="T1293" i="91"/>
  <c r="S1293" i="91"/>
  <c r="T1292" i="91"/>
  <c r="S1292" i="91"/>
  <c r="T1291" i="91"/>
  <c r="S1291" i="91"/>
  <c r="T1290" i="91"/>
  <c r="S1290" i="91"/>
  <c r="T1289" i="91"/>
  <c r="S1289" i="91"/>
  <c r="T1288" i="91"/>
  <c r="S1288" i="91"/>
  <c r="T1287" i="91"/>
  <c r="S1287" i="91"/>
  <c r="T1286" i="91"/>
  <c r="S1286" i="91"/>
  <c r="T1285" i="91"/>
  <c r="S1285" i="91"/>
  <c r="T1284" i="91"/>
  <c r="S1284" i="91"/>
  <c r="T1283" i="91"/>
  <c r="S1283" i="91"/>
  <c r="T1282" i="91"/>
  <c r="S1282" i="91"/>
  <c r="T1281" i="91"/>
  <c r="S1281" i="91"/>
  <c r="T1280" i="91"/>
  <c r="S1280" i="91"/>
  <c r="T1279" i="91"/>
  <c r="S1279" i="91"/>
  <c r="T1278" i="91"/>
  <c r="S1278" i="91"/>
  <c r="T1277" i="91"/>
  <c r="S1277" i="91"/>
  <c r="T1276" i="91"/>
  <c r="S1276" i="91"/>
  <c r="T1275" i="91"/>
  <c r="S1275" i="91"/>
  <c r="T1274" i="91"/>
  <c r="S1274" i="91"/>
  <c r="T1273" i="91"/>
  <c r="S1273" i="91"/>
  <c r="T1272" i="91"/>
  <c r="S1272" i="91"/>
  <c r="T1271" i="91"/>
  <c r="S1271" i="91"/>
  <c r="T1270" i="91"/>
  <c r="S1270" i="91"/>
  <c r="T1269" i="91"/>
  <c r="S1269" i="91"/>
  <c r="T1268" i="91"/>
  <c r="S1268" i="91"/>
  <c r="T1267" i="91"/>
  <c r="S1267" i="91"/>
  <c r="T1266" i="91"/>
  <c r="S1266" i="91"/>
  <c r="T1265" i="91"/>
  <c r="S1265" i="91"/>
  <c r="T1264" i="91"/>
  <c r="S1264" i="91"/>
  <c r="T1263" i="91"/>
  <c r="S1263" i="91"/>
  <c r="T1262" i="91"/>
  <c r="S1262" i="91"/>
  <c r="T1261" i="91"/>
  <c r="S1261" i="91"/>
  <c r="T1260" i="91"/>
  <c r="S1260" i="91"/>
  <c r="T1259" i="91"/>
  <c r="S1259" i="91"/>
  <c r="T1258" i="91"/>
  <c r="S1258" i="91"/>
  <c r="T1257" i="91"/>
  <c r="S1257" i="91"/>
  <c r="T1256" i="91"/>
  <c r="S1256" i="91"/>
  <c r="T1255" i="91"/>
  <c r="S1255" i="91"/>
  <c r="T1254" i="91"/>
  <c r="S1254" i="91"/>
  <c r="T1253" i="91"/>
  <c r="S1253" i="91"/>
  <c r="T1252" i="91"/>
  <c r="S1252" i="91"/>
  <c r="T1251" i="91"/>
  <c r="S1251" i="91"/>
  <c r="T1250" i="91"/>
  <c r="S1250" i="91"/>
  <c r="T1249" i="91"/>
  <c r="S1249" i="91"/>
  <c r="T1248" i="91"/>
  <c r="S1248" i="91"/>
  <c r="T1247" i="91"/>
  <c r="S1247" i="91"/>
  <c r="T1246" i="91"/>
  <c r="S1246" i="91"/>
  <c r="T1245" i="91"/>
  <c r="S1245" i="91"/>
  <c r="T1244" i="91"/>
  <c r="S1244" i="91"/>
  <c r="T1243" i="91"/>
  <c r="S1243" i="91"/>
  <c r="T1242" i="91"/>
  <c r="S1242" i="91"/>
  <c r="T1241" i="91"/>
  <c r="S1241" i="91"/>
  <c r="T1240" i="91"/>
  <c r="S1240" i="91"/>
  <c r="T1239" i="91"/>
  <c r="S1239" i="91"/>
  <c r="T1238" i="91"/>
  <c r="S1238" i="91"/>
  <c r="T1237" i="91"/>
  <c r="S1237" i="91"/>
  <c r="T1236" i="91"/>
  <c r="S1236" i="91"/>
  <c r="T1235" i="91"/>
  <c r="S1235" i="91"/>
  <c r="T1234" i="91"/>
  <c r="S1234" i="91"/>
  <c r="T1233" i="91"/>
  <c r="S1233" i="91"/>
  <c r="T1232" i="91"/>
  <c r="S1232" i="91"/>
  <c r="T1231" i="91"/>
  <c r="S1231" i="91"/>
  <c r="T1230" i="91"/>
  <c r="S1230" i="91"/>
  <c r="T1229" i="91"/>
  <c r="S1229" i="91"/>
  <c r="T1228" i="91"/>
  <c r="S1228" i="91"/>
  <c r="T1227" i="91"/>
  <c r="S1227" i="91"/>
  <c r="T1226" i="91"/>
  <c r="S1226" i="91"/>
  <c r="T1225" i="91"/>
  <c r="S1225" i="91"/>
  <c r="T1224" i="91"/>
  <c r="S1224" i="91"/>
  <c r="T1223" i="91"/>
  <c r="S1223" i="91"/>
  <c r="T1222" i="91"/>
  <c r="S1222" i="91"/>
  <c r="T1221" i="91"/>
  <c r="S1221" i="91"/>
  <c r="T1220" i="91"/>
  <c r="S1220" i="91"/>
  <c r="T1219" i="91"/>
  <c r="S1219" i="91"/>
  <c r="T1218" i="91"/>
  <c r="S1218" i="91"/>
  <c r="T1217" i="91"/>
  <c r="S1217" i="91"/>
  <c r="T1216" i="91"/>
  <c r="S1216" i="91"/>
  <c r="T1215" i="91"/>
  <c r="S1215" i="91"/>
  <c r="T1214" i="91"/>
  <c r="S1214" i="91"/>
  <c r="T1213" i="91"/>
  <c r="S1213" i="91"/>
  <c r="T1212" i="91"/>
  <c r="S1212" i="91"/>
  <c r="T1211" i="91"/>
  <c r="S1211" i="91"/>
  <c r="T1210" i="91"/>
  <c r="S1210" i="91"/>
  <c r="T1209" i="91"/>
  <c r="S1209" i="91"/>
  <c r="T1208" i="91"/>
  <c r="S1208" i="91"/>
  <c r="T1207" i="91"/>
  <c r="S1207" i="91"/>
  <c r="T1206" i="91"/>
  <c r="S1206" i="91"/>
  <c r="T1205" i="91"/>
  <c r="S1205" i="91"/>
  <c r="T1204" i="91"/>
  <c r="S1204" i="91"/>
  <c r="T1203" i="91"/>
  <c r="S1203" i="91"/>
  <c r="T1202" i="91"/>
  <c r="S1202" i="91"/>
  <c r="T1201" i="91"/>
  <c r="S1201" i="91"/>
  <c r="T1200" i="91"/>
  <c r="S1200" i="91"/>
  <c r="T1199" i="91"/>
  <c r="S1199" i="91"/>
  <c r="T1198" i="91"/>
  <c r="S1198" i="91"/>
  <c r="T1197" i="91"/>
  <c r="S1197" i="91"/>
  <c r="T1196" i="91"/>
  <c r="S1196" i="91"/>
  <c r="T1195" i="91"/>
  <c r="S1195" i="91"/>
  <c r="T1194" i="91"/>
  <c r="S1194" i="91"/>
  <c r="T1193" i="91"/>
  <c r="S1193" i="91"/>
  <c r="T1192" i="91"/>
  <c r="S1192" i="91"/>
  <c r="T1191" i="91"/>
  <c r="S1191" i="91"/>
  <c r="T1190" i="91"/>
  <c r="S1190" i="91"/>
  <c r="T1189" i="91"/>
  <c r="S1189" i="91"/>
  <c r="T1188" i="91"/>
  <c r="S1188" i="91"/>
  <c r="T1187" i="91"/>
  <c r="S1187" i="91"/>
  <c r="T1186" i="91"/>
  <c r="S1186" i="91"/>
  <c r="T1185" i="91"/>
  <c r="S1185" i="91"/>
  <c r="T1184" i="91"/>
  <c r="S1184" i="91"/>
  <c r="T1183" i="91"/>
  <c r="S1183" i="91"/>
  <c r="T1182" i="91"/>
  <c r="S1182" i="91"/>
  <c r="T1181" i="91"/>
  <c r="S1181" i="91"/>
  <c r="T1180" i="91"/>
  <c r="S1180" i="91"/>
  <c r="T1179" i="91"/>
  <c r="S1179" i="91"/>
  <c r="T1178" i="91"/>
  <c r="S1178" i="91"/>
  <c r="T1177" i="91"/>
  <c r="S1177" i="91"/>
  <c r="T1176" i="91"/>
  <c r="S1176" i="91"/>
  <c r="T1175" i="91"/>
  <c r="S1175" i="91"/>
  <c r="T1174" i="91"/>
  <c r="S1174" i="91"/>
  <c r="T1173" i="91"/>
  <c r="S1173" i="91"/>
  <c r="T1172" i="91"/>
  <c r="S1172" i="91"/>
  <c r="T1171" i="91"/>
  <c r="S1171" i="91"/>
  <c r="T1170" i="91"/>
  <c r="S1170" i="91"/>
  <c r="T1169" i="91"/>
  <c r="S1169" i="91"/>
  <c r="T1168" i="91"/>
  <c r="S1168" i="91"/>
  <c r="T1167" i="91"/>
  <c r="S1167" i="91"/>
  <c r="T1166" i="91"/>
  <c r="S1166" i="91"/>
  <c r="T1165" i="91"/>
  <c r="S1165" i="91"/>
  <c r="T1164" i="91"/>
  <c r="S1164" i="91"/>
  <c r="T1163" i="91"/>
  <c r="S1163" i="91"/>
  <c r="T1162" i="91"/>
  <c r="S1162" i="91"/>
  <c r="T1161" i="91"/>
  <c r="S1161" i="91"/>
  <c r="T1160" i="91"/>
  <c r="S1160" i="91"/>
  <c r="T1159" i="91"/>
  <c r="S1159" i="91"/>
  <c r="T1158" i="91"/>
  <c r="S1158" i="91"/>
  <c r="T1157" i="91"/>
  <c r="S1157" i="91"/>
  <c r="T1156" i="91"/>
  <c r="S1156" i="91"/>
  <c r="T1155" i="91"/>
  <c r="S1155" i="91"/>
  <c r="T1154" i="91"/>
  <c r="S1154" i="91"/>
  <c r="T1153" i="91"/>
  <c r="S1153" i="91"/>
  <c r="T1152" i="91"/>
  <c r="S1152" i="91"/>
  <c r="T1151" i="91"/>
  <c r="S1151" i="91"/>
  <c r="T1150" i="91"/>
  <c r="S1150" i="91"/>
  <c r="T1149" i="91"/>
  <c r="S1149" i="91"/>
  <c r="T1148" i="91"/>
  <c r="S1148" i="91"/>
  <c r="T1147" i="91"/>
  <c r="S1147" i="91"/>
  <c r="T1146" i="91"/>
  <c r="S1146" i="91"/>
  <c r="T1145" i="91"/>
  <c r="S1145" i="91"/>
  <c r="T1144" i="91"/>
  <c r="S1144" i="91"/>
  <c r="T1143" i="91"/>
  <c r="S1143" i="91"/>
  <c r="T1142" i="91"/>
  <c r="S1142" i="91"/>
  <c r="T1141" i="91"/>
  <c r="S1141" i="91"/>
  <c r="T1140" i="91"/>
  <c r="S1140" i="91"/>
  <c r="T1139" i="91"/>
  <c r="S1139" i="91"/>
  <c r="T1138" i="91"/>
  <c r="S1138" i="91"/>
  <c r="T1137" i="91"/>
  <c r="S1137" i="91"/>
  <c r="T1136" i="91"/>
  <c r="S1136" i="91"/>
  <c r="T1135" i="91"/>
  <c r="S1135" i="91"/>
  <c r="T1134" i="91"/>
  <c r="S1134" i="91"/>
  <c r="T1133" i="91"/>
  <c r="S1133" i="91"/>
  <c r="T1132" i="91"/>
  <c r="S1132" i="91"/>
  <c r="T1131" i="91"/>
  <c r="S1131" i="91"/>
  <c r="T1130" i="91"/>
  <c r="S1130" i="91"/>
  <c r="T1129" i="91"/>
  <c r="S1129" i="91"/>
  <c r="T1128" i="91"/>
  <c r="S1128" i="91"/>
  <c r="T1127" i="91"/>
  <c r="S1127" i="91"/>
  <c r="T1126" i="91"/>
  <c r="S1126" i="91"/>
  <c r="T1125" i="91"/>
  <c r="S1125" i="91"/>
  <c r="T1124" i="91"/>
  <c r="S1124" i="91"/>
  <c r="T1123" i="91"/>
  <c r="S1123" i="91"/>
  <c r="T1122" i="91"/>
  <c r="S1122" i="91"/>
  <c r="T1121" i="91"/>
  <c r="S1121" i="91"/>
  <c r="T1120" i="91"/>
  <c r="S1120" i="91"/>
  <c r="T1119" i="91"/>
  <c r="S1119" i="91"/>
  <c r="T1118" i="91"/>
  <c r="S1118" i="91"/>
  <c r="T1117" i="91"/>
  <c r="S1117" i="91"/>
  <c r="T1116" i="91"/>
  <c r="S1116" i="91"/>
  <c r="T1115" i="91"/>
  <c r="S1115" i="91"/>
  <c r="T1114" i="91"/>
  <c r="S1114" i="91"/>
  <c r="T1113" i="91"/>
  <c r="S1113" i="91"/>
  <c r="T1112" i="91"/>
  <c r="S1112" i="91"/>
  <c r="T1111" i="91"/>
  <c r="S1111" i="91"/>
  <c r="T1110" i="91"/>
  <c r="S1110" i="91"/>
  <c r="T1109" i="91"/>
  <c r="S1109" i="91"/>
  <c r="T1108" i="91"/>
  <c r="S1108" i="91"/>
  <c r="T1107" i="91"/>
  <c r="S1107" i="91"/>
  <c r="T1106" i="91"/>
  <c r="S1106" i="91"/>
  <c r="T1105" i="91"/>
  <c r="S1105" i="91"/>
  <c r="T1104" i="91"/>
  <c r="S1104" i="91"/>
  <c r="T1103" i="91"/>
  <c r="S1103" i="91"/>
  <c r="T1102" i="91"/>
  <c r="S1102" i="91"/>
  <c r="T1101" i="91"/>
  <c r="S1101" i="91"/>
  <c r="T1100" i="91"/>
  <c r="S1100" i="91"/>
  <c r="T1099" i="91"/>
  <c r="S1099" i="91"/>
  <c r="T1098" i="91"/>
  <c r="S1098" i="91"/>
  <c r="T1097" i="91"/>
  <c r="S1097" i="91"/>
  <c r="T1096" i="91"/>
  <c r="S1096" i="91"/>
  <c r="T1095" i="91"/>
  <c r="S1095" i="91"/>
  <c r="T1094" i="91"/>
  <c r="S1094" i="91"/>
  <c r="T1093" i="91"/>
  <c r="S1093" i="91"/>
  <c r="T1092" i="91"/>
  <c r="S1092" i="91"/>
  <c r="T1091" i="91"/>
  <c r="S1091" i="91"/>
  <c r="T1090" i="91"/>
  <c r="S1090" i="91"/>
  <c r="T1089" i="91"/>
  <c r="S1089" i="91"/>
  <c r="T1088" i="91"/>
  <c r="S1088" i="91"/>
  <c r="T1087" i="91"/>
  <c r="S1087" i="91"/>
  <c r="T1086" i="91"/>
  <c r="S1086" i="91"/>
  <c r="T1085" i="91"/>
  <c r="S1085" i="91"/>
  <c r="T1084" i="91"/>
  <c r="S1084" i="91"/>
  <c r="T1083" i="91"/>
  <c r="S1083" i="91"/>
  <c r="T1082" i="91"/>
  <c r="S1082" i="91"/>
  <c r="T1081" i="91"/>
  <c r="S1081" i="91"/>
  <c r="T1080" i="91"/>
  <c r="S1080" i="91"/>
  <c r="T1079" i="91"/>
  <c r="S1079" i="91"/>
  <c r="T1078" i="91"/>
  <c r="S1078" i="91"/>
  <c r="T1077" i="91"/>
  <c r="S1077" i="91"/>
  <c r="T1076" i="91"/>
  <c r="S1076" i="91"/>
  <c r="T1075" i="91"/>
  <c r="S1075" i="91"/>
  <c r="T1074" i="91"/>
  <c r="S1074" i="91"/>
  <c r="T1073" i="91"/>
  <c r="S1073" i="91"/>
  <c r="T1072" i="91"/>
  <c r="S1072" i="91"/>
  <c r="T1071" i="91"/>
  <c r="S1071" i="91"/>
  <c r="T1070" i="91"/>
  <c r="S1070" i="91"/>
  <c r="T1069" i="91"/>
  <c r="S1069" i="91"/>
  <c r="T1068" i="91"/>
  <c r="S1068" i="91"/>
  <c r="T1067" i="91"/>
  <c r="S1067" i="91"/>
  <c r="T1066" i="91"/>
  <c r="S1066" i="91"/>
  <c r="T1065" i="91"/>
  <c r="S1065" i="91"/>
  <c r="T1064" i="91"/>
  <c r="S1064" i="91"/>
  <c r="T1063" i="91"/>
  <c r="S1063" i="91"/>
  <c r="T1062" i="91"/>
  <c r="S1062" i="91"/>
  <c r="T1061" i="91"/>
  <c r="S1061" i="91"/>
  <c r="T1060" i="91"/>
  <c r="S1060" i="91"/>
  <c r="T1059" i="91"/>
  <c r="S1059" i="91"/>
  <c r="T1058" i="91"/>
  <c r="S1058" i="91"/>
  <c r="T1057" i="91"/>
  <c r="S1057" i="91"/>
  <c r="T1056" i="91"/>
  <c r="S1056" i="91"/>
  <c r="T1055" i="91"/>
  <c r="S1055" i="91"/>
  <c r="T1054" i="91"/>
  <c r="S1054" i="91"/>
  <c r="T1053" i="91"/>
  <c r="S1053" i="91"/>
  <c r="T1052" i="91"/>
  <c r="S1052" i="91"/>
  <c r="T1051" i="91"/>
  <c r="S1051" i="91"/>
  <c r="T1050" i="91"/>
  <c r="S1050" i="91"/>
  <c r="T1049" i="91"/>
  <c r="S1049" i="91"/>
  <c r="T1048" i="91"/>
  <c r="S1048" i="91"/>
  <c r="T1047" i="91"/>
  <c r="S1047" i="91"/>
  <c r="T1046" i="91"/>
  <c r="S1046" i="91"/>
  <c r="T1045" i="91"/>
  <c r="S1045" i="91"/>
  <c r="T1044" i="91"/>
  <c r="S1044" i="91"/>
  <c r="T1043" i="91"/>
  <c r="S1043" i="91"/>
  <c r="T1042" i="91"/>
  <c r="S1042" i="91"/>
  <c r="T1041" i="91"/>
  <c r="S1041" i="91"/>
  <c r="T1040" i="91"/>
  <c r="S1040" i="91"/>
  <c r="T1039" i="91"/>
  <c r="S1039" i="91"/>
  <c r="T1038" i="91"/>
  <c r="S1038" i="91"/>
  <c r="T1037" i="91"/>
  <c r="S1037" i="91"/>
  <c r="T1036" i="91"/>
  <c r="S1036" i="91"/>
  <c r="T1035" i="91"/>
  <c r="S1035" i="91"/>
  <c r="T1034" i="91"/>
  <c r="S1034" i="91"/>
  <c r="T1033" i="91"/>
  <c r="S1033" i="91"/>
  <c r="T1032" i="91"/>
  <c r="S1032" i="91"/>
  <c r="T1031" i="91"/>
  <c r="S1031" i="91"/>
  <c r="T1030" i="91"/>
  <c r="S1030" i="91"/>
  <c r="T1029" i="91"/>
  <c r="S1029" i="91"/>
  <c r="T1028" i="91"/>
  <c r="S1028" i="91"/>
  <c r="T1027" i="91"/>
  <c r="S1027" i="91"/>
  <c r="T1026" i="91"/>
  <c r="S1026" i="91"/>
  <c r="T1025" i="91"/>
  <c r="S1025" i="91"/>
  <c r="T1024" i="91"/>
  <c r="S1024" i="91"/>
  <c r="T1023" i="91"/>
  <c r="S1023" i="91"/>
  <c r="T1022" i="91"/>
  <c r="S1022" i="91"/>
  <c r="T1021" i="91"/>
  <c r="S1021" i="91"/>
  <c r="T1020" i="91"/>
  <c r="S1020" i="91"/>
  <c r="T1019" i="91"/>
  <c r="S1019" i="91"/>
  <c r="T1018" i="91"/>
  <c r="S1018" i="91"/>
  <c r="T1017" i="91"/>
  <c r="S1017" i="91"/>
  <c r="T1016" i="91"/>
  <c r="S1016" i="91"/>
  <c r="T1015" i="91"/>
  <c r="S1015" i="91"/>
  <c r="T1014" i="91"/>
  <c r="S1014" i="91"/>
  <c r="T1013" i="91"/>
  <c r="S1013" i="91"/>
  <c r="T1012" i="91"/>
  <c r="S1012" i="91"/>
  <c r="T1011" i="91"/>
  <c r="S1011" i="91"/>
  <c r="T1010" i="91"/>
  <c r="S1010" i="91"/>
  <c r="T1009" i="91"/>
  <c r="S1009" i="91"/>
  <c r="T1008" i="91"/>
  <c r="S1008" i="91"/>
  <c r="T1007" i="91"/>
  <c r="S1007" i="91"/>
  <c r="T1006" i="91"/>
  <c r="S1006" i="91"/>
  <c r="T1005" i="91"/>
  <c r="S1005" i="91"/>
  <c r="T1004" i="91"/>
  <c r="S1004" i="91"/>
  <c r="T1003" i="91"/>
  <c r="S1003" i="91"/>
  <c r="T1002" i="91"/>
  <c r="S1002" i="91"/>
  <c r="T1001" i="91"/>
  <c r="S1001" i="91"/>
  <c r="T1000" i="91"/>
  <c r="S1000" i="91"/>
  <c r="T999" i="91"/>
  <c r="S999" i="91"/>
  <c r="T998" i="91"/>
  <c r="S998" i="91"/>
  <c r="T997" i="91"/>
  <c r="S997" i="91"/>
  <c r="T996" i="91"/>
  <c r="S996" i="91"/>
  <c r="T995" i="91"/>
  <c r="S995" i="91"/>
  <c r="T994" i="91"/>
  <c r="S994" i="91"/>
  <c r="T993" i="91"/>
  <c r="S993" i="91"/>
  <c r="T992" i="91"/>
  <c r="S992" i="91"/>
  <c r="T991" i="91"/>
  <c r="S991" i="91"/>
  <c r="T990" i="91"/>
  <c r="S990" i="91"/>
  <c r="T989" i="91"/>
  <c r="S989" i="91"/>
  <c r="T988" i="91"/>
  <c r="S988" i="91"/>
  <c r="T987" i="91"/>
  <c r="S987" i="91"/>
  <c r="T986" i="91"/>
  <c r="S986" i="91"/>
  <c r="T985" i="91"/>
  <c r="S985" i="91"/>
  <c r="T984" i="91"/>
  <c r="S984" i="91"/>
  <c r="T983" i="91"/>
  <c r="S983" i="91"/>
  <c r="T982" i="91"/>
  <c r="S982" i="91"/>
  <c r="T981" i="91"/>
  <c r="S981" i="91"/>
  <c r="T980" i="91"/>
  <c r="S980" i="91"/>
  <c r="T979" i="91"/>
  <c r="S979" i="91"/>
  <c r="T978" i="91"/>
  <c r="S978" i="91"/>
  <c r="T977" i="91"/>
  <c r="S977" i="91"/>
  <c r="T976" i="91"/>
  <c r="S976" i="91"/>
  <c r="T975" i="91"/>
  <c r="S975" i="91"/>
  <c r="T974" i="91"/>
  <c r="S974" i="91"/>
  <c r="T973" i="91"/>
  <c r="S973" i="91"/>
  <c r="T972" i="91"/>
  <c r="S972" i="91"/>
  <c r="T971" i="91"/>
  <c r="S971" i="91"/>
  <c r="T970" i="91"/>
  <c r="S970" i="91"/>
  <c r="T969" i="91"/>
  <c r="S969" i="91"/>
  <c r="T968" i="91"/>
  <c r="S968" i="91"/>
  <c r="T967" i="91"/>
  <c r="S967" i="91"/>
  <c r="T966" i="91"/>
  <c r="S966" i="91"/>
  <c r="T965" i="91"/>
  <c r="S965" i="91"/>
  <c r="T964" i="91"/>
  <c r="S964" i="91"/>
  <c r="T963" i="91"/>
  <c r="S963" i="91"/>
  <c r="T962" i="91"/>
  <c r="S962" i="91"/>
  <c r="T961" i="91"/>
  <c r="S961" i="91"/>
  <c r="T960" i="91"/>
  <c r="S960" i="91"/>
  <c r="T959" i="91"/>
  <c r="S959" i="91"/>
  <c r="T958" i="91"/>
  <c r="S958" i="91"/>
  <c r="T957" i="91"/>
  <c r="S957" i="91"/>
  <c r="T956" i="91"/>
  <c r="S956" i="91"/>
  <c r="T955" i="91"/>
  <c r="S955" i="91"/>
  <c r="T954" i="91"/>
  <c r="S954" i="91"/>
  <c r="T953" i="91"/>
  <c r="S953" i="91"/>
  <c r="T952" i="91"/>
  <c r="S952" i="91"/>
  <c r="T951" i="91"/>
  <c r="S951" i="91"/>
  <c r="T950" i="91"/>
  <c r="S950" i="91"/>
  <c r="T949" i="91"/>
  <c r="S949" i="91"/>
  <c r="T948" i="91"/>
  <c r="S948" i="91"/>
  <c r="T947" i="91"/>
  <c r="S947" i="91"/>
  <c r="T946" i="91"/>
  <c r="S946" i="91"/>
  <c r="T945" i="91"/>
  <c r="S945" i="91"/>
  <c r="T944" i="91"/>
  <c r="S944" i="91"/>
  <c r="T943" i="91"/>
  <c r="S943" i="91"/>
  <c r="T942" i="91"/>
  <c r="S942" i="91"/>
  <c r="T941" i="91"/>
  <c r="S941" i="91"/>
  <c r="T940" i="91"/>
  <c r="S940" i="91"/>
  <c r="T939" i="91"/>
  <c r="S939" i="91"/>
  <c r="T938" i="91"/>
  <c r="S938" i="91"/>
  <c r="T937" i="91"/>
  <c r="S937" i="91"/>
  <c r="T936" i="91"/>
  <c r="S936" i="91"/>
  <c r="T935" i="91"/>
  <c r="S935" i="91"/>
  <c r="T934" i="91"/>
  <c r="S934" i="91"/>
  <c r="T933" i="91"/>
  <c r="S933" i="91"/>
  <c r="T932" i="91"/>
  <c r="S932" i="91"/>
  <c r="T931" i="91"/>
  <c r="S931" i="91"/>
  <c r="T930" i="91"/>
  <c r="S930" i="91"/>
  <c r="T929" i="91"/>
  <c r="S929" i="91"/>
  <c r="T928" i="91"/>
  <c r="S928" i="91"/>
  <c r="T927" i="91"/>
  <c r="S927" i="91"/>
  <c r="T926" i="91"/>
  <c r="S926" i="91"/>
  <c r="T925" i="91"/>
  <c r="S925" i="91"/>
  <c r="T924" i="91"/>
  <c r="S924" i="91"/>
  <c r="T923" i="91"/>
  <c r="S923" i="91"/>
  <c r="T922" i="91"/>
  <c r="S922" i="91"/>
  <c r="T921" i="91"/>
  <c r="S921" i="91"/>
  <c r="T920" i="91"/>
  <c r="S920" i="91"/>
  <c r="T919" i="91"/>
  <c r="S919" i="91"/>
  <c r="T918" i="91"/>
  <c r="S918" i="91"/>
  <c r="T917" i="91"/>
  <c r="S917" i="91"/>
  <c r="T916" i="91"/>
  <c r="S916" i="91"/>
  <c r="T915" i="91"/>
  <c r="S915" i="91"/>
  <c r="T914" i="91"/>
  <c r="S914" i="91"/>
  <c r="T913" i="91"/>
  <c r="S913" i="91"/>
  <c r="T912" i="91"/>
  <c r="S912" i="91"/>
  <c r="T911" i="91"/>
  <c r="S911" i="91"/>
  <c r="T910" i="91"/>
  <c r="S910" i="91"/>
  <c r="T909" i="91"/>
  <c r="S909" i="91"/>
  <c r="T908" i="91"/>
  <c r="S908" i="91"/>
  <c r="T907" i="91"/>
  <c r="S907" i="91"/>
  <c r="T906" i="91"/>
  <c r="S906" i="91"/>
  <c r="T905" i="91"/>
  <c r="S905" i="91"/>
  <c r="T904" i="91"/>
  <c r="S904" i="91"/>
  <c r="T903" i="91"/>
  <c r="S903" i="91"/>
  <c r="T902" i="91"/>
  <c r="S902" i="91"/>
  <c r="T901" i="91"/>
  <c r="S901" i="91"/>
  <c r="T900" i="91"/>
  <c r="S900" i="91"/>
  <c r="T899" i="91"/>
  <c r="S899" i="91"/>
  <c r="T898" i="91"/>
  <c r="S898" i="91"/>
  <c r="T897" i="91"/>
  <c r="S897" i="91"/>
  <c r="T896" i="91"/>
  <c r="S896" i="91"/>
  <c r="T895" i="91"/>
  <c r="S895" i="91"/>
  <c r="T894" i="91"/>
  <c r="S894" i="91"/>
  <c r="T893" i="91"/>
  <c r="S893" i="91"/>
  <c r="T892" i="91"/>
  <c r="S892" i="91"/>
  <c r="T891" i="91"/>
  <c r="S891" i="91"/>
  <c r="T890" i="91"/>
  <c r="S890" i="91"/>
  <c r="T889" i="91"/>
  <c r="S889" i="91"/>
  <c r="T888" i="91"/>
  <c r="S888" i="91"/>
  <c r="T887" i="91"/>
  <c r="S887" i="91"/>
  <c r="T886" i="91"/>
  <c r="S886" i="91"/>
  <c r="T885" i="91"/>
  <c r="S885" i="91"/>
  <c r="T884" i="91"/>
  <c r="S884" i="91"/>
  <c r="T883" i="91"/>
  <c r="S883" i="91"/>
  <c r="T882" i="91"/>
  <c r="S882" i="91"/>
  <c r="T881" i="91"/>
  <c r="S881" i="91"/>
  <c r="T880" i="91"/>
  <c r="S880" i="91"/>
  <c r="T879" i="91"/>
  <c r="S879" i="91"/>
  <c r="T878" i="91"/>
  <c r="S878" i="91"/>
  <c r="T877" i="91"/>
  <c r="S877" i="91"/>
  <c r="T876" i="91"/>
  <c r="S876" i="91"/>
  <c r="T875" i="91"/>
  <c r="S875" i="91"/>
  <c r="T874" i="91"/>
  <c r="S874" i="91"/>
  <c r="T873" i="91"/>
  <c r="S873" i="91"/>
  <c r="T872" i="91"/>
  <c r="S872" i="91"/>
  <c r="T871" i="91"/>
  <c r="S871" i="91"/>
  <c r="T870" i="91"/>
  <c r="S870" i="91"/>
  <c r="T869" i="91"/>
  <c r="S869" i="91"/>
  <c r="T868" i="91"/>
  <c r="S868" i="91"/>
  <c r="T867" i="91"/>
  <c r="S867" i="91"/>
  <c r="T866" i="91"/>
  <c r="S866" i="91"/>
  <c r="T865" i="91"/>
  <c r="S865" i="91"/>
  <c r="T864" i="91"/>
  <c r="S864" i="91"/>
  <c r="T863" i="91"/>
  <c r="S863" i="91"/>
  <c r="T862" i="91"/>
  <c r="S862" i="91"/>
  <c r="T861" i="91"/>
  <c r="S861" i="91"/>
  <c r="T860" i="91"/>
  <c r="S860" i="91"/>
  <c r="T859" i="91"/>
  <c r="S859" i="91"/>
  <c r="T858" i="91"/>
  <c r="S858" i="91"/>
  <c r="T857" i="91"/>
  <c r="S857" i="91"/>
  <c r="T856" i="91"/>
  <c r="S856" i="91"/>
  <c r="T855" i="91"/>
  <c r="S855" i="91"/>
  <c r="T854" i="91"/>
  <c r="S854" i="91"/>
  <c r="T853" i="91"/>
  <c r="S853" i="91"/>
  <c r="T852" i="91"/>
  <c r="S852" i="91"/>
  <c r="T851" i="91"/>
  <c r="S851" i="91"/>
  <c r="T850" i="91"/>
  <c r="S850" i="91"/>
  <c r="T849" i="91"/>
  <c r="S849" i="91"/>
  <c r="T848" i="91"/>
  <c r="S848" i="91"/>
  <c r="T847" i="91"/>
  <c r="S847" i="91"/>
  <c r="T846" i="91"/>
  <c r="S846" i="91"/>
  <c r="T845" i="91"/>
  <c r="S845" i="91"/>
  <c r="T844" i="91"/>
  <c r="S844" i="91"/>
  <c r="T843" i="91"/>
  <c r="S843" i="91"/>
  <c r="T842" i="91"/>
  <c r="S842" i="91"/>
  <c r="T841" i="91"/>
  <c r="S841" i="91"/>
  <c r="T840" i="91"/>
  <c r="S840" i="91"/>
  <c r="T839" i="91"/>
  <c r="S839" i="91"/>
  <c r="T838" i="91"/>
  <c r="S838" i="91"/>
  <c r="T837" i="91"/>
  <c r="S837" i="91"/>
  <c r="T836" i="91"/>
  <c r="S836" i="91"/>
  <c r="T835" i="91"/>
  <c r="S835" i="91"/>
  <c r="T834" i="91"/>
  <c r="S834" i="91"/>
  <c r="T833" i="91"/>
  <c r="S833" i="91"/>
  <c r="T832" i="91"/>
  <c r="S832" i="91"/>
  <c r="T831" i="91"/>
  <c r="S831" i="91"/>
  <c r="T830" i="91"/>
  <c r="S830" i="91"/>
  <c r="T829" i="91"/>
  <c r="S829" i="91"/>
  <c r="T828" i="91"/>
  <c r="S828" i="91"/>
  <c r="T827" i="91"/>
  <c r="S827" i="91"/>
  <c r="T826" i="91"/>
  <c r="S826" i="91"/>
  <c r="T825" i="91"/>
  <c r="S825" i="91"/>
  <c r="T824" i="91"/>
  <c r="S824" i="91"/>
  <c r="T823" i="91"/>
  <c r="S823" i="91"/>
  <c r="T822" i="91"/>
  <c r="S822" i="91"/>
  <c r="T821" i="91"/>
  <c r="S821" i="91"/>
  <c r="T820" i="91"/>
  <c r="S820" i="91"/>
  <c r="T819" i="91"/>
  <c r="S819" i="91"/>
  <c r="T818" i="91"/>
  <c r="S818" i="91"/>
  <c r="T817" i="91"/>
  <c r="S817" i="91"/>
  <c r="T816" i="91"/>
  <c r="S816" i="91"/>
  <c r="T815" i="91"/>
  <c r="S815" i="91"/>
  <c r="T814" i="91"/>
  <c r="S814" i="91"/>
  <c r="T813" i="91"/>
  <c r="S813" i="91"/>
  <c r="T812" i="91"/>
  <c r="S812" i="91"/>
  <c r="T811" i="91"/>
  <c r="S811" i="91"/>
  <c r="T810" i="91"/>
  <c r="S810" i="91"/>
  <c r="T809" i="91"/>
  <c r="S809" i="91"/>
  <c r="T808" i="91"/>
  <c r="S808" i="91"/>
  <c r="T807" i="91"/>
  <c r="S807" i="91"/>
  <c r="T806" i="91"/>
  <c r="S806" i="91"/>
  <c r="T805" i="91"/>
  <c r="S805" i="91"/>
  <c r="T804" i="91"/>
  <c r="S804" i="91"/>
  <c r="T803" i="91"/>
  <c r="S803" i="91"/>
  <c r="T802" i="91"/>
  <c r="S802" i="91"/>
  <c r="T801" i="91"/>
  <c r="S801" i="91"/>
  <c r="T800" i="91"/>
  <c r="S800" i="91"/>
  <c r="T799" i="91"/>
  <c r="S799" i="91"/>
  <c r="T798" i="91"/>
  <c r="S798" i="91"/>
  <c r="T797" i="91"/>
  <c r="S797" i="91"/>
  <c r="T796" i="91"/>
  <c r="S796" i="91"/>
  <c r="T795" i="91"/>
  <c r="S795" i="91"/>
  <c r="T794" i="91"/>
  <c r="S794" i="91"/>
  <c r="T793" i="91"/>
  <c r="S793" i="91"/>
  <c r="T792" i="91"/>
  <c r="S792" i="91"/>
  <c r="T791" i="91"/>
  <c r="S791" i="91"/>
  <c r="T790" i="91"/>
  <c r="S790" i="91"/>
  <c r="T789" i="91"/>
  <c r="S789" i="91"/>
  <c r="T788" i="91"/>
  <c r="S788" i="91"/>
  <c r="T787" i="91"/>
  <c r="S787" i="91"/>
  <c r="T786" i="91"/>
  <c r="S786" i="91"/>
  <c r="T785" i="91"/>
  <c r="S785" i="91"/>
  <c r="T784" i="91"/>
  <c r="S784" i="91"/>
  <c r="T783" i="91"/>
  <c r="S783" i="91"/>
  <c r="T782" i="91"/>
  <c r="S782" i="91"/>
  <c r="T781" i="91"/>
  <c r="S781" i="91"/>
  <c r="T780" i="91"/>
  <c r="S780" i="91"/>
  <c r="T779" i="91"/>
  <c r="S779" i="91"/>
  <c r="T778" i="91"/>
  <c r="S778" i="91"/>
  <c r="T777" i="91"/>
  <c r="S777" i="91"/>
  <c r="T776" i="91"/>
  <c r="S776" i="91"/>
  <c r="T775" i="91"/>
  <c r="S775" i="91"/>
  <c r="T774" i="91"/>
  <c r="S774" i="91"/>
  <c r="T773" i="91"/>
  <c r="S773" i="91"/>
  <c r="T772" i="91"/>
  <c r="S772" i="91"/>
  <c r="T771" i="91"/>
  <c r="S771" i="91"/>
  <c r="T770" i="91"/>
  <c r="S770" i="91"/>
  <c r="T769" i="91"/>
  <c r="S769" i="91"/>
  <c r="T768" i="91"/>
  <c r="S768" i="91"/>
  <c r="T767" i="91"/>
  <c r="S767" i="91"/>
  <c r="T766" i="91"/>
  <c r="S766" i="91"/>
  <c r="T765" i="91"/>
  <c r="S765" i="91"/>
  <c r="T764" i="91"/>
  <c r="S764" i="91"/>
  <c r="T763" i="91"/>
  <c r="S763" i="91"/>
  <c r="T762" i="91"/>
  <c r="S762" i="91"/>
  <c r="T761" i="91"/>
  <c r="S761" i="91"/>
  <c r="T760" i="91"/>
  <c r="S760" i="91"/>
  <c r="T759" i="91"/>
  <c r="S759" i="91"/>
  <c r="T758" i="91"/>
  <c r="S758" i="91"/>
  <c r="T757" i="91"/>
  <c r="S757" i="91"/>
  <c r="T756" i="91"/>
  <c r="S756" i="91"/>
  <c r="T755" i="91"/>
  <c r="S755" i="91"/>
  <c r="T754" i="91"/>
  <c r="S754" i="91"/>
  <c r="T753" i="91"/>
  <c r="S753" i="91"/>
  <c r="T752" i="91"/>
  <c r="S752" i="91"/>
  <c r="T751" i="91"/>
  <c r="S751" i="91"/>
  <c r="T750" i="91"/>
  <c r="S750" i="91"/>
  <c r="T749" i="91"/>
  <c r="S749" i="91"/>
  <c r="T748" i="91"/>
  <c r="S748" i="91"/>
  <c r="T747" i="91"/>
  <c r="S747" i="91"/>
  <c r="T746" i="91"/>
  <c r="S746" i="91"/>
  <c r="T745" i="91"/>
  <c r="S745" i="91"/>
  <c r="T744" i="91"/>
  <c r="S744" i="91"/>
  <c r="T743" i="91"/>
  <c r="S743" i="91"/>
  <c r="T742" i="91"/>
  <c r="S742" i="91"/>
  <c r="T741" i="91"/>
  <c r="S741" i="91"/>
  <c r="T740" i="91"/>
  <c r="S740" i="91"/>
  <c r="T739" i="91"/>
  <c r="S739" i="91"/>
  <c r="T738" i="91"/>
  <c r="S738" i="91"/>
  <c r="T737" i="91"/>
  <c r="S737" i="91"/>
  <c r="T736" i="91"/>
  <c r="S736" i="91"/>
  <c r="T735" i="91"/>
  <c r="S735" i="91"/>
  <c r="T734" i="91"/>
  <c r="S734" i="91"/>
  <c r="T733" i="91"/>
  <c r="S733" i="91"/>
  <c r="T732" i="91"/>
  <c r="S732" i="91"/>
  <c r="T731" i="91"/>
  <c r="S731" i="91"/>
  <c r="T730" i="91"/>
  <c r="S730" i="91"/>
  <c r="T729" i="91"/>
  <c r="S729" i="91"/>
  <c r="T728" i="91"/>
  <c r="S728" i="91"/>
  <c r="T727" i="91"/>
  <c r="S727" i="91"/>
  <c r="T726" i="91"/>
  <c r="S726" i="91"/>
  <c r="T725" i="91"/>
  <c r="S725" i="91"/>
  <c r="T724" i="91"/>
  <c r="S724" i="91"/>
  <c r="T723" i="91"/>
  <c r="S723" i="91"/>
  <c r="T722" i="91"/>
  <c r="S722" i="91"/>
  <c r="T721" i="91"/>
  <c r="S721" i="91"/>
  <c r="T720" i="91"/>
  <c r="S720" i="91"/>
  <c r="T719" i="91"/>
  <c r="S719" i="91"/>
  <c r="T718" i="91"/>
  <c r="S718" i="91"/>
  <c r="T717" i="91"/>
  <c r="S717" i="91"/>
  <c r="T716" i="91"/>
  <c r="S716" i="91"/>
  <c r="T715" i="91"/>
  <c r="S715" i="91"/>
  <c r="T714" i="91"/>
  <c r="S714" i="91"/>
  <c r="T713" i="91"/>
  <c r="S713" i="91"/>
  <c r="T712" i="91"/>
  <c r="S712" i="91"/>
  <c r="T711" i="91"/>
  <c r="S711" i="91"/>
  <c r="T710" i="91"/>
  <c r="S710" i="91"/>
  <c r="T709" i="91"/>
  <c r="S709" i="91"/>
  <c r="T708" i="91"/>
  <c r="S708" i="91"/>
  <c r="T707" i="91"/>
  <c r="S707" i="91"/>
  <c r="T706" i="91"/>
  <c r="S706" i="91"/>
  <c r="T705" i="91"/>
  <c r="S705" i="91"/>
  <c r="T704" i="91"/>
  <c r="S704" i="91"/>
  <c r="T703" i="91"/>
  <c r="S703" i="91"/>
  <c r="T702" i="91"/>
  <c r="S702" i="91"/>
  <c r="T701" i="91"/>
  <c r="S701" i="91"/>
  <c r="T700" i="91"/>
  <c r="S700" i="91"/>
  <c r="T699" i="91"/>
  <c r="S699" i="91"/>
  <c r="T698" i="91"/>
  <c r="S698" i="91"/>
  <c r="T697" i="91"/>
  <c r="S697" i="91"/>
  <c r="T696" i="91"/>
  <c r="S696" i="91"/>
  <c r="T695" i="91"/>
  <c r="S695" i="91"/>
  <c r="T694" i="91"/>
  <c r="S694" i="91"/>
  <c r="T693" i="91"/>
  <c r="S693" i="91"/>
  <c r="T692" i="91"/>
  <c r="S692" i="91"/>
  <c r="T691" i="91"/>
  <c r="S691" i="91"/>
  <c r="T690" i="91"/>
  <c r="S690" i="91"/>
  <c r="T689" i="91"/>
  <c r="S689" i="91"/>
  <c r="T688" i="91"/>
  <c r="S688" i="91"/>
  <c r="T687" i="91"/>
  <c r="S687" i="91"/>
  <c r="T686" i="91"/>
  <c r="S686" i="91"/>
  <c r="T685" i="91"/>
  <c r="S685" i="91"/>
  <c r="T684" i="91"/>
  <c r="S684" i="91"/>
  <c r="T683" i="91"/>
  <c r="S683" i="91"/>
  <c r="T682" i="91"/>
  <c r="S682" i="91"/>
  <c r="T681" i="91"/>
  <c r="S681" i="91"/>
  <c r="T680" i="91"/>
  <c r="S680" i="91"/>
  <c r="T679" i="91"/>
  <c r="S679" i="91"/>
  <c r="T678" i="91"/>
  <c r="S678" i="91"/>
  <c r="T677" i="91"/>
  <c r="S677" i="91"/>
  <c r="T676" i="91"/>
  <c r="S676" i="91"/>
  <c r="T675" i="91"/>
  <c r="S675" i="91"/>
  <c r="T674" i="91"/>
  <c r="S674" i="91"/>
  <c r="T673" i="91"/>
  <c r="S673" i="91"/>
  <c r="T672" i="91"/>
  <c r="S672" i="91"/>
  <c r="T671" i="91"/>
  <c r="S671" i="91"/>
  <c r="T670" i="91"/>
  <c r="S670" i="91"/>
  <c r="T669" i="91"/>
  <c r="S669" i="91"/>
  <c r="T668" i="91"/>
  <c r="S668" i="91"/>
  <c r="T667" i="91"/>
  <c r="S667" i="91"/>
  <c r="T666" i="91"/>
  <c r="S666" i="91"/>
  <c r="T665" i="91"/>
  <c r="S665" i="91"/>
  <c r="T664" i="91"/>
  <c r="S664" i="91"/>
  <c r="T663" i="91"/>
  <c r="S663" i="91"/>
  <c r="T662" i="91"/>
  <c r="S662" i="91"/>
  <c r="T661" i="91"/>
  <c r="S661" i="91"/>
  <c r="T660" i="91"/>
  <c r="S660" i="91"/>
  <c r="T659" i="91"/>
  <c r="S659" i="91"/>
  <c r="T658" i="91"/>
  <c r="S658" i="91"/>
  <c r="T657" i="91"/>
  <c r="S657" i="91"/>
  <c r="T656" i="91"/>
  <c r="S656" i="91"/>
  <c r="T655" i="91"/>
  <c r="S655" i="91"/>
  <c r="T654" i="91"/>
  <c r="S654" i="91"/>
  <c r="T653" i="91"/>
  <c r="S653" i="91"/>
  <c r="T652" i="91"/>
  <c r="S652" i="91"/>
  <c r="T651" i="91"/>
  <c r="S651" i="91"/>
  <c r="T650" i="91"/>
  <c r="S650" i="91"/>
  <c r="T649" i="91"/>
  <c r="S649" i="91"/>
  <c r="T648" i="91"/>
  <c r="S648" i="91"/>
  <c r="T647" i="91"/>
  <c r="S647" i="91"/>
  <c r="T646" i="91"/>
  <c r="S646" i="91"/>
  <c r="T645" i="91"/>
  <c r="S645" i="91"/>
  <c r="T644" i="91"/>
  <c r="S644" i="91"/>
  <c r="T643" i="91"/>
  <c r="S643" i="91"/>
  <c r="T642" i="91"/>
  <c r="S642" i="91"/>
  <c r="T641" i="91"/>
  <c r="S641" i="91"/>
  <c r="T640" i="91"/>
  <c r="S640" i="91"/>
  <c r="T639" i="91"/>
  <c r="AD639" i="91" s="1"/>
  <c r="S639" i="91"/>
  <c r="T638" i="91"/>
  <c r="S638" i="91"/>
  <c r="T637" i="91"/>
  <c r="S637" i="91"/>
  <c r="T636" i="91"/>
  <c r="S636" i="91"/>
  <c r="T635" i="91"/>
  <c r="S635" i="91"/>
  <c r="T634" i="91"/>
  <c r="S634" i="91"/>
  <c r="T633" i="91"/>
  <c r="S633" i="91"/>
  <c r="T632" i="91"/>
  <c r="S632" i="91"/>
  <c r="T631" i="91"/>
  <c r="S631" i="91"/>
  <c r="T630" i="91"/>
  <c r="S630" i="91"/>
  <c r="T629" i="91"/>
  <c r="S629" i="91"/>
  <c r="T628" i="91"/>
  <c r="S628" i="91"/>
  <c r="T627" i="91"/>
  <c r="AD627" i="91" s="1"/>
  <c r="S627" i="91"/>
  <c r="T626" i="91"/>
  <c r="S626" i="91"/>
  <c r="T625" i="91"/>
  <c r="S625" i="91"/>
  <c r="T624" i="91"/>
  <c r="S624" i="91"/>
  <c r="T623" i="91"/>
  <c r="S623" i="91"/>
  <c r="T622" i="91"/>
  <c r="S622" i="91"/>
  <c r="T621" i="91"/>
  <c r="S621" i="91"/>
  <c r="T620" i="91"/>
  <c r="S620" i="91"/>
  <c r="T619" i="91"/>
  <c r="S619" i="91"/>
  <c r="T618" i="91"/>
  <c r="S618" i="91"/>
  <c r="T617" i="91"/>
  <c r="S617" i="91"/>
  <c r="T616" i="91"/>
  <c r="S616" i="91"/>
  <c r="T615" i="91"/>
  <c r="S615" i="91"/>
  <c r="T614" i="91"/>
  <c r="S614" i="91"/>
  <c r="T613" i="91"/>
  <c r="S613" i="91"/>
  <c r="T612" i="91"/>
  <c r="S612" i="91"/>
  <c r="T611" i="91"/>
  <c r="S611" i="91"/>
  <c r="T610" i="91"/>
  <c r="S610" i="91"/>
  <c r="T609" i="91"/>
  <c r="S609" i="91"/>
  <c r="T608" i="91"/>
  <c r="S608" i="91"/>
  <c r="T607" i="91"/>
  <c r="S607" i="91"/>
  <c r="T606" i="91"/>
  <c r="S606" i="91"/>
  <c r="T605" i="91"/>
  <c r="S605" i="91"/>
  <c r="T604" i="91"/>
  <c r="S604" i="91"/>
  <c r="T603" i="91"/>
  <c r="S603" i="91"/>
  <c r="T602" i="91"/>
  <c r="S602" i="91"/>
  <c r="T601" i="91"/>
  <c r="S601" i="91"/>
  <c r="T600" i="91"/>
  <c r="S600" i="91"/>
  <c r="T599" i="91"/>
  <c r="S599" i="91"/>
  <c r="T598" i="91"/>
  <c r="S598" i="91"/>
  <c r="T597" i="91"/>
  <c r="AD597" i="91" s="1"/>
  <c r="S597" i="91"/>
  <c r="T596" i="91"/>
  <c r="S596" i="91"/>
  <c r="T595" i="91"/>
  <c r="S595" i="91"/>
  <c r="T594" i="91"/>
  <c r="S594" i="91"/>
  <c r="T593" i="91"/>
  <c r="S593" i="91"/>
  <c r="T592" i="91"/>
  <c r="S592" i="91"/>
  <c r="T591" i="91"/>
  <c r="S591" i="91"/>
  <c r="T590" i="91"/>
  <c r="S590" i="91"/>
  <c r="T589" i="91"/>
  <c r="S589" i="91"/>
  <c r="T588" i="91"/>
  <c r="S588" i="91"/>
  <c r="T587" i="91"/>
  <c r="S587" i="91"/>
  <c r="T586" i="91"/>
  <c r="S586" i="91"/>
  <c r="T585" i="91"/>
  <c r="AD585" i="91" s="1"/>
  <c r="S585" i="91"/>
  <c r="T584" i="91"/>
  <c r="S584" i="91"/>
  <c r="T583" i="91"/>
  <c r="S583" i="91"/>
  <c r="T582" i="91"/>
  <c r="S582" i="91"/>
  <c r="T581" i="91"/>
  <c r="S581" i="91"/>
  <c r="T580" i="91"/>
  <c r="S580" i="91"/>
  <c r="T579" i="91"/>
  <c r="S579" i="91"/>
  <c r="T578" i="91"/>
  <c r="S578" i="91"/>
  <c r="T577" i="91"/>
  <c r="S577" i="91"/>
  <c r="T576" i="91"/>
  <c r="S576" i="91"/>
  <c r="T575" i="91"/>
  <c r="S575" i="91"/>
  <c r="T574" i="91"/>
  <c r="S574" i="91"/>
  <c r="T573" i="91"/>
  <c r="S573" i="91"/>
  <c r="T572" i="91"/>
  <c r="S572" i="91"/>
  <c r="T571" i="91"/>
  <c r="S571" i="91"/>
  <c r="T570" i="91"/>
  <c r="S570" i="91"/>
  <c r="T569" i="91"/>
  <c r="S569" i="91"/>
  <c r="T568" i="91"/>
  <c r="S568" i="91"/>
  <c r="T567" i="91"/>
  <c r="S567" i="91"/>
  <c r="T566" i="91"/>
  <c r="S566" i="91"/>
  <c r="T565" i="91"/>
  <c r="S565" i="91"/>
  <c r="T564" i="91"/>
  <c r="S564" i="91"/>
  <c r="T563" i="91"/>
  <c r="S563" i="91"/>
  <c r="T562" i="91"/>
  <c r="S562" i="91"/>
  <c r="T561" i="91"/>
  <c r="S561" i="91"/>
  <c r="T560" i="91"/>
  <c r="S560" i="91"/>
  <c r="T559" i="91"/>
  <c r="S559" i="91"/>
  <c r="T558" i="91"/>
  <c r="S558" i="91"/>
  <c r="T557" i="91"/>
  <c r="S557" i="91"/>
  <c r="T556" i="91"/>
  <c r="S556" i="91"/>
  <c r="T555" i="91"/>
  <c r="S555" i="91"/>
  <c r="T554" i="91"/>
  <c r="S554" i="91"/>
  <c r="T553" i="91"/>
  <c r="S553" i="91"/>
  <c r="T552" i="91"/>
  <c r="S552" i="91"/>
  <c r="T551" i="91"/>
  <c r="S551" i="91"/>
  <c r="T550" i="91"/>
  <c r="S550" i="91"/>
  <c r="T549" i="91"/>
  <c r="S549" i="91"/>
  <c r="T548" i="91"/>
  <c r="S548" i="91"/>
  <c r="T547" i="91"/>
  <c r="S547" i="91"/>
  <c r="T546" i="91"/>
  <c r="S546" i="91"/>
  <c r="T545" i="91"/>
  <c r="S545" i="91"/>
  <c r="T544" i="91"/>
  <c r="S544" i="91"/>
  <c r="T543" i="91"/>
  <c r="S543" i="91"/>
  <c r="T542" i="91"/>
  <c r="S542" i="91"/>
  <c r="T541" i="91"/>
  <c r="S541" i="91"/>
  <c r="T540" i="91"/>
  <c r="S540" i="91"/>
  <c r="T539" i="91"/>
  <c r="S539" i="91"/>
  <c r="T538" i="91"/>
  <c r="S538" i="91"/>
  <c r="T537" i="91"/>
  <c r="S537" i="91"/>
  <c r="T536" i="91"/>
  <c r="S536" i="91"/>
  <c r="T535" i="91"/>
  <c r="S535" i="91"/>
  <c r="T534" i="91"/>
  <c r="S534" i="91"/>
  <c r="T533" i="91"/>
  <c r="S533" i="91"/>
  <c r="T532" i="91"/>
  <c r="S532" i="91"/>
  <c r="T531" i="91"/>
  <c r="S531" i="91"/>
  <c r="T530" i="91"/>
  <c r="S530" i="91"/>
  <c r="T529" i="91"/>
  <c r="S529" i="91"/>
  <c r="T528" i="91"/>
  <c r="S528" i="91"/>
  <c r="T527" i="91"/>
  <c r="S527" i="91"/>
  <c r="T526" i="91"/>
  <c r="S526" i="91"/>
  <c r="T525" i="91"/>
  <c r="S525" i="91"/>
  <c r="T524" i="91"/>
  <c r="S524" i="91"/>
  <c r="T523" i="91"/>
  <c r="S523" i="91"/>
  <c r="T522" i="91"/>
  <c r="S522" i="91"/>
  <c r="T521" i="91"/>
  <c r="S521" i="91"/>
  <c r="T520" i="91"/>
  <c r="S520" i="91"/>
  <c r="T519" i="91"/>
  <c r="S519" i="91"/>
  <c r="T518" i="91"/>
  <c r="S518" i="91"/>
  <c r="T517" i="91"/>
  <c r="S517" i="91"/>
  <c r="T516" i="91"/>
  <c r="S516" i="91"/>
  <c r="T515" i="91"/>
  <c r="S515" i="91"/>
  <c r="T514" i="91"/>
  <c r="S514" i="91"/>
  <c r="T513" i="91"/>
  <c r="S513" i="91"/>
  <c r="T512" i="91"/>
  <c r="AD976" i="91" s="1"/>
  <c r="S512" i="91"/>
  <c r="T511" i="91"/>
  <c r="S511" i="91"/>
  <c r="T510" i="91"/>
  <c r="S510" i="91"/>
  <c r="T509" i="91"/>
  <c r="S509" i="91"/>
  <c r="T508" i="91"/>
  <c r="S508" i="91"/>
  <c r="T507" i="91"/>
  <c r="S507" i="91"/>
  <c r="T506" i="91"/>
  <c r="S506" i="91"/>
  <c r="T505" i="91"/>
  <c r="S505" i="91"/>
  <c r="T504" i="91"/>
  <c r="S504" i="91"/>
  <c r="T503" i="91"/>
  <c r="S503" i="91"/>
  <c r="T502" i="91"/>
  <c r="S502" i="91"/>
  <c r="T501" i="91"/>
  <c r="S501" i="91"/>
  <c r="T500" i="91"/>
  <c r="S500" i="91"/>
  <c r="T499" i="91"/>
  <c r="S499" i="91"/>
  <c r="T498" i="91"/>
  <c r="S498" i="91"/>
  <c r="T497" i="91"/>
  <c r="S497" i="91"/>
  <c r="T496" i="91"/>
  <c r="S496" i="91"/>
  <c r="T495" i="91"/>
  <c r="S495" i="91"/>
  <c r="T494" i="91"/>
  <c r="S494" i="91"/>
  <c r="T493" i="91"/>
  <c r="S493" i="91"/>
  <c r="T492" i="91"/>
  <c r="S492" i="91"/>
  <c r="T491" i="91"/>
  <c r="S491" i="91"/>
  <c r="T490" i="91"/>
  <c r="S490" i="91"/>
  <c r="T489" i="91"/>
  <c r="S489" i="91"/>
  <c r="T488" i="91"/>
  <c r="S488" i="91"/>
  <c r="T487" i="91"/>
  <c r="S487" i="91"/>
  <c r="T486" i="91"/>
  <c r="S486" i="91"/>
  <c r="T485" i="91"/>
  <c r="S485" i="91"/>
  <c r="T484" i="91"/>
  <c r="S484" i="91"/>
  <c r="T483" i="91"/>
  <c r="S483" i="91"/>
  <c r="T482" i="91"/>
  <c r="S482" i="91"/>
  <c r="T481" i="91"/>
  <c r="S481" i="91"/>
  <c r="T480" i="91"/>
  <c r="S480" i="91"/>
  <c r="T479" i="91"/>
  <c r="S479" i="91"/>
  <c r="T478" i="91"/>
  <c r="S478" i="91"/>
  <c r="T477" i="91"/>
  <c r="S477" i="91"/>
  <c r="T476" i="91"/>
  <c r="S476" i="91"/>
  <c r="T475" i="91"/>
  <c r="S475" i="91"/>
  <c r="T474" i="91"/>
  <c r="S474" i="91"/>
  <c r="T473" i="91"/>
  <c r="S473" i="91"/>
  <c r="T472" i="91"/>
  <c r="S472" i="91"/>
  <c r="T471" i="91"/>
  <c r="S471" i="91"/>
  <c r="T470" i="91"/>
  <c r="S470" i="91"/>
  <c r="T469" i="91"/>
  <c r="S469" i="91"/>
  <c r="T468" i="91"/>
  <c r="S468" i="91"/>
  <c r="T467" i="91"/>
  <c r="S467" i="91"/>
  <c r="T466" i="91"/>
  <c r="S466" i="91"/>
  <c r="T465" i="91"/>
  <c r="S465" i="91"/>
  <c r="T464" i="91"/>
  <c r="S464" i="91"/>
  <c r="T463" i="91"/>
  <c r="S463" i="91"/>
  <c r="T462" i="91"/>
  <c r="S462" i="91"/>
  <c r="T461" i="91"/>
  <c r="S461" i="91"/>
  <c r="T460" i="91"/>
  <c r="S460" i="91"/>
  <c r="T459" i="91"/>
  <c r="AD459" i="91" s="1"/>
  <c r="S459" i="91"/>
  <c r="T458" i="91"/>
  <c r="S458" i="91"/>
  <c r="T457" i="91"/>
  <c r="S457" i="91"/>
  <c r="T456" i="91"/>
  <c r="S456" i="91"/>
  <c r="T455" i="91"/>
  <c r="S455" i="91"/>
  <c r="T454" i="91"/>
  <c r="S454" i="91"/>
  <c r="T453" i="91"/>
  <c r="S453" i="91"/>
  <c r="T452" i="91"/>
  <c r="S452" i="91"/>
  <c r="T451" i="91"/>
  <c r="S451" i="91"/>
  <c r="T450" i="91"/>
  <c r="S450" i="91"/>
  <c r="T449" i="91"/>
  <c r="S449" i="91"/>
  <c r="T448" i="91"/>
  <c r="S448" i="91"/>
  <c r="T447" i="91"/>
  <c r="S447" i="91"/>
  <c r="T446" i="91"/>
  <c r="S446" i="91"/>
  <c r="T445" i="91"/>
  <c r="S445" i="91"/>
  <c r="T444" i="91"/>
  <c r="S444" i="91"/>
  <c r="T443" i="91"/>
  <c r="S443" i="91"/>
  <c r="T442" i="91"/>
  <c r="S442" i="91"/>
  <c r="T441" i="91"/>
  <c r="S441" i="91"/>
  <c r="T440" i="91"/>
  <c r="S440" i="91"/>
  <c r="T439" i="91"/>
  <c r="S439" i="91"/>
  <c r="T438" i="91"/>
  <c r="S438" i="91"/>
  <c r="T437" i="91"/>
  <c r="S437" i="91"/>
  <c r="T436" i="91"/>
  <c r="S436" i="91"/>
  <c r="T435" i="91"/>
  <c r="S435" i="91"/>
  <c r="T434" i="91"/>
  <c r="S434" i="91"/>
  <c r="T433" i="91"/>
  <c r="S433" i="91"/>
  <c r="T432" i="91"/>
  <c r="S432" i="91"/>
  <c r="T431" i="91"/>
  <c r="S431" i="91"/>
  <c r="T430" i="91"/>
  <c r="S430" i="91"/>
  <c r="T429" i="91"/>
  <c r="S429" i="91"/>
  <c r="T428" i="91"/>
  <c r="S428" i="91"/>
  <c r="T427" i="91"/>
  <c r="S427" i="91"/>
  <c r="T426" i="91"/>
  <c r="S426" i="91"/>
  <c r="T425" i="91"/>
  <c r="S425" i="91"/>
  <c r="T424" i="91"/>
  <c r="S424" i="91"/>
  <c r="T423" i="91"/>
  <c r="S423" i="91"/>
  <c r="T422" i="91"/>
  <c r="S422" i="91"/>
  <c r="T421" i="91"/>
  <c r="S421" i="91"/>
  <c r="T420" i="91"/>
  <c r="S420" i="91"/>
  <c r="T419" i="91"/>
  <c r="S419" i="91"/>
  <c r="T418" i="91"/>
  <c r="S418" i="91"/>
  <c r="T417" i="91"/>
  <c r="S417" i="91"/>
  <c r="T416" i="91"/>
  <c r="S416" i="91"/>
  <c r="T415" i="91"/>
  <c r="S415" i="91"/>
  <c r="T414" i="91"/>
  <c r="S414" i="91"/>
  <c r="T413" i="91"/>
  <c r="S413" i="91"/>
  <c r="T412" i="91"/>
  <c r="S412" i="91"/>
  <c r="T411" i="91"/>
  <c r="S411" i="91"/>
  <c r="T410" i="91"/>
  <c r="S410" i="91"/>
  <c r="T409" i="91"/>
  <c r="S409" i="91"/>
  <c r="T408" i="91"/>
  <c r="S408" i="91"/>
  <c r="T407" i="91"/>
  <c r="S407" i="91"/>
  <c r="T406" i="91"/>
  <c r="S406" i="91"/>
  <c r="T405" i="91"/>
  <c r="S405" i="91"/>
  <c r="T404" i="91"/>
  <c r="S404" i="91"/>
  <c r="T403" i="91"/>
  <c r="S403" i="91"/>
  <c r="T402" i="91"/>
  <c r="S402" i="91"/>
  <c r="T401" i="91"/>
  <c r="S401" i="91"/>
  <c r="T400" i="91"/>
  <c r="S400" i="91"/>
  <c r="T399" i="91"/>
  <c r="S399" i="91"/>
  <c r="T398" i="91"/>
  <c r="S398" i="91"/>
  <c r="T397" i="91"/>
  <c r="S397" i="91"/>
  <c r="T396" i="91"/>
  <c r="S396" i="91"/>
  <c r="T395" i="91"/>
  <c r="S395" i="91"/>
  <c r="T394" i="91"/>
  <c r="S394" i="91"/>
  <c r="T393" i="91"/>
  <c r="S393" i="91"/>
  <c r="T392" i="91"/>
  <c r="S392" i="91"/>
  <c r="T391" i="91"/>
  <c r="S391" i="91"/>
  <c r="T390" i="91"/>
  <c r="S390" i="91"/>
  <c r="T389" i="91"/>
  <c r="S389" i="91"/>
  <c r="T388" i="91"/>
  <c r="S388" i="91"/>
  <c r="T387" i="91"/>
  <c r="S387" i="91"/>
  <c r="T386" i="91"/>
  <c r="S386" i="91"/>
  <c r="T385" i="91"/>
  <c r="S385" i="91"/>
  <c r="T384" i="91"/>
  <c r="S384" i="91"/>
  <c r="T383" i="91"/>
  <c r="S383" i="91"/>
  <c r="T382" i="91"/>
  <c r="S382" i="91"/>
  <c r="T381" i="91"/>
  <c r="S381" i="91"/>
  <c r="T380" i="91"/>
  <c r="S380" i="91"/>
  <c r="T379" i="91"/>
  <c r="S379" i="91"/>
  <c r="T378" i="91"/>
  <c r="S378" i="91"/>
  <c r="T377" i="91"/>
  <c r="S377" i="91"/>
  <c r="T376" i="91"/>
  <c r="S376" i="91"/>
  <c r="T375" i="91"/>
  <c r="S375" i="91"/>
  <c r="T374" i="91"/>
  <c r="S374" i="91"/>
  <c r="T373" i="91"/>
  <c r="S373" i="91"/>
  <c r="T372" i="91"/>
  <c r="S372" i="91"/>
  <c r="T371" i="91"/>
  <c r="S371" i="91"/>
  <c r="T370" i="91"/>
  <c r="S370" i="91"/>
  <c r="T369" i="91"/>
  <c r="S369" i="91"/>
  <c r="T368" i="91"/>
  <c r="S368" i="91"/>
  <c r="T367" i="91"/>
  <c r="S367" i="91"/>
  <c r="T366" i="91"/>
  <c r="S366" i="91"/>
  <c r="T365" i="91"/>
  <c r="S365" i="91"/>
  <c r="T364" i="91"/>
  <c r="S364" i="91"/>
  <c r="T363" i="91"/>
  <c r="S363" i="91"/>
  <c r="T362" i="91"/>
  <c r="S362" i="91"/>
  <c r="T361" i="91"/>
  <c r="S361" i="91"/>
  <c r="T360" i="91"/>
  <c r="S360" i="91"/>
  <c r="T359" i="91"/>
  <c r="S359" i="91"/>
  <c r="T358" i="91"/>
  <c r="S358" i="91"/>
  <c r="T357" i="91"/>
  <c r="S357" i="91"/>
  <c r="T356" i="91"/>
  <c r="S356" i="91"/>
  <c r="T355" i="91"/>
  <c r="S355" i="91"/>
  <c r="T354" i="91"/>
  <c r="S354" i="91"/>
  <c r="T353" i="91"/>
  <c r="S353" i="91"/>
  <c r="T352" i="91"/>
  <c r="S352" i="91"/>
  <c r="T351" i="91"/>
  <c r="S351" i="91"/>
  <c r="T350" i="91"/>
  <c r="S350" i="91"/>
  <c r="T349" i="91"/>
  <c r="S349" i="91"/>
  <c r="T348" i="91"/>
  <c r="S348" i="91"/>
  <c r="T347" i="91"/>
  <c r="S347" i="91"/>
  <c r="T346" i="91"/>
  <c r="S346" i="91"/>
  <c r="T345" i="91"/>
  <c r="S345" i="91"/>
  <c r="T344" i="91"/>
  <c r="S344" i="91"/>
  <c r="T343" i="91"/>
  <c r="S343" i="91"/>
  <c r="T342" i="91"/>
  <c r="S342" i="91"/>
  <c r="T341" i="91"/>
  <c r="S341" i="91"/>
  <c r="T340" i="91"/>
  <c r="S340" i="91"/>
  <c r="T339" i="91"/>
  <c r="S339" i="91"/>
  <c r="T338" i="91"/>
  <c r="S338" i="91"/>
  <c r="T337" i="91"/>
  <c r="S337" i="91"/>
  <c r="T336" i="91"/>
  <c r="S336" i="91"/>
  <c r="T335" i="91"/>
  <c r="S335" i="91"/>
  <c r="T334" i="91"/>
  <c r="S334" i="91"/>
  <c r="T333" i="91"/>
  <c r="S333" i="91"/>
  <c r="T332" i="91"/>
  <c r="S332" i="91"/>
  <c r="T331" i="91"/>
  <c r="S331" i="91"/>
  <c r="T330" i="91"/>
  <c r="S330" i="91"/>
  <c r="T329" i="91"/>
  <c r="S329" i="91"/>
  <c r="T328" i="91"/>
  <c r="S328" i="91"/>
  <c r="T327" i="91"/>
  <c r="S327" i="91"/>
  <c r="T326" i="91"/>
  <c r="S326" i="91"/>
  <c r="T325" i="91"/>
  <c r="S325" i="91"/>
  <c r="T324" i="91"/>
  <c r="S324" i="91"/>
  <c r="T323" i="91"/>
  <c r="S323" i="91"/>
  <c r="T322" i="91"/>
  <c r="S322" i="91"/>
  <c r="T321" i="91"/>
  <c r="S321" i="91"/>
  <c r="T320" i="91"/>
  <c r="S320" i="91"/>
  <c r="T319" i="91"/>
  <c r="S319" i="91"/>
  <c r="T318" i="91"/>
  <c r="S318" i="91"/>
  <c r="T317" i="91"/>
  <c r="S317" i="91"/>
  <c r="T316" i="91"/>
  <c r="S316" i="91"/>
  <c r="T315" i="91"/>
  <c r="S315" i="91"/>
  <c r="T314" i="91"/>
  <c r="S314" i="91"/>
  <c r="T313" i="91"/>
  <c r="S313" i="91"/>
  <c r="T312" i="91"/>
  <c r="S312" i="91"/>
  <c r="T311" i="91"/>
  <c r="S311" i="91"/>
  <c r="T310" i="91"/>
  <c r="S310" i="91"/>
  <c r="T309" i="91"/>
  <c r="S309" i="91"/>
  <c r="T308" i="91"/>
  <c r="S308" i="91"/>
  <c r="T307" i="91"/>
  <c r="S307" i="91"/>
  <c r="T306" i="91"/>
  <c r="S306" i="91"/>
  <c r="T305" i="91"/>
  <c r="S305" i="91"/>
  <c r="T304" i="91"/>
  <c r="S304" i="91"/>
  <c r="T303" i="91"/>
  <c r="S303" i="91"/>
  <c r="T302" i="91"/>
  <c r="S302" i="91"/>
  <c r="T301" i="91"/>
  <c r="S301" i="91"/>
  <c r="T300" i="91"/>
  <c r="S300" i="91"/>
  <c r="T299" i="91"/>
  <c r="S299" i="91"/>
  <c r="T298" i="91"/>
  <c r="S298" i="91"/>
  <c r="T297" i="91"/>
  <c r="S297" i="91"/>
  <c r="T296" i="91"/>
  <c r="S296" i="91"/>
  <c r="T295" i="91"/>
  <c r="S295" i="91"/>
  <c r="T294" i="91"/>
  <c r="S294" i="91"/>
  <c r="T293" i="91"/>
  <c r="S293" i="91"/>
  <c r="T292" i="91"/>
  <c r="S292" i="91"/>
  <c r="T291" i="91"/>
  <c r="S291" i="91"/>
  <c r="T290" i="91"/>
  <c r="S290" i="91"/>
  <c r="T289" i="91"/>
  <c r="S289" i="91"/>
  <c r="T288" i="91"/>
  <c r="S288" i="91"/>
  <c r="T287" i="91"/>
  <c r="S287" i="91"/>
  <c r="T286" i="91"/>
  <c r="S286" i="91"/>
  <c r="T285" i="91"/>
  <c r="S285" i="91"/>
  <c r="T284" i="91"/>
  <c r="S284" i="91"/>
  <c r="T283" i="91"/>
  <c r="S283" i="91"/>
  <c r="T282" i="91"/>
  <c r="S282" i="91"/>
  <c r="T281" i="91"/>
  <c r="S281" i="91"/>
  <c r="T280" i="91"/>
  <c r="S280" i="91"/>
  <c r="T279" i="91"/>
  <c r="S279" i="91"/>
  <c r="T278" i="91"/>
  <c r="S278" i="91"/>
  <c r="T277" i="91"/>
  <c r="S277" i="91"/>
  <c r="T276" i="91"/>
  <c r="S276" i="91"/>
  <c r="T275" i="91"/>
  <c r="S275" i="91"/>
  <c r="T274" i="91"/>
  <c r="S274" i="91"/>
  <c r="T273" i="91"/>
  <c r="S273" i="91"/>
  <c r="T272" i="91"/>
  <c r="S272" i="91"/>
  <c r="T271" i="91"/>
  <c r="S271" i="91"/>
  <c r="T270" i="91"/>
  <c r="S270" i="91"/>
  <c r="T269" i="91"/>
  <c r="S269" i="91"/>
  <c r="T268" i="91"/>
  <c r="S268" i="91"/>
  <c r="T267" i="91"/>
  <c r="S267" i="91"/>
  <c r="T266" i="91"/>
  <c r="S266" i="91"/>
  <c r="T265" i="91"/>
  <c r="S265" i="91"/>
  <c r="T264" i="91"/>
  <c r="S264" i="91"/>
  <c r="T263" i="91"/>
  <c r="S263" i="91"/>
  <c r="T262" i="91"/>
  <c r="S262" i="91"/>
  <c r="T261" i="91"/>
  <c r="S261" i="91"/>
  <c r="T260" i="91"/>
  <c r="S260" i="91"/>
  <c r="T259" i="91"/>
  <c r="S259" i="91"/>
  <c r="T258" i="91"/>
  <c r="S258" i="91"/>
  <c r="T257" i="91"/>
  <c r="S257" i="91"/>
  <c r="T256" i="91"/>
  <c r="S256" i="91"/>
  <c r="T255" i="91"/>
  <c r="S255" i="91"/>
  <c r="T254" i="91"/>
  <c r="S254" i="91"/>
  <c r="T253" i="91"/>
  <c r="S253" i="91"/>
  <c r="T252" i="91"/>
  <c r="S252" i="91"/>
  <c r="T251" i="91"/>
  <c r="S251" i="91"/>
  <c r="T250" i="91"/>
  <c r="S250" i="91"/>
  <c r="T249" i="91"/>
  <c r="S249" i="91"/>
  <c r="T248" i="91"/>
  <c r="S248" i="91"/>
  <c r="T247" i="91"/>
  <c r="S247" i="91"/>
  <c r="T246" i="91"/>
  <c r="S246" i="91"/>
  <c r="T245" i="91"/>
  <c r="S245" i="91"/>
  <c r="T244" i="91"/>
  <c r="S244" i="91"/>
  <c r="T243" i="91"/>
  <c r="S243" i="91"/>
  <c r="T242" i="91"/>
  <c r="S242" i="91"/>
  <c r="T241" i="91"/>
  <c r="S241" i="91"/>
  <c r="T240" i="91"/>
  <c r="S240" i="91"/>
  <c r="T239" i="91"/>
  <c r="S239" i="91"/>
  <c r="T238" i="91"/>
  <c r="S238" i="91"/>
  <c r="T237" i="91"/>
  <c r="S237" i="91"/>
  <c r="T236" i="91"/>
  <c r="S236" i="91"/>
  <c r="T235" i="91"/>
  <c r="S235" i="91"/>
  <c r="T234" i="91"/>
  <c r="S234" i="91"/>
  <c r="T233" i="91"/>
  <c r="S233" i="91"/>
  <c r="T232" i="91"/>
  <c r="S232" i="91"/>
  <c r="T231" i="91"/>
  <c r="S231" i="91"/>
  <c r="T230" i="91"/>
  <c r="S230" i="91"/>
  <c r="T229" i="91"/>
  <c r="S229" i="91"/>
  <c r="T228" i="91"/>
  <c r="S228" i="91"/>
  <c r="T227" i="91"/>
  <c r="S227" i="91"/>
  <c r="T226" i="91"/>
  <c r="S226" i="91"/>
  <c r="T225" i="91"/>
  <c r="S225" i="91"/>
  <c r="T224" i="91"/>
  <c r="S224" i="91"/>
  <c r="T223" i="91"/>
  <c r="S223" i="91"/>
  <c r="T222" i="91"/>
  <c r="S222" i="91"/>
  <c r="T221" i="91"/>
  <c r="S221" i="91"/>
  <c r="T220" i="91"/>
  <c r="S220" i="91"/>
  <c r="T219" i="91"/>
  <c r="S219" i="91"/>
  <c r="T218" i="91"/>
  <c r="S218" i="91"/>
  <c r="T217" i="91"/>
  <c r="S217" i="91"/>
  <c r="T216" i="91"/>
  <c r="S216" i="91"/>
  <c r="T215" i="91"/>
  <c r="S215" i="91"/>
  <c r="T214" i="91"/>
  <c r="S214" i="91"/>
  <c r="T213" i="91"/>
  <c r="S213" i="91"/>
  <c r="T212" i="91"/>
  <c r="S212" i="91"/>
  <c r="T211" i="91"/>
  <c r="S211" i="91"/>
  <c r="T210" i="91"/>
  <c r="S210" i="91"/>
  <c r="T209" i="91"/>
  <c r="S209" i="91"/>
  <c r="T208" i="91"/>
  <c r="S208" i="91"/>
  <c r="T207" i="91"/>
  <c r="S207" i="91"/>
  <c r="T206" i="91"/>
  <c r="S206" i="91"/>
  <c r="T205" i="91"/>
  <c r="S205" i="91"/>
  <c r="T204" i="91"/>
  <c r="S204" i="91"/>
  <c r="T203" i="91"/>
  <c r="S203" i="91"/>
  <c r="T202" i="91"/>
  <c r="S202" i="91"/>
  <c r="T201" i="91"/>
  <c r="S201" i="91"/>
  <c r="T200" i="91"/>
  <c r="S200" i="91"/>
  <c r="T199" i="91"/>
  <c r="S199" i="91"/>
  <c r="T198" i="91"/>
  <c r="S198" i="91"/>
  <c r="T197" i="91"/>
  <c r="S197" i="91"/>
  <c r="T196" i="91"/>
  <c r="S196" i="91"/>
  <c r="T195" i="91"/>
  <c r="S195" i="91"/>
  <c r="T194" i="91"/>
  <c r="S194" i="91"/>
  <c r="T193" i="91"/>
  <c r="S193" i="91"/>
  <c r="T192" i="91"/>
  <c r="S192" i="91"/>
  <c r="T191" i="91"/>
  <c r="S191" i="91"/>
  <c r="T190" i="91"/>
  <c r="S190" i="91"/>
  <c r="T189" i="91"/>
  <c r="S189" i="91"/>
  <c r="T188" i="91"/>
  <c r="S188" i="91"/>
  <c r="T187" i="91"/>
  <c r="S187" i="91"/>
  <c r="T186" i="91"/>
  <c r="S186" i="91"/>
  <c r="T185" i="91"/>
  <c r="S185" i="91"/>
  <c r="T184" i="91"/>
  <c r="S184" i="91"/>
  <c r="T183" i="91"/>
  <c r="S183" i="91"/>
  <c r="T182" i="91"/>
  <c r="S182" i="91"/>
  <c r="T181" i="91"/>
  <c r="S181" i="91"/>
  <c r="T180" i="91"/>
  <c r="S180" i="91"/>
  <c r="T179" i="91"/>
  <c r="S179" i="91"/>
  <c r="T178" i="91"/>
  <c r="S178" i="91"/>
  <c r="T177" i="91"/>
  <c r="S177" i="91"/>
  <c r="T176" i="91"/>
  <c r="S176" i="91"/>
  <c r="T175" i="91"/>
  <c r="S175" i="91"/>
  <c r="T174" i="91"/>
  <c r="S174" i="91"/>
  <c r="T173" i="91"/>
  <c r="S173" i="91"/>
  <c r="T172" i="91"/>
  <c r="S172" i="91"/>
  <c r="T171" i="91"/>
  <c r="S171" i="91"/>
  <c r="T170" i="91"/>
  <c r="S170" i="91"/>
  <c r="T169" i="91"/>
  <c r="S169" i="91"/>
  <c r="T168" i="91"/>
  <c r="S168" i="91"/>
  <c r="T167" i="91"/>
  <c r="S167" i="91"/>
  <c r="T166" i="91"/>
  <c r="S166" i="91"/>
  <c r="T165" i="91"/>
  <c r="S165" i="91"/>
  <c r="T164" i="91"/>
  <c r="S164" i="91"/>
  <c r="T163" i="91"/>
  <c r="S163" i="91"/>
  <c r="T162" i="91"/>
  <c r="S162" i="91"/>
  <c r="T161" i="91"/>
  <c r="S161" i="91"/>
  <c r="T160" i="91"/>
  <c r="S160" i="91"/>
  <c r="T159" i="91"/>
  <c r="S159" i="91"/>
  <c r="T158" i="91"/>
  <c r="S158" i="91"/>
  <c r="T157" i="91"/>
  <c r="S157" i="91"/>
  <c r="T156" i="91"/>
  <c r="S156" i="91"/>
  <c r="T155" i="91"/>
  <c r="S155" i="91"/>
  <c r="T154" i="91"/>
  <c r="S154" i="91"/>
  <c r="T153" i="91"/>
  <c r="S153" i="91"/>
  <c r="T152" i="91"/>
  <c r="S152" i="91"/>
  <c r="T151" i="91"/>
  <c r="S151" i="91"/>
  <c r="T150" i="91"/>
  <c r="S150" i="91"/>
  <c r="T149" i="91"/>
  <c r="S149" i="91"/>
  <c r="T148" i="91"/>
  <c r="S148" i="91"/>
  <c r="T147" i="91"/>
  <c r="S147" i="91"/>
  <c r="T146" i="91"/>
  <c r="S146" i="91"/>
  <c r="T145" i="91"/>
  <c r="S145" i="91"/>
  <c r="T144" i="91"/>
  <c r="S144" i="91"/>
  <c r="T143" i="91"/>
  <c r="S143" i="91"/>
  <c r="T142" i="91"/>
  <c r="S142" i="91"/>
  <c r="T141" i="91"/>
  <c r="S141" i="91"/>
  <c r="T140" i="91"/>
  <c r="S140" i="91"/>
  <c r="T139" i="91"/>
  <c r="S139" i="91"/>
  <c r="T138" i="91"/>
  <c r="S138" i="91"/>
  <c r="T137" i="91"/>
  <c r="S137" i="91"/>
  <c r="T136" i="91"/>
  <c r="AD198" i="91" s="1"/>
  <c r="S136" i="91"/>
  <c r="T135" i="91"/>
  <c r="S135" i="91"/>
  <c r="T134" i="91"/>
  <c r="S134" i="91"/>
  <c r="T133" i="91"/>
  <c r="S133" i="91"/>
  <c r="T132" i="91"/>
  <c r="S132" i="91"/>
  <c r="T131" i="91"/>
  <c r="S131" i="91"/>
  <c r="T130" i="91"/>
  <c r="S130" i="91"/>
  <c r="T129" i="91"/>
  <c r="S129" i="91"/>
  <c r="T128" i="91"/>
  <c r="S128" i="91"/>
  <c r="T127" i="91"/>
  <c r="S127" i="91"/>
  <c r="T126" i="91"/>
  <c r="S126" i="91"/>
  <c r="T125" i="91"/>
  <c r="S125" i="91"/>
  <c r="T124" i="91"/>
  <c r="S124" i="91"/>
  <c r="T123" i="91"/>
  <c r="S123" i="91"/>
  <c r="T122" i="91"/>
  <c r="S122" i="91"/>
  <c r="T121" i="91"/>
  <c r="S121" i="91"/>
  <c r="T120" i="91"/>
  <c r="S120" i="91"/>
  <c r="T119" i="91"/>
  <c r="S119" i="91"/>
  <c r="T118" i="91"/>
  <c r="S118" i="91"/>
  <c r="T117" i="91"/>
  <c r="S117" i="91"/>
  <c r="T116" i="91"/>
  <c r="S116" i="91"/>
  <c r="T115" i="91"/>
  <c r="S115" i="91"/>
  <c r="T114" i="91"/>
  <c r="S114" i="91"/>
  <c r="T113" i="91"/>
  <c r="S113" i="91"/>
  <c r="T112" i="91"/>
  <c r="S112" i="91"/>
  <c r="T111" i="91"/>
  <c r="S111" i="91"/>
  <c r="T110" i="91"/>
  <c r="S110" i="91"/>
  <c r="T109" i="91"/>
  <c r="S109" i="91"/>
  <c r="T108" i="91"/>
  <c r="S108" i="91"/>
  <c r="T107" i="91"/>
  <c r="S107" i="91"/>
  <c r="T106" i="91"/>
  <c r="S106" i="91"/>
  <c r="T105" i="91"/>
  <c r="S105" i="91"/>
  <c r="T104" i="91"/>
  <c r="S104" i="91"/>
  <c r="T103" i="91"/>
  <c r="S103" i="91"/>
  <c r="T102" i="91"/>
  <c r="S102" i="91"/>
  <c r="T101" i="91"/>
  <c r="S101" i="91"/>
  <c r="T100" i="91"/>
  <c r="S100" i="91"/>
  <c r="T99" i="91"/>
  <c r="S99" i="91"/>
  <c r="T98" i="91"/>
  <c r="S98" i="91"/>
  <c r="T97" i="91"/>
  <c r="S97" i="91"/>
  <c r="T96" i="91"/>
  <c r="S96" i="91"/>
  <c r="T95" i="91"/>
  <c r="S95" i="91"/>
  <c r="T94" i="91"/>
  <c r="S94" i="91"/>
  <c r="T93" i="91"/>
  <c r="S93" i="91"/>
  <c r="T92" i="91"/>
  <c r="S92" i="91"/>
  <c r="T91" i="91"/>
  <c r="S91" i="91"/>
  <c r="T90" i="91"/>
  <c r="S90" i="91"/>
  <c r="T89" i="91"/>
  <c r="S89" i="91"/>
  <c r="T88" i="91"/>
  <c r="S88" i="91"/>
  <c r="T87" i="91"/>
  <c r="S87" i="91"/>
  <c r="T86" i="91"/>
  <c r="S86" i="91"/>
  <c r="T85" i="91"/>
  <c r="S85" i="91"/>
  <c r="T84" i="91"/>
  <c r="S84" i="91"/>
  <c r="T83" i="91"/>
  <c r="S83" i="91"/>
  <c r="T82" i="91"/>
  <c r="S82" i="91"/>
  <c r="T81" i="91"/>
  <c r="S81" i="91"/>
  <c r="T80" i="91"/>
  <c r="S80" i="91"/>
  <c r="T79" i="91"/>
  <c r="S79" i="91"/>
  <c r="T78" i="91"/>
  <c r="S78" i="91"/>
  <c r="T77" i="91"/>
  <c r="S77" i="91"/>
  <c r="T76" i="91"/>
  <c r="S76" i="91"/>
  <c r="T75" i="91"/>
  <c r="S75" i="91"/>
  <c r="T74" i="91"/>
  <c r="S74" i="91"/>
  <c r="T73" i="91"/>
  <c r="S73" i="91"/>
  <c r="T72" i="91"/>
  <c r="S72" i="91"/>
  <c r="T71" i="91"/>
  <c r="S71" i="91"/>
  <c r="T70" i="91"/>
  <c r="S70" i="91"/>
  <c r="T69" i="91"/>
  <c r="S69" i="91"/>
  <c r="T68" i="91"/>
  <c r="S68" i="91"/>
  <c r="T67" i="91"/>
  <c r="S67" i="91"/>
  <c r="T66" i="91"/>
  <c r="S66" i="91"/>
  <c r="T65" i="91"/>
  <c r="S65" i="91"/>
  <c r="T64" i="91"/>
  <c r="S64" i="91"/>
  <c r="T63" i="91"/>
  <c r="S63" i="91"/>
  <c r="T62" i="91"/>
  <c r="S62" i="91"/>
  <c r="T61" i="91"/>
  <c r="S61" i="91"/>
  <c r="T60" i="91"/>
  <c r="S60" i="91"/>
  <c r="T59" i="91"/>
  <c r="S59" i="91"/>
  <c r="T58" i="91"/>
  <c r="S58" i="91"/>
  <c r="T57" i="91"/>
  <c r="S57" i="91"/>
  <c r="T56" i="91"/>
  <c r="S56" i="91"/>
  <c r="T55" i="91"/>
  <c r="S55" i="91"/>
  <c r="T54" i="91"/>
  <c r="S54" i="91"/>
  <c r="T53" i="91"/>
  <c r="S53" i="91"/>
  <c r="T52" i="91"/>
  <c r="S52" i="91"/>
  <c r="T51" i="91"/>
  <c r="S51" i="91"/>
  <c r="T50" i="91"/>
  <c r="S50" i="91"/>
  <c r="T49" i="91"/>
  <c r="S49" i="91"/>
  <c r="T48" i="91"/>
  <c r="S48" i="91"/>
  <c r="T47" i="91"/>
  <c r="S47" i="91"/>
  <c r="T46" i="91"/>
  <c r="S46" i="91"/>
  <c r="T45" i="91"/>
  <c r="S45" i="91"/>
  <c r="T44" i="91"/>
  <c r="S44" i="91"/>
  <c r="T43" i="91"/>
  <c r="S43" i="91"/>
  <c r="T42" i="91"/>
  <c r="S42" i="91"/>
  <c r="T41" i="91"/>
  <c r="S41" i="91"/>
  <c r="T40" i="91"/>
  <c r="S40" i="91"/>
  <c r="T39" i="91"/>
  <c r="S39" i="91"/>
  <c r="T38" i="91"/>
  <c r="S38" i="91"/>
  <c r="T37" i="91"/>
  <c r="S37" i="91"/>
  <c r="T36" i="91"/>
  <c r="S36" i="91"/>
  <c r="T35" i="91"/>
  <c r="S35" i="91"/>
  <c r="T34" i="91"/>
  <c r="S34" i="91"/>
  <c r="T33" i="91"/>
  <c r="S33" i="91"/>
  <c r="T32" i="91"/>
  <c r="S32" i="91"/>
  <c r="T31" i="91"/>
  <c r="S31" i="91"/>
  <c r="T30" i="91"/>
  <c r="S30" i="91"/>
  <c r="T29" i="91"/>
  <c r="S29" i="91"/>
  <c r="T28" i="91"/>
  <c r="S28" i="91"/>
  <c r="T27" i="91"/>
  <c r="S27" i="91"/>
  <c r="T26" i="91"/>
  <c r="S26" i="91"/>
  <c r="T25" i="91"/>
  <c r="S25" i="91"/>
  <c r="T24" i="91"/>
  <c r="S24" i="91"/>
  <c r="T23" i="91"/>
  <c r="S23" i="91"/>
  <c r="T22" i="91"/>
  <c r="S22" i="91"/>
  <c r="T21" i="91"/>
  <c r="S21" i="91"/>
  <c r="T20" i="91"/>
  <c r="S20" i="91"/>
  <c r="T19" i="91"/>
  <c r="S19" i="91"/>
  <c r="T18" i="91"/>
  <c r="S18" i="91"/>
  <c r="T17" i="91"/>
  <c r="S17" i="91"/>
  <c r="T16" i="91"/>
  <c r="S16" i="91"/>
  <c r="T15" i="91"/>
  <c r="S15" i="91"/>
  <c r="T14" i="91"/>
  <c r="S14" i="91"/>
  <c r="T13" i="91"/>
  <c r="S13" i="91"/>
  <c r="T12" i="91"/>
  <c r="S12" i="91"/>
  <c r="C8" i="91"/>
  <c r="D8" i="91" s="1"/>
  <c r="E8" i="91" s="1"/>
  <c r="B8" i="91"/>
  <c r="A4" i="91"/>
  <c r="F528" i="92"/>
  <c r="F527" i="92"/>
  <c r="F526" i="92"/>
  <c r="F525" i="92"/>
  <c r="N11" i="91"/>
  <c r="K11" i="91"/>
  <c r="H11" i="91"/>
  <c r="E11" i="91"/>
  <c r="Q11" i="91"/>
  <c r="B11" i="91"/>
  <c r="B73" i="92"/>
  <c r="AD95" i="91" l="1"/>
  <c r="AD82" i="91"/>
  <c r="AD124" i="91"/>
  <c r="AD130" i="91"/>
  <c r="AD202" i="91"/>
  <c r="AD298" i="91"/>
  <c r="AD1195" i="91"/>
  <c r="AD1116" i="91"/>
  <c r="AD1087" i="91"/>
  <c r="AD1114" i="91"/>
  <c r="AD1142" i="91"/>
  <c r="AD147" i="91"/>
  <c r="AD657" i="91"/>
  <c r="AD205" i="91"/>
  <c r="AD137" i="91"/>
  <c r="AD617" i="91"/>
  <c r="AD647" i="91"/>
  <c r="AD665" i="91"/>
  <c r="AD402" i="91"/>
  <c r="AD98" i="91"/>
  <c r="AD80" i="91"/>
  <c r="AD116" i="91"/>
  <c r="AD511" i="91"/>
  <c r="AD182" i="91"/>
  <c r="AD123" i="91"/>
  <c r="AD746" i="91"/>
  <c r="AD1129" i="91"/>
  <c r="AD159" i="91"/>
  <c r="AD183" i="91"/>
  <c r="AD195" i="91"/>
  <c r="AD1171" i="91"/>
  <c r="AD609" i="91"/>
  <c r="AD675" i="91"/>
  <c r="AD1095" i="91"/>
  <c r="AD89" i="91"/>
  <c r="AD820" i="91"/>
  <c r="AD97" i="91"/>
  <c r="AD189" i="91"/>
  <c r="AD92" i="91"/>
  <c r="AD166" i="91"/>
  <c r="AD354" i="91"/>
  <c r="AD360" i="91"/>
  <c r="AD642" i="91"/>
  <c r="AD786" i="91"/>
  <c r="AD758" i="91"/>
  <c r="AD81" i="91"/>
  <c r="AD103" i="91"/>
  <c r="AD149" i="91"/>
  <c r="AD167" i="91"/>
  <c r="AD432" i="91"/>
  <c r="AD621" i="91"/>
  <c r="AD654" i="91"/>
  <c r="AD143" i="91"/>
  <c r="AD99" i="91"/>
  <c r="AD127" i="91"/>
  <c r="AD321" i="91"/>
  <c r="AD111" i="91"/>
  <c r="AD162" i="91"/>
  <c r="AD168" i="91"/>
  <c r="AD186" i="91"/>
  <c r="AD191" i="91"/>
  <c r="AD386" i="91"/>
  <c r="AD606" i="91"/>
  <c r="AD611" i="91"/>
  <c r="AD117" i="91"/>
  <c r="AD270" i="91"/>
  <c r="AD1091" i="91"/>
  <c r="AD110" i="91"/>
  <c r="AD105" i="91"/>
  <c r="AD106" i="91"/>
  <c r="AD145" i="91"/>
  <c r="AD690" i="91"/>
  <c r="AD714" i="91"/>
  <c r="AD101" i="91"/>
  <c r="AD118" i="91"/>
  <c r="AD140" i="91"/>
  <c r="AD187" i="91"/>
  <c r="AD208" i="91"/>
  <c r="AD468" i="91"/>
  <c r="AD494" i="91"/>
  <c r="AD113" i="91"/>
  <c r="AD590" i="91"/>
  <c r="AD629" i="91"/>
  <c r="AD107" i="91"/>
  <c r="AD158" i="91"/>
  <c r="AD378" i="91"/>
  <c r="AD155" i="91"/>
  <c r="AD119" i="91"/>
  <c r="AD221" i="91"/>
  <c r="X1645" i="91"/>
  <c r="AU1645" i="91" s="1"/>
  <c r="X1644" i="91"/>
  <c r="AU1644" i="91" s="1"/>
  <c r="X1643" i="91"/>
  <c r="AU1643" i="91" s="1"/>
  <c r="X1642" i="91"/>
  <c r="AU1642" i="91" s="1"/>
  <c r="X1641" i="91"/>
  <c r="AU1641" i="91" s="1"/>
  <c r="X1640" i="91"/>
  <c r="AU1640" i="91" s="1"/>
  <c r="X1639" i="91"/>
  <c r="AU1639" i="91" s="1"/>
  <c r="X1638" i="91"/>
  <c r="AU1638" i="91" s="1"/>
  <c r="X1637" i="91"/>
  <c r="AU1637" i="91" s="1"/>
  <c r="X1635" i="91"/>
  <c r="AU1635" i="91" s="1"/>
  <c r="X1636" i="91"/>
  <c r="AU1636" i="91" s="1"/>
  <c r="X1634" i="91"/>
  <c r="AU1634" i="91" s="1"/>
  <c r="X1633" i="91"/>
  <c r="AU1633" i="91" s="1"/>
  <c r="X1631" i="91"/>
  <c r="AU1631" i="91" s="1"/>
  <c r="X1632" i="91"/>
  <c r="AU1632" i="91" s="1"/>
  <c r="X1630" i="91"/>
  <c r="AU1630" i="91" s="1"/>
  <c r="X1629" i="91"/>
  <c r="AU1629" i="91" s="1"/>
  <c r="X1628" i="91"/>
  <c r="AU1628" i="91" s="1"/>
  <c r="X1627" i="91"/>
  <c r="AU1627" i="91" s="1"/>
  <c r="X1626" i="91"/>
  <c r="AU1626" i="91" s="1"/>
  <c r="X1625" i="91"/>
  <c r="AU1625" i="91" s="1"/>
  <c r="X1624" i="91"/>
  <c r="AU1624" i="91" s="1"/>
  <c r="X1623" i="91"/>
  <c r="AU1623" i="91" s="1"/>
  <c r="X1622" i="91"/>
  <c r="AU1622" i="91" s="1"/>
  <c r="X1621" i="91"/>
  <c r="AU1621" i="91" s="1"/>
  <c r="X1620" i="91"/>
  <c r="AU1620" i="91" s="1"/>
  <c r="X1619" i="91"/>
  <c r="AU1619" i="91" s="1"/>
  <c r="X1618" i="91"/>
  <c r="AU1618" i="91" s="1"/>
  <c r="X1617" i="91"/>
  <c r="AU1617" i="91" s="1"/>
  <c r="X1615" i="91"/>
  <c r="AU1615" i="91" s="1"/>
  <c r="X1616" i="91"/>
  <c r="AU1616" i="91" s="1"/>
  <c r="X1614" i="91"/>
  <c r="AU1614" i="91" s="1"/>
  <c r="X1613" i="91"/>
  <c r="AU1613" i="91" s="1"/>
  <c r="X1612" i="91"/>
  <c r="AU1612" i="91" s="1"/>
  <c r="X1611" i="91"/>
  <c r="AU1611" i="91" s="1"/>
  <c r="X1610" i="91"/>
  <c r="AU1610" i="91" s="1"/>
  <c r="X1609" i="91"/>
  <c r="AU1609" i="91" s="1"/>
  <c r="X1608" i="91"/>
  <c r="AU1608" i="91" s="1"/>
  <c r="X1607" i="91"/>
  <c r="AU1607" i="91" s="1"/>
  <c r="X1606" i="91"/>
  <c r="AU1606" i="91" s="1"/>
  <c r="X1604" i="91"/>
  <c r="AU1604" i="91" s="1"/>
  <c r="X1605" i="91"/>
  <c r="AU1605" i="91" s="1"/>
  <c r="X1603" i="91"/>
  <c r="AU1603" i="91" s="1"/>
  <c r="X1602" i="91"/>
  <c r="AU1602" i="91" s="1"/>
  <c r="X1601" i="91"/>
  <c r="AU1601" i="91" s="1"/>
  <c r="X1600" i="91"/>
  <c r="AU1600" i="91" s="1"/>
  <c r="X1599" i="91"/>
  <c r="AU1599" i="91" s="1"/>
  <c r="X1598" i="91"/>
  <c r="AU1598" i="91" s="1"/>
  <c r="X1597" i="91"/>
  <c r="AU1597" i="91" s="1"/>
  <c r="X1596" i="91"/>
  <c r="AU1596" i="91" s="1"/>
  <c r="X1595" i="91"/>
  <c r="AU1595" i="91" s="1"/>
  <c r="X1593" i="91"/>
  <c r="AU1593" i="91" s="1"/>
  <c r="X1594" i="91"/>
  <c r="AU1594" i="91" s="1"/>
  <c r="X1592" i="91"/>
  <c r="AU1592" i="91" s="1"/>
  <c r="X1591" i="91"/>
  <c r="AU1591" i="91" s="1"/>
  <c r="X1590" i="91"/>
  <c r="AU1590" i="91" s="1"/>
  <c r="X1588" i="91"/>
  <c r="AU1588" i="91" s="1"/>
  <c r="X1589" i="91"/>
  <c r="AU1589" i="91" s="1"/>
  <c r="X1587" i="91"/>
  <c r="AU1587" i="91" s="1"/>
  <c r="X1586" i="91"/>
  <c r="AU1586" i="91" s="1"/>
  <c r="X1584" i="91"/>
  <c r="AU1584" i="91" s="1"/>
  <c r="X1585" i="91"/>
  <c r="AU1585" i="91" s="1"/>
  <c r="X1583" i="91"/>
  <c r="AU1583" i="91" s="1"/>
  <c r="X1582" i="91"/>
  <c r="AU1582" i="91" s="1"/>
  <c r="X1581" i="91"/>
  <c r="AU1581" i="91" s="1"/>
  <c r="X1580" i="91"/>
  <c r="AU1580" i="91" s="1"/>
  <c r="X1578" i="91"/>
  <c r="AU1578" i="91" s="1"/>
  <c r="X1579" i="91"/>
  <c r="AU1579" i="91" s="1"/>
  <c r="X1577" i="91"/>
  <c r="AU1577" i="91" s="1"/>
  <c r="X1576" i="91"/>
  <c r="AU1576" i="91" s="1"/>
  <c r="X1575" i="91"/>
  <c r="AU1575" i="91" s="1"/>
  <c r="X1574" i="91"/>
  <c r="AU1574" i="91" s="1"/>
  <c r="X1573" i="91"/>
  <c r="AU1573" i="91" s="1"/>
  <c r="X1572" i="91"/>
  <c r="AU1572" i="91" s="1"/>
  <c r="X1571" i="91"/>
  <c r="AU1571" i="91" s="1"/>
  <c r="X1570" i="91"/>
  <c r="AU1570" i="91" s="1"/>
  <c r="X1569" i="91"/>
  <c r="AU1569" i="91" s="1"/>
  <c r="X1568" i="91"/>
  <c r="AU1568" i="91" s="1"/>
  <c r="X1567" i="91"/>
  <c r="AU1567" i="91" s="1"/>
  <c r="X1566" i="91"/>
  <c r="AU1566" i="91" s="1"/>
  <c r="X1565" i="91"/>
  <c r="AU1565" i="91" s="1"/>
  <c r="X1564" i="91"/>
  <c r="AU1564" i="91" s="1"/>
  <c r="X1562" i="91"/>
  <c r="AU1562" i="91" s="1"/>
  <c r="X1563" i="91"/>
  <c r="AU1563" i="91" s="1"/>
  <c r="X1561" i="91"/>
  <c r="AU1561" i="91" s="1"/>
  <c r="X1560" i="91"/>
  <c r="AU1560" i="91" s="1"/>
  <c r="X1559" i="91"/>
  <c r="AU1559" i="91" s="1"/>
  <c r="X1558" i="91"/>
  <c r="AU1558" i="91" s="1"/>
  <c r="X1557" i="91"/>
  <c r="AU1557" i="91" s="1"/>
  <c r="X1556" i="91"/>
  <c r="AU1556" i="91" s="1"/>
  <c r="X1555" i="91"/>
  <c r="AU1555" i="91" s="1"/>
  <c r="X1554" i="91"/>
  <c r="AU1554" i="91" s="1"/>
  <c r="X1553" i="91"/>
  <c r="AU1553" i="91" s="1"/>
  <c r="X1552" i="91"/>
  <c r="AU1552" i="91" s="1"/>
  <c r="X1551" i="91"/>
  <c r="AU1551" i="91" s="1"/>
  <c r="X1550" i="91"/>
  <c r="AU1550" i="91" s="1"/>
  <c r="X1549" i="91"/>
  <c r="AU1549" i="91" s="1"/>
  <c r="X1548" i="91"/>
  <c r="AU1548" i="91" s="1"/>
  <c r="X1547" i="91"/>
  <c r="AU1547" i="91" s="1"/>
  <c r="X1546" i="91"/>
  <c r="AU1546" i="91" s="1"/>
  <c r="X1544" i="91"/>
  <c r="AU1544" i="91" s="1"/>
  <c r="X1545" i="91"/>
  <c r="AU1545" i="91" s="1"/>
  <c r="X1543" i="91"/>
  <c r="AU1543" i="91" s="1"/>
  <c r="X1542" i="91"/>
  <c r="AU1542" i="91" s="1"/>
  <c r="X1541" i="91"/>
  <c r="AU1541" i="91" s="1"/>
  <c r="X1540" i="91"/>
  <c r="AU1540" i="91" s="1"/>
  <c r="X1539" i="91"/>
  <c r="AU1539" i="91" s="1"/>
  <c r="X1538" i="91"/>
  <c r="AU1538" i="91" s="1"/>
  <c r="X1537" i="91"/>
  <c r="AU1537" i="91" s="1"/>
  <c r="X1536" i="91"/>
  <c r="AU1536" i="91" s="1"/>
  <c r="X1535" i="91"/>
  <c r="AU1535" i="91" s="1"/>
  <c r="X1534" i="91"/>
  <c r="AU1534" i="91" s="1"/>
  <c r="X1533" i="91"/>
  <c r="AU1533" i="91" s="1"/>
  <c r="X1532" i="91"/>
  <c r="AU1532" i="91" s="1"/>
  <c r="X1531" i="91"/>
  <c r="AU1531" i="91" s="1"/>
  <c r="X1530" i="91"/>
  <c r="AU1530" i="91" s="1"/>
  <c r="X1529" i="91"/>
  <c r="AU1529" i="91" s="1"/>
  <c r="X1528" i="91"/>
  <c r="AU1528" i="91" s="1"/>
  <c r="X1527" i="91"/>
  <c r="AU1527" i="91" s="1"/>
  <c r="X1526" i="91"/>
  <c r="AU1526" i="91" s="1"/>
  <c r="X1525" i="91"/>
  <c r="AU1525" i="91" s="1"/>
  <c r="X1524" i="91"/>
  <c r="AU1524" i="91" s="1"/>
  <c r="X1523" i="91"/>
  <c r="AU1523" i="91" s="1"/>
  <c r="X1522" i="91"/>
  <c r="AU1522" i="91" s="1"/>
  <c r="X1521" i="91"/>
  <c r="AU1521" i="91" s="1"/>
  <c r="X1520" i="91"/>
  <c r="AU1520" i="91" s="1"/>
  <c r="X1519" i="91"/>
  <c r="AU1519" i="91" s="1"/>
  <c r="X1518" i="91"/>
  <c r="AU1518" i="91" s="1"/>
  <c r="X1517" i="91"/>
  <c r="AU1517" i="91" s="1"/>
  <c r="X1516" i="91"/>
  <c r="AU1516" i="91" s="1"/>
  <c r="X1515" i="91"/>
  <c r="AU1515" i="91" s="1"/>
  <c r="X1514" i="91"/>
  <c r="AU1514" i="91" s="1"/>
  <c r="X1513" i="91"/>
  <c r="AU1513" i="91" s="1"/>
  <c r="X1512" i="91"/>
  <c r="AU1512" i="91" s="1"/>
  <c r="X1511" i="91"/>
  <c r="AU1511" i="91" s="1"/>
  <c r="X1510" i="91"/>
  <c r="AU1510" i="91" s="1"/>
  <c r="X1509" i="91"/>
  <c r="AU1509" i="91" s="1"/>
  <c r="X1508" i="91"/>
  <c r="AU1508" i="91" s="1"/>
  <c r="X1507" i="91"/>
  <c r="AU1507" i="91" s="1"/>
  <c r="X1506" i="91"/>
  <c r="AU1506" i="91" s="1"/>
  <c r="X1505" i="91"/>
  <c r="AU1505" i="91" s="1"/>
  <c r="X1504" i="91"/>
  <c r="AU1504" i="91" s="1"/>
  <c r="X1503" i="91"/>
  <c r="AU1503" i="91" s="1"/>
  <c r="X1502" i="91"/>
  <c r="AU1502" i="91" s="1"/>
  <c r="X1501" i="91"/>
  <c r="AU1501" i="91" s="1"/>
  <c r="X1500" i="91"/>
  <c r="AU1500" i="91" s="1"/>
  <c r="X1499" i="91"/>
  <c r="AU1499" i="91" s="1"/>
  <c r="X1498" i="91"/>
  <c r="AU1498" i="91" s="1"/>
  <c r="X1497" i="91"/>
  <c r="AU1497" i="91" s="1"/>
  <c r="X1496" i="91"/>
  <c r="AU1496" i="91" s="1"/>
  <c r="X1495" i="91"/>
  <c r="AU1495" i="91" s="1"/>
  <c r="X1494" i="91"/>
  <c r="AU1494" i="91" s="1"/>
  <c r="X1493" i="91"/>
  <c r="AU1493" i="91" s="1"/>
  <c r="X1492" i="91"/>
  <c r="AU1492" i="91" s="1"/>
  <c r="X1491" i="91"/>
  <c r="AU1491" i="91" s="1"/>
  <c r="X1490" i="91"/>
  <c r="AU1490" i="91" s="1"/>
  <c r="X1489" i="91"/>
  <c r="AU1489" i="91" s="1"/>
  <c r="X1488" i="91"/>
  <c r="AU1488" i="91" s="1"/>
  <c r="X1487" i="91"/>
  <c r="AU1487" i="91" s="1"/>
  <c r="X1486" i="91"/>
  <c r="AU1486" i="91" s="1"/>
  <c r="X1485" i="91"/>
  <c r="AU1485" i="91" s="1"/>
  <c r="X1484" i="91"/>
  <c r="AU1484" i="91" s="1"/>
  <c r="X1483" i="91"/>
  <c r="AU1483" i="91" s="1"/>
  <c r="X1482" i="91"/>
  <c r="AU1482" i="91" s="1"/>
  <c r="X1481" i="91"/>
  <c r="AU1481" i="91" s="1"/>
  <c r="X1480" i="91"/>
  <c r="AU1480" i="91" s="1"/>
  <c r="X1479" i="91"/>
  <c r="AU1479" i="91" s="1"/>
  <c r="X1478" i="91"/>
  <c r="AU1478" i="91" s="1"/>
  <c r="X1477" i="91"/>
  <c r="AU1477" i="91" s="1"/>
  <c r="X1476" i="91"/>
  <c r="AU1476" i="91" s="1"/>
  <c r="X1475" i="91"/>
  <c r="AU1475" i="91" s="1"/>
  <c r="X1474" i="91"/>
  <c r="AU1474" i="91" s="1"/>
  <c r="X1473" i="91"/>
  <c r="AU1473" i="91" s="1"/>
  <c r="X1472" i="91"/>
  <c r="AU1472" i="91" s="1"/>
  <c r="X1471" i="91"/>
  <c r="AU1471" i="91" s="1"/>
  <c r="X1470" i="91"/>
  <c r="AU1470" i="91" s="1"/>
  <c r="X1469" i="91"/>
  <c r="AU1469" i="91" s="1"/>
  <c r="X1468" i="91"/>
  <c r="AU1468" i="91" s="1"/>
  <c r="X1467" i="91"/>
  <c r="AU1467" i="91" s="1"/>
  <c r="X1466" i="91"/>
  <c r="AU1466" i="91" s="1"/>
  <c r="X1465" i="91"/>
  <c r="AU1465" i="91" s="1"/>
  <c r="X1464" i="91"/>
  <c r="AU1464" i="91" s="1"/>
  <c r="X1463" i="91"/>
  <c r="AU1463" i="91" s="1"/>
  <c r="X1462" i="91"/>
  <c r="AU1462" i="91" s="1"/>
  <c r="X1461" i="91"/>
  <c r="AU1461" i="91" s="1"/>
  <c r="X1460" i="91"/>
  <c r="AU1460" i="91" s="1"/>
  <c r="X1459" i="91"/>
  <c r="AU1459" i="91" s="1"/>
  <c r="X1458" i="91"/>
  <c r="AU1458" i="91" s="1"/>
  <c r="X1457" i="91"/>
  <c r="AU1457" i="91" s="1"/>
  <c r="X1456" i="91"/>
  <c r="AU1456" i="91" s="1"/>
  <c r="X1455" i="91"/>
  <c r="AU1455" i="91" s="1"/>
  <c r="X1454" i="91"/>
  <c r="AU1454" i="91" s="1"/>
  <c r="X1453" i="91"/>
  <c r="AU1453" i="91" s="1"/>
  <c r="X1452" i="91"/>
  <c r="AU1452" i="91" s="1"/>
  <c r="X1451" i="91"/>
  <c r="AU1451" i="91" s="1"/>
  <c r="X1450" i="91"/>
  <c r="AU1450" i="91" s="1"/>
  <c r="X1449" i="91"/>
  <c r="AU1449" i="91" s="1"/>
  <c r="X1448" i="91"/>
  <c r="AU1448" i="91" s="1"/>
  <c r="X1447" i="91"/>
  <c r="AU1447" i="91" s="1"/>
  <c r="X1446" i="91"/>
  <c r="AU1446" i="91" s="1"/>
  <c r="X1445" i="91"/>
  <c r="AU1445" i="91" s="1"/>
  <c r="X1444" i="91"/>
  <c r="AU1444" i="91" s="1"/>
  <c r="X1443" i="91"/>
  <c r="AU1443" i="91" s="1"/>
  <c r="X1442" i="91"/>
  <c r="AU1442" i="91" s="1"/>
  <c r="X1441" i="91"/>
  <c r="AU1441" i="91" s="1"/>
  <c r="X1440" i="91"/>
  <c r="AU1440" i="91" s="1"/>
  <c r="X1439" i="91"/>
  <c r="AU1439" i="91" s="1"/>
  <c r="X1438" i="91"/>
  <c r="AU1438" i="91" s="1"/>
  <c r="X1437" i="91"/>
  <c r="AU1437" i="91" s="1"/>
  <c r="X1436" i="91"/>
  <c r="AU1436" i="91" s="1"/>
  <c r="X1435" i="91"/>
  <c r="AU1435" i="91" s="1"/>
  <c r="X1434" i="91"/>
  <c r="AU1434" i="91" s="1"/>
  <c r="X1433" i="91"/>
  <c r="AU1433" i="91" s="1"/>
  <c r="X1432" i="91"/>
  <c r="AU1432" i="91" s="1"/>
  <c r="X1431" i="91"/>
  <c r="AU1431" i="91" s="1"/>
  <c r="X1430" i="91"/>
  <c r="AU1430" i="91" s="1"/>
  <c r="X1429" i="91"/>
  <c r="AU1429" i="91" s="1"/>
  <c r="X1428" i="91"/>
  <c r="AU1428" i="91" s="1"/>
  <c r="X1427" i="91"/>
  <c r="AU1427" i="91" s="1"/>
  <c r="X1426" i="91"/>
  <c r="AU1426" i="91" s="1"/>
  <c r="X1425" i="91"/>
  <c r="AU1425" i="91" s="1"/>
  <c r="X1424" i="91"/>
  <c r="AU1424" i="91" s="1"/>
  <c r="X1423" i="91"/>
  <c r="AU1423" i="91" s="1"/>
  <c r="X1422" i="91"/>
  <c r="AU1422" i="91" s="1"/>
  <c r="X1421" i="91"/>
  <c r="AU1421" i="91" s="1"/>
  <c r="X1420" i="91"/>
  <c r="AU1420" i="91" s="1"/>
  <c r="X1419" i="91"/>
  <c r="AU1419" i="91" s="1"/>
  <c r="X1418" i="91"/>
  <c r="AU1418" i="91" s="1"/>
  <c r="X1417" i="91"/>
  <c r="AU1417" i="91" s="1"/>
  <c r="X1416" i="91"/>
  <c r="AU1416" i="91" s="1"/>
  <c r="X1415" i="91"/>
  <c r="AU1415" i="91" s="1"/>
  <c r="X1414" i="91"/>
  <c r="AU1414" i="91" s="1"/>
  <c r="X1413" i="91"/>
  <c r="AU1413" i="91" s="1"/>
  <c r="X1412" i="91"/>
  <c r="AU1412" i="91" s="1"/>
  <c r="X1411" i="91"/>
  <c r="AU1411" i="91" s="1"/>
  <c r="X1410" i="91"/>
  <c r="AU1410" i="91" s="1"/>
  <c r="X1409" i="91"/>
  <c r="AU1409" i="91" s="1"/>
  <c r="X1408" i="91"/>
  <c r="AU1408" i="91" s="1"/>
  <c r="X1407" i="91"/>
  <c r="AU1407" i="91" s="1"/>
  <c r="X1406" i="91"/>
  <c r="AU1406" i="91" s="1"/>
  <c r="X1405" i="91"/>
  <c r="AU1405" i="91" s="1"/>
  <c r="X1404" i="91"/>
  <c r="AU1404" i="91" s="1"/>
  <c r="X1403" i="91"/>
  <c r="AU1403" i="91" s="1"/>
  <c r="X1402" i="91"/>
  <c r="AU1402" i="91" s="1"/>
  <c r="X1401" i="91"/>
  <c r="AU1401" i="91" s="1"/>
  <c r="X1400" i="91"/>
  <c r="AU1400" i="91" s="1"/>
  <c r="X1399" i="91"/>
  <c r="AU1399" i="91" s="1"/>
  <c r="X1398" i="91"/>
  <c r="AU1398" i="91" s="1"/>
  <c r="X1397" i="91"/>
  <c r="AU1397" i="91" s="1"/>
  <c r="X1396" i="91"/>
  <c r="AU1396" i="91" s="1"/>
  <c r="X1395" i="91"/>
  <c r="AU1395" i="91" s="1"/>
  <c r="X1394" i="91"/>
  <c r="AU1394" i="91" s="1"/>
  <c r="X1393" i="91"/>
  <c r="AU1393" i="91" s="1"/>
  <c r="X1392" i="91"/>
  <c r="AU1392" i="91" s="1"/>
  <c r="X1391" i="91"/>
  <c r="AU1391" i="91" s="1"/>
  <c r="X1390" i="91"/>
  <c r="AU1390" i="91" s="1"/>
  <c r="X1389" i="91"/>
  <c r="AU1389" i="91" s="1"/>
  <c r="X1388" i="91"/>
  <c r="AU1388" i="91" s="1"/>
  <c r="X1387" i="91"/>
  <c r="AU1387" i="91" s="1"/>
  <c r="X1386" i="91"/>
  <c r="AU1386" i="91" s="1"/>
  <c r="X1385" i="91"/>
  <c r="AU1385" i="91" s="1"/>
  <c r="X1384" i="91"/>
  <c r="AU1384" i="91" s="1"/>
  <c r="X1383" i="91"/>
  <c r="AU1383" i="91" s="1"/>
  <c r="X1382" i="91"/>
  <c r="AU1382" i="91" s="1"/>
  <c r="X1381" i="91"/>
  <c r="AU1381" i="91" s="1"/>
  <c r="X1380" i="91"/>
  <c r="AU1380" i="91" s="1"/>
  <c r="X1379" i="91"/>
  <c r="AU1379" i="91" s="1"/>
  <c r="X1378" i="91"/>
  <c r="AU1378" i="91" s="1"/>
  <c r="X1377" i="91"/>
  <c r="AU1377" i="91" s="1"/>
  <c r="X1376" i="91"/>
  <c r="AU1376" i="91" s="1"/>
  <c r="X1375" i="91"/>
  <c r="AU1375" i="91" s="1"/>
  <c r="X1374" i="91"/>
  <c r="AU1374" i="91" s="1"/>
  <c r="X1373" i="91"/>
  <c r="AU1373" i="91" s="1"/>
  <c r="X1372" i="91"/>
  <c r="AU1372" i="91" s="1"/>
  <c r="X1371" i="91"/>
  <c r="AU1371" i="91" s="1"/>
  <c r="X1370" i="91"/>
  <c r="AU1370" i="91" s="1"/>
  <c r="X1369" i="91"/>
  <c r="AU1369" i="91" s="1"/>
  <c r="X1368" i="91"/>
  <c r="AU1368" i="91" s="1"/>
  <c r="X1367" i="91"/>
  <c r="AU1367" i="91" s="1"/>
  <c r="X1366" i="91"/>
  <c r="AU1366" i="91" s="1"/>
  <c r="X1365" i="91"/>
  <c r="AU1365" i="91" s="1"/>
  <c r="X1364" i="91"/>
  <c r="AU1364" i="91" s="1"/>
  <c r="X1363" i="91"/>
  <c r="AU1363" i="91" s="1"/>
  <c r="X1362" i="91"/>
  <c r="AU1362" i="91" s="1"/>
  <c r="X1361" i="91"/>
  <c r="AU1361" i="91" s="1"/>
  <c r="X1360" i="91"/>
  <c r="AU1360" i="91" s="1"/>
  <c r="X1359" i="91"/>
  <c r="AU1359" i="91" s="1"/>
  <c r="X1358" i="91"/>
  <c r="AU1358" i="91" s="1"/>
  <c r="X1357" i="91"/>
  <c r="AU1357" i="91" s="1"/>
  <c r="X1356" i="91"/>
  <c r="AU1356" i="91" s="1"/>
  <c r="X1355" i="91"/>
  <c r="AU1355" i="91" s="1"/>
  <c r="X1354" i="91"/>
  <c r="AU1354" i="91" s="1"/>
  <c r="X1353" i="91"/>
  <c r="AU1353" i="91" s="1"/>
  <c r="X1352" i="91"/>
  <c r="AU1352" i="91" s="1"/>
  <c r="X1351" i="91"/>
  <c r="AU1351" i="91" s="1"/>
  <c r="X1350" i="91"/>
  <c r="AU1350" i="91" s="1"/>
  <c r="X1349" i="91"/>
  <c r="AU1349" i="91" s="1"/>
  <c r="X1347" i="91"/>
  <c r="AU1347" i="91" s="1"/>
  <c r="X1348" i="91"/>
  <c r="AU1348" i="91" s="1"/>
  <c r="X1346" i="91"/>
  <c r="AU1346" i="91" s="1"/>
  <c r="X1345" i="91"/>
  <c r="AU1345" i="91" s="1"/>
  <c r="X1344" i="91"/>
  <c r="AU1344" i="91" s="1"/>
  <c r="X1343" i="91"/>
  <c r="AU1343" i="91" s="1"/>
  <c r="X1342" i="91"/>
  <c r="AU1342" i="91" s="1"/>
  <c r="X1188" i="91"/>
  <c r="X1186" i="91"/>
  <c r="X1156" i="91"/>
  <c r="X1149" i="91"/>
  <c r="X1130" i="91"/>
  <c r="X1125" i="91"/>
  <c r="X1112" i="91"/>
  <c r="X1092" i="91"/>
  <c r="X1081" i="91"/>
  <c r="X1069" i="91"/>
  <c r="X1057" i="91"/>
  <c r="X1045" i="91"/>
  <c r="X1330" i="91"/>
  <c r="X1312" i="91"/>
  <c r="X1222" i="91"/>
  <c r="X1213" i="91"/>
  <c r="X1204" i="91"/>
  <c r="X1195" i="91"/>
  <c r="X1185" i="91"/>
  <c r="X1177" i="91"/>
  <c r="X1291" i="91"/>
  <c r="X1282" i="91"/>
  <c r="X1273" i="91"/>
  <c r="X1264" i="91"/>
  <c r="X1162" i="91"/>
  <c r="X1333" i="91"/>
  <c r="X1315" i="91"/>
  <c r="X1255" i="91"/>
  <c r="X1252" i="91"/>
  <c r="X1249" i="91"/>
  <c r="X1246" i="91"/>
  <c r="X1243" i="91"/>
  <c r="X1240" i="91"/>
  <c r="X1237" i="91"/>
  <c r="X1234" i="91"/>
  <c r="X1231" i="91"/>
  <c r="X1183" i="91"/>
  <c r="X1168" i="91"/>
  <c r="X1127" i="91"/>
  <c r="X1115" i="91"/>
  <c r="X1336" i="91"/>
  <c r="X1318" i="91"/>
  <c r="X1300" i="91"/>
  <c r="X1228" i="91"/>
  <c r="X1219" i="91"/>
  <c r="X1210" i="91"/>
  <c r="X1201" i="91"/>
  <c r="X1192" i="91"/>
  <c r="X1294" i="91"/>
  <c r="X1285" i="91"/>
  <c r="X1276" i="91"/>
  <c r="X1267" i="91"/>
  <c r="X1258" i="91"/>
  <c r="X1174" i="91"/>
  <c r="X1339" i="91"/>
  <c r="X1321" i="91"/>
  <c r="X1303" i="91"/>
  <c r="X1324" i="91"/>
  <c r="X1306" i="91"/>
  <c r="X1297" i="91"/>
  <c r="X1288" i="91"/>
  <c r="X1279" i="91"/>
  <c r="X1270" i="91"/>
  <c r="X1261" i="91"/>
  <c r="X1152" i="91"/>
  <c r="X1139" i="91"/>
  <c r="X1171" i="91"/>
  <c r="X1122" i="91"/>
  <c r="X1005" i="91"/>
  <c r="X1002" i="91"/>
  <c r="X994" i="91"/>
  <c r="X957" i="91"/>
  <c r="X954" i="91"/>
  <c r="X946" i="91"/>
  <c r="X909" i="91"/>
  <c r="X906" i="91"/>
  <c r="X898" i="91"/>
  <c r="X1133" i="91"/>
  <c r="X1109" i="91"/>
  <c r="X1101" i="91"/>
  <c r="X1090" i="91"/>
  <c r="X1087" i="91"/>
  <c r="X1078" i="91"/>
  <c r="X1180" i="91"/>
  <c r="X1158" i="91"/>
  <c r="X1148" i="91"/>
  <c r="X1010" i="91"/>
  <c r="X995" i="91"/>
  <c r="X962" i="91"/>
  <c r="X947" i="91"/>
  <c r="X914" i="91"/>
  <c r="X899" i="91"/>
  <c r="X854" i="91"/>
  <c r="X828" i="91"/>
  <c r="X1225" i="91"/>
  <c r="X1216" i="91"/>
  <c r="X1207" i="91"/>
  <c r="X1198" i="91"/>
  <c r="X1164" i="91"/>
  <c r="X1120" i="91"/>
  <c r="X1104" i="91"/>
  <c r="X1082" i="91"/>
  <c r="X1070" i="91"/>
  <c r="X1058" i="91"/>
  <c r="X1046" i="91"/>
  <c r="X864" i="91"/>
  <c r="X1091" i="91"/>
  <c r="X1079" i="91"/>
  <c r="X1067" i="91"/>
  <c r="X1055" i="91"/>
  <c r="X1043" i="91"/>
  <c r="X1033" i="91"/>
  <c r="X996" i="91"/>
  <c r="X985" i="91"/>
  <c r="X948" i="91"/>
  <c r="X937" i="91"/>
  <c r="X900" i="91"/>
  <c r="X889" i="91"/>
  <c r="X1327" i="91"/>
  <c r="X1159" i="91"/>
  <c r="X1007" i="91"/>
  <c r="X959" i="91"/>
  <c r="X911" i="91"/>
  <c r="X1145" i="91"/>
  <c r="X1110" i="91"/>
  <c r="X1102" i="91"/>
  <c r="X1029" i="91"/>
  <c r="X1026" i="91"/>
  <c r="X1018" i="91"/>
  <c r="X981" i="91"/>
  <c r="X978" i="91"/>
  <c r="X1309" i="91"/>
  <c r="X1165" i="91"/>
  <c r="X1105" i="91"/>
  <c r="X1097" i="91"/>
  <c r="X1080" i="91"/>
  <c r="X1068" i="91"/>
  <c r="X1056" i="91"/>
  <c r="X1044" i="91"/>
  <c r="X1008" i="91"/>
  <c r="X997" i="91"/>
  <c r="X960" i="91"/>
  <c r="X949" i="91"/>
  <c r="X1189" i="91"/>
  <c r="X1140" i="91"/>
  <c r="X1138" i="91"/>
  <c r="X1111" i="91"/>
  <c r="X1103" i="91"/>
  <c r="X1020" i="91"/>
  <c r="X1009" i="91"/>
  <c r="X972" i="91"/>
  <c r="X961" i="91"/>
  <c r="X931" i="91"/>
  <c r="X924" i="91"/>
  <c r="X913" i="91"/>
  <c r="X1128" i="91"/>
  <c r="X1032" i="91"/>
  <c r="X922" i="91"/>
  <c r="X872" i="91"/>
  <c r="X850" i="91"/>
  <c r="X847" i="91"/>
  <c r="X742" i="91"/>
  <c r="X1086" i="91"/>
  <c r="X1004" i="91"/>
  <c r="X998" i="91"/>
  <c r="X984" i="91"/>
  <c r="X897" i="91"/>
  <c r="X890" i="91"/>
  <c r="X841" i="91"/>
  <c r="X834" i="91"/>
  <c r="X815" i="91"/>
  <c r="X805" i="91"/>
  <c r="X791" i="91"/>
  <c r="X781" i="91"/>
  <c r="X767" i="91"/>
  <c r="X757" i="91"/>
  <c r="X743" i="91"/>
  <c r="X722" i="91"/>
  <c r="X1034" i="91"/>
  <c r="X1021" i="91"/>
  <c r="X971" i="91"/>
  <c r="X936" i="91"/>
  <c r="X908" i="91"/>
  <c r="X901" i="91"/>
  <c r="X875" i="91"/>
  <c r="X1089" i="91"/>
  <c r="X912" i="91"/>
  <c r="X865" i="91"/>
  <c r="X1106" i="91"/>
  <c r="X973" i="91"/>
  <c r="X956" i="91"/>
  <c r="X862" i="91"/>
  <c r="X825" i="91"/>
  <c r="X801" i="91"/>
  <c r="X731" i="91"/>
  <c r="X1116" i="91"/>
  <c r="X1031" i="91"/>
  <c r="X968" i="91"/>
  <c r="X851" i="91"/>
  <c r="X845" i="91"/>
  <c r="X838" i="91"/>
  <c r="X821" i="91"/>
  <c r="X811" i="91"/>
  <c r="X802" i="91"/>
  <c r="X797" i="91"/>
  <c r="X1075" i="91"/>
  <c r="X1066" i="91"/>
  <c r="X1063" i="91"/>
  <c r="X1054" i="91"/>
  <c r="X1051" i="91"/>
  <c r="X1042" i="91"/>
  <c r="X1039" i="91"/>
  <c r="X983" i="91"/>
  <c r="X943" i="91"/>
  <c r="X933" i="91"/>
  <c r="X876" i="91"/>
  <c r="X860" i="91"/>
  <c r="X991" i="91"/>
  <c r="X970" i="91"/>
  <c r="X923" i="91"/>
  <c r="X887" i="91"/>
  <c r="X855" i="91"/>
  <c r="X839" i="91"/>
  <c r="X826" i="91"/>
  <c r="X817" i="91"/>
  <c r="X803" i="91"/>
  <c r="X793" i="91"/>
  <c r="X779" i="91"/>
  <c r="X769" i="91"/>
  <c r="X755" i="91"/>
  <c r="X745" i="91"/>
  <c r="X719" i="91"/>
  <c r="X1150" i="91"/>
  <c r="X1098" i="91"/>
  <c r="X950" i="91"/>
  <c r="X935" i="91"/>
  <c r="X930" i="91"/>
  <c r="X883" i="91"/>
  <c r="X852" i="91"/>
  <c r="X846" i="91"/>
  <c r="X833" i="91"/>
  <c r="X1074" i="91"/>
  <c r="X1062" i="91"/>
  <c r="X1050" i="91"/>
  <c r="X925" i="91"/>
  <c r="X858" i="91"/>
  <c r="X840" i="91"/>
  <c r="X1170" i="91"/>
  <c r="X1077" i="91"/>
  <c r="X1065" i="91"/>
  <c r="X1053" i="91"/>
  <c r="X1041" i="91"/>
  <c r="X1019" i="91"/>
  <c r="X920" i="91"/>
  <c r="X902" i="91"/>
  <c r="X813" i="91"/>
  <c r="X789" i="91"/>
  <c r="X765" i="91"/>
  <c r="X727" i="91"/>
  <c r="X711" i="91"/>
  <c r="X699" i="91"/>
  <c r="X687" i="91"/>
  <c r="X675" i="91"/>
  <c r="X663" i="91"/>
  <c r="X651" i="91"/>
  <c r="X639" i="91"/>
  <c r="X627" i="91"/>
  <c r="X615" i="91"/>
  <c r="X749" i="91"/>
  <c r="X718" i="91"/>
  <c r="X652" i="91"/>
  <c r="X579" i="91"/>
  <c r="X574" i="91"/>
  <c r="X564" i="91"/>
  <c r="X555" i="91"/>
  <c r="X550" i="91"/>
  <c r="X540" i="91"/>
  <c r="X531" i="91"/>
  <c r="X526" i="91"/>
  <c r="X516" i="91"/>
  <c r="X507" i="91"/>
  <c r="X502" i="91"/>
  <c r="X492" i="91"/>
  <c r="X480" i="91"/>
  <c r="X460" i="91"/>
  <c r="X453" i="91"/>
  <c r="X432" i="91"/>
  <c r="X412" i="91"/>
  <c r="X405" i="91"/>
  <c r="X384" i="91"/>
  <c r="X364" i="91"/>
  <c r="X357" i="91"/>
  <c r="X334" i="91"/>
  <c r="X322" i="91"/>
  <c r="X310" i="91"/>
  <c r="X298" i="91"/>
  <c r="X286" i="91"/>
  <c r="X274" i="91"/>
  <c r="X262" i="91"/>
  <c r="X993" i="91"/>
  <c r="X877" i="91"/>
  <c r="X706" i="91"/>
  <c r="X695" i="91"/>
  <c r="X672" i="91"/>
  <c r="X649" i="91"/>
  <c r="X647" i="91"/>
  <c r="X624" i="91"/>
  <c r="X603" i="91"/>
  <c r="X599" i="91"/>
  <c r="X592" i="91"/>
  <c r="X474" i="91"/>
  <c r="X467" i="91"/>
  <c r="X446" i="91"/>
  <c r="X426" i="91"/>
  <c r="X419" i="91"/>
  <c r="X398" i="91"/>
  <c r="X378" i="91"/>
  <c r="X371" i="91"/>
  <c r="X775" i="91"/>
  <c r="X766" i="91"/>
  <c r="X708" i="91"/>
  <c r="X697" i="91"/>
  <c r="X690" i="91"/>
  <c r="X670" i="91"/>
  <c r="X665" i="91"/>
  <c r="X642" i="91"/>
  <c r="X622" i="91"/>
  <c r="X617" i="91"/>
  <c r="X588" i="91"/>
  <c r="X580" i="91"/>
  <c r="X570" i="91"/>
  <c r="X556" i="91"/>
  <c r="X546" i="91"/>
  <c r="X532" i="91"/>
  <c r="X522" i="91"/>
  <c r="X508" i="91"/>
  <c r="X498" i="91"/>
  <c r="X461" i="91"/>
  <c r="X413" i="91"/>
  <c r="X982" i="91"/>
  <c r="X823" i="91"/>
  <c r="X785" i="91"/>
  <c r="X778" i="91"/>
  <c r="X763" i="91"/>
  <c r="X754" i="91"/>
  <c r="X700" i="91"/>
  <c r="X688" i="91"/>
  <c r="X640" i="91"/>
  <c r="X448" i="91"/>
  <c r="X400" i="91"/>
  <c r="X861" i="91"/>
  <c r="X814" i="91"/>
  <c r="X751" i="91"/>
  <c r="X713" i="91"/>
  <c r="X683" i="91"/>
  <c r="X635" i="91"/>
  <c r="X604" i="91"/>
  <c r="X717" i="91"/>
  <c r="X658" i="91"/>
  <c r="X653" i="91"/>
  <c r="X610" i="91"/>
  <c r="X593" i="91"/>
  <c r="X566" i="91"/>
  <c r="X895" i="91"/>
  <c r="X809" i="91"/>
  <c r="X676" i="91"/>
  <c r="X628" i="91"/>
  <c r="X597" i="91"/>
  <c r="X589" i="91"/>
  <c r="X586" i="91"/>
  <c r="X576" i="91"/>
  <c r="X567" i="91"/>
  <c r="X562" i="91"/>
  <c r="X552" i="91"/>
  <c r="X543" i="91"/>
  <c r="X538" i="91"/>
  <c r="X528" i="91"/>
  <c r="X519" i="91"/>
  <c r="X728" i="91"/>
  <c r="X707" i="91"/>
  <c r="X673" i="91"/>
  <c r="X671" i="91"/>
  <c r="X648" i="91"/>
  <c r="X625" i="91"/>
  <c r="X623" i="91"/>
  <c r="X450" i="91"/>
  <c r="X990" i="91"/>
  <c r="X787" i="91"/>
  <c r="X741" i="91"/>
  <c r="X732" i="91"/>
  <c r="X721" i="91"/>
  <c r="X709" i="91"/>
  <c r="X696" i="91"/>
  <c r="X694" i="91"/>
  <c r="X689" i="91"/>
  <c r="X666" i="91"/>
  <c r="X646" i="91"/>
  <c r="X641" i="91"/>
  <c r="X618" i="91"/>
  <c r="X605" i="91"/>
  <c r="X582" i="91"/>
  <c r="X568" i="91"/>
  <c r="X558" i="91"/>
  <c r="X544" i="91"/>
  <c r="X534" i="91"/>
  <c r="X520" i="91"/>
  <c r="X510" i="91"/>
  <c r="X799" i="91"/>
  <c r="X712" i="91"/>
  <c r="X701" i="91"/>
  <c r="X664" i="91"/>
  <c r="X616" i="91"/>
  <c r="X598" i="91"/>
  <c r="X563" i="91"/>
  <c r="X553" i="91"/>
  <c r="X549" i="91"/>
  <c r="X539" i="91"/>
  <c r="X529" i="91"/>
  <c r="X525" i="91"/>
  <c r="X515" i="91"/>
  <c r="X505" i="91"/>
  <c r="X501" i="91"/>
  <c r="X491" i="91"/>
  <c r="X472" i="91"/>
  <c r="X1016" i="91"/>
  <c r="X888" i="91"/>
  <c r="X790" i="91"/>
  <c r="X773" i="91"/>
  <c r="X684" i="91"/>
  <c r="X661" i="91"/>
  <c r="X659" i="91"/>
  <c r="X636" i="91"/>
  <c r="X613" i="91"/>
  <c r="X611" i="91"/>
  <c r="X591" i="91"/>
  <c r="X587" i="91"/>
  <c r="X438" i="91"/>
  <c r="X390" i="91"/>
  <c r="X853" i="91"/>
  <c r="X490" i="91"/>
  <c r="X478" i="91"/>
  <c r="X444" i="91"/>
  <c r="X430" i="91"/>
  <c r="X417" i="91"/>
  <c r="X402" i="91"/>
  <c r="X396" i="91"/>
  <c r="X382" i="91"/>
  <c r="X304" i="91"/>
  <c r="X280" i="91"/>
  <c r="X256" i="91"/>
  <c r="X245" i="91"/>
  <c r="X224" i="91"/>
  <c r="X761" i="91"/>
  <c r="X682" i="91"/>
  <c r="X677" i="91"/>
  <c r="X654" i="91"/>
  <c r="X514" i="91"/>
  <c r="X496" i="91"/>
  <c r="X459" i="91"/>
  <c r="X300" i="91"/>
  <c r="X295" i="91"/>
  <c r="X276" i="91"/>
  <c r="X271" i="91"/>
  <c r="X252" i="91"/>
  <c r="X239" i="91"/>
  <c r="X408" i="91"/>
  <c r="X370" i="91"/>
  <c r="X361" i="91"/>
  <c r="X358" i="91"/>
  <c r="X336" i="91"/>
  <c r="X506" i="91"/>
  <c r="X466" i="91"/>
  <c r="X436" i="91"/>
  <c r="X425" i="91"/>
  <c r="X423" i="91"/>
  <c r="X365" i="91"/>
  <c r="X355" i="91"/>
  <c r="X352" i="91"/>
  <c r="X332" i="91"/>
  <c r="X738" i="91"/>
  <c r="X634" i="91"/>
  <c r="X495" i="91"/>
  <c r="X477" i="91"/>
  <c r="X456" i="91"/>
  <c r="X451" i="91"/>
  <c r="X376" i="91"/>
  <c r="X340" i="91"/>
  <c r="X318" i="91"/>
  <c r="X306" i="91"/>
  <c r="X282" i="91"/>
  <c r="X258" i="91"/>
  <c r="X629" i="91"/>
  <c r="X569" i="91"/>
  <c r="X471" i="91"/>
  <c r="X429" i="91"/>
  <c r="X397" i="91"/>
  <c r="X578" i="91"/>
  <c r="X545" i="91"/>
  <c r="X418" i="91"/>
  <c r="X403" i="91"/>
  <c r="X333" i="91"/>
  <c r="X297" i="91"/>
  <c r="X554" i="91"/>
  <c r="X521" i="91"/>
  <c r="X445" i="91"/>
  <c r="X350" i="91"/>
  <c r="X347" i="91"/>
  <c r="X330" i="91"/>
  <c r="X323" i="91"/>
  <c r="X530" i="91"/>
  <c r="X485" i="91"/>
  <c r="X473" i="91"/>
  <c r="X465" i="91"/>
  <c r="X374" i="91"/>
  <c r="X341" i="91"/>
  <c r="X319" i="91"/>
  <c r="X293" i="91"/>
  <c r="X497" i="91"/>
  <c r="X424" i="91"/>
  <c r="X422" i="91"/>
  <c r="X411" i="91"/>
  <c r="X409" i="91"/>
  <c r="X369" i="91"/>
  <c r="X303" i="91"/>
  <c r="X279" i="91"/>
  <c r="X484" i="91"/>
  <c r="X457" i="91"/>
  <c r="X388" i="91"/>
  <c r="X375" i="91"/>
  <c r="X372" i="91"/>
  <c r="X351" i="91"/>
  <c r="X324" i="91"/>
  <c r="X238" i="91"/>
  <c r="X377" i="91"/>
  <c r="X363" i="91"/>
  <c r="X321" i="91"/>
  <c r="X249" i="91"/>
  <c r="X244" i="91"/>
  <c r="X237" i="91"/>
  <c r="X235" i="91"/>
  <c r="X226" i="91"/>
  <c r="X219" i="91"/>
  <c r="X214" i="91"/>
  <c r="X194" i="91"/>
  <c r="X178" i="91"/>
  <c r="X154" i="91"/>
  <c r="X142" i="91"/>
  <c r="X135" i="91"/>
  <c r="X121" i="91"/>
  <c r="X94" i="91"/>
  <c r="X87" i="91"/>
  <c r="X79" i="91"/>
  <c r="X73" i="91"/>
  <c r="X70" i="91"/>
  <c r="X67" i="91"/>
  <c r="X64" i="91"/>
  <c r="X61" i="91"/>
  <c r="X58" i="91"/>
  <c r="X55" i="91"/>
  <c r="X52" i="91"/>
  <c r="X49" i="91"/>
  <c r="X46" i="91"/>
  <c r="X43" i="91"/>
  <c r="X40" i="91"/>
  <c r="X37" i="91"/>
  <c r="X34" i="91"/>
  <c r="X31" i="91"/>
  <c r="X28" i="91"/>
  <c r="X25" i="91"/>
  <c r="X22" i="91"/>
  <c r="X19" i="91"/>
  <c r="X16" i="91"/>
  <c r="X13" i="91"/>
  <c r="X82" i="91"/>
  <c r="X54" i="91"/>
  <c r="X39" i="91"/>
  <c r="X15" i="91"/>
  <c r="X93" i="91"/>
  <c r="X504" i="91"/>
  <c r="X269" i="91"/>
  <c r="X260" i="91"/>
  <c r="X208" i="91"/>
  <c r="X187" i="91"/>
  <c r="X174" i="91"/>
  <c r="X169" i="91"/>
  <c r="X136" i="91"/>
  <c r="X129" i="91"/>
  <c r="X115" i="91"/>
  <c r="X108" i="91"/>
  <c r="X88" i="91"/>
  <c r="X80" i="91"/>
  <c r="X30" i="91"/>
  <c r="X100" i="91"/>
  <c r="X291" i="91"/>
  <c r="X233" i="91"/>
  <c r="X202" i="91"/>
  <c r="X191" i="91"/>
  <c r="X184" i="91"/>
  <c r="X160" i="91"/>
  <c r="X150" i="91"/>
  <c r="X102" i="91"/>
  <c r="X95" i="91"/>
  <c r="X81" i="91"/>
  <c r="X89" i="91"/>
  <c r="X51" i="91"/>
  <c r="X76" i="91"/>
  <c r="S11" i="91"/>
  <c r="X158" i="91"/>
  <c r="X148" i="91"/>
  <c r="X294" i="91"/>
  <c r="X288" i="91"/>
  <c r="X267" i="91"/>
  <c r="X179" i="91"/>
  <c r="X165" i="91"/>
  <c r="X155" i="91"/>
  <c r="X137" i="91"/>
  <c r="X130" i="91"/>
  <c r="X123" i="91"/>
  <c r="X109" i="91"/>
  <c r="X69" i="91"/>
  <c r="X42" i="91"/>
  <c r="X33" i="91"/>
  <c r="X21" i="91"/>
  <c r="X85" i="91"/>
  <c r="X77" i="91"/>
  <c r="X250" i="91"/>
  <c r="X222" i="91"/>
  <c r="X124" i="91"/>
  <c r="X66" i="91"/>
  <c r="X60" i="91"/>
  <c r="X45" i="91"/>
  <c r="X18" i="91"/>
  <c r="X251" i="91"/>
  <c r="X265" i="91"/>
  <c r="X243" i="91"/>
  <c r="X229" i="91"/>
  <c r="X209" i="91"/>
  <c r="X196" i="91"/>
  <c r="X112" i="91"/>
  <c r="X98" i="91"/>
  <c r="X725" i="91"/>
  <c r="X415" i="91"/>
  <c r="X236" i="91"/>
  <c r="X203" i="91"/>
  <c r="X171" i="91"/>
  <c r="X63" i="91"/>
  <c r="X48" i="91"/>
  <c r="X36" i="91"/>
  <c r="X24" i="91"/>
  <c r="X182" i="91"/>
  <c r="X360" i="91"/>
  <c r="X305" i="91"/>
  <c r="X299" i="91"/>
  <c r="X181" i="91"/>
  <c r="X157" i="91"/>
  <c r="X119" i="91"/>
  <c r="X75" i="91"/>
  <c r="X72" i="91"/>
  <c r="X57" i="91"/>
  <c r="X27" i="91"/>
  <c r="X12" i="91"/>
  <c r="X308" i="91"/>
  <c r="X270" i="91"/>
  <c r="X268" i="91"/>
  <c r="X255" i="91"/>
  <c r="X248" i="91"/>
  <c r="X200" i="91"/>
  <c r="X193" i="91"/>
  <c r="X189" i="91"/>
  <c r="X172" i="91"/>
  <c r="X146" i="91"/>
  <c r="X163" i="91"/>
  <c r="X335" i="91"/>
  <c r="X284" i="91"/>
  <c r="X216" i="91"/>
  <c r="X207" i="91"/>
  <c r="X177" i="91"/>
  <c r="X167" i="91"/>
  <c r="X153" i="91"/>
  <c r="X147" i="91"/>
  <c r="X133" i="91"/>
  <c r="X113" i="91"/>
  <c r="X106" i="91"/>
  <c r="X99" i="91"/>
  <c r="X264" i="91"/>
  <c r="X141" i="91"/>
  <c r="X127" i="91"/>
  <c r="X120" i="91"/>
  <c r="X325" i="91"/>
  <c r="X289" i="91"/>
  <c r="X275" i="91"/>
  <c r="X223" i="91"/>
  <c r="X201" i="91"/>
  <c r="X190" i="91"/>
  <c r="X168" i="91"/>
  <c r="X134" i="91"/>
  <c r="X114" i="91"/>
  <c r="X107" i="91"/>
  <c r="X86" i="91"/>
  <c r="X78" i="91"/>
  <c r="W1645" i="91"/>
  <c r="W1644" i="91"/>
  <c r="W1643" i="91"/>
  <c r="W1642" i="91"/>
  <c r="W1641" i="91"/>
  <c r="W1640" i="91"/>
  <c r="W1638" i="91"/>
  <c r="W1639" i="91"/>
  <c r="W1637" i="91"/>
  <c r="W1635" i="91"/>
  <c r="W1636" i="91"/>
  <c r="W1634" i="91"/>
  <c r="W1633" i="91"/>
  <c r="W1632" i="91"/>
  <c r="W1631" i="91"/>
  <c r="W1630" i="91"/>
  <c r="W1629" i="91"/>
  <c r="W1628" i="91"/>
  <c r="W1627" i="91"/>
  <c r="W1625" i="91"/>
  <c r="W1626" i="91"/>
  <c r="W1624" i="91"/>
  <c r="W1623" i="91"/>
  <c r="W1622" i="91"/>
  <c r="W1621" i="91"/>
  <c r="W1620" i="91"/>
  <c r="W1619" i="91"/>
  <c r="W1618" i="91"/>
  <c r="W1617" i="91"/>
  <c r="W1615" i="91"/>
  <c r="W1616" i="91"/>
  <c r="W1614" i="91"/>
  <c r="W1613" i="91"/>
  <c r="W1612" i="91"/>
  <c r="W1611" i="91"/>
  <c r="W1610" i="91"/>
  <c r="W1609" i="91"/>
  <c r="W1608" i="91"/>
  <c r="W1607" i="91"/>
  <c r="W1606" i="91"/>
  <c r="W1604" i="91"/>
  <c r="W1605" i="91"/>
  <c r="W1603" i="91"/>
  <c r="W1602" i="91"/>
  <c r="W1601" i="91"/>
  <c r="W1600" i="91"/>
  <c r="W1599" i="91"/>
  <c r="W1598" i="91"/>
  <c r="W1597" i="91"/>
  <c r="W1596" i="91"/>
  <c r="W1595" i="91"/>
  <c r="W1594" i="91"/>
  <c r="W1593" i="91"/>
  <c r="W1592" i="91"/>
  <c r="W1591" i="91"/>
  <c r="W1590" i="91"/>
  <c r="W1589" i="91"/>
  <c r="W1588" i="91"/>
  <c r="W1587" i="91"/>
  <c r="W1586" i="91"/>
  <c r="W1585" i="91"/>
  <c r="W1584" i="91"/>
  <c r="W1582" i="91"/>
  <c r="W1583" i="91"/>
  <c r="W1581" i="91"/>
  <c r="W1580" i="91"/>
  <c r="W1579" i="91"/>
  <c r="W1578" i="91"/>
  <c r="W1577" i="91"/>
  <c r="W1576" i="91"/>
  <c r="W1575" i="91"/>
  <c r="W1573" i="91"/>
  <c r="W1574" i="91"/>
  <c r="W1572" i="91"/>
  <c r="W1571" i="91"/>
  <c r="W1570" i="91"/>
  <c r="W1569" i="91"/>
  <c r="W1568" i="91"/>
  <c r="W1567" i="91"/>
  <c r="W1566" i="91"/>
  <c r="W1565" i="91"/>
  <c r="W1564" i="91"/>
  <c r="W1562" i="91"/>
  <c r="W1563" i="91"/>
  <c r="W1561" i="91"/>
  <c r="W1560" i="91"/>
  <c r="W1559" i="91"/>
  <c r="W1558" i="91"/>
  <c r="W1557" i="91"/>
  <c r="W1556" i="91"/>
  <c r="W1555" i="91"/>
  <c r="W1554" i="91"/>
  <c r="W1553" i="91"/>
  <c r="W1552" i="91"/>
  <c r="W1551" i="91"/>
  <c r="W1550" i="91"/>
  <c r="W1549" i="91"/>
  <c r="W1548" i="91"/>
  <c r="W1547" i="91"/>
  <c r="W1546" i="91"/>
  <c r="W1545" i="91"/>
  <c r="W1544" i="91"/>
  <c r="W1543" i="91"/>
  <c r="W1542" i="91"/>
  <c r="W1541" i="91"/>
  <c r="W1540" i="91"/>
  <c r="W1539" i="91"/>
  <c r="W1538" i="91"/>
  <c r="W1537" i="91"/>
  <c r="W1536" i="91"/>
  <c r="W1535" i="91"/>
  <c r="W1534" i="91"/>
  <c r="W1533" i="91"/>
  <c r="W1532" i="91"/>
  <c r="W1531" i="91"/>
  <c r="W1530" i="91"/>
  <c r="W1529" i="91"/>
  <c r="W1527" i="91"/>
  <c r="W1528" i="91"/>
  <c r="W1526" i="91"/>
  <c r="W1525" i="91"/>
  <c r="W1524" i="91"/>
  <c r="W1523" i="91"/>
  <c r="W1522" i="91"/>
  <c r="W1521" i="91"/>
  <c r="W1520" i="91"/>
  <c r="W1519" i="91"/>
  <c r="W1518" i="91"/>
  <c r="W1517" i="91"/>
  <c r="W1516" i="91"/>
  <c r="W1515" i="91"/>
  <c r="W1514" i="91"/>
  <c r="W1513" i="91"/>
  <c r="W1512" i="91"/>
  <c r="W1511" i="91"/>
  <c r="W1510" i="91"/>
  <c r="W1509" i="91"/>
  <c r="W1508" i="91"/>
  <c r="W1507" i="91"/>
  <c r="W1506" i="91"/>
  <c r="W1505" i="91"/>
  <c r="W1504" i="91"/>
  <c r="W1503" i="91"/>
  <c r="W1502" i="91"/>
  <c r="W1501" i="91"/>
  <c r="W1500" i="91"/>
  <c r="W1499" i="91"/>
  <c r="W1498" i="91"/>
  <c r="W1497" i="91"/>
  <c r="W1496" i="91"/>
  <c r="W1495" i="91"/>
  <c r="W1494" i="91"/>
  <c r="W1493" i="91"/>
  <c r="W1492" i="91"/>
  <c r="W1491" i="91"/>
  <c r="W1490" i="91"/>
  <c r="W1489" i="91"/>
  <c r="W1488" i="91"/>
  <c r="W1487" i="91"/>
  <c r="W1486" i="91"/>
  <c r="W1485" i="91"/>
  <c r="W1484" i="91"/>
  <c r="W1483" i="91"/>
  <c r="W1482" i="91"/>
  <c r="W1481" i="91"/>
  <c r="W1480" i="91"/>
  <c r="W1479" i="91"/>
  <c r="W1478" i="91"/>
  <c r="W1477" i="91"/>
  <c r="W1476" i="91"/>
  <c r="W1475" i="91"/>
  <c r="W1474" i="91"/>
  <c r="W1473" i="91"/>
  <c r="W1472" i="91"/>
  <c r="W1471" i="91"/>
  <c r="W1470" i="91"/>
  <c r="W1469" i="91"/>
  <c r="W1468" i="91"/>
  <c r="W1467" i="91"/>
  <c r="W1466" i="91"/>
  <c r="W1465" i="91"/>
  <c r="W1464" i="91"/>
  <c r="W1463" i="91"/>
  <c r="W1462" i="91"/>
  <c r="W1461" i="91"/>
  <c r="W1460" i="91"/>
  <c r="W1459" i="91"/>
  <c r="W1458" i="91"/>
  <c r="W1457" i="91"/>
  <c r="W1456" i="91"/>
  <c r="W1455" i="91"/>
  <c r="W1454" i="91"/>
  <c r="W1453" i="91"/>
  <c r="W1452" i="91"/>
  <c r="W1451" i="91"/>
  <c r="W1450" i="91"/>
  <c r="W1449" i="91"/>
  <c r="W1448" i="91"/>
  <c r="W1447" i="91"/>
  <c r="W1446" i="91"/>
  <c r="W1445" i="91"/>
  <c r="W1444" i="91"/>
  <c r="W1443" i="91"/>
  <c r="W1442" i="91"/>
  <c r="W1441" i="91"/>
  <c r="W1440" i="91"/>
  <c r="W1439" i="91"/>
  <c r="W1438" i="91"/>
  <c r="W1437" i="91"/>
  <c r="W1436" i="91"/>
  <c r="W1435" i="91"/>
  <c r="W1434" i="91"/>
  <c r="W1433" i="91"/>
  <c r="W1432" i="91"/>
  <c r="W1431" i="91"/>
  <c r="W1430" i="91"/>
  <c r="W1429" i="91"/>
  <c r="W1428" i="91"/>
  <c r="W1427" i="91"/>
  <c r="W1426" i="91"/>
  <c r="W1425" i="91"/>
  <c r="W1424" i="91"/>
  <c r="W1423" i="91"/>
  <c r="W1422" i="91"/>
  <c r="W1421" i="91"/>
  <c r="W1420" i="91"/>
  <c r="W1419" i="91"/>
  <c r="W1418" i="91"/>
  <c r="W1417" i="91"/>
  <c r="W1416" i="91"/>
  <c r="W1415" i="91"/>
  <c r="W1414" i="91"/>
  <c r="W1413" i="91"/>
  <c r="W1412" i="91"/>
  <c r="W1411" i="91"/>
  <c r="W1410" i="91"/>
  <c r="W1409" i="91"/>
  <c r="W1408" i="91"/>
  <c r="W1407" i="91"/>
  <c r="W1406" i="91"/>
  <c r="W1405" i="91"/>
  <c r="W1404" i="91"/>
  <c r="W1403" i="91"/>
  <c r="W1402" i="91"/>
  <c r="W1401" i="91"/>
  <c r="W1400" i="91"/>
  <c r="W1399" i="91"/>
  <c r="W1398" i="91"/>
  <c r="W1397" i="91"/>
  <c r="W1396" i="91"/>
  <c r="W1395" i="91"/>
  <c r="W1394" i="91"/>
  <c r="W1393" i="91"/>
  <c r="W1392" i="91"/>
  <c r="W1391" i="91"/>
  <c r="W1390" i="91"/>
  <c r="W1389" i="91"/>
  <c r="W1388" i="91"/>
  <c r="W1387" i="91"/>
  <c r="W1386" i="91"/>
  <c r="W1385" i="91"/>
  <c r="W1384" i="91"/>
  <c r="W1383" i="91"/>
  <c r="W1382" i="91"/>
  <c r="W1381" i="91"/>
  <c r="W1380" i="91"/>
  <c r="W1379" i="91"/>
  <c r="W1378" i="91"/>
  <c r="W1377" i="91"/>
  <c r="W1376" i="91"/>
  <c r="W1375" i="91"/>
  <c r="W1374" i="91"/>
  <c r="W1373" i="91"/>
  <c r="W1372" i="91"/>
  <c r="W1371" i="91"/>
  <c r="W1370" i="91"/>
  <c r="W1369" i="91"/>
  <c r="W1368" i="91"/>
  <c r="W1367" i="91"/>
  <c r="W1366" i="91"/>
  <c r="W1365" i="91"/>
  <c r="W1364" i="91"/>
  <c r="W1363" i="91"/>
  <c r="W1362" i="91"/>
  <c r="W1361" i="91"/>
  <c r="W1360" i="91"/>
  <c r="W1359" i="91"/>
  <c r="W1358" i="91"/>
  <c r="W1357" i="91"/>
  <c r="W1356" i="91"/>
  <c r="W1355" i="91"/>
  <c r="W1354" i="91"/>
  <c r="W1353" i="91"/>
  <c r="W1352" i="91"/>
  <c r="W1351" i="91"/>
  <c r="W1350" i="91"/>
  <c r="W1349" i="91"/>
  <c r="W1347" i="91"/>
  <c r="W1348" i="91"/>
  <c r="W1346" i="91"/>
  <c r="W1345" i="91"/>
  <c r="W1344" i="91"/>
  <c r="W1343" i="91"/>
  <c r="W1342" i="91"/>
  <c r="W1276" i="91"/>
  <c r="W1273" i="91"/>
  <c r="W1270" i="91"/>
  <c r="W1267" i="91"/>
  <c r="W1264" i="91"/>
  <c r="W1261" i="91"/>
  <c r="W1258" i="91"/>
  <c r="W1255" i="91"/>
  <c r="W1252" i="91"/>
  <c r="W1249" i="91"/>
  <c r="W1246" i="91"/>
  <c r="W1243" i="91"/>
  <c r="W1240" i="91"/>
  <c r="W1237" i="91"/>
  <c r="W1234" i="91"/>
  <c r="W1231" i="91"/>
  <c r="W1228" i="91"/>
  <c r="W1225" i="91"/>
  <c r="W1222" i="91"/>
  <c r="W1219" i="91"/>
  <c r="W1216" i="91"/>
  <c r="W1213" i="91"/>
  <c r="W1210" i="91"/>
  <c r="W1207" i="91"/>
  <c r="W1204" i="91"/>
  <c r="W1201" i="91"/>
  <c r="W1198" i="91"/>
  <c r="W1195" i="91"/>
  <c r="W1192" i="91"/>
  <c r="W1189" i="91"/>
  <c r="W1178" i="91"/>
  <c r="W1171" i="91"/>
  <c r="W1164" i="91"/>
  <c r="W1119" i="91"/>
  <c r="W1105" i="91"/>
  <c r="W1098" i="91"/>
  <c r="W1080" i="91"/>
  <c r="W1068" i="91"/>
  <c r="W1056" i="91"/>
  <c r="W1044" i="91"/>
  <c r="W1188" i="91"/>
  <c r="W1186" i="91"/>
  <c r="W1177" i="91"/>
  <c r="W1131" i="91"/>
  <c r="W1162" i="91"/>
  <c r="W1183" i="91"/>
  <c r="W1168" i="91"/>
  <c r="W1172" i="91"/>
  <c r="W1165" i="91"/>
  <c r="W1158" i="91"/>
  <c r="W1163" i="91"/>
  <c r="W1031" i="91"/>
  <c r="W1016" i="91"/>
  <c r="W1013" i="91"/>
  <c r="W983" i="91"/>
  <c r="W968" i="91"/>
  <c r="W965" i="91"/>
  <c r="W935" i="91"/>
  <c r="W920" i="91"/>
  <c r="W917" i="91"/>
  <c r="W887" i="91"/>
  <c r="W1239" i="91"/>
  <c r="W1122" i="91"/>
  <c r="W1254" i="91"/>
  <c r="W1133" i="91"/>
  <c r="W1127" i="91"/>
  <c r="W1090" i="91"/>
  <c r="W1078" i="91"/>
  <c r="W1066" i="91"/>
  <c r="W1054" i="91"/>
  <c r="W1051" i="91"/>
  <c r="W1042" i="91"/>
  <c r="W1039" i="91"/>
  <c r="W1032" i="91"/>
  <c r="W1021" i="91"/>
  <c r="W984" i="91"/>
  <c r="W973" i="91"/>
  <c r="W936" i="91"/>
  <c r="W925" i="91"/>
  <c r="W888" i="91"/>
  <c r="W877" i="91"/>
  <c r="W841" i="91"/>
  <c r="W1242" i="91"/>
  <c r="W1180" i="91"/>
  <c r="W1174" i="91"/>
  <c r="W1135" i="91"/>
  <c r="W1112" i="91"/>
  <c r="W995" i="91"/>
  <c r="W947" i="91"/>
  <c r="W899" i="91"/>
  <c r="W854" i="91"/>
  <c r="W828" i="91"/>
  <c r="W1152" i="91"/>
  <c r="W1139" i="91"/>
  <c r="W1137" i="91"/>
  <c r="W1125" i="91"/>
  <c r="W1115" i="91"/>
  <c r="W1104" i="91"/>
  <c r="W864" i="91"/>
  <c r="W1245" i="91"/>
  <c r="W1143" i="91"/>
  <c r="W1091" i="91"/>
  <c r="W1079" i="91"/>
  <c r="W1067" i="91"/>
  <c r="W1055" i="91"/>
  <c r="W1043" i="91"/>
  <c r="W1033" i="91"/>
  <c r="W996" i="91"/>
  <c r="W985" i="91"/>
  <c r="W948" i="91"/>
  <c r="W937" i="91"/>
  <c r="W900" i="91"/>
  <c r="W889" i="91"/>
  <c r="W1159" i="91"/>
  <c r="W1156" i="91"/>
  <c r="W1007" i="91"/>
  <c r="W1230" i="91"/>
  <c r="W1221" i="91"/>
  <c r="W1212" i="91"/>
  <c r="W1203" i="91"/>
  <c r="W1147" i="91"/>
  <c r="W1110" i="91"/>
  <c r="W1102" i="91"/>
  <c r="W1029" i="91"/>
  <c r="W1026" i="91"/>
  <c r="W1018" i="91"/>
  <c r="W981" i="91"/>
  <c r="W978" i="91"/>
  <c r="W970" i="91"/>
  <c r="W933" i="91"/>
  <c r="W930" i="91"/>
  <c r="W922" i="91"/>
  <c r="W1248" i="91"/>
  <c r="W1233" i="91"/>
  <c r="W1179" i="91"/>
  <c r="W1194" i="91"/>
  <c r="W1089" i="91"/>
  <c r="W1077" i="91"/>
  <c r="W1065" i="91"/>
  <c r="W1053" i="91"/>
  <c r="W1041" i="91"/>
  <c r="W1236" i="91"/>
  <c r="W1166" i="91"/>
  <c r="W1149" i="91"/>
  <c r="W979" i="91"/>
  <c r="W957" i="91"/>
  <c r="W949" i="91"/>
  <c r="W906" i="91"/>
  <c r="W861" i="91"/>
  <c r="W853" i="91"/>
  <c r="W823" i="91"/>
  <c r="W819" i="91"/>
  <c r="W814" i="91"/>
  <c r="W809" i="91"/>
  <c r="W799" i="91"/>
  <c r="W795" i="91"/>
  <c r="W790" i="91"/>
  <c r="W785" i="91"/>
  <c r="W775" i="91"/>
  <c r="W771" i="91"/>
  <c r="W766" i="91"/>
  <c r="W761" i="91"/>
  <c r="W751" i="91"/>
  <c r="W747" i="91"/>
  <c r="W741" i="91"/>
  <c r="W1173" i="91"/>
  <c r="W1128" i="91"/>
  <c r="W1001" i="91"/>
  <c r="W959" i="91"/>
  <c r="W954" i="91"/>
  <c r="W944" i="91"/>
  <c r="W872" i="91"/>
  <c r="W850" i="91"/>
  <c r="W847" i="91"/>
  <c r="W728" i="91"/>
  <c r="W713" i="91"/>
  <c r="W701" i="91"/>
  <c r="W1181" i="91"/>
  <c r="W1124" i="91"/>
  <c r="W1086" i="91"/>
  <c r="W1004" i="91"/>
  <c r="W815" i="91"/>
  <c r="W791" i="91"/>
  <c r="W767" i="91"/>
  <c r="W743" i="91"/>
  <c r="W1103" i="91"/>
  <c r="W971" i="91"/>
  <c r="W924" i="91"/>
  <c r="W908" i="91"/>
  <c r="W901" i="91"/>
  <c r="W875" i="91"/>
  <c r="W1251" i="91"/>
  <c r="W1092" i="91"/>
  <c r="W997" i="91"/>
  <c r="W961" i="91"/>
  <c r="W946" i="91"/>
  <c r="W931" i="91"/>
  <c r="W912" i="91"/>
  <c r="W865" i="91"/>
  <c r="W1009" i="91"/>
  <c r="W956" i="91"/>
  <c r="W896" i="91"/>
  <c r="W862" i="91"/>
  <c r="W857" i="91"/>
  <c r="W829" i="91"/>
  <c r="W825" i="91"/>
  <c r="W801" i="91"/>
  <c r="W792" i="91"/>
  <c r="W1069" i="91"/>
  <c r="W1057" i="91"/>
  <c r="W1045" i="91"/>
  <c r="W953" i="91"/>
  <c r="W905" i="91"/>
  <c r="W851" i="91"/>
  <c r="W845" i="91"/>
  <c r="W838" i="91"/>
  <c r="W832" i="91"/>
  <c r="W821" i="91"/>
  <c r="W811" i="91"/>
  <c r="W807" i="91"/>
  <c r="W802" i="91"/>
  <c r="W797" i="91"/>
  <c r="W787" i="91"/>
  <c r="W783" i="91"/>
  <c r="W778" i="91"/>
  <c r="W1020" i="91"/>
  <c r="W994" i="91"/>
  <c r="W898" i="91"/>
  <c r="W876" i="91"/>
  <c r="W860" i="91"/>
  <c r="W732" i="91"/>
  <c r="W725" i="91"/>
  <c r="W718" i="91"/>
  <c r="W1081" i="91"/>
  <c r="W1008" i="91"/>
  <c r="W960" i="91"/>
  <c r="W923" i="91"/>
  <c r="W839" i="91"/>
  <c r="W826" i="91"/>
  <c r="W803" i="91"/>
  <c r="W779" i="91"/>
  <c r="W755" i="91"/>
  <c r="W1138" i="91"/>
  <c r="W1002" i="91"/>
  <c r="W911" i="91"/>
  <c r="W909" i="91"/>
  <c r="W883" i="91"/>
  <c r="W852" i="91"/>
  <c r="W846" i="91"/>
  <c r="W833" i="91"/>
  <c r="W1074" i="91"/>
  <c r="W1062" i="91"/>
  <c r="W1050" i="91"/>
  <c r="W1005" i="91"/>
  <c r="W972" i="91"/>
  <c r="W874" i="91"/>
  <c r="W858" i="91"/>
  <c r="W840" i="91"/>
  <c r="W913" i="91"/>
  <c r="W738" i="91"/>
  <c r="W727" i="91"/>
  <c r="W687" i="91"/>
  <c r="W682" i="91"/>
  <c r="W677" i="91"/>
  <c r="W639" i="91"/>
  <c r="W634" i="91"/>
  <c r="W629" i="91"/>
  <c r="W602" i="91"/>
  <c r="W789" i="91"/>
  <c r="W749" i="91"/>
  <c r="W652" i="91"/>
  <c r="W584" i="91"/>
  <c r="W579" i="91"/>
  <c r="W574" i="91"/>
  <c r="W564" i="91"/>
  <c r="W560" i="91"/>
  <c r="W555" i="91"/>
  <c r="W550" i="91"/>
  <c r="W540" i="91"/>
  <c r="W536" i="91"/>
  <c r="W531" i="91"/>
  <c r="W526" i="91"/>
  <c r="W516" i="91"/>
  <c r="W512" i="91"/>
  <c r="W507" i="91"/>
  <c r="W502" i="91"/>
  <c r="W492" i="91"/>
  <c r="W480" i="91"/>
  <c r="W460" i="91"/>
  <c r="W453" i="91"/>
  <c r="W432" i="91"/>
  <c r="W412" i="91"/>
  <c r="W405" i="91"/>
  <c r="W384" i="91"/>
  <c r="W731" i="91"/>
  <c r="W706" i="91"/>
  <c r="W695" i="91"/>
  <c r="W672" i="91"/>
  <c r="W657" i="91"/>
  <c r="W647" i="91"/>
  <c r="W624" i="91"/>
  <c r="W609" i="91"/>
  <c r="W603" i="91"/>
  <c r="W599" i="91"/>
  <c r="W592" i="91"/>
  <c r="W488" i="91"/>
  <c r="W474" i="91"/>
  <c r="W467" i="91"/>
  <c r="W446" i="91"/>
  <c r="W440" i="91"/>
  <c r="W426" i="91"/>
  <c r="W419" i="91"/>
  <c r="W1111" i="91"/>
  <c r="W1019" i="91"/>
  <c r="W708" i="91"/>
  <c r="W675" i="91"/>
  <c r="W670" i="91"/>
  <c r="W665" i="91"/>
  <c r="W627" i="91"/>
  <c r="W622" i="91"/>
  <c r="W617" i="91"/>
  <c r="W580" i="91"/>
  <c r="W556" i="91"/>
  <c r="W532" i="91"/>
  <c r="W508" i="91"/>
  <c r="W461" i="91"/>
  <c r="W413" i="91"/>
  <c r="W763" i="91"/>
  <c r="W754" i="91"/>
  <c r="W735" i="91"/>
  <c r="W700" i="91"/>
  <c r="W688" i="91"/>
  <c r="W640" i="91"/>
  <c r="W448" i="91"/>
  <c r="W400" i="91"/>
  <c r="W352" i="91"/>
  <c r="W827" i="91"/>
  <c r="W711" i="91"/>
  <c r="W683" i="91"/>
  <c r="W635" i="91"/>
  <c r="W604" i="91"/>
  <c r="W717" i="91"/>
  <c r="W663" i="91"/>
  <c r="W658" i="91"/>
  <c r="W653" i="91"/>
  <c r="W615" i="91"/>
  <c r="W610" i="91"/>
  <c r="W593" i="91"/>
  <c r="W581" i="91"/>
  <c r="W566" i="91"/>
  <c r="W557" i="91"/>
  <c r="W542" i="91"/>
  <c r="W533" i="91"/>
  <c r="W518" i="91"/>
  <c r="W813" i="91"/>
  <c r="W777" i="91"/>
  <c r="W765" i="91"/>
  <c r="W676" i="91"/>
  <c r="W628" i="91"/>
  <c r="W586" i="91"/>
  <c r="W576" i="91"/>
  <c r="W572" i="91"/>
  <c r="W567" i="91"/>
  <c r="W562" i="91"/>
  <c r="W552" i="91"/>
  <c r="W548" i="91"/>
  <c r="W543" i="91"/>
  <c r="W538" i="91"/>
  <c r="W528" i="91"/>
  <c r="W524" i="91"/>
  <c r="W519" i="91"/>
  <c r="W514" i="91"/>
  <c r="W504" i="91"/>
  <c r="W500" i="91"/>
  <c r="W495" i="91"/>
  <c r="W490" i="91"/>
  <c r="W484" i="91"/>
  <c r="W477" i="91"/>
  <c r="W456" i="91"/>
  <c r="W1097" i="91"/>
  <c r="W1027" i="91"/>
  <c r="W804" i="91"/>
  <c r="W759" i="91"/>
  <c r="W756" i="91"/>
  <c r="W753" i="91"/>
  <c r="W739" i="91"/>
  <c r="W719" i="91"/>
  <c r="W707" i="91"/>
  <c r="W671" i="91"/>
  <c r="W648" i="91"/>
  <c r="W623" i="91"/>
  <c r="W780" i="91"/>
  <c r="W721" i="91"/>
  <c r="W694" i="91"/>
  <c r="W689" i="91"/>
  <c r="W651" i="91"/>
  <c r="W646" i="91"/>
  <c r="W641" i="91"/>
  <c r="W605" i="91"/>
  <c r="W568" i="91"/>
  <c r="W544" i="91"/>
  <c r="W520" i="91"/>
  <c r="W496" i="91"/>
  <c r="W478" i="91"/>
  <c r="W471" i="91"/>
  <c r="W712" i="91"/>
  <c r="W664" i="91"/>
  <c r="W616" i="91"/>
  <c r="W598" i="91"/>
  <c r="W577" i="91"/>
  <c r="W573" i="91"/>
  <c r="W563" i="91"/>
  <c r="W553" i="91"/>
  <c r="W549" i="91"/>
  <c r="W539" i="91"/>
  <c r="W529" i="91"/>
  <c r="W525" i="91"/>
  <c r="W505" i="91"/>
  <c r="W472" i="91"/>
  <c r="W444" i="91"/>
  <c r="W424" i="91"/>
  <c r="W417" i="91"/>
  <c r="W396" i="91"/>
  <c r="W457" i="91"/>
  <c r="W437" i="91"/>
  <c r="W404" i="91"/>
  <c r="W388" i="91"/>
  <c r="W375" i="91"/>
  <c r="W364" i="91"/>
  <c r="W351" i="91"/>
  <c r="W324" i="91"/>
  <c r="W238" i="91"/>
  <c r="W469" i="91"/>
  <c r="W430" i="91"/>
  <c r="W402" i="91"/>
  <c r="W390" i="91"/>
  <c r="W382" i="91"/>
  <c r="W339" i="91"/>
  <c r="W304" i="91"/>
  <c r="W290" i="91"/>
  <c r="W280" i="91"/>
  <c r="W266" i="91"/>
  <c r="W256" i="91"/>
  <c r="W245" i="91"/>
  <c r="W224" i="91"/>
  <c r="W218" i="91"/>
  <c r="W196" i="91"/>
  <c r="W184" i="91"/>
  <c r="W172" i="91"/>
  <c r="W160" i="91"/>
  <c r="W621" i="91"/>
  <c r="W421" i="91"/>
  <c r="W378" i="91"/>
  <c r="W328" i="91"/>
  <c r="W483" i="91"/>
  <c r="W408" i="91"/>
  <c r="W361" i="91"/>
  <c r="W358" i="91"/>
  <c r="W336" i="91"/>
  <c r="W486" i="91"/>
  <c r="W436" i="91"/>
  <c r="W423" i="91"/>
  <c r="W410" i="91"/>
  <c r="W365" i="91"/>
  <c r="W611" i="91"/>
  <c r="W509" i="91"/>
  <c r="W376" i="91"/>
  <c r="W340" i="91"/>
  <c r="W322" i="91"/>
  <c r="W318" i="91"/>
  <c r="W306" i="91"/>
  <c r="W282" i="91"/>
  <c r="W258" i="91"/>
  <c r="W438" i="91"/>
  <c r="W429" i="91"/>
  <c r="W371" i="91"/>
  <c r="W587" i="91"/>
  <c r="W458" i="91"/>
  <c r="W431" i="91"/>
  <c r="W353" i="91"/>
  <c r="W699" i="91"/>
  <c r="W684" i="91"/>
  <c r="W591" i="91"/>
  <c r="W494" i="91"/>
  <c r="W479" i="91"/>
  <c r="W350" i="91"/>
  <c r="W347" i="91"/>
  <c r="W344" i="91"/>
  <c r="W334" i="91"/>
  <c r="W330" i="91"/>
  <c r="W323" i="91"/>
  <c r="W298" i="91"/>
  <c r="W669" i="91"/>
  <c r="W450" i="91"/>
  <c r="W442" i="91"/>
  <c r="W435" i="91"/>
  <c r="W374" i="91"/>
  <c r="W341" i="91"/>
  <c r="W319" i="91"/>
  <c r="W293" i="91"/>
  <c r="W659" i="91"/>
  <c r="W636" i="91"/>
  <c r="W452" i="91"/>
  <c r="W398" i="91"/>
  <c r="W392" i="91"/>
  <c r="W335" i="91"/>
  <c r="W308" i="91"/>
  <c r="W299" i="91"/>
  <c r="W294" i="91"/>
  <c r="W284" i="91"/>
  <c r="W275" i="91"/>
  <c r="W270" i="91"/>
  <c r="W260" i="91"/>
  <c r="W251" i="91"/>
  <c r="W203" i="91"/>
  <c r="W310" i="91"/>
  <c r="W279" i="91"/>
  <c r="W271" i="91"/>
  <c r="W201" i="91"/>
  <c r="W16" i="91"/>
  <c r="W13" i="91"/>
  <c r="W95" i="91"/>
  <c r="W42" i="91"/>
  <c r="W147" i="91"/>
  <c r="W106" i="91"/>
  <c r="W76" i="91"/>
  <c r="W317" i="91"/>
  <c r="W249" i="91"/>
  <c r="W242" i="91"/>
  <c r="W235" i="91"/>
  <c r="W226" i="91"/>
  <c r="W214" i="91"/>
  <c r="W178" i="91"/>
  <c r="W164" i="91"/>
  <c r="W154" i="91"/>
  <c r="W142" i="91"/>
  <c r="W135" i="91"/>
  <c r="W121" i="91"/>
  <c r="W94" i="91"/>
  <c r="W87" i="91"/>
  <c r="W79" i="91"/>
  <c r="W73" i="91"/>
  <c r="W70" i="91"/>
  <c r="W67" i="91"/>
  <c r="W64" i="91"/>
  <c r="W61" i="91"/>
  <c r="W58" i="91"/>
  <c r="W55" i="91"/>
  <c r="W52" i="91"/>
  <c r="W49" i="91"/>
  <c r="W46" i="91"/>
  <c r="W43" i="91"/>
  <c r="W40" i="91"/>
  <c r="W37" i="91"/>
  <c r="W34" i="91"/>
  <c r="W31" i="91"/>
  <c r="W28" i="91"/>
  <c r="W25" i="91"/>
  <c r="W22" i="91"/>
  <c r="W19" i="91"/>
  <c r="W207" i="91"/>
  <c r="W422" i="91"/>
  <c r="W357" i="91"/>
  <c r="W269" i="91"/>
  <c r="W254" i="91"/>
  <c r="W252" i="91"/>
  <c r="W208" i="91"/>
  <c r="W174" i="91"/>
  <c r="W169" i="91"/>
  <c r="W136" i="91"/>
  <c r="W129" i="91"/>
  <c r="W108" i="91"/>
  <c r="W88" i="91"/>
  <c r="W80" i="91"/>
  <c r="W69" i="91"/>
  <c r="W167" i="91"/>
  <c r="W133" i="91"/>
  <c r="W113" i="91"/>
  <c r="W773" i="91"/>
  <c r="W300" i="91"/>
  <c r="W276" i="91"/>
  <c r="W202" i="91"/>
  <c r="W195" i="91"/>
  <c r="W191" i="91"/>
  <c r="W150" i="91"/>
  <c r="W143" i="91"/>
  <c r="W122" i="91"/>
  <c r="W116" i="91"/>
  <c r="W102" i="91"/>
  <c r="W81" i="91"/>
  <c r="W54" i="91"/>
  <c r="W39" i="91"/>
  <c r="W30" i="91"/>
  <c r="W15" i="91"/>
  <c r="W186" i="91"/>
  <c r="W177" i="91"/>
  <c r="W303" i="91"/>
  <c r="W45" i="91"/>
  <c r="W27" i="91"/>
  <c r="W12" i="91"/>
  <c r="W274" i="91"/>
  <c r="W250" i="91"/>
  <c r="W222" i="91"/>
  <c r="W124" i="91"/>
  <c r="W72" i="91"/>
  <c r="W60" i="91"/>
  <c r="W327" i="91"/>
  <c r="W243" i="91"/>
  <c r="W209" i="91"/>
  <c r="W180" i="91"/>
  <c r="W156" i="91"/>
  <c r="W18" i="91"/>
  <c r="W99" i="91"/>
  <c r="W85" i="91"/>
  <c r="W409" i="91"/>
  <c r="W259" i="91"/>
  <c r="W236" i="91"/>
  <c r="W225" i="91"/>
  <c r="W171" i="91"/>
  <c r="W63" i="91"/>
  <c r="W51" i="91"/>
  <c r="W33" i="91"/>
  <c r="W24" i="91"/>
  <c r="W305" i="91"/>
  <c r="W239" i="91"/>
  <c r="W234" i="91"/>
  <c r="W232" i="91"/>
  <c r="W181" i="91"/>
  <c r="W157" i="91"/>
  <c r="W112" i="91"/>
  <c r="W57" i="91"/>
  <c r="W48" i="91"/>
  <c r="W262" i="91"/>
  <c r="W369" i="91"/>
  <c r="W268" i="91"/>
  <c r="W255" i="91"/>
  <c r="W248" i="91"/>
  <c r="W193" i="91"/>
  <c r="W146" i="91"/>
  <c r="W140" i="91"/>
  <c r="W119" i="91"/>
  <c r="W98" i="91"/>
  <c r="W92" i="91"/>
  <c r="W75" i="91"/>
  <c r="W66" i="91"/>
  <c r="W36" i="91"/>
  <c r="W21" i="91"/>
  <c r="W246" i="91"/>
  <c r="W216" i="91"/>
  <c r="W153" i="91"/>
  <c r="W470" i="91"/>
  <c r="W295" i="91"/>
  <c r="W286" i="91"/>
  <c r="W264" i="91"/>
  <c r="W230" i="91"/>
  <c r="W182" i="91"/>
  <c r="W173" i="91"/>
  <c r="W158" i="91"/>
  <c r="W148" i="91"/>
  <c r="W141" i="91"/>
  <c r="W120" i="91"/>
  <c r="W100" i="91"/>
  <c r="W93" i="91"/>
  <c r="W77" i="91"/>
  <c r="V1645" i="91"/>
  <c r="V1644" i="91"/>
  <c r="V1643" i="91"/>
  <c r="V1642" i="91"/>
  <c r="V1641" i="91"/>
  <c r="V1640" i="91"/>
  <c r="V1638" i="91"/>
  <c r="V1639" i="91"/>
  <c r="V1637" i="91"/>
  <c r="V1636" i="91"/>
  <c r="V1635" i="91"/>
  <c r="V1634" i="91"/>
  <c r="V1633" i="91"/>
  <c r="V1631" i="91"/>
  <c r="V1632" i="91"/>
  <c r="V1630" i="91"/>
  <c r="V1629" i="91"/>
  <c r="V1628" i="91"/>
  <c r="V1627" i="91"/>
  <c r="V1626" i="91"/>
  <c r="V1625" i="91"/>
  <c r="V1624" i="91"/>
  <c r="V1623" i="91"/>
  <c r="V1622" i="91"/>
  <c r="V1621" i="91"/>
  <c r="V1620" i="91"/>
  <c r="V1619" i="91"/>
  <c r="V1618" i="91"/>
  <c r="V1617" i="91"/>
  <c r="V1616" i="91"/>
  <c r="V1615" i="91"/>
  <c r="V1614" i="91"/>
  <c r="V1613" i="91"/>
  <c r="V1612" i="91"/>
  <c r="V1611" i="91"/>
  <c r="V1609" i="91"/>
  <c r="V1610" i="91"/>
  <c r="V1608" i="91"/>
  <c r="V1606" i="91"/>
  <c r="V1607" i="91"/>
  <c r="V1605" i="91"/>
  <c r="V1604" i="91"/>
  <c r="V1603" i="91"/>
  <c r="V1602" i="91"/>
  <c r="V1601" i="91"/>
  <c r="V1600" i="91"/>
  <c r="V1599" i="91"/>
  <c r="V1598" i="91"/>
  <c r="V1597" i="91"/>
  <c r="V1596" i="91"/>
  <c r="V1595" i="91"/>
  <c r="V1594" i="91"/>
  <c r="V1593" i="91"/>
  <c r="V1592" i="91"/>
  <c r="V1591" i="91"/>
  <c r="V1590" i="91"/>
  <c r="V1588" i="91"/>
  <c r="V1589" i="91"/>
  <c r="V1587" i="91"/>
  <c r="V1586" i="91"/>
  <c r="V1585" i="91"/>
  <c r="V1584" i="91"/>
  <c r="V1582" i="91"/>
  <c r="V1583" i="91"/>
  <c r="V1581" i="91"/>
  <c r="V1580" i="91"/>
  <c r="V1579" i="91"/>
  <c r="V1578" i="91"/>
  <c r="V1577" i="91"/>
  <c r="V1576" i="91"/>
  <c r="V1575" i="91"/>
  <c r="V1574" i="91"/>
  <c r="V1573" i="91"/>
  <c r="V1572" i="91"/>
  <c r="V1571" i="91"/>
  <c r="V1570" i="91"/>
  <c r="V1569" i="91"/>
  <c r="V1568" i="91"/>
  <c r="V1567" i="91"/>
  <c r="V1566" i="91"/>
  <c r="V1565" i="91"/>
  <c r="V1564" i="91"/>
  <c r="V1563" i="91"/>
  <c r="V1562" i="91"/>
  <c r="V1561" i="91"/>
  <c r="V1560" i="91"/>
  <c r="V1559" i="91"/>
  <c r="V1558" i="91"/>
  <c r="V1557" i="91"/>
  <c r="V1556" i="91"/>
  <c r="V1554" i="91"/>
  <c r="V1555" i="91"/>
  <c r="V1553" i="91"/>
  <c r="V1552" i="91"/>
  <c r="V1551" i="91"/>
  <c r="V1549" i="91"/>
  <c r="V1550" i="91"/>
  <c r="V1548" i="91"/>
  <c r="V1547" i="91"/>
  <c r="V1546" i="91"/>
  <c r="V1544" i="91"/>
  <c r="V1545" i="91"/>
  <c r="V1543" i="91"/>
  <c r="V1542" i="91"/>
  <c r="V1541" i="91"/>
  <c r="V1540" i="91"/>
  <c r="V1539" i="91"/>
  <c r="V1538" i="91"/>
  <c r="V1537" i="91"/>
  <c r="V1536" i="91"/>
  <c r="V1535" i="91"/>
  <c r="V1534" i="91"/>
  <c r="V1533" i="91"/>
  <c r="V1532" i="91"/>
  <c r="V1531" i="91"/>
  <c r="V1530" i="91"/>
  <c r="V1529" i="91"/>
  <c r="V1528" i="91"/>
  <c r="V1527" i="91"/>
  <c r="V1526" i="91"/>
  <c r="V1525" i="91"/>
  <c r="V1524" i="91"/>
  <c r="V1523" i="91"/>
  <c r="V1522" i="91"/>
  <c r="V1521" i="91"/>
  <c r="V1520" i="91"/>
  <c r="V1519" i="91"/>
  <c r="V1518" i="91"/>
  <c r="V1517" i="91"/>
  <c r="V1516" i="91"/>
  <c r="V1515" i="91"/>
  <c r="V1514" i="91"/>
  <c r="V1513" i="91"/>
  <c r="V1512" i="91"/>
  <c r="V1511" i="91"/>
  <c r="V1510" i="91"/>
  <c r="V1509" i="91"/>
  <c r="V1508" i="91"/>
  <c r="V1507" i="91"/>
  <c r="V1506" i="91"/>
  <c r="V1505" i="91"/>
  <c r="V1504" i="91"/>
  <c r="V1503" i="91"/>
  <c r="V1502" i="91"/>
  <c r="V1501" i="91"/>
  <c r="V1500" i="91"/>
  <c r="V1499" i="91"/>
  <c r="V1498" i="91"/>
  <c r="V1497" i="91"/>
  <c r="V1496" i="91"/>
  <c r="V1495" i="91"/>
  <c r="V1494" i="91"/>
  <c r="V1493" i="91"/>
  <c r="V1492" i="91"/>
  <c r="V1491" i="91"/>
  <c r="V1490" i="91"/>
  <c r="V1489" i="91"/>
  <c r="V1488" i="91"/>
  <c r="V1487" i="91"/>
  <c r="V1486" i="91"/>
  <c r="V1485" i="91"/>
  <c r="V1484" i="91"/>
  <c r="V1483" i="91"/>
  <c r="V1482" i="91"/>
  <c r="V1481" i="91"/>
  <c r="V1480" i="91"/>
  <c r="V1479" i="91"/>
  <c r="V1478" i="91"/>
  <c r="V1477" i="91"/>
  <c r="V1476" i="91"/>
  <c r="V1475" i="91"/>
  <c r="V1474" i="91"/>
  <c r="V1473" i="91"/>
  <c r="V1472" i="91"/>
  <c r="V1471" i="91"/>
  <c r="V1470" i="91"/>
  <c r="V1469" i="91"/>
  <c r="V1468" i="91"/>
  <c r="V1467" i="91"/>
  <c r="V1466" i="91"/>
  <c r="V1465" i="91"/>
  <c r="V1464" i="91"/>
  <c r="V1463" i="91"/>
  <c r="V1462" i="91"/>
  <c r="V1461" i="91"/>
  <c r="V1460" i="91"/>
  <c r="V1459" i="91"/>
  <c r="V1458" i="91"/>
  <c r="V1457" i="91"/>
  <c r="V1456" i="91"/>
  <c r="V1455" i="91"/>
  <c r="V1454" i="91"/>
  <c r="V1453" i="91"/>
  <c r="V1452" i="91"/>
  <c r="V1451" i="91"/>
  <c r="V1450" i="91"/>
  <c r="V1449" i="91"/>
  <c r="V1448" i="91"/>
  <c r="V1447" i="91"/>
  <c r="V1446" i="91"/>
  <c r="V1445" i="91"/>
  <c r="V1444" i="91"/>
  <c r="V1443" i="91"/>
  <c r="V1442" i="91"/>
  <c r="V1441" i="91"/>
  <c r="V1440" i="91"/>
  <c r="V1439" i="91"/>
  <c r="V1438" i="91"/>
  <c r="V1437" i="91"/>
  <c r="V1436" i="91"/>
  <c r="V1435" i="91"/>
  <c r="V1434" i="91"/>
  <c r="V1433" i="91"/>
  <c r="V1432" i="91"/>
  <c r="V1431" i="91"/>
  <c r="V1430" i="91"/>
  <c r="V1429" i="91"/>
  <c r="V1428" i="91"/>
  <c r="V1427" i="91"/>
  <c r="V1426" i="91"/>
  <c r="V1425" i="91"/>
  <c r="V1424" i="91"/>
  <c r="V1423" i="91"/>
  <c r="V1422" i="91"/>
  <c r="V1421" i="91"/>
  <c r="V1420" i="91"/>
  <c r="V1419" i="91"/>
  <c r="V1418" i="91"/>
  <c r="V1417" i="91"/>
  <c r="V1416" i="91"/>
  <c r="V1415" i="91"/>
  <c r="V1414" i="91"/>
  <c r="V1413" i="91"/>
  <c r="V1412" i="91"/>
  <c r="V1411" i="91"/>
  <c r="V1410" i="91"/>
  <c r="V1409" i="91"/>
  <c r="V1408" i="91"/>
  <c r="V1407" i="91"/>
  <c r="V1406" i="91"/>
  <c r="V1405" i="91"/>
  <c r="V1404" i="91"/>
  <c r="V1403" i="91"/>
  <c r="V1402" i="91"/>
  <c r="V1401" i="91"/>
  <c r="V1400" i="91"/>
  <c r="V1399" i="91"/>
  <c r="V1398" i="91"/>
  <c r="V1397" i="91"/>
  <c r="V1396" i="91"/>
  <c r="V1395" i="91"/>
  <c r="V1394" i="91"/>
  <c r="V1393" i="91"/>
  <c r="V1392" i="91"/>
  <c r="V1391" i="91"/>
  <c r="V1390" i="91"/>
  <c r="V1389" i="91"/>
  <c r="V1388" i="91"/>
  <c r="V1387" i="91"/>
  <c r="V1386" i="91"/>
  <c r="V1385" i="91"/>
  <c r="V1384" i="91"/>
  <c r="V1383" i="91"/>
  <c r="V1382" i="91"/>
  <c r="V1381" i="91"/>
  <c r="V1380" i="91"/>
  <c r="V1379" i="91"/>
  <c r="V1378" i="91"/>
  <c r="V1377" i="91"/>
  <c r="V1376" i="91"/>
  <c r="V1375" i="91"/>
  <c r="V1374" i="91"/>
  <c r="V1373" i="91"/>
  <c r="V1372" i="91"/>
  <c r="V1371" i="91"/>
  <c r="V1370" i="91"/>
  <c r="V1369" i="91"/>
  <c r="V1368" i="91"/>
  <c r="V1367" i="91"/>
  <c r="V1366" i="91"/>
  <c r="V1365" i="91"/>
  <c r="V1364" i="91"/>
  <c r="V1363" i="91"/>
  <c r="V1362" i="91"/>
  <c r="V1361" i="91"/>
  <c r="V1360" i="91"/>
  <c r="V1359" i="91"/>
  <c r="V1358" i="91"/>
  <c r="V1357" i="91"/>
  <c r="V1356" i="91"/>
  <c r="V1355" i="91"/>
  <c r="V1354" i="91"/>
  <c r="V1353" i="91"/>
  <c r="V1352" i="91"/>
  <c r="V1351" i="91"/>
  <c r="V1350" i="91"/>
  <c r="V1349" i="91"/>
  <c r="V1348" i="91"/>
  <c r="V1347" i="91"/>
  <c r="V1346" i="91"/>
  <c r="V1345" i="91"/>
  <c r="V1344" i="91"/>
  <c r="V1343" i="91"/>
  <c r="V1342" i="91"/>
  <c r="V1152" i="91"/>
  <c r="V1139" i="91"/>
  <c r="V1111" i="91"/>
  <c r="V1091" i="91"/>
  <c r="V1079" i="91"/>
  <c r="V1067" i="91"/>
  <c r="V1055" i="91"/>
  <c r="V1043" i="91"/>
  <c r="V925" i="91"/>
  <c r="V913" i="91"/>
  <c r="V901" i="91"/>
  <c r="V889" i="91"/>
  <c r="V877" i="91"/>
  <c r="V1131" i="91"/>
  <c r="V1127" i="91"/>
  <c r="V1138" i="91"/>
  <c r="V1114" i="91"/>
  <c r="V1103" i="91"/>
  <c r="V1098" i="91"/>
  <c r="V1084" i="91"/>
  <c r="V1072" i="91"/>
  <c r="V1060" i="91"/>
  <c r="V1048" i="91"/>
  <c r="V1027" i="91"/>
  <c r="V1024" i="91"/>
  <c r="V1020" i="91"/>
  <c r="V979" i="91"/>
  <c r="V976" i="91"/>
  <c r="V972" i="91"/>
  <c r="V931" i="91"/>
  <c r="V928" i="91"/>
  <c r="V924" i="91"/>
  <c r="V1146" i="91"/>
  <c r="V1122" i="91"/>
  <c r="V1005" i="91"/>
  <c r="V1002" i="91"/>
  <c r="V994" i="91"/>
  <c r="V957" i="91"/>
  <c r="V954" i="91"/>
  <c r="V946" i="91"/>
  <c r="V909" i="91"/>
  <c r="V906" i="91"/>
  <c r="V898" i="91"/>
  <c r="V872" i="91"/>
  <c r="V868" i="91"/>
  <c r="V862" i="91"/>
  <c r="V858" i="91"/>
  <c r="V847" i="91"/>
  <c r="V1148" i="91"/>
  <c r="V1090" i="91"/>
  <c r="V1078" i="91"/>
  <c r="V1066" i="91"/>
  <c r="V1054" i="91"/>
  <c r="V1042" i="91"/>
  <c r="V1032" i="91"/>
  <c r="V984" i="91"/>
  <c r="V936" i="91"/>
  <c r="V888" i="91"/>
  <c r="V841" i="91"/>
  <c r="V995" i="91"/>
  <c r="V947" i="91"/>
  <c r="V899" i="91"/>
  <c r="V828" i="91"/>
  <c r="V1137" i="91"/>
  <c r="V1115" i="91"/>
  <c r="V1104" i="91"/>
  <c r="V1143" i="91"/>
  <c r="V996" i="91"/>
  <c r="V1007" i="91"/>
  <c r="V959" i="91"/>
  <c r="V1019" i="91"/>
  <c r="V971" i="91"/>
  <c r="V923" i="91"/>
  <c r="V1097" i="91"/>
  <c r="V1016" i="91"/>
  <c r="V1013" i="91"/>
  <c r="V993" i="91"/>
  <c r="V990" i="91"/>
  <c r="V982" i="91"/>
  <c r="V864" i="91"/>
  <c r="V813" i="91"/>
  <c r="V789" i="91"/>
  <c r="V765" i="91"/>
  <c r="V1100" i="91"/>
  <c r="V964" i="91"/>
  <c r="V922" i="91"/>
  <c r="V917" i="91"/>
  <c r="V861" i="91"/>
  <c r="V856" i="91"/>
  <c r="V853" i="91"/>
  <c r="V823" i="91"/>
  <c r="V819" i="91"/>
  <c r="V814" i="91"/>
  <c r="V809" i="91"/>
  <c r="V799" i="91"/>
  <c r="V795" i="91"/>
  <c r="V790" i="91"/>
  <c r="V785" i="91"/>
  <c r="V775" i="91"/>
  <c r="V771" i="91"/>
  <c r="V766" i="91"/>
  <c r="V761" i="91"/>
  <c r="V751" i="91"/>
  <c r="V747" i="91"/>
  <c r="V741" i="91"/>
  <c r="V735" i="91"/>
  <c r="V712" i="91"/>
  <c r="V700" i="91"/>
  <c r="V1110" i="91"/>
  <c r="V1029" i="91"/>
  <c r="V897" i="91"/>
  <c r="V1026" i="91"/>
  <c r="V1018" i="91"/>
  <c r="V981" i="91"/>
  <c r="V815" i="91"/>
  <c r="V791" i="91"/>
  <c r="V767" i="91"/>
  <c r="V743" i="91"/>
  <c r="V1089" i="91"/>
  <c r="V978" i="91"/>
  <c r="V880" i="91"/>
  <c r="V875" i="91"/>
  <c r="V1147" i="91"/>
  <c r="V948" i="91"/>
  <c r="V912" i="91"/>
  <c r="V873" i="91"/>
  <c r="V865" i="91"/>
  <c r="V835" i="91"/>
  <c r="V1130" i="91"/>
  <c r="V1116" i="91"/>
  <c r="V1102" i="91"/>
  <c r="V1031" i="91"/>
  <c r="V968" i="91"/>
  <c r="V896" i="91"/>
  <c r="V857" i="91"/>
  <c r="V829" i="91"/>
  <c r="V825" i="91"/>
  <c r="V801" i="91"/>
  <c r="V777" i="91"/>
  <c r="V1119" i="91"/>
  <c r="V1095" i="91"/>
  <c r="V983" i="91"/>
  <c r="V933" i="91"/>
  <c r="V916" i="91"/>
  <c r="V907" i="91"/>
  <c r="V851" i="91"/>
  <c r="V845" i="91"/>
  <c r="V838" i="91"/>
  <c r="V832" i="91"/>
  <c r="V821" i="91"/>
  <c r="V811" i="91"/>
  <c r="V807" i="91"/>
  <c r="V802" i="91"/>
  <c r="V797" i="91"/>
  <c r="V787" i="91"/>
  <c r="V783" i="91"/>
  <c r="V778" i="91"/>
  <c r="V773" i="91"/>
  <c r="V763" i="91"/>
  <c r="V759" i="91"/>
  <c r="V754" i="91"/>
  <c r="V749" i="91"/>
  <c r="V738" i="91"/>
  <c r="V717" i="91"/>
  <c r="V1142" i="91"/>
  <c r="V1134" i="91"/>
  <c r="V970" i="91"/>
  <c r="V965" i="91"/>
  <c r="V900" i="91"/>
  <c r="V887" i="91"/>
  <c r="V876" i="91"/>
  <c r="V1108" i="91"/>
  <c r="V1068" i="91"/>
  <c r="V1056" i="91"/>
  <c r="V1044" i="91"/>
  <c r="V1008" i="91"/>
  <c r="V960" i="91"/>
  <c r="V935" i="91"/>
  <c r="V930" i="91"/>
  <c r="V839" i="91"/>
  <c r="V826" i="91"/>
  <c r="V803" i="91"/>
  <c r="V779" i="91"/>
  <c r="V755" i="91"/>
  <c r="V719" i="91"/>
  <c r="V911" i="91"/>
  <c r="V883" i="91"/>
  <c r="V852" i="91"/>
  <c r="V846" i="91"/>
  <c r="V833" i="91"/>
  <c r="V967" i="91"/>
  <c r="V725" i="91"/>
  <c r="V716" i="91"/>
  <c r="V699" i="91"/>
  <c r="V659" i="91"/>
  <c r="V611" i="91"/>
  <c r="V591" i="91"/>
  <c r="V587" i="91"/>
  <c r="V1030" i="91"/>
  <c r="V727" i="91"/>
  <c r="V718" i="91"/>
  <c r="V710" i="91"/>
  <c r="V692" i="91"/>
  <c r="V687" i="91"/>
  <c r="V682" i="91"/>
  <c r="V644" i="91"/>
  <c r="V639" i="91"/>
  <c r="V634" i="91"/>
  <c r="V602" i="91"/>
  <c r="V595" i="91"/>
  <c r="V554" i="91"/>
  <c r="V530" i="91"/>
  <c r="V506" i="91"/>
  <c r="V487" i="91"/>
  <c r="V466" i="91"/>
  <c r="V459" i="91"/>
  <c r="V445" i="91"/>
  <c r="V439" i="91"/>
  <c r="V418" i="91"/>
  <c r="V411" i="91"/>
  <c r="V397" i="91"/>
  <c r="V740" i="91"/>
  <c r="V652" i="91"/>
  <c r="V584" i="91"/>
  <c r="V579" i="91"/>
  <c r="V574" i="91"/>
  <c r="V564" i="91"/>
  <c r="V560" i="91"/>
  <c r="V555" i="91"/>
  <c r="V550" i="91"/>
  <c r="V540" i="91"/>
  <c r="V536" i="91"/>
  <c r="V531" i="91"/>
  <c r="V526" i="91"/>
  <c r="V516" i="91"/>
  <c r="V512" i="91"/>
  <c r="V507" i="91"/>
  <c r="V502" i="91"/>
  <c r="V492" i="91"/>
  <c r="V480" i="91"/>
  <c r="V460" i="91"/>
  <c r="V453" i="91"/>
  <c r="V432" i="91"/>
  <c r="V412" i="91"/>
  <c r="V405" i="91"/>
  <c r="V731" i="91"/>
  <c r="V720" i="91"/>
  <c r="V706" i="91"/>
  <c r="V695" i="91"/>
  <c r="V657" i="91"/>
  <c r="V647" i="91"/>
  <c r="V603" i="91"/>
  <c r="V599" i="91"/>
  <c r="V592" i="91"/>
  <c r="V488" i="91"/>
  <c r="V467" i="91"/>
  <c r="V446" i="91"/>
  <c r="V440" i="91"/>
  <c r="V419" i="91"/>
  <c r="V398" i="91"/>
  <c r="V392" i="91"/>
  <c r="V675" i="91"/>
  <c r="V670" i="91"/>
  <c r="V627" i="91"/>
  <c r="V622" i="91"/>
  <c r="V580" i="91"/>
  <c r="V556" i="91"/>
  <c r="V532" i="91"/>
  <c r="V508" i="91"/>
  <c r="V1121" i="91"/>
  <c r="V1077" i="91"/>
  <c r="V688" i="91"/>
  <c r="V640" i="91"/>
  <c r="V596" i="91"/>
  <c r="V585" i="91"/>
  <c r="V448" i="91"/>
  <c r="V400" i="91"/>
  <c r="V352" i="91"/>
  <c r="V1038" i="91"/>
  <c r="V942" i="91"/>
  <c r="V737" i="91"/>
  <c r="V711" i="91"/>
  <c r="V683" i="91"/>
  <c r="V635" i="91"/>
  <c r="V604" i="91"/>
  <c r="V1065" i="91"/>
  <c r="V920" i="91"/>
  <c r="V698" i="91"/>
  <c r="V668" i="91"/>
  <c r="V663" i="91"/>
  <c r="V658" i="91"/>
  <c r="V620" i="91"/>
  <c r="V615" i="91"/>
  <c r="V610" i="91"/>
  <c r="V589" i="91"/>
  <c r="V566" i="91"/>
  <c r="V542" i="91"/>
  <c r="V840" i="91"/>
  <c r="V730" i="91"/>
  <c r="V676" i="91"/>
  <c r="V628" i="91"/>
  <c r="V597" i="91"/>
  <c r="V586" i="91"/>
  <c r="V576" i="91"/>
  <c r="V572" i="91"/>
  <c r="V567" i="91"/>
  <c r="V562" i="91"/>
  <c r="V552" i="91"/>
  <c r="V548" i="91"/>
  <c r="V543" i="91"/>
  <c r="V538" i="91"/>
  <c r="V528" i="91"/>
  <c r="V524" i="91"/>
  <c r="V519" i="91"/>
  <c r="V514" i="91"/>
  <c r="V504" i="91"/>
  <c r="V500" i="91"/>
  <c r="V1053" i="91"/>
  <c r="V874" i="91"/>
  <c r="V753" i="91"/>
  <c r="V732" i="91"/>
  <c r="V707" i="91"/>
  <c r="V671" i="91"/>
  <c r="V623" i="91"/>
  <c r="V1080" i="91"/>
  <c r="V734" i="91"/>
  <c r="V705" i="91"/>
  <c r="V694" i="91"/>
  <c r="V656" i="91"/>
  <c r="V651" i="91"/>
  <c r="V646" i="91"/>
  <c r="V608" i="91"/>
  <c r="V601" i="91"/>
  <c r="V590" i="91"/>
  <c r="V568" i="91"/>
  <c r="V544" i="91"/>
  <c r="V520" i="91"/>
  <c r="V496" i="91"/>
  <c r="V478" i="91"/>
  <c r="V471" i="91"/>
  <c r="V457" i="91"/>
  <c r="V451" i="91"/>
  <c r="V430" i="91"/>
  <c r="V423" i="91"/>
  <c r="V409" i="91"/>
  <c r="V403" i="91"/>
  <c r="V382" i="91"/>
  <c r="V484" i="91"/>
  <c r="V384" i="91"/>
  <c r="V335" i="91"/>
  <c r="V299" i="91"/>
  <c r="V294" i="91"/>
  <c r="V275" i="91"/>
  <c r="V270" i="91"/>
  <c r="V251" i="91"/>
  <c r="V490" i="91"/>
  <c r="V472" i="91"/>
  <c r="V444" i="91"/>
  <c r="V417" i="91"/>
  <c r="V396" i="91"/>
  <c r="V388" i="91"/>
  <c r="V375" i="91"/>
  <c r="V364" i="91"/>
  <c r="V238" i="91"/>
  <c r="V464" i="91"/>
  <c r="V339" i="91"/>
  <c r="V616" i="91"/>
  <c r="V598" i="91"/>
  <c r="V434" i="91"/>
  <c r="V421" i="91"/>
  <c r="V328" i="91"/>
  <c r="V408" i="91"/>
  <c r="V361" i="91"/>
  <c r="V355" i="91"/>
  <c r="V226" i="91"/>
  <c r="V583" i="91"/>
  <c r="V495" i="91"/>
  <c r="V477" i="91"/>
  <c r="V456" i="91"/>
  <c r="V436" i="91"/>
  <c r="V1041" i="91"/>
  <c r="V559" i="91"/>
  <c r="V376" i="91"/>
  <c r="V340" i="91"/>
  <c r="V322" i="91"/>
  <c r="V318" i="91"/>
  <c r="V306" i="91"/>
  <c r="V573" i="91"/>
  <c r="V535" i="91"/>
  <c r="V505" i="91"/>
  <c r="V429" i="91"/>
  <c r="V416" i="91"/>
  <c r="V401" i="91"/>
  <c r="V387" i="91"/>
  <c r="V371" i="91"/>
  <c r="V359" i="91"/>
  <c r="V333" i="91"/>
  <c r="V326" i="91"/>
  <c r="V297" i="91"/>
  <c r="V563" i="91"/>
  <c r="V549" i="91"/>
  <c r="V501" i="91"/>
  <c r="V482" i="91"/>
  <c r="V476" i="91"/>
  <c r="V353" i="91"/>
  <c r="V577" i="91"/>
  <c r="V539" i="91"/>
  <c r="V525" i="91"/>
  <c r="V491" i="91"/>
  <c r="V465" i="91"/>
  <c r="V350" i="91"/>
  <c r="V347" i="91"/>
  <c r="V344" i="91"/>
  <c r="V334" i="91"/>
  <c r="V330" i="91"/>
  <c r="V323" i="91"/>
  <c r="V298" i="91"/>
  <c r="V529" i="91"/>
  <c r="V511" i="91"/>
  <c r="V369" i="91"/>
  <c r="V363" i="91"/>
  <c r="V357" i="91"/>
  <c r="V327" i="91"/>
  <c r="V303" i="91"/>
  <c r="V289" i="91"/>
  <c r="V279" i="91"/>
  <c r="V265" i="91"/>
  <c r="V255" i="91"/>
  <c r="V236" i="91"/>
  <c r="V230" i="91"/>
  <c r="V209" i="91"/>
  <c r="V193" i="91"/>
  <c r="V664" i="91"/>
  <c r="V304" i="91"/>
  <c r="V295" i="91"/>
  <c r="V286" i="91"/>
  <c r="V182" i="91"/>
  <c r="V173" i="91"/>
  <c r="V158" i="91"/>
  <c r="V148" i="91"/>
  <c r="V100" i="91"/>
  <c r="V43" i="91"/>
  <c r="V25" i="91"/>
  <c r="V13" i="91"/>
  <c r="V98" i="91"/>
  <c r="V66" i="91"/>
  <c r="V39" i="91"/>
  <c r="V27" i="91"/>
  <c r="V15" i="91"/>
  <c r="V515" i="91"/>
  <c r="V338" i="91"/>
  <c r="V310" i="91"/>
  <c r="V271" i="91"/>
  <c r="V258" i="91"/>
  <c r="V256" i="91"/>
  <c r="V201" i="91"/>
  <c r="V46" i="91"/>
  <c r="V37" i="91"/>
  <c r="V31" i="91"/>
  <c r="V19" i="91"/>
  <c r="V317" i="91"/>
  <c r="V249" i="91"/>
  <c r="V242" i="91"/>
  <c r="V235" i="91"/>
  <c r="V214" i="91"/>
  <c r="V187" i="91"/>
  <c r="V178" i="91"/>
  <c r="V164" i="91"/>
  <c r="V154" i="91"/>
  <c r="V142" i="91"/>
  <c r="V135" i="91"/>
  <c r="V121" i="91"/>
  <c r="V115" i="91"/>
  <c r="V94" i="91"/>
  <c r="V87" i="91"/>
  <c r="V79" i="91"/>
  <c r="V73" i="91"/>
  <c r="V70" i="91"/>
  <c r="V67" i="91"/>
  <c r="V64" i="91"/>
  <c r="V61" i="91"/>
  <c r="V58" i="91"/>
  <c r="V55" i="91"/>
  <c r="V52" i="91"/>
  <c r="V49" i="91"/>
  <c r="V40" i="91"/>
  <c r="V34" i="91"/>
  <c r="V28" i="91"/>
  <c r="V22" i="91"/>
  <c r="V16" i="91"/>
  <c r="V80" i="91"/>
  <c r="V248" i="91"/>
  <c r="V119" i="91"/>
  <c r="V51" i="91"/>
  <c r="V36" i="91"/>
  <c r="V269" i="91"/>
  <c r="V254" i="91"/>
  <c r="V224" i="91"/>
  <c r="V208" i="91"/>
  <c r="V184" i="91"/>
  <c r="V169" i="91"/>
  <c r="V160" i="91"/>
  <c r="V136" i="91"/>
  <c r="V129" i="91"/>
  <c r="V108" i="91"/>
  <c r="V88" i="91"/>
  <c r="V69" i="91"/>
  <c r="V60" i="91"/>
  <c r="V48" i="91"/>
  <c r="V33" i="91"/>
  <c r="V24" i="91"/>
  <c r="V12" i="91"/>
  <c r="V245" i="91"/>
  <c r="V202" i="91"/>
  <c r="V191" i="91"/>
  <c r="V341" i="91"/>
  <c r="V280" i="91"/>
  <c r="V268" i="91"/>
  <c r="V213" i="91"/>
  <c r="V54" i="91"/>
  <c r="V21" i="91"/>
  <c r="V319" i="91"/>
  <c r="V293" i="91"/>
  <c r="V290" i="91"/>
  <c r="V274" i="91"/>
  <c r="V250" i="91"/>
  <c r="V229" i="91"/>
  <c r="V222" i="91"/>
  <c r="V196" i="91"/>
  <c r="V124" i="91"/>
  <c r="V125" i="91"/>
  <c r="V92" i="91"/>
  <c r="V72" i="91"/>
  <c r="V45" i="91"/>
  <c r="V282" i="91"/>
  <c r="V243" i="91"/>
  <c r="V220" i="91"/>
  <c r="V218" i="91"/>
  <c r="V203" i="91"/>
  <c r="V180" i="91"/>
  <c r="V156" i="91"/>
  <c r="V131" i="91"/>
  <c r="V197" i="91"/>
  <c r="V189" i="91"/>
  <c r="V146" i="91"/>
  <c r="V140" i="91"/>
  <c r="V57" i="91"/>
  <c r="V42" i="91"/>
  <c r="V30" i="91"/>
  <c r="V18" i="91"/>
  <c r="V553" i="91"/>
  <c r="V435" i="91"/>
  <c r="V374" i="91"/>
  <c r="V259" i="91"/>
  <c r="V225" i="91"/>
  <c r="V75" i="91"/>
  <c r="V63" i="91"/>
  <c r="V424" i="91"/>
  <c r="V266" i="91"/>
  <c r="V239" i="91"/>
  <c r="V232" i="91"/>
  <c r="V181" i="91"/>
  <c r="V172" i="91"/>
  <c r="V157" i="91"/>
  <c r="V112" i="91"/>
  <c r="V200" i="91"/>
  <c r="V262" i="91"/>
  <c r="V207" i="91"/>
  <c r="V177" i="91"/>
  <c r="V167" i="91"/>
  <c r="V163" i="91"/>
  <c r="V153" i="91"/>
  <c r="V147" i="91"/>
  <c r="V133" i="91"/>
  <c r="V127" i="91"/>
  <c r="V113" i="91"/>
  <c r="V106" i="91"/>
  <c r="V99" i="91"/>
  <c r="V85" i="91"/>
  <c r="V76" i="91"/>
  <c r="U1645" i="91"/>
  <c r="U1644" i="91"/>
  <c r="Z1644" i="91" s="1"/>
  <c r="U1643" i="91"/>
  <c r="U1642" i="91"/>
  <c r="U1641" i="91"/>
  <c r="Z1641" i="91" s="1"/>
  <c r="U1640" i="91"/>
  <c r="U1638" i="91"/>
  <c r="U1639" i="91"/>
  <c r="U1637" i="91"/>
  <c r="Z1637" i="91" s="1"/>
  <c r="U1636" i="91"/>
  <c r="U1635" i="91"/>
  <c r="U1634" i="91"/>
  <c r="U1633" i="91"/>
  <c r="U1631" i="91"/>
  <c r="U1632" i="91"/>
  <c r="Z1632" i="91" s="1"/>
  <c r="U1630" i="91"/>
  <c r="U1629" i="91"/>
  <c r="Z1629" i="91" s="1"/>
  <c r="U1628" i="91"/>
  <c r="U1627" i="91"/>
  <c r="U1626" i="91"/>
  <c r="U1625" i="91"/>
  <c r="U1624" i="91"/>
  <c r="U1623" i="91"/>
  <c r="U1622" i="91"/>
  <c r="U1620" i="91"/>
  <c r="Z1620" i="91" s="1"/>
  <c r="U1621" i="91"/>
  <c r="Z1621" i="91" s="1"/>
  <c r="U1619" i="91"/>
  <c r="U1618" i="91"/>
  <c r="U1617" i="91"/>
  <c r="Z1617" i="91" s="1"/>
  <c r="U1615" i="91"/>
  <c r="U1616" i="91"/>
  <c r="U1614" i="91"/>
  <c r="U1613" i="91"/>
  <c r="U1612" i="91"/>
  <c r="U1611" i="91"/>
  <c r="U1610" i="91"/>
  <c r="U1609" i="91"/>
  <c r="U1608" i="91"/>
  <c r="Z1608" i="91" s="1"/>
  <c r="U1607" i="91"/>
  <c r="U1606" i="91"/>
  <c r="U1605" i="91"/>
  <c r="Z1605" i="91" s="1"/>
  <c r="U1604" i="91"/>
  <c r="U1603" i="91"/>
  <c r="U1602" i="91"/>
  <c r="U1600" i="91"/>
  <c r="U1601" i="91"/>
  <c r="U1599" i="91"/>
  <c r="U1598" i="91"/>
  <c r="U1597" i="91"/>
  <c r="U1596" i="91"/>
  <c r="Z1596" i="91" s="1"/>
  <c r="U1595" i="91"/>
  <c r="U1594" i="91"/>
  <c r="U1593" i="91"/>
  <c r="Z1593" i="91" s="1"/>
  <c r="U1592" i="91"/>
  <c r="U1591" i="91"/>
  <c r="U1590" i="91"/>
  <c r="U1589" i="91"/>
  <c r="U1588" i="91"/>
  <c r="U1587" i="91"/>
  <c r="U1586" i="91"/>
  <c r="U1585" i="91"/>
  <c r="U1584" i="91"/>
  <c r="Z1584" i="91" s="1"/>
  <c r="U1582" i="91"/>
  <c r="U1583" i="91"/>
  <c r="U1581" i="91"/>
  <c r="Z1581" i="91" s="1"/>
  <c r="U1580" i="91"/>
  <c r="U1578" i="91"/>
  <c r="U1579" i="91"/>
  <c r="U1577" i="91"/>
  <c r="U1576" i="91"/>
  <c r="U1575" i="91"/>
  <c r="U1574" i="91"/>
  <c r="U1573" i="91"/>
  <c r="U1572" i="91"/>
  <c r="Z1572" i="91" s="1"/>
  <c r="U1571" i="91"/>
  <c r="U1570" i="91"/>
  <c r="U1569" i="91"/>
  <c r="U1568" i="91"/>
  <c r="U1567" i="91"/>
  <c r="U1566" i="91"/>
  <c r="U1565" i="91"/>
  <c r="U1564" i="91"/>
  <c r="U1563" i="91"/>
  <c r="U1562" i="91"/>
  <c r="U1561" i="91"/>
  <c r="U1560" i="91"/>
  <c r="Z1560" i="91" s="1"/>
  <c r="U1559" i="91"/>
  <c r="U1558" i="91"/>
  <c r="U1557" i="91"/>
  <c r="Z1557" i="91" s="1"/>
  <c r="U1556" i="91"/>
  <c r="U1555" i="91"/>
  <c r="U1554" i="91"/>
  <c r="U1553" i="91"/>
  <c r="U1552" i="91"/>
  <c r="U1551" i="91"/>
  <c r="U1549" i="91"/>
  <c r="U1550" i="91"/>
  <c r="U1548" i="91"/>
  <c r="Z1548" i="91" s="1"/>
  <c r="U1547" i="91"/>
  <c r="U1546" i="91"/>
  <c r="U1545" i="91"/>
  <c r="Z1545" i="91" s="1"/>
  <c r="U1544" i="91"/>
  <c r="U1543" i="91"/>
  <c r="U1542" i="91"/>
  <c r="U1541" i="91"/>
  <c r="U1539" i="91"/>
  <c r="U1540" i="91"/>
  <c r="U1538" i="91"/>
  <c r="U1537" i="91"/>
  <c r="U1536" i="91"/>
  <c r="U1535" i="91"/>
  <c r="U1534" i="91"/>
  <c r="U1532" i="91"/>
  <c r="Z1532" i="91" s="1"/>
  <c r="U1533" i="91"/>
  <c r="U1531" i="91"/>
  <c r="U1530" i="91"/>
  <c r="U1529" i="91"/>
  <c r="U1528" i="91"/>
  <c r="U1527" i="91"/>
  <c r="U1526" i="91"/>
  <c r="U1525" i="91"/>
  <c r="U1524" i="91"/>
  <c r="Z1524" i="91" s="1"/>
  <c r="U1523" i="91"/>
  <c r="U1522" i="91"/>
  <c r="U1521" i="91"/>
  <c r="Z1521" i="91" s="1"/>
  <c r="U1520" i="91"/>
  <c r="U1519" i="91"/>
  <c r="U1518" i="91"/>
  <c r="U1517" i="91"/>
  <c r="U1516" i="91"/>
  <c r="U1515" i="91"/>
  <c r="U1514" i="91"/>
  <c r="U1513" i="91"/>
  <c r="U1512" i="91"/>
  <c r="Z1512" i="91" s="1"/>
  <c r="U1511" i="91"/>
  <c r="U1510" i="91"/>
  <c r="U1509" i="91"/>
  <c r="Z1509" i="91" s="1"/>
  <c r="U1508" i="91"/>
  <c r="U1507" i="91"/>
  <c r="U1506" i="91"/>
  <c r="U1505" i="91"/>
  <c r="U1504" i="91"/>
  <c r="U1503" i="91"/>
  <c r="U1502" i="91"/>
  <c r="U1501" i="91"/>
  <c r="U1500" i="91"/>
  <c r="Z1500" i="91" s="1"/>
  <c r="U1499" i="91"/>
  <c r="U1498" i="91"/>
  <c r="Z1498" i="91" s="1"/>
  <c r="U1497" i="91"/>
  <c r="Z1497" i="91" s="1"/>
  <c r="U1496" i="91"/>
  <c r="U1495" i="91"/>
  <c r="U1494" i="91"/>
  <c r="U1493" i="91"/>
  <c r="U1492" i="91"/>
  <c r="U1491" i="91"/>
  <c r="U1490" i="91"/>
  <c r="U1489" i="91"/>
  <c r="U1488" i="91"/>
  <c r="U1487" i="91"/>
  <c r="U1486" i="91"/>
  <c r="Z1486" i="91" s="1"/>
  <c r="U1485" i="91"/>
  <c r="U1484" i="91"/>
  <c r="U1483" i="91"/>
  <c r="U1482" i="91"/>
  <c r="U1481" i="91"/>
  <c r="U1480" i="91"/>
  <c r="U1479" i="91"/>
  <c r="U1478" i="91"/>
  <c r="U1477" i="91"/>
  <c r="U1476" i="91"/>
  <c r="Z1476" i="91" s="1"/>
  <c r="U1475" i="91"/>
  <c r="U1474" i="91"/>
  <c r="Z1474" i="91" s="1"/>
  <c r="U1473" i="91"/>
  <c r="U1472" i="91"/>
  <c r="U1471" i="91"/>
  <c r="U1470" i="91"/>
  <c r="U1469" i="91"/>
  <c r="U1468" i="91"/>
  <c r="U1467" i="91"/>
  <c r="U1466" i="91"/>
  <c r="U1465" i="91"/>
  <c r="U1464" i="91"/>
  <c r="U1463" i="91"/>
  <c r="U1462" i="91"/>
  <c r="U1461" i="91"/>
  <c r="U1460" i="91"/>
  <c r="U1459" i="91"/>
  <c r="U1458" i="91"/>
  <c r="U1457" i="91"/>
  <c r="U1456" i="91"/>
  <c r="U1455" i="91"/>
  <c r="U1454" i="91"/>
  <c r="U1453" i="91"/>
  <c r="Z1453" i="91" s="1"/>
  <c r="U1452" i="91"/>
  <c r="Z1452" i="91" s="1"/>
  <c r="U1451" i="91"/>
  <c r="U1450" i="91"/>
  <c r="Z1450" i="91" s="1"/>
  <c r="U1449" i="91"/>
  <c r="Z1449" i="91" s="1"/>
  <c r="U1448" i="91"/>
  <c r="Z1448" i="91" s="1"/>
  <c r="U1447" i="91"/>
  <c r="Z1447" i="91" s="1"/>
  <c r="U1446" i="91"/>
  <c r="Z1446" i="91" s="1"/>
  <c r="U1445" i="91"/>
  <c r="Z1445" i="91" s="1"/>
  <c r="U1444" i="91"/>
  <c r="U1443" i="91"/>
  <c r="Z1443" i="91" s="1"/>
  <c r="U1442" i="91"/>
  <c r="Z1442" i="91" s="1"/>
  <c r="U1441" i="91"/>
  <c r="Z1441" i="91" s="1"/>
  <c r="U1440" i="91"/>
  <c r="Z1440" i="91" s="1"/>
  <c r="U1439" i="91"/>
  <c r="U1438" i="91"/>
  <c r="Z1438" i="91" s="1"/>
  <c r="U1437" i="91"/>
  <c r="Z1437" i="91" s="1"/>
  <c r="U1436" i="91"/>
  <c r="Z1436" i="91" s="1"/>
  <c r="U1435" i="91"/>
  <c r="Z1435" i="91" s="1"/>
  <c r="U1434" i="91"/>
  <c r="Z1434" i="91" s="1"/>
  <c r="U1433" i="91"/>
  <c r="Z1433" i="91" s="1"/>
  <c r="U1432" i="91"/>
  <c r="U1431" i="91"/>
  <c r="Z1431" i="91" s="1"/>
  <c r="U1430" i="91"/>
  <c r="Z1430" i="91" s="1"/>
  <c r="U1429" i="91"/>
  <c r="Z1429" i="91" s="1"/>
  <c r="U1428" i="91"/>
  <c r="Z1428" i="91" s="1"/>
  <c r="U1427" i="91"/>
  <c r="U1426" i="91"/>
  <c r="Z1426" i="91" s="1"/>
  <c r="U1425" i="91"/>
  <c r="Z1425" i="91" s="1"/>
  <c r="U1424" i="91"/>
  <c r="Z1424" i="91" s="1"/>
  <c r="U1423" i="91"/>
  <c r="Z1423" i="91" s="1"/>
  <c r="U1422" i="91"/>
  <c r="Z1422" i="91" s="1"/>
  <c r="U1421" i="91"/>
  <c r="Z1421" i="91" s="1"/>
  <c r="U1420" i="91"/>
  <c r="U1419" i="91"/>
  <c r="Z1419" i="91" s="1"/>
  <c r="U1418" i="91"/>
  <c r="Z1418" i="91" s="1"/>
  <c r="U1417" i="91"/>
  <c r="Z1417" i="91" s="1"/>
  <c r="U1416" i="91"/>
  <c r="Z1416" i="91" s="1"/>
  <c r="U1415" i="91"/>
  <c r="U1414" i="91"/>
  <c r="Z1414" i="91" s="1"/>
  <c r="U1413" i="91"/>
  <c r="Z1413" i="91" s="1"/>
  <c r="U1412" i="91"/>
  <c r="Z1412" i="91" s="1"/>
  <c r="U1411" i="91"/>
  <c r="Z1411" i="91" s="1"/>
  <c r="U1410" i="91"/>
  <c r="Z1410" i="91" s="1"/>
  <c r="U1409" i="91"/>
  <c r="Z1409" i="91" s="1"/>
  <c r="U1408" i="91"/>
  <c r="U1407" i="91"/>
  <c r="Z1407" i="91" s="1"/>
  <c r="U1406" i="91"/>
  <c r="Z1406" i="91" s="1"/>
  <c r="U1405" i="91"/>
  <c r="Z1405" i="91" s="1"/>
  <c r="U1404" i="91"/>
  <c r="Z1404" i="91" s="1"/>
  <c r="U1403" i="91"/>
  <c r="U1402" i="91"/>
  <c r="Z1402" i="91" s="1"/>
  <c r="U1401" i="91"/>
  <c r="Z1401" i="91" s="1"/>
  <c r="U1400" i="91"/>
  <c r="Z1400" i="91" s="1"/>
  <c r="U1399" i="91"/>
  <c r="Z1399" i="91" s="1"/>
  <c r="U1398" i="91"/>
  <c r="Z1398" i="91" s="1"/>
  <c r="U1397" i="91"/>
  <c r="Z1397" i="91" s="1"/>
  <c r="U1396" i="91"/>
  <c r="U1395" i="91"/>
  <c r="Z1395" i="91" s="1"/>
  <c r="U1394" i="91"/>
  <c r="Z1394" i="91" s="1"/>
  <c r="U1393" i="91"/>
  <c r="Z1393" i="91" s="1"/>
  <c r="U1392" i="91"/>
  <c r="Z1392" i="91" s="1"/>
  <c r="U1391" i="91"/>
  <c r="U1390" i="91"/>
  <c r="Z1390" i="91" s="1"/>
  <c r="U1389" i="91"/>
  <c r="Z1389" i="91" s="1"/>
  <c r="U1388" i="91"/>
  <c r="Z1388" i="91" s="1"/>
  <c r="U1387" i="91"/>
  <c r="Z1387" i="91" s="1"/>
  <c r="U1386" i="91"/>
  <c r="Z1386" i="91" s="1"/>
  <c r="U1385" i="91"/>
  <c r="Z1385" i="91" s="1"/>
  <c r="U1384" i="91"/>
  <c r="U1383" i="91"/>
  <c r="Z1383" i="91" s="1"/>
  <c r="U1382" i="91"/>
  <c r="Z1382" i="91" s="1"/>
  <c r="U1381" i="91"/>
  <c r="Z1381" i="91" s="1"/>
  <c r="U1380" i="91"/>
  <c r="Z1380" i="91" s="1"/>
  <c r="U1379" i="91"/>
  <c r="U1378" i="91"/>
  <c r="Z1378" i="91" s="1"/>
  <c r="U1377" i="91"/>
  <c r="Z1377" i="91" s="1"/>
  <c r="U1376" i="91"/>
  <c r="Z1376" i="91" s="1"/>
  <c r="U1375" i="91"/>
  <c r="Z1375" i="91" s="1"/>
  <c r="U1374" i="91"/>
  <c r="Z1374" i="91" s="1"/>
  <c r="U1373" i="91"/>
  <c r="Z1373" i="91" s="1"/>
  <c r="U1372" i="91"/>
  <c r="U1371" i="91"/>
  <c r="Z1371" i="91" s="1"/>
  <c r="U1370" i="91"/>
  <c r="Z1370" i="91" s="1"/>
  <c r="U1369" i="91"/>
  <c r="Z1369" i="91" s="1"/>
  <c r="U1368" i="91"/>
  <c r="Z1368" i="91" s="1"/>
  <c r="U1367" i="91"/>
  <c r="U1366" i="91"/>
  <c r="Z1366" i="91" s="1"/>
  <c r="U1365" i="91"/>
  <c r="Z1365" i="91" s="1"/>
  <c r="U1364" i="91"/>
  <c r="Z1364" i="91" s="1"/>
  <c r="U1363" i="91"/>
  <c r="Z1363" i="91" s="1"/>
  <c r="U1362" i="91"/>
  <c r="Z1362" i="91" s="1"/>
  <c r="U1361" i="91"/>
  <c r="Z1361" i="91" s="1"/>
  <c r="U1360" i="91"/>
  <c r="U1359" i="91"/>
  <c r="Z1359" i="91" s="1"/>
  <c r="U1358" i="91"/>
  <c r="Z1358" i="91" s="1"/>
  <c r="U1357" i="91"/>
  <c r="Z1357" i="91" s="1"/>
  <c r="U1356" i="91"/>
  <c r="Z1356" i="91" s="1"/>
  <c r="U1355" i="91"/>
  <c r="U1354" i="91"/>
  <c r="Z1354" i="91" s="1"/>
  <c r="U1353" i="91"/>
  <c r="Z1353" i="91" s="1"/>
  <c r="U1352" i="91"/>
  <c r="Z1352" i="91" s="1"/>
  <c r="U1351" i="91"/>
  <c r="Z1351" i="91" s="1"/>
  <c r="U1350" i="91"/>
  <c r="Z1350" i="91" s="1"/>
  <c r="U1349" i="91"/>
  <c r="Z1349" i="91" s="1"/>
  <c r="U1348" i="91"/>
  <c r="Z1348" i="91" s="1"/>
  <c r="U1347" i="91"/>
  <c r="U1346" i="91"/>
  <c r="Z1346" i="91" s="1"/>
  <c r="U1345" i="91"/>
  <c r="Z1345" i="91" s="1"/>
  <c r="U1344" i="91"/>
  <c r="Z1344" i="91" s="1"/>
  <c r="U1343" i="91"/>
  <c r="U1342" i="91"/>
  <c r="Z1342" i="91" s="1"/>
  <c r="U1324" i="91"/>
  <c r="U1321" i="91"/>
  <c r="U1318" i="91"/>
  <c r="U1315" i="91"/>
  <c r="U1312" i="91"/>
  <c r="U1309" i="91"/>
  <c r="U1306" i="91"/>
  <c r="U1303" i="91"/>
  <c r="U1300" i="91"/>
  <c r="U1297" i="91"/>
  <c r="U1294" i="91"/>
  <c r="U1291" i="91"/>
  <c r="U1288" i="91"/>
  <c r="U1285" i="91"/>
  <c r="U1282" i="91"/>
  <c r="U1279" i="91"/>
  <c r="U1276" i="91"/>
  <c r="Z1276" i="91" s="1"/>
  <c r="U1273" i="91"/>
  <c r="Z1273" i="91" s="1"/>
  <c r="U1270" i="91"/>
  <c r="Z1270" i="91" s="1"/>
  <c r="U1267" i="91"/>
  <c r="Z1267" i="91" s="1"/>
  <c r="U1264" i="91"/>
  <c r="Z1264" i="91" s="1"/>
  <c r="U1261" i="91"/>
  <c r="U1258" i="91"/>
  <c r="Z1258" i="91" s="1"/>
  <c r="U1255" i="91"/>
  <c r="Z1255" i="91" s="1"/>
  <c r="U1252" i="91"/>
  <c r="Z1252" i="91" s="1"/>
  <c r="U1249" i="91"/>
  <c r="Z1249" i="91" s="1"/>
  <c r="U1246" i="91"/>
  <c r="U1243" i="91"/>
  <c r="Z1243" i="91" s="1"/>
  <c r="U1240" i="91"/>
  <c r="Z1240" i="91" s="1"/>
  <c r="U1237" i="91"/>
  <c r="Z1237" i="91" s="1"/>
  <c r="U1234" i="91"/>
  <c r="Z1234" i="91" s="1"/>
  <c r="U1231" i="91"/>
  <c r="Z1231" i="91" s="1"/>
  <c r="U1228" i="91"/>
  <c r="Z1228" i="91" s="1"/>
  <c r="U1225" i="91"/>
  <c r="U1222" i="91"/>
  <c r="Z1222" i="91" s="1"/>
  <c r="U1219" i="91"/>
  <c r="Z1219" i="91" s="1"/>
  <c r="U1216" i="91"/>
  <c r="Z1216" i="91" s="1"/>
  <c r="U1213" i="91"/>
  <c r="Z1213" i="91" s="1"/>
  <c r="U1210" i="91"/>
  <c r="U1207" i="91"/>
  <c r="Z1207" i="91" s="1"/>
  <c r="U1204" i="91"/>
  <c r="Z1204" i="91" s="1"/>
  <c r="U1201" i="91"/>
  <c r="Z1201" i="91" s="1"/>
  <c r="U1198" i="91"/>
  <c r="Z1198" i="91" s="1"/>
  <c r="U1195" i="91"/>
  <c r="Z1195" i="91" s="1"/>
  <c r="U1192" i="91"/>
  <c r="Z1192" i="91" s="1"/>
  <c r="U1337" i="91"/>
  <c r="U1334" i="91"/>
  <c r="U1331" i="91"/>
  <c r="U1328" i="91"/>
  <c r="U1325" i="91"/>
  <c r="U1322" i="91"/>
  <c r="U1319" i="91"/>
  <c r="U1316" i="91"/>
  <c r="U1313" i="91"/>
  <c r="U1310" i="91"/>
  <c r="U1307" i="91"/>
  <c r="U1304" i="91"/>
  <c r="U1301" i="91"/>
  <c r="U1230" i="91"/>
  <c r="Z1230" i="91" s="1"/>
  <c r="U1284" i="91"/>
  <c r="U1275" i="91"/>
  <c r="U1266" i="91"/>
  <c r="U1257" i="91"/>
  <c r="U1190" i="91"/>
  <c r="U1189" i="91"/>
  <c r="U1187" i="91"/>
  <c r="U1178" i="91"/>
  <c r="Z1178" i="91" s="1"/>
  <c r="U1188" i="91"/>
  <c r="Z1188" i="91" s="1"/>
  <c r="U1186" i="91"/>
  <c r="U1163" i="91"/>
  <c r="Z1163" i="91" s="1"/>
  <c r="U1156" i="91"/>
  <c r="Z1156" i="91" s="1"/>
  <c r="U996" i="91"/>
  <c r="Z996" i="91" s="1"/>
  <c r="U984" i="91"/>
  <c r="Z984" i="91" s="1"/>
  <c r="U972" i="91"/>
  <c r="Z972" i="91" s="1"/>
  <c r="U960" i="91"/>
  <c r="Z960" i="91" s="1"/>
  <c r="U948" i="91"/>
  <c r="Z948" i="91" s="1"/>
  <c r="U936" i="91"/>
  <c r="U924" i="91"/>
  <c r="Z924" i="91" s="1"/>
  <c r="U912" i="91"/>
  <c r="U900" i="91"/>
  <c r="Z900" i="91" s="1"/>
  <c r="U888" i="91"/>
  <c r="Z888" i="91" s="1"/>
  <c r="U876" i="91"/>
  <c r="Z876" i="91" s="1"/>
  <c r="U1298" i="91"/>
  <c r="U1289" i="91"/>
  <c r="U1280" i="91"/>
  <c r="U1271" i="91"/>
  <c r="U1262" i="91"/>
  <c r="U1177" i="91"/>
  <c r="Z1177" i="91" s="1"/>
  <c r="U1162" i="91"/>
  <c r="Z1162" i="91" s="1"/>
  <c r="U1131" i="91"/>
  <c r="Z1131" i="91" s="1"/>
  <c r="U1183" i="91"/>
  <c r="Z1183" i="91" s="1"/>
  <c r="U1176" i="91"/>
  <c r="U1168" i="91"/>
  <c r="U1292" i="91"/>
  <c r="U1283" i="91"/>
  <c r="U1274" i="91"/>
  <c r="U1265" i="91"/>
  <c r="U1256" i="91"/>
  <c r="U1253" i="91"/>
  <c r="U1250" i="91"/>
  <c r="U1247" i="91"/>
  <c r="U1244" i="91"/>
  <c r="U1241" i="91"/>
  <c r="U1238" i="91"/>
  <c r="U1235" i="91"/>
  <c r="U1232" i="91"/>
  <c r="U1290" i="91"/>
  <c r="U1281" i="91"/>
  <c r="U1272" i="91"/>
  <c r="U1263" i="91"/>
  <c r="U1180" i="91"/>
  <c r="Z1180" i="91" s="1"/>
  <c r="U1143" i="91"/>
  <c r="Z1143" i="91" s="1"/>
  <c r="U1295" i="91"/>
  <c r="U1286" i="91"/>
  <c r="U1277" i="91"/>
  <c r="U1268" i="91"/>
  <c r="U1259" i="91"/>
  <c r="U1166" i="91"/>
  <c r="U1138" i="91"/>
  <c r="Z1138" i="91" s="1"/>
  <c r="U1111" i="91"/>
  <c r="Z1111" i="91" s="1"/>
  <c r="U1089" i="91"/>
  <c r="Z1089" i="91" s="1"/>
  <c r="U1077" i="91"/>
  <c r="Z1077" i="91" s="1"/>
  <c r="U1065" i="91"/>
  <c r="Z1065" i="91" s="1"/>
  <c r="U1053" i="91"/>
  <c r="Z1053" i="91" s="1"/>
  <c r="U1041" i="91"/>
  <c r="Z1041" i="91" s="1"/>
  <c r="U1171" i="91"/>
  <c r="Z1171" i="91" s="1"/>
  <c r="U1114" i="91"/>
  <c r="U1103" i="91"/>
  <c r="U1084" i="91"/>
  <c r="U1193" i="91"/>
  <c r="U1151" i="91"/>
  <c r="U1031" i="91"/>
  <c r="Z1031" i="91" s="1"/>
  <c r="U1016" i="91"/>
  <c r="Z1016" i="91" s="1"/>
  <c r="U1013" i="91"/>
  <c r="Z1013" i="91" s="1"/>
  <c r="U983" i="91"/>
  <c r="Z983" i="91" s="1"/>
  <c r="U968" i="91"/>
  <c r="Z968" i="91" s="1"/>
  <c r="U965" i="91"/>
  <c r="Z965" i="91" s="1"/>
  <c r="U935" i="91"/>
  <c r="Z935" i="91" s="1"/>
  <c r="U920" i="91"/>
  <c r="Z920" i="91" s="1"/>
  <c r="U917" i="91"/>
  <c r="Z917" i="91" s="1"/>
  <c r="U887" i="91"/>
  <c r="Z887" i="91" s="1"/>
  <c r="U840" i="91"/>
  <c r="U833" i="91"/>
  <c r="Z833" i="91" s="1"/>
  <c r="U1158" i="91"/>
  <c r="Z1158" i="91" s="1"/>
  <c r="U1133" i="91"/>
  <c r="Z1133" i="91" s="1"/>
  <c r="U1127" i="91"/>
  <c r="Z1127" i="91" s="1"/>
  <c r="U1122" i="91"/>
  <c r="Z1122" i="91" s="1"/>
  <c r="U1005" i="91"/>
  <c r="Z1005" i="91" s="1"/>
  <c r="U1002" i="91"/>
  <c r="Z1002" i="91" s="1"/>
  <c r="U999" i="91"/>
  <c r="U994" i="91"/>
  <c r="Z994" i="91" s="1"/>
  <c r="U957" i="91"/>
  <c r="Z957" i="91" s="1"/>
  <c r="U954" i="91"/>
  <c r="Z954" i="91" s="1"/>
  <c r="U951" i="91"/>
  <c r="U946" i="91"/>
  <c r="Z946" i="91" s="1"/>
  <c r="U909" i="91"/>
  <c r="U906" i="91"/>
  <c r="Z906" i="91" s="1"/>
  <c r="U903" i="91"/>
  <c r="U898" i="91"/>
  <c r="Z898" i="91" s="1"/>
  <c r="U872" i="91"/>
  <c r="Z872" i="91" s="1"/>
  <c r="U868" i="91"/>
  <c r="U862" i="91"/>
  <c r="U858" i="91"/>
  <c r="Z858" i="91" s="1"/>
  <c r="U847" i="91"/>
  <c r="U826" i="91"/>
  <c r="U815" i="91"/>
  <c r="Z815" i="91" s="1"/>
  <c r="U803" i="91"/>
  <c r="Z803" i="91" s="1"/>
  <c r="U791" i="91"/>
  <c r="Z791" i="91" s="1"/>
  <c r="U779" i="91"/>
  <c r="Z779" i="91" s="1"/>
  <c r="U767" i="91"/>
  <c r="Z767" i="91" s="1"/>
  <c r="U755" i="91"/>
  <c r="Z755" i="91" s="1"/>
  <c r="U1174" i="91"/>
  <c r="Z1174" i="91" s="1"/>
  <c r="U1164" i="91"/>
  <c r="Z1164" i="91" s="1"/>
  <c r="U1152" i="91"/>
  <c r="Z1152" i="91" s="1"/>
  <c r="U1139" i="91"/>
  <c r="Z1139" i="91" s="1"/>
  <c r="U995" i="91"/>
  <c r="Z995" i="91" s="1"/>
  <c r="U947" i="91"/>
  <c r="Z947" i="91" s="1"/>
  <c r="U899" i="91"/>
  <c r="U1224" i="91"/>
  <c r="U1215" i="91"/>
  <c r="U1206" i="91"/>
  <c r="U1172" i="91"/>
  <c r="Z1172" i="91" s="1"/>
  <c r="U1137" i="91"/>
  <c r="U1115" i="91"/>
  <c r="Z1115" i="91" s="1"/>
  <c r="U1094" i="91"/>
  <c r="U1091" i="91"/>
  <c r="U1085" i="91"/>
  <c r="U1079" i="91"/>
  <c r="Z1079" i="91" s="1"/>
  <c r="U1073" i="91"/>
  <c r="U1067" i="91"/>
  <c r="Z1067" i="91" s="1"/>
  <c r="U1061" i="91"/>
  <c r="U1055" i="91"/>
  <c r="Z1055" i="91" s="1"/>
  <c r="U1049" i="91"/>
  <c r="U1043" i="91"/>
  <c r="Z1043" i="91" s="1"/>
  <c r="U1017" i="91"/>
  <c r="U1014" i="91"/>
  <c r="U1011" i="91"/>
  <c r="U1006" i="91"/>
  <c r="U1159" i="91"/>
  <c r="U1181" i="91"/>
  <c r="Z1181" i="91" s="1"/>
  <c r="U1154" i="91"/>
  <c r="U1121" i="91"/>
  <c r="U1027" i="91"/>
  <c r="Z1027" i="91" s="1"/>
  <c r="U1019" i="91"/>
  <c r="Z1019" i="91" s="1"/>
  <c r="U927" i="91"/>
  <c r="U874" i="91"/>
  <c r="Z874" i="91" s="1"/>
  <c r="U1024" i="91"/>
  <c r="U1007" i="91"/>
  <c r="Z1007" i="91" s="1"/>
  <c r="U979" i="91"/>
  <c r="Z979" i="91" s="1"/>
  <c r="U969" i="91"/>
  <c r="U864" i="91"/>
  <c r="Z864" i="91" s="1"/>
  <c r="U813" i="91"/>
  <c r="Z813" i="91" s="1"/>
  <c r="U789" i="91"/>
  <c r="Z789" i="91" s="1"/>
  <c r="U765" i="91"/>
  <c r="Z765" i="91" s="1"/>
  <c r="U727" i="91"/>
  <c r="Z727" i="91" s="1"/>
  <c r="U721" i="91"/>
  <c r="Z721" i="91" s="1"/>
  <c r="U711" i="91"/>
  <c r="Z711" i="91" s="1"/>
  <c r="U699" i="91"/>
  <c r="Z699" i="91" s="1"/>
  <c r="U1076" i="91"/>
  <c r="U1064" i="91"/>
  <c r="U1052" i="91"/>
  <c r="U1040" i="91"/>
  <c r="U1037" i="91"/>
  <c r="U1001" i="91"/>
  <c r="Z1001" i="91" s="1"/>
  <c r="U976" i="91"/>
  <c r="U959" i="91"/>
  <c r="Z959" i="91" s="1"/>
  <c r="U944" i="91"/>
  <c r="Z944" i="91" s="1"/>
  <c r="U922" i="91"/>
  <c r="Z922" i="91" s="1"/>
  <c r="U861" i="91"/>
  <c r="Z861" i="91" s="1"/>
  <c r="U856" i="91"/>
  <c r="U828" i="91"/>
  <c r="Z828" i="91" s="1"/>
  <c r="U823" i="91"/>
  <c r="Z823" i="91" s="1"/>
  <c r="U819" i="91"/>
  <c r="Z819" i="91" s="1"/>
  <c r="U814" i="91"/>
  <c r="Z814" i="91" s="1"/>
  <c r="U809" i="91"/>
  <c r="Z809" i="91" s="1"/>
  <c r="U805" i="91"/>
  <c r="U799" i="91"/>
  <c r="U795" i="91"/>
  <c r="Z795" i="91" s="1"/>
  <c r="U790" i="91"/>
  <c r="Z790" i="91" s="1"/>
  <c r="U785" i="91"/>
  <c r="Z785" i="91" s="1"/>
  <c r="U781" i="91"/>
  <c r="U775" i="91"/>
  <c r="Z775" i="91" s="1"/>
  <c r="U771" i="91"/>
  <c r="Z771" i="91" s="1"/>
  <c r="U766" i="91"/>
  <c r="Z766" i="91" s="1"/>
  <c r="U761" i="91"/>
  <c r="U757" i="91"/>
  <c r="U751" i="91"/>
  <c r="Z751" i="91" s="1"/>
  <c r="U747" i="91"/>
  <c r="Z747" i="91" s="1"/>
  <c r="U741" i="91"/>
  <c r="Z741" i="91" s="1"/>
  <c r="U735" i="91"/>
  <c r="U712" i="91"/>
  <c r="Z712" i="91" s="1"/>
  <c r="U700" i="91"/>
  <c r="Z700" i="91" s="1"/>
  <c r="U688" i="91"/>
  <c r="Z688" i="91" s="1"/>
  <c r="U676" i="91"/>
  <c r="Z676" i="91" s="1"/>
  <c r="U664" i="91"/>
  <c r="U652" i="91"/>
  <c r="Z652" i="91" s="1"/>
  <c r="U640" i="91"/>
  <c r="Z640" i="91" s="1"/>
  <c r="U628" i="91"/>
  <c r="U616" i="91"/>
  <c r="Z616" i="91" s="1"/>
  <c r="U604" i="91"/>
  <c r="Z604" i="91" s="1"/>
  <c r="U592" i="91"/>
  <c r="Z592" i="91" s="1"/>
  <c r="U580" i="91"/>
  <c r="Z580" i="91" s="1"/>
  <c r="U568" i="91"/>
  <c r="Z568" i="91" s="1"/>
  <c r="U556" i="91"/>
  <c r="U544" i="91"/>
  <c r="Z544" i="91" s="1"/>
  <c r="U532" i="91"/>
  <c r="Z532" i="91" s="1"/>
  <c r="U520" i="91"/>
  <c r="U508" i="91"/>
  <c r="Z508" i="91" s="1"/>
  <c r="U496" i="91"/>
  <c r="Z496" i="91" s="1"/>
  <c r="U1165" i="91"/>
  <c r="Z1165" i="91" s="1"/>
  <c r="U1110" i="91"/>
  <c r="Z1110" i="91" s="1"/>
  <c r="U1086" i="91"/>
  <c r="Z1086" i="91" s="1"/>
  <c r="U1029" i="91"/>
  <c r="Z1029" i="91" s="1"/>
  <c r="U1004" i="91"/>
  <c r="Z1004" i="91" s="1"/>
  <c r="U966" i="91"/>
  <c r="U1026" i="91"/>
  <c r="Z1026" i="91" s="1"/>
  <c r="U1018" i="91"/>
  <c r="U981" i="91"/>
  <c r="Z981" i="91" s="1"/>
  <c r="U971" i="91"/>
  <c r="Z971" i="91" s="1"/>
  <c r="U908" i="91"/>
  <c r="Z908" i="91" s="1"/>
  <c r="U743" i="91"/>
  <c r="Z743" i="91" s="1"/>
  <c r="U1023" i="91"/>
  <c r="U978" i="91"/>
  <c r="Z978" i="91" s="1"/>
  <c r="U963" i="91"/>
  <c r="U931" i="91"/>
  <c r="Z931" i="91" s="1"/>
  <c r="U880" i="91"/>
  <c r="U875" i="91"/>
  <c r="U806" i="91"/>
  <c r="U800" i="91"/>
  <c r="U796" i="91"/>
  <c r="U1147" i="91"/>
  <c r="Z1147" i="91" s="1"/>
  <c r="U1072" i="91"/>
  <c r="U1060" i="91"/>
  <c r="U1048" i="91"/>
  <c r="U956" i="91"/>
  <c r="Z956" i="91" s="1"/>
  <c r="U921" i="91"/>
  <c r="U873" i="91"/>
  <c r="U835" i="91"/>
  <c r="U1126" i="91"/>
  <c r="U1105" i="91"/>
  <c r="U1102" i="91"/>
  <c r="Z1102" i="91" s="1"/>
  <c r="U1088" i="91"/>
  <c r="U975" i="91"/>
  <c r="U958" i="91"/>
  <c r="U953" i="91"/>
  <c r="Z953" i="91" s="1"/>
  <c r="U928" i="91"/>
  <c r="U905" i="91"/>
  <c r="Z905" i="91" s="1"/>
  <c r="U896" i="91"/>
  <c r="Z896" i="91" s="1"/>
  <c r="U857" i="91"/>
  <c r="Z857" i="91" s="1"/>
  <c r="U825" i="91"/>
  <c r="Z825" i="91" s="1"/>
  <c r="U801" i="91"/>
  <c r="Z801" i="91" s="1"/>
  <c r="U731" i="91"/>
  <c r="Z731" i="91" s="1"/>
  <c r="U933" i="91"/>
  <c r="Z933" i="91" s="1"/>
  <c r="U918" i="91"/>
  <c r="U845" i="91"/>
  <c r="U802" i="91"/>
  <c r="Z802" i="91" s="1"/>
  <c r="U797" i="91"/>
  <c r="U793" i="91"/>
  <c r="U787" i="91"/>
  <c r="Z787" i="91" s="1"/>
  <c r="U783" i="91"/>
  <c r="Z783" i="91" s="1"/>
  <c r="U778" i="91"/>
  <c r="Z778" i="91" s="1"/>
  <c r="U773" i="91"/>
  <c r="Z773" i="91" s="1"/>
  <c r="U769" i="91"/>
  <c r="U763" i="91"/>
  <c r="Z763" i="91" s="1"/>
  <c r="U759" i="91"/>
  <c r="U754" i="91"/>
  <c r="Z754" i="91" s="1"/>
  <c r="U749" i="91"/>
  <c r="U745" i="91"/>
  <c r="U1071" i="91"/>
  <c r="U1059" i="91"/>
  <c r="U1047" i="91"/>
  <c r="U970" i="91"/>
  <c r="Z970" i="91" s="1"/>
  <c r="U923" i="91"/>
  <c r="Z923" i="91" s="1"/>
  <c r="U725" i="91"/>
  <c r="Z725" i="91" s="1"/>
  <c r="U718" i="91"/>
  <c r="Z718" i="91" s="1"/>
  <c r="U707" i="91"/>
  <c r="Z707" i="91" s="1"/>
  <c r="U695" i="91"/>
  <c r="Z695" i="91" s="1"/>
  <c r="U683" i="91"/>
  <c r="Z683" i="91" s="1"/>
  <c r="U671" i="91"/>
  <c r="Z671" i="91" s="1"/>
  <c r="U659" i="91"/>
  <c r="Z659" i="91" s="1"/>
  <c r="U1160" i="91"/>
  <c r="U930" i="91"/>
  <c r="U839" i="91"/>
  <c r="Z839" i="91" s="1"/>
  <c r="U719" i="91"/>
  <c r="Z719" i="91" s="1"/>
  <c r="U1074" i="91"/>
  <c r="U798" i="91"/>
  <c r="U786" i="91"/>
  <c r="U764" i="91"/>
  <c r="U598" i="91"/>
  <c r="Z598" i="91" s="1"/>
  <c r="U583" i="91"/>
  <c r="U577" i="91"/>
  <c r="Z577" i="91" s="1"/>
  <c r="U472" i="91"/>
  <c r="U424" i="91"/>
  <c r="Z424" i="91" s="1"/>
  <c r="U376" i="91"/>
  <c r="U746" i="91"/>
  <c r="U738" i="91"/>
  <c r="Z738" i="91" s="1"/>
  <c r="U716" i="91"/>
  <c r="U674" i="91"/>
  <c r="U669" i="91"/>
  <c r="Z669" i="91" s="1"/>
  <c r="U591" i="91"/>
  <c r="Z591" i="91" s="1"/>
  <c r="U479" i="91"/>
  <c r="Z479" i="91" s="1"/>
  <c r="U1062" i="91"/>
  <c r="Z1062" i="91" s="1"/>
  <c r="U852" i="91"/>
  <c r="Z852" i="91" s="1"/>
  <c r="U782" i="91"/>
  <c r="U729" i="91"/>
  <c r="U710" i="91"/>
  <c r="U692" i="91"/>
  <c r="U687" i="91"/>
  <c r="Z687" i="91" s="1"/>
  <c r="U682" i="91"/>
  <c r="U667" i="91"/>
  <c r="U649" i="91"/>
  <c r="U644" i="91"/>
  <c r="U639" i="91"/>
  <c r="Z639" i="91" s="1"/>
  <c r="U634" i="91"/>
  <c r="Z634" i="91" s="1"/>
  <c r="U619" i="91"/>
  <c r="U602" i="91"/>
  <c r="Z602" i="91" s="1"/>
  <c r="U595" i="91"/>
  <c r="U578" i="91"/>
  <c r="U554" i="91"/>
  <c r="U530" i="91"/>
  <c r="U506" i="91"/>
  <c r="U487" i="91"/>
  <c r="U466" i="91"/>
  <c r="U459" i="91"/>
  <c r="U445" i="91"/>
  <c r="U439" i="91"/>
  <c r="U418" i="91"/>
  <c r="U411" i="91"/>
  <c r="U772" i="91"/>
  <c r="U740" i="91"/>
  <c r="U697" i="91"/>
  <c r="U584" i="91"/>
  <c r="Z584" i="91" s="1"/>
  <c r="U579" i="91"/>
  <c r="Z579" i="91" s="1"/>
  <c r="U574" i="91"/>
  <c r="Z574" i="91" s="1"/>
  <c r="U570" i="91"/>
  <c r="U564" i="91"/>
  <c r="U560" i="91"/>
  <c r="Z560" i="91" s="1"/>
  <c r="U555" i="91"/>
  <c r="Z555" i="91" s="1"/>
  <c r="U550" i="91"/>
  <c r="Z550" i="91" s="1"/>
  <c r="U546" i="91"/>
  <c r="U540" i="91"/>
  <c r="Z540" i="91" s="1"/>
  <c r="U536" i="91"/>
  <c r="Z536" i="91" s="1"/>
  <c r="U531" i="91"/>
  <c r="Z531" i="91" s="1"/>
  <c r="U526" i="91"/>
  <c r="U522" i="91"/>
  <c r="U516" i="91"/>
  <c r="Z516" i="91" s="1"/>
  <c r="U512" i="91"/>
  <c r="Z512" i="91" s="1"/>
  <c r="U507" i="91"/>
  <c r="Z507" i="91" s="1"/>
  <c r="U502" i="91"/>
  <c r="Z502" i="91" s="1"/>
  <c r="U498" i="91"/>
  <c r="U492" i="91"/>
  <c r="U480" i="91"/>
  <c r="Z480" i="91" s="1"/>
  <c r="U474" i="91"/>
  <c r="Z474" i="91" s="1"/>
  <c r="U460" i="91"/>
  <c r="Z460" i="91" s="1"/>
  <c r="U453" i="91"/>
  <c r="Z453" i="91" s="1"/>
  <c r="U432" i="91"/>
  <c r="Z432" i="91" s="1"/>
  <c r="U426" i="91"/>
  <c r="U412" i="91"/>
  <c r="Z412" i="91" s="1"/>
  <c r="U405" i="91"/>
  <c r="Z405" i="91" s="1"/>
  <c r="U384" i="91"/>
  <c r="U378" i="91"/>
  <c r="Z378" i="91" s="1"/>
  <c r="U1050" i="91"/>
  <c r="Z1050" i="91" s="1"/>
  <c r="U760" i="91"/>
  <c r="U706" i="91"/>
  <c r="Z706" i="91" s="1"/>
  <c r="U603" i="91"/>
  <c r="Z603" i="91" s="1"/>
  <c r="U911" i="91"/>
  <c r="Z911" i="91" s="1"/>
  <c r="U846" i="91"/>
  <c r="Z846" i="91" s="1"/>
  <c r="U818" i="91"/>
  <c r="U788" i="91"/>
  <c r="U675" i="91"/>
  <c r="Z675" i="91" s="1"/>
  <c r="U670" i="91"/>
  <c r="Z670" i="91" s="1"/>
  <c r="U627" i="91"/>
  <c r="Z627" i="91" s="1"/>
  <c r="U622" i="91"/>
  <c r="Z622" i="91" s="1"/>
  <c r="U885" i="91"/>
  <c r="U836" i="91"/>
  <c r="U822" i="91"/>
  <c r="U715" i="91"/>
  <c r="U607" i="91"/>
  <c r="U596" i="91"/>
  <c r="U585" i="91"/>
  <c r="U575" i="91"/>
  <c r="U571" i="91"/>
  <c r="U565" i="91"/>
  <c r="U561" i="91"/>
  <c r="U551" i="91"/>
  <c r="U547" i="91"/>
  <c r="U541" i="91"/>
  <c r="U537" i="91"/>
  <c r="U527" i="91"/>
  <c r="U523" i="91"/>
  <c r="U517" i="91"/>
  <c r="U915" i="91"/>
  <c r="U784" i="91"/>
  <c r="U774" i="91"/>
  <c r="U737" i="91"/>
  <c r="U717" i="91"/>
  <c r="U879" i="91"/>
  <c r="U762" i="91"/>
  <c r="U698" i="91"/>
  <c r="U691" i="91"/>
  <c r="U673" i="91"/>
  <c r="U668" i="91"/>
  <c r="U663" i="91"/>
  <c r="Z663" i="91" s="1"/>
  <c r="U658" i="91"/>
  <c r="Z658" i="91" s="1"/>
  <c r="U643" i="91"/>
  <c r="U625" i="91"/>
  <c r="U620" i="91"/>
  <c r="U615" i="91"/>
  <c r="Z615" i="91" s="1"/>
  <c r="U610" i="91"/>
  <c r="U589" i="91"/>
  <c r="U566" i="91"/>
  <c r="Z566" i="91" s="1"/>
  <c r="U542" i="91"/>
  <c r="Z542" i="91" s="1"/>
  <c r="U518" i="91"/>
  <c r="U904" i="91"/>
  <c r="U869" i="91"/>
  <c r="U830" i="91"/>
  <c r="U808" i="91"/>
  <c r="U750" i="91"/>
  <c r="U730" i="91"/>
  <c r="U586" i="91"/>
  <c r="Z586" i="91" s="1"/>
  <c r="U567" i="91"/>
  <c r="Z567" i="91" s="1"/>
  <c r="U552" i="91"/>
  <c r="Z552" i="91" s="1"/>
  <c r="U548" i="91"/>
  <c r="U543" i="91"/>
  <c r="Z543" i="91" s="1"/>
  <c r="U538" i="91"/>
  <c r="Z538" i="91" s="1"/>
  <c r="U534" i="91"/>
  <c r="U528" i="91"/>
  <c r="Z528" i="91" s="1"/>
  <c r="U524" i="91"/>
  <c r="Z524" i="91" s="1"/>
  <c r="U519" i="91"/>
  <c r="U514" i="91"/>
  <c r="Z514" i="91" s="1"/>
  <c r="U510" i="91"/>
  <c r="U504" i="91"/>
  <c r="Z504" i="91" s="1"/>
  <c r="U500" i="91"/>
  <c r="Z500" i="91" s="1"/>
  <c r="U495" i="91"/>
  <c r="Z495" i="91" s="1"/>
  <c r="U490" i="91"/>
  <c r="Z490" i="91" s="1"/>
  <c r="U484" i="91"/>
  <c r="Z484" i="91" s="1"/>
  <c r="U477" i="91"/>
  <c r="U812" i="91"/>
  <c r="U428" i="91"/>
  <c r="U415" i="91"/>
  <c r="U400" i="91"/>
  <c r="U372" i="91"/>
  <c r="U363" i="91"/>
  <c r="U357" i="91"/>
  <c r="U327" i="91"/>
  <c r="Z327" i="91" s="1"/>
  <c r="U308" i="91"/>
  <c r="Z308" i="91" s="1"/>
  <c r="U303" i="91"/>
  <c r="Z303" i="91" s="1"/>
  <c r="U289" i="91"/>
  <c r="U284" i="91"/>
  <c r="U279" i="91"/>
  <c r="Z279" i="91" s="1"/>
  <c r="U265" i="91"/>
  <c r="U260" i="91"/>
  <c r="Z260" i="91" s="1"/>
  <c r="U255" i="91"/>
  <c r="Z255" i="91" s="1"/>
  <c r="U236" i="91"/>
  <c r="Z236" i="91" s="1"/>
  <c r="U230" i="91"/>
  <c r="Z230" i="91" s="1"/>
  <c r="U794" i="91"/>
  <c r="U608" i="91"/>
  <c r="U503" i="91"/>
  <c r="U493" i="91"/>
  <c r="U478" i="91"/>
  <c r="Z478" i="91" s="1"/>
  <c r="U457" i="91"/>
  <c r="Z457" i="91" s="1"/>
  <c r="U294" i="91"/>
  <c r="Z294" i="91" s="1"/>
  <c r="U270" i="91"/>
  <c r="Z270" i="91" s="1"/>
  <c r="U734" i="91"/>
  <c r="U499" i="91"/>
  <c r="U469" i="91"/>
  <c r="Z469" i="91" s="1"/>
  <c r="U441" i="91"/>
  <c r="U430" i="91"/>
  <c r="Z430" i="91" s="1"/>
  <c r="U402" i="91"/>
  <c r="Z402" i="91" s="1"/>
  <c r="U388" i="91"/>
  <c r="Z388" i="91" s="1"/>
  <c r="U386" i="91"/>
  <c r="U382" i="91"/>
  <c r="Z382" i="91" s="1"/>
  <c r="U380" i="91"/>
  <c r="U375" i="91"/>
  <c r="Z375" i="91" s="1"/>
  <c r="U367" i="91"/>
  <c r="U364" i="91"/>
  <c r="Z364" i="91" s="1"/>
  <c r="U776" i="91"/>
  <c r="U370" i="91"/>
  <c r="U339" i="91"/>
  <c r="U513" i="91"/>
  <c r="U489" i="91"/>
  <c r="U483" i="91"/>
  <c r="U352" i="91"/>
  <c r="Z352" i="91" s="1"/>
  <c r="U310" i="91"/>
  <c r="Z310" i="91" s="1"/>
  <c r="U286" i="91"/>
  <c r="Z286" i="91" s="1"/>
  <c r="U262" i="91"/>
  <c r="Z262" i="91" s="1"/>
  <c r="U770" i="91"/>
  <c r="U451" i="91"/>
  <c r="U448" i="91"/>
  <c r="Z448" i="91" s="1"/>
  <c r="U423" i="91"/>
  <c r="U408" i="91"/>
  <c r="Z408" i="91" s="1"/>
  <c r="U361" i="91"/>
  <c r="Z361" i="91" s="1"/>
  <c r="U355" i="91"/>
  <c r="U226" i="91"/>
  <c r="Z226" i="91" s="1"/>
  <c r="U661" i="91"/>
  <c r="U471" i="91"/>
  <c r="Z471" i="91" s="1"/>
  <c r="U468" i="91"/>
  <c r="U456" i="91"/>
  <c r="Z456" i="91" s="1"/>
  <c r="U436" i="91"/>
  <c r="Z436" i="91" s="1"/>
  <c r="U397" i="91"/>
  <c r="U391" i="91"/>
  <c r="U705" i="91"/>
  <c r="U656" i="91"/>
  <c r="U601" i="91"/>
  <c r="U403" i="91"/>
  <c r="U340" i="91"/>
  <c r="Z340" i="91" s="1"/>
  <c r="U337" i="91"/>
  <c r="U329" i="91"/>
  <c r="U322" i="91"/>
  <c r="Z322" i="91" s="1"/>
  <c r="U318" i="91"/>
  <c r="Z318" i="91" s="1"/>
  <c r="U306" i="91"/>
  <c r="Z306" i="91" s="1"/>
  <c r="U694" i="91"/>
  <c r="Z694" i="91" s="1"/>
  <c r="U679" i="91"/>
  <c r="U429" i="91"/>
  <c r="Z429" i="91" s="1"/>
  <c r="U420" i="91"/>
  <c r="U387" i="91"/>
  <c r="U366" i="91"/>
  <c r="U359" i="91"/>
  <c r="U333" i="91"/>
  <c r="U326" i="91"/>
  <c r="U297" i="91"/>
  <c r="U651" i="91"/>
  <c r="Z651" i="91" s="1"/>
  <c r="U494" i="91"/>
  <c r="Z494" i="91" s="1"/>
  <c r="U883" i="91"/>
  <c r="Z883" i="91" s="1"/>
  <c r="U631" i="91"/>
  <c r="U613" i="91"/>
  <c r="U590" i="91"/>
  <c r="U409" i="91"/>
  <c r="Z409" i="91" s="1"/>
  <c r="U250" i="91"/>
  <c r="Z250" i="91" s="1"/>
  <c r="U202" i="91"/>
  <c r="Z202" i="91" s="1"/>
  <c r="U334" i="91"/>
  <c r="Z334" i="91" s="1"/>
  <c r="U264" i="91"/>
  <c r="U207" i="91"/>
  <c r="Z207" i="91" s="1"/>
  <c r="U177" i="91"/>
  <c r="Z177" i="91" s="1"/>
  <c r="U167" i="91"/>
  <c r="Z167" i="91" s="1"/>
  <c r="U163" i="91"/>
  <c r="U153" i="91"/>
  <c r="Z153" i="91" s="1"/>
  <c r="U147" i="91"/>
  <c r="Z147" i="91" s="1"/>
  <c r="U133" i="91"/>
  <c r="Z133" i="91" s="1"/>
  <c r="U127" i="91"/>
  <c r="U106" i="91"/>
  <c r="Z106" i="91" s="1"/>
  <c r="U99" i="91"/>
  <c r="Z99" i="91" s="1"/>
  <c r="U85" i="91"/>
  <c r="Z85" i="91" s="1"/>
  <c r="U76" i="91"/>
  <c r="Z76" i="91" s="1"/>
  <c r="U87" i="91"/>
  <c r="Z87" i="91" s="1"/>
  <c r="U79" i="91"/>
  <c r="Z79" i="91" s="1"/>
  <c r="U70" i="91"/>
  <c r="Z70" i="91" s="1"/>
  <c r="U67" i="91"/>
  <c r="Z67" i="91" s="1"/>
  <c r="U61" i="91"/>
  <c r="U58" i="91"/>
  <c r="Z58" i="91" s="1"/>
  <c r="U52" i="91"/>
  <c r="Z52" i="91" s="1"/>
  <c r="U46" i="91"/>
  <c r="U43" i="91"/>
  <c r="Z43" i="91" s="1"/>
  <c r="U37" i="91"/>
  <c r="Z37" i="91" s="1"/>
  <c r="U19" i="91"/>
  <c r="Z19" i="91" s="1"/>
  <c r="U13" i="91"/>
  <c r="Z13" i="91" s="1"/>
  <c r="U234" i="91"/>
  <c r="Z234" i="91" s="1"/>
  <c r="U84" i="91"/>
  <c r="U36" i="91"/>
  <c r="Z36" i="91" s="1"/>
  <c r="U12" i="91"/>
  <c r="Z12" i="91" s="1"/>
  <c r="U304" i="91"/>
  <c r="Z304" i="91" s="1"/>
  <c r="U148" i="91"/>
  <c r="U100" i="91"/>
  <c r="Z100" i="91" s="1"/>
  <c r="U55" i="91"/>
  <c r="Z55" i="91" s="1"/>
  <c r="U40" i="91"/>
  <c r="Z40" i="91" s="1"/>
  <c r="U28" i="91"/>
  <c r="Z28" i="91" s="1"/>
  <c r="U22" i="91"/>
  <c r="Z22" i="91" s="1"/>
  <c r="U16" i="91"/>
  <c r="Z16" i="91" s="1"/>
  <c r="U347" i="91"/>
  <c r="Z347" i="91" s="1"/>
  <c r="U258" i="91"/>
  <c r="Z258" i="91" s="1"/>
  <c r="U256" i="91"/>
  <c r="Z256" i="91" s="1"/>
  <c r="U201" i="91"/>
  <c r="Z201" i="91" s="1"/>
  <c r="U73" i="91"/>
  <c r="Z73" i="91" s="1"/>
  <c r="U64" i="91"/>
  <c r="Z64" i="91" s="1"/>
  <c r="U49" i="91"/>
  <c r="Z49" i="91" s="1"/>
  <c r="U31" i="91"/>
  <c r="Z31" i="91" s="1"/>
  <c r="U25" i="91"/>
  <c r="T11" i="91"/>
  <c r="AC187" i="91" s="1"/>
  <c r="U204" i="91"/>
  <c r="U126" i="91"/>
  <c r="U15" i="91"/>
  <c r="U442" i="91"/>
  <c r="Z442" i="91" s="1"/>
  <c r="U252" i="91"/>
  <c r="Z252" i="91" s="1"/>
  <c r="U249" i="91"/>
  <c r="Z249" i="91" s="1"/>
  <c r="U242" i="91"/>
  <c r="Z242" i="91" s="1"/>
  <c r="U235" i="91"/>
  <c r="Z235" i="91" s="1"/>
  <c r="U233" i="91"/>
  <c r="U214" i="91"/>
  <c r="Z214" i="91" s="1"/>
  <c r="U187" i="91"/>
  <c r="U178" i="91"/>
  <c r="Z178" i="91" s="1"/>
  <c r="U174" i="91"/>
  <c r="Z174" i="91" s="1"/>
  <c r="U164" i="91"/>
  <c r="U154" i="91"/>
  <c r="Z154" i="91" s="1"/>
  <c r="U142" i="91"/>
  <c r="Z142" i="91" s="1"/>
  <c r="U135" i="91"/>
  <c r="Z135" i="91" s="1"/>
  <c r="U121" i="91"/>
  <c r="Z121" i="91" s="1"/>
  <c r="U115" i="91"/>
  <c r="U94" i="91"/>
  <c r="U34" i="91"/>
  <c r="Z34" i="91" s="1"/>
  <c r="U33" i="91"/>
  <c r="Z33" i="91" s="1"/>
  <c r="U18" i="91"/>
  <c r="Z18" i="91" s="1"/>
  <c r="U646" i="91"/>
  <c r="Z646" i="91" s="1"/>
  <c r="U300" i="91"/>
  <c r="Z300" i="91" s="1"/>
  <c r="U276" i="91"/>
  <c r="Z276" i="91" s="1"/>
  <c r="U267" i="91"/>
  <c r="U254" i="91"/>
  <c r="Z254" i="91" s="1"/>
  <c r="U224" i="91"/>
  <c r="Z224" i="91" s="1"/>
  <c r="U208" i="91"/>
  <c r="Z208" i="91" s="1"/>
  <c r="U195" i="91"/>
  <c r="Z195" i="91" s="1"/>
  <c r="U184" i="91"/>
  <c r="Z184" i="91" s="1"/>
  <c r="U169" i="91"/>
  <c r="Z169" i="91" s="1"/>
  <c r="U160" i="91"/>
  <c r="U150" i="91"/>
  <c r="Z150" i="91" s="1"/>
  <c r="U136" i="91"/>
  <c r="Z136" i="91" s="1"/>
  <c r="U129" i="91"/>
  <c r="Z129" i="91" s="1"/>
  <c r="U108" i="91"/>
  <c r="Z108" i="91" s="1"/>
  <c r="U102" i="91"/>
  <c r="Z102" i="91" s="1"/>
  <c r="U88" i="91"/>
  <c r="Z88" i="91" s="1"/>
  <c r="U80" i="91"/>
  <c r="Z80" i="91" s="1"/>
  <c r="U462" i="91"/>
  <c r="U245" i="91"/>
  <c r="Z245" i="91" s="1"/>
  <c r="U238" i="91"/>
  <c r="Z238" i="91" s="1"/>
  <c r="U191" i="91"/>
  <c r="Z191" i="91" s="1"/>
  <c r="U210" i="91"/>
  <c r="U39" i="91"/>
  <c r="Z39" i="91" s="1"/>
  <c r="U21" i="91"/>
  <c r="U280" i="91"/>
  <c r="Z280" i="91" s="1"/>
  <c r="U131" i="91"/>
  <c r="U104" i="91"/>
  <c r="U181" i="91"/>
  <c r="Z181" i="91" s="1"/>
  <c r="U172" i="91"/>
  <c r="Z172" i="91" s="1"/>
  <c r="U105" i="91"/>
  <c r="U27" i="91"/>
  <c r="U290" i="91"/>
  <c r="Z290" i="91" s="1"/>
  <c r="U274" i="91"/>
  <c r="Z274" i="91" s="1"/>
  <c r="U229" i="91"/>
  <c r="U209" i="91"/>
  <c r="Z209" i="91" s="1"/>
  <c r="U196" i="91"/>
  <c r="Z196" i="91" s="1"/>
  <c r="U124" i="91"/>
  <c r="Z124" i="91" s="1"/>
  <c r="U110" i="91"/>
  <c r="U193" i="91"/>
  <c r="Z193" i="91" s="1"/>
  <c r="U157" i="91"/>
  <c r="Z157" i="91" s="1"/>
  <c r="U282" i="91"/>
  <c r="Z282" i="91" s="1"/>
  <c r="U220" i="91"/>
  <c r="U218" i="91"/>
  <c r="Z218" i="91" s="1"/>
  <c r="U180" i="91"/>
  <c r="Z180" i="91" s="1"/>
  <c r="U171" i="91"/>
  <c r="Z171" i="91" s="1"/>
  <c r="U156" i="91"/>
  <c r="U42" i="91"/>
  <c r="Z42" i="91" s="1"/>
  <c r="U24" i="91"/>
  <c r="U450" i="91"/>
  <c r="Z450" i="91" s="1"/>
  <c r="U330" i="91"/>
  <c r="Z330" i="91" s="1"/>
  <c r="U266" i="91"/>
  <c r="Z266" i="91" s="1"/>
  <c r="U132" i="91"/>
  <c r="U112" i="91"/>
  <c r="U298" i="91"/>
  <c r="Z298" i="91" s="1"/>
  <c r="U277" i="91"/>
  <c r="U268" i="91"/>
  <c r="U248" i="91"/>
  <c r="Z248" i="91" s="1"/>
  <c r="U213" i="91"/>
  <c r="U200" i="91"/>
  <c r="U189" i="91"/>
  <c r="U186" i="91"/>
  <c r="Z186" i="91" s="1"/>
  <c r="U146" i="91"/>
  <c r="Z146" i="91" s="1"/>
  <c r="U140" i="91"/>
  <c r="Z140" i="91" s="1"/>
  <c r="U119" i="91"/>
  <c r="Z119" i="91" s="1"/>
  <c r="U98" i="91"/>
  <c r="U92" i="91"/>
  <c r="Z92" i="91" s="1"/>
  <c r="U75" i="91"/>
  <c r="Z75" i="91" s="1"/>
  <c r="U72" i="91"/>
  <c r="Z72" i="91" s="1"/>
  <c r="U69" i="91"/>
  <c r="U66" i="91"/>
  <c r="Z66" i="91" s="1"/>
  <c r="U63" i="91"/>
  <c r="Z63" i="91" s="1"/>
  <c r="U60" i="91"/>
  <c r="Z60" i="91" s="1"/>
  <c r="U57" i="91"/>
  <c r="Z57" i="91" s="1"/>
  <c r="U54" i="91"/>
  <c r="Z54" i="91" s="1"/>
  <c r="U51" i="91"/>
  <c r="Z51" i="91" s="1"/>
  <c r="U48" i="91"/>
  <c r="Z48" i="91" s="1"/>
  <c r="U45" i="91"/>
  <c r="Z45" i="91" s="1"/>
  <c r="U30" i="91"/>
  <c r="Z30" i="91" s="1"/>
  <c r="X44" i="91"/>
  <c r="X56" i="91"/>
  <c r="X62" i="91"/>
  <c r="X68" i="91"/>
  <c r="X74" i="91"/>
  <c r="AB91" i="91"/>
  <c r="U253" i="91"/>
  <c r="F8" i="91"/>
  <c r="G8" i="91" s="1"/>
  <c r="H8" i="91" s="1"/>
  <c r="I8" i="91" s="1"/>
  <c r="J8" i="91" s="1"/>
  <c r="K8" i="91" s="1"/>
  <c r="L8" i="91" s="1"/>
  <c r="M8" i="91" s="1"/>
  <c r="N8" i="91" s="1"/>
  <c r="O8" i="91" s="1"/>
  <c r="P8" i="91" s="1"/>
  <c r="Q8" i="91" s="1"/>
  <c r="R8" i="91" s="1"/>
  <c r="S8" i="91" s="1"/>
  <c r="T8" i="91" s="1"/>
  <c r="U116" i="91"/>
  <c r="Z116" i="91" s="1"/>
  <c r="X29" i="91"/>
  <c r="X41" i="91"/>
  <c r="X53" i="91"/>
  <c r="X65" i="91"/>
  <c r="V93" i="91"/>
  <c r="X122" i="91"/>
  <c r="V103" i="91"/>
  <c r="X17" i="91"/>
  <c r="X35" i="91"/>
  <c r="X47" i="91"/>
  <c r="X59" i="91"/>
  <c r="X71" i="91"/>
  <c r="V77" i="91"/>
  <c r="W78" i="91"/>
  <c r="W86" i="91"/>
  <c r="X23" i="91"/>
  <c r="X83" i="91"/>
  <c r="V81" i="91"/>
  <c r="W134" i="91"/>
  <c r="X20" i="91"/>
  <c r="X38" i="91"/>
  <c r="U152" i="91"/>
  <c r="W176" i="91"/>
  <c r="X14" i="91"/>
  <c r="X26" i="91"/>
  <c r="X50" i="91"/>
  <c r="V141" i="91"/>
  <c r="V126" i="91"/>
  <c r="AD157" i="91"/>
  <c r="AD170" i="91"/>
  <c r="AD179" i="91"/>
  <c r="AD181" i="91"/>
  <c r="AD193" i="91"/>
  <c r="X197" i="91"/>
  <c r="U197" i="91"/>
  <c r="V204" i="91"/>
  <c r="W204" i="91"/>
  <c r="V210" i="91"/>
  <c r="X210" i="91"/>
  <c r="AD216" i="91"/>
  <c r="AD217" i="91"/>
  <c r="AD219" i="91"/>
  <c r="X221" i="91"/>
  <c r="AD224" i="91"/>
  <c r="AD234" i="91"/>
  <c r="X234" i="91"/>
  <c r="V246" i="91"/>
  <c r="U246" i="91"/>
  <c r="Z246" i="91" s="1"/>
  <c r="AD281" i="91"/>
  <c r="X292" i="91"/>
  <c r="W292" i="91"/>
  <c r="V292" i="91"/>
  <c r="U292" i="91"/>
  <c r="U465" i="91"/>
  <c r="X232" i="91"/>
  <c r="U91" i="91"/>
  <c r="U97" i="91"/>
  <c r="AD102" i="91"/>
  <c r="X104" i="91"/>
  <c r="V105" i="91"/>
  <c r="AD108" i="91"/>
  <c r="U111" i="91"/>
  <c r="U118" i="91"/>
  <c r="AD122" i="91"/>
  <c r="U125" i="91"/>
  <c r="W126" i="91"/>
  <c r="AD129" i="91"/>
  <c r="V132" i="91"/>
  <c r="U139" i="91"/>
  <c r="U145" i="91"/>
  <c r="AD150" i="91"/>
  <c r="AD160" i="91"/>
  <c r="U162" i="91"/>
  <c r="AD164" i="91"/>
  <c r="U166" i="91"/>
  <c r="V171" i="91"/>
  <c r="AD174" i="91"/>
  <c r="U176" i="91"/>
  <c r="X186" i="91"/>
  <c r="W189" i="91"/>
  <c r="Y189" i="91" s="1"/>
  <c r="W197" i="91"/>
  <c r="W200" i="91"/>
  <c r="X204" i="91"/>
  <c r="W210" i="91"/>
  <c r="W213" i="91"/>
  <c r="AD220" i="91"/>
  <c r="X220" i="91"/>
  <c r="W220" i="91"/>
  <c r="X225" i="91"/>
  <c r="V234" i="91"/>
  <c r="U241" i="91"/>
  <c r="X246" i="91"/>
  <c r="AD249" i="91"/>
  <c r="U259" i="91"/>
  <c r="Z259" i="91" s="1"/>
  <c r="AD259" i="91"/>
  <c r="AD292" i="91"/>
  <c r="AD374" i="91"/>
  <c r="U435" i="91"/>
  <c r="Z435" i="91" s="1"/>
  <c r="X152" i="91"/>
  <c r="AD455" i="91"/>
  <c r="X455" i="91"/>
  <c r="W455" i="91"/>
  <c r="U455" i="91"/>
  <c r="V455" i="91"/>
  <c r="AD88" i="91"/>
  <c r="AD136" i="91"/>
  <c r="V138" i="91"/>
  <c r="V139" i="91"/>
  <c r="AD142" i="91"/>
  <c r="V145" i="91"/>
  <c r="V152" i="91"/>
  <c r="W162" i="91"/>
  <c r="V166" i="91"/>
  <c r="V176" i="91"/>
  <c r="X185" i="91"/>
  <c r="U185" i="91"/>
  <c r="X188" i="91"/>
  <c r="AD188" i="91"/>
  <c r="U192" i="91"/>
  <c r="AD199" i="91"/>
  <c r="X199" i="91"/>
  <c r="X206" i="91"/>
  <c r="W206" i="91"/>
  <c r="AD206" i="91"/>
  <c r="W212" i="91"/>
  <c r="U215" i="91"/>
  <c r="U227" i="91"/>
  <c r="X227" i="91"/>
  <c r="W227" i="91"/>
  <c r="AD227" i="91"/>
  <c r="AD236" i="91"/>
  <c r="V241" i="91"/>
  <c r="AD243" i="91"/>
  <c r="AD244" i="91"/>
  <c r="AD246" i="91"/>
  <c r="V257" i="91"/>
  <c r="U257" i="91"/>
  <c r="AD262" i="91"/>
  <c r="AD264" i="91"/>
  <c r="V272" i="91"/>
  <c r="X272" i="91"/>
  <c r="W272" i="91"/>
  <c r="AD272" i="91"/>
  <c r="U287" i="91"/>
  <c r="AD287" i="91"/>
  <c r="X287" i="91"/>
  <c r="W287" i="91"/>
  <c r="V287" i="91"/>
  <c r="AD296" i="91"/>
  <c r="X302" i="91"/>
  <c r="W302" i="91"/>
  <c r="V302" i="91"/>
  <c r="U302" i="91"/>
  <c r="AD315" i="91"/>
  <c r="X315" i="91"/>
  <c r="W315" i="91"/>
  <c r="V315" i="91"/>
  <c r="U315" i="91"/>
  <c r="AD345" i="91"/>
  <c r="W394" i="91"/>
  <c r="X577" i="91"/>
  <c r="AD184" i="91"/>
  <c r="W84" i="91"/>
  <c r="V90" i="91"/>
  <c r="V91" i="91"/>
  <c r="W105" i="91"/>
  <c r="W132" i="91"/>
  <c r="U14" i="91"/>
  <c r="U23" i="91"/>
  <c r="U32" i="91"/>
  <c r="U41" i="91"/>
  <c r="U68" i="91"/>
  <c r="U71" i="91"/>
  <c r="U74" i="91"/>
  <c r="V83" i="91"/>
  <c r="AD109" i="91"/>
  <c r="V110" i="91"/>
  <c r="W111" i="91"/>
  <c r="U117" i="91"/>
  <c r="W118" i="91"/>
  <c r="W125" i="91"/>
  <c r="AD128" i="91"/>
  <c r="X132" i="91"/>
  <c r="AD135" i="91"/>
  <c r="U138" i="91"/>
  <c r="X139" i="91"/>
  <c r="U144" i="91"/>
  <c r="W145" i="91"/>
  <c r="Y145" i="91" s="1"/>
  <c r="W151" i="91"/>
  <c r="W152" i="91"/>
  <c r="X161" i="91"/>
  <c r="U161" i="91"/>
  <c r="X162" i="91"/>
  <c r="W166" i="91"/>
  <c r="U170" i="91"/>
  <c r="W175" i="91"/>
  <c r="V185" i="91"/>
  <c r="U188" i="91"/>
  <c r="V192" i="91"/>
  <c r="AD194" i="91"/>
  <c r="U199" i="91"/>
  <c r="AD201" i="91"/>
  <c r="U206" i="91"/>
  <c r="U212" i="91"/>
  <c r="V215" i="91"/>
  <c r="AD222" i="91"/>
  <c r="V227" i="91"/>
  <c r="W257" i="91"/>
  <c r="W261" i="91"/>
  <c r="X261" i="91"/>
  <c r="V261" i="91"/>
  <c r="AD266" i="91"/>
  <c r="U272" i="91"/>
  <c r="Z272" i="91" s="1"/>
  <c r="AD275" i="91"/>
  <c r="X278" i="91"/>
  <c r="U278" i="91"/>
  <c r="AD293" i="91"/>
  <c r="AD302" i="91"/>
  <c r="U350" i="91"/>
  <c r="V415" i="91"/>
  <c r="X176" i="91"/>
  <c r="AD242" i="91"/>
  <c r="AD94" i="91"/>
  <c r="V97" i="91"/>
  <c r="V118" i="91"/>
  <c r="U29" i="91"/>
  <c r="U38" i="91"/>
  <c r="U47" i="91"/>
  <c r="AD79" i="91"/>
  <c r="X84" i="91"/>
  <c r="X91" i="91"/>
  <c r="V32" i="91"/>
  <c r="V47" i="91"/>
  <c r="V59" i="91"/>
  <c r="V68" i="91"/>
  <c r="U89" i="91"/>
  <c r="W90" i="91"/>
  <c r="AD93" i="91"/>
  <c r="W104" i="91"/>
  <c r="AD114" i="91"/>
  <c r="V117" i="91"/>
  <c r="AD141" i="91"/>
  <c r="AD153" i="91"/>
  <c r="U155" i="91"/>
  <c r="V161" i="91"/>
  <c r="AD163" i="91"/>
  <c r="U165" i="91"/>
  <c r="X166" i="91"/>
  <c r="V170" i="91"/>
  <c r="AD173" i="91"/>
  <c r="U175" i="91"/>
  <c r="AD177" i="91"/>
  <c r="U179" i="91"/>
  <c r="W185" i="91"/>
  <c r="V188" i="91"/>
  <c r="W192" i="91"/>
  <c r="V199" i="91"/>
  <c r="V206" i="91"/>
  <c r="V212" i="91"/>
  <c r="W215" i="91"/>
  <c r="AD232" i="91"/>
  <c r="AD247" i="91"/>
  <c r="X247" i="91"/>
  <c r="W247" i="91"/>
  <c r="AD251" i="91"/>
  <c r="X257" i="91"/>
  <c r="X259" i="91"/>
  <c r="U261" i="91"/>
  <c r="U263" i="91"/>
  <c r="AD263" i="91"/>
  <c r="X263" i="91"/>
  <c r="W263" i="91"/>
  <c r="AD268" i="91"/>
  <c r="V278" i="91"/>
  <c r="W285" i="91"/>
  <c r="X285" i="91"/>
  <c r="V285" i="91"/>
  <c r="AD305" i="91"/>
  <c r="W309" i="91"/>
  <c r="X309" i="91"/>
  <c r="V309" i="91"/>
  <c r="AD309" i="91"/>
  <c r="V316" i="91"/>
  <c r="U316" i="91"/>
  <c r="AD316" i="91"/>
  <c r="W316" i="91"/>
  <c r="U323" i="91"/>
  <c r="AD336" i="91"/>
  <c r="AD370" i="91"/>
  <c r="U83" i="91"/>
  <c r="V111" i="91"/>
  <c r="X126" i="91"/>
  <c r="U17" i="91"/>
  <c r="U26" i="91"/>
  <c r="U53" i="91"/>
  <c r="AD87" i="91"/>
  <c r="U90" i="91"/>
  <c r="V104" i="91"/>
  <c r="X105" i="91"/>
  <c r="V14" i="91"/>
  <c r="V20" i="91"/>
  <c r="V29" i="91"/>
  <c r="V44" i="91"/>
  <c r="U82" i="91"/>
  <c r="V96" i="91"/>
  <c r="X97" i="91"/>
  <c r="U103" i="91"/>
  <c r="AD120" i="91"/>
  <c r="U123" i="91"/>
  <c r="X125" i="91"/>
  <c r="U130" i="91"/>
  <c r="W131" i="91"/>
  <c r="U137" i="91"/>
  <c r="W138" i="91"/>
  <c r="V144" i="91"/>
  <c r="X145" i="91"/>
  <c r="U151" i="91"/>
  <c r="W14" i="91"/>
  <c r="W17" i="91"/>
  <c r="W20" i="91"/>
  <c r="W23" i="91"/>
  <c r="W26" i="91"/>
  <c r="W29" i="91"/>
  <c r="W32" i="91"/>
  <c r="W35" i="91"/>
  <c r="W38" i="91"/>
  <c r="W41" i="91"/>
  <c r="W44" i="91"/>
  <c r="W47" i="91"/>
  <c r="W50" i="91"/>
  <c r="W53" i="91"/>
  <c r="W56" i="91"/>
  <c r="W59" i="91"/>
  <c r="W62" i="91"/>
  <c r="W65" i="91"/>
  <c r="W68" i="91"/>
  <c r="W71" i="91"/>
  <c r="W74" i="91"/>
  <c r="AD77" i="91"/>
  <c r="U81" i="91"/>
  <c r="Z81" i="91" s="1"/>
  <c r="V82" i="91"/>
  <c r="V89" i="91"/>
  <c r="X90" i="91"/>
  <c r="U95" i="91"/>
  <c r="W96" i="91"/>
  <c r="AD100" i="91"/>
  <c r="V102" i="91"/>
  <c r="V109" i="91"/>
  <c r="X110" i="91"/>
  <c r="W117" i="91"/>
  <c r="U122" i="91"/>
  <c r="V123" i="91"/>
  <c r="V130" i="91"/>
  <c r="X131" i="91"/>
  <c r="V137" i="91"/>
  <c r="X138" i="91"/>
  <c r="AC140" i="91"/>
  <c r="U143" i="91"/>
  <c r="Z143" i="91" s="1"/>
  <c r="W144" i="91"/>
  <c r="AD148" i="91"/>
  <c r="V150" i="91"/>
  <c r="V151" i="91"/>
  <c r="V155" i="91"/>
  <c r="X156" i="91"/>
  <c r="W161" i="91"/>
  <c r="V165" i="91"/>
  <c r="AD169" i="91"/>
  <c r="W170" i="91"/>
  <c r="V175" i="91"/>
  <c r="V179" i="91"/>
  <c r="X180" i="91"/>
  <c r="W188" i="91"/>
  <c r="X192" i="91"/>
  <c r="V195" i="91"/>
  <c r="X195" i="91"/>
  <c r="AD197" i="91"/>
  <c r="W199" i="91"/>
  <c r="AD204" i="91"/>
  <c r="AD210" i="91"/>
  <c r="X212" i="91"/>
  <c r="X215" i="91"/>
  <c r="W231" i="91"/>
  <c r="V231" i="91"/>
  <c r="X231" i="91"/>
  <c r="AD239" i="91"/>
  <c r="U247" i="91"/>
  <c r="X254" i="91"/>
  <c r="AD257" i="91"/>
  <c r="V263" i="91"/>
  <c r="AD267" i="91"/>
  <c r="W267" i="91"/>
  <c r="V267" i="91"/>
  <c r="W278" i="91"/>
  <c r="U285" i="91"/>
  <c r="U309" i="91"/>
  <c r="V312" i="91"/>
  <c r="U312" i="91"/>
  <c r="AD312" i="91"/>
  <c r="X312" i="91"/>
  <c r="W312" i="91"/>
  <c r="X316" i="91"/>
  <c r="AD323" i="91"/>
  <c r="X356" i="91"/>
  <c r="V356" i="91"/>
  <c r="AD356" i="91"/>
  <c r="W356" i="91"/>
  <c r="U356" i="91"/>
  <c r="U525" i="91"/>
  <c r="Z525" i="91" s="1"/>
  <c r="AD115" i="91"/>
  <c r="U20" i="91"/>
  <c r="U35" i="91"/>
  <c r="U44" i="91"/>
  <c r="Z44" i="91" s="1"/>
  <c r="U50" i="91"/>
  <c r="U56" i="91"/>
  <c r="U59" i="91"/>
  <c r="U62" i="91"/>
  <c r="U65" i="91"/>
  <c r="U96" i="91"/>
  <c r="W97" i="91"/>
  <c r="W103" i="91"/>
  <c r="V17" i="91"/>
  <c r="V23" i="91"/>
  <c r="V26" i="91"/>
  <c r="V35" i="91"/>
  <c r="V38" i="91"/>
  <c r="V41" i="91"/>
  <c r="V50" i="91"/>
  <c r="V53" i="91"/>
  <c r="V56" i="91"/>
  <c r="V62" i="91"/>
  <c r="V65" i="91"/>
  <c r="V71" i="91"/>
  <c r="V74" i="91"/>
  <c r="AD78" i="91"/>
  <c r="W83" i="91"/>
  <c r="AD86" i="91"/>
  <c r="U109" i="91"/>
  <c r="W110" i="91"/>
  <c r="X111" i="91"/>
  <c r="X116" i="91"/>
  <c r="X118" i="91"/>
  <c r="AD134" i="91"/>
  <c r="X32" i="91"/>
  <c r="W82" i="91"/>
  <c r="W89" i="91"/>
  <c r="V95" i="91"/>
  <c r="X96" i="91"/>
  <c r="X103" i="91"/>
  <c r="W109" i="91"/>
  <c r="W115" i="91"/>
  <c r="Y115" i="91" s="1"/>
  <c r="V116" i="91"/>
  <c r="X117" i="91"/>
  <c r="AD121" i="91"/>
  <c r="V122" i="91"/>
  <c r="W123" i="91"/>
  <c r="W130" i="91"/>
  <c r="Y130" i="91" s="1"/>
  <c r="W137" i="91"/>
  <c r="V143" i="91"/>
  <c r="X144" i="91"/>
  <c r="X151" i="91"/>
  <c r="AD154" i="91"/>
  <c r="W155" i="91"/>
  <c r="X164" i="91"/>
  <c r="W165" i="91"/>
  <c r="X170" i="91"/>
  <c r="V174" i="91"/>
  <c r="X175" i="91"/>
  <c r="AD178" i="91"/>
  <c r="W179" i="91"/>
  <c r="W187" i="91"/>
  <c r="W217" i="91"/>
  <c r="V217" i="91"/>
  <c r="U217" i="91"/>
  <c r="X217" i="91"/>
  <c r="AD218" i="91"/>
  <c r="AD225" i="91"/>
  <c r="U231" i="91"/>
  <c r="W233" i="91"/>
  <c r="V233" i="91"/>
  <c r="AD233" i="91"/>
  <c r="X242" i="91"/>
  <c r="V247" i="91"/>
  <c r="AD269" i="91"/>
  <c r="V288" i="91"/>
  <c r="W288" i="91"/>
  <c r="U288" i="91"/>
  <c r="V320" i="91"/>
  <c r="AD320" i="91"/>
  <c r="X320" i="91"/>
  <c r="W320" i="91"/>
  <c r="AD391" i="91"/>
  <c r="AD368" i="91"/>
  <c r="AD337" i="91"/>
  <c r="U320" i="91"/>
  <c r="AD399" i="91"/>
  <c r="AD383" i="91"/>
  <c r="AD371" i="91"/>
  <c r="AD350" i="91"/>
  <c r="AD334" i="91"/>
  <c r="AD326" i="91"/>
  <c r="AD338" i="91"/>
  <c r="AD335" i="91"/>
  <c r="AD364" i="91"/>
  <c r="AD351" i="91"/>
  <c r="AD324" i="91"/>
  <c r="AD398" i="91"/>
  <c r="X437" i="91"/>
  <c r="X447" i="91"/>
  <c r="W447" i="91"/>
  <c r="V447" i="91"/>
  <c r="U447" i="91"/>
  <c r="AD447" i="91"/>
  <c r="W491" i="91"/>
  <c r="Y491" i="91" s="1"/>
  <c r="W91" i="91"/>
  <c r="AD256" i="91"/>
  <c r="U101" i="91"/>
  <c r="AD126" i="91"/>
  <c r="AD306" i="91"/>
  <c r="AD282" i="91"/>
  <c r="AD258" i="91"/>
  <c r="AD214" i="91"/>
  <c r="X128" i="91"/>
  <c r="AD308" i="91"/>
  <c r="AD284" i="91"/>
  <c r="AD260" i="91"/>
  <c r="AD230" i="91"/>
  <c r="AD299" i="91"/>
  <c r="AD294" i="91"/>
  <c r="AD289" i="91"/>
  <c r="AD304" i="91"/>
  <c r="AD280" i="91"/>
  <c r="AD310" i="91"/>
  <c r="AD300" i="91"/>
  <c r="AD290" i="91"/>
  <c r="AD286" i="91"/>
  <c r="AD276" i="91"/>
  <c r="AD132" i="91"/>
  <c r="AD146" i="91"/>
  <c r="U149" i="91"/>
  <c r="Z149" i="91" s="1"/>
  <c r="AD152" i="91"/>
  <c r="V159" i="91"/>
  <c r="AD172" i="91"/>
  <c r="AD176" i="91"/>
  <c r="V183" i="91"/>
  <c r="AD190" i="91"/>
  <c r="V198" i="91"/>
  <c r="W205" i="91"/>
  <c r="U205" i="91"/>
  <c r="AD211" i="91"/>
  <c r="X211" i="91"/>
  <c r="U211" i="91"/>
  <c r="V228" i="91"/>
  <c r="AD228" i="91"/>
  <c r="V240" i="91"/>
  <c r="W240" i="91"/>
  <c r="U240" i="91"/>
  <c r="W273" i="91"/>
  <c r="AD273" i="91"/>
  <c r="AD278" i="91"/>
  <c r="U283" i="91"/>
  <c r="AD283" i="91"/>
  <c r="W283" i="91"/>
  <c r="V283" i="91"/>
  <c r="AD285" i="91"/>
  <c r="W313" i="91"/>
  <c r="V313" i="91"/>
  <c r="X313" i="91"/>
  <c r="U313" i="91"/>
  <c r="AD313" i="91"/>
  <c r="AD328" i="91"/>
  <c r="V362" i="91"/>
  <c r="AD362" i="91"/>
  <c r="X362" i="91"/>
  <c r="W362" i="91"/>
  <c r="U362" i="91"/>
  <c r="AD381" i="91"/>
  <c r="X381" i="91"/>
  <c r="W381" i="91"/>
  <c r="V381" i="91"/>
  <c r="U381" i="91"/>
  <c r="W411" i="91"/>
  <c r="Y411" i="91" s="1"/>
  <c r="V422" i="91"/>
  <c r="W139" i="91"/>
  <c r="V84" i="91"/>
  <c r="AD84" i="91"/>
  <c r="U78" i="91"/>
  <c r="Z78" i="91" s="1"/>
  <c r="U86" i="91"/>
  <c r="AD91" i="91"/>
  <c r="V101" i="91"/>
  <c r="U107" i="91"/>
  <c r="AD112" i="91"/>
  <c r="V114" i="91"/>
  <c r="U128" i="91"/>
  <c r="U134" i="91"/>
  <c r="AD139" i="91"/>
  <c r="X143" i="91"/>
  <c r="V149" i="91"/>
  <c r="U159" i="91"/>
  <c r="U168" i="91"/>
  <c r="U183" i="91"/>
  <c r="AD185" i="91"/>
  <c r="U190" i="91"/>
  <c r="U194" i="91"/>
  <c r="W194" i="91"/>
  <c r="U198" i="91"/>
  <c r="V205" i="91"/>
  <c r="V211" i="91"/>
  <c r="AD212" i="91"/>
  <c r="V219" i="91"/>
  <c r="U219" i="91"/>
  <c r="U221" i="91"/>
  <c r="U228" i="91"/>
  <c r="AD229" i="91"/>
  <c r="X240" i="91"/>
  <c r="AD261" i="91"/>
  <c r="U273" i="91"/>
  <c r="AD274" i="91"/>
  <c r="V281" i="91"/>
  <c r="U281" i="91"/>
  <c r="X283" i="91"/>
  <c r="AD288" i="91"/>
  <c r="U338" i="91"/>
  <c r="V162" i="91"/>
  <c r="U77" i="91"/>
  <c r="Z77" i="91" s="1"/>
  <c r="V78" i="91"/>
  <c r="AD83" i="91"/>
  <c r="AD85" i="91"/>
  <c r="V86" i="91"/>
  <c r="U93" i="91"/>
  <c r="Z93" i="91" s="1"/>
  <c r="W101" i="91"/>
  <c r="AD104" i="91"/>
  <c r="V107" i="91"/>
  <c r="U114" i="91"/>
  <c r="U120" i="91"/>
  <c r="Z120" i="91" s="1"/>
  <c r="AD125" i="91"/>
  <c r="W127" i="91"/>
  <c r="Y127" i="91" s="1"/>
  <c r="V128" i="91"/>
  <c r="AD131" i="91"/>
  <c r="AD133" i="91"/>
  <c r="V134" i="91"/>
  <c r="U141" i="91"/>
  <c r="Z141" i="91" s="1"/>
  <c r="W149" i="91"/>
  <c r="AD156" i="91"/>
  <c r="U158" i="91"/>
  <c r="Z158" i="91" s="1"/>
  <c r="W159" i="91"/>
  <c r="Y159" i="91" s="1"/>
  <c r="W163" i="91"/>
  <c r="Y163" i="91" s="1"/>
  <c r="V168" i="91"/>
  <c r="AD171" i="91"/>
  <c r="X173" i="91"/>
  <c r="U173" i="91"/>
  <c r="Z173" i="91" s="1"/>
  <c r="AD180" i="91"/>
  <c r="U182" i="91"/>
  <c r="Z182" i="91" s="1"/>
  <c r="W183" i="91"/>
  <c r="V190" i="91"/>
  <c r="AD192" i="91"/>
  <c r="V194" i="91"/>
  <c r="AD196" i="91"/>
  <c r="W198" i="91"/>
  <c r="AD203" i="91"/>
  <c r="X205" i="91"/>
  <c r="AD207" i="91"/>
  <c r="AD209" i="91"/>
  <c r="W211" i="91"/>
  <c r="AD215" i="91"/>
  <c r="W219" i="91"/>
  <c r="V221" i="91"/>
  <c r="W228" i="91"/>
  <c r="V237" i="91"/>
  <c r="U237" i="91"/>
  <c r="Z237" i="91" s="1"/>
  <c r="AD237" i="91"/>
  <c r="W237" i="91"/>
  <c r="V244" i="91"/>
  <c r="U244" i="91"/>
  <c r="W244" i="91"/>
  <c r="AD245" i="91"/>
  <c r="AD250" i="91"/>
  <c r="V264" i="91"/>
  <c r="AD265" i="91"/>
  <c r="V273" i="91"/>
  <c r="W281" i="91"/>
  <c r="V428" i="91"/>
  <c r="AD226" i="91"/>
  <c r="W241" i="91"/>
  <c r="AD241" i="91"/>
  <c r="X241" i="91"/>
  <c r="W253" i="91"/>
  <c r="AD253" i="91"/>
  <c r="X253" i="91"/>
  <c r="V253" i="91"/>
  <c r="AD90" i="91"/>
  <c r="X92" i="91"/>
  <c r="AD96" i="91"/>
  <c r="X101" i="91"/>
  <c r="W107" i="91"/>
  <c r="U113" i="91"/>
  <c r="Z113" i="91" s="1"/>
  <c r="W114" i="91"/>
  <c r="V120" i="91"/>
  <c r="W128" i="91"/>
  <c r="AD138" i="91"/>
  <c r="X140" i="91"/>
  <c r="AD144" i="91"/>
  <c r="X149" i="91"/>
  <c r="AD151" i="91"/>
  <c r="X159" i="91"/>
  <c r="AD161" i="91"/>
  <c r="AD165" i="91"/>
  <c r="W168" i="91"/>
  <c r="Y168" i="91" s="1"/>
  <c r="AD175" i="91"/>
  <c r="X183" i="91"/>
  <c r="V186" i="91"/>
  <c r="W190" i="91"/>
  <c r="X198" i="91"/>
  <c r="AD200" i="91"/>
  <c r="X213" i="91"/>
  <c r="AD213" i="91"/>
  <c r="W221" i="91"/>
  <c r="AD223" i="91"/>
  <c r="V223" i="91"/>
  <c r="U223" i="91"/>
  <c r="W223" i="91"/>
  <c r="Y223" i="91" s="1"/>
  <c r="X228" i="91"/>
  <c r="AD231" i="91"/>
  <c r="AD238" i="91"/>
  <c r="AD240" i="91"/>
  <c r="AD248" i="91"/>
  <c r="AD252" i="91"/>
  <c r="AD254" i="91"/>
  <c r="X273" i="91"/>
  <c r="W277" i="91"/>
  <c r="AD277" i="91"/>
  <c r="X277" i="91"/>
  <c r="V277" i="91"/>
  <c r="X281" i="91"/>
  <c r="U307" i="91"/>
  <c r="AD307" i="91"/>
  <c r="X307" i="91"/>
  <c r="W307" i="91"/>
  <c r="V307" i="91"/>
  <c r="AD317" i="91"/>
  <c r="AD325" i="91"/>
  <c r="AD407" i="91"/>
  <c r="X407" i="91"/>
  <c r="W407" i="91"/>
  <c r="V407" i="91"/>
  <c r="U407" i="91"/>
  <c r="Z407" i="91" s="1"/>
  <c r="U216" i="91"/>
  <c r="Z216" i="91" s="1"/>
  <c r="U222" i="91"/>
  <c r="Z222" i="91" s="1"/>
  <c r="W229" i="91"/>
  <c r="Y229" i="91" s="1"/>
  <c r="AD235" i="91"/>
  <c r="U243" i="91"/>
  <c r="Z243" i="91" s="1"/>
  <c r="U269" i="91"/>
  <c r="Z269" i="91" s="1"/>
  <c r="U293" i="91"/>
  <c r="Z293" i="91" s="1"/>
  <c r="U319" i="91"/>
  <c r="Z319" i="91" s="1"/>
  <c r="AD319" i="91"/>
  <c r="X331" i="91"/>
  <c r="U341" i="91"/>
  <c r="AD352" i="91"/>
  <c r="X354" i="91"/>
  <c r="AD358" i="91"/>
  <c r="W360" i="91"/>
  <c r="AD365" i="91"/>
  <c r="U374" i="91"/>
  <c r="Z374" i="91" s="1"/>
  <c r="U377" i="91"/>
  <c r="W377" i="91"/>
  <c r="V377" i="91"/>
  <c r="AD412" i="91"/>
  <c r="AD419" i="91"/>
  <c r="AD425" i="91"/>
  <c r="AD442" i="91"/>
  <c r="X442" i="91"/>
  <c r="V442" i="91"/>
  <c r="AD470" i="91"/>
  <c r="X470" i="91"/>
  <c r="V470" i="91"/>
  <c r="U470" i="91"/>
  <c r="Z470" i="91" s="1"/>
  <c r="W515" i="91"/>
  <c r="Y515" i="91" s="1"/>
  <c r="W297" i="91"/>
  <c r="X326" i="91"/>
  <c r="W326" i="91"/>
  <c r="W333" i="91"/>
  <c r="Y333" i="91" s="1"/>
  <c r="U353" i="91"/>
  <c r="Z353" i="91" s="1"/>
  <c r="AD353" i="91"/>
  <c r="X353" i="91"/>
  <c r="AD359" i="91"/>
  <c r="X359" i="91"/>
  <c r="W359" i="91"/>
  <c r="V366" i="91"/>
  <c r="X366" i="91"/>
  <c r="W366" i="91"/>
  <c r="AD372" i="91"/>
  <c r="AD384" i="91"/>
  <c r="AD387" i="91"/>
  <c r="X387" i="91"/>
  <c r="AD392" i="91"/>
  <c r="X420" i="91"/>
  <c r="W420" i="91"/>
  <c r="V420" i="91"/>
  <c r="AD462" i="91"/>
  <c r="AD467" i="91"/>
  <c r="X476" i="91"/>
  <c r="AD476" i="91"/>
  <c r="W476" i="91"/>
  <c r="U476" i="91"/>
  <c r="X479" i="91"/>
  <c r="X482" i="91"/>
  <c r="W482" i="91"/>
  <c r="U482" i="91"/>
  <c r="U485" i="91"/>
  <c r="AD485" i="91"/>
  <c r="W485" i="91"/>
  <c r="V485" i="91"/>
  <c r="U501" i="91"/>
  <c r="Z501" i="91" s="1"/>
  <c r="W530" i="91"/>
  <c r="Y530" i="91" s="1"/>
  <c r="U549" i="91"/>
  <c r="W337" i="91"/>
  <c r="V337" i="91"/>
  <c r="X368" i="91"/>
  <c r="W379" i="91"/>
  <c r="X379" i="91"/>
  <c r="V379" i="91"/>
  <c r="U379" i="91"/>
  <c r="V383" i="91"/>
  <c r="U383" i="91"/>
  <c r="X383" i="91"/>
  <c r="U389" i="91"/>
  <c r="AD389" i="91"/>
  <c r="V389" i="91"/>
  <c r="AD395" i="91"/>
  <c r="U395" i="91"/>
  <c r="U401" i="91"/>
  <c r="AD401" i="91"/>
  <c r="X401" i="91"/>
  <c r="AD403" i="91"/>
  <c r="AD404" i="91"/>
  <c r="X416" i="91"/>
  <c r="AD416" i="91"/>
  <c r="U416" i="91"/>
  <c r="X431" i="91"/>
  <c r="AD433" i="91"/>
  <c r="X433" i="91"/>
  <c r="W433" i="91"/>
  <c r="V433" i="91"/>
  <c r="U433" i="91"/>
  <c r="AD452" i="91"/>
  <c r="V458" i="91"/>
  <c r="AD497" i="91"/>
  <c r="W554" i="91"/>
  <c r="Y554" i="91" s="1"/>
  <c r="U573" i="91"/>
  <c r="Z573" i="91" s="1"/>
  <c r="X601" i="91"/>
  <c r="W705" i="91"/>
  <c r="AD291" i="91"/>
  <c r="V296" i="91"/>
  <c r="W301" i="91"/>
  <c r="U311" i="91"/>
  <c r="W343" i="91"/>
  <c r="X343" i="91"/>
  <c r="X346" i="91"/>
  <c r="AD349" i="91"/>
  <c r="W349" i="91"/>
  <c r="U368" i="91"/>
  <c r="Z368" i="91" s="1"/>
  <c r="AD373" i="91"/>
  <c r="X373" i="91"/>
  <c r="W383" i="91"/>
  <c r="AD385" i="91"/>
  <c r="W385" i="91"/>
  <c r="V385" i="91"/>
  <c r="U385" i="91"/>
  <c r="W389" i="91"/>
  <c r="X393" i="91"/>
  <c r="W393" i="91"/>
  <c r="V393" i="91"/>
  <c r="V395" i="91"/>
  <c r="AD413" i="91"/>
  <c r="W418" i="91"/>
  <c r="AD420" i="91"/>
  <c r="AD438" i="91"/>
  <c r="AD443" i="91"/>
  <c r="X443" i="91"/>
  <c r="U443" i="91"/>
  <c r="W463" i="91"/>
  <c r="AD463" i="91"/>
  <c r="V463" i="91"/>
  <c r="AD482" i="91"/>
  <c r="AD491" i="91"/>
  <c r="AD501" i="91"/>
  <c r="W578" i="91"/>
  <c r="X633" i="91"/>
  <c r="AD633" i="91"/>
  <c r="W633" i="91"/>
  <c r="V633" i="91"/>
  <c r="U633" i="91"/>
  <c r="AD638" i="91"/>
  <c r="X638" i="91"/>
  <c r="W638" i="91"/>
  <c r="V638" i="91"/>
  <c r="U638" i="91"/>
  <c r="U291" i="91"/>
  <c r="U296" i="91"/>
  <c r="U301" i="91"/>
  <c r="V311" i="91"/>
  <c r="X314" i="91"/>
  <c r="W314" i="91"/>
  <c r="W321" i="91"/>
  <c r="V329" i="91"/>
  <c r="V332" i="91"/>
  <c r="AD332" i="91"/>
  <c r="X337" i="91"/>
  <c r="U343" i="91"/>
  <c r="U346" i="91"/>
  <c r="U349" i="91"/>
  <c r="AD355" i="91"/>
  <c r="AD357" i="91"/>
  <c r="V368" i="91"/>
  <c r="U373" i="91"/>
  <c r="X385" i="91"/>
  <c r="W387" i="91"/>
  <c r="X389" i="91"/>
  <c r="U393" i="91"/>
  <c r="W395" i="91"/>
  <c r="W399" i="91"/>
  <c r="V399" i="91"/>
  <c r="U399" i="91"/>
  <c r="W401" i="91"/>
  <c r="W416" i="91"/>
  <c r="AD426" i="91"/>
  <c r="V443" i="91"/>
  <c r="AD451" i="91"/>
  <c r="U463" i="91"/>
  <c r="AD473" i="91"/>
  <c r="AD479" i="91"/>
  <c r="V291" i="91"/>
  <c r="W296" i="91"/>
  <c r="V301" i="91"/>
  <c r="U305" i="91"/>
  <c r="Z305" i="91" s="1"/>
  <c r="W311" i="91"/>
  <c r="U314" i="91"/>
  <c r="U321" i="91"/>
  <c r="W325" i="91"/>
  <c r="V325" i="91"/>
  <c r="W329" i="91"/>
  <c r="U332" i="91"/>
  <c r="AD341" i="91"/>
  <c r="V343" i="91"/>
  <c r="V346" i="91"/>
  <c r="AD347" i="91"/>
  <c r="V349" i="91"/>
  <c r="AD363" i="91"/>
  <c r="AD366" i="91"/>
  <c r="W368" i="91"/>
  <c r="V373" i="91"/>
  <c r="AD377" i="91"/>
  <c r="AD379" i="91"/>
  <c r="X395" i="91"/>
  <c r="X399" i="91"/>
  <c r="V410" i="91"/>
  <c r="AD411" i="91"/>
  <c r="V414" i="91"/>
  <c r="X414" i="91"/>
  <c r="W414" i="91"/>
  <c r="AD421" i="91"/>
  <c r="X421" i="91"/>
  <c r="X434" i="91"/>
  <c r="W434" i="91"/>
  <c r="AD440" i="91"/>
  <c r="W443" i="91"/>
  <c r="X463" i="91"/>
  <c r="AD483" i="91"/>
  <c r="AD486" i="91"/>
  <c r="AD489" i="91"/>
  <c r="AD513" i="91"/>
  <c r="X218" i="91"/>
  <c r="U225" i="91"/>
  <c r="U232" i="91"/>
  <c r="Z232" i="91" s="1"/>
  <c r="U239" i="91"/>
  <c r="Z239" i="91" s="1"/>
  <c r="V252" i="91"/>
  <c r="AD567" i="91"/>
  <c r="AD543" i="91"/>
  <c r="AD519" i="91"/>
  <c r="AD495" i="91"/>
  <c r="AD484" i="91"/>
  <c r="AD436" i="91"/>
  <c r="AD388" i="91"/>
  <c r="AD477" i="91"/>
  <c r="AD456" i="91"/>
  <c r="AD450" i="91"/>
  <c r="AD429" i="91"/>
  <c r="AD408" i="91"/>
  <c r="AD544" i="91"/>
  <c r="AD520" i="91"/>
  <c r="AD496" i="91"/>
  <c r="AD471" i="91"/>
  <c r="AD423" i="91"/>
  <c r="AD375" i="91"/>
  <c r="AD472" i="91"/>
  <c r="AD424" i="91"/>
  <c r="AD376" i="91"/>
  <c r="AD573" i="91"/>
  <c r="AD569" i="91"/>
  <c r="AD563" i="91"/>
  <c r="AD559" i="91"/>
  <c r="AD554" i="91"/>
  <c r="AD549" i="91"/>
  <c r="AD545" i="91"/>
  <c r="AD539" i="91"/>
  <c r="AD535" i="91"/>
  <c r="AD530" i="91"/>
  <c r="AD525" i="91"/>
  <c r="AD521" i="91"/>
  <c r="AD515" i="91"/>
  <c r="AD555" i="91"/>
  <c r="AD531" i="91"/>
  <c r="AD507" i="91"/>
  <c r="AD487" i="91"/>
  <c r="AD466" i="91"/>
  <c r="AD460" i="91"/>
  <c r="AD439" i="91"/>
  <c r="AD570" i="91"/>
  <c r="AD560" i="91"/>
  <c r="AD556" i="91"/>
  <c r="AD550" i="91"/>
  <c r="AD546" i="91"/>
  <c r="AD536" i="91"/>
  <c r="AD532" i="91"/>
  <c r="AD526" i="91"/>
  <c r="AD522" i="91"/>
  <c r="AD512" i="91"/>
  <c r="AD508" i="91"/>
  <c r="AD502" i="91"/>
  <c r="AD498" i="91"/>
  <c r="AD488" i="91"/>
  <c r="AD448" i="91"/>
  <c r="AD400" i="91"/>
  <c r="X266" i="91"/>
  <c r="U271" i="91"/>
  <c r="Z271" i="91" s="1"/>
  <c r="AD271" i="91"/>
  <c r="V276" i="91"/>
  <c r="X290" i="91"/>
  <c r="W291" i="91"/>
  <c r="U295" i="91"/>
  <c r="Z295" i="91" s="1"/>
  <c r="AD295" i="91"/>
  <c r="X296" i="91"/>
  <c r="V300" i="91"/>
  <c r="X301" i="91"/>
  <c r="V305" i="91"/>
  <c r="X311" i="91"/>
  <c r="V314" i="91"/>
  <c r="U317" i="91"/>
  <c r="V321" i="91"/>
  <c r="U325" i="91"/>
  <c r="U328" i="91"/>
  <c r="Z328" i="91" s="1"/>
  <c r="X329" i="91"/>
  <c r="AD330" i="91"/>
  <c r="W332" i="91"/>
  <c r="V336" i="91"/>
  <c r="U336" i="91"/>
  <c r="Z336" i="91" s="1"/>
  <c r="AD339" i="91"/>
  <c r="X339" i="91"/>
  <c r="AD344" i="91"/>
  <c r="W346" i="91"/>
  <c r="X349" i="91"/>
  <c r="V358" i="91"/>
  <c r="U358" i="91"/>
  <c r="Z358" i="91" s="1"/>
  <c r="W370" i="91"/>
  <c r="V370" i="91"/>
  <c r="W373" i="91"/>
  <c r="AD393" i="91"/>
  <c r="U414" i="91"/>
  <c r="Z414" i="91" s="1"/>
  <c r="U421" i="91"/>
  <c r="Z421" i="91" s="1"/>
  <c r="W427" i="91"/>
  <c r="X427" i="91"/>
  <c r="V427" i="91"/>
  <c r="U427" i="91"/>
  <c r="AD427" i="91"/>
  <c r="U434" i="91"/>
  <c r="W466" i="91"/>
  <c r="Y466" i="91" s="1"/>
  <c r="W506" i="91"/>
  <c r="Y506" i="91" s="1"/>
  <c r="X681" i="91"/>
  <c r="AD681" i="91"/>
  <c r="W681" i="91"/>
  <c r="V681" i="91"/>
  <c r="U681" i="91"/>
  <c r="AD686" i="91"/>
  <c r="X686" i="91"/>
  <c r="W686" i="91"/>
  <c r="V686" i="91"/>
  <c r="U686" i="91"/>
  <c r="V342" i="91"/>
  <c r="U342" i="91"/>
  <c r="AD342" i="91"/>
  <c r="U348" i="91"/>
  <c r="AD348" i="91"/>
  <c r="W367" i="91"/>
  <c r="AD367" i="91"/>
  <c r="X380" i="91"/>
  <c r="AD380" i="91"/>
  <c r="W380" i="91"/>
  <c r="AD382" i="91"/>
  <c r="X386" i="91"/>
  <c r="W386" i="91"/>
  <c r="AD405" i="91"/>
  <c r="AD414" i="91"/>
  <c r="AD418" i="91"/>
  <c r="AD430" i="91"/>
  <c r="AD431" i="91"/>
  <c r="U446" i="91"/>
  <c r="Z446" i="91" s="1"/>
  <c r="AD453" i="91"/>
  <c r="X464" i="91"/>
  <c r="AD464" i="91"/>
  <c r="U464" i="91"/>
  <c r="X723" i="91"/>
  <c r="W723" i="91"/>
  <c r="V723" i="91"/>
  <c r="AD723" i="91"/>
  <c r="U723" i="91"/>
  <c r="X893" i="91"/>
  <c r="AD893" i="91"/>
  <c r="W893" i="91"/>
  <c r="V893" i="91"/>
  <c r="U893" i="91"/>
  <c r="U331" i="91"/>
  <c r="AD331" i="91"/>
  <c r="W342" i="91"/>
  <c r="W345" i="91"/>
  <c r="V345" i="91"/>
  <c r="V348" i="91"/>
  <c r="V354" i="91"/>
  <c r="AD390" i="91"/>
  <c r="AD394" i="91"/>
  <c r="X394" i="91"/>
  <c r="AD396" i="91"/>
  <c r="U417" i="91"/>
  <c r="Z417" i="91" s="1"/>
  <c r="AD434" i="91"/>
  <c r="AD444" i="91"/>
  <c r="U449" i="91"/>
  <c r="AD449" i="91"/>
  <c r="X449" i="91"/>
  <c r="V449" i="91"/>
  <c r="W459" i="91"/>
  <c r="Y459" i="91" s="1"/>
  <c r="AD474" i="91"/>
  <c r="AD478" i="91"/>
  <c r="AD480" i="91"/>
  <c r="AD506" i="91"/>
  <c r="AD518" i="91"/>
  <c r="AD537" i="91"/>
  <c r="U203" i="91"/>
  <c r="X230" i="91"/>
  <c r="U251" i="91"/>
  <c r="Z251" i="91" s="1"/>
  <c r="AD255" i="91"/>
  <c r="V260" i="91"/>
  <c r="W265" i="91"/>
  <c r="Y265" i="91" s="1"/>
  <c r="U275" i="91"/>
  <c r="Z275" i="91" s="1"/>
  <c r="AD279" i="91"/>
  <c r="V284" i="91"/>
  <c r="W289" i="91"/>
  <c r="Y289" i="91" s="1"/>
  <c r="AD297" i="91"/>
  <c r="U299" i="91"/>
  <c r="Z299" i="91" s="1"/>
  <c r="AD303" i="91"/>
  <c r="V308" i="91"/>
  <c r="X317" i="91"/>
  <c r="AD318" i="91"/>
  <c r="V324" i="91"/>
  <c r="U324" i="91"/>
  <c r="AD327" i="91"/>
  <c r="X327" i="91"/>
  <c r="X328" i="91"/>
  <c r="AD329" i="91"/>
  <c r="V331" i="91"/>
  <c r="AD333" i="91"/>
  <c r="U335" i="91"/>
  <c r="Z335" i="91" s="1"/>
  <c r="AD340" i="91"/>
  <c r="X342" i="91"/>
  <c r="U345" i="91"/>
  <c r="AD346" i="91"/>
  <c r="W348" i="91"/>
  <c r="V351" i="91"/>
  <c r="U351" i="91"/>
  <c r="Z351" i="91" s="1"/>
  <c r="U354" i="91"/>
  <c r="U360" i="91"/>
  <c r="W363" i="91"/>
  <c r="V367" i="91"/>
  <c r="W372" i="91"/>
  <c r="V372" i="91"/>
  <c r="V380" i="91"/>
  <c r="V386" i="91"/>
  <c r="U394" i="91"/>
  <c r="Z394" i="91" s="1"/>
  <c r="X404" i="91"/>
  <c r="X406" i="91"/>
  <c r="W406" i="91"/>
  <c r="V406" i="91"/>
  <c r="U406" i="91"/>
  <c r="AD406" i="91"/>
  <c r="W415" i="91"/>
  <c r="Y415" i="91" s="1"/>
  <c r="AD415" i="91"/>
  <c r="X428" i="91"/>
  <c r="AD428" i="91"/>
  <c r="W428" i="91"/>
  <c r="U437" i="91"/>
  <c r="Z437" i="91" s="1"/>
  <c r="AD437" i="91"/>
  <c r="V437" i="91"/>
  <c r="AD441" i="91"/>
  <c r="W449" i="91"/>
  <c r="X454" i="91"/>
  <c r="W454" i="91"/>
  <c r="V454" i="91"/>
  <c r="U454" i="91"/>
  <c r="AD454" i="91"/>
  <c r="AD461" i="91"/>
  <c r="W464" i="91"/>
  <c r="AD542" i="91"/>
  <c r="AD561" i="91"/>
  <c r="W594" i="91"/>
  <c r="V594" i="91"/>
  <c r="AD594" i="91"/>
  <c r="X594" i="91"/>
  <c r="U594" i="91"/>
  <c r="V216" i="91"/>
  <c r="AD301" i="91"/>
  <c r="AD311" i="91"/>
  <c r="AD314" i="91"/>
  <c r="AD322" i="91"/>
  <c r="W331" i="91"/>
  <c r="X338" i="91"/>
  <c r="W338" i="91"/>
  <c r="AD343" i="91"/>
  <c r="X345" i="91"/>
  <c r="X348" i="91"/>
  <c r="W354" i="91"/>
  <c r="V360" i="91"/>
  <c r="X367" i="91"/>
  <c r="U369" i="91"/>
  <c r="Z369" i="91" s="1"/>
  <c r="V394" i="91"/>
  <c r="U398" i="91"/>
  <c r="Z398" i="91" s="1"/>
  <c r="AD422" i="91"/>
  <c r="U422" i="91"/>
  <c r="Z422" i="91" s="1"/>
  <c r="AD435" i="91"/>
  <c r="X435" i="91"/>
  <c r="AD446" i="91"/>
  <c r="W475" i="91"/>
  <c r="X475" i="91"/>
  <c r="V475" i="91"/>
  <c r="U475" i="91"/>
  <c r="AD475" i="91"/>
  <c r="AD481" i="91"/>
  <c r="X481" i="91"/>
  <c r="W481" i="91"/>
  <c r="Y481" i="91" s="1"/>
  <c r="V481" i="91"/>
  <c r="U481" i="91"/>
  <c r="AD566" i="91"/>
  <c r="X703" i="91"/>
  <c r="W703" i="91"/>
  <c r="V703" i="91"/>
  <c r="AD703" i="91"/>
  <c r="U703" i="91"/>
  <c r="V402" i="91"/>
  <c r="X410" i="91"/>
  <c r="V450" i="91"/>
  <c r="X458" i="91"/>
  <c r="W465" i="91"/>
  <c r="Y465" i="91" s="1"/>
  <c r="X486" i="91"/>
  <c r="X500" i="91"/>
  <c r="W501" i="91"/>
  <c r="AD504" i="91"/>
  <c r="W510" i="91"/>
  <c r="V510" i="91"/>
  <c r="X524" i="91"/>
  <c r="AD528" i="91"/>
  <c r="W534" i="91"/>
  <c r="V534" i="91"/>
  <c r="X548" i="91"/>
  <c r="AD552" i="91"/>
  <c r="W558" i="91"/>
  <c r="V558" i="91"/>
  <c r="X572" i="91"/>
  <c r="AD576" i="91"/>
  <c r="W582" i="91"/>
  <c r="V582" i="91"/>
  <c r="AD599" i="91"/>
  <c r="V605" i="91"/>
  <c r="V641" i="91"/>
  <c r="V689" i="91"/>
  <c r="AD696" i="91"/>
  <c r="V696" i="91"/>
  <c r="U696" i="91"/>
  <c r="V701" i="91"/>
  <c r="AD709" i="91"/>
  <c r="W709" i="91"/>
  <c r="V709" i="91"/>
  <c r="AD727" i="91"/>
  <c r="X730" i="91"/>
  <c r="V744" i="91"/>
  <c r="U744" i="91"/>
  <c r="X744" i="91"/>
  <c r="X750" i="91"/>
  <c r="AD816" i="91"/>
  <c r="AD830" i="91"/>
  <c r="AD849" i="91"/>
  <c r="X849" i="91"/>
  <c r="W849" i="91"/>
  <c r="V849" i="91"/>
  <c r="U849" i="91"/>
  <c r="AD869" i="91"/>
  <c r="X874" i="91"/>
  <c r="V904" i="91"/>
  <c r="W974" i="91"/>
  <c r="V974" i="91"/>
  <c r="U974" i="91"/>
  <c r="AD974" i="91"/>
  <c r="X974" i="91"/>
  <c r="AD1021" i="91"/>
  <c r="AD469" i="91"/>
  <c r="U558" i="91"/>
  <c r="U562" i="91"/>
  <c r="Z562" i="91" s="1"/>
  <c r="U572" i="91"/>
  <c r="Z572" i="91" s="1"/>
  <c r="X573" i="91"/>
  <c r="AD574" i="91"/>
  <c r="U576" i="91"/>
  <c r="Z576" i="91" s="1"/>
  <c r="AD580" i="91"/>
  <c r="U582" i="91"/>
  <c r="AD584" i="91"/>
  <c r="AD589" i="91"/>
  <c r="W589" i="91"/>
  <c r="Y589" i="91" s="1"/>
  <c r="W590" i="91"/>
  <c r="AD592" i="91"/>
  <c r="U597" i="91"/>
  <c r="AD603" i="91"/>
  <c r="W618" i="91"/>
  <c r="V618" i="91"/>
  <c r="U618" i="91"/>
  <c r="X620" i="91"/>
  <c r="W620" i="91"/>
  <c r="AD620" i="91"/>
  <c r="AD625" i="91"/>
  <c r="W625" i="91"/>
  <c r="V625" i="91"/>
  <c r="AD634" i="91"/>
  <c r="X643" i="91"/>
  <c r="W643" i="91"/>
  <c r="V643" i="91"/>
  <c r="AD643" i="91"/>
  <c r="AD648" i="91"/>
  <c r="V648" i="91"/>
  <c r="U648" i="91"/>
  <c r="AD652" i="91"/>
  <c r="W666" i="91"/>
  <c r="V666" i="91"/>
  <c r="U666" i="91"/>
  <c r="X668" i="91"/>
  <c r="W668" i="91"/>
  <c r="AD668" i="91"/>
  <c r="AD673" i="91"/>
  <c r="W673" i="91"/>
  <c r="V673" i="91"/>
  <c r="AD682" i="91"/>
  <c r="X691" i="91"/>
  <c r="W691" i="91"/>
  <c r="V691" i="91"/>
  <c r="AD691" i="91"/>
  <c r="W696" i="91"/>
  <c r="AD698" i="91"/>
  <c r="U709" i="91"/>
  <c r="AD739" i="91"/>
  <c r="X739" i="91"/>
  <c r="V739" i="91"/>
  <c r="U739" i="91"/>
  <c r="Z739" i="91" s="1"/>
  <c r="W744" i="91"/>
  <c r="X762" i="91"/>
  <c r="W762" i="91"/>
  <c r="V762" i="91"/>
  <c r="AD770" i="91"/>
  <c r="X952" i="91"/>
  <c r="W952" i="91"/>
  <c r="AD952" i="91"/>
  <c r="U952" i="91"/>
  <c r="V952" i="91"/>
  <c r="AD600" i="91"/>
  <c r="V600" i="91"/>
  <c r="X645" i="91"/>
  <c r="AD650" i="91"/>
  <c r="X650" i="91"/>
  <c r="W650" i="91"/>
  <c r="Y650" i="91" s="1"/>
  <c r="AD659" i="91"/>
  <c r="AD669" i="91"/>
  <c r="AD677" i="91"/>
  <c r="AD687" i="91"/>
  <c r="X693" i="91"/>
  <c r="AD726" i="91"/>
  <c r="W726" i="91"/>
  <c r="V726" i="91"/>
  <c r="AD744" i="91"/>
  <c r="V768" i="91"/>
  <c r="U768" i="91"/>
  <c r="X768" i="91"/>
  <c r="X774" i="91"/>
  <c r="AD780" i="91"/>
  <c r="AD854" i="91"/>
  <c r="AD899" i="91"/>
  <c r="AD915" i="91"/>
  <c r="AD936" i="91"/>
  <c r="AD995" i="91"/>
  <c r="V462" i="91"/>
  <c r="V469" i="91"/>
  <c r="V483" i="91"/>
  <c r="AD493" i="91"/>
  <c r="V494" i="91"/>
  <c r="X499" i="91"/>
  <c r="W499" i="91"/>
  <c r="V509" i="91"/>
  <c r="U509" i="91"/>
  <c r="Z509" i="91" s="1"/>
  <c r="AD517" i="91"/>
  <c r="V518" i="91"/>
  <c r="X523" i="91"/>
  <c r="W523" i="91"/>
  <c r="V533" i="91"/>
  <c r="U533" i="91"/>
  <c r="Z533" i="91" s="1"/>
  <c r="AD541" i="91"/>
  <c r="X547" i="91"/>
  <c r="W547" i="91"/>
  <c r="V557" i="91"/>
  <c r="U557" i="91"/>
  <c r="Z557" i="91" s="1"/>
  <c r="AD565" i="91"/>
  <c r="X571" i="91"/>
  <c r="W571" i="91"/>
  <c r="AD579" i="91"/>
  <c r="V581" i="91"/>
  <c r="U581" i="91"/>
  <c r="Z581" i="91" s="1"/>
  <c r="AD587" i="91"/>
  <c r="V593" i="91"/>
  <c r="U593" i="91"/>
  <c r="Z593" i="91" s="1"/>
  <c r="X596" i="91"/>
  <c r="W597" i="91"/>
  <c r="Y597" i="91" s="1"/>
  <c r="U600" i="91"/>
  <c r="AD602" i="91"/>
  <c r="X607" i="91"/>
  <c r="W607" i="91"/>
  <c r="V607" i="91"/>
  <c r="AD607" i="91"/>
  <c r="U645" i="91"/>
  <c r="U650" i="91"/>
  <c r="V653" i="91"/>
  <c r="U693" i="91"/>
  <c r="AD699" i="91"/>
  <c r="AD705" i="91"/>
  <c r="AD712" i="91"/>
  <c r="X715" i="91"/>
  <c r="W715" i="91"/>
  <c r="V715" i="91"/>
  <c r="AD715" i="91"/>
  <c r="U726" i="91"/>
  <c r="AD734" i="91"/>
  <c r="AD750" i="91"/>
  <c r="AD753" i="91"/>
  <c r="AD762" i="91"/>
  <c r="W768" i="91"/>
  <c r="X822" i="91"/>
  <c r="AD836" i="91"/>
  <c r="X885" i="91"/>
  <c r="AD578" i="91"/>
  <c r="AD583" i="91"/>
  <c r="AD591" i="91"/>
  <c r="AD598" i="91"/>
  <c r="W600" i="91"/>
  <c r="AD612" i="91"/>
  <c r="V612" i="91"/>
  <c r="U612" i="91"/>
  <c r="AD616" i="91"/>
  <c r="W630" i="91"/>
  <c r="V630" i="91"/>
  <c r="U630" i="91"/>
  <c r="X632" i="91"/>
  <c r="W632" i="91"/>
  <c r="AD632" i="91"/>
  <c r="AD637" i="91"/>
  <c r="W637" i="91"/>
  <c r="V637" i="91"/>
  <c r="V645" i="91"/>
  <c r="AD646" i="91"/>
  <c r="V650" i="91"/>
  <c r="X655" i="91"/>
  <c r="W655" i="91"/>
  <c r="V655" i="91"/>
  <c r="AD655" i="91"/>
  <c r="AD660" i="91"/>
  <c r="V660" i="91"/>
  <c r="U660" i="91"/>
  <c r="AD664" i="91"/>
  <c r="W678" i="91"/>
  <c r="V678" i="91"/>
  <c r="U678" i="91"/>
  <c r="X680" i="91"/>
  <c r="W680" i="91"/>
  <c r="AD680" i="91"/>
  <c r="AD685" i="91"/>
  <c r="W685" i="91"/>
  <c r="V685" i="91"/>
  <c r="V693" i="91"/>
  <c r="AD694" i="91"/>
  <c r="AD701" i="91"/>
  <c r="X704" i="91"/>
  <c r="W704" i="91"/>
  <c r="AD704" i="91"/>
  <c r="AD721" i="91"/>
  <c r="X724" i="91"/>
  <c r="U724" i="91"/>
  <c r="X726" i="91"/>
  <c r="AD741" i="91"/>
  <c r="X748" i="91"/>
  <c r="W748" i="91"/>
  <c r="V748" i="91"/>
  <c r="AD756" i="91"/>
  <c r="AD768" i="91"/>
  <c r="AD777" i="91"/>
  <c r="AD784" i="91"/>
  <c r="X344" i="91"/>
  <c r="U365" i="91"/>
  <c r="Z365" i="91" s="1"/>
  <c r="AD369" i="91"/>
  <c r="X392" i="91"/>
  <c r="AD410" i="91"/>
  <c r="U413" i="91"/>
  <c r="Z413" i="91" s="1"/>
  <c r="AD417" i="91"/>
  <c r="X440" i="91"/>
  <c r="V441" i="91"/>
  <c r="AD458" i="91"/>
  <c r="U461" i="91"/>
  <c r="Z461" i="91" s="1"/>
  <c r="W462" i="91"/>
  <c r="AD465" i="91"/>
  <c r="V468" i="91"/>
  <c r="X469" i="91"/>
  <c r="X483" i="91"/>
  <c r="X488" i="91"/>
  <c r="V489" i="91"/>
  <c r="V493" i="91"/>
  <c r="X494" i="91"/>
  <c r="V499" i="91"/>
  <c r="V503" i="91"/>
  <c r="X509" i="91"/>
  <c r="V513" i="91"/>
  <c r="V517" i="91"/>
  <c r="X518" i="91"/>
  <c r="V523" i="91"/>
  <c r="V527" i="91"/>
  <c r="X533" i="91"/>
  <c r="V537" i="91"/>
  <c r="V541" i="91"/>
  <c r="X542" i="91"/>
  <c r="V547" i="91"/>
  <c r="V551" i="91"/>
  <c r="X557" i="91"/>
  <c r="V561" i="91"/>
  <c r="V565" i="91"/>
  <c r="V571" i="91"/>
  <c r="V575" i="91"/>
  <c r="X581" i="91"/>
  <c r="AD588" i="91"/>
  <c r="V588" i="91"/>
  <c r="X600" i="91"/>
  <c r="X609" i="91"/>
  <c r="W612" i="91"/>
  <c r="AD614" i="91"/>
  <c r="X614" i="91"/>
  <c r="W614" i="91"/>
  <c r="Y614" i="91" s="1"/>
  <c r="AD618" i="91"/>
  <c r="AD623" i="91"/>
  <c r="X630" i="91"/>
  <c r="U632" i="91"/>
  <c r="U637" i="91"/>
  <c r="AD641" i="91"/>
  <c r="W645" i="91"/>
  <c r="AD651" i="91"/>
  <c r="U655" i="91"/>
  <c r="X657" i="91"/>
  <c r="W660" i="91"/>
  <c r="AD662" i="91"/>
  <c r="X662" i="91"/>
  <c r="W662" i="91"/>
  <c r="AD666" i="91"/>
  <c r="AD671" i="91"/>
  <c r="X678" i="91"/>
  <c r="U680" i="91"/>
  <c r="U685" i="91"/>
  <c r="AD689" i="91"/>
  <c r="W693" i="91"/>
  <c r="U704" i="91"/>
  <c r="V713" i="91"/>
  <c r="V724" i="91"/>
  <c r="V733" i="91"/>
  <c r="AD733" i="91"/>
  <c r="W733" i="91"/>
  <c r="U733" i="91"/>
  <c r="U748" i="91"/>
  <c r="AD765" i="91"/>
  <c r="AD774" i="91"/>
  <c r="AD796" i="91"/>
  <c r="V866" i="91"/>
  <c r="U866" i="91"/>
  <c r="AD866" i="91"/>
  <c r="X866" i="91"/>
  <c r="W866" i="91"/>
  <c r="AD871" i="91"/>
  <c r="X871" i="91"/>
  <c r="W871" i="91"/>
  <c r="V871" i="91"/>
  <c r="U871" i="91"/>
  <c r="U344" i="91"/>
  <c r="Z344" i="91" s="1"/>
  <c r="V365" i="91"/>
  <c r="U371" i="91"/>
  <c r="Z371" i="91" s="1"/>
  <c r="V378" i="91"/>
  <c r="U392" i="91"/>
  <c r="Z392" i="91" s="1"/>
  <c r="V413" i="91"/>
  <c r="U419" i="91"/>
  <c r="Z419" i="91" s="1"/>
  <c r="V426" i="91"/>
  <c r="U440" i="91"/>
  <c r="Z440" i="91" s="1"/>
  <c r="W441" i="91"/>
  <c r="V461" i="91"/>
  <c r="X462" i="91"/>
  <c r="U467" i="91"/>
  <c r="Z467" i="91" s="1"/>
  <c r="W468" i="91"/>
  <c r="V474" i="91"/>
  <c r="U488" i="91"/>
  <c r="W489" i="91"/>
  <c r="AD492" i="91"/>
  <c r="W493" i="91"/>
  <c r="W498" i="91"/>
  <c r="V498" i="91"/>
  <c r="W503" i="91"/>
  <c r="AD1007" i="91"/>
  <c r="AD959" i="91"/>
  <c r="AD911" i="91"/>
  <c r="AD1008" i="91"/>
  <c r="AD997" i="91"/>
  <c r="AD960" i="91"/>
  <c r="AD949" i="91"/>
  <c r="AD912" i="91"/>
  <c r="AD901" i="91"/>
  <c r="AD971" i="91"/>
  <c r="AD923" i="91"/>
  <c r="AD875" i="91"/>
  <c r="AD852" i="91"/>
  <c r="AD1020" i="91"/>
  <c r="AD1009" i="91"/>
  <c r="AD972" i="91"/>
  <c r="AD961" i="91"/>
  <c r="AD924" i="91"/>
  <c r="AD913" i="91"/>
  <c r="AD876" i="91"/>
  <c r="AD1081" i="91"/>
  <c r="AD1069" i="91"/>
  <c r="AD1057" i="91"/>
  <c r="AD1045" i="91"/>
  <c r="AD1031" i="91"/>
  <c r="AD1001" i="91"/>
  <c r="AD998" i="91"/>
  <c r="AD983" i="91"/>
  <c r="AD1002" i="91"/>
  <c r="AD999" i="91"/>
  <c r="AD954" i="91"/>
  <c r="AD951" i="91"/>
  <c r="AD906" i="91"/>
  <c r="AD903" i="91"/>
  <c r="AD1070" i="91"/>
  <c r="AD1067" i="91"/>
  <c r="AD1058" i="91"/>
  <c r="AD1055" i="91"/>
  <c r="AD1046" i="91"/>
  <c r="AD1043" i="91"/>
  <c r="AD880" i="91"/>
  <c r="AD859" i="91"/>
  <c r="AD802" i="91"/>
  <c r="AD778" i="91"/>
  <c r="AD754" i="91"/>
  <c r="AD973" i="91"/>
  <c r="AD892" i="91"/>
  <c r="AD865" i="91"/>
  <c r="AD857" i="91"/>
  <c r="AD832" i="91"/>
  <c r="AD738" i="91"/>
  <c r="AD732" i="91"/>
  <c r="AD718" i="91"/>
  <c r="AD707" i="91"/>
  <c r="AD695" i="91"/>
  <c r="AD1079" i="91"/>
  <c r="AD966" i="91"/>
  <c r="AD931" i="91"/>
  <c r="AD914" i="91"/>
  <c r="AD887" i="91"/>
  <c r="AD868" i="91"/>
  <c r="AD839" i="91"/>
  <c r="AD826" i="91"/>
  <c r="AD803" i="91"/>
  <c r="AD779" i="91"/>
  <c r="AD755" i="91"/>
  <c r="AD719" i="91"/>
  <c r="AD1082" i="91"/>
  <c r="AD948" i="91"/>
  <c r="AD905" i="91"/>
  <c r="X512" i="91"/>
  <c r="AD1072" i="91"/>
  <c r="AD1060" i="91"/>
  <c r="AD1048" i="91"/>
  <c r="AD963" i="91"/>
  <c r="AD953" i="91"/>
  <c r="AD928" i="91"/>
  <c r="AD889" i="91"/>
  <c r="AD846" i="91"/>
  <c r="AD840" i="91"/>
  <c r="AD833" i="91"/>
  <c r="AD1075" i="91"/>
  <c r="AD1063" i="91"/>
  <c r="AD1051" i="91"/>
  <c r="AD1039" i="91"/>
  <c r="AD1036" i="91"/>
  <c r="AD1033" i="91"/>
  <c r="AD950" i="91"/>
  <c r="AD943" i="91"/>
  <c r="AD935" i="91"/>
  <c r="AD891" i="91"/>
  <c r="AD855" i="91"/>
  <c r="AD827" i="91"/>
  <c r="AD822" i="91"/>
  <c r="AD818" i="91"/>
  <c r="AD813" i="91"/>
  <c r="AD808" i="91"/>
  <c r="AD804" i="91"/>
  <c r="AD798" i="91"/>
  <c r="AD794" i="91"/>
  <c r="AD789" i="91"/>
  <c r="AD991" i="91"/>
  <c r="AD988" i="91"/>
  <c r="AD985" i="91"/>
  <c r="AD965" i="91"/>
  <c r="AD940" i="91"/>
  <c r="AD925" i="91"/>
  <c r="AD902" i="91"/>
  <c r="AD900" i="91"/>
  <c r="AD883" i="91"/>
  <c r="AD877" i="91"/>
  <c r="AD858" i="91"/>
  <c r="AD853" i="91"/>
  <c r="AD814" i="91"/>
  <c r="AD790" i="91"/>
  <c r="AD1014" i="91"/>
  <c r="AD1011" i="91"/>
  <c r="AD996" i="91"/>
  <c r="AD937" i="91"/>
  <c r="AD918" i="91"/>
  <c r="AD742" i="91"/>
  <c r="AD735" i="91"/>
  <c r="AD713" i="91"/>
  <c r="AD1084" i="91"/>
  <c r="AD962" i="91"/>
  <c r="AD947" i="91"/>
  <c r="AD888" i="91"/>
  <c r="AD864" i="91"/>
  <c r="AD847" i="91"/>
  <c r="AD841" i="91"/>
  <c r="AD819" i="91"/>
  <c r="AD815" i="91"/>
  <c r="AD809" i="91"/>
  <c r="AD805" i="91"/>
  <c r="AD795" i="91"/>
  <c r="AD791" i="91"/>
  <c r="AD785" i="91"/>
  <c r="AD781" i="91"/>
  <c r="AD771" i="91"/>
  <c r="AD767" i="91"/>
  <c r="AD761" i="91"/>
  <c r="AD757" i="91"/>
  <c r="AD747" i="91"/>
  <c r="AD743" i="91"/>
  <c r="AD1032" i="91"/>
  <c r="AD1027" i="91"/>
  <c r="AD872" i="91"/>
  <c r="AD834" i="91"/>
  <c r="AD828" i="91"/>
  <c r="AD1024" i="91"/>
  <c r="AD1013" i="91"/>
  <c r="AD1010" i="91"/>
  <c r="AD984" i="91"/>
  <c r="AD979" i="91"/>
  <c r="AD895" i="91"/>
  <c r="W513" i="91"/>
  <c r="AD516" i="91"/>
  <c r="W517" i="91"/>
  <c r="W522" i="91"/>
  <c r="V522" i="91"/>
  <c r="W527" i="91"/>
  <c r="X536" i="91"/>
  <c r="W537" i="91"/>
  <c r="AD540" i="91"/>
  <c r="W541" i="91"/>
  <c r="W546" i="91"/>
  <c r="V546" i="91"/>
  <c r="W551" i="91"/>
  <c r="X560" i="91"/>
  <c r="W561" i="91"/>
  <c r="AD564" i="91"/>
  <c r="W565" i="91"/>
  <c r="W570" i="91"/>
  <c r="V570" i="91"/>
  <c r="W575" i="91"/>
  <c r="X584" i="91"/>
  <c r="W585" i="91"/>
  <c r="U588" i="91"/>
  <c r="W596" i="91"/>
  <c r="U599" i="91"/>
  <c r="Z599" i="91" s="1"/>
  <c r="AD605" i="91"/>
  <c r="U609" i="91"/>
  <c r="Z609" i="91" s="1"/>
  <c r="X612" i="91"/>
  <c r="U614" i="91"/>
  <c r="V617" i="91"/>
  <c r="V632" i="91"/>
  <c r="X637" i="91"/>
  <c r="U657" i="91"/>
  <c r="X660" i="91"/>
  <c r="U662" i="91"/>
  <c r="V665" i="91"/>
  <c r="V680" i="91"/>
  <c r="X685" i="91"/>
  <c r="AD697" i="91"/>
  <c r="W697" i="91"/>
  <c r="V697" i="91"/>
  <c r="X702" i="91"/>
  <c r="W702" i="91"/>
  <c r="V702" i="91"/>
  <c r="U702" i="91"/>
  <c r="V704" i="91"/>
  <c r="AD708" i="91"/>
  <c r="V708" i="91"/>
  <c r="U708" i="91"/>
  <c r="Z708" i="91" s="1"/>
  <c r="AD717" i="91"/>
  <c r="U720" i="91"/>
  <c r="AD720" i="91"/>
  <c r="X720" i="91"/>
  <c r="W720" i="91"/>
  <c r="W724" i="91"/>
  <c r="X733" i="91"/>
  <c r="AD737" i="91"/>
  <c r="X740" i="91"/>
  <c r="W742" i="91"/>
  <c r="AD748" i="91"/>
  <c r="X772" i="91"/>
  <c r="W772" i="91"/>
  <c r="V772" i="91"/>
  <c r="AD792" i="91"/>
  <c r="W391" i="91"/>
  <c r="AD397" i="91"/>
  <c r="W439" i="91"/>
  <c r="X441" i="91"/>
  <c r="AD445" i="91"/>
  <c r="X468" i="91"/>
  <c r="W487" i="91"/>
  <c r="X489" i="91"/>
  <c r="AD490" i="91"/>
  <c r="X493" i="91"/>
  <c r="AD500" i="91"/>
  <c r="X503" i="91"/>
  <c r="AD510" i="91"/>
  <c r="X513" i="91"/>
  <c r="AD514" i="91"/>
  <c r="X517" i="91"/>
  <c r="AD524" i="91"/>
  <c r="X527" i="91"/>
  <c r="AD534" i="91"/>
  <c r="X537" i="91"/>
  <c r="AD538" i="91"/>
  <c r="X541" i="91"/>
  <c r="AD548" i="91"/>
  <c r="X551" i="91"/>
  <c r="AD558" i="91"/>
  <c r="X561" i="91"/>
  <c r="AD562" i="91"/>
  <c r="X565" i="91"/>
  <c r="AD568" i="91"/>
  <c r="AD572" i="91"/>
  <c r="X575" i="91"/>
  <c r="AD582" i="91"/>
  <c r="X585" i="91"/>
  <c r="AD586" i="91"/>
  <c r="W588" i="91"/>
  <c r="X595" i="91"/>
  <c r="W595" i="91"/>
  <c r="AD595" i="91"/>
  <c r="X602" i="91"/>
  <c r="V609" i="91"/>
  <c r="AD610" i="91"/>
  <c r="V614" i="91"/>
  <c r="X619" i="91"/>
  <c r="W619" i="91"/>
  <c r="V619" i="91"/>
  <c r="AD619" i="91"/>
  <c r="AD624" i="91"/>
  <c r="V624" i="91"/>
  <c r="U624" i="91"/>
  <c r="Z624" i="91" s="1"/>
  <c r="AD628" i="91"/>
  <c r="W642" i="91"/>
  <c r="V642" i="91"/>
  <c r="U642" i="91"/>
  <c r="X644" i="91"/>
  <c r="W644" i="91"/>
  <c r="AD644" i="91"/>
  <c r="AD649" i="91"/>
  <c r="W649" i="91"/>
  <c r="V649" i="91"/>
  <c r="AD658" i="91"/>
  <c r="V662" i="91"/>
  <c r="X667" i="91"/>
  <c r="W667" i="91"/>
  <c r="V667" i="91"/>
  <c r="AD667" i="91"/>
  <c r="AD672" i="91"/>
  <c r="V672" i="91"/>
  <c r="U672" i="91"/>
  <c r="Z672" i="91" s="1"/>
  <c r="AD676" i="91"/>
  <c r="W690" i="91"/>
  <c r="V690" i="91"/>
  <c r="U690" i="91"/>
  <c r="Z690" i="91" s="1"/>
  <c r="X692" i="91"/>
  <c r="W692" i="91"/>
  <c r="AD692" i="91"/>
  <c r="AD710" i="91"/>
  <c r="AD724" i="91"/>
  <c r="X729" i="91"/>
  <c r="W729" i="91"/>
  <c r="V729" i="91"/>
  <c r="AD729" i="91"/>
  <c r="AD801" i="91"/>
  <c r="AD810" i="91"/>
  <c r="AD867" i="91"/>
  <c r="X1220" i="91"/>
  <c r="W1220" i="91"/>
  <c r="V1220" i="91"/>
  <c r="AD1220" i="91"/>
  <c r="U1220" i="91"/>
  <c r="U425" i="91"/>
  <c r="X452" i="91"/>
  <c r="U473" i="91"/>
  <c r="W606" i="91"/>
  <c r="V606" i="91"/>
  <c r="U606" i="91"/>
  <c r="AD615" i="91"/>
  <c r="X621" i="91"/>
  <c r="AD626" i="91"/>
  <c r="X626" i="91"/>
  <c r="W626" i="91"/>
  <c r="AD630" i="91"/>
  <c r="AD635" i="91"/>
  <c r="AD645" i="91"/>
  <c r="AD653" i="91"/>
  <c r="AD663" i="91"/>
  <c r="X669" i="91"/>
  <c r="AD674" i="91"/>
  <c r="X674" i="91"/>
  <c r="W674" i="91"/>
  <c r="AD678" i="91"/>
  <c r="AD683" i="91"/>
  <c r="AD693" i="91"/>
  <c r="AD752" i="91"/>
  <c r="X752" i="91"/>
  <c r="W752" i="91"/>
  <c r="V752" i="91"/>
  <c r="AD760" i="91"/>
  <c r="AD772" i="91"/>
  <c r="AD806" i="91"/>
  <c r="AD917" i="91"/>
  <c r="V390" i="91"/>
  <c r="V391" i="91"/>
  <c r="U404" i="91"/>
  <c r="U410" i="91"/>
  <c r="Z410" i="91" s="1"/>
  <c r="V425" i="91"/>
  <c r="U431" i="91"/>
  <c r="V438" i="91"/>
  <c r="U452" i="91"/>
  <c r="U458" i="91"/>
  <c r="Z458" i="91" s="1"/>
  <c r="V473" i="91"/>
  <c r="V486" i="91"/>
  <c r="V497" i="91"/>
  <c r="U497" i="91"/>
  <c r="AD505" i="91"/>
  <c r="X511" i="91"/>
  <c r="W511" i="91"/>
  <c r="V521" i="91"/>
  <c r="U521" i="91"/>
  <c r="AD529" i="91"/>
  <c r="X535" i="91"/>
  <c r="W535" i="91"/>
  <c r="V545" i="91"/>
  <c r="U545" i="91"/>
  <c r="AD553" i="91"/>
  <c r="X559" i="91"/>
  <c r="W559" i="91"/>
  <c r="V569" i="91"/>
  <c r="U569" i="91"/>
  <c r="AD577" i="91"/>
  <c r="V578" i="91"/>
  <c r="X583" i="91"/>
  <c r="W583" i="91"/>
  <c r="U587" i="91"/>
  <c r="Z587" i="91" s="1"/>
  <c r="AD593" i="91"/>
  <c r="X606" i="91"/>
  <c r="U621" i="91"/>
  <c r="Z621" i="91" s="1"/>
  <c r="U626" i="91"/>
  <c r="V629" i="91"/>
  <c r="V677" i="91"/>
  <c r="AD702" i="91"/>
  <c r="AD711" i="91"/>
  <c r="AD722" i="91"/>
  <c r="AD725" i="91"/>
  <c r="U752" i="91"/>
  <c r="X758" i="91"/>
  <c r="W758" i="91"/>
  <c r="V758" i="91"/>
  <c r="AD766" i="91"/>
  <c r="AD782" i="91"/>
  <c r="X798" i="91"/>
  <c r="W843" i="91"/>
  <c r="AD843" i="91"/>
  <c r="X843" i="91"/>
  <c r="V843" i="91"/>
  <c r="U843" i="91"/>
  <c r="W967" i="91"/>
  <c r="X1203" i="91"/>
  <c r="W355" i="91"/>
  <c r="Y355" i="91" s="1"/>
  <c r="AD361" i="91"/>
  <c r="U390" i="91"/>
  <c r="Z390" i="91" s="1"/>
  <c r="X391" i="91"/>
  <c r="U396" i="91"/>
  <c r="Z396" i="91" s="1"/>
  <c r="W397" i="91"/>
  <c r="Y397" i="91" s="1"/>
  <c r="W403" i="91"/>
  <c r="V404" i="91"/>
  <c r="AD409" i="91"/>
  <c r="W425" i="91"/>
  <c r="V431" i="91"/>
  <c r="U438" i="91"/>
  <c r="X439" i="91"/>
  <c r="U444" i="91"/>
  <c r="Z444" i="91" s="1"/>
  <c r="W445" i="91"/>
  <c r="Y445" i="91" s="1"/>
  <c r="W451" i="91"/>
  <c r="Y451" i="91" s="1"/>
  <c r="V452" i="91"/>
  <c r="AD457" i="91"/>
  <c r="W473" i="91"/>
  <c r="Y473" i="91" s="1"/>
  <c r="V479" i="91"/>
  <c r="U486" i="91"/>
  <c r="Z486" i="91" s="1"/>
  <c r="X487" i="91"/>
  <c r="U491" i="91"/>
  <c r="W497" i="91"/>
  <c r="AD499" i="91"/>
  <c r="AD503" i="91"/>
  <c r="U505" i="91"/>
  <c r="Z505" i="91" s="1"/>
  <c r="AD509" i="91"/>
  <c r="U511" i="91"/>
  <c r="U515" i="91"/>
  <c r="W521" i="91"/>
  <c r="AD523" i="91"/>
  <c r="AD527" i="91"/>
  <c r="U529" i="91"/>
  <c r="Z529" i="91" s="1"/>
  <c r="AD533" i="91"/>
  <c r="U535" i="91"/>
  <c r="U539" i="91"/>
  <c r="Z539" i="91" s="1"/>
  <c r="W545" i="91"/>
  <c r="AD547" i="91"/>
  <c r="AD551" i="91"/>
  <c r="U553" i="91"/>
  <c r="Z553" i="91" s="1"/>
  <c r="AD557" i="91"/>
  <c r="U559" i="91"/>
  <c r="U563" i="91"/>
  <c r="Z563" i="91" s="1"/>
  <c r="W569" i="91"/>
  <c r="AD571" i="91"/>
  <c r="AD575" i="91"/>
  <c r="AD581" i="91"/>
  <c r="X590" i="91"/>
  <c r="AD596" i="91"/>
  <c r="AD601" i="91"/>
  <c r="W601" i="91"/>
  <c r="AD604" i="91"/>
  <c r="X608" i="91"/>
  <c r="W608" i="91"/>
  <c r="AD608" i="91"/>
  <c r="AD613" i="91"/>
  <c r="W613" i="91"/>
  <c r="V613" i="91"/>
  <c r="V621" i="91"/>
  <c r="AD622" i="91"/>
  <c r="V626" i="91"/>
  <c r="X631" i="91"/>
  <c r="W631" i="91"/>
  <c r="V631" i="91"/>
  <c r="AD631" i="91"/>
  <c r="AD636" i="91"/>
  <c r="V636" i="91"/>
  <c r="U636" i="91"/>
  <c r="Z636" i="91" s="1"/>
  <c r="AD640" i="91"/>
  <c r="W654" i="91"/>
  <c r="V654" i="91"/>
  <c r="U654" i="91"/>
  <c r="X656" i="91"/>
  <c r="W656" i="91"/>
  <c r="AD656" i="91"/>
  <c r="AD661" i="91"/>
  <c r="W661" i="91"/>
  <c r="V661" i="91"/>
  <c r="V669" i="91"/>
  <c r="AD670" i="91"/>
  <c r="V674" i="91"/>
  <c r="X679" i="91"/>
  <c r="W679" i="91"/>
  <c r="V679" i="91"/>
  <c r="AD679" i="91"/>
  <c r="AD684" i="91"/>
  <c r="V684" i="91"/>
  <c r="U684" i="91"/>
  <c r="Z684" i="91" s="1"/>
  <c r="AD688" i="91"/>
  <c r="AD700" i="91"/>
  <c r="X705" i="91"/>
  <c r="AD706" i="91"/>
  <c r="X714" i="91"/>
  <c r="W714" i="91"/>
  <c r="V714" i="91"/>
  <c r="U714" i="91"/>
  <c r="AD731" i="91"/>
  <c r="X734" i="91"/>
  <c r="X736" i="91"/>
  <c r="W736" i="91"/>
  <c r="V736" i="91"/>
  <c r="U736" i="91"/>
  <c r="AD736" i="91"/>
  <c r="U758" i="91"/>
  <c r="Z758" i="91" s="1"/>
  <c r="AD945" i="91"/>
  <c r="U945" i="91"/>
  <c r="W945" i="91"/>
  <c r="X945" i="91"/>
  <c r="V945" i="91"/>
  <c r="W1118" i="91"/>
  <c r="U1118" i="91"/>
  <c r="AD1118" i="91"/>
  <c r="X1118" i="91"/>
  <c r="V1118" i="91"/>
  <c r="W698" i="91"/>
  <c r="W710" i="91"/>
  <c r="AD730" i="91"/>
  <c r="W740" i="91"/>
  <c r="V746" i="91"/>
  <c r="V750" i="91"/>
  <c r="X756" i="91"/>
  <c r="V760" i="91"/>
  <c r="V764" i="91"/>
  <c r="V770" i="91"/>
  <c r="V774" i="91"/>
  <c r="X780" i="91"/>
  <c r="V784" i="91"/>
  <c r="V788" i="91"/>
  <c r="V794" i="91"/>
  <c r="V798" i="91"/>
  <c r="X804" i="91"/>
  <c r="V808" i="91"/>
  <c r="V812" i="91"/>
  <c r="V818" i="91"/>
  <c r="V822" i="91"/>
  <c r="X827" i="91"/>
  <c r="W830" i="91"/>
  <c r="V836" i="91"/>
  <c r="AD860" i="91"/>
  <c r="X863" i="91"/>
  <c r="W863" i="91"/>
  <c r="V863" i="91"/>
  <c r="V869" i="91"/>
  <c r="X881" i="91"/>
  <c r="W881" i="91"/>
  <c r="V881" i="91"/>
  <c r="U881" i="91"/>
  <c r="Z881" i="91" s="1"/>
  <c r="V885" i="91"/>
  <c r="X942" i="91"/>
  <c r="AD955" i="91"/>
  <c r="X955" i="91"/>
  <c r="W955" i="91"/>
  <c r="U955" i="91"/>
  <c r="X1030" i="91"/>
  <c r="X1038" i="91"/>
  <c r="U1044" i="91"/>
  <c r="Z1044" i="91" s="1"/>
  <c r="X1047" i="91"/>
  <c r="W1047" i="91"/>
  <c r="V1047" i="91"/>
  <c r="AD1047" i="91"/>
  <c r="U1056" i="91"/>
  <c r="Z1056" i="91" s="1"/>
  <c r="X1059" i="91"/>
  <c r="W1059" i="91"/>
  <c r="V1059" i="91"/>
  <c r="AD1059" i="91"/>
  <c r="U1068" i="91"/>
  <c r="Z1068" i="91" s="1"/>
  <c r="X1071" i="91"/>
  <c r="W1071" i="91"/>
  <c r="V1071" i="91"/>
  <c r="AD1071" i="91"/>
  <c r="AD1108" i="91"/>
  <c r="X1108" i="91"/>
  <c r="U1108" i="91"/>
  <c r="U611" i="91"/>
  <c r="Z611" i="91" s="1"/>
  <c r="U623" i="91"/>
  <c r="Z623" i="91" s="1"/>
  <c r="U635" i="91"/>
  <c r="Z635" i="91" s="1"/>
  <c r="U647" i="91"/>
  <c r="Z647" i="91" s="1"/>
  <c r="X698" i="91"/>
  <c r="X710" i="91"/>
  <c r="U732" i="91"/>
  <c r="Z732" i="91" s="1"/>
  <c r="W745" i="91"/>
  <c r="V745" i="91"/>
  <c r="W750" i="91"/>
  <c r="X759" i="91"/>
  <c r="W760" i="91"/>
  <c r="AD763" i="91"/>
  <c r="W764" i="91"/>
  <c r="W769" i="91"/>
  <c r="V769" i="91"/>
  <c r="W774" i="91"/>
  <c r="X783" i="91"/>
  <c r="W784" i="91"/>
  <c r="AD787" i="91"/>
  <c r="W788" i="91"/>
  <c r="W793" i="91"/>
  <c r="V793" i="91"/>
  <c r="W798" i="91"/>
  <c r="X807" i="91"/>
  <c r="W808" i="91"/>
  <c r="AD811" i="91"/>
  <c r="W812" i="91"/>
  <c r="W817" i="91"/>
  <c r="V817" i="91"/>
  <c r="W822" i="91"/>
  <c r="X830" i="91"/>
  <c r="X832" i="91"/>
  <c r="W836" i="91"/>
  <c r="AD838" i="91"/>
  <c r="AD845" i="91"/>
  <c r="AD851" i="91"/>
  <c r="W855" i="91"/>
  <c r="V855" i="91"/>
  <c r="U860" i="91"/>
  <c r="Z860" i="91" s="1"/>
  <c r="U863" i="91"/>
  <c r="W885" i="91"/>
  <c r="X891" i="91"/>
  <c r="W891" i="91"/>
  <c r="V891" i="91"/>
  <c r="U891" i="91"/>
  <c r="AD907" i="91"/>
  <c r="X907" i="91"/>
  <c r="W907" i="91"/>
  <c r="V937" i="91"/>
  <c r="V955" i="91"/>
  <c r="X977" i="91"/>
  <c r="AD977" i="91"/>
  <c r="W977" i="91"/>
  <c r="V977" i="91"/>
  <c r="U977" i="91"/>
  <c r="X1221" i="91"/>
  <c r="X760" i="91"/>
  <c r="X764" i="91"/>
  <c r="X784" i="91"/>
  <c r="X788" i="91"/>
  <c r="U807" i="91"/>
  <c r="Z807" i="91" s="1"/>
  <c r="X808" i="91"/>
  <c r="U811" i="91"/>
  <c r="Z811" i="91" s="1"/>
  <c r="X812" i="91"/>
  <c r="U817" i="91"/>
  <c r="U821" i="91"/>
  <c r="Z821" i="91" s="1"/>
  <c r="AD825" i="91"/>
  <c r="U832" i="91"/>
  <c r="Z832" i="91" s="1"/>
  <c r="X836" i="91"/>
  <c r="U838" i="91"/>
  <c r="Z838" i="91" s="1"/>
  <c r="U851" i="91"/>
  <c r="Z851" i="91" s="1"/>
  <c r="U855" i="91"/>
  <c r="X857" i="91"/>
  <c r="V860" i="91"/>
  <c r="AD881" i="91"/>
  <c r="AD896" i="91"/>
  <c r="X896" i="91"/>
  <c r="V905" i="91"/>
  <c r="U907" i="91"/>
  <c r="X916" i="91"/>
  <c r="W916" i="91"/>
  <c r="Y916" i="91" s="1"/>
  <c r="AD916" i="91"/>
  <c r="U916" i="91"/>
  <c r="V953" i="91"/>
  <c r="U1020" i="91"/>
  <c r="Z1020" i="91" s="1"/>
  <c r="AD1088" i="91"/>
  <c r="AD1135" i="91"/>
  <c r="AD1107" i="91"/>
  <c r="AD1099" i="91"/>
  <c r="X1088" i="91"/>
  <c r="W1088" i="91"/>
  <c r="V1088" i="91"/>
  <c r="W1095" i="91"/>
  <c r="W1108" i="91"/>
  <c r="Y1108" i="91" s="1"/>
  <c r="AD1122" i="91"/>
  <c r="V1153" i="91"/>
  <c r="AD1153" i="91"/>
  <c r="X1153" i="91"/>
  <c r="W1153" i="91"/>
  <c r="U1153" i="91"/>
  <c r="X1157" i="91"/>
  <c r="V1157" i="91"/>
  <c r="U1157" i="91"/>
  <c r="AD1157" i="91"/>
  <c r="W1157" i="91"/>
  <c r="AD716" i="91"/>
  <c r="U753" i="91"/>
  <c r="Z753" i="91" s="1"/>
  <c r="U777" i="91"/>
  <c r="Z777" i="91" s="1"/>
  <c r="U829" i="91"/>
  <c r="Z829" i="91" s="1"/>
  <c r="X829" i="91"/>
  <c r="X835" i="91"/>
  <c r="W835" i="91"/>
  <c r="AD873" i="91"/>
  <c r="X873" i="91"/>
  <c r="W873" i="91"/>
  <c r="V956" i="91"/>
  <c r="X1194" i="91"/>
  <c r="AD776" i="91"/>
  <c r="X782" i="91"/>
  <c r="W782" i="91"/>
  <c r="V792" i="91"/>
  <c r="U792" i="91"/>
  <c r="Z792" i="91" s="1"/>
  <c r="AD800" i="91"/>
  <c r="X806" i="91"/>
  <c r="W806" i="91"/>
  <c r="V816" i="91"/>
  <c r="U816" i="91"/>
  <c r="AD824" i="91"/>
  <c r="V842" i="91"/>
  <c r="X842" i="91"/>
  <c r="W842" i="91"/>
  <c r="X848" i="91"/>
  <c r="W848" i="91"/>
  <c r="V848" i="91"/>
  <c r="U865" i="91"/>
  <c r="Z865" i="91" s="1"/>
  <c r="AD870" i="91"/>
  <c r="AD882" i="91"/>
  <c r="AD886" i="91"/>
  <c r="U889" i="91"/>
  <c r="Z889" i="91" s="1"/>
  <c r="U894" i="91"/>
  <c r="W894" i="91"/>
  <c r="AD1003" i="91"/>
  <c r="X1003" i="91"/>
  <c r="W1003" i="91"/>
  <c r="V1003" i="91"/>
  <c r="U1003" i="91"/>
  <c r="AD1123" i="91"/>
  <c r="X1123" i="91"/>
  <c r="W1123" i="91"/>
  <c r="V1123" i="91"/>
  <c r="V1168" i="91"/>
  <c r="AD1175" i="91"/>
  <c r="X1211" i="91"/>
  <c r="W1211" i="91"/>
  <c r="V1211" i="91"/>
  <c r="AD1211" i="91"/>
  <c r="U1211" i="91"/>
  <c r="U810" i="91"/>
  <c r="W816" i="91"/>
  <c r="U820" i="91"/>
  <c r="U824" i="91"/>
  <c r="W831" i="91"/>
  <c r="AD831" i="91"/>
  <c r="AD837" i="91"/>
  <c r="U842" i="91"/>
  <c r="U848" i="91"/>
  <c r="U870" i="91"/>
  <c r="U882" i="91"/>
  <c r="U886" i="91"/>
  <c r="V894" i="91"/>
  <c r="V908" i="91"/>
  <c r="AD910" i="91"/>
  <c r="X910" i="91"/>
  <c r="W910" i="91"/>
  <c r="V910" i="91"/>
  <c r="AD919" i="91"/>
  <c r="X919" i="91"/>
  <c r="U919" i="91"/>
  <c r="W938" i="91"/>
  <c r="V938" i="91"/>
  <c r="U938" i="91"/>
  <c r="Z938" i="91" s="1"/>
  <c r="AD938" i="91"/>
  <c r="V997" i="91"/>
  <c r="X1000" i="91"/>
  <c r="W1000" i="91"/>
  <c r="AD1000" i="91"/>
  <c r="V1000" i="91"/>
  <c r="U1000" i="91"/>
  <c r="X1012" i="91"/>
  <c r="W1012" i="91"/>
  <c r="AD1012" i="91"/>
  <c r="U1012" i="91"/>
  <c r="AD1015" i="91"/>
  <c r="X1015" i="91"/>
  <c r="U1015" i="91"/>
  <c r="U1123" i="91"/>
  <c r="W716" i="91"/>
  <c r="W722" i="91"/>
  <c r="AD728" i="91"/>
  <c r="W730" i="91"/>
  <c r="W737" i="91"/>
  <c r="X753" i="91"/>
  <c r="V776" i="91"/>
  <c r="X777" i="91"/>
  <c r="V782" i="91"/>
  <c r="V786" i="91"/>
  <c r="X792" i="91"/>
  <c r="V796" i="91"/>
  <c r="V800" i="91"/>
  <c r="V806" i="91"/>
  <c r="V810" i="91"/>
  <c r="X816" i="91"/>
  <c r="V820" i="91"/>
  <c r="V824" i="91"/>
  <c r="U831" i="91"/>
  <c r="U837" i="91"/>
  <c r="X844" i="91"/>
  <c r="AD844" i="91"/>
  <c r="AD850" i="91"/>
  <c r="X859" i="91"/>
  <c r="W859" i="91"/>
  <c r="AD863" i="91"/>
  <c r="W867" i="91"/>
  <c r="V867" i="91"/>
  <c r="V870" i="91"/>
  <c r="W878" i="91"/>
  <c r="V878" i="91"/>
  <c r="U878" i="91"/>
  <c r="X878" i="91"/>
  <c r="V882" i="91"/>
  <c r="AD884" i="91"/>
  <c r="X884" i="91"/>
  <c r="W884" i="91"/>
  <c r="V884" i="91"/>
  <c r="U884" i="91"/>
  <c r="V886" i="91"/>
  <c r="X894" i="91"/>
  <c r="U901" i="91"/>
  <c r="Z901" i="91" s="1"/>
  <c r="U910" i="91"/>
  <c r="Z910" i="91" s="1"/>
  <c r="V919" i="91"/>
  <c r="W926" i="91"/>
  <c r="V926" i="91"/>
  <c r="U926" i="91"/>
  <c r="AD926" i="91"/>
  <c r="X926" i="91"/>
  <c r="AD934" i="91"/>
  <c r="U934" i="91"/>
  <c r="W934" i="91"/>
  <c r="X938" i="91"/>
  <c r="X941" i="91"/>
  <c r="AD941" i="91"/>
  <c r="V941" i="91"/>
  <c r="W986" i="91"/>
  <c r="V986" i="91"/>
  <c r="U986" i="91"/>
  <c r="AD986" i="91"/>
  <c r="X989" i="91"/>
  <c r="AD989" i="91"/>
  <c r="W989" i="91"/>
  <c r="V989" i="91"/>
  <c r="AD992" i="91"/>
  <c r="X992" i="91"/>
  <c r="W992" i="91"/>
  <c r="V992" i="91"/>
  <c r="V1004" i="91"/>
  <c r="V1012" i="91"/>
  <c r="V1015" i="91"/>
  <c r="V1086" i="91"/>
  <c r="X1113" i="91"/>
  <c r="W1113" i="91"/>
  <c r="V1113" i="91"/>
  <c r="AD1113" i="91"/>
  <c r="X1212" i="91"/>
  <c r="X1229" i="91"/>
  <c r="W1229" i="91"/>
  <c r="V1229" i="91"/>
  <c r="AD1229" i="91"/>
  <c r="U1229" i="91"/>
  <c r="U605" i="91"/>
  <c r="Z605" i="91" s="1"/>
  <c r="U617" i="91"/>
  <c r="Z617" i="91" s="1"/>
  <c r="U629" i="91"/>
  <c r="Z629" i="91" s="1"/>
  <c r="U641" i="91"/>
  <c r="Z641" i="91" s="1"/>
  <c r="U653" i="91"/>
  <c r="Z653" i="91" s="1"/>
  <c r="U665" i="91"/>
  <c r="U677" i="91"/>
  <c r="Z677" i="91" s="1"/>
  <c r="U689" i="91"/>
  <c r="Z689" i="91" s="1"/>
  <c r="U701" i="91"/>
  <c r="Z701" i="91" s="1"/>
  <c r="U713" i="91"/>
  <c r="Z713" i="91" s="1"/>
  <c r="X716" i="91"/>
  <c r="U722" i="91"/>
  <c r="U728" i="91"/>
  <c r="Z728" i="91" s="1"/>
  <c r="X735" i="91"/>
  <c r="X737" i="91"/>
  <c r="U742" i="91"/>
  <c r="X747" i="91"/>
  <c r="AD751" i="91"/>
  <c r="W757" i="91"/>
  <c r="V757" i="91"/>
  <c r="X771" i="91"/>
  <c r="AD775" i="91"/>
  <c r="W776" i="91"/>
  <c r="W781" i="91"/>
  <c r="V781" i="91"/>
  <c r="W786" i="91"/>
  <c r="X795" i="91"/>
  <c r="W796" i="91"/>
  <c r="AD799" i="91"/>
  <c r="W800" i="91"/>
  <c r="W805" i="91"/>
  <c r="V805" i="91"/>
  <c r="W810" i="91"/>
  <c r="X819" i="91"/>
  <c r="W820" i="91"/>
  <c r="AD823" i="91"/>
  <c r="W824" i="91"/>
  <c r="V831" i="91"/>
  <c r="V837" i="91"/>
  <c r="U844" i="91"/>
  <c r="U850" i="91"/>
  <c r="Z850" i="91" s="1"/>
  <c r="X856" i="91"/>
  <c r="W856" i="91"/>
  <c r="AD856" i="91"/>
  <c r="U859" i="91"/>
  <c r="AD861" i="91"/>
  <c r="U867" i="91"/>
  <c r="W870" i="91"/>
  <c r="W882" i="91"/>
  <c r="W886" i="91"/>
  <c r="AD897" i="91"/>
  <c r="U897" i="91"/>
  <c r="W897" i="91"/>
  <c r="W919" i="91"/>
  <c r="V934" i="91"/>
  <c r="U941" i="91"/>
  <c r="AD944" i="91"/>
  <c r="X944" i="91"/>
  <c r="V944" i="91"/>
  <c r="X986" i="91"/>
  <c r="U989" i="91"/>
  <c r="U992" i="91"/>
  <c r="V1001" i="91"/>
  <c r="W1015" i="91"/>
  <c r="W1034" i="91"/>
  <c r="V1034" i="91"/>
  <c r="U1034" i="91"/>
  <c r="Z1034" i="91" s="1"/>
  <c r="AD1034" i="91"/>
  <c r="X1037" i="91"/>
  <c r="AD1037" i="91"/>
  <c r="W1037" i="91"/>
  <c r="V1037" i="91"/>
  <c r="AD1040" i="91"/>
  <c r="X1040" i="91"/>
  <c r="W1040" i="91"/>
  <c r="V1040" i="91"/>
  <c r="AD1052" i="91"/>
  <c r="X1052" i="91"/>
  <c r="W1052" i="91"/>
  <c r="V1052" i="91"/>
  <c r="AD1064" i="91"/>
  <c r="X1064" i="91"/>
  <c r="W1064" i="91"/>
  <c r="V1064" i="91"/>
  <c r="AD1076" i="91"/>
  <c r="X1076" i="91"/>
  <c r="W1076" i="91"/>
  <c r="V1076" i="91"/>
  <c r="U1113" i="91"/>
  <c r="Z1113" i="91" s="1"/>
  <c r="AD1136" i="91"/>
  <c r="X1136" i="91"/>
  <c r="W1136" i="91"/>
  <c r="U1136" i="91"/>
  <c r="V1136" i="91"/>
  <c r="V1162" i="91"/>
  <c r="V721" i="91"/>
  <c r="V722" i="91"/>
  <c r="V728" i="91"/>
  <c r="V742" i="91"/>
  <c r="AD745" i="91"/>
  <c r="AD749" i="91"/>
  <c r="AD759" i="91"/>
  <c r="AD769" i="91"/>
  <c r="AD773" i="91"/>
  <c r="X776" i="91"/>
  <c r="AD783" i="91"/>
  <c r="X786" i="91"/>
  <c r="AD793" i="91"/>
  <c r="X796" i="91"/>
  <c r="AD797" i="91"/>
  <c r="X800" i="91"/>
  <c r="AD807" i="91"/>
  <c r="X810" i="91"/>
  <c r="AD817" i="91"/>
  <c r="X820" i="91"/>
  <c r="AD821" i="91"/>
  <c r="X824" i="91"/>
  <c r="AD829" i="91"/>
  <c r="X831" i="91"/>
  <c r="W834" i="91"/>
  <c r="V834" i="91"/>
  <c r="U834" i="91"/>
  <c r="AD835" i="91"/>
  <c r="W837" i="91"/>
  <c r="V844" i="91"/>
  <c r="V850" i="91"/>
  <c r="V859" i="91"/>
  <c r="X867" i="91"/>
  <c r="X870" i="91"/>
  <c r="AD878" i="91"/>
  <c r="X882" i="91"/>
  <c r="X886" i="91"/>
  <c r="W890" i="91"/>
  <c r="V890" i="91"/>
  <c r="U890" i="91"/>
  <c r="AD890" i="91"/>
  <c r="AD894" i="91"/>
  <c r="X929" i="91"/>
  <c r="AD929" i="91"/>
  <c r="W929" i="91"/>
  <c r="V929" i="91"/>
  <c r="U929" i="91"/>
  <c r="X934" i="91"/>
  <c r="W941" i="91"/>
  <c r="X964" i="91"/>
  <c r="W964" i="91"/>
  <c r="AD964" i="91"/>
  <c r="U964" i="91"/>
  <c r="X979" i="91"/>
  <c r="AD1100" i="91"/>
  <c r="X1100" i="91"/>
  <c r="W1100" i="91"/>
  <c r="U1100" i="91"/>
  <c r="U1128" i="91"/>
  <c r="AD1128" i="91"/>
  <c r="V1128" i="91"/>
  <c r="X1173" i="91"/>
  <c r="W734" i="91"/>
  <c r="AD740" i="91"/>
  <c r="X837" i="91"/>
  <c r="AD842" i="91"/>
  <c r="W844" i="91"/>
  <c r="AD848" i="91"/>
  <c r="AD874" i="91"/>
  <c r="X939" i="91"/>
  <c r="W939" i="91"/>
  <c r="V939" i="91"/>
  <c r="U939" i="91"/>
  <c r="AD939" i="91"/>
  <c r="V949" i="91"/>
  <c r="AD982" i="91"/>
  <c r="U982" i="91"/>
  <c r="W982" i="91"/>
  <c r="Y982" i="91" s="1"/>
  <c r="X987" i="91"/>
  <c r="W987" i="91"/>
  <c r="V987" i="91"/>
  <c r="U987" i="91"/>
  <c r="AD987" i="91"/>
  <c r="U990" i="91"/>
  <c r="AD990" i="91"/>
  <c r="W990" i="91"/>
  <c r="Y990" i="91" s="1"/>
  <c r="AD993" i="91"/>
  <c r="U993" i="91"/>
  <c r="Z993" i="91" s="1"/>
  <c r="W993" i="91"/>
  <c r="Y993" i="91" s="1"/>
  <c r="X1027" i="91"/>
  <c r="X1083" i="91"/>
  <c r="W1083" i="91"/>
  <c r="V1083" i="91"/>
  <c r="AD1083" i="91"/>
  <c r="U1132" i="91"/>
  <c r="AD1132" i="91"/>
  <c r="X1132" i="91"/>
  <c r="V1132" i="91"/>
  <c r="W1132" i="91"/>
  <c r="X1202" i="91"/>
  <c r="W1202" i="91"/>
  <c r="V1202" i="91"/>
  <c r="AD1202" i="91"/>
  <c r="U1202" i="91"/>
  <c r="Z1202" i="91" s="1"/>
  <c r="X746" i="91"/>
  <c r="W746" i="91"/>
  <c r="V756" i="91"/>
  <c r="U756" i="91"/>
  <c r="Z756" i="91" s="1"/>
  <c r="AD764" i="91"/>
  <c r="X770" i="91"/>
  <c r="W770" i="91"/>
  <c r="V780" i="91"/>
  <c r="U780" i="91"/>
  <c r="Z780" i="91" s="1"/>
  <c r="AD788" i="91"/>
  <c r="X794" i="91"/>
  <c r="W794" i="91"/>
  <c r="V804" i="91"/>
  <c r="U804" i="91"/>
  <c r="Z804" i="91" s="1"/>
  <c r="AD812" i="91"/>
  <c r="X818" i="91"/>
  <c r="W818" i="91"/>
  <c r="V827" i="91"/>
  <c r="U827" i="91"/>
  <c r="Z827" i="91" s="1"/>
  <c r="V830" i="91"/>
  <c r="X869" i="91"/>
  <c r="W869" i="91"/>
  <c r="X879" i="91"/>
  <c r="W879" i="91"/>
  <c r="V879" i="91"/>
  <c r="AD879" i="91"/>
  <c r="AD885" i="91"/>
  <c r="X904" i="91"/>
  <c r="W904" i="91"/>
  <c r="AD904" i="91"/>
  <c r="X915" i="91"/>
  <c r="W915" i="91"/>
  <c r="V915" i="91"/>
  <c r="AD932" i="91"/>
  <c r="X932" i="91"/>
  <c r="W932" i="91"/>
  <c r="V932" i="91"/>
  <c r="U932" i="91"/>
  <c r="U942" i="91"/>
  <c r="AD942" i="91"/>
  <c r="W942" i="91"/>
  <c r="Y942" i="91" s="1"/>
  <c r="AD967" i="91"/>
  <c r="X967" i="91"/>
  <c r="U967" i="91"/>
  <c r="AD1030" i="91"/>
  <c r="U1030" i="91"/>
  <c r="W1030" i="91"/>
  <c r="X1035" i="91"/>
  <c r="W1035" i="91"/>
  <c r="V1035" i="91"/>
  <c r="U1035" i="91"/>
  <c r="AD1035" i="91"/>
  <c r="U1038" i="91"/>
  <c r="AD1038" i="91"/>
  <c r="W1038" i="91"/>
  <c r="AD1041" i="91"/>
  <c r="V1050" i="91"/>
  <c r="AD1053" i="91"/>
  <c r="V1062" i="91"/>
  <c r="AD1065" i="91"/>
  <c r="V1074" i="91"/>
  <c r="U1080" i="91"/>
  <c r="Z1080" i="91" s="1"/>
  <c r="U1083" i="91"/>
  <c r="AD1093" i="91"/>
  <c r="AD1177" i="91"/>
  <c r="AD1197" i="91"/>
  <c r="V1197" i="91"/>
  <c r="X1197" i="91"/>
  <c r="W1197" i="91"/>
  <c r="U1197" i="91"/>
  <c r="Z1197" i="91" s="1"/>
  <c r="AD922" i="91"/>
  <c r="X927" i="91"/>
  <c r="W927" i="91"/>
  <c r="V927" i="91"/>
  <c r="AD933" i="91"/>
  <c r="AD970" i="91"/>
  <c r="X975" i="91"/>
  <c r="W975" i="91"/>
  <c r="V975" i="91"/>
  <c r="AD981" i="91"/>
  <c r="U1008" i="91"/>
  <c r="Z1008" i="91" s="1"/>
  <c r="AD1018" i="91"/>
  <c r="X1023" i="91"/>
  <c r="W1023" i="91"/>
  <c r="V1023" i="91"/>
  <c r="AD1029" i="91"/>
  <c r="U1097" i="91"/>
  <c r="Z1097" i="91" s="1"/>
  <c r="AD1110" i="91"/>
  <c r="W1116" i="91"/>
  <c r="X1121" i="91"/>
  <c r="W1121" i="91"/>
  <c r="X1124" i="91"/>
  <c r="AD1131" i="91"/>
  <c r="W1134" i="91"/>
  <c r="U1134" i="91"/>
  <c r="Z1134" i="91" s="1"/>
  <c r="AD1134" i="91"/>
  <c r="X1134" i="91"/>
  <c r="AD1163" i="91"/>
  <c r="X1175" i="91"/>
  <c r="V1175" i="91"/>
  <c r="W1175" i="91"/>
  <c r="U1175" i="91"/>
  <c r="X1181" i="91"/>
  <c r="V1181" i="91"/>
  <c r="AD1181" i="91"/>
  <c r="AD1183" i="91"/>
  <c r="AD1185" i="91"/>
  <c r="AD1302" i="91"/>
  <c r="X1302" i="91"/>
  <c r="W1302" i="91"/>
  <c r="V1302" i="91"/>
  <c r="U1302" i="91"/>
  <c r="AD1187" i="91"/>
  <c r="W1297" i="91"/>
  <c r="AD1320" i="91"/>
  <c r="X1320" i="91"/>
  <c r="W1320" i="91"/>
  <c r="V1320" i="91"/>
  <c r="U1320" i="91"/>
  <c r="Z1320" i="91" s="1"/>
  <c r="AD921" i="91"/>
  <c r="AD958" i="91"/>
  <c r="X963" i="91"/>
  <c r="W963" i="91"/>
  <c r="V963" i="91"/>
  <c r="AD969" i="91"/>
  <c r="AD1006" i="91"/>
  <c r="X1011" i="91"/>
  <c r="W1011" i="91"/>
  <c r="V1011" i="91"/>
  <c r="AD1017" i="91"/>
  <c r="X1049" i="91"/>
  <c r="X1061" i="91"/>
  <c r="X1073" i="91"/>
  <c r="X1085" i="91"/>
  <c r="W1094" i="91"/>
  <c r="X1094" i="91"/>
  <c r="AD1098" i="91"/>
  <c r="AD1106" i="91"/>
  <c r="AD1137" i="91"/>
  <c r="X1143" i="91"/>
  <c r="AD1189" i="91"/>
  <c r="AD1206" i="91"/>
  <c r="V1206" i="91"/>
  <c r="X1206" i="91"/>
  <c r="W1206" i="91"/>
  <c r="AD1215" i="91"/>
  <c r="V1215" i="91"/>
  <c r="X1215" i="91"/>
  <c r="W1215" i="91"/>
  <c r="AD1224" i="91"/>
  <c r="V1224" i="91"/>
  <c r="X1224" i="91"/>
  <c r="W1224" i="91"/>
  <c r="V1261" i="91"/>
  <c r="V1270" i="91"/>
  <c r="W1279" i="91"/>
  <c r="W1288" i="91"/>
  <c r="AD980" i="91"/>
  <c r="V985" i="91"/>
  <c r="W1022" i="91"/>
  <c r="V1022" i="91"/>
  <c r="U1022" i="91"/>
  <c r="X1025" i="91"/>
  <c r="AD1028" i="91"/>
  <c r="V1033" i="91"/>
  <c r="AD1096" i="91"/>
  <c r="AD1104" i="91"/>
  <c r="AD1111" i="91"/>
  <c r="AD1119" i="91"/>
  <c r="AD1121" i="91"/>
  <c r="AD1126" i="91"/>
  <c r="V1141" i="91"/>
  <c r="X1141" i="91"/>
  <c r="U1141" i="91"/>
  <c r="AD1149" i="91"/>
  <c r="V1167" i="91"/>
  <c r="AD1167" i="91"/>
  <c r="X1167" i="91"/>
  <c r="AD1179" i="91"/>
  <c r="AD1261" i="91"/>
  <c r="AD1270" i="91"/>
  <c r="AD1279" i="91"/>
  <c r="AD1288" i="91"/>
  <c r="AD1338" i="91"/>
  <c r="X1338" i="91"/>
  <c r="W1338" i="91"/>
  <c r="V1338" i="91"/>
  <c r="U1338" i="91"/>
  <c r="X892" i="91"/>
  <c r="W892" i="91"/>
  <c r="V918" i="91"/>
  <c r="V921" i="91"/>
  <c r="X940" i="91"/>
  <c r="W940" i="91"/>
  <c r="V958" i="91"/>
  <c r="V966" i="91"/>
  <c r="V969" i="91"/>
  <c r="U980" i="91"/>
  <c r="X988" i="91"/>
  <c r="W988" i="91"/>
  <c r="V1006" i="91"/>
  <c r="V1014" i="91"/>
  <c r="V1017" i="91"/>
  <c r="X1022" i="91"/>
  <c r="U1025" i="91"/>
  <c r="U1028" i="91"/>
  <c r="X1036" i="91"/>
  <c r="W1036" i="91"/>
  <c r="V1049" i="91"/>
  <c r="V1061" i="91"/>
  <c r="V1073" i="91"/>
  <c r="V1085" i="91"/>
  <c r="V1094" i="91"/>
  <c r="U1096" i="91"/>
  <c r="W1099" i="91"/>
  <c r="V1099" i="91"/>
  <c r="U1099" i="91"/>
  <c r="AD1101" i="91"/>
  <c r="X1107" i="91"/>
  <c r="W1107" i="91"/>
  <c r="V1107" i="91"/>
  <c r="AD1109" i="91"/>
  <c r="V1117" i="91"/>
  <c r="AD1117" i="91"/>
  <c r="V1125" i="91"/>
  <c r="V1129" i="91"/>
  <c r="U1129" i="91"/>
  <c r="W1141" i="91"/>
  <c r="V1161" i="91"/>
  <c r="X1161" i="91"/>
  <c r="U1161" i="91"/>
  <c r="U1167" i="91"/>
  <c r="Z1167" i="91" s="1"/>
  <c r="V1174" i="91"/>
  <c r="V1182" i="91"/>
  <c r="AD1182" i="91"/>
  <c r="X1182" i="91"/>
  <c r="W1182" i="91"/>
  <c r="U841" i="91"/>
  <c r="Z841" i="91" s="1"/>
  <c r="V854" i="91"/>
  <c r="U854" i="91"/>
  <c r="Z854" i="91" s="1"/>
  <c r="AD862" i="91"/>
  <c r="X868" i="91"/>
  <c r="W868" i="91"/>
  <c r="U892" i="91"/>
  <c r="U895" i="91"/>
  <c r="AD898" i="91"/>
  <c r="X903" i="91"/>
  <c r="W903" i="91"/>
  <c r="V903" i="91"/>
  <c r="AD909" i="91"/>
  <c r="W918" i="91"/>
  <c r="W921" i="91"/>
  <c r="AD927" i="91"/>
  <c r="AD930" i="91"/>
  <c r="U940" i="91"/>
  <c r="U943" i="91"/>
  <c r="AD946" i="91"/>
  <c r="X951" i="91"/>
  <c r="W951" i="91"/>
  <c r="V951" i="91"/>
  <c r="AD957" i="91"/>
  <c r="W958" i="91"/>
  <c r="W966" i="91"/>
  <c r="W969" i="91"/>
  <c r="AD975" i="91"/>
  <c r="AD978" i="91"/>
  <c r="V980" i="91"/>
  <c r="U988" i="91"/>
  <c r="U991" i="91"/>
  <c r="AD994" i="91"/>
  <c r="X999" i="91"/>
  <c r="W999" i="91"/>
  <c r="V999" i="91"/>
  <c r="AD1005" i="91"/>
  <c r="W1006" i="91"/>
  <c r="W1014" i="91"/>
  <c r="W1017" i="91"/>
  <c r="AD1023" i="91"/>
  <c r="V1025" i="91"/>
  <c r="AD1026" i="91"/>
  <c r="V1028" i="91"/>
  <c r="U1032" i="91"/>
  <c r="Z1032" i="91" s="1"/>
  <c r="U1036" i="91"/>
  <c r="U1039" i="91"/>
  <c r="Z1039" i="91" s="1"/>
  <c r="U1042" i="91"/>
  <c r="Z1042" i="91" s="1"/>
  <c r="AD1042" i="91"/>
  <c r="W1046" i="91"/>
  <c r="V1046" i="91"/>
  <c r="U1046" i="91"/>
  <c r="W1049" i="91"/>
  <c r="U1051" i="91"/>
  <c r="U1054" i="91"/>
  <c r="Z1054" i="91" s="1"/>
  <c r="AD1054" i="91"/>
  <c r="W1058" i="91"/>
  <c r="V1058" i="91"/>
  <c r="U1058" i="91"/>
  <c r="W1061" i="91"/>
  <c r="U1063" i="91"/>
  <c r="U1066" i="91"/>
  <c r="Z1066" i="91" s="1"/>
  <c r="AD1066" i="91"/>
  <c r="W1070" i="91"/>
  <c r="V1070" i="91"/>
  <c r="U1070" i="91"/>
  <c r="W1073" i="91"/>
  <c r="U1075" i="91"/>
  <c r="U1078" i="91"/>
  <c r="Z1078" i="91" s="1"/>
  <c r="AD1078" i="91"/>
  <c r="W1082" i="91"/>
  <c r="V1082" i="91"/>
  <c r="U1082" i="91"/>
  <c r="W1085" i="91"/>
  <c r="U1087" i="91"/>
  <c r="U1090" i="91"/>
  <c r="Z1090" i="91" s="1"/>
  <c r="AD1090" i="91"/>
  <c r="V1096" i="91"/>
  <c r="X1099" i="91"/>
  <c r="U1101" i="91"/>
  <c r="AD1102" i="91"/>
  <c r="U1107" i="91"/>
  <c r="U1109" i="91"/>
  <c r="U1117" i="91"/>
  <c r="W1120" i="91"/>
  <c r="V1120" i="91"/>
  <c r="U1120" i="91"/>
  <c r="W1129" i="91"/>
  <c r="AD1145" i="91"/>
  <c r="AD1148" i="91"/>
  <c r="U1148" i="91"/>
  <c r="W1148" i="91"/>
  <c r="W1161" i="91"/>
  <c r="AD1165" i="91"/>
  <c r="W1167" i="91"/>
  <c r="V1180" i="91"/>
  <c r="U1182" i="91"/>
  <c r="AD1299" i="91"/>
  <c r="X1299" i="91"/>
  <c r="W1299" i="91"/>
  <c r="V1299" i="91"/>
  <c r="U1299" i="91"/>
  <c r="U877" i="91"/>
  <c r="Z877" i="91" s="1"/>
  <c r="V892" i="91"/>
  <c r="V895" i="91"/>
  <c r="W914" i="91"/>
  <c r="V914" i="91"/>
  <c r="U914" i="91"/>
  <c r="X917" i="91"/>
  <c r="X918" i="91"/>
  <c r="AD920" i="91"/>
  <c r="X921" i="91"/>
  <c r="U925" i="91"/>
  <c r="Z925" i="91" s="1"/>
  <c r="V940" i="91"/>
  <c r="V943" i="91"/>
  <c r="X958" i="91"/>
  <c r="W962" i="91"/>
  <c r="V962" i="91"/>
  <c r="U962" i="91"/>
  <c r="X965" i="91"/>
  <c r="X966" i="91"/>
  <c r="AD968" i="91"/>
  <c r="X969" i="91"/>
  <c r="V973" i="91"/>
  <c r="W980" i="91"/>
  <c r="V988" i="91"/>
  <c r="V991" i="91"/>
  <c r="X1006" i="91"/>
  <c r="W1010" i="91"/>
  <c r="V1010" i="91"/>
  <c r="U1010" i="91"/>
  <c r="X1013" i="91"/>
  <c r="X1014" i="91"/>
  <c r="AD1016" i="91"/>
  <c r="X1017" i="91"/>
  <c r="AD1019" i="91"/>
  <c r="V1021" i="91"/>
  <c r="W1025" i="91"/>
  <c r="W1028" i="91"/>
  <c r="V1036" i="91"/>
  <c r="V1039" i="91"/>
  <c r="V1051" i="91"/>
  <c r="V1063" i="91"/>
  <c r="V1075" i="91"/>
  <c r="V1087" i="91"/>
  <c r="AD1092" i="91"/>
  <c r="AD1094" i="91"/>
  <c r="W1096" i="91"/>
  <c r="AD1097" i="91"/>
  <c r="V1101" i="91"/>
  <c r="V1109" i="91"/>
  <c r="W1117" i="91"/>
  <c r="X1129" i="91"/>
  <c r="AD1130" i="91"/>
  <c r="AD1141" i="91"/>
  <c r="V1155" i="91"/>
  <c r="X1155" i="91"/>
  <c r="W1155" i="91"/>
  <c r="U1155" i="91"/>
  <c r="Z1155" i="91" s="1"/>
  <c r="AD1156" i="91"/>
  <c r="AD1161" i="91"/>
  <c r="X1193" i="91"/>
  <c r="W1193" i="91"/>
  <c r="V1193" i="91"/>
  <c r="AD1193" i="91"/>
  <c r="U853" i="91"/>
  <c r="X880" i="91"/>
  <c r="W880" i="91"/>
  <c r="W895" i="91"/>
  <c r="X928" i="91"/>
  <c r="W928" i="91"/>
  <c r="W943" i="91"/>
  <c r="X976" i="91"/>
  <c r="W976" i="91"/>
  <c r="X980" i="91"/>
  <c r="W991" i="91"/>
  <c r="AD1645" i="91"/>
  <c r="AD1644" i="91"/>
  <c r="AD1642" i="91"/>
  <c r="AD1643" i="91"/>
  <c r="AD1641" i="91"/>
  <c r="AD1640" i="91"/>
  <c r="AD1639" i="91"/>
  <c r="AD1638" i="91"/>
  <c r="AD1637" i="91"/>
  <c r="AD1636" i="91"/>
  <c r="AD1635" i="91"/>
  <c r="AD1634" i="91"/>
  <c r="AD1633" i="91"/>
  <c r="AD1631" i="91"/>
  <c r="AD1632" i="91"/>
  <c r="AD1630" i="91"/>
  <c r="AD1629" i="91"/>
  <c r="AD1628" i="91"/>
  <c r="AD1627" i="91"/>
  <c r="AD1625" i="91"/>
  <c r="AD1626" i="91"/>
  <c r="AD1624" i="91"/>
  <c r="AD1623" i="91"/>
  <c r="AD1622" i="91"/>
  <c r="AD1620" i="91"/>
  <c r="AD1621" i="91"/>
  <c r="AD1619" i="91"/>
  <c r="AD1618" i="91"/>
  <c r="AD1617" i="91"/>
  <c r="AD1616" i="91"/>
  <c r="AD1615" i="91"/>
  <c r="AD1614" i="91"/>
  <c r="AD1613" i="91"/>
  <c r="AD1612" i="91"/>
  <c r="AD1611" i="91"/>
  <c r="AD1610" i="91"/>
  <c r="AD1609" i="91"/>
  <c r="AD1608" i="91"/>
  <c r="AD1607" i="91"/>
  <c r="AD1606" i="91"/>
  <c r="AD1605" i="91"/>
  <c r="AD1604" i="91"/>
  <c r="AD1603" i="91"/>
  <c r="AD1602" i="91"/>
  <c r="AD1601" i="91"/>
  <c r="AD1600" i="91"/>
  <c r="AD1598" i="91"/>
  <c r="AD1599" i="91"/>
  <c r="AD1597" i="91"/>
  <c r="AD1596" i="91"/>
  <c r="AD1595" i="91"/>
  <c r="AD1594" i="91"/>
  <c r="AD1593" i="91"/>
  <c r="AD1592" i="91"/>
  <c r="AD1591" i="91"/>
  <c r="AD1590" i="91"/>
  <c r="AD1589" i="91"/>
  <c r="AD1588" i="91"/>
  <c r="AD1587" i="91"/>
  <c r="AD1586" i="91"/>
  <c r="AD1585" i="91"/>
  <c r="AD1584" i="91"/>
  <c r="AD1583" i="91"/>
  <c r="AD1582" i="91"/>
  <c r="AD1581" i="91"/>
  <c r="AD1580" i="91"/>
  <c r="AD1579" i="91"/>
  <c r="AD1578" i="91"/>
  <c r="AD1577" i="91"/>
  <c r="AD1576" i="91"/>
  <c r="AD1575" i="91"/>
  <c r="AD1573" i="91"/>
  <c r="AD1574" i="91"/>
  <c r="AD1572" i="91"/>
  <c r="AD1571" i="91"/>
  <c r="AD1570" i="91"/>
  <c r="AD1569" i="91"/>
  <c r="AD1568" i="91"/>
  <c r="AD1567" i="91"/>
  <c r="AD1565" i="91"/>
  <c r="AD1566" i="91"/>
  <c r="AD1564" i="91"/>
  <c r="AD1562" i="91"/>
  <c r="AD1563" i="91"/>
  <c r="AD1561" i="91"/>
  <c r="AD1560" i="91"/>
  <c r="AD1559" i="91"/>
  <c r="AD1558" i="91"/>
  <c r="AD1557" i="91"/>
  <c r="AD1556" i="91"/>
  <c r="AD1554" i="91"/>
  <c r="AD1555" i="91"/>
  <c r="AD1553" i="91"/>
  <c r="AD1552" i="91"/>
  <c r="AD1551" i="91"/>
  <c r="AD1549" i="91"/>
  <c r="AD1550" i="91"/>
  <c r="AD1548" i="91"/>
  <c r="AD1547" i="91"/>
  <c r="AD1546" i="91"/>
  <c r="AD1544" i="91"/>
  <c r="AD1545" i="91"/>
  <c r="AD1543" i="91"/>
  <c r="AD1542" i="91"/>
  <c r="AD1541" i="91"/>
  <c r="AD1539" i="91"/>
  <c r="AD1540" i="91"/>
  <c r="AD1538" i="91"/>
  <c r="AD1537" i="91"/>
  <c r="AD1536" i="91"/>
  <c r="AD1535" i="91"/>
  <c r="AD1534" i="91"/>
  <c r="AD1532" i="91"/>
  <c r="AD1533" i="91"/>
  <c r="AD1531" i="91"/>
  <c r="AD1530" i="91"/>
  <c r="AD1529" i="91"/>
  <c r="AD1527" i="91"/>
  <c r="AD1528" i="91"/>
  <c r="AD1526" i="91"/>
  <c r="AD1525" i="91"/>
  <c r="AD1524" i="91"/>
  <c r="AD1523" i="91"/>
  <c r="AD1522" i="91"/>
  <c r="AD1521" i="91"/>
  <c r="AD1520" i="91"/>
  <c r="AD1519" i="91"/>
  <c r="AD1518" i="91"/>
  <c r="AD1517" i="91"/>
  <c r="AD1516" i="91"/>
  <c r="AD1515" i="91"/>
  <c r="AD1514" i="91"/>
  <c r="AD1513" i="91"/>
  <c r="AD1512" i="91"/>
  <c r="AD1511" i="91"/>
  <c r="AD1510" i="91"/>
  <c r="AD1509" i="91"/>
  <c r="AD1508" i="91"/>
  <c r="AD1507" i="91"/>
  <c r="AD1506" i="91"/>
  <c r="AD1505" i="91"/>
  <c r="AD1504" i="91"/>
  <c r="AD1503" i="91"/>
  <c r="AD1502" i="91"/>
  <c r="AD1501" i="91"/>
  <c r="AD1500" i="91"/>
  <c r="AD1499" i="91"/>
  <c r="AD1498" i="91"/>
  <c r="AD1497" i="91"/>
  <c r="AD1496" i="91"/>
  <c r="AD1495" i="91"/>
  <c r="AD1494" i="91"/>
  <c r="AD1493" i="91"/>
  <c r="AD1492" i="91"/>
  <c r="AD1491" i="91"/>
  <c r="AD1490" i="91"/>
  <c r="AD1489" i="91"/>
  <c r="AD1488" i="91"/>
  <c r="AD1487" i="91"/>
  <c r="AD1486" i="91"/>
  <c r="AD1485" i="91"/>
  <c r="AD1484" i="91"/>
  <c r="AD1483" i="91"/>
  <c r="AD1482" i="91"/>
  <c r="AD1481" i="91"/>
  <c r="AD1480" i="91"/>
  <c r="AD1479" i="91"/>
  <c r="AD1478" i="91"/>
  <c r="AD1477" i="91"/>
  <c r="AD1476" i="91"/>
  <c r="AD1475" i="91"/>
  <c r="AD1474" i="91"/>
  <c r="AD1473" i="91"/>
  <c r="AD1472" i="91"/>
  <c r="AD1471" i="91"/>
  <c r="AD1470" i="91"/>
  <c r="AD1469" i="91"/>
  <c r="AD1468" i="91"/>
  <c r="AD1467" i="91"/>
  <c r="AD1466" i="91"/>
  <c r="AD1465" i="91"/>
  <c r="AD1464" i="91"/>
  <c r="AD1463" i="91"/>
  <c r="AD1462" i="91"/>
  <c r="AD1461" i="91"/>
  <c r="AD1460" i="91"/>
  <c r="AD1459" i="91"/>
  <c r="AD1458" i="91"/>
  <c r="AD1457" i="91"/>
  <c r="AD1456" i="91"/>
  <c r="AD1455" i="91"/>
  <c r="AD1454" i="91"/>
  <c r="AD1453" i="91"/>
  <c r="AD1452" i="91"/>
  <c r="AD1451" i="91"/>
  <c r="AD1450" i="91"/>
  <c r="AD1449" i="91"/>
  <c r="AD1448" i="91"/>
  <c r="AD1447" i="91"/>
  <c r="AD1446" i="91"/>
  <c r="AD1445" i="91"/>
  <c r="AD1444" i="91"/>
  <c r="AD1443" i="91"/>
  <c r="AD1442" i="91"/>
  <c r="AD1441" i="91"/>
  <c r="AD1440" i="91"/>
  <c r="AD1439" i="91"/>
  <c r="AD1438" i="91"/>
  <c r="AD1437" i="91"/>
  <c r="AD1436" i="91"/>
  <c r="AD1435" i="91"/>
  <c r="AD1434" i="91"/>
  <c r="AD1433" i="91"/>
  <c r="AD1432" i="91"/>
  <c r="AD1431" i="91"/>
  <c r="AD1430" i="91"/>
  <c r="AD1429" i="91"/>
  <c r="AD1428" i="91"/>
  <c r="AD1427" i="91"/>
  <c r="AD1426" i="91"/>
  <c r="AD1425" i="91"/>
  <c r="AD1424" i="91"/>
  <c r="AD1423" i="91"/>
  <c r="AD1422" i="91"/>
  <c r="AD1421" i="91"/>
  <c r="AD1420" i="91"/>
  <c r="AD1419" i="91"/>
  <c r="AD1418" i="91"/>
  <c r="AD1417" i="91"/>
  <c r="AD1416" i="91"/>
  <c r="AD1415" i="91"/>
  <c r="AD1414" i="91"/>
  <c r="AD1413" i="91"/>
  <c r="AD1412" i="91"/>
  <c r="AD1411" i="91"/>
  <c r="AD1410" i="91"/>
  <c r="AD1409" i="91"/>
  <c r="AD1408" i="91"/>
  <c r="AD1407" i="91"/>
  <c r="AD1406" i="91"/>
  <c r="AD1405" i="91"/>
  <c r="AD1404" i="91"/>
  <c r="AD1403" i="91"/>
  <c r="AD1402" i="91"/>
  <c r="AD1401" i="91"/>
  <c r="AD1400" i="91"/>
  <c r="AD1399" i="91"/>
  <c r="AD1398" i="91"/>
  <c r="AD1397" i="91"/>
  <c r="AD1396" i="91"/>
  <c r="AD1395" i="91"/>
  <c r="AD1394" i="91"/>
  <c r="AD1393" i="91"/>
  <c r="AD1392" i="91"/>
  <c r="AD1391" i="91"/>
  <c r="AD1390" i="91"/>
  <c r="AD1389" i="91"/>
  <c r="AD1388" i="91"/>
  <c r="AD1387" i="91"/>
  <c r="AD1386" i="91"/>
  <c r="AD1385" i="91"/>
  <c r="AD1384" i="91"/>
  <c r="AD1383" i="91"/>
  <c r="AD1382" i="91"/>
  <c r="AD1381" i="91"/>
  <c r="AD1380" i="91"/>
  <c r="AD1379" i="91"/>
  <c r="AD1378" i="91"/>
  <c r="AD1377" i="91"/>
  <c r="AD1376" i="91"/>
  <c r="AD1375" i="91"/>
  <c r="AD1374" i="91"/>
  <c r="AD1373" i="91"/>
  <c r="AD1372" i="91"/>
  <c r="AD1371" i="91"/>
  <c r="AD1370" i="91"/>
  <c r="AD1369" i="91"/>
  <c r="AD1368" i="91"/>
  <c r="AD1367" i="91"/>
  <c r="AD1366" i="91"/>
  <c r="AD1365" i="91"/>
  <c r="AD1364" i="91"/>
  <c r="AD1363" i="91"/>
  <c r="AD1362" i="91"/>
  <c r="AD1361" i="91"/>
  <c r="AD1360" i="91"/>
  <c r="AD1359" i="91"/>
  <c r="AD1358" i="91"/>
  <c r="AD1357" i="91"/>
  <c r="AD1356" i="91"/>
  <c r="AD1355" i="91"/>
  <c r="AD1354" i="91"/>
  <c r="AD1353" i="91"/>
  <c r="AD1352" i="91"/>
  <c r="AD1351" i="91"/>
  <c r="AD1350" i="91"/>
  <c r="AD1349" i="91"/>
  <c r="AD1348" i="91"/>
  <c r="AD1347" i="91"/>
  <c r="AD1346" i="91"/>
  <c r="AD1345" i="91"/>
  <c r="AD1344" i="91"/>
  <c r="AD1343" i="91"/>
  <c r="AD1342" i="91"/>
  <c r="AD1339" i="91"/>
  <c r="AD1336" i="91"/>
  <c r="AD1333" i="91"/>
  <c r="AD1330" i="91"/>
  <c r="AD1327" i="91"/>
  <c r="AD1324" i="91"/>
  <c r="AD1321" i="91"/>
  <c r="AD1318" i="91"/>
  <c r="AD1315" i="91"/>
  <c r="AD1312" i="91"/>
  <c r="AD1309" i="91"/>
  <c r="AD1306" i="91"/>
  <c r="AD1303" i="91"/>
  <c r="AD1300" i="91"/>
  <c r="AD1340" i="91"/>
  <c r="AD1337" i="91"/>
  <c r="AD1334" i="91"/>
  <c r="AD1331" i="91"/>
  <c r="AD1328" i="91"/>
  <c r="AD1325" i="91"/>
  <c r="AD1322" i="91"/>
  <c r="AD1319" i="91"/>
  <c r="AD1316" i="91"/>
  <c r="AD1313" i="91"/>
  <c r="AD1310" i="91"/>
  <c r="AD1307" i="91"/>
  <c r="AD1304" i="91"/>
  <c r="AD1301" i="91"/>
  <c r="AD1298" i="91"/>
  <c r="AD1291" i="91"/>
  <c r="AD1282" i="91"/>
  <c r="AD1273" i="91"/>
  <c r="AD1264" i="91"/>
  <c r="AD1255" i="91"/>
  <c r="AD1252" i="91"/>
  <c r="AD1249" i="91"/>
  <c r="AD1246" i="91"/>
  <c r="AD1243" i="91"/>
  <c r="AD1240" i="91"/>
  <c r="AD1237" i="91"/>
  <c r="AD1234" i="91"/>
  <c r="AD1231" i="91"/>
  <c r="AD1168" i="91"/>
  <c r="AD1127" i="91"/>
  <c r="AD1289" i="91"/>
  <c r="AD1280" i="91"/>
  <c r="AD1271" i="91"/>
  <c r="AD1262" i="91"/>
  <c r="AD1228" i="91"/>
  <c r="AD1219" i="91"/>
  <c r="AD1210" i="91"/>
  <c r="AD1201" i="91"/>
  <c r="AD1192" i="91"/>
  <c r="AD1174" i="91"/>
  <c r="AD1103" i="91"/>
  <c r="AD1159" i="91"/>
  <c r="AD1143" i="91"/>
  <c r="X1024" i="91"/>
  <c r="AD1294" i="91"/>
  <c r="AD1285" i="91"/>
  <c r="AD1276" i="91"/>
  <c r="AD1267" i="91"/>
  <c r="AD1258" i="91"/>
  <c r="AD1180" i="91"/>
  <c r="W1024" i="91"/>
  <c r="AD1292" i="91"/>
  <c r="AD1283" i="91"/>
  <c r="AD1274" i="91"/>
  <c r="AD1265" i="91"/>
  <c r="AD1256" i="91"/>
  <c r="AD1253" i="91"/>
  <c r="AD1250" i="91"/>
  <c r="AD1247" i="91"/>
  <c r="AD1244" i="91"/>
  <c r="AD1241" i="91"/>
  <c r="AD1238" i="91"/>
  <c r="AD1235" i="91"/>
  <c r="AD1232" i="91"/>
  <c r="AD1225" i="91"/>
  <c r="AD1216" i="91"/>
  <c r="AD1207" i="91"/>
  <c r="AD1198" i="91"/>
  <c r="AD1172" i="91"/>
  <c r="AD1158" i="91"/>
  <c r="AD1152" i="91"/>
  <c r="AD1139" i="91"/>
  <c r="AD1297" i="91"/>
  <c r="AD1295" i="91"/>
  <c r="AD1286" i="91"/>
  <c r="AD1277" i="91"/>
  <c r="AD1268" i="91"/>
  <c r="AD1259" i="91"/>
  <c r="AD1190" i="91"/>
  <c r="AD1188" i="91"/>
  <c r="AD1184" i="91"/>
  <c r="AD1170" i="91"/>
  <c r="AD1162" i="91"/>
  <c r="X1028" i="91"/>
  <c r="AD1044" i="91"/>
  <c r="X1048" i="91"/>
  <c r="W1048" i="91"/>
  <c r="AD1049" i="91"/>
  <c r="AD1056" i="91"/>
  <c r="X1060" i="91"/>
  <c r="W1060" i="91"/>
  <c r="AD1061" i="91"/>
  <c r="W1063" i="91"/>
  <c r="AD1068" i="91"/>
  <c r="X1072" i="91"/>
  <c r="W1072" i="91"/>
  <c r="AD1073" i="91"/>
  <c r="W1075" i="91"/>
  <c r="AD1080" i="91"/>
  <c r="X1084" i="91"/>
  <c r="W1084" i="91"/>
  <c r="AD1085" i="91"/>
  <c r="W1087" i="91"/>
  <c r="X1096" i="91"/>
  <c r="W1101" i="91"/>
  <c r="AD1105" i="91"/>
  <c r="W1109" i="91"/>
  <c r="X1114" i="91"/>
  <c r="W1114" i="91"/>
  <c r="Y1114" i="91" s="1"/>
  <c r="AD1115" i="91"/>
  <c r="X1117" i="91"/>
  <c r="W1146" i="91"/>
  <c r="AD1146" i="91"/>
  <c r="X1146" i="91"/>
  <c r="U1146" i="91"/>
  <c r="AD1169" i="91"/>
  <c r="AD1186" i="91"/>
  <c r="AD1077" i="91"/>
  <c r="AD1089" i="91"/>
  <c r="V1093" i="91"/>
  <c r="X1093" i="91"/>
  <c r="W1093" i="91"/>
  <c r="U1093" i="91"/>
  <c r="X1095" i="91"/>
  <c r="AD1124" i="91"/>
  <c r="U1124" i="91"/>
  <c r="X1131" i="91"/>
  <c r="AD1138" i="91"/>
  <c r="W1142" i="91"/>
  <c r="X1142" i="91"/>
  <c r="U1144" i="91"/>
  <c r="V1144" i="91"/>
  <c r="AD1144" i="91"/>
  <c r="X1144" i="91"/>
  <c r="V1150" i="91"/>
  <c r="AD1150" i="91"/>
  <c r="U1150" i="91"/>
  <c r="AD1155" i="91"/>
  <c r="AD1164" i="91"/>
  <c r="AD1178" i="91"/>
  <c r="AD1204" i="91"/>
  <c r="AD1213" i="91"/>
  <c r="AD1222" i="91"/>
  <c r="W902" i="91"/>
  <c r="V902" i="91"/>
  <c r="U902" i="91"/>
  <c r="X905" i="91"/>
  <c r="AD908" i="91"/>
  <c r="U913" i="91"/>
  <c r="Z913" i="91" s="1"/>
  <c r="W950" i="91"/>
  <c r="V950" i="91"/>
  <c r="U950" i="91"/>
  <c r="X953" i="91"/>
  <c r="AD956" i="91"/>
  <c r="V961" i="91"/>
  <c r="W998" i="91"/>
  <c r="V998" i="91"/>
  <c r="U998" i="91"/>
  <c r="X1001" i="91"/>
  <c r="AD1004" i="91"/>
  <c r="V1009" i="91"/>
  <c r="AD1022" i="91"/>
  <c r="AD1025" i="91"/>
  <c r="V1045" i="91"/>
  <c r="AD1050" i="91"/>
  <c r="V1057" i="91"/>
  <c r="AD1062" i="91"/>
  <c r="V1069" i="91"/>
  <c r="AD1074" i="91"/>
  <c r="V1081" i="91"/>
  <c r="AD1086" i="91"/>
  <c r="U1095" i="91"/>
  <c r="U1116" i="91"/>
  <c r="AD1120" i="91"/>
  <c r="V1124" i="91"/>
  <c r="AD1125" i="91"/>
  <c r="U1142" i="91"/>
  <c r="W1144" i="91"/>
  <c r="W1150" i="91"/>
  <c r="AD1151" i="91"/>
  <c r="X1160" i="91"/>
  <c r="V1160" i="91"/>
  <c r="AD1160" i="91"/>
  <c r="W1160" i="91"/>
  <c r="V1173" i="91"/>
  <c r="AD1173" i="91"/>
  <c r="U1173" i="91"/>
  <c r="Z1173" i="91" s="1"/>
  <c r="AD1199" i="91"/>
  <c r="AD1208" i="91"/>
  <c r="AD1217" i="91"/>
  <c r="AD1226" i="91"/>
  <c r="V1133" i="91"/>
  <c r="X1147" i="91"/>
  <c r="V1159" i="91"/>
  <c r="X1166" i="91"/>
  <c r="V1166" i="91"/>
  <c r="X1179" i="91"/>
  <c r="V1198" i="91"/>
  <c r="V1207" i="91"/>
  <c r="V1216" i="91"/>
  <c r="V1225" i="91"/>
  <c r="AD1263" i="91"/>
  <c r="X1263" i="91"/>
  <c r="W1263" i="91"/>
  <c r="V1263" i="91"/>
  <c r="AD1272" i="91"/>
  <c r="X1272" i="91"/>
  <c r="W1272" i="91"/>
  <c r="V1272" i="91"/>
  <c r="AD1281" i="91"/>
  <c r="X1281" i="91"/>
  <c r="W1281" i="91"/>
  <c r="V1281" i="91"/>
  <c r="AD1290" i="91"/>
  <c r="X1290" i="91"/>
  <c r="W1290" i="91"/>
  <c r="V1290" i="91"/>
  <c r="W1306" i="91"/>
  <c r="W1324" i="91"/>
  <c r="AD1317" i="91"/>
  <c r="X1317" i="91"/>
  <c r="W1317" i="91"/>
  <c r="V1317" i="91"/>
  <c r="U1317" i="91"/>
  <c r="AD1335" i="91"/>
  <c r="X1335" i="91"/>
  <c r="W1335" i="91"/>
  <c r="V1335" i="91"/>
  <c r="U1335" i="91"/>
  <c r="Z1335" i="91" s="1"/>
  <c r="W1303" i="91"/>
  <c r="W1321" i="91"/>
  <c r="W1339" i="91"/>
  <c r="V1258" i="91"/>
  <c r="V1267" i="91"/>
  <c r="V1276" i="91"/>
  <c r="W1285" i="91"/>
  <c r="W1294" i="91"/>
  <c r="AD1314" i="91"/>
  <c r="X1314" i="91"/>
  <c r="W1314" i="91"/>
  <c r="V1314" i="91"/>
  <c r="U1314" i="91"/>
  <c r="AD1332" i="91"/>
  <c r="X1332" i="91"/>
  <c r="W1332" i="91"/>
  <c r="V1332" i="91"/>
  <c r="U1332" i="91"/>
  <c r="X1137" i="91"/>
  <c r="V1151" i="91"/>
  <c r="X1154" i="91"/>
  <c r="V1154" i="91"/>
  <c r="V1176" i="91"/>
  <c r="V1183" i="91"/>
  <c r="V1192" i="91"/>
  <c r="V1201" i="91"/>
  <c r="V1210" i="91"/>
  <c r="V1219" i="91"/>
  <c r="V1228" i="91"/>
  <c r="AD1260" i="91"/>
  <c r="X1260" i="91"/>
  <c r="W1260" i="91"/>
  <c r="V1260" i="91"/>
  <c r="AD1269" i="91"/>
  <c r="X1269" i="91"/>
  <c r="W1269" i="91"/>
  <c r="V1269" i="91"/>
  <c r="AD1278" i="91"/>
  <c r="X1278" i="91"/>
  <c r="W1278" i="91"/>
  <c r="V1278" i="91"/>
  <c r="AD1287" i="91"/>
  <c r="X1287" i="91"/>
  <c r="W1287" i="91"/>
  <c r="V1287" i="91"/>
  <c r="AD1296" i="91"/>
  <c r="X1296" i="91"/>
  <c r="W1296" i="91"/>
  <c r="V1296" i="91"/>
  <c r="W1300" i="91"/>
  <c r="W1318" i="91"/>
  <c r="W1336" i="91"/>
  <c r="X1169" i="91"/>
  <c r="V1169" i="91"/>
  <c r="AD1191" i="91"/>
  <c r="V1191" i="91"/>
  <c r="X1196" i="91"/>
  <c r="W1196" i="91"/>
  <c r="V1196" i="91"/>
  <c r="AD1200" i="91"/>
  <c r="V1200" i="91"/>
  <c r="X1205" i="91"/>
  <c r="W1205" i="91"/>
  <c r="V1205" i="91"/>
  <c r="AD1209" i="91"/>
  <c r="V1209" i="91"/>
  <c r="X1214" i="91"/>
  <c r="W1214" i="91"/>
  <c r="V1214" i="91"/>
  <c r="AD1218" i="91"/>
  <c r="V1218" i="91"/>
  <c r="X1223" i="91"/>
  <c r="W1223" i="91"/>
  <c r="V1223" i="91"/>
  <c r="AD1227" i="91"/>
  <c r="V1227" i="91"/>
  <c r="U1260" i="91"/>
  <c r="U1269" i="91"/>
  <c r="U1278" i="91"/>
  <c r="U1287" i="91"/>
  <c r="Z1287" i="91" s="1"/>
  <c r="U1296" i="91"/>
  <c r="AD1311" i="91"/>
  <c r="X1311" i="91"/>
  <c r="W1311" i="91"/>
  <c r="V1311" i="91"/>
  <c r="U1311" i="91"/>
  <c r="AD1329" i="91"/>
  <c r="X1329" i="91"/>
  <c r="W1329" i="91"/>
  <c r="V1329" i="91"/>
  <c r="U1329" i="91"/>
  <c r="W1106" i="91"/>
  <c r="AD1112" i="91"/>
  <c r="V1126" i="91"/>
  <c r="X1135" i="91"/>
  <c r="U1140" i="91"/>
  <c r="AD1140" i="91"/>
  <c r="V1145" i="91"/>
  <c r="W1151" i="91"/>
  <c r="W1154" i="91"/>
  <c r="AD1166" i="91"/>
  <c r="U1169" i="91"/>
  <c r="V1170" i="91"/>
  <c r="W1176" i="91"/>
  <c r="V1177" i="91"/>
  <c r="X1184" i="91"/>
  <c r="V1184" i="91"/>
  <c r="V1185" i="91"/>
  <c r="U1191" i="91"/>
  <c r="U1196" i="91"/>
  <c r="U1200" i="91"/>
  <c r="Z1200" i="91" s="1"/>
  <c r="U1205" i="91"/>
  <c r="U1209" i="91"/>
  <c r="U1214" i="91"/>
  <c r="U1218" i="91"/>
  <c r="U1223" i="91"/>
  <c r="U1227" i="91"/>
  <c r="V1231" i="91"/>
  <c r="V1234" i="91"/>
  <c r="V1237" i="91"/>
  <c r="V1240" i="91"/>
  <c r="V1243" i="91"/>
  <c r="V1246" i="91"/>
  <c r="V1249" i="91"/>
  <c r="V1252" i="91"/>
  <c r="V1255" i="91"/>
  <c r="W1315" i="91"/>
  <c r="W1333" i="91"/>
  <c r="U937" i="91"/>
  <c r="Z937" i="91" s="1"/>
  <c r="U949" i="91"/>
  <c r="Z949" i="91" s="1"/>
  <c r="U961" i="91"/>
  <c r="Z961" i="91" s="1"/>
  <c r="U973" i="91"/>
  <c r="Z973" i="91" s="1"/>
  <c r="U985" i="91"/>
  <c r="Z985" i="91" s="1"/>
  <c r="U997" i="91"/>
  <c r="Z997" i="91" s="1"/>
  <c r="U1009" i="91"/>
  <c r="Z1009" i="91" s="1"/>
  <c r="U1021" i="91"/>
  <c r="Z1021" i="91" s="1"/>
  <c r="U1033" i="91"/>
  <c r="U1045" i="91"/>
  <c r="Z1045" i="91" s="1"/>
  <c r="U1057" i="91"/>
  <c r="Z1057" i="91" s="1"/>
  <c r="U1069" i="91"/>
  <c r="Z1069" i="91" s="1"/>
  <c r="U1081" i="91"/>
  <c r="U1092" i="91"/>
  <c r="Z1092" i="91" s="1"/>
  <c r="U1106" i="91"/>
  <c r="U1112" i="91"/>
  <c r="Z1112" i="91" s="1"/>
  <c r="X1119" i="91"/>
  <c r="U1125" i="91"/>
  <c r="Z1125" i="91" s="1"/>
  <c r="W1126" i="91"/>
  <c r="W1130" i="91"/>
  <c r="Y1130" i="91" s="1"/>
  <c r="AD1133" i="91"/>
  <c r="U1135" i="91"/>
  <c r="Z1135" i="91" s="1"/>
  <c r="V1140" i="91"/>
  <c r="U1145" i="91"/>
  <c r="AD1147" i="91"/>
  <c r="U1149" i="91"/>
  <c r="Z1149" i="91" s="1"/>
  <c r="X1151" i="91"/>
  <c r="V1156" i="91"/>
  <c r="X1163" i="91"/>
  <c r="V1163" i="91"/>
  <c r="W1169" i="91"/>
  <c r="U1170" i="91"/>
  <c r="X1176" i="91"/>
  <c r="U1184" i="91"/>
  <c r="U1185" i="91"/>
  <c r="V1186" i="91"/>
  <c r="V1188" i="91"/>
  <c r="W1191" i="91"/>
  <c r="W1200" i="91"/>
  <c r="W1209" i="91"/>
  <c r="W1218" i="91"/>
  <c r="W1227" i="91"/>
  <c r="V1264" i="91"/>
  <c r="V1273" i="91"/>
  <c r="W1282" i="91"/>
  <c r="W1291" i="91"/>
  <c r="AD1308" i="91"/>
  <c r="X1308" i="91"/>
  <c r="W1308" i="91"/>
  <c r="V1308" i="91"/>
  <c r="U1308" i="91"/>
  <c r="AD1326" i="91"/>
  <c r="X1326" i="91"/>
  <c r="W1326" i="91"/>
  <c r="V1326" i="91"/>
  <c r="U1326" i="91"/>
  <c r="V1092" i="91"/>
  <c r="U1098" i="91"/>
  <c r="Z1098" i="91" s="1"/>
  <c r="V1105" i="91"/>
  <c r="V1106" i="91"/>
  <c r="V1112" i="91"/>
  <c r="U1119" i="91"/>
  <c r="Z1119" i="91" s="1"/>
  <c r="X1126" i="91"/>
  <c r="U1130" i="91"/>
  <c r="V1135" i="91"/>
  <c r="W1140" i="91"/>
  <c r="W1145" i="91"/>
  <c r="V1149" i="91"/>
  <c r="V1164" i="91"/>
  <c r="W1170" i="91"/>
  <c r="V1171" i="91"/>
  <c r="X1178" i="91"/>
  <c r="V1178" i="91"/>
  <c r="W1184" i="91"/>
  <c r="W1185" i="91"/>
  <c r="X1187" i="91"/>
  <c r="W1187" i="91"/>
  <c r="V1187" i="91"/>
  <c r="V1189" i="91"/>
  <c r="X1190" i="91"/>
  <c r="W1190" i="91"/>
  <c r="V1190" i="91"/>
  <c r="X1191" i="91"/>
  <c r="V1195" i="91"/>
  <c r="AD1196" i="91"/>
  <c r="X1200" i="91"/>
  <c r="V1204" i="91"/>
  <c r="AD1205" i="91"/>
  <c r="X1209" i="91"/>
  <c r="V1213" i="91"/>
  <c r="AD1214" i="91"/>
  <c r="X1218" i="91"/>
  <c r="V1222" i="91"/>
  <c r="AD1223" i="91"/>
  <c r="X1227" i="91"/>
  <c r="AD1257" i="91"/>
  <c r="X1257" i="91"/>
  <c r="W1257" i="91"/>
  <c r="V1257" i="91"/>
  <c r="AD1266" i="91"/>
  <c r="X1266" i="91"/>
  <c r="W1266" i="91"/>
  <c r="V1266" i="91"/>
  <c r="AD1275" i="91"/>
  <c r="X1275" i="91"/>
  <c r="W1275" i="91"/>
  <c r="V1275" i="91"/>
  <c r="AD1284" i="91"/>
  <c r="X1284" i="91"/>
  <c r="W1284" i="91"/>
  <c r="V1284" i="91"/>
  <c r="AD1293" i="91"/>
  <c r="X1293" i="91"/>
  <c r="W1293" i="91"/>
  <c r="V1293" i="91"/>
  <c r="W1312" i="91"/>
  <c r="W1330" i="91"/>
  <c r="V1179" i="91"/>
  <c r="AD1194" i="91"/>
  <c r="V1194" i="91"/>
  <c r="X1199" i="91"/>
  <c r="W1199" i="91"/>
  <c r="V1199" i="91"/>
  <c r="AD1203" i="91"/>
  <c r="V1203" i="91"/>
  <c r="X1208" i="91"/>
  <c r="W1208" i="91"/>
  <c r="V1208" i="91"/>
  <c r="AD1212" i="91"/>
  <c r="V1212" i="91"/>
  <c r="X1217" i="91"/>
  <c r="W1217" i="91"/>
  <c r="V1217" i="91"/>
  <c r="AD1221" i="91"/>
  <c r="V1221" i="91"/>
  <c r="X1226" i="91"/>
  <c r="W1226" i="91"/>
  <c r="V1226" i="91"/>
  <c r="AD1230" i="91"/>
  <c r="X1230" i="91"/>
  <c r="V1230" i="91"/>
  <c r="AD1233" i="91"/>
  <c r="X1233" i="91"/>
  <c r="V1233" i="91"/>
  <c r="AD1236" i="91"/>
  <c r="X1236" i="91"/>
  <c r="V1236" i="91"/>
  <c r="AD1239" i="91"/>
  <c r="X1239" i="91"/>
  <c r="V1239" i="91"/>
  <c r="AD1242" i="91"/>
  <c r="X1242" i="91"/>
  <c r="V1242" i="91"/>
  <c r="AD1245" i="91"/>
  <c r="X1245" i="91"/>
  <c r="V1245" i="91"/>
  <c r="AD1248" i="91"/>
  <c r="X1248" i="91"/>
  <c r="V1248" i="91"/>
  <c r="AD1251" i="91"/>
  <c r="X1251" i="91"/>
  <c r="V1251" i="91"/>
  <c r="AD1254" i="91"/>
  <c r="X1254" i="91"/>
  <c r="V1254" i="91"/>
  <c r="U1293" i="91"/>
  <c r="AD1305" i="91"/>
  <c r="X1305" i="91"/>
  <c r="W1305" i="91"/>
  <c r="V1305" i="91"/>
  <c r="U1305" i="91"/>
  <c r="Z1305" i="91" s="1"/>
  <c r="AD1323" i="91"/>
  <c r="X1323" i="91"/>
  <c r="W1323" i="91"/>
  <c r="V1323" i="91"/>
  <c r="U1323" i="91"/>
  <c r="AD1341" i="91"/>
  <c r="X1341" i="91"/>
  <c r="AU1341" i="91" s="1"/>
  <c r="W1341" i="91"/>
  <c r="V1341" i="91"/>
  <c r="U1341" i="91"/>
  <c r="U1104" i="91"/>
  <c r="Z1104" i="91" s="1"/>
  <c r="AD1154" i="91"/>
  <c r="V1158" i="91"/>
  <c r="V1165" i="91"/>
  <c r="X1172" i="91"/>
  <c r="V1172" i="91"/>
  <c r="AD1176" i="91"/>
  <c r="U1179" i="91"/>
  <c r="Z1179" i="91" s="1"/>
  <c r="U1194" i="91"/>
  <c r="Z1194" i="91" s="1"/>
  <c r="U1199" i="91"/>
  <c r="U1203" i="91"/>
  <c r="Z1203" i="91" s="1"/>
  <c r="U1208" i="91"/>
  <c r="U1212" i="91"/>
  <c r="U1217" i="91"/>
  <c r="U1221" i="91"/>
  <c r="Z1221" i="91" s="1"/>
  <c r="U1226" i="91"/>
  <c r="U1233" i="91"/>
  <c r="Z1233" i="91" s="1"/>
  <c r="U1236" i="91"/>
  <c r="Z1236" i="91" s="1"/>
  <c r="U1239" i="91"/>
  <c r="Z1239" i="91" s="1"/>
  <c r="U1242" i="91"/>
  <c r="Z1242" i="91" s="1"/>
  <c r="U1245" i="91"/>
  <c r="Z1245" i="91" s="1"/>
  <c r="U1248" i="91"/>
  <c r="Z1248" i="91" s="1"/>
  <c r="U1251" i="91"/>
  <c r="Z1251" i="91" s="1"/>
  <c r="U1254" i="91"/>
  <c r="Z1254" i="91" s="1"/>
  <c r="W1309" i="91"/>
  <c r="W1327" i="91"/>
  <c r="U1340" i="91"/>
  <c r="V1232" i="91"/>
  <c r="V1235" i="91"/>
  <c r="V1238" i="91"/>
  <c r="V1241" i="91"/>
  <c r="V1244" i="91"/>
  <c r="V1247" i="91"/>
  <c r="V1250" i="91"/>
  <c r="V1253" i="91"/>
  <c r="V1256" i="91"/>
  <c r="V1259" i="91"/>
  <c r="V1262" i="91"/>
  <c r="V1265" i="91"/>
  <c r="V1268" i="91"/>
  <c r="V1271" i="91"/>
  <c r="V1274" i="91"/>
  <c r="V1277" i="91"/>
  <c r="V1280" i="91"/>
  <c r="V1283" i="91"/>
  <c r="V1286" i="91"/>
  <c r="V1289" i="91"/>
  <c r="V1292" i="91"/>
  <c r="V1295" i="91"/>
  <c r="V1298" i="91"/>
  <c r="V1301" i="91"/>
  <c r="V1304" i="91"/>
  <c r="V1307" i="91"/>
  <c r="V1310" i="91"/>
  <c r="V1313" i="91"/>
  <c r="V1316" i="91"/>
  <c r="V1319" i="91"/>
  <c r="V1322" i="91"/>
  <c r="V1325" i="91"/>
  <c r="V1328" i="91"/>
  <c r="V1331" i="91"/>
  <c r="V1334" i="91"/>
  <c r="V1337" i="91"/>
  <c r="V1340" i="91"/>
  <c r="W1232" i="91"/>
  <c r="W1235" i="91"/>
  <c r="W1238" i="91"/>
  <c r="W1241" i="91"/>
  <c r="W1244" i="91"/>
  <c r="W1247" i="91"/>
  <c r="W1250" i="91"/>
  <c r="W1253" i="91"/>
  <c r="W1256" i="91"/>
  <c r="W1259" i="91"/>
  <c r="W1262" i="91"/>
  <c r="W1265" i="91"/>
  <c r="W1268" i="91"/>
  <c r="W1271" i="91"/>
  <c r="W1274" i="91"/>
  <c r="W1277" i="91"/>
  <c r="W1280" i="91"/>
  <c r="W1283" i="91"/>
  <c r="W1286" i="91"/>
  <c r="W1289" i="91"/>
  <c r="W1292" i="91"/>
  <c r="W1295" i="91"/>
  <c r="W1298" i="91"/>
  <c r="W1301" i="91"/>
  <c r="W1304" i="91"/>
  <c r="W1307" i="91"/>
  <c r="W1310" i="91"/>
  <c r="W1313" i="91"/>
  <c r="W1316" i="91"/>
  <c r="W1319" i="91"/>
  <c r="W1322" i="91"/>
  <c r="W1325" i="91"/>
  <c r="W1328" i="91"/>
  <c r="W1331" i="91"/>
  <c r="W1334" i="91"/>
  <c r="W1337" i="91"/>
  <c r="W1340" i="91"/>
  <c r="X1232" i="91"/>
  <c r="X1235" i="91"/>
  <c r="X1238" i="91"/>
  <c r="X1241" i="91"/>
  <c r="X1244" i="91"/>
  <c r="X1247" i="91"/>
  <c r="X1250" i="91"/>
  <c r="X1253" i="91"/>
  <c r="X1256" i="91"/>
  <c r="X1259" i="91"/>
  <c r="X1262" i="91"/>
  <c r="X1265" i="91"/>
  <c r="X1268" i="91"/>
  <c r="X1271" i="91"/>
  <c r="X1274" i="91"/>
  <c r="X1277" i="91"/>
  <c r="X1280" i="91"/>
  <c r="X1283" i="91"/>
  <c r="X1286" i="91"/>
  <c r="X1289" i="91"/>
  <c r="X1292" i="91"/>
  <c r="X1295" i="91"/>
  <c r="X1298" i="91"/>
  <c r="X1301" i="91"/>
  <c r="X1304" i="91"/>
  <c r="X1307" i="91"/>
  <c r="X1310" i="91"/>
  <c r="X1313" i="91"/>
  <c r="X1316" i="91"/>
  <c r="X1319" i="91"/>
  <c r="X1322" i="91"/>
  <c r="X1325" i="91"/>
  <c r="X1328" i="91"/>
  <c r="X1331" i="91"/>
  <c r="X1334" i="91"/>
  <c r="X1337" i="91"/>
  <c r="X1340" i="91"/>
  <c r="U1327" i="91"/>
  <c r="U1330" i="91"/>
  <c r="U1333" i="91"/>
  <c r="U1336" i="91"/>
  <c r="U1339" i="91"/>
  <c r="V1279" i="91"/>
  <c r="V1282" i="91"/>
  <c r="V1285" i="91"/>
  <c r="V1288" i="91"/>
  <c r="V1291" i="91"/>
  <c r="V1294" i="91"/>
  <c r="V1297" i="91"/>
  <c r="V1300" i="91"/>
  <c r="V1303" i="91"/>
  <c r="V1306" i="91"/>
  <c r="V1309" i="91"/>
  <c r="V1312" i="91"/>
  <c r="V1315" i="91"/>
  <c r="V1318" i="91"/>
  <c r="V1321" i="91"/>
  <c r="V1324" i="91"/>
  <c r="V1327" i="91"/>
  <c r="V1330" i="91"/>
  <c r="V1333" i="91"/>
  <c r="V1336" i="91"/>
  <c r="V1339" i="91"/>
  <c r="H69" i="92"/>
  <c r="Z1093" i="91" l="1"/>
  <c r="Y798" i="91"/>
  <c r="Z582" i="91"/>
  <c r="Y152" i="91"/>
  <c r="Y1298" i="91"/>
  <c r="Z343" i="91"/>
  <c r="Y1262" i="91"/>
  <c r="Z1340" i="91"/>
  <c r="Z1129" i="91"/>
  <c r="Y1030" i="91"/>
  <c r="Y1327" i="91"/>
  <c r="Y892" i="91"/>
  <c r="Z884" i="91"/>
  <c r="Z816" i="91"/>
  <c r="Z977" i="91"/>
  <c r="Z686" i="91"/>
  <c r="Y155" i="91"/>
  <c r="Y1334" i="91"/>
  <c r="Z1217" i="91"/>
  <c r="Z1341" i="91"/>
  <c r="Z1081" i="91"/>
  <c r="Z914" i="91"/>
  <c r="Z742" i="91"/>
  <c r="Z654" i="91"/>
  <c r="Z325" i="91"/>
  <c r="Z198" i="91"/>
  <c r="Z962" i="91"/>
  <c r="Z1338" i="91"/>
  <c r="Z890" i="91"/>
  <c r="Z824" i="91"/>
  <c r="Z190" i="91"/>
  <c r="Y1291" i="91"/>
  <c r="Y1330" i="91"/>
  <c r="Y1148" i="91"/>
  <c r="Y569" i="91"/>
  <c r="Z425" i="91"/>
  <c r="Z321" i="91"/>
  <c r="Z1323" i="91"/>
  <c r="Y1160" i="91"/>
  <c r="Y976" i="91"/>
  <c r="Z1299" i="91"/>
  <c r="Y868" i="91"/>
  <c r="Z1083" i="91"/>
  <c r="Z1035" i="91"/>
  <c r="Z929" i="91"/>
  <c r="Z878" i="91"/>
  <c r="Y782" i="91"/>
  <c r="Z855" i="91"/>
  <c r="Y907" i="91"/>
  <c r="Y608" i="91"/>
  <c r="Y326" i="91"/>
  <c r="Z86" i="91"/>
  <c r="Z1562" i="91"/>
  <c r="Z1455" i="91"/>
  <c r="Z1467" i="91"/>
  <c r="Z1479" i="91"/>
  <c r="Z1491" i="91"/>
  <c r="Z1503" i="91"/>
  <c r="Z1515" i="91"/>
  <c r="Z1551" i="91"/>
  <c r="Z1575" i="91"/>
  <c r="Z1587" i="91"/>
  <c r="Z1599" i="91"/>
  <c r="Z1611" i="91"/>
  <c r="Z1623" i="91"/>
  <c r="Z1528" i="91"/>
  <c r="Z1539" i="91"/>
  <c r="Z1636" i="91"/>
  <c r="Z693" i="91"/>
  <c r="Z1311" i="91"/>
  <c r="Z1028" i="91"/>
  <c r="Z932" i="91"/>
  <c r="Z987" i="91"/>
  <c r="Z859" i="91"/>
  <c r="Y704" i="91"/>
  <c r="Y681" i="91"/>
  <c r="Y237" i="91"/>
  <c r="Z221" i="91"/>
  <c r="Y65" i="91"/>
  <c r="Y29" i="91"/>
  <c r="Z130" i="91"/>
  <c r="Z1196" i="91"/>
  <c r="Y1218" i="91"/>
  <c r="Z1099" i="91"/>
  <c r="Y1206" i="91"/>
  <c r="Y1100" i="91"/>
  <c r="Y1012" i="91"/>
  <c r="Z848" i="91"/>
  <c r="Y620" i="91"/>
  <c r="Z723" i="91"/>
  <c r="Z349" i="91"/>
  <c r="Z296" i="91"/>
  <c r="Y476" i="91"/>
  <c r="Z219" i="91"/>
  <c r="Z96" i="91"/>
  <c r="Z285" i="91"/>
  <c r="Y231" i="91"/>
  <c r="Y316" i="91"/>
  <c r="Y836" i="91"/>
  <c r="Y1184" i="91"/>
  <c r="Y561" i="91"/>
  <c r="Z744" i="91"/>
  <c r="Y370" i="91"/>
  <c r="Z59" i="91"/>
  <c r="Y17" i="91"/>
  <c r="Y302" i="91"/>
  <c r="Y697" i="91"/>
  <c r="Y1109" i="91"/>
  <c r="Z1296" i="91"/>
  <c r="Y880" i="91"/>
  <c r="Y1224" i="91"/>
  <c r="Z844" i="91"/>
  <c r="Y796" i="91"/>
  <c r="Y722" i="91"/>
  <c r="AC516" i="91"/>
  <c r="Z680" i="91"/>
  <c r="Y607" i="91"/>
  <c r="Y571" i="91"/>
  <c r="Y359" i="91"/>
  <c r="Z134" i="91"/>
  <c r="Z288" i="91"/>
  <c r="Y110" i="91"/>
  <c r="Z56" i="91"/>
  <c r="Y377" i="91"/>
  <c r="Z332" i="91"/>
  <c r="Y199" i="91"/>
  <c r="Z71" i="91"/>
  <c r="Z1339" i="91"/>
  <c r="Y1106" i="91"/>
  <c r="Y1319" i="91"/>
  <c r="Y1283" i="91"/>
  <c r="Y1247" i="91"/>
  <c r="Z1199" i="91"/>
  <c r="Z950" i="91"/>
  <c r="Z1107" i="91"/>
  <c r="Y1121" i="91"/>
  <c r="Y770" i="91"/>
  <c r="Y734" i="91"/>
  <c r="Y964" i="91"/>
  <c r="Z1123" i="91"/>
  <c r="Z1153" i="91"/>
  <c r="Y740" i="91"/>
  <c r="Z491" i="91"/>
  <c r="Y513" i="91"/>
  <c r="Z849" i="91"/>
  <c r="Z273" i="91"/>
  <c r="Y194" i="91"/>
  <c r="Z68" i="91"/>
  <c r="Y1185" i="91"/>
  <c r="Z1146" i="91"/>
  <c r="Z1022" i="91"/>
  <c r="Z989" i="91"/>
  <c r="Y882" i="91"/>
  <c r="Z986" i="91"/>
  <c r="Y1153" i="91"/>
  <c r="Y425" i="91"/>
  <c r="Y644" i="91"/>
  <c r="Z588" i="91"/>
  <c r="Y952" i="91"/>
  <c r="Z558" i="91"/>
  <c r="Z893" i="91"/>
  <c r="Z385" i="91"/>
  <c r="Z41" i="91"/>
  <c r="Z118" i="91"/>
  <c r="Y1118" i="91"/>
  <c r="Z1209" i="91"/>
  <c r="Y991" i="91"/>
  <c r="Z895" i="91"/>
  <c r="Y870" i="91"/>
  <c r="Y585" i="91"/>
  <c r="Z666" i="91"/>
  <c r="Z406" i="91"/>
  <c r="Y128" i="91"/>
  <c r="Y244" i="91"/>
  <c r="Z247" i="91"/>
  <c r="Y117" i="91"/>
  <c r="Z1205" i="91"/>
  <c r="Z867" i="91"/>
  <c r="Y764" i="91"/>
  <c r="Y768" i="91"/>
  <c r="Y449" i="91"/>
  <c r="Z179" i="91"/>
  <c r="Y204" i="91"/>
  <c r="Z1485" i="91"/>
  <c r="AB701" i="91"/>
  <c r="AB787" i="91"/>
  <c r="Z1569" i="91"/>
  <c r="Z1609" i="91"/>
  <c r="Z1645" i="91"/>
  <c r="Z1633" i="91"/>
  <c r="Z1597" i="91"/>
  <c r="Z1550" i="91"/>
  <c r="Z1573" i="91"/>
  <c r="Z1477" i="91"/>
  <c r="Z1489" i="91"/>
  <c r="Z1513" i="91"/>
  <c r="Z1525" i="91"/>
  <c r="Z1537" i="91"/>
  <c r="Z1561" i="91"/>
  <c r="Z1585" i="91"/>
  <c r="Z1574" i="91"/>
  <c r="Z1563" i="91"/>
  <c r="Z1601" i="91"/>
  <c r="Z1473" i="91"/>
  <c r="Z1522" i="91"/>
  <c r="Z1534" i="91"/>
  <c r="Z1546" i="91"/>
  <c r="Z1558" i="91"/>
  <c r="Z1570" i="91"/>
  <c r="Z1583" i="91"/>
  <c r="Z1594" i="91"/>
  <c r="Z1606" i="91"/>
  <c r="Z1618" i="91"/>
  <c r="Z1630" i="91"/>
  <c r="Z1642" i="91"/>
  <c r="Z1625" i="91"/>
  <c r="Z1639" i="91"/>
  <c r="Z1501" i="91"/>
  <c r="Z1466" i="91"/>
  <c r="Z1478" i="91"/>
  <c r="Z1490" i="91"/>
  <c r="Z1502" i="91"/>
  <c r="Z1514" i="91"/>
  <c r="Z1526" i="91"/>
  <c r="Z1538" i="91"/>
  <c r="Z1549" i="91"/>
  <c r="Z1586" i="91"/>
  <c r="Z1598" i="91"/>
  <c r="Z1610" i="91"/>
  <c r="Z1622" i="91"/>
  <c r="Z1634" i="91"/>
  <c r="Z1510" i="91"/>
  <c r="Z1462" i="91"/>
  <c r="Z1488" i="91"/>
  <c r="Z1602" i="91"/>
  <c r="Z1614" i="91"/>
  <c r="Z1494" i="91"/>
  <c r="Z1554" i="91"/>
  <c r="Z1506" i="91"/>
  <c r="Z1518" i="91"/>
  <c r="Z1530" i="91"/>
  <c r="Z1542" i="91"/>
  <c r="Z1566" i="91"/>
  <c r="Z1590" i="91"/>
  <c r="Z1481" i="91"/>
  <c r="Z1505" i="91"/>
  <c r="Z1529" i="91"/>
  <c r="Z1553" i="91"/>
  <c r="Z1577" i="91"/>
  <c r="Z1613" i="91"/>
  <c r="Z1470" i="91"/>
  <c r="Z1482" i="91"/>
  <c r="Z1579" i="91"/>
  <c r="Z1464" i="91"/>
  <c r="Z1536" i="91"/>
  <c r="Z1469" i="91"/>
  <c r="Z1493" i="91"/>
  <c r="Z1517" i="91"/>
  <c r="Z1541" i="91"/>
  <c r="Z1565" i="91"/>
  <c r="Z1589" i="91"/>
  <c r="Z1626" i="91"/>
  <c r="Z1458" i="91"/>
  <c r="Z1533" i="91"/>
  <c r="Z1604" i="91"/>
  <c r="Z1615" i="91"/>
  <c r="Z1628" i="91"/>
  <c r="Z1640" i="91"/>
  <c r="AB1048" i="91"/>
  <c r="AB930" i="91"/>
  <c r="Z1465" i="91"/>
  <c r="Z1454" i="91"/>
  <c r="Z1461" i="91"/>
  <c r="AB1142" i="91"/>
  <c r="AB1329" i="91"/>
  <c r="AE1329" i="91" s="1"/>
  <c r="AF1329" i="91" s="1"/>
  <c r="AG1329" i="91" s="1"/>
  <c r="AC1305" i="91"/>
  <c r="AB1227" i="91"/>
  <c r="AE1227" i="91" s="1"/>
  <c r="AM1227" i="91" s="1"/>
  <c r="AC349" i="91"/>
  <c r="AB1199" i="91"/>
  <c r="AE1199" i="91" s="1"/>
  <c r="AM1199" i="91" s="1"/>
  <c r="AB1257" i="91"/>
  <c r="AE1257" i="91" s="1"/>
  <c r="AF1257" i="91" s="1"/>
  <c r="AG1257" i="91" s="1"/>
  <c r="AC241" i="91"/>
  <c r="AC1242" i="91"/>
  <c r="AB1188" i="91"/>
  <c r="AE1188" i="91" s="1"/>
  <c r="AL1188" i="91" s="1"/>
  <c r="AC934" i="91"/>
  <c r="AC732" i="91"/>
  <c r="AB1038" i="91"/>
  <c r="AB986" i="91"/>
  <c r="Z1459" i="91"/>
  <c r="Z1471" i="91"/>
  <c r="Z1483" i="91"/>
  <c r="Z1495" i="91"/>
  <c r="Z1507" i="91"/>
  <c r="Z1519" i="91"/>
  <c r="Z1531" i="91"/>
  <c r="Z1543" i="91"/>
  <c r="Z1555" i="91"/>
  <c r="Z1567" i="91"/>
  <c r="Z1578" i="91"/>
  <c r="Z1591" i="91"/>
  <c r="Z1603" i="91"/>
  <c r="Z1616" i="91"/>
  <c r="Z1627" i="91"/>
  <c r="Z1638" i="91"/>
  <c r="AB1226" i="91"/>
  <c r="AE1226" i="91" s="1"/>
  <c r="AM1226" i="91" s="1"/>
  <c r="AC1142" i="91"/>
  <c r="AB1173" i="91"/>
  <c r="AE1173" i="91" s="1"/>
  <c r="AM1173" i="91" s="1"/>
  <c r="AB1299" i="91"/>
  <c r="AE1299" i="91" s="1"/>
  <c r="AB1326" i="91"/>
  <c r="AE1326" i="91" s="1"/>
  <c r="AL1326" i="91" s="1"/>
  <c r="AB1310" i="91"/>
  <c r="AE1310" i="91" s="1"/>
  <c r="AM1310" i="91" s="1"/>
  <c r="AC657" i="91"/>
  <c r="Z1457" i="91"/>
  <c r="Z1460" i="91"/>
  <c r="Z1472" i="91"/>
  <c r="Z1484" i="91"/>
  <c r="Z1496" i="91"/>
  <c r="Z1508" i="91"/>
  <c r="Z1520" i="91"/>
  <c r="Z1544" i="91"/>
  <c r="Z1556" i="91"/>
  <c r="Z1568" i="91"/>
  <c r="Z1580" i="91"/>
  <c r="Z1592" i="91"/>
  <c r="AB921" i="91"/>
  <c r="AC775" i="91"/>
  <c r="AC1272" i="91"/>
  <c r="AB1061" i="91"/>
  <c r="AB1014" i="91"/>
  <c r="AC1290" i="91"/>
  <c r="AB1268" i="91"/>
  <c r="AE1268" i="91" s="1"/>
  <c r="AL1268" i="91" s="1"/>
  <c r="AC1158" i="91"/>
  <c r="AC597" i="91"/>
  <c r="AB1259" i="91"/>
  <c r="AE1259" i="91" s="1"/>
  <c r="AL1259" i="91" s="1"/>
  <c r="AC1170" i="91"/>
  <c r="AC581" i="91"/>
  <c r="AC386" i="91"/>
  <c r="AB1340" i="91"/>
  <c r="AE1340" i="91" s="1"/>
  <c r="AM1340" i="91" s="1"/>
  <c r="AC986" i="91"/>
  <c r="AB1059" i="91"/>
  <c r="AB645" i="91"/>
  <c r="AB1275" i="91"/>
  <c r="AE1275" i="91" s="1"/>
  <c r="AF1275" i="91" s="1"/>
  <c r="AG1275" i="91" s="1"/>
  <c r="AC1227" i="91"/>
  <c r="AB993" i="91"/>
  <c r="AC1100" i="91"/>
  <c r="AC786" i="91"/>
  <c r="AC462" i="91"/>
  <c r="Y403" i="91"/>
  <c r="AC843" i="91"/>
  <c r="AC752" i="91"/>
  <c r="AB1110" i="91"/>
  <c r="AB1248" i="91"/>
  <c r="AE1248" i="91" s="1"/>
  <c r="AL1248" i="91" s="1"/>
  <c r="AC1233" i="91"/>
  <c r="AB1221" i="91"/>
  <c r="AE1221" i="91" s="1"/>
  <c r="AM1221" i="91" s="1"/>
  <c r="AC1194" i="91"/>
  <c r="AB1293" i="91"/>
  <c r="AE1293" i="91" s="1"/>
  <c r="AM1293" i="91" s="1"/>
  <c r="AC1275" i="91"/>
  <c r="AC1223" i="91"/>
  <c r="Z1184" i="91"/>
  <c r="AC1137" i="91"/>
  <c r="Y1333" i="91"/>
  <c r="Z1191" i="91"/>
  <c r="AC1089" i="91"/>
  <c r="AC1314" i="91"/>
  <c r="AB1292" i="91"/>
  <c r="AE1292" i="91" s="1"/>
  <c r="AM1292" i="91" s="1"/>
  <c r="AB1317" i="91"/>
  <c r="AE1317" i="91" s="1"/>
  <c r="AL1317" i="91" s="1"/>
  <c r="AC908" i="91"/>
  <c r="AB1072" i="91"/>
  <c r="AB1002" i="91"/>
  <c r="AB707" i="91"/>
  <c r="Y1211" i="91"/>
  <c r="AB945" i="91"/>
  <c r="AC523" i="91"/>
  <c r="AB518" i="91"/>
  <c r="AB490" i="91"/>
  <c r="AB463" i="91"/>
  <c r="Y107" i="91"/>
  <c r="AB979" i="91"/>
  <c r="AB1239" i="91"/>
  <c r="AE1239" i="91" s="1"/>
  <c r="AL1239" i="91" s="1"/>
  <c r="AC1141" i="91"/>
  <c r="AC816" i="91"/>
  <c r="AB1040" i="91"/>
  <c r="AC799" i="91"/>
  <c r="AB513" i="91"/>
  <c r="AB737" i="91"/>
  <c r="AB277" i="91"/>
  <c r="AC302" i="91"/>
  <c r="Z1293" i="91"/>
  <c r="AB1107" i="91"/>
  <c r="AC1248" i="91"/>
  <c r="AB1196" i="91"/>
  <c r="AE1196" i="91" s="1"/>
  <c r="AL1196" i="91" s="1"/>
  <c r="AC1239" i="91"/>
  <c r="AC1214" i="91"/>
  <c r="Y1324" i="91"/>
  <c r="AB1116" i="91"/>
  <c r="AB1193" i="91"/>
  <c r="AE1193" i="91" s="1"/>
  <c r="AF1193" i="91" s="1"/>
  <c r="AG1193" i="91" s="1"/>
  <c r="AC1129" i="91"/>
  <c r="AB1132" i="91"/>
  <c r="AB796" i="91"/>
  <c r="AC831" i="91"/>
  <c r="AB722" i="91"/>
  <c r="AC540" i="91"/>
  <c r="AB1214" i="91"/>
  <c r="AE1214" i="91" s="1"/>
  <c r="AM1214" i="91" s="1"/>
  <c r="AB1304" i="91"/>
  <c r="AE1304" i="91" s="1"/>
  <c r="AM1304" i="91" s="1"/>
  <c r="AC1147" i="91"/>
  <c r="Y1259" i="91"/>
  <c r="AB1298" i="91"/>
  <c r="AE1298" i="91" s="1"/>
  <c r="AM1298" i="91" s="1"/>
  <c r="AC1185" i="91"/>
  <c r="AC1053" i="91"/>
  <c r="AB1191" i="91"/>
  <c r="AE1191" i="91" s="1"/>
  <c r="AF1191" i="91" s="1"/>
  <c r="AG1191" i="91" s="1"/>
  <c r="AB1313" i="91"/>
  <c r="AE1313" i="91" s="1"/>
  <c r="AF1313" i="91" s="1"/>
  <c r="AG1313" i="91" s="1"/>
  <c r="AC1281" i="91"/>
  <c r="AC1263" i="91"/>
  <c r="AC1160" i="91"/>
  <c r="AC1116" i="91"/>
  <c r="AB958" i="91"/>
  <c r="AB1025" i="91"/>
  <c r="AC1094" i="91"/>
  <c r="AB792" i="91"/>
  <c r="AB848" i="91"/>
  <c r="AC850" i="91"/>
  <c r="AB860" i="91"/>
  <c r="AB541" i="91"/>
  <c r="AC744" i="91"/>
  <c r="AB156" i="91"/>
  <c r="AB107" i="91"/>
  <c r="AC98" i="91"/>
  <c r="AB273" i="91"/>
  <c r="AC85" i="91"/>
  <c r="AC246" i="91"/>
  <c r="AB131" i="91"/>
  <c r="AC132" i="91"/>
  <c r="AB149" i="91"/>
  <c r="AC82" i="91"/>
  <c r="AB228" i="91"/>
  <c r="AC455" i="91"/>
  <c r="AB189" i="91"/>
  <c r="AB320" i="91"/>
  <c r="AC104" i="91"/>
  <c r="AB138" i="91"/>
  <c r="AB219" i="91"/>
  <c r="AB194" i="91"/>
  <c r="AB123" i="91"/>
  <c r="AC146" i="91"/>
  <c r="AB259" i="91"/>
  <c r="AB302" i="91"/>
  <c r="AC134" i="91"/>
  <c r="AC165" i="91"/>
  <c r="AC278" i="91"/>
  <c r="AB95" i="91"/>
  <c r="AC76" i="91"/>
  <c r="AB105" i="91"/>
  <c r="AB162" i="91"/>
  <c r="AC254" i="91"/>
  <c r="AB242" i="91"/>
  <c r="AB111" i="91"/>
  <c r="AB198" i="91"/>
  <c r="AC342" i="91"/>
  <c r="AB117" i="91"/>
  <c r="AC199" i="91"/>
  <c r="AC110" i="91"/>
  <c r="AC103" i="91"/>
  <c r="AC470" i="91"/>
  <c r="AB482" i="91"/>
  <c r="AB379" i="91"/>
  <c r="AC471" i="91"/>
  <c r="AC314" i="91"/>
  <c r="AC243" i="91"/>
  <c r="AC414" i="91"/>
  <c r="AB235" i="91"/>
  <c r="AC359" i="91"/>
  <c r="AC464" i="91"/>
  <c r="AC311" i="91"/>
  <c r="AB703" i="91"/>
  <c r="AB744" i="91"/>
  <c r="AC974" i="91"/>
  <c r="AC643" i="91"/>
  <c r="AB666" i="91"/>
  <c r="AB756" i="91"/>
  <c r="AC952" i="91"/>
  <c r="AC637" i="91"/>
  <c r="AC660" i="91"/>
  <c r="AB548" i="91"/>
  <c r="AC588" i="91"/>
  <c r="AC733" i="91"/>
  <c r="AB866" i="91"/>
  <c r="AB450" i="91"/>
  <c r="AC492" i="91"/>
  <c r="AB599" i="91"/>
  <c r="AC647" i="91"/>
  <c r="AC402" i="91"/>
  <c r="AB576" i="91"/>
  <c r="AB634" i="91"/>
  <c r="AB672" i="91"/>
  <c r="AC220" i="91"/>
  <c r="AB278" i="91"/>
  <c r="AC208" i="91"/>
  <c r="AB254" i="91"/>
  <c r="AC356" i="91"/>
  <c r="AC105" i="91"/>
  <c r="AB166" i="91"/>
  <c r="AB249" i="91"/>
  <c r="AC447" i="91"/>
  <c r="AC125" i="91"/>
  <c r="AC117" i="91"/>
  <c r="AB109" i="91"/>
  <c r="AC189" i="91"/>
  <c r="AC277" i="91"/>
  <c r="AB232" i="91"/>
  <c r="AC341" i="91"/>
  <c r="AC306" i="91"/>
  <c r="AB416" i="91"/>
  <c r="AC505" i="91"/>
  <c r="AC385" i="91"/>
  <c r="AB443" i="91"/>
  <c r="AB245" i="91"/>
  <c r="AB893" i="91"/>
  <c r="AC372" i="91"/>
  <c r="AB435" i="91"/>
  <c r="AC504" i="91"/>
  <c r="AC552" i="91"/>
  <c r="AB606" i="91"/>
  <c r="AC707" i="91"/>
  <c r="AC648" i="91"/>
  <c r="AB762" i="91"/>
  <c r="AC768" i="91"/>
  <c r="AB551" i="91"/>
  <c r="AC715" i="91"/>
  <c r="AC1038" i="91"/>
  <c r="AB622" i="91"/>
  <c r="AB724" i="91"/>
  <c r="AC305" i="91"/>
  <c r="AC96" i="91"/>
  <c r="AB188" i="91"/>
  <c r="AC212" i="91"/>
  <c r="AB210" i="91"/>
  <c r="AC285" i="91"/>
  <c r="AC316" i="91"/>
  <c r="AB356" i="91"/>
  <c r="AB139" i="91"/>
  <c r="AC259" i="91"/>
  <c r="AB313" i="91"/>
  <c r="AC362" i="91"/>
  <c r="AB90" i="91"/>
  <c r="AB175" i="91"/>
  <c r="AB281" i="91"/>
  <c r="AC151" i="91"/>
  <c r="AC321" i="91"/>
  <c r="AC155" i="91"/>
  <c r="AB348" i="91"/>
  <c r="AB341" i="91"/>
  <c r="AC354" i="91"/>
  <c r="AC318" i="91"/>
  <c r="AC395" i="91"/>
  <c r="AC638" i="91"/>
  <c r="AC293" i="91"/>
  <c r="AC621" i="91"/>
  <c r="AB354" i="91"/>
  <c r="AC449" i="91"/>
  <c r="AB626" i="91"/>
  <c r="AB289" i="91"/>
  <c r="AC343" i="91"/>
  <c r="AB372" i="91"/>
  <c r="AC437" i="91"/>
  <c r="AC222" i="91"/>
  <c r="AB332" i="91"/>
  <c r="AB374" i="91"/>
  <c r="AC408" i="91"/>
  <c r="AB621" i="91"/>
  <c r="AB753" i="91"/>
  <c r="AB648" i="91"/>
  <c r="AB768" i="91"/>
  <c r="AC468" i="91"/>
  <c r="AC685" i="91"/>
  <c r="AB558" i="91"/>
  <c r="AB871" i="91"/>
  <c r="AC133" i="91"/>
  <c r="AC180" i="91"/>
  <c r="AB257" i="91"/>
  <c r="AB285" i="91"/>
  <c r="AB316" i="91"/>
  <c r="AC113" i="91"/>
  <c r="AB146" i="91"/>
  <c r="AC312" i="91"/>
  <c r="AB261" i="91"/>
  <c r="AB447" i="91"/>
  <c r="AC166" i="91"/>
  <c r="AC206" i="91"/>
  <c r="AC240" i="91"/>
  <c r="AB362" i="91"/>
  <c r="AC131" i="91"/>
  <c r="AC215" i="91"/>
  <c r="AC153" i="91"/>
  <c r="AC253" i="91"/>
  <c r="AB407" i="91"/>
  <c r="AB347" i="91"/>
  <c r="AB359" i="91"/>
  <c r="AB329" i="91"/>
  <c r="AB383" i="91"/>
  <c r="AC393" i="91"/>
  <c r="AC443" i="91"/>
  <c r="AB638" i="91"/>
  <c r="AC379" i="91"/>
  <c r="AC423" i="91"/>
  <c r="AB385" i="91"/>
  <c r="AC383" i="91"/>
  <c r="AC686" i="91"/>
  <c r="AC375" i="91"/>
  <c r="AC360" i="91"/>
  <c r="AB449" i="91"/>
  <c r="AB437" i="91"/>
  <c r="AB269" i="91"/>
  <c r="AC338" i="91"/>
  <c r="AB380" i="91"/>
  <c r="AC481" i="91"/>
  <c r="AC623" i="91"/>
  <c r="AC709" i="91"/>
  <c r="AB780" i="91"/>
  <c r="AC625" i="91"/>
  <c r="AB717" i="91"/>
  <c r="AB593" i="91"/>
  <c r="AC788" i="91"/>
  <c r="AB419" i="91"/>
  <c r="AB524" i="91"/>
  <c r="AB760" i="91"/>
  <c r="AB402" i="91"/>
  <c r="AC500" i="91"/>
  <c r="AB772" i="91"/>
  <c r="AB552" i="91"/>
  <c r="AC642" i="91"/>
  <c r="AB682" i="91"/>
  <c r="AB494" i="91"/>
  <c r="AB571" i="91"/>
  <c r="AB632" i="91"/>
  <c r="AB680" i="91"/>
  <c r="AB441" i="91"/>
  <c r="AC494" i="91"/>
  <c r="AC571" i="91"/>
  <c r="AB598" i="91"/>
  <c r="AB685" i="91"/>
  <c r="AB684" i="91"/>
  <c r="AC736" i="91"/>
  <c r="AB605" i="91"/>
  <c r="AB821" i="91"/>
  <c r="AB183" i="91"/>
  <c r="AB215" i="91"/>
  <c r="AC287" i="91"/>
  <c r="AB287" i="91"/>
  <c r="AC147" i="91"/>
  <c r="AB312" i="91"/>
  <c r="AC258" i="91"/>
  <c r="AC97" i="91"/>
  <c r="AC90" i="91"/>
  <c r="AC175" i="91"/>
  <c r="AC475" i="91"/>
  <c r="AB116" i="91"/>
  <c r="AC347" i="91"/>
  <c r="AC387" i="91"/>
  <c r="AB337" i="91"/>
  <c r="AB393" i="91"/>
  <c r="AB387" i="91"/>
  <c r="AC421" i="91"/>
  <c r="AB686" i="91"/>
  <c r="AB209" i="91"/>
  <c r="AB291" i="91"/>
  <c r="AC291" i="91"/>
  <c r="AC529" i="91"/>
  <c r="AB514" i="91"/>
  <c r="AB562" i="91"/>
  <c r="AB808" i="91"/>
  <c r="AC673" i="91"/>
  <c r="AC739" i="91"/>
  <c r="AC600" i="91"/>
  <c r="AB726" i="91"/>
  <c r="AC683" i="91"/>
  <c r="AB670" i="91"/>
  <c r="AC796" i="91"/>
  <c r="AC871" i="91"/>
  <c r="AB502" i="91"/>
  <c r="AC210" i="91"/>
  <c r="AB246" i="91"/>
  <c r="AB152" i="91"/>
  <c r="AC192" i="91"/>
  <c r="AB315" i="91"/>
  <c r="AC92" i="91"/>
  <c r="AC119" i="91"/>
  <c r="AB220" i="91"/>
  <c r="AC267" i="91"/>
  <c r="AC176" i="91"/>
  <c r="AB674" i="91"/>
  <c r="AC188" i="91"/>
  <c r="AC281" i="91"/>
  <c r="AC177" i="91"/>
  <c r="AB481" i="91"/>
  <c r="AB119" i="91"/>
  <c r="AB213" i="91"/>
  <c r="AC283" i="91"/>
  <c r="AC407" i="91"/>
  <c r="AC595" i="91"/>
  <c r="AC476" i="91"/>
  <c r="AC485" i="91"/>
  <c r="AB421" i="91"/>
  <c r="AC290" i="91"/>
  <c r="AB399" i="91"/>
  <c r="AB296" i="91"/>
  <c r="AC415" i="91"/>
  <c r="AB293" i="91"/>
  <c r="AB475" i="91"/>
  <c r="AC456" i="91"/>
  <c r="AC671" i="91"/>
  <c r="AB610" i="91"/>
  <c r="AB777" i="91"/>
  <c r="AC527" i="91"/>
  <c r="AC630" i="91"/>
  <c r="AB818" i="91"/>
  <c r="AB706" i="91"/>
  <c r="AB477" i="91"/>
  <c r="AC84" i="91"/>
  <c r="AC156" i="91"/>
  <c r="AC227" i="91"/>
  <c r="AC86" i="91"/>
  <c r="AB234" i="91"/>
  <c r="AC263" i="91"/>
  <c r="AB267" i="91"/>
  <c r="AB83" i="91"/>
  <c r="AB118" i="91"/>
  <c r="AC152" i="91"/>
  <c r="AB233" i="91"/>
  <c r="AB288" i="91"/>
  <c r="AC320" i="91"/>
  <c r="AC219" i="91"/>
  <c r="AB96" i="91"/>
  <c r="AB130" i="91"/>
  <c r="AC669" i="91"/>
  <c r="AB89" i="91"/>
  <c r="AC442" i="91"/>
  <c r="AB476" i="91"/>
  <c r="AB485" i="91"/>
  <c r="AC401" i="91"/>
  <c r="AC373" i="91"/>
  <c r="AC633" i="91"/>
  <c r="AB602" i="91"/>
  <c r="AC380" i="91"/>
  <c r="AC441" i="91"/>
  <c r="AB394" i="91"/>
  <c r="AC457" i="91"/>
  <c r="AB349" i="91"/>
  <c r="AB415" i="91"/>
  <c r="AC296" i="91"/>
  <c r="AC409" i="91"/>
  <c r="AB658" i="91"/>
  <c r="AB739" i="91"/>
  <c r="AB804" i="91"/>
  <c r="AB527" i="91"/>
  <c r="AB292" i="91"/>
  <c r="AB159" i="91"/>
  <c r="AB455" i="91"/>
  <c r="AB155" i="91"/>
  <c r="AB197" i="91"/>
  <c r="AB176" i="91"/>
  <c r="AB328" i="91"/>
  <c r="AD75" i="91"/>
  <c r="AC185" i="91"/>
  <c r="AB212" i="91"/>
  <c r="AB367" i="91"/>
  <c r="AB110" i="91"/>
  <c r="AC145" i="91"/>
  <c r="AB192" i="91"/>
  <c r="AC161" i="91"/>
  <c r="AC170" i="91"/>
  <c r="AB442" i="91"/>
  <c r="AC326" i="91"/>
  <c r="AB360" i="91"/>
  <c r="AC420" i="91"/>
  <c r="AB633" i="91"/>
  <c r="AB401" i="91"/>
  <c r="AC434" i="91"/>
  <c r="AB326" i="91"/>
  <c r="AC353" i="91"/>
  <c r="AC681" i="91"/>
  <c r="AC723" i="91"/>
  <c r="AC331" i="91"/>
  <c r="AB454" i="91"/>
  <c r="AC594" i="91"/>
  <c r="AC528" i="91"/>
  <c r="AC576" i="91"/>
  <c r="AB879" i="91"/>
  <c r="AB784" i="91"/>
  <c r="AC575" i="91"/>
  <c r="AB748" i="91"/>
  <c r="AB500" i="91"/>
  <c r="AB429" i="91"/>
  <c r="AB191" i="91"/>
  <c r="AC247" i="91"/>
  <c r="AB98" i="91"/>
  <c r="AC77" i="91"/>
  <c r="AB84" i="91"/>
  <c r="AB185" i="91"/>
  <c r="AB221" i="91"/>
  <c r="AC313" i="91"/>
  <c r="AC381" i="91"/>
  <c r="AC111" i="91"/>
  <c r="AB103" i="91"/>
  <c r="AB137" i="91"/>
  <c r="AB268" i="91"/>
  <c r="AB307" i="91"/>
  <c r="AC319" i="91"/>
  <c r="AB420" i="91"/>
  <c r="AC368" i="91"/>
  <c r="AB301" i="91"/>
  <c r="AC463" i="91"/>
  <c r="AB317" i="91"/>
  <c r="AB353" i="91"/>
  <c r="AB434" i="91"/>
  <c r="AB358" i="91"/>
  <c r="AB681" i="91"/>
  <c r="AB723" i="91"/>
  <c r="AC301" i="91"/>
  <c r="AC422" i="91"/>
  <c r="AC696" i="91"/>
  <c r="AB728" i="91"/>
  <c r="AB575" i="91"/>
  <c r="AC800" i="91"/>
  <c r="AC612" i="91"/>
  <c r="AC678" i="91"/>
  <c r="AC432" i="91"/>
  <c r="AC708" i="91"/>
  <c r="AC726" i="91"/>
  <c r="AB801" i="91"/>
  <c r="AB528" i="91"/>
  <c r="AB607" i="91"/>
  <c r="AC645" i="91"/>
  <c r="AC667" i="91"/>
  <c r="AB690" i="91"/>
  <c r="AC729" i="91"/>
  <c r="AB431" i="91"/>
  <c r="AB523" i="91"/>
  <c r="AC606" i="91"/>
  <c r="AB655" i="91"/>
  <c r="AB746" i="91"/>
  <c r="AC469" i="91"/>
  <c r="AC509" i="91"/>
  <c r="AB843" i="91"/>
  <c r="AC613" i="91"/>
  <c r="AB794" i="91"/>
  <c r="AC1118" i="91"/>
  <c r="AC272" i="91"/>
  <c r="AC162" i="91"/>
  <c r="AC118" i="91"/>
  <c r="AB161" i="91"/>
  <c r="AB389" i="91"/>
  <c r="AC416" i="91"/>
  <c r="AB386" i="91"/>
  <c r="AB464" i="91"/>
  <c r="AB696" i="91"/>
  <c r="AC666" i="91"/>
  <c r="AC691" i="91"/>
  <c r="AB678" i="91"/>
  <c r="AB534" i="91"/>
  <c r="AB650" i="91"/>
  <c r="AB533" i="91"/>
  <c r="AC444" i="91"/>
  <c r="AC499" i="91"/>
  <c r="AC533" i="91"/>
  <c r="AB468" i="91"/>
  <c r="AC679" i="91"/>
  <c r="AC955" i="91"/>
  <c r="AB617" i="91"/>
  <c r="AC763" i="91"/>
  <c r="AC881" i="91"/>
  <c r="AB786" i="91"/>
  <c r="AC837" i="91"/>
  <c r="AB938" i="91"/>
  <c r="AC1012" i="91"/>
  <c r="AB850" i="91"/>
  <c r="AC749" i="91"/>
  <c r="AC894" i="91"/>
  <c r="AC1034" i="91"/>
  <c r="AC832" i="91"/>
  <c r="AB851" i="91"/>
  <c r="AC890" i="91"/>
  <c r="AB806" i="91"/>
  <c r="AC782" i="91"/>
  <c r="AB869" i="91"/>
  <c r="AC1175" i="91"/>
  <c r="AC1302" i="91"/>
  <c r="AC1017" i="91"/>
  <c r="AC1215" i="91"/>
  <c r="AC1028" i="91"/>
  <c r="AB895" i="91"/>
  <c r="AC1039" i="91"/>
  <c r="AC1087" i="91"/>
  <c r="AC1005" i="91"/>
  <c r="AC1148" i="91"/>
  <c r="AC920" i="91"/>
  <c r="AB963" i="91"/>
  <c r="AB1018" i="91"/>
  <c r="AB1073" i="91"/>
  <c r="AB1050" i="91"/>
  <c r="AB1260" i="91"/>
  <c r="AE1260" i="91" s="1"/>
  <c r="AB1278" i="91"/>
  <c r="AE1278" i="91" s="1"/>
  <c r="AF1278" i="91" s="1"/>
  <c r="AG1278" i="91" s="1"/>
  <c r="AB1296" i="91"/>
  <c r="AE1296" i="91" s="1"/>
  <c r="AF1296" i="91" s="1"/>
  <c r="AG1296" i="91" s="1"/>
  <c r="AC1191" i="91"/>
  <c r="AC1218" i="91"/>
  <c r="AC1329" i="91"/>
  <c r="AB1322" i="91"/>
  <c r="AE1322" i="91" s="1"/>
  <c r="AB1154" i="91"/>
  <c r="AE1154" i="91" s="1"/>
  <c r="AC1266" i="91"/>
  <c r="AC1284" i="91"/>
  <c r="AB1212" i="91"/>
  <c r="AE1212" i="91" s="1"/>
  <c r="AF1212" i="91" s="1"/>
  <c r="AG1212" i="91" s="1"/>
  <c r="AB1242" i="91"/>
  <c r="AE1242" i="91" s="1"/>
  <c r="AF1242" i="91" s="1"/>
  <c r="AG1242" i="91" s="1"/>
  <c r="AC1151" i="91"/>
  <c r="AB920" i="91"/>
  <c r="AC931" i="91"/>
  <c r="AC1011" i="91"/>
  <c r="AC270" i="91"/>
  <c r="AB272" i="91"/>
  <c r="AC197" i="91"/>
  <c r="AC108" i="91"/>
  <c r="AB164" i="91"/>
  <c r="AB253" i="91"/>
  <c r="AC179" i="91"/>
  <c r="AB368" i="91"/>
  <c r="AB325" i="91"/>
  <c r="AB321" i="91"/>
  <c r="AB630" i="91"/>
  <c r="AB582" i="91"/>
  <c r="AC490" i="91"/>
  <c r="AB537" i="91"/>
  <c r="AC585" i="91"/>
  <c r="AC632" i="91"/>
  <c r="AC758" i="91"/>
  <c r="AC661" i="91"/>
  <c r="AB955" i="91"/>
  <c r="AB713" i="91"/>
  <c r="AB797" i="91"/>
  <c r="AC873" i="91"/>
  <c r="AC886" i="91"/>
  <c r="AC1123" i="91"/>
  <c r="AB837" i="91"/>
  <c r="AB1012" i="91"/>
  <c r="AB859" i="91"/>
  <c r="AB647" i="91"/>
  <c r="AC829" i="91"/>
  <c r="AC856" i="91"/>
  <c r="AB1034" i="91"/>
  <c r="AC857" i="91"/>
  <c r="AB890" i="91"/>
  <c r="AB816" i="91"/>
  <c r="AC1132" i="91"/>
  <c r="AC750" i="91"/>
  <c r="AC904" i="91"/>
  <c r="AC1197" i="91"/>
  <c r="AC933" i="91"/>
  <c r="AB1175" i="91"/>
  <c r="AE1175" i="91" s="1"/>
  <c r="AB1302" i="91"/>
  <c r="AE1302" i="91" s="1"/>
  <c r="AF1302" i="91" s="1"/>
  <c r="AG1302" i="91" s="1"/>
  <c r="AC1049" i="91"/>
  <c r="AB1215" i="91"/>
  <c r="AE1215" i="91" s="1"/>
  <c r="AF1215" i="91" s="1"/>
  <c r="AG1215" i="91" s="1"/>
  <c r="AB1028" i="91"/>
  <c r="AB1039" i="91"/>
  <c r="AB1087" i="91"/>
  <c r="AC1161" i="91"/>
  <c r="AB283" i="91"/>
  <c r="AC264" i="91"/>
  <c r="AC328" i="91"/>
  <c r="AC366" i="91"/>
  <c r="AC429" i="91"/>
  <c r="AB395" i="91"/>
  <c r="AC229" i="91"/>
  <c r="AC348" i="91"/>
  <c r="AC635" i="91"/>
  <c r="AC724" i="91"/>
  <c r="AC524" i="91"/>
  <c r="AC548" i="91"/>
  <c r="AC572" i="91"/>
  <c r="AB542" i="91"/>
  <c r="AC561" i="91"/>
  <c r="AC587" i="91"/>
  <c r="AB637" i="91"/>
  <c r="AB758" i="91"/>
  <c r="AB517" i="91"/>
  <c r="AB646" i="91"/>
  <c r="AC684" i="91"/>
  <c r="AB752" i="91"/>
  <c r="AC1047" i="91"/>
  <c r="AB629" i="91"/>
  <c r="AC977" i="91"/>
  <c r="AC848" i="91"/>
  <c r="AC1211" i="91"/>
  <c r="AC919" i="91"/>
  <c r="AC989" i="91"/>
  <c r="AB718" i="91"/>
  <c r="AC751" i="91"/>
  <c r="AB857" i="91"/>
  <c r="AC897" i="91"/>
  <c r="AB976" i="91"/>
  <c r="AB820" i="91"/>
  <c r="AB750" i="91"/>
  <c r="AC792" i="91"/>
  <c r="AC822" i="91"/>
  <c r="AB904" i="91"/>
  <c r="AC1030" i="91"/>
  <c r="AB1197" i="91"/>
  <c r="AE1197" i="91" s="1"/>
  <c r="AB1024" i="91"/>
  <c r="AC1320" i="91"/>
  <c r="AC991" i="91"/>
  <c r="AB1253" i="91"/>
  <c r="AE1253" i="91" s="1"/>
  <c r="AM1253" i="91" s="1"/>
  <c r="AB1085" i="91"/>
  <c r="AC1155" i="91"/>
  <c r="AB931" i="91"/>
  <c r="AC1014" i="91"/>
  <c r="AC204" i="91"/>
  <c r="AB75" i="91"/>
  <c r="AC126" i="91"/>
  <c r="AC294" i="91"/>
  <c r="AC120" i="91"/>
  <c r="AB264" i="91"/>
  <c r="AC330" i="91"/>
  <c r="AB366" i="91"/>
  <c r="AC477" i="91"/>
  <c r="AC266" i="91"/>
  <c r="AC325" i="91"/>
  <c r="AC703" i="91"/>
  <c r="AC655" i="91"/>
  <c r="AB827" i="91"/>
  <c r="AB526" i="91"/>
  <c r="AB550" i="91"/>
  <c r="AB574" i="91"/>
  <c r="AC702" i="91"/>
  <c r="AC690" i="91"/>
  <c r="AB469" i="91"/>
  <c r="AB547" i="91"/>
  <c r="AC1035" i="91"/>
  <c r="AB462" i="91"/>
  <c r="AC537" i="91"/>
  <c r="AC563" i="91"/>
  <c r="AB587" i="91"/>
  <c r="AC659" i="91"/>
  <c r="AC714" i="91"/>
  <c r="AC867" i="91"/>
  <c r="AB1047" i="91"/>
  <c r="AB738" i="91"/>
  <c r="AB977" i="91"/>
  <c r="AB894" i="91"/>
  <c r="AB1123" i="91"/>
  <c r="AB919" i="91"/>
  <c r="AC1015" i="91"/>
  <c r="AB829" i="91"/>
  <c r="AC884" i="91"/>
  <c r="AC941" i="91"/>
  <c r="AB989" i="91"/>
  <c r="AB659" i="91"/>
  <c r="AC783" i="91"/>
  <c r="AC807" i="91"/>
  <c r="AB832" i="91"/>
  <c r="AC1052" i="91"/>
  <c r="AC1076" i="91"/>
  <c r="AC910" i="91"/>
  <c r="AB964" i="91"/>
  <c r="AC1128" i="91"/>
  <c r="AB1202" i="91"/>
  <c r="AE1202" i="91" s="1"/>
  <c r="AB822" i="91"/>
  <c r="AB942" i="91"/>
  <c r="AB1030" i="91"/>
  <c r="AB1026" i="91"/>
  <c r="AB1320" i="91"/>
  <c r="AE1320" i="91" s="1"/>
  <c r="AF1320" i="91" s="1"/>
  <c r="AG1320" i="91" s="1"/>
  <c r="AB966" i="91"/>
  <c r="AC1061" i="91"/>
  <c r="AC1167" i="91"/>
  <c r="AC1338" i="91"/>
  <c r="AC927" i="91"/>
  <c r="AB991" i="91"/>
  <c r="AC1051" i="91"/>
  <c r="AC1109" i="91"/>
  <c r="AB1161" i="91"/>
  <c r="AE1161" i="91" s="1"/>
  <c r="AB922" i="91"/>
  <c r="AB1022" i="91"/>
  <c r="AC1095" i="91"/>
  <c r="AC1004" i="91"/>
  <c r="AB1062" i="91"/>
  <c r="AB82" i="91"/>
  <c r="AB165" i="91"/>
  <c r="AB186" i="91"/>
  <c r="AC345" i="91"/>
  <c r="AC618" i="91"/>
  <c r="AB702" i="91"/>
  <c r="AC722" i="91"/>
  <c r="AB642" i="91"/>
  <c r="AB557" i="91"/>
  <c r="AC704" i="91"/>
  <c r="AC513" i="91"/>
  <c r="AC539" i="91"/>
  <c r="AB563" i="91"/>
  <c r="AC764" i="91"/>
  <c r="AB662" i="91"/>
  <c r="AB714" i="91"/>
  <c r="AB770" i="91"/>
  <c r="AC1071" i="91"/>
  <c r="AB641" i="91"/>
  <c r="AB742" i="91"/>
  <c r="AB773" i="91"/>
  <c r="AC896" i="91"/>
  <c r="AB1015" i="91"/>
  <c r="AB884" i="91"/>
  <c r="AB941" i="91"/>
  <c r="AC1229" i="91"/>
  <c r="AC725" i="91"/>
  <c r="AB785" i="91"/>
  <c r="AB809" i="91"/>
  <c r="AC835" i="91"/>
  <c r="AC1037" i="91"/>
  <c r="AB1052" i="91"/>
  <c r="AB1076" i="91"/>
  <c r="AB1144" i="91"/>
  <c r="AB763" i="91"/>
  <c r="AB1128" i="91"/>
  <c r="AB990" i="91"/>
  <c r="AB1134" i="91"/>
  <c r="AC980" i="91"/>
  <c r="AC1096" i="91"/>
  <c r="AB1338" i="91"/>
  <c r="AE1338" i="91" s="1"/>
  <c r="AF1338" i="91" s="1"/>
  <c r="AG1338" i="91" s="1"/>
  <c r="AB1051" i="91"/>
  <c r="AC1099" i="91"/>
  <c r="AB1109" i="91"/>
  <c r="AB847" i="91"/>
  <c r="AC968" i="91"/>
  <c r="AB1155" i="91"/>
  <c r="AE1155" i="91" s="1"/>
  <c r="AM1155" i="91" s="1"/>
  <c r="AC963" i="91"/>
  <c r="AC1107" i="91"/>
  <c r="AB1095" i="91"/>
  <c r="AB1004" i="91"/>
  <c r="AC1173" i="91"/>
  <c r="AB1331" i="91"/>
  <c r="AE1331" i="91" s="1"/>
  <c r="AL1331" i="91" s="1"/>
  <c r="AC1209" i="91"/>
  <c r="AB206" i="91"/>
  <c r="AB132" i="91"/>
  <c r="AC91" i="91"/>
  <c r="AB167" i="91"/>
  <c r="AC269" i="91"/>
  <c r="AB427" i="91"/>
  <c r="AB594" i="91"/>
  <c r="AB618" i="91"/>
  <c r="AB952" i="91"/>
  <c r="AC503" i="91"/>
  <c r="AB660" i="91"/>
  <c r="AB510" i="91"/>
  <c r="AC534" i="91"/>
  <c r="AC558" i="91"/>
  <c r="AC582" i="91"/>
  <c r="AB693" i="91"/>
  <c r="AB479" i="91"/>
  <c r="AB561" i="91"/>
  <c r="AC718" i="91"/>
  <c r="AC483" i="91"/>
  <c r="AC515" i="91"/>
  <c r="AB539" i="91"/>
  <c r="AC566" i="91"/>
  <c r="AC680" i="91"/>
  <c r="AC720" i="91"/>
  <c r="AC776" i="91"/>
  <c r="AB1118" i="91"/>
  <c r="AB1071" i="91"/>
  <c r="AC851" i="91"/>
  <c r="AB896" i="91"/>
  <c r="AC1088" i="91"/>
  <c r="AC1048" i="91"/>
  <c r="AC1000" i="91"/>
  <c r="AB671" i="91"/>
  <c r="AC759" i="91"/>
  <c r="AC861" i="91"/>
  <c r="AB1037" i="91"/>
  <c r="AB811" i="91"/>
  <c r="AC798" i="91"/>
  <c r="AC1029" i="91"/>
  <c r="AC969" i="91"/>
  <c r="AC1073" i="91"/>
  <c r="AB980" i="91"/>
  <c r="AB1094" i="91"/>
  <c r="AB1122" i="91"/>
  <c r="AB933" i="91"/>
  <c r="AB968" i="91"/>
  <c r="AB1011" i="91"/>
  <c r="AB1029" i="91"/>
  <c r="AC966" i="91"/>
  <c r="AC956" i="91"/>
  <c r="AB1006" i="91"/>
  <c r="AC1269" i="91"/>
  <c r="AC1287" i="91"/>
  <c r="AB1307" i="91"/>
  <c r="AE1307" i="91" s="1"/>
  <c r="AM1307" i="91" s="1"/>
  <c r="AB1209" i="91"/>
  <c r="AE1209" i="91" s="1"/>
  <c r="AF1209" i="91" s="1"/>
  <c r="AG1209" i="91" s="1"/>
  <c r="AC1311" i="91"/>
  <c r="AB1137" i="91"/>
  <c r="AB1262" i="91"/>
  <c r="AE1262" i="91" s="1"/>
  <c r="AB1098" i="91"/>
  <c r="AC1188" i="91"/>
  <c r="AC1326" i="91"/>
  <c r="AB1245" i="91"/>
  <c r="AE1245" i="91" s="1"/>
  <c r="AF1245" i="91" s="1"/>
  <c r="AG1245" i="91" s="1"/>
  <c r="AC1169" i="91"/>
  <c r="AB1286" i="91"/>
  <c r="AE1286" i="91" s="1"/>
  <c r="AF1286" i="91" s="1"/>
  <c r="AG1286" i="91" s="1"/>
  <c r="AB1269" i="91"/>
  <c r="AE1269" i="91" s="1"/>
  <c r="AB1287" i="91"/>
  <c r="AE1287" i="91" s="1"/>
  <c r="AF1287" i="91" s="1"/>
  <c r="AG1287" i="91" s="1"/>
  <c r="AB1311" i="91"/>
  <c r="AE1311" i="91" s="1"/>
  <c r="AL1311" i="91" s="1"/>
  <c r="AB204" i="91"/>
  <c r="AC309" i="91"/>
  <c r="AB240" i="91"/>
  <c r="AB381" i="91"/>
  <c r="AB97" i="91"/>
  <c r="AB305" i="91"/>
  <c r="AB314" i="91"/>
  <c r="AB422" i="91"/>
  <c r="AB586" i="91"/>
  <c r="AC849" i="91"/>
  <c r="AB974" i="91"/>
  <c r="AB503" i="91"/>
  <c r="AC551" i="91"/>
  <c r="AB612" i="91"/>
  <c r="AB467" i="91"/>
  <c r="AC620" i="91"/>
  <c r="AC695" i="91"/>
  <c r="AB408" i="91"/>
  <c r="AC619" i="91"/>
  <c r="AB1220" i="91"/>
  <c r="AE1220" i="91" s="1"/>
  <c r="AM1220" i="91" s="1"/>
  <c r="AB483" i="91"/>
  <c r="AB600" i="91"/>
  <c r="AC650" i="91"/>
  <c r="AC396" i="91"/>
  <c r="AB515" i="91"/>
  <c r="AC542" i="91"/>
  <c r="AC596" i="91"/>
  <c r="AB493" i="91"/>
  <c r="AB565" i="91"/>
  <c r="AC654" i="91"/>
  <c r="AB694" i="91"/>
  <c r="AB729" i="91"/>
  <c r="AC820" i="91"/>
  <c r="AB881" i="91"/>
  <c r="AB653" i="91"/>
  <c r="AC811" i="91"/>
  <c r="AC907" i="91"/>
  <c r="AB1088" i="91"/>
  <c r="AC1153" i="91"/>
  <c r="AC1060" i="91"/>
  <c r="AC810" i="91"/>
  <c r="AC1003" i="91"/>
  <c r="AB1000" i="91"/>
  <c r="AB926" i="91"/>
  <c r="AB732" i="91"/>
  <c r="AB761" i="91"/>
  <c r="AC793" i="91"/>
  <c r="AC817" i="91"/>
  <c r="AB842" i="91"/>
  <c r="AC926" i="91"/>
  <c r="AB838" i="91"/>
  <c r="AB929" i="91"/>
  <c r="AC1093" i="91"/>
  <c r="AC1083" i="91"/>
  <c r="AB798" i="91"/>
  <c r="AC879" i="91"/>
  <c r="AC915" i="91"/>
  <c r="AB978" i="91"/>
  <c r="AC1206" i="91"/>
  <c r="AC1224" i="91"/>
  <c r="AB1167" i="91"/>
  <c r="AE1167" i="91" s="1"/>
  <c r="AM1167" i="91" s="1"/>
  <c r="AC943" i="91"/>
  <c r="AC1063" i="91"/>
  <c r="AB906" i="91"/>
  <c r="AC1122" i="91"/>
  <c r="AC883" i="91"/>
  <c r="AC970" i="91"/>
  <c r="AB1114" i="91"/>
  <c r="AB1235" i="91"/>
  <c r="AE1235" i="91" s="1"/>
  <c r="AL1235" i="91" s="1"/>
  <c r="AB956" i="91"/>
  <c r="AB1074" i="91"/>
  <c r="AC1317" i="91"/>
  <c r="AC198" i="91"/>
  <c r="AB170" i="91"/>
  <c r="AC399" i="91"/>
  <c r="AB849" i="91"/>
  <c r="AC748" i="91"/>
  <c r="AB371" i="91"/>
  <c r="AC510" i="91"/>
  <c r="AB625" i="91"/>
  <c r="AB708" i="91"/>
  <c r="AB504" i="91"/>
  <c r="AC693" i="91"/>
  <c r="AB489" i="91"/>
  <c r="AC489" i="91"/>
  <c r="AC518" i="91"/>
  <c r="AC609" i="91"/>
  <c r="AC631" i="91"/>
  <c r="AB654" i="91"/>
  <c r="AB1035" i="91"/>
  <c r="AB1108" i="91"/>
  <c r="AB665" i="91"/>
  <c r="AB749" i="91"/>
  <c r="AB907" i="91"/>
  <c r="AB1153" i="91"/>
  <c r="AE1153" i="91" s="1"/>
  <c r="AM1153" i="91" s="1"/>
  <c r="AB810" i="91"/>
  <c r="AB1003" i="91"/>
  <c r="AC992" i="91"/>
  <c r="AB611" i="91"/>
  <c r="AB683" i="91"/>
  <c r="AC769" i="91"/>
  <c r="AC842" i="91"/>
  <c r="AC859" i="91"/>
  <c r="AB1083" i="91"/>
  <c r="AC830" i="91"/>
  <c r="AB915" i="91"/>
  <c r="AC967" i="91"/>
  <c r="AC1102" i="91"/>
  <c r="AC1181" i="91"/>
  <c r="AB1244" i="91"/>
  <c r="AE1244" i="91" s="1"/>
  <c r="AF1244" i="91" s="1"/>
  <c r="AG1244" i="91" s="1"/>
  <c r="AC1085" i="91"/>
  <c r="AB1206" i="91"/>
  <c r="AE1206" i="91" s="1"/>
  <c r="AB1224" i="91"/>
  <c r="AE1224" i="91" s="1"/>
  <c r="AB943" i="91"/>
  <c r="AB1063" i="91"/>
  <c r="AC1117" i="91"/>
  <c r="AB954" i="91"/>
  <c r="AC1097" i="91"/>
  <c r="AB1238" i="91"/>
  <c r="AE1238" i="91" s="1"/>
  <c r="AF1238" i="91" s="1"/>
  <c r="AG1238" i="91" s="1"/>
  <c r="AB970" i="91"/>
  <c r="AB883" i="91"/>
  <c r="AB1060" i="91"/>
  <c r="AB1084" i="91"/>
  <c r="AB1250" i="91"/>
  <c r="AE1250" i="91" s="1"/>
  <c r="AC83" i="91"/>
  <c r="AC138" i="91"/>
  <c r="AC433" i="91"/>
  <c r="AC361" i="91"/>
  <c r="AB265" i="91"/>
  <c r="AC812" i="91"/>
  <c r="AB709" i="91"/>
  <c r="AC514" i="91"/>
  <c r="AC538" i="91"/>
  <c r="AC562" i="91"/>
  <c r="AC697" i="91"/>
  <c r="AC624" i="91"/>
  <c r="AC672" i="91"/>
  <c r="AB704" i="91"/>
  <c r="AB499" i="91"/>
  <c r="AC491" i="91"/>
  <c r="AB609" i="91"/>
  <c r="AC824" i="91"/>
  <c r="AB705" i="91"/>
  <c r="AC945" i="91"/>
  <c r="AB677" i="91"/>
  <c r="AB855" i="91"/>
  <c r="AC870" i="91"/>
  <c r="AC844" i="91"/>
  <c r="AB992" i="91"/>
  <c r="AC1113" i="91"/>
  <c r="AB845" i="91"/>
  <c r="AB873" i="91"/>
  <c r="AC727" i="91"/>
  <c r="AB1100" i="91"/>
  <c r="AB870" i="91"/>
  <c r="AC982" i="91"/>
  <c r="AC1202" i="91"/>
  <c r="AC774" i="91"/>
  <c r="AB830" i="91"/>
  <c r="AC885" i="91"/>
  <c r="AB967" i="91"/>
  <c r="AC981" i="91"/>
  <c r="AB1102" i="91"/>
  <c r="AB1181" i="91"/>
  <c r="AE1181" i="91" s="1"/>
  <c r="AM1181" i="91" s="1"/>
  <c r="AB1256" i="91"/>
  <c r="AE1256" i="91" s="1"/>
  <c r="AF1256" i="91" s="1"/>
  <c r="AG1256" i="91" s="1"/>
  <c r="AB918" i="91"/>
  <c r="AC1182" i="91"/>
  <c r="AC909" i="91"/>
  <c r="AB1141" i="91"/>
  <c r="AB1049" i="91"/>
  <c r="AB331" i="91"/>
  <c r="AB247" i="91"/>
  <c r="AC332" i="91"/>
  <c r="AB201" i="91"/>
  <c r="AB151" i="91"/>
  <c r="AC282" i="91"/>
  <c r="AC893" i="91"/>
  <c r="AC428" i="91"/>
  <c r="AC435" i="91"/>
  <c r="AB538" i="91"/>
  <c r="AC762" i="91"/>
  <c r="AB624" i="91"/>
  <c r="AC649" i="91"/>
  <c r="AB509" i="91"/>
  <c r="AB491" i="91"/>
  <c r="AC547" i="91"/>
  <c r="AC611" i="91"/>
  <c r="AC636" i="91"/>
  <c r="AC860" i="91"/>
  <c r="AC1059" i="91"/>
  <c r="AC1108" i="91"/>
  <c r="AB689" i="91"/>
  <c r="AC787" i="91"/>
  <c r="AB835" i="91"/>
  <c r="AB882" i="91"/>
  <c r="AB1211" i="91"/>
  <c r="AE1211" i="91" s="1"/>
  <c r="AB844" i="91"/>
  <c r="AB1113" i="91"/>
  <c r="AB623" i="91"/>
  <c r="AB695" i="91"/>
  <c r="AC773" i="91"/>
  <c r="AC797" i="91"/>
  <c r="AC821" i="91"/>
  <c r="AC878" i="91"/>
  <c r="AC1040" i="91"/>
  <c r="AC1064" i="91"/>
  <c r="AC1124" i="91"/>
  <c r="AC845" i="91"/>
  <c r="AB782" i="91"/>
  <c r="AB982" i="91"/>
  <c r="AC993" i="91"/>
  <c r="AB774" i="91"/>
  <c r="AC806" i="91"/>
  <c r="AC836" i="91"/>
  <c r="AB885" i="91"/>
  <c r="AC932" i="91"/>
  <c r="AB1265" i="91"/>
  <c r="AE1265" i="91" s="1"/>
  <c r="AF1265" i="91" s="1"/>
  <c r="AG1265" i="91" s="1"/>
  <c r="AB1241" i="91"/>
  <c r="AE1241" i="91" s="1"/>
  <c r="AM1241" i="91" s="1"/>
  <c r="AC1075" i="91"/>
  <c r="AB1101" i="91"/>
  <c r="AC957" i="91"/>
  <c r="AC1299" i="91"/>
  <c r="AC1016" i="91"/>
  <c r="AC918" i="91"/>
  <c r="AC979" i="91"/>
  <c r="AB1138" i="91"/>
  <c r="AB1126" i="91"/>
  <c r="AC1221" i="91"/>
  <c r="AB969" i="91"/>
  <c r="AB1099" i="91"/>
  <c r="AB1027" i="91"/>
  <c r="Y1308" i="91"/>
  <c r="AB1281" i="91"/>
  <c r="AE1281" i="91" s="1"/>
  <c r="AB1160" i="91"/>
  <c r="AE1160" i="91" s="1"/>
  <c r="AM1160" i="91" s="1"/>
  <c r="Y1295" i="91"/>
  <c r="AB1334" i="91"/>
  <c r="AE1334" i="91" s="1"/>
  <c r="AM1334" i="91" s="1"/>
  <c r="AC1254" i="91"/>
  <c r="AB1203" i="91"/>
  <c r="AE1203" i="91" s="1"/>
  <c r="Y1328" i="91"/>
  <c r="Y1256" i="91"/>
  <c r="AB1230" i="91"/>
  <c r="AE1230" i="91" s="1"/>
  <c r="AF1230" i="91" s="1"/>
  <c r="AG1230" i="91" s="1"/>
  <c r="AC1203" i="91"/>
  <c r="AB1337" i="91"/>
  <c r="AE1337" i="91" s="1"/>
  <c r="AL1337" i="91" s="1"/>
  <c r="AC1164" i="91"/>
  <c r="AB1308" i="91"/>
  <c r="AE1308" i="91" s="1"/>
  <c r="AC1205" i="91"/>
  <c r="AB1289" i="91"/>
  <c r="AE1289" i="91" s="1"/>
  <c r="AL1289" i="91" s="1"/>
  <c r="Z1227" i="91"/>
  <c r="AC1041" i="91"/>
  <c r="AB1223" i="91"/>
  <c r="AE1223" i="91" s="1"/>
  <c r="AB1332" i="91"/>
  <c r="AE1332" i="91" s="1"/>
  <c r="AF1332" i="91" s="1"/>
  <c r="AG1332" i="91" s="1"/>
  <c r="AB1232" i="91"/>
  <c r="AE1232" i="91" s="1"/>
  <c r="AM1232" i="91" s="1"/>
  <c r="Y1060" i="91"/>
  <c r="AB1283" i="91"/>
  <c r="AE1283" i="91" s="1"/>
  <c r="AM1283" i="91" s="1"/>
  <c r="AB932" i="91"/>
  <c r="AB1064" i="91"/>
  <c r="AC745" i="91"/>
  <c r="AB1229" i="91"/>
  <c r="AE1229" i="91" s="1"/>
  <c r="AM1229" i="91" s="1"/>
  <c r="AB910" i="91"/>
  <c r="AB614" i="91"/>
  <c r="AC942" i="91"/>
  <c r="AB406" i="91"/>
  <c r="AB470" i="91"/>
  <c r="AB104" i="91"/>
  <c r="AB1314" i="91"/>
  <c r="AE1314" i="91" s="1"/>
  <c r="AC1323" i="91"/>
  <c r="AB1185" i="91"/>
  <c r="AE1185" i="91" s="1"/>
  <c r="AL1185" i="91" s="1"/>
  <c r="Y1331" i="91"/>
  <c r="AC1179" i="91"/>
  <c r="Y1292" i="91"/>
  <c r="Y1325" i="91"/>
  <c r="Y1289" i="91"/>
  <c r="Y1253" i="91"/>
  <c r="AB1316" i="91"/>
  <c r="AE1316" i="91" s="1"/>
  <c r="AM1316" i="91" s="1"/>
  <c r="AC1245" i="91"/>
  <c r="AC1230" i="91"/>
  <c r="AB1266" i="91"/>
  <c r="AE1266" i="91" s="1"/>
  <c r="AF1266" i="91" s="1"/>
  <c r="AG1266" i="91" s="1"/>
  <c r="AC1308" i="91"/>
  <c r="AB1280" i="91"/>
  <c r="AE1280" i="91" s="1"/>
  <c r="AM1280" i="91" s="1"/>
  <c r="AB1205" i="91"/>
  <c r="AE1205" i="91" s="1"/>
  <c r="AC1176" i="91"/>
  <c r="AC1332" i="91"/>
  <c r="AB1335" i="91"/>
  <c r="AE1335" i="91" s="1"/>
  <c r="AF1335" i="91" s="1"/>
  <c r="AG1335" i="91" s="1"/>
  <c r="AB1096" i="91"/>
  <c r="AB1146" i="91"/>
  <c r="Y1084" i="91"/>
  <c r="AC922" i="91"/>
  <c r="AB981" i="91"/>
  <c r="AB1182" i="91"/>
  <c r="AE1182" i="91" s="1"/>
  <c r="AM1182" i="91" s="1"/>
  <c r="AB1274" i="91"/>
  <c r="AE1274" i="91" s="1"/>
  <c r="AB1247" i="91"/>
  <c r="AE1247" i="91" s="1"/>
  <c r="AC823" i="91"/>
  <c r="AB878" i="91"/>
  <c r="AC938" i="91"/>
  <c r="AC882" i="91"/>
  <c r="AC557" i="91"/>
  <c r="AC772" i="91"/>
  <c r="AB715" i="91"/>
  <c r="AB572" i="91"/>
  <c r="AB145" i="91"/>
  <c r="AB1233" i="91"/>
  <c r="AE1233" i="91" s="1"/>
  <c r="AF1233" i="91" s="1"/>
  <c r="AG1233" i="91" s="1"/>
  <c r="AC1111" i="91"/>
  <c r="Y1151" i="91"/>
  <c r="AC1150" i="91"/>
  <c r="AB1147" i="91"/>
  <c r="Y1063" i="91"/>
  <c r="Y1322" i="91"/>
  <c r="Y1286" i="91"/>
  <c r="Y1250" i="91"/>
  <c r="AB1341" i="91"/>
  <c r="AE1341" i="91" s="1"/>
  <c r="AF1341" i="91" s="1"/>
  <c r="AG1341" i="91" s="1"/>
  <c r="AB1236" i="91"/>
  <c r="AE1236" i="91" s="1"/>
  <c r="AF1236" i="91" s="1"/>
  <c r="AG1236" i="91" s="1"/>
  <c r="AB1217" i="91"/>
  <c r="AE1217" i="91" s="1"/>
  <c r="AL1217" i="91" s="1"/>
  <c r="AB1319" i="91"/>
  <c r="AE1319" i="91" s="1"/>
  <c r="AB1284" i="91"/>
  <c r="AE1284" i="91" s="1"/>
  <c r="AF1284" i="91" s="1"/>
  <c r="AG1284" i="91" s="1"/>
  <c r="Y1145" i="91"/>
  <c r="Z1326" i="91"/>
  <c r="AC1196" i="91"/>
  <c r="AB1271" i="91"/>
  <c r="AE1271" i="91" s="1"/>
  <c r="AM1271" i="91" s="1"/>
  <c r="Z1278" i="91"/>
  <c r="AB1218" i="91"/>
  <c r="AE1218" i="91" s="1"/>
  <c r="AF1218" i="91" s="1"/>
  <c r="AG1218" i="91" s="1"/>
  <c r="AB1166" i="91"/>
  <c r="AE1166" i="91" s="1"/>
  <c r="AF1166" i="91" s="1"/>
  <c r="AG1166" i="91" s="1"/>
  <c r="AC1335" i="91"/>
  <c r="Y1272" i="91"/>
  <c r="AB1017" i="91"/>
  <c r="AC895" i="91"/>
  <c r="AC1121" i="91"/>
  <c r="AC1136" i="91"/>
  <c r="AB944" i="91"/>
  <c r="AC1220" i="91"/>
  <c r="AB456" i="91"/>
  <c r="AC564" i="91"/>
  <c r="AB428" i="91"/>
  <c r="AB144" i="91"/>
  <c r="AB1194" i="91"/>
  <c r="AE1194" i="91" s="1"/>
  <c r="AC1278" i="91"/>
  <c r="AC1293" i="91"/>
  <c r="AC1065" i="91"/>
  <c r="AC1027" i="91"/>
  <c r="AB1295" i="91"/>
  <c r="AE1295" i="91" s="1"/>
  <c r="AM1295" i="91" s="1"/>
  <c r="AC1341" i="91"/>
  <c r="AB1251" i="91"/>
  <c r="AE1251" i="91" s="1"/>
  <c r="AC1236" i="91"/>
  <c r="Y1187" i="91"/>
  <c r="AC1135" i="91"/>
  <c r="AB1200" i="91"/>
  <c r="AE1200" i="91" s="1"/>
  <c r="AL1200" i="91" s="1"/>
  <c r="Y1336" i="91"/>
  <c r="AB1086" i="91"/>
  <c r="Z1144" i="91"/>
  <c r="AB1016" i="91"/>
  <c r="AB872" i="91"/>
  <c r="Y1116" i="91"/>
  <c r="AB836" i="91"/>
  <c r="AB874" i="91"/>
  <c r="AC944" i="91"/>
  <c r="AB635" i="91"/>
  <c r="AB636" i="91"/>
  <c r="AC450" i="91"/>
  <c r="AC480" i="91"/>
  <c r="AC384" i="91"/>
  <c r="AC866" i="91"/>
  <c r="AB414" i="91"/>
  <c r="AC482" i="91"/>
  <c r="AC1257" i="91"/>
  <c r="AB908" i="91"/>
  <c r="AB1323" i="91"/>
  <c r="AE1323" i="91" s="1"/>
  <c r="AB1208" i="91"/>
  <c r="AE1208" i="91" s="1"/>
  <c r="AL1208" i="91" s="1"/>
  <c r="AC1077" i="91"/>
  <c r="AB1254" i="91"/>
  <c r="AE1254" i="91" s="1"/>
  <c r="AM1254" i="91" s="1"/>
  <c r="AC1296" i="91"/>
  <c r="AB1263" i="91"/>
  <c r="AE1263" i="91" s="1"/>
  <c r="AL1263" i="91" s="1"/>
  <c r="AB1277" i="91"/>
  <c r="AE1277" i="91" s="1"/>
  <c r="AM1277" i="91" s="1"/>
  <c r="AB1305" i="91"/>
  <c r="AE1305" i="91" s="1"/>
  <c r="AM1305" i="91" s="1"/>
  <c r="AC1251" i="91"/>
  <c r="AC1212" i="91"/>
  <c r="AB1301" i="91"/>
  <c r="AE1301" i="91" s="1"/>
  <c r="AF1301" i="91" s="1"/>
  <c r="AG1301" i="91" s="1"/>
  <c r="AC1133" i="91"/>
  <c r="AC1200" i="91"/>
  <c r="AB1325" i="91"/>
  <c r="AE1325" i="91" s="1"/>
  <c r="AL1325" i="91" s="1"/>
  <c r="AC1260" i="91"/>
  <c r="AB1328" i="91"/>
  <c r="AE1328" i="91" s="1"/>
  <c r="AF1328" i="91" s="1"/>
  <c r="AG1328" i="91" s="1"/>
  <c r="Z1317" i="91"/>
  <c r="AB1290" i="91"/>
  <c r="AE1290" i="91" s="1"/>
  <c r="AL1290" i="91" s="1"/>
  <c r="AB1272" i="91"/>
  <c r="AE1272" i="91" s="1"/>
  <c r="AF1272" i="91" s="1"/>
  <c r="AG1272" i="91" s="1"/>
  <c r="AC872" i="91"/>
  <c r="AB1075" i="91"/>
  <c r="AC921" i="91"/>
  <c r="AC874" i="91"/>
  <c r="AC738" i="91"/>
  <c r="Y835" i="91"/>
  <c r="AC869" i="91"/>
  <c r="AC599" i="91"/>
  <c r="AC389" i="91"/>
  <c r="AC317" i="91"/>
  <c r="Z1101" i="91"/>
  <c r="Z1036" i="91"/>
  <c r="Y918" i="91"/>
  <c r="Y716" i="91"/>
  <c r="Y613" i="91"/>
  <c r="Y843" i="91"/>
  <c r="Z521" i="91"/>
  <c r="Z606" i="91"/>
  <c r="Y742" i="91"/>
  <c r="Y748" i="91"/>
  <c r="Y691" i="91"/>
  <c r="Z1025" i="91"/>
  <c r="Z1132" i="91"/>
  <c r="Z941" i="91"/>
  <c r="Y820" i="91"/>
  <c r="Z1000" i="91"/>
  <c r="Y831" i="91"/>
  <c r="Z535" i="91"/>
  <c r="Y595" i="91"/>
  <c r="Y1015" i="91"/>
  <c r="Y497" i="91"/>
  <c r="Z404" i="91"/>
  <c r="Z161" i="91"/>
  <c r="Y1155" i="91"/>
  <c r="Y1096" i="91"/>
  <c r="Z1182" i="91"/>
  <c r="Z886" i="91"/>
  <c r="Y454" i="91"/>
  <c r="Y301" i="91"/>
  <c r="Y1332" i="91"/>
  <c r="Y1294" i="91"/>
  <c r="Y1075" i="91"/>
  <c r="Z1070" i="91"/>
  <c r="Z991" i="91"/>
  <c r="Z1161" i="91"/>
  <c r="Y1197" i="91"/>
  <c r="Y837" i="91"/>
  <c r="Y919" i="91"/>
  <c r="Z1229" i="91"/>
  <c r="Z891" i="91"/>
  <c r="Z341" i="91"/>
  <c r="Y1176" i="91"/>
  <c r="Y1048" i="91"/>
  <c r="Z1010" i="91"/>
  <c r="Y1167" i="91"/>
  <c r="Z1120" i="91"/>
  <c r="Z988" i="91"/>
  <c r="Y794" i="91"/>
  <c r="Z964" i="91"/>
  <c r="Z665" i="91"/>
  <c r="Z926" i="91"/>
  <c r="Y955" i="91"/>
  <c r="Y600" i="91"/>
  <c r="Y399" i="91"/>
  <c r="Z447" i="91"/>
  <c r="Y1072" i="91"/>
  <c r="Z853" i="91"/>
  <c r="Z1046" i="91"/>
  <c r="Z1175" i="91"/>
  <c r="Z939" i="91"/>
  <c r="Z834" i="91"/>
  <c r="Y873" i="91"/>
  <c r="Z1118" i="91"/>
  <c r="Y967" i="91"/>
  <c r="Z642" i="91"/>
  <c r="Y720" i="91"/>
  <c r="Y165" i="91"/>
  <c r="Y1288" i="91"/>
  <c r="Y1175" i="91"/>
  <c r="Y1132" i="91"/>
  <c r="Z1136" i="91"/>
  <c r="Z842" i="91"/>
  <c r="Z733" i="91"/>
  <c r="Z1117" i="91"/>
  <c r="Y1095" i="91"/>
  <c r="Y885" i="91"/>
  <c r="Y487" i="91"/>
  <c r="Z354" i="91"/>
  <c r="Z15" i="91"/>
  <c r="Z284" i="91"/>
  <c r="Z477" i="91"/>
  <c r="Z518" i="91"/>
  <c r="Z797" i="91"/>
  <c r="Z761" i="91"/>
  <c r="Z936" i="91"/>
  <c r="Z1189" i="91"/>
  <c r="Y1226" i="91"/>
  <c r="Y1209" i="91"/>
  <c r="Z1170" i="91"/>
  <c r="Z1269" i="91"/>
  <c r="Z1314" i="91"/>
  <c r="Z1116" i="91"/>
  <c r="Z998" i="91"/>
  <c r="Y1093" i="91"/>
  <c r="Y928" i="91"/>
  <c r="Z1082" i="91"/>
  <c r="Y1297" i="91"/>
  <c r="Z1003" i="91"/>
  <c r="Z916" i="91"/>
  <c r="Z736" i="91"/>
  <c r="Z511" i="91"/>
  <c r="Z1220" i="91"/>
  <c r="Z752" i="91"/>
  <c r="Z626" i="91"/>
  <c r="Y583" i="91"/>
  <c r="Y559" i="91"/>
  <c r="Y596" i="91"/>
  <c r="Z871" i="91"/>
  <c r="Z866" i="91"/>
  <c r="Y662" i="91"/>
  <c r="Y462" i="91"/>
  <c r="Y499" i="91"/>
  <c r="Z618" i="91"/>
  <c r="Z475" i="91"/>
  <c r="Y342" i="91"/>
  <c r="Y427" i="91"/>
  <c r="Z225" i="91"/>
  <c r="Y395" i="91"/>
  <c r="Z346" i="91"/>
  <c r="Y383" i="91"/>
  <c r="Z433" i="91"/>
  <c r="Z476" i="91"/>
  <c r="Y360" i="91"/>
  <c r="Y221" i="91"/>
  <c r="Y241" i="91"/>
  <c r="Y219" i="91"/>
  <c r="Y183" i="91"/>
  <c r="Z228" i="91"/>
  <c r="Z194" i="91"/>
  <c r="Z283" i="91"/>
  <c r="Z137" i="91"/>
  <c r="Z83" i="91"/>
  <c r="Z111" i="91"/>
  <c r="Z488" i="91"/>
  <c r="Z678" i="91"/>
  <c r="Z974" i="91"/>
  <c r="Y380" i="91"/>
  <c r="Y291" i="91"/>
  <c r="Z314" i="91"/>
  <c r="Z463" i="91"/>
  <c r="Z393" i="91"/>
  <c r="Z389" i="91"/>
  <c r="Y101" i="91"/>
  <c r="Z14" i="91"/>
  <c r="Y311" i="91"/>
  <c r="Y463" i="91"/>
  <c r="Z307" i="91"/>
  <c r="Y211" i="91"/>
  <c r="Z95" i="91"/>
  <c r="Z339" i="91"/>
  <c r="Y660" i="91"/>
  <c r="Y338" i="91"/>
  <c r="Z331" i="91"/>
  <c r="Y346" i="91"/>
  <c r="Y387" i="91"/>
  <c r="Z638" i="91"/>
  <c r="Z443" i="91"/>
  <c r="Z231" i="91"/>
  <c r="Y97" i="91"/>
  <c r="Y62" i="91"/>
  <c r="Y26" i="91"/>
  <c r="Z350" i="91"/>
  <c r="Y261" i="91"/>
  <c r="Y151" i="91"/>
  <c r="Y105" i="91"/>
  <c r="Z630" i="91"/>
  <c r="Y523" i="91"/>
  <c r="Z648" i="91"/>
  <c r="Z401" i="91"/>
  <c r="Z281" i="91"/>
  <c r="Z123" i="91"/>
  <c r="Y257" i="91"/>
  <c r="Z188" i="91"/>
  <c r="Z61" i="91"/>
  <c r="Z1186" i="91"/>
  <c r="Z714" i="91"/>
  <c r="Z438" i="91"/>
  <c r="Z545" i="91"/>
  <c r="Y588" i="91"/>
  <c r="Z702" i="91"/>
  <c r="Y551" i="91"/>
  <c r="Z345" i="91"/>
  <c r="Y114" i="91"/>
  <c r="Y313" i="91"/>
  <c r="Z65" i="91"/>
  <c r="Y356" i="91"/>
  <c r="Z90" i="91"/>
  <c r="Z175" i="91"/>
  <c r="Y104" i="91"/>
  <c r="Y220" i="91"/>
  <c r="Z97" i="91"/>
  <c r="Z481" i="91"/>
  <c r="Z434" i="91"/>
  <c r="Y414" i="91"/>
  <c r="Y416" i="91"/>
  <c r="Z379" i="91"/>
  <c r="Z482" i="91"/>
  <c r="Y190" i="91"/>
  <c r="Z205" i="91"/>
  <c r="Z103" i="91"/>
  <c r="Z38" i="91"/>
  <c r="Z98" i="91"/>
  <c r="Z112" i="91"/>
  <c r="Z367" i="91"/>
  <c r="Z265" i="91"/>
  <c r="Z428" i="91"/>
  <c r="Z869" i="91"/>
  <c r="Z517" i="91"/>
  <c r="Z697" i="91"/>
  <c r="Z554" i="91"/>
  <c r="Z692" i="91"/>
  <c r="Z746" i="91"/>
  <c r="Z1047" i="91"/>
  <c r="Z1037" i="91"/>
  <c r="Y696" i="91"/>
  <c r="Y590" i="91"/>
  <c r="Y320" i="91"/>
  <c r="Z312" i="91"/>
  <c r="Y50" i="91"/>
  <c r="Z74" i="91"/>
  <c r="Z1091" i="91"/>
  <c r="Y501" i="91"/>
  <c r="Z549" i="91"/>
  <c r="Z50" i="91"/>
  <c r="Z309" i="91"/>
  <c r="Z455" i="91"/>
  <c r="Z166" i="91"/>
  <c r="AC130" i="91"/>
  <c r="Z548" i="91"/>
  <c r="Z749" i="91"/>
  <c r="Z520" i="91"/>
  <c r="Y139" i="91"/>
  <c r="Z362" i="91"/>
  <c r="Y68" i="91"/>
  <c r="Y131" i="91"/>
  <c r="Z155" i="91"/>
  <c r="Z199" i="91"/>
  <c r="Y227" i="91"/>
  <c r="Z25" i="91"/>
  <c r="Z1018" i="91"/>
  <c r="Z160" i="91"/>
  <c r="Z717" i="91"/>
  <c r="Z384" i="91"/>
  <c r="Z909" i="91"/>
  <c r="Y78" i="91"/>
  <c r="Z423" i="91"/>
  <c r="Z735" i="91"/>
  <c r="Z899" i="91"/>
  <c r="Z840" i="91"/>
  <c r="Z1225" i="91"/>
  <c r="Z1261" i="91"/>
  <c r="Z526" i="91"/>
  <c r="Z847" i="91"/>
  <c r="Z1103" i="91"/>
  <c r="Z1159" i="91"/>
  <c r="Z1085" i="91"/>
  <c r="Z1114" i="91"/>
  <c r="Z1277" i="91"/>
  <c r="Z1241" i="91"/>
  <c r="Z912" i="91"/>
  <c r="Z1310" i="91"/>
  <c r="Z1306" i="91"/>
  <c r="Z1347" i="91"/>
  <c r="Z1527" i="91"/>
  <c r="Z1540" i="91"/>
  <c r="Z1635" i="91"/>
  <c r="Y148" i="91"/>
  <c r="Y21" i="91"/>
  <c r="Y268" i="91"/>
  <c r="Y24" i="91"/>
  <c r="Y156" i="91"/>
  <c r="Y27" i="91"/>
  <c r="Y122" i="91"/>
  <c r="Y357" i="91"/>
  <c r="Y46" i="91"/>
  <c r="Y94" i="91"/>
  <c r="Y317" i="91"/>
  <c r="Y203" i="91"/>
  <c r="Y323" i="91"/>
  <c r="Y431" i="91"/>
  <c r="Y376" i="91"/>
  <c r="Y483" i="91"/>
  <c r="Y256" i="91"/>
  <c r="Y324" i="91"/>
  <c r="Y472" i="91"/>
  <c r="Y664" i="91"/>
  <c r="Y689" i="91"/>
  <c r="Y759" i="91"/>
  <c r="Y519" i="91"/>
  <c r="Y628" i="91"/>
  <c r="Y610" i="91"/>
  <c r="Y400" i="91"/>
  <c r="Y426" i="91"/>
  <c r="Y657" i="91"/>
  <c r="Y492" i="91"/>
  <c r="Y564" i="91"/>
  <c r="Y682" i="91"/>
  <c r="Y826" i="91"/>
  <c r="Y994" i="91"/>
  <c r="Y862" i="91"/>
  <c r="Y875" i="91"/>
  <c r="Y1128" i="91"/>
  <c r="Y799" i="91"/>
  <c r="Y1166" i="91"/>
  <c r="Y930" i="91"/>
  <c r="Y1033" i="91"/>
  <c r="Y1137" i="91"/>
  <c r="Y1242" i="91"/>
  <c r="Y1051" i="91"/>
  <c r="Y920" i="91"/>
  <c r="Y1168" i="91"/>
  <c r="Y1105" i="91"/>
  <c r="Y1210" i="91"/>
  <c r="Y1343" i="91"/>
  <c r="Y1355" i="91"/>
  <c r="Y1367" i="91"/>
  <c r="Y1379" i="91"/>
  <c r="Y1391" i="91"/>
  <c r="Y1403" i="91"/>
  <c r="Y1415" i="91"/>
  <c r="Y1427" i="91"/>
  <c r="Y1439" i="91"/>
  <c r="Y1451" i="91"/>
  <c r="Y1463" i="91"/>
  <c r="Y1475" i="91"/>
  <c r="Y1487" i="91"/>
  <c r="Y1499" i="91"/>
  <c r="Y1511" i="91"/>
  <c r="Y1523" i="91"/>
  <c r="Y1535" i="91"/>
  <c r="Y1547" i="91"/>
  <c r="Y1559" i="91"/>
  <c r="Y1571" i="91"/>
  <c r="Y1582" i="91"/>
  <c r="Y1595" i="91"/>
  <c r="Y1607" i="91"/>
  <c r="Y1619" i="91"/>
  <c r="Y1631" i="91"/>
  <c r="Y1643" i="91"/>
  <c r="Z1360" i="91"/>
  <c r="Z1372" i="91"/>
  <c r="Z1384" i="91"/>
  <c r="Z1396" i="91"/>
  <c r="Z1408" i="91"/>
  <c r="Z1420" i="91"/>
  <c r="Z1432" i="91"/>
  <c r="Z1444" i="91"/>
  <c r="Z1456" i="91"/>
  <c r="Z1468" i="91"/>
  <c r="Z1480" i="91"/>
  <c r="Z1492" i="91"/>
  <c r="Z1504" i="91"/>
  <c r="Z1516" i="91"/>
  <c r="Z1552" i="91"/>
  <c r="Z1564" i="91"/>
  <c r="Z1576" i="91"/>
  <c r="Z1588" i="91"/>
  <c r="Z1612" i="91"/>
  <c r="Z1624" i="91"/>
  <c r="Z1600" i="91"/>
  <c r="Z91" i="91"/>
  <c r="Z164" i="91"/>
  <c r="Z126" i="91"/>
  <c r="Z264" i="91"/>
  <c r="Z338" i="91"/>
  <c r="Y283" i="91"/>
  <c r="Z356" i="91"/>
  <c r="Y263" i="91"/>
  <c r="Y394" i="91"/>
  <c r="Y272" i="91"/>
  <c r="AB190" i="91"/>
  <c r="Z220" i="91"/>
  <c r="Z105" i="91"/>
  <c r="Z462" i="91"/>
  <c r="Z163" i="91"/>
  <c r="Z397" i="91"/>
  <c r="Z451" i="91"/>
  <c r="Z734" i="91"/>
  <c r="Z415" i="91"/>
  <c r="Z830" i="91"/>
  <c r="Z915" i="91"/>
  <c r="Z585" i="91"/>
  <c r="Z818" i="91"/>
  <c r="Z530" i="91"/>
  <c r="Z921" i="91"/>
  <c r="Z963" i="91"/>
  <c r="Z805" i="91"/>
  <c r="Z1268" i="91"/>
  <c r="Z1238" i="91"/>
  <c r="Z1176" i="91"/>
  <c r="Z1307" i="91"/>
  <c r="Z1303" i="91"/>
  <c r="Y141" i="91"/>
  <c r="Y246" i="91"/>
  <c r="Y255" i="91"/>
  <c r="Y305" i="91"/>
  <c r="Y18" i="91"/>
  <c r="Y12" i="91"/>
  <c r="Y116" i="91"/>
  <c r="Y167" i="91"/>
  <c r="Y269" i="91"/>
  <c r="Y43" i="91"/>
  <c r="Y87" i="91"/>
  <c r="Y249" i="91"/>
  <c r="Y310" i="91"/>
  <c r="Y398" i="91"/>
  <c r="Y298" i="91"/>
  <c r="Y353" i="91"/>
  <c r="Y340" i="91"/>
  <c r="Y408" i="91"/>
  <c r="Y245" i="91"/>
  <c r="Y238" i="91"/>
  <c r="Y444" i="91"/>
  <c r="Y616" i="91"/>
  <c r="Y651" i="91"/>
  <c r="Y756" i="91"/>
  <c r="Y514" i="91"/>
  <c r="Y586" i="91"/>
  <c r="Y593" i="91"/>
  <c r="Y352" i="91"/>
  <c r="Y532" i="91"/>
  <c r="Y419" i="91"/>
  <c r="Y647" i="91"/>
  <c r="Y480" i="91"/>
  <c r="Y560" i="91"/>
  <c r="Y677" i="91"/>
  <c r="Y1062" i="91"/>
  <c r="Y803" i="91"/>
  <c r="Y898" i="91"/>
  <c r="Y838" i="91"/>
  <c r="Y857" i="91"/>
  <c r="Y1251" i="91"/>
  <c r="Y1086" i="91"/>
  <c r="Y1001" i="91"/>
  <c r="Y795" i="91"/>
  <c r="Y1149" i="91"/>
  <c r="Y922" i="91"/>
  <c r="Y1203" i="91"/>
  <c r="Y996" i="91"/>
  <c r="Y1125" i="91"/>
  <c r="Y1180" i="91"/>
  <c r="Y1042" i="91"/>
  <c r="Y917" i="91"/>
  <c r="Y1172" i="91"/>
  <c r="Y1098" i="91"/>
  <c r="Y1207" i="91"/>
  <c r="Y1243" i="91"/>
  <c r="Y1342" i="91"/>
  <c r="Y1354" i="91"/>
  <c r="Y1366" i="91"/>
  <c r="Y1378" i="91"/>
  <c r="Y1390" i="91"/>
  <c r="Y1402" i="91"/>
  <c r="Y1414" i="91"/>
  <c r="Y1426" i="91"/>
  <c r="Y1438" i="91"/>
  <c r="Y1450" i="91"/>
  <c r="Y1462" i="91"/>
  <c r="Y1474" i="91"/>
  <c r="Y1486" i="91"/>
  <c r="Y1498" i="91"/>
  <c r="Y1510" i="91"/>
  <c r="Y1522" i="91"/>
  <c r="Y1534" i="91"/>
  <c r="Y1546" i="91"/>
  <c r="Y1558" i="91"/>
  <c r="Y1570" i="91"/>
  <c r="Y1583" i="91"/>
  <c r="Y1594" i="91"/>
  <c r="Y1606" i="91"/>
  <c r="Y1618" i="91"/>
  <c r="Y1630" i="91"/>
  <c r="Y1642" i="91"/>
  <c r="Y109" i="91"/>
  <c r="Z62" i="91"/>
  <c r="Y170" i="91"/>
  <c r="Y144" i="91"/>
  <c r="Y59" i="91"/>
  <c r="Y23" i="91"/>
  <c r="Z323" i="91"/>
  <c r="Y309" i="91"/>
  <c r="Y125" i="91"/>
  <c r="Z32" i="91"/>
  <c r="Z185" i="91"/>
  <c r="Z145" i="91"/>
  <c r="Z152" i="91"/>
  <c r="Y86" i="91"/>
  <c r="AC200" i="91"/>
  <c r="Z132" i="91"/>
  <c r="Z84" i="91"/>
  <c r="Z812" i="91"/>
  <c r="Z534" i="91"/>
  <c r="Z904" i="91"/>
  <c r="Z668" i="91"/>
  <c r="Z523" i="91"/>
  <c r="Z607" i="91"/>
  <c r="Z740" i="91"/>
  <c r="Z578" i="91"/>
  <c r="Z710" i="91"/>
  <c r="Z376" i="91"/>
  <c r="Z930" i="91"/>
  <c r="Z1059" i="91"/>
  <c r="Z793" i="91"/>
  <c r="Z928" i="91"/>
  <c r="Z1048" i="91"/>
  <c r="Z1023" i="91"/>
  <c r="Z628" i="91"/>
  <c r="Z757" i="91"/>
  <c r="Z1040" i="91"/>
  <c r="Z969" i="91"/>
  <c r="Z1006" i="91"/>
  <c r="Z862" i="91"/>
  <c r="Z999" i="91"/>
  <c r="Z1286" i="91"/>
  <c r="Z1244" i="91"/>
  <c r="Z1187" i="91"/>
  <c r="Z1313" i="91"/>
  <c r="Z1309" i="91"/>
  <c r="Y158" i="91"/>
  <c r="Y36" i="91"/>
  <c r="Y369" i="91"/>
  <c r="Y33" i="91"/>
  <c r="Y180" i="91"/>
  <c r="Y45" i="91"/>
  <c r="Y143" i="91"/>
  <c r="Y80" i="91"/>
  <c r="Y422" i="91"/>
  <c r="Y49" i="91"/>
  <c r="Y121" i="91"/>
  <c r="Y76" i="91"/>
  <c r="Y251" i="91"/>
  <c r="Y636" i="91"/>
  <c r="Y330" i="91"/>
  <c r="Y458" i="91"/>
  <c r="Y509" i="91"/>
  <c r="Y328" i="91"/>
  <c r="Y266" i="91"/>
  <c r="Y351" i="91"/>
  <c r="Y505" i="91"/>
  <c r="Y712" i="91"/>
  <c r="Y694" i="91"/>
  <c r="Y804" i="91"/>
  <c r="Y524" i="91"/>
  <c r="Y676" i="91"/>
  <c r="Y615" i="91"/>
  <c r="Y448" i="91"/>
  <c r="Y580" i="91"/>
  <c r="Y440" i="91"/>
  <c r="Y672" i="91"/>
  <c r="Y502" i="91"/>
  <c r="Y574" i="91"/>
  <c r="Y687" i="91"/>
  <c r="Y833" i="91"/>
  <c r="Y839" i="91"/>
  <c r="Y1020" i="91"/>
  <c r="Y851" i="91"/>
  <c r="Y896" i="91"/>
  <c r="Y901" i="91"/>
  <c r="Y1181" i="91"/>
  <c r="Y1173" i="91"/>
  <c r="Y809" i="91"/>
  <c r="Y1236" i="91"/>
  <c r="Y933" i="91"/>
  <c r="Y1221" i="91"/>
  <c r="Y1043" i="91"/>
  <c r="Y1139" i="91"/>
  <c r="Y841" i="91"/>
  <c r="Y1054" i="91"/>
  <c r="Y935" i="91"/>
  <c r="Y1183" i="91"/>
  <c r="Y1119" i="91"/>
  <c r="Y1213" i="91"/>
  <c r="Y1249" i="91"/>
  <c r="Y1344" i="91"/>
  <c r="Y1356" i="91"/>
  <c r="Y1368" i="91"/>
  <c r="Y1380" i="91"/>
  <c r="Y1392" i="91"/>
  <c r="Y1404" i="91"/>
  <c r="Y1416" i="91"/>
  <c r="Y1428" i="91"/>
  <c r="Y1440" i="91"/>
  <c r="Y1452" i="91"/>
  <c r="Y1464" i="91"/>
  <c r="Y1476" i="91"/>
  <c r="Y1488" i="91"/>
  <c r="Y1500" i="91"/>
  <c r="Y1512" i="91"/>
  <c r="Y1524" i="91"/>
  <c r="Y1536" i="91"/>
  <c r="Y1548" i="91"/>
  <c r="Y1560" i="91"/>
  <c r="Y1572" i="91"/>
  <c r="Y1584" i="91"/>
  <c r="Y1596" i="91"/>
  <c r="Y1608" i="91"/>
  <c r="Y1620" i="91"/>
  <c r="Y1632" i="91"/>
  <c r="Y1644" i="91"/>
  <c r="Y447" i="91"/>
  <c r="Z217" i="91"/>
  <c r="Y137" i="91"/>
  <c r="Y56" i="91"/>
  <c r="Y20" i="91"/>
  <c r="Y185" i="91"/>
  <c r="Y118" i="91"/>
  <c r="Z23" i="91"/>
  <c r="Z315" i="91"/>
  <c r="Y206" i="91"/>
  <c r="Z176" i="91"/>
  <c r="Z139" i="91"/>
  <c r="AD76" i="91"/>
  <c r="Z104" i="91"/>
  <c r="Z267" i="91"/>
  <c r="Z297" i="91"/>
  <c r="Z468" i="91"/>
  <c r="Z380" i="91"/>
  <c r="Z673" i="91"/>
  <c r="Z527" i="91"/>
  <c r="Z715" i="91"/>
  <c r="Z772" i="91"/>
  <c r="Z595" i="91"/>
  <c r="Z729" i="91"/>
  <c r="Z1160" i="91"/>
  <c r="Z1071" i="91"/>
  <c r="Z1060" i="91"/>
  <c r="Z1052" i="91"/>
  <c r="Z1011" i="91"/>
  <c r="Z1094" i="91"/>
  <c r="Z868" i="91"/>
  <c r="Z1295" i="91"/>
  <c r="Z1247" i="91"/>
  <c r="Z1316" i="91"/>
  <c r="Z1312" i="91"/>
  <c r="Y173" i="91"/>
  <c r="Y66" i="91"/>
  <c r="Y262" i="91"/>
  <c r="Y51" i="91"/>
  <c r="Y209" i="91"/>
  <c r="Y303" i="91"/>
  <c r="Y150" i="91"/>
  <c r="Y88" i="91"/>
  <c r="Y207" i="91"/>
  <c r="Y52" i="91"/>
  <c r="Y135" i="91"/>
  <c r="Y106" i="91"/>
  <c r="Y260" i="91"/>
  <c r="Y659" i="91"/>
  <c r="Y334" i="91"/>
  <c r="Y587" i="91"/>
  <c r="Y611" i="91"/>
  <c r="Y378" i="91"/>
  <c r="Y280" i="91"/>
  <c r="Y364" i="91"/>
  <c r="Y525" i="91"/>
  <c r="Y471" i="91"/>
  <c r="Y721" i="91"/>
  <c r="Y1027" i="91"/>
  <c r="Y528" i="91"/>
  <c r="Y765" i="91"/>
  <c r="Y653" i="91"/>
  <c r="Y640" i="91"/>
  <c r="Y617" i="91"/>
  <c r="Y446" i="91"/>
  <c r="Y695" i="91"/>
  <c r="Y507" i="91"/>
  <c r="Y579" i="91"/>
  <c r="Y727" i="91"/>
  <c r="Y846" i="91"/>
  <c r="Y923" i="91"/>
  <c r="Y778" i="91"/>
  <c r="Y905" i="91"/>
  <c r="Y956" i="91"/>
  <c r="Y908" i="91"/>
  <c r="Y701" i="91"/>
  <c r="Y741" i="91"/>
  <c r="Y814" i="91"/>
  <c r="Y1041" i="91"/>
  <c r="Y970" i="91"/>
  <c r="Y1230" i="91"/>
  <c r="Y1055" i="91"/>
  <c r="Y1152" i="91"/>
  <c r="Y877" i="91"/>
  <c r="Y1066" i="91"/>
  <c r="Y965" i="91"/>
  <c r="Y1162" i="91"/>
  <c r="Y1164" i="91"/>
  <c r="Y1216" i="91"/>
  <c r="Y1252" i="91"/>
  <c r="Y1345" i="91"/>
  <c r="Y1357" i="91"/>
  <c r="Y1369" i="91"/>
  <c r="Y1381" i="91"/>
  <c r="Y1393" i="91"/>
  <c r="Y1405" i="91"/>
  <c r="Y1417" i="91"/>
  <c r="Y1429" i="91"/>
  <c r="Y1441" i="91"/>
  <c r="Y1453" i="91"/>
  <c r="Y1465" i="91"/>
  <c r="Y1477" i="91"/>
  <c r="Y1489" i="91"/>
  <c r="Y1501" i="91"/>
  <c r="Y1513" i="91"/>
  <c r="Y1525" i="91"/>
  <c r="Y1537" i="91"/>
  <c r="Y1549" i="91"/>
  <c r="Y1561" i="91"/>
  <c r="Y1574" i="91"/>
  <c r="Y1585" i="91"/>
  <c r="Y1597" i="91"/>
  <c r="Y1609" i="91"/>
  <c r="Y1621" i="91"/>
  <c r="Y1633" i="91"/>
  <c r="Y1645" i="91"/>
  <c r="Z244" i="91"/>
  <c r="Z107" i="91"/>
  <c r="Z109" i="91"/>
  <c r="Y53" i="91"/>
  <c r="Z263" i="91"/>
  <c r="Y215" i="91"/>
  <c r="Z117" i="91"/>
  <c r="Z110" i="91"/>
  <c r="Z131" i="91"/>
  <c r="Z326" i="91"/>
  <c r="Z329" i="91"/>
  <c r="Z289" i="91"/>
  <c r="Z691" i="91"/>
  <c r="Z537" i="91"/>
  <c r="Z822" i="91"/>
  <c r="Z546" i="91"/>
  <c r="Z411" i="91"/>
  <c r="Z782" i="91"/>
  <c r="Z472" i="91"/>
  <c r="Z745" i="91"/>
  <c r="Z958" i="91"/>
  <c r="Z1072" i="91"/>
  <c r="Z1064" i="91"/>
  <c r="Z1014" i="91"/>
  <c r="Z1250" i="91"/>
  <c r="Z1190" i="91"/>
  <c r="Z1319" i="91"/>
  <c r="Z1279" i="91"/>
  <c r="Z1315" i="91"/>
  <c r="Y182" i="91"/>
  <c r="Y75" i="91"/>
  <c r="Y48" i="91"/>
  <c r="Y63" i="91"/>
  <c r="Y243" i="91"/>
  <c r="Y177" i="91"/>
  <c r="Y191" i="91"/>
  <c r="Y108" i="91"/>
  <c r="Y19" i="91"/>
  <c r="Y55" i="91"/>
  <c r="Y142" i="91"/>
  <c r="Y147" i="91"/>
  <c r="Y270" i="91"/>
  <c r="Y293" i="91"/>
  <c r="Y344" i="91"/>
  <c r="Y371" i="91"/>
  <c r="Y365" i="91"/>
  <c r="Y421" i="91"/>
  <c r="Y290" i="91"/>
  <c r="Y375" i="91"/>
  <c r="Y529" i="91"/>
  <c r="Y478" i="91"/>
  <c r="Y780" i="91"/>
  <c r="Y1097" i="91"/>
  <c r="Y538" i="91"/>
  <c r="Y777" i="91"/>
  <c r="Y658" i="91"/>
  <c r="Y688" i="91"/>
  <c r="Y622" i="91"/>
  <c r="Y467" i="91"/>
  <c r="Y706" i="91"/>
  <c r="Y512" i="91"/>
  <c r="Y584" i="91"/>
  <c r="Y738" i="91"/>
  <c r="Y852" i="91"/>
  <c r="Y960" i="91"/>
  <c r="Y783" i="91"/>
  <c r="Y953" i="91"/>
  <c r="Y1009" i="91"/>
  <c r="Y924" i="91"/>
  <c r="Y713" i="91"/>
  <c r="Y747" i="91"/>
  <c r="Y819" i="91"/>
  <c r="Y1053" i="91"/>
  <c r="Y978" i="91"/>
  <c r="Y1007" i="91"/>
  <c r="Y1067" i="91"/>
  <c r="Y828" i="91"/>
  <c r="Y888" i="91"/>
  <c r="Y1078" i="91"/>
  <c r="Y968" i="91"/>
  <c r="Y1131" i="91"/>
  <c r="Y1171" i="91"/>
  <c r="Y1219" i="91"/>
  <c r="Y1255" i="91"/>
  <c r="Y1346" i="91"/>
  <c r="Y1358" i="91"/>
  <c r="Y1370" i="91"/>
  <c r="Y1382" i="91"/>
  <c r="Y1394" i="91"/>
  <c r="Y1406" i="91"/>
  <c r="Y1418" i="91"/>
  <c r="Y1430" i="91"/>
  <c r="Y1442" i="91"/>
  <c r="Y1454" i="91"/>
  <c r="Y1466" i="91"/>
  <c r="Y1478" i="91"/>
  <c r="Y1490" i="91"/>
  <c r="Y1502" i="91"/>
  <c r="Y1514" i="91"/>
  <c r="Y1526" i="91"/>
  <c r="Y1538" i="91"/>
  <c r="Y1550" i="91"/>
  <c r="Y1563" i="91"/>
  <c r="Y1573" i="91"/>
  <c r="Y1586" i="91"/>
  <c r="Y1598" i="91"/>
  <c r="Y1610" i="91"/>
  <c r="Y1622" i="91"/>
  <c r="Y1634" i="91"/>
  <c r="Z313" i="91"/>
  <c r="Z211" i="91"/>
  <c r="Z101" i="91"/>
  <c r="Y217" i="91"/>
  <c r="Y14" i="91"/>
  <c r="Z261" i="91"/>
  <c r="Y111" i="91"/>
  <c r="Y132" i="91"/>
  <c r="Y315" i="91"/>
  <c r="Z204" i="91"/>
  <c r="Z333" i="91"/>
  <c r="Z337" i="91"/>
  <c r="Z661" i="91"/>
  <c r="Z386" i="91"/>
  <c r="Z493" i="91"/>
  <c r="Z698" i="91"/>
  <c r="Z541" i="91"/>
  <c r="Z836" i="91"/>
  <c r="Z760" i="91"/>
  <c r="Z492" i="91"/>
  <c r="Z418" i="91"/>
  <c r="Z619" i="91"/>
  <c r="Z845" i="91"/>
  <c r="Z975" i="91"/>
  <c r="Z664" i="91"/>
  <c r="Z1076" i="91"/>
  <c r="Z1024" i="91"/>
  <c r="Z1017" i="91"/>
  <c r="Z1137" i="91"/>
  <c r="Z1253" i="91"/>
  <c r="Z1262" i="91"/>
  <c r="Z1257" i="91"/>
  <c r="Z1322" i="91"/>
  <c r="Z1210" i="91"/>
  <c r="Z1246" i="91"/>
  <c r="Z1282" i="91"/>
  <c r="Z1318" i="91"/>
  <c r="Y230" i="91"/>
  <c r="Y92" i="91"/>
  <c r="Y57" i="91"/>
  <c r="Y171" i="91"/>
  <c r="Y327" i="91"/>
  <c r="Y186" i="91"/>
  <c r="Y195" i="91"/>
  <c r="Y129" i="91"/>
  <c r="Y22" i="91"/>
  <c r="Y58" i="91"/>
  <c r="Y154" i="91"/>
  <c r="Y42" i="91"/>
  <c r="Y275" i="91"/>
  <c r="Y319" i="91"/>
  <c r="Y347" i="91"/>
  <c r="Y429" i="91"/>
  <c r="Y410" i="91"/>
  <c r="Y621" i="91"/>
  <c r="Y304" i="91"/>
  <c r="Y388" i="91"/>
  <c r="Y539" i="91"/>
  <c r="Y496" i="91"/>
  <c r="Y623" i="91"/>
  <c r="Y456" i="91"/>
  <c r="Y543" i="91"/>
  <c r="Y813" i="91"/>
  <c r="Y663" i="91"/>
  <c r="Y700" i="91"/>
  <c r="Y627" i="91"/>
  <c r="Y474" i="91"/>
  <c r="Y731" i="91"/>
  <c r="Y516" i="91"/>
  <c r="Y652" i="91"/>
  <c r="Y913" i="91"/>
  <c r="Y883" i="91"/>
  <c r="Y1008" i="91"/>
  <c r="Y787" i="91"/>
  <c r="Y1045" i="91"/>
  <c r="Y865" i="91"/>
  <c r="Y971" i="91"/>
  <c r="Y728" i="91"/>
  <c r="Y751" i="91"/>
  <c r="Y823" i="91"/>
  <c r="Y1065" i="91"/>
  <c r="Y981" i="91"/>
  <c r="Y1156" i="91"/>
  <c r="Y1079" i="91"/>
  <c r="Y854" i="91"/>
  <c r="Y925" i="91"/>
  <c r="Y1090" i="91"/>
  <c r="Y983" i="91"/>
  <c r="Y1177" i="91"/>
  <c r="Y1178" i="91"/>
  <c r="Y1222" i="91"/>
  <c r="Y1258" i="91"/>
  <c r="Y1348" i="91"/>
  <c r="Y1359" i="91"/>
  <c r="Y1371" i="91"/>
  <c r="Y1383" i="91"/>
  <c r="Y1395" i="91"/>
  <c r="Y1407" i="91"/>
  <c r="Y1419" i="91"/>
  <c r="Y1431" i="91"/>
  <c r="Y1443" i="91"/>
  <c r="Y1455" i="91"/>
  <c r="Y1467" i="91"/>
  <c r="Y1479" i="91"/>
  <c r="Y1491" i="91"/>
  <c r="Y1503" i="91"/>
  <c r="Y1515" i="91"/>
  <c r="Y1528" i="91"/>
  <c r="Y1539" i="91"/>
  <c r="Y1551" i="91"/>
  <c r="Y1562" i="91"/>
  <c r="Y1575" i="91"/>
  <c r="Y1587" i="91"/>
  <c r="Y1599" i="91"/>
  <c r="Y1611" i="91"/>
  <c r="Y1623" i="91"/>
  <c r="Y1636" i="91"/>
  <c r="Z183" i="91"/>
  <c r="Y362" i="91"/>
  <c r="Y273" i="91"/>
  <c r="Y83" i="91"/>
  <c r="Y161" i="91"/>
  <c r="Y47" i="91"/>
  <c r="Z151" i="91"/>
  <c r="Z53" i="91"/>
  <c r="Z47" i="91"/>
  <c r="Y287" i="91"/>
  <c r="Y162" i="91"/>
  <c r="Y455" i="91"/>
  <c r="Y213" i="91"/>
  <c r="Y134" i="91"/>
  <c r="AC75" i="91"/>
  <c r="Z189" i="91"/>
  <c r="Z24" i="91"/>
  <c r="Z21" i="91"/>
  <c r="X11" i="91"/>
  <c r="W11" i="91"/>
  <c r="U11" i="91"/>
  <c r="V11" i="91"/>
  <c r="Z359" i="91"/>
  <c r="Z483" i="91"/>
  <c r="Z503" i="91"/>
  <c r="Z589" i="91"/>
  <c r="Z762" i="91"/>
  <c r="Z547" i="91"/>
  <c r="Z885" i="91"/>
  <c r="Z498" i="91"/>
  <c r="Z439" i="91"/>
  <c r="Z583" i="91"/>
  <c r="Z918" i="91"/>
  <c r="Z1088" i="91"/>
  <c r="Z796" i="91"/>
  <c r="Z856" i="91"/>
  <c r="Z903" i="91"/>
  <c r="Z1263" i="91"/>
  <c r="Z1256" i="91"/>
  <c r="Z1271" i="91"/>
  <c r="Z1266" i="91"/>
  <c r="Z1325" i="91"/>
  <c r="Z1285" i="91"/>
  <c r="Z1321" i="91"/>
  <c r="Y264" i="91"/>
  <c r="Y98" i="91"/>
  <c r="Y112" i="91"/>
  <c r="Y225" i="91"/>
  <c r="Y60" i="91"/>
  <c r="Y15" i="91"/>
  <c r="Y202" i="91"/>
  <c r="Y136" i="91"/>
  <c r="Y25" i="91"/>
  <c r="Y61" i="91"/>
  <c r="Y164" i="91"/>
  <c r="Y95" i="91"/>
  <c r="Y284" i="91"/>
  <c r="Y341" i="91"/>
  <c r="Y350" i="91"/>
  <c r="Y438" i="91"/>
  <c r="Y423" i="91"/>
  <c r="Y160" i="91"/>
  <c r="Y339" i="91"/>
  <c r="Y404" i="91"/>
  <c r="Y549" i="91"/>
  <c r="Y520" i="91"/>
  <c r="Y648" i="91"/>
  <c r="Y477" i="91"/>
  <c r="Y548" i="91"/>
  <c r="Y518" i="91"/>
  <c r="Y717" i="91"/>
  <c r="Y735" i="91"/>
  <c r="Y665" i="91"/>
  <c r="Y488" i="91"/>
  <c r="Y384" i="91"/>
  <c r="Y526" i="91"/>
  <c r="Y749" i="91"/>
  <c r="Y840" i="91"/>
  <c r="Y909" i="91"/>
  <c r="Y1081" i="91"/>
  <c r="Y797" i="91"/>
  <c r="Y1057" i="91"/>
  <c r="Y912" i="91"/>
  <c r="Y1103" i="91"/>
  <c r="Y847" i="91"/>
  <c r="Y761" i="91"/>
  <c r="Y853" i="91"/>
  <c r="Y1077" i="91"/>
  <c r="Y1018" i="91"/>
  <c r="Y1159" i="91"/>
  <c r="Y1091" i="91"/>
  <c r="Y899" i="91"/>
  <c r="Y936" i="91"/>
  <c r="Y1127" i="91"/>
  <c r="Y1013" i="91"/>
  <c r="Y1186" i="91"/>
  <c r="Y1189" i="91"/>
  <c r="Y1225" i="91"/>
  <c r="Y1261" i="91"/>
  <c r="Y1347" i="91"/>
  <c r="Y1360" i="91"/>
  <c r="Y1372" i="91"/>
  <c r="Y1384" i="91"/>
  <c r="Y1396" i="91"/>
  <c r="Y1408" i="91"/>
  <c r="Y1420" i="91"/>
  <c r="Y1432" i="91"/>
  <c r="Y1444" i="91"/>
  <c r="Y1456" i="91"/>
  <c r="Y1468" i="91"/>
  <c r="Y1480" i="91"/>
  <c r="Y1492" i="91"/>
  <c r="Y1504" i="91"/>
  <c r="Y1516" i="91"/>
  <c r="Y1527" i="91"/>
  <c r="Y1540" i="91"/>
  <c r="Y1552" i="91"/>
  <c r="Y1564" i="91"/>
  <c r="Y1576" i="91"/>
  <c r="Y1588" i="91"/>
  <c r="Y1600" i="91"/>
  <c r="Y1612" i="91"/>
  <c r="Y1624" i="91"/>
  <c r="Y1635" i="91"/>
  <c r="Y1323" i="91"/>
  <c r="AF1251" i="91"/>
  <c r="AG1251" i="91" s="1"/>
  <c r="AM1251" i="91"/>
  <c r="AL1251" i="91"/>
  <c r="AM1233" i="91"/>
  <c r="Y1284" i="91"/>
  <c r="Y914" i="91"/>
  <c r="Y1129" i="91"/>
  <c r="Z1075" i="91"/>
  <c r="Y489" i="91"/>
  <c r="Y643" i="91"/>
  <c r="Y582" i="91"/>
  <c r="Z342" i="91"/>
  <c r="Z301" i="91"/>
  <c r="AF1308" i="91"/>
  <c r="AG1308" i="91" s="1"/>
  <c r="AM1308" i="91"/>
  <c r="AL1308" i="91"/>
  <c r="Y1169" i="91"/>
  <c r="Y1335" i="91"/>
  <c r="Y724" i="91"/>
  <c r="Y485" i="91"/>
  <c r="Y407" i="91"/>
  <c r="Z596" i="91"/>
  <c r="Y1246" i="91"/>
  <c r="Z1336" i="91"/>
  <c r="Y1309" i="91"/>
  <c r="Z1033" i="91"/>
  <c r="Y1196" i="91"/>
  <c r="AF1260" i="91"/>
  <c r="AG1260" i="91" s="1"/>
  <c r="AM1260" i="91"/>
  <c r="AL1260" i="91"/>
  <c r="Z1051" i="91"/>
  <c r="Y1338" i="91"/>
  <c r="Y1134" i="91"/>
  <c r="Y1035" i="91"/>
  <c r="Z497" i="91"/>
  <c r="Y871" i="91"/>
  <c r="Y726" i="91"/>
  <c r="Y618" i="91"/>
  <c r="Y393" i="91"/>
  <c r="Y297" i="91"/>
  <c r="AL1295" i="91"/>
  <c r="Y1154" i="91"/>
  <c r="Y1318" i="91"/>
  <c r="AM1331" i="91"/>
  <c r="Y1281" i="91"/>
  <c r="Y903" i="91"/>
  <c r="Y1099" i="91"/>
  <c r="Y940" i="91"/>
  <c r="Y1076" i="91"/>
  <c r="Y938" i="91"/>
  <c r="Y594" i="91"/>
  <c r="Y337" i="91"/>
  <c r="Y1244" i="91"/>
  <c r="Z1226" i="91"/>
  <c r="Y1341" i="91"/>
  <c r="Y1146" i="91"/>
  <c r="Y1024" i="91"/>
  <c r="Y1070" i="91"/>
  <c r="Y1017" i="91"/>
  <c r="AF1224" i="91"/>
  <c r="AG1224" i="91" s="1"/>
  <c r="AM1224" i="91"/>
  <c r="AL1224" i="91"/>
  <c r="Y1094" i="91"/>
  <c r="Y915" i="91"/>
  <c r="Z990" i="91"/>
  <c r="Y810" i="91"/>
  <c r="Y986" i="91"/>
  <c r="Y884" i="91"/>
  <c r="Z820" i="91"/>
  <c r="Y690" i="91"/>
  <c r="Y709" i="91"/>
  <c r="Y723" i="91"/>
  <c r="Z1327" i="91"/>
  <c r="Y1190" i="91"/>
  <c r="Z1260" i="91"/>
  <c r="Y1205" i="91"/>
  <c r="Y1120" i="91"/>
  <c r="Z1087" i="91"/>
  <c r="Y1011" i="91"/>
  <c r="Y879" i="91"/>
  <c r="Y1113" i="91"/>
  <c r="Z837" i="91"/>
  <c r="Y816" i="91"/>
  <c r="Z1108" i="91"/>
  <c r="Y575" i="91"/>
  <c r="Y527" i="91"/>
  <c r="Y693" i="91"/>
  <c r="Y612" i="91"/>
  <c r="Y685" i="91"/>
  <c r="Y762" i="91"/>
  <c r="Z203" i="91"/>
  <c r="Y1274" i="91"/>
  <c r="Y1150" i="91"/>
  <c r="Z1150" i="91"/>
  <c r="AF1197" i="91"/>
  <c r="AG1197" i="91" s="1"/>
  <c r="AM1197" i="91"/>
  <c r="AL1197" i="91"/>
  <c r="Z831" i="91"/>
  <c r="Z810" i="91"/>
  <c r="Y945" i="91"/>
  <c r="Y714" i="91"/>
  <c r="Y601" i="91"/>
  <c r="Z431" i="91"/>
  <c r="Y674" i="91"/>
  <c r="Z720" i="91"/>
  <c r="Z748" i="91"/>
  <c r="Y893" i="91"/>
  <c r="Z373" i="91"/>
  <c r="Y389" i="91"/>
  <c r="Y1275" i="91"/>
  <c r="Y1170" i="91"/>
  <c r="AM1193" i="91"/>
  <c r="AL1193" i="91"/>
  <c r="Z1109" i="91"/>
  <c r="Z1063" i="91"/>
  <c r="Y969" i="91"/>
  <c r="Z892" i="91"/>
  <c r="Y988" i="91"/>
  <c r="Y1215" i="91"/>
  <c r="AM1244" i="91"/>
  <c r="AL1244" i="91"/>
  <c r="Y1023" i="91"/>
  <c r="Y1038" i="91"/>
  <c r="Z1030" i="91"/>
  <c r="Y869" i="91"/>
  <c r="Y818" i="91"/>
  <c r="Y859" i="91"/>
  <c r="Y1000" i="91"/>
  <c r="Z1211" i="91"/>
  <c r="Z894" i="91"/>
  <c r="Y848" i="91"/>
  <c r="Y855" i="91"/>
  <c r="Y812" i="91"/>
  <c r="Y784" i="91"/>
  <c r="Y698" i="91"/>
  <c r="Z945" i="91"/>
  <c r="Z515" i="91"/>
  <c r="Y619" i="91"/>
  <c r="Y439" i="91"/>
  <c r="Y702" i="91"/>
  <c r="Y498" i="91"/>
  <c r="Y866" i="91"/>
  <c r="Z685" i="91"/>
  <c r="Y645" i="91"/>
  <c r="Z645" i="91"/>
  <c r="Z952" i="91"/>
  <c r="Y668" i="91"/>
  <c r="Y331" i="91"/>
  <c r="Z464" i="91"/>
  <c r="Y367" i="91"/>
  <c r="Y329" i="91"/>
  <c r="Y401" i="91"/>
  <c r="Y314" i="91"/>
  <c r="Y638" i="91"/>
  <c r="Y482" i="91"/>
  <c r="Y253" i="91"/>
  <c r="Y281" i="91"/>
  <c r="Y198" i="91"/>
  <c r="Y149" i="91"/>
  <c r="Y288" i="91"/>
  <c r="Y187" i="91"/>
  <c r="Y123" i="91"/>
  <c r="Y89" i="91"/>
  <c r="Z35" i="91"/>
  <c r="Y278" i="91"/>
  <c r="Y44" i="91"/>
  <c r="Z26" i="91"/>
  <c r="Z316" i="91"/>
  <c r="Z278" i="91"/>
  <c r="AB179" i="91"/>
  <c r="Z144" i="91"/>
  <c r="AC315" i="91"/>
  <c r="AC257" i="91"/>
  <c r="AB227" i="91"/>
  <c r="AB199" i="91"/>
  <c r="Y210" i="91"/>
  <c r="AB128" i="91"/>
  <c r="Z200" i="91"/>
  <c r="Z187" i="91"/>
  <c r="Z366" i="91"/>
  <c r="Z403" i="91"/>
  <c r="Z355" i="91"/>
  <c r="Z489" i="91"/>
  <c r="Z608" i="91"/>
  <c r="Z610" i="91"/>
  <c r="Z879" i="91"/>
  <c r="Z551" i="91"/>
  <c r="Z445" i="91"/>
  <c r="Z759" i="91"/>
  <c r="Z800" i="91"/>
  <c r="Z781" i="91"/>
  <c r="Z927" i="91"/>
  <c r="Z1049" i="91"/>
  <c r="Z1206" i="91"/>
  <c r="Z1272" i="91"/>
  <c r="Z1265" i="91"/>
  <c r="Z1280" i="91"/>
  <c r="Z1275" i="91"/>
  <c r="Z1328" i="91"/>
  <c r="Z1288" i="91"/>
  <c r="Z1324" i="91"/>
  <c r="Y286" i="91"/>
  <c r="Y119" i="91"/>
  <c r="Y157" i="91"/>
  <c r="Y236" i="91"/>
  <c r="Y72" i="91"/>
  <c r="Y30" i="91"/>
  <c r="Y276" i="91"/>
  <c r="Y169" i="91"/>
  <c r="Y28" i="91"/>
  <c r="Y64" i="91"/>
  <c r="Y178" i="91"/>
  <c r="Y13" i="91"/>
  <c r="Y294" i="91"/>
  <c r="Y374" i="91"/>
  <c r="Y479" i="91"/>
  <c r="Y258" i="91"/>
  <c r="Y436" i="91"/>
  <c r="Y172" i="91"/>
  <c r="Y382" i="91"/>
  <c r="Y437" i="91"/>
  <c r="Y553" i="91"/>
  <c r="Y544" i="91"/>
  <c r="Y671" i="91"/>
  <c r="Y484" i="91"/>
  <c r="Y552" i="91"/>
  <c r="Y533" i="91"/>
  <c r="Y604" i="91"/>
  <c r="Y754" i="91"/>
  <c r="Y670" i="91"/>
  <c r="Y592" i="91"/>
  <c r="Y405" i="91"/>
  <c r="Y531" i="91"/>
  <c r="Y789" i="91"/>
  <c r="Y858" i="91"/>
  <c r="Y911" i="91"/>
  <c r="Y718" i="91"/>
  <c r="Y802" i="91"/>
  <c r="Y1069" i="91"/>
  <c r="Y931" i="91"/>
  <c r="Y743" i="91"/>
  <c r="Y850" i="91"/>
  <c r="Y766" i="91"/>
  <c r="Y861" i="91"/>
  <c r="Y1089" i="91"/>
  <c r="Y1026" i="91"/>
  <c r="Y889" i="91"/>
  <c r="Y1143" i="91"/>
  <c r="Y947" i="91"/>
  <c r="Y973" i="91"/>
  <c r="Y1133" i="91"/>
  <c r="Y1016" i="91"/>
  <c r="Y1188" i="91"/>
  <c r="Y1192" i="91"/>
  <c r="Y1228" i="91"/>
  <c r="Y1264" i="91"/>
  <c r="Y1349" i="91"/>
  <c r="Y1361" i="91"/>
  <c r="Y1373" i="91"/>
  <c r="Y1385" i="91"/>
  <c r="Y1397" i="91"/>
  <c r="Y1409" i="91"/>
  <c r="Y1421" i="91"/>
  <c r="Y1433" i="91"/>
  <c r="Y1445" i="91"/>
  <c r="Y1457" i="91"/>
  <c r="Y1469" i="91"/>
  <c r="Y1481" i="91"/>
  <c r="Y1493" i="91"/>
  <c r="Y1505" i="91"/>
  <c r="Y1517" i="91"/>
  <c r="Y1529" i="91"/>
  <c r="Y1541" i="91"/>
  <c r="Y1553" i="91"/>
  <c r="Y1565" i="91"/>
  <c r="Y1577" i="91"/>
  <c r="Y1589" i="91"/>
  <c r="Y1601" i="91"/>
  <c r="Y1613" i="91"/>
  <c r="Y1626" i="91"/>
  <c r="Y1637" i="91"/>
  <c r="AM1154" i="91"/>
  <c r="AL1154" i="91"/>
  <c r="AF1154" i="91"/>
  <c r="AG1154" i="91" s="1"/>
  <c r="AF1305" i="91"/>
  <c r="AG1305" i="91" s="1"/>
  <c r="AM1337" i="91"/>
  <c r="Y1329" i="91"/>
  <c r="Y1223" i="91"/>
  <c r="Y1260" i="91"/>
  <c r="AF1290" i="91"/>
  <c r="AG1290" i="91" s="1"/>
  <c r="AM1290" i="91"/>
  <c r="Y902" i="91"/>
  <c r="Y1058" i="91"/>
  <c r="Y999" i="91"/>
  <c r="Y1302" i="91"/>
  <c r="AL1229" i="91"/>
  <c r="Y934" i="91"/>
  <c r="Y391" i="91"/>
  <c r="Y1199" i="91"/>
  <c r="Y1140" i="91"/>
  <c r="Y943" i="91"/>
  <c r="Y1073" i="91"/>
  <c r="Z770" i="91"/>
  <c r="Y69" i="91"/>
  <c r="Y452" i="91"/>
  <c r="Y556" i="91"/>
  <c r="Y1074" i="91"/>
  <c r="Y845" i="91"/>
  <c r="Y1124" i="91"/>
  <c r="Y1212" i="91"/>
  <c r="Y1266" i="91"/>
  <c r="Y1326" i="91"/>
  <c r="Y1315" i="91"/>
  <c r="Y1287" i="91"/>
  <c r="Y950" i="91"/>
  <c r="Z982" i="91"/>
  <c r="Y878" i="91"/>
  <c r="Y1088" i="91"/>
  <c r="Y1071" i="91"/>
  <c r="Y863" i="91"/>
  <c r="Y537" i="91"/>
  <c r="Z600" i="91"/>
  <c r="Z1333" i="91"/>
  <c r="Z1130" i="91"/>
  <c r="Y1049" i="91"/>
  <c r="Y975" i="91"/>
  <c r="Y1202" i="91"/>
  <c r="Y1037" i="91"/>
  <c r="Z863" i="91"/>
  <c r="Y793" i="91"/>
  <c r="Y631" i="91"/>
  <c r="Y729" i="91"/>
  <c r="Y667" i="91"/>
  <c r="Y503" i="91"/>
  <c r="Y705" i="91"/>
  <c r="Z383" i="91"/>
  <c r="Z1330" i="91"/>
  <c r="Y1280" i="91"/>
  <c r="Y1191" i="91"/>
  <c r="Y1269" i="91"/>
  <c r="Z1095" i="91"/>
  <c r="Y998" i="91"/>
  <c r="AM1175" i="91"/>
  <c r="AF1175" i="91"/>
  <c r="AG1175" i="91" s="1"/>
  <c r="AL1175" i="91"/>
  <c r="Z919" i="91"/>
  <c r="Y788" i="91"/>
  <c r="Y475" i="91"/>
  <c r="Z324" i="91"/>
  <c r="Y1313" i="91"/>
  <c r="Y1241" i="91"/>
  <c r="Y1282" i="91"/>
  <c r="Y1087" i="91"/>
  <c r="Y1161" i="91"/>
  <c r="AM1338" i="91"/>
  <c r="AL1338" i="91"/>
  <c r="Y867" i="91"/>
  <c r="Z907" i="91"/>
  <c r="Y661" i="91"/>
  <c r="Y521" i="91"/>
  <c r="Y1220" i="91"/>
  <c r="Y468" i="91"/>
  <c r="Z709" i="91"/>
  <c r="Y578" i="91"/>
  <c r="Y349" i="91"/>
  <c r="Z395" i="91"/>
  <c r="AF1268" i="91"/>
  <c r="AG1268" i="91" s="1"/>
  <c r="AL1236" i="91"/>
  <c r="AM1188" i="91"/>
  <c r="AF1188" i="91"/>
  <c r="AG1188" i="91" s="1"/>
  <c r="Y1306" i="91"/>
  <c r="Y1299" i="91"/>
  <c r="Y1085" i="91"/>
  <c r="Y1046" i="91"/>
  <c r="Y757" i="91"/>
  <c r="Z722" i="91"/>
  <c r="Y989" i="91"/>
  <c r="Z870" i="91"/>
  <c r="Y1123" i="91"/>
  <c r="Y806" i="91"/>
  <c r="Y750" i="91"/>
  <c r="Y710" i="91"/>
  <c r="Y630" i="91"/>
  <c r="Z650" i="91"/>
  <c r="Y464" i="91"/>
  <c r="Y686" i="91"/>
  <c r="Y373" i="91"/>
  <c r="Y321" i="91"/>
  <c r="Y1271" i="91"/>
  <c r="AP1341" i="91"/>
  <c r="Y1217" i="91"/>
  <c r="Z1223" i="91"/>
  <c r="Y1321" i="91"/>
  <c r="Y1144" i="91"/>
  <c r="Y1304" i="91"/>
  <c r="Y1232" i="91"/>
  <c r="Y1305" i="91"/>
  <c r="Z1308" i="91"/>
  <c r="Z1218" i="91"/>
  <c r="Z1140" i="91"/>
  <c r="Y1214" i="91"/>
  <c r="Z1142" i="91"/>
  <c r="Y895" i="91"/>
  <c r="Y1117" i="91"/>
  <c r="Y1061" i="91"/>
  <c r="AF1182" i="91"/>
  <c r="AG1182" i="91" s="1"/>
  <c r="Y939" i="91"/>
  <c r="Z1128" i="91"/>
  <c r="Y1136" i="91"/>
  <c r="Y805" i="91"/>
  <c r="Y1229" i="91"/>
  <c r="Y926" i="91"/>
  <c r="Z1012" i="91"/>
  <c r="Y1157" i="91"/>
  <c r="Y881" i="91"/>
  <c r="Y830" i="91"/>
  <c r="Y736" i="91"/>
  <c r="Y752" i="91"/>
  <c r="Z473" i="91"/>
  <c r="Y642" i="91"/>
  <c r="Z657" i="91"/>
  <c r="Y493" i="91"/>
  <c r="Y733" i="91"/>
  <c r="Y637" i="91"/>
  <c r="Z768" i="91"/>
  <c r="Z703" i="91"/>
  <c r="Z449" i="91"/>
  <c r="Y386" i="91"/>
  <c r="Z427" i="91"/>
  <c r="Y443" i="91"/>
  <c r="Y366" i="91"/>
  <c r="Z114" i="91"/>
  <c r="Z168" i="91"/>
  <c r="Z128" i="91"/>
  <c r="Y91" i="91"/>
  <c r="Y233" i="91"/>
  <c r="Z20" i="91"/>
  <c r="Y41" i="91"/>
  <c r="Z17" i="91"/>
  <c r="Y90" i="91"/>
  <c r="Z29" i="91"/>
  <c r="Y175" i="91"/>
  <c r="Z257" i="91"/>
  <c r="Z162" i="91"/>
  <c r="Y126" i="91"/>
  <c r="Z465" i="91"/>
  <c r="Z197" i="91"/>
  <c r="AB1645" i="91"/>
  <c r="AE1645" i="91" s="1"/>
  <c r="AC1645" i="91"/>
  <c r="AB1644" i="91"/>
  <c r="AE1644" i="91" s="1"/>
  <c r="AC1644" i="91"/>
  <c r="AC1643" i="91"/>
  <c r="AB1643" i="91"/>
  <c r="AE1643" i="91" s="1"/>
  <c r="AB1642" i="91"/>
  <c r="AE1642" i="91" s="1"/>
  <c r="AC1642" i="91"/>
  <c r="AB1641" i="91"/>
  <c r="AE1641" i="91" s="1"/>
  <c r="AC1641" i="91"/>
  <c r="AB1640" i="91"/>
  <c r="AE1640" i="91" s="1"/>
  <c r="AC1640" i="91"/>
  <c r="AC1639" i="91"/>
  <c r="AC1638" i="91"/>
  <c r="AB1638" i="91"/>
  <c r="AE1638" i="91" s="1"/>
  <c r="AB1639" i="91"/>
  <c r="AE1639" i="91" s="1"/>
  <c r="AC1637" i="91"/>
  <c r="AB1637" i="91"/>
  <c r="AE1637" i="91" s="1"/>
  <c r="AB1636" i="91"/>
  <c r="AE1636" i="91" s="1"/>
  <c r="AC1636" i="91"/>
  <c r="AC1635" i="91"/>
  <c r="AB1635" i="91"/>
  <c r="AE1635" i="91" s="1"/>
  <c r="AC1634" i="91"/>
  <c r="AB1634" i="91"/>
  <c r="AE1634" i="91" s="1"/>
  <c r="AC1633" i="91"/>
  <c r="AB1633" i="91"/>
  <c r="AE1633" i="91" s="1"/>
  <c r="AB1631" i="91"/>
  <c r="AE1631" i="91" s="1"/>
  <c r="AC1631" i="91"/>
  <c r="AB1632" i="91"/>
  <c r="AE1632" i="91" s="1"/>
  <c r="AC1632" i="91"/>
  <c r="AB1630" i="91"/>
  <c r="AE1630" i="91" s="1"/>
  <c r="AC1630" i="91"/>
  <c r="AB1629" i="91"/>
  <c r="AE1629" i="91" s="1"/>
  <c r="AC1629" i="91"/>
  <c r="AC1628" i="91"/>
  <c r="AB1628" i="91"/>
  <c r="AE1628" i="91" s="1"/>
  <c r="AB1627" i="91"/>
  <c r="AE1627" i="91" s="1"/>
  <c r="AC1627" i="91"/>
  <c r="AC1625" i="91"/>
  <c r="AB1625" i="91"/>
  <c r="AE1625" i="91" s="1"/>
  <c r="AB1626" i="91"/>
  <c r="AE1626" i="91" s="1"/>
  <c r="AC1626" i="91"/>
  <c r="AC1624" i="91"/>
  <c r="AB1624" i="91"/>
  <c r="AE1624" i="91" s="1"/>
  <c r="AB1623" i="91"/>
  <c r="AE1623" i="91" s="1"/>
  <c r="AC1623" i="91"/>
  <c r="AC1622" i="91"/>
  <c r="AB1622" i="91"/>
  <c r="AE1622" i="91" s="1"/>
  <c r="AB1620" i="91"/>
  <c r="AE1620" i="91" s="1"/>
  <c r="AB1621" i="91"/>
  <c r="AE1621" i="91" s="1"/>
  <c r="AC1620" i="91"/>
  <c r="AC1621" i="91"/>
  <c r="AC1619" i="91"/>
  <c r="AB1619" i="91"/>
  <c r="AE1619" i="91" s="1"/>
  <c r="AC1618" i="91"/>
  <c r="AB1618" i="91"/>
  <c r="AE1618" i="91" s="1"/>
  <c r="AC1617" i="91"/>
  <c r="AB1617" i="91"/>
  <c r="AE1617" i="91" s="1"/>
  <c r="AC1616" i="91"/>
  <c r="AC1615" i="91"/>
  <c r="AB1615" i="91"/>
  <c r="AE1615" i="91" s="1"/>
  <c r="AB1616" i="91"/>
  <c r="AE1616" i="91" s="1"/>
  <c r="AC1614" i="91"/>
  <c r="AB1614" i="91"/>
  <c r="AE1614" i="91" s="1"/>
  <c r="AC1613" i="91"/>
  <c r="AB1613" i="91"/>
  <c r="AE1613" i="91" s="1"/>
  <c r="AC1612" i="91"/>
  <c r="AB1612" i="91"/>
  <c r="AE1612" i="91" s="1"/>
  <c r="AB1611" i="91"/>
  <c r="AE1611" i="91" s="1"/>
  <c r="AC1611" i="91"/>
  <c r="AB1610" i="91"/>
  <c r="AE1610" i="91" s="1"/>
  <c r="AC1610" i="91"/>
  <c r="AC1609" i="91"/>
  <c r="AB1609" i="91"/>
  <c r="AE1609" i="91" s="1"/>
  <c r="AC1608" i="91"/>
  <c r="AB1608" i="91"/>
  <c r="AE1608" i="91" s="1"/>
  <c r="AB1607" i="91"/>
  <c r="AE1607" i="91" s="1"/>
  <c r="AC1607" i="91"/>
  <c r="AC1606" i="91"/>
  <c r="AB1606" i="91"/>
  <c r="AE1606" i="91" s="1"/>
  <c r="AC1605" i="91"/>
  <c r="AB1605" i="91"/>
  <c r="AE1605" i="91" s="1"/>
  <c r="AC1604" i="91"/>
  <c r="AB1604" i="91"/>
  <c r="AE1604" i="91" s="1"/>
  <c r="AC1603" i="91"/>
  <c r="AB1603" i="91"/>
  <c r="AE1603" i="91" s="1"/>
  <c r="AC1602" i="91"/>
  <c r="AB1602" i="91"/>
  <c r="AE1602" i="91" s="1"/>
  <c r="AB1601" i="91"/>
  <c r="AE1601" i="91" s="1"/>
  <c r="AC1601" i="91"/>
  <c r="AC1600" i="91"/>
  <c r="AB1600" i="91"/>
  <c r="AE1600" i="91" s="1"/>
  <c r="AC1598" i="91"/>
  <c r="AB1599" i="91"/>
  <c r="AE1599" i="91" s="1"/>
  <c r="AC1599" i="91"/>
  <c r="AB1598" i="91"/>
  <c r="AE1598" i="91" s="1"/>
  <c r="AC1597" i="91"/>
  <c r="AB1597" i="91"/>
  <c r="AE1597" i="91" s="1"/>
  <c r="AB1596" i="91"/>
  <c r="AE1596" i="91" s="1"/>
  <c r="AC1596" i="91"/>
  <c r="AC1595" i="91"/>
  <c r="AB1595" i="91"/>
  <c r="AE1595" i="91" s="1"/>
  <c r="AB1593" i="91"/>
  <c r="AE1593" i="91" s="1"/>
  <c r="AC1593" i="91"/>
  <c r="AB1594" i="91"/>
  <c r="AE1594" i="91" s="1"/>
  <c r="AC1594" i="91"/>
  <c r="AB1592" i="91"/>
  <c r="AE1592" i="91" s="1"/>
  <c r="AC1592" i="91"/>
  <c r="AB1591" i="91"/>
  <c r="AE1591" i="91" s="1"/>
  <c r="AC1591" i="91"/>
  <c r="AC1590" i="91"/>
  <c r="AB1590" i="91"/>
  <c r="AE1590" i="91" s="1"/>
  <c r="AC1589" i="91"/>
  <c r="AB1588" i="91"/>
  <c r="AE1588" i="91" s="1"/>
  <c r="AC1588" i="91"/>
  <c r="AB1589" i="91"/>
  <c r="AE1589" i="91" s="1"/>
  <c r="AC1587" i="91"/>
  <c r="AB1587" i="91"/>
  <c r="AE1587" i="91" s="1"/>
  <c r="AB1586" i="91"/>
  <c r="AE1586" i="91" s="1"/>
  <c r="AC1586" i="91"/>
  <c r="AC1585" i="91"/>
  <c r="AB1585" i="91"/>
  <c r="AE1585" i="91" s="1"/>
  <c r="AB1584" i="91"/>
  <c r="AE1584" i="91" s="1"/>
  <c r="AC1584" i="91"/>
  <c r="AC1583" i="91"/>
  <c r="AB1582" i="91"/>
  <c r="AE1582" i="91" s="1"/>
  <c r="AB1583" i="91"/>
  <c r="AE1583" i="91" s="1"/>
  <c r="AC1581" i="91"/>
  <c r="AB1581" i="91"/>
  <c r="AE1581" i="91" s="1"/>
  <c r="AC1582" i="91"/>
  <c r="AC1580" i="91"/>
  <c r="AB1580" i="91"/>
  <c r="AE1580" i="91" s="1"/>
  <c r="AB1579" i="91"/>
  <c r="AE1579" i="91" s="1"/>
  <c r="AC1579" i="91"/>
  <c r="AC1578" i="91"/>
  <c r="AB1578" i="91"/>
  <c r="AE1578" i="91" s="1"/>
  <c r="AC1577" i="91"/>
  <c r="AB1577" i="91"/>
  <c r="AE1577" i="91" s="1"/>
  <c r="AC1576" i="91"/>
  <c r="AB1576" i="91"/>
  <c r="AE1576" i="91" s="1"/>
  <c r="AB1575" i="91"/>
  <c r="AE1575" i="91" s="1"/>
  <c r="AC1575" i="91"/>
  <c r="AC1573" i="91"/>
  <c r="AB1573" i="91"/>
  <c r="AE1573" i="91" s="1"/>
  <c r="AC1574" i="91"/>
  <c r="AB1574" i="91"/>
  <c r="AE1574" i="91" s="1"/>
  <c r="AB1572" i="91"/>
  <c r="AE1572" i="91" s="1"/>
  <c r="AC1572" i="91"/>
  <c r="AB1571" i="91"/>
  <c r="AE1571" i="91" s="1"/>
  <c r="AC1571" i="91"/>
  <c r="AC1570" i="91"/>
  <c r="AB1570" i="91"/>
  <c r="AE1570" i="91" s="1"/>
  <c r="AC1569" i="91"/>
  <c r="AB1569" i="91"/>
  <c r="AE1569" i="91" s="1"/>
  <c r="AB1568" i="91"/>
  <c r="AE1568" i="91" s="1"/>
  <c r="AC1568" i="91"/>
  <c r="AB1567" i="91"/>
  <c r="AE1567" i="91" s="1"/>
  <c r="AC1567" i="91"/>
  <c r="AB1566" i="91"/>
  <c r="AE1566" i="91" s="1"/>
  <c r="AC1566" i="91"/>
  <c r="AC1565" i="91"/>
  <c r="AB1565" i="91"/>
  <c r="AE1565" i="91" s="1"/>
  <c r="AC1564" i="91"/>
  <c r="AB1564" i="91"/>
  <c r="AE1564" i="91" s="1"/>
  <c r="AC1563" i="91"/>
  <c r="AC1562" i="91"/>
  <c r="AB1562" i="91"/>
  <c r="AE1562" i="91" s="1"/>
  <c r="AB1563" i="91"/>
  <c r="AE1563" i="91" s="1"/>
  <c r="AC1561" i="91"/>
  <c r="AB1561" i="91"/>
  <c r="AE1561" i="91" s="1"/>
  <c r="AC1560" i="91"/>
  <c r="AB1560" i="91"/>
  <c r="AE1560" i="91" s="1"/>
  <c r="AC1559" i="91"/>
  <c r="AB1559" i="91"/>
  <c r="AE1559" i="91" s="1"/>
  <c r="AC1558" i="91"/>
  <c r="AB1558" i="91"/>
  <c r="AE1558" i="91" s="1"/>
  <c r="AB1557" i="91"/>
  <c r="AE1557" i="91" s="1"/>
  <c r="AC1557" i="91"/>
  <c r="AC1556" i="91"/>
  <c r="AB1556" i="91"/>
  <c r="AE1556" i="91" s="1"/>
  <c r="AC1555" i="91"/>
  <c r="AB1555" i="91"/>
  <c r="AE1555" i="91" s="1"/>
  <c r="AB1554" i="91"/>
  <c r="AE1554" i="91" s="1"/>
  <c r="AC1554" i="91"/>
  <c r="AC1553" i="91"/>
  <c r="AB1553" i="91"/>
  <c r="AE1553" i="91" s="1"/>
  <c r="AC1552" i="91"/>
  <c r="AB1552" i="91"/>
  <c r="AE1552" i="91" s="1"/>
  <c r="AC1551" i="91"/>
  <c r="AB1551" i="91"/>
  <c r="AE1551" i="91" s="1"/>
  <c r="AB1550" i="91"/>
  <c r="AE1550" i="91" s="1"/>
  <c r="AC1549" i="91"/>
  <c r="AB1549" i="91"/>
  <c r="AE1549" i="91" s="1"/>
  <c r="AC1550" i="91"/>
  <c r="AB1548" i="91"/>
  <c r="AE1548" i="91" s="1"/>
  <c r="AC1548" i="91"/>
  <c r="AB1547" i="91"/>
  <c r="AE1547" i="91" s="1"/>
  <c r="AC1547" i="91"/>
  <c r="AC1546" i="91"/>
  <c r="AB1546" i="91"/>
  <c r="AE1546" i="91" s="1"/>
  <c r="AB1545" i="91"/>
  <c r="AE1545" i="91" s="1"/>
  <c r="AB1544" i="91"/>
  <c r="AE1544" i="91" s="1"/>
  <c r="AC1545" i="91"/>
  <c r="AC1544" i="91"/>
  <c r="AB1543" i="91"/>
  <c r="AE1543" i="91" s="1"/>
  <c r="AC1543" i="91"/>
  <c r="AB1542" i="91"/>
  <c r="AE1542" i="91" s="1"/>
  <c r="AC1542" i="91"/>
  <c r="AC1541" i="91"/>
  <c r="AB1541" i="91"/>
  <c r="AE1541" i="91" s="1"/>
  <c r="AB1540" i="91"/>
  <c r="AE1540" i="91" s="1"/>
  <c r="AC1539" i="91"/>
  <c r="AB1539" i="91"/>
  <c r="AE1539" i="91" s="1"/>
  <c r="AC1540" i="91"/>
  <c r="AC1538" i="91"/>
  <c r="AB1538" i="91"/>
  <c r="AE1538" i="91" s="1"/>
  <c r="AC1537" i="91"/>
  <c r="AB1537" i="91"/>
  <c r="AE1537" i="91" s="1"/>
  <c r="AC1536" i="91"/>
  <c r="AB1536" i="91"/>
  <c r="AE1536" i="91" s="1"/>
  <c r="AC1535" i="91"/>
  <c r="AB1535" i="91"/>
  <c r="AE1535" i="91" s="1"/>
  <c r="AC1534" i="91"/>
  <c r="AB1534" i="91"/>
  <c r="AE1534" i="91" s="1"/>
  <c r="AC1533" i="91"/>
  <c r="AB1533" i="91"/>
  <c r="AE1533" i="91" s="1"/>
  <c r="AC1532" i="91"/>
  <c r="AB1532" i="91"/>
  <c r="AE1532" i="91" s="1"/>
  <c r="AC1531" i="91"/>
  <c r="AB1531" i="91"/>
  <c r="AE1531" i="91" s="1"/>
  <c r="AC1530" i="91"/>
  <c r="AB1530" i="91"/>
  <c r="AE1530" i="91" s="1"/>
  <c r="AC1529" i="91"/>
  <c r="AB1529" i="91"/>
  <c r="AE1529" i="91" s="1"/>
  <c r="AC1527" i="91"/>
  <c r="AB1528" i="91"/>
  <c r="AE1528" i="91" s="1"/>
  <c r="AB1527" i="91"/>
  <c r="AE1527" i="91" s="1"/>
  <c r="AC1528" i="91"/>
  <c r="AC1526" i="91"/>
  <c r="AB1526" i="91"/>
  <c r="AE1526" i="91" s="1"/>
  <c r="AC1525" i="91"/>
  <c r="AB1525" i="91"/>
  <c r="AE1525" i="91" s="1"/>
  <c r="AC1524" i="91"/>
  <c r="AB1524" i="91"/>
  <c r="AE1524" i="91" s="1"/>
  <c r="AB1523" i="91"/>
  <c r="AE1523" i="91" s="1"/>
  <c r="AC1523" i="91"/>
  <c r="AC1522" i="91"/>
  <c r="AB1522" i="91"/>
  <c r="AE1522" i="91" s="1"/>
  <c r="AB1521" i="91"/>
  <c r="AE1521" i="91" s="1"/>
  <c r="AC1521" i="91"/>
  <c r="AC1520" i="91"/>
  <c r="AB1520" i="91"/>
  <c r="AE1520" i="91" s="1"/>
  <c r="AC1519" i="91"/>
  <c r="AB1519" i="91"/>
  <c r="AE1519" i="91" s="1"/>
  <c r="AC1518" i="91"/>
  <c r="AB1518" i="91"/>
  <c r="AE1518" i="91" s="1"/>
  <c r="AB1517" i="91"/>
  <c r="AE1517" i="91" s="1"/>
  <c r="AC1517" i="91"/>
  <c r="AC1516" i="91"/>
  <c r="AB1516" i="91"/>
  <c r="AE1516" i="91" s="1"/>
  <c r="AB1515" i="91"/>
  <c r="AE1515" i="91" s="1"/>
  <c r="AC1515" i="91"/>
  <c r="AB1514" i="91"/>
  <c r="AE1514" i="91" s="1"/>
  <c r="AC1514" i="91"/>
  <c r="AC1513" i="91"/>
  <c r="AB1513" i="91"/>
  <c r="AE1513" i="91" s="1"/>
  <c r="AC1512" i="91"/>
  <c r="AB1512" i="91"/>
  <c r="AE1512" i="91" s="1"/>
  <c r="AC1511" i="91"/>
  <c r="AB1511" i="91"/>
  <c r="AE1511" i="91" s="1"/>
  <c r="AC1510" i="91"/>
  <c r="AB1510" i="91"/>
  <c r="AE1510" i="91" s="1"/>
  <c r="AC1509" i="91"/>
  <c r="AB1509" i="91"/>
  <c r="AE1509" i="91" s="1"/>
  <c r="AC1508" i="91"/>
  <c r="AB1508" i="91"/>
  <c r="AE1508" i="91" s="1"/>
  <c r="AC1507" i="91"/>
  <c r="AB1507" i="91"/>
  <c r="AE1507" i="91" s="1"/>
  <c r="AC1506" i="91"/>
  <c r="AB1506" i="91"/>
  <c r="AE1506" i="91" s="1"/>
  <c r="AC1505" i="91"/>
  <c r="AB1505" i="91"/>
  <c r="AE1505" i="91" s="1"/>
  <c r="AB1504" i="91"/>
  <c r="AE1504" i="91" s="1"/>
  <c r="AC1504" i="91"/>
  <c r="AB1503" i="91"/>
  <c r="AE1503" i="91" s="1"/>
  <c r="AC1503" i="91"/>
  <c r="AC1502" i="91"/>
  <c r="AB1502" i="91"/>
  <c r="AE1502" i="91" s="1"/>
  <c r="AB1501" i="91"/>
  <c r="AE1501" i="91" s="1"/>
  <c r="AC1501" i="91"/>
  <c r="AB1500" i="91"/>
  <c r="AE1500" i="91" s="1"/>
  <c r="AC1500" i="91"/>
  <c r="AC1499" i="91"/>
  <c r="AB1499" i="91"/>
  <c r="AE1499" i="91" s="1"/>
  <c r="AB1498" i="91"/>
  <c r="AE1498" i="91" s="1"/>
  <c r="AC1498" i="91"/>
  <c r="AC1497" i="91"/>
  <c r="AB1497" i="91"/>
  <c r="AE1497" i="91" s="1"/>
  <c r="AB1496" i="91"/>
  <c r="AE1496" i="91" s="1"/>
  <c r="AC1496" i="91"/>
  <c r="AB1495" i="91"/>
  <c r="AE1495" i="91" s="1"/>
  <c r="AC1495" i="91"/>
  <c r="AB1494" i="91"/>
  <c r="AE1494" i="91" s="1"/>
  <c r="AC1494" i="91"/>
  <c r="AC1493" i="91"/>
  <c r="AB1493" i="91"/>
  <c r="AE1493" i="91" s="1"/>
  <c r="AB1492" i="91"/>
  <c r="AE1492" i="91" s="1"/>
  <c r="AC1492" i="91"/>
  <c r="AC1491" i="91"/>
  <c r="AB1491" i="91"/>
  <c r="AE1491" i="91" s="1"/>
  <c r="AB1490" i="91"/>
  <c r="AE1490" i="91" s="1"/>
  <c r="AC1490" i="91"/>
  <c r="AB1489" i="91"/>
  <c r="AE1489" i="91" s="1"/>
  <c r="AC1489" i="91"/>
  <c r="AC1488" i="91"/>
  <c r="AB1488" i="91"/>
  <c r="AE1488" i="91" s="1"/>
  <c r="AC1487" i="91"/>
  <c r="AB1487" i="91"/>
  <c r="AE1487" i="91" s="1"/>
  <c r="AC1486" i="91"/>
  <c r="AB1486" i="91"/>
  <c r="AE1486" i="91" s="1"/>
  <c r="AC1485" i="91"/>
  <c r="AB1485" i="91"/>
  <c r="AE1485" i="91" s="1"/>
  <c r="AC1484" i="91"/>
  <c r="AB1484" i="91"/>
  <c r="AE1484" i="91" s="1"/>
  <c r="AC1483" i="91"/>
  <c r="AB1483" i="91"/>
  <c r="AE1483" i="91" s="1"/>
  <c r="AC1482" i="91"/>
  <c r="AB1482" i="91"/>
  <c r="AE1482" i="91" s="1"/>
  <c r="AB1481" i="91"/>
  <c r="AE1481" i="91" s="1"/>
  <c r="AC1481" i="91"/>
  <c r="AC1480" i="91"/>
  <c r="AB1480" i="91"/>
  <c r="AE1480" i="91" s="1"/>
  <c r="AC1479" i="91"/>
  <c r="AB1479" i="91"/>
  <c r="AE1479" i="91" s="1"/>
  <c r="AB1478" i="91"/>
  <c r="AE1478" i="91" s="1"/>
  <c r="AC1478" i="91"/>
  <c r="AC1477" i="91"/>
  <c r="AB1477" i="91"/>
  <c r="AE1477" i="91" s="1"/>
  <c r="AB1476" i="91"/>
  <c r="AE1476" i="91" s="1"/>
  <c r="AC1476" i="91"/>
  <c r="AB1475" i="91"/>
  <c r="AE1475" i="91" s="1"/>
  <c r="AC1475" i="91"/>
  <c r="AB1474" i="91"/>
  <c r="AE1474" i="91" s="1"/>
  <c r="AC1474" i="91"/>
  <c r="AB1473" i="91"/>
  <c r="AE1473" i="91" s="1"/>
  <c r="AC1473" i="91"/>
  <c r="AB1472" i="91"/>
  <c r="AE1472" i="91" s="1"/>
  <c r="AC1472" i="91"/>
  <c r="AB1471" i="91"/>
  <c r="AE1471" i="91" s="1"/>
  <c r="AC1471" i="91"/>
  <c r="AB1470" i="91"/>
  <c r="AE1470" i="91" s="1"/>
  <c r="AC1470" i="91"/>
  <c r="AB1469" i="91"/>
  <c r="AE1469" i="91" s="1"/>
  <c r="AC1469" i="91"/>
  <c r="AC1468" i="91"/>
  <c r="AB1468" i="91"/>
  <c r="AE1468" i="91" s="1"/>
  <c r="AC1467" i="91"/>
  <c r="AB1467" i="91"/>
  <c r="AE1467" i="91" s="1"/>
  <c r="AC1466" i="91"/>
  <c r="AB1466" i="91"/>
  <c r="AE1466" i="91" s="1"/>
  <c r="AB1465" i="91"/>
  <c r="AE1465" i="91" s="1"/>
  <c r="AC1465" i="91"/>
  <c r="AB1464" i="91"/>
  <c r="AE1464" i="91" s="1"/>
  <c r="AC1464" i="91"/>
  <c r="AC1463" i="91"/>
  <c r="AB1463" i="91"/>
  <c r="AE1463" i="91" s="1"/>
  <c r="AB1462" i="91"/>
  <c r="AE1462" i="91" s="1"/>
  <c r="AC1462" i="91"/>
  <c r="AC1461" i="91"/>
  <c r="AB1461" i="91"/>
  <c r="AE1461" i="91" s="1"/>
  <c r="AC1460" i="91"/>
  <c r="AB1460" i="91"/>
  <c r="AE1460" i="91" s="1"/>
  <c r="AB1459" i="91"/>
  <c r="AE1459" i="91" s="1"/>
  <c r="AC1459" i="91"/>
  <c r="AC1458" i="91"/>
  <c r="AB1458" i="91"/>
  <c r="AE1458" i="91" s="1"/>
  <c r="AC1457" i="91"/>
  <c r="AB1457" i="91"/>
  <c r="AE1457" i="91" s="1"/>
  <c r="AC1456" i="91"/>
  <c r="AB1456" i="91"/>
  <c r="AE1456" i="91" s="1"/>
  <c r="AB1455" i="91"/>
  <c r="AE1455" i="91" s="1"/>
  <c r="AC1455" i="91"/>
  <c r="AB1454" i="91"/>
  <c r="AE1454" i="91" s="1"/>
  <c r="AC1454" i="91"/>
  <c r="AC1453" i="91"/>
  <c r="AB1453" i="91"/>
  <c r="AE1453" i="91" s="1"/>
  <c r="AC1452" i="91"/>
  <c r="AB1452" i="91"/>
  <c r="AE1452" i="91" s="1"/>
  <c r="AB1451" i="91"/>
  <c r="AE1451" i="91" s="1"/>
  <c r="AC1451" i="91"/>
  <c r="AC1450" i="91"/>
  <c r="AB1450" i="91"/>
  <c r="AE1450" i="91" s="1"/>
  <c r="AC1449" i="91"/>
  <c r="AB1449" i="91"/>
  <c r="AE1449" i="91" s="1"/>
  <c r="AC1448" i="91"/>
  <c r="AB1448" i="91"/>
  <c r="AE1448" i="91" s="1"/>
  <c r="AB1447" i="91"/>
  <c r="AE1447" i="91" s="1"/>
  <c r="AC1447" i="91"/>
  <c r="AC1446" i="91"/>
  <c r="AB1446" i="91"/>
  <c r="AE1446" i="91" s="1"/>
  <c r="AC1445" i="91"/>
  <c r="AB1445" i="91"/>
  <c r="AE1445" i="91" s="1"/>
  <c r="AC1444" i="91"/>
  <c r="AB1444" i="91"/>
  <c r="AE1444" i="91" s="1"/>
  <c r="AC1443" i="91"/>
  <c r="AB1443" i="91"/>
  <c r="AE1443" i="91" s="1"/>
  <c r="AC1442" i="91"/>
  <c r="AB1442" i="91"/>
  <c r="AE1442" i="91" s="1"/>
  <c r="AB1441" i="91"/>
  <c r="AE1441" i="91" s="1"/>
  <c r="AC1441" i="91"/>
  <c r="AB1440" i="91"/>
  <c r="AE1440" i="91" s="1"/>
  <c r="AC1440" i="91"/>
  <c r="AC1439" i="91"/>
  <c r="AB1439" i="91"/>
  <c r="AE1439" i="91" s="1"/>
  <c r="AB1438" i="91"/>
  <c r="AE1438" i="91" s="1"/>
  <c r="AC1438" i="91"/>
  <c r="AC1437" i="91"/>
  <c r="AB1437" i="91"/>
  <c r="AE1437" i="91" s="1"/>
  <c r="AB1436" i="91"/>
  <c r="AE1436" i="91" s="1"/>
  <c r="AC1436" i="91"/>
  <c r="AC1435" i="91"/>
  <c r="AB1435" i="91"/>
  <c r="AE1435" i="91" s="1"/>
  <c r="AC1434" i="91"/>
  <c r="AB1434" i="91"/>
  <c r="AE1434" i="91" s="1"/>
  <c r="AC1433" i="91"/>
  <c r="AB1433" i="91"/>
  <c r="AE1433" i="91" s="1"/>
  <c r="AC1432" i="91"/>
  <c r="AB1432" i="91"/>
  <c r="AE1432" i="91" s="1"/>
  <c r="AC1431" i="91"/>
  <c r="AB1431" i="91"/>
  <c r="AE1431" i="91" s="1"/>
  <c r="AC1430" i="91"/>
  <c r="AB1430" i="91"/>
  <c r="AE1430" i="91" s="1"/>
  <c r="AC1429" i="91"/>
  <c r="AB1429" i="91"/>
  <c r="AE1429" i="91" s="1"/>
  <c r="AB1428" i="91"/>
  <c r="AE1428" i="91" s="1"/>
  <c r="AC1428" i="91"/>
  <c r="AC1427" i="91"/>
  <c r="AB1427" i="91"/>
  <c r="AE1427" i="91" s="1"/>
  <c r="AC1426" i="91"/>
  <c r="AB1426" i="91"/>
  <c r="AE1426" i="91" s="1"/>
  <c r="AB1425" i="91"/>
  <c r="AE1425" i="91" s="1"/>
  <c r="AC1425" i="91"/>
  <c r="AC1424" i="91"/>
  <c r="AB1424" i="91"/>
  <c r="AE1424" i="91" s="1"/>
  <c r="AB1423" i="91"/>
  <c r="AE1423" i="91" s="1"/>
  <c r="AC1423" i="91"/>
  <c r="AC1422" i="91"/>
  <c r="AB1422" i="91"/>
  <c r="AE1422" i="91" s="1"/>
  <c r="AC1421" i="91"/>
  <c r="AB1421" i="91"/>
  <c r="AE1421" i="91" s="1"/>
  <c r="AB1420" i="91"/>
  <c r="AE1420" i="91" s="1"/>
  <c r="AC1420" i="91"/>
  <c r="AB1419" i="91"/>
  <c r="AE1419" i="91" s="1"/>
  <c r="AC1419" i="91"/>
  <c r="AC1418" i="91"/>
  <c r="AB1418" i="91"/>
  <c r="AE1418" i="91" s="1"/>
  <c r="AB1417" i="91"/>
  <c r="AE1417" i="91" s="1"/>
  <c r="AC1417" i="91"/>
  <c r="AC1416" i="91"/>
  <c r="AB1416" i="91"/>
  <c r="AE1416" i="91" s="1"/>
  <c r="AB1415" i="91"/>
  <c r="AE1415" i="91" s="1"/>
  <c r="AC1415" i="91"/>
  <c r="AB1414" i="91"/>
  <c r="AE1414" i="91" s="1"/>
  <c r="AC1414" i="91"/>
  <c r="AC1413" i="91"/>
  <c r="AB1413" i="91"/>
  <c r="AE1413" i="91" s="1"/>
  <c r="AC1412" i="91"/>
  <c r="AB1412" i="91"/>
  <c r="AE1412" i="91" s="1"/>
  <c r="AC1411" i="91"/>
  <c r="AB1411" i="91"/>
  <c r="AE1411" i="91" s="1"/>
  <c r="AC1410" i="91"/>
  <c r="AB1410" i="91"/>
  <c r="AE1410" i="91" s="1"/>
  <c r="AC1409" i="91"/>
  <c r="AB1409" i="91"/>
  <c r="AE1409" i="91" s="1"/>
  <c r="AB1408" i="91"/>
  <c r="AE1408" i="91" s="1"/>
  <c r="AC1408" i="91"/>
  <c r="AB1407" i="91"/>
  <c r="AE1407" i="91" s="1"/>
  <c r="AC1407" i="91"/>
  <c r="AC1406" i="91"/>
  <c r="AB1406" i="91"/>
  <c r="AE1406" i="91" s="1"/>
  <c r="AC1405" i="91"/>
  <c r="AB1405" i="91"/>
  <c r="AE1405" i="91" s="1"/>
  <c r="AB1404" i="91"/>
  <c r="AE1404" i="91" s="1"/>
  <c r="AC1404" i="91"/>
  <c r="AB1403" i="91"/>
  <c r="AE1403" i="91" s="1"/>
  <c r="AC1403" i="91"/>
  <c r="AB1402" i="91"/>
  <c r="AE1402" i="91" s="1"/>
  <c r="AC1402" i="91"/>
  <c r="AC1401" i="91"/>
  <c r="AB1401" i="91"/>
  <c r="AE1401" i="91" s="1"/>
  <c r="AB1400" i="91"/>
  <c r="AE1400" i="91" s="1"/>
  <c r="AC1400" i="91"/>
  <c r="AC1399" i="91"/>
  <c r="AB1399" i="91"/>
  <c r="AE1399" i="91" s="1"/>
  <c r="AC1398" i="91"/>
  <c r="AB1398" i="91"/>
  <c r="AE1398" i="91" s="1"/>
  <c r="AC1397" i="91"/>
  <c r="AB1397" i="91"/>
  <c r="AE1397" i="91" s="1"/>
  <c r="AC1396" i="91"/>
  <c r="AB1396" i="91"/>
  <c r="AE1396" i="91" s="1"/>
  <c r="AB1395" i="91"/>
  <c r="AE1395" i="91" s="1"/>
  <c r="AC1395" i="91"/>
  <c r="AC1394" i="91"/>
  <c r="AB1394" i="91"/>
  <c r="AE1394" i="91" s="1"/>
  <c r="AB1393" i="91"/>
  <c r="AE1393" i="91" s="1"/>
  <c r="AC1393" i="91"/>
  <c r="AB1392" i="91"/>
  <c r="AE1392" i="91" s="1"/>
  <c r="AC1392" i="91"/>
  <c r="AC1391" i="91"/>
  <c r="AB1391" i="91"/>
  <c r="AE1391" i="91" s="1"/>
  <c r="AB1390" i="91"/>
  <c r="AE1390" i="91" s="1"/>
  <c r="AC1390" i="91"/>
  <c r="AB1389" i="91"/>
  <c r="AE1389" i="91" s="1"/>
  <c r="AC1389" i="91"/>
  <c r="AC1388" i="91"/>
  <c r="AB1388" i="91"/>
  <c r="AE1388" i="91" s="1"/>
  <c r="AC1387" i="91"/>
  <c r="AB1387" i="91"/>
  <c r="AE1387" i="91" s="1"/>
  <c r="AC1386" i="91"/>
  <c r="AB1386" i="91"/>
  <c r="AE1386" i="91" s="1"/>
  <c r="AB1385" i="91"/>
  <c r="AE1385" i="91" s="1"/>
  <c r="AC1385" i="91"/>
  <c r="AB1384" i="91"/>
  <c r="AE1384" i="91" s="1"/>
  <c r="AC1384" i="91"/>
  <c r="AC1383" i="91"/>
  <c r="AB1383" i="91"/>
  <c r="AE1383" i="91" s="1"/>
  <c r="AB1382" i="91"/>
  <c r="AE1382" i="91" s="1"/>
  <c r="AC1382" i="91"/>
  <c r="AC1381" i="91"/>
  <c r="AB1381" i="91"/>
  <c r="AE1381" i="91" s="1"/>
  <c r="AC1380" i="91"/>
  <c r="AB1380" i="91"/>
  <c r="AE1380" i="91" s="1"/>
  <c r="AC1379" i="91"/>
  <c r="AB1379" i="91"/>
  <c r="AE1379" i="91" s="1"/>
  <c r="AB1378" i="91"/>
  <c r="AE1378" i="91" s="1"/>
  <c r="AC1378" i="91"/>
  <c r="AC1377" i="91"/>
  <c r="AB1377" i="91"/>
  <c r="AE1377" i="91" s="1"/>
  <c r="AB1376" i="91"/>
  <c r="AE1376" i="91" s="1"/>
  <c r="AC1376" i="91"/>
  <c r="AB1375" i="91"/>
  <c r="AE1375" i="91" s="1"/>
  <c r="AC1375" i="91"/>
  <c r="AC1374" i="91"/>
  <c r="AB1374" i="91"/>
  <c r="AE1374" i="91" s="1"/>
  <c r="AB1373" i="91"/>
  <c r="AE1373" i="91" s="1"/>
  <c r="AC1373" i="91"/>
  <c r="AB1372" i="91"/>
  <c r="AE1372" i="91" s="1"/>
  <c r="AC1372" i="91"/>
  <c r="AC1371" i="91"/>
  <c r="AB1371" i="91"/>
  <c r="AE1371" i="91" s="1"/>
  <c r="AB1370" i="91"/>
  <c r="AE1370" i="91" s="1"/>
  <c r="AC1370" i="91"/>
  <c r="AB1369" i="91"/>
  <c r="AE1369" i="91" s="1"/>
  <c r="AC1369" i="91"/>
  <c r="AB1368" i="91"/>
  <c r="AE1368" i="91" s="1"/>
  <c r="AC1368" i="91"/>
  <c r="AB1367" i="91"/>
  <c r="AE1367" i="91" s="1"/>
  <c r="AC1367" i="91"/>
  <c r="AB1366" i="91"/>
  <c r="AE1366" i="91" s="1"/>
  <c r="AC1366" i="91"/>
  <c r="AC1365" i="91"/>
  <c r="AB1365" i="91"/>
  <c r="AE1365" i="91" s="1"/>
  <c r="AC1364" i="91"/>
  <c r="AB1364" i="91"/>
  <c r="AE1364" i="91" s="1"/>
  <c r="AC1363" i="91"/>
  <c r="AB1363" i="91"/>
  <c r="AE1363" i="91" s="1"/>
  <c r="AC1362" i="91"/>
  <c r="AB1362" i="91"/>
  <c r="AE1362" i="91" s="1"/>
  <c r="AB1361" i="91"/>
  <c r="AE1361" i="91" s="1"/>
  <c r="AC1361" i="91"/>
  <c r="AB1360" i="91"/>
  <c r="AE1360" i="91" s="1"/>
  <c r="AC1360" i="91"/>
  <c r="AB1359" i="91"/>
  <c r="AE1359" i="91" s="1"/>
  <c r="AC1359" i="91"/>
  <c r="AB1358" i="91"/>
  <c r="AE1358" i="91" s="1"/>
  <c r="AC1358" i="91"/>
  <c r="AC1357" i="91"/>
  <c r="AB1357" i="91"/>
  <c r="AE1357" i="91" s="1"/>
  <c r="AC1356" i="91"/>
  <c r="AB1356" i="91"/>
  <c r="AE1356" i="91" s="1"/>
  <c r="AC1355" i="91"/>
  <c r="AB1355" i="91"/>
  <c r="AE1355" i="91" s="1"/>
  <c r="AB1354" i="91"/>
  <c r="AE1354" i="91" s="1"/>
  <c r="AC1354" i="91"/>
  <c r="AC1353" i="91"/>
  <c r="AB1353" i="91"/>
  <c r="AE1353" i="91" s="1"/>
  <c r="AB1352" i="91"/>
  <c r="AE1352" i="91" s="1"/>
  <c r="AC1352" i="91"/>
  <c r="AB1351" i="91"/>
  <c r="AE1351" i="91" s="1"/>
  <c r="AC1351" i="91"/>
  <c r="AB1350" i="91"/>
  <c r="AE1350" i="91" s="1"/>
  <c r="AC1350" i="91"/>
  <c r="AC1349" i="91"/>
  <c r="AB1349" i="91"/>
  <c r="AE1349" i="91" s="1"/>
  <c r="AB1348" i="91"/>
  <c r="AE1348" i="91" s="1"/>
  <c r="AC1348" i="91"/>
  <c r="AC1347" i="91"/>
  <c r="AB1347" i="91"/>
  <c r="AE1347" i="91" s="1"/>
  <c r="AC1346" i="91"/>
  <c r="AB1346" i="91"/>
  <c r="AE1346" i="91" s="1"/>
  <c r="AB1345" i="91"/>
  <c r="AE1345" i="91" s="1"/>
  <c r="AC1345" i="91"/>
  <c r="AB1344" i="91"/>
  <c r="AE1344" i="91" s="1"/>
  <c r="AC1344" i="91"/>
  <c r="AC1343" i="91"/>
  <c r="AB1343" i="91"/>
  <c r="AE1343" i="91" s="1"/>
  <c r="AC1342" i="91"/>
  <c r="AB1342" i="91"/>
  <c r="AE1342" i="91" s="1"/>
  <c r="AC1139" i="91"/>
  <c r="AC1127" i="91"/>
  <c r="AC1339" i="91"/>
  <c r="AC1336" i="91"/>
  <c r="AC1333" i="91"/>
  <c r="AC1330" i="91"/>
  <c r="AC1327" i="91"/>
  <c r="AC1324" i="91"/>
  <c r="AC1321" i="91"/>
  <c r="AC1318" i="91"/>
  <c r="AC1315" i="91"/>
  <c r="AC1312" i="91"/>
  <c r="AC1309" i="91"/>
  <c r="AC1306" i="91"/>
  <c r="AC1303" i="91"/>
  <c r="AC1300" i="91"/>
  <c r="AC1297" i="91"/>
  <c r="AC1294" i="91"/>
  <c r="AC1291" i="91"/>
  <c r="AC1288" i="91"/>
  <c r="AC1285" i="91"/>
  <c r="AC1282" i="91"/>
  <c r="AC1279" i="91"/>
  <c r="AC1276" i="91"/>
  <c r="AC1273" i="91"/>
  <c r="AC1270" i="91"/>
  <c r="AC1267" i="91"/>
  <c r="AC1264" i="91"/>
  <c r="AC1261" i="91"/>
  <c r="AC1258" i="91"/>
  <c r="AC1255" i="91"/>
  <c r="AC1252" i="91"/>
  <c r="AC1249" i="91"/>
  <c r="AC1246" i="91"/>
  <c r="AC1243" i="91"/>
  <c r="AC1240" i="91"/>
  <c r="AC1237" i="91"/>
  <c r="AC1234" i="91"/>
  <c r="AC1231" i="91"/>
  <c r="AB1339" i="91"/>
  <c r="AE1339" i="91" s="1"/>
  <c r="AB1336" i="91"/>
  <c r="AE1336" i="91" s="1"/>
  <c r="AB1333" i="91"/>
  <c r="AE1333" i="91" s="1"/>
  <c r="AB1330" i="91"/>
  <c r="AE1330" i="91" s="1"/>
  <c r="AB1327" i="91"/>
  <c r="AE1327" i="91" s="1"/>
  <c r="AB1324" i="91"/>
  <c r="AE1324" i="91" s="1"/>
  <c r="AB1321" i="91"/>
  <c r="AE1321" i="91" s="1"/>
  <c r="AB1318" i="91"/>
  <c r="AE1318" i="91" s="1"/>
  <c r="AB1315" i="91"/>
  <c r="AE1315" i="91" s="1"/>
  <c r="AB1312" i="91"/>
  <c r="AE1312" i="91" s="1"/>
  <c r="AB1309" i="91"/>
  <c r="AE1309" i="91" s="1"/>
  <c r="AB1306" i="91"/>
  <c r="AE1306" i="91" s="1"/>
  <c r="AB1303" i="91"/>
  <c r="AE1303" i="91" s="1"/>
  <c r="AB1300" i="91"/>
  <c r="AE1300" i="91" s="1"/>
  <c r="AB1297" i="91"/>
  <c r="AE1297" i="91" s="1"/>
  <c r="AB1294" i="91"/>
  <c r="AE1294" i="91" s="1"/>
  <c r="AB1291" i="91"/>
  <c r="AE1291" i="91" s="1"/>
  <c r="AB1288" i="91"/>
  <c r="AE1288" i="91" s="1"/>
  <c r="AB1285" i="91"/>
  <c r="AE1285" i="91" s="1"/>
  <c r="AB1282" i="91"/>
  <c r="AE1282" i="91" s="1"/>
  <c r="AB1279" i="91"/>
  <c r="AE1279" i="91" s="1"/>
  <c r="AB1276" i="91"/>
  <c r="AE1276" i="91" s="1"/>
  <c r="AB1273" i="91"/>
  <c r="AE1273" i="91" s="1"/>
  <c r="AB1270" i="91"/>
  <c r="AE1270" i="91" s="1"/>
  <c r="AB1267" i="91"/>
  <c r="AE1267" i="91" s="1"/>
  <c r="AB1264" i="91"/>
  <c r="AE1264" i="91" s="1"/>
  <c r="AB1261" i="91"/>
  <c r="AE1261" i="91" s="1"/>
  <c r="AB1258" i="91"/>
  <c r="AE1258" i="91" s="1"/>
  <c r="AB1190" i="91"/>
  <c r="AE1190" i="91" s="1"/>
  <c r="AB1184" i="91"/>
  <c r="AE1184" i="91" s="1"/>
  <c r="AC1183" i="91"/>
  <c r="AB1162" i="91"/>
  <c r="AE1162" i="91" s="1"/>
  <c r="AC1115" i="91"/>
  <c r="AC1337" i="91"/>
  <c r="AC1319" i="91"/>
  <c r="AC1301" i="91"/>
  <c r="AB1255" i="91"/>
  <c r="AE1255" i="91" s="1"/>
  <c r="AB1252" i="91"/>
  <c r="AE1252" i="91" s="1"/>
  <c r="AB1249" i="91"/>
  <c r="AE1249" i="91" s="1"/>
  <c r="AB1246" i="91"/>
  <c r="AE1246" i="91" s="1"/>
  <c r="AB1243" i="91"/>
  <c r="AE1243" i="91" s="1"/>
  <c r="AB1240" i="91"/>
  <c r="AE1240" i="91" s="1"/>
  <c r="AB1237" i="91"/>
  <c r="AE1237" i="91" s="1"/>
  <c r="AB1234" i="91"/>
  <c r="AE1234" i="91" s="1"/>
  <c r="AB1231" i="91"/>
  <c r="AE1231" i="91" s="1"/>
  <c r="AB1183" i="91"/>
  <c r="AE1183" i="91" s="1"/>
  <c r="AB1176" i="91"/>
  <c r="AE1176" i="91" s="1"/>
  <c r="AC1298" i="91"/>
  <c r="AC1289" i="91"/>
  <c r="AC1280" i="91"/>
  <c r="AC1271" i="91"/>
  <c r="AC1262" i="91"/>
  <c r="AC1228" i="91"/>
  <c r="AC1219" i="91"/>
  <c r="AC1210" i="91"/>
  <c r="AC1201" i="91"/>
  <c r="AC1192" i="91"/>
  <c r="AB1168" i="91"/>
  <c r="AE1168" i="91" s="1"/>
  <c r="AC1340" i="91"/>
  <c r="AC1322" i="91"/>
  <c r="AC1304" i="91"/>
  <c r="AB1228" i="91"/>
  <c r="AE1228" i="91" s="1"/>
  <c r="AB1219" i="91"/>
  <c r="AE1219" i="91" s="1"/>
  <c r="AB1210" i="91"/>
  <c r="AE1210" i="91" s="1"/>
  <c r="AB1201" i="91"/>
  <c r="AE1201" i="91" s="1"/>
  <c r="AB1192" i="91"/>
  <c r="AE1192" i="91" s="1"/>
  <c r="AC1174" i="91"/>
  <c r="AC1103" i="91"/>
  <c r="AB1174" i="91"/>
  <c r="AE1174" i="91" s="1"/>
  <c r="AC1159" i="91"/>
  <c r="AC1143" i="91"/>
  <c r="AB1103" i="91"/>
  <c r="AC1325" i="91"/>
  <c r="AC1307" i="91"/>
  <c r="AC1180" i="91"/>
  <c r="AC1166" i="91"/>
  <c r="AC1292" i="91"/>
  <c r="AC1283" i="91"/>
  <c r="AC1274" i="91"/>
  <c r="AC1265" i="91"/>
  <c r="AC1256" i="91"/>
  <c r="AC1253" i="91"/>
  <c r="AC1250" i="91"/>
  <c r="AC1247" i="91"/>
  <c r="AC1244" i="91"/>
  <c r="AC1241" i="91"/>
  <c r="AC1238" i="91"/>
  <c r="AC1235" i="91"/>
  <c r="AC1232" i="91"/>
  <c r="AC1225" i="91"/>
  <c r="AC1216" i="91"/>
  <c r="AC1207" i="91"/>
  <c r="AC1198" i="91"/>
  <c r="AB1180" i="91"/>
  <c r="AE1180" i="91" s="1"/>
  <c r="AC1165" i="91"/>
  <c r="AC1328" i="91"/>
  <c r="AC1310" i="91"/>
  <c r="AB1225" i="91"/>
  <c r="AE1225" i="91" s="1"/>
  <c r="AB1216" i="91"/>
  <c r="AE1216" i="91" s="1"/>
  <c r="AB1207" i="91"/>
  <c r="AE1207" i="91" s="1"/>
  <c r="AB1198" i="91"/>
  <c r="AE1198" i="91" s="1"/>
  <c r="AC1331" i="91"/>
  <c r="AC1313" i="91"/>
  <c r="AC1295" i="91"/>
  <c r="AC1286" i="91"/>
  <c r="AC1277" i="91"/>
  <c r="AC1268" i="91"/>
  <c r="AC1259" i="91"/>
  <c r="AC1222" i="91"/>
  <c r="AC1213" i="91"/>
  <c r="AC1204" i="91"/>
  <c r="AC1195" i="91"/>
  <c r="AC1187" i="91"/>
  <c r="AB1186" i="91"/>
  <c r="AE1186" i="91" s="1"/>
  <c r="AB1178" i="91"/>
  <c r="AE1178" i="91" s="1"/>
  <c r="AC1177" i="91"/>
  <c r="AC1163" i="91"/>
  <c r="AB1156" i="91"/>
  <c r="AE1156" i="91" s="1"/>
  <c r="AB1149" i="91"/>
  <c r="AE1149" i="91" s="1"/>
  <c r="AC1145" i="91"/>
  <c r="AB1140" i="91"/>
  <c r="AB1135" i="91"/>
  <c r="AC1131" i="91"/>
  <c r="AB1158" i="91"/>
  <c r="AE1158" i="91" s="1"/>
  <c r="AB1148" i="91"/>
  <c r="AC1146" i="91"/>
  <c r="AB1133" i="91"/>
  <c r="AB1129" i="91"/>
  <c r="AB1112" i="91"/>
  <c r="AB1104" i="91"/>
  <c r="AC1101" i="91"/>
  <c r="AC1091" i="91"/>
  <c r="AC1082" i="91"/>
  <c r="AC1079" i="91"/>
  <c r="AC1070" i="91"/>
  <c r="AC1067" i="91"/>
  <c r="AC1058" i="91"/>
  <c r="AC1055" i="91"/>
  <c r="AC1046" i="91"/>
  <c r="AC1043" i="91"/>
  <c r="AC1036" i="91"/>
  <c r="AC1033" i="91"/>
  <c r="AB999" i="91"/>
  <c r="AC996" i="91"/>
  <c r="AC988" i="91"/>
  <c r="AC985" i="91"/>
  <c r="AB951" i="91"/>
  <c r="AC948" i="91"/>
  <c r="AC940" i="91"/>
  <c r="AC937" i="91"/>
  <c r="AB903" i="91"/>
  <c r="AC900" i="91"/>
  <c r="AC892" i="91"/>
  <c r="AC889" i="91"/>
  <c r="AC1193" i="91"/>
  <c r="AC1152" i="91"/>
  <c r="AB1151" i="91"/>
  <c r="AE1151" i="91" s="1"/>
  <c r="AB1139" i="91"/>
  <c r="AB1127" i="91"/>
  <c r="AC1125" i="91"/>
  <c r="AC1120" i="91"/>
  <c r="AB1091" i="91"/>
  <c r="AB1082" i="91"/>
  <c r="AB1079" i="91"/>
  <c r="AC1334" i="91"/>
  <c r="AB1222" i="91"/>
  <c r="AE1222" i="91" s="1"/>
  <c r="AB1213" i="91"/>
  <c r="AE1213" i="91" s="1"/>
  <c r="AB1204" i="91"/>
  <c r="AE1204" i="91" s="1"/>
  <c r="AC1178" i="91"/>
  <c r="AB1164" i="91"/>
  <c r="AE1164" i="91" s="1"/>
  <c r="AB1152" i="91"/>
  <c r="AE1152" i="91" s="1"/>
  <c r="AB1125" i="91"/>
  <c r="AB1120" i="91"/>
  <c r="AC1018" i="91"/>
  <c r="AB1007" i="91"/>
  <c r="AB959" i="91"/>
  <c r="AB911" i="91"/>
  <c r="AB865" i="91"/>
  <c r="AC1186" i="91"/>
  <c r="AC1172" i="91"/>
  <c r="AB1169" i="91"/>
  <c r="AE1169" i="91" s="1"/>
  <c r="AB1143" i="91"/>
  <c r="AB1115" i="91"/>
  <c r="AC1110" i="91"/>
  <c r="AC1105" i="91"/>
  <c r="AC1080" i="91"/>
  <c r="AC1068" i="91"/>
  <c r="AC1056" i="91"/>
  <c r="AC1044" i="91"/>
  <c r="AC1008" i="91"/>
  <c r="AC997" i="91"/>
  <c r="AC960" i="91"/>
  <c r="AC949" i="91"/>
  <c r="AC912" i="91"/>
  <c r="AC901" i="91"/>
  <c r="AC1316" i="91"/>
  <c r="AB1195" i="91"/>
  <c r="AE1195" i="91" s="1"/>
  <c r="AC1190" i="91"/>
  <c r="AC1184" i="91"/>
  <c r="AB1172" i="91"/>
  <c r="AE1172" i="91" s="1"/>
  <c r="AB1159" i="91"/>
  <c r="AE1159" i="91" s="1"/>
  <c r="AC1156" i="91"/>
  <c r="AC1130" i="91"/>
  <c r="AB1105" i="91"/>
  <c r="AC1092" i="91"/>
  <c r="AB1080" i="91"/>
  <c r="AB1068" i="91"/>
  <c r="AB1056" i="91"/>
  <c r="AB1044" i="91"/>
  <c r="AC1019" i="91"/>
  <c r="AB1008" i="91"/>
  <c r="AB997" i="91"/>
  <c r="AC971" i="91"/>
  <c r="AB960" i="91"/>
  <c r="AB949" i="91"/>
  <c r="AC923" i="91"/>
  <c r="AB912" i="91"/>
  <c r="AB901" i="91"/>
  <c r="AC875" i="91"/>
  <c r="AB1165" i="91"/>
  <c r="AE1165" i="91" s="1"/>
  <c r="AB1145" i="91"/>
  <c r="AB1130" i="91"/>
  <c r="AB1097" i="91"/>
  <c r="AB1092" i="91"/>
  <c r="AC1026" i="91"/>
  <c r="AC1023" i="91"/>
  <c r="AB1019" i="91"/>
  <c r="AC978" i="91"/>
  <c r="AC975" i="91"/>
  <c r="AB971" i="91"/>
  <c r="AC930" i="91"/>
  <c r="AB923" i="91"/>
  <c r="AC1134" i="91"/>
  <c r="AB1089" i="91"/>
  <c r="AB1077" i="91"/>
  <c r="AB1065" i="91"/>
  <c r="AB1053" i="91"/>
  <c r="AB1041" i="91"/>
  <c r="AB1023" i="91"/>
  <c r="AC1020" i="91"/>
  <c r="AC1009" i="91"/>
  <c r="AB1179" i="91"/>
  <c r="AE1179" i="91" s="1"/>
  <c r="AB1170" i="91"/>
  <c r="AE1170" i="91" s="1"/>
  <c r="AC1162" i="91"/>
  <c r="AC1149" i="91"/>
  <c r="AC1126" i="91"/>
  <c r="AB1121" i="91"/>
  <c r="AC1119" i="91"/>
  <c r="AB1111" i="91"/>
  <c r="AC1086" i="91"/>
  <c r="AC1081" i="91"/>
  <c r="AC1074" i="91"/>
  <c r="AC1069" i="91"/>
  <c r="AC1062" i="91"/>
  <c r="AC1057" i="91"/>
  <c r="AC1050" i="91"/>
  <c r="AC1045" i="91"/>
  <c r="AC1031" i="91"/>
  <c r="AB1020" i="91"/>
  <c r="AB1009" i="91"/>
  <c r="AC1001" i="91"/>
  <c r="AC998" i="91"/>
  <c r="AC983" i="91"/>
  <c r="AB972" i="91"/>
  <c r="AB961" i="91"/>
  <c r="AC953" i="91"/>
  <c r="AC950" i="91"/>
  <c r="AC935" i="91"/>
  <c r="AB924" i="91"/>
  <c r="AB1189" i="91"/>
  <c r="AE1189" i="91" s="1"/>
  <c r="AB1177" i="91"/>
  <c r="AE1177" i="91" s="1"/>
  <c r="AB1187" i="91"/>
  <c r="AE1187" i="91" s="1"/>
  <c r="AC1171" i="91"/>
  <c r="AC1168" i="91"/>
  <c r="AC1114" i="91"/>
  <c r="AB1090" i="91"/>
  <c r="AC1084" i="91"/>
  <c r="AB1078" i="91"/>
  <c r="AC1072" i="91"/>
  <c r="AB1066" i="91"/>
  <c r="AB1054" i="91"/>
  <c r="AB1042" i="91"/>
  <c r="AB1032" i="91"/>
  <c r="AB1021" i="91"/>
  <c r="AC1013" i="91"/>
  <c r="AC1010" i="91"/>
  <c r="AC995" i="91"/>
  <c r="AB984" i="91"/>
  <c r="AB973" i="91"/>
  <c r="AC965" i="91"/>
  <c r="AC962" i="91"/>
  <c r="AC947" i="91"/>
  <c r="AB936" i="91"/>
  <c r="AB928" i="91"/>
  <c r="AB925" i="91"/>
  <c r="AC917" i="91"/>
  <c r="AC914" i="91"/>
  <c r="AC899" i="91"/>
  <c r="AB888" i="91"/>
  <c r="AC1208" i="91"/>
  <c r="AB1124" i="91"/>
  <c r="AC1021" i="91"/>
  <c r="AC1007" i="91"/>
  <c r="AB1001" i="91"/>
  <c r="AB995" i="91"/>
  <c r="AC976" i="91"/>
  <c r="AC959" i="91"/>
  <c r="AC954" i="91"/>
  <c r="AC936" i="91"/>
  <c r="AB934" i="91"/>
  <c r="AC924" i="91"/>
  <c r="AB917" i="91"/>
  <c r="AB899" i="91"/>
  <c r="AC862" i="91"/>
  <c r="AC854" i="91"/>
  <c r="AC825" i="91"/>
  <c r="AC801" i="91"/>
  <c r="AC777" i="91"/>
  <c r="AC753" i="91"/>
  <c r="AC1144" i="91"/>
  <c r="AC1140" i="91"/>
  <c r="AB1117" i="91"/>
  <c r="AB1093" i="91"/>
  <c r="AB1070" i="91"/>
  <c r="AB1067" i="91"/>
  <c r="AB1058" i="91"/>
  <c r="AB1055" i="91"/>
  <c r="AB1046" i="91"/>
  <c r="AB1043" i="91"/>
  <c r="AC961" i="91"/>
  <c r="AC951" i="91"/>
  <c r="AC946" i="91"/>
  <c r="AC929" i="91"/>
  <c r="AC880" i="91"/>
  <c r="AB862" i="91"/>
  <c r="AB854" i="91"/>
  <c r="AC838" i="91"/>
  <c r="AB825" i="91"/>
  <c r="AC802" i="91"/>
  <c r="AC778" i="91"/>
  <c r="AC754" i="91"/>
  <c r="AB731" i="91"/>
  <c r="AC717" i="91"/>
  <c r="AC706" i="91"/>
  <c r="AB1136" i="91"/>
  <c r="AC1106" i="91"/>
  <c r="AC973" i="91"/>
  <c r="AB946" i="91"/>
  <c r="AC903" i="91"/>
  <c r="AB892" i="91"/>
  <c r="AB880" i="91"/>
  <c r="AC876" i="91"/>
  <c r="AC865" i="91"/>
  <c r="AB802" i="91"/>
  <c r="AB778" i="91"/>
  <c r="AB754" i="91"/>
  <c r="AB1131" i="91"/>
  <c r="AB1106" i="91"/>
  <c r="AB1031" i="91"/>
  <c r="AB914" i="91"/>
  <c r="AC887" i="91"/>
  <c r="AB876" i="91"/>
  <c r="AC868" i="91"/>
  <c r="AC839" i="91"/>
  <c r="AC826" i="91"/>
  <c r="AC803" i="91"/>
  <c r="AC779" i="91"/>
  <c r="AC755" i="91"/>
  <c r="AC719" i="91"/>
  <c r="AB1069" i="91"/>
  <c r="AC1066" i="91"/>
  <c r="AB1057" i="91"/>
  <c r="AC1054" i="91"/>
  <c r="AB1045" i="91"/>
  <c r="AC1042" i="91"/>
  <c r="AC1006" i="91"/>
  <c r="AC994" i="91"/>
  <c r="AB983" i="91"/>
  <c r="AB948" i="91"/>
  <c r="AC916" i="91"/>
  <c r="AC905" i="91"/>
  <c r="AC898" i="91"/>
  <c r="AB887" i="91"/>
  <c r="AB868" i="91"/>
  <c r="AC852" i="91"/>
  <c r="AB839" i="91"/>
  <c r="AB826" i="91"/>
  <c r="AB817" i="91"/>
  <c r="AB807" i="91"/>
  <c r="AB803" i="91"/>
  <c r="AB793" i="91"/>
  <c r="AB783" i="91"/>
  <c r="AB779" i="91"/>
  <c r="AB769" i="91"/>
  <c r="AB759" i="91"/>
  <c r="AB755" i="91"/>
  <c r="AB745" i="91"/>
  <c r="AB725" i="91"/>
  <c r="AB719" i="91"/>
  <c r="AC1217" i="91"/>
  <c r="AC1154" i="91"/>
  <c r="AB1119" i="91"/>
  <c r="AC1078" i="91"/>
  <c r="AB994" i="91"/>
  <c r="AB975" i="91"/>
  <c r="AC958" i="91"/>
  <c r="AB953" i="91"/>
  <c r="AC928" i="91"/>
  <c r="AB916" i="91"/>
  <c r="AB905" i="91"/>
  <c r="AB898" i="91"/>
  <c r="AB889" i="91"/>
  <c r="AC863" i="91"/>
  <c r="AB852" i="91"/>
  <c r="AC846" i="91"/>
  <c r="AC840" i="91"/>
  <c r="AC833" i="91"/>
  <c r="AB812" i="91"/>
  <c r="AC1189" i="91"/>
  <c r="AC1157" i="91"/>
  <c r="AC1112" i="91"/>
  <c r="AC1098" i="91"/>
  <c r="AB1081" i="91"/>
  <c r="AB1036" i="91"/>
  <c r="AB1033" i="91"/>
  <c r="AB950" i="91"/>
  <c r="AB935" i="91"/>
  <c r="AC891" i="91"/>
  <c r="AB863" i="91"/>
  <c r="AC855" i="91"/>
  <c r="AB846" i="91"/>
  <c r="AB840" i="91"/>
  <c r="AB833" i="91"/>
  <c r="AC827" i="91"/>
  <c r="AC818" i="91"/>
  <c r="AC813" i="91"/>
  <c r="AC808" i="91"/>
  <c r="AC804" i="91"/>
  <c r="AC794" i="91"/>
  <c r="AC789" i="91"/>
  <c r="AC784" i="91"/>
  <c r="AC780" i="91"/>
  <c r="AC1199" i="91"/>
  <c r="AB1171" i="91"/>
  <c r="AE1171" i="91" s="1"/>
  <c r="AB1157" i="91"/>
  <c r="AE1157" i="91" s="1"/>
  <c r="AB1150" i="91"/>
  <c r="AE1150" i="91" s="1"/>
  <c r="AC1138" i="91"/>
  <c r="AC1025" i="91"/>
  <c r="AC999" i="91"/>
  <c r="AB988" i="91"/>
  <c r="AB985" i="91"/>
  <c r="AC972" i="91"/>
  <c r="AB965" i="91"/>
  <c r="AB940" i="91"/>
  <c r="AC925" i="91"/>
  <c r="AC913" i="91"/>
  <c r="AB909" i="91"/>
  <c r="AC902" i="91"/>
  <c r="AB900" i="91"/>
  <c r="AB891" i="91"/>
  <c r="AC877" i="91"/>
  <c r="AC858" i="91"/>
  <c r="AC853" i="91"/>
  <c r="AC814" i="91"/>
  <c r="AB813" i="91"/>
  <c r="AC790" i="91"/>
  <c r="AB789" i="91"/>
  <c r="AC766" i="91"/>
  <c r="AB765" i="91"/>
  <c r="AC741" i="91"/>
  <c r="AB734" i="91"/>
  <c r="AB727" i="91"/>
  <c r="AC721" i="91"/>
  <c r="AC712" i="91"/>
  <c r="AC1022" i="91"/>
  <c r="AB1005" i="91"/>
  <c r="AC1002" i="91"/>
  <c r="AB996" i="91"/>
  <c r="AB937" i="91"/>
  <c r="AB913" i="91"/>
  <c r="AC911" i="91"/>
  <c r="AB902" i="91"/>
  <c r="AB877" i="91"/>
  <c r="AB861" i="91"/>
  <c r="AB858" i="91"/>
  <c r="AB853" i="91"/>
  <c r="AB823" i="91"/>
  <c r="AB814" i="91"/>
  <c r="AB799" i="91"/>
  <c r="AB790" i="91"/>
  <c r="AB775" i="91"/>
  <c r="AB766" i="91"/>
  <c r="AB751" i="91"/>
  <c r="AC742" i="91"/>
  <c r="AB962" i="91"/>
  <c r="AB947" i="91"/>
  <c r="AC888" i="91"/>
  <c r="AC864" i="91"/>
  <c r="AC847" i="91"/>
  <c r="AC841" i="91"/>
  <c r="AC819" i="91"/>
  <c r="AC815" i="91"/>
  <c r="AC809" i="91"/>
  <c r="AC805" i="91"/>
  <c r="AC795" i="91"/>
  <c r="AC791" i="91"/>
  <c r="AC785" i="91"/>
  <c r="AC781" i="91"/>
  <c r="AC771" i="91"/>
  <c r="AC767" i="91"/>
  <c r="AC761" i="91"/>
  <c r="AC757" i="91"/>
  <c r="AC747" i="91"/>
  <c r="AC743" i="91"/>
  <c r="AB735" i="91"/>
  <c r="AC1226" i="91"/>
  <c r="AC1104" i="91"/>
  <c r="AC1090" i="91"/>
  <c r="AC1032" i="91"/>
  <c r="AC990" i="91"/>
  <c r="AC987" i="91"/>
  <c r="AB957" i="91"/>
  <c r="AC939" i="91"/>
  <c r="AB927" i="91"/>
  <c r="AB897" i="91"/>
  <c r="AB864" i="91"/>
  <c r="AB856" i="91"/>
  <c r="AB841" i="91"/>
  <c r="AC834" i="91"/>
  <c r="AC828" i="91"/>
  <c r="AB819" i="91"/>
  <c r="AB815" i="91"/>
  <c r="AB805" i="91"/>
  <c r="AB795" i="91"/>
  <c r="AB791" i="91"/>
  <c r="AB781" i="91"/>
  <c r="AB771" i="91"/>
  <c r="AB767" i="91"/>
  <c r="AB757" i="91"/>
  <c r="AB747" i="91"/>
  <c r="AB743" i="91"/>
  <c r="AB1010" i="91"/>
  <c r="AB824" i="91"/>
  <c r="AC746" i="91"/>
  <c r="AB740" i="91"/>
  <c r="AC675" i="91"/>
  <c r="AC665" i="91"/>
  <c r="AC627" i="91"/>
  <c r="AC617" i="91"/>
  <c r="AB448" i="91"/>
  <c r="AB400" i="91"/>
  <c r="AB352" i="91"/>
  <c r="AB1163" i="91"/>
  <c r="AE1163" i="91" s="1"/>
  <c r="AB998" i="91"/>
  <c r="AB939" i="91"/>
  <c r="AC731" i="91"/>
  <c r="AB720" i="91"/>
  <c r="AC700" i="91"/>
  <c r="AC688" i="91"/>
  <c r="AB675" i="91"/>
  <c r="AC670" i="91"/>
  <c r="AB657" i="91"/>
  <c r="AC640" i="91"/>
  <c r="AB627" i="91"/>
  <c r="AC622" i="91"/>
  <c r="AC604" i="91"/>
  <c r="AB867" i="91"/>
  <c r="AB828" i="91"/>
  <c r="AC735" i="91"/>
  <c r="AB733" i="91"/>
  <c r="AC713" i="91"/>
  <c r="AC711" i="91"/>
  <c r="AB700" i="91"/>
  <c r="AB688" i="91"/>
  <c r="AB640" i="91"/>
  <c r="AC607" i="91"/>
  <c r="AB604" i="91"/>
  <c r="AB596" i="91"/>
  <c r="AC593" i="91"/>
  <c r="AC589" i="91"/>
  <c r="AB585" i="91"/>
  <c r="AB581" i="91"/>
  <c r="AC567" i="91"/>
  <c r="AB566" i="91"/>
  <c r="AC543" i="91"/>
  <c r="AC519" i="91"/>
  <c r="AC495" i="91"/>
  <c r="AC484" i="91"/>
  <c r="AC436" i="91"/>
  <c r="AC1024" i="91"/>
  <c r="AB987" i="91"/>
  <c r="AB886" i="91"/>
  <c r="AC760" i="91"/>
  <c r="AB711" i="91"/>
  <c r="AC698" i="91"/>
  <c r="AC663" i="91"/>
  <c r="AC653" i="91"/>
  <c r="AC615" i="91"/>
  <c r="AB589" i="91"/>
  <c r="AB567" i="91"/>
  <c r="AB543" i="91"/>
  <c r="AB519" i="91"/>
  <c r="AB495" i="91"/>
  <c r="AB484" i="91"/>
  <c r="AB436" i="91"/>
  <c r="AB388" i="91"/>
  <c r="AC906" i="91"/>
  <c r="AB788" i="91"/>
  <c r="AB698" i="91"/>
  <c r="AC676" i="91"/>
  <c r="AB673" i="91"/>
  <c r="AC668" i="91"/>
  <c r="AB663" i="91"/>
  <c r="AC658" i="91"/>
  <c r="AC628" i="91"/>
  <c r="AB615" i="91"/>
  <c r="AC610" i="91"/>
  <c r="AC586" i="91"/>
  <c r="AC568" i="91"/>
  <c r="AC544" i="91"/>
  <c r="AC520" i="91"/>
  <c r="AC496" i="91"/>
  <c r="AB1013" i="91"/>
  <c r="AC737" i="91"/>
  <c r="AC728" i="91"/>
  <c r="AB691" i="91"/>
  <c r="AB676" i="91"/>
  <c r="AB668" i="91"/>
  <c r="AB643" i="91"/>
  <c r="AB628" i="91"/>
  <c r="AB620" i="91"/>
  <c r="AC605" i="91"/>
  <c r="AC601" i="91"/>
  <c r="AB597" i="91"/>
  <c r="AC590" i="91"/>
  <c r="AC577" i="91"/>
  <c r="AB568" i="91"/>
  <c r="AC553" i="91"/>
  <c r="AB544" i="91"/>
  <c r="AB520" i="91"/>
  <c r="AB496" i="91"/>
  <c r="AC478" i="91"/>
  <c r="AC472" i="91"/>
  <c r="AB471" i="91"/>
  <c r="AB457" i="91"/>
  <c r="AC451" i="91"/>
  <c r="AC430" i="91"/>
  <c r="AC424" i="91"/>
  <c r="AB423" i="91"/>
  <c r="AB409" i="91"/>
  <c r="AC403" i="91"/>
  <c r="AC382" i="91"/>
  <c r="AC376" i="91"/>
  <c r="AB375" i="91"/>
  <c r="AB361" i="91"/>
  <c r="AC355" i="91"/>
  <c r="AB330" i="91"/>
  <c r="AB318" i="91"/>
  <c r="AB875" i="91"/>
  <c r="AB831" i="91"/>
  <c r="AB800" i="91"/>
  <c r="AC765" i="91"/>
  <c r="AC730" i="91"/>
  <c r="AC689" i="91"/>
  <c r="AC651" i="91"/>
  <c r="AC641" i="91"/>
  <c r="AB601" i="91"/>
  <c r="AB590" i="91"/>
  <c r="AB577" i="91"/>
  <c r="AB553" i="91"/>
  <c r="AB529" i="91"/>
  <c r="AC964" i="91"/>
  <c r="AC756" i="91"/>
  <c r="AB741" i="91"/>
  <c r="AB730" i="91"/>
  <c r="AB721" i="91"/>
  <c r="AC701" i="91"/>
  <c r="AC694" i="91"/>
  <c r="AC664" i="91"/>
  <c r="AB661" i="91"/>
  <c r="AC656" i="91"/>
  <c r="AB651" i="91"/>
  <c r="AC646" i="91"/>
  <c r="AC616" i="91"/>
  <c r="AB613" i="91"/>
  <c r="AC608" i="91"/>
  <c r="AC598" i="91"/>
  <c r="AC591" i="91"/>
  <c r="AC583" i="91"/>
  <c r="AC578" i="91"/>
  <c r="AC573" i="91"/>
  <c r="AC569" i="91"/>
  <c r="AC559" i="91"/>
  <c r="AC554" i="91"/>
  <c r="AC549" i="91"/>
  <c r="AC545" i="91"/>
  <c r="AC535" i="91"/>
  <c r="AC530" i="91"/>
  <c r="AC525" i="91"/>
  <c r="AC521" i="91"/>
  <c r="AC511" i="91"/>
  <c r="AC506" i="91"/>
  <c r="AC501" i="91"/>
  <c r="AC497" i="91"/>
  <c r="AB486" i="91"/>
  <c r="AC479" i="91"/>
  <c r="AC473" i="91"/>
  <c r="AB465" i="91"/>
  <c r="AC459" i="91"/>
  <c r="AB458" i="91"/>
  <c r="AC452" i="91"/>
  <c r="AC445" i="91"/>
  <c r="AC734" i="91"/>
  <c r="AB712" i="91"/>
  <c r="AC705" i="91"/>
  <c r="AC699" i="91"/>
  <c r="AB679" i="91"/>
  <c r="AC674" i="91"/>
  <c r="AB664" i="91"/>
  <c r="AB656" i="91"/>
  <c r="AB631" i="91"/>
  <c r="AC626" i="91"/>
  <c r="AB616" i="91"/>
  <c r="AB608" i="91"/>
  <c r="AC602" i="91"/>
  <c r="AB591" i="91"/>
  <c r="AB583" i="91"/>
  <c r="AC579" i="91"/>
  <c r="AB578" i="91"/>
  <c r="AB573" i="91"/>
  <c r="AB569" i="91"/>
  <c r="AB559" i="91"/>
  <c r="AC555" i="91"/>
  <c r="AB554" i="91"/>
  <c r="AB549" i="91"/>
  <c r="AB545" i="91"/>
  <c r="AB535" i="91"/>
  <c r="AC531" i="91"/>
  <c r="AB530" i="91"/>
  <c r="AB525" i="91"/>
  <c r="AB521" i="91"/>
  <c r="AB511" i="91"/>
  <c r="AC507" i="91"/>
  <c r="AB506" i="91"/>
  <c r="AB501" i="91"/>
  <c r="AB497" i="91"/>
  <c r="AC710" i="91"/>
  <c r="AB699" i="91"/>
  <c r="AC687" i="91"/>
  <c r="AC677" i="91"/>
  <c r="AC639" i="91"/>
  <c r="AC629" i="91"/>
  <c r="AB579" i="91"/>
  <c r="AB564" i="91"/>
  <c r="AB555" i="91"/>
  <c r="AB540" i="91"/>
  <c r="AB531" i="91"/>
  <c r="AB516" i="91"/>
  <c r="AB507" i="91"/>
  <c r="AB492" i="91"/>
  <c r="AB487" i="91"/>
  <c r="AB480" i="91"/>
  <c r="AC474" i="91"/>
  <c r="AC984" i="91"/>
  <c r="AB776" i="91"/>
  <c r="AC770" i="91"/>
  <c r="AB764" i="91"/>
  <c r="AB736" i="91"/>
  <c r="AC716" i="91"/>
  <c r="AB710" i="91"/>
  <c r="AC692" i="91"/>
  <c r="AB687" i="91"/>
  <c r="AC682" i="91"/>
  <c r="AB669" i="91"/>
  <c r="AC652" i="91"/>
  <c r="AB649" i="91"/>
  <c r="AC644" i="91"/>
  <c r="AB639" i="91"/>
  <c r="AC634" i="91"/>
  <c r="AC603" i="91"/>
  <c r="AB595" i="91"/>
  <c r="AC592" i="91"/>
  <c r="AC584" i="91"/>
  <c r="AC580" i="91"/>
  <c r="AC574" i="91"/>
  <c r="AC570" i="91"/>
  <c r="AC560" i="91"/>
  <c r="AC556" i="91"/>
  <c r="AC550" i="91"/>
  <c r="AC546" i="91"/>
  <c r="AC536" i="91"/>
  <c r="AC532" i="91"/>
  <c r="AC526" i="91"/>
  <c r="AC522" i="91"/>
  <c r="AC512" i="91"/>
  <c r="AC508" i="91"/>
  <c r="AC502" i="91"/>
  <c r="AC498" i="91"/>
  <c r="AC488" i="91"/>
  <c r="AB474" i="91"/>
  <c r="AC467" i="91"/>
  <c r="AC461" i="91"/>
  <c r="AB453" i="91"/>
  <c r="AB446" i="91"/>
  <c r="AC440" i="91"/>
  <c r="AB426" i="91"/>
  <c r="AC419" i="91"/>
  <c r="AC413" i="91"/>
  <c r="AB405" i="91"/>
  <c r="AB398" i="91"/>
  <c r="AC392" i="91"/>
  <c r="AB580" i="91"/>
  <c r="AC493" i="91"/>
  <c r="AC454" i="91"/>
  <c r="AC425" i="91"/>
  <c r="AC412" i="91"/>
  <c r="AC410" i="91"/>
  <c r="AC406" i="91"/>
  <c r="AB378" i="91"/>
  <c r="AB370" i="91"/>
  <c r="AC365" i="91"/>
  <c r="AC358" i="91"/>
  <c r="AB355" i="91"/>
  <c r="AC352" i="91"/>
  <c r="AB336" i="91"/>
  <c r="AB697" i="91"/>
  <c r="AB692" i="91"/>
  <c r="AB603" i="91"/>
  <c r="AB556" i="91"/>
  <c r="AC466" i="91"/>
  <c r="AC446" i="91"/>
  <c r="AB425" i="91"/>
  <c r="AB412" i="91"/>
  <c r="AB410" i="91"/>
  <c r="AB376" i="91"/>
  <c r="AB365" i="91"/>
  <c r="AC322" i="91"/>
  <c r="AB306" i="91"/>
  <c r="AB282" i="91"/>
  <c r="AB258" i="91"/>
  <c r="AC214" i="91"/>
  <c r="AB667" i="91"/>
  <c r="AB584" i="91"/>
  <c r="AB570" i="91"/>
  <c r="AC565" i="91"/>
  <c r="AB532" i="91"/>
  <c r="AC486" i="91"/>
  <c r="AB466" i="91"/>
  <c r="AB461" i="91"/>
  <c r="AB451" i="91"/>
  <c r="AC438" i="91"/>
  <c r="AC397" i="91"/>
  <c r="AB373" i="91"/>
  <c r="AC346" i="91"/>
  <c r="AB343" i="91"/>
  <c r="AC340" i="91"/>
  <c r="AC333" i="91"/>
  <c r="AC329" i="91"/>
  <c r="AB322" i="91"/>
  <c r="AB834" i="91"/>
  <c r="AC662" i="91"/>
  <c r="AB644" i="91"/>
  <c r="AB560" i="91"/>
  <c r="AB546" i="91"/>
  <c r="AC541" i="91"/>
  <c r="AB438" i="91"/>
  <c r="AC427" i="91"/>
  <c r="AB403" i="91"/>
  <c r="AB397" i="91"/>
  <c r="AC391" i="91"/>
  <c r="AB346" i="91"/>
  <c r="AB340" i="91"/>
  <c r="AC337" i="91"/>
  <c r="AB333" i="91"/>
  <c r="AB588" i="91"/>
  <c r="AB536" i="91"/>
  <c r="AB522" i="91"/>
  <c r="AC517" i="91"/>
  <c r="AC458" i="91"/>
  <c r="AC453" i="91"/>
  <c r="AC448" i="91"/>
  <c r="AC431" i="91"/>
  <c r="AC418" i="91"/>
  <c r="AC405" i="91"/>
  <c r="AB391" i="91"/>
  <c r="AC371" i="91"/>
  <c r="AC350" i="91"/>
  <c r="AC334" i="91"/>
  <c r="AC323" i="91"/>
  <c r="AC298" i="91"/>
  <c r="AC274" i="91"/>
  <c r="AC250" i="91"/>
  <c r="AC202" i="91"/>
  <c r="AB592" i="91"/>
  <c r="AB498" i="91"/>
  <c r="AC460" i="91"/>
  <c r="AB445" i="91"/>
  <c r="AB418" i="91"/>
  <c r="AB350" i="91"/>
  <c r="AC344" i="91"/>
  <c r="AB334" i="91"/>
  <c r="AB323" i="91"/>
  <c r="AB319" i="91"/>
  <c r="AB298" i="91"/>
  <c r="AB274" i="91"/>
  <c r="AB250" i="91"/>
  <c r="AC236" i="91"/>
  <c r="AB229" i="91"/>
  <c r="AB222" i="91"/>
  <c r="AC216" i="91"/>
  <c r="AB716" i="91"/>
  <c r="AB652" i="91"/>
  <c r="AB505" i="91"/>
  <c r="AC465" i="91"/>
  <c r="AB460" i="91"/>
  <c r="AB440" i="91"/>
  <c r="AB424" i="91"/>
  <c r="AC411" i="91"/>
  <c r="AC377" i="91"/>
  <c r="AC374" i="91"/>
  <c r="AC369" i="91"/>
  <c r="AC363" i="91"/>
  <c r="AB344" i="91"/>
  <c r="AC308" i="91"/>
  <c r="AC303" i="91"/>
  <c r="AC284" i="91"/>
  <c r="AB619" i="91"/>
  <c r="AB512" i="91"/>
  <c r="AB488" i="91"/>
  <c r="AB473" i="91"/>
  <c r="AB433" i="91"/>
  <c r="AC426" i="91"/>
  <c r="AB411" i="91"/>
  <c r="AB377" i="91"/>
  <c r="AB369" i="91"/>
  <c r="AB363" i="91"/>
  <c r="AC357" i="91"/>
  <c r="AB338" i="91"/>
  <c r="AC335" i="91"/>
  <c r="AC327" i="91"/>
  <c r="AB308" i="91"/>
  <c r="AB303" i="91"/>
  <c r="AC299" i="91"/>
  <c r="AB294" i="91"/>
  <c r="AC614" i="91"/>
  <c r="AB508" i="91"/>
  <c r="AB413" i="91"/>
  <c r="AC364" i="91"/>
  <c r="AB357" i="91"/>
  <c r="AC351" i="91"/>
  <c r="AB335" i="91"/>
  <c r="AB327" i="91"/>
  <c r="AC324" i="91"/>
  <c r="AB299" i="91"/>
  <c r="AB452" i="91"/>
  <c r="AC439" i="91"/>
  <c r="AC417" i="91"/>
  <c r="AC404" i="91"/>
  <c r="AC398" i="91"/>
  <c r="AB396" i="91"/>
  <c r="AC390" i="91"/>
  <c r="AB364" i="91"/>
  <c r="AB351" i="91"/>
  <c r="AB324" i="91"/>
  <c r="AC304" i="91"/>
  <c r="AC295" i="91"/>
  <c r="AC280" i="91"/>
  <c r="AC740" i="91"/>
  <c r="AB478" i="91"/>
  <c r="AB472" i="91"/>
  <c r="AB459" i="91"/>
  <c r="AB432" i="91"/>
  <c r="AC378" i="91"/>
  <c r="AC370" i="91"/>
  <c r="AB339" i="91"/>
  <c r="AC336" i="91"/>
  <c r="AB310" i="91"/>
  <c r="AB300" i="91"/>
  <c r="AB286" i="91"/>
  <c r="AB276" i="91"/>
  <c r="AB262" i="91"/>
  <c r="AB252" i="91"/>
  <c r="AB226" i="91"/>
  <c r="AC487" i="91"/>
  <c r="AB392" i="91"/>
  <c r="AB382" i="91"/>
  <c r="AB256" i="91"/>
  <c r="AC224" i="91"/>
  <c r="AC217" i="91"/>
  <c r="AB195" i="91"/>
  <c r="AB184" i="91"/>
  <c r="AC124" i="91"/>
  <c r="AC388" i="91"/>
  <c r="AB279" i="91"/>
  <c r="AC271" i="91"/>
  <c r="AB136" i="91"/>
  <c r="AC122" i="91"/>
  <c r="AB417" i="91"/>
  <c r="AC252" i="91"/>
  <c r="AC238" i="91"/>
  <c r="AC231" i="91"/>
  <c r="AB224" i="91"/>
  <c r="AB217" i="91"/>
  <c r="AB124" i="91"/>
  <c r="AB87" i="91"/>
  <c r="AB260" i="91"/>
  <c r="AC367" i="91"/>
  <c r="AB342" i="91"/>
  <c r="AC300" i="91"/>
  <c r="AC297" i="91"/>
  <c r="AC276" i="91"/>
  <c r="AC265" i="91"/>
  <c r="AC245" i="91"/>
  <c r="AB238" i="91"/>
  <c r="AB231" i="91"/>
  <c r="AC209" i="91"/>
  <c r="AC203" i="91"/>
  <c r="AC196" i="91"/>
  <c r="AB180" i="91"/>
  <c r="AC171" i="91"/>
  <c r="AC221" i="91"/>
  <c r="AC102" i="91"/>
  <c r="AB88" i="91"/>
  <c r="AB297" i="91"/>
  <c r="AB263" i="91"/>
  <c r="AC261" i="91"/>
  <c r="AB243" i="91"/>
  <c r="AB236" i="91"/>
  <c r="AB203" i="91"/>
  <c r="AB196" i="91"/>
  <c r="AC181" i="91"/>
  <c r="AB171" i="91"/>
  <c r="AC157" i="91"/>
  <c r="AB125" i="91"/>
  <c r="AC112" i="91"/>
  <c r="AB169" i="91"/>
  <c r="AB154" i="91"/>
  <c r="AC400" i="91"/>
  <c r="AB280" i="91"/>
  <c r="AC193" i="91"/>
  <c r="AB181" i="91"/>
  <c r="AC172" i="91"/>
  <c r="AB157" i="91"/>
  <c r="AB112" i="91"/>
  <c r="AB140" i="91"/>
  <c r="AB133" i="91"/>
  <c r="AC127" i="91"/>
  <c r="AB113" i="91"/>
  <c r="AC106" i="91"/>
  <c r="AB99" i="91"/>
  <c r="AB92" i="91"/>
  <c r="AC114" i="91"/>
  <c r="AC93" i="91"/>
  <c r="AB77" i="91"/>
  <c r="AB134" i="91"/>
  <c r="AC79" i="91"/>
  <c r="AB439" i="91"/>
  <c r="AC286" i="91"/>
  <c r="AC273" i="91"/>
  <c r="AC235" i="91"/>
  <c r="AB214" i="91"/>
  <c r="AC174" i="91"/>
  <c r="AC160" i="91"/>
  <c r="AB390" i="91"/>
  <c r="AB290" i="91"/>
  <c r="AB270" i="91"/>
  <c r="AC255" i="91"/>
  <c r="AC225" i="91"/>
  <c r="AC218" i="91"/>
  <c r="AB193" i="91"/>
  <c r="AB172" i="91"/>
  <c r="U8" i="91"/>
  <c r="V8" i="91" s="1"/>
  <c r="W8" i="91" s="1"/>
  <c r="X8" i="91" s="1"/>
  <c r="Y8" i="91" s="1"/>
  <c r="Z8" i="91" s="1"/>
  <c r="AA8" i="91" s="1"/>
  <c r="AB8" i="91" s="1"/>
  <c r="AC148" i="91"/>
  <c r="AB147" i="91"/>
  <c r="AB76" i="91"/>
  <c r="AB100" i="91"/>
  <c r="AC121" i="91"/>
  <c r="AB93" i="91"/>
  <c r="AC87" i="91"/>
  <c r="AB444" i="91"/>
  <c r="AC289" i="91"/>
  <c r="AC249" i="91"/>
  <c r="AC164" i="91"/>
  <c r="AC150" i="91"/>
  <c r="AB80" i="91"/>
  <c r="AB404" i="91"/>
  <c r="AB255" i="91"/>
  <c r="AC248" i="91"/>
  <c r="AC239" i="91"/>
  <c r="AB225" i="91"/>
  <c r="AB218" i="91"/>
  <c r="AB216" i="91"/>
  <c r="AB200" i="91"/>
  <c r="AC182" i="91"/>
  <c r="AC167" i="91"/>
  <c r="AC158" i="91"/>
  <c r="AC100" i="91"/>
  <c r="AB85" i="91"/>
  <c r="AB106" i="91"/>
  <c r="AB114" i="91"/>
  <c r="AB78" i="91"/>
  <c r="AC394" i="91"/>
  <c r="AB384" i="91"/>
  <c r="AB345" i="91"/>
  <c r="AB311" i="91"/>
  <c r="AC268" i="91"/>
  <c r="AC251" i="91"/>
  <c r="AB248" i="91"/>
  <c r="AB239" i="91"/>
  <c r="AC232" i="91"/>
  <c r="AC230" i="91"/>
  <c r="AC207" i="91"/>
  <c r="AC186" i="91"/>
  <c r="AB182" i="91"/>
  <c r="AB177" i="91"/>
  <c r="AC173" i="91"/>
  <c r="AC163" i="91"/>
  <c r="AB158" i="91"/>
  <c r="AB153" i="91"/>
  <c r="AB148" i="91"/>
  <c r="AC141" i="91"/>
  <c r="AB127" i="91"/>
  <c r="AB120" i="91"/>
  <c r="AC101" i="91"/>
  <c r="AB86" i="91"/>
  <c r="AC80" i="91"/>
  <c r="AC228" i="91"/>
  <c r="AC81" i="91"/>
  <c r="AB430" i="91"/>
  <c r="AB284" i="91"/>
  <c r="AC275" i="91"/>
  <c r="AB266" i="91"/>
  <c r="AB251" i="91"/>
  <c r="AC237" i="91"/>
  <c r="AB230" i="91"/>
  <c r="AB223" i="91"/>
  <c r="AB207" i="91"/>
  <c r="AC201" i="91"/>
  <c r="AC194" i="91"/>
  <c r="AC190" i="91"/>
  <c r="AC183" i="91"/>
  <c r="AB173" i="91"/>
  <c r="AB168" i="91"/>
  <c r="AB163" i="91"/>
  <c r="AC159" i="91"/>
  <c r="AC149" i="91"/>
  <c r="AB141" i="91"/>
  <c r="AC135" i="91"/>
  <c r="AC128" i="91"/>
  <c r="AC107" i="91"/>
  <c r="AB79" i="91"/>
  <c r="AC339" i="91"/>
  <c r="AC292" i="91"/>
  <c r="AB244" i="91"/>
  <c r="AB178" i="91"/>
  <c r="AB142" i="91"/>
  <c r="AC129" i="91"/>
  <c r="AB115" i="91"/>
  <c r="AB94" i="91"/>
  <c r="AC279" i="91"/>
  <c r="AB275" i="91"/>
  <c r="AC262" i="91"/>
  <c r="AC260" i="91"/>
  <c r="AC244" i="91"/>
  <c r="AB237" i="91"/>
  <c r="AC178" i="91"/>
  <c r="AC169" i="91"/>
  <c r="AC154" i="91"/>
  <c r="AC142" i="91"/>
  <c r="AC136" i="91"/>
  <c r="AB135" i="91"/>
  <c r="AB121" i="91"/>
  <c r="AC115" i="91"/>
  <c r="AB101" i="91"/>
  <c r="AC94" i="91"/>
  <c r="AC88" i="91"/>
  <c r="AB295" i="91"/>
  <c r="AC211" i="91"/>
  <c r="AB108" i="91"/>
  <c r="AC310" i="91"/>
  <c r="AC307" i="91"/>
  <c r="AB304" i="91"/>
  <c r="AB271" i="91"/>
  <c r="AC256" i="91"/>
  <c r="AC242" i="91"/>
  <c r="AC226" i="91"/>
  <c r="AB211" i="91"/>
  <c r="AB208" i="91"/>
  <c r="AC205" i="91"/>
  <c r="AB202" i="91"/>
  <c r="AC195" i="91"/>
  <c r="AC191" i="91"/>
  <c r="AB187" i="91"/>
  <c r="AC184" i="91"/>
  <c r="AB174" i="91"/>
  <c r="AB160" i="91"/>
  <c r="AB150" i="91"/>
  <c r="AC143" i="91"/>
  <c r="AC137" i="91"/>
  <c r="AB129" i="91"/>
  <c r="AC123" i="91"/>
  <c r="AB122" i="91"/>
  <c r="AC116" i="91"/>
  <c r="AC109" i="91"/>
  <c r="AB102" i="91"/>
  <c r="AC95" i="91"/>
  <c r="AC89" i="91"/>
  <c r="AB81" i="91"/>
  <c r="Z213" i="91"/>
  <c r="Z156" i="91"/>
  <c r="Z229" i="91"/>
  <c r="Z210" i="91"/>
  <c r="Z46" i="91"/>
  <c r="Z127" i="91"/>
  <c r="Z387" i="91"/>
  <c r="Z601" i="91"/>
  <c r="Z513" i="91"/>
  <c r="Z794" i="91"/>
  <c r="Z357" i="91"/>
  <c r="Z561" i="91"/>
  <c r="Z564" i="91"/>
  <c r="Z459" i="91"/>
  <c r="Z644" i="91"/>
  <c r="Z764" i="91"/>
  <c r="Z1105" i="91"/>
  <c r="Z806" i="91"/>
  <c r="Z556" i="91"/>
  <c r="Z1215" i="91"/>
  <c r="Z1281" i="91"/>
  <c r="Z1274" i="91"/>
  <c r="Z1289" i="91"/>
  <c r="Z1284" i="91"/>
  <c r="Z1331" i="91"/>
  <c r="Z1291" i="91"/>
  <c r="Y77" i="91"/>
  <c r="Y295" i="91"/>
  <c r="Y140" i="91"/>
  <c r="Y181" i="91"/>
  <c r="Y259" i="91"/>
  <c r="Y124" i="91"/>
  <c r="Y39" i="91"/>
  <c r="Y300" i="91"/>
  <c r="Y174" i="91"/>
  <c r="Y31" i="91"/>
  <c r="Y67" i="91"/>
  <c r="Y214" i="91"/>
  <c r="Y16" i="91"/>
  <c r="Y299" i="91"/>
  <c r="Y435" i="91"/>
  <c r="Y494" i="91"/>
  <c r="Y282" i="91"/>
  <c r="Y486" i="91"/>
  <c r="Y184" i="91"/>
  <c r="Y390" i="91"/>
  <c r="Y457" i="91"/>
  <c r="Y563" i="91"/>
  <c r="Y568" i="91"/>
  <c r="Y707" i="91"/>
  <c r="Y490" i="91"/>
  <c r="Y562" i="91"/>
  <c r="Y542" i="91"/>
  <c r="Y635" i="91"/>
  <c r="Y763" i="91"/>
  <c r="Y675" i="91"/>
  <c r="Y599" i="91"/>
  <c r="Y412" i="91"/>
  <c r="Y536" i="91"/>
  <c r="Y602" i="91"/>
  <c r="Y874" i="91"/>
  <c r="Y1002" i="91"/>
  <c r="Y725" i="91"/>
  <c r="Y807" i="91"/>
  <c r="Y792" i="91"/>
  <c r="Y946" i="91"/>
  <c r="Y767" i="91"/>
  <c r="Y872" i="91"/>
  <c r="Y771" i="91"/>
  <c r="Y906" i="91"/>
  <c r="Y1194" i="91"/>
  <c r="Y1029" i="91"/>
  <c r="Y900" i="91"/>
  <c r="Y1245" i="91"/>
  <c r="Y995" i="91"/>
  <c r="Y984" i="91"/>
  <c r="Y1254" i="91"/>
  <c r="Y1031" i="91"/>
  <c r="Y1044" i="91"/>
  <c r="Y1195" i="91"/>
  <c r="Y1231" i="91"/>
  <c r="Y1267" i="91"/>
  <c r="Y1350" i="91"/>
  <c r="Y1362" i="91"/>
  <c r="Y1374" i="91"/>
  <c r="Y1386" i="91"/>
  <c r="Y1398" i="91"/>
  <c r="Y1410" i="91"/>
  <c r="Y1422" i="91"/>
  <c r="Y1434" i="91"/>
  <c r="Y1446" i="91"/>
  <c r="Y1458" i="91"/>
  <c r="Y1470" i="91"/>
  <c r="Y1482" i="91"/>
  <c r="Y1494" i="91"/>
  <c r="Y1506" i="91"/>
  <c r="Y1518" i="91"/>
  <c r="Y1530" i="91"/>
  <c r="Y1542" i="91"/>
  <c r="Y1554" i="91"/>
  <c r="Y1566" i="91"/>
  <c r="Y1578" i="91"/>
  <c r="Y1590" i="91"/>
  <c r="Y1602" i="91"/>
  <c r="Y1614" i="91"/>
  <c r="Y1625" i="91"/>
  <c r="Y1639" i="91"/>
  <c r="AM1238" i="91"/>
  <c r="AL1238" i="91"/>
  <c r="Y963" i="91"/>
  <c r="Y992" i="91"/>
  <c r="Y769" i="91"/>
  <c r="Y632" i="91"/>
  <c r="Y534" i="91"/>
  <c r="Y633" i="91"/>
  <c r="AM1319" i="91"/>
  <c r="AL1319" i="91"/>
  <c r="AF1319" i="91"/>
  <c r="AG1319" i="91" s="1"/>
  <c r="AM1322" i="91"/>
  <c r="AL1322" i="91"/>
  <c r="AF1322" i="91"/>
  <c r="AG1322" i="91" s="1"/>
  <c r="Z1169" i="91"/>
  <c r="Y1285" i="91"/>
  <c r="Y890" i="91"/>
  <c r="Y1034" i="91"/>
  <c r="Z934" i="91"/>
  <c r="Y1003" i="91"/>
  <c r="Y666" i="91"/>
  <c r="Y703" i="91"/>
  <c r="Y212" i="91"/>
  <c r="Y176" i="91"/>
  <c r="Y1312" i="91"/>
  <c r="Y1200" i="91"/>
  <c r="AM1223" i="91"/>
  <c r="AL1223" i="91"/>
  <c r="AF1223" i="91"/>
  <c r="AG1223" i="91" s="1"/>
  <c r="Y1101" i="91"/>
  <c r="Y1028" i="91"/>
  <c r="Y951" i="91"/>
  <c r="Y929" i="91"/>
  <c r="AM1211" i="91"/>
  <c r="AL1211" i="91"/>
  <c r="AF1211" i="91"/>
  <c r="AG1211" i="91" s="1"/>
  <c r="Z452" i="91"/>
  <c r="Y606" i="91"/>
  <c r="Y655" i="91"/>
  <c r="Z291" i="91"/>
  <c r="Y433" i="91"/>
  <c r="AF1323" i="91"/>
  <c r="AG1323" i="91" s="1"/>
  <c r="AM1323" i="91"/>
  <c r="AL1323" i="91"/>
  <c r="AM1301" i="91"/>
  <c r="AL1301" i="91"/>
  <c r="Y1126" i="91"/>
  <c r="Y1025" i="91"/>
  <c r="Y1022" i="91"/>
  <c r="Y1052" i="91"/>
  <c r="Z1015" i="91"/>
  <c r="Y822" i="91"/>
  <c r="Y772" i="91"/>
  <c r="Y678" i="91"/>
  <c r="Y673" i="91"/>
  <c r="Y974" i="91"/>
  <c r="Y348" i="91"/>
  <c r="Y1316" i="91"/>
  <c r="Y1208" i="91"/>
  <c r="AM1335" i="91"/>
  <c r="Y1193" i="91"/>
  <c r="Y1010" i="91"/>
  <c r="AM1274" i="91"/>
  <c r="AL1274" i="91"/>
  <c r="AF1274" i="91"/>
  <c r="AG1274" i="91" s="1"/>
  <c r="Z942" i="91"/>
  <c r="Y844" i="91"/>
  <c r="Z992" i="91"/>
  <c r="Y786" i="91"/>
  <c r="Y760" i="91"/>
  <c r="Y1047" i="91"/>
  <c r="Y654" i="91"/>
  <c r="Z559" i="91"/>
  <c r="Z614" i="91"/>
  <c r="Z704" i="91"/>
  <c r="Y625" i="91"/>
  <c r="Z317" i="91"/>
  <c r="Y1277" i="91"/>
  <c r="Y1293" i="91"/>
  <c r="Y1300" i="91"/>
  <c r="Y1339" i="91"/>
  <c r="Y1263" i="91"/>
  <c r="Y1014" i="91"/>
  <c r="Z943" i="91"/>
  <c r="AM1161" i="91"/>
  <c r="AF1161" i="91"/>
  <c r="AG1161" i="91" s="1"/>
  <c r="AL1161" i="91"/>
  <c r="Z1096" i="91"/>
  <c r="Y897" i="91"/>
  <c r="Z882" i="91"/>
  <c r="Z569" i="91"/>
  <c r="Z655" i="91"/>
  <c r="Z724" i="91"/>
  <c r="Z597" i="91"/>
  <c r="Y372" i="91"/>
  <c r="Y296" i="91"/>
  <c r="Z485" i="91"/>
  <c r="Y1310" i="91"/>
  <c r="Y1238" i="91"/>
  <c r="AF1254" i="91"/>
  <c r="AG1254" i="91" s="1"/>
  <c r="AF1194" i="91"/>
  <c r="AG1194" i="91" s="1"/>
  <c r="AM1194" i="91"/>
  <c r="AL1194" i="91"/>
  <c r="Y1314" i="91"/>
  <c r="AF1281" i="91"/>
  <c r="AG1281" i="91" s="1"/>
  <c r="AM1281" i="91"/>
  <c r="AL1281" i="91"/>
  <c r="Y1142" i="91"/>
  <c r="Y1006" i="91"/>
  <c r="Z940" i="91"/>
  <c r="Y1182" i="91"/>
  <c r="AF1206" i="91"/>
  <c r="AG1206" i="91" s="1"/>
  <c r="AM1206" i="91"/>
  <c r="AL1206" i="91"/>
  <c r="AM1202" i="91"/>
  <c r="AL1202" i="91"/>
  <c r="AF1202" i="91"/>
  <c r="AG1202" i="91" s="1"/>
  <c r="Y1083" i="91"/>
  <c r="Z897" i="91"/>
  <c r="Y894" i="91"/>
  <c r="Y817" i="91"/>
  <c r="Z843" i="91"/>
  <c r="Y626" i="91"/>
  <c r="Z662" i="91"/>
  <c r="Z660" i="91"/>
  <c r="Z726" i="91"/>
  <c r="Y558" i="91"/>
  <c r="Y510" i="91"/>
  <c r="Z416" i="91"/>
  <c r="Y1307" i="91"/>
  <c r="Y1235" i="91"/>
  <c r="Z1212" i="91"/>
  <c r="AM1208" i="91"/>
  <c r="AF1208" i="91"/>
  <c r="AG1208" i="91" s="1"/>
  <c r="Z1106" i="91"/>
  <c r="Y1311" i="91"/>
  <c r="Y1296" i="91"/>
  <c r="AF1269" i="91"/>
  <c r="AG1269" i="91" s="1"/>
  <c r="AM1269" i="91"/>
  <c r="AL1269" i="91"/>
  <c r="Y1340" i="91"/>
  <c r="Y1268" i="91"/>
  <c r="Z1208" i="91"/>
  <c r="Y1227" i="91"/>
  <c r="AM1262" i="91"/>
  <c r="AL1262" i="91"/>
  <c r="AF1262" i="91"/>
  <c r="AG1262" i="91" s="1"/>
  <c r="AM1205" i="91"/>
  <c r="AL1205" i="91"/>
  <c r="AF1205" i="91"/>
  <c r="AG1205" i="91" s="1"/>
  <c r="Z1332" i="91"/>
  <c r="Y1290" i="91"/>
  <c r="AF1263" i="91"/>
  <c r="AG1263" i="91" s="1"/>
  <c r="AM1263" i="91"/>
  <c r="AM1250" i="91"/>
  <c r="AL1250" i="91"/>
  <c r="AF1250" i="91"/>
  <c r="AG1250" i="91" s="1"/>
  <c r="Z1148" i="91"/>
  <c r="Y966" i="91"/>
  <c r="Y1141" i="91"/>
  <c r="Y1107" i="91"/>
  <c r="Y1320" i="91"/>
  <c r="Y932" i="91"/>
  <c r="Y746" i="91"/>
  <c r="Y834" i="91"/>
  <c r="Y781" i="91"/>
  <c r="Y1337" i="91"/>
  <c r="Y1301" i="91"/>
  <c r="Y1265" i="91"/>
  <c r="AF1203" i="91"/>
  <c r="AG1203" i="91" s="1"/>
  <c r="AM1203" i="91"/>
  <c r="AL1203" i="91"/>
  <c r="Y1257" i="91"/>
  <c r="Z1185" i="91"/>
  <c r="Z1145" i="91"/>
  <c r="Z1214" i="91"/>
  <c r="Z1329" i="91"/>
  <c r="Y1278" i="91"/>
  <c r="AF1314" i="91"/>
  <c r="AG1314" i="91" s="1"/>
  <c r="AM1314" i="91"/>
  <c r="AL1314" i="91"/>
  <c r="Y1303" i="91"/>
  <c r="Y1317" i="91"/>
  <c r="Z902" i="91"/>
  <c r="Z1124" i="91"/>
  <c r="Y980" i="91"/>
  <c r="Y962" i="91"/>
  <c r="AF1299" i="91"/>
  <c r="AG1299" i="91" s="1"/>
  <c r="AM1299" i="91"/>
  <c r="AL1299" i="91"/>
  <c r="Y1082" i="91"/>
  <c r="Z1058" i="91"/>
  <c r="Y958" i="91"/>
  <c r="Y921" i="91"/>
  <c r="Y1036" i="91"/>
  <c r="Z980" i="91"/>
  <c r="Z1141" i="91"/>
  <c r="Y1279" i="91"/>
  <c r="Z1302" i="91"/>
  <c r="Z1038" i="91"/>
  <c r="Z967" i="91"/>
  <c r="Y904" i="91"/>
  <c r="Y987" i="91"/>
  <c r="Z1100" i="91"/>
  <c r="Y1064" i="91"/>
  <c r="Y1040" i="91"/>
  <c r="Y824" i="91"/>
  <c r="Y800" i="91"/>
  <c r="Y776" i="91"/>
  <c r="Y737" i="91"/>
  <c r="Z817" i="91"/>
  <c r="Y977" i="91"/>
  <c r="Y774" i="91"/>
  <c r="Y745" i="91"/>
  <c r="Y1059" i="91"/>
  <c r="Y545" i="91"/>
  <c r="Y758" i="91"/>
  <c r="Y511" i="91"/>
  <c r="Y649" i="91"/>
  <c r="Y570" i="91"/>
  <c r="Y546" i="91"/>
  <c r="Y522" i="91"/>
  <c r="Z637" i="91"/>
  <c r="Y680" i="91"/>
  <c r="Z612" i="91"/>
  <c r="Y547" i="91"/>
  <c r="Y849" i="91"/>
  <c r="Z696" i="91"/>
  <c r="Z594" i="91"/>
  <c r="Z454" i="91"/>
  <c r="Y428" i="91"/>
  <c r="Y406" i="91"/>
  <c r="Y363" i="91"/>
  <c r="Z348" i="91"/>
  <c r="Z681" i="91"/>
  <c r="Y332" i="91"/>
  <c r="Y368" i="91"/>
  <c r="Y325" i="91"/>
  <c r="Z399" i="91"/>
  <c r="Y343" i="91"/>
  <c r="Z377" i="91"/>
  <c r="Y277" i="91"/>
  <c r="Z223" i="91"/>
  <c r="Z381" i="91"/>
  <c r="Z240" i="91"/>
  <c r="AB205" i="91"/>
  <c r="AC168" i="91"/>
  <c r="Z320" i="91"/>
  <c r="AC288" i="91"/>
  <c r="AC233" i="91"/>
  <c r="Y179" i="91"/>
  <c r="Y82" i="91"/>
  <c r="Y267" i="91"/>
  <c r="AB126" i="91"/>
  <c r="AC99" i="91"/>
  <c r="Y74" i="91"/>
  <c r="Y38" i="91"/>
  <c r="AB143" i="91"/>
  <c r="Z82" i="91"/>
  <c r="AB309" i="91"/>
  <c r="Y285" i="91"/>
  <c r="Y247" i="91"/>
  <c r="Z89" i="91"/>
  <c r="Z212" i="91"/>
  <c r="Z170" i="91"/>
  <c r="Z138" i="91"/>
  <c r="AC78" i="91"/>
  <c r="Y84" i="91"/>
  <c r="Z227" i="91"/>
  <c r="Z192" i="91"/>
  <c r="AC144" i="91"/>
  <c r="Y200" i="91"/>
  <c r="Z125" i="91"/>
  <c r="Z292" i="91"/>
  <c r="AC234" i="91"/>
  <c r="AC213" i="91"/>
  <c r="Z253" i="91"/>
  <c r="Z69" i="91"/>
  <c r="Z233" i="91"/>
  <c r="Z590" i="91"/>
  <c r="Z420" i="91"/>
  <c r="Z656" i="91"/>
  <c r="Z441" i="91"/>
  <c r="Z363" i="91"/>
  <c r="Z510" i="91"/>
  <c r="Z730" i="91"/>
  <c r="Z620" i="91"/>
  <c r="Z737" i="91"/>
  <c r="Z565" i="91"/>
  <c r="Z570" i="91"/>
  <c r="Z466" i="91"/>
  <c r="Z649" i="91"/>
  <c r="Z786" i="91"/>
  <c r="Z769" i="91"/>
  <c r="Z1126" i="91"/>
  <c r="Z875" i="91"/>
  <c r="Z966" i="91"/>
  <c r="Z1061" i="91"/>
  <c r="Z1224" i="91"/>
  <c r="Z1151" i="91"/>
  <c r="Z1290" i="91"/>
  <c r="Z1283" i="91"/>
  <c r="Z1298" i="91"/>
  <c r="Z1334" i="91"/>
  <c r="Z1294" i="91"/>
  <c r="Z1343" i="91"/>
  <c r="Z1355" i="91"/>
  <c r="Z1367" i="91"/>
  <c r="Z1379" i="91"/>
  <c r="Z1391" i="91"/>
  <c r="Z1403" i="91"/>
  <c r="Z1415" i="91"/>
  <c r="Z1427" i="91"/>
  <c r="Z1439" i="91"/>
  <c r="Z1451" i="91"/>
  <c r="Z1463" i="91"/>
  <c r="Z1475" i="91"/>
  <c r="Z1487" i="91"/>
  <c r="Z1499" i="91"/>
  <c r="Z1511" i="91"/>
  <c r="Z1523" i="91"/>
  <c r="Z1535" i="91"/>
  <c r="Z1547" i="91"/>
  <c r="Z1559" i="91"/>
  <c r="Z1571" i="91"/>
  <c r="Z1582" i="91"/>
  <c r="Z1595" i="91"/>
  <c r="Z1607" i="91"/>
  <c r="Z1619" i="91"/>
  <c r="Z1643" i="91"/>
  <c r="Y93" i="91"/>
  <c r="Y470" i="91"/>
  <c r="Y146" i="91"/>
  <c r="Y232" i="91"/>
  <c r="Y409" i="91"/>
  <c r="Y222" i="91"/>
  <c r="Y54" i="91"/>
  <c r="Y773" i="91"/>
  <c r="Y208" i="91"/>
  <c r="Y34" i="91"/>
  <c r="Y70" i="91"/>
  <c r="Y226" i="91"/>
  <c r="Y201" i="91"/>
  <c r="Y308" i="91"/>
  <c r="Y442" i="91"/>
  <c r="Y591" i="91"/>
  <c r="Y306" i="91"/>
  <c r="Y336" i="91"/>
  <c r="Y196" i="91"/>
  <c r="Y402" i="91"/>
  <c r="Y396" i="91"/>
  <c r="Y573" i="91"/>
  <c r="Y605" i="91"/>
  <c r="Y719" i="91"/>
  <c r="Y495" i="91"/>
  <c r="Y567" i="91"/>
  <c r="Y557" i="91"/>
  <c r="Y683" i="91"/>
  <c r="Y413" i="91"/>
  <c r="Y708" i="91"/>
  <c r="Y603" i="91"/>
  <c r="Y432" i="91"/>
  <c r="Y540" i="91"/>
  <c r="Y629" i="91"/>
  <c r="Y972" i="91"/>
  <c r="Y1138" i="91"/>
  <c r="Y732" i="91"/>
  <c r="Y811" i="91"/>
  <c r="Y801" i="91"/>
  <c r="Y961" i="91"/>
  <c r="Y791" i="91"/>
  <c r="Y944" i="91"/>
  <c r="Y775" i="91"/>
  <c r="Y949" i="91"/>
  <c r="Y1179" i="91"/>
  <c r="Y1102" i="91"/>
  <c r="Y937" i="91"/>
  <c r="Y864" i="91"/>
  <c r="Y1112" i="91"/>
  <c r="Y1021" i="91"/>
  <c r="Y1122" i="91"/>
  <c r="Y1163" i="91"/>
  <c r="Y1056" i="91"/>
  <c r="Y1198" i="91"/>
  <c r="Y1234" i="91"/>
  <c r="Y1270" i="91"/>
  <c r="Y1351" i="91"/>
  <c r="Y1363" i="91"/>
  <c r="Y1375" i="91"/>
  <c r="Y1387" i="91"/>
  <c r="Y1399" i="91"/>
  <c r="Y1411" i="91"/>
  <c r="Y1423" i="91"/>
  <c r="Y1435" i="91"/>
  <c r="Y1447" i="91"/>
  <c r="Y1459" i="91"/>
  <c r="Y1471" i="91"/>
  <c r="Y1483" i="91"/>
  <c r="Y1495" i="91"/>
  <c r="Y1507" i="91"/>
  <c r="Y1519" i="91"/>
  <c r="Y1531" i="91"/>
  <c r="Y1543" i="91"/>
  <c r="Y1555" i="91"/>
  <c r="Y1567" i="91"/>
  <c r="Y1579" i="91"/>
  <c r="Y1591" i="91"/>
  <c r="Y1603" i="91"/>
  <c r="Y1616" i="91"/>
  <c r="Y1627" i="91"/>
  <c r="Y1638" i="91"/>
  <c r="Y927" i="91"/>
  <c r="AM1247" i="91"/>
  <c r="AL1247" i="91"/>
  <c r="AF1247" i="91"/>
  <c r="AG1247" i="91" s="1"/>
  <c r="Y941" i="91"/>
  <c r="Y886" i="91"/>
  <c r="Y856" i="91"/>
  <c r="Y730" i="91"/>
  <c r="Y910" i="91"/>
  <c r="Y842" i="91"/>
  <c r="Z1157" i="91"/>
  <c r="Y891" i="91"/>
  <c r="Y808" i="91"/>
  <c r="Z955" i="91"/>
  <c r="Y679" i="91"/>
  <c r="Y656" i="91"/>
  <c r="Y535" i="91"/>
  <c r="Y692" i="91"/>
  <c r="Y565" i="91"/>
  <c r="Y541" i="91"/>
  <c r="Y517" i="91"/>
  <c r="Y441" i="91"/>
  <c r="Z632" i="91"/>
  <c r="Y715" i="91"/>
  <c r="Y744" i="91"/>
  <c r="Y354" i="91"/>
  <c r="Z360" i="91"/>
  <c r="Y345" i="91"/>
  <c r="Y434" i="91"/>
  <c r="Z633" i="91"/>
  <c r="Y418" i="91"/>
  <c r="Y385" i="91"/>
  <c r="Z311" i="91"/>
  <c r="Y379" i="91"/>
  <c r="Y420" i="91"/>
  <c r="Y307" i="91"/>
  <c r="Y228" i="91"/>
  <c r="Z159" i="91"/>
  <c r="Y240" i="91"/>
  <c r="Y103" i="91"/>
  <c r="Y312" i="91"/>
  <c r="Y188" i="91"/>
  <c r="Y71" i="91"/>
  <c r="Y35" i="91"/>
  <c r="Y138" i="91"/>
  <c r="Z165" i="91"/>
  <c r="Z206" i="91"/>
  <c r="Y166" i="91"/>
  <c r="Z302" i="91"/>
  <c r="Z287" i="91"/>
  <c r="Y197" i="91"/>
  <c r="AC139" i="91"/>
  <c r="AB241" i="91"/>
  <c r="Z268" i="91"/>
  <c r="Z94" i="91"/>
  <c r="Z148" i="91"/>
  <c r="Z613" i="91"/>
  <c r="Z705" i="91"/>
  <c r="Z370" i="91"/>
  <c r="Z372" i="91"/>
  <c r="Z750" i="91"/>
  <c r="Z625" i="91"/>
  <c r="Z774" i="91"/>
  <c r="Z571" i="91"/>
  <c r="Z487" i="91"/>
  <c r="Z667" i="91"/>
  <c r="Z674" i="91"/>
  <c r="Z798" i="91"/>
  <c r="Z835" i="91"/>
  <c r="Z880" i="91"/>
  <c r="Z1121" i="91"/>
  <c r="Z951" i="91"/>
  <c r="Z1193" i="91"/>
  <c r="Z1166" i="91"/>
  <c r="Z1232" i="91"/>
  <c r="Z1292" i="91"/>
  <c r="Z1301" i="91"/>
  <c r="Z1337" i="91"/>
  <c r="Z1297" i="91"/>
  <c r="Z1631" i="91"/>
  <c r="Y100" i="91"/>
  <c r="Y153" i="91"/>
  <c r="Y193" i="91"/>
  <c r="Y234" i="91"/>
  <c r="Y85" i="91"/>
  <c r="Y250" i="91"/>
  <c r="Y81" i="91"/>
  <c r="Y113" i="91"/>
  <c r="Y252" i="91"/>
  <c r="Y37" i="91"/>
  <c r="Y73" i="91"/>
  <c r="Y235" i="91"/>
  <c r="Y271" i="91"/>
  <c r="Y335" i="91"/>
  <c r="Y450" i="91"/>
  <c r="Y684" i="91"/>
  <c r="Y318" i="91"/>
  <c r="Y358" i="91"/>
  <c r="Y218" i="91"/>
  <c r="Y430" i="91"/>
  <c r="Y417" i="91"/>
  <c r="Y577" i="91"/>
  <c r="Y641" i="91"/>
  <c r="Y739" i="91"/>
  <c r="Y500" i="91"/>
  <c r="Y572" i="91"/>
  <c r="Y566" i="91"/>
  <c r="Y711" i="91"/>
  <c r="Y461" i="91"/>
  <c r="Y1019" i="91"/>
  <c r="Y609" i="91"/>
  <c r="Y453" i="91"/>
  <c r="Y550" i="91"/>
  <c r="Y634" i="91"/>
  <c r="Y1005" i="91"/>
  <c r="Y755" i="91"/>
  <c r="Y860" i="91"/>
  <c r="Y821" i="91"/>
  <c r="Y825" i="91"/>
  <c r="Y997" i="91"/>
  <c r="Y815" i="91"/>
  <c r="Y954" i="91"/>
  <c r="Y785" i="91"/>
  <c r="Y957" i="91"/>
  <c r="Y1233" i="91"/>
  <c r="Y1110" i="91"/>
  <c r="Y948" i="91"/>
  <c r="Y1104" i="91"/>
  <c r="Y1135" i="91"/>
  <c r="Y1032" i="91"/>
  <c r="Y1239" i="91"/>
  <c r="Y1158" i="91"/>
  <c r="Y1068" i="91"/>
  <c r="Y1201" i="91"/>
  <c r="Y1237" i="91"/>
  <c r="Y1273" i="91"/>
  <c r="Y1352" i="91"/>
  <c r="Y1364" i="91"/>
  <c r="Y1376" i="91"/>
  <c r="Y1388" i="91"/>
  <c r="Y1400" i="91"/>
  <c r="Y1412" i="91"/>
  <c r="Y1424" i="91"/>
  <c r="Y1436" i="91"/>
  <c r="Y1448" i="91"/>
  <c r="Y1460" i="91"/>
  <c r="Y1472" i="91"/>
  <c r="Y1484" i="91"/>
  <c r="Y1496" i="91"/>
  <c r="Y1508" i="91"/>
  <c r="Y1520" i="91"/>
  <c r="Y1532" i="91"/>
  <c r="Y1544" i="91"/>
  <c r="Y1556" i="91"/>
  <c r="Y1568" i="91"/>
  <c r="Y1580" i="91"/>
  <c r="Y1592" i="91"/>
  <c r="Y1605" i="91"/>
  <c r="Y1615" i="91"/>
  <c r="Y1628" i="91"/>
  <c r="Y1640" i="91"/>
  <c r="Y381" i="91"/>
  <c r="Y205" i="91"/>
  <c r="Z122" i="91"/>
  <c r="Y96" i="91"/>
  <c r="Y32" i="91"/>
  <c r="Y192" i="91"/>
  <c r="Z215" i="91"/>
  <c r="Z241" i="91"/>
  <c r="Y292" i="91"/>
  <c r="AC223" i="91"/>
  <c r="Z277" i="91"/>
  <c r="Z27" i="91"/>
  <c r="Z115" i="91"/>
  <c r="Z631" i="91"/>
  <c r="Z679" i="91"/>
  <c r="Z391" i="91"/>
  <c r="Z776" i="91"/>
  <c r="Z499" i="91"/>
  <c r="Z400" i="91"/>
  <c r="Z519" i="91"/>
  <c r="Z808" i="91"/>
  <c r="Z643" i="91"/>
  <c r="Z784" i="91"/>
  <c r="Z575" i="91"/>
  <c r="Z788" i="91"/>
  <c r="Z426" i="91"/>
  <c r="Z522" i="91"/>
  <c r="Z506" i="91"/>
  <c r="Z682" i="91"/>
  <c r="Z716" i="91"/>
  <c r="Z1074" i="91"/>
  <c r="Z873" i="91"/>
  <c r="Z799" i="91"/>
  <c r="Z976" i="91"/>
  <c r="Z1154" i="91"/>
  <c r="Z1073" i="91"/>
  <c r="Z826" i="91"/>
  <c r="Z1084" i="91"/>
  <c r="Z1259" i="91"/>
  <c r="Z1235" i="91"/>
  <c r="Z1168" i="91"/>
  <c r="Z1304" i="91"/>
  <c r="Z1300" i="91"/>
  <c r="Y120" i="91"/>
  <c r="Y216" i="91"/>
  <c r="Y248" i="91"/>
  <c r="Y239" i="91"/>
  <c r="Y99" i="91"/>
  <c r="Y274" i="91"/>
  <c r="Y102" i="91"/>
  <c r="Y133" i="91"/>
  <c r="Y254" i="91"/>
  <c r="Y40" i="91"/>
  <c r="Y79" i="91"/>
  <c r="Y242" i="91"/>
  <c r="Y279" i="91"/>
  <c r="Y392" i="91"/>
  <c r="Y669" i="91"/>
  <c r="Y699" i="91"/>
  <c r="Y322" i="91"/>
  <c r="Y361" i="91"/>
  <c r="Y224" i="91"/>
  <c r="Y469" i="91"/>
  <c r="Y424" i="91"/>
  <c r="Y598" i="91"/>
  <c r="Y646" i="91"/>
  <c r="Y753" i="91"/>
  <c r="Y504" i="91"/>
  <c r="Y576" i="91"/>
  <c r="Y581" i="91"/>
  <c r="Y827" i="91"/>
  <c r="Y508" i="91"/>
  <c r="Y1111" i="91"/>
  <c r="Y624" i="91"/>
  <c r="Y460" i="91"/>
  <c r="Y555" i="91"/>
  <c r="Y639" i="91"/>
  <c r="Y1050" i="91"/>
  <c r="Y779" i="91"/>
  <c r="Y876" i="91"/>
  <c r="Y832" i="91"/>
  <c r="Y829" i="91"/>
  <c r="Y1092" i="91"/>
  <c r="Y1004" i="91"/>
  <c r="Y959" i="91"/>
  <c r="Y790" i="91"/>
  <c r="Y979" i="91"/>
  <c r="Y1248" i="91"/>
  <c r="Y1147" i="91"/>
  <c r="Y985" i="91"/>
  <c r="Y1115" i="91"/>
  <c r="Y1174" i="91"/>
  <c r="Y1039" i="91"/>
  <c r="Y887" i="91"/>
  <c r="Y1165" i="91"/>
  <c r="Y1080" i="91"/>
  <c r="Y1204" i="91"/>
  <c r="Y1240" i="91"/>
  <c r="Y1276" i="91"/>
  <c r="Y1353" i="91"/>
  <c r="Y1365" i="91"/>
  <c r="Y1377" i="91"/>
  <c r="Y1389" i="91"/>
  <c r="Y1401" i="91"/>
  <c r="Y1413" i="91"/>
  <c r="Y1425" i="91"/>
  <c r="Y1437" i="91"/>
  <c r="Y1449" i="91"/>
  <c r="Y1461" i="91"/>
  <c r="Y1473" i="91"/>
  <c r="Y1485" i="91"/>
  <c r="Y1497" i="91"/>
  <c r="Y1509" i="91"/>
  <c r="Y1521" i="91"/>
  <c r="Y1533" i="91"/>
  <c r="Y1545" i="91"/>
  <c r="Y1557" i="91"/>
  <c r="Y1569" i="91"/>
  <c r="Y1581" i="91"/>
  <c r="Y1593" i="91"/>
  <c r="Y1604" i="91"/>
  <c r="Y1617" i="91"/>
  <c r="Y1629" i="91"/>
  <c r="Y1641" i="91"/>
  <c r="H68" i="92"/>
  <c r="AF1280" i="91" l="1"/>
  <c r="AG1280" i="91" s="1"/>
  <c r="AF1277" i="91"/>
  <c r="AG1277" i="91" s="1"/>
  <c r="AL1280" i="91"/>
  <c r="AL1277" i="91"/>
  <c r="AM1217" i="91"/>
  <c r="AL1265" i="91"/>
  <c r="AM1265" i="91"/>
  <c r="AM1185" i="91"/>
  <c r="AF1331" i="91"/>
  <c r="AG1331" i="91" s="1"/>
  <c r="AL1182" i="91"/>
  <c r="AL1332" i="91"/>
  <c r="AL1286" i="91"/>
  <c r="AL1256" i="91"/>
  <c r="AL1320" i="91"/>
  <c r="AM1320" i="91"/>
  <c r="AM1256" i="91"/>
  <c r="AF1241" i="91"/>
  <c r="AG1241" i="91" s="1"/>
  <c r="AL1341" i="91"/>
  <c r="AF1289" i="91"/>
  <c r="AG1289" i="91" s="1"/>
  <c r="AL1212" i="91"/>
  <c r="AM1235" i="91"/>
  <c r="AL1241" i="91"/>
  <c r="AM1341" i="91"/>
  <c r="AL1328" i="91"/>
  <c r="AM1325" i="91"/>
  <c r="AL1215" i="91"/>
  <c r="AM1289" i="91"/>
  <c r="AF1316" i="91"/>
  <c r="AG1316" i="91" s="1"/>
  <c r="AI1316" i="91" s="1"/>
  <c r="AM1212" i="91"/>
  <c r="AL1166" i="91"/>
  <c r="AL1335" i="91"/>
  <c r="AO1341" i="91"/>
  <c r="AM1328" i="91"/>
  <c r="AM1215" i="91"/>
  <c r="AL1316" i="91"/>
  <c r="AF1235" i="91"/>
  <c r="AG1235" i="91" s="1"/>
  <c r="AM1166" i="91"/>
  <c r="AM1286" i="91"/>
  <c r="AF1220" i="91"/>
  <c r="AG1220" i="91" s="1"/>
  <c r="AJ1220" i="91" s="1"/>
  <c r="AL1220" i="91"/>
  <c r="AQ1341" i="91"/>
  <c r="AL1334" i="91"/>
  <c r="AL1181" i="91"/>
  <c r="AL1284" i="91"/>
  <c r="AL1302" i="91"/>
  <c r="AL1245" i="91"/>
  <c r="AF1334" i="91"/>
  <c r="AG1334" i="91" s="1"/>
  <c r="AH1334" i="91" s="1"/>
  <c r="AK1334" i="91" s="1"/>
  <c r="AF1181" i="91"/>
  <c r="AG1181" i="91" s="1"/>
  <c r="AF1283" i="91"/>
  <c r="AG1283" i="91" s="1"/>
  <c r="AM1284" i="91"/>
  <c r="AM1245" i="91"/>
  <c r="AL1242" i="91"/>
  <c r="AL1155" i="91"/>
  <c r="AM1242" i="91"/>
  <c r="AF1155" i="91"/>
  <c r="AG1155" i="91" s="1"/>
  <c r="AL1218" i="91"/>
  <c r="AL1254" i="91"/>
  <c r="AM1218" i="91"/>
  <c r="AM1200" i="91"/>
  <c r="AL1283" i="91"/>
  <c r="AL1253" i="91"/>
  <c r="AF1229" i="91"/>
  <c r="AG1229" i="91" s="1"/>
  <c r="AF1160" i="91"/>
  <c r="AG1160" i="91" s="1"/>
  <c r="AI1160" i="91" s="1"/>
  <c r="AF1200" i="91"/>
  <c r="AG1200" i="91" s="1"/>
  <c r="AI1200" i="91" s="1"/>
  <c r="AL1227" i="91"/>
  <c r="AF1227" i="91"/>
  <c r="AG1227" i="91" s="1"/>
  <c r="AL1199" i="91"/>
  <c r="AM1248" i="91"/>
  <c r="AF1248" i="91"/>
  <c r="AG1248" i="91" s="1"/>
  <c r="AI1248" i="91" s="1"/>
  <c r="AF1340" i="91"/>
  <c r="AG1340" i="91" s="1"/>
  <c r="AJ1340" i="91" s="1"/>
  <c r="AL1340" i="91"/>
  <c r="AL1329" i="91"/>
  <c r="AM1329" i="91"/>
  <c r="AF1226" i="91"/>
  <c r="AG1226" i="91" s="1"/>
  <c r="AJ1226" i="91" s="1"/>
  <c r="AM1257" i="91"/>
  <c r="AM1317" i="91"/>
  <c r="AM1259" i="91"/>
  <c r="AM1326" i="91"/>
  <c r="AF1326" i="91"/>
  <c r="AG1326" i="91" s="1"/>
  <c r="AJ1326" i="91" s="1"/>
  <c r="AM1268" i="91"/>
  <c r="AL1226" i="91"/>
  <c r="AL1257" i="91"/>
  <c r="AL1275" i="91"/>
  <c r="AF1199" i="91"/>
  <c r="AG1199" i="91" s="1"/>
  <c r="AJ1199" i="91" s="1"/>
  <c r="AL1173" i="91"/>
  <c r="AF1173" i="91"/>
  <c r="AG1173" i="91" s="1"/>
  <c r="AI1173" i="91" s="1"/>
  <c r="AM1239" i="91"/>
  <c r="AF1221" i="91"/>
  <c r="AG1221" i="91" s="1"/>
  <c r="AJ1221" i="91" s="1"/>
  <c r="AL1310" i="91"/>
  <c r="AF1310" i="91"/>
  <c r="AG1310" i="91" s="1"/>
  <c r="AJ1310" i="91" s="1"/>
  <c r="AF1317" i="91"/>
  <c r="AG1317" i="91" s="1"/>
  <c r="AI1317" i="91" s="1"/>
  <c r="AF1259" i="91"/>
  <c r="AG1259" i="91" s="1"/>
  <c r="AJ1259" i="91" s="1"/>
  <c r="AF1293" i="91"/>
  <c r="AG1293" i="91" s="1"/>
  <c r="AJ1293" i="91" s="1"/>
  <c r="AL1293" i="91"/>
  <c r="AM1275" i="91"/>
  <c r="AL1221" i="91"/>
  <c r="AL1298" i="91"/>
  <c r="AF1298" i="91"/>
  <c r="AG1298" i="91" s="1"/>
  <c r="AJ1298" i="91" s="1"/>
  <c r="AF1239" i="91"/>
  <c r="AG1239" i="91" s="1"/>
  <c r="AH1239" i="91" s="1"/>
  <c r="AK1239" i="91" s="1"/>
  <c r="AF1196" i="91"/>
  <c r="AG1196" i="91" s="1"/>
  <c r="AI1196" i="91" s="1"/>
  <c r="AF1292" i="91"/>
  <c r="AG1292" i="91" s="1"/>
  <c r="AM1196" i="91"/>
  <c r="AF1214" i="91"/>
  <c r="AG1214" i="91" s="1"/>
  <c r="AI1214" i="91" s="1"/>
  <c r="AL1292" i="91"/>
  <c r="AF1304" i="91"/>
  <c r="AG1304" i="91" s="1"/>
  <c r="AJ1304" i="91" s="1"/>
  <c r="AL1304" i="91"/>
  <c r="AL1214" i="91"/>
  <c r="AL1313" i="91"/>
  <c r="AM1313" i="91"/>
  <c r="AF1271" i="91"/>
  <c r="AG1271" i="91" s="1"/>
  <c r="AM1236" i="91"/>
  <c r="AF1307" i="91"/>
  <c r="AG1307" i="91" s="1"/>
  <c r="AJ1307" i="91" s="1"/>
  <c r="AL1209" i="91"/>
  <c r="AL1160" i="91"/>
  <c r="AM1311" i="91"/>
  <c r="AF1153" i="91"/>
  <c r="AG1153" i="91" s="1"/>
  <c r="AF1295" i="91"/>
  <c r="AG1295" i="91" s="1"/>
  <c r="AI1295" i="91" s="1"/>
  <c r="AM1302" i="91"/>
  <c r="AM1332" i="91"/>
  <c r="AL1271" i="91"/>
  <c r="AL1307" i="91"/>
  <c r="AM1209" i="91"/>
  <c r="AF1311" i="91"/>
  <c r="AG1311" i="91" s="1"/>
  <c r="AJ1311" i="91" s="1"/>
  <c r="AL1153" i="91"/>
  <c r="AL1230" i="91"/>
  <c r="AL1287" i="91"/>
  <c r="AF1232" i="91"/>
  <c r="AG1232" i="91" s="1"/>
  <c r="AI1232" i="91" s="1"/>
  <c r="AM1230" i="91"/>
  <c r="AM1287" i="91"/>
  <c r="AL1232" i="91"/>
  <c r="AL1233" i="91"/>
  <c r="AF1337" i="91"/>
  <c r="AG1337" i="91" s="1"/>
  <c r="AJ1337" i="91" s="1"/>
  <c r="AL1296" i="91"/>
  <c r="AF1185" i="91"/>
  <c r="AG1185" i="91" s="1"/>
  <c r="AL1278" i="91"/>
  <c r="AF1253" i="91"/>
  <c r="AG1253" i="91" s="1"/>
  <c r="AI1253" i="91" s="1"/>
  <c r="AL1266" i="91"/>
  <c r="AL1167" i="91"/>
  <c r="AM1296" i="91"/>
  <c r="AL1191" i="91"/>
  <c r="AM1278" i="91"/>
  <c r="AM1266" i="91"/>
  <c r="AM1191" i="91"/>
  <c r="AL1272" i="91"/>
  <c r="AF1167" i="91"/>
  <c r="AG1167" i="91" s="1"/>
  <c r="AH1167" i="91" s="1"/>
  <c r="AK1167" i="91" s="1"/>
  <c r="AF1325" i="91"/>
  <c r="AG1325" i="91" s="1"/>
  <c r="AL1305" i="91"/>
  <c r="AF1217" i="91"/>
  <c r="AG1217" i="91" s="1"/>
  <c r="AJ1217" i="91" s="1"/>
  <c r="AM1272" i="91"/>
  <c r="AJ1280" i="91"/>
  <c r="AI1280" i="91"/>
  <c r="AH1280" i="91"/>
  <c r="AK1280" i="91" s="1"/>
  <c r="AJ1329" i="91"/>
  <c r="AI1329" i="91"/>
  <c r="AH1329" i="91"/>
  <c r="AK1329" i="91" s="1"/>
  <c r="AJ1257" i="91"/>
  <c r="AI1257" i="91"/>
  <c r="AH1257" i="91"/>
  <c r="AK1257" i="91" s="1"/>
  <c r="AF1240" i="91"/>
  <c r="AG1240" i="91" s="1"/>
  <c r="AM1240" i="91"/>
  <c r="AL1240" i="91"/>
  <c r="AL1385" i="91"/>
  <c r="AP1385" i="91"/>
  <c r="AM1385" i="91"/>
  <c r="AF1385" i="91"/>
  <c r="AG1385" i="91" s="1"/>
  <c r="AQ1385" i="91"/>
  <c r="AO1385" i="91"/>
  <c r="AM1547" i="91"/>
  <c r="AL1547" i="91"/>
  <c r="AO1547" i="91"/>
  <c r="AF1547" i="91"/>
  <c r="AG1547" i="91" s="1"/>
  <c r="AP1547" i="91"/>
  <c r="AQ1547" i="91"/>
  <c r="AF1607" i="91"/>
  <c r="AG1607" i="91" s="1"/>
  <c r="AQ1607" i="91"/>
  <c r="AP1607" i="91"/>
  <c r="AO1607" i="91"/>
  <c r="AM1607" i="91"/>
  <c r="AL1607" i="91"/>
  <c r="AJ1341" i="91"/>
  <c r="AI1341" i="91"/>
  <c r="AH1341" i="91"/>
  <c r="AK1341" i="91" s="1"/>
  <c r="AS1341" i="91" s="1"/>
  <c r="AI1203" i="91"/>
  <c r="AJ1203" i="91"/>
  <c r="AH1203" i="91"/>
  <c r="AK1203" i="91" s="1"/>
  <c r="AF1201" i="91"/>
  <c r="AG1201" i="91" s="1"/>
  <c r="AM1201" i="91"/>
  <c r="AL1201" i="91"/>
  <c r="AM1190" i="91"/>
  <c r="AL1190" i="91"/>
  <c r="AF1190" i="91"/>
  <c r="AG1190" i="91" s="1"/>
  <c r="AF1291" i="91"/>
  <c r="AG1291" i="91" s="1"/>
  <c r="AM1291" i="91"/>
  <c r="AL1291" i="91"/>
  <c r="AL1374" i="91"/>
  <c r="AQ1374" i="91"/>
  <c r="AM1374" i="91"/>
  <c r="AF1374" i="91"/>
  <c r="AG1374" i="91" s="1"/>
  <c r="AP1374" i="91"/>
  <c r="AO1374" i="91"/>
  <c r="AL1380" i="91"/>
  <c r="AQ1380" i="91"/>
  <c r="AM1380" i="91"/>
  <c r="AF1380" i="91"/>
  <c r="AG1380" i="91" s="1"/>
  <c r="AO1380" i="91"/>
  <c r="AP1380" i="91"/>
  <c r="AL1416" i="91"/>
  <c r="AF1416" i="91"/>
  <c r="AG1416" i="91" s="1"/>
  <c r="AO1416" i="91"/>
  <c r="AP1416" i="91"/>
  <c r="AM1416" i="91"/>
  <c r="AQ1416" i="91"/>
  <c r="AQ1434" i="91"/>
  <c r="AM1434" i="91"/>
  <c r="AP1434" i="91"/>
  <c r="AO1434" i="91"/>
  <c r="AF1434" i="91"/>
  <c r="AG1434" i="91" s="1"/>
  <c r="AL1434" i="91"/>
  <c r="AQ1458" i="91"/>
  <c r="AP1458" i="91"/>
  <c r="AL1458" i="91"/>
  <c r="AF1458" i="91"/>
  <c r="AG1458" i="91" s="1"/>
  <c r="AO1458" i="91"/>
  <c r="AM1458" i="91"/>
  <c r="AQ1482" i="91"/>
  <c r="AP1482" i="91"/>
  <c r="AM1482" i="91"/>
  <c r="AO1482" i="91"/>
  <c r="AL1482" i="91"/>
  <c r="AF1482" i="91"/>
  <c r="AG1482" i="91" s="1"/>
  <c r="AQ1518" i="91"/>
  <c r="AP1518" i="91"/>
  <c r="AO1518" i="91"/>
  <c r="AM1518" i="91"/>
  <c r="AF1518" i="91"/>
  <c r="AG1518" i="91" s="1"/>
  <c r="AL1518" i="91"/>
  <c r="AO1524" i="91"/>
  <c r="AF1524" i="91"/>
  <c r="AG1524" i="91" s="1"/>
  <c r="AL1524" i="91"/>
  <c r="AM1524" i="91"/>
  <c r="AP1524" i="91"/>
  <c r="AQ1524" i="91"/>
  <c r="AO1536" i="91"/>
  <c r="AM1536" i="91"/>
  <c r="AF1536" i="91"/>
  <c r="AG1536" i="91" s="1"/>
  <c r="AL1536" i="91"/>
  <c r="AP1536" i="91"/>
  <c r="AQ1536" i="91"/>
  <c r="AM1560" i="91"/>
  <c r="AL1560" i="91"/>
  <c r="AQ1560" i="91"/>
  <c r="AF1560" i="91"/>
  <c r="AG1560" i="91" s="1"/>
  <c r="AO1560" i="91"/>
  <c r="AP1560" i="91"/>
  <c r="AF1578" i="91"/>
  <c r="AG1578" i="91" s="1"/>
  <c r="AQ1578" i="91"/>
  <c r="AP1578" i="91"/>
  <c r="AL1578" i="91"/>
  <c r="AM1578" i="91"/>
  <c r="AO1578" i="91"/>
  <c r="AO1590" i="91"/>
  <c r="AM1590" i="91"/>
  <c r="AQ1590" i="91"/>
  <c r="AP1590" i="91"/>
  <c r="AL1590" i="91"/>
  <c r="AF1590" i="91"/>
  <c r="AG1590" i="91" s="1"/>
  <c r="AQ1602" i="91"/>
  <c r="AP1602" i="91"/>
  <c r="AO1602" i="91"/>
  <c r="AM1602" i="91"/>
  <c r="AL1602" i="91"/>
  <c r="AF1602" i="91"/>
  <c r="AG1602" i="91" s="1"/>
  <c r="AQ1608" i="91"/>
  <c r="AP1608" i="91"/>
  <c r="AO1608" i="91"/>
  <c r="AF1608" i="91"/>
  <c r="AG1608" i="91" s="1"/>
  <c r="AL1608" i="91"/>
  <c r="AM1608" i="91"/>
  <c r="AO1614" i="91"/>
  <c r="AL1614" i="91"/>
  <c r="AF1614" i="91"/>
  <c r="AG1614" i="91" s="1"/>
  <c r="AP1614" i="91"/>
  <c r="AQ1614" i="91"/>
  <c r="AM1614" i="91"/>
  <c r="AF1625" i="91"/>
  <c r="AG1625" i="91" s="1"/>
  <c r="AP1625" i="91"/>
  <c r="AO1625" i="91"/>
  <c r="AQ1625" i="91"/>
  <c r="AM1625" i="91"/>
  <c r="AL1625" i="91"/>
  <c r="AQ1639" i="91"/>
  <c r="AP1639" i="91"/>
  <c r="AO1639" i="91"/>
  <c r="AL1639" i="91"/>
  <c r="AM1639" i="91"/>
  <c r="AF1639" i="91"/>
  <c r="AG1639" i="91" s="1"/>
  <c r="AI1227" i="91"/>
  <c r="AJ1227" i="91"/>
  <c r="AH1227" i="91"/>
  <c r="AK1227" i="91" s="1"/>
  <c r="AJ1229" i="91"/>
  <c r="AI1229" i="91"/>
  <c r="AH1229" i="91"/>
  <c r="AK1229" i="91" s="1"/>
  <c r="AJ1305" i="91"/>
  <c r="AI1305" i="91"/>
  <c r="AH1305" i="91"/>
  <c r="AK1305" i="91" s="1"/>
  <c r="AJ1250" i="91"/>
  <c r="AI1250" i="91"/>
  <c r="AH1250" i="91"/>
  <c r="AK1250" i="91" s="1"/>
  <c r="AJ1208" i="91"/>
  <c r="AI1208" i="91"/>
  <c r="AH1208" i="91"/>
  <c r="AK1208" i="91" s="1"/>
  <c r="AJ1322" i="91"/>
  <c r="AI1322" i="91"/>
  <c r="AH1322" i="91"/>
  <c r="AK1322" i="91" s="1"/>
  <c r="AJ1241" i="91"/>
  <c r="AI1241" i="91"/>
  <c r="AH1241" i="91"/>
  <c r="AK1241" i="91" s="1"/>
  <c r="AM1165" i="91"/>
  <c r="AL1165" i="91"/>
  <c r="AF1165" i="91"/>
  <c r="AG1165" i="91" s="1"/>
  <c r="AM1158" i="91"/>
  <c r="AL1158" i="91"/>
  <c r="AF1158" i="91"/>
  <c r="AG1158" i="91" s="1"/>
  <c r="AF1207" i="91"/>
  <c r="AG1207" i="91" s="1"/>
  <c r="AM1207" i="91"/>
  <c r="AL1207" i="91"/>
  <c r="AF1210" i="91"/>
  <c r="AG1210" i="91" s="1"/>
  <c r="AM1210" i="91"/>
  <c r="AL1210" i="91"/>
  <c r="AF1246" i="91"/>
  <c r="AG1246" i="91" s="1"/>
  <c r="AM1246" i="91"/>
  <c r="AL1246" i="91"/>
  <c r="AF1258" i="91"/>
  <c r="AG1258" i="91" s="1"/>
  <c r="AM1258" i="91"/>
  <c r="AL1258" i="91"/>
  <c r="AF1294" i="91"/>
  <c r="AG1294" i="91" s="1"/>
  <c r="AM1294" i="91"/>
  <c r="AL1294" i="91"/>
  <c r="AF1330" i="91"/>
  <c r="AG1330" i="91" s="1"/>
  <c r="AM1330" i="91"/>
  <c r="AL1330" i="91"/>
  <c r="AL1344" i="91"/>
  <c r="AM1344" i="91"/>
  <c r="AF1344" i="91"/>
  <c r="AG1344" i="91" s="1"/>
  <c r="AQ1344" i="91"/>
  <c r="AP1344" i="91"/>
  <c r="AO1344" i="91"/>
  <c r="AL1350" i="91"/>
  <c r="AF1350" i="91"/>
  <c r="AG1350" i="91" s="1"/>
  <c r="AQ1350" i="91"/>
  <c r="AO1350" i="91"/>
  <c r="AP1350" i="91"/>
  <c r="AM1350" i="91"/>
  <c r="AL1368" i="91"/>
  <c r="AO1368" i="91"/>
  <c r="AQ1368" i="91"/>
  <c r="AF1368" i="91"/>
  <c r="AG1368" i="91" s="1"/>
  <c r="AP1368" i="91"/>
  <c r="AM1368" i="91"/>
  <c r="AL1392" i="91"/>
  <c r="AF1392" i="91"/>
  <c r="AG1392" i="91" s="1"/>
  <c r="AP1392" i="91"/>
  <c r="AM1392" i="91"/>
  <c r="AQ1392" i="91"/>
  <c r="AO1392" i="91"/>
  <c r="AL1404" i="91"/>
  <c r="AQ1404" i="91"/>
  <c r="AP1404" i="91"/>
  <c r="AF1404" i="91"/>
  <c r="AG1404" i="91" s="1"/>
  <c r="AM1404" i="91"/>
  <c r="AO1404" i="91"/>
  <c r="AQ1428" i="91"/>
  <c r="AP1428" i="91"/>
  <c r="AO1428" i="91"/>
  <c r="AM1428" i="91"/>
  <c r="AL1428" i="91"/>
  <c r="AF1428" i="91"/>
  <c r="AG1428" i="91" s="1"/>
  <c r="AQ1440" i="91"/>
  <c r="AP1440" i="91"/>
  <c r="AO1440" i="91"/>
  <c r="AM1440" i="91"/>
  <c r="AF1440" i="91"/>
  <c r="AG1440" i="91" s="1"/>
  <c r="AL1440" i="91"/>
  <c r="AQ1464" i="91"/>
  <c r="AF1464" i="91"/>
  <c r="AG1464" i="91" s="1"/>
  <c r="AP1464" i="91"/>
  <c r="AO1464" i="91"/>
  <c r="AL1464" i="91"/>
  <c r="AM1464" i="91"/>
  <c r="AQ1470" i="91"/>
  <c r="AL1470" i="91"/>
  <c r="AP1470" i="91"/>
  <c r="AO1470" i="91"/>
  <c r="AM1470" i="91"/>
  <c r="AF1470" i="91"/>
  <c r="AG1470" i="91" s="1"/>
  <c r="AQ1476" i="91"/>
  <c r="AP1476" i="91"/>
  <c r="AM1476" i="91"/>
  <c r="AL1476" i="91"/>
  <c r="AO1476" i="91"/>
  <c r="AF1476" i="91"/>
  <c r="AG1476" i="91" s="1"/>
  <c r="AQ1494" i="91"/>
  <c r="AF1494" i="91"/>
  <c r="AG1494" i="91" s="1"/>
  <c r="AP1494" i="91"/>
  <c r="AO1494" i="91"/>
  <c r="AM1494" i="91"/>
  <c r="AL1494" i="91"/>
  <c r="AQ1500" i="91"/>
  <c r="AP1500" i="91"/>
  <c r="AO1500" i="91"/>
  <c r="AM1500" i="91"/>
  <c r="AL1500" i="91"/>
  <c r="AF1500" i="91"/>
  <c r="AG1500" i="91" s="1"/>
  <c r="AM1542" i="91"/>
  <c r="AP1542" i="91"/>
  <c r="AL1542" i="91"/>
  <c r="AQ1542" i="91"/>
  <c r="AO1542" i="91"/>
  <c r="AF1542" i="91"/>
  <c r="AG1542" i="91" s="1"/>
  <c r="AP1548" i="91"/>
  <c r="AF1548" i="91"/>
  <c r="AG1548" i="91" s="1"/>
  <c r="AO1548" i="91"/>
  <c r="AL1548" i="91"/>
  <c r="AQ1548" i="91"/>
  <c r="AM1548" i="91"/>
  <c r="AF1554" i="91"/>
  <c r="AG1554" i="91" s="1"/>
  <c r="AQ1554" i="91"/>
  <c r="AM1554" i="91"/>
  <c r="AP1554" i="91"/>
  <c r="AO1554" i="91"/>
  <c r="AL1554" i="91"/>
  <c r="AF1566" i="91"/>
  <c r="AG1566" i="91" s="1"/>
  <c r="AQ1566" i="91"/>
  <c r="AP1566" i="91"/>
  <c r="AL1566" i="91"/>
  <c r="AM1566" i="91"/>
  <c r="AO1566" i="91"/>
  <c r="AQ1572" i="91"/>
  <c r="AF1572" i="91"/>
  <c r="AG1572" i="91" s="1"/>
  <c r="AP1572" i="91"/>
  <c r="AO1572" i="91"/>
  <c r="AM1572" i="91"/>
  <c r="AL1572" i="91"/>
  <c r="AF1584" i="91"/>
  <c r="AG1584" i="91" s="1"/>
  <c r="AL1584" i="91"/>
  <c r="AQ1584" i="91"/>
  <c r="AP1584" i="91"/>
  <c r="AO1584" i="91"/>
  <c r="AM1584" i="91"/>
  <c r="AM1596" i="91"/>
  <c r="AL1596" i="91"/>
  <c r="AQ1596" i="91"/>
  <c r="AP1596" i="91"/>
  <c r="AO1596" i="91"/>
  <c r="AF1596" i="91"/>
  <c r="AG1596" i="91" s="1"/>
  <c r="AF1631" i="91"/>
  <c r="AG1631" i="91" s="1"/>
  <c r="AO1631" i="91"/>
  <c r="AQ1631" i="91"/>
  <c r="AM1631" i="91"/>
  <c r="AP1631" i="91"/>
  <c r="AL1631" i="91"/>
  <c r="AF1638" i="91"/>
  <c r="AG1638" i="91" s="1"/>
  <c r="AQ1638" i="91"/>
  <c r="AP1638" i="91"/>
  <c r="AO1638" i="91"/>
  <c r="AM1638" i="91"/>
  <c r="AL1638" i="91"/>
  <c r="AF1644" i="91"/>
  <c r="AG1644" i="91" s="1"/>
  <c r="AO1644" i="91"/>
  <c r="AQ1644" i="91"/>
  <c r="AP1644" i="91"/>
  <c r="AM1644" i="91"/>
  <c r="AL1644" i="91"/>
  <c r="AI1182" i="91"/>
  <c r="AJ1182" i="91"/>
  <c r="AH1182" i="91"/>
  <c r="AK1182" i="91" s="1"/>
  <c r="AI1334" i="91"/>
  <c r="AJ1284" i="91"/>
  <c r="AI1284" i="91"/>
  <c r="AH1284" i="91"/>
  <c r="AK1284" i="91" s="1"/>
  <c r="AI1245" i="91"/>
  <c r="AJ1245" i="91"/>
  <c r="AH1245" i="91"/>
  <c r="AK1245" i="91" s="1"/>
  <c r="Z11" i="91"/>
  <c r="AL1373" i="91"/>
  <c r="AO1373" i="91"/>
  <c r="AM1373" i="91"/>
  <c r="AF1373" i="91"/>
  <c r="AG1373" i="91" s="1"/>
  <c r="AQ1373" i="91"/>
  <c r="AP1373" i="91"/>
  <c r="AQ1481" i="91"/>
  <c r="AP1481" i="91"/>
  <c r="AM1481" i="91"/>
  <c r="AO1481" i="91"/>
  <c r="AL1481" i="91"/>
  <c r="AF1481" i="91"/>
  <c r="AG1481" i="91" s="1"/>
  <c r="AF1632" i="91"/>
  <c r="AG1632" i="91" s="1"/>
  <c r="AQ1632" i="91"/>
  <c r="AM1632" i="91"/>
  <c r="AL1632" i="91"/>
  <c r="AP1632" i="91"/>
  <c r="AO1632" i="91"/>
  <c r="AF1195" i="91"/>
  <c r="AG1195" i="91" s="1"/>
  <c r="AM1195" i="91"/>
  <c r="AL1195" i="91"/>
  <c r="AF1198" i="91"/>
  <c r="AG1198" i="91" s="1"/>
  <c r="AM1198" i="91"/>
  <c r="AL1198" i="91"/>
  <c r="AF1243" i="91"/>
  <c r="AG1243" i="91" s="1"/>
  <c r="AM1243" i="91"/>
  <c r="AL1243" i="91"/>
  <c r="AF1327" i="91"/>
  <c r="AG1327" i="91" s="1"/>
  <c r="AM1327" i="91"/>
  <c r="AL1327" i="91"/>
  <c r="AL1356" i="91"/>
  <c r="AO1356" i="91"/>
  <c r="AF1356" i="91"/>
  <c r="AG1356" i="91" s="1"/>
  <c r="AQ1356" i="91"/>
  <c r="AP1356" i="91"/>
  <c r="AM1356" i="91"/>
  <c r="AL1362" i="91"/>
  <c r="AF1362" i="91"/>
  <c r="AG1362" i="91" s="1"/>
  <c r="AP1362" i="91"/>
  <c r="AM1362" i="91"/>
  <c r="AO1362" i="91"/>
  <c r="AQ1362" i="91"/>
  <c r="AL1386" i="91"/>
  <c r="AO1386" i="91"/>
  <c r="AF1386" i="91"/>
  <c r="AG1386" i="91" s="1"/>
  <c r="AP1386" i="91"/>
  <c r="AM1386" i="91"/>
  <c r="AQ1386" i="91"/>
  <c r="AL1398" i="91"/>
  <c r="AO1398" i="91"/>
  <c r="AQ1398" i="91"/>
  <c r="AF1398" i="91"/>
  <c r="AG1398" i="91" s="1"/>
  <c r="AP1398" i="91"/>
  <c r="AM1398" i="91"/>
  <c r="AL1410" i="91"/>
  <c r="AF1410" i="91"/>
  <c r="AG1410" i="91" s="1"/>
  <c r="AM1410" i="91"/>
  <c r="AP1410" i="91"/>
  <c r="AQ1410" i="91"/>
  <c r="AO1410" i="91"/>
  <c r="AL1422" i="91"/>
  <c r="AP1422" i="91"/>
  <c r="AM1422" i="91"/>
  <c r="AF1422" i="91"/>
  <c r="AG1422" i="91" s="1"/>
  <c r="AQ1422" i="91"/>
  <c r="AO1422" i="91"/>
  <c r="AQ1446" i="91"/>
  <c r="AP1446" i="91"/>
  <c r="AO1446" i="91"/>
  <c r="AF1446" i="91"/>
  <c r="AG1446" i="91" s="1"/>
  <c r="AL1446" i="91"/>
  <c r="AM1446" i="91"/>
  <c r="AQ1452" i="91"/>
  <c r="AP1452" i="91"/>
  <c r="AO1452" i="91"/>
  <c r="AF1452" i="91"/>
  <c r="AG1452" i="91" s="1"/>
  <c r="AL1452" i="91"/>
  <c r="AM1452" i="91"/>
  <c r="AQ1488" i="91"/>
  <c r="AF1488" i="91"/>
  <c r="AG1488" i="91" s="1"/>
  <c r="AP1488" i="91"/>
  <c r="AO1488" i="91"/>
  <c r="AM1488" i="91"/>
  <c r="AL1488" i="91"/>
  <c r="AQ1506" i="91"/>
  <c r="AP1506" i="91"/>
  <c r="AO1506" i="91"/>
  <c r="AM1506" i="91"/>
  <c r="AL1506" i="91"/>
  <c r="AF1506" i="91"/>
  <c r="AG1506" i="91" s="1"/>
  <c r="AQ1512" i="91"/>
  <c r="AP1512" i="91"/>
  <c r="AO1512" i="91"/>
  <c r="AM1512" i="91"/>
  <c r="AL1512" i="91"/>
  <c r="AF1512" i="91"/>
  <c r="AG1512" i="91" s="1"/>
  <c r="AM1530" i="91"/>
  <c r="AL1530" i="91"/>
  <c r="AP1530" i="91"/>
  <c r="AO1530" i="91"/>
  <c r="AQ1530" i="91"/>
  <c r="AF1530" i="91"/>
  <c r="AG1530" i="91" s="1"/>
  <c r="AI1194" i="91"/>
  <c r="AJ1194" i="91"/>
  <c r="AH1194" i="91"/>
  <c r="AK1194" i="91" s="1"/>
  <c r="AI1218" i="91"/>
  <c r="AJ1218" i="91"/>
  <c r="AH1218" i="91"/>
  <c r="AK1218" i="91" s="1"/>
  <c r="AM1170" i="91"/>
  <c r="AL1170" i="91"/>
  <c r="AF1170" i="91"/>
  <c r="AG1170" i="91" s="1"/>
  <c r="AM1152" i="91"/>
  <c r="AF1152" i="91"/>
  <c r="AG1152" i="91" s="1"/>
  <c r="AL1152" i="91"/>
  <c r="AF1216" i="91"/>
  <c r="AG1216" i="91" s="1"/>
  <c r="AM1216" i="91"/>
  <c r="AL1216" i="91"/>
  <c r="AF1219" i="91"/>
  <c r="AG1219" i="91" s="1"/>
  <c r="AM1219" i="91"/>
  <c r="AL1219" i="91"/>
  <c r="AF1249" i="91"/>
  <c r="AG1249" i="91" s="1"/>
  <c r="AM1249" i="91"/>
  <c r="AL1249" i="91"/>
  <c r="AF1261" i="91"/>
  <c r="AG1261" i="91" s="1"/>
  <c r="AM1261" i="91"/>
  <c r="AL1261" i="91"/>
  <c r="AF1297" i="91"/>
  <c r="AG1297" i="91" s="1"/>
  <c r="AM1297" i="91"/>
  <c r="AL1297" i="91"/>
  <c r="AF1333" i="91"/>
  <c r="AG1333" i="91" s="1"/>
  <c r="AM1333" i="91"/>
  <c r="AL1333" i="91"/>
  <c r="AL1357" i="91"/>
  <c r="AF1357" i="91"/>
  <c r="AG1357" i="91" s="1"/>
  <c r="AQ1357" i="91"/>
  <c r="AO1357" i="91"/>
  <c r="AM1357" i="91"/>
  <c r="AP1357" i="91"/>
  <c r="AL1363" i="91"/>
  <c r="AF1363" i="91"/>
  <c r="AG1363" i="91" s="1"/>
  <c r="AP1363" i="91"/>
  <c r="AM1363" i="91"/>
  <c r="AO1363" i="91"/>
  <c r="AQ1363" i="91"/>
  <c r="AL1381" i="91"/>
  <c r="AM1381" i="91"/>
  <c r="AQ1381" i="91"/>
  <c r="AO1381" i="91"/>
  <c r="AF1381" i="91"/>
  <c r="AG1381" i="91" s="1"/>
  <c r="AP1381" i="91"/>
  <c r="AL1387" i="91"/>
  <c r="AF1387" i="91"/>
  <c r="AG1387" i="91" s="1"/>
  <c r="AQ1387" i="91"/>
  <c r="AO1387" i="91"/>
  <c r="AP1387" i="91"/>
  <c r="AM1387" i="91"/>
  <c r="AL1399" i="91"/>
  <c r="AO1399" i="91"/>
  <c r="AF1399" i="91"/>
  <c r="AG1399" i="91" s="1"/>
  <c r="AQ1399" i="91"/>
  <c r="AP1399" i="91"/>
  <c r="AM1399" i="91"/>
  <c r="AL1405" i="91"/>
  <c r="AQ1405" i="91"/>
  <c r="AO1405" i="91"/>
  <c r="AF1405" i="91"/>
  <c r="AG1405" i="91" s="1"/>
  <c r="AP1405" i="91"/>
  <c r="AM1405" i="91"/>
  <c r="AL1411" i="91"/>
  <c r="AM1411" i="91"/>
  <c r="AF1411" i="91"/>
  <c r="AG1411" i="91" s="1"/>
  <c r="AQ1411" i="91"/>
  <c r="AO1411" i="91"/>
  <c r="AP1411" i="91"/>
  <c r="AQ1429" i="91"/>
  <c r="AP1429" i="91"/>
  <c r="AO1429" i="91"/>
  <c r="AM1429" i="91"/>
  <c r="AL1429" i="91"/>
  <c r="AF1429" i="91"/>
  <c r="AG1429" i="91" s="1"/>
  <c r="AQ1435" i="91"/>
  <c r="AP1435" i="91"/>
  <c r="AO1435" i="91"/>
  <c r="AM1435" i="91"/>
  <c r="AL1435" i="91"/>
  <c r="AF1435" i="91"/>
  <c r="AG1435" i="91" s="1"/>
  <c r="AP1453" i="91"/>
  <c r="AO1453" i="91"/>
  <c r="AL1453" i="91"/>
  <c r="AF1453" i="91"/>
  <c r="AG1453" i="91" s="1"/>
  <c r="AM1453" i="91"/>
  <c r="AQ1453" i="91"/>
  <c r="AQ1477" i="91"/>
  <c r="AL1477" i="91"/>
  <c r="AF1477" i="91"/>
  <c r="AG1477" i="91" s="1"/>
  <c r="AP1477" i="91"/>
  <c r="AO1477" i="91"/>
  <c r="AM1477" i="91"/>
  <c r="AQ1483" i="91"/>
  <c r="AP1483" i="91"/>
  <c r="AM1483" i="91"/>
  <c r="AO1483" i="91"/>
  <c r="AL1483" i="91"/>
  <c r="AF1483" i="91"/>
  <c r="AG1483" i="91" s="1"/>
  <c r="AQ1507" i="91"/>
  <c r="AP1507" i="91"/>
  <c r="AO1507" i="91"/>
  <c r="AL1507" i="91"/>
  <c r="AM1507" i="91"/>
  <c r="AF1507" i="91"/>
  <c r="AG1507" i="91" s="1"/>
  <c r="AQ1513" i="91"/>
  <c r="AP1513" i="91"/>
  <c r="AO1513" i="91"/>
  <c r="AL1513" i="91"/>
  <c r="AM1513" i="91"/>
  <c r="AF1513" i="91"/>
  <c r="AG1513" i="91" s="1"/>
  <c r="AQ1519" i="91"/>
  <c r="AF1519" i="91"/>
  <c r="AG1519" i="91" s="1"/>
  <c r="AP1519" i="91"/>
  <c r="AO1519" i="91"/>
  <c r="AM1519" i="91"/>
  <c r="AL1519" i="91"/>
  <c r="AL1525" i="91"/>
  <c r="AP1525" i="91"/>
  <c r="AO1525" i="91"/>
  <c r="AM1525" i="91"/>
  <c r="AF1525" i="91"/>
  <c r="AG1525" i="91" s="1"/>
  <c r="AQ1525" i="91"/>
  <c r="AF1531" i="91"/>
  <c r="AG1531" i="91" s="1"/>
  <c r="AP1531" i="91"/>
  <c r="AQ1531" i="91"/>
  <c r="AO1531" i="91"/>
  <c r="AM1531" i="91"/>
  <c r="AL1531" i="91"/>
  <c r="AM1537" i="91"/>
  <c r="AL1537" i="91"/>
  <c r="AO1537" i="91"/>
  <c r="AP1537" i="91"/>
  <c r="AQ1537" i="91"/>
  <c r="AF1537" i="91"/>
  <c r="AG1537" i="91" s="1"/>
  <c r="AF1555" i="91"/>
  <c r="AG1555" i="91" s="1"/>
  <c r="AP1555" i="91"/>
  <c r="AL1555" i="91"/>
  <c r="AQ1555" i="91"/>
  <c r="AO1555" i="91"/>
  <c r="AM1555" i="91"/>
  <c r="AF1561" i="91"/>
  <c r="AG1561" i="91" s="1"/>
  <c r="AP1561" i="91"/>
  <c r="AO1561" i="91"/>
  <c r="AL1561" i="91"/>
  <c r="AM1561" i="91"/>
  <c r="AQ1561" i="91"/>
  <c r="AF1574" i="91"/>
  <c r="AG1574" i="91" s="1"/>
  <c r="AQ1574" i="91"/>
  <c r="AP1574" i="91"/>
  <c r="AL1574" i="91"/>
  <c r="AO1574" i="91"/>
  <c r="AM1574" i="91"/>
  <c r="AO1585" i="91"/>
  <c r="AF1585" i="91"/>
  <c r="AG1585" i="91" s="1"/>
  <c r="AM1585" i="91"/>
  <c r="AL1585" i="91"/>
  <c r="AQ1585" i="91"/>
  <c r="AP1585" i="91"/>
  <c r="AP1597" i="91"/>
  <c r="AQ1597" i="91"/>
  <c r="AO1597" i="91"/>
  <c r="AF1597" i="91"/>
  <c r="AG1597" i="91" s="1"/>
  <c r="AM1597" i="91"/>
  <c r="AL1597" i="91"/>
  <c r="AM1603" i="91"/>
  <c r="AL1603" i="91"/>
  <c r="AO1603" i="91"/>
  <c r="AF1603" i="91"/>
  <c r="AG1603" i="91" s="1"/>
  <c r="AQ1603" i="91"/>
  <c r="AP1603" i="91"/>
  <c r="AF1609" i="91"/>
  <c r="AG1609" i="91" s="1"/>
  <c r="AQ1609" i="91"/>
  <c r="AP1609" i="91"/>
  <c r="AO1609" i="91"/>
  <c r="AM1609" i="91"/>
  <c r="AL1609" i="91"/>
  <c r="AF1616" i="91"/>
  <c r="AG1616" i="91" s="1"/>
  <c r="AQ1616" i="91"/>
  <c r="AM1616" i="91"/>
  <c r="AP1616" i="91"/>
  <c r="AO1616" i="91"/>
  <c r="AL1616" i="91"/>
  <c r="AF1621" i="91"/>
  <c r="AG1621" i="91" s="1"/>
  <c r="AL1621" i="91"/>
  <c r="AQ1621" i="91"/>
  <c r="AP1621" i="91"/>
  <c r="AM1621" i="91"/>
  <c r="AO1621" i="91"/>
  <c r="AF1633" i="91"/>
  <c r="AG1633" i="91" s="1"/>
  <c r="AQ1633" i="91"/>
  <c r="AO1633" i="91"/>
  <c r="AL1633" i="91"/>
  <c r="AP1633" i="91"/>
  <c r="AM1633" i="91"/>
  <c r="AJ1271" i="91"/>
  <c r="AI1271" i="91"/>
  <c r="AH1271" i="91"/>
  <c r="AK1271" i="91" s="1"/>
  <c r="AI1153" i="91"/>
  <c r="AJ1153" i="91"/>
  <c r="AH1153" i="91"/>
  <c r="AK1153" i="91" s="1"/>
  <c r="AI1224" i="91"/>
  <c r="AJ1224" i="91"/>
  <c r="AH1224" i="91"/>
  <c r="AK1224" i="91" s="1"/>
  <c r="AH1295" i="91"/>
  <c r="AK1295" i="91" s="1"/>
  <c r="Y11" i="91"/>
  <c r="AF1186" i="91"/>
  <c r="AG1186" i="91" s="1"/>
  <c r="AM1186" i="91"/>
  <c r="AL1186" i="91"/>
  <c r="AM1184" i="91"/>
  <c r="AL1184" i="91"/>
  <c r="AF1184" i="91"/>
  <c r="AG1184" i="91" s="1"/>
  <c r="AL1415" i="91"/>
  <c r="AO1415" i="91"/>
  <c r="AF1415" i="91"/>
  <c r="AG1415" i="91" s="1"/>
  <c r="AQ1415" i="91"/>
  <c r="AM1415" i="91"/>
  <c r="AP1415" i="91"/>
  <c r="AQ1475" i="91"/>
  <c r="AP1475" i="91"/>
  <c r="AO1475" i="91"/>
  <c r="AF1475" i="91"/>
  <c r="AG1475" i="91" s="1"/>
  <c r="AM1475" i="91"/>
  <c r="AL1475" i="91"/>
  <c r="AF1601" i="91"/>
  <c r="AG1601" i="91" s="1"/>
  <c r="AP1601" i="91"/>
  <c r="AO1601" i="91"/>
  <c r="AQ1601" i="91"/>
  <c r="AM1601" i="91"/>
  <c r="AL1601" i="91"/>
  <c r="AF1150" i="91"/>
  <c r="AG1150" i="91" s="1"/>
  <c r="AM1150" i="91"/>
  <c r="AL1150" i="91"/>
  <c r="AF1228" i="91"/>
  <c r="AG1228" i="91" s="1"/>
  <c r="AM1228" i="91"/>
  <c r="AL1228" i="91"/>
  <c r="AF1336" i="91"/>
  <c r="AG1336" i="91" s="1"/>
  <c r="AM1336" i="91"/>
  <c r="AL1336" i="91"/>
  <c r="AL1393" i="91"/>
  <c r="AO1393" i="91"/>
  <c r="AQ1393" i="91"/>
  <c r="AP1393" i="91"/>
  <c r="AF1393" i="91"/>
  <c r="AG1393" i="91" s="1"/>
  <c r="AM1393" i="91"/>
  <c r="AL1423" i="91"/>
  <c r="AP1423" i="91"/>
  <c r="AF1423" i="91"/>
  <c r="AG1423" i="91" s="1"/>
  <c r="AQ1423" i="91"/>
  <c r="AM1423" i="91"/>
  <c r="AO1423" i="91"/>
  <c r="AQ1465" i="91"/>
  <c r="AP1465" i="91"/>
  <c r="AM1465" i="91"/>
  <c r="AL1465" i="91"/>
  <c r="AO1465" i="91"/>
  <c r="AF1465" i="91"/>
  <c r="AG1465" i="91" s="1"/>
  <c r="AP1489" i="91"/>
  <c r="AF1489" i="91"/>
  <c r="AG1489" i="91" s="1"/>
  <c r="AQ1489" i="91"/>
  <c r="AO1489" i="91"/>
  <c r="AM1489" i="91"/>
  <c r="AL1489" i="91"/>
  <c r="AF1549" i="91"/>
  <c r="AG1549" i="91" s="1"/>
  <c r="AQ1549" i="91"/>
  <c r="AO1549" i="91"/>
  <c r="AP1549" i="91"/>
  <c r="AM1549" i="91"/>
  <c r="AL1549" i="91"/>
  <c r="AF1579" i="91"/>
  <c r="AG1579" i="91" s="1"/>
  <c r="AQ1579" i="91"/>
  <c r="AP1579" i="91"/>
  <c r="AO1579" i="91"/>
  <c r="AM1579" i="91"/>
  <c r="AL1579" i="91"/>
  <c r="AF1627" i="91"/>
  <c r="AG1627" i="91" s="1"/>
  <c r="AQ1627" i="91"/>
  <c r="AP1627" i="91"/>
  <c r="AO1627" i="91"/>
  <c r="AL1627" i="91"/>
  <c r="AM1627" i="91"/>
  <c r="AI1236" i="91"/>
  <c r="AJ1236" i="91"/>
  <c r="AH1236" i="91"/>
  <c r="AK1236" i="91" s="1"/>
  <c r="AM1163" i="91"/>
  <c r="AL1163" i="91"/>
  <c r="AF1163" i="91"/>
  <c r="AG1163" i="91" s="1"/>
  <c r="AM1157" i="91"/>
  <c r="AL1157" i="91"/>
  <c r="AF1157" i="91"/>
  <c r="AG1157" i="91" s="1"/>
  <c r="AM1169" i="91"/>
  <c r="AL1169" i="91"/>
  <c r="AF1169" i="91"/>
  <c r="AG1169" i="91" s="1"/>
  <c r="AM1151" i="91"/>
  <c r="AL1151" i="91"/>
  <c r="AF1151" i="91"/>
  <c r="AG1151" i="91" s="1"/>
  <c r="AF1255" i="91"/>
  <c r="AG1255" i="91" s="1"/>
  <c r="AM1255" i="91"/>
  <c r="AL1255" i="91"/>
  <c r="AF1267" i="91"/>
  <c r="AG1267" i="91" s="1"/>
  <c r="AM1267" i="91"/>
  <c r="AL1267" i="91"/>
  <c r="AF1303" i="91"/>
  <c r="AG1303" i="91" s="1"/>
  <c r="AM1303" i="91"/>
  <c r="AL1303" i="91"/>
  <c r="AF1339" i="91"/>
  <c r="AG1339" i="91" s="1"/>
  <c r="AM1339" i="91"/>
  <c r="AL1339" i="91"/>
  <c r="AF1346" i="91"/>
  <c r="AG1346" i="91" s="1"/>
  <c r="AQ1346" i="91"/>
  <c r="AO1346" i="91"/>
  <c r="AP1346" i="91"/>
  <c r="AM1346" i="91"/>
  <c r="AL1346" i="91"/>
  <c r="AL1364" i="91"/>
  <c r="AO1364" i="91"/>
  <c r="AF1364" i="91"/>
  <c r="AG1364" i="91" s="1"/>
  <c r="AQ1364" i="91"/>
  <c r="AM1364" i="91"/>
  <c r="AP1364" i="91"/>
  <c r="AL1388" i="91"/>
  <c r="AF1388" i="91"/>
  <c r="AG1388" i="91" s="1"/>
  <c r="AQ1388" i="91"/>
  <c r="AO1388" i="91"/>
  <c r="AP1388" i="91"/>
  <c r="AM1388" i="91"/>
  <c r="AL1394" i="91"/>
  <c r="AM1394" i="91"/>
  <c r="AQ1394" i="91"/>
  <c r="AO1394" i="91"/>
  <c r="AF1394" i="91"/>
  <c r="AG1394" i="91" s="1"/>
  <c r="AP1394" i="91"/>
  <c r="AL1406" i="91"/>
  <c r="AQ1406" i="91"/>
  <c r="AF1406" i="91"/>
  <c r="AG1406" i="91" s="1"/>
  <c r="AO1406" i="91"/>
  <c r="AP1406" i="91"/>
  <c r="AM1406" i="91"/>
  <c r="AL1412" i="91"/>
  <c r="AQ1412" i="91"/>
  <c r="AF1412" i="91"/>
  <c r="AG1412" i="91" s="1"/>
  <c r="AP1412" i="91"/>
  <c r="AM1412" i="91"/>
  <c r="AO1412" i="91"/>
  <c r="AL1418" i="91"/>
  <c r="AP1418" i="91"/>
  <c r="AF1418" i="91"/>
  <c r="AG1418" i="91" s="1"/>
  <c r="AQ1418" i="91"/>
  <c r="AO1418" i="91"/>
  <c r="AM1418" i="91"/>
  <c r="AL1424" i="91"/>
  <c r="AQ1424" i="91"/>
  <c r="AM1424" i="91"/>
  <c r="AF1424" i="91"/>
  <c r="AG1424" i="91" s="1"/>
  <c r="AP1424" i="91"/>
  <c r="AO1424" i="91"/>
  <c r="AQ1430" i="91"/>
  <c r="AP1430" i="91"/>
  <c r="AO1430" i="91"/>
  <c r="AL1430" i="91"/>
  <c r="AM1430" i="91"/>
  <c r="AF1430" i="91"/>
  <c r="AG1430" i="91" s="1"/>
  <c r="AQ1442" i="91"/>
  <c r="AF1442" i="91"/>
  <c r="AG1442" i="91" s="1"/>
  <c r="AP1442" i="91"/>
  <c r="AO1442" i="91"/>
  <c r="AM1442" i="91"/>
  <c r="AL1442" i="91"/>
  <c r="AQ1448" i="91"/>
  <c r="AF1448" i="91"/>
  <c r="AG1448" i="91" s="1"/>
  <c r="AP1448" i="91"/>
  <c r="AO1448" i="91"/>
  <c r="AM1448" i="91"/>
  <c r="AL1448" i="91"/>
  <c r="AQ1460" i="91"/>
  <c r="AO1460" i="91"/>
  <c r="AP1460" i="91"/>
  <c r="AF1460" i="91"/>
  <c r="AG1460" i="91" s="1"/>
  <c r="AM1460" i="91"/>
  <c r="AL1460" i="91"/>
  <c r="AQ1466" i="91"/>
  <c r="AP1466" i="91"/>
  <c r="AO1466" i="91"/>
  <c r="AL1466" i="91"/>
  <c r="AM1466" i="91"/>
  <c r="AF1466" i="91"/>
  <c r="AG1466" i="91" s="1"/>
  <c r="AQ1484" i="91"/>
  <c r="AP1484" i="91"/>
  <c r="AO1484" i="91"/>
  <c r="AM1484" i="91"/>
  <c r="AL1484" i="91"/>
  <c r="AF1484" i="91"/>
  <c r="AG1484" i="91" s="1"/>
  <c r="AQ1502" i="91"/>
  <c r="AP1502" i="91"/>
  <c r="AO1502" i="91"/>
  <c r="AM1502" i="91"/>
  <c r="AL1502" i="91"/>
  <c r="AF1502" i="91"/>
  <c r="AG1502" i="91" s="1"/>
  <c r="AQ1508" i="91"/>
  <c r="AP1508" i="91"/>
  <c r="AO1508" i="91"/>
  <c r="AL1508" i="91"/>
  <c r="AF1508" i="91"/>
  <c r="AG1508" i="91" s="1"/>
  <c r="AM1508" i="91"/>
  <c r="AP1520" i="91"/>
  <c r="AL1520" i="91"/>
  <c r="AO1520" i="91"/>
  <c r="AM1520" i="91"/>
  <c r="AF1520" i="91"/>
  <c r="AG1520" i="91" s="1"/>
  <c r="AQ1520" i="91"/>
  <c r="AF1526" i="91"/>
  <c r="AG1526" i="91" s="1"/>
  <c r="AP1526" i="91"/>
  <c r="AQ1526" i="91"/>
  <c r="AO1526" i="91"/>
  <c r="AL1526" i="91"/>
  <c r="AM1526" i="91"/>
  <c r="AF1532" i="91"/>
  <c r="AG1532" i="91" s="1"/>
  <c r="AQ1532" i="91"/>
  <c r="AP1532" i="91"/>
  <c r="AO1532" i="91"/>
  <c r="AL1532" i="91"/>
  <c r="AM1532" i="91"/>
  <c r="AQ1538" i="91"/>
  <c r="AO1538" i="91"/>
  <c r="AM1538" i="91"/>
  <c r="AL1538" i="91"/>
  <c r="AF1538" i="91"/>
  <c r="AG1538" i="91" s="1"/>
  <c r="AP1538" i="91"/>
  <c r="AF1556" i="91"/>
  <c r="AG1556" i="91" s="1"/>
  <c r="AQ1556" i="91"/>
  <c r="AP1556" i="91"/>
  <c r="AO1556" i="91"/>
  <c r="AM1556" i="91"/>
  <c r="AL1556" i="91"/>
  <c r="AF1563" i="91"/>
  <c r="AG1563" i="91" s="1"/>
  <c r="AM1563" i="91"/>
  <c r="AQ1563" i="91"/>
  <c r="AP1563" i="91"/>
  <c r="AO1563" i="91"/>
  <c r="AL1563" i="91"/>
  <c r="AQ1573" i="91"/>
  <c r="AF1573" i="91"/>
  <c r="AG1573" i="91" s="1"/>
  <c r="AP1573" i="91"/>
  <c r="AL1573" i="91"/>
  <c r="AO1573" i="91"/>
  <c r="AM1573" i="91"/>
  <c r="AO1580" i="91"/>
  <c r="AF1580" i="91"/>
  <c r="AG1580" i="91" s="1"/>
  <c r="AP1580" i="91"/>
  <c r="AM1580" i="91"/>
  <c r="AL1580" i="91"/>
  <c r="AQ1580" i="91"/>
  <c r="AQ1598" i="91"/>
  <c r="AP1598" i="91"/>
  <c r="AO1598" i="91"/>
  <c r="AM1598" i="91"/>
  <c r="AL1598" i="91"/>
  <c r="AF1598" i="91"/>
  <c r="AG1598" i="91" s="1"/>
  <c r="AF1604" i="91"/>
  <c r="AG1604" i="91" s="1"/>
  <c r="AL1604" i="91"/>
  <c r="AQ1604" i="91"/>
  <c r="AO1604" i="91"/>
  <c r="AP1604" i="91"/>
  <c r="AM1604" i="91"/>
  <c r="AO1622" i="91"/>
  <c r="AL1622" i="91"/>
  <c r="AM1622" i="91"/>
  <c r="AF1622" i="91"/>
  <c r="AG1622" i="91" s="1"/>
  <c r="AP1622" i="91"/>
  <c r="AQ1622" i="91"/>
  <c r="AO1628" i="91"/>
  <c r="AM1628" i="91"/>
  <c r="AL1628" i="91"/>
  <c r="AP1628" i="91"/>
  <c r="AF1628" i="91"/>
  <c r="AG1628" i="91" s="1"/>
  <c r="AQ1628" i="91"/>
  <c r="AO1634" i="91"/>
  <c r="AM1634" i="91"/>
  <c r="AQ1634" i="91"/>
  <c r="AP1634" i="91"/>
  <c r="AL1634" i="91"/>
  <c r="AF1634" i="91"/>
  <c r="AG1634" i="91" s="1"/>
  <c r="AJ1268" i="91"/>
  <c r="AI1268" i="91"/>
  <c r="AH1268" i="91"/>
  <c r="AK1268" i="91" s="1"/>
  <c r="AI1209" i="91"/>
  <c r="AJ1209" i="91"/>
  <c r="AH1209" i="91"/>
  <c r="AK1209" i="91" s="1"/>
  <c r="AJ1292" i="91"/>
  <c r="AI1292" i="91"/>
  <c r="AH1292" i="91"/>
  <c r="AK1292" i="91" s="1"/>
  <c r="AI1154" i="91"/>
  <c r="AJ1154" i="91"/>
  <c r="AH1154" i="91"/>
  <c r="AK1154" i="91" s="1"/>
  <c r="AJ1313" i="91"/>
  <c r="AI1313" i="91"/>
  <c r="AH1313" i="91"/>
  <c r="AK1313" i="91" s="1"/>
  <c r="AI1212" i="91"/>
  <c r="AJ1212" i="91"/>
  <c r="AH1212" i="91"/>
  <c r="AK1212" i="91" s="1"/>
  <c r="AI1251" i="91"/>
  <c r="AJ1251" i="91"/>
  <c r="AH1251" i="91"/>
  <c r="AK1251" i="91" s="1"/>
  <c r="AL1403" i="91"/>
  <c r="AF1403" i="91"/>
  <c r="AG1403" i="91" s="1"/>
  <c r="AQ1403" i="91"/>
  <c r="AM1403" i="91"/>
  <c r="AO1403" i="91"/>
  <c r="AP1403" i="91"/>
  <c r="AF1626" i="91"/>
  <c r="AG1626" i="91" s="1"/>
  <c r="AP1626" i="91"/>
  <c r="AQ1626" i="91"/>
  <c r="AM1626" i="91"/>
  <c r="AL1626" i="91"/>
  <c r="AO1626" i="91"/>
  <c r="AJ1272" i="91"/>
  <c r="AI1272" i="91"/>
  <c r="AH1272" i="91"/>
  <c r="AK1272" i="91" s="1"/>
  <c r="AJ1299" i="91"/>
  <c r="AI1299" i="91"/>
  <c r="AH1299" i="91"/>
  <c r="AK1299" i="91" s="1"/>
  <c r="AJ1323" i="91"/>
  <c r="AI1323" i="91"/>
  <c r="AH1323" i="91"/>
  <c r="AK1323" i="91" s="1"/>
  <c r="AF1264" i="91"/>
  <c r="AG1264" i="91" s="1"/>
  <c r="AM1264" i="91"/>
  <c r="AL1264" i="91"/>
  <c r="AP1345" i="91"/>
  <c r="AO1345" i="91"/>
  <c r="AM1345" i="91"/>
  <c r="AQ1345" i="91"/>
  <c r="AL1345" i="91"/>
  <c r="AF1345" i="91"/>
  <c r="AG1345" i="91" s="1"/>
  <c r="AQ1459" i="91"/>
  <c r="AO1459" i="91"/>
  <c r="AM1459" i="91"/>
  <c r="AP1459" i="91"/>
  <c r="AL1459" i="91"/>
  <c r="AF1459" i="91"/>
  <c r="AG1459" i="91" s="1"/>
  <c r="AQ1495" i="91"/>
  <c r="AP1495" i="91"/>
  <c r="AO1495" i="91"/>
  <c r="AM1495" i="91"/>
  <c r="AL1495" i="91"/>
  <c r="AF1495" i="91"/>
  <c r="AG1495" i="91" s="1"/>
  <c r="AQ1543" i="91"/>
  <c r="AF1543" i="91"/>
  <c r="AG1543" i="91" s="1"/>
  <c r="AP1543" i="91"/>
  <c r="AO1543" i="91"/>
  <c r="AM1543" i="91"/>
  <c r="AL1543" i="91"/>
  <c r="AQ1645" i="91"/>
  <c r="AM1645" i="91"/>
  <c r="AF1645" i="91"/>
  <c r="AG1645" i="91" s="1"/>
  <c r="AP1645" i="91"/>
  <c r="AL1645" i="91"/>
  <c r="AO1645" i="91"/>
  <c r="AI1311" i="91"/>
  <c r="AJ1319" i="91"/>
  <c r="AI1319" i="91"/>
  <c r="AH1319" i="91"/>
  <c r="AK1319" i="91" s="1"/>
  <c r="AM1171" i="91"/>
  <c r="AL1171" i="91"/>
  <c r="AF1171" i="91"/>
  <c r="AG1171" i="91" s="1"/>
  <c r="AF1204" i="91"/>
  <c r="AG1204" i="91" s="1"/>
  <c r="AM1204" i="91"/>
  <c r="AL1204" i="91"/>
  <c r="AF1270" i="91"/>
  <c r="AG1270" i="91" s="1"/>
  <c r="AM1270" i="91"/>
  <c r="AL1270" i="91"/>
  <c r="AF1306" i="91"/>
  <c r="AG1306" i="91" s="1"/>
  <c r="AM1306" i="91"/>
  <c r="AL1306" i="91"/>
  <c r="AL1352" i="91"/>
  <c r="AQ1352" i="91"/>
  <c r="AP1352" i="91"/>
  <c r="AF1352" i="91"/>
  <c r="AG1352" i="91" s="1"/>
  <c r="AM1352" i="91"/>
  <c r="AO1352" i="91"/>
  <c r="AL1358" i="91"/>
  <c r="AQ1358" i="91"/>
  <c r="AP1358" i="91"/>
  <c r="AF1358" i="91"/>
  <c r="AG1358" i="91" s="1"/>
  <c r="AO1358" i="91"/>
  <c r="AM1358" i="91"/>
  <c r="AL1370" i="91"/>
  <c r="AP1370" i="91"/>
  <c r="AF1370" i="91"/>
  <c r="AG1370" i="91" s="1"/>
  <c r="AO1370" i="91"/>
  <c r="AQ1370" i="91"/>
  <c r="AM1370" i="91"/>
  <c r="AL1376" i="91"/>
  <c r="AF1376" i="91"/>
  <c r="AG1376" i="91" s="1"/>
  <c r="AQ1376" i="91"/>
  <c r="AM1376" i="91"/>
  <c r="AO1376" i="91"/>
  <c r="AP1376" i="91"/>
  <c r="AL1382" i="91"/>
  <c r="AF1382" i="91"/>
  <c r="AG1382" i="91" s="1"/>
  <c r="AQ1382" i="91"/>
  <c r="AO1382" i="91"/>
  <c r="AP1382" i="91"/>
  <c r="AM1382" i="91"/>
  <c r="AL1400" i="91"/>
  <c r="AP1400" i="91"/>
  <c r="AO1400" i="91"/>
  <c r="AF1400" i="91"/>
  <c r="AG1400" i="91" s="1"/>
  <c r="AQ1400" i="91"/>
  <c r="AM1400" i="91"/>
  <c r="AQ1436" i="91"/>
  <c r="AP1436" i="91"/>
  <c r="AO1436" i="91"/>
  <c r="AM1436" i="91"/>
  <c r="AF1436" i="91"/>
  <c r="AG1436" i="91" s="1"/>
  <c r="AL1436" i="91"/>
  <c r="AQ1454" i="91"/>
  <c r="AO1454" i="91"/>
  <c r="AP1454" i="91"/>
  <c r="AM1454" i="91"/>
  <c r="AL1454" i="91"/>
  <c r="AF1454" i="91"/>
  <c r="AG1454" i="91" s="1"/>
  <c r="AQ1472" i="91"/>
  <c r="AP1472" i="91"/>
  <c r="AO1472" i="91"/>
  <c r="AM1472" i="91"/>
  <c r="AF1472" i="91"/>
  <c r="AG1472" i="91" s="1"/>
  <c r="AL1472" i="91"/>
  <c r="AQ1478" i="91"/>
  <c r="AP1478" i="91"/>
  <c r="AO1478" i="91"/>
  <c r="AM1478" i="91"/>
  <c r="AL1478" i="91"/>
  <c r="AF1478" i="91"/>
  <c r="AG1478" i="91" s="1"/>
  <c r="AP1490" i="91"/>
  <c r="AO1490" i="91"/>
  <c r="AF1490" i="91"/>
  <c r="AG1490" i="91" s="1"/>
  <c r="AM1490" i="91"/>
  <c r="AL1490" i="91"/>
  <c r="AQ1490" i="91"/>
  <c r="AQ1496" i="91"/>
  <c r="AF1496" i="91"/>
  <c r="AG1496" i="91" s="1"/>
  <c r="AP1496" i="91"/>
  <c r="AO1496" i="91"/>
  <c r="AM1496" i="91"/>
  <c r="AL1496" i="91"/>
  <c r="AQ1514" i="91"/>
  <c r="AO1514" i="91"/>
  <c r="AP1514" i="91"/>
  <c r="AL1514" i="91"/>
  <c r="AM1514" i="91"/>
  <c r="AF1514" i="91"/>
  <c r="AG1514" i="91" s="1"/>
  <c r="AF1550" i="91"/>
  <c r="AG1550" i="91" s="1"/>
  <c r="AO1550" i="91"/>
  <c r="AQ1550" i="91"/>
  <c r="AM1550" i="91"/>
  <c r="AL1550" i="91"/>
  <c r="AP1550" i="91"/>
  <c r="AQ1562" i="91"/>
  <c r="AF1562" i="91"/>
  <c r="AG1562" i="91" s="1"/>
  <c r="AP1562" i="91"/>
  <c r="AO1562" i="91"/>
  <c r="AM1562" i="91"/>
  <c r="AL1562" i="91"/>
  <c r="AF1568" i="91"/>
  <c r="AG1568" i="91" s="1"/>
  <c r="AM1568" i="91"/>
  <c r="AQ1568" i="91"/>
  <c r="AO1568" i="91"/>
  <c r="AP1568" i="91"/>
  <c r="AL1568" i="91"/>
  <c r="AM1586" i="91"/>
  <c r="AL1586" i="91"/>
  <c r="AP1586" i="91"/>
  <c r="AF1586" i="91"/>
  <c r="AG1586" i="91" s="1"/>
  <c r="AO1586" i="91"/>
  <c r="AQ1586" i="91"/>
  <c r="AO1592" i="91"/>
  <c r="AM1592" i="91"/>
  <c r="AL1592" i="91"/>
  <c r="AF1592" i="91"/>
  <c r="AG1592" i="91" s="1"/>
  <c r="AQ1592" i="91"/>
  <c r="AP1592" i="91"/>
  <c r="AF1610" i="91"/>
  <c r="AG1610" i="91" s="1"/>
  <c r="AQ1610" i="91"/>
  <c r="AO1610" i="91"/>
  <c r="AP1610" i="91"/>
  <c r="AM1610" i="91"/>
  <c r="AL1610" i="91"/>
  <c r="AF1640" i="91"/>
  <c r="AG1640" i="91" s="1"/>
  <c r="AQ1640" i="91"/>
  <c r="AP1640" i="91"/>
  <c r="AM1640" i="91"/>
  <c r="AO1640" i="91"/>
  <c r="AL1640" i="91"/>
  <c r="AJ1193" i="91"/>
  <c r="AI1193" i="91"/>
  <c r="AH1193" i="91"/>
  <c r="AK1193" i="91" s="1"/>
  <c r="AI1230" i="91"/>
  <c r="AJ1230" i="91"/>
  <c r="AH1230" i="91"/>
  <c r="AK1230" i="91" s="1"/>
  <c r="AJ1335" i="91"/>
  <c r="AI1335" i="91"/>
  <c r="AH1335" i="91"/>
  <c r="AK1335" i="91" s="1"/>
  <c r="AF1189" i="91"/>
  <c r="AG1189" i="91" s="1"/>
  <c r="AM1189" i="91"/>
  <c r="AL1189" i="91"/>
  <c r="AL1361" i="91"/>
  <c r="AQ1361" i="91"/>
  <c r="AO1361" i="91"/>
  <c r="AP1361" i="91"/>
  <c r="AF1361" i="91"/>
  <c r="AG1361" i="91" s="1"/>
  <c r="AM1361" i="91"/>
  <c r="AF1523" i="91"/>
  <c r="AG1523" i="91" s="1"/>
  <c r="AQ1523" i="91"/>
  <c r="AP1523" i="91"/>
  <c r="AO1523" i="91"/>
  <c r="AM1523" i="91"/>
  <c r="AL1523" i="91"/>
  <c r="AJ1262" i="91"/>
  <c r="AI1262" i="91"/>
  <c r="AH1262" i="91"/>
  <c r="AK1262" i="91" s="1"/>
  <c r="AM1164" i="91"/>
  <c r="AL1164" i="91"/>
  <c r="AF1164" i="91"/>
  <c r="AG1164" i="91" s="1"/>
  <c r="AF1300" i="91"/>
  <c r="AG1300" i="91" s="1"/>
  <c r="AM1300" i="91"/>
  <c r="AL1300" i="91"/>
  <c r="AL1369" i="91"/>
  <c r="AO1369" i="91"/>
  <c r="AF1369" i="91"/>
  <c r="AG1369" i="91" s="1"/>
  <c r="AQ1369" i="91"/>
  <c r="AM1369" i="91"/>
  <c r="AP1369" i="91"/>
  <c r="AQ1441" i="91"/>
  <c r="AO1441" i="91"/>
  <c r="AP1441" i="91"/>
  <c r="AM1441" i="91"/>
  <c r="AL1441" i="91"/>
  <c r="AF1441" i="91"/>
  <c r="AG1441" i="91" s="1"/>
  <c r="AQ1471" i="91"/>
  <c r="AP1471" i="91"/>
  <c r="AO1471" i="91"/>
  <c r="AM1471" i="91"/>
  <c r="AF1471" i="91"/>
  <c r="AG1471" i="91" s="1"/>
  <c r="AL1471" i="91"/>
  <c r="AF1620" i="91"/>
  <c r="AG1620" i="91" s="1"/>
  <c r="AQ1620" i="91"/>
  <c r="AP1620" i="91"/>
  <c r="AO1620" i="91"/>
  <c r="AM1620" i="91"/>
  <c r="AL1620" i="91"/>
  <c r="AJ1332" i="91"/>
  <c r="AI1332" i="91"/>
  <c r="AH1332" i="91"/>
  <c r="AK1332" i="91" s="1"/>
  <c r="AJ1274" i="91"/>
  <c r="AI1274" i="91"/>
  <c r="AH1274" i="91"/>
  <c r="AK1274" i="91" s="1"/>
  <c r="AJ1238" i="91"/>
  <c r="AI1238" i="91"/>
  <c r="AH1238" i="91"/>
  <c r="AK1238" i="91" s="1"/>
  <c r="AJ1235" i="91"/>
  <c r="AI1235" i="91"/>
  <c r="AH1235" i="91"/>
  <c r="AK1235" i="91" s="1"/>
  <c r="AJ1263" i="91"/>
  <c r="AI1263" i="91"/>
  <c r="AH1263" i="91"/>
  <c r="AK1263" i="91" s="1"/>
  <c r="AF1213" i="91"/>
  <c r="AG1213" i="91" s="1"/>
  <c r="AM1213" i="91"/>
  <c r="AL1213" i="91"/>
  <c r="AM1149" i="91"/>
  <c r="AL1149" i="91"/>
  <c r="AF1149" i="91"/>
  <c r="AG1149" i="91" s="1"/>
  <c r="AM1176" i="91"/>
  <c r="AL1176" i="91"/>
  <c r="AF1176" i="91"/>
  <c r="AG1176" i="91" s="1"/>
  <c r="AF1273" i="91"/>
  <c r="AG1273" i="91" s="1"/>
  <c r="AM1273" i="91"/>
  <c r="AL1273" i="91"/>
  <c r="AF1309" i="91"/>
  <c r="AG1309" i="91" s="1"/>
  <c r="AM1309" i="91"/>
  <c r="AL1309" i="91"/>
  <c r="AF1347" i="91"/>
  <c r="AG1347" i="91" s="1"/>
  <c r="AM1347" i="91"/>
  <c r="AO1347" i="91"/>
  <c r="AP1347" i="91"/>
  <c r="AL1347" i="91"/>
  <c r="AQ1347" i="91"/>
  <c r="AL1353" i="91"/>
  <c r="AF1353" i="91"/>
  <c r="AG1353" i="91" s="1"/>
  <c r="AQ1353" i="91"/>
  <c r="AM1353" i="91"/>
  <c r="AO1353" i="91"/>
  <c r="AP1353" i="91"/>
  <c r="AL1365" i="91"/>
  <c r="AF1365" i="91"/>
  <c r="AG1365" i="91" s="1"/>
  <c r="AQ1365" i="91"/>
  <c r="AO1365" i="91"/>
  <c r="AP1365" i="91"/>
  <c r="AM1365" i="91"/>
  <c r="AL1371" i="91"/>
  <c r="AQ1371" i="91"/>
  <c r="AO1371" i="91"/>
  <c r="AP1371" i="91"/>
  <c r="AF1371" i="91"/>
  <c r="AG1371" i="91" s="1"/>
  <c r="AM1371" i="91"/>
  <c r="AL1377" i="91"/>
  <c r="AF1377" i="91"/>
  <c r="AG1377" i="91" s="1"/>
  <c r="AM1377" i="91"/>
  <c r="AP1377" i="91"/>
  <c r="AQ1377" i="91"/>
  <c r="AO1377" i="91"/>
  <c r="AL1383" i="91"/>
  <c r="AF1383" i="91"/>
  <c r="AG1383" i="91" s="1"/>
  <c r="AP1383" i="91"/>
  <c r="AM1383" i="91"/>
  <c r="AQ1383" i="91"/>
  <c r="AO1383" i="91"/>
  <c r="AL1401" i="91"/>
  <c r="AF1401" i="91"/>
  <c r="AG1401" i="91" s="1"/>
  <c r="AQ1401" i="91"/>
  <c r="AO1401" i="91"/>
  <c r="AP1401" i="91"/>
  <c r="AM1401" i="91"/>
  <c r="AL1413" i="91"/>
  <c r="AO1413" i="91"/>
  <c r="AM1413" i="91"/>
  <c r="AF1413" i="91"/>
  <c r="AG1413" i="91" s="1"/>
  <c r="AP1413" i="91"/>
  <c r="AQ1413" i="91"/>
  <c r="AQ1431" i="91"/>
  <c r="AO1431" i="91"/>
  <c r="AM1431" i="91"/>
  <c r="AP1431" i="91"/>
  <c r="AL1431" i="91"/>
  <c r="AF1431" i="91"/>
  <c r="AG1431" i="91" s="1"/>
  <c r="AQ1437" i="91"/>
  <c r="AP1437" i="91"/>
  <c r="AO1437" i="91"/>
  <c r="AL1437" i="91"/>
  <c r="AF1437" i="91"/>
  <c r="AG1437" i="91" s="1"/>
  <c r="AM1437" i="91"/>
  <c r="AQ1443" i="91"/>
  <c r="AP1443" i="91"/>
  <c r="AO1443" i="91"/>
  <c r="AL1443" i="91"/>
  <c r="AF1443" i="91"/>
  <c r="AG1443" i="91" s="1"/>
  <c r="AM1443" i="91"/>
  <c r="AQ1449" i="91"/>
  <c r="AP1449" i="91"/>
  <c r="AO1449" i="91"/>
  <c r="AF1449" i="91"/>
  <c r="AG1449" i="91" s="1"/>
  <c r="AM1449" i="91"/>
  <c r="AL1449" i="91"/>
  <c r="AQ1461" i="91"/>
  <c r="AP1461" i="91"/>
  <c r="AO1461" i="91"/>
  <c r="AL1461" i="91"/>
  <c r="AM1461" i="91"/>
  <c r="AF1461" i="91"/>
  <c r="AG1461" i="91" s="1"/>
  <c r="AQ1467" i="91"/>
  <c r="AP1467" i="91"/>
  <c r="AO1467" i="91"/>
  <c r="AL1467" i="91"/>
  <c r="AM1467" i="91"/>
  <c r="AF1467" i="91"/>
  <c r="AG1467" i="91" s="1"/>
  <c r="AQ1479" i="91"/>
  <c r="AF1479" i="91"/>
  <c r="AG1479" i="91" s="1"/>
  <c r="AP1479" i="91"/>
  <c r="AO1479" i="91"/>
  <c r="AL1479" i="91"/>
  <c r="AM1479" i="91"/>
  <c r="AQ1485" i="91"/>
  <c r="AP1485" i="91"/>
  <c r="AO1485" i="91"/>
  <c r="AL1485" i="91"/>
  <c r="AM1485" i="91"/>
  <c r="AF1485" i="91"/>
  <c r="AG1485" i="91" s="1"/>
  <c r="AQ1491" i="91"/>
  <c r="AO1491" i="91"/>
  <c r="AP1491" i="91"/>
  <c r="AM1491" i="91"/>
  <c r="AL1491" i="91"/>
  <c r="AF1491" i="91"/>
  <c r="AG1491" i="91" s="1"/>
  <c r="AQ1497" i="91"/>
  <c r="AP1497" i="91"/>
  <c r="AO1497" i="91"/>
  <c r="AM1497" i="91"/>
  <c r="AF1497" i="91"/>
  <c r="AG1497" i="91" s="1"/>
  <c r="AL1497" i="91"/>
  <c r="AQ1509" i="91"/>
  <c r="AF1509" i="91"/>
  <c r="AG1509" i="91" s="1"/>
  <c r="AP1509" i="91"/>
  <c r="AO1509" i="91"/>
  <c r="AM1509" i="91"/>
  <c r="AL1509" i="91"/>
  <c r="AF1533" i="91"/>
  <c r="AG1533" i="91" s="1"/>
  <c r="AP1533" i="91"/>
  <c r="AQ1533" i="91"/>
  <c r="AO1533" i="91"/>
  <c r="AM1533" i="91"/>
  <c r="AL1533" i="91"/>
  <c r="AQ1544" i="91"/>
  <c r="AP1544" i="91"/>
  <c r="AO1544" i="91"/>
  <c r="AF1544" i="91"/>
  <c r="AG1544" i="91" s="1"/>
  <c r="AL1544" i="91"/>
  <c r="AM1544" i="91"/>
  <c r="AO1551" i="91"/>
  <c r="AF1551" i="91"/>
  <c r="AG1551" i="91" s="1"/>
  <c r="AM1551" i="91"/>
  <c r="AP1551" i="91"/>
  <c r="AL1551" i="91"/>
  <c r="AQ1551" i="91"/>
  <c r="AF1569" i="91"/>
  <c r="AG1569" i="91" s="1"/>
  <c r="AP1569" i="91"/>
  <c r="AO1569" i="91"/>
  <c r="AL1569" i="91"/>
  <c r="AQ1569" i="91"/>
  <c r="AM1569" i="91"/>
  <c r="AF1587" i="91"/>
  <c r="AG1587" i="91" s="1"/>
  <c r="AM1587" i="91"/>
  <c r="AQ1587" i="91"/>
  <c r="AO1587" i="91"/>
  <c r="AL1587" i="91"/>
  <c r="AP1587" i="91"/>
  <c r="AF1599" i="91"/>
  <c r="AG1599" i="91" s="1"/>
  <c r="AM1599" i="91"/>
  <c r="AQ1599" i="91"/>
  <c r="AP1599" i="91"/>
  <c r="AO1599" i="91"/>
  <c r="AL1599" i="91"/>
  <c r="AP1605" i="91"/>
  <c r="AF1605" i="91"/>
  <c r="AG1605" i="91" s="1"/>
  <c r="AO1605" i="91"/>
  <c r="AL1605" i="91"/>
  <c r="AQ1605" i="91"/>
  <c r="AM1605" i="91"/>
  <c r="AO1617" i="91"/>
  <c r="AM1617" i="91"/>
  <c r="AL1617" i="91"/>
  <c r="AF1617" i="91"/>
  <c r="AG1617" i="91" s="1"/>
  <c r="AQ1617" i="91"/>
  <c r="AP1617" i="91"/>
  <c r="AL1635" i="91"/>
  <c r="AF1635" i="91"/>
  <c r="AG1635" i="91" s="1"/>
  <c r="AQ1635" i="91"/>
  <c r="AP1635" i="91"/>
  <c r="AO1635" i="91"/>
  <c r="AM1635" i="91"/>
  <c r="AJ1287" i="91"/>
  <c r="AI1287" i="91"/>
  <c r="AH1287" i="91"/>
  <c r="AK1287" i="91" s="1"/>
  <c r="AI1175" i="91"/>
  <c r="AH1175" i="91"/>
  <c r="AK1175" i="91" s="1"/>
  <c r="AJ1175" i="91"/>
  <c r="AJ1320" i="91"/>
  <c r="AI1320" i="91"/>
  <c r="AH1320" i="91"/>
  <c r="AK1320" i="91" s="1"/>
  <c r="AI1181" i="91"/>
  <c r="AH1181" i="91"/>
  <c r="AK1181" i="91" s="1"/>
  <c r="AJ1181" i="91"/>
  <c r="AJ1314" i="91"/>
  <c r="AI1314" i="91"/>
  <c r="AH1314" i="91"/>
  <c r="AK1314" i="91" s="1"/>
  <c r="AF1252" i="91"/>
  <c r="AG1252" i="91" s="1"/>
  <c r="AM1252" i="91"/>
  <c r="AL1252" i="91"/>
  <c r="AL1351" i="91"/>
  <c r="AM1351" i="91"/>
  <c r="AF1351" i="91"/>
  <c r="AG1351" i="91" s="1"/>
  <c r="AQ1351" i="91"/>
  <c r="AP1351" i="91"/>
  <c r="AO1351" i="91"/>
  <c r="AL1375" i="91"/>
  <c r="AP1375" i="91"/>
  <c r="AF1375" i="91"/>
  <c r="AG1375" i="91" s="1"/>
  <c r="AQ1375" i="91"/>
  <c r="AO1375" i="91"/>
  <c r="AM1375" i="91"/>
  <c r="AL1417" i="91"/>
  <c r="AP1417" i="91"/>
  <c r="AF1417" i="91"/>
  <c r="AG1417" i="91" s="1"/>
  <c r="AQ1417" i="91"/>
  <c r="AO1417" i="91"/>
  <c r="AM1417" i="91"/>
  <c r="AQ1447" i="91"/>
  <c r="AP1447" i="91"/>
  <c r="AO1447" i="91"/>
  <c r="AL1447" i="91"/>
  <c r="AM1447" i="91"/>
  <c r="AF1447" i="91"/>
  <c r="AG1447" i="91" s="1"/>
  <c r="AQ1501" i="91"/>
  <c r="AF1501" i="91"/>
  <c r="AG1501" i="91" s="1"/>
  <c r="AP1501" i="91"/>
  <c r="AO1501" i="91"/>
  <c r="AM1501" i="91"/>
  <c r="AL1501" i="91"/>
  <c r="AF1567" i="91"/>
  <c r="AG1567" i="91" s="1"/>
  <c r="AP1567" i="91"/>
  <c r="AQ1567" i="91"/>
  <c r="AM1567" i="91"/>
  <c r="AL1567" i="91"/>
  <c r="AO1567" i="91"/>
  <c r="AM1591" i="91"/>
  <c r="AL1591" i="91"/>
  <c r="AF1591" i="91"/>
  <c r="AG1591" i="91" s="1"/>
  <c r="AQ1591" i="91"/>
  <c r="AP1591" i="91"/>
  <c r="AO1591" i="91"/>
  <c r="AF1615" i="91"/>
  <c r="AG1615" i="91" s="1"/>
  <c r="AQ1615" i="91"/>
  <c r="AL1615" i="91"/>
  <c r="AP1615" i="91"/>
  <c r="AO1615" i="91"/>
  <c r="AM1615" i="91"/>
  <c r="AJ1331" i="91"/>
  <c r="AI1331" i="91"/>
  <c r="AH1331" i="91"/>
  <c r="AK1331" i="91" s="1"/>
  <c r="AJ1302" i="91"/>
  <c r="AI1302" i="91"/>
  <c r="AH1302" i="91"/>
  <c r="AK1302" i="91" s="1"/>
  <c r="AJ1247" i="91"/>
  <c r="AI1247" i="91"/>
  <c r="AH1247" i="91"/>
  <c r="AK1247" i="91" s="1"/>
  <c r="AI1155" i="91"/>
  <c r="AJ1155" i="91"/>
  <c r="AH1155" i="91"/>
  <c r="AK1155" i="91" s="1"/>
  <c r="AI1242" i="91"/>
  <c r="AJ1242" i="91"/>
  <c r="AH1242" i="91"/>
  <c r="AK1242" i="91" s="1"/>
  <c r="AJ1202" i="91"/>
  <c r="AI1202" i="91"/>
  <c r="AH1202" i="91"/>
  <c r="AK1202" i="91" s="1"/>
  <c r="AJ1286" i="91"/>
  <c r="AI1286" i="91"/>
  <c r="AH1286" i="91"/>
  <c r="AK1286" i="91" s="1"/>
  <c r="AJ1223" i="91"/>
  <c r="AI1223" i="91"/>
  <c r="AH1223" i="91"/>
  <c r="AK1223" i="91" s="1"/>
  <c r="AF1222" i="91"/>
  <c r="AG1222" i="91" s="1"/>
  <c r="AM1222" i="91"/>
  <c r="AL1222" i="91"/>
  <c r="AM1156" i="91"/>
  <c r="AL1156" i="91"/>
  <c r="AF1156" i="91"/>
  <c r="AG1156" i="91" s="1"/>
  <c r="AM1180" i="91"/>
  <c r="AF1180" i="91"/>
  <c r="AG1180" i="91" s="1"/>
  <c r="AL1180" i="91"/>
  <c r="AM1168" i="91"/>
  <c r="AL1168" i="91"/>
  <c r="AF1168" i="91"/>
  <c r="AG1168" i="91" s="1"/>
  <c r="AM1183" i="91"/>
  <c r="AL1183" i="91"/>
  <c r="AF1183" i="91"/>
  <c r="AG1183" i="91" s="1"/>
  <c r="AF1276" i="91"/>
  <c r="AG1276" i="91" s="1"/>
  <c r="AM1276" i="91"/>
  <c r="AL1276" i="91"/>
  <c r="AF1312" i="91"/>
  <c r="AG1312" i="91" s="1"/>
  <c r="AM1312" i="91"/>
  <c r="AL1312" i="91"/>
  <c r="AL1359" i="91"/>
  <c r="AF1359" i="91"/>
  <c r="AG1359" i="91" s="1"/>
  <c r="AQ1359" i="91"/>
  <c r="AP1359" i="91"/>
  <c r="AO1359" i="91"/>
  <c r="AM1359" i="91"/>
  <c r="AL1389" i="91"/>
  <c r="AF1389" i="91"/>
  <c r="AG1389" i="91" s="1"/>
  <c r="AO1389" i="91"/>
  <c r="AP1389" i="91"/>
  <c r="AQ1389" i="91"/>
  <c r="AM1389" i="91"/>
  <c r="AL1395" i="91"/>
  <c r="AO1395" i="91"/>
  <c r="AF1395" i="91"/>
  <c r="AG1395" i="91" s="1"/>
  <c r="AQ1395" i="91"/>
  <c r="AP1395" i="91"/>
  <c r="AM1395" i="91"/>
  <c r="AL1407" i="91"/>
  <c r="AP1407" i="91"/>
  <c r="AF1407" i="91"/>
  <c r="AG1407" i="91" s="1"/>
  <c r="AQ1407" i="91"/>
  <c r="AM1407" i="91"/>
  <c r="AO1407" i="91"/>
  <c r="AL1419" i="91"/>
  <c r="AM1419" i="91"/>
  <c r="AQ1419" i="91"/>
  <c r="AF1419" i="91"/>
  <c r="AG1419" i="91" s="1"/>
  <c r="AP1419" i="91"/>
  <c r="AO1419" i="91"/>
  <c r="AM1425" i="91"/>
  <c r="AQ1425" i="91"/>
  <c r="AL1425" i="91"/>
  <c r="AO1425" i="91"/>
  <c r="AP1425" i="91"/>
  <c r="AF1425" i="91"/>
  <c r="AG1425" i="91" s="1"/>
  <c r="AQ1455" i="91"/>
  <c r="AP1455" i="91"/>
  <c r="AO1455" i="91"/>
  <c r="AL1455" i="91"/>
  <c r="AM1455" i="91"/>
  <c r="AF1455" i="91"/>
  <c r="AG1455" i="91" s="1"/>
  <c r="AQ1473" i="91"/>
  <c r="AP1473" i="91"/>
  <c r="AM1473" i="91"/>
  <c r="AL1473" i="91"/>
  <c r="AO1473" i="91"/>
  <c r="AF1473" i="91"/>
  <c r="AG1473" i="91" s="1"/>
  <c r="AP1503" i="91"/>
  <c r="AO1503" i="91"/>
  <c r="AF1503" i="91"/>
  <c r="AG1503" i="91" s="1"/>
  <c r="AM1503" i="91"/>
  <c r="AL1503" i="91"/>
  <c r="AQ1503" i="91"/>
  <c r="AQ1515" i="91"/>
  <c r="AP1515" i="91"/>
  <c r="AO1515" i="91"/>
  <c r="AM1515" i="91"/>
  <c r="AL1515" i="91"/>
  <c r="AF1515" i="91"/>
  <c r="AG1515" i="91" s="1"/>
  <c r="AF1521" i="91"/>
  <c r="AG1521" i="91" s="1"/>
  <c r="AL1521" i="91"/>
  <c r="AQ1521" i="91"/>
  <c r="AP1521" i="91"/>
  <c r="AO1521" i="91"/>
  <c r="AM1521" i="91"/>
  <c r="AP1527" i="91"/>
  <c r="AF1527" i="91"/>
  <c r="AG1527" i="91" s="1"/>
  <c r="AQ1527" i="91"/>
  <c r="AM1527" i="91"/>
  <c r="AL1527" i="91"/>
  <c r="AO1527" i="91"/>
  <c r="AF1539" i="91"/>
  <c r="AG1539" i="91" s="1"/>
  <c r="AO1539" i="91"/>
  <c r="AQ1539" i="91"/>
  <c r="AP1539" i="91"/>
  <c r="AL1539" i="91"/>
  <c r="AM1539" i="91"/>
  <c r="AF1545" i="91"/>
  <c r="AG1545" i="91" s="1"/>
  <c r="AM1545" i="91"/>
  <c r="AL1545" i="91"/>
  <c r="AQ1545" i="91"/>
  <c r="AP1545" i="91"/>
  <c r="AO1545" i="91"/>
  <c r="AF1557" i="91"/>
  <c r="AG1557" i="91" s="1"/>
  <c r="AM1557" i="91"/>
  <c r="AQ1557" i="91"/>
  <c r="AL1557" i="91"/>
  <c r="AP1557" i="91"/>
  <c r="AO1557" i="91"/>
  <c r="AF1575" i="91"/>
  <c r="AG1575" i="91" s="1"/>
  <c r="AQ1575" i="91"/>
  <c r="AP1575" i="91"/>
  <c r="AO1575" i="91"/>
  <c r="AM1575" i="91"/>
  <c r="AL1575" i="91"/>
  <c r="AM1581" i="91"/>
  <c r="AL1581" i="91"/>
  <c r="AQ1581" i="91"/>
  <c r="AP1581" i="91"/>
  <c r="AF1581" i="91"/>
  <c r="AG1581" i="91" s="1"/>
  <c r="AO1581" i="91"/>
  <c r="AF1594" i="91"/>
  <c r="AG1594" i="91" s="1"/>
  <c r="AL1594" i="91"/>
  <c r="AQ1594" i="91"/>
  <c r="AO1594" i="91"/>
  <c r="AP1594" i="91"/>
  <c r="AM1594" i="91"/>
  <c r="AF1611" i="91"/>
  <c r="AG1611" i="91" s="1"/>
  <c r="AQ1611" i="91"/>
  <c r="AP1611" i="91"/>
  <c r="AO1611" i="91"/>
  <c r="AM1611" i="91"/>
  <c r="AL1611" i="91"/>
  <c r="AM1623" i="91"/>
  <c r="AL1623" i="91"/>
  <c r="AF1623" i="91"/>
  <c r="AG1623" i="91" s="1"/>
  <c r="AQ1623" i="91"/>
  <c r="AP1623" i="91"/>
  <c r="AO1623" i="91"/>
  <c r="AM1629" i="91"/>
  <c r="AQ1629" i="91"/>
  <c r="AL1629" i="91"/>
  <c r="AF1629" i="91"/>
  <c r="AG1629" i="91" s="1"/>
  <c r="AO1629" i="91"/>
  <c r="AP1629" i="91"/>
  <c r="AQ1641" i="91"/>
  <c r="AP1641" i="91"/>
  <c r="AL1641" i="91"/>
  <c r="AF1641" i="91"/>
  <c r="AG1641" i="91" s="1"/>
  <c r="AO1641" i="91"/>
  <c r="AM1641" i="91"/>
  <c r="AJ1328" i="91"/>
  <c r="AI1328" i="91"/>
  <c r="AH1328" i="91"/>
  <c r="AK1328" i="91" s="1"/>
  <c r="AJ1338" i="91"/>
  <c r="AI1338" i="91"/>
  <c r="AH1338" i="91"/>
  <c r="AK1338" i="91" s="1"/>
  <c r="AI1185" i="91"/>
  <c r="AJ1185" i="91"/>
  <c r="AH1185" i="91"/>
  <c r="AK1185" i="91" s="1"/>
  <c r="AJ1308" i="91"/>
  <c r="AI1308" i="91"/>
  <c r="AH1308" i="91"/>
  <c r="AK1308" i="91" s="1"/>
  <c r="AI1233" i="91"/>
  <c r="AJ1233" i="91"/>
  <c r="AH1233" i="91"/>
  <c r="AK1233" i="91" s="1"/>
  <c r="AF1324" i="91"/>
  <c r="AG1324" i="91" s="1"/>
  <c r="AM1324" i="91"/>
  <c r="AL1324" i="91"/>
  <c r="AQ1517" i="91"/>
  <c r="AP1517" i="91"/>
  <c r="AO1517" i="91"/>
  <c r="AM1517" i="91"/>
  <c r="AF1517" i="91"/>
  <c r="AG1517" i="91" s="1"/>
  <c r="AL1517" i="91"/>
  <c r="AM1571" i="91"/>
  <c r="AF1571" i="91"/>
  <c r="AG1571" i="91" s="1"/>
  <c r="AP1571" i="91"/>
  <c r="AL1571" i="91"/>
  <c r="AO1571" i="91"/>
  <c r="AQ1571" i="91"/>
  <c r="AM1179" i="91"/>
  <c r="AL1179" i="91"/>
  <c r="AF1179" i="91"/>
  <c r="AG1179" i="91" s="1"/>
  <c r="AF1225" i="91"/>
  <c r="AG1225" i="91" s="1"/>
  <c r="AM1225" i="91"/>
  <c r="AL1225" i="91"/>
  <c r="AI1254" i="91"/>
  <c r="AJ1254" i="91"/>
  <c r="AH1254" i="91"/>
  <c r="AK1254" i="91" s="1"/>
  <c r="AM1159" i="91"/>
  <c r="AF1159" i="91"/>
  <c r="AG1159" i="91" s="1"/>
  <c r="AL1159" i="91"/>
  <c r="AM1174" i="91"/>
  <c r="AL1174" i="91"/>
  <c r="AF1174" i="91"/>
  <c r="AG1174" i="91" s="1"/>
  <c r="AF1231" i="91"/>
  <c r="AG1231" i="91" s="1"/>
  <c r="AM1231" i="91"/>
  <c r="AL1231" i="91"/>
  <c r="AF1279" i="91"/>
  <c r="AG1279" i="91" s="1"/>
  <c r="AM1279" i="91"/>
  <c r="AL1279" i="91"/>
  <c r="AF1315" i="91"/>
  <c r="AG1315" i="91" s="1"/>
  <c r="AM1315" i="91"/>
  <c r="AL1315" i="91"/>
  <c r="AQ1342" i="91"/>
  <c r="AF1342" i="91"/>
  <c r="AG1342" i="91" s="1"/>
  <c r="AP1342" i="91"/>
  <c r="AO1342" i="91"/>
  <c r="AL1342" i="91"/>
  <c r="AM1342" i="91"/>
  <c r="AL1396" i="91"/>
  <c r="AM1396" i="91"/>
  <c r="AF1396" i="91"/>
  <c r="AG1396" i="91" s="1"/>
  <c r="AP1396" i="91"/>
  <c r="AO1396" i="91"/>
  <c r="AQ1396" i="91"/>
  <c r="AO1426" i="91"/>
  <c r="AM1426" i="91"/>
  <c r="AL1426" i="91"/>
  <c r="AF1426" i="91"/>
  <c r="AG1426" i="91" s="1"/>
  <c r="AP1426" i="91"/>
  <c r="AQ1426" i="91"/>
  <c r="AQ1432" i="91"/>
  <c r="AO1432" i="91"/>
  <c r="AP1432" i="91"/>
  <c r="AM1432" i="91"/>
  <c r="AF1432" i="91"/>
  <c r="AG1432" i="91" s="1"/>
  <c r="AL1432" i="91"/>
  <c r="AQ1444" i="91"/>
  <c r="AO1444" i="91"/>
  <c r="AP1444" i="91"/>
  <c r="AM1444" i="91"/>
  <c r="AL1444" i="91"/>
  <c r="AF1444" i="91"/>
  <c r="AG1444" i="91" s="1"/>
  <c r="AQ1450" i="91"/>
  <c r="AP1450" i="91"/>
  <c r="AO1450" i="91"/>
  <c r="AL1450" i="91"/>
  <c r="AF1450" i="91"/>
  <c r="AG1450" i="91" s="1"/>
  <c r="AM1450" i="91"/>
  <c r="AP1456" i="91"/>
  <c r="AO1456" i="91"/>
  <c r="AM1456" i="91"/>
  <c r="AQ1456" i="91"/>
  <c r="AL1456" i="91"/>
  <c r="AF1456" i="91"/>
  <c r="AG1456" i="91" s="1"/>
  <c r="AQ1468" i="91"/>
  <c r="AP1468" i="91"/>
  <c r="AO1468" i="91"/>
  <c r="AM1468" i="91"/>
  <c r="AL1468" i="91"/>
  <c r="AF1468" i="91"/>
  <c r="AG1468" i="91" s="1"/>
  <c r="AP1480" i="91"/>
  <c r="AO1480" i="91"/>
  <c r="AM1480" i="91"/>
  <c r="AL1480" i="91"/>
  <c r="AF1480" i="91"/>
  <c r="AG1480" i="91" s="1"/>
  <c r="AQ1480" i="91"/>
  <c r="AQ1486" i="91"/>
  <c r="AP1486" i="91"/>
  <c r="AL1486" i="91"/>
  <c r="AO1486" i="91"/>
  <c r="AM1486" i="91"/>
  <c r="AF1486" i="91"/>
  <c r="AG1486" i="91" s="1"/>
  <c r="AQ1510" i="91"/>
  <c r="AP1510" i="91"/>
  <c r="AO1510" i="91"/>
  <c r="AF1510" i="91"/>
  <c r="AG1510" i="91" s="1"/>
  <c r="AM1510" i="91"/>
  <c r="AL1510" i="91"/>
  <c r="AQ1516" i="91"/>
  <c r="AF1516" i="91"/>
  <c r="AG1516" i="91" s="1"/>
  <c r="AP1516" i="91"/>
  <c r="AO1516" i="91"/>
  <c r="AM1516" i="91"/>
  <c r="AL1516" i="91"/>
  <c r="AF1522" i="91"/>
  <c r="AG1522" i="91" s="1"/>
  <c r="AQ1522" i="91"/>
  <c r="AM1522" i="91"/>
  <c r="AP1522" i="91"/>
  <c r="AO1522" i="91"/>
  <c r="AL1522" i="91"/>
  <c r="AF1528" i="91"/>
  <c r="AG1528" i="91" s="1"/>
  <c r="AQ1528" i="91"/>
  <c r="AP1528" i="91"/>
  <c r="AM1528" i="91"/>
  <c r="AO1528" i="91"/>
  <c r="AL1528" i="91"/>
  <c r="AF1534" i="91"/>
  <c r="AG1534" i="91" s="1"/>
  <c r="AQ1534" i="91"/>
  <c r="AP1534" i="91"/>
  <c r="AM1534" i="91"/>
  <c r="AO1534" i="91"/>
  <c r="AL1534" i="91"/>
  <c r="AO1546" i="91"/>
  <c r="AM1546" i="91"/>
  <c r="AL1546" i="91"/>
  <c r="AQ1546" i="91"/>
  <c r="AP1546" i="91"/>
  <c r="AF1546" i="91"/>
  <c r="AG1546" i="91" s="1"/>
  <c r="AM1552" i="91"/>
  <c r="AL1552" i="91"/>
  <c r="AF1552" i="91"/>
  <c r="AG1552" i="91" s="1"/>
  <c r="AQ1552" i="91"/>
  <c r="AP1552" i="91"/>
  <c r="AO1552" i="91"/>
  <c r="AF1558" i="91"/>
  <c r="AG1558" i="91" s="1"/>
  <c r="AQ1558" i="91"/>
  <c r="AP1558" i="91"/>
  <c r="AO1558" i="91"/>
  <c r="AL1558" i="91"/>
  <c r="AM1558" i="91"/>
  <c r="AO1564" i="91"/>
  <c r="AM1564" i="91"/>
  <c r="AL1564" i="91"/>
  <c r="AQ1564" i="91"/>
  <c r="AP1564" i="91"/>
  <c r="AF1564" i="91"/>
  <c r="AG1564" i="91" s="1"/>
  <c r="AO1570" i="91"/>
  <c r="AF1570" i="91"/>
  <c r="AG1570" i="91" s="1"/>
  <c r="AM1570" i="91"/>
  <c r="AL1570" i="91"/>
  <c r="AQ1570" i="91"/>
  <c r="AP1570" i="91"/>
  <c r="AQ1576" i="91"/>
  <c r="AP1576" i="91"/>
  <c r="AO1576" i="91"/>
  <c r="AM1576" i="91"/>
  <c r="AL1576" i="91"/>
  <c r="AF1576" i="91"/>
  <c r="AG1576" i="91" s="1"/>
  <c r="AF1589" i="91"/>
  <c r="AG1589" i="91" s="1"/>
  <c r="AQ1589" i="91"/>
  <c r="AP1589" i="91"/>
  <c r="AO1589" i="91"/>
  <c r="AM1589" i="91"/>
  <c r="AL1589" i="91"/>
  <c r="AF1600" i="91"/>
  <c r="AG1600" i="91" s="1"/>
  <c r="AQ1600" i="91"/>
  <c r="AP1600" i="91"/>
  <c r="AO1600" i="91"/>
  <c r="AM1600" i="91"/>
  <c r="AL1600" i="91"/>
  <c r="AF1606" i="91"/>
  <c r="AG1606" i="91" s="1"/>
  <c r="AQ1606" i="91"/>
  <c r="AP1606" i="91"/>
  <c r="AO1606" i="91"/>
  <c r="AM1606" i="91"/>
  <c r="AL1606" i="91"/>
  <c r="AO1612" i="91"/>
  <c r="AM1612" i="91"/>
  <c r="AL1612" i="91"/>
  <c r="AQ1612" i="91"/>
  <c r="AF1612" i="91"/>
  <c r="AG1612" i="91" s="1"/>
  <c r="AP1612" i="91"/>
  <c r="AM1618" i="91"/>
  <c r="AL1618" i="91"/>
  <c r="AP1618" i="91"/>
  <c r="AF1618" i="91"/>
  <c r="AG1618" i="91" s="1"/>
  <c r="AO1618" i="91"/>
  <c r="AQ1618" i="91"/>
  <c r="AP1624" i="91"/>
  <c r="AM1624" i="91"/>
  <c r="AL1624" i="91"/>
  <c r="AQ1624" i="91"/>
  <c r="AO1624" i="91"/>
  <c r="AF1624" i="91"/>
  <c r="AG1624" i="91" s="1"/>
  <c r="AJ1244" i="91"/>
  <c r="AI1244" i="91"/>
  <c r="AH1244" i="91"/>
  <c r="AK1244" i="91" s="1"/>
  <c r="AJ1283" i="91"/>
  <c r="AI1283" i="91"/>
  <c r="AH1283" i="91"/>
  <c r="AK1283" i="91" s="1"/>
  <c r="AJ1260" i="91"/>
  <c r="AI1260" i="91"/>
  <c r="AH1260" i="91"/>
  <c r="AK1260" i="91" s="1"/>
  <c r="AJ1316" i="91"/>
  <c r="AF1288" i="91"/>
  <c r="AG1288" i="91" s="1"/>
  <c r="AM1288" i="91"/>
  <c r="AL1288" i="91"/>
  <c r="AL1367" i="91"/>
  <c r="AO1367" i="91"/>
  <c r="AF1367" i="91"/>
  <c r="AG1367" i="91" s="1"/>
  <c r="AP1367" i="91"/>
  <c r="AQ1367" i="91"/>
  <c r="AM1367" i="91"/>
  <c r="AQ1469" i="91"/>
  <c r="AP1469" i="91"/>
  <c r="AM1469" i="91"/>
  <c r="AF1469" i="91"/>
  <c r="AG1469" i="91" s="1"/>
  <c r="AO1469" i="91"/>
  <c r="AL1469" i="91"/>
  <c r="AJ1269" i="91"/>
  <c r="AI1269" i="91"/>
  <c r="AH1269" i="91"/>
  <c r="AK1269" i="91" s="1"/>
  <c r="AJ1211" i="91"/>
  <c r="AI1211" i="91"/>
  <c r="AH1211" i="91"/>
  <c r="AK1211" i="91" s="1"/>
  <c r="AM1187" i="91"/>
  <c r="AL1187" i="91"/>
  <c r="AF1187" i="91"/>
  <c r="AG1187" i="91" s="1"/>
  <c r="AM1172" i="91"/>
  <c r="AF1172" i="91"/>
  <c r="AG1172" i="91" s="1"/>
  <c r="AL1172" i="91"/>
  <c r="AF1234" i="91"/>
  <c r="AG1234" i="91" s="1"/>
  <c r="AM1234" i="91"/>
  <c r="AL1234" i="91"/>
  <c r="AM1162" i="91"/>
  <c r="AL1162" i="91"/>
  <c r="AF1162" i="91"/>
  <c r="AG1162" i="91" s="1"/>
  <c r="AF1282" i="91"/>
  <c r="AG1282" i="91" s="1"/>
  <c r="AM1282" i="91"/>
  <c r="AL1282" i="91"/>
  <c r="AF1318" i="91"/>
  <c r="AG1318" i="91" s="1"/>
  <c r="AM1318" i="91"/>
  <c r="AL1318" i="91"/>
  <c r="AL1348" i="91"/>
  <c r="AF1348" i="91"/>
  <c r="AG1348" i="91" s="1"/>
  <c r="AQ1348" i="91"/>
  <c r="AP1348" i="91"/>
  <c r="AO1348" i="91"/>
  <c r="AM1348" i="91"/>
  <c r="AL1354" i="91"/>
  <c r="AF1354" i="91"/>
  <c r="AG1354" i="91" s="1"/>
  <c r="AQ1354" i="91"/>
  <c r="AP1354" i="91"/>
  <c r="AO1354" i="91"/>
  <c r="AM1354" i="91"/>
  <c r="AL1360" i="91"/>
  <c r="AQ1360" i="91"/>
  <c r="AM1360" i="91"/>
  <c r="AF1360" i="91"/>
  <c r="AG1360" i="91" s="1"/>
  <c r="AO1360" i="91"/>
  <c r="AP1360" i="91"/>
  <c r="AL1366" i="91"/>
  <c r="AP1366" i="91"/>
  <c r="AO1366" i="91"/>
  <c r="AF1366" i="91"/>
  <c r="AG1366" i="91" s="1"/>
  <c r="AQ1366" i="91"/>
  <c r="AM1366" i="91"/>
  <c r="AL1372" i="91"/>
  <c r="AF1372" i="91"/>
  <c r="AG1372" i="91" s="1"/>
  <c r="AQ1372" i="91"/>
  <c r="AO1372" i="91"/>
  <c r="AP1372" i="91"/>
  <c r="AM1372" i="91"/>
  <c r="AL1378" i="91"/>
  <c r="AP1378" i="91"/>
  <c r="AF1378" i="91"/>
  <c r="AG1378" i="91" s="1"/>
  <c r="AQ1378" i="91"/>
  <c r="AM1378" i="91"/>
  <c r="AO1378" i="91"/>
  <c r="AL1384" i="91"/>
  <c r="AF1384" i="91"/>
  <c r="AG1384" i="91" s="1"/>
  <c r="AP1384" i="91"/>
  <c r="AQ1384" i="91"/>
  <c r="AO1384" i="91"/>
  <c r="AM1384" i="91"/>
  <c r="AL1390" i="91"/>
  <c r="AM1390" i="91"/>
  <c r="AF1390" i="91"/>
  <c r="AG1390" i="91" s="1"/>
  <c r="AQ1390" i="91"/>
  <c r="AP1390" i="91"/>
  <c r="AO1390" i="91"/>
  <c r="AL1402" i="91"/>
  <c r="AF1402" i="91"/>
  <c r="AG1402" i="91" s="1"/>
  <c r="AP1402" i="91"/>
  <c r="AQ1402" i="91"/>
  <c r="AO1402" i="91"/>
  <c r="AM1402" i="91"/>
  <c r="AL1408" i="91"/>
  <c r="AF1408" i="91"/>
  <c r="AG1408" i="91" s="1"/>
  <c r="AO1408" i="91"/>
  <c r="AM1408" i="91"/>
  <c r="AQ1408" i="91"/>
  <c r="AP1408" i="91"/>
  <c r="AL1414" i="91"/>
  <c r="AF1414" i="91"/>
  <c r="AG1414" i="91" s="1"/>
  <c r="AM1414" i="91"/>
  <c r="AQ1414" i="91"/>
  <c r="AO1414" i="91"/>
  <c r="AP1414" i="91"/>
  <c r="AL1420" i="91"/>
  <c r="AF1420" i="91"/>
  <c r="AG1420" i="91" s="1"/>
  <c r="AQ1420" i="91"/>
  <c r="AO1420" i="91"/>
  <c r="AM1420" i="91"/>
  <c r="AP1420" i="91"/>
  <c r="AQ1438" i="91"/>
  <c r="AP1438" i="91"/>
  <c r="AO1438" i="91"/>
  <c r="AM1438" i="91"/>
  <c r="AL1438" i="91"/>
  <c r="AF1438" i="91"/>
  <c r="AG1438" i="91" s="1"/>
  <c r="AQ1462" i="91"/>
  <c r="AP1462" i="91"/>
  <c r="AM1462" i="91"/>
  <c r="AO1462" i="91"/>
  <c r="AL1462" i="91"/>
  <c r="AF1462" i="91"/>
  <c r="AG1462" i="91" s="1"/>
  <c r="AQ1474" i="91"/>
  <c r="AP1474" i="91"/>
  <c r="AF1474" i="91"/>
  <c r="AG1474" i="91" s="1"/>
  <c r="AO1474" i="91"/>
  <c r="AM1474" i="91"/>
  <c r="AL1474" i="91"/>
  <c r="AQ1492" i="91"/>
  <c r="AP1492" i="91"/>
  <c r="AO1492" i="91"/>
  <c r="AM1492" i="91"/>
  <c r="AL1492" i="91"/>
  <c r="AF1492" i="91"/>
  <c r="AG1492" i="91" s="1"/>
  <c r="AQ1498" i="91"/>
  <c r="AP1498" i="91"/>
  <c r="AO1498" i="91"/>
  <c r="AM1498" i="91"/>
  <c r="AL1498" i="91"/>
  <c r="AF1498" i="91"/>
  <c r="AG1498" i="91" s="1"/>
  <c r="AQ1504" i="91"/>
  <c r="AP1504" i="91"/>
  <c r="AM1504" i="91"/>
  <c r="AO1504" i="91"/>
  <c r="AF1504" i="91"/>
  <c r="AG1504" i="91" s="1"/>
  <c r="AL1504" i="91"/>
  <c r="AF1540" i="91"/>
  <c r="AG1540" i="91" s="1"/>
  <c r="AP1540" i="91"/>
  <c r="AO1540" i="91"/>
  <c r="AL1540" i="91"/>
  <c r="AQ1540" i="91"/>
  <c r="AM1540" i="91"/>
  <c r="AF1583" i="91"/>
  <c r="AG1583" i="91" s="1"/>
  <c r="AQ1583" i="91"/>
  <c r="AP1583" i="91"/>
  <c r="AO1583" i="91"/>
  <c r="AM1583" i="91"/>
  <c r="AL1583" i="91"/>
  <c r="AO1593" i="91"/>
  <c r="AM1593" i="91"/>
  <c r="AL1593" i="91"/>
  <c r="AF1593" i="91"/>
  <c r="AG1593" i="91" s="1"/>
  <c r="AQ1593" i="91"/>
  <c r="AP1593" i="91"/>
  <c r="AQ1630" i="91"/>
  <c r="AM1630" i="91"/>
  <c r="AF1630" i="91"/>
  <c r="AG1630" i="91" s="1"/>
  <c r="AP1630" i="91"/>
  <c r="AL1630" i="91"/>
  <c r="AO1630" i="91"/>
  <c r="AF1636" i="91"/>
  <c r="AG1636" i="91" s="1"/>
  <c r="AQ1636" i="91"/>
  <c r="AP1636" i="91"/>
  <c r="AO1636" i="91"/>
  <c r="AM1636" i="91"/>
  <c r="AL1636" i="91"/>
  <c r="AQ1642" i="91"/>
  <c r="AM1642" i="91"/>
  <c r="AP1642" i="91"/>
  <c r="AF1642" i="91"/>
  <c r="AG1642" i="91" s="1"/>
  <c r="AO1642" i="91"/>
  <c r="AL1642" i="91"/>
  <c r="AJ1167" i="91"/>
  <c r="AI1215" i="91"/>
  <c r="AJ1215" i="91"/>
  <c r="AH1215" i="91"/>
  <c r="AK1215" i="91" s="1"/>
  <c r="AJ1290" i="91"/>
  <c r="AI1290" i="91"/>
  <c r="AH1290" i="91"/>
  <c r="AK1290" i="91" s="1"/>
  <c r="AJ1296" i="91"/>
  <c r="AI1296" i="91"/>
  <c r="AH1296" i="91"/>
  <c r="AK1296" i="91" s="1"/>
  <c r="AJ1275" i="91"/>
  <c r="AI1275" i="91"/>
  <c r="AH1275" i="91"/>
  <c r="AK1275" i="91" s="1"/>
  <c r="AI1197" i="91"/>
  <c r="AJ1197" i="91"/>
  <c r="AH1197" i="91"/>
  <c r="AK1197" i="91" s="1"/>
  <c r="AJ1289" i="91"/>
  <c r="AI1289" i="91"/>
  <c r="AH1289" i="91"/>
  <c r="AK1289" i="91" s="1"/>
  <c r="AJ1278" i="91"/>
  <c r="AI1278" i="91"/>
  <c r="AH1278" i="91"/>
  <c r="AK1278" i="91" s="1"/>
  <c r="AF1192" i="91"/>
  <c r="AG1192" i="91" s="1"/>
  <c r="AM1192" i="91"/>
  <c r="AL1192" i="91"/>
  <c r="AQ1451" i="91"/>
  <c r="AP1451" i="91"/>
  <c r="AO1451" i="91"/>
  <c r="AL1451" i="91"/>
  <c r="AM1451" i="91"/>
  <c r="AF1451" i="91"/>
  <c r="AG1451" i="91" s="1"/>
  <c r="AJ1277" i="91"/>
  <c r="AI1277" i="91"/>
  <c r="AH1277" i="91"/>
  <c r="AK1277" i="91" s="1"/>
  <c r="AI1206" i="91"/>
  <c r="AJ1206" i="91"/>
  <c r="AH1206" i="91"/>
  <c r="AK1206" i="91" s="1"/>
  <c r="AJ1205" i="91"/>
  <c r="AI1205" i="91"/>
  <c r="AH1205" i="91"/>
  <c r="AK1205" i="91" s="1"/>
  <c r="AJ1256" i="91"/>
  <c r="AI1256" i="91"/>
  <c r="AH1256" i="91"/>
  <c r="AK1256" i="91" s="1"/>
  <c r="AJ1281" i="91"/>
  <c r="AI1281" i="91"/>
  <c r="AH1281" i="91"/>
  <c r="AK1281" i="91" s="1"/>
  <c r="AI1161" i="91"/>
  <c r="AH1161" i="91"/>
  <c r="AK1161" i="91" s="1"/>
  <c r="AJ1161" i="91"/>
  <c r="AJ1301" i="91"/>
  <c r="AI1301" i="91"/>
  <c r="AH1301" i="91"/>
  <c r="AK1301" i="91" s="1"/>
  <c r="AI1166" i="91"/>
  <c r="AJ1166" i="91"/>
  <c r="AH1166" i="91"/>
  <c r="AK1166" i="91" s="1"/>
  <c r="AM1177" i="91"/>
  <c r="AL1177" i="91"/>
  <c r="AF1177" i="91"/>
  <c r="AG1177" i="91" s="1"/>
  <c r="AM1178" i="91"/>
  <c r="AL1178" i="91"/>
  <c r="AF1178" i="91"/>
  <c r="AG1178" i="91" s="1"/>
  <c r="AF1237" i="91"/>
  <c r="AG1237" i="91" s="1"/>
  <c r="AM1237" i="91"/>
  <c r="AL1237" i="91"/>
  <c r="AF1285" i="91"/>
  <c r="AG1285" i="91" s="1"/>
  <c r="AM1285" i="91"/>
  <c r="AL1285" i="91"/>
  <c r="AF1321" i="91"/>
  <c r="AG1321" i="91" s="1"/>
  <c r="AM1321" i="91"/>
  <c r="AL1321" i="91"/>
  <c r="AF1343" i="91"/>
  <c r="AG1343" i="91" s="1"/>
  <c r="AQ1343" i="91"/>
  <c r="AO1343" i="91"/>
  <c r="AP1343" i="91"/>
  <c r="AL1343" i="91"/>
  <c r="AM1343" i="91"/>
  <c r="AL1349" i="91"/>
  <c r="AF1349" i="91"/>
  <c r="AG1349" i="91" s="1"/>
  <c r="AQ1349" i="91"/>
  <c r="AM1349" i="91"/>
  <c r="AP1349" i="91"/>
  <c r="AO1349" i="91"/>
  <c r="AL1355" i="91"/>
  <c r="AF1355" i="91"/>
  <c r="AG1355" i="91" s="1"/>
  <c r="AO1355" i="91"/>
  <c r="AQ1355" i="91"/>
  <c r="AP1355" i="91"/>
  <c r="AM1355" i="91"/>
  <c r="AL1379" i="91"/>
  <c r="AO1379" i="91"/>
  <c r="AM1379" i="91"/>
  <c r="AF1379" i="91"/>
  <c r="AG1379" i="91" s="1"/>
  <c r="AP1379" i="91"/>
  <c r="AQ1379" i="91"/>
  <c r="AL1391" i="91"/>
  <c r="AF1391" i="91"/>
  <c r="AG1391" i="91" s="1"/>
  <c r="AO1391" i="91"/>
  <c r="AQ1391" i="91"/>
  <c r="AP1391" i="91"/>
  <c r="AM1391" i="91"/>
  <c r="AL1397" i="91"/>
  <c r="AP1397" i="91"/>
  <c r="AO1397" i="91"/>
  <c r="AF1397" i="91"/>
  <c r="AG1397" i="91" s="1"/>
  <c r="AQ1397" i="91"/>
  <c r="AM1397" i="91"/>
  <c r="AL1409" i="91"/>
  <c r="AF1409" i="91"/>
  <c r="AG1409" i="91" s="1"/>
  <c r="AP1409" i="91"/>
  <c r="AM1409" i="91"/>
  <c r="AQ1409" i="91"/>
  <c r="AO1409" i="91"/>
  <c r="AL1421" i="91"/>
  <c r="AQ1421" i="91"/>
  <c r="AO1421" i="91"/>
  <c r="AM1421" i="91"/>
  <c r="AP1421" i="91"/>
  <c r="AF1421" i="91"/>
  <c r="AG1421" i="91" s="1"/>
  <c r="AP1427" i="91"/>
  <c r="AO1427" i="91"/>
  <c r="AF1427" i="91"/>
  <c r="AG1427" i="91" s="1"/>
  <c r="AM1427" i="91"/>
  <c r="AL1427" i="91"/>
  <c r="AQ1427" i="91"/>
  <c r="AQ1433" i="91"/>
  <c r="AO1433" i="91"/>
  <c r="AP1433" i="91"/>
  <c r="AM1433" i="91"/>
  <c r="AF1433" i="91"/>
  <c r="AG1433" i="91" s="1"/>
  <c r="AL1433" i="91"/>
  <c r="AP1439" i="91"/>
  <c r="AL1439" i="91"/>
  <c r="AO1439" i="91"/>
  <c r="AM1439" i="91"/>
  <c r="AQ1439" i="91"/>
  <c r="AF1439" i="91"/>
  <c r="AG1439" i="91" s="1"/>
  <c r="AQ1445" i="91"/>
  <c r="AP1445" i="91"/>
  <c r="AO1445" i="91"/>
  <c r="AL1445" i="91"/>
  <c r="AF1445" i="91"/>
  <c r="AG1445" i="91" s="1"/>
  <c r="AM1445" i="91"/>
  <c r="AQ1457" i="91"/>
  <c r="AP1457" i="91"/>
  <c r="AO1457" i="91"/>
  <c r="AM1457" i="91"/>
  <c r="AL1457" i="91"/>
  <c r="AF1457" i="91"/>
  <c r="AG1457" i="91" s="1"/>
  <c r="AQ1463" i="91"/>
  <c r="AO1463" i="91"/>
  <c r="AP1463" i="91"/>
  <c r="AM1463" i="91"/>
  <c r="AL1463" i="91"/>
  <c r="AF1463" i="91"/>
  <c r="AG1463" i="91" s="1"/>
  <c r="AQ1487" i="91"/>
  <c r="AF1487" i="91"/>
  <c r="AG1487" i="91" s="1"/>
  <c r="AP1487" i="91"/>
  <c r="AO1487" i="91"/>
  <c r="AM1487" i="91"/>
  <c r="AL1487" i="91"/>
  <c r="AQ1493" i="91"/>
  <c r="AP1493" i="91"/>
  <c r="AO1493" i="91"/>
  <c r="AM1493" i="91"/>
  <c r="AL1493" i="91"/>
  <c r="AF1493" i="91"/>
  <c r="AG1493" i="91" s="1"/>
  <c r="AQ1499" i="91"/>
  <c r="AF1499" i="91"/>
  <c r="AG1499" i="91" s="1"/>
  <c r="AP1499" i="91"/>
  <c r="AO1499" i="91"/>
  <c r="AM1499" i="91"/>
  <c r="AL1499" i="91"/>
  <c r="AP1505" i="91"/>
  <c r="AO1505" i="91"/>
  <c r="AF1505" i="91"/>
  <c r="AG1505" i="91" s="1"/>
  <c r="AQ1505" i="91"/>
  <c r="AM1505" i="91"/>
  <c r="AL1505" i="91"/>
  <c r="AQ1511" i="91"/>
  <c r="AP1511" i="91"/>
  <c r="AO1511" i="91"/>
  <c r="AL1511" i="91"/>
  <c r="AM1511" i="91"/>
  <c r="AF1511" i="91"/>
  <c r="AG1511" i="91" s="1"/>
  <c r="AO1529" i="91"/>
  <c r="AM1529" i="91"/>
  <c r="AL1529" i="91"/>
  <c r="AQ1529" i="91"/>
  <c r="AF1529" i="91"/>
  <c r="AG1529" i="91" s="1"/>
  <c r="AP1529" i="91"/>
  <c r="AF1535" i="91"/>
  <c r="AG1535" i="91" s="1"/>
  <c r="AO1535" i="91"/>
  <c r="AQ1535" i="91"/>
  <c r="AM1535" i="91"/>
  <c r="AP1535" i="91"/>
  <c r="AL1535" i="91"/>
  <c r="AO1541" i="91"/>
  <c r="AP1541" i="91"/>
  <c r="AM1541" i="91"/>
  <c r="AL1541" i="91"/>
  <c r="AF1541" i="91"/>
  <c r="AG1541" i="91" s="1"/>
  <c r="AQ1541" i="91"/>
  <c r="AQ1553" i="91"/>
  <c r="AP1553" i="91"/>
  <c r="AO1553" i="91"/>
  <c r="AF1553" i="91"/>
  <c r="AG1553" i="91" s="1"/>
  <c r="AM1553" i="91"/>
  <c r="AL1553" i="91"/>
  <c r="AO1559" i="91"/>
  <c r="AM1559" i="91"/>
  <c r="AL1559" i="91"/>
  <c r="AQ1559" i="91"/>
  <c r="AF1559" i="91"/>
  <c r="AG1559" i="91" s="1"/>
  <c r="AP1559" i="91"/>
  <c r="AM1565" i="91"/>
  <c r="AL1565" i="91"/>
  <c r="AO1565" i="91"/>
  <c r="AF1565" i="91"/>
  <c r="AG1565" i="91" s="1"/>
  <c r="AP1565" i="91"/>
  <c r="AQ1565" i="91"/>
  <c r="AM1577" i="91"/>
  <c r="AQ1577" i="91"/>
  <c r="AO1577" i="91"/>
  <c r="AL1577" i="91"/>
  <c r="AF1577" i="91"/>
  <c r="AG1577" i="91" s="1"/>
  <c r="AP1577" i="91"/>
  <c r="AL1582" i="91"/>
  <c r="AF1582" i="91"/>
  <c r="AG1582" i="91" s="1"/>
  <c r="AQ1582" i="91"/>
  <c r="AO1582" i="91"/>
  <c r="AP1582" i="91"/>
  <c r="AM1582" i="91"/>
  <c r="AF1588" i="91"/>
  <c r="AG1588" i="91" s="1"/>
  <c r="AO1588" i="91"/>
  <c r="AQ1588" i="91"/>
  <c r="AP1588" i="91"/>
  <c r="AM1588" i="91"/>
  <c r="AL1588" i="91"/>
  <c r="AO1595" i="91"/>
  <c r="AM1595" i="91"/>
  <c r="AL1595" i="91"/>
  <c r="AQ1595" i="91"/>
  <c r="AF1595" i="91"/>
  <c r="AG1595" i="91" s="1"/>
  <c r="AP1595" i="91"/>
  <c r="AM1613" i="91"/>
  <c r="AL1613" i="91"/>
  <c r="AF1613" i="91"/>
  <c r="AG1613" i="91" s="1"/>
  <c r="AP1613" i="91"/>
  <c r="AQ1613" i="91"/>
  <c r="AO1613" i="91"/>
  <c r="AF1619" i="91"/>
  <c r="AG1619" i="91" s="1"/>
  <c r="AQ1619" i="91"/>
  <c r="AO1619" i="91"/>
  <c r="AM1619" i="91"/>
  <c r="AP1619" i="91"/>
  <c r="AL1619" i="91"/>
  <c r="AM1637" i="91"/>
  <c r="AL1637" i="91"/>
  <c r="AP1637" i="91"/>
  <c r="AQ1637" i="91"/>
  <c r="AO1637" i="91"/>
  <c r="AF1637" i="91"/>
  <c r="AG1637" i="91" s="1"/>
  <c r="AF1643" i="91"/>
  <c r="AG1643" i="91" s="1"/>
  <c r="AQ1643" i="91"/>
  <c r="AM1643" i="91"/>
  <c r="AL1643" i="91"/>
  <c r="AP1643" i="91"/>
  <c r="AO1643" i="91"/>
  <c r="AI1188" i="91"/>
  <c r="AJ1188" i="91"/>
  <c r="AH1188" i="91"/>
  <c r="AK1188" i="91" s="1"/>
  <c r="AJ1266" i="91"/>
  <c r="AI1266" i="91"/>
  <c r="AH1266" i="91"/>
  <c r="AK1266" i="91" s="1"/>
  <c r="AJ1325" i="91"/>
  <c r="AI1325" i="91"/>
  <c r="AH1325" i="91"/>
  <c r="AK1325" i="91" s="1"/>
  <c r="AI1217" i="91"/>
  <c r="AH1217" i="91"/>
  <c r="AK1217" i="91" s="1"/>
  <c r="AI1191" i="91"/>
  <c r="AJ1191" i="91"/>
  <c r="AH1191" i="91"/>
  <c r="AK1191" i="91" s="1"/>
  <c r="AJ1265" i="91"/>
  <c r="AI1265" i="91"/>
  <c r="AH1265" i="91"/>
  <c r="AK1265" i="91" s="1"/>
  <c r="AT1341" i="91"/>
  <c r="H67" i="92"/>
  <c r="AJ1334" i="91" l="1"/>
  <c r="AJ1200" i="91"/>
  <c r="AH1316" i="91"/>
  <c r="AK1316" i="91" s="1"/>
  <c r="AH1253" i="91"/>
  <c r="AK1253" i="91" s="1"/>
  <c r="AH1200" i="91"/>
  <c r="AK1200" i="91" s="1"/>
  <c r="AH1220" i="91"/>
  <c r="AK1220" i="91" s="1"/>
  <c r="AI1220" i="91"/>
  <c r="AH1160" i="91"/>
  <c r="AK1160" i="91" s="1"/>
  <c r="AJ1160" i="91"/>
  <c r="AJ1295" i="91"/>
  <c r="AJ1196" i="91"/>
  <c r="AH1221" i="91"/>
  <c r="AK1221" i="91" s="1"/>
  <c r="AJ1248" i="91"/>
  <c r="AI1221" i="91"/>
  <c r="AH1248" i="91"/>
  <c r="AK1248" i="91" s="1"/>
  <c r="AH1226" i="91"/>
  <c r="AK1226" i="91" s="1"/>
  <c r="AI1226" i="91"/>
  <c r="AH1199" i="91"/>
  <c r="AK1199" i="91" s="1"/>
  <c r="AI1199" i="91"/>
  <c r="AH1340" i="91"/>
  <c r="AK1340" i="91" s="1"/>
  <c r="AI1340" i="91"/>
  <c r="AH1259" i="91"/>
  <c r="AK1259" i="91" s="1"/>
  <c r="AJ1317" i="91"/>
  <c r="AI1259" i="91"/>
  <c r="AH1293" i="91"/>
  <c r="AK1293" i="91" s="1"/>
  <c r="AH1317" i="91"/>
  <c r="AK1317" i="91" s="1"/>
  <c r="AH1326" i="91"/>
  <c r="AK1326" i="91" s="1"/>
  <c r="AI1326" i="91"/>
  <c r="AJ1253" i="91"/>
  <c r="AH1307" i="91"/>
  <c r="AK1307" i="91" s="1"/>
  <c r="AH1196" i="91"/>
  <c r="AK1196" i="91" s="1"/>
  <c r="AI1307" i="91"/>
  <c r="AI1293" i="91"/>
  <c r="AI1310" i="91"/>
  <c r="AH1310" i="91"/>
  <c r="AK1310" i="91" s="1"/>
  <c r="AI1167" i="91"/>
  <c r="AH1298" i="91"/>
  <c r="AK1298" i="91" s="1"/>
  <c r="AI1298" i="91"/>
  <c r="AJ1173" i="91"/>
  <c r="AH1173" i="91"/>
  <c r="AK1173" i="91" s="1"/>
  <c r="AJ1214" i="91"/>
  <c r="AI1337" i="91"/>
  <c r="AH1214" i="91"/>
  <c r="AK1214" i="91" s="1"/>
  <c r="AH1337" i="91"/>
  <c r="AK1337" i="91" s="1"/>
  <c r="AJ1232" i="91"/>
  <c r="AH1232" i="91"/>
  <c r="AK1232" i="91" s="1"/>
  <c r="AI1239" i="91"/>
  <c r="AJ1239" i="91"/>
  <c r="AH1311" i="91"/>
  <c r="AK1311" i="91" s="1"/>
  <c r="AH1304" i="91"/>
  <c r="AK1304" i="91" s="1"/>
  <c r="AI1304" i="91"/>
  <c r="AS1587" i="91"/>
  <c r="AS1445" i="91"/>
  <c r="AV1341" i="91"/>
  <c r="AI1462" i="91"/>
  <c r="AJ1462" i="91"/>
  <c r="AH1462" i="91"/>
  <c r="AH1449" i="91"/>
  <c r="AJ1449" i="91"/>
  <c r="AI1449" i="91"/>
  <c r="AH1424" i="91"/>
  <c r="AK1424" i="91" s="1"/>
  <c r="AJ1424" i="91"/>
  <c r="AI1424" i="91"/>
  <c r="AJ1475" i="91"/>
  <c r="AI1475" i="91"/>
  <c r="AH1475" i="91"/>
  <c r="AH1482" i="91"/>
  <c r="AJ1482" i="91"/>
  <c r="AI1482" i="91"/>
  <c r="AI1637" i="91"/>
  <c r="AH1637" i="91"/>
  <c r="AJ1637" i="91"/>
  <c r="AJ1493" i="91"/>
  <c r="AH1493" i="91"/>
  <c r="AI1493" i="91"/>
  <c r="AI1177" i="91"/>
  <c r="AJ1177" i="91"/>
  <c r="AH1177" i="91"/>
  <c r="AK1177" i="91" s="1"/>
  <c r="AJ1397" i="91"/>
  <c r="AI1397" i="91"/>
  <c r="AH1397" i="91"/>
  <c r="AK1397" i="91" s="1"/>
  <c r="AS1397" i="91" s="1"/>
  <c r="AJ1379" i="91"/>
  <c r="AI1379" i="91"/>
  <c r="AH1379" i="91"/>
  <c r="AK1379" i="91" s="1"/>
  <c r="AJ1321" i="91"/>
  <c r="AI1321" i="91"/>
  <c r="AH1321" i="91"/>
  <c r="AK1321" i="91" s="1"/>
  <c r="AJ1192" i="91"/>
  <c r="AI1192" i="91"/>
  <c r="AH1192" i="91"/>
  <c r="AK1192" i="91" s="1"/>
  <c r="AJ1636" i="91"/>
  <c r="AH1636" i="91"/>
  <c r="AI1636" i="91"/>
  <c r="AI1540" i="91"/>
  <c r="AJ1540" i="91"/>
  <c r="AH1540" i="91"/>
  <c r="AJ1234" i="91"/>
  <c r="AI1234" i="91"/>
  <c r="AH1234" i="91"/>
  <c r="AK1234" i="91" s="1"/>
  <c r="AH1342" i="91"/>
  <c r="AK1342" i="91" s="1"/>
  <c r="AS1342" i="91" s="1"/>
  <c r="AJ1342" i="91"/>
  <c r="AI1342" i="91"/>
  <c r="AJ1581" i="91"/>
  <c r="AI1581" i="91"/>
  <c r="AH1581" i="91"/>
  <c r="AJ1501" i="91"/>
  <c r="AI1501" i="91"/>
  <c r="AH1501" i="91"/>
  <c r="AH1497" i="91"/>
  <c r="AI1497" i="91"/>
  <c r="AJ1497" i="91"/>
  <c r="AJ1437" i="91"/>
  <c r="AH1437" i="91"/>
  <c r="AI1437" i="91"/>
  <c r="AJ1371" i="91"/>
  <c r="AI1371" i="91"/>
  <c r="AH1371" i="91"/>
  <c r="AK1371" i="91" s="1"/>
  <c r="AI1471" i="91"/>
  <c r="AH1471" i="91"/>
  <c r="AJ1471" i="91"/>
  <c r="AI1496" i="91"/>
  <c r="AJ1496" i="91"/>
  <c r="AH1496" i="91"/>
  <c r="AJ1376" i="91"/>
  <c r="AI1376" i="91"/>
  <c r="AH1376" i="91"/>
  <c r="AK1376" i="91" s="1"/>
  <c r="AJ1628" i="91"/>
  <c r="AI1628" i="91"/>
  <c r="AH1628" i="91"/>
  <c r="AJ1538" i="91"/>
  <c r="AI1538" i="91"/>
  <c r="AH1538" i="91"/>
  <c r="AI1508" i="91"/>
  <c r="AJ1508" i="91"/>
  <c r="AH1508" i="91"/>
  <c r="AJ1394" i="91"/>
  <c r="AI1394" i="91"/>
  <c r="AH1394" i="91"/>
  <c r="AK1394" i="91" s="1"/>
  <c r="AJ1489" i="91"/>
  <c r="AI1489" i="91"/>
  <c r="AH1489" i="91"/>
  <c r="AJ1537" i="91"/>
  <c r="AH1537" i="91"/>
  <c r="AI1537" i="91"/>
  <c r="AH1513" i="91"/>
  <c r="AI1513" i="91"/>
  <c r="AJ1513" i="91"/>
  <c r="AJ1483" i="91"/>
  <c r="AI1483" i="91"/>
  <c r="AH1483" i="91"/>
  <c r="AJ1429" i="91"/>
  <c r="AH1429" i="91"/>
  <c r="AI1429" i="91"/>
  <c r="AI1512" i="91"/>
  <c r="AJ1512" i="91"/>
  <c r="AH1512" i="91"/>
  <c r="AI1481" i="91"/>
  <c r="AH1481" i="91"/>
  <c r="AJ1481" i="91"/>
  <c r="AH1644" i="91"/>
  <c r="AJ1644" i="91"/>
  <c r="AI1644" i="91"/>
  <c r="AI1631" i="91"/>
  <c r="AH1631" i="91"/>
  <c r="AJ1631" i="91"/>
  <c r="AJ1584" i="91"/>
  <c r="AH1584" i="91"/>
  <c r="AI1584" i="91"/>
  <c r="AI1566" i="91"/>
  <c r="AJ1566" i="91"/>
  <c r="AH1566" i="91"/>
  <c r="AJ1294" i="91"/>
  <c r="AI1294" i="91"/>
  <c r="AH1294" i="91"/>
  <c r="AK1294" i="91" s="1"/>
  <c r="AJ1207" i="91"/>
  <c r="AI1207" i="91"/>
  <c r="AH1207" i="91"/>
  <c r="AK1207" i="91" s="1"/>
  <c r="AI1578" i="91"/>
  <c r="AH1578" i="91"/>
  <c r="AJ1578" i="91"/>
  <c r="AJ1547" i="91"/>
  <c r="AI1547" i="91"/>
  <c r="AH1547" i="91"/>
  <c r="AJ1240" i="91"/>
  <c r="AI1240" i="91"/>
  <c r="AH1240" i="91"/>
  <c r="AK1240" i="91" s="1"/>
  <c r="AJ1613" i="91"/>
  <c r="AH1613" i="91"/>
  <c r="AI1613" i="91"/>
  <c r="AJ1492" i="91"/>
  <c r="AI1492" i="91"/>
  <c r="AH1492" i="91"/>
  <c r="AI1367" i="91"/>
  <c r="AJ1367" i="91"/>
  <c r="AH1367" i="91"/>
  <c r="AK1367" i="91" s="1"/>
  <c r="AS1367" i="91" s="1"/>
  <c r="AJ1534" i="91"/>
  <c r="AH1534" i="91"/>
  <c r="AI1534" i="91"/>
  <c r="AJ1640" i="91"/>
  <c r="AI1640" i="91"/>
  <c r="AH1640" i="91"/>
  <c r="AS1394" i="91"/>
  <c r="AJ1470" i="91"/>
  <c r="AI1470" i="91"/>
  <c r="AH1470" i="91"/>
  <c r="AS1379" i="91"/>
  <c r="AI1349" i="91"/>
  <c r="AJ1349" i="91"/>
  <c r="AH1349" i="91"/>
  <c r="AK1349" i="91" s="1"/>
  <c r="AJ1504" i="91"/>
  <c r="AI1504" i="91"/>
  <c r="AH1504" i="91"/>
  <c r="AI1172" i="91"/>
  <c r="AJ1172" i="91"/>
  <c r="AH1172" i="91"/>
  <c r="AK1172" i="91" s="1"/>
  <c r="AI1546" i="91"/>
  <c r="AJ1546" i="91"/>
  <c r="AH1546" i="91"/>
  <c r="AI1486" i="91"/>
  <c r="AH1486" i="91"/>
  <c r="AJ1486" i="91"/>
  <c r="AH1468" i="91"/>
  <c r="AJ1468" i="91"/>
  <c r="AI1468" i="91"/>
  <c r="AJ1503" i="91"/>
  <c r="AH1503" i="91"/>
  <c r="AI1503" i="91"/>
  <c r="AJ1395" i="91"/>
  <c r="AH1395" i="91"/>
  <c r="AK1395" i="91" s="1"/>
  <c r="AS1395" i="91" s="1"/>
  <c r="AI1395" i="91"/>
  <c r="AI1168" i="91"/>
  <c r="AH1168" i="91"/>
  <c r="AK1168" i="91" s="1"/>
  <c r="AJ1168" i="91"/>
  <c r="AH1447" i="91"/>
  <c r="AI1447" i="91"/>
  <c r="AJ1447" i="91"/>
  <c r="AS1371" i="91"/>
  <c r="AI1369" i="91"/>
  <c r="AJ1369" i="91"/>
  <c r="AH1369" i="91"/>
  <c r="AK1369" i="91" s="1"/>
  <c r="AH1514" i="91"/>
  <c r="AJ1514" i="91"/>
  <c r="AI1514" i="91"/>
  <c r="AS1508" i="91"/>
  <c r="AI1412" i="91"/>
  <c r="AH1412" i="91"/>
  <c r="AK1412" i="91" s="1"/>
  <c r="AJ1412" i="91"/>
  <c r="AI1364" i="91"/>
  <c r="AH1364" i="91"/>
  <c r="AK1364" i="91" s="1"/>
  <c r="AJ1364" i="91"/>
  <c r="AI1169" i="91"/>
  <c r="AH1169" i="91"/>
  <c r="AK1169" i="91" s="1"/>
  <c r="AJ1169" i="91"/>
  <c r="AJ1465" i="91"/>
  <c r="AH1465" i="91"/>
  <c r="AI1465" i="91"/>
  <c r="AJ1603" i="91"/>
  <c r="AH1603" i="91"/>
  <c r="AI1603" i="91"/>
  <c r="AJ1453" i="91"/>
  <c r="AH1453" i="91"/>
  <c r="AI1453" i="91"/>
  <c r="AJ1405" i="91"/>
  <c r="AI1405" i="91"/>
  <c r="AH1405" i="91"/>
  <c r="AK1405" i="91" s="1"/>
  <c r="AS1405" i="91" s="1"/>
  <c r="AJ1333" i="91"/>
  <c r="AI1333" i="91"/>
  <c r="AH1333" i="91"/>
  <c r="AK1333" i="91" s="1"/>
  <c r="AJ1219" i="91"/>
  <c r="AI1219" i="91"/>
  <c r="AH1219" i="91"/>
  <c r="AK1219" i="91" s="1"/>
  <c r="AH1446" i="91"/>
  <c r="AJ1446" i="91"/>
  <c r="AI1446" i="91"/>
  <c r="AJ1198" i="91"/>
  <c r="AI1198" i="91"/>
  <c r="AH1198" i="91"/>
  <c r="AK1198" i="91" s="1"/>
  <c r="AI1440" i="91"/>
  <c r="AH1440" i="91"/>
  <c r="AJ1440" i="91"/>
  <c r="AI1434" i="91"/>
  <c r="AH1434" i="91"/>
  <c r="AJ1434" i="91"/>
  <c r="AH1505" i="91"/>
  <c r="AJ1505" i="91"/>
  <c r="AI1505" i="91"/>
  <c r="AJ1309" i="91"/>
  <c r="AI1309" i="91"/>
  <c r="AH1309" i="91"/>
  <c r="AK1309" i="91" s="1"/>
  <c r="AJ1460" i="91"/>
  <c r="AH1460" i="91"/>
  <c r="AI1460" i="91"/>
  <c r="AJ1228" i="91"/>
  <c r="AI1228" i="91"/>
  <c r="AH1228" i="91"/>
  <c r="AK1228" i="91" s="1"/>
  <c r="AS1504" i="91"/>
  <c r="AH1366" i="91"/>
  <c r="AK1366" i="91" s="1"/>
  <c r="AS1366" i="91" s="1"/>
  <c r="AJ1366" i="91"/>
  <c r="AI1366" i="91"/>
  <c r="AJ1318" i="91"/>
  <c r="AI1318" i="91"/>
  <c r="AH1318" i="91"/>
  <c r="AK1318" i="91" s="1"/>
  <c r="AJ1450" i="91"/>
  <c r="AH1450" i="91"/>
  <c r="AI1450" i="91"/>
  <c r="AJ1432" i="91"/>
  <c r="AI1432" i="91"/>
  <c r="AH1432" i="91"/>
  <c r="AI1159" i="91"/>
  <c r="AJ1159" i="91"/>
  <c r="AH1159" i="91"/>
  <c r="AK1159" i="91" s="1"/>
  <c r="AS1571" i="91"/>
  <c r="AJ1359" i="91"/>
  <c r="AI1359" i="91"/>
  <c r="AH1359" i="91"/>
  <c r="AK1359" i="91" s="1"/>
  <c r="AS1359" i="91" s="1"/>
  <c r="AH1635" i="91"/>
  <c r="AI1635" i="91"/>
  <c r="AJ1635" i="91"/>
  <c r="AH1605" i="91"/>
  <c r="AJ1605" i="91"/>
  <c r="AI1605" i="91"/>
  <c r="AJ1551" i="91"/>
  <c r="AH1551" i="91"/>
  <c r="AI1551" i="91"/>
  <c r="AJ1383" i="91"/>
  <c r="AI1383" i="91"/>
  <c r="AH1383" i="91"/>
  <c r="AK1383" i="91" s="1"/>
  <c r="AJ1353" i="91"/>
  <c r="AH1353" i="91"/>
  <c r="AK1353" i="91" s="1"/>
  <c r="AS1353" i="91" s="1"/>
  <c r="AI1353" i="91"/>
  <c r="AS1369" i="91"/>
  <c r="AJ1361" i="91"/>
  <c r="AI1361" i="91"/>
  <c r="AH1361" i="91"/>
  <c r="AK1361" i="91" s="1"/>
  <c r="AI1472" i="91"/>
  <c r="AJ1472" i="91"/>
  <c r="AH1472" i="91"/>
  <c r="AI1436" i="91"/>
  <c r="AH1436" i="91"/>
  <c r="AJ1436" i="91"/>
  <c r="AJ1543" i="91"/>
  <c r="AI1543" i="91"/>
  <c r="AH1543" i="91"/>
  <c r="AH1580" i="91"/>
  <c r="AJ1580" i="91"/>
  <c r="AI1580" i="91"/>
  <c r="AH1442" i="91"/>
  <c r="AJ1442" i="91"/>
  <c r="AI1442" i="91"/>
  <c r="AS1364" i="91"/>
  <c r="AI1393" i="91"/>
  <c r="AH1393" i="91"/>
  <c r="AK1393" i="91" s="1"/>
  <c r="AJ1393" i="91"/>
  <c r="AJ1386" i="91"/>
  <c r="AI1386" i="91"/>
  <c r="AH1386" i="91"/>
  <c r="AK1386" i="91" s="1"/>
  <c r="AS1386" i="91" s="1"/>
  <c r="AJ1356" i="91"/>
  <c r="AH1356" i="91"/>
  <c r="AK1356" i="91" s="1"/>
  <c r="AI1356" i="91"/>
  <c r="AJ1404" i="91"/>
  <c r="AI1404" i="91"/>
  <c r="AH1404" i="91"/>
  <c r="AK1404" i="91" s="1"/>
  <c r="AS1404" i="91" s="1"/>
  <c r="AJ1368" i="91"/>
  <c r="AI1368" i="91"/>
  <c r="AH1368" i="91"/>
  <c r="AK1368" i="91" s="1"/>
  <c r="AS1368" i="91" s="1"/>
  <c r="AJ1258" i="91"/>
  <c r="AI1258" i="91"/>
  <c r="AH1258" i="91"/>
  <c r="AK1258" i="91" s="1"/>
  <c r="AJ1608" i="91"/>
  <c r="AH1608" i="91"/>
  <c r="AI1608" i="91"/>
  <c r="AJ1560" i="91"/>
  <c r="AI1560" i="91"/>
  <c r="AH1560" i="91"/>
  <c r="AH1380" i="91"/>
  <c r="AK1380" i="91" s="1"/>
  <c r="AS1380" i="91" s="1"/>
  <c r="AJ1380" i="91"/>
  <c r="AI1380" i="91"/>
  <c r="AJ1291" i="91"/>
  <c r="AI1291" i="91"/>
  <c r="AH1291" i="91"/>
  <c r="AK1291" i="91" s="1"/>
  <c r="AI1579" i="91"/>
  <c r="AJ1579" i="91"/>
  <c r="AH1579" i="91"/>
  <c r="AJ1542" i="91"/>
  <c r="AI1542" i="91"/>
  <c r="AH1542" i="91"/>
  <c r="AJ1642" i="91"/>
  <c r="AI1642" i="91"/>
  <c r="AH1642" i="91"/>
  <c r="AJ1451" i="91"/>
  <c r="AI1451" i="91"/>
  <c r="AH1451" i="91"/>
  <c r="AI1390" i="91"/>
  <c r="AJ1390" i="91"/>
  <c r="AH1390" i="91"/>
  <c r="AK1390" i="91" s="1"/>
  <c r="AJ1187" i="91"/>
  <c r="AI1187" i="91"/>
  <c r="AH1187" i="91"/>
  <c r="AK1187" i="91" s="1"/>
  <c r="AJ1315" i="91"/>
  <c r="AI1315" i="91"/>
  <c r="AH1315" i="91"/>
  <c r="AK1315" i="91" s="1"/>
  <c r="AJ1324" i="91"/>
  <c r="AI1324" i="91"/>
  <c r="AH1324" i="91"/>
  <c r="AK1324" i="91" s="1"/>
  <c r="AI1611" i="91"/>
  <c r="AH1611" i="91"/>
  <c r="AJ1611" i="91"/>
  <c r="AJ1557" i="91"/>
  <c r="AH1557" i="91"/>
  <c r="AI1557" i="91"/>
  <c r="AJ1539" i="91"/>
  <c r="AI1539" i="91"/>
  <c r="AH1539" i="91"/>
  <c r="AJ1521" i="91"/>
  <c r="AI1521" i="91"/>
  <c r="AH1521" i="91"/>
  <c r="AJ1252" i="91"/>
  <c r="AI1252" i="91"/>
  <c r="AH1252" i="91"/>
  <c r="AK1252" i="91" s="1"/>
  <c r="AJ1587" i="91"/>
  <c r="AI1587" i="91"/>
  <c r="AH1587" i="91"/>
  <c r="AJ1533" i="91"/>
  <c r="AH1533" i="91"/>
  <c r="AI1533" i="91"/>
  <c r="AJ1273" i="91"/>
  <c r="AI1273" i="91"/>
  <c r="AH1273" i="91"/>
  <c r="AK1273" i="91" s="1"/>
  <c r="AH1586" i="91"/>
  <c r="AJ1586" i="91"/>
  <c r="AI1586" i="91"/>
  <c r="AI1352" i="91"/>
  <c r="AJ1352" i="91"/>
  <c r="AH1352" i="91"/>
  <c r="AK1352" i="91" s="1"/>
  <c r="AS1352" i="91" s="1"/>
  <c r="AJ1204" i="91"/>
  <c r="AI1204" i="91"/>
  <c r="AH1204" i="91"/>
  <c r="AK1204" i="91" s="1"/>
  <c r="AI1626" i="91"/>
  <c r="AJ1626" i="91"/>
  <c r="AH1626" i="91"/>
  <c r="AH1604" i="91"/>
  <c r="AI1604" i="91"/>
  <c r="AJ1604" i="91"/>
  <c r="AI1563" i="91"/>
  <c r="AH1563" i="91"/>
  <c r="AJ1563" i="91"/>
  <c r="AJ1526" i="91"/>
  <c r="AI1526" i="91"/>
  <c r="AH1526" i="91"/>
  <c r="AJ1303" i="91"/>
  <c r="AI1303" i="91"/>
  <c r="AH1303" i="91"/>
  <c r="AK1303" i="91" s="1"/>
  <c r="AI1150" i="91"/>
  <c r="AH1150" i="91"/>
  <c r="AK1150" i="91" s="1"/>
  <c r="AJ1150" i="91"/>
  <c r="AI1186" i="91"/>
  <c r="AJ1186" i="91"/>
  <c r="AH1186" i="91"/>
  <c r="AK1186" i="91" s="1"/>
  <c r="AJ1585" i="91"/>
  <c r="AI1585" i="91"/>
  <c r="AH1585" i="91"/>
  <c r="AJ1387" i="91"/>
  <c r="AI1387" i="91"/>
  <c r="AH1387" i="91"/>
  <c r="AK1387" i="91" s="1"/>
  <c r="AS1387" i="91" s="1"/>
  <c r="AJ1363" i="91"/>
  <c r="AH1363" i="91"/>
  <c r="AK1363" i="91" s="1"/>
  <c r="AS1363" i="91" s="1"/>
  <c r="AI1363" i="91"/>
  <c r="AH1488" i="91"/>
  <c r="AJ1488" i="91"/>
  <c r="AI1488" i="91"/>
  <c r="AI1410" i="91"/>
  <c r="AJ1410" i="91"/>
  <c r="AH1410" i="91"/>
  <c r="AK1410" i="91" s="1"/>
  <c r="AS1410" i="91" s="1"/>
  <c r="AS1356" i="91"/>
  <c r="AJ1344" i="91"/>
  <c r="AH1344" i="91"/>
  <c r="AK1344" i="91" s="1"/>
  <c r="AS1344" i="91" s="1"/>
  <c r="AI1344" i="91"/>
  <c r="AI1165" i="91"/>
  <c r="AJ1165" i="91"/>
  <c r="AH1165" i="91"/>
  <c r="AK1165" i="91" s="1"/>
  <c r="AJ1190" i="91"/>
  <c r="AI1190" i="91"/>
  <c r="AH1190" i="91"/>
  <c r="AK1190" i="91" s="1"/>
  <c r="AJ1222" i="91"/>
  <c r="AI1222" i="91"/>
  <c r="AH1222" i="91"/>
  <c r="AK1222" i="91" s="1"/>
  <c r="AJ1413" i="91"/>
  <c r="AI1413" i="91"/>
  <c r="AH1413" i="91"/>
  <c r="AK1413" i="91" s="1"/>
  <c r="AS1413" i="91" s="1"/>
  <c r="AI1588" i="91"/>
  <c r="AJ1588" i="91"/>
  <c r="AH1588" i="91"/>
  <c r="AJ1285" i="91"/>
  <c r="AI1285" i="91"/>
  <c r="AH1285" i="91"/>
  <c r="AK1285" i="91" s="1"/>
  <c r="AJ1511" i="91"/>
  <c r="AI1511" i="91"/>
  <c r="AH1511" i="91"/>
  <c r="AI1457" i="91"/>
  <c r="AJ1457" i="91"/>
  <c r="AH1457" i="91"/>
  <c r="AJ1439" i="91"/>
  <c r="AI1439" i="91"/>
  <c r="AH1439" i="91"/>
  <c r="AJ1630" i="91"/>
  <c r="AI1630" i="91"/>
  <c r="AH1630" i="91"/>
  <c r="AJ1378" i="91"/>
  <c r="AI1378" i="91"/>
  <c r="AH1378" i="91"/>
  <c r="AK1378" i="91" s="1"/>
  <c r="AS1378" i="91" s="1"/>
  <c r="AI1618" i="91"/>
  <c r="AJ1618" i="91"/>
  <c r="AH1618" i="91"/>
  <c r="AJ1595" i="91"/>
  <c r="AI1595" i="91"/>
  <c r="AH1595" i="91"/>
  <c r="AI1420" i="91"/>
  <c r="AH1420" i="91"/>
  <c r="AK1420" i="91" s="1"/>
  <c r="AS1420" i="91" s="1"/>
  <c r="AJ1420" i="91"/>
  <c r="AJ1408" i="91"/>
  <c r="AI1408" i="91"/>
  <c r="AH1408" i="91"/>
  <c r="AK1408" i="91" s="1"/>
  <c r="AS1408" i="91" s="1"/>
  <c r="AJ1354" i="91"/>
  <c r="AH1354" i="91"/>
  <c r="AK1354" i="91" s="1"/>
  <c r="AS1354" i="91" s="1"/>
  <c r="AI1354" i="91"/>
  <c r="AI1396" i="91"/>
  <c r="AJ1396" i="91"/>
  <c r="AH1396" i="91"/>
  <c r="AK1396" i="91" s="1"/>
  <c r="AS1396" i="91" s="1"/>
  <c r="AH1515" i="91"/>
  <c r="AI1515" i="91"/>
  <c r="AJ1515" i="91"/>
  <c r="AJ1473" i="91"/>
  <c r="AI1473" i="91"/>
  <c r="AH1473" i="91"/>
  <c r="AJ1425" i="91"/>
  <c r="AH1425" i="91"/>
  <c r="AK1425" i="91" s="1"/>
  <c r="AI1425" i="91"/>
  <c r="AJ1375" i="91"/>
  <c r="AI1375" i="91"/>
  <c r="AH1375" i="91"/>
  <c r="AK1375" i="91" s="1"/>
  <c r="AS1375" i="91" s="1"/>
  <c r="AI1491" i="91"/>
  <c r="AH1491" i="91"/>
  <c r="AJ1491" i="91"/>
  <c r="AH1461" i="91"/>
  <c r="AJ1461" i="91"/>
  <c r="AI1461" i="91"/>
  <c r="AJ1431" i="91"/>
  <c r="AH1431" i="91"/>
  <c r="AI1431" i="91"/>
  <c r="AI1176" i="91"/>
  <c r="AJ1176" i="91"/>
  <c r="AH1176" i="91"/>
  <c r="AK1176" i="91" s="1"/>
  <c r="AJ1441" i="91"/>
  <c r="AI1441" i="91"/>
  <c r="AH1441" i="91"/>
  <c r="AS1361" i="91"/>
  <c r="AJ1490" i="91"/>
  <c r="AI1490" i="91"/>
  <c r="AH1490" i="91"/>
  <c r="AI1370" i="91"/>
  <c r="AH1370" i="91"/>
  <c r="AK1370" i="91" s="1"/>
  <c r="AS1370" i="91" s="1"/>
  <c r="AJ1370" i="91"/>
  <c r="AI1171" i="91"/>
  <c r="AJ1171" i="91"/>
  <c r="AH1171" i="91"/>
  <c r="AK1171" i="91" s="1"/>
  <c r="AI1495" i="91"/>
  <c r="AH1495" i="91"/>
  <c r="AJ1495" i="91"/>
  <c r="AH1345" i="91"/>
  <c r="AK1345" i="91" s="1"/>
  <c r="AJ1345" i="91"/>
  <c r="AI1345" i="91"/>
  <c r="AI1634" i="91"/>
  <c r="AJ1634" i="91"/>
  <c r="AH1634" i="91"/>
  <c r="AJ1598" i="91"/>
  <c r="AI1598" i="91"/>
  <c r="AH1598" i="91"/>
  <c r="AJ1502" i="91"/>
  <c r="AI1502" i="91"/>
  <c r="AH1502" i="91"/>
  <c r="AJ1466" i="91"/>
  <c r="AH1466" i="91"/>
  <c r="AI1466" i="91"/>
  <c r="AH1430" i="91"/>
  <c r="AJ1430" i="91"/>
  <c r="AI1430" i="91"/>
  <c r="AI1157" i="91"/>
  <c r="AJ1157" i="91"/>
  <c r="AH1157" i="91"/>
  <c r="AK1157" i="91" s="1"/>
  <c r="AI1633" i="91"/>
  <c r="AJ1633" i="91"/>
  <c r="AH1633" i="91"/>
  <c r="AH1616" i="91"/>
  <c r="AJ1616" i="91"/>
  <c r="AI1616" i="91"/>
  <c r="AJ1561" i="91"/>
  <c r="AI1561" i="91"/>
  <c r="AH1561" i="91"/>
  <c r="AJ1297" i="91"/>
  <c r="AI1297" i="91"/>
  <c r="AH1297" i="91"/>
  <c r="AK1297" i="91" s="1"/>
  <c r="AJ1216" i="91"/>
  <c r="AI1216" i="91"/>
  <c r="AH1216" i="91"/>
  <c r="AK1216" i="91" s="1"/>
  <c r="AJ1195" i="91"/>
  <c r="AI1195" i="91"/>
  <c r="AH1195" i="91"/>
  <c r="AK1195" i="91" s="1"/>
  <c r="AJ1572" i="91"/>
  <c r="AI1572" i="91"/>
  <c r="AH1572" i="91"/>
  <c r="AJ1494" i="91"/>
  <c r="AI1494" i="91"/>
  <c r="AH1494" i="91"/>
  <c r="AH1524" i="91"/>
  <c r="AJ1524" i="91"/>
  <c r="AI1524" i="91"/>
  <c r="AJ1522" i="91"/>
  <c r="AH1522" i="91"/>
  <c r="AI1522" i="91"/>
  <c r="AJ1270" i="91"/>
  <c r="AI1270" i="91"/>
  <c r="AH1270" i="91"/>
  <c r="AK1270" i="91" s="1"/>
  <c r="AJ1565" i="91"/>
  <c r="AI1565" i="91"/>
  <c r="AH1565" i="91"/>
  <c r="AJ1553" i="91"/>
  <c r="AI1553" i="91"/>
  <c r="AH1553" i="91"/>
  <c r="AJ1237" i="91"/>
  <c r="AI1237" i="91"/>
  <c r="AH1237" i="91"/>
  <c r="AK1237" i="91" s="1"/>
  <c r="AI1583" i="91"/>
  <c r="AH1583" i="91"/>
  <c r="AJ1583" i="91"/>
  <c r="AJ1282" i="91"/>
  <c r="AI1282" i="91"/>
  <c r="AH1282" i="91"/>
  <c r="AK1282" i="91" s="1"/>
  <c r="AJ1469" i="91"/>
  <c r="AH1469" i="91"/>
  <c r="AI1469" i="91"/>
  <c r="AJ1288" i="91"/>
  <c r="AI1288" i="91"/>
  <c r="AH1288" i="91"/>
  <c r="AK1288" i="91" s="1"/>
  <c r="AJ1570" i="91"/>
  <c r="AH1570" i="91"/>
  <c r="AI1570" i="91"/>
  <c r="AJ1516" i="91"/>
  <c r="AI1516" i="91"/>
  <c r="AH1516" i="91"/>
  <c r="AI1571" i="91"/>
  <c r="AH1571" i="91"/>
  <c r="AJ1571" i="91"/>
  <c r="AI1180" i="91"/>
  <c r="AJ1180" i="91"/>
  <c r="AH1180" i="91"/>
  <c r="AK1180" i="91" s="1"/>
  <c r="AI1443" i="91"/>
  <c r="AH1443" i="91"/>
  <c r="AJ1443" i="91"/>
  <c r="AJ1562" i="91"/>
  <c r="AI1562" i="91"/>
  <c r="AH1562" i="91"/>
  <c r="AJ1382" i="91"/>
  <c r="AH1382" i="91"/>
  <c r="AK1382" i="91" s="1"/>
  <c r="AS1382" i="91" s="1"/>
  <c r="AI1382" i="91"/>
  <c r="AI1520" i="91"/>
  <c r="AH1520" i="91"/>
  <c r="AJ1520" i="91"/>
  <c r="AS1393" i="91"/>
  <c r="AJ1507" i="91"/>
  <c r="AH1507" i="91"/>
  <c r="AI1507" i="91"/>
  <c r="AI1435" i="91"/>
  <c r="AJ1435" i="91"/>
  <c r="AH1435" i="91"/>
  <c r="AJ1530" i="91"/>
  <c r="AI1530" i="91"/>
  <c r="AH1530" i="91"/>
  <c r="AI1506" i="91"/>
  <c r="AH1506" i="91"/>
  <c r="AJ1506" i="91"/>
  <c r="AI1638" i="91"/>
  <c r="AH1638" i="91"/>
  <c r="AJ1638" i="91"/>
  <c r="AJ1554" i="91"/>
  <c r="AH1554" i="91"/>
  <c r="AI1554" i="91"/>
  <c r="AJ1246" i="91"/>
  <c r="AI1246" i="91"/>
  <c r="AH1246" i="91"/>
  <c r="AK1246" i="91" s="1"/>
  <c r="AJ1625" i="91"/>
  <c r="AI1625" i="91"/>
  <c r="AH1625" i="91"/>
  <c r="AJ1385" i="91"/>
  <c r="AI1385" i="91"/>
  <c r="AH1385" i="91"/>
  <c r="AK1385" i="91" s="1"/>
  <c r="AS1385" i="91" s="1"/>
  <c r="AJ1629" i="91"/>
  <c r="AI1629" i="91"/>
  <c r="AH1629" i="91"/>
  <c r="AI1550" i="91"/>
  <c r="AH1550" i="91"/>
  <c r="AJ1550" i="91"/>
  <c r="AH1427" i="91"/>
  <c r="AK1427" i="91" s="1"/>
  <c r="AS1427" i="91" s="1"/>
  <c r="AI1427" i="91"/>
  <c r="AJ1427" i="91"/>
  <c r="AI1178" i="91"/>
  <c r="AJ1178" i="91"/>
  <c r="AH1178" i="91"/>
  <c r="AK1178" i="91" s="1"/>
  <c r="AH1498" i="91"/>
  <c r="AJ1498" i="91"/>
  <c r="AI1498" i="91"/>
  <c r="AH1438" i="91"/>
  <c r="AJ1438" i="91"/>
  <c r="AI1438" i="91"/>
  <c r="AI1162" i="91"/>
  <c r="AJ1162" i="91"/>
  <c r="AH1162" i="91"/>
  <c r="AK1162" i="91" s="1"/>
  <c r="AJ1606" i="91"/>
  <c r="AH1606" i="91"/>
  <c r="AI1606" i="91"/>
  <c r="AJ1589" i="91"/>
  <c r="AH1589" i="91"/>
  <c r="AI1589" i="91"/>
  <c r="AI1558" i="91"/>
  <c r="AH1558" i="91"/>
  <c r="AJ1558" i="91"/>
  <c r="AI1528" i="91"/>
  <c r="AH1528" i="91"/>
  <c r="AJ1528" i="91"/>
  <c r="AJ1279" i="91"/>
  <c r="AI1279" i="91"/>
  <c r="AH1279" i="91"/>
  <c r="AK1279" i="91" s="1"/>
  <c r="AI1641" i="91"/>
  <c r="AJ1641" i="91"/>
  <c r="AH1641" i="91"/>
  <c r="AS1425" i="91"/>
  <c r="AJ1312" i="91"/>
  <c r="AI1312" i="91"/>
  <c r="AH1312" i="91"/>
  <c r="AK1312" i="91" s="1"/>
  <c r="AI1615" i="91"/>
  <c r="AJ1615" i="91"/>
  <c r="AH1615" i="91"/>
  <c r="AJ1567" i="91"/>
  <c r="AI1567" i="91"/>
  <c r="AH1567" i="91"/>
  <c r="AI1617" i="91"/>
  <c r="AJ1617" i="91"/>
  <c r="AH1617" i="91"/>
  <c r="AJ1544" i="91"/>
  <c r="AI1544" i="91"/>
  <c r="AH1544" i="91"/>
  <c r="AJ1300" i="91"/>
  <c r="AI1300" i="91"/>
  <c r="AH1300" i="91"/>
  <c r="AK1300" i="91" s="1"/>
  <c r="AJ1610" i="91"/>
  <c r="AI1610" i="91"/>
  <c r="AH1610" i="91"/>
  <c r="AJ1622" i="91"/>
  <c r="AH1622" i="91"/>
  <c r="AI1622" i="91"/>
  <c r="AJ1267" i="91"/>
  <c r="AI1267" i="91"/>
  <c r="AH1267" i="91"/>
  <c r="AK1267" i="91" s="1"/>
  <c r="AI1627" i="91"/>
  <c r="AJ1627" i="91"/>
  <c r="AH1627" i="91"/>
  <c r="AH1549" i="91"/>
  <c r="AJ1549" i="91"/>
  <c r="AI1549" i="91"/>
  <c r="AH1381" i="91"/>
  <c r="AK1381" i="91" s="1"/>
  <c r="AS1381" i="91" s="1"/>
  <c r="AI1381" i="91"/>
  <c r="AJ1381" i="91"/>
  <c r="AI1152" i="91"/>
  <c r="AH1152" i="91"/>
  <c r="AK1152" i="91" s="1"/>
  <c r="AJ1152" i="91"/>
  <c r="AI1500" i="91"/>
  <c r="AJ1500" i="91"/>
  <c r="AH1500" i="91"/>
  <c r="AJ1476" i="91"/>
  <c r="AI1476" i="91"/>
  <c r="AH1476" i="91"/>
  <c r="AI1428" i="91"/>
  <c r="AH1428" i="91"/>
  <c r="AK1428" i="91" s="1"/>
  <c r="AJ1428" i="91"/>
  <c r="AH1639" i="91"/>
  <c r="AJ1639" i="91"/>
  <c r="AI1639" i="91"/>
  <c r="AH1602" i="91"/>
  <c r="AJ1602" i="91"/>
  <c r="AI1602" i="91"/>
  <c r="AJ1213" i="91"/>
  <c r="AI1213" i="91"/>
  <c r="AH1213" i="91"/>
  <c r="AK1213" i="91" s="1"/>
  <c r="AI1525" i="91"/>
  <c r="AH1525" i="91"/>
  <c r="AJ1525" i="91"/>
  <c r="AI1596" i="91"/>
  <c r="AH1596" i="91"/>
  <c r="AJ1596" i="91"/>
  <c r="AI1158" i="91"/>
  <c r="AJ1158" i="91"/>
  <c r="AH1158" i="91"/>
  <c r="AK1158" i="91" s="1"/>
  <c r="AI1590" i="91"/>
  <c r="AH1590" i="91"/>
  <c r="AJ1590" i="91"/>
  <c r="AH1582" i="91"/>
  <c r="AJ1582" i="91"/>
  <c r="AI1582" i="91"/>
  <c r="AI1391" i="91"/>
  <c r="AJ1391" i="91"/>
  <c r="AH1391" i="91"/>
  <c r="AK1391" i="91" s="1"/>
  <c r="AS1391" i="91" s="1"/>
  <c r="AH1355" i="91"/>
  <c r="AK1355" i="91" s="1"/>
  <c r="AS1355" i="91" s="1"/>
  <c r="AJ1355" i="91"/>
  <c r="AI1355" i="91"/>
  <c r="AJ1624" i="91"/>
  <c r="AI1624" i="91"/>
  <c r="AH1624" i="91"/>
  <c r="AI1576" i="91"/>
  <c r="AH1576" i="91"/>
  <c r="AJ1576" i="91"/>
  <c r="AJ1564" i="91"/>
  <c r="AI1564" i="91"/>
  <c r="AH1564" i="91"/>
  <c r="AI1456" i="91"/>
  <c r="AH1456" i="91"/>
  <c r="AJ1456" i="91"/>
  <c r="AJ1444" i="91"/>
  <c r="AH1444" i="91"/>
  <c r="AI1444" i="91"/>
  <c r="AJ1623" i="91"/>
  <c r="AH1623" i="91"/>
  <c r="AI1623" i="91"/>
  <c r="AJ1407" i="91"/>
  <c r="AH1407" i="91"/>
  <c r="AK1407" i="91" s="1"/>
  <c r="AS1407" i="91" s="1"/>
  <c r="AI1407" i="91"/>
  <c r="AI1156" i="91"/>
  <c r="AH1156" i="91"/>
  <c r="AK1156" i="91" s="1"/>
  <c r="AJ1156" i="91"/>
  <c r="AJ1149" i="91"/>
  <c r="AI1149" i="91"/>
  <c r="AH1149" i="91"/>
  <c r="AK1149" i="91" s="1"/>
  <c r="AI1164" i="91"/>
  <c r="AJ1164" i="91"/>
  <c r="AH1164" i="91"/>
  <c r="AK1164" i="91" s="1"/>
  <c r="AJ1478" i="91"/>
  <c r="AI1478" i="91"/>
  <c r="AH1478" i="91"/>
  <c r="AH1454" i="91"/>
  <c r="AJ1454" i="91"/>
  <c r="AI1454" i="91"/>
  <c r="AJ1645" i="91"/>
  <c r="AI1645" i="91"/>
  <c r="AH1645" i="91"/>
  <c r="AI1418" i="91"/>
  <c r="AJ1418" i="91"/>
  <c r="AH1418" i="91"/>
  <c r="AK1418" i="91" s="1"/>
  <c r="AS1418" i="91" s="1"/>
  <c r="AJ1406" i="91"/>
  <c r="AI1406" i="91"/>
  <c r="AH1406" i="91"/>
  <c r="AK1406" i="91" s="1"/>
  <c r="AS1406" i="91" s="1"/>
  <c r="AI1163" i="91"/>
  <c r="AH1163" i="91"/>
  <c r="AK1163" i="91" s="1"/>
  <c r="AJ1163" i="91"/>
  <c r="AH1415" i="91"/>
  <c r="AK1415" i="91" s="1"/>
  <c r="AJ1415" i="91"/>
  <c r="AI1415" i="91"/>
  <c r="AJ1597" i="91"/>
  <c r="AI1597" i="91"/>
  <c r="AH1597" i="91"/>
  <c r="AJ1261" i="91"/>
  <c r="AI1261" i="91"/>
  <c r="AH1261" i="91"/>
  <c r="AK1261" i="91" s="1"/>
  <c r="AI1452" i="91"/>
  <c r="AJ1452" i="91"/>
  <c r="AH1452" i="91"/>
  <c r="AJ1422" i="91"/>
  <c r="AI1422" i="91"/>
  <c r="AH1422" i="91"/>
  <c r="AK1422" i="91" s="1"/>
  <c r="AS1422" i="91" s="1"/>
  <c r="AJ1398" i="91"/>
  <c r="AI1398" i="91"/>
  <c r="AH1398" i="91"/>
  <c r="AK1398" i="91" s="1"/>
  <c r="AJ1327" i="91"/>
  <c r="AI1327" i="91"/>
  <c r="AH1327" i="91"/>
  <c r="AK1327" i="91" s="1"/>
  <c r="AJ1373" i="91"/>
  <c r="AI1373" i="91"/>
  <c r="AH1373" i="91"/>
  <c r="AK1373" i="91" s="1"/>
  <c r="AJ1518" i="91"/>
  <c r="AI1518" i="91"/>
  <c r="AH1518" i="91"/>
  <c r="AI1499" i="91"/>
  <c r="AJ1499" i="91"/>
  <c r="AH1499" i="91"/>
  <c r="AI1487" i="91"/>
  <c r="AJ1487" i="91"/>
  <c r="AH1487" i="91"/>
  <c r="AI1409" i="91"/>
  <c r="AJ1409" i="91"/>
  <c r="AH1409" i="91"/>
  <c r="AK1409" i="91" s="1"/>
  <c r="AS1409" i="91" s="1"/>
  <c r="AI1643" i="91"/>
  <c r="AJ1643" i="91"/>
  <c r="AH1643" i="91"/>
  <c r="AJ1619" i="91"/>
  <c r="AI1619" i="91"/>
  <c r="AH1619" i="91"/>
  <c r="AH1535" i="91"/>
  <c r="AJ1535" i="91"/>
  <c r="AI1535" i="91"/>
  <c r="AJ1343" i="91"/>
  <c r="AI1343" i="91"/>
  <c r="AH1343" i="91"/>
  <c r="AK1343" i="91" s="1"/>
  <c r="AS1343" i="91" s="1"/>
  <c r="AI1593" i="91"/>
  <c r="AH1593" i="91"/>
  <c r="AJ1593" i="91"/>
  <c r="AI1360" i="91"/>
  <c r="AJ1360" i="91"/>
  <c r="AH1360" i="91"/>
  <c r="AK1360" i="91" s="1"/>
  <c r="AS1360" i="91" s="1"/>
  <c r="AI1612" i="91"/>
  <c r="AJ1612" i="91"/>
  <c r="AH1612" i="91"/>
  <c r="AJ1480" i="91"/>
  <c r="AI1480" i="91"/>
  <c r="AH1480" i="91"/>
  <c r="AJ1517" i="91"/>
  <c r="AI1517" i="91"/>
  <c r="AH1517" i="91"/>
  <c r="AI1527" i="91"/>
  <c r="AH1527" i="91"/>
  <c r="AJ1527" i="91"/>
  <c r="AI1389" i="91"/>
  <c r="AJ1389" i="91"/>
  <c r="AH1389" i="91"/>
  <c r="AK1389" i="91" s="1"/>
  <c r="AS1389" i="91" s="1"/>
  <c r="AI1509" i="91"/>
  <c r="AH1509" i="91"/>
  <c r="AJ1509" i="91"/>
  <c r="AH1479" i="91"/>
  <c r="AJ1479" i="91"/>
  <c r="AI1479" i="91"/>
  <c r="AJ1401" i="91"/>
  <c r="AI1401" i="91"/>
  <c r="AH1401" i="91"/>
  <c r="AK1401" i="91" s="1"/>
  <c r="AS1401" i="91" s="1"/>
  <c r="AH1377" i="91"/>
  <c r="AK1377" i="91" s="1"/>
  <c r="AS1377" i="91" s="1"/>
  <c r="AJ1377" i="91"/>
  <c r="AI1377" i="91"/>
  <c r="AJ1365" i="91"/>
  <c r="AI1365" i="91"/>
  <c r="AH1365" i="91"/>
  <c r="AK1365" i="91" s="1"/>
  <c r="AS1365" i="91" s="1"/>
  <c r="AS1376" i="91"/>
  <c r="AS1345" i="91"/>
  <c r="AI1403" i="91"/>
  <c r="AH1403" i="91"/>
  <c r="AK1403" i="91" s="1"/>
  <c r="AS1403" i="91" s="1"/>
  <c r="AJ1403" i="91"/>
  <c r="AI1573" i="91"/>
  <c r="AH1573" i="91"/>
  <c r="AJ1573" i="91"/>
  <c r="AH1448" i="91"/>
  <c r="AJ1448" i="91"/>
  <c r="AI1448" i="91"/>
  <c r="AI1388" i="91"/>
  <c r="AJ1388" i="91"/>
  <c r="AH1388" i="91"/>
  <c r="AK1388" i="91" s="1"/>
  <c r="AS1388" i="91" s="1"/>
  <c r="AS1415" i="91"/>
  <c r="AJ1477" i="91"/>
  <c r="AI1477" i="91"/>
  <c r="AH1477" i="91"/>
  <c r="AJ1411" i="91"/>
  <c r="AI1411" i="91"/>
  <c r="AH1411" i="91"/>
  <c r="AK1411" i="91" s="1"/>
  <c r="AS1411" i="91" s="1"/>
  <c r="AI1399" i="91"/>
  <c r="AJ1399" i="91"/>
  <c r="AH1399" i="91"/>
  <c r="AK1399" i="91" s="1"/>
  <c r="AI1170" i="91"/>
  <c r="AJ1170" i="91"/>
  <c r="AH1170" i="91"/>
  <c r="AK1170" i="91" s="1"/>
  <c r="AJ1330" i="91"/>
  <c r="AI1330" i="91"/>
  <c r="AH1330" i="91"/>
  <c r="AK1330" i="91" s="1"/>
  <c r="AJ1210" i="91"/>
  <c r="AI1210" i="91"/>
  <c r="AH1210" i="91"/>
  <c r="AK1210" i="91" s="1"/>
  <c r="AJ1458" i="91"/>
  <c r="AH1458" i="91"/>
  <c r="AI1458" i="91"/>
  <c r="AI1374" i="91"/>
  <c r="AJ1374" i="91"/>
  <c r="AH1374" i="91"/>
  <c r="AK1374" i="91" s="1"/>
  <c r="AS1374" i="91" s="1"/>
  <c r="AJ1201" i="91"/>
  <c r="AI1201" i="91"/>
  <c r="AH1201" i="91"/>
  <c r="AK1201" i="91" s="1"/>
  <c r="AI1607" i="91"/>
  <c r="AJ1607" i="91"/>
  <c r="AH1607" i="91"/>
  <c r="AS1390" i="91"/>
  <c r="AI1600" i="91"/>
  <c r="AJ1600" i="91"/>
  <c r="AH1600" i="91"/>
  <c r="AI1419" i="91"/>
  <c r="AJ1419" i="91"/>
  <c r="AH1419" i="91"/>
  <c r="AK1419" i="91" s="1"/>
  <c r="AI1523" i="91"/>
  <c r="AJ1523" i="91"/>
  <c r="AH1523" i="91"/>
  <c r="AJ1568" i="91"/>
  <c r="AH1568" i="91"/>
  <c r="AI1568" i="91"/>
  <c r="AJ1264" i="91"/>
  <c r="AI1264" i="91"/>
  <c r="AH1264" i="91"/>
  <c r="AK1264" i="91" s="1"/>
  <c r="AI1463" i="91"/>
  <c r="AJ1463" i="91"/>
  <c r="AH1463" i="91"/>
  <c r="AS1349" i="91"/>
  <c r="AH1474" i="91"/>
  <c r="AJ1474" i="91"/>
  <c r="AI1474" i="91"/>
  <c r="AJ1510" i="91"/>
  <c r="AI1510" i="91"/>
  <c r="AH1510" i="91"/>
  <c r="AJ1426" i="91"/>
  <c r="AH1426" i="91"/>
  <c r="AK1426" i="91" s="1"/>
  <c r="AS1426" i="91" s="1"/>
  <c r="AI1426" i="91"/>
  <c r="AJ1231" i="91"/>
  <c r="AI1231" i="91"/>
  <c r="AH1231" i="91"/>
  <c r="AK1231" i="91" s="1"/>
  <c r="AJ1225" i="91"/>
  <c r="AI1225" i="91"/>
  <c r="AH1225" i="91"/>
  <c r="AK1225" i="91" s="1"/>
  <c r="AJ1594" i="91"/>
  <c r="AI1594" i="91"/>
  <c r="AH1594" i="91"/>
  <c r="AJ1575" i="91"/>
  <c r="AI1575" i="91"/>
  <c r="AH1575" i="91"/>
  <c r="AI1545" i="91"/>
  <c r="AH1545" i="91"/>
  <c r="AJ1545" i="91"/>
  <c r="AJ1276" i="91"/>
  <c r="AI1276" i="91"/>
  <c r="AH1276" i="91"/>
  <c r="AK1276" i="91" s="1"/>
  <c r="AI1599" i="91"/>
  <c r="AH1599" i="91"/>
  <c r="AJ1599" i="91"/>
  <c r="AJ1569" i="91"/>
  <c r="AH1569" i="91"/>
  <c r="AI1569" i="91"/>
  <c r="AJ1347" i="91"/>
  <c r="AI1347" i="91"/>
  <c r="AH1347" i="91"/>
  <c r="AK1347" i="91" s="1"/>
  <c r="AS1347" i="91" s="1"/>
  <c r="AJ1620" i="91"/>
  <c r="AH1620" i="91"/>
  <c r="AI1620" i="91"/>
  <c r="AI1189" i="91"/>
  <c r="AH1189" i="91"/>
  <c r="AK1189" i="91" s="1"/>
  <c r="AJ1189" i="91"/>
  <c r="AJ1592" i="91"/>
  <c r="AI1592" i="91"/>
  <c r="AH1592" i="91"/>
  <c r="AH1400" i="91"/>
  <c r="AK1400" i="91" s="1"/>
  <c r="AS1400" i="91" s="1"/>
  <c r="AJ1400" i="91"/>
  <c r="AI1400" i="91"/>
  <c r="AI1358" i="91"/>
  <c r="AH1358" i="91"/>
  <c r="AK1358" i="91" s="1"/>
  <c r="AS1358" i="91" s="1"/>
  <c r="AJ1358" i="91"/>
  <c r="AJ1306" i="91"/>
  <c r="AI1306" i="91"/>
  <c r="AH1306" i="91"/>
  <c r="AK1306" i="91" s="1"/>
  <c r="AI1556" i="91"/>
  <c r="AJ1556" i="91"/>
  <c r="AH1556" i="91"/>
  <c r="AH1532" i="91"/>
  <c r="AI1532" i="91"/>
  <c r="AJ1532" i="91"/>
  <c r="AH1346" i="91"/>
  <c r="AK1346" i="91" s="1"/>
  <c r="AS1346" i="91" s="1"/>
  <c r="AJ1346" i="91"/>
  <c r="AI1346" i="91"/>
  <c r="AJ1255" i="91"/>
  <c r="AI1255" i="91"/>
  <c r="AH1255" i="91"/>
  <c r="AK1255" i="91" s="1"/>
  <c r="AJ1336" i="91"/>
  <c r="AI1336" i="91"/>
  <c r="AH1336" i="91"/>
  <c r="AK1336" i="91" s="1"/>
  <c r="AJ1601" i="91"/>
  <c r="AH1601" i="91"/>
  <c r="AI1601" i="91"/>
  <c r="AJ1519" i="91"/>
  <c r="AI1519" i="91"/>
  <c r="AH1519" i="91"/>
  <c r="AS1399" i="91"/>
  <c r="AI1357" i="91"/>
  <c r="AJ1357" i="91"/>
  <c r="AH1357" i="91"/>
  <c r="AK1357" i="91" s="1"/>
  <c r="AS1357" i="91" s="1"/>
  <c r="AS1398" i="91"/>
  <c r="AI1362" i="91"/>
  <c r="AJ1362" i="91"/>
  <c r="AH1362" i="91"/>
  <c r="AK1362" i="91" s="1"/>
  <c r="AS1362" i="91" s="1"/>
  <c r="AS1373" i="91"/>
  <c r="AS1428" i="91"/>
  <c r="AJ1614" i="91"/>
  <c r="AI1614" i="91"/>
  <c r="AH1614" i="91"/>
  <c r="AI1536" i="91"/>
  <c r="AJ1536" i="91"/>
  <c r="AH1536" i="91"/>
  <c r="AJ1339" i="91"/>
  <c r="AI1339" i="91"/>
  <c r="AH1339" i="91"/>
  <c r="AK1339" i="91" s="1"/>
  <c r="AI1421" i="91"/>
  <c r="AJ1421" i="91"/>
  <c r="AH1421" i="91"/>
  <c r="AK1421" i="91" s="1"/>
  <c r="AS1421" i="91" s="1"/>
  <c r="AH1577" i="91"/>
  <c r="AI1577" i="91"/>
  <c r="AJ1577" i="91"/>
  <c r="AJ1559" i="91"/>
  <c r="AI1559" i="91"/>
  <c r="AH1559" i="91"/>
  <c r="AJ1541" i="91"/>
  <c r="AI1541" i="91"/>
  <c r="AH1541" i="91"/>
  <c r="AI1529" i="91"/>
  <c r="AJ1529" i="91"/>
  <c r="AH1529" i="91"/>
  <c r="AH1445" i="91"/>
  <c r="AJ1445" i="91"/>
  <c r="AI1445" i="91"/>
  <c r="AI1433" i="91"/>
  <c r="AJ1433" i="91"/>
  <c r="AH1433" i="91"/>
  <c r="AJ1414" i="91"/>
  <c r="AI1414" i="91"/>
  <c r="AH1414" i="91"/>
  <c r="AK1414" i="91" s="1"/>
  <c r="AS1414" i="91" s="1"/>
  <c r="AJ1402" i="91"/>
  <c r="AI1402" i="91"/>
  <c r="AH1402" i="91"/>
  <c r="AK1402" i="91" s="1"/>
  <c r="AS1402" i="91" s="1"/>
  <c r="AJ1384" i="91"/>
  <c r="AI1384" i="91"/>
  <c r="AH1384" i="91"/>
  <c r="AK1384" i="91" s="1"/>
  <c r="AS1384" i="91" s="1"/>
  <c r="AI1372" i="91"/>
  <c r="AH1372" i="91"/>
  <c r="AK1372" i="91" s="1"/>
  <c r="AS1372" i="91" s="1"/>
  <c r="AJ1372" i="91"/>
  <c r="AH1348" i="91"/>
  <c r="AK1348" i="91" s="1"/>
  <c r="AS1348" i="91" s="1"/>
  <c r="AJ1348" i="91"/>
  <c r="AI1348" i="91"/>
  <c r="AJ1552" i="91"/>
  <c r="AI1552" i="91"/>
  <c r="AH1552" i="91"/>
  <c r="AI1174" i="91"/>
  <c r="AH1174" i="91"/>
  <c r="AK1174" i="91" s="1"/>
  <c r="AJ1174" i="91"/>
  <c r="AI1179" i="91"/>
  <c r="AJ1179" i="91"/>
  <c r="AH1179" i="91"/>
  <c r="AK1179" i="91" s="1"/>
  <c r="AI1455" i="91"/>
  <c r="AJ1455" i="91"/>
  <c r="AH1455" i="91"/>
  <c r="AS1419" i="91"/>
  <c r="AI1183" i="91"/>
  <c r="AH1183" i="91"/>
  <c r="AK1183" i="91" s="1"/>
  <c r="AJ1183" i="91"/>
  <c r="AI1591" i="91"/>
  <c r="AJ1591" i="91"/>
  <c r="AH1591" i="91"/>
  <c r="AH1417" i="91"/>
  <c r="AK1417" i="91" s="1"/>
  <c r="AS1417" i="91" s="1"/>
  <c r="AJ1417" i="91"/>
  <c r="AI1417" i="91"/>
  <c r="AJ1351" i="91"/>
  <c r="AH1351" i="91"/>
  <c r="AK1351" i="91" s="1"/>
  <c r="AS1351" i="91" s="1"/>
  <c r="AI1351" i="91"/>
  <c r="AH1485" i="91"/>
  <c r="AJ1485" i="91"/>
  <c r="AI1485" i="91"/>
  <c r="AH1467" i="91"/>
  <c r="AJ1467" i="91"/>
  <c r="AI1467" i="91"/>
  <c r="AS1383" i="91"/>
  <c r="AJ1459" i="91"/>
  <c r="AI1459" i="91"/>
  <c r="AH1459" i="91"/>
  <c r="AI1484" i="91"/>
  <c r="AH1484" i="91"/>
  <c r="AJ1484" i="91"/>
  <c r="AS1424" i="91"/>
  <c r="AS1412" i="91"/>
  <c r="AI1151" i="91"/>
  <c r="AJ1151" i="91"/>
  <c r="AH1151" i="91"/>
  <c r="AK1151" i="91" s="1"/>
  <c r="AJ1423" i="91"/>
  <c r="AI1423" i="91"/>
  <c r="AH1423" i="91"/>
  <c r="AK1423" i="91" s="1"/>
  <c r="AS1423" i="91" s="1"/>
  <c r="AJ1184" i="91"/>
  <c r="AI1184" i="91"/>
  <c r="AH1184" i="91"/>
  <c r="AK1184" i="91" s="1"/>
  <c r="AJ1621" i="91"/>
  <c r="AH1621" i="91"/>
  <c r="AI1621" i="91"/>
  <c r="AI1609" i="91"/>
  <c r="AJ1609" i="91"/>
  <c r="AH1609" i="91"/>
  <c r="AJ1574" i="91"/>
  <c r="AI1574" i="91"/>
  <c r="AH1574" i="91"/>
  <c r="AJ1555" i="91"/>
  <c r="AH1555" i="91"/>
  <c r="AI1555" i="91"/>
  <c r="AJ1531" i="91"/>
  <c r="AI1531" i="91"/>
  <c r="AH1531" i="91"/>
  <c r="AJ1249" i="91"/>
  <c r="AI1249" i="91"/>
  <c r="AH1249" i="91"/>
  <c r="AK1249" i="91" s="1"/>
  <c r="AJ1243" i="91"/>
  <c r="AI1243" i="91"/>
  <c r="AH1243" i="91"/>
  <c r="AK1243" i="91" s="1"/>
  <c r="AH1632" i="91"/>
  <c r="AI1632" i="91"/>
  <c r="AJ1632" i="91"/>
  <c r="AJ1548" i="91"/>
  <c r="AI1548" i="91"/>
  <c r="AH1548" i="91"/>
  <c r="AH1464" i="91"/>
  <c r="AJ1464" i="91"/>
  <c r="AI1464" i="91"/>
  <c r="AJ1392" i="91"/>
  <c r="AI1392" i="91"/>
  <c r="AH1392" i="91"/>
  <c r="AK1392" i="91" s="1"/>
  <c r="AS1392" i="91" s="1"/>
  <c r="AJ1350" i="91"/>
  <c r="AI1350" i="91"/>
  <c r="AH1350" i="91"/>
  <c r="AK1350" i="91" s="1"/>
  <c r="AS1350" i="91" s="1"/>
  <c r="AI1416" i="91"/>
  <c r="AJ1416" i="91"/>
  <c r="AH1416" i="91"/>
  <c r="AK1416" i="91" s="1"/>
  <c r="AS1416" i="91" s="1"/>
  <c r="AT1587" i="91"/>
  <c r="AT1445" i="91"/>
  <c r="AT1390" i="91"/>
  <c r="AT1508" i="91"/>
  <c r="AT1425" i="91"/>
  <c r="AT1356" i="91"/>
  <c r="AT1361" i="91"/>
  <c r="AT1404" i="91"/>
  <c r="AT1398" i="91"/>
  <c r="AT1424" i="91"/>
  <c r="AT1412" i="91"/>
  <c r="AT1418" i="91"/>
  <c r="AT1376" i="91"/>
  <c r="AT1350" i="91"/>
  <c r="AT1426" i="91"/>
  <c r="AT1357" i="91"/>
  <c r="AT1394" i="91"/>
  <c r="AT1371" i="91"/>
  <c r="AT1571" i="91"/>
  <c r="AT1364" i="91"/>
  <c r="AT1383" i="91"/>
  <c r="AT1423" i="91"/>
  <c r="AT1406" i="91"/>
  <c r="AT1369" i="91"/>
  <c r="AT1407" i="91"/>
  <c r="AT1393" i="91"/>
  <c r="AT1373" i="91"/>
  <c r="AT1409" i="91"/>
  <c r="AT1428" i="91"/>
  <c r="AT1379" i="91"/>
  <c r="AT1399" i="91"/>
  <c r="AT1504" i="91"/>
  <c r="AT1345" i="91"/>
  <c r="AT1349" i="91"/>
  <c r="AT1365" i="91"/>
  <c r="AT1415" i="91"/>
  <c r="AT1347" i="91"/>
  <c r="AT1417" i="91"/>
  <c r="AT1419" i="91"/>
  <c r="AT1386" i="91"/>
  <c r="AT1367" i="91"/>
  <c r="AT1413" i="91"/>
  <c r="AT1360" i="91"/>
  <c r="AT1388" i="91"/>
  <c r="AT1342" i="91"/>
  <c r="AT1359" i="91"/>
  <c r="AT1352" i="91"/>
  <c r="AT1396" i="91"/>
  <c r="AT1374" i="91"/>
  <c r="AT1414" i="91"/>
  <c r="AT1422" i="91"/>
  <c r="AT1380" i="91"/>
  <c r="AT1375" i="91"/>
  <c r="AT1385" i="91"/>
  <c r="AT1391" i="91"/>
  <c r="AT1403" i="91"/>
  <c r="AT1400" i="91"/>
  <c r="AT1351" i="91"/>
  <c r="AT1392" i="91"/>
  <c r="AT1420" i="91"/>
  <c r="AT1355" i="91"/>
  <c r="AT1362" i="91"/>
  <c r="AT1405" i="91"/>
  <c r="AT1353" i="91"/>
  <c r="AT1368" i="91"/>
  <c r="AT1410" i="91"/>
  <c r="AT1401" i="91"/>
  <c r="AT1402" i="91"/>
  <c r="AT1372" i="91"/>
  <c r="AT1382" i="91"/>
  <c r="AT1377" i="91"/>
  <c r="AT1346" i="91"/>
  <c r="AT1421" i="91"/>
  <c r="AT1397" i="91"/>
  <c r="AT1389" i="91"/>
  <c r="AT1358" i="91"/>
  <c r="AT1416" i="91"/>
  <c r="AT1348" i="91"/>
  <c r="AT1366" i="91"/>
  <c r="AT1387" i="91"/>
  <c r="AT1378" i="91"/>
  <c r="AT1408" i="91"/>
  <c r="AT1411" i="91"/>
  <c r="AT1344" i="91"/>
  <c r="AT1381" i="91"/>
  <c r="AT1384" i="91"/>
  <c r="AT1427" i="91"/>
  <c r="AT1363" i="91"/>
  <c r="AT1354" i="91"/>
  <c r="AT1343" i="91"/>
  <c r="AT1370" i="91"/>
  <c r="AT1395" i="91"/>
  <c r="H66" i="92"/>
  <c r="AV1445" i="91" l="1"/>
  <c r="AV1587" i="91"/>
  <c r="AV1395" i="91"/>
  <c r="AV1370" i="91"/>
  <c r="AV1343" i="91"/>
  <c r="AV1354" i="91"/>
  <c r="AV1363" i="91"/>
  <c r="AV1427" i="91"/>
  <c r="AV1384" i="91"/>
  <c r="AV1381" i="91"/>
  <c r="AV1344" i="91"/>
  <c r="AV1411" i="91"/>
  <c r="AV1408" i="91"/>
  <c r="AV1378" i="91"/>
  <c r="AV1387" i="91"/>
  <c r="AV1366" i="91"/>
  <c r="AV1348" i="91"/>
  <c r="AV1416" i="91"/>
  <c r="AV1358" i="91"/>
  <c r="AV1389" i="91"/>
  <c r="AV1397" i="91"/>
  <c r="AV1421" i="91"/>
  <c r="AV1346" i="91"/>
  <c r="AV1377" i="91"/>
  <c r="AV1382" i="91"/>
  <c r="AV1372" i="91"/>
  <c r="AV1402" i="91"/>
  <c r="AV1401" i="91"/>
  <c r="AV1410" i="91"/>
  <c r="AV1368" i="91"/>
  <c r="AV1353" i="91"/>
  <c r="AV1405" i="91"/>
  <c r="AV1362" i="91"/>
  <c r="AV1355" i="91"/>
  <c r="AV1420" i="91"/>
  <c r="AV1392" i="91"/>
  <c r="AV1351" i="91"/>
  <c r="AV1400" i="91"/>
  <c r="AV1403" i="91"/>
  <c r="AV1391" i="91"/>
  <c r="AV1385" i="91"/>
  <c r="AV1375" i="91"/>
  <c r="AV1380" i="91"/>
  <c r="AV1422" i="91"/>
  <c r="AV1414" i="91"/>
  <c r="AV1374" i="91"/>
  <c r="AV1396" i="91"/>
  <c r="AV1352" i="91"/>
  <c r="AV1359" i="91"/>
  <c r="AV1342" i="91"/>
  <c r="AV1388" i="91"/>
  <c r="AV1360" i="91"/>
  <c r="AV1413" i="91"/>
  <c r="AV1367" i="91"/>
  <c r="AV1386" i="91"/>
  <c r="AV1419" i="91"/>
  <c r="AV1417" i="91"/>
  <c r="AV1347" i="91"/>
  <c r="AV1415" i="91"/>
  <c r="AV1365" i="91"/>
  <c r="AV1349" i="91"/>
  <c r="AV1345" i="91"/>
  <c r="AV1504" i="91"/>
  <c r="AV1399" i="91"/>
  <c r="AV1379" i="91"/>
  <c r="AV1428" i="91"/>
  <c r="AV1409" i="91"/>
  <c r="AV1373" i="91"/>
  <c r="AV1393" i="91"/>
  <c r="AV1407" i="91"/>
  <c r="AV1369" i="91"/>
  <c r="AV1406" i="91"/>
  <c r="AV1423" i="91"/>
  <c r="AV1383" i="91"/>
  <c r="AV1364" i="91"/>
  <c r="AV1571" i="91"/>
  <c r="AV1371" i="91"/>
  <c r="AV1394" i="91"/>
  <c r="AV1357" i="91"/>
  <c r="AV1426" i="91"/>
  <c r="AV1350" i="91"/>
  <c r="AV1376" i="91"/>
  <c r="AV1418" i="91"/>
  <c r="AV1412" i="91"/>
  <c r="AV1424" i="91"/>
  <c r="AV1398" i="91"/>
  <c r="AV1404" i="91"/>
  <c r="AV1361" i="91"/>
  <c r="AV1356" i="91"/>
  <c r="AV1425" i="91"/>
  <c r="AV1508" i="91"/>
  <c r="AV1390" i="91"/>
  <c r="AN1548" i="91"/>
  <c r="AK1548" i="91"/>
  <c r="AS1548" i="91" s="1"/>
  <c r="AN1467" i="91"/>
  <c r="AK1467" i="91"/>
  <c r="AS1467" i="91" s="1"/>
  <c r="AK1555" i="91"/>
  <c r="AS1555" i="91" s="1"/>
  <c r="AN1555" i="91"/>
  <c r="AK1458" i="91"/>
  <c r="AS1458" i="91" s="1"/>
  <c r="AN1458" i="91"/>
  <c r="AN1509" i="91"/>
  <c r="AK1509" i="91"/>
  <c r="AS1509" i="91" s="1"/>
  <c r="AN1480" i="91"/>
  <c r="AK1480" i="91"/>
  <c r="AS1480" i="91" s="1"/>
  <c r="AK1456" i="91"/>
  <c r="AS1456" i="91" s="1"/>
  <c r="AN1456" i="91"/>
  <c r="AN1500" i="91"/>
  <c r="AK1500" i="91"/>
  <c r="AS1500" i="91" s="1"/>
  <c r="AN1558" i="91"/>
  <c r="AK1558" i="91"/>
  <c r="AS1558" i="91" s="1"/>
  <c r="AK1638" i="91"/>
  <c r="AS1638" i="91" s="1"/>
  <c r="AN1638" i="91"/>
  <c r="AK1522" i="91"/>
  <c r="AS1522" i="91" s="1"/>
  <c r="AN1522" i="91"/>
  <c r="AK1491" i="91"/>
  <c r="AS1491" i="91" s="1"/>
  <c r="AN1491" i="91"/>
  <c r="AK1451" i="91"/>
  <c r="AS1451" i="91" s="1"/>
  <c r="AN1451" i="91"/>
  <c r="AK1432" i="91"/>
  <c r="AS1432" i="91" s="1"/>
  <c r="AN1432" i="91"/>
  <c r="AN1631" i="91"/>
  <c r="AK1631" i="91"/>
  <c r="AS1631" i="91" s="1"/>
  <c r="AN1489" i="91"/>
  <c r="AK1489" i="91"/>
  <c r="AS1489" i="91" s="1"/>
  <c r="AK1497" i="91"/>
  <c r="AS1497" i="91" s="1"/>
  <c r="AN1497" i="91"/>
  <c r="AK1449" i="91"/>
  <c r="AS1449" i="91" s="1"/>
  <c r="AN1449" i="91"/>
  <c r="AN1430" i="91"/>
  <c r="AK1430" i="91"/>
  <c r="AS1430" i="91" s="1"/>
  <c r="AK1534" i="91"/>
  <c r="AS1534" i="91" s="1"/>
  <c r="AN1534" i="91"/>
  <c r="AK1459" i="91"/>
  <c r="AS1459" i="91" s="1"/>
  <c r="AN1459" i="91"/>
  <c r="AK1592" i="91"/>
  <c r="AS1592" i="91" s="1"/>
  <c r="AN1592" i="91"/>
  <c r="AK1582" i="91"/>
  <c r="AS1582" i="91" s="1"/>
  <c r="AN1582" i="91"/>
  <c r="AK1604" i="91"/>
  <c r="AS1604" i="91" s="1"/>
  <c r="AN1604" i="91"/>
  <c r="AN1587" i="91"/>
  <c r="AK1587" i="91"/>
  <c r="AN1440" i="91"/>
  <c r="AK1440" i="91"/>
  <c r="AS1440" i="91" s="1"/>
  <c r="AK1453" i="91"/>
  <c r="AS1453" i="91" s="1"/>
  <c r="AN1453" i="91"/>
  <c r="AK1514" i="91"/>
  <c r="AS1514" i="91" s="1"/>
  <c r="AN1514" i="91"/>
  <c r="AK1503" i="91"/>
  <c r="AS1503" i="91" s="1"/>
  <c r="AN1503" i="91"/>
  <c r="AK1501" i="91"/>
  <c r="AS1501" i="91" s="1"/>
  <c r="AN1501" i="91"/>
  <c r="AK1619" i="91"/>
  <c r="AS1619" i="91" s="1"/>
  <c r="AN1619" i="91"/>
  <c r="AK1550" i="91"/>
  <c r="AS1550" i="91" s="1"/>
  <c r="AN1550" i="91"/>
  <c r="AN1583" i="91"/>
  <c r="AK1583" i="91"/>
  <c r="AS1583" i="91" s="1"/>
  <c r="AK1628" i="91"/>
  <c r="AS1628" i="91" s="1"/>
  <c r="AN1628" i="91"/>
  <c r="AN1574" i="91"/>
  <c r="AK1574" i="91"/>
  <c r="AS1574" i="91" s="1"/>
  <c r="AN1455" i="91"/>
  <c r="AK1455" i="91"/>
  <c r="AS1455" i="91" s="1"/>
  <c r="AK1593" i="91"/>
  <c r="AS1593" i="91" s="1"/>
  <c r="AN1593" i="91"/>
  <c r="AN1564" i="91"/>
  <c r="AK1564" i="91"/>
  <c r="AS1564" i="91" s="1"/>
  <c r="AK1629" i="91"/>
  <c r="AS1629" i="91" s="1"/>
  <c r="AN1629" i="91"/>
  <c r="AN1616" i="91"/>
  <c r="AK1616" i="91"/>
  <c r="AS1616" i="91" s="1"/>
  <c r="AK1466" i="91"/>
  <c r="AS1466" i="91" s="1"/>
  <c r="AN1466" i="91"/>
  <c r="AK1515" i="91"/>
  <c r="AS1515" i="91" s="1"/>
  <c r="AN1515" i="91"/>
  <c r="AK1618" i="91"/>
  <c r="AS1618" i="91" s="1"/>
  <c r="AN1618" i="91"/>
  <c r="AN1439" i="91"/>
  <c r="AK1439" i="91"/>
  <c r="AS1439" i="91" s="1"/>
  <c r="AN1588" i="91"/>
  <c r="AK1588" i="91"/>
  <c r="AS1588" i="91" s="1"/>
  <c r="AK1557" i="91"/>
  <c r="AS1557" i="91" s="1"/>
  <c r="AN1557" i="91"/>
  <c r="AN1642" i="91"/>
  <c r="AK1642" i="91"/>
  <c r="AS1642" i="91" s="1"/>
  <c r="AN1580" i="91"/>
  <c r="AK1580" i="91"/>
  <c r="AS1580" i="91" s="1"/>
  <c r="AN1551" i="91"/>
  <c r="AK1551" i="91"/>
  <c r="AS1551" i="91" s="1"/>
  <c r="AN1547" i="91"/>
  <c r="AK1547" i="91"/>
  <c r="AS1547" i="91" s="1"/>
  <c r="AN1483" i="91"/>
  <c r="AK1483" i="91"/>
  <c r="AS1483" i="91" s="1"/>
  <c r="AK1482" i="91"/>
  <c r="AS1482" i="91" s="1"/>
  <c r="AN1482" i="91"/>
  <c r="AK1570" i="91"/>
  <c r="AS1570" i="91" s="1"/>
  <c r="AN1570" i="91"/>
  <c r="AK1446" i="91"/>
  <c r="AS1446" i="91" s="1"/>
  <c r="AN1446" i="91"/>
  <c r="AN1429" i="91"/>
  <c r="AK1429" i="91"/>
  <c r="AS1429" i="91" s="1"/>
  <c r="AK1471" i="91"/>
  <c r="AS1471" i="91" s="1"/>
  <c r="AN1471" i="91"/>
  <c r="AN1462" i="91"/>
  <c r="AK1462" i="91"/>
  <c r="AS1462" i="91" s="1"/>
  <c r="AK1519" i="91"/>
  <c r="AS1519" i="91" s="1"/>
  <c r="AN1519" i="91"/>
  <c r="AN1525" i="91"/>
  <c r="AK1525" i="91"/>
  <c r="AS1525" i="91" s="1"/>
  <c r="AK1438" i="91"/>
  <c r="AS1438" i="91" s="1"/>
  <c r="AN1438" i="91"/>
  <c r="AN1625" i="91"/>
  <c r="AK1625" i="91"/>
  <c r="AS1625" i="91" s="1"/>
  <c r="AN1507" i="91"/>
  <c r="AK1507" i="91"/>
  <c r="AS1507" i="91" s="1"/>
  <c r="AN1545" i="91"/>
  <c r="AK1545" i="91"/>
  <c r="AS1545" i="91" s="1"/>
  <c r="AK1523" i="91"/>
  <c r="AS1523" i="91" s="1"/>
  <c r="AN1523" i="91"/>
  <c r="AK1552" i="91"/>
  <c r="AS1552" i="91" s="1"/>
  <c r="AN1552" i="91"/>
  <c r="AK1445" i="91"/>
  <c r="AN1445" i="91"/>
  <c r="AN1577" i="91"/>
  <c r="AK1577" i="91"/>
  <c r="AS1577" i="91" s="1"/>
  <c r="AK1569" i="91"/>
  <c r="AS1569" i="91" s="1"/>
  <c r="AN1569" i="91"/>
  <c r="AK1643" i="91"/>
  <c r="AS1643" i="91" s="1"/>
  <c r="AN1643" i="91"/>
  <c r="AK1454" i="91"/>
  <c r="AS1454" i="91" s="1"/>
  <c r="AN1454" i="91"/>
  <c r="AK1590" i="91"/>
  <c r="AS1590" i="91" s="1"/>
  <c r="AN1590" i="91"/>
  <c r="AN1639" i="91"/>
  <c r="AK1639" i="91"/>
  <c r="AS1639" i="91" s="1"/>
  <c r="AK1615" i="91"/>
  <c r="AS1615" i="91" s="1"/>
  <c r="AN1615" i="91"/>
  <c r="AK1589" i="91"/>
  <c r="AS1589" i="91" s="1"/>
  <c r="AN1589" i="91"/>
  <c r="AN1524" i="91"/>
  <c r="AK1524" i="91"/>
  <c r="AS1524" i="91" s="1"/>
  <c r="AN1633" i="91"/>
  <c r="AK1633" i="91"/>
  <c r="AS1633" i="91" s="1"/>
  <c r="AK1585" i="91"/>
  <c r="AS1585" i="91" s="1"/>
  <c r="AN1585" i="91"/>
  <c r="AN1626" i="91"/>
  <c r="AK1626" i="91"/>
  <c r="AS1626" i="91" s="1"/>
  <c r="AN1560" i="91"/>
  <c r="AK1560" i="91"/>
  <c r="AS1560" i="91" s="1"/>
  <c r="AK1450" i="91"/>
  <c r="AS1450" i="91" s="1"/>
  <c r="AN1450" i="91"/>
  <c r="AN1447" i="91"/>
  <c r="AK1447" i="91"/>
  <c r="AS1447" i="91" s="1"/>
  <c r="AK1470" i="91"/>
  <c r="AS1470" i="91" s="1"/>
  <c r="AN1470" i="91"/>
  <c r="AN1644" i="91"/>
  <c r="AK1644" i="91"/>
  <c r="AS1644" i="91" s="1"/>
  <c r="AK1475" i="91"/>
  <c r="AS1475" i="91" s="1"/>
  <c r="AN1475" i="91"/>
  <c r="AN1579" i="91"/>
  <c r="AK1579" i="91"/>
  <c r="AS1579" i="91" s="1"/>
  <c r="AK1636" i="91"/>
  <c r="AS1636" i="91" s="1"/>
  <c r="AN1636" i="91"/>
  <c r="AN1474" i="91"/>
  <c r="AK1474" i="91"/>
  <c r="AS1474" i="91" s="1"/>
  <c r="AK1607" i="91"/>
  <c r="AS1607" i="91" s="1"/>
  <c r="AN1607" i="91"/>
  <c r="AK1464" i="91"/>
  <c r="AS1464" i="91" s="1"/>
  <c r="AN1464" i="91"/>
  <c r="AN1609" i="91"/>
  <c r="AK1609" i="91"/>
  <c r="AS1609" i="91" s="1"/>
  <c r="AK1529" i="91"/>
  <c r="AS1529" i="91" s="1"/>
  <c r="AN1529" i="91"/>
  <c r="AN1575" i="91"/>
  <c r="AK1575" i="91"/>
  <c r="AS1575" i="91" s="1"/>
  <c r="AN1463" i="91"/>
  <c r="AK1463" i="91"/>
  <c r="AS1463" i="91" s="1"/>
  <c r="AN1612" i="91"/>
  <c r="AK1612" i="91"/>
  <c r="AS1612" i="91" s="1"/>
  <c r="AK1478" i="91"/>
  <c r="AS1478" i="91" s="1"/>
  <c r="AN1478" i="91"/>
  <c r="AN1549" i="91"/>
  <c r="AK1549" i="91"/>
  <c r="AS1549" i="91" s="1"/>
  <c r="AN1498" i="91"/>
  <c r="AK1498" i="91"/>
  <c r="AS1498" i="91" s="1"/>
  <c r="AN1506" i="91"/>
  <c r="AK1506" i="91"/>
  <c r="AS1506" i="91" s="1"/>
  <c r="AN1562" i="91"/>
  <c r="AK1562" i="91"/>
  <c r="AS1562" i="91" s="1"/>
  <c r="AN1502" i="91"/>
  <c r="AK1502" i="91"/>
  <c r="AS1502" i="91" s="1"/>
  <c r="AK1490" i="91"/>
  <c r="AS1490" i="91" s="1"/>
  <c r="AN1490" i="91"/>
  <c r="AK1526" i="91"/>
  <c r="AS1526" i="91" s="1"/>
  <c r="AN1526" i="91"/>
  <c r="AN1543" i="91"/>
  <c r="AK1543" i="91"/>
  <c r="AS1543" i="91" s="1"/>
  <c r="AK1566" i="91"/>
  <c r="AS1566" i="91" s="1"/>
  <c r="AN1566" i="91"/>
  <c r="AN1632" i="91"/>
  <c r="AK1632" i="91"/>
  <c r="AS1632" i="91" s="1"/>
  <c r="AN1518" i="91"/>
  <c r="AK1518" i="91"/>
  <c r="AS1518" i="91" s="1"/>
  <c r="AN1622" i="91"/>
  <c r="AK1622" i="91"/>
  <c r="AS1622" i="91" s="1"/>
  <c r="AN1571" i="91"/>
  <c r="AK1571" i="91"/>
  <c r="AK1494" i="91"/>
  <c r="AS1494" i="91" s="1"/>
  <c r="AN1494" i="91"/>
  <c r="AN1457" i="91"/>
  <c r="AK1457" i="91"/>
  <c r="AS1457" i="91" s="1"/>
  <c r="AN1586" i="91"/>
  <c r="AK1586" i="91"/>
  <c r="AS1586" i="91" s="1"/>
  <c r="AN1611" i="91"/>
  <c r="AK1611" i="91"/>
  <c r="AS1611" i="91" s="1"/>
  <c r="AN1603" i="91"/>
  <c r="AK1603" i="91"/>
  <c r="AS1603" i="91" s="1"/>
  <c r="AN1468" i="91"/>
  <c r="AK1468" i="91"/>
  <c r="AS1468" i="91" s="1"/>
  <c r="AK1504" i="91"/>
  <c r="AN1504" i="91"/>
  <c r="AK1492" i="91"/>
  <c r="AS1492" i="91" s="1"/>
  <c r="AN1492" i="91"/>
  <c r="AK1481" i="91"/>
  <c r="AS1481" i="91" s="1"/>
  <c r="AN1481" i="91"/>
  <c r="AK1508" i="91"/>
  <c r="AN1508" i="91"/>
  <c r="AN1499" i="91"/>
  <c r="AK1499" i="91"/>
  <c r="AS1499" i="91" s="1"/>
  <c r="AK1623" i="91"/>
  <c r="AS1623" i="91" s="1"/>
  <c r="AN1623" i="91"/>
  <c r="AK1495" i="91"/>
  <c r="AS1495" i="91" s="1"/>
  <c r="AN1495" i="91"/>
  <c r="AK1599" i="91"/>
  <c r="AS1599" i="91" s="1"/>
  <c r="AN1599" i="91"/>
  <c r="AK1527" i="91"/>
  <c r="AS1527" i="91" s="1"/>
  <c r="AN1527" i="91"/>
  <c r="AN1576" i="91"/>
  <c r="AK1576" i="91"/>
  <c r="AS1576" i="91" s="1"/>
  <c r="AK1544" i="91"/>
  <c r="AS1544" i="91" s="1"/>
  <c r="AN1544" i="91"/>
  <c r="AN1606" i="91"/>
  <c r="AK1606" i="91"/>
  <c r="AS1606" i="91" s="1"/>
  <c r="AN1530" i="91"/>
  <c r="AK1530" i="91"/>
  <c r="AS1530" i="91" s="1"/>
  <c r="AN1469" i="91"/>
  <c r="AK1469" i="91"/>
  <c r="AS1469" i="91" s="1"/>
  <c r="AN1605" i="91"/>
  <c r="AK1605" i="91"/>
  <c r="AS1605" i="91" s="1"/>
  <c r="AK1505" i="91"/>
  <c r="AS1505" i="91" s="1"/>
  <c r="AN1505" i="91"/>
  <c r="AK1581" i="91"/>
  <c r="AS1581" i="91" s="1"/>
  <c r="AN1581" i="91"/>
  <c r="AN1627" i="91"/>
  <c r="AK1627" i="91"/>
  <c r="AS1627" i="91" s="1"/>
  <c r="AK1431" i="91"/>
  <c r="AS1431" i="91" s="1"/>
  <c r="AN1431" i="91"/>
  <c r="AN1531" i="91"/>
  <c r="AK1531" i="91"/>
  <c r="AS1531" i="91" s="1"/>
  <c r="AK1594" i="91"/>
  <c r="AS1594" i="91" s="1"/>
  <c r="AN1594" i="91"/>
  <c r="AN1610" i="91"/>
  <c r="AK1610" i="91"/>
  <c r="AS1610" i="91" s="1"/>
  <c r="AN1598" i="91"/>
  <c r="AK1598" i="91"/>
  <c r="AS1598" i="91" s="1"/>
  <c r="AN1488" i="91"/>
  <c r="AK1488" i="91"/>
  <c r="AS1488" i="91" s="1"/>
  <c r="AN1521" i="91"/>
  <c r="AK1521" i="91"/>
  <c r="AS1521" i="91" s="1"/>
  <c r="AN1608" i="91"/>
  <c r="AK1608" i="91"/>
  <c r="AS1608" i="91" s="1"/>
  <c r="AN1486" i="91"/>
  <c r="AK1486" i="91"/>
  <c r="AS1486" i="91" s="1"/>
  <c r="AK1578" i="91"/>
  <c r="AS1578" i="91" s="1"/>
  <c r="AN1578" i="91"/>
  <c r="AK1513" i="91"/>
  <c r="AS1513" i="91" s="1"/>
  <c r="AN1513" i="91"/>
  <c r="AK1496" i="91"/>
  <c r="AS1496" i="91" s="1"/>
  <c r="AN1496" i="91"/>
  <c r="AK1437" i="91"/>
  <c r="AS1437" i="91" s="1"/>
  <c r="AN1437" i="91"/>
  <c r="AN1540" i="91"/>
  <c r="AK1540" i="91"/>
  <c r="AS1540" i="91" s="1"/>
  <c r="AN1493" i="91"/>
  <c r="AK1493" i="91"/>
  <c r="AS1493" i="91" s="1"/>
  <c r="AK1602" i="91"/>
  <c r="AS1602" i="91" s="1"/>
  <c r="AN1602" i="91"/>
  <c r="AN1591" i="91"/>
  <c r="AK1591" i="91"/>
  <c r="AS1591" i="91" s="1"/>
  <c r="AN1541" i="91"/>
  <c r="AK1541" i="91"/>
  <c r="AS1541" i="91" s="1"/>
  <c r="AK1528" i="91"/>
  <c r="AS1528" i="91" s="1"/>
  <c r="AN1528" i="91"/>
  <c r="AK1520" i="91"/>
  <c r="AS1520" i="91" s="1"/>
  <c r="AN1520" i="91"/>
  <c r="AN1553" i="91"/>
  <c r="AK1553" i="91"/>
  <c r="AS1553" i="91" s="1"/>
  <c r="AN1621" i="91"/>
  <c r="AK1621" i="91"/>
  <c r="AS1621" i="91" s="1"/>
  <c r="AK1532" i="91"/>
  <c r="AS1532" i="91" s="1"/>
  <c r="AN1532" i="91"/>
  <c r="AN1510" i="91"/>
  <c r="AK1510" i="91"/>
  <c r="AS1510" i="91" s="1"/>
  <c r="AK1448" i="91"/>
  <c r="AS1448" i="91" s="1"/>
  <c r="AN1448" i="91"/>
  <c r="AK1479" i="91"/>
  <c r="AS1479" i="91" s="1"/>
  <c r="AN1479" i="91"/>
  <c r="AN1517" i="91"/>
  <c r="AK1517" i="91"/>
  <c r="AS1517" i="91" s="1"/>
  <c r="AK1444" i="91"/>
  <c r="AS1444" i="91" s="1"/>
  <c r="AN1444" i="91"/>
  <c r="AK1624" i="91"/>
  <c r="AS1624" i="91" s="1"/>
  <c r="AN1624" i="91"/>
  <c r="AN1476" i="91"/>
  <c r="AK1476" i="91"/>
  <c r="AS1476" i="91" s="1"/>
  <c r="AN1554" i="91"/>
  <c r="AK1554" i="91"/>
  <c r="AS1554" i="91" s="1"/>
  <c r="AK1443" i="91"/>
  <c r="AS1443" i="91" s="1"/>
  <c r="AN1443" i="91"/>
  <c r="AN1516" i="91"/>
  <c r="AK1516" i="91"/>
  <c r="AS1516" i="91" s="1"/>
  <c r="AN1572" i="91"/>
  <c r="AK1572" i="91"/>
  <c r="AS1572" i="91" s="1"/>
  <c r="AK1561" i="91"/>
  <c r="AS1561" i="91" s="1"/>
  <c r="AN1561" i="91"/>
  <c r="AK1511" i="91"/>
  <c r="AS1511" i="91" s="1"/>
  <c r="AN1511" i="91"/>
  <c r="AK1563" i="91"/>
  <c r="AS1563" i="91" s="1"/>
  <c r="AN1563" i="91"/>
  <c r="AN1542" i="91"/>
  <c r="AK1542" i="91"/>
  <c r="AS1542" i="91" s="1"/>
  <c r="AN1436" i="91"/>
  <c r="AK1436" i="91"/>
  <c r="AS1436" i="91" s="1"/>
  <c r="AN1640" i="91"/>
  <c r="AK1640" i="91"/>
  <c r="AS1640" i="91" s="1"/>
  <c r="AK1584" i="91"/>
  <c r="AS1584" i="91" s="1"/>
  <c r="AN1584" i="91"/>
  <c r="AN1512" i="91"/>
  <c r="AK1512" i="91"/>
  <c r="AS1512" i="91" s="1"/>
  <c r="AN1538" i="91"/>
  <c r="AK1538" i="91"/>
  <c r="AS1538" i="91" s="1"/>
  <c r="AN1485" i="91"/>
  <c r="AK1485" i="91"/>
  <c r="AS1485" i="91" s="1"/>
  <c r="AN1568" i="91"/>
  <c r="AK1568" i="91"/>
  <c r="AS1568" i="91" s="1"/>
  <c r="AN1567" i="91"/>
  <c r="AK1567" i="91"/>
  <c r="AS1567" i="91" s="1"/>
  <c r="AK1601" i="91"/>
  <c r="AS1601" i="91" s="1"/>
  <c r="AN1601" i="91"/>
  <c r="AN1614" i="91"/>
  <c r="AK1614" i="91"/>
  <c r="AS1614" i="91" s="1"/>
  <c r="AK1556" i="91"/>
  <c r="AS1556" i="91" s="1"/>
  <c r="AN1556" i="91"/>
  <c r="AK1477" i="91"/>
  <c r="AS1477" i="91" s="1"/>
  <c r="AN1477" i="91"/>
  <c r="AK1487" i="91"/>
  <c r="AS1487" i="91" s="1"/>
  <c r="AN1487" i="91"/>
  <c r="AN1597" i="91"/>
  <c r="AK1597" i="91"/>
  <c r="AS1597" i="91" s="1"/>
  <c r="AK1617" i="91"/>
  <c r="AS1617" i="91" s="1"/>
  <c r="AN1617" i="91"/>
  <c r="AK1435" i="91"/>
  <c r="AS1435" i="91" s="1"/>
  <c r="AN1435" i="91"/>
  <c r="AN1441" i="91"/>
  <c r="AK1441" i="91"/>
  <c r="AS1441" i="91" s="1"/>
  <c r="AN1461" i="91"/>
  <c r="AK1461" i="91"/>
  <c r="AS1461" i="91" s="1"/>
  <c r="AN1473" i="91"/>
  <c r="AK1473" i="91"/>
  <c r="AS1473" i="91" s="1"/>
  <c r="AN1595" i="91"/>
  <c r="AK1595" i="91"/>
  <c r="AS1595" i="91" s="1"/>
  <c r="AK1442" i="91"/>
  <c r="AS1442" i="91" s="1"/>
  <c r="AN1442" i="91"/>
  <c r="AN1635" i="91"/>
  <c r="AK1635" i="91"/>
  <c r="AS1635" i="91" s="1"/>
  <c r="AK1434" i="91"/>
  <c r="AS1434" i="91" s="1"/>
  <c r="AN1434" i="91"/>
  <c r="AK1465" i="91"/>
  <c r="AS1465" i="91" s="1"/>
  <c r="AN1465" i="91"/>
  <c r="AN1546" i="91"/>
  <c r="AK1546" i="91"/>
  <c r="AS1546" i="91" s="1"/>
  <c r="AN1613" i="91"/>
  <c r="AK1613" i="91"/>
  <c r="AS1613" i="91" s="1"/>
  <c r="AN1537" i="91"/>
  <c r="AK1537" i="91"/>
  <c r="AS1537" i="91" s="1"/>
  <c r="AK1641" i="91"/>
  <c r="AS1641" i="91" s="1"/>
  <c r="AN1641" i="91"/>
  <c r="AN1536" i="91"/>
  <c r="AK1536" i="91"/>
  <c r="AS1536" i="91" s="1"/>
  <c r="AN1620" i="91"/>
  <c r="AK1620" i="91"/>
  <c r="AS1620" i="91" s="1"/>
  <c r="AK1600" i="91"/>
  <c r="AS1600" i="91" s="1"/>
  <c r="AN1600" i="91"/>
  <c r="AN1484" i="91"/>
  <c r="AK1484" i="91"/>
  <c r="AS1484" i="91" s="1"/>
  <c r="AN1433" i="91"/>
  <c r="AK1433" i="91"/>
  <c r="AS1433" i="91" s="1"/>
  <c r="AK1559" i="91"/>
  <c r="AS1559" i="91" s="1"/>
  <c r="AN1559" i="91"/>
  <c r="AK1573" i="91"/>
  <c r="AS1573" i="91" s="1"/>
  <c r="AN1573" i="91"/>
  <c r="AN1535" i="91"/>
  <c r="AK1535" i="91"/>
  <c r="AS1535" i="91" s="1"/>
  <c r="AK1452" i="91"/>
  <c r="AS1452" i="91" s="1"/>
  <c r="AN1452" i="91"/>
  <c r="AN1645" i="91"/>
  <c r="AK1645" i="91"/>
  <c r="AS1645" i="91" s="1"/>
  <c r="AN1596" i="91"/>
  <c r="AK1596" i="91"/>
  <c r="AS1596" i="91" s="1"/>
  <c r="AN1565" i="91"/>
  <c r="AK1565" i="91"/>
  <c r="AS1565" i="91" s="1"/>
  <c r="AN1634" i="91"/>
  <c r="AK1634" i="91"/>
  <c r="AS1634" i="91" s="1"/>
  <c r="AK1630" i="91"/>
  <c r="AS1630" i="91" s="1"/>
  <c r="AN1630" i="91"/>
  <c r="AK1533" i="91"/>
  <c r="AS1533" i="91" s="1"/>
  <c r="AN1533" i="91"/>
  <c r="AK1539" i="91"/>
  <c r="AS1539" i="91" s="1"/>
  <c r="AN1539" i="91"/>
  <c r="AK1472" i="91"/>
  <c r="AS1472" i="91" s="1"/>
  <c r="AN1472" i="91"/>
  <c r="AN1460" i="91"/>
  <c r="AK1460" i="91"/>
  <c r="AS1460" i="91" s="1"/>
  <c r="AN1637" i="91"/>
  <c r="AK1637" i="91"/>
  <c r="AS1637" i="91" s="1"/>
  <c r="AT1555" i="91"/>
  <c r="AT1459" i="91"/>
  <c r="AT1453" i="91"/>
  <c r="AT1629" i="91"/>
  <c r="AT1643" i="91"/>
  <c r="AT1481" i="91"/>
  <c r="AT1527" i="91"/>
  <c r="AT1594" i="91"/>
  <c r="AT1487" i="91"/>
  <c r="AT1600" i="91"/>
  <c r="AT1452" i="91"/>
  <c r="AT1533" i="91"/>
  <c r="AT1473" i="91"/>
  <c r="AT1469" i="91"/>
  <c r="AT1620" i="91"/>
  <c r="AT1558" i="91"/>
  <c r="AT1631" i="91"/>
  <c r="AT1583" i="91"/>
  <c r="AT1588" i="91"/>
  <c r="AT1483" i="91"/>
  <c r="AT1462" i="91"/>
  <c r="AT1545" i="91"/>
  <c r="AT1524" i="91"/>
  <c r="AT1447" i="91"/>
  <c r="AT1474" i="91"/>
  <c r="AT1463" i="91"/>
  <c r="AT1562" i="91"/>
  <c r="AT1632" i="91"/>
  <c r="AT1586" i="91"/>
  <c r="AT1605" i="91"/>
  <c r="AT1486" i="91"/>
  <c r="AT1493" i="91"/>
  <c r="AT1553" i="91"/>
  <c r="AT1517" i="91"/>
  <c r="AT1516" i="91"/>
  <c r="AT1436" i="91"/>
  <c r="AT1568" i="91"/>
  <c r="AT1546" i="91"/>
  <c r="AT1507" i="91"/>
  <c r="AT1485" i="91"/>
  <c r="AT1458" i="91"/>
  <c r="AT1638" i="91"/>
  <c r="AT1592" i="91"/>
  <c r="AT1514" i="91"/>
  <c r="AT1628" i="91"/>
  <c r="AT1557" i="91"/>
  <c r="AT1482" i="91"/>
  <c r="AT1519" i="91"/>
  <c r="AT1523" i="91"/>
  <c r="AT1454" i="91"/>
  <c r="AT1470" i="91"/>
  <c r="AT1607" i="91"/>
  <c r="AT1505" i="91"/>
  <c r="AT1578" i="91"/>
  <c r="AT1602" i="91"/>
  <c r="AT1444" i="91"/>
  <c r="AT1539" i="91"/>
  <c r="AT1471" i="91"/>
  <c r="AT1547" i="91"/>
  <c r="AT1489" i="91"/>
  <c r="AT1616" i="91"/>
  <c r="AT1633" i="91"/>
  <c r="AT1612" i="91"/>
  <c r="AT1502" i="91"/>
  <c r="AT1518" i="91"/>
  <c r="AT1611" i="91"/>
  <c r="AT1576" i="91"/>
  <c r="AT1610" i="91"/>
  <c r="AT1621" i="91"/>
  <c r="AT1572" i="91"/>
  <c r="AT1640" i="91"/>
  <c r="AT1567" i="91"/>
  <c r="AT1597" i="91"/>
  <c r="AT1595" i="91"/>
  <c r="AT1613" i="91"/>
  <c r="AT1484" i="91"/>
  <c r="AT1645" i="91"/>
  <c r="AT1566" i="91"/>
  <c r="AT1477" i="91"/>
  <c r="AT1540" i="91"/>
  <c r="AT1522" i="91"/>
  <c r="AT1497" i="91"/>
  <c r="AT1582" i="91"/>
  <c r="AT1503" i="91"/>
  <c r="AT1466" i="91"/>
  <c r="AT1570" i="91"/>
  <c r="AT1552" i="91"/>
  <c r="AT1590" i="91"/>
  <c r="AT1585" i="91"/>
  <c r="AT1464" i="91"/>
  <c r="AT1478" i="91"/>
  <c r="AT1490" i="91"/>
  <c r="AT1544" i="91"/>
  <c r="AT1581" i="91"/>
  <c r="AT1513" i="91"/>
  <c r="AT1532" i="91"/>
  <c r="AT1624" i="91"/>
  <c r="AT1561" i="91"/>
  <c r="AT1584" i="91"/>
  <c r="AT1601" i="91"/>
  <c r="AT1617" i="91"/>
  <c r="AT1442" i="91"/>
  <c r="AT1472" i="91"/>
  <c r="AT1636" i="91"/>
  <c r="AT1479" i="91"/>
  <c r="AT1630" i="91"/>
  <c r="AT1440" i="91"/>
  <c r="AT1542" i="91"/>
  <c r="AT1509" i="91"/>
  <c r="AT1574" i="91"/>
  <c r="AT1642" i="91"/>
  <c r="AT1525" i="91"/>
  <c r="AT1644" i="91"/>
  <c r="AT1622" i="91"/>
  <c r="AT1603" i="91"/>
  <c r="AT1499" i="91"/>
  <c r="AT1598" i="91"/>
  <c r="AT1591" i="91"/>
  <c r="AT1537" i="91"/>
  <c r="AT1433" i="91"/>
  <c r="AT1596" i="91"/>
  <c r="AT1460" i="91"/>
  <c r="AT1556" i="91"/>
  <c r="AT1554" i="91"/>
  <c r="AT1634" i="91"/>
  <c r="AT1589" i="91"/>
  <c r="AT1520" i="91"/>
  <c r="AT1467" i="91"/>
  <c r="AT1506" i="91"/>
  <c r="AT1491" i="91"/>
  <c r="AT1449" i="91"/>
  <c r="AT1604" i="91"/>
  <c r="AT1501" i="91"/>
  <c r="AT1515" i="91"/>
  <c r="AT1446" i="91"/>
  <c r="AT1438" i="91"/>
  <c r="AT1475" i="91"/>
  <c r="AT1526" i="91"/>
  <c r="AT1623" i="91"/>
  <c r="AT1496" i="91"/>
  <c r="AT1511" i="91"/>
  <c r="AT1435" i="91"/>
  <c r="AT1641" i="91"/>
  <c r="AT1559" i="91"/>
  <c r="AT1565" i="91"/>
  <c r="AT1573" i="91"/>
  <c r="AT1538" i="91"/>
  <c r="AT1432" i="91"/>
  <c r="AT1492" i="91"/>
  <c r="AT1465" i="91"/>
  <c r="AT1439" i="91"/>
  <c r="AT1531" i="91"/>
  <c r="AT1480" i="91"/>
  <c r="AT1455" i="91"/>
  <c r="AT1580" i="91"/>
  <c r="AT1639" i="91"/>
  <c r="AT1626" i="91"/>
  <c r="AT1609" i="91"/>
  <c r="AT1549" i="91"/>
  <c r="AT1468" i="91"/>
  <c r="AT1606" i="91"/>
  <c r="AT1627" i="91"/>
  <c r="AT1488" i="91"/>
  <c r="AT1541" i="91"/>
  <c r="AT1510" i="91"/>
  <c r="AT1476" i="91"/>
  <c r="AT1512" i="91"/>
  <c r="AT1614" i="91"/>
  <c r="AT1635" i="91"/>
  <c r="AT1434" i="91"/>
  <c r="AT1536" i="91"/>
  <c r="AT1550" i="91"/>
  <c r="AT1564" i="91"/>
  <c r="AT1457" i="91"/>
  <c r="AT1461" i="91"/>
  <c r="AT1456" i="91"/>
  <c r="AT1451" i="91"/>
  <c r="AT1619" i="91"/>
  <c r="AT1593" i="91"/>
  <c r="AT1618" i="91"/>
  <c r="AT1615" i="91"/>
  <c r="AT1529" i="91"/>
  <c r="AT1494" i="91"/>
  <c r="AT1495" i="91"/>
  <c r="AT1431" i="91"/>
  <c r="AT1437" i="91"/>
  <c r="AT1528" i="91"/>
  <c r="AT1448" i="91"/>
  <c r="AT1563" i="91"/>
  <c r="AT1441" i="91"/>
  <c r="AT1534" i="91"/>
  <c r="AT1450" i="91"/>
  <c r="AT1443" i="91"/>
  <c r="AT1575" i="91"/>
  <c r="AT1548" i="91"/>
  <c r="AT1430" i="91"/>
  <c r="AT1551" i="91"/>
  <c r="AT1429" i="91"/>
  <c r="AT1625" i="91"/>
  <c r="AT1577" i="91"/>
  <c r="AT1560" i="91"/>
  <c r="AT1579" i="91"/>
  <c r="AT1498" i="91"/>
  <c r="AT1543" i="91"/>
  <c r="AT1530" i="91"/>
  <c r="AT1521" i="91"/>
  <c r="AT1637" i="91"/>
  <c r="AT1569" i="91"/>
  <c r="AT1599" i="91"/>
  <c r="AT1500" i="91"/>
  <c r="AT1608" i="91"/>
  <c r="AT1535" i="91"/>
  <c r="H65" i="92"/>
  <c r="AV1535" i="91" l="1"/>
  <c r="AV1608" i="91"/>
  <c r="AV1500" i="91"/>
  <c r="AV1599" i="91"/>
  <c r="AV1569" i="91"/>
  <c r="AV1637" i="91"/>
  <c r="AV1521" i="91"/>
  <c r="AV1530" i="91"/>
  <c r="AV1543" i="91"/>
  <c r="AV1498" i="91"/>
  <c r="AV1579" i="91"/>
  <c r="AV1560" i="91"/>
  <c r="AV1577" i="91"/>
  <c r="AV1625" i="91"/>
  <c r="AV1429" i="91"/>
  <c r="AV1551" i="91"/>
  <c r="AV1430" i="91"/>
  <c r="AV1548" i="91"/>
  <c r="AV1575" i="91"/>
  <c r="AV1443" i="91"/>
  <c r="AV1450" i="91"/>
  <c r="AV1534" i="91"/>
  <c r="AV1441" i="91"/>
  <c r="AV1563" i="91"/>
  <c r="AV1448" i="91"/>
  <c r="AV1528" i="91"/>
  <c r="AV1437" i="91"/>
  <c r="AV1431" i="91"/>
  <c r="AV1495" i="91"/>
  <c r="AV1494" i="91"/>
  <c r="AV1529" i="91"/>
  <c r="AV1615" i="91"/>
  <c r="AV1618" i="91"/>
  <c r="AV1593" i="91"/>
  <c r="AV1619" i="91"/>
  <c r="AV1451" i="91"/>
  <c r="AV1456" i="91"/>
  <c r="AV1461" i="91"/>
  <c r="AV1457" i="91"/>
  <c r="AV1564" i="91"/>
  <c r="AV1550" i="91"/>
  <c r="AV1536" i="91"/>
  <c r="AV1434" i="91"/>
  <c r="AV1635" i="91"/>
  <c r="AV1614" i="91"/>
  <c r="AV1512" i="91"/>
  <c r="AV1476" i="91"/>
  <c r="AV1510" i="91"/>
  <c r="AV1541" i="91"/>
  <c r="AV1488" i="91"/>
  <c r="AV1627" i="91"/>
  <c r="AV1606" i="91"/>
  <c r="AV1468" i="91"/>
  <c r="AV1549" i="91"/>
  <c r="AV1609" i="91"/>
  <c r="AV1626" i="91"/>
  <c r="AV1639" i="91"/>
  <c r="AV1580" i="91"/>
  <c r="AV1455" i="91"/>
  <c r="AV1480" i="91"/>
  <c r="AV1531" i="91"/>
  <c r="AV1439" i="91"/>
  <c r="AV1465" i="91"/>
  <c r="AV1492" i="91"/>
  <c r="AV1432" i="91"/>
  <c r="AV1538" i="91"/>
  <c r="AV1573" i="91"/>
  <c r="AV1565" i="91"/>
  <c r="AV1559" i="91"/>
  <c r="AV1641" i="91"/>
  <c r="AV1435" i="91"/>
  <c r="AV1511" i="91"/>
  <c r="AV1496" i="91"/>
  <c r="AV1623" i="91"/>
  <c r="AV1526" i="91"/>
  <c r="AV1475" i="91"/>
  <c r="AV1438" i="91"/>
  <c r="AV1446" i="91"/>
  <c r="AV1515" i="91"/>
  <c r="AV1501" i="91"/>
  <c r="AV1604" i="91"/>
  <c r="AV1449" i="91"/>
  <c r="AV1491" i="91"/>
  <c r="AV1506" i="91"/>
  <c r="AV1467" i="91"/>
  <c r="AV1520" i="91"/>
  <c r="AV1589" i="91"/>
  <c r="AV1634" i="91"/>
  <c r="AV1554" i="91"/>
  <c r="AV1556" i="91"/>
  <c r="AV1460" i="91"/>
  <c r="AV1596" i="91"/>
  <c r="AV1433" i="91"/>
  <c r="AV1537" i="91"/>
  <c r="AV1591" i="91"/>
  <c r="AV1598" i="91"/>
  <c r="AV1499" i="91"/>
  <c r="AV1603" i="91"/>
  <c r="AV1622" i="91"/>
  <c r="AV1644" i="91"/>
  <c r="AV1525" i="91"/>
  <c r="AV1642" i="91"/>
  <c r="AV1574" i="91"/>
  <c r="AV1509" i="91"/>
  <c r="AV1542" i="91"/>
  <c r="AV1440" i="91"/>
  <c r="AV1630" i="91"/>
  <c r="AV1479" i="91"/>
  <c r="AV1636" i="91"/>
  <c r="AV1472" i="91"/>
  <c r="AV1442" i="91"/>
  <c r="AV1617" i="91"/>
  <c r="AV1601" i="91"/>
  <c r="AV1584" i="91"/>
  <c r="AV1561" i="91"/>
  <c r="AV1624" i="91"/>
  <c r="AV1532" i="91"/>
  <c r="AV1513" i="91"/>
  <c r="AV1581" i="91"/>
  <c r="AV1544" i="91"/>
  <c r="AV1490" i="91"/>
  <c r="AV1478" i="91"/>
  <c r="AV1464" i="91"/>
  <c r="AV1585" i="91"/>
  <c r="AV1590" i="91"/>
  <c r="AV1552" i="91"/>
  <c r="AV1570" i="91"/>
  <c r="AV1466" i="91"/>
  <c r="AV1503" i="91"/>
  <c r="AV1582" i="91"/>
  <c r="AV1497" i="91"/>
  <c r="AV1522" i="91"/>
  <c r="AV1540" i="91"/>
  <c r="AV1477" i="91"/>
  <c r="AV1566" i="91"/>
  <c r="AV1645" i="91"/>
  <c r="AV1484" i="91"/>
  <c r="AV1613" i="91"/>
  <c r="AV1595" i="91"/>
  <c r="AV1597" i="91"/>
  <c r="AV1567" i="91"/>
  <c r="AV1640" i="91"/>
  <c r="AV1572" i="91"/>
  <c r="AV1621" i="91"/>
  <c r="AV1610" i="91"/>
  <c r="AV1576" i="91"/>
  <c r="AV1611" i="91"/>
  <c r="AV1518" i="91"/>
  <c r="AV1502" i="91"/>
  <c r="AV1612" i="91"/>
  <c r="AV1633" i="91"/>
  <c r="AV1616" i="91"/>
  <c r="AV1489" i="91"/>
  <c r="AV1547" i="91"/>
  <c r="AV1471" i="91"/>
  <c r="AV1539" i="91"/>
  <c r="AV1444" i="91"/>
  <c r="AV1602" i="91"/>
  <c r="AV1578" i="91"/>
  <c r="AV1505" i="91"/>
  <c r="AV1607" i="91"/>
  <c r="AV1470" i="91"/>
  <c r="AV1454" i="91"/>
  <c r="AV1523" i="91"/>
  <c r="AV1519" i="91"/>
  <c r="AV1482" i="91"/>
  <c r="AV1557" i="91"/>
  <c r="AV1628" i="91"/>
  <c r="AV1514" i="91"/>
  <c r="AV1592" i="91"/>
  <c r="AV1638" i="91"/>
  <c r="AV1458" i="91"/>
  <c r="AV1485" i="91"/>
  <c r="AV1507" i="91"/>
  <c r="AV1546" i="91"/>
  <c r="AV1568" i="91"/>
  <c r="AV1436" i="91"/>
  <c r="AV1516" i="91"/>
  <c r="AV1517" i="91"/>
  <c r="AV1553" i="91"/>
  <c r="AV1493" i="91"/>
  <c r="AV1486" i="91"/>
  <c r="AV1605" i="91"/>
  <c r="AV1586" i="91"/>
  <c r="AV1632" i="91"/>
  <c r="AV1562" i="91"/>
  <c r="AV1463" i="91"/>
  <c r="AV1474" i="91"/>
  <c r="AV1447" i="91"/>
  <c r="AV1524" i="91"/>
  <c r="AV1545" i="91"/>
  <c r="AV1462" i="91"/>
  <c r="AV1483" i="91"/>
  <c r="AV1588" i="91"/>
  <c r="AV1583" i="91"/>
  <c r="AV1631" i="91"/>
  <c r="AV1558" i="91"/>
  <c r="AV1620" i="91"/>
  <c r="AV1469" i="91"/>
  <c r="AV1473" i="91"/>
  <c r="AV1533" i="91"/>
  <c r="AV1452" i="91"/>
  <c r="AV1600" i="91"/>
  <c r="AV1487" i="91"/>
  <c r="AV1594" i="91"/>
  <c r="AV1527" i="91"/>
  <c r="AV1481" i="91"/>
  <c r="AV1643" i="91"/>
  <c r="AV1629" i="91"/>
  <c r="AV1453" i="91"/>
  <c r="AV1459" i="91"/>
  <c r="AV1555" i="91"/>
  <c r="H64" i="92"/>
  <c r="H63" i="92"/>
  <c r="H61" i="92"/>
  <c r="H58" i="92"/>
  <c r="H41" i="92"/>
  <c r="H40" i="92"/>
  <c r="J69" i="92" l="1"/>
  <c r="M69" i="92" s="1"/>
  <c r="J68" i="92"/>
  <c r="M68" i="92" s="1"/>
  <c r="H39" i="92"/>
  <c r="K69" i="92" l="1"/>
  <c r="N69" i="92" s="1"/>
  <c r="O69" i="92" s="1"/>
  <c r="K68" i="92"/>
  <c r="N68" i="92" s="1"/>
  <c r="O68" i="92" s="1"/>
  <c r="K67" i="92"/>
  <c r="N67" i="92" s="1"/>
  <c r="J67" i="92"/>
  <c r="M67" i="92" s="1"/>
  <c r="H38" i="92"/>
  <c r="O67" i="92" l="1"/>
  <c r="J66" i="92"/>
  <c r="M66" i="92" s="1"/>
  <c r="K66" i="92"/>
  <c r="N66" i="92" s="1"/>
  <c r="H37" i="92"/>
  <c r="O66" i="92" l="1"/>
  <c r="K65" i="92"/>
  <c r="N65" i="92" s="1"/>
  <c r="J65" i="92"/>
  <c r="M65" i="92" s="1"/>
  <c r="H36" i="92"/>
  <c r="O65" i="92" l="1"/>
  <c r="K64" i="92"/>
  <c r="N64" i="92" s="1"/>
  <c r="J64" i="92"/>
  <c r="M64" i="92" s="1"/>
  <c r="H35" i="92"/>
  <c r="O64" i="92" l="1"/>
  <c r="K63" i="92"/>
  <c r="N63" i="92" s="1"/>
  <c r="J63" i="92"/>
  <c r="M63" i="92" s="1"/>
  <c r="H34" i="92"/>
  <c r="O63" i="92" l="1"/>
  <c r="J61" i="92"/>
  <c r="M61" i="92" s="1"/>
  <c r="K61" i="92"/>
  <c r="N61" i="92" s="1"/>
  <c r="H33" i="92"/>
  <c r="O61" i="92" l="1"/>
  <c r="J58" i="92"/>
  <c r="M58" i="92" s="1"/>
  <c r="K58" i="92"/>
  <c r="N58" i="92" s="1"/>
  <c r="Q32" i="92"/>
  <c r="Q33" i="92" s="1"/>
  <c r="R33" i="92" s="1"/>
  <c r="H32" i="92"/>
  <c r="M32" i="92" l="1"/>
  <c r="N32" i="92"/>
  <c r="O58" i="92"/>
  <c r="H31" i="92"/>
  <c r="O32" i="92" l="1"/>
  <c r="M31" i="92"/>
  <c r="N31" i="92"/>
  <c r="Z30" i="92"/>
  <c r="H30" i="92"/>
  <c r="O31" i="92" l="1"/>
  <c r="M30" i="92"/>
  <c r="N30" i="92"/>
  <c r="H29" i="92"/>
  <c r="O30" i="92" l="1"/>
  <c r="N29" i="92"/>
  <c r="M29" i="92"/>
  <c r="O29" i="92" s="1"/>
  <c r="Q27" i="92"/>
  <c r="Q28" i="92" s="1"/>
  <c r="R21" i="92"/>
  <c r="S21" i="92" l="1"/>
  <c r="X21" i="92"/>
  <c r="R20" i="92"/>
  <c r="X20" i="92" l="1"/>
  <c r="S20" i="92"/>
  <c r="R19" i="92"/>
  <c r="S19" i="92" l="1"/>
  <c r="X19" i="92"/>
  <c r="R18" i="92"/>
  <c r="S18" i="92" l="1"/>
  <c r="X18" i="92"/>
  <c r="R17" i="92"/>
  <c r="S17" i="92" l="1"/>
  <c r="X17" i="92"/>
  <c r="R16" i="92"/>
  <c r="S16" i="92" l="1"/>
  <c r="X16" i="92"/>
  <c r="AG15" i="92"/>
  <c r="AE15" i="92"/>
  <c r="AH7" i="92" s="1"/>
  <c r="AM11" i="92" s="1"/>
  <c r="R15" i="92"/>
  <c r="B15" i="92"/>
  <c r="S15" i="92" l="1"/>
  <c r="X15" i="92"/>
  <c r="AG14" i="92"/>
  <c r="AE14" i="92"/>
  <c r="R14" i="92"/>
  <c r="S14" i="92" l="1"/>
  <c r="X14" i="92"/>
  <c r="AG13" i="92"/>
  <c r="AE13" i="92"/>
  <c r="R13" i="92"/>
  <c r="S13" i="92" l="1"/>
  <c r="X13" i="92"/>
  <c r="AG12" i="92"/>
  <c r="AE12" i="92"/>
  <c r="R12" i="92"/>
  <c r="S12" i="92" l="1"/>
  <c r="X12" i="92"/>
  <c r="AG11" i="92"/>
  <c r="AE11" i="92"/>
  <c r="R11" i="92"/>
  <c r="S11" i="92" l="1"/>
  <c r="X11" i="92"/>
  <c r="AG10" i="92" l="1"/>
  <c r="AE10" i="92"/>
  <c r="R10" i="92"/>
  <c r="S10" i="92" l="1"/>
  <c r="X10" i="92"/>
  <c r="AG9" i="92" l="1"/>
  <c r="AE9" i="92"/>
  <c r="R9" i="92"/>
  <c r="S9" i="92" l="1"/>
  <c r="T9" i="92" s="1"/>
  <c r="X9" i="92"/>
  <c r="Y9" i="92" s="1"/>
  <c r="Y10" i="92" l="1"/>
  <c r="W9" i="92"/>
  <c r="T10" i="92"/>
  <c r="U9" i="92"/>
  <c r="Z9" i="92"/>
  <c r="AG8" i="92"/>
  <c r="AE8" i="92"/>
  <c r="R8" i="92"/>
  <c r="S8" i="92" l="1"/>
  <c r="T8" i="92" s="1"/>
  <c r="X8" i="92"/>
  <c r="Y8" i="92" s="1"/>
  <c r="W8" i="92" s="1"/>
  <c r="U10" i="92"/>
  <c r="T11" i="92"/>
  <c r="Z10" i="92"/>
  <c r="Y11" i="92"/>
  <c r="W10" i="92"/>
  <c r="W11" i="92" l="1"/>
  <c r="Y12" i="92"/>
  <c r="Z11" i="92"/>
  <c r="U11" i="92"/>
  <c r="T12" i="92"/>
  <c r="Z8" i="92"/>
  <c r="U8" i="92"/>
  <c r="AG7" i="92"/>
  <c r="AE7" i="92"/>
  <c r="R7" i="92"/>
  <c r="X7" i="92" l="1"/>
  <c r="Y7" i="92" s="1"/>
  <c r="W7" i="92" s="1"/>
  <c r="S7" i="92"/>
  <c r="T7" i="92" s="1"/>
  <c r="Z12" i="92"/>
  <c r="U12" i="92"/>
  <c r="T13" i="92"/>
  <c r="W12" i="92"/>
  <c r="Y13" i="92"/>
  <c r="W13" i="92" l="1"/>
  <c r="Y14" i="92"/>
  <c r="Z13" i="92"/>
  <c r="U13" i="92"/>
  <c r="T14" i="92"/>
  <c r="Z7" i="92"/>
  <c r="U7" i="92"/>
  <c r="AG6" i="92"/>
  <c r="AH5" i="92" s="1"/>
  <c r="AE6" i="92"/>
  <c r="R6" i="92"/>
  <c r="X6" i="92" l="1"/>
  <c r="Y6" i="92" s="1"/>
  <c r="W6" i="92" s="1"/>
  <c r="S6" i="92"/>
  <c r="T6" i="92" s="1"/>
  <c r="Z14" i="92"/>
  <c r="U14" i="92"/>
  <c r="T15" i="92"/>
  <c r="W14" i="92"/>
  <c r="Y15" i="92"/>
  <c r="W15" i="92" l="1"/>
  <c r="Y16" i="92"/>
  <c r="Z15" i="92"/>
  <c r="U15" i="92"/>
  <c r="T16" i="92"/>
  <c r="B9" i="92"/>
  <c r="B8" i="92"/>
  <c r="Z6" i="92"/>
  <c r="B7" i="92"/>
  <c r="U6" i="92"/>
  <c r="B6" i="92"/>
  <c r="D6" i="92"/>
  <c r="E6" i="92"/>
  <c r="D8" i="92"/>
  <c r="E8" i="92"/>
  <c r="D7" i="92"/>
  <c r="E7" i="92"/>
  <c r="D9" i="92"/>
  <c r="E9" i="92"/>
  <c r="E5" i="92"/>
  <c r="O5" i="92" l="1"/>
  <c r="G5" i="92"/>
  <c r="H9" i="92"/>
  <c r="H7" i="92"/>
  <c r="H8" i="92"/>
  <c r="H6" i="92"/>
  <c r="AJ5" i="92"/>
  <c r="Z16" i="92"/>
  <c r="U16" i="92"/>
  <c r="B10" i="92" s="1"/>
  <c r="T17" i="92"/>
  <c r="W16" i="92"/>
  <c r="Y17" i="92"/>
  <c r="D5" i="92"/>
  <c r="C2" i="92"/>
  <c r="N1" i="92"/>
  <c r="O1" i="92" s="1"/>
  <c r="E10" i="92"/>
  <c r="D10" i="92"/>
  <c r="H10" i="92" l="1"/>
  <c r="W17" i="92"/>
  <c r="Y18" i="92"/>
  <c r="Z17" i="92"/>
  <c r="U17" i="92"/>
  <c r="B11" i="92" s="1"/>
  <c r="T18" i="92"/>
  <c r="E11" i="92"/>
  <c r="D11" i="92"/>
  <c r="H11" i="92" l="1"/>
  <c r="Z18" i="92"/>
  <c r="U18" i="92"/>
  <c r="T19" i="92"/>
  <c r="W18" i="92"/>
  <c r="Y19" i="92"/>
  <c r="W19" i="92" l="1"/>
  <c r="Y20" i="92"/>
  <c r="Z19" i="92"/>
  <c r="U19" i="92"/>
  <c r="T20" i="92"/>
  <c r="Z20" i="92" l="1"/>
  <c r="U20" i="92"/>
  <c r="T21" i="92"/>
  <c r="W20" i="92"/>
  <c r="Y21" i="92"/>
  <c r="W21" i="92" s="1"/>
  <c r="U21" i="92" l="1"/>
  <c r="Z21" i="92"/>
  <c r="AA6" i="92" s="1"/>
  <c r="AA7" i="92" l="1"/>
  <c r="C6" i="92"/>
  <c r="F6" i="92"/>
  <c r="G6" i="92" l="1"/>
  <c r="AK6" i="92"/>
  <c r="AM5" i="92"/>
  <c r="AM7" i="92" s="1"/>
  <c r="AM9" i="92" s="1"/>
  <c r="O6" i="92"/>
  <c r="AA8" i="92"/>
  <c r="C7" i="92"/>
  <c r="F7" i="92"/>
  <c r="AM13" i="92" l="1"/>
  <c r="AM15" i="92" s="1"/>
  <c r="AM17" i="92" s="1"/>
  <c r="AM19" i="92" s="1"/>
  <c r="G7" i="92"/>
  <c r="O7" i="92" s="1"/>
  <c r="AA9" i="92"/>
  <c r="C8" i="92"/>
  <c r="F8" i="92"/>
  <c r="AM21" i="92" l="1"/>
  <c r="AM23" i="92"/>
  <c r="G8" i="92"/>
  <c r="O8" i="92" s="1"/>
  <c r="AA10" i="92"/>
  <c r="C9" i="92"/>
  <c r="F9" i="92"/>
  <c r="G9" i="92" l="1"/>
  <c r="O9" i="92" s="1"/>
  <c r="AA11" i="92"/>
  <c r="C10" i="92"/>
  <c r="F10" i="92"/>
  <c r="G10" i="92" l="1"/>
  <c r="O10" i="92" s="1"/>
  <c r="AA12" i="92"/>
  <c r="AA13" i="92" s="1"/>
  <c r="AA14" i="92" s="1"/>
  <c r="AA15" i="92" s="1"/>
  <c r="AA16" i="92" s="1"/>
  <c r="AA17" i="92" s="1"/>
  <c r="AA18" i="92" s="1"/>
  <c r="AA19" i="92" s="1"/>
  <c r="AA20" i="92" s="1"/>
  <c r="AA21" i="92" s="1"/>
  <c r="C11" i="92"/>
  <c r="F11" i="92"/>
  <c r="G11" i="92" l="1"/>
  <c r="O11" i="92" s="1"/>
  <c r="F507" i="94" l="1"/>
  <c r="F506" i="94"/>
  <c r="F505" i="94"/>
  <c r="F504" i="94"/>
  <c r="K66" i="94"/>
  <c r="J66" i="94"/>
  <c r="H66" i="94"/>
  <c r="K65" i="94"/>
  <c r="J65" i="94"/>
  <c r="H65" i="94"/>
  <c r="K64" i="94"/>
  <c r="J64" i="94"/>
  <c r="H64" i="94"/>
  <c r="K63" i="94"/>
  <c r="J63" i="94"/>
  <c r="H63" i="94"/>
  <c r="K62" i="94"/>
  <c r="J62" i="94"/>
  <c r="H62" i="94"/>
  <c r="K61" i="94"/>
  <c r="J61" i="94"/>
  <c r="H61" i="94"/>
  <c r="K60" i="94"/>
  <c r="J60" i="94"/>
  <c r="H60" i="94"/>
  <c r="K59" i="94"/>
  <c r="J59" i="94"/>
  <c r="H59" i="94"/>
  <c r="K58" i="94"/>
  <c r="J58" i="94"/>
  <c r="H58" i="94"/>
  <c r="K57" i="94"/>
  <c r="J57" i="94"/>
  <c r="H57" i="94"/>
  <c r="K56" i="94"/>
  <c r="J56" i="94"/>
  <c r="H56" i="94"/>
  <c r="K55" i="94"/>
  <c r="J55" i="94"/>
  <c r="H55" i="94"/>
  <c r="K54" i="94"/>
  <c r="J54" i="94"/>
  <c r="H54" i="94"/>
  <c r="K53" i="94"/>
  <c r="J53" i="94"/>
  <c r="H53" i="94"/>
  <c r="AF49" i="94" l="1"/>
  <c r="AE49" i="94"/>
  <c r="AF48" i="94"/>
  <c r="AG48" i="94" s="1"/>
  <c r="AE48" i="94"/>
  <c r="O48" i="94"/>
  <c r="AF47" i="94"/>
  <c r="AG47" i="94" s="1"/>
  <c r="AE47" i="94"/>
  <c r="O47" i="94"/>
  <c r="AF46" i="94"/>
  <c r="AG46" i="94" s="1"/>
  <c r="AE46" i="94"/>
  <c r="O46" i="94"/>
  <c r="AF45" i="94"/>
  <c r="AG45" i="94" s="1"/>
  <c r="AE45" i="94"/>
  <c r="O45" i="94"/>
  <c r="AF44" i="94"/>
  <c r="AG44" i="94" s="1"/>
  <c r="AE44" i="94"/>
  <c r="O44" i="94"/>
  <c r="AF43" i="94"/>
  <c r="AG43" i="94" s="1"/>
  <c r="AE43" i="94"/>
  <c r="O43" i="94"/>
  <c r="AF42" i="94"/>
  <c r="AG42" i="94" s="1"/>
  <c r="AE42" i="94"/>
  <c r="O42" i="94"/>
  <c r="AF41" i="94"/>
  <c r="AG41" i="94" s="1"/>
  <c r="AE41" i="94"/>
  <c r="O41" i="94"/>
  <c r="AF40" i="94"/>
  <c r="AG40" i="94" s="1"/>
  <c r="AE40" i="94"/>
  <c r="O40" i="94"/>
  <c r="AF39" i="94"/>
  <c r="AG39" i="94" s="1"/>
  <c r="AE39" i="94"/>
  <c r="O39" i="94"/>
  <c r="AF38" i="94"/>
  <c r="AG38" i="94" s="1"/>
  <c r="AE38" i="94"/>
  <c r="O38" i="94"/>
  <c r="AF37" i="94"/>
  <c r="AG37" i="94" s="1"/>
  <c r="AE37" i="94"/>
  <c r="O37" i="94"/>
  <c r="AF36" i="94"/>
  <c r="AG36" i="94" s="1"/>
  <c r="AE36" i="94"/>
  <c r="O36" i="94"/>
  <c r="AF35" i="94"/>
  <c r="AG35" i="94" s="1"/>
  <c r="AE35" i="94"/>
  <c r="O35" i="94"/>
  <c r="AF34" i="94"/>
  <c r="AG34" i="94" s="1"/>
  <c r="AE34" i="94"/>
  <c r="O34" i="94"/>
  <c r="AF33" i="94"/>
  <c r="AG33" i="94" s="1"/>
  <c r="AE33" i="94"/>
  <c r="Q33" i="94"/>
  <c r="O33" i="94"/>
  <c r="AG32" i="94"/>
  <c r="AF32" i="94"/>
  <c r="AE32" i="94"/>
  <c r="Q32" i="94"/>
  <c r="O32" i="94"/>
  <c r="AG31" i="94"/>
  <c r="AF31" i="94"/>
  <c r="AE31" i="94"/>
  <c r="O31" i="94"/>
  <c r="AO30" i="94"/>
  <c r="AO31" i="94" s="1"/>
  <c r="AQ32" i="94" s="1"/>
  <c r="AF30" i="94"/>
  <c r="AG30" i="94" s="1"/>
  <c r="AE30" i="94"/>
  <c r="Z30" i="94"/>
  <c r="O30" i="94"/>
  <c r="AF29" i="94"/>
  <c r="AG29" i="94" s="1"/>
  <c r="AE29" i="94"/>
  <c r="O29" i="94"/>
  <c r="AF28" i="94"/>
  <c r="AG28" i="94" s="1"/>
  <c r="AE28" i="94"/>
  <c r="O28" i="94"/>
  <c r="AF27" i="94"/>
  <c r="AG27" i="94" s="1"/>
  <c r="AE27" i="94"/>
  <c r="Q27" i="94"/>
  <c r="Q28" i="94" s="1"/>
  <c r="O27" i="94"/>
  <c r="AF26" i="94"/>
  <c r="AG26" i="94" s="1"/>
  <c r="AE26" i="94"/>
  <c r="O26" i="94"/>
  <c r="AG25" i="94"/>
  <c r="AF25" i="94"/>
  <c r="AE25" i="94"/>
  <c r="O25" i="94"/>
  <c r="AF24" i="94"/>
  <c r="AG24" i="94" s="1"/>
  <c r="AE24" i="94"/>
  <c r="O24" i="94"/>
  <c r="AF23" i="94"/>
  <c r="AG23" i="94" s="1"/>
  <c r="AE23" i="94"/>
  <c r="O23" i="94"/>
  <c r="AG22" i="94"/>
  <c r="AF22" i="94"/>
  <c r="AE22" i="94"/>
  <c r="O22" i="94"/>
  <c r="AF21" i="94"/>
  <c r="AG21" i="94" s="1"/>
  <c r="AE21" i="94"/>
  <c r="R21" i="94"/>
  <c r="S21" i="94" l="1"/>
  <c r="X21" i="94"/>
  <c r="O21" i="94"/>
  <c r="AF20" i="94"/>
  <c r="AG20" i="94" s="1"/>
  <c r="AE20" i="94"/>
  <c r="R20" i="94"/>
  <c r="S20" i="94" l="1"/>
  <c r="X20" i="94"/>
  <c r="O20" i="94"/>
  <c r="AF19" i="94"/>
  <c r="AG19" i="94" s="1"/>
  <c r="AE19" i="94"/>
  <c r="R19" i="94"/>
  <c r="X19" i="94" l="1"/>
  <c r="S19" i="94"/>
  <c r="O19" i="94"/>
  <c r="AF18" i="94"/>
  <c r="AG18" i="94" s="1"/>
  <c r="AE18" i="94"/>
  <c r="R18" i="94"/>
  <c r="X18" i="94" l="1"/>
  <c r="S18" i="94"/>
  <c r="O18" i="94"/>
  <c r="AF17" i="94"/>
  <c r="AG17" i="94" s="1"/>
  <c r="AE17" i="94"/>
  <c r="R17" i="94"/>
  <c r="S17" i="94" l="1"/>
  <c r="X17" i="94"/>
  <c r="O17" i="94"/>
  <c r="AF16" i="94"/>
  <c r="AG16" i="94" s="1"/>
  <c r="AE16" i="94"/>
  <c r="R16" i="94"/>
  <c r="X16" i="94" l="1"/>
  <c r="S16" i="94"/>
  <c r="O16" i="94"/>
  <c r="AF15" i="94"/>
  <c r="AG15" i="94" s="1"/>
  <c r="AE15" i="94"/>
  <c r="R15" i="94"/>
  <c r="X15" i="94" l="1"/>
  <c r="S15" i="94"/>
  <c r="AF14" i="94"/>
  <c r="AG14" i="94" s="1"/>
  <c r="AE14" i="94"/>
  <c r="R14" i="94"/>
  <c r="S14" i="94" l="1"/>
  <c r="X14" i="94"/>
  <c r="AF13" i="94"/>
  <c r="AG13" i="94" s="1"/>
  <c r="AE13" i="94"/>
  <c r="R13" i="94"/>
  <c r="S13" i="94" l="1"/>
  <c r="X13" i="94"/>
  <c r="AF12" i="94"/>
  <c r="AG12" i="94" s="1"/>
  <c r="AE12" i="94"/>
  <c r="R12" i="94"/>
  <c r="S12" i="94" l="1"/>
  <c r="X12" i="94"/>
  <c r="AF11" i="94"/>
  <c r="AG11" i="94" s="1"/>
  <c r="AE11" i="94"/>
  <c r="R11" i="94"/>
  <c r="X11" i="94" l="1"/>
  <c r="S11" i="94"/>
  <c r="AG10" i="94" l="1"/>
  <c r="AF10" i="94"/>
  <c r="AE10" i="94"/>
  <c r="R10" i="94"/>
  <c r="X10" i="94" l="1"/>
  <c r="Y10" i="94" s="1"/>
  <c r="S10" i="94"/>
  <c r="T10" i="94" s="1"/>
  <c r="T11" i="94" s="1"/>
  <c r="T12" i="94" l="1"/>
  <c r="U11" i="94"/>
  <c r="W10" i="94"/>
  <c r="Y11" i="94"/>
  <c r="Z10" i="94"/>
  <c r="U10" i="94"/>
  <c r="AF9" i="94"/>
  <c r="AG9" i="94" s="1"/>
  <c r="AE9" i="94"/>
  <c r="R9" i="94"/>
  <c r="W11" i="94" l="1"/>
  <c r="Y12" i="94"/>
  <c r="Z11" i="94"/>
  <c r="U12" i="94"/>
  <c r="T13" i="94"/>
  <c r="Z12" i="94"/>
  <c r="X9" i="94"/>
  <c r="Y9" i="94" s="1"/>
  <c r="W9" i="94" s="1"/>
  <c r="S9" i="94"/>
  <c r="T9" i="94" s="1"/>
  <c r="T14" i="94" l="1"/>
  <c r="U13" i="94"/>
  <c r="W12" i="94"/>
  <c r="Y13" i="94"/>
  <c r="Z9" i="94"/>
  <c r="U9" i="94"/>
  <c r="AF8" i="94"/>
  <c r="AG8" i="94" s="1"/>
  <c r="AE8" i="94"/>
  <c r="R8" i="94"/>
  <c r="W13" i="94" l="1"/>
  <c r="Y14" i="94"/>
  <c r="U14" i="94"/>
  <c r="T15" i="94"/>
  <c r="Z14" i="94"/>
  <c r="Z13" i="94"/>
  <c r="S8" i="94"/>
  <c r="T8" i="94" s="1"/>
  <c r="X8" i="94"/>
  <c r="Y8" i="94" s="1"/>
  <c r="W8" i="94" s="1"/>
  <c r="T16" i="94" l="1"/>
  <c r="U15" i="94"/>
  <c r="Y15" i="94"/>
  <c r="Z15" i="94" s="1"/>
  <c r="W14" i="94"/>
  <c r="Z8" i="94"/>
  <c r="U8" i="94"/>
  <c r="AH7" i="94"/>
  <c r="AM11" i="94" s="1"/>
  <c r="AG7" i="94"/>
  <c r="AF7" i="94"/>
  <c r="AE7" i="94"/>
  <c r="R7" i="94"/>
  <c r="W15" i="94" l="1"/>
  <c r="Y16" i="94"/>
  <c r="U16" i="94"/>
  <c r="T17" i="94"/>
  <c r="Z16" i="94"/>
  <c r="X7" i="94"/>
  <c r="Y7" i="94" s="1"/>
  <c r="W7" i="94" s="1"/>
  <c r="S7" i="94"/>
  <c r="T7" i="94" s="1"/>
  <c r="U17" i="94" l="1"/>
  <c r="T18" i="94"/>
  <c r="W16" i="94"/>
  <c r="Y17" i="94"/>
  <c r="Z7" i="94"/>
  <c r="U7" i="94"/>
  <c r="AF6" i="94"/>
  <c r="AG6" i="94" s="1"/>
  <c r="AH6" i="94" s="1"/>
  <c r="AE6" i="94"/>
  <c r="R6" i="94"/>
  <c r="W17" i="94" l="1"/>
  <c r="Y18" i="94"/>
  <c r="U18" i="94"/>
  <c r="Z18" i="94"/>
  <c r="T19" i="94"/>
  <c r="Z17" i="94"/>
  <c r="X6" i="94"/>
  <c r="Y6" i="94" s="1"/>
  <c r="W6" i="94" s="1"/>
  <c r="S6" i="94"/>
  <c r="T6" i="94" s="1"/>
  <c r="J6" i="94"/>
  <c r="I6" i="94"/>
  <c r="U19" i="94" l="1"/>
  <c r="T20" i="94"/>
  <c r="W18" i="94"/>
  <c r="Y19" i="94"/>
  <c r="R33" i="94"/>
  <c r="B11" i="94"/>
  <c r="B10" i="94"/>
  <c r="B9" i="94"/>
  <c r="B8" i="94"/>
  <c r="Z6" i="94"/>
  <c r="B7" i="94"/>
  <c r="U6" i="94"/>
  <c r="D8" i="94"/>
  <c r="E8" i="94" a="1"/>
  <c r="D11" i="94"/>
  <c r="E11" i="94" a="1"/>
  <c r="D9" i="94"/>
  <c r="E9" i="94" a="1"/>
  <c r="D7" i="94"/>
  <c r="E7" i="94" a="1"/>
  <c r="D10" i="94"/>
  <c r="E10" i="94" a="1"/>
  <c r="W19" i="94" l="1"/>
  <c r="Y20" i="94"/>
  <c r="T21" i="94"/>
  <c r="U20" i="94"/>
  <c r="Z20" i="94"/>
  <c r="Z19" i="94"/>
  <c r="E10" i="94"/>
  <c r="E7" i="94"/>
  <c r="E9" i="94"/>
  <c r="E11" i="94"/>
  <c r="E8" i="94"/>
  <c r="B6" i="94"/>
  <c r="AH5" i="94"/>
  <c r="O5" i="94"/>
  <c r="G5" i="94"/>
  <c r="D5" i="94"/>
  <c r="AH2" i="94"/>
  <c r="N1" i="94"/>
  <c r="O1" i="94" s="1"/>
  <c r="Q40" i="95" a="1"/>
  <c r="Q41" i="95" a="1"/>
  <c r="D6" i="94"/>
  <c r="E6" i="94" a="1"/>
  <c r="U21" i="94" l="1"/>
  <c r="W20" i="94"/>
  <c r="Y21" i="94"/>
  <c r="W21" i="94" s="1"/>
  <c r="E6" i="94"/>
  <c r="Q41" i="95"/>
  <c r="Q40" i="95"/>
  <c r="H8" i="94"/>
  <c r="H11" i="94"/>
  <c r="H7" i="94"/>
  <c r="H9" i="94"/>
  <c r="H10" i="94"/>
  <c r="Z21" i="94" l="1"/>
  <c r="AA6" i="94" s="1"/>
  <c r="AA7" i="94" s="1"/>
  <c r="C6" i="94"/>
  <c r="H6" i="94"/>
  <c r="AJ5" i="94"/>
  <c r="AM5" i="94" s="1"/>
  <c r="AM7" i="94" s="1"/>
  <c r="AM9" i="94" s="1"/>
  <c r="AM13" i="94" s="1"/>
  <c r="AM15" i="94" s="1"/>
  <c r="AM17" i="94" s="1"/>
  <c r="F6" i="94" a="1"/>
  <c r="F6" i="94" l="1"/>
  <c r="G6" i="94" s="1"/>
  <c r="O6" i="94" s="1"/>
  <c r="AA8" i="94"/>
  <c r="C7" i="94"/>
  <c r="AM19" i="94"/>
  <c r="AQ19" i="94" s="1"/>
  <c r="AO17" i="94"/>
  <c r="F7" i="94" a="1"/>
  <c r="F7" i="94" l="1"/>
  <c r="G7" i="94" s="1"/>
  <c r="O7" i="94" s="1"/>
  <c r="C8" i="94"/>
  <c r="AA9" i="94"/>
  <c r="F8" i="94" a="1"/>
  <c r="F8" i="94" l="1"/>
  <c r="G8" i="94" s="1"/>
  <c r="O8" i="94" s="1"/>
  <c r="AA10" i="94"/>
  <c r="C9" i="94"/>
  <c r="F9" i="94" a="1"/>
  <c r="P25" i="54"/>
  <c r="O25" i="54"/>
  <c r="F9" i="94" l="1"/>
  <c r="G9" i="94" s="1"/>
  <c r="O9" i="94" s="1"/>
  <c r="AA11" i="94"/>
  <c r="C10" i="94"/>
  <c r="AU25" i="54"/>
  <c r="T25" i="54"/>
  <c r="U26" i="54" s="1"/>
  <c r="O26" i="54" s="1"/>
  <c r="W25" i="54"/>
  <c r="Z25" i="54"/>
  <c r="AC25" i="54"/>
  <c r="F10" i="94" a="1"/>
  <c r="F10" i="94" l="1"/>
  <c r="G10" i="94" s="1"/>
  <c r="O10" i="94" s="1"/>
  <c r="AA12" i="94"/>
  <c r="AA13" i="94" s="1"/>
  <c r="AA14" i="94" s="1"/>
  <c r="AA15" i="94" s="1"/>
  <c r="AA16" i="94" s="1"/>
  <c r="AA17" i="94" s="1"/>
  <c r="AA18" i="94" s="1"/>
  <c r="AA19" i="94" s="1"/>
  <c r="AA20" i="94" s="1"/>
  <c r="AA21" i="94" s="1"/>
  <c r="C11" i="94"/>
  <c r="AC26" i="54"/>
  <c r="W26" i="54"/>
  <c r="X27" i="54" s="1"/>
  <c r="O27" i="54" s="1"/>
  <c r="AU26" i="54"/>
  <c r="Z26" i="54"/>
  <c r="F11" i="94" a="1"/>
  <c r="F11" i="94" l="1"/>
  <c r="G11" i="94" s="1"/>
  <c r="O11" i="94" s="1"/>
  <c r="Z27" i="54"/>
  <c r="AA28" i="54" s="1"/>
  <c r="O28" i="54" s="1"/>
  <c r="AC27" i="54"/>
  <c r="AU27" i="54"/>
  <c r="AL25" i="54"/>
  <c r="AL26" i="54"/>
  <c r="AL27" i="54"/>
  <c r="BA25" i="54"/>
  <c r="BA26" i="54"/>
  <c r="BA27" i="54"/>
  <c r="AI25" i="54"/>
  <c r="AI26" i="54"/>
  <c r="AI27" i="54"/>
  <c r="P27" i="54"/>
  <c r="P28" i="54"/>
  <c r="AU28" i="54" l="1"/>
  <c r="AC28" i="54"/>
  <c r="AD29" i="54" s="1"/>
  <c r="O29" i="54" s="1"/>
  <c r="AI28" i="54"/>
  <c r="BA28" i="54"/>
  <c r="AL28" i="54"/>
  <c r="AX25" i="54"/>
  <c r="AX26" i="54"/>
  <c r="AX27" i="54"/>
  <c r="AX28" i="54"/>
  <c r="AX29" i="54"/>
  <c r="P29" i="54"/>
  <c r="P26" i="54"/>
  <c r="P30" i="54" l="1"/>
  <c r="AU29" i="54"/>
  <c r="AI29" i="54"/>
  <c r="BA29" i="54"/>
  <c r="AL29" i="54"/>
  <c r="AF27" i="54"/>
  <c r="BD25" i="54"/>
  <c r="BD26" i="54"/>
  <c r="BD27" i="54"/>
  <c r="BD28" i="54"/>
  <c r="BD29" i="54"/>
  <c r="AF25" i="54"/>
  <c r="AF26" i="54"/>
  <c r="AF28" i="54"/>
  <c r="AF29" i="54"/>
  <c r="AR25" i="54"/>
  <c r="AR26" i="54"/>
  <c r="AR27" i="54"/>
  <c r="AR28" i="54"/>
  <c r="AR29" i="54"/>
  <c r="AO25" i="54"/>
  <c r="AO26" i="54"/>
  <c r="AO27" i="54"/>
  <c r="AO28" i="54"/>
  <c r="AO29" i="54"/>
  <c r="O30" i="54"/>
  <c r="P25" i="56"/>
  <c r="O25" i="56"/>
  <c r="AL30" i="54" l="1"/>
  <c r="BA30" i="54"/>
  <c r="AI30" i="54"/>
  <c r="AU30" i="54"/>
  <c r="AV49" i="54" s="1"/>
  <c r="AX30" i="54"/>
  <c r="AY54" i="54" s="1"/>
  <c r="AO30" i="54"/>
  <c r="BD30" i="54"/>
  <c r="AR30" i="54"/>
  <c r="AS44" i="54" s="1"/>
  <c r="AF30" i="54"/>
  <c r="AG31" i="54" s="1"/>
  <c r="AP39" i="54"/>
  <c r="BB64" i="54"/>
  <c r="BE74" i="54"/>
  <c r="AM36" i="54"/>
  <c r="AJ34" i="54"/>
  <c r="AO25" i="56"/>
  <c r="T25" i="56"/>
  <c r="U26" i="56"/>
  <c r="O26" i="56" s="1"/>
  <c r="W25" i="56"/>
  <c r="Z25" i="56"/>
  <c r="AC25" i="56"/>
  <c r="AC26" i="56" l="1"/>
  <c r="W26" i="56"/>
  <c r="X27" i="56" s="1"/>
  <c r="O27" i="56" s="1"/>
  <c r="Z26" i="56"/>
  <c r="AO26" i="56"/>
  <c r="AC27" i="56" l="1"/>
  <c r="Z27" i="56"/>
  <c r="AA28" i="56" s="1"/>
  <c r="O28" i="56" s="1"/>
  <c r="AO27" i="56"/>
  <c r="AL25" i="56"/>
  <c r="AL26" i="56"/>
  <c r="AL27" i="56"/>
  <c r="AI25" i="56"/>
  <c r="AI26" i="56"/>
  <c r="AI27" i="56"/>
  <c r="AR25" i="56"/>
  <c r="AR26" i="56"/>
  <c r="AR27" i="56"/>
  <c r="BD25" i="56"/>
  <c r="BD26" i="56"/>
  <c r="BD27" i="56"/>
  <c r="P26" i="56"/>
  <c r="AO28" i="56" l="1"/>
  <c r="AC28" i="56"/>
  <c r="AD29" i="56" s="1"/>
  <c r="O29" i="56" s="1"/>
  <c r="AR28" i="56"/>
  <c r="AI28" i="56"/>
  <c r="BD28" i="56"/>
  <c r="AL28" i="56"/>
  <c r="AF26" i="56"/>
  <c r="AX25" i="56"/>
  <c r="AX26" i="56"/>
  <c r="AX27" i="56"/>
  <c r="AX28" i="56"/>
  <c r="BA25" i="56"/>
  <c r="BA26" i="56"/>
  <c r="BA27" i="56"/>
  <c r="BA28" i="56"/>
  <c r="BA29" i="56"/>
  <c r="AU26" i="56"/>
  <c r="AF25" i="56"/>
  <c r="AF27" i="56"/>
  <c r="AF28" i="56"/>
  <c r="AF29" i="56"/>
  <c r="P29" i="56"/>
  <c r="P28" i="56"/>
  <c r="P30" i="56" l="1"/>
  <c r="AO29" i="56"/>
  <c r="AI29" i="56"/>
  <c r="AR29" i="56"/>
  <c r="AL29" i="56"/>
  <c r="BD29" i="56"/>
  <c r="AX29" i="56"/>
  <c r="AU25" i="56"/>
  <c r="AU27" i="56"/>
  <c r="AU28" i="56"/>
  <c r="AU29" i="56"/>
  <c r="O30" i="56"/>
  <c r="P27" i="56"/>
  <c r="AL30" i="56" l="1"/>
  <c r="BD30" i="56"/>
  <c r="AO30" i="56"/>
  <c r="AR30" i="56"/>
  <c r="AS44" i="56" s="1"/>
  <c r="AI30" i="56"/>
  <c r="AJ34" i="56" s="1"/>
  <c r="AX30" i="56"/>
  <c r="AF30" i="56"/>
  <c r="AG31" i="56" s="1"/>
  <c r="BA30" i="56"/>
  <c r="BB64" i="56" s="1"/>
  <c r="AU30" i="56"/>
  <c r="AV49" i="56" s="1"/>
  <c r="AY54" i="56"/>
  <c r="AM36" i="56"/>
  <c r="BE74" i="56"/>
  <c r="AP39" i="5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다.김현오</author>
  </authors>
  <commentList>
    <comment ref="F1" authorId="0" shapeId="0" xr:uid="{00000000-0006-0000-0A00-000001000000}">
      <text>
        <r>
          <rPr>
            <b/>
            <sz val="16"/>
            <color indexed="81"/>
            <rFont val="돋움"/>
            <family val="3"/>
            <charset val="129"/>
          </rPr>
          <t>9161 (1년만기 3개월부터 매월 조기상환 기회 부여)
932 (KR6553382740,NH투자증권(ELS)14273 -&gt; 스케쥴은 916과 동일)
9441 944종목에서 베리어타입이 PERIOD 인 경우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다.김현오</author>
  </authors>
  <commentList>
    <comment ref="F1" authorId="0" shapeId="0" xr:uid="{00000000-0006-0000-0B00-000001000000}">
      <text>
        <r>
          <rPr>
            <b/>
            <sz val="16"/>
            <color indexed="81"/>
            <rFont val="돋움"/>
            <family val="3"/>
            <charset val="129"/>
          </rPr>
          <t>9161 (1년만기 3개월부터 매월 조기상환 기회 부여)
932 (KR6553382740,NH투자증권(ELS)14273 -&gt; 스케쥴은 916과 동일)
9441 944종목에서 베리어타입이 PERIOD 인 경우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<sst xmlns="http://schemas.openxmlformats.org/spreadsheetml/2006/main" count="2447" uniqueCount="758">
  <si>
    <t>Maturity</t>
  </si>
  <si>
    <t>USD</t>
  </si>
  <si>
    <t>OptType</t>
    <phoneticPr fontId="2" type="noConversion"/>
  </si>
  <si>
    <t>Prin</t>
    <phoneticPr fontId="2" type="noConversion"/>
  </si>
  <si>
    <t>Mat</t>
    <phoneticPr fontId="2" type="noConversion"/>
  </si>
  <si>
    <t>Sch</t>
    <phoneticPr fontId="2" type="noConversion"/>
  </si>
  <si>
    <t>Reb</t>
    <phoneticPr fontId="2" type="noConversion"/>
  </si>
  <si>
    <t>Reb1</t>
    <phoneticPr fontId="2" type="noConversion"/>
  </si>
  <si>
    <t>KI_Bar</t>
    <phoneticPr fontId="2" type="noConversion"/>
  </si>
  <si>
    <t>MonSch</t>
    <phoneticPr fontId="2" type="noConversion"/>
  </si>
  <si>
    <t>Day</t>
    <phoneticPr fontId="2" type="noConversion"/>
  </si>
  <si>
    <t>CpnBar</t>
    <phoneticPr fontId="2" type="noConversion"/>
  </si>
  <si>
    <t>Seq</t>
    <phoneticPr fontId="2" type="noConversion"/>
  </si>
  <si>
    <t>ExerDate</t>
    <phoneticPr fontId="2" type="noConversion"/>
  </si>
  <si>
    <t>DueDate</t>
    <phoneticPr fontId="2" type="noConversion"/>
  </si>
  <si>
    <t>Bar</t>
    <phoneticPr fontId="2" type="noConversion"/>
  </si>
  <si>
    <t>B_Num</t>
    <phoneticPr fontId="2" type="noConversion"/>
  </si>
  <si>
    <t>B_Unit</t>
    <phoneticPr fontId="2" type="noConversion"/>
  </si>
  <si>
    <t>Bar1</t>
    <phoneticPr fontId="2" type="noConversion"/>
  </si>
  <si>
    <t>B1_Num</t>
    <phoneticPr fontId="2" type="noConversion"/>
  </si>
  <si>
    <t>B1_Unit</t>
    <phoneticPr fontId="2" type="noConversion"/>
  </si>
  <si>
    <t>SEQ</t>
    <phoneticPr fontId="2" type="noConversion"/>
  </si>
  <si>
    <t>Strike</t>
    <phoneticPr fontId="2" type="noConversion"/>
  </si>
  <si>
    <t>Strike1</t>
    <phoneticPr fontId="2" type="noConversion"/>
  </si>
  <si>
    <t>Rebate</t>
    <phoneticPr fontId="2" type="noConversion"/>
  </si>
  <si>
    <t>Rebate1</t>
    <phoneticPr fontId="2" type="noConversion"/>
  </si>
  <si>
    <t>SlopeType</t>
    <phoneticPr fontId="2" type="noConversion"/>
  </si>
  <si>
    <t>Slope</t>
    <phoneticPr fontId="2" type="noConversion"/>
  </si>
  <si>
    <t>S_Strike</t>
    <phoneticPr fontId="2" type="noConversion"/>
  </si>
  <si>
    <t>S_Shift</t>
    <phoneticPr fontId="2" type="noConversion"/>
  </si>
  <si>
    <t>Bermudan</t>
    <phoneticPr fontId="2" type="noConversion"/>
  </si>
  <si>
    <t>Barrier%)</t>
    <phoneticPr fontId="2" type="noConversion"/>
  </si>
  <si>
    <t>KR6629330764</t>
    <phoneticPr fontId="2" type="noConversion"/>
  </si>
  <si>
    <t>KR6629336761</t>
  </si>
  <si>
    <t>KR6629338767</t>
  </si>
  <si>
    <t>KR6629308778</t>
  </si>
  <si>
    <t>KR6629321789</t>
  </si>
  <si>
    <t>KR6629332794</t>
  </si>
  <si>
    <t>KR67093957A8</t>
  </si>
  <si>
    <t>KR66293217B5</t>
  </si>
  <si>
    <t>KR66293357B9</t>
  </si>
  <si>
    <t>KR66293147C2</t>
  </si>
  <si>
    <t>CalcDate</t>
    <phoneticPr fontId="2" type="noConversion"/>
  </si>
  <si>
    <t>DueDate</t>
    <phoneticPr fontId="2" type="noConversion"/>
  </si>
  <si>
    <t>Sec.DueDate</t>
    <phoneticPr fontId="2" type="noConversion"/>
  </si>
  <si>
    <t>IssueDate</t>
    <phoneticPr fontId="2" type="noConversion"/>
  </si>
  <si>
    <t>Spot</t>
    <phoneticPr fontId="2" type="noConversion"/>
  </si>
  <si>
    <t>RiskFree</t>
    <phoneticPr fontId="2" type="noConversion"/>
  </si>
  <si>
    <t>Vol</t>
    <phoneticPr fontId="2" type="noConversion"/>
  </si>
  <si>
    <t>NumSimul</t>
    <phoneticPr fontId="2" type="noConversion"/>
  </si>
  <si>
    <t>dc</t>
    <phoneticPr fontId="2" type="noConversion"/>
  </si>
  <si>
    <t>Price</t>
    <phoneticPr fontId="2" type="noConversion"/>
  </si>
  <si>
    <t>Process</t>
    <phoneticPr fontId="2" type="noConversion"/>
  </si>
  <si>
    <t>BasisPrice</t>
    <phoneticPr fontId="2" type="noConversion"/>
  </si>
  <si>
    <t>`</t>
    <phoneticPr fontId="2" type="noConversion"/>
  </si>
  <si>
    <t>Div(Div+Quanto)</t>
    <phoneticPr fontId="2" type="noConversion"/>
  </si>
  <si>
    <t>Div</t>
    <phoneticPr fontId="2" type="noConversion"/>
  </si>
  <si>
    <t>FX Cor</t>
    <phoneticPr fontId="2" type="noConversion"/>
  </si>
  <si>
    <t>FX Vol</t>
    <phoneticPr fontId="2" type="noConversion"/>
  </si>
  <si>
    <t>DF</t>
    <phoneticPr fontId="2" type="noConversion"/>
  </si>
  <si>
    <t>KOSPI_D</t>
  </si>
  <si>
    <t>KOSPI_D</t>
    <phoneticPr fontId="2" type="noConversion"/>
  </si>
  <si>
    <t>KOSPI_M</t>
  </si>
  <si>
    <t>KOSPI_M</t>
    <phoneticPr fontId="2" type="noConversion"/>
  </si>
  <si>
    <t>KOSPI_S</t>
  </si>
  <si>
    <t>KOSPI_S</t>
    <phoneticPr fontId="2" type="noConversion"/>
  </si>
  <si>
    <t>SNT</t>
  </si>
  <si>
    <t>SNT</t>
    <phoneticPr fontId="2" type="noConversion"/>
  </si>
  <si>
    <t>Sophis</t>
  </si>
  <si>
    <t>Sophis</t>
    <phoneticPr fontId="2" type="noConversion"/>
  </si>
  <si>
    <t>Ran4</t>
    <phoneticPr fontId="2" type="noConversion"/>
  </si>
  <si>
    <t>error_abs</t>
    <phoneticPr fontId="2" type="noConversion"/>
  </si>
  <si>
    <t>error_relat</t>
    <phoneticPr fontId="2" type="noConversion"/>
  </si>
  <si>
    <t>Fwd</t>
    <phoneticPr fontId="2" type="noConversion"/>
  </si>
  <si>
    <t>AutoTest_Asian_KS2_D_C</t>
  </si>
  <si>
    <t>AutoTest_Asian_SNP_S_C</t>
  </si>
  <si>
    <t>FWD
(w/ Div)
Table</t>
    <phoneticPr fontId="2" type="noConversion"/>
  </si>
  <si>
    <t>FWD
(w/o Div)
Table</t>
    <phoneticPr fontId="2" type="noConversion"/>
  </si>
  <si>
    <t>AutoTest_Asian_SX5E_S_C</t>
    <phoneticPr fontId="2" type="noConversion"/>
  </si>
  <si>
    <t>AutoTest_Asian_SNP_M_C</t>
    <phoneticPr fontId="2" type="noConversion"/>
  </si>
  <si>
    <t>AutoTest_Asian_SNP_D_C</t>
    <phoneticPr fontId="2" type="noConversion"/>
  </si>
  <si>
    <t>AutoTest_Asian_SX5E_D_C</t>
    <phoneticPr fontId="2" type="noConversion"/>
  </si>
  <si>
    <t>AutoTest_Asian_SNP_S_C</t>
    <phoneticPr fontId="2" type="noConversion"/>
  </si>
  <si>
    <t>AutoTest_Asian_KS2_M_C</t>
    <phoneticPr fontId="2" type="noConversion"/>
  </si>
  <si>
    <t>AutoTest_Asian_KS2_D_C</t>
    <phoneticPr fontId="2" type="noConversion"/>
  </si>
  <si>
    <t>KRW</t>
    <phoneticPr fontId="2" type="noConversion"/>
  </si>
  <si>
    <t>1d</t>
    <phoneticPr fontId="2" type="noConversion"/>
  </si>
  <si>
    <t>2d</t>
    <phoneticPr fontId="2" type="noConversion"/>
  </si>
  <si>
    <t>1m</t>
    <phoneticPr fontId="2" type="noConversion"/>
  </si>
  <si>
    <t>2m</t>
    <phoneticPr fontId="2" type="noConversion"/>
  </si>
  <si>
    <t>3m</t>
    <phoneticPr fontId="2" type="noConversion"/>
  </si>
  <si>
    <t>6m</t>
  </si>
  <si>
    <t>6m</t>
    <phoneticPr fontId="2" type="noConversion"/>
  </si>
  <si>
    <t>9m</t>
  </si>
  <si>
    <t>9m</t>
    <phoneticPr fontId="2" type="noConversion"/>
  </si>
  <si>
    <t>1y</t>
    <phoneticPr fontId="2" type="noConversion"/>
  </si>
  <si>
    <t>18m</t>
    <phoneticPr fontId="2" type="noConversion"/>
  </si>
  <si>
    <t>2y</t>
    <phoneticPr fontId="2" type="noConversion"/>
  </si>
  <si>
    <t>3y</t>
    <phoneticPr fontId="2" type="noConversion"/>
  </si>
  <si>
    <t>4y</t>
    <phoneticPr fontId="2" type="noConversion"/>
  </si>
  <si>
    <t>5y</t>
    <phoneticPr fontId="2" type="noConversion"/>
  </si>
  <si>
    <t>6y</t>
  </si>
  <si>
    <t>7y</t>
  </si>
  <si>
    <t>8y</t>
  </si>
  <si>
    <t>9y</t>
  </si>
  <si>
    <t>10y</t>
  </si>
  <si>
    <t>12y</t>
    <phoneticPr fontId="2" type="noConversion"/>
  </si>
  <si>
    <t>15y</t>
    <phoneticPr fontId="2" type="noConversion"/>
  </si>
  <si>
    <t>20y</t>
    <phoneticPr fontId="2" type="noConversion"/>
  </si>
  <si>
    <t>USD</t>
    <phoneticPr fontId="2" type="noConversion"/>
  </si>
  <si>
    <t>EUR</t>
    <phoneticPr fontId="2" type="noConversion"/>
  </si>
  <si>
    <t>7d</t>
    <phoneticPr fontId="2" type="noConversion"/>
  </si>
  <si>
    <t>14d</t>
    <phoneticPr fontId="2" type="noConversion"/>
  </si>
  <si>
    <t>6m</t>
    <phoneticPr fontId="2" type="noConversion"/>
  </si>
  <si>
    <t>9m</t>
    <phoneticPr fontId="2" type="noConversion"/>
  </si>
  <si>
    <t>1y</t>
    <phoneticPr fontId="2" type="noConversion"/>
  </si>
  <si>
    <t>3y</t>
    <phoneticPr fontId="2" type="noConversion"/>
  </si>
  <si>
    <t>4y</t>
    <phoneticPr fontId="2" type="noConversion"/>
  </si>
  <si>
    <t>7y</t>
    <phoneticPr fontId="2" type="noConversion"/>
  </si>
  <si>
    <t>10y</t>
    <phoneticPr fontId="2" type="noConversion"/>
  </si>
  <si>
    <t>15y</t>
    <phoneticPr fontId="2" type="noConversion"/>
  </si>
  <si>
    <t>20y</t>
    <phoneticPr fontId="2" type="noConversion"/>
  </si>
  <si>
    <t>30y</t>
    <phoneticPr fontId="2" type="noConversion"/>
  </si>
  <si>
    <t>1d</t>
    <phoneticPr fontId="2" type="noConversion"/>
  </si>
  <si>
    <t>7d</t>
    <phoneticPr fontId="2" type="noConversion"/>
  </si>
  <si>
    <t>4m</t>
    <phoneticPr fontId="2" type="noConversion"/>
  </si>
  <si>
    <t>5m</t>
  </si>
  <si>
    <t>7m</t>
  </si>
  <si>
    <t>8m</t>
  </si>
  <si>
    <t>10m</t>
  </si>
  <si>
    <t>11m</t>
  </si>
  <si>
    <t>4y</t>
    <phoneticPr fontId="2" type="noConversion"/>
  </si>
  <si>
    <t>8y</t>
    <phoneticPr fontId="2" type="noConversion"/>
  </si>
  <si>
    <t>9y</t>
    <phoneticPr fontId="2" type="noConversion"/>
  </si>
  <si>
    <t>40y</t>
    <phoneticPr fontId="2" type="noConversion"/>
  </si>
  <si>
    <t>50y</t>
    <phoneticPr fontId="2" type="noConversion"/>
  </si>
  <si>
    <t>6y</t>
    <phoneticPr fontId="2" type="noConversion"/>
  </si>
  <si>
    <t>1m</t>
    <phoneticPr fontId="2" type="noConversion"/>
  </si>
  <si>
    <t>3m</t>
    <phoneticPr fontId="2" type="noConversion"/>
  </si>
  <si>
    <t>6m</t>
    <phoneticPr fontId="2" type="noConversion"/>
  </si>
  <si>
    <t>1y</t>
    <phoneticPr fontId="2" type="noConversion"/>
  </si>
  <si>
    <t>2y</t>
    <phoneticPr fontId="2" type="noConversion"/>
  </si>
  <si>
    <t>3y</t>
    <phoneticPr fontId="2" type="noConversion"/>
  </si>
  <si>
    <t>1y</t>
    <phoneticPr fontId="2" type="noConversion"/>
  </si>
  <si>
    <t>2y</t>
    <phoneticPr fontId="2" type="noConversion"/>
  </si>
  <si>
    <t>5y</t>
    <phoneticPr fontId="2" type="noConversion"/>
  </si>
  <si>
    <t>10y</t>
    <phoneticPr fontId="2" type="noConversion"/>
  </si>
  <si>
    <t>C</t>
    <phoneticPr fontId="2" type="noConversion"/>
  </si>
  <si>
    <t>USD</t>
    <phoneticPr fontId="2" type="noConversion"/>
  </si>
  <si>
    <t>F</t>
    <phoneticPr fontId="2" type="noConversion"/>
  </si>
  <si>
    <t>USD/KRW</t>
    <phoneticPr fontId="2" type="noConversion"/>
  </si>
  <si>
    <t>1Y</t>
    <phoneticPr fontId="2" type="noConversion"/>
  </si>
  <si>
    <t>SNP</t>
    <phoneticPr fontId="2" type="noConversion"/>
  </si>
  <si>
    <t>EUR/KRW</t>
    <phoneticPr fontId="2" type="noConversion"/>
  </si>
  <si>
    <t>SX5E</t>
    <phoneticPr fontId="2" type="noConversion"/>
  </si>
  <si>
    <t>KRW/KRW</t>
    <phoneticPr fontId="2" type="noConversion"/>
  </si>
  <si>
    <t>KOSPI2</t>
    <phoneticPr fontId="2" type="noConversion"/>
  </si>
  <si>
    <t>EUR/KRW</t>
    <phoneticPr fontId="2" type="noConversion"/>
  </si>
  <si>
    <t>DIGICALL</t>
  </si>
  <si>
    <t>No</t>
    <phoneticPr fontId="2" type="noConversion"/>
  </si>
  <si>
    <t>Reference</t>
  </si>
  <si>
    <t>Pricing
Date</t>
    <phoneticPr fontId="2" type="noConversion"/>
  </si>
  <si>
    <t>Name</t>
  </si>
  <si>
    <t>Pay Off</t>
  </si>
  <si>
    <t>Issue
Date</t>
    <phoneticPr fontId="2" type="noConversion"/>
  </si>
  <si>
    <t>Expiration
Date</t>
    <phoneticPr fontId="2" type="noConversion"/>
  </si>
  <si>
    <t>Deferred
Payoff
Date</t>
    <phoneticPr fontId="2" type="noConversion"/>
  </si>
  <si>
    <t>Notional</t>
  </si>
  <si>
    <t>Payment
Currency</t>
    <phoneticPr fontId="2" type="noConversion"/>
  </si>
  <si>
    <t>Quota
-tion</t>
    <phoneticPr fontId="2" type="noConversion"/>
  </si>
  <si>
    <t>Fixing
Date</t>
    <phoneticPr fontId="2" type="noConversion"/>
  </si>
  <si>
    <t>Pay
Date</t>
    <phoneticPr fontId="2" type="noConversion"/>
  </si>
  <si>
    <t>ZC rate</t>
    <phoneticPr fontId="2" type="noConversion"/>
  </si>
  <si>
    <t>T</t>
    <phoneticPr fontId="2" type="noConversion"/>
  </si>
  <si>
    <t>T/365</t>
    <phoneticPr fontId="2" type="noConversion"/>
  </si>
  <si>
    <t>dt</t>
    <phoneticPr fontId="2" type="noConversion"/>
  </si>
  <si>
    <t>dt/365</t>
    <phoneticPr fontId="2" type="noConversion"/>
  </si>
  <si>
    <t>exp(zc*T/365)</t>
    <phoneticPr fontId="2" type="noConversion"/>
  </si>
  <si>
    <t>exp(ZC_t)
/exp(ZC_t-1)</t>
    <phoneticPr fontId="2" type="noConversion"/>
  </si>
  <si>
    <t>LN(exp(ZC_t)/exp(ZC_t-1))</t>
    <phoneticPr fontId="2" type="noConversion"/>
  </si>
  <si>
    <t>FWD Rate</t>
    <phoneticPr fontId="2" type="noConversion"/>
  </si>
  <si>
    <t>Price</t>
    <phoneticPr fontId="2" type="noConversion"/>
  </si>
  <si>
    <t>Price/100.</t>
    <phoneticPr fontId="2" type="noConversion"/>
  </si>
  <si>
    <t>DF</t>
    <phoneticPr fontId="2" type="noConversion"/>
  </si>
  <si>
    <t>Basis</t>
    <phoneticPr fontId="2" type="noConversion"/>
  </si>
  <si>
    <t>S*exp(rf-div)*dt)</t>
    <phoneticPr fontId="2" type="noConversion"/>
  </si>
  <si>
    <t>S*exp(rf*dt)</t>
    <phoneticPr fontId="2" type="noConversion"/>
  </si>
  <si>
    <t>Cash Dividend</t>
    <phoneticPr fontId="2" type="noConversion"/>
  </si>
  <si>
    <t>Calculated
Price</t>
    <phoneticPr fontId="2" type="noConversion"/>
  </si>
  <si>
    <t>Dividend</t>
    <phoneticPr fontId="2" type="noConversion"/>
  </si>
  <si>
    <t>Dividend at Mat</t>
    <phoneticPr fontId="2" type="noConversion"/>
  </si>
  <si>
    <t>rf-div</t>
    <phoneticPr fontId="2" type="noConversion"/>
  </si>
  <si>
    <t>FWD(rf-div)</t>
    <phoneticPr fontId="2" type="noConversion"/>
  </si>
  <si>
    <t>ZC_t - ZC_t-1</t>
    <phoneticPr fontId="2" type="noConversion"/>
  </si>
  <si>
    <t>Calculated
ZC_t - ZC_t-1</t>
    <phoneticPr fontId="2" type="noConversion"/>
  </si>
  <si>
    <t>Caculated
ZC Rate</t>
    <phoneticPr fontId="2" type="noConversion"/>
  </si>
  <si>
    <t>Diff ZC Rate</t>
    <phoneticPr fontId="2" type="noConversion"/>
  </si>
  <si>
    <t>Equ Div Rate</t>
    <phoneticPr fontId="2" type="noConversion"/>
  </si>
  <si>
    <t>Vol</t>
    <phoneticPr fontId="2" type="noConversion"/>
  </si>
  <si>
    <t>FX Vol</t>
    <phoneticPr fontId="2" type="noConversion"/>
  </si>
  <si>
    <t>FX Corr</t>
    <phoneticPr fontId="2" type="noConversion"/>
  </si>
  <si>
    <t>Quanto
Equ Div Rate</t>
    <phoneticPr fontId="2" type="noConversion"/>
  </si>
  <si>
    <t>KRW Rate</t>
    <phoneticPr fontId="2" type="noConversion"/>
  </si>
  <si>
    <t>KRW DF</t>
    <phoneticPr fontId="2" type="noConversion"/>
  </si>
  <si>
    <t xml:space="preserve"> Cash Div</t>
    <phoneticPr fontId="2" type="noConversion"/>
  </si>
  <si>
    <t>Cum Cash Div</t>
    <phoneticPr fontId="2" type="noConversion"/>
  </si>
  <si>
    <t>AutoTest_LC_02_C</t>
  </si>
  <si>
    <t>Generic
Clause
Builder</t>
    <phoneticPr fontId="2" type="noConversion"/>
  </si>
  <si>
    <t>KRW</t>
    <phoneticPr fontId="2" type="noConversion"/>
  </si>
  <si>
    <t>Generic
Clause
Builder</t>
    <phoneticPr fontId="2" type="noConversion"/>
  </si>
  <si>
    <t>KRW</t>
    <phoneticPr fontId="2" type="noConversion"/>
  </si>
  <si>
    <t>Generic
Clause
Builder</t>
    <phoneticPr fontId="2" type="noConversion"/>
  </si>
  <si>
    <t>KRW</t>
    <phoneticPr fontId="2" type="noConversion"/>
  </si>
  <si>
    <t>Generic
Clause
Builder</t>
    <phoneticPr fontId="2" type="noConversion"/>
  </si>
  <si>
    <t>KRW</t>
    <phoneticPr fontId="2" type="noConversion"/>
  </si>
  <si>
    <t>0_TEST_AUTOCALL_01</t>
    <phoneticPr fontId="2" type="noConversion"/>
  </si>
  <si>
    <t>KRW</t>
  </si>
  <si>
    <t>Maturity</t>
    <phoneticPr fontId="2" type="noConversion"/>
  </si>
  <si>
    <t>Date</t>
  </si>
  <si>
    <t>5Y</t>
  </si>
  <si>
    <t>OUTPUT</t>
    <phoneticPr fontId="2" type="noConversion"/>
  </si>
  <si>
    <t>INPUT</t>
    <phoneticPr fontId="2" type="noConversion"/>
  </si>
  <si>
    <t>Indicative
Date</t>
    <phoneticPr fontId="2" type="noConversion"/>
  </si>
  <si>
    <t>Date</t>
    <phoneticPr fontId="2" type="noConversion"/>
  </si>
  <si>
    <t>Rate</t>
    <phoneticPr fontId="2" type="noConversion"/>
  </si>
  <si>
    <t>Tradedate</t>
    <phoneticPr fontId="2" type="noConversion"/>
  </si>
  <si>
    <t>KTB 3m</t>
    <phoneticPr fontId="2" type="noConversion"/>
  </si>
  <si>
    <t>KTB 3Y</t>
    <phoneticPr fontId="2" type="noConversion"/>
  </si>
  <si>
    <t>KTB 10Y</t>
    <phoneticPr fontId="2" type="noConversion"/>
  </si>
  <si>
    <t>KTB 5Y</t>
    <phoneticPr fontId="2" type="noConversion"/>
  </si>
  <si>
    <t>KRW CMS 10y</t>
    <phoneticPr fontId="2" type="noConversion"/>
  </si>
  <si>
    <t>KRW CMS 5y</t>
    <phoneticPr fontId="2" type="noConversion"/>
  </si>
  <si>
    <t>KRW CMS 3y</t>
    <phoneticPr fontId="2" type="noConversion"/>
  </si>
  <si>
    <t>KRW CMS 2y</t>
    <phoneticPr fontId="2" type="noConversion"/>
  </si>
  <si>
    <t>KRW CMS 1y</t>
    <phoneticPr fontId="2" type="noConversion"/>
  </si>
  <si>
    <t>LIBOR 3M</t>
    <phoneticPr fontId="2" type="noConversion"/>
  </si>
  <si>
    <t>USD CMS 30y</t>
    <phoneticPr fontId="2" type="noConversion"/>
  </si>
  <si>
    <t>USD CMS 10y</t>
    <phoneticPr fontId="2" type="noConversion"/>
  </si>
  <si>
    <t>USD CMS 2y</t>
    <phoneticPr fontId="2" type="noConversion"/>
  </si>
  <si>
    <t>USD CMS 1y</t>
    <phoneticPr fontId="2" type="noConversion"/>
  </si>
  <si>
    <t>EUR CMS 30y</t>
    <phoneticPr fontId="2" type="noConversion"/>
  </si>
  <si>
    <t>EUR CMS 20y</t>
    <phoneticPr fontId="2" type="noConversion"/>
  </si>
  <si>
    <t>EUR CMS 10y</t>
    <phoneticPr fontId="2" type="noConversion"/>
  </si>
  <si>
    <t>EUR CMS 2y</t>
    <phoneticPr fontId="2" type="noConversion"/>
  </si>
  <si>
    <t>USD CMT 10y</t>
    <phoneticPr fontId="2" type="noConversion"/>
  </si>
  <si>
    <t>USD CMT 5y</t>
    <phoneticPr fontId="2" type="noConversion"/>
  </si>
  <si>
    <t>EUR CMS 5y</t>
    <phoneticPr fontId="2" type="noConversion"/>
  </si>
  <si>
    <t>KWCDC Curncy</t>
    <phoneticPr fontId="2" type="noConversion"/>
  </si>
  <si>
    <t>GVSK3MON Index</t>
    <phoneticPr fontId="2" type="noConversion"/>
  </si>
  <si>
    <t>GVSK3YR Index</t>
    <phoneticPr fontId="2" type="noConversion"/>
  </si>
  <si>
    <t>GVSK10YR Index</t>
    <phoneticPr fontId="2" type="noConversion"/>
  </si>
  <si>
    <t>GVSK5YR Index</t>
    <phoneticPr fontId="2" type="noConversion"/>
  </si>
  <si>
    <t>KWSWO10 Curncy</t>
  </si>
  <si>
    <t>KWSWO5 Curncy</t>
    <phoneticPr fontId="2" type="noConversion"/>
  </si>
  <si>
    <t>KWSWO3 Curncy</t>
    <phoneticPr fontId="2" type="noConversion"/>
  </si>
  <si>
    <t>KWSWO2 Curncy</t>
    <phoneticPr fontId="2" type="noConversion"/>
  </si>
  <si>
    <t>KWSWO1 Curncy</t>
    <phoneticPr fontId="2" type="noConversion"/>
  </si>
  <si>
    <t>US0003M Index</t>
    <phoneticPr fontId="2" type="noConversion"/>
  </si>
  <si>
    <t>USSA10 Curncy</t>
    <phoneticPr fontId="2" type="noConversion"/>
  </si>
  <si>
    <t>USSA2 Curncy</t>
    <phoneticPr fontId="2" type="noConversion"/>
  </si>
  <si>
    <t>USSA1 Curncy</t>
    <phoneticPr fontId="2" type="noConversion"/>
  </si>
  <si>
    <t>EUSA30 Curncy</t>
    <phoneticPr fontId="2" type="noConversion"/>
  </si>
  <si>
    <t>EUSA20 Curncy</t>
    <phoneticPr fontId="2" type="noConversion"/>
  </si>
  <si>
    <t>EUSA10 Curncy</t>
    <phoneticPr fontId="2" type="noConversion"/>
  </si>
  <si>
    <t>EUSA2 Curncy</t>
    <phoneticPr fontId="2" type="noConversion"/>
  </si>
  <si>
    <t>H15T10Y Index</t>
    <phoneticPr fontId="2" type="noConversion"/>
  </si>
  <si>
    <t>H15T5Y Index</t>
    <phoneticPr fontId="2" type="noConversion"/>
  </si>
  <si>
    <t>EUSA5 Curncy</t>
    <phoneticPr fontId="2" type="noConversion"/>
  </si>
  <si>
    <t>MID</t>
  </si>
  <si>
    <t>PX_LAST</t>
    <phoneticPr fontId="2" type="noConversion"/>
  </si>
  <si>
    <t>MID</t>
    <phoneticPr fontId="2" type="noConversion"/>
  </si>
  <si>
    <t>ask</t>
    <phoneticPr fontId="2" type="noConversion"/>
  </si>
  <si>
    <t>mid</t>
    <phoneticPr fontId="2" type="noConversion"/>
  </si>
  <si>
    <t>PX_LAST</t>
  </si>
  <si>
    <t>NUM</t>
    <phoneticPr fontId="2" type="noConversion"/>
  </si>
  <si>
    <t>CUR</t>
    <phoneticPr fontId="2" type="noConversion"/>
  </si>
  <si>
    <t>PRD</t>
    <phoneticPr fontId="2" type="noConversion"/>
  </si>
  <si>
    <t>TENOR</t>
    <phoneticPr fontId="2" type="noConversion"/>
  </si>
  <si>
    <t>BL INDEX</t>
    <phoneticPr fontId="2" type="noConversion"/>
  </si>
  <si>
    <t>CMS</t>
  </si>
  <si>
    <t>10Y</t>
    <phoneticPr fontId="2" type="noConversion"/>
  </si>
  <si>
    <t>USD</t>
    <phoneticPr fontId="2" type="noConversion"/>
  </si>
  <si>
    <t>CMS</t>
    <phoneticPr fontId="2" type="noConversion"/>
  </si>
  <si>
    <t>1Y</t>
    <phoneticPr fontId="2" type="noConversion"/>
  </si>
  <si>
    <t>KRW</t>
    <phoneticPr fontId="2" type="noConversion"/>
  </si>
  <si>
    <t>CMT</t>
    <phoneticPr fontId="2" type="noConversion"/>
  </si>
  <si>
    <t>5Y</t>
    <phoneticPr fontId="2" type="noConversion"/>
  </si>
  <si>
    <t>CD</t>
    <phoneticPr fontId="2" type="noConversion"/>
  </si>
  <si>
    <t>3M</t>
    <phoneticPr fontId="2" type="noConversion"/>
  </si>
  <si>
    <t>EUR</t>
    <phoneticPr fontId="2" type="noConversion"/>
  </si>
  <si>
    <t>20Y</t>
    <phoneticPr fontId="2" type="noConversion"/>
  </si>
  <si>
    <t>EUSA5 Curncy</t>
  </si>
  <si>
    <t>3Y</t>
    <phoneticPr fontId="2" type="noConversion"/>
  </si>
  <si>
    <t>KWSWO3 Curncy</t>
  </si>
  <si>
    <t>2Y</t>
    <phoneticPr fontId="2" type="noConversion"/>
  </si>
  <si>
    <t>KWSWO2 Curncy</t>
    <phoneticPr fontId="2" type="noConversion"/>
  </si>
  <si>
    <t>USSA10 Curncy</t>
    <phoneticPr fontId="2" type="noConversion"/>
  </si>
  <si>
    <t>LIBOR</t>
    <phoneticPr fontId="2" type="noConversion"/>
  </si>
  <si>
    <t>US0003M Index</t>
    <phoneticPr fontId="2" type="noConversion"/>
  </si>
  <si>
    <t>GVSK3MON Index</t>
  </si>
  <si>
    <t>USSA2 Curncy</t>
  </si>
  <si>
    <t>EUSA10 Curncy</t>
  </si>
  <si>
    <t>Today</t>
    <phoneticPr fontId="2" type="noConversion"/>
  </si>
  <si>
    <t>Date</t>
    <phoneticPr fontId="2" type="noConversion"/>
  </si>
  <si>
    <t>StartDate</t>
    <phoneticPr fontId="2" type="noConversion"/>
  </si>
  <si>
    <t>Today</t>
    <phoneticPr fontId="2" type="noConversion"/>
  </si>
  <si>
    <t>USSA1 Curncy</t>
    <phoneticPr fontId="2" type="noConversion"/>
  </si>
  <si>
    <t>GVSK10YR Index</t>
    <phoneticPr fontId="2" type="noConversion"/>
  </si>
  <si>
    <t>KWSWO5 Curncy</t>
    <phoneticPr fontId="2" type="noConversion"/>
  </si>
  <si>
    <t>1Y</t>
    <phoneticPr fontId="2" type="noConversion"/>
  </si>
  <si>
    <t>KWSWO1 Curncy</t>
  </si>
  <si>
    <t>EUSA30 Curncy</t>
  </si>
  <si>
    <t>EUR</t>
  </si>
  <si>
    <t>30Y</t>
    <phoneticPr fontId="2" type="noConversion"/>
  </si>
  <si>
    <t>SWAP</t>
  </si>
  <si>
    <t>EQ</t>
    <phoneticPr fontId="2" type="noConversion"/>
  </si>
  <si>
    <t>KRW</t>
    <phoneticPr fontId="2" type="noConversion"/>
  </si>
  <si>
    <t>1D</t>
    <phoneticPr fontId="2" type="noConversion"/>
  </si>
  <si>
    <t>Index</t>
    <phoneticPr fontId="2" type="noConversion"/>
  </si>
  <si>
    <t>KOSPI2 Index</t>
    <phoneticPr fontId="2" type="noConversion"/>
  </si>
  <si>
    <t>FX</t>
    <phoneticPr fontId="2" type="noConversion"/>
  </si>
  <si>
    <t>USDKRW Curncy</t>
    <phoneticPr fontId="2" type="noConversion"/>
  </si>
  <si>
    <t xml:space="preserve">USD </t>
    <phoneticPr fontId="2" type="noConversion"/>
  </si>
  <si>
    <t>CMS</t>
    <phoneticPr fontId="2" type="noConversion"/>
  </si>
  <si>
    <t>30Y</t>
    <phoneticPr fontId="2" type="noConversion"/>
  </si>
  <si>
    <t>USSA30 Curncy</t>
  </si>
  <si>
    <t>USSA30 Curncy</t>
    <phoneticPr fontId="2" type="noConversion"/>
  </si>
  <si>
    <t>FUT_DLV_DT_FIRST</t>
    <phoneticPr fontId="2" type="noConversion"/>
  </si>
  <si>
    <t>SOFRRATE Index</t>
    <phoneticPr fontId="2" type="noConversion"/>
  </si>
  <si>
    <t>Market Rate</t>
    <phoneticPr fontId="2" type="noConversion"/>
  </si>
  <si>
    <t>SettleDate</t>
    <phoneticPr fontId="2" type="noConversion"/>
  </si>
  <si>
    <t>Market Rate</t>
  </si>
  <si>
    <t>EDM0 COMB Comdty</t>
  </si>
  <si>
    <t>ACT/360</t>
  </si>
  <si>
    <t>ZeroRate</t>
  </si>
  <si>
    <t>Forward</t>
    <phoneticPr fontId="2" type="noConversion"/>
  </si>
  <si>
    <t>InstType</t>
  </si>
  <si>
    <t>CASH</t>
  </si>
  <si>
    <t>FUTURE</t>
  </si>
  <si>
    <t>Bid</t>
  </si>
  <si>
    <t>Ask</t>
  </si>
  <si>
    <t>3 MO</t>
  </si>
  <si>
    <t>1F</t>
  </si>
  <si>
    <t>2F</t>
  </si>
  <si>
    <t>3F</t>
  </si>
  <si>
    <t>4F</t>
  </si>
  <si>
    <t>5F</t>
  </si>
  <si>
    <t>6F</t>
  </si>
  <si>
    <t>2 YR</t>
  </si>
  <si>
    <t>3 YR</t>
  </si>
  <si>
    <t>4 YR</t>
  </si>
  <si>
    <t>5 YR</t>
  </si>
  <si>
    <t>6 YR</t>
  </si>
  <si>
    <t>7 YR</t>
  </si>
  <si>
    <t>8 YR</t>
  </si>
  <si>
    <t>9 YR</t>
  </si>
  <si>
    <t>10 YR</t>
  </si>
  <si>
    <t>11 YR</t>
  </si>
  <si>
    <t>12 YR</t>
  </si>
  <si>
    <t>15 YR</t>
  </si>
  <si>
    <t>20 YR</t>
  </si>
  <si>
    <t>25 YR</t>
  </si>
  <si>
    <t>30 YR</t>
  </si>
  <si>
    <t>40 YR</t>
  </si>
  <si>
    <t>50 YR</t>
  </si>
  <si>
    <t>EDU0 COMB Comdty</t>
  </si>
  <si>
    <t>EDZ0 COMB Comdty</t>
  </si>
  <si>
    <t>EDH1 COMB Comdty</t>
  </si>
  <si>
    <t>EDM1 COMB Comdty</t>
  </si>
  <si>
    <t>EDU1 COMB Comdty</t>
  </si>
  <si>
    <t>EDZ1 COMB Comdty</t>
  </si>
  <si>
    <t>USD.3M</t>
    <phoneticPr fontId="2" type="noConversion"/>
  </si>
  <si>
    <t xml:space="preserve">DC : </t>
  </si>
  <si>
    <t>T</t>
  </si>
  <si>
    <t>DF</t>
  </si>
  <si>
    <t>Zero</t>
    <phoneticPr fontId="2" type="noConversion"/>
  </si>
  <si>
    <t>Notional</t>
    <phoneticPr fontId="2" type="noConversion"/>
  </si>
  <si>
    <t>USD.OIS</t>
  </si>
  <si>
    <t>1 DY</t>
  </si>
  <si>
    <t>1 WK</t>
  </si>
  <si>
    <t>2 WK</t>
  </si>
  <si>
    <t>3 WK</t>
  </si>
  <si>
    <t>1 MO</t>
  </si>
  <si>
    <t>2 MO</t>
  </si>
  <si>
    <t>4 MO</t>
  </si>
  <si>
    <t>5 MO</t>
  </si>
  <si>
    <t>6 MO</t>
  </si>
  <si>
    <t>9 MO</t>
  </si>
  <si>
    <t>12 MO</t>
  </si>
  <si>
    <t>18 MO</t>
  </si>
  <si>
    <t>Bid</t>
    <phoneticPr fontId="2" type="noConversion"/>
  </si>
  <si>
    <t>Ask</t>
    <phoneticPr fontId="2" type="noConversion"/>
  </si>
  <si>
    <t>SPREAD</t>
  </si>
  <si>
    <t>SPREAD</t>
    <phoneticPr fontId="2" type="noConversion"/>
  </si>
  <si>
    <t>USSFVF3 CURNCY</t>
  </si>
  <si>
    <t>USSFVF4 CURNCY</t>
  </si>
  <si>
    <t>USSFVF5 CURNCY</t>
  </si>
  <si>
    <t>USSFVF7 CURNCY</t>
  </si>
  <si>
    <t>USSFVF10 CURNCY</t>
  </si>
  <si>
    <t>USSFVF12 CURNCY</t>
  </si>
  <si>
    <t>USSFVF15 CURNCY</t>
  </si>
  <si>
    <t>USSFVF20 CURNCY</t>
  </si>
  <si>
    <t>USSFVF25 CURNCY</t>
  </si>
  <si>
    <t>USSFVF30 CURNCY</t>
  </si>
  <si>
    <t>USBG7 BGN Curncy</t>
  </si>
  <si>
    <t>USBG10 BGN Curncy</t>
  </si>
  <si>
    <t>USBG12 BGN Curncy</t>
  </si>
  <si>
    <t>USBG15 BGN Curncy</t>
  </si>
  <si>
    <t>USBG20 BGN Curncy</t>
  </si>
  <si>
    <t>USBG25 BGN Curncy</t>
  </si>
  <si>
    <t>USBG30 BGN Curncy</t>
  </si>
  <si>
    <t>5Y</t>
    <phoneticPr fontId="2" type="noConversion"/>
  </si>
  <si>
    <t>USSA5 Curncy</t>
    <phoneticPr fontId="2" type="noConversion"/>
  </si>
  <si>
    <t>bid</t>
    <phoneticPr fontId="2" type="noConversion"/>
  </si>
  <si>
    <t>Tau</t>
  </si>
  <si>
    <t>Tau</t>
    <phoneticPr fontId="2" type="noConversion"/>
  </si>
  <si>
    <t>CashFlow</t>
  </si>
  <si>
    <t>Disc CF</t>
  </si>
  <si>
    <t>KRWCD91</t>
    <phoneticPr fontId="2" type="noConversion"/>
  </si>
  <si>
    <t>LinearCoef</t>
  </si>
  <si>
    <t>FF OIS</t>
    <phoneticPr fontId="2" type="noConversion"/>
  </si>
  <si>
    <t>USD SWAP</t>
    <phoneticPr fontId="2" type="noConversion"/>
  </si>
  <si>
    <t>Notional</t>
    <phoneticPr fontId="2" type="noConversion"/>
  </si>
  <si>
    <t>Notional</t>
    <phoneticPr fontId="2" type="noConversion"/>
  </si>
  <si>
    <t>Notional</t>
    <phoneticPr fontId="2" type="noConversion"/>
  </si>
  <si>
    <t>Notional</t>
    <phoneticPr fontId="2" type="noConversion"/>
  </si>
  <si>
    <t>SOFR Futures</t>
    <phoneticPr fontId="2" type="noConversion"/>
  </si>
  <si>
    <t>SOFR Futures Contract Table</t>
    <phoneticPr fontId="2" type="noConversion"/>
  </si>
  <si>
    <t>SFRH0 COMB Comdty</t>
  </si>
  <si>
    <t>SFRM0 COMB Comdty</t>
  </si>
  <si>
    <t>SFRU0 COMB Comdty</t>
  </si>
  <si>
    <t>SFRZ0 COMB Comdty</t>
  </si>
  <si>
    <t>SFRH1 COMB Comdty</t>
  </si>
  <si>
    <t>SFRM1 COMB Comdty</t>
  </si>
  <si>
    <t>SFRU1 COMB Comdty</t>
  </si>
  <si>
    <t>SFRZ1 COMB Comdty</t>
  </si>
  <si>
    <t>SFRH2 COMB Comdty</t>
  </si>
  <si>
    <t>SFRM2 COMB Comdty</t>
  </si>
  <si>
    <t>SFRU2 COMB Comdty</t>
  </si>
  <si>
    <t>SFRZ2 COMB Comdty</t>
  </si>
  <si>
    <t>FUT_DLV_DT_FIRST</t>
  </si>
  <si>
    <t>T</t>
    <phoneticPr fontId="2" type="noConversion"/>
  </si>
  <si>
    <t>SFRU9 COMB Comdty</t>
    <phoneticPr fontId="2" type="noConversion"/>
  </si>
  <si>
    <t>SFRZ9 COMB Comdty</t>
    <phoneticPr fontId="2" type="noConversion"/>
  </si>
  <si>
    <t>SFRH19 COMB Comdty</t>
    <phoneticPr fontId="2" type="noConversion"/>
  </si>
  <si>
    <t>USD.SOFR</t>
    <phoneticPr fontId="2" type="noConversion"/>
  </si>
  <si>
    <t>Maturity</t>
    <phoneticPr fontId="2" type="noConversion"/>
  </si>
  <si>
    <t>Instrument</t>
    <phoneticPr fontId="2" type="noConversion"/>
  </si>
  <si>
    <t>T</t>
    <phoneticPr fontId="2" type="noConversion"/>
  </si>
  <si>
    <t>Tau</t>
    <phoneticPr fontId="2" type="noConversion"/>
  </si>
  <si>
    <t>DF</t>
    <phoneticPr fontId="2" type="noConversion"/>
  </si>
  <si>
    <t>Zero</t>
    <phoneticPr fontId="2" type="noConversion"/>
  </si>
  <si>
    <t>Forward</t>
    <phoneticPr fontId="2" type="noConversion"/>
  </si>
  <si>
    <t>SOFR Index</t>
    <phoneticPr fontId="2" type="noConversion"/>
  </si>
  <si>
    <t>LIBOR3M</t>
    <phoneticPr fontId="2" type="noConversion"/>
  </si>
  <si>
    <t>EDH2 COMB Comdty</t>
    <phoneticPr fontId="2" type="noConversion"/>
  </si>
  <si>
    <t>EDM2 COMB Comdty</t>
    <phoneticPr fontId="2" type="noConversion"/>
  </si>
  <si>
    <t>EDU2 COMB Comdty</t>
    <phoneticPr fontId="2" type="noConversion"/>
  </si>
  <si>
    <t>EDZ2 COMB Comdty</t>
    <phoneticPr fontId="2" type="noConversion"/>
  </si>
  <si>
    <t>EDH3 COMB Comdty</t>
    <phoneticPr fontId="2" type="noConversion"/>
  </si>
  <si>
    <t>EDZ19 COMB Comdty</t>
    <phoneticPr fontId="2" type="noConversion"/>
  </si>
  <si>
    <t>EDV9 COMB Comdty</t>
    <phoneticPr fontId="2" type="noConversion"/>
  </si>
  <si>
    <t>EDX9 COMB Comdty</t>
    <phoneticPr fontId="2" type="noConversion"/>
  </si>
  <si>
    <t>EDH20 COMB Comdty</t>
    <phoneticPr fontId="2" type="noConversion"/>
  </si>
  <si>
    <t>Cvx Adj</t>
    <phoneticPr fontId="2" type="noConversion"/>
  </si>
  <si>
    <t>USD3M Futures Contract Table</t>
    <phoneticPr fontId="2" type="noConversion"/>
  </si>
  <si>
    <t>SOFR Futures Cvx Adj Table</t>
    <phoneticPr fontId="2" type="noConversion"/>
  </si>
  <si>
    <t>Tenor</t>
    <phoneticPr fontId="2" type="noConversion"/>
  </si>
  <si>
    <t>7 YR</t>
    <phoneticPr fontId="2" type="noConversion"/>
  </si>
  <si>
    <t>10 YR</t>
    <phoneticPr fontId="2" type="noConversion"/>
  </si>
  <si>
    <t>12 YR</t>
    <phoneticPr fontId="2" type="noConversion"/>
  </si>
  <si>
    <t>15 YR</t>
    <phoneticPr fontId="2" type="noConversion"/>
  </si>
  <si>
    <t>20 YR</t>
    <phoneticPr fontId="2" type="noConversion"/>
  </si>
  <si>
    <t>25 YR</t>
    <phoneticPr fontId="2" type="noConversion"/>
  </si>
  <si>
    <t>30 YR</t>
    <phoneticPr fontId="2" type="noConversion"/>
  </si>
  <si>
    <t>40 YR</t>
    <phoneticPr fontId="2" type="noConversion"/>
  </si>
  <si>
    <t>50 YR</t>
    <phoneticPr fontId="2" type="noConversion"/>
  </si>
  <si>
    <t>ACT/360</t>
    <phoneticPr fontId="2" type="noConversion"/>
  </si>
  <si>
    <t>SOFR</t>
    <phoneticPr fontId="2" type="noConversion"/>
  </si>
  <si>
    <t>USD</t>
    <phoneticPr fontId="2" type="noConversion"/>
  </si>
  <si>
    <t>1D</t>
    <phoneticPr fontId="2" type="noConversion"/>
  </si>
  <si>
    <t>SOFRRATE Index</t>
  </si>
  <si>
    <t>SOFRRATE Index</t>
    <phoneticPr fontId="2" type="noConversion"/>
  </si>
  <si>
    <t>SOFR1M IR Index</t>
  </si>
  <si>
    <t>SOFR</t>
    <phoneticPr fontId="2" type="noConversion"/>
  </si>
  <si>
    <t>1M</t>
    <phoneticPr fontId="2" type="noConversion"/>
  </si>
  <si>
    <t>RFR</t>
    <phoneticPr fontId="2" type="noConversion"/>
  </si>
  <si>
    <t>CMS</t>
    <phoneticPr fontId="2" type="noConversion"/>
  </si>
  <si>
    <t>Cur List</t>
    <phoneticPr fontId="2" type="noConversion"/>
  </si>
  <si>
    <t>EUR</t>
    <phoneticPr fontId="2" type="noConversion"/>
  </si>
  <si>
    <t>KRW</t>
    <phoneticPr fontId="2" type="noConversion"/>
  </si>
  <si>
    <t>USD</t>
    <phoneticPr fontId="2" type="noConversion"/>
  </si>
  <si>
    <t>Asset List</t>
    <phoneticPr fontId="2" type="noConversion"/>
  </si>
  <si>
    <t>IR</t>
    <phoneticPr fontId="2" type="noConversion"/>
  </si>
  <si>
    <t>EQ</t>
    <phoneticPr fontId="2" type="noConversion"/>
  </si>
  <si>
    <t>CMT</t>
    <phoneticPr fontId="2" type="noConversion"/>
  </si>
  <si>
    <t>EQ</t>
    <phoneticPr fontId="2" type="noConversion"/>
  </si>
  <si>
    <t>USD CMS</t>
    <phoneticPr fontId="2" type="noConversion"/>
  </si>
  <si>
    <t>LIBOR</t>
    <phoneticPr fontId="2" type="noConversion"/>
  </si>
  <si>
    <t>1Y</t>
    <phoneticPr fontId="2" type="noConversion"/>
  </si>
  <si>
    <t>2Y</t>
    <phoneticPr fontId="2" type="noConversion"/>
  </si>
  <si>
    <t>10Y</t>
    <phoneticPr fontId="2" type="noConversion"/>
  </si>
  <si>
    <t>5Y</t>
    <phoneticPr fontId="2" type="noConversion"/>
  </si>
  <si>
    <t>30Y</t>
    <phoneticPr fontId="2" type="noConversion"/>
  </si>
  <si>
    <t>CMS</t>
    <phoneticPr fontId="2" type="noConversion"/>
  </si>
  <si>
    <t>CMT</t>
    <phoneticPr fontId="2" type="noConversion"/>
  </si>
  <si>
    <t>1Y</t>
    <phoneticPr fontId="2" type="noConversion"/>
  </si>
  <si>
    <t>2Y</t>
    <phoneticPr fontId="2" type="noConversion"/>
  </si>
  <si>
    <t>5Y</t>
    <phoneticPr fontId="2" type="noConversion"/>
  </si>
  <si>
    <t>10Y</t>
    <phoneticPr fontId="2" type="noConversion"/>
  </si>
  <si>
    <t>30Y</t>
    <phoneticPr fontId="2" type="noConversion"/>
  </si>
  <si>
    <t>USSFVF2 BGN Curncy</t>
    <phoneticPr fontId="2" type="noConversion"/>
  </si>
  <si>
    <t>SOFR Futures</t>
    <phoneticPr fontId="2" type="noConversion"/>
  </si>
  <si>
    <t>FF OIS</t>
    <phoneticPr fontId="2" type="noConversion"/>
  </si>
  <si>
    <t>USD SWAP</t>
    <phoneticPr fontId="2" type="noConversion"/>
  </si>
  <si>
    <t>KWSWO10 Curncy</t>
    <phoneticPr fontId="2" type="noConversion"/>
  </si>
  <si>
    <t>EUSA2 Curncy</t>
    <phoneticPr fontId="2" type="noConversion"/>
  </si>
  <si>
    <t>Spot2</t>
    <phoneticPr fontId="2" type="noConversion"/>
  </si>
  <si>
    <t>RiskFree2</t>
    <phoneticPr fontId="2" type="noConversion"/>
  </si>
  <si>
    <t>Div(Div+Quanto)2</t>
    <phoneticPr fontId="2" type="noConversion"/>
  </si>
  <si>
    <t>Vol2</t>
    <phoneticPr fontId="2" type="noConversion"/>
  </si>
  <si>
    <t>BasisPrice2</t>
    <phoneticPr fontId="2" type="noConversion"/>
  </si>
  <si>
    <t>DF2</t>
    <phoneticPr fontId="2" type="noConversion"/>
  </si>
  <si>
    <t>Spot3</t>
    <phoneticPr fontId="2" type="noConversion"/>
  </si>
  <si>
    <t>StockCount</t>
    <phoneticPr fontId="2" type="noConversion"/>
  </si>
  <si>
    <t>Process</t>
    <phoneticPr fontId="2" type="noConversion"/>
  </si>
  <si>
    <t>Price</t>
    <phoneticPr fontId="2" type="noConversion"/>
  </si>
  <si>
    <t>RiskFree3</t>
    <phoneticPr fontId="2" type="noConversion"/>
  </si>
  <si>
    <t>Div(Div+Quanto)3</t>
    <phoneticPr fontId="2" type="noConversion"/>
  </si>
  <si>
    <t>Vol3</t>
    <phoneticPr fontId="2" type="noConversion"/>
  </si>
  <si>
    <t>BasisPrice3</t>
    <phoneticPr fontId="2" type="noConversion"/>
  </si>
  <si>
    <t>DF3</t>
    <phoneticPr fontId="2" type="noConversion"/>
  </si>
  <si>
    <t>Stock1</t>
    <phoneticPr fontId="2" type="noConversion"/>
  </si>
  <si>
    <t>Stock2</t>
    <phoneticPr fontId="2" type="noConversion"/>
  </si>
  <si>
    <t>Stock3</t>
    <phoneticPr fontId="2" type="noConversion"/>
  </si>
  <si>
    <t>3M</t>
    <phoneticPr fontId="2" type="noConversion"/>
  </si>
  <si>
    <t>Notional</t>
    <phoneticPr fontId="2" type="noConversion"/>
  </si>
  <si>
    <t>Div+Quanto</t>
    <phoneticPr fontId="2" type="noConversion"/>
  </si>
  <si>
    <t>KWCDC Curncy</t>
  </si>
  <si>
    <t>EndDate</t>
    <phoneticPr fontId="2" type="noConversion"/>
  </si>
  <si>
    <t>US0003M Index</t>
  </si>
  <si>
    <t>FUS0003M Index</t>
  </si>
  <si>
    <t>FUS0003M Index</t>
    <phoneticPr fontId="2" type="noConversion"/>
  </si>
  <si>
    <t>SOFR3M Index</t>
    <phoneticPr fontId="2" type="noConversion"/>
  </si>
  <si>
    <t>SUS0003M Index</t>
    <phoneticPr fontId="2" type="noConversion"/>
  </si>
  <si>
    <t>SPREAD</t>
    <phoneticPr fontId="2" type="noConversion"/>
  </si>
  <si>
    <t>SOFRRATE INDEX</t>
    <phoneticPr fontId="2" type="noConversion"/>
  </si>
  <si>
    <t>SOFR3M Index</t>
    <phoneticPr fontId="2" type="noConversion"/>
  </si>
  <si>
    <t>.SOFRHIST G Index</t>
    <phoneticPr fontId="2" type="noConversion"/>
  </si>
  <si>
    <t>MP
S.Date
(-5y)</t>
    <phoneticPr fontId="2" type="noConversion"/>
  </si>
  <si>
    <t>MP
S.Date
(-5y) 1</t>
    <phoneticPr fontId="2" type="noConversion"/>
  </si>
  <si>
    <t>MP
S.Date
(-5y) 2</t>
    <phoneticPr fontId="2" type="noConversion"/>
  </si>
  <si>
    <t>Rate Record Day
(IBOR
Business Day)</t>
    <phoneticPr fontId="2" type="noConversion"/>
  </si>
  <si>
    <t>MP
E.Date
1</t>
    <phoneticPr fontId="2" type="noConversion"/>
  </si>
  <si>
    <t>MP
E.Date
(1-1)</t>
    <phoneticPr fontId="2" type="noConversion"/>
  </si>
  <si>
    <t>MP
E.Date
(1-2)</t>
    <phoneticPr fontId="2" type="noConversion"/>
  </si>
  <si>
    <t>MP
E.Date
(Subtract Tenor)
(IBOR Biz Day)</t>
    <phoneticPr fontId="2" type="noConversion"/>
  </si>
  <si>
    <t>MP
E.Date
(Subtract Tenor) 1
(IBOR Biz Day)</t>
    <phoneticPr fontId="2" type="noConversion"/>
  </si>
  <si>
    <t>MP
E.Date
(Subtract Tenor) 2
(IBOR Biz Day)</t>
    <phoneticPr fontId="2" type="noConversion"/>
  </si>
  <si>
    <t>Accrual 
Spot Date
(IBOR Biz Day)</t>
    <phoneticPr fontId="2" type="noConversion"/>
  </si>
  <si>
    <t>Accrual Period
Start Date
(SOFR Biz Day)</t>
    <phoneticPr fontId="2" type="noConversion"/>
  </si>
  <si>
    <t>Accrual Period
End Date
1
(SOFR Biz Day)</t>
    <phoneticPr fontId="2" type="noConversion"/>
  </si>
  <si>
    <t>MP
E.Date
(-2bd)
(IBOR Biz Day)
(IBOR Record Day)</t>
    <phoneticPr fontId="2" type="noConversion"/>
  </si>
  <si>
    <t>Criteria 1</t>
    <phoneticPr fontId="2" type="noConversion"/>
  </si>
  <si>
    <t>Criteria 2</t>
    <phoneticPr fontId="2" type="noConversion"/>
  </si>
  <si>
    <t>Accrual Period
End Date
1-1
(SOFR Biz Day)</t>
    <phoneticPr fontId="2" type="noConversion"/>
  </si>
  <si>
    <t>Accrual Period
End Date
1-2
(SOFR Biz Day)</t>
    <phoneticPr fontId="2" type="noConversion"/>
  </si>
  <si>
    <t>SFRM19 COMB Comdty</t>
    <phoneticPr fontId="2" type="noConversion"/>
  </si>
  <si>
    <t>YLD_CNV_LAST</t>
    <phoneticPr fontId="2" type="noConversion"/>
  </si>
  <si>
    <t>USD.OIS</t>
    <phoneticPr fontId="2" type="noConversion"/>
  </si>
  <si>
    <t>USD.SOFR</t>
    <phoneticPr fontId="2" type="noConversion"/>
  </si>
  <si>
    <t>PX_LAST</t>
    <phoneticPr fontId="2" type="noConversion"/>
  </si>
  <si>
    <t>Term(Days)</t>
    <phoneticPr fontId="2" type="noConversion"/>
  </si>
  <si>
    <t>Compounding Factor</t>
    <phoneticPr fontId="2" type="noConversion"/>
  </si>
  <si>
    <t>Realized SOFR</t>
    <phoneticPr fontId="2" type="noConversion"/>
  </si>
  <si>
    <t>USD SOFR SWAP</t>
    <phoneticPr fontId="2" type="noConversion"/>
  </si>
  <si>
    <t>USOSFR1Z BGN Curncy</t>
  </si>
  <si>
    <t>USOSFR2Z BGN Curncy</t>
    <phoneticPr fontId="2" type="noConversion"/>
  </si>
  <si>
    <t>USOSFR3Z BGN Curncy</t>
    <phoneticPr fontId="2" type="noConversion"/>
  </si>
  <si>
    <t>1W</t>
    <phoneticPr fontId="2" type="noConversion"/>
  </si>
  <si>
    <t>2W</t>
    <phoneticPr fontId="2" type="noConversion"/>
  </si>
  <si>
    <t>3W</t>
    <phoneticPr fontId="2" type="noConversion"/>
  </si>
  <si>
    <t>USOSFRA BGN Curncy</t>
    <phoneticPr fontId="2" type="noConversion"/>
  </si>
  <si>
    <t>USOSFRB BGN Curncy</t>
    <phoneticPr fontId="2" type="noConversion"/>
  </si>
  <si>
    <t>2M</t>
    <phoneticPr fontId="2" type="noConversion"/>
  </si>
  <si>
    <t>USOSFRC BGN Curncy</t>
    <phoneticPr fontId="2" type="noConversion"/>
  </si>
  <si>
    <t>USOSFRD BGN Curncy</t>
    <phoneticPr fontId="2" type="noConversion"/>
  </si>
  <si>
    <t>USOSFRE BGN Curncy</t>
    <phoneticPr fontId="2" type="noConversion"/>
  </si>
  <si>
    <t>USOSFRF BGN Curncy</t>
    <phoneticPr fontId="2" type="noConversion"/>
  </si>
  <si>
    <t>USOSFRG BGN Curncy</t>
    <phoneticPr fontId="2" type="noConversion"/>
  </si>
  <si>
    <t>USOSFRH BGN Curncy</t>
    <phoneticPr fontId="2" type="noConversion"/>
  </si>
  <si>
    <t>USOSFRI BGN Curncy</t>
    <phoneticPr fontId="2" type="noConversion"/>
  </si>
  <si>
    <t>USOSFRJ BGN Curncy</t>
    <phoneticPr fontId="2" type="noConversion"/>
  </si>
  <si>
    <t>USOSFRk BGN Curncy</t>
    <phoneticPr fontId="2" type="noConversion"/>
  </si>
  <si>
    <t>4M</t>
    <phoneticPr fontId="2" type="noConversion"/>
  </si>
  <si>
    <t>5M</t>
    <phoneticPr fontId="2" type="noConversion"/>
  </si>
  <si>
    <t>6M</t>
    <phoneticPr fontId="2" type="noConversion"/>
  </si>
  <si>
    <t>7M</t>
    <phoneticPr fontId="2" type="noConversion"/>
  </si>
  <si>
    <t>8M</t>
    <phoneticPr fontId="2" type="noConversion"/>
  </si>
  <si>
    <t>9M</t>
    <phoneticPr fontId="2" type="noConversion"/>
  </si>
  <si>
    <t>10M</t>
    <phoneticPr fontId="2" type="noConversion"/>
  </si>
  <si>
    <t>11M</t>
    <phoneticPr fontId="2" type="noConversion"/>
  </si>
  <si>
    <t>CONVEXITY_ADJUSTED_RATE</t>
    <phoneticPr fontId="2" type="noConversion"/>
  </si>
  <si>
    <t>7 MO</t>
  </si>
  <si>
    <t>8 MO</t>
  </si>
  <si>
    <t>10 MO</t>
  </si>
  <si>
    <t>11 MO</t>
  </si>
  <si>
    <t>S490</t>
    <phoneticPr fontId="2" type="noConversion"/>
  </si>
  <si>
    <t>DEFAULT</t>
  </si>
  <si>
    <t>1SF</t>
  </si>
  <si>
    <t>SERIAL_FUTURE</t>
  </si>
  <si>
    <t>2SF</t>
  </si>
  <si>
    <t>3SF</t>
  </si>
  <si>
    <t>4SF</t>
  </si>
  <si>
    <t>5SF</t>
  </si>
  <si>
    <t>USD SOFR</t>
    <phoneticPr fontId="2" type="noConversion"/>
  </si>
  <si>
    <t>USD SOFR with Fuutures</t>
    <phoneticPr fontId="2" type="noConversion"/>
  </si>
  <si>
    <t>USCQM31 CMPN Curncy</t>
  </si>
  <si>
    <t>2020-09-16</t>
  </si>
  <si>
    <t>#N/A Field Not Applicable</t>
  </si>
  <si>
    <t>#N/A Invalid Security</t>
  </si>
  <si>
    <t>2019-06-19</t>
  </si>
  <si>
    <t/>
  </si>
  <si>
    <t>USCQM30 CMPN Curncy</t>
  </si>
  <si>
    <t>USCQM32 CMPN Curncy</t>
  </si>
  <si>
    <t>2020-12-16</t>
  </si>
  <si>
    <t>2019-09-18</t>
  </si>
  <si>
    <t>USCVS30 CMPN Curncy</t>
  </si>
  <si>
    <t>USCQM33 CMPN Curncy</t>
  </si>
  <si>
    <t>2021-03-17</t>
  </si>
  <si>
    <t>2019-12-18</t>
  </si>
  <si>
    <t>USCQM34 CMPN Curncy</t>
  </si>
  <si>
    <t>2021-06-16</t>
  </si>
  <si>
    <t>2020-03-18</t>
  </si>
  <si>
    <t>USCQM35 CMPN Curncy</t>
  </si>
  <si>
    <t>2021-09-15</t>
  </si>
  <si>
    <t>2020-06-17</t>
  </si>
  <si>
    <t>USCQM36 CMPN Curncy</t>
  </si>
  <si>
    <t>2021-12-15</t>
  </si>
  <si>
    <t>USCVS31 CMPN Curncy</t>
  </si>
  <si>
    <t>Term</t>
  </si>
  <si>
    <t>2022-03-16</t>
  </si>
  <si>
    <t>USCQM37 CMPN Curncy</t>
  </si>
  <si>
    <t>2022-06-15</t>
  </si>
  <si>
    <t>USCQM38 CMPN Curncy</t>
  </si>
  <si>
    <t>2022-09-21</t>
  </si>
  <si>
    <t>USCQM39 CMPN Curncy</t>
  </si>
  <si>
    <t>2022-12-21</t>
  </si>
  <si>
    <t>USCQM310 CMPN Curncy</t>
  </si>
  <si>
    <t>2023-03-15</t>
  </si>
  <si>
    <t>USCQM311 CMPN Curncy</t>
  </si>
  <si>
    <t>SettleDate</t>
  </si>
  <si>
    <t>Tenor</t>
  </si>
  <si>
    <t>1W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</si>
  <si>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</si>
  <si>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</si>
  <si>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</si>
  <si>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</si>
  <si>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</si>
  <si>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</si>
  <si>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</si>
  <si>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</si>
  <si>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</si>
  <si>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</si>
  <si>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</si>
  <si>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</si>
  <si>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</si>
  <si>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USOSFR2Z BGN Curncy</t>
  </si>
  <si>
    <t>USOSFR3Z BGN Curncy</t>
  </si>
  <si>
    <t>USOSFRA BGN Curncy</t>
  </si>
  <si>
    <t>USOSFRB BGN Curncy</t>
  </si>
  <si>
    <t>USOSFRC BGN Curncy</t>
  </si>
  <si>
    <t>USOSFRD BGN Curncy</t>
  </si>
  <si>
    <t>USOSFRE BGN Curncy</t>
  </si>
  <si>
    <t>USOSFRF BGN Curncy</t>
  </si>
  <si>
    <t>USOSFRG BGN Curncy</t>
  </si>
  <si>
    <t>USOSFRH BGN Curncy</t>
  </si>
  <si>
    <t>USOSFRI BGN Curncy</t>
  </si>
  <si>
    <t>USOSFRJ BGN Curncy</t>
  </si>
  <si>
    <t>Instrument</t>
  </si>
  <si>
    <t>Mid</t>
  </si>
  <si>
    <t>12M</t>
  </si>
  <si>
    <t>12M</t>
    <phoneticPr fontId="2" type="noConversion"/>
  </si>
  <si>
    <t>USOSFRK BGN Curncy</t>
    <phoneticPr fontId="2" type="noConversion"/>
  </si>
  <si>
    <t>USOSFR1 BGN Curncy</t>
    <phoneticPr fontId="2" type="noConversion"/>
  </si>
  <si>
    <t>USOSFR1F BGN Curncy</t>
    <phoneticPr fontId="2" type="noConversion"/>
  </si>
  <si>
    <t>18M</t>
  </si>
  <si>
    <t>18M</t>
    <phoneticPr fontId="2" type="noConversion"/>
  </si>
  <si>
    <t>2Y</t>
  </si>
  <si>
    <t>3Y</t>
  </si>
  <si>
    <t>4Y</t>
  </si>
  <si>
    <t>4Y</t>
    <phoneticPr fontId="2" type="noConversion"/>
  </si>
  <si>
    <t>6Y</t>
  </si>
  <si>
    <t>6Y</t>
    <phoneticPr fontId="2" type="noConversion"/>
  </si>
  <si>
    <t>7Y</t>
  </si>
  <si>
    <t>7Y</t>
    <phoneticPr fontId="2" type="noConversion"/>
  </si>
  <si>
    <t>8Y</t>
  </si>
  <si>
    <t>8Y</t>
    <phoneticPr fontId="2" type="noConversion"/>
  </si>
  <si>
    <t>9Y</t>
  </si>
  <si>
    <t>9Y</t>
    <phoneticPr fontId="2" type="noConversion"/>
  </si>
  <si>
    <t>10Y</t>
  </si>
  <si>
    <t>12Y</t>
  </si>
  <si>
    <t>12Y</t>
    <phoneticPr fontId="2" type="noConversion"/>
  </si>
  <si>
    <t>15Y</t>
  </si>
  <si>
    <t>15Y</t>
    <phoneticPr fontId="2" type="noConversion"/>
  </si>
  <si>
    <t>20Y</t>
  </si>
  <si>
    <t>25Y</t>
  </si>
  <si>
    <t>25Y</t>
    <phoneticPr fontId="2" type="noConversion"/>
  </si>
  <si>
    <t>30Y</t>
  </si>
  <si>
    <t>40Y</t>
  </si>
  <si>
    <t>40Y</t>
    <phoneticPr fontId="2" type="noConversion"/>
  </si>
  <si>
    <t>50Y</t>
  </si>
  <si>
    <t>50Y</t>
    <phoneticPr fontId="2" type="noConversion"/>
  </si>
  <si>
    <t>USOSFR2 BGN Curncy</t>
    <phoneticPr fontId="2" type="noConversion"/>
  </si>
  <si>
    <t>USOSFR3 BGN Curncy</t>
    <phoneticPr fontId="2" type="noConversion"/>
  </si>
  <si>
    <t>USOSFR4 BGN Curncy</t>
    <phoneticPr fontId="2" type="noConversion"/>
  </si>
  <si>
    <t>USOSFR5 BGN Curncy</t>
    <phoneticPr fontId="2" type="noConversion"/>
  </si>
  <si>
    <t>USOSFR6 BGN Curncy</t>
    <phoneticPr fontId="2" type="noConversion"/>
  </si>
  <si>
    <t>USOSFR7 BGN Curncy</t>
    <phoneticPr fontId="2" type="noConversion"/>
  </si>
  <si>
    <t>USOSFR8 BGN Curncy</t>
    <phoneticPr fontId="2" type="noConversion"/>
  </si>
  <si>
    <t>USOSFR9 BGN Curncy</t>
    <phoneticPr fontId="2" type="noConversion"/>
  </si>
  <si>
    <t>USOSFR10 BGN Curncy</t>
    <phoneticPr fontId="2" type="noConversion"/>
  </si>
  <si>
    <t>USOSFR12 BGN Curncy</t>
    <phoneticPr fontId="2" type="noConversion"/>
  </si>
  <si>
    <t>USOSFR15 BGN Curncy</t>
    <phoneticPr fontId="2" type="noConversion"/>
  </si>
  <si>
    <t>USOSFR20 BGN Curncy</t>
    <phoneticPr fontId="2" type="noConversion"/>
  </si>
  <si>
    <t>USOSFR25 BGN Curncy</t>
    <phoneticPr fontId="2" type="noConversion"/>
  </si>
  <si>
    <t>USOSFR30 BGN Curncy</t>
    <phoneticPr fontId="2" type="noConversion"/>
  </si>
  <si>
    <t>USOSFR40 BGN Curncy</t>
    <phoneticPr fontId="2" type="noConversion"/>
  </si>
  <si>
    <t>USOSFR50 BGN Curncy</t>
    <phoneticPr fontId="2" type="noConversion"/>
  </si>
  <si>
    <t>USOSFR1Z BGN Curncy</t>
    <phoneticPr fontId="2" type="noConversion"/>
  </si>
  <si>
    <t>ZC.Ask</t>
  </si>
  <si>
    <t>DF.Ask</t>
  </si>
  <si>
    <t>Par.Ask</t>
  </si>
  <si>
    <t>YYYYMMDD</t>
    <phoneticPr fontId="2" type="noConversion"/>
  </si>
  <si>
    <t>CurveDate</t>
    <phoneticPr fontId="2" type="noConversion"/>
  </si>
  <si>
    <t>DATE FMT</t>
    <phoneticPr fontId="2" type="noConversion"/>
  </si>
  <si>
    <t>1D</t>
  </si>
  <si>
    <t>ZeroRate</t>
    <phoneticPr fontId="2" type="noConversion"/>
  </si>
  <si>
    <t>11Y</t>
    <phoneticPr fontId="2" type="noConversion"/>
  </si>
  <si>
    <t>13Y</t>
    <phoneticPr fontId="2" type="noConversion"/>
  </si>
  <si>
    <t>14Y</t>
    <phoneticPr fontId="2" type="noConversion"/>
  </si>
  <si>
    <t>16Y</t>
    <phoneticPr fontId="2" type="noConversion"/>
  </si>
  <si>
    <t>17Y</t>
    <phoneticPr fontId="2" type="noConversion"/>
  </si>
  <si>
    <t>18Y</t>
    <phoneticPr fontId="2" type="noConversion"/>
  </si>
  <si>
    <t>19Y</t>
    <phoneticPr fontId="2" type="noConversion"/>
  </si>
  <si>
    <t>21Y</t>
    <phoneticPr fontId="2" type="noConversion"/>
  </si>
  <si>
    <t>22Y</t>
    <phoneticPr fontId="2" type="noConversion"/>
  </si>
  <si>
    <t>23Y</t>
    <phoneticPr fontId="2" type="noConversion"/>
  </si>
  <si>
    <t>DIGICALL</t>
    <phoneticPr fontId="2" type="noConversion"/>
  </si>
  <si>
    <t>PUT</t>
    <phoneticPr fontId="2" type="noConversion"/>
  </si>
  <si>
    <t>24Y</t>
    <phoneticPr fontId="2" type="noConversion"/>
  </si>
  <si>
    <t>26Y</t>
    <phoneticPr fontId="2" type="noConversion"/>
  </si>
  <si>
    <t>27Y</t>
    <phoneticPr fontId="2" type="noConversion"/>
  </si>
  <si>
    <t>28Y</t>
    <phoneticPr fontId="2" type="noConversion"/>
  </si>
  <si>
    <t>29Y</t>
    <phoneticPr fontId="2" type="noConversion"/>
  </si>
  <si>
    <t>31Y</t>
    <phoneticPr fontId="2" type="noConversion"/>
  </si>
  <si>
    <t>32Y</t>
    <phoneticPr fontId="2" type="noConversion"/>
  </si>
  <si>
    <t>33Y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</si>
</sst>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7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0.00000_ "/>
    <numFmt numFmtId="177" formatCode="#,##0_ "/>
    <numFmt numFmtId="178" formatCode="0.0000%"/>
    <numFmt numFmtId="179" formatCode="0.000"/>
    <numFmt numFmtId="180" formatCode="0.00000000_ "/>
    <numFmt numFmtId="181" formatCode="0.0000000000_ "/>
    <numFmt numFmtId="182" formatCode="0.000000_);[Red]\(0.000000\)"/>
    <numFmt numFmtId="183" formatCode="0.000000_ "/>
    <numFmt numFmtId="184" formatCode="0.00000000_);[Red]\(0.00000000\)"/>
    <numFmt numFmtId="185" formatCode="#,##0.00_);[Red]\(#,##0.00\)"/>
    <numFmt numFmtId="186" formatCode="0.0000_ "/>
    <numFmt numFmtId="187" formatCode="0_);[Red]\(0\)"/>
    <numFmt numFmtId="188" formatCode="0.000000000000_ "/>
    <numFmt numFmtId="189" formatCode="0.0000_ ;[Red]\-0.0000\ "/>
    <numFmt numFmtId="190" formatCode="0.0000000000000_ "/>
    <numFmt numFmtId="191" formatCode="0.000000000000%"/>
    <numFmt numFmtId="192" formatCode="0.0000000000000000_ "/>
    <numFmt numFmtId="193" formatCode="0.000000%"/>
    <numFmt numFmtId="194" formatCode="&quot;₩&quot;#,##0_);[Red]\(&quot;₩&quot;#,##0\)"/>
    <numFmt numFmtId="195" formatCode="#,##0.000000000000_);[Red]\(#,##0.000000000000\)"/>
    <numFmt numFmtId="196" formatCode="0.0000000000000000%"/>
    <numFmt numFmtId="197" formatCode="0.000000000000000000%"/>
    <numFmt numFmtId="198" formatCode="0.0000_);[Red]\(0.0000\)"/>
    <numFmt numFmtId="199" formatCode="yyyy\-mm\-dd"/>
    <numFmt numFmtId="200" formatCode="#."/>
    <numFmt numFmtId="201" formatCode="0.0_ "/>
    <numFmt numFmtId="202" formatCode="#,##0.0000;[Red]&quot;-&quot;#,##0.0000"/>
    <numFmt numFmtId="203" formatCode="yyyy&quot;Ò´&quot;&quot;₩&quot;&quot;₩&quot;\ mm&quot;êÅ&quot;&quot;₩&quot;&quot;₩&quot;\ dd&quot;ìí&quot;"/>
    <numFmt numFmtId="204" formatCode="_ &quot;₩&quot;* #,##0_ ;_ &quot;₩&quot;* \-#,##0_ ;_ &quot;₩&quot;* &quot;-&quot;_ ;_ @_ "/>
    <numFmt numFmtId="205" formatCode="#.##"/>
    <numFmt numFmtId="206" formatCode="_ &quot;₩&quot;* #,##0.00_ ;_ &quot;₩&quot;* \-#,##0.00_ ;_ &quot;₩&quot;* &quot;-&quot;??_ ;_ @_ "/>
    <numFmt numFmtId="207" formatCode="_ * #,##0_ ;_ * \-#,##0_ ;_ * &quot;-&quot;_ ;_ @_ "/>
    <numFmt numFmtId="208" formatCode="_ * #,##0.00_ ;_ * \-#,##0.00_ ;_ * &quot;-&quot;??_ ;_ @_ "/>
    <numFmt numFmtId="209" formatCode="&quot;₩&quot;&quot;₩&quot;\$#,##0_);&quot;₩&quot;&quot;₩&quot;\(&quot;₩&quot;&quot;₩&quot;\$#,##0&quot;₩&quot;&quot;₩&quot;\)"/>
    <numFmt numFmtId="210" formatCode="&quot;$&quot;#,##0.00;[Red]&quot;$&quot;#,##0.00"/>
    <numFmt numFmtId="211" formatCode="&quot;$&quot;#,##0.00"/>
    <numFmt numFmtId="212" formatCode="_-[$€-2]* #,##0.00_-;\-[$€-2]* #,##0.00_-;_-[$€-2]* &quot;-&quot;??_-"/>
    <numFmt numFmtId="213" formatCode="_(&quot;$&quot;* #,##0_);_(&quot;$&quot;* \(#,##0\);_(&quot;$&quot;* &quot;-&quot;??_);_(@_)"/>
    <numFmt numFmtId="214" formatCode="#,##0;[Red]&quot;-&quot;#,##0"/>
    <numFmt numFmtId="215" formatCode="&quot;₩&quot;#,##0_);&quot;₩&quot;&quot;₩&quot;\(&quot;₩&quot;#,##0&quot;₩&quot;&quot;₩&quot;\)"/>
    <numFmt numFmtId="216" formatCode="#,##0;[Red]\(#,##0\);\-"/>
    <numFmt numFmtId="217" formatCode="&quot; ￦&quot;#,##0_);&quot;(￦&quot;#,##0\);&quot; ￦&quot;\-_)"/>
    <numFmt numFmtId="218" formatCode="#,##0;[Red]\-#,##0;\-"/>
    <numFmt numFmtId="219" formatCode="#,##0.00_ "/>
    <numFmt numFmtId="220" formatCode="0.00000_);[Red]\(0.00000\)"/>
    <numFmt numFmtId="221" formatCode="0.000_ "/>
    <numFmt numFmtId="222" formatCode="0.00000_ ;[Red]\-0.00000\ "/>
    <numFmt numFmtId="223" formatCode="0.0000000000000%"/>
    <numFmt numFmtId="226" formatCode="0.00_ "/>
    <numFmt numFmtId="228" formatCode="0.000000000_ "/>
    <numFmt numFmtId="229" formatCode="0.0000000000_);[Red]\(0.0000000000\)"/>
    <numFmt numFmtId="230" formatCode="0.0000000_ "/>
    <numFmt numFmtId="231" formatCode="0.000000000000_);[Red]\(0.000000000000\)"/>
  </numFmts>
  <fonts count="148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C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6"/>
      <color rgb="FFFF0000"/>
      <name val="맑은 고딕"/>
      <family val="3"/>
      <charset val="129"/>
      <scheme val="minor"/>
    </font>
    <font>
      <b/>
      <sz val="11"/>
      <color rgb="FF00FF00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  <font>
      <b/>
      <sz val="16"/>
      <color indexed="81"/>
      <name val="돋움"/>
      <family val="3"/>
      <charset val="129"/>
    </font>
    <font>
      <b/>
      <sz val="11"/>
      <color rgb="FFFFC000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8" tint="0.79998168889431442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2"/>
      <name val="Arial"/>
      <family val="2"/>
    </font>
    <font>
      <sz val="10"/>
      <name val="Arial"/>
      <family val="2"/>
    </font>
    <font>
      <sz val="10"/>
      <name val="바탕체"/>
      <family val="1"/>
      <charset val="129"/>
    </font>
    <font>
      <b/>
      <sz val="10"/>
      <name val="MS Sans Serif"/>
      <family val="2"/>
    </font>
    <font>
      <sz val="1"/>
      <color indexed="18"/>
      <name val="Courier"/>
      <family val="3"/>
    </font>
    <font>
      <sz val="12"/>
      <name val="바탕체"/>
      <family val="1"/>
      <charset val="129"/>
    </font>
    <font>
      <sz val="11"/>
      <name val="?¸¿?"/>
      <family val="3"/>
      <charset val="129"/>
    </font>
    <font>
      <sz val="12"/>
      <name val="¸??¶"/>
      <family val="3"/>
      <charset val="129"/>
    </font>
    <font>
      <sz val="10"/>
      <name val="굴림체"/>
      <family val="3"/>
      <charset val="129"/>
    </font>
    <font>
      <sz val="14"/>
      <name val="¾©"/>
      <family val="3"/>
      <charset val="129"/>
    </font>
    <font>
      <sz val="12"/>
      <name val="¾©"/>
      <family val="3"/>
      <charset val="129"/>
    </font>
    <font>
      <sz val="11"/>
      <color indexed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indexed="8"/>
      <name val="돋움"/>
      <family val="3"/>
      <charset val="129"/>
    </font>
    <font>
      <sz val="11"/>
      <color indexed="9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11"/>
      <color indexed="9"/>
      <name val="돋움"/>
      <family val="3"/>
      <charset val="129"/>
    </font>
    <font>
      <sz val="11"/>
      <name val="μ¸¿o"/>
      <family val="3"/>
      <charset val="129"/>
    </font>
    <font>
      <sz val="12"/>
      <name val="¸íÁ¶"/>
      <family val="3"/>
      <charset val="129"/>
    </font>
    <font>
      <sz val="12"/>
      <name val="¹UAAA¼"/>
      <family val="1"/>
      <charset val="129"/>
    </font>
    <font>
      <sz val="12"/>
      <name val="굴림"/>
      <family val="3"/>
      <charset val="129"/>
    </font>
    <font>
      <sz val="11"/>
      <name val="µ¸¿ò"/>
      <family val="3"/>
      <charset val="129"/>
    </font>
    <font>
      <sz val="10"/>
      <name val="MS Sans Serif"/>
      <family val="2"/>
    </font>
    <font>
      <sz val="11"/>
      <color indexed="20"/>
      <name val="맑은 고딕"/>
      <family val="3"/>
      <charset val="129"/>
    </font>
    <font>
      <sz val="12"/>
      <name val="System"/>
      <family val="2"/>
      <charset val="129"/>
    </font>
    <font>
      <b/>
      <sz val="11"/>
      <color indexed="52"/>
      <name val="맑은 고딕"/>
      <family val="3"/>
      <charset val="129"/>
    </font>
    <font>
      <b/>
      <sz val="10"/>
      <name val="Helv"/>
      <family val="2"/>
    </font>
    <font>
      <b/>
      <sz val="11"/>
      <color indexed="9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sz val="11"/>
      <color indexed="17"/>
      <name val="맑은 고딕"/>
      <family val="3"/>
      <charset val="129"/>
    </font>
    <font>
      <sz val="8"/>
      <name val="Arial"/>
      <family val="2"/>
    </font>
    <font>
      <b/>
      <sz val="12"/>
      <color indexed="8"/>
      <name val="Times New Roman"/>
      <family val="1"/>
    </font>
    <font>
      <b/>
      <sz val="12"/>
      <name val="Helv"/>
      <family val="2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u/>
      <sz val="10"/>
      <color indexed="12"/>
      <name val="MS Sans Serif"/>
      <family val="2"/>
    </font>
    <font>
      <sz val="11"/>
      <color indexed="62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name val="Helv"/>
      <family val="2"/>
    </font>
    <font>
      <sz val="11"/>
      <color indexed="60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sz val="10"/>
      <color indexed="9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b/>
      <sz val="10"/>
      <name val="Times New Roman"/>
      <family val="1"/>
    </font>
    <font>
      <b/>
      <sz val="18"/>
      <color indexed="56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1"/>
      <color indexed="10"/>
      <name val="돋움"/>
      <family val="3"/>
      <charset val="129"/>
    </font>
    <font>
      <b/>
      <sz val="11"/>
      <color rgb="FFFA7D00"/>
      <name val="맑은 고딕"/>
      <family val="3"/>
      <charset val="129"/>
      <scheme val="minor"/>
    </font>
    <font>
      <b/>
      <sz val="11"/>
      <color indexed="52"/>
      <name val="돋움"/>
      <family val="3"/>
      <charset val="129"/>
    </font>
    <font>
      <sz val="10"/>
      <name val="Helv"/>
      <family val="2"/>
    </font>
    <font>
      <sz val="11"/>
      <color rgb="FF9C0006"/>
      <name val="맑은 고딕"/>
      <family val="3"/>
      <charset val="129"/>
      <scheme val="minor"/>
    </font>
    <font>
      <sz val="11"/>
      <color indexed="20"/>
      <name val="돋움"/>
      <family val="3"/>
      <charset val="129"/>
    </font>
    <font>
      <u/>
      <sz val="9.35"/>
      <color indexed="36"/>
      <name val="돋움"/>
      <family val="3"/>
      <charset val="129"/>
    </font>
    <font>
      <sz val="8"/>
      <color indexed="8"/>
      <name val="Arial"/>
      <family val="2"/>
    </font>
    <font>
      <sz val="14"/>
      <name val="뼥??"/>
      <family val="3"/>
      <charset val="129"/>
    </font>
    <font>
      <sz val="14"/>
      <name val="뼻뮝"/>
      <family val="3"/>
      <charset val="129"/>
    </font>
    <font>
      <sz val="10"/>
      <name val="Times New Roman"/>
      <family val="1"/>
    </font>
    <font>
      <sz val="11"/>
      <color rgb="FF9C6500"/>
      <name val="맑은 고딕"/>
      <family val="3"/>
      <charset val="129"/>
      <scheme val="minor"/>
    </font>
    <font>
      <sz val="11"/>
      <color indexed="60"/>
      <name val="돋움"/>
      <family val="3"/>
      <charset val="129"/>
    </font>
    <font>
      <sz val="12"/>
      <name val="뼻뮝"/>
      <family val="3"/>
      <charset val="129"/>
    </font>
    <font>
      <sz val="12"/>
      <name val="뼻뮝"/>
      <family val="1"/>
      <charset val="129"/>
    </font>
    <font>
      <i/>
      <sz val="11"/>
      <color rgb="FF7F7F7F"/>
      <name val="맑은 고딕"/>
      <family val="3"/>
      <charset val="129"/>
      <scheme val="minor"/>
    </font>
    <font>
      <i/>
      <sz val="11"/>
      <color indexed="23"/>
      <name val="돋움"/>
      <family val="3"/>
      <charset val="129"/>
    </font>
    <font>
      <b/>
      <sz val="11"/>
      <color indexed="9"/>
      <name val="돋움"/>
      <family val="3"/>
      <charset val="129"/>
    </font>
    <font>
      <sz val="11"/>
      <color rgb="FFFA7D00"/>
      <name val="맑은 고딕"/>
      <family val="3"/>
      <charset val="129"/>
      <scheme val="minor"/>
    </font>
    <font>
      <sz val="11"/>
      <color indexed="52"/>
      <name val="돋움"/>
      <family val="3"/>
      <charset val="129"/>
    </font>
    <font>
      <b/>
      <sz val="11"/>
      <color indexed="8"/>
      <name val="돋움"/>
      <family val="3"/>
      <charset val="129"/>
    </font>
    <font>
      <sz val="12"/>
      <name val="Times New Roman"/>
      <family val="1"/>
    </font>
    <font>
      <sz val="11"/>
      <color rgb="FF3F3F76"/>
      <name val="맑은 고딕"/>
      <family val="3"/>
      <charset val="129"/>
      <scheme val="minor"/>
    </font>
    <font>
      <sz val="11"/>
      <color indexed="62"/>
      <name val="돋움"/>
      <family val="3"/>
      <charset val="129"/>
    </font>
    <font>
      <sz val="10"/>
      <color indexed="24"/>
      <name val="MS Sans Serif"/>
      <family val="2"/>
    </font>
    <font>
      <b/>
      <sz val="15"/>
      <color theme="3"/>
      <name val="맑은 고딕"/>
      <family val="3"/>
      <charset val="129"/>
      <scheme val="minor"/>
    </font>
    <font>
      <b/>
      <sz val="15"/>
      <color indexed="56"/>
      <name val="돋움"/>
      <family val="3"/>
      <charset val="129"/>
    </font>
    <font>
      <b/>
      <sz val="18"/>
      <color theme="3"/>
      <name val="맑은 고딕"/>
      <family val="3"/>
      <charset val="129"/>
      <scheme val="major"/>
    </font>
    <font>
      <b/>
      <sz val="13"/>
      <color theme="3"/>
      <name val="맑은 고딕"/>
      <family val="3"/>
      <charset val="129"/>
      <scheme val="minor"/>
    </font>
    <font>
      <b/>
      <sz val="13"/>
      <color indexed="56"/>
      <name val="돋움"/>
      <family val="3"/>
      <charset val="129"/>
    </font>
    <font>
      <b/>
      <sz val="11"/>
      <color theme="3"/>
      <name val="맑은 고딕"/>
      <family val="3"/>
      <charset val="129"/>
      <scheme val="minor"/>
    </font>
    <font>
      <b/>
      <sz val="11"/>
      <color indexed="56"/>
      <name val="돋움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1"/>
      <color indexed="17"/>
      <name val="돋움"/>
      <family val="3"/>
      <charset val="129"/>
    </font>
    <font>
      <b/>
      <sz val="11"/>
      <color rgb="FF3F3F3F"/>
      <name val="맑은 고딕"/>
      <family val="3"/>
      <charset val="129"/>
      <scheme val="minor"/>
    </font>
    <font>
      <b/>
      <sz val="11"/>
      <color indexed="63"/>
      <name val="돋움"/>
      <family val="3"/>
      <charset val="129"/>
    </font>
    <font>
      <b/>
      <sz val="11"/>
      <color rgb="FF92D050"/>
      <name val="맑은 고딕"/>
      <family val="3"/>
      <charset val="129"/>
      <scheme val="minor"/>
    </font>
    <font>
      <b/>
      <sz val="11"/>
      <color rgb="FF00B0F0"/>
      <name val="맑은 고딕"/>
      <family val="3"/>
      <charset val="129"/>
      <scheme val="minor"/>
    </font>
    <font>
      <b/>
      <sz val="11"/>
      <color theme="5" tint="0.79998168889431442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0"/>
      <color indexed="10"/>
      <name val="맑은 고딕"/>
      <family val="3"/>
      <charset val="129"/>
    </font>
    <font>
      <b/>
      <sz val="10"/>
      <color indexed="52"/>
      <name val="맑은 고딕"/>
      <family val="3"/>
      <charset val="129"/>
    </font>
    <font>
      <sz val="10"/>
      <color indexed="20"/>
      <name val="맑은 고딕"/>
      <family val="3"/>
      <charset val="129"/>
    </font>
    <font>
      <sz val="10"/>
      <color indexed="60"/>
      <name val="맑은 고딕"/>
      <family val="3"/>
      <charset val="129"/>
    </font>
    <font>
      <i/>
      <sz val="10"/>
      <color indexed="23"/>
      <name val="맑은 고딕"/>
      <family val="3"/>
      <charset val="129"/>
    </font>
    <font>
      <b/>
      <sz val="10"/>
      <color indexed="9"/>
      <name val="맑은 고딕"/>
      <family val="3"/>
      <charset val="129"/>
    </font>
    <font>
      <sz val="10"/>
      <color indexed="52"/>
      <name val="맑은 고딕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62"/>
      <name val="맑은 고딕"/>
      <family val="3"/>
      <charset val="129"/>
    </font>
    <font>
      <b/>
      <sz val="18"/>
      <color indexed="62"/>
      <name val="맑은 고딕"/>
      <family val="3"/>
      <charset val="129"/>
    </font>
    <font>
      <b/>
      <sz val="15"/>
      <color indexed="62"/>
      <name val="맑은 고딕"/>
      <family val="3"/>
      <charset val="129"/>
    </font>
    <font>
      <b/>
      <sz val="13"/>
      <color indexed="62"/>
      <name val="맑은 고딕"/>
      <family val="3"/>
      <charset val="129"/>
    </font>
    <font>
      <b/>
      <sz val="11"/>
      <color indexed="62"/>
      <name val="맑은 고딕"/>
      <family val="3"/>
      <charset val="129"/>
    </font>
    <font>
      <sz val="10"/>
      <color indexed="17"/>
      <name val="맑은 고딕"/>
      <family val="3"/>
      <charset val="129"/>
    </font>
    <font>
      <b/>
      <sz val="10"/>
      <color indexed="63"/>
      <name val="맑은 고딕"/>
      <family val="3"/>
      <charset val="129"/>
    </font>
  </fonts>
  <fills count="7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374370555742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rgb="FF7030A0"/>
        <bgColor indexed="64"/>
      </patternFill>
    </fill>
    <fill>
      <patternFill patternType="solid">
        <fgColor theme="3" tint="0.59999389629810485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10"/>
      </right>
      <top style="thin">
        <color indexed="10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</borders>
  <cellStyleXfs count="18659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2" applyNumberFormat="0" applyFill="0" applyAlignment="0" applyProtection="0">
      <alignment vertical="center"/>
    </xf>
    <xf numFmtId="0" fontId="21" fillId="0" borderId="3" applyNumberFormat="0" applyFill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6" fillId="11" borderId="5" applyNumberFormat="0" applyAlignment="0" applyProtection="0">
      <alignment vertical="center"/>
    </xf>
    <xf numFmtId="0" fontId="27" fillId="12" borderId="6" applyNumberFormat="0" applyAlignment="0" applyProtection="0">
      <alignment vertical="center"/>
    </xf>
    <xf numFmtId="0" fontId="28" fillId="12" borderId="5" applyNumberFormat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30" fillId="13" borderId="8" applyNumberFormat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" fillId="14" borderId="9" applyNumberFormat="0" applyFon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0" borderId="10" applyNumberFormat="0" applyFill="0" applyAlignment="0" applyProtection="0">
      <alignment vertical="center"/>
    </xf>
    <xf numFmtId="0" fontId="34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4" fillId="18" borderId="0" applyNumberFormat="0" applyBorder="0" applyAlignment="0" applyProtection="0">
      <alignment vertical="center"/>
    </xf>
    <xf numFmtId="0" fontId="34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4" fillId="22" borderId="0" applyNumberFormat="0" applyBorder="0" applyAlignment="0" applyProtection="0">
      <alignment vertical="center"/>
    </xf>
    <xf numFmtId="0" fontId="34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4" fillId="26" borderId="0" applyNumberFormat="0" applyBorder="0" applyAlignment="0" applyProtection="0">
      <alignment vertical="center"/>
    </xf>
    <xf numFmtId="0" fontId="34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4" fillId="30" borderId="0" applyNumberFormat="0" applyBorder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4" fillId="34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" fillId="36" borderId="0" applyNumberFormat="0" applyBorder="0" applyAlignment="0" applyProtection="0">
      <alignment vertical="center"/>
    </xf>
    <xf numFmtId="0" fontId="3" fillId="37" borderId="0" applyNumberFormat="0" applyBorder="0" applyAlignment="0" applyProtection="0">
      <alignment vertical="center"/>
    </xf>
    <xf numFmtId="0" fontId="34" fillId="38" borderId="0" applyNumberFormat="0" applyBorder="0" applyAlignment="0" applyProtection="0">
      <alignment vertical="center"/>
    </xf>
    <xf numFmtId="0" fontId="37" fillId="0" borderId="0">
      <alignment vertical="center"/>
    </xf>
    <xf numFmtId="0" fontId="3" fillId="0" borderId="0">
      <alignment vertical="center"/>
    </xf>
    <xf numFmtId="0" fontId="40" fillId="0" borderId="0"/>
    <xf numFmtId="0" fontId="39" fillId="0" borderId="0"/>
    <xf numFmtId="0" fontId="41" fillId="0" borderId="0" applyNumberFormat="0" applyFill="0" applyBorder="0" applyAlignment="0" applyProtection="0"/>
    <xf numFmtId="200" fontId="42" fillId="0" borderId="0">
      <protection locked="0"/>
    </xf>
    <xf numFmtId="0" fontId="43" fillId="0" borderId="0"/>
    <xf numFmtId="0" fontId="43" fillId="0" borderId="0"/>
    <xf numFmtId="200" fontId="42" fillId="0" borderId="0">
      <protection locked="0"/>
    </xf>
    <xf numFmtId="200" fontId="42" fillId="0" borderId="0">
      <protection locked="0"/>
    </xf>
    <xf numFmtId="201" fontId="44" fillId="0" borderId="0" applyFont="0" applyFill="0" applyBorder="0" applyAlignment="0" applyProtection="0"/>
    <xf numFmtId="200" fontId="42" fillId="0" borderId="0">
      <protection locked="0"/>
    </xf>
    <xf numFmtId="200" fontId="42" fillId="0" borderId="0">
      <protection locked="0"/>
    </xf>
    <xf numFmtId="200" fontId="42" fillId="0" borderId="0">
      <protection locked="0"/>
    </xf>
    <xf numFmtId="200" fontId="42" fillId="0" borderId="0">
      <protection locked="0"/>
    </xf>
    <xf numFmtId="202" fontId="45" fillId="0" borderId="0" applyFont="0" applyFill="0" applyBorder="0" applyAlignment="0" applyProtection="0"/>
    <xf numFmtId="0" fontId="39" fillId="0" borderId="0"/>
    <xf numFmtId="178" fontId="46" fillId="47" borderId="14"/>
    <xf numFmtId="0" fontId="43" fillId="0" borderId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/>
    <xf numFmtId="0" fontId="39" fillId="0" borderId="0"/>
    <xf numFmtId="0" fontId="39" fillId="0" borderId="0" applyNumberFormat="0" applyFill="0" applyBorder="0" applyAlignment="0" applyProtection="0"/>
    <xf numFmtId="0" fontId="43" fillId="0" borderId="0"/>
    <xf numFmtId="0" fontId="43" fillId="0" borderId="0"/>
    <xf numFmtId="0" fontId="43" fillId="0" borderId="0"/>
    <xf numFmtId="0" fontId="39" fillId="0" borderId="0"/>
    <xf numFmtId="0" fontId="39" fillId="0" borderId="0" applyFont="0" applyFill="0" applyBorder="0" applyAlignment="0" applyProtection="0"/>
    <xf numFmtId="0" fontId="39" fillId="0" borderId="0" applyFont="0" applyFill="0" applyBorder="0" applyAlignment="0" applyProtection="0"/>
    <xf numFmtId="200" fontId="42" fillId="0" borderId="0">
      <protection locked="0"/>
    </xf>
    <xf numFmtId="40" fontId="47" fillId="0" borderId="0" applyFont="0" applyFill="0" applyBorder="0" applyAlignment="0" applyProtection="0"/>
    <xf numFmtId="200" fontId="42" fillId="0" borderId="0">
      <protection locked="0"/>
    </xf>
    <xf numFmtId="200" fontId="42" fillId="0" borderId="0">
      <protection locked="0"/>
    </xf>
    <xf numFmtId="200" fontId="42" fillId="0" borderId="0">
      <protection locked="0"/>
    </xf>
    <xf numFmtId="200" fontId="42" fillId="0" borderId="0">
      <protection locked="0"/>
    </xf>
    <xf numFmtId="0" fontId="48" fillId="0" borderId="0"/>
    <xf numFmtId="0" fontId="48" fillId="0" borderId="0"/>
    <xf numFmtId="200" fontId="42" fillId="0" borderId="0">
      <protection locked="0"/>
    </xf>
    <xf numFmtId="200" fontId="42" fillId="0" borderId="0">
      <protection locked="0"/>
    </xf>
    <xf numFmtId="0" fontId="49" fillId="48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51" fillId="48" borderId="0" applyNumberFormat="0" applyBorder="0" applyAlignment="0" applyProtection="0">
      <alignment vertical="center"/>
    </xf>
    <xf numFmtId="0" fontId="51" fillId="48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51" fillId="49" borderId="0" applyNumberFormat="0" applyBorder="0" applyAlignment="0" applyProtection="0">
      <alignment vertical="center"/>
    </xf>
    <xf numFmtId="0" fontId="51" fillId="49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51" fillId="50" borderId="0" applyNumberFormat="0" applyBorder="0" applyAlignment="0" applyProtection="0">
      <alignment vertical="center"/>
    </xf>
    <xf numFmtId="0" fontId="51" fillId="50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50" fillId="28" borderId="0" applyNumberFormat="0" applyBorder="0" applyAlignment="0" applyProtection="0">
      <alignment vertical="center"/>
    </xf>
    <xf numFmtId="0" fontId="50" fillId="28" borderId="0" applyNumberFormat="0" applyBorder="0" applyAlignment="0" applyProtection="0">
      <alignment vertical="center"/>
    </xf>
    <xf numFmtId="0" fontId="50" fillId="28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50" fillId="28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50" fillId="28" borderId="0" applyNumberFormat="0" applyBorder="0" applyAlignment="0" applyProtection="0">
      <alignment vertical="center"/>
    </xf>
    <xf numFmtId="0" fontId="50" fillId="28" borderId="0" applyNumberFormat="0" applyBorder="0" applyAlignment="0" applyProtection="0">
      <alignment vertical="center"/>
    </xf>
    <xf numFmtId="0" fontId="50" fillId="28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50" fillId="28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50" fillId="28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50" fillId="28" borderId="0" applyNumberFormat="0" applyBorder="0" applyAlignment="0" applyProtection="0">
      <alignment vertical="center"/>
    </xf>
    <xf numFmtId="0" fontId="50" fillId="28" borderId="0" applyNumberFormat="0" applyBorder="0" applyAlignment="0" applyProtection="0">
      <alignment vertical="center"/>
    </xf>
    <xf numFmtId="0" fontId="50" fillId="28" borderId="0" applyNumberFormat="0" applyBorder="0" applyAlignment="0" applyProtection="0">
      <alignment vertical="center"/>
    </xf>
    <xf numFmtId="0" fontId="50" fillId="28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51" fillId="51" borderId="0" applyNumberFormat="0" applyBorder="0" applyAlignment="0" applyProtection="0">
      <alignment vertical="center"/>
    </xf>
    <xf numFmtId="0" fontId="51" fillId="51" borderId="0" applyNumberFormat="0" applyBorder="0" applyAlignment="0" applyProtection="0">
      <alignment vertical="center"/>
    </xf>
    <xf numFmtId="0" fontId="50" fillId="28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50" fillId="28" borderId="0" applyNumberFormat="0" applyBorder="0" applyAlignment="0" applyProtection="0">
      <alignment vertical="center"/>
    </xf>
    <xf numFmtId="0" fontId="50" fillId="28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50" fillId="28" borderId="0" applyNumberFormat="0" applyBorder="0" applyAlignment="0" applyProtection="0">
      <alignment vertical="center"/>
    </xf>
    <xf numFmtId="0" fontId="50" fillId="28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50" fillId="28" borderId="0" applyNumberFormat="0" applyBorder="0" applyAlignment="0" applyProtection="0">
      <alignment vertical="center"/>
    </xf>
    <xf numFmtId="0" fontId="50" fillId="28" borderId="0" applyNumberFormat="0" applyBorder="0" applyAlignment="0" applyProtection="0">
      <alignment vertical="center"/>
    </xf>
    <xf numFmtId="0" fontId="50" fillId="28" borderId="0" applyNumberFormat="0" applyBorder="0" applyAlignment="0" applyProtection="0">
      <alignment vertical="center"/>
    </xf>
    <xf numFmtId="0" fontId="50" fillId="28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50" fillId="28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50" fillId="28" borderId="0" applyNumberFormat="0" applyBorder="0" applyAlignment="0" applyProtection="0">
      <alignment vertical="center"/>
    </xf>
    <xf numFmtId="0" fontId="50" fillId="28" borderId="0" applyNumberFormat="0" applyBorder="0" applyAlignment="0" applyProtection="0">
      <alignment vertical="center"/>
    </xf>
    <xf numFmtId="0" fontId="50" fillId="28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50" fillId="28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50" fillId="28" borderId="0" applyNumberFormat="0" applyBorder="0" applyAlignment="0" applyProtection="0">
      <alignment vertical="center"/>
    </xf>
    <xf numFmtId="0" fontId="50" fillId="28" borderId="0" applyNumberFormat="0" applyBorder="0" applyAlignment="0" applyProtection="0">
      <alignment vertical="center"/>
    </xf>
    <xf numFmtId="0" fontId="50" fillId="28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50" fillId="28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50" fillId="32" borderId="0" applyNumberFormat="0" applyBorder="0" applyAlignment="0" applyProtection="0">
      <alignment vertical="center"/>
    </xf>
    <xf numFmtId="0" fontId="50" fillId="32" borderId="0" applyNumberFormat="0" applyBorder="0" applyAlignment="0" applyProtection="0">
      <alignment vertical="center"/>
    </xf>
    <xf numFmtId="0" fontId="50" fillId="3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50" fillId="3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50" fillId="32" borderId="0" applyNumberFormat="0" applyBorder="0" applyAlignment="0" applyProtection="0">
      <alignment vertical="center"/>
    </xf>
    <xf numFmtId="0" fontId="50" fillId="32" borderId="0" applyNumberFormat="0" applyBorder="0" applyAlignment="0" applyProtection="0">
      <alignment vertical="center"/>
    </xf>
    <xf numFmtId="0" fontId="50" fillId="3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50" fillId="3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50" fillId="3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50" fillId="32" borderId="0" applyNumberFormat="0" applyBorder="0" applyAlignment="0" applyProtection="0">
      <alignment vertical="center"/>
    </xf>
    <xf numFmtId="0" fontId="50" fillId="32" borderId="0" applyNumberFormat="0" applyBorder="0" applyAlignment="0" applyProtection="0">
      <alignment vertical="center"/>
    </xf>
    <xf numFmtId="0" fontId="50" fillId="32" borderId="0" applyNumberFormat="0" applyBorder="0" applyAlignment="0" applyProtection="0">
      <alignment vertical="center"/>
    </xf>
    <xf numFmtId="0" fontId="50" fillId="3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51" fillId="52" borderId="0" applyNumberFormat="0" applyBorder="0" applyAlignment="0" applyProtection="0">
      <alignment vertical="center"/>
    </xf>
    <xf numFmtId="0" fontId="51" fillId="52" borderId="0" applyNumberFormat="0" applyBorder="0" applyAlignment="0" applyProtection="0">
      <alignment vertical="center"/>
    </xf>
    <xf numFmtId="0" fontId="50" fillId="3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50" fillId="32" borderId="0" applyNumberFormat="0" applyBorder="0" applyAlignment="0" applyProtection="0">
      <alignment vertical="center"/>
    </xf>
    <xf numFmtId="0" fontId="50" fillId="3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50" fillId="32" borderId="0" applyNumberFormat="0" applyBorder="0" applyAlignment="0" applyProtection="0">
      <alignment vertical="center"/>
    </xf>
    <xf numFmtId="0" fontId="50" fillId="3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50" fillId="32" borderId="0" applyNumberFormat="0" applyBorder="0" applyAlignment="0" applyProtection="0">
      <alignment vertical="center"/>
    </xf>
    <xf numFmtId="0" fontId="50" fillId="32" borderId="0" applyNumberFormat="0" applyBorder="0" applyAlignment="0" applyProtection="0">
      <alignment vertical="center"/>
    </xf>
    <xf numFmtId="0" fontId="50" fillId="32" borderId="0" applyNumberFormat="0" applyBorder="0" applyAlignment="0" applyProtection="0">
      <alignment vertical="center"/>
    </xf>
    <xf numFmtId="0" fontId="50" fillId="3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50" fillId="3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50" fillId="32" borderId="0" applyNumberFormat="0" applyBorder="0" applyAlignment="0" applyProtection="0">
      <alignment vertical="center"/>
    </xf>
    <xf numFmtId="0" fontId="50" fillId="32" borderId="0" applyNumberFormat="0" applyBorder="0" applyAlignment="0" applyProtection="0">
      <alignment vertical="center"/>
    </xf>
    <xf numFmtId="0" fontId="50" fillId="3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50" fillId="3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50" fillId="32" borderId="0" applyNumberFormat="0" applyBorder="0" applyAlignment="0" applyProtection="0">
      <alignment vertical="center"/>
    </xf>
    <xf numFmtId="0" fontId="50" fillId="32" borderId="0" applyNumberFormat="0" applyBorder="0" applyAlignment="0" applyProtection="0">
      <alignment vertical="center"/>
    </xf>
    <xf numFmtId="0" fontId="50" fillId="3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50" fillId="3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50" fillId="36" borderId="0" applyNumberFormat="0" applyBorder="0" applyAlignment="0" applyProtection="0">
      <alignment vertical="center"/>
    </xf>
    <xf numFmtId="0" fontId="50" fillId="36" borderId="0" applyNumberFormat="0" applyBorder="0" applyAlignment="0" applyProtection="0">
      <alignment vertical="center"/>
    </xf>
    <xf numFmtId="0" fontId="50" fillId="36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50" fillId="36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50" fillId="36" borderId="0" applyNumberFormat="0" applyBorder="0" applyAlignment="0" applyProtection="0">
      <alignment vertical="center"/>
    </xf>
    <xf numFmtId="0" fontId="50" fillId="36" borderId="0" applyNumberFormat="0" applyBorder="0" applyAlignment="0" applyProtection="0">
      <alignment vertical="center"/>
    </xf>
    <xf numFmtId="0" fontId="50" fillId="36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50" fillId="36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50" fillId="36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50" fillId="36" borderId="0" applyNumberFormat="0" applyBorder="0" applyAlignment="0" applyProtection="0">
      <alignment vertical="center"/>
    </xf>
    <xf numFmtId="0" fontId="50" fillId="36" borderId="0" applyNumberFormat="0" applyBorder="0" applyAlignment="0" applyProtection="0">
      <alignment vertical="center"/>
    </xf>
    <xf numFmtId="0" fontId="50" fillId="36" borderId="0" applyNumberFormat="0" applyBorder="0" applyAlignment="0" applyProtection="0">
      <alignment vertical="center"/>
    </xf>
    <xf numFmtId="0" fontId="50" fillId="36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51" fillId="53" borderId="0" applyNumberFormat="0" applyBorder="0" applyAlignment="0" applyProtection="0">
      <alignment vertical="center"/>
    </xf>
    <xf numFmtId="0" fontId="51" fillId="53" borderId="0" applyNumberFormat="0" applyBorder="0" applyAlignment="0" applyProtection="0">
      <alignment vertical="center"/>
    </xf>
    <xf numFmtId="0" fontId="50" fillId="36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50" fillId="36" borderId="0" applyNumberFormat="0" applyBorder="0" applyAlignment="0" applyProtection="0">
      <alignment vertical="center"/>
    </xf>
    <xf numFmtId="0" fontId="50" fillId="36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50" fillId="36" borderId="0" applyNumberFormat="0" applyBorder="0" applyAlignment="0" applyProtection="0">
      <alignment vertical="center"/>
    </xf>
    <xf numFmtId="0" fontId="50" fillId="36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50" fillId="36" borderId="0" applyNumberFormat="0" applyBorder="0" applyAlignment="0" applyProtection="0">
      <alignment vertical="center"/>
    </xf>
    <xf numFmtId="0" fontId="50" fillId="36" borderId="0" applyNumberFormat="0" applyBorder="0" applyAlignment="0" applyProtection="0">
      <alignment vertical="center"/>
    </xf>
    <xf numFmtId="0" fontId="50" fillId="36" borderId="0" applyNumberFormat="0" applyBorder="0" applyAlignment="0" applyProtection="0">
      <alignment vertical="center"/>
    </xf>
    <xf numFmtId="0" fontId="50" fillId="36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50" fillId="36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50" fillId="36" borderId="0" applyNumberFormat="0" applyBorder="0" applyAlignment="0" applyProtection="0">
      <alignment vertical="center"/>
    </xf>
    <xf numFmtId="0" fontId="50" fillId="36" borderId="0" applyNumberFormat="0" applyBorder="0" applyAlignment="0" applyProtection="0">
      <alignment vertical="center"/>
    </xf>
    <xf numFmtId="0" fontId="50" fillId="36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50" fillId="36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50" fillId="36" borderId="0" applyNumberFormat="0" applyBorder="0" applyAlignment="0" applyProtection="0">
      <alignment vertical="center"/>
    </xf>
    <xf numFmtId="0" fontId="50" fillId="36" borderId="0" applyNumberFormat="0" applyBorder="0" applyAlignment="0" applyProtection="0">
      <alignment vertical="center"/>
    </xf>
    <xf numFmtId="0" fontId="50" fillId="36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50" fillId="36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51" fillId="54" borderId="0" applyNumberFormat="0" applyBorder="0" applyAlignment="0" applyProtection="0">
      <alignment vertical="center"/>
    </xf>
    <xf numFmtId="0" fontId="51" fillId="54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51" fillId="55" borderId="0" applyNumberFormat="0" applyBorder="0" applyAlignment="0" applyProtection="0">
      <alignment vertical="center"/>
    </xf>
    <xf numFmtId="0" fontId="51" fillId="55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51" fillId="56" borderId="0" applyNumberFormat="0" applyBorder="0" applyAlignment="0" applyProtection="0">
      <alignment vertical="center"/>
    </xf>
    <xf numFmtId="0" fontId="51" fillId="56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50" fillId="29" borderId="0" applyNumberFormat="0" applyBorder="0" applyAlignment="0" applyProtection="0">
      <alignment vertical="center"/>
    </xf>
    <xf numFmtId="0" fontId="50" fillId="29" borderId="0" applyNumberFormat="0" applyBorder="0" applyAlignment="0" applyProtection="0">
      <alignment vertical="center"/>
    </xf>
    <xf numFmtId="0" fontId="50" fillId="29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50" fillId="29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50" fillId="29" borderId="0" applyNumberFormat="0" applyBorder="0" applyAlignment="0" applyProtection="0">
      <alignment vertical="center"/>
    </xf>
    <xf numFmtId="0" fontId="50" fillId="29" borderId="0" applyNumberFormat="0" applyBorder="0" applyAlignment="0" applyProtection="0">
      <alignment vertical="center"/>
    </xf>
    <xf numFmtId="0" fontId="50" fillId="29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50" fillId="29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50" fillId="29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50" fillId="29" borderId="0" applyNumberFormat="0" applyBorder="0" applyAlignment="0" applyProtection="0">
      <alignment vertical="center"/>
    </xf>
    <xf numFmtId="0" fontId="50" fillId="29" borderId="0" applyNumberFormat="0" applyBorder="0" applyAlignment="0" applyProtection="0">
      <alignment vertical="center"/>
    </xf>
    <xf numFmtId="0" fontId="50" fillId="29" borderId="0" applyNumberFormat="0" applyBorder="0" applyAlignment="0" applyProtection="0">
      <alignment vertical="center"/>
    </xf>
    <xf numFmtId="0" fontId="50" fillId="29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51" fillId="51" borderId="0" applyNumberFormat="0" applyBorder="0" applyAlignment="0" applyProtection="0">
      <alignment vertical="center"/>
    </xf>
    <xf numFmtId="0" fontId="51" fillId="51" borderId="0" applyNumberFormat="0" applyBorder="0" applyAlignment="0" applyProtection="0">
      <alignment vertical="center"/>
    </xf>
    <xf numFmtId="0" fontId="50" fillId="29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50" fillId="29" borderId="0" applyNumberFormat="0" applyBorder="0" applyAlignment="0" applyProtection="0">
      <alignment vertical="center"/>
    </xf>
    <xf numFmtId="0" fontId="50" fillId="29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50" fillId="29" borderId="0" applyNumberFormat="0" applyBorder="0" applyAlignment="0" applyProtection="0">
      <alignment vertical="center"/>
    </xf>
    <xf numFmtId="0" fontId="50" fillId="29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50" fillId="29" borderId="0" applyNumberFormat="0" applyBorder="0" applyAlignment="0" applyProtection="0">
      <alignment vertical="center"/>
    </xf>
    <xf numFmtId="0" fontId="50" fillId="29" borderId="0" applyNumberFormat="0" applyBorder="0" applyAlignment="0" applyProtection="0">
      <alignment vertical="center"/>
    </xf>
    <xf numFmtId="0" fontId="50" fillId="29" borderId="0" applyNumberFormat="0" applyBorder="0" applyAlignment="0" applyProtection="0">
      <alignment vertical="center"/>
    </xf>
    <xf numFmtId="0" fontId="50" fillId="29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50" fillId="29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50" fillId="29" borderId="0" applyNumberFormat="0" applyBorder="0" applyAlignment="0" applyProtection="0">
      <alignment vertical="center"/>
    </xf>
    <xf numFmtId="0" fontId="50" fillId="29" borderId="0" applyNumberFormat="0" applyBorder="0" applyAlignment="0" applyProtection="0">
      <alignment vertical="center"/>
    </xf>
    <xf numFmtId="0" fontId="50" fillId="29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50" fillId="29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50" fillId="29" borderId="0" applyNumberFormat="0" applyBorder="0" applyAlignment="0" applyProtection="0">
      <alignment vertical="center"/>
    </xf>
    <xf numFmtId="0" fontId="50" fillId="29" borderId="0" applyNumberFormat="0" applyBorder="0" applyAlignment="0" applyProtection="0">
      <alignment vertical="center"/>
    </xf>
    <xf numFmtId="0" fontId="50" fillId="29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50" fillId="29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50" fillId="33" borderId="0" applyNumberFormat="0" applyBorder="0" applyAlignment="0" applyProtection="0">
      <alignment vertical="center"/>
    </xf>
    <xf numFmtId="0" fontId="50" fillId="33" borderId="0" applyNumberFormat="0" applyBorder="0" applyAlignment="0" applyProtection="0">
      <alignment vertical="center"/>
    </xf>
    <xf numFmtId="0" fontId="50" fillId="33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50" fillId="33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50" fillId="33" borderId="0" applyNumberFormat="0" applyBorder="0" applyAlignment="0" applyProtection="0">
      <alignment vertical="center"/>
    </xf>
    <xf numFmtId="0" fontId="50" fillId="33" borderId="0" applyNumberFormat="0" applyBorder="0" applyAlignment="0" applyProtection="0">
      <alignment vertical="center"/>
    </xf>
    <xf numFmtId="0" fontId="50" fillId="33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50" fillId="33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50" fillId="33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50" fillId="33" borderId="0" applyNumberFormat="0" applyBorder="0" applyAlignment="0" applyProtection="0">
      <alignment vertical="center"/>
    </xf>
    <xf numFmtId="0" fontId="50" fillId="33" borderId="0" applyNumberFormat="0" applyBorder="0" applyAlignment="0" applyProtection="0">
      <alignment vertical="center"/>
    </xf>
    <xf numFmtId="0" fontId="50" fillId="33" borderId="0" applyNumberFormat="0" applyBorder="0" applyAlignment="0" applyProtection="0">
      <alignment vertical="center"/>
    </xf>
    <xf numFmtId="0" fontId="50" fillId="33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51" fillId="54" borderId="0" applyNumberFormat="0" applyBorder="0" applyAlignment="0" applyProtection="0">
      <alignment vertical="center"/>
    </xf>
    <xf numFmtId="0" fontId="51" fillId="54" borderId="0" applyNumberFormat="0" applyBorder="0" applyAlignment="0" applyProtection="0">
      <alignment vertical="center"/>
    </xf>
    <xf numFmtId="0" fontId="50" fillId="33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50" fillId="33" borderId="0" applyNumberFormat="0" applyBorder="0" applyAlignment="0" applyProtection="0">
      <alignment vertical="center"/>
    </xf>
    <xf numFmtId="0" fontId="50" fillId="33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50" fillId="33" borderId="0" applyNumberFormat="0" applyBorder="0" applyAlignment="0" applyProtection="0">
      <alignment vertical="center"/>
    </xf>
    <xf numFmtId="0" fontId="50" fillId="33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50" fillId="33" borderId="0" applyNumberFormat="0" applyBorder="0" applyAlignment="0" applyProtection="0">
      <alignment vertical="center"/>
    </xf>
    <xf numFmtId="0" fontId="50" fillId="33" borderId="0" applyNumberFormat="0" applyBorder="0" applyAlignment="0" applyProtection="0">
      <alignment vertical="center"/>
    </xf>
    <xf numFmtId="0" fontId="50" fillId="33" borderId="0" applyNumberFormat="0" applyBorder="0" applyAlignment="0" applyProtection="0">
      <alignment vertical="center"/>
    </xf>
    <xf numFmtId="0" fontId="50" fillId="33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50" fillId="33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50" fillId="33" borderId="0" applyNumberFormat="0" applyBorder="0" applyAlignment="0" applyProtection="0">
      <alignment vertical="center"/>
    </xf>
    <xf numFmtId="0" fontId="50" fillId="33" borderId="0" applyNumberFormat="0" applyBorder="0" applyAlignment="0" applyProtection="0">
      <alignment vertical="center"/>
    </xf>
    <xf numFmtId="0" fontId="50" fillId="33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50" fillId="33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50" fillId="33" borderId="0" applyNumberFormat="0" applyBorder="0" applyAlignment="0" applyProtection="0">
      <alignment vertical="center"/>
    </xf>
    <xf numFmtId="0" fontId="50" fillId="33" borderId="0" applyNumberFormat="0" applyBorder="0" applyAlignment="0" applyProtection="0">
      <alignment vertical="center"/>
    </xf>
    <xf numFmtId="0" fontId="50" fillId="33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50" fillId="33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50" fillId="37" borderId="0" applyNumberFormat="0" applyBorder="0" applyAlignment="0" applyProtection="0">
      <alignment vertical="center"/>
    </xf>
    <xf numFmtId="0" fontId="50" fillId="37" borderId="0" applyNumberFormat="0" applyBorder="0" applyAlignment="0" applyProtection="0">
      <alignment vertical="center"/>
    </xf>
    <xf numFmtId="0" fontId="50" fillId="3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50" fillId="3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50" fillId="37" borderId="0" applyNumberFormat="0" applyBorder="0" applyAlignment="0" applyProtection="0">
      <alignment vertical="center"/>
    </xf>
    <xf numFmtId="0" fontId="50" fillId="37" borderId="0" applyNumberFormat="0" applyBorder="0" applyAlignment="0" applyProtection="0">
      <alignment vertical="center"/>
    </xf>
    <xf numFmtId="0" fontId="50" fillId="3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50" fillId="3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50" fillId="3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50" fillId="37" borderId="0" applyNumberFormat="0" applyBorder="0" applyAlignment="0" applyProtection="0">
      <alignment vertical="center"/>
    </xf>
    <xf numFmtId="0" fontId="50" fillId="37" borderId="0" applyNumberFormat="0" applyBorder="0" applyAlignment="0" applyProtection="0">
      <alignment vertical="center"/>
    </xf>
    <xf numFmtId="0" fontId="50" fillId="37" borderId="0" applyNumberFormat="0" applyBorder="0" applyAlignment="0" applyProtection="0">
      <alignment vertical="center"/>
    </xf>
    <xf numFmtId="0" fontId="50" fillId="3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51" fillId="57" borderId="0" applyNumberFormat="0" applyBorder="0" applyAlignment="0" applyProtection="0">
      <alignment vertical="center"/>
    </xf>
    <xf numFmtId="0" fontId="51" fillId="57" borderId="0" applyNumberFormat="0" applyBorder="0" applyAlignment="0" applyProtection="0">
      <alignment vertical="center"/>
    </xf>
    <xf numFmtId="0" fontId="50" fillId="3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50" fillId="37" borderId="0" applyNumberFormat="0" applyBorder="0" applyAlignment="0" applyProtection="0">
      <alignment vertical="center"/>
    </xf>
    <xf numFmtId="0" fontId="50" fillId="3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50" fillId="37" borderId="0" applyNumberFormat="0" applyBorder="0" applyAlignment="0" applyProtection="0">
      <alignment vertical="center"/>
    </xf>
    <xf numFmtId="0" fontId="50" fillId="3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50" fillId="37" borderId="0" applyNumberFormat="0" applyBorder="0" applyAlignment="0" applyProtection="0">
      <alignment vertical="center"/>
    </xf>
    <xf numFmtId="0" fontId="50" fillId="37" borderId="0" applyNumberFormat="0" applyBorder="0" applyAlignment="0" applyProtection="0">
      <alignment vertical="center"/>
    </xf>
    <xf numFmtId="0" fontId="50" fillId="37" borderId="0" applyNumberFormat="0" applyBorder="0" applyAlignment="0" applyProtection="0">
      <alignment vertical="center"/>
    </xf>
    <xf numFmtId="0" fontId="50" fillId="3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50" fillId="3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50" fillId="37" borderId="0" applyNumberFormat="0" applyBorder="0" applyAlignment="0" applyProtection="0">
      <alignment vertical="center"/>
    </xf>
    <xf numFmtId="0" fontId="50" fillId="37" borderId="0" applyNumberFormat="0" applyBorder="0" applyAlignment="0" applyProtection="0">
      <alignment vertical="center"/>
    </xf>
    <xf numFmtId="0" fontId="50" fillId="3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50" fillId="3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50" fillId="37" borderId="0" applyNumberFormat="0" applyBorder="0" applyAlignment="0" applyProtection="0">
      <alignment vertical="center"/>
    </xf>
    <xf numFmtId="0" fontId="50" fillId="37" borderId="0" applyNumberFormat="0" applyBorder="0" applyAlignment="0" applyProtection="0">
      <alignment vertical="center"/>
    </xf>
    <xf numFmtId="0" fontId="50" fillId="3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50" fillId="3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52" fillId="58" borderId="0" applyNumberFormat="0" applyBorder="0" applyAlignment="0" applyProtection="0">
      <alignment vertical="center"/>
    </xf>
    <xf numFmtId="0" fontId="52" fillId="55" borderId="0" applyNumberFormat="0" applyBorder="0" applyAlignment="0" applyProtection="0">
      <alignment vertical="center"/>
    </xf>
    <xf numFmtId="0" fontId="52" fillId="56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1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2" fillId="58" borderId="0" applyNumberFormat="0" applyBorder="0" applyAlignment="0" applyProtection="0">
      <alignment vertical="center"/>
    </xf>
    <xf numFmtId="0" fontId="52" fillId="58" borderId="0" applyNumberFormat="0" applyBorder="0" applyAlignment="0" applyProtection="0">
      <alignment vertical="center"/>
    </xf>
    <xf numFmtId="0" fontId="52" fillId="5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2" fillId="5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2" fillId="58" borderId="0" applyNumberFormat="0" applyBorder="0" applyAlignment="0" applyProtection="0">
      <alignment vertical="center"/>
    </xf>
    <xf numFmtId="0" fontId="52" fillId="58" borderId="0" applyNumberFormat="0" applyBorder="0" applyAlignment="0" applyProtection="0">
      <alignment vertical="center"/>
    </xf>
    <xf numFmtId="0" fontId="52" fillId="5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2" fillId="58" borderId="0" applyNumberFormat="0" applyBorder="0" applyAlignment="0" applyProtection="0">
      <alignment vertical="center"/>
    </xf>
    <xf numFmtId="0" fontId="52" fillId="5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2" fillId="5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2" fillId="58" borderId="0" applyNumberFormat="0" applyBorder="0" applyAlignment="0" applyProtection="0">
      <alignment vertical="center"/>
    </xf>
    <xf numFmtId="0" fontId="54" fillId="58" borderId="0" applyNumberFormat="0" applyBorder="0" applyAlignment="0" applyProtection="0">
      <alignment vertical="center"/>
    </xf>
    <xf numFmtId="0" fontId="54" fillId="5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2" fillId="5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2" fillId="5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2" fillId="5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2" fillId="58" borderId="0" applyNumberFormat="0" applyBorder="0" applyAlignment="0" applyProtection="0">
      <alignment vertical="center"/>
    </xf>
    <xf numFmtId="0" fontId="52" fillId="58" borderId="0" applyNumberFormat="0" applyBorder="0" applyAlignment="0" applyProtection="0">
      <alignment vertical="center"/>
    </xf>
    <xf numFmtId="0" fontId="52" fillId="5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2" fillId="5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2" fillId="58" borderId="0" applyNumberFormat="0" applyBorder="0" applyAlignment="0" applyProtection="0">
      <alignment vertical="center"/>
    </xf>
    <xf numFmtId="0" fontId="52" fillId="58" borderId="0" applyNumberFormat="0" applyBorder="0" applyAlignment="0" applyProtection="0">
      <alignment vertical="center"/>
    </xf>
    <xf numFmtId="0" fontId="52" fillId="5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2" fillId="5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2" fillId="58" borderId="0" applyNumberFormat="0" applyBorder="0" applyAlignment="0" applyProtection="0">
      <alignment vertical="center"/>
    </xf>
    <xf numFmtId="0" fontId="52" fillId="58" borderId="0" applyNumberFormat="0" applyBorder="0" applyAlignment="0" applyProtection="0">
      <alignment vertical="center"/>
    </xf>
    <xf numFmtId="0" fontId="52" fillId="58" borderId="0" applyNumberFormat="0" applyBorder="0" applyAlignment="0" applyProtection="0">
      <alignment vertical="center"/>
    </xf>
    <xf numFmtId="0" fontId="53" fillId="18" borderId="0" applyNumberFormat="0" applyBorder="0" applyAlignment="0" applyProtection="0">
      <alignment vertical="center"/>
    </xf>
    <xf numFmtId="0" fontId="52" fillId="58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2" fillId="55" borderId="0" applyNumberFormat="0" applyBorder="0" applyAlignment="0" applyProtection="0">
      <alignment vertical="center"/>
    </xf>
    <xf numFmtId="0" fontId="52" fillId="55" borderId="0" applyNumberFormat="0" applyBorder="0" applyAlignment="0" applyProtection="0">
      <alignment vertical="center"/>
    </xf>
    <xf numFmtId="0" fontId="52" fillId="55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2" fillId="55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2" fillId="55" borderId="0" applyNumberFormat="0" applyBorder="0" applyAlignment="0" applyProtection="0">
      <alignment vertical="center"/>
    </xf>
    <xf numFmtId="0" fontId="52" fillId="55" borderId="0" applyNumberFormat="0" applyBorder="0" applyAlignment="0" applyProtection="0">
      <alignment vertical="center"/>
    </xf>
    <xf numFmtId="0" fontId="52" fillId="55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2" fillId="55" borderId="0" applyNumberFormat="0" applyBorder="0" applyAlignment="0" applyProtection="0">
      <alignment vertical="center"/>
    </xf>
    <xf numFmtId="0" fontId="52" fillId="55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2" fillId="55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2" fillId="55" borderId="0" applyNumberFormat="0" applyBorder="0" applyAlignment="0" applyProtection="0">
      <alignment vertical="center"/>
    </xf>
    <xf numFmtId="0" fontId="54" fillId="55" borderId="0" applyNumberFormat="0" applyBorder="0" applyAlignment="0" applyProtection="0">
      <alignment vertical="center"/>
    </xf>
    <xf numFmtId="0" fontId="54" fillId="55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2" fillId="55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2" fillId="55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2" fillId="55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2" fillId="55" borderId="0" applyNumberFormat="0" applyBorder="0" applyAlignment="0" applyProtection="0">
      <alignment vertical="center"/>
    </xf>
    <xf numFmtId="0" fontId="52" fillId="55" borderId="0" applyNumberFormat="0" applyBorder="0" applyAlignment="0" applyProtection="0">
      <alignment vertical="center"/>
    </xf>
    <xf numFmtId="0" fontId="52" fillId="55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2" fillId="55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2" fillId="55" borderId="0" applyNumberFormat="0" applyBorder="0" applyAlignment="0" applyProtection="0">
      <alignment vertical="center"/>
    </xf>
    <xf numFmtId="0" fontId="52" fillId="55" borderId="0" applyNumberFormat="0" applyBorder="0" applyAlignment="0" applyProtection="0">
      <alignment vertical="center"/>
    </xf>
    <xf numFmtId="0" fontId="52" fillId="55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2" fillId="55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2" fillId="55" borderId="0" applyNumberFormat="0" applyBorder="0" applyAlignment="0" applyProtection="0">
      <alignment vertical="center"/>
    </xf>
    <xf numFmtId="0" fontId="52" fillId="55" borderId="0" applyNumberFormat="0" applyBorder="0" applyAlignment="0" applyProtection="0">
      <alignment vertical="center"/>
    </xf>
    <xf numFmtId="0" fontId="52" fillId="55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52" fillId="55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52" fillId="56" borderId="0" applyNumberFormat="0" applyBorder="0" applyAlignment="0" applyProtection="0">
      <alignment vertical="center"/>
    </xf>
    <xf numFmtId="0" fontId="52" fillId="56" borderId="0" applyNumberFormat="0" applyBorder="0" applyAlignment="0" applyProtection="0">
      <alignment vertical="center"/>
    </xf>
    <xf numFmtId="0" fontId="52" fillId="56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52" fillId="56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52" fillId="56" borderId="0" applyNumberFormat="0" applyBorder="0" applyAlignment="0" applyProtection="0">
      <alignment vertical="center"/>
    </xf>
    <xf numFmtId="0" fontId="52" fillId="56" borderId="0" applyNumberFormat="0" applyBorder="0" applyAlignment="0" applyProtection="0">
      <alignment vertical="center"/>
    </xf>
    <xf numFmtId="0" fontId="52" fillId="56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52" fillId="56" borderId="0" applyNumberFormat="0" applyBorder="0" applyAlignment="0" applyProtection="0">
      <alignment vertical="center"/>
    </xf>
    <xf numFmtId="0" fontId="52" fillId="56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52" fillId="56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52" fillId="56" borderId="0" applyNumberFormat="0" applyBorder="0" applyAlignment="0" applyProtection="0">
      <alignment vertical="center"/>
    </xf>
    <xf numFmtId="0" fontId="54" fillId="56" borderId="0" applyNumberFormat="0" applyBorder="0" applyAlignment="0" applyProtection="0">
      <alignment vertical="center"/>
    </xf>
    <xf numFmtId="0" fontId="54" fillId="56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52" fillId="56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52" fillId="56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52" fillId="56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52" fillId="56" borderId="0" applyNumberFormat="0" applyBorder="0" applyAlignment="0" applyProtection="0">
      <alignment vertical="center"/>
    </xf>
    <xf numFmtId="0" fontId="52" fillId="56" borderId="0" applyNumberFormat="0" applyBorder="0" applyAlignment="0" applyProtection="0">
      <alignment vertical="center"/>
    </xf>
    <xf numFmtId="0" fontId="52" fillId="56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52" fillId="56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52" fillId="56" borderId="0" applyNumberFormat="0" applyBorder="0" applyAlignment="0" applyProtection="0">
      <alignment vertical="center"/>
    </xf>
    <xf numFmtId="0" fontId="52" fillId="56" borderId="0" applyNumberFormat="0" applyBorder="0" applyAlignment="0" applyProtection="0">
      <alignment vertical="center"/>
    </xf>
    <xf numFmtId="0" fontId="52" fillId="56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52" fillId="56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52" fillId="56" borderId="0" applyNumberFormat="0" applyBorder="0" applyAlignment="0" applyProtection="0">
      <alignment vertical="center"/>
    </xf>
    <xf numFmtId="0" fontId="52" fillId="56" borderId="0" applyNumberFormat="0" applyBorder="0" applyAlignment="0" applyProtection="0">
      <alignment vertical="center"/>
    </xf>
    <xf numFmtId="0" fontId="52" fillId="56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52" fillId="56" borderId="0" applyNumberFormat="0" applyBorder="0" applyAlignment="0" applyProtection="0">
      <alignment vertical="center"/>
    </xf>
    <xf numFmtId="0" fontId="53" fillId="30" borderId="0" applyNumberFormat="0" applyBorder="0" applyAlignment="0" applyProtection="0">
      <alignment vertical="center"/>
    </xf>
    <xf numFmtId="0" fontId="53" fillId="30" borderId="0" applyNumberFormat="0" applyBorder="0" applyAlignment="0" applyProtection="0">
      <alignment vertical="center"/>
    </xf>
    <xf numFmtId="0" fontId="53" fillId="30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3" fillId="30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3" fillId="30" borderId="0" applyNumberFormat="0" applyBorder="0" applyAlignment="0" applyProtection="0">
      <alignment vertical="center"/>
    </xf>
    <xf numFmtId="0" fontId="53" fillId="30" borderId="0" applyNumberFormat="0" applyBorder="0" applyAlignment="0" applyProtection="0">
      <alignment vertical="center"/>
    </xf>
    <xf numFmtId="0" fontId="53" fillId="30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3" fillId="30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3" fillId="30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3" fillId="30" borderId="0" applyNumberFormat="0" applyBorder="0" applyAlignment="0" applyProtection="0">
      <alignment vertical="center"/>
    </xf>
    <xf numFmtId="0" fontId="53" fillId="30" borderId="0" applyNumberFormat="0" applyBorder="0" applyAlignment="0" applyProtection="0">
      <alignment vertical="center"/>
    </xf>
    <xf numFmtId="0" fontId="53" fillId="30" borderId="0" applyNumberFormat="0" applyBorder="0" applyAlignment="0" applyProtection="0">
      <alignment vertical="center"/>
    </xf>
    <xf numFmtId="0" fontId="53" fillId="30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4" fillId="59" borderId="0" applyNumberFormat="0" applyBorder="0" applyAlignment="0" applyProtection="0">
      <alignment vertical="center"/>
    </xf>
    <xf numFmtId="0" fontId="54" fillId="59" borderId="0" applyNumberFormat="0" applyBorder="0" applyAlignment="0" applyProtection="0">
      <alignment vertical="center"/>
    </xf>
    <xf numFmtId="0" fontId="53" fillId="30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3" fillId="30" borderId="0" applyNumberFormat="0" applyBorder="0" applyAlignment="0" applyProtection="0">
      <alignment vertical="center"/>
    </xf>
    <xf numFmtId="0" fontId="53" fillId="30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3" fillId="30" borderId="0" applyNumberFormat="0" applyBorder="0" applyAlignment="0" applyProtection="0">
      <alignment vertical="center"/>
    </xf>
    <xf numFmtId="0" fontId="53" fillId="30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3" fillId="30" borderId="0" applyNumberFormat="0" applyBorder="0" applyAlignment="0" applyProtection="0">
      <alignment vertical="center"/>
    </xf>
    <xf numFmtId="0" fontId="53" fillId="30" borderId="0" applyNumberFormat="0" applyBorder="0" applyAlignment="0" applyProtection="0">
      <alignment vertical="center"/>
    </xf>
    <xf numFmtId="0" fontId="53" fillId="30" borderId="0" applyNumberFormat="0" applyBorder="0" applyAlignment="0" applyProtection="0">
      <alignment vertical="center"/>
    </xf>
    <xf numFmtId="0" fontId="53" fillId="30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3" fillId="30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3" fillId="30" borderId="0" applyNumberFormat="0" applyBorder="0" applyAlignment="0" applyProtection="0">
      <alignment vertical="center"/>
    </xf>
    <xf numFmtId="0" fontId="53" fillId="30" borderId="0" applyNumberFormat="0" applyBorder="0" applyAlignment="0" applyProtection="0">
      <alignment vertical="center"/>
    </xf>
    <xf numFmtId="0" fontId="53" fillId="30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3" fillId="30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3" fillId="30" borderId="0" applyNumberFormat="0" applyBorder="0" applyAlignment="0" applyProtection="0">
      <alignment vertical="center"/>
    </xf>
    <xf numFmtId="0" fontId="53" fillId="30" borderId="0" applyNumberFormat="0" applyBorder="0" applyAlignment="0" applyProtection="0">
      <alignment vertical="center"/>
    </xf>
    <xf numFmtId="0" fontId="53" fillId="30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3" fillId="30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4" fillId="60" borderId="0" applyNumberFormat="0" applyBorder="0" applyAlignment="0" applyProtection="0">
      <alignment vertical="center"/>
    </xf>
    <xf numFmtId="0" fontId="54" fillId="60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2" fillId="61" borderId="0" applyNumberFormat="0" applyBorder="0" applyAlignment="0" applyProtection="0">
      <alignment vertical="center"/>
    </xf>
    <xf numFmtId="0" fontId="52" fillId="61" borderId="0" applyNumberFormat="0" applyBorder="0" applyAlignment="0" applyProtection="0">
      <alignment vertical="center"/>
    </xf>
    <xf numFmtId="0" fontId="52" fillId="61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2" fillId="61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2" fillId="61" borderId="0" applyNumberFormat="0" applyBorder="0" applyAlignment="0" applyProtection="0">
      <alignment vertical="center"/>
    </xf>
    <xf numFmtId="0" fontId="52" fillId="61" borderId="0" applyNumberFormat="0" applyBorder="0" applyAlignment="0" applyProtection="0">
      <alignment vertical="center"/>
    </xf>
    <xf numFmtId="0" fontId="52" fillId="61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2" fillId="61" borderId="0" applyNumberFormat="0" applyBorder="0" applyAlignment="0" applyProtection="0">
      <alignment vertical="center"/>
    </xf>
    <xf numFmtId="0" fontId="52" fillId="61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2" fillId="61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2" fillId="61" borderId="0" applyNumberFormat="0" applyBorder="0" applyAlignment="0" applyProtection="0">
      <alignment vertical="center"/>
    </xf>
    <xf numFmtId="0" fontId="54" fillId="61" borderId="0" applyNumberFormat="0" applyBorder="0" applyAlignment="0" applyProtection="0">
      <alignment vertical="center"/>
    </xf>
    <xf numFmtId="0" fontId="54" fillId="61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2" fillId="61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2" fillId="61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2" fillId="61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2" fillId="61" borderId="0" applyNumberFormat="0" applyBorder="0" applyAlignment="0" applyProtection="0">
      <alignment vertical="center"/>
    </xf>
    <xf numFmtId="0" fontId="52" fillId="61" borderId="0" applyNumberFormat="0" applyBorder="0" applyAlignment="0" applyProtection="0">
      <alignment vertical="center"/>
    </xf>
    <xf numFmtId="0" fontId="52" fillId="61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2" fillId="61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2" fillId="61" borderId="0" applyNumberFormat="0" applyBorder="0" applyAlignment="0" applyProtection="0">
      <alignment vertical="center"/>
    </xf>
    <xf numFmtId="0" fontId="52" fillId="61" borderId="0" applyNumberFormat="0" applyBorder="0" applyAlignment="0" applyProtection="0">
      <alignment vertical="center"/>
    </xf>
    <xf numFmtId="0" fontId="52" fillId="61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2" fillId="61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2" fillId="61" borderId="0" applyNumberFormat="0" applyBorder="0" applyAlignment="0" applyProtection="0">
      <alignment vertical="center"/>
    </xf>
    <xf numFmtId="0" fontId="52" fillId="61" borderId="0" applyNumberFormat="0" applyBorder="0" applyAlignment="0" applyProtection="0">
      <alignment vertical="center"/>
    </xf>
    <xf numFmtId="0" fontId="52" fillId="61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2" fillId="61" borderId="0" applyNumberFormat="0" applyBorder="0" applyAlignment="0" applyProtection="0">
      <alignment vertical="center"/>
    </xf>
    <xf numFmtId="0" fontId="52" fillId="62" borderId="0" applyNumberFormat="0" applyBorder="0" applyAlignment="0" applyProtection="0">
      <alignment vertical="center"/>
    </xf>
    <xf numFmtId="0" fontId="52" fillId="63" borderId="0" applyNumberFormat="0" applyBorder="0" applyAlignment="0" applyProtection="0">
      <alignment vertical="center"/>
    </xf>
    <xf numFmtId="0" fontId="52" fillId="64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5" borderId="0" applyNumberFormat="0" applyBorder="0" applyAlignment="0" applyProtection="0">
      <alignment vertical="center"/>
    </xf>
    <xf numFmtId="200" fontId="42" fillId="0" borderId="0">
      <protection locked="0"/>
    </xf>
    <xf numFmtId="200" fontId="42" fillId="0" borderId="0">
      <protection locked="0"/>
    </xf>
    <xf numFmtId="42" fontId="55" fillId="0" borderId="0" applyFont="0" applyFill="0" applyBorder="0" applyAlignment="0" applyProtection="0"/>
    <xf numFmtId="203" fontId="56" fillId="0" borderId="0" applyFont="0" applyFill="0" applyBorder="0" applyAlignment="0" applyProtection="0"/>
    <xf numFmtId="204" fontId="57" fillId="0" borderId="0" applyFont="0" applyFill="0" applyBorder="0" applyAlignment="0" applyProtection="0"/>
    <xf numFmtId="200" fontId="42" fillId="0" borderId="0">
      <protection locked="0"/>
    </xf>
    <xf numFmtId="205" fontId="58" fillId="0" borderId="0" applyFont="0" applyFill="0" applyBorder="0" applyAlignment="0" applyProtection="0"/>
    <xf numFmtId="200" fontId="42" fillId="0" borderId="0">
      <protection locked="0"/>
    </xf>
    <xf numFmtId="44" fontId="55" fillId="0" borderId="0" applyFont="0" applyFill="0" applyBorder="0" applyAlignment="0" applyProtection="0"/>
    <xf numFmtId="201" fontId="59" fillId="0" borderId="0" applyFont="0" applyFill="0" applyBorder="0" applyAlignment="0" applyProtection="0"/>
    <xf numFmtId="206" fontId="57" fillId="0" borderId="0" applyFont="0" applyFill="0" applyBorder="0" applyAlignment="0" applyProtection="0"/>
    <xf numFmtId="200" fontId="42" fillId="0" borderId="0">
      <protection locked="0"/>
    </xf>
    <xf numFmtId="0" fontId="60" fillId="0" borderId="0"/>
    <xf numFmtId="200" fontId="42" fillId="0" borderId="0">
      <protection locked="0"/>
    </xf>
    <xf numFmtId="200" fontId="42" fillId="0" borderId="0">
      <protection locked="0"/>
    </xf>
    <xf numFmtId="207" fontId="57" fillId="0" borderId="0" applyFont="0" applyFill="0" applyBorder="0" applyAlignment="0" applyProtection="0"/>
    <xf numFmtId="200" fontId="42" fillId="0" borderId="0">
      <protection locked="0"/>
    </xf>
    <xf numFmtId="202" fontId="56" fillId="0" borderId="0" applyFont="0" applyFill="0" applyBorder="0" applyAlignment="0" applyProtection="0"/>
    <xf numFmtId="208" fontId="57" fillId="0" borderId="0" applyFont="0" applyFill="0" applyBorder="0" applyAlignment="0" applyProtection="0"/>
    <xf numFmtId="200" fontId="42" fillId="0" borderId="0">
      <protection locked="0"/>
    </xf>
    <xf numFmtId="0" fontId="61" fillId="49" borderId="0" applyNumberFormat="0" applyBorder="0" applyAlignment="0" applyProtection="0">
      <alignment vertical="center"/>
    </xf>
    <xf numFmtId="200" fontId="42" fillId="0" borderId="0">
      <protection locked="0"/>
    </xf>
    <xf numFmtId="0" fontId="55" fillId="0" borderId="0"/>
    <xf numFmtId="0" fontId="62" fillId="0" borderId="0"/>
    <xf numFmtId="0" fontId="57" fillId="0" borderId="0"/>
    <xf numFmtId="200" fontId="42" fillId="0" borderId="0">
      <protection locked="0"/>
    </xf>
    <xf numFmtId="0" fontId="63" fillId="66" borderId="15" applyNumberFormat="0" applyAlignment="0" applyProtection="0">
      <alignment vertical="center"/>
    </xf>
    <xf numFmtId="0" fontId="64" fillId="0" borderId="0"/>
    <xf numFmtId="0" fontId="65" fillId="67" borderId="16" applyNumberFormat="0" applyAlignment="0" applyProtection="0">
      <alignment vertical="center"/>
    </xf>
    <xf numFmtId="200" fontId="42" fillId="0" borderId="0">
      <protection locked="0"/>
    </xf>
    <xf numFmtId="209" fontId="43" fillId="0" borderId="0"/>
    <xf numFmtId="200" fontId="42" fillId="0" borderId="0">
      <protection locked="0"/>
    </xf>
    <xf numFmtId="200" fontId="42" fillId="0" borderId="0">
      <protection locked="0"/>
    </xf>
    <xf numFmtId="200" fontId="42" fillId="0" borderId="0">
      <protection locked="0"/>
    </xf>
    <xf numFmtId="210" fontId="43" fillId="0" borderId="0"/>
    <xf numFmtId="211" fontId="43" fillId="0" borderId="0"/>
    <xf numFmtId="212" fontId="37" fillId="0" borderId="0" applyFont="0" applyFill="0" applyBorder="0" applyAlignment="0" applyProtection="0"/>
    <xf numFmtId="212" fontId="37" fillId="0" borderId="0" applyFont="0" applyFill="0" applyBorder="0" applyAlignment="0" applyProtection="0"/>
    <xf numFmtId="0" fontId="66" fillId="0" borderId="0" applyNumberFormat="0" applyFill="0" applyBorder="0" applyAlignment="0" applyProtection="0">
      <alignment vertical="center"/>
    </xf>
    <xf numFmtId="0" fontId="67" fillId="0" borderId="0">
      <protection locked="0"/>
    </xf>
    <xf numFmtId="0" fontId="67" fillId="0" borderId="0">
      <protection locked="0"/>
    </xf>
    <xf numFmtId="0" fontId="68" fillId="0" borderId="0">
      <protection locked="0"/>
    </xf>
    <xf numFmtId="0" fontId="67" fillId="0" borderId="0">
      <protection locked="0"/>
    </xf>
    <xf numFmtId="0" fontId="67" fillId="0" borderId="0">
      <protection locked="0"/>
    </xf>
    <xf numFmtId="0" fontId="67" fillId="0" borderId="0">
      <protection locked="0"/>
    </xf>
    <xf numFmtId="0" fontId="68" fillId="0" borderId="0">
      <protection locked="0"/>
    </xf>
    <xf numFmtId="0" fontId="69" fillId="50" borderId="0" applyNumberFormat="0" applyBorder="0" applyAlignment="0" applyProtection="0">
      <alignment vertical="center"/>
    </xf>
    <xf numFmtId="38" fontId="70" fillId="46" borderId="0" applyNumberFormat="0" applyBorder="0" applyAlignment="0" applyProtection="0"/>
    <xf numFmtId="0" fontId="71" fillId="0" borderId="17">
      <alignment horizontal="left" vertical="center"/>
      <protection locked="0"/>
    </xf>
    <xf numFmtId="0" fontId="72" fillId="0" borderId="0">
      <alignment horizontal="left"/>
    </xf>
    <xf numFmtId="0" fontId="38" fillId="0" borderId="18" applyNumberFormat="0" applyAlignment="0" applyProtection="0">
      <alignment horizontal="left" vertical="center"/>
    </xf>
    <xf numFmtId="0" fontId="38" fillId="0" borderId="19">
      <alignment horizontal="left" vertical="center"/>
    </xf>
    <xf numFmtId="0" fontId="73" fillId="0" borderId="20" applyNumberFormat="0" applyFill="0" applyAlignment="0" applyProtection="0">
      <alignment vertical="center"/>
    </xf>
    <xf numFmtId="0" fontId="74" fillId="0" borderId="21" applyNumberFormat="0" applyFill="0" applyAlignment="0" applyProtection="0">
      <alignment vertical="center"/>
    </xf>
    <xf numFmtId="0" fontId="75" fillId="0" borderId="22" applyNumberFormat="0" applyFill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/>
    <xf numFmtId="0" fontId="77" fillId="53" borderId="15" applyNumberFormat="0" applyAlignment="0" applyProtection="0">
      <alignment vertical="center"/>
    </xf>
    <xf numFmtId="10" fontId="70" fillId="68" borderId="1" applyNumberFormat="0" applyBorder="0" applyAlignment="0" applyProtection="0"/>
    <xf numFmtId="0" fontId="78" fillId="0" borderId="23" applyNumberFormat="0" applyFill="0" applyAlignment="0" applyProtection="0">
      <alignment vertical="center"/>
    </xf>
    <xf numFmtId="0" fontId="79" fillId="0" borderId="13"/>
    <xf numFmtId="0" fontId="80" fillId="69" borderId="0" applyNumberFormat="0" applyBorder="0" applyAlignment="0" applyProtection="0">
      <alignment vertical="center"/>
    </xf>
    <xf numFmtId="213" fontId="43" fillId="0" borderId="0"/>
    <xf numFmtId="200" fontId="42" fillId="0" borderId="0">
      <protection locked="0"/>
    </xf>
    <xf numFmtId="0" fontId="49" fillId="70" borderId="24" applyNumberFormat="0" applyFont="0" applyAlignment="0" applyProtection="0">
      <alignment vertical="center"/>
    </xf>
    <xf numFmtId="0" fontId="39" fillId="0" borderId="0" applyFont="0" applyFill="0" applyBorder="0" applyAlignment="0" applyProtection="0"/>
    <xf numFmtId="0" fontId="39" fillId="0" borderId="0" applyFont="0" applyFill="0" applyBorder="0" applyAlignment="0" applyProtection="0"/>
    <xf numFmtId="0" fontId="39" fillId="0" borderId="0"/>
    <xf numFmtId="0" fontId="81" fillId="66" borderId="25" applyNumberFormat="0" applyAlignment="0" applyProtection="0">
      <alignment vertical="center"/>
    </xf>
    <xf numFmtId="40" fontId="82" fillId="71" borderId="0">
      <alignment horizontal="right"/>
    </xf>
    <xf numFmtId="0" fontId="83" fillId="68" borderId="0">
      <alignment horizontal="center"/>
    </xf>
    <xf numFmtId="0" fontId="84" fillId="72" borderId="12"/>
    <xf numFmtId="0" fontId="85" fillId="0" borderId="0" applyBorder="0">
      <alignment horizontal="centerContinuous"/>
    </xf>
    <xf numFmtId="0" fontId="86" fillId="0" borderId="0" applyBorder="0">
      <alignment horizontal="centerContinuous"/>
    </xf>
    <xf numFmtId="214" fontId="40" fillId="0" borderId="0"/>
    <xf numFmtId="10" fontId="39" fillId="0" borderId="0" applyFont="0" applyFill="0" applyBorder="0" applyAlignment="0" applyProtection="0"/>
    <xf numFmtId="13" fontId="39" fillId="0" borderId="0" applyFont="0" applyFill="0" applyProtection="0"/>
    <xf numFmtId="0" fontId="39" fillId="0" borderId="0"/>
    <xf numFmtId="2" fontId="87" fillId="0" borderId="0">
      <alignment horizontal="left" vertical="center"/>
      <protection locked="0"/>
    </xf>
    <xf numFmtId="0" fontId="79" fillId="0" borderId="0"/>
    <xf numFmtId="0" fontId="88" fillId="0" borderId="0" applyNumberFormat="0" applyFill="0" applyBorder="0" applyAlignment="0" applyProtection="0">
      <alignment vertical="center"/>
    </xf>
    <xf numFmtId="0" fontId="89" fillId="0" borderId="26" applyNumberFormat="0" applyFill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52" fillId="62" borderId="0" applyNumberFormat="0" applyBorder="0" applyAlignment="0" applyProtection="0">
      <alignment vertical="center"/>
    </xf>
    <xf numFmtId="0" fontId="52" fillId="62" borderId="0" applyNumberFormat="0" applyBorder="0" applyAlignment="0" applyProtection="0">
      <alignment vertical="center"/>
    </xf>
    <xf numFmtId="0" fontId="52" fillId="62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52" fillId="62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52" fillId="62" borderId="0" applyNumberFormat="0" applyBorder="0" applyAlignment="0" applyProtection="0">
      <alignment vertical="center"/>
    </xf>
    <xf numFmtId="0" fontId="52" fillId="62" borderId="0" applyNumberFormat="0" applyBorder="0" applyAlignment="0" applyProtection="0">
      <alignment vertical="center"/>
    </xf>
    <xf numFmtId="0" fontId="52" fillId="62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52" fillId="62" borderId="0" applyNumberFormat="0" applyBorder="0" applyAlignment="0" applyProtection="0">
      <alignment vertical="center"/>
    </xf>
    <xf numFmtId="0" fontId="52" fillId="62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52" fillId="62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52" fillId="62" borderId="0" applyNumberFormat="0" applyBorder="0" applyAlignment="0" applyProtection="0">
      <alignment vertical="center"/>
    </xf>
    <xf numFmtId="0" fontId="54" fillId="62" borderId="0" applyNumberFormat="0" applyBorder="0" applyAlignment="0" applyProtection="0">
      <alignment vertical="center"/>
    </xf>
    <xf numFmtId="0" fontId="54" fillId="62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52" fillId="62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52" fillId="62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52" fillId="62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52" fillId="62" borderId="0" applyNumberFormat="0" applyBorder="0" applyAlignment="0" applyProtection="0">
      <alignment vertical="center"/>
    </xf>
    <xf numFmtId="0" fontId="52" fillId="62" borderId="0" applyNumberFormat="0" applyBorder="0" applyAlignment="0" applyProtection="0">
      <alignment vertical="center"/>
    </xf>
    <xf numFmtId="0" fontId="52" fillId="62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52" fillId="62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52" fillId="62" borderId="0" applyNumberFormat="0" applyBorder="0" applyAlignment="0" applyProtection="0">
      <alignment vertical="center"/>
    </xf>
    <xf numFmtId="0" fontId="52" fillId="62" borderId="0" applyNumberFormat="0" applyBorder="0" applyAlignment="0" applyProtection="0">
      <alignment vertical="center"/>
    </xf>
    <xf numFmtId="0" fontId="52" fillId="62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52" fillId="62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52" fillId="62" borderId="0" applyNumberFormat="0" applyBorder="0" applyAlignment="0" applyProtection="0">
      <alignment vertical="center"/>
    </xf>
    <xf numFmtId="0" fontId="52" fillId="62" borderId="0" applyNumberFormat="0" applyBorder="0" applyAlignment="0" applyProtection="0">
      <alignment vertical="center"/>
    </xf>
    <xf numFmtId="0" fontId="52" fillId="62" borderId="0" applyNumberFormat="0" applyBorder="0" applyAlignment="0" applyProtection="0">
      <alignment vertical="center"/>
    </xf>
    <xf numFmtId="0" fontId="53" fillId="15" borderId="0" applyNumberFormat="0" applyBorder="0" applyAlignment="0" applyProtection="0">
      <alignment vertical="center"/>
    </xf>
    <xf numFmtId="0" fontId="52" fillId="62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52" fillId="63" borderId="0" applyNumberFormat="0" applyBorder="0" applyAlignment="0" applyProtection="0">
      <alignment vertical="center"/>
    </xf>
    <xf numFmtId="0" fontId="52" fillId="63" borderId="0" applyNumberFormat="0" applyBorder="0" applyAlignment="0" applyProtection="0">
      <alignment vertical="center"/>
    </xf>
    <xf numFmtId="0" fontId="52" fillId="63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52" fillId="63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52" fillId="63" borderId="0" applyNumberFormat="0" applyBorder="0" applyAlignment="0" applyProtection="0">
      <alignment vertical="center"/>
    </xf>
    <xf numFmtId="0" fontId="52" fillId="63" borderId="0" applyNumberFormat="0" applyBorder="0" applyAlignment="0" applyProtection="0">
      <alignment vertical="center"/>
    </xf>
    <xf numFmtId="0" fontId="52" fillId="63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52" fillId="63" borderId="0" applyNumberFormat="0" applyBorder="0" applyAlignment="0" applyProtection="0">
      <alignment vertical="center"/>
    </xf>
    <xf numFmtId="0" fontId="52" fillId="63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52" fillId="63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52" fillId="63" borderId="0" applyNumberFormat="0" applyBorder="0" applyAlignment="0" applyProtection="0">
      <alignment vertical="center"/>
    </xf>
    <xf numFmtId="0" fontId="54" fillId="63" borderId="0" applyNumberFormat="0" applyBorder="0" applyAlignment="0" applyProtection="0">
      <alignment vertical="center"/>
    </xf>
    <xf numFmtId="0" fontId="54" fillId="63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52" fillId="63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52" fillId="63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52" fillId="63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52" fillId="63" borderId="0" applyNumberFormat="0" applyBorder="0" applyAlignment="0" applyProtection="0">
      <alignment vertical="center"/>
    </xf>
    <xf numFmtId="0" fontId="52" fillId="63" borderId="0" applyNumberFormat="0" applyBorder="0" applyAlignment="0" applyProtection="0">
      <alignment vertical="center"/>
    </xf>
    <xf numFmtId="0" fontId="52" fillId="63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52" fillId="63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52" fillId="63" borderId="0" applyNumberFormat="0" applyBorder="0" applyAlignment="0" applyProtection="0">
      <alignment vertical="center"/>
    </xf>
    <xf numFmtId="0" fontId="52" fillId="63" borderId="0" applyNumberFormat="0" applyBorder="0" applyAlignment="0" applyProtection="0">
      <alignment vertical="center"/>
    </xf>
    <xf numFmtId="0" fontId="52" fillId="63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52" fillId="63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52" fillId="63" borderId="0" applyNumberFormat="0" applyBorder="0" applyAlignment="0" applyProtection="0">
      <alignment vertical="center"/>
    </xf>
    <xf numFmtId="0" fontId="52" fillId="63" borderId="0" applyNumberFormat="0" applyBorder="0" applyAlignment="0" applyProtection="0">
      <alignment vertical="center"/>
    </xf>
    <xf numFmtId="0" fontId="52" fillId="63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52" fillId="63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52" fillId="64" borderId="0" applyNumberFormat="0" applyBorder="0" applyAlignment="0" applyProtection="0">
      <alignment vertical="center"/>
    </xf>
    <xf numFmtId="0" fontId="52" fillId="64" borderId="0" applyNumberFormat="0" applyBorder="0" applyAlignment="0" applyProtection="0">
      <alignment vertical="center"/>
    </xf>
    <xf numFmtId="0" fontId="52" fillId="64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52" fillId="64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52" fillId="64" borderId="0" applyNumberFormat="0" applyBorder="0" applyAlignment="0" applyProtection="0">
      <alignment vertical="center"/>
    </xf>
    <xf numFmtId="0" fontId="52" fillId="64" borderId="0" applyNumberFormat="0" applyBorder="0" applyAlignment="0" applyProtection="0">
      <alignment vertical="center"/>
    </xf>
    <xf numFmtId="0" fontId="52" fillId="64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52" fillId="64" borderId="0" applyNumberFormat="0" applyBorder="0" applyAlignment="0" applyProtection="0">
      <alignment vertical="center"/>
    </xf>
    <xf numFmtId="0" fontId="52" fillId="64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52" fillId="64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52" fillId="64" borderId="0" applyNumberFormat="0" applyBorder="0" applyAlignment="0" applyProtection="0">
      <alignment vertical="center"/>
    </xf>
    <xf numFmtId="0" fontId="54" fillId="64" borderId="0" applyNumberFormat="0" applyBorder="0" applyAlignment="0" applyProtection="0">
      <alignment vertical="center"/>
    </xf>
    <xf numFmtId="0" fontId="54" fillId="64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52" fillId="64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52" fillId="64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52" fillId="64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52" fillId="64" borderId="0" applyNumberFormat="0" applyBorder="0" applyAlignment="0" applyProtection="0">
      <alignment vertical="center"/>
    </xf>
    <xf numFmtId="0" fontId="52" fillId="64" borderId="0" applyNumberFormat="0" applyBorder="0" applyAlignment="0" applyProtection="0">
      <alignment vertical="center"/>
    </xf>
    <xf numFmtId="0" fontId="52" fillId="64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52" fillId="64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52" fillId="64" borderId="0" applyNumberFormat="0" applyBorder="0" applyAlignment="0" applyProtection="0">
      <alignment vertical="center"/>
    </xf>
    <xf numFmtId="0" fontId="52" fillId="64" borderId="0" applyNumberFormat="0" applyBorder="0" applyAlignment="0" applyProtection="0">
      <alignment vertical="center"/>
    </xf>
    <xf numFmtId="0" fontId="52" fillId="64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52" fillId="64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52" fillId="64" borderId="0" applyNumberFormat="0" applyBorder="0" applyAlignment="0" applyProtection="0">
      <alignment vertical="center"/>
    </xf>
    <xf numFmtId="0" fontId="52" fillId="64" borderId="0" applyNumberFormat="0" applyBorder="0" applyAlignment="0" applyProtection="0">
      <alignment vertical="center"/>
    </xf>
    <xf numFmtId="0" fontId="52" fillId="64" borderId="0" applyNumberFormat="0" applyBorder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52" fillId="64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4" fillId="59" borderId="0" applyNumberFormat="0" applyBorder="0" applyAlignment="0" applyProtection="0">
      <alignment vertical="center"/>
    </xf>
    <xf numFmtId="0" fontId="54" fillId="59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3" fillId="31" borderId="0" applyNumberFormat="0" applyBorder="0" applyAlignment="0" applyProtection="0">
      <alignment vertical="center"/>
    </xf>
    <xf numFmtId="0" fontId="53" fillId="31" borderId="0" applyNumberFormat="0" applyBorder="0" applyAlignment="0" applyProtection="0">
      <alignment vertical="center"/>
    </xf>
    <xf numFmtId="0" fontId="53" fillId="31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3" fillId="31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3" fillId="31" borderId="0" applyNumberFormat="0" applyBorder="0" applyAlignment="0" applyProtection="0">
      <alignment vertical="center"/>
    </xf>
    <xf numFmtId="0" fontId="53" fillId="31" borderId="0" applyNumberFormat="0" applyBorder="0" applyAlignment="0" applyProtection="0">
      <alignment vertical="center"/>
    </xf>
    <xf numFmtId="0" fontId="53" fillId="31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3" fillId="31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3" fillId="31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3" fillId="31" borderId="0" applyNumberFormat="0" applyBorder="0" applyAlignment="0" applyProtection="0">
      <alignment vertical="center"/>
    </xf>
    <xf numFmtId="0" fontId="53" fillId="31" borderId="0" applyNumberFormat="0" applyBorder="0" applyAlignment="0" applyProtection="0">
      <alignment vertical="center"/>
    </xf>
    <xf numFmtId="0" fontId="53" fillId="31" borderId="0" applyNumberFormat="0" applyBorder="0" applyAlignment="0" applyProtection="0">
      <alignment vertical="center"/>
    </xf>
    <xf numFmtId="0" fontId="53" fillId="31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4" fillId="60" borderId="0" applyNumberFormat="0" applyBorder="0" applyAlignment="0" applyProtection="0">
      <alignment vertical="center"/>
    </xf>
    <xf numFmtId="0" fontId="54" fillId="60" borderId="0" applyNumberFormat="0" applyBorder="0" applyAlignment="0" applyProtection="0">
      <alignment vertical="center"/>
    </xf>
    <xf numFmtId="0" fontId="53" fillId="31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3" fillId="31" borderId="0" applyNumberFormat="0" applyBorder="0" applyAlignment="0" applyProtection="0">
      <alignment vertical="center"/>
    </xf>
    <xf numFmtId="0" fontId="53" fillId="31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3" fillId="31" borderId="0" applyNumberFormat="0" applyBorder="0" applyAlignment="0" applyProtection="0">
      <alignment vertical="center"/>
    </xf>
    <xf numFmtId="0" fontId="53" fillId="31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3" fillId="31" borderId="0" applyNumberFormat="0" applyBorder="0" applyAlignment="0" applyProtection="0">
      <alignment vertical="center"/>
    </xf>
    <xf numFmtId="0" fontId="53" fillId="31" borderId="0" applyNumberFormat="0" applyBorder="0" applyAlignment="0" applyProtection="0">
      <alignment vertical="center"/>
    </xf>
    <xf numFmtId="0" fontId="53" fillId="31" borderId="0" applyNumberFormat="0" applyBorder="0" applyAlignment="0" applyProtection="0">
      <alignment vertical="center"/>
    </xf>
    <xf numFmtId="0" fontId="53" fillId="31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3" fillId="31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3" fillId="31" borderId="0" applyNumberFormat="0" applyBorder="0" applyAlignment="0" applyProtection="0">
      <alignment vertical="center"/>
    </xf>
    <xf numFmtId="0" fontId="53" fillId="31" borderId="0" applyNumberFormat="0" applyBorder="0" applyAlignment="0" applyProtection="0">
      <alignment vertical="center"/>
    </xf>
    <xf numFmtId="0" fontId="53" fillId="31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3" fillId="31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3" fillId="31" borderId="0" applyNumberFormat="0" applyBorder="0" applyAlignment="0" applyProtection="0">
      <alignment vertical="center"/>
    </xf>
    <xf numFmtId="0" fontId="53" fillId="31" borderId="0" applyNumberFormat="0" applyBorder="0" applyAlignment="0" applyProtection="0">
      <alignment vertical="center"/>
    </xf>
    <xf numFmtId="0" fontId="53" fillId="31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3" fillId="31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2" fillId="65" borderId="0" applyNumberFormat="0" applyBorder="0" applyAlignment="0" applyProtection="0">
      <alignment vertical="center"/>
    </xf>
    <xf numFmtId="0" fontId="52" fillId="65" borderId="0" applyNumberFormat="0" applyBorder="0" applyAlignment="0" applyProtection="0">
      <alignment vertical="center"/>
    </xf>
    <xf numFmtId="0" fontId="52" fillId="6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2" fillId="6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2" fillId="65" borderId="0" applyNumberFormat="0" applyBorder="0" applyAlignment="0" applyProtection="0">
      <alignment vertical="center"/>
    </xf>
    <xf numFmtId="0" fontId="52" fillId="65" borderId="0" applyNumberFormat="0" applyBorder="0" applyAlignment="0" applyProtection="0">
      <alignment vertical="center"/>
    </xf>
    <xf numFmtId="0" fontId="52" fillId="6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2" fillId="65" borderId="0" applyNumberFormat="0" applyBorder="0" applyAlignment="0" applyProtection="0">
      <alignment vertical="center"/>
    </xf>
    <xf numFmtId="0" fontId="52" fillId="6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2" fillId="6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2" fillId="65" borderId="0" applyNumberFormat="0" applyBorder="0" applyAlignment="0" applyProtection="0">
      <alignment vertical="center"/>
    </xf>
    <xf numFmtId="0" fontId="54" fillId="65" borderId="0" applyNumberFormat="0" applyBorder="0" applyAlignment="0" applyProtection="0">
      <alignment vertical="center"/>
    </xf>
    <xf numFmtId="0" fontId="54" fillId="6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2" fillId="6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2" fillId="6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2" fillId="6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2" fillId="65" borderId="0" applyNumberFormat="0" applyBorder="0" applyAlignment="0" applyProtection="0">
      <alignment vertical="center"/>
    </xf>
    <xf numFmtId="0" fontId="52" fillId="65" borderId="0" applyNumberFormat="0" applyBorder="0" applyAlignment="0" applyProtection="0">
      <alignment vertical="center"/>
    </xf>
    <xf numFmtId="0" fontId="52" fillId="6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2" fillId="6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2" fillId="65" borderId="0" applyNumberFormat="0" applyBorder="0" applyAlignment="0" applyProtection="0">
      <alignment vertical="center"/>
    </xf>
    <xf numFmtId="0" fontId="52" fillId="65" borderId="0" applyNumberFormat="0" applyBorder="0" applyAlignment="0" applyProtection="0">
      <alignment vertical="center"/>
    </xf>
    <xf numFmtId="0" fontId="52" fillId="6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2" fillId="6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2" fillId="65" borderId="0" applyNumberFormat="0" applyBorder="0" applyAlignment="0" applyProtection="0">
      <alignment vertical="center"/>
    </xf>
    <xf numFmtId="0" fontId="52" fillId="65" borderId="0" applyNumberFormat="0" applyBorder="0" applyAlignment="0" applyProtection="0">
      <alignment vertical="center"/>
    </xf>
    <xf numFmtId="0" fontId="52" fillId="6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2" fillId="65" borderId="0" applyNumberFormat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3" fillId="12" borderId="5" applyNumberFormat="0" applyAlignment="0" applyProtection="0">
      <alignment vertical="center"/>
    </xf>
    <xf numFmtId="0" fontId="93" fillId="12" borderId="5" applyNumberFormat="0" applyAlignment="0" applyProtection="0">
      <alignment vertical="center"/>
    </xf>
    <xf numFmtId="0" fontId="93" fillId="12" borderId="5" applyNumberFormat="0" applyAlignment="0" applyProtection="0">
      <alignment vertical="center"/>
    </xf>
    <xf numFmtId="0" fontId="63" fillId="66" borderId="15" applyNumberFormat="0" applyAlignment="0" applyProtection="0">
      <alignment vertical="center"/>
    </xf>
    <xf numFmtId="0" fontId="63" fillId="66" borderId="15" applyNumberFormat="0" applyAlignment="0" applyProtection="0">
      <alignment vertical="center"/>
    </xf>
    <xf numFmtId="0" fontId="63" fillId="66" borderId="15" applyNumberFormat="0" applyAlignment="0" applyProtection="0">
      <alignment vertical="center"/>
    </xf>
    <xf numFmtId="0" fontId="93" fillId="12" borderId="5" applyNumberFormat="0" applyAlignment="0" applyProtection="0">
      <alignment vertical="center"/>
    </xf>
    <xf numFmtId="0" fontId="63" fillId="66" borderId="15" applyNumberFormat="0" applyAlignment="0" applyProtection="0">
      <alignment vertical="center"/>
    </xf>
    <xf numFmtId="0" fontId="93" fillId="12" borderId="5" applyNumberFormat="0" applyAlignment="0" applyProtection="0">
      <alignment vertical="center"/>
    </xf>
    <xf numFmtId="0" fontId="93" fillId="12" borderId="5" applyNumberFormat="0" applyAlignment="0" applyProtection="0">
      <alignment vertical="center"/>
    </xf>
    <xf numFmtId="0" fontId="93" fillId="12" borderId="5" applyNumberFormat="0" applyAlignment="0" applyProtection="0">
      <alignment vertical="center"/>
    </xf>
    <xf numFmtId="0" fontId="63" fillId="66" borderId="15" applyNumberFormat="0" applyAlignment="0" applyProtection="0">
      <alignment vertical="center"/>
    </xf>
    <xf numFmtId="0" fontId="63" fillId="66" borderId="15" applyNumberFormat="0" applyAlignment="0" applyProtection="0">
      <alignment vertical="center"/>
    </xf>
    <xf numFmtId="0" fontId="63" fillId="66" borderId="15" applyNumberFormat="0" applyAlignment="0" applyProtection="0">
      <alignment vertical="center"/>
    </xf>
    <xf numFmtId="0" fontId="93" fillId="12" borderId="5" applyNumberFormat="0" applyAlignment="0" applyProtection="0">
      <alignment vertical="center"/>
    </xf>
    <xf numFmtId="0" fontId="63" fillId="66" borderId="15" applyNumberFormat="0" applyAlignment="0" applyProtection="0">
      <alignment vertical="center"/>
    </xf>
    <xf numFmtId="0" fontId="63" fillId="66" borderId="15" applyNumberFormat="0" applyAlignment="0" applyProtection="0">
      <alignment vertical="center"/>
    </xf>
    <xf numFmtId="0" fontId="93" fillId="12" borderId="5" applyNumberFormat="0" applyAlignment="0" applyProtection="0">
      <alignment vertical="center"/>
    </xf>
    <xf numFmtId="0" fontId="63" fillId="66" borderId="15" applyNumberFormat="0" applyAlignment="0" applyProtection="0">
      <alignment vertical="center"/>
    </xf>
    <xf numFmtId="0" fontId="93" fillId="12" borderId="5" applyNumberFormat="0" applyAlignment="0" applyProtection="0">
      <alignment vertical="center"/>
    </xf>
    <xf numFmtId="0" fontId="93" fillId="12" borderId="5" applyNumberFormat="0" applyAlignment="0" applyProtection="0">
      <alignment vertical="center"/>
    </xf>
    <xf numFmtId="0" fontId="93" fillId="12" borderId="5" applyNumberFormat="0" applyAlignment="0" applyProtection="0">
      <alignment vertical="center"/>
    </xf>
    <xf numFmtId="0" fontId="93" fillId="12" borderId="5" applyNumberFormat="0" applyAlignment="0" applyProtection="0">
      <alignment vertical="center"/>
    </xf>
    <xf numFmtId="0" fontId="63" fillId="66" borderId="15" applyNumberFormat="0" applyAlignment="0" applyProtection="0">
      <alignment vertical="center"/>
    </xf>
    <xf numFmtId="0" fontId="94" fillId="66" borderId="15" applyNumberFormat="0" applyAlignment="0" applyProtection="0">
      <alignment vertical="center"/>
    </xf>
    <xf numFmtId="0" fontId="94" fillId="66" borderId="15" applyNumberFormat="0" applyAlignment="0" applyProtection="0">
      <alignment vertical="center"/>
    </xf>
    <xf numFmtId="0" fontId="93" fillId="12" borderId="5" applyNumberFormat="0" applyAlignment="0" applyProtection="0">
      <alignment vertical="center"/>
    </xf>
    <xf numFmtId="0" fontId="63" fillId="66" borderId="15" applyNumberFormat="0" applyAlignment="0" applyProtection="0">
      <alignment vertical="center"/>
    </xf>
    <xf numFmtId="0" fontId="93" fillId="12" borderId="5" applyNumberFormat="0" applyAlignment="0" applyProtection="0">
      <alignment vertical="center"/>
    </xf>
    <xf numFmtId="0" fontId="93" fillId="12" borderId="5" applyNumberFormat="0" applyAlignment="0" applyProtection="0">
      <alignment vertical="center"/>
    </xf>
    <xf numFmtId="0" fontId="63" fillId="66" borderId="15" applyNumberFormat="0" applyAlignment="0" applyProtection="0">
      <alignment vertical="center"/>
    </xf>
    <xf numFmtId="0" fontId="93" fillId="12" borderId="5" applyNumberFormat="0" applyAlignment="0" applyProtection="0">
      <alignment vertical="center"/>
    </xf>
    <xf numFmtId="0" fontId="93" fillId="12" borderId="5" applyNumberFormat="0" applyAlignment="0" applyProtection="0">
      <alignment vertical="center"/>
    </xf>
    <xf numFmtId="0" fontId="63" fillId="66" borderId="15" applyNumberFormat="0" applyAlignment="0" applyProtection="0">
      <alignment vertical="center"/>
    </xf>
    <xf numFmtId="0" fontId="93" fillId="12" borderId="5" applyNumberFormat="0" applyAlignment="0" applyProtection="0">
      <alignment vertical="center"/>
    </xf>
    <xf numFmtId="0" fontId="93" fillId="12" borderId="5" applyNumberFormat="0" applyAlignment="0" applyProtection="0">
      <alignment vertical="center"/>
    </xf>
    <xf numFmtId="0" fontId="93" fillId="12" borderId="5" applyNumberFormat="0" applyAlignment="0" applyProtection="0">
      <alignment vertical="center"/>
    </xf>
    <xf numFmtId="0" fontId="93" fillId="12" borderId="5" applyNumberFormat="0" applyAlignment="0" applyProtection="0">
      <alignment vertical="center"/>
    </xf>
    <xf numFmtId="0" fontId="63" fillId="66" borderId="15" applyNumberFormat="0" applyAlignment="0" applyProtection="0">
      <alignment vertical="center"/>
    </xf>
    <xf numFmtId="0" fontId="63" fillId="66" borderId="15" applyNumberFormat="0" applyAlignment="0" applyProtection="0">
      <alignment vertical="center"/>
    </xf>
    <xf numFmtId="0" fontId="63" fillId="66" borderId="15" applyNumberFormat="0" applyAlignment="0" applyProtection="0">
      <alignment vertical="center"/>
    </xf>
    <xf numFmtId="0" fontId="93" fillId="12" borderId="5" applyNumberFormat="0" applyAlignment="0" applyProtection="0">
      <alignment vertical="center"/>
    </xf>
    <xf numFmtId="0" fontId="63" fillId="66" borderId="15" applyNumberFormat="0" applyAlignment="0" applyProtection="0">
      <alignment vertical="center"/>
    </xf>
    <xf numFmtId="0" fontId="93" fillId="12" borderId="5" applyNumberFormat="0" applyAlignment="0" applyProtection="0">
      <alignment vertical="center"/>
    </xf>
    <xf numFmtId="0" fontId="93" fillId="12" borderId="5" applyNumberFormat="0" applyAlignment="0" applyProtection="0">
      <alignment vertical="center"/>
    </xf>
    <xf numFmtId="0" fontId="93" fillId="12" borderId="5" applyNumberFormat="0" applyAlignment="0" applyProtection="0">
      <alignment vertical="center"/>
    </xf>
    <xf numFmtId="0" fontId="63" fillId="66" borderId="15" applyNumberFormat="0" applyAlignment="0" applyProtection="0">
      <alignment vertical="center"/>
    </xf>
    <xf numFmtId="0" fontId="63" fillId="66" borderId="15" applyNumberFormat="0" applyAlignment="0" applyProtection="0">
      <alignment vertical="center"/>
    </xf>
    <xf numFmtId="0" fontId="63" fillId="66" borderId="15" applyNumberFormat="0" applyAlignment="0" applyProtection="0">
      <alignment vertical="center"/>
    </xf>
    <xf numFmtId="0" fontId="93" fillId="12" borderId="5" applyNumberFormat="0" applyAlignment="0" applyProtection="0">
      <alignment vertical="center"/>
    </xf>
    <xf numFmtId="0" fontId="63" fillId="66" borderId="15" applyNumberFormat="0" applyAlignment="0" applyProtection="0">
      <alignment vertical="center"/>
    </xf>
    <xf numFmtId="0" fontId="93" fillId="12" borderId="5" applyNumberFormat="0" applyAlignment="0" applyProtection="0">
      <alignment vertical="center"/>
    </xf>
    <xf numFmtId="0" fontId="93" fillId="12" borderId="5" applyNumberFormat="0" applyAlignment="0" applyProtection="0">
      <alignment vertical="center"/>
    </xf>
    <xf numFmtId="0" fontId="93" fillId="12" borderId="5" applyNumberFormat="0" applyAlignment="0" applyProtection="0">
      <alignment vertical="center"/>
    </xf>
    <xf numFmtId="0" fontId="63" fillId="66" borderId="15" applyNumberFormat="0" applyAlignment="0" applyProtection="0">
      <alignment vertical="center"/>
    </xf>
    <xf numFmtId="0" fontId="63" fillId="66" borderId="15" applyNumberFormat="0" applyAlignment="0" applyProtection="0">
      <alignment vertical="center"/>
    </xf>
    <xf numFmtId="0" fontId="63" fillId="66" borderId="15" applyNumberFormat="0" applyAlignment="0" applyProtection="0">
      <alignment vertical="center"/>
    </xf>
    <xf numFmtId="0" fontId="93" fillId="12" borderId="5" applyNumberFormat="0" applyAlignment="0" applyProtection="0">
      <alignment vertical="center"/>
    </xf>
    <xf numFmtId="0" fontId="63" fillId="66" borderId="15" applyNumberFormat="0" applyAlignment="0" applyProtection="0">
      <alignment vertical="center"/>
    </xf>
    <xf numFmtId="215" fontId="95" fillId="0" borderId="0"/>
    <xf numFmtId="215" fontId="95" fillId="0" borderId="0"/>
    <xf numFmtId="215" fontId="95" fillId="0" borderId="0"/>
    <xf numFmtId="215" fontId="95" fillId="0" borderId="0"/>
    <xf numFmtId="215" fontId="95" fillId="0" borderId="0"/>
    <xf numFmtId="215" fontId="95" fillId="0" borderId="0"/>
    <xf numFmtId="215" fontId="95" fillId="0" borderId="0"/>
    <xf numFmtId="215" fontId="95" fillId="0" borderId="0"/>
    <xf numFmtId="215" fontId="95" fillId="0" borderId="0"/>
    <xf numFmtId="215" fontId="95" fillId="0" borderId="0"/>
    <xf numFmtId="215" fontId="95" fillId="0" borderId="0"/>
    <xf numFmtId="0" fontId="96" fillId="9" borderId="0" applyNumberFormat="0" applyBorder="0" applyAlignment="0" applyProtection="0">
      <alignment vertical="center"/>
    </xf>
    <xf numFmtId="0" fontId="96" fillId="9" borderId="0" applyNumberFormat="0" applyBorder="0" applyAlignment="0" applyProtection="0">
      <alignment vertical="center"/>
    </xf>
    <xf numFmtId="0" fontId="96" fillId="9" borderId="0" applyNumberFormat="0" applyBorder="0" applyAlignment="0" applyProtection="0">
      <alignment vertical="center"/>
    </xf>
    <xf numFmtId="0" fontId="61" fillId="49" borderId="0" applyNumberFormat="0" applyBorder="0" applyAlignment="0" applyProtection="0">
      <alignment vertical="center"/>
    </xf>
    <xf numFmtId="0" fontId="61" fillId="49" borderId="0" applyNumberFormat="0" applyBorder="0" applyAlignment="0" applyProtection="0">
      <alignment vertical="center"/>
    </xf>
    <xf numFmtId="0" fontId="61" fillId="49" borderId="0" applyNumberFormat="0" applyBorder="0" applyAlignment="0" applyProtection="0">
      <alignment vertical="center"/>
    </xf>
    <xf numFmtId="0" fontId="96" fillId="9" borderId="0" applyNumberFormat="0" applyBorder="0" applyAlignment="0" applyProtection="0">
      <alignment vertical="center"/>
    </xf>
    <xf numFmtId="0" fontId="61" fillId="49" borderId="0" applyNumberFormat="0" applyBorder="0" applyAlignment="0" applyProtection="0">
      <alignment vertical="center"/>
    </xf>
    <xf numFmtId="0" fontId="96" fillId="9" borderId="0" applyNumberFormat="0" applyBorder="0" applyAlignment="0" applyProtection="0">
      <alignment vertical="center"/>
    </xf>
    <xf numFmtId="0" fontId="96" fillId="9" borderId="0" applyNumberFormat="0" applyBorder="0" applyAlignment="0" applyProtection="0">
      <alignment vertical="center"/>
    </xf>
    <xf numFmtId="0" fontId="96" fillId="9" borderId="0" applyNumberFormat="0" applyBorder="0" applyAlignment="0" applyProtection="0">
      <alignment vertical="center"/>
    </xf>
    <xf numFmtId="0" fontId="61" fillId="49" borderId="0" applyNumberFormat="0" applyBorder="0" applyAlignment="0" applyProtection="0">
      <alignment vertical="center"/>
    </xf>
    <xf numFmtId="0" fontId="61" fillId="49" borderId="0" applyNumberFormat="0" applyBorder="0" applyAlignment="0" applyProtection="0">
      <alignment vertical="center"/>
    </xf>
    <xf numFmtId="0" fontId="61" fillId="49" borderId="0" applyNumberFormat="0" applyBorder="0" applyAlignment="0" applyProtection="0">
      <alignment vertical="center"/>
    </xf>
    <xf numFmtId="0" fontId="96" fillId="9" borderId="0" applyNumberFormat="0" applyBorder="0" applyAlignment="0" applyProtection="0">
      <alignment vertical="center"/>
    </xf>
    <xf numFmtId="0" fontId="61" fillId="49" borderId="0" applyNumberFormat="0" applyBorder="0" applyAlignment="0" applyProtection="0">
      <alignment vertical="center"/>
    </xf>
    <xf numFmtId="0" fontId="61" fillId="49" borderId="0" applyNumberFormat="0" applyBorder="0" applyAlignment="0" applyProtection="0">
      <alignment vertical="center"/>
    </xf>
    <xf numFmtId="0" fontId="96" fillId="9" borderId="0" applyNumberFormat="0" applyBorder="0" applyAlignment="0" applyProtection="0">
      <alignment vertical="center"/>
    </xf>
    <xf numFmtId="0" fontId="61" fillId="49" borderId="0" applyNumberFormat="0" applyBorder="0" applyAlignment="0" applyProtection="0">
      <alignment vertical="center"/>
    </xf>
    <xf numFmtId="0" fontId="96" fillId="9" borderId="0" applyNumberFormat="0" applyBorder="0" applyAlignment="0" applyProtection="0">
      <alignment vertical="center"/>
    </xf>
    <xf numFmtId="0" fontId="96" fillId="9" borderId="0" applyNumberFormat="0" applyBorder="0" applyAlignment="0" applyProtection="0">
      <alignment vertical="center"/>
    </xf>
    <xf numFmtId="0" fontId="96" fillId="9" borderId="0" applyNumberFormat="0" applyBorder="0" applyAlignment="0" applyProtection="0">
      <alignment vertical="center"/>
    </xf>
    <xf numFmtId="0" fontId="96" fillId="9" borderId="0" applyNumberFormat="0" applyBorder="0" applyAlignment="0" applyProtection="0">
      <alignment vertical="center"/>
    </xf>
    <xf numFmtId="0" fontId="61" fillId="49" borderId="0" applyNumberFormat="0" applyBorder="0" applyAlignment="0" applyProtection="0">
      <alignment vertical="center"/>
    </xf>
    <xf numFmtId="0" fontId="97" fillId="49" borderId="0" applyNumberFormat="0" applyBorder="0" applyAlignment="0" applyProtection="0">
      <alignment vertical="center"/>
    </xf>
    <xf numFmtId="0" fontId="97" fillId="49" borderId="0" applyNumberFormat="0" applyBorder="0" applyAlignment="0" applyProtection="0">
      <alignment vertical="center"/>
    </xf>
    <xf numFmtId="0" fontId="96" fillId="9" borderId="0" applyNumberFormat="0" applyBorder="0" applyAlignment="0" applyProtection="0">
      <alignment vertical="center"/>
    </xf>
    <xf numFmtId="0" fontId="61" fillId="49" borderId="0" applyNumberFormat="0" applyBorder="0" applyAlignment="0" applyProtection="0">
      <alignment vertical="center"/>
    </xf>
    <xf numFmtId="0" fontId="96" fillId="9" borderId="0" applyNumberFormat="0" applyBorder="0" applyAlignment="0" applyProtection="0">
      <alignment vertical="center"/>
    </xf>
    <xf numFmtId="0" fontId="96" fillId="9" borderId="0" applyNumberFormat="0" applyBorder="0" applyAlignment="0" applyProtection="0">
      <alignment vertical="center"/>
    </xf>
    <xf numFmtId="0" fontId="61" fillId="49" borderId="0" applyNumberFormat="0" applyBorder="0" applyAlignment="0" applyProtection="0">
      <alignment vertical="center"/>
    </xf>
    <xf numFmtId="0" fontId="96" fillId="9" borderId="0" applyNumberFormat="0" applyBorder="0" applyAlignment="0" applyProtection="0">
      <alignment vertical="center"/>
    </xf>
    <xf numFmtId="0" fontId="96" fillId="9" borderId="0" applyNumberFormat="0" applyBorder="0" applyAlignment="0" applyProtection="0">
      <alignment vertical="center"/>
    </xf>
    <xf numFmtId="0" fontId="61" fillId="49" borderId="0" applyNumberFormat="0" applyBorder="0" applyAlignment="0" applyProtection="0">
      <alignment vertical="center"/>
    </xf>
    <xf numFmtId="0" fontId="96" fillId="9" borderId="0" applyNumberFormat="0" applyBorder="0" applyAlignment="0" applyProtection="0">
      <alignment vertical="center"/>
    </xf>
    <xf numFmtId="0" fontId="96" fillId="9" borderId="0" applyNumberFormat="0" applyBorder="0" applyAlignment="0" applyProtection="0">
      <alignment vertical="center"/>
    </xf>
    <xf numFmtId="0" fontId="96" fillId="9" borderId="0" applyNumberFormat="0" applyBorder="0" applyAlignment="0" applyProtection="0">
      <alignment vertical="center"/>
    </xf>
    <xf numFmtId="0" fontId="96" fillId="9" borderId="0" applyNumberFormat="0" applyBorder="0" applyAlignment="0" applyProtection="0">
      <alignment vertical="center"/>
    </xf>
    <xf numFmtId="0" fontId="61" fillId="49" borderId="0" applyNumberFormat="0" applyBorder="0" applyAlignment="0" applyProtection="0">
      <alignment vertical="center"/>
    </xf>
    <xf numFmtId="0" fontId="61" fillId="49" borderId="0" applyNumberFormat="0" applyBorder="0" applyAlignment="0" applyProtection="0">
      <alignment vertical="center"/>
    </xf>
    <xf numFmtId="0" fontId="61" fillId="49" borderId="0" applyNumberFormat="0" applyBorder="0" applyAlignment="0" applyProtection="0">
      <alignment vertical="center"/>
    </xf>
    <xf numFmtId="0" fontId="96" fillId="9" borderId="0" applyNumberFormat="0" applyBorder="0" applyAlignment="0" applyProtection="0">
      <alignment vertical="center"/>
    </xf>
    <xf numFmtId="0" fontId="61" fillId="49" borderId="0" applyNumberFormat="0" applyBorder="0" applyAlignment="0" applyProtection="0">
      <alignment vertical="center"/>
    </xf>
    <xf numFmtId="0" fontId="96" fillId="9" borderId="0" applyNumberFormat="0" applyBorder="0" applyAlignment="0" applyProtection="0">
      <alignment vertical="center"/>
    </xf>
    <xf numFmtId="0" fontId="96" fillId="9" borderId="0" applyNumberFormat="0" applyBorder="0" applyAlignment="0" applyProtection="0">
      <alignment vertical="center"/>
    </xf>
    <xf numFmtId="0" fontId="96" fillId="9" borderId="0" applyNumberFormat="0" applyBorder="0" applyAlignment="0" applyProtection="0">
      <alignment vertical="center"/>
    </xf>
    <xf numFmtId="0" fontId="61" fillId="49" borderId="0" applyNumberFormat="0" applyBorder="0" applyAlignment="0" applyProtection="0">
      <alignment vertical="center"/>
    </xf>
    <xf numFmtId="0" fontId="61" fillId="49" borderId="0" applyNumberFormat="0" applyBorder="0" applyAlignment="0" applyProtection="0">
      <alignment vertical="center"/>
    </xf>
    <xf numFmtId="0" fontId="61" fillId="49" borderId="0" applyNumberFormat="0" applyBorder="0" applyAlignment="0" applyProtection="0">
      <alignment vertical="center"/>
    </xf>
    <xf numFmtId="0" fontId="96" fillId="9" borderId="0" applyNumberFormat="0" applyBorder="0" applyAlignment="0" applyProtection="0">
      <alignment vertical="center"/>
    </xf>
    <xf numFmtId="0" fontId="61" fillId="49" borderId="0" applyNumberFormat="0" applyBorder="0" applyAlignment="0" applyProtection="0">
      <alignment vertical="center"/>
    </xf>
    <xf numFmtId="0" fontId="96" fillId="9" borderId="0" applyNumberFormat="0" applyBorder="0" applyAlignment="0" applyProtection="0">
      <alignment vertical="center"/>
    </xf>
    <xf numFmtId="0" fontId="96" fillId="9" borderId="0" applyNumberFormat="0" applyBorder="0" applyAlignment="0" applyProtection="0">
      <alignment vertical="center"/>
    </xf>
    <xf numFmtId="0" fontId="96" fillId="9" borderId="0" applyNumberFormat="0" applyBorder="0" applyAlignment="0" applyProtection="0">
      <alignment vertical="center"/>
    </xf>
    <xf numFmtId="0" fontId="61" fillId="49" borderId="0" applyNumberFormat="0" applyBorder="0" applyAlignment="0" applyProtection="0">
      <alignment vertical="center"/>
    </xf>
    <xf numFmtId="0" fontId="61" fillId="49" borderId="0" applyNumberFormat="0" applyBorder="0" applyAlignment="0" applyProtection="0">
      <alignment vertical="center"/>
    </xf>
    <xf numFmtId="0" fontId="61" fillId="49" borderId="0" applyNumberFormat="0" applyBorder="0" applyAlignment="0" applyProtection="0">
      <alignment vertical="center"/>
    </xf>
    <xf numFmtId="0" fontId="96" fillId="9" borderId="0" applyNumberFormat="0" applyBorder="0" applyAlignment="0" applyProtection="0">
      <alignment vertical="center"/>
    </xf>
    <xf numFmtId="0" fontId="61" fillId="49" borderId="0" applyNumberFormat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top"/>
      <protection locked="0"/>
    </xf>
    <xf numFmtId="49" fontId="99" fillId="0" borderId="11">
      <alignment horizontal="left" vertical="center"/>
    </xf>
    <xf numFmtId="200" fontId="42" fillId="0" borderId="0">
      <protection locked="0"/>
    </xf>
    <xf numFmtId="40" fontId="100" fillId="0" borderId="0" applyFont="0" applyFill="0" applyBorder="0" applyAlignment="0" applyProtection="0"/>
    <xf numFmtId="200" fontId="42" fillId="0" borderId="0">
      <protection locked="0"/>
    </xf>
    <xf numFmtId="200" fontId="42" fillId="0" borderId="0">
      <protection locked="0"/>
    </xf>
    <xf numFmtId="40" fontId="101" fillId="0" borderId="0" applyFont="0" applyFill="0" applyBorder="0" applyAlignment="0" applyProtection="0"/>
    <xf numFmtId="38" fontId="101" fillId="0" borderId="0" applyFont="0" applyFill="0" applyBorder="0" applyAlignment="0" applyProtection="0"/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50" fillId="14" borderId="9" applyNumberFormat="0" applyFont="0" applyAlignment="0" applyProtection="0">
      <alignment vertical="center"/>
    </xf>
    <xf numFmtId="0" fontId="50" fillId="14" borderId="9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50" fillId="14" borderId="9" applyNumberFormat="0" applyFont="0" applyAlignment="0" applyProtection="0">
      <alignment vertical="center"/>
    </xf>
    <xf numFmtId="0" fontId="50" fillId="14" borderId="9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50" fillId="14" borderId="9" applyNumberFormat="0" applyFont="0" applyAlignment="0" applyProtection="0">
      <alignment vertical="center"/>
    </xf>
    <xf numFmtId="0" fontId="50" fillId="14" borderId="9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50" fillId="14" borderId="9" applyNumberFormat="0" applyFont="0" applyAlignment="0" applyProtection="0">
      <alignment vertical="center"/>
    </xf>
    <xf numFmtId="0" fontId="50" fillId="14" borderId="9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50" fillId="14" borderId="9" applyNumberFormat="0" applyFont="0" applyAlignment="0" applyProtection="0">
      <alignment vertical="center"/>
    </xf>
    <xf numFmtId="0" fontId="50" fillId="14" borderId="9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50" fillId="14" borderId="9" applyNumberFormat="0" applyFont="0" applyAlignment="0" applyProtection="0">
      <alignment vertical="center"/>
    </xf>
    <xf numFmtId="0" fontId="50" fillId="14" borderId="9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50" fillId="14" borderId="9" applyNumberFormat="0" applyFont="0" applyAlignment="0" applyProtection="0">
      <alignment vertical="center"/>
    </xf>
    <xf numFmtId="0" fontId="50" fillId="14" borderId="9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50" fillId="14" borderId="9" applyNumberFormat="0" applyFont="0" applyAlignment="0" applyProtection="0">
      <alignment vertical="center"/>
    </xf>
    <xf numFmtId="0" fontId="50" fillId="14" borderId="9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101" fillId="0" borderId="0" applyFont="0" applyFill="0" applyBorder="0" applyAlignment="0" applyProtection="0"/>
    <xf numFmtId="0" fontId="101" fillId="0" borderId="0" applyFont="0" applyFill="0" applyBorder="0" applyAlignment="0" applyProtection="0"/>
    <xf numFmtId="9" fontId="50" fillId="0" borderId="0" applyFont="0" applyFill="0" applyBorder="0" applyAlignment="0" applyProtection="0">
      <alignment vertical="center"/>
    </xf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9" fillId="0" borderId="0" applyFont="0" applyFill="0" applyBorder="0" applyAlignment="0" applyProtection="0">
      <alignment vertical="center"/>
    </xf>
    <xf numFmtId="9" fontId="39" fillId="0" borderId="0" applyFont="0" applyFill="0" applyBorder="0" applyAlignment="0" applyProtection="0">
      <alignment vertical="center"/>
    </xf>
    <xf numFmtId="9" fontId="50" fillId="0" borderId="0" applyFont="0" applyFill="0" applyBorder="0" applyAlignment="0" applyProtection="0">
      <alignment vertical="center"/>
    </xf>
    <xf numFmtId="9" fontId="39" fillId="0" borderId="0" applyFont="0" applyFill="0" applyBorder="0" applyAlignment="0" applyProtection="0">
      <alignment vertical="center"/>
    </xf>
    <xf numFmtId="9" fontId="37" fillId="0" borderId="0" applyFont="0" applyFill="0" applyBorder="0" applyAlignment="0" applyProtection="0"/>
    <xf numFmtId="9" fontId="39" fillId="0" borderId="0" applyFont="0" applyFill="0" applyBorder="0" applyAlignment="0" applyProtection="0">
      <alignment vertical="center"/>
    </xf>
    <xf numFmtId="9" fontId="37" fillId="0" borderId="0" applyFont="0" applyFill="0" applyBorder="0" applyAlignment="0" applyProtection="0"/>
    <xf numFmtId="216" fontId="102" fillId="0" borderId="0" applyFill="0" applyBorder="0" applyProtection="0">
      <alignment vertical="center"/>
    </xf>
    <xf numFmtId="0" fontId="103" fillId="10" borderId="0" applyNumberFormat="0" applyBorder="0" applyAlignment="0" applyProtection="0">
      <alignment vertical="center"/>
    </xf>
    <xf numFmtId="0" fontId="103" fillId="10" borderId="0" applyNumberFormat="0" applyBorder="0" applyAlignment="0" applyProtection="0">
      <alignment vertical="center"/>
    </xf>
    <xf numFmtId="0" fontId="103" fillId="10" borderId="0" applyNumberFormat="0" applyBorder="0" applyAlignment="0" applyProtection="0">
      <alignment vertical="center"/>
    </xf>
    <xf numFmtId="0" fontId="80" fillId="69" borderId="0" applyNumberFormat="0" applyBorder="0" applyAlignment="0" applyProtection="0">
      <alignment vertical="center"/>
    </xf>
    <xf numFmtId="0" fontId="80" fillId="69" borderId="0" applyNumberFormat="0" applyBorder="0" applyAlignment="0" applyProtection="0">
      <alignment vertical="center"/>
    </xf>
    <xf numFmtId="0" fontId="80" fillId="69" borderId="0" applyNumberFormat="0" applyBorder="0" applyAlignment="0" applyProtection="0">
      <alignment vertical="center"/>
    </xf>
    <xf numFmtId="0" fontId="103" fillId="10" borderId="0" applyNumberFormat="0" applyBorder="0" applyAlignment="0" applyProtection="0">
      <alignment vertical="center"/>
    </xf>
    <xf numFmtId="0" fontId="80" fillId="69" borderId="0" applyNumberFormat="0" applyBorder="0" applyAlignment="0" applyProtection="0">
      <alignment vertical="center"/>
    </xf>
    <xf numFmtId="0" fontId="103" fillId="10" borderId="0" applyNumberFormat="0" applyBorder="0" applyAlignment="0" applyProtection="0">
      <alignment vertical="center"/>
    </xf>
    <xf numFmtId="0" fontId="103" fillId="10" borderId="0" applyNumberFormat="0" applyBorder="0" applyAlignment="0" applyProtection="0">
      <alignment vertical="center"/>
    </xf>
    <xf numFmtId="0" fontId="103" fillId="10" borderId="0" applyNumberFormat="0" applyBorder="0" applyAlignment="0" applyProtection="0">
      <alignment vertical="center"/>
    </xf>
    <xf numFmtId="0" fontId="80" fillId="69" borderId="0" applyNumberFormat="0" applyBorder="0" applyAlignment="0" applyProtection="0">
      <alignment vertical="center"/>
    </xf>
    <xf numFmtId="0" fontId="80" fillId="69" borderId="0" applyNumberFormat="0" applyBorder="0" applyAlignment="0" applyProtection="0">
      <alignment vertical="center"/>
    </xf>
    <xf numFmtId="0" fontId="80" fillId="69" borderId="0" applyNumberFormat="0" applyBorder="0" applyAlignment="0" applyProtection="0">
      <alignment vertical="center"/>
    </xf>
    <xf numFmtId="0" fontId="103" fillId="10" borderId="0" applyNumberFormat="0" applyBorder="0" applyAlignment="0" applyProtection="0">
      <alignment vertical="center"/>
    </xf>
    <xf numFmtId="0" fontId="80" fillId="69" borderId="0" applyNumberFormat="0" applyBorder="0" applyAlignment="0" applyProtection="0">
      <alignment vertical="center"/>
    </xf>
    <xf numFmtId="0" fontId="80" fillId="69" borderId="0" applyNumberFormat="0" applyBorder="0" applyAlignment="0" applyProtection="0">
      <alignment vertical="center"/>
    </xf>
    <xf numFmtId="0" fontId="103" fillId="10" borderId="0" applyNumberFormat="0" applyBorder="0" applyAlignment="0" applyProtection="0">
      <alignment vertical="center"/>
    </xf>
    <xf numFmtId="0" fontId="80" fillId="69" borderId="0" applyNumberFormat="0" applyBorder="0" applyAlignment="0" applyProtection="0">
      <alignment vertical="center"/>
    </xf>
    <xf numFmtId="0" fontId="103" fillId="10" borderId="0" applyNumberFormat="0" applyBorder="0" applyAlignment="0" applyProtection="0">
      <alignment vertical="center"/>
    </xf>
    <xf numFmtId="0" fontId="103" fillId="10" borderId="0" applyNumberFormat="0" applyBorder="0" applyAlignment="0" applyProtection="0">
      <alignment vertical="center"/>
    </xf>
    <xf numFmtId="0" fontId="103" fillId="10" borderId="0" applyNumberFormat="0" applyBorder="0" applyAlignment="0" applyProtection="0">
      <alignment vertical="center"/>
    </xf>
    <xf numFmtId="0" fontId="103" fillId="10" borderId="0" applyNumberFormat="0" applyBorder="0" applyAlignment="0" applyProtection="0">
      <alignment vertical="center"/>
    </xf>
    <xf numFmtId="0" fontId="80" fillId="69" borderId="0" applyNumberFormat="0" applyBorder="0" applyAlignment="0" applyProtection="0">
      <alignment vertical="center"/>
    </xf>
    <xf numFmtId="0" fontId="104" fillId="69" borderId="0" applyNumberFormat="0" applyBorder="0" applyAlignment="0" applyProtection="0">
      <alignment vertical="center"/>
    </xf>
    <xf numFmtId="0" fontId="104" fillId="69" borderId="0" applyNumberFormat="0" applyBorder="0" applyAlignment="0" applyProtection="0">
      <alignment vertical="center"/>
    </xf>
    <xf numFmtId="0" fontId="103" fillId="10" borderId="0" applyNumberFormat="0" applyBorder="0" applyAlignment="0" applyProtection="0">
      <alignment vertical="center"/>
    </xf>
    <xf numFmtId="0" fontId="80" fillId="69" borderId="0" applyNumberFormat="0" applyBorder="0" applyAlignment="0" applyProtection="0">
      <alignment vertical="center"/>
    </xf>
    <xf numFmtId="0" fontId="103" fillId="10" borderId="0" applyNumberFormat="0" applyBorder="0" applyAlignment="0" applyProtection="0">
      <alignment vertical="center"/>
    </xf>
    <xf numFmtId="0" fontId="103" fillId="10" borderId="0" applyNumberFormat="0" applyBorder="0" applyAlignment="0" applyProtection="0">
      <alignment vertical="center"/>
    </xf>
    <xf numFmtId="0" fontId="80" fillId="69" borderId="0" applyNumberFormat="0" applyBorder="0" applyAlignment="0" applyProtection="0">
      <alignment vertical="center"/>
    </xf>
    <xf numFmtId="0" fontId="103" fillId="10" borderId="0" applyNumberFormat="0" applyBorder="0" applyAlignment="0" applyProtection="0">
      <alignment vertical="center"/>
    </xf>
    <xf numFmtId="0" fontId="103" fillId="10" borderId="0" applyNumberFormat="0" applyBorder="0" applyAlignment="0" applyProtection="0">
      <alignment vertical="center"/>
    </xf>
    <xf numFmtId="0" fontId="80" fillId="69" borderId="0" applyNumberFormat="0" applyBorder="0" applyAlignment="0" applyProtection="0">
      <alignment vertical="center"/>
    </xf>
    <xf numFmtId="0" fontId="103" fillId="10" borderId="0" applyNumberFormat="0" applyBorder="0" applyAlignment="0" applyProtection="0">
      <alignment vertical="center"/>
    </xf>
    <xf numFmtId="0" fontId="103" fillId="10" borderId="0" applyNumberFormat="0" applyBorder="0" applyAlignment="0" applyProtection="0">
      <alignment vertical="center"/>
    </xf>
    <xf numFmtId="0" fontId="103" fillId="10" borderId="0" applyNumberFormat="0" applyBorder="0" applyAlignment="0" applyProtection="0">
      <alignment vertical="center"/>
    </xf>
    <xf numFmtId="0" fontId="103" fillId="10" borderId="0" applyNumberFormat="0" applyBorder="0" applyAlignment="0" applyProtection="0">
      <alignment vertical="center"/>
    </xf>
    <xf numFmtId="0" fontId="80" fillId="69" borderId="0" applyNumberFormat="0" applyBorder="0" applyAlignment="0" applyProtection="0">
      <alignment vertical="center"/>
    </xf>
    <xf numFmtId="0" fontId="80" fillId="69" borderId="0" applyNumberFormat="0" applyBorder="0" applyAlignment="0" applyProtection="0">
      <alignment vertical="center"/>
    </xf>
    <xf numFmtId="0" fontId="80" fillId="69" borderId="0" applyNumberFormat="0" applyBorder="0" applyAlignment="0" applyProtection="0">
      <alignment vertical="center"/>
    </xf>
    <xf numFmtId="0" fontId="103" fillId="10" borderId="0" applyNumberFormat="0" applyBorder="0" applyAlignment="0" applyProtection="0">
      <alignment vertical="center"/>
    </xf>
    <xf numFmtId="0" fontId="80" fillId="69" borderId="0" applyNumberFormat="0" applyBorder="0" applyAlignment="0" applyProtection="0">
      <alignment vertical="center"/>
    </xf>
    <xf numFmtId="0" fontId="103" fillId="10" borderId="0" applyNumberFormat="0" applyBorder="0" applyAlignment="0" applyProtection="0">
      <alignment vertical="center"/>
    </xf>
    <xf numFmtId="0" fontId="103" fillId="10" borderId="0" applyNumberFormat="0" applyBorder="0" applyAlignment="0" applyProtection="0">
      <alignment vertical="center"/>
    </xf>
    <xf numFmtId="0" fontId="103" fillId="10" borderId="0" applyNumberFormat="0" applyBorder="0" applyAlignment="0" applyProtection="0">
      <alignment vertical="center"/>
    </xf>
    <xf numFmtId="0" fontId="80" fillId="69" borderId="0" applyNumberFormat="0" applyBorder="0" applyAlignment="0" applyProtection="0">
      <alignment vertical="center"/>
    </xf>
    <xf numFmtId="0" fontId="80" fillId="69" borderId="0" applyNumberFormat="0" applyBorder="0" applyAlignment="0" applyProtection="0">
      <alignment vertical="center"/>
    </xf>
    <xf numFmtId="0" fontId="80" fillId="69" borderId="0" applyNumberFormat="0" applyBorder="0" applyAlignment="0" applyProtection="0">
      <alignment vertical="center"/>
    </xf>
    <xf numFmtId="0" fontId="103" fillId="10" borderId="0" applyNumberFormat="0" applyBorder="0" applyAlignment="0" applyProtection="0">
      <alignment vertical="center"/>
    </xf>
    <xf numFmtId="0" fontId="80" fillId="69" borderId="0" applyNumberFormat="0" applyBorder="0" applyAlignment="0" applyProtection="0">
      <alignment vertical="center"/>
    </xf>
    <xf numFmtId="0" fontId="103" fillId="10" borderId="0" applyNumberFormat="0" applyBorder="0" applyAlignment="0" applyProtection="0">
      <alignment vertical="center"/>
    </xf>
    <xf numFmtId="0" fontId="103" fillId="10" borderId="0" applyNumberFormat="0" applyBorder="0" applyAlignment="0" applyProtection="0">
      <alignment vertical="center"/>
    </xf>
    <xf numFmtId="0" fontId="103" fillId="10" borderId="0" applyNumberFormat="0" applyBorder="0" applyAlignment="0" applyProtection="0">
      <alignment vertical="center"/>
    </xf>
    <xf numFmtId="0" fontId="80" fillId="69" borderId="0" applyNumberFormat="0" applyBorder="0" applyAlignment="0" applyProtection="0">
      <alignment vertical="center"/>
    </xf>
    <xf numFmtId="0" fontId="80" fillId="69" borderId="0" applyNumberFormat="0" applyBorder="0" applyAlignment="0" applyProtection="0">
      <alignment vertical="center"/>
    </xf>
    <xf numFmtId="0" fontId="80" fillId="69" borderId="0" applyNumberFormat="0" applyBorder="0" applyAlignment="0" applyProtection="0">
      <alignment vertical="center"/>
    </xf>
    <xf numFmtId="0" fontId="103" fillId="10" borderId="0" applyNumberFormat="0" applyBorder="0" applyAlignment="0" applyProtection="0">
      <alignment vertical="center"/>
    </xf>
    <xf numFmtId="0" fontId="80" fillId="69" borderId="0" applyNumberFormat="0" applyBorder="0" applyAlignment="0" applyProtection="0">
      <alignment vertical="center"/>
    </xf>
    <xf numFmtId="0" fontId="105" fillId="0" borderId="0"/>
    <xf numFmtId="0" fontId="105" fillId="0" borderId="0"/>
    <xf numFmtId="0" fontId="105" fillId="0" borderId="0"/>
    <xf numFmtId="0" fontId="105" fillId="0" borderId="0"/>
    <xf numFmtId="0" fontId="105" fillId="0" borderId="0"/>
    <xf numFmtId="0" fontId="105" fillId="0" borderId="0"/>
    <xf numFmtId="0" fontId="105" fillId="0" borderId="0"/>
    <xf numFmtId="0" fontId="105" fillId="0" borderId="0"/>
    <xf numFmtId="0" fontId="105" fillId="0" borderId="0"/>
    <xf numFmtId="0" fontId="105" fillId="0" borderId="0"/>
    <xf numFmtId="0" fontId="105" fillId="0" borderId="0"/>
    <xf numFmtId="0" fontId="106" fillId="0" borderId="0"/>
    <xf numFmtId="0" fontId="105" fillId="0" borderId="0"/>
    <xf numFmtId="0" fontId="105" fillId="0" borderId="0"/>
    <xf numFmtId="0" fontId="105" fillId="0" borderId="0"/>
    <xf numFmtId="0" fontId="105" fillId="0" borderId="0"/>
    <xf numFmtId="0" fontId="105" fillId="0" borderId="0"/>
    <xf numFmtId="0" fontId="105" fillId="0" borderId="0"/>
    <xf numFmtId="0" fontId="105" fillId="0" borderId="0"/>
    <xf numFmtId="0" fontId="105" fillId="0" borderId="0"/>
    <xf numFmtId="0" fontId="105" fillId="0" borderId="0"/>
    <xf numFmtId="0" fontId="106" fillId="0" borderId="0"/>
    <xf numFmtId="0" fontId="105" fillId="0" borderId="0"/>
    <xf numFmtId="0" fontId="105" fillId="0" borderId="0"/>
    <xf numFmtId="0" fontId="106" fillId="0" borderId="0"/>
    <xf numFmtId="0" fontId="37" fillId="0" borderId="0" applyFont="0" applyFill="0" applyBorder="0" applyAlignment="0" applyProtection="0"/>
    <xf numFmtId="0" fontId="37" fillId="0" borderId="0" applyFont="0" applyFill="0" applyBorder="0" applyAlignment="0" applyProtection="0"/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108" fillId="0" borderId="0" applyNumberFormat="0" applyFill="0" applyBorder="0" applyAlignment="0" applyProtection="0">
      <alignment vertical="center"/>
    </xf>
    <xf numFmtId="0" fontId="108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10" fillId="13" borderId="8" applyNumberFormat="0" applyAlignment="0" applyProtection="0">
      <alignment vertical="center"/>
    </xf>
    <xf numFmtId="0" fontId="10" fillId="13" borderId="8" applyNumberFormat="0" applyAlignment="0" applyProtection="0">
      <alignment vertical="center"/>
    </xf>
    <xf numFmtId="0" fontId="10" fillId="13" borderId="8" applyNumberFormat="0" applyAlignment="0" applyProtection="0">
      <alignment vertical="center"/>
    </xf>
    <xf numFmtId="0" fontId="65" fillId="67" borderId="16" applyNumberFormat="0" applyAlignment="0" applyProtection="0">
      <alignment vertical="center"/>
    </xf>
    <xf numFmtId="0" fontId="65" fillId="67" borderId="16" applyNumberFormat="0" applyAlignment="0" applyProtection="0">
      <alignment vertical="center"/>
    </xf>
    <xf numFmtId="0" fontId="65" fillId="67" borderId="16" applyNumberFormat="0" applyAlignment="0" applyProtection="0">
      <alignment vertical="center"/>
    </xf>
    <xf numFmtId="0" fontId="10" fillId="13" borderId="8" applyNumberFormat="0" applyAlignment="0" applyProtection="0">
      <alignment vertical="center"/>
    </xf>
    <xf numFmtId="0" fontId="65" fillId="67" borderId="16" applyNumberFormat="0" applyAlignment="0" applyProtection="0">
      <alignment vertical="center"/>
    </xf>
    <xf numFmtId="0" fontId="10" fillId="13" borderId="8" applyNumberFormat="0" applyAlignment="0" applyProtection="0">
      <alignment vertical="center"/>
    </xf>
    <xf numFmtId="0" fontId="10" fillId="13" borderId="8" applyNumberFormat="0" applyAlignment="0" applyProtection="0">
      <alignment vertical="center"/>
    </xf>
    <xf numFmtId="0" fontId="10" fillId="13" borderId="8" applyNumberFormat="0" applyAlignment="0" applyProtection="0">
      <alignment vertical="center"/>
    </xf>
    <xf numFmtId="0" fontId="65" fillId="67" borderId="16" applyNumberFormat="0" applyAlignment="0" applyProtection="0">
      <alignment vertical="center"/>
    </xf>
    <xf numFmtId="0" fontId="65" fillId="67" borderId="16" applyNumberFormat="0" applyAlignment="0" applyProtection="0">
      <alignment vertical="center"/>
    </xf>
    <xf numFmtId="0" fontId="65" fillId="67" borderId="16" applyNumberFormat="0" applyAlignment="0" applyProtection="0">
      <alignment vertical="center"/>
    </xf>
    <xf numFmtId="0" fontId="10" fillId="13" borderId="8" applyNumberFormat="0" applyAlignment="0" applyProtection="0">
      <alignment vertical="center"/>
    </xf>
    <xf numFmtId="0" fontId="65" fillId="67" borderId="16" applyNumberFormat="0" applyAlignment="0" applyProtection="0">
      <alignment vertical="center"/>
    </xf>
    <xf numFmtId="0" fontId="65" fillId="67" borderId="16" applyNumberFormat="0" applyAlignment="0" applyProtection="0">
      <alignment vertical="center"/>
    </xf>
    <xf numFmtId="0" fontId="10" fillId="13" borderId="8" applyNumberFormat="0" applyAlignment="0" applyProtection="0">
      <alignment vertical="center"/>
    </xf>
    <xf numFmtId="0" fontId="65" fillId="67" borderId="16" applyNumberFormat="0" applyAlignment="0" applyProtection="0">
      <alignment vertical="center"/>
    </xf>
    <xf numFmtId="0" fontId="10" fillId="13" borderId="8" applyNumberFormat="0" applyAlignment="0" applyProtection="0">
      <alignment vertical="center"/>
    </xf>
    <xf numFmtId="0" fontId="10" fillId="13" borderId="8" applyNumberFormat="0" applyAlignment="0" applyProtection="0">
      <alignment vertical="center"/>
    </xf>
    <xf numFmtId="0" fontId="10" fillId="13" borderId="8" applyNumberFormat="0" applyAlignment="0" applyProtection="0">
      <alignment vertical="center"/>
    </xf>
    <xf numFmtId="0" fontId="10" fillId="13" borderId="8" applyNumberFormat="0" applyAlignment="0" applyProtection="0">
      <alignment vertical="center"/>
    </xf>
    <xf numFmtId="0" fontId="65" fillId="67" borderId="16" applyNumberFormat="0" applyAlignment="0" applyProtection="0">
      <alignment vertical="center"/>
    </xf>
    <xf numFmtId="0" fontId="109" fillId="67" borderId="16" applyNumberFormat="0" applyAlignment="0" applyProtection="0">
      <alignment vertical="center"/>
    </xf>
    <xf numFmtId="0" fontId="109" fillId="67" borderId="16" applyNumberFormat="0" applyAlignment="0" applyProtection="0">
      <alignment vertical="center"/>
    </xf>
    <xf numFmtId="0" fontId="10" fillId="13" borderId="8" applyNumberFormat="0" applyAlignment="0" applyProtection="0">
      <alignment vertical="center"/>
    </xf>
    <xf numFmtId="0" fontId="65" fillId="67" borderId="16" applyNumberFormat="0" applyAlignment="0" applyProtection="0">
      <alignment vertical="center"/>
    </xf>
    <xf numFmtId="0" fontId="10" fillId="13" borderId="8" applyNumberFormat="0" applyAlignment="0" applyProtection="0">
      <alignment vertical="center"/>
    </xf>
    <xf numFmtId="0" fontId="10" fillId="13" borderId="8" applyNumberFormat="0" applyAlignment="0" applyProtection="0">
      <alignment vertical="center"/>
    </xf>
    <xf numFmtId="0" fontId="65" fillId="67" borderId="16" applyNumberFormat="0" applyAlignment="0" applyProtection="0">
      <alignment vertical="center"/>
    </xf>
    <xf numFmtId="0" fontId="10" fillId="13" borderId="8" applyNumberFormat="0" applyAlignment="0" applyProtection="0">
      <alignment vertical="center"/>
    </xf>
    <xf numFmtId="0" fontId="10" fillId="13" borderId="8" applyNumberFormat="0" applyAlignment="0" applyProtection="0">
      <alignment vertical="center"/>
    </xf>
    <xf numFmtId="0" fontId="65" fillId="67" borderId="16" applyNumberFormat="0" applyAlignment="0" applyProtection="0">
      <alignment vertical="center"/>
    </xf>
    <xf numFmtId="0" fontId="10" fillId="13" borderId="8" applyNumberFormat="0" applyAlignment="0" applyProtection="0">
      <alignment vertical="center"/>
    </xf>
    <xf numFmtId="0" fontId="10" fillId="13" borderId="8" applyNumberFormat="0" applyAlignment="0" applyProtection="0">
      <alignment vertical="center"/>
    </xf>
    <xf numFmtId="0" fontId="10" fillId="13" borderId="8" applyNumberFormat="0" applyAlignment="0" applyProtection="0">
      <alignment vertical="center"/>
    </xf>
    <xf numFmtId="0" fontId="10" fillId="13" borderId="8" applyNumberFormat="0" applyAlignment="0" applyProtection="0">
      <alignment vertical="center"/>
    </xf>
    <xf numFmtId="0" fontId="65" fillId="67" borderId="16" applyNumberFormat="0" applyAlignment="0" applyProtection="0">
      <alignment vertical="center"/>
    </xf>
    <xf numFmtId="0" fontId="65" fillId="67" borderId="16" applyNumberFormat="0" applyAlignment="0" applyProtection="0">
      <alignment vertical="center"/>
    </xf>
    <xf numFmtId="0" fontId="65" fillId="67" borderId="16" applyNumberFormat="0" applyAlignment="0" applyProtection="0">
      <alignment vertical="center"/>
    </xf>
    <xf numFmtId="0" fontId="10" fillId="13" borderId="8" applyNumberFormat="0" applyAlignment="0" applyProtection="0">
      <alignment vertical="center"/>
    </xf>
    <xf numFmtId="0" fontId="65" fillId="67" borderId="16" applyNumberFormat="0" applyAlignment="0" applyProtection="0">
      <alignment vertical="center"/>
    </xf>
    <xf numFmtId="0" fontId="10" fillId="13" borderId="8" applyNumberFormat="0" applyAlignment="0" applyProtection="0">
      <alignment vertical="center"/>
    </xf>
    <xf numFmtId="0" fontId="10" fillId="13" borderId="8" applyNumberFormat="0" applyAlignment="0" applyProtection="0">
      <alignment vertical="center"/>
    </xf>
    <xf numFmtId="0" fontId="10" fillId="13" borderId="8" applyNumberFormat="0" applyAlignment="0" applyProtection="0">
      <alignment vertical="center"/>
    </xf>
    <xf numFmtId="0" fontId="65" fillId="67" borderId="16" applyNumberFormat="0" applyAlignment="0" applyProtection="0">
      <alignment vertical="center"/>
    </xf>
    <xf numFmtId="0" fontId="65" fillId="67" borderId="16" applyNumberFormat="0" applyAlignment="0" applyProtection="0">
      <alignment vertical="center"/>
    </xf>
    <xf numFmtId="0" fontId="65" fillId="67" borderId="16" applyNumberFormat="0" applyAlignment="0" applyProtection="0">
      <alignment vertical="center"/>
    </xf>
    <xf numFmtId="0" fontId="10" fillId="13" borderId="8" applyNumberFormat="0" applyAlignment="0" applyProtection="0">
      <alignment vertical="center"/>
    </xf>
    <xf numFmtId="0" fontId="65" fillId="67" borderId="16" applyNumberFormat="0" applyAlignment="0" applyProtection="0">
      <alignment vertical="center"/>
    </xf>
    <xf numFmtId="0" fontId="10" fillId="13" borderId="8" applyNumberFormat="0" applyAlignment="0" applyProtection="0">
      <alignment vertical="center"/>
    </xf>
    <xf numFmtId="0" fontId="10" fillId="13" borderId="8" applyNumberFormat="0" applyAlignment="0" applyProtection="0">
      <alignment vertical="center"/>
    </xf>
    <xf numFmtId="0" fontId="10" fillId="13" borderId="8" applyNumberFormat="0" applyAlignment="0" applyProtection="0">
      <alignment vertical="center"/>
    </xf>
    <xf numFmtId="0" fontId="65" fillId="67" borderId="16" applyNumberFormat="0" applyAlignment="0" applyProtection="0">
      <alignment vertical="center"/>
    </xf>
    <xf numFmtId="0" fontId="65" fillId="67" borderId="16" applyNumberFormat="0" applyAlignment="0" applyProtection="0">
      <alignment vertical="center"/>
    </xf>
    <xf numFmtId="0" fontId="65" fillId="67" borderId="16" applyNumberFormat="0" applyAlignment="0" applyProtection="0">
      <alignment vertical="center"/>
    </xf>
    <xf numFmtId="0" fontId="10" fillId="13" borderId="8" applyNumberFormat="0" applyAlignment="0" applyProtection="0">
      <alignment vertical="center"/>
    </xf>
    <xf numFmtId="0" fontId="65" fillId="67" borderId="16" applyNumberFormat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50" fillId="0" borderId="0" applyFont="0" applyFill="0" applyBorder="0" applyAlignment="0" applyProtection="0">
      <alignment vertical="center"/>
    </xf>
    <xf numFmtId="41" fontId="50" fillId="0" borderId="0" applyFont="0" applyFill="0" applyBorder="0" applyAlignment="0" applyProtection="0">
      <alignment vertical="center"/>
    </xf>
    <xf numFmtId="41" fontId="50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/>
    <xf numFmtId="41" fontId="4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/>
    <xf numFmtId="41" fontId="50" fillId="0" borderId="0" applyFont="0" applyFill="0" applyBorder="0" applyAlignment="0" applyProtection="0">
      <alignment vertical="center"/>
    </xf>
    <xf numFmtId="41" fontId="50" fillId="0" borderId="0" applyFont="0" applyFill="0" applyBorder="0" applyAlignment="0" applyProtection="0">
      <alignment vertical="center"/>
    </xf>
    <xf numFmtId="41" fontId="3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50" fillId="0" borderId="0" applyFont="0" applyFill="0" applyBorder="0" applyAlignment="0" applyProtection="0">
      <alignment vertical="center"/>
    </xf>
    <xf numFmtId="41" fontId="39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50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50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50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50" fillId="0" borderId="0" applyFont="0" applyFill="0" applyBorder="0" applyAlignment="0" applyProtection="0">
      <alignment vertical="center"/>
    </xf>
    <xf numFmtId="41" fontId="50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50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50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50" fillId="0" borderId="0" applyFont="0" applyFill="0" applyBorder="0" applyAlignment="0" applyProtection="0">
      <alignment vertical="center"/>
    </xf>
    <xf numFmtId="41" fontId="50" fillId="0" borderId="0" applyFont="0" applyFill="0" applyBorder="0" applyAlignment="0" applyProtection="0">
      <alignment vertical="center"/>
    </xf>
    <xf numFmtId="41" fontId="50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50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50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50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50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50" fillId="0" borderId="0" applyFont="0" applyFill="0" applyBorder="0" applyAlignment="0" applyProtection="0">
      <alignment vertical="center"/>
    </xf>
    <xf numFmtId="41" fontId="50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50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50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50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50" fillId="0" borderId="0" applyFont="0" applyFill="0" applyBorder="0" applyAlignment="0" applyProtection="0">
      <alignment vertical="center"/>
    </xf>
    <xf numFmtId="41" fontId="39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/>
    <xf numFmtId="41" fontId="3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39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/>
    <xf numFmtId="41" fontId="3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/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78" fillId="0" borderId="23" applyNumberFormat="0" applyFill="0" applyAlignment="0" applyProtection="0">
      <alignment vertical="center"/>
    </xf>
    <xf numFmtId="0" fontId="78" fillId="0" borderId="23" applyNumberFormat="0" applyFill="0" applyAlignment="0" applyProtection="0">
      <alignment vertical="center"/>
    </xf>
    <xf numFmtId="0" fontId="78" fillId="0" borderId="23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78" fillId="0" borderId="23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78" fillId="0" borderId="23" applyNumberFormat="0" applyFill="0" applyAlignment="0" applyProtection="0">
      <alignment vertical="center"/>
    </xf>
    <xf numFmtId="0" fontId="78" fillId="0" borderId="23" applyNumberFormat="0" applyFill="0" applyAlignment="0" applyProtection="0">
      <alignment vertical="center"/>
    </xf>
    <xf numFmtId="0" fontId="78" fillId="0" borderId="23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78" fillId="0" borderId="23" applyNumberFormat="0" applyFill="0" applyAlignment="0" applyProtection="0">
      <alignment vertical="center"/>
    </xf>
    <xf numFmtId="0" fontId="78" fillId="0" borderId="23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78" fillId="0" borderId="23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78" fillId="0" borderId="23" applyNumberFormat="0" applyFill="0" applyAlignment="0" applyProtection="0">
      <alignment vertical="center"/>
    </xf>
    <xf numFmtId="0" fontId="111" fillId="0" borderId="23" applyNumberFormat="0" applyFill="0" applyAlignment="0" applyProtection="0">
      <alignment vertical="center"/>
    </xf>
    <xf numFmtId="0" fontId="111" fillId="0" borderId="23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78" fillId="0" borderId="23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78" fillId="0" borderId="23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78" fillId="0" borderId="23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78" fillId="0" borderId="23" applyNumberFormat="0" applyFill="0" applyAlignment="0" applyProtection="0">
      <alignment vertical="center"/>
    </xf>
    <xf numFmtId="0" fontId="78" fillId="0" borderId="23" applyNumberFormat="0" applyFill="0" applyAlignment="0" applyProtection="0">
      <alignment vertical="center"/>
    </xf>
    <xf numFmtId="0" fontId="78" fillId="0" borderId="23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78" fillId="0" borderId="23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78" fillId="0" borderId="23" applyNumberFormat="0" applyFill="0" applyAlignment="0" applyProtection="0">
      <alignment vertical="center"/>
    </xf>
    <xf numFmtId="0" fontId="78" fillId="0" borderId="23" applyNumberFormat="0" applyFill="0" applyAlignment="0" applyProtection="0">
      <alignment vertical="center"/>
    </xf>
    <xf numFmtId="0" fontId="78" fillId="0" borderId="23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78" fillId="0" borderId="23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78" fillId="0" borderId="23" applyNumberFormat="0" applyFill="0" applyAlignment="0" applyProtection="0">
      <alignment vertical="center"/>
    </xf>
    <xf numFmtId="0" fontId="78" fillId="0" borderId="23" applyNumberFormat="0" applyFill="0" applyAlignment="0" applyProtection="0">
      <alignment vertical="center"/>
    </xf>
    <xf numFmtId="0" fontId="78" fillId="0" borderId="23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78" fillId="0" borderId="23" applyNumberFormat="0" applyFill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89" fillId="0" borderId="26" applyNumberFormat="0" applyFill="0" applyAlignment="0" applyProtection="0">
      <alignment vertical="center"/>
    </xf>
    <xf numFmtId="0" fontId="89" fillId="0" borderId="26" applyNumberFormat="0" applyFill="0" applyAlignment="0" applyProtection="0">
      <alignment vertical="center"/>
    </xf>
    <xf numFmtId="0" fontId="89" fillId="0" borderId="26" applyNumberFormat="0" applyFill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89" fillId="0" borderId="26" applyNumberFormat="0" applyFill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89" fillId="0" borderId="26" applyNumberFormat="0" applyFill="0" applyAlignment="0" applyProtection="0">
      <alignment vertical="center"/>
    </xf>
    <xf numFmtId="0" fontId="89" fillId="0" borderId="26" applyNumberFormat="0" applyFill="0" applyAlignment="0" applyProtection="0">
      <alignment vertical="center"/>
    </xf>
    <xf numFmtId="0" fontId="89" fillId="0" borderId="26" applyNumberFormat="0" applyFill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89" fillId="0" borderId="26" applyNumberFormat="0" applyFill="0" applyAlignment="0" applyProtection="0">
      <alignment vertical="center"/>
    </xf>
    <xf numFmtId="0" fontId="89" fillId="0" borderId="26" applyNumberFormat="0" applyFill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89" fillId="0" borderId="26" applyNumberFormat="0" applyFill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89" fillId="0" borderId="26" applyNumberFormat="0" applyFill="0" applyAlignment="0" applyProtection="0">
      <alignment vertical="center"/>
    </xf>
    <xf numFmtId="0" fontId="112" fillId="0" borderId="26" applyNumberFormat="0" applyFill="0" applyAlignment="0" applyProtection="0">
      <alignment vertical="center"/>
    </xf>
    <xf numFmtId="0" fontId="112" fillId="0" borderId="26" applyNumberFormat="0" applyFill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89" fillId="0" borderId="26" applyNumberFormat="0" applyFill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89" fillId="0" borderId="26" applyNumberFormat="0" applyFill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89" fillId="0" borderId="26" applyNumberFormat="0" applyFill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89" fillId="0" borderId="26" applyNumberFormat="0" applyFill="0" applyAlignment="0" applyProtection="0">
      <alignment vertical="center"/>
    </xf>
    <xf numFmtId="0" fontId="89" fillId="0" borderId="26" applyNumberFormat="0" applyFill="0" applyAlignment="0" applyProtection="0">
      <alignment vertical="center"/>
    </xf>
    <xf numFmtId="0" fontId="89" fillId="0" borderId="26" applyNumberFormat="0" applyFill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89" fillId="0" borderId="26" applyNumberFormat="0" applyFill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89" fillId="0" borderId="26" applyNumberFormat="0" applyFill="0" applyAlignment="0" applyProtection="0">
      <alignment vertical="center"/>
    </xf>
    <xf numFmtId="0" fontId="89" fillId="0" borderId="26" applyNumberFormat="0" applyFill="0" applyAlignment="0" applyProtection="0">
      <alignment vertical="center"/>
    </xf>
    <xf numFmtId="0" fontId="89" fillId="0" borderId="26" applyNumberFormat="0" applyFill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89" fillId="0" borderId="26" applyNumberFormat="0" applyFill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89" fillId="0" borderId="26" applyNumberFormat="0" applyFill="0" applyAlignment="0" applyProtection="0">
      <alignment vertical="center"/>
    </xf>
    <xf numFmtId="0" fontId="89" fillId="0" borderId="26" applyNumberFormat="0" applyFill="0" applyAlignment="0" applyProtection="0">
      <alignment vertical="center"/>
    </xf>
    <xf numFmtId="0" fontId="89" fillId="0" borderId="26" applyNumberFormat="0" applyFill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89" fillId="0" borderId="26" applyNumberFormat="0" applyFill="0" applyAlignment="0" applyProtection="0">
      <alignment vertical="center"/>
    </xf>
    <xf numFmtId="217" fontId="113" fillId="0" borderId="0" applyFill="0" applyBorder="0" applyProtection="0">
      <alignment horizontal="right"/>
    </xf>
    <xf numFmtId="0" fontId="114" fillId="11" borderId="5" applyNumberFormat="0" applyAlignment="0" applyProtection="0">
      <alignment vertical="center"/>
    </xf>
    <xf numFmtId="0" fontId="114" fillId="11" borderId="5" applyNumberFormat="0" applyAlignment="0" applyProtection="0">
      <alignment vertical="center"/>
    </xf>
    <xf numFmtId="0" fontId="114" fillId="11" borderId="5" applyNumberFormat="0" applyAlignment="0" applyProtection="0">
      <alignment vertical="center"/>
    </xf>
    <xf numFmtId="0" fontId="77" fillId="53" borderId="15" applyNumberFormat="0" applyAlignment="0" applyProtection="0">
      <alignment vertical="center"/>
    </xf>
    <xf numFmtId="0" fontId="77" fillId="53" borderId="15" applyNumberFormat="0" applyAlignment="0" applyProtection="0">
      <alignment vertical="center"/>
    </xf>
    <xf numFmtId="0" fontId="77" fillId="53" borderId="15" applyNumberFormat="0" applyAlignment="0" applyProtection="0">
      <alignment vertical="center"/>
    </xf>
    <xf numFmtId="0" fontId="114" fillId="11" borderId="5" applyNumberFormat="0" applyAlignment="0" applyProtection="0">
      <alignment vertical="center"/>
    </xf>
    <xf numFmtId="0" fontId="77" fillId="53" borderId="15" applyNumberFormat="0" applyAlignment="0" applyProtection="0">
      <alignment vertical="center"/>
    </xf>
    <xf numFmtId="0" fontId="114" fillId="11" borderId="5" applyNumberFormat="0" applyAlignment="0" applyProtection="0">
      <alignment vertical="center"/>
    </xf>
    <xf numFmtId="0" fontId="114" fillId="11" borderId="5" applyNumberFormat="0" applyAlignment="0" applyProtection="0">
      <alignment vertical="center"/>
    </xf>
    <xf numFmtId="0" fontId="114" fillId="11" borderId="5" applyNumberFormat="0" applyAlignment="0" applyProtection="0">
      <alignment vertical="center"/>
    </xf>
    <xf numFmtId="0" fontId="77" fillId="53" borderId="15" applyNumberFormat="0" applyAlignment="0" applyProtection="0">
      <alignment vertical="center"/>
    </xf>
    <xf numFmtId="0" fontId="77" fillId="53" borderId="15" applyNumberFormat="0" applyAlignment="0" applyProtection="0">
      <alignment vertical="center"/>
    </xf>
    <xf numFmtId="0" fontId="77" fillId="53" borderId="15" applyNumberFormat="0" applyAlignment="0" applyProtection="0">
      <alignment vertical="center"/>
    </xf>
    <xf numFmtId="0" fontId="114" fillId="11" borderId="5" applyNumberFormat="0" applyAlignment="0" applyProtection="0">
      <alignment vertical="center"/>
    </xf>
    <xf numFmtId="0" fontId="77" fillId="53" borderId="15" applyNumberFormat="0" applyAlignment="0" applyProtection="0">
      <alignment vertical="center"/>
    </xf>
    <xf numFmtId="0" fontId="77" fillId="53" borderId="15" applyNumberFormat="0" applyAlignment="0" applyProtection="0">
      <alignment vertical="center"/>
    </xf>
    <xf numFmtId="0" fontId="114" fillId="11" borderId="5" applyNumberFormat="0" applyAlignment="0" applyProtection="0">
      <alignment vertical="center"/>
    </xf>
    <xf numFmtId="0" fontId="77" fillId="53" borderId="15" applyNumberFormat="0" applyAlignment="0" applyProtection="0">
      <alignment vertical="center"/>
    </xf>
    <xf numFmtId="0" fontId="114" fillId="11" borderId="5" applyNumberFormat="0" applyAlignment="0" applyProtection="0">
      <alignment vertical="center"/>
    </xf>
    <xf numFmtId="0" fontId="114" fillId="11" borderId="5" applyNumberFormat="0" applyAlignment="0" applyProtection="0">
      <alignment vertical="center"/>
    </xf>
    <xf numFmtId="0" fontId="114" fillId="11" borderId="5" applyNumberFormat="0" applyAlignment="0" applyProtection="0">
      <alignment vertical="center"/>
    </xf>
    <xf numFmtId="0" fontId="114" fillId="11" borderId="5" applyNumberFormat="0" applyAlignment="0" applyProtection="0">
      <alignment vertical="center"/>
    </xf>
    <xf numFmtId="0" fontId="77" fillId="53" borderId="15" applyNumberFormat="0" applyAlignment="0" applyProtection="0">
      <alignment vertical="center"/>
    </xf>
    <xf numFmtId="0" fontId="115" fillId="53" borderId="15" applyNumberFormat="0" applyAlignment="0" applyProtection="0">
      <alignment vertical="center"/>
    </xf>
    <xf numFmtId="0" fontId="115" fillId="53" borderId="15" applyNumberFormat="0" applyAlignment="0" applyProtection="0">
      <alignment vertical="center"/>
    </xf>
    <xf numFmtId="0" fontId="114" fillId="11" borderId="5" applyNumberFormat="0" applyAlignment="0" applyProtection="0">
      <alignment vertical="center"/>
    </xf>
    <xf numFmtId="0" fontId="77" fillId="53" borderId="15" applyNumberFormat="0" applyAlignment="0" applyProtection="0">
      <alignment vertical="center"/>
    </xf>
    <xf numFmtId="0" fontId="114" fillId="11" borderId="5" applyNumberFormat="0" applyAlignment="0" applyProtection="0">
      <alignment vertical="center"/>
    </xf>
    <xf numFmtId="0" fontId="114" fillId="11" borderId="5" applyNumberFormat="0" applyAlignment="0" applyProtection="0">
      <alignment vertical="center"/>
    </xf>
    <xf numFmtId="0" fontId="77" fillId="53" borderId="15" applyNumberFormat="0" applyAlignment="0" applyProtection="0">
      <alignment vertical="center"/>
    </xf>
    <xf numFmtId="0" fontId="114" fillId="11" borderId="5" applyNumberFormat="0" applyAlignment="0" applyProtection="0">
      <alignment vertical="center"/>
    </xf>
    <xf numFmtId="0" fontId="114" fillId="11" borderId="5" applyNumberFormat="0" applyAlignment="0" applyProtection="0">
      <alignment vertical="center"/>
    </xf>
    <xf numFmtId="0" fontId="77" fillId="53" borderId="15" applyNumberFormat="0" applyAlignment="0" applyProtection="0">
      <alignment vertical="center"/>
    </xf>
    <xf numFmtId="0" fontId="114" fillId="11" borderId="5" applyNumberFormat="0" applyAlignment="0" applyProtection="0">
      <alignment vertical="center"/>
    </xf>
    <xf numFmtId="0" fontId="114" fillId="11" borderId="5" applyNumberFormat="0" applyAlignment="0" applyProtection="0">
      <alignment vertical="center"/>
    </xf>
    <xf numFmtId="0" fontId="114" fillId="11" borderId="5" applyNumberFormat="0" applyAlignment="0" applyProtection="0">
      <alignment vertical="center"/>
    </xf>
    <xf numFmtId="0" fontId="114" fillId="11" borderId="5" applyNumberFormat="0" applyAlignment="0" applyProtection="0">
      <alignment vertical="center"/>
    </xf>
    <xf numFmtId="0" fontId="77" fillId="53" borderId="15" applyNumberFormat="0" applyAlignment="0" applyProtection="0">
      <alignment vertical="center"/>
    </xf>
    <xf numFmtId="0" fontId="77" fillId="53" borderId="15" applyNumberFormat="0" applyAlignment="0" applyProtection="0">
      <alignment vertical="center"/>
    </xf>
    <xf numFmtId="0" fontId="77" fillId="53" borderId="15" applyNumberFormat="0" applyAlignment="0" applyProtection="0">
      <alignment vertical="center"/>
    </xf>
    <xf numFmtId="0" fontId="114" fillId="11" borderId="5" applyNumberFormat="0" applyAlignment="0" applyProtection="0">
      <alignment vertical="center"/>
    </xf>
    <xf numFmtId="0" fontId="77" fillId="53" borderId="15" applyNumberFormat="0" applyAlignment="0" applyProtection="0">
      <alignment vertical="center"/>
    </xf>
    <xf numFmtId="0" fontId="114" fillId="11" borderId="5" applyNumberFormat="0" applyAlignment="0" applyProtection="0">
      <alignment vertical="center"/>
    </xf>
    <xf numFmtId="0" fontId="114" fillId="11" borderId="5" applyNumberFormat="0" applyAlignment="0" applyProtection="0">
      <alignment vertical="center"/>
    </xf>
    <xf numFmtId="0" fontId="114" fillId="11" borderId="5" applyNumberFormat="0" applyAlignment="0" applyProtection="0">
      <alignment vertical="center"/>
    </xf>
    <xf numFmtId="0" fontId="77" fillId="53" borderId="15" applyNumberFormat="0" applyAlignment="0" applyProtection="0">
      <alignment vertical="center"/>
    </xf>
    <xf numFmtId="0" fontId="77" fillId="53" borderId="15" applyNumberFormat="0" applyAlignment="0" applyProtection="0">
      <alignment vertical="center"/>
    </xf>
    <xf numFmtId="0" fontId="77" fillId="53" borderId="15" applyNumberFormat="0" applyAlignment="0" applyProtection="0">
      <alignment vertical="center"/>
    </xf>
    <xf numFmtId="0" fontId="114" fillId="11" borderId="5" applyNumberFormat="0" applyAlignment="0" applyProtection="0">
      <alignment vertical="center"/>
    </xf>
    <xf numFmtId="0" fontId="77" fillId="53" borderId="15" applyNumberFormat="0" applyAlignment="0" applyProtection="0">
      <alignment vertical="center"/>
    </xf>
    <xf numFmtId="0" fontId="114" fillId="11" borderId="5" applyNumberFormat="0" applyAlignment="0" applyProtection="0">
      <alignment vertical="center"/>
    </xf>
    <xf numFmtId="0" fontId="114" fillId="11" borderId="5" applyNumberFormat="0" applyAlignment="0" applyProtection="0">
      <alignment vertical="center"/>
    </xf>
    <xf numFmtId="0" fontId="114" fillId="11" borderId="5" applyNumberFormat="0" applyAlignment="0" applyProtection="0">
      <alignment vertical="center"/>
    </xf>
    <xf numFmtId="0" fontId="77" fillId="53" borderId="15" applyNumberFormat="0" applyAlignment="0" applyProtection="0">
      <alignment vertical="center"/>
    </xf>
    <xf numFmtId="0" fontId="77" fillId="53" borderId="15" applyNumberFormat="0" applyAlignment="0" applyProtection="0">
      <alignment vertical="center"/>
    </xf>
    <xf numFmtId="0" fontId="77" fillId="53" borderId="15" applyNumberFormat="0" applyAlignment="0" applyProtection="0">
      <alignment vertical="center"/>
    </xf>
    <xf numFmtId="0" fontId="114" fillId="11" borderId="5" applyNumberFormat="0" applyAlignment="0" applyProtection="0">
      <alignment vertical="center"/>
    </xf>
    <xf numFmtId="0" fontId="77" fillId="53" borderId="15" applyNumberFormat="0" applyAlignment="0" applyProtection="0">
      <alignment vertical="center"/>
    </xf>
    <xf numFmtId="4" fontId="116" fillId="0" borderId="0" applyFont="0" applyFill="0" applyBorder="0" applyAlignment="0" applyProtection="0"/>
    <xf numFmtId="3" fontId="116" fillId="0" borderId="0" applyFont="0" applyFill="0" applyBorder="0" applyAlignment="0" applyProtection="0"/>
    <xf numFmtId="0" fontId="117" fillId="0" borderId="2" applyNumberFormat="0" applyFill="0" applyAlignment="0" applyProtection="0">
      <alignment vertical="center"/>
    </xf>
    <xf numFmtId="0" fontId="117" fillId="0" borderId="2" applyNumberFormat="0" applyFill="0" applyAlignment="0" applyProtection="0">
      <alignment vertical="center"/>
    </xf>
    <xf numFmtId="0" fontId="117" fillId="0" borderId="2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117" fillId="0" borderId="2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117" fillId="0" borderId="2" applyNumberFormat="0" applyFill="0" applyAlignment="0" applyProtection="0">
      <alignment vertical="center"/>
    </xf>
    <xf numFmtId="0" fontId="117" fillId="0" borderId="2" applyNumberFormat="0" applyFill="0" applyAlignment="0" applyProtection="0">
      <alignment vertical="center"/>
    </xf>
    <xf numFmtId="0" fontId="117" fillId="0" borderId="2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117" fillId="0" borderId="2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117" fillId="0" borderId="2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117" fillId="0" borderId="2" applyNumberFormat="0" applyFill="0" applyAlignment="0" applyProtection="0">
      <alignment vertical="center"/>
    </xf>
    <xf numFmtId="0" fontId="117" fillId="0" borderId="2" applyNumberFormat="0" applyFill="0" applyAlignment="0" applyProtection="0">
      <alignment vertical="center"/>
    </xf>
    <xf numFmtId="0" fontId="117" fillId="0" borderId="2" applyNumberFormat="0" applyFill="0" applyAlignment="0" applyProtection="0">
      <alignment vertical="center"/>
    </xf>
    <xf numFmtId="0" fontId="117" fillId="0" borderId="2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118" fillId="0" borderId="20" applyNumberFormat="0" applyFill="0" applyAlignment="0" applyProtection="0">
      <alignment vertical="center"/>
    </xf>
    <xf numFmtId="0" fontId="118" fillId="0" borderId="20" applyNumberFormat="0" applyFill="0" applyAlignment="0" applyProtection="0">
      <alignment vertical="center"/>
    </xf>
    <xf numFmtId="0" fontId="117" fillId="0" borderId="2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117" fillId="0" borderId="2" applyNumberFormat="0" applyFill="0" applyAlignment="0" applyProtection="0">
      <alignment vertical="center"/>
    </xf>
    <xf numFmtId="0" fontId="117" fillId="0" borderId="2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117" fillId="0" borderId="2" applyNumberFormat="0" applyFill="0" applyAlignment="0" applyProtection="0">
      <alignment vertical="center"/>
    </xf>
    <xf numFmtId="0" fontId="117" fillId="0" borderId="2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117" fillId="0" borderId="2" applyNumberFormat="0" applyFill="0" applyAlignment="0" applyProtection="0">
      <alignment vertical="center"/>
    </xf>
    <xf numFmtId="0" fontId="117" fillId="0" borderId="2" applyNumberFormat="0" applyFill="0" applyAlignment="0" applyProtection="0">
      <alignment vertical="center"/>
    </xf>
    <xf numFmtId="0" fontId="117" fillId="0" borderId="2" applyNumberFormat="0" applyFill="0" applyAlignment="0" applyProtection="0">
      <alignment vertical="center"/>
    </xf>
    <xf numFmtId="0" fontId="117" fillId="0" borderId="2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117" fillId="0" borderId="2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117" fillId="0" borderId="2" applyNumberFormat="0" applyFill="0" applyAlignment="0" applyProtection="0">
      <alignment vertical="center"/>
    </xf>
    <xf numFmtId="0" fontId="117" fillId="0" borderId="2" applyNumberFormat="0" applyFill="0" applyAlignment="0" applyProtection="0">
      <alignment vertical="center"/>
    </xf>
    <xf numFmtId="0" fontId="117" fillId="0" borderId="2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117" fillId="0" borderId="2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117" fillId="0" borderId="2" applyNumberFormat="0" applyFill="0" applyAlignment="0" applyProtection="0">
      <alignment vertical="center"/>
    </xf>
    <xf numFmtId="0" fontId="117" fillId="0" borderId="2" applyNumberFormat="0" applyFill="0" applyAlignment="0" applyProtection="0">
      <alignment vertical="center"/>
    </xf>
    <xf numFmtId="0" fontId="117" fillId="0" borderId="2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117" fillId="0" borderId="2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120" fillId="0" borderId="3" applyNumberFormat="0" applyFill="0" applyAlignment="0" applyProtection="0">
      <alignment vertical="center"/>
    </xf>
    <xf numFmtId="0" fontId="120" fillId="0" borderId="3" applyNumberFormat="0" applyFill="0" applyAlignment="0" applyProtection="0">
      <alignment vertical="center"/>
    </xf>
    <xf numFmtId="0" fontId="120" fillId="0" borderId="3" applyNumberFormat="0" applyFill="0" applyAlignment="0" applyProtection="0">
      <alignment vertical="center"/>
    </xf>
    <xf numFmtId="0" fontId="74" fillId="0" borderId="21" applyNumberFormat="0" applyFill="0" applyAlignment="0" applyProtection="0">
      <alignment vertical="center"/>
    </xf>
    <xf numFmtId="0" fontId="74" fillId="0" borderId="21" applyNumberFormat="0" applyFill="0" applyAlignment="0" applyProtection="0">
      <alignment vertical="center"/>
    </xf>
    <xf numFmtId="0" fontId="74" fillId="0" borderId="21" applyNumberFormat="0" applyFill="0" applyAlignment="0" applyProtection="0">
      <alignment vertical="center"/>
    </xf>
    <xf numFmtId="0" fontId="120" fillId="0" borderId="3" applyNumberFormat="0" applyFill="0" applyAlignment="0" applyProtection="0">
      <alignment vertical="center"/>
    </xf>
    <xf numFmtId="0" fontId="74" fillId="0" borderId="21" applyNumberFormat="0" applyFill="0" applyAlignment="0" applyProtection="0">
      <alignment vertical="center"/>
    </xf>
    <xf numFmtId="0" fontId="120" fillId="0" borderId="3" applyNumberFormat="0" applyFill="0" applyAlignment="0" applyProtection="0">
      <alignment vertical="center"/>
    </xf>
    <xf numFmtId="0" fontId="120" fillId="0" borderId="3" applyNumberFormat="0" applyFill="0" applyAlignment="0" applyProtection="0">
      <alignment vertical="center"/>
    </xf>
    <xf numFmtId="0" fontId="120" fillId="0" borderId="3" applyNumberFormat="0" applyFill="0" applyAlignment="0" applyProtection="0">
      <alignment vertical="center"/>
    </xf>
    <xf numFmtId="0" fontId="74" fillId="0" borderId="21" applyNumberFormat="0" applyFill="0" applyAlignment="0" applyProtection="0">
      <alignment vertical="center"/>
    </xf>
    <xf numFmtId="0" fontId="74" fillId="0" borderId="21" applyNumberFormat="0" applyFill="0" applyAlignment="0" applyProtection="0">
      <alignment vertical="center"/>
    </xf>
    <xf numFmtId="0" fontId="74" fillId="0" borderId="21" applyNumberFormat="0" applyFill="0" applyAlignment="0" applyProtection="0">
      <alignment vertical="center"/>
    </xf>
    <xf numFmtId="0" fontId="120" fillId="0" borderId="3" applyNumberFormat="0" applyFill="0" applyAlignment="0" applyProtection="0">
      <alignment vertical="center"/>
    </xf>
    <xf numFmtId="0" fontId="74" fillId="0" borderId="21" applyNumberFormat="0" applyFill="0" applyAlignment="0" applyProtection="0">
      <alignment vertical="center"/>
    </xf>
    <xf numFmtId="0" fontId="74" fillId="0" borderId="21" applyNumberFormat="0" applyFill="0" applyAlignment="0" applyProtection="0">
      <alignment vertical="center"/>
    </xf>
    <xf numFmtId="0" fontId="120" fillId="0" borderId="3" applyNumberFormat="0" applyFill="0" applyAlignment="0" applyProtection="0">
      <alignment vertical="center"/>
    </xf>
    <xf numFmtId="0" fontId="74" fillId="0" borderId="21" applyNumberFormat="0" applyFill="0" applyAlignment="0" applyProtection="0">
      <alignment vertical="center"/>
    </xf>
    <xf numFmtId="0" fontId="120" fillId="0" borderId="3" applyNumberFormat="0" applyFill="0" applyAlignment="0" applyProtection="0">
      <alignment vertical="center"/>
    </xf>
    <xf numFmtId="0" fontId="120" fillId="0" borderId="3" applyNumberFormat="0" applyFill="0" applyAlignment="0" applyProtection="0">
      <alignment vertical="center"/>
    </xf>
    <xf numFmtId="0" fontId="120" fillId="0" borderId="3" applyNumberFormat="0" applyFill="0" applyAlignment="0" applyProtection="0">
      <alignment vertical="center"/>
    </xf>
    <xf numFmtId="0" fontId="120" fillId="0" borderId="3" applyNumberFormat="0" applyFill="0" applyAlignment="0" applyProtection="0">
      <alignment vertical="center"/>
    </xf>
    <xf numFmtId="0" fontId="74" fillId="0" borderId="21" applyNumberFormat="0" applyFill="0" applyAlignment="0" applyProtection="0">
      <alignment vertical="center"/>
    </xf>
    <xf numFmtId="0" fontId="121" fillId="0" borderId="21" applyNumberFormat="0" applyFill="0" applyAlignment="0" applyProtection="0">
      <alignment vertical="center"/>
    </xf>
    <xf numFmtId="0" fontId="121" fillId="0" borderId="21" applyNumberFormat="0" applyFill="0" applyAlignment="0" applyProtection="0">
      <alignment vertical="center"/>
    </xf>
    <xf numFmtId="0" fontId="120" fillId="0" borderId="3" applyNumberFormat="0" applyFill="0" applyAlignment="0" applyProtection="0">
      <alignment vertical="center"/>
    </xf>
    <xf numFmtId="0" fontId="74" fillId="0" borderId="21" applyNumberFormat="0" applyFill="0" applyAlignment="0" applyProtection="0">
      <alignment vertical="center"/>
    </xf>
    <xf numFmtId="0" fontId="120" fillId="0" borderId="3" applyNumberFormat="0" applyFill="0" applyAlignment="0" applyProtection="0">
      <alignment vertical="center"/>
    </xf>
    <xf numFmtId="0" fontId="120" fillId="0" borderId="3" applyNumberFormat="0" applyFill="0" applyAlignment="0" applyProtection="0">
      <alignment vertical="center"/>
    </xf>
    <xf numFmtId="0" fontId="74" fillId="0" borderId="21" applyNumberFormat="0" applyFill="0" applyAlignment="0" applyProtection="0">
      <alignment vertical="center"/>
    </xf>
    <xf numFmtId="0" fontId="120" fillId="0" borderId="3" applyNumberFormat="0" applyFill="0" applyAlignment="0" applyProtection="0">
      <alignment vertical="center"/>
    </xf>
    <xf numFmtId="0" fontId="120" fillId="0" borderId="3" applyNumberFormat="0" applyFill="0" applyAlignment="0" applyProtection="0">
      <alignment vertical="center"/>
    </xf>
    <xf numFmtId="0" fontId="74" fillId="0" borderId="21" applyNumberFormat="0" applyFill="0" applyAlignment="0" applyProtection="0">
      <alignment vertical="center"/>
    </xf>
    <xf numFmtId="0" fontId="120" fillId="0" borderId="3" applyNumberFormat="0" applyFill="0" applyAlignment="0" applyProtection="0">
      <alignment vertical="center"/>
    </xf>
    <xf numFmtId="0" fontId="120" fillId="0" borderId="3" applyNumberFormat="0" applyFill="0" applyAlignment="0" applyProtection="0">
      <alignment vertical="center"/>
    </xf>
    <xf numFmtId="0" fontId="120" fillId="0" borderId="3" applyNumberFormat="0" applyFill="0" applyAlignment="0" applyProtection="0">
      <alignment vertical="center"/>
    </xf>
    <xf numFmtId="0" fontId="120" fillId="0" borderId="3" applyNumberFormat="0" applyFill="0" applyAlignment="0" applyProtection="0">
      <alignment vertical="center"/>
    </xf>
    <xf numFmtId="0" fontId="74" fillId="0" borderId="21" applyNumberFormat="0" applyFill="0" applyAlignment="0" applyProtection="0">
      <alignment vertical="center"/>
    </xf>
    <xf numFmtId="0" fontId="74" fillId="0" borderId="21" applyNumberFormat="0" applyFill="0" applyAlignment="0" applyProtection="0">
      <alignment vertical="center"/>
    </xf>
    <xf numFmtId="0" fontId="74" fillId="0" borderId="21" applyNumberFormat="0" applyFill="0" applyAlignment="0" applyProtection="0">
      <alignment vertical="center"/>
    </xf>
    <xf numFmtId="0" fontId="120" fillId="0" borderId="3" applyNumberFormat="0" applyFill="0" applyAlignment="0" applyProtection="0">
      <alignment vertical="center"/>
    </xf>
    <xf numFmtId="0" fontId="74" fillId="0" borderId="21" applyNumberFormat="0" applyFill="0" applyAlignment="0" applyProtection="0">
      <alignment vertical="center"/>
    </xf>
    <xf numFmtId="0" fontId="120" fillId="0" borderId="3" applyNumberFormat="0" applyFill="0" applyAlignment="0" applyProtection="0">
      <alignment vertical="center"/>
    </xf>
    <xf numFmtId="0" fontId="120" fillId="0" borderId="3" applyNumberFormat="0" applyFill="0" applyAlignment="0" applyProtection="0">
      <alignment vertical="center"/>
    </xf>
    <xf numFmtId="0" fontId="120" fillId="0" borderId="3" applyNumberFormat="0" applyFill="0" applyAlignment="0" applyProtection="0">
      <alignment vertical="center"/>
    </xf>
    <xf numFmtId="0" fontId="74" fillId="0" borderId="21" applyNumberFormat="0" applyFill="0" applyAlignment="0" applyProtection="0">
      <alignment vertical="center"/>
    </xf>
    <xf numFmtId="0" fontId="74" fillId="0" borderId="21" applyNumberFormat="0" applyFill="0" applyAlignment="0" applyProtection="0">
      <alignment vertical="center"/>
    </xf>
    <xf numFmtId="0" fontId="74" fillId="0" borderId="21" applyNumberFormat="0" applyFill="0" applyAlignment="0" applyProtection="0">
      <alignment vertical="center"/>
    </xf>
    <xf numFmtId="0" fontId="120" fillId="0" borderId="3" applyNumberFormat="0" applyFill="0" applyAlignment="0" applyProtection="0">
      <alignment vertical="center"/>
    </xf>
    <xf numFmtId="0" fontId="74" fillId="0" borderId="21" applyNumberFormat="0" applyFill="0" applyAlignment="0" applyProtection="0">
      <alignment vertical="center"/>
    </xf>
    <xf numFmtId="0" fontId="120" fillId="0" borderId="3" applyNumberFormat="0" applyFill="0" applyAlignment="0" applyProtection="0">
      <alignment vertical="center"/>
    </xf>
    <xf numFmtId="0" fontId="120" fillId="0" borderId="3" applyNumberFormat="0" applyFill="0" applyAlignment="0" applyProtection="0">
      <alignment vertical="center"/>
    </xf>
    <xf numFmtId="0" fontId="120" fillId="0" borderId="3" applyNumberFormat="0" applyFill="0" applyAlignment="0" applyProtection="0">
      <alignment vertical="center"/>
    </xf>
    <xf numFmtId="0" fontId="74" fillId="0" borderId="21" applyNumberFormat="0" applyFill="0" applyAlignment="0" applyProtection="0">
      <alignment vertical="center"/>
    </xf>
    <xf numFmtId="0" fontId="74" fillId="0" borderId="21" applyNumberFormat="0" applyFill="0" applyAlignment="0" applyProtection="0">
      <alignment vertical="center"/>
    </xf>
    <xf numFmtId="0" fontId="74" fillId="0" borderId="21" applyNumberFormat="0" applyFill="0" applyAlignment="0" applyProtection="0">
      <alignment vertical="center"/>
    </xf>
    <xf numFmtId="0" fontId="120" fillId="0" borderId="3" applyNumberFormat="0" applyFill="0" applyAlignment="0" applyProtection="0">
      <alignment vertical="center"/>
    </xf>
    <xf numFmtId="0" fontId="74" fillId="0" borderId="21" applyNumberFormat="0" applyFill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122" fillId="0" borderId="4" applyNumberFormat="0" applyFill="0" applyAlignment="0" applyProtection="0">
      <alignment vertical="center"/>
    </xf>
    <xf numFmtId="0" fontId="122" fillId="0" borderId="4" applyNumberFormat="0" applyFill="0" applyAlignment="0" applyProtection="0">
      <alignment vertical="center"/>
    </xf>
    <xf numFmtId="0" fontId="122" fillId="0" borderId="4" applyNumberFormat="0" applyFill="0" applyAlignment="0" applyProtection="0">
      <alignment vertical="center"/>
    </xf>
    <xf numFmtId="0" fontId="75" fillId="0" borderId="22" applyNumberFormat="0" applyFill="0" applyAlignment="0" applyProtection="0">
      <alignment vertical="center"/>
    </xf>
    <xf numFmtId="0" fontId="75" fillId="0" borderId="22" applyNumberFormat="0" applyFill="0" applyAlignment="0" applyProtection="0">
      <alignment vertical="center"/>
    </xf>
    <xf numFmtId="0" fontId="75" fillId="0" borderId="22" applyNumberFormat="0" applyFill="0" applyAlignment="0" applyProtection="0">
      <alignment vertical="center"/>
    </xf>
    <xf numFmtId="0" fontId="122" fillId="0" borderId="4" applyNumberFormat="0" applyFill="0" applyAlignment="0" applyProtection="0">
      <alignment vertical="center"/>
    </xf>
    <xf numFmtId="0" fontId="75" fillId="0" borderId="22" applyNumberFormat="0" applyFill="0" applyAlignment="0" applyProtection="0">
      <alignment vertical="center"/>
    </xf>
    <xf numFmtId="0" fontId="122" fillId="0" borderId="4" applyNumberFormat="0" applyFill="0" applyAlignment="0" applyProtection="0">
      <alignment vertical="center"/>
    </xf>
    <xf numFmtId="0" fontId="122" fillId="0" borderId="4" applyNumberFormat="0" applyFill="0" applyAlignment="0" applyProtection="0">
      <alignment vertical="center"/>
    </xf>
    <xf numFmtId="0" fontId="122" fillId="0" borderId="4" applyNumberFormat="0" applyFill="0" applyAlignment="0" applyProtection="0">
      <alignment vertical="center"/>
    </xf>
    <xf numFmtId="0" fontId="75" fillId="0" borderId="22" applyNumberFormat="0" applyFill="0" applyAlignment="0" applyProtection="0">
      <alignment vertical="center"/>
    </xf>
    <xf numFmtId="0" fontId="75" fillId="0" borderId="22" applyNumberFormat="0" applyFill="0" applyAlignment="0" applyProtection="0">
      <alignment vertical="center"/>
    </xf>
    <xf numFmtId="0" fontId="75" fillId="0" borderId="22" applyNumberFormat="0" applyFill="0" applyAlignment="0" applyProtection="0">
      <alignment vertical="center"/>
    </xf>
    <xf numFmtId="0" fontId="122" fillId="0" borderId="4" applyNumberFormat="0" applyFill="0" applyAlignment="0" applyProtection="0">
      <alignment vertical="center"/>
    </xf>
    <xf numFmtId="0" fontId="75" fillId="0" borderId="22" applyNumberFormat="0" applyFill="0" applyAlignment="0" applyProtection="0">
      <alignment vertical="center"/>
    </xf>
    <xf numFmtId="0" fontId="75" fillId="0" borderId="22" applyNumberFormat="0" applyFill="0" applyAlignment="0" applyProtection="0">
      <alignment vertical="center"/>
    </xf>
    <xf numFmtId="0" fontId="122" fillId="0" borderId="4" applyNumberFormat="0" applyFill="0" applyAlignment="0" applyProtection="0">
      <alignment vertical="center"/>
    </xf>
    <xf numFmtId="0" fontId="75" fillId="0" borderId="22" applyNumberFormat="0" applyFill="0" applyAlignment="0" applyProtection="0">
      <alignment vertical="center"/>
    </xf>
    <xf numFmtId="0" fontId="122" fillId="0" borderId="4" applyNumberFormat="0" applyFill="0" applyAlignment="0" applyProtection="0">
      <alignment vertical="center"/>
    </xf>
    <xf numFmtId="0" fontId="122" fillId="0" borderId="4" applyNumberFormat="0" applyFill="0" applyAlignment="0" applyProtection="0">
      <alignment vertical="center"/>
    </xf>
    <xf numFmtId="0" fontId="122" fillId="0" borderId="4" applyNumberFormat="0" applyFill="0" applyAlignment="0" applyProtection="0">
      <alignment vertical="center"/>
    </xf>
    <xf numFmtId="0" fontId="122" fillId="0" borderId="4" applyNumberFormat="0" applyFill="0" applyAlignment="0" applyProtection="0">
      <alignment vertical="center"/>
    </xf>
    <xf numFmtId="0" fontId="75" fillId="0" borderId="22" applyNumberFormat="0" applyFill="0" applyAlignment="0" applyProtection="0">
      <alignment vertical="center"/>
    </xf>
    <xf numFmtId="0" fontId="123" fillId="0" borderId="22" applyNumberFormat="0" applyFill="0" applyAlignment="0" applyProtection="0">
      <alignment vertical="center"/>
    </xf>
    <xf numFmtId="0" fontId="123" fillId="0" borderId="22" applyNumberFormat="0" applyFill="0" applyAlignment="0" applyProtection="0">
      <alignment vertical="center"/>
    </xf>
    <xf numFmtId="0" fontId="122" fillId="0" borderId="4" applyNumberFormat="0" applyFill="0" applyAlignment="0" applyProtection="0">
      <alignment vertical="center"/>
    </xf>
    <xf numFmtId="0" fontId="75" fillId="0" borderId="22" applyNumberFormat="0" applyFill="0" applyAlignment="0" applyProtection="0">
      <alignment vertical="center"/>
    </xf>
    <xf numFmtId="0" fontId="122" fillId="0" borderId="4" applyNumberFormat="0" applyFill="0" applyAlignment="0" applyProtection="0">
      <alignment vertical="center"/>
    </xf>
    <xf numFmtId="0" fontId="122" fillId="0" borderId="4" applyNumberFormat="0" applyFill="0" applyAlignment="0" applyProtection="0">
      <alignment vertical="center"/>
    </xf>
    <xf numFmtId="0" fontId="75" fillId="0" borderId="22" applyNumberFormat="0" applyFill="0" applyAlignment="0" applyProtection="0">
      <alignment vertical="center"/>
    </xf>
    <xf numFmtId="0" fontId="122" fillId="0" borderId="4" applyNumberFormat="0" applyFill="0" applyAlignment="0" applyProtection="0">
      <alignment vertical="center"/>
    </xf>
    <xf numFmtId="0" fontId="122" fillId="0" borderId="4" applyNumberFormat="0" applyFill="0" applyAlignment="0" applyProtection="0">
      <alignment vertical="center"/>
    </xf>
    <xf numFmtId="0" fontId="75" fillId="0" borderId="22" applyNumberFormat="0" applyFill="0" applyAlignment="0" applyProtection="0">
      <alignment vertical="center"/>
    </xf>
    <xf numFmtId="0" fontId="122" fillId="0" borderId="4" applyNumberFormat="0" applyFill="0" applyAlignment="0" applyProtection="0">
      <alignment vertical="center"/>
    </xf>
    <xf numFmtId="0" fontId="122" fillId="0" borderId="4" applyNumberFormat="0" applyFill="0" applyAlignment="0" applyProtection="0">
      <alignment vertical="center"/>
    </xf>
    <xf numFmtId="0" fontId="122" fillId="0" borderId="4" applyNumberFormat="0" applyFill="0" applyAlignment="0" applyProtection="0">
      <alignment vertical="center"/>
    </xf>
    <xf numFmtId="0" fontId="122" fillId="0" borderId="4" applyNumberFormat="0" applyFill="0" applyAlignment="0" applyProtection="0">
      <alignment vertical="center"/>
    </xf>
    <xf numFmtId="0" fontId="75" fillId="0" borderId="22" applyNumberFormat="0" applyFill="0" applyAlignment="0" applyProtection="0">
      <alignment vertical="center"/>
    </xf>
    <xf numFmtId="0" fontId="75" fillId="0" borderId="22" applyNumberFormat="0" applyFill="0" applyAlignment="0" applyProtection="0">
      <alignment vertical="center"/>
    </xf>
    <xf numFmtId="0" fontId="75" fillId="0" borderId="22" applyNumberFormat="0" applyFill="0" applyAlignment="0" applyProtection="0">
      <alignment vertical="center"/>
    </xf>
    <xf numFmtId="0" fontId="122" fillId="0" borderId="4" applyNumberFormat="0" applyFill="0" applyAlignment="0" applyProtection="0">
      <alignment vertical="center"/>
    </xf>
    <xf numFmtId="0" fontId="75" fillId="0" borderId="22" applyNumberFormat="0" applyFill="0" applyAlignment="0" applyProtection="0">
      <alignment vertical="center"/>
    </xf>
    <xf numFmtId="0" fontId="122" fillId="0" borderId="4" applyNumberFormat="0" applyFill="0" applyAlignment="0" applyProtection="0">
      <alignment vertical="center"/>
    </xf>
    <xf numFmtId="0" fontId="122" fillId="0" borderId="4" applyNumberFormat="0" applyFill="0" applyAlignment="0" applyProtection="0">
      <alignment vertical="center"/>
    </xf>
    <xf numFmtId="0" fontId="122" fillId="0" borderId="4" applyNumberFormat="0" applyFill="0" applyAlignment="0" applyProtection="0">
      <alignment vertical="center"/>
    </xf>
    <xf numFmtId="0" fontId="75" fillId="0" borderId="22" applyNumberFormat="0" applyFill="0" applyAlignment="0" applyProtection="0">
      <alignment vertical="center"/>
    </xf>
    <xf numFmtId="0" fontId="75" fillId="0" borderId="22" applyNumberFormat="0" applyFill="0" applyAlignment="0" applyProtection="0">
      <alignment vertical="center"/>
    </xf>
    <xf numFmtId="0" fontId="75" fillId="0" borderId="22" applyNumberFormat="0" applyFill="0" applyAlignment="0" applyProtection="0">
      <alignment vertical="center"/>
    </xf>
    <xf numFmtId="0" fontId="122" fillId="0" borderId="4" applyNumberFormat="0" applyFill="0" applyAlignment="0" applyProtection="0">
      <alignment vertical="center"/>
    </xf>
    <xf numFmtId="0" fontId="75" fillId="0" borderId="22" applyNumberFormat="0" applyFill="0" applyAlignment="0" applyProtection="0">
      <alignment vertical="center"/>
    </xf>
    <xf numFmtId="0" fontId="122" fillId="0" borderId="4" applyNumberFormat="0" applyFill="0" applyAlignment="0" applyProtection="0">
      <alignment vertical="center"/>
    </xf>
    <xf numFmtId="0" fontId="122" fillId="0" borderId="4" applyNumberFormat="0" applyFill="0" applyAlignment="0" applyProtection="0">
      <alignment vertical="center"/>
    </xf>
    <xf numFmtId="0" fontId="122" fillId="0" borderId="4" applyNumberFormat="0" applyFill="0" applyAlignment="0" applyProtection="0">
      <alignment vertical="center"/>
    </xf>
    <xf numFmtId="0" fontId="75" fillId="0" borderId="22" applyNumberFormat="0" applyFill="0" applyAlignment="0" applyProtection="0">
      <alignment vertical="center"/>
    </xf>
    <xf numFmtId="0" fontId="75" fillId="0" borderId="22" applyNumberFormat="0" applyFill="0" applyAlignment="0" applyProtection="0">
      <alignment vertical="center"/>
    </xf>
    <xf numFmtId="0" fontId="75" fillId="0" borderId="22" applyNumberFormat="0" applyFill="0" applyAlignment="0" applyProtection="0">
      <alignment vertical="center"/>
    </xf>
    <xf numFmtId="0" fontId="122" fillId="0" borderId="4" applyNumberFormat="0" applyFill="0" applyAlignment="0" applyProtection="0">
      <alignment vertical="center"/>
    </xf>
    <xf numFmtId="0" fontId="75" fillId="0" borderId="22" applyNumberFormat="0" applyFill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218" fontId="39" fillId="0" borderId="0" applyFill="0" applyBorder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69" fillId="50" borderId="0" applyNumberFormat="0" applyBorder="0" applyAlignment="0" applyProtection="0">
      <alignment vertical="center"/>
    </xf>
    <xf numFmtId="0" fontId="69" fillId="50" borderId="0" applyNumberFormat="0" applyBorder="0" applyAlignment="0" applyProtection="0">
      <alignment vertical="center"/>
    </xf>
    <xf numFmtId="0" fontId="69" fillId="50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69" fillId="50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69" fillId="50" borderId="0" applyNumberFormat="0" applyBorder="0" applyAlignment="0" applyProtection="0">
      <alignment vertical="center"/>
    </xf>
    <xf numFmtId="0" fontId="69" fillId="50" borderId="0" applyNumberFormat="0" applyBorder="0" applyAlignment="0" applyProtection="0">
      <alignment vertical="center"/>
    </xf>
    <xf numFmtId="0" fontId="69" fillId="50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69" fillId="50" borderId="0" applyNumberFormat="0" applyBorder="0" applyAlignment="0" applyProtection="0">
      <alignment vertical="center"/>
    </xf>
    <xf numFmtId="0" fontId="69" fillId="50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69" fillId="50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69" fillId="50" borderId="0" applyNumberFormat="0" applyBorder="0" applyAlignment="0" applyProtection="0">
      <alignment vertical="center"/>
    </xf>
    <xf numFmtId="0" fontId="125" fillId="50" borderId="0" applyNumberFormat="0" applyBorder="0" applyAlignment="0" applyProtection="0">
      <alignment vertical="center"/>
    </xf>
    <xf numFmtId="0" fontId="125" fillId="50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69" fillId="50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69" fillId="50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69" fillId="50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69" fillId="50" borderId="0" applyNumberFormat="0" applyBorder="0" applyAlignment="0" applyProtection="0">
      <alignment vertical="center"/>
    </xf>
    <xf numFmtId="0" fontId="69" fillId="50" borderId="0" applyNumberFormat="0" applyBorder="0" applyAlignment="0" applyProtection="0">
      <alignment vertical="center"/>
    </xf>
    <xf numFmtId="0" fontId="69" fillId="50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69" fillId="50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69" fillId="50" borderId="0" applyNumberFormat="0" applyBorder="0" applyAlignment="0" applyProtection="0">
      <alignment vertical="center"/>
    </xf>
    <xf numFmtId="0" fontId="69" fillId="50" borderId="0" applyNumberFormat="0" applyBorder="0" applyAlignment="0" applyProtection="0">
      <alignment vertical="center"/>
    </xf>
    <xf numFmtId="0" fontId="69" fillId="50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69" fillId="50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69" fillId="50" borderId="0" applyNumberFormat="0" applyBorder="0" applyAlignment="0" applyProtection="0">
      <alignment vertical="center"/>
    </xf>
    <xf numFmtId="0" fontId="69" fillId="50" borderId="0" applyNumberFormat="0" applyBorder="0" applyAlignment="0" applyProtection="0">
      <alignment vertical="center"/>
    </xf>
    <xf numFmtId="0" fontId="69" fillId="50" borderId="0" applyNumberFormat="0" applyBorder="0" applyAlignment="0" applyProtection="0">
      <alignment vertical="center"/>
    </xf>
    <xf numFmtId="0" fontId="124" fillId="8" borderId="0" applyNumberFormat="0" applyBorder="0" applyAlignment="0" applyProtection="0">
      <alignment vertical="center"/>
    </xf>
    <xf numFmtId="0" fontId="69" fillId="50" borderId="0" applyNumberFormat="0" applyBorder="0" applyAlignment="0" applyProtection="0">
      <alignment vertical="center"/>
    </xf>
    <xf numFmtId="0" fontId="43" fillId="0" borderId="0"/>
    <xf numFmtId="0" fontId="126" fillId="12" borderId="6" applyNumberFormat="0" applyAlignment="0" applyProtection="0">
      <alignment vertical="center"/>
    </xf>
    <xf numFmtId="0" fontId="126" fillId="12" borderId="6" applyNumberFormat="0" applyAlignment="0" applyProtection="0">
      <alignment vertical="center"/>
    </xf>
    <xf numFmtId="0" fontId="126" fillId="12" borderId="6" applyNumberFormat="0" applyAlignment="0" applyProtection="0">
      <alignment vertical="center"/>
    </xf>
    <xf numFmtId="0" fontId="81" fillId="66" borderId="25" applyNumberFormat="0" applyAlignment="0" applyProtection="0">
      <alignment vertical="center"/>
    </xf>
    <xf numFmtId="0" fontId="81" fillId="66" borderId="25" applyNumberFormat="0" applyAlignment="0" applyProtection="0">
      <alignment vertical="center"/>
    </xf>
    <xf numFmtId="0" fontId="81" fillId="66" borderId="25" applyNumberFormat="0" applyAlignment="0" applyProtection="0">
      <alignment vertical="center"/>
    </xf>
    <xf numFmtId="0" fontId="126" fillId="12" borderId="6" applyNumberFormat="0" applyAlignment="0" applyProtection="0">
      <alignment vertical="center"/>
    </xf>
    <xf numFmtId="0" fontId="81" fillId="66" borderId="25" applyNumberFormat="0" applyAlignment="0" applyProtection="0">
      <alignment vertical="center"/>
    </xf>
    <xf numFmtId="0" fontId="126" fillId="12" borderId="6" applyNumberFormat="0" applyAlignment="0" applyProtection="0">
      <alignment vertical="center"/>
    </xf>
    <xf numFmtId="0" fontId="126" fillId="12" borderId="6" applyNumberFormat="0" applyAlignment="0" applyProtection="0">
      <alignment vertical="center"/>
    </xf>
    <xf numFmtId="0" fontId="126" fillId="12" borderId="6" applyNumberFormat="0" applyAlignment="0" applyProtection="0">
      <alignment vertical="center"/>
    </xf>
    <xf numFmtId="0" fontId="81" fillId="66" borderId="25" applyNumberFormat="0" applyAlignment="0" applyProtection="0">
      <alignment vertical="center"/>
    </xf>
    <xf numFmtId="0" fontId="81" fillId="66" borderId="25" applyNumberFormat="0" applyAlignment="0" applyProtection="0">
      <alignment vertical="center"/>
    </xf>
    <xf numFmtId="0" fontId="81" fillId="66" borderId="25" applyNumberFormat="0" applyAlignment="0" applyProtection="0">
      <alignment vertical="center"/>
    </xf>
    <xf numFmtId="0" fontId="126" fillId="12" borderId="6" applyNumberFormat="0" applyAlignment="0" applyProtection="0">
      <alignment vertical="center"/>
    </xf>
    <xf numFmtId="0" fontId="81" fillId="66" borderId="25" applyNumberFormat="0" applyAlignment="0" applyProtection="0">
      <alignment vertical="center"/>
    </xf>
    <xf numFmtId="0" fontId="81" fillId="66" borderId="25" applyNumberFormat="0" applyAlignment="0" applyProtection="0">
      <alignment vertical="center"/>
    </xf>
    <xf numFmtId="0" fontId="126" fillId="12" borderId="6" applyNumberFormat="0" applyAlignment="0" applyProtection="0">
      <alignment vertical="center"/>
    </xf>
    <xf numFmtId="0" fontId="81" fillId="66" borderId="25" applyNumberFormat="0" applyAlignment="0" applyProtection="0">
      <alignment vertical="center"/>
    </xf>
    <xf numFmtId="0" fontId="126" fillId="12" borderId="6" applyNumberFormat="0" applyAlignment="0" applyProtection="0">
      <alignment vertical="center"/>
    </xf>
    <xf numFmtId="0" fontId="126" fillId="12" borderId="6" applyNumberFormat="0" applyAlignment="0" applyProtection="0">
      <alignment vertical="center"/>
    </xf>
    <xf numFmtId="0" fontId="126" fillId="12" borderId="6" applyNumberFormat="0" applyAlignment="0" applyProtection="0">
      <alignment vertical="center"/>
    </xf>
    <xf numFmtId="0" fontId="126" fillId="12" borderId="6" applyNumberFormat="0" applyAlignment="0" applyProtection="0">
      <alignment vertical="center"/>
    </xf>
    <xf numFmtId="0" fontId="81" fillId="66" borderId="25" applyNumberFormat="0" applyAlignment="0" applyProtection="0">
      <alignment vertical="center"/>
    </xf>
    <xf numFmtId="0" fontId="127" fillId="66" borderId="25" applyNumberFormat="0" applyAlignment="0" applyProtection="0">
      <alignment vertical="center"/>
    </xf>
    <xf numFmtId="0" fontId="127" fillId="66" borderId="25" applyNumberFormat="0" applyAlignment="0" applyProtection="0">
      <alignment vertical="center"/>
    </xf>
    <xf numFmtId="0" fontId="126" fillId="12" borderId="6" applyNumberFormat="0" applyAlignment="0" applyProtection="0">
      <alignment vertical="center"/>
    </xf>
    <xf numFmtId="0" fontId="81" fillId="66" borderId="25" applyNumberFormat="0" applyAlignment="0" applyProtection="0">
      <alignment vertical="center"/>
    </xf>
    <xf numFmtId="0" fontId="126" fillId="12" borderId="6" applyNumberFormat="0" applyAlignment="0" applyProtection="0">
      <alignment vertical="center"/>
    </xf>
    <xf numFmtId="0" fontId="126" fillId="12" borderId="6" applyNumberFormat="0" applyAlignment="0" applyProtection="0">
      <alignment vertical="center"/>
    </xf>
    <xf numFmtId="0" fontId="81" fillId="66" borderId="25" applyNumberFormat="0" applyAlignment="0" applyProtection="0">
      <alignment vertical="center"/>
    </xf>
    <xf numFmtId="0" fontId="126" fillId="12" borderId="6" applyNumberFormat="0" applyAlignment="0" applyProtection="0">
      <alignment vertical="center"/>
    </xf>
    <xf numFmtId="0" fontId="126" fillId="12" borderId="6" applyNumberFormat="0" applyAlignment="0" applyProtection="0">
      <alignment vertical="center"/>
    </xf>
    <xf numFmtId="0" fontId="81" fillId="66" borderId="25" applyNumberFormat="0" applyAlignment="0" applyProtection="0">
      <alignment vertical="center"/>
    </xf>
    <xf numFmtId="0" fontId="126" fillId="12" borderId="6" applyNumberFormat="0" applyAlignment="0" applyProtection="0">
      <alignment vertical="center"/>
    </xf>
    <xf numFmtId="0" fontId="126" fillId="12" borderId="6" applyNumberFormat="0" applyAlignment="0" applyProtection="0">
      <alignment vertical="center"/>
    </xf>
    <xf numFmtId="0" fontId="126" fillId="12" borderId="6" applyNumberFormat="0" applyAlignment="0" applyProtection="0">
      <alignment vertical="center"/>
    </xf>
    <xf numFmtId="0" fontId="126" fillId="12" borderId="6" applyNumberFormat="0" applyAlignment="0" applyProtection="0">
      <alignment vertical="center"/>
    </xf>
    <xf numFmtId="0" fontId="81" fillId="66" borderId="25" applyNumberFormat="0" applyAlignment="0" applyProtection="0">
      <alignment vertical="center"/>
    </xf>
    <xf numFmtId="0" fontId="81" fillId="66" borderId="25" applyNumberFormat="0" applyAlignment="0" applyProtection="0">
      <alignment vertical="center"/>
    </xf>
    <xf numFmtId="0" fontId="81" fillId="66" borderId="25" applyNumberFormat="0" applyAlignment="0" applyProtection="0">
      <alignment vertical="center"/>
    </xf>
    <xf numFmtId="0" fontId="126" fillId="12" borderId="6" applyNumberFormat="0" applyAlignment="0" applyProtection="0">
      <alignment vertical="center"/>
    </xf>
    <xf numFmtId="0" fontId="81" fillId="66" borderId="25" applyNumberFormat="0" applyAlignment="0" applyProtection="0">
      <alignment vertical="center"/>
    </xf>
    <xf numFmtId="0" fontId="126" fillId="12" borderId="6" applyNumberFormat="0" applyAlignment="0" applyProtection="0">
      <alignment vertical="center"/>
    </xf>
    <xf numFmtId="0" fontId="126" fillId="12" borderId="6" applyNumberFormat="0" applyAlignment="0" applyProtection="0">
      <alignment vertical="center"/>
    </xf>
    <xf numFmtId="0" fontId="126" fillId="12" borderId="6" applyNumberFormat="0" applyAlignment="0" applyProtection="0">
      <alignment vertical="center"/>
    </xf>
    <xf numFmtId="0" fontId="81" fillId="66" borderId="25" applyNumberFormat="0" applyAlignment="0" applyProtection="0">
      <alignment vertical="center"/>
    </xf>
    <xf numFmtId="0" fontId="81" fillId="66" borderId="25" applyNumberFormat="0" applyAlignment="0" applyProtection="0">
      <alignment vertical="center"/>
    </xf>
    <xf numFmtId="0" fontId="81" fillId="66" borderId="25" applyNumberFormat="0" applyAlignment="0" applyProtection="0">
      <alignment vertical="center"/>
    </xf>
    <xf numFmtId="0" fontId="126" fillId="12" borderId="6" applyNumberFormat="0" applyAlignment="0" applyProtection="0">
      <alignment vertical="center"/>
    </xf>
    <xf numFmtId="0" fontId="81" fillId="66" borderId="25" applyNumberFormat="0" applyAlignment="0" applyProtection="0">
      <alignment vertical="center"/>
    </xf>
    <xf numFmtId="0" fontId="126" fillId="12" borderId="6" applyNumberFormat="0" applyAlignment="0" applyProtection="0">
      <alignment vertical="center"/>
    </xf>
    <xf numFmtId="0" fontId="126" fillId="12" borderId="6" applyNumberFormat="0" applyAlignment="0" applyProtection="0">
      <alignment vertical="center"/>
    </xf>
    <xf numFmtId="0" fontId="126" fillId="12" borderId="6" applyNumberFormat="0" applyAlignment="0" applyProtection="0">
      <alignment vertical="center"/>
    </xf>
    <xf numFmtId="0" fontId="81" fillId="66" borderId="25" applyNumberFormat="0" applyAlignment="0" applyProtection="0">
      <alignment vertical="center"/>
    </xf>
    <xf numFmtId="0" fontId="81" fillId="66" borderId="25" applyNumberFormat="0" applyAlignment="0" applyProtection="0">
      <alignment vertical="center"/>
    </xf>
    <xf numFmtId="0" fontId="81" fillId="66" borderId="25" applyNumberFormat="0" applyAlignment="0" applyProtection="0">
      <alignment vertical="center"/>
    </xf>
    <xf numFmtId="0" fontId="126" fillId="12" borderId="6" applyNumberFormat="0" applyAlignment="0" applyProtection="0">
      <alignment vertical="center"/>
    </xf>
    <xf numFmtId="0" fontId="81" fillId="66" borderId="25" applyNumberFormat="0" applyAlignment="0" applyProtection="0">
      <alignment vertical="center"/>
    </xf>
    <xf numFmtId="0" fontId="43" fillId="0" borderId="0" applyFont="0" applyFill="0" applyBorder="0" applyAlignment="0" applyProtection="0"/>
    <xf numFmtId="0" fontId="37" fillId="0" borderId="0" applyFont="0" applyFill="0" applyBorder="0" applyAlignment="0" applyProtection="0"/>
    <xf numFmtId="0" fontId="43" fillId="0" borderId="0" applyFont="0" applyFill="0" applyBorder="0" applyAlignment="0" applyProtection="0"/>
    <xf numFmtId="9" fontId="116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/>
    <xf numFmtId="0" fontId="37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/>
    <xf numFmtId="0" fontId="37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/>
    <xf numFmtId="0" fontId="37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/>
    <xf numFmtId="0" fontId="37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/>
    <xf numFmtId="0" fontId="37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/>
    <xf numFmtId="0" fontId="37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/>
    <xf numFmtId="0" fontId="37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/>
    <xf numFmtId="0" fontId="37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/>
    <xf numFmtId="0" fontId="37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50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50" fillId="0" borderId="0">
      <alignment vertical="center"/>
    </xf>
    <xf numFmtId="0" fontId="49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49" fillId="0" borderId="0">
      <alignment vertical="center"/>
    </xf>
    <xf numFmtId="0" fontId="37" fillId="0" borderId="0">
      <alignment vertical="center"/>
    </xf>
    <xf numFmtId="0" fontId="49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5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7" fillId="0" borderId="0"/>
    <xf numFmtId="0" fontId="37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/>
    <xf numFmtId="0" fontId="37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/>
    <xf numFmtId="0" fontId="37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/>
    <xf numFmtId="0" fontId="37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/>
    <xf numFmtId="0" fontId="37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/>
    <xf numFmtId="0" fontId="37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/>
    <xf numFmtId="0" fontId="37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/>
    <xf numFmtId="0" fontId="37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/>
    <xf numFmtId="0" fontId="37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/>
    <xf numFmtId="0" fontId="37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7" fillId="0" borderId="0"/>
    <xf numFmtId="0" fontId="37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7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0" fontId="50" fillId="0" borderId="0">
      <alignment vertical="center"/>
    </xf>
    <xf numFmtId="0" fontId="37" fillId="0" borderId="0">
      <alignment vertical="center"/>
    </xf>
    <xf numFmtId="0" fontId="5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5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5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5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5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5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5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50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5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5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9" fillId="0" borderId="0">
      <alignment vertical="center"/>
    </xf>
    <xf numFmtId="0" fontId="37" fillId="0" borderId="0"/>
    <xf numFmtId="0" fontId="37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/>
    <xf numFmtId="0" fontId="37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/>
    <xf numFmtId="0" fontId="37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/>
    <xf numFmtId="0" fontId="37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/>
    <xf numFmtId="0" fontId="37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/>
    <xf numFmtId="0" fontId="37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5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5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50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50" fillId="0" borderId="0">
      <alignment vertical="center"/>
    </xf>
    <xf numFmtId="0" fontId="49" fillId="0" borderId="0">
      <alignment vertical="center"/>
    </xf>
    <xf numFmtId="0" fontId="50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50" fillId="0" borderId="0">
      <alignment vertical="center"/>
    </xf>
    <xf numFmtId="0" fontId="49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9" fillId="0" borderId="0">
      <alignment vertical="center"/>
    </xf>
    <xf numFmtId="0" fontId="37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9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7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/>
    <xf numFmtId="0" fontId="37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/>
    <xf numFmtId="0" fontId="37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/>
    <xf numFmtId="0" fontId="37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/>
    <xf numFmtId="0" fontId="37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/>
    <xf numFmtId="0" fontId="116" fillId="0" borderId="0" applyFont="0" applyFill="0" applyBorder="0" applyAlignment="0" applyProtection="0"/>
    <xf numFmtId="0" fontId="116" fillId="0" borderId="0" applyFont="0" applyFill="0" applyBorder="0" applyAlignment="0" applyProtection="0"/>
    <xf numFmtId="41" fontId="37" fillId="0" borderId="0" applyFont="0" applyFill="0" applyBorder="0" applyAlignment="0" applyProtection="0"/>
    <xf numFmtId="0" fontId="49" fillId="48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52" fillId="58" borderId="0" applyNumberFormat="0" applyBorder="0" applyAlignment="0" applyProtection="0">
      <alignment vertical="center"/>
    </xf>
    <xf numFmtId="0" fontId="52" fillId="55" borderId="0" applyNumberFormat="0" applyBorder="0" applyAlignment="0" applyProtection="0">
      <alignment vertical="center"/>
    </xf>
    <xf numFmtId="0" fontId="52" fillId="56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1" borderId="0" applyNumberFormat="0" applyBorder="0" applyAlignment="0" applyProtection="0">
      <alignment vertical="center"/>
    </xf>
    <xf numFmtId="0" fontId="52" fillId="62" borderId="0" applyNumberFormat="0" applyBorder="0" applyAlignment="0" applyProtection="0">
      <alignment vertical="center"/>
    </xf>
    <xf numFmtId="0" fontId="52" fillId="63" borderId="0" applyNumberFormat="0" applyBorder="0" applyAlignment="0" applyProtection="0">
      <alignment vertical="center"/>
    </xf>
    <xf numFmtId="0" fontId="52" fillId="64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5" borderId="0" applyNumberFormat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63" fillId="66" borderId="15" applyNumberFormat="0" applyAlignment="0" applyProtection="0">
      <alignment vertical="center"/>
    </xf>
    <xf numFmtId="0" fontId="61" fillId="49" borderId="0" applyNumberFormat="0" applyBorder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80" fillId="69" borderId="0" applyNumberFormat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5" fillId="67" borderId="16" applyNumberFormat="0" applyAlignment="0" applyProtection="0">
      <alignment vertical="center"/>
    </xf>
    <xf numFmtId="0" fontId="78" fillId="0" borderId="23" applyNumberFormat="0" applyFill="0" applyAlignment="0" applyProtection="0">
      <alignment vertical="center"/>
    </xf>
    <xf numFmtId="0" fontId="89" fillId="0" borderId="26" applyNumberFormat="0" applyFill="0" applyAlignment="0" applyProtection="0">
      <alignment vertical="center"/>
    </xf>
    <xf numFmtId="0" fontId="77" fillId="53" borderId="15" applyNumberFormat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4" fillId="0" borderId="21" applyNumberFormat="0" applyFill="0" applyAlignment="0" applyProtection="0">
      <alignment vertical="center"/>
    </xf>
    <xf numFmtId="0" fontId="75" fillId="0" borderId="22" applyNumberFormat="0" applyFill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69" fillId="50" borderId="0" applyNumberFormat="0" applyBorder="0" applyAlignment="0" applyProtection="0">
      <alignment vertical="center"/>
    </xf>
    <xf numFmtId="0" fontId="81" fillId="66" borderId="25" applyNumberFormat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52" fillId="58" borderId="0" applyNumberFormat="0" applyBorder="0" applyAlignment="0" applyProtection="0">
      <alignment vertical="center"/>
    </xf>
    <xf numFmtId="0" fontId="52" fillId="55" borderId="0" applyNumberFormat="0" applyBorder="0" applyAlignment="0" applyProtection="0">
      <alignment vertical="center"/>
    </xf>
    <xf numFmtId="0" fontId="52" fillId="56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1" borderId="0" applyNumberFormat="0" applyBorder="0" applyAlignment="0" applyProtection="0">
      <alignment vertical="center"/>
    </xf>
    <xf numFmtId="0" fontId="52" fillId="62" borderId="0" applyNumberFormat="0" applyBorder="0" applyAlignment="0" applyProtection="0">
      <alignment vertical="center"/>
    </xf>
    <xf numFmtId="0" fontId="52" fillId="63" borderId="0" applyNumberFormat="0" applyBorder="0" applyAlignment="0" applyProtection="0">
      <alignment vertical="center"/>
    </xf>
    <xf numFmtId="0" fontId="52" fillId="64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5" borderId="0" applyNumberFormat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63" fillId="66" borderId="15" applyNumberFormat="0" applyAlignment="0" applyProtection="0">
      <alignment vertical="center"/>
    </xf>
    <xf numFmtId="0" fontId="61" fillId="49" borderId="0" applyNumberFormat="0" applyBorder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80" fillId="69" borderId="0" applyNumberFormat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5" fillId="67" borderId="16" applyNumberFormat="0" applyAlignment="0" applyProtection="0">
      <alignment vertical="center"/>
    </xf>
    <xf numFmtId="0" fontId="78" fillId="0" borderId="23" applyNumberFormat="0" applyFill="0" applyAlignment="0" applyProtection="0">
      <alignment vertical="center"/>
    </xf>
    <xf numFmtId="0" fontId="89" fillId="0" borderId="26" applyNumberFormat="0" applyFill="0" applyAlignment="0" applyProtection="0">
      <alignment vertical="center"/>
    </xf>
    <xf numFmtId="0" fontId="77" fillId="53" borderId="15" applyNumberFormat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4" fillId="0" borderId="21" applyNumberFormat="0" applyFill="0" applyAlignment="0" applyProtection="0">
      <alignment vertical="center"/>
    </xf>
    <xf numFmtId="0" fontId="75" fillId="0" borderId="22" applyNumberFormat="0" applyFill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69" fillId="50" borderId="0" applyNumberFormat="0" applyBorder="0" applyAlignment="0" applyProtection="0">
      <alignment vertical="center"/>
    </xf>
    <xf numFmtId="0" fontId="81" fillId="66" borderId="25" applyNumberFormat="0" applyAlignment="0" applyProtection="0">
      <alignment vertical="center"/>
    </xf>
    <xf numFmtId="0" fontId="37" fillId="0" borderId="0"/>
    <xf numFmtId="41" fontId="37" fillId="0" borderId="0" applyFont="0" applyFill="0" applyBorder="0" applyAlignment="0" applyProtection="0"/>
    <xf numFmtId="41" fontId="37" fillId="0" borderId="0" applyFont="0" applyFill="0" applyBorder="0" applyAlignment="0" applyProtection="0"/>
    <xf numFmtId="0" fontId="37" fillId="0" borderId="0"/>
    <xf numFmtId="41" fontId="37" fillId="0" borderId="0" applyFont="0" applyFill="0" applyBorder="0" applyAlignment="0" applyProtection="0"/>
    <xf numFmtId="0" fontId="3" fillId="0" borderId="0">
      <alignment vertical="center"/>
    </xf>
    <xf numFmtId="0" fontId="37" fillId="0" borderId="0"/>
    <xf numFmtId="0" fontId="37" fillId="0" borderId="0"/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/>
    <xf numFmtId="0" fontId="37" fillId="0" borderId="0">
      <alignment vertical="center"/>
    </xf>
    <xf numFmtId="9" fontId="37" fillId="0" borderId="0" applyFont="0" applyFill="0" applyBorder="0" applyAlignment="0" applyProtection="0">
      <alignment vertical="center"/>
    </xf>
    <xf numFmtId="0" fontId="37" fillId="0" borderId="0">
      <alignment vertical="center"/>
    </xf>
    <xf numFmtId="9" fontId="37" fillId="0" borderId="0" applyFont="0" applyFill="0" applyBorder="0" applyAlignment="0" applyProtection="0">
      <alignment vertical="center"/>
    </xf>
    <xf numFmtId="0" fontId="131" fillId="48" borderId="0" applyNumberFormat="0" applyBorder="0" applyAlignment="0" applyProtection="0">
      <alignment vertical="center"/>
    </xf>
    <xf numFmtId="0" fontId="131" fillId="53" borderId="0" applyNumberFormat="0" applyBorder="0" applyAlignment="0" applyProtection="0">
      <alignment vertical="center"/>
    </xf>
    <xf numFmtId="0" fontId="131" fillId="69" borderId="0" applyNumberFormat="0" applyBorder="0" applyAlignment="0" applyProtection="0">
      <alignment vertical="center"/>
    </xf>
    <xf numFmtId="0" fontId="131" fillId="48" borderId="0" applyNumberFormat="0" applyBorder="0" applyAlignment="0" applyProtection="0">
      <alignment vertical="center"/>
    </xf>
    <xf numFmtId="0" fontId="131" fillId="52" borderId="0" applyNumberFormat="0" applyBorder="0" applyAlignment="0" applyProtection="0">
      <alignment vertical="center"/>
    </xf>
    <xf numFmtId="0" fontId="131" fillId="53" borderId="0" applyNumberFormat="0" applyBorder="0" applyAlignment="0" applyProtection="0">
      <alignment vertical="center"/>
    </xf>
    <xf numFmtId="0" fontId="131" fillId="66" borderId="0" applyNumberFormat="0" applyBorder="0" applyAlignment="0" applyProtection="0">
      <alignment vertical="center"/>
    </xf>
    <xf numFmtId="0" fontId="131" fillId="55" borderId="0" applyNumberFormat="0" applyBorder="0" applyAlignment="0" applyProtection="0">
      <alignment vertical="center"/>
    </xf>
    <xf numFmtId="0" fontId="131" fillId="69" borderId="0" applyNumberFormat="0" applyBorder="0" applyAlignment="0" applyProtection="0">
      <alignment vertical="center"/>
    </xf>
    <xf numFmtId="0" fontId="131" fillId="66" borderId="0" applyNumberFormat="0" applyBorder="0" applyAlignment="0" applyProtection="0">
      <alignment vertical="center"/>
    </xf>
    <xf numFmtId="0" fontId="131" fillId="54" borderId="0" applyNumberFormat="0" applyBorder="0" applyAlignment="0" applyProtection="0">
      <alignment vertical="center"/>
    </xf>
    <xf numFmtId="0" fontId="131" fillId="53" borderId="0" applyNumberFormat="0" applyBorder="0" applyAlignment="0" applyProtection="0">
      <alignment vertical="center"/>
    </xf>
    <xf numFmtId="0" fontId="132" fillId="60" borderId="0" applyNumberFormat="0" applyBorder="0" applyAlignment="0" applyProtection="0">
      <alignment vertical="center"/>
    </xf>
    <xf numFmtId="0" fontId="132" fillId="55" borderId="0" applyNumberFormat="0" applyBorder="0" applyAlignment="0" applyProtection="0">
      <alignment vertical="center"/>
    </xf>
    <xf numFmtId="0" fontId="132" fillId="69" borderId="0" applyNumberFormat="0" applyBorder="0" applyAlignment="0" applyProtection="0">
      <alignment vertical="center"/>
    </xf>
    <xf numFmtId="0" fontId="132" fillId="66" borderId="0" applyNumberFormat="0" applyBorder="0" applyAlignment="0" applyProtection="0">
      <alignment vertical="center"/>
    </xf>
    <xf numFmtId="0" fontId="132" fillId="60" borderId="0" applyNumberFormat="0" applyBorder="0" applyAlignment="0" applyProtection="0">
      <alignment vertical="center"/>
    </xf>
    <xf numFmtId="0" fontId="132" fillId="53" borderId="0" applyNumberFormat="0" applyBorder="0" applyAlignment="0" applyProtection="0">
      <alignment vertical="center"/>
    </xf>
    <xf numFmtId="0" fontId="132" fillId="60" borderId="0" applyNumberFormat="0" applyBorder="0" applyAlignment="0" applyProtection="0">
      <alignment vertical="center"/>
    </xf>
    <xf numFmtId="0" fontId="132" fillId="63" borderId="0" applyNumberFormat="0" applyBorder="0" applyAlignment="0" applyProtection="0">
      <alignment vertical="center"/>
    </xf>
    <xf numFmtId="0" fontId="132" fillId="64" borderId="0" applyNumberFormat="0" applyBorder="0" applyAlignment="0" applyProtection="0">
      <alignment vertical="center"/>
    </xf>
    <xf numFmtId="0" fontId="132" fillId="73" borderId="0" applyNumberFormat="0" applyBorder="0" applyAlignment="0" applyProtection="0">
      <alignment vertical="center"/>
    </xf>
    <xf numFmtId="0" fontId="132" fillId="60" borderId="0" applyNumberFormat="0" applyBorder="0" applyAlignment="0" applyProtection="0">
      <alignment vertical="center"/>
    </xf>
    <xf numFmtId="0" fontId="132" fillId="65" borderId="0" applyNumberFormat="0" applyBorder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134" fillId="74" borderId="15" applyNumberFormat="0" applyAlignment="0" applyProtection="0">
      <alignment vertical="center"/>
    </xf>
    <xf numFmtId="0" fontId="135" fillId="49" borderId="0" applyNumberFormat="0" applyBorder="0" applyAlignment="0" applyProtection="0">
      <alignment vertical="center"/>
    </xf>
    <xf numFmtId="0" fontId="37" fillId="69" borderId="24" applyNumberFormat="0" applyFont="0" applyAlignment="0" applyProtection="0">
      <alignment vertical="center"/>
    </xf>
    <xf numFmtId="0" fontId="136" fillId="69" borderId="0" applyNumberFormat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8" fillId="67" borderId="16" applyNumberFormat="0" applyAlignment="0" applyProtection="0">
      <alignment vertical="center"/>
    </xf>
    <xf numFmtId="0" fontId="139" fillId="0" borderId="23" applyNumberFormat="0" applyFill="0" applyAlignment="0" applyProtection="0">
      <alignment vertical="center"/>
    </xf>
    <xf numFmtId="0" fontId="140" fillId="0" borderId="27" applyNumberFormat="0" applyFill="0" applyAlignment="0" applyProtection="0">
      <alignment vertical="center"/>
    </xf>
    <xf numFmtId="0" fontId="141" fillId="53" borderId="15" applyNumberFormat="0" applyAlignment="0" applyProtection="0">
      <alignment vertical="center"/>
    </xf>
    <xf numFmtId="0" fontId="142" fillId="0" borderId="0" applyNumberFormat="0" applyFill="0" applyBorder="0" applyAlignment="0" applyProtection="0">
      <alignment vertical="center"/>
    </xf>
    <xf numFmtId="0" fontId="143" fillId="0" borderId="28" applyNumberFormat="0" applyFill="0" applyAlignment="0" applyProtection="0">
      <alignment vertical="center"/>
    </xf>
    <xf numFmtId="0" fontId="144" fillId="0" borderId="21" applyNumberFormat="0" applyFill="0" applyAlignment="0" applyProtection="0">
      <alignment vertical="center"/>
    </xf>
    <xf numFmtId="0" fontId="145" fillId="0" borderId="29" applyNumberFormat="0" applyFill="0" applyAlignment="0" applyProtection="0">
      <alignment vertical="center"/>
    </xf>
    <xf numFmtId="0" fontId="145" fillId="0" borderId="0" applyNumberFormat="0" applyFill="0" applyBorder="0" applyAlignment="0" applyProtection="0">
      <alignment vertical="center"/>
    </xf>
    <xf numFmtId="0" fontId="146" fillId="50" borderId="0" applyNumberFormat="0" applyBorder="0" applyAlignment="0" applyProtection="0">
      <alignment vertical="center"/>
    </xf>
    <xf numFmtId="0" fontId="147" fillId="74" borderId="25" applyNumberFormat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0" fontId="37" fillId="0" borderId="0">
      <alignment vertical="center"/>
    </xf>
    <xf numFmtId="0" fontId="51" fillId="48" borderId="0" applyNumberFormat="0" applyBorder="0" applyAlignment="0" applyProtection="0">
      <alignment vertical="center"/>
    </xf>
    <xf numFmtId="0" fontId="51" fillId="48" borderId="0" applyNumberFormat="0" applyBorder="0" applyAlignment="0" applyProtection="0">
      <alignment vertical="center"/>
    </xf>
    <xf numFmtId="0" fontId="51" fillId="49" borderId="0" applyNumberFormat="0" applyBorder="0" applyAlignment="0" applyProtection="0">
      <alignment vertical="center"/>
    </xf>
    <xf numFmtId="0" fontId="51" fillId="49" borderId="0" applyNumberFormat="0" applyBorder="0" applyAlignment="0" applyProtection="0">
      <alignment vertical="center"/>
    </xf>
    <xf numFmtId="0" fontId="51" fillId="50" borderId="0" applyNumberFormat="0" applyBorder="0" applyAlignment="0" applyProtection="0">
      <alignment vertical="center"/>
    </xf>
    <xf numFmtId="0" fontId="51" fillId="50" borderId="0" applyNumberFormat="0" applyBorder="0" applyAlignment="0" applyProtection="0">
      <alignment vertical="center"/>
    </xf>
    <xf numFmtId="0" fontId="51" fillId="51" borderId="0" applyNumberFormat="0" applyBorder="0" applyAlignment="0" applyProtection="0">
      <alignment vertical="center"/>
    </xf>
    <xf numFmtId="0" fontId="51" fillId="51" borderId="0" applyNumberFormat="0" applyBorder="0" applyAlignment="0" applyProtection="0">
      <alignment vertical="center"/>
    </xf>
    <xf numFmtId="0" fontId="51" fillId="52" borderId="0" applyNumberFormat="0" applyBorder="0" applyAlignment="0" applyProtection="0">
      <alignment vertical="center"/>
    </xf>
    <xf numFmtId="0" fontId="51" fillId="52" borderId="0" applyNumberFormat="0" applyBorder="0" applyAlignment="0" applyProtection="0">
      <alignment vertical="center"/>
    </xf>
    <xf numFmtId="0" fontId="51" fillId="53" borderId="0" applyNumberFormat="0" applyBorder="0" applyAlignment="0" applyProtection="0">
      <alignment vertical="center"/>
    </xf>
    <xf numFmtId="0" fontId="51" fillId="53" borderId="0" applyNumberFormat="0" applyBorder="0" applyAlignment="0" applyProtection="0">
      <alignment vertical="center"/>
    </xf>
    <xf numFmtId="0" fontId="51" fillId="54" borderId="0" applyNumberFormat="0" applyBorder="0" applyAlignment="0" applyProtection="0">
      <alignment vertical="center"/>
    </xf>
    <xf numFmtId="0" fontId="51" fillId="54" borderId="0" applyNumberFormat="0" applyBorder="0" applyAlignment="0" applyProtection="0">
      <alignment vertical="center"/>
    </xf>
    <xf numFmtId="0" fontId="51" fillId="55" borderId="0" applyNumberFormat="0" applyBorder="0" applyAlignment="0" applyProtection="0">
      <alignment vertical="center"/>
    </xf>
    <xf numFmtId="0" fontId="51" fillId="55" borderId="0" applyNumberFormat="0" applyBorder="0" applyAlignment="0" applyProtection="0">
      <alignment vertical="center"/>
    </xf>
    <xf numFmtId="0" fontId="51" fillId="56" borderId="0" applyNumberFormat="0" applyBorder="0" applyAlignment="0" applyProtection="0">
      <alignment vertical="center"/>
    </xf>
    <xf numFmtId="0" fontId="51" fillId="56" borderId="0" applyNumberFormat="0" applyBorder="0" applyAlignment="0" applyProtection="0">
      <alignment vertical="center"/>
    </xf>
    <xf numFmtId="0" fontId="51" fillId="51" borderId="0" applyNumberFormat="0" applyBorder="0" applyAlignment="0" applyProtection="0">
      <alignment vertical="center"/>
    </xf>
    <xf numFmtId="0" fontId="51" fillId="51" borderId="0" applyNumberFormat="0" applyBorder="0" applyAlignment="0" applyProtection="0">
      <alignment vertical="center"/>
    </xf>
    <xf numFmtId="0" fontId="51" fillId="54" borderId="0" applyNumberFormat="0" applyBorder="0" applyAlignment="0" applyProtection="0">
      <alignment vertical="center"/>
    </xf>
    <xf numFmtId="0" fontId="51" fillId="54" borderId="0" applyNumberFormat="0" applyBorder="0" applyAlignment="0" applyProtection="0">
      <alignment vertical="center"/>
    </xf>
    <xf numFmtId="0" fontId="51" fillId="57" borderId="0" applyNumberFormat="0" applyBorder="0" applyAlignment="0" applyProtection="0">
      <alignment vertical="center"/>
    </xf>
    <xf numFmtId="0" fontId="51" fillId="57" borderId="0" applyNumberFormat="0" applyBorder="0" applyAlignment="0" applyProtection="0">
      <alignment vertical="center"/>
    </xf>
    <xf numFmtId="0" fontId="54" fillId="58" borderId="0" applyNumberFormat="0" applyBorder="0" applyAlignment="0" applyProtection="0">
      <alignment vertical="center"/>
    </xf>
    <xf numFmtId="0" fontId="54" fillId="58" borderId="0" applyNumberFormat="0" applyBorder="0" applyAlignment="0" applyProtection="0">
      <alignment vertical="center"/>
    </xf>
    <xf numFmtId="0" fontId="54" fillId="55" borderId="0" applyNumberFormat="0" applyBorder="0" applyAlignment="0" applyProtection="0">
      <alignment vertical="center"/>
    </xf>
    <xf numFmtId="0" fontId="54" fillId="55" borderId="0" applyNumberFormat="0" applyBorder="0" applyAlignment="0" applyProtection="0">
      <alignment vertical="center"/>
    </xf>
    <xf numFmtId="0" fontId="54" fillId="56" borderId="0" applyNumberFormat="0" applyBorder="0" applyAlignment="0" applyProtection="0">
      <alignment vertical="center"/>
    </xf>
    <xf numFmtId="0" fontId="54" fillId="56" borderId="0" applyNumberFormat="0" applyBorder="0" applyAlignment="0" applyProtection="0">
      <alignment vertical="center"/>
    </xf>
    <xf numFmtId="0" fontId="54" fillId="59" borderId="0" applyNumberFormat="0" applyBorder="0" applyAlignment="0" applyProtection="0">
      <alignment vertical="center"/>
    </xf>
    <xf numFmtId="0" fontId="54" fillId="59" borderId="0" applyNumberFormat="0" applyBorder="0" applyAlignment="0" applyProtection="0">
      <alignment vertical="center"/>
    </xf>
    <xf numFmtId="0" fontId="54" fillId="60" borderId="0" applyNumberFormat="0" applyBorder="0" applyAlignment="0" applyProtection="0">
      <alignment vertical="center"/>
    </xf>
    <xf numFmtId="0" fontId="54" fillId="60" borderId="0" applyNumberFormat="0" applyBorder="0" applyAlignment="0" applyProtection="0">
      <alignment vertical="center"/>
    </xf>
    <xf numFmtId="0" fontId="54" fillId="61" borderId="0" applyNumberFormat="0" applyBorder="0" applyAlignment="0" applyProtection="0">
      <alignment vertical="center"/>
    </xf>
    <xf numFmtId="0" fontId="54" fillId="61" borderId="0" applyNumberFormat="0" applyBorder="0" applyAlignment="0" applyProtection="0">
      <alignment vertical="center"/>
    </xf>
    <xf numFmtId="0" fontId="54" fillId="62" borderId="0" applyNumberFormat="0" applyBorder="0" applyAlignment="0" applyProtection="0">
      <alignment vertical="center"/>
    </xf>
    <xf numFmtId="0" fontId="54" fillId="62" borderId="0" applyNumberFormat="0" applyBorder="0" applyAlignment="0" applyProtection="0">
      <alignment vertical="center"/>
    </xf>
    <xf numFmtId="0" fontId="54" fillId="63" borderId="0" applyNumberFormat="0" applyBorder="0" applyAlignment="0" applyProtection="0">
      <alignment vertical="center"/>
    </xf>
    <xf numFmtId="0" fontId="54" fillId="63" borderId="0" applyNumberFormat="0" applyBorder="0" applyAlignment="0" applyProtection="0">
      <alignment vertical="center"/>
    </xf>
    <xf numFmtId="0" fontId="54" fillId="64" borderId="0" applyNumberFormat="0" applyBorder="0" applyAlignment="0" applyProtection="0">
      <alignment vertical="center"/>
    </xf>
    <xf numFmtId="0" fontId="54" fillId="64" borderId="0" applyNumberFormat="0" applyBorder="0" applyAlignment="0" applyProtection="0">
      <alignment vertical="center"/>
    </xf>
    <xf numFmtId="0" fontId="54" fillId="59" borderId="0" applyNumberFormat="0" applyBorder="0" applyAlignment="0" applyProtection="0">
      <alignment vertical="center"/>
    </xf>
    <xf numFmtId="0" fontId="54" fillId="59" borderId="0" applyNumberFormat="0" applyBorder="0" applyAlignment="0" applyProtection="0">
      <alignment vertical="center"/>
    </xf>
    <xf numFmtId="0" fontId="54" fillId="60" borderId="0" applyNumberFormat="0" applyBorder="0" applyAlignment="0" applyProtection="0">
      <alignment vertical="center"/>
    </xf>
    <xf numFmtId="0" fontId="54" fillId="60" borderId="0" applyNumberFormat="0" applyBorder="0" applyAlignment="0" applyProtection="0">
      <alignment vertical="center"/>
    </xf>
    <xf numFmtId="0" fontId="54" fillId="65" borderId="0" applyNumberFormat="0" applyBorder="0" applyAlignment="0" applyProtection="0">
      <alignment vertical="center"/>
    </xf>
    <xf numFmtId="0" fontId="54" fillId="65" borderId="0" applyNumberFormat="0" applyBorder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94" fillId="66" borderId="15" applyNumberFormat="0" applyAlignment="0" applyProtection="0">
      <alignment vertical="center"/>
    </xf>
    <xf numFmtId="0" fontId="94" fillId="66" borderId="15" applyNumberFormat="0" applyAlignment="0" applyProtection="0">
      <alignment vertical="center"/>
    </xf>
    <xf numFmtId="0" fontId="97" fillId="49" borderId="0" applyNumberFormat="0" applyBorder="0" applyAlignment="0" applyProtection="0">
      <alignment vertical="center"/>
    </xf>
    <xf numFmtId="0" fontId="97" fillId="49" borderId="0" applyNumberFormat="0" applyBorder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9" fontId="37" fillId="0" borderId="0" applyFont="0" applyFill="0" applyBorder="0" applyAlignment="0" applyProtection="0"/>
    <xf numFmtId="0" fontId="104" fillId="69" borderId="0" applyNumberFormat="0" applyBorder="0" applyAlignment="0" applyProtection="0">
      <alignment vertical="center"/>
    </xf>
    <xf numFmtId="0" fontId="104" fillId="69" borderId="0" applyNumberFormat="0" applyBorder="0" applyAlignment="0" applyProtection="0">
      <alignment vertical="center"/>
    </xf>
    <xf numFmtId="0" fontId="108" fillId="0" borderId="0" applyNumberFormat="0" applyFill="0" applyBorder="0" applyAlignment="0" applyProtection="0">
      <alignment vertical="center"/>
    </xf>
    <xf numFmtId="0" fontId="108" fillId="0" borderId="0" applyNumberFormat="0" applyFill="0" applyBorder="0" applyAlignment="0" applyProtection="0">
      <alignment vertical="center"/>
    </xf>
    <xf numFmtId="0" fontId="109" fillId="67" borderId="16" applyNumberFormat="0" applyAlignment="0" applyProtection="0">
      <alignment vertical="center"/>
    </xf>
    <xf numFmtId="0" fontId="109" fillId="67" borderId="16" applyNumberFormat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/>
    <xf numFmtId="0" fontId="111" fillId="0" borderId="23" applyNumberFormat="0" applyFill="0" applyAlignment="0" applyProtection="0">
      <alignment vertical="center"/>
    </xf>
    <xf numFmtId="0" fontId="111" fillId="0" borderId="23" applyNumberFormat="0" applyFill="0" applyAlignment="0" applyProtection="0">
      <alignment vertical="center"/>
    </xf>
    <xf numFmtId="0" fontId="112" fillId="0" borderId="26" applyNumberFormat="0" applyFill="0" applyAlignment="0" applyProtection="0">
      <alignment vertical="center"/>
    </xf>
    <xf numFmtId="0" fontId="112" fillId="0" borderId="26" applyNumberFormat="0" applyFill="0" applyAlignment="0" applyProtection="0">
      <alignment vertical="center"/>
    </xf>
    <xf numFmtId="0" fontId="115" fillId="53" borderId="15" applyNumberFormat="0" applyAlignment="0" applyProtection="0">
      <alignment vertical="center"/>
    </xf>
    <xf numFmtId="0" fontId="115" fillId="53" borderId="15" applyNumberFormat="0" applyAlignment="0" applyProtection="0">
      <alignment vertical="center"/>
    </xf>
    <xf numFmtId="0" fontId="118" fillId="0" borderId="20" applyNumberFormat="0" applyFill="0" applyAlignment="0" applyProtection="0">
      <alignment vertical="center"/>
    </xf>
    <xf numFmtId="0" fontId="118" fillId="0" borderId="20" applyNumberFormat="0" applyFill="0" applyAlignment="0" applyProtection="0">
      <alignment vertical="center"/>
    </xf>
    <xf numFmtId="0" fontId="121" fillId="0" borderId="21" applyNumberFormat="0" applyFill="0" applyAlignment="0" applyProtection="0">
      <alignment vertical="center"/>
    </xf>
    <xf numFmtId="0" fontId="121" fillId="0" borderId="21" applyNumberFormat="0" applyFill="0" applyAlignment="0" applyProtection="0">
      <alignment vertical="center"/>
    </xf>
    <xf numFmtId="0" fontId="123" fillId="0" borderId="22" applyNumberFormat="0" applyFill="0" applyAlignment="0" applyProtection="0">
      <alignment vertical="center"/>
    </xf>
    <xf numFmtId="0" fontId="123" fillId="0" borderId="22" applyNumberFormat="0" applyFill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5" fillId="50" borderId="0" applyNumberFormat="0" applyBorder="0" applyAlignment="0" applyProtection="0">
      <alignment vertical="center"/>
    </xf>
    <xf numFmtId="0" fontId="125" fillId="50" borderId="0" applyNumberFormat="0" applyBorder="0" applyAlignment="0" applyProtection="0">
      <alignment vertical="center"/>
    </xf>
    <xf numFmtId="0" fontId="127" fillId="66" borderId="25" applyNumberFormat="0" applyAlignment="0" applyProtection="0">
      <alignment vertical="center"/>
    </xf>
    <xf numFmtId="0" fontId="127" fillId="66" borderId="25" applyNumberFormat="0" applyAlignment="0" applyProtection="0">
      <alignment vertical="center"/>
    </xf>
    <xf numFmtId="0" fontId="37" fillId="0" borderId="0"/>
    <xf numFmtId="0" fontId="50" fillId="0" borderId="0">
      <alignment vertical="center"/>
    </xf>
    <xf numFmtId="0" fontId="3" fillId="0" borderId="0">
      <alignment vertical="center"/>
    </xf>
    <xf numFmtId="41" fontId="37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41" fontId="50" fillId="0" borderId="0" applyFont="0" applyFill="0" applyBorder="0" applyAlignment="0" applyProtection="0">
      <alignment vertical="center"/>
    </xf>
    <xf numFmtId="9" fontId="50" fillId="0" borderId="0" applyFont="0" applyFill="0" applyBorder="0" applyAlignment="0" applyProtection="0">
      <alignment vertical="center"/>
    </xf>
    <xf numFmtId="0" fontId="5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52" fillId="58" borderId="0" applyNumberFormat="0" applyBorder="0" applyAlignment="0" applyProtection="0">
      <alignment vertical="center"/>
    </xf>
    <xf numFmtId="0" fontId="52" fillId="58" borderId="0" applyNumberFormat="0" applyBorder="0" applyAlignment="0" applyProtection="0">
      <alignment vertical="center"/>
    </xf>
    <xf numFmtId="0" fontId="52" fillId="55" borderId="0" applyNumberFormat="0" applyBorder="0" applyAlignment="0" applyProtection="0">
      <alignment vertical="center"/>
    </xf>
    <xf numFmtId="0" fontId="52" fillId="55" borderId="0" applyNumberFormat="0" applyBorder="0" applyAlignment="0" applyProtection="0">
      <alignment vertical="center"/>
    </xf>
    <xf numFmtId="0" fontId="52" fillId="56" borderId="0" applyNumberFormat="0" applyBorder="0" applyAlignment="0" applyProtection="0">
      <alignment vertical="center"/>
    </xf>
    <xf numFmtId="0" fontId="52" fillId="56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1" borderId="0" applyNumberFormat="0" applyBorder="0" applyAlignment="0" applyProtection="0">
      <alignment vertical="center"/>
    </xf>
    <xf numFmtId="0" fontId="52" fillId="61" borderId="0" applyNumberFormat="0" applyBorder="0" applyAlignment="0" applyProtection="0">
      <alignment vertical="center"/>
    </xf>
    <xf numFmtId="0" fontId="52" fillId="62" borderId="0" applyNumberFormat="0" applyBorder="0" applyAlignment="0" applyProtection="0">
      <alignment vertical="center"/>
    </xf>
    <xf numFmtId="0" fontId="52" fillId="62" borderId="0" applyNumberFormat="0" applyBorder="0" applyAlignment="0" applyProtection="0">
      <alignment vertical="center"/>
    </xf>
    <xf numFmtId="0" fontId="52" fillId="63" borderId="0" applyNumberFormat="0" applyBorder="0" applyAlignment="0" applyProtection="0">
      <alignment vertical="center"/>
    </xf>
    <xf numFmtId="0" fontId="52" fillId="63" borderId="0" applyNumberFormat="0" applyBorder="0" applyAlignment="0" applyProtection="0">
      <alignment vertical="center"/>
    </xf>
    <xf numFmtId="0" fontId="52" fillId="64" borderId="0" applyNumberFormat="0" applyBorder="0" applyAlignment="0" applyProtection="0">
      <alignment vertical="center"/>
    </xf>
    <xf numFmtId="0" fontId="52" fillId="64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5" borderId="0" applyNumberFormat="0" applyBorder="0" applyAlignment="0" applyProtection="0">
      <alignment vertical="center"/>
    </xf>
    <xf numFmtId="0" fontId="52" fillId="65" borderId="0" applyNumberFormat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63" fillId="66" borderId="15" applyNumberFormat="0" applyAlignment="0" applyProtection="0">
      <alignment vertical="center"/>
    </xf>
    <xf numFmtId="0" fontId="63" fillId="66" borderId="15" applyNumberFormat="0" applyAlignment="0" applyProtection="0">
      <alignment vertical="center"/>
    </xf>
    <xf numFmtId="0" fontId="61" fillId="49" borderId="0" applyNumberFormat="0" applyBorder="0" applyAlignment="0" applyProtection="0">
      <alignment vertical="center"/>
    </xf>
    <xf numFmtId="0" fontId="61" fillId="49" borderId="0" applyNumberFormat="0" applyBorder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80" fillId="69" borderId="0" applyNumberFormat="0" applyBorder="0" applyAlignment="0" applyProtection="0">
      <alignment vertical="center"/>
    </xf>
    <xf numFmtId="0" fontId="80" fillId="69" borderId="0" applyNumberFormat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5" fillId="67" borderId="16" applyNumberFormat="0" applyAlignment="0" applyProtection="0">
      <alignment vertical="center"/>
    </xf>
    <xf numFmtId="0" fontId="65" fillId="67" borderId="16" applyNumberFormat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0" fontId="78" fillId="0" borderId="23" applyNumberFormat="0" applyFill="0" applyAlignment="0" applyProtection="0">
      <alignment vertical="center"/>
    </xf>
    <xf numFmtId="0" fontId="78" fillId="0" borderId="23" applyNumberFormat="0" applyFill="0" applyAlignment="0" applyProtection="0">
      <alignment vertical="center"/>
    </xf>
    <xf numFmtId="0" fontId="89" fillId="0" borderId="26" applyNumberFormat="0" applyFill="0" applyAlignment="0" applyProtection="0">
      <alignment vertical="center"/>
    </xf>
    <xf numFmtId="0" fontId="89" fillId="0" borderId="26" applyNumberFormat="0" applyFill="0" applyAlignment="0" applyProtection="0">
      <alignment vertical="center"/>
    </xf>
    <xf numFmtId="0" fontId="77" fillId="53" borderId="15" applyNumberFormat="0" applyAlignment="0" applyProtection="0">
      <alignment vertical="center"/>
    </xf>
    <xf numFmtId="0" fontId="77" fillId="53" borderId="15" applyNumberFormat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4" fillId="0" borderId="21" applyNumberFormat="0" applyFill="0" applyAlignment="0" applyProtection="0">
      <alignment vertical="center"/>
    </xf>
    <xf numFmtId="0" fontId="74" fillId="0" borderId="21" applyNumberFormat="0" applyFill="0" applyAlignment="0" applyProtection="0">
      <alignment vertical="center"/>
    </xf>
    <xf numFmtId="0" fontId="75" fillId="0" borderId="22" applyNumberFormat="0" applyFill="0" applyAlignment="0" applyProtection="0">
      <alignment vertical="center"/>
    </xf>
    <xf numFmtId="0" fontId="75" fillId="0" borderId="22" applyNumberFormat="0" applyFill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69" fillId="50" borderId="0" applyNumberFormat="0" applyBorder="0" applyAlignment="0" applyProtection="0">
      <alignment vertical="center"/>
    </xf>
    <xf numFmtId="0" fontId="69" fillId="50" borderId="0" applyNumberFormat="0" applyBorder="0" applyAlignment="0" applyProtection="0">
      <alignment vertical="center"/>
    </xf>
    <xf numFmtId="0" fontId="81" fillId="66" borderId="25" applyNumberFormat="0" applyAlignment="0" applyProtection="0">
      <alignment vertical="center"/>
    </xf>
    <xf numFmtId="0" fontId="81" fillId="66" borderId="25" applyNumberFormat="0" applyAlignment="0" applyProtection="0">
      <alignment vertical="center"/>
    </xf>
    <xf numFmtId="0" fontId="37" fillId="0" borderId="0">
      <alignment vertical="center"/>
    </xf>
    <xf numFmtId="0" fontId="50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41" fontId="37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7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49" fillId="14" borderId="9" applyNumberFormat="0" applyFont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37" fillId="0" borderId="0" applyFont="0" applyFill="0" applyBorder="0" applyAlignment="0" applyProtection="0">
      <alignment vertical="center"/>
    </xf>
    <xf numFmtId="0" fontId="37" fillId="0" borderId="0"/>
    <xf numFmtId="0" fontId="37" fillId="0" borderId="0">
      <alignment vertical="center"/>
    </xf>
    <xf numFmtId="0" fontId="50" fillId="0" borderId="0">
      <alignment vertical="center"/>
    </xf>
    <xf numFmtId="0" fontId="37" fillId="0" borderId="0"/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41" fontId="37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7" fillId="0" borderId="0"/>
    <xf numFmtId="0" fontId="5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41" fontId="50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7" fillId="0" borderId="0" applyFont="0" applyFill="0" applyBorder="0" applyAlignment="0" applyProtection="0"/>
    <xf numFmtId="0" fontId="49" fillId="70" borderId="24" applyNumberFormat="0" applyFont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52" fillId="58" borderId="0" applyNumberFormat="0" applyBorder="0" applyAlignment="0" applyProtection="0">
      <alignment vertical="center"/>
    </xf>
    <xf numFmtId="0" fontId="52" fillId="55" borderId="0" applyNumberFormat="0" applyBorder="0" applyAlignment="0" applyProtection="0">
      <alignment vertical="center"/>
    </xf>
    <xf numFmtId="0" fontId="52" fillId="56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1" borderId="0" applyNumberFormat="0" applyBorder="0" applyAlignment="0" applyProtection="0">
      <alignment vertical="center"/>
    </xf>
    <xf numFmtId="0" fontId="52" fillId="62" borderId="0" applyNumberFormat="0" applyBorder="0" applyAlignment="0" applyProtection="0">
      <alignment vertical="center"/>
    </xf>
    <xf numFmtId="0" fontId="52" fillId="63" borderId="0" applyNumberFormat="0" applyBorder="0" applyAlignment="0" applyProtection="0">
      <alignment vertical="center"/>
    </xf>
    <xf numFmtId="0" fontId="52" fillId="64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5" borderId="0" applyNumberFormat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63" fillId="66" borderId="15" applyNumberFormat="0" applyAlignment="0" applyProtection="0">
      <alignment vertical="center"/>
    </xf>
    <xf numFmtId="0" fontId="61" fillId="49" borderId="0" applyNumberFormat="0" applyBorder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80" fillId="69" borderId="0" applyNumberFormat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5" fillId="67" borderId="16" applyNumberFormat="0" applyAlignment="0" applyProtection="0">
      <alignment vertical="center"/>
    </xf>
    <xf numFmtId="0" fontId="78" fillId="0" borderId="23" applyNumberFormat="0" applyFill="0" applyAlignment="0" applyProtection="0">
      <alignment vertical="center"/>
    </xf>
    <xf numFmtId="0" fontId="89" fillId="0" borderId="26" applyNumberFormat="0" applyFill="0" applyAlignment="0" applyProtection="0">
      <alignment vertical="center"/>
    </xf>
    <xf numFmtId="0" fontId="77" fillId="53" borderId="15" applyNumberFormat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4" fillId="0" borderId="21" applyNumberFormat="0" applyFill="0" applyAlignment="0" applyProtection="0">
      <alignment vertical="center"/>
    </xf>
    <xf numFmtId="0" fontId="75" fillId="0" borderId="22" applyNumberFormat="0" applyFill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69" fillId="50" borderId="0" applyNumberFormat="0" applyBorder="0" applyAlignment="0" applyProtection="0">
      <alignment vertical="center"/>
    </xf>
    <xf numFmtId="0" fontId="81" fillId="66" borderId="25" applyNumberFormat="0" applyAlignment="0" applyProtection="0">
      <alignment vertical="center"/>
    </xf>
    <xf numFmtId="0" fontId="37" fillId="0" borderId="0"/>
    <xf numFmtId="41" fontId="37" fillId="0" borderId="0" applyFont="0" applyFill="0" applyBorder="0" applyAlignment="0" applyProtection="0"/>
    <xf numFmtId="41" fontId="37" fillId="0" borderId="0" applyFont="0" applyFill="0" applyBorder="0" applyAlignment="0" applyProtection="0"/>
    <xf numFmtId="0" fontId="3" fillId="0" borderId="0">
      <alignment vertical="center"/>
    </xf>
    <xf numFmtId="0" fontId="37" fillId="0" borderId="0"/>
    <xf numFmtId="0" fontId="3" fillId="0" borderId="0">
      <alignment vertical="center"/>
    </xf>
    <xf numFmtId="0" fontId="37" fillId="0" borderId="0"/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/>
    <xf numFmtId="9" fontId="50" fillId="0" borderId="0" applyFont="0" applyFill="0" applyBorder="0" applyAlignment="0" applyProtection="0">
      <alignment vertical="center"/>
    </xf>
    <xf numFmtId="41" fontId="50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7" fillId="0" borderId="0" applyFont="0" applyFill="0" applyBorder="0" applyAlignment="0" applyProtection="0"/>
    <xf numFmtId="0" fontId="49" fillId="48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52" fillId="58" borderId="0" applyNumberFormat="0" applyBorder="0" applyAlignment="0" applyProtection="0">
      <alignment vertical="center"/>
    </xf>
    <xf numFmtId="0" fontId="52" fillId="55" borderId="0" applyNumberFormat="0" applyBorder="0" applyAlignment="0" applyProtection="0">
      <alignment vertical="center"/>
    </xf>
    <xf numFmtId="0" fontId="52" fillId="56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1" borderId="0" applyNumberFormat="0" applyBorder="0" applyAlignment="0" applyProtection="0">
      <alignment vertical="center"/>
    </xf>
    <xf numFmtId="0" fontId="52" fillId="62" borderId="0" applyNumberFormat="0" applyBorder="0" applyAlignment="0" applyProtection="0">
      <alignment vertical="center"/>
    </xf>
    <xf numFmtId="0" fontId="52" fillId="63" borderId="0" applyNumberFormat="0" applyBorder="0" applyAlignment="0" applyProtection="0">
      <alignment vertical="center"/>
    </xf>
    <xf numFmtId="0" fontId="52" fillId="64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5" borderId="0" applyNumberFormat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63" fillId="66" borderId="15" applyNumberFormat="0" applyAlignment="0" applyProtection="0">
      <alignment vertical="center"/>
    </xf>
    <xf numFmtId="0" fontId="61" fillId="49" borderId="0" applyNumberFormat="0" applyBorder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80" fillId="69" borderId="0" applyNumberFormat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5" fillId="67" borderId="16" applyNumberFormat="0" applyAlignment="0" applyProtection="0">
      <alignment vertical="center"/>
    </xf>
    <xf numFmtId="0" fontId="78" fillId="0" borderId="23" applyNumberFormat="0" applyFill="0" applyAlignment="0" applyProtection="0">
      <alignment vertical="center"/>
    </xf>
    <xf numFmtId="0" fontId="89" fillId="0" borderId="26" applyNumberFormat="0" applyFill="0" applyAlignment="0" applyProtection="0">
      <alignment vertical="center"/>
    </xf>
    <xf numFmtId="0" fontId="77" fillId="53" borderId="15" applyNumberFormat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4" fillId="0" borderId="21" applyNumberFormat="0" applyFill="0" applyAlignment="0" applyProtection="0">
      <alignment vertical="center"/>
    </xf>
    <xf numFmtId="0" fontId="75" fillId="0" borderId="22" applyNumberFormat="0" applyFill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69" fillId="50" borderId="0" applyNumberFormat="0" applyBorder="0" applyAlignment="0" applyProtection="0">
      <alignment vertical="center"/>
    </xf>
    <xf numFmtId="0" fontId="81" fillId="66" borderId="25" applyNumberFormat="0" applyAlignment="0" applyProtection="0">
      <alignment vertical="center"/>
    </xf>
    <xf numFmtId="0" fontId="49" fillId="48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52" fillId="58" borderId="0" applyNumberFormat="0" applyBorder="0" applyAlignment="0" applyProtection="0">
      <alignment vertical="center"/>
    </xf>
    <xf numFmtId="0" fontId="52" fillId="55" borderId="0" applyNumberFormat="0" applyBorder="0" applyAlignment="0" applyProtection="0">
      <alignment vertical="center"/>
    </xf>
    <xf numFmtId="0" fontId="52" fillId="56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1" borderId="0" applyNumberFormat="0" applyBorder="0" applyAlignment="0" applyProtection="0">
      <alignment vertical="center"/>
    </xf>
    <xf numFmtId="0" fontId="52" fillId="62" borderId="0" applyNumberFormat="0" applyBorder="0" applyAlignment="0" applyProtection="0">
      <alignment vertical="center"/>
    </xf>
    <xf numFmtId="0" fontId="52" fillId="63" borderId="0" applyNumberFormat="0" applyBorder="0" applyAlignment="0" applyProtection="0">
      <alignment vertical="center"/>
    </xf>
    <xf numFmtId="0" fontId="52" fillId="64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5" borderId="0" applyNumberFormat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63" fillId="66" borderId="15" applyNumberFormat="0" applyAlignment="0" applyProtection="0">
      <alignment vertical="center"/>
    </xf>
    <xf numFmtId="0" fontId="61" fillId="49" borderId="0" applyNumberFormat="0" applyBorder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80" fillId="69" borderId="0" applyNumberFormat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5" fillId="67" borderId="16" applyNumberFormat="0" applyAlignment="0" applyProtection="0">
      <alignment vertical="center"/>
    </xf>
    <xf numFmtId="0" fontId="78" fillId="0" borderId="23" applyNumberFormat="0" applyFill="0" applyAlignment="0" applyProtection="0">
      <alignment vertical="center"/>
    </xf>
    <xf numFmtId="0" fontId="89" fillId="0" borderId="26" applyNumberFormat="0" applyFill="0" applyAlignment="0" applyProtection="0">
      <alignment vertical="center"/>
    </xf>
    <xf numFmtId="0" fontId="77" fillId="53" borderId="15" applyNumberFormat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4" fillId="0" borderId="21" applyNumberFormat="0" applyFill="0" applyAlignment="0" applyProtection="0">
      <alignment vertical="center"/>
    </xf>
    <xf numFmtId="0" fontId="75" fillId="0" borderId="22" applyNumberFormat="0" applyFill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69" fillId="50" borderId="0" applyNumberFormat="0" applyBorder="0" applyAlignment="0" applyProtection="0">
      <alignment vertical="center"/>
    </xf>
    <xf numFmtId="0" fontId="81" fillId="66" borderId="25" applyNumberFormat="0" applyAlignment="0" applyProtection="0">
      <alignment vertical="center"/>
    </xf>
    <xf numFmtId="0" fontId="37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/>
    <xf numFmtId="0" fontId="37" fillId="0" borderId="0">
      <alignment vertical="center"/>
    </xf>
    <xf numFmtId="41" fontId="37" fillId="0" borderId="0" applyFont="0" applyFill="0" applyBorder="0" applyAlignment="0" applyProtection="0">
      <alignment vertical="center"/>
    </xf>
    <xf numFmtId="9" fontId="37" fillId="0" borderId="0" applyFont="0" applyFill="0" applyBorder="0" applyAlignment="0" applyProtection="0">
      <alignment vertical="center"/>
    </xf>
    <xf numFmtId="0" fontId="37" fillId="0" borderId="0">
      <alignment vertical="center"/>
    </xf>
    <xf numFmtId="9" fontId="37" fillId="0" borderId="0" applyFont="0" applyFill="0" applyBorder="0" applyAlignment="0" applyProtection="0">
      <alignment vertical="center"/>
    </xf>
    <xf numFmtId="0" fontId="131" fillId="48" borderId="0" applyNumberFormat="0" applyBorder="0" applyAlignment="0" applyProtection="0">
      <alignment vertical="center"/>
    </xf>
    <xf numFmtId="0" fontId="131" fillId="53" borderId="0" applyNumberFormat="0" applyBorder="0" applyAlignment="0" applyProtection="0">
      <alignment vertical="center"/>
    </xf>
    <xf numFmtId="0" fontId="131" fillId="69" borderId="0" applyNumberFormat="0" applyBorder="0" applyAlignment="0" applyProtection="0">
      <alignment vertical="center"/>
    </xf>
    <xf numFmtId="0" fontId="131" fillId="48" borderId="0" applyNumberFormat="0" applyBorder="0" applyAlignment="0" applyProtection="0">
      <alignment vertical="center"/>
    </xf>
    <xf numFmtId="0" fontId="131" fillId="52" borderId="0" applyNumberFormat="0" applyBorder="0" applyAlignment="0" applyProtection="0">
      <alignment vertical="center"/>
    </xf>
    <xf numFmtId="0" fontId="131" fillId="53" borderId="0" applyNumberFormat="0" applyBorder="0" applyAlignment="0" applyProtection="0">
      <alignment vertical="center"/>
    </xf>
    <xf numFmtId="0" fontId="131" fillId="66" borderId="0" applyNumberFormat="0" applyBorder="0" applyAlignment="0" applyProtection="0">
      <alignment vertical="center"/>
    </xf>
    <xf numFmtId="0" fontId="131" fillId="55" borderId="0" applyNumberFormat="0" applyBorder="0" applyAlignment="0" applyProtection="0">
      <alignment vertical="center"/>
    </xf>
    <xf numFmtId="0" fontId="131" fillId="69" borderId="0" applyNumberFormat="0" applyBorder="0" applyAlignment="0" applyProtection="0">
      <alignment vertical="center"/>
    </xf>
    <xf numFmtId="0" fontId="131" fillId="66" borderId="0" applyNumberFormat="0" applyBorder="0" applyAlignment="0" applyProtection="0">
      <alignment vertical="center"/>
    </xf>
    <xf numFmtId="0" fontId="131" fillId="54" borderId="0" applyNumberFormat="0" applyBorder="0" applyAlignment="0" applyProtection="0">
      <alignment vertical="center"/>
    </xf>
    <xf numFmtId="0" fontId="131" fillId="53" borderId="0" applyNumberFormat="0" applyBorder="0" applyAlignment="0" applyProtection="0">
      <alignment vertical="center"/>
    </xf>
    <xf numFmtId="0" fontId="132" fillId="60" borderId="0" applyNumberFormat="0" applyBorder="0" applyAlignment="0" applyProtection="0">
      <alignment vertical="center"/>
    </xf>
    <xf numFmtId="0" fontId="132" fillId="55" borderId="0" applyNumberFormat="0" applyBorder="0" applyAlignment="0" applyProtection="0">
      <alignment vertical="center"/>
    </xf>
    <xf numFmtId="0" fontId="132" fillId="69" borderId="0" applyNumberFormat="0" applyBorder="0" applyAlignment="0" applyProtection="0">
      <alignment vertical="center"/>
    </xf>
    <xf numFmtId="0" fontId="132" fillId="66" borderId="0" applyNumberFormat="0" applyBorder="0" applyAlignment="0" applyProtection="0">
      <alignment vertical="center"/>
    </xf>
    <xf numFmtId="0" fontId="132" fillId="60" borderId="0" applyNumberFormat="0" applyBorder="0" applyAlignment="0" applyProtection="0">
      <alignment vertical="center"/>
    </xf>
    <xf numFmtId="0" fontId="132" fillId="53" borderId="0" applyNumberFormat="0" applyBorder="0" applyAlignment="0" applyProtection="0">
      <alignment vertical="center"/>
    </xf>
    <xf numFmtId="0" fontId="132" fillId="60" borderId="0" applyNumberFormat="0" applyBorder="0" applyAlignment="0" applyProtection="0">
      <alignment vertical="center"/>
    </xf>
    <xf numFmtId="0" fontId="132" fillId="63" borderId="0" applyNumberFormat="0" applyBorder="0" applyAlignment="0" applyProtection="0">
      <alignment vertical="center"/>
    </xf>
    <xf numFmtId="0" fontId="132" fillId="64" borderId="0" applyNumberFormat="0" applyBorder="0" applyAlignment="0" applyProtection="0">
      <alignment vertical="center"/>
    </xf>
    <xf numFmtId="0" fontId="132" fillId="73" borderId="0" applyNumberFormat="0" applyBorder="0" applyAlignment="0" applyProtection="0">
      <alignment vertical="center"/>
    </xf>
    <xf numFmtId="0" fontId="132" fillId="60" borderId="0" applyNumberFormat="0" applyBorder="0" applyAlignment="0" applyProtection="0">
      <alignment vertical="center"/>
    </xf>
    <xf numFmtId="0" fontId="132" fillId="65" borderId="0" applyNumberFormat="0" applyBorder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134" fillId="74" borderId="15" applyNumberFormat="0" applyAlignment="0" applyProtection="0">
      <alignment vertical="center"/>
    </xf>
    <xf numFmtId="0" fontId="135" fillId="49" borderId="0" applyNumberFormat="0" applyBorder="0" applyAlignment="0" applyProtection="0">
      <alignment vertical="center"/>
    </xf>
    <xf numFmtId="0" fontId="37" fillId="69" borderId="24" applyNumberFormat="0" applyFont="0" applyAlignment="0" applyProtection="0">
      <alignment vertical="center"/>
    </xf>
    <xf numFmtId="0" fontId="136" fillId="69" borderId="0" applyNumberFormat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8" fillId="67" borderId="16" applyNumberFormat="0" applyAlignment="0" applyProtection="0">
      <alignment vertical="center"/>
    </xf>
    <xf numFmtId="0" fontId="139" fillId="0" borderId="23" applyNumberFormat="0" applyFill="0" applyAlignment="0" applyProtection="0">
      <alignment vertical="center"/>
    </xf>
    <xf numFmtId="0" fontId="140" fillId="0" borderId="27" applyNumberFormat="0" applyFill="0" applyAlignment="0" applyProtection="0">
      <alignment vertical="center"/>
    </xf>
    <xf numFmtId="0" fontId="141" fillId="53" borderId="15" applyNumberFormat="0" applyAlignment="0" applyProtection="0">
      <alignment vertical="center"/>
    </xf>
    <xf numFmtId="0" fontId="142" fillId="0" borderId="0" applyNumberFormat="0" applyFill="0" applyBorder="0" applyAlignment="0" applyProtection="0">
      <alignment vertical="center"/>
    </xf>
    <xf numFmtId="0" fontId="143" fillId="0" borderId="28" applyNumberFormat="0" applyFill="0" applyAlignment="0" applyProtection="0">
      <alignment vertical="center"/>
    </xf>
    <xf numFmtId="0" fontId="144" fillId="0" borderId="21" applyNumberFormat="0" applyFill="0" applyAlignment="0" applyProtection="0">
      <alignment vertical="center"/>
    </xf>
    <xf numFmtId="0" fontId="145" fillId="0" borderId="29" applyNumberFormat="0" applyFill="0" applyAlignment="0" applyProtection="0">
      <alignment vertical="center"/>
    </xf>
    <xf numFmtId="0" fontId="145" fillId="0" borderId="0" applyNumberFormat="0" applyFill="0" applyBorder="0" applyAlignment="0" applyProtection="0">
      <alignment vertical="center"/>
    </xf>
    <xf numFmtId="0" fontId="146" fillId="50" borderId="0" applyNumberFormat="0" applyBorder="0" applyAlignment="0" applyProtection="0">
      <alignment vertical="center"/>
    </xf>
    <xf numFmtId="0" fontId="147" fillId="74" borderId="25" applyNumberFormat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9" fillId="48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52" fillId="58" borderId="0" applyNumberFormat="0" applyBorder="0" applyAlignment="0" applyProtection="0">
      <alignment vertical="center"/>
    </xf>
    <xf numFmtId="0" fontId="52" fillId="55" borderId="0" applyNumberFormat="0" applyBorder="0" applyAlignment="0" applyProtection="0">
      <alignment vertical="center"/>
    </xf>
    <xf numFmtId="0" fontId="52" fillId="56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1" borderId="0" applyNumberFormat="0" applyBorder="0" applyAlignment="0" applyProtection="0">
      <alignment vertical="center"/>
    </xf>
    <xf numFmtId="0" fontId="52" fillId="62" borderId="0" applyNumberFormat="0" applyBorder="0" applyAlignment="0" applyProtection="0">
      <alignment vertical="center"/>
    </xf>
    <xf numFmtId="0" fontId="52" fillId="63" borderId="0" applyNumberFormat="0" applyBorder="0" applyAlignment="0" applyProtection="0">
      <alignment vertical="center"/>
    </xf>
    <xf numFmtId="0" fontId="52" fillId="64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5" borderId="0" applyNumberFormat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63" fillId="66" borderId="15" applyNumberFormat="0" applyAlignment="0" applyProtection="0">
      <alignment vertical="center"/>
    </xf>
    <xf numFmtId="0" fontId="61" fillId="49" borderId="0" applyNumberFormat="0" applyBorder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80" fillId="69" borderId="0" applyNumberFormat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5" fillId="67" borderId="16" applyNumberFormat="0" applyAlignment="0" applyProtection="0">
      <alignment vertical="center"/>
    </xf>
    <xf numFmtId="0" fontId="78" fillId="0" borderId="23" applyNumberFormat="0" applyFill="0" applyAlignment="0" applyProtection="0">
      <alignment vertical="center"/>
    </xf>
    <xf numFmtId="0" fontId="89" fillId="0" borderId="26" applyNumberFormat="0" applyFill="0" applyAlignment="0" applyProtection="0">
      <alignment vertical="center"/>
    </xf>
    <xf numFmtId="0" fontId="77" fillId="53" borderId="15" applyNumberFormat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4" fillId="0" borderId="21" applyNumberFormat="0" applyFill="0" applyAlignment="0" applyProtection="0">
      <alignment vertical="center"/>
    </xf>
    <xf numFmtId="0" fontId="75" fillId="0" borderId="22" applyNumberFormat="0" applyFill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69" fillId="50" borderId="0" applyNumberFormat="0" applyBorder="0" applyAlignment="0" applyProtection="0">
      <alignment vertical="center"/>
    </xf>
    <xf numFmtId="0" fontId="81" fillId="66" borderId="25" applyNumberFormat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50" fillId="0" borderId="0" applyFont="0" applyFill="0" applyBorder="0" applyAlignment="0" applyProtection="0">
      <alignment vertical="center"/>
    </xf>
    <xf numFmtId="41" fontId="50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7" fillId="0" borderId="0" applyFont="0" applyFill="0" applyBorder="0" applyAlignment="0" applyProtection="0"/>
    <xf numFmtId="0" fontId="49" fillId="48" borderId="0" applyNumberFormat="0" applyBorder="0" applyAlignment="0" applyProtection="0">
      <alignment vertical="center"/>
    </xf>
    <xf numFmtId="0" fontId="49" fillId="49" borderId="0" applyNumberFormat="0" applyBorder="0" applyAlignment="0" applyProtection="0">
      <alignment vertical="center"/>
    </xf>
    <xf numFmtId="0" fontId="49" fillId="50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2" borderId="0" applyNumberFormat="0" applyBorder="0" applyAlignment="0" applyProtection="0">
      <alignment vertical="center"/>
    </xf>
    <xf numFmtId="0" fontId="49" fillId="53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5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49" fillId="51" borderId="0" applyNumberFormat="0" applyBorder="0" applyAlignment="0" applyProtection="0">
      <alignment vertical="center"/>
    </xf>
    <xf numFmtId="0" fontId="49" fillId="54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52" fillId="58" borderId="0" applyNumberFormat="0" applyBorder="0" applyAlignment="0" applyProtection="0">
      <alignment vertical="center"/>
    </xf>
    <xf numFmtId="0" fontId="52" fillId="55" borderId="0" applyNumberFormat="0" applyBorder="0" applyAlignment="0" applyProtection="0">
      <alignment vertical="center"/>
    </xf>
    <xf numFmtId="0" fontId="52" fillId="56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1" borderId="0" applyNumberFormat="0" applyBorder="0" applyAlignment="0" applyProtection="0">
      <alignment vertical="center"/>
    </xf>
    <xf numFmtId="0" fontId="52" fillId="62" borderId="0" applyNumberFormat="0" applyBorder="0" applyAlignment="0" applyProtection="0">
      <alignment vertical="center"/>
    </xf>
    <xf numFmtId="0" fontId="52" fillId="63" borderId="0" applyNumberFormat="0" applyBorder="0" applyAlignment="0" applyProtection="0">
      <alignment vertical="center"/>
    </xf>
    <xf numFmtId="0" fontId="52" fillId="64" borderId="0" applyNumberFormat="0" applyBorder="0" applyAlignment="0" applyProtection="0">
      <alignment vertical="center"/>
    </xf>
    <xf numFmtId="0" fontId="52" fillId="59" borderId="0" applyNumberFormat="0" applyBorder="0" applyAlignment="0" applyProtection="0">
      <alignment vertical="center"/>
    </xf>
    <xf numFmtId="0" fontId="52" fillId="60" borderId="0" applyNumberFormat="0" applyBorder="0" applyAlignment="0" applyProtection="0">
      <alignment vertical="center"/>
    </xf>
    <xf numFmtId="0" fontId="52" fillId="65" borderId="0" applyNumberFormat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63" fillId="66" borderId="15" applyNumberFormat="0" applyAlignment="0" applyProtection="0">
      <alignment vertical="center"/>
    </xf>
    <xf numFmtId="0" fontId="61" fillId="49" borderId="0" applyNumberFormat="0" applyBorder="0" applyAlignment="0" applyProtection="0">
      <alignment vertical="center"/>
    </xf>
    <xf numFmtId="0" fontId="49" fillId="70" borderId="24" applyNumberFormat="0" applyFont="0" applyAlignment="0" applyProtection="0">
      <alignment vertical="center"/>
    </xf>
    <xf numFmtId="0" fontId="80" fillId="69" borderId="0" applyNumberFormat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5" fillId="67" borderId="16" applyNumberFormat="0" applyAlignment="0" applyProtection="0">
      <alignment vertical="center"/>
    </xf>
    <xf numFmtId="0" fontId="78" fillId="0" borderId="23" applyNumberFormat="0" applyFill="0" applyAlignment="0" applyProtection="0">
      <alignment vertical="center"/>
    </xf>
    <xf numFmtId="0" fontId="89" fillId="0" borderId="26" applyNumberFormat="0" applyFill="0" applyAlignment="0" applyProtection="0">
      <alignment vertical="center"/>
    </xf>
    <xf numFmtId="0" fontId="77" fillId="53" borderId="15" applyNumberFormat="0" applyAlignment="0" applyProtection="0">
      <alignment vertical="center"/>
    </xf>
    <xf numFmtId="0" fontId="73" fillId="0" borderId="20" applyNumberFormat="0" applyFill="0" applyAlignment="0" applyProtection="0">
      <alignment vertical="center"/>
    </xf>
    <xf numFmtId="0" fontId="74" fillId="0" borderId="21" applyNumberFormat="0" applyFill="0" applyAlignment="0" applyProtection="0">
      <alignment vertical="center"/>
    </xf>
    <xf numFmtId="0" fontId="75" fillId="0" borderId="22" applyNumberFormat="0" applyFill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69" fillId="50" borderId="0" applyNumberFormat="0" applyBorder="0" applyAlignment="0" applyProtection="0">
      <alignment vertical="center"/>
    </xf>
    <xf numFmtId="0" fontId="81" fillId="66" borderId="25" applyNumberFormat="0" applyAlignment="0" applyProtection="0">
      <alignment vertical="center"/>
    </xf>
    <xf numFmtId="0" fontId="37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/>
    <xf numFmtId="0" fontId="37" fillId="0" borderId="0">
      <alignment vertical="center"/>
    </xf>
    <xf numFmtId="41" fontId="37" fillId="0" borderId="0" applyFont="0" applyFill="0" applyBorder="0" applyAlignment="0" applyProtection="0">
      <alignment vertical="center"/>
    </xf>
    <xf numFmtId="9" fontId="37" fillId="0" borderId="0" applyFont="0" applyFill="0" applyBorder="0" applyAlignment="0" applyProtection="0">
      <alignment vertical="center"/>
    </xf>
    <xf numFmtId="0" fontId="37" fillId="0" borderId="0">
      <alignment vertical="center"/>
    </xf>
    <xf numFmtId="9" fontId="37" fillId="0" borderId="0" applyFont="0" applyFill="0" applyBorder="0" applyAlignment="0" applyProtection="0">
      <alignment vertical="center"/>
    </xf>
    <xf numFmtId="0" fontId="131" fillId="48" borderId="0" applyNumberFormat="0" applyBorder="0" applyAlignment="0" applyProtection="0">
      <alignment vertical="center"/>
    </xf>
    <xf numFmtId="0" fontId="131" fillId="53" borderId="0" applyNumberFormat="0" applyBorder="0" applyAlignment="0" applyProtection="0">
      <alignment vertical="center"/>
    </xf>
    <xf numFmtId="0" fontId="131" fillId="69" borderId="0" applyNumberFormat="0" applyBorder="0" applyAlignment="0" applyProtection="0">
      <alignment vertical="center"/>
    </xf>
    <xf numFmtId="0" fontId="131" fillId="48" borderId="0" applyNumberFormat="0" applyBorder="0" applyAlignment="0" applyProtection="0">
      <alignment vertical="center"/>
    </xf>
    <xf numFmtId="0" fontId="131" fillId="52" borderId="0" applyNumberFormat="0" applyBorder="0" applyAlignment="0" applyProtection="0">
      <alignment vertical="center"/>
    </xf>
    <xf numFmtId="0" fontId="131" fillId="53" borderId="0" applyNumberFormat="0" applyBorder="0" applyAlignment="0" applyProtection="0">
      <alignment vertical="center"/>
    </xf>
    <xf numFmtId="0" fontId="131" fillId="66" borderId="0" applyNumberFormat="0" applyBorder="0" applyAlignment="0" applyProtection="0">
      <alignment vertical="center"/>
    </xf>
    <xf numFmtId="0" fontId="131" fillId="55" borderId="0" applyNumberFormat="0" applyBorder="0" applyAlignment="0" applyProtection="0">
      <alignment vertical="center"/>
    </xf>
    <xf numFmtId="0" fontId="131" fillId="69" borderId="0" applyNumberFormat="0" applyBorder="0" applyAlignment="0" applyProtection="0">
      <alignment vertical="center"/>
    </xf>
    <xf numFmtId="0" fontId="131" fillId="66" borderId="0" applyNumberFormat="0" applyBorder="0" applyAlignment="0" applyProtection="0">
      <alignment vertical="center"/>
    </xf>
    <xf numFmtId="0" fontId="131" fillId="54" borderId="0" applyNumberFormat="0" applyBorder="0" applyAlignment="0" applyProtection="0">
      <alignment vertical="center"/>
    </xf>
    <xf numFmtId="0" fontId="131" fillId="53" borderId="0" applyNumberFormat="0" applyBorder="0" applyAlignment="0" applyProtection="0">
      <alignment vertical="center"/>
    </xf>
    <xf numFmtId="0" fontId="132" fillId="60" borderId="0" applyNumberFormat="0" applyBorder="0" applyAlignment="0" applyProtection="0">
      <alignment vertical="center"/>
    </xf>
    <xf numFmtId="0" fontId="132" fillId="55" borderId="0" applyNumberFormat="0" applyBorder="0" applyAlignment="0" applyProtection="0">
      <alignment vertical="center"/>
    </xf>
    <xf numFmtId="0" fontId="132" fillId="69" borderId="0" applyNumberFormat="0" applyBorder="0" applyAlignment="0" applyProtection="0">
      <alignment vertical="center"/>
    </xf>
    <xf numFmtId="0" fontId="132" fillId="66" borderId="0" applyNumberFormat="0" applyBorder="0" applyAlignment="0" applyProtection="0">
      <alignment vertical="center"/>
    </xf>
    <xf numFmtId="0" fontId="132" fillId="60" borderId="0" applyNumberFormat="0" applyBorder="0" applyAlignment="0" applyProtection="0">
      <alignment vertical="center"/>
    </xf>
    <xf numFmtId="0" fontId="132" fillId="53" borderId="0" applyNumberFormat="0" applyBorder="0" applyAlignment="0" applyProtection="0">
      <alignment vertical="center"/>
    </xf>
    <xf numFmtId="0" fontId="132" fillId="60" borderId="0" applyNumberFormat="0" applyBorder="0" applyAlignment="0" applyProtection="0">
      <alignment vertical="center"/>
    </xf>
    <xf numFmtId="0" fontId="132" fillId="63" borderId="0" applyNumberFormat="0" applyBorder="0" applyAlignment="0" applyProtection="0">
      <alignment vertical="center"/>
    </xf>
    <xf numFmtId="0" fontId="132" fillId="64" borderId="0" applyNumberFormat="0" applyBorder="0" applyAlignment="0" applyProtection="0">
      <alignment vertical="center"/>
    </xf>
    <xf numFmtId="0" fontId="132" fillId="73" borderId="0" applyNumberFormat="0" applyBorder="0" applyAlignment="0" applyProtection="0">
      <alignment vertical="center"/>
    </xf>
    <xf numFmtId="0" fontId="132" fillId="60" borderId="0" applyNumberFormat="0" applyBorder="0" applyAlignment="0" applyProtection="0">
      <alignment vertical="center"/>
    </xf>
    <xf numFmtId="0" fontId="132" fillId="65" borderId="0" applyNumberFormat="0" applyBorder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134" fillId="74" borderId="15" applyNumberFormat="0" applyAlignment="0" applyProtection="0">
      <alignment vertical="center"/>
    </xf>
    <xf numFmtId="0" fontId="135" fillId="49" borderId="0" applyNumberFormat="0" applyBorder="0" applyAlignment="0" applyProtection="0">
      <alignment vertical="center"/>
    </xf>
    <xf numFmtId="0" fontId="37" fillId="69" borderId="24" applyNumberFormat="0" applyFont="0" applyAlignment="0" applyProtection="0">
      <alignment vertical="center"/>
    </xf>
    <xf numFmtId="0" fontId="136" fillId="69" borderId="0" applyNumberFormat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8" fillId="67" borderId="16" applyNumberFormat="0" applyAlignment="0" applyProtection="0">
      <alignment vertical="center"/>
    </xf>
    <xf numFmtId="0" fontId="139" fillId="0" borderId="23" applyNumberFormat="0" applyFill="0" applyAlignment="0" applyProtection="0">
      <alignment vertical="center"/>
    </xf>
    <xf numFmtId="0" fontId="140" fillId="0" borderId="27" applyNumberFormat="0" applyFill="0" applyAlignment="0" applyProtection="0">
      <alignment vertical="center"/>
    </xf>
    <xf numFmtId="0" fontId="141" fillId="53" borderId="15" applyNumberFormat="0" applyAlignment="0" applyProtection="0">
      <alignment vertical="center"/>
    </xf>
    <xf numFmtId="0" fontId="142" fillId="0" borderId="0" applyNumberFormat="0" applyFill="0" applyBorder="0" applyAlignment="0" applyProtection="0">
      <alignment vertical="center"/>
    </xf>
    <xf numFmtId="0" fontId="143" fillId="0" borderId="28" applyNumberFormat="0" applyFill="0" applyAlignment="0" applyProtection="0">
      <alignment vertical="center"/>
    </xf>
    <xf numFmtId="0" fontId="144" fillId="0" borderId="21" applyNumberFormat="0" applyFill="0" applyAlignment="0" applyProtection="0">
      <alignment vertical="center"/>
    </xf>
    <xf numFmtId="0" fontId="145" fillId="0" borderId="29" applyNumberFormat="0" applyFill="0" applyAlignment="0" applyProtection="0">
      <alignment vertical="center"/>
    </xf>
    <xf numFmtId="0" fontId="145" fillId="0" borderId="0" applyNumberFormat="0" applyFill="0" applyBorder="0" applyAlignment="0" applyProtection="0">
      <alignment vertical="center"/>
    </xf>
    <xf numFmtId="0" fontId="146" fillId="50" borderId="0" applyNumberFormat="0" applyBorder="0" applyAlignment="0" applyProtection="0">
      <alignment vertical="center"/>
    </xf>
    <xf numFmtId="0" fontId="147" fillId="74" borderId="25" applyNumberFormat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51" fillId="48" borderId="0" applyNumberFormat="0" applyBorder="0" applyAlignment="0" applyProtection="0">
      <alignment vertical="center"/>
    </xf>
    <xf numFmtId="0" fontId="51" fillId="49" borderId="0" applyNumberFormat="0" applyBorder="0" applyAlignment="0" applyProtection="0">
      <alignment vertical="center"/>
    </xf>
    <xf numFmtId="0" fontId="51" fillId="50" borderId="0" applyNumberFormat="0" applyBorder="0" applyAlignment="0" applyProtection="0">
      <alignment vertical="center"/>
    </xf>
    <xf numFmtId="0" fontId="51" fillId="51" borderId="0" applyNumberFormat="0" applyBorder="0" applyAlignment="0" applyProtection="0">
      <alignment vertical="center"/>
    </xf>
    <xf numFmtId="0" fontId="51" fillId="52" borderId="0" applyNumberFormat="0" applyBorder="0" applyAlignment="0" applyProtection="0">
      <alignment vertical="center"/>
    </xf>
    <xf numFmtId="0" fontId="51" fillId="53" borderId="0" applyNumberFormat="0" applyBorder="0" applyAlignment="0" applyProtection="0">
      <alignment vertical="center"/>
    </xf>
    <xf numFmtId="0" fontId="51" fillId="54" borderId="0" applyNumberFormat="0" applyBorder="0" applyAlignment="0" applyProtection="0">
      <alignment vertical="center"/>
    </xf>
    <xf numFmtId="0" fontId="51" fillId="55" borderId="0" applyNumberFormat="0" applyBorder="0" applyAlignment="0" applyProtection="0">
      <alignment vertical="center"/>
    </xf>
    <xf numFmtId="0" fontId="51" fillId="56" borderId="0" applyNumberFormat="0" applyBorder="0" applyAlignment="0" applyProtection="0">
      <alignment vertical="center"/>
    </xf>
    <xf numFmtId="0" fontId="51" fillId="51" borderId="0" applyNumberFormat="0" applyBorder="0" applyAlignment="0" applyProtection="0">
      <alignment vertical="center"/>
    </xf>
    <xf numFmtId="0" fontId="51" fillId="54" borderId="0" applyNumberFormat="0" applyBorder="0" applyAlignment="0" applyProtection="0">
      <alignment vertical="center"/>
    </xf>
    <xf numFmtId="0" fontId="51" fillId="57" borderId="0" applyNumberFormat="0" applyBorder="0" applyAlignment="0" applyProtection="0">
      <alignment vertical="center"/>
    </xf>
    <xf numFmtId="0" fontId="54" fillId="58" borderId="0" applyNumberFormat="0" applyBorder="0" applyAlignment="0" applyProtection="0">
      <alignment vertical="center"/>
    </xf>
    <xf numFmtId="0" fontId="54" fillId="55" borderId="0" applyNumberFormat="0" applyBorder="0" applyAlignment="0" applyProtection="0">
      <alignment vertical="center"/>
    </xf>
    <xf numFmtId="0" fontId="54" fillId="56" borderId="0" applyNumberFormat="0" applyBorder="0" applyAlignment="0" applyProtection="0">
      <alignment vertical="center"/>
    </xf>
    <xf numFmtId="0" fontId="54" fillId="59" borderId="0" applyNumberFormat="0" applyBorder="0" applyAlignment="0" applyProtection="0">
      <alignment vertical="center"/>
    </xf>
    <xf numFmtId="0" fontId="54" fillId="60" borderId="0" applyNumberFormat="0" applyBorder="0" applyAlignment="0" applyProtection="0">
      <alignment vertical="center"/>
    </xf>
    <xf numFmtId="0" fontId="54" fillId="61" borderId="0" applyNumberFormat="0" applyBorder="0" applyAlignment="0" applyProtection="0">
      <alignment vertical="center"/>
    </xf>
    <xf numFmtId="0" fontId="54" fillId="62" borderId="0" applyNumberFormat="0" applyBorder="0" applyAlignment="0" applyProtection="0">
      <alignment vertical="center"/>
    </xf>
    <xf numFmtId="0" fontId="54" fillId="63" borderId="0" applyNumberFormat="0" applyBorder="0" applyAlignment="0" applyProtection="0">
      <alignment vertical="center"/>
    </xf>
    <xf numFmtId="0" fontId="54" fillId="64" borderId="0" applyNumberFormat="0" applyBorder="0" applyAlignment="0" applyProtection="0">
      <alignment vertical="center"/>
    </xf>
    <xf numFmtId="0" fontId="54" fillId="59" borderId="0" applyNumberFormat="0" applyBorder="0" applyAlignment="0" applyProtection="0">
      <alignment vertical="center"/>
    </xf>
    <xf numFmtId="0" fontId="54" fillId="60" borderId="0" applyNumberFormat="0" applyBorder="0" applyAlignment="0" applyProtection="0">
      <alignment vertical="center"/>
    </xf>
    <xf numFmtId="0" fontId="54" fillId="65" borderId="0" applyNumberFormat="0" applyBorder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94" fillId="66" borderId="15" applyNumberFormat="0" applyAlignment="0" applyProtection="0">
      <alignment vertical="center"/>
    </xf>
    <xf numFmtId="0" fontId="97" fillId="49" borderId="0" applyNumberFormat="0" applyBorder="0" applyAlignment="0" applyProtection="0">
      <alignment vertical="center"/>
    </xf>
    <xf numFmtId="0" fontId="37" fillId="70" borderId="24" applyNumberFormat="0" applyFont="0" applyAlignment="0" applyProtection="0">
      <alignment vertical="center"/>
    </xf>
    <xf numFmtId="0" fontId="104" fillId="69" borderId="0" applyNumberFormat="0" applyBorder="0" applyAlignment="0" applyProtection="0">
      <alignment vertical="center"/>
    </xf>
    <xf numFmtId="0" fontId="108" fillId="0" borderId="0" applyNumberFormat="0" applyFill="0" applyBorder="0" applyAlignment="0" applyProtection="0">
      <alignment vertical="center"/>
    </xf>
    <xf numFmtId="0" fontId="109" fillId="67" borderId="16" applyNumberFormat="0" applyAlignment="0" applyProtection="0">
      <alignment vertical="center"/>
    </xf>
    <xf numFmtId="0" fontId="111" fillId="0" borderId="23" applyNumberFormat="0" applyFill="0" applyAlignment="0" applyProtection="0">
      <alignment vertical="center"/>
    </xf>
    <xf numFmtId="0" fontId="112" fillId="0" borderId="26" applyNumberFormat="0" applyFill="0" applyAlignment="0" applyProtection="0">
      <alignment vertical="center"/>
    </xf>
    <xf numFmtId="0" fontId="115" fillId="53" borderId="15" applyNumberFormat="0" applyAlignment="0" applyProtection="0">
      <alignment vertical="center"/>
    </xf>
    <xf numFmtId="0" fontId="118" fillId="0" borderId="20" applyNumberFormat="0" applyFill="0" applyAlignment="0" applyProtection="0">
      <alignment vertical="center"/>
    </xf>
    <xf numFmtId="0" fontId="121" fillId="0" borderId="21" applyNumberFormat="0" applyFill="0" applyAlignment="0" applyProtection="0">
      <alignment vertical="center"/>
    </xf>
    <xf numFmtId="0" fontId="123" fillId="0" borderId="22" applyNumberFormat="0" applyFill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5" fillId="50" borderId="0" applyNumberFormat="0" applyBorder="0" applyAlignment="0" applyProtection="0">
      <alignment vertical="center"/>
    </xf>
    <xf numFmtId="0" fontId="127" fillId="66" borderId="25" applyNumberFormat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50" fillId="0" borderId="0">
      <alignment vertical="center"/>
    </xf>
    <xf numFmtId="9" fontId="50" fillId="0" borderId="0" applyFont="0" applyFill="0" applyBorder="0" applyAlignment="0" applyProtection="0">
      <alignment vertical="center"/>
    </xf>
    <xf numFmtId="41" fontId="50" fillId="0" borderId="0" applyFont="0" applyFill="0" applyBorder="0" applyAlignment="0" applyProtection="0">
      <alignment vertical="center"/>
    </xf>
    <xf numFmtId="0" fontId="3" fillId="0" borderId="0">
      <alignment vertical="center"/>
    </xf>
  </cellStyleXfs>
  <cellXfs count="178">
    <xf numFmtId="0" fontId="0" fillId="0" borderId="0" xfId="0">
      <alignment vertical="center"/>
    </xf>
    <xf numFmtId="0" fontId="1" fillId="0" borderId="0" xfId="0" applyFont="1">
      <alignment vertical="center"/>
    </xf>
    <xf numFmtId="14" fontId="1" fillId="0" borderId="0" xfId="0" applyNumberFormat="1" applyFont="1">
      <alignment vertical="center"/>
    </xf>
    <xf numFmtId="14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5" borderId="0" xfId="0" applyFill="1">
      <alignment vertical="center"/>
    </xf>
    <xf numFmtId="0" fontId="8" fillId="0" borderId="0" xfId="0" applyFont="1">
      <alignment vertical="center"/>
    </xf>
    <xf numFmtId="0" fontId="7" fillId="5" borderId="0" xfId="0" applyFont="1" applyFill="1">
      <alignment vertical="center"/>
    </xf>
    <xf numFmtId="0" fontId="9" fillId="0" borderId="0" xfId="0" applyFont="1">
      <alignment vertical="center"/>
    </xf>
    <xf numFmtId="0" fontId="10" fillId="4" borderId="0" xfId="0" applyFont="1" applyFill="1" applyAlignment="1">
      <alignment horizontal="center" vertical="center"/>
    </xf>
    <xf numFmtId="0" fontId="11" fillId="6" borderId="0" xfId="0" applyFont="1" applyFill="1">
      <alignment vertical="center"/>
    </xf>
    <xf numFmtId="9" fontId="0" fillId="0" borderId="0" xfId="0" applyNumberFormat="1">
      <alignment vertical="center"/>
    </xf>
    <xf numFmtId="0" fontId="12" fillId="0" borderId="0" xfId="0" applyFont="1">
      <alignment vertical="center"/>
    </xf>
    <xf numFmtId="14" fontId="13" fillId="0" borderId="0" xfId="0" applyNumberFormat="1" applyFont="1">
      <alignment vertical="center"/>
    </xf>
    <xf numFmtId="0" fontId="9" fillId="0" borderId="0" xfId="0" applyFont="1" applyFill="1">
      <alignment vertical="center"/>
    </xf>
    <xf numFmtId="0" fontId="0" fillId="3" borderId="0" xfId="0" applyFill="1">
      <alignment vertical="center"/>
    </xf>
    <xf numFmtId="0" fontId="14" fillId="7" borderId="0" xfId="0" applyFont="1" applyFill="1">
      <alignment vertical="center"/>
    </xf>
    <xf numFmtId="189" fontId="0" fillId="0" borderId="0" xfId="0" applyNumberFormat="1">
      <alignment vertical="center"/>
    </xf>
    <xf numFmtId="0" fontId="0" fillId="0" borderId="0" xfId="0" applyNumberFormat="1">
      <alignment vertical="center"/>
    </xf>
    <xf numFmtId="9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189" fontId="12" fillId="0" borderId="0" xfId="0" applyNumberFormat="1" applyFont="1">
      <alignment vertical="center"/>
    </xf>
    <xf numFmtId="178" fontId="0" fillId="0" borderId="0" xfId="0" applyNumberFormat="1">
      <alignment vertical="center"/>
    </xf>
    <xf numFmtId="186" fontId="0" fillId="0" borderId="0" xfId="0" applyNumberFormat="1">
      <alignment vertical="center"/>
    </xf>
    <xf numFmtId="177" fontId="0" fillId="0" borderId="0" xfId="0" applyNumberFormat="1">
      <alignment vertical="center"/>
    </xf>
    <xf numFmtId="10" fontId="0" fillId="0" borderId="0" xfId="0" applyNumberFormat="1">
      <alignment vertical="center"/>
    </xf>
    <xf numFmtId="180" fontId="0" fillId="0" borderId="0" xfId="0" applyNumberFormat="1">
      <alignment vertical="center"/>
    </xf>
    <xf numFmtId="190" fontId="0" fillId="0" borderId="0" xfId="0" applyNumberFormat="1">
      <alignment vertical="center"/>
    </xf>
    <xf numFmtId="0" fontId="10" fillId="4" borderId="0" xfId="0" applyFont="1" applyFill="1">
      <alignment vertical="center"/>
    </xf>
    <xf numFmtId="0" fontId="0" fillId="0" borderId="0" xfId="0" applyFill="1">
      <alignment vertical="center"/>
    </xf>
    <xf numFmtId="0" fontId="17" fillId="4" borderId="0" xfId="0" applyFont="1" applyFill="1" applyAlignment="1">
      <alignment horizontal="center" vertical="center"/>
    </xf>
    <xf numFmtId="180" fontId="15" fillId="4" borderId="0" xfId="0" applyNumberFormat="1" applyFont="1" applyFill="1">
      <alignment vertical="center"/>
    </xf>
    <xf numFmtId="0" fontId="18" fillId="2" borderId="0" xfId="0" applyFont="1" applyFill="1">
      <alignment vertical="center"/>
    </xf>
    <xf numFmtId="187" fontId="0" fillId="0" borderId="0" xfId="0" applyNumberFormat="1">
      <alignment vertical="center"/>
    </xf>
    <xf numFmtId="184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191" fontId="12" fillId="0" borderId="0" xfId="0" applyNumberFormat="1" applyFont="1">
      <alignment vertical="center"/>
    </xf>
    <xf numFmtId="0" fontId="15" fillId="4" borderId="0" xfId="0" applyFont="1" applyFill="1" applyAlignment="1">
      <alignment horizontal="center" vertical="center"/>
    </xf>
    <xf numFmtId="192" fontId="0" fillId="0" borderId="0" xfId="0" applyNumberFormat="1">
      <alignment vertical="center"/>
    </xf>
    <xf numFmtId="0" fontId="12" fillId="4" borderId="0" xfId="0" applyFont="1" applyFill="1" applyAlignment="1">
      <alignment horizontal="center" vertical="center" wrapText="1"/>
    </xf>
    <xf numFmtId="193" fontId="0" fillId="0" borderId="0" xfId="0" applyNumberFormat="1">
      <alignment vertical="center"/>
    </xf>
    <xf numFmtId="14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189" fontId="14" fillId="7" borderId="0" xfId="0" applyNumberFormat="1" applyFont="1" applyFill="1">
      <alignment vertical="center"/>
    </xf>
    <xf numFmtId="0" fontId="35" fillId="5" borderId="0" xfId="0" applyFont="1" applyFill="1">
      <alignment vertical="center"/>
    </xf>
    <xf numFmtId="0" fontId="35" fillId="5" borderId="0" xfId="0" applyFont="1" applyFill="1" applyAlignment="1">
      <alignment vertical="center" wrapText="1"/>
    </xf>
    <xf numFmtId="0" fontId="15" fillId="4" borderId="0" xfId="0" applyFont="1" applyFill="1">
      <alignment vertical="center"/>
    </xf>
    <xf numFmtId="0" fontId="15" fillId="4" borderId="0" xfId="0" applyFont="1" applyFill="1" applyAlignment="1">
      <alignment vertical="center" wrapText="1"/>
    </xf>
    <xf numFmtId="0" fontId="17" fillId="4" borderId="0" xfId="0" applyFont="1" applyFill="1">
      <alignment vertical="center"/>
    </xf>
    <xf numFmtId="0" fontId="17" fillId="4" borderId="0" xfId="0" applyFont="1" applyFill="1" applyAlignment="1">
      <alignment vertical="center" wrapText="1"/>
    </xf>
    <xf numFmtId="0" fontId="12" fillId="4" borderId="0" xfId="0" applyFont="1" applyFill="1" applyAlignment="1">
      <alignment horizontal="center" vertical="center"/>
    </xf>
    <xf numFmtId="0" fontId="35" fillId="39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36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right" vertical="center" wrapText="1"/>
    </xf>
    <xf numFmtId="194" fontId="0" fillId="0" borderId="0" xfId="0" applyNumberFormat="1">
      <alignment vertical="center"/>
    </xf>
    <xf numFmtId="49" fontId="0" fillId="0" borderId="0" xfId="0" applyNumberFormat="1">
      <alignment vertical="center"/>
    </xf>
    <xf numFmtId="191" fontId="0" fillId="6" borderId="0" xfId="0" applyNumberFormat="1" applyFill="1">
      <alignment vertical="center"/>
    </xf>
    <xf numFmtId="195" fontId="0" fillId="0" borderId="0" xfId="0" applyNumberFormat="1">
      <alignment vertical="center"/>
    </xf>
    <xf numFmtId="191" fontId="0" fillId="6" borderId="0" xfId="0" applyNumberFormat="1" applyFill="1" applyAlignment="1">
      <alignment horizontal="right" vertical="center"/>
    </xf>
    <xf numFmtId="191" fontId="0" fillId="0" borderId="0" xfId="0" applyNumberFormat="1" applyFill="1" applyAlignment="1">
      <alignment horizontal="right" vertical="center"/>
    </xf>
    <xf numFmtId="191" fontId="0" fillId="0" borderId="0" xfId="0" applyNumberFormat="1" applyFill="1">
      <alignment vertical="center"/>
    </xf>
    <xf numFmtId="191" fontId="0" fillId="40" borderId="0" xfId="0" applyNumberFormat="1" applyFill="1" applyAlignment="1">
      <alignment horizontal="right" vertical="center"/>
    </xf>
    <xf numFmtId="191" fontId="0" fillId="40" borderId="0" xfId="0" applyNumberFormat="1" applyFill="1">
      <alignment vertical="center"/>
    </xf>
    <xf numFmtId="191" fontId="0" fillId="41" borderId="0" xfId="0" applyNumberFormat="1" applyFill="1">
      <alignment vertical="center"/>
    </xf>
    <xf numFmtId="0" fontId="0" fillId="41" borderId="0" xfId="0" applyFill="1">
      <alignment vertical="center"/>
    </xf>
    <xf numFmtId="191" fontId="0" fillId="0" borderId="0" xfId="0" applyNumberFormat="1" applyAlignment="1">
      <alignment horizontal="right" vertical="center"/>
    </xf>
    <xf numFmtId="188" fontId="0" fillId="0" borderId="0" xfId="0" applyNumberFormat="1">
      <alignment vertical="center"/>
    </xf>
    <xf numFmtId="0" fontId="0" fillId="0" borderId="0" xfId="0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14" fontId="0" fillId="0" borderId="0" xfId="0" applyNumberFormat="1" applyFill="1">
      <alignment vertical="center"/>
    </xf>
    <xf numFmtId="194" fontId="0" fillId="0" borderId="0" xfId="0" applyNumberFormat="1" applyFill="1">
      <alignment vertical="center"/>
    </xf>
    <xf numFmtId="10" fontId="0" fillId="0" borderId="0" xfId="0" applyNumberFormat="1" applyFill="1">
      <alignment vertical="center"/>
    </xf>
    <xf numFmtId="195" fontId="0" fillId="0" borderId="0" xfId="0" applyNumberFormat="1" applyFill="1">
      <alignment vertical="center"/>
    </xf>
    <xf numFmtId="180" fontId="0" fillId="0" borderId="0" xfId="0" applyNumberFormat="1" applyFill="1">
      <alignment vertical="center"/>
    </xf>
    <xf numFmtId="188" fontId="0" fillId="0" borderId="0" xfId="0" applyNumberFormat="1" applyFill="1">
      <alignment vertical="center"/>
    </xf>
    <xf numFmtId="191" fontId="0" fillId="3" borderId="0" xfId="0" applyNumberFormat="1" applyFill="1" applyAlignment="1">
      <alignment horizontal="right" vertical="center"/>
    </xf>
    <xf numFmtId="191" fontId="0" fillId="0" borderId="0" xfId="0" applyNumberFormat="1">
      <alignment vertical="center"/>
    </xf>
    <xf numFmtId="197" fontId="0" fillId="0" borderId="0" xfId="0" applyNumberFormat="1" applyAlignment="1">
      <alignment horizontal="right" vertical="center"/>
    </xf>
    <xf numFmtId="181" fontId="0" fillId="0" borderId="0" xfId="0" applyNumberFormat="1" applyFill="1" applyAlignment="1">
      <alignment horizontal="right" vertical="center"/>
    </xf>
    <xf numFmtId="198" fontId="0" fillId="0" borderId="0" xfId="0" applyNumberFormat="1">
      <alignment vertical="center"/>
    </xf>
    <xf numFmtId="191" fontId="0" fillId="42" borderId="0" xfId="0" applyNumberFormat="1" applyFill="1">
      <alignment vertical="center"/>
    </xf>
    <xf numFmtId="191" fontId="0" fillId="43" borderId="0" xfId="0" applyNumberFormat="1" applyFill="1" applyAlignment="1">
      <alignment horizontal="right" vertical="center"/>
    </xf>
    <xf numFmtId="191" fontId="0" fillId="44" borderId="0" xfId="0" applyNumberFormat="1" applyFill="1" applyAlignment="1">
      <alignment horizontal="right" vertical="center"/>
    </xf>
    <xf numFmtId="191" fontId="0" fillId="45" borderId="0" xfId="0" applyNumberFormat="1" applyFill="1">
      <alignment vertical="center"/>
    </xf>
    <xf numFmtId="196" fontId="0" fillId="0" borderId="0" xfId="0" applyNumberFormat="1">
      <alignment vertical="center"/>
    </xf>
    <xf numFmtId="191" fontId="0" fillId="3" borderId="0" xfId="0" applyNumberFormat="1" applyFill="1">
      <alignment vertical="center"/>
    </xf>
    <xf numFmtId="0" fontId="0" fillId="5" borderId="0" xfId="0" applyFill="1" applyAlignment="1">
      <alignment horizontal="right" vertical="center"/>
    </xf>
    <xf numFmtId="14" fontId="0" fillId="5" borderId="0" xfId="0" applyNumberFormat="1" applyFill="1" applyAlignment="1">
      <alignment horizontal="right" vertical="center"/>
    </xf>
    <xf numFmtId="14" fontId="0" fillId="5" borderId="0" xfId="0" applyNumberFormat="1" applyFill="1" applyAlignment="1">
      <alignment horizontal="right" vertical="center" wrapText="1"/>
    </xf>
    <xf numFmtId="14" fontId="0" fillId="5" borderId="0" xfId="0" applyNumberFormat="1" applyFill="1">
      <alignment vertical="center"/>
    </xf>
    <xf numFmtId="194" fontId="0" fillId="5" borderId="0" xfId="0" applyNumberFormat="1" applyFill="1">
      <alignment vertical="center"/>
    </xf>
    <xf numFmtId="10" fontId="0" fillId="5" borderId="0" xfId="0" applyNumberFormat="1" applyFill="1">
      <alignment vertical="center"/>
    </xf>
    <xf numFmtId="49" fontId="0" fillId="5" borderId="0" xfId="0" applyNumberFormat="1" applyFill="1">
      <alignment vertical="center"/>
    </xf>
    <xf numFmtId="183" fontId="0" fillId="0" borderId="0" xfId="0" applyNumberFormat="1">
      <alignment vertical="center"/>
    </xf>
    <xf numFmtId="185" fontId="0" fillId="0" borderId="0" xfId="0" applyNumberFormat="1">
      <alignment vertical="center"/>
    </xf>
    <xf numFmtId="14" fontId="4" fillId="0" borderId="0" xfId="0" applyNumberFormat="1" applyFont="1">
      <alignment vertical="center"/>
    </xf>
    <xf numFmtId="0" fontId="4" fillId="0" borderId="0" xfId="0" applyFont="1">
      <alignment vertical="center"/>
    </xf>
    <xf numFmtId="14" fontId="5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>
      <alignment vertical="center"/>
    </xf>
    <xf numFmtId="187" fontId="4" fillId="0" borderId="0" xfId="0" applyNumberFormat="1" applyFont="1">
      <alignment vertical="center"/>
    </xf>
    <xf numFmtId="180" fontId="4" fillId="0" borderId="0" xfId="0" applyNumberFormat="1" applyFont="1">
      <alignment vertical="center"/>
    </xf>
    <xf numFmtId="199" fontId="4" fillId="0" borderId="0" xfId="0" applyNumberFormat="1" applyFont="1">
      <alignment vertical="center"/>
    </xf>
    <xf numFmtId="199" fontId="0" fillId="0" borderId="0" xfId="0" applyNumberFormat="1">
      <alignment vertical="center"/>
    </xf>
    <xf numFmtId="0" fontId="0" fillId="0" borderId="0" xfId="0">
      <alignment vertical="center"/>
    </xf>
    <xf numFmtId="49" fontId="5" fillId="4" borderId="1" xfId="0" applyNumberFormat="1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1" fillId="0" borderId="1" xfId="0" applyNumberFormat="1" applyFont="1" applyBorder="1">
      <alignment vertical="center"/>
    </xf>
    <xf numFmtId="199" fontId="1" fillId="0" borderId="0" xfId="0" applyNumberFormat="1" applyFont="1">
      <alignment vertical="center"/>
    </xf>
    <xf numFmtId="219" fontId="0" fillId="0" borderId="0" xfId="0" applyNumberFormat="1">
      <alignment vertical="center"/>
    </xf>
    <xf numFmtId="14" fontId="17" fillId="4" borderId="0" xfId="0" applyNumberFormat="1" applyFont="1" applyFill="1">
      <alignment vertical="center"/>
    </xf>
    <xf numFmtId="186" fontId="17" fillId="4" borderId="0" xfId="0" applyNumberFormat="1" applyFont="1" applyFill="1">
      <alignment vertical="center"/>
    </xf>
    <xf numFmtId="198" fontId="17" fillId="4" borderId="0" xfId="0" applyNumberFormat="1" applyFont="1" applyFill="1">
      <alignment vertical="center"/>
    </xf>
    <xf numFmtId="220" fontId="17" fillId="4" borderId="0" xfId="0" applyNumberFormat="1" applyFont="1" applyFill="1">
      <alignment vertical="center"/>
    </xf>
    <xf numFmtId="176" fontId="17" fillId="4" borderId="0" xfId="0" applyNumberFormat="1" applyFont="1" applyFill="1">
      <alignment vertical="center"/>
    </xf>
    <xf numFmtId="14" fontId="17" fillId="4" borderId="0" xfId="0" applyNumberFormat="1" applyFont="1" applyFill="1" applyAlignment="1">
      <alignment horizontal="right" vertical="center"/>
    </xf>
    <xf numFmtId="183" fontId="17" fillId="4" borderId="0" xfId="0" applyNumberFormat="1" applyFont="1" applyFill="1">
      <alignment vertical="center"/>
    </xf>
    <xf numFmtId="0" fontId="10" fillId="4" borderId="0" xfId="0" applyFont="1" applyFill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0" fontId="129" fillId="4" borderId="0" xfId="0" applyFont="1" applyFill="1" applyAlignment="1">
      <alignment horizontal="right" vertical="center"/>
    </xf>
    <xf numFmtId="198" fontId="17" fillId="4" borderId="0" xfId="0" applyNumberFormat="1" applyFont="1" applyFill="1" applyAlignment="1">
      <alignment horizontal="right" vertical="center"/>
    </xf>
    <xf numFmtId="182" fontId="17" fillId="4" borderId="0" xfId="0" applyNumberFormat="1" applyFont="1" applyFill="1" applyAlignment="1">
      <alignment horizontal="right" vertical="center"/>
    </xf>
    <xf numFmtId="220" fontId="17" fillId="4" borderId="0" xfId="0" applyNumberFormat="1" applyFont="1" applyFill="1" applyAlignment="1">
      <alignment horizontal="right" vertical="center"/>
    </xf>
    <xf numFmtId="14" fontId="10" fillId="4" borderId="0" xfId="0" applyNumberFormat="1" applyFont="1" applyFill="1">
      <alignment vertical="center"/>
    </xf>
    <xf numFmtId="198" fontId="10" fillId="4" borderId="0" xfId="0" applyNumberFormat="1" applyFont="1" applyFill="1">
      <alignment vertical="center"/>
    </xf>
    <xf numFmtId="220" fontId="10" fillId="4" borderId="0" xfId="0" applyNumberFormat="1" applyFont="1" applyFill="1" applyAlignment="1">
      <alignment horizontal="right" vertical="center"/>
    </xf>
    <xf numFmtId="186" fontId="10" fillId="4" borderId="0" xfId="0" applyNumberFormat="1" applyFont="1" applyFill="1">
      <alignment vertical="center"/>
    </xf>
    <xf numFmtId="182" fontId="10" fillId="4" borderId="0" xfId="0" applyNumberFormat="1" applyFont="1" applyFill="1" applyAlignment="1">
      <alignment horizontal="right" vertical="center"/>
    </xf>
    <xf numFmtId="220" fontId="10" fillId="4" borderId="0" xfId="0" applyNumberFormat="1" applyFont="1" applyFill="1">
      <alignment vertical="center"/>
    </xf>
    <xf numFmtId="0" fontId="0" fillId="4" borderId="0" xfId="0" applyFill="1">
      <alignment vertical="center"/>
    </xf>
    <xf numFmtId="219" fontId="10" fillId="4" borderId="0" xfId="0" applyNumberFormat="1" applyFont="1" applyFill="1">
      <alignment vertical="center"/>
    </xf>
    <xf numFmtId="179" fontId="10" fillId="4" borderId="0" xfId="0" applyNumberFormat="1" applyFont="1" applyFill="1">
      <alignment vertical="center"/>
    </xf>
    <xf numFmtId="180" fontId="10" fillId="4" borderId="0" xfId="0" applyNumberFormat="1" applyFont="1" applyFill="1">
      <alignment vertical="center"/>
    </xf>
    <xf numFmtId="176" fontId="10" fillId="4" borderId="0" xfId="0" applyNumberFormat="1" applyFont="1" applyFill="1">
      <alignment vertical="center"/>
    </xf>
    <xf numFmtId="0" fontId="53" fillId="4" borderId="0" xfId="0" applyFont="1" applyFill="1">
      <alignment vertical="center"/>
    </xf>
    <xf numFmtId="14" fontId="10" fillId="4" borderId="0" xfId="0" applyNumberFormat="1" applyFont="1" applyFill="1" applyAlignment="1">
      <alignment horizontal="right" vertical="center"/>
    </xf>
    <xf numFmtId="183" fontId="10" fillId="4" borderId="0" xfId="0" applyNumberFormat="1" applyFont="1" applyFill="1">
      <alignment vertical="center"/>
    </xf>
    <xf numFmtId="186" fontId="15" fillId="4" borderId="0" xfId="0" applyNumberFormat="1" applyFont="1" applyFill="1">
      <alignment vertical="center"/>
    </xf>
    <xf numFmtId="176" fontId="15" fillId="4" borderId="0" xfId="0" applyNumberFormat="1" applyFont="1" applyFill="1">
      <alignment vertical="center"/>
    </xf>
    <xf numFmtId="14" fontId="15" fillId="4" borderId="0" xfId="0" applyNumberFormat="1" applyFont="1" applyFill="1">
      <alignment vertical="center"/>
    </xf>
    <xf numFmtId="179" fontId="15" fillId="4" borderId="0" xfId="0" applyNumberFormat="1" applyFont="1" applyFill="1">
      <alignment vertical="center"/>
    </xf>
    <xf numFmtId="14" fontId="128" fillId="4" borderId="0" xfId="0" applyNumberFormat="1" applyFont="1" applyFill="1">
      <alignment vertical="center"/>
    </xf>
    <xf numFmtId="0" fontId="128" fillId="4" borderId="0" xfId="0" applyFont="1" applyFill="1">
      <alignment vertical="center"/>
    </xf>
    <xf numFmtId="0" fontId="130" fillId="4" borderId="0" xfId="0" applyFont="1" applyFill="1" applyAlignment="1">
      <alignment horizontal="right" vertical="center"/>
    </xf>
    <xf numFmtId="198" fontId="10" fillId="4" borderId="0" xfId="0" applyNumberFormat="1" applyFont="1" applyFill="1" applyAlignment="1">
      <alignment horizontal="right" vertical="center"/>
    </xf>
    <xf numFmtId="221" fontId="4" fillId="0" borderId="0" xfId="0" applyNumberFormat="1" applyFont="1">
      <alignment vertical="center"/>
    </xf>
    <xf numFmtId="222" fontId="10" fillId="4" borderId="0" xfId="0" applyNumberFormat="1" applyFont="1" applyFill="1">
      <alignment vertical="center"/>
    </xf>
    <xf numFmtId="222" fontId="17" fillId="4" borderId="0" xfId="0" applyNumberFormat="1" applyFont="1" applyFill="1">
      <alignment vertical="center"/>
    </xf>
    <xf numFmtId="0" fontId="15" fillId="75" borderId="0" xfId="0" applyFont="1" applyFill="1">
      <alignment vertical="center"/>
    </xf>
    <xf numFmtId="189" fontId="15" fillId="75" borderId="0" xfId="0" applyNumberFormat="1" applyFont="1" applyFill="1">
      <alignment vertical="center"/>
    </xf>
    <xf numFmtId="182" fontId="0" fillId="0" borderId="0" xfId="0" applyNumberFormat="1">
      <alignment vertical="center"/>
    </xf>
    <xf numFmtId="223" fontId="0" fillId="0" borderId="0" xfId="0" applyNumberFormat="1">
      <alignment vertical="center"/>
    </xf>
    <xf numFmtId="0" fontId="128" fillId="4" borderId="0" xfId="0" applyFont="1" applyFill="1" applyAlignment="1">
      <alignment vertical="center" wrapText="1"/>
    </xf>
    <xf numFmtId="14" fontId="0" fillId="3" borderId="0" xfId="0" applyNumberFormat="1" applyFill="1">
      <alignment vertical="center"/>
    </xf>
    <xf numFmtId="0" fontId="10" fillId="4" borderId="0" xfId="0" applyFont="1" applyFill="1" applyAlignment="1">
      <alignment vertical="center" wrapText="1"/>
    </xf>
    <xf numFmtId="176" fontId="0" fillId="0" borderId="0" xfId="0" applyNumberFormat="1">
      <alignment vertical="center"/>
    </xf>
    <xf numFmtId="14" fontId="0" fillId="76" borderId="0" xfId="0" applyNumberFormat="1" applyFill="1">
      <alignment vertical="center"/>
    </xf>
    <xf numFmtId="0" fontId="0" fillId="76" borderId="0" xfId="0" applyFill="1">
      <alignment vertical="center"/>
    </xf>
    <xf numFmtId="0" fontId="10" fillId="4" borderId="0" xfId="0" applyNumberFormat="1" applyFont="1" applyFill="1">
      <alignment vertical="center"/>
    </xf>
    <xf numFmtId="179" fontId="0" fillId="0" borderId="0" xfId="0" applyNumberFormat="1">
      <alignment vertical="center"/>
    </xf>
    <xf numFmtId="179" fontId="17" fillId="4" borderId="0" xfId="0" applyNumberFormat="1" applyFont="1" applyFill="1">
      <alignment vertical="center"/>
    </xf>
    <xf numFmtId="0" fontId="7" fillId="5" borderId="0" xfId="0" applyFont="1" applyFill="1" applyAlignment="1">
      <alignment horizontal="right" vertical="center"/>
    </xf>
    <xf numFmtId="0" fontId="0" fillId="5" borderId="0" xfId="0" applyFill="1" applyAlignment="1">
      <alignment horizontal="right" vertical="center"/>
    </xf>
    <xf numFmtId="226" fontId="0" fillId="0" borderId="0" xfId="0" applyNumberFormat="1">
      <alignment vertical="center"/>
    </xf>
    <xf numFmtId="14" fontId="12" fillId="0" borderId="0" xfId="0" applyNumberFormat="1" applyFont="1">
      <alignment vertical="center"/>
    </xf>
    <xf numFmtId="228" fontId="0" fillId="0" borderId="0" xfId="0" applyNumberFormat="1">
      <alignment vertical="center"/>
    </xf>
    <xf numFmtId="229" fontId="0" fillId="0" borderId="0" xfId="0" applyNumberFormat="1">
      <alignment vertical="center"/>
    </xf>
    <xf numFmtId="181" fontId="0" fillId="0" borderId="0" xfId="0" applyNumberFormat="1">
      <alignment vertical="center"/>
    </xf>
    <xf numFmtId="230" fontId="0" fillId="0" borderId="0" xfId="0" applyNumberFormat="1">
      <alignment vertical="center"/>
    </xf>
    <xf numFmtId="231" fontId="0" fillId="0" borderId="0" xfId="0" applyNumberFormat="1">
      <alignment vertical="center"/>
    </xf>
  </cellXfs>
  <cellStyles count="18659">
    <cellStyle name="          _x000d__x000a_386grabber=vga.3gr_x000d__x000a_" xfId="49" xr:uid="{00000000-0005-0000-0000-000000000000}"/>
    <cellStyle name="          _x000d__x000a_shell=progman.exe_x000d__x000a_m" xfId="50" xr:uid="{00000000-0005-0000-0000-000001000000}"/>
    <cellStyle name="_x000a_386grabber=M" xfId="51" xr:uid="{00000000-0005-0000-0000-000002000000}"/>
    <cellStyle name="?? [0.00]_pr" xfId="52" xr:uid="{00000000-0005-0000-0000-000003000000}"/>
    <cellStyle name="??&amp;O?&amp;H?_x0008__x000f__x0007_?_x0007__x0001__x0001_" xfId="53" xr:uid="{00000000-0005-0000-0000-000004000000}"/>
    <cellStyle name="??&amp;O?&amp;H?_x0008_??_x0007__x0001__x0001_" xfId="54" xr:uid="{00000000-0005-0000-0000-000005000000}"/>
    <cellStyle name="???­" xfId="55" xr:uid="{00000000-0005-0000-0000-000006000000}"/>
    <cellStyle name="???­ [0]" xfId="56" xr:uid="{00000000-0005-0000-0000-000007000000}"/>
    <cellStyle name="???­_¸???" xfId="57" xr:uid="{00000000-0005-0000-0000-000008000000}"/>
    <cellStyle name="???ø" xfId="58" xr:uid="{00000000-0005-0000-0000-000009000000}"/>
    <cellStyle name="??_product d" xfId="59" xr:uid="{00000000-0005-0000-0000-00000A000000}"/>
    <cellStyle name="?þ¸¶" xfId="60" xr:uid="{00000000-0005-0000-0000-00000B000000}"/>
    <cellStyle name="?þ¸¶ [0]" xfId="61" xr:uid="{00000000-0005-0000-0000-00000C000000}"/>
    <cellStyle name="?Þ¸¶_¸???" xfId="62" xr:uid="{00000000-0005-0000-0000-00000D000000}"/>
    <cellStyle name="?W?_laroux" xfId="63" xr:uid="{00000000-0005-0000-0000-00000E000000}"/>
    <cellStyle name="_-* #,##0_-;-* #,##0_-;_-* &quot;-&quot;_-;_-@_-" xfId="64" xr:uid="{00000000-0005-0000-0000-00000F000000}"/>
    <cellStyle name="_08_공지_영업본부편성상세" xfId="65" xr:uid="{00000000-0005-0000-0000-000010000000}"/>
    <cellStyle name="_Back Data" xfId="66" xr:uid="{00000000-0005-0000-0000-000011000000}"/>
    <cellStyle name="_Back Data 2" xfId="67" xr:uid="{00000000-0005-0000-0000-000012000000}"/>
    <cellStyle name="_Main" xfId="68" xr:uid="{00000000-0005-0000-0000-000013000000}"/>
    <cellStyle name="_MUREX PL data" xfId="69" xr:uid="{00000000-0005-0000-0000-000014000000}"/>
    <cellStyle name="_MUREX PL data 2" xfId="70" xr:uid="{00000000-0005-0000-0000-000015000000}"/>
    <cellStyle name="_Sheet1" xfId="71" xr:uid="{00000000-0005-0000-0000-000016000000}"/>
    <cellStyle name="_Sheet2" xfId="72" xr:uid="{00000000-0005-0000-0000-000017000000}"/>
    <cellStyle name="_SPOT" xfId="73" xr:uid="{00000000-0005-0000-0000-000018000000}"/>
    <cellStyle name="_신용환산액및신용원가_2010V3" xfId="74" xr:uid="{00000000-0005-0000-0000-000019000000}"/>
    <cellStyle name="_신용환산액및신용원가2010V2" xfId="75" xr:uid="{00000000-0005-0000-0000-00001A000000}"/>
    <cellStyle name="_신용환산액및신용원가계산" xfId="76" xr:uid="{00000000-0005-0000-0000-00001B000000}"/>
    <cellStyle name="_주요업체명세(통합)" xfId="77" xr:uid="{00000000-0005-0000-0000-00001C000000}"/>
    <cellStyle name="’E‰Y [0.00]_laroux" xfId="78" xr:uid="{00000000-0005-0000-0000-00001D000000}"/>
    <cellStyle name="’E‰Y_laroux" xfId="79" xr:uid="{00000000-0005-0000-0000-00001E000000}"/>
    <cellStyle name="æøè [0.00" xfId="80" xr:uid="{00000000-0005-0000-0000-00001F000000}"/>
    <cellStyle name="æØè [0.00]_PRODUCT DETAIL Q1" xfId="81" xr:uid="{00000000-0005-0000-0000-000020000000}"/>
    <cellStyle name="æøè [0.00_100420" xfId="82" xr:uid="{00000000-0005-0000-0000-000021000000}"/>
    <cellStyle name="æøè_produ" xfId="83" xr:uid="{00000000-0005-0000-0000-000022000000}"/>
    <cellStyle name="êý [0.00]_pr" xfId="84" xr:uid="{00000000-0005-0000-0000-000023000000}"/>
    <cellStyle name="êý_product d" xfId="85" xr:uid="{00000000-0005-0000-0000-000024000000}"/>
    <cellStyle name="W?_BOOKSHIP" xfId="86" xr:uid="{00000000-0005-0000-0000-000025000000}"/>
    <cellStyle name="W_BOOKSHIP" xfId="87" xr:uid="{00000000-0005-0000-0000-000026000000}"/>
    <cellStyle name="¹?ºð?²" xfId="88" xr:uid="{00000000-0005-0000-0000-000027000000}"/>
    <cellStyle name="¹éºðà²" xfId="89" xr:uid="{00000000-0005-0000-0000-000028000000}"/>
    <cellStyle name="20% - Accent1" xfId="90" xr:uid="{00000000-0005-0000-0000-000029000000}"/>
    <cellStyle name="20% - Accent2" xfId="91" xr:uid="{00000000-0005-0000-0000-00002A000000}"/>
    <cellStyle name="20% - Accent3" xfId="92" xr:uid="{00000000-0005-0000-0000-00002B000000}"/>
    <cellStyle name="20% - Accent4" xfId="93" xr:uid="{00000000-0005-0000-0000-00002C000000}"/>
    <cellStyle name="20% - Accent5" xfId="94" xr:uid="{00000000-0005-0000-0000-00002D000000}"/>
    <cellStyle name="20% - Accent6" xfId="95" xr:uid="{00000000-0005-0000-0000-00002E000000}"/>
    <cellStyle name="20% - 강조색1" xfId="24" builtinId="30" hidden="1"/>
    <cellStyle name="20% - 강조색1 10" xfId="96" xr:uid="{00000000-0005-0000-0000-000030000000}"/>
    <cellStyle name="20% - 강조색1 10 2" xfId="97" xr:uid="{00000000-0005-0000-0000-000031000000}"/>
    <cellStyle name="20% - 강조색1 10 2 2" xfId="98" xr:uid="{00000000-0005-0000-0000-000032000000}"/>
    <cellStyle name="20% - 강조색1 10 2 2 2" xfId="17690" xr:uid="{00000000-0005-0000-0000-000033000000}"/>
    <cellStyle name="20% - 강조색1 10 2 3" xfId="99" xr:uid="{00000000-0005-0000-0000-000034000000}"/>
    <cellStyle name="20% - 강조색1 10 3" xfId="100" xr:uid="{00000000-0005-0000-0000-000035000000}"/>
    <cellStyle name="20% - 강조색1 10 3 2" xfId="101" xr:uid="{00000000-0005-0000-0000-000036000000}"/>
    <cellStyle name="20% - 강조색1 10 3 3" xfId="102" xr:uid="{00000000-0005-0000-0000-000037000000}"/>
    <cellStyle name="20% - 강조색1 10_MUREX PL data" xfId="103" xr:uid="{00000000-0005-0000-0000-000038000000}"/>
    <cellStyle name="20% - 강조색1 11" xfId="104" xr:uid="{00000000-0005-0000-0000-000039000000}"/>
    <cellStyle name="20% - 강조색1 11 2" xfId="105" xr:uid="{00000000-0005-0000-0000-00003A000000}"/>
    <cellStyle name="20% - 강조색1 11 2 2" xfId="106" xr:uid="{00000000-0005-0000-0000-00003B000000}"/>
    <cellStyle name="20% - 강조색1 11 2 2 2" xfId="17691" xr:uid="{00000000-0005-0000-0000-00003C000000}"/>
    <cellStyle name="20% - 강조색1 11 2 3" xfId="107" xr:uid="{00000000-0005-0000-0000-00003D000000}"/>
    <cellStyle name="20% - 강조색1 11 3" xfId="108" xr:uid="{00000000-0005-0000-0000-00003E000000}"/>
    <cellStyle name="20% - 강조색1 11 3 2" xfId="109" xr:uid="{00000000-0005-0000-0000-00003F000000}"/>
    <cellStyle name="20% - 강조색1 11 3 3" xfId="110" xr:uid="{00000000-0005-0000-0000-000040000000}"/>
    <cellStyle name="20% - 강조색1 11_MUREX PL data" xfId="111" xr:uid="{00000000-0005-0000-0000-000041000000}"/>
    <cellStyle name="20% - 강조색1 12" xfId="112" xr:uid="{00000000-0005-0000-0000-000042000000}"/>
    <cellStyle name="20% - 강조색1 12 2" xfId="113" xr:uid="{00000000-0005-0000-0000-000043000000}"/>
    <cellStyle name="20% - 강조색1 12 3" xfId="114" xr:uid="{00000000-0005-0000-0000-000044000000}"/>
    <cellStyle name="20% - 강조색1 12 3 2" xfId="17692" xr:uid="{00000000-0005-0000-0000-000045000000}"/>
    <cellStyle name="20% - 강조색1 12 3 3" xfId="17693" xr:uid="{00000000-0005-0000-0000-000046000000}"/>
    <cellStyle name="20% - 강조색1 13" xfId="115" xr:uid="{00000000-0005-0000-0000-000047000000}"/>
    <cellStyle name="20% - 강조색1 13 2" xfId="116" xr:uid="{00000000-0005-0000-0000-000048000000}"/>
    <cellStyle name="20% - 강조색1 14" xfId="117" xr:uid="{00000000-0005-0000-0000-000049000000}"/>
    <cellStyle name="20% - 강조색1 14 2" xfId="118" xr:uid="{00000000-0005-0000-0000-00004A000000}"/>
    <cellStyle name="20% - 강조색1 15" xfId="119" xr:uid="{00000000-0005-0000-0000-00004B000000}"/>
    <cellStyle name="20% - 강조색1 15 2" xfId="17694" xr:uid="{00000000-0005-0000-0000-00004C000000}"/>
    <cellStyle name="20% - 강조색1 15 3" xfId="17695" xr:uid="{00000000-0005-0000-0000-00004D000000}"/>
    <cellStyle name="20% - 강조색1 2" xfId="120" xr:uid="{00000000-0005-0000-0000-00004E000000}"/>
    <cellStyle name="20% - 강조색1 2 2" xfId="17592" xr:uid="{00000000-0005-0000-0000-00004F000000}"/>
    <cellStyle name="20% - 강조색1 2 2 2" xfId="18411" xr:uid="{00000000-0005-0000-0000-000050000000}"/>
    <cellStyle name="20% - 강조색1 2 2 3" xfId="18555" xr:uid="{00000000-0005-0000-0000-000051000000}"/>
    <cellStyle name="20% - 강조색1 2 3" xfId="17696" xr:uid="{00000000-0005-0000-0000-000052000000}"/>
    <cellStyle name="20% - 강조색1 2 4" xfId="17697" xr:uid="{00000000-0005-0000-0000-000053000000}"/>
    <cellStyle name="20% - 강조색1 2 5" xfId="18253" xr:uid="{00000000-0005-0000-0000-000054000000}"/>
    <cellStyle name="20% - 강조색1 2 6" xfId="17452" xr:uid="{00000000-0005-0000-0000-000055000000}"/>
    <cellStyle name="20% - 강조색1 3" xfId="121" xr:uid="{00000000-0005-0000-0000-000056000000}"/>
    <cellStyle name="20% - 강조색1 3 2" xfId="17593" xr:uid="{00000000-0005-0000-0000-000057000000}"/>
    <cellStyle name="20% - 강조색1 3 2 2" xfId="18199" xr:uid="{00000000-0005-0000-0000-000058000000}"/>
    <cellStyle name="20% - 강조색1 3 3" xfId="18293" xr:uid="{00000000-0005-0000-0000-000059000000}"/>
    <cellStyle name="20% - 강조색1 3 4" xfId="18460" xr:uid="{00000000-0005-0000-0000-00005A000000}"/>
    <cellStyle name="20% - 강조색1 3 5" xfId="17492" xr:uid="{00000000-0005-0000-0000-00005B000000}"/>
    <cellStyle name="20% - 강조색1 4" xfId="122" xr:uid="{00000000-0005-0000-0000-00005C000000}"/>
    <cellStyle name="20% - 강조색1 4 2" xfId="123" xr:uid="{00000000-0005-0000-0000-00005D000000}"/>
    <cellStyle name="20% - 강조색1 4 2 2" xfId="17698" xr:uid="{00000000-0005-0000-0000-00005E000000}"/>
    <cellStyle name="20% - 강조색1 4 2 3" xfId="17699" xr:uid="{00000000-0005-0000-0000-00005F000000}"/>
    <cellStyle name="20% - 강조색1 4 3" xfId="124" xr:uid="{00000000-0005-0000-0000-000060000000}"/>
    <cellStyle name="20% - 강조색1 4 4" xfId="18344" xr:uid="{00000000-0005-0000-0000-000061000000}"/>
    <cellStyle name="20% - 강조색1 4 5" xfId="18512" xr:uid="{00000000-0005-0000-0000-000062000000}"/>
    <cellStyle name="20% - 강조색1 4 6" xfId="17547" xr:uid="{00000000-0005-0000-0000-000063000000}"/>
    <cellStyle name="20% - 강조색1 5" xfId="125" xr:uid="{00000000-0005-0000-0000-000064000000}"/>
    <cellStyle name="20% - 강조색1 5 2" xfId="126" xr:uid="{00000000-0005-0000-0000-000065000000}"/>
    <cellStyle name="20% - 강조색1 5 2 2" xfId="17700" xr:uid="{00000000-0005-0000-0000-000066000000}"/>
    <cellStyle name="20% - 강조색1 5 2 3" xfId="17701" xr:uid="{00000000-0005-0000-0000-000067000000}"/>
    <cellStyle name="20% - 강조색1 5 3" xfId="127" xr:uid="{00000000-0005-0000-0000-000068000000}"/>
    <cellStyle name="20% - 강조색1 6" xfId="128" xr:uid="{00000000-0005-0000-0000-000069000000}"/>
    <cellStyle name="20% - 강조색1 6 2" xfId="129" xr:uid="{00000000-0005-0000-0000-00006A000000}"/>
    <cellStyle name="20% - 강조색1 6 2 2" xfId="17702" xr:uid="{00000000-0005-0000-0000-00006B000000}"/>
    <cellStyle name="20% - 강조색1 6 2 3" xfId="17703" xr:uid="{00000000-0005-0000-0000-00006C000000}"/>
    <cellStyle name="20% - 강조색1 6 3" xfId="130" xr:uid="{00000000-0005-0000-0000-00006D000000}"/>
    <cellStyle name="20% - 강조색1 7" xfId="131" xr:uid="{00000000-0005-0000-0000-00006E000000}"/>
    <cellStyle name="20% - 강조색1 7 2" xfId="132" xr:uid="{00000000-0005-0000-0000-00006F000000}"/>
    <cellStyle name="20% - 강조색1 7 2 2" xfId="133" xr:uid="{00000000-0005-0000-0000-000070000000}"/>
    <cellStyle name="20% - 강조색1 7 2 2 2" xfId="17704" xr:uid="{00000000-0005-0000-0000-000071000000}"/>
    <cellStyle name="20% - 강조색1 7 2 3" xfId="134" xr:uid="{00000000-0005-0000-0000-000072000000}"/>
    <cellStyle name="20% - 강조색1 7 3" xfId="135" xr:uid="{00000000-0005-0000-0000-000073000000}"/>
    <cellStyle name="20% - 강조색1 7 3 2" xfId="136" xr:uid="{00000000-0005-0000-0000-000074000000}"/>
    <cellStyle name="20% - 강조색1 7 3 3" xfId="137" xr:uid="{00000000-0005-0000-0000-000075000000}"/>
    <cellStyle name="20% - 강조색1 7_MUREX PL data" xfId="138" xr:uid="{00000000-0005-0000-0000-000076000000}"/>
    <cellStyle name="20% - 강조색1 8" xfId="139" xr:uid="{00000000-0005-0000-0000-000077000000}"/>
    <cellStyle name="20% - 강조색1 8 2" xfId="140" xr:uid="{00000000-0005-0000-0000-000078000000}"/>
    <cellStyle name="20% - 강조색1 8 2 2" xfId="141" xr:uid="{00000000-0005-0000-0000-000079000000}"/>
    <cellStyle name="20% - 강조색1 8 2 2 2" xfId="17705" xr:uid="{00000000-0005-0000-0000-00007A000000}"/>
    <cellStyle name="20% - 강조색1 8 2 3" xfId="142" xr:uid="{00000000-0005-0000-0000-00007B000000}"/>
    <cellStyle name="20% - 강조색1 8 3" xfId="143" xr:uid="{00000000-0005-0000-0000-00007C000000}"/>
    <cellStyle name="20% - 강조색1 8 3 2" xfId="144" xr:uid="{00000000-0005-0000-0000-00007D000000}"/>
    <cellStyle name="20% - 강조색1 8 3 3" xfId="145" xr:uid="{00000000-0005-0000-0000-00007E000000}"/>
    <cellStyle name="20% - 강조색1 8_MUREX PL data" xfId="146" xr:uid="{00000000-0005-0000-0000-00007F000000}"/>
    <cellStyle name="20% - 강조색1 9" xfId="147" xr:uid="{00000000-0005-0000-0000-000080000000}"/>
    <cellStyle name="20% - 강조색1 9 2" xfId="148" xr:uid="{00000000-0005-0000-0000-000081000000}"/>
    <cellStyle name="20% - 강조색1 9 2 2" xfId="149" xr:uid="{00000000-0005-0000-0000-000082000000}"/>
    <cellStyle name="20% - 강조색1 9 2 2 2" xfId="17706" xr:uid="{00000000-0005-0000-0000-000083000000}"/>
    <cellStyle name="20% - 강조색1 9 2 3" xfId="150" xr:uid="{00000000-0005-0000-0000-000084000000}"/>
    <cellStyle name="20% - 강조색1 9 3" xfId="151" xr:uid="{00000000-0005-0000-0000-000085000000}"/>
    <cellStyle name="20% - 강조색1 9 3 2" xfId="152" xr:uid="{00000000-0005-0000-0000-000086000000}"/>
    <cellStyle name="20% - 강조색1 9 3 3" xfId="153" xr:uid="{00000000-0005-0000-0000-000087000000}"/>
    <cellStyle name="20% - 강조색1 9_MUREX PL data" xfId="154" xr:uid="{00000000-0005-0000-0000-000088000000}"/>
    <cellStyle name="20% - 강조색2" xfId="28" builtinId="34" hidden="1"/>
    <cellStyle name="20% - 강조색2 10" xfId="155" xr:uid="{00000000-0005-0000-0000-00008A000000}"/>
    <cellStyle name="20% - 강조색2 10 2" xfId="156" xr:uid="{00000000-0005-0000-0000-00008B000000}"/>
    <cellStyle name="20% - 강조색2 10 2 2" xfId="157" xr:uid="{00000000-0005-0000-0000-00008C000000}"/>
    <cellStyle name="20% - 강조색2 10 2 2 2" xfId="17707" xr:uid="{00000000-0005-0000-0000-00008D000000}"/>
    <cellStyle name="20% - 강조색2 10 2 3" xfId="158" xr:uid="{00000000-0005-0000-0000-00008E000000}"/>
    <cellStyle name="20% - 강조색2 10 3" xfId="159" xr:uid="{00000000-0005-0000-0000-00008F000000}"/>
    <cellStyle name="20% - 강조색2 10 3 2" xfId="160" xr:uid="{00000000-0005-0000-0000-000090000000}"/>
    <cellStyle name="20% - 강조색2 10 3 3" xfId="161" xr:uid="{00000000-0005-0000-0000-000091000000}"/>
    <cellStyle name="20% - 강조색2 10_MUREX PL data" xfId="162" xr:uid="{00000000-0005-0000-0000-000092000000}"/>
    <cellStyle name="20% - 강조색2 11" xfId="163" xr:uid="{00000000-0005-0000-0000-000093000000}"/>
    <cellStyle name="20% - 강조색2 11 2" xfId="164" xr:uid="{00000000-0005-0000-0000-000094000000}"/>
    <cellStyle name="20% - 강조색2 11 2 2" xfId="165" xr:uid="{00000000-0005-0000-0000-000095000000}"/>
    <cellStyle name="20% - 강조색2 11 2 2 2" xfId="17708" xr:uid="{00000000-0005-0000-0000-000096000000}"/>
    <cellStyle name="20% - 강조색2 11 2 3" xfId="166" xr:uid="{00000000-0005-0000-0000-000097000000}"/>
    <cellStyle name="20% - 강조색2 11 3" xfId="167" xr:uid="{00000000-0005-0000-0000-000098000000}"/>
    <cellStyle name="20% - 강조색2 11 3 2" xfId="168" xr:uid="{00000000-0005-0000-0000-000099000000}"/>
    <cellStyle name="20% - 강조색2 11 3 3" xfId="169" xr:uid="{00000000-0005-0000-0000-00009A000000}"/>
    <cellStyle name="20% - 강조색2 11_MUREX PL data" xfId="170" xr:uid="{00000000-0005-0000-0000-00009B000000}"/>
    <cellStyle name="20% - 강조색2 12" xfId="171" xr:uid="{00000000-0005-0000-0000-00009C000000}"/>
    <cellStyle name="20% - 강조색2 12 2" xfId="172" xr:uid="{00000000-0005-0000-0000-00009D000000}"/>
    <cellStyle name="20% - 강조색2 12 3" xfId="173" xr:uid="{00000000-0005-0000-0000-00009E000000}"/>
    <cellStyle name="20% - 강조색2 12 3 2" xfId="17709" xr:uid="{00000000-0005-0000-0000-00009F000000}"/>
    <cellStyle name="20% - 강조색2 12 3 3" xfId="17710" xr:uid="{00000000-0005-0000-0000-0000A0000000}"/>
    <cellStyle name="20% - 강조색2 13" xfId="174" xr:uid="{00000000-0005-0000-0000-0000A1000000}"/>
    <cellStyle name="20% - 강조색2 13 2" xfId="175" xr:uid="{00000000-0005-0000-0000-0000A2000000}"/>
    <cellStyle name="20% - 강조색2 14" xfId="176" xr:uid="{00000000-0005-0000-0000-0000A3000000}"/>
    <cellStyle name="20% - 강조색2 14 2" xfId="177" xr:uid="{00000000-0005-0000-0000-0000A4000000}"/>
    <cellStyle name="20% - 강조색2 15" xfId="178" xr:uid="{00000000-0005-0000-0000-0000A5000000}"/>
    <cellStyle name="20% - 강조색2 15 2" xfId="17711" xr:uid="{00000000-0005-0000-0000-0000A6000000}"/>
    <cellStyle name="20% - 강조색2 15 3" xfId="17712" xr:uid="{00000000-0005-0000-0000-0000A7000000}"/>
    <cellStyle name="20% - 강조색2 2" xfId="179" xr:uid="{00000000-0005-0000-0000-0000A8000000}"/>
    <cellStyle name="20% - 강조색2 2 2" xfId="17594" xr:uid="{00000000-0005-0000-0000-0000A9000000}"/>
    <cellStyle name="20% - 강조색2 2 2 2" xfId="18412" xr:uid="{00000000-0005-0000-0000-0000AA000000}"/>
    <cellStyle name="20% - 강조색2 2 2 3" xfId="18556" xr:uid="{00000000-0005-0000-0000-0000AB000000}"/>
    <cellStyle name="20% - 강조색2 2 3" xfId="17713" xr:uid="{00000000-0005-0000-0000-0000AC000000}"/>
    <cellStyle name="20% - 강조색2 2 4" xfId="17714" xr:uid="{00000000-0005-0000-0000-0000AD000000}"/>
    <cellStyle name="20% - 강조색2 2 5" xfId="18254" xr:uid="{00000000-0005-0000-0000-0000AE000000}"/>
    <cellStyle name="20% - 강조색2 2 6" xfId="17453" xr:uid="{00000000-0005-0000-0000-0000AF000000}"/>
    <cellStyle name="20% - 강조색2 3" xfId="180" xr:uid="{00000000-0005-0000-0000-0000B0000000}"/>
    <cellStyle name="20% - 강조색2 3 2" xfId="17595" xr:uid="{00000000-0005-0000-0000-0000B1000000}"/>
    <cellStyle name="20% - 강조색2 3 2 2" xfId="18200" xr:uid="{00000000-0005-0000-0000-0000B2000000}"/>
    <cellStyle name="20% - 강조색2 3 3" xfId="18294" xr:uid="{00000000-0005-0000-0000-0000B3000000}"/>
    <cellStyle name="20% - 강조색2 3 4" xfId="18461" xr:uid="{00000000-0005-0000-0000-0000B4000000}"/>
    <cellStyle name="20% - 강조색2 3 5" xfId="17493" xr:uid="{00000000-0005-0000-0000-0000B5000000}"/>
    <cellStyle name="20% - 강조색2 4" xfId="181" xr:uid="{00000000-0005-0000-0000-0000B6000000}"/>
    <cellStyle name="20% - 강조색2 4 2" xfId="182" xr:uid="{00000000-0005-0000-0000-0000B7000000}"/>
    <cellStyle name="20% - 강조색2 4 2 2" xfId="17715" xr:uid="{00000000-0005-0000-0000-0000B8000000}"/>
    <cellStyle name="20% - 강조색2 4 2 3" xfId="17716" xr:uid="{00000000-0005-0000-0000-0000B9000000}"/>
    <cellStyle name="20% - 강조색2 4 3" xfId="183" xr:uid="{00000000-0005-0000-0000-0000BA000000}"/>
    <cellStyle name="20% - 강조색2 4 4" xfId="18345" xr:uid="{00000000-0005-0000-0000-0000BB000000}"/>
    <cellStyle name="20% - 강조색2 4 5" xfId="18513" xr:uid="{00000000-0005-0000-0000-0000BC000000}"/>
    <cellStyle name="20% - 강조색2 4 6" xfId="17548" xr:uid="{00000000-0005-0000-0000-0000BD000000}"/>
    <cellStyle name="20% - 강조색2 5" xfId="184" xr:uid="{00000000-0005-0000-0000-0000BE000000}"/>
    <cellStyle name="20% - 강조색2 5 2" xfId="185" xr:uid="{00000000-0005-0000-0000-0000BF000000}"/>
    <cellStyle name="20% - 강조색2 5 2 2" xfId="17717" xr:uid="{00000000-0005-0000-0000-0000C0000000}"/>
    <cellStyle name="20% - 강조색2 5 2 3" xfId="17718" xr:uid="{00000000-0005-0000-0000-0000C1000000}"/>
    <cellStyle name="20% - 강조색2 5 3" xfId="186" xr:uid="{00000000-0005-0000-0000-0000C2000000}"/>
    <cellStyle name="20% - 강조색2 6" xfId="187" xr:uid="{00000000-0005-0000-0000-0000C3000000}"/>
    <cellStyle name="20% - 강조색2 6 2" xfId="188" xr:uid="{00000000-0005-0000-0000-0000C4000000}"/>
    <cellStyle name="20% - 강조색2 6 2 2" xfId="17719" xr:uid="{00000000-0005-0000-0000-0000C5000000}"/>
    <cellStyle name="20% - 강조색2 6 2 3" xfId="17720" xr:uid="{00000000-0005-0000-0000-0000C6000000}"/>
    <cellStyle name="20% - 강조색2 6 3" xfId="189" xr:uid="{00000000-0005-0000-0000-0000C7000000}"/>
    <cellStyle name="20% - 강조색2 7" xfId="190" xr:uid="{00000000-0005-0000-0000-0000C8000000}"/>
    <cellStyle name="20% - 강조색2 7 2" xfId="191" xr:uid="{00000000-0005-0000-0000-0000C9000000}"/>
    <cellStyle name="20% - 강조색2 7 2 2" xfId="192" xr:uid="{00000000-0005-0000-0000-0000CA000000}"/>
    <cellStyle name="20% - 강조색2 7 2 2 2" xfId="17721" xr:uid="{00000000-0005-0000-0000-0000CB000000}"/>
    <cellStyle name="20% - 강조색2 7 2 3" xfId="193" xr:uid="{00000000-0005-0000-0000-0000CC000000}"/>
    <cellStyle name="20% - 강조색2 7 3" xfId="194" xr:uid="{00000000-0005-0000-0000-0000CD000000}"/>
    <cellStyle name="20% - 강조색2 7 3 2" xfId="195" xr:uid="{00000000-0005-0000-0000-0000CE000000}"/>
    <cellStyle name="20% - 강조색2 7 3 3" xfId="196" xr:uid="{00000000-0005-0000-0000-0000CF000000}"/>
    <cellStyle name="20% - 강조색2 7_MUREX PL data" xfId="197" xr:uid="{00000000-0005-0000-0000-0000D0000000}"/>
    <cellStyle name="20% - 강조색2 8" xfId="198" xr:uid="{00000000-0005-0000-0000-0000D1000000}"/>
    <cellStyle name="20% - 강조색2 8 2" xfId="199" xr:uid="{00000000-0005-0000-0000-0000D2000000}"/>
    <cellStyle name="20% - 강조색2 8 2 2" xfId="200" xr:uid="{00000000-0005-0000-0000-0000D3000000}"/>
    <cellStyle name="20% - 강조색2 8 2 2 2" xfId="17722" xr:uid="{00000000-0005-0000-0000-0000D4000000}"/>
    <cellStyle name="20% - 강조색2 8 2 3" xfId="201" xr:uid="{00000000-0005-0000-0000-0000D5000000}"/>
    <cellStyle name="20% - 강조색2 8 3" xfId="202" xr:uid="{00000000-0005-0000-0000-0000D6000000}"/>
    <cellStyle name="20% - 강조색2 8 3 2" xfId="203" xr:uid="{00000000-0005-0000-0000-0000D7000000}"/>
    <cellStyle name="20% - 강조색2 8 3 3" xfId="204" xr:uid="{00000000-0005-0000-0000-0000D8000000}"/>
    <cellStyle name="20% - 강조색2 8_MUREX PL data" xfId="205" xr:uid="{00000000-0005-0000-0000-0000D9000000}"/>
    <cellStyle name="20% - 강조색2 9" xfId="206" xr:uid="{00000000-0005-0000-0000-0000DA000000}"/>
    <cellStyle name="20% - 강조색2 9 2" xfId="207" xr:uid="{00000000-0005-0000-0000-0000DB000000}"/>
    <cellStyle name="20% - 강조색2 9 2 2" xfId="208" xr:uid="{00000000-0005-0000-0000-0000DC000000}"/>
    <cellStyle name="20% - 강조색2 9 2 2 2" xfId="17723" xr:uid="{00000000-0005-0000-0000-0000DD000000}"/>
    <cellStyle name="20% - 강조색2 9 2 3" xfId="209" xr:uid="{00000000-0005-0000-0000-0000DE000000}"/>
    <cellStyle name="20% - 강조색2 9 3" xfId="210" xr:uid="{00000000-0005-0000-0000-0000DF000000}"/>
    <cellStyle name="20% - 강조색2 9 3 2" xfId="211" xr:uid="{00000000-0005-0000-0000-0000E0000000}"/>
    <cellStyle name="20% - 강조색2 9 3 3" xfId="212" xr:uid="{00000000-0005-0000-0000-0000E1000000}"/>
    <cellStyle name="20% - 강조색2 9_MUREX PL data" xfId="213" xr:uid="{00000000-0005-0000-0000-0000E2000000}"/>
    <cellStyle name="20% - 강조색3" xfId="32" builtinId="38" hidden="1"/>
    <cellStyle name="20% - 강조색3 10" xfId="214" xr:uid="{00000000-0005-0000-0000-0000E4000000}"/>
    <cellStyle name="20% - 강조색3 10 2" xfId="215" xr:uid="{00000000-0005-0000-0000-0000E5000000}"/>
    <cellStyle name="20% - 강조색3 10 2 2" xfId="216" xr:uid="{00000000-0005-0000-0000-0000E6000000}"/>
    <cellStyle name="20% - 강조색3 10 2 2 2" xfId="17724" xr:uid="{00000000-0005-0000-0000-0000E7000000}"/>
    <cellStyle name="20% - 강조색3 10 2 3" xfId="217" xr:uid="{00000000-0005-0000-0000-0000E8000000}"/>
    <cellStyle name="20% - 강조색3 10 3" xfId="218" xr:uid="{00000000-0005-0000-0000-0000E9000000}"/>
    <cellStyle name="20% - 강조색3 10 3 2" xfId="219" xr:uid="{00000000-0005-0000-0000-0000EA000000}"/>
    <cellStyle name="20% - 강조색3 10 3 3" xfId="220" xr:uid="{00000000-0005-0000-0000-0000EB000000}"/>
    <cellStyle name="20% - 강조색3 10_MUREX PL data" xfId="221" xr:uid="{00000000-0005-0000-0000-0000EC000000}"/>
    <cellStyle name="20% - 강조색3 11" xfId="222" xr:uid="{00000000-0005-0000-0000-0000ED000000}"/>
    <cellStyle name="20% - 강조색3 11 2" xfId="223" xr:uid="{00000000-0005-0000-0000-0000EE000000}"/>
    <cellStyle name="20% - 강조색3 11 2 2" xfId="224" xr:uid="{00000000-0005-0000-0000-0000EF000000}"/>
    <cellStyle name="20% - 강조색3 11 2 2 2" xfId="17725" xr:uid="{00000000-0005-0000-0000-0000F0000000}"/>
    <cellStyle name="20% - 강조색3 11 2 3" xfId="225" xr:uid="{00000000-0005-0000-0000-0000F1000000}"/>
    <cellStyle name="20% - 강조색3 11 3" xfId="226" xr:uid="{00000000-0005-0000-0000-0000F2000000}"/>
    <cellStyle name="20% - 강조색3 11 3 2" xfId="227" xr:uid="{00000000-0005-0000-0000-0000F3000000}"/>
    <cellStyle name="20% - 강조색3 11 3 3" xfId="228" xr:uid="{00000000-0005-0000-0000-0000F4000000}"/>
    <cellStyle name="20% - 강조색3 11_MUREX PL data" xfId="229" xr:uid="{00000000-0005-0000-0000-0000F5000000}"/>
    <cellStyle name="20% - 강조색3 12" xfId="230" xr:uid="{00000000-0005-0000-0000-0000F6000000}"/>
    <cellStyle name="20% - 강조색3 12 2" xfId="231" xr:uid="{00000000-0005-0000-0000-0000F7000000}"/>
    <cellStyle name="20% - 강조색3 12 3" xfId="232" xr:uid="{00000000-0005-0000-0000-0000F8000000}"/>
    <cellStyle name="20% - 강조색3 12 3 2" xfId="17726" xr:uid="{00000000-0005-0000-0000-0000F9000000}"/>
    <cellStyle name="20% - 강조색3 12 3 3" xfId="17727" xr:uid="{00000000-0005-0000-0000-0000FA000000}"/>
    <cellStyle name="20% - 강조색3 13" xfId="233" xr:uid="{00000000-0005-0000-0000-0000FB000000}"/>
    <cellStyle name="20% - 강조색3 13 2" xfId="234" xr:uid="{00000000-0005-0000-0000-0000FC000000}"/>
    <cellStyle name="20% - 강조색3 14" xfId="235" xr:uid="{00000000-0005-0000-0000-0000FD000000}"/>
    <cellStyle name="20% - 강조색3 14 2" xfId="236" xr:uid="{00000000-0005-0000-0000-0000FE000000}"/>
    <cellStyle name="20% - 강조색3 15" xfId="237" xr:uid="{00000000-0005-0000-0000-0000FF000000}"/>
    <cellStyle name="20% - 강조색3 15 2" xfId="17728" xr:uid="{00000000-0005-0000-0000-000000010000}"/>
    <cellStyle name="20% - 강조색3 15 3" xfId="17729" xr:uid="{00000000-0005-0000-0000-000001010000}"/>
    <cellStyle name="20% - 강조색3 2" xfId="238" xr:uid="{00000000-0005-0000-0000-000002010000}"/>
    <cellStyle name="20% - 강조색3 2 2" xfId="17596" xr:uid="{00000000-0005-0000-0000-000003010000}"/>
    <cellStyle name="20% - 강조색3 2 2 2" xfId="18413" xr:uid="{00000000-0005-0000-0000-000004010000}"/>
    <cellStyle name="20% - 강조색3 2 2 3" xfId="18557" xr:uid="{00000000-0005-0000-0000-000005010000}"/>
    <cellStyle name="20% - 강조색3 2 3" xfId="17730" xr:uid="{00000000-0005-0000-0000-000006010000}"/>
    <cellStyle name="20% - 강조색3 2 4" xfId="17731" xr:uid="{00000000-0005-0000-0000-000007010000}"/>
    <cellStyle name="20% - 강조색3 2 5" xfId="18255" xr:uid="{00000000-0005-0000-0000-000008010000}"/>
    <cellStyle name="20% - 강조색3 2 6" xfId="17454" xr:uid="{00000000-0005-0000-0000-000009010000}"/>
    <cellStyle name="20% - 강조색3 3" xfId="239" xr:uid="{00000000-0005-0000-0000-00000A010000}"/>
    <cellStyle name="20% - 강조색3 3 2" xfId="17597" xr:uid="{00000000-0005-0000-0000-00000B010000}"/>
    <cellStyle name="20% - 강조색3 3 2 2" xfId="18201" xr:uid="{00000000-0005-0000-0000-00000C010000}"/>
    <cellStyle name="20% - 강조색3 3 3" xfId="18295" xr:uid="{00000000-0005-0000-0000-00000D010000}"/>
    <cellStyle name="20% - 강조색3 3 4" xfId="18462" xr:uid="{00000000-0005-0000-0000-00000E010000}"/>
    <cellStyle name="20% - 강조색3 3 5" xfId="17494" xr:uid="{00000000-0005-0000-0000-00000F010000}"/>
    <cellStyle name="20% - 강조색3 4" xfId="240" xr:uid="{00000000-0005-0000-0000-000010010000}"/>
    <cellStyle name="20% - 강조색3 4 2" xfId="241" xr:uid="{00000000-0005-0000-0000-000011010000}"/>
    <cellStyle name="20% - 강조색3 4 2 2" xfId="17732" xr:uid="{00000000-0005-0000-0000-000012010000}"/>
    <cellStyle name="20% - 강조색3 4 2 3" xfId="17733" xr:uid="{00000000-0005-0000-0000-000013010000}"/>
    <cellStyle name="20% - 강조색3 4 3" xfId="242" xr:uid="{00000000-0005-0000-0000-000014010000}"/>
    <cellStyle name="20% - 강조색3 4 4" xfId="18346" xr:uid="{00000000-0005-0000-0000-000015010000}"/>
    <cellStyle name="20% - 강조색3 4 5" xfId="18514" xr:uid="{00000000-0005-0000-0000-000016010000}"/>
    <cellStyle name="20% - 강조색3 4 6" xfId="17549" xr:uid="{00000000-0005-0000-0000-000017010000}"/>
    <cellStyle name="20% - 강조색3 5" xfId="243" xr:uid="{00000000-0005-0000-0000-000018010000}"/>
    <cellStyle name="20% - 강조색3 5 2" xfId="244" xr:uid="{00000000-0005-0000-0000-000019010000}"/>
    <cellStyle name="20% - 강조색3 5 2 2" xfId="17734" xr:uid="{00000000-0005-0000-0000-00001A010000}"/>
    <cellStyle name="20% - 강조색3 5 2 3" xfId="17735" xr:uid="{00000000-0005-0000-0000-00001B010000}"/>
    <cellStyle name="20% - 강조색3 5 3" xfId="245" xr:uid="{00000000-0005-0000-0000-00001C010000}"/>
    <cellStyle name="20% - 강조색3 6" xfId="246" xr:uid="{00000000-0005-0000-0000-00001D010000}"/>
    <cellStyle name="20% - 강조색3 6 2" xfId="247" xr:uid="{00000000-0005-0000-0000-00001E010000}"/>
    <cellStyle name="20% - 강조색3 6 2 2" xfId="17736" xr:uid="{00000000-0005-0000-0000-00001F010000}"/>
    <cellStyle name="20% - 강조색3 6 2 3" xfId="17737" xr:uid="{00000000-0005-0000-0000-000020010000}"/>
    <cellStyle name="20% - 강조색3 6 3" xfId="248" xr:uid="{00000000-0005-0000-0000-000021010000}"/>
    <cellStyle name="20% - 강조색3 7" xfId="249" xr:uid="{00000000-0005-0000-0000-000022010000}"/>
    <cellStyle name="20% - 강조색3 7 2" xfId="250" xr:uid="{00000000-0005-0000-0000-000023010000}"/>
    <cellStyle name="20% - 강조색3 7 2 2" xfId="251" xr:uid="{00000000-0005-0000-0000-000024010000}"/>
    <cellStyle name="20% - 강조색3 7 2 2 2" xfId="17738" xr:uid="{00000000-0005-0000-0000-000025010000}"/>
    <cellStyle name="20% - 강조색3 7 2 3" xfId="252" xr:uid="{00000000-0005-0000-0000-000026010000}"/>
    <cellStyle name="20% - 강조색3 7 3" xfId="253" xr:uid="{00000000-0005-0000-0000-000027010000}"/>
    <cellStyle name="20% - 강조색3 7 3 2" xfId="254" xr:uid="{00000000-0005-0000-0000-000028010000}"/>
    <cellStyle name="20% - 강조색3 7 3 3" xfId="255" xr:uid="{00000000-0005-0000-0000-000029010000}"/>
    <cellStyle name="20% - 강조색3 7_MUREX PL data" xfId="256" xr:uid="{00000000-0005-0000-0000-00002A010000}"/>
    <cellStyle name="20% - 강조색3 8" xfId="257" xr:uid="{00000000-0005-0000-0000-00002B010000}"/>
    <cellStyle name="20% - 강조색3 8 2" xfId="258" xr:uid="{00000000-0005-0000-0000-00002C010000}"/>
    <cellStyle name="20% - 강조색3 8 2 2" xfId="259" xr:uid="{00000000-0005-0000-0000-00002D010000}"/>
    <cellStyle name="20% - 강조색3 8 2 2 2" xfId="17739" xr:uid="{00000000-0005-0000-0000-00002E010000}"/>
    <cellStyle name="20% - 강조색3 8 2 3" xfId="260" xr:uid="{00000000-0005-0000-0000-00002F010000}"/>
    <cellStyle name="20% - 강조색3 8 3" xfId="261" xr:uid="{00000000-0005-0000-0000-000030010000}"/>
    <cellStyle name="20% - 강조색3 8 3 2" xfId="262" xr:uid="{00000000-0005-0000-0000-000031010000}"/>
    <cellStyle name="20% - 강조색3 8 3 3" xfId="263" xr:uid="{00000000-0005-0000-0000-000032010000}"/>
    <cellStyle name="20% - 강조색3 8_MUREX PL data" xfId="264" xr:uid="{00000000-0005-0000-0000-000033010000}"/>
    <cellStyle name="20% - 강조색3 9" xfId="265" xr:uid="{00000000-0005-0000-0000-000034010000}"/>
    <cellStyle name="20% - 강조색3 9 2" xfId="266" xr:uid="{00000000-0005-0000-0000-000035010000}"/>
    <cellStyle name="20% - 강조색3 9 2 2" xfId="267" xr:uid="{00000000-0005-0000-0000-000036010000}"/>
    <cellStyle name="20% - 강조색3 9 2 2 2" xfId="17740" xr:uid="{00000000-0005-0000-0000-000037010000}"/>
    <cellStyle name="20% - 강조색3 9 2 3" xfId="268" xr:uid="{00000000-0005-0000-0000-000038010000}"/>
    <cellStyle name="20% - 강조색3 9 3" xfId="269" xr:uid="{00000000-0005-0000-0000-000039010000}"/>
    <cellStyle name="20% - 강조색3 9 3 2" xfId="270" xr:uid="{00000000-0005-0000-0000-00003A010000}"/>
    <cellStyle name="20% - 강조색3 9 3 3" xfId="271" xr:uid="{00000000-0005-0000-0000-00003B010000}"/>
    <cellStyle name="20% - 강조색3 9_MUREX PL data" xfId="272" xr:uid="{00000000-0005-0000-0000-00003C010000}"/>
    <cellStyle name="20% - 강조색4" xfId="36" builtinId="42" hidden="1"/>
    <cellStyle name="20% - 강조색4 10" xfId="273" xr:uid="{00000000-0005-0000-0000-00003E010000}"/>
    <cellStyle name="20% - 강조색4 10 2" xfId="274" xr:uid="{00000000-0005-0000-0000-00003F010000}"/>
    <cellStyle name="20% - 강조색4 10 2 2" xfId="275" xr:uid="{00000000-0005-0000-0000-000040010000}"/>
    <cellStyle name="20% - 강조색4 10 2 2 2" xfId="17741" xr:uid="{00000000-0005-0000-0000-000041010000}"/>
    <cellStyle name="20% - 강조색4 10 2 3" xfId="276" xr:uid="{00000000-0005-0000-0000-000042010000}"/>
    <cellStyle name="20% - 강조색4 10 3" xfId="277" xr:uid="{00000000-0005-0000-0000-000043010000}"/>
    <cellStyle name="20% - 강조색4 10 3 2" xfId="278" xr:uid="{00000000-0005-0000-0000-000044010000}"/>
    <cellStyle name="20% - 강조색4 10 3 3" xfId="279" xr:uid="{00000000-0005-0000-0000-000045010000}"/>
    <cellStyle name="20% - 강조색4 10_MUREX PL data" xfId="280" xr:uid="{00000000-0005-0000-0000-000046010000}"/>
    <cellStyle name="20% - 강조색4 11" xfId="281" xr:uid="{00000000-0005-0000-0000-000047010000}"/>
    <cellStyle name="20% - 강조색4 11 2" xfId="282" xr:uid="{00000000-0005-0000-0000-000048010000}"/>
    <cellStyle name="20% - 강조색4 11 2 2" xfId="283" xr:uid="{00000000-0005-0000-0000-000049010000}"/>
    <cellStyle name="20% - 강조색4 11 2 2 2" xfId="17742" xr:uid="{00000000-0005-0000-0000-00004A010000}"/>
    <cellStyle name="20% - 강조색4 11 2 3" xfId="284" xr:uid="{00000000-0005-0000-0000-00004B010000}"/>
    <cellStyle name="20% - 강조색4 11 3" xfId="285" xr:uid="{00000000-0005-0000-0000-00004C010000}"/>
    <cellStyle name="20% - 강조색4 11 3 2" xfId="286" xr:uid="{00000000-0005-0000-0000-00004D010000}"/>
    <cellStyle name="20% - 강조색4 11 3 3" xfId="287" xr:uid="{00000000-0005-0000-0000-00004E010000}"/>
    <cellStyle name="20% - 강조색4 11_MUREX PL data" xfId="288" xr:uid="{00000000-0005-0000-0000-00004F010000}"/>
    <cellStyle name="20% - 강조색4 12" xfId="289" xr:uid="{00000000-0005-0000-0000-000050010000}"/>
    <cellStyle name="20% - 강조색4 12 2" xfId="290" xr:uid="{00000000-0005-0000-0000-000051010000}"/>
    <cellStyle name="20% - 강조색4 12 3" xfId="291" xr:uid="{00000000-0005-0000-0000-000052010000}"/>
    <cellStyle name="20% - 강조색4 12 3 2" xfId="17743" xr:uid="{00000000-0005-0000-0000-000053010000}"/>
    <cellStyle name="20% - 강조색4 12 3 3" xfId="17744" xr:uid="{00000000-0005-0000-0000-000054010000}"/>
    <cellStyle name="20% - 강조색4 13" xfId="292" xr:uid="{00000000-0005-0000-0000-000055010000}"/>
    <cellStyle name="20% - 강조색4 13 2" xfId="293" xr:uid="{00000000-0005-0000-0000-000056010000}"/>
    <cellStyle name="20% - 강조색4 14" xfId="294" xr:uid="{00000000-0005-0000-0000-000057010000}"/>
    <cellStyle name="20% - 강조색4 14 2" xfId="295" xr:uid="{00000000-0005-0000-0000-000058010000}"/>
    <cellStyle name="20% - 강조색4 15" xfId="296" xr:uid="{00000000-0005-0000-0000-000059010000}"/>
    <cellStyle name="20% - 강조색4 15 2" xfId="17745" xr:uid="{00000000-0005-0000-0000-00005A010000}"/>
    <cellStyle name="20% - 강조색4 15 3" xfId="17746" xr:uid="{00000000-0005-0000-0000-00005B010000}"/>
    <cellStyle name="20% - 강조색4 2" xfId="297" xr:uid="{00000000-0005-0000-0000-00005C010000}"/>
    <cellStyle name="20% - 강조색4 2 2" xfId="17598" xr:uid="{00000000-0005-0000-0000-00005D010000}"/>
    <cellStyle name="20% - 강조색4 2 2 2" xfId="18414" xr:uid="{00000000-0005-0000-0000-00005E010000}"/>
    <cellStyle name="20% - 강조색4 2 2 3" xfId="18558" xr:uid="{00000000-0005-0000-0000-00005F010000}"/>
    <cellStyle name="20% - 강조색4 2 3" xfId="17747" xr:uid="{00000000-0005-0000-0000-000060010000}"/>
    <cellStyle name="20% - 강조색4 2 4" xfId="17748" xr:uid="{00000000-0005-0000-0000-000061010000}"/>
    <cellStyle name="20% - 강조색4 2 5" xfId="18256" xr:uid="{00000000-0005-0000-0000-000062010000}"/>
    <cellStyle name="20% - 강조색4 2 6" xfId="17455" xr:uid="{00000000-0005-0000-0000-000063010000}"/>
    <cellStyle name="20% - 강조색4 3" xfId="298" xr:uid="{00000000-0005-0000-0000-000064010000}"/>
    <cellStyle name="20% - 강조색4 3 2" xfId="17599" xr:uid="{00000000-0005-0000-0000-000065010000}"/>
    <cellStyle name="20% - 강조색4 3 2 2" xfId="18202" xr:uid="{00000000-0005-0000-0000-000066010000}"/>
    <cellStyle name="20% - 강조색4 3 3" xfId="18296" xr:uid="{00000000-0005-0000-0000-000067010000}"/>
    <cellStyle name="20% - 강조색4 3 4" xfId="18463" xr:uid="{00000000-0005-0000-0000-000068010000}"/>
    <cellStyle name="20% - 강조색4 3 5" xfId="17495" xr:uid="{00000000-0005-0000-0000-000069010000}"/>
    <cellStyle name="20% - 강조색4 4" xfId="299" xr:uid="{00000000-0005-0000-0000-00006A010000}"/>
    <cellStyle name="20% - 강조색4 4 2" xfId="300" xr:uid="{00000000-0005-0000-0000-00006B010000}"/>
    <cellStyle name="20% - 강조색4 4 2 2" xfId="17749" xr:uid="{00000000-0005-0000-0000-00006C010000}"/>
    <cellStyle name="20% - 강조색4 4 2 3" xfId="17750" xr:uid="{00000000-0005-0000-0000-00006D010000}"/>
    <cellStyle name="20% - 강조색4 4 3" xfId="301" xr:uid="{00000000-0005-0000-0000-00006E010000}"/>
    <cellStyle name="20% - 강조색4 4 4" xfId="18347" xr:uid="{00000000-0005-0000-0000-00006F010000}"/>
    <cellStyle name="20% - 강조색4 4 5" xfId="18515" xr:uid="{00000000-0005-0000-0000-000070010000}"/>
    <cellStyle name="20% - 강조색4 4 6" xfId="17550" xr:uid="{00000000-0005-0000-0000-000071010000}"/>
    <cellStyle name="20% - 강조색4 5" xfId="302" xr:uid="{00000000-0005-0000-0000-000072010000}"/>
    <cellStyle name="20% - 강조색4 5 2" xfId="303" xr:uid="{00000000-0005-0000-0000-000073010000}"/>
    <cellStyle name="20% - 강조색4 5 2 2" xfId="17751" xr:uid="{00000000-0005-0000-0000-000074010000}"/>
    <cellStyle name="20% - 강조색4 5 2 3" xfId="17752" xr:uid="{00000000-0005-0000-0000-000075010000}"/>
    <cellStyle name="20% - 강조색4 5 3" xfId="304" xr:uid="{00000000-0005-0000-0000-000076010000}"/>
    <cellStyle name="20% - 강조색4 6" xfId="305" xr:uid="{00000000-0005-0000-0000-000077010000}"/>
    <cellStyle name="20% - 강조색4 6 2" xfId="306" xr:uid="{00000000-0005-0000-0000-000078010000}"/>
    <cellStyle name="20% - 강조색4 6 2 2" xfId="17753" xr:uid="{00000000-0005-0000-0000-000079010000}"/>
    <cellStyle name="20% - 강조색4 6 2 3" xfId="17754" xr:uid="{00000000-0005-0000-0000-00007A010000}"/>
    <cellStyle name="20% - 강조색4 6 3" xfId="307" xr:uid="{00000000-0005-0000-0000-00007B010000}"/>
    <cellStyle name="20% - 강조색4 7" xfId="308" xr:uid="{00000000-0005-0000-0000-00007C010000}"/>
    <cellStyle name="20% - 강조색4 7 2" xfId="309" xr:uid="{00000000-0005-0000-0000-00007D010000}"/>
    <cellStyle name="20% - 강조색4 7 2 2" xfId="310" xr:uid="{00000000-0005-0000-0000-00007E010000}"/>
    <cellStyle name="20% - 강조색4 7 2 2 2" xfId="17755" xr:uid="{00000000-0005-0000-0000-00007F010000}"/>
    <cellStyle name="20% - 강조색4 7 2 3" xfId="311" xr:uid="{00000000-0005-0000-0000-000080010000}"/>
    <cellStyle name="20% - 강조색4 7 3" xfId="312" xr:uid="{00000000-0005-0000-0000-000081010000}"/>
    <cellStyle name="20% - 강조색4 7 3 2" xfId="313" xr:uid="{00000000-0005-0000-0000-000082010000}"/>
    <cellStyle name="20% - 강조색4 7 3 3" xfId="314" xr:uid="{00000000-0005-0000-0000-000083010000}"/>
    <cellStyle name="20% - 강조색4 7_MUREX PL data" xfId="315" xr:uid="{00000000-0005-0000-0000-000084010000}"/>
    <cellStyle name="20% - 강조색4 8" xfId="316" xr:uid="{00000000-0005-0000-0000-000085010000}"/>
    <cellStyle name="20% - 강조색4 8 2" xfId="317" xr:uid="{00000000-0005-0000-0000-000086010000}"/>
    <cellStyle name="20% - 강조색4 8 2 2" xfId="318" xr:uid="{00000000-0005-0000-0000-000087010000}"/>
    <cellStyle name="20% - 강조색4 8 2 2 2" xfId="17756" xr:uid="{00000000-0005-0000-0000-000088010000}"/>
    <cellStyle name="20% - 강조색4 8 2 3" xfId="319" xr:uid="{00000000-0005-0000-0000-000089010000}"/>
    <cellStyle name="20% - 강조색4 8 3" xfId="320" xr:uid="{00000000-0005-0000-0000-00008A010000}"/>
    <cellStyle name="20% - 강조색4 8 3 2" xfId="321" xr:uid="{00000000-0005-0000-0000-00008B010000}"/>
    <cellStyle name="20% - 강조색4 8 3 3" xfId="322" xr:uid="{00000000-0005-0000-0000-00008C010000}"/>
    <cellStyle name="20% - 강조색4 8_MUREX PL data" xfId="323" xr:uid="{00000000-0005-0000-0000-00008D010000}"/>
    <cellStyle name="20% - 강조색4 9" xfId="324" xr:uid="{00000000-0005-0000-0000-00008E010000}"/>
    <cellStyle name="20% - 강조색4 9 2" xfId="325" xr:uid="{00000000-0005-0000-0000-00008F010000}"/>
    <cellStyle name="20% - 강조색4 9 2 2" xfId="326" xr:uid="{00000000-0005-0000-0000-000090010000}"/>
    <cellStyle name="20% - 강조색4 9 2 2 2" xfId="17757" xr:uid="{00000000-0005-0000-0000-000091010000}"/>
    <cellStyle name="20% - 강조색4 9 2 3" xfId="327" xr:uid="{00000000-0005-0000-0000-000092010000}"/>
    <cellStyle name="20% - 강조색4 9 3" xfId="328" xr:uid="{00000000-0005-0000-0000-000093010000}"/>
    <cellStyle name="20% - 강조색4 9 3 2" xfId="329" xr:uid="{00000000-0005-0000-0000-000094010000}"/>
    <cellStyle name="20% - 강조색4 9 3 3" xfId="330" xr:uid="{00000000-0005-0000-0000-000095010000}"/>
    <cellStyle name="20% - 강조색4 9_MUREX PL data" xfId="331" xr:uid="{00000000-0005-0000-0000-000096010000}"/>
    <cellStyle name="20% - 강조색5" xfId="40" builtinId="46" hidden="1"/>
    <cellStyle name="20% - 강조색5 10" xfId="332" xr:uid="{00000000-0005-0000-0000-000098010000}"/>
    <cellStyle name="20% - 강조색5 10 2" xfId="333" xr:uid="{00000000-0005-0000-0000-000099010000}"/>
    <cellStyle name="20% - 강조색5 10 2 2" xfId="334" xr:uid="{00000000-0005-0000-0000-00009A010000}"/>
    <cellStyle name="20% - 강조색5 10 2 2 2" xfId="17758" xr:uid="{00000000-0005-0000-0000-00009B010000}"/>
    <cellStyle name="20% - 강조색5 10 2 3" xfId="335" xr:uid="{00000000-0005-0000-0000-00009C010000}"/>
    <cellStyle name="20% - 강조색5 10 3" xfId="336" xr:uid="{00000000-0005-0000-0000-00009D010000}"/>
    <cellStyle name="20% - 강조색5 10 3 2" xfId="337" xr:uid="{00000000-0005-0000-0000-00009E010000}"/>
    <cellStyle name="20% - 강조색5 10 3 3" xfId="338" xr:uid="{00000000-0005-0000-0000-00009F010000}"/>
    <cellStyle name="20% - 강조색5 10_MUREX PL data" xfId="339" xr:uid="{00000000-0005-0000-0000-0000A0010000}"/>
    <cellStyle name="20% - 강조색5 11" xfId="340" xr:uid="{00000000-0005-0000-0000-0000A1010000}"/>
    <cellStyle name="20% - 강조색5 11 2" xfId="341" xr:uid="{00000000-0005-0000-0000-0000A2010000}"/>
    <cellStyle name="20% - 강조색5 11 2 2" xfId="342" xr:uid="{00000000-0005-0000-0000-0000A3010000}"/>
    <cellStyle name="20% - 강조색5 11 2 2 2" xfId="17759" xr:uid="{00000000-0005-0000-0000-0000A4010000}"/>
    <cellStyle name="20% - 강조색5 11 2 3" xfId="343" xr:uid="{00000000-0005-0000-0000-0000A5010000}"/>
    <cellStyle name="20% - 강조색5 11 3" xfId="344" xr:uid="{00000000-0005-0000-0000-0000A6010000}"/>
    <cellStyle name="20% - 강조색5 11 3 2" xfId="345" xr:uid="{00000000-0005-0000-0000-0000A7010000}"/>
    <cellStyle name="20% - 강조색5 11 3 3" xfId="346" xr:uid="{00000000-0005-0000-0000-0000A8010000}"/>
    <cellStyle name="20% - 강조색5 11_MUREX PL data" xfId="347" xr:uid="{00000000-0005-0000-0000-0000A9010000}"/>
    <cellStyle name="20% - 강조색5 12" xfId="348" xr:uid="{00000000-0005-0000-0000-0000AA010000}"/>
    <cellStyle name="20% - 강조색5 12 2" xfId="349" xr:uid="{00000000-0005-0000-0000-0000AB010000}"/>
    <cellStyle name="20% - 강조색5 12 3" xfId="350" xr:uid="{00000000-0005-0000-0000-0000AC010000}"/>
    <cellStyle name="20% - 강조색5 12 3 2" xfId="17760" xr:uid="{00000000-0005-0000-0000-0000AD010000}"/>
    <cellStyle name="20% - 강조색5 12 3 3" xfId="17761" xr:uid="{00000000-0005-0000-0000-0000AE010000}"/>
    <cellStyle name="20% - 강조색5 13" xfId="351" xr:uid="{00000000-0005-0000-0000-0000AF010000}"/>
    <cellStyle name="20% - 강조색5 13 2" xfId="352" xr:uid="{00000000-0005-0000-0000-0000B0010000}"/>
    <cellStyle name="20% - 강조색5 14" xfId="353" xr:uid="{00000000-0005-0000-0000-0000B1010000}"/>
    <cellStyle name="20% - 강조색5 14 2" xfId="354" xr:uid="{00000000-0005-0000-0000-0000B2010000}"/>
    <cellStyle name="20% - 강조색5 15" xfId="355" xr:uid="{00000000-0005-0000-0000-0000B3010000}"/>
    <cellStyle name="20% - 강조색5 15 2" xfId="17762" xr:uid="{00000000-0005-0000-0000-0000B4010000}"/>
    <cellStyle name="20% - 강조색5 15 3" xfId="17763" xr:uid="{00000000-0005-0000-0000-0000B5010000}"/>
    <cellStyle name="20% - 강조색5 2" xfId="356" xr:uid="{00000000-0005-0000-0000-0000B6010000}"/>
    <cellStyle name="20% - 강조색5 2 2" xfId="17600" xr:uid="{00000000-0005-0000-0000-0000B7010000}"/>
    <cellStyle name="20% - 강조색5 2 2 2" xfId="18415" xr:uid="{00000000-0005-0000-0000-0000B8010000}"/>
    <cellStyle name="20% - 강조색5 2 2 3" xfId="18559" xr:uid="{00000000-0005-0000-0000-0000B9010000}"/>
    <cellStyle name="20% - 강조색5 2 3" xfId="17764" xr:uid="{00000000-0005-0000-0000-0000BA010000}"/>
    <cellStyle name="20% - 강조색5 2 4" xfId="17765" xr:uid="{00000000-0005-0000-0000-0000BB010000}"/>
    <cellStyle name="20% - 강조색5 2 5" xfId="18257" xr:uid="{00000000-0005-0000-0000-0000BC010000}"/>
    <cellStyle name="20% - 강조색5 2 6" xfId="17456" xr:uid="{00000000-0005-0000-0000-0000BD010000}"/>
    <cellStyle name="20% - 강조색5 3" xfId="357" xr:uid="{00000000-0005-0000-0000-0000BE010000}"/>
    <cellStyle name="20% - 강조색5 3 2" xfId="17601" xr:uid="{00000000-0005-0000-0000-0000BF010000}"/>
    <cellStyle name="20% - 강조색5 3 2 2" xfId="18203" xr:uid="{00000000-0005-0000-0000-0000C0010000}"/>
    <cellStyle name="20% - 강조색5 3 3" xfId="18297" xr:uid="{00000000-0005-0000-0000-0000C1010000}"/>
    <cellStyle name="20% - 강조색5 3 4" xfId="18464" xr:uid="{00000000-0005-0000-0000-0000C2010000}"/>
    <cellStyle name="20% - 강조색5 3 5" xfId="17496" xr:uid="{00000000-0005-0000-0000-0000C3010000}"/>
    <cellStyle name="20% - 강조색5 4" xfId="358" xr:uid="{00000000-0005-0000-0000-0000C4010000}"/>
    <cellStyle name="20% - 강조색5 4 2" xfId="359" xr:uid="{00000000-0005-0000-0000-0000C5010000}"/>
    <cellStyle name="20% - 강조색5 4 2 2" xfId="17766" xr:uid="{00000000-0005-0000-0000-0000C6010000}"/>
    <cellStyle name="20% - 강조색5 4 2 3" xfId="17767" xr:uid="{00000000-0005-0000-0000-0000C7010000}"/>
    <cellStyle name="20% - 강조색5 4 3" xfId="360" xr:uid="{00000000-0005-0000-0000-0000C8010000}"/>
    <cellStyle name="20% - 강조색5 4 4" xfId="18348" xr:uid="{00000000-0005-0000-0000-0000C9010000}"/>
    <cellStyle name="20% - 강조색5 4 5" xfId="18516" xr:uid="{00000000-0005-0000-0000-0000CA010000}"/>
    <cellStyle name="20% - 강조색5 4 6" xfId="17551" xr:uid="{00000000-0005-0000-0000-0000CB010000}"/>
    <cellStyle name="20% - 강조색5 5" xfId="361" xr:uid="{00000000-0005-0000-0000-0000CC010000}"/>
    <cellStyle name="20% - 강조색5 5 2" xfId="362" xr:uid="{00000000-0005-0000-0000-0000CD010000}"/>
    <cellStyle name="20% - 강조색5 5 2 2" xfId="17768" xr:uid="{00000000-0005-0000-0000-0000CE010000}"/>
    <cellStyle name="20% - 강조색5 5 2 3" xfId="17769" xr:uid="{00000000-0005-0000-0000-0000CF010000}"/>
    <cellStyle name="20% - 강조색5 5 3" xfId="363" xr:uid="{00000000-0005-0000-0000-0000D0010000}"/>
    <cellStyle name="20% - 강조색5 6" xfId="364" xr:uid="{00000000-0005-0000-0000-0000D1010000}"/>
    <cellStyle name="20% - 강조색5 6 2" xfId="365" xr:uid="{00000000-0005-0000-0000-0000D2010000}"/>
    <cellStyle name="20% - 강조색5 6 2 2" xfId="17770" xr:uid="{00000000-0005-0000-0000-0000D3010000}"/>
    <cellStyle name="20% - 강조색5 6 2 3" xfId="17771" xr:uid="{00000000-0005-0000-0000-0000D4010000}"/>
    <cellStyle name="20% - 강조색5 6 3" xfId="366" xr:uid="{00000000-0005-0000-0000-0000D5010000}"/>
    <cellStyle name="20% - 강조색5 7" xfId="367" xr:uid="{00000000-0005-0000-0000-0000D6010000}"/>
    <cellStyle name="20% - 강조색5 7 2" xfId="368" xr:uid="{00000000-0005-0000-0000-0000D7010000}"/>
    <cellStyle name="20% - 강조색5 7 2 2" xfId="369" xr:uid="{00000000-0005-0000-0000-0000D8010000}"/>
    <cellStyle name="20% - 강조색5 7 2 2 2" xfId="17772" xr:uid="{00000000-0005-0000-0000-0000D9010000}"/>
    <cellStyle name="20% - 강조색5 7 2 3" xfId="370" xr:uid="{00000000-0005-0000-0000-0000DA010000}"/>
    <cellStyle name="20% - 강조색5 7 3" xfId="371" xr:uid="{00000000-0005-0000-0000-0000DB010000}"/>
    <cellStyle name="20% - 강조색5 7 3 2" xfId="372" xr:uid="{00000000-0005-0000-0000-0000DC010000}"/>
    <cellStyle name="20% - 강조색5 7 3 3" xfId="373" xr:uid="{00000000-0005-0000-0000-0000DD010000}"/>
    <cellStyle name="20% - 강조색5 7_MUREX PL data" xfId="374" xr:uid="{00000000-0005-0000-0000-0000DE010000}"/>
    <cellStyle name="20% - 강조색5 8" xfId="375" xr:uid="{00000000-0005-0000-0000-0000DF010000}"/>
    <cellStyle name="20% - 강조색5 8 2" xfId="376" xr:uid="{00000000-0005-0000-0000-0000E0010000}"/>
    <cellStyle name="20% - 강조색5 8 2 2" xfId="377" xr:uid="{00000000-0005-0000-0000-0000E1010000}"/>
    <cellStyle name="20% - 강조색5 8 2 2 2" xfId="17773" xr:uid="{00000000-0005-0000-0000-0000E2010000}"/>
    <cellStyle name="20% - 강조색5 8 2 3" xfId="378" xr:uid="{00000000-0005-0000-0000-0000E3010000}"/>
    <cellStyle name="20% - 강조색5 8 3" xfId="379" xr:uid="{00000000-0005-0000-0000-0000E4010000}"/>
    <cellStyle name="20% - 강조색5 8 3 2" xfId="380" xr:uid="{00000000-0005-0000-0000-0000E5010000}"/>
    <cellStyle name="20% - 강조색5 8 3 3" xfId="381" xr:uid="{00000000-0005-0000-0000-0000E6010000}"/>
    <cellStyle name="20% - 강조색5 8_MUREX PL data" xfId="382" xr:uid="{00000000-0005-0000-0000-0000E7010000}"/>
    <cellStyle name="20% - 강조색5 9" xfId="383" xr:uid="{00000000-0005-0000-0000-0000E8010000}"/>
    <cellStyle name="20% - 강조색5 9 2" xfId="384" xr:uid="{00000000-0005-0000-0000-0000E9010000}"/>
    <cellStyle name="20% - 강조색5 9 2 2" xfId="385" xr:uid="{00000000-0005-0000-0000-0000EA010000}"/>
    <cellStyle name="20% - 강조색5 9 2 2 2" xfId="17774" xr:uid="{00000000-0005-0000-0000-0000EB010000}"/>
    <cellStyle name="20% - 강조색5 9 2 3" xfId="386" xr:uid="{00000000-0005-0000-0000-0000EC010000}"/>
    <cellStyle name="20% - 강조색5 9 3" xfId="387" xr:uid="{00000000-0005-0000-0000-0000ED010000}"/>
    <cellStyle name="20% - 강조색5 9 3 2" xfId="388" xr:uid="{00000000-0005-0000-0000-0000EE010000}"/>
    <cellStyle name="20% - 강조색5 9 3 3" xfId="389" xr:uid="{00000000-0005-0000-0000-0000EF010000}"/>
    <cellStyle name="20% - 강조색5 9_MUREX PL data" xfId="390" xr:uid="{00000000-0005-0000-0000-0000F0010000}"/>
    <cellStyle name="20% - 강조색6" xfId="44" builtinId="50" hidden="1"/>
    <cellStyle name="20% - 강조색6 10" xfId="391" xr:uid="{00000000-0005-0000-0000-0000F2010000}"/>
    <cellStyle name="20% - 강조색6 10 2" xfId="392" xr:uid="{00000000-0005-0000-0000-0000F3010000}"/>
    <cellStyle name="20% - 강조색6 10 2 2" xfId="393" xr:uid="{00000000-0005-0000-0000-0000F4010000}"/>
    <cellStyle name="20% - 강조색6 10 2 2 2" xfId="17775" xr:uid="{00000000-0005-0000-0000-0000F5010000}"/>
    <cellStyle name="20% - 강조색6 10 2 3" xfId="394" xr:uid="{00000000-0005-0000-0000-0000F6010000}"/>
    <cellStyle name="20% - 강조색6 10 3" xfId="395" xr:uid="{00000000-0005-0000-0000-0000F7010000}"/>
    <cellStyle name="20% - 강조색6 10 3 2" xfId="396" xr:uid="{00000000-0005-0000-0000-0000F8010000}"/>
    <cellStyle name="20% - 강조색6 10 3 3" xfId="397" xr:uid="{00000000-0005-0000-0000-0000F9010000}"/>
    <cellStyle name="20% - 강조색6 10_MUREX PL data" xfId="398" xr:uid="{00000000-0005-0000-0000-0000FA010000}"/>
    <cellStyle name="20% - 강조색6 11" xfId="399" xr:uid="{00000000-0005-0000-0000-0000FB010000}"/>
    <cellStyle name="20% - 강조색6 11 2" xfId="400" xr:uid="{00000000-0005-0000-0000-0000FC010000}"/>
    <cellStyle name="20% - 강조색6 11 2 2" xfId="401" xr:uid="{00000000-0005-0000-0000-0000FD010000}"/>
    <cellStyle name="20% - 강조색6 11 2 2 2" xfId="17776" xr:uid="{00000000-0005-0000-0000-0000FE010000}"/>
    <cellStyle name="20% - 강조색6 11 2 3" xfId="402" xr:uid="{00000000-0005-0000-0000-0000FF010000}"/>
    <cellStyle name="20% - 강조색6 11 3" xfId="403" xr:uid="{00000000-0005-0000-0000-000000020000}"/>
    <cellStyle name="20% - 강조색6 11 3 2" xfId="404" xr:uid="{00000000-0005-0000-0000-000001020000}"/>
    <cellStyle name="20% - 강조색6 11 3 3" xfId="405" xr:uid="{00000000-0005-0000-0000-000002020000}"/>
    <cellStyle name="20% - 강조색6 11_MUREX PL data" xfId="406" xr:uid="{00000000-0005-0000-0000-000003020000}"/>
    <cellStyle name="20% - 강조색6 12" xfId="407" xr:uid="{00000000-0005-0000-0000-000004020000}"/>
    <cellStyle name="20% - 강조색6 12 2" xfId="408" xr:uid="{00000000-0005-0000-0000-000005020000}"/>
    <cellStyle name="20% - 강조색6 12 3" xfId="409" xr:uid="{00000000-0005-0000-0000-000006020000}"/>
    <cellStyle name="20% - 강조색6 12 3 2" xfId="17777" xr:uid="{00000000-0005-0000-0000-000007020000}"/>
    <cellStyle name="20% - 강조색6 12 3 3" xfId="17778" xr:uid="{00000000-0005-0000-0000-000008020000}"/>
    <cellStyle name="20% - 강조색6 13" xfId="410" xr:uid="{00000000-0005-0000-0000-000009020000}"/>
    <cellStyle name="20% - 강조색6 13 2" xfId="411" xr:uid="{00000000-0005-0000-0000-00000A020000}"/>
    <cellStyle name="20% - 강조색6 14" xfId="412" xr:uid="{00000000-0005-0000-0000-00000B020000}"/>
    <cellStyle name="20% - 강조색6 14 2" xfId="413" xr:uid="{00000000-0005-0000-0000-00000C020000}"/>
    <cellStyle name="20% - 강조색6 15" xfId="414" xr:uid="{00000000-0005-0000-0000-00000D020000}"/>
    <cellStyle name="20% - 강조색6 15 2" xfId="17779" xr:uid="{00000000-0005-0000-0000-00000E020000}"/>
    <cellStyle name="20% - 강조색6 15 3" xfId="17780" xr:uid="{00000000-0005-0000-0000-00000F020000}"/>
    <cellStyle name="20% - 강조색6 2" xfId="415" xr:uid="{00000000-0005-0000-0000-000010020000}"/>
    <cellStyle name="20% - 강조색6 2 2" xfId="17602" xr:uid="{00000000-0005-0000-0000-000011020000}"/>
    <cellStyle name="20% - 강조색6 2 2 2" xfId="18416" xr:uid="{00000000-0005-0000-0000-000012020000}"/>
    <cellStyle name="20% - 강조색6 2 2 3" xfId="18560" xr:uid="{00000000-0005-0000-0000-000013020000}"/>
    <cellStyle name="20% - 강조색6 2 3" xfId="17781" xr:uid="{00000000-0005-0000-0000-000014020000}"/>
    <cellStyle name="20% - 강조색6 2 4" xfId="17782" xr:uid="{00000000-0005-0000-0000-000015020000}"/>
    <cellStyle name="20% - 강조색6 2 5" xfId="18258" xr:uid="{00000000-0005-0000-0000-000016020000}"/>
    <cellStyle name="20% - 강조색6 2 6" xfId="17457" xr:uid="{00000000-0005-0000-0000-000017020000}"/>
    <cellStyle name="20% - 강조색6 3" xfId="416" xr:uid="{00000000-0005-0000-0000-000018020000}"/>
    <cellStyle name="20% - 강조색6 3 2" xfId="17603" xr:uid="{00000000-0005-0000-0000-000019020000}"/>
    <cellStyle name="20% - 강조색6 3 2 2" xfId="18204" xr:uid="{00000000-0005-0000-0000-00001A020000}"/>
    <cellStyle name="20% - 강조색6 3 3" xfId="18298" xr:uid="{00000000-0005-0000-0000-00001B020000}"/>
    <cellStyle name="20% - 강조색6 3 4" xfId="18465" xr:uid="{00000000-0005-0000-0000-00001C020000}"/>
    <cellStyle name="20% - 강조색6 3 5" xfId="17497" xr:uid="{00000000-0005-0000-0000-00001D020000}"/>
    <cellStyle name="20% - 강조색6 4" xfId="417" xr:uid="{00000000-0005-0000-0000-00001E020000}"/>
    <cellStyle name="20% - 강조색6 4 2" xfId="418" xr:uid="{00000000-0005-0000-0000-00001F020000}"/>
    <cellStyle name="20% - 강조색6 4 2 2" xfId="17783" xr:uid="{00000000-0005-0000-0000-000020020000}"/>
    <cellStyle name="20% - 강조색6 4 2 3" xfId="17784" xr:uid="{00000000-0005-0000-0000-000021020000}"/>
    <cellStyle name="20% - 강조색6 4 3" xfId="419" xr:uid="{00000000-0005-0000-0000-000022020000}"/>
    <cellStyle name="20% - 강조색6 4 4" xfId="18349" xr:uid="{00000000-0005-0000-0000-000023020000}"/>
    <cellStyle name="20% - 강조색6 4 5" xfId="18517" xr:uid="{00000000-0005-0000-0000-000024020000}"/>
    <cellStyle name="20% - 강조색6 4 6" xfId="17552" xr:uid="{00000000-0005-0000-0000-000025020000}"/>
    <cellStyle name="20% - 강조색6 5" xfId="420" xr:uid="{00000000-0005-0000-0000-000026020000}"/>
    <cellStyle name="20% - 강조색6 5 2" xfId="421" xr:uid="{00000000-0005-0000-0000-000027020000}"/>
    <cellStyle name="20% - 강조색6 5 2 2" xfId="17785" xr:uid="{00000000-0005-0000-0000-000028020000}"/>
    <cellStyle name="20% - 강조색6 5 2 3" xfId="17786" xr:uid="{00000000-0005-0000-0000-000029020000}"/>
    <cellStyle name="20% - 강조색6 5 3" xfId="422" xr:uid="{00000000-0005-0000-0000-00002A020000}"/>
    <cellStyle name="20% - 강조색6 6" xfId="423" xr:uid="{00000000-0005-0000-0000-00002B020000}"/>
    <cellStyle name="20% - 강조색6 6 2" xfId="424" xr:uid="{00000000-0005-0000-0000-00002C020000}"/>
    <cellStyle name="20% - 강조색6 6 2 2" xfId="17787" xr:uid="{00000000-0005-0000-0000-00002D020000}"/>
    <cellStyle name="20% - 강조색6 6 2 3" xfId="17788" xr:uid="{00000000-0005-0000-0000-00002E020000}"/>
    <cellStyle name="20% - 강조색6 6 3" xfId="425" xr:uid="{00000000-0005-0000-0000-00002F020000}"/>
    <cellStyle name="20% - 강조색6 7" xfId="426" xr:uid="{00000000-0005-0000-0000-000030020000}"/>
    <cellStyle name="20% - 강조색6 7 2" xfId="427" xr:uid="{00000000-0005-0000-0000-000031020000}"/>
    <cellStyle name="20% - 강조색6 7 2 2" xfId="428" xr:uid="{00000000-0005-0000-0000-000032020000}"/>
    <cellStyle name="20% - 강조색6 7 2 2 2" xfId="17789" xr:uid="{00000000-0005-0000-0000-000033020000}"/>
    <cellStyle name="20% - 강조색6 7 2 3" xfId="429" xr:uid="{00000000-0005-0000-0000-000034020000}"/>
    <cellStyle name="20% - 강조색6 7 3" xfId="430" xr:uid="{00000000-0005-0000-0000-000035020000}"/>
    <cellStyle name="20% - 강조색6 7 3 2" xfId="431" xr:uid="{00000000-0005-0000-0000-000036020000}"/>
    <cellStyle name="20% - 강조색6 7 3 3" xfId="432" xr:uid="{00000000-0005-0000-0000-000037020000}"/>
    <cellStyle name="20% - 강조색6 7_MUREX PL data" xfId="433" xr:uid="{00000000-0005-0000-0000-000038020000}"/>
    <cellStyle name="20% - 강조색6 8" xfId="434" xr:uid="{00000000-0005-0000-0000-000039020000}"/>
    <cellStyle name="20% - 강조색6 8 2" xfId="435" xr:uid="{00000000-0005-0000-0000-00003A020000}"/>
    <cellStyle name="20% - 강조색6 8 2 2" xfId="436" xr:uid="{00000000-0005-0000-0000-00003B020000}"/>
    <cellStyle name="20% - 강조색6 8 2 2 2" xfId="17790" xr:uid="{00000000-0005-0000-0000-00003C020000}"/>
    <cellStyle name="20% - 강조색6 8 2 3" xfId="437" xr:uid="{00000000-0005-0000-0000-00003D020000}"/>
    <cellStyle name="20% - 강조색6 8 3" xfId="438" xr:uid="{00000000-0005-0000-0000-00003E020000}"/>
    <cellStyle name="20% - 강조색6 8 3 2" xfId="439" xr:uid="{00000000-0005-0000-0000-00003F020000}"/>
    <cellStyle name="20% - 강조색6 8 3 3" xfId="440" xr:uid="{00000000-0005-0000-0000-000040020000}"/>
    <cellStyle name="20% - 강조색6 8_MUREX PL data" xfId="441" xr:uid="{00000000-0005-0000-0000-000041020000}"/>
    <cellStyle name="20% - 강조색6 9" xfId="442" xr:uid="{00000000-0005-0000-0000-000042020000}"/>
    <cellStyle name="20% - 강조색6 9 2" xfId="443" xr:uid="{00000000-0005-0000-0000-000043020000}"/>
    <cellStyle name="20% - 강조색6 9 2 2" xfId="444" xr:uid="{00000000-0005-0000-0000-000044020000}"/>
    <cellStyle name="20% - 강조색6 9 2 2 2" xfId="17791" xr:uid="{00000000-0005-0000-0000-000045020000}"/>
    <cellStyle name="20% - 강조색6 9 2 3" xfId="445" xr:uid="{00000000-0005-0000-0000-000046020000}"/>
    <cellStyle name="20% - 강조색6 9 3" xfId="446" xr:uid="{00000000-0005-0000-0000-000047020000}"/>
    <cellStyle name="20% - 강조색6 9 3 2" xfId="447" xr:uid="{00000000-0005-0000-0000-000048020000}"/>
    <cellStyle name="20% - 강조색6 9 3 3" xfId="448" xr:uid="{00000000-0005-0000-0000-000049020000}"/>
    <cellStyle name="20% - 강조색6 9_MUREX PL data" xfId="449" xr:uid="{00000000-0005-0000-0000-00004A020000}"/>
    <cellStyle name="40% - Accent1" xfId="450" xr:uid="{00000000-0005-0000-0000-00004B020000}"/>
    <cellStyle name="40% - Accent2" xfId="451" xr:uid="{00000000-0005-0000-0000-00004C020000}"/>
    <cellStyle name="40% - Accent3" xfId="452" xr:uid="{00000000-0005-0000-0000-00004D020000}"/>
    <cellStyle name="40% - Accent4" xfId="453" xr:uid="{00000000-0005-0000-0000-00004E020000}"/>
    <cellStyle name="40% - Accent5" xfId="454" xr:uid="{00000000-0005-0000-0000-00004F020000}"/>
    <cellStyle name="40% - Accent6" xfId="455" xr:uid="{00000000-0005-0000-0000-000050020000}"/>
    <cellStyle name="40% - 강조색1" xfId="25" builtinId="31" hidden="1"/>
    <cellStyle name="40% - 강조색1 10" xfId="456" xr:uid="{00000000-0005-0000-0000-000052020000}"/>
    <cellStyle name="40% - 강조색1 10 2" xfId="457" xr:uid="{00000000-0005-0000-0000-000053020000}"/>
    <cellStyle name="40% - 강조색1 10 2 2" xfId="458" xr:uid="{00000000-0005-0000-0000-000054020000}"/>
    <cellStyle name="40% - 강조색1 10 2 2 2" xfId="17792" xr:uid="{00000000-0005-0000-0000-000055020000}"/>
    <cellStyle name="40% - 강조색1 10 2 3" xfId="459" xr:uid="{00000000-0005-0000-0000-000056020000}"/>
    <cellStyle name="40% - 강조색1 10 3" xfId="460" xr:uid="{00000000-0005-0000-0000-000057020000}"/>
    <cellStyle name="40% - 강조색1 10 3 2" xfId="461" xr:uid="{00000000-0005-0000-0000-000058020000}"/>
    <cellStyle name="40% - 강조색1 10 3 3" xfId="462" xr:uid="{00000000-0005-0000-0000-000059020000}"/>
    <cellStyle name="40% - 강조색1 10_MUREX PL data" xfId="463" xr:uid="{00000000-0005-0000-0000-00005A020000}"/>
    <cellStyle name="40% - 강조색1 11" xfId="464" xr:uid="{00000000-0005-0000-0000-00005B020000}"/>
    <cellStyle name="40% - 강조색1 11 2" xfId="465" xr:uid="{00000000-0005-0000-0000-00005C020000}"/>
    <cellStyle name="40% - 강조색1 11 2 2" xfId="466" xr:uid="{00000000-0005-0000-0000-00005D020000}"/>
    <cellStyle name="40% - 강조색1 11 2 2 2" xfId="17793" xr:uid="{00000000-0005-0000-0000-00005E020000}"/>
    <cellStyle name="40% - 강조색1 11 2 3" xfId="467" xr:uid="{00000000-0005-0000-0000-00005F020000}"/>
    <cellStyle name="40% - 강조색1 11 3" xfId="468" xr:uid="{00000000-0005-0000-0000-000060020000}"/>
    <cellStyle name="40% - 강조색1 11 3 2" xfId="469" xr:uid="{00000000-0005-0000-0000-000061020000}"/>
    <cellStyle name="40% - 강조색1 11 3 3" xfId="470" xr:uid="{00000000-0005-0000-0000-000062020000}"/>
    <cellStyle name="40% - 강조색1 11_MUREX PL data" xfId="471" xr:uid="{00000000-0005-0000-0000-000063020000}"/>
    <cellStyle name="40% - 강조색1 12" xfId="472" xr:uid="{00000000-0005-0000-0000-000064020000}"/>
    <cellStyle name="40% - 강조색1 12 2" xfId="473" xr:uid="{00000000-0005-0000-0000-000065020000}"/>
    <cellStyle name="40% - 강조색1 12 3" xfId="474" xr:uid="{00000000-0005-0000-0000-000066020000}"/>
    <cellStyle name="40% - 강조색1 12 3 2" xfId="17794" xr:uid="{00000000-0005-0000-0000-000067020000}"/>
    <cellStyle name="40% - 강조색1 12 3 3" xfId="17795" xr:uid="{00000000-0005-0000-0000-000068020000}"/>
    <cellStyle name="40% - 강조색1 13" xfId="475" xr:uid="{00000000-0005-0000-0000-000069020000}"/>
    <cellStyle name="40% - 강조색1 13 2" xfId="476" xr:uid="{00000000-0005-0000-0000-00006A020000}"/>
    <cellStyle name="40% - 강조색1 14" xfId="477" xr:uid="{00000000-0005-0000-0000-00006B020000}"/>
    <cellStyle name="40% - 강조색1 14 2" xfId="478" xr:uid="{00000000-0005-0000-0000-00006C020000}"/>
    <cellStyle name="40% - 강조색1 15" xfId="479" xr:uid="{00000000-0005-0000-0000-00006D020000}"/>
    <cellStyle name="40% - 강조색1 15 2" xfId="17796" xr:uid="{00000000-0005-0000-0000-00006E020000}"/>
    <cellStyle name="40% - 강조색1 15 3" xfId="17797" xr:uid="{00000000-0005-0000-0000-00006F020000}"/>
    <cellStyle name="40% - 강조색1 2" xfId="480" xr:uid="{00000000-0005-0000-0000-000070020000}"/>
    <cellStyle name="40% - 강조색1 2 2" xfId="17604" xr:uid="{00000000-0005-0000-0000-000071020000}"/>
    <cellStyle name="40% - 강조색1 2 2 2" xfId="18417" xr:uid="{00000000-0005-0000-0000-000072020000}"/>
    <cellStyle name="40% - 강조색1 2 2 3" xfId="18561" xr:uid="{00000000-0005-0000-0000-000073020000}"/>
    <cellStyle name="40% - 강조색1 2 3" xfId="17798" xr:uid="{00000000-0005-0000-0000-000074020000}"/>
    <cellStyle name="40% - 강조색1 2 4" xfId="17799" xr:uid="{00000000-0005-0000-0000-000075020000}"/>
    <cellStyle name="40% - 강조색1 2 5" xfId="18259" xr:uid="{00000000-0005-0000-0000-000076020000}"/>
    <cellStyle name="40% - 강조색1 2 6" xfId="17458" xr:uid="{00000000-0005-0000-0000-000077020000}"/>
    <cellStyle name="40% - 강조색1 3" xfId="481" xr:uid="{00000000-0005-0000-0000-000078020000}"/>
    <cellStyle name="40% - 강조색1 3 2" xfId="17605" xr:uid="{00000000-0005-0000-0000-000079020000}"/>
    <cellStyle name="40% - 강조색1 3 2 2" xfId="18205" xr:uid="{00000000-0005-0000-0000-00007A020000}"/>
    <cellStyle name="40% - 강조색1 3 3" xfId="18299" xr:uid="{00000000-0005-0000-0000-00007B020000}"/>
    <cellStyle name="40% - 강조색1 3 4" xfId="18466" xr:uid="{00000000-0005-0000-0000-00007C020000}"/>
    <cellStyle name="40% - 강조색1 3 5" xfId="17498" xr:uid="{00000000-0005-0000-0000-00007D020000}"/>
    <cellStyle name="40% - 강조색1 4" xfId="482" xr:uid="{00000000-0005-0000-0000-00007E020000}"/>
    <cellStyle name="40% - 강조색1 4 2" xfId="483" xr:uid="{00000000-0005-0000-0000-00007F020000}"/>
    <cellStyle name="40% - 강조색1 4 2 2" xfId="17800" xr:uid="{00000000-0005-0000-0000-000080020000}"/>
    <cellStyle name="40% - 강조색1 4 2 3" xfId="17801" xr:uid="{00000000-0005-0000-0000-000081020000}"/>
    <cellStyle name="40% - 강조색1 4 3" xfId="484" xr:uid="{00000000-0005-0000-0000-000082020000}"/>
    <cellStyle name="40% - 강조색1 4 4" xfId="18350" xr:uid="{00000000-0005-0000-0000-000083020000}"/>
    <cellStyle name="40% - 강조색1 4 5" xfId="18518" xr:uid="{00000000-0005-0000-0000-000084020000}"/>
    <cellStyle name="40% - 강조색1 4 6" xfId="17553" xr:uid="{00000000-0005-0000-0000-000085020000}"/>
    <cellStyle name="40% - 강조색1 5" xfId="485" xr:uid="{00000000-0005-0000-0000-000086020000}"/>
    <cellStyle name="40% - 강조색1 5 2" xfId="486" xr:uid="{00000000-0005-0000-0000-000087020000}"/>
    <cellStyle name="40% - 강조색1 5 2 2" xfId="17802" xr:uid="{00000000-0005-0000-0000-000088020000}"/>
    <cellStyle name="40% - 강조색1 5 2 3" xfId="17803" xr:uid="{00000000-0005-0000-0000-000089020000}"/>
    <cellStyle name="40% - 강조색1 5 3" xfId="487" xr:uid="{00000000-0005-0000-0000-00008A020000}"/>
    <cellStyle name="40% - 강조색1 6" xfId="488" xr:uid="{00000000-0005-0000-0000-00008B020000}"/>
    <cellStyle name="40% - 강조색1 6 2" xfId="489" xr:uid="{00000000-0005-0000-0000-00008C020000}"/>
    <cellStyle name="40% - 강조색1 6 2 2" xfId="17804" xr:uid="{00000000-0005-0000-0000-00008D020000}"/>
    <cellStyle name="40% - 강조색1 6 2 3" xfId="17805" xr:uid="{00000000-0005-0000-0000-00008E020000}"/>
    <cellStyle name="40% - 강조색1 6 3" xfId="490" xr:uid="{00000000-0005-0000-0000-00008F020000}"/>
    <cellStyle name="40% - 강조색1 7" xfId="491" xr:uid="{00000000-0005-0000-0000-000090020000}"/>
    <cellStyle name="40% - 강조색1 7 2" xfId="492" xr:uid="{00000000-0005-0000-0000-000091020000}"/>
    <cellStyle name="40% - 강조색1 7 2 2" xfId="493" xr:uid="{00000000-0005-0000-0000-000092020000}"/>
    <cellStyle name="40% - 강조색1 7 2 2 2" xfId="17806" xr:uid="{00000000-0005-0000-0000-000093020000}"/>
    <cellStyle name="40% - 강조색1 7 2 3" xfId="494" xr:uid="{00000000-0005-0000-0000-000094020000}"/>
    <cellStyle name="40% - 강조색1 7 3" xfId="495" xr:uid="{00000000-0005-0000-0000-000095020000}"/>
    <cellStyle name="40% - 강조색1 7 3 2" xfId="496" xr:uid="{00000000-0005-0000-0000-000096020000}"/>
    <cellStyle name="40% - 강조색1 7 3 3" xfId="497" xr:uid="{00000000-0005-0000-0000-000097020000}"/>
    <cellStyle name="40% - 강조색1 7_MUREX PL data" xfId="498" xr:uid="{00000000-0005-0000-0000-000098020000}"/>
    <cellStyle name="40% - 강조색1 8" xfId="499" xr:uid="{00000000-0005-0000-0000-000099020000}"/>
    <cellStyle name="40% - 강조색1 8 2" xfId="500" xr:uid="{00000000-0005-0000-0000-00009A020000}"/>
    <cellStyle name="40% - 강조색1 8 2 2" xfId="501" xr:uid="{00000000-0005-0000-0000-00009B020000}"/>
    <cellStyle name="40% - 강조색1 8 2 2 2" xfId="17807" xr:uid="{00000000-0005-0000-0000-00009C020000}"/>
    <cellStyle name="40% - 강조색1 8 2 3" xfId="502" xr:uid="{00000000-0005-0000-0000-00009D020000}"/>
    <cellStyle name="40% - 강조색1 8 3" xfId="503" xr:uid="{00000000-0005-0000-0000-00009E020000}"/>
    <cellStyle name="40% - 강조색1 8 3 2" xfId="504" xr:uid="{00000000-0005-0000-0000-00009F020000}"/>
    <cellStyle name="40% - 강조색1 8 3 3" xfId="505" xr:uid="{00000000-0005-0000-0000-0000A0020000}"/>
    <cellStyle name="40% - 강조색1 8_MUREX PL data" xfId="506" xr:uid="{00000000-0005-0000-0000-0000A1020000}"/>
    <cellStyle name="40% - 강조색1 9" xfId="507" xr:uid="{00000000-0005-0000-0000-0000A2020000}"/>
    <cellStyle name="40% - 강조색1 9 2" xfId="508" xr:uid="{00000000-0005-0000-0000-0000A3020000}"/>
    <cellStyle name="40% - 강조색1 9 2 2" xfId="509" xr:uid="{00000000-0005-0000-0000-0000A4020000}"/>
    <cellStyle name="40% - 강조색1 9 2 2 2" xfId="17808" xr:uid="{00000000-0005-0000-0000-0000A5020000}"/>
    <cellStyle name="40% - 강조색1 9 2 3" xfId="510" xr:uid="{00000000-0005-0000-0000-0000A6020000}"/>
    <cellStyle name="40% - 강조색1 9 3" xfId="511" xr:uid="{00000000-0005-0000-0000-0000A7020000}"/>
    <cellStyle name="40% - 강조색1 9 3 2" xfId="512" xr:uid="{00000000-0005-0000-0000-0000A8020000}"/>
    <cellStyle name="40% - 강조색1 9 3 3" xfId="513" xr:uid="{00000000-0005-0000-0000-0000A9020000}"/>
    <cellStyle name="40% - 강조색1 9_MUREX PL data" xfId="514" xr:uid="{00000000-0005-0000-0000-0000AA020000}"/>
    <cellStyle name="40% - 강조색2" xfId="29" builtinId="35" hidden="1"/>
    <cellStyle name="40% - 강조색2 10" xfId="515" xr:uid="{00000000-0005-0000-0000-0000AC020000}"/>
    <cellStyle name="40% - 강조색2 10 2" xfId="516" xr:uid="{00000000-0005-0000-0000-0000AD020000}"/>
    <cellStyle name="40% - 강조색2 10 2 2" xfId="517" xr:uid="{00000000-0005-0000-0000-0000AE020000}"/>
    <cellStyle name="40% - 강조색2 10 2 2 2" xfId="17809" xr:uid="{00000000-0005-0000-0000-0000AF020000}"/>
    <cellStyle name="40% - 강조색2 10 2 3" xfId="518" xr:uid="{00000000-0005-0000-0000-0000B0020000}"/>
    <cellStyle name="40% - 강조색2 10 3" xfId="519" xr:uid="{00000000-0005-0000-0000-0000B1020000}"/>
    <cellStyle name="40% - 강조색2 10 3 2" xfId="520" xr:uid="{00000000-0005-0000-0000-0000B2020000}"/>
    <cellStyle name="40% - 강조색2 10 3 3" xfId="521" xr:uid="{00000000-0005-0000-0000-0000B3020000}"/>
    <cellStyle name="40% - 강조색2 10_MUREX PL data" xfId="522" xr:uid="{00000000-0005-0000-0000-0000B4020000}"/>
    <cellStyle name="40% - 강조색2 11" xfId="523" xr:uid="{00000000-0005-0000-0000-0000B5020000}"/>
    <cellStyle name="40% - 강조색2 11 2" xfId="524" xr:uid="{00000000-0005-0000-0000-0000B6020000}"/>
    <cellStyle name="40% - 강조색2 11 2 2" xfId="525" xr:uid="{00000000-0005-0000-0000-0000B7020000}"/>
    <cellStyle name="40% - 강조색2 11 2 2 2" xfId="17810" xr:uid="{00000000-0005-0000-0000-0000B8020000}"/>
    <cellStyle name="40% - 강조색2 11 2 3" xfId="526" xr:uid="{00000000-0005-0000-0000-0000B9020000}"/>
    <cellStyle name="40% - 강조색2 11 3" xfId="527" xr:uid="{00000000-0005-0000-0000-0000BA020000}"/>
    <cellStyle name="40% - 강조색2 11 3 2" xfId="528" xr:uid="{00000000-0005-0000-0000-0000BB020000}"/>
    <cellStyle name="40% - 강조색2 11 3 3" xfId="529" xr:uid="{00000000-0005-0000-0000-0000BC020000}"/>
    <cellStyle name="40% - 강조색2 11_MUREX PL data" xfId="530" xr:uid="{00000000-0005-0000-0000-0000BD020000}"/>
    <cellStyle name="40% - 강조색2 12" xfId="531" xr:uid="{00000000-0005-0000-0000-0000BE020000}"/>
    <cellStyle name="40% - 강조색2 12 2" xfId="532" xr:uid="{00000000-0005-0000-0000-0000BF020000}"/>
    <cellStyle name="40% - 강조색2 12 3" xfId="533" xr:uid="{00000000-0005-0000-0000-0000C0020000}"/>
    <cellStyle name="40% - 강조색2 12 3 2" xfId="17811" xr:uid="{00000000-0005-0000-0000-0000C1020000}"/>
    <cellStyle name="40% - 강조색2 12 3 3" xfId="17812" xr:uid="{00000000-0005-0000-0000-0000C2020000}"/>
    <cellStyle name="40% - 강조색2 13" xfId="534" xr:uid="{00000000-0005-0000-0000-0000C3020000}"/>
    <cellStyle name="40% - 강조색2 13 2" xfId="535" xr:uid="{00000000-0005-0000-0000-0000C4020000}"/>
    <cellStyle name="40% - 강조색2 14" xfId="536" xr:uid="{00000000-0005-0000-0000-0000C5020000}"/>
    <cellStyle name="40% - 강조색2 14 2" xfId="537" xr:uid="{00000000-0005-0000-0000-0000C6020000}"/>
    <cellStyle name="40% - 강조색2 15" xfId="538" xr:uid="{00000000-0005-0000-0000-0000C7020000}"/>
    <cellStyle name="40% - 강조색2 15 2" xfId="17813" xr:uid="{00000000-0005-0000-0000-0000C8020000}"/>
    <cellStyle name="40% - 강조색2 15 3" xfId="17814" xr:uid="{00000000-0005-0000-0000-0000C9020000}"/>
    <cellStyle name="40% - 강조색2 2" xfId="539" xr:uid="{00000000-0005-0000-0000-0000CA020000}"/>
    <cellStyle name="40% - 강조색2 2 2" xfId="17606" xr:uid="{00000000-0005-0000-0000-0000CB020000}"/>
    <cellStyle name="40% - 강조색2 2 2 2" xfId="18418" xr:uid="{00000000-0005-0000-0000-0000CC020000}"/>
    <cellStyle name="40% - 강조색2 2 2 3" xfId="18562" xr:uid="{00000000-0005-0000-0000-0000CD020000}"/>
    <cellStyle name="40% - 강조색2 2 3" xfId="17815" xr:uid="{00000000-0005-0000-0000-0000CE020000}"/>
    <cellStyle name="40% - 강조색2 2 4" xfId="17816" xr:uid="{00000000-0005-0000-0000-0000CF020000}"/>
    <cellStyle name="40% - 강조색2 2 5" xfId="18260" xr:uid="{00000000-0005-0000-0000-0000D0020000}"/>
    <cellStyle name="40% - 강조색2 2 6" xfId="17459" xr:uid="{00000000-0005-0000-0000-0000D1020000}"/>
    <cellStyle name="40% - 강조색2 3" xfId="540" xr:uid="{00000000-0005-0000-0000-0000D2020000}"/>
    <cellStyle name="40% - 강조색2 3 2" xfId="17607" xr:uid="{00000000-0005-0000-0000-0000D3020000}"/>
    <cellStyle name="40% - 강조색2 3 2 2" xfId="18206" xr:uid="{00000000-0005-0000-0000-0000D4020000}"/>
    <cellStyle name="40% - 강조색2 3 3" xfId="18300" xr:uid="{00000000-0005-0000-0000-0000D5020000}"/>
    <cellStyle name="40% - 강조색2 3 4" xfId="18467" xr:uid="{00000000-0005-0000-0000-0000D6020000}"/>
    <cellStyle name="40% - 강조색2 3 5" xfId="17499" xr:uid="{00000000-0005-0000-0000-0000D7020000}"/>
    <cellStyle name="40% - 강조색2 4" xfId="541" xr:uid="{00000000-0005-0000-0000-0000D8020000}"/>
    <cellStyle name="40% - 강조색2 4 2" xfId="542" xr:uid="{00000000-0005-0000-0000-0000D9020000}"/>
    <cellStyle name="40% - 강조색2 4 2 2" xfId="17817" xr:uid="{00000000-0005-0000-0000-0000DA020000}"/>
    <cellStyle name="40% - 강조색2 4 2 3" xfId="17818" xr:uid="{00000000-0005-0000-0000-0000DB020000}"/>
    <cellStyle name="40% - 강조색2 4 3" xfId="543" xr:uid="{00000000-0005-0000-0000-0000DC020000}"/>
    <cellStyle name="40% - 강조색2 4 4" xfId="18351" xr:uid="{00000000-0005-0000-0000-0000DD020000}"/>
    <cellStyle name="40% - 강조색2 4 5" xfId="18519" xr:uid="{00000000-0005-0000-0000-0000DE020000}"/>
    <cellStyle name="40% - 강조색2 4 6" xfId="17554" xr:uid="{00000000-0005-0000-0000-0000DF020000}"/>
    <cellStyle name="40% - 강조색2 5" xfId="544" xr:uid="{00000000-0005-0000-0000-0000E0020000}"/>
    <cellStyle name="40% - 강조색2 5 2" xfId="545" xr:uid="{00000000-0005-0000-0000-0000E1020000}"/>
    <cellStyle name="40% - 강조색2 5 2 2" xfId="17819" xr:uid="{00000000-0005-0000-0000-0000E2020000}"/>
    <cellStyle name="40% - 강조색2 5 2 3" xfId="17820" xr:uid="{00000000-0005-0000-0000-0000E3020000}"/>
    <cellStyle name="40% - 강조색2 5 3" xfId="546" xr:uid="{00000000-0005-0000-0000-0000E4020000}"/>
    <cellStyle name="40% - 강조색2 6" xfId="547" xr:uid="{00000000-0005-0000-0000-0000E5020000}"/>
    <cellStyle name="40% - 강조색2 6 2" xfId="548" xr:uid="{00000000-0005-0000-0000-0000E6020000}"/>
    <cellStyle name="40% - 강조색2 6 2 2" xfId="17821" xr:uid="{00000000-0005-0000-0000-0000E7020000}"/>
    <cellStyle name="40% - 강조색2 6 2 3" xfId="17822" xr:uid="{00000000-0005-0000-0000-0000E8020000}"/>
    <cellStyle name="40% - 강조색2 6 3" xfId="549" xr:uid="{00000000-0005-0000-0000-0000E9020000}"/>
    <cellStyle name="40% - 강조색2 7" xfId="550" xr:uid="{00000000-0005-0000-0000-0000EA020000}"/>
    <cellStyle name="40% - 강조색2 7 2" xfId="551" xr:uid="{00000000-0005-0000-0000-0000EB020000}"/>
    <cellStyle name="40% - 강조색2 7 2 2" xfId="552" xr:uid="{00000000-0005-0000-0000-0000EC020000}"/>
    <cellStyle name="40% - 강조색2 7 2 2 2" xfId="17823" xr:uid="{00000000-0005-0000-0000-0000ED020000}"/>
    <cellStyle name="40% - 강조색2 7 2 3" xfId="553" xr:uid="{00000000-0005-0000-0000-0000EE020000}"/>
    <cellStyle name="40% - 강조색2 7 3" xfId="554" xr:uid="{00000000-0005-0000-0000-0000EF020000}"/>
    <cellStyle name="40% - 강조색2 7 3 2" xfId="555" xr:uid="{00000000-0005-0000-0000-0000F0020000}"/>
    <cellStyle name="40% - 강조색2 7 3 3" xfId="556" xr:uid="{00000000-0005-0000-0000-0000F1020000}"/>
    <cellStyle name="40% - 강조색2 7_MUREX PL data" xfId="557" xr:uid="{00000000-0005-0000-0000-0000F2020000}"/>
    <cellStyle name="40% - 강조색2 8" xfId="558" xr:uid="{00000000-0005-0000-0000-0000F3020000}"/>
    <cellStyle name="40% - 강조색2 8 2" xfId="559" xr:uid="{00000000-0005-0000-0000-0000F4020000}"/>
    <cellStyle name="40% - 강조색2 8 2 2" xfId="560" xr:uid="{00000000-0005-0000-0000-0000F5020000}"/>
    <cellStyle name="40% - 강조색2 8 2 2 2" xfId="17824" xr:uid="{00000000-0005-0000-0000-0000F6020000}"/>
    <cellStyle name="40% - 강조색2 8 2 3" xfId="561" xr:uid="{00000000-0005-0000-0000-0000F7020000}"/>
    <cellStyle name="40% - 강조색2 8 3" xfId="562" xr:uid="{00000000-0005-0000-0000-0000F8020000}"/>
    <cellStyle name="40% - 강조색2 8 3 2" xfId="563" xr:uid="{00000000-0005-0000-0000-0000F9020000}"/>
    <cellStyle name="40% - 강조색2 8 3 3" xfId="564" xr:uid="{00000000-0005-0000-0000-0000FA020000}"/>
    <cellStyle name="40% - 강조색2 8_MUREX PL data" xfId="565" xr:uid="{00000000-0005-0000-0000-0000FB020000}"/>
    <cellStyle name="40% - 강조색2 9" xfId="566" xr:uid="{00000000-0005-0000-0000-0000FC020000}"/>
    <cellStyle name="40% - 강조색2 9 2" xfId="567" xr:uid="{00000000-0005-0000-0000-0000FD020000}"/>
    <cellStyle name="40% - 강조색2 9 2 2" xfId="568" xr:uid="{00000000-0005-0000-0000-0000FE020000}"/>
    <cellStyle name="40% - 강조색2 9 2 2 2" xfId="17825" xr:uid="{00000000-0005-0000-0000-0000FF020000}"/>
    <cellStyle name="40% - 강조색2 9 2 3" xfId="569" xr:uid="{00000000-0005-0000-0000-000000030000}"/>
    <cellStyle name="40% - 강조색2 9 3" xfId="570" xr:uid="{00000000-0005-0000-0000-000001030000}"/>
    <cellStyle name="40% - 강조색2 9 3 2" xfId="571" xr:uid="{00000000-0005-0000-0000-000002030000}"/>
    <cellStyle name="40% - 강조색2 9 3 3" xfId="572" xr:uid="{00000000-0005-0000-0000-000003030000}"/>
    <cellStyle name="40% - 강조색2 9_MUREX PL data" xfId="573" xr:uid="{00000000-0005-0000-0000-000004030000}"/>
    <cellStyle name="40% - 강조색3" xfId="33" builtinId="39" hidden="1"/>
    <cellStyle name="40% - 강조색3 10" xfId="574" xr:uid="{00000000-0005-0000-0000-000006030000}"/>
    <cellStyle name="40% - 강조색3 10 2" xfId="575" xr:uid="{00000000-0005-0000-0000-000007030000}"/>
    <cellStyle name="40% - 강조색3 10 2 2" xfId="576" xr:uid="{00000000-0005-0000-0000-000008030000}"/>
    <cellStyle name="40% - 강조색3 10 2 2 2" xfId="17826" xr:uid="{00000000-0005-0000-0000-000009030000}"/>
    <cellStyle name="40% - 강조색3 10 2 3" xfId="577" xr:uid="{00000000-0005-0000-0000-00000A030000}"/>
    <cellStyle name="40% - 강조색3 10 3" xfId="578" xr:uid="{00000000-0005-0000-0000-00000B030000}"/>
    <cellStyle name="40% - 강조색3 10 3 2" xfId="579" xr:uid="{00000000-0005-0000-0000-00000C030000}"/>
    <cellStyle name="40% - 강조색3 10 3 3" xfId="580" xr:uid="{00000000-0005-0000-0000-00000D030000}"/>
    <cellStyle name="40% - 강조색3 10_MUREX PL data" xfId="581" xr:uid="{00000000-0005-0000-0000-00000E030000}"/>
    <cellStyle name="40% - 강조색3 11" xfId="582" xr:uid="{00000000-0005-0000-0000-00000F030000}"/>
    <cellStyle name="40% - 강조색3 11 2" xfId="583" xr:uid="{00000000-0005-0000-0000-000010030000}"/>
    <cellStyle name="40% - 강조색3 11 2 2" xfId="584" xr:uid="{00000000-0005-0000-0000-000011030000}"/>
    <cellStyle name="40% - 강조색3 11 2 2 2" xfId="17827" xr:uid="{00000000-0005-0000-0000-000012030000}"/>
    <cellStyle name="40% - 강조색3 11 2 3" xfId="585" xr:uid="{00000000-0005-0000-0000-000013030000}"/>
    <cellStyle name="40% - 강조색3 11 3" xfId="586" xr:uid="{00000000-0005-0000-0000-000014030000}"/>
    <cellStyle name="40% - 강조색3 11 3 2" xfId="587" xr:uid="{00000000-0005-0000-0000-000015030000}"/>
    <cellStyle name="40% - 강조색3 11 3 3" xfId="588" xr:uid="{00000000-0005-0000-0000-000016030000}"/>
    <cellStyle name="40% - 강조색3 11_MUREX PL data" xfId="589" xr:uid="{00000000-0005-0000-0000-000017030000}"/>
    <cellStyle name="40% - 강조색3 12" xfId="590" xr:uid="{00000000-0005-0000-0000-000018030000}"/>
    <cellStyle name="40% - 강조색3 12 2" xfId="591" xr:uid="{00000000-0005-0000-0000-000019030000}"/>
    <cellStyle name="40% - 강조색3 12 3" xfId="592" xr:uid="{00000000-0005-0000-0000-00001A030000}"/>
    <cellStyle name="40% - 강조색3 12 3 2" xfId="17828" xr:uid="{00000000-0005-0000-0000-00001B030000}"/>
    <cellStyle name="40% - 강조색3 12 3 3" xfId="17829" xr:uid="{00000000-0005-0000-0000-00001C030000}"/>
    <cellStyle name="40% - 강조색3 13" xfId="593" xr:uid="{00000000-0005-0000-0000-00001D030000}"/>
    <cellStyle name="40% - 강조색3 13 2" xfId="594" xr:uid="{00000000-0005-0000-0000-00001E030000}"/>
    <cellStyle name="40% - 강조색3 14" xfId="595" xr:uid="{00000000-0005-0000-0000-00001F030000}"/>
    <cellStyle name="40% - 강조색3 14 2" xfId="596" xr:uid="{00000000-0005-0000-0000-000020030000}"/>
    <cellStyle name="40% - 강조색3 15" xfId="597" xr:uid="{00000000-0005-0000-0000-000021030000}"/>
    <cellStyle name="40% - 강조색3 15 2" xfId="17830" xr:uid="{00000000-0005-0000-0000-000022030000}"/>
    <cellStyle name="40% - 강조색3 15 3" xfId="17831" xr:uid="{00000000-0005-0000-0000-000023030000}"/>
    <cellStyle name="40% - 강조색3 2" xfId="598" xr:uid="{00000000-0005-0000-0000-000024030000}"/>
    <cellStyle name="40% - 강조색3 2 2" xfId="17608" xr:uid="{00000000-0005-0000-0000-000025030000}"/>
    <cellStyle name="40% - 강조색3 2 2 2" xfId="18419" xr:uid="{00000000-0005-0000-0000-000026030000}"/>
    <cellStyle name="40% - 강조색3 2 2 3" xfId="18563" xr:uid="{00000000-0005-0000-0000-000027030000}"/>
    <cellStyle name="40% - 강조색3 2 3" xfId="17832" xr:uid="{00000000-0005-0000-0000-000028030000}"/>
    <cellStyle name="40% - 강조색3 2 4" xfId="17833" xr:uid="{00000000-0005-0000-0000-000029030000}"/>
    <cellStyle name="40% - 강조색3 2 5" xfId="18261" xr:uid="{00000000-0005-0000-0000-00002A030000}"/>
    <cellStyle name="40% - 강조색3 2 6" xfId="17460" xr:uid="{00000000-0005-0000-0000-00002B030000}"/>
    <cellStyle name="40% - 강조색3 3" xfId="599" xr:uid="{00000000-0005-0000-0000-00002C030000}"/>
    <cellStyle name="40% - 강조색3 3 2" xfId="17609" xr:uid="{00000000-0005-0000-0000-00002D030000}"/>
    <cellStyle name="40% - 강조색3 3 2 2" xfId="18207" xr:uid="{00000000-0005-0000-0000-00002E030000}"/>
    <cellStyle name="40% - 강조색3 3 3" xfId="18301" xr:uid="{00000000-0005-0000-0000-00002F030000}"/>
    <cellStyle name="40% - 강조색3 3 4" xfId="18468" xr:uid="{00000000-0005-0000-0000-000030030000}"/>
    <cellStyle name="40% - 강조색3 3 5" xfId="17500" xr:uid="{00000000-0005-0000-0000-000031030000}"/>
    <cellStyle name="40% - 강조색3 4" xfId="600" xr:uid="{00000000-0005-0000-0000-000032030000}"/>
    <cellStyle name="40% - 강조색3 4 2" xfId="601" xr:uid="{00000000-0005-0000-0000-000033030000}"/>
    <cellStyle name="40% - 강조색3 4 2 2" xfId="17834" xr:uid="{00000000-0005-0000-0000-000034030000}"/>
    <cellStyle name="40% - 강조색3 4 2 3" xfId="17835" xr:uid="{00000000-0005-0000-0000-000035030000}"/>
    <cellStyle name="40% - 강조색3 4 3" xfId="602" xr:uid="{00000000-0005-0000-0000-000036030000}"/>
    <cellStyle name="40% - 강조색3 4 4" xfId="18352" xr:uid="{00000000-0005-0000-0000-000037030000}"/>
    <cellStyle name="40% - 강조색3 4 5" xfId="18520" xr:uid="{00000000-0005-0000-0000-000038030000}"/>
    <cellStyle name="40% - 강조색3 4 6" xfId="17555" xr:uid="{00000000-0005-0000-0000-000039030000}"/>
    <cellStyle name="40% - 강조색3 5" xfId="603" xr:uid="{00000000-0005-0000-0000-00003A030000}"/>
    <cellStyle name="40% - 강조색3 5 2" xfId="604" xr:uid="{00000000-0005-0000-0000-00003B030000}"/>
    <cellStyle name="40% - 강조색3 5 2 2" xfId="17836" xr:uid="{00000000-0005-0000-0000-00003C030000}"/>
    <cellStyle name="40% - 강조색3 5 2 3" xfId="17837" xr:uid="{00000000-0005-0000-0000-00003D030000}"/>
    <cellStyle name="40% - 강조색3 5 3" xfId="605" xr:uid="{00000000-0005-0000-0000-00003E030000}"/>
    <cellStyle name="40% - 강조색3 6" xfId="606" xr:uid="{00000000-0005-0000-0000-00003F030000}"/>
    <cellStyle name="40% - 강조색3 6 2" xfId="607" xr:uid="{00000000-0005-0000-0000-000040030000}"/>
    <cellStyle name="40% - 강조색3 6 2 2" xfId="17838" xr:uid="{00000000-0005-0000-0000-000041030000}"/>
    <cellStyle name="40% - 강조색3 6 2 3" xfId="17839" xr:uid="{00000000-0005-0000-0000-000042030000}"/>
    <cellStyle name="40% - 강조색3 6 3" xfId="608" xr:uid="{00000000-0005-0000-0000-000043030000}"/>
    <cellStyle name="40% - 강조색3 7" xfId="609" xr:uid="{00000000-0005-0000-0000-000044030000}"/>
    <cellStyle name="40% - 강조색3 7 2" xfId="610" xr:uid="{00000000-0005-0000-0000-000045030000}"/>
    <cellStyle name="40% - 강조색3 7 2 2" xfId="611" xr:uid="{00000000-0005-0000-0000-000046030000}"/>
    <cellStyle name="40% - 강조색3 7 2 2 2" xfId="17840" xr:uid="{00000000-0005-0000-0000-000047030000}"/>
    <cellStyle name="40% - 강조색3 7 2 3" xfId="612" xr:uid="{00000000-0005-0000-0000-000048030000}"/>
    <cellStyle name="40% - 강조색3 7 3" xfId="613" xr:uid="{00000000-0005-0000-0000-000049030000}"/>
    <cellStyle name="40% - 강조색3 7 3 2" xfId="614" xr:uid="{00000000-0005-0000-0000-00004A030000}"/>
    <cellStyle name="40% - 강조색3 7 3 3" xfId="615" xr:uid="{00000000-0005-0000-0000-00004B030000}"/>
    <cellStyle name="40% - 강조색3 7_MUREX PL data" xfId="616" xr:uid="{00000000-0005-0000-0000-00004C030000}"/>
    <cellStyle name="40% - 강조색3 8" xfId="617" xr:uid="{00000000-0005-0000-0000-00004D030000}"/>
    <cellStyle name="40% - 강조색3 8 2" xfId="618" xr:uid="{00000000-0005-0000-0000-00004E030000}"/>
    <cellStyle name="40% - 강조색3 8 2 2" xfId="619" xr:uid="{00000000-0005-0000-0000-00004F030000}"/>
    <cellStyle name="40% - 강조색3 8 2 2 2" xfId="17841" xr:uid="{00000000-0005-0000-0000-000050030000}"/>
    <cellStyle name="40% - 강조색3 8 2 3" xfId="620" xr:uid="{00000000-0005-0000-0000-000051030000}"/>
    <cellStyle name="40% - 강조색3 8 3" xfId="621" xr:uid="{00000000-0005-0000-0000-000052030000}"/>
    <cellStyle name="40% - 강조색3 8 3 2" xfId="622" xr:uid="{00000000-0005-0000-0000-000053030000}"/>
    <cellStyle name="40% - 강조색3 8 3 3" xfId="623" xr:uid="{00000000-0005-0000-0000-000054030000}"/>
    <cellStyle name="40% - 강조색3 8_MUREX PL data" xfId="624" xr:uid="{00000000-0005-0000-0000-000055030000}"/>
    <cellStyle name="40% - 강조색3 9" xfId="625" xr:uid="{00000000-0005-0000-0000-000056030000}"/>
    <cellStyle name="40% - 강조색3 9 2" xfId="626" xr:uid="{00000000-0005-0000-0000-000057030000}"/>
    <cellStyle name="40% - 강조색3 9 2 2" xfId="627" xr:uid="{00000000-0005-0000-0000-000058030000}"/>
    <cellStyle name="40% - 강조색3 9 2 2 2" xfId="17842" xr:uid="{00000000-0005-0000-0000-000059030000}"/>
    <cellStyle name="40% - 강조색3 9 2 3" xfId="628" xr:uid="{00000000-0005-0000-0000-00005A030000}"/>
    <cellStyle name="40% - 강조색3 9 3" xfId="629" xr:uid="{00000000-0005-0000-0000-00005B030000}"/>
    <cellStyle name="40% - 강조색3 9 3 2" xfId="630" xr:uid="{00000000-0005-0000-0000-00005C030000}"/>
    <cellStyle name="40% - 강조색3 9 3 3" xfId="631" xr:uid="{00000000-0005-0000-0000-00005D030000}"/>
    <cellStyle name="40% - 강조색3 9_MUREX PL data" xfId="632" xr:uid="{00000000-0005-0000-0000-00005E030000}"/>
    <cellStyle name="40% - 강조색4" xfId="37" builtinId="43" hidden="1"/>
    <cellStyle name="40% - 강조색4 10" xfId="633" xr:uid="{00000000-0005-0000-0000-000060030000}"/>
    <cellStyle name="40% - 강조색4 10 2" xfId="634" xr:uid="{00000000-0005-0000-0000-000061030000}"/>
    <cellStyle name="40% - 강조색4 10 2 2" xfId="635" xr:uid="{00000000-0005-0000-0000-000062030000}"/>
    <cellStyle name="40% - 강조색4 10 2 2 2" xfId="17843" xr:uid="{00000000-0005-0000-0000-000063030000}"/>
    <cellStyle name="40% - 강조색4 10 2 3" xfId="636" xr:uid="{00000000-0005-0000-0000-000064030000}"/>
    <cellStyle name="40% - 강조색4 10 3" xfId="637" xr:uid="{00000000-0005-0000-0000-000065030000}"/>
    <cellStyle name="40% - 강조색4 10 3 2" xfId="638" xr:uid="{00000000-0005-0000-0000-000066030000}"/>
    <cellStyle name="40% - 강조색4 10 3 3" xfId="639" xr:uid="{00000000-0005-0000-0000-000067030000}"/>
    <cellStyle name="40% - 강조색4 10_MUREX PL data" xfId="640" xr:uid="{00000000-0005-0000-0000-000068030000}"/>
    <cellStyle name="40% - 강조색4 11" xfId="641" xr:uid="{00000000-0005-0000-0000-000069030000}"/>
    <cellStyle name="40% - 강조색4 11 2" xfId="642" xr:uid="{00000000-0005-0000-0000-00006A030000}"/>
    <cellStyle name="40% - 강조색4 11 2 2" xfId="643" xr:uid="{00000000-0005-0000-0000-00006B030000}"/>
    <cellStyle name="40% - 강조색4 11 2 2 2" xfId="17844" xr:uid="{00000000-0005-0000-0000-00006C030000}"/>
    <cellStyle name="40% - 강조색4 11 2 3" xfId="644" xr:uid="{00000000-0005-0000-0000-00006D030000}"/>
    <cellStyle name="40% - 강조색4 11 3" xfId="645" xr:uid="{00000000-0005-0000-0000-00006E030000}"/>
    <cellStyle name="40% - 강조색4 11 3 2" xfId="646" xr:uid="{00000000-0005-0000-0000-00006F030000}"/>
    <cellStyle name="40% - 강조색4 11 3 3" xfId="647" xr:uid="{00000000-0005-0000-0000-000070030000}"/>
    <cellStyle name="40% - 강조색4 11_MUREX PL data" xfId="648" xr:uid="{00000000-0005-0000-0000-000071030000}"/>
    <cellStyle name="40% - 강조색4 12" xfId="649" xr:uid="{00000000-0005-0000-0000-000072030000}"/>
    <cellStyle name="40% - 강조색4 12 2" xfId="650" xr:uid="{00000000-0005-0000-0000-000073030000}"/>
    <cellStyle name="40% - 강조색4 12 3" xfId="651" xr:uid="{00000000-0005-0000-0000-000074030000}"/>
    <cellStyle name="40% - 강조색4 12 3 2" xfId="17845" xr:uid="{00000000-0005-0000-0000-000075030000}"/>
    <cellStyle name="40% - 강조색4 12 3 3" xfId="17846" xr:uid="{00000000-0005-0000-0000-000076030000}"/>
    <cellStyle name="40% - 강조색4 13" xfId="652" xr:uid="{00000000-0005-0000-0000-000077030000}"/>
    <cellStyle name="40% - 강조색4 13 2" xfId="653" xr:uid="{00000000-0005-0000-0000-000078030000}"/>
    <cellStyle name="40% - 강조색4 14" xfId="654" xr:uid="{00000000-0005-0000-0000-000079030000}"/>
    <cellStyle name="40% - 강조색4 14 2" xfId="655" xr:uid="{00000000-0005-0000-0000-00007A030000}"/>
    <cellStyle name="40% - 강조색4 15" xfId="656" xr:uid="{00000000-0005-0000-0000-00007B030000}"/>
    <cellStyle name="40% - 강조색4 15 2" xfId="17847" xr:uid="{00000000-0005-0000-0000-00007C030000}"/>
    <cellStyle name="40% - 강조색4 15 3" xfId="17848" xr:uid="{00000000-0005-0000-0000-00007D030000}"/>
    <cellStyle name="40% - 강조색4 2" xfId="657" xr:uid="{00000000-0005-0000-0000-00007E030000}"/>
    <cellStyle name="40% - 강조색4 2 2" xfId="17610" xr:uid="{00000000-0005-0000-0000-00007F030000}"/>
    <cellStyle name="40% - 강조색4 2 2 2" xfId="18420" xr:uid="{00000000-0005-0000-0000-000080030000}"/>
    <cellStyle name="40% - 강조색4 2 2 3" xfId="18564" xr:uid="{00000000-0005-0000-0000-000081030000}"/>
    <cellStyle name="40% - 강조색4 2 3" xfId="17849" xr:uid="{00000000-0005-0000-0000-000082030000}"/>
    <cellStyle name="40% - 강조색4 2 4" xfId="17850" xr:uid="{00000000-0005-0000-0000-000083030000}"/>
    <cellStyle name="40% - 강조색4 2 5" xfId="18262" xr:uid="{00000000-0005-0000-0000-000084030000}"/>
    <cellStyle name="40% - 강조색4 2 6" xfId="17461" xr:uid="{00000000-0005-0000-0000-000085030000}"/>
    <cellStyle name="40% - 강조색4 3" xfId="658" xr:uid="{00000000-0005-0000-0000-000086030000}"/>
    <cellStyle name="40% - 강조색4 3 2" xfId="17611" xr:uid="{00000000-0005-0000-0000-000087030000}"/>
    <cellStyle name="40% - 강조색4 3 2 2" xfId="18208" xr:uid="{00000000-0005-0000-0000-000088030000}"/>
    <cellStyle name="40% - 강조색4 3 3" xfId="18302" xr:uid="{00000000-0005-0000-0000-000089030000}"/>
    <cellStyle name="40% - 강조색4 3 4" xfId="18469" xr:uid="{00000000-0005-0000-0000-00008A030000}"/>
    <cellStyle name="40% - 강조색4 3 5" xfId="17501" xr:uid="{00000000-0005-0000-0000-00008B030000}"/>
    <cellStyle name="40% - 강조색4 4" xfId="659" xr:uid="{00000000-0005-0000-0000-00008C030000}"/>
    <cellStyle name="40% - 강조색4 4 2" xfId="660" xr:uid="{00000000-0005-0000-0000-00008D030000}"/>
    <cellStyle name="40% - 강조색4 4 2 2" xfId="17851" xr:uid="{00000000-0005-0000-0000-00008E030000}"/>
    <cellStyle name="40% - 강조색4 4 2 3" xfId="17852" xr:uid="{00000000-0005-0000-0000-00008F030000}"/>
    <cellStyle name="40% - 강조색4 4 3" xfId="661" xr:uid="{00000000-0005-0000-0000-000090030000}"/>
    <cellStyle name="40% - 강조색4 4 4" xfId="18353" xr:uid="{00000000-0005-0000-0000-000091030000}"/>
    <cellStyle name="40% - 강조색4 4 5" xfId="18521" xr:uid="{00000000-0005-0000-0000-000092030000}"/>
    <cellStyle name="40% - 강조색4 4 6" xfId="17556" xr:uid="{00000000-0005-0000-0000-000093030000}"/>
    <cellStyle name="40% - 강조색4 5" xfId="662" xr:uid="{00000000-0005-0000-0000-000094030000}"/>
    <cellStyle name="40% - 강조색4 5 2" xfId="663" xr:uid="{00000000-0005-0000-0000-000095030000}"/>
    <cellStyle name="40% - 강조색4 5 2 2" xfId="17853" xr:uid="{00000000-0005-0000-0000-000096030000}"/>
    <cellStyle name="40% - 강조색4 5 2 3" xfId="17854" xr:uid="{00000000-0005-0000-0000-000097030000}"/>
    <cellStyle name="40% - 강조색4 5 3" xfId="664" xr:uid="{00000000-0005-0000-0000-000098030000}"/>
    <cellStyle name="40% - 강조색4 6" xfId="665" xr:uid="{00000000-0005-0000-0000-000099030000}"/>
    <cellStyle name="40% - 강조색4 6 2" xfId="666" xr:uid="{00000000-0005-0000-0000-00009A030000}"/>
    <cellStyle name="40% - 강조색4 6 2 2" xfId="17855" xr:uid="{00000000-0005-0000-0000-00009B030000}"/>
    <cellStyle name="40% - 강조색4 6 2 3" xfId="17856" xr:uid="{00000000-0005-0000-0000-00009C030000}"/>
    <cellStyle name="40% - 강조색4 6 3" xfId="667" xr:uid="{00000000-0005-0000-0000-00009D030000}"/>
    <cellStyle name="40% - 강조색4 7" xfId="668" xr:uid="{00000000-0005-0000-0000-00009E030000}"/>
    <cellStyle name="40% - 강조색4 7 2" xfId="669" xr:uid="{00000000-0005-0000-0000-00009F030000}"/>
    <cellStyle name="40% - 강조색4 7 2 2" xfId="670" xr:uid="{00000000-0005-0000-0000-0000A0030000}"/>
    <cellStyle name="40% - 강조색4 7 2 2 2" xfId="17857" xr:uid="{00000000-0005-0000-0000-0000A1030000}"/>
    <cellStyle name="40% - 강조색4 7 2 3" xfId="671" xr:uid="{00000000-0005-0000-0000-0000A2030000}"/>
    <cellStyle name="40% - 강조색4 7 3" xfId="672" xr:uid="{00000000-0005-0000-0000-0000A3030000}"/>
    <cellStyle name="40% - 강조색4 7 3 2" xfId="673" xr:uid="{00000000-0005-0000-0000-0000A4030000}"/>
    <cellStyle name="40% - 강조색4 7 3 3" xfId="674" xr:uid="{00000000-0005-0000-0000-0000A5030000}"/>
    <cellStyle name="40% - 강조색4 7_MUREX PL data" xfId="675" xr:uid="{00000000-0005-0000-0000-0000A6030000}"/>
    <cellStyle name="40% - 강조색4 8" xfId="676" xr:uid="{00000000-0005-0000-0000-0000A7030000}"/>
    <cellStyle name="40% - 강조색4 8 2" xfId="677" xr:uid="{00000000-0005-0000-0000-0000A8030000}"/>
    <cellStyle name="40% - 강조색4 8 2 2" xfId="678" xr:uid="{00000000-0005-0000-0000-0000A9030000}"/>
    <cellStyle name="40% - 강조색4 8 2 2 2" xfId="17858" xr:uid="{00000000-0005-0000-0000-0000AA030000}"/>
    <cellStyle name="40% - 강조색4 8 2 3" xfId="679" xr:uid="{00000000-0005-0000-0000-0000AB030000}"/>
    <cellStyle name="40% - 강조색4 8 3" xfId="680" xr:uid="{00000000-0005-0000-0000-0000AC030000}"/>
    <cellStyle name="40% - 강조색4 8 3 2" xfId="681" xr:uid="{00000000-0005-0000-0000-0000AD030000}"/>
    <cellStyle name="40% - 강조색4 8 3 3" xfId="682" xr:uid="{00000000-0005-0000-0000-0000AE030000}"/>
    <cellStyle name="40% - 강조색4 8_MUREX PL data" xfId="683" xr:uid="{00000000-0005-0000-0000-0000AF030000}"/>
    <cellStyle name="40% - 강조색4 9" xfId="684" xr:uid="{00000000-0005-0000-0000-0000B0030000}"/>
    <cellStyle name="40% - 강조색4 9 2" xfId="685" xr:uid="{00000000-0005-0000-0000-0000B1030000}"/>
    <cellStyle name="40% - 강조색4 9 2 2" xfId="686" xr:uid="{00000000-0005-0000-0000-0000B2030000}"/>
    <cellStyle name="40% - 강조색4 9 2 2 2" xfId="17859" xr:uid="{00000000-0005-0000-0000-0000B3030000}"/>
    <cellStyle name="40% - 강조색4 9 2 3" xfId="687" xr:uid="{00000000-0005-0000-0000-0000B4030000}"/>
    <cellStyle name="40% - 강조색4 9 3" xfId="688" xr:uid="{00000000-0005-0000-0000-0000B5030000}"/>
    <cellStyle name="40% - 강조색4 9 3 2" xfId="689" xr:uid="{00000000-0005-0000-0000-0000B6030000}"/>
    <cellStyle name="40% - 강조색4 9 3 3" xfId="690" xr:uid="{00000000-0005-0000-0000-0000B7030000}"/>
    <cellStyle name="40% - 강조색4 9_MUREX PL data" xfId="691" xr:uid="{00000000-0005-0000-0000-0000B8030000}"/>
    <cellStyle name="40% - 강조색5" xfId="41" builtinId="47" hidden="1"/>
    <cellStyle name="40% - 강조색5 10" xfId="692" xr:uid="{00000000-0005-0000-0000-0000BA030000}"/>
    <cellStyle name="40% - 강조색5 10 2" xfId="693" xr:uid="{00000000-0005-0000-0000-0000BB030000}"/>
    <cellStyle name="40% - 강조색5 10 2 2" xfId="694" xr:uid="{00000000-0005-0000-0000-0000BC030000}"/>
    <cellStyle name="40% - 강조색5 10 2 2 2" xfId="17860" xr:uid="{00000000-0005-0000-0000-0000BD030000}"/>
    <cellStyle name="40% - 강조색5 10 2 3" xfId="695" xr:uid="{00000000-0005-0000-0000-0000BE030000}"/>
    <cellStyle name="40% - 강조색5 10 3" xfId="696" xr:uid="{00000000-0005-0000-0000-0000BF030000}"/>
    <cellStyle name="40% - 강조색5 10 3 2" xfId="697" xr:uid="{00000000-0005-0000-0000-0000C0030000}"/>
    <cellStyle name="40% - 강조색5 10 3 3" xfId="698" xr:uid="{00000000-0005-0000-0000-0000C1030000}"/>
    <cellStyle name="40% - 강조색5 10_MUREX PL data" xfId="699" xr:uid="{00000000-0005-0000-0000-0000C2030000}"/>
    <cellStyle name="40% - 강조색5 11" xfId="700" xr:uid="{00000000-0005-0000-0000-0000C3030000}"/>
    <cellStyle name="40% - 강조색5 11 2" xfId="701" xr:uid="{00000000-0005-0000-0000-0000C4030000}"/>
    <cellStyle name="40% - 강조색5 11 2 2" xfId="702" xr:uid="{00000000-0005-0000-0000-0000C5030000}"/>
    <cellStyle name="40% - 강조색5 11 2 2 2" xfId="17861" xr:uid="{00000000-0005-0000-0000-0000C6030000}"/>
    <cellStyle name="40% - 강조색5 11 2 3" xfId="703" xr:uid="{00000000-0005-0000-0000-0000C7030000}"/>
    <cellStyle name="40% - 강조색5 11 3" xfId="704" xr:uid="{00000000-0005-0000-0000-0000C8030000}"/>
    <cellStyle name="40% - 강조색5 11 3 2" xfId="705" xr:uid="{00000000-0005-0000-0000-0000C9030000}"/>
    <cellStyle name="40% - 강조색5 11 3 3" xfId="706" xr:uid="{00000000-0005-0000-0000-0000CA030000}"/>
    <cellStyle name="40% - 강조색5 11_MUREX PL data" xfId="707" xr:uid="{00000000-0005-0000-0000-0000CB030000}"/>
    <cellStyle name="40% - 강조색5 12" xfId="708" xr:uid="{00000000-0005-0000-0000-0000CC030000}"/>
    <cellStyle name="40% - 강조색5 12 2" xfId="709" xr:uid="{00000000-0005-0000-0000-0000CD030000}"/>
    <cellStyle name="40% - 강조색5 12 3" xfId="710" xr:uid="{00000000-0005-0000-0000-0000CE030000}"/>
    <cellStyle name="40% - 강조색5 12 3 2" xfId="17862" xr:uid="{00000000-0005-0000-0000-0000CF030000}"/>
    <cellStyle name="40% - 강조색5 12 3 3" xfId="17863" xr:uid="{00000000-0005-0000-0000-0000D0030000}"/>
    <cellStyle name="40% - 강조색5 13" xfId="711" xr:uid="{00000000-0005-0000-0000-0000D1030000}"/>
    <cellStyle name="40% - 강조색5 13 2" xfId="712" xr:uid="{00000000-0005-0000-0000-0000D2030000}"/>
    <cellStyle name="40% - 강조색5 14" xfId="713" xr:uid="{00000000-0005-0000-0000-0000D3030000}"/>
    <cellStyle name="40% - 강조색5 14 2" xfId="714" xr:uid="{00000000-0005-0000-0000-0000D4030000}"/>
    <cellStyle name="40% - 강조색5 15" xfId="715" xr:uid="{00000000-0005-0000-0000-0000D5030000}"/>
    <cellStyle name="40% - 강조색5 15 2" xfId="17864" xr:uid="{00000000-0005-0000-0000-0000D6030000}"/>
    <cellStyle name="40% - 강조색5 15 3" xfId="17865" xr:uid="{00000000-0005-0000-0000-0000D7030000}"/>
    <cellStyle name="40% - 강조색5 2" xfId="716" xr:uid="{00000000-0005-0000-0000-0000D8030000}"/>
    <cellStyle name="40% - 강조색5 2 2" xfId="17612" xr:uid="{00000000-0005-0000-0000-0000D9030000}"/>
    <cellStyle name="40% - 강조색5 2 2 2" xfId="18421" xr:uid="{00000000-0005-0000-0000-0000DA030000}"/>
    <cellStyle name="40% - 강조색5 2 2 3" xfId="18565" xr:uid="{00000000-0005-0000-0000-0000DB030000}"/>
    <cellStyle name="40% - 강조색5 2 3" xfId="17866" xr:uid="{00000000-0005-0000-0000-0000DC030000}"/>
    <cellStyle name="40% - 강조색5 2 4" xfId="17867" xr:uid="{00000000-0005-0000-0000-0000DD030000}"/>
    <cellStyle name="40% - 강조색5 2 5" xfId="18263" xr:uid="{00000000-0005-0000-0000-0000DE030000}"/>
    <cellStyle name="40% - 강조색5 2 6" xfId="17462" xr:uid="{00000000-0005-0000-0000-0000DF030000}"/>
    <cellStyle name="40% - 강조색5 3" xfId="717" xr:uid="{00000000-0005-0000-0000-0000E0030000}"/>
    <cellStyle name="40% - 강조색5 3 2" xfId="17613" xr:uid="{00000000-0005-0000-0000-0000E1030000}"/>
    <cellStyle name="40% - 강조색5 3 2 2" xfId="18209" xr:uid="{00000000-0005-0000-0000-0000E2030000}"/>
    <cellStyle name="40% - 강조색5 3 3" xfId="18303" xr:uid="{00000000-0005-0000-0000-0000E3030000}"/>
    <cellStyle name="40% - 강조색5 3 4" xfId="18470" xr:uid="{00000000-0005-0000-0000-0000E4030000}"/>
    <cellStyle name="40% - 강조색5 3 5" xfId="17502" xr:uid="{00000000-0005-0000-0000-0000E5030000}"/>
    <cellStyle name="40% - 강조색5 4" xfId="718" xr:uid="{00000000-0005-0000-0000-0000E6030000}"/>
    <cellStyle name="40% - 강조색5 4 2" xfId="719" xr:uid="{00000000-0005-0000-0000-0000E7030000}"/>
    <cellStyle name="40% - 강조색5 4 2 2" xfId="17868" xr:uid="{00000000-0005-0000-0000-0000E8030000}"/>
    <cellStyle name="40% - 강조색5 4 2 3" xfId="17869" xr:uid="{00000000-0005-0000-0000-0000E9030000}"/>
    <cellStyle name="40% - 강조색5 4 3" xfId="720" xr:uid="{00000000-0005-0000-0000-0000EA030000}"/>
    <cellStyle name="40% - 강조색5 4 4" xfId="18354" xr:uid="{00000000-0005-0000-0000-0000EB030000}"/>
    <cellStyle name="40% - 강조색5 4 5" xfId="18522" xr:uid="{00000000-0005-0000-0000-0000EC030000}"/>
    <cellStyle name="40% - 강조색5 4 6" xfId="17557" xr:uid="{00000000-0005-0000-0000-0000ED030000}"/>
    <cellStyle name="40% - 강조색5 5" xfId="721" xr:uid="{00000000-0005-0000-0000-0000EE030000}"/>
    <cellStyle name="40% - 강조색5 5 2" xfId="722" xr:uid="{00000000-0005-0000-0000-0000EF030000}"/>
    <cellStyle name="40% - 강조색5 5 2 2" xfId="17870" xr:uid="{00000000-0005-0000-0000-0000F0030000}"/>
    <cellStyle name="40% - 강조색5 5 2 3" xfId="17871" xr:uid="{00000000-0005-0000-0000-0000F1030000}"/>
    <cellStyle name="40% - 강조색5 5 3" xfId="723" xr:uid="{00000000-0005-0000-0000-0000F2030000}"/>
    <cellStyle name="40% - 강조색5 6" xfId="724" xr:uid="{00000000-0005-0000-0000-0000F3030000}"/>
    <cellStyle name="40% - 강조색5 6 2" xfId="725" xr:uid="{00000000-0005-0000-0000-0000F4030000}"/>
    <cellStyle name="40% - 강조색5 6 2 2" xfId="17872" xr:uid="{00000000-0005-0000-0000-0000F5030000}"/>
    <cellStyle name="40% - 강조색5 6 2 3" xfId="17873" xr:uid="{00000000-0005-0000-0000-0000F6030000}"/>
    <cellStyle name="40% - 강조색5 6 3" xfId="726" xr:uid="{00000000-0005-0000-0000-0000F7030000}"/>
    <cellStyle name="40% - 강조색5 7" xfId="727" xr:uid="{00000000-0005-0000-0000-0000F8030000}"/>
    <cellStyle name="40% - 강조색5 7 2" xfId="728" xr:uid="{00000000-0005-0000-0000-0000F9030000}"/>
    <cellStyle name="40% - 강조색5 7 2 2" xfId="729" xr:uid="{00000000-0005-0000-0000-0000FA030000}"/>
    <cellStyle name="40% - 강조색5 7 2 2 2" xfId="17874" xr:uid="{00000000-0005-0000-0000-0000FB030000}"/>
    <cellStyle name="40% - 강조색5 7 2 3" xfId="730" xr:uid="{00000000-0005-0000-0000-0000FC030000}"/>
    <cellStyle name="40% - 강조색5 7 3" xfId="731" xr:uid="{00000000-0005-0000-0000-0000FD030000}"/>
    <cellStyle name="40% - 강조색5 7 3 2" xfId="732" xr:uid="{00000000-0005-0000-0000-0000FE030000}"/>
    <cellStyle name="40% - 강조색5 7 3 3" xfId="733" xr:uid="{00000000-0005-0000-0000-0000FF030000}"/>
    <cellStyle name="40% - 강조색5 7_MUREX PL data" xfId="734" xr:uid="{00000000-0005-0000-0000-000000040000}"/>
    <cellStyle name="40% - 강조색5 8" xfId="735" xr:uid="{00000000-0005-0000-0000-000001040000}"/>
    <cellStyle name="40% - 강조색5 8 2" xfId="736" xr:uid="{00000000-0005-0000-0000-000002040000}"/>
    <cellStyle name="40% - 강조색5 8 2 2" xfId="737" xr:uid="{00000000-0005-0000-0000-000003040000}"/>
    <cellStyle name="40% - 강조색5 8 2 2 2" xfId="17875" xr:uid="{00000000-0005-0000-0000-000004040000}"/>
    <cellStyle name="40% - 강조색5 8 2 3" xfId="738" xr:uid="{00000000-0005-0000-0000-000005040000}"/>
    <cellStyle name="40% - 강조색5 8 3" xfId="739" xr:uid="{00000000-0005-0000-0000-000006040000}"/>
    <cellStyle name="40% - 강조색5 8 3 2" xfId="740" xr:uid="{00000000-0005-0000-0000-000007040000}"/>
    <cellStyle name="40% - 강조색5 8 3 3" xfId="741" xr:uid="{00000000-0005-0000-0000-000008040000}"/>
    <cellStyle name="40% - 강조색5 8_MUREX PL data" xfId="742" xr:uid="{00000000-0005-0000-0000-000009040000}"/>
    <cellStyle name="40% - 강조색5 9" xfId="743" xr:uid="{00000000-0005-0000-0000-00000A040000}"/>
    <cellStyle name="40% - 강조색5 9 2" xfId="744" xr:uid="{00000000-0005-0000-0000-00000B040000}"/>
    <cellStyle name="40% - 강조색5 9 2 2" xfId="745" xr:uid="{00000000-0005-0000-0000-00000C040000}"/>
    <cellStyle name="40% - 강조색5 9 2 2 2" xfId="17876" xr:uid="{00000000-0005-0000-0000-00000D040000}"/>
    <cellStyle name="40% - 강조색5 9 2 3" xfId="746" xr:uid="{00000000-0005-0000-0000-00000E040000}"/>
    <cellStyle name="40% - 강조색5 9 3" xfId="747" xr:uid="{00000000-0005-0000-0000-00000F040000}"/>
    <cellStyle name="40% - 강조색5 9 3 2" xfId="748" xr:uid="{00000000-0005-0000-0000-000010040000}"/>
    <cellStyle name="40% - 강조색5 9 3 3" xfId="749" xr:uid="{00000000-0005-0000-0000-000011040000}"/>
    <cellStyle name="40% - 강조색5 9_MUREX PL data" xfId="750" xr:uid="{00000000-0005-0000-0000-000012040000}"/>
    <cellStyle name="40% - 강조색6" xfId="45" builtinId="51" hidden="1"/>
    <cellStyle name="40% - 강조색6 10" xfId="751" xr:uid="{00000000-0005-0000-0000-000014040000}"/>
    <cellStyle name="40% - 강조색6 10 2" xfId="752" xr:uid="{00000000-0005-0000-0000-000015040000}"/>
    <cellStyle name="40% - 강조색6 10 2 2" xfId="753" xr:uid="{00000000-0005-0000-0000-000016040000}"/>
    <cellStyle name="40% - 강조색6 10 2 2 2" xfId="17877" xr:uid="{00000000-0005-0000-0000-000017040000}"/>
    <cellStyle name="40% - 강조색6 10 2 3" xfId="754" xr:uid="{00000000-0005-0000-0000-000018040000}"/>
    <cellStyle name="40% - 강조색6 10 3" xfId="755" xr:uid="{00000000-0005-0000-0000-000019040000}"/>
    <cellStyle name="40% - 강조색6 10 3 2" xfId="756" xr:uid="{00000000-0005-0000-0000-00001A040000}"/>
    <cellStyle name="40% - 강조색6 10 3 3" xfId="757" xr:uid="{00000000-0005-0000-0000-00001B040000}"/>
    <cellStyle name="40% - 강조색6 10_MUREX PL data" xfId="758" xr:uid="{00000000-0005-0000-0000-00001C040000}"/>
    <cellStyle name="40% - 강조색6 11" xfId="759" xr:uid="{00000000-0005-0000-0000-00001D040000}"/>
    <cellStyle name="40% - 강조색6 11 2" xfId="760" xr:uid="{00000000-0005-0000-0000-00001E040000}"/>
    <cellStyle name="40% - 강조색6 11 2 2" xfId="761" xr:uid="{00000000-0005-0000-0000-00001F040000}"/>
    <cellStyle name="40% - 강조색6 11 2 2 2" xfId="17878" xr:uid="{00000000-0005-0000-0000-000020040000}"/>
    <cellStyle name="40% - 강조색6 11 2 3" xfId="762" xr:uid="{00000000-0005-0000-0000-000021040000}"/>
    <cellStyle name="40% - 강조색6 11 3" xfId="763" xr:uid="{00000000-0005-0000-0000-000022040000}"/>
    <cellStyle name="40% - 강조색6 11 3 2" xfId="764" xr:uid="{00000000-0005-0000-0000-000023040000}"/>
    <cellStyle name="40% - 강조색6 11 3 3" xfId="765" xr:uid="{00000000-0005-0000-0000-000024040000}"/>
    <cellStyle name="40% - 강조색6 11_MUREX PL data" xfId="766" xr:uid="{00000000-0005-0000-0000-000025040000}"/>
    <cellStyle name="40% - 강조색6 12" xfId="767" xr:uid="{00000000-0005-0000-0000-000026040000}"/>
    <cellStyle name="40% - 강조색6 12 2" xfId="768" xr:uid="{00000000-0005-0000-0000-000027040000}"/>
    <cellStyle name="40% - 강조색6 12 3" xfId="769" xr:uid="{00000000-0005-0000-0000-000028040000}"/>
    <cellStyle name="40% - 강조색6 12 3 2" xfId="17879" xr:uid="{00000000-0005-0000-0000-000029040000}"/>
    <cellStyle name="40% - 강조색6 12 3 3" xfId="17880" xr:uid="{00000000-0005-0000-0000-00002A040000}"/>
    <cellStyle name="40% - 강조색6 13" xfId="770" xr:uid="{00000000-0005-0000-0000-00002B040000}"/>
    <cellStyle name="40% - 강조색6 13 2" xfId="771" xr:uid="{00000000-0005-0000-0000-00002C040000}"/>
    <cellStyle name="40% - 강조색6 14" xfId="772" xr:uid="{00000000-0005-0000-0000-00002D040000}"/>
    <cellStyle name="40% - 강조색6 14 2" xfId="773" xr:uid="{00000000-0005-0000-0000-00002E040000}"/>
    <cellStyle name="40% - 강조색6 15" xfId="774" xr:uid="{00000000-0005-0000-0000-00002F040000}"/>
    <cellStyle name="40% - 강조색6 15 2" xfId="17881" xr:uid="{00000000-0005-0000-0000-000030040000}"/>
    <cellStyle name="40% - 강조색6 15 3" xfId="17882" xr:uid="{00000000-0005-0000-0000-000031040000}"/>
    <cellStyle name="40% - 강조색6 2" xfId="775" xr:uid="{00000000-0005-0000-0000-000032040000}"/>
    <cellStyle name="40% - 강조색6 2 2" xfId="17614" xr:uid="{00000000-0005-0000-0000-000033040000}"/>
    <cellStyle name="40% - 강조색6 2 2 2" xfId="18422" xr:uid="{00000000-0005-0000-0000-000034040000}"/>
    <cellStyle name="40% - 강조색6 2 2 3" xfId="18566" xr:uid="{00000000-0005-0000-0000-000035040000}"/>
    <cellStyle name="40% - 강조색6 2 3" xfId="17883" xr:uid="{00000000-0005-0000-0000-000036040000}"/>
    <cellStyle name="40% - 강조색6 2 4" xfId="17884" xr:uid="{00000000-0005-0000-0000-000037040000}"/>
    <cellStyle name="40% - 강조색6 2 5" xfId="18264" xr:uid="{00000000-0005-0000-0000-000038040000}"/>
    <cellStyle name="40% - 강조색6 2 6" xfId="17463" xr:uid="{00000000-0005-0000-0000-000039040000}"/>
    <cellStyle name="40% - 강조색6 3" xfId="776" xr:uid="{00000000-0005-0000-0000-00003A040000}"/>
    <cellStyle name="40% - 강조색6 3 2" xfId="17615" xr:uid="{00000000-0005-0000-0000-00003B040000}"/>
    <cellStyle name="40% - 강조색6 3 2 2" xfId="18210" xr:uid="{00000000-0005-0000-0000-00003C040000}"/>
    <cellStyle name="40% - 강조색6 3 3" xfId="18304" xr:uid="{00000000-0005-0000-0000-00003D040000}"/>
    <cellStyle name="40% - 강조색6 3 4" xfId="18471" xr:uid="{00000000-0005-0000-0000-00003E040000}"/>
    <cellStyle name="40% - 강조색6 3 5" xfId="17503" xr:uid="{00000000-0005-0000-0000-00003F040000}"/>
    <cellStyle name="40% - 강조색6 4" xfId="777" xr:uid="{00000000-0005-0000-0000-000040040000}"/>
    <cellStyle name="40% - 강조색6 4 2" xfId="778" xr:uid="{00000000-0005-0000-0000-000041040000}"/>
    <cellStyle name="40% - 강조색6 4 2 2" xfId="17885" xr:uid="{00000000-0005-0000-0000-000042040000}"/>
    <cellStyle name="40% - 강조색6 4 2 3" xfId="17886" xr:uid="{00000000-0005-0000-0000-000043040000}"/>
    <cellStyle name="40% - 강조색6 4 3" xfId="779" xr:uid="{00000000-0005-0000-0000-000044040000}"/>
    <cellStyle name="40% - 강조색6 4 4" xfId="18355" xr:uid="{00000000-0005-0000-0000-000045040000}"/>
    <cellStyle name="40% - 강조색6 4 5" xfId="18523" xr:uid="{00000000-0005-0000-0000-000046040000}"/>
    <cellStyle name="40% - 강조색6 4 6" xfId="17558" xr:uid="{00000000-0005-0000-0000-000047040000}"/>
    <cellStyle name="40% - 강조색6 5" xfId="780" xr:uid="{00000000-0005-0000-0000-000048040000}"/>
    <cellStyle name="40% - 강조색6 5 2" xfId="781" xr:uid="{00000000-0005-0000-0000-000049040000}"/>
    <cellStyle name="40% - 강조색6 5 2 2" xfId="17887" xr:uid="{00000000-0005-0000-0000-00004A040000}"/>
    <cellStyle name="40% - 강조색6 5 2 3" xfId="17888" xr:uid="{00000000-0005-0000-0000-00004B040000}"/>
    <cellStyle name="40% - 강조색6 5 3" xfId="782" xr:uid="{00000000-0005-0000-0000-00004C040000}"/>
    <cellStyle name="40% - 강조색6 6" xfId="783" xr:uid="{00000000-0005-0000-0000-00004D040000}"/>
    <cellStyle name="40% - 강조색6 6 2" xfId="784" xr:uid="{00000000-0005-0000-0000-00004E040000}"/>
    <cellStyle name="40% - 강조색6 6 2 2" xfId="17889" xr:uid="{00000000-0005-0000-0000-00004F040000}"/>
    <cellStyle name="40% - 강조색6 6 2 3" xfId="17890" xr:uid="{00000000-0005-0000-0000-000050040000}"/>
    <cellStyle name="40% - 강조색6 6 3" xfId="785" xr:uid="{00000000-0005-0000-0000-000051040000}"/>
    <cellStyle name="40% - 강조색6 7" xfId="786" xr:uid="{00000000-0005-0000-0000-000052040000}"/>
    <cellStyle name="40% - 강조색6 7 2" xfId="787" xr:uid="{00000000-0005-0000-0000-000053040000}"/>
    <cellStyle name="40% - 강조색6 7 2 2" xfId="788" xr:uid="{00000000-0005-0000-0000-000054040000}"/>
    <cellStyle name="40% - 강조색6 7 2 2 2" xfId="17891" xr:uid="{00000000-0005-0000-0000-000055040000}"/>
    <cellStyle name="40% - 강조색6 7 2 3" xfId="789" xr:uid="{00000000-0005-0000-0000-000056040000}"/>
    <cellStyle name="40% - 강조색6 7 3" xfId="790" xr:uid="{00000000-0005-0000-0000-000057040000}"/>
    <cellStyle name="40% - 강조색6 7 3 2" xfId="791" xr:uid="{00000000-0005-0000-0000-000058040000}"/>
    <cellStyle name="40% - 강조색6 7 3 3" xfId="792" xr:uid="{00000000-0005-0000-0000-000059040000}"/>
    <cellStyle name="40% - 강조색6 7_MUREX PL data" xfId="793" xr:uid="{00000000-0005-0000-0000-00005A040000}"/>
    <cellStyle name="40% - 강조색6 8" xfId="794" xr:uid="{00000000-0005-0000-0000-00005B040000}"/>
    <cellStyle name="40% - 강조색6 8 2" xfId="795" xr:uid="{00000000-0005-0000-0000-00005C040000}"/>
    <cellStyle name="40% - 강조색6 8 2 2" xfId="796" xr:uid="{00000000-0005-0000-0000-00005D040000}"/>
    <cellStyle name="40% - 강조색6 8 2 2 2" xfId="17892" xr:uid="{00000000-0005-0000-0000-00005E040000}"/>
    <cellStyle name="40% - 강조색6 8 2 3" xfId="797" xr:uid="{00000000-0005-0000-0000-00005F040000}"/>
    <cellStyle name="40% - 강조색6 8 3" xfId="798" xr:uid="{00000000-0005-0000-0000-000060040000}"/>
    <cellStyle name="40% - 강조색6 8 3 2" xfId="799" xr:uid="{00000000-0005-0000-0000-000061040000}"/>
    <cellStyle name="40% - 강조색6 8 3 3" xfId="800" xr:uid="{00000000-0005-0000-0000-000062040000}"/>
    <cellStyle name="40% - 강조색6 8_MUREX PL data" xfId="801" xr:uid="{00000000-0005-0000-0000-000063040000}"/>
    <cellStyle name="40% - 강조색6 9" xfId="802" xr:uid="{00000000-0005-0000-0000-000064040000}"/>
    <cellStyle name="40% - 강조색6 9 2" xfId="803" xr:uid="{00000000-0005-0000-0000-000065040000}"/>
    <cellStyle name="40% - 강조색6 9 2 2" xfId="804" xr:uid="{00000000-0005-0000-0000-000066040000}"/>
    <cellStyle name="40% - 강조색6 9 2 2 2" xfId="17893" xr:uid="{00000000-0005-0000-0000-000067040000}"/>
    <cellStyle name="40% - 강조색6 9 2 3" xfId="805" xr:uid="{00000000-0005-0000-0000-000068040000}"/>
    <cellStyle name="40% - 강조색6 9 3" xfId="806" xr:uid="{00000000-0005-0000-0000-000069040000}"/>
    <cellStyle name="40% - 강조색6 9 3 2" xfId="807" xr:uid="{00000000-0005-0000-0000-00006A040000}"/>
    <cellStyle name="40% - 강조색6 9 3 3" xfId="808" xr:uid="{00000000-0005-0000-0000-00006B040000}"/>
    <cellStyle name="40% - 강조색6 9_MUREX PL data" xfId="809" xr:uid="{00000000-0005-0000-0000-00006C040000}"/>
    <cellStyle name="60% - Accent1" xfId="810" xr:uid="{00000000-0005-0000-0000-00006D040000}"/>
    <cellStyle name="60% - Accent2" xfId="811" xr:uid="{00000000-0005-0000-0000-00006E040000}"/>
    <cellStyle name="60% - Accent3" xfId="812" xr:uid="{00000000-0005-0000-0000-00006F040000}"/>
    <cellStyle name="60% - Accent4" xfId="813" xr:uid="{00000000-0005-0000-0000-000070040000}"/>
    <cellStyle name="60% - Accent5" xfId="814" xr:uid="{00000000-0005-0000-0000-000071040000}"/>
    <cellStyle name="60% - Accent6" xfId="815" xr:uid="{00000000-0005-0000-0000-000072040000}"/>
    <cellStyle name="60% - 강조색1" xfId="26" builtinId="32" hidden="1"/>
    <cellStyle name="60% - 강조색1 10" xfId="816" xr:uid="{00000000-0005-0000-0000-000074040000}"/>
    <cellStyle name="60% - 강조색1 10 2" xfId="817" xr:uid="{00000000-0005-0000-0000-000075040000}"/>
    <cellStyle name="60% - 강조색1 10 2 2" xfId="818" xr:uid="{00000000-0005-0000-0000-000076040000}"/>
    <cellStyle name="60% - 강조색1 10 2 3" xfId="819" xr:uid="{00000000-0005-0000-0000-000077040000}"/>
    <cellStyle name="60% - 강조색1 10 3" xfId="820" xr:uid="{00000000-0005-0000-0000-000078040000}"/>
    <cellStyle name="60% - 강조색1 10 3 2" xfId="821" xr:uid="{00000000-0005-0000-0000-000079040000}"/>
    <cellStyle name="60% - 강조색1 10 3 3" xfId="822" xr:uid="{00000000-0005-0000-0000-00007A040000}"/>
    <cellStyle name="60% - 강조색1 10_MUREX PL data" xfId="823" xr:uid="{00000000-0005-0000-0000-00007B040000}"/>
    <cellStyle name="60% - 강조색1 11" xfId="824" xr:uid="{00000000-0005-0000-0000-00007C040000}"/>
    <cellStyle name="60% - 강조색1 11 2" xfId="825" xr:uid="{00000000-0005-0000-0000-00007D040000}"/>
    <cellStyle name="60% - 강조색1 11 2 2" xfId="826" xr:uid="{00000000-0005-0000-0000-00007E040000}"/>
    <cellStyle name="60% - 강조색1 11 2 3" xfId="827" xr:uid="{00000000-0005-0000-0000-00007F040000}"/>
    <cellStyle name="60% - 강조색1 11 3" xfId="828" xr:uid="{00000000-0005-0000-0000-000080040000}"/>
    <cellStyle name="60% - 강조색1 11 3 2" xfId="829" xr:uid="{00000000-0005-0000-0000-000081040000}"/>
    <cellStyle name="60% - 강조색1 11 3 3" xfId="830" xr:uid="{00000000-0005-0000-0000-000082040000}"/>
    <cellStyle name="60% - 강조색1 11_MUREX PL data" xfId="831" xr:uid="{00000000-0005-0000-0000-000083040000}"/>
    <cellStyle name="60% - 강조색1 12" xfId="832" xr:uid="{00000000-0005-0000-0000-000084040000}"/>
    <cellStyle name="60% - 강조색1 12 2" xfId="833" xr:uid="{00000000-0005-0000-0000-000085040000}"/>
    <cellStyle name="60% - 강조색1 12 3" xfId="834" xr:uid="{00000000-0005-0000-0000-000086040000}"/>
    <cellStyle name="60% - 강조색1 13" xfId="835" xr:uid="{00000000-0005-0000-0000-000087040000}"/>
    <cellStyle name="60% - 강조색1 13 2" xfId="836" xr:uid="{00000000-0005-0000-0000-000088040000}"/>
    <cellStyle name="60% - 강조색1 14" xfId="837" xr:uid="{00000000-0005-0000-0000-000089040000}"/>
    <cellStyle name="60% - 강조색1 14 2" xfId="838" xr:uid="{00000000-0005-0000-0000-00008A040000}"/>
    <cellStyle name="60% - 강조색1 15" xfId="839" xr:uid="{00000000-0005-0000-0000-00008B040000}"/>
    <cellStyle name="60% - 강조색1 2" xfId="840" xr:uid="{00000000-0005-0000-0000-00008C040000}"/>
    <cellStyle name="60% - 강조색1 2 2" xfId="17616" xr:uid="{00000000-0005-0000-0000-00008D040000}"/>
    <cellStyle name="60% - 강조색1 2 2 2" xfId="18423" xr:uid="{00000000-0005-0000-0000-00008E040000}"/>
    <cellStyle name="60% - 강조색1 2 2 3" xfId="18567" xr:uid="{00000000-0005-0000-0000-00008F040000}"/>
    <cellStyle name="60% - 강조색1 2 3" xfId="17894" xr:uid="{00000000-0005-0000-0000-000090040000}"/>
    <cellStyle name="60% - 강조색1 2 4" xfId="17895" xr:uid="{00000000-0005-0000-0000-000091040000}"/>
    <cellStyle name="60% - 강조색1 2 5" xfId="18265" xr:uid="{00000000-0005-0000-0000-000092040000}"/>
    <cellStyle name="60% - 강조색1 2 6" xfId="17464" xr:uid="{00000000-0005-0000-0000-000093040000}"/>
    <cellStyle name="60% - 강조색1 3" xfId="841" xr:uid="{00000000-0005-0000-0000-000094040000}"/>
    <cellStyle name="60% - 강조색1 3 2" xfId="17617" xr:uid="{00000000-0005-0000-0000-000095040000}"/>
    <cellStyle name="60% - 강조색1 3 2 2" xfId="18211" xr:uid="{00000000-0005-0000-0000-000096040000}"/>
    <cellStyle name="60% - 강조색1 3 3" xfId="18305" xr:uid="{00000000-0005-0000-0000-000097040000}"/>
    <cellStyle name="60% - 강조색1 3 4" xfId="18472" xr:uid="{00000000-0005-0000-0000-000098040000}"/>
    <cellStyle name="60% - 강조색1 3 5" xfId="17504" xr:uid="{00000000-0005-0000-0000-000099040000}"/>
    <cellStyle name="60% - 강조색1 4" xfId="842" xr:uid="{00000000-0005-0000-0000-00009A040000}"/>
    <cellStyle name="60% - 강조색1 4 2" xfId="843" xr:uid="{00000000-0005-0000-0000-00009B040000}"/>
    <cellStyle name="60% - 강조색1 4 3" xfId="844" xr:uid="{00000000-0005-0000-0000-00009C040000}"/>
    <cellStyle name="60% - 강조색1 4 4" xfId="18356" xr:uid="{00000000-0005-0000-0000-00009D040000}"/>
    <cellStyle name="60% - 강조색1 4 5" xfId="18524" xr:uid="{00000000-0005-0000-0000-00009E040000}"/>
    <cellStyle name="60% - 강조색1 4 6" xfId="17559" xr:uid="{00000000-0005-0000-0000-00009F040000}"/>
    <cellStyle name="60% - 강조색1 5" xfId="845" xr:uid="{00000000-0005-0000-0000-0000A0040000}"/>
    <cellStyle name="60% - 강조색1 5 2" xfId="846" xr:uid="{00000000-0005-0000-0000-0000A1040000}"/>
    <cellStyle name="60% - 강조색1 5 3" xfId="847" xr:uid="{00000000-0005-0000-0000-0000A2040000}"/>
    <cellStyle name="60% - 강조색1 6" xfId="848" xr:uid="{00000000-0005-0000-0000-0000A3040000}"/>
    <cellStyle name="60% - 강조색1 6 2" xfId="849" xr:uid="{00000000-0005-0000-0000-0000A4040000}"/>
    <cellStyle name="60% - 강조색1 6 3" xfId="850" xr:uid="{00000000-0005-0000-0000-0000A5040000}"/>
    <cellStyle name="60% - 강조색1 7" xfId="851" xr:uid="{00000000-0005-0000-0000-0000A6040000}"/>
    <cellStyle name="60% - 강조색1 7 2" xfId="852" xr:uid="{00000000-0005-0000-0000-0000A7040000}"/>
    <cellStyle name="60% - 강조색1 7 2 2" xfId="853" xr:uid="{00000000-0005-0000-0000-0000A8040000}"/>
    <cellStyle name="60% - 강조색1 7 2 3" xfId="854" xr:uid="{00000000-0005-0000-0000-0000A9040000}"/>
    <cellStyle name="60% - 강조색1 7 3" xfId="855" xr:uid="{00000000-0005-0000-0000-0000AA040000}"/>
    <cellStyle name="60% - 강조색1 7 3 2" xfId="856" xr:uid="{00000000-0005-0000-0000-0000AB040000}"/>
    <cellStyle name="60% - 강조색1 7 3 3" xfId="857" xr:uid="{00000000-0005-0000-0000-0000AC040000}"/>
    <cellStyle name="60% - 강조색1 7_MUREX PL data" xfId="858" xr:uid="{00000000-0005-0000-0000-0000AD040000}"/>
    <cellStyle name="60% - 강조색1 8" xfId="859" xr:uid="{00000000-0005-0000-0000-0000AE040000}"/>
    <cellStyle name="60% - 강조색1 8 2" xfId="860" xr:uid="{00000000-0005-0000-0000-0000AF040000}"/>
    <cellStyle name="60% - 강조색1 8 2 2" xfId="861" xr:uid="{00000000-0005-0000-0000-0000B0040000}"/>
    <cellStyle name="60% - 강조색1 8 2 3" xfId="862" xr:uid="{00000000-0005-0000-0000-0000B1040000}"/>
    <cellStyle name="60% - 강조색1 8 3" xfId="863" xr:uid="{00000000-0005-0000-0000-0000B2040000}"/>
    <cellStyle name="60% - 강조색1 8 3 2" xfId="864" xr:uid="{00000000-0005-0000-0000-0000B3040000}"/>
    <cellStyle name="60% - 강조색1 8 3 3" xfId="865" xr:uid="{00000000-0005-0000-0000-0000B4040000}"/>
    <cellStyle name="60% - 강조색1 8_MUREX PL data" xfId="866" xr:uid="{00000000-0005-0000-0000-0000B5040000}"/>
    <cellStyle name="60% - 강조색1 9" xfId="867" xr:uid="{00000000-0005-0000-0000-0000B6040000}"/>
    <cellStyle name="60% - 강조색1 9 2" xfId="868" xr:uid="{00000000-0005-0000-0000-0000B7040000}"/>
    <cellStyle name="60% - 강조색1 9 2 2" xfId="869" xr:uid="{00000000-0005-0000-0000-0000B8040000}"/>
    <cellStyle name="60% - 강조색1 9 2 3" xfId="870" xr:uid="{00000000-0005-0000-0000-0000B9040000}"/>
    <cellStyle name="60% - 강조색1 9 3" xfId="871" xr:uid="{00000000-0005-0000-0000-0000BA040000}"/>
    <cellStyle name="60% - 강조색1 9 3 2" xfId="872" xr:uid="{00000000-0005-0000-0000-0000BB040000}"/>
    <cellStyle name="60% - 강조색1 9 3 3" xfId="873" xr:uid="{00000000-0005-0000-0000-0000BC040000}"/>
    <cellStyle name="60% - 강조색1 9_MUREX PL data" xfId="874" xr:uid="{00000000-0005-0000-0000-0000BD040000}"/>
    <cellStyle name="60% - 강조색2" xfId="30" builtinId="36" hidden="1"/>
    <cellStyle name="60% - 강조색2 10" xfId="875" xr:uid="{00000000-0005-0000-0000-0000BF040000}"/>
    <cellStyle name="60% - 강조색2 10 2" xfId="876" xr:uid="{00000000-0005-0000-0000-0000C0040000}"/>
    <cellStyle name="60% - 강조색2 10 2 2" xfId="877" xr:uid="{00000000-0005-0000-0000-0000C1040000}"/>
    <cellStyle name="60% - 강조색2 10 2 3" xfId="878" xr:uid="{00000000-0005-0000-0000-0000C2040000}"/>
    <cellStyle name="60% - 강조색2 10 3" xfId="879" xr:uid="{00000000-0005-0000-0000-0000C3040000}"/>
    <cellStyle name="60% - 강조색2 10 3 2" xfId="880" xr:uid="{00000000-0005-0000-0000-0000C4040000}"/>
    <cellStyle name="60% - 강조색2 10 3 3" xfId="881" xr:uid="{00000000-0005-0000-0000-0000C5040000}"/>
    <cellStyle name="60% - 강조색2 10_MUREX PL data" xfId="882" xr:uid="{00000000-0005-0000-0000-0000C6040000}"/>
    <cellStyle name="60% - 강조색2 11" xfId="883" xr:uid="{00000000-0005-0000-0000-0000C7040000}"/>
    <cellStyle name="60% - 강조색2 11 2" xfId="884" xr:uid="{00000000-0005-0000-0000-0000C8040000}"/>
    <cellStyle name="60% - 강조색2 11 2 2" xfId="885" xr:uid="{00000000-0005-0000-0000-0000C9040000}"/>
    <cellStyle name="60% - 강조색2 11 2 3" xfId="886" xr:uid="{00000000-0005-0000-0000-0000CA040000}"/>
    <cellStyle name="60% - 강조색2 11 3" xfId="887" xr:uid="{00000000-0005-0000-0000-0000CB040000}"/>
    <cellStyle name="60% - 강조색2 11 3 2" xfId="888" xr:uid="{00000000-0005-0000-0000-0000CC040000}"/>
    <cellStyle name="60% - 강조색2 11 3 3" xfId="889" xr:uid="{00000000-0005-0000-0000-0000CD040000}"/>
    <cellStyle name="60% - 강조색2 11_MUREX PL data" xfId="890" xr:uid="{00000000-0005-0000-0000-0000CE040000}"/>
    <cellStyle name="60% - 강조색2 12" xfId="891" xr:uid="{00000000-0005-0000-0000-0000CF040000}"/>
    <cellStyle name="60% - 강조색2 12 2" xfId="892" xr:uid="{00000000-0005-0000-0000-0000D0040000}"/>
    <cellStyle name="60% - 강조색2 12 3" xfId="893" xr:uid="{00000000-0005-0000-0000-0000D1040000}"/>
    <cellStyle name="60% - 강조색2 13" xfId="894" xr:uid="{00000000-0005-0000-0000-0000D2040000}"/>
    <cellStyle name="60% - 강조색2 13 2" xfId="895" xr:uid="{00000000-0005-0000-0000-0000D3040000}"/>
    <cellStyle name="60% - 강조색2 14" xfId="896" xr:uid="{00000000-0005-0000-0000-0000D4040000}"/>
    <cellStyle name="60% - 강조색2 14 2" xfId="897" xr:uid="{00000000-0005-0000-0000-0000D5040000}"/>
    <cellStyle name="60% - 강조색2 15" xfId="898" xr:uid="{00000000-0005-0000-0000-0000D6040000}"/>
    <cellStyle name="60% - 강조색2 2" xfId="899" xr:uid="{00000000-0005-0000-0000-0000D7040000}"/>
    <cellStyle name="60% - 강조색2 2 2" xfId="17618" xr:uid="{00000000-0005-0000-0000-0000D8040000}"/>
    <cellStyle name="60% - 강조색2 2 2 2" xfId="18424" xr:uid="{00000000-0005-0000-0000-0000D9040000}"/>
    <cellStyle name="60% - 강조색2 2 2 3" xfId="18568" xr:uid="{00000000-0005-0000-0000-0000DA040000}"/>
    <cellStyle name="60% - 강조색2 2 3" xfId="17896" xr:uid="{00000000-0005-0000-0000-0000DB040000}"/>
    <cellStyle name="60% - 강조색2 2 4" xfId="17897" xr:uid="{00000000-0005-0000-0000-0000DC040000}"/>
    <cellStyle name="60% - 강조색2 2 5" xfId="18266" xr:uid="{00000000-0005-0000-0000-0000DD040000}"/>
    <cellStyle name="60% - 강조색2 2 6" xfId="17465" xr:uid="{00000000-0005-0000-0000-0000DE040000}"/>
    <cellStyle name="60% - 강조색2 3" xfId="900" xr:uid="{00000000-0005-0000-0000-0000DF040000}"/>
    <cellStyle name="60% - 강조색2 3 2" xfId="17619" xr:uid="{00000000-0005-0000-0000-0000E0040000}"/>
    <cellStyle name="60% - 강조색2 3 2 2" xfId="18212" xr:uid="{00000000-0005-0000-0000-0000E1040000}"/>
    <cellStyle name="60% - 강조색2 3 3" xfId="18306" xr:uid="{00000000-0005-0000-0000-0000E2040000}"/>
    <cellStyle name="60% - 강조색2 3 4" xfId="18473" xr:uid="{00000000-0005-0000-0000-0000E3040000}"/>
    <cellStyle name="60% - 강조색2 3 5" xfId="17505" xr:uid="{00000000-0005-0000-0000-0000E4040000}"/>
    <cellStyle name="60% - 강조색2 4" xfId="901" xr:uid="{00000000-0005-0000-0000-0000E5040000}"/>
    <cellStyle name="60% - 강조색2 4 2" xfId="902" xr:uid="{00000000-0005-0000-0000-0000E6040000}"/>
    <cellStyle name="60% - 강조색2 4 3" xfId="903" xr:uid="{00000000-0005-0000-0000-0000E7040000}"/>
    <cellStyle name="60% - 강조색2 4 4" xfId="18357" xr:uid="{00000000-0005-0000-0000-0000E8040000}"/>
    <cellStyle name="60% - 강조색2 4 5" xfId="18525" xr:uid="{00000000-0005-0000-0000-0000E9040000}"/>
    <cellStyle name="60% - 강조색2 4 6" xfId="17560" xr:uid="{00000000-0005-0000-0000-0000EA040000}"/>
    <cellStyle name="60% - 강조색2 5" xfId="904" xr:uid="{00000000-0005-0000-0000-0000EB040000}"/>
    <cellStyle name="60% - 강조색2 5 2" xfId="905" xr:uid="{00000000-0005-0000-0000-0000EC040000}"/>
    <cellStyle name="60% - 강조색2 5 3" xfId="906" xr:uid="{00000000-0005-0000-0000-0000ED040000}"/>
    <cellStyle name="60% - 강조색2 6" xfId="907" xr:uid="{00000000-0005-0000-0000-0000EE040000}"/>
    <cellStyle name="60% - 강조색2 6 2" xfId="908" xr:uid="{00000000-0005-0000-0000-0000EF040000}"/>
    <cellStyle name="60% - 강조색2 6 3" xfId="909" xr:uid="{00000000-0005-0000-0000-0000F0040000}"/>
    <cellStyle name="60% - 강조색2 7" xfId="910" xr:uid="{00000000-0005-0000-0000-0000F1040000}"/>
    <cellStyle name="60% - 강조색2 7 2" xfId="911" xr:uid="{00000000-0005-0000-0000-0000F2040000}"/>
    <cellStyle name="60% - 강조색2 7 2 2" xfId="912" xr:uid="{00000000-0005-0000-0000-0000F3040000}"/>
    <cellStyle name="60% - 강조색2 7 2 3" xfId="913" xr:uid="{00000000-0005-0000-0000-0000F4040000}"/>
    <cellStyle name="60% - 강조색2 7 3" xfId="914" xr:uid="{00000000-0005-0000-0000-0000F5040000}"/>
    <cellStyle name="60% - 강조색2 7 3 2" xfId="915" xr:uid="{00000000-0005-0000-0000-0000F6040000}"/>
    <cellStyle name="60% - 강조색2 7 3 3" xfId="916" xr:uid="{00000000-0005-0000-0000-0000F7040000}"/>
    <cellStyle name="60% - 강조색2 7_MUREX PL data" xfId="917" xr:uid="{00000000-0005-0000-0000-0000F8040000}"/>
    <cellStyle name="60% - 강조색2 8" xfId="918" xr:uid="{00000000-0005-0000-0000-0000F9040000}"/>
    <cellStyle name="60% - 강조색2 8 2" xfId="919" xr:uid="{00000000-0005-0000-0000-0000FA040000}"/>
    <cellStyle name="60% - 강조색2 8 2 2" xfId="920" xr:uid="{00000000-0005-0000-0000-0000FB040000}"/>
    <cellStyle name="60% - 강조색2 8 2 3" xfId="921" xr:uid="{00000000-0005-0000-0000-0000FC040000}"/>
    <cellStyle name="60% - 강조색2 8 3" xfId="922" xr:uid="{00000000-0005-0000-0000-0000FD040000}"/>
    <cellStyle name="60% - 강조색2 8 3 2" xfId="923" xr:uid="{00000000-0005-0000-0000-0000FE040000}"/>
    <cellStyle name="60% - 강조색2 8 3 3" xfId="924" xr:uid="{00000000-0005-0000-0000-0000FF040000}"/>
    <cellStyle name="60% - 강조색2 8_MUREX PL data" xfId="925" xr:uid="{00000000-0005-0000-0000-000000050000}"/>
    <cellStyle name="60% - 강조색2 9" xfId="926" xr:uid="{00000000-0005-0000-0000-000001050000}"/>
    <cellStyle name="60% - 강조색2 9 2" xfId="927" xr:uid="{00000000-0005-0000-0000-000002050000}"/>
    <cellStyle name="60% - 강조색2 9 2 2" xfId="928" xr:uid="{00000000-0005-0000-0000-000003050000}"/>
    <cellStyle name="60% - 강조색2 9 2 3" xfId="929" xr:uid="{00000000-0005-0000-0000-000004050000}"/>
    <cellStyle name="60% - 강조색2 9 3" xfId="930" xr:uid="{00000000-0005-0000-0000-000005050000}"/>
    <cellStyle name="60% - 강조색2 9 3 2" xfId="931" xr:uid="{00000000-0005-0000-0000-000006050000}"/>
    <cellStyle name="60% - 강조색2 9 3 3" xfId="932" xr:uid="{00000000-0005-0000-0000-000007050000}"/>
    <cellStyle name="60% - 강조색2 9_MUREX PL data" xfId="933" xr:uid="{00000000-0005-0000-0000-000008050000}"/>
    <cellStyle name="60% - 강조색3" xfId="34" builtinId="40" hidden="1"/>
    <cellStyle name="60% - 강조색3 10" xfId="934" xr:uid="{00000000-0005-0000-0000-00000A050000}"/>
    <cellStyle name="60% - 강조색3 10 2" xfId="935" xr:uid="{00000000-0005-0000-0000-00000B050000}"/>
    <cellStyle name="60% - 강조색3 10 2 2" xfId="936" xr:uid="{00000000-0005-0000-0000-00000C050000}"/>
    <cellStyle name="60% - 강조색3 10 2 3" xfId="937" xr:uid="{00000000-0005-0000-0000-00000D050000}"/>
    <cellStyle name="60% - 강조색3 10 3" xfId="938" xr:uid="{00000000-0005-0000-0000-00000E050000}"/>
    <cellStyle name="60% - 강조색3 10 3 2" xfId="939" xr:uid="{00000000-0005-0000-0000-00000F050000}"/>
    <cellStyle name="60% - 강조색3 10 3 3" xfId="940" xr:uid="{00000000-0005-0000-0000-000010050000}"/>
    <cellStyle name="60% - 강조색3 10_MUREX PL data" xfId="941" xr:uid="{00000000-0005-0000-0000-000011050000}"/>
    <cellStyle name="60% - 강조색3 11" xfId="942" xr:uid="{00000000-0005-0000-0000-000012050000}"/>
    <cellStyle name="60% - 강조색3 11 2" xfId="943" xr:uid="{00000000-0005-0000-0000-000013050000}"/>
    <cellStyle name="60% - 강조색3 11 2 2" xfId="944" xr:uid="{00000000-0005-0000-0000-000014050000}"/>
    <cellStyle name="60% - 강조색3 11 2 3" xfId="945" xr:uid="{00000000-0005-0000-0000-000015050000}"/>
    <cellStyle name="60% - 강조색3 11 3" xfId="946" xr:uid="{00000000-0005-0000-0000-000016050000}"/>
    <cellStyle name="60% - 강조색3 11 3 2" xfId="947" xr:uid="{00000000-0005-0000-0000-000017050000}"/>
    <cellStyle name="60% - 강조색3 11 3 3" xfId="948" xr:uid="{00000000-0005-0000-0000-000018050000}"/>
    <cellStyle name="60% - 강조색3 11_MUREX PL data" xfId="949" xr:uid="{00000000-0005-0000-0000-000019050000}"/>
    <cellStyle name="60% - 강조색3 12" xfId="950" xr:uid="{00000000-0005-0000-0000-00001A050000}"/>
    <cellStyle name="60% - 강조색3 12 2" xfId="951" xr:uid="{00000000-0005-0000-0000-00001B050000}"/>
    <cellStyle name="60% - 강조색3 12 3" xfId="952" xr:uid="{00000000-0005-0000-0000-00001C050000}"/>
    <cellStyle name="60% - 강조색3 13" xfId="953" xr:uid="{00000000-0005-0000-0000-00001D050000}"/>
    <cellStyle name="60% - 강조색3 13 2" xfId="954" xr:uid="{00000000-0005-0000-0000-00001E050000}"/>
    <cellStyle name="60% - 강조색3 14" xfId="955" xr:uid="{00000000-0005-0000-0000-00001F050000}"/>
    <cellStyle name="60% - 강조색3 14 2" xfId="956" xr:uid="{00000000-0005-0000-0000-000020050000}"/>
    <cellStyle name="60% - 강조색3 15" xfId="957" xr:uid="{00000000-0005-0000-0000-000021050000}"/>
    <cellStyle name="60% - 강조색3 2" xfId="958" xr:uid="{00000000-0005-0000-0000-000022050000}"/>
    <cellStyle name="60% - 강조색3 2 2" xfId="17620" xr:uid="{00000000-0005-0000-0000-000023050000}"/>
    <cellStyle name="60% - 강조색3 2 2 2" xfId="18425" xr:uid="{00000000-0005-0000-0000-000024050000}"/>
    <cellStyle name="60% - 강조색3 2 2 3" xfId="18569" xr:uid="{00000000-0005-0000-0000-000025050000}"/>
    <cellStyle name="60% - 강조색3 2 3" xfId="17898" xr:uid="{00000000-0005-0000-0000-000026050000}"/>
    <cellStyle name="60% - 강조색3 2 4" xfId="17899" xr:uid="{00000000-0005-0000-0000-000027050000}"/>
    <cellStyle name="60% - 강조색3 2 5" xfId="18267" xr:uid="{00000000-0005-0000-0000-000028050000}"/>
    <cellStyle name="60% - 강조색3 2 6" xfId="17466" xr:uid="{00000000-0005-0000-0000-000029050000}"/>
    <cellStyle name="60% - 강조색3 3" xfId="959" xr:uid="{00000000-0005-0000-0000-00002A050000}"/>
    <cellStyle name="60% - 강조색3 3 2" xfId="17621" xr:uid="{00000000-0005-0000-0000-00002B050000}"/>
    <cellStyle name="60% - 강조색3 3 2 2" xfId="18213" xr:uid="{00000000-0005-0000-0000-00002C050000}"/>
    <cellStyle name="60% - 강조색3 3 3" xfId="18307" xr:uid="{00000000-0005-0000-0000-00002D050000}"/>
    <cellStyle name="60% - 강조색3 3 4" xfId="18474" xr:uid="{00000000-0005-0000-0000-00002E050000}"/>
    <cellStyle name="60% - 강조색3 3 5" xfId="17506" xr:uid="{00000000-0005-0000-0000-00002F050000}"/>
    <cellStyle name="60% - 강조색3 4" xfId="960" xr:uid="{00000000-0005-0000-0000-000030050000}"/>
    <cellStyle name="60% - 강조색3 4 2" xfId="961" xr:uid="{00000000-0005-0000-0000-000031050000}"/>
    <cellStyle name="60% - 강조색3 4 3" xfId="962" xr:uid="{00000000-0005-0000-0000-000032050000}"/>
    <cellStyle name="60% - 강조색3 4 4" xfId="18358" xr:uid="{00000000-0005-0000-0000-000033050000}"/>
    <cellStyle name="60% - 강조색3 4 5" xfId="18526" xr:uid="{00000000-0005-0000-0000-000034050000}"/>
    <cellStyle name="60% - 강조색3 4 6" xfId="17561" xr:uid="{00000000-0005-0000-0000-000035050000}"/>
    <cellStyle name="60% - 강조색3 5" xfId="963" xr:uid="{00000000-0005-0000-0000-000036050000}"/>
    <cellStyle name="60% - 강조색3 5 2" xfId="964" xr:uid="{00000000-0005-0000-0000-000037050000}"/>
    <cellStyle name="60% - 강조색3 5 3" xfId="965" xr:uid="{00000000-0005-0000-0000-000038050000}"/>
    <cellStyle name="60% - 강조색3 6" xfId="966" xr:uid="{00000000-0005-0000-0000-000039050000}"/>
    <cellStyle name="60% - 강조색3 6 2" xfId="967" xr:uid="{00000000-0005-0000-0000-00003A050000}"/>
    <cellStyle name="60% - 강조색3 6 3" xfId="968" xr:uid="{00000000-0005-0000-0000-00003B050000}"/>
    <cellStyle name="60% - 강조색3 7" xfId="969" xr:uid="{00000000-0005-0000-0000-00003C050000}"/>
    <cellStyle name="60% - 강조색3 7 2" xfId="970" xr:uid="{00000000-0005-0000-0000-00003D050000}"/>
    <cellStyle name="60% - 강조색3 7 2 2" xfId="971" xr:uid="{00000000-0005-0000-0000-00003E050000}"/>
    <cellStyle name="60% - 강조색3 7 2 3" xfId="972" xr:uid="{00000000-0005-0000-0000-00003F050000}"/>
    <cellStyle name="60% - 강조색3 7 3" xfId="973" xr:uid="{00000000-0005-0000-0000-000040050000}"/>
    <cellStyle name="60% - 강조색3 7 3 2" xfId="974" xr:uid="{00000000-0005-0000-0000-000041050000}"/>
    <cellStyle name="60% - 강조색3 7 3 3" xfId="975" xr:uid="{00000000-0005-0000-0000-000042050000}"/>
    <cellStyle name="60% - 강조색3 7_MUREX PL data" xfId="976" xr:uid="{00000000-0005-0000-0000-000043050000}"/>
    <cellStyle name="60% - 강조색3 8" xfId="977" xr:uid="{00000000-0005-0000-0000-000044050000}"/>
    <cellStyle name="60% - 강조색3 8 2" xfId="978" xr:uid="{00000000-0005-0000-0000-000045050000}"/>
    <cellStyle name="60% - 강조색3 8 2 2" xfId="979" xr:uid="{00000000-0005-0000-0000-000046050000}"/>
    <cellStyle name="60% - 강조색3 8 2 3" xfId="980" xr:uid="{00000000-0005-0000-0000-000047050000}"/>
    <cellStyle name="60% - 강조색3 8 3" xfId="981" xr:uid="{00000000-0005-0000-0000-000048050000}"/>
    <cellStyle name="60% - 강조색3 8 3 2" xfId="982" xr:uid="{00000000-0005-0000-0000-000049050000}"/>
    <cellStyle name="60% - 강조색3 8 3 3" xfId="983" xr:uid="{00000000-0005-0000-0000-00004A050000}"/>
    <cellStyle name="60% - 강조색3 8_MUREX PL data" xfId="984" xr:uid="{00000000-0005-0000-0000-00004B050000}"/>
    <cellStyle name="60% - 강조색3 9" xfId="985" xr:uid="{00000000-0005-0000-0000-00004C050000}"/>
    <cellStyle name="60% - 강조색3 9 2" xfId="986" xr:uid="{00000000-0005-0000-0000-00004D050000}"/>
    <cellStyle name="60% - 강조색3 9 2 2" xfId="987" xr:uid="{00000000-0005-0000-0000-00004E050000}"/>
    <cellStyle name="60% - 강조색3 9 2 3" xfId="988" xr:uid="{00000000-0005-0000-0000-00004F050000}"/>
    <cellStyle name="60% - 강조색3 9 3" xfId="989" xr:uid="{00000000-0005-0000-0000-000050050000}"/>
    <cellStyle name="60% - 강조색3 9 3 2" xfId="990" xr:uid="{00000000-0005-0000-0000-000051050000}"/>
    <cellStyle name="60% - 강조색3 9 3 3" xfId="991" xr:uid="{00000000-0005-0000-0000-000052050000}"/>
    <cellStyle name="60% - 강조색3 9_MUREX PL data" xfId="992" xr:uid="{00000000-0005-0000-0000-000053050000}"/>
    <cellStyle name="60% - 강조색4" xfId="38" builtinId="44" hidden="1"/>
    <cellStyle name="60% - 강조색4 10" xfId="993" xr:uid="{00000000-0005-0000-0000-000055050000}"/>
    <cellStyle name="60% - 강조색4 10 2" xfId="994" xr:uid="{00000000-0005-0000-0000-000056050000}"/>
    <cellStyle name="60% - 강조색4 10 2 2" xfId="995" xr:uid="{00000000-0005-0000-0000-000057050000}"/>
    <cellStyle name="60% - 강조색4 10 2 3" xfId="996" xr:uid="{00000000-0005-0000-0000-000058050000}"/>
    <cellStyle name="60% - 강조색4 10 3" xfId="997" xr:uid="{00000000-0005-0000-0000-000059050000}"/>
    <cellStyle name="60% - 강조색4 10 3 2" xfId="998" xr:uid="{00000000-0005-0000-0000-00005A050000}"/>
    <cellStyle name="60% - 강조색4 10 3 3" xfId="999" xr:uid="{00000000-0005-0000-0000-00005B050000}"/>
    <cellStyle name="60% - 강조색4 10_MUREX PL data" xfId="1000" xr:uid="{00000000-0005-0000-0000-00005C050000}"/>
    <cellStyle name="60% - 강조색4 11" xfId="1001" xr:uid="{00000000-0005-0000-0000-00005D050000}"/>
    <cellStyle name="60% - 강조색4 11 2" xfId="1002" xr:uid="{00000000-0005-0000-0000-00005E050000}"/>
    <cellStyle name="60% - 강조색4 11 2 2" xfId="1003" xr:uid="{00000000-0005-0000-0000-00005F050000}"/>
    <cellStyle name="60% - 강조색4 11 2 3" xfId="1004" xr:uid="{00000000-0005-0000-0000-000060050000}"/>
    <cellStyle name="60% - 강조색4 11 3" xfId="1005" xr:uid="{00000000-0005-0000-0000-000061050000}"/>
    <cellStyle name="60% - 강조색4 11 3 2" xfId="1006" xr:uid="{00000000-0005-0000-0000-000062050000}"/>
    <cellStyle name="60% - 강조색4 11 3 3" xfId="1007" xr:uid="{00000000-0005-0000-0000-000063050000}"/>
    <cellStyle name="60% - 강조색4 11_MUREX PL data" xfId="1008" xr:uid="{00000000-0005-0000-0000-000064050000}"/>
    <cellStyle name="60% - 강조색4 12" xfId="1009" xr:uid="{00000000-0005-0000-0000-000065050000}"/>
    <cellStyle name="60% - 강조색4 12 2" xfId="1010" xr:uid="{00000000-0005-0000-0000-000066050000}"/>
    <cellStyle name="60% - 강조색4 12 3" xfId="1011" xr:uid="{00000000-0005-0000-0000-000067050000}"/>
    <cellStyle name="60% - 강조색4 13" xfId="1012" xr:uid="{00000000-0005-0000-0000-000068050000}"/>
    <cellStyle name="60% - 강조색4 13 2" xfId="1013" xr:uid="{00000000-0005-0000-0000-000069050000}"/>
    <cellStyle name="60% - 강조색4 14" xfId="1014" xr:uid="{00000000-0005-0000-0000-00006A050000}"/>
    <cellStyle name="60% - 강조색4 14 2" xfId="1015" xr:uid="{00000000-0005-0000-0000-00006B050000}"/>
    <cellStyle name="60% - 강조색4 15" xfId="1016" xr:uid="{00000000-0005-0000-0000-00006C050000}"/>
    <cellStyle name="60% - 강조색4 2" xfId="1017" xr:uid="{00000000-0005-0000-0000-00006D050000}"/>
    <cellStyle name="60% - 강조색4 2 2" xfId="17622" xr:uid="{00000000-0005-0000-0000-00006E050000}"/>
    <cellStyle name="60% - 강조색4 2 2 2" xfId="18426" xr:uid="{00000000-0005-0000-0000-00006F050000}"/>
    <cellStyle name="60% - 강조색4 2 2 3" xfId="18570" xr:uid="{00000000-0005-0000-0000-000070050000}"/>
    <cellStyle name="60% - 강조색4 2 3" xfId="17900" xr:uid="{00000000-0005-0000-0000-000071050000}"/>
    <cellStyle name="60% - 강조색4 2 4" xfId="17901" xr:uid="{00000000-0005-0000-0000-000072050000}"/>
    <cellStyle name="60% - 강조색4 2 5" xfId="18268" xr:uid="{00000000-0005-0000-0000-000073050000}"/>
    <cellStyle name="60% - 강조색4 2 6" xfId="17467" xr:uid="{00000000-0005-0000-0000-000074050000}"/>
    <cellStyle name="60% - 강조색4 3" xfId="1018" xr:uid="{00000000-0005-0000-0000-000075050000}"/>
    <cellStyle name="60% - 강조색4 3 2" xfId="17623" xr:uid="{00000000-0005-0000-0000-000076050000}"/>
    <cellStyle name="60% - 강조색4 3 2 2" xfId="18214" xr:uid="{00000000-0005-0000-0000-000077050000}"/>
    <cellStyle name="60% - 강조색4 3 3" xfId="18308" xr:uid="{00000000-0005-0000-0000-000078050000}"/>
    <cellStyle name="60% - 강조색4 3 4" xfId="18475" xr:uid="{00000000-0005-0000-0000-000079050000}"/>
    <cellStyle name="60% - 강조색4 3 5" xfId="17507" xr:uid="{00000000-0005-0000-0000-00007A050000}"/>
    <cellStyle name="60% - 강조색4 4" xfId="1019" xr:uid="{00000000-0005-0000-0000-00007B050000}"/>
    <cellStyle name="60% - 강조색4 4 2" xfId="1020" xr:uid="{00000000-0005-0000-0000-00007C050000}"/>
    <cellStyle name="60% - 강조색4 4 3" xfId="1021" xr:uid="{00000000-0005-0000-0000-00007D050000}"/>
    <cellStyle name="60% - 강조색4 4 4" xfId="18359" xr:uid="{00000000-0005-0000-0000-00007E050000}"/>
    <cellStyle name="60% - 강조색4 4 5" xfId="18527" xr:uid="{00000000-0005-0000-0000-00007F050000}"/>
    <cellStyle name="60% - 강조색4 4 6" xfId="17562" xr:uid="{00000000-0005-0000-0000-000080050000}"/>
    <cellStyle name="60% - 강조색4 5" xfId="1022" xr:uid="{00000000-0005-0000-0000-000081050000}"/>
    <cellStyle name="60% - 강조색4 5 2" xfId="1023" xr:uid="{00000000-0005-0000-0000-000082050000}"/>
    <cellStyle name="60% - 강조색4 5 3" xfId="1024" xr:uid="{00000000-0005-0000-0000-000083050000}"/>
    <cellStyle name="60% - 강조색4 6" xfId="1025" xr:uid="{00000000-0005-0000-0000-000084050000}"/>
    <cellStyle name="60% - 강조색4 6 2" xfId="1026" xr:uid="{00000000-0005-0000-0000-000085050000}"/>
    <cellStyle name="60% - 강조색4 6 3" xfId="1027" xr:uid="{00000000-0005-0000-0000-000086050000}"/>
    <cellStyle name="60% - 강조색4 7" xfId="1028" xr:uid="{00000000-0005-0000-0000-000087050000}"/>
    <cellStyle name="60% - 강조색4 7 2" xfId="1029" xr:uid="{00000000-0005-0000-0000-000088050000}"/>
    <cellStyle name="60% - 강조색4 7 2 2" xfId="1030" xr:uid="{00000000-0005-0000-0000-000089050000}"/>
    <cellStyle name="60% - 강조색4 7 2 3" xfId="1031" xr:uid="{00000000-0005-0000-0000-00008A050000}"/>
    <cellStyle name="60% - 강조색4 7 3" xfId="1032" xr:uid="{00000000-0005-0000-0000-00008B050000}"/>
    <cellStyle name="60% - 강조색4 7 3 2" xfId="1033" xr:uid="{00000000-0005-0000-0000-00008C050000}"/>
    <cellStyle name="60% - 강조색4 7 3 3" xfId="1034" xr:uid="{00000000-0005-0000-0000-00008D050000}"/>
    <cellStyle name="60% - 강조색4 7_MUREX PL data" xfId="1035" xr:uid="{00000000-0005-0000-0000-00008E050000}"/>
    <cellStyle name="60% - 강조색4 8" xfId="1036" xr:uid="{00000000-0005-0000-0000-00008F050000}"/>
    <cellStyle name="60% - 강조색4 8 2" xfId="1037" xr:uid="{00000000-0005-0000-0000-000090050000}"/>
    <cellStyle name="60% - 강조색4 8 2 2" xfId="1038" xr:uid="{00000000-0005-0000-0000-000091050000}"/>
    <cellStyle name="60% - 강조색4 8 2 3" xfId="1039" xr:uid="{00000000-0005-0000-0000-000092050000}"/>
    <cellStyle name="60% - 강조색4 8 3" xfId="1040" xr:uid="{00000000-0005-0000-0000-000093050000}"/>
    <cellStyle name="60% - 강조색4 8 3 2" xfId="1041" xr:uid="{00000000-0005-0000-0000-000094050000}"/>
    <cellStyle name="60% - 강조색4 8 3 3" xfId="1042" xr:uid="{00000000-0005-0000-0000-000095050000}"/>
    <cellStyle name="60% - 강조색4 8_MUREX PL data" xfId="1043" xr:uid="{00000000-0005-0000-0000-000096050000}"/>
    <cellStyle name="60% - 강조색4 9" xfId="1044" xr:uid="{00000000-0005-0000-0000-000097050000}"/>
    <cellStyle name="60% - 강조색4 9 2" xfId="1045" xr:uid="{00000000-0005-0000-0000-000098050000}"/>
    <cellStyle name="60% - 강조색4 9 2 2" xfId="1046" xr:uid="{00000000-0005-0000-0000-000099050000}"/>
    <cellStyle name="60% - 강조색4 9 2 3" xfId="1047" xr:uid="{00000000-0005-0000-0000-00009A050000}"/>
    <cellStyle name="60% - 강조색4 9 3" xfId="1048" xr:uid="{00000000-0005-0000-0000-00009B050000}"/>
    <cellStyle name="60% - 강조색4 9 3 2" xfId="1049" xr:uid="{00000000-0005-0000-0000-00009C050000}"/>
    <cellStyle name="60% - 강조색4 9 3 3" xfId="1050" xr:uid="{00000000-0005-0000-0000-00009D050000}"/>
    <cellStyle name="60% - 강조색4 9_MUREX PL data" xfId="1051" xr:uid="{00000000-0005-0000-0000-00009E050000}"/>
    <cellStyle name="60% - 강조색5" xfId="42" builtinId="48" hidden="1"/>
    <cellStyle name="60% - 강조색5 10" xfId="1052" xr:uid="{00000000-0005-0000-0000-0000A0050000}"/>
    <cellStyle name="60% - 강조색5 10 2" xfId="1053" xr:uid="{00000000-0005-0000-0000-0000A1050000}"/>
    <cellStyle name="60% - 강조색5 10 2 2" xfId="1054" xr:uid="{00000000-0005-0000-0000-0000A2050000}"/>
    <cellStyle name="60% - 강조색5 10 2 3" xfId="1055" xr:uid="{00000000-0005-0000-0000-0000A3050000}"/>
    <cellStyle name="60% - 강조색5 10 3" xfId="1056" xr:uid="{00000000-0005-0000-0000-0000A4050000}"/>
    <cellStyle name="60% - 강조색5 10 3 2" xfId="1057" xr:uid="{00000000-0005-0000-0000-0000A5050000}"/>
    <cellStyle name="60% - 강조색5 10 3 3" xfId="1058" xr:uid="{00000000-0005-0000-0000-0000A6050000}"/>
    <cellStyle name="60% - 강조색5 10_MUREX PL data" xfId="1059" xr:uid="{00000000-0005-0000-0000-0000A7050000}"/>
    <cellStyle name="60% - 강조색5 11" xfId="1060" xr:uid="{00000000-0005-0000-0000-0000A8050000}"/>
    <cellStyle name="60% - 강조색5 11 2" xfId="1061" xr:uid="{00000000-0005-0000-0000-0000A9050000}"/>
    <cellStyle name="60% - 강조색5 11 2 2" xfId="1062" xr:uid="{00000000-0005-0000-0000-0000AA050000}"/>
    <cellStyle name="60% - 강조색5 11 2 3" xfId="1063" xr:uid="{00000000-0005-0000-0000-0000AB050000}"/>
    <cellStyle name="60% - 강조색5 11 3" xfId="1064" xr:uid="{00000000-0005-0000-0000-0000AC050000}"/>
    <cellStyle name="60% - 강조색5 11 3 2" xfId="1065" xr:uid="{00000000-0005-0000-0000-0000AD050000}"/>
    <cellStyle name="60% - 강조색5 11 3 3" xfId="1066" xr:uid="{00000000-0005-0000-0000-0000AE050000}"/>
    <cellStyle name="60% - 강조색5 11_MUREX PL data" xfId="1067" xr:uid="{00000000-0005-0000-0000-0000AF050000}"/>
    <cellStyle name="60% - 강조색5 12" xfId="1068" xr:uid="{00000000-0005-0000-0000-0000B0050000}"/>
    <cellStyle name="60% - 강조색5 12 2" xfId="1069" xr:uid="{00000000-0005-0000-0000-0000B1050000}"/>
    <cellStyle name="60% - 강조색5 12 3" xfId="1070" xr:uid="{00000000-0005-0000-0000-0000B2050000}"/>
    <cellStyle name="60% - 강조색5 13" xfId="1071" xr:uid="{00000000-0005-0000-0000-0000B3050000}"/>
    <cellStyle name="60% - 강조색5 13 2" xfId="1072" xr:uid="{00000000-0005-0000-0000-0000B4050000}"/>
    <cellStyle name="60% - 강조색5 14" xfId="1073" xr:uid="{00000000-0005-0000-0000-0000B5050000}"/>
    <cellStyle name="60% - 강조색5 14 2" xfId="1074" xr:uid="{00000000-0005-0000-0000-0000B6050000}"/>
    <cellStyle name="60% - 강조색5 15" xfId="1075" xr:uid="{00000000-0005-0000-0000-0000B7050000}"/>
    <cellStyle name="60% - 강조색5 2" xfId="1076" xr:uid="{00000000-0005-0000-0000-0000B8050000}"/>
    <cellStyle name="60% - 강조색5 2 2" xfId="17624" xr:uid="{00000000-0005-0000-0000-0000B9050000}"/>
    <cellStyle name="60% - 강조색5 2 2 2" xfId="18427" xr:uid="{00000000-0005-0000-0000-0000BA050000}"/>
    <cellStyle name="60% - 강조색5 2 2 3" xfId="18571" xr:uid="{00000000-0005-0000-0000-0000BB050000}"/>
    <cellStyle name="60% - 강조색5 2 3" xfId="17902" xr:uid="{00000000-0005-0000-0000-0000BC050000}"/>
    <cellStyle name="60% - 강조색5 2 4" xfId="17903" xr:uid="{00000000-0005-0000-0000-0000BD050000}"/>
    <cellStyle name="60% - 강조색5 2 5" xfId="18269" xr:uid="{00000000-0005-0000-0000-0000BE050000}"/>
    <cellStyle name="60% - 강조색5 2 6" xfId="17468" xr:uid="{00000000-0005-0000-0000-0000BF050000}"/>
    <cellStyle name="60% - 강조색5 3" xfId="1077" xr:uid="{00000000-0005-0000-0000-0000C0050000}"/>
    <cellStyle name="60% - 강조색5 3 2" xfId="17625" xr:uid="{00000000-0005-0000-0000-0000C1050000}"/>
    <cellStyle name="60% - 강조색5 3 2 2" xfId="18215" xr:uid="{00000000-0005-0000-0000-0000C2050000}"/>
    <cellStyle name="60% - 강조색5 3 3" xfId="18309" xr:uid="{00000000-0005-0000-0000-0000C3050000}"/>
    <cellStyle name="60% - 강조색5 3 4" xfId="18476" xr:uid="{00000000-0005-0000-0000-0000C4050000}"/>
    <cellStyle name="60% - 강조색5 3 5" xfId="17508" xr:uid="{00000000-0005-0000-0000-0000C5050000}"/>
    <cellStyle name="60% - 강조색5 4" xfId="1078" xr:uid="{00000000-0005-0000-0000-0000C6050000}"/>
    <cellStyle name="60% - 강조색5 4 2" xfId="1079" xr:uid="{00000000-0005-0000-0000-0000C7050000}"/>
    <cellStyle name="60% - 강조색5 4 3" xfId="1080" xr:uid="{00000000-0005-0000-0000-0000C8050000}"/>
    <cellStyle name="60% - 강조색5 4 4" xfId="18360" xr:uid="{00000000-0005-0000-0000-0000C9050000}"/>
    <cellStyle name="60% - 강조색5 4 5" xfId="18528" xr:uid="{00000000-0005-0000-0000-0000CA050000}"/>
    <cellStyle name="60% - 강조색5 4 6" xfId="17563" xr:uid="{00000000-0005-0000-0000-0000CB050000}"/>
    <cellStyle name="60% - 강조색5 5" xfId="1081" xr:uid="{00000000-0005-0000-0000-0000CC050000}"/>
    <cellStyle name="60% - 강조색5 5 2" xfId="1082" xr:uid="{00000000-0005-0000-0000-0000CD050000}"/>
    <cellStyle name="60% - 강조색5 5 3" xfId="1083" xr:uid="{00000000-0005-0000-0000-0000CE050000}"/>
    <cellStyle name="60% - 강조색5 6" xfId="1084" xr:uid="{00000000-0005-0000-0000-0000CF050000}"/>
    <cellStyle name="60% - 강조색5 6 2" xfId="1085" xr:uid="{00000000-0005-0000-0000-0000D0050000}"/>
    <cellStyle name="60% - 강조색5 6 3" xfId="1086" xr:uid="{00000000-0005-0000-0000-0000D1050000}"/>
    <cellStyle name="60% - 강조색5 7" xfId="1087" xr:uid="{00000000-0005-0000-0000-0000D2050000}"/>
    <cellStyle name="60% - 강조색5 7 2" xfId="1088" xr:uid="{00000000-0005-0000-0000-0000D3050000}"/>
    <cellStyle name="60% - 강조색5 7 2 2" xfId="1089" xr:uid="{00000000-0005-0000-0000-0000D4050000}"/>
    <cellStyle name="60% - 강조색5 7 2 3" xfId="1090" xr:uid="{00000000-0005-0000-0000-0000D5050000}"/>
    <cellStyle name="60% - 강조색5 7 3" xfId="1091" xr:uid="{00000000-0005-0000-0000-0000D6050000}"/>
    <cellStyle name="60% - 강조색5 7 3 2" xfId="1092" xr:uid="{00000000-0005-0000-0000-0000D7050000}"/>
    <cellStyle name="60% - 강조색5 7 3 3" xfId="1093" xr:uid="{00000000-0005-0000-0000-0000D8050000}"/>
    <cellStyle name="60% - 강조색5 7_MUREX PL data" xfId="1094" xr:uid="{00000000-0005-0000-0000-0000D9050000}"/>
    <cellStyle name="60% - 강조색5 8" xfId="1095" xr:uid="{00000000-0005-0000-0000-0000DA050000}"/>
    <cellStyle name="60% - 강조색5 8 2" xfId="1096" xr:uid="{00000000-0005-0000-0000-0000DB050000}"/>
    <cellStyle name="60% - 강조색5 8 2 2" xfId="1097" xr:uid="{00000000-0005-0000-0000-0000DC050000}"/>
    <cellStyle name="60% - 강조색5 8 2 3" xfId="1098" xr:uid="{00000000-0005-0000-0000-0000DD050000}"/>
    <cellStyle name="60% - 강조색5 8 3" xfId="1099" xr:uid="{00000000-0005-0000-0000-0000DE050000}"/>
    <cellStyle name="60% - 강조색5 8 3 2" xfId="1100" xr:uid="{00000000-0005-0000-0000-0000DF050000}"/>
    <cellStyle name="60% - 강조색5 8 3 3" xfId="1101" xr:uid="{00000000-0005-0000-0000-0000E0050000}"/>
    <cellStyle name="60% - 강조색5 8_MUREX PL data" xfId="1102" xr:uid="{00000000-0005-0000-0000-0000E1050000}"/>
    <cellStyle name="60% - 강조색5 9" xfId="1103" xr:uid="{00000000-0005-0000-0000-0000E2050000}"/>
    <cellStyle name="60% - 강조색5 9 2" xfId="1104" xr:uid="{00000000-0005-0000-0000-0000E3050000}"/>
    <cellStyle name="60% - 강조색5 9 2 2" xfId="1105" xr:uid="{00000000-0005-0000-0000-0000E4050000}"/>
    <cellStyle name="60% - 강조색5 9 2 3" xfId="1106" xr:uid="{00000000-0005-0000-0000-0000E5050000}"/>
    <cellStyle name="60% - 강조색5 9 3" xfId="1107" xr:uid="{00000000-0005-0000-0000-0000E6050000}"/>
    <cellStyle name="60% - 강조색5 9 3 2" xfId="1108" xr:uid="{00000000-0005-0000-0000-0000E7050000}"/>
    <cellStyle name="60% - 강조색5 9 3 3" xfId="1109" xr:uid="{00000000-0005-0000-0000-0000E8050000}"/>
    <cellStyle name="60% - 강조색5 9_MUREX PL data" xfId="1110" xr:uid="{00000000-0005-0000-0000-0000E9050000}"/>
    <cellStyle name="60% - 강조색6" xfId="46" builtinId="52" hidden="1"/>
    <cellStyle name="60% - 강조색6 10" xfId="1111" xr:uid="{00000000-0005-0000-0000-0000EB050000}"/>
    <cellStyle name="60% - 강조색6 10 2" xfId="1112" xr:uid="{00000000-0005-0000-0000-0000EC050000}"/>
    <cellStyle name="60% - 강조색6 10 2 2" xfId="1113" xr:uid="{00000000-0005-0000-0000-0000ED050000}"/>
    <cellStyle name="60% - 강조색6 10 2 3" xfId="1114" xr:uid="{00000000-0005-0000-0000-0000EE050000}"/>
    <cellStyle name="60% - 강조색6 10 3" xfId="1115" xr:uid="{00000000-0005-0000-0000-0000EF050000}"/>
    <cellStyle name="60% - 강조색6 10 3 2" xfId="1116" xr:uid="{00000000-0005-0000-0000-0000F0050000}"/>
    <cellStyle name="60% - 강조색6 10 3 3" xfId="1117" xr:uid="{00000000-0005-0000-0000-0000F1050000}"/>
    <cellStyle name="60% - 강조색6 10_MUREX PL data" xfId="1118" xr:uid="{00000000-0005-0000-0000-0000F2050000}"/>
    <cellStyle name="60% - 강조색6 11" xfId="1119" xr:uid="{00000000-0005-0000-0000-0000F3050000}"/>
    <cellStyle name="60% - 강조색6 11 2" xfId="1120" xr:uid="{00000000-0005-0000-0000-0000F4050000}"/>
    <cellStyle name="60% - 강조색6 11 2 2" xfId="1121" xr:uid="{00000000-0005-0000-0000-0000F5050000}"/>
    <cellStyle name="60% - 강조색6 11 2 3" xfId="1122" xr:uid="{00000000-0005-0000-0000-0000F6050000}"/>
    <cellStyle name="60% - 강조색6 11 3" xfId="1123" xr:uid="{00000000-0005-0000-0000-0000F7050000}"/>
    <cellStyle name="60% - 강조색6 11 3 2" xfId="1124" xr:uid="{00000000-0005-0000-0000-0000F8050000}"/>
    <cellStyle name="60% - 강조색6 11 3 3" xfId="1125" xr:uid="{00000000-0005-0000-0000-0000F9050000}"/>
    <cellStyle name="60% - 강조색6 11_MUREX PL data" xfId="1126" xr:uid="{00000000-0005-0000-0000-0000FA050000}"/>
    <cellStyle name="60% - 강조색6 12" xfId="1127" xr:uid="{00000000-0005-0000-0000-0000FB050000}"/>
    <cellStyle name="60% - 강조색6 12 2" xfId="1128" xr:uid="{00000000-0005-0000-0000-0000FC050000}"/>
    <cellStyle name="60% - 강조색6 12 3" xfId="1129" xr:uid="{00000000-0005-0000-0000-0000FD050000}"/>
    <cellStyle name="60% - 강조색6 13" xfId="1130" xr:uid="{00000000-0005-0000-0000-0000FE050000}"/>
    <cellStyle name="60% - 강조색6 13 2" xfId="1131" xr:uid="{00000000-0005-0000-0000-0000FF050000}"/>
    <cellStyle name="60% - 강조색6 14" xfId="1132" xr:uid="{00000000-0005-0000-0000-000000060000}"/>
    <cellStyle name="60% - 강조색6 14 2" xfId="1133" xr:uid="{00000000-0005-0000-0000-000001060000}"/>
    <cellStyle name="60% - 강조색6 15" xfId="1134" xr:uid="{00000000-0005-0000-0000-000002060000}"/>
    <cellStyle name="60% - 강조색6 2" xfId="1135" xr:uid="{00000000-0005-0000-0000-000003060000}"/>
    <cellStyle name="60% - 강조색6 2 2" xfId="17626" xr:uid="{00000000-0005-0000-0000-000004060000}"/>
    <cellStyle name="60% - 강조색6 2 2 2" xfId="18428" xr:uid="{00000000-0005-0000-0000-000005060000}"/>
    <cellStyle name="60% - 강조색6 2 2 3" xfId="18572" xr:uid="{00000000-0005-0000-0000-000006060000}"/>
    <cellStyle name="60% - 강조색6 2 3" xfId="17904" xr:uid="{00000000-0005-0000-0000-000007060000}"/>
    <cellStyle name="60% - 강조색6 2 4" xfId="17905" xr:uid="{00000000-0005-0000-0000-000008060000}"/>
    <cellStyle name="60% - 강조색6 2 5" xfId="18270" xr:uid="{00000000-0005-0000-0000-000009060000}"/>
    <cellStyle name="60% - 강조색6 2 6" xfId="17469" xr:uid="{00000000-0005-0000-0000-00000A060000}"/>
    <cellStyle name="60% - 강조색6 3" xfId="1136" xr:uid="{00000000-0005-0000-0000-00000B060000}"/>
    <cellStyle name="60% - 강조색6 3 2" xfId="17627" xr:uid="{00000000-0005-0000-0000-00000C060000}"/>
    <cellStyle name="60% - 강조색6 3 2 2" xfId="18216" xr:uid="{00000000-0005-0000-0000-00000D060000}"/>
    <cellStyle name="60% - 강조색6 3 3" xfId="18310" xr:uid="{00000000-0005-0000-0000-00000E060000}"/>
    <cellStyle name="60% - 강조색6 3 4" xfId="18477" xr:uid="{00000000-0005-0000-0000-00000F060000}"/>
    <cellStyle name="60% - 강조색6 3 5" xfId="17509" xr:uid="{00000000-0005-0000-0000-000010060000}"/>
    <cellStyle name="60% - 강조색6 4" xfId="1137" xr:uid="{00000000-0005-0000-0000-000011060000}"/>
    <cellStyle name="60% - 강조색6 4 2" xfId="1138" xr:uid="{00000000-0005-0000-0000-000012060000}"/>
    <cellStyle name="60% - 강조색6 4 3" xfId="1139" xr:uid="{00000000-0005-0000-0000-000013060000}"/>
    <cellStyle name="60% - 강조색6 4 4" xfId="18361" xr:uid="{00000000-0005-0000-0000-000014060000}"/>
    <cellStyle name="60% - 강조색6 4 5" xfId="18529" xr:uid="{00000000-0005-0000-0000-000015060000}"/>
    <cellStyle name="60% - 강조색6 4 6" xfId="17564" xr:uid="{00000000-0005-0000-0000-000016060000}"/>
    <cellStyle name="60% - 강조색6 5" xfId="1140" xr:uid="{00000000-0005-0000-0000-000017060000}"/>
    <cellStyle name="60% - 강조색6 5 2" xfId="1141" xr:uid="{00000000-0005-0000-0000-000018060000}"/>
    <cellStyle name="60% - 강조색6 5 3" xfId="1142" xr:uid="{00000000-0005-0000-0000-000019060000}"/>
    <cellStyle name="60% - 강조색6 6" xfId="1143" xr:uid="{00000000-0005-0000-0000-00001A060000}"/>
    <cellStyle name="60% - 강조색6 6 2" xfId="1144" xr:uid="{00000000-0005-0000-0000-00001B060000}"/>
    <cellStyle name="60% - 강조색6 6 3" xfId="1145" xr:uid="{00000000-0005-0000-0000-00001C060000}"/>
    <cellStyle name="60% - 강조색6 7" xfId="1146" xr:uid="{00000000-0005-0000-0000-00001D060000}"/>
    <cellStyle name="60% - 강조색6 7 2" xfId="1147" xr:uid="{00000000-0005-0000-0000-00001E060000}"/>
    <cellStyle name="60% - 강조색6 7 2 2" xfId="1148" xr:uid="{00000000-0005-0000-0000-00001F060000}"/>
    <cellStyle name="60% - 강조색6 7 2 3" xfId="1149" xr:uid="{00000000-0005-0000-0000-000020060000}"/>
    <cellStyle name="60% - 강조색6 7 3" xfId="1150" xr:uid="{00000000-0005-0000-0000-000021060000}"/>
    <cellStyle name="60% - 강조색6 7 3 2" xfId="1151" xr:uid="{00000000-0005-0000-0000-000022060000}"/>
    <cellStyle name="60% - 강조색6 7 3 3" xfId="1152" xr:uid="{00000000-0005-0000-0000-000023060000}"/>
    <cellStyle name="60% - 강조색6 7_MUREX PL data" xfId="1153" xr:uid="{00000000-0005-0000-0000-000024060000}"/>
    <cellStyle name="60% - 강조색6 8" xfId="1154" xr:uid="{00000000-0005-0000-0000-000025060000}"/>
    <cellStyle name="60% - 강조색6 8 2" xfId="1155" xr:uid="{00000000-0005-0000-0000-000026060000}"/>
    <cellStyle name="60% - 강조색6 8 2 2" xfId="1156" xr:uid="{00000000-0005-0000-0000-000027060000}"/>
    <cellStyle name="60% - 강조색6 8 2 3" xfId="1157" xr:uid="{00000000-0005-0000-0000-000028060000}"/>
    <cellStyle name="60% - 강조색6 8 3" xfId="1158" xr:uid="{00000000-0005-0000-0000-000029060000}"/>
    <cellStyle name="60% - 강조색6 8 3 2" xfId="1159" xr:uid="{00000000-0005-0000-0000-00002A060000}"/>
    <cellStyle name="60% - 강조색6 8 3 3" xfId="1160" xr:uid="{00000000-0005-0000-0000-00002B060000}"/>
    <cellStyle name="60% - 강조색6 8_MUREX PL data" xfId="1161" xr:uid="{00000000-0005-0000-0000-00002C060000}"/>
    <cellStyle name="60% - 강조색6 9" xfId="1162" xr:uid="{00000000-0005-0000-0000-00002D060000}"/>
    <cellStyle name="60% - 강조색6 9 2" xfId="1163" xr:uid="{00000000-0005-0000-0000-00002E060000}"/>
    <cellStyle name="60% - 강조색6 9 2 2" xfId="1164" xr:uid="{00000000-0005-0000-0000-00002F060000}"/>
    <cellStyle name="60% - 강조색6 9 2 3" xfId="1165" xr:uid="{00000000-0005-0000-0000-000030060000}"/>
    <cellStyle name="60% - 강조색6 9 3" xfId="1166" xr:uid="{00000000-0005-0000-0000-000031060000}"/>
    <cellStyle name="60% - 강조색6 9 3 2" xfId="1167" xr:uid="{00000000-0005-0000-0000-000032060000}"/>
    <cellStyle name="60% - 강조색6 9 3 3" xfId="1168" xr:uid="{00000000-0005-0000-0000-000033060000}"/>
    <cellStyle name="60% - 강조색6 9_MUREX PL data" xfId="1169" xr:uid="{00000000-0005-0000-0000-000034060000}"/>
    <cellStyle name="Accent1" xfId="1170" xr:uid="{00000000-0005-0000-0000-000035060000}"/>
    <cellStyle name="Accent2" xfId="1171" xr:uid="{00000000-0005-0000-0000-000036060000}"/>
    <cellStyle name="Accent3" xfId="1172" xr:uid="{00000000-0005-0000-0000-000037060000}"/>
    <cellStyle name="Accent4" xfId="1173" xr:uid="{00000000-0005-0000-0000-000038060000}"/>
    <cellStyle name="Accent5" xfId="1174" xr:uid="{00000000-0005-0000-0000-000039060000}"/>
    <cellStyle name="Accent6" xfId="1175" xr:uid="{00000000-0005-0000-0000-00003A060000}"/>
    <cellStyle name="Åëè­" xfId="1176" xr:uid="{00000000-0005-0000-0000-00003B060000}"/>
    <cellStyle name="Åëè­ [0]" xfId="1177" xr:uid="{00000000-0005-0000-0000-00003C060000}"/>
    <cellStyle name="AeE­ [0]_´e¼OAæ´c±Y" xfId="1178" xr:uid="{00000000-0005-0000-0000-00003D060000}"/>
    <cellStyle name="ÅëÈ­ [0]_¸ÅÃâ" xfId="1179" xr:uid="{00000000-0005-0000-0000-00003E060000}"/>
    <cellStyle name="AeE­ [0]_±aA¸" xfId="1180" xr:uid="{00000000-0005-0000-0000-00003F060000}"/>
    <cellStyle name="Åëè­ [0]_100420" xfId="1181" xr:uid="{00000000-0005-0000-0000-000040060000}"/>
    <cellStyle name="AeE­ [0]_PERSONAL" xfId="1182" xr:uid="{00000000-0005-0000-0000-000041060000}"/>
    <cellStyle name="Åëè­ [0]_SPOT" xfId="1183" xr:uid="{00000000-0005-0000-0000-000042060000}"/>
    <cellStyle name="AeE­_´e¼OAæ´c±Y" xfId="1184" xr:uid="{00000000-0005-0000-0000-000043060000}"/>
    <cellStyle name="ÅëÈ­_¸ÅÃâ" xfId="1185" xr:uid="{00000000-0005-0000-0000-000044060000}"/>
    <cellStyle name="AeE­_±aA¸" xfId="1186" xr:uid="{00000000-0005-0000-0000-000045060000}"/>
    <cellStyle name="Åëè­_100420" xfId="1187" xr:uid="{00000000-0005-0000-0000-000046060000}"/>
    <cellStyle name="ALIGNMENT" xfId="1188" xr:uid="{00000000-0005-0000-0000-000047060000}"/>
    <cellStyle name="Äþ¸¶" xfId="1189" xr:uid="{00000000-0005-0000-0000-000048060000}"/>
    <cellStyle name="Äþ¸¶ [0]" xfId="1190" xr:uid="{00000000-0005-0000-0000-000049060000}"/>
    <cellStyle name="AÞ¸¶ [0]_±aA¸" xfId="1191" xr:uid="{00000000-0005-0000-0000-00004A060000}"/>
    <cellStyle name="Äþ¸¶ [0]_100420" xfId="1192" xr:uid="{00000000-0005-0000-0000-00004B060000}"/>
    <cellStyle name="ÄÞ¸¶_¸ÅÃâ" xfId="1193" xr:uid="{00000000-0005-0000-0000-00004C060000}"/>
    <cellStyle name="AÞ¸¶_±aA¸" xfId="1194" xr:uid="{00000000-0005-0000-0000-00004D060000}"/>
    <cellStyle name="Äþ¸¶_100420" xfId="1195" xr:uid="{00000000-0005-0000-0000-00004E060000}"/>
    <cellStyle name="Bad" xfId="1196" xr:uid="{00000000-0005-0000-0000-00004F060000}"/>
    <cellStyle name="Ç¥áø" xfId="1197" xr:uid="{00000000-0005-0000-0000-000050060000}"/>
    <cellStyle name="C￥AØ_´e¼OAæ´c±Y" xfId="1198" xr:uid="{00000000-0005-0000-0000-000051060000}"/>
    <cellStyle name="Ç¥ÁØ_»ç¾÷ºÎº° ÃÑ°è " xfId="1199" xr:uid="{00000000-0005-0000-0000-000052060000}"/>
    <cellStyle name="C￥AØ_¾ÆA§AU¾÷" xfId="1200" xr:uid="{00000000-0005-0000-0000-000053060000}"/>
    <cellStyle name="Ç¥áø_100420" xfId="1201" xr:uid="{00000000-0005-0000-0000-000054060000}"/>
    <cellStyle name="Calculation" xfId="1202" xr:uid="{00000000-0005-0000-0000-000055060000}"/>
    <cellStyle name="category" xfId="1203" xr:uid="{00000000-0005-0000-0000-000056060000}"/>
    <cellStyle name="Check Cell" xfId="1204" xr:uid="{00000000-0005-0000-0000-000057060000}"/>
    <cellStyle name="Comma [0]_ sg&amp;" xfId="1205" xr:uid="{00000000-0005-0000-0000-000058060000}"/>
    <cellStyle name="comma zerodec" xfId="1206" xr:uid="{00000000-0005-0000-0000-000059060000}"/>
    <cellStyle name="Comma_ sg&amp;a br" xfId="1207" xr:uid="{00000000-0005-0000-0000-00005A060000}"/>
    <cellStyle name="Currency [0]_ " xfId="1208" xr:uid="{00000000-0005-0000-0000-00005B060000}"/>
    <cellStyle name="Currency_ sg&amp;a" xfId="1209" xr:uid="{00000000-0005-0000-0000-00005C060000}"/>
    <cellStyle name="Currency1" xfId="1210" xr:uid="{00000000-0005-0000-0000-00005D060000}"/>
    <cellStyle name="Dollar (zero dec)" xfId="1211" xr:uid="{00000000-0005-0000-0000-00005E060000}"/>
    <cellStyle name="Euro" xfId="1212" xr:uid="{00000000-0005-0000-0000-00005F060000}"/>
    <cellStyle name="Euro 2" xfId="1213" xr:uid="{00000000-0005-0000-0000-000060060000}"/>
    <cellStyle name="Euro 2 2" xfId="18188" xr:uid="{00000000-0005-0000-0000-000061060000}"/>
    <cellStyle name="Euro 3" xfId="18187" xr:uid="{00000000-0005-0000-0000-000062060000}"/>
    <cellStyle name="Explanatory Text" xfId="1214" xr:uid="{00000000-0005-0000-0000-000063060000}"/>
    <cellStyle name="F2" xfId="1215" xr:uid="{00000000-0005-0000-0000-000064060000}"/>
    <cellStyle name="F3" xfId="1216" xr:uid="{00000000-0005-0000-0000-000065060000}"/>
    <cellStyle name="F4" xfId="1217" xr:uid="{00000000-0005-0000-0000-000066060000}"/>
    <cellStyle name="F5" xfId="1218" xr:uid="{00000000-0005-0000-0000-000067060000}"/>
    <cellStyle name="F6" xfId="1219" xr:uid="{00000000-0005-0000-0000-000068060000}"/>
    <cellStyle name="F7" xfId="1220" xr:uid="{00000000-0005-0000-0000-000069060000}"/>
    <cellStyle name="F8" xfId="1221" xr:uid="{00000000-0005-0000-0000-00006A060000}"/>
    <cellStyle name="Good" xfId="1222" xr:uid="{00000000-0005-0000-0000-00006B060000}"/>
    <cellStyle name="Grey" xfId="1223" xr:uid="{00000000-0005-0000-0000-00006C060000}"/>
    <cellStyle name="GROUPS" xfId="1224" xr:uid="{00000000-0005-0000-0000-00006D060000}"/>
    <cellStyle name="HEADER" xfId="1225" xr:uid="{00000000-0005-0000-0000-00006E060000}"/>
    <cellStyle name="Header1" xfId="1226" xr:uid="{00000000-0005-0000-0000-00006F060000}"/>
    <cellStyle name="Header2" xfId="1227" xr:uid="{00000000-0005-0000-0000-000070060000}"/>
    <cellStyle name="Heading 1" xfId="1228" xr:uid="{00000000-0005-0000-0000-000071060000}"/>
    <cellStyle name="Heading 2" xfId="1229" xr:uid="{00000000-0005-0000-0000-000072060000}"/>
    <cellStyle name="Heading 3" xfId="1230" xr:uid="{00000000-0005-0000-0000-000073060000}"/>
    <cellStyle name="Heading 4" xfId="1231" xr:uid="{00000000-0005-0000-0000-000074060000}"/>
    <cellStyle name="Hyperlink_NEGS" xfId="1232" xr:uid="{00000000-0005-0000-0000-000075060000}"/>
    <cellStyle name="Input" xfId="1233" xr:uid="{00000000-0005-0000-0000-000076060000}"/>
    <cellStyle name="Input [yellow]" xfId="1234" xr:uid="{00000000-0005-0000-0000-000077060000}"/>
    <cellStyle name="Linked Cell" xfId="1235" xr:uid="{00000000-0005-0000-0000-000078060000}"/>
    <cellStyle name="Model" xfId="1236" xr:uid="{00000000-0005-0000-0000-000079060000}"/>
    <cellStyle name="Neutral" xfId="1237" xr:uid="{00000000-0005-0000-0000-00007A060000}"/>
    <cellStyle name="Normal - Style1" xfId="1238" xr:uid="{00000000-0005-0000-0000-00007B060000}"/>
    <cellStyle name="Normal_ sg&amp;a b" xfId="1239" xr:uid="{00000000-0005-0000-0000-00007C060000}"/>
    <cellStyle name="Note" xfId="1240" xr:uid="{00000000-0005-0000-0000-00007D060000}"/>
    <cellStyle name="Œ…?æ맖?e [0.00]_laroux" xfId="1241" xr:uid="{00000000-0005-0000-0000-00007E060000}"/>
    <cellStyle name="Œ…?æ맖?e_laroux" xfId="1242" xr:uid="{00000000-0005-0000-0000-00007F060000}"/>
    <cellStyle name="oft Excel]_x000d__x000a_Comment=The open=/f lines load custom functions into the Paste Function list._x000d__x000a_Maximized=3_x000d__x000a_AutoFormat=" xfId="1243" xr:uid="{00000000-0005-0000-0000-000080060000}"/>
    <cellStyle name="Output" xfId="1244" xr:uid="{00000000-0005-0000-0000-000081060000}"/>
    <cellStyle name="Output Amounts" xfId="1245" xr:uid="{00000000-0005-0000-0000-000082060000}"/>
    <cellStyle name="Output Column Headings" xfId="1246" xr:uid="{00000000-0005-0000-0000-000083060000}"/>
    <cellStyle name="Output Line Items" xfId="1247" xr:uid="{00000000-0005-0000-0000-000084060000}"/>
    <cellStyle name="Output Report Heading" xfId="1248" xr:uid="{00000000-0005-0000-0000-000085060000}"/>
    <cellStyle name="Output Report Title" xfId="1249" xr:uid="{00000000-0005-0000-0000-000086060000}"/>
    <cellStyle name="PARK" xfId="1250" xr:uid="{00000000-0005-0000-0000-000087060000}"/>
    <cellStyle name="Percent [2]" xfId="1251" xr:uid="{00000000-0005-0000-0000-000088060000}"/>
    <cellStyle name="Percent_laroux" xfId="1252" xr:uid="{00000000-0005-0000-0000-000089060000}"/>
    <cellStyle name="s]_x000d__x000a_spooler=yes_x000d__x000a_load=_x000d__x000a_run=d:\secrets2\plugin\plugin.exe_x000d__x000a_Beep=yes_x000d__x000a_NullPort=None_x000d__x000a_BorderWidth=3_x000d__x000a_CursorBlinkRate=530_x000d_" xfId="1253" xr:uid="{00000000-0005-0000-0000-00008A060000}"/>
    <cellStyle name="Standard" xfId="1254" xr:uid="{00000000-0005-0000-0000-00008B060000}"/>
    <cellStyle name="subhead" xfId="1255" xr:uid="{00000000-0005-0000-0000-00008C060000}"/>
    <cellStyle name="Title" xfId="1256" xr:uid="{00000000-0005-0000-0000-00008D060000}"/>
    <cellStyle name="Total" xfId="1257" xr:uid="{00000000-0005-0000-0000-00008E060000}"/>
    <cellStyle name="Warning Text" xfId="1258" xr:uid="{00000000-0005-0000-0000-00008F060000}"/>
    <cellStyle name="강조색1" xfId="23" builtinId="29" hidden="1"/>
    <cellStyle name="강조색1 10" xfId="1259" xr:uid="{00000000-0005-0000-0000-000091060000}"/>
    <cellStyle name="강조색1 10 2" xfId="1260" xr:uid="{00000000-0005-0000-0000-000092060000}"/>
    <cellStyle name="강조색1 10 2 2" xfId="1261" xr:uid="{00000000-0005-0000-0000-000093060000}"/>
    <cellStyle name="강조색1 10 2 3" xfId="1262" xr:uid="{00000000-0005-0000-0000-000094060000}"/>
    <cellStyle name="강조색1 10 3" xfId="1263" xr:uid="{00000000-0005-0000-0000-000095060000}"/>
    <cellStyle name="강조색1 10 3 2" xfId="1264" xr:uid="{00000000-0005-0000-0000-000096060000}"/>
    <cellStyle name="강조색1 10 3 3" xfId="1265" xr:uid="{00000000-0005-0000-0000-000097060000}"/>
    <cellStyle name="강조색1 10_MUREX PL data" xfId="1266" xr:uid="{00000000-0005-0000-0000-000098060000}"/>
    <cellStyle name="강조색1 11" xfId="1267" xr:uid="{00000000-0005-0000-0000-000099060000}"/>
    <cellStyle name="강조색1 11 2" xfId="1268" xr:uid="{00000000-0005-0000-0000-00009A060000}"/>
    <cellStyle name="강조색1 11 2 2" xfId="1269" xr:uid="{00000000-0005-0000-0000-00009B060000}"/>
    <cellStyle name="강조색1 11 2 3" xfId="1270" xr:uid="{00000000-0005-0000-0000-00009C060000}"/>
    <cellStyle name="강조색1 11 3" xfId="1271" xr:uid="{00000000-0005-0000-0000-00009D060000}"/>
    <cellStyle name="강조색1 11 3 2" xfId="1272" xr:uid="{00000000-0005-0000-0000-00009E060000}"/>
    <cellStyle name="강조색1 11 3 3" xfId="1273" xr:uid="{00000000-0005-0000-0000-00009F060000}"/>
    <cellStyle name="강조색1 11_MUREX PL data" xfId="1274" xr:uid="{00000000-0005-0000-0000-0000A0060000}"/>
    <cellStyle name="강조색1 12" xfId="1275" xr:uid="{00000000-0005-0000-0000-0000A1060000}"/>
    <cellStyle name="강조색1 12 2" xfId="1276" xr:uid="{00000000-0005-0000-0000-0000A2060000}"/>
    <cellStyle name="강조색1 12 3" xfId="1277" xr:uid="{00000000-0005-0000-0000-0000A3060000}"/>
    <cellStyle name="강조색1 13" xfId="1278" xr:uid="{00000000-0005-0000-0000-0000A4060000}"/>
    <cellStyle name="강조색1 13 2" xfId="1279" xr:uid="{00000000-0005-0000-0000-0000A5060000}"/>
    <cellStyle name="강조색1 14" xfId="1280" xr:uid="{00000000-0005-0000-0000-0000A6060000}"/>
    <cellStyle name="강조색1 14 2" xfId="1281" xr:uid="{00000000-0005-0000-0000-0000A7060000}"/>
    <cellStyle name="강조색1 15" xfId="1282" xr:uid="{00000000-0005-0000-0000-0000A8060000}"/>
    <cellStyle name="강조색1 2" xfId="1283" xr:uid="{00000000-0005-0000-0000-0000A9060000}"/>
    <cellStyle name="강조색1 2 2" xfId="17628" xr:uid="{00000000-0005-0000-0000-0000AA060000}"/>
    <cellStyle name="강조색1 2 2 2" xfId="18429" xr:uid="{00000000-0005-0000-0000-0000AB060000}"/>
    <cellStyle name="강조색1 2 2 3" xfId="18573" xr:uid="{00000000-0005-0000-0000-0000AC060000}"/>
    <cellStyle name="강조색1 2 3" xfId="17906" xr:uid="{00000000-0005-0000-0000-0000AD060000}"/>
    <cellStyle name="강조색1 2 4" xfId="17907" xr:uid="{00000000-0005-0000-0000-0000AE060000}"/>
    <cellStyle name="강조색1 2 5" xfId="18271" xr:uid="{00000000-0005-0000-0000-0000AF060000}"/>
    <cellStyle name="강조색1 2 6" xfId="17470" xr:uid="{00000000-0005-0000-0000-0000B0060000}"/>
    <cellStyle name="강조색1 3" xfId="1284" xr:uid="{00000000-0005-0000-0000-0000B1060000}"/>
    <cellStyle name="강조색1 3 2" xfId="17629" xr:uid="{00000000-0005-0000-0000-0000B2060000}"/>
    <cellStyle name="강조색1 3 2 2" xfId="18217" xr:uid="{00000000-0005-0000-0000-0000B3060000}"/>
    <cellStyle name="강조색1 3 3" xfId="18311" xr:uid="{00000000-0005-0000-0000-0000B4060000}"/>
    <cellStyle name="강조색1 3 4" xfId="18478" xr:uid="{00000000-0005-0000-0000-0000B5060000}"/>
    <cellStyle name="강조색1 3 5" xfId="17510" xr:uid="{00000000-0005-0000-0000-0000B6060000}"/>
    <cellStyle name="강조색1 4" xfId="1285" xr:uid="{00000000-0005-0000-0000-0000B7060000}"/>
    <cellStyle name="강조색1 4 2" xfId="1286" xr:uid="{00000000-0005-0000-0000-0000B8060000}"/>
    <cellStyle name="강조색1 4 3" xfId="1287" xr:uid="{00000000-0005-0000-0000-0000B9060000}"/>
    <cellStyle name="강조색1 4 4" xfId="18362" xr:uid="{00000000-0005-0000-0000-0000BA060000}"/>
    <cellStyle name="강조색1 4 5" xfId="18530" xr:uid="{00000000-0005-0000-0000-0000BB060000}"/>
    <cellStyle name="강조색1 4 6" xfId="17565" xr:uid="{00000000-0005-0000-0000-0000BC060000}"/>
    <cellStyle name="강조색1 5" xfId="1288" xr:uid="{00000000-0005-0000-0000-0000BD060000}"/>
    <cellStyle name="강조색1 5 2" xfId="1289" xr:uid="{00000000-0005-0000-0000-0000BE060000}"/>
    <cellStyle name="강조색1 5 3" xfId="1290" xr:uid="{00000000-0005-0000-0000-0000BF060000}"/>
    <cellStyle name="강조색1 6" xfId="1291" xr:uid="{00000000-0005-0000-0000-0000C0060000}"/>
    <cellStyle name="강조색1 6 2" xfId="1292" xr:uid="{00000000-0005-0000-0000-0000C1060000}"/>
    <cellStyle name="강조색1 6 3" xfId="1293" xr:uid="{00000000-0005-0000-0000-0000C2060000}"/>
    <cellStyle name="강조색1 7" xfId="1294" xr:uid="{00000000-0005-0000-0000-0000C3060000}"/>
    <cellStyle name="강조색1 7 2" xfId="1295" xr:uid="{00000000-0005-0000-0000-0000C4060000}"/>
    <cellStyle name="강조색1 7 2 2" xfId="1296" xr:uid="{00000000-0005-0000-0000-0000C5060000}"/>
    <cellStyle name="강조색1 7 2 3" xfId="1297" xr:uid="{00000000-0005-0000-0000-0000C6060000}"/>
    <cellStyle name="강조색1 7 3" xfId="1298" xr:uid="{00000000-0005-0000-0000-0000C7060000}"/>
    <cellStyle name="강조색1 7 3 2" xfId="1299" xr:uid="{00000000-0005-0000-0000-0000C8060000}"/>
    <cellStyle name="강조색1 7 3 3" xfId="1300" xr:uid="{00000000-0005-0000-0000-0000C9060000}"/>
    <cellStyle name="강조색1 7_MUREX PL data" xfId="1301" xr:uid="{00000000-0005-0000-0000-0000CA060000}"/>
    <cellStyle name="강조색1 8" xfId="1302" xr:uid="{00000000-0005-0000-0000-0000CB060000}"/>
    <cellStyle name="강조색1 8 2" xfId="1303" xr:uid="{00000000-0005-0000-0000-0000CC060000}"/>
    <cellStyle name="강조색1 8 2 2" xfId="1304" xr:uid="{00000000-0005-0000-0000-0000CD060000}"/>
    <cellStyle name="강조색1 8 2 3" xfId="1305" xr:uid="{00000000-0005-0000-0000-0000CE060000}"/>
    <cellStyle name="강조색1 8 3" xfId="1306" xr:uid="{00000000-0005-0000-0000-0000CF060000}"/>
    <cellStyle name="강조색1 8 3 2" xfId="1307" xr:uid="{00000000-0005-0000-0000-0000D0060000}"/>
    <cellStyle name="강조색1 8 3 3" xfId="1308" xr:uid="{00000000-0005-0000-0000-0000D1060000}"/>
    <cellStyle name="강조색1 8_MUREX PL data" xfId="1309" xr:uid="{00000000-0005-0000-0000-0000D2060000}"/>
    <cellStyle name="강조색1 9" xfId="1310" xr:uid="{00000000-0005-0000-0000-0000D3060000}"/>
    <cellStyle name="강조색1 9 2" xfId="1311" xr:uid="{00000000-0005-0000-0000-0000D4060000}"/>
    <cellStyle name="강조색1 9 2 2" xfId="1312" xr:uid="{00000000-0005-0000-0000-0000D5060000}"/>
    <cellStyle name="강조색1 9 2 3" xfId="1313" xr:uid="{00000000-0005-0000-0000-0000D6060000}"/>
    <cellStyle name="강조색1 9 3" xfId="1314" xr:uid="{00000000-0005-0000-0000-0000D7060000}"/>
    <cellStyle name="강조색1 9 3 2" xfId="1315" xr:uid="{00000000-0005-0000-0000-0000D8060000}"/>
    <cellStyle name="강조색1 9 3 3" xfId="1316" xr:uid="{00000000-0005-0000-0000-0000D9060000}"/>
    <cellStyle name="강조색1 9_MUREX PL data" xfId="1317" xr:uid="{00000000-0005-0000-0000-0000DA060000}"/>
    <cellStyle name="강조색2" xfId="27" builtinId="33" hidden="1"/>
    <cellStyle name="강조색2 10" xfId="1318" xr:uid="{00000000-0005-0000-0000-0000DC060000}"/>
    <cellStyle name="강조색2 10 2" xfId="1319" xr:uid="{00000000-0005-0000-0000-0000DD060000}"/>
    <cellStyle name="강조색2 10 2 2" xfId="1320" xr:uid="{00000000-0005-0000-0000-0000DE060000}"/>
    <cellStyle name="강조색2 10 2 3" xfId="1321" xr:uid="{00000000-0005-0000-0000-0000DF060000}"/>
    <cellStyle name="강조색2 10 3" xfId="1322" xr:uid="{00000000-0005-0000-0000-0000E0060000}"/>
    <cellStyle name="강조색2 10 3 2" xfId="1323" xr:uid="{00000000-0005-0000-0000-0000E1060000}"/>
    <cellStyle name="강조색2 10 3 3" xfId="1324" xr:uid="{00000000-0005-0000-0000-0000E2060000}"/>
    <cellStyle name="강조색2 10_MUREX PL data" xfId="1325" xr:uid="{00000000-0005-0000-0000-0000E3060000}"/>
    <cellStyle name="강조색2 11" xfId="1326" xr:uid="{00000000-0005-0000-0000-0000E4060000}"/>
    <cellStyle name="강조색2 11 2" xfId="1327" xr:uid="{00000000-0005-0000-0000-0000E5060000}"/>
    <cellStyle name="강조색2 11 2 2" xfId="1328" xr:uid="{00000000-0005-0000-0000-0000E6060000}"/>
    <cellStyle name="강조색2 11 2 3" xfId="1329" xr:uid="{00000000-0005-0000-0000-0000E7060000}"/>
    <cellStyle name="강조색2 11 3" xfId="1330" xr:uid="{00000000-0005-0000-0000-0000E8060000}"/>
    <cellStyle name="강조색2 11 3 2" xfId="1331" xr:uid="{00000000-0005-0000-0000-0000E9060000}"/>
    <cellStyle name="강조색2 11 3 3" xfId="1332" xr:uid="{00000000-0005-0000-0000-0000EA060000}"/>
    <cellStyle name="강조색2 11_MUREX PL data" xfId="1333" xr:uid="{00000000-0005-0000-0000-0000EB060000}"/>
    <cellStyle name="강조색2 12" xfId="1334" xr:uid="{00000000-0005-0000-0000-0000EC060000}"/>
    <cellStyle name="강조색2 12 2" xfId="1335" xr:uid="{00000000-0005-0000-0000-0000ED060000}"/>
    <cellStyle name="강조색2 12 3" xfId="1336" xr:uid="{00000000-0005-0000-0000-0000EE060000}"/>
    <cellStyle name="강조색2 13" xfId="1337" xr:uid="{00000000-0005-0000-0000-0000EF060000}"/>
    <cellStyle name="강조색2 13 2" xfId="1338" xr:uid="{00000000-0005-0000-0000-0000F0060000}"/>
    <cellStyle name="강조색2 14" xfId="1339" xr:uid="{00000000-0005-0000-0000-0000F1060000}"/>
    <cellStyle name="강조색2 14 2" xfId="1340" xr:uid="{00000000-0005-0000-0000-0000F2060000}"/>
    <cellStyle name="강조색2 15" xfId="1341" xr:uid="{00000000-0005-0000-0000-0000F3060000}"/>
    <cellStyle name="강조색2 2" xfId="1342" xr:uid="{00000000-0005-0000-0000-0000F4060000}"/>
    <cellStyle name="강조색2 2 2" xfId="17630" xr:uid="{00000000-0005-0000-0000-0000F5060000}"/>
    <cellStyle name="강조색2 2 2 2" xfId="18430" xr:uid="{00000000-0005-0000-0000-0000F6060000}"/>
    <cellStyle name="강조색2 2 2 3" xfId="18574" xr:uid="{00000000-0005-0000-0000-0000F7060000}"/>
    <cellStyle name="강조색2 2 3" xfId="17908" xr:uid="{00000000-0005-0000-0000-0000F8060000}"/>
    <cellStyle name="강조색2 2 4" xfId="17909" xr:uid="{00000000-0005-0000-0000-0000F9060000}"/>
    <cellStyle name="강조색2 2 5" xfId="18272" xr:uid="{00000000-0005-0000-0000-0000FA060000}"/>
    <cellStyle name="강조색2 2 6" xfId="17471" xr:uid="{00000000-0005-0000-0000-0000FB060000}"/>
    <cellStyle name="강조색2 3" xfId="1343" xr:uid="{00000000-0005-0000-0000-0000FC060000}"/>
    <cellStyle name="강조색2 3 2" xfId="17631" xr:uid="{00000000-0005-0000-0000-0000FD060000}"/>
    <cellStyle name="강조색2 3 2 2" xfId="18218" xr:uid="{00000000-0005-0000-0000-0000FE060000}"/>
    <cellStyle name="강조색2 3 3" xfId="18312" xr:uid="{00000000-0005-0000-0000-0000FF060000}"/>
    <cellStyle name="강조색2 3 4" xfId="18479" xr:uid="{00000000-0005-0000-0000-000000070000}"/>
    <cellStyle name="강조색2 3 5" xfId="17511" xr:uid="{00000000-0005-0000-0000-000001070000}"/>
    <cellStyle name="강조색2 4" xfId="1344" xr:uid="{00000000-0005-0000-0000-000002070000}"/>
    <cellStyle name="강조색2 4 2" xfId="1345" xr:uid="{00000000-0005-0000-0000-000003070000}"/>
    <cellStyle name="강조색2 4 3" xfId="1346" xr:uid="{00000000-0005-0000-0000-000004070000}"/>
    <cellStyle name="강조색2 4 4" xfId="18363" xr:uid="{00000000-0005-0000-0000-000005070000}"/>
    <cellStyle name="강조색2 4 5" xfId="18531" xr:uid="{00000000-0005-0000-0000-000006070000}"/>
    <cellStyle name="강조색2 4 6" xfId="17566" xr:uid="{00000000-0005-0000-0000-000007070000}"/>
    <cellStyle name="강조색2 5" xfId="1347" xr:uid="{00000000-0005-0000-0000-000008070000}"/>
    <cellStyle name="강조색2 5 2" xfId="1348" xr:uid="{00000000-0005-0000-0000-000009070000}"/>
    <cellStyle name="강조색2 5 3" xfId="1349" xr:uid="{00000000-0005-0000-0000-00000A070000}"/>
    <cellStyle name="강조색2 6" xfId="1350" xr:uid="{00000000-0005-0000-0000-00000B070000}"/>
    <cellStyle name="강조색2 6 2" xfId="1351" xr:uid="{00000000-0005-0000-0000-00000C070000}"/>
    <cellStyle name="강조색2 6 3" xfId="1352" xr:uid="{00000000-0005-0000-0000-00000D070000}"/>
    <cellStyle name="강조색2 7" xfId="1353" xr:uid="{00000000-0005-0000-0000-00000E070000}"/>
    <cellStyle name="강조색2 7 2" xfId="1354" xr:uid="{00000000-0005-0000-0000-00000F070000}"/>
    <cellStyle name="강조색2 7 2 2" xfId="1355" xr:uid="{00000000-0005-0000-0000-000010070000}"/>
    <cellStyle name="강조색2 7 2 3" xfId="1356" xr:uid="{00000000-0005-0000-0000-000011070000}"/>
    <cellStyle name="강조색2 7 3" xfId="1357" xr:uid="{00000000-0005-0000-0000-000012070000}"/>
    <cellStyle name="강조색2 7 3 2" xfId="1358" xr:uid="{00000000-0005-0000-0000-000013070000}"/>
    <cellStyle name="강조색2 7 3 3" xfId="1359" xr:uid="{00000000-0005-0000-0000-000014070000}"/>
    <cellStyle name="강조색2 7_MUREX PL data" xfId="1360" xr:uid="{00000000-0005-0000-0000-000015070000}"/>
    <cellStyle name="강조색2 8" xfId="1361" xr:uid="{00000000-0005-0000-0000-000016070000}"/>
    <cellStyle name="강조색2 8 2" xfId="1362" xr:uid="{00000000-0005-0000-0000-000017070000}"/>
    <cellStyle name="강조색2 8 2 2" xfId="1363" xr:uid="{00000000-0005-0000-0000-000018070000}"/>
    <cellStyle name="강조색2 8 2 3" xfId="1364" xr:uid="{00000000-0005-0000-0000-000019070000}"/>
    <cellStyle name="강조색2 8 3" xfId="1365" xr:uid="{00000000-0005-0000-0000-00001A070000}"/>
    <cellStyle name="강조색2 8 3 2" xfId="1366" xr:uid="{00000000-0005-0000-0000-00001B070000}"/>
    <cellStyle name="강조색2 8 3 3" xfId="1367" xr:uid="{00000000-0005-0000-0000-00001C070000}"/>
    <cellStyle name="강조색2 8_MUREX PL data" xfId="1368" xr:uid="{00000000-0005-0000-0000-00001D070000}"/>
    <cellStyle name="강조색2 9" xfId="1369" xr:uid="{00000000-0005-0000-0000-00001E070000}"/>
    <cellStyle name="강조색2 9 2" xfId="1370" xr:uid="{00000000-0005-0000-0000-00001F070000}"/>
    <cellStyle name="강조색2 9 2 2" xfId="1371" xr:uid="{00000000-0005-0000-0000-000020070000}"/>
    <cellStyle name="강조색2 9 2 3" xfId="1372" xr:uid="{00000000-0005-0000-0000-000021070000}"/>
    <cellStyle name="강조색2 9 3" xfId="1373" xr:uid="{00000000-0005-0000-0000-000022070000}"/>
    <cellStyle name="강조색2 9 3 2" xfId="1374" xr:uid="{00000000-0005-0000-0000-000023070000}"/>
    <cellStyle name="강조색2 9 3 3" xfId="1375" xr:uid="{00000000-0005-0000-0000-000024070000}"/>
    <cellStyle name="강조색2 9_MUREX PL data" xfId="1376" xr:uid="{00000000-0005-0000-0000-000025070000}"/>
    <cellStyle name="강조색3" xfId="31" builtinId="37" hidden="1"/>
    <cellStyle name="강조색3 10" xfId="1377" xr:uid="{00000000-0005-0000-0000-000027070000}"/>
    <cellStyle name="강조색3 10 2" xfId="1378" xr:uid="{00000000-0005-0000-0000-000028070000}"/>
    <cellStyle name="강조색3 10 2 2" xfId="1379" xr:uid="{00000000-0005-0000-0000-000029070000}"/>
    <cellStyle name="강조색3 10 2 3" xfId="1380" xr:uid="{00000000-0005-0000-0000-00002A070000}"/>
    <cellStyle name="강조색3 10 3" xfId="1381" xr:uid="{00000000-0005-0000-0000-00002B070000}"/>
    <cellStyle name="강조색3 10 3 2" xfId="1382" xr:uid="{00000000-0005-0000-0000-00002C070000}"/>
    <cellStyle name="강조색3 10 3 3" xfId="1383" xr:uid="{00000000-0005-0000-0000-00002D070000}"/>
    <cellStyle name="강조색3 10_MUREX PL data" xfId="1384" xr:uid="{00000000-0005-0000-0000-00002E070000}"/>
    <cellStyle name="강조색3 11" xfId="1385" xr:uid="{00000000-0005-0000-0000-00002F070000}"/>
    <cellStyle name="강조색3 11 2" xfId="1386" xr:uid="{00000000-0005-0000-0000-000030070000}"/>
    <cellStyle name="강조색3 11 2 2" xfId="1387" xr:uid="{00000000-0005-0000-0000-000031070000}"/>
    <cellStyle name="강조색3 11 2 3" xfId="1388" xr:uid="{00000000-0005-0000-0000-000032070000}"/>
    <cellStyle name="강조색3 11 3" xfId="1389" xr:uid="{00000000-0005-0000-0000-000033070000}"/>
    <cellStyle name="강조색3 11 3 2" xfId="1390" xr:uid="{00000000-0005-0000-0000-000034070000}"/>
    <cellStyle name="강조색3 11 3 3" xfId="1391" xr:uid="{00000000-0005-0000-0000-000035070000}"/>
    <cellStyle name="강조색3 11_MUREX PL data" xfId="1392" xr:uid="{00000000-0005-0000-0000-000036070000}"/>
    <cellStyle name="강조색3 12" xfId="1393" xr:uid="{00000000-0005-0000-0000-000037070000}"/>
    <cellStyle name="강조색3 12 2" xfId="1394" xr:uid="{00000000-0005-0000-0000-000038070000}"/>
    <cellStyle name="강조색3 12 3" xfId="1395" xr:uid="{00000000-0005-0000-0000-000039070000}"/>
    <cellStyle name="강조색3 13" xfId="1396" xr:uid="{00000000-0005-0000-0000-00003A070000}"/>
    <cellStyle name="강조색3 13 2" xfId="1397" xr:uid="{00000000-0005-0000-0000-00003B070000}"/>
    <cellStyle name="강조색3 14" xfId="1398" xr:uid="{00000000-0005-0000-0000-00003C070000}"/>
    <cellStyle name="강조색3 14 2" xfId="1399" xr:uid="{00000000-0005-0000-0000-00003D070000}"/>
    <cellStyle name="강조색3 15" xfId="1400" xr:uid="{00000000-0005-0000-0000-00003E070000}"/>
    <cellStyle name="강조색3 2" xfId="1401" xr:uid="{00000000-0005-0000-0000-00003F070000}"/>
    <cellStyle name="강조색3 2 2" xfId="17632" xr:uid="{00000000-0005-0000-0000-000040070000}"/>
    <cellStyle name="강조색3 2 2 2" xfId="18431" xr:uid="{00000000-0005-0000-0000-000041070000}"/>
    <cellStyle name="강조색3 2 2 3" xfId="18575" xr:uid="{00000000-0005-0000-0000-000042070000}"/>
    <cellStyle name="강조색3 2 3" xfId="17910" xr:uid="{00000000-0005-0000-0000-000043070000}"/>
    <cellStyle name="강조색3 2 4" xfId="17911" xr:uid="{00000000-0005-0000-0000-000044070000}"/>
    <cellStyle name="강조색3 2 5" xfId="18273" xr:uid="{00000000-0005-0000-0000-000045070000}"/>
    <cellStyle name="강조색3 2 6" xfId="17472" xr:uid="{00000000-0005-0000-0000-000046070000}"/>
    <cellStyle name="강조색3 3" xfId="1402" xr:uid="{00000000-0005-0000-0000-000047070000}"/>
    <cellStyle name="강조색3 3 2" xfId="17633" xr:uid="{00000000-0005-0000-0000-000048070000}"/>
    <cellStyle name="강조색3 3 2 2" xfId="18219" xr:uid="{00000000-0005-0000-0000-000049070000}"/>
    <cellStyle name="강조색3 3 3" xfId="18313" xr:uid="{00000000-0005-0000-0000-00004A070000}"/>
    <cellStyle name="강조색3 3 4" xfId="18480" xr:uid="{00000000-0005-0000-0000-00004B070000}"/>
    <cellStyle name="강조색3 3 5" xfId="17512" xr:uid="{00000000-0005-0000-0000-00004C070000}"/>
    <cellStyle name="강조색3 4" xfId="1403" xr:uid="{00000000-0005-0000-0000-00004D070000}"/>
    <cellStyle name="강조색3 4 2" xfId="1404" xr:uid="{00000000-0005-0000-0000-00004E070000}"/>
    <cellStyle name="강조색3 4 3" xfId="1405" xr:uid="{00000000-0005-0000-0000-00004F070000}"/>
    <cellStyle name="강조색3 4 4" xfId="18364" xr:uid="{00000000-0005-0000-0000-000050070000}"/>
    <cellStyle name="강조색3 4 5" xfId="18532" xr:uid="{00000000-0005-0000-0000-000051070000}"/>
    <cellStyle name="강조색3 4 6" xfId="17567" xr:uid="{00000000-0005-0000-0000-000052070000}"/>
    <cellStyle name="강조색3 5" xfId="1406" xr:uid="{00000000-0005-0000-0000-000053070000}"/>
    <cellStyle name="강조색3 5 2" xfId="1407" xr:uid="{00000000-0005-0000-0000-000054070000}"/>
    <cellStyle name="강조색3 5 3" xfId="1408" xr:uid="{00000000-0005-0000-0000-000055070000}"/>
    <cellStyle name="강조색3 6" xfId="1409" xr:uid="{00000000-0005-0000-0000-000056070000}"/>
    <cellStyle name="강조색3 6 2" xfId="1410" xr:uid="{00000000-0005-0000-0000-000057070000}"/>
    <cellStyle name="강조색3 6 3" xfId="1411" xr:uid="{00000000-0005-0000-0000-000058070000}"/>
    <cellStyle name="강조색3 7" xfId="1412" xr:uid="{00000000-0005-0000-0000-000059070000}"/>
    <cellStyle name="강조색3 7 2" xfId="1413" xr:uid="{00000000-0005-0000-0000-00005A070000}"/>
    <cellStyle name="강조색3 7 2 2" xfId="1414" xr:uid="{00000000-0005-0000-0000-00005B070000}"/>
    <cellStyle name="강조색3 7 2 3" xfId="1415" xr:uid="{00000000-0005-0000-0000-00005C070000}"/>
    <cellStyle name="강조색3 7 3" xfId="1416" xr:uid="{00000000-0005-0000-0000-00005D070000}"/>
    <cellStyle name="강조색3 7 3 2" xfId="1417" xr:uid="{00000000-0005-0000-0000-00005E070000}"/>
    <cellStyle name="강조색3 7 3 3" xfId="1418" xr:uid="{00000000-0005-0000-0000-00005F070000}"/>
    <cellStyle name="강조색3 7_MUREX PL data" xfId="1419" xr:uid="{00000000-0005-0000-0000-000060070000}"/>
    <cellStyle name="강조색3 8" xfId="1420" xr:uid="{00000000-0005-0000-0000-000061070000}"/>
    <cellStyle name="강조색3 8 2" xfId="1421" xr:uid="{00000000-0005-0000-0000-000062070000}"/>
    <cellStyle name="강조색3 8 2 2" xfId="1422" xr:uid="{00000000-0005-0000-0000-000063070000}"/>
    <cellStyle name="강조색3 8 2 3" xfId="1423" xr:uid="{00000000-0005-0000-0000-000064070000}"/>
    <cellStyle name="강조색3 8 3" xfId="1424" xr:uid="{00000000-0005-0000-0000-000065070000}"/>
    <cellStyle name="강조색3 8 3 2" xfId="1425" xr:uid="{00000000-0005-0000-0000-000066070000}"/>
    <cellStyle name="강조색3 8 3 3" xfId="1426" xr:uid="{00000000-0005-0000-0000-000067070000}"/>
    <cellStyle name="강조색3 8_MUREX PL data" xfId="1427" xr:uid="{00000000-0005-0000-0000-000068070000}"/>
    <cellStyle name="강조색3 9" xfId="1428" xr:uid="{00000000-0005-0000-0000-000069070000}"/>
    <cellStyle name="강조색3 9 2" xfId="1429" xr:uid="{00000000-0005-0000-0000-00006A070000}"/>
    <cellStyle name="강조색3 9 2 2" xfId="1430" xr:uid="{00000000-0005-0000-0000-00006B070000}"/>
    <cellStyle name="강조색3 9 2 3" xfId="1431" xr:uid="{00000000-0005-0000-0000-00006C070000}"/>
    <cellStyle name="강조색3 9 3" xfId="1432" xr:uid="{00000000-0005-0000-0000-00006D070000}"/>
    <cellStyle name="강조색3 9 3 2" xfId="1433" xr:uid="{00000000-0005-0000-0000-00006E070000}"/>
    <cellStyle name="강조색3 9 3 3" xfId="1434" xr:uid="{00000000-0005-0000-0000-00006F070000}"/>
    <cellStyle name="강조색3 9_MUREX PL data" xfId="1435" xr:uid="{00000000-0005-0000-0000-000070070000}"/>
    <cellStyle name="강조색4" xfId="35" builtinId="41" hidden="1"/>
    <cellStyle name="강조색4 10" xfId="1436" xr:uid="{00000000-0005-0000-0000-000072070000}"/>
    <cellStyle name="강조색4 10 2" xfId="1437" xr:uid="{00000000-0005-0000-0000-000073070000}"/>
    <cellStyle name="강조색4 10 2 2" xfId="1438" xr:uid="{00000000-0005-0000-0000-000074070000}"/>
    <cellStyle name="강조색4 10 2 3" xfId="1439" xr:uid="{00000000-0005-0000-0000-000075070000}"/>
    <cellStyle name="강조색4 10 3" xfId="1440" xr:uid="{00000000-0005-0000-0000-000076070000}"/>
    <cellStyle name="강조색4 10 3 2" xfId="1441" xr:uid="{00000000-0005-0000-0000-000077070000}"/>
    <cellStyle name="강조색4 10 3 3" xfId="1442" xr:uid="{00000000-0005-0000-0000-000078070000}"/>
    <cellStyle name="강조색4 10_MUREX PL data" xfId="1443" xr:uid="{00000000-0005-0000-0000-000079070000}"/>
    <cellStyle name="강조색4 11" xfId="1444" xr:uid="{00000000-0005-0000-0000-00007A070000}"/>
    <cellStyle name="강조색4 11 2" xfId="1445" xr:uid="{00000000-0005-0000-0000-00007B070000}"/>
    <cellStyle name="강조색4 11 2 2" xfId="1446" xr:uid="{00000000-0005-0000-0000-00007C070000}"/>
    <cellStyle name="강조색4 11 2 3" xfId="1447" xr:uid="{00000000-0005-0000-0000-00007D070000}"/>
    <cellStyle name="강조색4 11 3" xfId="1448" xr:uid="{00000000-0005-0000-0000-00007E070000}"/>
    <cellStyle name="강조색4 11 3 2" xfId="1449" xr:uid="{00000000-0005-0000-0000-00007F070000}"/>
    <cellStyle name="강조색4 11 3 3" xfId="1450" xr:uid="{00000000-0005-0000-0000-000080070000}"/>
    <cellStyle name="강조색4 11_MUREX PL data" xfId="1451" xr:uid="{00000000-0005-0000-0000-000081070000}"/>
    <cellStyle name="강조색4 12" xfId="1452" xr:uid="{00000000-0005-0000-0000-000082070000}"/>
    <cellStyle name="강조색4 12 2" xfId="1453" xr:uid="{00000000-0005-0000-0000-000083070000}"/>
    <cellStyle name="강조색4 12 3" xfId="1454" xr:uid="{00000000-0005-0000-0000-000084070000}"/>
    <cellStyle name="강조색4 13" xfId="1455" xr:uid="{00000000-0005-0000-0000-000085070000}"/>
    <cellStyle name="강조색4 13 2" xfId="1456" xr:uid="{00000000-0005-0000-0000-000086070000}"/>
    <cellStyle name="강조색4 14" xfId="1457" xr:uid="{00000000-0005-0000-0000-000087070000}"/>
    <cellStyle name="강조색4 14 2" xfId="1458" xr:uid="{00000000-0005-0000-0000-000088070000}"/>
    <cellStyle name="강조색4 15" xfId="1459" xr:uid="{00000000-0005-0000-0000-000089070000}"/>
    <cellStyle name="강조색4 2" xfId="1460" xr:uid="{00000000-0005-0000-0000-00008A070000}"/>
    <cellStyle name="강조색4 2 2" xfId="17634" xr:uid="{00000000-0005-0000-0000-00008B070000}"/>
    <cellStyle name="강조색4 2 2 2" xfId="18432" xr:uid="{00000000-0005-0000-0000-00008C070000}"/>
    <cellStyle name="강조색4 2 2 3" xfId="18576" xr:uid="{00000000-0005-0000-0000-00008D070000}"/>
    <cellStyle name="강조색4 2 3" xfId="17912" xr:uid="{00000000-0005-0000-0000-00008E070000}"/>
    <cellStyle name="강조색4 2 4" xfId="17913" xr:uid="{00000000-0005-0000-0000-00008F070000}"/>
    <cellStyle name="강조색4 2 5" xfId="18274" xr:uid="{00000000-0005-0000-0000-000090070000}"/>
    <cellStyle name="강조색4 2 6" xfId="17473" xr:uid="{00000000-0005-0000-0000-000091070000}"/>
    <cellStyle name="강조색4 3" xfId="1461" xr:uid="{00000000-0005-0000-0000-000092070000}"/>
    <cellStyle name="강조색4 3 2" xfId="17635" xr:uid="{00000000-0005-0000-0000-000093070000}"/>
    <cellStyle name="강조색4 3 2 2" xfId="18220" xr:uid="{00000000-0005-0000-0000-000094070000}"/>
    <cellStyle name="강조색4 3 3" xfId="18314" xr:uid="{00000000-0005-0000-0000-000095070000}"/>
    <cellStyle name="강조색4 3 4" xfId="18481" xr:uid="{00000000-0005-0000-0000-000096070000}"/>
    <cellStyle name="강조색4 3 5" xfId="17513" xr:uid="{00000000-0005-0000-0000-000097070000}"/>
    <cellStyle name="강조색4 4" xfId="1462" xr:uid="{00000000-0005-0000-0000-000098070000}"/>
    <cellStyle name="강조색4 4 2" xfId="1463" xr:uid="{00000000-0005-0000-0000-000099070000}"/>
    <cellStyle name="강조색4 4 3" xfId="1464" xr:uid="{00000000-0005-0000-0000-00009A070000}"/>
    <cellStyle name="강조색4 4 4" xfId="18365" xr:uid="{00000000-0005-0000-0000-00009B070000}"/>
    <cellStyle name="강조색4 4 5" xfId="18533" xr:uid="{00000000-0005-0000-0000-00009C070000}"/>
    <cellStyle name="강조색4 4 6" xfId="17568" xr:uid="{00000000-0005-0000-0000-00009D070000}"/>
    <cellStyle name="강조색4 5" xfId="1465" xr:uid="{00000000-0005-0000-0000-00009E070000}"/>
    <cellStyle name="강조색4 5 2" xfId="1466" xr:uid="{00000000-0005-0000-0000-00009F070000}"/>
    <cellStyle name="강조색4 5 3" xfId="1467" xr:uid="{00000000-0005-0000-0000-0000A0070000}"/>
    <cellStyle name="강조색4 6" xfId="1468" xr:uid="{00000000-0005-0000-0000-0000A1070000}"/>
    <cellStyle name="강조색4 6 2" xfId="1469" xr:uid="{00000000-0005-0000-0000-0000A2070000}"/>
    <cellStyle name="강조색4 6 3" xfId="1470" xr:uid="{00000000-0005-0000-0000-0000A3070000}"/>
    <cellStyle name="강조색4 7" xfId="1471" xr:uid="{00000000-0005-0000-0000-0000A4070000}"/>
    <cellStyle name="강조색4 7 2" xfId="1472" xr:uid="{00000000-0005-0000-0000-0000A5070000}"/>
    <cellStyle name="강조색4 7 2 2" xfId="1473" xr:uid="{00000000-0005-0000-0000-0000A6070000}"/>
    <cellStyle name="강조색4 7 2 3" xfId="1474" xr:uid="{00000000-0005-0000-0000-0000A7070000}"/>
    <cellStyle name="강조색4 7 3" xfId="1475" xr:uid="{00000000-0005-0000-0000-0000A8070000}"/>
    <cellStyle name="강조색4 7 3 2" xfId="1476" xr:uid="{00000000-0005-0000-0000-0000A9070000}"/>
    <cellStyle name="강조색4 7 3 3" xfId="1477" xr:uid="{00000000-0005-0000-0000-0000AA070000}"/>
    <cellStyle name="강조색4 7_MUREX PL data" xfId="1478" xr:uid="{00000000-0005-0000-0000-0000AB070000}"/>
    <cellStyle name="강조색4 8" xfId="1479" xr:uid="{00000000-0005-0000-0000-0000AC070000}"/>
    <cellStyle name="강조색4 8 2" xfId="1480" xr:uid="{00000000-0005-0000-0000-0000AD070000}"/>
    <cellStyle name="강조색4 8 2 2" xfId="1481" xr:uid="{00000000-0005-0000-0000-0000AE070000}"/>
    <cellStyle name="강조색4 8 2 3" xfId="1482" xr:uid="{00000000-0005-0000-0000-0000AF070000}"/>
    <cellStyle name="강조색4 8 3" xfId="1483" xr:uid="{00000000-0005-0000-0000-0000B0070000}"/>
    <cellStyle name="강조색4 8 3 2" xfId="1484" xr:uid="{00000000-0005-0000-0000-0000B1070000}"/>
    <cellStyle name="강조색4 8 3 3" xfId="1485" xr:uid="{00000000-0005-0000-0000-0000B2070000}"/>
    <cellStyle name="강조색4 8_MUREX PL data" xfId="1486" xr:uid="{00000000-0005-0000-0000-0000B3070000}"/>
    <cellStyle name="강조색4 9" xfId="1487" xr:uid="{00000000-0005-0000-0000-0000B4070000}"/>
    <cellStyle name="강조색4 9 2" xfId="1488" xr:uid="{00000000-0005-0000-0000-0000B5070000}"/>
    <cellStyle name="강조색4 9 2 2" xfId="1489" xr:uid="{00000000-0005-0000-0000-0000B6070000}"/>
    <cellStyle name="강조색4 9 2 3" xfId="1490" xr:uid="{00000000-0005-0000-0000-0000B7070000}"/>
    <cellStyle name="강조색4 9 3" xfId="1491" xr:uid="{00000000-0005-0000-0000-0000B8070000}"/>
    <cellStyle name="강조색4 9 3 2" xfId="1492" xr:uid="{00000000-0005-0000-0000-0000B9070000}"/>
    <cellStyle name="강조색4 9 3 3" xfId="1493" xr:uid="{00000000-0005-0000-0000-0000BA070000}"/>
    <cellStyle name="강조색4 9_MUREX PL data" xfId="1494" xr:uid="{00000000-0005-0000-0000-0000BB070000}"/>
    <cellStyle name="강조색5" xfId="39" builtinId="45" hidden="1"/>
    <cellStyle name="강조색5 10" xfId="1495" xr:uid="{00000000-0005-0000-0000-0000BD070000}"/>
    <cellStyle name="강조색5 10 2" xfId="1496" xr:uid="{00000000-0005-0000-0000-0000BE070000}"/>
    <cellStyle name="강조색5 10 2 2" xfId="1497" xr:uid="{00000000-0005-0000-0000-0000BF070000}"/>
    <cellStyle name="강조색5 10 2 3" xfId="1498" xr:uid="{00000000-0005-0000-0000-0000C0070000}"/>
    <cellStyle name="강조색5 10 3" xfId="1499" xr:uid="{00000000-0005-0000-0000-0000C1070000}"/>
    <cellStyle name="강조색5 10 3 2" xfId="1500" xr:uid="{00000000-0005-0000-0000-0000C2070000}"/>
    <cellStyle name="강조색5 10 3 3" xfId="1501" xr:uid="{00000000-0005-0000-0000-0000C3070000}"/>
    <cellStyle name="강조색5 10_MUREX PL data" xfId="1502" xr:uid="{00000000-0005-0000-0000-0000C4070000}"/>
    <cellStyle name="강조색5 11" xfId="1503" xr:uid="{00000000-0005-0000-0000-0000C5070000}"/>
    <cellStyle name="강조색5 11 2" xfId="1504" xr:uid="{00000000-0005-0000-0000-0000C6070000}"/>
    <cellStyle name="강조색5 11 2 2" xfId="1505" xr:uid="{00000000-0005-0000-0000-0000C7070000}"/>
    <cellStyle name="강조색5 11 2 3" xfId="1506" xr:uid="{00000000-0005-0000-0000-0000C8070000}"/>
    <cellStyle name="강조색5 11 3" xfId="1507" xr:uid="{00000000-0005-0000-0000-0000C9070000}"/>
    <cellStyle name="강조색5 11 3 2" xfId="1508" xr:uid="{00000000-0005-0000-0000-0000CA070000}"/>
    <cellStyle name="강조색5 11 3 3" xfId="1509" xr:uid="{00000000-0005-0000-0000-0000CB070000}"/>
    <cellStyle name="강조색5 11_MUREX PL data" xfId="1510" xr:uid="{00000000-0005-0000-0000-0000CC070000}"/>
    <cellStyle name="강조색5 12" xfId="1511" xr:uid="{00000000-0005-0000-0000-0000CD070000}"/>
    <cellStyle name="강조색5 12 2" xfId="1512" xr:uid="{00000000-0005-0000-0000-0000CE070000}"/>
    <cellStyle name="강조색5 12 3" xfId="1513" xr:uid="{00000000-0005-0000-0000-0000CF070000}"/>
    <cellStyle name="강조색5 13" xfId="1514" xr:uid="{00000000-0005-0000-0000-0000D0070000}"/>
    <cellStyle name="강조색5 13 2" xfId="1515" xr:uid="{00000000-0005-0000-0000-0000D1070000}"/>
    <cellStyle name="강조색5 14" xfId="1516" xr:uid="{00000000-0005-0000-0000-0000D2070000}"/>
    <cellStyle name="강조색5 14 2" xfId="1517" xr:uid="{00000000-0005-0000-0000-0000D3070000}"/>
    <cellStyle name="강조색5 15" xfId="1518" xr:uid="{00000000-0005-0000-0000-0000D4070000}"/>
    <cellStyle name="강조색5 2" xfId="1519" xr:uid="{00000000-0005-0000-0000-0000D5070000}"/>
    <cellStyle name="강조색5 2 2" xfId="17636" xr:uid="{00000000-0005-0000-0000-0000D6070000}"/>
    <cellStyle name="강조색5 2 2 2" xfId="18433" xr:uid="{00000000-0005-0000-0000-0000D7070000}"/>
    <cellStyle name="강조색5 2 2 3" xfId="18577" xr:uid="{00000000-0005-0000-0000-0000D8070000}"/>
    <cellStyle name="강조색5 2 3" xfId="17914" xr:uid="{00000000-0005-0000-0000-0000D9070000}"/>
    <cellStyle name="강조색5 2 4" xfId="17915" xr:uid="{00000000-0005-0000-0000-0000DA070000}"/>
    <cellStyle name="강조색5 2 5" xfId="18275" xr:uid="{00000000-0005-0000-0000-0000DB070000}"/>
    <cellStyle name="강조색5 2 6" xfId="17474" xr:uid="{00000000-0005-0000-0000-0000DC070000}"/>
    <cellStyle name="강조색5 3" xfId="1520" xr:uid="{00000000-0005-0000-0000-0000DD070000}"/>
    <cellStyle name="강조색5 3 2" xfId="17637" xr:uid="{00000000-0005-0000-0000-0000DE070000}"/>
    <cellStyle name="강조색5 3 2 2" xfId="18221" xr:uid="{00000000-0005-0000-0000-0000DF070000}"/>
    <cellStyle name="강조색5 3 3" xfId="18315" xr:uid="{00000000-0005-0000-0000-0000E0070000}"/>
    <cellStyle name="강조색5 3 4" xfId="18482" xr:uid="{00000000-0005-0000-0000-0000E1070000}"/>
    <cellStyle name="강조색5 3 5" xfId="17514" xr:uid="{00000000-0005-0000-0000-0000E2070000}"/>
    <cellStyle name="강조색5 4" xfId="1521" xr:uid="{00000000-0005-0000-0000-0000E3070000}"/>
    <cellStyle name="강조색5 4 2" xfId="1522" xr:uid="{00000000-0005-0000-0000-0000E4070000}"/>
    <cellStyle name="강조색5 4 3" xfId="1523" xr:uid="{00000000-0005-0000-0000-0000E5070000}"/>
    <cellStyle name="강조색5 4 4" xfId="18366" xr:uid="{00000000-0005-0000-0000-0000E6070000}"/>
    <cellStyle name="강조색5 4 5" xfId="18534" xr:uid="{00000000-0005-0000-0000-0000E7070000}"/>
    <cellStyle name="강조색5 4 6" xfId="17569" xr:uid="{00000000-0005-0000-0000-0000E8070000}"/>
    <cellStyle name="강조색5 5" xfId="1524" xr:uid="{00000000-0005-0000-0000-0000E9070000}"/>
    <cellStyle name="강조색5 5 2" xfId="1525" xr:uid="{00000000-0005-0000-0000-0000EA070000}"/>
    <cellStyle name="강조색5 5 3" xfId="1526" xr:uid="{00000000-0005-0000-0000-0000EB070000}"/>
    <cellStyle name="강조색5 6" xfId="1527" xr:uid="{00000000-0005-0000-0000-0000EC070000}"/>
    <cellStyle name="강조색5 6 2" xfId="1528" xr:uid="{00000000-0005-0000-0000-0000ED070000}"/>
    <cellStyle name="강조색5 6 3" xfId="1529" xr:uid="{00000000-0005-0000-0000-0000EE070000}"/>
    <cellStyle name="강조색5 7" xfId="1530" xr:uid="{00000000-0005-0000-0000-0000EF070000}"/>
    <cellStyle name="강조색5 7 2" xfId="1531" xr:uid="{00000000-0005-0000-0000-0000F0070000}"/>
    <cellStyle name="강조색5 7 2 2" xfId="1532" xr:uid="{00000000-0005-0000-0000-0000F1070000}"/>
    <cellStyle name="강조색5 7 2 3" xfId="1533" xr:uid="{00000000-0005-0000-0000-0000F2070000}"/>
    <cellStyle name="강조색5 7 3" xfId="1534" xr:uid="{00000000-0005-0000-0000-0000F3070000}"/>
    <cellStyle name="강조색5 7 3 2" xfId="1535" xr:uid="{00000000-0005-0000-0000-0000F4070000}"/>
    <cellStyle name="강조색5 7 3 3" xfId="1536" xr:uid="{00000000-0005-0000-0000-0000F5070000}"/>
    <cellStyle name="강조색5 7_MUREX PL data" xfId="1537" xr:uid="{00000000-0005-0000-0000-0000F6070000}"/>
    <cellStyle name="강조색5 8" xfId="1538" xr:uid="{00000000-0005-0000-0000-0000F7070000}"/>
    <cellStyle name="강조색5 8 2" xfId="1539" xr:uid="{00000000-0005-0000-0000-0000F8070000}"/>
    <cellStyle name="강조색5 8 2 2" xfId="1540" xr:uid="{00000000-0005-0000-0000-0000F9070000}"/>
    <cellStyle name="강조색5 8 2 3" xfId="1541" xr:uid="{00000000-0005-0000-0000-0000FA070000}"/>
    <cellStyle name="강조색5 8 3" xfId="1542" xr:uid="{00000000-0005-0000-0000-0000FB070000}"/>
    <cellStyle name="강조색5 8 3 2" xfId="1543" xr:uid="{00000000-0005-0000-0000-0000FC070000}"/>
    <cellStyle name="강조색5 8 3 3" xfId="1544" xr:uid="{00000000-0005-0000-0000-0000FD070000}"/>
    <cellStyle name="강조색5 8_MUREX PL data" xfId="1545" xr:uid="{00000000-0005-0000-0000-0000FE070000}"/>
    <cellStyle name="강조색5 9" xfId="1546" xr:uid="{00000000-0005-0000-0000-0000FF070000}"/>
    <cellStyle name="강조색5 9 2" xfId="1547" xr:uid="{00000000-0005-0000-0000-000000080000}"/>
    <cellStyle name="강조색5 9 2 2" xfId="1548" xr:uid="{00000000-0005-0000-0000-000001080000}"/>
    <cellStyle name="강조색5 9 2 3" xfId="1549" xr:uid="{00000000-0005-0000-0000-000002080000}"/>
    <cellStyle name="강조색5 9 3" xfId="1550" xr:uid="{00000000-0005-0000-0000-000003080000}"/>
    <cellStyle name="강조색5 9 3 2" xfId="1551" xr:uid="{00000000-0005-0000-0000-000004080000}"/>
    <cellStyle name="강조색5 9 3 3" xfId="1552" xr:uid="{00000000-0005-0000-0000-000005080000}"/>
    <cellStyle name="강조색5 9_MUREX PL data" xfId="1553" xr:uid="{00000000-0005-0000-0000-000006080000}"/>
    <cellStyle name="강조색6" xfId="43" builtinId="49" hidden="1"/>
    <cellStyle name="강조색6 10" xfId="1554" xr:uid="{00000000-0005-0000-0000-000008080000}"/>
    <cellStyle name="강조색6 10 2" xfId="1555" xr:uid="{00000000-0005-0000-0000-000009080000}"/>
    <cellStyle name="강조색6 10 2 2" xfId="1556" xr:uid="{00000000-0005-0000-0000-00000A080000}"/>
    <cellStyle name="강조색6 10 2 3" xfId="1557" xr:uid="{00000000-0005-0000-0000-00000B080000}"/>
    <cellStyle name="강조색6 10 3" xfId="1558" xr:uid="{00000000-0005-0000-0000-00000C080000}"/>
    <cellStyle name="강조색6 10 3 2" xfId="1559" xr:uid="{00000000-0005-0000-0000-00000D080000}"/>
    <cellStyle name="강조색6 10 3 3" xfId="1560" xr:uid="{00000000-0005-0000-0000-00000E080000}"/>
    <cellStyle name="강조색6 10_MUREX PL data" xfId="1561" xr:uid="{00000000-0005-0000-0000-00000F080000}"/>
    <cellStyle name="강조색6 11" xfId="1562" xr:uid="{00000000-0005-0000-0000-000010080000}"/>
    <cellStyle name="강조색6 11 2" xfId="1563" xr:uid="{00000000-0005-0000-0000-000011080000}"/>
    <cellStyle name="강조색6 11 2 2" xfId="1564" xr:uid="{00000000-0005-0000-0000-000012080000}"/>
    <cellStyle name="강조색6 11 2 3" xfId="1565" xr:uid="{00000000-0005-0000-0000-000013080000}"/>
    <cellStyle name="강조색6 11 3" xfId="1566" xr:uid="{00000000-0005-0000-0000-000014080000}"/>
    <cellStyle name="강조색6 11 3 2" xfId="1567" xr:uid="{00000000-0005-0000-0000-000015080000}"/>
    <cellStyle name="강조색6 11 3 3" xfId="1568" xr:uid="{00000000-0005-0000-0000-000016080000}"/>
    <cellStyle name="강조색6 11_MUREX PL data" xfId="1569" xr:uid="{00000000-0005-0000-0000-000017080000}"/>
    <cellStyle name="강조색6 12" xfId="1570" xr:uid="{00000000-0005-0000-0000-000018080000}"/>
    <cellStyle name="강조색6 12 2" xfId="1571" xr:uid="{00000000-0005-0000-0000-000019080000}"/>
    <cellStyle name="강조색6 12 3" xfId="1572" xr:uid="{00000000-0005-0000-0000-00001A080000}"/>
    <cellStyle name="강조색6 13" xfId="1573" xr:uid="{00000000-0005-0000-0000-00001B080000}"/>
    <cellStyle name="강조색6 13 2" xfId="1574" xr:uid="{00000000-0005-0000-0000-00001C080000}"/>
    <cellStyle name="강조색6 14" xfId="1575" xr:uid="{00000000-0005-0000-0000-00001D080000}"/>
    <cellStyle name="강조색6 14 2" xfId="1576" xr:uid="{00000000-0005-0000-0000-00001E080000}"/>
    <cellStyle name="강조색6 15" xfId="1577" xr:uid="{00000000-0005-0000-0000-00001F080000}"/>
    <cellStyle name="강조색6 2" xfId="1578" xr:uid="{00000000-0005-0000-0000-000020080000}"/>
    <cellStyle name="강조색6 2 2" xfId="17638" xr:uid="{00000000-0005-0000-0000-000021080000}"/>
    <cellStyle name="강조색6 2 2 2" xfId="18434" xr:uid="{00000000-0005-0000-0000-000022080000}"/>
    <cellStyle name="강조색6 2 2 3" xfId="18578" xr:uid="{00000000-0005-0000-0000-000023080000}"/>
    <cellStyle name="강조색6 2 3" xfId="17916" xr:uid="{00000000-0005-0000-0000-000024080000}"/>
    <cellStyle name="강조색6 2 4" xfId="17917" xr:uid="{00000000-0005-0000-0000-000025080000}"/>
    <cellStyle name="강조색6 2 5" xfId="18276" xr:uid="{00000000-0005-0000-0000-000026080000}"/>
    <cellStyle name="강조색6 2 6" xfId="17475" xr:uid="{00000000-0005-0000-0000-000027080000}"/>
    <cellStyle name="강조색6 3" xfId="1579" xr:uid="{00000000-0005-0000-0000-000028080000}"/>
    <cellStyle name="강조색6 3 2" xfId="17639" xr:uid="{00000000-0005-0000-0000-000029080000}"/>
    <cellStyle name="강조색6 3 2 2" xfId="18222" xr:uid="{00000000-0005-0000-0000-00002A080000}"/>
    <cellStyle name="강조색6 3 3" xfId="18316" xr:uid="{00000000-0005-0000-0000-00002B080000}"/>
    <cellStyle name="강조색6 3 4" xfId="18483" xr:uid="{00000000-0005-0000-0000-00002C080000}"/>
    <cellStyle name="강조색6 3 5" xfId="17515" xr:uid="{00000000-0005-0000-0000-00002D080000}"/>
    <cellStyle name="강조색6 4" xfId="1580" xr:uid="{00000000-0005-0000-0000-00002E080000}"/>
    <cellStyle name="강조색6 4 2" xfId="1581" xr:uid="{00000000-0005-0000-0000-00002F080000}"/>
    <cellStyle name="강조색6 4 3" xfId="1582" xr:uid="{00000000-0005-0000-0000-000030080000}"/>
    <cellStyle name="강조색6 4 4" xfId="18367" xr:uid="{00000000-0005-0000-0000-000031080000}"/>
    <cellStyle name="강조색6 4 5" xfId="18535" xr:uid="{00000000-0005-0000-0000-000032080000}"/>
    <cellStyle name="강조색6 4 6" xfId="17570" xr:uid="{00000000-0005-0000-0000-000033080000}"/>
    <cellStyle name="강조색6 5" xfId="1583" xr:uid="{00000000-0005-0000-0000-000034080000}"/>
    <cellStyle name="강조색6 5 2" xfId="1584" xr:uid="{00000000-0005-0000-0000-000035080000}"/>
    <cellStyle name="강조색6 5 3" xfId="1585" xr:uid="{00000000-0005-0000-0000-000036080000}"/>
    <cellStyle name="강조색6 6" xfId="1586" xr:uid="{00000000-0005-0000-0000-000037080000}"/>
    <cellStyle name="강조색6 6 2" xfId="1587" xr:uid="{00000000-0005-0000-0000-000038080000}"/>
    <cellStyle name="강조색6 6 3" xfId="1588" xr:uid="{00000000-0005-0000-0000-000039080000}"/>
    <cellStyle name="강조색6 7" xfId="1589" xr:uid="{00000000-0005-0000-0000-00003A080000}"/>
    <cellStyle name="강조색6 7 2" xfId="1590" xr:uid="{00000000-0005-0000-0000-00003B080000}"/>
    <cellStyle name="강조색6 7 2 2" xfId="1591" xr:uid="{00000000-0005-0000-0000-00003C080000}"/>
    <cellStyle name="강조색6 7 2 3" xfId="1592" xr:uid="{00000000-0005-0000-0000-00003D080000}"/>
    <cellStyle name="강조색6 7 3" xfId="1593" xr:uid="{00000000-0005-0000-0000-00003E080000}"/>
    <cellStyle name="강조색6 7 3 2" xfId="1594" xr:uid="{00000000-0005-0000-0000-00003F080000}"/>
    <cellStyle name="강조색6 7 3 3" xfId="1595" xr:uid="{00000000-0005-0000-0000-000040080000}"/>
    <cellStyle name="강조색6 7_MUREX PL data" xfId="1596" xr:uid="{00000000-0005-0000-0000-000041080000}"/>
    <cellStyle name="강조색6 8" xfId="1597" xr:uid="{00000000-0005-0000-0000-000042080000}"/>
    <cellStyle name="강조색6 8 2" xfId="1598" xr:uid="{00000000-0005-0000-0000-000043080000}"/>
    <cellStyle name="강조색6 8 2 2" xfId="1599" xr:uid="{00000000-0005-0000-0000-000044080000}"/>
    <cellStyle name="강조색6 8 2 3" xfId="1600" xr:uid="{00000000-0005-0000-0000-000045080000}"/>
    <cellStyle name="강조색6 8 3" xfId="1601" xr:uid="{00000000-0005-0000-0000-000046080000}"/>
    <cellStyle name="강조색6 8 3 2" xfId="1602" xr:uid="{00000000-0005-0000-0000-000047080000}"/>
    <cellStyle name="강조색6 8 3 3" xfId="1603" xr:uid="{00000000-0005-0000-0000-000048080000}"/>
    <cellStyle name="강조색6 8_MUREX PL data" xfId="1604" xr:uid="{00000000-0005-0000-0000-000049080000}"/>
    <cellStyle name="강조색6 9" xfId="1605" xr:uid="{00000000-0005-0000-0000-00004A080000}"/>
    <cellStyle name="강조색6 9 2" xfId="1606" xr:uid="{00000000-0005-0000-0000-00004B080000}"/>
    <cellStyle name="강조색6 9 2 2" xfId="1607" xr:uid="{00000000-0005-0000-0000-00004C080000}"/>
    <cellStyle name="강조색6 9 2 3" xfId="1608" xr:uid="{00000000-0005-0000-0000-00004D080000}"/>
    <cellStyle name="강조색6 9 3" xfId="1609" xr:uid="{00000000-0005-0000-0000-00004E080000}"/>
    <cellStyle name="강조색6 9 3 2" xfId="1610" xr:uid="{00000000-0005-0000-0000-00004F080000}"/>
    <cellStyle name="강조색6 9 3 3" xfId="1611" xr:uid="{00000000-0005-0000-0000-000050080000}"/>
    <cellStyle name="강조색6 9_MUREX PL data" xfId="1612" xr:uid="{00000000-0005-0000-0000-000051080000}"/>
    <cellStyle name="경고문" xfId="19" builtinId="11" hidden="1"/>
    <cellStyle name="경고문 10" xfId="1613" xr:uid="{00000000-0005-0000-0000-000053080000}"/>
    <cellStyle name="경고문 10 2" xfId="1614" xr:uid="{00000000-0005-0000-0000-000054080000}"/>
    <cellStyle name="경고문 10 2 2" xfId="1615" xr:uid="{00000000-0005-0000-0000-000055080000}"/>
    <cellStyle name="경고문 10 2 3" xfId="1616" xr:uid="{00000000-0005-0000-0000-000056080000}"/>
    <cellStyle name="경고문 10 3" xfId="1617" xr:uid="{00000000-0005-0000-0000-000057080000}"/>
    <cellStyle name="경고문 10 3 2" xfId="1618" xr:uid="{00000000-0005-0000-0000-000058080000}"/>
    <cellStyle name="경고문 10 3 3" xfId="1619" xr:uid="{00000000-0005-0000-0000-000059080000}"/>
    <cellStyle name="경고문 10_MUREX PL data" xfId="1620" xr:uid="{00000000-0005-0000-0000-00005A080000}"/>
    <cellStyle name="경고문 11" xfId="1621" xr:uid="{00000000-0005-0000-0000-00005B080000}"/>
    <cellStyle name="경고문 11 2" xfId="1622" xr:uid="{00000000-0005-0000-0000-00005C080000}"/>
    <cellStyle name="경고문 11 2 2" xfId="1623" xr:uid="{00000000-0005-0000-0000-00005D080000}"/>
    <cellStyle name="경고문 11 2 3" xfId="1624" xr:uid="{00000000-0005-0000-0000-00005E080000}"/>
    <cellStyle name="경고문 11 3" xfId="1625" xr:uid="{00000000-0005-0000-0000-00005F080000}"/>
    <cellStyle name="경고문 11 3 2" xfId="1626" xr:uid="{00000000-0005-0000-0000-000060080000}"/>
    <cellStyle name="경고문 11 3 3" xfId="1627" xr:uid="{00000000-0005-0000-0000-000061080000}"/>
    <cellStyle name="경고문 11_MUREX PL data" xfId="1628" xr:uid="{00000000-0005-0000-0000-000062080000}"/>
    <cellStyle name="경고문 12" xfId="1629" xr:uid="{00000000-0005-0000-0000-000063080000}"/>
    <cellStyle name="경고문 12 2" xfId="1630" xr:uid="{00000000-0005-0000-0000-000064080000}"/>
    <cellStyle name="경고문 12 3" xfId="1631" xr:uid="{00000000-0005-0000-0000-000065080000}"/>
    <cellStyle name="경고문 13" xfId="1632" xr:uid="{00000000-0005-0000-0000-000066080000}"/>
    <cellStyle name="경고문 13 2" xfId="1633" xr:uid="{00000000-0005-0000-0000-000067080000}"/>
    <cellStyle name="경고문 14" xfId="1634" xr:uid="{00000000-0005-0000-0000-000068080000}"/>
    <cellStyle name="경고문 14 2" xfId="1635" xr:uid="{00000000-0005-0000-0000-000069080000}"/>
    <cellStyle name="경고문 15" xfId="1636" xr:uid="{00000000-0005-0000-0000-00006A080000}"/>
    <cellStyle name="경고문 2" xfId="1637" xr:uid="{00000000-0005-0000-0000-00006B080000}"/>
    <cellStyle name="경고문 2 2" xfId="17640" xr:uid="{00000000-0005-0000-0000-00006C080000}"/>
    <cellStyle name="경고문 2 2 2" xfId="18435" xr:uid="{00000000-0005-0000-0000-00006D080000}"/>
    <cellStyle name="경고문 2 2 3" xfId="18579" xr:uid="{00000000-0005-0000-0000-00006E080000}"/>
    <cellStyle name="경고문 2 3" xfId="17918" xr:uid="{00000000-0005-0000-0000-00006F080000}"/>
    <cellStyle name="경고문 2 4" xfId="17919" xr:uid="{00000000-0005-0000-0000-000070080000}"/>
    <cellStyle name="경고문 2 5" xfId="18277" xr:uid="{00000000-0005-0000-0000-000071080000}"/>
    <cellStyle name="경고문 2 6" xfId="17476" xr:uid="{00000000-0005-0000-0000-000072080000}"/>
    <cellStyle name="경고문 3" xfId="1638" xr:uid="{00000000-0005-0000-0000-000073080000}"/>
    <cellStyle name="경고문 3 2" xfId="17641" xr:uid="{00000000-0005-0000-0000-000074080000}"/>
    <cellStyle name="경고문 3 2 2" xfId="18223" xr:uid="{00000000-0005-0000-0000-000075080000}"/>
    <cellStyle name="경고문 3 3" xfId="18317" xr:uid="{00000000-0005-0000-0000-000076080000}"/>
    <cellStyle name="경고문 3 4" xfId="18484" xr:uid="{00000000-0005-0000-0000-000077080000}"/>
    <cellStyle name="경고문 3 5" xfId="17516" xr:uid="{00000000-0005-0000-0000-000078080000}"/>
    <cellStyle name="경고문 4" xfId="1639" xr:uid="{00000000-0005-0000-0000-000079080000}"/>
    <cellStyle name="경고문 4 2" xfId="1640" xr:uid="{00000000-0005-0000-0000-00007A080000}"/>
    <cellStyle name="경고문 4 3" xfId="1641" xr:uid="{00000000-0005-0000-0000-00007B080000}"/>
    <cellStyle name="경고문 4 4" xfId="18368" xr:uid="{00000000-0005-0000-0000-00007C080000}"/>
    <cellStyle name="경고문 4 5" xfId="18536" xr:uid="{00000000-0005-0000-0000-00007D080000}"/>
    <cellStyle name="경고문 4 6" xfId="17571" xr:uid="{00000000-0005-0000-0000-00007E080000}"/>
    <cellStyle name="경고문 5" xfId="1642" xr:uid="{00000000-0005-0000-0000-00007F080000}"/>
    <cellStyle name="경고문 5 2" xfId="1643" xr:uid="{00000000-0005-0000-0000-000080080000}"/>
    <cellStyle name="경고문 5 3" xfId="1644" xr:uid="{00000000-0005-0000-0000-000081080000}"/>
    <cellStyle name="경고문 6" xfId="1645" xr:uid="{00000000-0005-0000-0000-000082080000}"/>
    <cellStyle name="경고문 6 2" xfId="1646" xr:uid="{00000000-0005-0000-0000-000083080000}"/>
    <cellStyle name="경고문 6 3" xfId="1647" xr:uid="{00000000-0005-0000-0000-000084080000}"/>
    <cellStyle name="경고문 7" xfId="1648" xr:uid="{00000000-0005-0000-0000-000085080000}"/>
    <cellStyle name="경고문 7 2" xfId="1649" xr:uid="{00000000-0005-0000-0000-000086080000}"/>
    <cellStyle name="경고문 7 2 2" xfId="1650" xr:uid="{00000000-0005-0000-0000-000087080000}"/>
    <cellStyle name="경고문 7 2 3" xfId="1651" xr:uid="{00000000-0005-0000-0000-000088080000}"/>
    <cellStyle name="경고문 7 3" xfId="1652" xr:uid="{00000000-0005-0000-0000-000089080000}"/>
    <cellStyle name="경고문 7 3 2" xfId="1653" xr:uid="{00000000-0005-0000-0000-00008A080000}"/>
    <cellStyle name="경고문 7 3 3" xfId="1654" xr:uid="{00000000-0005-0000-0000-00008B080000}"/>
    <cellStyle name="경고문 7_MUREX PL data" xfId="1655" xr:uid="{00000000-0005-0000-0000-00008C080000}"/>
    <cellStyle name="경고문 8" xfId="1656" xr:uid="{00000000-0005-0000-0000-00008D080000}"/>
    <cellStyle name="경고문 8 2" xfId="1657" xr:uid="{00000000-0005-0000-0000-00008E080000}"/>
    <cellStyle name="경고문 8 2 2" xfId="1658" xr:uid="{00000000-0005-0000-0000-00008F080000}"/>
    <cellStyle name="경고문 8 2 3" xfId="1659" xr:uid="{00000000-0005-0000-0000-000090080000}"/>
    <cellStyle name="경고문 8 3" xfId="1660" xr:uid="{00000000-0005-0000-0000-000091080000}"/>
    <cellStyle name="경고문 8 3 2" xfId="1661" xr:uid="{00000000-0005-0000-0000-000092080000}"/>
    <cellStyle name="경고문 8 3 3" xfId="1662" xr:uid="{00000000-0005-0000-0000-000093080000}"/>
    <cellStyle name="경고문 8_MUREX PL data" xfId="1663" xr:uid="{00000000-0005-0000-0000-000094080000}"/>
    <cellStyle name="경고문 9" xfId="1664" xr:uid="{00000000-0005-0000-0000-000095080000}"/>
    <cellStyle name="경고문 9 2" xfId="1665" xr:uid="{00000000-0005-0000-0000-000096080000}"/>
    <cellStyle name="경고문 9 2 2" xfId="1666" xr:uid="{00000000-0005-0000-0000-000097080000}"/>
    <cellStyle name="경고문 9 2 3" xfId="1667" xr:uid="{00000000-0005-0000-0000-000098080000}"/>
    <cellStyle name="경고문 9 3" xfId="1668" xr:uid="{00000000-0005-0000-0000-000099080000}"/>
    <cellStyle name="경고문 9 3 2" xfId="1669" xr:uid="{00000000-0005-0000-0000-00009A080000}"/>
    <cellStyle name="경고문 9 3 3" xfId="1670" xr:uid="{00000000-0005-0000-0000-00009B080000}"/>
    <cellStyle name="경고문 9_MUREX PL data" xfId="1671" xr:uid="{00000000-0005-0000-0000-00009C080000}"/>
    <cellStyle name="계산" xfId="16" builtinId="22" hidden="1"/>
    <cellStyle name="계산 10" xfId="1672" xr:uid="{00000000-0005-0000-0000-00009E080000}"/>
    <cellStyle name="계산 10 2" xfId="1673" xr:uid="{00000000-0005-0000-0000-00009F080000}"/>
    <cellStyle name="계산 10 2 2" xfId="1674" xr:uid="{00000000-0005-0000-0000-0000A0080000}"/>
    <cellStyle name="계산 10 2 3" xfId="1675" xr:uid="{00000000-0005-0000-0000-0000A1080000}"/>
    <cellStyle name="계산 10 3" xfId="1676" xr:uid="{00000000-0005-0000-0000-0000A2080000}"/>
    <cellStyle name="계산 10 3 2" xfId="1677" xr:uid="{00000000-0005-0000-0000-0000A3080000}"/>
    <cellStyle name="계산 10 3 3" xfId="1678" xr:uid="{00000000-0005-0000-0000-0000A4080000}"/>
    <cellStyle name="계산 10_MUREX PL data" xfId="1679" xr:uid="{00000000-0005-0000-0000-0000A5080000}"/>
    <cellStyle name="계산 11" xfId="1680" xr:uid="{00000000-0005-0000-0000-0000A6080000}"/>
    <cellStyle name="계산 11 2" xfId="1681" xr:uid="{00000000-0005-0000-0000-0000A7080000}"/>
    <cellStyle name="계산 11 2 2" xfId="1682" xr:uid="{00000000-0005-0000-0000-0000A8080000}"/>
    <cellStyle name="계산 11 2 3" xfId="1683" xr:uid="{00000000-0005-0000-0000-0000A9080000}"/>
    <cellStyle name="계산 11 3" xfId="1684" xr:uid="{00000000-0005-0000-0000-0000AA080000}"/>
    <cellStyle name="계산 11 3 2" xfId="1685" xr:uid="{00000000-0005-0000-0000-0000AB080000}"/>
    <cellStyle name="계산 11 3 3" xfId="1686" xr:uid="{00000000-0005-0000-0000-0000AC080000}"/>
    <cellStyle name="계산 11_MUREX PL data" xfId="1687" xr:uid="{00000000-0005-0000-0000-0000AD080000}"/>
    <cellStyle name="계산 12" xfId="1688" xr:uid="{00000000-0005-0000-0000-0000AE080000}"/>
    <cellStyle name="계산 12 2" xfId="1689" xr:uid="{00000000-0005-0000-0000-0000AF080000}"/>
    <cellStyle name="계산 12 3" xfId="1690" xr:uid="{00000000-0005-0000-0000-0000B0080000}"/>
    <cellStyle name="계산 13" xfId="1691" xr:uid="{00000000-0005-0000-0000-0000B1080000}"/>
    <cellStyle name="계산 13 2" xfId="1692" xr:uid="{00000000-0005-0000-0000-0000B2080000}"/>
    <cellStyle name="계산 14" xfId="1693" xr:uid="{00000000-0005-0000-0000-0000B3080000}"/>
    <cellStyle name="계산 14 2" xfId="1694" xr:uid="{00000000-0005-0000-0000-0000B4080000}"/>
    <cellStyle name="계산 15" xfId="1695" xr:uid="{00000000-0005-0000-0000-0000B5080000}"/>
    <cellStyle name="계산 2" xfId="1696" xr:uid="{00000000-0005-0000-0000-0000B6080000}"/>
    <cellStyle name="계산 2 2" xfId="17642" xr:uid="{00000000-0005-0000-0000-0000B7080000}"/>
    <cellStyle name="계산 2 2 2" xfId="18436" xr:uid="{00000000-0005-0000-0000-0000B8080000}"/>
    <cellStyle name="계산 2 2 3" xfId="18580" xr:uid="{00000000-0005-0000-0000-0000B9080000}"/>
    <cellStyle name="계산 2 3" xfId="17920" xr:uid="{00000000-0005-0000-0000-0000BA080000}"/>
    <cellStyle name="계산 2 4" xfId="17921" xr:uid="{00000000-0005-0000-0000-0000BB080000}"/>
    <cellStyle name="계산 2 5" xfId="18278" xr:uid="{00000000-0005-0000-0000-0000BC080000}"/>
    <cellStyle name="계산 2 6" xfId="17477" xr:uid="{00000000-0005-0000-0000-0000BD080000}"/>
    <cellStyle name="계산 3" xfId="1697" xr:uid="{00000000-0005-0000-0000-0000BE080000}"/>
    <cellStyle name="계산 3 2" xfId="17643" xr:uid="{00000000-0005-0000-0000-0000BF080000}"/>
    <cellStyle name="계산 3 2 2" xfId="18224" xr:uid="{00000000-0005-0000-0000-0000C0080000}"/>
    <cellStyle name="계산 3 3" xfId="18318" xr:uid="{00000000-0005-0000-0000-0000C1080000}"/>
    <cellStyle name="계산 3 4" xfId="18485" xr:uid="{00000000-0005-0000-0000-0000C2080000}"/>
    <cellStyle name="계산 3 5" xfId="17517" xr:uid="{00000000-0005-0000-0000-0000C3080000}"/>
    <cellStyle name="계산 4" xfId="1698" xr:uid="{00000000-0005-0000-0000-0000C4080000}"/>
    <cellStyle name="계산 4 2" xfId="1699" xr:uid="{00000000-0005-0000-0000-0000C5080000}"/>
    <cellStyle name="계산 4 3" xfId="1700" xr:uid="{00000000-0005-0000-0000-0000C6080000}"/>
    <cellStyle name="계산 4 4" xfId="18369" xr:uid="{00000000-0005-0000-0000-0000C7080000}"/>
    <cellStyle name="계산 4 5" xfId="18537" xr:uid="{00000000-0005-0000-0000-0000C8080000}"/>
    <cellStyle name="계산 4 6" xfId="17572" xr:uid="{00000000-0005-0000-0000-0000C9080000}"/>
    <cellStyle name="계산 5" xfId="1701" xr:uid="{00000000-0005-0000-0000-0000CA080000}"/>
    <cellStyle name="계산 5 2" xfId="1702" xr:uid="{00000000-0005-0000-0000-0000CB080000}"/>
    <cellStyle name="계산 5 3" xfId="1703" xr:uid="{00000000-0005-0000-0000-0000CC080000}"/>
    <cellStyle name="계산 6" xfId="1704" xr:uid="{00000000-0005-0000-0000-0000CD080000}"/>
    <cellStyle name="계산 6 2" xfId="1705" xr:uid="{00000000-0005-0000-0000-0000CE080000}"/>
    <cellStyle name="계산 6 3" xfId="1706" xr:uid="{00000000-0005-0000-0000-0000CF080000}"/>
    <cellStyle name="계산 7" xfId="1707" xr:uid="{00000000-0005-0000-0000-0000D0080000}"/>
    <cellStyle name="계산 7 2" xfId="1708" xr:uid="{00000000-0005-0000-0000-0000D1080000}"/>
    <cellStyle name="계산 7 2 2" xfId="1709" xr:uid="{00000000-0005-0000-0000-0000D2080000}"/>
    <cellStyle name="계산 7 2 3" xfId="1710" xr:uid="{00000000-0005-0000-0000-0000D3080000}"/>
    <cellStyle name="계산 7 3" xfId="1711" xr:uid="{00000000-0005-0000-0000-0000D4080000}"/>
    <cellStyle name="계산 7 3 2" xfId="1712" xr:uid="{00000000-0005-0000-0000-0000D5080000}"/>
    <cellStyle name="계산 7 3 3" xfId="1713" xr:uid="{00000000-0005-0000-0000-0000D6080000}"/>
    <cellStyle name="계산 7_MUREX PL data" xfId="1714" xr:uid="{00000000-0005-0000-0000-0000D7080000}"/>
    <cellStyle name="계산 8" xfId="1715" xr:uid="{00000000-0005-0000-0000-0000D8080000}"/>
    <cellStyle name="계산 8 2" xfId="1716" xr:uid="{00000000-0005-0000-0000-0000D9080000}"/>
    <cellStyle name="계산 8 2 2" xfId="1717" xr:uid="{00000000-0005-0000-0000-0000DA080000}"/>
    <cellStyle name="계산 8 2 3" xfId="1718" xr:uid="{00000000-0005-0000-0000-0000DB080000}"/>
    <cellStyle name="계산 8 3" xfId="1719" xr:uid="{00000000-0005-0000-0000-0000DC080000}"/>
    <cellStyle name="계산 8 3 2" xfId="1720" xr:uid="{00000000-0005-0000-0000-0000DD080000}"/>
    <cellStyle name="계산 8 3 3" xfId="1721" xr:uid="{00000000-0005-0000-0000-0000DE080000}"/>
    <cellStyle name="계산 8_MUREX PL data" xfId="1722" xr:uid="{00000000-0005-0000-0000-0000DF080000}"/>
    <cellStyle name="계산 9" xfId="1723" xr:uid="{00000000-0005-0000-0000-0000E0080000}"/>
    <cellStyle name="계산 9 2" xfId="1724" xr:uid="{00000000-0005-0000-0000-0000E1080000}"/>
    <cellStyle name="계산 9 2 2" xfId="1725" xr:uid="{00000000-0005-0000-0000-0000E2080000}"/>
    <cellStyle name="계산 9 2 3" xfId="1726" xr:uid="{00000000-0005-0000-0000-0000E3080000}"/>
    <cellStyle name="계산 9 3" xfId="1727" xr:uid="{00000000-0005-0000-0000-0000E4080000}"/>
    <cellStyle name="계산 9 3 2" xfId="1728" xr:uid="{00000000-0005-0000-0000-0000E5080000}"/>
    <cellStyle name="계산 9 3 3" xfId="1729" xr:uid="{00000000-0005-0000-0000-0000E6080000}"/>
    <cellStyle name="계산 9_MUREX PL data" xfId="1730" xr:uid="{00000000-0005-0000-0000-0000E7080000}"/>
    <cellStyle name="咬訌裝?INCOM1" xfId="1731" xr:uid="{00000000-0005-0000-0000-0000E8080000}"/>
    <cellStyle name="咬訌裝?INCOM10" xfId="1732" xr:uid="{00000000-0005-0000-0000-0000E9080000}"/>
    <cellStyle name="咬訌裝?INCOM2" xfId="1733" xr:uid="{00000000-0005-0000-0000-0000EA080000}"/>
    <cellStyle name="咬訌裝?INCOM3" xfId="1734" xr:uid="{00000000-0005-0000-0000-0000EB080000}"/>
    <cellStyle name="咬訌裝?INCOM4" xfId="1735" xr:uid="{00000000-0005-0000-0000-0000EC080000}"/>
    <cellStyle name="咬訌裝?INCOM5" xfId="1736" xr:uid="{00000000-0005-0000-0000-0000ED080000}"/>
    <cellStyle name="咬訌裝?INCOM6" xfId="1737" xr:uid="{00000000-0005-0000-0000-0000EE080000}"/>
    <cellStyle name="咬訌裝?INCOM7" xfId="1738" xr:uid="{00000000-0005-0000-0000-0000EF080000}"/>
    <cellStyle name="咬訌裝?INCOM8" xfId="1739" xr:uid="{00000000-0005-0000-0000-0000F0080000}"/>
    <cellStyle name="咬訌裝?INCOM9" xfId="1740" xr:uid="{00000000-0005-0000-0000-0000F1080000}"/>
    <cellStyle name="咬訌裝?PRIB11" xfId="1741" xr:uid="{00000000-0005-0000-0000-0000F2080000}"/>
    <cellStyle name="나쁨" xfId="12" builtinId="27" hidden="1"/>
    <cellStyle name="나쁨 10" xfId="1742" xr:uid="{00000000-0005-0000-0000-0000F4080000}"/>
    <cellStyle name="나쁨 10 2" xfId="1743" xr:uid="{00000000-0005-0000-0000-0000F5080000}"/>
    <cellStyle name="나쁨 10 2 2" xfId="1744" xr:uid="{00000000-0005-0000-0000-0000F6080000}"/>
    <cellStyle name="나쁨 10 2 3" xfId="1745" xr:uid="{00000000-0005-0000-0000-0000F7080000}"/>
    <cellStyle name="나쁨 10 3" xfId="1746" xr:uid="{00000000-0005-0000-0000-0000F8080000}"/>
    <cellStyle name="나쁨 10 3 2" xfId="1747" xr:uid="{00000000-0005-0000-0000-0000F9080000}"/>
    <cellStyle name="나쁨 10 3 3" xfId="1748" xr:uid="{00000000-0005-0000-0000-0000FA080000}"/>
    <cellStyle name="나쁨 10_MUREX PL data" xfId="1749" xr:uid="{00000000-0005-0000-0000-0000FB080000}"/>
    <cellStyle name="나쁨 11" xfId="1750" xr:uid="{00000000-0005-0000-0000-0000FC080000}"/>
    <cellStyle name="나쁨 11 2" xfId="1751" xr:uid="{00000000-0005-0000-0000-0000FD080000}"/>
    <cellStyle name="나쁨 11 2 2" xfId="1752" xr:uid="{00000000-0005-0000-0000-0000FE080000}"/>
    <cellStyle name="나쁨 11 2 3" xfId="1753" xr:uid="{00000000-0005-0000-0000-0000FF080000}"/>
    <cellStyle name="나쁨 11 3" xfId="1754" xr:uid="{00000000-0005-0000-0000-000000090000}"/>
    <cellStyle name="나쁨 11 3 2" xfId="1755" xr:uid="{00000000-0005-0000-0000-000001090000}"/>
    <cellStyle name="나쁨 11 3 3" xfId="1756" xr:uid="{00000000-0005-0000-0000-000002090000}"/>
    <cellStyle name="나쁨 11_MUREX PL data" xfId="1757" xr:uid="{00000000-0005-0000-0000-000003090000}"/>
    <cellStyle name="나쁨 12" xfId="1758" xr:uid="{00000000-0005-0000-0000-000004090000}"/>
    <cellStyle name="나쁨 12 2" xfId="1759" xr:uid="{00000000-0005-0000-0000-000005090000}"/>
    <cellStyle name="나쁨 12 3" xfId="1760" xr:uid="{00000000-0005-0000-0000-000006090000}"/>
    <cellStyle name="나쁨 13" xfId="1761" xr:uid="{00000000-0005-0000-0000-000007090000}"/>
    <cellStyle name="나쁨 13 2" xfId="1762" xr:uid="{00000000-0005-0000-0000-000008090000}"/>
    <cellStyle name="나쁨 14" xfId="1763" xr:uid="{00000000-0005-0000-0000-000009090000}"/>
    <cellStyle name="나쁨 14 2" xfId="1764" xr:uid="{00000000-0005-0000-0000-00000A090000}"/>
    <cellStyle name="나쁨 15" xfId="1765" xr:uid="{00000000-0005-0000-0000-00000B090000}"/>
    <cellStyle name="나쁨 2" xfId="1766" xr:uid="{00000000-0005-0000-0000-00000C090000}"/>
    <cellStyle name="나쁨 2 2" xfId="17644" xr:uid="{00000000-0005-0000-0000-00000D090000}"/>
    <cellStyle name="나쁨 2 2 2" xfId="18437" xr:uid="{00000000-0005-0000-0000-00000E090000}"/>
    <cellStyle name="나쁨 2 2 3" xfId="18581" xr:uid="{00000000-0005-0000-0000-00000F090000}"/>
    <cellStyle name="나쁨 2 3" xfId="17922" xr:uid="{00000000-0005-0000-0000-000010090000}"/>
    <cellStyle name="나쁨 2 4" xfId="17923" xr:uid="{00000000-0005-0000-0000-000011090000}"/>
    <cellStyle name="나쁨 2 5" xfId="18279" xr:uid="{00000000-0005-0000-0000-000012090000}"/>
    <cellStyle name="나쁨 2 6" xfId="17478" xr:uid="{00000000-0005-0000-0000-000013090000}"/>
    <cellStyle name="나쁨 3" xfId="1767" xr:uid="{00000000-0005-0000-0000-000014090000}"/>
    <cellStyle name="나쁨 3 2" xfId="17645" xr:uid="{00000000-0005-0000-0000-000015090000}"/>
    <cellStyle name="나쁨 3 2 2" xfId="18225" xr:uid="{00000000-0005-0000-0000-000016090000}"/>
    <cellStyle name="나쁨 3 3" xfId="18319" xr:uid="{00000000-0005-0000-0000-000017090000}"/>
    <cellStyle name="나쁨 3 4" xfId="18486" xr:uid="{00000000-0005-0000-0000-000018090000}"/>
    <cellStyle name="나쁨 3 5" xfId="17518" xr:uid="{00000000-0005-0000-0000-000019090000}"/>
    <cellStyle name="나쁨 4" xfId="1768" xr:uid="{00000000-0005-0000-0000-00001A090000}"/>
    <cellStyle name="나쁨 4 2" xfId="1769" xr:uid="{00000000-0005-0000-0000-00001B090000}"/>
    <cellStyle name="나쁨 4 3" xfId="1770" xr:uid="{00000000-0005-0000-0000-00001C090000}"/>
    <cellStyle name="나쁨 4 4" xfId="18370" xr:uid="{00000000-0005-0000-0000-00001D090000}"/>
    <cellStyle name="나쁨 4 5" xfId="18538" xr:uid="{00000000-0005-0000-0000-00001E090000}"/>
    <cellStyle name="나쁨 4 6" xfId="17573" xr:uid="{00000000-0005-0000-0000-00001F090000}"/>
    <cellStyle name="나쁨 5" xfId="1771" xr:uid="{00000000-0005-0000-0000-000020090000}"/>
    <cellStyle name="나쁨 5 2" xfId="1772" xr:uid="{00000000-0005-0000-0000-000021090000}"/>
    <cellStyle name="나쁨 5 3" xfId="1773" xr:uid="{00000000-0005-0000-0000-000022090000}"/>
    <cellStyle name="나쁨 6" xfId="1774" xr:uid="{00000000-0005-0000-0000-000023090000}"/>
    <cellStyle name="나쁨 6 2" xfId="1775" xr:uid="{00000000-0005-0000-0000-000024090000}"/>
    <cellStyle name="나쁨 6 3" xfId="1776" xr:uid="{00000000-0005-0000-0000-000025090000}"/>
    <cellStyle name="나쁨 7" xfId="1777" xr:uid="{00000000-0005-0000-0000-000026090000}"/>
    <cellStyle name="나쁨 7 2" xfId="1778" xr:uid="{00000000-0005-0000-0000-000027090000}"/>
    <cellStyle name="나쁨 7 2 2" xfId="1779" xr:uid="{00000000-0005-0000-0000-000028090000}"/>
    <cellStyle name="나쁨 7 2 3" xfId="1780" xr:uid="{00000000-0005-0000-0000-000029090000}"/>
    <cellStyle name="나쁨 7 3" xfId="1781" xr:uid="{00000000-0005-0000-0000-00002A090000}"/>
    <cellStyle name="나쁨 7 3 2" xfId="1782" xr:uid="{00000000-0005-0000-0000-00002B090000}"/>
    <cellStyle name="나쁨 7 3 3" xfId="1783" xr:uid="{00000000-0005-0000-0000-00002C090000}"/>
    <cellStyle name="나쁨 7_MUREX PL data" xfId="1784" xr:uid="{00000000-0005-0000-0000-00002D090000}"/>
    <cellStyle name="나쁨 8" xfId="1785" xr:uid="{00000000-0005-0000-0000-00002E090000}"/>
    <cellStyle name="나쁨 8 2" xfId="1786" xr:uid="{00000000-0005-0000-0000-00002F090000}"/>
    <cellStyle name="나쁨 8 2 2" xfId="1787" xr:uid="{00000000-0005-0000-0000-000030090000}"/>
    <cellStyle name="나쁨 8 2 3" xfId="1788" xr:uid="{00000000-0005-0000-0000-000031090000}"/>
    <cellStyle name="나쁨 8 3" xfId="1789" xr:uid="{00000000-0005-0000-0000-000032090000}"/>
    <cellStyle name="나쁨 8 3 2" xfId="1790" xr:uid="{00000000-0005-0000-0000-000033090000}"/>
    <cellStyle name="나쁨 8 3 3" xfId="1791" xr:uid="{00000000-0005-0000-0000-000034090000}"/>
    <cellStyle name="나쁨 8_MUREX PL data" xfId="1792" xr:uid="{00000000-0005-0000-0000-000035090000}"/>
    <cellStyle name="나쁨 9" xfId="1793" xr:uid="{00000000-0005-0000-0000-000036090000}"/>
    <cellStyle name="나쁨 9 2" xfId="1794" xr:uid="{00000000-0005-0000-0000-000037090000}"/>
    <cellStyle name="나쁨 9 2 2" xfId="1795" xr:uid="{00000000-0005-0000-0000-000038090000}"/>
    <cellStyle name="나쁨 9 2 3" xfId="1796" xr:uid="{00000000-0005-0000-0000-000039090000}"/>
    <cellStyle name="나쁨 9 3" xfId="1797" xr:uid="{00000000-0005-0000-0000-00003A090000}"/>
    <cellStyle name="나쁨 9 3 2" xfId="1798" xr:uid="{00000000-0005-0000-0000-00003B090000}"/>
    <cellStyle name="나쁨 9 3 3" xfId="1799" xr:uid="{00000000-0005-0000-0000-00003C090000}"/>
    <cellStyle name="나쁨 9_MUREX PL data" xfId="1800" xr:uid="{00000000-0005-0000-0000-00003D090000}"/>
    <cellStyle name="뒤에 오는 하이퍼링크" xfId="1801" xr:uid="{00000000-0005-0000-0000-00003E090000}"/>
    <cellStyle name="들여쓰기1" xfId="1802" xr:uid="{00000000-0005-0000-0000-00003F090000}"/>
    <cellStyle name="똿떓죶ø? [0.00" xfId="1803" xr:uid="{00000000-0005-0000-0000-000040090000}"/>
    <cellStyle name="똿떓죶Ø? [0.00]_PRODUCT DETAIL Q1" xfId="1804" xr:uid="{00000000-0005-0000-0000-000041090000}"/>
    <cellStyle name="똿떓죶ø? [0.00_100420" xfId="1805" xr:uid="{00000000-0005-0000-0000-000042090000}"/>
    <cellStyle name="똿떓죶ø?_produ" xfId="1806" xr:uid="{00000000-0005-0000-0000-000043090000}"/>
    <cellStyle name="똿뗦먛귟 [0.00]_PRODUCT DETAIL Q1" xfId="1807" xr:uid="{00000000-0005-0000-0000-000044090000}"/>
    <cellStyle name="똿뗦먛귟_PRODUCT DETAIL Q1" xfId="1808" xr:uid="{00000000-0005-0000-0000-000045090000}"/>
    <cellStyle name="메모" xfId="20" builtinId="10" hidden="1"/>
    <cellStyle name="메모 10" xfId="1809" xr:uid="{00000000-0005-0000-0000-000047090000}"/>
    <cellStyle name="메모 10 2" xfId="1810" xr:uid="{00000000-0005-0000-0000-000048090000}"/>
    <cellStyle name="메모 10 2 2" xfId="1811" xr:uid="{00000000-0005-0000-0000-000049090000}"/>
    <cellStyle name="메모 10 2 2 2" xfId="1812" xr:uid="{00000000-0005-0000-0000-00004A090000}"/>
    <cellStyle name="메모 10 2 2 2 2" xfId="17924" xr:uid="{00000000-0005-0000-0000-00004B090000}"/>
    <cellStyle name="메모 10 2 2 3" xfId="1813" xr:uid="{00000000-0005-0000-0000-00004C090000}"/>
    <cellStyle name="메모 10 2 3" xfId="1814" xr:uid="{00000000-0005-0000-0000-00004D090000}"/>
    <cellStyle name="메모 10 2 3 2" xfId="1815" xr:uid="{00000000-0005-0000-0000-00004E090000}"/>
    <cellStyle name="메모 10 2 3 2 2" xfId="17925" xr:uid="{00000000-0005-0000-0000-00004F090000}"/>
    <cellStyle name="메모 10 2 3 3" xfId="1816" xr:uid="{00000000-0005-0000-0000-000050090000}"/>
    <cellStyle name="메모 10 2 4" xfId="17926" xr:uid="{00000000-0005-0000-0000-000051090000}"/>
    <cellStyle name="메모 10 2 5" xfId="17927" xr:uid="{00000000-0005-0000-0000-000052090000}"/>
    <cellStyle name="메모 10 2_MUREX PL data" xfId="1817" xr:uid="{00000000-0005-0000-0000-000053090000}"/>
    <cellStyle name="메모 10 3" xfId="1818" xr:uid="{00000000-0005-0000-0000-000054090000}"/>
    <cellStyle name="메모 10 3 2" xfId="17928" xr:uid="{00000000-0005-0000-0000-000055090000}"/>
    <cellStyle name="메모 10 3 3" xfId="17929" xr:uid="{00000000-0005-0000-0000-000056090000}"/>
    <cellStyle name="메모 10 4" xfId="1819" xr:uid="{00000000-0005-0000-0000-000057090000}"/>
    <cellStyle name="메모 10 4 2" xfId="1820" xr:uid="{00000000-0005-0000-0000-000058090000}"/>
    <cellStyle name="메모 10 4 2 2" xfId="17930" xr:uid="{00000000-0005-0000-0000-000059090000}"/>
    <cellStyle name="메모 10 4 2 3" xfId="17931" xr:uid="{00000000-0005-0000-0000-00005A090000}"/>
    <cellStyle name="메모 10 4 3" xfId="17932" xr:uid="{00000000-0005-0000-0000-00005B090000}"/>
    <cellStyle name="메모 10 4 4" xfId="17933" xr:uid="{00000000-0005-0000-0000-00005C090000}"/>
    <cellStyle name="메모 10 5" xfId="1821" xr:uid="{00000000-0005-0000-0000-00005D090000}"/>
    <cellStyle name="메모 10 5 2" xfId="1822" xr:uid="{00000000-0005-0000-0000-00005E090000}"/>
    <cellStyle name="메모 10 5 2 2" xfId="17934" xr:uid="{00000000-0005-0000-0000-00005F090000}"/>
    <cellStyle name="메모 10 5 2 3" xfId="17935" xr:uid="{00000000-0005-0000-0000-000060090000}"/>
    <cellStyle name="메모 10 5 3" xfId="1823" xr:uid="{00000000-0005-0000-0000-000061090000}"/>
    <cellStyle name="메모 10 5 4" xfId="17936" xr:uid="{00000000-0005-0000-0000-000062090000}"/>
    <cellStyle name="메모 10 6" xfId="1824" xr:uid="{00000000-0005-0000-0000-000063090000}"/>
    <cellStyle name="메모 10 6 2" xfId="17937" xr:uid="{00000000-0005-0000-0000-000064090000}"/>
    <cellStyle name="메모 10 6 3" xfId="17938" xr:uid="{00000000-0005-0000-0000-000065090000}"/>
    <cellStyle name="메모 10 7" xfId="17939" xr:uid="{00000000-0005-0000-0000-000066090000}"/>
    <cellStyle name="메모 10 8" xfId="17940" xr:uid="{00000000-0005-0000-0000-000067090000}"/>
    <cellStyle name="메모 10_Exotic" xfId="1825" xr:uid="{00000000-0005-0000-0000-000068090000}"/>
    <cellStyle name="메모 100" xfId="1826" xr:uid="{00000000-0005-0000-0000-000069090000}"/>
    <cellStyle name="메모 100 2" xfId="1827" xr:uid="{00000000-0005-0000-0000-00006A090000}"/>
    <cellStyle name="메모 100 3" xfId="1828" xr:uid="{00000000-0005-0000-0000-00006B090000}"/>
    <cellStyle name="메모 101" xfId="1829" xr:uid="{00000000-0005-0000-0000-00006C090000}"/>
    <cellStyle name="메모 101 2" xfId="1830" xr:uid="{00000000-0005-0000-0000-00006D090000}"/>
    <cellStyle name="메모 101 3" xfId="1831" xr:uid="{00000000-0005-0000-0000-00006E090000}"/>
    <cellStyle name="메모 102" xfId="1832" xr:uid="{00000000-0005-0000-0000-00006F090000}"/>
    <cellStyle name="메모 102 2" xfId="1833" xr:uid="{00000000-0005-0000-0000-000070090000}"/>
    <cellStyle name="메모 102 3" xfId="1834" xr:uid="{00000000-0005-0000-0000-000071090000}"/>
    <cellStyle name="메모 103" xfId="1835" xr:uid="{00000000-0005-0000-0000-000072090000}"/>
    <cellStyle name="메모 103 2" xfId="1836" xr:uid="{00000000-0005-0000-0000-000073090000}"/>
    <cellStyle name="메모 103 3" xfId="1837" xr:uid="{00000000-0005-0000-0000-000074090000}"/>
    <cellStyle name="메모 104" xfId="1838" xr:uid="{00000000-0005-0000-0000-000075090000}"/>
    <cellStyle name="메모 104 2" xfId="1839" xr:uid="{00000000-0005-0000-0000-000076090000}"/>
    <cellStyle name="메모 104 3" xfId="1840" xr:uid="{00000000-0005-0000-0000-000077090000}"/>
    <cellStyle name="메모 105" xfId="1841" xr:uid="{00000000-0005-0000-0000-000078090000}"/>
    <cellStyle name="메모 105 2" xfId="1842" xr:uid="{00000000-0005-0000-0000-000079090000}"/>
    <cellStyle name="메모 105 3" xfId="1843" xr:uid="{00000000-0005-0000-0000-00007A090000}"/>
    <cellStyle name="메모 106" xfId="1844" xr:uid="{00000000-0005-0000-0000-00007B090000}"/>
    <cellStyle name="메모 106 2" xfId="1845" xr:uid="{00000000-0005-0000-0000-00007C090000}"/>
    <cellStyle name="메모 106 3" xfId="1846" xr:uid="{00000000-0005-0000-0000-00007D090000}"/>
    <cellStyle name="메모 107" xfId="1847" xr:uid="{00000000-0005-0000-0000-00007E090000}"/>
    <cellStyle name="메모 107 2" xfId="1848" xr:uid="{00000000-0005-0000-0000-00007F090000}"/>
    <cellStyle name="메모 107 3" xfId="1849" xr:uid="{00000000-0005-0000-0000-000080090000}"/>
    <cellStyle name="메모 108" xfId="1850" xr:uid="{00000000-0005-0000-0000-000081090000}"/>
    <cellStyle name="메모 108 2" xfId="1851" xr:uid="{00000000-0005-0000-0000-000082090000}"/>
    <cellStyle name="메모 108 3" xfId="1852" xr:uid="{00000000-0005-0000-0000-000083090000}"/>
    <cellStyle name="메모 109" xfId="1853" xr:uid="{00000000-0005-0000-0000-000084090000}"/>
    <cellStyle name="메모 109 2" xfId="1854" xr:uid="{00000000-0005-0000-0000-000085090000}"/>
    <cellStyle name="메모 109 3" xfId="1855" xr:uid="{00000000-0005-0000-0000-000086090000}"/>
    <cellStyle name="메모 11" xfId="1856" xr:uid="{00000000-0005-0000-0000-000087090000}"/>
    <cellStyle name="메모 11 2" xfId="1857" xr:uid="{00000000-0005-0000-0000-000088090000}"/>
    <cellStyle name="메모 11 2 2" xfId="1858" xr:uid="{00000000-0005-0000-0000-000089090000}"/>
    <cellStyle name="메모 11 2 2 2" xfId="1859" xr:uid="{00000000-0005-0000-0000-00008A090000}"/>
    <cellStyle name="메모 11 2 2 2 2" xfId="17941" xr:uid="{00000000-0005-0000-0000-00008B090000}"/>
    <cellStyle name="메모 11 2 2 3" xfId="1860" xr:uid="{00000000-0005-0000-0000-00008C090000}"/>
    <cellStyle name="메모 11 2 3" xfId="1861" xr:uid="{00000000-0005-0000-0000-00008D090000}"/>
    <cellStyle name="메모 11 2 3 2" xfId="1862" xr:uid="{00000000-0005-0000-0000-00008E090000}"/>
    <cellStyle name="메모 11 2 3 2 2" xfId="17942" xr:uid="{00000000-0005-0000-0000-00008F090000}"/>
    <cellStyle name="메모 11 2 3 3" xfId="1863" xr:uid="{00000000-0005-0000-0000-000090090000}"/>
    <cellStyle name="메모 11 2 4" xfId="17943" xr:uid="{00000000-0005-0000-0000-000091090000}"/>
    <cellStyle name="메모 11 2 5" xfId="17944" xr:uid="{00000000-0005-0000-0000-000092090000}"/>
    <cellStyle name="메모 11 2_MUREX PL data" xfId="1864" xr:uid="{00000000-0005-0000-0000-000093090000}"/>
    <cellStyle name="메모 11 3" xfId="1865" xr:uid="{00000000-0005-0000-0000-000094090000}"/>
    <cellStyle name="메모 11 3 2" xfId="17945" xr:uid="{00000000-0005-0000-0000-000095090000}"/>
    <cellStyle name="메모 11 3 3" xfId="17946" xr:uid="{00000000-0005-0000-0000-000096090000}"/>
    <cellStyle name="메모 11 4" xfId="1866" xr:uid="{00000000-0005-0000-0000-000097090000}"/>
    <cellStyle name="메모 11 4 2" xfId="1867" xr:uid="{00000000-0005-0000-0000-000098090000}"/>
    <cellStyle name="메모 11 4 2 2" xfId="17947" xr:uid="{00000000-0005-0000-0000-000099090000}"/>
    <cellStyle name="메모 11 4 2 3" xfId="17948" xr:uid="{00000000-0005-0000-0000-00009A090000}"/>
    <cellStyle name="메모 11 4 3" xfId="17949" xr:uid="{00000000-0005-0000-0000-00009B090000}"/>
    <cellStyle name="메모 11 4 4" xfId="17950" xr:uid="{00000000-0005-0000-0000-00009C090000}"/>
    <cellStyle name="메모 11 5" xfId="1868" xr:uid="{00000000-0005-0000-0000-00009D090000}"/>
    <cellStyle name="메모 11 5 2" xfId="1869" xr:uid="{00000000-0005-0000-0000-00009E090000}"/>
    <cellStyle name="메모 11 5 2 2" xfId="17951" xr:uid="{00000000-0005-0000-0000-00009F090000}"/>
    <cellStyle name="메모 11 5 2 3" xfId="17952" xr:uid="{00000000-0005-0000-0000-0000A0090000}"/>
    <cellStyle name="메모 11 5 3" xfId="1870" xr:uid="{00000000-0005-0000-0000-0000A1090000}"/>
    <cellStyle name="메모 11 5 4" xfId="17953" xr:uid="{00000000-0005-0000-0000-0000A2090000}"/>
    <cellStyle name="메모 11 6" xfId="1871" xr:uid="{00000000-0005-0000-0000-0000A3090000}"/>
    <cellStyle name="메모 11 6 2" xfId="17954" xr:uid="{00000000-0005-0000-0000-0000A4090000}"/>
    <cellStyle name="메모 11 6 3" xfId="17955" xr:uid="{00000000-0005-0000-0000-0000A5090000}"/>
    <cellStyle name="메모 11 7" xfId="17956" xr:uid="{00000000-0005-0000-0000-0000A6090000}"/>
    <cellStyle name="메모 11 8" xfId="17957" xr:uid="{00000000-0005-0000-0000-0000A7090000}"/>
    <cellStyle name="메모 11_Exotic" xfId="1872" xr:uid="{00000000-0005-0000-0000-0000A8090000}"/>
    <cellStyle name="메모 110" xfId="1873" xr:uid="{00000000-0005-0000-0000-0000A9090000}"/>
    <cellStyle name="메모 110 2" xfId="1874" xr:uid="{00000000-0005-0000-0000-0000AA090000}"/>
    <cellStyle name="메모 110 3" xfId="1875" xr:uid="{00000000-0005-0000-0000-0000AB090000}"/>
    <cellStyle name="메모 111" xfId="1876" xr:uid="{00000000-0005-0000-0000-0000AC090000}"/>
    <cellStyle name="메모 111 2" xfId="1877" xr:uid="{00000000-0005-0000-0000-0000AD090000}"/>
    <cellStyle name="메모 111 3" xfId="1878" xr:uid="{00000000-0005-0000-0000-0000AE090000}"/>
    <cellStyle name="메모 112" xfId="1879" xr:uid="{00000000-0005-0000-0000-0000AF090000}"/>
    <cellStyle name="메모 112 2" xfId="1880" xr:uid="{00000000-0005-0000-0000-0000B0090000}"/>
    <cellStyle name="메모 112 3" xfId="1881" xr:uid="{00000000-0005-0000-0000-0000B1090000}"/>
    <cellStyle name="메모 113" xfId="1882" xr:uid="{00000000-0005-0000-0000-0000B2090000}"/>
    <cellStyle name="메모 113 2" xfId="1883" xr:uid="{00000000-0005-0000-0000-0000B3090000}"/>
    <cellStyle name="메모 113 3" xfId="1884" xr:uid="{00000000-0005-0000-0000-0000B4090000}"/>
    <cellStyle name="메모 114" xfId="1885" xr:uid="{00000000-0005-0000-0000-0000B5090000}"/>
    <cellStyle name="메모 114 2" xfId="1886" xr:uid="{00000000-0005-0000-0000-0000B6090000}"/>
    <cellStyle name="메모 114 3" xfId="1887" xr:uid="{00000000-0005-0000-0000-0000B7090000}"/>
    <cellStyle name="메모 115" xfId="1888" xr:uid="{00000000-0005-0000-0000-0000B8090000}"/>
    <cellStyle name="메모 115 2" xfId="1889" xr:uid="{00000000-0005-0000-0000-0000B9090000}"/>
    <cellStyle name="메모 115 3" xfId="1890" xr:uid="{00000000-0005-0000-0000-0000BA090000}"/>
    <cellStyle name="메모 116" xfId="1891" xr:uid="{00000000-0005-0000-0000-0000BB090000}"/>
    <cellStyle name="메모 116 2" xfId="1892" xr:uid="{00000000-0005-0000-0000-0000BC090000}"/>
    <cellStyle name="메모 116 3" xfId="1893" xr:uid="{00000000-0005-0000-0000-0000BD090000}"/>
    <cellStyle name="메모 117" xfId="1894" xr:uid="{00000000-0005-0000-0000-0000BE090000}"/>
    <cellStyle name="메모 117 2" xfId="1895" xr:uid="{00000000-0005-0000-0000-0000BF090000}"/>
    <cellStyle name="메모 117 3" xfId="1896" xr:uid="{00000000-0005-0000-0000-0000C0090000}"/>
    <cellStyle name="메모 118" xfId="1897" xr:uid="{00000000-0005-0000-0000-0000C1090000}"/>
    <cellStyle name="메모 118 2" xfId="1898" xr:uid="{00000000-0005-0000-0000-0000C2090000}"/>
    <cellStyle name="메모 118 3" xfId="1899" xr:uid="{00000000-0005-0000-0000-0000C3090000}"/>
    <cellStyle name="메모 119" xfId="1900" xr:uid="{00000000-0005-0000-0000-0000C4090000}"/>
    <cellStyle name="메모 119 2" xfId="1901" xr:uid="{00000000-0005-0000-0000-0000C5090000}"/>
    <cellStyle name="메모 119 3" xfId="1902" xr:uid="{00000000-0005-0000-0000-0000C6090000}"/>
    <cellStyle name="메모 12" xfId="1903" xr:uid="{00000000-0005-0000-0000-0000C7090000}"/>
    <cellStyle name="메모 12 2" xfId="1904" xr:uid="{00000000-0005-0000-0000-0000C8090000}"/>
    <cellStyle name="메모 12 2 2" xfId="1905" xr:uid="{00000000-0005-0000-0000-0000C9090000}"/>
    <cellStyle name="메모 12 2 2 2" xfId="17958" xr:uid="{00000000-0005-0000-0000-0000CA090000}"/>
    <cellStyle name="메모 12 2 2 3" xfId="17959" xr:uid="{00000000-0005-0000-0000-0000CB090000}"/>
    <cellStyle name="메모 12 2 3" xfId="17960" xr:uid="{00000000-0005-0000-0000-0000CC090000}"/>
    <cellStyle name="메모 12 2 4" xfId="17961" xr:uid="{00000000-0005-0000-0000-0000CD090000}"/>
    <cellStyle name="메모 12 3" xfId="1906" xr:uid="{00000000-0005-0000-0000-0000CE090000}"/>
    <cellStyle name="메모 12 3 2" xfId="1907" xr:uid="{00000000-0005-0000-0000-0000CF090000}"/>
    <cellStyle name="메모 12 3 2 2" xfId="17962" xr:uid="{00000000-0005-0000-0000-0000D0090000}"/>
    <cellStyle name="메모 12 3 2 3" xfId="17963" xr:uid="{00000000-0005-0000-0000-0000D1090000}"/>
    <cellStyle name="메모 12 3 3" xfId="1908" xr:uid="{00000000-0005-0000-0000-0000D2090000}"/>
    <cellStyle name="메모 12 3 4" xfId="17964" xr:uid="{00000000-0005-0000-0000-0000D3090000}"/>
    <cellStyle name="메모 12 4" xfId="1909" xr:uid="{00000000-0005-0000-0000-0000D4090000}"/>
    <cellStyle name="메모 12 4 2" xfId="1910" xr:uid="{00000000-0005-0000-0000-0000D5090000}"/>
    <cellStyle name="메모 12 5" xfId="1911" xr:uid="{00000000-0005-0000-0000-0000D6090000}"/>
    <cellStyle name="메모 12 5 2" xfId="18128" xr:uid="{00000000-0005-0000-0000-0000D7090000}"/>
    <cellStyle name="메모 12 5 3" xfId="18129" xr:uid="{00000000-0005-0000-0000-0000D8090000}"/>
    <cellStyle name="메모 12 5 4" xfId="17965" xr:uid="{00000000-0005-0000-0000-0000D9090000}"/>
    <cellStyle name="메모 12 6" xfId="17966" xr:uid="{00000000-0005-0000-0000-0000DA090000}"/>
    <cellStyle name="메모 120" xfId="1912" xr:uid="{00000000-0005-0000-0000-0000DB090000}"/>
    <cellStyle name="메모 120 2" xfId="1913" xr:uid="{00000000-0005-0000-0000-0000DC090000}"/>
    <cellStyle name="메모 120 3" xfId="1914" xr:uid="{00000000-0005-0000-0000-0000DD090000}"/>
    <cellStyle name="메모 121" xfId="1915" xr:uid="{00000000-0005-0000-0000-0000DE090000}"/>
    <cellStyle name="메모 121 2" xfId="1916" xr:uid="{00000000-0005-0000-0000-0000DF090000}"/>
    <cellStyle name="메모 121 3" xfId="1917" xr:uid="{00000000-0005-0000-0000-0000E0090000}"/>
    <cellStyle name="메모 122" xfId="1918" xr:uid="{00000000-0005-0000-0000-0000E1090000}"/>
    <cellStyle name="메모 122 2" xfId="1919" xr:uid="{00000000-0005-0000-0000-0000E2090000}"/>
    <cellStyle name="메모 122 3" xfId="1920" xr:uid="{00000000-0005-0000-0000-0000E3090000}"/>
    <cellStyle name="메모 123" xfId="1921" xr:uid="{00000000-0005-0000-0000-0000E4090000}"/>
    <cellStyle name="메모 123 2" xfId="1922" xr:uid="{00000000-0005-0000-0000-0000E5090000}"/>
    <cellStyle name="메모 123 3" xfId="1923" xr:uid="{00000000-0005-0000-0000-0000E6090000}"/>
    <cellStyle name="메모 124" xfId="1924" xr:uid="{00000000-0005-0000-0000-0000E7090000}"/>
    <cellStyle name="메모 124 2" xfId="1925" xr:uid="{00000000-0005-0000-0000-0000E8090000}"/>
    <cellStyle name="메모 124 3" xfId="1926" xr:uid="{00000000-0005-0000-0000-0000E9090000}"/>
    <cellStyle name="메모 125" xfId="1927" xr:uid="{00000000-0005-0000-0000-0000EA090000}"/>
    <cellStyle name="메모 125 2" xfId="1928" xr:uid="{00000000-0005-0000-0000-0000EB090000}"/>
    <cellStyle name="메모 125 3" xfId="1929" xr:uid="{00000000-0005-0000-0000-0000EC090000}"/>
    <cellStyle name="메모 126" xfId="1930" xr:uid="{00000000-0005-0000-0000-0000ED090000}"/>
    <cellStyle name="메모 126 2" xfId="1931" xr:uid="{00000000-0005-0000-0000-0000EE090000}"/>
    <cellStyle name="메모 126 3" xfId="1932" xr:uid="{00000000-0005-0000-0000-0000EF090000}"/>
    <cellStyle name="메모 127" xfId="1933" xr:uid="{00000000-0005-0000-0000-0000F0090000}"/>
    <cellStyle name="메모 127 2" xfId="1934" xr:uid="{00000000-0005-0000-0000-0000F1090000}"/>
    <cellStyle name="메모 127 3" xfId="1935" xr:uid="{00000000-0005-0000-0000-0000F2090000}"/>
    <cellStyle name="메모 128" xfId="1936" xr:uid="{00000000-0005-0000-0000-0000F3090000}"/>
    <cellStyle name="메모 128 2" xfId="1937" xr:uid="{00000000-0005-0000-0000-0000F4090000}"/>
    <cellStyle name="메모 128 3" xfId="1938" xr:uid="{00000000-0005-0000-0000-0000F5090000}"/>
    <cellStyle name="메모 129" xfId="1939" xr:uid="{00000000-0005-0000-0000-0000F6090000}"/>
    <cellStyle name="메모 129 2" xfId="1940" xr:uid="{00000000-0005-0000-0000-0000F7090000}"/>
    <cellStyle name="메모 129 3" xfId="1941" xr:uid="{00000000-0005-0000-0000-0000F8090000}"/>
    <cellStyle name="메모 13" xfId="1942" xr:uid="{00000000-0005-0000-0000-0000F9090000}"/>
    <cellStyle name="메모 13 2" xfId="1943" xr:uid="{00000000-0005-0000-0000-0000FA090000}"/>
    <cellStyle name="메모 13 2 2" xfId="1944" xr:uid="{00000000-0005-0000-0000-0000FB090000}"/>
    <cellStyle name="메모 13 2 2 2" xfId="17967" xr:uid="{00000000-0005-0000-0000-0000FC090000}"/>
    <cellStyle name="메모 13 2 2 3" xfId="17968" xr:uid="{00000000-0005-0000-0000-0000FD090000}"/>
    <cellStyle name="메모 13 2 3" xfId="17969" xr:uid="{00000000-0005-0000-0000-0000FE090000}"/>
    <cellStyle name="메모 13 2 4" xfId="17970" xr:uid="{00000000-0005-0000-0000-0000FF090000}"/>
    <cellStyle name="메모 13 3" xfId="1945" xr:uid="{00000000-0005-0000-0000-0000000A0000}"/>
    <cellStyle name="메모 13 3 2" xfId="1946" xr:uid="{00000000-0005-0000-0000-0000010A0000}"/>
    <cellStyle name="메모 13 3 2 2" xfId="17971" xr:uid="{00000000-0005-0000-0000-0000020A0000}"/>
    <cellStyle name="메모 13 3 2 3" xfId="17972" xr:uid="{00000000-0005-0000-0000-0000030A0000}"/>
    <cellStyle name="메모 13 3 3" xfId="1947" xr:uid="{00000000-0005-0000-0000-0000040A0000}"/>
    <cellStyle name="메모 13 3 4" xfId="17973" xr:uid="{00000000-0005-0000-0000-0000050A0000}"/>
    <cellStyle name="메모 13 4" xfId="1948" xr:uid="{00000000-0005-0000-0000-0000060A0000}"/>
    <cellStyle name="메모 13 4 2" xfId="1949" xr:uid="{00000000-0005-0000-0000-0000070A0000}"/>
    <cellStyle name="메모 13 5" xfId="1950" xr:uid="{00000000-0005-0000-0000-0000080A0000}"/>
    <cellStyle name="메모 13 5 2" xfId="18130" xr:uid="{00000000-0005-0000-0000-0000090A0000}"/>
    <cellStyle name="메모 13 5 3" xfId="18131" xr:uid="{00000000-0005-0000-0000-00000A0A0000}"/>
    <cellStyle name="메모 13 5 4" xfId="17974" xr:uid="{00000000-0005-0000-0000-00000B0A0000}"/>
    <cellStyle name="메모 13 6" xfId="17975" xr:uid="{00000000-0005-0000-0000-00000C0A0000}"/>
    <cellStyle name="메모 130" xfId="1951" xr:uid="{00000000-0005-0000-0000-00000D0A0000}"/>
    <cellStyle name="메모 130 2" xfId="1952" xr:uid="{00000000-0005-0000-0000-00000E0A0000}"/>
    <cellStyle name="메모 130 3" xfId="1953" xr:uid="{00000000-0005-0000-0000-00000F0A0000}"/>
    <cellStyle name="메모 131" xfId="1954" xr:uid="{00000000-0005-0000-0000-0000100A0000}"/>
    <cellStyle name="메모 131 2" xfId="1955" xr:uid="{00000000-0005-0000-0000-0000110A0000}"/>
    <cellStyle name="메모 131 3" xfId="1956" xr:uid="{00000000-0005-0000-0000-0000120A0000}"/>
    <cellStyle name="메모 132" xfId="1957" xr:uid="{00000000-0005-0000-0000-0000130A0000}"/>
    <cellStyle name="메모 132 2" xfId="1958" xr:uid="{00000000-0005-0000-0000-0000140A0000}"/>
    <cellStyle name="메모 132 3" xfId="1959" xr:uid="{00000000-0005-0000-0000-0000150A0000}"/>
    <cellStyle name="메모 133" xfId="1960" xr:uid="{00000000-0005-0000-0000-0000160A0000}"/>
    <cellStyle name="메모 133 2" xfId="1961" xr:uid="{00000000-0005-0000-0000-0000170A0000}"/>
    <cellStyle name="메모 133 3" xfId="1962" xr:uid="{00000000-0005-0000-0000-0000180A0000}"/>
    <cellStyle name="메모 134" xfId="1963" xr:uid="{00000000-0005-0000-0000-0000190A0000}"/>
    <cellStyle name="메모 134 2" xfId="1964" xr:uid="{00000000-0005-0000-0000-00001A0A0000}"/>
    <cellStyle name="메모 134 3" xfId="1965" xr:uid="{00000000-0005-0000-0000-00001B0A0000}"/>
    <cellStyle name="메모 135" xfId="1966" xr:uid="{00000000-0005-0000-0000-00001C0A0000}"/>
    <cellStyle name="메모 135 2" xfId="1967" xr:uid="{00000000-0005-0000-0000-00001D0A0000}"/>
    <cellStyle name="메모 135 3" xfId="1968" xr:uid="{00000000-0005-0000-0000-00001E0A0000}"/>
    <cellStyle name="메모 136" xfId="1969" xr:uid="{00000000-0005-0000-0000-00001F0A0000}"/>
    <cellStyle name="메모 136 2" xfId="1970" xr:uid="{00000000-0005-0000-0000-0000200A0000}"/>
    <cellStyle name="메모 136 3" xfId="1971" xr:uid="{00000000-0005-0000-0000-0000210A0000}"/>
    <cellStyle name="메모 137" xfId="1972" xr:uid="{00000000-0005-0000-0000-0000220A0000}"/>
    <cellStyle name="메모 137 2" xfId="1973" xr:uid="{00000000-0005-0000-0000-0000230A0000}"/>
    <cellStyle name="메모 137 3" xfId="1974" xr:uid="{00000000-0005-0000-0000-0000240A0000}"/>
    <cellStyle name="메모 138" xfId="1975" xr:uid="{00000000-0005-0000-0000-0000250A0000}"/>
    <cellStyle name="메모 138 2" xfId="1976" xr:uid="{00000000-0005-0000-0000-0000260A0000}"/>
    <cellStyle name="메모 138 3" xfId="1977" xr:uid="{00000000-0005-0000-0000-0000270A0000}"/>
    <cellStyle name="메모 139" xfId="1978" xr:uid="{00000000-0005-0000-0000-0000280A0000}"/>
    <cellStyle name="메모 139 2" xfId="1979" xr:uid="{00000000-0005-0000-0000-0000290A0000}"/>
    <cellStyle name="메모 139 3" xfId="1980" xr:uid="{00000000-0005-0000-0000-00002A0A0000}"/>
    <cellStyle name="메모 14" xfId="1981" xr:uid="{00000000-0005-0000-0000-00002B0A0000}"/>
    <cellStyle name="메모 14 2" xfId="1982" xr:uid="{00000000-0005-0000-0000-00002C0A0000}"/>
    <cellStyle name="메모 14 2 2" xfId="1983" xr:uid="{00000000-0005-0000-0000-00002D0A0000}"/>
    <cellStyle name="메모 14 2 2 2" xfId="17976" xr:uid="{00000000-0005-0000-0000-00002E0A0000}"/>
    <cellStyle name="메모 14 2 2 3" xfId="17977" xr:uid="{00000000-0005-0000-0000-00002F0A0000}"/>
    <cellStyle name="메모 14 2 3" xfId="17978" xr:uid="{00000000-0005-0000-0000-0000300A0000}"/>
    <cellStyle name="메모 14 2 4" xfId="17979" xr:uid="{00000000-0005-0000-0000-0000310A0000}"/>
    <cellStyle name="메모 14 3" xfId="1984" xr:uid="{00000000-0005-0000-0000-0000320A0000}"/>
    <cellStyle name="메모 14 3 2" xfId="1985" xr:uid="{00000000-0005-0000-0000-0000330A0000}"/>
    <cellStyle name="메모 14 3 2 2" xfId="17980" xr:uid="{00000000-0005-0000-0000-0000340A0000}"/>
    <cellStyle name="메모 14 3 2 3" xfId="17981" xr:uid="{00000000-0005-0000-0000-0000350A0000}"/>
    <cellStyle name="메모 14 3 3" xfId="1986" xr:uid="{00000000-0005-0000-0000-0000360A0000}"/>
    <cellStyle name="메모 14 3 4" xfId="17982" xr:uid="{00000000-0005-0000-0000-0000370A0000}"/>
    <cellStyle name="메모 14 4" xfId="1987" xr:uid="{00000000-0005-0000-0000-0000380A0000}"/>
    <cellStyle name="메모 14 4 2" xfId="1988" xr:uid="{00000000-0005-0000-0000-0000390A0000}"/>
    <cellStyle name="메모 14 5" xfId="1989" xr:uid="{00000000-0005-0000-0000-00003A0A0000}"/>
    <cellStyle name="메모 14 5 2" xfId="18132" xr:uid="{00000000-0005-0000-0000-00003B0A0000}"/>
    <cellStyle name="메모 14 5 3" xfId="18133" xr:uid="{00000000-0005-0000-0000-00003C0A0000}"/>
    <cellStyle name="메모 14 5 4" xfId="17983" xr:uid="{00000000-0005-0000-0000-00003D0A0000}"/>
    <cellStyle name="메모 14 6" xfId="17984" xr:uid="{00000000-0005-0000-0000-00003E0A0000}"/>
    <cellStyle name="메모 140" xfId="1990" xr:uid="{00000000-0005-0000-0000-00003F0A0000}"/>
    <cellStyle name="메모 140 2" xfId="1991" xr:uid="{00000000-0005-0000-0000-0000400A0000}"/>
    <cellStyle name="메모 140 3" xfId="1992" xr:uid="{00000000-0005-0000-0000-0000410A0000}"/>
    <cellStyle name="메모 141" xfId="1993" xr:uid="{00000000-0005-0000-0000-0000420A0000}"/>
    <cellStyle name="메모 141 2" xfId="1994" xr:uid="{00000000-0005-0000-0000-0000430A0000}"/>
    <cellStyle name="메모 141 3" xfId="1995" xr:uid="{00000000-0005-0000-0000-0000440A0000}"/>
    <cellStyle name="메모 142" xfId="1996" xr:uid="{00000000-0005-0000-0000-0000450A0000}"/>
    <cellStyle name="메모 142 2" xfId="1997" xr:uid="{00000000-0005-0000-0000-0000460A0000}"/>
    <cellStyle name="메모 142 3" xfId="1998" xr:uid="{00000000-0005-0000-0000-0000470A0000}"/>
    <cellStyle name="메모 143" xfId="1999" xr:uid="{00000000-0005-0000-0000-0000480A0000}"/>
    <cellStyle name="메모 143 2" xfId="2000" xr:uid="{00000000-0005-0000-0000-0000490A0000}"/>
    <cellStyle name="메모 143 3" xfId="2001" xr:uid="{00000000-0005-0000-0000-00004A0A0000}"/>
    <cellStyle name="메모 144" xfId="2002" xr:uid="{00000000-0005-0000-0000-00004B0A0000}"/>
    <cellStyle name="메모 144 2" xfId="2003" xr:uid="{00000000-0005-0000-0000-00004C0A0000}"/>
    <cellStyle name="메모 144 3" xfId="2004" xr:uid="{00000000-0005-0000-0000-00004D0A0000}"/>
    <cellStyle name="메모 145" xfId="2005" xr:uid="{00000000-0005-0000-0000-00004E0A0000}"/>
    <cellStyle name="메모 145 2" xfId="2006" xr:uid="{00000000-0005-0000-0000-00004F0A0000}"/>
    <cellStyle name="메모 145 3" xfId="2007" xr:uid="{00000000-0005-0000-0000-0000500A0000}"/>
    <cellStyle name="메모 146" xfId="2008" xr:uid="{00000000-0005-0000-0000-0000510A0000}"/>
    <cellStyle name="메모 146 2" xfId="2009" xr:uid="{00000000-0005-0000-0000-0000520A0000}"/>
    <cellStyle name="메모 146 3" xfId="2010" xr:uid="{00000000-0005-0000-0000-0000530A0000}"/>
    <cellStyle name="메모 147" xfId="2011" xr:uid="{00000000-0005-0000-0000-0000540A0000}"/>
    <cellStyle name="메모 147 2" xfId="2012" xr:uid="{00000000-0005-0000-0000-0000550A0000}"/>
    <cellStyle name="메모 147 3" xfId="2013" xr:uid="{00000000-0005-0000-0000-0000560A0000}"/>
    <cellStyle name="메모 148" xfId="2014" xr:uid="{00000000-0005-0000-0000-0000570A0000}"/>
    <cellStyle name="메모 148 2" xfId="2015" xr:uid="{00000000-0005-0000-0000-0000580A0000}"/>
    <cellStyle name="메모 148 3" xfId="2016" xr:uid="{00000000-0005-0000-0000-0000590A0000}"/>
    <cellStyle name="메모 149" xfId="2017" xr:uid="{00000000-0005-0000-0000-00005A0A0000}"/>
    <cellStyle name="메모 149 2" xfId="2018" xr:uid="{00000000-0005-0000-0000-00005B0A0000}"/>
    <cellStyle name="메모 149 3" xfId="2019" xr:uid="{00000000-0005-0000-0000-00005C0A0000}"/>
    <cellStyle name="메모 15" xfId="2020" xr:uid="{00000000-0005-0000-0000-00005D0A0000}"/>
    <cellStyle name="메모 15 2" xfId="2021" xr:uid="{00000000-0005-0000-0000-00005E0A0000}"/>
    <cellStyle name="메모 15 3" xfId="2022" xr:uid="{00000000-0005-0000-0000-00005F0A0000}"/>
    <cellStyle name="메모 150" xfId="2023" xr:uid="{00000000-0005-0000-0000-0000600A0000}"/>
    <cellStyle name="메모 150 2" xfId="2024" xr:uid="{00000000-0005-0000-0000-0000610A0000}"/>
    <cellStyle name="메모 150 3" xfId="2025" xr:uid="{00000000-0005-0000-0000-0000620A0000}"/>
    <cellStyle name="메모 151" xfId="2026" xr:uid="{00000000-0005-0000-0000-0000630A0000}"/>
    <cellStyle name="메모 151 2" xfId="2027" xr:uid="{00000000-0005-0000-0000-0000640A0000}"/>
    <cellStyle name="메모 151 3" xfId="2028" xr:uid="{00000000-0005-0000-0000-0000650A0000}"/>
    <cellStyle name="메모 152" xfId="2029" xr:uid="{00000000-0005-0000-0000-0000660A0000}"/>
    <cellStyle name="메모 152 2" xfId="2030" xr:uid="{00000000-0005-0000-0000-0000670A0000}"/>
    <cellStyle name="메모 152 3" xfId="2031" xr:uid="{00000000-0005-0000-0000-0000680A0000}"/>
    <cellStyle name="메모 153" xfId="2032" xr:uid="{00000000-0005-0000-0000-0000690A0000}"/>
    <cellStyle name="메모 153 2" xfId="2033" xr:uid="{00000000-0005-0000-0000-00006A0A0000}"/>
    <cellStyle name="메모 153 3" xfId="2034" xr:uid="{00000000-0005-0000-0000-00006B0A0000}"/>
    <cellStyle name="메모 154" xfId="2035" xr:uid="{00000000-0005-0000-0000-00006C0A0000}"/>
    <cellStyle name="메모 154 2" xfId="2036" xr:uid="{00000000-0005-0000-0000-00006D0A0000}"/>
    <cellStyle name="메모 154 3" xfId="2037" xr:uid="{00000000-0005-0000-0000-00006E0A0000}"/>
    <cellStyle name="메모 155" xfId="2038" xr:uid="{00000000-0005-0000-0000-00006F0A0000}"/>
    <cellStyle name="메모 155 2" xfId="2039" xr:uid="{00000000-0005-0000-0000-0000700A0000}"/>
    <cellStyle name="메모 155 3" xfId="2040" xr:uid="{00000000-0005-0000-0000-0000710A0000}"/>
    <cellStyle name="메모 156" xfId="2041" xr:uid="{00000000-0005-0000-0000-0000720A0000}"/>
    <cellStyle name="메모 156 2" xfId="2042" xr:uid="{00000000-0005-0000-0000-0000730A0000}"/>
    <cellStyle name="메모 156 3" xfId="2043" xr:uid="{00000000-0005-0000-0000-0000740A0000}"/>
    <cellStyle name="메모 157" xfId="2044" xr:uid="{00000000-0005-0000-0000-0000750A0000}"/>
    <cellStyle name="메모 157 2" xfId="2045" xr:uid="{00000000-0005-0000-0000-0000760A0000}"/>
    <cellStyle name="메모 157 3" xfId="2046" xr:uid="{00000000-0005-0000-0000-0000770A0000}"/>
    <cellStyle name="메모 158" xfId="2047" xr:uid="{00000000-0005-0000-0000-0000780A0000}"/>
    <cellStyle name="메모 158 2" xfId="2048" xr:uid="{00000000-0005-0000-0000-0000790A0000}"/>
    <cellStyle name="메모 158 3" xfId="2049" xr:uid="{00000000-0005-0000-0000-00007A0A0000}"/>
    <cellStyle name="메모 159" xfId="2050" xr:uid="{00000000-0005-0000-0000-00007B0A0000}"/>
    <cellStyle name="메모 159 2" xfId="2051" xr:uid="{00000000-0005-0000-0000-00007C0A0000}"/>
    <cellStyle name="메모 159 3" xfId="2052" xr:uid="{00000000-0005-0000-0000-00007D0A0000}"/>
    <cellStyle name="메모 16" xfId="2053" xr:uid="{00000000-0005-0000-0000-00007E0A0000}"/>
    <cellStyle name="메모 16 2" xfId="2054" xr:uid="{00000000-0005-0000-0000-00007F0A0000}"/>
    <cellStyle name="메모 16 3" xfId="2055" xr:uid="{00000000-0005-0000-0000-0000800A0000}"/>
    <cellStyle name="메모 160" xfId="2056" xr:uid="{00000000-0005-0000-0000-0000810A0000}"/>
    <cellStyle name="메모 160 2" xfId="2057" xr:uid="{00000000-0005-0000-0000-0000820A0000}"/>
    <cellStyle name="메모 160 3" xfId="2058" xr:uid="{00000000-0005-0000-0000-0000830A0000}"/>
    <cellStyle name="메모 161" xfId="2059" xr:uid="{00000000-0005-0000-0000-0000840A0000}"/>
    <cellStyle name="메모 161 2" xfId="2060" xr:uid="{00000000-0005-0000-0000-0000850A0000}"/>
    <cellStyle name="메모 161 3" xfId="2061" xr:uid="{00000000-0005-0000-0000-0000860A0000}"/>
    <cellStyle name="메모 162" xfId="2062" xr:uid="{00000000-0005-0000-0000-0000870A0000}"/>
    <cellStyle name="메모 162 2" xfId="2063" xr:uid="{00000000-0005-0000-0000-0000880A0000}"/>
    <cellStyle name="메모 162 3" xfId="2064" xr:uid="{00000000-0005-0000-0000-0000890A0000}"/>
    <cellStyle name="메모 163" xfId="2065" xr:uid="{00000000-0005-0000-0000-00008A0A0000}"/>
    <cellStyle name="메모 163 2" xfId="2066" xr:uid="{00000000-0005-0000-0000-00008B0A0000}"/>
    <cellStyle name="메모 163 3" xfId="2067" xr:uid="{00000000-0005-0000-0000-00008C0A0000}"/>
    <cellStyle name="메모 164" xfId="2068" xr:uid="{00000000-0005-0000-0000-00008D0A0000}"/>
    <cellStyle name="메모 164 2" xfId="2069" xr:uid="{00000000-0005-0000-0000-00008E0A0000}"/>
    <cellStyle name="메모 164 3" xfId="2070" xr:uid="{00000000-0005-0000-0000-00008F0A0000}"/>
    <cellStyle name="메모 165" xfId="2071" xr:uid="{00000000-0005-0000-0000-0000900A0000}"/>
    <cellStyle name="메모 165 2" xfId="2072" xr:uid="{00000000-0005-0000-0000-0000910A0000}"/>
    <cellStyle name="메모 165 3" xfId="2073" xr:uid="{00000000-0005-0000-0000-0000920A0000}"/>
    <cellStyle name="메모 166" xfId="2074" xr:uid="{00000000-0005-0000-0000-0000930A0000}"/>
    <cellStyle name="메모 166 2" xfId="2075" xr:uid="{00000000-0005-0000-0000-0000940A0000}"/>
    <cellStyle name="메모 166 3" xfId="2076" xr:uid="{00000000-0005-0000-0000-0000950A0000}"/>
    <cellStyle name="메모 167" xfId="2077" xr:uid="{00000000-0005-0000-0000-0000960A0000}"/>
    <cellStyle name="메모 167 2" xfId="2078" xr:uid="{00000000-0005-0000-0000-0000970A0000}"/>
    <cellStyle name="메모 167 3" xfId="2079" xr:uid="{00000000-0005-0000-0000-0000980A0000}"/>
    <cellStyle name="메모 168" xfId="2080" xr:uid="{00000000-0005-0000-0000-0000990A0000}"/>
    <cellStyle name="메모 168 2" xfId="2081" xr:uid="{00000000-0005-0000-0000-00009A0A0000}"/>
    <cellStyle name="메모 168 3" xfId="2082" xr:uid="{00000000-0005-0000-0000-00009B0A0000}"/>
    <cellStyle name="메모 169" xfId="2083" xr:uid="{00000000-0005-0000-0000-00009C0A0000}"/>
    <cellStyle name="메모 169 2" xfId="2084" xr:uid="{00000000-0005-0000-0000-00009D0A0000}"/>
    <cellStyle name="메모 169 3" xfId="2085" xr:uid="{00000000-0005-0000-0000-00009E0A0000}"/>
    <cellStyle name="메모 17" xfId="2086" xr:uid="{00000000-0005-0000-0000-00009F0A0000}"/>
    <cellStyle name="메모 17 2" xfId="2087" xr:uid="{00000000-0005-0000-0000-0000A00A0000}"/>
    <cellStyle name="메모 17 3" xfId="2088" xr:uid="{00000000-0005-0000-0000-0000A10A0000}"/>
    <cellStyle name="메모 170" xfId="2089" xr:uid="{00000000-0005-0000-0000-0000A20A0000}"/>
    <cellStyle name="메모 170 2" xfId="2090" xr:uid="{00000000-0005-0000-0000-0000A30A0000}"/>
    <cellStyle name="메모 170 3" xfId="2091" xr:uid="{00000000-0005-0000-0000-0000A40A0000}"/>
    <cellStyle name="메모 171" xfId="2092" xr:uid="{00000000-0005-0000-0000-0000A50A0000}"/>
    <cellStyle name="메모 171 2" xfId="2093" xr:uid="{00000000-0005-0000-0000-0000A60A0000}"/>
    <cellStyle name="메모 171 3" xfId="2094" xr:uid="{00000000-0005-0000-0000-0000A70A0000}"/>
    <cellStyle name="메모 172" xfId="2095" xr:uid="{00000000-0005-0000-0000-0000A80A0000}"/>
    <cellStyle name="메모 172 2" xfId="2096" xr:uid="{00000000-0005-0000-0000-0000A90A0000}"/>
    <cellStyle name="메모 172 3" xfId="2097" xr:uid="{00000000-0005-0000-0000-0000AA0A0000}"/>
    <cellStyle name="메모 173" xfId="2098" xr:uid="{00000000-0005-0000-0000-0000AB0A0000}"/>
    <cellStyle name="메모 173 2" xfId="2099" xr:uid="{00000000-0005-0000-0000-0000AC0A0000}"/>
    <cellStyle name="메모 173 3" xfId="2100" xr:uid="{00000000-0005-0000-0000-0000AD0A0000}"/>
    <cellStyle name="메모 174" xfId="2101" xr:uid="{00000000-0005-0000-0000-0000AE0A0000}"/>
    <cellStyle name="메모 174 2" xfId="2102" xr:uid="{00000000-0005-0000-0000-0000AF0A0000}"/>
    <cellStyle name="메모 174 3" xfId="2103" xr:uid="{00000000-0005-0000-0000-0000B00A0000}"/>
    <cellStyle name="메모 175" xfId="2104" xr:uid="{00000000-0005-0000-0000-0000B10A0000}"/>
    <cellStyle name="메모 175 2" xfId="2105" xr:uid="{00000000-0005-0000-0000-0000B20A0000}"/>
    <cellStyle name="메모 175 3" xfId="2106" xr:uid="{00000000-0005-0000-0000-0000B30A0000}"/>
    <cellStyle name="메모 176" xfId="2107" xr:uid="{00000000-0005-0000-0000-0000B40A0000}"/>
    <cellStyle name="메모 176 2" xfId="2108" xr:uid="{00000000-0005-0000-0000-0000B50A0000}"/>
    <cellStyle name="메모 176 3" xfId="2109" xr:uid="{00000000-0005-0000-0000-0000B60A0000}"/>
    <cellStyle name="메모 177" xfId="2110" xr:uid="{00000000-0005-0000-0000-0000B70A0000}"/>
    <cellStyle name="메모 177 2" xfId="2111" xr:uid="{00000000-0005-0000-0000-0000B80A0000}"/>
    <cellStyle name="메모 177 3" xfId="2112" xr:uid="{00000000-0005-0000-0000-0000B90A0000}"/>
    <cellStyle name="메모 178" xfId="2113" xr:uid="{00000000-0005-0000-0000-0000BA0A0000}"/>
    <cellStyle name="메모 178 2" xfId="2114" xr:uid="{00000000-0005-0000-0000-0000BB0A0000}"/>
    <cellStyle name="메모 178 3" xfId="2115" xr:uid="{00000000-0005-0000-0000-0000BC0A0000}"/>
    <cellStyle name="메모 179" xfId="2116" xr:uid="{00000000-0005-0000-0000-0000BD0A0000}"/>
    <cellStyle name="메모 179 2" xfId="2117" xr:uid="{00000000-0005-0000-0000-0000BE0A0000}"/>
    <cellStyle name="메모 179 3" xfId="2118" xr:uid="{00000000-0005-0000-0000-0000BF0A0000}"/>
    <cellStyle name="메모 18" xfId="2119" xr:uid="{00000000-0005-0000-0000-0000C00A0000}"/>
    <cellStyle name="메모 18 2" xfId="2120" xr:uid="{00000000-0005-0000-0000-0000C10A0000}"/>
    <cellStyle name="메모 18 3" xfId="2121" xr:uid="{00000000-0005-0000-0000-0000C20A0000}"/>
    <cellStyle name="메모 180" xfId="2122" xr:uid="{00000000-0005-0000-0000-0000C30A0000}"/>
    <cellStyle name="메모 180 2" xfId="2123" xr:uid="{00000000-0005-0000-0000-0000C40A0000}"/>
    <cellStyle name="메모 180 3" xfId="2124" xr:uid="{00000000-0005-0000-0000-0000C50A0000}"/>
    <cellStyle name="메모 181" xfId="2125" xr:uid="{00000000-0005-0000-0000-0000C60A0000}"/>
    <cellStyle name="메모 181 2" xfId="2126" xr:uid="{00000000-0005-0000-0000-0000C70A0000}"/>
    <cellStyle name="메모 181 3" xfId="2127" xr:uid="{00000000-0005-0000-0000-0000C80A0000}"/>
    <cellStyle name="메모 182" xfId="2128" xr:uid="{00000000-0005-0000-0000-0000C90A0000}"/>
    <cellStyle name="메모 182 2" xfId="2129" xr:uid="{00000000-0005-0000-0000-0000CA0A0000}"/>
    <cellStyle name="메모 182 3" xfId="2130" xr:uid="{00000000-0005-0000-0000-0000CB0A0000}"/>
    <cellStyle name="메모 183" xfId="2131" xr:uid="{00000000-0005-0000-0000-0000CC0A0000}"/>
    <cellStyle name="메모 183 2" xfId="2132" xr:uid="{00000000-0005-0000-0000-0000CD0A0000}"/>
    <cellStyle name="메모 183 3" xfId="2133" xr:uid="{00000000-0005-0000-0000-0000CE0A0000}"/>
    <cellStyle name="메모 184" xfId="2134" xr:uid="{00000000-0005-0000-0000-0000CF0A0000}"/>
    <cellStyle name="메모 184 2" xfId="2135" xr:uid="{00000000-0005-0000-0000-0000D00A0000}"/>
    <cellStyle name="메모 184 3" xfId="2136" xr:uid="{00000000-0005-0000-0000-0000D10A0000}"/>
    <cellStyle name="메모 185" xfId="2137" xr:uid="{00000000-0005-0000-0000-0000D20A0000}"/>
    <cellStyle name="메모 185 2" xfId="2138" xr:uid="{00000000-0005-0000-0000-0000D30A0000}"/>
    <cellStyle name="메모 185 3" xfId="2139" xr:uid="{00000000-0005-0000-0000-0000D40A0000}"/>
    <cellStyle name="메모 186" xfId="2140" xr:uid="{00000000-0005-0000-0000-0000D50A0000}"/>
    <cellStyle name="메모 186 2" xfId="2141" xr:uid="{00000000-0005-0000-0000-0000D60A0000}"/>
    <cellStyle name="메모 186 3" xfId="2142" xr:uid="{00000000-0005-0000-0000-0000D70A0000}"/>
    <cellStyle name="메모 187" xfId="2143" xr:uid="{00000000-0005-0000-0000-0000D80A0000}"/>
    <cellStyle name="메모 187 2" xfId="2144" xr:uid="{00000000-0005-0000-0000-0000D90A0000}"/>
    <cellStyle name="메모 187 3" xfId="2145" xr:uid="{00000000-0005-0000-0000-0000DA0A0000}"/>
    <cellStyle name="메모 188" xfId="2146" xr:uid="{00000000-0005-0000-0000-0000DB0A0000}"/>
    <cellStyle name="메모 188 2" xfId="2147" xr:uid="{00000000-0005-0000-0000-0000DC0A0000}"/>
    <cellStyle name="메모 188 3" xfId="2148" xr:uid="{00000000-0005-0000-0000-0000DD0A0000}"/>
    <cellStyle name="메모 189" xfId="2149" xr:uid="{00000000-0005-0000-0000-0000DE0A0000}"/>
    <cellStyle name="메모 189 2" xfId="2150" xr:uid="{00000000-0005-0000-0000-0000DF0A0000}"/>
    <cellStyle name="메모 189 3" xfId="2151" xr:uid="{00000000-0005-0000-0000-0000E00A0000}"/>
    <cellStyle name="메모 19" xfId="2152" xr:uid="{00000000-0005-0000-0000-0000E10A0000}"/>
    <cellStyle name="메모 19 2" xfId="2153" xr:uid="{00000000-0005-0000-0000-0000E20A0000}"/>
    <cellStyle name="메모 19 3" xfId="2154" xr:uid="{00000000-0005-0000-0000-0000E30A0000}"/>
    <cellStyle name="메모 190" xfId="2155" xr:uid="{00000000-0005-0000-0000-0000E40A0000}"/>
    <cellStyle name="메모 190 2" xfId="2156" xr:uid="{00000000-0005-0000-0000-0000E50A0000}"/>
    <cellStyle name="메모 190 3" xfId="2157" xr:uid="{00000000-0005-0000-0000-0000E60A0000}"/>
    <cellStyle name="메모 191" xfId="2158" xr:uid="{00000000-0005-0000-0000-0000E70A0000}"/>
    <cellStyle name="메모 191 2" xfId="2159" xr:uid="{00000000-0005-0000-0000-0000E80A0000}"/>
    <cellStyle name="메모 191 3" xfId="2160" xr:uid="{00000000-0005-0000-0000-0000E90A0000}"/>
    <cellStyle name="메모 192" xfId="2161" xr:uid="{00000000-0005-0000-0000-0000EA0A0000}"/>
    <cellStyle name="메모 192 2" xfId="2162" xr:uid="{00000000-0005-0000-0000-0000EB0A0000}"/>
    <cellStyle name="메모 192 3" xfId="2163" xr:uid="{00000000-0005-0000-0000-0000EC0A0000}"/>
    <cellStyle name="메모 193" xfId="2164" xr:uid="{00000000-0005-0000-0000-0000ED0A0000}"/>
    <cellStyle name="메모 193 2" xfId="2165" xr:uid="{00000000-0005-0000-0000-0000EE0A0000}"/>
    <cellStyle name="메모 193 3" xfId="2166" xr:uid="{00000000-0005-0000-0000-0000EF0A0000}"/>
    <cellStyle name="메모 194" xfId="2167" xr:uid="{00000000-0005-0000-0000-0000F00A0000}"/>
    <cellStyle name="메모 194 2" xfId="2168" xr:uid="{00000000-0005-0000-0000-0000F10A0000}"/>
    <cellStyle name="메모 194 3" xfId="2169" xr:uid="{00000000-0005-0000-0000-0000F20A0000}"/>
    <cellStyle name="메모 195" xfId="2170" xr:uid="{00000000-0005-0000-0000-0000F30A0000}"/>
    <cellStyle name="메모 195 2" xfId="2171" xr:uid="{00000000-0005-0000-0000-0000F40A0000}"/>
    <cellStyle name="메모 195 3" xfId="2172" xr:uid="{00000000-0005-0000-0000-0000F50A0000}"/>
    <cellStyle name="메모 196" xfId="2173" xr:uid="{00000000-0005-0000-0000-0000F60A0000}"/>
    <cellStyle name="메모 196 2" xfId="2174" xr:uid="{00000000-0005-0000-0000-0000F70A0000}"/>
    <cellStyle name="메모 196 3" xfId="2175" xr:uid="{00000000-0005-0000-0000-0000F80A0000}"/>
    <cellStyle name="메모 197" xfId="2176" xr:uid="{00000000-0005-0000-0000-0000F90A0000}"/>
    <cellStyle name="메모 197 2" xfId="2177" xr:uid="{00000000-0005-0000-0000-0000FA0A0000}"/>
    <cellStyle name="메모 197 3" xfId="2178" xr:uid="{00000000-0005-0000-0000-0000FB0A0000}"/>
    <cellStyle name="메모 198" xfId="2179" xr:uid="{00000000-0005-0000-0000-0000FC0A0000}"/>
    <cellStyle name="메모 198 2" xfId="2180" xr:uid="{00000000-0005-0000-0000-0000FD0A0000}"/>
    <cellStyle name="메모 198 3" xfId="2181" xr:uid="{00000000-0005-0000-0000-0000FE0A0000}"/>
    <cellStyle name="메모 199" xfId="2182" xr:uid="{00000000-0005-0000-0000-0000FF0A0000}"/>
    <cellStyle name="메모 199 2" xfId="2183" xr:uid="{00000000-0005-0000-0000-0000000B0000}"/>
    <cellStyle name="메모 199 3" xfId="2184" xr:uid="{00000000-0005-0000-0000-0000010B0000}"/>
    <cellStyle name="메모 2" xfId="2185" xr:uid="{00000000-0005-0000-0000-0000020B0000}"/>
    <cellStyle name="메모 2 2" xfId="2186" xr:uid="{00000000-0005-0000-0000-0000030B0000}"/>
    <cellStyle name="메모 2 2 2" xfId="18438" xr:uid="{00000000-0005-0000-0000-0000040B0000}"/>
    <cellStyle name="메모 2 2 3" xfId="18582" xr:uid="{00000000-0005-0000-0000-0000050B0000}"/>
    <cellStyle name="메모 2 3" xfId="18198" xr:uid="{00000000-0005-0000-0000-0000060B0000}"/>
    <cellStyle name="메모 2 4" xfId="18280" xr:uid="{00000000-0005-0000-0000-0000070B0000}"/>
    <cellStyle name="메모 2 5" xfId="17479" xr:uid="{00000000-0005-0000-0000-0000080B0000}"/>
    <cellStyle name="메모 20" xfId="2187" xr:uid="{00000000-0005-0000-0000-0000090B0000}"/>
    <cellStyle name="메모 20 2" xfId="2188" xr:uid="{00000000-0005-0000-0000-00000A0B0000}"/>
    <cellStyle name="메모 20 3" xfId="2189" xr:uid="{00000000-0005-0000-0000-00000B0B0000}"/>
    <cellStyle name="메모 200" xfId="2190" xr:uid="{00000000-0005-0000-0000-00000C0B0000}"/>
    <cellStyle name="메모 200 2" xfId="2191" xr:uid="{00000000-0005-0000-0000-00000D0B0000}"/>
    <cellStyle name="메모 200 3" xfId="2192" xr:uid="{00000000-0005-0000-0000-00000E0B0000}"/>
    <cellStyle name="메모 201" xfId="2193" xr:uid="{00000000-0005-0000-0000-00000F0B0000}"/>
    <cellStyle name="메모 201 2" xfId="2194" xr:uid="{00000000-0005-0000-0000-0000100B0000}"/>
    <cellStyle name="메모 201 3" xfId="2195" xr:uid="{00000000-0005-0000-0000-0000110B0000}"/>
    <cellStyle name="메모 202" xfId="2196" xr:uid="{00000000-0005-0000-0000-0000120B0000}"/>
    <cellStyle name="메모 202 2" xfId="2197" xr:uid="{00000000-0005-0000-0000-0000130B0000}"/>
    <cellStyle name="메모 202 3" xfId="2198" xr:uid="{00000000-0005-0000-0000-0000140B0000}"/>
    <cellStyle name="메모 203" xfId="2199" xr:uid="{00000000-0005-0000-0000-0000150B0000}"/>
    <cellStyle name="메모 203 2" xfId="2200" xr:uid="{00000000-0005-0000-0000-0000160B0000}"/>
    <cellStyle name="메모 203 3" xfId="2201" xr:uid="{00000000-0005-0000-0000-0000170B0000}"/>
    <cellStyle name="메모 204" xfId="2202" xr:uid="{00000000-0005-0000-0000-0000180B0000}"/>
    <cellStyle name="메모 204 2" xfId="2203" xr:uid="{00000000-0005-0000-0000-0000190B0000}"/>
    <cellStyle name="메모 204 3" xfId="2204" xr:uid="{00000000-0005-0000-0000-00001A0B0000}"/>
    <cellStyle name="메모 205" xfId="2205" xr:uid="{00000000-0005-0000-0000-00001B0B0000}"/>
    <cellStyle name="메모 205 2" xfId="2206" xr:uid="{00000000-0005-0000-0000-00001C0B0000}"/>
    <cellStyle name="메모 205 3" xfId="2207" xr:uid="{00000000-0005-0000-0000-00001D0B0000}"/>
    <cellStyle name="메모 206" xfId="2208" xr:uid="{00000000-0005-0000-0000-00001E0B0000}"/>
    <cellStyle name="메모 206 2" xfId="2209" xr:uid="{00000000-0005-0000-0000-00001F0B0000}"/>
    <cellStyle name="메모 206 3" xfId="2210" xr:uid="{00000000-0005-0000-0000-0000200B0000}"/>
    <cellStyle name="메모 207" xfId="2211" xr:uid="{00000000-0005-0000-0000-0000210B0000}"/>
    <cellStyle name="메모 207 2" xfId="2212" xr:uid="{00000000-0005-0000-0000-0000220B0000}"/>
    <cellStyle name="메모 207 3" xfId="2213" xr:uid="{00000000-0005-0000-0000-0000230B0000}"/>
    <cellStyle name="메모 208" xfId="2214" xr:uid="{00000000-0005-0000-0000-0000240B0000}"/>
    <cellStyle name="메모 208 2" xfId="2215" xr:uid="{00000000-0005-0000-0000-0000250B0000}"/>
    <cellStyle name="메모 208 3" xfId="2216" xr:uid="{00000000-0005-0000-0000-0000260B0000}"/>
    <cellStyle name="메모 209" xfId="2217" xr:uid="{00000000-0005-0000-0000-0000270B0000}"/>
    <cellStyle name="메모 209 2" xfId="2218" xr:uid="{00000000-0005-0000-0000-0000280B0000}"/>
    <cellStyle name="메모 209 3" xfId="2219" xr:uid="{00000000-0005-0000-0000-0000290B0000}"/>
    <cellStyle name="메모 21" xfId="2220" xr:uid="{00000000-0005-0000-0000-00002A0B0000}"/>
    <cellStyle name="메모 21 2" xfId="2221" xr:uid="{00000000-0005-0000-0000-00002B0B0000}"/>
    <cellStyle name="메모 21 3" xfId="2222" xr:uid="{00000000-0005-0000-0000-00002C0B0000}"/>
    <cellStyle name="메모 210" xfId="2223" xr:uid="{00000000-0005-0000-0000-00002D0B0000}"/>
    <cellStyle name="메모 210 2" xfId="2224" xr:uid="{00000000-0005-0000-0000-00002E0B0000}"/>
    <cellStyle name="메모 210 3" xfId="2225" xr:uid="{00000000-0005-0000-0000-00002F0B0000}"/>
    <cellStyle name="메모 211" xfId="2226" xr:uid="{00000000-0005-0000-0000-0000300B0000}"/>
    <cellStyle name="메모 211 2" xfId="2227" xr:uid="{00000000-0005-0000-0000-0000310B0000}"/>
    <cellStyle name="메모 211 3" xfId="2228" xr:uid="{00000000-0005-0000-0000-0000320B0000}"/>
    <cellStyle name="메모 212" xfId="2229" xr:uid="{00000000-0005-0000-0000-0000330B0000}"/>
    <cellStyle name="메모 212 2" xfId="2230" xr:uid="{00000000-0005-0000-0000-0000340B0000}"/>
    <cellStyle name="메모 212 3" xfId="2231" xr:uid="{00000000-0005-0000-0000-0000350B0000}"/>
    <cellStyle name="메모 213" xfId="2232" xr:uid="{00000000-0005-0000-0000-0000360B0000}"/>
    <cellStyle name="메모 213 2" xfId="2233" xr:uid="{00000000-0005-0000-0000-0000370B0000}"/>
    <cellStyle name="메모 213 3" xfId="2234" xr:uid="{00000000-0005-0000-0000-0000380B0000}"/>
    <cellStyle name="메모 214" xfId="2235" xr:uid="{00000000-0005-0000-0000-0000390B0000}"/>
    <cellStyle name="메모 214 2" xfId="2236" xr:uid="{00000000-0005-0000-0000-00003A0B0000}"/>
    <cellStyle name="메모 214 3" xfId="2237" xr:uid="{00000000-0005-0000-0000-00003B0B0000}"/>
    <cellStyle name="메모 215" xfId="2238" xr:uid="{00000000-0005-0000-0000-00003C0B0000}"/>
    <cellStyle name="메모 215 2" xfId="2239" xr:uid="{00000000-0005-0000-0000-00003D0B0000}"/>
    <cellStyle name="메모 215 3" xfId="2240" xr:uid="{00000000-0005-0000-0000-00003E0B0000}"/>
    <cellStyle name="메모 216" xfId="2241" xr:uid="{00000000-0005-0000-0000-00003F0B0000}"/>
    <cellStyle name="메모 216 2" xfId="2242" xr:uid="{00000000-0005-0000-0000-0000400B0000}"/>
    <cellStyle name="메모 216 3" xfId="2243" xr:uid="{00000000-0005-0000-0000-0000410B0000}"/>
    <cellStyle name="메모 217" xfId="2244" xr:uid="{00000000-0005-0000-0000-0000420B0000}"/>
    <cellStyle name="메모 217 2" xfId="2245" xr:uid="{00000000-0005-0000-0000-0000430B0000}"/>
    <cellStyle name="메모 217 3" xfId="2246" xr:uid="{00000000-0005-0000-0000-0000440B0000}"/>
    <cellStyle name="메모 218" xfId="2247" xr:uid="{00000000-0005-0000-0000-0000450B0000}"/>
    <cellStyle name="메모 218 2" xfId="2248" xr:uid="{00000000-0005-0000-0000-0000460B0000}"/>
    <cellStyle name="메모 218 3" xfId="2249" xr:uid="{00000000-0005-0000-0000-0000470B0000}"/>
    <cellStyle name="메모 219" xfId="2250" xr:uid="{00000000-0005-0000-0000-0000480B0000}"/>
    <cellStyle name="메모 219 2" xfId="2251" xr:uid="{00000000-0005-0000-0000-0000490B0000}"/>
    <cellStyle name="메모 219 3" xfId="2252" xr:uid="{00000000-0005-0000-0000-00004A0B0000}"/>
    <cellStyle name="메모 22" xfId="2253" xr:uid="{00000000-0005-0000-0000-00004B0B0000}"/>
    <cellStyle name="메모 22 2" xfId="2254" xr:uid="{00000000-0005-0000-0000-00004C0B0000}"/>
    <cellStyle name="메모 22 3" xfId="2255" xr:uid="{00000000-0005-0000-0000-00004D0B0000}"/>
    <cellStyle name="메모 220" xfId="2256" xr:uid="{00000000-0005-0000-0000-00004E0B0000}"/>
    <cellStyle name="메모 220 2" xfId="2257" xr:uid="{00000000-0005-0000-0000-00004F0B0000}"/>
    <cellStyle name="메모 220 3" xfId="2258" xr:uid="{00000000-0005-0000-0000-0000500B0000}"/>
    <cellStyle name="메모 221" xfId="2259" xr:uid="{00000000-0005-0000-0000-0000510B0000}"/>
    <cellStyle name="메모 221 2" xfId="2260" xr:uid="{00000000-0005-0000-0000-0000520B0000}"/>
    <cellStyle name="메모 221 3" xfId="2261" xr:uid="{00000000-0005-0000-0000-0000530B0000}"/>
    <cellStyle name="메모 222" xfId="2262" xr:uid="{00000000-0005-0000-0000-0000540B0000}"/>
    <cellStyle name="메모 222 2" xfId="2263" xr:uid="{00000000-0005-0000-0000-0000550B0000}"/>
    <cellStyle name="메모 222 3" xfId="2264" xr:uid="{00000000-0005-0000-0000-0000560B0000}"/>
    <cellStyle name="메모 223" xfId="2265" xr:uid="{00000000-0005-0000-0000-0000570B0000}"/>
    <cellStyle name="메모 223 2" xfId="2266" xr:uid="{00000000-0005-0000-0000-0000580B0000}"/>
    <cellStyle name="메모 223 3" xfId="2267" xr:uid="{00000000-0005-0000-0000-0000590B0000}"/>
    <cellStyle name="메모 224" xfId="2268" xr:uid="{00000000-0005-0000-0000-00005A0B0000}"/>
    <cellStyle name="메모 224 2" xfId="2269" xr:uid="{00000000-0005-0000-0000-00005B0B0000}"/>
    <cellStyle name="메모 224 3" xfId="2270" xr:uid="{00000000-0005-0000-0000-00005C0B0000}"/>
    <cellStyle name="메모 225" xfId="2271" xr:uid="{00000000-0005-0000-0000-00005D0B0000}"/>
    <cellStyle name="메모 225 2" xfId="2272" xr:uid="{00000000-0005-0000-0000-00005E0B0000}"/>
    <cellStyle name="메모 225 3" xfId="2273" xr:uid="{00000000-0005-0000-0000-00005F0B0000}"/>
    <cellStyle name="메모 226" xfId="2274" xr:uid="{00000000-0005-0000-0000-0000600B0000}"/>
    <cellStyle name="메모 226 2" xfId="2275" xr:uid="{00000000-0005-0000-0000-0000610B0000}"/>
    <cellStyle name="메모 226 3" xfId="2276" xr:uid="{00000000-0005-0000-0000-0000620B0000}"/>
    <cellStyle name="메모 227" xfId="2277" xr:uid="{00000000-0005-0000-0000-0000630B0000}"/>
    <cellStyle name="메모 227 2" xfId="2278" xr:uid="{00000000-0005-0000-0000-0000640B0000}"/>
    <cellStyle name="메모 227 3" xfId="2279" xr:uid="{00000000-0005-0000-0000-0000650B0000}"/>
    <cellStyle name="메모 228" xfId="2280" xr:uid="{00000000-0005-0000-0000-0000660B0000}"/>
    <cellStyle name="메모 228 2" xfId="2281" xr:uid="{00000000-0005-0000-0000-0000670B0000}"/>
    <cellStyle name="메모 228 3" xfId="2282" xr:uid="{00000000-0005-0000-0000-0000680B0000}"/>
    <cellStyle name="메모 229" xfId="2283" xr:uid="{00000000-0005-0000-0000-0000690B0000}"/>
    <cellStyle name="메모 229 2" xfId="2284" xr:uid="{00000000-0005-0000-0000-00006A0B0000}"/>
    <cellStyle name="메모 229 3" xfId="2285" xr:uid="{00000000-0005-0000-0000-00006B0B0000}"/>
    <cellStyle name="메모 23" xfId="2286" xr:uid="{00000000-0005-0000-0000-00006C0B0000}"/>
    <cellStyle name="메모 23 2" xfId="2287" xr:uid="{00000000-0005-0000-0000-00006D0B0000}"/>
    <cellStyle name="메모 23 3" xfId="2288" xr:uid="{00000000-0005-0000-0000-00006E0B0000}"/>
    <cellStyle name="메모 230" xfId="2289" xr:uid="{00000000-0005-0000-0000-00006F0B0000}"/>
    <cellStyle name="메모 230 2" xfId="2290" xr:uid="{00000000-0005-0000-0000-0000700B0000}"/>
    <cellStyle name="메모 230 3" xfId="2291" xr:uid="{00000000-0005-0000-0000-0000710B0000}"/>
    <cellStyle name="메모 231" xfId="2292" xr:uid="{00000000-0005-0000-0000-0000720B0000}"/>
    <cellStyle name="메모 231 2" xfId="2293" xr:uid="{00000000-0005-0000-0000-0000730B0000}"/>
    <cellStyle name="메모 231 3" xfId="2294" xr:uid="{00000000-0005-0000-0000-0000740B0000}"/>
    <cellStyle name="메모 232" xfId="2295" xr:uid="{00000000-0005-0000-0000-0000750B0000}"/>
    <cellStyle name="메모 232 2" xfId="2296" xr:uid="{00000000-0005-0000-0000-0000760B0000}"/>
    <cellStyle name="메모 232 3" xfId="2297" xr:uid="{00000000-0005-0000-0000-0000770B0000}"/>
    <cellStyle name="메모 233" xfId="2298" xr:uid="{00000000-0005-0000-0000-0000780B0000}"/>
    <cellStyle name="메모 233 2" xfId="2299" xr:uid="{00000000-0005-0000-0000-0000790B0000}"/>
    <cellStyle name="메모 233 3" xfId="2300" xr:uid="{00000000-0005-0000-0000-00007A0B0000}"/>
    <cellStyle name="메모 234" xfId="2301" xr:uid="{00000000-0005-0000-0000-00007B0B0000}"/>
    <cellStyle name="메모 234 2" xfId="2302" xr:uid="{00000000-0005-0000-0000-00007C0B0000}"/>
    <cellStyle name="메모 234 3" xfId="2303" xr:uid="{00000000-0005-0000-0000-00007D0B0000}"/>
    <cellStyle name="메모 235" xfId="2304" xr:uid="{00000000-0005-0000-0000-00007E0B0000}"/>
    <cellStyle name="메모 235 2" xfId="2305" xr:uid="{00000000-0005-0000-0000-00007F0B0000}"/>
    <cellStyle name="메모 235 3" xfId="2306" xr:uid="{00000000-0005-0000-0000-0000800B0000}"/>
    <cellStyle name="메모 236" xfId="2307" xr:uid="{00000000-0005-0000-0000-0000810B0000}"/>
    <cellStyle name="메모 236 2" xfId="2308" xr:uid="{00000000-0005-0000-0000-0000820B0000}"/>
    <cellStyle name="메모 236 3" xfId="2309" xr:uid="{00000000-0005-0000-0000-0000830B0000}"/>
    <cellStyle name="메모 237" xfId="2310" xr:uid="{00000000-0005-0000-0000-0000840B0000}"/>
    <cellStyle name="메모 237 2" xfId="2311" xr:uid="{00000000-0005-0000-0000-0000850B0000}"/>
    <cellStyle name="메모 237 3" xfId="2312" xr:uid="{00000000-0005-0000-0000-0000860B0000}"/>
    <cellStyle name="메모 238" xfId="2313" xr:uid="{00000000-0005-0000-0000-0000870B0000}"/>
    <cellStyle name="메모 238 2" xfId="2314" xr:uid="{00000000-0005-0000-0000-0000880B0000}"/>
    <cellStyle name="메모 238 3" xfId="2315" xr:uid="{00000000-0005-0000-0000-0000890B0000}"/>
    <cellStyle name="메모 239" xfId="2316" xr:uid="{00000000-0005-0000-0000-00008A0B0000}"/>
    <cellStyle name="메모 239 2" xfId="2317" xr:uid="{00000000-0005-0000-0000-00008B0B0000}"/>
    <cellStyle name="메모 239 3" xfId="2318" xr:uid="{00000000-0005-0000-0000-00008C0B0000}"/>
    <cellStyle name="메모 24" xfId="2319" xr:uid="{00000000-0005-0000-0000-00008D0B0000}"/>
    <cellStyle name="메모 24 2" xfId="2320" xr:uid="{00000000-0005-0000-0000-00008E0B0000}"/>
    <cellStyle name="메모 24 3" xfId="2321" xr:uid="{00000000-0005-0000-0000-00008F0B0000}"/>
    <cellStyle name="메모 240" xfId="2322" xr:uid="{00000000-0005-0000-0000-0000900B0000}"/>
    <cellStyle name="메모 240 2" xfId="2323" xr:uid="{00000000-0005-0000-0000-0000910B0000}"/>
    <cellStyle name="메모 240 3" xfId="2324" xr:uid="{00000000-0005-0000-0000-0000920B0000}"/>
    <cellStyle name="메모 241" xfId="2325" xr:uid="{00000000-0005-0000-0000-0000930B0000}"/>
    <cellStyle name="메모 241 2" xfId="2326" xr:uid="{00000000-0005-0000-0000-0000940B0000}"/>
    <cellStyle name="메모 241 3" xfId="2327" xr:uid="{00000000-0005-0000-0000-0000950B0000}"/>
    <cellStyle name="메모 242" xfId="2328" xr:uid="{00000000-0005-0000-0000-0000960B0000}"/>
    <cellStyle name="메모 242 2" xfId="2329" xr:uid="{00000000-0005-0000-0000-0000970B0000}"/>
    <cellStyle name="메모 242 3" xfId="2330" xr:uid="{00000000-0005-0000-0000-0000980B0000}"/>
    <cellStyle name="메모 243" xfId="2331" xr:uid="{00000000-0005-0000-0000-0000990B0000}"/>
    <cellStyle name="메모 243 2" xfId="2332" xr:uid="{00000000-0005-0000-0000-00009A0B0000}"/>
    <cellStyle name="메모 243 3" xfId="2333" xr:uid="{00000000-0005-0000-0000-00009B0B0000}"/>
    <cellStyle name="메모 244" xfId="2334" xr:uid="{00000000-0005-0000-0000-00009C0B0000}"/>
    <cellStyle name="메모 244 2" xfId="2335" xr:uid="{00000000-0005-0000-0000-00009D0B0000}"/>
    <cellStyle name="메모 244 3" xfId="2336" xr:uid="{00000000-0005-0000-0000-00009E0B0000}"/>
    <cellStyle name="메모 245" xfId="2337" xr:uid="{00000000-0005-0000-0000-00009F0B0000}"/>
    <cellStyle name="메모 245 2" xfId="2338" xr:uid="{00000000-0005-0000-0000-0000A00B0000}"/>
    <cellStyle name="메모 245 3" xfId="2339" xr:uid="{00000000-0005-0000-0000-0000A10B0000}"/>
    <cellStyle name="메모 246" xfId="2340" xr:uid="{00000000-0005-0000-0000-0000A20B0000}"/>
    <cellStyle name="메모 246 2" xfId="2341" xr:uid="{00000000-0005-0000-0000-0000A30B0000}"/>
    <cellStyle name="메모 246 3" xfId="2342" xr:uid="{00000000-0005-0000-0000-0000A40B0000}"/>
    <cellStyle name="메모 247" xfId="2343" xr:uid="{00000000-0005-0000-0000-0000A50B0000}"/>
    <cellStyle name="메모 247 2" xfId="2344" xr:uid="{00000000-0005-0000-0000-0000A60B0000}"/>
    <cellStyle name="메모 247 3" xfId="2345" xr:uid="{00000000-0005-0000-0000-0000A70B0000}"/>
    <cellStyle name="메모 248" xfId="2346" xr:uid="{00000000-0005-0000-0000-0000A80B0000}"/>
    <cellStyle name="메모 248 2" xfId="2347" xr:uid="{00000000-0005-0000-0000-0000A90B0000}"/>
    <cellStyle name="메모 248 3" xfId="2348" xr:uid="{00000000-0005-0000-0000-0000AA0B0000}"/>
    <cellStyle name="메모 249" xfId="2349" xr:uid="{00000000-0005-0000-0000-0000AB0B0000}"/>
    <cellStyle name="메모 249 2" xfId="2350" xr:uid="{00000000-0005-0000-0000-0000AC0B0000}"/>
    <cellStyle name="메모 249 3" xfId="2351" xr:uid="{00000000-0005-0000-0000-0000AD0B0000}"/>
    <cellStyle name="메모 25" xfId="2352" xr:uid="{00000000-0005-0000-0000-0000AE0B0000}"/>
    <cellStyle name="메모 25 2" xfId="2353" xr:uid="{00000000-0005-0000-0000-0000AF0B0000}"/>
    <cellStyle name="메모 25 3" xfId="2354" xr:uid="{00000000-0005-0000-0000-0000B00B0000}"/>
    <cellStyle name="메모 250" xfId="2355" xr:uid="{00000000-0005-0000-0000-0000B10B0000}"/>
    <cellStyle name="메모 250 2" xfId="2356" xr:uid="{00000000-0005-0000-0000-0000B20B0000}"/>
    <cellStyle name="메모 250 3" xfId="2357" xr:uid="{00000000-0005-0000-0000-0000B30B0000}"/>
    <cellStyle name="메모 251" xfId="2358" xr:uid="{00000000-0005-0000-0000-0000B40B0000}"/>
    <cellStyle name="메모 251 2" xfId="2359" xr:uid="{00000000-0005-0000-0000-0000B50B0000}"/>
    <cellStyle name="메모 251 3" xfId="2360" xr:uid="{00000000-0005-0000-0000-0000B60B0000}"/>
    <cellStyle name="메모 252" xfId="2361" xr:uid="{00000000-0005-0000-0000-0000B70B0000}"/>
    <cellStyle name="메모 252 2" xfId="2362" xr:uid="{00000000-0005-0000-0000-0000B80B0000}"/>
    <cellStyle name="메모 252 3" xfId="2363" xr:uid="{00000000-0005-0000-0000-0000B90B0000}"/>
    <cellStyle name="메모 253" xfId="2364" xr:uid="{00000000-0005-0000-0000-0000BA0B0000}"/>
    <cellStyle name="메모 253 2" xfId="2365" xr:uid="{00000000-0005-0000-0000-0000BB0B0000}"/>
    <cellStyle name="메모 253 3" xfId="2366" xr:uid="{00000000-0005-0000-0000-0000BC0B0000}"/>
    <cellStyle name="메모 254" xfId="2367" xr:uid="{00000000-0005-0000-0000-0000BD0B0000}"/>
    <cellStyle name="메모 254 2" xfId="2368" xr:uid="{00000000-0005-0000-0000-0000BE0B0000}"/>
    <cellStyle name="메모 254 3" xfId="2369" xr:uid="{00000000-0005-0000-0000-0000BF0B0000}"/>
    <cellStyle name="메모 255" xfId="2370" xr:uid="{00000000-0005-0000-0000-0000C00B0000}"/>
    <cellStyle name="메모 255 2" xfId="2371" xr:uid="{00000000-0005-0000-0000-0000C10B0000}"/>
    <cellStyle name="메모 255 3" xfId="2372" xr:uid="{00000000-0005-0000-0000-0000C20B0000}"/>
    <cellStyle name="메모 256" xfId="2373" xr:uid="{00000000-0005-0000-0000-0000C30B0000}"/>
    <cellStyle name="메모 256 2" xfId="2374" xr:uid="{00000000-0005-0000-0000-0000C40B0000}"/>
    <cellStyle name="메모 256 3" xfId="2375" xr:uid="{00000000-0005-0000-0000-0000C50B0000}"/>
    <cellStyle name="메모 257" xfId="2376" xr:uid="{00000000-0005-0000-0000-0000C60B0000}"/>
    <cellStyle name="메모 257 2" xfId="2377" xr:uid="{00000000-0005-0000-0000-0000C70B0000}"/>
    <cellStyle name="메모 257 3" xfId="2378" xr:uid="{00000000-0005-0000-0000-0000C80B0000}"/>
    <cellStyle name="메모 258" xfId="2379" xr:uid="{00000000-0005-0000-0000-0000C90B0000}"/>
    <cellStyle name="메모 258 2" xfId="2380" xr:uid="{00000000-0005-0000-0000-0000CA0B0000}"/>
    <cellStyle name="메모 258 3" xfId="2381" xr:uid="{00000000-0005-0000-0000-0000CB0B0000}"/>
    <cellStyle name="메모 259" xfId="2382" xr:uid="{00000000-0005-0000-0000-0000CC0B0000}"/>
    <cellStyle name="메모 259 2" xfId="2383" xr:uid="{00000000-0005-0000-0000-0000CD0B0000}"/>
    <cellStyle name="메모 259 3" xfId="2384" xr:uid="{00000000-0005-0000-0000-0000CE0B0000}"/>
    <cellStyle name="메모 26" xfId="2385" xr:uid="{00000000-0005-0000-0000-0000CF0B0000}"/>
    <cellStyle name="메모 26 2" xfId="2386" xr:uid="{00000000-0005-0000-0000-0000D00B0000}"/>
    <cellStyle name="메모 26 3" xfId="2387" xr:uid="{00000000-0005-0000-0000-0000D10B0000}"/>
    <cellStyle name="메모 260" xfId="2388" xr:uid="{00000000-0005-0000-0000-0000D20B0000}"/>
    <cellStyle name="메모 260 2" xfId="2389" xr:uid="{00000000-0005-0000-0000-0000D30B0000}"/>
    <cellStyle name="메모 260 3" xfId="2390" xr:uid="{00000000-0005-0000-0000-0000D40B0000}"/>
    <cellStyle name="메모 261" xfId="2391" xr:uid="{00000000-0005-0000-0000-0000D50B0000}"/>
    <cellStyle name="메모 261 2" xfId="2392" xr:uid="{00000000-0005-0000-0000-0000D60B0000}"/>
    <cellStyle name="메모 261 3" xfId="2393" xr:uid="{00000000-0005-0000-0000-0000D70B0000}"/>
    <cellStyle name="메모 262" xfId="2394" xr:uid="{00000000-0005-0000-0000-0000D80B0000}"/>
    <cellStyle name="메모 262 2" xfId="2395" xr:uid="{00000000-0005-0000-0000-0000D90B0000}"/>
    <cellStyle name="메모 262 3" xfId="2396" xr:uid="{00000000-0005-0000-0000-0000DA0B0000}"/>
    <cellStyle name="메모 263" xfId="2397" xr:uid="{00000000-0005-0000-0000-0000DB0B0000}"/>
    <cellStyle name="메모 263 2" xfId="2398" xr:uid="{00000000-0005-0000-0000-0000DC0B0000}"/>
    <cellStyle name="메모 263 3" xfId="2399" xr:uid="{00000000-0005-0000-0000-0000DD0B0000}"/>
    <cellStyle name="메모 264" xfId="2400" xr:uid="{00000000-0005-0000-0000-0000DE0B0000}"/>
    <cellStyle name="메모 264 2" xfId="2401" xr:uid="{00000000-0005-0000-0000-0000DF0B0000}"/>
    <cellStyle name="메모 265" xfId="2402" xr:uid="{00000000-0005-0000-0000-0000E00B0000}"/>
    <cellStyle name="메모 265 2" xfId="2403" xr:uid="{00000000-0005-0000-0000-0000E10B0000}"/>
    <cellStyle name="메모 266" xfId="2404" xr:uid="{00000000-0005-0000-0000-0000E20B0000}"/>
    <cellStyle name="메모 266 2" xfId="2405" xr:uid="{00000000-0005-0000-0000-0000E30B0000}"/>
    <cellStyle name="메모 267" xfId="2406" xr:uid="{00000000-0005-0000-0000-0000E40B0000}"/>
    <cellStyle name="메모 267 2" xfId="2407" xr:uid="{00000000-0005-0000-0000-0000E50B0000}"/>
    <cellStyle name="메모 268" xfId="2408" xr:uid="{00000000-0005-0000-0000-0000E60B0000}"/>
    <cellStyle name="메모 268 2" xfId="2409" xr:uid="{00000000-0005-0000-0000-0000E70B0000}"/>
    <cellStyle name="메모 269" xfId="2410" xr:uid="{00000000-0005-0000-0000-0000E80B0000}"/>
    <cellStyle name="메모 269 2" xfId="2411" xr:uid="{00000000-0005-0000-0000-0000E90B0000}"/>
    <cellStyle name="메모 27" xfId="2412" xr:uid="{00000000-0005-0000-0000-0000EA0B0000}"/>
    <cellStyle name="메모 27 2" xfId="2413" xr:uid="{00000000-0005-0000-0000-0000EB0B0000}"/>
    <cellStyle name="메모 27 3" xfId="2414" xr:uid="{00000000-0005-0000-0000-0000EC0B0000}"/>
    <cellStyle name="메모 270" xfId="2415" xr:uid="{00000000-0005-0000-0000-0000ED0B0000}"/>
    <cellStyle name="메모 270 2" xfId="2416" xr:uid="{00000000-0005-0000-0000-0000EE0B0000}"/>
    <cellStyle name="메모 271" xfId="2417" xr:uid="{00000000-0005-0000-0000-0000EF0B0000}"/>
    <cellStyle name="메모 271 2" xfId="2418" xr:uid="{00000000-0005-0000-0000-0000F00B0000}"/>
    <cellStyle name="메모 272" xfId="2419" xr:uid="{00000000-0005-0000-0000-0000F10B0000}"/>
    <cellStyle name="메모 272 2" xfId="2420" xr:uid="{00000000-0005-0000-0000-0000F20B0000}"/>
    <cellStyle name="메모 273" xfId="2421" xr:uid="{00000000-0005-0000-0000-0000F30B0000}"/>
    <cellStyle name="메모 273 2" xfId="2422" xr:uid="{00000000-0005-0000-0000-0000F40B0000}"/>
    <cellStyle name="메모 274" xfId="2423" xr:uid="{00000000-0005-0000-0000-0000F50B0000}"/>
    <cellStyle name="메모 274 2" xfId="2424" xr:uid="{00000000-0005-0000-0000-0000F60B0000}"/>
    <cellStyle name="메모 275" xfId="2425" xr:uid="{00000000-0005-0000-0000-0000F70B0000}"/>
    <cellStyle name="메모 275 2" xfId="2426" xr:uid="{00000000-0005-0000-0000-0000F80B0000}"/>
    <cellStyle name="메모 276" xfId="2427" xr:uid="{00000000-0005-0000-0000-0000F90B0000}"/>
    <cellStyle name="메모 276 2" xfId="2428" xr:uid="{00000000-0005-0000-0000-0000FA0B0000}"/>
    <cellStyle name="메모 277" xfId="2429" xr:uid="{00000000-0005-0000-0000-0000FB0B0000}"/>
    <cellStyle name="메모 277 2" xfId="2430" xr:uid="{00000000-0005-0000-0000-0000FC0B0000}"/>
    <cellStyle name="메모 278" xfId="2431" xr:uid="{00000000-0005-0000-0000-0000FD0B0000}"/>
    <cellStyle name="메모 278 2" xfId="2432" xr:uid="{00000000-0005-0000-0000-0000FE0B0000}"/>
    <cellStyle name="메모 279" xfId="2433" xr:uid="{00000000-0005-0000-0000-0000FF0B0000}"/>
    <cellStyle name="메모 279 2" xfId="2434" xr:uid="{00000000-0005-0000-0000-0000000C0000}"/>
    <cellStyle name="메모 28" xfId="2435" xr:uid="{00000000-0005-0000-0000-0000010C0000}"/>
    <cellStyle name="메모 28 2" xfId="2436" xr:uid="{00000000-0005-0000-0000-0000020C0000}"/>
    <cellStyle name="메모 28 3" xfId="2437" xr:uid="{00000000-0005-0000-0000-0000030C0000}"/>
    <cellStyle name="메모 280" xfId="2438" xr:uid="{00000000-0005-0000-0000-0000040C0000}"/>
    <cellStyle name="메모 280 2" xfId="2439" xr:uid="{00000000-0005-0000-0000-0000050C0000}"/>
    <cellStyle name="메모 281" xfId="2440" xr:uid="{00000000-0005-0000-0000-0000060C0000}"/>
    <cellStyle name="메모 281 2" xfId="2441" xr:uid="{00000000-0005-0000-0000-0000070C0000}"/>
    <cellStyle name="메모 282" xfId="2442" xr:uid="{00000000-0005-0000-0000-0000080C0000}"/>
    <cellStyle name="메모 282 2" xfId="2443" xr:uid="{00000000-0005-0000-0000-0000090C0000}"/>
    <cellStyle name="메모 283" xfId="2444" xr:uid="{00000000-0005-0000-0000-00000A0C0000}"/>
    <cellStyle name="메모 283 2" xfId="2445" xr:uid="{00000000-0005-0000-0000-00000B0C0000}"/>
    <cellStyle name="메모 284" xfId="2446" xr:uid="{00000000-0005-0000-0000-00000C0C0000}"/>
    <cellStyle name="메모 284 2" xfId="2447" xr:uid="{00000000-0005-0000-0000-00000D0C0000}"/>
    <cellStyle name="메모 285" xfId="2448" xr:uid="{00000000-0005-0000-0000-00000E0C0000}"/>
    <cellStyle name="메모 285 2" xfId="2449" xr:uid="{00000000-0005-0000-0000-00000F0C0000}"/>
    <cellStyle name="메모 286" xfId="2450" xr:uid="{00000000-0005-0000-0000-0000100C0000}"/>
    <cellStyle name="메모 286 2" xfId="2451" xr:uid="{00000000-0005-0000-0000-0000110C0000}"/>
    <cellStyle name="메모 287" xfId="2452" xr:uid="{00000000-0005-0000-0000-0000120C0000}"/>
    <cellStyle name="메모 287 2" xfId="2453" xr:uid="{00000000-0005-0000-0000-0000130C0000}"/>
    <cellStyle name="메모 288" xfId="2454" xr:uid="{00000000-0005-0000-0000-0000140C0000}"/>
    <cellStyle name="메모 288 2" xfId="2455" xr:uid="{00000000-0005-0000-0000-0000150C0000}"/>
    <cellStyle name="메모 289" xfId="2456" xr:uid="{00000000-0005-0000-0000-0000160C0000}"/>
    <cellStyle name="메모 289 2" xfId="2457" xr:uid="{00000000-0005-0000-0000-0000170C0000}"/>
    <cellStyle name="메모 29" xfId="2458" xr:uid="{00000000-0005-0000-0000-0000180C0000}"/>
    <cellStyle name="메모 29 2" xfId="2459" xr:uid="{00000000-0005-0000-0000-0000190C0000}"/>
    <cellStyle name="메모 29 3" xfId="2460" xr:uid="{00000000-0005-0000-0000-00001A0C0000}"/>
    <cellStyle name="메모 290" xfId="2461" xr:uid="{00000000-0005-0000-0000-00001B0C0000}"/>
    <cellStyle name="메모 290 2" xfId="2462" xr:uid="{00000000-0005-0000-0000-00001C0C0000}"/>
    <cellStyle name="메모 291" xfId="2463" xr:uid="{00000000-0005-0000-0000-00001D0C0000}"/>
    <cellStyle name="메모 291 2" xfId="2464" xr:uid="{00000000-0005-0000-0000-00001E0C0000}"/>
    <cellStyle name="메모 292" xfId="2465" xr:uid="{00000000-0005-0000-0000-00001F0C0000}"/>
    <cellStyle name="메모 292 2" xfId="2466" xr:uid="{00000000-0005-0000-0000-0000200C0000}"/>
    <cellStyle name="메모 293" xfId="2467" xr:uid="{00000000-0005-0000-0000-0000210C0000}"/>
    <cellStyle name="메모 293 2" xfId="2468" xr:uid="{00000000-0005-0000-0000-0000220C0000}"/>
    <cellStyle name="메모 294" xfId="2469" xr:uid="{00000000-0005-0000-0000-0000230C0000}"/>
    <cellStyle name="메모 294 2" xfId="2470" xr:uid="{00000000-0005-0000-0000-0000240C0000}"/>
    <cellStyle name="메모 295" xfId="2471" xr:uid="{00000000-0005-0000-0000-0000250C0000}"/>
    <cellStyle name="메모 295 2" xfId="2472" xr:uid="{00000000-0005-0000-0000-0000260C0000}"/>
    <cellStyle name="메모 296" xfId="2473" xr:uid="{00000000-0005-0000-0000-0000270C0000}"/>
    <cellStyle name="메모 296 2" xfId="2474" xr:uid="{00000000-0005-0000-0000-0000280C0000}"/>
    <cellStyle name="메모 297" xfId="2475" xr:uid="{00000000-0005-0000-0000-0000290C0000}"/>
    <cellStyle name="메모 297 2" xfId="2476" xr:uid="{00000000-0005-0000-0000-00002A0C0000}"/>
    <cellStyle name="메모 298" xfId="2477" xr:uid="{00000000-0005-0000-0000-00002B0C0000}"/>
    <cellStyle name="메모 298 2" xfId="2478" xr:uid="{00000000-0005-0000-0000-00002C0C0000}"/>
    <cellStyle name="메모 299" xfId="2479" xr:uid="{00000000-0005-0000-0000-00002D0C0000}"/>
    <cellStyle name="메모 299 2" xfId="2480" xr:uid="{00000000-0005-0000-0000-00002E0C0000}"/>
    <cellStyle name="메모 3" xfId="2481" xr:uid="{00000000-0005-0000-0000-00002F0C0000}"/>
    <cellStyle name="메모 3 2" xfId="2482" xr:uid="{00000000-0005-0000-0000-0000300C0000}"/>
    <cellStyle name="메모 3 3" xfId="18226" xr:uid="{00000000-0005-0000-0000-0000310C0000}"/>
    <cellStyle name="메모 3 4" xfId="18320" xr:uid="{00000000-0005-0000-0000-0000320C0000}"/>
    <cellStyle name="메모 3 5" xfId="18487" xr:uid="{00000000-0005-0000-0000-0000330C0000}"/>
    <cellStyle name="메모 3 6" xfId="17519" xr:uid="{00000000-0005-0000-0000-0000340C0000}"/>
    <cellStyle name="메모 30" xfId="2483" xr:uid="{00000000-0005-0000-0000-0000350C0000}"/>
    <cellStyle name="메모 30 2" xfId="2484" xr:uid="{00000000-0005-0000-0000-0000360C0000}"/>
    <cellStyle name="메모 30 3" xfId="2485" xr:uid="{00000000-0005-0000-0000-0000370C0000}"/>
    <cellStyle name="메모 300" xfId="2486" xr:uid="{00000000-0005-0000-0000-0000380C0000}"/>
    <cellStyle name="메모 300 2" xfId="2487" xr:uid="{00000000-0005-0000-0000-0000390C0000}"/>
    <cellStyle name="메모 301" xfId="2488" xr:uid="{00000000-0005-0000-0000-00003A0C0000}"/>
    <cellStyle name="메모 301 2" xfId="2489" xr:uid="{00000000-0005-0000-0000-00003B0C0000}"/>
    <cellStyle name="메모 302" xfId="2490" xr:uid="{00000000-0005-0000-0000-00003C0C0000}"/>
    <cellStyle name="메모 302 2" xfId="2491" xr:uid="{00000000-0005-0000-0000-00003D0C0000}"/>
    <cellStyle name="메모 303" xfId="2492" xr:uid="{00000000-0005-0000-0000-00003E0C0000}"/>
    <cellStyle name="메모 303 2" xfId="2493" xr:uid="{00000000-0005-0000-0000-00003F0C0000}"/>
    <cellStyle name="메모 304" xfId="2494" xr:uid="{00000000-0005-0000-0000-0000400C0000}"/>
    <cellStyle name="메모 304 2" xfId="2495" xr:uid="{00000000-0005-0000-0000-0000410C0000}"/>
    <cellStyle name="메모 305" xfId="2496" xr:uid="{00000000-0005-0000-0000-0000420C0000}"/>
    <cellStyle name="메모 305 2" xfId="2497" xr:uid="{00000000-0005-0000-0000-0000430C0000}"/>
    <cellStyle name="메모 306" xfId="2498" xr:uid="{00000000-0005-0000-0000-0000440C0000}"/>
    <cellStyle name="메모 306 2" xfId="2499" xr:uid="{00000000-0005-0000-0000-0000450C0000}"/>
    <cellStyle name="메모 307" xfId="2500" xr:uid="{00000000-0005-0000-0000-0000460C0000}"/>
    <cellStyle name="메모 307 2" xfId="2501" xr:uid="{00000000-0005-0000-0000-0000470C0000}"/>
    <cellStyle name="메모 308" xfId="2502" xr:uid="{00000000-0005-0000-0000-0000480C0000}"/>
    <cellStyle name="메모 308 2" xfId="2503" xr:uid="{00000000-0005-0000-0000-0000490C0000}"/>
    <cellStyle name="메모 309" xfId="2504" xr:uid="{00000000-0005-0000-0000-00004A0C0000}"/>
    <cellStyle name="메모 309 2" xfId="2505" xr:uid="{00000000-0005-0000-0000-00004B0C0000}"/>
    <cellStyle name="메모 31" xfId="2506" xr:uid="{00000000-0005-0000-0000-00004C0C0000}"/>
    <cellStyle name="메모 31 2" xfId="2507" xr:uid="{00000000-0005-0000-0000-00004D0C0000}"/>
    <cellStyle name="메모 31 3" xfId="2508" xr:uid="{00000000-0005-0000-0000-00004E0C0000}"/>
    <cellStyle name="메모 310" xfId="2509" xr:uid="{00000000-0005-0000-0000-00004F0C0000}"/>
    <cellStyle name="메모 310 2" xfId="2510" xr:uid="{00000000-0005-0000-0000-0000500C0000}"/>
    <cellStyle name="메모 311" xfId="2511" xr:uid="{00000000-0005-0000-0000-0000510C0000}"/>
    <cellStyle name="메모 311 2" xfId="2512" xr:uid="{00000000-0005-0000-0000-0000520C0000}"/>
    <cellStyle name="메모 312" xfId="2513" xr:uid="{00000000-0005-0000-0000-0000530C0000}"/>
    <cellStyle name="메모 312 2" xfId="2514" xr:uid="{00000000-0005-0000-0000-0000540C0000}"/>
    <cellStyle name="메모 313" xfId="2515" xr:uid="{00000000-0005-0000-0000-0000550C0000}"/>
    <cellStyle name="메모 313 2" xfId="2516" xr:uid="{00000000-0005-0000-0000-0000560C0000}"/>
    <cellStyle name="메모 314" xfId="2517" xr:uid="{00000000-0005-0000-0000-0000570C0000}"/>
    <cellStyle name="메모 314 2" xfId="2518" xr:uid="{00000000-0005-0000-0000-0000580C0000}"/>
    <cellStyle name="메모 315" xfId="2519" xr:uid="{00000000-0005-0000-0000-0000590C0000}"/>
    <cellStyle name="메모 316" xfId="2520" xr:uid="{00000000-0005-0000-0000-00005A0C0000}"/>
    <cellStyle name="메모 317" xfId="2521" xr:uid="{00000000-0005-0000-0000-00005B0C0000}"/>
    <cellStyle name="메모 318" xfId="2522" xr:uid="{00000000-0005-0000-0000-00005C0C0000}"/>
    <cellStyle name="메모 319" xfId="2523" xr:uid="{00000000-0005-0000-0000-00005D0C0000}"/>
    <cellStyle name="메모 32" xfId="2524" xr:uid="{00000000-0005-0000-0000-00005E0C0000}"/>
    <cellStyle name="메모 32 2" xfId="2525" xr:uid="{00000000-0005-0000-0000-00005F0C0000}"/>
    <cellStyle name="메모 32 3" xfId="2526" xr:uid="{00000000-0005-0000-0000-0000600C0000}"/>
    <cellStyle name="메모 320" xfId="2527" xr:uid="{00000000-0005-0000-0000-0000610C0000}"/>
    <cellStyle name="메모 321" xfId="2528" xr:uid="{00000000-0005-0000-0000-0000620C0000}"/>
    <cellStyle name="메모 322" xfId="2529" xr:uid="{00000000-0005-0000-0000-0000630C0000}"/>
    <cellStyle name="메모 323" xfId="2530" xr:uid="{00000000-0005-0000-0000-0000640C0000}"/>
    <cellStyle name="메모 324" xfId="2531" xr:uid="{00000000-0005-0000-0000-0000650C0000}"/>
    <cellStyle name="메모 325" xfId="2532" xr:uid="{00000000-0005-0000-0000-0000660C0000}"/>
    <cellStyle name="메모 326" xfId="2533" xr:uid="{00000000-0005-0000-0000-0000670C0000}"/>
    <cellStyle name="메모 327" xfId="2534" xr:uid="{00000000-0005-0000-0000-0000680C0000}"/>
    <cellStyle name="메모 328" xfId="2535" xr:uid="{00000000-0005-0000-0000-0000690C0000}"/>
    <cellStyle name="메모 329" xfId="2536" xr:uid="{00000000-0005-0000-0000-00006A0C0000}"/>
    <cellStyle name="메모 33" xfId="2537" xr:uid="{00000000-0005-0000-0000-00006B0C0000}"/>
    <cellStyle name="메모 33 2" xfId="2538" xr:uid="{00000000-0005-0000-0000-00006C0C0000}"/>
    <cellStyle name="메모 33 3" xfId="2539" xr:uid="{00000000-0005-0000-0000-00006D0C0000}"/>
    <cellStyle name="메모 330" xfId="2540" xr:uid="{00000000-0005-0000-0000-00006E0C0000}"/>
    <cellStyle name="메모 331" xfId="2541" xr:uid="{00000000-0005-0000-0000-00006F0C0000}"/>
    <cellStyle name="메모 332" xfId="2542" xr:uid="{00000000-0005-0000-0000-0000700C0000}"/>
    <cellStyle name="메모 333" xfId="2543" xr:uid="{00000000-0005-0000-0000-0000710C0000}"/>
    <cellStyle name="메모 334" xfId="2544" xr:uid="{00000000-0005-0000-0000-0000720C0000}"/>
    <cellStyle name="메모 335" xfId="2545" xr:uid="{00000000-0005-0000-0000-0000730C0000}"/>
    <cellStyle name="메모 336" xfId="2546" xr:uid="{00000000-0005-0000-0000-0000740C0000}"/>
    <cellStyle name="메모 337" xfId="2547" xr:uid="{00000000-0005-0000-0000-0000750C0000}"/>
    <cellStyle name="메모 338" xfId="2548" xr:uid="{00000000-0005-0000-0000-0000760C0000}"/>
    <cellStyle name="메모 339" xfId="2549" xr:uid="{00000000-0005-0000-0000-0000770C0000}"/>
    <cellStyle name="메모 34" xfId="2550" xr:uid="{00000000-0005-0000-0000-0000780C0000}"/>
    <cellStyle name="메모 34 2" xfId="2551" xr:uid="{00000000-0005-0000-0000-0000790C0000}"/>
    <cellStyle name="메모 34 3" xfId="2552" xr:uid="{00000000-0005-0000-0000-00007A0C0000}"/>
    <cellStyle name="메모 340" xfId="2553" xr:uid="{00000000-0005-0000-0000-00007B0C0000}"/>
    <cellStyle name="메모 341" xfId="2554" xr:uid="{00000000-0005-0000-0000-00007C0C0000}"/>
    <cellStyle name="메모 342" xfId="2555" xr:uid="{00000000-0005-0000-0000-00007D0C0000}"/>
    <cellStyle name="메모 343" xfId="2556" xr:uid="{00000000-0005-0000-0000-00007E0C0000}"/>
    <cellStyle name="메모 344" xfId="2557" xr:uid="{00000000-0005-0000-0000-00007F0C0000}"/>
    <cellStyle name="메모 345" xfId="2558" xr:uid="{00000000-0005-0000-0000-0000800C0000}"/>
    <cellStyle name="메모 346" xfId="2559" xr:uid="{00000000-0005-0000-0000-0000810C0000}"/>
    <cellStyle name="메모 347" xfId="2560" xr:uid="{00000000-0005-0000-0000-0000820C0000}"/>
    <cellStyle name="메모 348" xfId="2561" xr:uid="{00000000-0005-0000-0000-0000830C0000}"/>
    <cellStyle name="메모 349" xfId="2562" xr:uid="{00000000-0005-0000-0000-0000840C0000}"/>
    <cellStyle name="메모 35" xfId="2563" xr:uid="{00000000-0005-0000-0000-0000850C0000}"/>
    <cellStyle name="메모 35 2" xfId="2564" xr:uid="{00000000-0005-0000-0000-0000860C0000}"/>
    <cellStyle name="메모 35 3" xfId="2565" xr:uid="{00000000-0005-0000-0000-0000870C0000}"/>
    <cellStyle name="메모 350" xfId="2566" xr:uid="{00000000-0005-0000-0000-0000880C0000}"/>
    <cellStyle name="메모 351" xfId="2567" xr:uid="{00000000-0005-0000-0000-0000890C0000}"/>
    <cellStyle name="메모 352" xfId="2568" xr:uid="{00000000-0005-0000-0000-00008A0C0000}"/>
    <cellStyle name="메모 353" xfId="2569" xr:uid="{00000000-0005-0000-0000-00008B0C0000}"/>
    <cellStyle name="메모 354" xfId="2570" xr:uid="{00000000-0005-0000-0000-00008C0C0000}"/>
    <cellStyle name="메모 355" xfId="2571" xr:uid="{00000000-0005-0000-0000-00008D0C0000}"/>
    <cellStyle name="메모 356" xfId="2572" xr:uid="{00000000-0005-0000-0000-00008E0C0000}"/>
    <cellStyle name="메모 357" xfId="2573" xr:uid="{00000000-0005-0000-0000-00008F0C0000}"/>
    <cellStyle name="메모 358" xfId="2574" xr:uid="{00000000-0005-0000-0000-0000900C0000}"/>
    <cellStyle name="메모 359" xfId="2575" xr:uid="{00000000-0005-0000-0000-0000910C0000}"/>
    <cellStyle name="메모 36" xfId="2576" xr:uid="{00000000-0005-0000-0000-0000920C0000}"/>
    <cellStyle name="메모 36 2" xfId="2577" xr:uid="{00000000-0005-0000-0000-0000930C0000}"/>
    <cellStyle name="메모 36 3" xfId="2578" xr:uid="{00000000-0005-0000-0000-0000940C0000}"/>
    <cellStyle name="메모 360" xfId="2579" xr:uid="{00000000-0005-0000-0000-0000950C0000}"/>
    <cellStyle name="메모 361" xfId="2580" xr:uid="{00000000-0005-0000-0000-0000960C0000}"/>
    <cellStyle name="메모 362" xfId="2581" xr:uid="{00000000-0005-0000-0000-0000970C0000}"/>
    <cellStyle name="메모 363" xfId="2582" xr:uid="{00000000-0005-0000-0000-0000980C0000}"/>
    <cellStyle name="메모 364" xfId="2583" xr:uid="{00000000-0005-0000-0000-0000990C0000}"/>
    <cellStyle name="메모 365" xfId="2584" xr:uid="{00000000-0005-0000-0000-00009A0C0000}"/>
    <cellStyle name="메모 366" xfId="2585" xr:uid="{00000000-0005-0000-0000-00009B0C0000}"/>
    <cellStyle name="메모 367" xfId="2586" xr:uid="{00000000-0005-0000-0000-00009C0C0000}"/>
    <cellStyle name="메모 368" xfId="2587" xr:uid="{00000000-0005-0000-0000-00009D0C0000}"/>
    <cellStyle name="메모 369" xfId="2588" xr:uid="{00000000-0005-0000-0000-00009E0C0000}"/>
    <cellStyle name="메모 37" xfId="2589" xr:uid="{00000000-0005-0000-0000-00009F0C0000}"/>
    <cellStyle name="메모 37 2" xfId="2590" xr:uid="{00000000-0005-0000-0000-0000A00C0000}"/>
    <cellStyle name="메모 37 3" xfId="2591" xr:uid="{00000000-0005-0000-0000-0000A10C0000}"/>
    <cellStyle name="메모 370" xfId="2592" xr:uid="{00000000-0005-0000-0000-0000A20C0000}"/>
    <cellStyle name="메모 371" xfId="2593" xr:uid="{00000000-0005-0000-0000-0000A30C0000}"/>
    <cellStyle name="메모 372" xfId="2594" xr:uid="{00000000-0005-0000-0000-0000A40C0000}"/>
    <cellStyle name="메모 373" xfId="2595" xr:uid="{00000000-0005-0000-0000-0000A50C0000}"/>
    <cellStyle name="메모 374" xfId="2596" xr:uid="{00000000-0005-0000-0000-0000A60C0000}"/>
    <cellStyle name="메모 375" xfId="2597" xr:uid="{00000000-0005-0000-0000-0000A70C0000}"/>
    <cellStyle name="메모 376" xfId="2598" xr:uid="{00000000-0005-0000-0000-0000A80C0000}"/>
    <cellStyle name="메모 377" xfId="2599" xr:uid="{00000000-0005-0000-0000-0000A90C0000}"/>
    <cellStyle name="메모 378" xfId="2600" xr:uid="{00000000-0005-0000-0000-0000AA0C0000}"/>
    <cellStyle name="메모 379" xfId="2601" xr:uid="{00000000-0005-0000-0000-0000AB0C0000}"/>
    <cellStyle name="메모 38" xfId="2602" xr:uid="{00000000-0005-0000-0000-0000AC0C0000}"/>
    <cellStyle name="메모 38 2" xfId="2603" xr:uid="{00000000-0005-0000-0000-0000AD0C0000}"/>
    <cellStyle name="메모 38 3" xfId="2604" xr:uid="{00000000-0005-0000-0000-0000AE0C0000}"/>
    <cellStyle name="메모 380" xfId="2605" xr:uid="{00000000-0005-0000-0000-0000AF0C0000}"/>
    <cellStyle name="메모 381" xfId="2606" xr:uid="{00000000-0005-0000-0000-0000B00C0000}"/>
    <cellStyle name="메모 382" xfId="2607" xr:uid="{00000000-0005-0000-0000-0000B10C0000}"/>
    <cellStyle name="메모 383" xfId="2608" xr:uid="{00000000-0005-0000-0000-0000B20C0000}"/>
    <cellStyle name="메모 384" xfId="2609" xr:uid="{00000000-0005-0000-0000-0000B30C0000}"/>
    <cellStyle name="메모 385" xfId="2610" xr:uid="{00000000-0005-0000-0000-0000B40C0000}"/>
    <cellStyle name="메모 386" xfId="2611" xr:uid="{00000000-0005-0000-0000-0000B50C0000}"/>
    <cellStyle name="메모 387" xfId="2612" xr:uid="{00000000-0005-0000-0000-0000B60C0000}"/>
    <cellStyle name="메모 388" xfId="2613" xr:uid="{00000000-0005-0000-0000-0000B70C0000}"/>
    <cellStyle name="메모 389" xfId="2614" xr:uid="{00000000-0005-0000-0000-0000B80C0000}"/>
    <cellStyle name="메모 39" xfId="2615" xr:uid="{00000000-0005-0000-0000-0000B90C0000}"/>
    <cellStyle name="메모 39 2" xfId="2616" xr:uid="{00000000-0005-0000-0000-0000BA0C0000}"/>
    <cellStyle name="메모 39 3" xfId="2617" xr:uid="{00000000-0005-0000-0000-0000BB0C0000}"/>
    <cellStyle name="메모 390" xfId="2618" xr:uid="{00000000-0005-0000-0000-0000BC0C0000}"/>
    <cellStyle name="메모 391" xfId="2619" xr:uid="{00000000-0005-0000-0000-0000BD0C0000}"/>
    <cellStyle name="메모 392" xfId="2620" xr:uid="{00000000-0005-0000-0000-0000BE0C0000}"/>
    <cellStyle name="메모 393" xfId="2621" xr:uid="{00000000-0005-0000-0000-0000BF0C0000}"/>
    <cellStyle name="메모 394" xfId="2622" xr:uid="{00000000-0005-0000-0000-0000C00C0000}"/>
    <cellStyle name="메모 395" xfId="2623" xr:uid="{00000000-0005-0000-0000-0000C10C0000}"/>
    <cellStyle name="메모 396" xfId="2624" xr:uid="{00000000-0005-0000-0000-0000C20C0000}"/>
    <cellStyle name="메모 397" xfId="2625" xr:uid="{00000000-0005-0000-0000-0000C30C0000}"/>
    <cellStyle name="메모 398" xfId="2626" xr:uid="{00000000-0005-0000-0000-0000C40C0000}"/>
    <cellStyle name="메모 399" xfId="2627" xr:uid="{00000000-0005-0000-0000-0000C50C0000}"/>
    <cellStyle name="메모 4" xfId="2628" xr:uid="{00000000-0005-0000-0000-0000C60C0000}"/>
    <cellStyle name="메모 4 10" xfId="18539" xr:uid="{00000000-0005-0000-0000-0000C70C0000}"/>
    <cellStyle name="메모 4 11" xfId="17574" xr:uid="{00000000-0005-0000-0000-0000C80C0000}"/>
    <cellStyle name="메모 4 2" xfId="2629" xr:uid="{00000000-0005-0000-0000-0000C90C0000}"/>
    <cellStyle name="메모 4 2 2" xfId="2630" xr:uid="{00000000-0005-0000-0000-0000CA0C0000}"/>
    <cellStyle name="메모 4 2 2 2" xfId="2631" xr:uid="{00000000-0005-0000-0000-0000CB0C0000}"/>
    <cellStyle name="메모 4 2 2 2 2" xfId="17985" xr:uid="{00000000-0005-0000-0000-0000CC0C0000}"/>
    <cellStyle name="메모 4 2 2 3" xfId="2632" xr:uid="{00000000-0005-0000-0000-0000CD0C0000}"/>
    <cellStyle name="메모 4 2 3" xfId="2633" xr:uid="{00000000-0005-0000-0000-0000CE0C0000}"/>
    <cellStyle name="메모 4 2 3 2" xfId="2634" xr:uid="{00000000-0005-0000-0000-0000CF0C0000}"/>
    <cellStyle name="메모 4 2 3 2 2" xfId="17986" xr:uid="{00000000-0005-0000-0000-0000D00C0000}"/>
    <cellStyle name="메모 4 2 3 3" xfId="2635" xr:uid="{00000000-0005-0000-0000-0000D10C0000}"/>
    <cellStyle name="메모 4 2 4" xfId="17987" xr:uid="{00000000-0005-0000-0000-0000D20C0000}"/>
    <cellStyle name="메모 4 2 5" xfId="17988" xr:uid="{00000000-0005-0000-0000-0000D30C0000}"/>
    <cellStyle name="메모 4 2_MUREX PL data" xfId="2636" xr:uid="{00000000-0005-0000-0000-0000D40C0000}"/>
    <cellStyle name="메모 4 3" xfId="2637" xr:uid="{00000000-0005-0000-0000-0000D50C0000}"/>
    <cellStyle name="메모 4 3 2" xfId="17989" xr:uid="{00000000-0005-0000-0000-0000D60C0000}"/>
    <cellStyle name="메모 4 3 3" xfId="17990" xr:uid="{00000000-0005-0000-0000-0000D70C0000}"/>
    <cellStyle name="메모 4 4" xfId="2638" xr:uid="{00000000-0005-0000-0000-0000D80C0000}"/>
    <cellStyle name="메모 4 4 2" xfId="2639" xr:uid="{00000000-0005-0000-0000-0000D90C0000}"/>
    <cellStyle name="메모 4 4 2 2" xfId="17991" xr:uid="{00000000-0005-0000-0000-0000DA0C0000}"/>
    <cellStyle name="메모 4 4 2 3" xfId="17992" xr:uid="{00000000-0005-0000-0000-0000DB0C0000}"/>
    <cellStyle name="메모 4 4 3" xfId="17993" xr:uid="{00000000-0005-0000-0000-0000DC0C0000}"/>
    <cellStyle name="메모 4 4 4" xfId="17994" xr:uid="{00000000-0005-0000-0000-0000DD0C0000}"/>
    <cellStyle name="메모 4 5" xfId="2640" xr:uid="{00000000-0005-0000-0000-0000DE0C0000}"/>
    <cellStyle name="메모 4 5 2" xfId="2641" xr:uid="{00000000-0005-0000-0000-0000DF0C0000}"/>
    <cellStyle name="메모 4 5 2 2" xfId="17995" xr:uid="{00000000-0005-0000-0000-0000E00C0000}"/>
    <cellStyle name="메모 4 5 2 3" xfId="17996" xr:uid="{00000000-0005-0000-0000-0000E10C0000}"/>
    <cellStyle name="메모 4 5 3" xfId="2642" xr:uid="{00000000-0005-0000-0000-0000E20C0000}"/>
    <cellStyle name="메모 4 5 4" xfId="17997" xr:uid="{00000000-0005-0000-0000-0000E30C0000}"/>
    <cellStyle name="메모 4 6" xfId="2643" xr:uid="{00000000-0005-0000-0000-0000E40C0000}"/>
    <cellStyle name="메모 4 6 2" xfId="17998" xr:uid="{00000000-0005-0000-0000-0000E50C0000}"/>
    <cellStyle name="메모 4 6 3" xfId="17999" xr:uid="{00000000-0005-0000-0000-0000E60C0000}"/>
    <cellStyle name="메모 4 7" xfId="17646" xr:uid="{00000000-0005-0000-0000-0000E70C0000}"/>
    <cellStyle name="메모 4 8" xfId="18000" xr:uid="{00000000-0005-0000-0000-0000E80C0000}"/>
    <cellStyle name="메모 4 9" xfId="18371" xr:uid="{00000000-0005-0000-0000-0000E90C0000}"/>
    <cellStyle name="메모 4_Exotic" xfId="2644" xr:uid="{00000000-0005-0000-0000-0000EA0C0000}"/>
    <cellStyle name="메모 40" xfId="2645" xr:uid="{00000000-0005-0000-0000-0000EB0C0000}"/>
    <cellStyle name="메모 40 2" xfId="2646" xr:uid="{00000000-0005-0000-0000-0000EC0C0000}"/>
    <cellStyle name="메모 40 3" xfId="2647" xr:uid="{00000000-0005-0000-0000-0000ED0C0000}"/>
    <cellStyle name="메모 400" xfId="2648" xr:uid="{00000000-0005-0000-0000-0000EE0C0000}"/>
    <cellStyle name="메모 401" xfId="2649" xr:uid="{00000000-0005-0000-0000-0000EF0C0000}"/>
    <cellStyle name="메모 402" xfId="2650" xr:uid="{00000000-0005-0000-0000-0000F00C0000}"/>
    <cellStyle name="메모 403" xfId="2651" xr:uid="{00000000-0005-0000-0000-0000F10C0000}"/>
    <cellStyle name="메모 404" xfId="2652" xr:uid="{00000000-0005-0000-0000-0000F20C0000}"/>
    <cellStyle name="메모 405" xfId="2653" xr:uid="{00000000-0005-0000-0000-0000F30C0000}"/>
    <cellStyle name="메모 406" xfId="2654" xr:uid="{00000000-0005-0000-0000-0000F40C0000}"/>
    <cellStyle name="메모 407" xfId="2655" xr:uid="{00000000-0005-0000-0000-0000F50C0000}"/>
    <cellStyle name="메모 408" xfId="2656" xr:uid="{00000000-0005-0000-0000-0000F60C0000}"/>
    <cellStyle name="메모 409" xfId="2657" xr:uid="{00000000-0005-0000-0000-0000F70C0000}"/>
    <cellStyle name="메모 41" xfId="2658" xr:uid="{00000000-0005-0000-0000-0000F80C0000}"/>
    <cellStyle name="메모 41 2" xfId="2659" xr:uid="{00000000-0005-0000-0000-0000F90C0000}"/>
    <cellStyle name="메모 41 3" xfId="2660" xr:uid="{00000000-0005-0000-0000-0000FA0C0000}"/>
    <cellStyle name="메모 410" xfId="2661" xr:uid="{00000000-0005-0000-0000-0000FB0C0000}"/>
    <cellStyle name="메모 411" xfId="2662" xr:uid="{00000000-0005-0000-0000-0000FC0C0000}"/>
    <cellStyle name="메모 412" xfId="2663" xr:uid="{00000000-0005-0000-0000-0000FD0C0000}"/>
    <cellStyle name="메모 413" xfId="2664" xr:uid="{00000000-0005-0000-0000-0000FE0C0000}"/>
    <cellStyle name="메모 414" xfId="2665" xr:uid="{00000000-0005-0000-0000-0000FF0C0000}"/>
    <cellStyle name="메모 415" xfId="2666" xr:uid="{00000000-0005-0000-0000-0000000D0000}"/>
    <cellStyle name="메모 416" xfId="2667" xr:uid="{00000000-0005-0000-0000-0000010D0000}"/>
    <cellStyle name="메모 417" xfId="2668" xr:uid="{00000000-0005-0000-0000-0000020D0000}"/>
    <cellStyle name="메모 418" xfId="2669" xr:uid="{00000000-0005-0000-0000-0000030D0000}"/>
    <cellStyle name="메모 419" xfId="2670" xr:uid="{00000000-0005-0000-0000-0000040D0000}"/>
    <cellStyle name="메모 42" xfId="2671" xr:uid="{00000000-0005-0000-0000-0000050D0000}"/>
    <cellStyle name="메모 42 2" xfId="2672" xr:uid="{00000000-0005-0000-0000-0000060D0000}"/>
    <cellStyle name="메모 42 3" xfId="2673" xr:uid="{00000000-0005-0000-0000-0000070D0000}"/>
    <cellStyle name="메모 420" xfId="2674" xr:uid="{00000000-0005-0000-0000-0000080D0000}"/>
    <cellStyle name="메모 421" xfId="2675" xr:uid="{00000000-0005-0000-0000-0000090D0000}"/>
    <cellStyle name="메모 422" xfId="2676" xr:uid="{00000000-0005-0000-0000-00000A0D0000}"/>
    <cellStyle name="메모 423" xfId="2677" xr:uid="{00000000-0005-0000-0000-00000B0D0000}"/>
    <cellStyle name="메모 424" xfId="2678" xr:uid="{00000000-0005-0000-0000-00000C0D0000}"/>
    <cellStyle name="메모 425" xfId="2679" xr:uid="{00000000-0005-0000-0000-00000D0D0000}"/>
    <cellStyle name="메모 43" xfId="2680" xr:uid="{00000000-0005-0000-0000-00000E0D0000}"/>
    <cellStyle name="메모 43 2" xfId="2681" xr:uid="{00000000-0005-0000-0000-00000F0D0000}"/>
    <cellStyle name="메모 43 3" xfId="2682" xr:uid="{00000000-0005-0000-0000-0000100D0000}"/>
    <cellStyle name="메모 44" xfId="2683" xr:uid="{00000000-0005-0000-0000-0000110D0000}"/>
    <cellStyle name="메모 44 2" xfId="2684" xr:uid="{00000000-0005-0000-0000-0000120D0000}"/>
    <cellStyle name="메모 44 3" xfId="2685" xr:uid="{00000000-0005-0000-0000-0000130D0000}"/>
    <cellStyle name="메모 45" xfId="2686" xr:uid="{00000000-0005-0000-0000-0000140D0000}"/>
    <cellStyle name="메모 45 2" xfId="2687" xr:uid="{00000000-0005-0000-0000-0000150D0000}"/>
    <cellStyle name="메모 45 3" xfId="2688" xr:uid="{00000000-0005-0000-0000-0000160D0000}"/>
    <cellStyle name="메모 46" xfId="2689" xr:uid="{00000000-0005-0000-0000-0000170D0000}"/>
    <cellStyle name="메모 46 2" xfId="2690" xr:uid="{00000000-0005-0000-0000-0000180D0000}"/>
    <cellStyle name="메모 46 3" xfId="2691" xr:uid="{00000000-0005-0000-0000-0000190D0000}"/>
    <cellStyle name="메모 47" xfId="2692" xr:uid="{00000000-0005-0000-0000-00001A0D0000}"/>
    <cellStyle name="메모 47 2" xfId="2693" xr:uid="{00000000-0005-0000-0000-00001B0D0000}"/>
    <cellStyle name="메모 47 3" xfId="2694" xr:uid="{00000000-0005-0000-0000-00001C0D0000}"/>
    <cellStyle name="메모 48" xfId="2695" xr:uid="{00000000-0005-0000-0000-00001D0D0000}"/>
    <cellStyle name="메모 48 2" xfId="2696" xr:uid="{00000000-0005-0000-0000-00001E0D0000}"/>
    <cellStyle name="메모 48 3" xfId="2697" xr:uid="{00000000-0005-0000-0000-00001F0D0000}"/>
    <cellStyle name="메모 49" xfId="2698" xr:uid="{00000000-0005-0000-0000-0000200D0000}"/>
    <cellStyle name="메모 49 2" xfId="2699" xr:uid="{00000000-0005-0000-0000-0000210D0000}"/>
    <cellStyle name="메모 49 3" xfId="2700" xr:uid="{00000000-0005-0000-0000-0000220D0000}"/>
    <cellStyle name="메모 5" xfId="2701" xr:uid="{00000000-0005-0000-0000-0000230D0000}"/>
    <cellStyle name="메모 5 2" xfId="2702" xr:uid="{00000000-0005-0000-0000-0000240D0000}"/>
    <cellStyle name="메모 5 2 2" xfId="2703" xr:uid="{00000000-0005-0000-0000-0000250D0000}"/>
    <cellStyle name="메모 5 2 2 2" xfId="2704" xr:uid="{00000000-0005-0000-0000-0000260D0000}"/>
    <cellStyle name="메모 5 2 2 2 2" xfId="18001" xr:uid="{00000000-0005-0000-0000-0000270D0000}"/>
    <cellStyle name="메모 5 2 2 3" xfId="2705" xr:uid="{00000000-0005-0000-0000-0000280D0000}"/>
    <cellStyle name="메모 5 2 3" xfId="2706" xr:uid="{00000000-0005-0000-0000-0000290D0000}"/>
    <cellStyle name="메모 5 2 3 2" xfId="2707" xr:uid="{00000000-0005-0000-0000-00002A0D0000}"/>
    <cellStyle name="메모 5 2 3 2 2" xfId="18002" xr:uid="{00000000-0005-0000-0000-00002B0D0000}"/>
    <cellStyle name="메모 5 2 3 3" xfId="2708" xr:uid="{00000000-0005-0000-0000-00002C0D0000}"/>
    <cellStyle name="메모 5 2 4" xfId="18003" xr:uid="{00000000-0005-0000-0000-00002D0D0000}"/>
    <cellStyle name="메모 5 2 5" xfId="18004" xr:uid="{00000000-0005-0000-0000-00002E0D0000}"/>
    <cellStyle name="메모 5 2_MUREX PL data" xfId="2709" xr:uid="{00000000-0005-0000-0000-00002F0D0000}"/>
    <cellStyle name="메모 5 3" xfId="2710" xr:uid="{00000000-0005-0000-0000-0000300D0000}"/>
    <cellStyle name="메모 5 3 2" xfId="18005" xr:uid="{00000000-0005-0000-0000-0000310D0000}"/>
    <cellStyle name="메모 5 3 3" xfId="18006" xr:uid="{00000000-0005-0000-0000-0000320D0000}"/>
    <cellStyle name="메모 5 4" xfId="2711" xr:uid="{00000000-0005-0000-0000-0000330D0000}"/>
    <cellStyle name="메모 5 4 2" xfId="2712" xr:uid="{00000000-0005-0000-0000-0000340D0000}"/>
    <cellStyle name="메모 5 4 2 2" xfId="18007" xr:uid="{00000000-0005-0000-0000-0000350D0000}"/>
    <cellStyle name="메모 5 4 2 3" xfId="18008" xr:uid="{00000000-0005-0000-0000-0000360D0000}"/>
    <cellStyle name="메모 5 4 3" xfId="18009" xr:uid="{00000000-0005-0000-0000-0000370D0000}"/>
    <cellStyle name="메모 5 4 4" xfId="18010" xr:uid="{00000000-0005-0000-0000-0000380D0000}"/>
    <cellStyle name="메모 5 5" xfId="2713" xr:uid="{00000000-0005-0000-0000-0000390D0000}"/>
    <cellStyle name="메모 5 5 2" xfId="2714" xr:uid="{00000000-0005-0000-0000-00003A0D0000}"/>
    <cellStyle name="메모 5 5 2 2" xfId="18011" xr:uid="{00000000-0005-0000-0000-00003B0D0000}"/>
    <cellStyle name="메모 5 5 2 3" xfId="18012" xr:uid="{00000000-0005-0000-0000-00003C0D0000}"/>
    <cellStyle name="메모 5 5 3" xfId="2715" xr:uid="{00000000-0005-0000-0000-00003D0D0000}"/>
    <cellStyle name="메모 5 5 4" xfId="18013" xr:uid="{00000000-0005-0000-0000-00003E0D0000}"/>
    <cellStyle name="메모 5 6" xfId="2716" xr:uid="{00000000-0005-0000-0000-00003F0D0000}"/>
    <cellStyle name="메모 5 6 2" xfId="18014" xr:uid="{00000000-0005-0000-0000-0000400D0000}"/>
    <cellStyle name="메모 5 6 3" xfId="18015" xr:uid="{00000000-0005-0000-0000-0000410D0000}"/>
    <cellStyle name="메모 5 7" xfId="18016" xr:uid="{00000000-0005-0000-0000-0000420D0000}"/>
    <cellStyle name="메모 5 8" xfId="18017" xr:uid="{00000000-0005-0000-0000-0000430D0000}"/>
    <cellStyle name="메모 5_Exotic" xfId="2717" xr:uid="{00000000-0005-0000-0000-0000440D0000}"/>
    <cellStyle name="메모 50" xfId="2718" xr:uid="{00000000-0005-0000-0000-0000450D0000}"/>
    <cellStyle name="메모 50 2" xfId="2719" xr:uid="{00000000-0005-0000-0000-0000460D0000}"/>
    <cellStyle name="메모 50 3" xfId="2720" xr:uid="{00000000-0005-0000-0000-0000470D0000}"/>
    <cellStyle name="메모 51" xfId="2721" xr:uid="{00000000-0005-0000-0000-0000480D0000}"/>
    <cellStyle name="메모 51 2" xfId="2722" xr:uid="{00000000-0005-0000-0000-0000490D0000}"/>
    <cellStyle name="메모 51 3" xfId="2723" xr:uid="{00000000-0005-0000-0000-00004A0D0000}"/>
    <cellStyle name="메모 52" xfId="2724" xr:uid="{00000000-0005-0000-0000-00004B0D0000}"/>
    <cellStyle name="메모 52 2" xfId="2725" xr:uid="{00000000-0005-0000-0000-00004C0D0000}"/>
    <cellStyle name="메모 52 3" xfId="2726" xr:uid="{00000000-0005-0000-0000-00004D0D0000}"/>
    <cellStyle name="메모 53" xfId="2727" xr:uid="{00000000-0005-0000-0000-00004E0D0000}"/>
    <cellStyle name="메모 53 2" xfId="2728" xr:uid="{00000000-0005-0000-0000-00004F0D0000}"/>
    <cellStyle name="메모 53 3" xfId="2729" xr:uid="{00000000-0005-0000-0000-0000500D0000}"/>
    <cellStyle name="메모 54" xfId="2730" xr:uid="{00000000-0005-0000-0000-0000510D0000}"/>
    <cellStyle name="메모 54 2" xfId="2731" xr:uid="{00000000-0005-0000-0000-0000520D0000}"/>
    <cellStyle name="메모 54 3" xfId="2732" xr:uid="{00000000-0005-0000-0000-0000530D0000}"/>
    <cellStyle name="메모 55" xfId="2733" xr:uid="{00000000-0005-0000-0000-0000540D0000}"/>
    <cellStyle name="메모 55 2" xfId="2734" xr:uid="{00000000-0005-0000-0000-0000550D0000}"/>
    <cellStyle name="메모 55 3" xfId="2735" xr:uid="{00000000-0005-0000-0000-0000560D0000}"/>
    <cellStyle name="메모 56" xfId="2736" xr:uid="{00000000-0005-0000-0000-0000570D0000}"/>
    <cellStyle name="메모 56 2" xfId="2737" xr:uid="{00000000-0005-0000-0000-0000580D0000}"/>
    <cellStyle name="메모 56 3" xfId="2738" xr:uid="{00000000-0005-0000-0000-0000590D0000}"/>
    <cellStyle name="메모 57" xfId="2739" xr:uid="{00000000-0005-0000-0000-00005A0D0000}"/>
    <cellStyle name="메모 57 2" xfId="2740" xr:uid="{00000000-0005-0000-0000-00005B0D0000}"/>
    <cellStyle name="메모 57 3" xfId="2741" xr:uid="{00000000-0005-0000-0000-00005C0D0000}"/>
    <cellStyle name="메모 58" xfId="2742" xr:uid="{00000000-0005-0000-0000-00005D0D0000}"/>
    <cellStyle name="메모 58 2" xfId="2743" xr:uid="{00000000-0005-0000-0000-00005E0D0000}"/>
    <cellStyle name="메모 58 3" xfId="2744" xr:uid="{00000000-0005-0000-0000-00005F0D0000}"/>
    <cellStyle name="메모 59" xfId="2745" xr:uid="{00000000-0005-0000-0000-0000600D0000}"/>
    <cellStyle name="메모 59 2" xfId="2746" xr:uid="{00000000-0005-0000-0000-0000610D0000}"/>
    <cellStyle name="메모 59 3" xfId="2747" xr:uid="{00000000-0005-0000-0000-0000620D0000}"/>
    <cellStyle name="메모 6" xfId="2748" xr:uid="{00000000-0005-0000-0000-0000630D0000}"/>
    <cellStyle name="메모 6 2" xfId="2749" xr:uid="{00000000-0005-0000-0000-0000640D0000}"/>
    <cellStyle name="메모 6 2 2" xfId="2750" xr:uid="{00000000-0005-0000-0000-0000650D0000}"/>
    <cellStyle name="메모 6 2 2 2" xfId="2751" xr:uid="{00000000-0005-0000-0000-0000660D0000}"/>
    <cellStyle name="메모 6 2 2 2 2" xfId="18018" xr:uid="{00000000-0005-0000-0000-0000670D0000}"/>
    <cellStyle name="메모 6 2 2 3" xfId="2752" xr:uid="{00000000-0005-0000-0000-0000680D0000}"/>
    <cellStyle name="메모 6 2 3" xfId="2753" xr:uid="{00000000-0005-0000-0000-0000690D0000}"/>
    <cellStyle name="메모 6 2 3 2" xfId="2754" xr:uid="{00000000-0005-0000-0000-00006A0D0000}"/>
    <cellStyle name="메모 6 2 3 2 2" xfId="18019" xr:uid="{00000000-0005-0000-0000-00006B0D0000}"/>
    <cellStyle name="메모 6 2 3 3" xfId="2755" xr:uid="{00000000-0005-0000-0000-00006C0D0000}"/>
    <cellStyle name="메모 6 2 4" xfId="18020" xr:uid="{00000000-0005-0000-0000-00006D0D0000}"/>
    <cellStyle name="메모 6 2 5" xfId="18021" xr:uid="{00000000-0005-0000-0000-00006E0D0000}"/>
    <cellStyle name="메모 6 2_MUREX PL data" xfId="2756" xr:uid="{00000000-0005-0000-0000-00006F0D0000}"/>
    <cellStyle name="메모 6 3" xfId="2757" xr:uid="{00000000-0005-0000-0000-0000700D0000}"/>
    <cellStyle name="메모 6 3 2" xfId="18022" xr:uid="{00000000-0005-0000-0000-0000710D0000}"/>
    <cellStyle name="메모 6 3 3" xfId="18023" xr:uid="{00000000-0005-0000-0000-0000720D0000}"/>
    <cellStyle name="메모 6 4" xfId="2758" xr:uid="{00000000-0005-0000-0000-0000730D0000}"/>
    <cellStyle name="메모 6 4 2" xfId="2759" xr:uid="{00000000-0005-0000-0000-0000740D0000}"/>
    <cellStyle name="메모 6 4 2 2" xfId="18024" xr:uid="{00000000-0005-0000-0000-0000750D0000}"/>
    <cellStyle name="메모 6 4 2 3" xfId="18025" xr:uid="{00000000-0005-0000-0000-0000760D0000}"/>
    <cellStyle name="메모 6 4 3" xfId="18026" xr:uid="{00000000-0005-0000-0000-0000770D0000}"/>
    <cellStyle name="메모 6 4 4" xfId="18027" xr:uid="{00000000-0005-0000-0000-0000780D0000}"/>
    <cellStyle name="메모 6 5" xfId="2760" xr:uid="{00000000-0005-0000-0000-0000790D0000}"/>
    <cellStyle name="메모 6 5 2" xfId="2761" xr:uid="{00000000-0005-0000-0000-00007A0D0000}"/>
    <cellStyle name="메모 6 5 2 2" xfId="18028" xr:uid="{00000000-0005-0000-0000-00007B0D0000}"/>
    <cellStyle name="메모 6 5 2 3" xfId="18029" xr:uid="{00000000-0005-0000-0000-00007C0D0000}"/>
    <cellStyle name="메모 6 5 3" xfId="2762" xr:uid="{00000000-0005-0000-0000-00007D0D0000}"/>
    <cellStyle name="메모 6 5 4" xfId="18030" xr:uid="{00000000-0005-0000-0000-00007E0D0000}"/>
    <cellStyle name="메모 6 6" xfId="2763" xr:uid="{00000000-0005-0000-0000-00007F0D0000}"/>
    <cellStyle name="메모 6 6 2" xfId="18031" xr:uid="{00000000-0005-0000-0000-0000800D0000}"/>
    <cellStyle name="메모 6 6 3" xfId="18032" xr:uid="{00000000-0005-0000-0000-0000810D0000}"/>
    <cellStyle name="메모 6 7" xfId="18033" xr:uid="{00000000-0005-0000-0000-0000820D0000}"/>
    <cellStyle name="메모 6 8" xfId="18034" xr:uid="{00000000-0005-0000-0000-0000830D0000}"/>
    <cellStyle name="메모 6_Exotic" xfId="2764" xr:uid="{00000000-0005-0000-0000-0000840D0000}"/>
    <cellStyle name="메모 60" xfId="2765" xr:uid="{00000000-0005-0000-0000-0000850D0000}"/>
    <cellStyle name="메모 60 2" xfId="2766" xr:uid="{00000000-0005-0000-0000-0000860D0000}"/>
    <cellStyle name="메모 60 3" xfId="2767" xr:uid="{00000000-0005-0000-0000-0000870D0000}"/>
    <cellStyle name="메모 61" xfId="2768" xr:uid="{00000000-0005-0000-0000-0000880D0000}"/>
    <cellStyle name="메모 61 2" xfId="2769" xr:uid="{00000000-0005-0000-0000-0000890D0000}"/>
    <cellStyle name="메모 61 3" xfId="2770" xr:uid="{00000000-0005-0000-0000-00008A0D0000}"/>
    <cellStyle name="메모 62" xfId="2771" xr:uid="{00000000-0005-0000-0000-00008B0D0000}"/>
    <cellStyle name="메모 62 2" xfId="2772" xr:uid="{00000000-0005-0000-0000-00008C0D0000}"/>
    <cellStyle name="메모 62 3" xfId="2773" xr:uid="{00000000-0005-0000-0000-00008D0D0000}"/>
    <cellStyle name="메모 63" xfId="2774" xr:uid="{00000000-0005-0000-0000-00008E0D0000}"/>
    <cellStyle name="메모 63 2" xfId="2775" xr:uid="{00000000-0005-0000-0000-00008F0D0000}"/>
    <cellStyle name="메모 63 3" xfId="2776" xr:uid="{00000000-0005-0000-0000-0000900D0000}"/>
    <cellStyle name="메모 64" xfId="2777" xr:uid="{00000000-0005-0000-0000-0000910D0000}"/>
    <cellStyle name="메모 64 2" xfId="2778" xr:uid="{00000000-0005-0000-0000-0000920D0000}"/>
    <cellStyle name="메모 64 3" xfId="2779" xr:uid="{00000000-0005-0000-0000-0000930D0000}"/>
    <cellStyle name="메모 65" xfId="2780" xr:uid="{00000000-0005-0000-0000-0000940D0000}"/>
    <cellStyle name="메모 65 2" xfId="2781" xr:uid="{00000000-0005-0000-0000-0000950D0000}"/>
    <cellStyle name="메모 65 3" xfId="2782" xr:uid="{00000000-0005-0000-0000-0000960D0000}"/>
    <cellStyle name="메모 66" xfId="2783" xr:uid="{00000000-0005-0000-0000-0000970D0000}"/>
    <cellStyle name="메모 66 2" xfId="2784" xr:uid="{00000000-0005-0000-0000-0000980D0000}"/>
    <cellStyle name="메모 66 3" xfId="2785" xr:uid="{00000000-0005-0000-0000-0000990D0000}"/>
    <cellStyle name="메모 67" xfId="2786" xr:uid="{00000000-0005-0000-0000-00009A0D0000}"/>
    <cellStyle name="메모 67 2" xfId="2787" xr:uid="{00000000-0005-0000-0000-00009B0D0000}"/>
    <cellStyle name="메모 67 3" xfId="2788" xr:uid="{00000000-0005-0000-0000-00009C0D0000}"/>
    <cellStyle name="메모 68" xfId="2789" xr:uid="{00000000-0005-0000-0000-00009D0D0000}"/>
    <cellStyle name="메모 68 2" xfId="2790" xr:uid="{00000000-0005-0000-0000-00009E0D0000}"/>
    <cellStyle name="메모 68 3" xfId="2791" xr:uid="{00000000-0005-0000-0000-00009F0D0000}"/>
    <cellStyle name="메모 69" xfId="2792" xr:uid="{00000000-0005-0000-0000-0000A00D0000}"/>
    <cellStyle name="메모 69 2" xfId="2793" xr:uid="{00000000-0005-0000-0000-0000A10D0000}"/>
    <cellStyle name="메모 69 3" xfId="2794" xr:uid="{00000000-0005-0000-0000-0000A20D0000}"/>
    <cellStyle name="메모 7" xfId="2795" xr:uid="{00000000-0005-0000-0000-0000A30D0000}"/>
    <cellStyle name="메모 7 2" xfId="2796" xr:uid="{00000000-0005-0000-0000-0000A40D0000}"/>
    <cellStyle name="메모 7 2 2" xfId="2797" xr:uid="{00000000-0005-0000-0000-0000A50D0000}"/>
    <cellStyle name="메모 7 2 2 2" xfId="2798" xr:uid="{00000000-0005-0000-0000-0000A60D0000}"/>
    <cellStyle name="메모 7 2 2 2 2" xfId="18035" xr:uid="{00000000-0005-0000-0000-0000A70D0000}"/>
    <cellStyle name="메모 7 2 2 3" xfId="2799" xr:uid="{00000000-0005-0000-0000-0000A80D0000}"/>
    <cellStyle name="메모 7 2 3" xfId="2800" xr:uid="{00000000-0005-0000-0000-0000A90D0000}"/>
    <cellStyle name="메모 7 2 3 2" xfId="2801" xr:uid="{00000000-0005-0000-0000-0000AA0D0000}"/>
    <cellStyle name="메모 7 2 3 2 2" xfId="18036" xr:uid="{00000000-0005-0000-0000-0000AB0D0000}"/>
    <cellStyle name="메모 7 2 3 3" xfId="2802" xr:uid="{00000000-0005-0000-0000-0000AC0D0000}"/>
    <cellStyle name="메모 7 2 4" xfId="18037" xr:uid="{00000000-0005-0000-0000-0000AD0D0000}"/>
    <cellStyle name="메모 7 2 5" xfId="18038" xr:uid="{00000000-0005-0000-0000-0000AE0D0000}"/>
    <cellStyle name="메모 7 2_MUREX PL data" xfId="2803" xr:uid="{00000000-0005-0000-0000-0000AF0D0000}"/>
    <cellStyle name="메모 7 3" xfId="2804" xr:uid="{00000000-0005-0000-0000-0000B00D0000}"/>
    <cellStyle name="메모 7 3 2" xfId="18039" xr:uid="{00000000-0005-0000-0000-0000B10D0000}"/>
    <cellStyle name="메모 7 3 3" xfId="18040" xr:uid="{00000000-0005-0000-0000-0000B20D0000}"/>
    <cellStyle name="메모 7 4" xfId="2805" xr:uid="{00000000-0005-0000-0000-0000B30D0000}"/>
    <cellStyle name="메모 7 4 2" xfId="2806" xr:uid="{00000000-0005-0000-0000-0000B40D0000}"/>
    <cellStyle name="메모 7 4 2 2" xfId="18041" xr:uid="{00000000-0005-0000-0000-0000B50D0000}"/>
    <cellStyle name="메모 7 4 2 3" xfId="18042" xr:uid="{00000000-0005-0000-0000-0000B60D0000}"/>
    <cellStyle name="메모 7 4 3" xfId="18043" xr:uid="{00000000-0005-0000-0000-0000B70D0000}"/>
    <cellStyle name="메모 7 4 4" xfId="18044" xr:uid="{00000000-0005-0000-0000-0000B80D0000}"/>
    <cellStyle name="메모 7 5" xfId="2807" xr:uid="{00000000-0005-0000-0000-0000B90D0000}"/>
    <cellStyle name="메모 7 5 2" xfId="2808" xr:uid="{00000000-0005-0000-0000-0000BA0D0000}"/>
    <cellStyle name="메모 7 5 2 2" xfId="18045" xr:uid="{00000000-0005-0000-0000-0000BB0D0000}"/>
    <cellStyle name="메모 7 5 2 3" xfId="18046" xr:uid="{00000000-0005-0000-0000-0000BC0D0000}"/>
    <cellStyle name="메모 7 5 3" xfId="2809" xr:uid="{00000000-0005-0000-0000-0000BD0D0000}"/>
    <cellStyle name="메모 7 5 4" xfId="18047" xr:uid="{00000000-0005-0000-0000-0000BE0D0000}"/>
    <cellStyle name="메모 7 6" xfId="2810" xr:uid="{00000000-0005-0000-0000-0000BF0D0000}"/>
    <cellStyle name="메모 7 6 2" xfId="18048" xr:uid="{00000000-0005-0000-0000-0000C00D0000}"/>
    <cellStyle name="메모 7 6 3" xfId="18049" xr:uid="{00000000-0005-0000-0000-0000C10D0000}"/>
    <cellStyle name="메모 7 7" xfId="18050" xr:uid="{00000000-0005-0000-0000-0000C20D0000}"/>
    <cellStyle name="메모 7 8" xfId="18051" xr:uid="{00000000-0005-0000-0000-0000C30D0000}"/>
    <cellStyle name="메모 7_Exotic" xfId="2811" xr:uid="{00000000-0005-0000-0000-0000C40D0000}"/>
    <cellStyle name="메모 70" xfId="2812" xr:uid="{00000000-0005-0000-0000-0000C50D0000}"/>
    <cellStyle name="메모 70 2" xfId="2813" xr:uid="{00000000-0005-0000-0000-0000C60D0000}"/>
    <cellStyle name="메모 70 3" xfId="2814" xr:uid="{00000000-0005-0000-0000-0000C70D0000}"/>
    <cellStyle name="메모 71" xfId="2815" xr:uid="{00000000-0005-0000-0000-0000C80D0000}"/>
    <cellStyle name="메모 71 2" xfId="2816" xr:uid="{00000000-0005-0000-0000-0000C90D0000}"/>
    <cellStyle name="메모 71 3" xfId="2817" xr:uid="{00000000-0005-0000-0000-0000CA0D0000}"/>
    <cellStyle name="메모 72" xfId="2818" xr:uid="{00000000-0005-0000-0000-0000CB0D0000}"/>
    <cellStyle name="메모 72 2" xfId="2819" xr:uid="{00000000-0005-0000-0000-0000CC0D0000}"/>
    <cellStyle name="메모 72 3" xfId="2820" xr:uid="{00000000-0005-0000-0000-0000CD0D0000}"/>
    <cellStyle name="메모 73" xfId="2821" xr:uid="{00000000-0005-0000-0000-0000CE0D0000}"/>
    <cellStyle name="메모 73 2" xfId="2822" xr:uid="{00000000-0005-0000-0000-0000CF0D0000}"/>
    <cellStyle name="메모 73 3" xfId="2823" xr:uid="{00000000-0005-0000-0000-0000D00D0000}"/>
    <cellStyle name="메모 74" xfId="2824" xr:uid="{00000000-0005-0000-0000-0000D10D0000}"/>
    <cellStyle name="메모 74 2" xfId="2825" xr:uid="{00000000-0005-0000-0000-0000D20D0000}"/>
    <cellStyle name="메모 74 3" xfId="2826" xr:uid="{00000000-0005-0000-0000-0000D30D0000}"/>
    <cellStyle name="메모 75" xfId="2827" xr:uid="{00000000-0005-0000-0000-0000D40D0000}"/>
    <cellStyle name="메모 75 2" xfId="2828" xr:uid="{00000000-0005-0000-0000-0000D50D0000}"/>
    <cellStyle name="메모 75 3" xfId="2829" xr:uid="{00000000-0005-0000-0000-0000D60D0000}"/>
    <cellStyle name="메모 76" xfId="2830" xr:uid="{00000000-0005-0000-0000-0000D70D0000}"/>
    <cellStyle name="메모 76 2" xfId="2831" xr:uid="{00000000-0005-0000-0000-0000D80D0000}"/>
    <cellStyle name="메모 76 3" xfId="2832" xr:uid="{00000000-0005-0000-0000-0000D90D0000}"/>
    <cellStyle name="메모 77" xfId="2833" xr:uid="{00000000-0005-0000-0000-0000DA0D0000}"/>
    <cellStyle name="메모 77 2" xfId="2834" xr:uid="{00000000-0005-0000-0000-0000DB0D0000}"/>
    <cellStyle name="메모 77 3" xfId="2835" xr:uid="{00000000-0005-0000-0000-0000DC0D0000}"/>
    <cellStyle name="메모 78" xfId="2836" xr:uid="{00000000-0005-0000-0000-0000DD0D0000}"/>
    <cellStyle name="메모 78 2" xfId="2837" xr:uid="{00000000-0005-0000-0000-0000DE0D0000}"/>
    <cellStyle name="메모 78 3" xfId="2838" xr:uid="{00000000-0005-0000-0000-0000DF0D0000}"/>
    <cellStyle name="메모 79" xfId="2839" xr:uid="{00000000-0005-0000-0000-0000E00D0000}"/>
    <cellStyle name="메모 79 2" xfId="2840" xr:uid="{00000000-0005-0000-0000-0000E10D0000}"/>
    <cellStyle name="메모 79 3" xfId="2841" xr:uid="{00000000-0005-0000-0000-0000E20D0000}"/>
    <cellStyle name="메모 8" xfId="2842" xr:uid="{00000000-0005-0000-0000-0000E30D0000}"/>
    <cellStyle name="메모 8 2" xfId="2843" xr:uid="{00000000-0005-0000-0000-0000E40D0000}"/>
    <cellStyle name="메모 8 2 2" xfId="2844" xr:uid="{00000000-0005-0000-0000-0000E50D0000}"/>
    <cellStyle name="메모 8 2 2 2" xfId="2845" xr:uid="{00000000-0005-0000-0000-0000E60D0000}"/>
    <cellStyle name="메모 8 2 2 2 2" xfId="18052" xr:uid="{00000000-0005-0000-0000-0000E70D0000}"/>
    <cellStyle name="메모 8 2 2 3" xfId="2846" xr:uid="{00000000-0005-0000-0000-0000E80D0000}"/>
    <cellStyle name="메모 8 2 3" xfId="2847" xr:uid="{00000000-0005-0000-0000-0000E90D0000}"/>
    <cellStyle name="메모 8 2 3 2" xfId="2848" xr:uid="{00000000-0005-0000-0000-0000EA0D0000}"/>
    <cellStyle name="메모 8 2 3 2 2" xfId="18053" xr:uid="{00000000-0005-0000-0000-0000EB0D0000}"/>
    <cellStyle name="메모 8 2 3 3" xfId="2849" xr:uid="{00000000-0005-0000-0000-0000EC0D0000}"/>
    <cellStyle name="메모 8 2 4" xfId="18054" xr:uid="{00000000-0005-0000-0000-0000ED0D0000}"/>
    <cellStyle name="메모 8 2 5" xfId="18055" xr:uid="{00000000-0005-0000-0000-0000EE0D0000}"/>
    <cellStyle name="메모 8 2_MUREX PL data" xfId="2850" xr:uid="{00000000-0005-0000-0000-0000EF0D0000}"/>
    <cellStyle name="메모 8 3" xfId="2851" xr:uid="{00000000-0005-0000-0000-0000F00D0000}"/>
    <cellStyle name="메모 8 3 2" xfId="18056" xr:uid="{00000000-0005-0000-0000-0000F10D0000}"/>
    <cellStyle name="메모 8 3 3" xfId="18057" xr:uid="{00000000-0005-0000-0000-0000F20D0000}"/>
    <cellStyle name="메모 8 4" xfId="2852" xr:uid="{00000000-0005-0000-0000-0000F30D0000}"/>
    <cellStyle name="메모 8 4 2" xfId="2853" xr:uid="{00000000-0005-0000-0000-0000F40D0000}"/>
    <cellStyle name="메모 8 4 2 2" xfId="18058" xr:uid="{00000000-0005-0000-0000-0000F50D0000}"/>
    <cellStyle name="메모 8 4 2 3" xfId="18059" xr:uid="{00000000-0005-0000-0000-0000F60D0000}"/>
    <cellStyle name="메모 8 4 3" xfId="18060" xr:uid="{00000000-0005-0000-0000-0000F70D0000}"/>
    <cellStyle name="메모 8 4 4" xfId="18061" xr:uid="{00000000-0005-0000-0000-0000F80D0000}"/>
    <cellStyle name="메모 8 5" xfId="2854" xr:uid="{00000000-0005-0000-0000-0000F90D0000}"/>
    <cellStyle name="메모 8 5 2" xfId="2855" xr:uid="{00000000-0005-0000-0000-0000FA0D0000}"/>
    <cellStyle name="메모 8 5 2 2" xfId="18062" xr:uid="{00000000-0005-0000-0000-0000FB0D0000}"/>
    <cellStyle name="메모 8 5 2 3" xfId="18063" xr:uid="{00000000-0005-0000-0000-0000FC0D0000}"/>
    <cellStyle name="메모 8 5 3" xfId="2856" xr:uid="{00000000-0005-0000-0000-0000FD0D0000}"/>
    <cellStyle name="메모 8 5 4" xfId="18064" xr:uid="{00000000-0005-0000-0000-0000FE0D0000}"/>
    <cellStyle name="메모 8 6" xfId="2857" xr:uid="{00000000-0005-0000-0000-0000FF0D0000}"/>
    <cellStyle name="메모 8 6 2" xfId="18065" xr:uid="{00000000-0005-0000-0000-0000000E0000}"/>
    <cellStyle name="메모 8 6 3" xfId="18066" xr:uid="{00000000-0005-0000-0000-0000010E0000}"/>
    <cellStyle name="메모 8 7" xfId="18067" xr:uid="{00000000-0005-0000-0000-0000020E0000}"/>
    <cellStyle name="메모 8 8" xfId="18068" xr:uid="{00000000-0005-0000-0000-0000030E0000}"/>
    <cellStyle name="메모 8_Exotic" xfId="2858" xr:uid="{00000000-0005-0000-0000-0000040E0000}"/>
    <cellStyle name="메모 80" xfId="2859" xr:uid="{00000000-0005-0000-0000-0000050E0000}"/>
    <cellStyle name="메모 80 2" xfId="2860" xr:uid="{00000000-0005-0000-0000-0000060E0000}"/>
    <cellStyle name="메모 80 3" xfId="2861" xr:uid="{00000000-0005-0000-0000-0000070E0000}"/>
    <cellStyle name="메모 81" xfId="2862" xr:uid="{00000000-0005-0000-0000-0000080E0000}"/>
    <cellStyle name="메모 81 2" xfId="2863" xr:uid="{00000000-0005-0000-0000-0000090E0000}"/>
    <cellStyle name="메모 81 3" xfId="2864" xr:uid="{00000000-0005-0000-0000-00000A0E0000}"/>
    <cellStyle name="메모 82" xfId="2865" xr:uid="{00000000-0005-0000-0000-00000B0E0000}"/>
    <cellStyle name="메모 82 2" xfId="2866" xr:uid="{00000000-0005-0000-0000-00000C0E0000}"/>
    <cellStyle name="메모 82 3" xfId="2867" xr:uid="{00000000-0005-0000-0000-00000D0E0000}"/>
    <cellStyle name="메모 83" xfId="2868" xr:uid="{00000000-0005-0000-0000-00000E0E0000}"/>
    <cellStyle name="메모 83 2" xfId="2869" xr:uid="{00000000-0005-0000-0000-00000F0E0000}"/>
    <cellStyle name="메모 83 3" xfId="2870" xr:uid="{00000000-0005-0000-0000-0000100E0000}"/>
    <cellStyle name="메모 84" xfId="2871" xr:uid="{00000000-0005-0000-0000-0000110E0000}"/>
    <cellStyle name="메모 84 2" xfId="2872" xr:uid="{00000000-0005-0000-0000-0000120E0000}"/>
    <cellStyle name="메모 84 3" xfId="2873" xr:uid="{00000000-0005-0000-0000-0000130E0000}"/>
    <cellStyle name="메모 85" xfId="2874" xr:uid="{00000000-0005-0000-0000-0000140E0000}"/>
    <cellStyle name="메모 85 2" xfId="2875" xr:uid="{00000000-0005-0000-0000-0000150E0000}"/>
    <cellStyle name="메모 85 3" xfId="2876" xr:uid="{00000000-0005-0000-0000-0000160E0000}"/>
    <cellStyle name="메모 86" xfId="2877" xr:uid="{00000000-0005-0000-0000-0000170E0000}"/>
    <cellStyle name="메모 86 2" xfId="2878" xr:uid="{00000000-0005-0000-0000-0000180E0000}"/>
    <cellStyle name="메모 86 3" xfId="2879" xr:uid="{00000000-0005-0000-0000-0000190E0000}"/>
    <cellStyle name="메모 87" xfId="2880" xr:uid="{00000000-0005-0000-0000-00001A0E0000}"/>
    <cellStyle name="메모 87 2" xfId="2881" xr:uid="{00000000-0005-0000-0000-00001B0E0000}"/>
    <cellStyle name="메모 87 3" xfId="2882" xr:uid="{00000000-0005-0000-0000-00001C0E0000}"/>
    <cellStyle name="메모 88" xfId="2883" xr:uid="{00000000-0005-0000-0000-00001D0E0000}"/>
    <cellStyle name="메모 88 2" xfId="2884" xr:uid="{00000000-0005-0000-0000-00001E0E0000}"/>
    <cellStyle name="메모 88 3" xfId="2885" xr:uid="{00000000-0005-0000-0000-00001F0E0000}"/>
    <cellStyle name="메모 89" xfId="2886" xr:uid="{00000000-0005-0000-0000-0000200E0000}"/>
    <cellStyle name="메모 89 2" xfId="2887" xr:uid="{00000000-0005-0000-0000-0000210E0000}"/>
    <cellStyle name="메모 89 3" xfId="2888" xr:uid="{00000000-0005-0000-0000-0000220E0000}"/>
    <cellStyle name="메모 9" xfId="2889" xr:uid="{00000000-0005-0000-0000-0000230E0000}"/>
    <cellStyle name="메모 9 2" xfId="2890" xr:uid="{00000000-0005-0000-0000-0000240E0000}"/>
    <cellStyle name="메모 9 2 2" xfId="2891" xr:uid="{00000000-0005-0000-0000-0000250E0000}"/>
    <cellStyle name="메모 9 2 2 2" xfId="2892" xr:uid="{00000000-0005-0000-0000-0000260E0000}"/>
    <cellStyle name="메모 9 2 2 2 2" xfId="18069" xr:uid="{00000000-0005-0000-0000-0000270E0000}"/>
    <cellStyle name="메모 9 2 2 3" xfId="2893" xr:uid="{00000000-0005-0000-0000-0000280E0000}"/>
    <cellStyle name="메모 9 2 3" xfId="2894" xr:uid="{00000000-0005-0000-0000-0000290E0000}"/>
    <cellStyle name="메모 9 2 3 2" xfId="2895" xr:uid="{00000000-0005-0000-0000-00002A0E0000}"/>
    <cellStyle name="메모 9 2 3 2 2" xfId="18070" xr:uid="{00000000-0005-0000-0000-00002B0E0000}"/>
    <cellStyle name="메모 9 2 3 3" xfId="2896" xr:uid="{00000000-0005-0000-0000-00002C0E0000}"/>
    <cellStyle name="메모 9 2 4" xfId="18071" xr:uid="{00000000-0005-0000-0000-00002D0E0000}"/>
    <cellStyle name="메모 9 2 5" xfId="18072" xr:uid="{00000000-0005-0000-0000-00002E0E0000}"/>
    <cellStyle name="메모 9 2_MUREX PL data" xfId="2897" xr:uid="{00000000-0005-0000-0000-00002F0E0000}"/>
    <cellStyle name="메모 9 3" xfId="2898" xr:uid="{00000000-0005-0000-0000-0000300E0000}"/>
    <cellStyle name="메모 9 3 2" xfId="18073" xr:uid="{00000000-0005-0000-0000-0000310E0000}"/>
    <cellStyle name="메모 9 3 3" xfId="18074" xr:uid="{00000000-0005-0000-0000-0000320E0000}"/>
    <cellStyle name="메모 9 4" xfId="2899" xr:uid="{00000000-0005-0000-0000-0000330E0000}"/>
    <cellStyle name="메모 9 4 2" xfId="2900" xr:uid="{00000000-0005-0000-0000-0000340E0000}"/>
    <cellStyle name="메모 9 4 2 2" xfId="18075" xr:uid="{00000000-0005-0000-0000-0000350E0000}"/>
    <cellStyle name="메모 9 4 2 3" xfId="18076" xr:uid="{00000000-0005-0000-0000-0000360E0000}"/>
    <cellStyle name="메모 9 4 3" xfId="18077" xr:uid="{00000000-0005-0000-0000-0000370E0000}"/>
    <cellStyle name="메모 9 4 4" xfId="18078" xr:uid="{00000000-0005-0000-0000-0000380E0000}"/>
    <cellStyle name="메모 9 5" xfId="2901" xr:uid="{00000000-0005-0000-0000-0000390E0000}"/>
    <cellStyle name="메모 9 5 2" xfId="2902" xr:uid="{00000000-0005-0000-0000-00003A0E0000}"/>
    <cellStyle name="메모 9 5 2 2" xfId="18079" xr:uid="{00000000-0005-0000-0000-00003B0E0000}"/>
    <cellStyle name="메모 9 5 2 3" xfId="18080" xr:uid="{00000000-0005-0000-0000-00003C0E0000}"/>
    <cellStyle name="메모 9 5 3" xfId="2903" xr:uid="{00000000-0005-0000-0000-00003D0E0000}"/>
    <cellStyle name="메모 9 5 4" xfId="18081" xr:uid="{00000000-0005-0000-0000-00003E0E0000}"/>
    <cellStyle name="메모 9 6" xfId="2904" xr:uid="{00000000-0005-0000-0000-00003F0E0000}"/>
    <cellStyle name="메모 9 6 2" xfId="18082" xr:uid="{00000000-0005-0000-0000-0000400E0000}"/>
    <cellStyle name="메모 9 6 3" xfId="18083" xr:uid="{00000000-0005-0000-0000-0000410E0000}"/>
    <cellStyle name="메모 9 7" xfId="18084" xr:uid="{00000000-0005-0000-0000-0000420E0000}"/>
    <cellStyle name="메모 9 8" xfId="18085" xr:uid="{00000000-0005-0000-0000-0000430E0000}"/>
    <cellStyle name="메모 9_Exotic" xfId="2905" xr:uid="{00000000-0005-0000-0000-0000440E0000}"/>
    <cellStyle name="메모 90" xfId="2906" xr:uid="{00000000-0005-0000-0000-0000450E0000}"/>
    <cellStyle name="메모 90 2" xfId="2907" xr:uid="{00000000-0005-0000-0000-0000460E0000}"/>
    <cellStyle name="메모 90 3" xfId="2908" xr:uid="{00000000-0005-0000-0000-0000470E0000}"/>
    <cellStyle name="메모 91" xfId="2909" xr:uid="{00000000-0005-0000-0000-0000480E0000}"/>
    <cellStyle name="메모 91 2" xfId="2910" xr:uid="{00000000-0005-0000-0000-0000490E0000}"/>
    <cellStyle name="메모 91 3" xfId="2911" xr:uid="{00000000-0005-0000-0000-00004A0E0000}"/>
    <cellStyle name="메모 92" xfId="2912" xr:uid="{00000000-0005-0000-0000-00004B0E0000}"/>
    <cellStyle name="메모 92 2" xfId="2913" xr:uid="{00000000-0005-0000-0000-00004C0E0000}"/>
    <cellStyle name="메모 92 3" xfId="2914" xr:uid="{00000000-0005-0000-0000-00004D0E0000}"/>
    <cellStyle name="메모 93" xfId="2915" xr:uid="{00000000-0005-0000-0000-00004E0E0000}"/>
    <cellStyle name="메모 93 2" xfId="2916" xr:uid="{00000000-0005-0000-0000-00004F0E0000}"/>
    <cellStyle name="메모 93 3" xfId="2917" xr:uid="{00000000-0005-0000-0000-0000500E0000}"/>
    <cellStyle name="메모 94" xfId="2918" xr:uid="{00000000-0005-0000-0000-0000510E0000}"/>
    <cellStyle name="메모 94 2" xfId="2919" xr:uid="{00000000-0005-0000-0000-0000520E0000}"/>
    <cellStyle name="메모 94 3" xfId="2920" xr:uid="{00000000-0005-0000-0000-0000530E0000}"/>
    <cellStyle name="메모 95" xfId="2921" xr:uid="{00000000-0005-0000-0000-0000540E0000}"/>
    <cellStyle name="메모 95 2" xfId="2922" xr:uid="{00000000-0005-0000-0000-0000550E0000}"/>
    <cellStyle name="메모 95 3" xfId="2923" xr:uid="{00000000-0005-0000-0000-0000560E0000}"/>
    <cellStyle name="메모 96" xfId="2924" xr:uid="{00000000-0005-0000-0000-0000570E0000}"/>
    <cellStyle name="메모 96 2" xfId="2925" xr:uid="{00000000-0005-0000-0000-0000580E0000}"/>
    <cellStyle name="메모 96 3" xfId="2926" xr:uid="{00000000-0005-0000-0000-0000590E0000}"/>
    <cellStyle name="메모 97" xfId="2927" xr:uid="{00000000-0005-0000-0000-00005A0E0000}"/>
    <cellStyle name="메모 97 2" xfId="2928" xr:uid="{00000000-0005-0000-0000-00005B0E0000}"/>
    <cellStyle name="메모 97 3" xfId="2929" xr:uid="{00000000-0005-0000-0000-00005C0E0000}"/>
    <cellStyle name="메모 98" xfId="2930" xr:uid="{00000000-0005-0000-0000-00005D0E0000}"/>
    <cellStyle name="메모 98 2" xfId="2931" xr:uid="{00000000-0005-0000-0000-00005E0E0000}"/>
    <cellStyle name="메모 98 3" xfId="2932" xr:uid="{00000000-0005-0000-0000-00005F0E0000}"/>
    <cellStyle name="메모 99" xfId="2933" xr:uid="{00000000-0005-0000-0000-0000600E0000}"/>
    <cellStyle name="메모 99 2" xfId="2934" xr:uid="{00000000-0005-0000-0000-0000610E0000}"/>
    <cellStyle name="메모 99 3" xfId="2935" xr:uid="{00000000-0005-0000-0000-0000620E0000}"/>
    <cellStyle name="믅됞 [0.00]_PRODUCT DETAIL Q1" xfId="2936" xr:uid="{00000000-0005-0000-0000-0000630E0000}"/>
    <cellStyle name="믅됞_PRODUCT DETAIL Q1" xfId="2937" xr:uid="{00000000-0005-0000-0000-0000640E0000}"/>
    <cellStyle name="백분율" xfId="1" builtinId="5" hidden="1"/>
    <cellStyle name="백분율 2" xfId="2938" xr:uid="{00000000-0005-0000-0000-0000660E0000}"/>
    <cellStyle name="백분율 2 2" xfId="2939" xr:uid="{00000000-0005-0000-0000-0000670E0000}"/>
    <cellStyle name="백분율 2 2 2" xfId="2940" xr:uid="{00000000-0005-0000-0000-0000680E0000}"/>
    <cellStyle name="백분율 2 3" xfId="2941" xr:uid="{00000000-0005-0000-0000-0000690E0000}"/>
    <cellStyle name="백분율 2 4" xfId="2942" xr:uid="{00000000-0005-0000-0000-00006A0E0000}"/>
    <cellStyle name="백분율 2 5" xfId="2943" xr:uid="{00000000-0005-0000-0000-00006B0E0000}"/>
    <cellStyle name="백분율 3" xfId="2944" xr:uid="{00000000-0005-0000-0000-00006C0E0000}"/>
    <cellStyle name="백분율 3 2" xfId="2945" xr:uid="{00000000-0005-0000-0000-00006D0E0000}"/>
    <cellStyle name="백분율 3 3" xfId="2946" xr:uid="{00000000-0005-0000-0000-00006E0E0000}"/>
    <cellStyle name="백분율 3 3 2" xfId="18343" xr:uid="{00000000-0005-0000-0000-00006F0E0000}"/>
    <cellStyle name="백분율 3 4" xfId="2947" xr:uid="{00000000-0005-0000-0000-0000700E0000}"/>
    <cellStyle name="백분율 3 4 2" xfId="18511" xr:uid="{00000000-0005-0000-0000-0000710E0000}"/>
    <cellStyle name="백분율 3 5" xfId="17546" xr:uid="{00000000-0005-0000-0000-0000720E0000}"/>
    <cellStyle name="백분율 4" xfId="17544" xr:uid="{00000000-0005-0000-0000-0000730E0000}"/>
    <cellStyle name="백분율 4 2" xfId="17647" xr:uid="{00000000-0005-0000-0000-0000740E0000}"/>
    <cellStyle name="백분율 4 3" xfId="18341" xr:uid="{00000000-0005-0000-0000-0000750E0000}"/>
    <cellStyle name="백분율 4 4" xfId="18509" xr:uid="{00000000-0005-0000-0000-0000760E0000}"/>
    <cellStyle name="백분율 5" xfId="17685" xr:uid="{00000000-0005-0000-0000-0000770E0000}"/>
    <cellStyle name="백분율 6" xfId="18249" xr:uid="{00000000-0005-0000-0000-0000780E0000}"/>
    <cellStyle name="백분율 7" xfId="18456" xr:uid="{00000000-0005-0000-0000-0000790E0000}"/>
    <cellStyle name="백분율 8" xfId="18656" xr:uid="{00000000-0005-0000-0000-00007A0E0000}"/>
    <cellStyle name="보고서" xfId="2948" xr:uid="{00000000-0005-0000-0000-00007B0E0000}"/>
    <cellStyle name="보통" xfId="13" builtinId="28" hidden="1"/>
    <cellStyle name="보통 10" xfId="2949" xr:uid="{00000000-0005-0000-0000-00007D0E0000}"/>
    <cellStyle name="보통 10 2" xfId="2950" xr:uid="{00000000-0005-0000-0000-00007E0E0000}"/>
    <cellStyle name="보통 10 2 2" xfId="2951" xr:uid="{00000000-0005-0000-0000-00007F0E0000}"/>
    <cellStyle name="보통 10 2 3" xfId="2952" xr:uid="{00000000-0005-0000-0000-0000800E0000}"/>
    <cellStyle name="보통 10 3" xfId="2953" xr:uid="{00000000-0005-0000-0000-0000810E0000}"/>
    <cellStyle name="보통 10 3 2" xfId="2954" xr:uid="{00000000-0005-0000-0000-0000820E0000}"/>
    <cellStyle name="보통 10 3 3" xfId="2955" xr:uid="{00000000-0005-0000-0000-0000830E0000}"/>
    <cellStyle name="보통 10_MUREX PL data" xfId="2956" xr:uid="{00000000-0005-0000-0000-0000840E0000}"/>
    <cellStyle name="보통 11" xfId="2957" xr:uid="{00000000-0005-0000-0000-0000850E0000}"/>
    <cellStyle name="보통 11 2" xfId="2958" xr:uid="{00000000-0005-0000-0000-0000860E0000}"/>
    <cellStyle name="보통 11 2 2" xfId="2959" xr:uid="{00000000-0005-0000-0000-0000870E0000}"/>
    <cellStyle name="보통 11 2 3" xfId="2960" xr:uid="{00000000-0005-0000-0000-0000880E0000}"/>
    <cellStyle name="보통 11 3" xfId="2961" xr:uid="{00000000-0005-0000-0000-0000890E0000}"/>
    <cellStyle name="보통 11 3 2" xfId="2962" xr:uid="{00000000-0005-0000-0000-00008A0E0000}"/>
    <cellStyle name="보통 11 3 3" xfId="2963" xr:uid="{00000000-0005-0000-0000-00008B0E0000}"/>
    <cellStyle name="보통 11_MUREX PL data" xfId="2964" xr:uid="{00000000-0005-0000-0000-00008C0E0000}"/>
    <cellStyle name="보통 12" xfId="2965" xr:uid="{00000000-0005-0000-0000-00008D0E0000}"/>
    <cellStyle name="보통 12 2" xfId="2966" xr:uid="{00000000-0005-0000-0000-00008E0E0000}"/>
    <cellStyle name="보통 12 3" xfId="2967" xr:uid="{00000000-0005-0000-0000-00008F0E0000}"/>
    <cellStyle name="보통 13" xfId="2968" xr:uid="{00000000-0005-0000-0000-0000900E0000}"/>
    <cellStyle name="보통 13 2" xfId="2969" xr:uid="{00000000-0005-0000-0000-0000910E0000}"/>
    <cellStyle name="보통 14" xfId="2970" xr:uid="{00000000-0005-0000-0000-0000920E0000}"/>
    <cellStyle name="보통 14 2" xfId="2971" xr:uid="{00000000-0005-0000-0000-0000930E0000}"/>
    <cellStyle name="보통 15" xfId="2972" xr:uid="{00000000-0005-0000-0000-0000940E0000}"/>
    <cellStyle name="보통 2" xfId="2973" xr:uid="{00000000-0005-0000-0000-0000950E0000}"/>
    <cellStyle name="보통 2 2" xfId="17648" xr:uid="{00000000-0005-0000-0000-0000960E0000}"/>
    <cellStyle name="보통 2 2 2" xfId="18439" xr:uid="{00000000-0005-0000-0000-0000970E0000}"/>
    <cellStyle name="보통 2 2 3" xfId="18583" xr:uid="{00000000-0005-0000-0000-0000980E0000}"/>
    <cellStyle name="보통 2 3" xfId="18086" xr:uid="{00000000-0005-0000-0000-0000990E0000}"/>
    <cellStyle name="보통 2 4" xfId="18087" xr:uid="{00000000-0005-0000-0000-00009A0E0000}"/>
    <cellStyle name="보통 2 5" xfId="18281" xr:uid="{00000000-0005-0000-0000-00009B0E0000}"/>
    <cellStyle name="보통 2 6" xfId="17480" xr:uid="{00000000-0005-0000-0000-00009C0E0000}"/>
    <cellStyle name="보통 3" xfId="2974" xr:uid="{00000000-0005-0000-0000-00009D0E0000}"/>
    <cellStyle name="보통 3 2" xfId="17649" xr:uid="{00000000-0005-0000-0000-00009E0E0000}"/>
    <cellStyle name="보통 3 2 2" xfId="18227" xr:uid="{00000000-0005-0000-0000-00009F0E0000}"/>
    <cellStyle name="보통 3 3" xfId="18321" xr:uid="{00000000-0005-0000-0000-0000A00E0000}"/>
    <cellStyle name="보통 3 4" xfId="18488" xr:uid="{00000000-0005-0000-0000-0000A10E0000}"/>
    <cellStyle name="보통 3 5" xfId="17520" xr:uid="{00000000-0005-0000-0000-0000A20E0000}"/>
    <cellStyle name="보통 4" xfId="2975" xr:uid="{00000000-0005-0000-0000-0000A30E0000}"/>
    <cellStyle name="보통 4 2" xfId="2976" xr:uid="{00000000-0005-0000-0000-0000A40E0000}"/>
    <cellStyle name="보통 4 3" xfId="2977" xr:uid="{00000000-0005-0000-0000-0000A50E0000}"/>
    <cellStyle name="보통 4 4" xfId="18372" xr:uid="{00000000-0005-0000-0000-0000A60E0000}"/>
    <cellStyle name="보통 4 5" xfId="18540" xr:uid="{00000000-0005-0000-0000-0000A70E0000}"/>
    <cellStyle name="보통 4 6" xfId="17575" xr:uid="{00000000-0005-0000-0000-0000A80E0000}"/>
    <cellStyle name="보통 5" xfId="2978" xr:uid="{00000000-0005-0000-0000-0000A90E0000}"/>
    <cellStyle name="보통 5 2" xfId="2979" xr:uid="{00000000-0005-0000-0000-0000AA0E0000}"/>
    <cellStyle name="보통 5 3" xfId="2980" xr:uid="{00000000-0005-0000-0000-0000AB0E0000}"/>
    <cellStyle name="보통 6" xfId="2981" xr:uid="{00000000-0005-0000-0000-0000AC0E0000}"/>
    <cellStyle name="보통 6 2" xfId="2982" xr:uid="{00000000-0005-0000-0000-0000AD0E0000}"/>
    <cellStyle name="보통 6 3" xfId="2983" xr:uid="{00000000-0005-0000-0000-0000AE0E0000}"/>
    <cellStyle name="보통 7" xfId="2984" xr:uid="{00000000-0005-0000-0000-0000AF0E0000}"/>
    <cellStyle name="보통 7 2" xfId="2985" xr:uid="{00000000-0005-0000-0000-0000B00E0000}"/>
    <cellStyle name="보통 7 2 2" xfId="2986" xr:uid="{00000000-0005-0000-0000-0000B10E0000}"/>
    <cellStyle name="보통 7 2 3" xfId="2987" xr:uid="{00000000-0005-0000-0000-0000B20E0000}"/>
    <cellStyle name="보통 7 3" xfId="2988" xr:uid="{00000000-0005-0000-0000-0000B30E0000}"/>
    <cellStyle name="보통 7 3 2" xfId="2989" xr:uid="{00000000-0005-0000-0000-0000B40E0000}"/>
    <cellStyle name="보통 7 3 3" xfId="2990" xr:uid="{00000000-0005-0000-0000-0000B50E0000}"/>
    <cellStyle name="보통 7_MUREX PL data" xfId="2991" xr:uid="{00000000-0005-0000-0000-0000B60E0000}"/>
    <cellStyle name="보통 8" xfId="2992" xr:uid="{00000000-0005-0000-0000-0000B70E0000}"/>
    <cellStyle name="보통 8 2" xfId="2993" xr:uid="{00000000-0005-0000-0000-0000B80E0000}"/>
    <cellStyle name="보통 8 2 2" xfId="2994" xr:uid="{00000000-0005-0000-0000-0000B90E0000}"/>
    <cellStyle name="보통 8 2 3" xfId="2995" xr:uid="{00000000-0005-0000-0000-0000BA0E0000}"/>
    <cellStyle name="보통 8 3" xfId="2996" xr:uid="{00000000-0005-0000-0000-0000BB0E0000}"/>
    <cellStyle name="보통 8 3 2" xfId="2997" xr:uid="{00000000-0005-0000-0000-0000BC0E0000}"/>
    <cellStyle name="보통 8 3 3" xfId="2998" xr:uid="{00000000-0005-0000-0000-0000BD0E0000}"/>
    <cellStyle name="보통 8_MUREX PL data" xfId="2999" xr:uid="{00000000-0005-0000-0000-0000BE0E0000}"/>
    <cellStyle name="보통 9" xfId="3000" xr:uid="{00000000-0005-0000-0000-0000BF0E0000}"/>
    <cellStyle name="보통 9 2" xfId="3001" xr:uid="{00000000-0005-0000-0000-0000C00E0000}"/>
    <cellStyle name="보통 9 2 2" xfId="3002" xr:uid="{00000000-0005-0000-0000-0000C10E0000}"/>
    <cellStyle name="보통 9 2 3" xfId="3003" xr:uid="{00000000-0005-0000-0000-0000C20E0000}"/>
    <cellStyle name="보통 9 3" xfId="3004" xr:uid="{00000000-0005-0000-0000-0000C30E0000}"/>
    <cellStyle name="보통 9 3 2" xfId="3005" xr:uid="{00000000-0005-0000-0000-0000C40E0000}"/>
    <cellStyle name="보통 9 3 3" xfId="3006" xr:uid="{00000000-0005-0000-0000-0000C50E0000}"/>
    <cellStyle name="보통 9_MUREX PL data" xfId="3007" xr:uid="{00000000-0005-0000-0000-0000C60E0000}"/>
    <cellStyle name="뷭?" xfId="3008" xr:uid="{00000000-0005-0000-0000-0000C70E0000}"/>
    <cellStyle name="뷭? 2" xfId="3009" xr:uid="{00000000-0005-0000-0000-0000C80E0000}"/>
    <cellStyle name="뷭? 2 2" xfId="3010" xr:uid="{00000000-0005-0000-0000-0000C90E0000}"/>
    <cellStyle name="뷭? 2 3" xfId="3011" xr:uid="{00000000-0005-0000-0000-0000CA0E0000}"/>
    <cellStyle name="뷭? 2 3 2" xfId="3012" xr:uid="{00000000-0005-0000-0000-0000CB0E0000}"/>
    <cellStyle name="뷭? 2 4" xfId="3013" xr:uid="{00000000-0005-0000-0000-0000CC0E0000}"/>
    <cellStyle name="뷭? 2 4 2" xfId="3014" xr:uid="{00000000-0005-0000-0000-0000CD0E0000}"/>
    <cellStyle name="뷭? 2 5" xfId="3015" xr:uid="{00000000-0005-0000-0000-0000CE0E0000}"/>
    <cellStyle name="뷭? 2 5 2" xfId="3016" xr:uid="{00000000-0005-0000-0000-0000CF0E0000}"/>
    <cellStyle name="뷭? 2 6" xfId="3017" xr:uid="{00000000-0005-0000-0000-0000D00E0000}"/>
    <cellStyle name="뷭? 2 6 2" xfId="3018" xr:uid="{00000000-0005-0000-0000-0000D10E0000}"/>
    <cellStyle name="뷭? 2 7" xfId="3019" xr:uid="{00000000-0005-0000-0000-0000D20E0000}"/>
    <cellStyle name="뷭? 3" xfId="3020" xr:uid="{00000000-0005-0000-0000-0000D30E0000}"/>
    <cellStyle name="뷭? 3 2" xfId="3021" xr:uid="{00000000-0005-0000-0000-0000D40E0000}"/>
    <cellStyle name="뷭? 3 2 2" xfId="3022" xr:uid="{00000000-0005-0000-0000-0000D50E0000}"/>
    <cellStyle name="뷭? 3 3" xfId="3023" xr:uid="{00000000-0005-0000-0000-0000D60E0000}"/>
    <cellStyle name="뷭? 3 3 2" xfId="3024" xr:uid="{00000000-0005-0000-0000-0000D70E0000}"/>
    <cellStyle name="뷭? 3 4" xfId="3025" xr:uid="{00000000-0005-0000-0000-0000D80E0000}"/>
    <cellStyle name="뷭? 3 4 2" xfId="3026" xr:uid="{00000000-0005-0000-0000-0000D90E0000}"/>
    <cellStyle name="뷭? 3 5" xfId="3027" xr:uid="{00000000-0005-0000-0000-0000DA0E0000}"/>
    <cellStyle name="뷭? 3 5 2" xfId="3028" xr:uid="{00000000-0005-0000-0000-0000DB0E0000}"/>
    <cellStyle name="뷭? 3 6" xfId="3029" xr:uid="{00000000-0005-0000-0000-0000DC0E0000}"/>
    <cellStyle name="뷭? 4" xfId="3030" xr:uid="{00000000-0005-0000-0000-0000DD0E0000}"/>
    <cellStyle name="뷭? 4 2" xfId="3031" xr:uid="{00000000-0005-0000-0000-0000DE0E0000}"/>
    <cellStyle name="뷭?_BOOKSHIP" xfId="3032" xr:uid="{00000000-0005-0000-0000-0000DF0E0000}"/>
    <cellStyle name="새귑[0]_롤痰삠悧 " xfId="3033" xr:uid="{00000000-0005-0000-0000-0000E00E0000}"/>
    <cellStyle name="새귑_롤痰삠悧 " xfId="3034" xr:uid="{00000000-0005-0000-0000-0000E10E0000}"/>
    <cellStyle name="설명 텍스트" xfId="21" builtinId="53" hidden="1"/>
    <cellStyle name="설명 텍스트 10" xfId="3035" xr:uid="{00000000-0005-0000-0000-0000E30E0000}"/>
    <cellStyle name="설명 텍스트 10 2" xfId="3036" xr:uid="{00000000-0005-0000-0000-0000E40E0000}"/>
    <cellStyle name="설명 텍스트 10 2 2" xfId="3037" xr:uid="{00000000-0005-0000-0000-0000E50E0000}"/>
    <cellStyle name="설명 텍스트 10 2 3" xfId="3038" xr:uid="{00000000-0005-0000-0000-0000E60E0000}"/>
    <cellStyle name="설명 텍스트 10 3" xfId="3039" xr:uid="{00000000-0005-0000-0000-0000E70E0000}"/>
    <cellStyle name="설명 텍스트 10 3 2" xfId="3040" xr:uid="{00000000-0005-0000-0000-0000E80E0000}"/>
    <cellStyle name="설명 텍스트 10 3 3" xfId="3041" xr:uid="{00000000-0005-0000-0000-0000E90E0000}"/>
    <cellStyle name="설명 텍스트 10_MUREX PL data" xfId="3042" xr:uid="{00000000-0005-0000-0000-0000EA0E0000}"/>
    <cellStyle name="설명 텍스트 11" xfId="3043" xr:uid="{00000000-0005-0000-0000-0000EB0E0000}"/>
    <cellStyle name="설명 텍스트 11 2" xfId="3044" xr:uid="{00000000-0005-0000-0000-0000EC0E0000}"/>
    <cellStyle name="설명 텍스트 11 2 2" xfId="3045" xr:uid="{00000000-0005-0000-0000-0000ED0E0000}"/>
    <cellStyle name="설명 텍스트 11 2 3" xfId="3046" xr:uid="{00000000-0005-0000-0000-0000EE0E0000}"/>
    <cellStyle name="설명 텍스트 11 3" xfId="3047" xr:uid="{00000000-0005-0000-0000-0000EF0E0000}"/>
    <cellStyle name="설명 텍스트 11 3 2" xfId="3048" xr:uid="{00000000-0005-0000-0000-0000F00E0000}"/>
    <cellStyle name="설명 텍스트 11 3 3" xfId="3049" xr:uid="{00000000-0005-0000-0000-0000F10E0000}"/>
    <cellStyle name="설명 텍스트 11_MUREX PL data" xfId="3050" xr:uid="{00000000-0005-0000-0000-0000F20E0000}"/>
    <cellStyle name="설명 텍스트 12" xfId="3051" xr:uid="{00000000-0005-0000-0000-0000F30E0000}"/>
    <cellStyle name="설명 텍스트 12 2" xfId="3052" xr:uid="{00000000-0005-0000-0000-0000F40E0000}"/>
    <cellStyle name="설명 텍스트 12 3" xfId="3053" xr:uid="{00000000-0005-0000-0000-0000F50E0000}"/>
    <cellStyle name="설명 텍스트 13" xfId="3054" xr:uid="{00000000-0005-0000-0000-0000F60E0000}"/>
    <cellStyle name="설명 텍스트 13 2" xfId="3055" xr:uid="{00000000-0005-0000-0000-0000F70E0000}"/>
    <cellStyle name="설명 텍스트 14" xfId="3056" xr:uid="{00000000-0005-0000-0000-0000F80E0000}"/>
    <cellStyle name="설명 텍스트 14 2" xfId="3057" xr:uid="{00000000-0005-0000-0000-0000F90E0000}"/>
    <cellStyle name="설명 텍스트 15" xfId="3058" xr:uid="{00000000-0005-0000-0000-0000FA0E0000}"/>
    <cellStyle name="설명 텍스트 2" xfId="3059" xr:uid="{00000000-0005-0000-0000-0000FB0E0000}"/>
    <cellStyle name="설명 텍스트 2 2" xfId="17650" xr:uid="{00000000-0005-0000-0000-0000FC0E0000}"/>
    <cellStyle name="설명 텍스트 2 2 2" xfId="18440" xr:uid="{00000000-0005-0000-0000-0000FD0E0000}"/>
    <cellStyle name="설명 텍스트 2 2 3" xfId="18584" xr:uid="{00000000-0005-0000-0000-0000FE0E0000}"/>
    <cellStyle name="설명 텍스트 2 3" xfId="18088" xr:uid="{00000000-0005-0000-0000-0000FF0E0000}"/>
    <cellStyle name="설명 텍스트 2 4" xfId="18089" xr:uid="{00000000-0005-0000-0000-0000000F0000}"/>
    <cellStyle name="설명 텍스트 2 5" xfId="18282" xr:uid="{00000000-0005-0000-0000-0000010F0000}"/>
    <cellStyle name="설명 텍스트 2 6" xfId="17481" xr:uid="{00000000-0005-0000-0000-0000020F0000}"/>
    <cellStyle name="설명 텍스트 3" xfId="3060" xr:uid="{00000000-0005-0000-0000-0000030F0000}"/>
    <cellStyle name="설명 텍스트 3 2" xfId="17651" xr:uid="{00000000-0005-0000-0000-0000040F0000}"/>
    <cellStyle name="설명 텍스트 3 2 2" xfId="18228" xr:uid="{00000000-0005-0000-0000-0000050F0000}"/>
    <cellStyle name="설명 텍스트 3 3" xfId="18322" xr:uid="{00000000-0005-0000-0000-0000060F0000}"/>
    <cellStyle name="설명 텍스트 3 4" xfId="18489" xr:uid="{00000000-0005-0000-0000-0000070F0000}"/>
    <cellStyle name="설명 텍스트 3 5" xfId="17521" xr:uid="{00000000-0005-0000-0000-0000080F0000}"/>
    <cellStyle name="설명 텍스트 4" xfId="3061" xr:uid="{00000000-0005-0000-0000-0000090F0000}"/>
    <cellStyle name="설명 텍스트 4 2" xfId="3062" xr:uid="{00000000-0005-0000-0000-00000A0F0000}"/>
    <cellStyle name="설명 텍스트 4 3" xfId="3063" xr:uid="{00000000-0005-0000-0000-00000B0F0000}"/>
    <cellStyle name="설명 텍스트 4 4" xfId="18373" xr:uid="{00000000-0005-0000-0000-00000C0F0000}"/>
    <cellStyle name="설명 텍스트 4 5" xfId="18541" xr:uid="{00000000-0005-0000-0000-00000D0F0000}"/>
    <cellStyle name="설명 텍스트 4 6" xfId="17576" xr:uid="{00000000-0005-0000-0000-00000E0F0000}"/>
    <cellStyle name="설명 텍스트 5" xfId="3064" xr:uid="{00000000-0005-0000-0000-00000F0F0000}"/>
    <cellStyle name="설명 텍스트 5 2" xfId="3065" xr:uid="{00000000-0005-0000-0000-0000100F0000}"/>
    <cellStyle name="설명 텍스트 5 3" xfId="3066" xr:uid="{00000000-0005-0000-0000-0000110F0000}"/>
    <cellStyle name="설명 텍스트 6" xfId="3067" xr:uid="{00000000-0005-0000-0000-0000120F0000}"/>
    <cellStyle name="설명 텍스트 6 2" xfId="3068" xr:uid="{00000000-0005-0000-0000-0000130F0000}"/>
    <cellStyle name="설명 텍스트 6 3" xfId="3069" xr:uid="{00000000-0005-0000-0000-0000140F0000}"/>
    <cellStyle name="설명 텍스트 7" xfId="3070" xr:uid="{00000000-0005-0000-0000-0000150F0000}"/>
    <cellStyle name="설명 텍스트 7 2" xfId="3071" xr:uid="{00000000-0005-0000-0000-0000160F0000}"/>
    <cellStyle name="설명 텍스트 7 2 2" xfId="3072" xr:uid="{00000000-0005-0000-0000-0000170F0000}"/>
    <cellStyle name="설명 텍스트 7 2 3" xfId="3073" xr:uid="{00000000-0005-0000-0000-0000180F0000}"/>
    <cellStyle name="설명 텍스트 7 3" xfId="3074" xr:uid="{00000000-0005-0000-0000-0000190F0000}"/>
    <cellStyle name="설명 텍스트 7 3 2" xfId="3075" xr:uid="{00000000-0005-0000-0000-00001A0F0000}"/>
    <cellStyle name="설명 텍스트 7 3 3" xfId="3076" xr:uid="{00000000-0005-0000-0000-00001B0F0000}"/>
    <cellStyle name="설명 텍스트 7_MUREX PL data" xfId="3077" xr:uid="{00000000-0005-0000-0000-00001C0F0000}"/>
    <cellStyle name="설명 텍스트 8" xfId="3078" xr:uid="{00000000-0005-0000-0000-00001D0F0000}"/>
    <cellStyle name="설명 텍스트 8 2" xfId="3079" xr:uid="{00000000-0005-0000-0000-00001E0F0000}"/>
    <cellStyle name="설명 텍스트 8 2 2" xfId="3080" xr:uid="{00000000-0005-0000-0000-00001F0F0000}"/>
    <cellStyle name="설명 텍스트 8 2 3" xfId="3081" xr:uid="{00000000-0005-0000-0000-0000200F0000}"/>
    <cellStyle name="설명 텍스트 8 3" xfId="3082" xr:uid="{00000000-0005-0000-0000-0000210F0000}"/>
    <cellStyle name="설명 텍스트 8 3 2" xfId="3083" xr:uid="{00000000-0005-0000-0000-0000220F0000}"/>
    <cellStyle name="설명 텍스트 8 3 3" xfId="3084" xr:uid="{00000000-0005-0000-0000-0000230F0000}"/>
    <cellStyle name="설명 텍스트 8_MUREX PL data" xfId="3085" xr:uid="{00000000-0005-0000-0000-0000240F0000}"/>
    <cellStyle name="설명 텍스트 9" xfId="3086" xr:uid="{00000000-0005-0000-0000-0000250F0000}"/>
    <cellStyle name="설명 텍스트 9 2" xfId="3087" xr:uid="{00000000-0005-0000-0000-0000260F0000}"/>
    <cellStyle name="설명 텍스트 9 2 2" xfId="3088" xr:uid="{00000000-0005-0000-0000-0000270F0000}"/>
    <cellStyle name="설명 텍스트 9 2 3" xfId="3089" xr:uid="{00000000-0005-0000-0000-0000280F0000}"/>
    <cellStyle name="설명 텍스트 9 3" xfId="3090" xr:uid="{00000000-0005-0000-0000-0000290F0000}"/>
    <cellStyle name="설명 텍스트 9 3 2" xfId="3091" xr:uid="{00000000-0005-0000-0000-00002A0F0000}"/>
    <cellStyle name="설명 텍스트 9 3 3" xfId="3092" xr:uid="{00000000-0005-0000-0000-00002B0F0000}"/>
    <cellStyle name="설명 텍스트 9_MUREX PL data" xfId="3093" xr:uid="{00000000-0005-0000-0000-00002C0F0000}"/>
    <cellStyle name="셀 확인" xfId="18" builtinId="23" hidden="1"/>
    <cellStyle name="셀 확인 10" xfId="3094" xr:uid="{00000000-0005-0000-0000-00002E0F0000}"/>
    <cellStyle name="셀 확인 10 2" xfId="3095" xr:uid="{00000000-0005-0000-0000-00002F0F0000}"/>
    <cellStyle name="셀 확인 10 2 2" xfId="3096" xr:uid="{00000000-0005-0000-0000-0000300F0000}"/>
    <cellStyle name="셀 확인 10 2 3" xfId="3097" xr:uid="{00000000-0005-0000-0000-0000310F0000}"/>
    <cellStyle name="셀 확인 10 3" xfId="3098" xr:uid="{00000000-0005-0000-0000-0000320F0000}"/>
    <cellStyle name="셀 확인 10 3 2" xfId="3099" xr:uid="{00000000-0005-0000-0000-0000330F0000}"/>
    <cellStyle name="셀 확인 10 3 3" xfId="3100" xr:uid="{00000000-0005-0000-0000-0000340F0000}"/>
    <cellStyle name="셀 확인 10_MUREX PL data" xfId="3101" xr:uid="{00000000-0005-0000-0000-0000350F0000}"/>
    <cellStyle name="셀 확인 11" xfId="3102" xr:uid="{00000000-0005-0000-0000-0000360F0000}"/>
    <cellStyle name="셀 확인 11 2" xfId="3103" xr:uid="{00000000-0005-0000-0000-0000370F0000}"/>
    <cellStyle name="셀 확인 11 2 2" xfId="3104" xr:uid="{00000000-0005-0000-0000-0000380F0000}"/>
    <cellStyle name="셀 확인 11 2 3" xfId="3105" xr:uid="{00000000-0005-0000-0000-0000390F0000}"/>
    <cellStyle name="셀 확인 11 3" xfId="3106" xr:uid="{00000000-0005-0000-0000-00003A0F0000}"/>
    <cellStyle name="셀 확인 11 3 2" xfId="3107" xr:uid="{00000000-0005-0000-0000-00003B0F0000}"/>
    <cellStyle name="셀 확인 11 3 3" xfId="3108" xr:uid="{00000000-0005-0000-0000-00003C0F0000}"/>
    <cellStyle name="셀 확인 11_MUREX PL data" xfId="3109" xr:uid="{00000000-0005-0000-0000-00003D0F0000}"/>
    <cellStyle name="셀 확인 12" xfId="3110" xr:uid="{00000000-0005-0000-0000-00003E0F0000}"/>
    <cellStyle name="셀 확인 12 2" xfId="3111" xr:uid="{00000000-0005-0000-0000-00003F0F0000}"/>
    <cellStyle name="셀 확인 12 3" xfId="3112" xr:uid="{00000000-0005-0000-0000-0000400F0000}"/>
    <cellStyle name="셀 확인 13" xfId="3113" xr:uid="{00000000-0005-0000-0000-0000410F0000}"/>
    <cellStyle name="셀 확인 13 2" xfId="3114" xr:uid="{00000000-0005-0000-0000-0000420F0000}"/>
    <cellStyle name="셀 확인 14" xfId="3115" xr:uid="{00000000-0005-0000-0000-0000430F0000}"/>
    <cellStyle name="셀 확인 14 2" xfId="3116" xr:uid="{00000000-0005-0000-0000-0000440F0000}"/>
    <cellStyle name="셀 확인 15" xfId="3117" xr:uid="{00000000-0005-0000-0000-0000450F0000}"/>
    <cellStyle name="셀 확인 2" xfId="3118" xr:uid="{00000000-0005-0000-0000-0000460F0000}"/>
    <cellStyle name="셀 확인 2 2" xfId="17652" xr:uid="{00000000-0005-0000-0000-0000470F0000}"/>
    <cellStyle name="셀 확인 2 2 2" xfId="18441" xr:uid="{00000000-0005-0000-0000-0000480F0000}"/>
    <cellStyle name="셀 확인 2 2 3" xfId="18585" xr:uid="{00000000-0005-0000-0000-0000490F0000}"/>
    <cellStyle name="셀 확인 2 3" xfId="18090" xr:uid="{00000000-0005-0000-0000-00004A0F0000}"/>
    <cellStyle name="셀 확인 2 4" xfId="18091" xr:uid="{00000000-0005-0000-0000-00004B0F0000}"/>
    <cellStyle name="셀 확인 2 5" xfId="18283" xr:uid="{00000000-0005-0000-0000-00004C0F0000}"/>
    <cellStyle name="셀 확인 2 6" xfId="17482" xr:uid="{00000000-0005-0000-0000-00004D0F0000}"/>
    <cellStyle name="셀 확인 3" xfId="3119" xr:uid="{00000000-0005-0000-0000-00004E0F0000}"/>
    <cellStyle name="셀 확인 3 2" xfId="17653" xr:uid="{00000000-0005-0000-0000-00004F0F0000}"/>
    <cellStyle name="셀 확인 3 2 2" xfId="18229" xr:uid="{00000000-0005-0000-0000-0000500F0000}"/>
    <cellStyle name="셀 확인 3 3" xfId="18323" xr:uid="{00000000-0005-0000-0000-0000510F0000}"/>
    <cellStyle name="셀 확인 3 4" xfId="18490" xr:uid="{00000000-0005-0000-0000-0000520F0000}"/>
    <cellStyle name="셀 확인 3 5" xfId="17522" xr:uid="{00000000-0005-0000-0000-0000530F0000}"/>
    <cellStyle name="셀 확인 4" xfId="3120" xr:uid="{00000000-0005-0000-0000-0000540F0000}"/>
    <cellStyle name="셀 확인 4 2" xfId="3121" xr:uid="{00000000-0005-0000-0000-0000550F0000}"/>
    <cellStyle name="셀 확인 4 3" xfId="3122" xr:uid="{00000000-0005-0000-0000-0000560F0000}"/>
    <cellStyle name="셀 확인 4 4" xfId="18374" xr:uid="{00000000-0005-0000-0000-0000570F0000}"/>
    <cellStyle name="셀 확인 4 5" xfId="18542" xr:uid="{00000000-0005-0000-0000-0000580F0000}"/>
    <cellStyle name="셀 확인 4 6" xfId="17577" xr:uid="{00000000-0005-0000-0000-0000590F0000}"/>
    <cellStyle name="셀 확인 5" xfId="3123" xr:uid="{00000000-0005-0000-0000-00005A0F0000}"/>
    <cellStyle name="셀 확인 5 2" xfId="3124" xr:uid="{00000000-0005-0000-0000-00005B0F0000}"/>
    <cellStyle name="셀 확인 5 3" xfId="3125" xr:uid="{00000000-0005-0000-0000-00005C0F0000}"/>
    <cellStyle name="셀 확인 6" xfId="3126" xr:uid="{00000000-0005-0000-0000-00005D0F0000}"/>
    <cellStyle name="셀 확인 6 2" xfId="3127" xr:uid="{00000000-0005-0000-0000-00005E0F0000}"/>
    <cellStyle name="셀 확인 6 3" xfId="3128" xr:uid="{00000000-0005-0000-0000-00005F0F0000}"/>
    <cellStyle name="셀 확인 7" xfId="3129" xr:uid="{00000000-0005-0000-0000-0000600F0000}"/>
    <cellStyle name="셀 확인 7 2" xfId="3130" xr:uid="{00000000-0005-0000-0000-0000610F0000}"/>
    <cellStyle name="셀 확인 7 2 2" xfId="3131" xr:uid="{00000000-0005-0000-0000-0000620F0000}"/>
    <cellStyle name="셀 확인 7 2 3" xfId="3132" xr:uid="{00000000-0005-0000-0000-0000630F0000}"/>
    <cellStyle name="셀 확인 7 3" xfId="3133" xr:uid="{00000000-0005-0000-0000-0000640F0000}"/>
    <cellStyle name="셀 확인 7 3 2" xfId="3134" xr:uid="{00000000-0005-0000-0000-0000650F0000}"/>
    <cellStyle name="셀 확인 7 3 3" xfId="3135" xr:uid="{00000000-0005-0000-0000-0000660F0000}"/>
    <cellStyle name="셀 확인 7_MUREX PL data" xfId="3136" xr:uid="{00000000-0005-0000-0000-0000670F0000}"/>
    <cellStyle name="셀 확인 8" xfId="3137" xr:uid="{00000000-0005-0000-0000-0000680F0000}"/>
    <cellStyle name="셀 확인 8 2" xfId="3138" xr:uid="{00000000-0005-0000-0000-0000690F0000}"/>
    <cellStyle name="셀 확인 8 2 2" xfId="3139" xr:uid="{00000000-0005-0000-0000-00006A0F0000}"/>
    <cellStyle name="셀 확인 8 2 3" xfId="3140" xr:uid="{00000000-0005-0000-0000-00006B0F0000}"/>
    <cellStyle name="셀 확인 8 3" xfId="3141" xr:uid="{00000000-0005-0000-0000-00006C0F0000}"/>
    <cellStyle name="셀 확인 8 3 2" xfId="3142" xr:uid="{00000000-0005-0000-0000-00006D0F0000}"/>
    <cellStyle name="셀 확인 8 3 3" xfId="3143" xr:uid="{00000000-0005-0000-0000-00006E0F0000}"/>
    <cellStyle name="셀 확인 8_MUREX PL data" xfId="3144" xr:uid="{00000000-0005-0000-0000-00006F0F0000}"/>
    <cellStyle name="셀 확인 9" xfId="3145" xr:uid="{00000000-0005-0000-0000-0000700F0000}"/>
    <cellStyle name="셀 확인 9 2" xfId="3146" xr:uid="{00000000-0005-0000-0000-0000710F0000}"/>
    <cellStyle name="셀 확인 9 2 2" xfId="3147" xr:uid="{00000000-0005-0000-0000-0000720F0000}"/>
    <cellStyle name="셀 확인 9 2 3" xfId="3148" xr:uid="{00000000-0005-0000-0000-0000730F0000}"/>
    <cellStyle name="셀 확인 9 3" xfId="3149" xr:uid="{00000000-0005-0000-0000-0000740F0000}"/>
    <cellStyle name="셀 확인 9 3 2" xfId="3150" xr:uid="{00000000-0005-0000-0000-0000750F0000}"/>
    <cellStyle name="셀 확인 9 3 3" xfId="3151" xr:uid="{00000000-0005-0000-0000-0000760F0000}"/>
    <cellStyle name="셀 확인 9_MUREX PL data" xfId="3152" xr:uid="{00000000-0005-0000-0000-0000770F0000}"/>
    <cellStyle name="쉼표" xfId="3" builtinId="3" hidden="1"/>
    <cellStyle name="쉼표 [0]" xfId="2" builtinId="6" hidden="1"/>
    <cellStyle name="쉼표 [0] 10" xfId="18195" xr:uid="{00000000-0005-0000-0000-00007A0F0000}"/>
    <cellStyle name="쉼표 [0] 11" xfId="18250" xr:uid="{00000000-0005-0000-0000-00007B0F0000}"/>
    <cellStyle name="쉼표 [0] 12" xfId="18408" xr:uid="{00000000-0005-0000-0000-00007C0F0000}"/>
    <cellStyle name="쉼표 [0] 12 2" xfId="18645" xr:uid="{00000000-0005-0000-0000-00007D0F0000}"/>
    <cellStyle name="쉼표 [0] 13" xfId="18453" xr:uid="{00000000-0005-0000-0000-00007E0F0000}"/>
    <cellStyle name="쉼표 [0] 13 2" xfId="18650" xr:uid="{00000000-0005-0000-0000-00007F0F0000}"/>
    <cellStyle name="쉼표 [0] 14" xfId="18457" xr:uid="{00000000-0005-0000-0000-0000800F0000}"/>
    <cellStyle name="쉼표 [0] 15" xfId="18652" xr:uid="{00000000-0005-0000-0000-0000810F0000}"/>
    <cellStyle name="쉼표 [0] 16" xfId="18654" xr:uid="{00000000-0005-0000-0000-0000820F0000}"/>
    <cellStyle name="쉼표 [0] 17" xfId="18657" xr:uid="{00000000-0005-0000-0000-0000830F0000}"/>
    <cellStyle name="쉼표 [0] 2" xfId="3153" xr:uid="{00000000-0005-0000-0000-0000840F0000}"/>
    <cellStyle name="쉼표 [0] 2 2" xfId="3154" xr:uid="{00000000-0005-0000-0000-0000850F0000}"/>
    <cellStyle name="쉼표 [0] 2 2 2" xfId="3155" xr:uid="{00000000-0005-0000-0000-0000860F0000}"/>
    <cellStyle name="쉼표 [0] 2 2 2 2" xfId="17654" xr:uid="{00000000-0005-0000-0000-0000870F0000}"/>
    <cellStyle name="쉼표 [0] 2 2 3" xfId="18092" xr:uid="{00000000-0005-0000-0000-0000880F0000}"/>
    <cellStyle name="쉼표 [0] 2 2 4" xfId="18197" xr:uid="{00000000-0005-0000-0000-0000890F0000}"/>
    <cellStyle name="쉼표 [0] 2 2 5" xfId="18252" xr:uid="{00000000-0005-0000-0000-00008A0F0000}"/>
    <cellStyle name="쉼표 [0] 2 2 6" xfId="18459" xr:uid="{00000000-0005-0000-0000-00008B0F0000}"/>
    <cellStyle name="쉼표 [0] 2 2 7" xfId="17451" xr:uid="{00000000-0005-0000-0000-00008C0F0000}"/>
    <cellStyle name="쉼표 [0] 2 3" xfId="3156" xr:uid="{00000000-0005-0000-0000-00008D0F0000}"/>
    <cellStyle name="쉼표 [0] 2 3 2" xfId="3157" xr:uid="{00000000-0005-0000-0000-00008E0F0000}"/>
    <cellStyle name="쉼표 [0] 2 3 3" xfId="3158" xr:uid="{00000000-0005-0000-0000-00008F0F0000}"/>
    <cellStyle name="쉼표 [0] 2 3 3 2" xfId="18240" xr:uid="{00000000-0005-0000-0000-0000900F0000}"/>
    <cellStyle name="쉼표 [0] 2 3 4" xfId="18093" xr:uid="{00000000-0005-0000-0000-0000910F0000}"/>
    <cellStyle name="쉼표 [0] 2 3 5" xfId="17533" xr:uid="{00000000-0005-0000-0000-0000920F0000}"/>
    <cellStyle name="쉼표 [0] 2 4" xfId="3159" xr:uid="{00000000-0005-0000-0000-0000930F0000}"/>
    <cellStyle name="쉼표 [0] 2 4 2" xfId="3160" xr:uid="{00000000-0005-0000-0000-0000940F0000}"/>
    <cellStyle name="쉼표 [0] 2 4 2 2" xfId="18241" xr:uid="{00000000-0005-0000-0000-0000950F0000}"/>
    <cellStyle name="쉼표 [0] 2 4 3" xfId="3161" xr:uid="{00000000-0005-0000-0000-0000960F0000}"/>
    <cellStyle name="쉼표 [0] 2 4 4" xfId="3162" xr:uid="{00000000-0005-0000-0000-0000970F0000}"/>
    <cellStyle name="쉼표 [0] 2 4 5" xfId="17534" xr:uid="{00000000-0005-0000-0000-0000980F0000}"/>
    <cellStyle name="쉼표 [0] 2 5" xfId="3163" xr:uid="{00000000-0005-0000-0000-0000990F0000}"/>
    <cellStyle name="쉼표 [0] 2 5 2" xfId="17536" xr:uid="{00000000-0005-0000-0000-00009A0F0000}"/>
    <cellStyle name="쉼표 [0] 2 6" xfId="17590" xr:uid="{00000000-0005-0000-0000-00009B0F0000}"/>
    <cellStyle name="쉼표 [0] 2 6 2" xfId="18248" xr:uid="{00000000-0005-0000-0000-00009C0F0000}"/>
    <cellStyle name="쉼표 [0] 2 7" xfId="18338" xr:uid="{00000000-0005-0000-0000-00009D0F0000}"/>
    <cellStyle name="쉼표 [0] 2 8" xfId="18506" xr:uid="{00000000-0005-0000-0000-00009E0F0000}"/>
    <cellStyle name="쉼표 [0] 2 9" xfId="17542" xr:uid="{00000000-0005-0000-0000-00009F0F0000}"/>
    <cellStyle name="쉼표 [0] 3" xfId="3164" xr:uid="{00000000-0005-0000-0000-0000A00F0000}"/>
    <cellStyle name="쉼표 [0] 3 10" xfId="3165" xr:uid="{00000000-0005-0000-0000-0000A10F0000}"/>
    <cellStyle name="쉼표 [0] 3 11" xfId="3166" xr:uid="{00000000-0005-0000-0000-0000A20F0000}"/>
    <cellStyle name="쉼표 [0] 3 12" xfId="3167" xr:uid="{00000000-0005-0000-0000-0000A30F0000}"/>
    <cellStyle name="쉼표 [0] 3 12 10" xfId="3168" xr:uid="{00000000-0005-0000-0000-0000A40F0000}"/>
    <cellStyle name="쉼표 [0] 3 12 10 2" xfId="3169" xr:uid="{00000000-0005-0000-0000-0000A50F0000}"/>
    <cellStyle name="쉼표 [0] 3 12 11" xfId="3170" xr:uid="{00000000-0005-0000-0000-0000A60F0000}"/>
    <cellStyle name="쉼표 [0] 3 12 2" xfId="3171" xr:uid="{00000000-0005-0000-0000-0000A70F0000}"/>
    <cellStyle name="쉼표 [0] 3 12 2 10" xfId="3172" xr:uid="{00000000-0005-0000-0000-0000A80F0000}"/>
    <cellStyle name="쉼표 [0] 3 12 2 2" xfId="3173" xr:uid="{00000000-0005-0000-0000-0000A90F0000}"/>
    <cellStyle name="쉼표 [0] 3 12 2 2 2" xfId="3174" xr:uid="{00000000-0005-0000-0000-0000AA0F0000}"/>
    <cellStyle name="쉼표 [0] 3 12 2 2 2 2" xfId="3175" xr:uid="{00000000-0005-0000-0000-0000AB0F0000}"/>
    <cellStyle name="쉼표 [0] 3 12 2 2 2 2 2" xfId="3176" xr:uid="{00000000-0005-0000-0000-0000AC0F0000}"/>
    <cellStyle name="쉼표 [0] 3 12 2 2 2 2 2 2" xfId="3177" xr:uid="{00000000-0005-0000-0000-0000AD0F0000}"/>
    <cellStyle name="쉼표 [0] 3 12 2 2 2 2 3" xfId="3178" xr:uid="{00000000-0005-0000-0000-0000AE0F0000}"/>
    <cellStyle name="쉼표 [0] 3 12 2 2 2 3" xfId="3179" xr:uid="{00000000-0005-0000-0000-0000AF0F0000}"/>
    <cellStyle name="쉼표 [0] 3 12 2 2 2 3 2" xfId="3180" xr:uid="{00000000-0005-0000-0000-0000B00F0000}"/>
    <cellStyle name="쉼표 [0] 3 12 2 2 2 3 2 2" xfId="3181" xr:uid="{00000000-0005-0000-0000-0000B10F0000}"/>
    <cellStyle name="쉼표 [0] 3 12 2 2 2 3 3" xfId="3182" xr:uid="{00000000-0005-0000-0000-0000B20F0000}"/>
    <cellStyle name="쉼표 [0] 3 12 2 2 2 4" xfId="3183" xr:uid="{00000000-0005-0000-0000-0000B30F0000}"/>
    <cellStyle name="쉼표 [0] 3 12 2 2 2 4 2" xfId="3184" xr:uid="{00000000-0005-0000-0000-0000B40F0000}"/>
    <cellStyle name="쉼표 [0] 3 12 2 2 2 4 2 2" xfId="3185" xr:uid="{00000000-0005-0000-0000-0000B50F0000}"/>
    <cellStyle name="쉼표 [0] 3 12 2 2 2 4 3" xfId="3186" xr:uid="{00000000-0005-0000-0000-0000B60F0000}"/>
    <cellStyle name="쉼표 [0] 3 12 2 2 2 5" xfId="3187" xr:uid="{00000000-0005-0000-0000-0000B70F0000}"/>
    <cellStyle name="쉼표 [0] 3 12 2 2 2 5 2" xfId="3188" xr:uid="{00000000-0005-0000-0000-0000B80F0000}"/>
    <cellStyle name="쉼표 [0] 3 12 2 2 2 6" xfId="3189" xr:uid="{00000000-0005-0000-0000-0000B90F0000}"/>
    <cellStyle name="쉼표 [0] 3 12 2 2 3" xfId="3190" xr:uid="{00000000-0005-0000-0000-0000BA0F0000}"/>
    <cellStyle name="쉼표 [0] 3 12 2 2 3 2" xfId="3191" xr:uid="{00000000-0005-0000-0000-0000BB0F0000}"/>
    <cellStyle name="쉼표 [0] 3 12 2 2 3 2 2" xfId="3192" xr:uid="{00000000-0005-0000-0000-0000BC0F0000}"/>
    <cellStyle name="쉼표 [0] 3 12 2 2 3 2 2 2" xfId="3193" xr:uid="{00000000-0005-0000-0000-0000BD0F0000}"/>
    <cellStyle name="쉼표 [0] 3 12 2 2 3 2 3" xfId="3194" xr:uid="{00000000-0005-0000-0000-0000BE0F0000}"/>
    <cellStyle name="쉼표 [0] 3 12 2 2 3 3" xfId="3195" xr:uid="{00000000-0005-0000-0000-0000BF0F0000}"/>
    <cellStyle name="쉼표 [0] 3 12 2 2 3 3 2" xfId="3196" xr:uid="{00000000-0005-0000-0000-0000C00F0000}"/>
    <cellStyle name="쉼표 [0] 3 12 2 2 3 3 2 2" xfId="3197" xr:uid="{00000000-0005-0000-0000-0000C10F0000}"/>
    <cellStyle name="쉼표 [0] 3 12 2 2 3 3 3" xfId="3198" xr:uid="{00000000-0005-0000-0000-0000C20F0000}"/>
    <cellStyle name="쉼표 [0] 3 12 2 2 3 4" xfId="3199" xr:uid="{00000000-0005-0000-0000-0000C30F0000}"/>
    <cellStyle name="쉼표 [0] 3 12 2 2 3 4 2" xfId="3200" xr:uid="{00000000-0005-0000-0000-0000C40F0000}"/>
    <cellStyle name="쉼표 [0] 3 12 2 2 3 4 2 2" xfId="3201" xr:uid="{00000000-0005-0000-0000-0000C50F0000}"/>
    <cellStyle name="쉼표 [0] 3 12 2 2 3 4 3" xfId="3202" xr:uid="{00000000-0005-0000-0000-0000C60F0000}"/>
    <cellStyle name="쉼표 [0] 3 12 2 2 3 5" xfId="3203" xr:uid="{00000000-0005-0000-0000-0000C70F0000}"/>
    <cellStyle name="쉼표 [0] 3 12 2 2 3 5 2" xfId="3204" xr:uid="{00000000-0005-0000-0000-0000C80F0000}"/>
    <cellStyle name="쉼표 [0] 3 12 2 2 3 6" xfId="3205" xr:uid="{00000000-0005-0000-0000-0000C90F0000}"/>
    <cellStyle name="쉼표 [0] 3 12 2 2 4" xfId="3206" xr:uid="{00000000-0005-0000-0000-0000CA0F0000}"/>
    <cellStyle name="쉼표 [0] 3 12 2 2 4 2" xfId="3207" xr:uid="{00000000-0005-0000-0000-0000CB0F0000}"/>
    <cellStyle name="쉼표 [0] 3 12 2 2 4 2 2" xfId="3208" xr:uid="{00000000-0005-0000-0000-0000CC0F0000}"/>
    <cellStyle name="쉼표 [0] 3 12 2 2 4 2 2 2" xfId="3209" xr:uid="{00000000-0005-0000-0000-0000CD0F0000}"/>
    <cellStyle name="쉼표 [0] 3 12 2 2 4 2 3" xfId="3210" xr:uid="{00000000-0005-0000-0000-0000CE0F0000}"/>
    <cellStyle name="쉼표 [0] 3 12 2 2 4 3" xfId="3211" xr:uid="{00000000-0005-0000-0000-0000CF0F0000}"/>
    <cellStyle name="쉼표 [0] 3 12 2 2 4 3 2" xfId="3212" xr:uid="{00000000-0005-0000-0000-0000D00F0000}"/>
    <cellStyle name="쉼표 [0] 3 12 2 2 4 3 2 2" xfId="3213" xr:uid="{00000000-0005-0000-0000-0000D10F0000}"/>
    <cellStyle name="쉼표 [0] 3 12 2 2 4 3 3" xfId="3214" xr:uid="{00000000-0005-0000-0000-0000D20F0000}"/>
    <cellStyle name="쉼표 [0] 3 12 2 2 4 4" xfId="3215" xr:uid="{00000000-0005-0000-0000-0000D30F0000}"/>
    <cellStyle name="쉼표 [0] 3 12 2 2 4 4 2" xfId="3216" xr:uid="{00000000-0005-0000-0000-0000D40F0000}"/>
    <cellStyle name="쉼표 [0] 3 12 2 2 4 4 2 2" xfId="3217" xr:uid="{00000000-0005-0000-0000-0000D50F0000}"/>
    <cellStyle name="쉼표 [0] 3 12 2 2 4 4 3" xfId="3218" xr:uid="{00000000-0005-0000-0000-0000D60F0000}"/>
    <cellStyle name="쉼표 [0] 3 12 2 2 4 5" xfId="3219" xr:uid="{00000000-0005-0000-0000-0000D70F0000}"/>
    <cellStyle name="쉼표 [0] 3 12 2 2 4 5 2" xfId="3220" xr:uid="{00000000-0005-0000-0000-0000D80F0000}"/>
    <cellStyle name="쉼표 [0] 3 12 2 2 4 6" xfId="3221" xr:uid="{00000000-0005-0000-0000-0000D90F0000}"/>
    <cellStyle name="쉼표 [0] 3 12 2 2 5" xfId="3222" xr:uid="{00000000-0005-0000-0000-0000DA0F0000}"/>
    <cellStyle name="쉼표 [0] 3 12 2 2 5 2" xfId="3223" xr:uid="{00000000-0005-0000-0000-0000DB0F0000}"/>
    <cellStyle name="쉼표 [0] 3 12 2 2 5 2 2" xfId="3224" xr:uid="{00000000-0005-0000-0000-0000DC0F0000}"/>
    <cellStyle name="쉼표 [0] 3 12 2 2 5 3" xfId="3225" xr:uid="{00000000-0005-0000-0000-0000DD0F0000}"/>
    <cellStyle name="쉼표 [0] 3 12 2 2 6" xfId="3226" xr:uid="{00000000-0005-0000-0000-0000DE0F0000}"/>
    <cellStyle name="쉼표 [0] 3 12 2 2 6 2" xfId="3227" xr:uid="{00000000-0005-0000-0000-0000DF0F0000}"/>
    <cellStyle name="쉼표 [0] 3 12 2 2 6 2 2" xfId="3228" xr:uid="{00000000-0005-0000-0000-0000E00F0000}"/>
    <cellStyle name="쉼표 [0] 3 12 2 2 6 3" xfId="3229" xr:uid="{00000000-0005-0000-0000-0000E10F0000}"/>
    <cellStyle name="쉼표 [0] 3 12 2 2 7" xfId="3230" xr:uid="{00000000-0005-0000-0000-0000E20F0000}"/>
    <cellStyle name="쉼표 [0] 3 12 2 2 7 2" xfId="3231" xr:uid="{00000000-0005-0000-0000-0000E30F0000}"/>
    <cellStyle name="쉼표 [0] 3 12 2 2 7 2 2" xfId="3232" xr:uid="{00000000-0005-0000-0000-0000E40F0000}"/>
    <cellStyle name="쉼표 [0] 3 12 2 2 7 3" xfId="3233" xr:uid="{00000000-0005-0000-0000-0000E50F0000}"/>
    <cellStyle name="쉼표 [0] 3 12 2 2 8" xfId="3234" xr:uid="{00000000-0005-0000-0000-0000E60F0000}"/>
    <cellStyle name="쉼표 [0] 3 12 2 2 8 2" xfId="3235" xr:uid="{00000000-0005-0000-0000-0000E70F0000}"/>
    <cellStyle name="쉼표 [0] 3 12 2 2 9" xfId="3236" xr:uid="{00000000-0005-0000-0000-0000E80F0000}"/>
    <cellStyle name="쉼표 [0] 3 12 2 3" xfId="3237" xr:uid="{00000000-0005-0000-0000-0000E90F0000}"/>
    <cellStyle name="쉼표 [0] 3 12 2 3 2" xfId="3238" xr:uid="{00000000-0005-0000-0000-0000EA0F0000}"/>
    <cellStyle name="쉼표 [0] 3 12 2 3 2 2" xfId="3239" xr:uid="{00000000-0005-0000-0000-0000EB0F0000}"/>
    <cellStyle name="쉼표 [0] 3 12 2 3 2 2 2" xfId="3240" xr:uid="{00000000-0005-0000-0000-0000EC0F0000}"/>
    <cellStyle name="쉼표 [0] 3 12 2 3 2 3" xfId="3241" xr:uid="{00000000-0005-0000-0000-0000ED0F0000}"/>
    <cellStyle name="쉼표 [0] 3 12 2 3 3" xfId="3242" xr:uid="{00000000-0005-0000-0000-0000EE0F0000}"/>
    <cellStyle name="쉼표 [0] 3 12 2 3 3 2" xfId="3243" xr:uid="{00000000-0005-0000-0000-0000EF0F0000}"/>
    <cellStyle name="쉼표 [0] 3 12 2 3 3 2 2" xfId="3244" xr:uid="{00000000-0005-0000-0000-0000F00F0000}"/>
    <cellStyle name="쉼표 [0] 3 12 2 3 3 3" xfId="3245" xr:uid="{00000000-0005-0000-0000-0000F10F0000}"/>
    <cellStyle name="쉼표 [0] 3 12 2 3 4" xfId="3246" xr:uid="{00000000-0005-0000-0000-0000F20F0000}"/>
    <cellStyle name="쉼표 [0] 3 12 2 3 4 2" xfId="3247" xr:uid="{00000000-0005-0000-0000-0000F30F0000}"/>
    <cellStyle name="쉼표 [0] 3 12 2 3 4 2 2" xfId="3248" xr:uid="{00000000-0005-0000-0000-0000F40F0000}"/>
    <cellStyle name="쉼표 [0] 3 12 2 3 4 3" xfId="3249" xr:uid="{00000000-0005-0000-0000-0000F50F0000}"/>
    <cellStyle name="쉼표 [0] 3 12 2 3 5" xfId="3250" xr:uid="{00000000-0005-0000-0000-0000F60F0000}"/>
    <cellStyle name="쉼표 [0] 3 12 2 3 5 2" xfId="3251" xr:uid="{00000000-0005-0000-0000-0000F70F0000}"/>
    <cellStyle name="쉼표 [0] 3 12 2 3 6" xfId="3252" xr:uid="{00000000-0005-0000-0000-0000F80F0000}"/>
    <cellStyle name="쉼표 [0] 3 12 2 4" xfId="3253" xr:uid="{00000000-0005-0000-0000-0000F90F0000}"/>
    <cellStyle name="쉼표 [0] 3 12 2 4 2" xfId="3254" xr:uid="{00000000-0005-0000-0000-0000FA0F0000}"/>
    <cellStyle name="쉼표 [0] 3 12 2 4 2 2" xfId="3255" xr:uid="{00000000-0005-0000-0000-0000FB0F0000}"/>
    <cellStyle name="쉼표 [0] 3 12 2 4 2 2 2" xfId="3256" xr:uid="{00000000-0005-0000-0000-0000FC0F0000}"/>
    <cellStyle name="쉼표 [0] 3 12 2 4 2 3" xfId="3257" xr:uid="{00000000-0005-0000-0000-0000FD0F0000}"/>
    <cellStyle name="쉼표 [0] 3 12 2 4 3" xfId="3258" xr:uid="{00000000-0005-0000-0000-0000FE0F0000}"/>
    <cellStyle name="쉼표 [0] 3 12 2 4 3 2" xfId="3259" xr:uid="{00000000-0005-0000-0000-0000FF0F0000}"/>
    <cellStyle name="쉼표 [0] 3 12 2 4 3 2 2" xfId="3260" xr:uid="{00000000-0005-0000-0000-000000100000}"/>
    <cellStyle name="쉼표 [0] 3 12 2 4 3 3" xfId="3261" xr:uid="{00000000-0005-0000-0000-000001100000}"/>
    <cellStyle name="쉼표 [0] 3 12 2 4 4" xfId="3262" xr:uid="{00000000-0005-0000-0000-000002100000}"/>
    <cellStyle name="쉼표 [0] 3 12 2 4 4 2" xfId="3263" xr:uid="{00000000-0005-0000-0000-000003100000}"/>
    <cellStyle name="쉼표 [0] 3 12 2 4 4 2 2" xfId="3264" xr:uid="{00000000-0005-0000-0000-000004100000}"/>
    <cellStyle name="쉼표 [0] 3 12 2 4 4 3" xfId="3265" xr:uid="{00000000-0005-0000-0000-000005100000}"/>
    <cellStyle name="쉼표 [0] 3 12 2 4 5" xfId="3266" xr:uid="{00000000-0005-0000-0000-000006100000}"/>
    <cellStyle name="쉼표 [0] 3 12 2 4 5 2" xfId="3267" xr:uid="{00000000-0005-0000-0000-000007100000}"/>
    <cellStyle name="쉼표 [0] 3 12 2 4 6" xfId="3268" xr:uid="{00000000-0005-0000-0000-000008100000}"/>
    <cellStyle name="쉼표 [0] 3 12 2 5" xfId="3269" xr:uid="{00000000-0005-0000-0000-000009100000}"/>
    <cellStyle name="쉼표 [0] 3 12 2 5 2" xfId="3270" xr:uid="{00000000-0005-0000-0000-00000A100000}"/>
    <cellStyle name="쉼표 [0] 3 12 2 5 2 2" xfId="3271" xr:uid="{00000000-0005-0000-0000-00000B100000}"/>
    <cellStyle name="쉼표 [0] 3 12 2 5 2 2 2" xfId="3272" xr:uid="{00000000-0005-0000-0000-00000C100000}"/>
    <cellStyle name="쉼표 [0] 3 12 2 5 2 3" xfId="3273" xr:uid="{00000000-0005-0000-0000-00000D100000}"/>
    <cellStyle name="쉼표 [0] 3 12 2 5 3" xfId="3274" xr:uid="{00000000-0005-0000-0000-00000E100000}"/>
    <cellStyle name="쉼표 [0] 3 12 2 5 3 2" xfId="3275" xr:uid="{00000000-0005-0000-0000-00000F100000}"/>
    <cellStyle name="쉼표 [0] 3 12 2 5 3 2 2" xfId="3276" xr:uid="{00000000-0005-0000-0000-000010100000}"/>
    <cellStyle name="쉼표 [0] 3 12 2 5 3 3" xfId="3277" xr:uid="{00000000-0005-0000-0000-000011100000}"/>
    <cellStyle name="쉼표 [0] 3 12 2 5 4" xfId="3278" xr:uid="{00000000-0005-0000-0000-000012100000}"/>
    <cellStyle name="쉼표 [0] 3 12 2 5 4 2" xfId="3279" xr:uid="{00000000-0005-0000-0000-000013100000}"/>
    <cellStyle name="쉼표 [0] 3 12 2 5 4 2 2" xfId="3280" xr:uid="{00000000-0005-0000-0000-000014100000}"/>
    <cellStyle name="쉼표 [0] 3 12 2 5 4 3" xfId="3281" xr:uid="{00000000-0005-0000-0000-000015100000}"/>
    <cellStyle name="쉼표 [0] 3 12 2 5 5" xfId="3282" xr:uid="{00000000-0005-0000-0000-000016100000}"/>
    <cellStyle name="쉼표 [0] 3 12 2 5 5 2" xfId="3283" xr:uid="{00000000-0005-0000-0000-000017100000}"/>
    <cellStyle name="쉼표 [0] 3 12 2 5 6" xfId="3284" xr:uid="{00000000-0005-0000-0000-000018100000}"/>
    <cellStyle name="쉼표 [0] 3 12 2 6" xfId="3285" xr:uid="{00000000-0005-0000-0000-000019100000}"/>
    <cellStyle name="쉼표 [0] 3 12 2 6 2" xfId="3286" xr:uid="{00000000-0005-0000-0000-00001A100000}"/>
    <cellStyle name="쉼표 [0] 3 12 2 6 2 2" xfId="3287" xr:uid="{00000000-0005-0000-0000-00001B100000}"/>
    <cellStyle name="쉼표 [0] 3 12 2 6 3" xfId="3288" xr:uid="{00000000-0005-0000-0000-00001C100000}"/>
    <cellStyle name="쉼표 [0] 3 12 2 7" xfId="3289" xr:uid="{00000000-0005-0000-0000-00001D100000}"/>
    <cellStyle name="쉼표 [0] 3 12 2 7 2" xfId="3290" xr:uid="{00000000-0005-0000-0000-00001E100000}"/>
    <cellStyle name="쉼표 [0] 3 12 2 7 2 2" xfId="3291" xr:uid="{00000000-0005-0000-0000-00001F100000}"/>
    <cellStyle name="쉼표 [0] 3 12 2 7 3" xfId="3292" xr:uid="{00000000-0005-0000-0000-000020100000}"/>
    <cellStyle name="쉼표 [0] 3 12 2 8" xfId="3293" xr:uid="{00000000-0005-0000-0000-000021100000}"/>
    <cellStyle name="쉼표 [0] 3 12 2 8 2" xfId="3294" xr:uid="{00000000-0005-0000-0000-000022100000}"/>
    <cellStyle name="쉼표 [0] 3 12 2 8 2 2" xfId="3295" xr:uid="{00000000-0005-0000-0000-000023100000}"/>
    <cellStyle name="쉼표 [0] 3 12 2 8 3" xfId="3296" xr:uid="{00000000-0005-0000-0000-000024100000}"/>
    <cellStyle name="쉼표 [0] 3 12 2 9" xfId="3297" xr:uid="{00000000-0005-0000-0000-000025100000}"/>
    <cellStyle name="쉼표 [0] 3 12 2 9 2" xfId="3298" xr:uid="{00000000-0005-0000-0000-000026100000}"/>
    <cellStyle name="쉼표 [0] 3 12 3" xfId="3299" xr:uid="{00000000-0005-0000-0000-000027100000}"/>
    <cellStyle name="쉼표 [0] 3 12 3 2" xfId="3300" xr:uid="{00000000-0005-0000-0000-000028100000}"/>
    <cellStyle name="쉼표 [0] 3 12 3 2 2" xfId="3301" xr:uid="{00000000-0005-0000-0000-000029100000}"/>
    <cellStyle name="쉼표 [0] 3 12 3 2 2 2" xfId="3302" xr:uid="{00000000-0005-0000-0000-00002A100000}"/>
    <cellStyle name="쉼표 [0] 3 12 3 2 2 2 2" xfId="3303" xr:uid="{00000000-0005-0000-0000-00002B100000}"/>
    <cellStyle name="쉼표 [0] 3 12 3 2 2 3" xfId="3304" xr:uid="{00000000-0005-0000-0000-00002C100000}"/>
    <cellStyle name="쉼표 [0] 3 12 3 2 3" xfId="3305" xr:uid="{00000000-0005-0000-0000-00002D100000}"/>
    <cellStyle name="쉼표 [0] 3 12 3 2 3 2" xfId="3306" xr:uid="{00000000-0005-0000-0000-00002E100000}"/>
    <cellStyle name="쉼표 [0] 3 12 3 2 3 2 2" xfId="3307" xr:uid="{00000000-0005-0000-0000-00002F100000}"/>
    <cellStyle name="쉼표 [0] 3 12 3 2 3 3" xfId="3308" xr:uid="{00000000-0005-0000-0000-000030100000}"/>
    <cellStyle name="쉼표 [0] 3 12 3 2 4" xfId="3309" xr:uid="{00000000-0005-0000-0000-000031100000}"/>
    <cellStyle name="쉼표 [0] 3 12 3 2 4 2" xfId="3310" xr:uid="{00000000-0005-0000-0000-000032100000}"/>
    <cellStyle name="쉼표 [0] 3 12 3 2 4 2 2" xfId="3311" xr:uid="{00000000-0005-0000-0000-000033100000}"/>
    <cellStyle name="쉼표 [0] 3 12 3 2 4 3" xfId="3312" xr:uid="{00000000-0005-0000-0000-000034100000}"/>
    <cellStyle name="쉼표 [0] 3 12 3 2 5" xfId="3313" xr:uid="{00000000-0005-0000-0000-000035100000}"/>
    <cellStyle name="쉼표 [0] 3 12 3 2 5 2" xfId="3314" xr:uid="{00000000-0005-0000-0000-000036100000}"/>
    <cellStyle name="쉼표 [0] 3 12 3 2 6" xfId="3315" xr:uid="{00000000-0005-0000-0000-000037100000}"/>
    <cellStyle name="쉼표 [0] 3 12 3 3" xfId="3316" xr:uid="{00000000-0005-0000-0000-000038100000}"/>
    <cellStyle name="쉼표 [0] 3 12 3 3 2" xfId="3317" xr:uid="{00000000-0005-0000-0000-000039100000}"/>
    <cellStyle name="쉼표 [0] 3 12 3 3 2 2" xfId="3318" xr:uid="{00000000-0005-0000-0000-00003A100000}"/>
    <cellStyle name="쉼표 [0] 3 12 3 3 2 2 2" xfId="3319" xr:uid="{00000000-0005-0000-0000-00003B100000}"/>
    <cellStyle name="쉼표 [0] 3 12 3 3 2 3" xfId="3320" xr:uid="{00000000-0005-0000-0000-00003C100000}"/>
    <cellStyle name="쉼표 [0] 3 12 3 3 3" xfId="3321" xr:uid="{00000000-0005-0000-0000-00003D100000}"/>
    <cellStyle name="쉼표 [0] 3 12 3 3 3 2" xfId="3322" xr:uid="{00000000-0005-0000-0000-00003E100000}"/>
    <cellStyle name="쉼표 [0] 3 12 3 3 3 2 2" xfId="3323" xr:uid="{00000000-0005-0000-0000-00003F100000}"/>
    <cellStyle name="쉼표 [0] 3 12 3 3 3 3" xfId="3324" xr:uid="{00000000-0005-0000-0000-000040100000}"/>
    <cellStyle name="쉼표 [0] 3 12 3 3 4" xfId="3325" xr:uid="{00000000-0005-0000-0000-000041100000}"/>
    <cellStyle name="쉼표 [0] 3 12 3 3 4 2" xfId="3326" xr:uid="{00000000-0005-0000-0000-000042100000}"/>
    <cellStyle name="쉼표 [0] 3 12 3 3 4 2 2" xfId="3327" xr:uid="{00000000-0005-0000-0000-000043100000}"/>
    <cellStyle name="쉼표 [0] 3 12 3 3 4 3" xfId="3328" xr:uid="{00000000-0005-0000-0000-000044100000}"/>
    <cellStyle name="쉼표 [0] 3 12 3 3 5" xfId="3329" xr:uid="{00000000-0005-0000-0000-000045100000}"/>
    <cellStyle name="쉼표 [0] 3 12 3 3 5 2" xfId="3330" xr:uid="{00000000-0005-0000-0000-000046100000}"/>
    <cellStyle name="쉼표 [0] 3 12 3 3 6" xfId="3331" xr:uid="{00000000-0005-0000-0000-000047100000}"/>
    <cellStyle name="쉼표 [0] 3 12 3 4" xfId="3332" xr:uid="{00000000-0005-0000-0000-000048100000}"/>
    <cellStyle name="쉼표 [0] 3 12 3 4 2" xfId="3333" xr:uid="{00000000-0005-0000-0000-000049100000}"/>
    <cellStyle name="쉼표 [0] 3 12 3 4 2 2" xfId="3334" xr:uid="{00000000-0005-0000-0000-00004A100000}"/>
    <cellStyle name="쉼표 [0] 3 12 3 4 2 2 2" xfId="3335" xr:uid="{00000000-0005-0000-0000-00004B100000}"/>
    <cellStyle name="쉼표 [0] 3 12 3 4 2 3" xfId="3336" xr:uid="{00000000-0005-0000-0000-00004C100000}"/>
    <cellStyle name="쉼표 [0] 3 12 3 4 3" xfId="3337" xr:uid="{00000000-0005-0000-0000-00004D100000}"/>
    <cellStyle name="쉼표 [0] 3 12 3 4 3 2" xfId="3338" xr:uid="{00000000-0005-0000-0000-00004E100000}"/>
    <cellStyle name="쉼표 [0] 3 12 3 4 3 2 2" xfId="3339" xr:uid="{00000000-0005-0000-0000-00004F100000}"/>
    <cellStyle name="쉼표 [0] 3 12 3 4 3 3" xfId="3340" xr:uid="{00000000-0005-0000-0000-000050100000}"/>
    <cellStyle name="쉼표 [0] 3 12 3 4 4" xfId="3341" xr:uid="{00000000-0005-0000-0000-000051100000}"/>
    <cellStyle name="쉼표 [0] 3 12 3 4 4 2" xfId="3342" xr:uid="{00000000-0005-0000-0000-000052100000}"/>
    <cellStyle name="쉼표 [0] 3 12 3 4 4 2 2" xfId="3343" xr:uid="{00000000-0005-0000-0000-000053100000}"/>
    <cellStyle name="쉼표 [0] 3 12 3 4 4 3" xfId="3344" xr:uid="{00000000-0005-0000-0000-000054100000}"/>
    <cellStyle name="쉼표 [0] 3 12 3 4 5" xfId="3345" xr:uid="{00000000-0005-0000-0000-000055100000}"/>
    <cellStyle name="쉼표 [0] 3 12 3 4 5 2" xfId="3346" xr:uid="{00000000-0005-0000-0000-000056100000}"/>
    <cellStyle name="쉼표 [0] 3 12 3 4 6" xfId="3347" xr:uid="{00000000-0005-0000-0000-000057100000}"/>
    <cellStyle name="쉼표 [0] 3 12 3 5" xfId="3348" xr:uid="{00000000-0005-0000-0000-000058100000}"/>
    <cellStyle name="쉼표 [0] 3 12 3 5 2" xfId="3349" xr:uid="{00000000-0005-0000-0000-000059100000}"/>
    <cellStyle name="쉼표 [0] 3 12 3 5 2 2" xfId="3350" xr:uid="{00000000-0005-0000-0000-00005A100000}"/>
    <cellStyle name="쉼표 [0] 3 12 3 5 3" xfId="3351" xr:uid="{00000000-0005-0000-0000-00005B100000}"/>
    <cellStyle name="쉼표 [0] 3 12 3 6" xfId="3352" xr:uid="{00000000-0005-0000-0000-00005C100000}"/>
    <cellStyle name="쉼표 [0] 3 12 3 6 2" xfId="3353" xr:uid="{00000000-0005-0000-0000-00005D100000}"/>
    <cellStyle name="쉼표 [0] 3 12 3 6 2 2" xfId="3354" xr:uid="{00000000-0005-0000-0000-00005E100000}"/>
    <cellStyle name="쉼표 [0] 3 12 3 6 3" xfId="3355" xr:uid="{00000000-0005-0000-0000-00005F100000}"/>
    <cellStyle name="쉼표 [0] 3 12 3 7" xfId="3356" xr:uid="{00000000-0005-0000-0000-000060100000}"/>
    <cellStyle name="쉼표 [0] 3 12 3 7 2" xfId="3357" xr:uid="{00000000-0005-0000-0000-000061100000}"/>
    <cellStyle name="쉼표 [0] 3 12 3 7 2 2" xfId="3358" xr:uid="{00000000-0005-0000-0000-000062100000}"/>
    <cellStyle name="쉼표 [0] 3 12 3 7 3" xfId="3359" xr:uid="{00000000-0005-0000-0000-000063100000}"/>
    <cellStyle name="쉼표 [0] 3 12 3 8" xfId="3360" xr:uid="{00000000-0005-0000-0000-000064100000}"/>
    <cellStyle name="쉼표 [0] 3 12 3 8 2" xfId="3361" xr:uid="{00000000-0005-0000-0000-000065100000}"/>
    <cellStyle name="쉼표 [0] 3 12 3 9" xfId="3362" xr:uid="{00000000-0005-0000-0000-000066100000}"/>
    <cellStyle name="쉼표 [0] 3 12 4" xfId="3363" xr:uid="{00000000-0005-0000-0000-000067100000}"/>
    <cellStyle name="쉼표 [0] 3 12 4 2" xfId="3364" xr:uid="{00000000-0005-0000-0000-000068100000}"/>
    <cellStyle name="쉼표 [0] 3 12 4 2 2" xfId="3365" xr:uid="{00000000-0005-0000-0000-000069100000}"/>
    <cellStyle name="쉼표 [0] 3 12 4 2 2 2" xfId="3366" xr:uid="{00000000-0005-0000-0000-00006A100000}"/>
    <cellStyle name="쉼표 [0] 3 12 4 2 3" xfId="3367" xr:uid="{00000000-0005-0000-0000-00006B100000}"/>
    <cellStyle name="쉼표 [0] 3 12 4 3" xfId="3368" xr:uid="{00000000-0005-0000-0000-00006C100000}"/>
    <cellStyle name="쉼표 [0] 3 12 4 3 2" xfId="3369" xr:uid="{00000000-0005-0000-0000-00006D100000}"/>
    <cellStyle name="쉼표 [0] 3 12 4 3 2 2" xfId="3370" xr:uid="{00000000-0005-0000-0000-00006E100000}"/>
    <cellStyle name="쉼표 [0] 3 12 4 3 3" xfId="3371" xr:uid="{00000000-0005-0000-0000-00006F100000}"/>
    <cellStyle name="쉼표 [0] 3 12 4 4" xfId="3372" xr:uid="{00000000-0005-0000-0000-000070100000}"/>
    <cellStyle name="쉼표 [0] 3 12 4 4 2" xfId="3373" xr:uid="{00000000-0005-0000-0000-000071100000}"/>
    <cellStyle name="쉼표 [0] 3 12 4 4 2 2" xfId="3374" xr:uid="{00000000-0005-0000-0000-000072100000}"/>
    <cellStyle name="쉼표 [0] 3 12 4 4 3" xfId="3375" xr:uid="{00000000-0005-0000-0000-000073100000}"/>
    <cellStyle name="쉼표 [0] 3 12 4 5" xfId="3376" xr:uid="{00000000-0005-0000-0000-000074100000}"/>
    <cellStyle name="쉼표 [0] 3 12 4 5 2" xfId="3377" xr:uid="{00000000-0005-0000-0000-000075100000}"/>
    <cellStyle name="쉼표 [0] 3 12 4 6" xfId="3378" xr:uid="{00000000-0005-0000-0000-000076100000}"/>
    <cellStyle name="쉼표 [0] 3 12 5" xfId="3379" xr:uid="{00000000-0005-0000-0000-000077100000}"/>
    <cellStyle name="쉼표 [0] 3 12 5 2" xfId="3380" xr:uid="{00000000-0005-0000-0000-000078100000}"/>
    <cellStyle name="쉼표 [0] 3 12 5 2 2" xfId="3381" xr:uid="{00000000-0005-0000-0000-000079100000}"/>
    <cellStyle name="쉼표 [0] 3 12 5 2 2 2" xfId="3382" xr:uid="{00000000-0005-0000-0000-00007A100000}"/>
    <cellStyle name="쉼표 [0] 3 12 5 2 3" xfId="3383" xr:uid="{00000000-0005-0000-0000-00007B100000}"/>
    <cellStyle name="쉼표 [0] 3 12 5 3" xfId="3384" xr:uid="{00000000-0005-0000-0000-00007C100000}"/>
    <cellStyle name="쉼표 [0] 3 12 5 3 2" xfId="3385" xr:uid="{00000000-0005-0000-0000-00007D100000}"/>
    <cellStyle name="쉼표 [0] 3 12 5 3 2 2" xfId="3386" xr:uid="{00000000-0005-0000-0000-00007E100000}"/>
    <cellStyle name="쉼표 [0] 3 12 5 3 3" xfId="3387" xr:uid="{00000000-0005-0000-0000-00007F100000}"/>
    <cellStyle name="쉼표 [0] 3 12 5 4" xfId="3388" xr:uid="{00000000-0005-0000-0000-000080100000}"/>
    <cellStyle name="쉼표 [0] 3 12 5 4 2" xfId="3389" xr:uid="{00000000-0005-0000-0000-000081100000}"/>
    <cellStyle name="쉼표 [0] 3 12 5 4 2 2" xfId="3390" xr:uid="{00000000-0005-0000-0000-000082100000}"/>
    <cellStyle name="쉼표 [0] 3 12 5 4 3" xfId="3391" xr:uid="{00000000-0005-0000-0000-000083100000}"/>
    <cellStyle name="쉼표 [0] 3 12 5 5" xfId="3392" xr:uid="{00000000-0005-0000-0000-000084100000}"/>
    <cellStyle name="쉼표 [0] 3 12 5 5 2" xfId="3393" xr:uid="{00000000-0005-0000-0000-000085100000}"/>
    <cellStyle name="쉼표 [0] 3 12 5 6" xfId="3394" xr:uid="{00000000-0005-0000-0000-000086100000}"/>
    <cellStyle name="쉼표 [0] 3 12 6" xfId="3395" xr:uid="{00000000-0005-0000-0000-000087100000}"/>
    <cellStyle name="쉼표 [0] 3 12 6 2" xfId="3396" xr:uid="{00000000-0005-0000-0000-000088100000}"/>
    <cellStyle name="쉼표 [0] 3 12 6 2 2" xfId="3397" xr:uid="{00000000-0005-0000-0000-000089100000}"/>
    <cellStyle name="쉼표 [0] 3 12 6 2 2 2" xfId="3398" xr:uid="{00000000-0005-0000-0000-00008A100000}"/>
    <cellStyle name="쉼표 [0] 3 12 6 2 3" xfId="3399" xr:uid="{00000000-0005-0000-0000-00008B100000}"/>
    <cellStyle name="쉼표 [0] 3 12 6 3" xfId="3400" xr:uid="{00000000-0005-0000-0000-00008C100000}"/>
    <cellStyle name="쉼표 [0] 3 12 6 3 2" xfId="3401" xr:uid="{00000000-0005-0000-0000-00008D100000}"/>
    <cellStyle name="쉼표 [0] 3 12 6 3 2 2" xfId="3402" xr:uid="{00000000-0005-0000-0000-00008E100000}"/>
    <cellStyle name="쉼표 [0] 3 12 6 3 3" xfId="3403" xr:uid="{00000000-0005-0000-0000-00008F100000}"/>
    <cellStyle name="쉼표 [0] 3 12 6 4" xfId="3404" xr:uid="{00000000-0005-0000-0000-000090100000}"/>
    <cellStyle name="쉼표 [0] 3 12 6 4 2" xfId="3405" xr:uid="{00000000-0005-0000-0000-000091100000}"/>
    <cellStyle name="쉼표 [0] 3 12 6 4 2 2" xfId="3406" xr:uid="{00000000-0005-0000-0000-000092100000}"/>
    <cellStyle name="쉼표 [0] 3 12 6 4 3" xfId="3407" xr:uid="{00000000-0005-0000-0000-000093100000}"/>
    <cellStyle name="쉼표 [0] 3 12 6 5" xfId="3408" xr:uid="{00000000-0005-0000-0000-000094100000}"/>
    <cellStyle name="쉼표 [0] 3 12 6 5 2" xfId="3409" xr:uid="{00000000-0005-0000-0000-000095100000}"/>
    <cellStyle name="쉼표 [0] 3 12 6 6" xfId="3410" xr:uid="{00000000-0005-0000-0000-000096100000}"/>
    <cellStyle name="쉼표 [0] 3 12 7" xfId="3411" xr:uid="{00000000-0005-0000-0000-000097100000}"/>
    <cellStyle name="쉼표 [0] 3 12 7 2" xfId="3412" xr:uid="{00000000-0005-0000-0000-000098100000}"/>
    <cellStyle name="쉼표 [0] 3 12 7 2 2" xfId="3413" xr:uid="{00000000-0005-0000-0000-000099100000}"/>
    <cellStyle name="쉼표 [0] 3 12 7 3" xfId="3414" xr:uid="{00000000-0005-0000-0000-00009A100000}"/>
    <cellStyle name="쉼표 [0] 3 12 8" xfId="3415" xr:uid="{00000000-0005-0000-0000-00009B100000}"/>
    <cellStyle name="쉼표 [0] 3 12 8 2" xfId="3416" xr:uid="{00000000-0005-0000-0000-00009C100000}"/>
    <cellStyle name="쉼표 [0] 3 12 8 2 2" xfId="3417" xr:uid="{00000000-0005-0000-0000-00009D100000}"/>
    <cellStyle name="쉼표 [0] 3 12 8 3" xfId="3418" xr:uid="{00000000-0005-0000-0000-00009E100000}"/>
    <cellStyle name="쉼표 [0] 3 12 9" xfId="3419" xr:uid="{00000000-0005-0000-0000-00009F100000}"/>
    <cellStyle name="쉼표 [0] 3 12 9 2" xfId="3420" xr:uid="{00000000-0005-0000-0000-0000A0100000}"/>
    <cellStyle name="쉼표 [0] 3 12 9 2 2" xfId="3421" xr:uid="{00000000-0005-0000-0000-0000A1100000}"/>
    <cellStyle name="쉼표 [0] 3 12 9 3" xfId="3422" xr:uid="{00000000-0005-0000-0000-0000A2100000}"/>
    <cellStyle name="쉼표 [0] 3 13" xfId="3423" xr:uid="{00000000-0005-0000-0000-0000A3100000}"/>
    <cellStyle name="쉼표 [0] 3 13 10" xfId="3424" xr:uid="{00000000-0005-0000-0000-0000A4100000}"/>
    <cellStyle name="쉼표 [0] 3 13 10 2" xfId="3425" xr:uid="{00000000-0005-0000-0000-0000A5100000}"/>
    <cellStyle name="쉼표 [0] 3 13 11" xfId="3426" xr:uid="{00000000-0005-0000-0000-0000A6100000}"/>
    <cellStyle name="쉼표 [0] 3 13 2" xfId="3427" xr:uid="{00000000-0005-0000-0000-0000A7100000}"/>
    <cellStyle name="쉼표 [0] 3 13 2 10" xfId="3428" xr:uid="{00000000-0005-0000-0000-0000A8100000}"/>
    <cellStyle name="쉼표 [0] 3 13 2 2" xfId="3429" xr:uid="{00000000-0005-0000-0000-0000A9100000}"/>
    <cellStyle name="쉼표 [0] 3 13 2 2 2" xfId="3430" xr:uid="{00000000-0005-0000-0000-0000AA100000}"/>
    <cellStyle name="쉼표 [0] 3 13 2 2 2 2" xfId="3431" xr:uid="{00000000-0005-0000-0000-0000AB100000}"/>
    <cellStyle name="쉼표 [0] 3 13 2 2 2 2 2" xfId="3432" xr:uid="{00000000-0005-0000-0000-0000AC100000}"/>
    <cellStyle name="쉼표 [0] 3 13 2 2 2 2 2 2" xfId="3433" xr:uid="{00000000-0005-0000-0000-0000AD100000}"/>
    <cellStyle name="쉼표 [0] 3 13 2 2 2 2 3" xfId="3434" xr:uid="{00000000-0005-0000-0000-0000AE100000}"/>
    <cellStyle name="쉼표 [0] 3 13 2 2 2 3" xfId="3435" xr:uid="{00000000-0005-0000-0000-0000AF100000}"/>
    <cellStyle name="쉼표 [0] 3 13 2 2 2 3 2" xfId="3436" xr:uid="{00000000-0005-0000-0000-0000B0100000}"/>
    <cellStyle name="쉼표 [0] 3 13 2 2 2 3 2 2" xfId="3437" xr:uid="{00000000-0005-0000-0000-0000B1100000}"/>
    <cellStyle name="쉼표 [0] 3 13 2 2 2 3 3" xfId="3438" xr:uid="{00000000-0005-0000-0000-0000B2100000}"/>
    <cellStyle name="쉼표 [0] 3 13 2 2 2 4" xfId="3439" xr:uid="{00000000-0005-0000-0000-0000B3100000}"/>
    <cellStyle name="쉼표 [0] 3 13 2 2 2 4 2" xfId="3440" xr:uid="{00000000-0005-0000-0000-0000B4100000}"/>
    <cellStyle name="쉼표 [0] 3 13 2 2 2 4 2 2" xfId="3441" xr:uid="{00000000-0005-0000-0000-0000B5100000}"/>
    <cellStyle name="쉼표 [0] 3 13 2 2 2 4 3" xfId="3442" xr:uid="{00000000-0005-0000-0000-0000B6100000}"/>
    <cellStyle name="쉼표 [0] 3 13 2 2 2 5" xfId="3443" xr:uid="{00000000-0005-0000-0000-0000B7100000}"/>
    <cellStyle name="쉼표 [0] 3 13 2 2 2 5 2" xfId="3444" xr:uid="{00000000-0005-0000-0000-0000B8100000}"/>
    <cellStyle name="쉼표 [0] 3 13 2 2 2 6" xfId="3445" xr:uid="{00000000-0005-0000-0000-0000B9100000}"/>
    <cellStyle name="쉼표 [0] 3 13 2 2 3" xfId="3446" xr:uid="{00000000-0005-0000-0000-0000BA100000}"/>
    <cellStyle name="쉼표 [0] 3 13 2 2 3 2" xfId="3447" xr:uid="{00000000-0005-0000-0000-0000BB100000}"/>
    <cellStyle name="쉼표 [0] 3 13 2 2 3 2 2" xfId="3448" xr:uid="{00000000-0005-0000-0000-0000BC100000}"/>
    <cellStyle name="쉼표 [0] 3 13 2 2 3 2 2 2" xfId="3449" xr:uid="{00000000-0005-0000-0000-0000BD100000}"/>
    <cellStyle name="쉼표 [0] 3 13 2 2 3 2 3" xfId="3450" xr:uid="{00000000-0005-0000-0000-0000BE100000}"/>
    <cellStyle name="쉼표 [0] 3 13 2 2 3 3" xfId="3451" xr:uid="{00000000-0005-0000-0000-0000BF100000}"/>
    <cellStyle name="쉼표 [0] 3 13 2 2 3 3 2" xfId="3452" xr:uid="{00000000-0005-0000-0000-0000C0100000}"/>
    <cellStyle name="쉼표 [0] 3 13 2 2 3 3 2 2" xfId="3453" xr:uid="{00000000-0005-0000-0000-0000C1100000}"/>
    <cellStyle name="쉼표 [0] 3 13 2 2 3 3 3" xfId="3454" xr:uid="{00000000-0005-0000-0000-0000C2100000}"/>
    <cellStyle name="쉼표 [0] 3 13 2 2 3 4" xfId="3455" xr:uid="{00000000-0005-0000-0000-0000C3100000}"/>
    <cellStyle name="쉼표 [0] 3 13 2 2 3 4 2" xfId="3456" xr:uid="{00000000-0005-0000-0000-0000C4100000}"/>
    <cellStyle name="쉼표 [0] 3 13 2 2 3 4 2 2" xfId="3457" xr:uid="{00000000-0005-0000-0000-0000C5100000}"/>
    <cellStyle name="쉼표 [0] 3 13 2 2 3 4 3" xfId="3458" xr:uid="{00000000-0005-0000-0000-0000C6100000}"/>
    <cellStyle name="쉼표 [0] 3 13 2 2 3 5" xfId="3459" xr:uid="{00000000-0005-0000-0000-0000C7100000}"/>
    <cellStyle name="쉼표 [0] 3 13 2 2 3 5 2" xfId="3460" xr:uid="{00000000-0005-0000-0000-0000C8100000}"/>
    <cellStyle name="쉼표 [0] 3 13 2 2 3 6" xfId="3461" xr:uid="{00000000-0005-0000-0000-0000C9100000}"/>
    <cellStyle name="쉼표 [0] 3 13 2 2 4" xfId="3462" xr:uid="{00000000-0005-0000-0000-0000CA100000}"/>
    <cellStyle name="쉼표 [0] 3 13 2 2 4 2" xfId="3463" xr:uid="{00000000-0005-0000-0000-0000CB100000}"/>
    <cellStyle name="쉼표 [0] 3 13 2 2 4 2 2" xfId="3464" xr:uid="{00000000-0005-0000-0000-0000CC100000}"/>
    <cellStyle name="쉼표 [0] 3 13 2 2 4 2 2 2" xfId="3465" xr:uid="{00000000-0005-0000-0000-0000CD100000}"/>
    <cellStyle name="쉼표 [0] 3 13 2 2 4 2 3" xfId="3466" xr:uid="{00000000-0005-0000-0000-0000CE100000}"/>
    <cellStyle name="쉼표 [0] 3 13 2 2 4 3" xfId="3467" xr:uid="{00000000-0005-0000-0000-0000CF100000}"/>
    <cellStyle name="쉼표 [0] 3 13 2 2 4 3 2" xfId="3468" xr:uid="{00000000-0005-0000-0000-0000D0100000}"/>
    <cellStyle name="쉼표 [0] 3 13 2 2 4 3 2 2" xfId="3469" xr:uid="{00000000-0005-0000-0000-0000D1100000}"/>
    <cellStyle name="쉼표 [0] 3 13 2 2 4 3 3" xfId="3470" xr:uid="{00000000-0005-0000-0000-0000D2100000}"/>
    <cellStyle name="쉼표 [0] 3 13 2 2 4 4" xfId="3471" xr:uid="{00000000-0005-0000-0000-0000D3100000}"/>
    <cellStyle name="쉼표 [0] 3 13 2 2 4 4 2" xfId="3472" xr:uid="{00000000-0005-0000-0000-0000D4100000}"/>
    <cellStyle name="쉼표 [0] 3 13 2 2 4 4 2 2" xfId="3473" xr:uid="{00000000-0005-0000-0000-0000D5100000}"/>
    <cellStyle name="쉼표 [0] 3 13 2 2 4 4 3" xfId="3474" xr:uid="{00000000-0005-0000-0000-0000D6100000}"/>
    <cellStyle name="쉼표 [0] 3 13 2 2 4 5" xfId="3475" xr:uid="{00000000-0005-0000-0000-0000D7100000}"/>
    <cellStyle name="쉼표 [0] 3 13 2 2 4 5 2" xfId="3476" xr:uid="{00000000-0005-0000-0000-0000D8100000}"/>
    <cellStyle name="쉼표 [0] 3 13 2 2 4 6" xfId="3477" xr:uid="{00000000-0005-0000-0000-0000D9100000}"/>
    <cellStyle name="쉼표 [0] 3 13 2 2 5" xfId="3478" xr:uid="{00000000-0005-0000-0000-0000DA100000}"/>
    <cellStyle name="쉼표 [0] 3 13 2 2 5 2" xfId="3479" xr:uid="{00000000-0005-0000-0000-0000DB100000}"/>
    <cellStyle name="쉼표 [0] 3 13 2 2 5 2 2" xfId="3480" xr:uid="{00000000-0005-0000-0000-0000DC100000}"/>
    <cellStyle name="쉼표 [0] 3 13 2 2 5 3" xfId="3481" xr:uid="{00000000-0005-0000-0000-0000DD100000}"/>
    <cellStyle name="쉼표 [0] 3 13 2 2 6" xfId="3482" xr:uid="{00000000-0005-0000-0000-0000DE100000}"/>
    <cellStyle name="쉼표 [0] 3 13 2 2 6 2" xfId="3483" xr:uid="{00000000-0005-0000-0000-0000DF100000}"/>
    <cellStyle name="쉼표 [0] 3 13 2 2 6 2 2" xfId="3484" xr:uid="{00000000-0005-0000-0000-0000E0100000}"/>
    <cellStyle name="쉼표 [0] 3 13 2 2 6 3" xfId="3485" xr:uid="{00000000-0005-0000-0000-0000E1100000}"/>
    <cellStyle name="쉼표 [0] 3 13 2 2 7" xfId="3486" xr:uid="{00000000-0005-0000-0000-0000E2100000}"/>
    <cellStyle name="쉼표 [0] 3 13 2 2 7 2" xfId="3487" xr:uid="{00000000-0005-0000-0000-0000E3100000}"/>
    <cellStyle name="쉼표 [0] 3 13 2 2 7 2 2" xfId="3488" xr:uid="{00000000-0005-0000-0000-0000E4100000}"/>
    <cellStyle name="쉼표 [0] 3 13 2 2 7 3" xfId="3489" xr:uid="{00000000-0005-0000-0000-0000E5100000}"/>
    <cellStyle name="쉼표 [0] 3 13 2 2 8" xfId="3490" xr:uid="{00000000-0005-0000-0000-0000E6100000}"/>
    <cellStyle name="쉼표 [0] 3 13 2 2 8 2" xfId="3491" xr:uid="{00000000-0005-0000-0000-0000E7100000}"/>
    <cellStyle name="쉼표 [0] 3 13 2 2 9" xfId="3492" xr:uid="{00000000-0005-0000-0000-0000E8100000}"/>
    <cellStyle name="쉼표 [0] 3 13 2 3" xfId="3493" xr:uid="{00000000-0005-0000-0000-0000E9100000}"/>
    <cellStyle name="쉼표 [0] 3 13 2 3 2" xfId="3494" xr:uid="{00000000-0005-0000-0000-0000EA100000}"/>
    <cellStyle name="쉼표 [0] 3 13 2 3 2 2" xfId="3495" xr:uid="{00000000-0005-0000-0000-0000EB100000}"/>
    <cellStyle name="쉼표 [0] 3 13 2 3 2 2 2" xfId="3496" xr:uid="{00000000-0005-0000-0000-0000EC100000}"/>
    <cellStyle name="쉼표 [0] 3 13 2 3 2 3" xfId="3497" xr:uid="{00000000-0005-0000-0000-0000ED100000}"/>
    <cellStyle name="쉼표 [0] 3 13 2 3 3" xfId="3498" xr:uid="{00000000-0005-0000-0000-0000EE100000}"/>
    <cellStyle name="쉼표 [0] 3 13 2 3 3 2" xfId="3499" xr:uid="{00000000-0005-0000-0000-0000EF100000}"/>
    <cellStyle name="쉼표 [0] 3 13 2 3 3 2 2" xfId="3500" xr:uid="{00000000-0005-0000-0000-0000F0100000}"/>
    <cellStyle name="쉼표 [0] 3 13 2 3 3 3" xfId="3501" xr:uid="{00000000-0005-0000-0000-0000F1100000}"/>
    <cellStyle name="쉼표 [0] 3 13 2 3 4" xfId="3502" xr:uid="{00000000-0005-0000-0000-0000F2100000}"/>
    <cellStyle name="쉼표 [0] 3 13 2 3 4 2" xfId="3503" xr:uid="{00000000-0005-0000-0000-0000F3100000}"/>
    <cellStyle name="쉼표 [0] 3 13 2 3 4 2 2" xfId="3504" xr:uid="{00000000-0005-0000-0000-0000F4100000}"/>
    <cellStyle name="쉼표 [0] 3 13 2 3 4 3" xfId="3505" xr:uid="{00000000-0005-0000-0000-0000F5100000}"/>
    <cellStyle name="쉼표 [0] 3 13 2 3 5" xfId="3506" xr:uid="{00000000-0005-0000-0000-0000F6100000}"/>
    <cellStyle name="쉼표 [0] 3 13 2 3 5 2" xfId="3507" xr:uid="{00000000-0005-0000-0000-0000F7100000}"/>
    <cellStyle name="쉼표 [0] 3 13 2 3 6" xfId="3508" xr:uid="{00000000-0005-0000-0000-0000F8100000}"/>
    <cellStyle name="쉼표 [0] 3 13 2 4" xfId="3509" xr:uid="{00000000-0005-0000-0000-0000F9100000}"/>
    <cellStyle name="쉼표 [0] 3 13 2 4 2" xfId="3510" xr:uid="{00000000-0005-0000-0000-0000FA100000}"/>
    <cellStyle name="쉼표 [0] 3 13 2 4 2 2" xfId="3511" xr:uid="{00000000-0005-0000-0000-0000FB100000}"/>
    <cellStyle name="쉼표 [0] 3 13 2 4 2 2 2" xfId="3512" xr:uid="{00000000-0005-0000-0000-0000FC100000}"/>
    <cellStyle name="쉼표 [0] 3 13 2 4 2 3" xfId="3513" xr:uid="{00000000-0005-0000-0000-0000FD100000}"/>
    <cellStyle name="쉼표 [0] 3 13 2 4 3" xfId="3514" xr:uid="{00000000-0005-0000-0000-0000FE100000}"/>
    <cellStyle name="쉼표 [0] 3 13 2 4 3 2" xfId="3515" xr:uid="{00000000-0005-0000-0000-0000FF100000}"/>
    <cellStyle name="쉼표 [0] 3 13 2 4 3 2 2" xfId="3516" xr:uid="{00000000-0005-0000-0000-000000110000}"/>
    <cellStyle name="쉼표 [0] 3 13 2 4 3 3" xfId="3517" xr:uid="{00000000-0005-0000-0000-000001110000}"/>
    <cellStyle name="쉼표 [0] 3 13 2 4 4" xfId="3518" xr:uid="{00000000-0005-0000-0000-000002110000}"/>
    <cellStyle name="쉼표 [0] 3 13 2 4 4 2" xfId="3519" xr:uid="{00000000-0005-0000-0000-000003110000}"/>
    <cellStyle name="쉼표 [0] 3 13 2 4 4 2 2" xfId="3520" xr:uid="{00000000-0005-0000-0000-000004110000}"/>
    <cellStyle name="쉼표 [0] 3 13 2 4 4 3" xfId="3521" xr:uid="{00000000-0005-0000-0000-000005110000}"/>
    <cellStyle name="쉼표 [0] 3 13 2 4 5" xfId="3522" xr:uid="{00000000-0005-0000-0000-000006110000}"/>
    <cellStyle name="쉼표 [0] 3 13 2 4 5 2" xfId="3523" xr:uid="{00000000-0005-0000-0000-000007110000}"/>
    <cellStyle name="쉼표 [0] 3 13 2 4 6" xfId="3524" xr:uid="{00000000-0005-0000-0000-000008110000}"/>
    <cellStyle name="쉼표 [0] 3 13 2 5" xfId="3525" xr:uid="{00000000-0005-0000-0000-000009110000}"/>
    <cellStyle name="쉼표 [0] 3 13 2 5 2" xfId="3526" xr:uid="{00000000-0005-0000-0000-00000A110000}"/>
    <cellStyle name="쉼표 [0] 3 13 2 5 2 2" xfId="3527" xr:uid="{00000000-0005-0000-0000-00000B110000}"/>
    <cellStyle name="쉼표 [0] 3 13 2 5 2 2 2" xfId="3528" xr:uid="{00000000-0005-0000-0000-00000C110000}"/>
    <cellStyle name="쉼표 [0] 3 13 2 5 2 3" xfId="3529" xr:uid="{00000000-0005-0000-0000-00000D110000}"/>
    <cellStyle name="쉼표 [0] 3 13 2 5 3" xfId="3530" xr:uid="{00000000-0005-0000-0000-00000E110000}"/>
    <cellStyle name="쉼표 [0] 3 13 2 5 3 2" xfId="3531" xr:uid="{00000000-0005-0000-0000-00000F110000}"/>
    <cellStyle name="쉼표 [0] 3 13 2 5 3 2 2" xfId="3532" xr:uid="{00000000-0005-0000-0000-000010110000}"/>
    <cellStyle name="쉼표 [0] 3 13 2 5 3 3" xfId="3533" xr:uid="{00000000-0005-0000-0000-000011110000}"/>
    <cellStyle name="쉼표 [0] 3 13 2 5 4" xfId="3534" xr:uid="{00000000-0005-0000-0000-000012110000}"/>
    <cellStyle name="쉼표 [0] 3 13 2 5 4 2" xfId="3535" xr:uid="{00000000-0005-0000-0000-000013110000}"/>
    <cellStyle name="쉼표 [0] 3 13 2 5 4 2 2" xfId="3536" xr:uid="{00000000-0005-0000-0000-000014110000}"/>
    <cellStyle name="쉼표 [0] 3 13 2 5 4 3" xfId="3537" xr:uid="{00000000-0005-0000-0000-000015110000}"/>
    <cellStyle name="쉼표 [0] 3 13 2 5 5" xfId="3538" xr:uid="{00000000-0005-0000-0000-000016110000}"/>
    <cellStyle name="쉼표 [0] 3 13 2 5 5 2" xfId="3539" xr:uid="{00000000-0005-0000-0000-000017110000}"/>
    <cellStyle name="쉼표 [0] 3 13 2 5 6" xfId="3540" xr:uid="{00000000-0005-0000-0000-000018110000}"/>
    <cellStyle name="쉼표 [0] 3 13 2 6" xfId="3541" xr:uid="{00000000-0005-0000-0000-000019110000}"/>
    <cellStyle name="쉼표 [0] 3 13 2 6 2" xfId="3542" xr:uid="{00000000-0005-0000-0000-00001A110000}"/>
    <cellStyle name="쉼표 [0] 3 13 2 6 2 2" xfId="3543" xr:uid="{00000000-0005-0000-0000-00001B110000}"/>
    <cellStyle name="쉼표 [0] 3 13 2 6 3" xfId="3544" xr:uid="{00000000-0005-0000-0000-00001C110000}"/>
    <cellStyle name="쉼표 [0] 3 13 2 7" xfId="3545" xr:uid="{00000000-0005-0000-0000-00001D110000}"/>
    <cellStyle name="쉼표 [0] 3 13 2 7 2" xfId="3546" xr:uid="{00000000-0005-0000-0000-00001E110000}"/>
    <cellStyle name="쉼표 [0] 3 13 2 7 2 2" xfId="3547" xr:uid="{00000000-0005-0000-0000-00001F110000}"/>
    <cellStyle name="쉼표 [0] 3 13 2 7 3" xfId="3548" xr:uid="{00000000-0005-0000-0000-000020110000}"/>
    <cellStyle name="쉼표 [0] 3 13 2 8" xfId="3549" xr:uid="{00000000-0005-0000-0000-000021110000}"/>
    <cellStyle name="쉼표 [0] 3 13 2 8 2" xfId="3550" xr:uid="{00000000-0005-0000-0000-000022110000}"/>
    <cellStyle name="쉼표 [0] 3 13 2 8 2 2" xfId="3551" xr:uid="{00000000-0005-0000-0000-000023110000}"/>
    <cellStyle name="쉼표 [0] 3 13 2 8 3" xfId="3552" xr:uid="{00000000-0005-0000-0000-000024110000}"/>
    <cellStyle name="쉼표 [0] 3 13 2 9" xfId="3553" xr:uid="{00000000-0005-0000-0000-000025110000}"/>
    <cellStyle name="쉼표 [0] 3 13 2 9 2" xfId="3554" xr:uid="{00000000-0005-0000-0000-000026110000}"/>
    <cellStyle name="쉼표 [0] 3 13 3" xfId="3555" xr:uid="{00000000-0005-0000-0000-000027110000}"/>
    <cellStyle name="쉼표 [0] 3 13 3 2" xfId="3556" xr:uid="{00000000-0005-0000-0000-000028110000}"/>
    <cellStyle name="쉼표 [0] 3 13 3 2 2" xfId="3557" xr:uid="{00000000-0005-0000-0000-000029110000}"/>
    <cellStyle name="쉼표 [0] 3 13 3 2 2 2" xfId="3558" xr:uid="{00000000-0005-0000-0000-00002A110000}"/>
    <cellStyle name="쉼표 [0] 3 13 3 2 2 2 2" xfId="3559" xr:uid="{00000000-0005-0000-0000-00002B110000}"/>
    <cellStyle name="쉼표 [0] 3 13 3 2 2 3" xfId="3560" xr:uid="{00000000-0005-0000-0000-00002C110000}"/>
    <cellStyle name="쉼표 [0] 3 13 3 2 3" xfId="3561" xr:uid="{00000000-0005-0000-0000-00002D110000}"/>
    <cellStyle name="쉼표 [0] 3 13 3 2 3 2" xfId="3562" xr:uid="{00000000-0005-0000-0000-00002E110000}"/>
    <cellStyle name="쉼표 [0] 3 13 3 2 3 2 2" xfId="3563" xr:uid="{00000000-0005-0000-0000-00002F110000}"/>
    <cellStyle name="쉼표 [0] 3 13 3 2 3 3" xfId="3564" xr:uid="{00000000-0005-0000-0000-000030110000}"/>
    <cellStyle name="쉼표 [0] 3 13 3 2 4" xfId="3565" xr:uid="{00000000-0005-0000-0000-000031110000}"/>
    <cellStyle name="쉼표 [0] 3 13 3 2 4 2" xfId="3566" xr:uid="{00000000-0005-0000-0000-000032110000}"/>
    <cellStyle name="쉼표 [0] 3 13 3 2 4 2 2" xfId="3567" xr:uid="{00000000-0005-0000-0000-000033110000}"/>
    <cellStyle name="쉼표 [0] 3 13 3 2 4 3" xfId="3568" xr:uid="{00000000-0005-0000-0000-000034110000}"/>
    <cellStyle name="쉼표 [0] 3 13 3 2 5" xfId="3569" xr:uid="{00000000-0005-0000-0000-000035110000}"/>
    <cellStyle name="쉼표 [0] 3 13 3 2 5 2" xfId="3570" xr:uid="{00000000-0005-0000-0000-000036110000}"/>
    <cellStyle name="쉼표 [0] 3 13 3 2 6" xfId="3571" xr:uid="{00000000-0005-0000-0000-000037110000}"/>
    <cellStyle name="쉼표 [0] 3 13 3 3" xfId="3572" xr:uid="{00000000-0005-0000-0000-000038110000}"/>
    <cellStyle name="쉼표 [0] 3 13 3 3 2" xfId="3573" xr:uid="{00000000-0005-0000-0000-000039110000}"/>
    <cellStyle name="쉼표 [0] 3 13 3 3 2 2" xfId="3574" xr:uid="{00000000-0005-0000-0000-00003A110000}"/>
    <cellStyle name="쉼표 [0] 3 13 3 3 2 2 2" xfId="3575" xr:uid="{00000000-0005-0000-0000-00003B110000}"/>
    <cellStyle name="쉼표 [0] 3 13 3 3 2 3" xfId="3576" xr:uid="{00000000-0005-0000-0000-00003C110000}"/>
    <cellStyle name="쉼표 [0] 3 13 3 3 3" xfId="3577" xr:uid="{00000000-0005-0000-0000-00003D110000}"/>
    <cellStyle name="쉼표 [0] 3 13 3 3 3 2" xfId="3578" xr:uid="{00000000-0005-0000-0000-00003E110000}"/>
    <cellStyle name="쉼표 [0] 3 13 3 3 3 2 2" xfId="3579" xr:uid="{00000000-0005-0000-0000-00003F110000}"/>
    <cellStyle name="쉼표 [0] 3 13 3 3 3 3" xfId="3580" xr:uid="{00000000-0005-0000-0000-000040110000}"/>
    <cellStyle name="쉼표 [0] 3 13 3 3 4" xfId="3581" xr:uid="{00000000-0005-0000-0000-000041110000}"/>
    <cellStyle name="쉼표 [0] 3 13 3 3 4 2" xfId="3582" xr:uid="{00000000-0005-0000-0000-000042110000}"/>
    <cellStyle name="쉼표 [0] 3 13 3 3 4 2 2" xfId="3583" xr:uid="{00000000-0005-0000-0000-000043110000}"/>
    <cellStyle name="쉼표 [0] 3 13 3 3 4 3" xfId="3584" xr:uid="{00000000-0005-0000-0000-000044110000}"/>
    <cellStyle name="쉼표 [0] 3 13 3 3 5" xfId="3585" xr:uid="{00000000-0005-0000-0000-000045110000}"/>
    <cellStyle name="쉼표 [0] 3 13 3 3 5 2" xfId="3586" xr:uid="{00000000-0005-0000-0000-000046110000}"/>
    <cellStyle name="쉼표 [0] 3 13 3 3 6" xfId="3587" xr:uid="{00000000-0005-0000-0000-000047110000}"/>
    <cellStyle name="쉼표 [0] 3 13 3 4" xfId="3588" xr:uid="{00000000-0005-0000-0000-000048110000}"/>
    <cellStyle name="쉼표 [0] 3 13 3 4 2" xfId="3589" xr:uid="{00000000-0005-0000-0000-000049110000}"/>
    <cellStyle name="쉼표 [0] 3 13 3 4 2 2" xfId="3590" xr:uid="{00000000-0005-0000-0000-00004A110000}"/>
    <cellStyle name="쉼표 [0] 3 13 3 4 2 2 2" xfId="3591" xr:uid="{00000000-0005-0000-0000-00004B110000}"/>
    <cellStyle name="쉼표 [0] 3 13 3 4 2 3" xfId="3592" xr:uid="{00000000-0005-0000-0000-00004C110000}"/>
    <cellStyle name="쉼표 [0] 3 13 3 4 3" xfId="3593" xr:uid="{00000000-0005-0000-0000-00004D110000}"/>
    <cellStyle name="쉼표 [0] 3 13 3 4 3 2" xfId="3594" xr:uid="{00000000-0005-0000-0000-00004E110000}"/>
    <cellStyle name="쉼표 [0] 3 13 3 4 3 2 2" xfId="3595" xr:uid="{00000000-0005-0000-0000-00004F110000}"/>
    <cellStyle name="쉼표 [0] 3 13 3 4 3 3" xfId="3596" xr:uid="{00000000-0005-0000-0000-000050110000}"/>
    <cellStyle name="쉼표 [0] 3 13 3 4 4" xfId="3597" xr:uid="{00000000-0005-0000-0000-000051110000}"/>
    <cellStyle name="쉼표 [0] 3 13 3 4 4 2" xfId="3598" xr:uid="{00000000-0005-0000-0000-000052110000}"/>
    <cellStyle name="쉼표 [0] 3 13 3 4 4 2 2" xfId="3599" xr:uid="{00000000-0005-0000-0000-000053110000}"/>
    <cellStyle name="쉼표 [0] 3 13 3 4 4 3" xfId="3600" xr:uid="{00000000-0005-0000-0000-000054110000}"/>
    <cellStyle name="쉼표 [0] 3 13 3 4 5" xfId="3601" xr:uid="{00000000-0005-0000-0000-000055110000}"/>
    <cellStyle name="쉼표 [0] 3 13 3 4 5 2" xfId="3602" xr:uid="{00000000-0005-0000-0000-000056110000}"/>
    <cellStyle name="쉼표 [0] 3 13 3 4 6" xfId="3603" xr:uid="{00000000-0005-0000-0000-000057110000}"/>
    <cellStyle name="쉼표 [0] 3 13 3 5" xfId="3604" xr:uid="{00000000-0005-0000-0000-000058110000}"/>
    <cellStyle name="쉼표 [0] 3 13 3 5 2" xfId="3605" xr:uid="{00000000-0005-0000-0000-000059110000}"/>
    <cellStyle name="쉼표 [0] 3 13 3 5 2 2" xfId="3606" xr:uid="{00000000-0005-0000-0000-00005A110000}"/>
    <cellStyle name="쉼표 [0] 3 13 3 5 3" xfId="3607" xr:uid="{00000000-0005-0000-0000-00005B110000}"/>
    <cellStyle name="쉼표 [0] 3 13 3 6" xfId="3608" xr:uid="{00000000-0005-0000-0000-00005C110000}"/>
    <cellStyle name="쉼표 [0] 3 13 3 6 2" xfId="3609" xr:uid="{00000000-0005-0000-0000-00005D110000}"/>
    <cellStyle name="쉼표 [0] 3 13 3 6 2 2" xfId="3610" xr:uid="{00000000-0005-0000-0000-00005E110000}"/>
    <cellStyle name="쉼표 [0] 3 13 3 6 3" xfId="3611" xr:uid="{00000000-0005-0000-0000-00005F110000}"/>
    <cellStyle name="쉼표 [0] 3 13 3 7" xfId="3612" xr:uid="{00000000-0005-0000-0000-000060110000}"/>
    <cellStyle name="쉼표 [0] 3 13 3 7 2" xfId="3613" xr:uid="{00000000-0005-0000-0000-000061110000}"/>
    <cellStyle name="쉼표 [0] 3 13 3 7 2 2" xfId="3614" xr:uid="{00000000-0005-0000-0000-000062110000}"/>
    <cellStyle name="쉼표 [0] 3 13 3 7 3" xfId="3615" xr:uid="{00000000-0005-0000-0000-000063110000}"/>
    <cellStyle name="쉼표 [0] 3 13 3 8" xfId="3616" xr:uid="{00000000-0005-0000-0000-000064110000}"/>
    <cellStyle name="쉼표 [0] 3 13 3 8 2" xfId="3617" xr:uid="{00000000-0005-0000-0000-000065110000}"/>
    <cellStyle name="쉼표 [0] 3 13 3 9" xfId="3618" xr:uid="{00000000-0005-0000-0000-000066110000}"/>
    <cellStyle name="쉼표 [0] 3 13 4" xfId="3619" xr:uid="{00000000-0005-0000-0000-000067110000}"/>
    <cellStyle name="쉼표 [0] 3 13 4 2" xfId="3620" xr:uid="{00000000-0005-0000-0000-000068110000}"/>
    <cellStyle name="쉼표 [0] 3 13 4 2 2" xfId="3621" xr:uid="{00000000-0005-0000-0000-000069110000}"/>
    <cellStyle name="쉼표 [0] 3 13 4 2 2 2" xfId="3622" xr:uid="{00000000-0005-0000-0000-00006A110000}"/>
    <cellStyle name="쉼표 [0] 3 13 4 2 3" xfId="3623" xr:uid="{00000000-0005-0000-0000-00006B110000}"/>
    <cellStyle name="쉼표 [0] 3 13 4 3" xfId="3624" xr:uid="{00000000-0005-0000-0000-00006C110000}"/>
    <cellStyle name="쉼표 [0] 3 13 4 3 2" xfId="3625" xr:uid="{00000000-0005-0000-0000-00006D110000}"/>
    <cellStyle name="쉼표 [0] 3 13 4 3 2 2" xfId="3626" xr:uid="{00000000-0005-0000-0000-00006E110000}"/>
    <cellStyle name="쉼표 [0] 3 13 4 3 3" xfId="3627" xr:uid="{00000000-0005-0000-0000-00006F110000}"/>
    <cellStyle name="쉼표 [0] 3 13 4 4" xfId="3628" xr:uid="{00000000-0005-0000-0000-000070110000}"/>
    <cellStyle name="쉼표 [0] 3 13 4 4 2" xfId="3629" xr:uid="{00000000-0005-0000-0000-000071110000}"/>
    <cellStyle name="쉼표 [0] 3 13 4 4 2 2" xfId="3630" xr:uid="{00000000-0005-0000-0000-000072110000}"/>
    <cellStyle name="쉼표 [0] 3 13 4 4 3" xfId="3631" xr:uid="{00000000-0005-0000-0000-000073110000}"/>
    <cellStyle name="쉼표 [0] 3 13 4 5" xfId="3632" xr:uid="{00000000-0005-0000-0000-000074110000}"/>
    <cellStyle name="쉼표 [0] 3 13 4 5 2" xfId="3633" xr:uid="{00000000-0005-0000-0000-000075110000}"/>
    <cellStyle name="쉼표 [0] 3 13 4 6" xfId="3634" xr:uid="{00000000-0005-0000-0000-000076110000}"/>
    <cellStyle name="쉼표 [0] 3 13 5" xfId="3635" xr:uid="{00000000-0005-0000-0000-000077110000}"/>
    <cellStyle name="쉼표 [0] 3 13 5 2" xfId="3636" xr:uid="{00000000-0005-0000-0000-000078110000}"/>
    <cellStyle name="쉼표 [0] 3 13 5 2 2" xfId="3637" xr:uid="{00000000-0005-0000-0000-000079110000}"/>
    <cellStyle name="쉼표 [0] 3 13 5 2 2 2" xfId="3638" xr:uid="{00000000-0005-0000-0000-00007A110000}"/>
    <cellStyle name="쉼표 [0] 3 13 5 2 3" xfId="3639" xr:uid="{00000000-0005-0000-0000-00007B110000}"/>
    <cellStyle name="쉼표 [0] 3 13 5 3" xfId="3640" xr:uid="{00000000-0005-0000-0000-00007C110000}"/>
    <cellStyle name="쉼표 [0] 3 13 5 3 2" xfId="3641" xr:uid="{00000000-0005-0000-0000-00007D110000}"/>
    <cellStyle name="쉼표 [0] 3 13 5 3 2 2" xfId="3642" xr:uid="{00000000-0005-0000-0000-00007E110000}"/>
    <cellStyle name="쉼표 [0] 3 13 5 3 3" xfId="3643" xr:uid="{00000000-0005-0000-0000-00007F110000}"/>
    <cellStyle name="쉼표 [0] 3 13 5 4" xfId="3644" xr:uid="{00000000-0005-0000-0000-000080110000}"/>
    <cellStyle name="쉼표 [0] 3 13 5 4 2" xfId="3645" xr:uid="{00000000-0005-0000-0000-000081110000}"/>
    <cellStyle name="쉼표 [0] 3 13 5 4 2 2" xfId="3646" xr:uid="{00000000-0005-0000-0000-000082110000}"/>
    <cellStyle name="쉼표 [0] 3 13 5 4 3" xfId="3647" xr:uid="{00000000-0005-0000-0000-000083110000}"/>
    <cellStyle name="쉼표 [0] 3 13 5 5" xfId="3648" xr:uid="{00000000-0005-0000-0000-000084110000}"/>
    <cellStyle name="쉼표 [0] 3 13 5 5 2" xfId="3649" xr:uid="{00000000-0005-0000-0000-000085110000}"/>
    <cellStyle name="쉼표 [0] 3 13 5 6" xfId="3650" xr:uid="{00000000-0005-0000-0000-000086110000}"/>
    <cellStyle name="쉼표 [0] 3 13 6" xfId="3651" xr:uid="{00000000-0005-0000-0000-000087110000}"/>
    <cellStyle name="쉼표 [0] 3 13 6 2" xfId="3652" xr:uid="{00000000-0005-0000-0000-000088110000}"/>
    <cellStyle name="쉼표 [0] 3 13 6 2 2" xfId="3653" xr:uid="{00000000-0005-0000-0000-000089110000}"/>
    <cellStyle name="쉼표 [0] 3 13 6 2 2 2" xfId="3654" xr:uid="{00000000-0005-0000-0000-00008A110000}"/>
    <cellStyle name="쉼표 [0] 3 13 6 2 3" xfId="3655" xr:uid="{00000000-0005-0000-0000-00008B110000}"/>
    <cellStyle name="쉼표 [0] 3 13 6 3" xfId="3656" xr:uid="{00000000-0005-0000-0000-00008C110000}"/>
    <cellStyle name="쉼표 [0] 3 13 6 3 2" xfId="3657" xr:uid="{00000000-0005-0000-0000-00008D110000}"/>
    <cellStyle name="쉼표 [0] 3 13 6 3 2 2" xfId="3658" xr:uid="{00000000-0005-0000-0000-00008E110000}"/>
    <cellStyle name="쉼표 [0] 3 13 6 3 3" xfId="3659" xr:uid="{00000000-0005-0000-0000-00008F110000}"/>
    <cellStyle name="쉼표 [0] 3 13 6 4" xfId="3660" xr:uid="{00000000-0005-0000-0000-000090110000}"/>
    <cellStyle name="쉼표 [0] 3 13 6 4 2" xfId="3661" xr:uid="{00000000-0005-0000-0000-000091110000}"/>
    <cellStyle name="쉼표 [0] 3 13 6 4 2 2" xfId="3662" xr:uid="{00000000-0005-0000-0000-000092110000}"/>
    <cellStyle name="쉼표 [0] 3 13 6 4 3" xfId="3663" xr:uid="{00000000-0005-0000-0000-000093110000}"/>
    <cellStyle name="쉼표 [0] 3 13 6 5" xfId="3664" xr:uid="{00000000-0005-0000-0000-000094110000}"/>
    <cellStyle name="쉼표 [0] 3 13 6 5 2" xfId="3665" xr:uid="{00000000-0005-0000-0000-000095110000}"/>
    <cellStyle name="쉼표 [0] 3 13 6 6" xfId="3666" xr:uid="{00000000-0005-0000-0000-000096110000}"/>
    <cellStyle name="쉼표 [0] 3 13 7" xfId="3667" xr:uid="{00000000-0005-0000-0000-000097110000}"/>
    <cellStyle name="쉼표 [0] 3 13 7 2" xfId="3668" xr:uid="{00000000-0005-0000-0000-000098110000}"/>
    <cellStyle name="쉼표 [0] 3 13 7 2 2" xfId="3669" xr:uid="{00000000-0005-0000-0000-000099110000}"/>
    <cellStyle name="쉼표 [0] 3 13 7 3" xfId="3670" xr:uid="{00000000-0005-0000-0000-00009A110000}"/>
    <cellStyle name="쉼표 [0] 3 13 8" xfId="3671" xr:uid="{00000000-0005-0000-0000-00009B110000}"/>
    <cellStyle name="쉼표 [0] 3 13 8 2" xfId="3672" xr:uid="{00000000-0005-0000-0000-00009C110000}"/>
    <cellStyle name="쉼표 [0] 3 13 8 2 2" xfId="3673" xr:uid="{00000000-0005-0000-0000-00009D110000}"/>
    <cellStyle name="쉼표 [0] 3 13 8 3" xfId="3674" xr:uid="{00000000-0005-0000-0000-00009E110000}"/>
    <cellStyle name="쉼표 [0] 3 13 9" xfId="3675" xr:uid="{00000000-0005-0000-0000-00009F110000}"/>
    <cellStyle name="쉼표 [0] 3 13 9 2" xfId="3676" xr:uid="{00000000-0005-0000-0000-0000A0110000}"/>
    <cellStyle name="쉼표 [0] 3 13 9 2 2" xfId="3677" xr:uid="{00000000-0005-0000-0000-0000A1110000}"/>
    <cellStyle name="쉼표 [0] 3 13 9 3" xfId="3678" xr:uid="{00000000-0005-0000-0000-0000A2110000}"/>
    <cellStyle name="쉼표 [0] 3 14" xfId="3679" xr:uid="{00000000-0005-0000-0000-0000A3110000}"/>
    <cellStyle name="쉼표 [0] 3 14 10" xfId="3680" xr:uid="{00000000-0005-0000-0000-0000A4110000}"/>
    <cellStyle name="쉼표 [0] 3 14 2" xfId="3681" xr:uid="{00000000-0005-0000-0000-0000A5110000}"/>
    <cellStyle name="쉼표 [0] 3 14 2 2" xfId="3682" xr:uid="{00000000-0005-0000-0000-0000A6110000}"/>
    <cellStyle name="쉼표 [0] 3 14 2 2 2" xfId="3683" xr:uid="{00000000-0005-0000-0000-0000A7110000}"/>
    <cellStyle name="쉼표 [0] 3 14 2 2 2 2" xfId="3684" xr:uid="{00000000-0005-0000-0000-0000A8110000}"/>
    <cellStyle name="쉼표 [0] 3 14 2 2 2 2 2" xfId="3685" xr:uid="{00000000-0005-0000-0000-0000A9110000}"/>
    <cellStyle name="쉼표 [0] 3 14 2 2 2 3" xfId="3686" xr:uid="{00000000-0005-0000-0000-0000AA110000}"/>
    <cellStyle name="쉼표 [0] 3 14 2 2 3" xfId="3687" xr:uid="{00000000-0005-0000-0000-0000AB110000}"/>
    <cellStyle name="쉼표 [0] 3 14 2 2 3 2" xfId="3688" xr:uid="{00000000-0005-0000-0000-0000AC110000}"/>
    <cellStyle name="쉼표 [0] 3 14 2 2 3 2 2" xfId="3689" xr:uid="{00000000-0005-0000-0000-0000AD110000}"/>
    <cellStyle name="쉼표 [0] 3 14 2 2 3 3" xfId="3690" xr:uid="{00000000-0005-0000-0000-0000AE110000}"/>
    <cellStyle name="쉼표 [0] 3 14 2 2 4" xfId="3691" xr:uid="{00000000-0005-0000-0000-0000AF110000}"/>
    <cellStyle name="쉼표 [0] 3 14 2 2 4 2" xfId="3692" xr:uid="{00000000-0005-0000-0000-0000B0110000}"/>
    <cellStyle name="쉼표 [0] 3 14 2 2 4 2 2" xfId="3693" xr:uid="{00000000-0005-0000-0000-0000B1110000}"/>
    <cellStyle name="쉼표 [0] 3 14 2 2 4 3" xfId="3694" xr:uid="{00000000-0005-0000-0000-0000B2110000}"/>
    <cellStyle name="쉼표 [0] 3 14 2 2 5" xfId="3695" xr:uid="{00000000-0005-0000-0000-0000B3110000}"/>
    <cellStyle name="쉼표 [0] 3 14 2 2 5 2" xfId="3696" xr:uid="{00000000-0005-0000-0000-0000B4110000}"/>
    <cellStyle name="쉼표 [0] 3 14 2 2 6" xfId="3697" xr:uid="{00000000-0005-0000-0000-0000B5110000}"/>
    <cellStyle name="쉼표 [0] 3 14 2 3" xfId="3698" xr:uid="{00000000-0005-0000-0000-0000B6110000}"/>
    <cellStyle name="쉼표 [0] 3 14 2 3 2" xfId="3699" xr:uid="{00000000-0005-0000-0000-0000B7110000}"/>
    <cellStyle name="쉼표 [0] 3 14 2 3 2 2" xfId="3700" xr:uid="{00000000-0005-0000-0000-0000B8110000}"/>
    <cellStyle name="쉼표 [0] 3 14 2 3 2 2 2" xfId="3701" xr:uid="{00000000-0005-0000-0000-0000B9110000}"/>
    <cellStyle name="쉼표 [0] 3 14 2 3 2 3" xfId="3702" xr:uid="{00000000-0005-0000-0000-0000BA110000}"/>
    <cellStyle name="쉼표 [0] 3 14 2 3 3" xfId="3703" xr:uid="{00000000-0005-0000-0000-0000BB110000}"/>
    <cellStyle name="쉼표 [0] 3 14 2 3 3 2" xfId="3704" xr:uid="{00000000-0005-0000-0000-0000BC110000}"/>
    <cellStyle name="쉼표 [0] 3 14 2 3 3 2 2" xfId="3705" xr:uid="{00000000-0005-0000-0000-0000BD110000}"/>
    <cellStyle name="쉼표 [0] 3 14 2 3 3 3" xfId="3706" xr:uid="{00000000-0005-0000-0000-0000BE110000}"/>
    <cellStyle name="쉼표 [0] 3 14 2 3 4" xfId="3707" xr:uid="{00000000-0005-0000-0000-0000BF110000}"/>
    <cellStyle name="쉼표 [0] 3 14 2 3 4 2" xfId="3708" xr:uid="{00000000-0005-0000-0000-0000C0110000}"/>
    <cellStyle name="쉼표 [0] 3 14 2 3 4 2 2" xfId="3709" xr:uid="{00000000-0005-0000-0000-0000C1110000}"/>
    <cellStyle name="쉼표 [0] 3 14 2 3 4 3" xfId="3710" xr:uid="{00000000-0005-0000-0000-0000C2110000}"/>
    <cellStyle name="쉼표 [0] 3 14 2 3 5" xfId="3711" xr:uid="{00000000-0005-0000-0000-0000C3110000}"/>
    <cellStyle name="쉼표 [0] 3 14 2 3 5 2" xfId="3712" xr:uid="{00000000-0005-0000-0000-0000C4110000}"/>
    <cellStyle name="쉼표 [0] 3 14 2 3 6" xfId="3713" xr:uid="{00000000-0005-0000-0000-0000C5110000}"/>
    <cellStyle name="쉼표 [0] 3 14 2 4" xfId="3714" xr:uid="{00000000-0005-0000-0000-0000C6110000}"/>
    <cellStyle name="쉼표 [0] 3 14 2 4 2" xfId="3715" xr:uid="{00000000-0005-0000-0000-0000C7110000}"/>
    <cellStyle name="쉼표 [0] 3 14 2 4 2 2" xfId="3716" xr:uid="{00000000-0005-0000-0000-0000C8110000}"/>
    <cellStyle name="쉼표 [0] 3 14 2 4 2 2 2" xfId="3717" xr:uid="{00000000-0005-0000-0000-0000C9110000}"/>
    <cellStyle name="쉼표 [0] 3 14 2 4 2 3" xfId="3718" xr:uid="{00000000-0005-0000-0000-0000CA110000}"/>
    <cellStyle name="쉼표 [0] 3 14 2 4 3" xfId="3719" xr:uid="{00000000-0005-0000-0000-0000CB110000}"/>
    <cellStyle name="쉼표 [0] 3 14 2 4 3 2" xfId="3720" xr:uid="{00000000-0005-0000-0000-0000CC110000}"/>
    <cellStyle name="쉼표 [0] 3 14 2 4 3 2 2" xfId="3721" xr:uid="{00000000-0005-0000-0000-0000CD110000}"/>
    <cellStyle name="쉼표 [0] 3 14 2 4 3 3" xfId="3722" xr:uid="{00000000-0005-0000-0000-0000CE110000}"/>
    <cellStyle name="쉼표 [0] 3 14 2 4 4" xfId="3723" xr:uid="{00000000-0005-0000-0000-0000CF110000}"/>
    <cellStyle name="쉼표 [0] 3 14 2 4 4 2" xfId="3724" xr:uid="{00000000-0005-0000-0000-0000D0110000}"/>
    <cellStyle name="쉼표 [0] 3 14 2 4 4 2 2" xfId="3725" xr:uid="{00000000-0005-0000-0000-0000D1110000}"/>
    <cellStyle name="쉼표 [0] 3 14 2 4 4 3" xfId="3726" xr:uid="{00000000-0005-0000-0000-0000D2110000}"/>
    <cellStyle name="쉼표 [0] 3 14 2 4 5" xfId="3727" xr:uid="{00000000-0005-0000-0000-0000D3110000}"/>
    <cellStyle name="쉼표 [0] 3 14 2 4 5 2" xfId="3728" xr:uid="{00000000-0005-0000-0000-0000D4110000}"/>
    <cellStyle name="쉼표 [0] 3 14 2 4 6" xfId="3729" xr:uid="{00000000-0005-0000-0000-0000D5110000}"/>
    <cellStyle name="쉼표 [0] 3 14 2 5" xfId="3730" xr:uid="{00000000-0005-0000-0000-0000D6110000}"/>
    <cellStyle name="쉼표 [0] 3 14 2 5 2" xfId="3731" xr:uid="{00000000-0005-0000-0000-0000D7110000}"/>
    <cellStyle name="쉼표 [0] 3 14 2 5 2 2" xfId="3732" xr:uid="{00000000-0005-0000-0000-0000D8110000}"/>
    <cellStyle name="쉼표 [0] 3 14 2 5 3" xfId="3733" xr:uid="{00000000-0005-0000-0000-0000D9110000}"/>
    <cellStyle name="쉼표 [0] 3 14 2 6" xfId="3734" xr:uid="{00000000-0005-0000-0000-0000DA110000}"/>
    <cellStyle name="쉼표 [0] 3 14 2 6 2" xfId="3735" xr:uid="{00000000-0005-0000-0000-0000DB110000}"/>
    <cellStyle name="쉼표 [0] 3 14 2 6 2 2" xfId="3736" xr:uid="{00000000-0005-0000-0000-0000DC110000}"/>
    <cellStyle name="쉼표 [0] 3 14 2 6 3" xfId="3737" xr:uid="{00000000-0005-0000-0000-0000DD110000}"/>
    <cellStyle name="쉼표 [0] 3 14 2 7" xfId="3738" xr:uid="{00000000-0005-0000-0000-0000DE110000}"/>
    <cellStyle name="쉼표 [0] 3 14 2 7 2" xfId="3739" xr:uid="{00000000-0005-0000-0000-0000DF110000}"/>
    <cellStyle name="쉼표 [0] 3 14 2 7 2 2" xfId="3740" xr:uid="{00000000-0005-0000-0000-0000E0110000}"/>
    <cellStyle name="쉼표 [0] 3 14 2 7 3" xfId="3741" xr:uid="{00000000-0005-0000-0000-0000E1110000}"/>
    <cellStyle name="쉼표 [0] 3 14 2 8" xfId="3742" xr:uid="{00000000-0005-0000-0000-0000E2110000}"/>
    <cellStyle name="쉼표 [0] 3 14 2 8 2" xfId="3743" xr:uid="{00000000-0005-0000-0000-0000E3110000}"/>
    <cellStyle name="쉼표 [0] 3 14 2 9" xfId="3744" xr:uid="{00000000-0005-0000-0000-0000E4110000}"/>
    <cellStyle name="쉼표 [0] 3 14 3" xfId="3745" xr:uid="{00000000-0005-0000-0000-0000E5110000}"/>
    <cellStyle name="쉼표 [0] 3 14 3 2" xfId="3746" xr:uid="{00000000-0005-0000-0000-0000E6110000}"/>
    <cellStyle name="쉼표 [0] 3 14 3 2 2" xfId="3747" xr:uid="{00000000-0005-0000-0000-0000E7110000}"/>
    <cellStyle name="쉼표 [0] 3 14 3 2 2 2" xfId="3748" xr:uid="{00000000-0005-0000-0000-0000E8110000}"/>
    <cellStyle name="쉼표 [0] 3 14 3 2 3" xfId="3749" xr:uid="{00000000-0005-0000-0000-0000E9110000}"/>
    <cellStyle name="쉼표 [0] 3 14 3 3" xfId="3750" xr:uid="{00000000-0005-0000-0000-0000EA110000}"/>
    <cellStyle name="쉼표 [0] 3 14 3 3 2" xfId="3751" xr:uid="{00000000-0005-0000-0000-0000EB110000}"/>
    <cellStyle name="쉼표 [0] 3 14 3 3 2 2" xfId="3752" xr:uid="{00000000-0005-0000-0000-0000EC110000}"/>
    <cellStyle name="쉼표 [0] 3 14 3 3 3" xfId="3753" xr:uid="{00000000-0005-0000-0000-0000ED110000}"/>
    <cellStyle name="쉼표 [0] 3 14 3 4" xfId="3754" xr:uid="{00000000-0005-0000-0000-0000EE110000}"/>
    <cellStyle name="쉼표 [0] 3 14 3 4 2" xfId="3755" xr:uid="{00000000-0005-0000-0000-0000EF110000}"/>
    <cellStyle name="쉼표 [0] 3 14 3 4 2 2" xfId="3756" xr:uid="{00000000-0005-0000-0000-0000F0110000}"/>
    <cellStyle name="쉼표 [0] 3 14 3 4 3" xfId="3757" xr:uid="{00000000-0005-0000-0000-0000F1110000}"/>
    <cellStyle name="쉼표 [0] 3 14 3 5" xfId="3758" xr:uid="{00000000-0005-0000-0000-0000F2110000}"/>
    <cellStyle name="쉼표 [0] 3 14 3 5 2" xfId="3759" xr:uid="{00000000-0005-0000-0000-0000F3110000}"/>
    <cellStyle name="쉼표 [0] 3 14 3 6" xfId="3760" xr:uid="{00000000-0005-0000-0000-0000F4110000}"/>
    <cellStyle name="쉼표 [0] 3 14 4" xfId="3761" xr:uid="{00000000-0005-0000-0000-0000F5110000}"/>
    <cellStyle name="쉼표 [0] 3 14 4 2" xfId="3762" xr:uid="{00000000-0005-0000-0000-0000F6110000}"/>
    <cellStyle name="쉼표 [0] 3 14 4 2 2" xfId="3763" xr:uid="{00000000-0005-0000-0000-0000F7110000}"/>
    <cellStyle name="쉼표 [0] 3 14 4 2 2 2" xfId="3764" xr:uid="{00000000-0005-0000-0000-0000F8110000}"/>
    <cellStyle name="쉼표 [0] 3 14 4 2 3" xfId="3765" xr:uid="{00000000-0005-0000-0000-0000F9110000}"/>
    <cellStyle name="쉼표 [0] 3 14 4 3" xfId="3766" xr:uid="{00000000-0005-0000-0000-0000FA110000}"/>
    <cellStyle name="쉼표 [0] 3 14 4 3 2" xfId="3767" xr:uid="{00000000-0005-0000-0000-0000FB110000}"/>
    <cellStyle name="쉼표 [0] 3 14 4 3 2 2" xfId="3768" xr:uid="{00000000-0005-0000-0000-0000FC110000}"/>
    <cellStyle name="쉼표 [0] 3 14 4 3 3" xfId="3769" xr:uid="{00000000-0005-0000-0000-0000FD110000}"/>
    <cellStyle name="쉼표 [0] 3 14 4 4" xfId="3770" xr:uid="{00000000-0005-0000-0000-0000FE110000}"/>
    <cellStyle name="쉼표 [0] 3 14 4 4 2" xfId="3771" xr:uid="{00000000-0005-0000-0000-0000FF110000}"/>
    <cellStyle name="쉼표 [0] 3 14 4 4 2 2" xfId="3772" xr:uid="{00000000-0005-0000-0000-000000120000}"/>
    <cellStyle name="쉼표 [0] 3 14 4 4 3" xfId="3773" xr:uid="{00000000-0005-0000-0000-000001120000}"/>
    <cellStyle name="쉼표 [0] 3 14 4 5" xfId="3774" xr:uid="{00000000-0005-0000-0000-000002120000}"/>
    <cellStyle name="쉼표 [0] 3 14 4 5 2" xfId="3775" xr:uid="{00000000-0005-0000-0000-000003120000}"/>
    <cellStyle name="쉼표 [0] 3 14 4 6" xfId="3776" xr:uid="{00000000-0005-0000-0000-000004120000}"/>
    <cellStyle name="쉼표 [0] 3 14 5" xfId="3777" xr:uid="{00000000-0005-0000-0000-000005120000}"/>
    <cellStyle name="쉼표 [0] 3 14 5 2" xfId="3778" xr:uid="{00000000-0005-0000-0000-000006120000}"/>
    <cellStyle name="쉼표 [0] 3 14 5 2 2" xfId="3779" xr:uid="{00000000-0005-0000-0000-000007120000}"/>
    <cellStyle name="쉼표 [0] 3 14 5 2 2 2" xfId="3780" xr:uid="{00000000-0005-0000-0000-000008120000}"/>
    <cellStyle name="쉼표 [0] 3 14 5 2 3" xfId="3781" xr:uid="{00000000-0005-0000-0000-000009120000}"/>
    <cellStyle name="쉼표 [0] 3 14 5 3" xfId="3782" xr:uid="{00000000-0005-0000-0000-00000A120000}"/>
    <cellStyle name="쉼표 [0] 3 14 5 3 2" xfId="3783" xr:uid="{00000000-0005-0000-0000-00000B120000}"/>
    <cellStyle name="쉼표 [0] 3 14 5 3 2 2" xfId="3784" xr:uid="{00000000-0005-0000-0000-00000C120000}"/>
    <cellStyle name="쉼표 [0] 3 14 5 3 3" xfId="3785" xr:uid="{00000000-0005-0000-0000-00000D120000}"/>
    <cellStyle name="쉼표 [0] 3 14 5 4" xfId="3786" xr:uid="{00000000-0005-0000-0000-00000E120000}"/>
    <cellStyle name="쉼표 [0] 3 14 5 4 2" xfId="3787" xr:uid="{00000000-0005-0000-0000-00000F120000}"/>
    <cellStyle name="쉼표 [0] 3 14 5 4 2 2" xfId="3788" xr:uid="{00000000-0005-0000-0000-000010120000}"/>
    <cellStyle name="쉼표 [0] 3 14 5 4 3" xfId="3789" xr:uid="{00000000-0005-0000-0000-000011120000}"/>
    <cellStyle name="쉼표 [0] 3 14 5 5" xfId="3790" xr:uid="{00000000-0005-0000-0000-000012120000}"/>
    <cellStyle name="쉼표 [0] 3 14 5 5 2" xfId="3791" xr:uid="{00000000-0005-0000-0000-000013120000}"/>
    <cellStyle name="쉼표 [0] 3 14 5 6" xfId="3792" xr:uid="{00000000-0005-0000-0000-000014120000}"/>
    <cellStyle name="쉼표 [0] 3 14 6" xfId="3793" xr:uid="{00000000-0005-0000-0000-000015120000}"/>
    <cellStyle name="쉼표 [0] 3 14 6 2" xfId="3794" xr:uid="{00000000-0005-0000-0000-000016120000}"/>
    <cellStyle name="쉼표 [0] 3 14 6 2 2" xfId="3795" xr:uid="{00000000-0005-0000-0000-000017120000}"/>
    <cellStyle name="쉼표 [0] 3 14 6 3" xfId="3796" xr:uid="{00000000-0005-0000-0000-000018120000}"/>
    <cellStyle name="쉼표 [0] 3 14 7" xfId="3797" xr:uid="{00000000-0005-0000-0000-000019120000}"/>
    <cellStyle name="쉼표 [0] 3 14 7 2" xfId="3798" xr:uid="{00000000-0005-0000-0000-00001A120000}"/>
    <cellStyle name="쉼표 [0] 3 14 7 2 2" xfId="3799" xr:uid="{00000000-0005-0000-0000-00001B120000}"/>
    <cellStyle name="쉼표 [0] 3 14 7 3" xfId="3800" xr:uid="{00000000-0005-0000-0000-00001C120000}"/>
    <cellStyle name="쉼표 [0] 3 14 8" xfId="3801" xr:uid="{00000000-0005-0000-0000-00001D120000}"/>
    <cellStyle name="쉼표 [0] 3 14 8 2" xfId="3802" xr:uid="{00000000-0005-0000-0000-00001E120000}"/>
    <cellStyle name="쉼표 [0] 3 14 8 2 2" xfId="3803" xr:uid="{00000000-0005-0000-0000-00001F120000}"/>
    <cellStyle name="쉼표 [0] 3 14 8 3" xfId="3804" xr:uid="{00000000-0005-0000-0000-000020120000}"/>
    <cellStyle name="쉼표 [0] 3 14 9" xfId="3805" xr:uid="{00000000-0005-0000-0000-000021120000}"/>
    <cellStyle name="쉼표 [0] 3 14 9 2" xfId="3806" xr:uid="{00000000-0005-0000-0000-000022120000}"/>
    <cellStyle name="쉼표 [0] 3 15" xfId="3807" xr:uid="{00000000-0005-0000-0000-000023120000}"/>
    <cellStyle name="쉼표 [0] 3 15 10" xfId="3808" xr:uid="{00000000-0005-0000-0000-000024120000}"/>
    <cellStyle name="쉼표 [0] 3 15 2" xfId="3809" xr:uid="{00000000-0005-0000-0000-000025120000}"/>
    <cellStyle name="쉼표 [0] 3 15 2 2" xfId="3810" xr:uid="{00000000-0005-0000-0000-000026120000}"/>
    <cellStyle name="쉼표 [0] 3 15 2 2 2" xfId="3811" xr:uid="{00000000-0005-0000-0000-000027120000}"/>
    <cellStyle name="쉼표 [0] 3 15 2 2 2 2" xfId="3812" xr:uid="{00000000-0005-0000-0000-000028120000}"/>
    <cellStyle name="쉼표 [0] 3 15 2 2 2 2 2" xfId="3813" xr:uid="{00000000-0005-0000-0000-000029120000}"/>
    <cellStyle name="쉼표 [0] 3 15 2 2 2 3" xfId="3814" xr:uid="{00000000-0005-0000-0000-00002A120000}"/>
    <cellStyle name="쉼표 [0] 3 15 2 2 3" xfId="3815" xr:uid="{00000000-0005-0000-0000-00002B120000}"/>
    <cellStyle name="쉼표 [0] 3 15 2 2 3 2" xfId="3816" xr:uid="{00000000-0005-0000-0000-00002C120000}"/>
    <cellStyle name="쉼표 [0] 3 15 2 2 3 2 2" xfId="3817" xr:uid="{00000000-0005-0000-0000-00002D120000}"/>
    <cellStyle name="쉼표 [0] 3 15 2 2 3 3" xfId="3818" xr:uid="{00000000-0005-0000-0000-00002E120000}"/>
    <cellStyle name="쉼표 [0] 3 15 2 2 4" xfId="3819" xr:uid="{00000000-0005-0000-0000-00002F120000}"/>
    <cellStyle name="쉼표 [0] 3 15 2 2 4 2" xfId="3820" xr:uid="{00000000-0005-0000-0000-000030120000}"/>
    <cellStyle name="쉼표 [0] 3 15 2 2 4 2 2" xfId="3821" xr:uid="{00000000-0005-0000-0000-000031120000}"/>
    <cellStyle name="쉼표 [0] 3 15 2 2 4 3" xfId="3822" xr:uid="{00000000-0005-0000-0000-000032120000}"/>
    <cellStyle name="쉼표 [0] 3 15 2 2 5" xfId="3823" xr:uid="{00000000-0005-0000-0000-000033120000}"/>
    <cellStyle name="쉼표 [0] 3 15 2 2 5 2" xfId="3824" xr:uid="{00000000-0005-0000-0000-000034120000}"/>
    <cellStyle name="쉼표 [0] 3 15 2 2 6" xfId="3825" xr:uid="{00000000-0005-0000-0000-000035120000}"/>
    <cellStyle name="쉼표 [0] 3 15 2 3" xfId="3826" xr:uid="{00000000-0005-0000-0000-000036120000}"/>
    <cellStyle name="쉼표 [0] 3 15 2 3 2" xfId="3827" xr:uid="{00000000-0005-0000-0000-000037120000}"/>
    <cellStyle name="쉼표 [0] 3 15 2 3 2 2" xfId="3828" xr:uid="{00000000-0005-0000-0000-000038120000}"/>
    <cellStyle name="쉼표 [0] 3 15 2 3 2 2 2" xfId="3829" xr:uid="{00000000-0005-0000-0000-000039120000}"/>
    <cellStyle name="쉼표 [0] 3 15 2 3 2 3" xfId="3830" xr:uid="{00000000-0005-0000-0000-00003A120000}"/>
    <cellStyle name="쉼표 [0] 3 15 2 3 3" xfId="3831" xr:uid="{00000000-0005-0000-0000-00003B120000}"/>
    <cellStyle name="쉼표 [0] 3 15 2 3 3 2" xfId="3832" xr:uid="{00000000-0005-0000-0000-00003C120000}"/>
    <cellStyle name="쉼표 [0] 3 15 2 3 3 2 2" xfId="3833" xr:uid="{00000000-0005-0000-0000-00003D120000}"/>
    <cellStyle name="쉼표 [0] 3 15 2 3 3 3" xfId="3834" xr:uid="{00000000-0005-0000-0000-00003E120000}"/>
    <cellStyle name="쉼표 [0] 3 15 2 3 4" xfId="3835" xr:uid="{00000000-0005-0000-0000-00003F120000}"/>
    <cellStyle name="쉼표 [0] 3 15 2 3 4 2" xfId="3836" xr:uid="{00000000-0005-0000-0000-000040120000}"/>
    <cellStyle name="쉼표 [0] 3 15 2 3 4 2 2" xfId="3837" xr:uid="{00000000-0005-0000-0000-000041120000}"/>
    <cellStyle name="쉼표 [0] 3 15 2 3 4 3" xfId="3838" xr:uid="{00000000-0005-0000-0000-000042120000}"/>
    <cellStyle name="쉼표 [0] 3 15 2 3 5" xfId="3839" xr:uid="{00000000-0005-0000-0000-000043120000}"/>
    <cellStyle name="쉼표 [0] 3 15 2 3 5 2" xfId="3840" xr:uid="{00000000-0005-0000-0000-000044120000}"/>
    <cellStyle name="쉼표 [0] 3 15 2 3 6" xfId="3841" xr:uid="{00000000-0005-0000-0000-000045120000}"/>
    <cellStyle name="쉼표 [0] 3 15 2 4" xfId="3842" xr:uid="{00000000-0005-0000-0000-000046120000}"/>
    <cellStyle name="쉼표 [0] 3 15 2 4 2" xfId="3843" xr:uid="{00000000-0005-0000-0000-000047120000}"/>
    <cellStyle name="쉼표 [0] 3 15 2 4 2 2" xfId="3844" xr:uid="{00000000-0005-0000-0000-000048120000}"/>
    <cellStyle name="쉼표 [0] 3 15 2 4 2 2 2" xfId="3845" xr:uid="{00000000-0005-0000-0000-000049120000}"/>
    <cellStyle name="쉼표 [0] 3 15 2 4 2 3" xfId="3846" xr:uid="{00000000-0005-0000-0000-00004A120000}"/>
    <cellStyle name="쉼표 [0] 3 15 2 4 3" xfId="3847" xr:uid="{00000000-0005-0000-0000-00004B120000}"/>
    <cellStyle name="쉼표 [0] 3 15 2 4 3 2" xfId="3848" xr:uid="{00000000-0005-0000-0000-00004C120000}"/>
    <cellStyle name="쉼표 [0] 3 15 2 4 3 2 2" xfId="3849" xr:uid="{00000000-0005-0000-0000-00004D120000}"/>
    <cellStyle name="쉼표 [0] 3 15 2 4 3 3" xfId="3850" xr:uid="{00000000-0005-0000-0000-00004E120000}"/>
    <cellStyle name="쉼표 [0] 3 15 2 4 4" xfId="3851" xr:uid="{00000000-0005-0000-0000-00004F120000}"/>
    <cellStyle name="쉼표 [0] 3 15 2 4 4 2" xfId="3852" xr:uid="{00000000-0005-0000-0000-000050120000}"/>
    <cellStyle name="쉼표 [0] 3 15 2 4 4 2 2" xfId="3853" xr:uid="{00000000-0005-0000-0000-000051120000}"/>
    <cellStyle name="쉼표 [0] 3 15 2 4 4 3" xfId="3854" xr:uid="{00000000-0005-0000-0000-000052120000}"/>
    <cellStyle name="쉼표 [0] 3 15 2 4 5" xfId="3855" xr:uid="{00000000-0005-0000-0000-000053120000}"/>
    <cellStyle name="쉼표 [0] 3 15 2 4 5 2" xfId="3856" xr:uid="{00000000-0005-0000-0000-000054120000}"/>
    <cellStyle name="쉼표 [0] 3 15 2 4 6" xfId="3857" xr:uid="{00000000-0005-0000-0000-000055120000}"/>
    <cellStyle name="쉼표 [0] 3 15 2 5" xfId="3858" xr:uid="{00000000-0005-0000-0000-000056120000}"/>
    <cellStyle name="쉼표 [0] 3 15 2 5 2" xfId="3859" xr:uid="{00000000-0005-0000-0000-000057120000}"/>
    <cellStyle name="쉼표 [0] 3 15 2 5 2 2" xfId="3860" xr:uid="{00000000-0005-0000-0000-000058120000}"/>
    <cellStyle name="쉼표 [0] 3 15 2 5 3" xfId="3861" xr:uid="{00000000-0005-0000-0000-000059120000}"/>
    <cellStyle name="쉼표 [0] 3 15 2 6" xfId="3862" xr:uid="{00000000-0005-0000-0000-00005A120000}"/>
    <cellStyle name="쉼표 [0] 3 15 2 6 2" xfId="3863" xr:uid="{00000000-0005-0000-0000-00005B120000}"/>
    <cellStyle name="쉼표 [0] 3 15 2 6 2 2" xfId="3864" xr:uid="{00000000-0005-0000-0000-00005C120000}"/>
    <cellStyle name="쉼표 [0] 3 15 2 6 3" xfId="3865" xr:uid="{00000000-0005-0000-0000-00005D120000}"/>
    <cellStyle name="쉼표 [0] 3 15 2 7" xfId="3866" xr:uid="{00000000-0005-0000-0000-00005E120000}"/>
    <cellStyle name="쉼표 [0] 3 15 2 7 2" xfId="3867" xr:uid="{00000000-0005-0000-0000-00005F120000}"/>
    <cellStyle name="쉼표 [0] 3 15 2 7 2 2" xfId="3868" xr:uid="{00000000-0005-0000-0000-000060120000}"/>
    <cellStyle name="쉼표 [0] 3 15 2 7 3" xfId="3869" xr:uid="{00000000-0005-0000-0000-000061120000}"/>
    <cellStyle name="쉼표 [0] 3 15 2 8" xfId="3870" xr:uid="{00000000-0005-0000-0000-000062120000}"/>
    <cellStyle name="쉼표 [0] 3 15 2 8 2" xfId="3871" xr:uid="{00000000-0005-0000-0000-000063120000}"/>
    <cellStyle name="쉼표 [0] 3 15 2 9" xfId="3872" xr:uid="{00000000-0005-0000-0000-000064120000}"/>
    <cellStyle name="쉼표 [0] 3 15 3" xfId="3873" xr:uid="{00000000-0005-0000-0000-000065120000}"/>
    <cellStyle name="쉼표 [0] 3 15 3 2" xfId="3874" xr:uid="{00000000-0005-0000-0000-000066120000}"/>
    <cellStyle name="쉼표 [0] 3 15 3 2 2" xfId="3875" xr:uid="{00000000-0005-0000-0000-000067120000}"/>
    <cellStyle name="쉼표 [0] 3 15 3 2 2 2" xfId="3876" xr:uid="{00000000-0005-0000-0000-000068120000}"/>
    <cellStyle name="쉼표 [0] 3 15 3 2 3" xfId="3877" xr:uid="{00000000-0005-0000-0000-000069120000}"/>
    <cellStyle name="쉼표 [0] 3 15 3 3" xfId="3878" xr:uid="{00000000-0005-0000-0000-00006A120000}"/>
    <cellStyle name="쉼표 [0] 3 15 3 3 2" xfId="3879" xr:uid="{00000000-0005-0000-0000-00006B120000}"/>
    <cellStyle name="쉼표 [0] 3 15 3 3 2 2" xfId="3880" xr:uid="{00000000-0005-0000-0000-00006C120000}"/>
    <cellStyle name="쉼표 [0] 3 15 3 3 3" xfId="3881" xr:uid="{00000000-0005-0000-0000-00006D120000}"/>
    <cellStyle name="쉼표 [0] 3 15 3 4" xfId="3882" xr:uid="{00000000-0005-0000-0000-00006E120000}"/>
    <cellStyle name="쉼표 [0] 3 15 3 4 2" xfId="3883" xr:uid="{00000000-0005-0000-0000-00006F120000}"/>
    <cellStyle name="쉼표 [0] 3 15 3 4 2 2" xfId="3884" xr:uid="{00000000-0005-0000-0000-000070120000}"/>
    <cellStyle name="쉼표 [0] 3 15 3 4 3" xfId="3885" xr:uid="{00000000-0005-0000-0000-000071120000}"/>
    <cellStyle name="쉼표 [0] 3 15 3 5" xfId="3886" xr:uid="{00000000-0005-0000-0000-000072120000}"/>
    <cellStyle name="쉼표 [0] 3 15 3 5 2" xfId="3887" xr:uid="{00000000-0005-0000-0000-000073120000}"/>
    <cellStyle name="쉼표 [0] 3 15 3 6" xfId="3888" xr:uid="{00000000-0005-0000-0000-000074120000}"/>
    <cellStyle name="쉼표 [0] 3 15 4" xfId="3889" xr:uid="{00000000-0005-0000-0000-000075120000}"/>
    <cellStyle name="쉼표 [0] 3 15 4 2" xfId="3890" xr:uid="{00000000-0005-0000-0000-000076120000}"/>
    <cellStyle name="쉼표 [0] 3 15 4 2 2" xfId="3891" xr:uid="{00000000-0005-0000-0000-000077120000}"/>
    <cellStyle name="쉼표 [0] 3 15 4 2 2 2" xfId="3892" xr:uid="{00000000-0005-0000-0000-000078120000}"/>
    <cellStyle name="쉼표 [0] 3 15 4 2 3" xfId="3893" xr:uid="{00000000-0005-0000-0000-000079120000}"/>
    <cellStyle name="쉼표 [0] 3 15 4 3" xfId="3894" xr:uid="{00000000-0005-0000-0000-00007A120000}"/>
    <cellStyle name="쉼표 [0] 3 15 4 3 2" xfId="3895" xr:uid="{00000000-0005-0000-0000-00007B120000}"/>
    <cellStyle name="쉼표 [0] 3 15 4 3 2 2" xfId="3896" xr:uid="{00000000-0005-0000-0000-00007C120000}"/>
    <cellStyle name="쉼표 [0] 3 15 4 3 3" xfId="3897" xr:uid="{00000000-0005-0000-0000-00007D120000}"/>
    <cellStyle name="쉼표 [0] 3 15 4 4" xfId="3898" xr:uid="{00000000-0005-0000-0000-00007E120000}"/>
    <cellStyle name="쉼표 [0] 3 15 4 4 2" xfId="3899" xr:uid="{00000000-0005-0000-0000-00007F120000}"/>
    <cellStyle name="쉼표 [0] 3 15 4 4 2 2" xfId="3900" xr:uid="{00000000-0005-0000-0000-000080120000}"/>
    <cellStyle name="쉼표 [0] 3 15 4 4 3" xfId="3901" xr:uid="{00000000-0005-0000-0000-000081120000}"/>
    <cellStyle name="쉼표 [0] 3 15 4 5" xfId="3902" xr:uid="{00000000-0005-0000-0000-000082120000}"/>
    <cellStyle name="쉼표 [0] 3 15 4 5 2" xfId="3903" xr:uid="{00000000-0005-0000-0000-000083120000}"/>
    <cellStyle name="쉼표 [0] 3 15 4 6" xfId="3904" xr:uid="{00000000-0005-0000-0000-000084120000}"/>
    <cellStyle name="쉼표 [0] 3 15 5" xfId="3905" xr:uid="{00000000-0005-0000-0000-000085120000}"/>
    <cellStyle name="쉼표 [0] 3 15 5 2" xfId="3906" xr:uid="{00000000-0005-0000-0000-000086120000}"/>
    <cellStyle name="쉼표 [0] 3 15 5 2 2" xfId="3907" xr:uid="{00000000-0005-0000-0000-000087120000}"/>
    <cellStyle name="쉼표 [0] 3 15 5 2 2 2" xfId="3908" xr:uid="{00000000-0005-0000-0000-000088120000}"/>
    <cellStyle name="쉼표 [0] 3 15 5 2 3" xfId="3909" xr:uid="{00000000-0005-0000-0000-000089120000}"/>
    <cellStyle name="쉼표 [0] 3 15 5 3" xfId="3910" xr:uid="{00000000-0005-0000-0000-00008A120000}"/>
    <cellStyle name="쉼표 [0] 3 15 5 3 2" xfId="3911" xr:uid="{00000000-0005-0000-0000-00008B120000}"/>
    <cellStyle name="쉼표 [0] 3 15 5 3 2 2" xfId="3912" xr:uid="{00000000-0005-0000-0000-00008C120000}"/>
    <cellStyle name="쉼표 [0] 3 15 5 3 3" xfId="3913" xr:uid="{00000000-0005-0000-0000-00008D120000}"/>
    <cellStyle name="쉼표 [0] 3 15 5 4" xfId="3914" xr:uid="{00000000-0005-0000-0000-00008E120000}"/>
    <cellStyle name="쉼표 [0] 3 15 5 4 2" xfId="3915" xr:uid="{00000000-0005-0000-0000-00008F120000}"/>
    <cellStyle name="쉼표 [0] 3 15 5 4 2 2" xfId="3916" xr:uid="{00000000-0005-0000-0000-000090120000}"/>
    <cellStyle name="쉼표 [0] 3 15 5 4 3" xfId="3917" xr:uid="{00000000-0005-0000-0000-000091120000}"/>
    <cellStyle name="쉼표 [0] 3 15 5 5" xfId="3918" xr:uid="{00000000-0005-0000-0000-000092120000}"/>
    <cellStyle name="쉼표 [0] 3 15 5 5 2" xfId="3919" xr:uid="{00000000-0005-0000-0000-000093120000}"/>
    <cellStyle name="쉼표 [0] 3 15 5 6" xfId="3920" xr:uid="{00000000-0005-0000-0000-000094120000}"/>
    <cellStyle name="쉼표 [0] 3 15 6" xfId="3921" xr:uid="{00000000-0005-0000-0000-000095120000}"/>
    <cellStyle name="쉼표 [0] 3 15 6 2" xfId="3922" xr:uid="{00000000-0005-0000-0000-000096120000}"/>
    <cellStyle name="쉼표 [0] 3 15 6 2 2" xfId="3923" xr:uid="{00000000-0005-0000-0000-000097120000}"/>
    <cellStyle name="쉼표 [0] 3 15 6 3" xfId="3924" xr:uid="{00000000-0005-0000-0000-000098120000}"/>
    <cellStyle name="쉼표 [0] 3 15 7" xfId="3925" xr:uid="{00000000-0005-0000-0000-000099120000}"/>
    <cellStyle name="쉼표 [0] 3 15 7 2" xfId="3926" xr:uid="{00000000-0005-0000-0000-00009A120000}"/>
    <cellStyle name="쉼표 [0] 3 15 7 2 2" xfId="3927" xr:uid="{00000000-0005-0000-0000-00009B120000}"/>
    <cellStyle name="쉼표 [0] 3 15 7 3" xfId="3928" xr:uid="{00000000-0005-0000-0000-00009C120000}"/>
    <cellStyle name="쉼표 [0] 3 15 8" xfId="3929" xr:uid="{00000000-0005-0000-0000-00009D120000}"/>
    <cellStyle name="쉼표 [0] 3 15 8 2" xfId="3930" xr:uid="{00000000-0005-0000-0000-00009E120000}"/>
    <cellStyle name="쉼표 [0] 3 15 8 2 2" xfId="3931" xr:uid="{00000000-0005-0000-0000-00009F120000}"/>
    <cellStyle name="쉼표 [0] 3 15 8 3" xfId="3932" xr:uid="{00000000-0005-0000-0000-0000A0120000}"/>
    <cellStyle name="쉼표 [0] 3 15 9" xfId="3933" xr:uid="{00000000-0005-0000-0000-0000A1120000}"/>
    <cellStyle name="쉼표 [0] 3 15 9 2" xfId="3934" xr:uid="{00000000-0005-0000-0000-0000A2120000}"/>
    <cellStyle name="쉼표 [0] 3 16" xfId="3935" xr:uid="{00000000-0005-0000-0000-0000A3120000}"/>
    <cellStyle name="쉼표 [0] 3 16 10" xfId="3936" xr:uid="{00000000-0005-0000-0000-0000A4120000}"/>
    <cellStyle name="쉼표 [0] 3 16 2" xfId="3937" xr:uid="{00000000-0005-0000-0000-0000A5120000}"/>
    <cellStyle name="쉼표 [0] 3 16 2 2" xfId="3938" xr:uid="{00000000-0005-0000-0000-0000A6120000}"/>
    <cellStyle name="쉼표 [0] 3 16 2 2 2" xfId="3939" xr:uid="{00000000-0005-0000-0000-0000A7120000}"/>
    <cellStyle name="쉼표 [0] 3 16 2 2 2 2" xfId="3940" xr:uid="{00000000-0005-0000-0000-0000A8120000}"/>
    <cellStyle name="쉼표 [0] 3 16 2 2 2 2 2" xfId="3941" xr:uid="{00000000-0005-0000-0000-0000A9120000}"/>
    <cellStyle name="쉼표 [0] 3 16 2 2 2 3" xfId="3942" xr:uid="{00000000-0005-0000-0000-0000AA120000}"/>
    <cellStyle name="쉼표 [0] 3 16 2 2 3" xfId="3943" xr:uid="{00000000-0005-0000-0000-0000AB120000}"/>
    <cellStyle name="쉼표 [0] 3 16 2 2 3 2" xfId="3944" xr:uid="{00000000-0005-0000-0000-0000AC120000}"/>
    <cellStyle name="쉼표 [0] 3 16 2 2 3 2 2" xfId="3945" xr:uid="{00000000-0005-0000-0000-0000AD120000}"/>
    <cellStyle name="쉼표 [0] 3 16 2 2 3 3" xfId="3946" xr:uid="{00000000-0005-0000-0000-0000AE120000}"/>
    <cellStyle name="쉼표 [0] 3 16 2 2 4" xfId="3947" xr:uid="{00000000-0005-0000-0000-0000AF120000}"/>
    <cellStyle name="쉼표 [0] 3 16 2 2 4 2" xfId="3948" xr:uid="{00000000-0005-0000-0000-0000B0120000}"/>
    <cellStyle name="쉼표 [0] 3 16 2 2 4 2 2" xfId="3949" xr:uid="{00000000-0005-0000-0000-0000B1120000}"/>
    <cellStyle name="쉼표 [0] 3 16 2 2 4 3" xfId="3950" xr:uid="{00000000-0005-0000-0000-0000B2120000}"/>
    <cellStyle name="쉼표 [0] 3 16 2 2 5" xfId="3951" xr:uid="{00000000-0005-0000-0000-0000B3120000}"/>
    <cellStyle name="쉼표 [0] 3 16 2 2 5 2" xfId="3952" xr:uid="{00000000-0005-0000-0000-0000B4120000}"/>
    <cellStyle name="쉼표 [0] 3 16 2 2 6" xfId="3953" xr:uid="{00000000-0005-0000-0000-0000B5120000}"/>
    <cellStyle name="쉼표 [0] 3 16 2 3" xfId="3954" xr:uid="{00000000-0005-0000-0000-0000B6120000}"/>
    <cellStyle name="쉼표 [0] 3 16 2 3 2" xfId="3955" xr:uid="{00000000-0005-0000-0000-0000B7120000}"/>
    <cellStyle name="쉼표 [0] 3 16 2 3 2 2" xfId="3956" xr:uid="{00000000-0005-0000-0000-0000B8120000}"/>
    <cellStyle name="쉼표 [0] 3 16 2 3 2 2 2" xfId="3957" xr:uid="{00000000-0005-0000-0000-0000B9120000}"/>
    <cellStyle name="쉼표 [0] 3 16 2 3 2 3" xfId="3958" xr:uid="{00000000-0005-0000-0000-0000BA120000}"/>
    <cellStyle name="쉼표 [0] 3 16 2 3 3" xfId="3959" xr:uid="{00000000-0005-0000-0000-0000BB120000}"/>
    <cellStyle name="쉼표 [0] 3 16 2 3 3 2" xfId="3960" xr:uid="{00000000-0005-0000-0000-0000BC120000}"/>
    <cellStyle name="쉼표 [0] 3 16 2 3 3 2 2" xfId="3961" xr:uid="{00000000-0005-0000-0000-0000BD120000}"/>
    <cellStyle name="쉼표 [0] 3 16 2 3 3 3" xfId="3962" xr:uid="{00000000-0005-0000-0000-0000BE120000}"/>
    <cellStyle name="쉼표 [0] 3 16 2 3 4" xfId="3963" xr:uid="{00000000-0005-0000-0000-0000BF120000}"/>
    <cellStyle name="쉼표 [0] 3 16 2 3 4 2" xfId="3964" xr:uid="{00000000-0005-0000-0000-0000C0120000}"/>
    <cellStyle name="쉼표 [0] 3 16 2 3 4 2 2" xfId="3965" xr:uid="{00000000-0005-0000-0000-0000C1120000}"/>
    <cellStyle name="쉼표 [0] 3 16 2 3 4 3" xfId="3966" xr:uid="{00000000-0005-0000-0000-0000C2120000}"/>
    <cellStyle name="쉼표 [0] 3 16 2 3 5" xfId="3967" xr:uid="{00000000-0005-0000-0000-0000C3120000}"/>
    <cellStyle name="쉼표 [0] 3 16 2 3 5 2" xfId="3968" xr:uid="{00000000-0005-0000-0000-0000C4120000}"/>
    <cellStyle name="쉼표 [0] 3 16 2 3 6" xfId="3969" xr:uid="{00000000-0005-0000-0000-0000C5120000}"/>
    <cellStyle name="쉼표 [0] 3 16 2 4" xfId="3970" xr:uid="{00000000-0005-0000-0000-0000C6120000}"/>
    <cellStyle name="쉼표 [0] 3 16 2 4 2" xfId="3971" xr:uid="{00000000-0005-0000-0000-0000C7120000}"/>
    <cellStyle name="쉼표 [0] 3 16 2 4 2 2" xfId="3972" xr:uid="{00000000-0005-0000-0000-0000C8120000}"/>
    <cellStyle name="쉼표 [0] 3 16 2 4 2 2 2" xfId="3973" xr:uid="{00000000-0005-0000-0000-0000C9120000}"/>
    <cellStyle name="쉼표 [0] 3 16 2 4 2 3" xfId="3974" xr:uid="{00000000-0005-0000-0000-0000CA120000}"/>
    <cellStyle name="쉼표 [0] 3 16 2 4 3" xfId="3975" xr:uid="{00000000-0005-0000-0000-0000CB120000}"/>
    <cellStyle name="쉼표 [0] 3 16 2 4 3 2" xfId="3976" xr:uid="{00000000-0005-0000-0000-0000CC120000}"/>
    <cellStyle name="쉼표 [0] 3 16 2 4 3 2 2" xfId="3977" xr:uid="{00000000-0005-0000-0000-0000CD120000}"/>
    <cellStyle name="쉼표 [0] 3 16 2 4 3 3" xfId="3978" xr:uid="{00000000-0005-0000-0000-0000CE120000}"/>
    <cellStyle name="쉼표 [0] 3 16 2 4 4" xfId="3979" xr:uid="{00000000-0005-0000-0000-0000CF120000}"/>
    <cellStyle name="쉼표 [0] 3 16 2 4 4 2" xfId="3980" xr:uid="{00000000-0005-0000-0000-0000D0120000}"/>
    <cellStyle name="쉼표 [0] 3 16 2 4 4 2 2" xfId="3981" xr:uid="{00000000-0005-0000-0000-0000D1120000}"/>
    <cellStyle name="쉼표 [0] 3 16 2 4 4 3" xfId="3982" xr:uid="{00000000-0005-0000-0000-0000D2120000}"/>
    <cellStyle name="쉼표 [0] 3 16 2 4 5" xfId="3983" xr:uid="{00000000-0005-0000-0000-0000D3120000}"/>
    <cellStyle name="쉼표 [0] 3 16 2 4 5 2" xfId="3984" xr:uid="{00000000-0005-0000-0000-0000D4120000}"/>
    <cellStyle name="쉼표 [0] 3 16 2 4 6" xfId="3985" xr:uid="{00000000-0005-0000-0000-0000D5120000}"/>
    <cellStyle name="쉼표 [0] 3 16 2 5" xfId="3986" xr:uid="{00000000-0005-0000-0000-0000D6120000}"/>
    <cellStyle name="쉼표 [0] 3 16 2 5 2" xfId="3987" xr:uid="{00000000-0005-0000-0000-0000D7120000}"/>
    <cellStyle name="쉼표 [0] 3 16 2 5 2 2" xfId="3988" xr:uid="{00000000-0005-0000-0000-0000D8120000}"/>
    <cellStyle name="쉼표 [0] 3 16 2 5 3" xfId="3989" xr:uid="{00000000-0005-0000-0000-0000D9120000}"/>
    <cellStyle name="쉼표 [0] 3 16 2 6" xfId="3990" xr:uid="{00000000-0005-0000-0000-0000DA120000}"/>
    <cellStyle name="쉼표 [0] 3 16 2 6 2" xfId="3991" xr:uid="{00000000-0005-0000-0000-0000DB120000}"/>
    <cellStyle name="쉼표 [0] 3 16 2 6 2 2" xfId="3992" xr:uid="{00000000-0005-0000-0000-0000DC120000}"/>
    <cellStyle name="쉼표 [0] 3 16 2 6 3" xfId="3993" xr:uid="{00000000-0005-0000-0000-0000DD120000}"/>
    <cellStyle name="쉼표 [0] 3 16 2 7" xfId="3994" xr:uid="{00000000-0005-0000-0000-0000DE120000}"/>
    <cellStyle name="쉼표 [0] 3 16 2 7 2" xfId="3995" xr:uid="{00000000-0005-0000-0000-0000DF120000}"/>
    <cellStyle name="쉼표 [0] 3 16 2 7 2 2" xfId="3996" xr:uid="{00000000-0005-0000-0000-0000E0120000}"/>
    <cellStyle name="쉼표 [0] 3 16 2 7 3" xfId="3997" xr:uid="{00000000-0005-0000-0000-0000E1120000}"/>
    <cellStyle name="쉼표 [0] 3 16 2 8" xfId="3998" xr:uid="{00000000-0005-0000-0000-0000E2120000}"/>
    <cellStyle name="쉼표 [0] 3 16 2 8 2" xfId="3999" xr:uid="{00000000-0005-0000-0000-0000E3120000}"/>
    <cellStyle name="쉼표 [0] 3 16 2 9" xfId="4000" xr:uid="{00000000-0005-0000-0000-0000E4120000}"/>
    <cellStyle name="쉼표 [0] 3 16 3" xfId="4001" xr:uid="{00000000-0005-0000-0000-0000E5120000}"/>
    <cellStyle name="쉼표 [0] 3 16 3 2" xfId="4002" xr:uid="{00000000-0005-0000-0000-0000E6120000}"/>
    <cellStyle name="쉼표 [0] 3 16 3 2 2" xfId="4003" xr:uid="{00000000-0005-0000-0000-0000E7120000}"/>
    <cellStyle name="쉼표 [0] 3 16 3 2 2 2" xfId="4004" xr:uid="{00000000-0005-0000-0000-0000E8120000}"/>
    <cellStyle name="쉼표 [0] 3 16 3 2 3" xfId="4005" xr:uid="{00000000-0005-0000-0000-0000E9120000}"/>
    <cellStyle name="쉼표 [0] 3 16 3 3" xfId="4006" xr:uid="{00000000-0005-0000-0000-0000EA120000}"/>
    <cellStyle name="쉼표 [0] 3 16 3 3 2" xfId="4007" xr:uid="{00000000-0005-0000-0000-0000EB120000}"/>
    <cellStyle name="쉼표 [0] 3 16 3 3 2 2" xfId="4008" xr:uid="{00000000-0005-0000-0000-0000EC120000}"/>
    <cellStyle name="쉼표 [0] 3 16 3 3 3" xfId="4009" xr:uid="{00000000-0005-0000-0000-0000ED120000}"/>
    <cellStyle name="쉼표 [0] 3 16 3 4" xfId="4010" xr:uid="{00000000-0005-0000-0000-0000EE120000}"/>
    <cellStyle name="쉼표 [0] 3 16 3 4 2" xfId="4011" xr:uid="{00000000-0005-0000-0000-0000EF120000}"/>
    <cellStyle name="쉼표 [0] 3 16 3 4 2 2" xfId="4012" xr:uid="{00000000-0005-0000-0000-0000F0120000}"/>
    <cellStyle name="쉼표 [0] 3 16 3 4 3" xfId="4013" xr:uid="{00000000-0005-0000-0000-0000F1120000}"/>
    <cellStyle name="쉼표 [0] 3 16 3 5" xfId="4014" xr:uid="{00000000-0005-0000-0000-0000F2120000}"/>
    <cellStyle name="쉼표 [0] 3 16 3 5 2" xfId="4015" xr:uid="{00000000-0005-0000-0000-0000F3120000}"/>
    <cellStyle name="쉼표 [0] 3 16 3 6" xfId="4016" xr:uid="{00000000-0005-0000-0000-0000F4120000}"/>
    <cellStyle name="쉼표 [0] 3 16 4" xfId="4017" xr:uid="{00000000-0005-0000-0000-0000F5120000}"/>
    <cellStyle name="쉼표 [0] 3 16 4 2" xfId="4018" xr:uid="{00000000-0005-0000-0000-0000F6120000}"/>
    <cellStyle name="쉼표 [0] 3 16 4 2 2" xfId="4019" xr:uid="{00000000-0005-0000-0000-0000F7120000}"/>
    <cellStyle name="쉼표 [0] 3 16 4 2 2 2" xfId="4020" xr:uid="{00000000-0005-0000-0000-0000F8120000}"/>
    <cellStyle name="쉼표 [0] 3 16 4 2 3" xfId="4021" xr:uid="{00000000-0005-0000-0000-0000F9120000}"/>
    <cellStyle name="쉼표 [0] 3 16 4 3" xfId="4022" xr:uid="{00000000-0005-0000-0000-0000FA120000}"/>
    <cellStyle name="쉼표 [0] 3 16 4 3 2" xfId="4023" xr:uid="{00000000-0005-0000-0000-0000FB120000}"/>
    <cellStyle name="쉼표 [0] 3 16 4 3 2 2" xfId="4024" xr:uid="{00000000-0005-0000-0000-0000FC120000}"/>
    <cellStyle name="쉼표 [0] 3 16 4 3 3" xfId="4025" xr:uid="{00000000-0005-0000-0000-0000FD120000}"/>
    <cellStyle name="쉼표 [0] 3 16 4 4" xfId="4026" xr:uid="{00000000-0005-0000-0000-0000FE120000}"/>
    <cellStyle name="쉼표 [0] 3 16 4 4 2" xfId="4027" xr:uid="{00000000-0005-0000-0000-0000FF120000}"/>
    <cellStyle name="쉼표 [0] 3 16 4 4 2 2" xfId="4028" xr:uid="{00000000-0005-0000-0000-000000130000}"/>
    <cellStyle name="쉼표 [0] 3 16 4 4 3" xfId="4029" xr:uid="{00000000-0005-0000-0000-000001130000}"/>
    <cellStyle name="쉼표 [0] 3 16 4 5" xfId="4030" xr:uid="{00000000-0005-0000-0000-000002130000}"/>
    <cellStyle name="쉼표 [0] 3 16 4 5 2" xfId="4031" xr:uid="{00000000-0005-0000-0000-000003130000}"/>
    <cellStyle name="쉼표 [0] 3 16 4 6" xfId="4032" xr:uid="{00000000-0005-0000-0000-000004130000}"/>
    <cellStyle name="쉼표 [0] 3 16 5" xfId="4033" xr:uid="{00000000-0005-0000-0000-000005130000}"/>
    <cellStyle name="쉼표 [0] 3 16 5 2" xfId="4034" xr:uid="{00000000-0005-0000-0000-000006130000}"/>
    <cellStyle name="쉼표 [0] 3 16 5 2 2" xfId="4035" xr:uid="{00000000-0005-0000-0000-000007130000}"/>
    <cellStyle name="쉼표 [0] 3 16 5 2 2 2" xfId="4036" xr:uid="{00000000-0005-0000-0000-000008130000}"/>
    <cellStyle name="쉼표 [0] 3 16 5 2 3" xfId="4037" xr:uid="{00000000-0005-0000-0000-000009130000}"/>
    <cellStyle name="쉼표 [0] 3 16 5 3" xfId="4038" xr:uid="{00000000-0005-0000-0000-00000A130000}"/>
    <cellStyle name="쉼표 [0] 3 16 5 3 2" xfId="4039" xr:uid="{00000000-0005-0000-0000-00000B130000}"/>
    <cellStyle name="쉼표 [0] 3 16 5 3 2 2" xfId="4040" xr:uid="{00000000-0005-0000-0000-00000C130000}"/>
    <cellStyle name="쉼표 [0] 3 16 5 3 3" xfId="4041" xr:uid="{00000000-0005-0000-0000-00000D130000}"/>
    <cellStyle name="쉼표 [0] 3 16 5 4" xfId="4042" xr:uid="{00000000-0005-0000-0000-00000E130000}"/>
    <cellStyle name="쉼표 [0] 3 16 5 4 2" xfId="4043" xr:uid="{00000000-0005-0000-0000-00000F130000}"/>
    <cellStyle name="쉼표 [0] 3 16 5 4 2 2" xfId="4044" xr:uid="{00000000-0005-0000-0000-000010130000}"/>
    <cellStyle name="쉼표 [0] 3 16 5 4 3" xfId="4045" xr:uid="{00000000-0005-0000-0000-000011130000}"/>
    <cellStyle name="쉼표 [0] 3 16 5 5" xfId="4046" xr:uid="{00000000-0005-0000-0000-000012130000}"/>
    <cellStyle name="쉼표 [0] 3 16 5 5 2" xfId="4047" xr:uid="{00000000-0005-0000-0000-000013130000}"/>
    <cellStyle name="쉼표 [0] 3 16 5 6" xfId="4048" xr:uid="{00000000-0005-0000-0000-000014130000}"/>
    <cellStyle name="쉼표 [0] 3 16 6" xfId="4049" xr:uid="{00000000-0005-0000-0000-000015130000}"/>
    <cellStyle name="쉼표 [0] 3 16 6 2" xfId="4050" xr:uid="{00000000-0005-0000-0000-000016130000}"/>
    <cellStyle name="쉼표 [0] 3 16 6 2 2" xfId="4051" xr:uid="{00000000-0005-0000-0000-000017130000}"/>
    <cellStyle name="쉼표 [0] 3 16 6 3" xfId="4052" xr:uid="{00000000-0005-0000-0000-000018130000}"/>
    <cellStyle name="쉼표 [0] 3 16 7" xfId="4053" xr:uid="{00000000-0005-0000-0000-000019130000}"/>
    <cellStyle name="쉼표 [0] 3 16 7 2" xfId="4054" xr:uid="{00000000-0005-0000-0000-00001A130000}"/>
    <cellStyle name="쉼표 [0] 3 16 7 2 2" xfId="4055" xr:uid="{00000000-0005-0000-0000-00001B130000}"/>
    <cellStyle name="쉼표 [0] 3 16 7 3" xfId="4056" xr:uid="{00000000-0005-0000-0000-00001C130000}"/>
    <cellStyle name="쉼표 [0] 3 16 8" xfId="4057" xr:uid="{00000000-0005-0000-0000-00001D130000}"/>
    <cellStyle name="쉼표 [0] 3 16 8 2" xfId="4058" xr:uid="{00000000-0005-0000-0000-00001E130000}"/>
    <cellStyle name="쉼표 [0] 3 16 8 2 2" xfId="4059" xr:uid="{00000000-0005-0000-0000-00001F130000}"/>
    <cellStyle name="쉼표 [0] 3 16 8 3" xfId="4060" xr:uid="{00000000-0005-0000-0000-000020130000}"/>
    <cellStyle name="쉼표 [0] 3 16 9" xfId="4061" xr:uid="{00000000-0005-0000-0000-000021130000}"/>
    <cellStyle name="쉼표 [0] 3 16 9 2" xfId="4062" xr:uid="{00000000-0005-0000-0000-000022130000}"/>
    <cellStyle name="쉼표 [0] 3 17" xfId="4063" xr:uid="{00000000-0005-0000-0000-000023130000}"/>
    <cellStyle name="쉼표 [0] 3 17 10" xfId="4064" xr:uid="{00000000-0005-0000-0000-000024130000}"/>
    <cellStyle name="쉼표 [0] 3 17 2" xfId="4065" xr:uid="{00000000-0005-0000-0000-000025130000}"/>
    <cellStyle name="쉼표 [0] 3 17 2 2" xfId="4066" xr:uid="{00000000-0005-0000-0000-000026130000}"/>
    <cellStyle name="쉼표 [0] 3 17 2 2 2" xfId="4067" xr:uid="{00000000-0005-0000-0000-000027130000}"/>
    <cellStyle name="쉼표 [0] 3 17 2 2 2 2" xfId="4068" xr:uid="{00000000-0005-0000-0000-000028130000}"/>
    <cellStyle name="쉼표 [0] 3 17 2 2 2 2 2" xfId="4069" xr:uid="{00000000-0005-0000-0000-000029130000}"/>
    <cellStyle name="쉼표 [0] 3 17 2 2 2 3" xfId="4070" xr:uid="{00000000-0005-0000-0000-00002A130000}"/>
    <cellStyle name="쉼표 [0] 3 17 2 2 3" xfId="4071" xr:uid="{00000000-0005-0000-0000-00002B130000}"/>
    <cellStyle name="쉼표 [0] 3 17 2 2 3 2" xfId="4072" xr:uid="{00000000-0005-0000-0000-00002C130000}"/>
    <cellStyle name="쉼표 [0] 3 17 2 2 3 2 2" xfId="4073" xr:uid="{00000000-0005-0000-0000-00002D130000}"/>
    <cellStyle name="쉼표 [0] 3 17 2 2 3 3" xfId="4074" xr:uid="{00000000-0005-0000-0000-00002E130000}"/>
    <cellStyle name="쉼표 [0] 3 17 2 2 4" xfId="4075" xr:uid="{00000000-0005-0000-0000-00002F130000}"/>
    <cellStyle name="쉼표 [0] 3 17 2 2 4 2" xfId="4076" xr:uid="{00000000-0005-0000-0000-000030130000}"/>
    <cellStyle name="쉼표 [0] 3 17 2 2 4 2 2" xfId="4077" xr:uid="{00000000-0005-0000-0000-000031130000}"/>
    <cellStyle name="쉼표 [0] 3 17 2 2 4 3" xfId="4078" xr:uid="{00000000-0005-0000-0000-000032130000}"/>
    <cellStyle name="쉼표 [0] 3 17 2 2 5" xfId="4079" xr:uid="{00000000-0005-0000-0000-000033130000}"/>
    <cellStyle name="쉼표 [0] 3 17 2 2 5 2" xfId="4080" xr:uid="{00000000-0005-0000-0000-000034130000}"/>
    <cellStyle name="쉼표 [0] 3 17 2 2 6" xfId="4081" xr:uid="{00000000-0005-0000-0000-000035130000}"/>
    <cellStyle name="쉼표 [0] 3 17 2 3" xfId="4082" xr:uid="{00000000-0005-0000-0000-000036130000}"/>
    <cellStyle name="쉼표 [0] 3 17 2 3 2" xfId="4083" xr:uid="{00000000-0005-0000-0000-000037130000}"/>
    <cellStyle name="쉼표 [0] 3 17 2 3 2 2" xfId="4084" xr:uid="{00000000-0005-0000-0000-000038130000}"/>
    <cellStyle name="쉼표 [0] 3 17 2 3 2 2 2" xfId="4085" xr:uid="{00000000-0005-0000-0000-000039130000}"/>
    <cellStyle name="쉼표 [0] 3 17 2 3 2 3" xfId="4086" xr:uid="{00000000-0005-0000-0000-00003A130000}"/>
    <cellStyle name="쉼표 [0] 3 17 2 3 3" xfId="4087" xr:uid="{00000000-0005-0000-0000-00003B130000}"/>
    <cellStyle name="쉼표 [0] 3 17 2 3 3 2" xfId="4088" xr:uid="{00000000-0005-0000-0000-00003C130000}"/>
    <cellStyle name="쉼표 [0] 3 17 2 3 3 2 2" xfId="4089" xr:uid="{00000000-0005-0000-0000-00003D130000}"/>
    <cellStyle name="쉼표 [0] 3 17 2 3 3 3" xfId="4090" xr:uid="{00000000-0005-0000-0000-00003E130000}"/>
    <cellStyle name="쉼표 [0] 3 17 2 3 4" xfId="4091" xr:uid="{00000000-0005-0000-0000-00003F130000}"/>
    <cellStyle name="쉼표 [0] 3 17 2 3 4 2" xfId="4092" xr:uid="{00000000-0005-0000-0000-000040130000}"/>
    <cellStyle name="쉼표 [0] 3 17 2 3 4 2 2" xfId="4093" xr:uid="{00000000-0005-0000-0000-000041130000}"/>
    <cellStyle name="쉼표 [0] 3 17 2 3 4 3" xfId="4094" xr:uid="{00000000-0005-0000-0000-000042130000}"/>
    <cellStyle name="쉼표 [0] 3 17 2 3 5" xfId="4095" xr:uid="{00000000-0005-0000-0000-000043130000}"/>
    <cellStyle name="쉼표 [0] 3 17 2 3 5 2" xfId="4096" xr:uid="{00000000-0005-0000-0000-000044130000}"/>
    <cellStyle name="쉼표 [0] 3 17 2 3 6" xfId="4097" xr:uid="{00000000-0005-0000-0000-000045130000}"/>
    <cellStyle name="쉼표 [0] 3 17 2 4" xfId="4098" xr:uid="{00000000-0005-0000-0000-000046130000}"/>
    <cellStyle name="쉼표 [0] 3 17 2 4 2" xfId="4099" xr:uid="{00000000-0005-0000-0000-000047130000}"/>
    <cellStyle name="쉼표 [0] 3 17 2 4 2 2" xfId="4100" xr:uid="{00000000-0005-0000-0000-000048130000}"/>
    <cellStyle name="쉼표 [0] 3 17 2 4 2 2 2" xfId="4101" xr:uid="{00000000-0005-0000-0000-000049130000}"/>
    <cellStyle name="쉼표 [0] 3 17 2 4 2 3" xfId="4102" xr:uid="{00000000-0005-0000-0000-00004A130000}"/>
    <cellStyle name="쉼표 [0] 3 17 2 4 3" xfId="4103" xr:uid="{00000000-0005-0000-0000-00004B130000}"/>
    <cellStyle name="쉼표 [0] 3 17 2 4 3 2" xfId="4104" xr:uid="{00000000-0005-0000-0000-00004C130000}"/>
    <cellStyle name="쉼표 [0] 3 17 2 4 3 2 2" xfId="4105" xr:uid="{00000000-0005-0000-0000-00004D130000}"/>
    <cellStyle name="쉼표 [0] 3 17 2 4 3 3" xfId="4106" xr:uid="{00000000-0005-0000-0000-00004E130000}"/>
    <cellStyle name="쉼표 [0] 3 17 2 4 4" xfId="4107" xr:uid="{00000000-0005-0000-0000-00004F130000}"/>
    <cellStyle name="쉼표 [0] 3 17 2 4 4 2" xfId="4108" xr:uid="{00000000-0005-0000-0000-000050130000}"/>
    <cellStyle name="쉼표 [0] 3 17 2 4 4 2 2" xfId="4109" xr:uid="{00000000-0005-0000-0000-000051130000}"/>
    <cellStyle name="쉼표 [0] 3 17 2 4 4 3" xfId="4110" xr:uid="{00000000-0005-0000-0000-000052130000}"/>
    <cellStyle name="쉼표 [0] 3 17 2 4 5" xfId="4111" xr:uid="{00000000-0005-0000-0000-000053130000}"/>
    <cellStyle name="쉼표 [0] 3 17 2 4 5 2" xfId="4112" xr:uid="{00000000-0005-0000-0000-000054130000}"/>
    <cellStyle name="쉼표 [0] 3 17 2 4 6" xfId="4113" xr:uid="{00000000-0005-0000-0000-000055130000}"/>
    <cellStyle name="쉼표 [0] 3 17 2 5" xfId="4114" xr:uid="{00000000-0005-0000-0000-000056130000}"/>
    <cellStyle name="쉼표 [0] 3 17 2 5 2" xfId="4115" xr:uid="{00000000-0005-0000-0000-000057130000}"/>
    <cellStyle name="쉼표 [0] 3 17 2 5 2 2" xfId="4116" xr:uid="{00000000-0005-0000-0000-000058130000}"/>
    <cellStyle name="쉼표 [0] 3 17 2 5 3" xfId="4117" xr:uid="{00000000-0005-0000-0000-000059130000}"/>
    <cellStyle name="쉼표 [0] 3 17 2 6" xfId="4118" xr:uid="{00000000-0005-0000-0000-00005A130000}"/>
    <cellStyle name="쉼표 [0] 3 17 2 6 2" xfId="4119" xr:uid="{00000000-0005-0000-0000-00005B130000}"/>
    <cellStyle name="쉼표 [0] 3 17 2 6 2 2" xfId="4120" xr:uid="{00000000-0005-0000-0000-00005C130000}"/>
    <cellStyle name="쉼표 [0] 3 17 2 6 3" xfId="4121" xr:uid="{00000000-0005-0000-0000-00005D130000}"/>
    <cellStyle name="쉼표 [0] 3 17 2 7" xfId="4122" xr:uid="{00000000-0005-0000-0000-00005E130000}"/>
    <cellStyle name="쉼표 [0] 3 17 2 7 2" xfId="4123" xr:uid="{00000000-0005-0000-0000-00005F130000}"/>
    <cellStyle name="쉼표 [0] 3 17 2 7 2 2" xfId="4124" xr:uid="{00000000-0005-0000-0000-000060130000}"/>
    <cellStyle name="쉼표 [0] 3 17 2 7 3" xfId="4125" xr:uid="{00000000-0005-0000-0000-000061130000}"/>
    <cellStyle name="쉼표 [0] 3 17 2 8" xfId="4126" xr:uid="{00000000-0005-0000-0000-000062130000}"/>
    <cellStyle name="쉼표 [0] 3 17 2 8 2" xfId="4127" xr:uid="{00000000-0005-0000-0000-000063130000}"/>
    <cellStyle name="쉼표 [0] 3 17 2 9" xfId="4128" xr:uid="{00000000-0005-0000-0000-000064130000}"/>
    <cellStyle name="쉼표 [0] 3 17 3" xfId="4129" xr:uid="{00000000-0005-0000-0000-000065130000}"/>
    <cellStyle name="쉼표 [0] 3 17 3 2" xfId="4130" xr:uid="{00000000-0005-0000-0000-000066130000}"/>
    <cellStyle name="쉼표 [0] 3 17 3 2 2" xfId="4131" xr:uid="{00000000-0005-0000-0000-000067130000}"/>
    <cellStyle name="쉼표 [0] 3 17 3 2 2 2" xfId="4132" xr:uid="{00000000-0005-0000-0000-000068130000}"/>
    <cellStyle name="쉼표 [0] 3 17 3 2 3" xfId="4133" xr:uid="{00000000-0005-0000-0000-000069130000}"/>
    <cellStyle name="쉼표 [0] 3 17 3 3" xfId="4134" xr:uid="{00000000-0005-0000-0000-00006A130000}"/>
    <cellStyle name="쉼표 [0] 3 17 3 3 2" xfId="4135" xr:uid="{00000000-0005-0000-0000-00006B130000}"/>
    <cellStyle name="쉼표 [0] 3 17 3 3 2 2" xfId="4136" xr:uid="{00000000-0005-0000-0000-00006C130000}"/>
    <cellStyle name="쉼표 [0] 3 17 3 3 3" xfId="4137" xr:uid="{00000000-0005-0000-0000-00006D130000}"/>
    <cellStyle name="쉼표 [0] 3 17 3 4" xfId="4138" xr:uid="{00000000-0005-0000-0000-00006E130000}"/>
    <cellStyle name="쉼표 [0] 3 17 3 4 2" xfId="4139" xr:uid="{00000000-0005-0000-0000-00006F130000}"/>
    <cellStyle name="쉼표 [0] 3 17 3 4 2 2" xfId="4140" xr:uid="{00000000-0005-0000-0000-000070130000}"/>
    <cellStyle name="쉼표 [0] 3 17 3 4 3" xfId="4141" xr:uid="{00000000-0005-0000-0000-000071130000}"/>
    <cellStyle name="쉼표 [0] 3 17 3 5" xfId="4142" xr:uid="{00000000-0005-0000-0000-000072130000}"/>
    <cellStyle name="쉼표 [0] 3 17 3 5 2" xfId="4143" xr:uid="{00000000-0005-0000-0000-000073130000}"/>
    <cellStyle name="쉼표 [0] 3 17 3 6" xfId="4144" xr:uid="{00000000-0005-0000-0000-000074130000}"/>
    <cellStyle name="쉼표 [0] 3 17 4" xfId="4145" xr:uid="{00000000-0005-0000-0000-000075130000}"/>
    <cellStyle name="쉼표 [0] 3 17 4 2" xfId="4146" xr:uid="{00000000-0005-0000-0000-000076130000}"/>
    <cellStyle name="쉼표 [0] 3 17 4 2 2" xfId="4147" xr:uid="{00000000-0005-0000-0000-000077130000}"/>
    <cellStyle name="쉼표 [0] 3 17 4 2 2 2" xfId="4148" xr:uid="{00000000-0005-0000-0000-000078130000}"/>
    <cellStyle name="쉼표 [0] 3 17 4 2 3" xfId="4149" xr:uid="{00000000-0005-0000-0000-000079130000}"/>
    <cellStyle name="쉼표 [0] 3 17 4 3" xfId="4150" xr:uid="{00000000-0005-0000-0000-00007A130000}"/>
    <cellStyle name="쉼표 [0] 3 17 4 3 2" xfId="4151" xr:uid="{00000000-0005-0000-0000-00007B130000}"/>
    <cellStyle name="쉼표 [0] 3 17 4 3 2 2" xfId="4152" xr:uid="{00000000-0005-0000-0000-00007C130000}"/>
    <cellStyle name="쉼표 [0] 3 17 4 3 3" xfId="4153" xr:uid="{00000000-0005-0000-0000-00007D130000}"/>
    <cellStyle name="쉼표 [0] 3 17 4 4" xfId="4154" xr:uid="{00000000-0005-0000-0000-00007E130000}"/>
    <cellStyle name="쉼표 [0] 3 17 4 4 2" xfId="4155" xr:uid="{00000000-0005-0000-0000-00007F130000}"/>
    <cellStyle name="쉼표 [0] 3 17 4 4 2 2" xfId="4156" xr:uid="{00000000-0005-0000-0000-000080130000}"/>
    <cellStyle name="쉼표 [0] 3 17 4 4 3" xfId="4157" xr:uid="{00000000-0005-0000-0000-000081130000}"/>
    <cellStyle name="쉼표 [0] 3 17 4 5" xfId="4158" xr:uid="{00000000-0005-0000-0000-000082130000}"/>
    <cellStyle name="쉼표 [0] 3 17 4 5 2" xfId="4159" xr:uid="{00000000-0005-0000-0000-000083130000}"/>
    <cellStyle name="쉼표 [0] 3 17 4 6" xfId="4160" xr:uid="{00000000-0005-0000-0000-000084130000}"/>
    <cellStyle name="쉼표 [0] 3 17 5" xfId="4161" xr:uid="{00000000-0005-0000-0000-000085130000}"/>
    <cellStyle name="쉼표 [0] 3 17 5 2" xfId="4162" xr:uid="{00000000-0005-0000-0000-000086130000}"/>
    <cellStyle name="쉼표 [0] 3 17 5 2 2" xfId="4163" xr:uid="{00000000-0005-0000-0000-000087130000}"/>
    <cellStyle name="쉼표 [0] 3 17 5 2 2 2" xfId="4164" xr:uid="{00000000-0005-0000-0000-000088130000}"/>
    <cellStyle name="쉼표 [0] 3 17 5 2 3" xfId="4165" xr:uid="{00000000-0005-0000-0000-000089130000}"/>
    <cellStyle name="쉼표 [0] 3 17 5 3" xfId="4166" xr:uid="{00000000-0005-0000-0000-00008A130000}"/>
    <cellStyle name="쉼표 [0] 3 17 5 3 2" xfId="4167" xr:uid="{00000000-0005-0000-0000-00008B130000}"/>
    <cellStyle name="쉼표 [0] 3 17 5 3 2 2" xfId="4168" xr:uid="{00000000-0005-0000-0000-00008C130000}"/>
    <cellStyle name="쉼표 [0] 3 17 5 3 3" xfId="4169" xr:uid="{00000000-0005-0000-0000-00008D130000}"/>
    <cellStyle name="쉼표 [0] 3 17 5 4" xfId="4170" xr:uid="{00000000-0005-0000-0000-00008E130000}"/>
    <cellStyle name="쉼표 [0] 3 17 5 4 2" xfId="4171" xr:uid="{00000000-0005-0000-0000-00008F130000}"/>
    <cellStyle name="쉼표 [0] 3 17 5 4 2 2" xfId="4172" xr:uid="{00000000-0005-0000-0000-000090130000}"/>
    <cellStyle name="쉼표 [0] 3 17 5 4 3" xfId="4173" xr:uid="{00000000-0005-0000-0000-000091130000}"/>
    <cellStyle name="쉼표 [0] 3 17 5 5" xfId="4174" xr:uid="{00000000-0005-0000-0000-000092130000}"/>
    <cellStyle name="쉼표 [0] 3 17 5 5 2" xfId="4175" xr:uid="{00000000-0005-0000-0000-000093130000}"/>
    <cellStyle name="쉼표 [0] 3 17 5 6" xfId="4176" xr:uid="{00000000-0005-0000-0000-000094130000}"/>
    <cellStyle name="쉼표 [0] 3 17 6" xfId="4177" xr:uid="{00000000-0005-0000-0000-000095130000}"/>
    <cellStyle name="쉼표 [0] 3 17 6 2" xfId="4178" xr:uid="{00000000-0005-0000-0000-000096130000}"/>
    <cellStyle name="쉼표 [0] 3 17 6 2 2" xfId="4179" xr:uid="{00000000-0005-0000-0000-000097130000}"/>
    <cellStyle name="쉼표 [0] 3 17 6 3" xfId="4180" xr:uid="{00000000-0005-0000-0000-000098130000}"/>
    <cellStyle name="쉼표 [0] 3 17 7" xfId="4181" xr:uid="{00000000-0005-0000-0000-000099130000}"/>
    <cellStyle name="쉼표 [0] 3 17 7 2" xfId="4182" xr:uid="{00000000-0005-0000-0000-00009A130000}"/>
    <cellStyle name="쉼표 [0] 3 17 7 2 2" xfId="4183" xr:uid="{00000000-0005-0000-0000-00009B130000}"/>
    <cellStyle name="쉼표 [0] 3 17 7 3" xfId="4184" xr:uid="{00000000-0005-0000-0000-00009C130000}"/>
    <cellStyle name="쉼표 [0] 3 17 8" xfId="4185" xr:uid="{00000000-0005-0000-0000-00009D130000}"/>
    <cellStyle name="쉼표 [0] 3 17 8 2" xfId="4186" xr:uid="{00000000-0005-0000-0000-00009E130000}"/>
    <cellStyle name="쉼표 [0] 3 17 8 2 2" xfId="4187" xr:uid="{00000000-0005-0000-0000-00009F130000}"/>
    <cellStyle name="쉼표 [0] 3 17 8 3" xfId="4188" xr:uid="{00000000-0005-0000-0000-0000A0130000}"/>
    <cellStyle name="쉼표 [0] 3 17 9" xfId="4189" xr:uid="{00000000-0005-0000-0000-0000A1130000}"/>
    <cellStyle name="쉼표 [0] 3 17 9 2" xfId="4190" xr:uid="{00000000-0005-0000-0000-0000A2130000}"/>
    <cellStyle name="쉼표 [0] 3 18" xfId="4191" xr:uid="{00000000-0005-0000-0000-0000A3130000}"/>
    <cellStyle name="쉼표 [0] 3 18 10" xfId="4192" xr:uid="{00000000-0005-0000-0000-0000A4130000}"/>
    <cellStyle name="쉼표 [0] 3 18 2" xfId="4193" xr:uid="{00000000-0005-0000-0000-0000A5130000}"/>
    <cellStyle name="쉼표 [0] 3 18 2 2" xfId="4194" xr:uid="{00000000-0005-0000-0000-0000A6130000}"/>
    <cellStyle name="쉼표 [0] 3 18 2 2 2" xfId="4195" xr:uid="{00000000-0005-0000-0000-0000A7130000}"/>
    <cellStyle name="쉼표 [0] 3 18 2 2 2 2" xfId="4196" xr:uid="{00000000-0005-0000-0000-0000A8130000}"/>
    <cellStyle name="쉼표 [0] 3 18 2 2 2 2 2" xfId="4197" xr:uid="{00000000-0005-0000-0000-0000A9130000}"/>
    <cellStyle name="쉼표 [0] 3 18 2 2 2 3" xfId="4198" xr:uid="{00000000-0005-0000-0000-0000AA130000}"/>
    <cellStyle name="쉼표 [0] 3 18 2 2 3" xfId="4199" xr:uid="{00000000-0005-0000-0000-0000AB130000}"/>
    <cellStyle name="쉼표 [0] 3 18 2 2 3 2" xfId="4200" xr:uid="{00000000-0005-0000-0000-0000AC130000}"/>
    <cellStyle name="쉼표 [0] 3 18 2 2 3 2 2" xfId="4201" xr:uid="{00000000-0005-0000-0000-0000AD130000}"/>
    <cellStyle name="쉼표 [0] 3 18 2 2 3 3" xfId="4202" xr:uid="{00000000-0005-0000-0000-0000AE130000}"/>
    <cellStyle name="쉼표 [0] 3 18 2 2 4" xfId="4203" xr:uid="{00000000-0005-0000-0000-0000AF130000}"/>
    <cellStyle name="쉼표 [0] 3 18 2 2 4 2" xfId="4204" xr:uid="{00000000-0005-0000-0000-0000B0130000}"/>
    <cellStyle name="쉼표 [0] 3 18 2 2 4 2 2" xfId="4205" xr:uid="{00000000-0005-0000-0000-0000B1130000}"/>
    <cellStyle name="쉼표 [0] 3 18 2 2 4 3" xfId="4206" xr:uid="{00000000-0005-0000-0000-0000B2130000}"/>
    <cellStyle name="쉼표 [0] 3 18 2 2 5" xfId="4207" xr:uid="{00000000-0005-0000-0000-0000B3130000}"/>
    <cellStyle name="쉼표 [0] 3 18 2 2 5 2" xfId="4208" xr:uid="{00000000-0005-0000-0000-0000B4130000}"/>
    <cellStyle name="쉼표 [0] 3 18 2 2 6" xfId="4209" xr:uid="{00000000-0005-0000-0000-0000B5130000}"/>
    <cellStyle name="쉼표 [0] 3 18 2 3" xfId="4210" xr:uid="{00000000-0005-0000-0000-0000B6130000}"/>
    <cellStyle name="쉼표 [0] 3 18 2 3 2" xfId="4211" xr:uid="{00000000-0005-0000-0000-0000B7130000}"/>
    <cellStyle name="쉼표 [0] 3 18 2 3 2 2" xfId="4212" xr:uid="{00000000-0005-0000-0000-0000B8130000}"/>
    <cellStyle name="쉼표 [0] 3 18 2 3 2 2 2" xfId="4213" xr:uid="{00000000-0005-0000-0000-0000B9130000}"/>
    <cellStyle name="쉼표 [0] 3 18 2 3 2 3" xfId="4214" xr:uid="{00000000-0005-0000-0000-0000BA130000}"/>
    <cellStyle name="쉼표 [0] 3 18 2 3 3" xfId="4215" xr:uid="{00000000-0005-0000-0000-0000BB130000}"/>
    <cellStyle name="쉼표 [0] 3 18 2 3 3 2" xfId="4216" xr:uid="{00000000-0005-0000-0000-0000BC130000}"/>
    <cellStyle name="쉼표 [0] 3 18 2 3 3 2 2" xfId="4217" xr:uid="{00000000-0005-0000-0000-0000BD130000}"/>
    <cellStyle name="쉼표 [0] 3 18 2 3 3 3" xfId="4218" xr:uid="{00000000-0005-0000-0000-0000BE130000}"/>
    <cellStyle name="쉼표 [0] 3 18 2 3 4" xfId="4219" xr:uid="{00000000-0005-0000-0000-0000BF130000}"/>
    <cellStyle name="쉼표 [0] 3 18 2 3 4 2" xfId="4220" xr:uid="{00000000-0005-0000-0000-0000C0130000}"/>
    <cellStyle name="쉼표 [0] 3 18 2 3 4 2 2" xfId="4221" xr:uid="{00000000-0005-0000-0000-0000C1130000}"/>
    <cellStyle name="쉼표 [0] 3 18 2 3 4 3" xfId="4222" xr:uid="{00000000-0005-0000-0000-0000C2130000}"/>
    <cellStyle name="쉼표 [0] 3 18 2 3 5" xfId="4223" xr:uid="{00000000-0005-0000-0000-0000C3130000}"/>
    <cellStyle name="쉼표 [0] 3 18 2 3 5 2" xfId="4224" xr:uid="{00000000-0005-0000-0000-0000C4130000}"/>
    <cellStyle name="쉼표 [0] 3 18 2 3 6" xfId="4225" xr:uid="{00000000-0005-0000-0000-0000C5130000}"/>
    <cellStyle name="쉼표 [0] 3 18 2 4" xfId="4226" xr:uid="{00000000-0005-0000-0000-0000C6130000}"/>
    <cellStyle name="쉼표 [0] 3 18 2 4 2" xfId="4227" xr:uid="{00000000-0005-0000-0000-0000C7130000}"/>
    <cellStyle name="쉼표 [0] 3 18 2 4 2 2" xfId="4228" xr:uid="{00000000-0005-0000-0000-0000C8130000}"/>
    <cellStyle name="쉼표 [0] 3 18 2 4 2 2 2" xfId="4229" xr:uid="{00000000-0005-0000-0000-0000C9130000}"/>
    <cellStyle name="쉼표 [0] 3 18 2 4 2 3" xfId="4230" xr:uid="{00000000-0005-0000-0000-0000CA130000}"/>
    <cellStyle name="쉼표 [0] 3 18 2 4 3" xfId="4231" xr:uid="{00000000-0005-0000-0000-0000CB130000}"/>
    <cellStyle name="쉼표 [0] 3 18 2 4 3 2" xfId="4232" xr:uid="{00000000-0005-0000-0000-0000CC130000}"/>
    <cellStyle name="쉼표 [0] 3 18 2 4 3 2 2" xfId="4233" xr:uid="{00000000-0005-0000-0000-0000CD130000}"/>
    <cellStyle name="쉼표 [0] 3 18 2 4 3 3" xfId="4234" xr:uid="{00000000-0005-0000-0000-0000CE130000}"/>
    <cellStyle name="쉼표 [0] 3 18 2 4 4" xfId="4235" xr:uid="{00000000-0005-0000-0000-0000CF130000}"/>
    <cellStyle name="쉼표 [0] 3 18 2 4 4 2" xfId="4236" xr:uid="{00000000-0005-0000-0000-0000D0130000}"/>
    <cellStyle name="쉼표 [0] 3 18 2 4 4 2 2" xfId="4237" xr:uid="{00000000-0005-0000-0000-0000D1130000}"/>
    <cellStyle name="쉼표 [0] 3 18 2 4 4 3" xfId="4238" xr:uid="{00000000-0005-0000-0000-0000D2130000}"/>
    <cellStyle name="쉼표 [0] 3 18 2 4 5" xfId="4239" xr:uid="{00000000-0005-0000-0000-0000D3130000}"/>
    <cellStyle name="쉼표 [0] 3 18 2 4 5 2" xfId="4240" xr:uid="{00000000-0005-0000-0000-0000D4130000}"/>
    <cellStyle name="쉼표 [0] 3 18 2 4 6" xfId="4241" xr:uid="{00000000-0005-0000-0000-0000D5130000}"/>
    <cellStyle name="쉼표 [0] 3 18 2 5" xfId="4242" xr:uid="{00000000-0005-0000-0000-0000D6130000}"/>
    <cellStyle name="쉼표 [0] 3 18 2 5 2" xfId="4243" xr:uid="{00000000-0005-0000-0000-0000D7130000}"/>
    <cellStyle name="쉼표 [0] 3 18 2 5 2 2" xfId="4244" xr:uid="{00000000-0005-0000-0000-0000D8130000}"/>
    <cellStyle name="쉼표 [0] 3 18 2 5 3" xfId="4245" xr:uid="{00000000-0005-0000-0000-0000D9130000}"/>
    <cellStyle name="쉼표 [0] 3 18 2 6" xfId="4246" xr:uid="{00000000-0005-0000-0000-0000DA130000}"/>
    <cellStyle name="쉼표 [0] 3 18 2 6 2" xfId="4247" xr:uid="{00000000-0005-0000-0000-0000DB130000}"/>
    <cellStyle name="쉼표 [0] 3 18 2 6 2 2" xfId="4248" xr:uid="{00000000-0005-0000-0000-0000DC130000}"/>
    <cellStyle name="쉼표 [0] 3 18 2 6 3" xfId="4249" xr:uid="{00000000-0005-0000-0000-0000DD130000}"/>
    <cellStyle name="쉼표 [0] 3 18 2 7" xfId="4250" xr:uid="{00000000-0005-0000-0000-0000DE130000}"/>
    <cellStyle name="쉼표 [0] 3 18 2 7 2" xfId="4251" xr:uid="{00000000-0005-0000-0000-0000DF130000}"/>
    <cellStyle name="쉼표 [0] 3 18 2 7 2 2" xfId="4252" xr:uid="{00000000-0005-0000-0000-0000E0130000}"/>
    <cellStyle name="쉼표 [0] 3 18 2 7 3" xfId="4253" xr:uid="{00000000-0005-0000-0000-0000E1130000}"/>
    <cellStyle name="쉼표 [0] 3 18 2 8" xfId="4254" xr:uid="{00000000-0005-0000-0000-0000E2130000}"/>
    <cellStyle name="쉼표 [0] 3 18 2 8 2" xfId="4255" xr:uid="{00000000-0005-0000-0000-0000E3130000}"/>
    <cellStyle name="쉼표 [0] 3 18 2 9" xfId="4256" xr:uid="{00000000-0005-0000-0000-0000E4130000}"/>
    <cellStyle name="쉼표 [0] 3 18 3" xfId="4257" xr:uid="{00000000-0005-0000-0000-0000E5130000}"/>
    <cellStyle name="쉼표 [0] 3 18 3 2" xfId="4258" xr:uid="{00000000-0005-0000-0000-0000E6130000}"/>
    <cellStyle name="쉼표 [0] 3 18 3 2 2" xfId="4259" xr:uid="{00000000-0005-0000-0000-0000E7130000}"/>
    <cellStyle name="쉼표 [0] 3 18 3 2 2 2" xfId="4260" xr:uid="{00000000-0005-0000-0000-0000E8130000}"/>
    <cellStyle name="쉼표 [0] 3 18 3 2 3" xfId="4261" xr:uid="{00000000-0005-0000-0000-0000E9130000}"/>
    <cellStyle name="쉼표 [0] 3 18 3 3" xfId="4262" xr:uid="{00000000-0005-0000-0000-0000EA130000}"/>
    <cellStyle name="쉼표 [0] 3 18 3 3 2" xfId="4263" xr:uid="{00000000-0005-0000-0000-0000EB130000}"/>
    <cellStyle name="쉼표 [0] 3 18 3 3 2 2" xfId="4264" xr:uid="{00000000-0005-0000-0000-0000EC130000}"/>
    <cellStyle name="쉼표 [0] 3 18 3 3 3" xfId="4265" xr:uid="{00000000-0005-0000-0000-0000ED130000}"/>
    <cellStyle name="쉼표 [0] 3 18 3 4" xfId="4266" xr:uid="{00000000-0005-0000-0000-0000EE130000}"/>
    <cellStyle name="쉼표 [0] 3 18 3 4 2" xfId="4267" xr:uid="{00000000-0005-0000-0000-0000EF130000}"/>
    <cellStyle name="쉼표 [0] 3 18 3 4 2 2" xfId="4268" xr:uid="{00000000-0005-0000-0000-0000F0130000}"/>
    <cellStyle name="쉼표 [0] 3 18 3 4 3" xfId="4269" xr:uid="{00000000-0005-0000-0000-0000F1130000}"/>
    <cellStyle name="쉼표 [0] 3 18 3 5" xfId="4270" xr:uid="{00000000-0005-0000-0000-0000F2130000}"/>
    <cellStyle name="쉼표 [0] 3 18 3 5 2" xfId="4271" xr:uid="{00000000-0005-0000-0000-0000F3130000}"/>
    <cellStyle name="쉼표 [0] 3 18 3 6" xfId="4272" xr:uid="{00000000-0005-0000-0000-0000F4130000}"/>
    <cellStyle name="쉼표 [0] 3 18 4" xfId="4273" xr:uid="{00000000-0005-0000-0000-0000F5130000}"/>
    <cellStyle name="쉼표 [0] 3 18 4 2" xfId="4274" xr:uid="{00000000-0005-0000-0000-0000F6130000}"/>
    <cellStyle name="쉼표 [0] 3 18 4 2 2" xfId="4275" xr:uid="{00000000-0005-0000-0000-0000F7130000}"/>
    <cellStyle name="쉼표 [0] 3 18 4 2 2 2" xfId="4276" xr:uid="{00000000-0005-0000-0000-0000F8130000}"/>
    <cellStyle name="쉼표 [0] 3 18 4 2 3" xfId="4277" xr:uid="{00000000-0005-0000-0000-0000F9130000}"/>
    <cellStyle name="쉼표 [0] 3 18 4 3" xfId="4278" xr:uid="{00000000-0005-0000-0000-0000FA130000}"/>
    <cellStyle name="쉼표 [0] 3 18 4 3 2" xfId="4279" xr:uid="{00000000-0005-0000-0000-0000FB130000}"/>
    <cellStyle name="쉼표 [0] 3 18 4 3 2 2" xfId="4280" xr:uid="{00000000-0005-0000-0000-0000FC130000}"/>
    <cellStyle name="쉼표 [0] 3 18 4 3 3" xfId="4281" xr:uid="{00000000-0005-0000-0000-0000FD130000}"/>
    <cellStyle name="쉼표 [0] 3 18 4 4" xfId="4282" xr:uid="{00000000-0005-0000-0000-0000FE130000}"/>
    <cellStyle name="쉼표 [0] 3 18 4 4 2" xfId="4283" xr:uid="{00000000-0005-0000-0000-0000FF130000}"/>
    <cellStyle name="쉼표 [0] 3 18 4 4 2 2" xfId="4284" xr:uid="{00000000-0005-0000-0000-000000140000}"/>
    <cellStyle name="쉼표 [0] 3 18 4 4 3" xfId="4285" xr:uid="{00000000-0005-0000-0000-000001140000}"/>
    <cellStyle name="쉼표 [0] 3 18 4 5" xfId="4286" xr:uid="{00000000-0005-0000-0000-000002140000}"/>
    <cellStyle name="쉼표 [0] 3 18 4 5 2" xfId="4287" xr:uid="{00000000-0005-0000-0000-000003140000}"/>
    <cellStyle name="쉼표 [0] 3 18 4 6" xfId="4288" xr:uid="{00000000-0005-0000-0000-000004140000}"/>
    <cellStyle name="쉼표 [0] 3 18 5" xfId="4289" xr:uid="{00000000-0005-0000-0000-000005140000}"/>
    <cellStyle name="쉼표 [0] 3 18 5 2" xfId="4290" xr:uid="{00000000-0005-0000-0000-000006140000}"/>
    <cellStyle name="쉼표 [0] 3 18 5 2 2" xfId="4291" xr:uid="{00000000-0005-0000-0000-000007140000}"/>
    <cellStyle name="쉼표 [0] 3 18 5 2 2 2" xfId="4292" xr:uid="{00000000-0005-0000-0000-000008140000}"/>
    <cellStyle name="쉼표 [0] 3 18 5 2 3" xfId="4293" xr:uid="{00000000-0005-0000-0000-000009140000}"/>
    <cellStyle name="쉼표 [0] 3 18 5 3" xfId="4294" xr:uid="{00000000-0005-0000-0000-00000A140000}"/>
    <cellStyle name="쉼표 [0] 3 18 5 3 2" xfId="4295" xr:uid="{00000000-0005-0000-0000-00000B140000}"/>
    <cellStyle name="쉼표 [0] 3 18 5 3 2 2" xfId="4296" xr:uid="{00000000-0005-0000-0000-00000C140000}"/>
    <cellStyle name="쉼표 [0] 3 18 5 3 3" xfId="4297" xr:uid="{00000000-0005-0000-0000-00000D140000}"/>
    <cellStyle name="쉼표 [0] 3 18 5 4" xfId="4298" xr:uid="{00000000-0005-0000-0000-00000E140000}"/>
    <cellStyle name="쉼표 [0] 3 18 5 4 2" xfId="4299" xr:uid="{00000000-0005-0000-0000-00000F140000}"/>
    <cellStyle name="쉼표 [0] 3 18 5 4 2 2" xfId="4300" xr:uid="{00000000-0005-0000-0000-000010140000}"/>
    <cellStyle name="쉼표 [0] 3 18 5 4 3" xfId="4301" xr:uid="{00000000-0005-0000-0000-000011140000}"/>
    <cellStyle name="쉼표 [0] 3 18 5 5" xfId="4302" xr:uid="{00000000-0005-0000-0000-000012140000}"/>
    <cellStyle name="쉼표 [0] 3 18 5 5 2" xfId="4303" xr:uid="{00000000-0005-0000-0000-000013140000}"/>
    <cellStyle name="쉼표 [0] 3 18 5 6" xfId="4304" xr:uid="{00000000-0005-0000-0000-000014140000}"/>
    <cellStyle name="쉼표 [0] 3 18 6" xfId="4305" xr:uid="{00000000-0005-0000-0000-000015140000}"/>
    <cellStyle name="쉼표 [0] 3 18 6 2" xfId="4306" xr:uid="{00000000-0005-0000-0000-000016140000}"/>
    <cellStyle name="쉼표 [0] 3 18 6 2 2" xfId="4307" xr:uid="{00000000-0005-0000-0000-000017140000}"/>
    <cellStyle name="쉼표 [0] 3 18 6 3" xfId="4308" xr:uid="{00000000-0005-0000-0000-000018140000}"/>
    <cellStyle name="쉼표 [0] 3 18 7" xfId="4309" xr:uid="{00000000-0005-0000-0000-000019140000}"/>
    <cellStyle name="쉼표 [0] 3 18 7 2" xfId="4310" xr:uid="{00000000-0005-0000-0000-00001A140000}"/>
    <cellStyle name="쉼표 [0] 3 18 7 2 2" xfId="4311" xr:uid="{00000000-0005-0000-0000-00001B140000}"/>
    <cellStyle name="쉼표 [0] 3 18 7 3" xfId="4312" xr:uid="{00000000-0005-0000-0000-00001C140000}"/>
    <cellStyle name="쉼표 [0] 3 18 8" xfId="4313" xr:uid="{00000000-0005-0000-0000-00001D140000}"/>
    <cellStyle name="쉼표 [0] 3 18 8 2" xfId="4314" xr:uid="{00000000-0005-0000-0000-00001E140000}"/>
    <cellStyle name="쉼표 [0] 3 18 8 2 2" xfId="4315" xr:uid="{00000000-0005-0000-0000-00001F140000}"/>
    <cellStyle name="쉼표 [0] 3 18 8 3" xfId="4316" xr:uid="{00000000-0005-0000-0000-000020140000}"/>
    <cellStyle name="쉼표 [0] 3 18 9" xfId="4317" xr:uid="{00000000-0005-0000-0000-000021140000}"/>
    <cellStyle name="쉼표 [0] 3 18 9 2" xfId="4318" xr:uid="{00000000-0005-0000-0000-000022140000}"/>
    <cellStyle name="쉼표 [0] 3 19" xfId="4319" xr:uid="{00000000-0005-0000-0000-000023140000}"/>
    <cellStyle name="쉼표 [0] 3 19 2" xfId="4320" xr:uid="{00000000-0005-0000-0000-000024140000}"/>
    <cellStyle name="쉼표 [0] 3 19 2 2" xfId="4321" xr:uid="{00000000-0005-0000-0000-000025140000}"/>
    <cellStyle name="쉼표 [0] 3 19 2 2 2" xfId="4322" xr:uid="{00000000-0005-0000-0000-000026140000}"/>
    <cellStyle name="쉼표 [0] 3 19 2 2 2 2" xfId="4323" xr:uid="{00000000-0005-0000-0000-000027140000}"/>
    <cellStyle name="쉼표 [0] 3 19 2 2 3" xfId="4324" xr:uid="{00000000-0005-0000-0000-000028140000}"/>
    <cellStyle name="쉼표 [0] 3 19 2 3" xfId="4325" xr:uid="{00000000-0005-0000-0000-000029140000}"/>
    <cellStyle name="쉼표 [0] 3 19 2 3 2" xfId="4326" xr:uid="{00000000-0005-0000-0000-00002A140000}"/>
    <cellStyle name="쉼표 [0] 3 19 2 3 2 2" xfId="4327" xr:uid="{00000000-0005-0000-0000-00002B140000}"/>
    <cellStyle name="쉼표 [0] 3 19 2 3 3" xfId="4328" xr:uid="{00000000-0005-0000-0000-00002C140000}"/>
    <cellStyle name="쉼표 [0] 3 19 2 4" xfId="4329" xr:uid="{00000000-0005-0000-0000-00002D140000}"/>
    <cellStyle name="쉼표 [0] 3 19 2 4 2" xfId="4330" xr:uid="{00000000-0005-0000-0000-00002E140000}"/>
    <cellStyle name="쉼표 [0] 3 19 2 4 2 2" xfId="4331" xr:uid="{00000000-0005-0000-0000-00002F140000}"/>
    <cellStyle name="쉼표 [0] 3 19 2 4 3" xfId="4332" xr:uid="{00000000-0005-0000-0000-000030140000}"/>
    <cellStyle name="쉼표 [0] 3 19 2 5" xfId="4333" xr:uid="{00000000-0005-0000-0000-000031140000}"/>
    <cellStyle name="쉼표 [0] 3 19 2 5 2" xfId="4334" xr:uid="{00000000-0005-0000-0000-000032140000}"/>
    <cellStyle name="쉼표 [0] 3 19 2 6" xfId="4335" xr:uid="{00000000-0005-0000-0000-000033140000}"/>
    <cellStyle name="쉼표 [0] 3 19 3" xfId="4336" xr:uid="{00000000-0005-0000-0000-000034140000}"/>
    <cellStyle name="쉼표 [0] 3 19 3 2" xfId="4337" xr:uid="{00000000-0005-0000-0000-000035140000}"/>
    <cellStyle name="쉼표 [0] 3 19 3 2 2" xfId="4338" xr:uid="{00000000-0005-0000-0000-000036140000}"/>
    <cellStyle name="쉼표 [0] 3 19 3 2 2 2" xfId="4339" xr:uid="{00000000-0005-0000-0000-000037140000}"/>
    <cellStyle name="쉼표 [0] 3 19 3 2 3" xfId="4340" xr:uid="{00000000-0005-0000-0000-000038140000}"/>
    <cellStyle name="쉼표 [0] 3 19 3 3" xfId="4341" xr:uid="{00000000-0005-0000-0000-000039140000}"/>
    <cellStyle name="쉼표 [0] 3 19 3 3 2" xfId="4342" xr:uid="{00000000-0005-0000-0000-00003A140000}"/>
    <cellStyle name="쉼표 [0] 3 19 3 3 2 2" xfId="4343" xr:uid="{00000000-0005-0000-0000-00003B140000}"/>
    <cellStyle name="쉼표 [0] 3 19 3 3 3" xfId="4344" xr:uid="{00000000-0005-0000-0000-00003C140000}"/>
    <cellStyle name="쉼표 [0] 3 19 3 4" xfId="4345" xr:uid="{00000000-0005-0000-0000-00003D140000}"/>
    <cellStyle name="쉼표 [0] 3 19 3 4 2" xfId="4346" xr:uid="{00000000-0005-0000-0000-00003E140000}"/>
    <cellStyle name="쉼표 [0] 3 19 3 4 2 2" xfId="4347" xr:uid="{00000000-0005-0000-0000-00003F140000}"/>
    <cellStyle name="쉼표 [0] 3 19 3 4 3" xfId="4348" xr:uid="{00000000-0005-0000-0000-000040140000}"/>
    <cellStyle name="쉼표 [0] 3 19 3 5" xfId="4349" xr:uid="{00000000-0005-0000-0000-000041140000}"/>
    <cellStyle name="쉼표 [0] 3 19 3 5 2" xfId="4350" xr:uid="{00000000-0005-0000-0000-000042140000}"/>
    <cellStyle name="쉼표 [0] 3 19 3 6" xfId="4351" xr:uid="{00000000-0005-0000-0000-000043140000}"/>
    <cellStyle name="쉼표 [0] 3 19 4" xfId="4352" xr:uid="{00000000-0005-0000-0000-000044140000}"/>
    <cellStyle name="쉼표 [0] 3 19 4 2" xfId="4353" xr:uid="{00000000-0005-0000-0000-000045140000}"/>
    <cellStyle name="쉼표 [0] 3 19 4 2 2" xfId="4354" xr:uid="{00000000-0005-0000-0000-000046140000}"/>
    <cellStyle name="쉼표 [0] 3 19 4 2 2 2" xfId="4355" xr:uid="{00000000-0005-0000-0000-000047140000}"/>
    <cellStyle name="쉼표 [0] 3 19 4 2 3" xfId="4356" xr:uid="{00000000-0005-0000-0000-000048140000}"/>
    <cellStyle name="쉼표 [0] 3 19 4 3" xfId="4357" xr:uid="{00000000-0005-0000-0000-000049140000}"/>
    <cellStyle name="쉼표 [0] 3 19 4 3 2" xfId="4358" xr:uid="{00000000-0005-0000-0000-00004A140000}"/>
    <cellStyle name="쉼표 [0] 3 19 4 3 2 2" xfId="4359" xr:uid="{00000000-0005-0000-0000-00004B140000}"/>
    <cellStyle name="쉼표 [0] 3 19 4 3 3" xfId="4360" xr:uid="{00000000-0005-0000-0000-00004C140000}"/>
    <cellStyle name="쉼표 [0] 3 19 4 4" xfId="4361" xr:uid="{00000000-0005-0000-0000-00004D140000}"/>
    <cellStyle name="쉼표 [0] 3 19 4 4 2" xfId="4362" xr:uid="{00000000-0005-0000-0000-00004E140000}"/>
    <cellStyle name="쉼표 [0] 3 19 4 4 2 2" xfId="4363" xr:uid="{00000000-0005-0000-0000-00004F140000}"/>
    <cellStyle name="쉼표 [0] 3 19 4 4 3" xfId="4364" xr:uid="{00000000-0005-0000-0000-000050140000}"/>
    <cellStyle name="쉼표 [0] 3 19 4 5" xfId="4365" xr:uid="{00000000-0005-0000-0000-000051140000}"/>
    <cellStyle name="쉼표 [0] 3 19 4 5 2" xfId="4366" xr:uid="{00000000-0005-0000-0000-000052140000}"/>
    <cellStyle name="쉼표 [0] 3 19 4 6" xfId="4367" xr:uid="{00000000-0005-0000-0000-000053140000}"/>
    <cellStyle name="쉼표 [0] 3 19 5" xfId="4368" xr:uid="{00000000-0005-0000-0000-000054140000}"/>
    <cellStyle name="쉼표 [0] 3 19 5 2" xfId="4369" xr:uid="{00000000-0005-0000-0000-000055140000}"/>
    <cellStyle name="쉼표 [0] 3 19 5 2 2" xfId="4370" xr:uid="{00000000-0005-0000-0000-000056140000}"/>
    <cellStyle name="쉼표 [0] 3 19 5 3" xfId="4371" xr:uid="{00000000-0005-0000-0000-000057140000}"/>
    <cellStyle name="쉼표 [0] 3 19 6" xfId="4372" xr:uid="{00000000-0005-0000-0000-000058140000}"/>
    <cellStyle name="쉼표 [0] 3 19 6 2" xfId="4373" xr:uid="{00000000-0005-0000-0000-000059140000}"/>
    <cellStyle name="쉼표 [0] 3 19 6 2 2" xfId="4374" xr:uid="{00000000-0005-0000-0000-00005A140000}"/>
    <cellStyle name="쉼표 [0] 3 19 6 3" xfId="4375" xr:uid="{00000000-0005-0000-0000-00005B140000}"/>
    <cellStyle name="쉼표 [0] 3 19 7" xfId="4376" xr:uid="{00000000-0005-0000-0000-00005C140000}"/>
    <cellStyle name="쉼표 [0] 3 19 7 2" xfId="4377" xr:uid="{00000000-0005-0000-0000-00005D140000}"/>
    <cellStyle name="쉼표 [0] 3 19 7 2 2" xfId="4378" xr:uid="{00000000-0005-0000-0000-00005E140000}"/>
    <cellStyle name="쉼표 [0] 3 19 7 3" xfId="4379" xr:uid="{00000000-0005-0000-0000-00005F140000}"/>
    <cellStyle name="쉼표 [0] 3 19 8" xfId="4380" xr:uid="{00000000-0005-0000-0000-000060140000}"/>
    <cellStyle name="쉼표 [0] 3 19 8 2" xfId="4381" xr:uid="{00000000-0005-0000-0000-000061140000}"/>
    <cellStyle name="쉼표 [0] 3 19 9" xfId="4382" xr:uid="{00000000-0005-0000-0000-000062140000}"/>
    <cellStyle name="쉼표 [0] 3 2" xfId="4383" xr:uid="{00000000-0005-0000-0000-000063140000}"/>
    <cellStyle name="쉼표 [0] 3 2 2" xfId="4384" xr:uid="{00000000-0005-0000-0000-000064140000}"/>
    <cellStyle name="쉼표 [0] 3 2 2 2" xfId="4385" xr:uid="{00000000-0005-0000-0000-000065140000}"/>
    <cellStyle name="쉼표 [0] 3 2 2 3" xfId="4386" xr:uid="{00000000-0005-0000-0000-000066140000}"/>
    <cellStyle name="쉼표 [0] 3 2 3" xfId="4387" xr:uid="{00000000-0005-0000-0000-000067140000}"/>
    <cellStyle name="쉼표 [0] 3 20" xfId="4388" xr:uid="{00000000-0005-0000-0000-000068140000}"/>
    <cellStyle name="쉼표 [0] 3 3" xfId="4389" xr:uid="{00000000-0005-0000-0000-000069140000}"/>
    <cellStyle name="쉼표 [0] 3 3 2" xfId="4390" xr:uid="{00000000-0005-0000-0000-00006A140000}"/>
    <cellStyle name="쉼표 [0] 3 3 3" xfId="4391" xr:uid="{00000000-0005-0000-0000-00006B140000}"/>
    <cellStyle name="쉼표 [0] 3 4" xfId="4392" xr:uid="{00000000-0005-0000-0000-00006C140000}"/>
    <cellStyle name="쉼표 [0] 3 4 2" xfId="4393" xr:uid="{00000000-0005-0000-0000-00006D140000}"/>
    <cellStyle name="쉼표 [0] 3 4 2 10" xfId="4394" xr:uid="{00000000-0005-0000-0000-00006E140000}"/>
    <cellStyle name="쉼표 [0] 3 4 2 10 10" xfId="4395" xr:uid="{00000000-0005-0000-0000-00006F140000}"/>
    <cellStyle name="쉼표 [0] 3 4 2 10 10 2" xfId="4396" xr:uid="{00000000-0005-0000-0000-000070140000}"/>
    <cellStyle name="쉼표 [0] 3 4 2 10 11" xfId="4397" xr:uid="{00000000-0005-0000-0000-000071140000}"/>
    <cellStyle name="쉼표 [0] 3 4 2 10 2" xfId="4398" xr:uid="{00000000-0005-0000-0000-000072140000}"/>
    <cellStyle name="쉼표 [0] 3 4 2 10 2 10" xfId="4399" xr:uid="{00000000-0005-0000-0000-000073140000}"/>
    <cellStyle name="쉼표 [0] 3 4 2 10 2 2" xfId="4400" xr:uid="{00000000-0005-0000-0000-000074140000}"/>
    <cellStyle name="쉼표 [0] 3 4 2 10 2 2 2" xfId="4401" xr:uid="{00000000-0005-0000-0000-000075140000}"/>
    <cellStyle name="쉼표 [0] 3 4 2 10 2 2 2 2" xfId="4402" xr:uid="{00000000-0005-0000-0000-000076140000}"/>
    <cellStyle name="쉼표 [0] 3 4 2 10 2 2 2 2 2" xfId="4403" xr:uid="{00000000-0005-0000-0000-000077140000}"/>
    <cellStyle name="쉼표 [0] 3 4 2 10 2 2 2 2 2 2" xfId="4404" xr:uid="{00000000-0005-0000-0000-000078140000}"/>
    <cellStyle name="쉼표 [0] 3 4 2 10 2 2 2 2 3" xfId="4405" xr:uid="{00000000-0005-0000-0000-000079140000}"/>
    <cellStyle name="쉼표 [0] 3 4 2 10 2 2 2 3" xfId="4406" xr:uid="{00000000-0005-0000-0000-00007A140000}"/>
    <cellStyle name="쉼표 [0] 3 4 2 10 2 2 2 3 2" xfId="4407" xr:uid="{00000000-0005-0000-0000-00007B140000}"/>
    <cellStyle name="쉼표 [0] 3 4 2 10 2 2 2 3 2 2" xfId="4408" xr:uid="{00000000-0005-0000-0000-00007C140000}"/>
    <cellStyle name="쉼표 [0] 3 4 2 10 2 2 2 3 3" xfId="4409" xr:uid="{00000000-0005-0000-0000-00007D140000}"/>
    <cellStyle name="쉼표 [0] 3 4 2 10 2 2 2 4" xfId="4410" xr:uid="{00000000-0005-0000-0000-00007E140000}"/>
    <cellStyle name="쉼표 [0] 3 4 2 10 2 2 2 4 2" xfId="4411" xr:uid="{00000000-0005-0000-0000-00007F140000}"/>
    <cellStyle name="쉼표 [0] 3 4 2 10 2 2 2 4 2 2" xfId="4412" xr:uid="{00000000-0005-0000-0000-000080140000}"/>
    <cellStyle name="쉼표 [0] 3 4 2 10 2 2 2 4 3" xfId="4413" xr:uid="{00000000-0005-0000-0000-000081140000}"/>
    <cellStyle name="쉼표 [0] 3 4 2 10 2 2 2 5" xfId="4414" xr:uid="{00000000-0005-0000-0000-000082140000}"/>
    <cellStyle name="쉼표 [0] 3 4 2 10 2 2 2 5 2" xfId="4415" xr:uid="{00000000-0005-0000-0000-000083140000}"/>
    <cellStyle name="쉼표 [0] 3 4 2 10 2 2 2 6" xfId="4416" xr:uid="{00000000-0005-0000-0000-000084140000}"/>
    <cellStyle name="쉼표 [0] 3 4 2 10 2 2 3" xfId="4417" xr:uid="{00000000-0005-0000-0000-000085140000}"/>
    <cellStyle name="쉼표 [0] 3 4 2 10 2 2 3 2" xfId="4418" xr:uid="{00000000-0005-0000-0000-000086140000}"/>
    <cellStyle name="쉼표 [0] 3 4 2 10 2 2 3 2 2" xfId="4419" xr:uid="{00000000-0005-0000-0000-000087140000}"/>
    <cellStyle name="쉼표 [0] 3 4 2 10 2 2 3 2 2 2" xfId="4420" xr:uid="{00000000-0005-0000-0000-000088140000}"/>
    <cellStyle name="쉼표 [0] 3 4 2 10 2 2 3 2 3" xfId="4421" xr:uid="{00000000-0005-0000-0000-000089140000}"/>
    <cellStyle name="쉼표 [0] 3 4 2 10 2 2 3 3" xfId="4422" xr:uid="{00000000-0005-0000-0000-00008A140000}"/>
    <cellStyle name="쉼표 [0] 3 4 2 10 2 2 3 3 2" xfId="4423" xr:uid="{00000000-0005-0000-0000-00008B140000}"/>
    <cellStyle name="쉼표 [0] 3 4 2 10 2 2 3 3 2 2" xfId="4424" xr:uid="{00000000-0005-0000-0000-00008C140000}"/>
    <cellStyle name="쉼표 [0] 3 4 2 10 2 2 3 3 3" xfId="4425" xr:uid="{00000000-0005-0000-0000-00008D140000}"/>
    <cellStyle name="쉼표 [0] 3 4 2 10 2 2 3 4" xfId="4426" xr:uid="{00000000-0005-0000-0000-00008E140000}"/>
    <cellStyle name="쉼표 [0] 3 4 2 10 2 2 3 4 2" xfId="4427" xr:uid="{00000000-0005-0000-0000-00008F140000}"/>
    <cellStyle name="쉼표 [0] 3 4 2 10 2 2 3 4 2 2" xfId="4428" xr:uid="{00000000-0005-0000-0000-000090140000}"/>
    <cellStyle name="쉼표 [0] 3 4 2 10 2 2 3 4 3" xfId="4429" xr:uid="{00000000-0005-0000-0000-000091140000}"/>
    <cellStyle name="쉼표 [0] 3 4 2 10 2 2 3 5" xfId="4430" xr:uid="{00000000-0005-0000-0000-000092140000}"/>
    <cellStyle name="쉼표 [0] 3 4 2 10 2 2 3 5 2" xfId="4431" xr:uid="{00000000-0005-0000-0000-000093140000}"/>
    <cellStyle name="쉼표 [0] 3 4 2 10 2 2 3 6" xfId="4432" xr:uid="{00000000-0005-0000-0000-000094140000}"/>
    <cellStyle name="쉼표 [0] 3 4 2 10 2 2 4" xfId="4433" xr:uid="{00000000-0005-0000-0000-000095140000}"/>
    <cellStyle name="쉼표 [0] 3 4 2 10 2 2 4 2" xfId="4434" xr:uid="{00000000-0005-0000-0000-000096140000}"/>
    <cellStyle name="쉼표 [0] 3 4 2 10 2 2 4 2 2" xfId="4435" xr:uid="{00000000-0005-0000-0000-000097140000}"/>
    <cellStyle name="쉼표 [0] 3 4 2 10 2 2 4 2 2 2" xfId="4436" xr:uid="{00000000-0005-0000-0000-000098140000}"/>
    <cellStyle name="쉼표 [0] 3 4 2 10 2 2 4 2 3" xfId="4437" xr:uid="{00000000-0005-0000-0000-000099140000}"/>
    <cellStyle name="쉼표 [0] 3 4 2 10 2 2 4 3" xfId="4438" xr:uid="{00000000-0005-0000-0000-00009A140000}"/>
    <cellStyle name="쉼표 [0] 3 4 2 10 2 2 4 3 2" xfId="4439" xr:uid="{00000000-0005-0000-0000-00009B140000}"/>
    <cellStyle name="쉼표 [0] 3 4 2 10 2 2 4 3 2 2" xfId="4440" xr:uid="{00000000-0005-0000-0000-00009C140000}"/>
    <cellStyle name="쉼표 [0] 3 4 2 10 2 2 4 3 3" xfId="4441" xr:uid="{00000000-0005-0000-0000-00009D140000}"/>
    <cellStyle name="쉼표 [0] 3 4 2 10 2 2 4 4" xfId="4442" xr:uid="{00000000-0005-0000-0000-00009E140000}"/>
    <cellStyle name="쉼표 [0] 3 4 2 10 2 2 4 4 2" xfId="4443" xr:uid="{00000000-0005-0000-0000-00009F140000}"/>
    <cellStyle name="쉼표 [0] 3 4 2 10 2 2 4 4 2 2" xfId="4444" xr:uid="{00000000-0005-0000-0000-0000A0140000}"/>
    <cellStyle name="쉼표 [0] 3 4 2 10 2 2 4 4 3" xfId="4445" xr:uid="{00000000-0005-0000-0000-0000A1140000}"/>
    <cellStyle name="쉼표 [0] 3 4 2 10 2 2 4 5" xfId="4446" xr:uid="{00000000-0005-0000-0000-0000A2140000}"/>
    <cellStyle name="쉼표 [0] 3 4 2 10 2 2 4 5 2" xfId="4447" xr:uid="{00000000-0005-0000-0000-0000A3140000}"/>
    <cellStyle name="쉼표 [0] 3 4 2 10 2 2 4 6" xfId="4448" xr:uid="{00000000-0005-0000-0000-0000A4140000}"/>
    <cellStyle name="쉼표 [0] 3 4 2 10 2 2 5" xfId="4449" xr:uid="{00000000-0005-0000-0000-0000A5140000}"/>
    <cellStyle name="쉼표 [0] 3 4 2 10 2 2 5 2" xfId="4450" xr:uid="{00000000-0005-0000-0000-0000A6140000}"/>
    <cellStyle name="쉼표 [0] 3 4 2 10 2 2 5 2 2" xfId="4451" xr:uid="{00000000-0005-0000-0000-0000A7140000}"/>
    <cellStyle name="쉼표 [0] 3 4 2 10 2 2 5 3" xfId="4452" xr:uid="{00000000-0005-0000-0000-0000A8140000}"/>
    <cellStyle name="쉼표 [0] 3 4 2 10 2 2 6" xfId="4453" xr:uid="{00000000-0005-0000-0000-0000A9140000}"/>
    <cellStyle name="쉼표 [0] 3 4 2 10 2 2 6 2" xfId="4454" xr:uid="{00000000-0005-0000-0000-0000AA140000}"/>
    <cellStyle name="쉼표 [0] 3 4 2 10 2 2 6 2 2" xfId="4455" xr:uid="{00000000-0005-0000-0000-0000AB140000}"/>
    <cellStyle name="쉼표 [0] 3 4 2 10 2 2 6 3" xfId="4456" xr:uid="{00000000-0005-0000-0000-0000AC140000}"/>
    <cellStyle name="쉼표 [0] 3 4 2 10 2 2 7" xfId="4457" xr:uid="{00000000-0005-0000-0000-0000AD140000}"/>
    <cellStyle name="쉼표 [0] 3 4 2 10 2 2 7 2" xfId="4458" xr:uid="{00000000-0005-0000-0000-0000AE140000}"/>
    <cellStyle name="쉼표 [0] 3 4 2 10 2 2 7 2 2" xfId="4459" xr:uid="{00000000-0005-0000-0000-0000AF140000}"/>
    <cellStyle name="쉼표 [0] 3 4 2 10 2 2 7 3" xfId="4460" xr:uid="{00000000-0005-0000-0000-0000B0140000}"/>
    <cellStyle name="쉼표 [0] 3 4 2 10 2 2 8" xfId="4461" xr:uid="{00000000-0005-0000-0000-0000B1140000}"/>
    <cellStyle name="쉼표 [0] 3 4 2 10 2 2 8 2" xfId="4462" xr:uid="{00000000-0005-0000-0000-0000B2140000}"/>
    <cellStyle name="쉼표 [0] 3 4 2 10 2 2 9" xfId="4463" xr:uid="{00000000-0005-0000-0000-0000B3140000}"/>
    <cellStyle name="쉼표 [0] 3 4 2 10 2 3" xfId="4464" xr:uid="{00000000-0005-0000-0000-0000B4140000}"/>
    <cellStyle name="쉼표 [0] 3 4 2 10 2 3 2" xfId="4465" xr:uid="{00000000-0005-0000-0000-0000B5140000}"/>
    <cellStyle name="쉼표 [0] 3 4 2 10 2 3 2 2" xfId="4466" xr:uid="{00000000-0005-0000-0000-0000B6140000}"/>
    <cellStyle name="쉼표 [0] 3 4 2 10 2 3 2 2 2" xfId="4467" xr:uid="{00000000-0005-0000-0000-0000B7140000}"/>
    <cellStyle name="쉼표 [0] 3 4 2 10 2 3 2 3" xfId="4468" xr:uid="{00000000-0005-0000-0000-0000B8140000}"/>
    <cellStyle name="쉼표 [0] 3 4 2 10 2 3 3" xfId="4469" xr:uid="{00000000-0005-0000-0000-0000B9140000}"/>
    <cellStyle name="쉼표 [0] 3 4 2 10 2 3 3 2" xfId="4470" xr:uid="{00000000-0005-0000-0000-0000BA140000}"/>
    <cellStyle name="쉼표 [0] 3 4 2 10 2 3 3 2 2" xfId="4471" xr:uid="{00000000-0005-0000-0000-0000BB140000}"/>
    <cellStyle name="쉼표 [0] 3 4 2 10 2 3 3 3" xfId="4472" xr:uid="{00000000-0005-0000-0000-0000BC140000}"/>
    <cellStyle name="쉼표 [0] 3 4 2 10 2 3 4" xfId="4473" xr:uid="{00000000-0005-0000-0000-0000BD140000}"/>
    <cellStyle name="쉼표 [0] 3 4 2 10 2 3 4 2" xfId="4474" xr:uid="{00000000-0005-0000-0000-0000BE140000}"/>
    <cellStyle name="쉼표 [0] 3 4 2 10 2 3 4 2 2" xfId="4475" xr:uid="{00000000-0005-0000-0000-0000BF140000}"/>
    <cellStyle name="쉼표 [0] 3 4 2 10 2 3 4 3" xfId="4476" xr:uid="{00000000-0005-0000-0000-0000C0140000}"/>
    <cellStyle name="쉼표 [0] 3 4 2 10 2 3 5" xfId="4477" xr:uid="{00000000-0005-0000-0000-0000C1140000}"/>
    <cellStyle name="쉼표 [0] 3 4 2 10 2 3 5 2" xfId="4478" xr:uid="{00000000-0005-0000-0000-0000C2140000}"/>
    <cellStyle name="쉼표 [0] 3 4 2 10 2 3 6" xfId="4479" xr:uid="{00000000-0005-0000-0000-0000C3140000}"/>
    <cellStyle name="쉼표 [0] 3 4 2 10 2 4" xfId="4480" xr:uid="{00000000-0005-0000-0000-0000C4140000}"/>
    <cellStyle name="쉼표 [0] 3 4 2 10 2 4 2" xfId="4481" xr:uid="{00000000-0005-0000-0000-0000C5140000}"/>
    <cellStyle name="쉼표 [0] 3 4 2 10 2 4 2 2" xfId="4482" xr:uid="{00000000-0005-0000-0000-0000C6140000}"/>
    <cellStyle name="쉼표 [0] 3 4 2 10 2 4 2 2 2" xfId="4483" xr:uid="{00000000-0005-0000-0000-0000C7140000}"/>
    <cellStyle name="쉼표 [0] 3 4 2 10 2 4 2 3" xfId="4484" xr:uid="{00000000-0005-0000-0000-0000C8140000}"/>
    <cellStyle name="쉼표 [0] 3 4 2 10 2 4 3" xfId="4485" xr:uid="{00000000-0005-0000-0000-0000C9140000}"/>
    <cellStyle name="쉼표 [0] 3 4 2 10 2 4 3 2" xfId="4486" xr:uid="{00000000-0005-0000-0000-0000CA140000}"/>
    <cellStyle name="쉼표 [0] 3 4 2 10 2 4 3 2 2" xfId="4487" xr:uid="{00000000-0005-0000-0000-0000CB140000}"/>
    <cellStyle name="쉼표 [0] 3 4 2 10 2 4 3 3" xfId="4488" xr:uid="{00000000-0005-0000-0000-0000CC140000}"/>
    <cellStyle name="쉼표 [0] 3 4 2 10 2 4 4" xfId="4489" xr:uid="{00000000-0005-0000-0000-0000CD140000}"/>
    <cellStyle name="쉼표 [0] 3 4 2 10 2 4 4 2" xfId="4490" xr:uid="{00000000-0005-0000-0000-0000CE140000}"/>
    <cellStyle name="쉼표 [0] 3 4 2 10 2 4 4 2 2" xfId="4491" xr:uid="{00000000-0005-0000-0000-0000CF140000}"/>
    <cellStyle name="쉼표 [0] 3 4 2 10 2 4 4 3" xfId="4492" xr:uid="{00000000-0005-0000-0000-0000D0140000}"/>
    <cellStyle name="쉼표 [0] 3 4 2 10 2 4 5" xfId="4493" xr:uid="{00000000-0005-0000-0000-0000D1140000}"/>
    <cellStyle name="쉼표 [0] 3 4 2 10 2 4 5 2" xfId="4494" xr:uid="{00000000-0005-0000-0000-0000D2140000}"/>
    <cellStyle name="쉼표 [0] 3 4 2 10 2 4 6" xfId="4495" xr:uid="{00000000-0005-0000-0000-0000D3140000}"/>
    <cellStyle name="쉼표 [0] 3 4 2 10 2 5" xfId="4496" xr:uid="{00000000-0005-0000-0000-0000D4140000}"/>
    <cellStyle name="쉼표 [0] 3 4 2 10 2 5 2" xfId="4497" xr:uid="{00000000-0005-0000-0000-0000D5140000}"/>
    <cellStyle name="쉼표 [0] 3 4 2 10 2 5 2 2" xfId="4498" xr:uid="{00000000-0005-0000-0000-0000D6140000}"/>
    <cellStyle name="쉼표 [0] 3 4 2 10 2 5 2 2 2" xfId="4499" xr:uid="{00000000-0005-0000-0000-0000D7140000}"/>
    <cellStyle name="쉼표 [0] 3 4 2 10 2 5 2 3" xfId="4500" xr:uid="{00000000-0005-0000-0000-0000D8140000}"/>
    <cellStyle name="쉼표 [0] 3 4 2 10 2 5 3" xfId="4501" xr:uid="{00000000-0005-0000-0000-0000D9140000}"/>
    <cellStyle name="쉼표 [0] 3 4 2 10 2 5 3 2" xfId="4502" xr:uid="{00000000-0005-0000-0000-0000DA140000}"/>
    <cellStyle name="쉼표 [0] 3 4 2 10 2 5 3 2 2" xfId="4503" xr:uid="{00000000-0005-0000-0000-0000DB140000}"/>
    <cellStyle name="쉼표 [0] 3 4 2 10 2 5 3 3" xfId="4504" xr:uid="{00000000-0005-0000-0000-0000DC140000}"/>
    <cellStyle name="쉼표 [0] 3 4 2 10 2 5 4" xfId="4505" xr:uid="{00000000-0005-0000-0000-0000DD140000}"/>
    <cellStyle name="쉼표 [0] 3 4 2 10 2 5 4 2" xfId="4506" xr:uid="{00000000-0005-0000-0000-0000DE140000}"/>
    <cellStyle name="쉼표 [0] 3 4 2 10 2 5 4 2 2" xfId="4507" xr:uid="{00000000-0005-0000-0000-0000DF140000}"/>
    <cellStyle name="쉼표 [0] 3 4 2 10 2 5 4 3" xfId="4508" xr:uid="{00000000-0005-0000-0000-0000E0140000}"/>
    <cellStyle name="쉼표 [0] 3 4 2 10 2 5 5" xfId="4509" xr:uid="{00000000-0005-0000-0000-0000E1140000}"/>
    <cellStyle name="쉼표 [0] 3 4 2 10 2 5 5 2" xfId="4510" xr:uid="{00000000-0005-0000-0000-0000E2140000}"/>
    <cellStyle name="쉼표 [0] 3 4 2 10 2 5 6" xfId="4511" xr:uid="{00000000-0005-0000-0000-0000E3140000}"/>
    <cellStyle name="쉼표 [0] 3 4 2 10 2 6" xfId="4512" xr:uid="{00000000-0005-0000-0000-0000E4140000}"/>
    <cellStyle name="쉼표 [0] 3 4 2 10 2 6 2" xfId="4513" xr:uid="{00000000-0005-0000-0000-0000E5140000}"/>
    <cellStyle name="쉼표 [0] 3 4 2 10 2 6 2 2" xfId="4514" xr:uid="{00000000-0005-0000-0000-0000E6140000}"/>
    <cellStyle name="쉼표 [0] 3 4 2 10 2 6 3" xfId="4515" xr:uid="{00000000-0005-0000-0000-0000E7140000}"/>
    <cellStyle name="쉼표 [0] 3 4 2 10 2 7" xfId="4516" xr:uid="{00000000-0005-0000-0000-0000E8140000}"/>
    <cellStyle name="쉼표 [0] 3 4 2 10 2 7 2" xfId="4517" xr:uid="{00000000-0005-0000-0000-0000E9140000}"/>
    <cellStyle name="쉼표 [0] 3 4 2 10 2 7 2 2" xfId="4518" xr:uid="{00000000-0005-0000-0000-0000EA140000}"/>
    <cellStyle name="쉼표 [0] 3 4 2 10 2 7 3" xfId="4519" xr:uid="{00000000-0005-0000-0000-0000EB140000}"/>
    <cellStyle name="쉼표 [0] 3 4 2 10 2 8" xfId="4520" xr:uid="{00000000-0005-0000-0000-0000EC140000}"/>
    <cellStyle name="쉼표 [0] 3 4 2 10 2 8 2" xfId="4521" xr:uid="{00000000-0005-0000-0000-0000ED140000}"/>
    <cellStyle name="쉼표 [0] 3 4 2 10 2 8 2 2" xfId="4522" xr:uid="{00000000-0005-0000-0000-0000EE140000}"/>
    <cellStyle name="쉼표 [0] 3 4 2 10 2 8 3" xfId="4523" xr:uid="{00000000-0005-0000-0000-0000EF140000}"/>
    <cellStyle name="쉼표 [0] 3 4 2 10 2 9" xfId="4524" xr:uid="{00000000-0005-0000-0000-0000F0140000}"/>
    <cellStyle name="쉼표 [0] 3 4 2 10 2 9 2" xfId="4525" xr:uid="{00000000-0005-0000-0000-0000F1140000}"/>
    <cellStyle name="쉼표 [0] 3 4 2 10 3" xfId="4526" xr:uid="{00000000-0005-0000-0000-0000F2140000}"/>
    <cellStyle name="쉼표 [0] 3 4 2 10 3 2" xfId="4527" xr:uid="{00000000-0005-0000-0000-0000F3140000}"/>
    <cellStyle name="쉼표 [0] 3 4 2 10 3 2 2" xfId="4528" xr:uid="{00000000-0005-0000-0000-0000F4140000}"/>
    <cellStyle name="쉼표 [0] 3 4 2 10 3 2 2 2" xfId="4529" xr:uid="{00000000-0005-0000-0000-0000F5140000}"/>
    <cellStyle name="쉼표 [0] 3 4 2 10 3 2 2 2 2" xfId="4530" xr:uid="{00000000-0005-0000-0000-0000F6140000}"/>
    <cellStyle name="쉼표 [0] 3 4 2 10 3 2 2 3" xfId="4531" xr:uid="{00000000-0005-0000-0000-0000F7140000}"/>
    <cellStyle name="쉼표 [0] 3 4 2 10 3 2 3" xfId="4532" xr:uid="{00000000-0005-0000-0000-0000F8140000}"/>
    <cellStyle name="쉼표 [0] 3 4 2 10 3 2 3 2" xfId="4533" xr:uid="{00000000-0005-0000-0000-0000F9140000}"/>
    <cellStyle name="쉼표 [0] 3 4 2 10 3 2 3 2 2" xfId="4534" xr:uid="{00000000-0005-0000-0000-0000FA140000}"/>
    <cellStyle name="쉼표 [0] 3 4 2 10 3 2 3 3" xfId="4535" xr:uid="{00000000-0005-0000-0000-0000FB140000}"/>
    <cellStyle name="쉼표 [0] 3 4 2 10 3 2 4" xfId="4536" xr:uid="{00000000-0005-0000-0000-0000FC140000}"/>
    <cellStyle name="쉼표 [0] 3 4 2 10 3 2 4 2" xfId="4537" xr:uid="{00000000-0005-0000-0000-0000FD140000}"/>
    <cellStyle name="쉼표 [0] 3 4 2 10 3 2 4 2 2" xfId="4538" xr:uid="{00000000-0005-0000-0000-0000FE140000}"/>
    <cellStyle name="쉼표 [0] 3 4 2 10 3 2 4 3" xfId="4539" xr:uid="{00000000-0005-0000-0000-0000FF140000}"/>
    <cellStyle name="쉼표 [0] 3 4 2 10 3 2 5" xfId="4540" xr:uid="{00000000-0005-0000-0000-000000150000}"/>
    <cellStyle name="쉼표 [0] 3 4 2 10 3 2 5 2" xfId="4541" xr:uid="{00000000-0005-0000-0000-000001150000}"/>
    <cellStyle name="쉼표 [0] 3 4 2 10 3 2 6" xfId="4542" xr:uid="{00000000-0005-0000-0000-000002150000}"/>
    <cellStyle name="쉼표 [0] 3 4 2 10 3 3" xfId="4543" xr:uid="{00000000-0005-0000-0000-000003150000}"/>
    <cellStyle name="쉼표 [0] 3 4 2 10 3 3 2" xfId="4544" xr:uid="{00000000-0005-0000-0000-000004150000}"/>
    <cellStyle name="쉼표 [0] 3 4 2 10 3 3 2 2" xfId="4545" xr:uid="{00000000-0005-0000-0000-000005150000}"/>
    <cellStyle name="쉼표 [0] 3 4 2 10 3 3 2 2 2" xfId="4546" xr:uid="{00000000-0005-0000-0000-000006150000}"/>
    <cellStyle name="쉼표 [0] 3 4 2 10 3 3 2 3" xfId="4547" xr:uid="{00000000-0005-0000-0000-000007150000}"/>
    <cellStyle name="쉼표 [0] 3 4 2 10 3 3 3" xfId="4548" xr:uid="{00000000-0005-0000-0000-000008150000}"/>
    <cellStyle name="쉼표 [0] 3 4 2 10 3 3 3 2" xfId="4549" xr:uid="{00000000-0005-0000-0000-000009150000}"/>
    <cellStyle name="쉼표 [0] 3 4 2 10 3 3 3 2 2" xfId="4550" xr:uid="{00000000-0005-0000-0000-00000A150000}"/>
    <cellStyle name="쉼표 [0] 3 4 2 10 3 3 3 3" xfId="4551" xr:uid="{00000000-0005-0000-0000-00000B150000}"/>
    <cellStyle name="쉼표 [0] 3 4 2 10 3 3 4" xfId="4552" xr:uid="{00000000-0005-0000-0000-00000C150000}"/>
    <cellStyle name="쉼표 [0] 3 4 2 10 3 3 4 2" xfId="4553" xr:uid="{00000000-0005-0000-0000-00000D150000}"/>
    <cellStyle name="쉼표 [0] 3 4 2 10 3 3 4 2 2" xfId="4554" xr:uid="{00000000-0005-0000-0000-00000E150000}"/>
    <cellStyle name="쉼표 [0] 3 4 2 10 3 3 4 3" xfId="4555" xr:uid="{00000000-0005-0000-0000-00000F150000}"/>
    <cellStyle name="쉼표 [0] 3 4 2 10 3 3 5" xfId="4556" xr:uid="{00000000-0005-0000-0000-000010150000}"/>
    <cellStyle name="쉼표 [0] 3 4 2 10 3 3 5 2" xfId="4557" xr:uid="{00000000-0005-0000-0000-000011150000}"/>
    <cellStyle name="쉼표 [0] 3 4 2 10 3 3 6" xfId="4558" xr:uid="{00000000-0005-0000-0000-000012150000}"/>
    <cellStyle name="쉼표 [0] 3 4 2 10 3 4" xfId="4559" xr:uid="{00000000-0005-0000-0000-000013150000}"/>
    <cellStyle name="쉼표 [0] 3 4 2 10 3 4 2" xfId="4560" xr:uid="{00000000-0005-0000-0000-000014150000}"/>
    <cellStyle name="쉼표 [0] 3 4 2 10 3 4 2 2" xfId="4561" xr:uid="{00000000-0005-0000-0000-000015150000}"/>
    <cellStyle name="쉼표 [0] 3 4 2 10 3 4 2 2 2" xfId="4562" xr:uid="{00000000-0005-0000-0000-000016150000}"/>
    <cellStyle name="쉼표 [0] 3 4 2 10 3 4 2 3" xfId="4563" xr:uid="{00000000-0005-0000-0000-000017150000}"/>
    <cellStyle name="쉼표 [0] 3 4 2 10 3 4 3" xfId="4564" xr:uid="{00000000-0005-0000-0000-000018150000}"/>
    <cellStyle name="쉼표 [0] 3 4 2 10 3 4 3 2" xfId="4565" xr:uid="{00000000-0005-0000-0000-000019150000}"/>
    <cellStyle name="쉼표 [0] 3 4 2 10 3 4 3 2 2" xfId="4566" xr:uid="{00000000-0005-0000-0000-00001A150000}"/>
    <cellStyle name="쉼표 [0] 3 4 2 10 3 4 3 3" xfId="4567" xr:uid="{00000000-0005-0000-0000-00001B150000}"/>
    <cellStyle name="쉼표 [0] 3 4 2 10 3 4 4" xfId="4568" xr:uid="{00000000-0005-0000-0000-00001C150000}"/>
    <cellStyle name="쉼표 [0] 3 4 2 10 3 4 4 2" xfId="4569" xr:uid="{00000000-0005-0000-0000-00001D150000}"/>
    <cellStyle name="쉼표 [0] 3 4 2 10 3 4 4 2 2" xfId="4570" xr:uid="{00000000-0005-0000-0000-00001E150000}"/>
    <cellStyle name="쉼표 [0] 3 4 2 10 3 4 4 3" xfId="4571" xr:uid="{00000000-0005-0000-0000-00001F150000}"/>
    <cellStyle name="쉼표 [0] 3 4 2 10 3 4 5" xfId="4572" xr:uid="{00000000-0005-0000-0000-000020150000}"/>
    <cellStyle name="쉼표 [0] 3 4 2 10 3 4 5 2" xfId="4573" xr:uid="{00000000-0005-0000-0000-000021150000}"/>
    <cellStyle name="쉼표 [0] 3 4 2 10 3 4 6" xfId="4574" xr:uid="{00000000-0005-0000-0000-000022150000}"/>
    <cellStyle name="쉼표 [0] 3 4 2 10 3 5" xfId="4575" xr:uid="{00000000-0005-0000-0000-000023150000}"/>
    <cellStyle name="쉼표 [0] 3 4 2 10 3 5 2" xfId="4576" xr:uid="{00000000-0005-0000-0000-000024150000}"/>
    <cellStyle name="쉼표 [0] 3 4 2 10 3 5 2 2" xfId="4577" xr:uid="{00000000-0005-0000-0000-000025150000}"/>
    <cellStyle name="쉼표 [0] 3 4 2 10 3 5 3" xfId="4578" xr:uid="{00000000-0005-0000-0000-000026150000}"/>
    <cellStyle name="쉼표 [0] 3 4 2 10 3 6" xfId="4579" xr:uid="{00000000-0005-0000-0000-000027150000}"/>
    <cellStyle name="쉼표 [0] 3 4 2 10 3 6 2" xfId="4580" xr:uid="{00000000-0005-0000-0000-000028150000}"/>
    <cellStyle name="쉼표 [0] 3 4 2 10 3 6 2 2" xfId="4581" xr:uid="{00000000-0005-0000-0000-000029150000}"/>
    <cellStyle name="쉼표 [0] 3 4 2 10 3 6 3" xfId="4582" xr:uid="{00000000-0005-0000-0000-00002A150000}"/>
    <cellStyle name="쉼표 [0] 3 4 2 10 3 7" xfId="4583" xr:uid="{00000000-0005-0000-0000-00002B150000}"/>
    <cellStyle name="쉼표 [0] 3 4 2 10 3 7 2" xfId="4584" xr:uid="{00000000-0005-0000-0000-00002C150000}"/>
    <cellStyle name="쉼표 [0] 3 4 2 10 3 7 2 2" xfId="4585" xr:uid="{00000000-0005-0000-0000-00002D150000}"/>
    <cellStyle name="쉼표 [0] 3 4 2 10 3 7 3" xfId="4586" xr:uid="{00000000-0005-0000-0000-00002E150000}"/>
    <cellStyle name="쉼표 [0] 3 4 2 10 3 8" xfId="4587" xr:uid="{00000000-0005-0000-0000-00002F150000}"/>
    <cellStyle name="쉼표 [0] 3 4 2 10 3 8 2" xfId="4588" xr:uid="{00000000-0005-0000-0000-000030150000}"/>
    <cellStyle name="쉼표 [0] 3 4 2 10 3 9" xfId="4589" xr:uid="{00000000-0005-0000-0000-000031150000}"/>
    <cellStyle name="쉼표 [0] 3 4 2 10 4" xfId="4590" xr:uid="{00000000-0005-0000-0000-000032150000}"/>
    <cellStyle name="쉼표 [0] 3 4 2 10 4 2" xfId="4591" xr:uid="{00000000-0005-0000-0000-000033150000}"/>
    <cellStyle name="쉼표 [0] 3 4 2 10 4 2 2" xfId="4592" xr:uid="{00000000-0005-0000-0000-000034150000}"/>
    <cellStyle name="쉼표 [0] 3 4 2 10 4 2 2 2" xfId="4593" xr:uid="{00000000-0005-0000-0000-000035150000}"/>
    <cellStyle name="쉼표 [0] 3 4 2 10 4 2 3" xfId="4594" xr:uid="{00000000-0005-0000-0000-000036150000}"/>
    <cellStyle name="쉼표 [0] 3 4 2 10 4 3" xfId="4595" xr:uid="{00000000-0005-0000-0000-000037150000}"/>
    <cellStyle name="쉼표 [0] 3 4 2 10 4 3 2" xfId="4596" xr:uid="{00000000-0005-0000-0000-000038150000}"/>
    <cellStyle name="쉼표 [0] 3 4 2 10 4 3 2 2" xfId="4597" xr:uid="{00000000-0005-0000-0000-000039150000}"/>
    <cellStyle name="쉼표 [0] 3 4 2 10 4 3 3" xfId="4598" xr:uid="{00000000-0005-0000-0000-00003A150000}"/>
    <cellStyle name="쉼표 [0] 3 4 2 10 4 4" xfId="4599" xr:uid="{00000000-0005-0000-0000-00003B150000}"/>
    <cellStyle name="쉼표 [0] 3 4 2 10 4 4 2" xfId="4600" xr:uid="{00000000-0005-0000-0000-00003C150000}"/>
    <cellStyle name="쉼표 [0] 3 4 2 10 4 4 2 2" xfId="4601" xr:uid="{00000000-0005-0000-0000-00003D150000}"/>
    <cellStyle name="쉼표 [0] 3 4 2 10 4 4 3" xfId="4602" xr:uid="{00000000-0005-0000-0000-00003E150000}"/>
    <cellStyle name="쉼표 [0] 3 4 2 10 4 5" xfId="4603" xr:uid="{00000000-0005-0000-0000-00003F150000}"/>
    <cellStyle name="쉼표 [0] 3 4 2 10 4 5 2" xfId="4604" xr:uid="{00000000-0005-0000-0000-000040150000}"/>
    <cellStyle name="쉼표 [0] 3 4 2 10 4 6" xfId="4605" xr:uid="{00000000-0005-0000-0000-000041150000}"/>
    <cellStyle name="쉼표 [0] 3 4 2 10 5" xfId="4606" xr:uid="{00000000-0005-0000-0000-000042150000}"/>
    <cellStyle name="쉼표 [0] 3 4 2 10 5 2" xfId="4607" xr:uid="{00000000-0005-0000-0000-000043150000}"/>
    <cellStyle name="쉼표 [0] 3 4 2 10 5 2 2" xfId="4608" xr:uid="{00000000-0005-0000-0000-000044150000}"/>
    <cellStyle name="쉼표 [0] 3 4 2 10 5 2 2 2" xfId="4609" xr:uid="{00000000-0005-0000-0000-000045150000}"/>
    <cellStyle name="쉼표 [0] 3 4 2 10 5 2 3" xfId="4610" xr:uid="{00000000-0005-0000-0000-000046150000}"/>
    <cellStyle name="쉼표 [0] 3 4 2 10 5 3" xfId="4611" xr:uid="{00000000-0005-0000-0000-000047150000}"/>
    <cellStyle name="쉼표 [0] 3 4 2 10 5 3 2" xfId="4612" xr:uid="{00000000-0005-0000-0000-000048150000}"/>
    <cellStyle name="쉼표 [0] 3 4 2 10 5 3 2 2" xfId="4613" xr:uid="{00000000-0005-0000-0000-000049150000}"/>
    <cellStyle name="쉼표 [0] 3 4 2 10 5 3 3" xfId="4614" xr:uid="{00000000-0005-0000-0000-00004A150000}"/>
    <cellStyle name="쉼표 [0] 3 4 2 10 5 4" xfId="4615" xr:uid="{00000000-0005-0000-0000-00004B150000}"/>
    <cellStyle name="쉼표 [0] 3 4 2 10 5 4 2" xfId="4616" xr:uid="{00000000-0005-0000-0000-00004C150000}"/>
    <cellStyle name="쉼표 [0] 3 4 2 10 5 4 2 2" xfId="4617" xr:uid="{00000000-0005-0000-0000-00004D150000}"/>
    <cellStyle name="쉼표 [0] 3 4 2 10 5 4 3" xfId="4618" xr:uid="{00000000-0005-0000-0000-00004E150000}"/>
    <cellStyle name="쉼표 [0] 3 4 2 10 5 5" xfId="4619" xr:uid="{00000000-0005-0000-0000-00004F150000}"/>
    <cellStyle name="쉼표 [0] 3 4 2 10 5 5 2" xfId="4620" xr:uid="{00000000-0005-0000-0000-000050150000}"/>
    <cellStyle name="쉼표 [0] 3 4 2 10 5 6" xfId="4621" xr:uid="{00000000-0005-0000-0000-000051150000}"/>
    <cellStyle name="쉼표 [0] 3 4 2 10 6" xfId="4622" xr:uid="{00000000-0005-0000-0000-000052150000}"/>
    <cellStyle name="쉼표 [0] 3 4 2 10 6 2" xfId="4623" xr:uid="{00000000-0005-0000-0000-000053150000}"/>
    <cellStyle name="쉼표 [0] 3 4 2 10 6 2 2" xfId="4624" xr:uid="{00000000-0005-0000-0000-000054150000}"/>
    <cellStyle name="쉼표 [0] 3 4 2 10 6 2 2 2" xfId="4625" xr:uid="{00000000-0005-0000-0000-000055150000}"/>
    <cellStyle name="쉼표 [0] 3 4 2 10 6 2 3" xfId="4626" xr:uid="{00000000-0005-0000-0000-000056150000}"/>
    <cellStyle name="쉼표 [0] 3 4 2 10 6 3" xfId="4627" xr:uid="{00000000-0005-0000-0000-000057150000}"/>
    <cellStyle name="쉼표 [0] 3 4 2 10 6 3 2" xfId="4628" xr:uid="{00000000-0005-0000-0000-000058150000}"/>
    <cellStyle name="쉼표 [0] 3 4 2 10 6 3 2 2" xfId="4629" xr:uid="{00000000-0005-0000-0000-000059150000}"/>
    <cellStyle name="쉼표 [0] 3 4 2 10 6 3 3" xfId="4630" xr:uid="{00000000-0005-0000-0000-00005A150000}"/>
    <cellStyle name="쉼표 [0] 3 4 2 10 6 4" xfId="4631" xr:uid="{00000000-0005-0000-0000-00005B150000}"/>
    <cellStyle name="쉼표 [0] 3 4 2 10 6 4 2" xfId="4632" xr:uid="{00000000-0005-0000-0000-00005C150000}"/>
    <cellStyle name="쉼표 [0] 3 4 2 10 6 4 2 2" xfId="4633" xr:uid="{00000000-0005-0000-0000-00005D150000}"/>
    <cellStyle name="쉼표 [0] 3 4 2 10 6 4 3" xfId="4634" xr:uid="{00000000-0005-0000-0000-00005E150000}"/>
    <cellStyle name="쉼표 [0] 3 4 2 10 6 5" xfId="4635" xr:uid="{00000000-0005-0000-0000-00005F150000}"/>
    <cellStyle name="쉼표 [0] 3 4 2 10 6 5 2" xfId="4636" xr:uid="{00000000-0005-0000-0000-000060150000}"/>
    <cellStyle name="쉼표 [0] 3 4 2 10 6 6" xfId="4637" xr:uid="{00000000-0005-0000-0000-000061150000}"/>
    <cellStyle name="쉼표 [0] 3 4 2 10 7" xfId="4638" xr:uid="{00000000-0005-0000-0000-000062150000}"/>
    <cellStyle name="쉼표 [0] 3 4 2 10 7 2" xfId="4639" xr:uid="{00000000-0005-0000-0000-000063150000}"/>
    <cellStyle name="쉼표 [0] 3 4 2 10 7 2 2" xfId="4640" xr:uid="{00000000-0005-0000-0000-000064150000}"/>
    <cellStyle name="쉼표 [0] 3 4 2 10 7 3" xfId="4641" xr:uid="{00000000-0005-0000-0000-000065150000}"/>
    <cellStyle name="쉼표 [0] 3 4 2 10 8" xfId="4642" xr:uid="{00000000-0005-0000-0000-000066150000}"/>
    <cellStyle name="쉼표 [0] 3 4 2 10 8 2" xfId="4643" xr:uid="{00000000-0005-0000-0000-000067150000}"/>
    <cellStyle name="쉼표 [0] 3 4 2 10 8 2 2" xfId="4644" xr:uid="{00000000-0005-0000-0000-000068150000}"/>
    <cellStyle name="쉼표 [0] 3 4 2 10 8 3" xfId="4645" xr:uid="{00000000-0005-0000-0000-000069150000}"/>
    <cellStyle name="쉼표 [0] 3 4 2 10 9" xfId="4646" xr:uid="{00000000-0005-0000-0000-00006A150000}"/>
    <cellStyle name="쉼표 [0] 3 4 2 10 9 2" xfId="4647" xr:uid="{00000000-0005-0000-0000-00006B150000}"/>
    <cellStyle name="쉼표 [0] 3 4 2 10 9 2 2" xfId="4648" xr:uid="{00000000-0005-0000-0000-00006C150000}"/>
    <cellStyle name="쉼표 [0] 3 4 2 10 9 3" xfId="4649" xr:uid="{00000000-0005-0000-0000-00006D150000}"/>
    <cellStyle name="쉼표 [0] 3 4 2 11" xfId="4650" xr:uid="{00000000-0005-0000-0000-00006E150000}"/>
    <cellStyle name="쉼표 [0] 3 4 2 11 10" xfId="4651" xr:uid="{00000000-0005-0000-0000-00006F150000}"/>
    <cellStyle name="쉼표 [0] 3 4 2 11 2" xfId="4652" xr:uid="{00000000-0005-0000-0000-000070150000}"/>
    <cellStyle name="쉼표 [0] 3 4 2 11 2 2" xfId="4653" xr:uid="{00000000-0005-0000-0000-000071150000}"/>
    <cellStyle name="쉼표 [0] 3 4 2 11 2 2 2" xfId="4654" xr:uid="{00000000-0005-0000-0000-000072150000}"/>
    <cellStyle name="쉼표 [0] 3 4 2 11 2 2 2 2" xfId="4655" xr:uid="{00000000-0005-0000-0000-000073150000}"/>
    <cellStyle name="쉼표 [0] 3 4 2 11 2 2 2 2 2" xfId="4656" xr:uid="{00000000-0005-0000-0000-000074150000}"/>
    <cellStyle name="쉼표 [0] 3 4 2 11 2 2 2 3" xfId="4657" xr:uid="{00000000-0005-0000-0000-000075150000}"/>
    <cellStyle name="쉼표 [0] 3 4 2 11 2 2 3" xfId="4658" xr:uid="{00000000-0005-0000-0000-000076150000}"/>
    <cellStyle name="쉼표 [0] 3 4 2 11 2 2 3 2" xfId="4659" xr:uid="{00000000-0005-0000-0000-000077150000}"/>
    <cellStyle name="쉼표 [0] 3 4 2 11 2 2 3 2 2" xfId="4660" xr:uid="{00000000-0005-0000-0000-000078150000}"/>
    <cellStyle name="쉼표 [0] 3 4 2 11 2 2 3 3" xfId="4661" xr:uid="{00000000-0005-0000-0000-000079150000}"/>
    <cellStyle name="쉼표 [0] 3 4 2 11 2 2 4" xfId="4662" xr:uid="{00000000-0005-0000-0000-00007A150000}"/>
    <cellStyle name="쉼표 [0] 3 4 2 11 2 2 4 2" xfId="4663" xr:uid="{00000000-0005-0000-0000-00007B150000}"/>
    <cellStyle name="쉼표 [0] 3 4 2 11 2 2 4 2 2" xfId="4664" xr:uid="{00000000-0005-0000-0000-00007C150000}"/>
    <cellStyle name="쉼표 [0] 3 4 2 11 2 2 4 3" xfId="4665" xr:uid="{00000000-0005-0000-0000-00007D150000}"/>
    <cellStyle name="쉼표 [0] 3 4 2 11 2 2 5" xfId="4666" xr:uid="{00000000-0005-0000-0000-00007E150000}"/>
    <cellStyle name="쉼표 [0] 3 4 2 11 2 2 5 2" xfId="4667" xr:uid="{00000000-0005-0000-0000-00007F150000}"/>
    <cellStyle name="쉼표 [0] 3 4 2 11 2 2 6" xfId="4668" xr:uid="{00000000-0005-0000-0000-000080150000}"/>
    <cellStyle name="쉼표 [0] 3 4 2 11 2 3" xfId="4669" xr:uid="{00000000-0005-0000-0000-000081150000}"/>
    <cellStyle name="쉼표 [0] 3 4 2 11 2 3 2" xfId="4670" xr:uid="{00000000-0005-0000-0000-000082150000}"/>
    <cellStyle name="쉼표 [0] 3 4 2 11 2 3 2 2" xfId="4671" xr:uid="{00000000-0005-0000-0000-000083150000}"/>
    <cellStyle name="쉼표 [0] 3 4 2 11 2 3 2 2 2" xfId="4672" xr:uid="{00000000-0005-0000-0000-000084150000}"/>
    <cellStyle name="쉼표 [0] 3 4 2 11 2 3 2 3" xfId="4673" xr:uid="{00000000-0005-0000-0000-000085150000}"/>
    <cellStyle name="쉼표 [0] 3 4 2 11 2 3 3" xfId="4674" xr:uid="{00000000-0005-0000-0000-000086150000}"/>
    <cellStyle name="쉼표 [0] 3 4 2 11 2 3 3 2" xfId="4675" xr:uid="{00000000-0005-0000-0000-000087150000}"/>
    <cellStyle name="쉼표 [0] 3 4 2 11 2 3 3 2 2" xfId="4676" xr:uid="{00000000-0005-0000-0000-000088150000}"/>
    <cellStyle name="쉼표 [0] 3 4 2 11 2 3 3 3" xfId="4677" xr:uid="{00000000-0005-0000-0000-000089150000}"/>
    <cellStyle name="쉼표 [0] 3 4 2 11 2 3 4" xfId="4678" xr:uid="{00000000-0005-0000-0000-00008A150000}"/>
    <cellStyle name="쉼표 [0] 3 4 2 11 2 3 4 2" xfId="4679" xr:uid="{00000000-0005-0000-0000-00008B150000}"/>
    <cellStyle name="쉼표 [0] 3 4 2 11 2 3 4 2 2" xfId="4680" xr:uid="{00000000-0005-0000-0000-00008C150000}"/>
    <cellStyle name="쉼표 [0] 3 4 2 11 2 3 4 3" xfId="4681" xr:uid="{00000000-0005-0000-0000-00008D150000}"/>
    <cellStyle name="쉼표 [0] 3 4 2 11 2 3 5" xfId="4682" xr:uid="{00000000-0005-0000-0000-00008E150000}"/>
    <cellStyle name="쉼표 [0] 3 4 2 11 2 3 5 2" xfId="4683" xr:uid="{00000000-0005-0000-0000-00008F150000}"/>
    <cellStyle name="쉼표 [0] 3 4 2 11 2 3 6" xfId="4684" xr:uid="{00000000-0005-0000-0000-000090150000}"/>
    <cellStyle name="쉼표 [0] 3 4 2 11 2 4" xfId="4685" xr:uid="{00000000-0005-0000-0000-000091150000}"/>
    <cellStyle name="쉼표 [0] 3 4 2 11 2 4 2" xfId="4686" xr:uid="{00000000-0005-0000-0000-000092150000}"/>
    <cellStyle name="쉼표 [0] 3 4 2 11 2 4 2 2" xfId="4687" xr:uid="{00000000-0005-0000-0000-000093150000}"/>
    <cellStyle name="쉼표 [0] 3 4 2 11 2 4 2 2 2" xfId="4688" xr:uid="{00000000-0005-0000-0000-000094150000}"/>
    <cellStyle name="쉼표 [0] 3 4 2 11 2 4 2 3" xfId="4689" xr:uid="{00000000-0005-0000-0000-000095150000}"/>
    <cellStyle name="쉼표 [0] 3 4 2 11 2 4 3" xfId="4690" xr:uid="{00000000-0005-0000-0000-000096150000}"/>
    <cellStyle name="쉼표 [0] 3 4 2 11 2 4 3 2" xfId="4691" xr:uid="{00000000-0005-0000-0000-000097150000}"/>
    <cellStyle name="쉼표 [0] 3 4 2 11 2 4 3 2 2" xfId="4692" xr:uid="{00000000-0005-0000-0000-000098150000}"/>
    <cellStyle name="쉼표 [0] 3 4 2 11 2 4 3 3" xfId="4693" xr:uid="{00000000-0005-0000-0000-000099150000}"/>
    <cellStyle name="쉼표 [0] 3 4 2 11 2 4 4" xfId="4694" xr:uid="{00000000-0005-0000-0000-00009A150000}"/>
    <cellStyle name="쉼표 [0] 3 4 2 11 2 4 4 2" xfId="4695" xr:uid="{00000000-0005-0000-0000-00009B150000}"/>
    <cellStyle name="쉼표 [0] 3 4 2 11 2 4 4 2 2" xfId="4696" xr:uid="{00000000-0005-0000-0000-00009C150000}"/>
    <cellStyle name="쉼표 [0] 3 4 2 11 2 4 4 3" xfId="4697" xr:uid="{00000000-0005-0000-0000-00009D150000}"/>
    <cellStyle name="쉼표 [0] 3 4 2 11 2 4 5" xfId="4698" xr:uid="{00000000-0005-0000-0000-00009E150000}"/>
    <cellStyle name="쉼표 [0] 3 4 2 11 2 4 5 2" xfId="4699" xr:uid="{00000000-0005-0000-0000-00009F150000}"/>
    <cellStyle name="쉼표 [0] 3 4 2 11 2 4 6" xfId="4700" xr:uid="{00000000-0005-0000-0000-0000A0150000}"/>
    <cellStyle name="쉼표 [0] 3 4 2 11 2 5" xfId="4701" xr:uid="{00000000-0005-0000-0000-0000A1150000}"/>
    <cellStyle name="쉼표 [0] 3 4 2 11 2 5 2" xfId="4702" xr:uid="{00000000-0005-0000-0000-0000A2150000}"/>
    <cellStyle name="쉼표 [0] 3 4 2 11 2 5 2 2" xfId="4703" xr:uid="{00000000-0005-0000-0000-0000A3150000}"/>
    <cellStyle name="쉼표 [0] 3 4 2 11 2 5 3" xfId="4704" xr:uid="{00000000-0005-0000-0000-0000A4150000}"/>
    <cellStyle name="쉼표 [0] 3 4 2 11 2 6" xfId="4705" xr:uid="{00000000-0005-0000-0000-0000A5150000}"/>
    <cellStyle name="쉼표 [0] 3 4 2 11 2 6 2" xfId="4706" xr:uid="{00000000-0005-0000-0000-0000A6150000}"/>
    <cellStyle name="쉼표 [0] 3 4 2 11 2 6 2 2" xfId="4707" xr:uid="{00000000-0005-0000-0000-0000A7150000}"/>
    <cellStyle name="쉼표 [0] 3 4 2 11 2 6 3" xfId="4708" xr:uid="{00000000-0005-0000-0000-0000A8150000}"/>
    <cellStyle name="쉼표 [0] 3 4 2 11 2 7" xfId="4709" xr:uid="{00000000-0005-0000-0000-0000A9150000}"/>
    <cellStyle name="쉼표 [0] 3 4 2 11 2 7 2" xfId="4710" xr:uid="{00000000-0005-0000-0000-0000AA150000}"/>
    <cellStyle name="쉼표 [0] 3 4 2 11 2 7 2 2" xfId="4711" xr:uid="{00000000-0005-0000-0000-0000AB150000}"/>
    <cellStyle name="쉼표 [0] 3 4 2 11 2 7 3" xfId="4712" xr:uid="{00000000-0005-0000-0000-0000AC150000}"/>
    <cellStyle name="쉼표 [0] 3 4 2 11 2 8" xfId="4713" xr:uid="{00000000-0005-0000-0000-0000AD150000}"/>
    <cellStyle name="쉼표 [0] 3 4 2 11 2 8 2" xfId="4714" xr:uid="{00000000-0005-0000-0000-0000AE150000}"/>
    <cellStyle name="쉼표 [0] 3 4 2 11 2 9" xfId="4715" xr:uid="{00000000-0005-0000-0000-0000AF150000}"/>
    <cellStyle name="쉼표 [0] 3 4 2 11 3" xfId="4716" xr:uid="{00000000-0005-0000-0000-0000B0150000}"/>
    <cellStyle name="쉼표 [0] 3 4 2 11 3 2" xfId="4717" xr:uid="{00000000-0005-0000-0000-0000B1150000}"/>
    <cellStyle name="쉼표 [0] 3 4 2 11 3 2 2" xfId="4718" xr:uid="{00000000-0005-0000-0000-0000B2150000}"/>
    <cellStyle name="쉼표 [0] 3 4 2 11 3 2 2 2" xfId="4719" xr:uid="{00000000-0005-0000-0000-0000B3150000}"/>
    <cellStyle name="쉼표 [0] 3 4 2 11 3 2 3" xfId="4720" xr:uid="{00000000-0005-0000-0000-0000B4150000}"/>
    <cellStyle name="쉼표 [0] 3 4 2 11 3 3" xfId="4721" xr:uid="{00000000-0005-0000-0000-0000B5150000}"/>
    <cellStyle name="쉼표 [0] 3 4 2 11 3 3 2" xfId="4722" xr:uid="{00000000-0005-0000-0000-0000B6150000}"/>
    <cellStyle name="쉼표 [0] 3 4 2 11 3 3 2 2" xfId="4723" xr:uid="{00000000-0005-0000-0000-0000B7150000}"/>
    <cellStyle name="쉼표 [0] 3 4 2 11 3 3 3" xfId="4724" xr:uid="{00000000-0005-0000-0000-0000B8150000}"/>
    <cellStyle name="쉼표 [0] 3 4 2 11 3 4" xfId="4725" xr:uid="{00000000-0005-0000-0000-0000B9150000}"/>
    <cellStyle name="쉼표 [0] 3 4 2 11 3 4 2" xfId="4726" xr:uid="{00000000-0005-0000-0000-0000BA150000}"/>
    <cellStyle name="쉼표 [0] 3 4 2 11 3 4 2 2" xfId="4727" xr:uid="{00000000-0005-0000-0000-0000BB150000}"/>
    <cellStyle name="쉼표 [0] 3 4 2 11 3 4 3" xfId="4728" xr:uid="{00000000-0005-0000-0000-0000BC150000}"/>
    <cellStyle name="쉼표 [0] 3 4 2 11 3 5" xfId="4729" xr:uid="{00000000-0005-0000-0000-0000BD150000}"/>
    <cellStyle name="쉼표 [0] 3 4 2 11 3 5 2" xfId="4730" xr:uid="{00000000-0005-0000-0000-0000BE150000}"/>
    <cellStyle name="쉼표 [0] 3 4 2 11 3 6" xfId="4731" xr:uid="{00000000-0005-0000-0000-0000BF150000}"/>
    <cellStyle name="쉼표 [0] 3 4 2 11 4" xfId="4732" xr:uid="{00000000-0005-0000-0000-0000C0150000}"/>
    <cellStyle name="쉼표 [0] 3 4 2 11 4 2" xfId="4733" xr:uid="{00000000-0005-0000-0000-0000C1150000}"/>
    <cellStyle name="쉼표 [0] 3 4 2 11 4 2 2" xfId="4734" xr:uid="{00000000-0005-0000-0000-0000C2150000}"/>
    <cellStyle name="쉼표 [0] 3 4 2 11 4 2 2 2" xfId="4735" xr:uid="{00000000-0005-0000-0000-0000C3150000}"/>
    <cellStyle name="쉼표 [0] 3 4 2 11 4 2 3" xfId="4736" xr:uid="{00000000-0005-0000-0000-0000C4150000}"/>
    <cellStyle name="쉼표 [0] 3 4 2 11 4 3" xfId="4737" xr:uid="{00000000-0005-0000-0000-0000C5150000}"/>
    <cellStyle name="쉼표 [0] 3 4 2 11 4 3 2" xfId="4738" xr:uid="{00000000-0005-0000-0000-0000C6150000}"/>
    <cellStyle name="쉼표 [0] 3 4 2 11 4 3 2 2" xfId="4739" xr:uid="{00000000-0005-0000-0000-0000C7150000}"/>
    <cellStyle name="쉼표 [0] 3 4 2 11 4 3 3" xfId="4740" xr:uid="{00000000-0005-0000-0000-0000C8150000}"/>
    <cellStyle name="쉼표 [0] 3 4 2 11 4 4" xfId="4741" xr:uid="{00000000-0005-0000-0000-0000C9150000}"/>
    <cellStyle name="쉼표 [0] 3 4 2 11 4 4 2" xfId="4742" xr:uid="{00000000-0005-0000-0000-0000CA150000}"/>
    <cellStyle name="쉼표 [0] 3 4 2 11 4 4 2 2" xfId="4743" xr:uid="{00000000-0005-0000-0000-0000CB150000}"/>
    <cellStyle name="쉼표 [0] 3 4 2 11 4 4 3" xfId="4744" xr:uid="{00000000-0005-0000-0000-0000CC150000}"/>
    <cellStyle name="쉼표 [0] 3 4 2 11 4 5" xfId="4745" xr:uid="{00000000-0005-0000-0000-0000CD150000}"/>
    <cellStyle name="쉼표 [0] 3 4 2 11 4 5 2" xfId="4746" xr:uid="{00000000-0005-0000-0000-0000CE150000}"/>
    <cellStyle name="쉼표 [0] 3 4 2 11 4 6" xfId="4747" xr:uid="{00000000-0005-0000-0000-0000CF150000}"/>
    <cellStyle name="쉼표 [0] 3 4 2 11 5" xfId="4748" xr:uid="{00000000-0005-0000-0000-0000D0150000}"/>
    <cellStyle name="쉼표 [0] 3 4 2 11 5 2" xfId="4749" xr:uid="{00000000-0005-0000-0000-0000D1150000}"/>
    <cellStyle name="쉼표 [0] 3 4 2 11 5 2 2" xfId="4750" xr:uid="{00000000-0005-0000-0000-0000D2150000}"/>
    <cellStyle name="쉼표 [0] 3 4 2 11 5 2 2 2" xfId="4751" xr:uid="{00000000-0005-0000-0000-0000D3150000}"/>
    <cellStyle name="쉼표 [0] 3 4 2 11 5 2 3" xfId="4752" xr:uid="{00000000-0005-0000-0000-0000D4150000}"/>
    <cellStyle name="쉼표 [0] 3 4 2 11 5 3" xfId="4753" xr:uid="{00000000-0005-0000-0000-0000D5150000}"/>
    <cellStyle name="쉼표 [0] 3 4 2 11 5 3 2" xfId="4754" xr:uid="{00000000-0005-0000-0000-0000D6150000}"/>
    <cellStyle name="쉼표 [0] 3 4 2 11 5 3 2 2" xfId="4755" xr:uid="{00000000-0005-0000-0000-0000D7150000}"/>
    <cellStyle name="쉼표 [0] 3 4 2 11 5 3 3" xfId="4756" xr:uid="{00000000-0005-0000-0000-0000D8150000}"/>
    <cellStyle name="쉼표 [0] 3 4 2 11 5 4" xfId="4757" xr:uid="{00000000-0005-0000-0000-0000D9150000}"/>
    <cellStyle name="쉼표 [0] 3 4 2 11 5 4 2" xfId="4758" xr:uid="{00000000-0005-0000-0000-0000DA150000}"/>
    <cellStyle name="쉼표 [0] 3 4 2 11 5 4 2 2" xfId="4759" xr:uid="{00000000-0005-0000-0000-0000DB150000}"/>
    <cellStyle name="쉼표 [0] 3 4 2 11 5 4 3" xfId="4760" xr:uid="{00000000-0005-0000-0000-0000DC150000}"/>
    <cellStyle name="쉼표 [0] 3 4 2 11 5 5" xfId="4761" xr:uid="{00000000-0005-0000-0000-0000DD150000}"/>
    <cellStyle name="쉼표 [0] 3 4 2 11 5 5 2" xfId="4762" xr:uid="{00000000-0005-0000-0000-0000DE150000}"/>
    <cellStyle name="쉼표 [0] 3 4 2 11 5 6" xfId="4763" xr:uid="{00000000-0005-0000-0000-0000DF150000}"/>
    <cellStyle name="쉼표 [0] 3 4 2 11 6" xfId="4764" xr:uid="{00000000-0005-0000-0000-0000E0150000}"/>
    <cellStyle name="쉼표 [0] 3 4 2 11 6 2" xfId="4765" xr:uid="{00000000-0005-0000-0000-0000E1150000}"/>
    <cellStyle name="쉼표 [0] 3 4 2 11 6 2 2" xfId="4766" xr:uid="{00000000-0005-0000-0000-0000E2150000}"/>
    <cellStyle name="쉼표 [0] 3 4 2 11 6 3" xfId="4767" xr:uid="{00000000-0005-0000-0000-0000E3150000}"/>
    <cellStyle name="쉼표 [0] 3 4 2 11 7" xfId="4768" xr:uid="{00000000-0005-0000-0000-0000E4150000}"/>
    <cellStyle name="쉼표 [0] 3 4 2 11 7 2" xfId="4769" xr:uid="{00000000-0005-0000-0000-0000E5150000}"/>
    <cellStyle name="쉼표 [0] 3 4 2 11 7 2 2" xfId="4770" xr:uid="{00000000-0005-0000-0000-0000E6150000}"/>
    <cellStyle name="쉼표 [0] 3 4 2 11 7 3" xfId="4771" xr:uid="{00000000-0005-0000-0000-0000E7150000}"/>
    <cellStyle name="쉼표 [0] 3 4 2 11 8" xfId="4772" xr:uid="{00000000-0005-0000-0000-0000E8150000}"/>
    <cellStyle name="쉼표 [0] 3 4 2 11 8 2" xfId="4773" xr:uid="{00000000-0005-0000-0000-0000E9150000}"/>
    <cellStyle name="쉼표 [0] 3 4 2 11 8 2 2" xfId="4774" xr:uid="{00000000-0005-0000-0000-0000EA150000}"/>
    <cellStyle name="쉼표 [0] 3 4 2 11 8 3" xfId="4775" xr:uid="{00000000-0005-0000-0000-0000EB150000}"/>
    <cellStyle name="쉼표 [0] 3 4 2 11 9" xfId="4776" xr:uid="{00000000-0005-0000-0000-0000EC150000}"/>
    <cellStyle name="쉼표 [0] 3 4 2 11 9 2" xfId="4777" xr:uid="{00000000-0005-0000-0000-0000ED150000}"/>
    <cellStyle name="쉼표 [0] 3 4 2 12" xfId="4778" xr:uid="{00000000-0005-0000-0000-0000EE150000}"/>
    <cellStyle name="쉼표 [0] 3 4 2 12 10" xfId="4779" xr:uid="{00000000-0005-0000-0000-0000EF150000}"/>
    <cellStyle name="쉼표 [0] 3 4 2 12 2" xfId="4780" xr:uid="{00000000-0005-0000-0000-0000F0150000}"/>
    <cellStyle name="쉼표 [0] 3 4 2 12 2 2" xfId="4781" xr:uid="{00000000-0005-0000-0000-0000F1150000}"/>
    <cellStyle name="쉼표 [0] 3 4 2 12 2 2 2" xfId="4782" xr:uid="{00000000-0005-0000-0000-0000F2150000}"/>
    <cellStyle name="쉼표 [0] 3 4 2 12 2 2 2 2" xfId="4783" xr:uid="{00000000-0005-0000-0000-0000F3150000}"/>
    <cellStyle name="쉼표 [0] 3 4 2 12 2 2 2 2 2" xfId="4784" xr:uid="{00000000-0005-0000-0000-0000F4150000}"/>
    <cellStyle name="쉼표 [0] 3 4 2 12 2 2 2 3" xfId="4785" xr:uid="{00000000-0005-0000-0000-0000F5150000}"/>
    <cellStyle name="쉼표 [0] 3 4 2 12 2 2 3" xfId="4786" xr:uid="{00000000-0005-0000-0000-0000F6150000}"/>
    <cellStyle name="쉼표 [0] 3 4 2 12 2 2 3 2" xfId="4787" xr:uid="{00000000-0005-0000-0000-0000F7150000}"/>
    <cellStyle name="쉼표 [0] 3 4 2 12 2 2 3 2 2" xfId="4788" xr:uid="{00000000-0005-0000-0000-0000F8150000}"/>
    <cellStyle name="쉼표 [0] 3 4 2 12 2 2 3 3" xfId="4789" xr:uid="{00000000-0005-0000-0000-0000F9150000}"/>
    <cellStyle name="쉼표 [0] 3 4 2 12 2 2 4" xfId="4790" xr:uid="{00000000-0005-0000-0000-0000FA150000}"/>
    <cellStyle name="쉼표 [0] 3 4 2 12 2 2 4 2" xfId="4791" xr:uid="{00000000-0005-0000-0000-0000FB150000}"/>
    <cellStyle name="쉼표 [0] 3 4 2 12 2 2 4 2 2" xfId="4792" xr:uid="{00000000-0005-0000-0000-0000FC150000}"/>
    <cellStyle name="쉼표 [0] 3 4 2 12 2 2 4 3" xfId="4793" xr:uid="{00000000-0005-0000-0000-0000FD150000}"/>
    <cellStyle name="쉼표 [0] 3 4 2 12 2 2 5" xfId="4794" xr:uid="{00000000-0005-0000-0000-0000FE150000}"/>
    <cellStyle name="쉼표 [0] 3 4 2 12 2 2 5 2" xfId="4795" xr:uid="{00000000-0005-0000-0000-0000FF150000}"/>
    <cellStyle name="쉼표 [0] 3 4 2 12 2 2 6" xfId="4796" xr:uid="{00000000-0005-0000-0000-000000160000}"/>
    <cellStyle name="쉼표 [0] 3 4 2 12 2 3" xfId="4797" xr:uid="{00000000-0005-0000-0000-000001160000}"/>
    <cellStyle name="쉼표 [0] 3 4 2 12 2 3 2" xfId="4798" xr:uid="{00000000-0005-0000-0000-000002160000}"/>
    <cellStyle name="쉼표 [0] 3 4 2 12 2 3 2 2" xfId="4799" xr:uid="{00000000-0005-0000-0000-000003160000}"/>
    <cellStyle name="쉼표 [0] 3 4 2 12 2 3 2 2 2" xfId="4800" xr:uid="{00000000-0005-0000-0000-000004160000}"/>
    <cellStyle name="쉼표 [0] 3 4 2 12 2 3 2 3" xfId="4801" xr:uid="{00000000-0005-0000-0000-000005160000}"/>
    <cellStyle name="쉼표 [0] 3 4 2 12 2 3 3" xfId="4802" xr:uid="{00000000-0005-0000-0000-000006160000}"/>
    <cellStyle name="쉼표 [0] 3 4 2 12 2 3 3 2" xfId="4803" xr:uid="{00000000-0005-0000-0000-000007160000}"/>
    <cellStyle name="쉼표 [0] 3 4 2 12 2 3 3 2 2" xfId="4804" xr:uid="{00000000-0005-0000-0000-000008160000}"/>
    <cellStyle name="쉼표 [0] 3 4 2 12 2 3 3 3" xfId="4805" xr:uid="{00000000-0005-0000-0000-000009160000}"/>
    <cellStyle name="쉼표 [0] 3 4 2 12 2 3 4" xfId="4806" xr:uid="{00000000-0005-0000-0000-00000A160000}"/>
    <cellStyle name="쉼표 [0] 3 4 2 12 2 3 4 2" xfId="4807" xr:uid="{00000000-0005-0000-0000-00000B160000}"/>
    <cellStyle name="쉼표 [0] 3 4 2 12 2 3 4 2 2" xfId="4808" xr:uid="{00000000-0005-0000-0000-00000C160000}"/>
    <cellStyle name="쉼표 [0] 3 4 2 12 2 3 4 3" xfId="4809" xr:uid="{00000000-0005-0000-0000-00000D160000}"/>
    <cellStyle name="쉼표 [0] 3 4 2 12 2 3 5" xfId="4810" xr:uid="{00000000-0005-0000-0000-00000E160000}"/>
    <cellStyle name="쉼표 [0] 3 4 2 12 2 3 5 2" xfId="4811" xr:uid="{00000000-0005-0000-0000-00000F160000}"/>
    <cellStyle name="쉼표 [0] 3 4 2 12 2 3 6" xfId="4812" xr:uid="{00000000-0005-0000-0000-000010160000}"/>
    <cellStyle name="쉼표 [0] 3 4 2 12 2 4" xfId="4813" xr:uid="{00000000-0005-0000-0000-000011160000}"/>
    <cellStyle name="쉼표 [0] 3 4 2 12 2 4 2" xfId="4814" xr:uid="{00000000-0005-0000-0000-000012160000}"/>
    <cellStyle name="쉼표 [0] 3 4 2 12 2 4 2 2" xfId="4815" xr:uid="{00000000-0005-0000-0000-000013160000}"/>
    <cellStyle name="쉼표 [0] 3 4 2 12 2 4 2 2 2" xfId="4816" xr:uid="{00000000-0005-0000-0000-000014160000}"/>
    <cellStyle name="쉼표 [0] 3 4 2 12 2 4 2 3" xfId="4817" xr:uid="{00000000-0005-0000-0000-000015160000}"/>
    <cellStyle name="쉼표 [0] 3 4 2 12 2 4 3" xfId="4818" xr:uid="{00000000-0005-0000-0000-000016160000}"/>
    <cellStyle name="쉼표 [0] 3 4 2 12 2 4 3 2" xfId="4819" xr:uid="{00000000-0005-0000-0000-000017160000}"/>
    <cellStyle name="쉼표 [0] 3 4 2 12 2 4 3 2 2" xfId="4820" xr:uid="{00000000-0005-0000-0000-000018160000}"/>
    <cellStyle name="쉼표 [0] 3 4 2 12 2 4 3 3" xfId="4821" xr:uid="{00000000-0005-0000-0000-000019160000}"/>
    <cellStyle name="쉼표 [0] 3 4 2 12 2 4 4" xfId="4822" xr:uid="{00000000-0005-0000-0000-00001A160000}"/>
    <cellStyle name="쉼표 [0] 3 4 2 12 2 4 4 2" xfId="4823" xr:uid="{00000000-0005-0000-0000-00001B160000}"/>
    <cellStyle name="쉼표 [0] 3 4 2 12 2 4 4 2 2" xfId="4824" xr:uid="{00000000-0005-0000-0000-00001C160000}"/>
    <cellStyle name="쉼표 [0] 3 4 2 12 2 4 4 3" xfId="4825" xr:uid="{00000000-0005-0000-0000-00001D160000}"/>
    <cellStyle name="쉼표 [0] 3 4 2 12 2 4 5" xfId="4826" xr:uid="{00000000-0005-0000-0000-00001E160000}"/>
    <cellStyle name="쉼표 [0] 3 4 2 12 2 4 5 2" xfId="4827" xr:uid="{00000000-0005-0000-0000-00001F160000}"/>
    <cellStyle name="쉼표 [0] 3 4 2 12 2 4 6" xfId="4828" xr:uid="{00000000-0005-0000-0000-000020160000}"/>
    <cellStyle name="쉼표 [0] 3 4 2 12 2 5" xfId="4829" xr:uid="{00000000-0005-0000-0000-000021160000}"/>
    <cellStyle name="쉼표 [0] 3 4 2 12 2 5 2" xfId="4830" xr:uid="{00000000-0005-0000-0000-000022160000}"/>
    <cellStyle name="쉼표 [0] 3 4 2 12 2 5 2 2" xfId="4831" xr:uid="{00000000-0005-0000-0000-000023160000}"/>
    <cellStyle name="쉼표 [0] 3 4 2 12 2 5 3" xfId="4832" xr:uid="{00000000-0005-0000-0000-000024160000}"/>
    <cellStyle name="쉼표 [0] 3 4 2 12 2 6" xfId="4833" xr:uid="{00000000-0005-0000-0000-000025160000}"/>
    <cellStyle name="쉼표 [0] 3 4 2 12 2 6 2" xfId="4834" xr:uid="{00000000-0005-0000-0000-000026160000}"/>
    <cellStyle name="쉼표 [0] 3 4 2 12 2 6 2 2" xfId="4835" xr:uid="{00000000-0005-0000-0000-000027160000}"/>
    <cellStyle name="쉼표 [0] 3 4 2 12 2 6 3" xfId="4836" xr:uid="{00000000-0005-0000-0000-000028160000}"/>
    <cellStyle name="쉼표 [0] 3 4 2 12 2 7" xfId="4837" xr:uid="{00000000-0005-0000-0000-000029160000}"/>
    <cellStyle name="쉼표 [0] 3 4 2 12 2 7 2" xfId="4838" xr:uid="{00000000-0005-0000-0000-00002A160000}"/>
    <cellStyle name="쉼표 [0] 3 4 2 12 2 7 2 2" xfId="4839" xr:uid="{00000000-0005-0000-0000-00002B160000}"/>
    <cellStyle name="쉼표 [0] 3 4 2 12 2 7 3" xfId="4840" xr:uid="{00000000-0005-0000-0000-00002C160000}"/>
    <cellStyle name="쉼표 [0] 3 4 2 12 2 8" xfId="4841" xr:uid="{00000000-0005-0000-0000-00002D160000}"/>
    <cellStyle name="쉼표 [0] 3 4 2 12 2 8 2" xfId="4842" xr:uid="{00000000-0005-0000-0000-00002E160000}"/>
    <cellStyle name="쉼표 [0] 3 4 2 12 2 9" xfId="4843" xr:uid="{00000000-0005-0000-0000-00002F160000}"/>
    <cellStyle name="쉼표 [0] 3 4 2 12 3" xfId="4844" xr:uid="{00000000-0005-0000-0000-000030160000}"/>
    <cellStyle name="쉼표 [0] 3 4 2 12 3 2" xfId="4845" xr:uid="{00000000-0005-0000-0000-000031160000}"/>
    <cellStyle name="쉼표 [0] 3 4 2 12 3 2 2" xfId="4846" xr:uid="{00000000-0005-0000-0000-000032160000}"/>
    <cellStyle name="쉼표 [0] 3 4 2 12 3 2 2 2" xfId="4847" xr:uid="{00000000-0005-0000-0000-000033160000}"/>
    <cellStyle name="쉼표 [0] 3 4 2 12 3 2 3" xfId="4848" xr:uid="{00000000-0005-0000-0000-000034160000}"/>
    <cellStyle name="쉼표 [0] 3 4 2 12 3 3" xfId="4849" xr:uid="{00000000-0005-0000-0000-000035160000}"/>
    <cellStyle name="쉼표 [0] 3 4 2 12 3 3 2" xfId="4850" xr:uid="{00000000-0005-0000-0000-000036160000}"/>
    <cellStyle name="쉼표 [0] 3 4 2 12 3 3 2 2" xfId="4851" xr:uid="{00000000-0005-0000-0000-000037160000}"/>
    <cellStyle name="쉼표 [0] 3 4 2 12 3 3 3" xfId="4852" xr:uid="{00000000-0005-0000-0000-000038160000}"/>
    <cellStyle name="쉼표 [0] 3 4 2 12 3 4" xfId="4853" xr:uid="{00000000-0005-0000-0000-000039160000}"/>
    <cellStyle name="쉼표 [0] 3 4 2 12 3 4 2" xfId="4854" xr:uid="{00000000-0005-0000-0000-00003A160000}"/>
    <cellStyle name="쉼표 [0] 3 4 2 12 3 4 2 2" xfId="4855" xr:uid="{00000000-0005-0000-0000-00003B160000}"/>
    <cellStyle name="쉼표 [0] 3 4 2 12 3 4 3" xfId="4856" xr:uid="{00000000-0005-0000-0000-00003C160000}"/>
    <cellStyle name="쉼표 [0] 3 4 2 12 3 5" xfId="4857" xr:uid="{00000000-0005-0000-0000-00003D160000}"/>
    <cellStyle name="쉼표 [0] 3 4 2 12 3 5 2" xfId="4858" xr:uid="{00000000-0005-0000-0000-00003E160000}"/>
    <cellStyle name="쉼표 [0] 3 4 2 12 3 6" xfId="4859" xr:uid="{00000000-0005-0000-0000-00003F160000}"/>
    <cellStyle name="쉼표 [0] 3 4 2 12 4" xfId="4860" xr:uid="{00000000-0005-0000-0000-000040160000}"/>
    <cellStyle name="쉼표 [0] 3 4 2 12 4 2" xfId="4861" xr:uid="{00000000-0005-0000-0000-000041160000}"/>
    <cellStyle name="쉼표 [0] 3 4 2 12 4 2 2" xfId="4862" xr:uid="{00000000-0005-0000-0000-000042160000}"/>
    <cellStyle name="쉼표 [0] 3 4 2 12 4 2 2 2" xfId="4863" xr:uid="{00000000-0005-0000-0000-000043160000}"/>
    <cellStyle name="쉼표 [0] 3 4 2 12 4 2 3" xfId="4864" xr:uid="{00000000-0005-0000-0000-000044160000}"/>
    <cellStyle name="쉼표 [0] 3 4 2 12 4 3" xfId="4865" xr:uid="{00000000-0005-0000-0000-000045160000}"/>
    <cellStyle name="쉼표 [0] 3 4 2 12 4 3 2" xfId="4866" xr:uid="{00000000-0005-0000-0000-000046160000}"/>
    <cellStyle name="쉼표 [0] 3 4 2 12 4 3 2 2" xfId="4867" xr:uid="{00000000-0005-0000-0000-000047160000}"/>
    <cellStyle name="쉼표 [0] 3 4 2 12 4 3 3" xfId="4868" xr:uid="{00000000-0005-0000-0000-000048160000}"/>
    <cellStyle name="쉼표 [0] 3 4 2 12 4 4" xfId="4869" xr:uid="{00000000-0005-0000-0000-000049160000}"/>
    <cellStyle name="쉼표 [0] 3 4 2 12 4 4 2" xfId="4870" xr:uid="{00000000-0005-0000-0000-00004A160000}"/>
    <cellStyle name="쉼표 [0] 3 4 2 12 4 4 2 2" xfId="4871" xr:uid="{00000000-0005-0000-0000-00004B160000}"/>
    <cellStyle name="쉼표 [0] 3 4 2 12 4 4 3" xfId="4872" xr:uid="{00000000-0005-0000-0000-00004C160000}"/>
    <cellStyle name="쉼표 [0] 3 4 2 12 4 5" xfId="4873" xr:uid="{00000000-0005-0000-0000-00004D160000}"/>
    <cellStyle name="쉼표 [0] 3 4 2 12 4 5 2" xfId="4874" xr:uid="{00000000-0005-0000-0000-00004E160000}"/>
    <cellStyle name="쉼표 [0] 3 4 2 12 4 6" xfId="4875" xr:uid="{00000000-0005-0000-0000-00004F160000}"/>
    <cellStyle name="쉼표 [0] 3 4 2 12 5" xfId="4876" xr:uid="{00000000-0005-0000-0000-000050160000}"/>
    <cellStyle name="쉼표 [0] 3 4 2 12 5 2" xfId="4877" xr:uid="{00000000-0005-0000-0000-000051160000}"/>
    <cellStyle name="쉼표 [0] 3 4 2 12 5 2 2" xfId="4878" xr:uid="{00000000-0005-0000-0000-000052160000}"/>
    <cellStyle name="쉼표 [0] 3 4 2 12 5 2 2 2" xfId="4879" xr:uid="{00000000-0005-0000-0000-000053160000}"/>
    <cellStyle name="쉼표 [0] 3 4 2 12 5 2 3" xfId="4880" xr:uid="{00000000-0005-0000-0000-000054160000}"/>
    <cellStyle name="쉼표 [0] 3 4 2 12 5 3" xfId="4881" xr:uid="{00000000-0005-0000-0000-000055160000}"/>
    <cellStyle name="쉼표 [0] 3 4 2 12 5 3 2" xfId="4882" xr:uid="{00000000-0005-0000-0000-000056160000}"/>
    <cellStyle name="쉼표 [0] 3 4 2 12 5 3 2 2" xfId="4883" xr:uid="{00000000-0005-0000-0000-000057160000}"/>
    <cellStyle name="쉼표 [0] 3 4 2 12 5 3 3" xfId="4884" xr:uid="{00000000-0005-0000-0000-000058160000}"/>
    <cellStyle name="쉼표 [0] 3 4 2 12 5 4" xfId="4885" xr:uid="{00000000-0005-0000-0000-000059160000}"/>
    <cellStyle name="쉼표 [0] 3 4 2 12 5 4 2" xfId="4886" xr:uid="{00000000-0005-0000-0000-00005A160000}"/>
    <cellStyle name="쉼표 [0] 3 4 2 12 5 4 2 2" xfId="4887" xr:uid="{00000000-0005-0000-0000-00005B160000}"/>
    <cellStyle name="쉼표 [0] 3 4 2 12 5 4 3" xfId="4888" xr:uid="{00000000-0005-0000-0000-00005C160000}"/>
    <cellStyle name="쉼표 [0] 3 4 2 12 5 5" xfId="4889" xr:uid="{00000000-0005-0000-0000-00005D160000}"/>
    <cellStyle name="쉼표 [0] 3 4 2 12 5 5 2" xfId="4890" xr:uid="{00000000-0005-0000-0000-00005E160000}"/>
    <cellStyle name="쉼표 [0] 3 4 2 12 5 6" xfId="4891" xr:uid="{00000000-0005-0000-0000-00005F160000}"/>
    <cellStyle name="쉼표 [0] 3 4 2 12 6" xfId="4892" xr:uid="{00000000-0005-0000-0000-000060160000}"/>
    <cellStyle name="쉼표 [0] 3 4 2 12 6 2" xfId="4893" xr:uid="{00000000-0005-0000-0000-000061160000}"/>
    <cellStyle name="쉼표 [0] 3 4 2 12 6 2 2" xfId="4894" xr:uid="{00000000-0005-0000-0000-000062160000}"/>
    <cellStyle name="쉼표 [0] 3 4 2 12 6 3" xfId="4895" xr:uid="{00000000-0005-0000-0000-000063160000}"/>
    <cellStyle name="쉼표 [0] 3 4 2 12 7" xfId="4896" xr:uid="{00000000-0005-0000-0000-000064160000}"/>
    <cellStyle name="쉼표 [0] 3 4 2 12 7 2" xfId="4897" xr:uid="{00000000-0005-0000-0000-000065160000}"/>
    <cellStyle name="쉼표 [0] 3 4 2 12 7 2 2" xfId="4898" xr:uid="{00000000-0005-0000-0000-000066160000}"/>
    <cellStyle name="쉼표 [0] 3 4 2 12 7 3" xfId="4899" xr:uid="{00000000-0005-0000-0000-000067160000}"/>
    <cellStyle name="쉼표 [0] 3 4 2 12 8" xfId="4900" xr:uid="{00000000-0005-0000-0000-000068160000}"/>
    <cellStyle name="쉼표 [0] 3 4 2 12 8 2" xfId="4901" xr:uid="{00000000-0005-0000-0000-000069160000}"/>
    <cellStyle name="쉼표 [0] 3 4 2 12 8 2 2" xfId="4902" xr:uid="{00000000-0005-0000-0000-00006A160000}"/>
    <cellStyle name="쉼표 [0] 3 4 2 12 8 3" xfId="4903" xr:uid="{00000000-0005-0000-0000-00006B160000}"/>
    <cellStyle name="쉼표 [0] 3 4 2 12 9" xfId="4904" xr:uid="{00000000-0005-0000-0000-00006C160000}"/>
    <cellStyle name="쉼표 [0] 3 4 2 12 9 2" xfId="4905" xr:uid="{00000000-0005-0000-0000-00006D160000}"/>
    <cellStyle name="쉼표 [0] 3 4 2 13" xfId="4906" xr:uid="{00000000-0005-0000-0000-00006E160000}"/>
    <cellStyle name="쉼표 [0] 3 4 2 13 10" xfId="4907" xr:uid="{00000000-0005-0000-0000-00006F160000}"/>
    <cellStyle name="쉼표 [0] 3 4 2 13 2" xfId="4908" xr:uid="{00000000-0005-0000-0000-000070160000}"/>
    <cellStyle name="쉼표 [0] 3 4 2 13 2 2" xfId="4909" xr:uid="{00000000-0005-0000-0000-000071160000}"/>
    <cellStyle name="쉼표 [0] 3 4 2 13 2 2 2" xfId="4910" xr:uid="{00000000-0005-0000-0000-000072160000}"/>
    <cellStyle name="쉼표 [0] 3 4 2 13 2 2 2 2" xfId="4911" xr:uid="{00000000-0005-0000-0000-000073160000}"/>
    <cellStyle name="쉼표 [0] 3 4 2 13 2 2 2 2 2" xfId="4912" xr:uid="{00000000-0005-0000-0000-000074160000}"/>
    <cellStyle name="쉼표 [0] 3 4 2 13 2 2 2 3" xfId="4913" xr:uid="{00000000-0005-0000-0000-000075160000}"/>
    <cellStyle name="쉼표 [0] 3 4 2 13 2 2 3" xfId="4914" xr:uid="{00000000-0005-0000-0000-000076160000}"/>
    <cellStyle name="쉼표 [0] 3 4 2 13 2 2 3 2" xfId="4915" xr:uid="{00000000-0005-0000-0000-000077160000}"/>
    <cellStyle name="쉼표 [0] 3 4 2 13 2 2 3 2 2" xfId="4916" xr:uid="{00000000-0005-0000-0000-000078160000}"/>
    <cellStyle name="쉼표 [0] 3 4 2 13 2 2 3 3" xfId="4917" xr:uid="{00000000-0005-0000-0000-000079160000}"/>
    <cellStyle name="쉼표 [0] 3 4 2 13 2 2 4" xfId="4918" xr:uid="{00000000-0005-0000-0000-00007A160000}"/>
    <cellStyle name="쉼표 [0] 3 4 2 13 2 2 4 2" xfId="4919" xr:uid="{00000000-0005-0000-0000-00007B160000}"/>
    <cellStyle name="쉼표 [0] 3 4 2 13 2 2 4 2 2" xfId="4920" xr:uid="{00000000-0005-0000-0000-00007C160000}"/>
    <cellStyle name="쉼표 [0] 3 4 2 13 2 2 4 3" xfId="4921" xr:uid="{00000000-0005-0000-0000-00007D160000}"/>
    <cellStyle name="쉼표 [0] 3 4 2 13 2 2 5" xfId="4922" xr:uid="{00000000-0005-0000-0000-00007E160000}"/>
    <cellStyle name="쉼표 [0] 3 4 2 13 2 2 5 2" xfId="4923" xr:uid="{00000000-0005-0000-0000-00007F160000}"/>
    <cellStyle name="쉼표 [0] 3 4 2 13 2 2 6" xfId="4924" xr:uid="{00000000-0005-0000-0000-000080160000}"/>
    <cellStyle name="쉼표 [0] 3 4 2 13 2 3" xfId="4925" xr:uid="{00000000-0005-0000-0000-000081160000}"/>
    <cellStyle name="쉼표 [0] 3 4 2 13 2 3 2" xfId="4926" xr:uid="{00000000-0005-0000-0000-000082160000}"/>
    <cellStyle name="쉼표 [0] 3 4 2 13 2 3 2 2" xfId="4927" xr:uid="{00000000-0005-0000-0000-000083160000}"/>
    <cellStyle name="쉼표 [0] 3 4 2 13 2 3 2 2 2" xfId="4928" xr:uid="{00000000-0005-0000-0000-000084160000}"/>
    <cellStyle name="쉼표 [0] 3 4 2 13 2 3 2 3" xfId="4929" xr:uid="{00000000-0005-0000-0000-000085160000}"/>
    <cellStyle name="쉼표 [0] 3 4 2 13 2 3 3" xfId="4930" xr:uid="{00000000-0005-0000-0000-000086160000}"/>
    <cellStyle name="쉼표 [0] 3 4 2 13 2 3 3 2" xfId="4931" xr:uid="{00000000-0005-0000-0000-000087160000}"/>
    <cellStyle name="쉼표 [0] 3 4 2 13 2 3 3 2 2" xfId="4932" xr:uid="{00000000-0005-0000-0000-000088160000}"/>
    <cellStyle name="쉼표 [0] 3 4 2 13 2 3 3 3" xfId="4933" xr:uid="{00000000-0005-0000-0000-000089160000}"/>
    <cellStyle name="쉼표 [0] 3 4 2 13 2 3 4" xfId="4934" xr:uid="{00000000-0005-0000-0000-00008A160000}"/>
    <cellStyle name="쉼표 [0] 3 4 2 13 2 3 4 2" xfId="4935" xr:uid="{00000000-0005-0000-0000-00008B160000}"/>
    <cellStyle name="쉼표 [0] 3 4 2 13 2 3 4 2 2" xfId="4936" xr:uid="{00000000-0005-0000-0000-00008C160000}"/>
    <cellStyle name="쉼표 [0] 3 4 2 13 2 3 4 3" xfId="4937" xr:uid="{00000000-0005-0000-0000-00008D160000}"/>
    <cellStyle name="쉼표 [0] 3 4 2 13 2 3 5" xfId="4938" xr:uid="{00000000-0005-0000-0000-00008E160000}"/>
    <cellStyle name="쉼표 [0] 3 4 2 13 2 3 5 2" xfId="4939" xr:uid="{00000000-0005-0000-0000-00008F160000}"/>
    <cellStyle name="쉼표 [0] 3 4 2 13 2 3 6" xfId="4940" xr:uid="{00000000-0005-0000-0000-000090160000}"/>
    <cellStyle name="쉼표 [0] 3 4 2 13 2 4" xfId="4941" xr:uid="{00000000-0005-0000-0000-000091160000}"/>
    <cellStyle name="쉼표 [0] 3 4 2 13 2 4 2" xfId="4942" xr:uid="{00000000-0005-0000-0000-000092160000}"/>
    <cellStyle name="쉼표 [0] 3 4 2 13 2 4 2 2" xfId="4943" xr:uid="{00000000-0005-0000-0000-000093160000}"/>
    <cellStyle name="쉼표 [0] 3 4 2 13 2 4 2 2 2" xfId="4944" xr:uid="{00000000-0005-0000-0000-000094160000}"/>
    <cellStyle name="쉼표 [0] 3 4 2 13 2 4 2 3" xfId="4945" xr:uid="{00000000-0005-0000-0000-000095160000}"/>
    <cellStyle name="쉼표 [0] 3 4 2 13 2 4 3" xfId="4946" xr:uid="{00000000-0005-0000-0000-000096160000}"/>
    <cellStyle name="쉼표 [0] 3 4 2 13 2 4 3 2" xfId="4947" xr:uid="{00000000-0005-0000-0000-000097160000}"/>
    <cellStyle name="쉼표 [0] 3 4 2 13 2 4 3 2 2" xfId="4948" xr:uid="{00000000-0005-0000-0000-000098160000}"/>
    <cellStyle name="쉼표 [0] 3 4 2 13 2 4 3 3" xfId="4949" xr:uid="{00000000-0005-0000-0000-000099160000}"/>
    <cellStyle name="쉼표 [0] 3 4 2 13 2 4 4" xfId="4950" xr:uid="{00000000-0005-0000-0000-00009A160000}"/>
    <cellStyle name="쉼표 [0] 3 4 2 13 2 4 4 2" xfId="4951" xr:uid="{00000000-0005-0000-0000-00009B160000}"/>
    <cellStyle name="쉼표 [0] 3 4 2 13 2 4 4 2 2" xfId="4952" xr:uid="{00000000-0005-0000-0000-00009C160000}"/>
    <cellStyle name="쉼표 [0] 3 4 2 13 2 4 4 3" xfId="4953" xr:uid="{00000000-0005-0000-0000-00009D160000}"/>
    <cellStyle name="쉼표 [0] 3 4 2 13 2 4 5" xfId="4954" xr:uid="{00000000-0005-0000-0000-00009E160000}"/>
    <cellStyle name="쉼표 [0] 3 4 2 13 2 4 5 2" xfId="4955" xr:uid="{00000000-0005-0000-0000-00009F160000}"/>
    <cellStyle name="쉼표 [0] 3 4 2 13 2 4 6" xfId="4956" xr:uid="{00000000-0005-0000-0000-0000A0160000}"/>
    <cellStyle name="쉼표 [0] 3 4 2 13 2 5" xfId="4957" xr:uid="{00000000-0005-0000-0000-0000A1160000}"/>
    <cellStyle name="쉼표 [0] 3 4 2 13 2 5 2" xfId="4958" xr:uid="{00000000-0005-0000-0000-0000A2160000}"/>
    <cellStyle name="쉼표 [0] 3 4 2 13 2 5 2 2" xfId="4959" xr:uid="{00000000-0005-0000-0000-0000A3160000}"/>
    <cellStyle name="쉼표 [0] 3 4 2 13 2 5 3" xfId="4960" xr:uid="{00000000-0005-0000-0000-0000A4160000}"/>
    <cellStyle name="쉼표 [0] 3 4 2 13 2 6" xfId="4961" xr:uid="{00000000-0005-0000-0000-0000A5160000}"/>
    <cellStyle name="쉼표 [0] 3 4 2 13 2 6 2" xfId="4962" xr:uid="{00000000-0005-0000-0000-0000A6160000}"/>
    <cellStyle name="쉼표 [0] 3 4 2 13 2 6 2 2" xfId="4963" xr:uid="{00000000-0005-0000-0000-0000A7160000}"/>
    <cellStyle name="쉼표 [0] 3 4 2 13 2 6 3" xfId="4964" xr:uid="{00000000-0005-0000-0000-0000A8160000}"/>
    <cellStyle name="쉼표 [0] 3 4 2 13 2 7" xfId="4965" xr:uid="{00000000-0005-0000-0000-0000A9160000}"/>
    <cellStyle name="쉼표 [0] 3 4 2 13 2 7 2" xfId="4966" xr:uid="{00000000-0005-0000-0000-0000AA160000}"/>
    <cellStyle name="쉼표 [0] 3 4 2 13 2 7 2 2" xfId="4967" xr:uid="{00000000-0005-0000-0000-0000AB160000}"/>
    <cellStyle name="쉼표 [0] 3 4 2 13 2 7 3" xfId="4968" xr:uid="{00000000-0005-0000-0000-0000AC160000}"/>
    <cellStyle name="쉼표 [0] 3 4 2 13 2 8" xfId="4969" xr:uid="{00000000-0005-0000-0000-0000AD160000}"/>
    <cellStyle name="쉼표 [0] 3 4 2 13 2 8 2" xfId="4970" xr:uid="{00000000-0005-0000-0000-0000AE160000}"/>
    <cellStyle name="쉼표 [0] 3 4 2 13 2 9" xfId="4971" xr:uid="{00000000-0005-0000-0000-0000AF160000}"/>
    <cellStyle name="쉼표 [0] 3 4 2 13 3" xfId="4972" xr:uid="{00000000-0005-0000-0000-0000B0160000}"/>
    <cellStyle name="쉼표 [0] 3 4 2 13 3 2" xfId="4973" xr:uid="{00000000-0005-0000-0000-0000B1160000}"/>
    <cellStyle name="쉼표 [0] 3 4 2 13 3 2 2" xfId="4974" xr:uid="{00000000-0005-0000-0000-0000B2160000}"/>
    <cellStyle name="쉼표 [0] 3 4 2 13 3 2 2 2" xfId="4975" xr:uid="{00000000-0005-0000-0000-0000B3160000}"/>
    <cellStyle name="쉼표 [0] 3 4 2 13 3 2 3" xfId="4976" xr:uid="{00000000-0005-0000-0000-0000B4160000}"/>
    <cellStyle name="쉼표 [0] 3 4 2 13 3 3" xfId="4977" xr:uid="{00000000-0005-0000-0000-0000B5160000}"/>
    <cellStyle name="쉼표 [0] 3 4 2 13 3 3 2" xfId="4978" xr:uid="{00000000-0005-0000-0000-0000B6160000}"/>
    <cellStyle name="쉼표 [0] 3 4 2 13 3 3 2 2" xfId="4979" xr:uid="{00000000-0005-0000-0000-0000B7160000}"/>
    <cellStyle name="쉼표 [0] 3 4 2 13 3 3 3" xfId="4980" xr:uid="{00000000-0005-0000-0000-0000B8160000}"/>
    <cellStyle name="쉼표 [0] 3 4 2 13 3 4" xfId="4981" xr:uid="{00000000-0005-0000-0000-0000B9160000}"/>
    <cellStyle name="쉼표 [0] 3 4 2 13 3 4 2" xfId="4982" xr:uid="{00000000-0005-0000-0000-0000BA160000}"/>
    <cellStyle name="쉼표 [0] 3 4 2 13 3 4 2 2" xfId="4983" xr:uid="{00000000-0005-0000-0000-0000BB160000}"/>
    <cellStyle name="쉼표 [0] 3 4 2 13 3 4 3" xfId="4984" xr:uid="{00000000-0005-0000-0000-0000BC160000}"/>
    <cellStyle name="쉼표 [0] 3 4 2 13 3 5" xfId="4985" xr:uid="{00000000-0005-0000-0000-0000BD160000}"/>
    <cellStyle name="쉼표 [0] 3 4 2 13 3 5 2" xfId="4986" xr:uid="{00000000-0005-0000-0000-0000BE160000}"/>
    <cellStyle name="쉼표 [0] 3 4 2 13 3 6" xfId="4987" xr:uid="{00000000-0005-0000-0000-0000BF160000}"/>
    <cellStyle name="쉼표 [0] 3 4 2 13 4" xfId="4988" xr:uid="{00000000-0005-0000-0000-0000C0160000}"/>
    <cellStyle name="쉼표 [0] 3 4 2 13 4 2" xfId="4989" xr:uid="{00000000-0005-0000-0000-0000C1160000}"/>
    <cellStyle name="쉼표 [0] 3 4 2 13 4 2 2" xfId="4990" xr:uid="{00000000-0005-0000-0000-0000C2160000}"/>
    <cellStyle name="쉼표 [0] 3 4 2 13 4 2 2 2" xfId="4991" xr:uid="{00000000-0005-0000-0000-0000C3160000}"/>
    <cellStyle name="쉼표 [0] 3 4 2 13 4 2 3" xfId="4992" xr:uid="{00000000-0005-0000-0000-0000C4160000}"/>
    <cellStyle name="쉼표 [0] 3 4 2 13 4 3" xfId="4993" xr:uid="{00000000-0005-0000-0000-0000C5160000}"/>
    <cellStyle name="쉼표 [0] 3 4 2 13 4 3 2" xfId="4994" xr:uid="{00000000-0005-0000-0000-0000C6160000}"/>
    <cellStyle name="쉼표 [0] 3 4 2 13 4 3 2 2" xfId="4995" xr:uid="{00000000-0005-0000-0000-0000C7160000}"/>
    <cellStyle name="쉼표 [0] 3 4 2 13 4 3 3" xfId="4996" xr:uid="{00000000-0005-0000-0000-0000C8160000}"/>
    <cellStyle name="쉼표 [0] 3 4 2 13 4 4" xfId="4997" xr:uid="{00000000-0005-0000-0000-0000C9160000}"/>
    <cellStyle name="쉼표 [0] 3 4 2 13 4 4 2" xfId="4998" xr:uid="{00000000-0005-0000-0000-0000CA160000}"/>
    <cellStyle name="쉼표 [0] 3 4 2 13 4 4 2 2" xfId="4999" xr:uid="{00000000-0005-0000-0000-0000CB160000}"/>
    <cellStyle name="쉼표 [0] 3 4 2 13 4 4 3" xfId="5000" xr:uid="{00000000-0005-0000-0000-0000CC160000}"/>
    <cellStyle name="쉼표 [0] 3 4 2 13 4 5" xfId="5001" xr:uid="{00000000-0005-0000-0000-0000CD160000}"/>
    <cellStyle name="쉼표 [0] 3 4 2 13 4 5 2" xfId="5002" xr:uid="{00000000-0005-0000-0000-0000CE160000}"/>
    <cellStyle name="쉼표 [0] 3 4 2 13 4 6" xfId="5003" xr:uid="{00000000-0005-0000-0000-0000CF160000}"/>
    <cellStyle name="쉼표 [0] 3 4 2 13 5" xfId="5004" xr:uid="{00000000-0005-0000-0000-0000D0160000}"/>
    <cellStyle name="쉼표 [0] 3 4 2 13 5 2" xfId="5005" xr:uid="{00000000-0005-0000-0000-0000D1160000}"/>
    <cellStyle name="쉼표 [0] 3 4 2 13 5 2 2" xfId="5006" xr:uid="{00000000-0005-0000-0000-0000D2160000}"/>
    <cellStyle name="쉼표 [0] 3 4 2 13 5 2 2 2" xfId="5007" xr:uid="{00000000-0005-0000-0000-0000D3160000}"/>
    <cellStyle name="쉼표 [0] 3 4 2 13 5 2 3" xfId="5008" xr:uid="{00000000-0005-0000-0000-0000D4160000}"/>
    <cellStyle name="쉼표 [0] 3 4 2 13 5 3" xfId="5009" xr:uid="{00000000-0005-0000-0000-0000D5160000}"/>
    <cellStyle name="쉼표 [0] 3 4 2 13 5 3 2" xfId="5010" xr:uid="{00000000-0005-0000-0000-0000D6160000}"/>
    <cellStyle name="쉼표 [0] 3 4 2 13 5 3 2 2" xfId="5011" xr:uid="{00000000-0005-0000-0000-0000D7160000}"/>
    <cellStyle name="쉼표 [0] 3 4 2 13 5 3 3" xfId="5012" xr:uid="{00000000-0005-0000-0000-0000D8160000}"/>
    <cellStyle name="쉼표 [0] 3 4 2 13 5 4" xfId="5013" xr:uid="{00000000-0005-0000-0000-0000D9160000}"/>
    <cellStyle name="쉼표 [0] 3 4 2 13 5 4 2" xfId="5014" xr:uid="{00000000-0005-0000-0000-0000DA160000}"/>
    <cellStyle name="쉼표 [0] 3 4 2 13 5 4 2 2" xfId="5015" xr:uid="{00000000-0005-0000-0000-0000DB160000}"/>
    <cellStyle name="쉼표 [0] 3 4 2 13 5 4 3" xfId="5016" xr:uid="{00000000-0005-0000-0000-0000DC160000}"/>
    <cellStyle name="쉼표 [0] 3 4 2 13 5 5" xfId="5017" xr:uid="{00000000-0005-0000-0000-0000DD160000}"/>
    <cellStyle name="쉼표 [0] 3 4 2 13 5 5 2" xfId="5018" xr:uid="{00000000-0005-0000-0000-0000DE160000}"/>
    <cellStyle name="쉼표 [0] 3 4 2 13 5 6" xfId="5019" xr:uid="{00000000-0005-0000-0000-0000DF160000}"/>
    <cellStyle name="쉼표 [0] 3 4 2 13 6" xfId="5020" xr:uid="{00000000-0005-0000-0000-0000E0160000}"/>
    <cellStyle name="쉼표 [0] 3 4 2 13 6 2" xfId="5021" xr:uid="{00000000-0005-0000-0000-0000E1160000}"/>
    <cellStyle name="쉼표 [0] 3 4 2 13 6 2 2" xfId="5022" xr:uid="{00000000-0005-0000-0000-0000E2160000}"/>
    <cellStyle name="쉼표 [0] 3 4 2 13 6 3" xfId="5023" xr:uid="{00000000-0005-0000-0000-0000E3160000}"/>
    <cellStyle name="쉼표 [0] 3 4 2 13 7" xfId="5024" xr:uid="{00000000-0005-0000-0000-0000E4160000}"/>
    <cellStyle name="쉼표 [0] 3 4 2 13 7 2" xfId="5025" xr:uid="{00000000-0005-0000-0000-0000E5160000}"/>
    <cellStyle name="쉼표 [0] 3 4 2 13 7 2 2" xfId="5026" xr:uid="{00000000-0005-0000-0000-0000E6160000}"/>
    <cellStyle name="쉼표 [0] 3 4 2 13 7 3" xfId="5027" xr:uid="{00000000-0005-0000-0000-0000E7160000}"/>
    <cellStyle name="쉼표 [0] 3 4 2 13 8" xfId="5028" xr:uid="{00000000-0005-0000-0000-0000E8160000}"/>
    <cellStyle name="쉼표 [0] 3 4 2 13 8 2" xfId="5029" xr:uid="{00000000-0005-0000-0000-0000E9160000}"/>
    <cellStyle name="쉼표 [0] 3 4 2 13 8 2 2" xfId="5030" xr:uid="{00000000-0005-0000-0000-0000EA160000}"/>
    <cellStyle name="쉼표 [0] 3 4 2 13 8 3" xfId="5031" xr:uid="{00000000-0005-0000-0000-0000EB160000}"/>
    <cellStyle name="쉼표 [0] 3 4 2 13 9" xfId="5032" xr:uid="{00000000-0005-0000-0000-0000EC160000}"/>
    <cellStyle name="쉼표 [0] 3 4 2 13 9 2" xfId="5033" xr:uid="{00000000-0005-0000-0000-0000ED160000}"/>
    <cellStyle name="쉼표 [0] 3 4 2 14" xfId="5034" xr:uid="{00000000-0005-0000-0000-0000EE160000}"/>
    <cellStyle name="쉼표 [0] 3 4 2 14 10" xfId="5035" xr:uid="{00000000-0005-0000-0000-0000EF160000}"/>
    <cellStyle name="쉼표 [0] 3 4 2 14 2" xfId="5036" xr:uid="{00000000-0005-0000-0000-0000F0160000}"/>
    <cellStyle name="쉼표 [0] 3 4 2 14 2 2" xfId="5037" xr:uid="{00000000-0005-0000-0000-0000F1160000}"/>
    <cellStyle name="쉼표 [0] 3 4 2 14 2 2 2" xfId="5038" xr:uid="{00000000-0005-0000-0000-0000F2160000}"/>
    <cellStyle name="쉼표 [0] 3 4 2 14 2 2 2 2" xfId="5039" xr:uid="{00000000-0005-0000-0000-0000F3160000}"/>
    <cellStyle name="쉼표 [0] 3 4 2 14 2 2 2 2 2" xfId="5040" xr:uid="{00000000-0005-0000-0000-0000F4160000}"/>
    <cellStyle name="쉼표 [0] 3 4 2 14 2 2 2 3" xfId="5041" xr:uid="{00000000-0005-0000-0000-0000F5160000}"/>
    <cellStyle name="쉼표 [0] 3 4 2 14 2 2 3" xfId="5042" xr:uid="{00000000-0005-0000-0000-0000F6160000}"/>
    <cellStyle name="쉼표 [0] 3 4 2 14 2 2 3 2" xfId="5043" xr:uid="{00000000-0005-0000-0000-0000F7160000}"/>
    <cellStyle name="쉼표 [0] 3 4 2 14 2 2 3 2 2" xfId="5044" xr:uid="{00000000-0005-0000-0000-0000F8160000}"/>
    <cellStyle name="쉼표 [0] 3 4 2 14 2 2 3 3" xfId="5045" xr:uid="{00000000-0005-0000-0000-0000F9160000}"/>
    <cellStyle name="쉼표 [0] 3 4 2 14 2 2 4" xfId="5046" xr:uid="{00000000-0005-0000-0000-0000FA160000}"/>
    <cellStyle name="쉼표 [0] 3 4 2 14 2 2 4 2" xfId="5047" xr:uid="{00000000-0005-0000-0000-0000FB160000}"/>
    <cellStyle name="쉼표 [0] 3 4 2 14 2 2 4 2 2" xfId="5048" xr:uid="{00000000-0005-0000-0000-0000FC160000}"/>
    <cellStyle name="쉼표 [0] 3 4 2 14 2 2 4 3" xfId="5049" xr:uid="{00000000-0005-0000-0000-0000FD160000}"/>
    <cellStyle name="쉼표 [0] 3 4 2 14 2 2 5" xfId="5050" xr:uid="{00000000-0005-0000-0000-0000FE160000}"/>
    <cellStyle name="쉼표 [0] 3 4 2 14 2 2 5 2" xfId="5051" xr:uid="{00000000-0005-0000-0000-0000FF160000}"/>
    <cellStyle name="쉼표 [0] 3 4 2 14 2 2 6" xfId="5052" xr:uid="{00000000-0005-0000-0000-000000170000}"/>
    <cellStyle name="쉼표 [0] 3 4 2 14 2 3" xfId="5053" xr:uid="{00000000-0005-0000-0000-000001170000}"/>
    <cellStyle name="쉼표 [0] 3 4 2 14 2 3 2" xfId="5054" xr:uid="{00000000-0005-0000-0000-000002170000}"/>
    <cellStyle name="쉼표 [0] 3 4 2 14 2 3 2 2" xfId="5055" xr:uid="{00000000-0005-0000-0000-000003170000}"/>
    <cellStyle name="쉼표 [0] 3 4 2 14 2 3 2 2 2" xfId="5056" xr:uid="{00000000-0005-0000-0000-000004170000}"/>
    <cellStyle name="쉼표 [0] 3 4 2 14 2 3 2 3" xfId="5057" xr:uid="{00000000-0005-0000-0000-000005170000}"/>
    <cellStyle name="쉼표 [0] 3 4 2 14 2 3 3" xfId="5058" xr:uid="{00000000-0005-0000-0000-000006170000}"/>
    <cellStyle name="쉼표 [0] 3 4 2 14 2 3 3 2" xfId="5059" xr:uid="{00000000-0005-0000-0000-000007170000}"/>
    <cellStyle name="쉼표 [0] 3 4 2 14 2 3 3 2 2" xfId="5060" xr:uid="{00000000-0005-0000-0000-000008170000}"/>
    <cellStyle name="쉼표 [0] 3 4 2 14 2 3 3 3" xfId="5061" xr:uid="{00000000-0005-0000-0000-000009170000}"/>
    <cellStyle name="쉼표 [0] 3 4 2 14 2 3 4" xfId="5062" xr:uid="{00000000-0005-0000-0000-00000A170000}"/>
    <cellStyle name="쉼표 [0] 3 4 2 14 2 3 4 2" xfId="5063" xr:uid="{00000000-0005-0000-0000-00000B170000}"/>
    <cellStyle name="쉼표 [0] 3 4 2 14 2 3 4 2 2" xfId="5064" xr:uid="{00000000-0005-0000-0000-00000C170000}"/>
    <cellStyle name="쉼표 [0] 3 4 2 14 2 3 4 3" xfId="5065" xr:uid="{00000000-0005-0000-0000-00000D170000}"/>
    <cellStyle name="쉼표 [0] 3 4 2 14 2 3 5" xfId="5066" xr:uid="{00000000-0005-0000-0000-00000E170000}"/>
    <cellStyle name="쉼표 [0] 3 4 2 14 2 3 5 2" xfId="5067" xr:uid="{00000000-0005-0000-0000-00000F170000}"/>
    <cellStyle name="쉼표 [0] 3 4 2 14 2 3 6" xfId="5068" xr:uid="{00000000-0005-0000-0000-000010170000}"/>
    <cellStyle name="쉼표 [0] 3 4 2 14 2 4" xfId="5069" xr:uid="{00000000-0005-0000-0000-000011170000}"/>
    <cellStyle name="쉼표 [0] 3 4 2 14 2 4 2" xfId="5070" xr:uid="{00000000-0005-0000-0000-000012170000}"/>
    <cellStyle name="쉼표 [0] 3 4 2 14 2 4 2 2" xfId="5071" xr:uid="{00000000-0005-0000-0000-000013170000}"/>
    <cellStyle name="쉼표 [0] 3 4 2 14 2 4 2 2 2" xfId="5072" xr:uid="{00000000-0005-0000-0000-000014170000}"/>
    <cellStyle name="쉼표 [0] 3 4 2 14 2 4 2 3" xfId="5073" xr:uid="{00000000-0005-0000-0000-000015170000}"/>
    <cellStyle name="쉼표 [0] 3 4 2 14 2 4 3" xfId="5074" xr:uid="{00000000-0005-0000-0000-000016170000}"/>
    <cellStyle name="쉼표 [0] 3 4 2 14 2 4 3 2" xfId="5075" xr:uid="{00000000-0005-0000-0000-000017170000}"/>
    <cellStyle name="쉼표 [0] 3 4 2 14 2 4 3 2 2" xfId="5076" xr:uid="{00000000-0005-0000-0000-000018170000}"/>
    <cellStyle name="쉼표 [0] 3 4 2 14 2 4 3 3" xfId="5077" xr:uid="{00000000-0005-0000-0000-000019170000}"/>
    <cellStyle name="쉼표 [0] 3 4 2 14 2 4 4" xfId="5078" xr:uid="{00000000-0005-0000-0000-00001A170000}"/>
    <cellStyle name="쉼표 [0] 3 4 2 14 2 4 4 2" xfId="5079" xr:uid="{00000000-0005-0000-0000-00001B170000}"/>
    <cellStyle name="쉼표 [0] 3 4 2 14 2 4 4 2 2" xfId="5080" xr:uid="{00000000-0005-0000-0000-00001C170000}"/>
    <cellStyle name="쉼표 [0] 3 4 2 14 2 4 4 3" xfId="5081" xr:uid="{00000000-0005-0000-0000-00001D170000}"/>
    <cellStyle name="쉼표 [0] 3 4 2 14 2 4 5" xfId="5082" xr:uid="{00000000-0005-0000-0000-00001E170000}"/>
    <cellStyle name="쉼표 [0] 3 4 2 14 2 4 5 2" xfId="5083" xr:uid="{00000000-0005-0000-0000-00001F170000}"/>
    <cellStyle name="쉼표 [0] 3 4 2 14 2 4 6" xfId="5084" xr:uid="{00000000-0005-0000-0000-000020170000}"/>
    <cellStyle name="쉼표 [0] 3 4 2 14 2 5" xfId="5085" xr:uid="{00000000-0005-0000-0000-000021170000}"/>
    <cellStyle name="쉼표 [0] 3 4 2 14 2 5 2" xfId="5086" xr:uid="{00000000-0005-0000-0000-000022170000}"/>
    <cellStyle name="쉼표 [0] 3 4 2 14 2 5 2 2" xfId="5087" xr:uid="{00000000-0005-0000-0000-000023170000}"/>
    <cellStyle name="쉼표 [0] 3 4 2 14 2 5 3" xfId="5088" xr:uid="{00000000-0005-0000-0000-000024170000}"/>
    <cellStyle name="쉼표 [0] 3 4 2 14 2 6" xfId="5089" xr:uid="{00000000-0005-0000-0000-000025170000}"/>
    <cellStyle name="쉼표 [0] 3 4 2 14 2 6 2" xfId="5090" xr:uid="{00000000-0005-0000-0000-000026170000}"/>
    <cellStyle name="쉼표 [0] 3 4 2 14 2 6 2 2" xfId="5091" xr:uid="{00000000-0005-0000-0000-000027170000}"/>
    <cellStyle name="쉼표 [0] 3 4 2 14 2 6 3" xfId="5092" xr:uid="{00000000-0005-0000-0000-000028170000}"/>
    <cellStyle name="쉼표 [0] 3 4 2 14 2 7" xfId="5093" xr:uid="{00000000-0005-0000-0000-000029170000}"/>
    <cellStyle name="쉼표 [0] 3 4 2 14 2 7 2" xfId="5094" xr:uid="{00000000-0005-0000-0000-00002A170000}"/>
    <cellStyle name="쉼표 [0] 3 4 2 14 2 7 2 2" xfId="5095" xr:uid="{00000000-0005-0000-0000-00002B170000}"/>
    <cellStyle name="쉼표 [0] 3 4 2 14 2 7 3" xfId="5096" xr:uid="{00000000-0005-0000-0000-00002C170000}"/>
    <cellStyle name="쉼표 [0] 3 4 2 14 2 8" xfId="5097" xr:uid="{00000000-0005-0000-0000-00002D170000}"/>
    <cellStyle name="쉼표 [0] 3 4 2 14 2 8 2" xfId="5098" xr:uid="{00000000-0005-0000-0000-00002E170000}"/>
    <cellStyle name="쉼표 [0] 3 4 2 14 2 9" xfId="5099" xr:uid="{00000000-0005-0000-0000-00002F170000}"/>
    <cellStyle name="쉼표 [0] 3 4 2 14 3" xfId="5100" xr:uid="{00000000-0005-0000-0000-000030170000}"/>
    <cellStyle name="쉼표 [0] 3 4 2 14 3 2" xfId="5101" xr:uid="{00000000-0005-0000-0000-000031170000}"/>
    <cellStyle name="쉼표 [0] 3 4 2 14 3 2 2" xfId="5102" xr:uid="{00000000-0005-0000-0000-000032170000}"/>
    <cellStyle name="쉼표 [0] 3 4 2 14 3 2 2 2" xfId="5103" xr:uid="{00000000-0005-0000-0000-000033170000}"/>
    <cellStyle name="쉼표 [0] 3 4 2 14 3 2 3" xfId="5104" xr:uid="{00000000-0005-0000-0000-000034170000}"/>
    <cellStyle name="쉼표 [0] 3 4 2 14 3 3" xfId="5105" xr:uid="{00000000-0005-0000-0000-000035170000}"/>
    <cellStyle name="쉼표 [0] 3 4 2 14 3 3 2" xfId="5106" xr:uid="{00000000-0005-0000-0000-000036170000}"/>
    <cellStyle name="쉼표 [0] 3 4 2 14 3 3 2 2" xfId="5107" xr:uid="{00000000-0005-0000-0000-000037170000}"/>
    <cellStyle name="쉼표 [0] 3 4 2 14 3 3 3" xfId="5108" xr:uid="{00000000-0005-0000-0000-000038170000}"/>
    <cellStyle name="쉼표 [0] 3 4 2 14 3 4" xfId="5109" xr:uid="{00000000-0005-0000-0000-000039170000}"/>
    <cellStyle name="쉼표 [0] 3 4 2 14 3 4 2" xfId="5110" xr:uid="{00000000-0005-0000-0000-00003A170000}"/>
    <cellStyle name="쉼표 [0] 3 4 2 14 3 4 2 2" xfId="5111" xr:uid="{00000000-0005-0000-0000-00003B170000}"/>
    <cellStyle name="쉼표 [0] 3 4 2 14 3 4 3" xfId="5112" xr:uid="{00000000-0005-0000-0000-00003C170000}"/>
    <cellStyle name="쉼표 [0] 3 4 2 14 3 5" xfId="5113" xr:uid="{00000000-0005-0000-0000-00003D170000}"/>
    <cellStyle name="쉼표 [0] 3 4 2 14 3 5 2" xfId="5114" xr:uid="{00000000-0005-0000-0000-00003E170000}"/>
    <cellStyle name="쉼표 [0] 3 4 2 14 3 6" xfId="5115" xr:uid="{00000000-0005-0000-0000-00003F170000}"/>
    <cellStyle name="쉼표 [0] 3 4 2 14 4" xfId="5116" xr:uid="{00000000-0005-0000-0000-000040170000}"/>
    <cellStyle name="쉼표 [0] 3 4 2 14 4 2" xfId="5117" xr:uid="{00000000-0005-0000-0000-000041170000}"/>
    <cellStyle name="쉼표 [0] 3 4 2 14 4 2 2" xfId="5118" xr:uid="{00000000-0005-0000-0000-000042170000}"/>
    <cellStyle name="쉼표 [0] 3 4 2 14 4 2 2 2" xfId="5119" xr:uid="{00000000-0005-0000-0000-000043170000}"/>
    <cellStyle name="쉼표 [0] 3 4 2 14 4 2 3" xfId="5120" xr:uid="{00000000-0005-0000-0000-000044170000}"/>
    <cellStyle name="쉼표 [0] 3 4 2 14 4 3" xfId="5121" xr:uid="{00000000-0005-0000-0000-000045170000}"/>
    <cellStyle name="쉼표 [0] 3 4 2 14 4 3 2" xfId="5122" xr:uid="{00000000-0005-0000-0000-000046170000}"/>
    <cellStyle name="쉼표 [0] 3 4 2 14 4 3 2 2" xfId="5123" xr:uid="{00000000-0005-0000-0000-000047170000}"/>
    <cellStyle name="쉼표 [0] 3 4 2 14 4 3 3" xfId="5124" xr:uid="{00000000-0005-0000-0000-000048170000}"/>
    <cellStyle name="쉼표 [0] 3 4 2 14 4 4" xfId="5125" xr:uid="{00000000-0005-0000-0000-000049170000}"/>
    <cellStyle name="쉼표 [0] 3 4 2 14 4 4 2" xfId="5126" xr:uid="{00000000-0005-0000-0000-00004A170000}"/>
    <cellStyle name="쉼표 [0] 3 4 2 14 4 4 2 2" xfId="5127" xr:uid="{00000000-0005-0000-0000-00004B170000}"/>
    <cellStyle name="쉼표 [0] 3 4 2 14 4 4 3" xfId="5128" xr:uid="{00000000-0005-0000-0000-00004C170000}"/>
    <cellStyle name="쉼표 [0] 3 4 2 14 4 5" xfId="5129" xr:uid="{00000000-0005-0000-0000-00004D170000}"/>
    <cellStyle name="쉼표 [0] 3 4 2 14 4 5 2" xfId="5130" xr:uid="{00000000-0005-0000-0000-00004E170000}"/>
    <cellStyle name="쉼표 [0] 3 4 2 14 4 6" xfId="5131" xr:uid="{00000000-0005-0000-0000-00004F170000}"/>
    <cellStyle name="쉼표 [0] 3 4 2 14 5" xfId="5132" xr:uid="{00000000-0005-0000-0000-000050170000}"/>
    <cellStyle name="쉼표 [0] 3 4 2 14 5 2" xfId="5133" xr:uid="{00000000-0005-0000-0000-000051170000}"/>
    <cellStyle name="쉼표 [0] 3 4 2 14 5 2 2" xfId="5134" xr:uid="{00000000-0005-0000-0000-000052170000}"/>
    <cellStyle name="쉼표 [0] 3 4 2 14 5 2 2 2" xfId="5135" xr:uid="{00000000-0005-0000-0000-000053170000}"/>
    <cellStyle name="쉼표 [0] 3 4 2 14 5 2 3" xfId="5136" xr:uid="{00000000-0005-0000-0000-000054170000}"/>
    <cellStyle name="쉼표 [0] 3 4 2 14 5 3" xfId="5137" xr:uid="{00000000-0005-0000-0000-000055170000}"/>
    <cellStyle name="쉼표 [0] 3 4 2 14 5 3 2" xfId="5138" xr:uid="{00000000-0005-0000-0000-000056170000}"/>
    <cellStyle name="쉼표 [0] 3 4 2 14 5 3 2 2" xfId="5139" xr:uid="{00000000-0005-0000-0000-000057170000}"/>
    <cellStyle name="쉼표 [0] 3 4 2 14 5 3 3" xfId="5140" xr:uid="{00000000-0005-0000-0000-000058170000}"/>
    <cellStyle name="쉼표 [0] 3 4 2 14 5 4" xfId="5141" xr:uid="{00000000-0005-0000-0000-000059170000}"/>
    <cellStyle name="쉼표 [0] 3 4 2 14 5 4 2" xfId="5142" xr:uid="{00000000-0005-0000-0000-00005A170000}"/>
    <cellStyle name="쉼표 [0] 3 4 2 14 5 4 2 2" xfId="5143" xr:uid="{00000000-0005-0000-0000-00005B170000}"/>
    <cellStyle name="쉼표 [0] 3 4 2 14 5 4 3" xfId="5144" xr:uid="{00000000-0005-0000-0000-00005C170000}"/>
    <cellStyle name="쉼표 [0] 3 4 2 14 5 5" xfId="5145" xr:uid="{00000000-0005-0000-0000-00005D170000}"/>
    <cellStyle name="쉼표 [0] 3 4 2 14 5 5 2" xfId="5146" xr:uid="{00000000-0005-0000-0000-00005E170000}"/>
    <cellStyle name="쉼표 [0] 3 4 2 14 5 6" xfId="5147" xr:uid="{00000000-0005-0000-0000-00005F170000}"/>
    <cellStyle name="쉼표 [0] 3 4 2 14 6" xfId="5148" xr:uid="{00000000-0005-0000-0000-000060170000}"/>
    <cellStyle name="쉼표 [0] 3 4 2 14 6 2" xfId="5149" xr:uid="{00000000-0005-0000-0000-000061170000}"/>
    <cellStyle name="쉼표 [0] 3 4 2 14 6 2 2" xfId="5150" xr:uid="{00000000-0005-0000-0000-000062170000}"/>
    <cellStyle name="쉼표 [0] 3 4 2 14 6 3" xfId="5151" xr:uid="{00000000-0005-0000-0000-000063170000}"/>
    <cellStyle name="쉼표 [0] 3 4 2 14 7" xfId="5152" xr:uid="{00000000-0005-0000-0000-000064170000}"/>
    <cellStyle name="쉼표 [0] 3 4 2 14 7 2" xfId="5153" xr:uid="{00000000-0005-0000-0000-000065170000}"/>
    <cellStyle name="쉼표 [0] 3 4 2 14 7 2 2" xfId="5154" xr:uid="{00000000-0005-0000-0000-000066170000}"/>
    <cellStyle name="쉼표 [0] 3 4 2 14 7 3" xfId="5155" xr:uid="{00000000-0005-0000-0000-000067170000}"/>
    <cellStyle name="쉼표 [0] 3 4 2 14 8" xfId="5156" xr:uid="{00000000-0005-0000-0000-000068170000}"/>
    <cellStyle name="쉼표 [0] 3 4 2 14 8 2" xfId="5157" xr:uid="{00000000-0005-0000-0000-000069170000}"/>
    <cellStyle name="쉼표 [0] 3 4 2 14 8 2 2" xfId="5158" xr:uid="{00000000-0005-0000-0000-00006A170000}"/>
    <cellStyle name="쉼표 [0] 3 4 2 14 8 3" xfId="5159" xr:uid="{00000000-0005-0000-0000-00006B170000}"/>
    <cellStyle name="쉼표 [0] 3 4 2 14 9" xfId="5160" xr:uid="{00000000-0005-0000-0000-00006C170000}"/>
    <cellStyle name="쉼표 [0] 3 4 2 14 9 2" xfId="5161" xr:uid="{00000000-0005-0000-0000-00006D170000}"/>
    <cellStyle name="쉼표 [0] 3 4 2 15" xfId="5162" xr:uid="{00000000-0005-0000-0000-00006E170000}"/>
    <cellStyle name="쉼표 [0] 3 4 2 15 10" xfId="5163" xr:uid="{00000000-0005-0000-0000-00006F170000}"/>
    <cellStyle name="쉼표 [0] 3 4 2 15 2" xfId="5164" xr:uid="{00000000-0005-0000-0000-000070170000}"/>
    <cellStyle name="쉼표 [0] 3 4 2 15 2 2" xfId="5165" xr:uid="{00000000-0005-0000-0000-000071170000}"/>
    <cellStyle name="쉼표 [0] 3 4 2 15 2 2 2" xfId="5166" xr:uid="{00000000-0005-0000-0000-000072170000}"/>
    <cellStyle name="쉼표 [0] 3 4 2 15 2 2 2 2" xfId="5167" xr:uid="{00000000-0005-0000-0000-000073170000}"/>
    <cellStyle name="쉼표 [0] 3 4 2 15 2 2 2 2 2" xfId="5168" xr:uid="{00000000-0005-0000-0000-000074170000}"/>
    <cellStyle name="쉼표 [0] 3 4 2 15 2 2 2 3" xfId="5169" xr:uid="{00000000-0005-0000-0000-000075170000}"/>
    <cellStyle name="쉼표 [0] 3 4 2 15 2 2 3" xfId="5170" xr:uid="{00000000-0005-0000-0000-000076170000}"/>
    <cellStyle name="쉼표 [0] 3 4 2 15 2 2 3 2" xfId="5171" xr:uid="{00000000-0005-0000-0000-000077170000}"/>
    <cellStyle name="쉼표 [0] 3 4 2 15 2 2 3 2 2" xfId="5172" xr:uid="{00000000-0005-0000-0000-000078170000}"/>
    <cellStyle name="쉼표 [0] 3 4 2 15 2 2 3 3" xfId="5173" xr:uid="{00000000-0005-0000-0000-000079170000}"/>
    <cellStyle name="쉼표 [0] 3 4 2 15 2 2 4" xfId="5174" xr:uid="{00000000-0005-0000-0000-00007A170000}"/>
    <cellStyle name="쉼표 [0] 3 4 2 15 2 2 4 2" xfId="5175" xr:uid="{00000000-0005-0000-0000-00007B170000}"/>
    <cellStyle name="쉼표 [0] 3 4 2 15 2 2 4 2 2" xfId="5176" xr:uid="{00000000-0005-0000-0000-00007C170000}"/>
    <cellStyle name="쉼표 [0] 3 4 2 15 2 2 4 3" xfId="5177" xr:uid="{00000000-0005-0000-0000-00007D170000}"/>
    <cellStyle name="쉼표 [0] 3 4 2 15 2 2 5" xfId="5178" xr:uid="{00000000-0005-0000-0000-00007E170000}"/>
    <cellStyle name="쉼표 [0] 3 4 2 15 2 2 5 2" xfId="5179" xr:uid="{00000000-0005-0000-0000-00007F170000}"/>
    <cellStyle name="쉼표 [0] 3 4 2 15 2 2 6" xfId="5180" xr:uid="{00000000-0005-0000-0000-000080170000}"/>
    <cellStyle name="쉼표 [0] 3 4 2 15 2 3" xfId="5181" xr:uid="{00000000-0005-0000-0000-000081170000}"/>
    <cellStyle name="쉼표 [0] 3 4 2 15 2 3 2" xfId="5182" xr:uid="{00000000-0005-0000-0000-000082170000}"/>
    <cellStyle name="쉼표 [0] 3 4 2 15 2 3 2 2" xfId="5183" xr:uid="{00000000-0005-0000-0000-000083170000}"/>
    <cellStyle name="쉼표 [0] 3 4 2 15 2 3 2 2 2" xfId="5184" xr:uid="{00000000-0005-0000-0000-000084170000}"/>
    <cellStyle name="쉼표 [0] 3 4 2 15 2 3 2 3" xfId="5185" xr:uid="{00000000-0005-0000-0000-000085170000}"/>
    <cellStyle name="쉼표 [0] 3 4 2 15 2 3 3" xfId="5186" xr:uid="{00000000-0005-0000-0000-000086170000}"/>
    <cellStyle name="쉼표 [0] 3 4 2 15 2 3 3 2" xfId="5187" xr:uid="{00000000-0005-0000-0000-000087170000}"/>
    <cellStyle name="쉼표 [0] 3 4 2 15 2 3 3 2 2" xfId="5188" xr:uid="{00000000-0005-0000-0000-000088170000}"/>
    <cellStyle name="쉼표 [0] 3 4 2 15 2 3 3 3" xfId="5189" xr:uid="{00000000-0005-0000-0000-000089170000}"/>
    <cellStyle name="쉼표 [0] 3 4 2 15 2 3 4" xfId="5190" xr:uid="{00000000-0005-0000-0000-00008A170000}"/>
    <cellStyle name="쉼표 [0] 3 4 2 15 2 3 4 2" xfId="5191" xr:uid="{00000000-0005-0000-0000-00008B170000}"/>
    <cellStyle name="쉼표 [0] 3 4 2 15 2 3 4 2 2" xfId="5192" xr:uid="{00000000-0005-0000-0000-00008C170000}"/>
    <cellStyle name="쉼표 [0] 3 4 2 15 2 3 4 3" xfId="5193" xr:uid="{00000000-0005-0000-0000-00008D170000}"/>
    <cellStyle name="쉼표 [0] 3 4 2 15 2 3 5" xfId="5194" xr:uid="{00000000-0005-0000-0000-00008E170000}"/>
    <cellStyle name="쉼표 [0] 3 4 2 15 2 3 5 2" xfId="5195" xr:uid="{00000000-0005-0000-0000-00008F170000}"/>
    <cellStyle name="쉼표 [0] 3 4 2 15 2 3 6" xfId="5196" xr:uid="{00000000-0005-0000-0000-000090170000}"/>
    <cellStyle name="쉼표 [0] 3 4 2 15 2 4" xfId="5197" xr:uid="{00000000-0005-0000-0000-000091170000}"/>
    <cellStyle name="쉼표 [0] 3 4 2 15 2 4 2" xfId="5198" xr:uid="{00000000-0005-0000-0000-000092170000}"/>
    <cellStyle name="쉼표 [0] 3 4 2 15 2 4 2 2" xfId="5199" xr:uid="{00000000-0005-0000-0000-000093170000}"/>
    <cellStyle name="쉼표 [0] 3 4 2 15 2 4 2 2 2" xfId="5200" xr:uid="{00000000-0005-0000-0000-000094170000}"/>
    <cellStyle name="쉼표 [0] 3 4 2 15 2 4 2 3" xfId="5201" xr:uid="{00000000-0005-0000-0000-000095170000}"/>
    <cellStyle name="쉼표 [0] 3 4 2 15 2 4 3" xfId="5202" xr:uid="{00000000-0005-0000-0000-000096170000}"/>
    <cellStyle name="쉼표 [0] 3 4 2 15 2 4 3 2" xfId="5203" xr:uid="{00000000-0005-0000-0000-000097170000}"/>
    <cellStyle name="쉼표 [0] 3 4 2 15 2 4 3 2 2" xfId="5204" xr:uid="{00000000-0005-0000-0000-000098170000}"/>
    <cellStyle name="쉼표 [0] 3 4 2 15 2 4 3 3" xfId="5205" xr:uid="{00000000-0005-0000-0000-000099170000}"/>
    <cellStyle name="쉼표 [0] 3 4 2 15 2 4 4" xfId="5206" xr:uid="{00000000-0005-0000-0000-00009A170000}"/>
    <cellStyle name="쉼표 [0] 3 4 2 15 2 4 4 2" xfId="5207" xr:uid="{00000000-0005-0000-0000-00009B170000}"/>
    <cellStyle name="쉼표 [0] 3 4 2 15 2 4 4 2 2" xfId="5208" xr:uid="{00000000-0005-0000-0000-00009C170000}"/>
    <cellStyle name="쉼표 [0] 3 4 2 15 2 4 4 3" xfId="5209" xr:uid="{00000000-0005-0000-0000-00009D170000}"/>
    <cellStyle name="쉼표 [0] 3 4 2 15 2 4 5" xfId="5210" xr:uid="{00000000-0005-0000-0000-00009E170000}"/>
    <cellStyle name="쉼표 [0] 3 4 2 15 2 4 5 2" xfId="5211" xr:uid="{00000000-0005-0000-0000-00009F170000}"/>
    <cellStyle name="쉼표 [0] 3 4 2 15 2 4 6" xfId="5212" xr:uid="{00000000-0005-0000-0000-0000A0170000}"/>
    <cellStyle name="쉼표 [0] 3 4 2 15 2 5" xfId="5213" xr:uid="{00000000-0005-0000-0000-0000A1170000}"/>
    <cellStyle name="쉼표 [0] 3 4 2 15 2 5 2" xfId="5214" xr:uid="{00000000-0005-0000-0000-0000A2170000}"/>
    <cellStyle name="쉼표 [0] 3 4 2 15 2 5 2 2" xfId="5215" xr:uid="{00000000-0005-0000-0000-0000A3170000}"/>
    <cellStyle name="쉼표 [0] 3 4 2 15 2 5 3" xfId="5216" xr:uid="{00000000-0005-0000-0000-0000A4170000}"/>
    <cellStyle name="쉼표 [0] 3 4 2 15 2 6" xfId="5217" xr:uid="{00000000-0005-0000-0000-0000A5170000}"/>
    <cellStyle name="쉼표 [0] 3 4 2 15 2 6 2" xfId="5218" xr:uid="{00000000-0005-0000-0000-0000A6170000}"/>
    <cellStyle name="쉼표 [0] 3 4 2 15 2 6 2 2" xfId="5219" xr:uid="{00000000-0005-0000-0000-0000A7170000}"/>
    <cellStyle name="쉼표 [0] 3 4 2 15 2 6 3" xfId="5220" xr:uid="{00000000-0005-0000-0000-0000A8170000}"/>
    <cellStyle name="쉼표 [0] 3 4 2 15 2 7" xfId="5221" xr:uid="{00000000-0005-0000-0000-0000A9170000}"/>
    <cellStyle name="쉼표 [0] 3 4 2 15 2 7 2" xfId="5222" xr:uid="{00000000-0005-0000-0000-0000AA170000}"/>
    <cellStyle name="쉼표 [0] 3 4 2 15 2 7 2 2" xfId="5223" xr:uid="{00000000-0005-0000-0000-0000AB170000}"/>
    <cellStyle name="쉼표 [0] 3 4 2 15 2 7 3" xfId="5224" xr:uid="{00000000-0005-0000-0000-0000AC170000}"/>
    <cellStyle name="쉼표 [0] 3 4 2 15 2 8" xfId="5225" xr:uid="{00000000-0005-0000-0000-0000AD170000}"/>
    <cellStyle name="쉼표 [0] 3 4 2 15 2 8 2" xfId="5226" xr:uid="{00000000-0005-0000-0000-0000AE170000}"/>
    <cellStyle name="쉼표 [0] 3 4 2 15 2 9" xfId="5227" xr:uid="{00000000-0005-0000-0000-0000AF170000}"/>
    <cellStyle name="쉼표 [0] 3 4 2 15 3" xfId="5228" xr:uid="{00000000-0005-0000-0000-0000B0170000}"/>
    <cellStyle name="쉼표 [0] 3 4 2 15 3 2" xfId="5229" xr:uid="{00000000-0005-0000-0000-0000B1170000}"/>
    <cellStyle name="쉼표 [0] 3 4 2 15 3 2 2" xfId="5230" xr:uid="{00000000-0005-0000-0000-0000B2170000}"/>
    <cellStyle name="쉼표 [0] 3 4 2 15 3 2 2 2" xfId="5231" xr:uid="{00000000-0005-0000-0000-0000B3170000}"/>
    <cellStyle name="쉼표 [0] 3 4 2 15 3 2 3" xfId="5232" xr:uid="{00000000-0005-0000-0000-0000B4170000}"/>
    <cellStyle name="쉼표 [0] 3 4 2 15 3 3" xfId="5233" xr:uid="{00000000-0005-0000-0000-0000B5170000}"/>
    <cellStyle name="쉼표 [0] 3 4 2 15 3 3 2" xfId="5234" xr:uid="{00000000-0005-0000-0000-0000B6170000}"/>
    <cellStyle name="쉼표 [0] 3 4 2 15 3 3 2 2" xfId="5235" xr:uid="{00000000-0005-0000-0000-0000B7170000}"/>
    <cellStyle name="쉼표 [0] 3 4 2 15 3 3 3" xfId="5236" xr:uid="{00000000-0005-0000-0000-0000B8170000}"/>
    <cellStyle name="쉼표 [0] 3 4 2 15 3 4" xfId="5237" xr:uid="{00000000-0005-0000-0000-0000B9170000}"/>
    <cellStyle name="쉼표 [0] 3 4 2 15 3 4 2" xfId="5238" xr:uid="{00000000-0005-0000-0000-0000BA170000}"/>
    <cellStyle name="쉼표 [0] 3 4 2 15 3 4 2 2" xfId="5239" xr:uid="{00000000-0005-0000-0000-0000BB170000}"/>
    <cellStyle name="쉼표 [0] 3 4 2 15 3 4 3" xfId="5240" xr:uid="{00000000-0005-0000-0000-0000BC170000}"/>
    <cellStyle name="쉼표 [0] 3 4 2 15 3 5" xfId="5241" xr:uid="{00000000-0005-0000-0000-0000BD170000}"/>
    <cellStyle name="쉼표 [0] 3 4 2 15 3 5 2" xfId="5242" xr:uid="{00000000-0005-0000-0000-0000BE170000}"/>
    <cellStyle name="쉼표 [0] 3 4 2 15 3 6" xfId="5243" xr:uid="{00000000-0005-0000-0000-0000BF170000}"/>
    <cellStyle name="쉼표 [0] 3 4 2 15 4" xfId="5244" xr:uid="{00000000-0005-0000-0000-0000C0170000}"/>
    <cellStyle name="쉼표 [0] 3 4 2 15 4 2" xfId="5245" xr:uid="{00000000-0005-0000-0000-0000C1170000}"/>
    <cellStyle name="쉼표 [0] 3 4 2 15 4 2 2" xfId="5246" xr:uid="{00000000-0005-0000-0000-0000C2170000}"/>
    <cellStyle name="쉼표 [0] 3 4 2 15 4 2 2 2" xfId="5247" xr:uid="{00000000-0005-0000-0000-0000C3170000}"/>
    <cellStyle name="쉼표 [0] 3 4 2 15 4 2 3" xfId="5248" xr:uid="{00000000-0005-0000-0000-0000C4170000}"/>
    <cellStyle name="쉼표 [0] 3 4 2 15 4 3" xfId="5249" xr:uid="{00000000-0005-0000-0000-0000C5170000}"/>
    <cellStyle name="쉼표 [0] 3 4 2 15 4 3 2" xfId="5250" xr:uid="{00000000-0005-0000-0000-0000C6170000}"/>
    <cellStyle name="쉼표 [0] 3 4 2 15 4 3 2 2" xfId="5251" xr:uid="{00000000-0005-0000-0000-0000C7170000}"/>
    <cellStyle name="쉼표 [0] 3 4 2 15 4 3 3" xfId="5252" xr:uid="{00000000-0005-0000-0000-0000C8170000}"/>
    <cellStyle name="쉼표 [0] 3 4 2 15 4 4" xfId="5253" xr:uid="{00000000-0005-0000-0000-0000C9170000}"/>
    <cellStyle name="쉼표 [0] 3 4 2 15 4 4 2" xfId="5254" xr:uid="{00000000-0005-0000-0000-0000CA170000}"/>
    <cellStyle name="쉼표 [0] 3 4 2 15 4 4 2 2" xfId="5255" xr:uid="{00000000-0005-0000-0000-0000CB170000}"/>
    <cellStyle name="쉼표 [0] 3 4 2 15 4 4 3" xfId="5256" xr:uid="{00000000-0005-0000-0000-0000CC170000}"/>
    <cellStyle name="쉼표 [0] 3 4 2 15 4 5" xfId="5257" xr:uid="{00000000-0005-0000-0000-0000CD170000}"/>
    <cellStyle name="쉼표 [0] 3 4 2 15 4 5 2" xfId="5258" xr:uid="{00000000-0005-0000-0000-0000CE170000}"/>
    <cellStyle name="쉼표 [0] 3 4 2 15 4 6" xfId="5259" xr:uid="{00000000-0005-0000-0000-0000CF170000}"/>
    <cellStyle name="쉼표 [0] 3 4 2 15 5" xfId="5260" xr:uid="{00000000-0005-0000-0000-0000D0170000}"/>
    <cellStyle name="쉼표 [0] 3 4 2 15 5 2" xfId="5261" xr:uid="{00000000-0005-0000-0000-0000D1170000}"/>
    <cellStyle name="쉼표 [0] 3 4 2 15 5 2 2" xfId="5262" xr:uid="{00000000-0005-0000-0000-0000D2170000}"/>
    <cellStyle name="쉼표 [0] 3 4 2 15 5 2 2 2" xfId="5263" xr:uid="{00000000-0005-0000-0000-0000D3170000}"/>
    <cellStyle name="쉼표 [0] 3 4 2 15 5 2 3" xfId="5264" xr:uid="{00000000-0005-0000-0000-0000D4170000}"/>
    <cellStyle name="쉼표 [0] 3 4 2 15 5 3" xfId="5265" xr:uid="{00000000-0005-0000-0000-0000D5170000}"/>
    <cellStyle name="쉼표 [0] 3 4 2 15 5 3 2" xfId="5266" xr:uid="{00000000-0005-0000-0000-0000D6170000}"/>
    <cellStyle name="쉼표 [0] 3 4 2 15 5 3 2 2" xfId="5267" xr:uid="{00000000-0005-0000-0000-0000D7170000}"/>
    <cellStyle name="쉼표 [0] 3 4 2 15 5 3 3" xfId="5268" xr:uid="{00000000-0005-0000-0000-0000D8170000}"/>
    <cellStyle name="쉼표 [0] 3 4 2 15 5 4" xfId="5269" xr:uid="{00000000-0005-0000-0000-0000D9170000}"/>
    <cellStyle name="쉼표 [0] 3 4 2 15 5 4 2" xfId="5270" xr:uid="{00000000-0005-0000-0000-0000DA170000}"/>
    <cellStyle name="쉼표 [0] 3 4 2 15 5 4 2 2" xfId="5271" xr:uid="{00000000-0005-0000-0000-0000DB170000}"/>
    <cellStyle name="쉼표 [0] 3 4 2 15 5 4 3" xfId="5272" xr:uid="{00000000-0005-0000-0000-0000DC170000}"/>
    <cellStyle name="쉼표 [0] 3 4 2 15 5 5" xfId="5273" xr:uid="{00000000-0005-0000-0000-0000DD170000}"/>
    <cellStyle name="쉼표 [0] 3 4 2 15 5 5 2" xfId="5274" xr:uid="{00000000-0005-0000-0000-0000DE170000}"/>
    <cellStyle name="쉼표 [0] 3 4 2 15 5 6" xfId="5275" xr:uid="{00000000-0005-0000-0000-0000DF170000}"/>
    <cellStyle name="쉼표 [0] 3 4 2 15 6" xfId="5276" xr:uid="{00000000-0005-0000-0000-0000E0170000}"/>
    <cellStyle name="쉼표 [0] 3 4 2 15 6 2" xfId="5277" xr:uid="{00000000-0005-0000-0000-0000E1170000}"/>
    <cellStyle name="쉼표 [0] 3 4 2 15 6 2 2" xfId="5278" xr:uid="{00000000-0005-0000-0000-0000E2170000}"/>
    <cellStyle name="쉼표 [0] 3 4 2 15 6 3" xfId="5279" xr:uid="{00000000-0005-0000-0000-0000E3170000}"/>
    <cellStyle name="쉼표 [0] 3 4 2 15 7" xfId="5280" xr:uid="{00000000-0005-0000-0000-0000E4170000}"/>
    <cellStyle name="쉼표 [0] 3 4 2 15 7 2" xfId="5281" xr:uid="{00000000-0005-0000-0000-0000E5170000}"/>
    <cellStyle name="쉼표 [0] 3 4 2 15 7 2 2" xfId="5282" xr:uid="{00000000-0005-0000-0000-0000E6170000}"/>
    <cellStyle name="쉼표 [0] 3 4 2 15 7 3" xfId="5283" xr:uid="{00000000-0005-0000-0000-0000E7170000}"/>
    <cellStyle name="쉼표 [0] 3 4 2 15 8" xfId="5284" xr:uid="{00000000-0005-0000-0000-0000E8170000}"/>
    <cellStyle name="쉼표 [0] 3 4 2 15 8 2" xfId="5285" xr:uid="{00000000-0005-0000-0000-0000E9170000}"/>
    <cellStyle name="쉼표 [0] 3 4 2 15 8 2 2" xfId="5286" xr:uid="{00000000-0005-0000-0000-0000EA170000}"/>
    <cellStyle name="쉼표 [0] 3 4 2 15 8 3" xfId="5287" xr:uid="{00000000-0005-0000-0000-0000EB170000}"/>
    <cellStyle name="쉼표 [0] 3 4 2 15 9" xfId="5288" xr:uid="{00000000-0005-0000-0000-0000EC170000}"/>
    <cellStyle name="쉼표 [0] 3 4 2 15 9 2" xfId="5289" xr:uid="{00000000-0005-0000-0000-0000ED170000}"/>
    <cellStyle name="쉼표 [0] 3 4 2 16" xfId="5290" xr:uid="{00000000-0005-0000-0000-0000EE170000}"/>
    <cellStyle name="쉼표 [0] 3 4 2 16 2" xfId="5291" xr:uid="{00000000-0005-0000-0000-0000EF170000}"/>
    <cellStyle name="쉼표 [0] 3 4 2 16 2 2" xfId="5292" xr:uid="{00000000-0005-0000-0000-0000F0170000}"/>
    <cellStyle name="쉼표 [0] 3 4 2 16 2 2 2" xfId="5293" xr:uid="{00000000-0005-0000-0000-0000F1170000}"/>
    <cellStyle name="쉼표 [0] 3 4 2 16 2 2 2 2" xfId="5294" xr:uid="{00000000-0005-0000-0000-0000F2170000}"/>
    <cellStyle name="쉼표 [0] 3 4 2 16 2 2 3" xfId="5295" xr:uid="{00000000-0005-0000-0000-0000F3170000}"/>
    <cellStyle name="쉼표 [0] 3 4 2 16 2 3" xfId="5296" xr:uid="{00000000-0005-0000-0000-0000F4170000}"/>
    <cellStyle name="쉼표 [0] 3 4 2 16 2 3 2" xfId="5297" xr:uid="{00000000-0005-0000-0000-0000F5170000}"/>
    <cellStyle name="쉼표 [0] 3 4 2 16 2 3 2 2" xfId="5298" xr:uid="{00000000-0005-0000-0000-0000F6170000}"/>
    <cellStyle name="쉼표 [0] 3 4 2 16 2 3 3" xfId="5299" xr:uid="{00000000-0005-0000-0000-0000F7170000}"/>
    <cellStyle name="쉼표 [0] 3 4 2 16 2 4" xfId="5300" xr:uid="{00000000-0005-0000-0000-0000F8170000}"/>
    <cellStyle name="쉼표 [0] 3 4 2 16 2 4 2" xfId="5301" xr:uid="{00000000-0005-0000-0000-0000F9170000}"/>
    <cellStyle name="쉼표 [0] 3 4 2 16 2 4 2 2" xfId="5302" xr:uid="{00000000-0005-0000-0000-0000FA170000}"/>
    <cellStyle name="쉼표 [0] 3 4 2 16 2 4 3" xfId="5303" xr:uid="{00000000-0005-0000-0000-0000FB170000}"/>
    <cellStyle name="쉼표 [0] 3 4 2 16 2 5" xfId="5304" xr:uid="{00000000-0005-0000-0000-0000FC170000}"/>
    <cellStyle name="쉼표 [0] 3 4 2 16 2 5 2" xfId="5305" xr:uid="{00000000-0005-0000-0000-0000FD170000}"/>
    <cellStyle name="쉼표 [0] 3 4 2 16 2 6" xfId="5306" xr:uid="{00000000-0005-0000-0000-0000FE170000}"/>
    <cellStyle name="쉼표 [0] 3 4 2 16 3" xfId="5307" xr:uid="{00000000-0005-0000-0000-0000FF170000}"/>
    <cellStyle name="쉼표 [0] 3 4 2 16 3 2" xfId="5308" xr:uid="{00000000-0005-0000-0000-000000180000}"/>
    <cellStyle name="쉼표 [0] 3 4 2 16 3 2 2" xfId="5309" xr:uid="{00000000-0005-0000-0000-000001180000}"/>
    <cellStyle name="쉼표 [0] 3 4 2 16 3 2 2 2" xfId="5310" xr:uid="{00000000-0005-0000-0000-000002180000}"/>
    <cellStyle name="쉼표 [0] 3 4 2 16 3 2 3" xfId="5311" xr:uid="{00000000-0005-0000-0000-000003180000}"/>
    <cellStyle name="쉼표 [0] 3 4 2 16 3 3" xfId="5312" xr:uid="{00000000-0005-0000-0000-000004180000}"/>
    <cellStyle name="쉼표 [0] 3 4 2 16 3 3 2" xfId="5313" xr:uid="{00000000-0005-0000-0000-000005180000}"/>
    <cellStyle name="쉼표 [0] 3 4 2 16 3 3 2 2" xfId="5314" xr:uid="{00000000-0005-0000-0000-000006180000}"/>
    <cellStyle name="쉼표 [0] 3 4 2 16 3 3 3" xfId="5315" xr:uid="{00000000-0005-0000-0000-000007180000}"/>
    <cellStyle name="쉼표 [0] 3 4 2 16 3 4" xfId="5316" xr:uid="{00000000-0005-0000-0000-000008180000}"/>
    <cellStyle name="쉼표 [0] 3 4 2 16 3 4 2" xfId="5317" xr:uid="{00000000-0005-0000-0000-000009180000}"/>
    <cellStyle name="쉼표 [0] 3 4 2 16 3 4 2 2" xfId="5318" xr:uid="{00000000-0005-0000-0000-00000A180000}"/>
    <cellStyle name="쉼표 [0] 3 4 2 16 3 4 3" xfId="5319" xr:uid="{00000000-0005-0000-0000-00000B180000}"/>
    <cellStyle name="쉼표 [0] 3 4 2 16 3 5" xfId="5320" xr:uid="{00000000-0005-0000-0000-00000C180000}"/>
    <cellStyle name="쉼표 [0] 3 4 2 16 3 5 2" xfId="5321" xr:uid="{00000000-0005-0000-0000-00000D180000}"/>
    <cellStyle name="쉼표 [0] 3 4 2 16 3 6" xfId="5322" xr:uid="{00000000-0005-0000-0000-00000E180000}"/>
    <cellStyle name="쉼표 [0] 3 4 2 16 4" xfId="5323" xr:uid="{00000000-0005-0000-0000-00000F180000}"/>
    <cellStyle name="쉼표 [0] 3 4 2 16 4 2" xfId="5324" xr:uid="{00000000-0005-0000-0000-000010180000}"/>
    <cellStyle name="쉼표 [0] 3 4 2 16 4 2 2" xfId="5325" xr:uid="{00000000-0005-0000-0000-000011180000}"/>
    <cellStyle name="쉼표 [0] 3 4 2 16 4 2 2 2" xfId="5326" xr:uid="{00000000-0005-0000-0000-000012180000}"/>
    <cellStyle name="쉼표 [0] 3 4 2 16 4 2 3" xfId="5327" xr:uid="{00000000-0005-0000-0000-000013180000}"/>
    <cellStyle name="쉼표 [0] 3 4 2 16 4 3" xfId="5328" xr:uid="{00000000-0005-0000-0000-000014180000}"/>
    <cellStyle name="쉼표 [0] 3 4 2 16 4 3 2" xfId="5329" xr:uid="{00000000-0005-0000-0000-000015180000}"/>
    <cellStyle name="쉼표 [0] 3 4 2 16 4 3 2 2" xfId="5330" xr:uid="{00000000-0005-0000-0000-000016180000}"/>
    <cellStyle name="쉼표 [0] 3 4 2 16 4 3 3" xfId="5331" xr:uid="{00000000-0005-0000-0000-000017180000}"/>
    <cellStyle name="쉼표 [0] 3 4 2 16 4 4" xfId="5332" xr:uid="{00000000-0005-0000-0000-000018180000}"/>
    <cellStyle name="쉼표 [0] 3 4 2 16 4 4 2" xfId="5333" xr:uid="{00000000-0005-0000-0000-000019180000}"/>
    <cellStyle name="쉼표 [0] 3 4 2 16 4 4 2 2" xfId="5334" xr:uid="{00000000-0005-0000-0000-00001A180000}"/>
    <cellStyle name="쉼표 [0] 3 4 2 16 4 4 3" xfId="5335" xr:uid="{00000000-0005-0000-0000-00001B180000}"/>
    <cellStyle name="쉼표 [0] 3 4 2 16 4 5" xfId="5336" xr:uid="{00000000-0005-0000-0000-00001C180000}"/>
    <cellStyle name="쉼표 [0] 3 4 2 16 4 5 2" xfId="5337" xr:uid="{00000000-0005-0000-0000-00001D180000}"/>
    <cellStyle name="쉼표 [0] 3 4 2 16 4 6" xfId="5338" xr:uid="{00000000-0005-0000-0000-00001E180000}"/>
    <cellStyle name="쉼표 [0] 3 4 2 16 5" xfId="5339" xr:uid="{00000000-0005-0000-0000-00001F180000}"/>
    <cellStyle name="쉼표 [0] 3 4 2 16 5 2" xfId="5340" xr:uid="{00000000-0005-0000-0000-000020180000}"/>
    <cellStyle name="쉼표 [0] 3 4 2 16 5 2 2" xfId="5341" xr:uid="{00000000-0005-0000-0000-000021180000}"/>
    <cellStyle name="쉼표 [0] 3 4 2 16 5 3" xfId="5342" xr:uid="{00000000-0005-0000-0000-000022180000}"/>
    <cellStyle name="쉼표 [0] 3 4 2 16 6" xfId="5343" xr:uid="{00000000-0005-0000-0000-000023180000}"/>
    <cellStyle name="쉼표 [0] 3 4 2 16 6 2" xfId="5344" xr:uid="{00000000-0005-0000-0000-000024180000}"/>
    <cellStyle name="쉼표 [0] 3 4 2 16 6 2 2" xfId="5345" xr:uid="{00000000-0005-0000-0000-000025180000}"/>
    <cellStyle name="쉼표 [0] 3 4 2 16 6 3" xfId="5346" xr:uid="{00000000-0005-0000-0000-000026180000}"/>
    <cellStyle name="쉼표 [0] 3 4 2 16 7" xfId="5347" xr:uid="{00000000-0005-0000-0000-000027180000}"/>
    <cellStyle name="쉼표 [0] 3 4 2 16 7 2" xfId="5348" xr:uid="{00000000-0005-0000-0000-000028180000}"/>
    <cellStyle name="쉼표 [0] 3 4 2 16 7 2 2" xfId="5349" xr:uid="{00000000-0005-0000-0000-000029180000}"/>
    <cellStyle name="쉼표 [0] 3 4 2 16 7 3" xfId="5350" xr:uid="{00000000-0005-0000-0000-00002A180000}"/>
    <cellStyle name="쉼표 [0] 3 4 2 16 8" xfId="5351" xr:uid="{00000000-0005-0000-0000-00002B180000}"/>
    <cellStyle name="쉼표 [0] 3 4 2 16 8 2" xfId="5352" xr:uid="{00000000-0005-0000-0000-00002C180000}"/>
    <cellStyle name="쉼표 [0] 3 4 2 16 9" xfId="5353" xr:uid="{00000000-0005-0000-0000-00002D180000}"/>
    <cellStyle name="쉼표 [0] 3 4 2 2" xfId="5354" xr:uid="{00000000-0005-0000-0000-00002E180000}"/>
    <cellStyle name="쉼표 [0] 3 4 2 2 10" xfId="5355" xr:uid="{00000000-0005-0000-0000-00002F180000}"/>
    <cellStyle name="쉼표 [0] 3 4 2 2 10 10" xfId="5356" xr:uid="{00000000-0005-0000-0000-000030180000}"/>
    <cellStyle name="쉼표 [0] 3 4 2 2 10 2" xfId="5357" xr:uid="{00000000-0005-0000-0000-000031180000}"/>
    <cellStyle name="쉼표 [0] 3 4 2 2 10 2 2" xfId="5358" xr:uid="{00000000-0005-0000-0000-000032180000}"/>
    <cellStyle name="쉼표 [0] 3 4 2 2 10 2 2 2" xfId="5359" xr:uid="{00000000-0005-0000-0000-000033180000}"/>
    <cellStyle name="쉼표 [0] 3 4 2 2 10 2 2 2 2" xfId="5360" xr:uid="{00000000-0005-0000-0000-000034180000}"/>
    <cellStyle name="쉼표 [0] 3 4 2 2 10 2 2 2 2 2" xfId="5361" xr:uid="{00000000-0005-0000-0000-000035180000}"/>
    <cellStyle name="쉼표 [0] 3 4 2 2 10 2 2 2 3" xfId="5362" xr:uid="{00000000-0005-0000-0000-000036180000}"/>
    <cellStyle name="쉼표 [0] 3 4 2 2 10 2 2 3" xfId="5363" xr:uid="{00000000-0005-0000-0000-000037180000}"/>
    <cellStyle name="쉼표 [0] 3 4 2 2 10 2 2 3 2" xfId="5364" xr:uid="{00000000-0005-0000-0000-000038180000}"/>
    <cellStyle name="쉼표 [0] 3 4 2 2 10 2 2 3 2 2" xfId="5365" xr:uid="{00000000-0005-0000-0000-000039180000}"/>
    <cellStyle name="쉼표 [0] 3 4 2 2 10 2 2 3 3" xfId="5366" xr:uid="{00000000-0005-0000-0000-00003A180000}"/>
    <cellStyle name="쉼표 [0] 3 4 2 2 10 2 2 4" xfId="5367" xr:uid="{00000000-0005-0000-0000-00003B180000}"/>
    <cellStyle name="쉼표 [0] 3 4 2 2 10 2 2 4 2" xfId="5368" xr:uid="{00000000-0005-0000-0000-00003C180000}"/>
    <cellStyle name="쉼표 [0] 3 4 2 2 10 2 2 4 2 2" xfId="5369" xr:uid="{00000000-0005-0000-0000-00003D180000}"/>
    <cellStyle name="쉼표 [0] 3 4 2 2 10 2 2 4 3" xfId="5370" xr:uid="{00000000-0005-0000-0000-00003E180000}"/>
    <cellStyle name="쉼표 [0] 3 4 2 2 10 2 2 5" xfId="5371" xr:uid="{00000000-0005-0000-0000-00003F180000}"/>
    <cellStyle name="쉼표 [0] 3 4 2 2 10 2 2 5 2" xfId="5372" xr:uid="{00000000-0005-0000-0000-000040180000}"/>
    <cellStyle name="쉼표 [0] 3 4 2 2 10 2 2 6" xfId="5373" xr:uid="{00000000-0005-0000-0000-000041180000}"/>
    <cellStyle name="쉼표 [0] 3 4 2 2 10 2 3" xfId="5374" xr:uid="{00000000-0005-0000-0000-000042180000}"/>
    <cellStyle name="쉼표 [0] 3 4 2 2 10 2 3 2" xfId="5375" xr:uid="{00000000-0005-0000-0000-000043180000}"/>
    <cellStyle name="쉼표 [0] 3 4 2 2 10 2 3 2 2" xfId="5376" xr:uid="{00000000-0005-0000-0000-000044180000}"/>
    <cellStyle name="쉼표 [0] 3 4 2 2 10 2 3 2 2 2" xfId="5377" xr:uid="{00000000-0005-0000-0000-000045180000}"/>
    <cellStyle name="쉼표 [0] 3 4 2 2 10 2 3 2 3" xfId="5378" xr:uid="{00000000-0005-0000-0000-000046180000}"/>
    <cellStyle name="쉼표 [0] 3 4 2 2 10 2 3 3" xfId="5379" xr:uid="{00000000-0005-0000-0000-000047180000}"/>
    <cellStyle name="쉼표 [0] 3 4 2 2 10 2 3 3 2" xfId="5380" xr:uid="{00000000-0005-0000-0000-000048180000}"/>
    <cellStyle name="쉼표 [0] 3 4 2 2 10 2 3 3 2 2" xfId="5381" xr:uid="{00000000-0005-0000-0000-000049180000}"/>
    <cellStyle name="쉼표 [0] 3 4 2 2 10 2 3 3 3" xfId="5382" xr:uid="{00000000-0005-0000-0000-00004A180000}"/>
    <cellStyle name="쉼표 [0] 3 4 2 2 10 2 3 4" xfId="5383" xr:uid="{00000000-0005-0000-0000-00004B180000}"/>
    <cellStyle name="쉼표 [0] 3 4 2 2 10 2 3 4 2" xfId="5384" xr:uid="{00000000-0005-0000-0000-00004C180000}"/>
    <cellStyle name="쉼표 [0] 3 4 2 2 10 2 3 4 2 2" xfId="5385" xr:uid="{00000000-0005-0000-0000-00004D180000}"/>
    <cellStyle name="쉼표 [0] 3 4 2 2 10 2 3 4 3" xfId="5386" xr:uid="{00000000-0005-0000-0000-00004E180000}"/>
    <cellStyle name="쉼표 [0] 3 4 2 2 10 2 3 5" xfId="5387" xr:uid="{00000000-0005-0000-0000-00004F180000}"/>
    <cellStyle name="쉼표 [0] 3 4 2 2 10 2 3 5 2" xfId="5388" xr:uid="{00000000-0005-0000-0000-000050180000}"/>
    <cellStyle name="쉼표 [0] 3 4 2 2 10 2 3 6" xfId="5389" xr:uid="{00000000-0005-0000-0000-000051180000}"/>
    <cellStyle name="쉼표 [0] 3 4 2 2 10 2 4" xfId="5390" xr:uid="{00000000-0005-0000-0000-000052180000}"/>
    <cellStyle name="쉼표 [0] 3 4 2 2 10 2 4 2" xfId="5391" xr:uid="{00000000-0005-0000-0000-000053180000}"/>
    <cellStyle name="쉼표 [0] 3 4 2 2 10 2 4 2 2" xfId="5392" xr:uid="{00000000-0005-0000-0000-000054180000}"/>
    <cellStyle name="쉼표 [0] 3 4 2 2 10 2 4 2 2 2" xfId="5393" xr:uid="{00000000-0005-0000-0000-000055180000}"/>
    <cellStyle name="쉼표 [0] 3 4 2 2 10 2 4 2 3" xfId="5394" xr:uid="{00000000-0005-0000-0000-000056180000}"/>
    <cellStyle name="쉼표 [0] 3 4 2 2 10 2 4 3" xfId="5395" xr:uid="{00000000-0005-0000-0000-000057180000}"/>
    <cellStyle name="쉼표 [0] 3 4 2 2 10 2 4 3 2" xfId="5396" xr:uid="{00000000-0005-0000-0000-000058180000}"/>
    <cellStyle name="쉼표 [0] 3 4 2 2 10 2 4 3 2 2" xfId="5397" xr:uid="{00000000-0005-0000-0000-000059180000}"/>
    <cellStyle name="쉼표 [0] 3 4 2 2 10 2 4 3 3" xfId="5398" xr:uid="{00000000-0005-0000-0000-00005A180000}"/>
    <cellStyle name="쉼표 [0] 3 4 2 2 10 2 4 4" xfId="5399" xr:uid="{00000000-0005-0000-0000-00005B180000}"/>
    <cellStyle name="쉼표 [0] 3 4 2 2 10 2 4 4 2" xfId="5400" xr:uid="{00000000-0005-0000-0000-00005C180000}"/>
    <cellStyle name="쉼표 [0] 3 4 2 2 10 2 4 4 2 2" xfId="5401" xr:uid="{00000000-0005-0000-0000-00005D180000}"/>
    <cellStyle name="쉼표 [0] 3 4 2 2 10 2 4 4 3" xfId="5402" xr:uid="{00000000-0005-0000-0000-00005E180000}"/>
    <cellStyle name="쉼표 [0] 3 4 2 2 10 2 4 5" xfId="5403" xr:uid="{00000000-0005-0000-0000-00005F180000}"/>
    <cellStyle name="쉼표 [0] 3 4 2 2 10 2 4 5 2" xfId="5404" xr:uid="{00000000-0005-0000-0000-000060180000}"/>
    <cellStyle name="쉼표 [0] 3 4 2 2 10 2 4 6" xfId="5405" xr:uid="{00000000-0005-0000-0000-000061180000}"/>
    <cellStyle name="쉼표 [0] 3 4 2 2 10 2 5" xfId="5406" xr:uid="{00000000-0005-0000-0000-000062180000}"/>
    <cellStyle name="쉼표 [0] 3 4 2 2 10 2 5 2" xfId="5407" xr:uid="{00000000-0005-0000-0000-000063180000}"/>
    <cellStyle name="쉼표 [0] 3 4 2 2 10 2 5 2 2" xfId="5408" xr:uid="{00000000-0005-0000-0000-000064180000}"/>
    <cellStyle name="쉼표 [0] 3 4 2 2 10 2 5 3" xfId="5409" xr:uid="{00000000-0005-0000-0000-000065180000}"/>
    <cellStyle name="쉼표 [0] 3 4 2 2 10 2 6" xfId="5410" xr:uid="{00000000-0005-0000-0000-000066180000}"/>
    <cellStyle name="쉼표 [0] 3 4 2 2 10 2 6 2" xfId="5411" xr:uid="{00000000-0005-0000-0000-000067180000}"/>
    <cellStyle name="쉼표 [0] 3 4 2 2 10 2 6 2 2" xfId="5412" xr:uid="{00000000-0005-0000-0000-000068180000}"/>
    <cellStyle name="쉼표 [0] 3 4 2 2 10 2 6 3" xfId="5413" xr:uid="{00000000-0005-0000-0000-000069180000}"/>
    <cellStyle name="쉼표 [0] 3 4 2 2 10 2 7" xfId="5414" xr:uid="{00000000-0005-0000-0000-00006A180000}"/>
    <cellStyle name="쉼표 [0] 3 4 2 2 10 2 7 2" xfId="5415" xr:uid="{00000000-0005-0000-0000-00006B180000}"/>
    <cellStyle name="쉼표 [0] 3 4 2 2 10 2 7 2 2" xfId="5416" xr:uid="{00000000-0005-0000-0000-00006C180000}"/>
    <cellStyle name="쉼표 [0] 3 4 2 2 10 2 7 3" xfId="5417" xr:uid="{00000000-0005-0000-0000-00006D180000}"/>
    <cellStyle name="쉼표 [0] 3 4 2 2 10 2 8" xfId="5418" xr:uid="{00000000-0005-0000-0000-00006E180000}"/>
    <cellStyle name="쉼표 [0] 3 4 2 2 10 2 8 2" xfId="5419" xr:uid="{00000000-0005-0000-0000-00006F180000}"/>
    <cellStyle name="쉼표 [0] 3 4 2 2 10 2 9" xfId="5420" xr:uid="{00000000-0005-0000-0000-000070180000}"/>
    <cellStyle name="쉼표 [0] 3 4 2 2 10 3" xfId="5421" xr:uid="{00000000-0005-0000-0000-000071180000}"/>
    <cellStyle name="쉼표 [0] 3 4 2 2 10 3 2" xfId="5422" xr:uid="{00000000-0005-0000-0000-000072180000}"/>
    <cellStyle name="쉼표 [0] 3 4 2 2 10 3 2 2" xfId="5423" xr:uid="{00000000-0005-0000-0000-000073180000}"/>
    <cellStyle name="쉼표 [0] 3 4 2 2 10 3 2 2 2" xfId="5424" xr:uid="{00000000-0005-0000-0000-000074180000}"/>
    <cellStyle name="쉼표 [0] 3 4 2 2 10 3 2 3" xfId="5425" xr:uid="{00000000-0005-0000-0000-000075180000}"/>
    <cellStyle name="쉼표 [0] 3 4 2 2 10 3 3" xfId="5426" xr:uid="{00000000-0005-0000-0000-000076180000}"/>
    <cellStyle name="쉼표 [0] 3 4 2 2 10 3 3 2" xfId="5427" xr:uid="{00000000-0005-0000-0000-000077180000}"/>
    <cellStyle name="쉼표 [0] 3 4 2 2 10 3 3 2 2" xfId="5428" xr:uid="{00000000-0005-0000-0000-000078180000}"/>
    <cellStyle name="쉼표 [0] 3 4 2 2 10 3 3 3" xfId="5429" xr:uid="{00000000-0005-0000-0000-000079180000}"/>
    <cellStyle name="쉼표 [0] 3 4 2 2 10 3 4" xfId="5430" xr:uid="{00000000-0005-0000-0000-00007A180000}"/>
    <cellStyle name="쉼표 [0] 3 4 2 2 10 3 4 2" xfId="5431" xr:uid="{00000000-0005-0000-0000-00007B180000}"/>
    <cellStyle name="쉼표 [0] 3 4 2 2 10 3 4 2 2" xfId="5432" xr:uid="{00000000-0005-0000-0000-00007C180000}"/>
    <cellStyle name="쉼표 [0] 3 4 2 2 10 3 4 3" xfId="5433" xr:uid="{00000000-0005-0000-0000-00007D180000}"/>
    <cellStyle name="쉼표 [0] 3 4 2 2 10 3 5" xfId="5434" xr:uid="{00000000-0005-0000-0000-00007E180000}"/>
    <cellStyle name="쉼표 [0] 3 4 2 2 10 3 5 2" xfId="5435" xr:uid="{00000000-0005-0000-0000-00007F180000}"/>
    <cellStyle name="쉼표 [0] 3 4 2 2 10 3 6" xfId="5436" xr:uid="{00000000-0005-0000-0000-000080180000}"/>
    <cellStyle name="쉼표 [0] 3 4 2 2 10 4" xfId="5437" xr:uid="{00000000-0005-0000-0000-000081180000}"/>
    <cellStyle name="쉼표 [0] 3 4 2 2 10 4 2" xfId="5438" xr:uid="{00000000-0005-0000-0000-000082180000}"/>
    <cellStyle name="쉼표 [0] 3 4 2 2 10 4 2 2" xfId="5439" xr:uid="{00000000-0005-0000-0000-000083180000}"/>
    <cellStyle name="쉼표 [0] 3 4 2 2 10 4 2 2 2" xfId="5440" xr:uid="{00000000-0005-0000-0000-000084180000}"/>
    <cellStyle name="쉼표 [0] 3 4 2 2 10 4 2 3" xfId="5441" xr:uid="{00000000-0005-0000-0000-000085180000}"/>
    <cellStyle name="쉼표 [0] 3 4 2 2 10 4 3" xfId="5442" xr:uid="{00000000-0005-0000-0000-000086180000}"/>
    <cellStyle name="쉼표 [0] 3 4 2 2 10 4 3 2" xfId="5443" xr:uid="{00000000-0005-0000-0000-000087180000}"/>
    <cellStyle name="쉼표 [0] 3 4 2 2 10 4 3 2 2" xfId="5444" xr:uid="{00000000-0005-0000-0000-000088180000}"/>
    <cellStyle name="쉼표 [0] 3 4 2 2 10 4 3 3" xfId="5445" xr:uid="{00000000-0005-0000-0000-000089180000}"/>
    <cellStyle name="쉼표 [0] 3 4 2 2 10 4 4" xfId="5446" xr:uid="{00000000-0005-0000-0000-00008A180000}"/>
    <cellStyle name="쉼표 [0] 3 4 2 2 10 4 4 2" xfId="5447" xr:uid="{00000000-0005-0000-0000-00008B180000}"/>
    <cellStyle name="쉼표 [0] 3 4 2 2 10 4 4 2 2" xfId="5448" xr:uid="{00000000-0005-0000-0000-00008C180000}"/>
    <cellStyle name="쉼표 [0] 3 4 2 2 10 4 4 3" xfId="5449" xr:uid="{00000000-0005-0000-0000-00008D180000}"/>
    <cellStyle name="쉼표 [0] 3 4 2 2 10 4 5" xfId="5450" xr:uid="{00000000-0005-0000-0000-00008E180000}"/>
    <cellStyle name="쉼표 [0] 3 4 2 2 10 4 5 2" xfId="5451" xr:uid="{00000000-0005-0000-0000-00008F180000}"/>
    <cellStyle name="쉼표 [0] 3 4 2 2 10 4 6" xfId="5452" xr:uid="{00000000-0005-0000-0000-000090180000}"/>
    <cellStyle name="쉼표 [0] 3 4 2 2 10 5" xfId="5453" xr:uid="{00000000-0005-0000-0000-000091180000}"/>
    <cellStyle name="쉼표 [0] 3 4 2 2 10 5 2" xfId="5454" xr:uid="{00000000-0005-0000-0000-000092180000}"/>
    <cellStyle name="쉼표 [0] 3 4 2 2 10 5 2 2" xfId="5455" xr:uid="{00000000-0005-0000-0000-000093180000}"/>
    <cellStyle name="쉼표 [0] 3 4 2 2 10 5 2 2 2" xfId="5456" xr:uid="{00000000-0005-0000-0000-000094180000}"/>
    <cellStyle name="쉼표 [0] 3 4 2 2 10 5 2 3" xfId="5457" xr:uid="{00000000-0005-0000-0000-000095180000}"/>
    <cellStyle name="쉼표 [0] 3 4 2 2 10 5 3" xfId="5458" xr:uid="{00000000-0005-0000-0000-000096180000}"/>
    <cellStyle name="쉼표 [0] 3 4 2 2 10 5 3 2" xfId="5459" xr:uid="{00000000-0005-0000-0000-000097180000}"/>
    <cellStyle name="쉼표 [0] 3 4 2 2 10 5 3 2 2" xfId="5460" xr:uid="{00000000-0005-0000-0000-000098180000}"/>
    <cellStyle name="쉼표 [0] 3 4 2 2 10 5 3 3" xfId="5461" xr:uid="{00000000-0005-0000-0000-000099180000}"/>
    <cellStyle name="쉼표 [0] 3 4 2 2 10 5 4" xfId="5462" xr:uid="{00000000-0005-0000-0000-00009A180000}"/>
    <cellStyle name="쉼표 [0] 3 4 2 2 10 5 4 2" xfId="5463" xr:uid="{00000000-0005-0000-0000-00009B180000}"/>
    <cellStyle name="쉼표 [0] 3 4 2 2 10 5 4 2 2" xfId="5464" xr:uid="{00000000-0005-0000-0000-00009C180000}"/>
    <cellStyle name="쉼표 [0] 3 4 2 2 10 5 4 3" xfId="5465" xr:uid="{00000000-0005-0000-0000-00009D180000}"/>
    <cellStyle name="쉼표 [0] 3 4 2 2 10 5 5" xfId="5466" xr:uid="{00000000-0005-0000-0000-00009E180000}"/>
    <cellStyle name="쉼표 [0] 3 4 2 2 10 5 5 2" xfId="5467" xr:uid="{00000000-0005-0000-0000-00009F180000}"/>
    <cellStyle name="쉼표 [0] 3 4 2 2 10 5 6" xfId="5468" xr:uid="{00000000-0005-0000-0000-0000A0180000}"/>
    <cellStyle name="쉼표 [0] 3 4 2 2 10 6" xfId="5469" xr:uid="{00000000-0005-0000-0000-0000A1180000}"/>
    <cellStyle name="쉼표 [0] 3 4 2 2 10 6 2" xfId="5470" xr:uid="{00000000-0005-0000-0000-0000A2180000}"/>
    <cellStyle name="쉼표 [0] 3 4 2 2 10 6 2 2" xfId="5471" xr:uid="{00000000-0005-0000-0000-0000A3180000}"/>
    <cellStyle name="쉼표 [0] 3 4 2 2 10 6 3" xfId="5472" xr:uid="{00000000-0005-0000-0000-0000A4180000}"/>
    <cellStyle name="쉼표 [0] 3 4 2 2 10 7" xfId="5473" xr:uid="{00000000-0005-0000-0000-0000A5180000}"/>
    <cellStyle name="쉼표 [0] 3 4 2 2 10 7 2" xfId="5474" xr:uid="{00000000-0005-0000-0000-0000A6180000}"/>
    <cellStyle name="쉼표 [0] 3 4 2 2 10 7 2 2" xfId="5475" xr:uid="{00000000-0005-0000-0000-0000A7180000}"/>
    <cellStyle name="쉼표 [0] 3 4 2 2 10 7 3" xfId="5476" xr:uid="{00000000-0005-0000-0000-0000A8180000}"/>
    <cellStyle name="쉼표 [0] 3 4 2 2 10 8" xfId="5477" xr:uid="{00000000-0005-0000-0000-0000A9180000}"/>
    <cellStyle name="쉼표 [0] 3 4 2 2 10 8 2" xfId="5478" xr:uid="{00000000-0005-0000-0000-0000AA180000}"/>
    <cellStyle name="쉼표 [0] 3 4 2 2 10 8 2 2" xfId="5479" xr:uid="{00000000-0005-0000-0000-0000AB180000}"/>
    <cellStyle name="쉼표 [0] 3 4 2 2 10 8 3" xfId="5480" xr:uid="{00000000-0005-0000-0000-0000AC180000}"/>
    <cellStyle name="쉼표 [0] 3 4 2 2 10 9" xfId="5481" xr:uid="{00000000-0005-0000-0000-0000AD180000}"/>
    <cellStyle name="쉼표 [0] 3 4 2 2 10 9 2" xfId="5482" xr:uid="{00000000-0005-0000-0000-0000AE180000}"/>
    <cellStyle name="쉼표 [0] 3 4 2 2 11" xfId="5483" xr:uid="{00000000-0005-0000-0000-0000AF180000}"/>
    <cellStyle name="쉼표 [0] 3 4 2 2 11 10" xfId="5484" xr:uid="{00000000-0005-0000-0000-0000B0180000}"/>
    <cellStyle name="쉼표 [0] 3 4 2 2 11 2" xfId="5485" xr:uid="{00000000-0005-0000-0000-0000B1180000}"/>
    <cellStyle name="쉼표 [0] 3 4 2 2 11 2 2" xfId="5486" xr:uid="{00000000-0005-0000-0000-0000B2180000}"/>
    <cellStyle name="쉼표 [0] 3 4 2 2 11 2 2 2" xfId="5487" xr:uid="{00000000-0005-0000-0000-0000B3180000}"/>
    <cellStyle name="쉼표 [0] 3 4 2 2 11 2 2 2 2" xfId="5488" xr:uid="{00000000-0005-0000-0000-0000B4180000}"/>
    <cellStyle name="쉼표 [0] 3 4 2 2 11 2 2 2 2 2" xfId="5489" xr:uid="{00000000-0005-0000-0000-0000B5180000}"/>
    <cellStyle name="쉼표 [0] 3 4 2 2 11 2 2 2 3" xfId="5490" xr:uid="{00000000-0005-0000-0000-0000B6180000}"/>
    <cellStyle name="쉼표 [0] 3 4 2 2 11 2 2 3" xfId="5491" xr:uid="{00000000-0005-0000-0000-0000B7180000}"/>
    <cellStyle name="쉼표 [0] 3 4 2 2 11 2 2 3 2" xfId="5492" xr:uid="{00000000-0005-0000-0000-0000B8180000}"/>
    <cellStyle name="쉼표 [0] 3 4 2 2 11 2 2 3 2 2" xfId="5493" xr:uid="{00000000-0005-0000-0000-0000B9180000}"/>
    <cellStyle name="쉼표 [0] 3 4 2 2 11 2 2 3 3" xfId="5494" xr:uid="{00000000-0005-0000-0000-0000BA180000}"/>
    <cellStyle name="쉼표 [0] 3 4 2 2 11 2 2 4" xfId="5495" xr:uid="{00000000-0005-0000-0000-0000BB180000}"/>
    <cellStyle name="쉼표 [0] 3 4 2 2 11 2 2 4 2" xfId="5496" xr:uid="{00000000-0005-0000-0000-0000BC180000}"/>
    <cellStyle name="쉼표 [0] 3 4 2 2 11 2 2 4 2 2" xfId="5497" xr:uid="{00000000-0005-0000-0000-0000BD180000}"/>
    <cellStyle name="쉼표 [0] 3 4 2 2 11 2 2 4 3" xfId="5498" xr:uid="{00000000-0005-0000-0000-0000BE180000}"/>
    <cellStyle name="쉼표 [0] 3 4 2 2 11 2 2 5" xfId="5499" xr:uid="{00000000-0005-0000-0000-0000BF180000}"/>
    <cellStyle name="쉼표 [0] 3 4 2 2 11 2 2 5 2" xfId="5500" xr:uid="{00000000-0005-0000-0000-0000C0180000}"/>
    <cellStyle name="쉼표 [0] 3 4 2 2 11 2 2 6" xfId="5501" xr:uid="{00000000-0005-0000-0000-0000C1180000}"/>
    <cellStyle name="쉼표 [0] 3 4 2 2 11 2 3" xfId="5502" xr:uid="{00000000-0005-0000-0000-0000C2180000}"/>
    <cellStyle name="쉼표 [0] 3 4 2 2 11 2 3 2" xfId="5503" xr:uid="{00000000-0005-0000-0000-0000C3180000}"/>
    <cellStyle name="쉼표 [0] 3 4 2 2 11 2 3 2 2" xfId="5504" xr:uid="{00000000-0005-0000-0000-0000C4180000}"/>
    <cellStyle name="쉼표 [0] 3 4 2 2 11 2 3 2 2 2" xfId="5505" xr:uid="{00000000-0005-0000-0000-0000C5180000}"/>
    <cellStyle name="쉼표 [0] 3 4 2 2 11 2 3 2 3" xfId="5506" xr:uid="{00000000-0005-0000-0000-0000C6180000}"/>
    <cellStyle name="쉼표 [0] 3 4 2 2 11 2 3 3" xfId="5507" xr:uid="{00000000-0005-0000-0000-0000C7180000}"/>
    <cellStyle name="쉼표 [0] 3 4 2 2 11 2 3 3 2" xfId="5508" xr:uid="{00000000-0005-0000-0000-0000C8180000}"/>
    <cellStyle name="쉼표 [0] 3 4 2 2 11 2 3 3 2 2" xfId="5509" xr:uid="{00000000-0005-0000-0000-0000C9180000}"/>
    <cellStyle name="쉼표 [0] 3 4 2 2 11 2 3 3 3" xfId="5510" xr:uid="{00000000-0005-0000-0000-0000CA180000}"/>
    <cellStyle name="쉼표 [0] 3 4 2 2 11 2 3 4" xfId="5511" xr:uid="{00000000-0005-0000-0000-0000CB180000}"/>
    <cellStyle name="쉼표 [0] 3 4 2 2 11 2 3 4 2" xfId="5512" xr:uid="{00000000-0005-0000-0000-0000CC180000}"/>
    <cellStyle name="쉼표 [0] 3 4 2 2 11 2 3 4 2 2" xfId="5513" xr:uid="{00000000-0005-0000-0000-0000CD180000}"/>
    <cellStyle name="쉼표 [0] 3 4 2 2 11 2 3 4 3" xfId="5514" xr:uid="{00000000-0005-0000-0000-0000CE180000}"/>
    <cellStyle name="쉼표 [0] 3 4 2 2 11 2 3 5" xfId="5515" xr:uid="{00000000-0005-0000-0000-0000CF180000}"/>
    <cellStyle name="쉼표 [0] 3 4 2 2 11 2 3 5 2" xfId="5516" xr:uid="{00000000-0005-0000-0000-0000D0180000}"/>
    <cellStyle name="쉼표 [0] 3 4 2 2 11 2 3 6" xfId="5517" xr:uid="{00000000-0005-0000-0000-0000D1180000}"/>
    <cellStyle name="쉼표 [0] 3 4 2 2 11 2 4" xfId="5518" xr:uid="{00000000-0005-0000-0000-0000D2180000}"/>
    <cellStyle name="쉼표 [0] 3 4 2 2 11 2 4 2" xfId="5519" xr:uid="{00000000-0005-0000-0000-0000D3180000}"/>
    <cellStyle name="쉼표 [0] 3 4 2 2 11 2 4 2 2" xfId="5520" xr:uid="{00000000-0005-0000-0000-0000D4180000}"/>
    <cellStyle name="쉼표 [0] 3 4 2 2 11 2 4 2 2 2" xfId="5521" xr:uid="{00000000-0005-0000-0000-0000D5180000}"/>
    <cellStyle name="쉼표 [0] 3 4 2 2 11 2 4 2 3" xfId="5522" xr:uid="{00000000-0005-0000-0000-0000D6180000}"/>
    <cellStyle name="쉼표 [0] 3 4 2 2 11 2 4 3" xfId="5523" xr:uid="{00000000-0005-0000-0000-0000D7180000}"/>
    <cellStyle name="쉼표 [0] 3 4 2 2 11 2 4 3 2" xfId="5524" xr:uid="{00000000-0005-0000-0000-0000D8180000}"/>
    <cellStyle name="쉼표 [0] 3 4 2 2 11 2 4 3 2 2" xfId="5525" xr:uid="{00000000-0005-0000-0000-0000D9180000}"/>
    <cellStyle name="쉼표 [0] 3 4 2 2 11 2 4 3 3" xfId="5526" xr:uid="{00000000-0005-0000-0000-0000DA180000}"/>
    <cellStyle name="쉼표 [0] 3 4 2 2 11 2 4 4" xfId="5527" xr:uid="{00000000-0005-0000-0000-0000DB180000}"/>
    <cellStyle name="쉼표 [0] 3 4 2 2 11 2 4 4 2" xfId="5528" xr:uid="{00000000-0005-0000-0000-0000DC180000}"/>
    <cellStyle name="쉼표 [0] 3 4 2 2 11 2 4 4 2 2" xfId="5529" xr:uid="{00000000-0005-0000-0000-0000DD180000}"/>
    <cellStyle name="쉼표 [0] 3 4 2 2 11 2 4 4 3" xfId="5530" xr:uid="{00000000-0005-0000-0000-0000DE180000}"/>
    <cellStyle name="쉼표 [0] 3 4 2 2 11 2 4 5" xfId="5531" xr:uid="{00000000-0005-0000-0000-0000DF180000}"/>
    <cellStyle name="쉼표 [0] 3 4 2 2 11 2 4 5 2" xfId="5532" xr:uid="{00000000-0005-0000-0000-0000E0180000}"/>
    <cellStyle name="쉼표 [0] 3 4 2 2 11 2 4 6" xfId="5533" xr:uid="{00000000-0005-0000-0000-0000E1180000}"/>
    <cellStyle name="쉼표 [0] 3 4 2 2 11 2 5" xfId="5534" xr:uid="{00000000-0005-0000-0000-0000E2180000}"/>
    <cellStyle name="쉼표 [0] 3 4 2 2 11 2 5 2" xfId="5535" xr:uid="{00000000-0005-0000-0000-0000E3180000}"/>
    <cellStyle name="쉼표 [0] 3 4 2 2 11 2 5 2 2" xfId="5536" xr:uid="{00000000-0005-0000-0000-0000E4180000}"/>
    <cellStyle name="쉼표 [0] 3 4 2 2 11 2 5 3" xfId="5537" xr:uid="{00000000-0005-0000-0000-0000E5180000}"/>
    <cellStyle name="쉼표 [0] 3 4 2 2 11 2 6" xfId="5538" xr:uid="{00000000-0005-0000-0000-0000E6180000}"/>
    <cellStyle name="쉼표 [0] 3 4 2 2 11 2 6 2" xfId="5539" xr:uid="{00000000-0005-0000-0000-0000E7180000}"/>
    <cellStyle name="쉼표 [0] 3 4 2 2 11 2 6 2 2" xfId="5540" xr:uid="{00000000-0005-0000-0000-0000E8180000}"/>
    <cellStyle name="쉼표 [0] 3 4 2 2 11 2 6 3" xfId="5541" xr:uid="{00000000-0005-0000-0000-0000E9180000}"/>
    <cellStyle name="쉼표 [0] 3 4 2 2 11 2 7" xfId="5542" xr:uid="{00000000-0005-0000-0000-0000EA180000}"/>
    <cellStyle name="쉼표 [0] 3 4 2 2 11 2 7 2" xfId="5543" xr:uid="{00000000-0005-0000-0000-0000EB180000}"/>
    <cellStyle name="쉼표 [0] 3 4 2 2 11 2 7 2 2" xfId="5544" xr:uid="{00000000-0005-0000-0000-0000EC180000}"/>
    <cellStyle name="쉼표 [0] 3 4 2 2 11 2 7 3" xfId="5545" xr:uid="{00000000-0005-0000-0000-0000ED180000}"/>
    <cellStyle name="쉼표 [0] 3 4 2 2 11 2 8" xfId="5546" xr:uid="{00000000-0005-0000-0000-0000EE180000}"/>
    <cellStyle name="쉼표 [0] 3 4 2 2 11 2 8 2" xfId="5547" xr:uid="{00000000-0005-0000-0000-0000EF180000}"/>
    <cellStyle name="쉼표 [0] 3 4 2 2 11 2 9" xfId="5548" xr:uid="{00000000-0005-0000-0000-0000F0180000}"/>
    <cellStyle name="쉼표 [0] 3 4 2 2 11 3" xfId="5549" xr:uid="{00000000-0005-0000-0000-0000F1180000}"/>
    <cellStyle name="쉼표 [0] 3 4 2 2 11 3 2" xfId="5550" xr:uid="{00000000-0005-0000-0000-0000F2180000}"/>
    <cellStyle name="쉼표 [0] 3 4 2 2 11 3 2 2" xfId="5551" xr:uid="{00000000-0005-0000-0000-0000F3180000}"/>
    <cellStyle name="쉼표 [0] 3 4 2 2 11 3 2 2 2" xfId="5552" xr:uid="{00000000-0005-0000-0000-0000F4180000}"/>
    <cellStyle name="쉼표 [0] 3 4 2 2 11 3 2 3" xfId="5553" xr:uid="{00000000-0005-0000-0000-0000F5180000}"/>
    <cellStyle name="쉼표 [0] 3 4 2 2 11 3 3" xfId="5554" xr:uid="{00000000-0005-0000-0000-0000F6180000}"/>
    <cellStyle name="쉼표 [0] 3 4 2 2 11 3 3 2" xfId="5555" xr:uid="{00000000-0005-0000-0000-0000F7180000}"/>
    <cellStyle name="쉼표 [0] 3 4 2 2 11 3 3 2 2" xfId="5556" xr:uid="{00000000-0005-0000-0000-0000F8180000}"/>
    <cellStyle name="쉼표 [0] 3 4 2 2 11 3 3 3" xfId="5557" xr:uid="{00000000-0005-0000-0000-0000F9180000}"/>
    <cellStyle name="쉼표 [0] 3 4 2 2 11 3 4" xfId="5558" xr:uid="{00000000-0005-0000-0000-0000FA180000}"/>
    <cellStyle name="쉼표 [0] 3 4 2 2 11 3 4 2" xfId="5559" xr:uid="{00000000-0005-0000-0000-0000FB180000}"/>
    <cellStyle name="쉼표 [0] 3 4 2 2 11 3 4 2 2" xfId="5560" xr:uid="{00000000-0005-0000-0000-0000FC180000}"/>
    <cellStyle name="쉼표 [0] 3 4 2 2 11 3 4 3" xfId="5561" xr:uid="{00000000-0005-0000-0000-0000FD180000}"/>
    <cellStyle name="쉼표 [0] 3 4 2 2 11 3 5" xfId="5562" xr:uid="{00000000-0005-0000-0000-0000FE180000}"/>
    <cellStyle name="쉼표 [0] 3 4 2 2 11 3 5 2" xfId="5563" xr:uid="{00000000-0005-0000-0000-0000FF180000}"/>
    <cellStyle name="쉼표 [0] 3 4 2 2 11 3 6" xfId="5564" xr:uid="{00000000-0005-0000-0000-000000190000}"/>
    <cellStyle name="쉼표 [0] 3 4 2 2 11 4" xfId="5565" xr:uid="{00000000-0005-0000-0000-000001190000}"/>
    <cellStyle name="쉼표 [0] 3 4 2 2 11 4 2" xfId="5566" xr:uid="{00000000-0005-0000-0000-000002190000}"/>
    <cellStyle name="쉼표 [0] 3 4 2 2 11 4 2 2" xfId="5567" xr:uid="{00000000-0005-0000-0000-000003190000}"/>
    <cellStyle name="쉼표 [0] 3 4 2 2 11 4 2 2 2" xfId="5568" xr:uid="{00000000-0005-0000-0000-000004190000}"/>
    <cellStyle name="쉼표 [0] 3 4 2 2 11 4 2 3" xfId="5569" xr:uid="{00000000-0005-0000-0000-000005190000}"/>
    <cellStyle name="쉼표 [0] 3 4 2 2 11 4 3" xfId="5570" xr:uid="{00000000-0005-0000-0000-000006190000}"/>
    <cellStyle name="쉼표 [0] 3 4 2 2 11 4 3 2" xfId="5571" xr:uid="{00000000-0005-0000-0000-000007190000}"/>
    <cellStyle name="쉼표 [0] 3 4 2 2 11 4 3 2 2" xfId="5572" xr:uid="{00000000-0005-0000-0000-000008190000}"/>
    <cellStyle name="쉼표 [0] 3 4 2 2 11 4 3 3" xfId="5573" xr:uid="{00000000-0005-0000-0000-000009190000}"/>
    <cellStyle name="쉼표 [0] 3 4 2 2 11 4 4" xfId="5574" xr:uid="{00000000-0005-0000-0000-00000A190000}"/>
    <cellStyle name="쉼표 [0] 3 4 2 2 11 4 4 2" xfId="5575" xr:uid="{00000000-0005-0000-0000-00000B190000}"/>
    <cellStyle name="쉼표 [0] 3 4 2 2 11 4 4 2 2" xfId="5576" xr:uid="{00000000-0005-0000-0000-00000C190000}"/>
    <cellStyle name="쉼표 [0] 3 4 2 2 11 4 4 3" xfId="5577" xr:uid="{00000000-0005-0000-0000-00000D190000}"/>
    <cellStyle name="쉼표 [0] 3 4 2 2 11 4 5" xfId="5578" xr:uid="{00000000-0005-0000-0000-00000E190000}"/>
    <cellStyle name="쉼표 [0] 3 4 2 2 11 4 5 2" xfId="5579" xr:uid="{00000000-0005-0000-0000-00000F190000}"/>
    <cellStyle name="쉼표 [0] 3 4 2 2 11 4 6" xfId="5580" xr:uid="{00000000-0005-0000-0000-000010190000}"/>
    <cellStyle name="쉼표 [0] 3 4 2 2 11 5" xfId="5581" xr:uid="{00000000-0005-0000-0000-000011190000}"/>
    <cellStyle name="쉼표 [0] 3 4 2 2 11 5 2" xfId="5582" xr:uid="{00000000-0005-0000-0000-000012190000}"/>
    <cellStyle name="쉼표 [0] 3 4 2 2 11 5 2 2" xfId="5583" xr:uid="{00000000-0005-0000-0000-000013190000}"/>
    <cellStyle name="쉼표 [0] 3 4 2 2 11 5 2 2 2" xfId="5584" xr:uid="{00000000-0005-0000-0000-000014190000}"/>
    <cellStyle name="쉼표 [0] 3 4 2 2 11 5 2 3" xfId="5585" xr:uid="{00000000-0005-0000-0000-000015190000}"/>
    <cellStyle name="쉼표 [0] 3 4 2 2 11 5 3" xfId="5586" xr:uid="{00000000-0005-0000-0000-000016190000}"/>
    <cellStyle name="쉼표 [0] 3 4 2 2 11 5 3 2" xfId="5587" xr:uid="{00000000-0005-0000-0000-000017190000}"/>
    <cellStyle name="쉼표 [0] 3 4 2 2 11 5 3 2 2" xfId="5588" xr:uid="{00000000-0005-0000-0000-000018190000}"/>
    <cellStyle name="쉼표 [0] 3 4 2 2 11 5 3 3" xfId="5589" xr:uid="{00000000-0005-0000-0000-000019190000}"/>
    <cellStyle name="쉼표 [0] 3 4 2 2 11 5 4" xfId="5590" xr:uid="{00000000-0005-0000-0000-00001A190000}"/>
    <cellStyle name="쉼표 [0] 3 4 2 2 11 5 4 2" xfId="5591" xr:uid="{00000000-0005-0000-0000-00001B190000}"/>
    <cellStyle name="쉼표 [0] 3 4 2 2 11 5 4 2 2" xfId="5592" xr:uid="{00000000-0005-0000-0000-00001C190000}"/>
    <cellStyle name="쉼표 [0] 3 4 2 2 11 5 4 3" xfId="5593" xr:uid="{00000000-0005-0000-0000-00001D190000}"/>
    <cellStyle name="쉼표 [0] 3 4 2 2 11 5 5" xfId="5594" xr:uid="{00000000-0005-0000-0000-00001E190000}"/>
    <cellStyle name="쉼표 [0] 3 4 2 2 11 5 5 2" xfId="5595" xr:uid="{00000000-0005-0000-0000-00001F190000}"/>
    <cellStyle name="쉼표 [0] 3 4 2 2 11 5 6" xfId="5596" xr:uid="{00000000-0005-0000-0000-000020190000}"/>
    <cellStyle name="쉼표 [0] 3 4 2 2 11 6" xfId="5597" xr:uid="{00000000-0005-0000-0000-000021190000}"/>
    <cellStyle name="쉼표 [0] 3 4 2 2 11 6 2" xfId="5598" xr:uid="{00000000-0005-0000-0000-000022190000}"/>
    <cellStyle name="쉼표 [0] 3 4 2 2 11 6 2 2" xfId="5599" xr:uid="{00000000-0005-0000-0000-000023190000}"/>
    <cellStyle name="쉼표 [0] 3 4 2 2 11 6 3" xfId="5600" xr:uid="{00000000-0005-0000-0000-000024190000}"/>
    <cellStyle name="쉼표 [0] 3 4 2 2 11 7" xfId="5601" xr:uid="{00000000-0005-0000-0000-000025190000}"/>
    <cellStyle name="쉼표 [0] 3 4 2 2 11 7 2" xfId="5602" xr:uid="{00000000-0005-0000-0000-000026190000}"/>
    <cellStyle name="쉼표 [0] 3 4 2 2 11 7 2 2" xfId="5603" xr:uid="{00000000-0005-0000-0000-000027190000}"/>
    <cellStyle name="쉼표 [0] 3 4 2 2 11 7 3" xfId="5604" xr:uid="{00000000-0005-0000-0000-000028190000}"/>
    <cellStyle name="쉼표 [0] 3 4 2 2 11 8" xfId="5605" xr:uid="{00000000-0005-0000-0000-000029190000}"/>
    <cellStyle name="쉼표 [0] 3 4 2 2 11 8 2" xfId="5606" xr:uid="{00000000-0005-0000-0000-00002A190000}"/>
    <cellStyle name="쉼표 [0] 3 4 2 2 11 8 2 2" xfId="5607" xr:uid="{00000000-0005-0000-0000-00002B190000}"/>
    <cellStyle name="쉼표 [0] 3 4 2 2 11 8 3" xfId="5608" xr:uid="{00000000-0005-0000-0000-00002C190000}"/>
    <cellStyle name="쉼표 [0] 3 4 2 2 11 9" xfId="5609" xr:uid="{00000000-0005-0000-0000-00002D190000}"/>
    <cellStyle name="쉼표 [0] 3 4 2 2 11 9 2" xfId="5610" xr:uid="{00000000-0005-0000-0000-00002E190000}"/>
    <cellStyle name="쉼표 [0] 3 4 2 2 12" xfId="5611" xr:uid="{00000000-0005-0000-0000-00002F190000}"/>
    <cellStyle name="쉼표 [0] 3 4 2 2 12 10" xfId="5612" xr:uid="{00000000-0005-0000-0000-000030190000}"/>
    <cellStyle name="쉼표 [0] 3 4 2 2 12 2" xfId="5613" xr:uid="{00000000-0005-0000-0000-000031190000}"/>
    <cellStyle name="쉼표 [0] 3 4 2 2 12 2 2" xfId="5614" xr:uid="{00000000-0005-0000-0000-000032190000}"/>
    <cellStyle name="쉼표 [0] 3 4 2 2 12 2 2 2" xfId="5615" xr:uid="{00000000-0005-0000-0000-000033190000}"/>
    <cellStyle name="쉼표 [0] 3 4 2 2 12 2 2 2 2" xfId="5616" xr:uid="{00000000-0005-0000-0000-000034190000}"/>
    <cellStyle name="쉼표 [0] 3 4 2 2 12 2 2 2 2 2" xfId="5617" xr:uid="{00000000-0005-0000-0000-000035190000}"/>
    <cellStyle name="쉼표 [0] 3 4 2 2 12 2 2 2 3" xfId="5618" xr:uid="{00000000-0005-0000-0000-000036190000}"/>
    <cellStyle name="쉼표 [0] 3 4 2 2 12 2 2 3" xfId="5619" xr:uid="{00000000-0005-0000-0000-000037190000}"/>
    <cellStyle name="쉼표 [0] 3 4 2 2 12 2 2 3 2" xfId="5620" xr:uid="{00000000-0005-0000-0000-000038190000}"/>
    <cellStyle name="쉼표 [0] 3 4 2 2 12 2 2 3 2 2" xfId="5621" xr:uid="{00000000-0005-0000-0000-000039190000}"/>
    <cellStyle name="쉼표 [0] 3 4 2 2 12 2 2 3 3" xfId="5622" xr:uid="{00000000-0005-0000-0000-00003A190000}"/>
    <cellStyle name="쉼표 [0] 3 4 2 2 12 2 2 4" xfId="5623" xr:uid="{00000000-0005-0000-0000-00003B190000}"/>
    <cellStyle name="쉼표 [0] 3 4 2 2 12 2 2 4 2" xfId="5624" xr:uid="{00000000-0005-0000-0000-00003C190000}"/>
    <cellStyle name="쉼표 [0] 3 4 2 2 12 2 2 4 2 2" xfId="5625" xr:uid="{00000000-0005-0000-0000-00003D190000}"/>
    <cellStyle name="쉼표 [0] 3 4 2 2 12 2 2 4 3" xfId="5626" xr:uid="{00000000-0005-0000-0000-00003E190000}"/>
    <cellStyle name="쉼표 [0] 3 4 2 2 12 2 2 5" xfId="5627" xr:uid="{00000000-0005-0000-0000-00003F190000}"/>
    <cellStyle name="쉼표 [0] 3 4 2 2 12 2 2 5 2" xfId="5628" xr:uid="{00000000-0005-0000-0000-000040190000}"/>
    <cellStyle name="쉼표 [0] 3 4 2 2 12 2 2 6" xfId="5629" xr:uid="{00000000-0005-0000-0000-000041190000}"/>
    <cellStyle name="쉼표 [0] 3 4 2 2 12 2 3" xfId="5630" xr:uid="{00000000-0005-0000-0000-000042190000}"/>
    <cellStyle name="쉼표 [0] 3 4 2 2 12 2 3 2" xfId="5631" xr:uid="{00000000-0005-0000-0000-000043190000}"/>
    <cellStyle name="쉼표 [0] 3 4 2 2 12 2 3 2 2" xfId="5632" xr:uid="{00000000-0005-0000-0000-000044190000}"/>
    <cellStyle name="쉼표 [0] 3 4 2 2 12 2 3 2 2 2" xfId="5633" xr:uid="{00000000-0005-0000-0000-000045190000}"/>
    <cellStyle name="쉼표 [0] 3 4 2 2 12 2 3 2 3" xfId="5634" xr:uid="{00000000-0005-0000-0000-000046190000}"/>
    <cellStyle name="쉼표 [0] 3 4 2 2 12 2 3 3" xfId="5635" xr:uid="{00000000-0005-0000-0000-000047190000}"/>
    <cellStyle name="쉼표 [0] 3 4 2 2 12 2 3 3 2" xfId="5636" xr:uid="{00000000-0005-0000-0000-000048190000}"/>
    <cellStyle name="쉼표 [0] 3 4 2 2 12 2 3 3 2 2" xfId="5637" xr:uid="{00000000-0005-0000-0000-000049190000}"/>
    <cellStyle name="쉼표 [0] 3 4 2 2 12 2 3 3 3" xfId="5638" xr:uid="{00000000-0005-0000-0000-00004A190000}"/>
    <cellStyle name="쉼표 [0] 3 4 2 2 12 2 3 4" xfId="5639" xr:uid="{00000000-0005-0000-0000-00004B190000}"/>
    <cellStyle name="쉼표 [0] 3 4 2 2 12 2 3 4 2" xfId="5640" xr:uid="{00000000-0005-0000-0000-00004C190000}"/>
    <cellStyle name="쉼표 [0] 3 4 2 2 12 2 3 4 2 2" xfId="5641" xr:uid="{00000000-0005-0000-0000-00004D190000}"/>
    <cellStyle name="쉼표 [0] 3 4 2 2 12 2 3 4 3" xfId="5642" xr:uid="{00000000-0005-0000-0000-00004E190000}"/>
    <cellStyle name="쉼표 [0] 3 4 2 2 12 2 3 5" xfId="5643" xr:uid="{00000000-0005-0000-0000-00004F190000}"/>
    <cellStyle name="쉼표 [0] 3 4 2 2 12 2 3 5 2" xfId="5644" xr:uid="{00000000-0005-0000-0000-000050190000}"/>
    <cellStyle name="쉼표 [0] 3 4 2 2 12 2 3 6" xfId="5645" xr:uid="{00000000-0005-0000-0000-000051190000}"/>
    <cellStyle name="쉼표 [0] 3 4 2 2 12 2 4" xfId="5646" xr:uid="{00000000-0005-0000-0000-000052190000}"/>
    <cellStyle name="쉼표 [0] 3 4 2 2 12 2 4 2" xfId="5647" xr:uid="{00000000-0005-0000-0000-000053190000}"/>
    <cellStyle name="쉼표 [0] 3 4 2 2 12 2 4 2 2" xfId="5648" xr:uid="{00000000-0005-0000-0000-000054190000}"/>
    <cellStyle name="쉼표 [0] 3 4 2 2 12 2 4 2 2 2" xfId="5649" xr:uid="{00000000-0005-0000-0000-000055190000}"/>
    <cellStyle name="쉼표 [0] 3 4 2 2 12 2 4 2 3" xfId="5650" xr:uid="{00000000-0005-0000-0000-000056190000}"/>
    <cellStyle name="쉼표 [0] 3 4 2 2 12 2 4 3" xfId="5651" xr:uid="{00000000-0005-0000-0000-000057190000}"/>
    <cellStyle name="쉼표 [0] 3 4 2 2 12 2 4 3 2" xfId="5652" xr:uid="{00000000-0005-0000-0000-000058190000}"/>
    <cellStyle name="쉼표 [0] 3 4 2 2 12 2 4 3 2 2" xfId="5653" xr:uid="{00000000-0005-0000-0000-000059190000}"/>
    <cellStyle name="쉼표 [0] 3 4 2 2 12 2 4 3 3" xfId="5654" xr:uid="{00000000-0005-0000-0000-00005A190000}"/>
    <cellStyle name="쉼표 [0] 3 4 2 2 12 2 4 4" xfId="5655" xr:uid="{00000000-0005-0000-0000-00005B190000}"/>
    <cellStyle name="쉼표 [0] 3 4 2 2 12 2 4 4 2" xfId="5656" xr:uid="{00000000-0005-0000-0000-00005C190000}"/>
    <cellStyle name="쉼표 [0] 3 4 2 2 12 2 4 4 2 2" xfId="5657" xr:uid="{00000000-0005-0000-0000-00005D190000}"/>
    <cellStyle name="쉼표 [0] 3 4 2 2 12 2 4 4 3" xfId="5658" xr:uid="{00000000-0005-0000-0000-00005E190000}"/>
    <cellStyle name="쉼표 [0] 3 4 2 2 12 2 4 5" xfId="5659" xr:uid="{00000000-0005-0000-0000-00005F190000}"/>
    <cellStyle name="쉼표 [0] 3 4 2 2 12 2 4 5 2" xfId="5660" xr:uid="{00000000-0005-0000-0000-000060190000}"/>
    <cellStyle name="쉼표 [0] 3 4 2 2 12 2 4 6" xfId="5661" xr:uid="{00000000-0005-0000-0000-000061190000}"/>
    <cellStyle name="쉼표 [0] 3 4 2 2 12 2 5" xfId="5662" xr:uid="{00000000-0005-0000-0000-000062190000}"/>
    <cellStyle name="쉼표 [0] 3 4 2 2 12 2 5 2" xfId="5663" xr:uid="{00000000-0005-0000-0000-000063190000}"/>
    <cellStyle name="쉼표 [0] 3 4 2 2 12 2 5 2 2" xfId="5664" xr:uid="{00000000-0005-0000-0000-000064190000}"/>
    <cellStyle name="쉼표 [0] 3 4 2 2 12 2 5 3" xfId="5665" xr:uid="{00000000-0005-0000-0000-000065190000}"/>
    <cellStyle name="쉼표 [0] 3 4 2 2 12 2 6" xfId="5666" xr:uid="{00000000-0005-0000-0000-000066190000}"/>
    <cellStyle name="쉼표 [0] 3 4 2 2 12 2 6 2" xfId="5667" xr:uid="{00000000-0005-0000-0000-000067190000}"/>
    <cellStyle name="쉼표 [0] 3 4 2 2 12 2 6 2 2" xfId="5668" xr:uid="{00000000-0005-0000-0000-000068190000}"/>
    <cellStyle name="쉼표 [0] 3 4 2 2 12 2 6 3" xfId="5669" xr:uid="{00000000-0005-0000-0000-000069190000}"/>
    <cellStyle name="쉼표 [0] 3 4 2 2 12 2 7" xfId="5670" xr:uid="{00000000-0005-0000-0000-00006A190000}"/>
    <cellStyle name="쉼표 [0] 3 4 2 2 12 2 7 2" xfId="5671" xr:uid="{00000000-0005-0000-0000-00006B190000}"/>
    <cellStyle name="쉼표 [0] 3 4 2 2 12 2 7 2 2" xfId="5672" xr:uid="{00000000-0005-0000-0000-00006C190000}"/>
    <cellStyle name="쉼표 [0] 3 4 2 2 12 2 7 3" xfId="5673" xr:uid="{00000000-0005-0000-0000-00006D190000}"/>
    <cellStyle name="쉼표 [0] 3 4 2 2 12 2 8" xfId="5674" xr:uid="{00000000-0005-0000-0000-00006E190000}"/>
    <cellStyle name="쉼표 [0] 3 4 2 2 12 2 8 2" xfId="5675" xr:uid="{00000000-0005-0000-0000-00006F190000}"/>
    <cellStyle name="쉼표 [0] 3 4 2 2 12 2 9" xfId="5676" xr:uid="{00000000-0005-0000-0000-000070190000}"/>
    <cellStyle name="쉼표 [0] 3 4 2 2 12 3" xfId="5677" xr:uid="{00000000-0005-0000-0000-000071190000}"/>
    <cellStyle name="쉼표 [0] 3 4 2 2 12 3 2" xfId="5678" xr:uid="{00000000-0005-0000-0000-000072190000}"/>
    <cellStyle name="쉼표 [0] 3 4 2 2 12 3 2 2" xfId="5679" xr:uid="{00000000-0005-0000-0000-000073190000}"/>
    <cellStyle name="쉼표 [0] 3 4 2 2 12 3 2 2 2" xfId="5680" xr:uid="{00000000-0005-0000-0000-000074190000}"/>
    <cellStyle name="쉼표 [0] 3 4 2 2 12 3 2 3" xfId="5681" xr:uid="{00000000-0005-0000-0000-000075190000}"/>
    <cellStyle name="쉼표 [0] 3 4 2 2 12 3 3" xfId="5682" xr:uid="{00000000-0005-0000-0000-000076190000}"/>
    <cellStyle name="쉼표 [0] 3 4 2 2 12 3 3 2" xfId="5683" xr:uid="{00000000-0005-0000-0000-000077190000}"/>
    <cellStyle name="쉼표 [0] 3 4 2 2 12 3 3 2 2" xfId="5684" xr:uid="{00000000-0005-0000-0000-000078190000}"/>
    <cellStyle name="쉼표 [0] 3 4 2 2 12 3 3 3" xfId="5685" xr:uid="{00000000-0005-0000-0000-000079190000}"/>
    <cellStyle name="쉼표 [0] 3 4 2 2 12 3 4" xfId="5686" xr:uid="{00000000-0005-0000-0000-00007A190000}"/>
    <cellStyle name="쉼표 [0] 3 4 2 2 12 3 4 2" xfId="5687" xr:uid="{00000000-0005-0000-0000-00007B190000}"/>
    <cellStyle name="쉼표 [0] 3 4 2 2 12 3 4 2 2" xfId="5688" xr:uid="{00000000-0005-0000-0000-00007C190000}"/>
    <cellStyle name="쉼표 [0] 3 4 2 2 12 3 4 3" xfId="5689" xr:uid="{00000000-0005-0000-0000-00007D190000}"/>
    <cellStyle name="쉼표 [0] 3 4 2 2 12 3 5" xfId="5690" xr:uid="{00000000-0005-0000-0000-00007E190000}"/>
    <cellStyle name="쉼표 [0] 3 4 2 2 12 3 5 2" xfId="5691" xr:uid="{00000000-0005-0000-0000-00007F190000}"/>
    <cellStyle name="쉼표 [0] 3 4 2 2 12 3 6" xfId="5692" xr:uid="{00000000-0005-0000-0000-000080190000}"/>
    <cellStyle name="쉼표 [0] 3 4 2 2 12 4" xfId="5693" xr:uid="{00000000-0005-0000-0000-000081190000}"/>
    <cellStyle name="쉼표 [0] 3 4 2 2 12 4 2" xfId="5694" xr:uid="{00000000-0005-0000-0000-000082190000}"/>
    <cellStyle name="쉼표 [0] 3 4 2 2 12 4 2 2" xfId="5695" xr:uid="{00000000-0005-0000-0000-000083190000}"/>
    <cellStyle name="쉼표 [0] 3 4 2 2 12 4 2 2 2" xfId="5696" xr:uid="{00000000-0005-0000-0000-000084190000}"/>
    <cellStyle name="쉼표 [0] 3 4 2 2 12 4 2 3" xfId="5697" xr:uid="{00000000-0005-0000-0000-000085190000}"/>
    <cellStyle name="쉼표 [0] 3 4 2 2 12 4 3" xfId="5698" xr:uid="{00000000-0005-0000-0000-000086190000}"/>
    <cellStyle name="쉼표 [0] 3 4 2 2 12 4 3 2" xfId="5699" xr:uid="{00000000-0005-0000-0000-000087190000}"/>
    <cellStyle name="쉼표 [0] 3 4 2 2 12 4 3 2 2" xfId="5700" xr:uid="{00000000-0005-0000-0000-000088190000}"/>
    <cellStyle name="쉼표 [0] 3 4 2 2 12 4 3 3" xfId="5701" xr:uid="{00000000-0005-0000-0000-000089190000}"/>
    <cellStyle name="쉼표 [0] 3 4 2 2 12 4 4" xfId="5702" xr:uid="{00000000-0005-0000-0000-00008A190000}"/>
    <cellStyle name="쉼표 [0] 3 4 2 2 12 4 4 2" xfId="5703" xr:uid="{00000000-0005-0000-0000-00008B190000}"/>
    <cellStyle name="쉼표 [0] 3 4 2 2 12 4 4 2 2" xfId="5704" xr:uid="{00000000-0005-0000-0000-00008C190000}"/>
    <cellStyle name="쉼표 [0] 3 4 2 2 12 4 4 3" xfId="5705" xr:uid="{00000000-0005-0000-0000-00008D190000}"/>
    <cellStyle name="쉼표 [0] 3 4 2 2 12 4 5" xfId="5706" xr:uid="{00000000-0005-0000-0000-00008E190000}"/>
    <cellStyle name="쉼표 [0] 3 4 2 2 12 4 5 2" xfId="5707" xr:uid="{00000000-0005-0000-0000-00008F190000}"/>
    <cellStyle name="쉼표 [0] 3 4 2 2 12 4 6" xfId="5708" xr:uid="{00000000-0005-0000-0000-000090190000}"/>
    <cellStyle name="쉼표 [0] 3 4 2 2 12 5" xfId="5709" xr:uid="{00000000-0005-0000-0000-000091190000}"/>
    <cellStyle name="쉼표 [0] 3 4 2 2 12 5 2" xfId="5710" xr:uid="{00000000-0005-0000-0000-000092190000}"/>
    <cellStyle name="쉼표 [0] 3 4 2 2 12 5 2 2" xfId="5711" xr:uid="{00000000-0005-0000-0000-000093190000}"/>
    <cellStyle name="쉼표 [0] 3 4 2 2 12 5 2 2 2" xfId="5712" xr:uid="{00000000-0005-0000-0000-000094190000}"/>
    <cellStyle name="쉼표 [0] 3 4 2 2 12 5 2 3" xfId="5713" xr:uid="{00000000-0005-0000-0000-000095190000}"/>
    <cellStyle name="쉼표 [0] 3 4 2 2 12 5 3" xfId="5714" xr:uid="{00000000-0005-0000-0000-000096190000}"/>
    <cellStyle name="쉼표 [0] 3 4 2 2 12 5 3 2" xfId="5715" xr:uid="{00000000-0005-0000-0000-000097190000}"/>
    <cellStyle name="쉼표 [0] 3 4 2 2 12 5 3 2 2" xfId="5716" xr:uid="{00000000-0005-0000-0000-000098190000}"/>
    <cellStyle name="쉼표 [0] 3 4 2 2 12 5 3 3" xfId="5717" xr:uid="{00000000-0005-0000-0000-000099190000}"/>
    <cellStyle name="쉼표 [0] 3 4 2 2 12 5 4" xfId="5718" xr:uid="{00000000-0005-0000-0000-00009A190000}"/>
    <cellStyle name="쉼표 [0] 3 4 2 2 12 5 4 2" xfId="5719" xr:uid="{00000000-0005-0000-0000-00009B190000}"/>
    <cellStyle name="쉼표 [0] 3 4 2 2 12 5 4 2 2" xfId="5720" xr:uid="{00000000-0005-0000-0000-00009C190000}"/>
    <cellStyle name="쉼표 [0] 3 4 2 2 12 5 4 3" xfId="5721" xr:uid="{00000000-0005-0000-0000-00009D190000}"/>
    <cellStyle name="쉼표 [0] 3 4 2 2 12 5 5" xfId="5722" xr:uid="{00000000-0005-0000-0000-00009E190000}"/>
    <cellStyle name="쉼표 [0] 3 4 2 2 12 5 5 2" xfId="5723" xr:uid="{00000000-0005-0000-0000-00009F190000}"/>
    <cellStyle name="쉼표 [0] 3 4 2 2 12 5 6" xfId="5724" xr:uid="{00000000-0005-0000-0000-0000A0190000}"/>
    <cellStyle name="쉼표 [0] 3 4 2 2 12 6" xfId="5725" xr:uid="{00000000-0005-0000-0000-0000A1190000}"/>
    <cellStyle name="쉼표 [0] 3 4 2 2 12 6 2" xfId="5726" xr:uid="{00000000-0005-0000-0000-0000A2190000}"/>
    <cellStyle name="쉼표 [0] 3 4 2 2 12 6 2 2" xfId="5727" xr:uid="{00000000-0005-0000-0000-0000A3190000}"/>
    <cellStyle name="쉼표 [0] 3 4 2 2 12 6 3" xfId="5728" xr:uid="{00000000-0005-0000-0000-0000A4190000}"/>
    <cellStyle name="쉼표 [0] 3 4 2 2 12 7" xfId="5729" xr:uid="{00000000-0005-0000-0000-0000A5190000}"/>
    <cellStyle name="쉼표 [0] 3 4 2 2 12 7 2" xfId="5730" xr:uid="{00000000-0005-0000-0000-0000A6190000}"/>
    <cellStyle name="쉼표 [0] 3 4 2 2 12 7 2 2" xfId="5731" xr:uid="{00000000-0005-0000-0000-0000A7190000}"/>
    <cellStyle name="쉼표 [0] 3 4 2 2 12 7 3" xfId="5732" xr:uid="{00000000-0005-0000-0000-0000A8190000}"/>
    <cellStyle name="쉼표 [0] 3 4 2 2 12 8" xfId="5733" xr:uid="{00000000-0005-0000-0000-0000A9190000}"/>
    <cellStyle name="쉼표 [0] 3 4 2 2 12 8 2" xfId="5734" xr:uid="{00000000-0005-0000-0000-0000AA190000}"/>
    <cellStyle name="쉼표 [0] 3 4 2 2 12 8 2 2" xfId="5735" xr:uid="{00000000-0005-0000-0000-0000AB190000}"/>
    <cellStyle name="쉼표 [0] 3 4 2 2 12 8 3" xfId="5736" xr:uid="{00000000-0005-0000-0000-0000AC190000}"/>
    <cellStyle name="쉼표 [0] 3 4 2 2 12 9" xfId="5737" xr:uid="{00000000-0005-0000-0000-0000AD190000}"/>
    <cellStyle name="쉼표 [0] 3 4 2 2 12 9 2" xfId="5738" xr:uid="{00000000-0005-0000-0000-0000AE190000}"/>
    <cellStyle name="쉼표 [0] 3 4 2 2 13" xfId="5739" xr:uid="{00000000-0005-0000-0000-0000AF190000}"/>
    <cellStyle name="쉼표 [0] 3 4 2 2 13 2" xfId="5740" xr:uid="{00000000-0005-0000-0000-0000B0190000}"/>
    <cellStyle name="쉼표 [0] 3 4 2 2 13 2 2" xfId="5741" xr:uid="{00000000-0005-0000-0000-0000B1190000}"/>
    <cellStyle name="쉼표 [0] 3 4 2 2 13 2 2 2" xfId="5742" xr:uid="{00000000-0005-0000-0000-0000B2190000}"/>
    <cellStyle name="쉼표 [0] 3 4 2 2 13 2 2 2 2" xfId="5743" xr:uid="{00000000-0005-0000-0000-0000B3190000}"/>
    <cellStyle name="쉼표 [0] 3 4 2 2 13 2 2 3" xfId="5744" xr:uid="{00000000-0005-0000-0000-0000B4190000}"/>
    <cellStyle name="쉼표 [0] 3 4 2 2 13 2 3" xfId="5745" xr:uid="{00000000-0005-0000-0000-0000B5190000}"/>
    <cellStyle name="쉼표 [0] 3 4 2 2 13 2 3 2" xfId="5746" xr:uid="{00000000-0005-0000-0000-0000B6190000}"/>
    <cellStyle name="쉼표 [0] 3 4 2 2 13 2 3 2 2" xfId="5747" xr:uid="{00000000-0005-0000-0000-0000B7190000}"/>
    <cellStyle name="쉼표 [0] 3 4 2 2 13 2 3 3" xfId="5748" xr:uid="{00000000-0005-0000-0000-0000B8190000}"/>
    <cellStyle name="쉼표 [0] 3 4 2 2 13 2 4" xfId="5749" xr:uid="{00000000-0005-0000-0000-0000B9190000}"/>
    <cellStyle name="쉼표 [0] 3 4 2 2 13 2 4 2" xfId="5750" xr:uid="{00000000-0005-0000-0000-0000BA190000}"/>
    <cellStyle name="쉼표 [0] 3 4 2 2 13 2 4 2 2" xfId="5751" xr:uid="{00000000-0005-0000-0000-0000BB190000}"/>
    <cellStyle name="쉼표 [0] 3 4 2 2 13 2 4 3" xfId="5752" xr:uid="{00000000-0005-0000-0000-0000BC190000}"/>
    <cellStyle name="쉼표 [0] 3 4 2 2 13 2 5" xfId="5753" xr:uid="{00000000-0005-0000-0000-0000BD190000}"/>
    <cellStyle name="쉼표 [0] 3 4 2 2 13 2 5 2" xfId="5754" xr:uid="{00000000-0005-0000-0000-0000BE190000}"/>
    <cellStyle name="쉼표 [0] 3 4 2 2 13 2 6" xfId="5755" xr:uid="{00000000-0005-0000-0000-0000BF190000}"/>
    <cellStyle name="쉼표 [0] 3 4 2 2 13 3" xfId="5756" xr:uid="{00000000-0005-0000-0000-0000C0190000}"/>
    <cellStyle name="쉼표 [0] 3 4 2 2 13 3 2" xfId="5757" xr:uid="{00000000-0005-0000-0000-0000C1190000}"/>
    <cellStyle name="쉼표 [0] 3 4 2 2 13 3 2 2" xfId="5758" xr:uid="{00000000-0005-0000-0000-0000C2190000}"/>
    <cellStyle name="쉼표 [0] 3 4 2 2 13 3 2 2 2" xfId="5759" xr:uid="{00000000-0005-0000-0000-0000C3190000}"/>
    <cellStyle name="쉼표 [0] 3 4 2 2 13 3 2 3" xfId="5760" xr:uid="{00000000-0005-0000-0000-0000C4190000}"/>
    <cellStyle name="쉼표 [0] 3 4 2 2 13 3 3" xfId="5761" xr:uid="{00000000-0005-0000-0000-0000C5190000}"/>
    <cellStyle name="쉼표 [0] 3 4 2 2 13 3 3 2" xfId="5762" xr:uid="{00000000-0005-0000-0000-0000C6190000}"/>
    <cellStyle name="쉼표 [0] 3 4 2 2 13 3 3 2 2" xfId="5763" xr:uid="{00000000-0005-0000-0000-0000C7190000}"/>
    <cellStyle name="쉼표 [0] 3 4 2 2 13 3 3 3" xfId="5764" xr:uid="{00000000-0005-0000-0000-0000C8190000}"/>
    <cellStyle name="쉼표 [0] 3 4 2 2 13 3 4" xfId="5765" xr:uid="{00000000-0005-0000-0000-0000C9190000}"/>
    <cellStyle name="쉼표 [0] 3 4 2 2 13 3 4 2" xfId="5766" xr:uid="{00000000-0005-0000-0000-0000CA190000}"/>
    <cellStyle name="쉼표 [0] 3 4 2 2 13 3 4 2 2" xfId="5767" xr:uid="{00000000-0005-0000-0000-0000CB190000}"/>
    <cellStyle name="쉼표 [0] 3 4 2 2 13 3 4 3" xfId="5768" xr:uid="{00000000-0005-0000-0000-0000CC190000}"/>
    <cellStyle name="쉼표 [0] 3 4 2 2 13 3 5" xfId="5769" xr:uid="{00000000-0005-0000-0000-0000CD190000}"/>
    <cellStyle name="쉼표 [0] 3 4 2 2 13 3 5 2" xfId="5770" xr:uid="{00000000-0005-0000-0000-0000CE190000}"/>
    <cellStyle name="쉼표 [0] 3 4 2 2 13 3 6" xfId="5771" xr:uid="{00000000-0005-0000-0000-0000CF190000}"/>
    <cellStyle name="쉼표 [0] 3 4 2 2 13 4" xfId="5772" xr:uid="{00000000-0005-0000-0000-0000D0190000}"/>
    <cellStyle name="쉼표 [0] 3 4 2 2 13 4 2" xfId="5773" xr:uid="{00000000-0005-0000-0000-0000D1190000}"/>
    <cellStyle name="쉼표 [0] 3 4 2 2 13 4 2 2" xfId="5774" xr:uid="{00000000-0005-0000-0000-0000D2190000}"/>
    <cellStyle name="쉼표 [0] 3 4 2 2 13 4 2 2 2" xfId="5775" xr:uid="{00000000-0005-0000-0000-0000D3190000}"/>
    <cellStyle name="쉼표 [0] 3 4 2 2 13 4 2 3" xfId="5776" xr:uid="{00000000-0005-0000-0000-0000D4190000}"/>
    <cellStyle name="쉼표 [0] 3 4 2 2 13 4 3" xfId="5777" xr:uid="{00000000-0005-0000-0000-0000D5190000}"/>
    <cellStyle name="쉼표 [0] 3 4 2 2 13 4 3 2" xfId="5778" xr:uid="{00000000-0005-0000-0000-0000D6190000}"/>
    <cellStyle name="쉼표 [0] 3 4 2 2 13 4 3 2 2" xfId="5779" xr:uid="{00000000-0005-0000-0000-0000D7190000}"/>
    <cellStyle name="쉼표 [0] 3 4 2 2 13 4 3 3" xfId="5780" xr:uid="{00000000-0005-0000-0000-0000D8190000}"/>
    <cellStyle name="쉼표 [0] 3 4 2 2 13 4 4" xfId="5781" xr:uid="{00000000-0005-0000-0000-0000D9190000}"/>
    <cellStyle name="쉼표 [0] 3 4 2 2 13 4 4 2" xfId="5782" xr:uid="{00000000-0005-0000-0000-0000DA190000}"/>
    <cellStyle name="쉼표 [0] 3 4 2 2 13 4 4 2 2" xfId="5783" xr:uid="{00000000-0005-0000-0000-0000DB190000}"/>
    <cellStyle name="쉼표 [0] 3 4 2 2 13 4 4 3" xfId="5784" xr:uid="{00000000-0005-0000-0000-0000DC190000}"/>
    <cellStyle name="쉼표 [0] 3 4 2 2 13 4 5" xfId="5785" xr:uid="{00000000-0005-0000-0000-0000DD190000}"/>
    <cellStyle name="쉼표 [0] 3 4 2 2 13 4 5 2" xfId="5786" xr:uid="{00000000-0005-0000-0000-0000DE190000}"/>
    <cellStyle name="쉼표 [0] 3 4 2 2 13 4 6" xfId="5787" xr:uid="{00000000-0005-0000-0000-0000DF190000}"/>
    <cellStyle name="쉼표 [0] 3 4 2 2 13 5" xfId="5788" xr:uid="{00000000-0005-0000-0000-0000E0190000}"/>
    <cellStyle name="쉼표 [0] 3 4 2 2 13 5 2" xfId="5789" xr:uid="{00000000-0005-0000-0000-0000E1190000}"/>
    <cellStyle name="쉼표 [0] 3 4 2 2 13 5 2 2" xfId="5790" xr:uid="{00000000-0005-0000-0000-0000E2190000}"/>
    <cellStyle name="쉼표 [0] 3 4 2 2 13 5 3" xfId="5791" xr:uid="{00000000-0005-0000-0000-0000E3190000}"/>
    <cellStyle name="쉼표 [0] 3 4 2 2 13 6" xfId="5792" xr:uid="{00000000-0005-0000-0000-0000E4190000}"/>
    <cellStyle name="쉼표 [0] 3 4 2 2 13 6 2" xfId="5793" xr:uid="{00000000-0005-0000-0000-0000E5190000}"/>
    <cellStyle name="쉼표 [0] 3 4 2 2 13 6 2 2" xfId="5794" xr:uid="{00000000-0005-0000-0000-0000E6190000}"/>
    <cellStyle name="쉼표 [0] 3 4 2 2 13 6 3" xfId="5795" xr:uid="{00000000-0005-0000-0000-0000E7190000}"/>
    <cellStyle name="쉼표 [0] 3 4 2 2 13 7" xfId="5796" xr:uid="{00000000-0005-0000-0000-0000E8190000}"/>
    <cellStyle name="쉼표 [0] 3 4 2 2 13 7 2" xfId="5797" xr:uid="{00000000-0005-0000-0000-0000E9190000}"/>
    <cellStyle name="쉼표 [0] 3 4 2 2 13 7 2 2" xfId="5798" xr:uid="{00000000-0005-0000-0000-0000EA190000}"/>
    <cellStyle name="쉼표 [0] 3 4 2 2 13 7 3" xfId="5799" xr:uid="{00000000-0005-0000-0000-0000EB190000}"/>
    <cellStyle name="쉼표 [0] 3 4 2 2 13 8" xfId="5800" xr:uid="{00000000-0005-0000-0000-0000EC190000}"/>
    <cellStyle name="쉼표 [0] 3 4 2 2 13 8 2" xfId="5801" xr:uid="{00000000-0005-0000-0000-0000ED190000}"/>
    <cellStyle name="쉼표 [0] 3 4 2 2 13 9" xfId="5802" xr:uid="{00000000-0005-0000-0000-0000EE190000}"/>
    <cellStyle name="쉼표 [0] 3 4 2 2 2" xfId="5803" xr:uid="{00000000-0005-0000-0000-0000EF190000}"/>
    <cellStyle name="쉼표 [0] 3 4 2 2 2 2" xfId="5804" xr:uid="{00000000-0005-0000-0000-0000F0190000}"/>
    <cellStyle name="쉼표 [0] 3 4 2 2 2 2 10" xfId="5805" xr:uid="{00000000-0005-0000-0000-0000F1190000}"/>
    <cellStyle name="쉼표 [0] 3 4 2 2 2 2 2" xfId="5806" xr:uid="{00000000-0005-0000-0000-0000F2190000}"/>
    <cellStyle name="쉼표 [0] 3 4 2 2 2 2 2 2" xfId="5807" xr:uid="{00000000-0005-0000-0000-0000F3190000}"/>
    <cellStyle name="쉼표 [0] 3 4 2 2 2 2 2 2 2" xfId="5808" xr:uid="{00000000-0005-0000-0000-0000F4190000}"/>
    <cellStyle name="쉼표 [0] 3 4 2 2 2 2 2 2 2 2" xfId="5809" xr:uid="{00000000-0005-0000-0000-0000F5190000}"/>
    <cellStyle name="쉼표 [0] 3 4 2 2 2 2 2 2 2 2 2" xfId="5810" xr:uid="{00000000-0005-0000-0000-0000F6190000}"/>
    <cellStyle name="쉼표 [0] 3 4 2 2 2 2 2 2 2 3" xfId="5811" xr:uid="{00000000-0005-0000-0000-0000F7190000}"/>
    <cellStyle name="쉼표 [0] 3 4 2 2 2 2 2 2 3" xfId="5812" xr:uid="{00000000-0005-0000-0000-0000F8190000}"/>
    <cellStyle name="쉼표 [0] 3 4 2 2 2 2 2 2 3 2" xfId="5813" xr:uid="{00000000-0005-0000-0000-0000F9190000}"/>
    <cellStyle name="쉼표 [0] 3 4 2 2 2 2 2 2 3 2 2" xfId="5814" xr:uid="{00000000-0005-0000-0000-0000FA190000}"/>
    <cellStyle name="쉼표 [0] 3 4 2 2 2 2 2 2 3 3" xfId="5815" xr:uid="{00000000-0005-0000-0000-0000FB190000}"/>
    <cellStyle name="쉼표 [0] 3 4 2 2 2 2 2 2 4" xfId="5816" xr:uid="{00000000-0005-0000-0000-0000FC190000}"/>
    <cellStyle name="쉼표 [0] 3 4 2 2 2 2 2 2 4 2" xfId="5817" xr:uid="{00000000-0005-0000-0000-0000FD190000}"/>
    <cellStyle name="쉼표 [0] 3 4 2 2 2 2 2 2 4 2 2" xfId="5818" xr:uid="{00000000-0005-0000-0000-0000FE190000}"/>
    <cellStyle name="쉼표 [0] 3 4 2 2 2 2 2 2 4 3" xfId="5819" xr:uid="{00000000-0005-0000-0000-0000FF190000}"/>
    <cellStyle name="쉼표 [0] 3 4 2 2 2 2 2 2 5" xfId="5820" xr:uid="{00000000-0005-0000-0000-0000001A0000}"/>
    <cellStyle name="쉼표 [0] 3 4 2 2 2 2 2 2 5 2" xfId="5821" xr:uid="{00000000-0005-0000-0000-0000011A0000}"/>
    <cellStyle name="쉼표 [0] 3 4 2 2 2 2 2 2 6" xfId="5822" xr:uid="{00000000-0005-0000-0000-0000021A0000}"/>
    <cellStyle name="쉼표 [0] 3 4 2 2 2 2 2 3" xfId="5823" xr:uid="{00000000-0005-0000-0000-0000031A0000}"/>
    <cellStyle name="쉼표 [0] 3 4 2 2 2 2 2 3 2" xfId="5824" xr:uid="{00000000-0005-0000-0000-0000041A0000}"/>
    <cellStyle name="쉼표 [0] 3 4 2 2 2 2 2 3 2 2" xfId="5825" xr:uid="{00000000-0005-0000-0000-0000051A0000}"/>
    <cellStyle name="쉼표 [0] 3 4 2 2 2 2 2 3 2 2 2" xfId="5826" xr:uid="{00000000-0005-0000-0000-0000061A0000}"/>
    <cellStyle name="쉼표 [0] 3 4 2 2 2 2 2 3 2 3" xfId="5827" xr:uid="{00000000-0005-0000-0000-0000071A0000}"/>
    <cellStyle name="쉼표 [0] 3 4 2 2 2 2 2 3 3" xfId="5828" xr:uid="{00000000-0005-0000-0000-0000081A0000}"/>
    <cellStyle name="쉼표 [0] 3 4 2 2 2 2 2 3 3 2" xfId="5829" xr:uid="{00000000-0005-0000-0000-0000091A0000}"/>
    <cellStyle name="쉼표 [0] 3 4 2 2 2 2 2 3 3 2 2" xfId="5830" xr:uid="{00000000-0005-0000-0000-00000A1A0000}"/>
    <cellStyle name="쉼표 [0] 3 4 2 2 2 2 2 3 3 3" xfId="5831" xr:uid="{00000000-0005-0000-0000-00000B1A0000}"/>
    <cellStyle name="쉼표 [0] 3 4 2 2 2 2 2 3 4" xfId="5832" xr:uid="{00000000-0005-0000-0000-00000C1A0000}"/>
    <cellStyle name="쉼표 [0] 3 4 2 2 2 2 2 3 4 2" xfId="5833" xr:uid="{00000000-0005-0000-0000-00000D1A0000}"/>
    <cellStyle name="쉼표 [0] 3 4 2 2 2 2 2 3 4 2 2" xfId="5834" xr:uid="{00000000-0005-0000-0000-00000E1A0000}"/>
    <cellStyle name="쉼표 [0] 3 4 2 2 2 2 2 3 4 3" xfId="5835" xr:uid="{00000000-0005-0000-0000-00000F1A0000}"/>
    <cellStyle name="쉼표 [0] 3 4 2 2 2 2 2 3 5" xfId="5836" xr:uid="{00000000-0005-0000-0000-0000101A0000}"/>
    <cellStyle name="쉼표 [0] 3 4 2 2 2 2 2 3 5 2" xfId="5837" xr:uid="{00000000-0005-0000-0000-0000111A0000}"/>
    <cellStyle name="쉼표 [0] 3 4 2 2 2 2 2 3 6" xfId="5838" xr:uid="{00000000-0005-0000-0000-0000121A0000}"/>
    <cellStyle name="쉼표 [0] 3 4 2 2 2 2 2 4" xfId="5839" xr:uid="{00000000-0005-0000-0000-0000131A0000}"/>
    <cellStyle name="쉼표 [0] 3 4 2 2 2 2 2 4 2" xfId="5840" xr:uid="{00000000-0005-0000-0000-0000141A0000}"/>
    <cellStyle name="쉼표 [0] 3 4 2 2 2 2 2 4 2 2" xfId="5841" xr:uid="{00000000-0005-0000-0000-0000151A0000}"/>
    <cellStyle name="쉼표 [0] 3 4 2 2 2 2 2 4 2 2 2" xfId="5842" xr:uid="{00000000-0005-0000-0000-0000161A0000}"/>
    <cellStyle name="쉼표 [0] 3 4 2 2 2 2 2 4 2 3" xfId="5843" xr:uid="{00000000-0005-0000-0000-0000171A0000}"/>
    <cellStyle name="쉼표 [0] 3 4 2 2 2 2 2 4 3" xfId="5844" xr:uid="{00000000-0005-0000-0000-0000181A0000}"/>
    <cellStyle name="쉼표 [0] 3 4 2 2 2 2 2 4 3 2" xfId="5845" xr:uid="{00000000-0005-0000-0000-0000191A0000}"/>
    <cellStyle name="쉼표 [0] 3 4 2 2 2 2 2 4 3 2 2" xfId="5846" xr:uid="{00000000-0005-0000-0000-00001A1A0000}"/>
    <cellStyle name="쉼표 [0] 3 4 2 2 2 2 2 4 3 3" xfId="5847" xr:uid="{00000000-0005-0000-0000-00001B1A0000}"/>
    <cellStyle name="쉼표 [0] 3 4 2 2 2 2 2 4 4" xfId="5848" xr:uid="{00000000-0005-0000-0000-00001C1A0000}"/>
    <cellStyle name="쉼표 [0] 3 4 2 2 2 2 2 4 4 2" xfId="5849" xr:uid="{00000000-0005-0000-0000-00001D1A0000}"/>
    <cellStyle name="쉼표 [0] 3 4 2 2 2 2 2 4 4 2 2" xfId="5850" xr:uid="{00000000-0005-0000-0000-00001E1A0000}"/>
    <cellStyle name="쉼표 [0] 3 4 2 2 2 2 2 4 4 3" xfId="5851" xr:uid="{00000000-0005-0000-0000-00001F1A0000}"/>
    <cellStyle name="쉼표 [0] 3 4 2 2 2 2 2 4 5" xfId="5852" xr:uid="{00000000-0005-0000-0000-0000201A0000}"/>
    <cellStyle name="쉼표 [0] 3 4 2 2 2 2 2 4 5 2" xfId="5853" xr:uid="{00000000-0005-0000-0000-0000211A0000}"/>
    <cellStyle name="쉼표 [0] 3 4 2 2 2 2 2 4 6" xfId="5854" xr:uid="{00000000-0005-0000-0000-0000221A0000}"/>
    <cellStyle name="쉼표 [0] 3 4 2 2 2 2 2 5" xfId="5855" xr:uid="{00000000-0005-0000-0000-0000231A0000}"/>
    <cellStyle name="쉼표 [0] 3 4 2 2 2 2 2 5 2" xfId="5856" xr:uid="{00000000-0005-0000-0000-0000241A0000}"/>
    <cellStyle name="쉼표 [0] 3 4 2 2 2 2 2 5 2 2" xfId="5857" xr:uid="{00000000-0005-0000-0000-0000251A0000}"/>
    <cellStyle name="쉼표 [0] 3 4 2 2 2 2 2 5 3" xfId="5858" xr:uid="{00000000-0005-0000-0000-0000261A0000}"/>
    <cellStyle name="쉼표 [0] 3 4 2 2 2 2 2 6" xfId="5859" xr:uid="{00000000-0005-0000-0000-0000271A0000}"/>
    <cellStyle name="쉼표 [0] 3 4 2 2 2 2 2 6 2" xfId="5860" xr:uid="{00000000-0005-0000-0000-0000281A0000}"/>
    <cellStyle name="쉼표 [0] 3 4 2 2 2 2 2 6 2 2" xfId="5861" xr:uid="{00000000-0005-0000-0000-0000291A0000}"/>
    <cellStyle name="쉼표 [0] 3 4 2 2 2 2 2 6 3" xfId="5862" xr:uid="{00000000-0005-0000-0000-00002A1A0000}"/>
    <cellStyle name="쉼표 [0] 3 4 2 2 2 2 2 7" xfId="5863" xr:uid="{00000000-0005-0000-0000-00002B1A0000}"/>
    <cellStyle name="쉼표 [0] 3 4 2 2 2 2 2 7 2" xfId="5864" xr:uid="{00000000-0005-0000-0000-00002C1A0000}"/>
    <cellStyle name="쉼표 [0] 3 4 2 2 2 2 2 7 2 2" xfId="5865" xr:uid="{00000000-0005-0000-0000-00002D1A0000}"/>
    <cellStyle name="쉼표 [0] 3 4 2 2 2 2 2 7 3" xfId="5866" xr:uid="{00000000-0005-0000-0000-00002E1A0000}"/>
    <cellStyle name="쉼표 [0] 3 4 2 2 2 2 2 8" xfId="5867" xr:uid="{00000000-0005-0000-0000-00002F1A0000}"/>
    <cellStyle name="쉼표 [0] 3 4 2 2 2 2 2 8 2" xfId="5868" xr:uid="{00000000-0005-0000-0000-0000301A0000}"/>
    <cellStyle name="쉼표 [0] 3 4 2 2 2 2 2 9" xfId="5869" xr:uid="{00000000-0005-0000-0000-0000311A0000}"/>
    <cellStyle name="쉼표 [0] 3 4 2 2 2 2 3" xfId="5870" xr:uid="{00000000-0005-0000-0000-0000321A0000}"/>
    <cellStyle name="쉼표 [0] 3 4 2 2 2 2 3 2" xfId="5871" xr:uid="{00000000-0005-0000-0000-0000331A0000}"/>
    <cellStyle name="쉼표 [0] 3 4 2 2 2 2 3 2 2" xfId="5872" xr:uid="{00000000-0005-0000-0000-0000341A0000}"/>
    <cellStyle name="쉼표 [0] 3 4 2 2 2 2 3 2 2 2" xfId="5873" xr:uid="{00000000-0005-0000-0000-0000351A0000}"/>
    <cellStyle name="쉼표 [0] 3 4 2 2 2 2 3 2 3" xfId="5874" xr:uid="{00000000-0005-0000-0000-0000361A0000}"/>
    <cellStyle name="쉼표 [0] 3 4 2 2 2 2 3 3" xfId="5875" xr:uid="{00000000-0005-0000-0000-0000371A0000}"/>
    <cellStyle name="쉼표 [0] 3 4 2 2 2 2 3 3 2" xfId="5876" xr:uid="{00000000-0005-0000-0000-0000381A0000}"/>
    <cellStyle name="쉼표 [0] 3 4 2 2 2 2 3 3 2 2" xfId="5877" xr:uid="{00000000-0005-0000-0000-0000391A0000}"/>
    <cellStyle name="쉼표 [0] 3 4 2 2 2 2 3 3 3" xfId="5878" xr:uid="{00000000-0005-0000-0000-00003A1A0000}"/>
    <cellStyle name="쉼표 [0] 3 4 2 2 2 2 3 4" xfId="5879" xr:uid="{00000000-0005-0000-0000-00003B1A0000}"/>
    <cellStyle name="쉼표 [0] 3 4 2 2 2 2 3 4 2" xfId="5880" xr:uid="{00000000-0005-0000-0000-00003C1A0000}"/>
    <cellStyle name="쉼표 [0] 3 4 2 2 2 2 3 4 2 2" xfId="5881" xr:uid="{00000000-0005-0000-0000-00003D1A0000}"/>
    <cellStyle name="쉼표 [0] 3 4 2 2 2 2 3 4 3" xfId="5882" xr:uid="{00000000-0005-0000-0000-00003E1A0000}"/>
    <cellStyle name="쉼표 [0] 3 4 2 2 2 2 3 5" xfId="5883" xr:uid="{00000000-0005-0000-0000-00003F1A0000}"/>
    <cellStyle name="쉼표 [0] 3 4 2 2 2 2 3 5 2" xfId="5884" xr:uid="{00000000-0005-0000-0000-0000401A0000}"/>
    <cellStyle name="쉼표 [0] 3 4 2 2 2 2 3 6" xfId="5885" xr:uid="{00000000-0005-0000-0000-0000411A0000}"/>
    <cellStyle name="쉼표 [0] 3 4 2 2 2 2 4" xfId="5886" xr:uid="{00000000-0005-0000-0000-0000421A0000}"/>
    <cellStyle name="쉼표 [0] 3 4 2 2 2 2 4 2" xfId="5887" xr:uid="{00000000-0005-0000-0000-0000431A0000}"/>
    <cellStyle name="쉼표 [0] 3 4 2 2 2 2 4 2 2" xfId="5888" xr:uid="{00000000-0005-0000-0000-0000441A0000}"/>
    <cellStyle name="쉼표 [0] 3 4 2 2 2 2 4 2 2 2" xfId="5889" xr:uid="{00000000-0005-0000-0000-0000451A0000}"/>
    <cellStyle name="쉼표 [0] 3 4 2 2 2 2 4 2 3" xfId="5890" xr:uid="{00000000-0005-0000-0000-0000461A0000}"/>
    <cellStyle name="쉼표 [0] 3 4 2 2 2 2 4 3" xfId="5891" xr:uid="{00000000-0005-0000-0000-0000471A0000}"/>
    <cellStyle name="쉼표 [0] 3 4 2 2 2 2 4 3 2" xfId="5892" xr:uid="{00000000-0005-0000-0000-0000481A0000}"/>
    <cellStyle name="쉼표 [0] 3 4 2 2 2 2 4 3 2 2" xfId="5893" xr:uid="{00000000-0005-0000-0000-0000491A0000}"/>
    <cellStyle name="쉼표 [0] 3 4 2 2 2 2 4 3 3" xfId="5894" xr:uid="{00000000-0005-0000-0000-00004A1A0000}"/>
    <cellStyle name="쉼표 [0] 3 4 2 2 2 2 4 4" xfId="5895" xr:uid="{00000000-0005-0000-0000-00004B1A0000}"/>
    <cellStyle name="쉼표 [0] 3 4 2 2 2 2 4 4 2" xfId="5896" xr:uid="{00000000-0005-0000-0000-00004C1A0000}"/>
    <cellStyle name="쉼표 [0] 3 4 2 2 2 2 4 4 2 2" xfId="5897" xr:uid="{00000000-0005-0000-0000-00004D1A0000}"/>
    <cellStyle name="쉼표 [0] 3 4 2 2 2 2 4 4 3" xfId="5898" xr:uid="{00000000-0005-0000-0000-00004E1A0000}"/>
    <cellStyle name="쉼표 [0] 3 4 2 2 2 2 4 5" xfId="5899" xr:uid="{00000000-0005-0000-0000-00004F1A0000}"/>
    <cellStyle name="쉼표 [0] 3 4 2 2 2 2 4 5 2" xfId="5900" xr:uid="{00000000-0005-0000-0000-0000501A0000}"/>
    <cellStyle name="쉼표 [0] 3 4 2 2 2 2 4 6" xfId="5901" xr:uid="{00000000-0005-0000-0000-0000511A0000}"/>
    <cellStyle name="쉼표 [0] 3 4 2 2 2 2 5" xfId="5902" xr:uid="{00000000-0005-0000-0000-0000521A0000}"/>
    <cellStyle name="쉼표 [0] 3 4 2 2 2 2 5 2" xfId="5903" xr:uid="{00000000-0005-0000-0000-0000531A0000}"/>
    <cellStyle name="쉼표 [0] 3 4 2 2 2 2 5 2 2" xfId="5904" xr:uid="{00000000-0005-0000-0000-0000541A0000}"/>
    <cellStyle name="쉼표 [0] 3 4 2 2 2 2 5 2 2 2" xfId="5905" xr:uid="{00000000-0005-0000-0000-0000551A0000}"/>
    <cellStyle name="쉼표 [0] 3 4 2 2 2 2 5 2 3" xfId="5906" xr:uid="{00000000-0005-0000-0000-0000561A0000}"/>
    <cellStyle name="쉼표 [0] 3 4 2 2 2 2 5 3" xfId="5907" xr:uid="{00000000-0005-0000-0000-0000571A0000}"/>
    <cellStyle name="쉼표 [0] 3 4 2 2 2 2 5 3 2" xfId="5908" xr:uid="{00000000-0005-0000-0000-0000581A0000}"/>
    <cellStyle name="쉼표 [0] 3 4 2 2 2 2 5 3 2 2" xfId="5909" xr:uid="{00000000-0005-0000-0000-0000591A0000}"/>
    <cellStyle name="쉼표 [0] 3 4 2 2 2 2 5 3 3" xfId="5910" xr:uid="{00000000-0005-0000-0000-00005A1A0000}"/>
    <cellStyle name="쉼표 [0] 3 4 2 2 2 2 5 4" xfId="5911" xr:uid="{00000000-0005-0000-0000-00005B1A0000}"/>
    <cellStyle name="쉼표 [0] 3 4 2 2 2 2 5 4 2" xfId="5912" xr:uid="{00000000-0005-0000-0000-00005C1A0000}"/>
    <cellStyle name="쉼표 [0] 3 4 2 2 2 2 5 4 2 2" xfId="5913" xr:uid="{00000000-0005-0000-0000-00005D1A0000}"/>
    <cellStyle name="쉼표 [0] 3 4 2 2 2 2 5 4 3" xfId="5914" xr:uid="{00000000-0005-0000-0000-00005E1A0000}"/>
    <cellStyle name="쉼표 [0] 3 4 2 2 2 2 5 5" xfId="5915" xr:uid="{00000000-0005-0000-0000-00005F1A0000}"/>
    <cellStyle name="쉼표 [0] 3 4 2 2 2 2 5 5 2" xfId="5916" xr:uid="{00000000-0005-0000-0000-0000601A0000}"/>
    <cellStyle name="쉼표 [0] 3 4 2 2 2 2 5 6" xfId="5917" xr:uid="{00000000-0005-0000-0000-0000611A0000}"/>
    <cellStyle name="쉼표 [0] 3 4 2 2 2 2 6" xfId="5918" xr:uid="{00000000-0005-0000-0000-0000621A0000}"/>
    <cellStyle name="쉼표 [0] 3 4 2 2 2 2 6 2" xfId="5919" xr:uid="{00000000-0005-0000-0000-0000631A0000}"/>
    <cellStyle name="쉼표 [0] 3 4 2 2 2 2 6 2 2" xfId="5920" xr:uid="{00000000-0005-0000-0000-0000641A0000}"/>
    <cellStyle name="쉼표 [0] 3 4 2 2 2 2 6 3" xfId="5921" xr:uid="{00000000-0005-0000-0000-0000651A0000}"/>
    <cellStyle name="쉼표 [0] 3 4 2 2 2 2 7" xfId="5922" xr:uid="{00000000-0005-0000-0000-0000661A0000}"/>
    <cellStyle name="쉼표 [0] 3 4 2 2 2 2 7 2" xfId="5923" xr:uid="{00000000-0005-0000-0000-0000671A0000}"/>
    <cellStyle name="쉼표 [0] 3 4 2 2 2 2 7 2 2" xfId="5924" xr:uid="{00000000-0005-0000-0000-0000681A0000}"/>
    <cellStyle name="쉼표 [0] 3 4 2 2 2 2 7 3" xfId="5925" xr:uid="{00000000-0005-0000-0000-0000691A0000}"/>
    <cellStyle name="쉼표 [0] 3 4 2 2 2 2 8" xfId="5926" xr:uid="{00000000-0005-0000-0000-00006A1A0000}"/>
    <cellStyle name="쉼표 [0] 3 4 2 2 2 2 8 2" xfId="5927" xr:uid="{00000000-0005-0000-0000-00006B1A0000}"/>
    <cellStyle name="쉼표 [0] 3 4 2 2 2 2 8 2 2" xfId="5928" xr:uid="{00000000-0005-0000-0000-00006C1A0000}"/>
    <cellStyle name="쉼표 [0] 3 4 2 2 2 2 8 3" xfId="5929" xr:uid="{00000000-0005-0000-0000-00006D1A0000}"/>
    <cellStyle name="쉼표 [0] 3 4 2 2 2 2 9" xfId="5930" xr:uid="{00000000-0005-0000-0000-00006E1A0000}"/>
    <cellStyle name="쉼표 [0] 3 4 2 2 2 2 9 2" xfId="5931" xr:uid="{00000000-0005-0000-0000-00006F1A0000}"/>
    <cellStyle name="쉼표 [0] 3 4 2 2 3" xfId="5932" xr:uid="{00000000-0005-0000-0000-0000701A0000}"/>
    <cellStyle name="쉼표 [0] 3 4 2 2 3 2" xfId="5933" xr:uid="{00000000-0005-0000-0000-0000711A0000}"/>
    <cellStyle name="쉼표 [0] 3 4 2 2 3 2 10" xfId="5934" xr:uid="{00000000-0005-0000-0000-0000721A0000}"/>
    <cellStyle name="쉼표 [0] 3 4 2 2 3 2 2" xfId="5935" xr:uid="{00000000-0005-0000-0000-0000731A0000}"/>
    <cellStyle name="쉼표 [0] 3 4 2 2 3 2 2 2" xfId="5936" xr:uid="{00000000-0005-0000-0000-0000741A0000}"/>
    <cellStyle name="쉼표 [0] 3 4 2 2 3 2 2 2 2" xfId="5937" xr:uid="{00000000-0005-0000-0000-0000751A0000}"/>
    <cellStyle name="쉼표 [0] 3 4 2 2 3 2 2 2 2 2" xfId="5938" xr:uid="{00000000-0005-0000-0000-0000761A0000}"/>
    <cellStyle name="쉼표 [0] 3 4 2 2 3 2 2 2 2 2 2" xfId="5939" xr:uid="{00000000-0005-0000-0000-0000771A0000}"/>
    <cellStyle name="쉼표 [0] 3 4 2 2 3 2 2 2 2 3" xfId="5940" xr:uid="{00000000-0005-0000-0000-0000781A0000}"/>
    <cellStyle name="쉼표 [0] 3 4 2 2 3 2 2 2 3" xfId="5941" xr:uid="{00000000-0005-0000-0000-0000791A0000}"/>
    <cellStyle name="쉼표 [0] 3 4 2 2 3 2 2 2 3 2" xfId="5942" xr:uid="{00000000-0005-0000-0000-00007A1A0000}"/>
    <cellStyle name="쉼표 [0] 3 4 2 2 3 2 2 2 3 2 2" xfId="5943" xr:uid="{00000000-0005-0000-0000-00007B1A0000}"/>
    <cellStyle name="쉼표 [0] 3 4 2 2 3 2 2 2 3 3" xfId="5944" xr:uid="{00000000-0005-0000-0000-00007C1A0000}"/>
    <cellStyle name="쉼표 [0] 3 4 2 2 3 2 2 2 4" xfId="5945" xr:uid="{00000000-0005-0000-0000-00007D1A0000}"/>
    <cellStyle name="쉼표 [0] 3 4 2 2 3 2 2 2 4 2" xfId="5946" xr:uid="{00000000-0005-0000-0000-00007E1A0000}"/>
    <cellStyle name="쉼표 [0] 3 4 2 2 3 2 2 2 4 2 2" xfId="5947" xr:uid="{00000000-0005-0000-0000-00007F1A0000}"/>
    <cellStyle name="쉼표 [0] 3 4 2 2 3 2 2 2 4 3" xfId="5948" xr:uid="{00000000-0005-0000-0000-0000801A0000}"/>
    <cellStyle name="쉼표 [0] 3 4 2 2 3 2 2 2 5" xfId="5949" xr:uid="{00000000-0005-0000-0000-0000811A0000}"/>
    <cellStyle name="쉼표 [0] 3 4 2 2 3 2 2 2 5 2" xfId="5950" xr:uid="{00000000-0005-0000-0000-0000821A0000}"/>
    <cellStyle name="쉼표 [0] 3 4 2 2 3 2 2 2 6" xfId="5951" xr:uid="{00000000-0005-0000-0000-0000831A0000}"/>
    <cellStyle name="쉼표 [0] 3 4 2 2 3 2 2 3" xfId="5952" xr:uid="{00000000-0005-0000-0000-0000841A0000}"/>
    <cellStyle name="쉼표 [0] 3 4 2 2 3 2 2 3 2" xfId="5953" xr:uid="{00000000-0005-0000-0000-0000851A0000}"/>
    <cellStyle name="쉼표 [0] 3 4 2 2 3 2 2 3 2 2" xfId="5954" xr:uid="{00000000-0005-0000-0000-0000861A0000}"/>
    <cellStyle name="쉼표 [0] 3 4 2 2 3 2 2 3 2 2 2" xfId="5955" xr:uid="{00000000-0005-0000-0000-0000871A0000}"/>
    <cellStyle name="쉼표 [0] 3 4 2 2 3 2 2 3 2 3" xfId="5956" xr:uid="{00000000-0005-0000-0000-0000881A0000}"/>
    <cellStyle name="쉼표 [0] 3 4 2 2 3 2 2 3 3" xfId="5957" xr:uid="{00000000-0005-0000-0000-0000891A0000}"/>
    <cellStyle name="쉼표 [0] 3 4 2 2 3 2 2 3 3 2" xfId="5958" xr:uid="{00000000-0005-0000-0000-00008A1A0000}"/>
    <cellStyle name="쉼표 [0] 3 4 2 2 3 2 2 3 3 2 2" xfId="5959" xr:uid="{00000000-0005-0000-0000-00008B1A0000}"/>
    <cellStyle name="쉼표 [0] 3 4 2 2 3 2 2 3 3 3" xfId="5960" xr:uid="{00000000-0005-0000-0000-00008C1A0000}"/>
    <cellStyle name="쉼표 [0] 3 4 2 2 3 2 2 3 4" xfId="5961" xr:uid="{00000000-0005-0000-0000-00008D1A0000}"/>
    <cellStyle name="쉼표 [0] 3 4 2 2 3 2 2 3 4 2" xfId="5962" xr:uid="{00000000-0005-0000-0000-00008E1A0000}"/>
    <cellStyle name="쉼표 [0] 3 4 2 2 3 2 2 3 4 2 2" xfId="5963" xr:uid="{00000000-0005-0000-0000-00008F1A0000}"/>
    <cellStyle name="쉼표 [0] 3 4 2 2 3 2 2 3 4 3" xfId="5964" xr:uid="{00000000-0005-0000-0000-0000901A0000}"/>
    <cellStyle name="쉼표 [0] 3 4 2 2 3 2 2 3 5" xfId="5965" xr:uid="{00000000-0005-0000-0000-0000911A0000}"/>
    <cellStyle name="쉼표 [0] 3 4 2 2 3 2 2 3 5 2" xfId="5966" xr:uid="{00000000-0005-0000-0000-0000921A0000}"/>
    <cellStyle name="쉼표 [0] 3 4 2 2 3 2 2 3 6" xfId="5967" xr:uid="{00000000-0005-0000-0000-0000931A0000}"/>
    <cellStyle name="쉼표 [0] 3 4 2 2 3 2 2 4" xfId="5968" xr:uid="{00000000-0005-0000-0000-0000941A0000}"/>
    <cellStyle name="쉼표 [0] 3 4 2 2 3 2 2 4 2" xfId="5969" xr:uid="{00000000-0005-0000-0000-0000951A0000}"/>
    <cellStyle name="쉼표 [0] 3 4 2 2 3 2 2 4 2 2" xfId="5970" xr:uid="{00000000-0005-0000-0000-0000961A0000}"/>
    <cellStyle name="쉼표 [0] 3 4 2 2 3 2 2 4 2 2 2" xfId="5971" xr:uid="{00000000-0005-0000-0000-0000971A0000}"/>
    <cellStyle name="쉼표 [0] 3 4 2 2 3 2 2 4 2 3" xfId="5972" xr:uid="{00000000-0005-0000-0000-0000981A0000}"/>
    <cellStyle name="쉼표 [0] 3 4 2 2 3 2 2 4 3" xfId="5973" xr:uid="{00000000-0005-0000-0000-0000991A0000}"/>
    <cellStyle name="쉼표 [0] 3 4 2 2 3 2 2 4 3 2" xfId="5974" xr:uid="{00000000-0005-0000-0000-00009A1A0000}"/>
    <cellStyle name="쉼표 [0] 3 4 2 2 3 2 2 4 3 2 2" xfId="5975" xr:uid="{00000000-0005-0000-0000-00009B1A0000}"/>
    <cellStyle name="쉼표 [0] 3 4 2 2 3 2 2 4 3 3" xfId="5976" xr:uid="{00000000-0005-0000-0000-00009C1A0000}"/>
    <cellStyle name="쉼표 [0] 3 4 2 2 3 2 2 4 4" xfId="5977" xr:uid="{00000000-0005-0000-0000-00009D1A0000}"/>
    <cellStyle name="쉼표 [0] 3 4 2 2 3 2 2 4 4 2" xfId="5978" xr:uid="{00000000-0005-0000-0000-00009E1A0000}"/>
    <cellStyle name="쉼표 [0] 3 4 2 2 3 2 2 4 4 2 2" xfId="5979" xr:uid="{00000000-0005-0000-0000-00009F1A0000}"/>
    <cellStyle name="쉼표 [0] 3 4 2 2 3 2 2 4 4 3" xfId="5980" xr:uid="{00000000-0005-0000-0000-0000A01A0000}"/>
    <cellStyle name="쉼표 [0] 3 4 2 2 3 2 2 4 5" xfId="5981" xr:uid="{00000000-0005-0000-0000-0000A11A0000}"/>
    <cellStyle name="쉼표 [0] 3 4 2 2 3 2 2 4 5 2" xfId="5982" xr:uid="{00000000-0005-0000-0000-0000A21A0000}"/>
    <cellStyle name="쉼표 [0] 3 4 2 2 3 2 2 4 6" xfId="5983" xr:uid="{00000000-0005-0000-0000-0000A31A0000}"/>
    <cellStyle name="쉼표 [0] 3 4 2 2 3 2 2 5" xfId="5984" xr:uid="{00000000-0005-0000-0000-0000A41A0000}"/>
    <cellStyle name="쉼표 [0] 3 4 2 2 3 2 2 5 2" xfId="5985" xr:uid="{00000000-0005-0000-0000-0000A51A0000}"/>
    <cellStyle name="쉼표 [0] 3 4 2 2 3 2 2 5 2 2" xfId="5986" xr:uid="{00000000-0005-0000-0000-0000A61A0000}"/>
    <cellStyle name="쉼표 [0] 3 4 2 2 3 2 2 5 3" xfId="5987" xr:uid="{00000000-0005-0000-0000-0000A71A0000}"/>
    <cellStyle name="쉼표 [0] 3 4 2 2 3 2 2 6" xfId="5988" xr:uid="{00000000-0005-0000-0000-0000A81A0000}"/>
    <cellStyle name="쉼표 [0] 3 4 2 2 3 2 2 6 2" xfId="5989" xr:uid="{00000000-0005-0000-0000-0000A91A0000}"/>
    <cellStyle name="쉼표 [0] 3 4 2 2 3 2 2 6 2 2" xfId="5990" xr:uid="{00000000-0005-0000-0000-0000AA1A0000}"/>
    <cellStyle name="쉼표 [0] 3 4 2 2 3 2 2 6 3" xfId="5991" xr:uid="{00000000-0005-0000-0000-0000AB1A0000}"/>
    <cellStyle name="쉼표 [0] 3 4 2 2 3 2 2 7" xfId="5992" xr:uid="{00000000-0005-0000-0000-0000AC1A0000}"/>
    <cellStyle name="쉼표 [0] 3 4 2 2 3 2 2 7 2" xfId="5993" xr:uid="{00000000-0005-0000-0000-0000AD1A0000}"/>
    <cellStyle name="쉼표 [0] 3 4 2 2 3 2 2 7 2 2" xfId="5994" xr:uid="{00000000-0005-0000-0000-0000AE1A0000}"/>
    <cellStyle name="쉼표 [0] 3 4 2 2 3 2 2 7 3" xfId="5995" xr:uid="{00000000-0005-0000-0000-0000AF1A0000}"/>
    <cellStyle name="쉼표 [0] 3 4 2 2 3 2 2 8" xfId="5996" xr:uid="{00000000-0005-0000-0000-0000B01A0000}"/>
    <cellStyle name="쉼표 [0] 3 4 2 2 3 2 2 8 2" xfId="5997" xr:uid="{00000000-0005-0000-0000-0000B11A0000}"/>
    <cellStyle name="쉼표 [0] 3 4 2 2 3 2 2 9" xfId="5998" xr:uid="{00000000-0005-0000-0000-0000B21A0000}"/>
    <cellStyle name="쉼표 [0] 3 4 2 2 3 2 3" xfId="5999" xr:uid="{00000000-0005-0000-0000-0000B31A0000}"/>
    <cellStyle name="쉼표 [0] 3 4 2 2 3 2 3 2" xfId="6000" xr:uid="{00000000-0005-0000-0000-0000B41A0000}"/>
    <cellStyle name="쉼표 [0] 3 4 2 2 3 2 3 2 2" xfId="6001" xr:uid="{00000000-0005-0000-0000-0000B51A0000}"/>
    <cellStyle name="쉼표 [0] 3 4 2 2 3 2 3 2 2 2" xfId="6002" xr:uid="{00000000-0005-0000-0000-0000B61A0000}"/>
    <cellStyle name="쉼표 [0] 3 4 2 2 3 2 3 2 3" xfId="6003" xr:uid="{00000000-0005-0000-0000-0000B71A0000}"/>
    <cellStyle name="쉼표 [0] 3 4 2 2 3 2 3 3" xfId="6004" xr:uid="{00000000-0005-0000-0000-0000B81A0000}"/>
    <cellStyle name="쉼표 [0] 3 4 2 2 3 2 3 3 2" xfId="6005" xr:uid="{00000000-0005-0000-0000-0000B91A0000}"/>
    <cellStyle name="쉼표 [0] 3 4 2 2 3 2 3 3 2 2" xfId="6006" xr:uid="{00000000-0005-0000-0000-0000BA1A0000}"/>
    <cellStyle name="쉼표 [0] 3 4 2 2 3 2 3 3 3" xfId="6007" xr:uid="{00000000-0005-0000-0000-0000BB1A0000}"/>
    <cellStyle name="쉼표 [0] 3 4 2 2 3 2 3 4" xfId="6008" xr:uid="{00000000-0005-0000-0000-0000BC1A0000}"/>
    <cellStyle name="쉼표 [0] 3 4 2 2 3 2 3 4 2" xfId="6009" xr:uid="{00000000-0005-0000-0000-0000BD1A0000}"/>
    <cellStyle name="쉼표 [0] 3 4 2 2 3 2 3 4 2 2" xfId="6010" xr:uid="{00000000-0005-0000-0000-0000BE1A0000}"/>
    <cellStyle name="쉼표 [0] 3 4 2 2 3 2 3 4 3" xfId="6011" xr:uid="{00000000-0005-0000-0000-0000BF1A0000}"/>
    <cellStyle name="쉼표 [0] 3 4 2 2 3 2 3 5" xfId="6012" xr:uid="{00000000-0005-0000-0000-0000C01A0000}"/>
    <cellStyle name="쉼표 [0] 3 4 2 2 3 2 3 5 2" xfId="6013" xr:uid="{00000000-0005-0000-0000-0000C11A0000}"/>
    <cellStyle name="쉼표 [0] 3 4 2 2 3 2 3 6" xfId="6014" xr:uid="{00000000-0005-0000-0000-0000C21A0000}"/>
    <cellStyle name="쉼표 [0] 3 4 2 2 3 2 4" xfId="6015" xr:uid="{00000000-0005-0000-0000-0000C31A0000}"/>
    <cellStyle name="쉼표 [0] 3 4 2 2 3 2 4 2" xfId="6016" xr:uid="{00000000-0005-0000-0000-0000C41A0000}"/>
    <cellStyle name="쉼표 [0] 3 4 2 2 3 2 4 2 2" xfId="6017" xr:uid="{00000000-0005-0000-0000-0000C51A0000}"/>
    <cellStyle name="쉼표 [0] 3 4 2 2 3 2 4 2 2 2" xfId="6018" xr:uid="{00000000-0005-0000-0000-0000C61A0000}"/>
    <cellStyle name="쉼표 [0] 3 4 2 2 3 2 4 2 3" xfId="6019" xr:uid="{00000000-0005-0000-0000-0000C71A0000}"/>
    <cellStyle name="쉼표 [0] 3 4 2 2 3 2 4 3" xfId="6020" xr:uid="{00000000-0005-0000-0000-0000C81A0000}"/>
    <cellStyle name="쉼표 [0] 3 4 2 2 3 2 4 3 2" xfId="6021" xr:uid="{00000000-0005-0000-0000-0000C91A0000}"/>
    <cellStyle name="쉼표 [0] 3 4 2 2 3 2 4 3 2 2" xfId="6022" xr:uid="{00000000-0005-0000-0000-0000CA1A0000}"/>
    <cellStyle name="쉼표 [0] 3 4 2 2 3 2 4 3 3" xfId="6023" xr:uid="{00000000-0005-0000-0000-0000CB1A0000}"/>
    <cellStyle name="쉼표 [0] 3 4 2 2 3 2 4 4" xfId="6024" xr:uid="{00000000-0005-0000-0000-0000CC1A0000}"/>
    <cellStyle name="쉼표 [0] 3 4 2 2 3 2 4 4 2" xfId="6025" xr:uid="{00000000-0005-0000-0000-0000CD1A0000}"/>
    <cellStyle name="쉼표 [0] 3 4 2 2 3 2 4 4 2 2" xfId="6026" xr:uid="{00000000-0005-0000-0000-0000CE1A0000}"/>
    <cellStyle name="쉼표 [0] 3 4 2 2 3 2 4 4 3" xfId="6027" xr:uid="{00000000-0005-0000-0000-0000CF1A0000}"/>
    <cellStyle name="쉼표 [0] 3 4 2 2 3 2 4 5" xfId="6028" xr:uid="{00000000-0005-0000-0000-0000D01A0000}"/>
    <cellStyle name="쉼표 [0] 3 4 2 2 3 2 4 5 2" xfId="6029" xr:uid="{00000000-0005-0000-0000-0000D11A0000}"/>
    <cellStyle name="쉼표 [0] 3 4 2 2 3 2 4 6" xfId="6030" xr:uid="{00000000-0005-0000-0000-0000D21A0000}"/>
    <cellStyle name="쉼표 [0] 3 4 2 2 3 2 5" xfId="6031" xr:uid="{00000000-0005-0000-0000-0000D31A0000}"/>
    <cellStyle name="쉼표 [0] 3 4 2 2 3 2 5 2" xfId="6032" xr:uid="{00000000-0005-0000-0000-0000D41A0000}"/>
    <cellStyle name="쉼표 [0] 3 4 2 2 3 2 5 2 2" xfId="6033" xr:uid="{00000000-0005-0000-0000-0000D51A0000}"/>
    <cellStyle name="쉼표 [0] 3 4 2 2 3 2 5 2 2 2" xfId="6034" xr:uid="{00000000-0005-0000-0000-0000D61A0000}"/>
    <cellStyle name="쉼표 [0] 3 4 2 2 3 2 5 2 3" xfId="6035" xr:uid="{00000000-0005-0000-0000-0000D71A0000}"/>
    <cellStyle name="쉼표 [0] 3 4 2 2 3 2 5 3" xfId="6036" xr:uid="{00000000-0005-0000-0000-0000D81A0000}"/>
    <cellStyle name="쉼표 [0] 3 4 2 2 3 2 5 3 2" xfId="6037" xr:uid="{00000000-0005-0000-0000-0000D91A0000}"/>
    <cellStyle name="쉼표 [0] 3 4 2 2 3 2 5 3 2 2" xfId="6038" xr:uid="{00000000-0005-0000-0000-0000DA1A0000}"/>
    <cellStyle name="쉼표 [0] 3 4 2 2 3 2 5 3 3" xfId="6039" xr:uid="{00000000-0005-0000-0000-0000DB1A0000}"/>
    <cellStyle name="쉼표 [0] 3 4 2 2 3 2 5 4" xfId="6040" xr:uid="{00000000-0005-0000-0000-0000DC1A0000}"/>
    <cellStyle name="쉼표 [0] 3 4 2 2 3 2 5 4 2" xfId="6041" xr:uid="{00000000-0005-0000-0000-0000DD1A0000}"/>
    <cellStyle name="쉼표 [0] 3 4 2 2 3 2 5 4 2 2" xfId="6042" xr:uid="{00000000-0005-0000-0000-0000DE1A0000}"/>
    <cellStyle name="쉼표 [0] 3 4 2 2 3 2 5 4 3" xfId="6043" xr:uid="{00000000-0005-0000-0000-0000DF1A0000}"/>
    <cellStyle name="쉼표 [0] 3 4 2 2 3 2 5 5" xfId="6044" xr:uid="{00000000-0005-0000-0000-0000E01A0000}"/>
    <cellStyle name="쉼표 [0] 3 4 2 2 3 2 5 5 2" xfId="6045" xr:uid="{00000000-0005-0000-0000-0000E11A0000}"/>
    <cellStyle name="쉼표 [0] 3 4 2 2 3 2 5 6" xfId="6046" xr:uid="{00000000-0005-0000-0000-0000E21A0000}"/>
    <cellStyle name="쉼표 [0] 3 4 2 2 3 2 6" xfId="6047" xr:uid="{00000000-0005-0000-0000-0000E31A0000}"/>
    <cellStyle name="쉼표 [0] 3 4 2 2 3 2 6 2" xfId="6048" xr:uid="{00000000-0005-0000-0000-0000E41A0000}"/>
    <cellStyle name="쉼표 [0] 3 4 2 2 3 2 6 2 2" xfId="6049" xr:uid="{00000000-0005-0000-0000-0000E51A0000}"/>
    <cellStyle name="쉼표 [0] 3 4 2 2 3 2 6 3" xfId="6050" xr:uid="{00000000-0005-0000-0000-0000E61A0000}"/>
    <cellStyle name="쉼표 [0] 3 4 2 2 3 2 7" xfId="6051" xr:uid="{00000000-0005-0000-0000-0000E71A0000}"/>
    <cellStyle name="쉼표 [0] 3 4 2 2 3 2 7 2" xfId="6052" xr:uid="{00000000-0005-0000-0000-0000E81A0000}"/>
    <cellStyle name="쉼표 [0] 3 4 2 2 3 2 7 2 2" xfId="6053" xr:uid="{00000000-0005-0000-0000-0000E91A0000}"/>
    <cellStyle name="쉼표 [0] 3 4 2 2 3 2 7 3" xfId="6054" xr:uid="{00000000-0005-0000-0000-0000EA1A0000}"/>
    <cellStyle name="쉼표 [0] 3 4 2 2 3 2 8" xfId="6055" xr:uid="{00000000-0005-0000-0000-0000EB1A0000}"/>
    <cellStyle name="쉼표 [0] 3 4 2 2 3 2 8 2" xfId="6056" xr:uid="{00000000-0005-0000-0000-0000EC1A0000}"/>
    <cellStyle name="쉼표 [0] 3 4 2 2 3 2 8 2 2" xfId="6057" xr:uid="{00000000-0005-0000-0000-0000ED1A0000}"/>
    <cellStyle name="쉼표 [0] 3 4 2 2 3 2 8 3" xfId="6058" xr:uid="{00000000-0005-0000-0000-0000EE1A0000}"/>
    <cellStyle name="쉼표 [0] 3 4 2 2 3 2 9" xfId="6059" xr:uid="{00000000-0005-0000-0000-0000EF1A0000}"/>
    <cellStyle name="쉼표 [0] 3 4 2 2 3 2 9 2" xfId="6060" xr:uid="{00000000-0005-0000-0000-0000F01A0000}"/>
    <cellStyle name="쉼표 [0] 3 4 2 2 4" xfId="6061" xr:uid="{00000000-0005-0000-0000-0000F11A0000}"/>
    <cellStyle name="쉼표 [0] 3 4 2 2 5" xfId="6062" xr:uid="{00000000-0005-0000-0000-0000F21A0000}"/>
    <cellStyle name="쉼표 [0] 3 4 2 2 6" xfId="6063" xr:uid="{00000000-0005-0000-0000-0000F31A0000}"/>
    <cellStyle name="쉼표 [0] 3 4 2 2 6 10" xfId="6064" xr:uid="{00000000-0005-0000-0000-0000F41A0000}"/>
    <cellStyle name="쉼표 [0] 3 4 2 2 6 10 2" xfId="6065" xr:uid="{00000000-0005-0000-0000-0000F51A0000}"/>
    <cellStyle name="쉼표 [0] 3 4 2 2 6 11" xfId="6066" xr:uid="{00000000-0005-0000-0000-0000F61A0000}"/>
    <cellStyle name="쉼표 [0] 3 4 2 2 6 2" xfId="6067" xr:uid="{00000000-0005-0000-0000-0000F71A0000}"/>
    <cellStyle name="쉼표 [0] 3 4 2 2 6 2 10" xfId="6068" xr:uid="{00000000-0005-0000-0000-0000F81A0000}"/>
    <cellStyle name="쉼표 [0] 3 4 2 2 6 2 2" xfId="6069" xr:uid="{00000000-0005-0000-0000-0000F91A0000}"/>
    <cellStyle name="쉼표 [0] 3 4 2 2 6 2 2 2" xfId="6070" xr:uid="{00000000-0005-0000-0000-0000FA1A0000}"/>
    <cellStyle name="쉼표 [0] 3 4 2 2 6 2 2 2 2" xfId="6071" xr:uid="{00000000-0005-0000-0000-0000FB1A0000}"/>
    <cellStyle name="쉼표 [0] 3 4 2 2 6 2 2 2 2 2" xfId="6072" xr:uid="{00000000-0005-0000-0000-0000FC1A0000}"/>
    <cellStyle name="쉼표 [0] 3 4 2 2 6 2 2 2 2 2 2" xfId="6073" xr:uid="{00000000-0005-0000-0000-0000FD1A0000}"/>
    <cellStyle name="쉼표 [0] 3 4 2 2 6 2 2 2 2 3" xfId="6074" xr:uid="{00000000-0005-0000-0000-0000FE1A0000}"/>
    <cellStyle name="쉼표 [0] 3 4 2 2 6 2 2 2 3" xfId="6075" xr:uid="{00000000-0005-0000-0000-0000FF1A0000}"/>
    <cellStyle name="쉼표 [0] 3 4 2 2 6 2 2 2 3 2" xfId="6076" xr:uid="{00000000-0005-0000-0000-0000001B0000}"/>
    <cellStyle name="쉼표 [0] 3 4 2 2 6 2 2 2 3 2 2" xfId="6077" xr:uid="{00000000-0005-0000-0000-0000011B0000}"/>
    <cellStyle name="쉼표 [0] 3 4 2 2 6 2 2 2 3 3" xfId="6078" xr:uid="{00000000-0005-0000-0000-0000021B0000}"/>
    <cellStyle name="쉼표 [0] 3 4 2 2 6 2 2 2 4" xfId="6079" xr:uid="{00000000-0005-0000-0000-0000031B0000}"/>
    <cellStyle name="쉼표 [0] 3 4 2 2 6 2 2 2 4 2" xfId="6080" xr:uid="{00000000-0005-0000-0000-0000041B0000}"/>
    <cellStyle name="쉼표 [0] 3 4 2 2 6 2 2 2 4 2 2" xfId="6081" xr:uid="{00000000-0005-0000-0000-0000051B0000}"/>
    <cellStyle name="쉼표 [0] 3 4 2 2 6 2 2 2 4 3" xfId="6082" xr:uid="{00000000-0005-0000-0000-0000061B0000}"/>
    <cellStyle name="쉼표 [0] 3 4 2 2 6 2 2 2 5" xfId="6083" xr:uid="{00000000-0005-0000-0000-0000071B0000}"/>
    <cellStyle name="쉼표 [0] 3 4 2 2 6 2 2 2 5 2" xfId="6084" xr:uid="{00000000-0005-0000-0000-0000081B0000}"/>
    <cellStyle name="쉼표 [0] 3 4 2 2 6 2 2 2 6" xfId="6085" xr:uid="{00000000-0005-0000-0000-0000091B0000}"/>
    <cellStyle name="쉼표 [0] 3 4 2 2 6 2 2 3" xfId="6086" xr:uid="{00000000-0005-0000-0000-00000A1B0000}"/>
    <cellStyle name="쉼표 [0] 3 4 2 2 6 2 2 3 2" xfId="6087" xr:uid="{00000000-0005-0000-0000-00000B1B0000}"/>
    <cellStyle name="쉼표 [0] 3 4 2 2 6 2 2 3 2 2" xfId="6088" xr:uid="{00000000-0005-0000-0000-00000C1B0000}"/>
    <cellStyle name="쉼표 [0] 3 4 2 2 6 2 2 3 2 2 2" xfId="6089" xr:uid="{00000000-0005-0000-0000-00000D1B0000}"/>
    <cellStyle name="쉼표 [0] 3 4 2 2 6 2 2 3 2 3" xfId="6090" xr:uid="{00000000-0005-0000-0000-00000E1B0000}"/>
    <cellStyle name="쉼표 [0] 3 4 2 2 6 2 2 3 3" xfId="6091" xr:uid="{00000000-0005-0000-0000-00000F1B0000}"/>
    <cellStyle name="쉼표 [0] 3 4 2 2 6 2 2 3 3 2" xfId="6092" xr:uid="{00000000-0005-0000-0000-0000101B0000}"/>
    <cellStyle name="쉼표 [0] 3 4 2 2 6 2 2 3 3 2 2" xfId="6093" xr:uid="{00000000-0005-0000-0000-0000111B0000}"/>
    <cellStyle name="쉼표 [0] 3 4 2 2 6 2 2 3 3 3" xfId="6094" xr:uid="{00000000-0005-0000-0000-0000121B0000}"/>
    <cellStyle name="쉼표 [0] 3 4 2 2 6 2 2 3 4" xfId="6095" xr:uid="{00000000-0005-0000-0000-0000131B0000}"/>
    <cellStyle name="쉼표 [0] 3 4 2 2 6 2 2 3 4 2" xfId="6096" xr:uid="{00000000-0005-0000-0000-0000141B0000}"/>
    <cellStyle name="쉼표 [0] 3 4 2 2 6 2 2 3 4 2 2" xfId="6097" xr:uid="{00000000-0005-0000-0000-0000151B0000}"/>
    <cellStyle name="쉼표 [0] 3 4 2 2 6 2 2 3 4 3" xfId="6098" xr:uid="{00000000-0005-0000-0000-0000161B0000}"/>
    <cellStyle name="쉼표 [0] 3 4 2 2 6 2 2 3 5" xfId="6099" xr:uid="{00000000-0005-0000-0000-0000171B0000}"/>
    <cellStyle name="쉼표 [0] 3 4 2 2 6 2 2 3 5 2" xfId="6100" xr:uid="{00000000-0005-0000-0000-0000181B0000}"/>
    <cellStyle name="쉼표 [0] 3 4 2 2 6 2 2 3 6" xfId="6101" xr:uid="{00000000-0005-0000-0000-0000191B0000}"/>
    <cellStyle name="쉼표 [0] 3 4 2 2 6 2 2 4" xfId="6102" xr:uid="{00000000-0005-0000-0000-00001A1B0000}"/>
    <cellStyle name="쉼표 [0] 3 4 2 2 6 2 2 4 2" xfId="6103" xr:uid="{00000000-0005-0000-0000-00001B1B0000}"/>
    <cellStyle name="쉼표 [0] 3 4 2 2 6 2 2 4 2 2" xfId="6104" xr:uid="{00000000-0005-0000-0000-00001C1B0000}"/>
    <cellStyle name="쉼표 [0] 3 4 2 2 6 2 2 4 2 2 2" xfId="6105" xr:uid="{00000000-0005-0000-0000-00001D1B0000}"/>
    <cellStyle name="쉼표 [0] 3 4 2 2 6 2 2 4 2 3" xfId="6106" xr:uid="{00000000-0005-0000-0000-00001E1B0000}"/>
    <cellStyle name="쉼표 [0] 3 4 2 2 6 2 2 4 3" xfId="6107" xr:uid="{00000000-0005-0000-0000-00001F1B0000}"/>
    <cellStyle name="쉼표 [0] 3 4 2 2 6 2 2 4 3 2" xfId="6108" xr:uid="{00000000-0005-0000-0000-0000201B0000}"/>
    <cellStyle name="쉼표 [0] 3 4 2 2 6 2 2 4 3 2 2" xfId="6109" xr:uid="{00000000-0005-0000-0000-0000211B0000}"/>
    <cellStyle name="쉼표 [0] 3 4 2 2 6 2 2 4 3 3" xfId="6110" xr:uid="{00000000-0005-0000-0000-0000221B0000}"/>
    <cellStyle name="쉼표 [0] 3 4 2 2 6 2 2 4 4" xfId="6111" xr:uid="{00000000-0005-0000-0000-0000231B0000}"/>
    <cellStyle name="쉼표 [0] 3 4 2 2 6 2 2 4 4 2" xfId="6112" xr:uid="{00000000-0005-0000-0000-0000241B0000}"/>
    <cellStyle name="쉼표 [0] 3 4 2 2 6 2 2 4 4 2 2" xfId="6113" xr:uid="{00000000-0005-0000-0000-0000251B0000}"/>
    <cellStyle name="쉼표 [0] 3 4 2 2 6 2 2 4 4 3" xfId="6114" xr:uid="{00000000-0005-0000-0000-0000261B0000}"/>
    <cellStyle name="쉼표 [0] 3 4 2 2 6 2 2 4 5" xfId="6115" xr:uid="{00000000-0005-0000-0000-0000271B0000}"/>
    <cellStyle name="쉼표 [0] 3 4 2 2 6 2 2 4 5 2" xfId="6116" xr:uid="{00000000-0005-0000-0000-0000281B0000}"/>
    <cellStyle name="쉼표 [0] 3 4 2 2 6 2 2 4 6" xfId="6117" xr:uid="{00000000-0005-0000-0000-0000291B0000}"/>
    <cellStyle name="쉼표 [0] 3 4 2 2 6 2 2 5" xfId="6118" xr:uid="{00000000-0005-0000-0000-00002A1B0000}"/>
    <cellStyle name="쉼표 [0] 3 4 2 2 6 2 2 5 2" xfId="6119" xr:uid="{00000000-0005-0000-0000-00002B1B0000}"/>
    <cellStyle name="쉼표 [0] 3 4 2 2 6 2 2 5 2 2" xfId="6120" xr:uid="{00000000-0005-0000-0000-00002C1B0000}"/>
    <cellStyle name="쉼표 [0] 3 4 2 2 6 2 2 5 3" xfId="6121" xr:uid="{00000000-0005-0000-0000-00002D1B0000}"/>
    <cellStyle name="쉼표 [0] 3 4 2 2 6 2 2 6" xfId="6122" xr:uid="{00000000-0005-0000-0000-00002E1B0000}"/>
    <cellStyle name="쉼표 [0] 3 4 2 2 6 2 2 6 2" xfId="6123" xr:uid="{00000000-0005-0000-0000-00002F1B0000}"/>
    <cellStyle name="쉼표 [0] 3 4 2 2 6 2 2 6 2 2" xfId="6124" xr:uid="{00000000-0005-0000-0000-0000301B0000}"/>
    <cellStyle name="쉼표 [0] 3 4 2 2 6 2 2 6 3" xfId="6125" xr:uid="{00000000-0005-0000-0000-0000311B0000}"/>
    <cellStyle name="쉼표 [0] 3 4 2 2 6 2 2 7" xfId="6126" xr:uid="{00000000-0005-0000-0000-0000321B0000}"/>
    <cellStyle name="쉼표 [0] 3 4 2 2 6 2 2 7 2" xfId="6127" xr:uid="{00000000-0005-0000-0000-0000331B0000}"/>
    <cellStyle name="쉼표 [0] 3 4 2 2 6 2 2 7 2 2" xfId="6128" xr:uid="{00000000-0005-0000-0000-0000341B0000}"/>
    <cellStyle name="쉼표 [0] 3 4 2 2 6 2 2 7 3" xfId="6129" xr:uid="{00000000-0005-0000-0000-0000351B0000}"/>
    <cellStyle name="쉼표 [0] 3 4 2 2 6 2 2 8" xfId="6130" xr:uid="{00000000-0005-0000-0000-0000361B0000}"/>
    <cellStyle name="쉼표 [0] 3 4 2 2 6 2 2 8 2" xfId="6131" xr:uid="{00000000-0005-0000-0000-0000371B0000}"/>
    <cellStyle name="쉼표 [0] 3 4 2 2 6 2 2 9" xfId="6132" xr:uid="{00000000-0005-0000-0000-0000381B0000}"/>
    <cellStyle name="쉼표 [0] 3 4 2 2 6 2 3" xfId="6133" xr:uid="{00000000-0005-0000-0000-0000391B0000}"/>
    <cellStyle name="쉼표 [0] 3 4 2 2 6 2 3 2" xfId="6134" xr:uid="{00000000-0005-0000-0000-00003A1B0000}"/>
    <cellStyle name="쉼표 [0] 3 4 2 2 6 2 3 2 2" xfId="6135" xr:uid="{00000000-0005-0000-0000-00003B1B0000}"/>
    <cellStyle name="쉼표 [0] 3 4 2 2 6 2 3 2 2 2" xfId="6136" xr:uid="{00000000-0005-0000-0000-00003C1B0000}"/>
    <cellStyle name="쉼표 [0] 3 4 2 2 6 2 3 2 3" xfId="6137" xr:uid="{00000000-0005-0000-0000-00003D1B0000}"/>
    <cellStyle name="쉼표 [0] 3 4 2 2 6 2 3 3" xfId="6138" xr:uid="{00000000-0005-0000-0000-00003E1B0000}"/>
    <cellStyle name="쉼표 [0] 3 4 2 2 6 2 3 3 2" xfId="6139" xr:uid="{00000000-0005-0000-0000-00003F1B0000}"/>
    <cellStyle name="쉼표 [0] 3 4 2 2 6 2 3 3 2 2" xfId="6140" xr:uid="{00000000-0005-0000-0000-0000401B0000}"/>
    <cellStyle name="쉼표 [0] 3 4 2 2 6 2 3 3 3" xfId="6141" xr:uid="{00000000-0005-0000-0000-0000411B0000}"/>
    <cellStyle name="쉼표 [0] 3 4 2 2 6 2 3 4" xfId="6142" xr:uid="{00000000-0005-0000-0000-0000421B0000}"/>
    <cellStyle name="쉼표 [0] 3 4 2 2 6 2 3 4 2" xfId="6143" xr:uid="{00000000-0005-0000-0000-0000431B0000}"/>
    <cellStyle name="쉼표 [0] 3 4 2 2 6 2 3 4 2 2" xfId="6144" xr:uid="{00000000-0005-0000-0000-0000441B0000}"/>
    <cellStyle name="쉼표 [0] 3 4 2 2 6 2 3 4 3" xfId="6145" xr:uid="{00000000-0005-0000-0000-0000451B0000}"/>
    <cellStyle name="쉼표 [0] 3 4 2 2 6 2 3 5" xfId="6146" xr:uid="{00000000-0005-0000-0000-0000461B0000}"/>
    <cellStyle name="쉼표 [0] 3 4 2 2 6 2 3 5 2" xfId="6147" xr:uid="{00000000-0005-0000-0000-0000471B0000}"/>
    <cellStyle name="쉼표 [0] 3 4 2 2 6 2 3 6" xfId="6148" xr:uid="{00000000-0005-0000-0000-0000481B0000}"/>
    <cellStyle name="쉼표 [0] 3 4 2 2 6 2 4" xfId="6149" xr:uid="{00000000-0005-0000-0000-0000491B0000}"/>
    <cellStyle name="쉼표 [0] 3 4 2 2 6 2 4 2" xfId="6150" xr:uid="{00000000-0005-0000-0000-00004A1B0000}"/>
    <cellStyle name="쉼표 [0] 3 4 2 2 6 2 4 2 2" xfId="6151" xr:uid="{00000000-0005-0000-0000-00004B1B0000}"/>
    <cellStyle name="쉼표 [0] 3 4 2 2 6 2 4 2 2 2" xfId="6152" xr:uid="{00000000-0005-0000-0000-00004C1B0000}"/>
    <cellStyle name="쉼표 [0] 3 4 2 2 6 2 4 2 3" xfId="6153" xr:uid="{00000000-0005-0000-0000-00004D1B0000}"/>
    <cellStyle name="쉼표 [0] 3 4 2 2 6 2 4 3" xfId="6154" xr:uid="{00000000-0005-0000-0000-00004E1B0000}"/>
    <cellStyle name="쉼표 [0] 3 4 2 2 6 2 4 3 2" xfId="6155" xr:uid="{00000000-0005-0000-0000-00004F1B0000}"/>
    <cellStyle name="쉼표 [0] 3 4 2 2 6 2 4 3 2 2" xfId="6156" xr:uid="{00000000-0005-0000-0000-0000501B0000}"/>
    <cellStyle name="쉼표 [0] 3 4 2 2 6 2 4 3 3" xfId="6157" xr:uid="{00000000-0005-0000-0000-0000511B0000}"/>
    <cellStyle name="쉼표 [0] 3 4 2 2 6 2 4 4" xfId="6158" xr:uid="{00000000-0005-0000-0000-0000521B0000}"/>
    <cellStyle name="쉼표 [0] 3 4 2 2 6 2 4 4 2" xfId="6159" xr:uid="{00000000-0005-0000-0000-0000531B0000}"/>
    <cellStyle name="쉼표 [0] 3 4 2 2 6 2 4 4 2 2" xfId="6160" xr:uid="{00000000-0005-0000-0000-0000541B0000}"/>
    <cellStyle name="쉼표 [0] 3 4 2 2 6 2 4 4 3" xfId="6161" xr:uid="{00000000-0005-0000-0000-0000551B0000}"/>
    <cellStyle name="쉼표 [0] 3 4 2 2 6 2 4 5" xfId="6162" xr:uid="{00000000-0005-0000-0000-0000561B0000}"/>
    <cellStyle name="쉼표 [0] 3 4 2 2 6 2 4 5 2" xfId="6163" xr:uid="{00000000-0005-0000-0000-0000571B0000}"/>
    <cellStyle name="쉼표 [0] 3 4 2 2 6 2 4 6" xfId="6164" xr:uid="{00000000-0005-0000-0000-0000581B0000}"/>
    <cellStyle name="쉼표 [0] 3 4 2 2 6 2 5" xfId="6165" xr:uid="{00000000-0005-0000-0000-0000591B0000}"/>
    <cellStyle name="쉼표 [0] 3 4 2 2 6 2 5 2" xfId="6166" xr:uid="{00000000-0005-0000-0000-00005A1B0000}"/>
    <cellStyle name="쉼표 [0] 3 4 2 2 6 2 5 2 2" xfId="6167" xr:uid="{00000000-0005-0000-0000-00005B1B0000}"/>
    <cellStyle name="쉼표 [0] 3 4 2 2 6 2 5 2 2 2" xfId="6168" xr:uid="{00000000-0005-0000-0000-00005C1B0000}"/>
    <cellStyle name="쉼표 [0] 3 4 2 2 6 2 5 2 3" xfId="6169" xr:uid="{00000000-0005-0000-0000-00005D1B0000}"/>
    <cellStyle name="쉼표 [0] 3 4 2 2 6 2 5 3" xfId="6170" xr:uid="{00000000-0005-0000-0000-00005E1B0000}"/>
    <cellStyle name="쉼표 [0] 3 4 2 2 6 2 5 3 2" xfId="6171" xr:uid="{00000000-0005-0000-0000-00005F1B0000}"/>
    <cellStyle name="쉼표 [0] 3 4 2 2 6 2 5 3 2 2" xfId="6172" xr:uid="{00000000-0005-0000-0000-0000601B0000}"/>
    <cellStyle name="쉼표 [0] 3 4 2 2 6 2 5 3 3" xfId="6173" xr:uid="{00000000-0005-0000-0000-0000611B0000}"/>
    <cellStyle name="쉼표 [0] 3 4 2 2 6 2 5 4" xfId="6174" xr:uid="{00000000-0005-0000-0000-0000621B0000}"/>
    <cellStyle name="쉼표 [0] 3 4 2 2 6 2 5 4 2" xfId="6175" xr:uid="{00000000-0005-0000-0000-0000631B0000}"/>
    <cellStyle name="쉼표 [0] 3 4 2 2 6 2 5 4 2 2" xfId="6176" xr:uid="{00000000-0005-0000-0000-0000641B0000}"/>
    <cellStyle name="쉼표 [0] 3 4 2 2 6 2 5 4 3" xfId="6177" xr:uid="{00000000-0005-0000-0000-0000651B0000}"/>
    <cellStyle name="쉼표 [0] 3 4 2 2 6 2 5 5" xfId="6178" xr:uid="{00000000-0005-0000-0000-0000661B0000}"/>
    <cellStyle name="쉼표 [0] 3 4 2 2 6 2 5 5 2" xfId="6179" xr:uid="{00000000-0005-0000-0000-0000671B0000}"/>
    <cellStyle name="쉼표 [0] 3 4 2 2 6 2 5 6" xfId="6180" xr:uid="{00000000-0005-0000-0000-0000681B0000}"/>
    <cellStyle name="쉼표 [0] 3 4 2 2 6 2 6" xfId="6181" xr:uid="{00000000-0005-0000-0000-0000691B0000}"/>
    <cellStyle name="쉼표 [0] 3 4 2 2 6 2 6 2" xfId="6182" xr:uid="{00000000-0005-0000-0000-00006A1B0000}"/>
    <cellStyle name="쉼표 [0] 3 4 2 2 6 2 6 2 2" xfId="6183" xr:uid="{00000000-0005-0000-0000-00006B1B0000}"/>
    <cellStyle name="쉼표 [0] 3 4 2 2 6 2 6 3" xfId="6184" xr:uid="{00000000-0005-0000-0000-00006C1B0000}"/>
    <cellStyle name="쉼표 [0] 3 4 2 2 6 2 7" xfId="6185" xr:uid="{00000000-0005-0000-0000-00006D1B0000}"/>
    <cellStyle name="쉼표 [0] 3 4 2 2 6 2 7 2" xfId="6186" xr:uid="{00000000-0005-0000-0000-00006E1B0000}"/>
    <cellStyle name="쉼표 [0] 3 4 2 2 6 2 7 2 2" xfId="6187" xr:uid="{00000000-0005-0000-0000-00006F1B0000}"/>
    <cellStyle name="쉼표 [0] 3 4 2 2 6 2 7 3" xfId="6188" xr:uid="{00000000-0005-0000-0000-0000701B0000}"/>
    <cellStyle name="쉼표 [0] 3 4 2 2 6 2 8" xfId="6189" xr:uid="{00000000-0005-0000-0000-0000711B0000}"/>
    <cellStyle name="쉼표 [0] 3 4 2 2 6 2 8 2" xfId="6190" xr:uid="{00000000-0005-0000-0000-0000721B0000}"/>
    <cellStyle name="쉼표 [0] 3 4 2 2 6 2 8 2 2" xfId="6191" xr:uid="{00000000-0005-0000-0000-0000731B0000}"/>
    <cellStyle name="쉼표 [0] 3 4 2 2 6 2 8 3" xfId="6192" xr:uid="{00000000-0005-0000-0000-0000741B0000}"/>
    <cellStyle name="쉼표 [0] 3 4 2 2 6 2 9" xfId="6193" xr:uid="{00000000-0005-0000-0000-0000751B0000}"/>
    <cellStyle name="쉼표 [0] 3 4 2 2 6 2 9 2" xfId="6194" xr:uid="{00000000-0005-0000-0000-0000761B0000}"/>
    <cellStyle name="쉼표 [0] 3 4 2 2 6 3" xfId="6195" xr:uid="{00000000-0005-0000-0000-0000771B0000}"/>
    <cellStyle name="쉼표 [0] 3 4 2 2 6 3 2" xfId="6196" xr:uid="{00000000-0005-0000-0000-0000781B0000}"/>
    <cellStyle name="쉼표 [0] 3 4 2 2 6 3 2 2" xfId="6197" xr:uid="{00000000-0005-0000-0000-0000791B0000}"/>
    <cellStyle name="쉼표 [0] 3 4 2 2 6 3 2 2 2" xfId="6198" xr:uid="{00000000-0005-0000-0000-00007A1B0000}"/>
    <cellStyle name="쉼표 [0] 3 4 2 2 6 3 2 2 2 2" xfId="6199" xr:uid="{00000000-0005-0000-0000-00007B1B0000}"/>
    <cellStyle name="쉼표 [0] 3 4 2 2 6 3 2 2 3" xfId="6200" xr:uid="{00000000-0005-0000-0000-00007C1B0000}"/>
    <cellStyle name="쉼표 [0] 3 4 2 2 6 3 2 3" xfId="6201" xr:uid="{00000000-0005-0000-0000-00007D1B0000}"/>
    <cellStyle name="쉼표 [0] 3 4 2 2 6 3 2 3 2" xfId="6202" xr:uid="{00000000-0005-0000-0000-00007E1B0000}"/>
    <cellStyle name="쉼표 [0] 3 4 2 2 6 3 2 3 2 2" xfId="6203" xr:uid="{00000000-0005-0000-0000-00007F1B0000}"/>
    <cellStyle name="쉼표 [0] 3 4 2 2 6 3 2 3 3" xfId="6204" xr:uid="{00000000-0005-0000-0000-0000801B0000}"/>
    <cellStyle name="쉼표 [0] 3 4 2 2 6 3 2 4" xfId="6205" xr:uid="{00000000-0005-0000-0000-0000811B0000}"/>
    <cellStyle name="쉼표 [0] 3 4 2 2 6 3 2 4 2" xfId="6206" xr:uid="{00000000-0005-0000-0000-0000821B0000}"/>
    <cellStyle name="쉼표 [0] 3 4 2 2 6 3 2 4 2 2" xfId="6207" xr:uid="{00000000-0005-0000-0000-0000831B0000}"/>
    <cellStyle name="쉼표 [0] 3 4 2 2 6 3 2 4 3" xfId="6208" xr:uid="{00000000-0005-0000-0000-0000841B0000}"/>
    <cellStyle name="쉼표 [0] 3 4 2 2 6 3 2 5" xfId="6209" xr:uid="{00000000-0005-0000-0000-0000851B0000}"/>
    <cellStyle name="쉼표 [0] 3 4 2 2 6 3 2 5 2" xfId="6210" xr:uid="{00000000-0005-0000-0000-0000861B0000}"/>
    <cellStyle name="쉼표 [0] 3 4 2 2 6 3 2 6" xfId="6211" xr:uid="{00000000-0005-0000-0000-0000871B0000}"/>
    <cellStyle name="쉼표 [0] 3 4 2 2 6 3 3" xfId="6212" xr:uid="{00000000-0005-0000-0000-0000881B0000}"/>
    <cellStyle name="쉼표 [0] 3 4 2 2 6 3 3 2" xfId="6213" xr:uid="{00000000-0005-0000-0000-0000891B0000}"/>
    <cellStyle name="쉼표 [0] 3 4 2 2 6 3 3 2 2" xfId="6214" xr:uid="{00000000-0005-0000-0000-00008A1B0000}"/>
    <cellStyle name="쉼표 [0] 3 4 2 2 6 3 3 2 2 2" xfId="6215" xr:uid="{00000000-0005-0000-0000-00008B1B0000}"/>
    <cellStyle name="쉼표 [0] 3 4 2 2 6 3 3 2 3" xfId="6216" xr:uid="{00000000-0005-0000-0000-00008C1B0000}"/>
    <cellStyle name="쉼표 [0] 3 4 2 2 6 3 3 3" xfId="6217" xr:uid="{00000000-0005-0000-0000-00008D1B0000}"/>
    <cellStyle name="쉼표 [0] 3 4 2 2 6 3 3 3 2" xfId="6218" xr:uid="{00000000-0005-0000-0000-00008E1B0000}"/>
    <cellStyle name="쉼표 [0] 3 4 2 2 6 3 3 3 2 2" xfId="6219" xr:uid="{00000000-0005-0000-0000-00008F1B0000}"/>
    <cellStyle name="쉼표 [0] 3 4 2 2 6 3 3 3 3" xfId="6220" xr:uid="{00000000-0005-0000-0000-0000901B0000}"/>
    <cellStyle name="쉼표 [0] 3 4 2 2 6 3 3 4" xfId="6221" xr:uid="{00000000-0005-0000-0000-0000911B0000}"/>
    <cellStyle name="쉼표 [0] 3 4 2 2 6 3 3 4 2" xfId="6222" xr:uid="{00000000-0005-0000-0000-0000921B0000}"/>
    <cellStyle name="쉼표 [0] 3 4 2 2 6 3 3 4 2 2" xfId="6223" xr:uid="{00000000-0005-0000-0000-0000931B0000}"/>
    <cellStyle name="쉼표 [0] 3 4 2 2 6 3 3 4 3" xfId="6224" xr:uid="{00000000-0005-0000-0000-0000941B0000}"/>
    <cellStyle name="쉼표 [0] 3 4 2 2 6 3 3 5" xfId="6225" xr:uid="{00000000-0005-0000-0000-0000951B0000}"/>
    <cellStyle name="쉼표 [0] 3 4 2 2 6 3 3 5 2" xfId="6226" xr:uid="{00000000-0005-0000-0000-0000961B0000}"/>
    <cellStyle name="쉼표 [0] 3 4 2 2 6 3 3 6" xfId="6227" xr:uid="{00000000-0005-0000-0000-0000971B0000}"/>
    <cellStyle name="쉼표 [0] 3 4 2 2 6 3 4" xfId="6228" xr:uid="{00000000-0005-0000-0000-0000981B0000}"/>
    <cellStyle name="쉼표 [0] 3 4 2 2 6 3 4 2" xfId="6229" xr:uid="{00000000-0005-0000-0000-0000991B0000}"/>
    <cellStyle name="쉼표 [0] 3 4 2 2 6 3 4 2 2" xfId="6230" xr:uid="{00000000-0005-0000-0000-00009A1B0000}"/>
    <cellStyle name="쉼표 [0] 3 4 2 2 6 3 4 2 2 2" xfId="6231" xr:uid="{00000000-0005-0000-0000-00009B1B0000}"/>
    <cellStyle name="쉼표 [0] 3 4 2 2 6 3 4 2 3" xfId="6232" xr:uid="{00000000-0005-0000-0000-00009C1B0000}"/>
    <cellStyle name="쉼표 [0] 3 4 2 2 6 3 4 3" xfId="6233" xr:uid="{00000000-0005-0000-0000-00009D1B0000}"/>
    <cellStyle name="쉼표 [0] 3 4 2 2 6 3 4 3 2" xfId="6234" xr:uid="{00000000-0005-0000-0000-00009E1B0000}"/>
    <cellStyle name="쉼표 [0] 3 4 2 2 6 3 4 3 2 2" xfId="6235" xr:uid="{00000000-0005-0000-0000-00009F1B0000}"/>
    <cellStyle name="쉼표 [0] 3 4 2 2 6 3 4 3 3" xfId="6236" xr:uid="{00000000-0005-0000-0000-0000A01B0000}"/>
    <cellStyle name="쉼표 [0] 3 4 2 2 6 3 4 4" xfId="6237" xr:uid="{00000000-0005-0000-0000-0000A11B0000}"/>
    <cellStyle name="쉼표 [0] 3 4 2 2 6 3 4 4 2" xfId="6238" xr:uid="{00000000-0005-0000-0000-0000A21B0000}"/>
    <cellStyle name="쉼표 [0] 3 4 2 2 6 3 4 4 2 2" xfId="6239" xr:uid="{00000000-0005-0000-0000-0000A31B0000}"/>
    <cellStyle name="쉼표 [0] 3 4 2 2 6 3 4 4 3" xfId="6240" xr:uid="{00000000-0005-0000-0000-0000A41B0000}"/>
    <cellStyle name="쉼표 [0] 3 4 2 2 6 3 4 5" xfId="6241" xr:uid="{00000000-0005-0000-0000-0000A51B0000}"/>
    <cellStyle name="쉼표 [0] 3 4 2 2 6 3 4 5 2" xfId="6242" xr:uid="{00000000-0005-0000-0000-0000A61B0000}"/>
    <cellStyle name="쉼표 [0] 3 4 2 2 6 3 4 6" xfId="6243" xr:uid="{00000000-0005-0000-0000-0000A71B0000}"/>
    <cellStyle name="쉼표 [0] 3 4 2 2 6 3 5" xfId="6244" xr:uid="{00000000-0005-0000-0000-0000A81B0000}"/>
    <cellStyle name="쉼표 [0] 3 4 2 2 6 3 5 2" xfId="6245" xr:uid="{00000000-0005-0000-0000-0000A91B0000}"/>
    <cellStyle name="쉼표 [0] 3 4 2 2 6 3 5 2 2" xfId="6246" xr:uid="{00000000-0005-0000-0000-0000AA1B0000}"/>
    <cellStyle name="쉼표 [0] 3 4 2 2 6 3 5 3" xfId="6247" xr:uid="{00000000-0005-0000-0000-0000AB1B0000}"/>
    <cellStyle name="쉼표 [0] 3 4 2 2 6 3 6" xfId="6248" xr:uid="{00000000-0005-0000-0000-0000AC1B0000}"/>
    <cellStyle name="쉼표 [0] 3 4 2 2 6 3 6 2" xfId="6249" xr:uid="{00000000-0005-0000-0000-0000AD1B0000}"/>
    <cellStyle name="쉼표 [0] 3 4 2 2 6 3 6 2 2" xfId="6250" xr:uid="{00000000-0005-0000-0000-0000AE1B0000}"/>
    <cellStyle name="쉼표 [0] 3 4 2 2 6 3 6 3" xfId="6251" xr:uid="{00000000-0005-0000-0000-0000AF1B0000}"/>
    <cellStyle name="쉼표 [0] 3 4 2 2 6 3 7" xfId="6252" xr:uid="{00000000-0005-0000-0000-0000B01B0000}"/>
    <cellStyle name="쉼표 [0] 3 4 2 2 6 3 7 2" xfId="6253" xr:uid="{00000000-0005-0000-0000-0000B11B0000}"/>
    <cellStyle name="쉼표 [0] 3 4 2 2 6 3 7 2 2" xfId="6254" xr:uid="{00000000-0005-0000-0000-0000B21B0000}"/>
    <cellStyle name="쉼표 [0] 3 4 2 2 6 3 7 3" xfId="6255" xr:uid="{00000000-0005-0000-0000-0000B31B0000}"/>
    <cellStyle name="쉼표 [0] 3 4 2 2 6 3 8" xfId="6256" xr:uid="{00000000-0005-0000-0000-0000B41B0000}"/>
    <cellStyle name="쉼표 [0] 3 4 2 2 6 3 8 2" xfId="6257" xr:uid="{00000000-0005-0000-0000-0000B51B0000}"/>
    <cellStyle name="쉼표 [0] 3 4 2 2 6 3 9" xfId="6258" xr:uid="{00000000-0005-0000-0000-0000B61B0000}"/>
    <cellStyle name="쉼표 [0] 3 4 2 2 6 4" xfId="6259" xr:uid="{00000000-0005-0000-0000-0000B71B0000}"/>
    <cellStyle name="쉼표 [0] 3 4 2 2 6 4 2" xfId="6260" xr:uid="{00000000-0005-0000-0000-0000B81B0000}"/>
    <cellStyle name="쉼표 [0] 3 4 2 2 6 4 2 2" xfId="6261" xr:uid="{00000000-0005-0000-0000-0000B91B0000}"/>
    <cellStyle name="쉼표 [0] 3 4 2 2 6 4 2 2 2" xfId="6262" xr:uid="{00000000-0005-0000-0000-0000BA1B0000}"/>
    <cellStyle name="쉼표 [0] 3 4 2 2 6 4 2 3" xfId="6263" xr:uid="{00000000-0005-0000-0000-0000BB1B0000}"/>
    <cellStyle name="쉼표 [0] 3 4 2 2 6 4 3" xfId="6264" xr:uid="{00000000-0005-0000-0000-0000BC1B0000}"/>
    <cellStyle name="쉼표 [0] 3 4 2 2 6 4 3 2" xfId="6265" xr:uid="{00000000-0005-0000-0000-0000BD1B0000}"/>
    <cellStyle name="쉼표 [0] 3 4 2 2 6 4 3 2 2" xfId="6266" xr:uid="{00000000-0005-0000-0000-0000BE1B0000}"/>
    <cellStyle name="쉼표 [0] 3 4 2 2 6 4 3 3" xfId="6267" xr:uid="{00000000-0005-0000-0000-0000BF1B0000}"/>
    <cellStyle name="쉼표 [0] 3 4 2 2 6 4 4" xfId="6268" xr:uid="{00000000-0005-0000-0000-0000C01B0000}"/>
    <cellStyle name="쉼표 [0] 3 4 2 2 6 4 4 2" xfId="6269" xr:uid="{00000000-0005-0000-0000-0000C11B0000}"/>
    <cellStyle name="쉼표 [0] 3 4 2 2 6 4 4 2 2" xfId="6270" xr:uid="{00000000-0005-0000-0000-0000C21B0000}"/>
    <cellStyle name="쉼표 [0] 3 4 2 2 6 4 4 3" xfId="6271" xr:uid="{00000000-0005-0000-0000-0000C31B0000}"/>
    <cellStyle name="쉼표 [0] 3 4 2 2 6 4 5" xfId="6272" xr:uid="{00000000-0005-0000-0000-0000C41B0000}"/>
    <cellStyle name="쉼표 [0] 3 4 2 2 6 4 5 2" xfId="6273" xr:uid="{00000000-0005-0000-0000-0000C51B0000}"/>
    <cellStyle name="쉼표 [0] 3 4 2 2 6 4 6" xfId="6274" xr:uid="{00000000-0005-0000-0000-0000C61B0000}"/>
    <cellStyle name="쉼표 [0] 3 4 2 2 6 5" xfId="6275" xr:uid="{00000000-0005-0000-0000-0000C71B0000}"/>
    <cellStyle name="쉼표 [0] 3 4 2 2 6 5 2" xfId="6276" xr:uid="{00000000-0005-0000-0000-0000C81B0000}"/>
    <cellStyle name="쉼표 [0] 3 4 2 2 6 5 2 2" xfId="6277" xr:uid="{00000000-0005-0000-0000-0000C91B0000}"/>
    <cellStyle name="쉼표 [0] 3 4 2 2 6 5 2 2 2" xfId="6278" xr:uid="{00000000-0005-0000-0000-0000CA1B0000}"/>
    <cellStyle name="쉼표 [0] 3 4 2 2 6 5 2 3" xfId="6279" xr:uid="{00000000-0005-0000-0000-0000CB1B0000}"/>
    <cellStyle name="쉼표 [0] 3 4 2 2 6 5 3" xfId="6280" xr:uid="{00000000-0005-0000-0000-0000CC1B0000}"/>
    <cellStyle name="쉼표 [0] 3 4 2 2 6 5 3 2" xfId="6281" xr:uid="{00000000-0005-0000-0000-0000CD1B0000}"/>
    <cellStyle name="쉼표 [0] 3 4 2 2 6 5 3 2 2" xfId="6282" xr:uid="{00000000-0005-0000-0000-0000CE1B0000}"/>
    <cellStyle name="쉼표 [0] 3 4 2 2 6 5 3 3" xfId="6283" xr:uid="{00000000-0005-0000-0000-0000CF1B0000}"/>
    <cellStyle name="쉼표 [0] 3 4 2 2 6 5 4" xfId="6284" xr:uid="{00000000-0005-0000-0000-0000D01B0000}"/>
    <cellStyle name="쉼표 [0] 3 4 2 2 6 5 4 2" xfId="6285" xr:uid="{00000000-0005-0000-0000-0000D11B0000}"/>
    <cellStyle name="쉼표 [0] 3 4 2 2 6 5 4 2 2" xfId="6286" xr:uid="{00000000-0005-0000-0000-0000D21B0000}"/>
    <cellStyle name="쉼표 [0] 3 4 2 2 6 5 4 3" xfId="6287" xr:uid="{00000000-0005-0000-0000-0000D31B0000}"/>
    <cellStyle name="쉼표 [0] 3 4 2 2 6 5 5" xfId="6288" xr:uid="{00000000-0005-0000-0000-0000D41B0000}"/>
    <cellStyle name="쉼표 [0] 3 4 2 2 6 5 5 2" xfId="6289" xr:uid="{00000000-0005-0000-0000-0000D51B0000}"/>
    <cellStyle name="쉼표 [0] 3 4 2 2 6 5 6" xfId="6290" xr:uid="{00000000-0005-0000-0000-0000D61B0000}"/>
    <cellStyle name="쉼표 [0] 3 4 2 2 6 6" xfId="6291" xr:uid="{00000000-0005-0000-0000-0000D71B0000}"/>
    <cellStyle name="쉼표 [0] 3 4 2 2 6 6 2" xfId="6292" xr:uid="{00000000-0005-0000-0000-0000D81B0000}"/>
    <cellStyle name="쉼표 [0] 3 4 2 2 6 6 2 2" xfId="6293" xr:uid="{00000000-0005-0000-0000-0000D91B0000}"/>
    <cellStyle name="쉼표 [0] 3 4 2 2 6 6 2 2 2" xfId="6294" xr:uid="{00000000-0005-0000-0000-0000DA1B0000}"/>
    <cellStyle name="쉼표 [0] 3 4 2 2 6 6 2 3" xfId="6295" xr:uid="{00000000-0005-0000-0000-0000DB1B0000}"/>
    <cellStyle name="쉼표 [0] 3 4 2 2 6 6 3" xfId="6296" xr:uid="{00000000-0005-0000-0000-0000DC1B0000}"/>
    <cellStyle name="쉼표 [0] 3 4 2 2 6 6 3 2" xfId="6297" xr:uid="{00000000-0005-0000-0000-0000DD1B0000}"/>
    <cellStyle name="쉼표 [0] 3 4 2 2 6 6 3 2 2" xfId="6298" xr:uid="{00000000-0005-0000-0000-0000DE1B0000}"/>
    <cellStyle name="쉼표 [0] 3 4 2 2 6 6 3 3" xfId="6299" xr:uid="{00000000-0005-0000-0000-0000DF1B0000}"/>
    <cellStyle name="쉼표 [0] 3 4 2 2 6 6 4" xfId="6300" xr:uid="{00000000-0005-0000-0000-0000E01B0000}"/>
    <cellStyle name="쉼표 [0] 3 4 2 2 6 6 4 2" xfId="6301" xr:uid="{00000000-0005-0000-0000-0000E11B0000}"/>
    <cellStyle name="쉼표 [0] 3 4 2 2 6 6 4 2 2" xfId="6302" xr:uid="{00000000-0005-0000-0000-0000E21B0000}"/>
    <cellStyle name="쉼표 [0] 3 4 2 2 6 6 4 3" xfId="6303" xr:uid="{00000000-0005-0000-0000-0000E31B0000}"/>
    <cellStyle name="쉼표 [0] 3 4 2 2 6 6 5" xfId="6304" xr:uid="{00000000-0005-0000-0000-0000E41B0000}"/>
    <cellStyle name="쉼표 [0] 3 4 2 2 6 6 5 2" xfId="6305" xr:uid="{00000000-0005-0000-0000-0000E51B0000}"/>
    <cellStyle name="쉼표 [0] 3 4 2 2 6 6 6" xfId="6306" xr:uid="{00000000-0005-0000-0000-0000E61B0000}"/>
    <cellStyle name="쉼표 [0] 3 4 2 2 6 7" xfId="6307" xr:uid="{00000000-0005-0000-0000-0000E71B0000}"/>
    <cellStyle name="쉼표 [0] 3 4 2 2 6 7 2" xfId="6308" xr:uid="{00000000-0005-0000-0000-0000E81B0000}"/>
    <cellStyle name="쉼표 [0] 3 4 2 2 6 7 2 2" xfId="6309" xr:uid="{00000000-0005-0000-0000-0000E91B0000}"/>
    <cellStyle name="쉼표 [0] 3 4 2 2 6 7 3" xfId="6310" xr:uid="{00000000-0005-0000-0000-0000EA1B0000}"/>
    <cellStyle name="쉼표 [0] 3 4 2 2 6 8" xfId="6311" xr:uid="{00000000-0005-0000-0000-0000EB1B0000}"/>
    <cellStyle name="쉼표 [0] 3 4 2 2 6 8 2" xfId="6312" xr:uid="{00000000-0005-0000-0000-0000EC1B0000}"/>
    <cellStyle name="쉼표 [0] 3 4 2 2 6 8 2 2" xfId="6313" xr:uid="{00000000-0005-0000-0000-0000ED1B0000}"/>
    <cellStyle name="쉼표 [0] 3 4 2 2 6 8 3" xfId="6314" xr:uid="{00000000-0005-0000-0000-0000EE1B0000}"/>
    <cellStyle name="쉼표 [0] 3 4 2 2 6 9" xfId="6315" xr:uid="{00000000-0005-0000-0000-0000EF1B0000}"/>
    <cellStyle name="쉼표 [0] 3 4 2 2 6 9 2" xfId="6316" xr:uid="{00000000-0005-0000-0000-0000F01B0000}"/>
    <cellStyle name="쉼표 [0] 3 4 2 2 6 9 2 2" xfId="6317" xr:uid="{00000000-0005-0000-0000-0000F11B0000}"/>
    <cellStyle name="쉼표 [0] 3 4 2 2 6 9 3" xfId="6318" xr:uid="{00000000-0005-0000-0000-0000F21B0000}"/>
    <cellStyle name="쉼표 [0] 3 4 2 2 7" xfId="6319" xr:uid="{00000000-0005-0000-0000-0000F31B0000}"/>
    <cellStyle name="쉼표 [0] 3 4 2 2 7 10" xfId="6320" xr:uid="{00000000-0005-0000-0000-0000F41B0000}"/>
    <cellStyle name="쉼표 [0] 3 4 2 2 7 10 2" xfId="6321" xr:uid="{00000000-0005-0000-0000-0000F51B0000}"/>
    <cellStyle name="쉼표 [0] 3 4 2 2 7 11" xfId="6322" xr:uid="{00000000-0005-0000-0000-0000F61B0000}"/>
    <cellStyle name="쉼표 [0] 3 4 2 2 7 2" xfId="6323" xr:uid="{00000000-0005-0000-0000-0000F71B0000}"/>
    <cellStyle name="쉼표 [0] 3 4 2 2 7 2 10" xfId="6324" xr:uid="{00000000-0005-0000-0000-0000F81B0000}"/>
    <cellStyle name="쉼표 [0] 3 4 2 2 7 2 2" xfId="6325" xr:uid="{00000000-0005-0000-0000-0000F91B0000}"/>
    <cellStyle name="쉼표 [0] 3 4 2 2 7 2 2 2" xfId="6326" xr:uid="{00000000-0005-0000-0000-0000FA1B0000}"/>
    <cellStyle name="쉼표 [0] 3 4 2 2 7 2 2 2 2" xfId="6327" xr:uid="{00000000-0005-0000-0000-0000FB1B0000}"/>
    <cellStyle name="쉼표 [0] 3 4 2 2 7 2 2 2 2 2" xfId="6328" xr:uid="{00000000-0005-0000-0000-0000FC1B0000}"/>
    <cellStyle name="쉼표 [0] 3 4 2 2 7 2 2 2 2 2 2" xfId="6329" xr:uid="{00000000-0005-0000-0000-0000FD1B0000}"/>
    <cellStyle name="쉼표 [0] 3 4 2 2 7 2 2 2 2 3" xfId="6330" xr:uid="{00000000-0005-0000-0000-0000FE1B0000}"/>
    <cellStyle name="쉼표 [0] 3 4 2 2 7 2 2 2 3" xfId="6331" xr:uid="{00000000-0005-0000-0000-0000FF1B0000}"/>
    <cellStyle name="쉼표 [0] 3 4 2 2 7 2 2 2 3 2" xfId="6332" xr:uid="{00000000-0005-0000-0000-0000001C0000}"/>
    <cellStyle name="쉼표 [0] 3 4 2 2 7 2 2 2 3 2 2" xfId="6333" xr:uid="{00000000-0005-0000-0000-0000011C0000}"/>
    <cellStyle name="쉼표 [0] 3 4 2 2 7 2 2 2 3 3" xfId="6334" xr:uid="{00000000-0005-0000-0000-0000021C0000}"/>
    <cellStyle name="쉼표 [0] 3 4 2 2 7 2 2 2 4" xfId="6335" xr:uid="{00000000-0005-0000-0000-0000031C0000}"/>
    <cellStyle name="쉼표 [0] 3 4 2 2 7 2 2 2 4 2" xfId="6336" xr:uid="{00000000-0005-0000-0000-0000041C0000}"/>
    <cellStyle name="쉼표 [0] 3 4 2 2 7 2 2 2 4 2 2" xfId="6337" xr:uid="{00000000-0005-0000-0000-0000051C0000}"/>
    <cellStyle name="쉼표 [0] 3 4 2 2 7 2 2 2 4 3" xfId="6338" xr:uid="{00000000-0005-0000-0000-0000061C0000}"/>
    <cellStyle name="쉼표 [0] 3 4 2 2 7 2 2 2 5" xfId="6339" xr:uid="{00000000-0005-0000-0000-0000071C0000}"/>
    <cellStyle name="쉼표 [0] 3 4 2 2 7 2 2 2 5 2" xfId="6340" xr:uid="{00000000-0005-0000-0000-0000081C0000}"/>
    <cellStyle name="쉼표 [0] 3 4 2 2 7 2 2 2 6" xfId="6341" xr:uid="{00000000-0005-0000-0000-0000091C0000}"/>
    <cellStyle name="쉼표 [0] 3 4 2 2 7 2 2 3" xfId="6342" xr:uid="{00000000-0005-0000-0000-00000A1C0000}"/>
    <cellStyle name="쉼표 [0] 3 4 2 2 7 2 2 3 2" xfId="6343" xr:uid="{00000000-0005-0000-0000-00000B1C0000}"/>
    <cellStyle name="쉼표 [0] 3 4 2 2 7 2 2 3 2 2" xfId="6344" xr:uid="{00000000-0005-0000-0000-00000C1C0000}"/>
    <cellStyle name="쉼표 [0] 3 4 2 2 7 2 2 3 2 2 2" xfId="6345" xr:uid="{00000000-0005-0000-0000-00000D1C0000}"/>
    <cellStyle name="쉼표 [0] 3 4 2 2 7 2 2 3 2 3" xfId="6346" xr:uid="{00000000-0005-0000-0000-00000E1C0000}"/>
    <cellStyle name="쉼표 [0] 3 4 2 2 7 2 2 3 3" xfId="6347" xr:uid="{00000000-0005-0000-0000-00000F1C0000}"/>
    <cellStyle name="쉼표 [0] 3 4 2 2 7 2 2 3 3 2" xfId="6348" xr:uid="{00000000-0005-0000-0000-0000101C0000}"/>
    <cellStyle name="쉼표 [0] 3 4 2 2 7 2 2 3 3 2 2" xfId="6349" xr:uid="{00000000-0005-0000-0000-0000111C0000}"/>
    <cellStyle name="쉼표 [0] 3 4 2 2 7 2 2 3 3 3" xfId="6350" xr:uid="{00000000-0005-0000-0000-0000121C0000}"/>
    <cellStyle name="쉼표 [0] 3 4 2 2 7 2 2 3 4" xfId="6351" xr:uid="{00000000-0005-0000-0000-0000131C0000}"/>
    <cellStyle name="쉼표 [0] 3 4 2 2 7 2 2 3 4 2" xfId="6352" xr:uid="{00000000-0005-0000-0000-0000141C0000}"/>
    <cellStyle name="쉼표 [0] 3 4 2 2 7 2 2 3 4 2 2" xfId="6353" xr:uid="{00000000-0005-0000-0000-0000151C0000}"/>
    <cellStyle name="쉼표 [0] 3 4 2 2 7 2 2 3 4 3" xfId="6354" xr:uid="{00000000-0005-0000-0000-0000161C0000}"/>
    <cellStyle name="쉼표 [0] 3 4 2 2 7 2 2 3 5" xfId="6355" xr:uid="{00000000-0005-0000-0000-0000171C0000}"/>
    <cellStyle name="쉼표 [0] 3 4 2 2 7 2 2 3 5 2" xfId="6356" xr:uid="{00000000-0005-0000-0000-0000181C0000}"/>
    <cellStyle name="쉼표 [0] 3 4 2 2 7 2 2 3 6" xfId="6357" xr:uid="{00000000-0005-0000-0000-0000191C0000}"/>
    <cellStyle name="쉼표 [0] 3 4 2 2 7 2 2 4" xfId="6358" xr:uid="{00000000-0005-0000-0000-00001A1C0000}"/>
    <cellStyle name="쉼표 [0] 3 4 2 2 7 2 2 4 2" xfId="6359" xr:uid="{00000000-0005-0000-0000-00001B1C0000}"/>
    <cellStyle name="쉼표 [0] 3 4 2 2 7 2 2 4 2 2" xfId="6360" xr:uid="{00000000-0005-0000-0000-00001C1C0000}"/>
    <cellStyle name="쉼표 [0] 3 4 2 2 7 2 2 4 2 2 2" xfId="6361" xr:uid="{00000000-0005-0000-0000-00001D1C0000}"/>
    <cellStyle name="쉼표 [0] 3 4 2 2 7 2 2 4 2 3" xfId="6362" xr:uid="{00000000-0005-0000-0000-00001E1C0000}"/>
    <cellStyle name="쉼표 [0] 3 4 2 2 7 2 2 4 3" xfId="6363" xr:uid="{00000000-0005-0000-0000-00001F1C0000}"/>
    <cellStyle name="쉼표 [0] 3 4 2 2 7 2 2 4 3 2" xfId="6364" xr:uid="{00000000-0005-0000-0000-0000201C0000}"/>
    <cellStyle name="쉼표 [0] 3 4 2 2 7 2 2 4 3 2 2" xfId="6365" xr:uid="{00000000-0005-0000-0000-0000211C0000}"/>
    <cellStyle name="쉼표 [0] 3 4 2 2 7 2 2 4 3 3" xfId="6366" xr:uid="{00000000-0005-0000-0000-0000221C0000}"/>
    <cellStyle name="쉼표 [0] 3 4 2 2 7 2 2 4 4" xfId="6367" xr:uid="{00000000-0005-0000-0000-0000231C0000}"/>
    <cellStyle name="쉼표 [0] 3 4 2 2 7 2 2 4 4 2" xfId="6368" xr:uid="{00000000-0005-0000-0000-0000241C0000}"/>
    <cellStyle name="쉼표 [0] 3 4 2 2 7 2 2 4 4 2 2" xfId="6369" xr:uid="{00000000-0005-0000-0000-0000251C0000}"/>
    <cellStyle name="쉼표 [0] 3 4 2 2 7 2 2 4 4 3" xfId="6370" xr:uid="{00000000-0005-0000-0000-0000261C0000}"/>
    <cellStyle name="쉼표 [0] 3 4 2 2 7 2 2 4 5" xfId="6371" xr:uid="{00000000-0005-0000-0000-0000271C0000}"/>
    <cellStyle name="쉼표 [0] 3 4 2 2 7 2 2 4 5 2" xfId="6372" xr:uid="{00000000-0005-0000-0000-0000281C0000}"/>
    <cellStyle name="쉼표 [0] 3 4 2 2 7 2 2 4 6" xfId="6373" xr:uid="{00000000-0005-0000-0000-0000291C0000}"/>
    <cellStyle name="쉼표 [0] 3 4 2 2 7 2 2 5" xfId="6374" xr:uid="{00000000-0005-0000-0000-00002A1C0000}"/>
    <cellStyle name="쉼표 [0] 3 4 2 2 7 2 2 5 2" xfId="6375" xr:uid="{00000000-0005-0000-0000-00002B1C0000}"/>
    <cellStyle name="쉼표 [0] 3 4 2 2 7 2 2 5 2 2" xfId="6376" xr:uid="{00000000-0005-0000-0000-00002C1C0000}"/>
    <cellStyle name="쉼표 [0] 3 4 2 2 7 2 2 5 3" xfId="6377" xr:uid="{00000000-0005-0000-0000-00002D1C0000}"/>
    <cellStyle name="쉼표 [0] 3 4 2 2 7 2 2 6" xfId="6378" xr:uid="{00000000-0005-0000-0000-00002E1C0000}"/>
    <cellStyle name="쉼표 [0] 3 4 2 2 7 2 2 6 2" xfId="6379" xr:uid="{00000000-0005-0000-0000-00002F1C0000}"/>
    <cellStyle name="쉼표 [0] 3 4 2 2 7 2 2 6 2 2" xfId="6380" xr:uid="{00000000-0005-0000-0000-0000301C0000}"/>
    <cellStyle name="쉼표 [0] 3 4 2 2 7 2 2 6 3" xfId="6381" xr:uid="{00000000-0005-0000-0000-0000311C0000}"/>
    <cellStyle name="쉼표 [0] 3 4 2 2 7 2 2 7" xfId="6382" xr:uid="{00000000-0005-0000-0000-0000321C0000}"/>
    <cellStyle name="쉼표 [0] 3 4 2 2 7 2 2 7 2" xfId="6383" xr:uid="{00000000-0005-0000-0000-0000331C0000}"/>
    <cellStyle name="쉼표 [0] 3 4 2 2 7 2 2 7 2 2" xfId="6384" xr:uid="{00000000-0005-0000-0000-0000341C0000}"/>
    <cellStyle name="쉼표 [0] 3 4 2 2 7 2 2 7 3" xfId="6385" xr:uid="{00000000-0005-0000-0000-0000351C0000}"/>
    <cellStyle name="쉼표 [0] 3 4 2 2 7 2 2 8" xfId="6386" xr:uid="{00000000-0005-0000-0000-0000361C0000}"/>
    <cellStyle name="쉼표 [0] 3 4 2 2 7 2 2 8 2" xfId="6387" xr:uid="{00000000-0005-0000-0000-0000371C0000}"/>
    <cellStyle name="쉼표 [0] 3 4 2 2 7 2 2 9" xfId="6388" xr:uid="{00000000-0005-0000-0000-0000381C0000}"/>
    <cellStyle name="쉼표 [0] 3 4 2 2 7 2 3" xfId="6389" xr:uid="{00000000-0005-0000-0000-0000391C0000}"/>
    <cellStyle name="쉼표 [0] 3 4 2 2 7 2 3 2" xfId="6390" xr:uid="{00000000-0005-0000-0000-00003A1C0000}"/>
    <cellStyle name="쉼표 [0] 3 4 2 2 7 2 3 2 2" xfId="6391" xr:uid="{00000000-0005-0000-0000-00003B1C0000}"/>
    <cellStyle name="쉼표 [0] 3 4 2 2 7 2 3 2 2 2" xfId="6392" xr:uid="{00000000-0005-0000-0000-00003C1C0000}"/>
    <cellStyle name="쉼표 [0] 3 4 2 2 7 2 3 2 3" xfId="6393" xr:uid="{00000000-0005-0000-0000-00003D1C0000}"/>
    <cellStyle name="쉼표 [0] 3 4 2 2 7 2 3 3" xfId="6394" xr:uid="{00000000-0005-0000-0000-00003E1C0000}"/>
    <cellStyle name="쉼표 [0] 3 4 2 2 7 2 3 3 2" xfId="6395" xr:uid="{00000000-0005-0000-0000-00003F1C0000}"/>
    <cellStyle name="쉼표 [0] 3 4 2 2 7 2 3 3 2 2" xfId="6396" xr:uid="{00000000-0005-0000-0000-0000401C0000}"/>
    <cellStyle name="쉼표 [0] 3 4 2 2 7 2 3 3 3" xfId="6397" xr:uid="{00000000-0005-0000-0000-0000411C0000}"/>
    <cellStyle name="쉼표 [0] 3 4 2 2 7 2 3 4" xfId="6398" xr:uid="{00000000-0005-0000-0000-0000421C0000}"/>
    <cellStyle name="쉼표 [0] 3 4 2 2 7 2 3 4 2" xfId="6399" xr:uid="{00000000-0005-0000-0000-0000431C0000}"/>
    <cellStyle name="쉼표 [0] 3 4 2 2 7 2 3 4 2 2" xfId="6400" xr:uid="{00000000-0005-0000-0000-0000441C0000}"/>
    <cellStyle name="쉼표 [0] 3 4 2 2 7 2 3 4 3" xfId="6401" xr:uid="{00000000-0005-0000-0000-0000451C0000}"/>
    <cellStyle name="쉼표 [0] 3 4 2 2 7 2 3 5" xfId="6402" xr:uid="{00000000-0005-0000-0000-0000461C0000}"/>
    <cellStyle name="쉼표 [0] 3 4 2 2 7 2 3 5 2" xfId="6403" xr:uid="{00000000-0005-0000-0000-0000471C0000}"/>
    <cellStyle name="쉼표 [0] 3 4 2 2 7 2 3 6" xfId="6404" xr:uid="{00000000-0005-0000-0000-0000481C0000}"/>
    <cellStyle name="쉼표 [0] 3 4 2 2 7 2 4" xfId="6405" xr:uid="{00000000-0005-0000-0000-0000491C0000}"/>
    <cellStyle name="쉼표 [0] 3 4 2 2 7 2 4 2" xfId="6406" xr:uid="{00000000-0005-0000-0000-00004A1C0000}"/>
    <cellStyle name="쉼표 [0] 3 4 2 2 7 2 4 2 2" xfId="6407" xr:uid="{00000000-0005-0000-0000-00004B1C0000}"/>
    <cellStyle name="쉼표 [0] 3 4 2 2 7 2 4 2 2 2" xfId="6408" xr:uid="{00000000-0005-0000-0000-00004C1C0000}"/>
    <cellStyle name="쉼표 [0] 3 4 2 2 7 2 4 2 3" xfId="6409" xr:uid="{00000000-0005-0000-0000-00004D1C0000}"/>
    <cellStyle name="쉼표 [0] 3 4 2 2 7 2 4 3" xfId="6410" xr:uid="{00000000-0005-0000-0000-00004E1C0000}"/>
    <cellStyle name="쉼표 [0] 3 4 2 2 7 2 4 3 2" xfId="6411" xr:uid="{00000000-0005-0000-0000-00004F1C0000}"/>
    <cellStyle name="쉼표 [0] 3 4 2 2 7 2 4 3 2 2" xfId="6412" xr:uid="{00000000-0005-0000-0000-0000501C0000}"/>
    <cellStyle name="쉼표 [0] 3 4 2 2 7 2 4 3 3" xfId="6413" xr:uid="{00000000-0005-0000-0000-0000511C0000}"/>
    <cellStyle name="쉼표 [0] 3 4 2 2 7 2 4 4" xfId="6414" xr:uid="{00000000-0005-0000-0000-0000521C0000}"/>
    <cellStyle name="쉼표 [0] 3 4 2 2 7 2 4 4 2" xfId="6415" xr:uid="{00000000-0005-0000-0000-0000531C0000}"/>
    <cellStyle name="쉼표 [0] 3 4 2 2 7 2 4 4 2 2" xfId="6416" xr:uid="{00000000-0005-0000-0000-0000541C0000}"/>
    <cellStyle name="쉼표 [0] 3 4 2 2 7 2 4 4 3" xfId="6417" xr:uid="{00000000-0005-0000-0000-0000551C0000}"/>
    <cellStyle name="쉼표 [0] 3 4 2 2 7 2 4 5" xfId="6418" xr:uid="{00000000-0005-0000-0000-0000561C0000}"/>
    <cellStyle name="쉼표 [0] 3 4 2 2 7 2 4 5 2" xfId="6419" xr:uid="{00000000-0005-0000-0000-0000571C0000}"/>
    <cellStyle name="쉼표 [0] 3 4 2 2 7 2 4 6" xfId="6420" xr:uid="{00000000-0005-0000-0000-0000581C0000}"/>
    <cellStyle name="쉼표 [0] 3 4 2 2 7 2 5" xfId="6421" xr:uid="{00000000-0005-0000-0000-0000591C0000}"/>
    <cellStyle name="쉼표 [0] 3 4 2 2 7 2 5 2" xfId="6422" xr:uid="{00000000-0005-0000-0000-00005A1C0000}"/>
    <cellStyle name="쉼표 [0] 3 4 2 2 7 2 5 2 2" xfId="6423" xr:uid="{00000000-0005-0000-0000-00005B1C0000}"/>
    <cellStyle name="쉼표 [0] 3 4 2 2 7 2 5 2 2 2" xfId="6424" xr:uid="{00000000-0005-0000-0000-00005C1C0000}"/>
    <cellStyle name="쉼표 [0] 3 4 2 2 7 2 5 2 3" xfId="6425" xr:uid="{00000000-0005-0000-0000-00005D1C0000}"/>
    <cellStyle name="쉼표 [0] 3 4 2 2 7 2 5 3" xfId="6426" xr:uid="{00000000-0005-0000-0000-00005E1C0000}"/>
    <cellStyle name="쉼표 [0] 3 4 2 2 7 2 5 3 2" xfId="6427" xr:uid="{00000000-0005-0000-0000-00005F1C0000}"/>
    <cellStyle name="쉼표 [0] 3 4 2 2 7 2 5 3 2 2" xfId="6428" xr:uid="{00000000-0005-0000-0000-0000601C0000}"/>
    <cellStyle name="쉼표 [0] 3 4 2 2 7 2 5 3 3" xfId="6429" xr:uid="{00000000-0005-0000-0000-0000611C0000}"/>
    <cellStyle name="쉼표 [0] 3 4 2 2 7 2 5 4" xfId="6430" xr:uid="{00000000-0005-0000-0000-0000621C0000}"/>
    <cellStyle name="쉼표 [0] 3 4 2 2 7 2 5 4 2" xfId="6431" xr:uid="{00000000-0005-0000-0000-0000631C0000}"/>
    <cellStyle name="쉼표 [0] 3 4 2 2 7 2 5 4 2 2" xfId="6432" xr:uid="{00000000-0005-0000-0000-0000641C0000}"/>
    <cellStyle name="쉼표 [0] 3 4 2 2 7 2 5 4 3" xfId="6433" xr:uid="{00000000-0005-0000-0000-0000651C0000}"/>
    <cellStyle name="쉼표 [0] 3 4 2 2 7 2 5 5" xfId="6434" xr:uid="{00000000-0005-0000-0000-0000661C0000}"/>
    <cellStyle name="쉼표 [0] 3 4 2 2 7 2 5 5 2" xfId="6435" xr:uid="{00000000-0005-0000-0000-0000671C0000}"/>
    <cellStyle name="쉼표 [0] 3 4 2 2 7 2 5 6" xfId="6436" xr:uid="{00000000-0005-0000-0000-0000681C0000}"/>
    <cellStyle name="쉼표 [0] 3 4 2 2 7 2 6" xfId="6437" xr:uid="{00000000-0005-0000-0000-0000691C0000}"/>
    <cellStyle name="쉼표 [0] 3 4 2 2 7 2 6 2" xfId="6438" xr:uid="{00000000-0005-0000-0000-00006A1C0000}"/>
    <cellStyle name="쉼표 [0] 3 4 2 2 7 2 6 2 2" xfId="6439" xr:uid="{00000000-0005-0000-0000-00006B1C0000}"/>
    <cellStyle name="쉼표 [0] 3 4 2 2 7 2 6 3" xfId="6440" xr:uid="{00000000-0005-0000-0000-00006C1C0000}"/>
    <cellStyle name="쉼표 [0] 3 4 2 2 7 2 7" xfId="6441" xr:uid="{00000000-0005-0000-0000-00006D1C0000}"/>
    <cellStyle name="쉼표 [0] 3 4 2 2 7 2 7 2" xfId="6442" xr:uid="{00000000-0005-0000-0000-00006E1C0000}"/>
    <cellStyle name="쉼표 [0] 3 4 2 2 7 2 7 2 2" xfId="6443" xr:uid="{00000000-0005-0000-0000-00006F1C0000}"/>
    <cellStyle name="쉼표 [0] 3 4 2 2 7 2 7 3" xfId="6444" xr:uid="{00000000-0005-0000-0000-0000701C0000}"/>
    <cellStyle name="쉼표 [0] 3 4 2 2 7 2 8" xfId="6445" xr:uid="{00000000-0005-0000-0000-0000711C0000}"/>
    <cellStyle name="쉼표 [0] 3 4 2 2 7 2 8 2" xfId="6446" xr:uid="{00000000-0005-0000-0000-0000721C0000}"/>
    <cellStyle name="쉼표 [0] 3 4 2 2 7 2 8 2 2" xfId="6447" xr:uid="{00000000-0005-0000-0000-0000731C0000}"/>
    <cellStyle name="쉼표 [0] 3 4 2 2 7 2 8 3" xfId="6448" xr:uid="{00000000-0005-0000-0000-0000741C0000}"/>
    <cellStyle name="쉼표 [0] 3 4 2 2 7 2 9" xfId="6449" xr:uid="{00000000-0005-0000-0000-0000751C0000}"/>
    <cellStyle name="쉼표 [0] 3 4 2 2 7 2 9 2" xfId="6450" xr:uid="{00000000-0005-0000-0000-0000761C0000}"/>
    <cellStyle name="쉼표 [0] 3 4 2 2 7 3" xfId="6451" xr:uid="{00000000-0005-0000-0000-0000771C0000}"/>
    <cellStyle name="쉼표 [0] 3 4 2 2 7 3 2" xfId="6452" xr:uid="{00000000-0005-0000-0000-0000781C0000}"/>
    <cellStyle name="쉼표 [0] 3 4 2 2 7 3 2 2" xfId="6453" xr:uid="{00000000-0005-0000-0000-0000791C0000}"/>
    <cellStyle name="쉼표 [0] 3 4 2 2 7 3 2 2 2" xfId="6454" xr:uid="{00000000-0005-0000-0000-00007A1C0000}"/>
    <cellStyle name="쉼표 [0] 3 4 2 2 7 3 2 2 2 2" xfId="6455" xr:uid="{00000000-0005-0000-0000-00007B1C0000}"/>
    <cellStyle name="쉼표 [0] 3 4 2 2 7 3 2 2 3" xfId="6456" xr:uid="{00000000-0005-0000-0000-00007C1C0000}"/>
    <cellStyle name="쉼표 [0] 3 4 2 2 7 3 2 3" xfId="6457" xr:uid="{00000000-0005-0000-0000-00007D1C0000}"/>
    <cellStyle name="쉼표 [0] 3 4 2 2 7 3 2 3 2" xfId="6458" xr:uid="{00000000-0005-0000-0000-00007E1C0000}"/>
    <cellStyle name="쉼표 [0] 3 4 2 2 7 3 2 3 2 2" xfId="6459" xr:uid="{00000000-0005-0000-0000-00007F1C0000}"/>
    <cellStyle name="쉼표 [0] 3 4 2 2 7 3 2 3 3" xfId="6460" xr:uid="{00000000-0005-0000-0000-0000801C0000}"/>
    <cellStyle name="쉼표 [0] 3 4 2 2 7 3 2 4" xfId="6461" xr:uid="{00000000-0005-0000-0000-0000811C0000}"/>
    <cellStyle name="쉼표 [0] 3 4 2 2 7 3 2 4 2" xfId="6462" xr:uid="{00000000-0005-0000-0000-0000821C0000}"/>
    <cellStyle name="쉼표 [0] 3 4 2 2 7 3 2 4 2 2" xfId="6463" xr:uid="{00000000-0005-0000-0000-0000831C0000}"/>
    <cellStyle name="쉼표 [0] 3 4 2 2 7 3 2 4 3" xfId="6464" xr:uid="{00000000-0005-0000-0000-0000841C0000}"/>
    <cellStyle name="쉼표 [0] 3 4 2 2 7 3 2 5" xfId="6465" xr:uid="{00000000-0005-0000-0000-0000851C0000}"/>
    <cellStyle name="쉼표 [0] 3 4 2 2 7 3 2 5 2" xfId="6466" xr:uid="{00000000-0005-0000-0000-0000861C0000}"/>
    <cellStyle name="쉼표 [0] 3 4 2 2 7 3 2 6" xfId="6467" xr:uid="{00000000-0005-0000-0000-0000871C0000}"/>
    <cellStyle name="쉼표 [0] 3 4 2 2 7 3 3" xfId="6468" xr:uid="{00000000-0005-0000-0000-0000881C0000}"/>
    <cellStyle name="쉼표 [0] 3 4 2 2 7 3 3 2" xfId="6469" xr:uid="{00000000-0005-0000-0000-0000891C0000}"/>
    <cellStyle name="쉼표 [0] 3 4 2 2 7 3 3 2 2" xfId="6470" xr:uid="{00000000-0005-0000-0000-00008A1C0000}"/>
    <cellStyle name="쉼표 [0] 3 4 2 2 7 3 3 2 2 2" xfId="6471" xr:uid="{00000000-0005-0000-0000-00008B1C0000}"/>
    <cellStyle name="쉼표 [0] 3 4 2 2 7 3 3 2 3" xfId="6472" xr:uid="{00000000-0005-0000-0000-00008C1C0000}"/>
    <cellStyle name="쉼표 [0] 3 4 2 2 7 3 3 3" xfId="6473" xr:uid="{00000000-0005-0000-0000-00008D1C0000}"/>
    <cellStyle name="쉼표 [0] 3 4 2 2 7 3 3 3 2" xfId="6474" xr:uid="{00000000-0005-0000-0000-00008E1C0000}"/>
    <cellStyle name="쉼표 [0] 3 4 2 2 7 3 3 3 2 2" xfId="6475" xr:uid="{00000000-0005-0000-0000-00008F1C0000}"/>
    <cellStyle name="쉼표 [0] 3 4 2 2 7 3 3 3 3" xfId="6476" xr:uid="{00000000-0005-0000-0000-0000901C0000}"/>
    <cellStyle name="쉼표 [0] 3 4 2 2 7 3 3 4" xfId="6477" xr:uid="{00000000-0005-0000-0000-0000911C0000}"/>
    <cellStyle name="쉼표 [0] 3 4 2 2 7 3 3 4 2" xfId="6478" xr:uid="{00000000-0005-0000-0000-0000921C0000}"/>
    <cellStyle name="쉼표 [0] 3 4 2 2 7 3 3 4 2 2" xfId="6479" xr:uid="{00000000-0005-0000-0000-0000931C0000}"/>
    <cellStyle name="쉼표 [0] 3 4 2 2 7 3 3 4 3" xfId="6480" xr:uid="{00000000-0005-0000-0000-0000941C0000}"/>
    <cellStyle name="쉼표 [0] 3 4 2 2 7 3 3 5" xfId="6481" xr:uid="{00000000-0005-0000-0000-0000951C0000}"/>
    <cellStyle name="쉼표 [0] 3 4 2 2 7 3 3 5 2" xfId="6482" xr:uid="{00000000-0005-0000-0000-0000961C0000}"/>
    <cellStyle name="쉼표 [0] 3 4 2 2 7 3 3 6" xfId="6483" xr:uid="{00000000-0005-0000-0000-0000971C0000}"/>
    <cellStyle name="쉼표 [0] 3 4 2 2 7 3 4" xfId="6484" xr:uid="{00000000-0005-0000-0000-0000981C0000}"/>
    <cellStyle name="쉼표 [0] 3 4 2 2 7 3 4 2" xfId="6485" xr:uid="{00000000-0005-0000-0000-0000991C0000}"/>
    <cellStyle name="쉼표 [0] 3 4 2 2 7 3 4 2 2" xfId="6486" xr:uid="{00000000-0005-0000-0000-00009A1C0000}"/>
    <cellStyle name="쉼표 [0] 3 4 2 2 7 3 4 2 2 2" xfId="6487" xr:uid="{00000000-0005-0000-0000-00009B1C0000}"/>
    <cellStyle name="쉼표 [0] 3 4 2 2 7 3 4 2 3" xfId="6488" xr:uid="{00000000-0005-0000-0000-00009C1C0000}"/>
    <cellStyle name="쉼표 [0] 3 4 2 2 7 3 4 3" xfId="6489" xr:uid="{00000000-0005-0000-0000-00009D1C0000}"/>
    <cellStyle name="쉼표 [0] 3 4 2 2 7 3 4 3 2" xfId="6490" xr:uid="{00000000-0005-0000-0000-00009E1C0000}"/>
    <cellStyle name="쉼표 [0] 3 4 2 2 7 3 4 3 2 2" xfId="6491" xr:uid="{00000000-0005-0000-0000-00009F1C0000}"/>
    <cellStyle name="쉼표 [0] 3 4 2 2 7 3 4 3 3" xfId="6492" xr:uid="{00000000-0005-0000-0000-0000A01C0000}"/>
    <cellStyle name="쉼표 [0] 3 4 2 2 7 3 4 4" xfId="6493" xr:uid="{00000000-0005-0000-0000-0000A11C0000}"/>
    <cellStyle name="쉼표 [0] 3 4 2 2 7 3 4 4 2" xfId="6494" xr:uid="{00000000-0005-0000-0000-0000A21C0000}"/>
    <cellStyle name="쉼표 [0] 3 4 2 2 7 3 4 4 2 2" xfId="6495" xr:uid="{00000000-0005-0000-0000-0000A31C0000}"/>
    <cellStyle name="쉼표 [0] 3 4 2 2 7 3 4 4 3" xfId="6496" xr:uid="{00000000-0005-0000-0000-0000A41C0000}"/>
    <cellStyle name="쉼표 [0] 3 4 2 2 7 3 4 5" xfId="6497" xr:uid="{00000000-0005-0000-0000-0000A51C0000}"/>
    <cellStyle name="쉼표 [0] 3 4 2 2 7 3 4 5 2" xfId="6498" xr:uid="{00000000-0005-0000-0000-0000A61C0000}"/>
    <cellStyle name="쉼표 [0] 3 4 2 2 7 3 4 6" xfId="6499" xr:uid="{00000000-0005-0000-0000-0000A71C0000}"/>
    <cellStyle name="쉼표 [0] 3 4 2 2 7 3 5" xfId="6500" xr:uid="{00000000-0005-0000-0000-0000A81C0000}"/>
    <cellStyle name="쉼표 [0] 3 4 2 2 7 3 5 2" xfId="6501" xr:uid="{00000000-0005-0000-0000-0000A91C0000}"/>
    <cellStyle name="쉼표 [0] 3 4 2 2 7 3 5 2 2" xfId="6502" xr:uid="{00000000-0005-0000-0000-0000AA1C0000}"/>
    <cellStyle name="쉼표 [0] 3 4 2 2 7 3 5 3" xfId="6503" xr:uid="{00000000-0005-0000-0000-0000AB1C0000}"/>
    <cellStyle name="쉼표 [0] 3 4 2 2 7 3 6" xfId="6504" xr:uid="{00000000-0005-0000-0000-0000AC1C0000}"/>
    <cellStyle name="쉼표 [0] 3 4 2 2 7 3 6 2" xfId="6505" xr:uid="{00000000-0005-0000-0000-0000AD1C0000}"/>
    <cellStyle name="쉼표 [0] 3 4 2 2 7 3 6 2 2" xfId="6506" xr:uid="{00000000-0005-0000-0000-0000AE1C0000}"/>
    <cellStyle name="쉼표 [0] 3 4 2 2 7 3 6 3" xfId="6507" xr:uid="{00000000-0005-0000-0000-0000AF1C0000}"/>
    <cellStyle name="쉼표 [0] 3 4 2 2 7 3 7" xfId="6508" xr:uid="{00000000-0005-0000-0000-0000B01C0000}"/>
    <cellStyle name="쉼표 [0] 3 4 2 2 7 3 7 2" xfId="6509" xr:uid="{00000000-0005-0000-0000-0000B11C0000}"/>
    <cellStyle name="쉼표 [0] 3 4 2 2 7 3 7 2 2" xfId="6510" xr:uid="{00000000-0005-0000-0000-0000B21C0000}"/>
    <cellStyle name="쉼표 [0] 3 4 2 2 7 3 7 3" xfId="6511" xr:uid="{00000000-0005-0000-0000-0000B31C0000}"/>
    <cellStyle name="쉼표 [0] 3 4 2 2 7 3 8" xfId="6512" xr:uid="{00000000-0005-0000-0000-0000B41C0000}"/>
    <cellStyle name="쉼표 [0] 3 4 2 2 7 3 8 2" xfId="6513" xr:uid="{00000000-0005-0000-0000-0000B51C0000}"/>
    <cellStyle name="쉼표 [0] 3 4 2 2 7 3 9" xfId="6514" xr:uid="{00000000-0005-0000-0000-0000B61C0000}"/>
    <cellStyle name="쉼표 [0] 3 4 2 2 7 4" xfId="6515" xr:uid="{00000000-0005-0000-0000-0000B71C0000}"/>
    <cellStyle name="쉼표 [0] 3 4 2 2 7 4 2" xfId="6516" xr:uid="{00000000-0005-0000-0000-0000B81C0000}"/>
    <cellStyle name="쉼표 [0] 3 4 2 2 7 4 2 2" xfId="6517" xr:uid="{00000000-0005-0000-0000-0000B91C0000}"/>
    <cellStyle name="쉼표 [0] 3 4 2 2 7 4 2 2 2" xfId="6518" xr:uid="{00000000-0005-0000-0000-0000BA1C0000}"/>
    <cellStyle name="쉼표 [0] 3 4 2 2 7 4 2 3" xfId="6519" xr:uid="{00000000-0005-0000-0000-0000BB1C0000}"/>
    <cellStyle name="쉼표 [0] 3 4 2 2 7 4 3" xfId="6520" xr:uid="{00000000-0005-0000-0000-0000BC1C0000}"/>
    <cellStyle name="쉼표 [0] 3 4 2 2 7 4 3 2" xfId="6521" xr:uid="{00000000-0005-0000-0000-0000BD1C0000}"/>
    <cellStyle name="쉼표 [0] 3 4 2 2 7 4 3 2 2" xfId="6522" xr:uid="{00000000-0005-0000-0000-0000BE1C0000}"/>
    <cellStyle name="쉼표 [0] 3 4 2 2 7 4 3 3" xfId="6523" xr:uid="{00000000-0005-0000-0000-0000BF1C0000}"/>
    <cellStyle name="쉼표 [0] 3 4 2 2 7 4 4" xfId="6524" xr:uid="{00000000-0005-0000-0000-0000C01C0000}"/>
    <cellStyle name="쉼표 [0] 3 4 2 2 7 4 4 2" xfId="6525" xr:uid="{00000000-0005-0000-0000-0000C11C0000}"/>
    <cellStyle name="쉼표 [0] 3 4 2 2 7 4 4 2 2" xfId="6526" xr:uid="{00000000-0005-0000-0000-0000C21C0000}"/>
    <cellStyle name="쉼표 [0] 3 4 2 2 7 4 4 3" xfId="6527" xr:uid="{00000000-0005-0000-0000-0000C31C0000}"/>
    <cellStyle name="쉼표 [0] 3 4 2 2 7 4 5" xfId="6528" xr:uid="{00000000-0005-0000-0000-0000C41C0000}"/>
    <cellStyle name="쉼표 [0] 3 4 2 2 7 4 5 2" xfId="6529" xr:uid="{00000000-0005-0000-0000-0000C51C0000}"/>
    <cellStyle name="쉼표 [0] 3 4 2 2 7 4 6" xfId="6530" xr:uid="{00000000-0005-0000-0000-0000C61C0000}"/>
    <cellStyle name="쉼표 [0] 3 4 2 2 7 5" xfId="6531" xr:uid="{00000000-0005-0000-0000-0000C71C0000}"/>
    <cellStyle name="쉼표 [0] 3 4 2 2 7 5 2" xfId="6532" xr:uid="{00000000-0005-0000-0000-0000C81C0000}"/>
    <cellStyle name="쉼표 [0] 3 4 2 2 7 5 2 2" xfId="6533" xr:uid="{00000000-0005-0000-0000-0000C91C0000}"/>
    <cellStyle name="쉼표 [0] 3 4 2 2 7 5 2 2 2" xfId="6534" xr:uid="{00000000-0005-0000-0000-0000CA1C0000}"/>
    <cellStyle name="쉼표 [0] 3 4 2 2 7 5 2 3" xfId="6535" xr:uid="{00000000-0005-0000-0000-0000CB1C0000}"/>
    <cellStyle name="쉼표 [0] 3 4 2 2 7 5 3" xfId="6536" xr:uid="{00000000-0005-0000-0000-0000CC1C0000}"/>
    <cellStyle name="쉼표 [0] 3 4 2 2 7 5 3 2" xfId="6537" xr:uid="{00000000-0005-0000-0000-0000CD1C0000}"/>
    <cellStyle name="쉼표 [0] 3 4 2 2 7 5 3 2 2" xfId="6538" xr:uid="{00000000-0005-0000-0000-0000CE1C0000}"/>
    <cellStyle name="쉼표 [0] 3 4 2 2 7 5 3 3" xfId="6539" xr:uid="{00000000-0005-0000-0000-0000CF1C0000}"/>
    <cellStyle name="쉼표 [0] 3 4 2 2 7 5 4" xfId="6540" xr:uid="{00000000-0005-0000-0000-0000D01C0000}"/>
    <cellStyle name="쉼표 [0] 3 4 2 2 7 5 4 2" xfId="6541" xr:uid="{00000000-0005-0000-0000-0000D11C0000}"/>
    <cellStyle name="쉼표 [0] 3 4 2 2 7 5 4 2 2" xfId="6542" xr:uid="{00000000-0005-0000-0000-0000D21C0000}"/>
    <cellStyle name="쉼표 [0] 3 4 2 2 7 5 4 3" xfId="6543" xr:uid="{00000000-0005-0000-0000-0000D31C0000}"/>
    <cellStyle name="쉼표 [0] 3 4 2 2 7 5 5" xfId="6544" xr:uid="{00000000-0005-0000-0000-0000D41C0000}"/>
    <cellStyle name="쉼표 [0] 3 4 2 2 7 5 5 2" xfId="6545" xr:uid="{00000000-0005-0000-0000-0000D51C0000}"/>
    <cellStyle name="쉼표 [0] 3 4 2 2 7 5 6" xfId="6546" xr:uid="{00000000-0005-0000-0000-0000D61C0000}"/>
    <cellStyle name="쉼표 [0] 3 4 2 2 7 6" xfId="6547" xr:uid="{00000000-0005-0000-0000-0000D71C0000}"/>
    <cellStyle name="쉼표 [0] 3 4 2 2 7 6 2" xfId="6548" xr:uid="{00000000-0005-0000-0000-0000D81C0000}"/>
    <cellStyle name="쉼표 [0] 3 4 2 2 7 6 2 2" xfId="6549" xr:uid="{00000000-0005-0000-0000-0000D91C0000}"/>
    <cellStyle name="쉼표 [0] 3 4 2 2 7 6 2 2 2" xfId="6550" xr:uid="{00000000-0005-0000-0000-0000DA1C0000}"/>
    <cellStyle name="쉼표 [0] 3 4 2 2 7 6 2 3" xfId="6551" xr:uid="{00000000-0005-0000-0000-0000DB1C0000}"/>
    <cellStyle name="쉼표 [0] 3 4 2 2 7 6 3" xfId="6552" xr:uid="{00000000-0005-0000-0000-0000DC1C0000}"/>
    <cellStyle name="쉼표 [0] 3 4 2 2 7 6 3 2" xfId="6553" xr:uid="{00000000-0005-0000-0000-0000DD1C0000}"/>
    <cellStyle name="쉼표 [0] 3 4 2 2 7 6 3 2 2" xfId="6554" xr:uid="{00000000-0005-0000-0000-0000DE1C0000}"/>
    <cellStyle name="쉼표 [0] 3 4 2 2 7 6 3 3" xfId="6555" xr:uid="{00000000-0005-0000-0000-0000DF1C0000}"/>
    <cellStyle name="쉼표 [0] 3 4 2 2 7 6 4" xfId="6556" xr:uid="{00000000-0005-0000-0000-0000E01C0000}"/>
    <cellStyle name="쉼표 [0] 3 4 2 2 7 6 4 2" xfId="6557" xr:uid="{00000000-0005-0000-0000-0000E11C0000}"/>
    <cellStyle name="쉼표 [0] 3 4 2 2 7 6 4 2 2" xfId="6558" xr:uid="{00000000-0005-0000-0000-0000E21C0000}"/>
    <cellStyle name="쉼표 [0] 3 4 2 2 7 6 4 3" xfId="6559" xr:uid="{00000000-0005-0000-0000-0000E31C0000}"/>
    <cellStyle name="쉼표 [0] 3 4 2 2 7 6 5" xfId="6560" xr:uid="{00000000-0005-0000-0000-0000E41C0000}"/>
    <cellStyle name="쉼표 [0] 3 4 2 2 7 6 5 2" xfId="6561" xr:uid="{00000000-0005-0000-0000-0000E51C0000}"/>
    <cellStyle name="쉼표 [0] 3 4 2 2 7 6 6" xfId="6562" xr:uid="{00000000-0005-0000-0000-0000E61C0000}"/>
    <cellStyle name="쉼표 [0] 3 4 2 2 7 7" xfId="6563" xr:uid="{00000000-0005-0000-0000-0000E71C0000}"/>
    <cellStyle name="쉼표 [0] 3 4 2 2 7 7 2" xfId="6564" xr:uid="{00000000-0005-0000-0000-0000E81C0000}"/>
    <cellStyle name="쉼표 [0] 3 4 2 2 7 7 2 2" xfId="6565" xr:uid="{00000000-0005-0000-0000-0000E91C0000}"/>
    <cellStyle name="쉼표 [0] 3 4 2 2 7 7 3" xfId="6566" xr:uid="{00000000-0005-0000-0000-0000EA1C0000}"/>
    <cellStyle name="쉼표 [0] 3 4 2 2 7 8" xfId="6567" xr:uid="{00000000-0005-0000-0000-0000EB1C0000}"/>
    <cellStyle name="쉼표 [0] 3 4 2 2 7 8 2" xfId="6568" xr:uid="{00000000-0005-0000-0000-0000EC1C0000}"/>
    <cellStyle name="쉼표 [0] 3 4 2 2 7 8 2 2" xfId="6569" xr:uid="{00000000-0005-0000-0000-0000ED1C0000}"/>
    <cellStyle name="쉼표 [0] 3 4 2 2 7 8 3" xfId="6570" xr:uid="{00000000-0005-0000-0000-0000EE1C0000}"/>
    <cellStyle name="쉼표 [0] 3 4 2 2 7 9" xfId="6571" xr:uid="{00000000-0005-0000-0000-0000EF1C0000}"/>
    <cellStyle name="쉼표 [0] 3 4 2 2 7 9 2" xfId="6572" xr:uid="{00000000-0005-0000-0000-0000F01C0000}"/>
    <cellStyle name="쉼표 [0] 3 4 2 2 7 9 2 2" xfId="6573" xr:uid="{00000000-0005-0000-0000-0000F11C0000}"/>
    <cellStyle name="쉼표 [0] 3 4 2 2 7 9 3" xfId="6574" xr:uid="{00000000-0005-0000-0000-0000F21C0000}"/>
    <cellStyle name="쉼표 [0] 3 4 2 2 8" xfId="6575" xr:uid="{00000000-0005-0000-0000-0000F31C0000}"/>
    <cellStyle name="쉼표 [0] 3 4 2 2 8 10" xfId="6576" xr:uid="{00000000-0005-0000-0000-0000F41C0000}"/>
    <cellStyle name="쉼표 [0] 3 4 2 2 8 2" xfId="6577" xr:uid="{00000000-0005-0000-0000-0000F51C0000}"/>
    <cellStyle name="쉼표 [0] 3 4 2 2 8 2 2" xfId="6578" xr:uid="{00000000-0005-0000-0000-0000F61C0000}"/>
    <cellStyle name="쉼표 [0] 3 4 2 2 8 2 2 2" xfId="6579" xr:uid="{00000000-0005-0000-0000-0000F71C0000}"/>
    <cellStyle name="쉼표 [0] 3 4 2 2 8 2 2 2 2" xfId="6580" xr:uid="{00000000-0005-0000-0000-0000F81C0000}"/>
    <cellStyle name="쉼표 [0] 3 4 2 2 8 2 2 2 2 2" xfId="6581" xr:uid="{00000000-0005-0000-0000-0000F91C0000}"/>
    <cellStyle name="쉼표 [0] 3 4 2 2 8 2 2 2 3" xfId="6582" xr:uid="{00000000-0005-0000-0000-0000FA1C0000}"/>
    <cellStyle name="쉼표 [0] 3 4 2 2 8 2 2 3" xfId="6583" xr:uid="{00000000-0005-0000-0000-0000FB1C0000}"/>
    <cellStyle name="쉼표 [0] 3 4 2 2 8 2 2 3 2" xfId="6584" xr:uid="{00000000-0005-0000-0000-0000FC1C0000}"/>
    <cellStyle name="쉼표 [0] 3 4 2 2 8 2 2 3 2 2" xfId="6585" xr:uid="{00000000-0005-0000-0000-0000FD1C0000}"/>
    <cellStyle name="쉼표 [0] 3 4 2 2 8 2 2 3 3" xfId="6586" xr:uid="{00000000-0005-0000-0000-0000FE1C0000}"/>
    <cellStyle name="쉼표 [0] 3 4 2 2 8 2 2 4" xfId="6587" xr:uid="{00000000-0005-0000-0000-0000FF1C0000}"/>
    <cellStyle name="쉼표 [0] 3 4 2 2 8 2 2 4 2" xfId="6588" xr:uid="{00000000-0005-0000-0000-0000001D0000}"/>
    <cellStyle name="쉼표 [0] 3 4 2 2 8 2 2 4 2 2" xfId="6589" xr:uid="{00000000-0005-0000-0000-0000011D0000}"/>
    <cellStyle name="쉼표 [0] 3 4 2 2 8 2 2 4 3" xfId="6590" xr:uid="{00000000-0005-0000-0000-0000021D0000}"/>
    <cellStyle name="쉼표 [0] 3 4 2 2 8 2 2 5" xfId="6591" xr:uid="{00000000-0005-0000-0000-0000031D0000}"/>
    <cellStyle name="쉼표 [0] 3 4 2 2 8 2 2 5 2" xfId="6592" xr:uid="{00000000-0005-0000-0000-0000041D0000}"/>
    <cellStyle name="쉼표 [0] 3 4 2 2 8 2 2 6" xfId="6593" xr:uid="{00000000-0005-0000-0000-0000051D0000}"/>
    <cellStyle name="쉼표 [0] 3 4 2 2 8 2 3" xfId="6594" xr:uid="{00000000-0005-0000-0000-0000061D0000}"/>
    <cellStyle name="쉼표 [0] 3 4 2 2 8 2 3 2" xfId="6595" xr:uid="{00000000-0005-0000-0000-0000071D0000}"/>
    <cellStyle name="쉼표 [0] 3 4 2 2 8 2 3 2 2" xfId="6596" xr:uid="{00000000-0005-0000-0000-0000081D0000}"/>
    <cellStyle name="쉼표 [0] 3 4 2 2 8 2 3 2 2 2" xfId="6597" xr:uid="{00000000-0005-0000-0000-0000091D0000}"/>
    <cellStyle name="쉼표 [0] 3 4 2 2 8 2 3 2 3" xfId="6598" xr:uid="{00000000-0005-0000-0000-00000A1D0000}"/>
    <cellStyle name="쉼표 [0] 3 4 2 2 8 2 3 3" xfId="6599" xr:uid="{00000000-0005-0000-0000-00000B1D0000}"/>
    <cellStyle name="쉼표 [0] 3 4 2 2 8 2 3 3 2" xfId="6600" xr:uid="{00000000-0005-0000-0000-00000C1D0000}"/>
    <cellStyle name="쉼표 [0] 3 4 2 2 8 2 3 3 2 2" xfId="6601" xr:uid="{00000000-0005-0000-0000-00000D1D0000}"/>
    <cellStyle name="쉼표 [0] 3 4 2 2 8 2 3 3 3" xfId="6602" xr:uid="{00000000-0005-0000-0000-00000E1D0000}"/>
    <cellStyle name="쉼표 [0] 3 4 2 2 8 2 3 4" xfId="6603" xr:uid="{00000000-0005-0000-0000-00000F1D0000}"/>
    <cellStyle name="쉼표 [0] 3 4 2 2 8 2 3 4 2" xfId="6604" xr:uid="{00000000-0005-0000-0000-0000101D0000}"/>
    <cellStyle name="쉼표 [0] 3 4 2 2 8 2 3 4 2 2" xfId="6605" xr:uid="{00000000-0005-0000-0000-0000111D0000}"/>
    <cellStyle name="쉼표 [0] 3 4 2 2 8 2 3 4 3" xfId="6606" xr:uid="{00000000-0005-0000-0000-0000121D0000}"/>
    <cellStyle name="쉼표 [0] 3 4 2 2 8 2 3 5" xfId="6607" xr:uid="{00000000-0005-0000-0000-0000131D0000}"/>
    <cellStyle name="쉼표 [0] 3 4 2 2 8 2 3 5 2" xfId="6608" xr:uid="{00000000-0005-0000-0000-0000141D0000}"/>
    <cellStyle name="쉼표 [0] 3 4 2 2 8 2 3 6" xfId="6609" xr:uid="{00000000-0005-0000-0000-0000151D0000}"/>
    <cellStyle name="쉼표 [0] 3 4 2 2 8 2 4" xfId="6610" xr:uid="{00000000-0005-0000-0000-0000161D0000}"/>
    <cellStyle name="쉼표 [0] 3 4 2 2 8 2 4 2" xfId="6611" xr:uid="{00000000-0005-0000-0000-0000171D0000}"/>
    <cellStyle name="쉼표 [0] 3 4 2 2 8 2 4 2 2" xfId="6612" xr:uid="{00000000-0005-0000-0000-0000181D0000}"/>
    <cellStyle name="쉼표 [0] 3 4 2 2 8 2 4 2 2 2" xfId="6613" xr:uid="{00000000-0005-0000-0000-0000191D0000}"/>
    <cellStyle name="쉼표 [0] 3 4 2 2 8 2 4 2 3" xfId="6614" xr:uid="{00000000-0005-0000-0000-00001A1D0000}"/>
    <cellStyle name="쉼표 [0] 3 4 2 2 8 2 4 3" xfId="6615" xr:uid="{00000000-0005-0000-0000-00001B1D0000}"/>
    <cellStyle name="쉼표 [0] 3 4 2 2 8 2 4 3 2" xfId="6616" xr:uid="{00000000-0005-0000-0000-00001C1D0000}"/>
    <cellStyle name="쉼표 [0] 3 4 2 2 8 2 4 3 2 2" xfId="6617" xr:uid="{00000000-0005-0000-0000-00001D1D0000}"/>
    <cellStyle name="쉼표 [0] 3 4 2 2 8 2 4 3 3" xfId="6618" xr:uid="{00000000-0005-0000-0000-00001E1D0000}"/>
    <cellStyle name="쉼표 [0] 3 4 2 2 8 2 4 4" xfId="6619" xr:uid="{00000000-0005-0000-0000-00001F1D0000}"/>
    <cellStyle name="쉼표 [0] 3 4 2 2 8 2 4 4 2" xfId="6620" xr:uid="{00000000-0005-0000-0000-0000201D0000}"/>
    <cellStyle name="쉼표 [0] 3 4 2 2 8 2 4 4 2 2" xfId="6621" xr:uid="{00000000-0005-0000-0000-0000211D0000}"/>
    <cellStyle name="쉼표 [0] 3 4 2 2 8 2 4 4 3" xfId="6622" xr:uid="{00000000-0005-0000-0000-0000221D0000}"/>
    <cellStyle name="쉼표 [0] 3 4 2 2 8 2 4 5" xfId="6623" xr:uid="{00000000-0005-0000-0000-0000231D0000}"/>
    <cellStyle name="쉼표 [0] 3 4 2 2 8 2 4 5 2" xfId="6624" xr:uid="{00000000-0005-0000-0000-0000241D0000}"/>
    <cellStyle name="쉼표 [0] 3 4 2 2 8 2 4 6" xfId="6625" xr:uid="{00000000-0005-0000-0000-0000251D0000}"/>
    <cellStyle name="쉼표 [0] 3 4 2 2 8 2 5" xfId="6626" xr:uid="{00000000-0005-0000-0000-0000261D0000}"/>
    <cellStyle name="쉼표 [0] 3 4 2 2 8 2 5 2" xfId="6627" xr:uid="{00000000-0005-0000-0000-0000271D0000}"/>
    <cellStyle name="쉼표 [0] 3 4 2 2 8 2 5 2 2" xfId="6628" xr:uid="{00000000-0005-0000-0000-0000281D0000}"/>
    <cellStyle name="쉼표 [0] 3 4 2 2 8 2 5 3" xfId="6629" xr:uid="{00000000-0005-0000-0000-0000291D0000}"/>
    <cellStyle name="쉼표 [0] 3 4 2 2 8 2 6" xfId="6630" xr:uid="{00000000-0005-0000-0000-00002A1D0000}"/>
    <cellStyle name="쉼표 [0] 3 4 2 2 8 2 6 2" xfId="6631" xr:uid="{00000000-0005-0000-0000-00002B1D0000}"/>
    <cellStyle name="쉼표 [0] 3 4 2 2 8 2 6 2 2" xfId="6632" xr:uid="{00000000-0005-0000-0000-00002C1D0000}"/>
    <cellStyle name="쉼표 [0] 3 4 2 2 8 2 6 3" xfId="6633" xr:uid="{00000000-0005-0000-0000-00002D1D0000}"/>
    <cellStyle name="쉼표 [0] 3 4 2 2 8 2 7" xfId="6634" xr:uid="{00000000-0005-0000-0000-00002E1D0000}"/>
    <cellStyle name="쉼표 [0] 3 4 2 2 8 2 7 2" xfId="6635" xr:uid="{00000000-0005-0000-0000-00002F1D0000}"/>
    <cellStyle name="쉼표 [0] 3 4 2 2 8 2 7 2 2" xfId="6636" xr:uid="{00000000-0005-0000-0000-0000301D0000}"/>
    <cellStyle name="쉼표 [0] 3 4 2 2 8 2 7 3" xfId="6637" xr:uid="{00000000-0005-0000-0000-0000311D0000}"/>
    <cellStyle name="쉼표 [0] 3 4 2 2 8 2 8" xfId="6638" xr:uid="{00000000-0005-0000-0000-0000321D0000}"/>
    <cellStyle name="쉼표 [0] 3 4 2 2 8 2 8 2" xfId="6639" xr:uid="{00000000-0005-0000-0000-0000331D0000}"/>
    <cellStyle name="쉼표 [0] 3 4 2 2 8 2 9" xfId="6640" xr:uid="{00000000-0005-0000-0000-0000341D0000}"/>
    <cellStyle name="쉼표 [0] 3 4 2 2 8 3" xfId="6641" xr:uid="{00000000-0005-0000-0000-0000351D0000}"/>
    <cellStyle name="쉼표 [0] 3 4 2 2 8 3 2" xfId="6642" xr:uid="{00000000-0005-0000-0000-0000361D0000}"/>
    <cellStyle name="쉼표 [0] 3 4 2 2 8 3 2 2" xfId="6643" xr:uid="{00000000-0005-0000-0000-0000371D0000}"/>
    <cellStyle name="쉼표 [0] 3 4 2 2 8 3 2 2 2" xfId="6644" xr:uid="{00000000-0005-0000-0000-0000381D0000}"/>
    <cellStyle name="쉼표 [0] 3 4 2 2 8 3 2 3" xfId="6645" xr:uid="{00000000-0005-0000-0000-0000391D0000}"/>
    <cellStyle name="쉼표 [0] 3 4 2 2 8 3 3" xfId="6646" xr:uid="{00000000-0005-0000-0000-00003A1D0000}"/>
    <cellStyle name="쉼표 [0] 3 4 2 2 8 3 3 2" xfId="6647" xr:uid="{00000000-0005-0000-0000-00003B1D0000}"/>
    <cellStyle name="쉼표 [0] 3 4 2 2 8 3 3 2 2" xfId="6648" xr:uid="{00000000-0005-0000-0000-00003C1D0000}"/>
    <cellStyle name="쉼표 [0] 3 4 2 2 8 3 3 3" xfId="6649" xr:uid="{00000000-0005-0000-0000-00003D1D0000}"/>
    <cellStyle name="쉼표 [0] 3 4 2 2 8 3 4" xfId="6650" xr:uid="{00000000-0005-0000-0000-00003E1D0000}"/>
    <cellStyle name="쉼표 [0] 3 4 2 2 8 3 4 2" xfId="6651" xr:uid="{00000000-0005-0000-0000-00003F1D0000}"/>
    <cellStyle name="쉼표 [0] 3 4 2 2 8 3 4 2 2" xfId="6652" xr:uid="{00000000-0005-0000-0000-0000401D0000}"/>
    <cellStyle name="쉼표 [0] 3 4 2 2 8 3 4 3" xfId="6653" xr:uid="{00000000-0005-0000-0000-0000411D0000}"/>
    <cellStyle name="쉼표 [0] 3 4 2 2 8 3 5" xfId="6654" xr:uid="{00000000-0005-0000-0000-0000421D0000}"/>
    <cellStyle name="쉼표 [0] 3 4 2 2 8 3 5 2" xfId="6655" xr:uid="{00000000-0005-0000-0000-0000431D0000}"/>
    <cellStyle name="쉼표 [0] 3 4 2 2 8 3 6" xfId="6656" xr:uid="{00000000-0005-0000-0000-0000441D0000}"/>
    <cellStyle name="쉼표 [0] 3 4 2 2 8 4" xfId="6657" xr:uid="{00000000-0005-0000-0000-0000451D0000}"/>
    <cellStyle name="쉼표 [0] 3 4 2 2 8 4 2" xfId="6658" xr:uid="{00000000-0005-0000-0000-0000461D0000}"/>
    <cellStyle name="쉼표 [0] 3 4 2 2 8 4 2 2" xfId="6659" xr:uid="{00000000-0005-0000-0000-0000471D0000}"/>
    <cellStyle name="쉼표 [0] 3 4 2 2 8 4 2 2 2" xfId="6660" xr:uid="{00000000-0005-0000-0000-0000481D0000}"/>
    <cellStyle name="쉼표 [0] 3 4 2 2 8 4 2 3" xfId="6661" xr:uid="{00000000-0005-0000-0000-0000491D0000}"/>
    <cellStyle name="쉼표 [0] 3 4 2 2 8 4 3" xfId="6662" xr:uid="{00000000-0005-0000-0000-00004A1D0000}"/>
    <cellStyle name="쉼표 [0] 3 4 2 2 8 4 3 2" xfId="6663" xr:uid="{00000000-0005-0000-0000-00004B1D0000}"/>
    <cellStyle name="쉼표 [0] 3 4 2 2 8 4 3 2 2" xfId="6664" xr:uid="{00000000-0005-0000-0000-00004C1D0000}"/>
    <cellStyle name="쉼표 [0] 3 4 2 2 8 4 3 3" xfId="6665" xr:uid="{00000000-0005-0000-0000-00004D1D0000}"/>
    <cellStyle name="쉼표 [0] 3 4 2 2 8 4 4" xfId="6666" xr:uid="{00000000-0005-0000-0000-00004E1D0000}"/>
    <cellStyle name="쉼표 [0] 3 4 2 2 8 4 4 2" xfId="6667" xr:uid="{00000000-0005-0000-0000-00004F1D0000}"/>
    <cellStyle name="쉼표 [0] 3 4 2 2 8 4 4 2 2" xfId="6668" xr:uid="{00000000-0005-0000-0000-0000501D0000}"/>
    <cellStyle name="쉼표 [0] 3 4 2 2 8 4 4 3" xfId="6669" xr:uid="{00000000-0005-0000-0000-0000511D0000}"/>
    <cellStyle name="쉼표 [0] 3 4 2 2 8 4 5" xfId="6670" xr:uid="{00000000-0005-0000-0000-0000521D0000}"/>
    <cellStyle name="쉼표 [0] 3 4 2 2 8 4 5 2" xfId="6671" xr:uid="{00000000-0005-0000-0000-0000531D0000}"/>
    <cellStyle name="쉼표 [0] 3 4 2 2 8 4 6" xfId="6672" xr:uid="{00000000-0005-0000-0000-0000541D0000}"/>
    <cellStyle name="쉼표 [0] 3 4 2 2 8 5" xfId="6673" xr:uid="{00000000-0005-0000-0000-0000551D0000}"/>
    <cellStyle name="쉼표 [0] 3 4 2 2 8 5 2" xfId="6674" xr:uid="{00000000-0005-0000-0000-0000561D0000}"/>
    <cellStyle name="쉼표 [0] 3 4 2 2 8 5 2 2" xfId="6675" xr:uid="{00000000-0005-0000-0000-0000571D0000}"/>
    <cellStyle name="쉼표 [0] 3 4 2 2 8 5 2 2 2" xfId="6676" xr:uid="{00000000-0005-0000-0000-0000581D0000}"/>
    <cellStyle name="쉼표 [0] 3 4 2 2 8 5 2 3" xfId="6677" xr:uid="{00000000-0005-0000-0000-0000591D0000}"/>
    <cellStyle name="쉼표 [0] 3 4 2 2 8 5 3" xfId="6678" xr:uid="{00000000-0005-0000-0000-00005A1D0000}"/>
    <cellStyle name="쉼표 [0] 3 4 2 2 8 5 3 2" xfId="6679" xr:uid="{00000000-0005-0000-0000-00005B1D0000}"/>
    <cellStyle name="쉼표 [0] 3 4 2 2 8 5 3 2 2" xfId="6680" xr:uid="{00000000-0005-0000-0000-00005C1D0000}"/>
    <cellStyle name="쉼표 [0] 3 4 2 2 8 5 3 3" xfId="6681" xr:uid="{00000000-0005-0000-0000-00005D1D0000}"/>
    <cellStyle name="쉼표 [0] 3 4 2 2 8 5 4" xfId="6682" xr:uid="{00000000-0005-0000-0000-00005E1D0000}"/>
    <cellStyle name="쉼표 [0] 3 4 2 2 8 5 4 2" xfId="6683" xr:uid="{00000000-0005-0000-0000-00005F1D0000}"/>
    <cellStyle name="쉼표 [0] 3 4 2 2 8 5 4 2 2" xfId="6684" xr:uid="{00000000-0005-0000-0000-0000601D0000}"/>
    <cellStyle name="쉼표 [0] 3 4 2 2 8 5 4 3" xfId="6685" xr:uid="{00000000-0005-0000-0000-0000611D0000}"/>
    <cellStyle name="쉼표 [0] 3 4 2 2 8 5 5" xfId="6686" xr:uid="{00000000-0005-0000-0000-0000621D0000}"/>
    <cellStyle name="쉼표 [0] 3 4 2 2 8 5 5 2" xfId="6687" xr:uid="{00000000-0005-0000-0000-0000631D0000}"/>
    <cellStyle name="쉼표 [0] 3 4 2 2 8 5 6" xfId="6688" xr:uid="{00000000-0005-0000-0000-0000641D0000}"/>
    <cellStyle name="쉼표 [0] 3 4 2 2 8 6" xfId="6689" xr:uid="{00000000-0005-0000-0000-0000651D0000}"/>
    <cellStyle name="쉼표 [0] 3 4 2 2 8 6 2" xfId="6690" xr:uid="{00000000-0005-0000-0000-0000661D0000}"/>
    <cellStyle name="쉼표 [0] 3 4 2 2 8 6 2 2" xfId="6691" xr:uid="{00000000-0005-0000-0000-0000671D0000}"/>
    <cellStyle name="쉼표 [0] 3 4 2 2 8 6 3" xfId="6692" xr:uid="{00000000-0005-0000-0000-0000681D0000}"/>
    <cellStyle name="쉼표 [0] 3 4 2 2 8 7" xfId="6693" xr:uid="{00000000-0005-0000-0000-0000691D0000}"/>
    <cellStyle name="쉼표 [0] 3 4 2 2 8 7 2" xfId="6694" xr:uid="{00000000-0005-0000-0000-00006A1D0000}"/>
    <cellStyle name="쉼표 [0] 3 4 2 2 8 7 2 2" xfId="6695" xr:uid="{00000000-0005-0000-0000-00006B1D0000}"/>
    <cellStyle name="쉼표 [0] 3 4 2 2 8 7 3" xfId="6696" xr:uid="{00000000-0005-0000-0000-00006C1D0000}"/>
    <cellStyle name="쉼표 [0] 3 4 2 2 8 8" xfId="6697" xr:uid="{00000000-0005-0000-0000-00006D1D0000}"/>
    <cellStyle name="쉼표 [0] 3 4 2 2 8 8 2" xfId="6698" xr:uid="{00000000-0005-0000-0000-00006E1D0000}"/>
    <cellStyle name="쉼표 [0] 3 4 2 2 8 8 2 2" xfId="6699" xr:uid="{00000000-0005-0000-0000-00006F1D0000}"/>
    <cellStyle name="쉼표 [0] 3 4 2 2 8 8 3" xfId="6700" xr:uid="{00000000-0005-0000-0000-0000701D0000}"/>
    <cellStyle name="쉼표 [0] 3 4 2 2 8 9" xfId="6701" xr:uid="{00000000-0005-0000-0000-0000711D0000}"/>
    <cellStyle name="쉼표 [0] 3 4 2 2 8 9 2" xfId="6702" xr:uid="{00000000-0005-0000-0000-0000721D0000}"/>
    <cellStyle name="쉼표 [0] 3 4 2 2 9" xfId="6703" xr:uid="{00000000-0005-0000-0000-0000731D0000}"/>
    <cellStyle name="쉼표 [0] 3 4 2 2 9 10" xfId="6704" xr:uid="{00000000-0005-0000-0000-0000741D0000}"/>
    <cellStyle name="쉼표 [0] 3 4 2 2 9 2" xfId="6705" xr:uid="{00000000-0005-0000-0000-0000751D0000}"/>
    <cellStyle name="쉼표 [0] 3 4 2 2 9 2 2" xfId="6706" xr:uid="{00000000-0005-0000-0000-0000761D0000}"/>
    <cellStyle name="쉼표 [0] 3 4 2 2 9 2 2 2" xfId="6707" xr:uid="{00000000-0005-0000-0000-0000771D0000}"/>
    <cellStyle name="쉼표 [0] 3 4 2 2 9 2 2 2 2" xfId="6708" xr:uid="{00000000-0005-0000-0000-0000781D0000}"/>
    <cellStyle name="쉼표 [0] 3 4 2 2 9 2 2 2 2 2" xfId="6709" xr:uid="{00000000-0005-0000-0000-0000791D0000}"/>
    <cellStyle name="쉼표 [0] 3 4 2 2 9 2 2 2 3" xfId="6710" xr:uid="{00000000-0005-0000-0000-00007A1D0000}"/>
    <cellStyle name="쉼표 [0] 3 4 2 2 9 2 2 3" xfId="6711" xr:uid="{00000000-0005-0000-0000-00007B1D0000}"/>
    <cellStyle name="쉼표 [0] 3 4 2 2 9 2 2 3 2" xfId="6712" xr:uid="{00000000-0005-0000-0000-00007C1D0000}"/>
    <cellStyle name="쉼표 [0] 3 4 2 2 9 2 2 3 2 2" xfId="6713" xr:uid="{00000000-0005-0000-0000-00007D1D0000}"/>
    <cellStyle name="쉼표 [0] 3 4 2 2 9 2 2 3 3" xfId="6714" xr:uid="{00000000-0005-0000-0000-00007E1D0000}"/>
    <cellStyle name="쉼표 [0] 3 4 2 2 9 2 2 4" xfId="6715" xr:uid="{00000000-0005-0000-0000-00007F1D0000}"/>
    <cellStyle name="쉼표 [0] 3 4 2 2 9 2 2 4 2" xfId="6716" xr:uid="{00000000-0005-0000-0000-0000801D0000}"/>
    <cellStyle name="쉼표 [0] 3 4 2 2 9 2 2 4 2 2" xfId="6717" xr:uid="{00000000-0005-0000-0000-0000811D0000}"/>
    <cellStyle name="쉼표 [0] 3 4 2 2 9 2 2 4 3" xfId="6718" xr:uid="{00000000-0005-0000-0000-0000821D0000}"/>
    <cellStyle name="쉼표 [0] 3 4 2 2 9 2 2 5" xfId="6719" xr:uid="{00000000-0005-0000-0000-0000831D0000}"/>
    <cellStyle name="쉼표 [0] 3 4 2 2 9 2 2 5 2" xfId="6720" xr:uid="{00000000-0005-0000-0000-0000841D0000}"/>
    <cellStyle name="쉼표 [0] 3 4 2 2 9 2 2 6" xfId="6721" xr:uid="{00000000-0005-0000-0000-0000851D0000}"/>
    <cellStyle name="쉼표 [0] 3 4 2 2 9 2 3" xfId="6722" xr:uid="{00000000-0005-0000-0000-0000861D0000}"/>
    <cellStyle name="쉼표 [0] 3 4 2 2 9 2 3 2" xfId="6723" xr:uid="{00000000-0005-0000-0000-0000871D0000}"/>
    <cellStyle name="쉼표 [0] 3 4 2 2 9 2 3 2 2" xfId="6724" xr:uid="{00000000-0005-0000-0000-0000881D0000}"/>
    <cellStyle name="쉼표 [0] 3 4 2 2 9 2 3 2 2 2" xfId="6725" xr:uid="{00000000-0005-0000-0000-0000891D0000}"/>
    <cellStyle name="쉼표 [0] 3 4 2 2 9 2 3 2 3" xfId="6726" xr:uid="{00000000-0005-0000-0000-00008A1D0000}"/>
    <cellStyle name="쉼표 [0] 3 4 2 2 9 2 3 3" xfId="6727" xr:uid="{00000000-0005-0000-0000-00008B1D0000}"/>
    <cellStyle name="쉼표 [0] 3 4 2 2 9 2 3 3 2" xfId="6728" xr:uid="{00000000-0005-0000-0000-00008C1D0000}"/>
    <cellStyle name="쉼표 [0] 3 4 2 2 9 2 3 3 2 2" xfId="6729" xr:uid="{00000000-0005-0000-0000-00008D1D0000}"/>
    <cellStyle name="쉼표 [0] 3 4 2 2 9 2 3 3 3" xfId="6730" xr:uid="{00000000-0005-0000-0000-00008E1D0000}"/>
    <cellStyle name="쉼표 [0] 3 4 2 2 9 2 3 4" xfId="6731" xr:uid="{00000000-0005-0000-0000-00008F1D0000}"/>
    <cellStyle name="쉼표 [0] 3 4 2 2 9 2 3 4 2" xfId="6732" xr:uid="{00000000-0005-0000-0000-0000901D0000}"/>
    <cellStyle name="쉼표 [0] 3 4 2 2 9 2 3 4 2 2" xfId="6733" xr:uid="{00000000-0005-0000-0000-0000911D0000}"/>
    <cellStyle name="쉼표 [0] 3 4 2 2 9 2 3 4 3" xfId="6734" xr:uid="{00000000-0005-0000-0000-0000921D0000}"/>
    <cellStyle name="쉼표 [0] 3 4 2 2 9 2 3 5" xfId="6735" xr:uid="{00000000-0005-0000-0000-0000931D0000}"/>
    <cellStyle name="쉼표 [0] 3 4 2 2 9 2 3 5 2" xfId="6736" xr:uid="{00000000-0005-0000-0000-0000941D0000}"/>
    <cellStyle name="쉼표 [0] 3 4 2 2 9 2 3 6" xfId="6737" xr:uid="{00000000-0005-0000-0000-0000951D0000}"/>
    <cellStyle name="쉼표 [0] 3 4 2 2 9 2 4" xfId="6738" xr:uid="{00000000-0005-0000-0000-0000961D0000}"/>
    <cellStyle name="쉼표 [0] 3 4 2 2 9 2 4 2" xfId="6739" xr:uid="{00000000-0005-0000-0000-0000971D0000}"/>
    <cellStyle name="쉼표 [0] 3 4 2 2 9 2 4 2 2" xfId="6740" xr:uid="{00000000-0005-0000-0000-0000981D0000}"/>
    <cellStyle name="쉼표 [0] 3 4 2 2 9 2 4 2 2 2" xfId="6741" xr:uid="{00000000-0005-0000-0000-0000991D0000}"/>
    <cellStyle name="쉼표 [0] 3 4 2 2 9 2 4 2 3" xfId="6742" xr:uid="{00000000-0005-0000-0000-00009A1D0000}"/>
    <cellStyle name="쉼표 [0] 3 4 2 2 9 2 4 3" xfId="6743" xr:uid="{00000000-0005-0000-0000-00009B1D0000}"/>
    <cellStyle name="쉼표 [0] 3 4 2 2 9 2 4 3 2" xfId="6744" xr:uid="{00000000-0005-0000-0000-00009C1D0000}"/>
    <cellStyle name="쉼표 [0] 3 4 2 2 9 2 4 3 2 2" xfId="6745" xr:uid="{00000000-0005-0000-0000-00009D1D0000}"/>
    <cellStyle name="쉼표 [0] 3 4 2 2 9 2 4 3 3" xfId="6746" xr:uid="{00000000-0005-0000-0000-00009E1D0000}"/>
    <cellStyle name="쉼표 [0] 3 4 2 2 9 2 4 4" xfId="6747" xr:uid="{00000000-0005-0000-0000-00009F1D0000}"/>
    <cellStyle name="쉼표 [0] 3 4 2 2 9 2 4 4 2" xfId="6748" xr:uid="{00000000-0005-0000-0000-0000A01D0000}"/>
    <cellStyle name="쉼표 [0] 3 4 2 2 9 2 4 4 2 2" xfId="6749" xr:uid="{00000000-0005-0000-0000-0000A11D0000}"/>
    <cellStyle name="쉼표 [0] 3 4 2 2 9 2 4 4 3" xfId="6750" xr:uid="{00000000-0005-0000-0000-0000A21D0000}"/>
    <cellStyle name="쉼표 [0] 3 4 2 2 9 2 4 5" xfId="6751" xr:uid="{00000000-0005-0000-0000-0000A31D0000}"/>
    <cellStyle name="쉼표 [0] 3 4 2 2 9 2 4 5 2" xfId="6752" xr:uid="{00000000-0005-0000-0000-0000A41D0000}"/>
    <cellStyle name="쉼표 [0] 3 4 2 2 9 2 4 6" xfId="6753" xr:uid="{00000000-0005-0000-0000-0000A51D0000}"/>
    <cellStyle name="쉼표 [0] 3 4 2 2 9 2 5" xfId="6754" xr:uid="{00000000-0005-0000-0000-0000A61D0000}"/>
    <cellStyle name="쉼표 [0] 3 4 2 2 9 2 5 2" xfId="6755" xr:uid="{00000000-0005-0000-0000-0000A71D0000}"/>
    <cellStyle name="쉼표 [0] 3 4 2 2 9 2 5 2 2" xfId="6756" xr:uid="{00000000-0005-0000-0000-0000A81D0000}"/>
    <cellStyle name="쉼표 [0] 3 4 2 2 9 2 5 3" xfId="6757" xr:uid="{00000000-0005-0000-0000-0000A91D0000}"/>
    <cellStyle name="쉼표 [0] 3 4 2 2 9 2 6" xfId="6758" xr:uid="{00000000-0005-0000-0000-0000AA1D0000}"/>
    <cellStyle name="쉼표 [0] 3 4 2 2 9 2 6 2" xfId="6759" xr:uid="{00000000-0005-0000-0000-0000AB1D0000}"/>
    <cellStyle name="쉼표 [0] 3 4 2 2 9 2 6 2 2" xfId="6760" xr:uid="{00000000-0005-0000-0000-0000AC1D0000}"/>
    <cellStyle name="쉼표 [0] 3 4 2 2 9 2 6 3" xfId="6761" xr:uid="{00000000-0005-0000-0000-0000AD1D0000}"/>
    <cellStyle name="쉼표 [0] 3 4 2 2 9 2 7" xfId="6762" xr:uid="{00000000-0005-0000-0000-0000AE1D0000}"/>
    <cellStyle name="쉼표 [0] 3 4 2 2 9 2 7 2" xfId="6763" xr:uid="{00000000-0005-0000-0000-0000AF1D0000}"/>
    <cellStyle name="쉼표 [0] 3 4 2 2 9 2 7 2 2" xfId="6764" xr:uid="{00000000-0005-0000-0000-0000B01D0000}"/>
    <cellStyle name="쉼표 [0] 3 4 2 2 9 2 7 3" xfId="6765" xr:uid="{00000000-0005-0000-0000-0000B11D0000}"/>
    <cellStyle name="쉼표 [0] 3 4 2 2 9 2 8" xfId="6766" xr:uid="{00000000-0005-0000-0000-0000B21D0000}"/>
    <cellStyle name="쉼표 [0] 3 4 2 2 9 2 8 2" xfId="6767" xr:uid="{00000000-0005-0000-0000-0000B31D0000}"/>
    <cellStyle name="쉼표 [0] 3 4 2 2 9 2 9" xfId="6768" xr:uid="{00000000-0005-0000-0000-0000B41D0000}"/>
    <cellStyle name="쉼표 [0] 3 4 2 2 9 3" xfId="6769" xr:uid="{00000000-0005-0000-0000-0000B51D0000}"/>
    <cellStyle name="쉼표 [0] 3 4 2 2 9 3 2" xfId="6770" xr:uid="{00000000-0005-0000-0000-0000B61D0000}"/>
    <cellStyle name="쉼표 [0] 3 4 2 2 9 3 2 2" xfId="6771" xr:uid="{00000000-0005-0000-0000-0000B71D0000}"/>
    <cellStyle name="쉼표 [0] 3 4 2 2 9 3 2 2 2" xfId="6772" xr:uid="{00000000-0005-0000-0000-0000B81D0000}"/>
    <cellStyle name="쉼표 [0] 3 4 2 2 9 3 2 3" xfId="6773" xr:uid="{00000000-0005-0000-0000-0000B91D0000}"/>
    <cellStyle name="쉼표 [0] 3 4 2 2 9 3 3" xfId="6774" xr:uid="{00000000-0005-0000-0000-0000BA1D0000}"/>
    <cellStyle name="쉼표 [0] 3 4 2 2 9 3 3 2" xfId="6775" xr:uid="{00000000-0005-0000-0000-0000BB1D0000}"/>
    <cellStyle name="쉼표 [0] 3 4 2 2 9 3 3 2 2" xfId="6776" xr:uid="{00000000-0005-0000-0000-0000BC1D0000}"/>
    <cellStyle name="쉼표 [0] 3 4 2 2 9 3 3 3" xfId="6777" xr:uid="{00000000-0005-0000-0000-0000BD1D0000}"/>
    <cellStyle name="쉼표 [0] 3 4 2 2 9 3 4" xfId="6778" xr:uid="{00000000-0005-0000-0000-0000BE1D0000}"/>
    <cellStyle name="쉼표 [0] 3 4 2 2 9 3 4 2" xfId="6779" xr:uid="{00000000-0005-0000-0000-0000BF1D0000}"/>
    <cellStyle name="쉼표 [0] 3 4 2 2 9 3 4 2 2" xfId="6780" xr:uid="{00000000-0005-0000-0000-0000C01D0000}"/>
    <cellStyle name="쉼표 [0] 3 4 2 2 9 3 4 3" xfId="6781" xr:uid="{00000000-0005-0000-0000-0000C11D0000}"/>
    <cellStyle name="쉼표 [0] 3 4 2 2 9 3 5" xfId="6782" xr:uid="{00000000-0005-0000-0000-0000C21D0000}"/>
    <cellStyle name="쉼표 [0] 3 4 2 2 9 3 5 2" xfId="6783" xr:uid="{00000000-0005-0000-0000-0000C31D0000}"/>
    <cellStyle name="쉼표 [0] 3 4 2 2 9 3 6" xfId="6784" xr:uid="{00000000-0005-0000-0000-0000C41D0000}"/>
    <cellStyle name="쉼표 [0] 3 4 2 2 9 4" xfId="6785" xr:uid="{00000000-0005-0000-0000-0000C51D0000}"/>
    <cellStyle name="쉼표 [0] 3 4 2 2 9 4 2" xfId="6786" xr:uid="{00000000-0005-0000-0000-0000C61D0000}"/>
    <cellStyle name="쉼표 [0] 3 4 2 2 9 4 2 2" xfId="6787" xr:uid="{00000000-0005-0000-0000-0000C71D0000}"/>
    <cellStyle name="쉼표 [0] 3 4 2 2 9 4 2 2 2" xfId="6788" xr:uid="{00000000-0005-0000-0000-0000C81D0000}"/>
    <cellStyle name="쉼표 [0] 3 4 2 2 9 4 2 3" xfId="6789" xr:uid="{00000000-0005-0000-0000-0000C91D0000}"/>
    <cellStyle name="쉼표 [0] 3 4 2 2 9 4 3" xfId="6790" xr:uid="{00000000-0005-0000-0000-0000CA1D0000}"/>
    <cellStyle name="쉼표 [0] 3 4 2 2 9 4 3 2" xfId="6791" xr:uid="{00000000-0005-0000-0000-0000CB1D0000}"/>
    <cellStyle name="쉼표 [0] 3 4 2 2 9 4 3 2 2" xfId="6792" xr:uid="{00000000-0005-0000-0000-0000CC1D0000}"/>
    <cellStyle name="쉼표 [0] 3 4 2 2 9 4 3 3" xfId="6793" xr:uid="{00000000-0005-0000-0000-0000CD1D0000}"/>
    <cellStyle name="쉼표 [0] 3 4 2 2 9 4 4" xfId="6794" xr:uid="{00000000-0005-0000-0000-0000CE1D0000}"/>
    <cellStyle name="쉼표 [0] 3 4 2 2 9 4 4 2" xfId="6795" xr:uid="{00000000-0005-0000-0000-0000CF1D0000}"/>
    <cellStyle name="쉼표 [0] 3 4 2 2 9 4 4 2 2" xfId="6796" xr:uid="{00000000-0005-0000-0000-0000D01D0000}"/>
    <cellStyle name="쉼표 [0] 3 4 2 2 9 4 4 3" xfId="6797" xr:uid="{00000000-0005-0000-0000-0000D11D0000}"/>
    <cellStyle name="쉼표 [0] 3 4 2 2 9 4 5" xfId="6798" xr:uid="{00000000-0005-0000-0000-0000D21D0000}"/>
    <cellStyle name="쉼표 [0] 3 4 2 2 9 4 5 2" xfId="6799" xr:uid="{00000000-0005-0000-0000-0000D31D0000}"/>
    <cellStyle name="쉼표 [0] 3 4 2 2 9 4 6" xfId="6800" xr:uid="{00000000-0005-0000-0000-0000D41D0000}"/>
    <cellStyle name="쉼표 [0] 3 4 2 2 9 5" xfId="6801" xr:uid="{00000000-0005-0000-0000-0000D51D0000}"/>
    <cellStyle name="쉼표 [0] 3 4 2 2 9 5 2" xfId="6802" xr:uid="{00000000-0005-0000-0000-0000D61D0000}"/>
    <cellStyle name="쉼표 [0] 3 4 2 2 9 5 2 2" xfId="6803" xr:uid="{00000000-0005-0000-0000-0000D71D0000}"/>
    <cellStyle name="쉼표 [0] 3 4 2 2 9 5 2 2 2" xfId="6804" xr:uid="{00000000-0005-0000-0000-0000D81D0000}"/>
    <cellStyle name="쉼표 [0] 3 4 2 2 9 5 2 3" xfId="6805" xr:uid="{00000000-0005-0000-0000-0000D91D0000}"/>
    <cellStyle name="쉼표 [0] 3 4 2 2 9 5 3" xfId="6806" xr:uid="{00000000-0005-0000-0000-0000DA1D0000}"/>
    <cellStyle name="쉼표 [0] 3 4 2 2 9 5 3 2" xfId="6807" xr:uid="{00000000-0005-0000-0000-0000DB1D0000}"/>
    <cellStyle name="쉼표 [0] 3 4 2 2 9 5 3 2 2" xfId="6808" xr:uid="{00000000-0005-0000-0000-0000DC1D0000}"/>
    <cellStyle name="쉼표 [0] 3 4 2 2 9 5 3 3" xfId="6809" xr:uid="{00000000-0005-0000-0000-0000DD1D0000}"/>
    <cellStyle name="쉼표 [0] 3 4 2 2 9 5 4" xfId="6810" xr:uid="{00000000-0005-0000-0000-0000DE1D0000}"/>
    <cellStyle name="쉼표 [0] 3 4 2 2 9 5 4 2" xfId="6811" xr:uid="{00000000-0005-0000-0000-0000DF1D0000}"/>
    <cellStyle name="쉼표 [0] 3 4 2 2 9 5 4 2 2" xfId="6812" xr:uid="{00000000-0005-0000-0000-0000E01D0000}"/>
    <cellStyle name="쉼표 [0] 3 4 2 2 9 5 4 3" xfId="6813" xr:uid="{00000000-0005-0000-0000-0000E11D0000}"/>
    <cellStyle name="쉼표 [0] 3 4 2 2 9 5 5" xfId="6814" xr:uid="{00000000-0005-0000-0000-0000E21D0000}"/>
    <cellStyle name="쉼표 [0] 3 4 2 2 9 5 5 2" xfId="6815" xr:uid="{00000000-0005-0000-0000-0000E31D0000}"/>
    <cellStyle name="쉼표 [0] 3 4 2 2 9 5 6" xfId="6816" xr:uid="{00000000-0005-0000-0000-0000E41D0000}"/>
    <cellStyle name="쉼표 [0] 3 4 2 2 9 6" xfId="6817" xr:uid="{00000000-0005-0000-0000-0000E51D0000}"/>
    <cellStyle name="쉼표 [0] 3 4 2 2 9 6 2" xfId="6818" xr:uid="{00000000-0005-0000-0000-0000E61D0000}"/>
    <cellStyle name="쉼표 [0] 3 4 2 2 9 6 2 2" xfId="6819" xr:uid="{00000000-0005-0000-0000-0000E71D0000}"/>
    <cellStyle name="쉼표 [0] 3 4 2 2 9 6 3" xfId="6820" xr:uid="{00000000-0005-0000-0000-0000E81D0000}"/>
    <cellStyle name="쉼표 [0] 3 4 2 2 9 7" xfId="6821" xr:uid="{00000000-0005-0000-0000-0000E91D0000}"/>
    <cellStyle name="쉼표 [0] 3 4 2 2 9 7 2" xfId="6822" xr:uid="{00000000-0005-0000-0000-0000EA1D0000}"/>
    <cellStyle name="쉼표 [0] 3 4 2 2 9 7 2 2" xfId="6823" xr:uid="{00000000-0005-0000-0000-0000EB1D0000}"/>
    <cellStyle name="쉼표 [0] 3 4 2 2 9 7 3" xfId="6824" xr:uid="{00000000-0005-0000-0000-0000EC1D0000}"/>
    <cellStyle name="쉼표 [0] 3 4 2 2 9 8" xfId="6825" xr:uid="{00000000-0005-0000-0000-0000ED1D0000}"/>
    <cellStyle name="쉼표 [0] 3 4 2 2 9 8 2" xfId="6826" xr:uid="{00000000-0005-0000-0000-0000EE1D0000}"/>
    <cellStyle name="쉼표 [0] 3 4 2 2 9 8 2 2" xfId="6827" xr:uid="{00000000-0005-0000-0000-0000EF1D0000}"/>
    <cellStyle name="쉼표 [0] 3 4 2 2 9 8 3" xfId="6828" xr:uid="{00000000-0005-0000-0000-0000F01D0000}"/>
    <cellStyle name="쉼표 [0] 3 4 2 2 9 9" xfId="6829" xr:uid="{00000000-0005-0000-0000-0000F11D0000}"/>
    <cellStyle name="쉼표 [0] 3 4 2 2 9 9 2" xfId="6830" xr:uid="{00000000-0005-0000-0000-0000F21D0000}"/>
    <cellStyle name="쉼표 [0] 3 4 2 3" xfId="6831" xr:uid="{00000000-0005-0000-0000-0000F31D0000}"/>
    <cellStyle name="쉼표 [0] 3 4 2 4" xfId="6832" xr:uid="{00000000-0005-0000-0000-0000F41D0000}"/>
    <cellStyle name="쉼표 [0] 3 4 2 4 2" xfId="6833" xr:uid="{00000000-0005-0000-0000-0000F51D0000}"/>
    <cellStyle name="쉼표 [0] 3 4 2 4 2 10" xfId="6834" xr:uid="{00000000-0005-0000-0000-0000F61D0000}"/>
    <cellStyle name="쉼표 [0] 3 4 2 4 2 2" xfId="6835" xr:uid="{00000000-0005-0000-0000-0000F71D0000}"/>
    <cellStyle name="쉼표 [0] 3 4 2 4 2 2 2" xfId="6836" xr:uid="{00000000-0005-0000-0000-0000F81D0000}"/>
    <cellStyle name="쉼표 [0] 3 4 2 4 2 2 2 2" xfId="6837" xr:uid="{00000000-0005-0000-0000-0000F91D0000}"/>
    <cellStyle name="쉼표 [0] 3 4 2 4 2 2 2 2 2" xfId="6838" xr:uid="{00000000-0005-0000-0000-0000FA1D0000}"/>
    <cellStyle name="쉼표 [0] 3 4 2 4 2 2 2 2 2 2" xfId="6839" xr:uid="{00000000-0005-0000-0000-0000FB1D0000}"/>
    <cellStyle name="쉼표 [0] 3 4 2 4 2 2 2 2 3" xfId="6840" xr:uid="{00000000-0005-0000-0000-0000FC1D0000}"/>
    <cellStyle name="쉼표 [0] 3 4 2 4 2 2 2 3" xfId="6841" xr:uid="{00000000-0005-0000-0000-0000FD1D0000}"/>
    <cellStyle name="쉼표 [0] 3 4 2 4 2 2 2 3 2" xfId="6842" xr:uid="{00000000-0005-0000-0000-0000FE1D0000}"/>
    <cellStyle name="쉼표 [0] 3 4 2 4 2 2 2 3 2 2" xfId="6843" xr:uid="{00000000-0005-0000-0000-0000FF1D0000}"/>
    <cellStyle name="쉼표 [0] 3 4 2 4 2 2 2 3 3" xfId="6844" xr:uid="{00000000-0005-0000-0000-0000001E0000}"/>
    <cellStyle name="쉼표 [0] 3 4 2 4 2 2 2 4" xfId="6845" xr:uid="{00000000-0005-0000-0000-0000011E0000}"/>
    <cellStyle name="쉼표 [0] 3 4 2 4 2 2 2 4 2" xfId="6846" xr:uid="{00000000-0005-0000-0000-0000021E0000}"/>
    <cellStyle name="쉼표 [0] 3 4 2 4 2 2 2 4 2 2" xfId="6847" xr:uid="{00000000-0005-0000-0000-0000031E0000}"/>
    <cellStyle name="쉼표 [0] 3 4 2 4 2 2 2 4 3" xfId="6848" xr:uid="{00000000-0005-0000-0000-0000041E0000}"/>
    <cellStyle name="쉼표 [0] 3 4 2 4 2 2 2 5" xfId="6849" xr:uid="{00000000-0005-0000-0000-0000051E0000}"/>
    <cellStyle name="쉼표 [0] 3 4 2 4 2 2 2 5 2" xfId="6850" xr:uid="{00000000-0005-0000-0000-0000061E0000}"/>
    <cellStyle name="쉼표 [0] 3 4 2 4 2 2 2 6" xfId="6851" xr:uid="{00000000-0005-0000-0000-0000071E0000}"/>
    <cellStyle name="쉼표 [0] 3 4 2 4 2 2 3" xfId="6852" xr:uid="{00000000-0005-0000-0000-0000081E0000}"/>
    <cellStyle name="쉼표 [0] 3 4 2 4 2 2 3 2" xfId="6853" xr:uid="{00000000-0005-0000-0000-0000091E0000}"/>
    <cellStyle name="쉼표 [0] 3 4 2 4 2 2 3 2 2" xfId="6854" xr:uid="{00000000-0005-0000-0000-00000A1E0000}"/>
    <cellStyle name="쉼표 [0] 3 4 2 4 2 2 3 2 2 2" xfId="6855" xr:uid="{00000000-0005-0000-0000-00000B1E0000}"/>
    <cellStyle name="쉼표 [0] 3 4 2 4 2 2 3 2 3" xfId="6856" xr:uid="{00000000-0005-0000-0000-00000C1E0000}"/>
    <cellStyle name="쉼표 [0] 3 4 2 4 2 2 3 3" xfId="6857" xr:uid="{00000000-0005-0000-0000-00000D1E0000}"/>
    <cellStyle name="쉼표 [0] 3 4 2 4 2 2 3 3 2" xfId="6858" xr:uid="{00000000-0005-0000-0000-00000E1E0000}"/>
    <cellStyle name="쉼표 [0] 3 4 2 4 2 2 3 3 2 2" xfId="6859" xr:uid="{00000000-0005-0000-0000-00000F1E0000}"/>
    <cellStyle name="쉼표 [0] 3 4 2 4 2 2 3 3 3" xfId="6860" xr:uid="{00000000-0005-0000-0000-0000101E0000}"/>
    <cellStyle name="쉼표 [0] 3 4 2 4 2 2 3 4" xfId="6861" xr:uid="{00000000-0005-0000-0000-0000111E0000}"/>
    <cellStyle name="쉼표 [0] 3 4 2 4 2 2 3 4 2" xfId="6862" xr:uid="{00000000-0005-0000-0000-0000121E0000}"/>
    <cellStyle name="쉼표 [0] 3 4 2 4 2 2 3 4 2 2" xfId="6863" xr:uid="{00000000-0005-0000-0000-0000131E0000}"/>
    <cellStyle name="쉼표 [0] 3 4 2 4 2 2 3 4 3" xfId="6864" xr:uid="{00000000-0005-0000-0000-0000141E0000}"/>
    <cellStyle name="쉼표 [0] 3 4 2 4 2 2 3 5" xfId="6865" xr:uid="{00000000-0005-0000-0000-0000151E0000}"/>
    <cellStyle name="쉼표 [0] 3 4 2 4 2 2 3 5 2" xfId="6866" xr:uid="{00000000-0005-0000-0000-0000161E0000}"/>
    <cellStyle name="쉼표 [0] 3 4 2 4 2 2 3 6" xfId="6867" xr:uid="{00000000-0005-0000-0000-0000171E0000}"/>
    <cellStyle name="쉼표 [0] 3 4 2 4 2 2 4" xfId="6868" xr:uid="{00000000-0005-0000-0000-0000181E0000}"/>
    <cellStyle name="쉼표 [0] 3 4 2 4 2 2 4 2" xfId="6869" xr:uid="{00000000-0005-0000-0000-0000191E0000}"/>
    <cellStyle name="쉼표 [0] 3 4 2 4 2 2 4 2 2" xfId="6870" xr:uid="{00000000-0005-0000-0000-00001A1E0000}"/>
    <cellStyle name="쉼표 [0] 3 4 2 4 2 2 4 2 2 2" xfId="6871" xr:uid="{00000000-0005-0000-0000-00001B1E0000}"/>
    <cellStyle name="쉼표 [0] 3 4 2 4 2 2 4 2 3" xfId="6872" xr:uid="{00000000-0005-0000-0000-00001C1E0000}"/>
    <cellStyle name="쉼표 [0] 3 4 2 4 2 2 4 3" xfId="6873" xr:uid="{00000000-0005-0000-0000-00001D1E0000}"/>
    <cellStyle name="쉼표 [0] 3 4 2 4 2 2 4 3 2" xfId="6874" xr:uid="{00000000-0005-0000-0000-00001E1E0000}"/>
    <cellStyle name="쉼표 [0] 3 4 2 4 2 2 4 3 2 2" xfId="6875" xr:uid="{00000000-0005-0000-0000-00001F1E0000}"/>
    <cellStyle name="쉼표 [0] 3 4 2 4 2 2 4 3 3" xfId="6876" xr:uid="{00000000-0005-0000-0000-0000201E0000}"/>
    <cellStyle name="쉼표 [0] 3 4 2 4 2 2 4 4" xfId="6877" xr:uid="{00000000-0005-0000-0000-0000211E0000}"/>
    <cellStyle name="쉼표 [0] 3 4 2 4 2 2 4 4 2" xfId="6878" xr:uid="{00000000-0005-0000-0000-0000221E0000}"/>
    <cellStyle name="쉼표 [0] 3 4 2 4 2 2 4 4 2 2" xfId="6879" xr:uid="{00000000-0005-0000-0000-0000231E0000}"/>
    <cellStyle name="쉼표 [0] 3 4 2 4 2 2 4 4 3" xfId="6880" xr:uid="{00000000-0005-0000-0000-0000241E0000}"/>
    <cellStyle name="쉼표 [0] 3 4 2 4 2 2 4 5" xfId="6881" xr:uid="{00000000-0005-0000-0000-0000251E0000}"/>
    <cellStyle name="쉼표 [0] 3 4 2 4 2 2 4 5 2" xfId="6882" xr:uid="{00000000-0005-0000-0000-0000261E0000}"/>
    <cellStyle name="쉼표 [0] 3 4 2 4 2 2 4 6" xfId="6883" xr:uid="{00000000-0005-0000-0000-0000271E0000}"/>
    <cellStyle name="쉼표 [0] 3 4 2 4 2 2 5" xfId="6884" xr:uid="{00000000-0005-0000-0000-0000281E0000}"/>
    <cellStyle name="쉼표 [0] 3 4 2 4 2 2 5 2" xfId="6885" xr:uid="{00000000-0005-0000-0000-0000291E0000}"/>
    <cellStyle name="쉼표 [0] 3 4 2 4 2 2 5 2 2" xfId="6886" xr:uid="{00000000-0005-0000-0000-00002A1E0000}"/>
    <cellStyle name="쉼표 [0] 3 4 2 4 2 2 5 3" xfId="6887" xr:uid="{00000000-0005-0000-0000-00002B1E0000}"/>
    <cellStyle name="쉼표 [0] 3 4 2 4 2 2 6" xfId="6888" xr:uid="{00000000-0005-0000-0000-00002C1E0000}"/>
    <cellStyle name="쉼표 [0] 3 4 2 4 2 2 6 2" xfId="6889" xr:uid="{00000000-0005-0000-0000-00002D1E0000}"/>
    <cellStyle name="쉼표 [0] 3 4 2 4 2 2 6 2 2" xfId="6890" xr:uid="{00000000-0005-0000-0000-00002E1E0000}"/>
    <cellStyle name="쉼표 [0] 3 4 2 4 2 2 6 3" xfId="6891" xr:uid="{00000000-0005-0000-0000-00002F1E0000}"/>
    <cellStyle name="쉼표 [0] 3 4 2 4 2 2 7" xfId="6892" xr:uid="{00000000-0005-0000-0000-0000301E0000}"/>
    <cellStyle name="쉼표 [0] 3 4 2 4 2 2 7 2" xfId="6893" xr:uid="{00000000-0005-0000-0000-0000311E0000}"/>
    <cellStyle name="쉼표 [0] 3 4 2 4 2 2 7 2 2" xfId="6894" xr:uid="{00000000-0005-0000-0000-0000321E0000}"/>
    <cellStyle name="쉼표 [0] 3 4 2 4 2 2 7 3" xfId="6895" xr:uid="{00000000-0005-0000-0000-0000331E0000}"/>
    <cellStyle name="쉼표 [0] 3 4 2 4 2 2 8" xfId="6896" xr:uid="{00000000-0005-0000-0000-0000341E0000}"/>
    <cellStyle name="쉼표 [0] 3 4 2 4 2 2 8 2" xfId="6897" xr:uid="{00000000-0005-0000-0000-0000351E0000}"/>
    <cellStyle name="쉼표 [0] 3 4 2 4 2 2 9" xfId="6898" xr:uid="{00000000-0005-0000-0000-0000361E0000}"/>
    <cellStyle name="쉼표 [0] 3 4 2 4 2 3" xfId="6899" xr:uid="{00000000-0005-0000-0000-0000371E0000}"/>
    <cellStyle name="쉼표 [0] 3 4 2 4 2 3 2" xfId="6900" xr:uid="{00000000-0005-0000-0000-0000381E0000}"/>
    <cellStyle name="쉼표 [0] 3 4 2 4 2 3 2 2" xfId="6901" xr:uid="{00000000-0005-0000-0000-0000391E0000}"/>
    <cellStyle name="쉼표 [0] 3 4 2 4 2 3 2 2 2" xfId="6902" xr:uid="{00000000-0005-0000-0000-00003A1E0000}"/>
    <cellStyle name="쉼표 [0] 3 4 2 4 2 3 2 3" xfId="6903" xr:uid="{00000000-0005-0000-0000-00003B1E0000}"/>
    <cellStyle name="쉼표 [0] 3 4 2 4 2 3 3" xfId="6904" xr:uid="{00000000-0005-0000-0000-00003C1E0000}"/>
    <cellStyle name="쉼표 [0] 3 4 2 4 2 3 3 2" xfId="6905" xr:uid="{00000000-0005-0000-0000-00003D1E0000}"/>
    <cellStyle name="쉼표 [0] 3 4 2 4 2 3 3 2 2" xfId="6906" xr:uid="{00000000-0005-0000-0000-00003E1E0000}"/>
    <cellStyle name="쉼표 [0] 3 4 2 4 2 3 3 3" xfId="6907" xr:uid="{00000000-0005-0000-0000-00003F1E0000}"/>
    <cellStyle name="쉼표 [0] 3 4 2 4 2 3 4" xfId="6908" xr:uid="{00000000-0005-0000-0000-0000401E0000}"/>
    <cellStyle name="쉼표 [0] 3 4 2 4 2 3 4 2" xfId="6909" xr:uid="{00000000-0005-0000-0000-0000411E0000}"/>
    <cellStyle name="쉼표 [0] 3 4 2 4 2 3 4 2 2" xfId="6910" xr:uid="{00000000-0005-0000-0000-0000421E0000}"/>
    <cellStyle name="쉼표 [0] 3 4 2 4 2 3 4 3" xfId="6911" xr:uid="{00000000-0005-0000-0000-0000431E0000}"/>
    <cellStyle name="쉼표 [0] 3 4 2 4 2 3 5" xfId="6912" xr:uid="{00000000-0005-0000-0000-0000441E0000}"/>
    <cellStyle name="쉼표 [0] 3 4 2 4 2 3 5 2" xfId="6913" xr:uid="{00000000-0005-0000-0000-0000451E0000}"/>
    <cellStyle name="쉼표 [0] 3 4 2 4 2 3 6" xfId="6914" xr:uid="{00000000-0005-0000-0000-0000461E0000}"/>
    <cellStyle name="쉼표 [0] 3 4 2 4 2 4" xfId="6915" xr:uid="{00000000-0005-0000-0000-0000471E0000}"/>
    <cellStyle name="쉼표 [0] 3 4 2 4 2 4 2" xfId="6916" xr:uid="{00000000-0005-0000-0000-0000481E0000}"/>
    <cellStyle name="쉼표 [0] 3 4 2 4 2 4 2 2" xfId="6917" xr:uid="{00000000-0005-0000-0000-0000491E0000}"/>
    <cellStyle name="쉼표 [0] 3 4 2 4 2 4 2 2 2" xfId="6918" xr:uid="{00000000-0005-0000-0000-00004A1E0000}"/>
    <cellStyle name="쉼표 [0] 3 4 2 4 2 4 2 3" xfId="6919" xr:uid="{00000000-0005-0000-0000-00004B1E0000}"/>
    <cellStyle name="쉼표 [0] 3 4 2 4 2 4 3" xfId="6920" xr:uid="{00000000-0005-0000-0000-00004C1E0000}"/>
    <cellStyle name="쉼표 [0] 3 4 2 4 2 4 3 2" xfId="6921" xr:uid="{00000000-0005-0000-0000-00004D1E0000}"/>
    <cellStyle name="쉼표 [0] 3 4 2 4 2 4 3 2 2" xfId="6922" xr:uid="{00000000-0005-0000-0000-00004E1E0000}"/>
    <cellStyle name="쉼표 [0] 3 4 2 4 2 4 3 3" xfId="6923" xr:uid="{00000000-0005-0000-0000-00004F1E0000}"/>
    <cellStyle name="쉼표 [0] 3 4 2 4 2 4 4" xfId="6924" xr:uid="{00000000-0005-0000-0000-0000501E0000}"/>
    <cellStyle name="쉼표 [0] 3 4 2 4 2 4 4 2" xfId="6925" xr:uid="{00000000-0005-0000-0000-0000511E0000}"/>
    <cellStyle name="쉼표 [0] 3 4 2 4 2 4 4 2 2" xfId="6926" xr:uid="{00000000-0005-0000-0000-0000521E0000}"/>
    <cellStyle name="쉼표 [0] 3 4 2 4 2 4 4 3" xfId="6927" xr:uid="{00000000-0005-0000-0000-0000531E0000}"/>
    <cellStyle name="쉼표 [0] 3 4 2 4 2 4 5" xfId="6928" xr:uid="{00000000-0005-0000-0000-0000541E0000}"/>
    <cellStyle name="쉼표 [0] 3 4 2 4 2 4 5 2" xfId="6929" xr:uid="{00000000-0005-0000-0000-0000551E0000}"/>
    <cellStyle name="쉼표 [0] 3 4 2 4 2 4 6" xfId="6930" xr:uid="{00000000-0005-0000-0000-0000561E0000}"/>
    <cellStyle name="쉼표 [0] 3 4 2 4 2 5" xfId="6931" xr:uid="{00000000-0005-0000-0000-0000571E0000}"/>
    <cellStyle name="쉼표 [0] 3 4 2 4 2 5 2" xfId="6932" xr:uid="{00000000-0005-0000-0000-0000581E0000}"/>
    <cellStyle name="쉼표 [0] 3 4 2 4 2 5 2 2" xfId="6933" xr:uid="{00000000-0005-0000-0000-0000591E0000}"/>
    <cellStyle name="쉼표 [0] 3 4 2 4 2 5 2 2 2" xfId="6934" xr:uid="{00000000-0005-0000-0000-00005A1E0000}"/>
    <cellStyle name="쉼표 [0] 3 4 2 4 2 5 2 3" xfId="6935" xr:uid="{00000000-0005-0000-0000-00005B1E0000}"/>
    <cellStyle name="쉼표 [0] 3 4 2 4 2 5 3" xfId="6936" xr:uid="{00000000-0005-0000-0000-00005C1E0000}"/>
    <cellStyle name="쉼표 [0] 3 4 2 4 2 5 3 2" xfId="6937" xr:uid="{00000000-0005-0000-0000-00005D1E0000}"/>
    <cellStyle name="쉼표 [0] 3 4 2 4 2 5 3 2 2" xfId="6938" xr:uid="{00000000-0005-0000-0000-00005E1E0000}"/>
    <cellStyle name="쉼표 [0] 3 4 2 4 2 5 3 3" xfId="6939" xr:uid="{00000000-0005-0000-0000-00005F1E0000}"/>
    <cellStyle name="쉼표 [0] 3 4 2 4 2 5 4" xfId="6940" xr:uid="{00000000-0005-0000-0000-0000601E0000}"/>
    <cellStyle name="쉼표 [0] 3 4 2 4 2 5 4 2" xfId="6941" xr:uid="{00000000-0005-0000-0000-0000611E0000}"/>
    <cellStyle name="쉼표 [0] 3 4 2 4 2 5 4 2 2" xfId="6942" xr:uid="{00000000-0005-0000-0000-0000621E0000}"/>
    <cellStyle name="쉼표 [0] 3 4 2 4 2 5 4 3" xfId="6943" xr:uid="{00000000-0005-0000-0000-0000631E0000}"/>
    <cellStyle name="쉼표 [0] 3 4 2 4 2 5 5" xfId="6944" xr:uid="{00000000-0005-0000-0000-0000641E0000}"/>
    <cellStyle name="쉼표 [0] 3 4 2 4 2 5 5 2" xfId="6945" xr:uid="{00000000-0005-0000-0000-0000651E0000}"/>
    <cellStyle name="쉼표 [0] 3 4 2 4 2 5 6" xfId="6946" xr:uid="{00000000-0005-0000-0000-0000661E0000}"/>
    <cellStyle name="쉼표 [0] 3 4 2 4 2 6" xfId="6947" xr:uid="{00000000-0005-0000-0000-0000671E0000}"/>
    <cellStyle name="쉼표 [0] 3 4 2 4 2 6 2" xfId="6948" xr:uid="{00000000-0005-0000-0000-0000681E0000}"/>
    <cellStyle name="쉼표 [0] 3 4 2 4 2 6 2 2" xfId="6949" xr:uid="{00000000-0005-0000-0000-0000691E0000}"/>
    <cellStyle name="쉼표 [0] 3 4 2 4 2 6 3" xfId="6950" xr:uid="{00000000-0005-0000-0000-00006A1E0000}"/>
    <cellStyle name="쉼표 [0] 3 4 2 4 2 7" xfId="6951" xr:uid="{00000000-0005-0000-0000-00006B1E0000}"/>
    <cellStyle name="쉼표 [0] 3 4 2 4 2 7 2" xfId="6952" xr:uid="{00000000-0005-0000-0000-00006C1E0000}"/>
    <cellStyle name="쉼표 [0] 3 4 2 4 2 7 2 2" xfId="6953" xr:uid="{00000000-0005-0000-0000-00006D1E0000}"/>
    <cellStyle name="쉼표 [0] 3 4 2 4 2 7 3" xfId="6954" xr:uid="{00000000-0005-0000-0000-00006E1E0000}"/>
    <cellStyle name="쉼표 [0] 3 4 2 4 2 8" xfId="6955" xr:uid="{00000000-0005-0000-0000-00006F1E0000}"/>
    <cellStyle name="쉼표 [0] 3 4 2 4 2 8 2" xfId="6956" xr:uid="{00000000-0005-0000-0000-0000701E0000}"/>
    <cellStyle name="쉼표 [0] 3 4 2 4 2 8 2 2" xfId="6957" xr:uid="{00000000-0005-0000-0000-0000711E0000}"/>
    <cellStyle name="쉼표 [0] 3 4 2 4 2 8 3" xfId="6958" xr:uid="{00000000-0005-0000-0000-0000721E0000}"/>
    <cellStyle name="쉼표 [0] 3 4 2 4 2 9" xfId="6959" xr:uid="{00000000-0005-0000-0000-0000731E0000}"/>
    <cellStyle name="쉼표 [0] 3 4 2 4 2 9 2" xfId="6960" xr:uid="{00000000-0005-0000-0000-0000741E0000}"/>
    <cellStyle name="쉼표 [0] 3 4 2 5" xfId="6961" xr:uid="{00000000-0005-0000-0000-0000751E0000}"/>
    <cellStyle name="쉼표 [0] 3 4 2 5 2" xfId="6962" xr:uid="{00000000-0005-0000-0000-0000761E0000}"/>
    <cellStyle name="쉼표 [0] 3 4 2 5 2 10" xfId="6963" xr:uid="{00000000-0005-0000-0000-0000771E0000}"/>
    <cellStyle name="쉼표 [0] 3 4 2 5 2 2" xfId="6964" xr:uid="{00000000-0005-0000-0000-0000781E0000}"/>
    <cellStyle name="쉼표 [0] 3 4 2 5 2 2 2" xfId="6965" xr:uid="{00000000-0005-0000-0000-0000791E0000}"/>
    <cellStyle name="쉼표 [0] 3 4 2 5 2 2 2 2" xfId="6966" xr:uid="{00000000-0005-0000-0000-00007A1E0000}"/>
    <cellStyle name="쉼표 [0] 3 4 2 5 2 2 2 2 2" xfId="6967" xr:uid="{00000000-0005-0000-0000-00007B1E0000}"/>
    <cellStyle name="쉼표 [0] 3 4 2 5 2 2 2 2 2 2" xfId="6968" xr:uid="{00000000-0005-0000-0000-00007C1E0000}"/>
    <cellStyle name="쉼표 [0] 3 4 2 5 2 2 2 2 3" xfId="6969" xr:uid="{00000000-0005-0000-0000-00007D1E0000}"/>
    <cellStyle name="쉼표 [0] 3 4 2 5 2 2 2 3" xfId="6970" xr:uid="{00000000-0005-0000-0000-00007E1E0000}"/>
    <cellStyle name="쉼표 [0] 3 4 2 5 2 2 2 3 2" xfId="6971" xr:uid="{00000000-0005-0000-0000-00007F1E0000}"/>
    <cellStyle name="쉼표 [0] 3 4 2 5 2 2 2 3 2 2" xfId="6972" xr:uid="{00000000-0005-0000-0000-0000801E0000}"/>
    <cellStyle name="쉼표 [0] 3 4 2 5 2 2 2 3 3" xfId="6973" xr:uid="{00000000-0005-0000-0000-0000811E0000}"/>
    <cellStyle name="쉼표 [0] 3 4 2 5 2 2 2 4" xfId="6974" xr:uid="{00000000-0005-0000-0000-0000821E0000}"/>
    <cellStyle name="쉼표 [0] 3 4 2 5 2 2 2 4 2" xfId="6975" xr:uid="{00000000-0005-0000-0000-0000831E0000}"/>
    <cellStyle name="쉼표 [0] 3 4 2 5 2 2 2 4 2 2" xfId="6976" xr:uid="{00000000-0005-0000-0000-0000841E0000}"/>
    <cellStyle name="쉼표 [0] 3 4 2 5 2 2 2 4 3" xfId="6977" xr:uid="{00000000-0005-0000-0000-0000851E0000}"/>
    <cellStyle name="쉼표 [0] 3 4 2 5 2 2 2 5" xfId="6978" xr:uid="{00000000-0005-0000-0000-0000861E0000}"/>
    <cellStyle name="쉼표 [0] 3 4 2 5 2 2 2 5 2" xfId="6979" xr:uid="{00000000-0005-0000-0000-0000871E0000}"/>
    <cellStyle name="쉼표 [0] 3 4 2 5 2 2 2 6" xfId="6980" xr:uid="{00000000-0005-0000-0000-0000881E0000}"/>
    <cellStyle name="쉼표 [0] 3 4 2 5 2 2 3" xfId="6981" xr:uid="{00000000-0005-0000-0000-0000891E0000}"/>
    <cellStyle name="쉼표 [0] 3 4 2 5 2 2 3 2" xfId="6982" xr:uid="{00000000-0005-0000-0000-00008A1E0000}"/>
    <cellStyle name="쉼표 [0] 3 4 2 5 2 2 3 2 2" xfId="6983" xr:uid="{00000000-0005-0000-0000-00008B1E0000}"/>
    <cellStyle name="쉼표 [0] 3 4 2 5 2 2 3 2 2 2" xfId="6984" xr:uid="{00000000-0005-0000-0000-00008C1E0000}"/>
    <cellStyle name="쉼표 [0] 3 4 2 5 2 2 3 2 3" xfId="6985" xr:uid="{00000000-0005-0000-0000-00008D1E0000}"/>
    <cellStyle name="쉼표 [0] 3 4 2 5 2 2 3 3" xfId="6986" xr:uid="{00000000-0005-0000-0000-00008E1E0000}"/>
    <cellStyle name="쉼표 [0] 3 4 2 5 2 2 3 3 2" xfId="6987" xr:uid="{00000000-0005-0000-0000-00008F1E0000}"/>
    <cellStyle name="쉼표 [0] 3 4 2 5 2 2 3 3 2 2" xfId="6988" xr:uid="{00000000-0005-0000-0000-0000901E0000}"/>
    <cellStyle name="쉼표 [0] 3 4 2 5 2 2 3 3 3" xfId="6989" xr:uid="{00000000-0005-0000-0000-0000911E0000}"/>
    <cellStyle name="쉼표 [0] 3 4 2 5 2 2 3 4" xfId="6990" xr:uid="{00000000-0005-0000-0000-0000921E0000}"/>
    <cellStyle name="쉼표 [0] 3 4 2 5 2 2 3 4 2" xfId="6991" xr:uid="{00000000-0005-0000-0000-0000931E0000}"/>
    <cellStyle name="쉼표 [0] 3 4 2 5 2 2 3 4 2 2" xfId="6992" xr:uid="{00000000-0005-0000-0000-0000941E0000}"/>
    <cellStyle name="쉼표 [0] 3 4 2 5 2 2 3 4 3" xfId="6993" xr:uid="{00000000-0005-0000-0000-0000951E0000}"/>
    <cellStyle name="쉼표 [0] 3 4 2 5 2 2 3 5" xfId="6994" xr:uid="{00000000-0005-0000-0000-0000961E0000}"/>
    <cellStyle name="쉼표 [0] 3 4 2 5 2 2 3 5 2" xfId="6995" xr:uid="{00000000-0005-0000-0000-0000971E0000}"/>
    <cellStyle name="쉼표 [0] 3 4 2 5 2 2 3 6" xfId="6996" xr:uid="{00000000-0005-0000-0000-0000981E0000}"/>
    <cellStyle name="쉼표 [0] 3 4 2 5 2 2 4" xfId="6997" xr:uid="{00000000-0005-0000-0000-0000991E0000}"/>
    <cellStyle name="쉼표 [0] 3 4 2 5 2 2 4 2" xfId="6998" xr:uid="{00000000-0005-0000-0000-00009A1E0000}"/>
    <cellStyle name="쉼표 [0] 3 4 2 5 2 2 4 2 2" xfId="6999" xr:uid="{00000000-0005-0000-0000-00009B1E0000}"/>
    <cellStyle name="쉼표 [0] 3 4 2 5 2 2 4 2 2 2" xfId="7000" xr:uid="{00000000-0005-0000-0000-00009C1E0000}"/>
    <cellStyle name="쉼표 [0] 3 4 2 5 2 2 4 2 3" xfId="7001" xr:uid="{00000000-0005-0000-0000-00009D1E0000}"/>
    <cellStyle name="쉼표 [0] 3 4 2 5 2 2 4 3" xfId="7002" xr:uid="{00000000-0005-0000-0000-00009E1E0000}"/>
    <cellStyle name="쉼표 [0] 3 4 2 5 2 2 4 3 2" xfId="7003" xr:uid="{00000000-0005-0000-0000-00009F1E0000}"/>
    <cellStyle name="쉼표 [0] 3 4 2 5 2 2 4 3 2 2" xfId="7004" xr:uid="{00000000-0005-0000-0000-0000A01E0000}"/>
    <cellStyle name="쉼표 [0] 3 4 2 5 2 2 4 3 3" xfId="7005" xr:uid="{00000000-0005-0000-0000-0000A11E0000}"/>
    <cellStyle name="쉼표 [0] 3 4 2 5 2 2 4 4" xfId="7006" xr:uid="{00000000-0005-0000-0000-0000A21E0000}"/>
    <cellStyle name="쉼표 [0] 3 4 2 5 2 2 4 4 2" xfId="7007" xr:uid="{00000000-0005-0000-0000-0000A31E0000}"/>
    <cellStyle name="쉼표 [0] 3 4 2 5 2 2 4 4 2 2" xfId="7008" xr:uid="{00000000-0005-0000-0000-0000A41E0000}"/>
    <cellStyle name="쉼표 [0] 3 4 2 5 2 2 4 4 3" xfId="7009" xr:uid="{00000000-0005-0000-0000-0000A51E0000}"/>
    <cellStyle name="쉼표 [0] 3 4 2 5 2 2 4 5" xfId="7010" xr:uid="{00000000-0005-0000-0000-0000A61E0000}"/>
    <cellStyle name="쉼표 [0] 3 4 2 5 2 2 4 5 2" xfId="7011" xr:uid="{00000000-0005-0000-0000-0000A71E0000}"/>
    <cellStyle name="쉼표 [0] 3 4 2 5 2 2 4 6" xfId="7012" xr:uid="{00000000-0005-0000-0000-0000A81E0000}"/>
    <cellStyle name="쉼표 [0] 3 4 2 5 2 2 5" xfId="7013" xr:uid="{00000000-0005-0000-0000-0000A91E0000}"/>
    <cellStyle name="쉼표 [0] 3 4 2 5 2 2 5 2" xfId="7014" xr:uid="{00000000-0005-0000-0000-0000AA1E0000}"/>
    <cellStyle name="쉼표 [0] 3 4 2 5 2 2 5 2 2" xfId="7015" xr:uid="{00000000-0005-0000-0000-0000AB1E0000}"/>
    <cellStyle name="쉼표 [0] 3 4 2 5 2 2 5 3" xfId="7016" xr:uid="{00000000-0005-0000-0000-0000AC1E0000}"/>
    <cellStyle name="쉼표 [0] 3 4 2 5 2 2 6" xfId="7017" xr:uid="{00000000-0005-0000-0000-0000AD1E0000}"/>
    <cellStyle name="쉼표 [0] 3 4 2 5 2 2 6 2" xfId="7018" xr:uid="{00000000-0005-0000-0000-0000AE1E0000}"/>
    <cellStyle name="쉼표 [0] 3 4 2 5 2 2 6 2 2" xfId="7019" xr:uid="{00000000-0005-0000-0000-0000AF1E0000}"/>
    <cellStyle name="쉼표 [0] 3 4 2 5 2 2 6 3" xfId="7020" xr:uid="{00000000-0005-0000-0000-0000B01E0000}"/>
    <cellStyle name="쉼표 [0] 3 4 2 5 2 2 7" xfId="7021" xr:uid="{00000000-0005-0000-0000-0000B11E0000}"/>
    <cellStyle name="쉼표 [0] 3 4 2 5 2 2 7 2" xfId="7022" xr:uid="{00000000-0005-0000-0000-0000B21E0000}"/>
    <cellStyle name="쉼표 [0] 3 4 2 5 2 2 7 2 2" xfId="7023" xr:uid="{00000000-0005-0000-0000-0000B31E0000}"/>
    <cellStyle name="쉼표 [0] 3 4 2 5 2 2 7 3" xfId="7024" xr:uid="{00000000-0005-0000-0000-0000B41E0000}"/>
    <cellStyle name="쉼표 [0] 3 4 2 5 2 2 8" xfId="7025" xr:uid="{00000000-0005-0000-0000-0000B51E0000}"/>
    <cellStyle name="쉼표 [0] 3 4 2 5 2 2 8 2" xfId="7026" xr:uid="{00000000-0005-0000-0000-0000B61E0000}"/>
    <cellStyle name="쉼표 [0] 3 4 2 5 2 2 9" xfId="7027" xr:uid="{00000000-0005-0000-0000-0000B71E0000}"/>
    <cellStyle name="쉼표 [0] 3 4 2 5 2 3" xfId="7028" xr:uid="{00000000-0005-0000-0000-0000B81E0000}"/>
    <cellStyle name="쉼표 [0] 3 4 2 5 2 3 2" xfId="7029" xr:uid="{00000000-0005-0000-0000-0000B91E0000}"/>
    <cellStyle name="쉼표 [0] 3 4 2 5 2 3 2 2" xfId="7030" xr:uid="{00000000-0005-0000-0000-0000BA1E0000}"/>
    <cellStyle name="쉼표 [0] 3 4 2 5 2 3 2 2 2" xfId="7031" xr:uid="{00000000-0005-0000-0000-0000BB1E0000}"/>
    <cellStyle name="쉼표 [0] 3 4 2 5 2 3 2 3" xfId="7032" xr:uid="{00000000-0005-0000-0000-0000BC1E0000}"/>
    <cellStyle name="쉼표 [0] 3 4 2 5 2 3 3" xfId="7033" xr:uid="{00000000-0005-0000-0000-0000BD1E0000}"/>
    <cellStyle name="쉼표 [0] 3 4 2 5 2 3 3 2" xfId="7034" xr:uid="{00000000-0005-0000-0000-0000BE1E0000}"/>
    <cellStyle name="쉼표 [0] 3 4 2 5 2 3 3 2 2" xfId="7035" xr:uid="{00000000-0005-0000-0000-0000BF1E0000}"/>
    <cellStyle name="쉼표 [0] 3 4 2 5 2 3 3 3" xfId="7036" xr:uid="{00000000-0005-0000-0000-0000C01E0000}"/>
    <cellStyle name="쉼표 [0] 3 4 2 5 2 3 4" xfId="7037" xr:uid="{00000000-0005-0000-0000-0000C11E0000}"/>
    <cellStyle name="쉼표 [0] 3 4 2 5 2 3 4 2" xfId="7038" xr:uid="{00000000-0005-0000-0000-0000C21E0000}"/>
    <cellStyle name="쉼표 [0] 3 4 2 5 2 3 4 2 2" xfId="7039" xr:uid="{00000000-0005-0000-0000-0000C31E0000}"/>
    <cellStyle name="쉼표 [0] 3 4 2 5 2 3 4 3" xfId="7040" xr:uid="{00000000-0005-0000-0000-0000C41E0000}"/>
    <cellStyle name="쉼표 [0] 3 4 2 5 2 3 5" xfId="7041" xr:uid="{00000000-0005-0000-0000-0000C51E0000}"/>
    <cellStyle name="쉼표 [0] 3 4 2 5 2 3 5 2" xfId="7042" xr:uid="{00000000-0005-0000-0000-0000C61E0000}"/>
    <cellStyle name="쉼표 [0] 3 4 2 5 2 3 6" xfId="7043" xr:uid="{00000000-0005-0000-0000-0000C71E0000}"/>
    <cellStyle name="쉼표 [0] 3 4 2 5 2 4" xfId="7044" xr:uid="{00000000-0005-0000-0000-0000C81E0000}"/>
    <cellStyle name="쉼표 [0] 3 4 2 5 2 4 2" xfId="7045" xr:uid="{00000000-0005-0000-0000-0000C91E0000}"/>
    <cellStyle name="쉼표 [0] 3 4 2 5 2 4 2 2" xfId="7046" xr:uid="{00000000-0005-0000-0000-0000CA1E0000}"/>
    <cellStyle name="쉼표 [0] 3 4 2 5 2 4 2 2 2" xfId="7047" xr:uid="{00000000-0005-0000-0000-0000CB1E0000}"/>
    <cellStyle name="쉼표 [0] 3 4 2 5 2 4 2 3" xfId="7048" xr:uid="{00000000-0005-0000-0000-0000CC1E0000}"/>
    <cellStyle name="쉼표 [0] 3 4 2 5 2 4 3" xfId="7049" xr:uid="{00000000-0005-0000-0000-0000CD1E0000}"/>
    <cellStyle name="쉼표 [0] 3 4 2 5 2 4 3 2" xfId="7050" xr:uid="{00000000-0005-0000-0000-0000CE1E0000}"/>
    <cellStyle name="쉼표 [0] 3 4 2 5 2 4 3 2 2" xfId="7051" xr:uid="{00000000-0005-0000-0000-0000CF1E0000}"/>
    <cellStyle name="쉼표 [0] 3 4 2 5 2 4 3 3" xfId="7052" xr:uid="{00000000-0005-0000-0000-0000D01E0000}"/>
    <cellStyle name="쉼표 [0] 3 4 2 5 2 4 4" xfId="7053" xr:uid="{00000000-0005-0000-0000-0000D11E0000}"/>
    <cellStyle name="쉼표 [0] 3 4 2 5 2 4 4 2" xfId="7054" xr:uid="{00000000-0005-0000-0000-0000D21E0000}"/>
    <cellStyle name="쉼표 [0] 3 4 2 5 2 4 4 2 2" xfId="7055" xr:uid="{00000000-0005-0000-0000-0000D31E0000}"/>
    <cellStyle name="쉼표 [0] 3 4 2 5 2 4 4 3" xfId="7056" xr:uid="{00000000-0005-0000-0000-0000D41E0000}"/>
    <cellStyle name="쉼표 [0] 3 4 2 5 2 4 5" xfId="7057" xr:uid="{00000000-0005-0000-0000-0000D51E0000}"/>
    <cellStyle name="쉼표 [0] 3 4 2 5 2 4 5 2" xfId="7058" xr:uid="{00000000-0005-0000-0000-0000D61E0000}"/>
    <cellStyle name="쉼표 [0] 3 4 2 5 2 4 6" xfId="7059" xr:uid="{00000000-0005-0000-0000-0000D71E0000}"/>
    <cellStyle name="쉼표 [0] 3 4 2 5 2 5" xfId="7060" xr:uid="{00000000-0005-0000-0000-0000D81E0000}"/>
    <cellStyle name="쉼표 [0] 3 4 2 5 2 5 2" xfId="7061" xr:uid="{00000000-0005-0000-0000-0000D91E0000}"/>
    <cellStyle name="쉼표 [0] 3 4 2 5 2 5 2 2" xfId="7062" xr:uid="{00000000-0005-0000-0000-0000DA1E0000}"/>
    <cellStyle name="쉼표 [0] 3 4 2 5 2 5 2 2 2" xfId="7063" xr:uid="{00000000-0005-0000-0000-0000DB1E0000}"/>
    <cellStyle name="쉼표 [0] 3 4 2 5 2 5 2 3" xfId="7064" xr:uid="{00000000-0005-0000-0000-0000DC1E0000}"/>
    <cellStyle name="쉼표 [0] 3 4 2 5 2 5 3" xfId="7065" xr:uid="{00000000-0005-0000-0000-0000DD1E0000}"/>
    <cellStyle name="쉼표 [0] 3 4 2 5 2 5 3 2" xfId="7066" xr:uid="{00000000-0005-0000-0000-0000DE1E0000}"/>
    <cellStyle name="쉼표 [0] 3 4 2 5 2 5 3 2 2" xfId="7067" xr:uid="{00000000-0005-0000-0000-0000DF1E0000}"/>
    <cellStyle name="쉼표 [0] 3 4 2 5 2 5 3 3" xfId="7068" xr:uid="{00000000-0005-0000-0000-0000E01E0000}"/>
    <cellStyle name="쉼표 [0] 3 4 2 5 2 5 4" xfId="7069" xr:uid="{00000000-0005-0000-0000-0000E11E0000}"/>
    <cellStyle name="쉼표 [0] 3 4 2 5 2 5 4 2" xfId="7070" xr:uid="{00000000-0005-0000-0000-0000E21E0000}"/>
    <cellStyle name="쉼표 [0] 3 4 2 5 2 5 4 2 2" xfId="7071" xr:uid="{00000000-0005-0000-0000-0000E31E0000}"/>
    <cellStyle name="쉼표 [0] 3 4 2 5 2 5 4 3" xfId="7072" xr:uid="{00000000-0005-0000-0000-0000E41E0000}"/>
    <cellStyle name="쉼표 [0] 3 4 2 5 2 5 5" xfId="7073" xr:uid="{00000000-0005-0000-0000-0000E51E0000}"/>
    <cellStyle name="쉼표 [0] 3 4 2 5 2 5 5 2" xfId="7074" xr:uid="{00000000-0005-0000-0000-0000E61E0000}"/>
    <cellStyle name="쉼표 [0] 3 4 2 5 2 5 6" xfId="7075" xr:uid="{00000000-0005-0000-0000-0000E71E0000}"/>
    <cellStyle name="쉼표 [0] 3 4 2 5 2 6" xfId="7076" xr:uid="{00000000-0005-0000-0000-0000E81E0000}"/>
    <cellStyle name="쉼표 [0] 3 4 2 5 2 6 2" xfId="7077" xr:uid="{00000000-0005-0000-0000-0000E91E0000}"/>
    <cellStyle name="쉼표 [0] 3 4 2 5 2 6 2 2" xfId="7078" xr:uid="{00000000-0005-0000-0000-0000EA1E0000}"/>
    <cellStyle name="쉼표 [0] 3 4 2 5 2 6 3" xfId="7079" xr:uid="{00000000-0005-0000-0000-0000EB1E0000}"/>
    <cellStyle name="쉼표 [0] 3 4 2 5 2 7" xfId="7080" xr:uid="{00000000-0005-0000-0000-0000EC1E0000}"/>
    <cellStyle name="쉼표 [0] 3 4 2 5 2 7 2" xfId="7081" xr:uid="{00000000-0005-0000-0000-0000ED1E0000}"/>
    <cellStyle name="쉼표 [0] 3 4 2 5 2 7 2 2" xfId="7082" xr:uid="{00000000-0005-0000-0000-0000EE1E0000}"/>
    <cellStyle name="쉼표 [0] 3 4 2 5 2 7 3" xfId="7083" xr:uid="{00000000-0005-0000-0000-0000EF1E0000}"/>
    <cellStyle name="쉼표 [0] 3 4 2 5 2 8" xfId="7084" xr:uid="{00000000-0005-0000-0000-0000F01E0000}"/>
    <cellStyle name="쉼표 [0] 3 4 2 5 2 8 2" xfId="7085" xr:uid="{00000000-0005-0000-0000-0000F11E0000}"/>
    <cellStyle name="쉼표 [0] 3 4 2 5 2 8 2 2" xfId="7086" xr:uid="{00000000-0005-0000-0000-0000F21E0000}"/>
    <cellStyle name="쉼표 [0] 3 4 2 5 2 8 3" xfId="7087" xr:uid="{00000000-0005-0000-0000-0000F31E0000}"/>
    <cellStyle name="쉼표 [0] 3 4 2 5 2 9" xfId="7088" xr:uid="{00000000-0005-0000-0000-0000F41E0000}"/>
    <cellStyle name="쉼표 [0] 3 4 2 5 2 9 2" xfId="7089" xr:uid="{00000000-0005-0000-0000-0000F51E0000}"/>
    <cellStyle name="쉼표 [0] 3 4 2 6" xfId="7090" xr:uid="{00000000-0005-0000-0000-0000F61E0000}"/>
    <cellStyle name="쉼표 [0] 3 4 2 7" xfId="7091" xr:uid="{00000000-0005-0000-0000-0000F71E0000}"/>
    <cellStyle name="쉼표 [0] 3 4 2 8" xfId="7092" xr:uid="{00000000-0005-0000-0000-0000F81E0000}"/>
    <cellStyle name="쉼표 [0] 3 4 2 9" xfId="7093" xr:uid="{00000000-0005-0000-0000-0000F91E0000}"/>
    <cellStyle name="쉼표 [0] 3 4 2 9 10" xfId="7094" xr:uid="{00000000-0005-0000-0000-0000FA1E0000}"/>
    <cellStyle name="쉼표 [0] 3 4 2 9 10 2" xfId="7095" xr:uid="{00000000-0005-0000-0000-0000FB1E0000}"/>
    <cellStyle name="쉼표 [0] 3 4 2 9 11" xfId="7096" xr:uid="{00000000-0005-0000-0000-0000FC1E0000}"/>
    <cellStyle name="쉼표 [0] 3 4 2 9 2" xfId="7097" xr:uid="{00000000-0005-0000-0000-0000FD1E0000}"/>
    <cellStyle name="쉼표 [0] 3 4 2 9 2 10" xfId="7098" xr:uid="{00000000-0005-0000-0000-0000FE1E0000}"/>
    <cellStyle name="쉼표 [0] 3 4 2 9 2 2" xfId="7099" xr:uid="{00000000-0005-0000-0000-0000FF1E0000}"/>
    <cellStyle name="쉼표 [0] 3 4 2 9 2 2 2" xfId="7100" xr:uid="{00000000-0005-0000-0000-0000001F0000}"/>
    <cellStyle name="쉼표 [0] 3 4 2 9 2 2 2 2" xfId="7101" xr:uid="{00000000-0005-0000-0000-0000011F0000}"/>
    <cellStyle name="쉼표 [0] 3 4 2 9 2 2 2 2 2" xfId="7102" xr:uid="{00000000-0005-0000-0000-0000021F0000}"/>
    <cellStyle name="쉼표 [0] 3 4 2 9 2 2 2 2 2 2" xfId="7103" xr:uid="{00000000-0005-0000-0000-0000031F0000}"/>
    <cellStyle name="쉼표 [0] 3 4 2 9 2 2 2 2 3" xfId="7104" xr:uid="{00000000-0005-0000-0000-0000041F0000}"/>
    <cellStyle name="쉼표 [0] 3 4 2 9 2 2 2 3" xfId="7105" xr:uid="{00000000-0005-0000-0000-0000051F0000}"/>
    <cellStyle name="쉼표 [0] 3 4 2 9 2 2 2 3 2" xfId="7106" xr:uid="{00000000-0005-0000-0000-0000061F0000}"/>
    <cellStyle name="쉼표 [0] 3 4 2 9 2 2 2 3 2 2" xfId="7107" xr:uid="{00000000-0005-0000-0000-0000071F0000}"/>
    <cellStyle name="쉼표 [0] 3 4 2 9 2 2 2 3 3" xfId="7108" xr:uid="{00000000-0005-0000-0000-0000081F0000}"/>
    <cellStyle name="쉼표 [0] 3 4 2 9 2 2 2 4" xfId="7109" xr:uid="{00000000-0005-0000-0000-0000091F0000}"/>
    <cellStyle name="쉼표 [0] 3 4 2 9 2 2 2 4 2" xfId="7110" xr:uid="{00000000-0005-0000-0000-00000A1F0000}"/>
    <cellStyle name="쉼표 [0] 3 4 2 9 2 2 2 4 2 2" xfId="7111" xr:uid="{00000000-0005-0000-0000-00000B1F0000}"/>
    <cellStyle name="쉼표 [0] 3 4 2 9 2 2 2 4 3" xfId="7112" xr:uid="{00000000-0005-0000-0000-00000C1F0000}"/>
    <cellStyle name="쉼표 [0] 3 4 2 9 2 2 2 5" xfId="7113" xr:uid="{00000000-0005-0000-0000-00000D1F0000}"/>
    <cellStyle name="쉼표 [0] 3 4 2 9 2 2 2 5 2" xfId="7114" xr:uid="{00000000-0005-0000-0000-00000E1F0000}"/>
    <cellStyle name="쉼표 [0] 3 4 2 9 2 2 2 6" xfId="7115" xr:uid="{00000000-0005-0000-0000-00000F1F0000}"/>
    <cellStyle name="쉼표 [0] 3 4 2 9 2 2 3" xfId="7116" xr:uid="{00000000-0005-0000-0000-0000101F0000}"/>
    <cellStyle name="쉼표 [0] 3 4 2 9 2 2 3 2" xfId="7117" xr:uid="{00000000-0005-0000-0000-0000111F0000}"/>
    <cellStyle name="쉼표 [0] 3 4 2 9 2 2 3 2 2" xfId="7118" xr:uid="{00000000-0005-0000-0000-0000121F0000}"/>
    <cellStyle name="쉼표 [0] 3 4 2 9 2 2 3 2 2 2" xfId="7119" xr:uid="{00000000-0005-0000-0000-0000131F0000}"/>
    <cellStyle name="쉼표 [0] 3 4 2 9 2 2 3 2 3" xfId="7120" xr:uid="{00000000-0005-0000-0000-0000141F0000}"/>
    <cellStyle name="쉼표 [0] 3 4 2 9 2 2 3 3" xfId="7121" xr:uid="{00000000-0005-0000-0000-0000151F0000}"/>
    <cellStyle name="쉼표 [0] 3 4 2 9 2 2 3 3 2" xfId="7122" xr:uid="{00000000-0005-0000-0000-0000161F0000}"/>
    <cellStyle name="쉼표 [0] 3 4 2 9 2 2 3 3 2 2" xfId="7123" xr:uid="{00000000-0005-0000-0000-0000171F0000}"/>
    <cellStyle name="쉼표 [0] 3 4 2 9 2 2 3 3 3" xfId="7124" xr:uid="{00000000-0005-0000-0000-0000181F0000}"/>
    <cellStyle name="쉼표 [0] 3 4 2 9 2 2 3 4" xfId="7125" xr:uid="{00000000-0005-0000-0000-0000191F0000}"/>
    <cellStyle name="쉼표 [0] 3 4 2 9 2 2 3 4 2" xfId="7126" xr:uid="{00000000-0005-0000-0000-00001A1F0000}"/>
    <cellStyle name="쉼표 [0] 3 4 2 9 2 2 3 4 2 2" xfId="7127" xr:uid="{00000000-0005-0000-0000-00001B1F0000}"/>
    <cellStyle name="쉼표 [0] 3 4 2 9 2 2 3 4 3" xfId="7128" xr:uid="{00000000-0005-0000-0000-00001C1F0000}"/>
    <cellStyle name="쉼표 [0] 3 4 2 9 2 2 3 5" xfId="7129" xr:uid="{00000000-0005-0000-0000-00001D1F0000}"/>
    <cellStyle name="쉼표 [0] 3 4 2 9 2 2 3 5 2" xfId="7130" xr:uid="{00000000-0005-0000-0000-00001E1F0000}"/>
    <cellStyle name="쉼표 [0] 3 4 2 9 2 2 3 6" xfId="7131" xr:uid="{00000000-0005-0000-0000-00001F1F0000}"/>
    <cellStyle name="쉼표 [0] 3 4 2 9 2 2 4" xfId="7132" xr:uid="{00000000-0005-0000-0000-0000201F0000}"/>
    <cellStyle name="쉼표 [0] 3 4 2 9 2 2 4 2" xfId="7133" xr:uid="{00000000-0005-0000-0000-0000211F0000}"/>
    <cellStyle name="쉼표 [0] 3 4 2 9 2 2 4 2 2" xfId="7134" xr:uid="{00000000-0005-0000-0000-0000221F0000}"/>
    <cellStyle name="쉼표 [0] 3 4 2 9 2 2 4 2 2 2" xfId="7135" xr:uid="{00000000-0005-0000-0000-0000231F0000}"/>
    <cellStyle name="쉼표 [0] 3 4 2 9 2 2 4 2 3" xfId="7136" xr:uid="{00000000-0005-0000-0000-0000241F0000}"/>
    <cellStyle name="쉼표 [0] 3 4 2 9 2 2 4 3" xfId="7137" xr:uid="{00000000-0005-0000-0000-0000251F0000}"/>
    <cellStyle name="쉼표 [0] 3 4 2 9 2 2 4 3 2" xfId="7138" xr:uid="{00000000-0005-0000-0000-0000261F0000}"/>
    <cellStyle name="쉼표 [0] 3 4 2 9 2 2 4 3 2 2" xfId="7139" xr:uid="{00000000-0005-0000-0000-0000271F0000}"/>
    <cellStyle name="쉼표 [0] 3 4 2 9 2 2 4 3 3" xfId="7140" xr:uid="{00000000-0005-0000-0000-0000281F0000}"/>
    <cellStyle name="쉼표 [0] 3 4 2 9 2 2 4 4" xfId="7141" xr:uid="{00000000-0005-0000-0000-0000291F0000}"/>
    <cellStyle name="쉼표 [0] 3 4 2 9 2 2 4 4 2" xfId="7142" xr:uid="{00000000-0005-0000-0000-00002A1F0000}"/>
    <cellStyle name="쉼표 [0] 3 4 2 9 2 2 4 4 2 2" xfId="7143" xr:uid="{00000000-0005-0000-0000-00002B1F0000}"/>
    <cellStyle name="쉼표 [0] 3 4 2 9 2 2 4 4 3" xfId="7144" xr:uid="{00000000-0005-0000-0000-00002C1F0000}"/>
    <cellStyle name="쉼표 [0] 3 4 2 9 2 2 4 5" xfId="7145" xr:uid="{00000000-0005-0000-0000-00002D1F0000}"/>
    <cellStyle name="쉼표 [0] 3 4 2 9 2 2 4 5 2" xfId="7146" xr:uid="{00000000-0005-0000-0000-00002E1F0000}"/>
    <cellStyle name="쉼표 [0] 3 4 2 9 2 2 4 6" xfId="7147" xr:uid="{00000000-0005-0000-0000-00002F1F0000}"/>
    <cellStyle name="쉼표 [0] 3 4 2 9 2 2 5" xfId="7148" xr:uid="{00000000-0005-0000-0000-0000301F0000}"/>
    <cellStyle name="쉼표 [0] 3 4 2 9 2 2 5 2" xfId="7149" xr:uid="{00000000-0005-0000-0000-0000311F0000}"/>
    <cellStyle name="쉼표 [0] 3 4 2 9 2 2 5 2 2" xfId="7150" xr:uid="{00000000-0005-0000-0000-0000321F0000}"/>
    <cellStyle name="쉼표 [0] 3 4 2 9 2 2 5 3" xfId="7151" xr:uid="{00000000-0005-0000-0000-0000331F0000}"/>
    <cellStyle name="쉼표 [0] 3 4 2 9 2 2 6" xfId="7152" xr:uid="{00000000-0005-0000-0000-0000341F0000}"/>
    <cellStyle name="쉼표 [0] 3 4 2 9 2 2 6 2" xfId="7153" xr:uid="{00000000-0005-0000-0000-0000351F0000}"/>
    <cellStyle name="쉼표 [0] 3 4 2 9 2 2 6 2 2" xfId="7154" xr:uid="{00000000-0005-0000-0000-0000361F0000}"/>
    <cellStyle name="쉼표 [0] 3 4 2 9 2 2 6 3" xfId="7155" xr:uid="{00000000-0005-0000-0000-0000371F0000}"/>
    <cellStyle name="쉼표 [0] 3 4 2 9 2 2 7" xfId="7156" xr:uid="{00000000-0005-0000-0000-0000381F0000}"/>
    <cellStyle name="쉼표 [0] 3 4 2 9 2 2 7 2" xfId="7157" xr:uid="{00000000-0005-0000-0000-0000391F0000}"/>
    <cellStyle name="쉼표 [0] 3 4 2 9 2 2 7 2 2" xfId="7158" xr:uid="{00000000-0005-0000-0000-00003A1F0000}"/>
    <cellStyle name="쉼표 [0] 3 4 2 9 2 2 7 3" xfId="7159" xr:uid="{00000000-0005-0000-0000-00003B1F0000}"/>
    <cellStyle name="쉼표 [0] 3 4 2 9 2 2 8" xfId="7160" xr:uid="{00000000-0005-0000-0000-00003C1F0000}"/>
    <cellStyle name="쉼표 [0] 3 4 2 9 2 2 8 2" xfId="7161" xr:uid="{00000000-0005-0000-0000-00003D1F0000}"/>
    <cellStyle name="쉼표 [0] 3 4 2 9 2 2 9" xfId="7162" xr:uid="{00000000-0005-0000-0000-00003E1F0000}"/>
    <cellStyle name="쉼표 [0] 3 4 2 9 2 3" xfId="7163" xr:uid="{00000000-0005-0000-0000-00003F1F0000}"/>
    <cellStyle name="쉼표 [0] 3 4 2 9 2 3 2" xfId="7164" xr:uid="{00000000-0005-0000-0000-0000401F0000}"/>
    <cellStyle name="쉼표 [0] 3 4 2 9 2 3 2 2" xfId="7165" xr:uid="{00000000-0005-0000-0000-0000411F0000}"/>
    <cellStyle name="쉼표 [0] 3 4 2 9 2 3 2 2 2" xfId="7166" xr:uid="{00000000-0005-0000-0000-0000421F0000}"/>
    <cellStyle name="쉼표 [0] 3 4 2 9 2 3 2 3" xfId="7167" xr:uid="{00000000-0005-0000-0000-0000431F0000}"/>
    <cellStyle name="쉼표 [0] 3 4 2 9 2 3 3" xfId="7168" xr:uid="{00000000-0005-0000-0000-0000441F0000}"/>
    <cellStyle name="쉼표 [0] 3 4 2 9 2 3 3 2" xfId="7169" xr:uid="{00000000-0005-0000-0000-0000451F0000}"/>
    <cellStyle name="쉼표 [0] 3 4 2 9 2 3 3 2 2" xfId="7170" xr:uid="{00000000-0005-0000-0000-0000461F0000}"/>
    <cellStyle name="쉼표 [0] 3 4 2 9 2 3 3 3" xfId="7171" xr:uid="{00000000-0005-0000-0000-0000471F0000}"/>
    <cellStyle name="쉼표 [0] 3 4 2 9 2 3 4" xfId="7172" xr:uid="{00000000-0005-0000-0000-0000481F0000}"/>
    <cellStyle name="쉼표 [0] 3 4 2 9 2 3 4 2" xfId="7173" xr:uid="{00000000-0005-0000-0000-0000491F0000}"/>
    <cellStyle name="쉼표 [0] 3 4 2 9 2 3 4 2 2" xfId="7174" xr:uid="{00000000-0005-0000-0000-00004A1F0000}"/>
    <cellStyle name="쉼표 [0] 3 4 2 9 2 3 4 3" xfId="7175" xr:uid="{00000000-0005-0000-0000-00004B1F0000}"/>
    <cellStyle name="쉼표 [0] 3 4 2 9 2 3 5" xfId="7176" xr:uid="{00000000-0005-0000-0000-00004C1F0000}"/>
    <cellStyle name="쉼표 [0] 3 4 2 9 2 3 5 2" xfId="7177" xr:uid="{00000000-0005-0000-0000-00004D1F0000}"/>
    <cellStyle name="쉼표 [0] 3 4 2 9 2 3 6" xfId="7178" xr:uid="{00000000-0005-0000-0000-00004E1F0000}"/>
    <cellStyle name="쉼표 [0] 3 4 2 9 2 4" xfId="7179" xr:uid="{00000000-0005-0000-0000-00004F1F0000}"/>
    <cellStyle name="쉼표 [0] 3 4 2 9 2 4 2" xfId="7180" xr:uid="{00000000-0005-0000-0000-0000501F0000}"/>
    <cellStyle name="쉼표 [0] 3 4 2 9 2 4 2 2" xfId="7181" xr:uid="{00000000-0005-0000-0000-0000511F0000}"/>
    <cellStyle name="쉼표 [0] 3 4 2 9 2 4 2 2 2" xfId="7182" xr:uid="{00000000-0005-0000-0000-0000521F0000}"/>
    <cellStyle name="쉼표 [0] 3 4 2 9 2 4 2 3" xfId="7183" xr:uid="{00000000-0005-0000-0000-0000531F0000}"/>
    <cellStyle name="쉼표 [0] 3 4 2 9 2 4 3" xfId="7184" xr:uid="{00000000-0005-0000-0000-0000541F0000}"/>
    <cellStyle name="쉼표 [0] 3 4 2 9 2 4 3 2" xfId="7185" xr:uid="{00000000-0005-0000-0000-0000551F0000}"/>
    <cellStyle name="쉼표 [0] 3 4 2 9 2 4 3 2 2" xfId="7186" xr:uid="{00000000-0005-0000-0000-0000561F0000}"/>
    <cellStyle name="쉼표 [0] 3 4 2 9 2 4 3 3" xfId="7187" xr:uid="{00000000-0005-0000-0000-0000571F0000}"/>
    <cellStyle name="쉼표 [0] 3 4 2 9 2 4 4" xfId="7188" xr:uid="{00000000-0005-0000-0000-0000581F0000}"/>
    <cellStyle name="쉼표 [0] 3 4 2 9 2 4 4 2" xfId="7189" xr:uid="{00000000-0005-0000-0000-0000591F0000}"/>
    <cellStyle name="쉼표 [0] 3 4 2 9 2 4 4 2 2" xfId="7190" xr:uid="{00000000-0005-0000-0000-00005A1F0000}"/>
    <cellStyle name="쉼표 [0] 3 4 2 9 2 4 4 3" xfId="7191" xr:uid="{00000000-0005-0000-0000-00005B1F0000}"/>
    <cellStyle name="쉼표 [0] 3 4 2 9 2 4 5" xfId="7192" xr:uid="{00000000-0005-0000-0000-00005C1F0000}"/>
    <cellStyle name="쉼표 [0] 3 4 2 9 2 4 5 2" xfId="7193" xr:uid="{00000000-0005-0000-0000-00005D1F0000}"/>
    <cellStyle name="쉼표 [0] 3 4 2 9 2 4 6" xfId="7194" xr:uid="{00000000-0005-0000-0000-00005E1F0000}"/>
    <cellStyle name="쉼표 [0] 3 4 2 9 2 5" xfId="7195" xr:uid="{00000000-0005-0000-0000-00005F1F0000}"/>
    <cellStyle name="쉼표 [0] 3 4 2 9 2 5 2" xfId="7196" xr:uid="{00000000-0005-0000-0000-0000601F0000}"/>
    <cellStyle name="쉼표 [0] 3 4 2 9 2 5 2 2" xfId="7197" xr:uid="{00000000-0005-0000-0000-0000611F0000}"/>
    <cellStyle name="쉼표 [0] 3 4 2 9 2 5 2 2 2" xfId="7198" xr:uid="{00000000-0005-0000-0000-0000621F0000}"/>
    <cellStyle name="쉼표 [0] 3 4 2 9 2 5 2 3" xfId="7199" xr:uid="{00000000-0005-0000-0000-0000631F0000}"/>
    <cellStyle name="쉼표 [0] 3 4 2 9 2 5 3" xfId="7200" xr:uid="{00000000-0005-0000-0000-0000641F0000}"/>
    <cellStyle name="쉼표 [0] 3 4 2 9 2 5 3 2" xfId="7201" xr:uid="{00000000-0005-0000-0000-0000651F0000}"/>
    <cellStyle name="쉼표 [0] 3 4 2 9 2 5 3 2 2" xfId="7202" xr:uid="{00000000-0005-0000-0000-0000661F0000}"/>
    <cellStyle name="쉼표 [0] 3 4 2 9 2 5 3 3" xfId="7203" xr:uid="{00000000-0005-0000-0000-0000671F0000}"/>
    <cellStyle name="쉼표 [0] 3 4 2 9 2 5 4" xfId="7204" xr:uid="{00000000-0005-0000-0000-0000681F0000}"/>
    <cellStyle name="쉼표 [0] 3 4 2 9 2 5 4 2" xfId="7205" xr:uid="{00000000-0005-0000-0000-0000691F0000}"/>
    <cellStyle name="쉼표 [0] 3 4 2 9 2 5 4 2 2" xfId="7206" xr:uid="{00000000-0005-0000-0000-00006A1F0000}"/>
    <cellStyle name="쉼표 [0] 3 4 2 9 2 5 4 3" xfId="7207" xr:uid="{00000000-0005-0000-0000-00006B1F0000}"/>
    <cellStyle name="쉼표 [0] 3 4 2 9 2 5 5" xfId="7208" xr:uid="{00000000-0005-0000-0000-00006C1F0000}"/>
    <cellStyle name="쉼표 [0] 3 4 2 9 2 5 5 2" xfId="7209" xr:uid="{00000000-0005-0000-0000-00006D1F0000}"/>
    <cellStyle name="쉼표 [0] 3 4 2 9 2 5 6" xfId="7210" xr:uid="{00000000-0005-0000-0000-00006E1F0000}"/>
    <cellStyle name="쉼표 [0] 3 4 2 9 2 6" xfId="7211" xr:uid="{00000000-0005-0000-0000-00006F1F0000}"/>
    <cellStyle name="쉼표 [0] 3 4 2 9 2 6 2" xfId="7212" xr:uid="{00000000-0005-0000-0000-0000701F0000}"/>
    <cellStyle name="쉼표 [0] 3 4 2 9 2 6 2 2" xfId="7213" xr:uid="{00000000-0005-0000-0000-0000711F0000}"/>
    <cellStyle name="쉼표 [0] 3 4 2 9 2 6 3" xfId="7214" xr:uid="{00000000-0005-0000-0000-0000721F0000}"/>
    <cellStyle name="쉼표 [0] 3 4 2 9 2 7" xfId="7215" xr:uid="{00000000-0005-0000-0000-0000731F0000}"/>
    <cellStyle name="쉼표 [0] 3 4 2 9 2 7 2" xfId="7216" xr:uid="{00000000-0005-0000-0000-0000741F0000}"/>
    <cellStyle name="쉼표 [0] 3 4 2 9 2 7 2 2" xfId="7217" xr:uid="{00000000-0005-0000-0000-0000751F0000}"/>
    <cellStyle name="쉼표 [0] 3 4 2 9 2 7 3" xfId="7218" xr:uid="{00000000-0005-0000-0000-0000761F0000}"/>
    <cellStyle name="쉼표 [0] 3 4 2 9 2 8" xfId="7219" xr:uid="{00000000-0005-0000-0000-0000771F0000}"/>
    <cellStyle name="쉼표 [0] 3 4 2 9 2 8 2" xfId="7220" xr:uid="{00000000-0005-0000-0000-0000781F0000}"/>
    <cellStyle name="쉼표 [0] 3 4 2 9 2 8 2 2" xfId="7221" xr:uid="{00000000-0005-0000-0000-0000791F0000}"/>
    <cellStyle name="쉼표 [0] 3 4 2 9 2 8 3" xfId="7222" xr:uid="{00000000-0005-0000-0000-00007A1F0000}"/>
    <cellStyle name="쉼표 [0] 3 4 2 9 2 9" xfId="7223" xr:uid="{00000000-0005-0000-0000-00007B1F0000}"/>
    <cellStyle name="쉼표 [0] 3 4 2 9 2 9 2" xfId="7224" xr:uid="{00000000-0005-0000-0000-00007C1F0000}"/>
    <cellStyle name="쉼표 [0] 3 4 2 9 3" xfId="7225" xr:uid="{00000000-0005-0000-0000-00007D1F0000}"/>
    <cellStyle name="쉼표 [0] 3 4 2 9 3 2" xfId="7226" xr:uid="{00000000-0005-0000-0000-00007E1F0000}"/>
    <cellStyle name="쉼표 [0] 3 4 2 9 3 2 2" xfId="7227" xr:uid="{00000000-0005-0000-0000-00007F1F0000}"/>
    <cellStyle name="쉼표 [0] 3 4 2 9 3 2 2 2" xfId="7228" xr:uid="{00000000-0005-0000-0000-0000801F0000}"/>
    <cellStyle name="쉼표 [0] 3 4 2 9 3 2 2 2 2" xfId="7229" xr:uid="{00000000-0005-0000-0000-0000811F0000}"/>
    <cellStyle name="쉼표 [0] 3 4 2 9 3 2 2 3" xfId="7230" xr:uid="{00000000-0005-0000-0000-0000821F0000}"/>
    <cellStyle name="쉼표 [0] 3 4 2 9 3 2 3" xfId="7231" xr:uid="{00000000-0005-0000-0000-0000831F0000}"/>
    <cellStyle name="쉼표 [0] 3 4 2 9 3 2 3 2" xfId="7232" xr:uid="{00000000-0005-0000-0000-0000841F0000}"/>
    <cellStyle name="쉼표 [0] 3 4 2 9 3 2 3 2 2" xfId="7233" xr:uid="{00000000-0005-0000-0000-0000851F0000}"/>
    <cellStyle name="쉼표 [0] 3 4 2 9 3 2 3 3" xfId="7234" xr:uid="{00000000-0005-0000-0000-0000861F0000}"/>
    <cellStyle name="쉼표 [0] 3 4 2 9 3 2 4" xfId="7235" xr:uid="{00000000-0005-0000-0000-0000871F0000}"/>
    <cellStyle name="쉼표 [0] 3 4 2 9 3 2 4 2" xfId="7236" xr:uid="{00000000-0005-0000-0000-0000881F0000}"/>
    <cellStyle name="쉼표 [0] 3 4 2 9 3 2 4 2 2" xfId="7237" xr:uid="{00000000-0005-0000-0000-0000891F0000}"/>
    <cellStyle name="쉼표 [0] 3 4 2 9 3 2 4 3" xfId="7238" xr:uid="{00000000-0005-0000-0000-00008A1F0000}"/>
    <cellStyle name="쉼표 [0] 3 4 2 9 3 2 5" xfId="7239" xr:uid="{00000000-0005-0000-0000-00008B1F0000}"/>
    <cellStyle name="쉼표 [0] 3 4 2 9 3 2 5 2" xfId="7240" xr:uid="{00000000-0005-0000-0000-00008C1F0000}"/>
    <cellStyle name="쉼표 [0] 3 4 2 9 3 2 6" xfId="7241" xr:uid="{00000000-0005-0000-0000-00008D1F0000}"/>
    <cellStyle name="쉼표 [0] 3 4 2 9 3 3" xfId="7242" xr:uid="{00000000-0005-0000-0000-00008E1F0000}"/>
    <cellStyle name="쉼표 [0] 3 4 2 9 3 3 2" xfId="7243" xr:uid="{00000000-0005-0000-0000-00008F1F0000}"/>
    <cellStyle name="쉼표 [0] 3 4 2 9 3 3 2 2" xfId="7244" xr:uid="{00000000-0005-0000-0000-0000901F0000}"/>
    <cellStyle name="쉼표 [0] 3 4 2 9 3 3 2 2 2" xfId="7245" xr:uid="{00000000-0005-0000-0000-0000911F0000}"/>
    <cellStyle name="쉼표 [0] 3 4 2 9 3 3 2 3" xfId="7246" xr:uid="{00000000-0005-0000-0000-0000921F0000}"/>
    <cellStyle name="쉼표 [0] 3 4 2 9 3 3 3" xfId="7247" xr:uid="{00000000-0005-0000-0000-0000931F0000}"/>
    <cellStyle name="쉼표 [0] 3 4 2 9 3 3 3 2" xfId="7248" xr:uid="{00000000-0005-0000-0000-0000941F0000}"/>
    <cellStyle name="쉼표 [0] 3 4 2 9 3 3 3 2 2" xfId="7249" xr:uid="{00000000-0005-0000-0000-0000951F0000}"/>
    <cellStyle name="쉼표 [0] 3 4 2 9 3 3 3 3" xfId="7250" xr:uid="{00000000-0005-0000-0000-0000961F0000}"/>
    <cellStyle name="쉼표 [0] 3 4 2 9 3 3 4" xfId="7251" xr:uid="{00000000-0005-0000-0000-0000971F0000}"/>
    <cellStyle name="쉼표 [0] 3 4 2 9 3 3 4 2" xfId="7252" xr:uid="{00000000-0005-0000-0000-0000981F0000}"/>
    <cellStyle name="쉼표 [0] 3 4 2 9 3 3 4 2 2" xfId="7253" xr:uid="{00000000-0005-0000-0000-0000991F0000}"/>
    <cellStyle name="쉼표 [0] 3 4 2 9 3 3 4 3" xfId="7254" xr:uid="{00000000-0005-0000-0000-00009A1F0000}"/>
    <cellStyle name="쉼표 [0] 3 4 2 9 3 3 5" xfId="7255" xr:uid="{00000000-0005-0000-0000-00009B1F0000}"/>
    <cellStyle name="쉼표 [0] 3 4 2 9 3 3 5 2" xfId="7256" xr:uid="{00000000-0005-0000-0000-00009C1F0000}"/>
    <cellStyle name="쉼표 [0] 3 4 2 9 3 3 6" xfId="7257" xr:uid="{00000000-0005-0000-0000-00009D1F0000}"/>
    <cellStyle name="쉼표 [0] 3 4 2 9 3 4" xfId="7258" xr:uid="{00000000-0005-0000-0000-00009E1F0000}"/>
    <cellStyle name="쉼표 [0] 3 4 2 9 3 4 2" xfId="7259" xr:uid="{00000000-0005-0000-0000-00009F1F0000}"/>
    <cellStyle name="쉼표 [0] 3 4 2 9 3 4 2 2" xfId="7260" xr:uid="{00000000-0005-0000-0000-0000A01F0000}"/>
    <cellStyle name="쉼표 [0] 3 4 2 9 3 4 2 2 2" xfId="7261" xr:uid="{00000000-0005-0000-0000-0000A11F0000}"/>
    <cellStyle name="쉼표 [0] 3 4 2 9 3 4 2 3" xfId="7262" xr:uid="{00000000-0005-0000-0000-0000A21F0000}"/>
    <cellStyle name="쉼표 [0] 3 4 2 9 3 4 3" xfId="7263" xr:uid="{00000000-0005-0000-0000-0000A31F0000}"/>
    <cellStyle name="쉼표 [0] 3 4 2 9 3 4 3 2" xfId="7264" xr:uid="{00000000-0005-0000-0000-0000A41F0000}"/>
    <cellStyle name="쉼표 [0] 3 4 2 9 3 4 3 2 2" xfId="7265" xr:uid="{00000000-0005-0000-0000-0000A51F0000}"/>
    <cellStyle name="쉼표 [0] 3 4 2 9 3 4 3 3" xfId="7266" xr:uid="{00000000-0005-0000-0000-0000A61F0000}"/>
    <cellStyle name="쉼표 [0] 3 4 2 9 3 4 4" xfId="7267" xr:uid="{00000000-0005-0000-0000-0000A71F0000}"/>
    <cellStyle name="쉼표 [0] 3 4 2 9 3 4 4 2" xfId="7268" xr:uid="{00000000-0005-0000-0000-0000A81F0000}"/>
    <cellStyle name="쉼표 [0] 3 4 2 9 3 4 4 2 2" xfId="7269" xr:uid="{00000000-0005-0000-0000-0000A91F0000}"/>
    <cellStyle name="쉼표 [0] 3 4 2 9 3 4 4 3" xfId="7270" xr:uid="{00000000-0005-0000-0000-0000AA1F0000}"/>
    <cellStyle name="쉼표 [0] 3 4 2 9 3 4 5" xfId="7271" xr:uid="{00000000-0005-0000-0000-0000AB1F0000}"/>
    <cellStyle name="쉼표 [0] 3 4 2 9 3 4 5 2" xfId="7272" xr:uid="{00000000-0005-0000-0000-0000AC1F0000}"/>
    <cellStyle name="쉼표 [0] 3 4 2 9 3 4 6" xfId="7273" xr:uid="{00000000-0005-0000-0000-0000AD1F0000}"/>
    <cellStyle name="쉼표 [0] 3 4 2 9 3 5" xfId="7274" xr:uid="{00000000-0005-0000-0000-0000AE1F0000}"/>
    <cellStyle name="쉼표 [0] 3 4 2 9 3 5 2" xfId="7275" xr:uid="{00000000-0005-0000-0000-0000AF1F0000}"/>
    <cellStyle name="쉼표 [0] 3 4 2 9 3 5 2 2" xfId="7276" xr:uid="{00000000-0005-0000-0000-0000B01F0000}"/>
    <cellStyle name="쉼표 [0] 3 4 2 9 3 5 3" xfId="7277" xr:uid="{00000000-0005-0000-0000-0000B11F0000}"/>
    <cellStyle name="쉼표 [0] 3 4 2 9 3 6" xfId="7278" xr:uid="{00000000-0005-0000-0000-0000B21F0000}"/>
    <cellStyle name="쉼표 [0] 3 4 2 9 3 6 2" xfId="7279" xr:uid="{00000000-0005-0000-0000-0000B31F0000}"/>
    <cellStyle name="쉼표 [0] 3 4 2 9 3 6 2 2" xfId="7280" xr:uid="{00000000-0005-0000-0000-0000B41F0000}"/>
    <cellStyle name="쉼표 [0] 3 4 2 9 3 6 3" xfId="7281" xr:uid="{00000000-0005-0000-0000-0000B51F0000}"/>
    <cellStyle name="쉼표 [0] 3 4 2 9 3 7" xfId="7282" xr:uid="{00000000-0005-0000-0000-0000B61F0000}"/>
    <cellStyle name="쉼표 [0] 3 4 2 9 3 7 2" xfId="7283" xr:uid="{00000000-0005-0000-0000-0000B71F0000}"/>
    <cellStyle name="쉼표 [0] 3 4 2 9 3 7 2 2" xfId="7284" xr:uid="{00000000-0005-0000-0000-0000B81F0000}"/>
    <cellStyle name="쉼표 [0] 3 4 2 9 3 7 3" xfId="7285" xr:uid="{00000000-0005-0000-0000-0000B91F0000}"/>
    <cellStyle name="쉼표 [0] 3 4 2 9 3 8" xfId="7286" xr:uid="{00000000-0005-0000-0000-0000BA1F0000}"/>
    <cellStyle name="쉼표 [0] 3 4 2 9 3 8 2" xfId="7287" xr:uid="{00000000-0005-0000-0000-0000BB1F0000}"/>
    <cellStyle name="쉼표 [0] 3 4 2 9 3 9" xfId="7288" xr:uid="{00000000-0005-0000-0000-0000BC1F0000}"/>
    <cellStyle name="쉼표 [0] 3 4 2 9 4" xfId="7289" xr:uid="{00000000-0005-0000-0000-0000BD1F0000}"/>
    <cellStyle name="쉼표 [0] 3 4 2 9 4 2" xfId="7290" xr:uid="{00000000-0005-0000-0000-0000BE1F0000}"/>
    <cellStyle name="쉼표 [0] 3 4 2 9 4 2 2" xfId="7291" xr:uid="{00000000-0005-0000-0000-0000BF1F0000}"/>
    <cellStyle name="쉼표 [0] 3 4 2 9 4 2 2 2" xfId="7292" xr:uid="{00000000-0005-0000-0000-0000C01F0000}"/>
    <cellStyle name="쉼표 [0] 3 4 2 9 4 2 3" xfId="7293" xr:uid="{00000000-0005-0000-0000-0000C11F0000}"/>
    <cellStyle name="쉼표 [0] 3 4 2 9 4 3" xfId="7294" xr:uid="{00000000-0005-0000-0000-0000C21F0000}"/>
    <cellStyle name="쉼표 [0] 3 4 2 9 4 3 2" xfId="7295" xr:uid="{00000000-0005-0000-0000-0000C31F0000}"/>
    <cellStyle name="쉼표 [0] 3 4 2 9 4 3 2 2" xfId="7296" xr:uid="{00000000-0005-0000-0000-0000C41F0000}"/>
    <cellStyle name="쉼표 [0] 3 4 2 9 4 3 3" xfId="7297" xr:uid="{00000000-0005-0000-0000-0000C51F0000}"/>
    <cellStyle name="쉼표 [0] 3 4 2 9 4 4" xfId="7298" xr:uid="{00000000-0005-0000-0000-0000C61F0000}"/>
    <cellStyle name="쉼표 [0] 3 4 2 9 4 4 2" xfId="7299" xr:uid="{00000000-0005-0000-0000-0000C71F0000}"/>
    <cellStyle name="쉼표 [0] 3 4 2 9 4 4 2 2" xfId="7300" xr:uid="{00000000-0005-0000-0000-0000C81F0000}"/>
    <cellStyle name="쉼표 [0] 3 4 2 9 4 4 3" xfId="7301" xr:uid="{00000000-0005-0000-0000-0000C91F0000}"/>
    <cellStyle name="쉼표 [0] 3 4 2 9 4 5" xfId="7302" xr:uid="{00000000-0005-0000-0000-0000CA1F0000}"/>
    <cellStyle name="쉼표 [0] 3 4 2 9 4 5 2" xfId="7303" xr:uid="{00000000-0005-0000-0000-0000CB1F0000}"/>
    <cellStyle name="쉼표 [0] 3 4 2 9 4 6" xfId="7304" xr:uid="{00000000-0005-0000-0000-0000CC1F0000}"/>
    <cellStyle name="쉼표 [0] 3 4 2 9 5" xfId="7305" xr:uid="{00000000-0005-0000-0000-0000CD1F0000}"/>
    <cellStyle name="쉼표 [0] 3 4 2 9 5 2" xfId="7306" xr:uid="{00000000-0005-0000-0000-0000CE1F0000}"/>
    <cellStyle name="쉼표 [0] 3 4 2 9 5 2 2" xfId="7307" xr:uid="{00000000-0005-0000-0000-0000CF1F0000}"/>
    <cellStyle name="쉼표 [0] 3 4 2 9 5 2 2 2" xfId="7308" xr:uid="{00000000-0005-0000-0000-0000D01F0000}"/>
    <cellStyle name="쉼표 [0] 3 4 2 9 5 2 3" xfId="7309" xr:uid="{00000000-0005-0000-0000-0000D11F0000}"/>
    <cellStyle name="쉼표 [0] 3 4 2 9 5 3" xfId="7310" xr:uid="{00000000-0005-0000-0000-0000D21F0000}"/>
    <cellStyle name="쉼표 [0] 3 4 2 9 5 3 2" xfId="7311" xr:uid="{00000000-0005-0000-0000-0000D31F0000}"/>
    <cellStyle name="쉼표 [0] 3 4 2 9 5 3 2 2" xfId="7312" xr:uid="{00000000-0005-0000-0000-0000D41F0000}"/>
    <cellStyle name="쉼표 [0] 3 4 2 9 5 3 3" xfId="7313" xr:uid="{00000000-0005-0000-0000-0000D51F0000}"/>
    <cellStyle name="쉼표 [0] 3 4 2 9 5 4" xfId="7314" xr:uid="{00000000-0005-0000-0000-0000D61F0000}"/>
    <cellStyle name="쉼표 [0] 3 4 2 9 5 4 2" xfId="7315" xr:uid="{00000000-0005-0000-0000-0000D71F0000}"/>
    <cellStyle name="쉼표 [0] 3 4 2 9 5 4 2 2" xfId="7316" xr:uid="{00000000-0005-0000-0000-0000D81F0000}"/>
    <cellStyle name="쉼표 [0] 3 4 2 9 5 4 3" xfId="7317" xr:uid="{00000000-0005-0000-0000-0000D91F0000}"/>
    <cellStyle name="쉼표 [0] 3 4 2 9 5 5" xfId="7318" xr:uid="{00000000-0005-0000-0000-0000DA1F0000}"/>
    <cellStyle name="쉼표 [0] 3 4 2 9 5 5 2" xfId="7319" xr:uid="{00000000-0005-0000-0000-0000DB1F0000}"/>
    <cellStyle name="쉼표 [0] 3 4 2 9 5 6" xfId="7320" xr:uid="{00000000-0005-0000-0000-0000DC1F0000}"/>
    <cellStyle name="쉼표 [0] 3 4 2 9 6" xfId="7321" xr:uid="{00000000-0005-0000-0000-0000DD1F0000}"/>
    <cellStyle name="쉼표 [0] 3 4 2 9 6 2" xfId="7322" xr:uid="{00000000-0005-0000-0000-0000DE1F0000}"/>
    <cellStyle name="쉼표 [0] 3 4 2 9 6 2 2" xfId="7323" xr:uid="{00000000-0005-0000-0000-0000DF1F0000}"/>
    <cellStyle name="쉼표 [0] 3 4 2 9 6 2 2 2" xfId="7324" xr:uid="{00000000-0005-0000-0000-0000E01F0000}"/>
    <cellStyle name="쉼표 [0] 3 4 2 9 6 2 3" xfId="7325" xr:uid="{00000000-0005-0000-0000-0000E11F0000}"/>
    <cellStyle name="쉼표 [0] 3 4 2 9 6 3" xfId="7326" xr:uid="{00000000-0005-0000-0000-0000E21F0000}"/>
    <cellStyle name="쉼표 [0] 3 4 2 9 6 3 2" xfId="7327" xr:uid="{00000000-0005-0000-0000-0000E31F0000}"/>
    <cellStyle name="쉼표 [0] 3 4 2 9 6 3 2 2" xfId="7328" xr:uid="{00000000-0005-0000-0000-0000E41F0000}"/>
    <cellStyle name="쉼표 [0] 3 4 2 9 6 3 3" xfId="7329" xr:uid="{00000000-0005-0000-0000-0000E51F0000}"/>
    <cellStyle name="쉼표 [0] 3 4 2 9 6 4" xfId="7330" xr:uid="{00000000-0005-0000-0000-0000E61F0000}"/>
    <cellStyle name="쉼표 [0] 3 4 2 9 6 4 2" xfId="7331" xr:uid="{00000000-0005-0000-0000-0000E71F0000}"/>
    <cellStyle name="쉼표 [0] 3 4 2 9 6 4 2 2" xfId="7332" xr:uid="{00000000-0005-0000-0000-0000E81F0000}"/>
    <cellStyle name="쉼표 [0] 3 4 2 9 6 4 3" xfId="7333" xr:uid="{00000000-0005-0000-0000-0000E91F0000}"/>
    <cellStyle name="쉼표 [0] 3 4 2 9 6 5" xfId="7334" xr:uid="{00000000-0005-0000-0000-0000EA1F0000}"/>
    <cellStyle name="쉼표 [0] 3 4 2 9 6 5 2" xfId="7335" xr:uid="{00000000-0005-0000-0000-0000EB1F0000}"/>
    <cellStyle name="쉼표 [0] 3 4 2 9 6 6" xfId="7336" xr:uid="{00000000-0005-0000-0000-0000EC1F0000}"/>
    <cellStyle name="쉼표 [0] 3 4 2 9 7" xfId="7337" xr:uid="{00000000-0005-0000-0000-0000ED1F0000}"/>
    <cellStyle name="쉼표 [0] 3 4 2 9 7 2" xfId="7338" xr:uid="{00000000-0005-0000-0000-0000EE1F0000}"/>
    <cellStyle name="쉼표 [0] 3 4 2 9 7 2 2" xfId="7339" xr:uid="{00000000-0005-0000-0000-0000EF1F0000}"/>
    <cellStyle name="쉼표 [0] 3 4 2 9 7 3" xfId="7340" xr:uid="{00000000-0005-0000-0000-0000F01F0000}"/>
    <cellStyle name="쉼표 [0] 3 4 2 9 8" xfId="7341" xr:uid="{00000000-0005-0000-0000-0000F11F0000}"/>
    <cellStyle name="쉼표 [0] 3 4 2 9 8 2" xfId="7342" xr:uid="{00000000-0005-0000-0000-0000F21F0000}"/>
    <cellStyle name="쉼표 [0] 3 4 2 9 8 2 2" xfId="7343" xr:uid="{00000000-0005-0000-0000-0000F31F0000}"/>
    <cellStyle name="쉼표 [0] 3 4 2 9 8 3" xfId="7344" xr:uid="{00000000-0005-0000-0000-0000F41F0000}"/>
    <cellStyle name="쉼표 [0] 3 4 2 9 9" xfId="7345" xr:uid="{00000000-0005-0000-0000-0000F51F0000}"/>
    <cellStyle name="쉼표 [0] 3 4 2 9 9 2" xfId="7346" xr:uid="{00000000-0005-0000-0000-0000F61F0000}"/>
    <cellStyle name="쉼표 [0] 3 4 2 9 9 2 2" xfId="7347" xr:uid="{00000000-0005-0000-0000-0000F71F0000}"/>
    <cellStyle name="쉼표 [0] 3 4 2 9 9 3" xfId="7348" xr:uid="{00000000-0005-0000-0000-0000F81F0000}"/>
    <cellStyle name="쉼표 [0] 3 4 3" xfId="7349" xr:uid="{00000000-0005-0000-0000-0000F91F0000}"/>
    <cellStyle name="쉼표 [0] 3 4 4" xfId="7350" xr:uid="{00000000-0005-0000-0000-0000FA1F0000}"/>
    <cellStyle name="쉼표 [0] 3 5" xfId="7351" xr:uid="{00000000-0005-0000-0000-0000FB1F0000}"/>
    <cellStyle name="쉼표 [0] 3 5 2" xfId="7352" xr:uid="{00000000-0005-0000-0000-0000FC1F0000}"/>
    <cellStyle name="쉼표 [0] 3 5 2 10" xfId="7353" xr:uid="{00000000-0005-0000-0000-0000FD1F0000}"/>
    <cellStyle name="쉼표 [0] 3 5 2 10 10" xfId="7354" xr:uid="{00000000-0005-0000-0000-0000FE1F0000}"/>
    <cellStyle name="쉼표 [0] 3 5 2 10 2" xfId="7355" xr:uid="{00000000-0005-0000-0000-0000FF1F0000}"/>
    <cellStyle name="쉼표 [0] 3 5 2 10 2 2" xfId="7356" xr:uid="{00000000-0005-0000-0000-000000200000}"/>
    <cellStyle name="쉼표 [0] 3 5 2 10 2 2 2" xfId="7357" xr:uid="{00000000-0005-0000-0000-000001200000}"/>
    <cellStyle name="쉼표 [0] 3 5 2 10 2 2 2 2" xfId="7358" xr:uid="{00000000-0005-0000-0000-000002200000}"/>
    <cellStyle name="쉼표 [0] 3 5 2 10 2 2 2 2 2" xfId="7359" xr:uid="{00000000-0005-0000-0000-000003200000}"/>
    <cellStyle name="쉼표 [0] 3 5 2 10 2 2 2 3" xfId="7360" xr:uid="{00000000-0005-0000-0000-000004200000}"/>
    <cellStyle name="쉼표 [0] 3 5 2 10 2 2 3" xfId="7361" xr:uid="{00000000-0005-0000-0000-000005200000}"/>
    <cellStyle name="쉼표 [0] 3 5 2 10 2 2 3 2" xfId="7362" xr:uid="{00000000-0005-0000-0000-000006200000}"/>
    <cellStyle name="쉼표 [0] 3 5 2 10 2 2 3 2 2" xfId="7363" xr:uid="{00000000-0005-0000-0000-000007200000}"/>
    <cellStyle name="쉼표 [0] 3 5 2 10 2 2 3 3" xfId="7364" xr:uid="{00000000-0005-0000-0000-000008200000}"/>
    <cellStyle name="쉼표 [0] 3 5 2 10 2 2 4" xfId="7365" xr:uid="{00000000-0005-0000-0000-000009200000}"/>
    <cellStyle name="쉼표 [0] 3 5 2 10 2 2 4 2" xfId="7366" xr:uid="{00000000-0005-0000-0000-00000A200000}"/>
    <cellStyle name="쉼표 [0] 3 5 2 10 2 2 4 2 2" xfId="7367" xr:uid="{00000000-0005-0000-0000-00000B200000}"/>
    <cellStyle name="쉼표 [0] 3 5 2 10 2 2 4 3" xfId="7368" xr:uid="{00000000-0005-0000-0000-00000C200000}"/>
    <cellStyle name="쉼표 [0] 3 5 2 10 2 2 5" xfId="7369" xr:uid="{00000000-0005-0000-0000-00000D200000}"/>
    <cellStyle name="쉼표 [0] 3 5 2 10 2 2 5 2" xfId="7370" xr:uid="{00000000-0005-0000-0000-00000E200000}"/>
    <cellStyle name="쉼표 [0] 3 5 2 10 2 2 6" xfId="7371" xr:uid="{00000000-0005-0000-0000-00000F200000}"/>
    <cellStyle name="쉼표 [0] 3 5 2 10 2 3" xfId="7372" xr:uid="{00000000-0005-0000-0000-000010200000}"/>
    <cellStyle name="쉼표 [0] 3 5 2 10 2 3 2" xfId="7373" xr:uid="{00000000-0005-0000-0000-000011200000}"/>
    <cellStyle name="쉼표 [0] 3 5 2 10 2 3 2 2" xfId="7374" xr:uid="{00000000-0005-0000-0000-000012200000}"/>
    <cellStyle name="쉼표 [0] 3 5 2 10 2 3 2 2 2" xfId="7375" xr:uid="{00000000-0005-0000-0000-000013200000}"/>
    <cellStyle name="쉼표 [0] 3 5 2 10 2 3 2 3" xfId="7376" xr:uid="{00000000-0005-0000-0000-000014200000}"/>
    <cellStyle name="쉼표 [0] 3 5 2 10 2 3 3" xfId="7377" xr:uid="{00000000-0005-0000-0000-000015200000}"/>
    <cellStyle name="쉼표 [0] 3 5 2 10 2 3 3 2" xfId="7378" xr:uid="{00000000-0005-0000-0000-000016200000}"/>
    <cellStyle name="쉼표 [0] 3 5 2 10 2 3 3 2 2" xfId="7379" xr:uid="{00000000-0005-0000-0000-000017200000}"/>
    <cellStyle name="쉼표 [0] 3 5 2 10 2 3 3 3" xfId="7380" xr:uid="{00000000-0005-0000-0000-000018200000}"/>
    <cellStyle name="쉼표 [0] 3 5 2 10 2 3 4" xfId="7381" xr:uid="{00000000-0005-0000-0000-000019200000}"/>
    <cellStyle name="쉼표 [0] 3 5 2 10 2 3 4 2" xfId="7382" xr:uid="{00000000-0005-0000-0000-00001A200000}"/>
    <cellStyle name="쉼표 [0] 3 5 2 10 2 3 4 2 2" xfId="7383" xr:uid="{00000000-0005-0000-0000-00001B200000}"/>
    <cellStyle name="쉼표 [0] 3 5 2 10 2 3 4 3" xfId="7384" xr:uid="{00000000-0005-0000-0000-00001C200000}"/>
    <cellStyle name="쉼표 [0] 3 5 2 10 2 3 5" xfId="7385" xr:uid="{00000000-0005-0000-0000-00001D200000}"/>
    <cellStyle name="쉼표 [0] 3 5 2 10 2 3 5 2" xfId="7386" xr:uid="{00000000-0005-0000-0000-00001E200000}"/>
    <cellStyle name="쉼표 [0] 3 5 2 10 2 3 6" xfId="7387" xr:uid="{00000000-0005-0000-0000-00001F200000}"/>
    <cellStyle name="쉼표 [0] 3 5 2 10 2 4" xfId="7388" xr:uid="{00000000-0005-0000-0000-000020200000}"/>
    <cellStyle name="쉼표 [0] 3 5 2 10 2 4 2" xfId="7389" xr:uid="{00000000-0005-0000-0000-000021200000}"/>
    <cellStyle name="쉼표 [0] 3 5 2 10 2 4 2 2" xfId="7390" xr:uid="{00000000-0005-0000-0000-000022200000}"/>
    <cellStyle name="쉼표 [0] 3 5 2 10 2 4 2 2 2" xfId="7391" xr:uid="{00000000-0005-0000-0000-000023200000}"/>
    <cellStyle name="쉼표 [0] 3 5 2 10 2 4 2 3" xfId="7392" xr:uid="{00000000-0005-0000-0000-000024200000}"/>
    <cellStyle name="쉼표 [0] 3 5 2 10 2 4 3" xfId="7393" xr:uid="{00000000-0005-0000-0000-000025200000}"/>
    <cellStyle name="쉼표 [0] 3 5 2 10 2 4 3 2" xfId="7394" xr:uid="{00000000-0005-0000-0000-000026200000}"/>
    <cellStyle name="쉼표 [0] 3 5 2 10 2 4 3 2 2" xfId="7395" xr:uid="{00000000-0005-0000-0000-000027200000}"/>
    <cellStyle name="쉼표 [0] 3 5 2 10 2 4 3 3" xfId="7396" xr:uid="{00000000-0005-0000-0000-000028200000}"/>
    <cellStyle name="쉼표 [0] 3 5 2 10 2 4 4" xfId="7397" xr:uid="{00000000-0005-0000-0000-000029200000}"/>
    <cellStyle name="쉼표 [0] 3 5 2 10 2 4 4 2" xfId="7398" xr:uid="{00000000-0005-0000-0000-00002A200000}"/>
    <cellStyle name="쉼표 [0] 3 5 2 10 2 4 4 2 2" xfId="7399" xr:uid="{00000000-0005-0000-0000-00002B200000}"/>
    <cellStyle name="쉼표 [0] 3 5 2 10 2 4 4 3" xfId="7400" xr:uid="{00000000-0005-0000-0000-00002C200000}"/>
    <cellStyle name="쉼표 [0] 3 5 2 10 2 4 5" xfId="7401" xr:uid="{00000000-0005-0000-0000-00002D200000}"/>
    <cellStyle name="쉼표 [0] 3 5 2 10 2 4 5 2" xfId="7402" xr:uid="{00000000-0005-0000-0000-00002E200000}"/>
    <cellStyle name="쉼표 [0] 3 5 2 10 2 4 6" xfId="7403" xr:uid="{00000000-0005-0000-0000-00002F200000}"/>
    <cellStyle name="쉼표 [0] 3 5 2 10 2 5" xfId="7404" xr:uid="{00000000-0005-0000-0000-000030200000}"/>
    <cellStyle name="쉼표 [0] 3 5 2 10 2 5 2" xfId="7405" xr:uid="{00000000-0005-0000-0000-000031200000}"/>
    <cellStyle name="쉼표 [0] 3 5 2 10 2 5 2 2" xfId="7406" xr:uid="{00000000-0005-0000-0000-000032200000}"/>
    <cellStyle name="쉼표 [0] 3 5 2 10 2 5 3" xfId="7407" xr:uid="{00000000-0005-0000-0000-000033200000}"/>
    <cellStyle name="쉼표 [0] 3 5 2 10 2 6" xfId="7408" xr:uid="{00000000-0005-0000-0000-000034200000}"/>
    <cellStyle name="쉼표 [0] 3 5 2 10 2 6 2" xfId="7409" xr:uid="{00000000-0005-0000-0000-000035200000}"/>
    <cellStyle name="쉼표 [0] 3 5 2 10 2 6 2 2" xfId="7410" xr:uid="{00000000-0005-0000-0000-000036200000}"/>
    <cellStyle name="쉼표 [0] 3 5 2 10 2 6 3" xfId="7411" xr:uid="{00000000-0005-0000-0000-000037200000}"/>
    <cellStyle name="쉼표 [0] 3 5 2 10 2 7" xfId="7412" xr:uid="{00000000-0005-0000-0000-000038200000}"/>
    <cellStyle name="쉼표 [0] 3 5 2 10 2 7 2" xfId="7413" xr:uid="{00000000-0005-0000-0000-000039200000}"/>
    <cellStyle name="쉼표 [0] 3 5 2 10 2 7 2 2" xfId="7414" xr:uid="{00000000-0005-0000-0000-00003A200000}"/>
    <cellStyle name="쉼표 [0] 3 5 2 10 2 7 3" xfId="7415" xr:uid="{00000000-0005-0000-0000-00003B200000}"/>
    <cellStyle name="쉼표 [0] 3 5 2 10 2 8" xfId="7416" xr:uid="{00000000-0005-0000-0000-00003C200000}"/>
    <cellStyle name="쉼표 [0] 3 5 2 10 2 8 2" xfId="7417" xr:uid="{00000000-0005-0000-0000-00003D200000}"/>
    <cellStyle name="쉼표 [0] 3 5 2 10 2 9" xfId="7418" xr:uid="{00000000-0005-0000-0000-00003E200000}"/>
    <cellStyle name="쉼표 [0] 3 5 2 10 3" xfId="7419" xr:uid="{00000000-0005-0000-0000-00003F200000}"/>
    <cellStyle name="쉼표 [0] 3 5 2 10 3 2" xfId="7420" xr:uid="{00000000-0005-0000-0000-000040200000}"/>
    <cellStyle name="쉼표 [0] 3 5 2 10 3 2 2" xfId="7421" xr:uid="{00000000-0005-0000-0000-000041200000}"/>
    <cellStyle name="쉼표 [0] 3 5 2 10 3 2 2 2" xfId="7422" xr:uid="{00000000-0005-0000-0000-000042200000}"/>
    <cellStyle name="쉼표 [0] 3 5 2 10 3 2 3" xfId="7423" xr:uid="{00000000-0005-0000-0000-000043200000}"/>
    <cellStyle name="쉼표 [0] 3 5 2 10 3 3" xfId="7424" xr:uid="{00000000-0005-0000-0000-000044200000}"/>
    <cellStyle name="쉼표 [0] 3 5 2 10 3 3 2" xfId="7425" xr:uid="{00000000-0005-0000-0000-000045200000}"/>
    <cellStyle name="쉼표 [0] 3 5 2 10 3 3 2 2" xfId="7426" xr:uid="{00000000-0005-0000-0000-000046200000}"/>
    <cellStyle name="쉼표 [0] 3 5 2 10 3 3 3" xfId="7427" xr:uid="{00000000-0005-0000-0000-000047200000}"/>
    <cellStyle name="쉼표 [0] 3 5 2 10 3 4" xfId="7428" xr:uid="{00000000-0005-0000-0000-000048200000}"/>
    <cellStyle name="쉼표 [0] 3 5 2 10 3 4 2" xfId="7429" xr:uid="{00000000-0005-0000-0000-000049200000}"/>
    <cellStyle name="쉼표 [0] 3 5 2 10 3 4 2 2" xfId="7430" xr:uid="{00000000-0005-0000-0000-00004A200000}"/>
    <cellStyle name="쉼표 [0] 3 5 2 10 3 4 3" xfId="7431" xr:uid="{00000000-0005-0000-0000-00004B200000}"/>
    <cellStyle name="쉼표 [0] 3 5 2 10 3 5" xfId="7432" xr:uid="{00000000-0005-0000-0000-00004C200000}"/>
    <cellStyle name="쉼표 [0] 3 5 2 10 3 5 2" xfId="7433" xr:uid="{00000000-0005-0000-0000-00004D200000}"/>
    <cellStyle name="쉼표 [0] 3 5 2 10 3 6" xfId="7434" xr:uid="{00000000-0005-0000-0000-00004E200000}"/>
    <cellStyle name="쉼표 [0] 3 5 2 10 4" xfId="7435" xr:uid="{00000000-0005-0000-0000-00004F200000}"/>
    <cellStyle name="쉼표 [0] 3 5 2 10 4 2" xfId="7436" xr:uid="{00000000-0005-0000-0000-000050200000}"/>
    <cellStyle name="쉼표 [0] 3 5 2 10 4 2 2" xfId="7437" xr:uid="{00000000-0005-0000-0000-000051200000}"/>
    <cellStyle name="쉼표 [0] 3 5 2 10 4 2 2 2" xfId="7438" xr:uid="{00000000-0005-0000-0000-000052200000}"/>
    <cellStyle name="쉼표 [0] 3 5 2 10 4 2 3" xfId="7439" xr:uid="{00000000-0005-0000-0000-000053200000}"/>
    <cellStyle name="쉼표 [0] 3 5 2 10 4 3" xfId="7440" xr:uid="{00000000-0005-0000-0000-000054200000}"/>
    <cellStyle name="쉼표 [0] 3 5 2 10 4 3 2" xfId="7441" xr:uid="{00000000-0005-0000-0000-000055200000}"/>
    <cellStyle name="쉼표 [0] 3 5 2 10 4 3 2 2" xfId="7442" xr:uid="{00000000-0005-0000-0000-000056200000}"/>
    <cellStyle name="쉼표 [0] 3 5 2 10 4 3 3" xfId="7443" xr:uid="{00000000-0005-0000-0000-000057200000}"/>
    <cellStyle name="쉼표 [0] 3 5 2 10 4 4" xfId="7444" xr:uid="{00000000-0005-0000-0000-000058200000}"/>
    <cellStyle name="쉼표 [0] 3 5 2 10 4 4 2" xfId="7445" xr:uid="{00000000-0005-0000-0000-000059200000}"/>
    <cellStyle name="쉼표 [0] 3 5 2 10 4 4 2 2" xfId="7446" xr:uid="{00000000-0005-0000-0000-00005A200000}"/>
    <cellStyle name="쉼표 [0] 3 5 2 10 4 4 3" xfId="7447" xr:uid="{00000000-0005-0000-0000-00005B200000}"/>
    <cellStyle name="쉼표 [0] 3 5 2 10 4 5" xfId="7448" xr:uid="{00000000-0005-0000-0000-00005C200000}"/>
    <cellStyle name="쉼표 [0] 3 5 2 10 4 5 2" xfId="7449" xr:uid="{00000000-0005-0000-0000-00005D200000}"/>
    <cellStyle name="쉼표 [0] 3 5 2 10 4 6" xfId="7450" xr:uid="{00000000-0005-0000-0000-00005E200000}"/>
    <cellStyle name="쉼표 [0] 3 5 2 10 5" xfId="7451" xr:uid="{00000000-0005-0000-0000-00005F200000}"/>
    <cellStyle name="쉼표 [0] 3 5 2 10 5 2" xfId="7452" xr:uid="{00000000-0005-0000-0000-000060200000}"/>
    <cellStyle name="쉼표 [0] 3 5 2 10 5 2 2" xfId="7453" xr:uid="{00000000-0005-0000-0000-000061200000}"/>
    <cellStyle name="쉼표 [0] 3 5 2 10 5 2 2 2" xfId="7454" xr:uid="{00000000-0005-0000-0000-000062200000}"/>
    <cellStyle name="쉼표 [0] 3 5 2 10 5 2 3" xfId="7455" xr:uid="{00000000-0005-0000-0000-000063200000}"/>
    <cellStyle name="쉼표 [0] 3 5 2 10 5 3" xfId="7456" xr:uid="{00000000-0005-0000-0000-000064200000}"/>
    <cellStyle name="쉼표 [0] 3 5 2 10 5 3 2" xfId="7457" xr:uid="{00000000-0005-0000-0000-000065200000}"/>
    <cellStyle name="쉼표 [0] 3 5 2 10 5 3 2 2" xfId="7458" xr:uid="{00000000-0005-0000-0000-000066200000}"/>
    <cellStyle name="쉼표 [0] 3 5 2 10 5 3 3" xfId="7459" xr:uid="{00000000-0005-0000-0000-000067200000}"/>
    <cellStyle name="쉼표 [0] 3 5 2 10 5 4" xfId="7460" xr:uid="{00000000-0005-0000-0000-000068200000}"/>
    <cellStyle name="쉼표 [0] 3 5 2 10 5 4 2" xfId="7461" xr:uid="{00000000-0005-0000-0000-000069200000}"/>
    <cellStyle name="쉼표 [0] 3 5 2 10 5 4 2 2" xfId="7462" xr:uid="{00000000-0005-0000-0000-00006A200000}"/>
    <cellStyle name="쉼표 [0] 3 5 2 10 5 4 3" xfId="7463" xr:uid="{00000000-0005-0000-0000-00006B200000}"/>
    <cellStyle name="쉼표 [0] 3 5 2 10 5 5" xfId="7464" xr:uid="{00000000-0005-0000-0000-00006C200000}"/>
    <cellStyle name="쉼표 [0] 3 5 2 10 5 5 2" xfId="7465" xr:uid="{00000000-0005-0000-0000-00006D200000}"/>
    <cellStyle name="쉼표 [0] 3 5 2 10 5 6" xfId="7466" xr:uid="{00000000-0005-0000-0000-00006E200000}"/>
    <cellStyle name="쉼표 [0] 3 5 2 10 6" xfId="7467" xr:uid="{00000000-0005-0000-0000-00006F200000}"/>
    <cellStyle name="쉼표 [0] 3 5 2 10 6 2" xfId="7468" xr:uid="{00000000-0005-0000-0000-000070200000}"/>
    <cellStyle name="쉼표 [0] 3 5 2 10 6 2 2" xfId="7469" xr:uid="{00000000-0005-0000-0000-000071200000}"/>
    <cellStyle name="쉼표 [0] 3 5 2 10 6 3" xfId="7470" xr:uid="{00000000-0005-0000-0000-000072200000}"/>
    <cellStyle name="쉼표 [0] 3 5 2 10 7" xfId="7471" xr:uid="{00000000-0005-0000-0000-000073200000}"/>
    <cellStyle name="쉼표 [0] 3 5 2 10 7 2" xfId="7472" xr:uid="{00000000-0005-0000-0000-000074200000}"/>
    <cellStyle name="쉼표 [0] 3 5 2 10 7 2 2" xfId="7473" xr:uid="{00000000-0005-0000-0000-000075200000}"/>
    <cellStyle name="쉼표 [0] 3 5 2 10 7 3" xfId="7474" xr:uid="{00000000-0005-0000-0000-000076200000}"/>
    <cellStyle name="쉼표 [0] 3 5 2 10 8" xfId="7475" xr:uid="{00000000-0005-0000-0000-000077200000}"/>
    <cellStyle name="쉼표 [0] 3 5 2 10 8 2" xfId="7476" xr:uid="{00000000-0005-0000-0000-000078200000}"/>
    <cellStyle name="쉼표 [0] 3 5 2 10 8 2 2" xfId="7477" xr:uid="{00000000-0005-0000-0000-000079200000}"/>
    <cellStyle name="쉼표 [0] 3 5 2 10 8 3" xfId="7478" xr:uid="{00000000-0005-0000-0000-00007A200000}"/>
    <cellStyle name="쉼표 [0] 3 5 2 10 9" xfId="7479" xr:uid="{00000000-0005-0000-0000-00007B200000}"/>
    <cellStyle name="쉼표 [0] 3 5 2 10 9 2" xfId="7480" xr:uid="{00000000-0005-0000-0000-00007C200000}"/>
    <cellStyle name="쉼표 [0] 3 5 2 11" xfId="7481" xr:uid="{00000000-0005-0000-0000-00007D200000}"/>
    <cellStyle name="쉼표 [0] 3 5 2 11 10" xfId="7482" xr:uid="{00000000-0005-0000-0000-00007E200000}"/>
    <cellStyle name="쉼표 [0] 3 5 2 11 2" xfId="7483" xr:uid="{00000000-0005-0000-0000-00007F200000}"/>
    <cellStyle name="쉼표 [0] 3 5 2 11 2 2" xfId="7484" xr:uid="{00000000-0005-0000-0000-000080200000}"/>
    <cellStyle name="쉼표 [0] 3 5 2 11 2 2 2" xfId="7485" xr:uid="{00000000-0005-0000-0000-000081200000}"/>
    <cellStyle name="쉼표 [0] 3 5 2 11 2 2 2 2" xfId="7486" xr:uid="{00000000-0005-0000-0000-000082200000}"/>
    <cellStyle name="쉼표 [0] 3 5 2 11 2 2 2 2 2" xfId="7487" xr:uid="{00000000-0005-0000-0000-000083200000}"/>
    <cellStyle name="쉼표 [0] 3 5 2 11 2 2 2 3" xfId="7488" xr:uid="{00000000-0005-0000-0000-000084200000}"/>
    <cellStyle name="쉼표 [0] 3 5 2 11 2 2 3" xfId="7489" xr:uid="{00000000-0005-0000-0000-000085200000}"/>
    <cellStyle name="쉼표 [0] 3 5 2 11 2 2 3 2" xfId="7490" xr:uid="{00000000-0005-0000-0000-000086200000}"/>
    <cellStyle name="쉼표 [0] 3 5 2 11 2 2 3 2 2" xfId="7491" xr:uid="{00000000-0005-0000-0000-000087200000}"/>
    <cellStyle name="쉼표 [0] 3 5 2 11 2 2 3 3" xfId="7492" xr:uid="{00000000-0005-0000-0000-000088200000}"/>
    <cellStyle name="쉼표 [0] 3 5 2 11 2 2 4" xfId="7493" xr:uid="{00000000-0005-0000-0000-000089200000}"/>
    <cellStyle name="쉼표 [0] 3 5 2 11 2 2 4 2" xfId="7494" xr:uid="{00000000-0005-0000-0000-00008A200000}"/>
    <cellStyle name="쉼표 [0] 3 5 2 11 2 2 4 2 2" xfId="7495" xr:uid="{00000000-0005-0000-0000-00008B200000}"/>
    <cellStyle name="쉼표 [0] 3 5 2 11 2 2 4 3" xfId="7496" xr:uid="{00000000-0005-0000-0000-00008C200000}"/>
    <cellStyle name="쉼표 [0] 3 5 2 11 2 2 5" xfId="7497" xr:uid="{00000000-0005-0000-0000-00008D200000}"/>
    <cellStyle name="쉼표 [0] 3 5 2 11 2 2 5 2" xfId="7498" xr:uid="{00000000-0005-0000-0000-00008E200000}"/>
    <cellStyle name="쉼표 [0] 3 5 2 11 2 2 6" xfId="7499" xr:uid="{00000000-0005-0000-0000-00008F200000}"/>
    <cellStyle name="쉼표 [0] 3 5 2 11 2 3" xfId="7500" xr:uid="{00000000-0005-0000-0000-000090200000}"/>
    <cellStyle name="쉼표 [0] 3 5 2 11 2 3 2" xfId="7501" xr:uid="{00000000-0005-0000-0000-000091200000}"/>
    <cellStyle name="쉼표 [0] 3 5 2 11 2 3 2 2" xfId="7502" xr:uid="{00000000-0005-0000-0000-000092200000}"/>
    <cellStyle name="쉼표 [0] 3 5 2 11 2 3 2 2 2" xfId="7503" xr:uid="{00000000-0005-0000-0000-000093200000}"/>
    <cellStyle name="쉼표 [0] 3 5 2 11 2 3 2 3" xfId="7504" xr:uid="{00000000-0005-0000-0000-000094200000}"/>
    <cellStyle name="쉼표 [0] 3 5 2 11 2 3 3" xfId="7505" xr:uid="{00000000-0005-0000-0000-000095200000}"/>
    <cellStyle name="쉼표 [0] 3 5 2 11 2 3 3 2" xfId="7506" xr:uid="{00000000-0005-0000-0000-000096200000}"/>
    <cellStyle name="쉼표 [0] 3 5 2 11 2 3 3 2 2" xfId="7507" xr:uid="{00000000-0005-0000-0000-000097200000}"/>
    <cellStyle name="쉼표 [0] 3 5 2 11 2 3 3 3" xfId="7508" xr:uid="{00000000-0005-0000-0000-000098200000}"/>
    <cellStyle name="쉼표 [0] 3 5 2 11 2 3 4" xfId="7509" xr:uid="{00000000-0005-0000-0000-000099200000}"/>
    <cellStyle name="쉼표 [0] 3 5 2 11 2 3 4 2" xfId="7510" xr:uid="{00000000-0005-0000-0000-00009A200000}"/>
    <cellStyle name="쉼표 [0] 3 5 2 11 2 3 4 2 2" xfId="7511" xr:uid="{00000000-0005-0000-0000-00009B200000}"/>
    <cellStyle name="쉼표 [0] 3 5 2 11 2 3 4 3" xfId="7512" xr:uid="{00000000-0005-0000-0000-00009C200000}"/>
    <cellStyle name="쉼표 [0] 3 5 2 11 2 3 5" xfId="7513" xr:uid="{00000000-0005-0000-0000-00009D200000}"/>
    <cellStyle name="쉼표 [0] 3 5 2 11 2 3 5 2" xfId="7514" xr:uid="{00000000-0005-0000-0000-00009E200000}"/>
    <cellStyle name="쉼표 [0] 3 5 2 11 2 3 6" xfId="7515" xr:uid="{00000000-0005-0000-0000-00009F200000}"/>
    <cellStyle name="쉼표 [0] 3 5 2 11 2 4" xfId="7516" xr:uid="{00000000-0005-0000-0000-0000A0200000}"/>
    <cellStyle name="쉼표 [0] 3 5 2 11 2 4 2" xfId="7517" xr:uid="{00000000-0005-0000-0000-0000A1200000}"/>
    <cellStyle name="쉼표 [0] 3 5 2 11 2 4 2 2" xfId="7518" xr:uid="{00000000-0005-0000-0000-0000A2200000}"/>
    <cellStyle name="쉼표 [0] 3 5 2 11 2 4 2 2 2" xfId="7519" xr:uid="{00000000-0005-0000-0000-0000A3200000}"/>
    <cellStyle name="쉼표 [0] 3 5 2 11 2 4 2 3" xfId="7520" xr:uid="{00000000-0005-0000-0000-0000A4200000}"/>
    <cellStyle name="쉼표 [0] 3 5 2 11 2 4 3" xfId="7521" xr:uid="{00000000-0005-0000-0000-0000A5200000}"/>
    <cellStyle name="쉼표 [0] 3 5 2 11 2 4 3 2" xfId="7522" xr:uid="{00000000-0005-0000-0000-0000A6200000}"/>
    <cellStyle name="쉼표 [0] 3 5 2 11 2 4 3 2 2" xfId="7523" xr:uid="{00000000-0005-0000-0000-0000A7200000}"/>
    <cellStyle name="쉼표 [0] 3 5 2 11 2 4 3 3" xfId="7524" xr:uid="{00000000-0005-0000-0000-0000A8200000}"/>
    <cellStyle name="쉼표 [0] 3 5 2 11 2 4 4" xfId="7525" xr:uid="{00000000-0005-0000-0000-0000A9200000}"/>
    <cellStyle name="쉼표 [0] 3 5 2 11 2 4 4 2" xfId="7526" xr:uid="{00000000-0005-0000-0000-0000AA200000}"/>
    <cellStyle name="쉼표 [0] 3 5 2 11 2 4 4 2 2" xfId="7527" xr:uid="{00000000-0005-0000-0000-0000AB200000}"/>
    <cellStyle name="쉼표 [0] 3 5 2 11 2 4 4 3" xfId="7528" xr:uid="{00000000-0005-0000-0000-0000AC200000}"/>
    <cellStyle name="쉼표 [0] 3 5 2 11 2 4 5" xfId="7529" xr:uid="{00000000-0005-0000-0000-0000AD200000}"/>
    <cellStyle name="쉼표 [0] 3 5 2 11 2 4 5 2" xfId="7530" xr:uid="{00000000-0005-0000-0000-0000AE200000}"/>
    <cellStyle name="쉼표 [0] 3 5 2 11 2 4 6" xfId="7531" xr:uid="{00000000-0005-0000-0000-0000AF200000}"/>
    <cellStyle name="쉼표 [0] 3 5 2 11 2 5" xfId="7532" xr:uid="{00000000-0005-0000-0000-0000B0200000}"/>
    <cellStyle name="쉼표 [0] 3 5 2 11 2 5 2" xfId="7533" xr:uid="{00000000-0005-0000-0000-0000B1200000}"/>
    <cellStyle name="쉼표 [0] 3 5 2 11 2 5 2 2" xfId="7534" xr:uid="{00000000-0005-0000-0000-0000B2200000}"/>
    <cellStyle name="쉼표 [0] 3 5 2 11 2 5 3" xfId="7535" xr:uid="{00000000-0005-0000-0000-0000B3200000}"/>
    <cellStyle name="쉼표 [0] 3 5 2 11 2 6" xfId="7536" xr:uid="{00000000-0005-0000-0000-0000B4200000}"/>
    <cellStyle name="쉼표 [0] 3 5 2 11 2 6 2" xfId="7537" xr:uid="{00000000-0005-0000-0000-0000B5200000}"/>
    <cellStyle name="쉼표 [0] 3 5 2 11 2 6 2 2" xfId="7538" xr:uid="{00000000-0005-0000-0000-0000B6200000}"/>
    <cellStyle name="쉼표 [0] 3 5 2 11 2 6 3" xfId="7539" xr:uid="{00000000-0005-0000-0000-0000B7200000}"/>
    <cellStyle name="쉼표 [0] 3 5 2 11 2 7" xfId="7540" xr:uid="{00000000-0005-0000-0000-0000B8200000}"/>
    <cellStyle name="쉼표 [0] 3 5 2 11 2 7 2" xfId="7541" xr:uid="{00000000-0005-0000-0000-0000B9200000}"/>
    <cellStyle name="쉼표 [0] 3 5 2 11 2 7 2 2" xfId="7542" xr:uid="{00000000-0005-0000-0000-0000BA200000}"/>
    <cellStyle name="쉼표 [0] 3 5 2 11 2 7 3" xfId="7543" xr:uid="{00000000-0005-0000-0000-0000BB200000}"/>
    <cellStyle name="쉼표 [0] 3 5 2 11 2 8" xfId="7544" xr:uid="{00000000-0005-0000-0000-0000BC200000}"/>
    <cellStyle name="쉼표 [0] 3 5 2 11 2 8 2" xfId="7545" xr:uid="{00000000-0005-0000-0000-0000BD200000}"/>
    <cellStyle name="쉼표 [0] 3 5 2 11 2 9" xfId="7546" xr:uid="{00000000-0005-0000-0000-0000BE200000}"/>
    <cellStyle name="쉼표 [0] 3 5 2 11 3" xfId="7547" xr:uid="{00000000-0005-0000-0000-0000BF200000}"/>
    <cellStyle name="쉼표 [0] 3 5 2 11 3 2" xfId="7548" xr:uid="{00000000-0005-0000-0000-0000C0200000}"/>
    <cellStyle name="쉼표 [0] 3 5 2 11 3 2 2" xfId="7549" xr:uid="{00000000-0005-0000-0000-0000C1200000}"/>
    <cellStyle name="쉼표 [0] 3 5 2 11 3 2 2 2" xfId="7550" xr:uid="{00000000-0005-0000-0000-0000C2200000}"/>
    <cellStyle name="쉼표 [0] 3 5 2 11 3 2 3" xfId="7551" xr:uid="{00000000-0005-0000-0000-0000C3200000}"/>
    <cellStyle name="쉼표 [0] 3 5 2 11 3 3" xfId="7552" xr:uid="{00000000-0005-0000-0000-0000C4200000}"/>
    <cellStyle name="쉼표 [0] 3 5 2 11 3 3 2" xfId="7553" xr:uid="{00000000-0005-0000-0000-0000C5200000}"/>
    <cellStyle name="쉼표 [0] 3 5 2 11 3 3 2 2" xfId="7554" xr:uid="{00000000-0005-0000-0000-0000C6200000}"/>
    <cellStyle name="쉼표 [0] 3 5 2 11 3 3 3" xfId="7555" xr:uid="{00000000-0005-0000-0000-0000C7200000}"/>
    <cellStyle name="쉼표 [0] 3 5 2 11 3 4" xfId="7556" xr:uid="{00000000-0005-0000-0000-0000C8200000}"/>
    <cellStyle name="쉼표 [0] 3 5 2 11 3 4 2" xfId="7557" xr:uid="{00000000-0005-0000-0000-0000C9200000}"/>
    <cellStyle name="쉼표 [0] 3 5 2 11 3 4 2 2" xfId="7558" xr:uid="{00000000-0005-0000-0000-0000CA200000}"/>
    <cellStyle name="쉼표 [0] 3 5 2 11 3 4 3" xfId="7559" xr:uid="{00000000-0005-0000-0000-0000CB200000}"/>
    <cellStyle name="쉼표 [0] 3 5 2 11 3 5" xfId="7560" xr:uid="{00000000-0005-0000-0000-0000CC200000}"/>
    <cellStyle name="쉼표 [0] 3 5 2 11 3 5 2" xfId="7561" xr:uid="{00000000-0005-0000-0000-0000CD200000}"/>
    <cellStyle name="쉼표 [0] 3 5 2 11 3 6" xfId="7562" xr:uid="{00000000-0005-0000-0000-0000CE200000}"/>
    <cellStyle name="쉼표 [0] 3 5 2 11 4" xfId="7563" xr:uid="{00000000-0005-0000-0000-0000CF200000}"/>
    <cellStyle name="쉼표 [0] 3 5 2 11 4 2" xfId="7564" xr:uid="{00000000-0005-0000-0000-0000D0200000}"/>
    <cellStyle name="쉼표 [0] 3 5 2 11 4 2 2" xfId="7565" xr:uid="{00000000-0005-0000-0000-0000D1200000}"/>
    <cellStyle name="쉼표 [0] 3 5 2 11 4 2 2 2" xfId="7566" xr:uid="{00000000-0005-0000-0000-0000D2200000}"/>
    <cellStyle name="쉼표 [0] 3 5 2 11 4 2 3" xfId="7567" xr:uid="{00000000-0005-0000-0000-0000D3200000}"/>
    <cellStyle name="쉼표 [0] 3 5 2 11 4 3" xfId="7568" xr:uid="{00000000-0005-0000-0000-0000D4200000}"/>
    <cellStyle name="쉼표 [0] 3 5 2 11 4 3 2" xfId="7569" xr:uid="{00000000-0005-0000-0000-0000D5200000}"/>
    <cellStyle name="쉼표 [0] 3 5 2 11 4 3 2 2" xfId="7570" xr:uid="{00000000-0005-0000-0000-0000D6200000}"/>
    <cellStyle name="쉼표 [0] 3 5 2 11 4 3 3" xfId="7571" xr:uid="{00000000-0005-0000-0000-0000D7200000}"/>
    <cellStyle name="쉼표 [0] 3 5 2 11 4 4" xfId="7572" xr:uid="{00000000-0005-0000-0000-0000D8200000}"/>
    <cellStyle name="쉼표 [0] 3 5 2 11 4 4 2" xfId="7573" xr:uid="{00000000-0005-0000-0000-0000D9200000}"/>
    <cellStyle name="쉼표 [0] 3 5 2 11 4 4 2 2" xfId="7574" xr:uid="{00000000-0005-0000-0000-0000DA200000}"/>
    <cellStyle name="쉼표 [0] 3 5 2 11 4 4 3" xfId="7575" xr:uid="{00000000-0005-0000-0000-0000DB200000}"/>
    <cellStyle name="쉼표 [0] 3 5 2 11 4 5" xfId="7576" xr:uid="{00000000-0005-0000-0000-0000DC200000}"/>
    <cellStyle name="쉼표 [0] 3 5 2 11 4 5 2" xfId="7577" xr:uid="{00000000-0005-0000-0000-0000DD200000}"/>
    <cellStyle name="쉼표 [0] 3 5 2 11 4 6" xfId="7578" xr:uid="{00000000-0005-0000-0000-0000DE200000}"/>
    <cellStyle name="쉼표 [0] 3 5 2 11 5" xfId="7579" xr:uid="{00000000-0005-0000-0000-0000DF200000}"/>
    <cellStyle name="쉼표 [0] 3 5 2 11 5 2" xfId="7580" xr:uid="{00000000-0005-0000-0000-0000E0200000}"/>
    <cellStyle name="쉼표 [0] 3 5 2 11 5 2 2" xfId="7581" xr:uid="{00000000-0005-0000-0000-0000E1200000}"/>
    <cellStyle name="쉼표 [0] 3 5 2 11 5 2 2 2" xfId="7582" xr:uid="{00000000-0005-0000-0000-0000E2200000}"/>
    <cellStyle name="쉼표 [0] 3 5 2 11 5 2 3" xfId="7583" xr:uid="{00000000-0005-0000-0000-0000E3200000}"/>
    <cellStyle name="쉼표 [0] 3 5 2 11 5 3" xfId="7584" xr:uid="{00000000-0005-0000-0000-0000E4200000}"/>
    <cellStyle name="쉼표 [0] 3 5 2 11 5 3 2" xfId="7585" xr:uid="{00000000-0005-0000-0000-0000E5200000}"/>
    <cellStyle name="쉼표 [0] 3 5 2 11 5 3 2 2" xfId="7586" xr:uid="{00000000-0005-0000-0000-0000E6200000}"/>
    <cellStyle name="쉼표 [0] 3 5 2 11 5 3 3" xfId="7587" xr:uid="{00000000-0005-0000-0000-0000E7200000}"/>
    <cellStyle name="쉼표 [0] 3 5 2 11 5 4" xfId="7588" xr:uid="{00000000-0005-0000-0000-0000E8200000}"/>
    <cellStyle name="쉼표 [0] 3 5 2 11 5 4 2" xfId="7589" xr:uid="{00000000-0005-0000-0000-0000E9200000}"/>
    <cellStyle name="쉼표 [0] 3 5 2 11 5 4 2 2" xfId="7590" xr:uid="{00000000-0005-0000-0000-0000EA200000}"/>
    <cellStyle name="쉼표 [0] 3 5 2 11 5 4 3" xfId="7591" xr:uid="{00000000-0005-0000-0000-0000EB200000}"/>
    <cellStyle name="쉼표 [0] 3 5 2 11 5 5" xfId="7592" xr:uid="{00000000-0005-0000-0000-0000EC200000}"/>
    <cellStyle name="쉼표 [0] 3 5 2 11 5 5 2" xfId="7593" xr:uid="{00000000-0005-0000-0000-0000ED200000}"/>
    <cellStyle name="쉼표 [0] 3 5 2 11 5 6" xfId="7594" xr:uid="{00000000-0005-0000-0000-0000EE200000}"/>
    <cellStyle name="쉼표 [0] 3 5 2 11 6" xfId="7595" xr:uid="{00000000-0005-0000-0000-0000EF200000}"/>
    <cellStyle name="쉼표 [0] 3 5 2 11 6 2" xfId="7596" xr:uid="{00000000-0005-0000-0000-0000F0200000}"/>
    <cellStyle name="쉼표 [0] 3 5 2 11 6 2 2" xfId="7597" xr:uid="{00000000-0005-0000-0000-0000F1200000}"/>
    <cellStyle name="쉼표 [0] 3 5 2 11 6 3" xfId="7598" xr:uid="{00000000-0005-0000-0000-0000F2200000}"/>
    <cellStyle name="쉼표 [0] 3 5 2 11 7" xfId="7599" xr:uid="{00000000-0005-0000-0000-0000F3200000}"/>
    <cellStyle name="쉼표 [0] 3 5 2 11 7 2" xfId="7600" xr:uid="{00000000-0005-0000-0000-0000F4200000}"/>
    <cellStyle name="쉼표 [0] 3 5 2 11 7 2 2" xfId="7601" xr:uid="{00000000-0005-0000-0000-0000F5200000}"/>
    <cellStyle name="쉼표 [0] 3 5 2 11 7 3" xfId="7602" xr:uid="{00000000-0005-0000-0000-0000F6200000}"/>
    <cellStyle name="쉼표 [0] 3 5 2 11 8" xfId="7603" xr:uid="{00000000-0005-0000-0000-0000F7200000}"/>
    <cellStyle name="쉼표 [0] 3 5 2 11 8 2" xfId="7604" xr:uid="{00000000-0005-0000-0000-0000F8200000}"/>
    <cellStyle name="쉼표 [0] 3 5 2 11 8 2 2" xfId="7605" xr:uid="{00000000-0005-0000-0000-0000F9200000}"/>
    <cellStyle name="쉼표 [0] 3 5 2 11 8 3" xfId="7606" xr:uid="{00000000-0005-0000-0000-0000FA200000}"/>
    <cellStyle name="쉼표 [0] 3 5 2 11 9" xfId="7607" xr:uid="{00000000-0005-0000-0000-0000FB200000}"/>
    <cellStyle name="쉼표 [0] 3 5 2 11 9 2" xfId="7608" xr:uid="{00000000-0005-0000-0000-0000FC200000}"/>
    <cellStyle name="쉼표 [0] 3 5 2 12" xfId="7609" xr:uid="{00000000-0005-0000-0000-0000FD200000}"/>
    <cellStyle name="쉼표 [0] 3 5 2 12 10" xfId="7610" xr:uid="{00000000-0005-0000-0000-0000FE200000}"/>
    <cellStyle name="쉼표 [0] 3 5 2 12 2" xfId="7611" xr:uid="{00000000-0005-0000-0000-0000FF200000}"/>
    <cellStyle name="쉼표 [0] 3 5 2 12 2 2" xfId="7612" xr:uid="{00000000-0005-0000-0000-000000210000}"/>
    <cellStyle name="쉼표 [0] 3 5 2 12 2 2 2" xfId="7613" xr:uid="{00000000-0005-0000-0000-000001210000}"/>
    <cellStyle name="쉼표 [0] 3 5 2 12 2 2 2 2" xfId="7614" xr:uid="{00000000-0005-0000-0000-000002210000}"/>
    <cellStyle name="쉼표 [0] 3 5 2 12 2 2 2 2 2" xfId="7615" xr:uid="{00000000-0005-0000-0000-000003210000}"/>
    <cellStyle name="쉼표 [0] 3 5 2 12 2 2 2 3" xfId="7616" xr:uid="{00000000-0005-0000-0000-000004210000}"/>
    <cellStyle name="쉼표 [0] 3 5 2 12 2 2 3" xfId="7617" xr:uid="{00000000-0005-0000-0000-000005210000}"/>
    <cellStyle name="쉼표 [0] 3 5 2 12 2 2 3 2" xfId="7618" xr:uid="{00000000-0005-0000-0000-000006210000}"/>
    <cellStyle name="쉼표 [0] 3 5 2 12 2 2 3 2 2" xfId="7619" xr:uid="{00000000-0005-0000-0000-000007210000}"/>
    <cellStyle name="쉼표 [0] 3 5 2 12 2 2 3 3" xfId="7620" xr:uid="{00000000-0005-0000-0000-000008210000}"/>
    <cellStyle name="쉼표 [0] 3 5 2 12 2 2 4" xfId="7621" xr:uid="{00000000-0005-0000-0000-000009210000}"/>
    <cellStyle name="쉼표 [0] 3 5 2 12 2 2 4 2" xfId="7622" xr:uid="{00000000-0005-0000-0000-00000A210000}"/>
    <cellStyle name="쉼표 [0] 3 5 2 12 2 2 4 2 2" xfId="7623" xr:uid="{00000000-0005-0000-0000-00000B210000}"/>
    <cellStyle name="쉼표 [0] 3 5 2 12 2 2 4 3" xfId="7624" xr:uid="{00000000-0005-0000-0000-00000C210000}"/>
    <cellStyle name="쉼표 [0] 3 5 2 12 2 2 5" xfId="7625" xr:uid="{00000000-0005-0000-0000-00000D210000}"/>
    <cellStyle name="쉼표 [0] 3 5 2 12 2 2 5 2" xfId="7626" xr:uid="{00000000-0005-0000-0000-00000E210000}"/>
    <cellStyle name="쉼표 [0] 3 5 2 12 2 2 6" xfId="7627" xr:uid="{00000000-0005-0000-0000-00000F210000}"/>
    <cellStyle name="쉼표 [0] 3 5 2 12 2 3" xfId="7628" xr:uid="{00000000-0005-0000-0000-000010210000}"/>
    <cellStyle name="쉼표 [0] 3 5 2 12 2 3 2" xfId="7629" xr:uid="{00000000-0005-0000-0000-000011210000}"/>
    <cellStyle name="쉼표 [0] 3 5 2 12 2 3 2 2" xfId="7630" xr:uid="{00000000-0005-0000-0000-000012210000}"/>
    <cellStyle name="쉼표 [0] 3 5 2 12 2 3 2 2 2" xfId="7631" xr:uid="{00000000-0005-0000-0000-000013210000}"/>
    <cellStyle name="쉼표 [0] 3 5 2 12 2 3 2 3" xfId="7632" xr:uid="{00000000-0005-0000-0000-000014210000}"/>
    <cellStyle name="쉼표 [0] 3 5 2 12 2 3 3" xfId="7633" xr:uid="{00000000-0005-0000-0000-000015210000}"/>
    <cellStyle name="쉼표 [0] 3 5 2 12 2 3 3 2" xfId="7634" xr:uid="{00000000-0005-0000-0000-000016210000}"/>
    <cellStyle name="쉼표 [0] 3 5 2 12 2 3 3 2 2" xfId="7635" xr:uid="{00000000-0005-0000-0000-000017210000}"/>
    <cellStyle name="쉼표 [0] 3 5 2 12 2 3 3 3" xfId="7636" xr:uid="{00000000-0005-0000-0000-000018210000}"/>
    <cellStyle name="쉼표 [0] 3 5 2 12 2 3 4" xfId="7637" xr:uid="{00000000-0005-0000-0000-000019210000}"/>
    <cellStyle name="쉼표 [0] 3 5 2 12 2 3 4 2" xfId="7638" xr:uid="{00000000-0005-0000-0000-00001A210000}"/>
    <cellStyle name="쉼표 [0] 3 5 2 12 2 3 4 2 2" xfId="7639" xr:uid="{00000000-0005-0000-0000-00001B210000}"/>
    <cellStyle name="쉼표 [0] 3 5 2 12 2 3 4 3" xfId="7640" xr:uid="{00000000-0005-0000-0000-00001C210000}"/>
    <cellStyle name="쉼표 [0] 3 5 2 12 2 3 5" xfId="7641" xr:uid="{00000000-0005-0000-0000-00001D210000}"/>
    <cellStyle name="쉼표 [0] 3 5 2 12 2 3 5 2" xfId="7642" xr:uid="{00000000-0005-0000-0000-00001E210000}"/>
    <cellStyle name="쉼표 [0] 3 5 2 12 2 3 6" xfId="7643" xr:uid="{00000000-0005-0000-0000-00001F210000}"/>
    <cellStyle name="쉼표 [0] 3 5 2 12 2 4" xfId="7644" xr:uid="{00000000-0005-0000-0000-000020210000}"/>
    <cellStyle name="쉼표 [0] 3 5 2 12 2 4 2" xfId="7645" xr:uid="{00000000-0005-0000-0000-000021210000}"/>
    <cellStyle name="쉼표 [0] 3 5 2 12 2 4 2 2" xfId="7646" xr:uid="{00000000-0005-0000-0000-000022210000}"/>
    <cellStyle name="쉼표 [0] 3 5 2 12 2 4 2 2 2" xfId="7647" xr:uid="{00000000-0005-0000-0000-000023210000}"/>
    <cellStyle name="쉼표 [0] 3 5 2 12 2 4 2 3" xfId="7648" xr:uid="{00000000-0005-0000-0000-000024210000}"/>
    <cellStyle name="쉼표 [0] 3 5 2 12 2 4 3" xfId="7649" xr:uid="{00000000-0005-0000-0000-000025210000}"/>
    <cellStyle name="쉼표 [0] 3 5 2 12 2 4 3 2" xfId="7650" xr:uid="{00000000-0005-0000-0000-000026210000}"/>
    <cellStyle name="쉼표 [0] 3 5 2 12 2 4 3 2 2" xfId="7651" xr:uid="{00000000-0005-0000-0000-000027210000}"/>
    <cellStyle name="쉼표 [0] 3 5 2 12 2 4 3 3" xfId="7652" xr:uid="{00000000-0005-0000-0000-000028210000}"/>
    <cellStyle name="쉼표 [0] 3 5 2 12 2 4 4" xfId="7653" xr:uid="{00000000-0005-0000-0000-000029210000}"/>
    <cellStyle name="쉼표 [0] 3 5 2 12 2 4 4 2" xfId="7654" xr:uid="{00000000-0005-0000-0000-00002A210000}"/>
    <cellStyle name="쉼표 [0] 3 5 2 12 2 4 4 2 2" xfId="7655" xr:uid="{00000000-0005-0000-0000-00002B210000}"/>
    <cellStyle name="쉼표 [0] 3 5 2 12 2 4 4 3" xfId="7656" xr:uid="{00000000-0005-0000-0000-00002C210000}"/>
    <cellStyle name="쉼표 [0] 3 5 2 12 2 4 5" xfId="7657" xr:uid="{00000000-0005-0000-0000-00002D210000}"/>
    <cellStyle name="쉼표 [0] 3 5 2 12 2 4 5 2" xfId="7658" xr:uid="{00000000-0005-0000-0000-00002E210000}"/>
    <cellStyle name="쉼표 [0] 3 5 2 12 2 4 6" xfId="7659" xr:uid="{00000000-0005-0000-0000-00002F210000}"/>
    <cellStyle name="쉼표 [0] 3 5 2 12 2 5" xfId="7660" xr:uid="{00000000-0005-0000-0000-000030210000}"/>
    <cellStyle name="쉼표 [0] 3 5 2 12 2 5 2" xfId="7661" xr:uid="{00000000-0005-0000-0000-000031210000}"/>
    <cellStyle name="쉼표 [0] 3 5 2 12 2 5 2 2" xfId="7662" xr:uid="{00000000-0005-0000-0000-000032210000}"/>
    <cellStyle name="쉼표 [0] 3 5 2 12 2 5 3" xfId="7663" xr:uid="{00000000-0005-0000-0000-000033210000}"/>
    <cellStyle name="쉼표 [0] 3 5 2 12 2 6" xfId="7664" xr:uid="{00000000-0005-0000-0000-000034210000}"/>
    <cellStyle name="쉼표 [0] 3 5 2 12 2 6 2" xfId="7665" xr:uid="{00000000-0005-0000-0000-000035210000}"/>
    <cellStyle name="쉼표 [0] 3 5 2 12 2 6 2 2" xfId="7666" xr:uid="{00000000-0005-0000-0000-000036210000}"/>
    <cellStyle name="쉼표 [0] 3 5 2 12 2 6 3" xfId="7667" xr:uid="{00000000-0005-0000-0000-000037210000}"/>
    <cellStyle name="쉼표 [0] 3 5 2 12 2 7" xfId="7668" xr:uid="{00000000-0005-0000-0000-000038210000}"/>
    <cellStyle name="쉼표 [0] 3 5 2 12 2 7 2" xfId="7669" xr:uid="{00000000-0005-0000-0000-000039210000}"/>
    <cellStyle name="쉼표 [0] 3 5 2 12 2 7 2 2" xfId="7670" xr:uid="{00000000-0005-0000-0000-00003A210000}"/>
    <cellStyle name="쉼표 [0] 3 5 2 12 2 7 3" xfId="7671" xr:uid="{00000000-0005-0000-0000-00003B210000}"/>
    <cellStyle name="쉼표 [0] 3 5 2 12 2 8" xfId="7672" xr:uid="{00000000-0005-0000-0000-00003C210000}"/>
    <cellStyle name="쉼표 [0] 3 5 2 12 2 8 2" xfId="7673" xr:uid="{00000000-0005-0000-0000-00003D210000}"/>
    <cellStyle name="쉼표 [0] 3 5 2 12 2 9" xfId="7674" xr:uid="{00000000-0005-0000-0000-00003E210000}"/>
    <cellStyle name="쉼표 [0] 3 5 2 12 3" xfId="7675" xr:uid="{00000000-0005-0000-0000-00003F210000}"/>
    <cellStyle name="쉼표 [0] 3 5 2 12 3 2" xfId="7676" xr:uid="{00000000-0005-0000-0000-000040210000}"/>
    <cellStyle name="쉼표 [0] 3 5 2 12 3 2 2" xfId="7677" xr:uid="{00000000-0005-0000-0000-000041210000}"/>
    <cellStyle name="쉼표 [0] 3 5 2 12 3 2 2 2" xfId="7678" xr:uid="{00000000-0005-0000-0000-000042210000}"/>
    <cellStyle name="쉼표 [0] 3 5 2 12 3 2 3" xfId="7679" xr:uid="{00000000-0005-0000-0000-000043210000}"/>
    <cellStyle name="쉼표 [0] 3 5 2 12 3 3" xfId="7680" xr:uid="{00000000-0005-0000-0000-000044210000}"/>
    <cellStyle name="쉼표 [0] 3 5 2 12 3 3 2" xfId="7681" xr:uid="{00000000-0005-0000-0000-000045210000}"/>
    <cellStyle name="쉼표 [0] 3 5 2 12 3 3 2 2" xfId="7682" xr:uid="{00000000-0005-0000-0000-000046210000}"/>
    <cellStyle name="쉼표 [0] 3 5 2 12 3 3 3" xfId="7683" xr:uid="{00000000-0005-0000-0000-000047210000}"/>
    <cellStyle name="쉼표 [0] 3 5 2 12 3 4" xfId="7684" xr:uid="{00000000-0005-0000-0000-000048210000}"/>
    <cellStyle name="쉼표 [0] 3 5 2 12 3 4 2" xfId="7685" xr:uid="{00000000-0005-0000-0000-000049210000}"/>
    <cellStyle name="쉼표 [0] 3 5 2 12 3 4 2 2" xfId="7686" xr:uid="{00000000-0005-0000-0000-00004A210000}"/>
    <cellStyle name="쉼표 [0] 3 5 2 12 3 4 3" xfId="7687" xr:uid="{00000000-0005-0000-0000-00004B210000}"/>
    <cellStyle name="쉼표 [0] 3 5 2 12 3 5" xfId="7688" xr:uid="{00000000-0005-0000-0000-00004C210000}"/>
    <cellStyle name="쉼표 [0] 3 5 2 12 3 5 2" xfId="7689" xr:uid="{00000000-0005-0000-0000-00004D210000}"/>
    <cellStyle name="쉼표 [0] 3 5 2 12 3 6" xfId="7690" xr:uid="{00000000-0005-0000-0000-00004E210000}"/>
    <cellStyle name="쉼표 [0] 3 5 2 12 4" xfId="7691" xr:uid="{00000000-0005-0000-0000-00004F210000}"/>
    <cellStyle name="쉼표 [0] 3 5 2 12 4 2" xfId="7692" xr:uid="{00000000-0005-0000-0000-000050210000}"/>
    <cellStyle name="쉼표 [0] 3 5 2 12 4 2 2" xfId="7693" xr:uid="{00000000-0005-0000-0000-000051210000}"/>
    <cellStyle name="쉼표 [0] 3 5 2 12 4 2 2 2" xfId="7694" xr:uid="{00000000-0005-0000-0000-000052210000}"/>
    <cellStyle name="쉼표 [0] 3 5 2 12 4 2 3" xfId="7695" xr:uid="{00000000-0005-0000-0000-000053210000}"/>
    <cellStyle name="쉼표 [0] 3 5 2 12 4 3" xfId="7696" xr:uid="{00000000-0005-0000-0000-000054210000}"/>
    <cellStyle name="쉼표 [0] 3 5 2 12 4 3 2" xfId="7697" xr:uid="{00000000-0005-0000-0000-000055210000}"/>
    <cellStyle name="쉼표 [0] 3 5 2 12 4 3 2 2" xfId="7698" xr:uid="{00000000-0005-0000-0000-000056210000}"/>
    <cellStyle name="쉼표 [0] 3 5 2 12 4 3 3" xfId="7699" xr:uid="{00000000-0005-0000-0000-000057210000}"/>
    <cellStyle name="쉼표 [0] 3 5 2 12 4 4" xfId="7700" xr:uid="{00000000-0005-0000-0000-000058210000}"/>
    <cellStyle name="쉼표 [0] 3 5 2 12 4 4 2" xfId="7701" xr:uid="{00000000-0005-0000-0000-000059210000}"/>
    <cellStyle name="쉼표 [0] 3 5 2 12 4 4 2 2" xfId="7702" xr:uid="{00000000-0005-0000-0000-00005A210000}"/>
    <cellStyle name="쉼표 [0] 3 5 2 12 4 4 3" xfId="7703" xr:uid="{00000000-0005-0000-0000-00005B210000}"/>
    <cellStyle name="쉼표 [0] 3 5 2 12 4 5" xfId="7704" xr:uid="{00000000-0005-0000-0000-00005C210000}"/>
    <cellStyle name="쉼표 [0] 3 5 2 12 4 5 2" xfId="7705" xr:uid="{00000000-0005-0000-0000-00005D210000}"/>
    <cellStyle name="쉼표 [0] 3 5 2 12 4 6" xfId="7706" xr:uid="{00000000-0005-0000-0000-00005E210000}"/>
    <cellStyle name="쉼표 [0] 3 5 2 12 5" xfId="7707" xr:uid="{00000000-0005-0000-0000-00005F210000}"/>
    <cellStyle name="쉼표 [0] 3 5 2 12 5 2" xfId="7708" xr:uid="{00000000-0005-0000-0000-000060210000}"/>
    <cellStyle name="쉼표 [0] 3 5 2 12 5 2 2" xfId="7709" xr:uid="{00000000-0005-0000-0000-000061210000}"/>
    <cellStyle name="쉼표 [0] 3 5 2 12 5 2 2 2" xfId="7710" xr:uid="{00000000-0005-0000-0000-000062210000}"/>
    <cellStyle name="쉼표 [0] 3 5 2 12 5 2 3" xfId="7711" xr:uid="{00000000-0005-0000-0000-000063210000}"/>
    <cellStyle name="쉼표 [0] 3 5 2 12 5 3" xfId="7712" xr:uid="{00000000-0005-0000-0000-000064210000}"/>
    <cellStyle name="쉼표 [0] 3 5 2 12 5 3 2" xfId="7713" xr:uid="{00000000-0005-0000-0000-000065210000}"/>
    <cellStyle name="쉼표 [0] 3 5 2 12 5 3 2 2" xfId="7714" xr:uid="{00000000-0005-0000-0000-000066210000}"/>
    <cellStyle name="쉼표 [0] 3 5 2 12 5 3 3" xfId="7715" xr:uid="{00000000-0005-0000-0000-000067210000}"/>
    <cellStyle name="쉼표 [0] 3 5 2 12 5 4" xfId="7716" xr:uid="{00000000-0005-0000-0000-000068210000}"/>
    <cellStyle name="쉼표 [0] 3 5 2 12 5 4 2" xfId="7717" xr:uid="{00000000-0005-0000-0000-000069210000}"/>
    <cellStyle name="쉼표 [0] 3 5 2 12 5 4 2 2" xfId="7718" xr:uid="{00000000-0005-0000-0000-00006A210000}"/>
    <cellStyle name="쉼표 [0] 3 5 2 12 5 4 3" xfId="7719" xr:uid="{00000000-0005-0000-0000-00006B210000}"/>
    <cellStyle name="쉼표 [0] 3 5 2 12 5 5" xfId="7720" xr:uid="{00000000-0005-0000-0000-00006C210000}"/>
    <cellStyle name="쉼표 [0] 3 5 2 12 5 5 2" xfId="7721" xr:uid="{00000000-0005-0000-0000-00006D210000}"/>
    <cellStyle name="쉼표 [0] 3 5 2 12 5 6" xfId="7722" xr:uid="{00000000-0005-0000-0000-00006E210000}"/>
    <cellStyle name="쉼표 [0] 3 5 2 12 6" xfId="7723" xr:uid="{00000000-0005-0000-0000-00006F210000}"/>
    <cellStyle name="쉼표 [0] 3 5 2 12 6 2" xfId="7724" xr:uid="{00000000-0005-0000-0000-000070210000}"/>
    <cellStyle name="쉼표 [0] 3 5 2 12 6 2 2" xfId="7725" xr:uid="{00000000-0005-0000-0000-000071210000}"/>
    <cellStyle name="쉼표 [0] 3 5 2 12 6 3" xfId="7726" xr:uid="{00000000-0005-0000-0000-000072210000}"/>
    <cellStyle name="쉼표 [0] 3 5 2 12 7" xfId="7727" xr:uid="{00000000-0005-0000-0000-000073210000}"/>
    <cellStyle name="쉼표 [0] 3 5 2 12 7 2" xfId="7728" xr:uid="{00000000-0005-0000-0000-000074210000}"/>
    <cellStyle name="쉼표 [0] 3 5 2 12 7 2 2" xfId="7729" xr:uid="{00000000-0005-0000-0000-000075210000}"/>
    <cellStyle name="쉼표 [0] 3 5 2 12 7 3" xfId="7730" xr:uid="{00000000-0005-0000-0000-000076210000}"/>
    <cellStyle name="쉼표 [0] 3 5 2 12 8" xfId="7731" xr:uid="{00000000-0005-0000-0000-000077210000}"/>
    <cellStyle name="쉼표 [0] 3 5 2 12 8 2" xfId="7732" xr:uid="{00000000-0005-0000-0000-000078210000}"/>
    <cellStyle name="쉼표 [0] 3 5 2 12 8 2 2" xfId="7733" xr:uid="{00000000-0005-0000-0000-000079210000}"/>
    <cellStyle name="쉼표 [0] 3 5 2 12 8 3" xfId="7734" xr:uid="{00000000-0005-0000-0000-00007A210000}"/>
    <cellStyle name="쉼표 [0] 3 5 2 12 9" xfId="7735" xr:uid="{00000000-0005-0000-0000-00007B210000}"/>
    <cellStyle name="쉼표 [0] 3 5 2 12 9 2" xfId="7736" xr:uid="{00000000-0005-0000-0000-00007C210000}"/>
    <cellStyle name="쉼표 [0] 3 5 2 13" xfId="7737" xr:uid="{00000000-0005-0000-0000-00007D210000}"/>
    <cellStyle name="쉼표 [0] 3 5 2 13 2" xfId="7738" xr:uid="{00000000-0005-0000-0000-00007E210000}"/>
    <cellStyle name="쉼표 [0] 3 5 2 13 2 2" xfId="7739" xr:uid="{00000000-0005-0000-0000-00007F210000}"/>
    <cellStyle name="쉼표 [0] 3 5 2 13 2 2 2" xfId="7740" xr:uid="{00000000-0005-0000-0000-000080210000}"/>
    <cellStyle name="쉼표 [0] 3 5 2 13 2 2 2 2" xfId="7741" xr:uid="{00000000-0005-0000-0000-000081210000}"/>
    <cellStyle name="쉼표 [0] 3 5 2 13 2 2 3" xfId="7742" xr:uid="{00000000-0005-0000-0000-000082210000}"/>
    <cellStyle name="쉼표 [0] 3 5 2 13 2 3" xfId="7743" xr:uid="{00000000-0005-0000-0000-000083210000}"/>
    <cellStyle name="쉼표 [0] 3 5 2 13 2 3 2" xfId="7744" xr:uid="{00000000-0005-0000-0000-000084210000}"/>
    <cellStyle name="쉼표 [0] 3 5 2 13 2 3 2 2" xfId="7745" xr:uid="{00000000-0005-0000-0000-000085210000}"/>
    <cellStyle name="쉼표 [0] 3 5 2 13 2 3 3" xfId="7746" xr:uid="{00000000-0005-0000-0000-000086210000}"/>
    <cellStyle name="쉼표 [0] 3 5 2 13 2 4" xfId="7747" xr:uid="{00000000-0005-0000-0000-000087210000}"/>
    <cellStyle name="쉼표 [0] 3 5 2 13 2 4 2" xfId="7748" xr:uid="{00000000-0005-0000-0000-000088210000}"/>
    <cellStyle name="쉼표 [0] 3 5 2 13 2 4 2 2" xfId="7749" xr:uid="{00000000-0005-0000-0000-000089210000}"/>
    <cellStyle name="쉼표 [0] 3 5 2 13 2 4 3" xfId="7750" xr:uid="{00000000-0005-0000-0000-00008A210000}"/>
    <cellStyle name="쉼표 [0] 3 5 2 13 2 5" xfId="7751" xr:uid="{00000000-0005-0000-0000-00008B210000}"/>
    <cellStyle name="쉼표 [0] 3 5 2 13 2 5 2" xfId="7752" xr:uid="{00000000-0005-0000-0000-00008C210000}"/>
    <cellStyle name="쉼표 [0] 3 5 2 13 2 6" xfId="7753" xr:uid="{00000000-0005-0000-0000-00008D210000}"/>
    <cellStyle name="쉼표 [0] 3 5 2 13 3" xfId="7754" xr:uid="{00000000-0005-0000-0000-00008E210000}"/>
    <cellStyle name="쉼표 [0] 3 5 2 13 3 2" xfId="7755" xr:uid="{00000000-0005-0000-0000-00008F210000}"/>
    <cellStyle name="쉼표 [0] 3 5 2 13 3 2 2" xfId="7756" xr:uid="{00000000-0005-0000-0000-000090210000}"/>
    <cellStyle name="쉼표 [0] 3 5 2 13 3 2 2 2" xfId="7757" xr:uid="{00000000-0005-0000-0000-000091210000}"/>
    <cellStyle name="쉼표 [0] 3 5 2 13 3 2 3" xfId="7758" xr:uid="{00000000-0005-0000-0000-000092210000}"/>
    <cellStyle name="쉼표 [0] 3 5 2 13 3 3" xfId="7759" xr:uid="{00000000-0005-0000-0000-000093210000}"/>
    <cellStyle name="쉼표 [0] 3 5 2 13 3 3 2" xfId="7760" xr:uid="{00000000-0005-0000-0000-000094210000}"/>
    <cellStyle name="쉼표 [0] 3 5 2 13 3 3 2 2" xfId="7761" xr:uid="{00000000-0005-0000-0000-000095210000}"/>
    <cellStyle name="쉼표 [0] 3 5 2 13 3 3 3" xfId="7762" xr:uid="{00000000-0005-0000-0000-000096210000}"/>
    <cellStyle name="쉼표 [0] 3 5 2 13 3 4" xfId="7763" xr:uid="{00000000-0005-0000-0000-000097210000}"/>
    <cellStyle name="쉼표 [0] 3 5 2 13 3 4 2" xfId="7764" xr:uid="{00000000-0005-0000-0000-000098210000}"/>
    <cellStyle name="쉼표 [0] 3 5 2 13 3 4 2 2" xfId="7765" xr:uid="{00000000-0005-0000-0000-000099210000}"/>
    <cellStyle name="쉼표 [0] 3 5 2 13 3 4 3" xfId="7766" xr:uid="{00000000-0005-0000-0000-00009A210000}"/>
    <cellStyle name="쉼표 [0] 3 5 2 13 3 5" xfId="7767" xr:uid="{00000000-0005-0000-0000-00009B210000}"/>
    <cellStyle name="쉼표 [0] 3 5 2 13 3 5 2" xfId="7768" xr:uid="{00000000-0005-0000-0000-00009C210000}"/>
    <cellStyle name="쉼표 [0] 3 5 2 13 3 6" xfId="7769" xr:uid="{00000000-0005-0000-0000-00009D210000}"/>
    <cellStyle name="쉼표 [0] 3 5 2 13 4" xfId="7770" xr:uid="{00000000-0005-0000-0000-00009E210000}"/>
    <cellStyle name="쉼표 [0] 3 5 2 13 4 2" xfId="7771" xr:uid="{00000000-0005-0000-0000-00009F210000}"/>
    <cellStyle name="쉼표 [0] 3 5 2 13 4 2 2" xfId="7772" xr:uid="{00000000-0005-0000-0000-0000A0210000}"/>
    <cellStyle name="쉼표 [0] 3 5 2 13 4 2 2 2" xfId="7773" xr:uid="{00000000-0005-0000-0000-0000A1210000}"/>
    <cellStyle name="쉼표 [0] 3 5 2 13 4 2 3" xfId="7774" xr:uid="{00000000-0005-0000-0000-0000A2210000}"/>
    <cellStyle name="쉼표 [0] 3 5 2 13 4 3" xfId="7775" xr:uid="{00000000-0005-0000-0000-0000A3210000}"/>
    <cellStyle name="쉼표 [0] 3 5 2 13 4 3 2" xfId="7776" xr:uid="{00000000-0005-0000-0000-0000A4210000}"/>
    <cellStyle name="쉼표 [0] 3 5 2 13 4 3 2 2" xfId="7777" xr:uid="{00000000-0005-0000-0000-0000A5210000}"/>
    <cellStyle name="쉼표 [0] 3 5 2 13 4 3 3" xfId="7778" xr:uid="{00000000-0005-0000-0000-0000A6210000}"/>
    <cellStyle name="쉼표 [0] 3 5 2 13 4 4" xfId="7779" xr:uid="{00000000-0005-0000-0000-0000A7210000}"/>
    <cellStyle name="쉼표 [0] 3 5 2 13 4 4 2" xfId="7780" xr:uid="{00000000-0005-0000-0000-0000A8210000}"/>
    <cellStyle name="쉼표 [0] 3 5 2 13 4 4 2 2" xfId="7781" xr:uid="{00000000-0005-0000-0000-0000A9210000}"/>
    <cellStyle name="쉼표 [0] 3 5 2 13 4 4 3" xfId="7782" xr:uid="{00000000-0005-0000-0000-0000AA210000}"/>
    <cellStyle name="쉼표 [0] 3 5 2 13 4 5" xfId="7783" xr:uid="{00000000-0005-0000-0000-0000AB210000}"/>
    <cellStyle name="쉼표 [0] 3 5 2 13 4 5 2" xfId="7784" xr:uid="{00000000-0005-0000-0000-0000AC210000}"/>
    <cellStyle name="쉼표 [0] 3 5 2 13 4 6" xfId="7785" xr:uid="{00000000-0005-0000-0000-0000AD210000}"/>
    <cellStyle name="쉼표 [0] 3 5 2 13 5" xfId="7786" xr:uid="{00000000-0005-0000-0000-0000AE210000}"/>
    <cellStyle name="쉼표 [0] 3 5 2 13 5 2" xfId="7787" xr:uid="{00000000-0005-0000-0000-0000AF210000}"/>
    <cellStyle name="쉼표 [0] 3 5 2 13 5 2 2" xfId="7788" xr:uid="{00000000-0005-0000-0000-0000B0210000}"/>
    <cellStyle name="쉼표 [0] 3 5 2 13 5 3" xfId="7789" xr:uid="{00000000-0005-0000-0000-0000B1210000}"/>
    <cellStyle name="쉼표 [0] 3 5 2 13 6" xfId="7790" xr:uid="{00000000-0005-0000-0000-0000B2210000}"/>
    <cellStyle name="쉼표 [0] 3 5 2 13 6 2" xfId="7791" xr:uid="{00000000-0005-0000-0000-0000B3210000}"/>
    <cellStyle name="쉼표 [0] 3 5 2 13 6 2 2" xfId="7792" xr:uid="{00000000-0005-0000-0000-0000B4210000}"/>
    <cellStyle name="쉼표 [0] 3 5 2 13 6 3" xfId="7793" xr:uid="{00000000-0005-0000-0000-0000B5210000}"/>
    <cellStyle name="쉼표 [0] 3 5 2 13 7" xfId="7794" xr:uid="{00000000-0005-0000-0000-0000B6210000}"/>
    <cellStyle name="쉼표 [0] 3 5 2 13 7 2" xfId="7795" xr:uid="{00000000-0005-0000-0000-0000B7210000}"/>
    <cellStyle name="쉼표 [0] 3 5 2 13 7 2 2" xfId="7796" xr:uid="{00000000-0005-0000-0000-0000B8210000}"/>
    <cellStyle name="쉼표 [0] 3 5 2 13 7 3" xfId="7797" xr:uid="{00000000-0005-0000-0000-0000B9210000}"/>
    <cellStyle name="쉼표 [0] 3 5 2 13 8" xfId="7798" xr:uid="{00000000-0005-0000-0000-0000BA210000}"/>
    <cellStyle name="쉼표 [0] 3 5 2 13 8 2" xfId="7799" xr:uid="{00000000-0005-0000-0000-0000BB210000}"/>
    <cellStyle name="쉼표 [0] 3 5 2 13 9" xfId="7800" xr:uid="{00000000-0005-0000-0000-0000BC210000}"/>
    <cellStyle name="쉼표 [0] 3 5 2 2" xfId="7801" xr:uid="{00000000-0005-0000-0000-0000BD210000}"/>
    <cellStyle name="쉼표 [0] 3 5 2 2 2" xfId="7802" xr:uid="{00000000-0005-0000-0000-0000BE210000}"/>
    <cellStyle name="쉼표 [0] 3 5 2 2 2 10" xfId="7803" xr:uid="{00000000-0005-0000-0000-0000BF210000}"/>
    <cellStyle name="쉼표 [0] 3 5 2 2 2 2" xfId="7804" xr:uid="{00000000-0005-0000-0000-0000C0210000}"/>
    <cellStyle name="쉼표 [0] 3 5 2 2 2 2 2" xfId="7805" xr:uid="{00000000-0005-0000-0000-0000C1210000}"/>
    <cellStyle name="쉼표 [0] 3 5 2 2 2 2 2 2" xfId="7806" xr:uid="{00000000-0005-0000-0000-0000C2210000}"/>
    <cellStyle name="쉼표 [0] 3 5 2 2 2 2 2 2 2" xfId="7807" xr:uid="{00000000-0005-0000-0000-0000C3210000}"/>
    <cellStyle name="쉼표 [0] 3 5 2 2 2 2 2 2 2 2" xfId="7808" xr:uid="{00000000-0005-0000-0000-0000C4210000}"/>
    <cellStyle name="쉼표 [0] 3 5 2 2 2 2 2 2 3" xfId="7809" xr:uid="{00000000-0005-0000-0000-0000C5210000}"/>
    <cellStyle name="쉼표 [0] 3 5 2 2 2 2 2 3" xfId="7810" xr:uid="{00000000-0005-0000-0000-0000C6210000}"/>
    <cellStyle name="쉼표 [0] 3 5 2 2 2 2 2 3 2" xfId="7811" xr:uid="{00000000-0005-0000-0000-0000C7210000}"/>
    <cellStyle name="쉼표 [0] 3 5 2 2 2 2 2 3 2 2" xfId="7812" xr:uid="{00000000-0005-0000-0000-0000C8210000}"/>
    <cellStyle name="쉼표 [0] 3 5 2 2 2 2 2 3 3" xfId="7813" xr:uid="{00000000-0005-0000-0000-0000C9210000}"/>
    <cellStyle name="쉼표 [0] 3 5 2 2 2 2 2 4" xfId="7814" xr:uid="{00000000-0005-0000-0000-0000CA210000}"/>
    <cellStyle name="쉼표 [0] 3 5 2 2 2 2 2 4 2" xfId="7815" xr:uid="{00000000-0005-0000-0000-0000CB210000}"/>
    <cellStyle name="쉼표 [0] 3 5 2 2 2 2 2 4 2 2" xfId="7816" xr:uid="{00000000-0005-0000-0000-0000CC210000}"/>
    <cellStyle name="쉼표 [0] 3 5 2 2 2 2 2 4 3" xfId="7817" xr:uid="{00000000-0005-0000-0000-0000CD210000}"/>
    <cellStyle name="쉼표 [0] 3 5 2 2 2 2 2 5" xfId="7818" xr:uid="{00000000-0005-0000-0000-0000CE210000}"/>
    <cellStyle name="쉼표 [0] 3 5 2 2 2 2 2 5 2" xfId="7819" xr:uid="{00000000-0005-0000-0000-0000CF210000}"/>
    <cellStyle name="쉼표 [0] 3 5 2 2 2 2 2 6" xfId="7820" xr:uid="{00000000-0005-0000-0000-0000D0210000}"/>
    <cellStyle name="쉼표 [0] 3 5 2 2 2 2 3" xfId="7821" xr:uid="{00000000-0005-0000-0000-0000D1210000}"/>
    <cellStyle name="쉼표 [0] 3 5 2 2 2 2 3 2" xfId="7822" xr:uid="{00000000-0005-0000-0000-0000D2210000}"/>
    <cellStyle name="쉼표 [0] 3 5 2 2 2 2 3 2 2" xfId="7823" xr:uid="{00000000-0005-0000-0000-0000D3210000}"/>
    <cellStyle name="쉼표 [0] 3 5 2 2 2 2 3 2 2 2" xfId="7824" xr:uid="{00000000-0005-0000-0000-0000D4210000}"/>
    <cellStyle name="쉼표 [0] 3 5 2 2 2 2 3 2 3" xfId="7825" xr:uid="{00000000-0005-0000-0000-0000D5210000}"/>
    <cellStyle name="쉼표 [0] 3 5 2 2 2 2 3 3" xfId="7826" xr:uid="{00000000-0005-0000-0000-0000D6210000}"/>
    <cellStyle name="쉼표 [0] 3 5 2 2 2 2 3 3 2" xfId="7827" xr:uid="{00000000-0005-0000-0000-0000D7210000}"/>
    <cellStyle name="쉼표 [0] 3 5 2 2 2 2 3 3 2 2" xfId="7828" xr:uid="{00000000-0005-0000-0000-0000D8210000}"/>
    <cellStyle name="쉼표 [0] 3 5 2 2 2 2 3 3 3" xfId="7829" xr:uid="{00000000-0005-0000-0000-0000D9210000}"/>
    <cellStyle name="쉼표 [0] 3 5 2 2 2 2 3 4" xfId="7830" xr:uid="{00000000-0005-0000-0000-0000DA210000}"/>
    <cellStyle name="쉼표 [0] 3 5 2 2 2 2 3 4 2" xfId="7831" xr:uid="{00000000-0005-0000-0000-0000DB210000}"/>
    <cellStyle name="쉼표 [0] 3 5 2 2 2 2 3 4 2 2" xfId="7832" xr:uid="{00000000-0005-0000-0000-0000DC210000}"/>
    <cellStyle name="쉼표 [0] 3 5 2 2 2 2 3 4 3" xfId="7833" xr:uid="{00000000-0005-0000-0000-0000DD210000}"/>
    <cellStyle name="쉼표 [0] 3 5 2 2 2 2 3 5" xfId="7834" xr:uid="{00000000-0005-0000-0000-0000DE210000}"/>
    <cellStyle name="쉼표 [0] 3 5 2 2 2 2 3 5 2" xfId="7835" xr:uid="{00000000-0005-0000-0000-0000DF210000}"/>
    <cellStyle name="쉼표 [0] 3 5 2 2 2 2 3 6" xfId="7836" xr:uid="{00000000-0005-0000-0000-0000E0210000}"/>
    <cellStyle name="쉼표 [0] 3 5 2 2 2 2 4" xfId="7837" xr:uid="{00000000-0005-0000-0000-0000E1210000}"/>
    <cellStyle name="쉼표 [0] 3 5 2 2 2 2 4 2" xfId="7838" xr:uid="{00000000-0005-0000-0000-0000E2210000}"/>
    <cellStyle name="쉼표 [0] 3 5 2 2 2 2 4 2 2" xfId="7839" xr:uid="{00000000-0005-0000-0000-0000E3210000}"/>
    <cellStyle name="쉼표 [0] 3 5 2 2 2 2 4 2 2 2" xfId="7840" xr:uid="{00000000-0005-0000-0000-0000E4210000}"/>
    <cellStyle name="쉼표 [0] 3 5 2 2 2 2 4 2 3" xfId="7841" xr:uid="{00000000-0005-0000-0000-0000E5210000}"/>
    <cellStyle name="쉼표 [0] 3 5 2 2 2 2 4 3" xfId="7842" xr:uid="{00000000-0005-0000-0000-0000E6210000}"/>
    <cellStyle name="쉼표 [0] 3 5 2 2 2 2 4 3 2" xfId="7843" xr:uid="{00000000-0005-0000-0000-0000E7210000}"/>
    <cellStyle name="쉼표 [0] 3 5 2 2 2 2 4 3 2 2" xfId="7844" xr:uid="{00000000-0005-0000-0000-0000E8210000}"/>
    <cellStyle name="쉼표 [0] 3 5 2 2 2 2 4 3 3" xfId="7845" xr:uid="{00000000-0005-0000-0000-0000E9210000}"/>
    <cellStyle name="쉼표 [0] 3 5 2 2 2 2 4 4" xfId="7846" xr:uid="{00000000-0005-0000-0000-0000EA210000}"/>
    <cellStyle name="쉼표 [0] 3 5 2 2 2 2 4 4 2" xfId="7847" xr:uid="{00000000-0005-0000-0000-0000EB210000}"/>
    <cellStyle name="쉼표 [0] 3 5 2 2 2 2 4 4 2 2" xfId="7848" xr:uid="{00000000-0005-0000-0000-0000EC210000}"/>
    <cellStyle name="쉼표 [0] 3 5 2 2 2 2 4 4 3" xfId="7849" xr:uid="{00000000-0005-0000-0000-0000ED210000}"/>
    <cellStyle name="쉼표 [0] 3 5 2 2 2 2 4 5" xfId="7850" xr:uid="{00000000-0005-0000-0000-0000EE210000}"/>
    <cellStyle name="쉼표 [0] 3 5 2 2 2 2 4 5 2" xfId="7851" xr:uid="{00000000-0005-0000-0000-0000EF210000}"/>
    <cellStyle name="쉼표 [0] 3 5 2 2 2 2 4 6" xfId="7852" xr:uid="{00000000-0005-0000-0000-0000F0210000}"/>
    <cellStyle name="쉼표 [0] 3 5 2 2 2 2 5" xfId="7853" xr:uid="{00000000-0005-0000-0000-0000F1210000}"/>
    <cellStyle name="쉼표 [0] 3 5 2 2 2 2 5 2" xfId="7854" xr:uid="{00000000-0005-0000-0000-0000F2210000}"/>
    <cellStyle name="쉼표 [0] 3 5 2 2 2 2 5 2 2" xfId="7855" xr:uid="{00000000-0005-0000-0000-0000F3210000}"/>
    <cellStyle name="쉼표 [0] 3 5 2 2 2 2 5 3" xfId="7856" xr:uid="{00000000-0005-0000-0000-0000F4210000}"/>
    <cellStyle name="쉼표 [0] 3 5 2 2 2 2 6" xfId="7857" xr:uid="{00000000-0005-0000-0000-0000F5210000}"/>
    <cellStyle name="쉼표 [0] 3 5 2 2 2 2 6 2" xfId="7858" xr:uid="{00000000-0005-0000-0000-0000F6210000}"/>
    <cellStyle name="쉼표 [0] 3 5 2 2 2 2 6 2 2" xfId="7859" xr:uid="{00000000-0005-0000-0000-0000F7210000}"/>
    <cellStyle name="쉼표 [0] 3 5 2 2 2 2 6 3" xfId="7860" xr:uid="{00000000-0005-0000-0000-0000F8210000}"/>
    <cellStyle name="쉼표 [0] 3 5 2 2 2 2 7" xfId="7861" xr:uid="{00000000-0005-0000-0000-0000F9210000}"/>
    <cellStyle name="쉼표 [0] 3 5 2 2 2 2 7 2" xfId="7862" xr:uid="{00000000-0005-0000-0000-0000FA210000}"/>
    <cellStyle name="쉼표 [0] 3 5 2 2 2 2 7 2 2" xfId="7863" xr:uid="{00000000-0005-0000-0000-0000FB210000}"/>
    <cellStyle name="쉼표 [0] 3 5 2 2 2 2 7 3" xfId="7864" xr:uid="{00000000-0005-0000-0000-0000FC210000}"/>
    <cellStyle name="쉼표 [0] 3 5 2 2 2 2 8" xfId="7865" xr:uid="{00000000-0005-0000-0000-0000FD210000}"/>
    <cellStyle name="쉼표 [0] 3 5 2 2 2 2 8 2" xfId="7866" xr:uid="{00000000-0005-0000-0000-0000FE210000}"/>
    <cellStyle name="쉼표 [0] 3 5 2 2 2 2 9" xfId="7867" xr:uid="{00000000-0005-0000-0000-0000FF210000}"/>
    <cellStyle name="쉼표 [0] 3 5 2 2 2 3" xfId="7868" xr:uid="{00000000-0005-0000-0000-000000220000}"/>
    <cellStyle name="쉼표 [0] 3 5 2 2 2 3 2" xfId="7869" xr:uid="{00000000-0005-0000-0000-000001220000}"/>
    <cellStyle name="쉼표 [0] 3 5 2 2 2 3 2 2" xfId="7870" xr:uid="{00000000-0005-0000-0000-000002220000}"/>
    <cellStyle name="쉼표 [0] 3 5 2 2 2 3 2 2 2" xfId="7871" xr:uid="{00000000-0005-0000-0000-000003220000}"/>
    <cellStyle name="쉼표 [0] 3 5 2 2 2 3 2 3" xfId="7872" xr:uid="{00000000-0005-0000-0000-000004220000}"/>
    <cellStyle name="쉼표 [0] 3 5 2 2 2 3 3" xfId="7873" xr:uid="{00000000-0005-0000-0000-000005220000}"/>
    <cellStyle name="쉼표 [0] 3 5 2 2 2 3 3 2" xfId="7874" xr:uid="{00000000-0005-0000-0000-000006220000}"/>
    <cellStyle name="쉼표 [0] 3 5 2 2 2 3 3 2 2" xfId="7875" xr:uid="{00000000-0005-0000-0000-000007220000}"/>
    <cellStyle name="쉼표 [0] 3 5 2 2 2 3 3 3" xfId="7876" xr:uid="{00000000-0005-0000-0000-000008220000}"/>
    <cellStyle name="쉼표 [0] 3 5 2 2 2 3 4" xfId="7877" xr:uid="{00000000-0005-0000-0000-000009220000}"/>
    <cellStyle name="쉼표 [0] 3 5 2 2 2 3 4 2" xfId="7878" xr:uid="{00000000-0005-0000-0000-00000A220000}"/>
    <cellStyle name="쉼표 [0] 3 5 2 2 2 3 4 2 2" xfId="7879" xr:uid="{00000000-0005-0000-0000-00000B220000}"/>
    <cellStyle name="쉼표 [0] 3 5 2 2 2 3 4 3" xfId="7880" xr:uid="{00000000-0005-0000-0000-00000C220000}"/>
    <cellStyle name="쉼표 [0] 3 5 2 2 2 3 5" xfId="7881" xr:uid="{00000000-0005-0000-0000-00000D220000}"/>
    <cellStyle name="쉼표 [0] 3 5 2 2 2 3 5 2" xfId="7882" xr:uid="{00000000-0005-0000-0000-00000E220000}"/>
    <cellStyle name="쉼표 [0] 3 5 2 2 2 3 6" xfId="7883" xr:uid="{00000000-0005-0000-0000-00000F220000}"/>
    <cellStyle name="쉼표 [0] 3 5 2 2 2 4" xfId="7884" xr:uid="{00000000-0005-0000-0000-000010220000}"/>
    <cellStyle name="쉼표 [0] 3 5 2 2 2 4 2" xfId="7885" xr:uid="{00000000-0005-0000-0000-000011220000}"/>
    <cellStyle name="쉼표 [0] 3 5 2 2 2 4 2 2" xfId="7886" xr:uid="{00000000-0005-0000-0000-000012220000}"/>
    <cellStyle name="쉼표 [0] 3 5 2 2 2 4 2 2 2" xfId="7887" xr:uid="{00000000-0005-0000-0000-000013220000}"/>
    <cellStyle name="쉼표 [0] 3 5 2 2 2 4 2 3" xfId="7888" xr:uid="{00000000-0005-0000-0000-000014220000}"/>
    <cellStyle name="쉼표 [0] 3 5 2 2 2 4 3" xfId="7889" xr:uid="{00000000-0005-0000-0000-000015220000}"/>
    <cellStyle name="쉼표 [0] 3 5 2 2 2 4 3 2" xfId="7890" xr:uid="{00000000-0005-0000-0000-000016220000}"/>
    <cellStyle name="쉼표 [0] 3 5 2 2 2 4 3 2 2" xfId="7891" xr:uid="{00000000-0005-0000-0000-000017220000}"/>
    <cellStyle name="쉼표 [0] 3 5 2 2 2 4 3 3" xfId="7892" xr:uid="{00000000-0005-0000-0000-000018220000}"/>
    <cellStyle name="쉼표 [0] 3 5 2 2 2 4 4" xfId="7893" xr:uid="{00000000-0005-0000-0000-000019220000}"/>
    <cellStyle name="쉼표 [0] 3 5 2 2 2 4 4 2" xfId="7894" xr:uid="{00000000-0005-0000-0000-00001A220000}"/>
    <cellStyle name="쉼표 [0] 3 5 2 2 2 4 4 2 2" xfId="7895" xr:uid="{00000000-0005-0000-0000-00001B220000}"/>
    <cellStyle name="쉼표 [0] 3 5 2 2 2 4 4 3" xfId="7896" xr:uid="{00000000-0005-0000-0000-00001C220000}"/>
    <cellStyle name="쉼표 [0] 3 5 2 2 2 4 5" xfId="7897" xr:uid="{00000000-0005-0000-0000-00001D220000}"/>
    <cellStyle name="쉼표 [0] 3 5 2 2 2 4 5 2" xfId="7898" xr:uid="{00000000-0005-0000-0000-00001E220000}"/>
    <cellStyle name="쉼표 [0] 3 5 2 2 2 4 6" xfId="7899" xr:uid="{00000000-0005-0000-0000-00001F220000}"/>
    <cellStyle name="쉼표 [0] 3 5 2 2 2 5" xfId="7900" xr:uid="{00000000-0005-0000-0000-000020220000}"/>
    <cellStyle name="쉼표 [0] 3 5 2 2 2 5 2" xfId="7901" xr:uid="{00000000-0005-0000-0000-000021220000}"/>
    <cellStyle name="쉼표 [0] 3 5 2 2 2 5 2 2" xfId="7902" xr:uid="{00000000-0005-0000-0000-000022220000}"/>
    <cellStyle name="쉼표 [0] 3 5 2 2 2 5 2 2 2" xfId="7903" xr:uid="{00000000-0005-0000-0000-000023220000}"/>
    <cellStyle name="쉼표 [0] 3 5 2 2 2 5 2 3" xfId="7904" xr:uid="{00000000-0005-0000-0000-000024220000}"/>
    <cellStyle name="쉼표 [0] 3 5 2 2 2 5 3" xfId="7905" xr:uid="{00000000-0005-0000-0000-000025220000}"/>
    <cellStyle name="쉼표 [0] 3 5 2 2 2 5 3 2" xfId="7906" xr:uid="{00000000-0005-0000-0000-000026220000}"/>
    <cellStyle name="쉼표 [0] 3 5 2 2 2 5 3 2 2" xfId="7907" xr:uid="{00000000-0005-0000-0000-000027220000}"/>
    <cellStyle name="쉼표 [0] 3 5 2 2 2 5 3 3" xfId="7908" xr:uid="{00000000-0005-0000-0000-000028220000}"/>
    <cellStyle name="쉼표 [0] 3 5 2 2 2 5 4" xfId="7909" xr:uid="{00000000-0005-0000-0000-000029220000}"/>
    <cellStyle name="쉼표 [0] 3 5 2 2 2 5 4 2" xfId="7910" xr:uid="{00000000-0005-0000-0000-00002A220000}"/>
    <cellStyle name="쉼표 [0] 3 5 2 2 2 5 4 2 2" xfId="7911" xr:uid="{00000000-0005-0000-0000-00002B220000}"/>
    <cellStyle name="쉼표 [0] 3 5 2 2 2 5 4 3" xfId="7912" xr:uid="{00000000-0005-0000-0000-00002C220000}"/>
    <cellStyle name="쉼표 [0] 3 5 2 2 2 5 5" xfId="7913" xr:uid="{00000000-0005-0000-0000-00002D220000}"/>
    <cellStyle name="쉼표 [0] 3 5 2 2 2 5 5 2" xfId="7914" xr:uid="{00000000-0005-0000-0000-00002E220000}"/>
    <cellStyle name="쉼표 [0] 3 5 2 2 2 5 6" xfId="7915" xr:uid="{00000000-0005-0000-0000-00002F220000}"/>
    <cellStyle name="쉼표 [0] 3 5 2 2 2 6" xfId="7916" xr:uid="{00000000-0005-0000-0000-000030220000}"/>
    <cellStyle name="쉼표 [0] 3 5 2 2 2 6 2" xfId="7917" xr:uid="{00000000-0005-0000-0000-000031220000}"/>
    <cellStyle name="쉼표 [0] 3 5 2 2 2 6 2 2" xfId="7918" xr:uid="{00000000-0005-0000-0000-000032220000}"/>
    <cellStyle name="쉼표 [0] 3 5 2 2 2 6 3" xfId="7919" xr:uid="{00000000-0005-0000-0000-000033220000}"/>
    <cellStyle name="쉼표 [0] 3 5 2 2 2 7" xfId="7920" xr:uid="{00000000-0005-0000-0000-000034220000}"/>
    <cellStyle name="쉼표 [0] 3 5 2 2 2 7 2" xfId="7921" xr:uid="{00000000-0005-0000-0000-000035220000}"/>
    <cellStyle name="쉼표 [0] 3 5 2 2 2 7 2 2" xfId="7922" xr:uid="{00000000-0005-0000-0000-000036220000}"/>
    <cellStyle name="쉼표 [0] 3 5 2 2 2 7 3" xfId="7923" xr:uid="{00000000-0005-0000-0000-000037220000}"/>
    <cellStyle name="쉼표 [0] 3 5 2 2 2 8" xfId="7924" xr:uid="{00000000-0005-0000-0000-000038220000}"/>
    <cellStyle name="쉼표 [0] 3 5 2 2 2 8 2" xfId="7925" xr:uid="{00000000-0005-0000-0000-000039220000}"/>
    <cellStyle name="쉼표 [0] 3 5 2 2 2 8 2 2" xfId="7926" xr:uid="{00000000-0005-0000-0000-00003A220000}"/>
    <cellStyle name="쉼표 [0] 3 5 2 2 2 8 3" xfId="7927" xr:uid="{00000000-0005-0000-0000-00003B220000}"/>
    <cellStyle name="쉼표 [0] 3 5 2 2 2 9" xfId="7928" xr:uid="{00000000-0005-0000-0000-00003C220000}"/>
    <cellStyle name="쉼표 [0] 3 5 2 2 2 9 2" xfId="7929" xr:uid="{00000000-0005-0000-0000-00003D220000}"/>
    <cellStyle name="쉼표 [0] 3 5 2 3" xfId="7930" xr:uid="{00000000-0005-0000-0000-00003E220000}"/>
    <cellStyle name="쉼표 [0] 3 5 2 3 2" xfId="7931" xr:uid="{00000000-0005-0000-0000-00003F220000}"/>
    <cellStyle name="쉼표 [0] 3 5 2 3 2 10" xfId="7932" xr:uid="{00000000-0005-0000-0000-000040220000}"/>
    <cellStyle name="쉼표 [0] 3 5 2 3 2 2" xfId="7933" xr:uid="{00000000-0005-0000-0000-000041220000}"/>
    <cellStyle name="쉼표 [0] 3 5 2 3 2 2 2" xfId="7934" xr:uid="{00000000-0005-0000-0000-000042220000}"/>
    <cellStyle name="쉼표 [0] 3 5 2 3 2 2 2 2" xfId="7935" xr:uid="{00000000-0005-0000-0000-000043220000}"/>
    <cellStyle name="쉼표 [0] 3 5 2 3 2 2 2 2 2" xfId="7936" xr:uid="{00000000-0005-0000-0000-000044220000}"/>
    <cellStyle name="쉼표 [0] 3 5 2 3 2 2 2 2 2 2" xfId="7937" xr:uid="{00000000-0005-0000-0000-000045220000}"/>
    <cellStyle name="쉼표 [0] 3 5 2 3 2 2 2 2 3" xfId="7938" xr:uid="{00000000-0005-0000-0000-000046220000}"/>
    <cellStyle name="쉼표 [0] 3 5 2 3 2 2 2 3" xfId="7939" xr:uid="{00000000-0005-0000-0000-000047220000}"/>
    <cellStyle name="쉼표 [0] 3 5 2 3 2 2 2 3 2" xfId="7940" xr:uid="{00000000-0005-0000-0000-000048220000}"/>
    <cellStyle name="쉼표 [0] 3 5 2 3 2 2 2 3 2 2" xfId="7941" xr:uid="{00000000-0005-0000-0000-000049220000}"/>
    <cellStyle name="쉼표 [0] 3 5 2 3 2 2 2 3 3" xfId="7942" xr:uid="{00000000-0005-0000-0000-00004A220000}"/>
    <cellStyle name="쉼표 [0] 3 5 2 3 2 2 2 4" xfId="7943" xr:uid="{00000000-0005-0000-0000-00004B220000}"/>
    <cellStyle name="쉼표 [0] 3 5 2 3 2 2 2 4 2" xfId="7944" xr:uid="{00000000-0005-0000-0000-00004C220000}"/>
    <cellStyle name="쉼표 [0] 3 5 2 3 2 2 2 4 2 2" xfId="7945" xr:uid="{00000000-0005-0000-0000-00004D220000}"/>
    <cellStyle name="쉼표 [0] 3 5 2 3 2 2 2 4 3" xfId="7946" xr:uid="{00000000-0005-0000-0000-00004E220000}"/>
    <cellStyle name="쉼표 [0] 3 5 2 3 2 2 2 5" xfId="7947" xr:uid="{00000000-0005-0000-0000-00004F220000}"/>
    <cellStyle name="쉼표 [0] 3 5 2 3 2 2 2 5 2" xfId="7948" xr:uid="{00000000-0005-0000-0000-000050220000}"/>
    <cellStyle name="쉼표 [0] 3 5 2 3 2 2 2 6" xfId="7949" xr:uid="{00000000-0005-0000-0000-000051220000}"/>
    <cellStyle name="쉼표 [0] 3 5 2 3 2 2 3" xfId="7950" xr:uid="{00000000-0005-0000-0000-000052220000}"/>
    <cellStyle name="쉼표 [0] 3 5 2 3 2 2 3 2" xfId="7951" xr:uid="{00000000-0005-0000-0000-000053220000}"/>
    <cellStyle name="쉼표 [0] 3 5 2 3 2 2 3 2 2" xfId="7952" xr:uid="{00000000-0005-0000-0000-000054220000}"/>
    <cellStyle name="쉼표 [0] 3 5 2 3 2 2 3 2 2 2" xfId="7953" xr:uid="{00000000-0005-0000-0000-000055220000}"/>
    <cellStyle name="쉼표 [0] 3 5 2 3 2 2 3 2 3" xfId="7954" xr:uid="{00000000-0005-0000-0000-000056220000}"/>
    <cellStyle name="쉼표 [0] 3 5 2 3 2 2 3 3" xfId="7955" xr:uid="{00000000-0005-0000-0000-000057220000}"/>
    <cellStyle name="쉼표 [0] 3 5 2 3 2 2 3 3 2" xfId="7956" xr:uid="{00000000-0005-0000-0000-000058220000}"/>
    <cellStyle name="쉼표 [0] 3 5 2 3 2 2 3 3 2 2" xfId="7957" xr:uid="{00000000-0005-0000-0000-000059220000}"/>
    <cellStyle name="쉼표 [0] 3 5 2 3 2 2 3 3 3" xfId="7958" xr:uid="{00000000-0005-0000-0000-00005A220000}"/>
    <cellStyle name="쉼표 [0] 3 5 2 3 2 2 3 4" xfId="7959" xr:uid="{00000000-0005-0000-0000-00005B220000}"/>
    <cellStyle name="쉼표 [0] 3 5 2 3 2 2 3 4 2" xfId="7960" xr:uid="{00000000-0005-0000-0000-00005C220000}"/>
    <cellStyle name="쉼표 [0] 3 5 2 3 2 2 3 4 2 2" xfId="7961" xr:uid="{00000000-0005-0000-0000-00005D220000}"/>
    <cellStyle name="쉼표 [0] 3 5 2 3 2 2 3 4 3" xfId="7962" xr:uid="{00000000-0005-0000-0000-00005E220000}"/>
    <cellStyle name="쉼표 [0] 3 5 2 3 2 2 3 5" xfId="7963" xr:uid="{00000000-0005-0000-0000-00005F220000}"/>
    <cellStyle name="쉼표 [0] 3 5 2 3 2 2 3 5 2" xfId="7964" xr:uid="{00000000-0005-0000-0000-000060220000}"/>
    <cellStyle name="쉼표 [0] 3 5 2 3 2 2 3 6" xfId="7965" xr:uid="{00000000-0005-0000-0000-000061220000}"/>
    <cellStyle name="쉼표 [0] 3 5 2 3 2 2 4" xfId="7966" xr:uid="{00000000-0005-0000-0000-000062220000}"/>
    <cellStyle name="쉼표 [0] 3 5 2 3 2 2 4 2" xfId="7967" xr:uid="{00000000-0005-0000-0000-000063220000}"/>
    <cellStyle name="쉼표 [0] 3 5 2 3 2 2 4 2 2" xfId="7968" xr:uid="{00000000-0005-0000-0000-000064220000}"/>
    <cellStyle name="쉼표 [0] 3 5 2 3 2 2 4 2 2 2" xfId="7969" xr:uid="{00000000-0005-0000-0000-000065220000}"/>
    <cellStyle name="쉼표 [0] 3 5 2 3 2 2 4 2 3" xfId="7970" xr:uid="{00000000-0005-0000-0000-000066220000}"/>
    <cellStyle name="쉼표 [0] 3 5 2 3 2 2 4 3" xfId="7971" xr:uid="{00000000-0005-0000-0000-000067220000}"/>
    <cellStyle name="쉼표 [0] 3 5 2 3 2 2 4 3 2" xfId="7972" xr:uid="{00000000-0005-0000-0000-000068220000}"/>
    <cellStyle name="쉼표 [0] 3 5 2 3 2 2 4 3 2 2" xfId="7973" xr:uid="{00000000-0005-0000-0000-000069220000}"/>
    <cellStyle name="쉼표 [0] 3 5 2 3 2 2 4 3 3" xfId="7974" xr:uid="{00000000-0005-0000-0000-00006A220000}"/>
    <cellStyle name="쉼표 [0] 3 5 2 3 2 2 4 4" xfId="7975" xr:uid="{00000000-0005-0000-0000-00006B220000}"/>
    <cellStyle name="쉼표 [0] 3 5 2 3 2 2 4 4 2" xfId="7976" xr:uid="{00000000-0005-0000-0000-00006C220000}"/>
    <cellStyle name="쉼표 [0] 3 5 2 3 2 2 4 4 2 2" xfId="7977" xr:uid="{00000000-0005-0000-0000-00006D220000}"/>
    <cellStyle name="쉼표 [0] 3 5 2 3 2 2 4 4 3" xfId="7978" xr:uid="{00000000-0005-0000-0000-00006E220000}"/>
    <cellStyle name="쉼표 [0] 3 5 2 3 2 2 4 5" xfId="7979" xr:uid="{00000000-0005-0000-0000-00006F220000}"/>
    <cellStyle name="쉼표 [0] 3 5 2 3 2 2 4 5 2" xfId="7980" xr:uid="{00000000-0005-0000-0000-000070220000}"/>
    <cellStyle name="쉼표 [0] 3 5 2 3 2 2 4 6" xfId="7981" xr:uid="{00000000-0005-0000-0000-000071220000}"/>
    <cellStyle name="쉼표 [0] 3 5 2 3 2 2 5" xfId="7982" xr:uid="{00000000-0005-0000-0000-000072220000}"/>
    <cellStyle name="쉼표 [0] 3 5 2 3 2 2 5 2" xfId="7983" xr:uid="{00000000-0005-0000-0000-000073220000}"/>
    <cellStyle name="쉼표 [0] 3 5 2 3 2 2 5 2 2" xfId="7984" xr:uid="{00000000-0005-0000-0000-000074220000}"/>
    <cellStyle name="쉼표 [0] 3 5 2 3 2 2 5 3" xfId="7985" xr:uid="{00000000-0005-0000-0000-000075220000}"/>
    <cellStyle name="쉼표 [0] 3 5 2 3 2 2 6" xfId="7986" xr:uid="{00000000-0005-0000-0000-000076220000}"/>
    <cellStyle name="쉼표 [0] 3 5 2 3 2 2 6 2" xfId="7987" xr:uid="{00000000-0005-0000-0000-000077220000}"/>
    <cellStyle name="쉼표 [0] 3 5 2 3 2 2 6 2 2" xfId="7988" xr:uid="{00000000-0005-0000-0000-000078220000}"/>
    <cellStyle name="쉼표 [0] 3 5 2 3 2 2 6 3" xfId="7989" xr:uid="{00000000-0005-0000-0000-000079220000}"/>
    <cellStyle name="쉼표 [0] 3 5 2 3 2 2 7" xfId="7990" xr:uid="{00000000-0005-0000-0000-00007A220000}"/>
    <cellStyle name="쉼표 [0] 3 5 2 3 2 2 7 2" xfId="7991" xr:uid="{00000000-0005-0000-0000-00007B220000}"/>
    <cellStyle name="쉼표 [0] 3 5 2 3 2 2 7 2 2" xfId="7992" xr:uid="{00000000-0005-0000-0000-00007C220000}"/>
    <cellStyle name="쉼표 [0] 3 5 2 3 2 2 7 3" xfId="7993" xr:uid="{00000000-0005-0000-0000-00007D220000}"/>
    <cellStyle name="쉼표 [0] 3 5 2 3 2 2 8" xfId="7994" xr:uid="{00000000-0005-0000-0000-00007E220000}"/>
    <cellStyle name="쉼표 [0] 3 5 2 3 2 2 8 2" xfId="7995" xr:uid="{00000000-0005-0000-0000-00007F220000}"/>
    <cellStyle name="쉼표 [0] 3 5 2 3 2 2 9" xfId="7996" xr:uid="{00000000-0005-0000-0000-000080220000}"/>
    <cellStyle name="쉼표 [0] 3 5 2 3 2 3" xfId="7997" xr:uid="{00000000-0005-0000-0000-000081220000}"/>
    <cellStyle name="쉼표 [0] 3 5 2 3 2 3 2" xfId="7998" xr:uid="{00000000-0005-0000-0000-000082220000}"/>
    <cellStyle name="쉼표 [0] 3 5 2 3 2 3 2 2" xfId="7999" xr:uid="{00000000-0005-0000-0000-000083220000}"/>
    <cellStyle name="쉼표 [0] 3 5 2 3 2 3 2 2 2" xfId="8000" xr:uid="{00000000-0005-0000-0000-000084220000}"/>
    <cellStyle name="쉼표 [0] 3 5 2 3 2 3 2 3" xfId="8001" xr:uid="{00000000-0005-0000-0000-000085220000}"/>
    <cellStyle name="쉼표 [0] 3 5 2 3 2 3 3" xfId="8002" xr:uid="{00000000-0005-0000-0000-000086220000}"/>
    <cellStyle name="쉼표 [0] 3 5 2 3 2 3 3 2" xfId="8003" xr:uid="{00000000-0005-0000-0000-000087220000}"/>
    <cellStyle name="쉼표 [0] 3 5 2 3 2 3 3 2 2" xfId="8004" xr:uid="{00000000-0005-0000-0000-000088220000}"/>
    <cellStyle name="쉼표 [0] 3 5 2 3 2 3 3 3" xfId="8005" xr:uid="{00000000-0005-0000-0000-000089220000}"/>
    <cellStyle name="쉼표 [0] 3 5 2 3 2 3 4" xfId="8006" xr:uid="{00000000-0005-0000-0000-00008A220000}"/>
    <cellStyle name="쉼표 [0] 3 5 2 3 2 3 4 2" xfId="8007" xr:uid="{00000000-0005-0000-0000-00008B220000}"/>
    <cellStyle name="쉼표 [0] 3 5 2 3 2 3 4 2 2" xfId="8008" xr:uid="{00000000-0005-0000-0000-00008C220000}"/>
    <cellStyle name="쉼표 [0] 3 5 2 3 2 3 4 3" xfId="8009" xr:uid="{00000000-0005-0000-0000-00008D220000}"/>
    <cellStyle name="쉼표 [0] 3 5 2 3 2 3 5" xfId="8010" xr:uid="{00000000-0005-0000-0000-00008E220000}"/>
    <cellStyle name="쉼표 [0] 3 5 2 3 2 3 5 2" xfId="8011" xr:uid="{00000000-0005-0000-0000-00008F220000}"/>
    <cellStyle name="쉼표 [0] 3 5 2 3 2 3 6" xfId="8012" xr:uid="{00000000-0005-0000-0000-000090220000}"/>
    <cellStyle name="쉼표 [0] 3 5 2 3 2 4" xfId="8013" xr:uid="{00000000-0005-0000-0000-000091220000}"/>
    <cellStyle name="쉼표 [0] 3 5 2 3 2 4 2" xfId="8014" xr:uid="{00000000-0005-0000-0000-000092220000}"/>
    <cellStyle name="쉼표 [0] 3 5 2 3 2 4 2 2" xfId="8015" xr:uid="{00000000-0005-0000-0000-000093220000}"/>
    <cellStyle name="쉼표 [0] 3 5 2 3 2 4 2 2 2" xfId="8016" xr:uid="{00000000-0005-0000-0000-000094220000}"/>
    <cellStyle name="쉼표 [0] 3 5 2 3 2 4 2 3" xfId="8017" xr:uid="{00000000-0005-0000-0000-000095220000}"/>
    <cellStyle name="쉼표 [0] 3 5 2 3 2 4 3" xfId="8018" xr:uid="{00000000-0005-0000-0000-000096220000}"/>
    <cellStyle name="쉼표 [0] 3 5 2 3 2 4 3 2" xfId="8019" xr:uid="{00000000-0005-0000-0000-000097220000}"/>
    <cellStyle name="쉼표 [0] 3 5 2 3 2 4 3 2 2" xfId="8020" xr:uid="{00000000-0005-0000-0000-000098220000}"/>
    <cellStyle name="쉼표 [0] 3 5 2 3 2 4 3 3" xfId="8021" xr:uid="{00000000-0005-0000-0000-000099220000}"/>
    <cellStyle name="쉼표 [0] 3 5 2 3 2 4 4" xfId="8022" xr:uid="{00000000-0005-0000-0000-00009A220000}"/>
    <cellStyle name="쉼표 [0] 3 5 2 3 2 4 4 2" xfId="8023" xr:uid="{00000000-0005-0000-0000-00009B220000}"/>
    <cellStyle name="쉼표 [0] 3 5 2 3 2 4 4 2 2" xfId="8024" xr:uid="{00000000-0005-0000-0000-00009C220000}"/>
    <cellStyle name="쉼표 [0] 3 5 2 3 2 4 4 3" xfId="8025" xr:uid="{00000000-0005-0000-0000-00009D220000}"/>
    <cellStyle name="쉼표 [0] 3 5 2 3 2 4 5" xfId="8026" xr:uid="{00000000-0005-0000-0000-00009E220000}"/>
    <cellStyle name="쉼표 [0] 3 5 2 3 2 4 5 2" xfId="8027" xr:uid="{00000000-0005-0000-0000-00009F220000}"/>
    <cellStyle name="쉼표 [0] 3 5 2 3 2 4 6" xfId="8028" xr:uid="{00000000-0005-0000-0000-0000A0220000}"/>
    <cellStyle name="쉼표 [0] 3 5 2 3 2 5" xfId="8029" xr:uid="{00000000-0005-0000-0000-0000A1220000}"/>
    <cellStyle name="쉼표 [0] 3 5 2 3 2 5 2" xfId="8030" xr:uid="{00000000-0005-0000-0000-0000A2220000}"/>
    <cellStyle name="쉼표 [0] 3 5 2 3 2 5 2 2" xfId="8031" xr:uid="{00000000-0005-0000-0000-0000A3220000}"/>
    <cellStyle name="쉼표 [0] 3 5 2 3 2 5 2 2 2" xfId="8032" xr:uid="{00000000-0005-0000-0000-0000A4220000}"/>
    <cellStyle name="쉼표 [0] 3 5 2 3 2 5 2 3" xfId="8033" xr:uid="{00000000-0005-0000-0000-0000A5220000}"/>
    <cellStyle name="쉼표 [0] 3 5 2 3 2 5 3" xfId="8034" xr:uid="{00000000-0005-0000-0000-0000A6220000}"/>
    <cellStyle name="쉼표 [0] 3 5 2 3 2 5 3 2" xfId="8035" xr:uid="{00000000-0005-0000-0000-0000A7220000}"/>
    <cellStyle name="쉼표 [0] 3 5 2 3 2 5 3 2 2" xfId="8036" xr:uid="{00000000-0005-0000-0000-0000A8220000}"/>
    <cellStyle name="쉼표 [0] 3 5 2 3 2 5 3 3" xfId="8037" xr:uid="{00000000-0005-0000-0000-0000A9220000}"/>
    <cellStyle name="쉼표 [0] 3 5 2 3 2 5 4" xfId="8038" xr:uid="{00000000-0005-0000-0000-0000AA220000}"/>
    <cellStyle name="쉼표 [0] 3 5 2 3 2 5 4 2" xfId="8039" xr:uid="{00000000-0005-0000-0000-0000AB220000}"/>
    <cellStyle name="쉼표 [0] 3 5 2 3 2 5 4 2 2" xfId="8040" xr:uid="{00000000-0005-0000-0000-0000AC220000}"/>
    <cellStyle name="쉼표 [0] 3 5 2 3 2 5 4 3" xfId="8041" xr:uid="{00000000-0005-0000-0000-0000AD220000}"/>
    <cellStyle name="쉼표 [0] 3 5 2 3 2 5 5" xfId="8042" xr:uid="{00000000-0005-0000-0000-0000AE220000}"/>
    <cellStyle name="쉼표 [0] 3 5 2 3 2 5 5 2" xfId="8043" xr:uid="{00000000-0005-0000-0000-0000AF220000}"/>
    <cellStyle name="쉼표 [0] 3 5 2 3 2 5 6" xfId="8044" xr:uid="{00000000-0005-0000-0000-0000B0220000}"/>
    <cellStyle name="쉼표 [0] 3 5 2 3 2 6" xfId="8045" xr:uid="{00000000-0005-0000-0000-0000B1220000}"/>
    <cellStyle name="쉼표 [0] 3 5 2 3 2 6 2" xfId="8046" xr:uid="{00000000-0005-0000-0000-0000B2220000}"/>
    <cellStyle name="쉼표 [0] 3 5 2 3 2 6 2 2" xfId="8047" xr:uid="{00000000-0005-0000-0000-0000B3220000}"/>
    <cellStyle name="쉼표 [0] 3 5 2 3 2 6 3" xfId="8048" xr:uid="{00000000-0005-0000-0000-0000B4220000}"/>
    <cellStyle name="쉼표 [0] 3 5 2 3 2 7" xfId="8049" xr:uid="{00000000-0005-0000-0000-0000B5220000}"/>
    <cellStyle name="쉼표 [0] 3 5 2 3 2 7 2" xfId="8050" xr:uid="{00000000-0005-0000-0000-0000B6220000}"/>
    <cellStyle name="쉼표 [0] 3 5 2 3 2 7 2 2" xfId="8051" xr:uid="{00000000-0005-0000-0000-0000B7220000}"/>
    <cellStyle name="쉼표 [0] 3 5 2 3 2 7 3" xfId="8052" xr:uid="{00000000-0005-0000-0000-0000B8220000}"/>
    <cellStyle name="쉼표 [0] 3 5 2 3 2 8" xfId="8053" xr:uid="{00000000-0005-0000-0000-0000B9220000}"/>
    <cellStyle name="쉼표 [0] 3 5 2 3 2 8 2" xfId="8054" xr:uid="{00000000-0005-0000-0000-0000BA220000}"/>
    <cellStyle name="쉼표 [0] 3 5 2 3 2 8 2 2" xfId="8055" xr:uid="{00000000-0005-0000-0000-0000BB220000}"/>
    <cellStyle name="쉼표 [0] 3 5 2 3 2 8 3" xfId="8056" xr:uid="{00000000-0005-0000-0000-0000BC220000}"/>
    <cellStyle name="쉼표 [0] 3 5 2 3 2 9" xfId="8057" xr:uid="{00000000-0005-0000-0000-0000BD220000}"/>
    <cellStyle name="쉼표 [0] 3 5 2 3 2 9 2" xfId="8058" xr:uid="{00000000-0005-0000-0000-0000BE220000}"/>
    <cellStyle name="쉼표 [0] 3 5 2 4" xfId="8059" xr:uid="{00000000-0005-0000-0000-0000BF220000}"/>
    <cellStyle name="쉼표 [0] 3 5 2 5" xfId="8060" xr:uid="{00000000-0005-0000-0000-0000C0220000}"/>
    <cellStyle name="쉼표 [0] 3 5 2 6" xfId="8061" xr:uid="{00000000-0005-0000-0000-0000C1220000}"/>
    <cellStyle name="쉼표 [0] 3 5 2 6 10" xfId="8062" xr:uid="{00000000-0005-0000-0000-0000C2220000}"/>
    <cellStyle name="쉼표 [0] 3 5 2 6 10 2" xfId="8063" xr:uid="{00000000-0005-0000-0000-0000C3220000}"/>
    <cellStyle name="쉼표 [0] 3 5 2 6 11" xfId="8064" xr:uid="{00000000-0005-0000-0000-0000C4220000}"/>
    <cellStyle name="쉼표 [0] 3 5 2 6 2" xfId="8065" xr:uid="{00000000-0005-0000-0000-0000C5220000}"/>
    <cellStyle name="쉼표 [0] 3 5 2 6 2 10" xfId="8066" xr:uid="{00000000-0005-0000-0000-0000C6220000}"/>
    <cellStyle name="쉼표 [0] 3 5 2 6 2 2" xfId="8067" xr:uid="{00000000-0005-0000-0000-0000C7220000}"/>
    <cellStyle name="쉼표 [0] 3 5 2 6 2 2 2" xfId="8068" xr:uid="{00000000-0005-0000-0000-0000C8220000}"/>
    <cellStyle name="쉼표 [0] 3 5 2 6 2 2 2 2" xfId="8069" xr:uid="{00000000-0005-0000-0000-0000C9220000}"/>
    <cellStyle name="쉼표 [0] 3 5 2 6 2 2 2 2 2" xfId="8070" xr:uid="{00000000-0005-0000-0000-0000CA220000}"/>
    <cellStyle name="쉼표 [0] 3 5 2 6 2 2 2 2 2 2" xfId="8071" xr:uid="{00000000-0005-0000-0000-0000CB220000}"/>
    <cellStyle name="쉼표 [0] 3 5 2 6 2 2 2 2 3" xfId="8072" xr:uid="{00000000-0005-0000-0000-0000CC220000}"/>
    <cellStyle name="쉼표 [0] 3 5 2 6 2 2 2 3" xfId="8073" xr:uid="{00000000-0005-0000-0000-0000CD220000}"/>
    <cellStyle name="쉼표 [0] 3 5 2 6 2 2 2 3 2" xfId="8074" xr:uid="{00000000-0005-0000-0000-0000CE220000}"/>
    <cellStyle name="쉼표 [0] 3 5 2 6 2 2 2 3 2 2" xfId="8075" xr:uid="{00000000-0005-0000-0000-0000CF220000}"/>
    <cellStyle name="쉼표 [0] 3 5 2 6 2 2 2 3 3" xfId="8076" xr:uid="{00000000-0005-0000-0000-0000D0220000}"/>
    <cellStyle name="쉼표 [0] 3 5 2 6 2 2 2 4" xfId="8077" xr:uid="{00000000-0005-0000-0000-0000D1220000}"/>
    <cellStyle name="쉼표 [0] 3 5 2 6 2 2 2 4 2" xfId="8078" xr:uid="{00000000-0005-0000-0000-0000D2220000}"/>
    <cellStyle name="쉼표 [0] 3 5 2 6 2 2 2 4 2 2" xfId="8079" xr:uid="{00000000-0005-0000-0000-0000D3220000}"/>
    <cellStyle name="쉼표 [0] 3 5 2 6 2 2 2 4 3" xfId="8080" xr:uid="{00000000-0005-0000-0000-0000D4220000}"/>
    <cellStyle name="쉼표 [0] 3 5 2 6 2 2 2 5" xfId="8081" xr:uid="{00000000-0005-0000-0000-0000D5220000}"/>
    <cellStyle name="쉼표 [0] 3 5 2 6 2 2 2 5 2" xfId="8082" xr:uid="{00000000-0005-0000-0000-0000D6220000}"/>
    <cellStyle name="쉼표 [0] 3 5 2 6 2 2 2 6" xfId="8083" xr:uid="{00000000-0005-0000-0000-0000D7220000}"/>
    <cellStyle name="쉼표 [0] 3 5 2 6 2 2 3" xfId="8084" xr:uid="{00000000-0005-0000-0000-0000D8220000}"/>
    <cellStyle name="쉼표 [0] 3 5 2 6 2 2 3 2" xfId="8085" xr:uid="{00000000-0005-0000-0000-0000D9220000}"/>
    <cellStyle name="쉼표 [0] 3 5 2 6 2 2 3 2 2" xfId="8086" xr:uid="{00000000-0005-0000-0000-0000DA220000}"/>
    <cellStyle name="쉼표 [0] 3 5 2 6 2 2 3 2 2 2" xfId="8087" xr:uid="{00000000-0005-0000-0000-0000DB220000}"/>
    <cellStyle name="쉼표 [0] 3 5 2 6 2 2 3 2 3" xfId="8088" xr:uid="{00000000-0005-0000-0000-0000DC220000}"/>
    <cellStyle name="쉼표 [0] 3 5 2 6 2 2 3 3" xfId="8089" xr:uid="{00000000-0005-0000-0000-0000DD220000}"/>
    <cellStyle name="쉼표 [0] 3 5 2 6 2 2 3 3 2" xfId="8090" xr:uid="{00000000-0005-0000-0000-0000DE220000}"/>
    <cellStyle name="쉼표 [0] 3 5 2 6 2 2 3 3 2 2" xfId="8091" xr:uid="{00000000-0005-0000-0000-0000DF220000}"/>
    <cellStyle name="쉼표 [0] 3 5 2 6 2 2 3 3 3" xfId="8092" xr:uid="{00000000-0005-0000-0000-0000E0220000}"/>
    <cellStyle name="쉼표 [0] 3 5 2 6 2 2 3 4" xfId="8093" xr:uid="{00000000-0005-0000-0000-0000E1220000}"/>
    <cellStyle name="쉼표 [0] 3 5 2 6 2 2 3 4 2" xfId="8094" xr:uid="{00000000-0005-0000-0000-0000E2220000}"/>
    <cellStyle name="쉼표 [0] 3 5 2 6 2 2 3 4 2 2" xfId="8095" xr:uid="{00000000-0005-0000-0000-0000E3220000}"/>
    <cellStyle name="쉼표 [0] 3 5 2 6 2 2 3 4 3" xfId="8096" xr:uid="{00000000-0005-0000-0000-0000E4220000}"/>
    <cellStyle name="쉼표 [0] 3 5 2 6 2 2 3 5" xfId="8097" xr:uid="{00000000-0005-0000-0000-0000E5220000}"/>
    <cellStyle name="쉼표 [0] 3 5 2 6 2 2 3 5 2" xfId="8098" xr:uid="{00000000-0005-0000-0000-0000E6220000}"/>
    <cellStyle name="쉼표 [0] 3 5 2 6 2 2 3 6" xfId="8099" xr:uid="{00000000-0005-0000-0000-0000E7220000}"/>
    <cellStyle name="쉼표 [0] 3 5 2 6 2 2 4" xfId="8100" xr:uid="{00000000-0005-0000-0000-0000E8220000}"/>
    <cellStyle name="쉼표 [0] 3 5 2 6 2 2 4 2" xfId="8101" xr:uid="{00000000-0005-0000-0000-0000E9220000}"/>
    <cellStyle name="쉼표 [0] 3 5 2 6 2 2 4 2 2" xfId="8102" xr:uid="{00000000-0005-0000-0000-0000EA220000}"/>
    <cellStyle name="쉼표 [0] 3 5 2 6 2 2 4 2 2 2" xfId="8103" xr:uid="{00000000-0005-0000-0000-0000EB220000}"/>
    <cellStyle name="쉼표 [0] 3 5 2 6 2 2 4 2 3" xfId="8104" xr:uid="{00000000-0005-0000-0000-0000EC220000}"/>
    <cellStyle name="쉼표 [0] 3 5 2 6 2 2 4 3" xfId="8105" xr:uid="{00000000-0005-0000-0000-0000ED220000}"/>
    <cellStyle name="쉼표 [0] 3 5 2 6 2 2 4 3 2" xfId="8106" xr:uid="{00000000-0005-0000-0000-0000EE220000}"/>
    <cellStyle name="쉼표 [0] 3 5 2 6 2 2 4 3 2 2" xfId="8107" xr:uid="{00000000-0005-0000-0000-0000EF220000}"/>
    <cellStyle name="쉼표 [0] 3 5 2 6 2 2 4 3 3" xfId="8108" xr:uid="{00000000-0005-0000-0000-0000F0220000}"/>
    <cellStyle name="쉼표 [0] 3 5 2 6 2 2 4 4" xfId="8109" xr:uid="{00000000-0005-0000-0000-0000F1220000}"/>
    <cellStyle name="쉼표 [0] 3 5 2 6 2 2 4 4 2" xfId="8110" xr:uid="{00000000-0005-0000-0000-0000F2220000}"/>
    <cellStyle name="쉼표 [0] 3 5 2 6 2 2 4 4 2 2" xfId="8111" xr:uid="{00000000-0005-0000-0000-0000F3220000}"/>
    <cellStyle name="쉼표 [0] 3 5 2 6 2 2 4 4 3" xfId="8112" xr:uid="{00000000-0005-0000-0000-0000F4220000}"/>
    <cellStyle name="쉼표 [0] 3 5 2 6 2 2 4 5" xfId="8113" xr:uid="{00000000-0005-0000-0000-0000F5220000}"/>
    <cellStyle name="쉼표 [0] 3 5 2 6 2 2 4 5 2" xfId="8114" xr:uid="{00000000-0005-0000-0000-0000F6220000}"/>
    <cellStyle name="쉼표 [0] 3 5 2 6 2 2 4 6" xfId="8115" xr:uid="{00000000-0005-0000-0000-0000F7220000}"/>
    <cellStyle name="쉼표 [0] 3 5 2 6 2 2 5" xfId="8116" xr:uid="{00000000-0005-0000-0000-0000F8220000}"/>
    <cellStyle name="쉼표 [0] 3 5 2 6 2 2 5 2" xfId="8117" xr:uid="{00000000-0005-0000-0000-0000F9220000}"/>
    <cellStyle name="쉼표 [0] 3 5 2 6 2 2 5 2 2" xfId="8118" xr:uid="{00000000-0005-0000-0000-0000FA220000}"/>
    <cellStyle name="쉼표 [0] 3 5 2 6 2 2 5 3" xfId="8119" xr:uid="{00000000-0005-0000-0000-0000FB220000}"/>
    <cellStyle name="쉼표 [0] 3 5 2 6 2 2 6" xfId="8120" xr:uid="{00000000-0005-0000-0000-0000FC220000}"/>
    <cellStyle name="쉼표 [0] 3 5 2 6 2 2 6 2" xfId="8121" xr:uid="{00000000-0005-0000-0000-0000FD220000}"/>
    <cellStyle name="쉼표 [0] 3 5 2 6 2 2 6 2 2" xfId="8122" xr:uid="{00000000-0005-0000-0000-0000FE220000}"/>
    <cellStyle name="쉼표 [0] 3 5 2 6 2 2 6 3" xfId="8123" xr:uid="{00000000-0005-0000-0000-0000FF220000}"/>
    <cellStyle name="쉼표 [0] 3 5 2 6 2 2 7" xfId="8124" xr:uid="{00000000-0005-0000-0000-000000230000}"/>
    <cellStyle name="쉼표 [0] 3 5 2 6 2 2 7 2" xfId="8125" xr:uid="{00000000-0005-0000-0000-000001230000}"/>
    <cellStyle name="쉼표 [0] 3 5 2 6 2 2 7 2 2" xfId="8126" xr:uid="{00000000-0005-0000-0000-000002230000}"/>
    <cellStyle name="쉼표 [0] 3 5 2 6 2 2 7 3" xfId="8127" xr:uid="{00000000-0005-0000-0000-000003230000}"/>
    <cellStyle name="쉼표 [0] 3 5 2 6 2 2 8" xfId="8128" xr:uid="{00000000-0005-0000-0000-000004230000}"/>
    <cellStyle name="쉼표 [0] 3 5 2 6 2 2 8 2" xfId="8129" xr:uid="{00000000-0005-0000-0000-000005230000}"/>
    <cellStyle name="쉼표 [0] 3 5 2 6 2 2 9" xfId="8130" xr:uid="{00000000-0005-0000-0000-000006230000}"/>
    <cellStyle name="쉼표 [0] 3 5 2 6 2 3" xfId="8131" xr:uid="{00000000-0005-0000-0000-000007230000}"/>
    <cellStyle name="쉼표 [0] 3 5 2 6 2 3 2" xfId="8132" xr:uid="{00000000-0005-0000-0000-000008230000}"/>
    <cellStyle name="쉼표 [0] 3 5 2 6 2 3 2 2" xfId="8133" xr:uid="{00000000-0005-0000-0000-000009230000}"/>
    <cellStyle name="쉼표 [0] 3 5 2 6 2 3 2 2 2" xfId="8134" xr:uid="{00000000-0005-0000-0000-00000A230000}"/>
    <cellStyle name="쉼표 [0] 3 5 2 6 2 3 2 3" xfId="8135" xr:uid="{00000000-0005-0000-0000-00000B230000}"/>
    <cellStyle name="쉼표 [0] 3 5 2 6 2 3 3" xfId="8136" xr:uid="{00000000-0005-0000-0000-00000C230000}"/>
    <cellStyle name="쉼표 [0] 3 5 2 6 2 3 3 2" xfId="8137" xr:uid="{00000000-0005-0000-0000-00000D230000}"/>
    <cellStyle name="쉼표 [0] 3 5 2 6 2 3 3 2 2" xfId="8138" xr:uid="{00000000-0005-0000-0000-00000E230000}"/>
    <cellStyle name="쉼표 [0] 3 5 2 6 2 3 3 3" xfId="8139" xr:uid="{00000000-0005-0000-0000-00000F230000}"/>
    <cellStyle name="쉼표 [0] 3 5 2 6 2 3 4" xfId="8140" xr:uid="{00000000-0005-0000-0000-000010230000}"/>
    <cellStyle name="쉼표 [0] 3 5 2 6 2 3 4 2" xfId="8141" xr:uid="{00000000-0005-0000-0000-000011230000}"/>
    <cellStyle name="쉼표 [0] 3 5 2 6 2 3 4 2 2" xfId="8142" xr:uid="{00000000-0005-0000-0000-000012230000}"/>
    <cellStyle name="쉼표 [0] 3 5 2 6 2 3 4 3" xfId="8143" xr:uid="{00000000-0005-0000-0000-000013230000}"/>
    <cellStyle name="쉼표 [0] 3 5 2 6 2 3 5" xfId="8144" xr:uid="{00000000-0005-0000-0000-000014230000}"/>
    <cellStyle name="쉼표 [0] 3 5 2 6 2 3 5 2" xfId="8145" xr:uid="{00000000-0005-0000-0000-000015230000}"/>
    <cellStyle name="쉼표 [0] 3 5 2 6 2 3 6" xfId="8146" xr:uid="{00000000-0005-0000-0000-000016230000}"/>
    <cellStyle name="쉼표 [0] 3 5 2 6 2 4" xfId="8147" xr:uid="{00000000-0005-0000-0000-000017230000}"/>
    <cellStyle name="쉼표 [0] 3 5 2 6 2 4 2" xfId="8148" xr:uid="{00000000-0005-0000-0000-000018230000}"/>
    <cellStyle name="쉼표 [0] 3 5 2 6 2 4 2 2" xfId="8149" xr:uid="{00000000-0005-0000-0000-000019230000}"/>
    <cellStyle name="쉼표 [0] 3 5 2 6 2 4 2 2 2" xfId="8150" xr:uid="{00000000-0005-0000-0000-00001A230000}"/>
    <cellStyle name="쉼표 [0] 3 5 2 6 2 4 2 3" xfId="8151" xr:uid="{00000000-0005-0000-0000-00001B230000}"/>
    <cellStyle name="쉼표 [0] 3 5 2 6 2 4 3" xfId="8152" xr:uid="{00000000-0005-0000-0000-00001C230000}"/>
    <cellStyle name="쉼표 [0] 3 5 2 6 2 4 3 2" xfId="8153" xr:uid="{00000000-0005-0000-0000-00001D230000}"/>
    <cellStyle name="쉼표 [0] 3 5 2 6 2 4 3 2 2" xfId="8154" xr:uid="{00000000-0005-0000-0000-00001E230000}"/>
    <cellStyle name="쉼표 [0] 3 5 2 6 2 4 3 3" xfId="8155" xr:uid="{00000000-0005-0000-0000-00001F230000}"/>
    <cellStyle name="쉼표 [0] 3 5 2 6 2 4 4" xfId="8156" xr:uid="{00000000-0005-0000-0000-000020230000}"/>
    <cellStyle name="쉼표 [0] 3 5 2 6 2 4 4 2" xfId="8157" xr:uid="{00000000-0005-0000-0000-000021230000}"/>
    <cellStyle name="쉼표 [0] 3 5 2 6 2 4 4 2 2" xfId="8158" xr:uid="{00000000-0005-0000-0000-000022230000}"/>
    <cellStyle name="쉼표 [0] 3 5 2 6 2 4 4 3" xfId="8159" xr:uid="{00000000-0005-0000-0000-000023230000}"/>
    <cellStyle name="쉼표 [0] 3 5 2 6 2 4 5" xfId="8160" xr:uid="{00000000-0005-0000-0000-000024230000}"/>
    <cellStyle name="쉼표 [0] 3 5 2 6 2 4 5 2" xfId="8161" xr:uid="{00000000-0005-0000-0000-000025230000}"/>
    <cellStyle name="쉼표 [0] 3 5 2 6 2 4 6" xfId="8162" xr:uid="{00000000-0005-0000-0000-000026230000}"/>
    <cellStyle name="쉼표 [0] 3 5 2 6 2 5" xfId="8163" xr:uid="{00000000-0005-0000-0000-000027230000}"/>
    <cellStyle name="쉼표 [0] 3 5 2 6 2 5 2" xfId="8164" xr:uid="{00000000-0005-0000-0000-000028230000}"/>
    <cellStyle name="쉼표 [0] 3 5 2 6 2 5 2 2" xfId="8165" xr:uid="{00000000-0005-0000-0000-000029230000}"/>
    <cellStyle name="쉼표 [0] 3 5 2 6 2 5 2 2 2" xfId="8166" xr:uid="{00000000-0005-0000-0000-00002A230000}"/>
    <cellStyle name="쉼표 [0] 3 5 2 6 2 5 2 3" xfId="8167" xr:uid="{00000000-0005-0000-0000-00002B230000}"/>
    <cellStyle name="쉼표 [0] 3 5 2 6 2 5 3" xfId="8168" xr:uid="{00000000-0005-0000-0000-00002C230000}"/>
    <cellStyle name="쉼표 [0] 3 5 2 6 2 5 3 2" xfId="8169" xr:uid="{00000000-0005-0000-0000-00002D230000}"/>
    <cellStyle name="쉼표 [0] 3 5 2 6 2 5 3 2 2" xfId="8170" xr:uid="{00000000-0005-0000-0000-00002E230000}"/>
    <cellStyle name="쉼표 [0] 3 5 2 6 2 5 3 3" xfId="8171" xr:uid="{00000000-0005-0000-0000-00002F230000}"/>
    <cellStyle name="쉼표 [0] 3 5 2 6 2 5 4" xfId="8172" xr:uid="{00000000-0005-0000-0000-000030230000}"/>
    <cellStyle name="쉼표 [0] 3 5 2 6 2 5 4 2" xfId="8173" xr:uid="{00000000-0005-0000-0000-000031230000}"/>
    <cellStyle name="쉼표 [0] 3 5 2 6 2 5 4 2 2" xfId="8174" xr:uid="{00000000-0005-0000-0000-000032230000}"/>
    <cellStyle name="쉼표 [0] 3 5 2 6 2 5 4 3" xfId="8175" xr:uid="{00000000-0005-0000-0000-000033230000}"/>
    <cellStyle name="쉼표 [0] 3 5 2 6 2 5 5" xfId="8176" xr:uid="{00000000-0005-0000-0000-000034230000}"/>
    <cellStyle name="쉼표 [0] 3 5 2 6 2 5 5 2" xfId="8177" xr:uid="{00000000-0005-0000-0000-000035230000}"/>
    <cellStyle name="쉼표 [0] 3 5 2 6 2 5 6" xfId="8178" xr:uid="{00000000-0005-0000-0000-000036230000}"/>
    <cellStyle name="쉼표 [0] 3 5 2 6 2 6" xfId="8179" xr:uid="{00000000-0005-0000-0000-000037230000}"/>
    <cellStyle name="쉼표 [0] 3 5 2 6 2 6 2" xfId="8180" xr:uid="{00000000-0005-0000-0000-000038230000}"/>
    <cellStyle name="쉼표 [0] 3 5 2 6 2 6 2 2" xfId="8181" xr:uid="{00000000-0005-0000-0000-000039230000}"/>
    <cellStyle name="쉼표 [0] 3 5 2 6 2 6 3" xfId="8182" xr:uid="{00000000-0005-0000-0000-00003A230000}"/>
    <cellStyle name="쉼표 [0] 3 5 2 6 2 7" xfId="8183" xr:uid="{00000000-0005-0000-0000-00003B230000}"/>
    <cellStyle name="쉼표 [0] 3 5 2 6 2 7 2" xfId="8184" xr:uid="{00000000-0005-0000-0000-00003C230000}"/>
    <cellStyle name="쉼표 [0] 3 5 2 6 2 7 2 2" xfId="8185" xr:uid="{00000000-0005-0000-0000-00003D230000}"/>
    <cellStyle name="쉼표 [0] 3 5 2 6 2 7 3" xfId="8186" xr:uid="{00000000-0005-0000-0000-00003E230000}"/>
    <cellStyle name="쉼표 [0] 3 5 2 6 2 8" xfId="8187" xr:uid="{00000000-0005-0000-0000-00003F230000}"/>
    <cellStyle name="쉼표 [0] 3 5 2 6 2 8 2" xfId="8188" xr:uid="{00000000-0005-0000-0000-000040230000}"/>
    <cellStyle name="쉼표 [0] 3 5 2 6 2 8 2 2" xfId="8189" xr:uid="{00000000-0005-0000-0000-000041230000}"/>
    <cellStyle name="쉼표 [0] 3 5 2 6 2 8 3" xfId="8190" xr:uid="{00000000-0005-0000-0000-000042230000}"/>
    <cellStyle name="쉼표 [0] 3 5 2 6 2 9" xfId="8191" xr:uid="{00000000-0005-0000-0000-000043230000}"/>
    <cellStyle name="쉼표 [0] 3 5 2 6 2 9 2" xfId="8192" xr:uid="{00000000-0005-0000-0000-000044230000}"/>
    <cellStyle name="쉼표 [0] 3 5 2 6 3" xfId="8193" xr:uid="{00000000-0005-0000-0000-000045230000}"/>
    <cellStyle name="쉼표 [0] 3 5 2 6 3 2" xfId="8194" xr:uid="{00000000-0005-0000-0000-000046230000}"/>
    <cellStyle name="쉼표 [0] 3 5 2 6 3 2 2" xfId="8195" xr:uid="{00000000-0005-0000-0000-000047230000}"/>
    <cellStyle name="쉼표 [0] 3 5 2 6 3 2 2 2" xfId="8196" xr:uid="{00000000-0005-0000-0000-000048230000}"/>
    <cellStyle name="쉼표 [0] 3 5 2 6 3 2 2 2 2" xfId="8197" xr:uid="{00000000-0005-0000-0000-000049230000}"/>
    <cellStyle name="쉼표 [0] 3 5 2 6 3 2 2 3" xfId="8198" xr:uid="{00000000-0005-0000-0000-00004A230000}"/>
    <cellStyle name="쉼표 [0] 3 5 2 6 3 2 3" xfId="8199" xr:uid="{00000000-0005-0000-0000-00004B230000}"/>
    <cellStyle name="쉼표 [0] 3 5 2 6 3 2 3 2" xfId="8200" xr:uid="{00000000-0005-0000-0000-00004C230000}"/>
    <cellStyle name="쉼표 [0] 3 5 2 6 3 2 3 2 2" xfId="8201" xr:uid="{00000000-0005-0000-0000-00004D230000}"/>
    <cellStyle name="쉼표 [0] 3 5 2 6 3 2 3 3" xfId="8202" xr:uid="{00000000-0005-0000-0000-00004E230000}"/>
    <cellStyle name="쉼표 [0] 3 5 2 6 3 2 4" xfId="8203" xr:uid="{00000000-0005-0000-0000-00004F230000}"/>
    <cellStyle name="쉼표 [0] 3 5 2 6 3 2 4 2" xfId="8204" xr:uid="{00000000-0005-0000-0000-000050230000}"/>
    <cellStyle name="쉼표 [0] 3 5 2 6 3 2 4 2 2" xfId="8205" xr:uid="{00000000-0005-0000-0000-000051230000}"/>
    <cellStyle name="쉼표 [0] 3 5 2 6 3 2 4 3" xfId="8206" xr:uid="{00000000-0005-0000-0000-000052230000}"/>
    <cellStyle name="쉼표 [0] 3 5 2 6 3 2 5" xfId="8207" xr:uid="{00000000-0005-0000-0000-000053230000}"/>
    <cellStyle name="쉼표 [0] 3 5 2 6 3 2 5 2" xfId="8208" xr:uid="{00000000-0005-0000-0000-000054230000}"/>
    <cellStyle name="쉼표 [0] 3 5 2 6 3 2 6" xfId="8209" xr:uid="{00000000-0005-0000-0000-000055230000}"/>
    <cellStyle name="쉼표 [0] 3 5 2 6 3 3" xfId="8210" xr:uid="{00000000-0005-0000-0000-000056230000}"/>
    <cellStyle name="쉼표 [0] 3 5 2 6 3 3 2" xfId="8211" xr:uid="{00000000-0005-0000-0000-000057230000}"/>
    <cellStyle name="쉼표 [0] 3 5 2 6 3 3 2 2" xfId="8212" xr:uid="{00000000-0005-0000-0000-000058230000}"/>
    <cellStyle name="쉼표 [0] 3 5 2 6 3 3 2 2 2" xfId="8213" xr:uid="{00000000-0005-0000-0000-000059230000}"/>
    <cellStyle name="쉼표 [0] 3 5 2 6 3 3 2 3" xfId="8214" xr:uid="{00000000-0005-0000-0000-00005A230000}"/>
    <cellStyle name="쉼표 [0] 3 5 2 6 3 3 3" xfId="8215" xr:uid="{00000000-0005-0000-0000-00005B230000}"/>
    <cellStyle name="쉼표 [0] 3 5 2 6 3 3 3 2" xfId="8216" xr:uid="{00000000-0005-0000-0000-00005C230000}"/>
    <cellStyle name="쉼표 [0] 3 5 2 6 3 3 3 2 2" xfId="8217" xr:uid="{00000000-0005-0000-0000-00005D230000}"/>
    <cellStyle name="쉼표 [0] 3 5 2 6 3 3 3 3" xfId="8218" xr:uid="{00000000-0005-0000-0000-00005E230000}"/>
    <cellStyle name="쉼표 [0] 3 5 2 6 3 3 4" xfId="8219" xr:uid="{00000000-0005-0000-0000-00005F230000}"/>
    <cellStyle name="쉼표 [0] 3 5 2 6 3 3 4 2" xfId="8220" xr:uid="{00000000-0005-0000-0000-000060230000}"/>
    <cellStyle name="쉼표 [0] 3 5 2 6 3 3 4 2 2" xfId="8221" xr:uid="{00000000-0005-0000-0000-000061230000}"/>
    <cellStyle name="쉼표 [0] 3 5 2 6 3 3 4 3" xfId="8222" xr:uid="{00000000-0005-0000-0000-000062230000}"/>
    <cellStyle name="쉼표 [0] 3 5 2 6 3 3 5" xfId="8223" xr:uid="{00000000-0005-0000-0000-000063230000}"/>
    <cellStyle name="쉼표 [0] 3 5 2 6 3 3 5 2" xfId="8224" xr:uid="{00000000-0005-0000-0000-000064230000}"/>
    <cellStyle name="쉼표 [0] 3 5 2 6 3 3 6" xfId="8225" xr:uid="{00000000-0005-0000-0000-000065230000}"/>
    <cellStyle name="쉼표 [0] 3 5 2 6 3 4" xfId="8226" xr:uid="{00000000-0005-0000-0000-000066230000}"/>
    <cellStyle name="쉼표 [0] 3 5 2 6 3 4 2" xfId="8227" xr:uid="{00000000-0005-0000-0000-000067230000}"/>
    <cellStyle name="쉼표 [0] 3 5 2 6 3 4 2 2" xfId="8228" xr:uid="{00000000-0005-0000-0000-000068230000}"/>
    <cellStyle name="쉼표 [0] 3 5 2 6 3 4 2 2 2" xfId="8229" xr:uid="{00000000-0005-0000-0000-000069230000}"/>
    <cellStyle name="쉼표 [0] 3 5 2 6 3 4 2 3" xfId="8230" xr:uid="{00000000-0005-0000-0000-00006A230000}"/>
    <cellStyle name="쉼표 [0] 3 5 2 6 3 4 3" xfId="8231" xr:uid="{00000000-0005-0000-0000-00006B230000}"/>
    <cellStyle name="쉼표 [0] 3 5 2 6 3 4 3 2" xfId="8232" xr:uid="{00000000-0005-0000-0000-00006C230000}"/>
    <cellStyle name="쉼표 [0] 3 5 2 6 3 4 3 2 2" xfId="8233" xr:uid="{00000000-0005-0000-0000-00006D230000}"/>
    <cellStyle name="쉼표 [0] 3 5 2 6 3 4 3 3" xfId="8234" xr:uid="{00000000-0005-0000-0000-00006E230000}"/>
    <cellStyle name="쉼표 [0] 3 5 2 6 3 4 4" xfId="8235" xr:uid="{00000000-0005-0000-0000-00006F230000}"/>
    <cellStyle name="쉼표 [0] 3 5 2 6 3 4 4 2" xfId="8236" xr:uid="{00000000-0005-0000-0000-000070230000}"/>
    <cellStyle name="쉼표 [0] 3 5 2 6 3 4 4 2 2" xfId="8237" xr:uid="{00000000-0005-0000-0000-000071230000}"/>
    <cellStyle name="쉼표 [0] 3 5 2 6 3 4 4 3" xfId="8238" xr:uid="{00000000-0005-0000-0000-000072230000}"/>
    <cellStyle name="쉼표 [0] 3 5 2 6 3 4 5" xfId="8239" xr:uid="{00000000-0005-0000-0000-000073230000}"/>
    <cellStyle name="쉼표 [0] 3 5 2 6 3 4 5 2" xfId="8240" xr:uid="{00000000-0005-0000-0000-000074230000}"/>
    <cellStyle name="쉼표 [0] 3 5 2 6 3 4 6" xfId="8241" xr:uid="{00000000-0005-0000-0000-000075230000}"/>
    <cellStyle name="쉼표 [0] 3 5 2 6 3 5" xfId="8242" xr:uid="{00000000-0005-0000-0000-000076230000}"/>
    <cellStyle name="쉼표 [0] 3 5 2 6 3 5 2" xfId="8243" xr:uid="{00000000-0005-0000-0000-000077230000}"/>
    <cellStyle name="쉼표 [0] 3 5 2 6 3 5 2 2" xfId="8244" xr:uid="{00000000-0005-0000-0000-000078230000}"/>
    <cellStyle name="쉼표 [0] 3 5 2 6 3 5 3" xfId="8245" xr:uid="{00000000-0005-0000-0000-000079230000}"/>
    <cellStyle name="쉼표 [0] 3 5 2 6 3 6" xfId="8246" xr:uid="{00000000-0005-0000-0000-00007A230000}"/>
    <cellStyle name="쉼표 [0] 3 5 2 6 3 6 2" xfId="8247" xr:uid="{00000000-0005-0000-0000-00007B230000}"/>
    <cellStyle name="쉼표 [0] 3 5 2 6 3 6 2 2" xfId="8248" xr:uid="{00000000-0005-0000-0000-00007C230000}"/>
    <cellStyle name="쉼표 [0] 3 5 2 6 3 6 3" xfId="8249" xr:uid="{00000000-0005-0000-0000-00007D230000}"/>
    <cellStyle name="쉼표 [0] 3 5 2 6 3 7" xfId="8250" xr:uid="{00000000-0005-0000-0000-00007E230000}"/>
    <cellStyle name="쉼표 [0] 3 5 2 6 3 7 2" xfId="8251" xr:uid="{00000000-0005-0000-0000-00007F230000}"/>
    <cellStyle name="쉼표 [0] 3 5 2 6 3 7 2 2" xfId="8252" xr:uid="{00000000-0005-0000-0000-000080230000}"/>
    <cellStyle name="쉼표 [0] 3 5 2 6 3 7 3" xfId="8253" xr:uid="{00000000-0005-0000-0000-000081230000}"/>
    <cellStyle name="쉼표 [0] 3 5 2 6 3 8" xfId="8254" xr:uid="{00000000-0005-0000-0000-000082230000}"/>
    <cellStyle name="쉼표 [0] 3 5 2 6 3 8 2" xfId="8255" xr:uid="{00000000-0005-0000-0000-000083230000}"/>
    <cellStyle name="쉼표 [0] 3 5 2 6 3 9" xfId="8256" xr:uid="{00000000-0005-0000-0000-000084230000}"/>
    <cellStyle name="쉼표 [0] 3 5 2 6 4" xfId="8257" xr:uid="{00000000-0005-0000-0000-000085230000}"/>
    <cellStyle name="쉼표 [0] 3 5 2 6 4 2" xfId="8258" xr:uid="{00000000-0005-0000-0000-000086230000}"/>
    <cellStyle name="쉼표 [0] 3 5 2 6 4 2 2" xfId="8259" xr:uid="{00000000-0005-0000-0000-000087230000}"/>
    <cellStyle name="쉼표 [0] 3 5 2 6 4 2 2 2" xfId="8260" xr:uid="{00000000-0005-0000-0000-000088230000}"/>
    <cellStyle name="쉼표 [0] 3 5 2 6 4 2 3" xfId="8261" xr:uid="{00000000-0005-0000-0000-000089230000}"/>
    <cellStyle name="쉼표 [0] 3 5 2 6 4 3" xfId="8262" xr:uid="{00000000-0005-0000-0000-00008A230000}"/>
    <cellStyle name="쉼표 [0] 3 5 2 6 4 3 2" xfId="8263" xr:uid="{00000000-0005-0000-0000-00008B230000}"/>
    <cellStyle name="쉼표 [0] 3 5 2 6 4 3 2 2" xfId="8264" xr:uid="{00000000-0005-0000-0000-00008C230000}"/>
    <cellStyle name="쉼표 [0] 3 5 2 6 4 3 3" xfId="8265" xr:uid="{00000000-0005-0000-0000-00008D230000}"/>
    <cellStyle name="쉼표 [0] 3 5 2 6 4 4" xfId="8266" xr:uid="{00000000-0005-0000-0000-00008E230000}"/>
    <cellStyle name="쉼표 [0] 3 5 2 6 4 4 2" xfId="8267" xr:uid="{00000000-0005-0000-0000-00008F230000}"/>
    <cellStyle name="쉼표 [0] 3 5 2 6 4 4 2 2" xfId="8268" xr:uid="{00000000-0005-0000-0000-000090230000}"/>
    <cellStyle name="쉼표 [0] 3 5 2 6 4 4 3" xfId="8269" xr:uid="{00000000-0005-0000-0000-000091230000}"/>
    <cellStyle name="쉼표 [0] 3 5 2 6 4 5" xfId="8270" xr:uid="{00000000-0005-0000-0000-000092230000}"/>
    <cellStyle name="쉼표 [0] 3 5 2 6 4 5 2" xfId="8271" xr:uid="{00000000-0005-0000-0000-000093230000}"/>
    <cellStyle name="쉼표 [0] 3 5 2 6 4 6" xfId="8272" xr:uid="{00000000-0005-0000-0000-000094230000}"/>
    <cellStyle name="쉼표 [0] 3 5 2 6 5" xfId="8273" xr:uid="{00000000-0005-0000-0000-000095230000}"/>
    <cellStyle name="쉼표 [0] 3 5 2 6 5 2" xfId="8274" xr:uid="{00000000-0005-0000-0000-000096230000}"/>
    <cellStyle name="쉼표 [0] 3 5 2 6 5 2 2" xfId="8275" xr:uid="{00000000-0005-0000-0000-000097230000}"/>
    <cellStyle name="쉼표 [0] 3 5 2 6 5 2 2 2" xfId="8276" xr:uid="{00000000-0005-0000-0000-000098230000}"/>
    <cellStyle name="쉼표 [0] 3 5 2 6 5 2 3" xfId="8277" xr:uid="{00000000-0005-0000-0000-000099230000}"/>
    <cellStyle name="쉼표 [0] 3 5 2 6 5 3" xfId="8278" xr:uid="{00000000-0005-0000-0000-00009A230000}"/>
    <cellStyle name="쉼표 [0] 3 5 2 6 5 3 2" xfId="8279" xr:uid="{00000000-0005-0000-0000-00009B230000}"/>
    <cellStyle name="쉼표 [0] 3 5 2 6 5 3 2 2" xfId="8280" xr:uid="{00000000-0005-0000-0000-00009C230000}"/>
    <cellStyle name="쉼표 [0] 3 5 2 6 5 3 3" xfId="8281" xr:uid="{00000000-0005-0000-0000-00009D230000}"/>
    <cellStyle name="쉼표 [0] 3 5 2 6 5 4" xfId="8282" xr:uid="{00000000-0005-0000-0000-00009E230000}"/>
    <cellStyle name="쉼표 [0] 3 5 2 6 5 4 2" xfId="8283" xr:uid="{00000000-0005-0000-0000-00009F230000}"/>
    <cellStyle name="쉼표 [0] 3 5 2 6 5 4 2 2" xfId="8284" xr:uid="{00000000-0005-0000-0000-0000A0230000}"/>
    <cellStyle name="쉼표 [0] 3 5 2 6 5 4 3" xfId="8285" xr:uid="{00000000-0005-0000-0000-0000A1230000}"/>
    <cellStyle name="쉼표 [0] 3 5 2 6 5 5" xfId="8286" xr:uid="{00000000-0005-0000-0000-0000A2230000}"/>
    <cellStyle name="쉼표 [0] 3 5 2 6 5 5 2" xfId="8287" xr:uid="{00000000-0005-0000-0000-0000A3230000}"/>
    <cellStyle name="쉼표 [0] 3 5 2 6 5 6" xfId="8288" xr:uid="{00000000-0005-0000-0000-0000A4230000}"/>
    <cellStyle name="쉼표 [0] 3 5 2 6 6" xfId="8289" xr:uid="{00000000-0005-0000-0000-0000A5230000}"/>
    <cellStyle name="쉼표 [0] 3 5 2 6 6 2" xfId="8290" xr:uid="{00000000-0005-0000-0000-0000A6230000}"/>
    <cellStyle name="쉼표 [0] 3 5 2 6 6 2 2" xfId="8291" xr:uid="{00000000-0005-0000-0000-0000A7230000}"/>
    <cellStyle name="쉼표 [0] 3 5 2 6 6 2 2 2" xfId="8292" xr:uid="{00000000-0005-0000-0000-0000A8230000}"/>
    <cellStyle name="쉼표 [0] 3 5 2 6 6 2 3" xfId="8293" xr:uid="{00000000-0005-0000-0000-0000A9230000}"/>
    <cellStyle name="쉼표 [0] 3 5 2 6 6 3" xfId="8294" xr:uid="{00000000-0005-0000-0000-0000AA230000}"/>
    <cellStyle name="쉼표 [0] 3 5 2 6 6 3 2" xfId="8295" xr:uid="{00000000-0005-0000-0000-0000AB230000}"/>
    <cellStyle name="쉼표 [0] 3 5 2 6 6 3 2 2" xfId="8296" xr:uid="{00000000-0005-0000-0000-0000AC230000}"/>
    <cellStyle name="쉼표 [0] 3 5 2 6 6 3 3" xfId="8297" xr:uid="{00000000-0005-0000-0000-0000AD230000}"/>
    <cellStyle name="쉼표 [0] 3 5 2 6 6 4" xfId="8298" xr:uid="{00000000-0005-0000-0000-0000AE230000}"/>
    <cellStyle name="쉼표 [0] 3 5 2 6 6 4 2" xfId="8299" xr:uid="{00000000-0005-0000-0000-0000AF230000}"/>
    <cellStyle name="쉼표 [0] 3 5 2 6 6 4 2 2" xfId="8300" xr:uid="{00000000-0005-0000-0000-0000B0230000}"/>
    <cellStyle name="쉼표 [0] 3 5 2 6 6 4 3" xfId="8301" xr:uid="{00000000-0005-0000-0000-0000B1230000}"/>
    <cellStyle name="쉼표 [0] 3 5 2 6 6 5" xfId="8302" xr:uid="{00000000-0005-0000-0000-0000B2230000}"/>
    <cellStyle name="쉼표 [0] 3 5 2 6 6 5 2" xfId="8303" xr:uid="{00000000-0005-0000-0000-0000B3230000}"/>
    <cellStyle name="쉼표 [0] 3 5 2 6 6 6" xfId="8304" xr:uid="{00000000-0005-0000-0000-0000B4230000}"/>
    <cellStyle name="쉼표 [0] 3 5 2 6 7" xfId="8305" xr:uid="{00000000-0005-0000-0000-0000B5230000}"/>
    <cellStyle name="쉼표 [0] 3 5 2 6 7 2" xfId="8306" xr:uid="{00000000-0005-0000-0000-0000B6230000}"/>
    <cellStyle name="쉼표 [0] 3 5 2 6 7 2 2" xfId="8307" xr:uid="{00000000-0005-0000-0000-0000B7230000}"/>
    <cellStyle name="쉼표 [0] 3 5 2 6 7 3" xfId="8308" xr:uid="{00000000-0005-0000-0000-0000B8230000}"/>
    <cellStyle name="쉼표 [0] 3 5 2 6 8" xfId="8309" xr:uid="{00000000-0005-0000-0000-0000B9230000}"/>
    <cellStyle name="쉼표 [0] 3 5 2 6 8 2" xfId="8310" xr:uid="{00000000-0005-0000-0000-0000BA230000}"/>
    <cellStyle name="쉼표 [0] 3 5 2 6 8 2 2" xfId="8311" xr:uid="{00000000-0005-0000-0000-0000BB230000}"/>
    <cellStyle name="쉼표 [0] 3 5 2 6 8 3" xfId="8312" xr:uid="{00000000-0005-0000-0000-0000BC230000}"/>
    <cellStyle name="쉼표 [0] 3 5 2 6 9" xfId="8313" xr:uid="{00000000-0005-0000-0000-0000BD230000}"/>
    <cellStyle name="쉼표 [0] 3 5 2 6 9 2" xfId="8314" xr:uid="{00000000-0005-0000-0000-0000BE230000}"/>
    <cellStyle name="쉼표 [0] 3 5 2 6 9 2 2" xfId="8315" xr:uid="{00000000-0005-0000-0000-0000BF230000}"/>
    <cellStyle name="쉼표 [0] 3 5 2 6 9 3" xfId="8316" xr:uid="{00000000-0005-0000-0000-0000C0230000}"/>
    <cellStyle name="쉼표 [0] 3 5 2 7" xfId="8317" xr:uid="{00000000-0005-0000-0000-0000C1230000}"/>
    <cellStyle name="쉼표 [0] 3 5 2 7 10" xfId="8318" xr:uid="{00000000-0005-0000-0000-0000C2230000}"/>
    <cellStyle name="쉼표 [0] 3 5 2 7 10 2" xfId="8319" xr:uid="{00000000-0005-0000-0000-0000C3230000}"/>
    <cellStyle name="쉼표 [0] 3 5 2 7 11" xfId="8320" xr:uid="{00000000-0005-0000-0000-0000C4230000}"/>
    <cellStyle name="쉼표 [0] 3 5 2 7 2" xfId="8321" xr:uid="{00000000-0005-0000-0000-0000C5230000}"/>
    <cellStyle name="쉼표 [0] 3 5 2 7 2 10" xfId="8322" xr:uid="{00000000-0005-0000-0000-0000C6230000}"/>
    <cellStyle name="쉼표 [0] 3 5 2 7 2 2" xfId="8323" xr:uid="{00000000-0005-0000-0000-0000C7230000}"/>
    <cellStyle name="쉼표 [0] 3 5 2 7 2 2 2" xfId="8324" xr:uid="{00000000-0005-0000-0000-0000C8230000}"/>
    <cellStyle name="쉼표 [0] 3 5 2 7 2 2 2 2" xfId="8325" xr:uid="{00000000-0005-0000-0000-0000C9230000}"/>
    <cellStyle name="쉼표 [0] 3 5 2 7 2 2 2 2 2" xfId="8326" xr:uid="{00000000-0005-0000-0000-0000CA230000}"/>
    <cellStyle name="쉼표 [0] 3 5 2 7 2 2 2 2 2 2" xfId="8327" xr:uid="{00000000-0005-0000-0000-0000CB230000}"/>
    <cellStyle name="쉼표 [0] 3 5 2 7 2 2 2 2 3" xfId="8328" xr:uid="{00000000-0005-0000-0000-0000CC230000}"/>
    <cellStyle name="쉼표 [0] 3 5 2 7 2 2 2 3" xfId="8329" xr:uid="{00000000-0005-0000-0000-0000CD230000}"/>
    <cellStyle name="쉼표 [0] 3 5 2 7 2 2 2 3 2" xfId="8330" xr:uid="{00000000-0005-0000-0000-0000CE230000}"/>
    <cellStyle name="쉼표 [0] 3 5 2 7 2 2 2 3 2 2" xfId="8331" xr:uid="{00000000-0005-0000-0000-0000CF230000}"/>
    <cellStyle name="쉼표 [0] 3 5 2 7 2 2 2 3 3" xfId="8332" xr:uid="{00000000-0005-0000-0000-0000D0230000}"/>
    <cellStyle name="쉼표 [0] 3 5 2 7 2 2 2 4" xfId="8333" xr:uid="{00000000-0005-0000-0000-0000D1230000}"/>
    <cellStyle name="쉼표 [0] 3 5 2 7 2 2 2 4 2" xfId="8334" xr:uid="{00000000-0005-0000-0000-0000D2230000}"/>
    <cellStyle name="쉼표 [0] 3 5 2 7 2 2 2 4 2 2" xfId="8335" xr:uid="{00000000-0005-0000-0000-0000D3230000}"/>
    <cellStyle name="쉼표 [0] 3 5 2 7 2 2 2 4 3" xfId="8336" xr:uid="{00000000-0005-0000-0000-0000D4230000}"/>
    <cellStyle name="쉼표 [0] 3 5 2 7 2 2 2 5" xfId="8337" xr:uid="{00000000-0005-0000-0000-0000D5230000}"/>
    <cellStyle name="쉼표 [0] 3 5 2 7 2 2 2 5 2" xfId="8338" xr:uid="{00000000-0005-0000-0000-0000D6230000}"/>
    <cellStyle name="쉼표 [0] 3 5 2 7 2 2 2 6" xfId="8339" xr:uid="{00000000-0005-0000-0000-0000D7230000}"/>
    <cellStyle name="쉼표 [0] 3 5 2 7 2 2 3" xfId="8340" xr:uid="{00000000-0005-0000-0000-0000D8230000}"/>
    <cellStyle name="쉼표 [0] 3 5 2 7 2 2 3 2" xfId="8341" xr:uid="{00000000-0005-0000-0000-0000D9230000}"/>
    <cellStyle name="쉼표 [0] 3 5 2 7 2 2 3 2 2" xfId="8342" xr:uid="{00000000-0005-0000-0000-0000DA230000}"/>
    <cellStyle name="쉼표 [0] 3 5 2 7 2 2 3 2 2 2" xfId="8343" xr:uid="{00000000-0005-0000-0000-0000DB230000}"/>
    <cellStyle name="쉼표 [0] 3 5 2 7 2 2 3 2 3" xfId="8344" xr:uid="{00000000-0005-0000-0000-0000DC230000}"/>
    <cellStyle name="쉼표 [0] 3 5 2 7 2 2 3 3" xfId="8345" xr:uid="{00000000-0005-0000-0000-0000DD230000}"/>
    <cellStyle name="쉼표 [0] 3 5 2 7 2 2 3 3 2" xfId="8346" xr:uid="{00000000-0005-0000-0000-0000DE230000}"/>
    <cellStyle name="쉼표 [0] 3 5 2 7 2 2 3 3 2 2" xfId="8347" xr:uid="{00000000-0005-0000-0000-0000DF230000}"/>
    <cellStyle name="쉼표 [0] 3 5 2 7 2 2 3 3 3" xfId="8348" xr:uid="{00000000-0005-0000-0000-0000E0230000}"/>
    <cellStyle name="쉼표 [0] 3 5 2 7 2 2 3 4" xfId="8349" xr:uid="{00000000-0005-0000-0000-0000E1230000}"/>
    <cellStyle name="쉼표 [0] 3 5 2 7 2 2 3 4 2" xfId="8350" xr:uid="{00000000-0005-0000-0000-0000E2230000}"/>
    <cellStyle name="쉼표 [0] 3 5 2 7 2 2 3 4 2 2" xfId="8351" xr:uid="{00000000-0005-0000-0000-0000E3230000}"/>
    <cellStyle name="쉼표 [0] 3 5 2 7 2 2 3 4 3" xfId="8352" xr:uid="{00000000-0005-0000-0000-0000E4230000}"/>
    <cellStyle name="쉼표 [0] 3 5 2 7 2 2 3 5" xfId="8353" xr:uid="{00000000-0005-0000-0000-0000E5230000}"/>
    <cellStyle name="쉼표 [0] 3 5 2 7 2 2 3 5 2" xfId="8354" xr:uid="{00000000-0005-0000-0000-0000E6230000}"/>
    <cellStyle name="쉼표 [0] 3 5 2 7 2 2 3 6" xfId="8355" xr:uid="{00000000-0005-0000-0000-0000E7230000}"/>
    <cellStyle name="쉼표 [0] 3 5 2 7 2 2 4" xfId="8356" xr:uid="{00000000-0005-0000-0000-0000E8230000}"/>
    <cellStyle name="쉼표 [0] 3 5 2 7 2 2 4 2" xfId="8357" xr:uid="{00000000-0005-0000-0000-0000E9230000}"/>
    <cellStyle name="쉼표 [0] 3 5 2 7 2 2 4 2 2" xfId="8358" xr:uid="{00000000-0005-0000-0000-0000EA230000}"/>
    <cellStyle name="쉼표 [0] 3 5 2 7 2 2 4 2 2 2" xfId="8359" xr:uid="{00000000-0005-0000-0000-0000EB230000}"/>
    <cellStyle name="쉼표 [0] 3 5 2 7 2 2 4 2 3" xfId="8360" xr:uid="{00000000-0005-0000-0000-0000EC230000}"/>
    <cellStyle name="쉼표 [0] 3 5 2 7 2 2 4 3" xfId="8361" xr:uid="{00000000-0005-0000-0000-0000ED230000}"/>
    <cellStyle name="쉼표 [0] 3 5 2 7 2 2 4 3 2" xfId="8362" xr:uid="{00000000-0005-0000-0000-0000EE230000}"/>
    <cellStyle name="쉼표 [0] 3 5 2 7 2 2 4 3 2 2" xfId="8363" xr:uid="{00000000-0005-0000-0000-0000EF230000}"/>
    <cellStyle name="쉼표 [0] 3 5 2 7 2 2 4 3 3" xfId="8364" xr:uid="{00000000-0005-0000-0000-0000F0230000}"/>
    <cellStyle name="쉼표 [0] 3 5 2 7 2 2 4 4" xfId="8365" xr:uid="{00000000-0005-0000-0000-0000F1230000}"/>
    <cellStyle name="쉼표 [0] 3 5 2 7 2 2 4 4 2" xfId="8366" xr:uid="{00000000-0005-0000-0000-0000F2230000}"/>
    <cellStyle name="쉼표 [0] 3 5 2 7 2 2 4 4 2 2" xfId="8367" xr:uid="{00000000-0005-0000-0000-0000F3230000}"/>
    <cellStyle name="쉼표 [0] 3 5 2 7 2 2 4 4 3" xfId="8368" xr:uid="{00000000-0005-0000-0000-0000F4230000}"/>
    <cellStyle name="쉼표 [0] 3 5 2 7 2 2 4 5" xfId="8369" xr:uid="{00000000-0005-0000-0000-0000F5230000}"/>
    <cellStyle name="쉼표 [0] 3 5 2 7 2 2 4 5 2" xfId="8370" xr:uid="{00000000-0005-0000-0000-0000F6230000}"/>
    <cellStyle name="쉼표 [0] 3 5 2 7 2 2 4 6" xfId="8371" xr:uid="{00000000-0005-0000-0000-0000F7230000}"/>
    <cellStyle name="쉼표 [0] 3 5 2 7 2 2 5" xfId="8372" xr:uid="{00000000-0005-0000-0000-0000F8230000}"/>
    <cellStyle name="쉼표 [0] 3 5 2 7 2 2 5 2" xfId="8373" xr:uid="{00000000-0005-0000-0000-0000F9230000}"/>
    <cellStyle name="쉼표 [0] 3 5 2 7 2 2 5 2 2" xfId="8374" xr:uid="{00000000-0005-0000-0000-0000FA230000}"/>
    <cellStyle name="쉼표 [0] 3 5 2 7 2 2 5 3" xfId="8375" xr:uid="{00000000-0005-0000-0000-0000FB230000}"/>
    <cellStyle name="쉼표 [0] 3 5 2 7 2 2 6" xfId="8376" xr:uid="{00000000-0005-0000-0000-0000FC230000}"/>
    <cellStyle name="쉼표 [0] 3 5 2 7 2 2 6 2" xfId="8377" xr:uid="{00000000-0005-0000-0000-0000FD230000}"/>
    <cellStyle name="쉼표 [0] 3 5 2 7 2 2 6 2 2" xfId="8378" xr:uid="{00000000-0005-0000-0000-0000FE230000}"/>
    <cellStyle name="쉼표 [0] 3 5 2 7 2 2 6 3" xfId="8379" xr:uid="{00000000-0005-0000-0000-0000FF230000}"/>
    <cellStyle name="쉼표 [0] 3 5 2 7 2 2 7" xfId="8380" xr:uid="{00000000-0005-0000-0000-000000240000}"/>
    <cellStyle name="쉼표 [0] 3 5 2 7 2 2 7 2" xfId="8381" xr:uid="{00000000-0005-0000-0000-000001240000}"/>
    <cellStyle name="쉼표 [0] 3 5 2 7 2 2 7 2 2" xfId="8382" xr:uid="{00000000-0005-0000-0000-000002240000}"/>
    <cellStyle name="쉼표 [0] 3 5 2 7 2 2 7 3" xfId="8383" xr:uid="{00000000-0005-0000-0000-000003240000}"/>
    <cellStyle name="쉼표 [0] 3 5 2 7 2 2 8" xfId="8384" xr:uid="{00000000-0005-0000-0000-000004240000}"/>
    <cellStyle name="쉼표 [0] 3 5 2 7 2 2 8 2" xfId="8385" xr:uid="{00000000-0005-0000-0000-000005240000}"/>
    <cellStyle name="쉼표 [0] 3 5 2 7 2 2 9" xfId="8386" xr:uid="{00000000-0005-0000-0000-000006240000}"/>
    <cellStyle name="쉼표 [0] 3 5 2 7 2 3" xfId="8387" xr:uid="{00000000-0005-0000-0000-000007240000}"/>
    <cellStyle name="쉼표 [0] 3 5 2 7 2 3 2" xfId="8388" xr:uid="{00000000-0005-0000-0000-000008240000}"/>
    <cellStyle name="쉼표 [0] 3 5 2 7 2 3 2 2" xfId="8389" xr:uid="{00000000-0005-0000-0000-000009240000}"/>
    <cellStyle name="쉼표 [0] 3 5 2 7 2 3 2 2 2" xfId="8390" xr:uid="{00000000-0005-0000-0000-00000A240000}"/>
    <cellStyle name="쉼표 [0] 3 5 2 7 2 3 2 3" xfId="8391" xr:uid="{00000000-0005-0000-0000-00000B240000}"/>
    <cellStyle name="쉼표 [0] 3 5 2 7 2 3 3" xfId="8392" xr:uid="{00000000-0005-0000-0000-00000C240000}"/>
    <cellStyle name="쉼표 [0] 3 5 2 7 2 3 3 2" xfId="8393" xr:uid="{00000000-0005-0000-0000-00000D240000}"/>
    <cellStyle name="쉼표 [0] 3 5 2 7 2 3 3 2 2" xfId="8394" xr:uid="{00000000-0005-0000-0000-00000E240000}"/>
    <cellStyle name="쉼표 [0] 3 5 2 7 2 3 3 3" xfId="8395" xr:uid="{00000000-0005-0000-0000-00000F240000}"/>
    <cellStyle name="쉼표 [0] 3 5 2 7 2 3 4" xfId="8396" xr:uid="{00000000-0005-0000-0000-000010240000}"/>
    <cellStyle name="쉼표 [0] 3 5 2 7 2 3 4 2" xfId="8397" xr:uid="{00000000-0005-0000-0000-000011240000}"/>
    <cellStyle name="쉼표 [0] 3 5 2 7 2 3 4 2 2" xfId="8398" xr:uid="{00000000-0005-0000-0000-000012240000}"/>
    <cellStyle name="쉼표 [0] 3 5 2 7 2 3 4 3" xfId="8399" xr:uid="{00000000-0005-0000-0000-000013240000}"/>
    <cellStyle name="쉼표 [0] 3 5 2 7 2 3 5" xfId="8400" xr:uid="{00000000-0005-0000-0000-000014240000}"/>
    <cellStyle name="쉼표 [0] 3 5 2 7 2 3 5 2" xfId="8401" xr:uid="{00000000-0005-0000-0000-000015240000}"/>
    <cellStyle name="쉼표 [0] 3 5 2 7 2 3 6" xfId="8402" xr:uid="{00000000-0005-0000-0000-000016240000}"/>
    <cellStyle name="쉼표 [0] 3 5 2 7 2 4" xfId="8403" xr:uid="{00000000-0005-0000-0000-000017240000}"/>
    <cellStyle name="쉼표 [0] 3 5 2 7 2 4 2" xfId="8404" xr:uid="{00000000-0005-0000-0000-000018240000}"/>
    <cellStyle name="쉼표 [0] 3 5 2 7 2 4 2 2" xfId="8405" xr:uid="{00000000-0005-0000-0000-000019240000}"/>
    <cellStyle name="쉼표 [0] 3 5 2 7 2 4 2 2 2" xfId="8406" xr:uid="{00000000-0005-0000-0000-00001A240000}"/>
    <cellStyle name="쉼표 [0] 3 5 2 7 2 4 2 3" xfId="8407" xr:uid="{00000000-0005-0000-0000-00001B240000}"/>
    <cellStyle name="쉼표 [0] 3 5 2 7 2 4 3" xfId="8408" xr:uid="{00000000-0005-0000-0000-00001C240000}"/>
    <cellStyle name="쉼표 [0] 3 5 2 7 2 4 3 2" xfId="8409" xr:uid="{00000000-0005-0000-0000-00001D240000}"/>
    <cellStyle name="쉼표 [0] 3 5 2 7 2 4 3 2 2" xfId="8410" xr:uid="{00000000-0005-0000-0000-00001E240000}"/>
    <cellStyle name="쉼표 [0] 3 5 2 7 2 4 3 3" xfId="8411" xr:uid="{00000000-0005-0000-0000-00001F240000}"/>
    <cellStyle name="쉼표 [0] 3 5 2 7 2 4 4" xfId="8412" xr:uid="{00000000-0005-0000-0000-000020240000}"/>
    <cellStyle name="쉼표 [0] 3 5 2 7 2 4 4 2" xfId="8413" xr:uid="{00000000-0005-0000-0000-000021240000}"/>
    <cellStyle name="쉼표 [0] 3 5 2 7 2 4 4 2 2" xfId="8414" xr:uid="{00000000-0005-0000-0000-000022240000}"/>
    <cellStyle name="쉼표 [0] 3 5 2 7 2 4 4 3" xfId="8415" xr:uid="{00000000-0005-0000-0000-000023240000}"/>
    <cellStyle name="쉼표 [0] 3 5 2 7 2 4 5" xfId="8416" xr:uid="{00000000-0005-0000-0000-000024240000}"/>
    <cellStyle name="쉼표 [0] 3 5 2 7 2 4 5 2" xfId="8417" xr:uid="{00000000-0005-0000-0000-000025240000}"/>
    <cellStyle name="쉼표 [0] 3 5 2 7 2 4 6" xfId="8418" xr:uid="{00000000-0005-0000-0000-000026240000}"/>
    <cellStyle name="쉼표 [0] 3 5 2 7 2 5" xfId="8419" xr:uid="{00000000-0005-0000-0000-000027240000}"/>
    <cellStyle name="쉼표 [0] 3 5 2 7 2 5 2" xfId="8420" xr:uid="{00000000-0005-0000-0000-000028240000}"/>
    <cellStyle name="쉼표 [0] 3 5 2 7 2 5 2 2" xfId="8421" xr:uid="{00000000-0005-0000-0000-000029240000}"/>
    <cellStyle name="쉼표 [0] 3 5 2 7 2 5 2 2 2" xfId="8422" xr:uid="{00000000-0005-0000-0000-00002A240000}"/>
    <cellStyle name="쉼표 [0] 3 5 2 7 2 5 2 3" xfId="8423" xr:uid="{00000000-0005-0000-0000-00002B240000}"/>
    <cellStyle name="쉼표 [0] 3 5 2 7 2 5 3" xfId="8424" xr:uid="{00000000-0005-0000-0000-00002C240000}"/>
    <cellStyle name="쉼표 [0] 3 5 2 7 2 5 3 2" xfId="8425" xr:uid="{00000000-0005-0000-0000-00002D240000}"/>
    <cellStyle name="쉼표 [0] 3 5 2 7 2 5 3 2 2" xfId="8426" xr:uid="{00000000-0005-0000-0000-00002E240000}"/>
    <cellStyle name="쉼표 [0] 3 5 2 7 2 5 3 3" xfId="8427" xr:uid="{00000000-0005-0000-0000-00002F240000}"/>
    <cellStyle name="쉼표 [0] 3 5 2 7 2 5 4" xfId="8428" xr:uid="{00000000-0005-0000-0000-000030240000}"/>
    <cellStyle name="쉼표 [0] 3 5 2 7 2 5 4 2" xfId="8429" xr:uid="{00000000-0005-0000-0000-000031240000}"/>
    <cellStyle name="쉼표 [0] 3 5 2 7 2 5 4 2 2" xfId="8430" xr:uid="{00000000-0005-0000-0000-000032240000}"/>
    <cellStyle name="쉼표 [0] 3 5 2 7 2 5 4 3" xfId="8431" xr:uid="{00000000-0005-0000-0000-000033240000}"/>
    <cellStyle name="쉼표 [0] 3 5 2 7 2 5 5" xfId="8432" xr:uid="{00000000-0005-0000-0000-000034240000}"/>
    <cellStyle name="쉼표 [0] 3 5 2 7 2 5 5 2" xfId="8433" xr:uid="{00000000-0005-0000-0000-000035240000}"/>
    <cellStyle name="쉼표 [0] 3 5 2 7 2 5 6" xfId="8434" xr:uid="{00000000-0005-0000-0000-000036240000}"/>
    <cellStyle name="쉼표 [0] 3 5 2 7 2 6" xfId="8435" xr:uid="{00000000-0005-0000-0000-000037240000}"/>
    <cellStyle name="쉼표 [0] 3 5 2 7 2 6 2" xfId="8436" xr:uid="{00000000-0005-0000-0000-000038240000}"/>
    <cellStyle name="쉼표 [0] 3 5 2 7 2 6 2 2" xfId="8437" xr:uid="{00000000-0005-0000-0000-000039240000}"/>
    <cellStyle name="쉼표 [0] 3 5 2 7 2 6 3" xfId="8438" xr:uid="{00000000-0005-0000-0000-00003A240000}"/>
    <cellStyle name="쉼표 [0] 3 5 2 7 2 7" xfId="8439" xr:uid="{00000000-0005-0000-0000-00003B240000}"/>
    <cellStyle name="쉼표 [0] 3 5 2 7 2 7 2" xfId="8440" xr:uid="{00000000-0005-0000-0000-00003C240000}"/>
    <cellStyle name="쉼표 [0] 3 5 2 7 2 7 2 2" xfId="8441" xr:uid="{00000000-0005-0000-0000-00003D240000}"/>
    <cellStyle name="쉼표 [0] 3 5 2 7 2 7 3" xfId="8442" xr:uid="{00000000-0005-0000-0000-00003E240000}"/>
    <cellStyle name="쉼표 [0] 3 5 2 7 2 8" xfId="8443" xr:uid="{00000000-0005-0000-0000-00003F240000}"/>
    <cellStyle name="쉼표 [0] 3 5 2 7 2 8 2" xfId="8444" xr:uid="{00000000-0005-0000-0000-000040240000}"/>
    <cellStyle name="쉼표 [0] 3 5 2 7 2 8 2 2" xfId="8445" xr:uid="{00000000-0005-0000-0000-000041240000}"/>
    <cellStyle name="쉼표 [0] 3 5 2 7 2 8 3" xfId="8446" xr:uid="{00000000-0005-0000-0000-000042240000}"/>
    <cellStyle name="쉼표 [0] 3 5 2 7 2 9" xfId="8447" xr:uid="{00000000-0005-0000-0000-000043240000}"/>
    <cellStyle name="쉼표 [0] 3 5 2 7 2 9 2" xfId="8448" xr:uid="{00000000-0005-0000-0000-000044240000}"/>
    <cellStyle name="쉼표 [0] 3 5 2 7 3" xfId="8449" xr:uid="{00000000-0005-0000-0000-000045240000}"/>
    <cellStyle name="쉼표 [0] 3 5 2 7 3 2" xfId="8450" xr:uid="{00000000-0005-0000-0000-000046240000}"/>
    <cellStyle name="쉼표 [0] 3 5 2 7 3 2 2" xfId="8451" xr:uid="{00000000-0005-0000-0000-000047240000}"/>
    <cellStyle name="쉼표 [0] 3 5 2 7 3 2 2 2" xfId="8452" xr:uid="{00000000-0005-0000-0000-000048240000}"/>
    <cellStyle name="쉼표 [0] 3 5 2 7 3 2 2 2 2" xfId="8453" xr:uid="{00000000-0005-0000-0000-000049240000}"/>
    <cellStyle name="쉼표 [0] 3 5 2 7 3 2 2 3" xfId="8454" xr:uid="{00000000-0005-0000-0000-00004A240000}"/>
    <cellStyle name="쉼표 [0] 3 5 2 7 3 2 3" xfId="8455" xr:uid="{00000000-0005-0000-0000-00004B240000}"/>
    <cellStyle name="쉼표 [0] 3 5 2 7 3 2 3 2" xfId="8456" xr:uid="{00000000-0005-0000-0000-00004C240000}"/>
    <cellStyle name="쉼표 [0] 3 5 2 7 3 2 3 2 2" xfId="8457" xr:uid="{00000000-0005-0000-0000-00004D240000}"/>
    <cellStyle name="쉼표 [0] 3 5 2 7 3 2 3 3" xfId="8458" xr:uid="{00000000-0005-0000-0000-00004E240000}"/>
    <cellStyle name="쉼표 [0] 3 5 2 7 3 2 4" xfId="8459" xr:uid="{00000000-0005-0000-0000-00004F240000}"/>
    <cellStyle name="쉼표 [0] 3 5 2 7 3 2 4 2" xfId="8460" xr:uid="{00000000-0005-0000-0000-000050240000}"/>
    <cellStyle name="쉼표 [0] 3 5 2 7 3 2 4 2 2" xfId="8461" xr:uid="{00000000-0005-0000-0000-000051240000}"/>
    <cellStyle name="쉼표 [0] 3 5 2 7 3 2 4 3" xfId="8462" xr:uid="{00000000-0005-0000-0000-000052240000}"/>
    <cellStyle name="쉼표 [0] 3 5 2 7 3 2 5" xfId="8463" xr:uid="{00000000-0005-0000-0000-000053240000}"/>
    <cellStyle name="쉼표 [0] 3 5 2 7 3 2 5 2" xfId="8464" xr:uid="{00000000-0005-0000-0000-000054240000}"/>
    <cellStyle name="쉼표 [0] 3 5 2 7 3 2 6" xfId="8465" xr:uid="{00000000-0005-0000-0000-000055240000}"/>
    <cellStyle name="쉼표 [0] 3 5 2 7 3 3" xfId="8466" xr:uid="{00000000-0005-0000-0000-000056240000}"/>
    <cellStyle name="쉼표 [0] 3 5 2 7 3 3 2" xfId="8467" xr:uid="{00000000-0005-0000-0000-000057240000}"/>
    <cellStyle name="쉼표 [0] 3 5 2 7 3 3 2 2" xfId="8468" xr:uid="{00000000-0005-0000-0000-000058240000}"/>
    <cellStyle name="쉼표 [0] 3 5 2 7 3 3 2 2 2" xfId="8469" xr:uid="{00000000-0005-0000-0000-000059240000}"/>
    <cellStyle name="쉼표 [0] 3 5 2 7 3 3 2 3" xfId="8470" xr:uid="{00000000-0005-0000-0000-00005A240000}"/>
    <cellStyle name="쉼표 [0] 3 5 2 7 3 3 3" xfId="8471" xr:uid="{00000000-0005-0000-0000-00005B240000}"/>
    <cellStyle name="쉼표 [0] 3 5 2 7 3 3 3 2" xfId="8472" xr:uid="{00000000-0005-0000-0000-00005C240000}"/>
    <cellStyle name="쉼표 [0] 3 5 2 7 3 3 3 2 2" xfId="8473" xr:uid="{00000000-0005-0000-0000-00005D240000}"/>
    <cellStyle name="쉼표 [0] 3 5 2 7 3 3 3 3" xfId="8474" xr:uid="{00000000-0005-0000-0000-00005E240000}"/>
    <cellStyle name="쉼표 [0] 3 5 2 7 3 3 4" xfId="8475" xr:uid="{00000000-0005-0000-0000-00005F240000}"/>
    <cellStyle name="쉼표 [0] 3 5 2 7 3 3 4 2" xfId="8476" xr:uid="{00000000-0005-0000-0000-000060240000}"/>
    <cellStyle name="쉼표 [0] 3 5 2 7 3 3 4 2 2" xfId="8477" xr:uid="{00000000-0005-0000-0000-000061240000}"/>
    <cellStyle name="쉼표 [0] 3 5 2 7 3 3 4 3" xfId="8478" xr:uid="{00000000-0005-0000-0000-000062240000}"/>
    <cellStyle name="쉼표 [0] 3 5 2 7 3 3 5" xfId="8479" xr:uid="{00000000-0005-0000-0000-000063240000}"/>
    <cellStyle name="쉼표 [0] 3 5 2 7 3 3 5 2" xfId="8480" xr:uid="{00000000-0005-0000-0000-000064240000}"/>
    <cellStyle name="쉼표 [0] 3 5 2 7 3 3 6" xfId="8481" xr:uid="{00000000-0005-0000-0000-000065240000}"/>
    <cellStyle name="쉼표 [0] 3 5 2 7 3 4" xfId="8482" xr:uid="{00000000-0005-0000-0000-000066240000}"/>
    <cellStyle name="쉼표 [0] 3 5 2 7 3 4 2" xfId="8483" xr:uid="{00000000-0005-0000-0000-000067240000}"/>
    <cellStyle name="쉼표 [0] 3 5 2 7 3 4 2 2" xfId="8484" xr:uid="{00000000-0005-0000-0000-000068240000}"/>
    <cellStyle name="쉼표 [0] 3 5 2 7 3 4 2 2 2" xfId="8485" xr:uid="{00000000-0005-0000-0000-000069240000}"/>
    <cellStyle name="쉼표 [0] 3 5 2 7 3 4 2 3" xfId="8486" xr:uid="{00000000-0005-0000-0000-00006A240000}"/>
    <cellStyle name="쉼표 [0] 3 5 2 7 3 4 3" xfId="8487" xr:uid="{00000000-0005-0000-0000-00006B240000}"/>
    <cellStyle name="쉼표 [0] 3 5 2 7 3 4 3 2" xfId="8488" xr:uid="{00000000-0005-0000-0000-00006C240000}"/>
    <cellStyle name="쉼표 [0] 3 5 2 7 3 4 3 2 2" xfId="8489" xr:uid="{00000000-0005-0000-0000-00006D240000}"/>
    <cellStyle name="쉼표 [0] 3 5 2 7 3 4 3 3" xfId="8490" xr:uid="{00000000-0005-0000-0000-00006E240000}"/>
    <cellStyle name="쉼표 [0] 3 5 2 7 3 4 4" xfId="8491" xr:uid="{00000000-0005-0000-0000-00006F240000}"/>
    <cellStyle name="쉼표 [0] 3 5 2 7 3 4 4 2" xfId="8492" xr:uid="{00000000-0005-0000-0000-000070240000}"/>
    <cellStyle name="쉼표 [0] 3 5 2 7 3 4 4 2 2" xfId="8493" xr:uid="{00000000-0005-0000-0000-000071240000}"/>
    <cellStyle name="쉼표 [0] 3 5 2 7 3 4 4 3" xfId="8494" xr:uid="{00000000-0005-0000-0000-000072240000}"/>
    <cellStyle name="쉼표 [0] 3 5 2 7 3 4 5" xfId="8495" xr:uid="{00000000-0005-0000-0000-000073240000}"/>
    <cellStyle name="쉼표 [0] 3 5 2 7 3 4 5 2" xfId="8496" xr:uid="{00000000-0005-0000-0000-000074240000}"/>
    <cellStyle name="쉼표 [0] 3 5 2 7 3 4 6" xfId="8497" xr:uid="{00000000-0005-0000-0000-000075240000}"/>
    <cellStyle name="쉼표 [0] 3 5 2 7 3 5" xfId="8498" xr:uid="{00000000-0005-0000-0000-000076240000}"/>
    <cellStyle name="쉼표 [0] 3 5 2 7 3 5 2" xfId="8499" xr:uid="{00000000-0005-0000-0000-000077240000}"/>
    <cellStyle name="쉼표 [0] 3 5 2 7 3 5 2 2" xfId="8500" xr:uid="{00000000-0005-0000-0000-000078240000}"/>
    <cellStyle name="쉼표 [0] 3 5 2 7 3 5 3" xfId="8501" xr:uid="{00000000-0005-0000-0000-000079240000}"/>
    <cellStyle name="쉼표 [0] 3 5 2 7 3 6" xfId="8502" xr:uid="{00000000-0005-0000-0000-00007A240000}"/>
    <cellStyle name="쉼표 [0] 3 5 2 7 3 6 2" xfId="8503" xr:uid="{00000000-0005-0000-0000-00007B240000}"/>
    <cellStyle name="쉼표 [0] 3 5 2 7 3 6 2 2" xfId="8504" xr:uid="{00000000-0005-0000-0000-00007C240000}"/>
    <cellStyle name="쉼표 [0] 3 5 2 7 3 6 3" xfId="8505" xr:uid="{00000000-0005-0000-0000-00007D240000}"/>
    <cellStyle name="쉼표 [0] 3 5 2 7 3 7" xfId="8506" xr:uid="{00000000-0005-0000-0000-00007E240000}"/>
    <cellStyle name="쉼표 [0] 3 5 2 7 3 7 2" xfId="8507" xr:uid="{00000000-0005-0000-0000-00007F240000}"/>
    <cellStyle name="쉼표 [0] 3 5 2 7 3 7 2 2" xfId="8508" xr:uid="{00000000-0005-0000-0000-000080240000}"/>
    <cellStyle name="쉼표 [0] 3 5 2 7 3 7 3" xfId="8509" xr:uid="{00000000-0005-0000-0000-000081240000}"/>
    <cellStyle name="쉼표 [0] 3 5 2 7 3 8" xfId="8510" xr:uid="{00000000-0005-0000-0000-000082240000}"/>
    <cellStyle name="쉼표 [0] 3 5 2 7 3 8 2" xfId="8511" xr:uid="{00000000-0005-0000-0000-000083240000}"/>
    <cellStyle name="쉼표 [0] 3 5 2 7 3 9" xfId="8512" xr:uid="{00000000-0005-0000-0000-000084240000}"/>
    <cellStyle name="쉼표 [0] 3 5 2 7 4" xfId="8513" xr:uid="{00000000-0005-0000-0000-000085240000}"/>
    <cellStyle name="쉼표 [0] 3 5 2 7 4 2" xfId="8514" xr:uid="{00000000-0005-0000-0000-000086240000}"/>
    <cellStyle name="쉼표 [0] 3 5 2 7 4 2 2" xfId="8515" xr:uid="{00000000-0005-0000-0000-000087240000}"/>
    <cellStyle name="쉼표 [0] 3 5 2 7 4 2 2 2" xfId="8516" xr:uid="{00000000-0005-0000-0000-000088240000}"/>
    <cellStyle name="쉼표 [0] 3 5 2 7 4 2 3" xfId="8517" xr:uid="{00000000-0005-0000-0000-000089240000}"/>
    <cellStyle name="쉼표 [0] 3 5 2 7 4 3" xfId="8518" xr:uid="{00000000-0005-0000-0000-00008A240000}"/>
    <cellStyle name="쉼표 [0] 3 5 2 7 4 3 2" xfId="8519" xr:uid="{00000000-0005-0000-0000-00008B240000}"/>
    <cellStyle name="쉼표 [0] 3 5 2 7 4 3 2 2" xfId="8520" xr:uid="{00000000-0005-0000-0000-00008C240000}"/>
    <cellStyle name="쉼표 [0] 3 5 2 7 4 3 3" xfId="8521" xr:uid="{00000000-0005-0000-0000-00008D240000}"/>
    <cellStyle name="쉼표 [0] 3 5 2 7 4 4" xfId="8522" xr:uid="{00000000-0005-0000-0000-00008E240000}"/>
    <cellStyle name="쉼표 [0] 3 5 2 7 4 4 2" xfId="8523" xr:uid="{00000000-0005-0000-0000-00008F240000}"/>
    <cellStyle name="쉼표 [0] 3 5 2 7 4 4 2 2" xfId="8524" xr:uid="{00000000-0005-0000-0000-000090240000}"/>
    <cellStyle name="쉼표 [0] 3 5 2 7 4 4 3" xfId="8525" xr:uid="{00000000-0005-0000-0000-000091240000}"/>
    <cellStyle name="쉼표 [0] 3 5 2 7 4 5" xfId="8526" xr:uid="{00000000-0005-0000-0000-000092240000}"/>
    <cellStyle name="쉼표 [0] 3 5 2 7 4 5 2" xfId="8527" xr:uid="{00000000-0005-0000-0000-000093240000}"/>
    <cellStyle name="쉼표 [0] 3 5 2 7 4 6" xfId="8528" xr:uid="{00000000-0005-0000-0000-000094240000}"/>
    <cellStyle name="쉼표 [0] 3 5 2 7 5" xfId="8529" xr:uid="{00000000-0005-0000-0000-000095240000}"/>
    <cellStyle name="쉼표 [0] 3 5 2 7 5 2" xfId="8530" xr:uid="{00000000-0005-0000-0000-000096240000}"/>
    <cellStyle name="쉼표 [0] 3 5 2 7 5 2 2" xfId="8531" xr:uid="{00000000-0005-0000-0000-000097240000}"/>
    <cellStyle name="쉼표 [0] 3 5 2 7 5 2 2 2" xfId="8532" xr:uid="{00000000-0005-0000-0000-000098240000}"/>
    <cellStyle name="쉼표 [0] 3 5 2 7 5 2 3" xfId="8533" xr:uid="{00000000-0005-0000-0000-000099240000}"/>
    <cellStyle name="쉼표 [0] 3 5 2 7 5 3" xfId="8534" xr:uid="{00000000-0005-0000-0000-00009A240000}"/>
    <cellStyle name="쉼표 [0] 3 5 2 7 5 3 2" xfId="8535" xr:uid="{00000000-0005-0000-0000-00009B240000}"/>
    <cellStyle name="쉼표 [0] 3 5 2 7 5 3 2 2" xfId="8536" xr:uid="{00000000-0005-0000-0000-00009C240000}"/>
    <cellStyle name="쉼표 [0] 3 5 2 7 5 3 3" xfId="8537" xr:uid="{00000000-0005-0000-0000-00009D240000}"/>
    <cellStyle name="쉼표 [0] 3 5 2 7 5 4" xfId="8538" xr:uid="{00000000-0005-0000-0000-00009E240000}"/>
    <cellStyle name="쉼표 [0] 3 5 2 7 5 4 2" xfId="8539" xr:uid="{00000000-0005-0000-0000-00009F240000}"/>
    <cellStyle name="쉼표 [0] 3 5 2 7 5 4 2 2" xfId="8540" xr:uid="{00000000-0005-0000-0000-0000A0240000}"/>
    <cellStyle name="쉼표 [0] 3 5 2 7 5 4 3" xfId="8541" xr:uid="{00000000-0005-0000-0000-0000A1240000}"/>
    <cellStyle name="쉼표 [0] 3 5 2 7 5 5" xfId="8542" xr:uid="{00000000-0005-0000-0000-0000A2240000}"/>
    <cellStyle name="쉼표 [0] 3 5 2 7 5 5 2" xfId="8543" xr:uid="{00000000-0005-0000-0000-0000A3240000}"/>
    <cellStyle name="쉼표 [0] 3 5 2 7 5 6" xfId="8544" xr:uid="{00000000-0005-0000-0000-0000A4240000}"/>
    <cellStyle name="쉼표 [0] 3 5 2 7 6" xfId="8545" xr:uid="{00000000-0005-0000-0000-0000A5240000}"/>
    <cellStyle name="쉼표 [0] 3 5 2 7 6 2" xfId="8546" xr:uid="{00000000-0005-0000-0000-0000A6240000}"/>
    <cellStyle name="쉼표 [0] 3 5 2 7 6 2 2" xfId="8547" xr:uid="{00000000-0005-0000-0000-0000A7240000}"/>
    <cellStyle name="쉼표 [0] 3 5 2 7 6 2 2 2" xfId="8548" xr:uid="{00000000-0005-0000-0000-0000A8240000}"/>
    <cellStyle name="쉼표 [0] 3 5 2 7 6 2 3" xfId="8549" xr:uid="{00000000-0005-0000-0000-0000A9240000}"/>
    <cellStyle name="쉼표 [0] 3 5 2 7 6 3" xfId="8550" xr:uid="{00000000-0005-0000-0000-0000AA240000}"/>
    <cellStyle name="쉼표 [0] 3 5 2 7 6 3 2" xfId="8551" xr:uid="{00000000-0005-0000-0000-0000AB240000}"/>
    <cellStyle name="쉼표 [0] 3 5 2 7 6 3 2 2" xfId="8552" xr:uid="{00000000-0005-0000-0000-0000AC240000}"/>
    <cellStyle name="쉼표 [0] 3 5 2 7 6 3 3" xfId="8553" xr:uid="{00000000-0005-0000-0000-0000AD240000}"/>
    <cellStyle name="쉼표 [0] 3 5 2 7 6 4" xfId="8554" xr:uid="{00000000-0005-0000-0000-0000AE240000}"/>
    <cellStyle name="쉼표 [0] 3 5 2 7 6 4 2" xfId="8555" xr:uid="{00000000-0005-0000-0000-0000AF240000}"/>
    <cellStyle name="쉼표 [0] 3 5 2 7 6 4 2 2" xfId="8556" xr:uid="{00000000-0005-0000-0000-0000B0240000}"/>
    <cellStyle name="쉼표 [0] 3 5 2 7 6 4 3" xfId="8557" xr:uid="{00000000-0005-0000-0000-0000B1240000}"/>
    <cellStyle name="쉼표 [0] 3 5 2 7 6 5" xfId="8558" xr:uid="{00000000-0005-0000-0000-0000B2240000}"/>
    <cellStyle name="쉼표 [0] 3 5 2 7 6 5 2" xfId="8559" xr:uid="{00000000-0005-0000-0000-0000B3240000}"/>
    <cellStyle name="쉼표 [0] 3 5 2 7 6 6" xfId="8560" xr:uid="{00000000-0005-0000-0000-0000B4240000}"/>
    <cellStyle name="쉼표 [0] 3 5 2 7 7" xfId="8561" xr:uid="{00000000-0005-0000-0000-0000B5240000}"/>
    <cellStyle name="쉼표 [0] 3 5 2 7 7 2" xfId="8562" xr:uid="{00000000-0005-0000-0000-0000B6240000}"/>
    <cellStyle name="쉼표 [0] 3 5 2 7 7 2 2" xfId="8563" xr:uid="{00000000-0005-0000-0000-0000B7240000}"/>
    <cellStyle name="쉼표 [0] 3 5 2 7 7 3" xfId="8564" xr:uid="{00000000-0005-0000-0000-0000B8240000}"/>
    <cellStyle name="쉼표 [0] 3 5 2 7 8" xfId="8565" xr:uid="{00000000-0005-0000-0000-0000B9240000}"/>
    <cellStyle name="쉼표 [0] 3 5 2 7 8 2" xfId="8566" xr:uid="{00000000-0005-0000-0000-0000BA240000}"/>
    <cellStyle name="쉼표 [0] 3 5 2 7 8 2 2" xfId="8567" xr:uid="{00000000-0005-0000-0000-0000BB240000}"/>
    <cellStyle name="쉼표 [0] 3 5 2 7 8 3" xfId="8568" xr:uid="{00000000-0005-0000-0000-0000BC240000}"/>
    <cellStyle name="쉼표 [0] 3 5 2 7 9" xfId="8569" xr:uid="{00000000-0005-0000-0000-0000BD240000}"/>
    <cellStyle name="쉼표 [0] 3 5 2 7 9 2" xfId="8570" xr:uid="{00000000-0005-0000-0000-0000BE240000}"/>
    <cellStyle name="쉼표 [0] 3 5 2 7 9 2 2" xfId="8571" xr:uid="{00000000-0005-0000-0000-0000BF240000}"/>
    <cellStyle name="쉼표 [0] 3 5 2 7 9 3" xfId="8572" xr:uid="{00000000-0005-0000-0000-0000C0240000}"/>
    <cellStyle name="쉼표 [0] 3 5 2 8" xfId="8573" xr:uid="{00000000-0005-0000-0000-0000C1240000}"/>
    <cellStyle name="쉼표 [0] 3 5 2 8 10" xfId="8574" xr:uid="{00000000-0005-0000-0000-0000C2240000}"/>
    <cellStyle name="쉼표 [0] 3 5 2 8 2" xfId="8575" xr:uid="{00000000-0005-0000-0000-0000C3240000}"/>
    <cellStyle name="쉼표 [0] 3 5 2 8 2 2" xfId="8576" xr:uid="{00000000-0005-0000-0000-0000C4240000}"/>
    <cellStyle name="쉼표 [0] 3 5 2 8 2 2 2" xfId="8577" xr:uid="{00000000-0005-0000-0000-0000C5240000}"/>
    <cellStyle name="쉼표 [0] 3 5 2 8 2 2 2 2" xfId="8578" xr:uid="{00000000-0005-0000-0000-0000C6240000}"/>
    <cellStyle name="쉼표 [0] 3 5 2 8 2 2 2 2 2" xfId="8579" xr:uid="{00000000-0005-0000-0000-0000C7240000}"/>
    <cellStyle name="쉼표 [0] 3 5 2 8 2 2 2 3" xfId="8580" xr:uid="{00000000-0005-0000-0000-0000C8240000}"/>
    <cellStyle name="쉼표 [0] 3 5 2 8 2 2 3" xfId="8581" xr:uid="{00000000-0005-0000-0000-0000C9240000}"/>
    <cellStyle name="쉼표 [0] 3 5 2 8 2 2 3 2" xfId="8582" xr:uid="{00000000-0005-0000-0000-0000CA240000}"/>
    <cellStyle name="쉼표 [0] 3 5 2 8 2 2 3 2 2" xfId="8583" xr:uid="{00000000-0005-0000-0000-0000CB240000}"/>
    <cellStyle name="쉼표 [0] 3 5 2 8 2 2 3 3" xfId="8584" xr:uid="{00000000-0005-0000-0000-0000CC240000}"/>
    <cellStyle name="쉼표 [0] 3 5 2 8 2 2 4" xfId="8585" xr:uid="{00000000-0005-0000-0000-0000CD240000}"/>
    <cellStyle name="쉼표 [0] 3 5 2 8 2 2 4 2" xfId="8586" xr:uid="{00000000-0005-0000-0000-0000CE240000}"/>
    <cellStyle name="쉼표 [0] 3 5 2 8 2 2 4 2 2" xfId="8587" xr:uid="{00000000-0005-0000-0000-0000CF240000}"/>
    <cellStyle name="쉼표 [0] 3 5 2 8 2 2 4 3" xfId="8588" xr:uid="{00000000-0005-0000-0000-0000D0240000}"/>
    <cellStyle name="쉼표 [0] 3 5 2 8 2 2 5" xfId="8589" xr:uid="{00000000-0005-0000-0000-0000D1240000}"/>
    <cellStyle name="쉼표 [0] 3 5 2 8 2 2 5 2" xfId="8590" xr:uid="{00000000-0005-0000-0000-0000D2240000}"/>
    <cellStyle name="쉼표 [0] 3 5 2 8 2 2 6" xfId="8591" xr:uid="{00000000-0005-0000-0000-0000D3240000}"/>
    <cellStyle name="쉼표 [0] 3 5 2 8 2 3" xfId="8592" xr:uid="{00000000-0005-0000-0000-0000D4240000}"/>
    <cellStyle name="쉼표 [0] 3 5 2 8 2 3 2" xfId="8593" xr:uid="{00000000-0005-0000-0000-0000D5240000}"/>
    <cellStyle name="쉼표 [0] 3 5 2 8 2 3 2 2" xfId="8594" xr:uid="{00000000-0005-0000-0000-0000D6240000}"/>
    <cellStyle name="쉼표 [0] 3 5 2 8 2 3 2 2 2" xfId="8595" xr:uid="{00000000-0005-0000-0000-0000D7240000}"/>
    <cellStyle name="쉼표 [0] 3 5 2 8 2 3 2 3" xfId="8596" xr:uid="{00000000-0005-0000-0000-0000D8240000}"/>
    <cellStyle name="쉼표 [0] 3 5 2 8 2 3 3" xfId="8597" xr:uid="{00000000-0005-0000-0000-0000D9240000}"/>
    <cellStyle name="쉼표 [0] 3 5 2 8 2 3 3 2" xfId="8598" xr:uid="{00000000-0005-0000-0000-0000DA240000}"/>
    <cellStyle name="쉼표 [0] 3 5 2 8 2 3 3 2 2" xfId="8599" xr:uid="{00000000-0005-0000-0000-0000DB240000}"/>
    <cellStyle name="쉼표 [0] 3 5 2 8 2 3 3 3" xfId="8600" xr:uid="{00000000-0005-0000-0000-0000DC240000}"/>
    <cellStyle name="쉼표 [0] 3 5 2 8 2 3 4" xfId="8601" xr:uid="{00000000-0005-0000-0000-0000DD240000}"/>
    <cellStyle name="쉼표 [0] 3 5 2 8 2 3 4 2" xfId="8602" xr:uid="{00000000-0005-0000-0000-0000DE240000}"/>
    <cellStyle name="쉼표 [0] 3 5 2 8 2 3 4 2 2" xfId="8603" xr:uid="{00000000-0005-0000-0000-0000DF240000}"/>
    <cellStyle name="쉼표 [0] 3 5 2 8 2 3 4 3" xfId="8604" xr:uid="{00000000-0005-0000-0000-0000E0240000}"/>
    <cellStyle name="쉼표 [0] 3 5 2 8 2 3 5" xfId="8605" xr:uid="{00000000-0005-0000-0000-0000E1240000}"/>
    <cellStyle name="쉼표 [0] 3 5 2 8 2 3 5 2" xfId="8606" xr:uid="{00000000-0005-0000-0000-0000E2240000}"/>
    <cellStyle name="쉼표 [0] 3 5 2 8 2 3 6" xfId="8607" xr:uid="{00000000-0005-0000-0000-0000E3240000}"/>
    <cellStyle name="쉼표 [0] 3 5 2 8 2 4" xfId="8608" xr:uid="{00000000-0005-0000-0000-0000E4240000}"/>
    <cellStyle name="쉼표 [0] 3 5 2 8 2 4 2" xfId="8609" xr:uid="{00000000-0005-0000-0000-0000E5240000}"/>
    <cellStyle name="쉼표 [0] 3 5 2 8 2 4 2 2" xfId="8610" xr:uid="{00000000-0005-0000-0000-0000E6240000}"/>
    <cellStyle name="쉼표 [0] 3 5 2 8 2 4 2 2 2" xfId="8611" xr:uid="{00000000-0005-0000-0000-0000E7240000}"/>
    <cellStyle name="쉼표 [0] 3 5 2 8 2 4 2 3" xfId="8612" xr:uid="{00000000-0005-0000-0000-0000E8240000}"/>
    <cellStyle name="쉼표 [0] 3 5 2 8 2 4 3" xfId="8613" xr:uid="{00000000-0005-0000-0000-0000E9240000}"/>
    <cellStyle name="쉼표 [0] 3 5 2 8 2 4 3 2" xfId="8614" xr:uid="{00000000-0005-0000-0000-0000EA240000}"/>
    <cellStyle name="쉼표 [0] 3 5 2 8 2 4 3 2 2" xfId="8615" xr:uid="{00000000-0005-0000-0000-0000EB240000}"/>
    <cellStyle name="쉼표 [0] 3 5 2 8 2 4 3 3" xfId="8616" xr:uid="{00000000-0005-0000-0000-0000EC240000}"/>
    <cellStyle name="쉼표 [0] 3 5 2 8 2 4 4" xfId="8617" xr:uid="{00000000-0005-0000-0000-0000ED240000}"/>
    <cellStyle name="쉼표 [0] 3 5 2 8 2 4 4 2" xfId="8618" xr:uid="{00000000-0005-0000-0000-0000EE240000}"/>
    <cellStyle name="쉼표 [0] 3 5 2 8 2 4 4 2 2" xfId="8619" xr:uid="{00000000-0005-0000-0000-0000EF240000}"/>
    <cellStyle name="쉼표 [0] 3 5 2 8 2 4 4 3" xfId="8620" xr:uid="{00000000-0005-0000-0000-0000F0240000}"/>
    <cellStyle name="쉼표 [0] 3 5 2 8 2 4 5" xfId="8621" xr:uid="{00000000-0005-0000-0000-0000F1240000}"/>
    <cellStyle name="쉼표 [0] 3 5 2 8 2 4 5 2" xfId="8622" xr:uid="{00000000-0005-0000-0000-0000F2240000}"/>
    <cellStyle name="쉼표 [0] 3 5 2 8 2 4 6" xfId="8623" xr:uid="{00000000-0005-0000-0000-0000F3240000}"/>
    <cellStyle name="쉼표 [0] 3 5 2 8 2 5" xfId="8624" xr:uid="{00000000-0005-0000-0000-0000F4240000}"/>
    <cellStyle name="쉼표 [0] 3 5 2 8 2 5 2" xfId="8625" xr:uid="{00000000-0005-0000-0000-0000F5240000}"/>
    <cellStyle name="쉼표 [0] 3 5 2 8 2 5 2 2" xfId="8626" xr:uid="{00000000-0005-0000-0000-0000F6240000}"/>
    <cellStyle name="쉼표 [0] 3 5 2 8 2 5 3" xfId="8627" xr:uid="{00000000-0005-0000-0000-0000F7240000}"/>
    <cellStyle name="쉼표 [0] 3 5 2 8 2 6" xfId="8628" xr:uid="{00000000-0005-0000-0000-0000F8240000}"/>
    <cellStyle name="쉼표 [0] 3 5 2 8 2 6 2" xfId="8629" xr:uid="{00000000-0005-0000-0000-0000F9240000}"/>
    <cellStyle name="쉼표 [0] 3 5 2 8 2 6 2 2" xfId="8630" xr:uid="{00000000-0005-0000-0000-0000FA240000}"/>
    <cellStyle name="쉼표 [0] 3 5 2 8 2 6 3" xfId="8631" xr:uid="{00000000-0005-0000-0000-0000FB240000}"/>
    <cellStyle name="쉼표 [0] 3 5 2 8 2 7" xfId="8632" xr:uid="{00000000-0005-0000-0000-0000FC240000}"/>
    <cellStyle name="쉼표 [0] 3 5 2 8 2 7 2" xfId="8633" xr:uid="{00000000-0005-0000-0000-0000FD240000}"/>
    <cellStyle name="쉼표 [0] 3 5 2 8 2 7 2 2" xfId="8634" xr:uid="{00000000-0005-0000-0000-0000FE240000}"/>
    <cellStyle name="쉼표 [0] 3 5 2 8 2 7 3" xfId="8635" xr:uid="{00000000-0005-0000-0000-0000FF240000}"/>
    <cellStyle name="쉼표 [0] 3 5 2 8 2 8" xfId="8636" xr:uid="{00000000-0005-0000-0000-000000250000}"/>
    <cellStyle name="쉼표 [0] 3 5 2 8 2 8 2" xfId="8637" xr:uid="{00000000-0005-0000-0000-000001250000}"/>
    <cellStyle name="쉼표 [0] 3 5 2 8 2 9" xfId="8638" xr:uid="{00000000-0005-0000-0000-000002250000}"/>
    <cellStyle name="쉼표 [0] 3 5 2 8 3" xfId="8639" xr:uid="{00000000-0005-0000-0000-000003250000}"/>
    <cellStyle name="쉼표 [0] 3 5 2 8 3 2" xfId="8640" xr:uid="{00000000-0005-0000-0000-000004250000}"/>
    <cellStyle name="쉼표 [0] 3 5 2 8 3 2 2" xfId="8641" xr:uid="{00000000-0005-0000-0000-000005250000}"/>
    <cellStyle name="쉼표 [0] 3 5 2 8 3 2 2 2" xfId="8642" xr:uid="{00000000-0005-0000-0000-000006250000}"/>
    <cellStyle name="쉼표 [0] 3 5 2 8 3 2 3" xfId="8643" xr:uid="{00000000-0005-0000-0000-000007250000}"/>
    <cellStyle name="쉼표 [0] 3 5 2 8 3 3" xfId="8644" xr:uid="{00000000-0005-0000-0000-000008250000}"/>
    <cellStyle name="쉼표 [0] 3 5 2 8 3 3 2" xfId="8645" xr:uid="{00000000-0005-0000-0000-000009250000}"/>
    <cellStyle name="쉼표 [0] 3 5 2 8 3 3 2 2" xfId="8646" xr:uid="{00000000-0005-0000-0000-00000A250000}"/>
    <cellStyle name="쉼표 [0] 3 5 2 8 3 3 3" xfId="8647" xr:uid="{00000000-0005-0000-0000-00000B250000}"/>
    <cellStyle name="쉼표 [0] 3 5 2 8 3 4" xfId="8648" xr:uid="{00000000-0005-0000-0000-00000C250000}"/>
    <cellStyle name="쉼표 [0] 3 5 2 8 3 4 2" xfId="8649" xr:uid="{00000000-0005-0000-0000-00000D250000}"/>
    <cellStyle name="쉼표 [0] 3 5 2 8 3 4 2 2" xfId="8650" xr:uid="{00000000-0005-0000-0000-00000E250000}"/>
    <cellStyle name="쉼표 [0] 3 5 2 8 3 4 3" xfId="8651" xr:uid="{00000000-0005-0000-0000-00000F250000}"/>
    <cellStyle name="쉼표 [0] 3 5 2 8 3 5" xfId="8652" xr:uid="{00000000-0005-0000-0000-000010250000}"/>
    <cellStyle name="쉼표 [0] 3 5 2 8 3 5 2" xfId="8653" xr:uid="{00000000-0005-0000-0000-000011250000}"/>
    <cellStyle name="쉼표 [0] 3 5 2 8 3 6" xfId="8654" xr:uid="{00000000-0005-0000-0000-000012250000}"/>
    <cellStyle name="쉼표 [0] 3 5 2 8 4" xfId="8655" xr:uid="{00000000-0005-0000-0000-000013250000}"/>
    <cellStyle name="쉼표 [0] 3 5 2 8 4 2" xfId="8656" xr:uid="{00000000-0005-0000-0000-000014250000}"/>
    <cellStyle name="쉼표 [0] 3 5 2 8 4 2 2" xfId="8657" xr:uid="{00000000-0005-0000-0000-000015250000}"/>
    <cellStyle name="쉼표 [0] 3 5 2 8 4 2 2 2" xfId="8658" xr:uid="{00000000-0005-0000-0000-000016250000}"/>
    <cellStyle name="쉼표 [0] 3 5 2 8 4 2 3" xfId="8659" xr:uid="{00000000-0005-0000-0000-000017250000}"/>
    <cellStyle name="쉼표 [0] 3 5 2 8 4 3" xfId="8660" xr:uid="{00000000-0005-0000-0000-000018250000}"/>
    <cellStyle name="쉼표 [0] 3 5 2 8 4 3 2" xfId="8661" xr:uid="{00000000-0005-0000-0000-000019250000}"/>
    <cellStyle name="쉼표 [0] 3 5 2 8 4 3 2 2" xfId="8662" xr:uid="{00000000-0005-0000-0000-00001A250000}"/>
    <cellStyle name="쉼표 [0] 3 5 2 8 4 3 3" xfId="8663" xr:uid="{00000000-0005-0000-0000-00001B250000}"/>
    <cellStyle name="쉼표 [0] 3 5 2 8 4 4" xfId="8664" xr:uid="{00000000-0005-0000-0000-00001C250000}"/>
    <cellStyle name="쉼표 [0] 3 5 2 8 4 4 2" xfId="8665" xr:uid="{00000000-0005-0000-0000-00001D250000}"/>
    <cellStyle name="쉼표 [0] 3 5 2 8 4 4 2 2" xfId="8666" xr:uid="{00000000-0005-0000-0000-00001E250000}"/>
    <cellStyle name="쉼표 [0] 3 5 2 8 4 4 3" xfId="8667" xr:uid="{00000000-0005-0000-0000-00001F250000}"/>
    <cellStyle name="쉼표 [0] 3 5 2 8 4 5" xfId="8668" xr:uid="{00000000-0005-0000-0000-000020250000}"/>
    <cellStyle name="쉼표 [0] 3 5 2 8 4 5 2" xfId="8669" xr:uid="{00000000-0005-0000-0000-000021250000}"/>
    <cellStyle name="쉼표 [0] 3 5 2 8 4 6" xfId="8670" xr:uid="{00000000-0005-0000-0000-000022250000}"/>
    <cellStyle name="쉼표 [0] 3 5 2 8 5" xfId="8671" xr:uid="{00000000-0005-0000-0000-000023250000}"/>
    <cellStyle name="쉼표 [0] 3 5 2 8 5 2" xfId="8672" xr:uid="{00000000-0005-0000-0000-000024250000}"/>
    <cellStyle name="쉼표 [0] 3 5 2 8 5 2 2" xfId="8673" xr:uid="{00000000-0005-0000-0000-000025250000}"/>
    <cellStyle name="쉼표 [0] 3 5 2 8 5 2 2 2" xfId="8674" xr:uid="{00000000-0005-0000-0000-000026250000}"/>
    <cellStyle name="쉼표 [0] 3 5 2 8 5 2 3" xfId="8675" xr:uid="{00000000-0005-0000-0000-000027250000}"/>
    <cellStyle name="쉼표 [0] 3 5 2 8 5 3" xfId="8676" xr:uid="{00000000-0005-0000-0000-000028250000}"/>
    <cellStyle name="쉼표 [0] 3 5 2 8 5 3 2" xfId="8677" xr:uid="{00000000-0005-0000-0000-000029250000}"/>
    <cellStyle name="쉼표 [0] 3 5 2 8 5 3 2 2" xfId="8678" xr:uid="{00000000-0005-0000-0000-00002A250000}"/>
    <cellStyle name="쉼표 [0] 3 5 2 8 5 3 3" xfId="8679" xr:uid="{00000000-0005-0000-0000-00002B250000}"/>
    <cellStyle name="쉼표 [0] 3 5 2 8 5 4" xfId="8680" xr:uid="{00000000-0005-0000-0000-00002C250000}"/>
    <cellStyle name="쉼표 [0] 3 5 2 8 5 4 2" xfId="8681" xr:uid="{00000000-0005-0000-0000-00002D250000}"/>
    <cellStyle name="쉼표 [0] 3 5 2 8 5 4 2 2" xfId="8682" xr:uid="{00000000-0005-0000-0000-00002E250000}"/>
    <cellStyle name="쉼표 [0] 3 5 2 8 5 4 3" xfId="8683" xr:uid="{00000000-0005-0000-0000-00002F250000}"/>
    <cellStyle name="쉼표 [0] 3 5 2 8 5 5" xfId="8684" xr:uid="{00000000-0005-0000-0000-000030250000}"/>
    <cellStyle name="쉼표 [0] 3 5 2 8 5 5 2" xfId="8685" xr:uid="{00000000-0005-0000-0000-000031250000}"/>
    <cellStyle name="쉼표 [0] 3 5 2 8 5 6" xfId="8686" xr:uid="{00000000-0005-0000-0000-000032250000}"/>
    <cellStyle name="쉼표 [0] 3 5 2 8 6" xfId="8687" xr:uid="{00000000-0005-0000-0000-000033250000}"/>
    <cellStyle name="쉼표 [0] 3 5 2 8 6 2" xfId="8688" xr:uid="{00000000-0005-0000-0000-000034250000}"/>
    <cellStyle name="쉼표 [0] 3 5 2 8 6 2 2" xfId="8689" xr:uid="{00000000-0005-0000-0000-000035250000}"/>
    <cellStyle name="쉼표 [0] 3 5 2 8 6 3" xfId="8690" xr:uid="{00000000-0005-0000-0000-000036250000}"/>
    <cellStyle name="쉼표 [0] 3 5 2 8 7" xfId="8691" xr:uid="{00000000-0005-0000-0000-000037250000}"/>
    <cellStyle name="쉼표 [0] 3 5 2 8 7 2" xfId="8692" xr:uid="{00000000-0005-0000-0000-000038250000}"/>
    <cellStyle name="쉼표 [0] 3 5 2 8 7 2 2" xfId="8693" xr:uid="{00000000-0005-0000-0000-000039250000}"/>
    <cellStyle name="쉼표 [0] 3 5 2 8 7 3" xfId="8694" xr:uid="{00000000-0005-0000-0000-00003A250000}"/>
    <cellStyle name="쉼표 [0] 3 5 2 8 8" xfId="8695" xr:uid="{00000000-0005-0000-0000-00003B250000}"/>
    <cellStyle name="쉼표 [0] 3 5 2 8 8 2" xfId="8696" xr:uid="{00000000-0005-0000-0000-00003C250000}"/>
    <cellStyle name="쉼표 [0] 3 5 2 8 8 2 2" xfId="8697" xr:uid="{00000000-0005-0000-0000-00003D250000}"/>
    <cellStyle name="쉼표 [0] 3 5 2 8 8 3" xfId="8698" xr:uid="{00000000-0005-0000-0000-00003E250000}"/>
    <cellStyle name="쉼표 [0] 3 5 2 8 9" xfId="8699" xr:uid="{00000000-0005-0000-0000-00003F250000}"/>
    <cellStyle name="쉼표 [0] 3 5 2 8 9 2" xfId="8700" xr:uid="{00000000-0005-0000-0000-000040250000}"/>
    <cellStyle name="쉼표 [0] 3 5 2 9" xfId="8701" xr:uid="{00000000-0005-0000-0000-000041250000}"/>
    <cellStyle name="쉼표 [0] 3 5 2 9 10" xfId="8702" xr:uid="{00000000-0005-0000-0000-000042250000}"/>
    <cellStyle name="쉼표 [0] 3 5 2 9 2" xfId="8703" xr:uid="{00000000-0005-0000-0000-000043250000}"/>
    <cellStyle name="쉼표 [0] 3 5 2 9 2 2" xfId="8704" xr:uid="{00000000-0005-0000-0000-000044250000}"/>
    <cellStyle name="쉼표 [0] 3 5 2 9 2 2 2" xfId="8705" xr:uid="{00000000-0005-0000-0000-000045250000}"/>
    <cellStyle name="쉼표 [0] 3 5 2 9 2 2 2 2" xfId="8706" xr:uid="{00000000-0005-0000-0000-000046250000}"/>
    <cellStyle name="쉼표 [0] 3 5 2 9 2 2 2 2 2" xfId="8707" xr:uid="{00000000-0005-0000-0000-000047250000}"/>
    <cellStyle name="쉼표 [0] 3 5 2 9 2 2 2 3" xfId="8708" xr:uid="{00000000-0005-0000-0000-000048250000}"/>
    <cellStyle name="쉼표 [0] 3 5 2 9 2 2 3" xfId="8709" xr:uid="{00000000-0005-0000-0000-000049250000}"/>
    <cellStyle name="쉼표 [0] 3 5 2 9 2 2 3 2" xfId="8710" xr:uid="{00000000-0005-0000-0000-00004A250000}"/>
    <cellStyle name="쉼표 [0] 3 5 2 9 2 2 3 2 2" xfId="8711" xr:uid="{00000000-0005-0000-0000-00004B250000}"/>
    <cellStyle name="쉼표 [0] 3 5 2 9 2 2 3 3" xfId="8712" xr:uid="{00000000-0005-0000-0000-00004C250000}"/>
    <cellStyle name="쉼표 [0] 3 5 2 9 2 2 4" xfId="8713" xr:uid="{00000000-0005-0000-0000-00004D250000}"/>
    <cellStyle name="쉼표 [0] 3 5 2 9 2 2 4 2" xfId="8714" xr:uid="{00000000-0005-0000-0000-00004E250000}"/>
    <cellStyle name="쉼표 [0] 3 5 2 9 2 2 4 2 2" xfId="8715" xr:uid="{00000000-0005-0000-0000-00004F250000}"/>
    <cellStyle name="쉼표 [0] 3 5 2 9 2 2 4 3" xfId="8716" xr:uid="{00000000-0005-0000-0000-000050250000}"/>
    <cellStyle name="쉼표 [0] 3 5 2 9 2 2 5" xfId="8717" xr:uid="{00000000-0005-0000-0000-000051250000}"/>
    <cellStyle name="쉼표 [0] 3 5 2 9 2 2 5 2" xfId="8718" xr:uid="{00000000-0005-0000-0000-000052250000}"/>
    <cellStyle name="쉼표 [0] 3 5 2 9 2 2 6" xfId="8719" xr:uid="{00000000-0005-0000-0000-000053250000}"/>
    <cellStyle name="쉼표 [0] 3 5 2 9 2 3" xfId="8720" xr:uid="{00000000-0005-0000-0000-000054250000}"/>
    <cellStyle name="쉼표 [0] 3 5 2 9 2 3 2" xfId="8721" xr:uid="{00000000-0005-0000-0000-000055250000}"/>
    <cellStyle name="쉼표 [0] 3 5 2 9 2 3 2 2" xfId="8722" xr:uid="{00000000-0005-0000-0000-000056250000}"/>
    <cellStyle name="쉼표 [0] 3 5 2 9 2 3 2 2 2" xfId="8723" xr:uid="{00000000-0005-0000-0000-000057250000}"/>
    <cellStyle name="쉼표 [0] 3 5 2 9 2 3 2 3" xfId="8724" xr:uid="{00000000-0005-0000-0000-000058250000}"/>
    <cellStyle name="쉼표 [0] 3 5 2 9 2 3 3" xfId="8725" xr:uid="{00000000-0005-0000-0000-000059250000}"/>
    <cellStyle name="쉼표 [0] 3 5 2 9 2 3 3 2" xfId="8726" xr:uid="{00000000-0005-0000-0000-00005A250000}"/>
    <cellStyle name="쉼표 [0] 3 5 2 9 2 3 3 2 2" xfId="8727" xr:uid="{00000000-0005-0000-0000-00005B250000}"/>
    <cellStyle name="쉼표 [0] 3 5 2 9 2 3 3 3" xfId="8728" xr:uid="{00000000-0005-0000-0000-00005C250000}"/>
    <cellStyle name="쉼표 [0] 3 5 2 9 2 3 4" xfId="8729" xr:uid="{00000000-0005-0000-0000-00005D250000}"/>
    <cellStyle name="쉼표 [0] 3 5 2 9 2 3 4 2" xfId="8730" xr:uid="{00000000-0005-0000-0000-00005E250000}"/>
    <cellStyle name="쉼표 [0] 3 5 2 9 2 3 4 2 2" xfId="8731" xr:uid="{00000000-0005-0000-0000-00005F250000}"/>
    <cellStyle name="쉼표 [0] 3 5 2 9 2 3 4 3" xfId="8732" xr:uid="{00000000-0005-0000-0000-000060250000}"/>
    <cellStyle name="쉼표 [0] 3 5 2 9 2 3 5" xfId="8733" xr:uid="{00000000-0005-0000-0000-000061250000}"/>
    <cellStyle name="쉼표 [0] 3 5 2 9 2 3 5 2" xfId="8734" xr:uid="{00000000-0005-0000-0000-000062250000}"/>
    <cellStyle name="쉼표 [0] 3 5 2 9 2 3 6" xfId="8735" xr:uid="{00000000-0005-0000-0000-000063250000}"/>
    <cellStyle name="쉼표 [0] 3 5 2 9 2 4" xfId="8736" xr:uid="{00000000-0005-0000-0000-000064250000}"/>
    <cellStyle name="쉼표 [0] 3 5 2 9 2 4 2" xfId="8737" xr:uid="{00000000-0005-0000-0000-000065250000}"/>
    <cellStyle name="쉼표 [0] 3 5 2 9 2 4 2 2" xfId="8738" xr:uid="{00000000-0005-0000-0000-000066250000}"/>
    <cellStyle name="쉼표 [0] 3 5 2 9 2 4 2 2 2" xfId="8739" xr:uid="{00000000-0005-0000-0000-000067250000}"/>
    <cellStyle name="쉼표 [0] 3 5 2 9 2 4 2 3" xfId="8740" xr:uid="{00000000-0005-0000-0000-000068250000}"/>
    <cellStyle name="쉼표 [0] 3 5 2 9 2 4 3" xfId="8741" xr:uid="{00000000-0005-0000-0000-000069250000}"/>
    <cellStyle name="쉼표 [0] 3 5 2 9 2 4 3 2" xfId="8742" xr:uid="{00000000-0005-0000-0000-00006A250000}"/>
    <cellStyle name="쉼표 [0] 3 5 2 9 2 4 3 2 2" xfId="8743" xr:uid="{00000000-0005-0000-0000-00006B250000}"/>
    <cellStyle name="쉼표 [0] 3 5 2 9 2 4 3 3" xfId="8744" xr:uid="{00000000-0005-0000-0000-00006C250000}"/>
    <cellStyle name="쉼표 [0] 3 5 2 9 2 4 4" xfId="8745" xr:uid="{00000000-0005-0000-0000-00006D250000}"/>
    <cellStyle name="쉼표 [0] 3 5 2 9 2 4 4 2" xfId="8746" xr:uid="{00000000-0005-0000-0000-00006E250000}"/>
    <cellStyle name="쉼표 [0] 3 5 2 9 2 4 4 2 2" xfId="8747" xr:uid="{00000000-0005-0000-0000-00006F250000}"/>
    <cellStyle name="쉼표 [0] 3 5 2 9 2 4 4 3" xfId="8748" xr:uid="{00000000-0005-0000-0000-000070250000}"/>
    <cellStyle name="쉼표 [0] 3 5 2 9 2 4 5" xfId="8749" xr:uid="{00000000-0005-0000-0000-000071250000}"/>
    <cellStyle name="쉼표 [0] 3 5 2 9 2 4 5 2" xfId="8750" xr:uid="{00000000-0005-0000-0000-000072250000}"/>
    <cellStyle name="쉼표 [0] 3 5 2 9 2 4 6" xfId="8751" xr:uid="{00000000-0005-0000-0000-000073250000}"/>
    <cellStyle name="쉼표 [0] 3 5 2 9 2 5" xfId="8752" xr:uid="{00000000-0005-0000-0000-000074250000}"/>
    <cellStyle name="쉼표 [0] 3 5 2 9 2 5 2" xfId="8753" xr:uid="{00000000-0005-0000-0000-000075250000}"/>
    <cellStyle name="쉼표 [0] 3 5 2 9 2 5 2 2" xfId="8754" xr:uid="{00000000-0005-0000-0000-000076250000}"/>
    <cellStyle name="쉼표 [0] 3 5 2 9 2 5 3" xfId="8755" xr:uid="{00000000-0005-0000-0000-000077250000}"/>
    <cellStyle name="쉼표 [0] 3 5 2 9 2 6" xfId="8756" xr:uid="{00000000-0005-0000-0000-000078250000}"/>
    <cellStyle name="쉼표 [0] 3 5 2 9 2 6 2" xfId="8757" xr:uid="{00000000-0005-0000-0000-000079250000}"/>
    <cellStyle name="쉼표 [0] 3 5 2 9 2 6 2 2" xfId="8758" xr:uid="{00000000-0005-0000-0000-00007A250000}"/>
    <cellStyle name="쉼표 [0] 3 5 2 9 2 6 3" xfId="8759" xr:uid="{00000000-0005-0000-0000-00007B250000}"/>
    <cellStyle name="쉼표 [0] 3 5 2 9 2 7" xfId="8760" xr:uid="{00000000-0005-0000-0000-00007C250000}"/>
    <cellStyle name="쉼표 [0] 3 5 2 9 2 7 2" xfId="8761" xr:uid="{00000000-0005-0000-0000-00007D250000}"/>
    <cellStyle name="쉼표 [0] 3 5 2 9 2 7 2 2" xfId="8762" xr:uid="{00000000-0005-0000-0000-00007E250000}"/>
    <cellStyle name="쉼표 [0] 3 5 2 9 2 7 3" xfId="8763" xr:uid="{00000000-0005-0000-0000-00007F250000}"/>
    <cellStyle name="쉼표 [0] 3 5 2 9 2 8" xfId="8764" xr:uid="{00000000-0005-0000-0000-000080250000}"/>
    <cellStyle name="쉼표 [0] 3 5 2 9 2 8 2" xfId="8765" xr:uid="{00000000-0005-0000-0000-000081250000}"/>
    <cellStyle name="쉼표 [0] 3 5 2 9 2 9" xfId="8766" xr:uid="{00000000-0005-0000-0000-000082250000}"/>
    <cellStyle name="쉼표 [0] 3 5 2 9 3" xfId="8767" xr:uid="{00000000-0005-0000-0000-000083250000}"/>
    <cellStyle name="쉼표 [0] 3 5 2 9 3 2" xfId="8768" xr:uid="{00000000-0005-0000-0000-000084250000}"/>
    <cellStyle name="쉼표 [0] 3 5 2 9 3 2 2" xfId="8769" xr:uid="{00000000-0005-0000-0000-000085250000}"/>
    <cellStyle name="쉼표 [0] 3 5 2 9 3 2 2 2" xfId="8770" xr:uid="{00000000-0005-0000-0000-000086250000}"/>
    <cellStyle name="쉼표 [0] 3 5 2 9 3 2 3" xfId="8771" xr:uid="{00000000-0005-0000-0000-000087250000}"/>
    <cellStyle name="쉼표 [0] 3 5 2 9 3 3" xfId="8772" xr:uid="{00000000-0005-0000-0000-000088250000}"/>
    <cellStyle name="쉼표 [0] 3 5 2 9 3 3 2" xfId="8773" xr:uid="{00000000-0005-0000-0000-000089250000}"/>
    <cellStyle name="쉼표 [0] 3 5 2 9 3 3 2 2" xfId="8774" xr:uid="{00000000-0005-0000-0000-00008A250000}"/>
    <cellStyle name="쉼표 [0] 3 5 2 9 3 3 3" xfId="8775" xr:uid="{00000000-0005-0000-0000-00008B250000}"/>
    <cellStyle name="쉼표 [0] 3 5 2 9 3 4" xfId="8776" xr:uid="{00000000-0005-0000-0000-00008C250000}"/>
    <cellStyle name="쉼표 [0] 3 5 2 9 3 4 2" xfId="8777" xr:uid="{00000000-0005-0000-0000-00008D250000}"/>
    <cellStyle name="쉼표 [0] 3 5 2 9 3 4 2 2" xfId="8778" xr:uid="{00000000-0005-0000-0000-00008E250000}"/>
    <cellStyle name="쉼표 [0] 3 5 2 9 3 4 3" xfId="8779" xr:uid="{00000000-0005-0000-0000-00008F250000}"/>
    <cellStyle name="쉼표 [0] 3 5 2 9 3 5" xfId="8780" xr:uid="{00000000-0005-0000-0000-000090250000}"/>
    <cellStyle name="쉼표 [0] 3 5 2 9 3 5 2" xfId="8781" xr:uid="{00000000-0005-0000-0000-000091250000}"/>
    <cellStyle name="쉼표 [0] 3 5 2 9 3 6" xfId="8782" xr:uid="{00000000-0005-0000-0000-000092250000}"/>
    <cellStyle name="쉼표 [0] 3 5 2 9 4" xfId="8783" xr:uid="{00000000-0005-0000-0000-000093250000}"/>
    <cellStyle name="쉼표 [0] 3 5 2 9 4 2" xfId="8784" xr:uid="{00000000-0005-0000-0000-000094250000}"/>
    <cellStyle name="쉼표 [0] 3 5 2 9 4 2 2" xfId="8785" xr:uid="{00000000-0005-0000-0000-000095250000}"/>
    <cellStyle name="쉼표 [0] 3 5 2 9 4 2 2 2" xfId="8786" xr:uid="{00000000-0005-0000-0000-000096250000}"/>
    <cellStyle name="쉼표 [0] 3 5 2 9 4 2 3" xfId="8787" xr:uid="{00000000-0005-0000-0000-000097250000}"/>
    <cellStyle name="쉼표 [0] 3 5 2 9 4 3" xfId="8788" xr:uid="{00000000-0005-0000-0000-000098250000}"/>
    <cellStyle name="쉼표 [0] 3 5 2 9 4 3 2" xfId="8789" xr:uid="{00000000-0005-0000-0000-000099250000}"/>
    <cellStyle name="쉼표 [0] 3 5 2 9 4 3 2 2" xfId="8790" xr:uid="{00000000-0005-0000-0000-00009A250000}"/>
    <cellStyle name="쉼표 [0] 3 5 2 9 4 3 3" xfId="8791" xr:uid="{00000000-0005-0000-0000-00009B250000}"/>
    <cellStyle name="쉼표 [0] 3 5 2 9 4 4" xfId="8792" xr:uid="{00000000-0005-0000-0000-00009C250000}"/>
    <cellStyle name="쉼표 [0] 3 5 2 9 4 4 2" xfId="8793" xr:uid="{00000000-0005-0000-0000-00009D250000}"/>
    <cellStyle name="쉼표 [0] 3 5 2 9 4 4 2 2" xfId="8794" xr:uid="{00000000-0005-0000-0000-00009E250000}"/>
    <cellStyle name="쉼표 [0] 3 5 2 9 4 4 3" xfId="8795" xr:uid="{00000000-0005-0000-0000-00009F250000}"/>
    <cellStyle name="쉼표 [0] 3 5 2 9 4 5" xfId="8796" xr:uid="{00000000-0005-0000-0000-0000A0250000}"/>
    <cellStyle name="쉼표 [0] 3 5 2 9 4 5 2" xfId="8797" xr:uid="{00000000-0005-0000-0000-0000A1250000}"/>
    <cellStyle name="쉼표 [0] 3 5 2 9 4 6" xfId="8798" xr:uid="{00000000-0005-0000-0000-0000A2250000}"/>
    <cellStyle name="쉼표 [0] 3 5 2 9 5" xfId="8799" xr:uid="{00000000-0005-0000-0000-0000A3250000}"/>
    <cellStyle name="쉼표 [0] 3 5 2 9 5 2" xfId="8800" xr:uid="{00000000-0005-0000-0000-0000A4250000}"/>
    <cellStyle name="쉼표 [0] 3 5 2 9 5 2 2" xfId="8801" xr:uid="{00000000-0005-0000-0000-0000A5250000}"/>
    <cellStyle name="쉼표 [0] 3 5 2 9 5 2 2 2" xfId="8802" xr:uid="{00000000-0005-0000-0000-0000A6250000}"/>
    <cellStyle name="쉼표 [0] 3 5 2 9 5 2 3" xfId="8803" xr:uid="{00000000-0005-0000-0000-0000A7250000}"/>
    <cellStyle name="쉼표 [0] 3 5 2 9 5 3" xfId="8804" xr:uid="{00000000-0005-0000-0000-0000A8250000}"/>
    <cellStyle name="쉼표 [0] 3 5 2 9 5 3 2" xfId="8805" xr:uid="{00000000-0005-0000-0000-0000A9250000}"/>
    <cellStyle name="쉼표 [0] 3 5 2 9 5 3 2 2" xfId="8806" xr:uid="{00000000-0005-0000-0000-0000AA250000}"/>
    <cellStyle name="쉼표 [0] 3 5 2 9 5 3 3" xfId="8807" xr:uid="{00000000-0005-0000-0000-0000AB250000}"/>
    <cellStyle name="쉼표 [0] 3 5 2 9 5 4" xfId="8808" xr:uid="{00000000-0005-0000-0000-0000AC250000}"/>
    <cellStyle name="쉼표 [0] 3 5 2 9 5 4 2" xfId="8809" xr:uid="{00000000-0005-0000-0000-0000AD250000}"/>
    <cellStyle name="쉼표 [0] 3 5 2 9 5 4 2 2" xfId="8810" xr:uid="{00000000-0005-0000-0000-0000AE250000}"/>
    <cellStyle name="쉼표 [0] 3 5 2 9 5 4 3" xfId="8811" xr:uid="{00000000-0005-0000-0000-0000AF250000}"/>
    <cellStyle name="쉼표 [0] 3 5 2 9 5 5" xfId="8812" xr:uid="{00000000-0005-0000-0000-0000B0250000}"/>
    <cellStyle name="쉼표 [0] 3 5 2 9 5 5 2" xfId="8813" xr:uid="{00000000-0005-0000-0000-0000B1250000}"/>
    <cellStyle name="쉼표 [0] 3 5 2 9 5 6" xfId="8814" xr:uid="{00000000-0005-0000-0000-0000B2250000}"/>
    <cellStyle name="쉼표 [0] 3 5 2 9 6" xfId="8815" xr:uid="{00000000-0005-0000-0000-0000B3250000}"/>
    <cellStyle name="쉼표 [0] 3 5 2 9 6 2" xfId="8816" xr:uid="{00000000-0005-0000-0000-0000B4250000}"/>
    <cellStyle name="쉼표 [0] 3 5 2 9 6 2 2" xfId="8817" xr:uid="{00000000-0005-0000-0000-0000B5250000}"/>
    <cellStyle name="쉼표 [0] 3 5 2 9 6 3" xfId="8818" xr:uid="{00000000-0005-0000-0000-0000B6250000}"/>
    <cellStyle name="쉼표 [0] 3 5 2 9 7" xfId="8819" xr:uid="{00000000-0005-0000-0000-0000B7250000}"/>
    <cellStyle name="쉼표 [0] 3 5 2 9 7 2" xfId="8820" xr:uid="{00000000-0005-0000-0000-0000B8250000}"/>
    <cellStyle name="쉼표 [0] 3 5 2 9 7 2 2" xfId="8821" xr:uid="{00000000-0005-0000-0000-0000B9250000}"/>
    <cellStyle name="쉼표 [0] 3 5 2 9 7 3" xfId="8822" xr:uid="{00000000-0005-0000-0000-0000BA250000}"/>
    <cellStyle name="쉼표 [0] 3 5 2 9 8" xfId="8823" xr:uid="{00000000-0005-0000-0000-0000BB250000}"/>
    <cellStyle name="쉼표 [0] 3 5 2 9 8 2" xfId="8824" xr:uid="{00000000-0005-0000-0000-0000BC250000}"/>
    <cellStyle name="쉼표 [0] 3 5 2 9 8 2 2" xfId="8825" xr:uid="{00000000-0005-0000-0000-0000BD250000}"/>
    <cellStyle name="쉼표 [0] 3 5 2 9 8 3" xfId="8826" xr:uid="{00000000-0005-0000-0000-0000BE250000}"/>
    <cellStyle name="쉼표 [0] 3 5 2 9 9" xfId="8827" xr:uid="{00000000-0005-0000-0000-0000BF250000}"/>
    <cellStyle name="쉼표 [0] 3 5 2 9 9 2" xfId="8828" xr:uid="{00000000-0005-0000-0000-0000C0250000}"/>
    <cellStyle name="쉼표 [0] 3 5 3" xfId="8829" xr:uid="{00000000-0005-0000-0000-0000C1250000}"/>
    <cellStyle name="쉼표 [0] 3 5 4" xfId="8830" xr:uid="{00000000-0005-0000-0000-0000C2250000}"/>
    <cellStyle name="쉼표 [0] 3 6" xfId="8831" xr:uid="{00000000-0005-0000-0000-0000C3250000}"/>
    <cellStyle name="쉼표 [0] 3 7" xfId="8832" xr:uid="{00000000-0005-0000-0000-0000C4250000}"/>
    <cellStyle name="쉼표 [0] 3 7 2" xfId="8833" xr:uid="{00000000-0005-0000-0000-0000C5250000}"/>
    <cellStyle name="쉼표 [0] 3 7 2 10" xfId="8834" xr:uid="{00000000-0005-0000-0000-0000C6250000}"/>
    <cellStyle name="쉼표 [0] 3 7 2 2" xfId="8835" xr:uid="{00000000-0005-0000-0000-0000C7250000}"/>
    <cellStyle name="쉼표 [0] 3 7 2 2 2" xfId="8836" xr:uid="{00000000-0005-0000-0000-0000C8250000}"/>
    <cellStyle name="쉼표 [0] 3 7 2 2 2 2" xfId="8837" xr:uid="{00000000-0005-0000-0000-0000C9250000}"/>
    <cellStyle name="쉼표 [0] 3 7 2 2 2 2 2" xfId="8838" xr:uid="{00000000-0005-0000-0000-0000CA250000}"/>
    <cellStyle name="쉼표 [0] 3 7 2 2 2 2 2 2" xfId="8839" xr:uid="{00000000-0005-0000-0000-0000CB250000}"/>
    <cellStyle name="쉼표 [0] 3 7 2 2 2 2 3" xfId="8840" xr:uid="{00000000-0005-0000-0000-0000CC250000}"/>
    <cellStyle name="쉼표 [0] 3 7 2 2 2 3" xfId="8841" xr:uid="{00000000-0005-0000-0000-0000CD250000}"/>
    <cellStyle name="쉼표 [0] 3 7 2 2 2 3 2" xfId="8842" xr:uid="{00000000-0005-0000-0000-0000CE250000}"/>
    <cellStyle name="쉼표 [0] 3 7 2 2 2 3 2 2" xfId="8843" xr:uid="{00000000-0005-0000-0000-0000CF250000}"/>
    <cellStyle name="쉼표 [0] 3 7 2 2 2 3 3" xfId="8844" xr:uid="{00000000-0005-0000-0000-0000D0250000}"/>
    <cellStyle name="쉼표 [0] 3 7 2 2 2 4" xfId="8845" xr:uid="{00000000-0005-0000-0000-0000D1250000}"/>
    <cellStyle name="쉼표 [0] 3 7 2 2 2 4 2" xfId="8846" xr:uid="{00000000-0005-0000-0000-0000D2250000}"/>
    <cellStyle name="쉼표 [0] 3 7 2 2 2 4 2 2" xfId="8847" xr:uid="{00000000-0005-0000-0000-0000D3250000}"/>
    <cellStyle name="쉼표 [0] 3 7 2 2 2 4 3" xfId="8848" xr:uid="{00000000-0005-0000-0000-0000D4250000}"/>
    <cellStyle name="쉼표 [0] 3 7 2 2 2 5" xfId="8849" xr:uid="{00000000-0005-0000-0000-0000D5250000}"/>
    <cellStyle name="쉼표 [0] 3 7 2 2 2 5 2" xfId="8850" xr:uid="{00000000-0005-0000-0000-0000D6250000}"/>
    <cellStyle name="쉼표 [0] 3 7 2 2 2 6" xfId="8851" xr:uid="{00000000-0005-0000-0000-0000D7250000}"/>
    <cellStyle name="쉼표 [0] 3 7 2 2 3" xfId="8852" xr:uid="{00000000-0005-0000-0000-0000D8250000}"/>
    <cellStyle name="쉼표 [0] 3 7 2 2 3 2" xfId="8853" xr:uid="{00000000-0005-0000-0000-0000D9250000}"/>
    <cellStyle name="쉼표 [0] 3 7 2 2 3 2 2" xfId="8854" xr:uid="{00000000-0005-0000-0000-0000DA250000}"/>
    <cellStyle name="쉼표 [0] 3 7 2 2 3 2 2 2" xfId="8855" xr:uid="{00000000-0005-0000-0000-0000DB250000}"/>
    <cellStyle name="쉼표 [0] 3 7 2 2 3 2 3" xfId="8856" xr:uid="{00000000-0005-0000-0000-0000DC250000}"/>
    <cellStyle name="쉼표 [0] 3 7 2 2 3 3" xfId="8857" xr:uid="{00000000-0005-0000-0000-0000DD250000}"/>
    <cellStyle name="쉼표 [0] 3 7 2 2 3 3 2" xfId="8858" xr:uid="{00000000-0005-0000-0000-0000DE250000}"/>
    <cellStyle name="쉼표 [0] 3 7 2 2 3 3 2 2" xfId="8859" xr:uid="{00000000-0005-0000-0000-0000DF250000}"/>
    <cellStyle name="쉼표 [0] 3 7 2 2 3 3 3" xfId="8860" xr:uid="{00000000-0005-0000-0000-0000E0250000}"/>
    <cellStyle name="쉼표 [0] 3 7 2 2 3 4" xfId="8861" xr:uid="{00000000-0005-0000-0000-0000E1250000}"/>
    <cellStyle name="쉼표 [0] 3 7 2 2 3 4 2" xfId="8862" xr:uid="{00000000-0005-0000-0000-0000E2250000}"/>
    <cellStyle name="쉼표 [0] 3 7 2 2 3 4 2 2" xfId="8863" xr:uid="{00000000-0005-0000-0000-0000E3250000}"/>
    <cellStyle name="쉼표 [0] 3 7 2 2 3 4 3" xfId="8864" xr:uid="{00000000-0005-0000-0000-0000E4250000}"/>
    <cellStyle name="쉼표 [0] 3 7 2 2 3 5" xfId="8865" xr:uid="{00000000-0005-0000-0000-0000E5250000}"/>
    <cellStyle name="쉼표 [0] 3 7 2 2 3 5 2" xfId="8866" xr:uid="{00000000-0005-0000-0000-0000E6250000}"/>
    <cellStyle name="쉼표 [0] 3 7 2 2 3 6" xfId="8867" xr:uid="{00000000-0005-0000-0000-0000E7250000}"/>
    <cellStyle name="쉼표 [0] 3 7 2 2 4" xfId="8868" xr:uid="{00000000-0005-0000-0000-0000E8250000}"/>
    <cellStyle name="쉼표 [0] 3 7 2 2 4 2" xfId="8869" xr:uid="{00000000-0005-0000-0000-0000E9250000}"/>
    <cellStyle name="쉼표 [0] 3 7 2 2 4 2 2" xfId="8870" xr:uid="{00000000-0005-0000-0000-0000EA250000}"/>
    <cellStyle name="쉼표 [0] 3 7 2 2 4 2 2 2" xfId="8871" xr:uid="{00000000-0005-0000-0000-0000EB250000}"/>
    <cellStyle name="쉼표 [0] 3 7 2 2 4 2 3" xfId="8872" xr:uid="{00000000-0005-0000-0000-0000EC250000}"/>
    <cellStyle name="쉼표 [0] 3 7 2 2 4 3" xfId="8873" xr:uid="{00000000-0005-0000-0000-0000ED250000}"/>
    <cellStyle name="쉼표 [0] 3 7 2 2 4 3 2" xfId="8874" xr:uid="{00000000-0005-0000-0000-0000EE250000}"/>
    <cellStyle name="쉼표 [0] 3 7 2 2 4 3 2 2" xfId="8875" xr:uid="{00000000-0005-0000-0000-0000EF250000}"/>
    <cellStyle name="쉼표 [0] 3 7 2 2 4 3 3" xfId="8876" xr:uid="{00000000-0005-0000-0000-0000F0250000}"/>
    <cellStyle name="쉼표 [0] 3 7 2 2 4 4" xfId="8877" xr:uid="{00000000-0005-0000-0000-0000F1250000}"/>
    <cellStyle name="쉼표 [0] 3 7 2 2 4 4 2" xfId="8878" xr:uid="{00000000-0005-0000-0000-0000F2250000}"/>
    <cellStyle name="쉼표 [0] 3 7 2 2 4 4 2 2" xfId="8879" xr:uid="{00000000-0005-0000-0000-0000F3250000}"/>
    <cellStyle name="쉼표 [0] 3 7 2 2 4 4 3" xfId="8880" xr:uid="{00000000-0005-0000-0000-0000F4250000}"/>
    <cellStyle name="쉼표 [0] 3 7 2 2 4 5" xfId="8881" xr:uid="{00000000-0005-0000-0000-0000F5250000}"/>
    <cellStyle name="쉼표 [0] 3 7 2 2 4 5 2" xfId="8882" xr:uid="{00000000-0005-0000-0000-0000F6250000}"/>
    <cellStyle name="쉼표 [0] 3 7 2 2 4 6" xfId="8883" xr:uid="{00000000-0005-0000-0000-0000F7250000}"/>
    <cellStyle name="쉼표 [0] 3 7 2 2 5" xfId="8884" xr:uid="{00000000-0005-0000-0000-0000F8250000}"/>
    <cellStyle name="쉼표 [0] 3 7 2 2 5 2" xfId="8885" xr:uid="{00000000-0005-0000-0000-0000F9250000}"/>
    <cellStyle name="쉼표 [0] 3 7 2 2 5 2 2" xfId="8886" xr:uid="{00000000-0005-0000-0000-0000FA250000}"/>
    <cellStyle name="쉼표 [0] 3 7 2 2 5 3" xfId="8887" xr:uid="{00000000-0005-0000-0000-0000FB250000}"/>
    <cellStyle name="쉼표 [0] 3 7 2 2 6" xfId="8888" xr:uid="{00000000-0005-0000-0000-0000FC250000}"/>
    <cellStyle name="쉼표 [0] 3 7 2 2 6 2" xfId="8889" xr:uid="{00000000-0005-0000-0000-0000FD250000}"/>
    <cellStyle name="쉼표 [0] 3 7 2 2 6 2 2" xfId="8890" xr:uid="{00000000-0005-0000-0000-0000FE250000}"/>
    <cellStyle name="쉼표 [0] 3 7 2 2 6 3" xfId="8891" xr:uid="{00000000-0005-0000-0000-0000FF250000}"/>
    <cellStyle name="쉼표 [0] 3 7 2 2 7" xfId="8892" xr:uid="{00000000-0005-0000-0000-000000260000}"/>
    <cellStyle name="쉼표 [0] 3 7 2 2 7 2" xfId="8893" xr:uid="{00000000-0005-0000-0000-000001260000}"/>
    <cellStyle name="쉼표 [0] 3 7 2 2 7 2 2" xfId="8894" xr:uid="{00000000-0005-0000-0000-000002260000}"/>
    <cellStyle name="쉼표 [0] 3 7 2 2 7 3" xfId="8895" xr:uid="{00000000-0005-0000-0000-000003260000}"/>
    <cellStyle name="쉼표 [0] 3 7 2 2 8" xfId="8896" xr:uid="{00000000-0005-0000-0000-000004260000}"/>
    <cellStyle name="쉼표 [0] 3 7 2 2 8 2" xfId="8897" xr:uid="{00000000-0005-0000-0000-000005260000}"/>
    <cellStyle name="쉼표 [0] 3 7 2 2 9" xfId="8898" xr:uid="{00000000-0005-0000-0000-000006260000}"/>
    <cellStyle name="쉼표 [0] 3 7 2 3" xfId="8899" xr:uid="{00000000-0005-0000-0000-000007260000}"/>
    <cellStyle name="쉼표 [0] 3 7 2 3 2" xfId="8900" xr:uid="{00000000-0005-0000-0000-000008260000}"/>
    <cellStyle name="쉼표 [0] 3 7 2 3 2 2" xfId="8901" xr:uid="{00000000-0005-0000-0000-000009260000}"/>
    <cellStyle name="쉼표 [0] 3 7 2 3 2 2 2" xfId="8902" xr:uid="{00000000-0005-0000-0000-00000A260000}"/>
    <cellStyle name="쉼표 [0] 3 7 2 3 2 3" xfId="8903" xr:uid="{00000000-0005-0000-0000-00000B260000}"/>
    <cellStyle name="쉼표 [0] 3 7 2 3 3" xfId="8904" xr:uid="{00000000-0005-0000-0000-00000C260000}"/>
    <cellStyle name="쉼표 [0] 3 7 2 3 3 2" xfId="8905" xr:uid="{00000000-0005-0000-0000-00000D260000}"/>
    <cellStyle name="쉼표 [0] 3 7 2 3 3 2 2" xfId="8906" xr:uid="{00000000-0005-0000-0000-00000E260000}"/>
    <cellStyle name="쉼표 [0] 3 7 2 3 3 3" xfId="8907" xr:uid="{00000000-0005-0000-0000-00000F260000}"/>
    <cellStyle name="쉼표 [0] 3 7 2 3 4" xfId="8908" xr:uid="{00000000-0005-0000-0000-000010260000}"/>
    <cellStyle name="쉼표 [0] 3 7 2 3 4 2" xfId="8909" xr:uid="{00000000-0005-0000-0000-000011260000}"/>
    <cellStyle name="쉼표 [0] 3 7 2 3 4 2 2" xfId="8910" xr:uid="{00000000-0005-0000-0000-000012260000}"/>
    <cellStyle name="쉼표 [0] 3 7 2 3 4 3" xfId="8911" xr:uid="{00000000-0005-0000-0000-000013260000}"/>
    <cellStyle name="쉼표 [0] 3 7 2 3 5" xfId="8912" xr:uid="{00000000-0005-0000-0000-000014260000}"/>
    <cellStyle name="쉼표 [0] 3 7 2 3 5 2" xfId="8913" xr:uid="{00000000-0005-0000-0000-000015260000}"/>
    <cellStyle name="쉼표 [0] 3 7 2 3 6" xfId="8914" xr:uid="{00000000-0005-0000-0000-000016260000}"/>
    <cellStyle name="쉼표 [0] 3 7 2 4" xfId="8915" xr:uid="{00000000-0005-0000-0000-000017260000}"/>
    <cellStyle name="쉼표 [0] 3 7 2 4 2" xfId="8916" xr:uid="{00000000-0005-0000-0000-000018260000}"/>
    <cellStyle name="쉼표 [0] 3 7 2 4 2 2" xfId="8917" xr:uid="{00000000-0005-0000-0000-000019260000}"/>
    <cellStyle name="쉼표 [0] 3 7 2 4 2 2 2" xfId="8918" xr:uid="{00000000-0005-0000-0000-00001A260000}"/>
    <cellStyle name="쉼표 [0] 3 7 2 4 2 3" xfId="8919" xr:uid="{00000000-0005-0000-0000-00001B260000}"/>
    <cellStyle name="쉼표 [0] 3 7 2 4 3" xfId="8920" xr:uid="{00000000-0005-0000-0000-00001C260000}"/>
    <cellStyle name="쉼표 [0] 3 7 2 4 3 2" xfId="8921" xr:uid="{00000000-0005-0000-0000-00001D260000}"/>
    <cellStyle name="쉼표 [0] 3 7 2 4 3 2 2" xfId="8922" xr:uid="{00000000-0005-0000-0000-00001E260000}"/>
    <cellStyle name="쉼표 [0] 3 7 2 4 3 3" xfId="8923" xr:uid="{00000000-0005-0000-0000-00001F260000}"/>
    <cellStyle name="쉼표 [0] 3 7 2 4 4" xfId="8924" xr:uid="{00000000-0005-0000-0000-000020260000}"/>
    <cellStyle name="쉼표 [0] 3 7 2 4 4 2" xfId="8925" xr:uid="{00000000-0005-0000-0000-000021260000}"/>
    <cellStyle name="쉼표 [0] 3 7 2 4 4 2 2" xfId="8926" xr:uid="{00000000-0005-0000-0000-000022260000}"/>
    <cellStyle name="쉼표 [0] 3 7 2 4 4 3" xfId="8927" xr:uid="{00000000-0005-0000-0000-000023260000}"/>
    <cellStyle name="쉼표 [0] 3 7 2 4 5" xfId="8928" xr:uid="{00000000-0005-0000-0000-000024260000}"/>
    <cellStyle name="쉼표 [0] 3 7 2 4 5 2" xfId="8929" xr:uid="{00000000-0005-0000-0000-000025260000}"/>
    <cellStyle name="쉼표 [0] 3 7 2 4 6" xfId="8930" xr:uid="{00000000-0005-0000-0000-000026260000}"/>
    <cellStyle name="쉼표 [0] 3 7 2 5" xfId="8931" xr:uid="{00000000-0005-0000-0000-000027260000}"/>
    <cellStyle name="쉼표 [0] 3 7 2 5 2" xfId="8932" xr:uid="{00000000-0005-0000-0000-000028260000}"/>
    <cellStyle name="쉼표 [0] 3 7 2 5 2 2" xfId="8933" xr:uid="{00000000-0005-0000-0000-000029260000}"/>
    <cellStyle name="쉼표 [0] 3 7 2 5 2 2 2" xfId="8934" xr:uid="{00000000-0005-0000-0000-00002A260000}"/>
    <cellStyle name="쉼표 [0] 3 7 2 5 2 3" xfId="8935" xr:uid="{00000000-0005-0000-0000-00002B260000}"/>
    <cellStyle name="쉼표 [0] 3 7 2 5 3" xfId="8936" xr:uid="{00000000-0005-0000-0000-00002C260000}"/>
    <cellStyle name="쉼표 [0] 3 7 2 5 3 2" xfId="8937" xr:uid="{00000000-0005-0000-0000-00002D260000}"/>
    <cellStyle name="쉼표 [0] 3 7 2 5 3 2 2" xfId="8938" xr:uid="{00000000-0005-0000-0000-00002E260000}"/>
    <cellStyle name="쉼표 [0] 3 7 2 5 3 3" xfId="8939" xr:uid="{00000000-0005-0000-0000-00002F260000}"/>
    <cellStyle name="쉼표 [0] 3 7 2 5 4" xfId="8940" xr:uid="{00000000-0005-0000-0000-000030260000}"/>
    <cellStyle name="쉼표 [0] 3 7 2 5 4 2" xfId="8941" xr:uid="{00000000-0005-0000-0000-000031260000}"/>
    <cellStyle name="쉼표 [0] 3 7 2 5 4 2 2" xfId="8942" xr:uid="{00000000-0005-0000-0000-000032260000}"/>
    <cellStyle name="쉼표 [0] 3 7 2 5 4 3" xfId="8943" xr:uid="{00000000-0005-0000-0000-000033260000}"/>
    <cellStyle name="쉼표 [0] 3 7 2 5 5" xfId="8944" xr:uid="{00000000-0005-0000-0000-000034260000}"/>
    <cellStyle name="쉼표 [0] 3 7 2 5 5 2" xfId="8945" xr:uid="{00000000-0005-0000-0000-000035260000}"/>
    <cellStyle name="쉼표 [0] 3 7 2 5 6" xfId="8946" xr:uid="{00000000-0005-0000-0000-000036260000}"/>
    <cellStyle name="쉼표 [0] 3 7 2 6" xfId="8947" xr:uid="{00000000-0005-0000-0000-000037260000}"/>
    <cellStyle name="쉼표 [0] 3 7 2 6 2" xfId="8948" xr:uid="{00000000-0005-0000-0000-000038260000}"/>
    <cellStyle name="쉼표 [0] 3 7 2 6 2 2" xfId="8949" xr:uid="{00000000-0005-0000-0000-000039260000}"/>
    <cellStyle name="쉼표 [0] 3 7 2 6 3" xfId="8950" xr:uid="{00000000-0005-0000-0000-00003A260000}"/>
    <cellStyle name="쉼표 [0] 3 7 2 7" xfId="8951" xr:uid="{00000000-0005-0000-0000-00003B260000}"/>
    <cellStyle name="쉼표 [0] 3 7 2 7 2" xfId="8952" xr:uid="{00000000-0005-0000-0000-00003C260000}"/>
    <cellStyle name="쉼표 [0] 3 7 2 7 2 2" xfId="8953" xr:uid="{00000000-0005-0000-0000-00003D260000}"/>
    <cellStyle name="쉼표 [0] 3 7 2 7 3" xfId="8954" xr:uid="{00000000-0005-0000-0000-00003E260000}"/>
    <cellStyle name="쉼표 [0] 3 7 2 8" xfId="8955" xr:uid="{00000000-0005-0000-0000-00003F260000}"/>
    <cellStyle name="쉼표 [0] 3 7 2 8 2" xfId="8956" xr:uid="{00000000-0005-0000-0000-000040260000}"/>
    <cellStyle name="쉼표 [0] 3 7 2 8 2 2" xfId="8957" xr:uid="{00000000-0005-0000-0000-000041260000}"/>
    <cellStyle name="쉼표 [0] 3 7 2 8 3" xfId="8958" xr:uid="{00000000-0005-0000-0000-000042260000}"/>
    <cellStyle name="쉼표 [0] 3 7 2 9" xfId="8959" xr:uid="{00000000-0005-0000-0000-000043260000}"/>
    <cellStyle name="쉼표 [0] 3 7 2 9 2" xfId="8960" xr:uid="{00000000-0005-0000-0000-000044260000}"/>
    <cellStyle name="쉼표 [0] 3 8" xfId="8961" xr:uid="{00000000-0005-0000-0000-000045260000}"/>
    <cellStyle name="쉼표 [0] 3 8 2" xfId="8962" xr:uid="{00000000-0005-0000-0000-000046260000}"/>
    <cellStyle name="쉼표 [0] 3 8 2 10" xfId="8963" xr:uid="{00000000-0005-0000-0000-000047260000}"/>
    <cellStyle name="쉼표 [0] 3 8 2 2" xfId="8964" xr:uid="{00000000-0005-0000-0000-000048260000}"/>
    <cellStyle name="쉼표 [0] 3 8 2 2 2" xfId="8965" xr:uid="{00000000-0005-0000-0000-000049260000}"/>
    <cellStyle name="쉼표 [0] 3 8 2 2 2 2" xfId="8966" xr:uid="{00000000-0005-0000-0000-00004A260000}"/>
    <cellStyle name="쉼표 [0] 3 8 2 2 2 2 2" xfId="8967" xr:uid="{00000000-0005-0000-0000-00004B260000}"/>
    <cellStyle name="쉼표 [0] 3 8 2 2 2 2 2 2" xfId="8968" xr:uid="{00000000-0005-0000-0000-00004C260000}"/>
    <cellStyle name="쉼표 [0] 3 8 2 2 2 2 3" xfId="8969" xr:uid="{00000000-0005-0000-0000-00004D260000}"/>
    <cellStyle name="쉼표 [0] 3 8 2 2 2 3" xfId="8970" xr:uid="{00000000-0005-0000-0000-00004E260000}"/>
    <cellStyle name="쉼표 [0] 3 8 2 2 2 3 2" xfId="8971" xr:uid="{00000000-0005-0000-0000-00004F260000}"/>
    <cellStyle name="쉼표 [0] 3 8 2 2 2 3 2 2" xfId="8972" xr:uid="{00000000-0005-0000-0000-000050260000}"/>
    <cellStyle name="쉼표 [0] 3 8 2 2 2 3 3" xfId="8973" xr:uid="{00000000-0005-0000-0000-000051260000}"/>
    <cellStyle name="쉼표 [0] 3 8 2 2 2 4" xfId="8974" xr:uid="{00000000-0005-0000-0000-000052260000}"/>
    <cellStyle name="쉼표 [0] 3 8 2 2 2 4 2" xfId="8975" xr:uid="{00000000-0005-0000-0000-000053260000}"/>
    <cellStyle name="쉼표 [0] 3 8 2 2 2 4 2 2" xfId="8976" xr:uid="{00000000-0005-0000-0000-000054260000}"/>
    <cellStyle name="쉼표 [0] 3 8 2 2 2 4 3" xfId="8977" xr:uid="{00000000-0005-0000-0000-000055260000}"/>
    <cellStyle name="쉼표 [0] 3 8 2 2 2 5" xfId="8978" xr:uid="{00000000-0005-0000-0000-000056260000}"/>
    <cellStyle name="쉼표 [0] 3 8 2 2 2 5 2" xfId="8979" xr:uid="{00000000-0005-0000-0000-000057260000}"/>
    <cellStyle name="쉼표 [0] 3 8 2 2 2 6" xfId="8980" xr:uid="{00000000-0005-0000-0000-000058260000}"/>
    <cellStyle name="쉼표 [0] 3 8 2 2 3" xfId="8981" xr:uid="{00000000-0005-0000-0000-000059260000}"/>
    <cellStyle name="쉼표 [0] 3 8 2 2 3 2" xfId="8982" xr:uid="{00000000-0005-0000-0000-00005A260000}"/>
    <cellStyle name="쉼표 [0] 3 8 2 2 3 2 2" xfId="8983" xr:uid="{00000000-0005-0000-0000-00005B260000}"/>
    <cellStyle name="쉼표 [0] 3 8 2 2 3 2 2 2" xfId="8984" xr:uid="{00000000-0005-0000-0000-00005C260000}"/>
    <cellStyle name="쉼표 [0] 3 8 2 2 3 2 3" xfId="8985" xr:uid="{00000000-0005-0000-0000-00005D260000}"/>
    <cellStyle name="쉼표 [0] 3 8 2 2 3 3" xfId="8986" xr:uid="{00000000-0005-0000-0000-00005E260000}"/>
    <cellStyle name="쉼표 [0] 3 8 2 2 3 3 2" xfId="8987" xr:uid="{00000000-0005-0000-0000-00005F260000}"/>
    <cellStyle name="쉼표 [0] 3 8 2 2 3 3 2 2" xfId="8988" xr:uid="{00000000-0005-0000-0000-000060260000}"/>
    <cellStyle name="쉼표 [0] 3 8 2 2 3 3 3" xfId="8989" xr:uid="{00000000-0005-0000-0000-000061260000}"/>
    <cellStyle name="쉼표 [0] 3 8 2 2 3 4" xfId="8990" xr:uid="{00000000-0005-0000-0000-000062260000}"/>
    <cellStyle name="쉼표 [0] 3 8 2 2 3 4 2" xfId="8991" xr:uid="{00000000-0005-0000-0000-000063260000}"/>
    <cellStyle name="쉼표 [0] 3 8 2 2 3 4 2 2" xfId="8992" xr:uid="{00000000-0005-0000-0000-000064260000}"/>
    <cellStyle name="쉼표 [0] 3 8 2 2 3 4 3" xfId="8993" xr:uid="{00000000-0005-0000-0000-000065260000}"/>
    <cellStyle name="쉼표 [0] 3 8 2 2 3 5" xfId="8994" xr:uid="{00000000-0005-0000-0000-000066260000}"/>
    <cellStyle name="쉼표 [0] 3 8 2 2 3 5 2" xfId="8995" xr:uid="{00000000-0005-0000-0000-000067260000}"/>
    <cellStyle name="쉼표 [0] 3 8 2 2 3 6" xfId="8996" xr:uid="{00000000-0005-0000-0000-000068260000}"/>
    <cellStyle name="쉼표 [0] 3 8 2 2 4" xfId="8997" xr:uid="{00000000-0005-0000-0000-000069260000}"/>
    <cellStyle name="쉼표 [0] 3 8 2 2 4 2" xfId="8998" xr:uid="{00000000-0005-0000-0000-00006A260000}"/>
    <cellStyle name="쉼표 [0] 3 8 2 2 4 2 2" xfId="8999" xr:uid="{00000000-0005-0000-0000-00006B260000}"/>
    <cellStyle name="쉼표 [0] 3 8 2 2 4 2 2 2" xfId="9000" xr:uid="{00000000-0005-0000-0000-00006C260000}"/>
    <cellStyle name="쉼표 [0] 3 8 2 2 4 2 3" xfId="9001" xr:uid="{00000000-0005-0000-0000-00006D260000}"/>
    <cellStyle name="쉼표 [0] 3 8 2 2 4 3" xfId="9002" xr:uid="{00000000-0005-0000-0000-00006E260000}"/>
    <cellStyle name="쉼표 [0] 3 8 2 2 4 3 2" xfId="9003" xr:uid="{00000000-0005-0000-0000-00006F260000}"/>
    <cellStyle name="쉼표 [0] 3 8 2 2 4 3 2 2" xfId="9004" xr:uid="{00000000-0005-0000-0000-000070260000}"/>
    <cellStyle name="쉼표 [0] 3 8 2 2 4 3 3" xfId="9005" xr:uid="{00000000-0005-0000-0000-000071260000}"/>
    <cellStyle name="쉼표 [0] 3 8 2 2 4 4" xfId="9006" xr:uid="{00000000-0005-0000-0000-000072260000}"/>
    <cellStyle name="쉼표 [0] 3 8 2 2 4 4 2" xfId="9007" xr:uid="{00000000-0005-0000-0000-000073260000}"/>
    <cellStyle name="쉼표 [0] 3 8 2 2 4 4 2 2" xfId="9008" xr:uid="{00000000-0005-0000-0000-000074260000}"/>
    <cellStyle name="쉼표 [0] 3 8 2 2 4 4 3" xfId="9009" xr:uid="{00000000-0005-0000-0000-000075260000}"/>
    <cellStyle name="쉼표 [0] 3 8 2 2 4 5" xfId="9010" xr:uid="{00000000-0005-0000-0000-000076260000}"/>
    <cellStyle name="쉼표 [0] 3 8 2 2 4 5 2" xfId="9011" xr:uid="{00000000-0005-0000-0000-000077260000}"/>
    <cellStyle name="쉼표 [0] 3 8 2 2 4 6" xfId="9012" xr:uid="{00000000-0005-0000-0000-000078260000}"/>
    <cellStyle name="쉼표 [0] 3 8 2 2 5" xfId="9013" xr:uid="{00000000-0005-0000-0000-000079260000}"/>
    <cellStyle name="쉼표 [0] 3 8 2 2 5 2" xfId="9014" xr:uid="{00000000-0005-0000-0000-00007A260000}"/>
    <cellStyle name="쉼표 [0] 3 8 2 2 5 2 2" xfId="9015" xr:uid="{00000000-0005-0000-0000-00007B260000}"/>
    <cellStyle name="쉼표 [0] 3 8 2 2 5 3" xfId="9016" xr:uid="{00000000-0005-0000-0000-00007C260000}"/>
    <cellStyle name="쉼표 [0] 3 8 2 2 6" xfId="9017" xr:uid="{00000000-0005-0000-0000-00007D260000}"/>
    <cellStyle name="쉼표 [0] 3 8 2 2 6 2" xfId="9018" xr:uid="{00000000-0005-0000-0000-00007E260000}"/>
    <cellStyle name="쉼표 [0] 3 8 2 2 6 2 2" xfId="9019" xr:uid="{00000000-0005-0000-0000-00007F260000}"/>
    <cellStyle name="쉼표 [0] 3 8 2 2 6 3" xfId="9020" xr:uid="{00000000-0005-0000-0000-000080260000}"/>
    <cellStyle name="쉼표 [0] 3 8 2 2 7" xfId="9021" xr:uid="{00000000-0005-0000-0000-000081260000}"/>
    <cellStyle name="쉼표 [0] 3 8 2 2 7 2" xfId="9022" xr:uid="{00000000-0005-0000-0000-000082260000}"/>
    <cellStyle name="쉼표 [0] 3 8 2 2 7 2 2" xfId="9023" xr:uid="{00000000-0005-0000-0000-000083260000}"/>
    <cellStyle name="쉼표 [0] 3 8 2 2 7 3" xfId="9024" xr:uid="{00000000-0005-0000-0000-000084260000}"/>
    <cellStyle name="쉼표 [0] 3 8 2 2 8" xfId="9025" xr:uid="{00000000-0005-0000-0000-000085260000}"/>
    <cellStyle name="쉼표 [0] 3 8 2 2 8 2" xfId="9026" xr:uid="{00000000-0005-0000-0000-000086260000}"/>
    <cellStyle name="쉼표 [0] 3 8 2 2 9" xfId="9027" xr:uid="{00000000-0005-0000-0000-000087260000}"/>
    <cellStyle name="쉼표 [0] 3 8 2 3" xfId="9028" xr:uid="{00000000-0005-0000-0000-000088260000}"/>
    <cellStyle name="쉼표 [0] 3 8 2 3 2" xfId="9029" xr:uid="{00000000-0005-0000-0000-000089260000}"/>
    <cellStyle name="쉼표 [0] 3 8 2 3 2 2" xfId="9030" xr:uid="{00000000-0005-0000-0000-00008A260000}"/>
    <cellStyle name="쉼표 [0] 3 8 2 3 2 2 2" xfId="9031" xr:uid="{00000000-0005-0000-0000-00008B260000}"/>
    <cellStyle name="쉼표 [0] 3 8 2 3 2 3" xfId="9032" xr:uid="{00000000-0005-0000-0000-00008C260000}"/>
    <cellStyle name="쉼표 [0] 3 8 2 3 3" xfId="9033" xr:uid="{00000000-0005-0000-0000-00008D260000}"/>
    <cellStyle name="쉼표 [0] 3 8 2 3 3 2" xfId="9034" xr:uid="{00000000-0005-0000-0000-00008E260000}"/>
    <cellStyle name="쉼표 [0] 3 8 2 3 3 2 2" xfId="9035" xr:uid="{00000000-0005-0000-0000-00008F260000}"/>
    <cellStyle name="쉼표 [0] 3 8 2 3 3 3" xfId="9036" xr:uid="{00000000-0005-0000-0000-000090260000}"/>
    <cellStyle name="쉼표 [0] 3 8 2 3 4" xfId="9037" xr:uid="{00000000-0005-0000-0000-000091260000}"/>
    <cellStyle name="쉼표 [0] 3 8 2 3 4 2" xfId="9038" xr:uid="{00000000-0005-0000-0000-000092260000}"/>
    <cellStyle name="쉼표 [0] 3 8 2 3 4 2 2" xfId="9039" xr:uid="{00000000-0005-0000-0000-000093260000}"/>
    <cellStyle name="쉼표 [0] 3 8 2 3 4 3" xfId="9040" xr:uid="{00000000-0005-0000-0000-000094260000}"/>
    <cellStyle name="쉼표 [0] 3 8 2 3 5" xfId="9041" xr:uid="{00000000-0005-0000-0000-000095260000}"/>
    <cellStyle name="쉼표 [0] 3 8 2 3 5 2" xfId="9042" xr:uid="{00000000-0005-0000-0000-000096260000}"/>
    <cellStyle name="쉼표 [0] 3 8 2 3 6" xfId="9043" xr:uid="{00000000-0005-0000-0000-000097260000}"/>
    <cellStyle name="쉼표 [0] 3 8 2 4" xfId="9044" xr:uid="{00000000-0005-0000-0000-000098260000}"/>
    <cellStyle name="쉼표 [0] 3 8 2 4 2" xfId="9045" xr:uid="{00000000-0005-0000-0000-000099260000}"/>
    <cellStyle name="쉼표 [0] 3 8 2 4 2 2" xfId="9046" xr:uid="{00000000-0005-0000-0000-00009A260000}"/>
    <cellStyle name="쉼표 [0] 3 8 2 4 2 2 2" xfId="9047" xr:uid="{00000000-0005-0000-0000-00009B260000}"/>
    <cellStyle name="쉼표 [0] 3 8 2 4 2 3" xfId="9048" xr:uid="{00000000-0005-0000-0000-00009C260000}"/>
    <cellStyle name="쉼표 [0] 3 8 2 4 3" xfId="9049" xr:uid="{00000000-0005-0000-0000-00009D260000}"/>
    <cellStyle name="쉼표 [0] 3 8 2 4 3 2" xfId="9050" xr:uid="{00000000-0005-0000-0000-00009E260000}"/>
    <cellStyle name="쉼표 [0] 3 8 2 4 3 2 2" xfId="9051" xr:uid="{00000000-0005-0000-0000-00009F260000}"/>
    <cellStyle name="쉼표 [0] 3 8 2 4 3 3" xfId="9052" xr:uid="{00000000-0005-0000-0000-0000A0260000}"/>
    <cellStyle name="쉼표 [0] 3 8 2 4 4" xfId="9053" xr:uid="{00000000-0005-0000-0000-0000A1260000}"/>
    <cellStyle name="쉼표 [0] 3 8 2 4 4 2" xfId="9054" xr:uid="{00000000-0005-0000-0000-0000A2260000}"/>
    <cellStyle name="쉼표 [0] 3 8 2 4 4 2 2" xfId="9055" xr:uid="{00000000-0005-0000-0000-0000A3260000}"/>
    <cellStyle name="쉼표 [0] 3 8 2 4 4 3" xfId="9056" xr:uid="{00000000-0005-0000-0000-0000A4260000}"/>
    <cellStyle name="쉼표 [0] 3 8 2 4 5" xfId="9057" xr:uid="{00000000-0005-0000-0000-0000A5260000}"/>
    <cellStyle name="쉼표 [0] 3 8 2 4 5 2" xfId="9058" xr:uid="{00000000-0005-0000-0000-0000A6260000}"/>
    <cellStyle name="쉼표 [0] 3 8 2 4 6" xfId="9059" xr:uid="{00000000-0005-0000-0000-0000A7260000}"/>
    <cellStyle name="쉼표 [0] 3 8 2 5" xfId="9060" xr:uid="{00000000-0005-0000-0000-0000A8260000}"/>
    <cellStyle name="쉼표 [0] 3 8 2 5 2" xfId="9061" xr:uid="{00000000-0005-0000-0000-0000A9260000}"/>
    <cellStyle name="쉼표 [0] 3 8 2 5 2 2" xfId="9062" xr:uid="{00000000-0005-0000-0000-0000AA260000}"/>
    <cellStyle name="쉼표 [0] 3 8 2 5 2 2 2" xfId="9063" xr:uid="{00000000-0005-0000-0000-0000AB260000}"/>
    <cellStyle name="쉼표 [0] 3 8 2 5 2 3" xfId="9064" xr:uid="{00000000-0005-0000-0000-0000AC260000}"/>
    <cellStyle name="쉼표 [0] 3 8 2 5 3" xfId="9065" xr:uid="{00000000-0005-0000-0000-0000AD260000}"/>
    <cellStyle name="쉼표 [0] 3 8 2 5 3 2" xfId="9066" xr:uid="{00000000-0005-0000-0000-0000AE260000}"/>
    <cellStyle name="쉼표 [0] 3 8 2 5 3 2 2" xfId="9067" xr:uid="{00000000-0005-0000-0000-0000AF260000}"/>
    <cellStyle name="쉼표 [0] 3 8 2 5 3 3" xfId="9068" xr:uid="{00000000-0005-0000-0000-0000B0260000}"/>
    <cellStyle name="쉼표 [0] 3 8 2 5 4" xfId="9069" xr:uid="{00000000-0005-0000-0000-0000B1260000}"/>
    <cellStyle name="쉼표 [0] 3 8 2 5 4 2" xfId="9070" xr:uid="{00000000-0005-0000-0000-0000B2260000}"/>
    <cellStyle name="쉼표 [0] 3 8 2 5 4 2 2" xfId="9071" xr:uid="{00000000-0005-0000-0000-0000B3260000}"/>
    <cellStyle name="쉼표 [0] 3 8 2 5 4 3" xfId="9072" xr:uid="{00000000-0005-0000-0000-0000B4260000}"/>
    <cellStyle name="쉼표 [0] 3 8 2 5 5" xfId="9073" xr:uid="{00000000-0005-0000-0000-0000B5260000}"/>
    <cellStyle name="쉼표 [0] 3 8 2 5 5 2" xfId="9074" xr:uid="{00000000-0005-0000-0000-0000B6260000}"/>
    <cellStyle name="쉼표 [0] 3 8 2 5 6" xfId="9075" xr:uid="{00000000-0005-0000-0000-0000B7260000}"/>
    <cellStyle name="쉼표 [0] 3 8 2 6" xfId="9076" xr:uid="{00000000-0005-0000-0000-0000B8260000}"/>
    <cellStyle name="쉼표 [0] 3 8 2 6 2" xfId="9077" xr:uid="{00000000-0005-0000-0000-0000B9260000}"/>
    <cellStyle name="쉼표 [0] 3 8 2 6 2 2" xfId="9078" xr:uid="{00000000-0005-0000-0000-0000BA260000}"/>
    <cellStyle name="쉼표 [0] 3 8 2 6 3" xfId="9079" xr:uid="{00000000-0005-0000-0000-0000BB260000}"/>
    <cellStyle name="쉼표 [0] 3 8 2 7" xfId="9080" xr:uid="{00000000-0005-0000-0000-0000BC260000}"/>
    <cellStyle name="쉼표 [0] 3 8 2 7 2" xfId="9081" xr:uid="{00000000-0005-0000-0000-0000BD260000}"/>
    <cellStyle name="쉼표 [0] 3 8 2 7 2 2" xfId="9082" xr:uid="{00000000-0005-0000-0000-0000BE260000}"/>
    <cellStyle name="쉼표 [0] 3 8 2 7 3" xfId="9083" xr:uid="{00000000-0005-0000-0000-0000BF260000}"/>
    <cellStyle name="쉼표 [0] 3 8 2 8" xfId="9084" xr:uid="{00000000-0005-0000-0000-0000C0260000}"/>
    <cellStyle name="쉼표 [0] 3 8 2 8 2" xfId="9085" xr:uid="{00000000-0005-0000-0000-0000C1260000}"/>
    <cellStyle name="쉼표 [0] 3 8 2 8 2 2" xfId="9086" xr:uid="{00000000-0005-0000-0000-0000C2260000}"/>
    <cellStyle name="쉼표 [0] 3 8 2 8 3" xfId="9087" xr:uid="{00000000-0005-0000-0000-0000C3260000}"/>
    <cellStyle name="쉼표 [0] 3 8 2 9" xfId="9088" xr:uid="{00000000-0005-0000-0000-0000C4260000}"/>
    <cellStyle name="쉼표 [0] 3 8 2 9 2" xfId="9089" xr:uid="{00000000-0005-0000-0000-0000C5260000}"/>
    <cellStyle name="쉼표 [0] 3 9" xfId="9090" xr:uid="{00000000-0005-0000-0000-0000C6260000}"/>
    <cellStyle name="쉼표 [0] 4" xfId="9091" xr:uid="{00000000-0005-0000-0000-0000C7260000}"/>
    <cellStyle name="쉼표 [0] 4 2" xfId="9092" xr:uid="{00000000-0005-0000-0000-0000C8260000}"/>
    <cellStyle name="쉼표 [0] 4 2 2" xfId="9093" xr:uid="{00000000-0005-0000-0000-0000C9260000}"/>
    <cellStyle name="쉼표 [0] 4 2 3" xfId="9094" xr:uid="{00000000-0005-0000-0000-0000CA260000}"/>
    <cellStyle name="쉼표 [0] 4 3" xfId="9095" xr:uid="{00000000-0005-0000-0000-0000CB260000}"/>
    <cellStyle name="쉼표 [0] 4 4" xfId="9096" xr:uid="{00000000-0005-0000-0000-0000CC260000}"/>
    <cellStyle name="쉼표 [0] 4 5" xfId="9097" xr:uid="{00000000-0005-0000-0000-0000CD260000}"/>
    <cellStyle name="쉼표 [0] 4 6" xfId="9098" xr:uid="{00000000-0005-0000-0000-0000CE260000}"/>
    <cellStyle name="쉼표 [0] 5" xfId="9099" xr:uid="{00000000-0005-0000-0000-0000CF260000}"/>
    <cellStyle name="쉼표 [0] 5 2" xfId="9100" xr:uid="{00000000-0005-0000-0000-0000D0260000}"/>
    <cellStyle name="쉼표 [0] 5 3" xfId="9101" xr:uid="{00000000-0005-0000-0000-0000D1260000}"/>
    <cellStyle name="쉼표 [0] 5 3 2" xfId="18134" xr:uid="{00000000-0005-0000-0000-0000D2260000}"/>
    <cellStyle name="쉼표 [0] 5 3 3" xfId="18390" xr:uid="{00000000-0005-0000-0000-0000D3260000}"/>
    <cellStyle name="쉼표 [0] 5 3 3 2" xfId="18627" xr:uid="{00000000-0005-0000-0000-0000D4260000}"/>
    <cellStyle name="쉼표 [0] 5 3 4" xfId="18598" xr:uid="{00000000-0005-0000-0000-0000D5260000}"/>
    <cellStyle name="쉼표 [0] 5 3 5" xfId="17680" xr:uid="{00000000-0005-0000-0000-0000D6260000}"/>
    <cellStyle name="쉼표 [0] 5 4" xfId="18247" xr:uid="{00000000-0005-0000-0000-0000D7260000}"/>
    <cellStyle name="쉼표 [0] 5 4 2" xfId="18407" xr:uid="{00000000-0005-0000-0000-0000D8260000}"/>
    <cellStyle name="쉼표 [0] 5 4 2 2" xfId="18644" xr:uid="{00000000-0005-0000-0000-0000D9260000}"/>
    <cellStyle name="쉼표 [0] 5 4 3" xfId="18616" xr:uid="{00000000-0005-0000-0000-0000DA260000}"/>
    <cellStyle name="쉼표 [0] 5 5" xfId="18337" xr:uid="{00000000-0005-0000-0000-0000DB260000}"/>
    <cellStyle name="쉼표 [0] 5 5 2" xfId="18621" xr:uid="{00000000-0005-0000-0000-0000DC260000}"/>
    <cellStyle name="쉼표 [0] 5 6" xfId="18505" xr:uid="{00000000-0005-0000-0000-0000DD260000}"/>
    <cellStyle name="쉼표 [0] 5 7" xfId="17541" xr:uid="{00000000-0005-0000-0000-0000DE260000}"/>
    <cellStyle name="쉼표 [0] 6" xfId="9102" xr:uid="{00000000-0005-0000-0000-0000DF260000}"/>
    <cellStyle name="쉼표 [0] 6 2" xfId="17655" xr:uid="{00000000-0005-0000-0000-0000E0260000}"/>
    <cellStyle name="쉼표 [0] 6 2 2" xfId="18135" xr:uid="{00000000-0005-0000-0000-0000E1260000}"/>
    <cellStyle name="쉼표 [0] 6 3" xfId="18136" xr:uid="{00000000-0005-0000-0000-0000E2260000}"/>
    <cellStyle name="쉼표 [0] 6 4" xfId="18340" xr:uid="{00000000-0005-0000-0000-0000E3260000}"/>
    <cellStyle name="쉼표 [0] 6 5" xfId="18508" xr:uid="{00000000-0005-0000-0000-0000E4260000}"/>
    <cellStyle name="쉼표 [0] 7" xfId="17589" xr:uid="{00000000-0005-0000-0000-0000E5260000}"/>
    <cellStyle name="쉼표 [0] 7 2" xfId="17677" xr:uid="{00000000-0005-0000-0000-0000E6260000}"/>
    <cellStyle name="쉼표 [0] 7 2 2" xfId="18137" xr:uid="{00000000-0005-0000-0000-0000E7260000}"/>
    <cellStyle name="쉼표 [0] 7 3" xfId="17678" xr:uid="{00000000-0005-0000-0000-0000E8260000}"/>
    <cellStyle name="쉼표 [0] 7 3 2" xfId="18138" xr:uid="{00000000-0005-0000-0000-0000E9260000}"/>
    <cellStyle name="쉼표 [0] 7 3 3" xfId="18388" xr:uid="{00000000-0005-0000-0000-0000EA260000}"/>
    <cellStyle name="쉼표 [0] 7 3 3 2" xfId="18625" xr:uid="{00000000-0005-0000-0000-0000EB260000}"/>
    <cellStyle name="쉼표 [0] 7 3 4" xfId="18596" xr:uid="{00000000-0005-0000-0000-0000EC260000}"/>
    <cellStyle name="쉼표 [0] 7 4" xfId="18386" xr:uid="{00000000-0005-0000-0000-0000ED260000}"/>
    <cellStyle name="쉼표 [0] 7 4 2" xfId="18623" xr:uid="{00000000-0005-0000-0000-0000EE260000}"/>
    <cellStyle name="쉼표 [0] 7 5" xfId="18554" xr:uid="{00000000-0005-0000-0000-0000EF260000}"/>
    <cellStyle name="쉼표 [0] 8" xfId="17684" xr:uid="{00000000-0005-0000-0000-0000F0260000}"/>
    <cellStyle name="쉼표 [0] 8 2" xfId="18126" xr:uid="{00000000-0005-0000-0000-0000F1260000}"/>
    <cellStyle name="쉼표 [0] 9" xfId="17689" xr:uid="{00000000-0005-0000-0000-0000F2260000}"/>
    <cellStyle name="쉼표 [0] 9 2" xfId="18189" xr:uid="{00000000-0005-0000-0000-0000F3260000}"/>
    <cellStyle name="쉼표 [0] 9 3" xfId="18398" xr:uid="{00000000-0005-0000-0000-0000F4260000}"/>
    <cellStyle name="쉼표 [0] 9 3 2" xfId="18635" xr:uid="{00000000-0005-0000-0000-0000F5260000}"/>
    <cellStyle name="쉼표 [0] 9 4" xfId="18606" xr:uid="{00000000-0005-0000-0000-0000F6260000}"/>
    <cellStyle name="쉼표 10" xfId="9103" xr:uid="{00000000-0005-0000-0000-0000F7260000}"/>
    <cellStyle name="쉼표 10 2" xfId="9104" xr:uid="{00000000-0005-0000-0000-0000F8260000}"/>
    <cellStyle name="쉼표 11" xfId="9105" xr:uid="{00000000-0005-0000-0000-0000F9260000}"/>
    <cellStyle name="쉼표 11 2" xfId="9106" xr:uid="{00000000-0005-0000-0000-0000FA260000}"/>
    <cellStyle name="쉼표 12" xfId="9107" xr:uid="{00000000-0005-0000-0000-0000FB260000}"/>
    <cellStyle name="쉼표 12 2" xfId="9108" xr:uid="{00000000-0005-0000-0000-0000FC260000}"/>
    <cellStyle name="쉼표 13" xfId="9109" xr:uid="{00000000-0005-0000-0000-0000FD260000}"/>
    <cellStyle name="쉼표 13 2" xfId="9110" xr:uid="{00000000-0005-0000-0000-0000FE260000}"/>
    <cellStyle name="쉼표 14" xfId="9111" xr:uid="{00000000-0005-0000-0000-0000FF260000}"/>
    <cellStyle name="쉼표 14 2" xfId="9112" xr:uid="{00000000-0005-0000-0000-000000270000}"/>
    <cellStyle name="쉼표 15" xfId="9113" xr:uid="{00000000-0005-0000-0000-000001270000}"/>
    <cellStyle name="쉼표 15 2" xfId="9114" xr:uid="{00000000-0005-0000-0000-000002270000}"/>
    <cellStyle name="쉼표 16" xfId="9115" xr:uid="{00000000-0005-0000-0000-000003270000}"/>
    <cellStyle name="쉼표 16 2" xfId="9116" xr:uid="{00000000-0005-0000-0000-000004270000}"/>
    <cellStyle name="쉼표 17" xfId="9117" xr:uid="{00000000-0005-0000-0000-000005270000}"/>
    <cellStyle name="쉼표 17 2" xfId="9118" xr:uid="{00000000-0005-0000-0000-000006270000}"/>
    <cellStyle name="쉼표 18" xfId="9119" xr:uid="{00000000-0005-0000-0000-000007270000}"/>
    <cellStyle name="쉼표 18 2" xfId="9120" xr:uid="{00000000-0005-0000-0000-000008270000}"/>
    <cellStyle name="쉼표 19" xfId="9121" xr:uid="{00000000-0005-0000-0000-000009270000}"/>
    <cellStyle name="쉼표 19 2" xfId="9122" xr:uid="{00000000-0005-0000-0000-00000A270000}"/>
    <cellStyle name="쉼표 2" xfId="9123" xr:uid="{00000000-0005-0000-0000-00000B270000}"/>
    <cellStyle name="쉼표 2 2" xfId="9124" xr:uid="{00000000-0005-0000-0000-00000C270000}"/>
    <cellStyle name="쉼표 20" xfId="9125" xr:uid="{00000000-0005-0000-0000-00000D270000}"/>
    <cellStyle name="쉼표 20 2" xfId="9126" xr:uid="{00000000-0005-0000-0000-00000E270000}"/>
    <cellStyle name="쉼표 21" xfId="9127" xr:uid="{00000000-0005-0000-0000-00000F270000}"/>
    <cellStyle name="쉼표 21 2" xfId="9128" xr:uid="{00000000-0005-0000-0000-000010270000}"/>
    <cellStyle name="쉼표 22" xfId="9129" xr:uid="{00000000-0005-0000-0000-000011270000}"/>
    <cellStyle name="쉼표 22 2" xfId="9130" xr:uid="{00000000-0005-0000-0000-000012270000}"/>
    <cellStyle name="쉼표 23" xfId="9131" xr:uid="{00000000-0005-0000-0000-000013270000}"/>
    <cellStyle name="쉼표 23 2" xfId="9132" xr:uid="{00000000-0005-0000-0000-000014270000}"/>
    <cellStyle name="쉼표 24" xfId="9133" xr:uid="{00000000-0005-0000-0000-000015270000}"/>
    <cellStyle name="쉼표 24 2" xfId="9134" xr:uid="{00000000-0005-0000-0000-000016270000}"/>
    <cellStyle name="쉼표 25" xfId="9135" xr:uid="{00000000-0005-0000-0000-000017270000}"/>
    <cellStyle name="쉼표 25 2" xfId="9136" xr:uid="{00000000-0005-0000-0000-000018270000}"/>
    <cellStyle name="쉼표 26" xfId="9137" xr:uid="{00000000-0005-0000-0000-000019270000}"/>
    <cellStyle name="쉼표 26 2" xfId="9138" xr:uid="{00000000-0005-0000-0000-00001A270000}"/>
    <cellStyle name="쉼표 27" xfId="9139" xr:uid="{00000000-0005-0000-0000-00001B270000}"/>
    <cellStyle name="쉼표 27 2" xfId="9140" xr:uid="{00000000-0005-0000-0000-00001C270000}"/>
    <cellStyle name="쉼표 28" xfId="9141" xr:uid="{00000000-0005-0000-0000-00001D270000}"/>
    <cellStyle name="쉼표 28 2" xfId="9142" xr:uid="{00000000-0005-0000-0000-00001E270000}"/>
    <cellStyle name="쉼표 29" xfId="9143" xr:uid="{00000000-0005-0000-0000-00001F270000}"/>
    <cellStyle name="쉼표 29 2" xfId="9144" xr:uid="{00000000-0005-0000-0000-000020270000}"/>
    <cellStyle name="쉼표 3" xfId="9145" xr:uid="{00000000-0005-0000-0000-000021270000}"/>
    <cellStyle name="쉼표 3 2" xfId="9146" xr:uid="{00000000-0005-0000-0000-000022270000}"/>
    <cellStyle name="쉼표 30" xfId="9147" xr:uid="{00000000-0005-0000-0000-000023270000}"/>
    <cellStyle name="쉼표 30 2" xfId="9148" xr:uid="{00000000-0005-0000-0000-000024270000}"/>
    <cellStyle name="쉼표 31" xfId="9149" xr:uid="{00000000-0005-0000-0000-000025270000}"/>
    <cellStyle name="쉼표 31 2" xfId="9150" xr:uid="{00000000-0005-0000-0000-000026270000}"/>
    <cellStyle name="쉼표 32" xfId="9151" xr:uid="{00000000-0005-0000-0000-000027270000}"/>
    <cellStyle name="쉼표 32 2" xfId="9152" xr:uid="{00000000-0005-0000-0000-000028270000}"/>
    <cellStyle name="쉼표 33" xfId="9153" xr:uid="{00000000-0005-0000-0000-000029270000}"/>
    <cellStyle name="쉼표 33 2" xfId="9154" xr:uid="{00000000-0005-0000-0000-00002A270000}"/>
    <cellStyle name="쉼표 34" xfId="9155" xr:uid="{00000000-0005-0000-0000-00002B270000}"/>
    <cellStyle name="쉼표 35" xfId="9156" xr:uid="{00000000-0005-0000-0000-00002C270000}"/>
    <cellStyle name="쉼표 36" xfId="9157" xr:uid="{00000000-0005-0000-0000-00002D270000}"/>
    <cellStyle name="쉼표 37" xfId="9158" xr:uid="{00000000-0005-0000-0000-00002E270000}"/>
    <cellStyle name="쉼표 38" xfId="9159" xr:uid="{00000000-0005-0000-0000-00002F270000}"/>
    <cellStyle name="쉼표 39" xfId="9160" xr:uid="{00000000-0005-0000-0000-000030270000}"/>
    <cellStyle name="쉼표 4" xfId="9161" xr:uid="{00000000-0005-0000-0000-000031270000}"/>
    <cellStyle name="쉼표 4 2" xfId="9162" xr:uid="{00000000-0005-0000-0000-000032270000}"/>
    <cellStyle name="쉼표 40" xfId="9163" xr:uid="{00000000-0005-0000-0000-000033270000}"/>
    <cellStyle name="쉼표 41" xfId="9164" xr:uid="{00000000-0005-0000-0000-000034270000}"/>
    <cellStyle name="쉼표 42" xfId="9165" xr:uid="{00000000-0005-0000-0000-000035270000}"/>
    <cellStyle name="쉼표 43" xfId="9166" xr:uid="{00000000-0005-0000-0000-000036270000}"/>
    <cellStyle name="쉼표 44" xfId="9167" xr:uid="{00000000-0005-0000-0000-000037270000}"/>
    <cellStyle name="쉼표 45" xfId="9168" xr:uid="{00000000-0005-0000-0000-000038270000}"/>
    <cellStyle name="쉼표 46" xfId="9169" xr:uid="{00000000-0005-0000-0000-000039270000}"/>
    <cellStyle name="쉼표 47" xfId="9170" xr:uid="{00000000-0005-0000-0000-00003A270000}"/>
    <cellStyle name="쉼표 48" xfId="9171" xr:uid="{00000000-0005-0000-0000-00003B270000}"/>
    <cellStyle name="쉼표 49" xfId="9172" xr:uid="{00000000-0005-0000-0000-00003C270000}"/>
    <cellStyle name="쉼표 5" xfId="9173" xr:uid="{00000000-0005-0000-0000-00003D270000}"/>
    <cellStyle name="쉼표 5 2" xfId="9174" xr:uid="{00000000-0005-0000-0000-00003E270000}"/>
    <cellStyle name="쉼표 6" xfId="9175" xr:uid="{00000000-0005-0000-0000-00003F270000}"/>
    <cellStyle name="쉼표 6 2" xfId="9176" xr:uid="{00000000-0005-0000-0000-000040270000}"/>
    <cellStyle name="쉼표 7" xfId="9177" xr:uid="{00000000-0005-0000-0000-000041270000}"/>
    <cellStyle name="쉼표 7 2" xfId="9178" xr:uid="{00000000-0005-0000-0000-000042270000}"/>
    <cellStyle name="쉼표 8" xfId="9179" xr:uid="{00000000-0005-0000-0000-000043270000}"/>
    <cellStyle name="쉼표 8 2" xfId="9180" xr:uid="{00000000-0005-0000-0000-000044270000}"/>
    <cellStyle name="쉼표 9" xfId="9181" xr:uid="{00000000-0005-0000-0000-000045270000}"/>
    <cellStyle name="쉼표 9 2" xfId="9182" xr:uid="{00000000-0005-0000-0000-000046270000}"/>
    <cellStyle name="스타일 1" xfId="9183" xr:uid="{00000000-0005-0000-0000-000047270000}"/>
    <cellStyle name="스타일 1 10" xfId="9184" xr:uid="{00000000-0005-0000-0000-000048270000}"/>
    <cellStyle name="스타일 1 11" xfId="9185" xr:uid="{00000000-0005-0000-0000-000049270000}"/>
    <cellStyle name="스타일 1 12" xfId="9186" xr:uid="{00000000-0005-0000-0000-00004A270000}"/>
    <cellStyle name="스타일 1 13" xfId="9187" xr:uid="{00000000-0005-0000-0000-00004B270000}"/>
    <cellStyle name="스타일 1 14" xfId="9188" xr:uid="{00000000-0005-0000-0000-00004C270000}"/>
    <cellStyle name="스타일 1 15" xfId="9189" xr:uid="{00000000-0005-0000-0000-00004D270000}"/>
    <cellStyle name="스타일 1 2" xfId="9190" xr:uid="{00000000-0005-0000-0000-00004E270000}"/>
    <cellStyle name="스타일 1 2 2" xfId="9191" xr:uid="{00000000-0005-0000-0000-00004F270000}"/>
    <cellStyle name="스타일 1 3" xfId="9192" xr:uid="{00000000-0005-0000-0000-000050270000}"/>
    <cellStyle name="스타일 1 4" xfId="9193" xr:uid="{00000000-0005-0000-0000-000051270000}"/>
    <cellStyle name="스타일 1 5" xfId="9194" xr:uid="{00000000-0005-0000-0000-000052270000}"/>
    <cellStyle name="스타일 1 6" xfId="9195" xr:uid="{00000000-0005-0000-0000-000053270000}"/>
    <cellStyle name="스타일 1 7" xfId="9196" xr:uid="{00000000-0005-0000-0000-000054270000}"/>
    <cellStyle name="스타일 1 8" xfId="9197" xr:uid="{00000000-0005-0000-0000-000055270000}"/>
    <cellStyle name="스타일 1 9" xfId="9198" xr:uid="{00000000-0005-0000-0000-000056270000}"/>
    <cellStyle name="스타일 1_MUREX PL data" xfId="9199" xr:uid="{00000000-0005-0000-0000-000057270000}"/>
    <cellStyle name="연결된 셀" xfId="17" builtinId="24" hidden="1"/>
    <cellStyle name="연결된 셀 10" xfId="9200" xr:uid="{00000000-0005-0000-0000-000059270000}"/>
    <cellStyle name="연결된 셀 10 2" xfId="9201" xr:uid="{00000000-0005-0000-0000-00005A270000}"/>
    <cellStyle name="연결된 셀 10 2 2" xfId="9202" xr:uid="{00000000-0005-0000-0000-00005B270000}"/>
    <cellStyle name="연결된 셀 10 2 3" xfId="9203" xr:uid="{00000000-0005-0000-0000-00005C270000}"/>
    <cellStyle name="연결된 셀 10 3" xfId="9204" xr:uid="{00000000-0005-0000-0000-00005D270000}"/>
    <cellStyle name="연결된 셀 10 3 2" xfId="9205" xr:uid="{00000000-0005-0000-0000-00005E270000}"/>
    <cellStyle name="연결된 셀 10 3 3" xfId="9206" xr:uid="{00000000-0005-0000-0000-00005F270000}"/>
    <cellStyle name="연결된 셀 10_MUREX PL data" xfId="9207" xr:uid="{00000000-0005-0000-0000-000060270000}"/>
    <cellStyle name="연결된 셀 11" xfId="9208" xr:uid="{00000000-0005-0000-0000-000061270000}"/>
    <cellStyle name="연결된 셀 11 2" xfId="9209" xr:uid="{00000000-0005-0000-0000-000062270000}"/>
    <cellStyle name="연결된 셀 11 2 2" xfId="9210" xr:uid="{00000000-0005-0000-0000-000063270000}"/>
    <cellStyle name="연결된 셀 11 2 3" xfId="9211" xr:uid="{00000000-0005-0000-0000-000064270000}"/>
    <cellStyle name="연결된 셀 11 3" xfId="9212" xr:uid="{00000000-0005-0000-0000-000065270000}"/>
    <cellStyle name="연결된 셀 11 3 2" xfId="9213" xr:uid="{00000000-0005-0000-0000-000066270000}"/>
    <cellStyle name="연결된 셀 11 3 3" xfId="9214" xr:uid="{00000000-0005-0000-0000-000067270000}"/>
    <cellStyle name="연결된 셀 11_MUREX PL data" xfId="9215" xr:uid="{00000000-0005-0000-0000-000068270000}"/>
    <cellStyle name="연결된 셀 12" xfId="9216" xr:uid="{00000000-0005-0000-0000-000069270000}"/>
    <cellStyle name="연결된 셀 12 2" xfId="9217" xr:uid="{00000000-0005-0000-0000-00006A270000}"/>
    <cellStyle name="연결된 셀 12 3" xfId="9218" xr:uid="{00000000-0005-0000-0000-00006B270000}"/>
    <cellStyle name="연결된 셀 13" xfId="9219" xr:uid="{00000000-0005-0000-0000-00006C270000}"/>
    <cellStyle name="연결된 셀 13 2" xfId="9220" xr:uid="{00000000-0005-0000-0000-00006D270000}"/>
    <cellStyle name="연결된 셀 14" xfId="9221" xr:uid="{00000000-0005-0000-0000-00006E270000}"/>
    <cellStyle name="연결된 셀 14 2" xfId="9222" xr:uid="{00000000-0005-0000-0000-00006F270000}"/>
    <cellStyle name="연결된 셀 15" xfId="9223" xr:uid="{00000000-0005-0000-0000-000070270000}"/>
    <cellStyle name="연결된 셀 2" xfId="9224" xr:uid="{00000000-0005-0000-0000-000071270000}"/>
    <cellStyle name="연결된 셀 2 2" xfId="17656" xr:uid="{00000000-0005-0000-0000-000072270000}"/>
    <cellStyle name="연결된 셀 2 2 2" xfId="18442" xr:uid="{00000000-0005-0000-0000-000073270000}"/>
    <cellStyle name="연결된 셀 2 2 3" xfId="18586" xr:uid="{00000000-0005-0000-0000-000074270000}"/>
    <cellStyle name="연결된 셀 2 3" xfId="18094" xr:uid="{00000000-0005-0000-0000-000075270000}"/>
    <cellStyle name="연결된 셀 2 4" xfId="18095" xr:uid="{00000000-0005-0000-0000-000076270000}"/>
    <cellStyle name="연결된 셀 2 5" xfId="18284" xr:uid="{00000000-0005-0000-0000-000077270000}"/>
    <cellStyle name="연결된 셀 2 6" xfId="17483" xr:uid="{00000000-0005-0000-0000-000078270000}"/>
    <cellStyle name="연결된 셀 3" xfId="9225" xr:uid="{00000000-0005-0000-0000-000079270000}"/>
    <cellStyle name="연결된 셀 3 2" xfId="17657" xr:uid="{00000000-0005-0000-0000-00007A270000}"/>
    <cellStyle name="연결된 셀 3 2 2" xfId="18230" xr:uid="{00000000-0005-0000-0000-00007B270000}"/>
    <cellStyle name="연결된 셀 3 3" xfId="18324" xr:uid="{00000000-0005-0000-0000-00007C270000}"/>
    <cellStyle name="연결된 셀 3 4" xfId="18491" xr:uid="{00000000-0005-0000-0000-00007D270000}"/>
    <cellStyle name="연결된 셀 3 5" xfId="17523" xr:uid="{00000000-0005-0000-0000-00007E270000}"/>
    <cellStyle name="연결된 셀 4" xfId="9226" xr:uid="{00000000-0005-0000-0000-00007F270000}"/>
    <cellStyle name="연결된 셀 4 2" xfId="9227" xr:uid="{00000000-0005-0000-0000-000080270000}"/>
    <cellStyle name="연결된 셀 4 3" xfId="9228" xr:uid="{00000000-0005-0000-0000-000081270000}"/>
    <cellStyle name="연결된 셀 4 4" xfId="18375" xr:uid="{00000000-0005-0000-0000-000082270000}"/>
    <cellStyle name="연결된 셀 4 5" xfId="18543" xr:uid="{00000000-0005-0000-0000-000083270000}"/>
    <cellStyle name="연결된 셀 4 6" xfId="17578" xr:uid="{00000000-0005-0000-0000-000084270000}"/>
    <cellStyle name="연결된 셀 5" xfId="9229" xr:uid="{00000000-0005-0000-0000-000085270000}"/>
    <cellStyle name="연결된 셀 5 2" xfId="9230" xr:uid="{00000000-0005-0000-0000-000086270000}"/>
    <cellStyle name="연결된 셀 5 3" xfId="9231" xr:uid="{00000000-0005-0000-0000-000087270000}"/>
    <cellStyle name="연결된 셀 6" xfId="9232" xr:uid="{00000000-0005-0000-0000-000088270000}"/>
    <cellStyle name="연결된 셀 6 2" xfId="9233" xr:uid="{00000000-0005-0000-0000-000089270000}"/>
    <cellStyle name="연결된 셀 6 3" xfId="9234" xr:uid="{00000000-0005-0000-0000-00008A270000}"/>
    <cellStyle name="연결된 셀 7" xfId="9235" xr:uid="{00000000-0005-0000-0000-00008B270000}"/>
    <cellStyle name="연결된 셀 7 2" xfId="9236" xr:uid="{00000000-0005-0000-0000-00008C270000}"/>
    <cellStyle name="연결된 셀 7 2 2" xfId="9237" xr:uid="{00000000-0005-0000-0000-00008D270000}"/>
    <cellStyle name="연결된 셀 7 2 3" xfId="9238" xr:uid="{00000000-0005-0000-0000-00008E270000}"/>
    <cellStyle name="연결된 셀 7 3" xfId="9239" xr:uid="{00000000-0005-0000-0000-00008F270000}"/>
    <cellStyle name="연결된 셀 7 3 2" xfId="9240" xr:uid="{00000000-0005-0000-0000-000090270000}"/>
    <cellStyle name="연결된 셀 7 3 3" xfId="9241" xr:uid="{00000000-0005-0000-0000-000091270000}"/>
    <cellStyle name="연결된 셀 7_MUREX PL data" xfId="9242" xr:uid="{00000000-0005-0000-0000-000092270000}"/>
    <cellStyle name="연결된 셀 8" xfId="9243" xr:uid="{00000000-0005-0000-0000-000093270000}"/>
    <cellStyle name="연결된 셀 8 2" xfId="9244" xr:uid="{00000000-0005-0000-0000-000094270000}"/>
    <cellStyle name="연결된 셀 8 2 2" xfId="9245" xr:uid="{00000000-0005-0000-0000-000095270000}"/>
    <cellStyle name="연결된 셀 8 2 3" xfId="9246" xr:uid="{00000000-0005-0000-0000-000096270000}"/>
    <cellStyle name="연결된 셀 8 3" xfId="9247" xr:uid="{00000000-0005-0000-0000-000097270000}"/>
    <cellStyle name="연결된 셀 8 3 2" xfId="9248" xr:uid="{00000000-0005-0000-0000-000098270000}"/>
    <cellStyle name="연결된 셀 8 3 3" xfId="9249" xr:uid="{00000000-0005-0000-0000-000099270000}"/>
    <cellStyle name="연결된 셀 8_MUREX PL data" xfId="9250" xr:uid="{00000000-0005-0000-0000-00009A270000}"/>
    <cellStyle name="연결된 셀 9" xfId="9251" xr:uid="{00000000-0005-0000-0000-00009B270000}"/>
    <cellStyle name="연결된 셀 9 2" xfId="9252" xr:uid="{00000000-0005-0000-0000-00009C270000}"/>
    <cellStyle name="연결된 셀 9 2 2" xfId="9253" xr:uid="{00000000-0005-0000-0000-00009D270000}"/>
    <cellStyle name="연결된 셀 9 2 3" xfId="9254" xr:uid="{00000000-0005-0000-0000-00009E270000}"/>
    <cellStyle name="연결된 셀 9 3" xfId="9255" xr:uid="{00000000-0005-0000-0000-00009F270000}"/>
    <cellStyle name="연결된 셀 9 3 2" xfId="9256" xr:uid="{00000000-0005-0000-0000-0000A0270000}"/>
    <cellStyle name="연결된 셀 9 3 3" xfId="9257" xr:uid="{00000000-0005-0000-0000-0000A1270000}"/>
    <cellStyle name="연결된 셀 9_MUREX PL data" xfId="9258" xr:uid="{00000000-0005-0000-0000-0000A2270000}"/>
    <cellStyle name="요약" xfId="22" builtinId="25" hidden="1"/>
    <cellStyle name="요약 10" xfId="9259" xr:uid="{00000000-0005-0000-0000-0000A4270000}"/>
    <cellStyle name="요약 10 2" xfId="9260" xr:uid="{00000000-0005-0000-0000-0000A5270000}"/>
    <cellStyle name="요약 10 2 2" xfId="9261" xr:uid="{00000000-0005-0000-0000-0000A6270000}"/>
    <cellStyle name="요약 10 2 3" xfId="9262" xr:uid="{00000000-0005-0000-0000-0000A7270000}"/>
    <cellStyle name="요약 10 3" xfId="9263" xr:uid="{00000000-0005-0000-0000-0000A8270000}"/>
    <cellStyle name="요약 10 3 2" xfId="9264" xr:uid="{00000000-0005-0000-0000-0000A9270000}"/>
    <cellStyle name="요약 10 3 3" xfId="9265" xr:uid="{00000000-0005-0000-0000-0000AA270000}"/>
    <cellStyle name="요약 10_MUREX PL data" xfId="9266" xr:uid="{00000000-0005-0000-0000-0000AB270000}"/>
    <cellStyle name="요약 11" xfId="9267" xr:uid="{00000000-0005-0000-0000-0000AC270000}"/>
    <cellStyle name="요약 11 2" xfId="9268" xr:uid="{00000000-0005-0000-0000-0000AD270000}"/>
    <cellStyle name="요약 11 2 2" xfId="9269" xr:uid="{00000000-0005-0000-0000-0000AE270000}"/>
    <cellStyle name="요약 11 2 3" xfId="9270" xr:uid="{00000000-0005-0000-0000-0000AF270000}"/>
    <cellStyle name="요약 11 3" xfId="9271" xr:uid="{00000000-0005-0000-0000-0000B0270000}"/>
    <cellStyle name="요약 11 3 2" xfId="9272" xr:uid="{00000000-0005-0000-0000-0000B1270000}"/>
    <cellStyle name="요약 11 3 3" xfId="9273" xr:uid="{00000000-0005-0000-0000-0000B2270000}"/>
    <cellStyle name="요약 11_MUREX PL data" xfId="9274" xr:uid="{00000000-0005-0000-0000-0000B3270000}"/>
    <cellStyle name="요약 12" xfId="9275" xr:uid="{00000000-0005-0000-0000-0000B4270000}"/>
    <cellStyle name="요약 12 2" xfId="9276" xr:uid="{00000000-0005-0000-0000-0000B5270000}"/>
    <cellStyle name="요약 12 3" xfId="9277" xr:uid="{00000000-0005-0000-0000-0000B6270000}"/>
    <cellStyle name="요약 13" xfId="9278" xr:uid="{00000000-0005-0000-0000-0000B7270000}"/>
    <cellStyle name="요약 13 2" xfId="9279" xr:uid="{00000000-0005-0000-0000-0000B8270000}"/>
    <cellStyle name="요약 14" xfId="9280" xr:uid="{00000000-0005-0000-0000-0000B9270000}"/>
    <cellStyle name="요약 14 2" xfId="9281" xr:uid="{00000000-0005-0000-0000-0000BA270000}"/>
    <cellStyle name="요약 15" xfId="9282" xr:uid="{00000000-0005-0000-0000-0000BB270000}"/>
    <cellStyle name="요약 2" xfId="9283" xr:uid="{00000000-0005-0000-0000-0000BC270000}"/>
    <cellStyle name="요약 2 2" xfId="17658" xr:uid="{00000000-0005-0000-0000-0000BD270000}"/>
    <cellStyle name="요약 2 2 2" xfId="18443" xr:uid="{00000000-0005-0000-0000-0000BE270000}"/>
    <cellStyle name="요약 2 2 3" xfId="18587" xr:uid="{00000000-0005-0000-0000-0000BF270000}"/>
    <cellStyle name="요약 2 3" xfId="18096" xr:uid="{00000000-0005-0000-0000-0000C0270000}"/>
    <cellStyle name="요약 2 4" xfId="18097" xr:uid="{00000000-0005-0000-0000-0000C1270000}"/>
    <cellStyle name="요약 2 5" xfId="18285" xr:uid="{00000000-0005-0000-0000-0000C2270000}"/>
    <cellStyle name="요약 2 6" xfId="17484" xr:uid="{00000000-0005-0000-0000-0000C3270000}"/>
    <cellStyle name="요약 3" xfId="9284" xr:uid="{00000000-0005-0000-0000-0000C4270000}"/>
    <cellStyle name="요약 3 2" xfId="17659" xr:uid="{00000000-0005-0000-0000-0000C5270000}"/>
    <cellStyle name="요약 3 2 2" xfId="18231" xr:uid="{00000000-0005-0000-0000-0000C6270000}"/>
    <cellStyle name="요약 3 3" xfId="18325" xr:uid="{00000000-0005-0000-0000-0000C7270000}"/>
    <cellStyle name="요약 3 4" xfId="18492" xr:uid="{00000000-0005-0000-0000-0000C8270000}"/>
    <cellStyle name="요약 3 5" xfId="17524" xr:uid="{00000000-0005-0000-0000-0000C9270000}"/>
    <cellStyle name="요약 4" xfId="9285" xr:uid="{00000000-0005-0000-0000-0000CA270000}"/>
    <cellStyle name="요약 4 2" xfId="9286" xr:uid="{00000000-0005-0000-0000-0000CB270000}"/>
    <cellStyle name="요약 4 3" xfId="9287" xr:uid="{00000000-0005-0000-0000-0000CC270000}"/>
    <cellStyle name="요약 4 4" xfId="18376" xr:uid="{00000000-0005-0000-0000-0000CD270000}"/>
    <cellStyle name="요약 4 5" xfId="18544" xr:uid="{00000000-0005-0000-0000-0000CE270000}"/>
    <cellStyle name="요약 4 6" xfId="17579" xr:uid="{00000000-0005-0000-0000-0000CF270000}"/>
    <cellStyle name="요약 5" xfId="9288" xr:uid="{00000000-0005-0000-0000-0000D0270000}"/>
    <cellStyle name="요약 5 2" xfId="9289" xr:uid="{00000000-0005-0000-0000-0000D1270000}"/>
    <cellStyle name="요약 5 3" xfId="9290" xr:uid="{00000000-0005-0000-0000-0000D2270000}"/>
    <cellStyle name="요약 6" xfId="9291" xr:uid="{00000000-0005-0000-0000-0000D3270000}"/>
    <cellStyle name="요약 6 2" xfId="9292" xr:uid="{00000000-0005-0000-0000-0000D4270000}"/>
    <cellStyle name="요약 6 3" xfId="9293" xr:uid="{00000000-0005-0000-0000-0000D5270000}"/>
    <cellStyle name="요약 7" xfId="9294" xr:uid="{00000000-0005-0000-0000-0000D6270000}"/>
    <cellStyle name="요약 7 2" xfId="9295" xr:uid="{00000000-0005-0000-0000-0000D7270000}"/>
    <cellStyle name="요약 7 2 2" xfId="9296" xr:uid="{00000000-0005-0000-0000-0000D8270000}"/>
    <cellStyle name="요약 7 2 3" xfId="9297" xr:uid="{00000000-0005-0000-0000-0000D9270000}"/>
    <cellStyle name="요약 7 3" xfId="9298" xr:uid="{00000000-0005-0000-0000-0000DA270000}"/>
    <cellStyle name="요약 7 3 2" xfId="9299" xr:uid="{00000000-0005-0000-0000-0000DB270000}"/>
    <cellStyle name="요약 7 3 3" xfId="9300" xr:uid="{00000000-0005-0000-0000-0000DC270000}"/>
    <cellStyle name="요약 7_MUREX PL data" xfId="9301" xr:uid="{00000000-0005-0000-0000-0000DD270000}"/>
    <cellStyle name="요약 8" xfId="9302" xr:uid="{00000000-0005-0000-0000-0000DE270000}"/>
    <cellStyle name="요약 8 2" xfId="9303" xr:uid="{00000000-0005-0000-0000-0000DF270000}"/>
    <cellStyle name="요약 8 2 2" xfId="9304" xr:uid="{00000000-0005-0000-0000-0000E0270000}"/>
    <cellStyle name="요약 8 2 3" xfId="9305" xr:uid="{00000000-0005-0000-0000-0000E1270000}"/>
    <cellStyle name="요약 8 3" xfId="9306" xr:uid="{00000000-0005-0000-0000-0000E2270000}"/>
    <cellStyle name="요약 8 3 2" xfId="9307" xr:uid="{00000000-0005-0000-0000-0000E3270000}"/>
    <cellStyle name="요약 8 3 3" xfId="9308" xr:uid="{00000000-0005-0000-0000-0000E4270000}"/>
    <cellStyle name="요약 8_MUREX PL data" xfId="9309" xr:uid="{00000000-0005-0000-0000-0000E5270000}"/>
    <cellStyle name="요약 9" xfId="9310" xr:uid="{00000000-0005-0000-0000-0000E6270000}"/>
    <cellStyle name="요약 9 2" xfId="9311" xr:uid="{00000000-0005-0000-0000-0000E7270000}"/>
    <cellStyle name="요약 9 2 2" xfId="9312" xr:uid="{00000000-0005-0000-0000-0000E8270000}"/>
    <cellStyle name="요약 9 2 3" xfId="9313" xr:uid="{00000000-0005-0000-0000-0000E9270000}"/>
    <cellStyle name="요약 9 3" xfId="9314" xr:uid="{00000000-0005-0000-0000-0000EA270000}"/>
    <cellStyle name="요약 9 3 2" xfId="9315" xr:uid="{00000000-0005-0000-0000-0000EB270000}"/>
    <cellStyle name="요약 9 3 3" xfId="9316" xr:uid="{00000000-0005-0000-0000-0000EC270000}"/>
    <cellStyle name="요약 9_MUREX PL data" xfId="9317" xr:uid="{00000000-0005-0000-0000-0000ED270000}"/>
    <cellStyle name="원통화" xfId="9318" xr:uid="{00000000-0005-0000-0000-0000EE270000}"/>
    <cellStyle name="입력" xfId="14" builtinId="20" hidden="1"/>
    <cellStyle name="입력 10" xfId="9319" xr:uid="{00000000-0005-0000-0000-0000F0270000}"/>
    <cellStyle name="입력 10 2" xfId="9320" xr:uid="{00000000-0005-0000-0000-0000F1270000}"/>
    <cellStyle name="입력 10 2 2" xfId="9321" xr:uid="{00000000-0005-0000-0000-0000F2270000}"/>
    <cellStyle name="입력 10 2 3" xfId="9322" xr:uid="{00000000-0005-0000-0000-0000F3270000}"/>
    <cellStyle name="입력 10 3" xfId="9323" xr:uid="{00000000-0005-0000-0000-0000F4270000}"/>
    <cellStyle name="입력 10 3 2" xfId="9324" xr:uid="{00000000-0005-0000-0000-0000F5270000}"/>
    <cellStyle name="입력 10 3 3" xfId="9325" xr:uid="{00000000-0005-0000-0000-0000F6270000}"/>
    <cellStyle name="입력 10_MUREX PL data" xfId="9326" xr:uid="{00000000-0005-0000-0000-0000F7270000}"/>
    <cellStyle name="입력 11" xfId="9327" xr:uid="{00000000-0005-0000-0000-0000F8270000}"/>
    <cellStyle name="입력 11 2" xfId="9328" xr:uid="{00000000-0005-0000-0000-0000F9270000}"/>
    <cellStyle name="입력 11 2 2" xfId="9329" xr:uid="{00000000-0005-0000-0000-0000FA270000}"/>
    <cellStyle name="입력 11 2 3" xfId="9330" xr:uid="{00000000-0005-0000-0000-0000FB270000}"/>
    <cellStyle name="입력 11 3" xfId="9331" xr:uid="{00000000-0005-0000-0000-0000FC270000}"/>
    <cellStyle name="입력 11 3 2" xfId="9332" xr:uid="{00000000-0005-0000-0000-0000FD270000}"/>
    <cellStyle name="입력 11 3 3" xfId="9333" xr:uid="{00000000-0005-0000-0000-0000FE270000}"/>
    <cellStyle name="입력 11_MUREX PL data" xfId="9334" xr:uid="{00000000-0005-0000-0000-0000FF270000}"/>
    <cellStyle name="입력 12" xfId="9335" xr:uid="{00000000-0005-0000-0000-000000280000}"/>
    <cellStyle name="입력 12 2" xfId="9336" xr:uid="{00000000-0005-0000-0000-000001280000}"/>
    <cellStyle name="입력 12 3" xfId="9337" xr:uid="{00000000-0005-0000-0000-000002280000}"/>
    <cellStyle name="입력 13" xfId="9338" xr:uid="{00000000-0005-0000-0000-000003280000}"/>
    <cellStyle name="입력 13 2" xfId="9339" xr:uid="{00000000-0005-0000-0000-000004280000}"/>
    <cellStyle name="입력 14" xfId="9340" xr:uid="{00000000-0005-0000-0000-000005280000}"/>
    <cellStyle name="입력 14 2" xfId="9341" xr:uid="{00000000-0005-0000-0000-000006280000}"/>
    <cellStyle name="입력 15" xfId="9342" xr:uid="{00000000-0005-0000-0000-000007280000}"/>
    <cellStyle name="입력 2" xfId="9343" xr:uid="{00000000-0005-0000-0000-000008280000}"/>
    <cellStyle name="입력 2 2" xfId="17660" xr:uid="{00000000-0005-0000-0000-000009280000}"/>
    <cellStyle name="입력 2 2 2" xfId="18444" xr:uid="{00000000-0005-0000-0000-00000A280000}"/>
    <cellStyle name="입력 2 2 3" xfId="18588" xr:uid="{00000000-0005-0000-0000-00000B280000}"/>
    <cellStyle name="입력 2 3" xfId="18098" xr:uid="{00000000-0005-0000-0000-00000C280000}"/>
    <cellStyle name="입력 2 4" xfId="18099" xr:uid="{00000000-0005-0000-0000-00000D280000}"/>
    <cellStyle name="입력 2 5" xfId="18286" xr:uid="{00000000-0005-0000-0000-00000E280000}"/>
    <cellStyle name="입력 2 6" xfId="17485" xr:uid="{00000000-0005-0000-0000-00000F280000}"/>
    <cellStyle name="입력 3" xfId="9344" xr:uid="{00000000-0005-0000-0000-000010280000}"/>
    <cellStyle name="입력 3 2" xfId="17661" xr:uid="{00000000-0005-0000-0000-000011280000}"/>
    <cellStyle name="입력 3 2 2" xfId="18232" xr:uid="{00000000-0005-0000-0000-000012280000}"/>
    <cellStyle name="입력 3 3" xfId="18326" xr:uid="{00000000-0005-0000-0000-000013280000}"/>
    <cellStyle name="입력 3 4" xfId="18493" xr:uid="{00000000-0005-0000-0000-000014280000}"/>
    <cellStyle name="입력 3 5" xfId="17525" xr:uid="{00000000-0005-0000-0000-000015280000}"/>
    <cellStyle name="입력 4" xfId="9345" xr:uid="{00000000-0005-0000-0000-000016280000}"/>
    <cellStyle name="입력 4 2" xfId="9346" xr:uid="{00000000-0005-0000-0000-000017280000}"/>
    <cellStyle name="입력 4 3" xfId="9347" xr:uid="{00000000-0005-0000-0000-000018280000}"/>
    <cellStyle name="입력 4 4" xfId="18377" xr:uid="{00000000-0005-0000-0000-000019280000}"/>
    <cellStyle name="입력 4 5" xfId="18545" xr:uid="{00000000-0005-0000-0000-00001A280000}"/>
    <cellStyle name="입력 4 6" xfId="17580" xr:uid="{00000000-0005-0000-0000-00001B280000}"/>
    <cellStyle name="입력 5" xfId="9348" xr:uid="{00000000-0005-0000-0000-00001C280000}"/>
    <cellStyle name="입력 5 2" xfId="9349" xr:uid="{00000000-0005-0000-0000-00001D280000}"/>
    <cellStyle name="입력 5 3" xfId="9350" xr:uid="{00000000-0005-0000-0000-00001E280000}"/>
    <cellStyle name="입력 6" xfId="9351" xr:uid="{00000000-0005-0000-0000-00001F280000}"/>
    <cellStyle name="입력 6 2" xfId="9352" xr:uid="{00000000-0005-0000-0000-000020280000}"/>
    <cellStyle name="입력 6 3" xfId="9353" xr:uid="{00000000-0005-0000-0000-000021280000}"/>
    <cellStyle name="입력 7" xfId="9354" xr:uid="{00000000-0005-0000-0000-000022280000}"/>
    <cellStyle name="입력 7 2" xfId="9355" xr:uid="{00000000-0005-0000-0000-000023280000}"/>
    <cellStyle name="입력 7 2 2" xfId="9356" xr:uid="{00000000-0005-0000-0000-000024280000}"/>
    <cellStyle name="입력 7 2 3" xfId="9357" xr:uid="{00000000-0005-0000-0000-000025280000}"/>
    <cellStyle name="입력 7 3" xfId="9358" xr:uid="{00000000-0005-0000-0000-000026280000}"/>
    <cellStyle name="입력 7 3 2" xfId="9359" xr:uid="{00000000-0005-0000-0000-000027280000}"/>
    <cellStyle name="입력 7 3 3" xfId="9360" xr:uid="{00000000-0005-0000-0000-000028280000}"/>
    <cellStyle name="입력 7_MUREX PL data" xfId="9361" xr:uid="{00000000-0005-0000-0000-000029280000}"/>
    <cellStyle name="입력 8" xfId="9362" xr:uid="{00000000-0005-0000-0000-00002A280000}"/>
    <cellStyle name="입력 8 2" xfId="9363" xr:uid="{00000000-0005-0000-0000-00002B280000}"/>
    <cellStyle name="입력 8 2 2" xfId="9364" xr:uid="{00000000-0005-0000-0000-00002C280000}"/>
    <cellStyle name="입력 8 2 3" xfId="9365" xr:uid="{00000000-0005-0000-0000-00002D280000}"/>
    <cellStyle name="입력 8 3" xfId="9366" xr:uid="{00000000-0005-0000-0000-00002E280000}"/>
    <cellStyle name="입력 8 3 2" xfId="9367" xr:uid="{00000000-0005-0000-0000-00002F280000}"/>
    <cellStyle name="입력 8 3 3" xfId="9368" xr:uid="{00000000-0005-0000-0000-000030280000}"/>
    <cellStyle name="입력 8_MUREX PL data" xfId="9369" xr:uid="{00000000-0005-0000-0000-000031280000}"/>
    <cellStyle name="입력 9" xfId="9370" xr:uid="{00000000-0005-0000-0000-000032280000}"/>
    <cellStyle name="입력 9 2" xfId="9371" xr:uid="{00000000-0005-0000-0000-000033280000}"/>
    <cellStyle name="입력 9 2 2" xfId="9372" xr:uid="{00000000-0005-0000-0000-000034280000}"/>
    <cellStyle name="입력 9 2 3" xfId="9373" xr:uid="{00000000-0005-0000-0000-000035280000}"/>
    <cellStyle name="입력 9 3" xfId="9374" xr:uid="{00000000-0005-0000-0000-000036280000}"/>
    <cellStyle name="입력 9 3 2" xfId="9375" xr:uid="{00000000-0005-0000-0000-000037280000}"/>
    <cellStyle name="입력 9 3 3" xfId="9376" xr:uid="{00000000-0005-0000-0000-000038280000}"/>
    <cellStyle name="입력 9_MUREX PL data" xfId="9377" xr:uid="{00000000-0005-0000-0000-000039280000}"/>
    <cellStyle name="자리수" xfId="9378" xr:uid="{00000000-0005-0000-0000-00003A280000}"/>
    <cellStyle name="자리수0" xfId="9379" xr:uid="{00000000-0005-0000-0000-00003B280000}"/>
    <cellStyle name="제목" xfId="6" builtinId="15" hidden="1"/>
    <cellStyle name="제목 1" xfId="7" builtinId="16" hidden="1"/>
    <cellStyle name="제목 1 10" xfId="9380" xr:uid="{00000000-0005-0000-0000-00003E280000}"/>
    <cellStyle name="제목 1 10 2" xfId="9381" xr:uid="{00000000-0005-0000-0000-00003F280000}"/>
    <cellStyle name="제목 1 10 2 2" xfId="9382" xr:uid="{00000000-0005-0000-0000-000040280000}"/>
    <cellStyle name="제목 1 10 2 3" xfId="9383" xr:uid="{00000000-0005-0000-0000-000041280000}"/>
    <cellStyle name="제목 1 10 3" xfId="9384" xr:uid="{00000000-0005-0000-0000-000042280000}"/>
    <cellStyle name="제목 1 10 3 2" xfId="9385" xr:uid="{00000000-0005-0000-0000-000043280000}"/>
    <cellStyle name="제목 1 10 3 3" xfId="9386" xr:uid="{00000000-0005-0000-0000-000044280000}"/>
    <cellStyle name="제목 1 10_MUREX PL data" xfId="9387" xr:uid="{00000000-0005-0000-0000-000045280000}"/>
    <cellStyle name="제목 1 11" xfId="9388" xr:uid="{00000000-0005-0000-0000-000046280000}"/>
    <cellStyle name="제목 1 11 2" xfId="9389" xr:uid="{00000000-0005-0000-0000-000047280000}"/>
    <cellStyle name="제목 1 11 2 2" xfId="9390" xr:uid="{00000000-0005-0000-0000-000048280000}"/>
    <cellStyle name="제목 1 11 2 3" xfId="9391" xr:uid="{00000000-0005-0000-0000-000049280000}"/>
    <cellStyle name="제목 1 11 3" xfId="9392" xr:uid="{00000000-0005-0000-0000-00004A280000}"/>
    <cellStyle name="제목 1 11 3 2" xfId="9393" xr:uid="{00000000-0005-0000-0000-00004B280000}"/>
    <cellStyle name="제목 1 11 3 3" xfId="9394" xr:uid="{00000000-0005-0000-0000-00004C280000}"/>
    <cellStyle name="제목 1 11_MUREX PL data" xfId="9395" xr:uid="{00000000-0005-0000-0000-00004D280000}"/>
    <cellStyle name="제목 1 12" xfId="9396" xr:uid="{00000000-0005-0000-0000-00004E280000}"/>
    <cellStyle name="제목 1 12 2" xfId="9397" xr:uid="{00000000-0005-0000-0000-00004F280000}"/>
    <cellStyle name="제목 1 12 3" xfId="9398" xr:uid="{00000000-0005-0000-0000-000050280000}"/>
    <cellStyle name="제목 1 13" xfId="9399" xr:uid="{00000000-0005-0000-0000-000051280000}"/>
    <cellStyle name="제목 1 13 2" xfId="9400" xr:uid="{00000000-0005-0000-0000-000052280000}"/>
    <cellStyle name="제목 1 14" xfId="9401" xr:uid="{00000000-0005-0000-0000-000053280000}"/>
    <cellStyle name="제목 1 14 2" xfId="9402" xr:uid="{00000000-0005-0000-0000-000054280000}"/>
    <cellStyle name="제목 1 15" xfId="9403" xr:uid="{00000000-0005-0000-0000-000055280000}"/>
    <cellStyle name="제목 1 2" xfId="9404" xr:uid="{00000000-0005-0000-0000-000056280000}"/>
    <cellStyle name="제목 1 2 2" xfId="17662" xr:uid="{00000000-0005-0000-0000-000057280000}"/>
    <cellStyle name="제목 1 2 2 2" xfId="18445" xr:uid="{00000000-0005-0000-0000-000058280000}"/>
    <cellStyle name="제목 1 2 2 3" xfId="18589" xr:uid="{00000000-0005-0000-0000-000059280000}"/>
    <cellStyle name="제목 1 2 3" xfId="18100" xr:uid="{00000000-0005-0000-0000-00005A280000}"/>
    <cellStyle name="제목 1 2 4" xfId="18101" xr:uid="{00000000-0005-0000-0000-00005B280000}"/>
    <cellStyle name="제목 1 2 5" xfId="18287" xr:uid="{00000000-0005-0000-0000-00005C280000}"/>
    <cellStyle name="제목 1 2 6" xfId="17486" xr:uid="{00000000-0005-0000-0000-00005D280000}"/>
    <cellStyle name="제목 1 3" xfId="9405" xr:uid="{00000000-0005-0000-0000-00005E280000}"/>
    <cellStyle name="제목 1 3 2" xfId="17663" xr:uid="{00000000-0005-0000-0000-00005F280000}"/>
    <cellStyle name="제목 1 3 2 2" xfId="18233" xr:uid="{00000000-0005-0000-0000-000060280000}"/>
    <cellStyle name="제목 1 3 3" xfId="18327" xr:uid="{00000000-0005-0000-0000-000061280000}"/>
    <cellStyle name="제목 1 3 4" xfId="18494" xr:uid="{00000000-0005-0000-0000-000062280000}"/>
    <cellStyle name="제목 1 3 5" xfId="17526" xr:uid="{00000000-0005-0000-0000-000063280000}"/>
    <cellStyle name="제목 1 4" xfId="9406" xr:uid="{00000000-0005-0000-0000-000064280000}"/>
    <cellStyle name="제목 1 4 2" xfId="9407" xr:uid="{00000000-0005-0000-0000-000065280000}"/>
    <cellStyle name="제목 1 4 3" xfId="9408" xr:uid="{00000000-0005-0000-0000-000066280000}"/>
    <cellStyle name="제목 1 4 4" xfId="18379" xr:uid="{00000000-0005-0000-0000-000067280000}"/>
    <cellStyle name="제목 1 4 5" xfId="18547" xr:uid="{00000000-0005-0000-0000-000068280000}"/>
    <cellStyle name="제목 1 4 6" xfId="17582" xr:uid="{00000000-0005-0000-0000-000069280000}"/>
    <cellStyle name="제목 1 5" xfId="9409" xr:uid="{00000000-0005-0000-0000-00006A280000}"/>
    <cellStyle name="제목 1 5 2" xfId="9410" xr:uid="{00000000-0005-0000-0000-00006B280000}"/>
    <cellStyle name="제목 1 5 3" xfId="9411" xr:uid="{00000000-0005-0000-0000-00006C280000}"/>
    <cellStyle name="제목 1 6" xfId="9412" xr:uid="{00000000-0005-0000-0000-00006D280000}"/>
    <cellStyle name="제목 1 6 2" xfId="9413" xr:uid="{00000000-0005-0000-0000-00006E280000}"/>
    <cellStyle name="제목 1 6 3" xfId="9414" xr:uid="{00000000-0005-0000-0000-00006F280000}"/>
    <cellStyle name="제목 1 7" xfId="9415" xr:uid="{00000000-0005-0000-0000-000070280000}"/>
    <cellStyle name="제목 1 7 2" xfId="9416" xr:uid="{00000000-0005-0000-0000-000071280000}"/>
    <cellStyle name="제목 1 7 2 2" xfId="9417" xr:uid="{00000000-0005-0000-0000-000072280000}"/>
    <cellStyle name="제목 1 7 2 3" xfId="9418" xr:uid="{00000000-0005-0000-0000-000073280000}"/>
    <cellStyle name="제목 1 7 3" xfId="9419" xr:uid="{00000000-0005-0000-0000-000074280000}"/>
    <cellStyle name="제목 1 7 3 2" xfId="9420" xr:uid="{00000000-0005-0000-0000-000075280000}"/>
    <cellStyle name="제목 1 7 3 3" xfId="9421" xr:uid="{00000000-0005-0000-0000-000076280000}"/>
    <cellStyle name="제목 1 7_MUREX PL data" xfId="9422" xr:uid="{00000000-0005-0000-0000-000077280000}"/>
    <cellStyle name="제목 1 8" xfId="9423" xr:uid="{00000000-0005-0000-0000-000078280000}"/>
    <cellStyle name="제목 1 8 2" xfId="9424" xr:uid="{00000000-0005-0000-0000-000079280000}"/>
    <cellStyle name="제목 1 8 2 2" xfId="9425" xr:uid="{00000000-0005-0000-0000-00007A280000}"/>
    <cellStyle name="제목 1 8 2 3" xfId="9426" xr:uid="{00000000-0005-0000-0000-00007B280000}"/>
    <cellStyle name="제목 1 8 3" xfId="9427" xr:uid="{00000000-0005-0000-0000-00007C280000}"/>
    <cellStyle name="제목 1 8 3 2" xfId="9428" xr:uid="{00000000-0005-0000-0000-00007D280000}"/>
    <cellStyle name="제목 1 8 3 3" xfId="9429" xr:uid="{00000000-0005-0000-0000-00007E280000}"/>
    <cellStyle name="제목 1 8_MUREX PL data" xfId="9430" xr:uid="{00000000-0005-0000-0000-00007F280000}"/>
    <cellStyle name="제목 1 9" xfId="9431" xr:uid="{00000000-0005-0000-0000-000080280000}"/>
    <cellStyle name="제목 1 9 2" xfId="9432" xr:uid="{00000000-0005-0000-0000-000081280000}"/>
    <cellStyle name="제목 1 9 2 2" xfId="9433" xr:uid="{00000000-0005-0000-0000-000082280000}"/>
    <cellStyle name="제목 1 9 2 3" xfId="9434" xr:uid="{00000000-0005-0000-0000-000083280000}"/>
    <cellStyle name="제목 1 9 3" xfId="9435" xr:uid="{00000000-0005-0000-0000-000084280000}"/>
    <cellStyle name="제목 1 9 3 2" xfId="9436" xr:uid="{00000000-0005-0000-0000-000085280000}"/>
    <cellStyle name="제목 1 9 3 3" xfId="9437" xr:uid="{00000000-0005-0000-0000-000086280000}"/>
    <cellStyle name="제목 1 9_MUREX PL data" xfId="9438" xr:uid="{00000000-0005-0000-0000-000087280000}"/>
    <cellStyle name="제목 10" xfId="9439" xr:uid="{00000000-0005-0000-0000-000088280000}"/>
    <cellStyle name="제목 10 2" xfId="9440" xr:uid="{00000000-0005-0000-0000-000089280000}"/>
    <cellStyle name="제목 10 2 2" xfId="9441" xr:uid="{00000000-0005-0000-0000-00008A280000}"/>
    <cellStyle name="제목 10 2 3" xfId="9442" xr:uid="{00000000-0005-0000-0000-00008B280000}"/>
    <cellStyle name="제목 10 3" xfId="9443" xr:uid="{00000000-0005-0000-0000-00008C280000}"/>
    <cellStyle name="제목 10 3 2" xfId="9444" xr:uid="{00000000-0005-0000-0000-00008D280000}"/>
    <cellStyle name="제목 10 3 3" xfId="9445" xr:uid="{00000000-0005-0000-0000-00008E280000}"/>
    <cellStyle name="제목 10_MUREX PL data" xfId="9446" xr:uid="{00000000-0005-0000-0000-00008F280000}"/>
    <cellStyle name="제목 11" xfId="9447" xr:uid="{00000000-0005-0000-0000-000090280000}"/>
    <cellStyle name="제목 11 2" xfId="9448" xr:uid="{00000000-0005-0000-0000-000091280000}"/>
    <cellStyle name="제목 11 2 2" xfId="9449" xr:uid="{00000000-0005-0000-0000-000092280000}"/>
    <cellStyle name="제목 11 2 3" xfId="9450" xr:uid="{00000000-0005-0000-0000-000093280000}"/>
    <cellStyle name="제목 11 3" xfId="9451" xr:uid="{00000000-0005-0000-0000-000094280000}"/>
    <cellStyle name="제목 11 3 2" xfId="9452" xr:uid="{00000000-0005-0000-0000-000095280000}"/>
    <cellStyle name="제목 11 3 3" xfId="9453" xr:uid="{00000000-0005-0000-0000-000096280000}"/>
    <cellStyle name="제목 11_MUREX PL data" xfId="9454" xr:uid="{00000000-0005-0000-0000-000097280000}"/>
    <cellStyle name="제목 12" xfId="9455" xr:uid="{00000000-0005-0000-0000-000098280000}"/>
    <cellStyle name="제목 12 2" xfId="9456" xr:uid="{00000000-0005-0000-0000-000099280000}"/>
    <cellStyle name="제목 12 2 2" xfId="9457" xr:uid="{00000000-0005-0000-0000-00009A280000}"/>
    <cellStyle name="제목 12 2 3" xfId="9458" xr:uid="{00000000-0005-0000-0000-00009B280000}"/>
    <cellStyle name="제목 12 3" xfId="9459" xr:uid="{00000000-0005-0000-0000-00009C280000}"/>
    <cellStyle name="제목 12 3 2" xfId="9460" xr:uid="{00000000-0005-0000-0000-00009D280000}"/>
    <cellStyle name="제목 12 3 3" xfId="9461" xr:uid="{00000000-0005-0000-0000-00009E280000}"/>
    <cellStyle name="제목 12_MUREX PL data" xfId="9462" xr:uid="{00000000-0005-0000-0000-00009F280000}"/>
    <cellStyle name="제목 13" xfId="9463" xr:uid="{00000000-0005-0000-0000-0000A0280000}"/>
    <cellStyle name="제목 13 2" xfId="9464" xr:uid="{00000000-0005-0000-0000-0000A1280000}"/>
    <cellStyle name="제목 13 2 2" xfId="9465" xr:uid="{00000000-0005-0000-0000-0000A2280000}"/>
    <cellStyle name="제목 13 2 3" xfId="9466" xr:uid="{00000000-0005-0000-0000-0000A3280000}"/>
    <cellStyle name="제목 13 3" xfId="9467" xr:uid="{00000000-0005-0000-0000-0000A4280000}"/>
    <cellStyle name="제목 13 3 2" xfId="9468" xr:uid="{00000000-0005-0000-0000-0000A5280000}"/>
    <cellStyle name="제목 13 3 3" xfId="9469" xr:uid="{00000000-0005-0000-0000-0000A6280000}"/>
    <cellStyle name="제목 13_MUREX PL data" xfId="9470" xr:uid="{00000000-0005-0000-0000-0000A7280000}"/>
    <cellStyle name="제목 14" xfId="9471" xr:uid="{00000000-0005-0000-0000-0000A8280000}"/>
    <cellStyle name="제목 14 2" xfId="9472" xr:uid="{00000000-0005-0000-0000-0000A9280000}"/>
    <cellStyle name="제목 14 2 2" xfId="9473" xr:uid="{00000000-0005-0000-0000-0000AA280000}"/>
    <cellStyle name="제목 14 2 3" xfId="9474" xr:uid="{00000000-0005-0000-0000-0000AB280000}"/>
    <cellStyle name="제목 14 3" xfId="9475" xr:uid="{00000000-0005-0000-0000-0000AC280000}"/>
    <cellStyle name="제목 14 3 2" xfId="9476" xr:uid="{00000000-0005-0000-0000-0000AD280000}"/>
    <cellStyle name="제목 14 3 3" xfId="9477" xr:uid="{00000000-0005-0000-0000-0000AE280000}"/>
    <cellStyle name="제목 14_MUREX PL data" xfId="9478" xr:uid="{00000000-0005-0000-0000-0000AF280000}"/>
    <cellStyle name="제목 15" xfId="9479" xr:uid="{00000000-0005-0000-0000-0000B0280000}"/>
    <cellStyle name="제목 15 2" xfId="9480" xr:uid="{00000000-0005-0000-0000-0000B1280000}"/>
    <cellStyle name="제목 16" xfId="9481" xr:uid="{00000000-0005-0000-0000-0000B2280000}"/>
    <cellStyle name="제목 16 2" xfId="9482" xr:uid="{00000000-0005-0000-0000-0000B3280000}"/>
    <cellStyle name="제목 17" xfId="9483" xr:uid="{00000000-0005-0000-0000-0000B4280000}"/>
    <cellStyle name="제목 17 2" xfId="9484" xr:uid="{00000000-0005-0000-0000-0000B5280000}"/>
    <cellStyle name="제목 18" xfId="9485" xr:uid="{00000000-0005-0000-0000-0000B6280000}"/>
    <cellStyle name="제목 19" xfId="9486" xr:uid="{00000000-0005-0000-0000-0000B7280000}"/>
    <cellStyle name="제목 2" xfId="8" builtinId="17" hidden="1"/>
    <cellStyle name="제목 2 10" xfId="9487" xr:uid="{00000000-0005-0000-0000-0000B9280000}"/>
    <cellStyle name="제목 2 10 2" xfId="9488" xr:uid="{00000000-0005-0000-0000-0000BA280000}"/>
    <cellStyle name="제목 2 10 2 2" xfId="9489" xr:uid="{00000000-0005-0000-0000-0000BB280000}"/>
    <cellStyle name="제목 2 10 2 3" xfId="9490" xr:uid="{00000000-0005-0000-0000-0000BC280000}"/>
    <cellStyle name="제목 2 10 3" xfId="9491" xr:uid="{00000000-0005-0000-0000-0000BD280000}"/>
    <cellStyle name="제목 2 10 3 2" xfId="9492" xr:uid="{00000000-0005-0000-0000-0000BE280000}"/>
    <cellStyle name="제목 2 10 3 3" xfId="9493" xr:uid="{00000000-0005-0000-0000-0000BF280000}"/>
    <cellStyle name="제목 2 10_MUREX PL data" xfId="9494" xr:uid="{00000000-0005-0000-0000-0000C0280000}"/>
    <cellStyle name="제목 2 11" xfId="9495" xr:uid="{00000000-0005-0000-0000-0000C1280000}"/>
    <cellStyle name="제목 2 11 2" xfId="9496" xr:uid="{00000000-0005-0000-0000-0000C2280000}"/>
    <cellStyle name="제목 2 11 2 2" xfId="9497" xr:uid="{00000000-0005-0000-0000-0000C3280000}"/>
    <cellStyle name="제목 2 11 2 3" xfId="9498" xr:uid="{00000000-0005-0000-0000-0000C4280000}"/>
    <cellStyle name="제목 2 11 3" xfId="9499" xr:uid="{00000000-0005-0000-0000-0000C5280000}"/>
    <cellStyle name="제목 2 11 3 2" xfId="9500" xr:uid="{00000000-0005-0000-0000-0000C6280000}"/>
    <cellStyle name="제목 2 11 3 3" xfId="9501" xr:uid="{00000000-0005-0000-0000-0000C7280000}"/>
    <cellStyle name="제목 2 11_MUREX PL data" xfId="9502" xr:uid="{00000000-0005-0000-0000-0000C8280000}"/>
    <cellStyle name="제목 2 12" xfId="9503" xr:uid="{00000000-0005-0000-0000-0000C9280000}"/>
    <cellStyle name="제목 2 12 2" xfId="9504" xr:uid="{00000000-0005-0000-0000-0000CA280000}"/>
    <cellStyle name="제목 2 12 3" xfId="9505" xr:uid="{00000000-0005-0000-0000-0000CB280000}"/>
    <cellStyle name="제목 2 13" xfId="9506" xr:uid="{00000000-0005-0000-0000-0000CC280000}"/>
    <cellStyle name="제목 2 13 2" xfId="9507" xr:uid="{00000000-0005-0000-0000-0000CD280000}"/>
    <cellStyle name="제목 2 14" xfId="9508" xr:uid="{00000000-0005-0000-0000-0000CE280000}"/>
    <cellStyle name="제목 2 14 2" xfId="9509" xr:uid="{00000000-0005-0000-0000-0000CF280000}"/>
    <cellStyle name="제목 2 15" xfId="9510" xr:uid="{00000000-0005-0000-0000-0000D0280000}"/>
    <cellStyle name="제목 2 2" xfId="9511" xr:uid="{00000000-0005-0000-0000-0000D1280000}"/>
    <cellStyle name="제목 2 2 2" xfId="17664" xr:uid="{00000000-0005-0000-0000-0000D2280000}"/>
    <cellStyle name="제목 2 2 2 2" xfId="18446" xr:uid="{00000000-0005-0000-0000-0000D3280000}"/>
    <cellStyle name="제목 2 2 2 3" xfId="18590" xr:uid="{00000000-0005-0000-0000-0000D4280000}"/>
    <cellStyle name="제목 2 2 3" xfId="18102" xr:uid="{00000000-0005-0000-0000-0000D5280000}"/>
    <cellStyle name="제목 2 2 4" xfId="18103" xr:uid="{00000000-0005-0000-0000-0000D6280000}"/>
    <cellStyle name="제목 2 2 5" xfId="18288" xr:uid="{00000000-0005-0000-0000-0000D7280000}"/>
    <cellStyle name="제목 2 2 6" xfId="17487" xr:uid="{00000000-0005-0000-0000-0000D8280000}"/>
    <cellStyle name="제목 2 3" xfId="9512" xr:uid="{00000000-0005-0000-0000-0000D9280000}"/>
    <cellStyle name="제목 2 3 2" xfId="17665" xr:uid="{00000000-0005-0000-0000-0000DA280000}"/>
    <cellStyle name="제목 2 3 2 2" xfId="18234" xr:uid="{00000000-0005-0000-0000-0000DB280000}"/>
    <cellStyle name="제목 2 3 3" xfId="18328" xr:uid="{00000000-0005-0000-0000-0000DC280000}"/>
    <cellStyle name="제목 2 3 4" xfId="18495" xr:uid="{00000000-0005-0000-0000-0000DD280000}"/>
    <cellStyle name="제목 2 3 5" xfId="17527" xr:uid="{00000000-0005-0000-0000-0000DE280000}"/>
    <cellStyle name="제목 2 4" xfId="9513" xr:uid="{00000000-0005-0000-0000-0000DF280000}"/>
    <cellStyle name="제목 2 4 2" xfId="9514" xr:uid="{00000000-0005-0000-0000-0000E0280000}"/>
    <cellStyle name="제목 2 4 3" xfId="9515" xr:uid="{00000000-0005-0000-0000-0000E1280000}"/>
    <cellStyle name="제목 2 4 4" xfId="18380" xr:uid="{00000000-0005-0000-0000-0000E2280000}"/>
    <cellStyle name="제목 2 4 5" xfId="18548" xr:uid="{00000000-0005-0000-0000-0000E3280000}"/>
    <cellStyle name="제목 2 4 6" xfId="17583" xr:uid="{00000000-0005-0000-0000-0000E4280000}"/>
    <cellStyle name="제목 2 5" xfId="9516" xr:uid="{00000000-0005-0000-0000-0000E5280000}"/>
    <cellStyle name="제목 2 5 2" xfId="9517" xr:uid="{00000000-0005-0000-0000-0000E6280000}"/>
    <cellStyle name="제목 2 5 3" xfId="9518" xr:uid="{00000000-0005-0000-0000-0000E7280000}"/>
    <cellStyle name="제목 2 6" xfId="9519" xr:uid="{00000000-0005-0000-0000-0000E8280000}"/>
    <cellStyle name="제목 2 6 2" xfId="9520" xr:uid="{00000000-0005-0000-0000-0000E9280000}"/>
    <cellStyle name="제목 2 6 3" xfId="9521" xr:uid="{00000000-0005-0000-0000-0000EA280000}"/>
    <cellStyle name="제목 2 7" xfId="9522" xr:uid="{00000000-0005-0000-0000-0000EB280000}"/>
    <cellStyle name="제목 2 7 2" xfId="9523" xr:uid="{00000000-0005-0000-0000-0000EC280000}"/>
    <cellStyle name="제목 2 7 2 2" xfId="9524" xr:uid="{00000000-0005-0000-0000-0000ED280000}"/>
    <cellStyle name="제목 2 7 2 3" xfId="9525" xr:uid="{00000000-0005-0000-0000-0000EE280000}"/>
    <cellStyle name="제목 2 7 3" xfId="9526" xr:uid="{00000000-0005-0000-0000-0000EF280000}"/>
    <cellStyle name="제목 2 7 3 2" xfId="9527" xr:uid="{00000000-0005-0000-0000-0000F0280000}"/>
    <cellStyle name="제목 2 7 3 3" xfId="9528" xr:uid="{00000000-0005-0000-0000-0000F1280000}"/>
    <cellStyle name="제목 2 7_MUREX PL data" xfId="9529" xr:uid="{00000000-0005-0000-0000-0000F2280000}"/>
    <cellStyle name="제목 2 8" xfId="9530" xr:uid="{00000000-0005-0000-0000-0000F3280000}"/>
    <cellStyle name="제목 2 8 2" xfId="9531" xr:uid="{00000000-0005-0000-0000-0000F4280000}"/>
    <cellStyle name="제목 2 8 2 2" xfId="9532" xr:uid="{00000000-0005-0000-0000-0000F5280000}"/>
    <cellStyle name="제목 2 8 2 3" xfId="9533" xr:uid="{00000000-0005-0000-0000-0000F6280000}"/>
    <cellStyle name="제목 2 8 3" xfId="9534" xr:uid="{00000000-0005-0000-0000-0000F7280000}"/>
    <cellStyle name="제목 2 8 3 2" xfId="9535" xr:uid="{00000000-0005-0000-0000-0000F8280000}"/>
    <cellStyle name="제목 2 8 3 3" xfId="9536" xr:uid="{00000000-0005-0000-0000-0000F9280000}"/>
    <cellStyle name="제목 2 8_MUREX PL data" xfId="9537" xr:uid="{00000000-0005-0000-0000-0000FA280000}"/>
    <cellStyle name="제목 2 9" xfId="9538" xr:uid="{00000000-0005-0000-0000-0000FB280000}"/>
    <cellStyle name="제목 2 9 2" xfId="9539" xr:uid="{00000000-0005-0000-0000-0000FC280000}"/>
    <cellStyle name="제목 2 9 2 2" xfId="9540" xr:uid="{00000000-0005-0000-0000-0000FD280000}"/>
    <cellStyle name="제목 2 9 2 3" xfId="9541" xr:uid="{00000000-0005-0000-0000-0000FE280000}"/>
    <cellStyle name="제목 2 9 3" xfId="9542" xr:uid="{00000000-0005-0000-0000-0000FF280000}"/>
    <cellStyle name="제목 2 9 3 2" xfId="9543" xr:uid="{00000000-0005-0000-0000-000000290000}"/>
    <cellStyle name="제목 2 9 3 3" xfId="9544" xr:uid="{00000000-0005-0000-0000-000001290000}"/>
    <cellStyle name="제목 2 9_MUREX PL data" xfId="9545" xr:uid="{00000000-0005-0000-0000-000002290000}"/>
    <cellStyle name="제목 20" xfId="9546" xr:uid="{00000000-0005-0000-0000-000003290000}"/>
    <cellStyle name="제목 21" xfId="9547" xr:uid="{00000000-0005-0000-0000-000004290000}"/>
    <cellStyle name="제목 22" xfId="9548" xr:uid="{00000000-0005-0000-0000-000005290000}"/>
    <cellStyle name="제목 23" xfId="9549" xr:uid="{00000000-0005-0000-0000-000006290000}"/>
    <cellStyle name="제목 24" xfId="9550" xr:uid="{00000000-0005-0000-0000-000007290000}"/>
    <cellStyle name="제목 25" xfId="9551" xr:uid="{00000000-0005-0000-0000-000008290000}"/>
    <cellStyle name="제목 26" xfId="9552" xr:uid="{00000000-0005-0000-0000-000009290000}"/>
    <cellStyle name="제목 27" xfId="9553" xr:uid="{00000000-0005-0000-0000-00000A290000}"/>
    <cellStyle name="제목 3" xfId="9" builtinId="18" hidden="1"/>
    <cellStyle name="제목 3 10" xfId="9554" xr:uid="{00000000-0005-0000-0000-00000C290000}"/>
    <cellStyle name="제목 3 10 2" xfId="9555" xr:uid="{00000000-0005-0000-0000-00000D290000}"/>
    <cellStyle name="제목 3 10 2 2" xfId="9556" xr:uid="{00000000-0005-0000-0000-00000E290000}"/>
    <cellStyle name="제목 3 10 2 3" xfId="9557" xr:uid="{00000000-0005-0000-0000-00000F290000}"/>
    <cellStyle name="제목 3 10 3" xfId="9558" xr:uid="{00000000-0005-0000-0000-000010290000}"/>
    <cellStyle name="제목 3 10 3 2" xfId="9559" xr:uid="{00000000-0005-0000-0000-000011290000}"/>
    <cellStyle name="제목 3 10 3 3" xfId="9560" xr:uid="{00000000-0005-0000-0000-000012290000}"/>
    <cellStyle name="제목 3 10_MUREX PL data" xfId="9561" xr:uid="{00000000-0005-0000-0000-000013290000}"/>
    <cellStyle name="제목 3 11" xfId="9562" xr:uid="{00000000-0005-0000-0000-000014290000}"/>
    <cellStyle name="제목 3 11 2" xfId="9563" xr:uid="{00000000-0005-0000-0000-000015290000}"/>
    <cellStyle name="제목 3 11 2 2" xfId="9564" xr:uid="{00000000-0005-0000-0000-000016290000}"/>
    <cellStyle name="제목 3 11 2 3" xfId="9565" xr:uid="{00000000-0005-0000-0000-000017290000}"/>
    <cellStyle name="제목 3 11 3" xfId="9566" xr:uid="{00000000-0005-0000-0000-000018290000}"/>
    <cellStyle name="제목 3 11 3 2" xfId="9567" xr:uid="{00000000-0005-0000-0000-000019290000}"/>
    <cellStyle name="제목 3 11 3 3" xfId="9568" xr:uid="{00000000-0005-0000-0000-00001A290000}"/>
    <cellStyle name="제목 3 11_MUREX PL data" xfId="9569" xr:uid="{00000000-0005-0000-0000-00001B290000}"/>
    <cellStyle name="제목 3 12" xfId="9570" xr:uid="{00000000-0005-0000-0000-00001C290000}"/>
    <cellStyle name="제목 3 12 2" xfId="9571" xr:uid="{00000000-0005-0000-0000-00001D290000}"/>
    <cellStyle name="제목 3 12 3" xfId="9572" xr:uid="{00000000-0005-0000-0000-00001E290000}"/>
    <cellStyle name="제목 3 13" xfId="9573" xr:uid="{00000000-0005-0000-0000-00001F290000}"/>
    <cellStyle name="제목 3 13 2" xfId="9574" xr:uid="{00000000-0005-0000-0000-000020290000}"/>
    <cellStyle name="제목 3 14" xfId="9575" xr:uid="{00000000-0005-0000-0000-000021290000}"/>
    <cellStyle name="제목 3 14 2" xfId="9576" xr:uid="{00000000-0005-0000-0000-000022290000}"/>
    <cellStyle name="제목 3 15" xfId="9577" xr:uid="{00000000-0005-0000-0000-000023290000}"/>
    <cellStyle name="제목 3 2" xfId="9578" xr:uid="{00000000-0005-0000-0000-000024290000}"/>
    <cellStyle name="제목 3 2 2" xfId="17666" xr:uid="{00000000-0005-0000-0000-000025290000}"/>
    <cellStyle name="제목 3 2 2 2" xfId="18447" xr:uid="{00000000-0005-0000-0000-000026290000}"/>
    <cellStyle name="제목 3 2 2 3" xfId="18591" xr:uid="{00000000-0005-0000-0000-000027290000}"/>
    <cellStyle name="제목 3 2 3" xfId="18104" xr:uid="{00000000-0005-0000-0000-000028290000}"/>
    <cellStyle name="제목 3 2 4" xfId="18105" xr:uid="{00000000-0005-0000-0000-000029290000}"/>
    <cellStyle name="제목 3 2 5" xfId="18289" xr:uid="{00000000-0005-0000-0000-00002A290000}"/>
    <cellStyle name="제목 3 2 6" xfId="17488" xr:uid="{00000000-0005-0000-0000-00002B290000}"/>
    <cellStyle name="제목 3 3" xfId="9579" xr:uid="{00000000-0005-0000-0000-00002C290000}"/>
    <cellStyle name="제목 3 3 2" xfId="17667" xr:uid="{00000000-0005-0000-0000-00002D290000}"/>
    <cellStyle name="제목 3 3 2 2" xfId="18235" xr:uid="{00000000-0005-0000-0000-00002E290000}"/>
    <cellStyle name="제목 3 3 3" xfId="18329" xr:uid="{00000000-0005-0000-0000-00002F290000}"/>
    <cellStyle name="제목 3 3 4" xfId="18496" xr:uid="{00000000-0005-0000-0000-000030290000}"/>
    <cellStyle name="제목 3 3 5" xfId="17528" xr:uid="{00000000-0005-0000-0000-000031290000}"/>
    <cellStyle name="제목 3 4" xfId="9580" xr:uid="{00000000-0005-0000-0000-000032290000}"/>
    <cellStyle name="제목 3 4 2" xfId="9581" xr:uid="{00000000-0005-0000-0000-000033290000}"/>
    <cellStyle name="제목 3 4 3" xfId="9582" xr:uid="{00000000-0005-0000-0000-000034290000}"/>
    <cellStyle name="제목 3 4 4" xfId="18381" xr:uid="{00000000-0005-0000-0000-000035290000}"/>
    <cellStyle name="제목 3 4 5" xfId="18549" xr:uid="{00000000-0005-0000-0000-000036290000}"/>
    <cellStyle name="제목 3 4 6" xfId="17584" xr:uid="{00000000-0005-0000-0000-000037290000}"/>
    <cellStyle name="제목 3 5" xfId="9583" xr:uid="{00000000-0005-0000-0000-000038290000}"/>
    <cellStyle name="제목 3 5 2" xfId="9584" xr:uid="{00000000-0005-0000-0000-000039290000}"/>
    <cellStyle name="제목 3 5 3" xfId="9585" xr:uid="{00000000-0005-0000-0000-00003A290000}"/>
    <cellStyle name="제목 3 6" xfId="9586" xr:uid="{00000000-0005-0000-0000-00003B290000}"/>
    <cellStyle name="제목 3 6 2" xfId="9587" xr:uid="{00000000-0005-0000-0000-00003C290000}"/>
    <cellStyle name="제목 3 6 3" xfId="9588" xr:uid="{00000000-0005-0000-0000-00003D290000}"/>
    <cellStyle name="제목 3 7" xfId="9589" xr:uid="{00000000-0005-0000-0000-00003E290000}"/>
    <cellStyle name="제목 3 7 2" xfId="9590" xr:uid="{00000000-0005-0000-0000-00003F290000}"/>
    <cellStyle name="제목 3 7 2 2" xfId="9591" xr:uid="{00000000-0005-0000-0000-000040290000}"/>
    <cellStyle name="제목 3 7 2 3" xfId="9592" xr:uid="{00000000-0005-0000-0000-000041290000}"/>
    <cellStyle name="제목 3 7 3" xfId="9593" xr:uid="{00000000-0005-0000-0000-000042290000}"/>
    <cellStyle name="제목 3 7 3 2" xfId="9594" xr:uid="{00000000-0005-0000-0000-000043290000}"/>
    <cellStyle name="제목 3 7 3 3" xfId="9595" xr:uid="{00000000-0005-0000-0000-000044290000}"/>
    <cellStyle name="제목 3 7_MUREX PL data" xfId="9596" xr:uid="{00000000-0005-0000-0000-000045290000}"/>
    <cellStyle name="제목 3 8" xfId="9597" xr:uid="{00000000-0005-0000-0000-000046290000}"/>
    <cellStyle name="제목 3 8 2" xfId="9598" xr:uid="{00000000-0005-0000-0000-000047290000}"/>
    <cellStyle name="제목 3 8 2 2" xfId="9599" xr:uid="{00000000-0005-0000-0000-000048290000}"/>
    <cellStyle name="제목 3 8 2 3" xfId="9600" xr:uid="{00000000-0005-0000-0000-000049290000}"/>
    <cellStyle name="제목 3 8 3" xfId="9601" xr:uid="{00000000-0005-0000-0000-00004A290000}"/>
    <cellStyle name="제목 3 8 3 2" xfId="9602" xr:uid="{00000000-0005-0000-0000-00004B290000}"/>
    <cellStyle name="제목 3 8 3 3" xfId="9603" xr:uid="{00000000-0005-0000-0000-00004C290000}"/>
    <cellStyle name="제목 3 8_MUREX PL data" xfId="9604" xr:uid="{00000000-0005-0000-0000-00004D290000}"/>
    <cellStyle name="제목 3 9" xfId="9605" xr:uid="{00000000-0005-0000-0000-00004E290000}"/>
    <cellStyle name="제목 3 9 2" xfId="9606" xr:uid="{00000000-0005-0000-0000-00004F290000}"/>
    <cellStyle name="제목 3 9 2 2" xfId="9607" xr:uid="{00000000-0005-0000-0000-000050290000}"/>
    <cellStyle name="제목 3 9 2 3" xfId="9608" xr:uid="{00000000-0005-0000-0000-000051290000}"/>
    <cellStyle name="제목 3 9 3" xfId="9609" xr:uid="{00000000-0005-0000-0000-000052290000}"/>
    <cellStyle name="제목 3 9 3 2" xfId="9610" xr:uid="{00000000-0005-0000-0000-000053290000}"/>
    <cellStyle name="제목 3 9 3 3" xfId="9611" xr:uid="{00000000-0005-0000-0000-000054290000}"/>
    <cellStyle name="제목 3 9_MUREX PL data" xfId="9612" xr:uid="{00000000-0005-0000-0000-000055290000}"/>
    <cellStyle name="제목 4" xfId="10" builtinId="19" hidden="1"/>
    <cellStyle name="제목 4 10" xfId="9613" xr:uid="{00000000-0005-0000-0000-000057290000}"/>
    <cellStyle name="제목 4 10 2" xfId="9614" xr:uid="{00000000-0005-0000-0000-000058290000}"/>
    <cellStyle name="제목 4 10 2 2" xfId="9615" xr:uid="{00000000-0005-0000-0000-000059290000}"/>
    <cellStyle name="제목 4 10 2 3" xfId="9616" xr:uid="{00000000-0005-0000-0000-00005A290000}"/>
    <cellStyle name="제목 4 10 3" xfId="9617" xr:uid="{00000000-0005-0000-0000-00005B290000}"/>
    <cellStyle name="제목 4 10 3 2" xfId="9618" xr:uid="{00000000-0005-0000-0000-00005C290000}"/>
    <cellStyle name="제목 4 10 3 3" xfId="9619" xr:uid="{00000000-0005-0000-0000-00005D290000}"/>
    <cellStyle name="제목 4 10_MUREX PL data" xfId="9620" xr:uid="{00000000-0005-0000-0000-00005E290000}"/>
    <cellStyle name="제목 4 11" xfId="9621" xr:uid="{00000000-0005-0000-0000-00005F290000}"/>
    <cellStyle name="제목 4 11 2" xfId="9622" xr:uid="{00000000-0005-0000-0000-000060290000}"/>
    <cellStyle name="제목 4 11 2 2" xfId="9623" xr:uid="{00000000-0005-0000-0000-000061290000}"/>
    <cellStyle name="제목 4 11 2 3" xfId="9624" xr:uid="{00000000-0005-0000-0000-000062290000}"/>
    <cellStyle name="제목 4 11 3" xfId="9625" xr:uid="{00000000-0005-0000-0000-000063290000}"/>
    <cellStyle name="제목 4 11 3 2" xfId="9626" xr:uid="{00000000-0005-0000-0000-000064290000}"/>
    <cellStyle name="제목 4 11 3 3" xfId="9627" xr:uid="{00000000-0005-0000-0000-000065290000}"/>
    <cellStyle name="제목 4 11_MUREX PL data" xfId="9628" xr:uid="{00000000-0005-0000-0000-000066290000}"/>
    <cellStyle name="제목 4 12" xfId="9629" xr:uid="{00000000-0005-0000-0000-000067290000}"/>
    <cellStyle name="제목 4 12 2" xfId="9630" xr:uid="{00000000-0005-0000-0000-000068290000}"/>
    <cellStyle name="제목 4 12 3" xfId="9631" xr:uid="{00000000-0005-0000-0000-000069290000}"/>
    <cellStyle name="제목 4 13" xfId="9632" xr:uid="{00000000-0005-0000-0000-00006A290000}"/>
    <cellStyle name="제목 4 13 2" xfId="9633" xr:uid="{00000000-0005-0000-0000-00006B290000}"/>
    <cellStyle name="제목 4 14" xfId="9634" xr:uid="{00000000-0005-0000-0000-00006C290000}"/>
    <cellStyle name="제목 4 14 2" xfId="9635" xr:uid="{00000000-0005-0000-0000-00006D290000}"/>
    <cellStyle name="제목 4 15" xfId="9636" xr:uid="{00000000-0005-0000-0000-00006E290000}"/>
    <cellStyle name="제목 4 2" xfId="9637" xr:uid="{00000000-0005-0000-0000-00006F290000}"/>
    <cellStyle name="제목 4 2 2" xfId="17668" xr:uid="{00000000-0005-0000-0000-000070290000}"/>
    <cellStyle name="제목 4 2 2 2" xfId="18448" xr:uid="{00000000-0005-0000-0000-000071290000}"/>
    <cellStyle name="제목 4 2 2 3" xfId="18592" xr:uid="{00000000-0005-0000-0000-000072290000}"/>
    <cellStyle name="제목 4 2 3" xfId="18106" xr:uid="{00000000-0005-0000-0000-000073290000}"/>
    <cellStyle name="제목 4 2 4" xfId="18107" xr:uid="{00000000-0005-0000-0000-000074290000}"/>
    <cellStyle name="제목 4 2 5" xfId="18290" xr:uid="{00000000-0005-0000-0000-000075290000}"/>
    <cellStyle name="제목 4 2 6" xfId="17489" xr:uid="{00000000-0005-0000-0000-000076290000}"/>
    <cellStyle name="제목 4 3" xfId="9638" xr:uid="{00000000-0005-0000-0000-000077290000}"/>
    <cellStyle name="제목 4 3 2" xfId="17669" xr:uid="{00000000-0005-0000-0000-000078290000}"/>
    <cellStyle name="제목 4 3 2 2" xfId="18236" xr:uid="{00000000-0005-0000-0000-000079290000}"/>
    <cellStyle name="제목 4 3 3" xfId="18330" xr:uid="{00000000-0005-0000-0000-00007A290000}"/>
    <cellStyle name="제목 4 3 4" xfId="18497" xr:uid="{00000000-0005-0000-0000-00007B290000}"/>
    <cellStyle name="제목 4 3 5" xfId="17529" xr:uid="{00000000-0005-0000-0000-00007C290000}"/>
    <cellStyle name="제목 4 4" xfId="9639" xr:uid="{00000000-0005-0000-0000-00007D290000}"/>
    <cellStyle name="제목 4 4 2" xfId="9640" xr:uid="{00000000-0005-0000-0000-00007E290000}"/>
    <cellStyle name="제목 4 4 3" xfId="9641" xr:uid="{00000000-0005-0000-0000-00007F290000}"/>
    <cellStyle name="제목 4 4 4" xfId="18382" xr:uid="{00000000-0005-0000-0000-000080290000}"/>
    <cellStyle name="제목 4 4 5" xfId="18550" xr:uid="{00000000-0005-0000-0000-000081290000}"/>
    <cellStyle name="제목 4 4 6" xfId="17585" xr:uid="{00000000-0005-0000-0000-000082290000}"/>
    <cellStyle name="제목 4 5" xfId="9642" xr:uid="{00000000-0005-0000-0000-000083290000}"/>
    <cellStyle name="제목 4 5 2" xfId="9643" xr:uid="{00000000-0005-0000-0000-000084290000}"/>
    <cellStyle name="제목 4 5 3" xfId="9644" xr:uid="{00000000-0005-0000-0000-000085290000}"/>
    <cellStyle name="제목 4 6" xfId="9645" xr:uid="{00000000-0005-0000-0000-000086290000}"/>
    <cellStyle name="제목 4 6 2" xfId="9646" xr:uid="{00000000-0005-0000-0000-000087290000}"/>
    <cellStyle name="제목 4 6 3" xfId="9647" xr:uid="{00000000-0005-0000-0000-000088290000}"/>
    <cellStyle name="제목 4 7" xfId="9648" xr:uid="{00000000-0005-0000-0000-000089290000}"/>
    <cellStyle name="제목 4 7 2" xfId="9649" xr:uid="{00000000-0005-0000-0000-00008A290000}"/>
    <cellStyle name="제목 4 7 2 2" xfId="9650" xr:uid="{00000000-0005-0000-0000-00008B290000}"/>
    <cellStyle name="제목 4 7 2 3" xfId="9651" xr:uid="{00000000-0005-0000-0000-00008C290000}"/>
    <cellStyle name="제목 4 7 3" xfId="9652" xr:uid="{00000000-0005-0000-0000-00008D290000}"/>
    <cellStyle name="제목 4 7 3 2" xfId="9653" xr:uid="{00000000-0005-0000-0000-00008E290000}"/>
    <cellStyle name="제목 4 7 3 3" xfId="9654" xr:uid="{00000000-0005-0000-0000-00008F290000}"/>
    <cellStyle name="제목 4 7_MUREX PL data" xfId="9655" xr:uid="{00000000-0005-0000-0000-000090290000}"/>
    <cellStyle name="제목 4 8" xfId="9656" xr:uid="{00000000-0005-0000-0000-000091290000}"/>
    <cellStyle name="제목 4 8 2" xfId="9657" xr:uid="{00000000-0005-0000-0000-000092290000}"/>
    <cellStyle name="제목 4 8 2 2" xfId="9658" xr:uid="{00000000-0005-0000-0000-000093290000}"/>
    <cellStyle name="제목 4 8 2 3" xfId="9659" xr:uid="{00000000-0005-0000-0000-000094290000}"/>
    <cellStyle name="제목 4 8 3" xfId="9660" xr:uid="{00000000-0005-0000-0000-000095290000}"/>
    <cellStyle name="제목 4 8 3 2" xfId="9661" xr:uid="{00000000-0005-0000-0000-000096290000}"/>
    <cellStyle name="제목 4 8 3 3" xfId="9662" xr:uid="{00000000-0005-0000-0000-000097290000}"/>
    <cellStyle name="제목 4 8_MUREX PL data" xfId="9663" xr:uid="{00000000-0005-0000-0000-000098290000}"/>
    <cellStyle name="제목 4 9" xfId="9664" xr:uid="{00000000-0005-0000-0000-000099290000}"/>
    <cellStyle name="제목 4 9 2" xfId="9665" xr:uid="{00000000-0005-0000-0000-00009A290000}"/>
    <cellStyle name="제목 4 9 2 2" xfId="9666" xr:uid="{00000000-0005-0000-0000-00009B290000}"/>
    <cellStyle name="제목 4 9 2 3" xfId="9667" xr:uid="{00000000-0005-0000-0000-00009C290000}"/>
    <cellStyle name="제목 4 9 3" xfId="9668" xr:uid="{00000000-0005-0000-0000-00009D290000}"/>
    <cellStyle name="제목 4 9 3 2" xfId="9669" xr:uid="{00000000-0005-0000-0000-00009E290000}"/>
    <cellStyle name="제목 4 9 3 3" xfId="9670" xr:uid="{00000000-0005-0000-0000-00009F290000}"/>
    <cellStyle name="제목 4 9_MUREX PL data" xfId="9671" xr:uid="{00000000-0005-0000-0000-0000A0290000}"/>
    <cellStyle name="제목 5" xfId="9672" xr:uid="{00000000-0005-0000-0000-0000A1290000}"/>
    <cellStyle name="제목 6" xfId="9673" xr:uid="{00000000-0005-0000-0000-0000A2290000}"/>
    <cellStyle name="제목 7" xfId="9674" xr:uid="{00000000-0005-0000-0000-0000A3290000}"/>
    <cellStyle name="제목 7 2" xfId="9675" xr:uid="{00000000-0005-0000-0000-0000A4290000}"/>
    <cellStyle name="제목 7 3" xfId="9676" xr:uid="{00000000-0005-0000-0000-0000A5290000}"/>
    <cellStyle name="제목 7 4" xfId="18378" xr:uid="{00000000-0005-0000-0000-0000A6290000}"/>
    <cellStyle name="제목 7 5" xfId="18546" xr:uid="{00000000-0005-0000-0000-0000A7290000}"/>
    <cellStyle name="제목 7 6" xfId="17581" xr:uid="{00000000-0005-0000-0000-0000A8290000}"/>
    <cellStyle name="제목 8" xfId="9677" xr:uid="{00000000-0005-0000-0000-0000A9290000}"/>
    <cellStyle name="제목 8 2" xfId="9678" xr:uid="{00000000-0005-0000-0000-0000AA290000}"/>
    <cellStyle name="제목 8 3" xfId="9679" xr:uid="{00000000-0005-0000-0000-0000AB290000}"/>
    <cellStyle name="제목 9" xfId="9680" xr:uid="{00000000-0005-0000-0000-0000AC290000}"/>
    <cellStyle name="제목 9 2" xfId="9681" xr:uid="{00000000-0005-0000-0000-0000AD290000}"/>
    <cellStyle name="제목 9 3" xfId="9682" xr:uid="{00000000-0005-0000-0000-0000AE290000}"/>
    <cellStyle name="좋은양식" xfId="9683" xr:uid="{00000000-0005-0000-0000-0000AF290000}"/>
    <cellStyle name="좋음" xfId="11" builtinId="26" hidden="1"/>
    <cellStyle name="좋음 10" xfId="9684" xr:uid="{00000000-0005-0000-0000-0000B1290000}"/>
    <cellStyle name="좋음 10 2" xfId="9685" xr:uid="{00000000-0005-0000-0000-0000B2290000}"/>
    <cellStyle name="좋음 10 2 2" xfId="9686" xr:uid="{00000000-0005-0000-0000-0000B3290000}"/>
    <cellStyle name="좋음 10 2 3" xfId="9687" xr:uid="{00000000-0005-0000-0000-0000B4290000}"/>
    <cellStyle name="좋음 10 3" xfId="9688" xr:uid="{00000000-0005-0000-0000-0000B5290000}"/>
    <cellStyle name="좋음 10 3 2" xfId="9689" xr:uid="{00000000-0005-0000-0000-0000B6290000}"/>
    <cellStyle name="좋음 10 3 3" xfId="9690" xr:uid="{00000000-0005-0000-0000-0000B7290000}"/>
    <cellStyle name="좋음 10_MUREX PL data" xfId="9691" xr:uid="{00000000-0005-0000-0000-0000B8290000}"/>
    <cellStyle name="좋음 11" xfId="9692" xr:uid="{00000000-0005-0000-0000-0000B9290000}"/>
    <cellStyle name="좋음 11 2" xfId="9693" xr:uid="{00000000-0005-0000-0000-0000BA290000}"/>
    <cellStyle name="좋음 11 2 2" xfId="9694" xr:uid="{00000000-0005-0000-0000-0000BB290000}"/>
    <cellStyle name="좋음 11 2 3" xfId="9695" xr:uid="{00000000-0005-0000-0000-0000BC290000}"/>
    <cellStyle name="좋음 11 3" xfId="9696" xr:uid="{00000000-0005-0000-0000-0000BD290000}"/>
    <cellStyle name="좋음 11 3 2" xfId="9697" xr:uid="{00000000-0005-0000-0000-0000BE290000}"/>
    <cellStyle name="좋음 11 3 3" xfId="9698" xr:uid="{00000000-0005-0000-0000-0000BF290000}"/>
    <cellStyle name="좋음 11_MUREX PL data" xfId="9699" xr:uid="{00000000-0005-0000-0000-0000C0290000}"/>
    <cellStyle name="좋음 12" xfId="9700" xr:uid="{00000000-0005-0000-0000-0000C1290000}"/>
    <cellStyle name="좋음 12 2" xfId="9701" xr:uid="{00000000-0005-0000-0000-0000C2290000}"/>
    <cellStyle name="좋음 12 3" xfId="9702" xr:uid="{00000000-0005-0000-0000-0000C3290000}"/>
    <cellStyle name="좋음 13" xfId="9703" xr:uid="{00000000-0005-0000-0000-0000C4290000}"/>
    <cellStyle name="좋음 13 2" xfId="9704" xr:uid="{00000000-0005-0000-0000-0000C5290000}"/>
    <cellStyle name="좋음 14" xfId="9705" xr:uid="{00000000-0005-0000-0000-0000C6290000}"/>
    <cellStyle name="좋음 14 2" xfId="9706" xr:uid="{00000000-0005-0000-0000-0000C7290000}"/>
    <cellStyle name="좋음 15" xfId="9707" xr:uid="{00000000-0005-0000-0000-0000C8290000}"/>
    <cellStyle name="좋음 2" xfId="9708" xr:uid="{00000000-0005-0000-0000-0000C9290000}"/>
    <cellStyle name="좋음 2 2" xfId="17670" xr:uid="{00000000-0005-0000-0000-0000CA290000}"/>
    <cellStyle name="좋음 2 2 2" xfId="18449" xr:uid="{00000000-0005-0000-0000-0000CB290000}"/>
    <cellStyle name="좋음 2 2 3" xfId="18593" xr:uid="{00000000-0005-0000-0000-0000CC290000}"/>
    <cellStyle name="좋음 2 3" xfId="18108" xr:uid="{00000000-0005-0000-0000-0000CD290000}"/>
    <cellStyle name="좋음 2 4" xfId="18109" xr:uid="{00000000-0005-0000-0000-0000CE290000}"/>
    <cellStyle name="좋음 2 5" xfId="18291" xr:uid="{00000000-0005-0000-0000-0000CF290000}"/>
    <cellStyle name="좋음 2 6" xfId="17490" xr:uid="{00000000-0005-0000-0000-0000D0290000}"/>
    <cellStyle name="좋음 3" xfId="9709" xr:uid="{00000000-0005-0000-0000-0000D1290000}"/>
    <cellStyle name="좋음 3 2" xfId="17671" xr:uid="{00000000-0005-0000-0000-0000D2290000}"/>
    <cellStyle name="좋음 3 2 2" xfId="18237" xr:uid="{00000000-0005-0000-0000-0000D3290000}"/>
    <cellStyle name="좋음 3 3" xfId="18331" xr:uid="{00000000-0005-0000-0000-0000D4290000}"/>
    <cellStyle name="좋음 3 4" xfId="18498" xr:uid="{00000000-0005-0000-0000-0000D5290000}"/>
    <cellStyle name="좋음 3 5" xfId="17530" xr:uid="{00000000-0005-0000-0000-0000D6290000}"/>
    <cellStyle name="좋음 4" xfId="9710" xr:uid="{00000000-0005-0000-0000-0000D7290000}"/>
    <cellStyle name="좋음 4 2" xfId="9711" xr:uid="{00000000-0005-0000-0000-0000D8290000}"/>
    <cellStyle name="좋음 4 3" xfId="9712" xr:uid="{00000000-0005-0000-0000-0000D9290000}"/>
    <cellStyle name="좋음 4 4" xfId="18383" xr:uid="{00000000-0005-0000-0000-0000DA290000}"/>
    <cellStyle name="좋음 4 5" xfId="18551" xr:uid="{00000000-0005-0000-0000-0000DB290000}"/>
    <cellStyle name="좋음 4 6" xfId="17586" xr:uid="{00000000-0005-0000-0000-0000DC290000}"/>
    <cellStyle name="좋음 5" xfId="9713" xr:uid="{00000000-0005-0000-0000-0000DD290000}"/>
    <cellStyle name="좋음 5 2" xfId="9714" xr:uid="{00000000-0005-0000-0000-0000DE290000}"/>
    <cellStyle name="좋음 5 3" xfId="9715" xr:uid="{00000000-0005-0000-0000-0000DF290000}"/>
    <cellStyle name="좋음 6" xfId="9716" xr:uid="{00000000-0005-0000-0000-0000E0290000}"/>
    <cellStyle name="좋음 6 2" xfId="9717" xr:uid="{00000000-0005-0000-0000-0000E1290000}"/>
    <cellStyle name="좋음 6 3" xfId="9718" xr:uid="{00000000-0005-0000-0000-0000E2290000}"/>
    <cellStyle name="좋음 7" xfId="9719" xr:uid="{00000000-0005-0000-0000-0000E3290000}"/>
    <cellStyle name="좋음 7 2" xfId="9720" xr:uid="{00000000-0005-0000-0000-0000E4290000}"/>
    <cellStyle name="좋음 7 2 2" xfId="9721" xr:uid="{00000000-0005-0000-0000-0000E5290000}"/>
    <cellStyle name="좋음 7 2 3" xfId="9722" xr:uid="{00000000-0005-0000-0000-0000E6290000}"/>
    <cellStyle name="좋음 7 3" xfId="9723" xr:uid="{00000000-0005-0000-0000-0000E7290000}"/>
    <cellStyle name="좋음 7 3 2" xfId="9724" xr:uid="{00000000-0005-0000-0000-0000E8290000}"/>
    <cellStyle name="좋음 7 3 3" xfId="9725" xr:uid="{00000000-0005-0000-0000-0000E9290000}"/>
    <cellStyle name="좋음 7_MUREX PL data" xfId="9726" xr:uid="{00000000-0005-0000-0000-0000EA290000}"/>
    <cellStyle name="좋음 8" xfId="9727" xr:uid="{00000000-0005-0000-0000-0000EB290000}"/>
    <cellStyle name="좋음 8 2" xfId="9728" xr:uid="{00000000-0005-0000-0000-0000EC290000}"/>
    <cellStyle name="좋음 8 2 2" xfId="9729" xr:uid="{00000000-0005-0000-0000-0000ED290000}"/>
    <cellStyle name="좋음 8 2 3" xfId="9730" xr:uid="{00000000-0005-0000-0000-0000EE290000}"/>
    <cellStyle name="좋음 8 3" xfId="9731" xr:uid="{00000000-0005-0000-0000-0000EF290000}"/>
    <cellStyle name="좋음 8 3 2" xfId="9732" xr:uid="{00000000-0005-0000-0000-0000F0290000}"/>
    <cellStyle name="좋음 8 3 3" xfId="9733" xr:uid="{00000000-0005-0000-0000-0000F1290000}"/>
    <cellStyle name="좋음 8_MUREX PL data" xfId="9734" xr:uid="{00000000-0005-0000-0000-0000F2290000}"/>
    <cellStyle name="좋음 9" xfId="9735" xr:uid="{00000000-0005-0000-0000-0000F3290000}"/>
    <cellStyle name="좋음 9 2" xfId="9736" xr:uid="{00000000-0005-0000-0000-0000F4290000}"/>
    <cellStyle name="좋음 9 2 2" xfId="9737" xr:uid="{00000000-0005-0000-0000-0000F5290000}"/>
    <cellStyle name="좋음 9 2 3" xfId="9738" xr:uid="{00000000-0005-0000-0000-0000F6290000}"/>
    <cellStyle name="좋음 9 3" xfId="9739" xr:uid="{00000000-0005-0000-0000-0000F7290000}"/>
    <cellStyle name="좋음 9 3 2" xfId="9740" xr:uid="{00000000-0005-0000-0000-0000F8290000}"/>
    <cellStyle name="좋음 9 3 3" xfId="9741" xr:uid="{00000000-0005-0000-0000-0000F9290000}"/>
    <cellStyle name="좋음 9_MUREX PL data" xfId="9742" xr:uid="{00000000-0005-0000-0000-0000FA290000}"/>
    <cellStyle name="지정되지 않음" xfId="9743" xr:uid="{00000000-0005-0000-0000-0000FB290000}"/>
    <cellStyle name="출력" xfId="15" builtinId="21" hidden="1"/>
    <cellStyle name="출력 10" xfId="9744" xr:uid="{00000000-0005-0000-0000-0000FD290000}"/>
    <cellStyle name="출력 10 2" xfId="9745" xr:uid="{00000000-0005-0000-0000-0000FE290000}"/>
    <cellStyle name="출력 10 2 2" xfId="9746" xr:uid="{00000000-0005-0000-0000-0000FF290000}"/>
    <cellStyle name="출력 10 2 3" xfId="9747" xr:uid="{00000000-0005-0000-0000-0000002A0000}"/>
    <cellStyle name="출력 10 3" xfId="9748" xr:uid="{00000000-0005-0000-0000-0000012A0000}"/>
    <cellStyle name="출력 10 3 2" xfId="9749" xr:uid="{00000000-0005-0000-0000-0000022A0000}"/>
    <cellStyle name="출력 10 3 3" xfId="9750" xr:uid="{00000000-0005-0000-0000-0000032A0000}"/>
    <cellStyle name="출력 10_MUREX PL data" xfId="9751" xr:uid="{00000000-0005-0000-0000-0000042A0000}"/>
    <cellStyle name="출력 11" xfId="9752" xr:uid="{00000000-0005-0000-0000-0000052A0000}"/>
    <cellStyle name="출력 11 2" xfId="9753" xr:uid="{00000000-0005-0000-0000-0000062A0000}"/>
    <cellStyle name="출력 11 2 2" xfId="9754" xr:uid="{00000000-0005-0000-0000-0000072A0000}"/>
    <cellStyle name="출력 11 2 3" xfId="9755" xr:uid="{00000000-0005-0000-0000-0000082A0000}"/>
    <cellStyle name="출력 11 3" xfId="9756" xr:uid="{00000000-0005-0000-0000-0000092A0000}"/>
    <cellStyle name="출력 11 3 2" xfId="9757" xr:uid="{00000000-0005-0000-0000-00000A2A0000}"/>
    <cellStyle name="출력 11 3 3" xfId="9758" xr:uid="{00000000-0005-0000-0000-00000B2A0000}"/>
    <cellStyle name="출력 11_MUREX PL data" xfId="9759" xr:uid="{00000000-0005-0000-0000-00000C2A0000}"/>
    <cellStyle name="출력 12" xfId="9760" xr:uid="{00000000-0005-0000-0000-00000D2A0000}"/>
    <cellStyle name="출력 12 2" xfId="9761" xr:uid="{00000000-0005-0000-0000-00000E2A0000}"/>
    <cellStyle name="출력 12 3" xfId="9762" xr:uid="{00000000-0005-0000-0000-00000F2A0000}"/>
    <cellStyle name="출력 13" xfId="9763" xr:uid="{00000000-0005-0000-0000-0000102A0000}"/>
    <cellStyle name="출력 13 2" xfId="9764" xr:uid="{00000000-0005-0000-0000-0000112A0000}"/>
    <cellStyle name="출력 14" xfId="9765" xr:uid="{00000000-0005-0000-0000-0000122A0000}"/>
    <cellStyle name="출력 14 2" xfId="9766" xr:uid="{00000000-0005-0000-0000-0000132A0000}"/>
    <cellStyle name="출력 15" xfId="9767" xr:uid="{00000000-0005-0000-0000-0000142A0000}"/>
    <cellStyle name="출력 2" xfId="9768" xr:uid="{00000000-0005-0000-0000-0000152A0000}"/>
    <cellStyle name="출력 2 2" xfId="17672" xr:uid="{00000000-0005-0000-0000-0000162A0000}"/>
    <cellStyle name="출력 2 2 2" xfId="18450" xr:uid="{00000000-0005-0000-0000-0000172A0000}"/>
    <cellStyle name="출력 2 2 3" xfId="18594" xr:uid="{00000000-0005-0000-0000-0000182A0000}"/>
    <cellStyle name="출력 2 3" xfId="18110" xr:uid="{00000000-0005-0000-0000-0000192A0000}"/>
    <cellStyle name="출력 2 4" xfId="18111" xr:uid="{00000000-0005-0000-0000-00001A2A0000}"/>
    <cellStyle name="출력 2 5" xfId="18292" xr:uid="{00000000-0005-0000-0000-00001B2A0000}"/>
    <cellStyle name="출력 2 6" xfId="17491" xr:uid="{00000000-0005-0000-0000-00001C2A0000}"/>
    <cellStyle name="출력 3" xfId="9769" xr:uid="{00000000-0005-0000-0000-00001D2A0000}"/>
    <cellStyle name="출력 3 2" xfId="17673" xr:uid="{00000000-0005-0000-0000-00001E2A0000}"/>
    <cellStyle name="출력 3 2 2" xfId="18238" xr:uid="{00000000-0005-0000-0000-00001F2A0000}"/>
    <cellStyle name="출력 3 3" xfId="18332" xr:uid="{00000000-0005-0000-0000-0000202A0000}"/>
    <cellStyle name="출력 3 4" xfId="18499" xr:uid="{00000000-0005-0000-0000-0000212A0000}"/>
    <cellStyle name="출력 3 5" xfId="17531" xr:uid="{00000000-0005-0000-0000-0000222A0000}"/>
    <cellStyle name="출력 4" xfId="9770" xr:uid="{00000000-0005-0000-0000-0000232A0000}"/>
    <cellStyle name="출력 4 2" xfId="9771" xr:uid="{00000000-0005-0000-0000-0000242A0000}"/>
    <cellStyle name="출력 4 3" xfId="9772" xr:uid="{00000000-0005-0000-0000-0000252A0000}"/>
    <cellStyle name="출력 4 4" xfId="18384" xr:uid="{00000000-0005-0000-0000-0000262A0000}"/>
    <cellStyle name="출력 4 5" xfId="18552" xr:uid="{00000000-0005-0000-0000-0000272A0000}"/>
    <cellStyle name="출력 4 6" xfId="17587" xr:uid="{00000000-0005-0000-0000-0000282A0000}"/>
    <cellStyle name="출력 5" xfId="9773" xr:uid="{00000000-0005-0000-0000-0000292A0000}"/>
    <cellStyle name="출력 5 2" xfId="9774" xr:uid="{00000000-0005-0000-0000-00002A2A0000}"/>
    <cellStyle name="출력 5 3" xfId="9775" xr:uid="{00000000-0005-0000-0000-00002B2A0000}"/>
    <cellStyle name="출력 6" xfId="9776" xr:uid="{00000000-0005-0000-0000-00002C2A0000}"/>
    <cellStyle name="출력 6 2" xfId="9777" xr:uid="{00000000-0005-0000-0000-00002D2A0000}"/>
    <cellStyle name="출력 6 3" xfId="9778" xr:uid="{00000000-0005-0000-0000-00002E2A0000}"/>
    <cellStyle name="출력 7" xfId="9779" xr:uid="{00000000-0005-0000-0000-00002F2A0000}"/>
    <cellStyle name="출력 7 2" xfId="9780" xr:uid="{00000000-0005-0000-0000-0000302A0000}"/>
    <cellStyle name="출력 7 2 2" xfId="9781" xr:uid="{00000000-0005-0000-0000-0000312A0000}"/>
    <cellStyle name="출력 7 2 3" xfId="9782" xr:uid="{00000000-0005-0000-0000-0000322A0000}"/>
    <cellStyle name="출력 7 3" xfId="9783" xr:uid="{00000000-0005-0000-0000-0000332A0000}"/>
    <cellStyle name="출력 7 3 2" xfId="9784" xr:uid="{00000000-0005-0000-0000-0000342A0000}"/>
    <cellStyle name="출력 7 3 3" xfId="9785" xr:uid="{00000000-0005-0000-0000-0000352A0000}"/>
    <cellStyle name="출력 7_MUREX PL data" xfId="9786" xr:uid="{00000000-0005-0000-0000-0000362A0000}"/>
    <cellStyle name="출력 8" xfId="9787" xr:uid="{00000000-0005-0000-0000-0000372A0000}"/>
    <cellStyle name="출력 8 2" xfId="9788" xr:uid="{00000000-0005-0000-0000-0000382A0000}"/>
    <cellStyle name="출력 8 2 2" xfId="9789" xr:uid="{00000000-0005-0000-0000-0000392A0000}"/>
    <cellStyle name="출력 8 2 3" xfId="9790" xr:uid="{00000000-0005-0000-0000-00003A2A0000}"/>
    <cellStyle name="출력 8 3" xfId="9791" xr:uid="{00000000-0005-0000-0000-00003B2A0000}"/>
    <cellStyle name="출력 8 3 2" xfId="9792" xr:uid="{00000000-0005-0000-0000-00003C2A0000}"/>
    <cellStyle name="출력 8 3 3" xfId="9793" xr:uid="{00000000-0005-0000-0000-00003D2A0000}"/>
    <cellStyle name="출력 8_MUREX PL data" xfId="9794" xr:uid="{00000000-0005-0000-0000-00003E2A0000}"/>
    <cellStyle name="출력 9" xfId="9795" xr:uid="{00000000-0005-0000-0000-00003F2A0000}"/>
    <cellStyle name="출력 9 2" xfId="9796" xr:uid="{00000000-0005-0000-0000-0000402A0000}"/>
    <cellStyle name="출력 9 2 2" xfId="9797" xr:uid="{00000000-0005-0000-0000-0000412A0000}"/>
    <cellStyle name="출력 9 2 3" xfId="9798" xr:uid="{00000000-0005-0000-0000-0000422A0000}"/>
    <cellStyle name="출력 9 3" xfId="9799" xr:uid="{00000000-0005-0000-0000-0000432A0000}"/>
    <cellStyle name="출력 9 3 2" xfId="9800" xr:uid="{00000000-0005-0000-0000-0000442A0000}"/>
    <cellStyle name="출력 9 3 3" xfId="9801" xr:uid="{00000000-0005-0000-0000-0000452A0000}"/>
    <cellStyle name="출력 9_MUREX PL data" xfId="9802" xr:uid="{00000000-0005-0000-0000-0000462A0000}"/>
    <cellStyle name="콤냡?&lt;_x000f_$??: `1_1" xfId="9803" xr:uid="{00000000-0005-0000-0000-0000472A0000}"/>
    <cellStyle name="콤마 [0]_  종  합  " xfId="9804" xr:uid="{00000000-0005-0000-0000-0000482A0000}"/>
    <cellStyle name="콤마_  종  합  " xfId="9805" xr:uid="{00000000-0005-0000-0000-0000492A0000}"/>
    <cellStyle name="통화" xfId="4" builtinId="4" hidden="1"/>
    <cellStyle name="통화 [0]" xfId="5" builtinId="7" hidden="1"/>
    <cellStyle name="퍼센트" xfId="9806" xr:uid="{00000000-0005-0000-0000-00004C2A0000}"/>
    <cellStyle name="표준" xfId="0" builtinId="0"/>
    <cellStyle name="표준 10" xfId="9807" xr:uid="{00000000-0005-0000-0000-00004E2A0000}"/>
    <cellStyle name="표준 10 2" xfId="9808" xr:uid="{00000000-0005-0000-0000-00004F2A0000}"/>
    <cellStyle name="표준 100" xfId="9809" xr:uid="{00000000-0005-0000-0000-0000502A0000}"/>
    <cellStyle name="표준 100 2" xfId="9810" xr:uid="{00000000-0005-0000-0000-0000512A0000}"/>
    <cellStyle name="표준 100 3" xfId="9811" xr:uid="{00000000-0005-0000-0000-0000522A0000}"/>
    <cellStyle name="표준 101" xfId="9812" xr:uid="{00000000-0005-0000-0000-0000532A0000}"/>
    <cellStyle name="표준 101 2" xfId="9813" xr:uid="{00000000-0005-0000-0000-0000542A0000}"/>
    <cellStyle name="표준 101 3" xfId="9814" xr:uid="{00000000-0005-0000-0000-0000552A0000}"/>
    <cellStyle name="표준 102" xfId="9815" xr:uid="{00000000-0005-0000-0000-0000562A0000}"/>
    <cellStyle name="표준 102 2" xfId="9816" xr:uid="{00000000-0005-0000-0000-0000572A0000}"/>
    <cellStyle name="표준 102 3" xfId="9817" xr:uid="{00000000-0005-0000-0000-0000582A0000}"/>
    <cellStyle name="표준 103" xfId="9818" xr:uid="{00000000-0005-0000-0000-0000592A0000}"/>
    <cellStyle name="표준 103 2" xfId="9819" xr:uid="{00000000-0005-0000-0000-00005A2A0000}"/>
    <cellStyle name="표준 103 3" xfId="9820" xr:uid="{00000000-0005-0000-0000-00005B2A0000}"/>
    <cellStyle name="표준 104" xfId="9821" xr:uid="{00000000-0005-0000-0000-00005C2A0000}"/>
    <cellStyle name="표준 104 2" xfId="9822" xr:uid="{00000000-0005-0000-0000-00005D2A0000}"/>
    <cellStyle name="표준 104 3" xfId="9823" xr:uid="{00000000-0005-0000-0000-00005E2A0000}"/>
    <cellStyle name="표준 105" xfId="9824" xr:uid="{00000000-0005-0000-0000-00005F2A0000}"/>
    <cellStyle name="표준 105 2" xfId="9825" xr:uid="{00000000-0005-0000-0000-0000602A0000}"/>
    <cellStyle name="표준 105 3" xfId="9826" xr:uid="{00000000-0005-0000-0000-0000612A0000}"/>
    <cellStyle name="표준 106" xfId="9827" xr:uid="{00000000-0005-0000-0000-0000622A0000}"/>
    <cellStyle name="표준 106 2" xfId="9828" xr:uid="{00000000-0005-0000-0000-0000632A0000}"/>
    <cellStyle name="표준 106 3" xfId="9829" xr:uid="{00000000-0005-0000-0000-0000642A0000}"/>
    <cellStyle name="표준 107" xfId="9830" xr:uid="{00000000-0005-0000-0000-0000652A0000}"/>
    <cellStyle name="표준 107 2" xfId="9831" xr:uid="{00000000-0005-0000-0000-0000662A0000}"/>
    <cellStyle name="표준 107 3" xfId="9832" xr:uid="{00000000-0005-0000-0000-0000672A0000}"/>
    <cellStyle name="표준 108" xfId="9833" xr:uid="{00000000-0005-0000-0000-0000682A0000}"/>
    <cellStyle name="표준 108 2" xfId="9834" xr:uid="{00000000-0005-0000-0000-0000692A0000}"/>
    <cellStyle name="표준 108 3" xfId="9835" xr:uid="{00000000-0005-0000-0000-00006A2A0000}"/>
    <cellStyle name="표준 109" xfId="9836" xr:uid="{00000000-0005-0000-0000-00006B2A0000}"/>
    <cellStyle name="표준 109 2" xfId="9837" xr:uid="{00000000-0005-0000-0000-00006C2A0000}"/>
    <cellStyle name="표준 109 3" xfId="9838" xr:uid="{00000000-0005-0000-0000-00006D2A0000}"/>
    <cellStyle name="표준 11" xfId="9839" xr:uid="{00000000-0005-0000-0000-00006E2A0000}"/>
    <cellStyle name="표준 11 2" xfId="9840" xr:uid="{00000000-0005-0000-0000-00006F2A0000}"/>
    <cellStyle name="표준 110" xfId="9841" xr:uid="{00000000-0005-0000-0000-0000702A0000}"/>
    <cellStyle name="표준 110 2" xfId="9842" xr:uid="{00000000-0005-0000-0000-0000712A0000}"/>
    <cellStyle name="표준 110 3" xfId="9843" xr:uid="{00000000-0005-0000-0000-0000722A0000}"/>
    <cellStyle name="표준 111" xfId="9844" xr:uid="{00000000-0005-0000-0000-0000732A0000}"/>
    <cellStyle name="표준 111 2" xfId="9845" xr:uid="{00000000-0005-0000-0000-0000742A0000}"/>
    <cellStyle name="표준 111 3" xfId="9846" xr:uid="{00000000-0005-0000-0000-0000752A0000}"/>
    <cellStyle name="표준 112" xfId="9847" xr:uid="{00000000-0005-0000-0000-0000762A0000}"/>
    <cellStyle name="표준 112 2" xfId="9848" xr:uid="{00000000-0005-0000-0000-0000772A0000}"/>
    <cellStyle name="표준 112 3" xfId="9849" xr:uid="{00000000-0005-0000-0000-0000782A0000}"/>
    <cellStyle name="표준 113" xfId="9850" xr:uid="{00000000-0005-0000-0000-0000792A0000}"/>
    <cellStyle name="표준 113 2" xfId="9851" xr:uid="{00000000-0005-0000-0000-00007A2A0000}"/>
    <cellStyle name="표준 113 3" xfId="9852" xr:uid="{00000000-0005-0000-0000-00007B2A0000}"/>
    <cellStyle name="표준 114" xfId="9853" xr:uid="{00000000-0005-0000-0000-00007C2A0000}"/>
    <cellStyle name="표준 114 2" xfId="9854" xr:uid="{00000000-0005-0000-0000-00007D2A0000}"/>
    <cellStyle name="표준 114 3" xfId="9855" xr:uid="{00000000-0005-0000-0000-00007E2A0000}"/>
    <cellStyle name="표준 115" xfId="9856" xr:uid="{00000000-0005-0000-0000-00007F2A0000}"/>
    <cellStyle name="표준 115 2" xfId="9857" xr:uid="{00000000-0005-0000-0000-0000802A0000}"/>
    <cellStyle name="표준 115 3" xfId="9858" xr:uid="{00000000-0005-0000-0000-0000812A0000}"/>
    <cellStyle name="표준 116" xfId="9859" xr:uid="{00000000-0005-0000-0000-0000822A0000}"/>
    <cellStyle name="표준 116 2" xfId="9860" xr:uid="{00000000-0005-0000-0000-0000832A0000}"/>
    <cellStyle name="표준 116 3" xfId="9861" xr:uid="{00000000-0005-0000-0000-0000842A0000}"/>
    <cellStyle name="표준 117" xfId="9862" xr:uid="{00000000-0005-0000-0000-0000852A0000}"/>
    <cellStyle name="표준 117 2" xfId="9863" xr:uid="{00000000-0005-0000-0000-0000862A0000}"/>
    <cellStyle name="표준 117 3" xfId="9864" xr:uid="{00000000-0005-0000-0000-0000872A0000}"/>
    <cellStyle name="표준 118" xfId="9865" xr:uid="{00000000-0005-0000-0000-0000882A0000}"/>
    <cellStyle name="표준 118 2" xfId="9866" xr:uid="{00000000-0005-0000-0000-0000892A0000}"/>
    <cellStyle name="표준 118 3" xfId="9867" xr:uid="{00000000-0005-0000-0000-00008A2A0000}"/>
    <cellStyle name="표준 119" xfId="9868" xr:uid="{00000000-0005-0000-0000-00008B2A0000}"/>
    <cellStyle name="표준 119 2" xfId="9869" xr:uid="{00000000-0005-0000-0000-00008C2A0000}"/>
    <cellStyle name="표준 119 3" xfId="9870" xr:uid="{00000000-0005-0000-0000-00008D2A0000}"/>
    <cellStyle name="표준 12" xfId="9871" xr:uid="{00000000-0005-0000-0000-00008E2A0000}"/>
    <cellStyle name="표준 12 2" xfId="9872" xr:uid="{00000000-0005-0000-0000-00008F2A0000}"/>
    <cellStyle name="표준 120" xfId="9873" xr:uid="{00000000-0005-0000-0000-0000902A0000}"/>
    <cellStyle name="표준 120 2" xfId="9874" xr:uid="{00000000-0005-0000-0000-0000912A0000}"/>
    <cellStyle name="표준 120 3" xfId="9875" xr:uid="{00000000-0005-0000-0000-0000922A0000}"/>
    <cellStyle name="표준 121" xfId="9876" xr:uid="{00000000-0005-0000-0000-0000932A0000}"/>
    <cellStyle name="표준 121 2" xfId="9877" xr:uid="{00000000-0005-0000-0000-0000942A0000}"/>
    <cellStyle name="표준 121 3" xfId="9878" xr:uid="{00000000-0005-0000-0000-0000952A0000}"/>
    <cellStyle name="표준 122" xfId="9879" xr:uid="{00000000-0005-0000-0000-0000962A0000}"/>
    <cellStyle name="표준 122 2" xfId="9880" xr:uid="{00000000-0005-0000-0000-0000972A0000}"/>
    <cellStyle name="표준 122 3" xfId="9881" xr:uid="{00000000-0005-0000-0000-0000982A0000}"/>
    <cellStyle name="표준 123" xfId="9882" xr:uid="{00000000-0005-0000-0000-0000992A0000}"/>
    <cellStyle name="표준 123 2" xfId="9883" xr:uid="{00000000-0005-0000-0000-00009A2A0000}"/>
    <cellStyle name="표준 123 3" xfId="9884" xr:uid="{00000000-0005-0000-0000-00009B2A0000}"/>
    <cellStyle name="표준 124" xfId="9885" xr:uid="{00000000-0005-0000-0000-00009C2A0000}"/>
    <cellStyle name="표준 124 2" xfId="9886" xr:uid="{00000000-0005-0000-0000-00009D2A0000}"/>
    <cellStyle name="표준 124 3" xfId="9887" xr:uid="{00000000-0005-0000-0000-00009E2A0000}"/>
    <cellStyle name="표준 125" xfId="9888" xr:uid="{00000000-0005-0000-0000-00009F2A0000}"/>
    <cellStyle name="표준 125 2" xfId="9889" xr:uid="{00000000-0005-0000-0000-0000A02A0000}"/>
    <cellStyle name="표준 125 3" xfId="9890" xr:uid="{00000000-0005-0000-0000-0000A12A0000}"/>
    <cellStyle name="표준 126" xfId="9891" xr:uid="{00000000-0005-0000-0000-0000A22A0000}"/>
    <cellStyle name="표준 126 2" xfId="9892" xr:uid="{00000000-0005-0000-0000-0000A32A0000}"/>
    <cellStyle name="표준 126 3" xfId="9893" xr:uid="{00000000-0005-0000-0000-0000A42A0000}"/>
    <cellStyle name="표준 127" xfId="9894" xr:uid="{00000000-0005-0000-0000-0000A52A0000}"/>
    <cellStyle name="표준 127 2" xfId="9895" xr:uid="{00000000-0005-0000-0000-0000A62A0000}"/>
    <cellStyle name="표준 127 3" xfId="9896" xr:uid="{00000000-0005-0000-0000-0000A72A0000}"/>
    <cellStyle name="표준 128" xfId="9897" xr:uid="{00000000-0005-0000-0000-0000A82A0000}"/>
    <cellStyle name="표준 128 2" xfId="9898" xr:uid="{00000000-0005-0000-0000-0000A92A0000}"/>
    <cellStyle name="표준 128 3" xfId="9899" xr:uid="{00000000-0005-0000-0000-0000AA2A0000}"/>
    <cellStyle name="표준 129" xfId="9900" xr:uid="{00000000-0005-0000-0000-0000AB2A0000}"/>
    <cellStyle name="표준 129 2" xfId="9901" xr:uid="{00000000-0005-0000-0000-0000AC2A0000}"/>
    <cellStyle name="표준 129 3" xfId="9902" xr:uid="{00000000-0005-0000-0000-0000AD2A0000}"/>
    <cellStyle name="표준 13" xfId="9903" xr:uid="{00000000-0005-0000-0000-0000AE2A0000}"/>
    <cellStyle name="표준 13 2" xfId="9904" xr:uid="{00000000-0005-0000-0000-0000AF2A0000}"/>
    <cellStyle name="표준 130" xfId="9905" xr:uid="{00000000-0005-0000-0000-0000B02A0000}"/>
    <cellStyle name="표준 130 2" xfId="9906" xr:uid="{00000000-0005-0000-0000-0000B12A0000}"/>
    <cellStyle name="표준 130 3" xfId="9907" xr:uid="{00000000-0005-0000-0000-0000B22A0000}"/>
    <cellStyle name="표준 131" xfId="9908" xr:uid="{00000000-0005-0000-0000-0000B32A0000}"/>
    <cellStyle name="표준 131 2" xfId="9909" xr:uid="{00000000-0005-0000-0000-0000B42A0000}"/>
    <cellStyle name="표준 131 3" xfId="9910" xr:uid="{00000000-0005-0000-0000-0000B52A0000}"/>
    <cellStyle name="표준 132" xfId="9911" xr:uid="{00000000-0005-0000-0000-0000B62A0000}"/>
    <cellStyle name="표준 132 2" xfId="9912" xr:uid="{00000000-0005-0000-0000-0000B72A0000}"/>
    <cellStyle name="표준 132 3" xfId="9913" xr:uid="{00000000-0005-0000-0000-0000B82A0000}"/>
    <cellStyle name="표준 133" xfId="9914" xr:uid="{00000000-0005-0000-0000-0000B92A0000}"/>
    <cellStyle name="표준 133 2" xfId="9915" xr:uid="{00000000-0005-0000-0000-0000BA2A0000}"/>
    <cellStyle name="표준 133 3" xfId="9916" xr:uid="{00000000-0005-0000-0000-0000BB2A0000}"/>
    <cellStyle name="표준 134" xfId="9917" xr:uid="{00000000-0005-0000-0000-0000BC2A0000}"/>
    <cellStyle name="표준 134 2" xfId="9918" xr:uid="{00000000-0005-0000-0000-0000BD2A0000}"/>
    <cellStyle name="표준 134 3" xfId="9919" xr:uid="{00000000-0005-0000-0000-0000BE2A0000}"/>
    <cellStyle name="표준 135" xfId="9920" xr:uid="{00000000-0005-0000-0000-0000BF2A0000}"/>
    <cellStyle name="표준 135 2" xfId="9921" xr:uid="{00000000-0005-0000-0000-0000C02A0000}"/>
    <cellStyle name="표준 135 3" xfId="9922" xr:uid="{00000000-0005-0000-0000-0000C12A0000}"/>
    <cellStyle name="표준 136" xfId="9923" xr:uid="{00000000-0005-0000-0000-0000C22A0000}"/>
    <cellStyle name="표준 136 2" xfId="9924" xr:uid="{00000000-0005-0000-0000-0000C32A0000}"/>
    <cellStyle name="표준 136 3" xfId="9925" xr:uid="{00000000-0005-0000-0000-0000C42A0000}"/>
    <cellStyle name="표준 137" xfId="9926" xr:uid="{00000000-0005-0000-0000-0000C52A0000}"/>
    <cellStyle name="표준 137 2" xfId="9927" xr:uid="{00000000-0005-0000-0000-0000C62A0000}"/>
    <cellStyle name="표준 137 3" xfId="9928" xr:uid="{00000000-0005-0000-0000-0000C72A0000}"/>
    <cellStyle name="표준 138" xfId="9929" xr:uid="{00000000-0005-0000-0000-0000C82A0000}"/>
    <cellStyle name="표준 138 2" xfId="9930" xr:uid="{00000000-0005-0000-0000-0000C92A0000}"/>
    <cellStyle name="표준 138 3" xfId="9931" xr:uid="{00000000-0005-0000-0000-0000CA2A0000}"/>
    <cellStyle name="표준 139" xfId="9932" xr:uid="{00000000-0005-0000-0000-0000CB2A0000}"/>
    <cellStyle name="표준 139 2" xfId="9933" xr:uid="{00000000-0005-0000-0000-0000CC2A0000}"/>
    <cellStyle name="표준 139 3" xfId="9934" xr:uid="{00000000-0005-0000-0000-0000CD2A0000}"/>
    <cellStyle name="표준 14" xfId="9935" xr:uid="{00000000-0005-0000-0000-0000CE2A0000}"/>
    <cellStyle name="표준 14 2" xfId="9936" xr:uid="{00000000-0005-0000-0000-0000CF2A0000}"/>
    <cellStyle name="표준 140" xfId="9937" xr:uid="{00000000-0005-0000-0000-0000D02A0000}"/>
    <cellStyle name="표준 140 2" xfId="9938" xr:uid="{00000000-0005-0000-0000-0000D12A0000}"/>
    <cellStyle name="표준 140 3" xfId="9939" xr:uid="{00000000-0005-0000-0000-0000D22A0000}"/>
    <cellStyle name="표준 141" xfId="9940" xr:uid="{00000000-0005-0000-0000-0000D32A0000}"/>
    <cellStyle name="표준 141 2" xfId="9941" xr:uid="{00000000-0005-0000-0000-0000D42A0000}"/>
    <cellStyle name="표준 141 3" xfId="9942" xr:uid="{00000000-0005-0000-0000-0000D52A0000}"/>
    <cellStyle name="표준 142" xfId="9943" xr:uid="{00000000-0005-0000-0000-0000D62A0000}"/>
    <cellStyle name="표준 142 2" xfId="9944" xr:uid="{00000000-0005-0000-0000-0000D72A0000}"/>
    <cellStyle name="표준 142 3" xfId="9945" xr:uid="{00000000-0005-0000-0000-0000D82A0000}"/>
    <cellStyle name="표준 143" xfId="9946" xr:uid="{00000000-0005-0000-0000-0000D92A0000}"/>
    <cellStyle name="표준 143 2" xfId="9947" xr:uid="{00000000-0005-0000-0000-0000DA2A0000}"/>
    <cellStyle name="표준 143 3" xfId="9948" xr:uid="{00000000-0005-0000-0000-0000DB2A0000}"/>
    <cellStyle name="표준 144" xfId="9949" xr:uid="{00000000-0005-0000-0000-0000DC2A0000}"/>
    <cellStyle name="표준 144 2" xfId="9950" xr:uid="{00000000-0005-0000-0000-0000DD2A0000}"/>
    <cellStyle name="표준 144 3" xfId="9951" xr:uid="{00000000-0005-0000-0000-0000DE2A0000}"/>
    <cellStyle name="표준 145" xfId="9952" xr:uid="{00000000-0005-0000-0000-0000DF2A0000}"/>
    <cellStyle name="표준 145 2" xfId="9953" xr:uid="{00000000-0005-0000-0000-0000E02A0000}"/>
    <cellStyle name="표준 145 3" xfId="9954" xr:uid="{00000000-0005-0000-0000-0000E12A0000}"/>
    <cellStyle name="표준 146" xfId="9955" xr:uid="{00000000-0005-0000-0000-0000E22A0000}"/>
    <cellStyle name="표준 146 2" xfId="9956" xr:uid="{00000000-0005-0000-0000-0000E32A0000}"/>
    <cellStyle name="표준 146 3" xfId="9957" xr:uid="{00000000-0005-0000-0000-0000E42A0000}"/>
    <cellStyle name="표준 147" xfId="9958" xr:uid="{00000000-0005-0000-0000-0000E52A0000}"/>
    <cellStyle name="표준 147 2" xfId="9959" xr:uid="{00000000-0005-0000-0000-0000E62A0000}"/>
    <cellStyle name="표준 147 3" xfId="9960" xr:uid="{00000000-0005-0000-0000-0000E72A0000}"/>
    <cellStyle name="표준 148" xfId="9961" xr:uid="{00000000-0005-0000-0000-0000E82A0000}"/>
    <cellStyle name="표준 148 2" xfId="9962" xr:uid="{00000000-0005-0000-0000-0000E92A0000}"/>
    <cellStyle name="표준 148 3" xfId="9963" xr:uid="{00000000-0005-0000-0000-0000EA2A0000}"/>
    <cellStyle name="표준 149" xfId="9964" xr:uid="{00000000-0005-0000-0000-0000EB2A0000}"/>
    <cellStyle name="표준 149 2" xfId="9965" xr:uid="{00000000-0005-0000-0000-0000EC2A0000}"/>
    <cellStyle name="표준 149 3" xfId="9966" xr:uid="{00000000-0005-0000-0000-0000ED2A0000}"/>
    <cellStyle name="표준 15" xfId="9967" xr:uid="{00000000-0005-0000-0000-0000EE2A0000}"/>
    <cellStyle name="표준 15 2" xfId="9968" xr:uid="{00000000-0005-0000-0000-0000EF2A0000}"/>
    <cellStyle name="표준 150" xfId="9969" xr:uid="{00000000-0005-0000-0000-0000F02A0000}"/>
    <cellStyle name="표준 150 2" xfId="9970" xr:uid="{00000000-0005-0000-0000-0000F12A0000}"/>
    <cellStyle name="표준 150 3" xfId="9971" xr:uid="{00000000-0005-0000-0000-0000F22A0000}"/>
    <cellStyle name="표준 151" xfId="9972" xr:uid="{00000000-0005-0000-0000-0000F32A0000}"/>
    <cellStyle name="표준 151 2" xfId="9973" xr:uid="{00000000-0005-0000-0000-0000F42A0000}"/>
    <cellStyle name="표준 151 3" xfId="9974" xr:uid="{00000000-0005-0000-0000-0000F52A0000}"/>
    <cellStyle name="표준 152" xfId="9975" xr:uid="{00000000-0005-0000-0000-0000F62A0000}"/>
    <cellStyle name="표준 152 2" xfId="9976" xr:uid="{00000000-0005-0000-0000-0000F72A0000}"/>
    <cellStyle name="표준 152 3" xfId="9977" xr:uid="{00000000-0005-0000-0000-0000F82A0000}"/>
    <cellStyle name="표준 153" xfId="9978" xr:uid="{00000000-0005-0000-0000-0000F92A0000}"/>
    <cellStyle name="표준 153 2" xfId="9979" xr:uid="{00000000-0005-0000-0000-0000FA2A0000}"/>
    <cellStyle name="표준 153 3" xfId="9980" xr:uid="{00000000-0005-0000-0000-0000FB2A0000}"/>
    <cellStyle name="표준 154" xfId="9981" xr:uid="{00000000-0005-0000-0000-0000FC2A0000}"/>
    <cellStyle name="표준 154 2" xfId="9982" xr:uid="{00000000-0005-0000-0000-0000FD2A0000}"/>
    <cellStyle name="표준 154 3" xfId="9983" xr:uid="{00000000-0005-0000-0000-0000FE2A0000}"/>
    <cellStyle name="표준 155" xfId="9984" xr:uid="{00000000-0005-0000-0000-0000FF2A0000}"/>
    <cellStyle name="표준 155 2" xfId="9985" xr:uid="{00000000-0005-0000-0000-0000002B0000}"/>
    <cellStyle name="표준 155 3" xfId="9986" xr:uid="{00000000-0005-0000-0000-0000012B0000}"/>
    <cellStyle name="표준 156" xfId="9987" xr:uid="{00000000-0005-0000-0000-0000022B0000}"/>
    <cellStyle name="표준 156 2" xfId="9988" xr:uid="{00000000-0005-0000-0000-0000032B0000}"/>
    <cellStyle name="표준 156 3" xfId="9989" xr:uid="{00000000-0005-0000-0000-0000042B0000}"/>
    <cellStyle name="표준 157" xfId="9990" xr:uid="{00000000-0005-0000-0000-0000052B0000}"/>
    <cellStyle name="표준 157 2" xfId="9991" xr:uid="{00000000-0005-0000-0000-0000062B0000}"/>
    <cellStyle name="표준 157 3" xfId="9992" xr:uid="{00000000-0005-0000-0000-0000072B0000}"/>
    <cellStyle name="표준 158" xfId="9993" xr:uid="{00000000-0005-0000-0000-0000082B0000}"/>
    <cellStyle name="표준 158 2" xfId="9994" xr:uid="{00000000-0005-0000-0000-0000092B0000}"/>
    <cellStyle name="표준 158 3" xfId="9995" xr:uid="{00000000-0005-0000-0000-00000A2B0000}"/>
    <cellStyle name="표준 159" xfId="9996" xr:uid="{00000000-0005-0000-0000-00000B2B0000}"/>
    <cellStyle name="표준 159 2" xfId="9997" xr:uid="{00000000-0005-0000-0000-00000C2B0000}"/>
    <cellStyle name="표준 159 3" xfId="9998" xr:uid="{00000000-0005-0000-0000-00000D2B0000}"/>
    <cellStyle name="표준 16" xfId="9999" xr:uid="{00000000-0005-0000-0000-00000E2B0000}"/>
    <cellStyle name="표준 16 2" xfId="10000" xr:uid="{00000000-0005-0000-0000-00000F2B0000}"/>
    <cellStyle name="표준 160" xfId="10001" xr:uid="{00000000-0005-0000-0000-0000102B0000}"/>
    <cellStyle name="표준 160 2" xfId="10002" xr:uid="{00000000-0005-0000-0000-0000112B0000}"/>
    <cellStyle name="표준 160 3" xfId="10003" xr:uid="{00000000-0005-0000-0000-0000122B0000}"/>
    <cellStyle name="표준 161" xfId="10004" xr:uid="{00000000-0005-0000-0000-0000132B0000}"/>
    <cellStyle name="표준 161 2" xfId="10005" xr:uid="{00000000-0005-0000-0000-0000142B0000}"/>
    <cellStyle name="표준 161 3" xfId="10006" xr:uid="{00000000-0005-0000-0000-0000152B0000}"/>
    <cellStyle name="표준 162" xfId="10007" xr:uid="{00000000-0005-0000-0000-0000162B0000}"/>
    <cellStyle name="표준 162 2" xfId="10008" xr:uid="{00000000-0005-0000-0000-0000172B0000}"/>
    <cellStyle name="표준 162 3" xfId="10009" xr:uid="{00000000-0005-0000-0000-0000182B0000}"/>
    <cellStyle name="표준 163" xfId="10010" xr:uid="{00000000-0005-0000-0000-0000192B0000}"/>
    <cellStyle name="표준 163 2" xfId="10011" xr:uid="{00000000-0005-0000-0000-00001A2B0000}"/>
    <cellStyle name="표준 163 3" xfId="10012" xr:uid="{00000000-0005-0000-0000-00001B2B0000}"/>
    <cellStyle name="표준 164" xfId="10013" xr:uid="{00000000-0005-0000-0000-00001C2B0000}"/>
    <cellStyle name="표준 164 2" xfId="10014" xr:uid="{00000000-0005-0000-0000-00001D2B0000}"/>
    <cellStyle name="표준 164 3" xfId="10015" xr:uid="{00000000-0005-0000-0000-00001E2B0000}"/>
    <cellStyle name="표준 165" xfId="10016" xr:uid="{00000000-0005-0000-0000-00001F2B0000}"/>
    <cellStyle name="표준 165 2" xfId="10017" xr:uid="{00000000-0005-0000-0000-0000202B0000}"/>
    <cellStyle name="표준 165 3" xfId="10018" xr:uid="{00000000-0005-0000-0000-0000212B0000}"/>
    <cellStyle name="표준 166" xfId="10019" xr:uid="{00000000-0005-0000-0000-0000222B0000}"/>
    <cellStyle name="표준 166 2" xfId="10020" xr:uid="{00000000-0005-0000-0000-0000232B0000}"/>
    <cellStyle name="표준 166 3" xfId="10021" xr:uid="{00000000-0005-0000-0000-0000242B0000}"/>
    <cellStyle name="표준 167" xfId="10022" xr:uid="{00000000-0005-0000-0000-0000252B0000}"/>
    <cellStyle name="표준 167 2" xfId="10023" xr:uid="{00000000-0005-0000-0000-0000262B0000}"/>
    <cellStyle name="표준 167 3" xfId="10024" xr:uid="{00000000-0005-0000-0000-0000272B0000}"/>
    <cellStyle name="표준 168" xfId="10025" xr:uid="{00000000-0005-0000-0000-0000282B0000}"/>
    <cellStyle name="표준 168 2" xfId="10026" xr:uid="{00000000-0005-0000-0000-0000292B0000}"/>
    <cellStyle name="표준 168 3" xfId="10027" xr:uid="{00000000-0005-0000-0000-00002A2B0000}"/>
    <cellStyle name="표준 169" xfId="10028" xr:uid="{00000000-0005-0000-0000-00002B2B0000}"/>
    <cellStyle name="표준 169 2" xfId="10029" xr:uid="{00000000-0005-0000-0000-00002C2B0000}"/>
    <cellStyle name="표준 169 3" xfId="10030" xr:uid="{00000000-0005-0000-0000-00002D2B0000}"/>
    <cellStyle name="표준 17" xfId="10031" xr:uid="{00000000-0005-0000-0000-00002E2B0000}"/>
    <cellStyle name="표준 17 2" xfId="10032" xr:uid="{00000000-0005-0000-0000-00002F2B0000}"/>
    <cellStyle name="표준 170" xfId="10033" xr:uid="{00000000-0005-0000-0000-0000302B0000}"/>
    <cellStyle name="표준 170 2" xfId="10034" xr:uid="{00000000-0005-0000-0000-0000312B0000}"/>
    <cellStyle name="표준 170 3" xfId="10035" xr:uid="{00000000-0005-0000-0000-0000322B0000}"/>
    <cellStyle name="표준 171" xfId="10036" xr:uid="{00000000-0005-0000-0000-0000332B0000}"/>
    <cellStyle name="표준 171 2" xfId="10037" xr:uid="{00000000-0005-0000-0000-0000342B0000}"/>
    <cellStyle name="표준 171 3" xfId="10038" xr:uid="{00000000-0005-0000-0000-0000352B0000}"/>
    <cellStyle name="표준 172" xfId="10039" xr:uid="{00000000-0005-0000-0000-0000362B0000}"/>
    <cellStyle name="표준 172 2" xfId="10040" xr:uid="{00000000-0005-0000-0000-0000372B0000}"/>
    <cellStyle name="표준 172 3" xfId="10041" xr:uid="{00000000-0005-0000-0000-0000382B0000}"/>
    <cellStyle name="표준 173" xfId="10042" xr:uid="{00000000-0005-0000-0000-0000392B0000}"/>
    <cellStyle name="표준 173 2" xfId="10043" xr:uid="{00000000-0005-0000-0000-00003A2B0000}"/>
    <cellStyle name="표준 173 3" xfId="10044" xr:uid="{00000000-0005-0000-0000-00003B2B0000}"/>
    <cellStyle name="표준 174" xfId="10045" xr:uid="{00000000-0005-0000-0000-00003C2B0000}"/>
    <cellStyle name="표준 174 2" xfId="10046" xr:uid="{00000000-0005-0000-0000-00003D2B0000}"/>
    <cellStyle name="표준 174 3" xfId="10047" xr:uid="{00000000-0005-0000-0000-00003E2B0000}"/>
    <cellStyle name="표준 175" xfId="10048" xr:uid="{00000000-0005-0000-0000-00003F2B0000}"/>
    <cellStyle name="표준 175 2" xfId="10049" xr:uid="{00000000-0005-0000-0000-0000402B0000}"/>
    <cellStyle name="표준 175 3" xfId="10050" xr:uid="{00000000-0005-0000-0000-0000412B0000}"/>
    <cellStyle name="표준 176" xfId="10051" xr:uid="{00000000-0005-0000-0000-0000422B0000}"/>
    <cellStyle name="표준 176 2" xfId="10052" xr:uid="{00000000-0005-0000-0000-0000432B0000}"/>
    <cellStyle name="표준 176 3" xfId="10053" xr:uid="{00000000-0005-0000-0000-0000442B0000}"/>
    <cellStyle name="표준 177" xfId="10054" xr:uid="{00000000-0005-0000-0000-0000452B0000}"/>
    <cellStyle name="표준 177 2" xfId="10055" xr:uid="{00000000-0005-0000-0000-0000462B0000}"/>
    <cellStyle name="표준 177 3" xfId="10056" xr:uid="{00000000-0005-0000-0000-0000472B0000}"/>
    <cellStyle name="표준 178" xfId="10057" xr:uid="{00000000-0005-0000-0000-0000482B0000}"/>
    <cellStyle name="표준 178 2" xfId="10058" xr:uid="{00000000-0005-0000-0000-0000492B0000}"/>
    <cellStyle name="표준 178 3" xfId="10059" xr:uid="{00000000-0005-0000-0000-00004A2B0000}"/>
    <cellStyle name="표준 179" xfId="10060" xr:uid="{00000000-0005-0000-0000-00004B2B0000}"/>
    <cellStyle name="표준 179 2" xfId="10061" xr:uid="{00000000-0005-0000-0000-00004C2B0000}"/>
    <cellStyle name="표준 179 3" xfId="10062" xr:uid="{00000000-0005-0000-0000-00004D2B0000}"/>
    <cellStyle name="표준 18" xfId="10063" xr:uid="{00000000-0005-0000-0000-00004E2B0000}"/>
    <cellStyle name="표준 18 2" xfId="10064" xr:uid="{00000000-0005-0000-0000-00004F2B0000}"/>
    <cellStyle name="표준 180" xfId="10065" xr:uid="{00000000-0005-0000-0000-0000502B0000}"/>
    <cellStyle name="표준 180 2" xfId="10066" xr:uid="{00000000-0005-0000-0000-0000512B0000}"/>
    <cellStyle name="표준 180 3" xfId="10067" xr:uid="{00000000-0005-0000-0000-0000522B0000}"/>
    <cellStyle name="표준 181" xfId="10068" xr:uid="{00000000-0005-0000-0000-0000532B0000}"/>
    <cellStyle name="표준 181 2" xfId="10069" xr:uid="{00000000-0005-0000-0000-0000542B0000}"/>
    <cellStyle name="표준 181 3" xfId="10070" xr:uid="{00000000-0005-0000-0000-0000552B0000}"/>
    <cellStyle name="표준 182" xfId="10071" xr:uid="{00000000-0005-0000-0000-0000562B0000}"/>
    <cellStyle name="표준 182 2" xfId="10072" xr:uid="{00000000-0005-0000-0000-0000572B0000}"/>
    <cellStyle name="표준 182 3" xfId="10073" xr:uid="{00000000-0005-0000-0000-0000582B0000}"/>
    <cellStyle name="표준 183" xfId="10074" xr:uid="{00000000-0005-0000-0000-0000592B0000}"/>
    <cellStyle name="표준 183 2" xfId="10075" xr:uid="{00000000-0005-0000-0000-00005A2B0000}"/>
    <cellStyle name="표준 183 3" xfId="10076" xr:uid="{00000000-0005-0000-0000-00005B2B0000}"/>
    <cellStyle name="표준 184" xfId="10077" xr:uid="{00000000-0005-0000-0000-00005C2B0000}"/>
    <cellStyle name="표준 184 2" xfId="10078" xr:uid="{00000000-0005-0000-0000-00005D2B0000}"/>
    <cellStyle name="표준 184 3" xfId="10079" xr:uid="{00000000-0005-0000-0000-00005E2B0000}"/>
    <cellStyle name="표준 185" xfId="10080" xr:uid="{00000000-0005-0000-0000-00005F2B0000}"/>
    <cellStyle name="표준 185 2" xfId="10081" xr:uid="{00000000-0005-0000-0000-0000602B0000}"/>
    <cellStyle name="표준 185 3" xfId="10082" xr:uid="{00000000-0005-0000-0000-0000612B0000}"/>
    <cellStyle name="표준 186" xfId="10083" xr:uid="{00000000-0005-0000-0000-0000622B0000}"/>
    <cellStyle name="표준 186 2" xfId="10084" xr:uid="{00000000-0005-0000-0000-0000632B0000}"/>
    <cellStyle name="표준 186 3" xfId="10085" xr:uid="{00000000-0005-0000-0000-0000642B0000}"/>
    <cellStyle name="표준 187" xfId="10086" xr:uid="{00000000-0005-0000-0000-0000652B0000}"/>
    <cellStyle name="표준 187 2" xfId="10087" xr:uid="{00000000-0005-0000-0000-0000662B0000}"/>
    <cellStyle name="표준 187 3" xfId="10088" xr:uid="{00000000-0005-0000-0000-0000672B0000}"/>
    <cellStyle name="표준 188" xfId="10089" xr:uid="{00000000-0005-0000-0000-0000682B0000}"/>
    <cellStyle name="표준 188 2" xfId="10090" xr:uid="{00000000-0005-0000-0000-0000692B0000}"/>
    <cellStyle name="표준 188 3" xfId="10091" xr:uid="{00000000-0005-0000-0000-00006A2B0000}"/>
    <cellStyle name="표준 189" xfId="10092" xr:uid="{00000000-0005-0000-0000-00006B2B0000}"/>
    <cellStyle name="표준 189 2" xfId="10093" xr:uid="{00000000-0005-0000-0000-00006C2B0000}"/>
    <cellStyle name="표준 189 3" xfId="10094" xr:uid="{00000000-0005-0000-0000-00006D2B0000}"/>
    <cellStyle name="표준 19" xfId="10095" xr:uid="{00000000-0005-0000-0000-00006E2B0000}"/>
    <cellStyle name="표준 19 2" xfId="10096" xr:uid="{00000000-0005-0000-0000-00006F2B0000}"/>
    <cellStyle name="표준 190" xfId="10097" xr:uid="{00000000-0005-0000-0000-0000702B0000}"/>
    <cellStyle name="표준 190 2" xfId="10098" xr:uid="{00000000-0005-0000-0000-0000712B0000}"/>
    <cellStyle name="표준 190 3" xfId="10099" xr:uid="{00000000-0005-0000-0000-0000722B0000}"/>
    <cellStyle name="표준 191" xfId="10100" xr:uid="{00000000-0005-0000-0000-0000732B0000}"/>
    <cellStyle name="표준 191 2" xfId="10101" xr:uid="{00000000-0005-0000-0000-0000742B0000}"/>
    <cellStyle name="표준 191 3" xfId="10102" xr:uid="{00000000-0005-0000-0000-0000752B0000}"/>
    <cellStyle name="표준 192" xfId="10103" xr:uid="{00000000-0005-0000-0000-0000762B0000}"/>
    <cellStyle name="표준 192 2" xfId="10104" xr:uid="{00000000-0005-0000-0000-0000772B0000}"/>
    <cellStyle name="표준 192 3" xfId="10105" xr:uid="{00000000-0005-0000-0000-0000782B0000}"/>
    <cellStyle name="표준 193" xfId="10106" xr:uid="{00000000-0005-0000-0000-0000792B0000}"/>
    <cellStyle name="표준 193 2" xfId="10107" xr:uid="{00000000-0005-0000-0000-00007A2B0000}"/>
    <cellStyle name="표준 193 3" xfId="10108" xr:uid="{00000000-0005-0000-0000-00007B2B0000}"/>
    <cellStyle name="표준 194" xfId="10109" xr:uid="{00000000-0005-0000-0000-00007C2B0000}"/>
    <cellStyle name="표준 194 2" xfId="10110" xr:uid="{00000000-0005-0000-0000-00007D2B0000}"/>
    <cellStyle name="표준 194 3" xfId="10111" xr:uid="{00000000-0005-0000-0000-00007E2B0000}"/>
    <cellStyle name="표준 195" xfId="10112" xr:uid="{00000000-0005-0000-0000-00007F2B0000}"/>
    <cellStyle name="표준 195 2" xfId="10113" xr:uid="{00000000-0005-0000-0000-0000802B0000}"/>
    <cellStyle name="표준 195 3" xfId="10114" xr:uid="{00000000-0005-0000-0000-0000812B0000}"/>
    <cellStyle name="표준 196" xfId="10115" xr:uid="{00000000-0005-0000-0000-0000822B0000}"/>
    <cellStyle name="표준 197" xfId="10116" xr:uid="{00000000-0005-0000-0000-0000832B0000}"/>
    <cellStyle name="표준 197 2" xfId="10117" xr:uid="{00000000-0005-0000-0000-0000842B0000}"/>
    <cellStyle name="표준 197 3" xfId="10118" xr:uid="{00000000-0005-0000-0000-0000852B0000}"/>
    <cellStyle name="표준 198" xfId="10119" xr:uid="{00000000-0005-0000-0000-0000862B0000}"/>
    <cellStyle name="표준 198 2" xfId="10120" xr:uid="{00000000-0005-0000-0000-0000872B0000}"/>
    <cellStyle name="표준 198 3" xfId="10121" xr:uid="{00000000-0005-0000-0000-0000882B0000}"/>
    <cellStyle name="표준 199" xfId="10122" xr:uid="{00000000-0005-0000-0000-0000892B0000}"/>
    <cellStyle name="표준 199 2" xfId="10123" xr:uid="{00000000-0005-0000-0000-00008A2B0000}"/>
    <cellStyle name="표준 199 3" xfId="10124" xr:uid="{00000000-0005-0000-0000-00008B2B0000}"/>
    <cellStyle name="표준 2" xfId="47" xr:uid="{00000000-0005-0000-0000-00008C2B0000}"/>
    <cellStyle name="표준 2 10" xfId="18458" xr:uid="{00000000-0005-0000-0000-00008D2B0000}"/>
    <cellStyle name="표준 2 11" xfId="18658" xr:uid="{00000000-0005-0000-0000-00008E2B0000}"/>
    <cellStyle name="표준 2 2" xfId="10125" xr:uid="{00000000-0005-0000-0000-00008F2B0000}"/>
    <cellStyle name="표준 2 2 2" xfId="10126" xr:uid="{00000000-0005-0000-0000-0000902B0000}"/>
    <cellStyle name="표준 2 2 2 2" xfId="10127" xr:uid="{00000000-0005-0000-0000-0000912B0000}"/>
    <cellStyle name="표준 2 2 3" xfId="10128" xr:uid="{00000000-0005-0000-0000-0000922B0000}"/>
    <cellStyle name="표준 2 2 3 2" xfId="10129" xr:uid="{00000000-0005-0000-0000-0000932B0000}"/>
    <cellStyle name="표준 2 2 4" xfId="10130" xr:uid="{00000000-0005-0000-0000-0000942B0000}"/>
    <cellStyle name="표준 2 2 4 2" xfId="10131" xr:uid="{00000000-0005-0000-0000-0000952B0000}"/>
    <cellStyle name="표준 2 2 4 3" xfId="10132" xr:uid="{00000000-0005-0000-0000-0000962B0000}"/>
    <cellStyle name="표준 2 2 4 4" xfId="10133" xr:uid="{00000000-0005-0000-0000-0000972B0000}"/>
    <cellStyle name="표준 2 2 4 5" xfId="18239" xr:uid="{00000000-0005-0000-0000-0000982B0000}"/>
    <cellStyle name="표준 2 2 5" xfId="10134" xr:uid="{00000000-0005-0000-0000-0000992B0000}"/>
    <cellStyle name="표준 2 2 5 2" xfId="18333" xr:uid="{00000000-0005-0000-0000-00009A2B0000}"/>
    <cellStyle name="표준 2 2 6" xfId="18500" xr:uid="{00000000-0005-0000-0000-00009B2B0000}"/>
    <cellStyle name="표준 2 2 7" xfId="17532" xr:uid="{00000000-0005-0000-0000-00009C2B0000}"/>
    <cellStyle name="표준 2 3" xfId="10135" xr:uid="{00000000-0005-0000-0000-00009D2B0000}"/>
    <cellStyle name="표준 2 3 2" xfId="10136" xr:uid="{00000000-0005-0000-0000-00009E2B0000}"/>
    <cellStyle name="표준 2 3 3" xfId="10137" xr:uid="{00000000-0005-0000-0000-00009F2B0000}"/>
    <cellStyle name="표준 2 3 3 2" xfId="18243" xr:uid="{00000000-0005-0000-0000-0000A02B0000}"/>
    <cellStyle name="표준 2 3 4" xfId="18112" xr:uid="{00000000-0005-0000-0000-0000A12B0000}"/>
    <cellStyle name="표준 2 3 5" xfId="18451" xr:uid="{00000000-0005-0000-0000-0000A22B0000}"/>
    <cellStyle name="표준 2 3 5 2" xfId="18648" xr:uid="{00000000-0005-0000-0000-0000A32B0000}"/>
    <cellStyle name="표준 2 3 6" xfId="17535" xr:uid="{00000000-0005-0000-0000-0000A42B0000}"/>
    <cellStyle name="표준 2 4" xfId="10138" xr:uid="{00000000-0005-0000-0000-0000A52B0000}"/>
    <cellStyle name="표준 2 4 2" xfId="10139" xr:uid="{00000000-0005-0000-0000-0000A62B0000}"/>
    <cellStyle name="표준 2 4 3" xfId="10140" xr:uid="{00000000-0005-0000-0000-0000A72B0000}"/>
    <cellStyle name="표준 2 4 4" xfId="10141" xr:uid="{00000000-0005-0000-0000-0000A82B0000}"/>
    <cellStyle name="표준 2 4 5" xfId="17538" xr:uid="{00000000-0005-0000-0000-0000A92B0000}"/>
    <cellStyle name="표준 2 5" xfId="10142" xr:uid="{00000000-0005-0000-0000-0000AA2B0000}"/>
    <cellStyle name="표준 2 5 2" xfId="18245" xr:uid="{00000000-0005-0000-0000-0000AB2B0000}"/>
    <cellStyle name="표준 2 5 3" xfId="18113" xr:uid="{00000000-0005-0000-0000-0000AC2B0000}"/>
    <cellStyle name="표준 2 5 4" xfId="17539" xr:uid="{00000000-0005-0000-0000-0000AD2B0000}"/>
    <cellStyle name="표준 2 6" xfId="10143" xr:uid="{00000000-0005-0000-0000-0000AE2B0000}"/>
    <cellStyle name="표준 2 7" xfId="10144" xr:uid="{00000000-0005-0000-0000-0000AF2B0000}"/>
    <cellStyle name="표준 2 7 2" xfId="10145" xr:uid="{00000000-0005-0000-0000-0000B02B0000}"/>
    <cellStyle name="표준 2 7 2 2" xfId="18139" xr:uid="{00000000-0005-0000-0000-0000B12B0000}"/>
    <cellStyle name="표준 2 7 3" xfId="17591" xr:uid="{00000000-0005-0000-0000-0000B22B0000}"/>
    <cellStyle name="표준 2 8" xfId="10146" xr:uid="{00000000-0005-0000-0000-0000B32B0000}"/>
    <cellStyle name="표준 2 8 2" xfId="18196" xr:uid="{00000000-0005-0000-0000-0000B42B0000}"/>
    <cellStyle name="표준 2 8 2 2" xfId="18403" xr:uid="{00000000-0005-0000-0000-0000B52B0000}"/>
    <cellStyle name="표준 2 8 2 2 2" xfId="18640" xr:uid="{00000000-0005-0000-0000-0000B62B0000}"/>
    <cellStyle name="표준 2 8 2 3" xfId="18611" xr:uid="{00000000-0005-0000-0000-0000B72B0000}"/>
    <cellStyle name="표준 2 8 3" xfId="18394" xr:uid="{00000000-0005-0000-0000-0000B82B0000}"/>
    <cellStyle name="표준 2 8 3 2" xfId="18631" xr:uid="{00000000-0005-0000-0000-0000B92B0000}"/>
    <cellStyle name="표준 2 8 4" xfId="18602" xr:uid="{00000000-0005-0000-0000-0000BA2B0000}"/>
    <cellStyle name="표준 2 9" xfId="18251" xr:uid="{00000000-0005-0000-0000-0000BB2B0000}"/>
    <cellStyle name="표준 2 9 2" xfId="18617" xr:uid="{00000000-0005-0000-0000-0000BC2B0000}"/>
    <cellStyle name="표준 20" xfId="10147" xr:uid="{00000000-0005-0000-0000-0000BD2B0000}"/>
    <cellStyle name="표준 20 2" xfId="10148" xr:uid="{00000000-0005-0000-0000-0000BE2B0000}"/>
    <cellStyle name="표준 200" xfId="10149" xr:uid="{00000000-0005-0000-0000-0000BF2B0000}"/>
    <cellStyle name="표준 200 2" xfId="10150" xr:uid="{00000000-0005-0000-0000-0000C02B0000}"/>
    <cellStyle name="표준 200 3" xfId="10151" xr:uid="{00000000-0005-0000-0000-0000C12B0000}"/>
    <cellStyle name="표준 201" xfId="10152" xr:uid="{00000000-0005-0000-0000-0000C22B0000}"/>
    <cellStyle name="표준 201 2" xfId="10153" xr:uid="{00000000-0005-0000-0000-0000C32B0000}"/>
    <cellStyle name="표준 201 3" xfId="10154" xr:uid="{00000000-0005-0000-0000-0000C42B0000}"/>
    <cellStyle name="표준 202" xfId="10155" xr:uid="{00000000-0005-0000-0000-0000C52B0000}"/>
    <cellStyle name="표준 202 2" xfId="10156" xr:uid="{00000000-0005-0000-0000-0000C62B0000}"/>
    <cellStyle name="표준 202 3" xfId="10157" xr:uid="{00000000-0005-0000-0000-0000C72B0000}"/>
    <cellStyle name="표준 203" xfId="10158" xr:uid="{00000000-0005-0000-0000-0000C82B0000}"/>
    <cellStyle name="표준 203 2" xfId="10159" xr:uid="{00000000-0005-0000-0000-0000C92B0000}"/>
    <cellStyle name="표준 203 3" xfId="10160" xr:uid="{00000000-0005-0000-0000-0000CA2B0000}"/>
    <cellStyle name="표준 204" xfId="10161" xr:uid="{00000000-0005-0000-0000-0000CB2B0000}"/>
    <cellStyle name="표준 204 2" xfId="10162" xr:uid="{00000000-0005-0000-0000-0000CC2B0000}"/>
    <cellStyle name="표준 204 3" xfId="10163" xr:uid="{00000000-0005-0000-0000-0000CD2B0000}"/>
    <cellStyle name="표준 205" xfId="10164" xr:uid="{00000000-0005-0000-0000-0000CE2B0000}"/>
    <cellStyle name="표준 205 2" xfId="10165" xr:uid="{00000000-0005-0000-0000-0000CF2B0000}"/>
    <cellStyle name="표준 205 3" xfId="10166" xr:uid="{00000000-0005-0000-0000-0000D02B0000}"/>
    <cellStyle name="표준 206" xfId="10167" xr:uid="{00000000-0005-0000-0000-0000D12B0000}"/>
    <cellStyle name="표준 206 2" xfId="10168" xr:uid="{00000000-0005-0000-0000-0000D22B0000}"/>
    <cellStyle name="표준 206 3" xfId="10169" xr:uid="{00000000-0005-0000-0000-0000D32B0000}"/>
    <cellStyle name="표준 207" xfId="10170" xr:uid="{00000000-0005-0000-0000-0000D42B0000}"/>
    <cellStyle name="표준 207 2" xfId="10171" xr:uid="{00000000-0005-0000-0000-0000D52B0000}"/>
    <cellStyle name="표준 207 3" xfId="10172" xr:uid="{00000000-0005-0000-0000-0000D62B0000}"/>
    <cellStyle name="표준 208" xfId="10173" xr:uid="{00000000-0005-0000-0000-0000D72B0000}"/>
    <cellStyle name="표준 208 2" xfId="10174" xr:uid="{00000000-0005-0000-0000-0000D82B0000}"/>
    <cellStyle name="표준 208 3" xfId="10175" xr:uid="{00000000-0005-0000-0000-0000D92B0000}"/>
    <cellStyle name="표준 209" xfId="10176" xr:uid="{00000000-0005-0000-0000-0000DA2B0000}"/>
    <cellStyle name="표준 209 2" xfId="10177" xr:uid="{00000000-0005-0000-0000-0000DB2B0000}"/>
    <cellStyle name="표준 209 3" xfId="10178" xr:uid="{00000000-0005-0000-0000-0000DC2B0000}"/>
    <cellStyle name="표준 21" xfId="10179" xr:uid="{00000000-0005-0000-0000-0000DD2B0000}"/>
    <cellStyle name="표준 21 2" xfId="10180" xr:uid="{00000000-0005-0000-0000-0000DE2B0000}"/>
    <cellStyle name="표준 210" xfId="10181" xr:uid="{00000000-0005-0000-0000-0000DF2B0000}"/>
    <cellStyle name="표준 210 2" xfId="10182" xr:uid="{00000000-0005-0000-0000-0000E02B0000}"/>
    <cellStyle name="표준 210 3" xfId="10183" xr:uid="{00000000-0005-0000-0000-0000E12B0000}"/>
    <cellStyle name="표준 211" xfId="10184" xr:uid="{00000000-0005-0000-0000-0000E22B0000}"/>
    <cellStyle name="표준 211 2" xfId="10185" xr:uid="{00000000-0005-0000-0000-0000E32B0000}"/>
    <cellStyle name="표준 211 3" xfId="10186" xr:uid="{00000000-0005-0000-0000-0000E42B0000}"/>
    <cellStyle name="표준 212" xfId="10187" xr:uid="{00000000-0005-0000-0000-0000E52B0000}"/>
    <cellStyle name="표준 212 2" xfId="10188" xr:uid="{00000000-0005-0000-0000-0000E62B0000}"/>
    <cellStyle name="표준 212 3" xfId="10189" xr:uid="{00000000-0005-0000-0000-0000E72B0000}"/>
    <cellStyle name="표준 213" xfId="10190" xr:uid="{00000000-0005-0000-0000-0000E82B0000}"/>
    <cellStyle name="표준 213 2" xfId="10191" xr:uid="{00000000-0005-0000-0000-0000E92B0000}"/>
    <cellStyle name="표준 213 3" xfId="10192" xr:uid="{00000000-0005-0000-0000-0000EA2B0000}"/>
    <cellStyle name="표준 214" xfId="10193" xr:uid="{00000000-0005-0000-0000-0000EB2B0000}"/>
    <cellStyle name="표준 214 2" xfId="10194" xr:uid="{00000000-0005-0000-0000-0000EC2B0000}"/>
    <cellStyle name="표준 214 3" xfId="10195" xr:uid="{00000000-0005-0000-0000-0000ED2B0000}"/>
    <cellStyle name="표준 215" xfId="10196" xr:uid="{00000000-0005-0000-0000-0000EE2B0000}"/>
    <cellStyle name="표준 215 2" xfId="10197" xr:uid="{00000000-0005-0000-0000-0000EF2B0000}"/>
    <cellStyle name="표준 215 3" xfId="10198" xr:uid="{00000000-0005-0000-0000-0000F02B0000}"/>
    <cellStyle name="표준 216" xfId="10199" xr:uid="{00000000-0005-0000-0000-0000F12B0000}"/>
    <cellStyle name="표준 216 2" xfId="10200" xr:uid="{00000000-0005-0000-0000-0000F22B0000}"/>
    <cellStyle name="표준 216 3" xfId="10201" xr:uid="{00000000-0005-0000-0000-0000F32B0000}"/>
    <cellStyle name="표준 217" xfId="10202" xr:uid="{00000000-0005-0000-0000-0000F42B0000}"/>
    <cellStyle name="표준 217 2" xfId="10203" xr:uid="{00000000-0005-0000-0000-0000F52B0000}"/>
    <cellStyle name="표준 217 3" xfId="10204" xr:uid="{00000000-0005-0000-0000-0000F62B0000}"/>
    <cellStyle name="표준 218" xfId="10205" xr:uid="{00000000-0005-0000-0000-0000F72B0000}"/>
    <cellStyle name="표준 218 2" xfId="10206" xr:uid="{00000000-0005-0000-0000-0000F82B0000}"/>
    <cellStyle name="표준 218 3" xfId="10207" xr:uid="{00000000-0005-0000-0000-0000F92B0000}"/>
    <cellStyle name="표준 219" xfId="10208" xr:uid="{00000000-0005-0000-0000-0000FA2B0000}"/>
    <cellStyle name="표준 219 2" xfId="10209" xr:uid="{00000000-0005-0000-0000-0000FB2B0000}"/>
    <cellStyle name="표준 219 3" xfId="10210" xr:uid="{00000000-0005-0000-0000-0000FC2B0000}"/>
    <cellStyle name="표준 22" xfId="10211" xr:uid="{00000000-0005-0000-0000-0000FD2B0000}"/>
    <cellStyle name="표준 22 2" xfId="10212" xr:uid="{00000000-0005-0000-0000-0000FE2B0000}"/>
    <cellStyle name="표준 220" xfId="10213" xr:uid="{00000000-0005-0000-0000-0000FF2B0000}"/>
    <cellStyle name="표준 220 2" xfId="10214" xr:uid="{00000000-0005-0000-0000-0000002C0000}"/>
    <cellStyle name="표준 220 3" xfId="10215" xr:uid="{00000000-0005-0000-0000-0000012C0000}"/>
    <cellStyle name="표준 221" xfId="10216" xr:uid="{00000000-0005-0000-0000-0000022C0000}"/>
    <cellStyle name="표준 221 2" xfId="10217" xr:uid="{00000000-0005-0000-0000-0000032C0000}"/>
    <cellStyle name="표준 221 3" xfId="10218" xr:uid="{00000000-0005-0000-0000-0000042C0000}"/>
    <cellStyle name="표준 222" xfId="10219" xr:uid="{00000000-0005-0000-0000-0000052C0000}"/>
    <cellStyle name="표준 222 2" xfId="10220" xr:uid="{00000000-0005-0000-0000-0000062C0000}"/>
    <cellStyle name="표준 222 3" xfId="10221" xr:uid="{00000000-0005-0000-0000-0000072C0000}"/>
    <cellStyle name="표준 223" xfId="10222" xr:uid="{00000000-0005-0000-0000-0000082C0000}"/>
    <cellStyle name="표준 223 2" xfId="10223" xr:uid="{00000000-0005-0000-0000-0000092C0000}"/>
    <cellStyle name="표준 223 3" xfId="10224" xr:uid="{00000000-0005-0000-0000-00000A2C0000}"/>
    <cellStyle name="표준 224" xfId="10225" xr:uid="{00000000-0005-0000-0000-00000B2C0000}"/>
    <cellStyle name="표준 224 2" xfId="10226" xr:uid="{00000000-0005-0000-0000-00000C2C0000}"/>
    <cellStyle name="표준 224 3" xfId="10227" xr:uid="{00000000-0005-0000-0000-00000D2C0000}"/>
    <cellStyle name="표준 225" xfId="10228" xr:uid="{00000000-0005-0000-0000-00000E2C0000}"/>
    <cellStyle name="표준 225 2" xfId="10229" xr:uid="{00000000-0005-0000-0000-00000F2C0000}"/>
    <cellStyle name="표준 225 3" xfId="10230" xr:uid="{00000000-0005-0000-0000-0000102C0000}"/>
    <cellStyle name="표준 226" xfId="10231" xr:uid="{00000000-0005-0000-0000-0000112C0000}"/>
    <cellStyle name="표준 226 2" xfId="10232" xr:uid="{00000000-0005-0000-0000-0000122C0000}"/>
    <cellStyle name="표준 226 3" xfId="10233" xr:uid="{00000000-0005-0000-0000-0000132C0000}"/>
    <cellStyle name="표준 227" xfId="10234" xr:uid="{00000000-0005-0000-0000-0000142C0000}"/>
    <cellStyle name="표준 227 2" xfId="10235" xr:uid="{00000000-0005-0000-0000-0000152C0000}"/>
    <cellStyle name="표준 227 3" xfId="10236" xr:uid="{00000000-0005-0000-0000-0000162C0000}"/>
    <cellStyle name="표준 228" xfId="10237" xr:uid="{00000000-0005-0000-0000-0000172C0000}"/>
    <cellStyle name="표준 228 2" xfId="10238" xr:uid="{00000000-0005-0000-0000-0000182C0000}"/>
    <cellStyle name="표준 228 3" xfId="10239" xr:uid="{00000000-0005-0000-0000-0000192C0000}"/>
    <cellStyle name="표준 229" xfId="10240" xr:uid="{00000000-0005-0000-0000-00001A2C0000}"/>
    <cellStyle name="표준 229 2" xfId="10241" xr:uid="{00000000-0005-0000-0000-00001B2C0000}"/>
    <cellStyle name="표준 229 3" xfId="10242" xr:uid="{00000000-0005-0000-0000-00001C2C0000}"/>
    <cellStyle name="표준 23" xfId="10243" xr:uid="{00000000-0005-0000-0000-00001D2C0000}"/>
    <cellStyle name="표준 23 2" xfId="10244" xr:uid="{00000000-0005-0000-0000-00001E2C0000}"/>
    <cellStyle name="표준 230" xfId="10245" xr:uid="{00000000-0005-0000-0000-00001F2C0000}"/>
    <cellStyle name="표준 230 2" xfId="10246" xr:uid="{00000000-0005-0000-0000-0000202C0000}"/>
    <cellStyle name="표준 230 3" xfId="10247" xr:uid="{00000000-0005-0000-0000-0000212C0000}"/>
    <cellStyle name="표준 231" xfId="10248" xr:uid="{00000000-0005-0000-0000-0000222C0000}"/>
    <cellStyle name="표준 231 2" xfId="10249" xr:uid="{00000000-0005-0000-0000-0000232C0000}"/>
    <cellStyle name="표준 231 3" xfId="10250" xr:uid="{00000000-0005-0000-0000-0000242C0000}"/>
    <cellStyle name="표준 232" xfId="10251" xr:uid="{00000000-0005-0000-0000-0000252C0000}"/>
    <cellStyle name="표준 232 2" xfId="10252" xr:uid="{00000000-0005-0000-0000-0000262C0000}"/>
    <cellStyle name="표준 232 3" xfId="10253" xr:uid="{00000000-0005-0000-0000-0000272C0000}"/>
    <cellStyle name="표준 233" xfId="10254" xr:uid="{00000000-0005-0000-0000-0000282C0000}"/>
    <cellStyle name="표준 233 2" xfId="10255" xr:uid="{00000000-0005-0000-0000-0000292C0000}"/>
    <cellStyle name="표준 233 3" xfId="10256" xr:uid="{00000000-0005-0000-0000-00002A2C0000}"/>
    <cellStyle name="표준 234" xfId="10257" xr:uid="{00000000-0005-0000-0000-00002B2C0000}"/>
    <cellStyle name="표준 234 2" xfId="10258" xr:uid="{00000000-0005-0000-0000-00002C2C0000}"/>
    <cellStyle name="표준 234 3" xfId="10259" xr:uid="{00000000-0005-0000-0000-00002D2C0000}"/>
    <cellStyle name="표준 235" xfId="10260" xr:uid="{00000000-0005-0000-0000-00002E2C0000}"/>
    <cellStyle name="표준 235 2" xfId="10261" xr:uid="{00000000-0005-0000-0000-00002F2C0000}"/>
    <cellStyle name="표준 235 3" xfId="10262" xr:uid="{00000000-0005-0000-0000-0000302C0000}"/>
    <cellStyle name="표준 236" xfId="10263" xr:uid="{00000000-0005-0000-0000-0000312C0000}"/>
    <cellStyle name="표준 236 2" xfId="10264" xr:uid="{00000000-0005-0000-0000-0000322C0000}"/>
    <cellStyle name="표준 236 3" xfId="10265" xr:uid="{00000000-0005-0000-0000-0000332C0000}"/>
    <cellStyle name="표준 237" xfId="10266" xr:uid="{00000000-0005-0000-0000-0000342C0000}"/>
    <cellStyle name="표준 237 2" xfId="10267" xr:uid="{00000000-0005-0000-0000-0000352C0000}"/>
    <cellStyle name="표준 237 3" xfId="10268" xr:uid="{00000000-0005-0000-0000-0000362C0000}"/>
    <cellStyle name="표준 238" xfId="10269" xr:uid="{00000000-0005-0000-0000-0000372C0000}"/>
    <cellStyle name="표준 238 2" xfId="10270" xr:uid="{00000000-0005-0000-0000-0000382C0000}"/>
    <cellStyle name="표준 238 3" xfId="10271" xr:uid="{00000000-0005-0000-0000-0000392C0000}"/>
    <cellStyle name="표준 239" xfId="10272" xr:uid="{00000000-0005-0000-0000-00003A2C0000}"/>
    <cellStyle name="표준 239 2" xfId="10273" xr:uid="{00000000-0005-0000-0000-00003B2C0000}"/>
    <cellStyle name="표준 239 3" xfId="10274" xr:uid="{00000000-0005-0000-0000-00003C2C0000}"/>
    <cellStyle name="표준 24" xfId="10275" xr:uid="{00000000-0005-0000-0000-00003D2C0000}"/>
    <cellStyle name="표준 24 2" xfId="10276" xr:uid="{00000000-0005-0000-0000-00003E2C0000}"/>
    <cellStyle name="표준 240" xfId="10277" xr:uid="{00000000-0005-0000-0000-00003F2C0000}"/>
    <cellStyle name="표준 240 2" xfId="10278" xr:uid="{00000000-0005-0000-0000-0000402C0000}"/>
    <cellStyle name="표준 240 3" xfId="10279" xr:uid="{00000000-0005-0000-0000-0000412C0000}"/>
    <cellStyle name="표준 241" xfId="10280" xr:uid="{00000000-0005-0000-0000-0000422C0000}"/>
    <cellStyle name="표준 241 2" xfId="10281" xr:uid="{00000000-0005-0000-0000-0000432C0000}"/>
    <cellStyle name="표준 241 3" xfId="10282" xr:uid="{00000000-0005-0000-0000-0000442C0000}"/>
    <cellStyle name="표준 242" xfId="10283" xr:uid="{00000000-0005-0000-0000-0000452C0000}"/>
    <cellStyle name="표준 242 2" xfId="10284" xr:uid="{00000000-0005-0000-0000-0000462C0000}"/>
    <cellStyle name="표준 242 3" xfId="10285" xr:uid="{00000000-0005-0000-0000-0000472C0000}"/>
    <cellStyle name="표준 243" xfId="10286" xr:uid="{00000000-0005-0000-0000-0000482C0000}"/>
    <cellStyle name="표준 243 2" xfId="10287" xr:uid="{00000000-0005-0000-0000-0000492C0000}"/>
    <cellStyle name="표준 243 3" xfId="10288" xr:uid="{00000000-0005-0000-0000-00004A2C0000}"/>
    <cellStyle name="표준 244" xfId="10289" xr:uid="{00000000-0005-0000-0000-00004B2C0000}"/>
    <cellStyle name="표준 244 2" xfId="10290" xr:uid="{00000000-0005-0000-0000-00004C2C0000}"/>
    <cellStyle name="표준 244 3" xfId="10291" xr:uid="{00000000-0005-0000-0000-00004D2C0000}"/>
    <cellStyle name="표준 245" xfId="10292" xr:uid="{00000000-0005-0000-0000-00004E2C0000}"/>
    <cellStyle name="표준 245 2" xfId="10293" xr:uid="{00000000-0005-0000-0000-00004F2C0000}"/>
    <cellStyle name="표준 245 3" xfId="10294" xr:uid="{00000000-0005-0000-0000-0000502C0000}"/>
    <cellStyle name="표준 246" xfId="10295" xr:uid="{00000000-0005-0000-0000-0000512C0000}"/>
    <cellStyle name="표준 246 2" xfId="10296" xr:uid="{00000000-0005-0000-0000-0000522C0000}"/>
    <cellStyle name="표준 246 3" xfId="10297" xr:uid="{00000000-0005-0000-0000-0000532C0000}"/>
    <cellStyle name="표준 247" xfId="10298" xr:uid="{00000000-0005-0000-0000-0000542C0000}"/>
    <cellStyle name="표준 247 2" xfId="10299" xr:uid="{00000000-0005-0000-0000-0000552C0000}"/>
    <cellStyle name="표준 247 3" xfId="10300" xr:uid="{00000000-0005-0000-0000-0000562C0000}"/>
    <cellStyle name="표준 248" xfId="10301" xr:uid="{00000000-0005-0000-0000-0000572C0000}"/>
    <cellStyle name="표준 248 2" xfId="10302" xr:uid="{00000000-0005-0000-0000-0000582C0000}"/>
    <cellStyle name="표준 248 3" xfId="10303" xr:uid="{00000000-0005-0000-0000-0000592C0000}"/>
    <cellStyle name="표준 249" xfId="10304" xr:uid="{00000000-0005-0000-0000-00005A2C0000}"/>
    <cellStyle name="표준 249 2" xfId="10305" xr:uid="{00000000-0005-0000-0000-00005B2C0000}"/>
    <cellStyle name="표준 249 3" xfId="10306" xr:uid="{00000000-0005-0000-0000-00005C2C0000}"/>
    <cellStyle name="표준 25" xfId="10307" xr:uid="{00000000-0005-0000-0000-00005D2C0000}"/>
    <cellStyle name="표준 25 2" xfId="10308" xr:uid="{00000000-0005-0000-0000-00005E2C0000}"/>
    <cellStyle name="표준 250" xfId="10309" xr:uid="{00000000-0005-0000-0000-00005F2C0000}"/>
    <cellStyle name="표준 250 2" xfId="10310" xr:uid="{00000000-0005-0000-0000-0000602C0000}"/>
    <cellStyle name="표준 250 3" xfId="10311" xr:uid="{00000000-0005-0000-0000-0000612C0000}"/>
    <cellStyle name="표준 251" xfId="10312" xr:uid="{00000000-0005-0000-0000-0000622C0000}"/>
    <cellStyle name="표준 251 2" xfId="10313" xr:uid="{00000000-0005-0000-0000-0000632C0000}"/>
    <cellStyle name="표준 251 3" xfId="10314" xr:uid="{00000000-0005-0000-0000-0000642C0000}"/>
    <cellStyle name="표준 252" xfId="10315" xr:uid="{00000000-0005-0000-0000-0000652C0000}"/>
    <cellStyle name="표준 252 2" xfId="10316" xr:uid="{00000000-0005-0000-0000-0000662C0000}"/>
    <cellStyle name="표준 252 3" xfId="10317" xr:uid="{00000000-0005-0000-0000-0000672C0000}"/>
    <cellStyle name="표준 253" xfId="10318" xr:uid="{00000000-0005-0000-0000-0000682C0000}"/>
    <cellStyle name="표준 253 2" xfId="10319" xr:uid="{00000000-0005-0000-0000-0000692C0000}"/>
    <cellStyle name="표준 253 3" xfId="10320" xr:uid="{00000000-0005-0000-0000-00006A2C0000}"/>
    <cellStyle name="표준 254" xfId="10321" xr:uid="{00000000-0005-0000-0000-00006B2C0000}"/>
    <cellStyle name="표준 254 2" xfId="10322" xr:uid="{00000000-0005-0000-0000-00006C2C0000}"/>
    <cellStyle name="표준 254 3" xfId="10323" xr:uid="{00000000-0005-0000-0000-00006D2C0000}"/>
    <cellStyle name="표준 255" xfId="10324" xr:uid="{00000000-0005-0000-0000-00006E2C0000}"/>
    <cellStyle name="표준 255 2" xfId="10325" xr:uid="{00000000-0005-0000-0000-00006F2C0000}"/>
    <cellStyle name="표준 255 3" xfId="10326" xr:uid="{00000000-0005-0000-0000-0000702C0000}"/>
    <cellStyle name="표준 256" xfId="10327" xr:uid="{00000000-0005-0000-0000-0000712C0000}"/>
    <cellStyle name="표준 256 2" xfId="10328" xr:uid="{00000000-0005-0000-0000-0000722C0000}"/>
    <cellStyle name="표준 256 3" xfId="10329" xr:uid="{00000000-0005-0000-0000-0000732C0000}"/>
    <cellStyle name="표준 257" xfId="10330" xr:uid="{00000000-0005-0000-0000-0000742C0000}"/>
    <cellStyle name="표준 257 2" xfId="10331" xr:uid="{00000000-0005-0000-0000-0000752C0000}"/>
    <cellStyle name="표준 257 3" xfId="10332" xr:uid="{00000000-0005-0000-0000-0000762C0000}"/>
    <cellStyle name="표준 258" xfId="10333" xr:uid="{00000000-0005-0000-0000-0000772C0000}"/>
    <cellStyle name="표준 258 2" xfId="10334" xr:uid="{00000000-0005-0000-0000-0000782C0000}"/>
    <cellStyle name="표준 258 3" xfId="10335" xr:uid="{00000000-0005-0000-0000-0000792C0000}"/>
    <cellStyle name="표준 259" xfId="10336" xr:uid="{00000000-0005-0000-0000-00007A2C0000}"/>
    <cellStyle name="표준 259 2" xfId="10337" xr:uid="{00000000-0005-0000-0000-00007B2C0000}"/>
    <cellStyle name="표준 259 3" xfId="10338" xr:uid="{00000000-0005-0000-0000-00007C2C0000}"/>
    <cellStyle name="표준 26" xfId="10339" xr:uid="{00000000-0005-0000-0000-00007D2C0000}"/>
    <cellStyle name="표준 26 2" xfId="10340" xr:uid="{00000000-0005-0000-0000-00007E2C0000}"/>
    <cellStyle name="표준 260" xfId="10341" xr:uid="{00000000-0005-0000-0000-00007F2C0000}"/>
    <cellStyle name="표준 260 2" xfId="10342" xr:uid="{00000000-0005-0000-0000-0000802C0000}"/>
    <cellStyle name="표준 260 3" xfId="10343" xr:uid="{00000000-0005-0000-0000-0000812C0000}"/>
    <cellStyle name="표준 261" xfId="10344" xr:uid="{00000000-0005-0000-0000-0000822C0000}"/>
    <cellStyle name="표준 261 2" xfId="10345" xr:uid="{00000000-0005-0000-0000-0000832C0000}"/>
    <cellStyle name="표준 261 3" xfId="10346" xr:uid="{00000000-0005-0000-0000-0000842C0000}"/>
    <cellStyle name="표준 262" xfId="10347" xr:uid="{00000000-0005-0000-0000-0000852C0000}"/>
    <cellStyle name="표준 262 2" xfId="10348" xr:uid="{00000000-0005-0000-0000-0000862C0000}"/>
    <cellStyle name="표준 262 3" xfId="10349" xr:uid="{00000000-0005-0000-0000-0000872C0000}"/>
    <cellStyle name="표준 262 4" xfId="18191" xr:uid="{00000000-0005-0000-0000-0000882C0000}"/>
    <cellStyle name="표준 262 5" xfId="18114" xr:uid="{00000000-0005-0000-0000-0000892C0000}"/>
    <cellStyle name="표준 262 6" xfId="17674" xr:uid="{00000000-0005-0000-0000-00008A2C0000}"/>
    <cellStyle name="표준 263" xfId="10350" xr:uid="{00000000-0005-0000-0000-00008B2C0000}"/>
    <cellStyle name="표준 263 2" xfId="10351" xr:uid="{00000000-0005-0000-0000-00008C2C0000}"/>
    <cellStyle name="표준 263 3" xfId="10352" xr:uid="{00000000-0005-0000-0000-00008D2C0000}"/>
    <cellStyle name="표준 263 4" xfId="18192" xr:uid="{00000000-0005-0000-0000-00008E2C0000}"/>
    <cellStyle name="표준 263 5" xfId="18115" xr:uid="{00000000-0005-0000-0000-00008F2C0000}"/>
    <cellStyle name="표준 263 6" xfId="17675" xr:uid="{00000000-0005-0000-0000-0000902C0000}"/>
    <cellStyle name="표준 264" xfId="10353" xr:uid="{00000000-0005-0000-0000-0000912C0000}"/>
    <cellStyle name="표준 264 2" xfId="10354" xr:uid="{00000000-0005-0000-0000-0000922C0000}"/>
    <cellStyle name="표준 264 3" xfId="10355" xr:uid="{00000000-0005-0000-0000-0000932C0000}"/>
    <cellStyle name="표준 265" xfId="10356" xr:uid="{00000000-0005-0000-0000-0000942C0000}"/>
    <cellStyle name="표준 265 10" xfId="17676" xr:uid="{00000000-0005-0000-0000-0000952C0000}"/>
    <cellStyle name="표준 265 2" xfId="10357" xr:uid="{00000000-0005-0000-0000-0000962C0000}"/>
    <cellStyle name="표준 265 2 2" xfId="18194" xr:uid="{00000000-0005-0000-0000-0000972C0000}"/>
    <cellStyle name="표준 265 2 2 2" xfId="18402" xr:uid="{00000000-0005-0000-0000-0000982C0000}"/>
    <cellStyle name="표준 265 2 2 2 2" xfId="18639" xr:uid="{00000000-0005-0000-0000-0000992C0000}"/>
    <cellStyle name="표준 265 2 2 3" xfId="18610" xr:uid="{00000000-0005-0000-0000-00009A2C0000}"/>
    <cellStyle name="표준 265 2 3" xfId="18140" xr:uid="{00000000-0005-0000-0000-00009B2C0000}"/>
    <cellStyle name="표준 265 2 4" xfId="18396" xr:uid="{00000000-0005-0000-0000-00009C2C0000}"/>
    <cellStyle name="표준 265 2 4 2" xfId="18633" xr:uid="{00000000-0005-0000-0000-00009D2C0000}"/>
    <cellStyle name="표준 265 2 5" xfId="18410" xr:uid="{00000000-0005-0000-0000-00009E2C0000}"/>
    <cellStyle name="표준 265 2 5 2" xfId="18647" xr:uid="{00000000-0005-0000-0000-00009F2C0000}"/>
    <cellStyle name="표준 265 2 6" xfId="18604" xr:uid="{00000000-0005-0000-0000-0000A02C0000}"/>
    <cellStyle name="표준 265 2 7" xfId="18455" xr:uid="{00000000-0005-0000-0000-0000A12C0000}"/>
    <cellStyle name="표준 265 2 8" xfId="17687" xr:uid="{00000000-0005-0000-0000-0000A22C0000}"/>
    <cellStyle name="표준 265 3" xfId="10358" xr:uid="{00000000-0005-0000-0000-0000A32C0000}"/>
    <cellStyle name="표준 265 4" xfId="18193" xr:uid="{00000000-0005-0000-0000-0000A42C0000}"/>
    <cellStyle name="표준 265 4 2" xfId="18401" xr:uid="{00000000-0005-0000-0000-0000A52C0000}"/>
    <cellStyle name="표준 265 4 2 2" xfId="18638" xr:uid="{00000000-0005-0000-0000-0000A62C0000}"/>
    <cellStyle name="표준 265 4 3" xfId="18609" xr:uid="{00000000-0005-0000-0000-0000A72C0000}"/>
    <cellStyle name="표준 265 5" xfId="18116" xr:uid="{00000000-0005-0000-0000-0000A82C0000}"/>
    <cellStyle name="표준 265 6" xfId="18387" xr:uid="{00000000-0005-0000-0000-0000A92C0000}"/>
    <cellStyle name="표준 265 6 2" xfId="18624" xr:uid="{00000000-0005-0000-0000-0000AA2C0000}"/>
    <cellStyle name="표준 265 7" xfId="18409" xr:uid="{00000000-0005-0000-0000-0000AB2C0000}"/>
    <cellStyle name="표준 265 7 2" xfId="18646" xr:uid="{00000000-0005-0000-0000-0000AC2C0000}"/>
    <cellStyle name="표준 265 8" xfId="18595" xr:uid="{00000000-0005-0000-0000-0000AD2C0000}"/>
    <cellStyle name="표준 265 9" xfId="18454" xr:uid="{00000000-0005-0000-0000-0000AE2C0000}"/>
    <cellStyle name="표준 266" xfId="10359" xr:uid="{00000000-0005-0000-0000-0000AF2C0000}"/>
    <cellStyle name="표준 266 2" xfId="10360" xr:uid="{00000000-0005-0000-0000-0000B02C0000}"/>
    <cellStyle name="표준 266 3" xfId="10361" xr:uid="{00000000-0005-0000-0000-0000B12C0000}"/>
    <cellStyle name="표준 266 4" xfId="18117" xr:uid="{00000000-0005-0000-0000-0000B22C0000}"/>
    <cellStyle name="표준 266 5" xfId="17686" xr:uid="{00000000-0005-0000-0000-0000B32C0000}"/>
    <cellStyle name="표준 267" xfId="10362" xr:uid="{00000000-0005-0000-0000-0000B42C0000}"/>
    <cellStyle name="표준 267 2" xfId="10363" xr:uid="{00000000-0005-0000-0000-0000B52C0000}"/>
    <cellStyle name="표준 267 3" xfId="10364" xr:uid="{00000000-0005-0000-0000-0000B62C0000}"/>
    <cellStyle name="표준 267 4" xfId="18118" xr:uid="{00000000-0005-0000-0000-0000B72C0000}"/>
    <cellStyle name="표준 267 5" xfId="18397" xr:uid="{00000000-0005-0000-0000-0000B82C0000}"/>
    <cellStyle name="표준 267 5 2" xfId="18634" xr:uid="{00000000-0005-0000-0000-0000B92C0000}"/>
    <cellStyle name="표준 267 6" xfId="18605" xr:uid="{00000000-0005-0000-0000-0000BA2C0000}"/>
    <cellStyle name="표준 267 7" xfId="17688" xr:uid="{00000000-0005-0000-0000-0000BB2C0000}"/>
    <cellStyle name="표준 268" xfId="10365" xr:uid="{00000000-0005-0000-0000-0000BC2C0000}"/>
    <cellStyle name="표준 268 2" xfId="10366" xr:uid="{00000000-0005-0000-0000-0000BD2C0000}"/>
    <cellStyle name="표준 268 3" xfId="10367" xr:uid="{00000000-0005-0000-0000-0000BE2C0000}"/>
    <cellStyle name="표준 269" xfId="10368" xr:uid="{00000000-0005-0000-0000-0000BF2C0000}"/>
    <cellStyle name="표준 269 2" xfId="10369" xr:uid="{00000000-0005-0000-0000-0000C02C0000}"/>
    <cellStyle name="표준 269 3" xfId="10370" xr:uid="{00000000-0005-0000-0000-0000C12C0000}"/>
    <cellStyle name="표준 27" xfId="10371" xr:uid="{00000000-0005-0000-0000-0000C22C0000}"/>
    <cellStyle name="표준 27 2" xfId="10372" xr:uid="{00000000-0005-0000-0000-0000C32C0000}"/>
    <cellStyle name="표준 270" xfId="10373" xr:uid="{00000000-0005-0000-0000-0000C42C0000}"/>
    <cellStyle name="표준 270 2" xfId="10374" xr:uid="{00000000-0005-0000-0000-0000C52C0000}"/>
    <cellStyle name="표준 270 3" xfId="10375" xr:uid="{00000000-0005-0000-0000-0000C62C0000}"/>
    <cellStyle name="표준 271" xfId="10376" xr:uid="{00000000-0005-0000-0000-0000C72C0000}"/>
    <cellStyle name="표준 271 2" xfId="10377" xr:uid="{00000000-0005-0000-0000-0000C82C0000}"/>
    <cellStyle name="표준 271 3" xfId="10378" xr:uid="{00000000-0005-0000-0000-0000C92C0000}"/>
    <cellStyle name="표준 272" xfId="10379" xr:uid="{00000000-0005-0000-0000-0000CA2C0000}"/>
    <cellStyle name="표준 272 2" xfId="10380" xr:uid="{00000000-0005-0000-0000-0000CB2C0000}"/>
    <cellStyle name="표준 272 3" xfId="10381" xr:uid="{00000000-0005-0000-0000-0000CC2C0000}"/>
    <cellStyle name="표준 273" xfId="10382" xr:uid="{00000000-0005-0000-0000-0000CD2C0000}"/>
    <cellStyle name="표준 273 2" xfId="10383" xr:uid="{00000000-0005-0000-0000-0000CE2C0000}"/>
    <cellStyle name="표준 273 3" xfId="10384" xr:uid="{00000000-0005-0000-0000-0000CF2C0000}"/>
    <cellStyle name="표준 274" xfId="10385" xr:uid="{00000000-0005-0000-0000-0000D02C0000}"/>
    <cellStyle name="표준 274 2" xfId="10386" xr:uid="{00000000-0005-0000-0000-0000D12C0000}"/>
    <cellStyle name="표준 274 3" xfId="10387" xr:uid="{00000000-0005-0000-0000-0000D22C0000}"/>
    <cellStyle name="표준 275" xfId="10388" xr:uid="{00000000-0005-0000-0000-0000D32C0000}"/>
    <cellStyle name="표준 275 2" xfId="10389" xr:uid="{00000000-0005-0000-0000-0000D42C0000}"/>
    <cellStyle name="표준 275 3" xfId="10390" xr:uid="{00000000-0005-0000-0000-0000D52C0000}"/>
    <cellStyle name="표준 276" xfId="10391" xr:uid="{00000000-0005-0000-0000-0000D62C0000}"/>
    <cellStyle name="표준 276 2" xfId="10392" xr:uid="{00000000-0005-0000-0000-0000D72C0000}"/>
    <cellStyle name="표준 276 3" xfId="10393" xr:uid="{00000000-0005-0000-0000-0000D82C0000}"/>
    <cellStyle name="표준 277" xfId="10394" xr:uid="{00000000-0005-0000-0000-0000D92C0000}"/>
    <cellStyle name="표준 277 2" xfId="10395" xr:uid="{00000000-0005-0000-0000-0000DA2C0000}"/>
    <cellStyle name="표준 277 3" xfId="10396" xr:uid="{00000000-0005-0000-0000-0000DB2C0000}"/>
    <cellStyle name="표준 278" xfId="10397" xr:uid="{00000000-0005-0000-0000-0000DC2C0000}"/>
    <cellStyle name="표준 278 2" xfId="10398" xr:uid="{00000000-0005-0000-0000-0000DD2C0000}"/>
    <cellStyle name="표준 278 3" xfId="10399" xr:uid="{00000000-0005-0000-0000-0000DE2C0000}"/>
    <cellStyle name="표준 279" xfId="10400" xr:uid="{00000000-0005-0000-0000-0000DF2C0000}"/>
    <cellStyle name="표준 279 2" xfId="10401" xr:uid="{00000000-0005-0000-0000-0000E02C0000}"/>
    <cellStyle name="표준 279 3" xfId="10402" xr:uid="{00000000-0005-0000-0000-0000E12C0000}"/>
    <cellStyle name="표준 28" xfId="10403" xr:uid="{00000000-0005-0000-0000-0000E22C0000}"/>
    <cellStyle name="표준 28 2" xfId="10404" xr:uid="{00000000-0005-0000-0000-0000E32C0000}"/>
    <cellStyle name="표준 280" xfId="10405" xr:uid="{00000000-0005-0000-0000-0000E42C0000}"/>
    <cellStyle name="표준 280 2" xfId="10406" xr:uid="{00000000-0005-0000-0000-0000E52C0000}"/>
    <cellStyle name="표준 280 3" xfId="10407" xr:uid="{00000000-0005-0000-0000-0000E62C0000}"/>
    <cellStyle name="표준 281" xfId="10408" xr:uid="{00000000-0005-0000-0000-0000E72C0000}"/>
    <cellStyle name="표준 281 2" xfId="10409" xr:uid="{00000000-0005-0000-0000-0000E82C0000}"/>
    <cellStyle name="표준 281 3" xfId="10410" xr:uid="{00000000-0005-0000-0000-0000E92C0000}"/>
    <cellStyle name="표준 282" xfId="10411" xr:uid="{00000000-0005-0000-0000-0000EA2C0000}"/>
    <cellStyle name="표준 282 2" xfId="10412" xr:uid="{00000000-0005-0000-0000-0000EB2C0000}"/>
    <cellStyle name="표준 282 3" xfId="10413" xr:uid="{00000000-0005-0000-0000-0000EC2C0000}"/>
    <cellStyle name="표준 283" xfId="10414" xr:uid="{00000000-0005-0000-0000-0000ED2C0000}"/>
    <cellStyle name="표준 283 2" xfId="10415" xr:uid="{00000000-0005-0000-0000-0000EE2C0000}"/>
    <cellStyle name="표준 283 3" xfId="10416" xr:uid="{00000000-0005-0000-0000-0000EF2C0000}"/>
    <cellStyle name="표준 284" xfId="10417" xr:uid="{00000000-0005-0000-0000-0000F02C0000}"/>
    <cellStyle name="표준 284 2" xfId="10418" xr:uid="{00000000-0005-0000-0000-0000F12C0000}"/>
    <cellStyle name="표준 284 3" xfId="10419" xr:uid="{00000000-0005-0000-0000-0000F22C0000}"/>
    <cellStyle name="표준 285" xfId="10420" xr:uid="{00000000-0005-0000-0000-0000F32C0000}"/>
    <cellStyle name="표준 285 2" xfId="10421" xr:uid="{00000000-0005-0000-0000-0000F42C0000}"/>
    <cellStyle name="표준 285 3" xfId="10422" xr:uid="{00000000-0005-0000-0000-0000F52C0000}"/>
    <cellStyle name="표준 286" xfId="10423" xr:uid="{00000000-0005-0000-0000-0000F62C0000}"/>
    <cellStyle name="표준 286 2" xfId="10424" xr:uid="{00000000-0005-0000-0000-0000F72C0000}"/>
    <cellStyle name="표준 286 3" xfId="10425" xr:uid="{00000000-0005-0000-0000-0000F82C0000}"/>
    <cellStyle name="표준 287" xfId="10426" xr:uid="{00000000-0005-0000-0000-0000F92C0000}"/>
    <cellStyle name="표준 287 2" xfId="10427" xr:uid="{00000000-0005-0000-0000-0000FA2C0000}"/>
    <cellStyle name="표준 287 3" xfId="10428" xr:uid="{00000000-0005-0000-0000-0000FB2C0000}"/>
    <cellStyle name="표준 288" xfId="10429" xr:uid="{00000000-0005-0000-0000-0000FC2C0000}"/>
    <cellStyle name="표준 288 2" xfId="10430" xr:uid="{00000000-0005-0000-0000-0000FD2C0000}"/>
    <cellStyle name="표준 288 3" xfId="10431" xr:uid="{00000000-0005-0000-0000-0000FE2C0000}"/>
    <cellStyle name="표준 289" xfId="10432" xr:uid="{00000000-0005-0000-0000-0000FF2C0000}"/>
    <cellStyle name="표준 289 2" xfId="10433" xr:uid="{00000000-0005-0000-0000-0000002D0000}"/>
    <cellStyle name="표준 289 3" xfId="10434" xr:uid="{00000000-0005-0000-0000-0000012D0000}"/>
    <cellStyle name="표준 29" xfId="10435" xr:uid="{00000000-0005-0000-0000-0000022D0000}"/>
    <cellStyle name="표준 29 2" xfId="10436" xr:uid="{00000000-0005-0000-0000-0000032D0000}"/>
    <cellStyle name="표준 290" xfId="10437" xr:uid="{00000000-0005-0000-0000-0000042D0000}"/>
    <cellStyle name="표준 290 2" xfId="10438" xr:uid="{00000000-0005-0000-0000-0000052D0000}"/>
    <cellStyle name="표준 290 3" xfId="10439" xr:uid="{00000000-0005-0000-0000-0000062D0000}"/>
    <cellStyle name="표준 291" xfId="10440" xr:uid="{00000000-0005-0000-0000-0000072D0000}"/>
    <cellStyle name="표준 291 2" xfId="10441" xr:uid="{00000000-0005-0000-0000-0000082D0000}"/>
    <cellStyle name="표준 291 3" xfId="10442" xr:uid="{00000000-0005-0000-0000-0000092D0000}"/>
    <cellStyle name="표준 292" xfId="10443" xr:uid="{00000000-0005-0000-0000-00000A2D0000}"/>
    <cellStyle name="표준 292 2" xfId="10444" xr:uid="{00000000-0005-0000-0000-00000B2D0000}"/>
    <cellStyle name="표준 292 3" xfId="10445" xr:uid="{00000000-0005-0000-0000-00000C2D0000}"/>
    <cellStyle name="표준 293" xfId="10446" xr:uid="{00000000-0005-0000-0000-00000D2D0000}"/>
    <cellStyle name="표준 293 2" xfId="10447" xr:uid="{00000000-0005-0000-0000-00000E2D0000}"/>
    <cellStyle name="표준 293 3" xfId="10448" xr:uid="{00000000-0005-0000-0000-00000F2D0000}"/>
    <cellStyle name="표준 294" xfId="10449" xr:uid="{00000000-0005-0000-0000-0000102D0000}"/>
    <cellStyle name="표준 294 2" xfId="10450" xr:uid="{00000000-0005-0000-0000-0000112D0000}"/>
    <cellStyle name="표준 294 3" xfId="10451" xr:uid="{00000000-0005-0000-0000-0000122D0000}"/>
    <cellStyle name="표준 295" xfId="10452" xr:uid="{00000000-0005-0000-0000-0000132D0000}"/>
    <cellStyle name="표준 295 2" xfId="10453" xr:uid="{00000000-0005-0000-0000-0000142D0000}"/>
    <cellStyle name="표준 295 3" xfId="10454" xr:uid="{00000000-0005-0000-0000-0000152D0000}"/>
    <cellStyle name="표준 296" xfId="10455" xr:uid="{00000000-0005-0000-0000-0000162D0000}"/>
    <cellStyle name="표준 296 2" xfId="10456" xr:uid="{00000000-0005-0000-0000-0000172D0000}"/>
    <cellStyle name="표준 296 3" xfId="10457" xr:uid="{00000000-0005-0000-0000-0000182D0000}"/>
    <cellStyle name="표준 297" xfId="10458" xr:uid="{00000000-0005-0000-0000-0000192D0000}"/>
    <cellStyle name="표준 297 2" xfId="10459" xr:uid="{00000000-0005-0000-0000-00001A2D0000}"/>
    <cellStyle name="표준 297 3" xfId="10460" xr:uid="{00000000-0005-0000-0000-00001B2D0000}"/>
    <cellStyle name="표준 298" xfId="10461" xr:uid="{00000000-0005-0000-0000-00001C2D0000}"/>
    <cellStyle name="표준 298 2" xfId="10462" xr:uid="{00000000-0005-0000-0000-00001D2D0000}"/>
    <cellStyle name="표준 298 3" xfId="10463" xr:uid="{00000000-0005-0000-0000-00001E2D0000}"/>
    <cellStyle name="표준 299" xfId="10464" xr:uid="{00000000-0005-0000-0000-00001F2D0000}"/>
    <cellStyle name="표준 299 2" xfId="10465" xr:uid="{00000000-0005-0000-0000-0000202D0000}"/>
    <cellStyle name="표준 299 3" xfId="10466" xr:uid="{00000000-0005-0000-0000-0000212D0000}"/>
    <cellStyle name="표준 3" xfId="10467" xr:uid="{00000000-0005-0000-0000-0000222D0000}"/>
    <cellStyle name="표준 3 10" xfId="10468" xr:uid="{00000000-0005-0000-0000-0000232D0000}"/>
    <cellStyle name="표준 3 11" xfId="10469" xr:uid="{00000000-0005-0000-0000-0000242D0000}"/>
    <cellStyle name="표준 3 12" xfId="10470" xr:uid="{00000000-0005-0000-0000-0000252D0000}"/>
    <cellStyle name="표준 3 13" xfId="10471" xr:uid="{00000000-0005-0000-0000-0000262D0000}"/>
    <cellStyle name="표준 3 13 10" xfId="10472" xr:uid="{00000000-0005-0000-0000-0000272D0000}"/>
    <cellStyle name="표준 3 13 10 2" xfId="10473" xr:uid="{00000000-0005-0000-0000-0000282D0000}"/>
    <cellStyle name="표준 3 13 11" xfId="10474" xr:uid="{00000000-0005-0000-0000-0000292D0000}"/>
    <cellStyle name="표준 3 13 2" xfId="10475" xr:uid="{00000000-0005-0000-0000-00002A2D0000}"/>
    <cellStyle name="표준 3 13 2 10" xfId="10476" xr:uid="{00000000-0005-0000-0000-00002B2D0000}"/>
    <cellStyle name="표준 3 13 2 2" xfId="10477" xr:uid="{00000000-0005-0000-0000-00002C2D0000}"/>
    <cellStyle name="표준 3 13 2 2 2" xfId="10478" xr:uid="{00000000-0005-0000-0000-00002D2D0000}"/>
    <cellStyle name="표준 3 13 2 2 2 2" xfId="10479" xr:uid="{00000000-0005-0000-0000-00002E2D0000}"/>
    <cellStyle name="표준 3 13 2 2 2 2 2" xfId="10480" xr:uid="{00000000-0005-0000-0000-00002F2D0000}"/>
    <cellStyle name="표준 3 13 2 2 2 2 2 2" xfId="10481" xr:uid="{00000000-0005-0000-0000-0000302D0000}"/>
    <cellStyle name="표준 3 13 2 2 2 2 3" xfId="10482" xr:uid="{00000000-0005-0000-0000-0000312D0000}"/>
    <cellStyle name="표준 3 13 2 2 2 3" xfId="10483" xr:uid="{00000000-0005-0000-0000-0000322D0000}"/>
    <cellStyle name="표준 3 13 2 2 2 3 2" xfId="10484" xr:uid="{00000000-0005-0000-0000-0000332D0000}"/>
    <cellStyle name="표준 3 13 2 2 2 3 2 2" xfId="10485" xr:uid="{00000000-0005-0000-0000-0000342D0000}"/>
    <cellStyle name="표준 3 13 2 2 2 3 3" xfId="10486" xr:uid="{00000000-0005-0000-0000-0000352D0000}"/>
    <cellStyle name="표준 3 13 2 2 2 4" xfId="10487" xr:uid="{00000000-0005-0000-0000-0000362D0000}"/>
    <cellStyle name="표준 3 13 2 2 2 4 2" xfId="10488" xr:uid="{00000000-0005-0000-0000-0000372D0000}"/>
    <cellStyle name="표준 3 13 2 2 2 4 2 2" xfId="10489" xr:uid="{00000000-0005-0000-0000-0000382D0000}"/>
    <cellStyle name="표준 3 13 2 2 2 4 3" xfId="10490" xr:uid="{00000000-0005-0000-0000-0000392D0000}"/>
    <cellStyle name="표준 3 13 2 2 2 5" xfId="10491" xr:uid="{00000000-0005-0000-0000-00003A2D0000}"/>
    <cellStyle name="표준 3 13 2 2 2 5 2" xfId="10492" xr:uid="{00000000-0005-0000-0000-00003B2D0000}"/>
    <cellStyle name="표준 3 13 2 2 2 6" xfId="10493" xr:uid="{00000000-0005-0000-0000-00003C2D0000}"/>
    <cellStyle name="표준 3 13 2 2 3" xfId="10494" xr:uid="{00000000-0005-0000-0000-00003D2D0000}"/>
    <cellStyle name="표준 3 13 2 2 3 2" xfId="10495" xr:uid="{00000000-0005-0000-0000-00003E2D0000}"/>
    <cellStyle name="표준 3 13 2 2 3 2 2" xfId="10496" xr:uid="{00000000-0005-0000-0000-00003F2D0000}"/>
    <cellStyle name="표준 3 13 2 2 3 2 2 2" xfId="10497" xr:uid="{00000000-0005-0000-0000-0000402D0000}"/>
    <cellStyle name="표준 3 13 2 2 3 2 3" xfId="10498" xr:uid="{00000000-0005-0000-0000-0000412D0000}"/>
    <cellStyle name="표준 3 13 2 2 3 3" xfId="10499" xr:uid="{00000000-0005-0000-0000-0000422D0000}"/>
    <cellStyle name="표준 3 13 2 2 3 3 2" xfId="10500" xr:uid="{00000000-0005-0000-0000-0000432D0000}"/>
    <cellStyle name="표준 3 13 2 2 3 3 2 2" xfId="10501" xr:uid="{00000000-0005-0000-0000-0000442D0000}"/>
    <cellStyle name="표준 3 13 2 2 3 3 3" xfId="10502" xr:uid="{00000000-0005-0000-0000-0000452D0000}"/>
    <cellStyle name="표준 3 13 2 2 3 4" xfId="10503" xr:uid="{00000000-0005-0000-0000-0000462D0000}"/>
    <cellStyle name="표준 3 13 2 2 3 4 2" xfId="10504" xr:uid="{00000000-0005-0000-0000-0000472D0000}"/>
    <cellStyle name="표준 3 13 2 2 3 4 2 2" xfId="10505" xr:uid="{00000000-0005-0000-0000-0000482D0000}"/>
    <cellStyle name="표준 3 13 2 2 3 4 3" xfId="10506" xr:uid="{00000000-0005-0000-0000-0000492D0000}"/>
    <cellStyle name="표준 3 13 2 2 3 5" xfId="10507" xr:uid="{00000000-0005-0000-0000-00004A2D0000}"/>
    <cellStyle name="표준 3 13 2 2 3 5 2" xfId="10508" xr:uid="{00000000-0005-0000-0000-00004B2D0000}"/>
    <cellStyle name="표준 3 13 2 2 3 6" xfId="10509" xr:uid="{00000000-0005-0000-0000-00004C2D0000}"/>
    <cellStyle name="표준 3 13 2 2 4" xfId="10510" xr:uid="{00000000-0005-0000-0000-00004D2D0000}"/>
    <cellStyle name="표준 3 13 2 2 4 2" xfId="10511" xr:uid="{00000000-0005-0000-0000-00004E2D0000}"/>
    <cellStyle name="표준 3 13 2 2 4 2 2" xfId="10512" xr:uid="{00000000-0005-0000-0000-00004F2D0000}"/>
    <cellStyle name="표준 3 13 2 2 4 2 2 2" xfId="10513" xr:uid="{00000000-0005-0000-0000-0000502D0000}"/>
    <cellStyle name="표준 3 13 2 2 4 2 3" xfId="10514" xr:uid="{00000000-0005-0000-0000-0000512D0000}"/>
    <cellStyle name="표준 3 13 2 2 4 3" xfId="10515" xr:uid="{00000000-0005-0000-0000-0000522D0000}"/>
    <cellStyle name="표준 3 13 2 2 4 3 2" xfId="10516" xr:uid="{00000000-0005-0000-0000-0000532D0000}"/>
    <cellStyle name="표준 3 13 2 2 4 3 2 2" xfId="10517" xr:uid="{00000000-0005-0000-0000-0000542D0000}"/>
    <cellStyle name="표준 3 13 2 2 4 3 3" xfId="10518" xr:uid="{00000000-0005-0000-0000-0000552D0000}"/>
    <cellStyle name="표준 3 13 2 2 4 4" xfId="10519" xr:uid="{00000000-0005-0000-0000-0000562D0000}"/>
    <cellStyle name="표준 3 13 2 2 4 4 2" xfId="10520" xr:uid="{00000000-0005-0000-0000-0000572D0000}"/>
    <cellStyle name="표준 3 13 2 2 4 4 2 2" xfId="10521" xr:uid="{00000000-0005-0000-0000-0000582D0000}"/>
    <cellStyle name="표준 3 13 2 2 4 4 3" xfId="10522" xr:uid="{00000000-0005-0000-0000-0000592D0000}"/>
    <cellStyle name="표준 3 13 2 2 4 5" xfId="10523" xr:uid="{00000000-0005-0000-0000-00005A2D0000}"/>
    <cellStyle name="표준 3 13 2 2 4 5 2" xfId="10524" xr:uid="{00000000-0005-0000-0000-00005B2D0000}"/>
    <cellStyle name="표준 3 13 2 2 4 6" xfId="10525" xr:uid="{00000000-0005-0000-0000-00005C2D0000}"/>
    <cellStyle name="표준 3 13 2 2 5" xfId="10526" xr:uid="{00000000-0005-0000-0000-00005D2D0000}"/>
    <cellStyle name="표준 3 13 2 2 5 2" xfId="10527" xr:uid="{00000000-0005-0000-0000-00005E2D0000}"/>
    <cellStyle name="표준 3 13 2 2 5 2 2" xfId="10528" xr:uid="{00000000-0005-0000-0000-00005F2D0000}"/>
    <cellStyle name="표준 3 13 2 2 5 3" xfId="10529" xr:uid="{00000000-0005-0000-0000-0000602D0000}"/>
    <cellStyle name="표준 3 13 2 2 6" xfId="10530" xr:uid="{00000000-0005-0000-0000-0000612D0000}"/>
    <cellStyle name="표준 3 13 2 2 6 2" xfId="10531" xr:uid="{00000000-0005-0000-0000-0000622D0000}"/>
    <cellStyle name="표준 3 13 2 2 6 2 2" xfId="10532" xr:uid="{00000000-0005-0000-0000-0000632D0000}"/>
    <cellStyle name="표준 3 13 2 2 6 3" xfId="10533" xr:uid="{00000000-0005-0000-0000-0000642D0000}"/>
    <cellStyle name="표준 3 13 2 2 7" xfId="10534" xr:uid="{00000000-0005-0000-0000-0000652D0000}"/>
    <cellStyle name="표준 3 13 2 2 7 2" xfId="10535" xr:uid="{00000000-0005-0000-0000-0000662D0000}"/>
    <cellStyle name="표준 3 13 2 2 7 2 2" xfId="10536" xr:uid="{00000000-0005-0000-0000-0000672D0000}"/>
    <cellStyle name="표준 3 13 2 2 7 3" xfId="10537" xr:uid="{00000000-0005-0000-0000-0000682D0000}"/>
    <cellStyle name="표준 3 13 2 2 8" xfId="10538" xr:uid="{00000000-0005-0000-0000-0000692D0000}"/>
    <cellStyle name="표준 3 13 2 2 8 2" xfId="10539" xr:uid="{00000000-0005-0000-0000-00006A2D0000}"/>
    <cellStyle name="표준 3 13 2 2 9" xfId="10540" xr:uid="{00000000-0005-0000-0000-00006B2D0000}"/>
    <cellStyle name="표준 3 13 2 3" xfId="10541" xr:uid="{00000000-0005-0000-0000-00006C2D0000}"/>
    <cellStyle name="표준 3 13 2 3 2" xfId="10542" xr:uid="{00000000-0005-0000-0000-00006D2D0000}"/>
    <cellStyle name="표준 3 13 2 3 2 2" xfId="10543" xr:uid="{00000000-0005-0000-0000-00006E2D0000}"/>
    <cellStyle name="표준 3 13 2 3 2 2 2" xfId="10544" xr:uid="{00000000-0005-0000-0000-00006F2D0000}"/>
    <cellStyle name="표준 3 13 2 3 2 3" xfId="10545" xr:uid="{00000000-0005-0000-0000-0000702D0000}"/>
    <cellStyle name="표준 3 13 2 3 3" xfId="10546" xr:uid="{00000000-0005-0000-0000-0000712D0000}"/>
    <cellStyle name="표준 3 13 2 3 3 2" xfId="10547" xr:uid="{00000000-0005-0000-0000-0000722D0000}"/>
    <cellStyle name="표준 3 13 2 3 3 2 2" xfId="10548" xr:uid="{00000000-0005-0000-0000-0000732D0000}"/>
    <cellStyle name="표준 3 13 2 3 3 3" xfId="10549" xr:uid="{00000000-0005-0000-0000-0000742D0000}"/>
    <cellStyle name="표준 3 13 2 3 4" xfId="10550" xr:uid="{00000000-0005-0000-0000-0000752D0000}"/>
    <cellStyle name="표준 3 13 2 3 4 2" xfId="10551" xr:uid="{00000000-0005-0000-0000-0000762D0000}"/>
    <cellStyle name="표준 3 13 2 3 4 2 2" xfId="10552" xr:uid="{00000000-0005-0000-0000-0000772D0000}"/>
    <cellStyle name="표준 3 13 2 3 4 3" xfId="10553" xr:uid="{00000000-0005-0000-0000-0000782D0000}"/>
    <cellStyle name="표준 3 13 2 3 5" xfId="10554" xr:uid="{00000000-0005-0000-0000-0000792D0000}"/>
    <cellStyle name="표준 3 13 2 3 5 2" xfId="10555" xr:uid="{00000000-0005-0000-0000-00007A2D0000}"/>
    <cellStyle name="표준 3 13 2 3 6" xfId="10556" xr:uid="{00000000-0005-0000-0000-00007B2D0000}"/>
    <cellStyle name="표준 3 13 2 4" xfId="10557" xr:uid="{00000000-0005-0000-0000-00007C2D0000}"/>
    <cellStyle name="표준 3 13 2 4 2" xfId="10558" xr:uid="{00000000-0005-0000-0000-00007D2D0000}"/>
    <cellStyle name="표준 3 13 2 4 2 2" xfId="10559" xr:uid="{00000000-0005-0000-0000-00007E2D0000}"/>
    <cellStyle name="표준 3 13 2 4 2 2 2" xfId="10560" xr:uid="{00000000-0005-0000-0000-00007F2D0000}"/>
    <cellStyle name="표준 3 13 2 4 2 3" xfId="10561" xr:uid="{00000000-0005-0000-0000-0000802D0000}"/>
    <cellStyle name="표준 3 13 2 4 3" xfId="10562" xr:uid="{00000000-0005-0000-0000-0000812D0000}"/>
    <cellStyle name="표준 3 13 2 4 3 2" xfId="10563" xr:uid="{00000000-0005-0000-0000-0000822D0000}"/>
    <cellStyle name="표준 3 13 2 4 3 2 2" xfId="10564" xr:uid="{00000000-0005-0000-0000-0000832D0000}"/>
    <cellStyle name="표준 3 13 2 4 3 3" xfId="10565" xr:uid="{00000000-0005-0000-0000-0000842D0000}"/>
    <cellStyle name="표준 3 13 2 4 4" xfId="10566" xr:uid="{00000000-0005-0000-0000-0000852D0000}"/>
    <cellStyle name="표준 3 13 2 4 4 2" xfId="10567" xr:uid="{00000000-0005-0000-0000-0000862D0000}"/>
    <cellStyle name="표준 3 13 2 4 4 2 2" xfId="10568" xr:uid="{00000000-0005-0000-0000-0000872D0000}"/>
    <cellStyle name="표준 3 13 2 4 4 3" xfId="10569" xr:uid="{00000000-0005-0000-0000-0000882D0000}"/>
    <cellStyle name="표준 3 13 2 4 5" xfId="10570" xr:uid="{00000000-0005-0000-0000-0000892D0000}"/>
    <cellStyle name="표준 3 13 2 4 5 2" xfId="10571" xr:uid="{00000000-0005-0000-0000-00008A2D0000}"/>
    <cellStyle name="표준 3 13 2 4 6" xfId="10572" xr:uid="{00000000-0005-0000-0000-00008B2D0000}"/>
    <cellStyle name="표준 3 13 2 5" xfId="10573" xr:uid="{00000000-0005-0000-0000-00008C2D0000}"/>
    <cellStyle name="표준 3 13 2 5 2" xfId="10574" xr:uid="{00000000-0005-0000-0000-00008D2D0000}"/>
    <cellStyle name="표준 3 13 2 5 2 2" xfId="10575" xr:uid="{00000000-0005-0000-0000-00008E2D0000}"/>
    <cellStyle name="표준 3 13 2 5 2 2 2" xfId="10576" xr:uid="{00000000-0005-0000-0000-00008F2D0000}"/>
    <cellStyle name="표준 3 13 2 5 2 3" xfId="10577" xr:uid="{00000000-0005-0000-0000-0000902D0000}"/>
    <cellStyle name="표준 3 13 2 5 3" xfId="10578" xr:uid="{00000000-0005-0000-0000-0000912D0000}"/>
    <cellStyle name="표준 3 13 2 5 3 2" xfId="10579" xr:uid="{00000000-0005-0000-0000-0000922D0000}"/>
    <cellStyle name="표준 3 13 2 5 3 2 2" xfId="10580" xr:uid="{00000000-0005-0000-0000-0000932D0000}"/>
    <cellStyle name="표준 3 13 2 5 3 3" xfId="10581" xr:uid="{00000000-0005-0000-0000-0000942D0000}"/>
    <cellStyle name="표준 3 13 2 5 4" xfId="10582" xr:uid="{00000000-0005-0000-0000-0000952D0000}"/>
    <cellStyle name="표준 3 13 2 5 4 2" xfId="10583" xr:uid="{00000000-0005-0000-0000-0000962D0000}"/>
    <cellStyle name="표준 3 13 2 5 4 2 2" xfId="10584" xr:uid="{00000000-0005-0000-0000-0000972D0000}"/>
    <cellStyle name="표준 3 13 2 5 4 3" xfId="10585" xr:uid="{00000000-0005-0000-0000-0000982D0000}"/>
    <cellStyle name="표준 3 13 2 5 5" xfId="10586" xr:uid="{00000000-0005-0000-0000-0000992D0000}"/>
    <cellStyle name="표준 3 13 2 5 5 2" xfId="10587" xr:uid="{00000000-0005-0000-0000-00009A2D0000}"/>
    <cellStyle name="표준 3 13 2 5 6" xfId="10588" xr:uid="{00000000-0005-0000-0000-00009B2D0000}"/>
    <cellStyle name="표준 3 13 2 6" xfId="10589" xr:uid="{00000000-0005-0000-0000-00009C2D0000}"/>
    <cellStyle name="표준 3 13 2 6 2" xfId="10590" xr:uid="{00000000-0005-0000-0000-00009D2D0000}"/>
    <cellStyle name="표준 3 13 2 6 2 2" xfId="10591" xr:uid="{00000000-0005-0000-0000-00009E2D0000}"/>
    <cellStyle name="표준 3 13 2 6 3" xfId="10592" xr:uid="{00000000-0005-0000-0000-00009F2D0000}"/>
    <cellStyle name="표준 3 13 2 7" xfId="10593" xr:uid="{00000000-0005-0000-0000-0000A02D0000}"/>
    <cellStyle name="표준 3 13 2 7 2" xfId="10594" xr:uid="{00000000-0005-0000-0000-0000A12D0000}"/>
    <cellStyle name="표준 3 13 2 7 2 2" xfId="10595" xr:uid="{00000000-0005-0000-0000-0000A22D0000}"/>
    <cellStyle name="표준 3 13 2 7 3" xfId="10596" xr:uid="{00000000-0005-0000-0000-0000A32D0000}"/>
    <cellStyle name="표준 3 13 2 8" xfId="10597" xr:uid="{00000000-0005-0000-0000-0000A42D0000}"/>
    <cellStyle name="표준 3 13 2 8 2" xfId="10598" xr:uid="{00000000-0005-0000-0000-0000A52D0000}"/>
    <cellStyle name="표준 3 13 2 8 2 2" xfId="10599" xr:uid="{00000000-0005-0000-0000-0000A62D0000}"/>
    <cellStyle name="표준 3 13 2 8 3" xfId="10600" xr:uid="{00000000-0005-0000-0000-0000A72D0000}"/>
    <cellStyle name="표준 3 13 2 9" xfId="10601" xr:uid="{00000000-0005-0000-0000-0000A82D0000}"/>
    <cellStyle name="표준 3 13 2 9 2" xfId="10602" xr:uid="{00000000-0005-0000-0000-0000A92D0000}"/>
    <cellStyle name="표준 3 13 3" xfId="10603" xr:uid="{00000000-0005-0000-0000-0000AA2D0000}"/>
    <cellStyle name="표준 3 13 3 2" xfId="10604" xr:uid="{00000000-0005-0000-0000-0000AB2D0000}"/>
    <cellStyle name="표준 3 13 3 2 2" xfId="10605" xr:uid="{00000000-0005-0000-0000-0000AC2D0000}"/>
    <cellStyle name="표준 3 13 3 2 2 2" xfId="10606" xr:uid="{00000000-0005-0000-0000-0000AD2D0000}"/>
    <cellStyle name="표준 3 13 3 2 2 2 2" xfId="10607" xr:uid="{00000000-0005-0000-0000-0000AE2D0000}"/>
    <cellStyle name="표준 3 13 3 2 2 3" xfId="10608" xr:uid="{00000000-0005-0000-0000-0000AF2D0000}"/>
    <cellStyle name="표준 3 13 3 2 3" xfId="10609" xr:uid="{00000000-0005-0000-0000-0000B02D0000}"/>
    <cellStyle name="표준 3 13 3 2 3 2" xfId="10610" xr:uid="{00000000-0005-0000-0000-0000B12D0000}"/>
    <cellStyle name="표준 3 13 3 2 3 2 2" xfId="10611" xr:uid="{00000000-0005-0000-0000-0000B22D0000}"/>
    <cellStyle name="표준 3 13 3 2 3 3" xfId="10612" xr:uid="{00000000-0005-0000-0000-0000B32D0000}"/>
    <cellStyle name="표준 3 13 3 2 4" xfId="10613" xr:uid="{00000000-0005-0000-0000-0000B42D0000}"/>
    <cellStyle name="표준 3 13 3 2 4 2" xfId="10614" xr:uid="{00000000-0005-0000-0000-0000B52D0000}"/>
    <cellStyle name="표준 3 13 3 2 4 2 2" xfId="10615" xr:uid="{00000000-0005-0000-0000-0000B62D0000}"/>
    <cellStyle name="표준 3 13 3 2 4 3" xfId="10616" xr:uid="{00000000-0005-0000-0000-0000B72D0000}"/>
    <cellStyle name="표준 3 13 3 2 5" xfId="10617" xr:uid="{00000000-0005-0000-0000-0000B82D0000}"/>
    <cellStyle name="표준 3 13 3 2 5 2" xfId="10618" xr:uid="{00000000-0005-0000-0000-0000B92D0000}"/>
    <cellStyle name="표준 3 13 3 2 6" xfId="10619" xr:uid="{00000000-0005-0000-0000-0000BA2D0000}"/>
    <cellStyle name="표준 3 13 3 3" xfId="10620" xr:uid="{00000000-0005-0000-0000-0000BB2D0000}"/>
    <cellStyle name="표준 3 13 3 3 2" xfId="10621" xr:uid="{00000000-0005-0000-0000-0000BC2D0000}"/>
    <cellStyle name="표준 3 13 3 3 2 2" xfId="10622" xr:uid="{00000000-0005-0000-0000-0000BD2D0000}"/>
    <cellStyle name="표준 3 13 3 3 2 2 2" xfId="10623" xr:uid="{00000000-0005-0000-0000-0000BE2D0000}"/>
    <cellStyle name="표준 3 13 3 3 2 3" xfId="10624" xr:uid="{00000000-0005-0000-0000-0000BF2D0000}"/>
    <cellStyle name="표준 3 13 3 3 3" xfId="10625" xr:uid="{00000000-0005-0000-0000-0000C02D0000}"/>
    <cellStyle name="표준 3 13 3 3 3 2" xfId="10626" xr:uid="{00000000-0005-0000-0000-0000C12D0000}"/>
    <cellStyle name="표준 3 13 3 3 3 2 2" xfId="10627" xr:uid="{00000000-0005-0000-0000-0000C22D0000}"/>
    <cellStyle name="표준 3 13 3 3 3 3" xfId="10628" xr:uid="{00000000-0005-0000-0000-0000C32D0000}"/>
    <cellStyle name="표준 3 13 3 3 4" xfId="10629" xr:uid="{00000000-0005-0000-0000-0000C42D0000}"/>
    <cellStyle name="표준 3 13 3 3 4 2" xfId="10630" xr:uid="{00000000-0005-0000-0000-0000C52D0000}"/>
    <cellStyle name="표준 3 13 3 3 4 2 2" xfId="10631" xr:uid="{00000000-0005-0000-0000-0000C62D0000}"/>
    <cellStyle name="표준 3 13 3 3 4 3" xfId="10632" xr:uid="{00000000-0005-0000-0000-0000C72D0000}"/>
    <cellStyle name="표준 3 13 3 3 5" xfId="10633" xr:uid="{00000000-0005-0000-0000-0000C82D0000}"/>
    <cellStyle name="표준 3 13 3 3 5 2" xfId="10634" xr:uid="{00000000-0005-0000-0000-0000C92D0000}"/>
    <cellStyle name="표준 3 13 3 3 6" xfId="10635" xr:uid="{00000000-0005-0000-0000-0000CA2D0000}"/>
    <cellStyle name="표준 3 13 3 4" xfId="10636" xr:uid="{00000000-0005-0000-0000-0000CB2D0000}"/>
    <cellStyle name="표준 3 13 3 4 2" xfId="10637" xr:uid="{00000000-0005-0000-0000-0000CC2D0000}"/>
    <cellStyle name="표준 3 13 3 4 2 2" xfId="10638" xr:uid="{00000000-0005-0000-0000-0000CD2D0000}"/>
    <cellStyle name="표준 3 13 3 4 2 2 2" xfId="10639" xr:uid="{00000000-0005-0000-0000-0000CE2D0000}"/>
    <cellStyle name="표준 3 13 3 4 2 3" xfId="10640" xr:uid="{00000000-0005-0000-0000-0000CF2D0000}"/>
    <cellStyle name="표준 3 13 3 4 3" xfId="10641" xr:uid="{00000000-0005-0000-0000-0000D02D0000}"/>
    <cellStyle name="표준 3 13 3 4 3 2" xfId="10642" xr:uid="{00000000-0005-0000-0000-0000D12D0000}"/>
    <cellStyle name="표준 3 13 3 4 3 2 2" xfId="10643" xr:uid="{00000000-0005-0000-0000-0000D22D0000}"/>
    <cellStyle name="표준 3 13 3 4 3 3" xfId="10644" xr:uid="{00000000-0005-0000-0000-0000D32D0000}"/>
    <cellStyle name="표준 3 13 3 4 4" xfId="10645" xr:uid="{00000000-0005-0000-0000-0000D42D0000}"/>
    <cellStyle name="표준 3 13 3 4 4 2" xfId="10646" xr:uid="{00000000-0005-0000-0000-0000D52D0000}"/>
    <cellStyle name="표준 3 13 3 4 4 2 2" xfId="10647" xr:uid="{00000000-0005-0000-0000-0000D62D0000}"/>
    <cellStyle name="표준 3 13 3 4 4 3" xfId="10648" xr:uid="{00000000-0005-0000-0000-0000D72D0000}"/>
    <cellStyle name="표준 3 13 3 4 5" xfId="10649" xr:uid="{00000000-0005-0000-0000-0000D82D0000}"/>
    <cellStyle name="표준 3 13 3 4 5 2" xfId="10650" xr:uid="{00000000-0005-0000-0000-0000D92D0000}"/>
    <cellStyle name="표준 3 13 3 4 6" xfId="10651" xr:uid="{00000000-0005-0000-0000-0000DA2D0000}"/>
    <cellStyle name="표준 3 13 3 5" xfId="10652" xr:uid="{00000000-0005-0000-0000-0000DB2D0000}"/>
    <cellStyle name="표준 3 13 3 5 2" xfId="10653" xr:uid="{00000000-0005-0000-0000-0000DC2D0000}"/>
    <cellStyle name="표준 3 13 3 5 2 2" xfId="10654" xr:uid="{00000000-0005-0000-0000-0000DD2D0000}"/>
    <cellStyle name="표준 3 13 3 5 3" xfId="10655" xr:uid="{00000000-0005-0000-0000-0000DE2D0000}"/>
    <cellStyle name="표준 3 13 3 6" xfId="10656" xr:uid="{00000000-0005-0000-0000-0000DF2D0000}"/>
    <cellStyle name="표준 3 13 3 6 2" xfId="10657" xr:uid="{00000000-0005-0000-0000-0000E02D0000}"/>
    <cellStyle name="표준 3 13 3 6 2 2" xfId="10658" xr:uid="{00000000-0005-0000-0000-0000E12D0000}"/>
    <cellStyle name="표준 3 13 3 6 3" xfId="10659" xr:uid="{00000000-0005-0000-0000-0000E22D0000}"/>
    <cellStyle name="표준 3 13 3 7" xfId="10660" xr:uid="{00000000-0005-0000-0000-0000E32D0000}"/>
    <cellStyle name="표준 3 13 3 7 2" xfId="10661" xr:uid="{00000000-0005-0000-0000-0000E42D0000}"/>
    <cellStyle name="표준 3 13 3 7 2 2" xfId="10662" xr:uid="{00000000-0005-0000-0000-0000E52D0000}"/>
    <cellStyle name="표준 3 13 3 7 3" xfId="10663" xr:uid="{00000000-0005-0000-0000-0000E62D0000}"/>
    <cellStyle name="표준 3 13 3 8" xfId="10664" xr:uid="{00000000-0005-0000-0000-0000E72D0000}"/>
    <cellStyle name="표준 3 13 3 8 2" xfId="10665" xr:uid="{00000000-0005-0000-0000-0000E82D0000}"/>
    <cellStyle name="표준 3 13 3 9" xfId="10666" xr:uid="{00000000-0005-0000-0000-0000E92D0000}"/>
    <cellStyle name="표준 3 13 4" xfId="10667" xr:uid="{00000000-0005-0000-0000-0000EA2D0000}"/>
    <cellStyle name="표준 3 13 4 2" xfId="10668" xr:uid="{00000000-0005-0000-0000-0000EB2D0000}"/>
    <cellStyle name="표준 3 13 4 2 2" xfId="10669" xr:uid="{00000000-0005-0000-0000-0000EC2D0000}"/>
    <cellStyle name="표준 3 13 4 2 2 2" xfId="10670" xr:uid="{00000000-0005-0000-0000-0000ED2D0000}"/>
    <cellStyle name="표준 3 13 4 2 3" xfId="10671" xr:uid="{00000000-0005-0000-0000-0000EE2D0000}"/>
    <cellStyle name="표준 3 13 4 3" xfId="10672" xr:uid="{00000000-0005-0000-0000-0000EF2D0000}"/>
    <cellStyle name="표준 3 13 4 3 2" xfId="10673" xr:uid="{00000000-0005-0000-0000-0000F02D0000}"/>
    <cellStyle name="표준 3 13 4 3 2 2" xfId="10674" xr:uid="{00000000-0005-0000-0000-0000F12D0000}"/>
    <cellStyle name="표준 3 13 4 3 3" xfId="10675" xr:uid="{00000000-0005-0000-0000-0000F22D0000}"/>
    <cellStyle name="표준 3 13 4 4" xfId="10676" xr:uid="{00000000-0005-0000-0000-0000F32D0000}"/>
    <cellStyle name="표준 3 13 4 4 2" xfId="10677" xr:uid="{00000000-0005-0000-0000-0000F42D0000}"/>
    <cellStyle name="표준 3 13 4 4 2 2" xfId="10678" xr:uid="{00000000-0005-0000-0000-0000F52D0000}"/>
    <cellStyle name="표준 3 13 4 4 3" xfId="10679" xr:uid="{00000000-0005-0000-0000-0000F62D0000}"/>
    <cellStyle name="표준 3 13 4 5" xfId="10680" xr:uid="{00000000-0005-0000-0000-0000F72D0000}"/>
    <cellStyle name="표준 3 13 4 5 2" xfId="10681" xr:uid="{00000000-0005-0000-0000-0000F82D0000}"/>
    <cellStyle name="표준 3 13 4 6" xfId="10682" xr:uid="{00000000-0005-0000-0000-0000F92D0000}"/>
    <cellStyle name="표준 3 13 5" xfId="10683" xr:uid="{00000000-0005-0000-0000-0000FA2D0000}"/>
    <cellStyle name="표준 3 13 5 2" xfId="10684" xr:uid="{00000000-0005-0000-0000-0000FB2D0000}"/>
    <cellStyle name="표준 3 13 5 2 2" xfId="10685" xr:uid="{00000000-0005-0000-0000-0000FC2D0000}"/>
    <cellStyle name="표준 3 13 5 2 2 2" xfId="10686" xr:uid="{00000000-0005-0000-0000-0000FD2D0000}"/>
    <cellStyle name="표준 3 13 5 2 3" xfId="10687" xr:uid="{00000000-0005-0000-0000-0000FE2D0000}"/>
    <cellStyle name="표준 3 13 5 3" xfId="10688" xr:uid="{00000000-0005-0000-0000-0000FF2D0000}"/>
    <cellStyle name="표준 3 13 5 3 2" xfId="10689" xr:uid="{00000000-0005-0000-0000-0000002E0000}"/>
    <cellStyle name="표준 3 13 5 3 2 2" xfId="10690" xr:uid="{00000000-0005-0000-0000-0000012E0000}"/>
    <cellStyle name="표준 3 13 5 3 3" xfId="10691" xr:uid="{00000000-0005-0000-0000-0000022E0000}"/>
    <cellStyle name="표준 3 13 5 4" xfId="10692" xr:uid="{00000000-0005-0000-0000-0000032E0000}"/>
    <cellStyle name="표준 3 13 5 4 2" xfId="10693" xr:uid="{00000000-0005-0000-0000-0000042E0000}"/>
    <cellStyle name="표준 3 13 5 4 2 2" xfId="10694" xr:uid="{00000000-0005-0000-0000-0000052E0000}"/>
    <cellStyle name="표준 3 13 5 4 3" xfId="10695" xr:uid="{00000000-0005-0000-0000-0000062E0000}"/>
    <cellStyle name="표준 3 13 5 5" xfId="10696" xr:uid="{00000000-0005-0000-0000-0000072E0000}"/>
    <cellStyle name="표준 3 13 5 5 2" xfId="10697" xr:uid="{00000000-0005-0000-0000-0000082E0000}"/>
    <cellStyle name="표준 3 13 5 6" xfId="10698" xr:uid="{00000000-0005-0000-0000-0000092E0000}"/>
    <cellStyle name="표준 3 13 6" xfId="10699" xr:uid="{00000000-0005-0000-0000-00000A2E0000}"/>
    <cellStyle name="표준 3 13 6 2" xfId="10700" xr:uid="{00000000-0005-0000-0000-00000B2E0000}"/>
    <cellStyle name="표준 3 13 6 2 2" xfId="10701" xr:uid="{00000000-0005-0000-0000-00000C2E0000}"/>
    <cellStyle name="표준 3 13 6 2 2 2" xfId="10702" xr:uid="{00000000-0005-0000-0000-00000D2E0000}"/>
    <cellStyle name="표준 3 13 6 2 3" xfId="10703" xr:uid="{00000000-0005-0000-0000-00000E2E0000}"/>
    <cellStyle name="표준 3 13 6 3" xfId="10704" xr:uid="{00000000-0005-0000-0000-00000F2E0000}"/>
    <cellStyle name="표준 3 13 6 3 2" xfId="10705" xr:uid="{00000000-0005-0000-0000-0000102E0000}"/>
    <cellStyle name="표준 3 13 6 3 2 2" xfId="10706" xr:uid="{00000000-0005-0000-0000-0000112E0000}"/>
    <cellStyle name="표준 3 13 6 3 3" xfId="10707" xr:uid="{00000000-0005-0000-0000-0000122E0000}"/>
    <cellStyle name="표준 3 13 6 4" xfId="10708" xr:uid="{00000000-0005-0000-0000-0000132E0000}"/>
    <cellStyle name="표준 3 13 6 4 2" xfId="10709" xr:uid="{00000000-0005-0000-0000-0000142E0000}"/>
    <cellStyle name="표준 3 13 6 4 2 2" xfId="10710" xr:uid="{00000000-0005-0000-0000-0000152E0000}"/>
    <cellStyle name="표준 3 13 6 4 3" xfId="10711" xr:uid="{00000000-0005-0000-0000-0000162E0000}"/>
    <cellStyle name="표준 3 13 6 5" xfId="10712" xr:uid="{00000000-0005-0000-0000-0000172E0000}"/>
    <cellStyle name="표준 3 13 6 5 2" xfId="10713" xr:uid="{00000000-0005-0000-0000-0000182E0000}"/>
    <cellStyle name="표준 3 13 6 6" xfId="10714" xr:uid="{00000000-0005-0000-0000-0000192E0000}"/>
    <cellStyle name="표준 3 13 7" xfId="10715" xr:uid="{00000000-0005-0000-0000-00001A2E0000}"/>
    <cellStyle name="표준 3 13 7 2" xfId="10716" xr:uid="{00000000-0005-0000-0000-00001B2E0000}"/>
    <cellStyle name="표준 3 13 7 2 2" xfId="10717" xr:uid="{00000000-0005-0000-0000-00001C2E0000}"/>
    <cellStyle name="표준 3 13 7 3" xfId="10718" xr:uid="{00000000-0005-0000-0000-00001D2E0000}"/>
    <cellStyle name="표준 3 13 8" xfId="10719" xr:uid="{00000000-0005-0000-0000-00001E2E0000}"/>
    <cellStyle name="표준 3 13 8 2" xfId="10720" xr:uid="{00000000-0005-0000-0000-00001F2E0000}"/>
    <cellStyle name="표준 3 13 8 2 2" xfId="10721" xr:uid="{00000000-0005-0000-0000-0000202E0000}"/>
    <cellStyle name="표준 3 13 8 3" xfId="10722" xr:uid="{00000000-0005-0000-0000-0000212E0000}"/>
    <cellStyle name="표준 3 13 9" xfId="10723" xr:uid="{00000000-0005-0000-0000-0000222E0000}"/>
    <cellStyle name="표준 3 13 9 2" xfId="10724" xr:uid="{00000000-0005-0000-0000-0000232E0000}"/>
    <cellStyle name="표준 3 13 9 2 2" xfId="10725" xr:uid="{00000000-0005-0000-0000-0000242E0000}"/>
    <cellStyle name="표준 3 13 9 3" xfId="10726" xr:uid="{00000000-0005-0000-0000-0000252E0000}"/>
    <cellStyle name="표준 3 14" xfId="10727" xr:uid="{00000000-0005-0000-0000-0000262E0000}"/>
    <cellStyle name="표준 3 14 10" xfId="10728" xr:uid="{00000000-0005-0000-0000-0000272E0000}"/>
    <cellStyle name="표준 3 14 10 2" xfId="10729" xr:uid="{00000000-0005-0000-0000-0000282E0000}"/>
    <cellStyle name="표준 3 14 11" xfId="10730" xr:uid="{00000000-0005-0000-0000-0000292E0000}"/>
    <cellStyle name="표준 3 14 2" xfId="10731" xr:uid="{00000000-0005-0000-0000-00002A2E0000}"/>
    <cellStyle name="표준 3 14 2 10" xfId="10732" xr:uid="{00000000-0005-0000-0000-00002B2E0000}"/>
    <cellStyle name="표준 3 14 2 2" xfId="10733" xr:uid="{00000000-0005-0000-0000-00002C2E0000}"/>
    <cellStyle name="표준 3 14 2 2 2" xfId="10734" xr:uid="{00000000-0005-0000-0000-00002D2E0000}"/>
    <cellStyle name="표준 3 14 2 2 2 2" xfId="10735" xr:uid="{00000000-0005-0000-0000-00002E2E0000}"/>
    <cellStyle name="표준 3 14 2 2 2 2 2" xfId="10736" xr:uid="{00000000-0005-0000-0000-00002F2E0000}"/>
    <cellStyle name="표준 3 14 2 2 2 2 2 2" xfId="10737" xr:uid="{00000000-0005-0000-0000-0000302E0000}"/>
    <cellStyle name="표준 3 14 2 2 2 2 3" xfId="10738" xr:uid="{00000000-0005-0000-0000-0000312E0000}"/>
    <cellStyle name="표준 3 14 2 2 2 3" xfId="10739" xr:uid="{00000000-0005-0000-0000-0000322E0000}"/>
    <cellStyle name="표준 3 14 2 2 2 3 2" xfId="10740" xr:uid="{00000000-0005-0000-0000-0000332E0000}"/>
    <cellStyle name="표준 3 14 2 2 2 3 2 2" xfId="10741" xr:uid="{00000000-0005-0000-0000-0000342E0000}"/>
    <cellStyle name="표준 3 14 2 2 2 3 3" xfId="10742" xr:uid="{00000000-0005-0000-0000-0000352E0000}"/>
    <cellStyle name="표준 3 14 2 2 2 4" xfId="10743" xr:uid="{00000000-0005-0000-0000-0000362E0000}"/>
    <cellStyle name="표준 3 14 2 2 2 4 2" xfId="10744" xr:uid="{00000000-0005-0000-0000-0000372E0000}"/>
    <cellStyle name="표준 3 14 2 2 2 4 2 2" xfId="10745" xr:uid="{00000000-0005-0000-0000-0000382E0000}"/>
    <cellStyle name="표준 3 14 2 2 2 4 3" xfId="10746" xr:uid="{00000000-0005-0000-0000-0000392E0000}"/>
    <cellStyle name="표준 3 14 2 2 2 5" xfId="10747" xr:uid="{00000000-0005-0000-0000-00003A2E0000}"/>
    <cellStyle name="표준 3 14 2 2 2 5 2" xfId="10748" xr:uid="{00000000-0005-0000-0000-00003B2E0000}"/>
    <cellStyle name="표준 3 14 2 2 2 6" xfId="10749" xr:uid="{00000000-0005-0000-0000-00003C2E0000}"/>
    <cellStyle name="표준 3 14 2 2 3" xfId="10750" xr:uid="{00000000-0005-0000-0000-00003D2E0000}"/>
    <cellStyle name="표준 3 14 2 2 3 2" xfId="10751" xr:uid="{00000000-0005-0000-0000-00003E2E0000}"/>
    <cellStyle name="표준 3 14 2 2 3 2 2" xfId="10752" xr:uid="{00000000-0005-0000-0000-00003F2E0000}"/>
    <cellStyle name="표준 3 14 2 2 3 2 2 2" xfId="10753" xr:uid="{00000000-0005-0000-0000-0000402E0000}"/>
    <cellStyle name="표준 3 14 2 2 3 2 3" xfId="10754" xr:uid="{00000000-0005-0000-0000-0000412E0000}"/>
    <cellStyle name="표준 3 14 2 2 3 3" xfId="10755" xr:uid="{00000000-0005-0000-0000-0000422E0000}"/>
    <cellStyle name="표준 3 14 2 2 3 3 2" xfId="10756" xr:uid="{00000000-0005-0000-0000-0000432E0000}"/>
    <cellStyle name="표준 3 14 2 2 3 3 2 2" xfId="10757" xr:uid="{00000000-0005-0000-0000-0000442E0000}"/>
    <cellStyle name="표준 3 14 2 2 3 3 3" xfId="10758" xr:uid="{00000000-0005-0000-0000-0000452E0000}"/>
    <cellStyle name="표준 3 14 2 2 3 4" xfId="10759" xr:uid="{00000000-0005-0000-0000-0000462E0000}"/>
    <cellStyle name="표준 3 14 2 2 3 4 2" xfId="10760" xr:uid="{00000000-0005-0000-0000-0000472E0000}"/>
    <cellStyle name="표준 3 14 2 2 3 4 2 2" xfId="10761" xr:uid="{00000000-0005-0000-0000-0000482E0000}"/>
    <cellStyle name="표준 3 14 2 2 3 4 3" xfId="10762" xr:uid="{00000000-0005-0000-0000-0000492E0000}"/>
    <cellStyle name="표준 3 14 2 2 3 5" xfId="10763" xr:uid="{00000000-0005-0000-0000-00004A2E0000}"/>
    <cellStyle name="표준 3 14 2 2 3 5 2" xfId="10764" xr:uid="{00000000-0005-0000-0000-00004B2E0000}"/>
    <cellStyle name="표준 3 14 2 2 3 6" xfId="10765" xr:uid="{00000000-0005-0000-0000-00004C2E0000}"/>
    <cellStyle name="표준 3 14 2 2 4" xfId="10766" xr:uid="{00000000-0005-0000-0000-00004D2E0000}"/>
    <cellStyle name="표준 3 14 2 2 4 2" xfId="10767" xr:uid="{00000000-0005-0000-0000-00004E2E0000}"/>
    <cellStyle name="표준 3 14 2 2 4 2 2" xfId="10768" xr:uid="{00000000-0005-0000-0000-00004F2E0000}"/>
    <cellStyle name="표준 3 14 2 2 4 2 2 2" xfId="10769" xr:uid="{00000000-0005-0000-0000-0000502E0000}"/>
    <cellStyle name="표준 3 14 2 2 4 2 3" xfId="10770" xr:uid="{00000000-0005-0000-0000-0000512E0000}"/>
    <cellStyle name="표준 3 14 2 2 4 3" xfId="10771" xr:uid="{00000000-0005-0000-0000-0000522E0000}"/>
    <cellStyle name="표준 3 14 2 2 4 3 2" xfId="10772" xr:uid="{00000000-0005-0000-0000-0000532E0000}"/>
    <cellStyle name="표준 3 14 2 2 4 3 2 2" xfId="10773" xr:uid="{00000000-0005-0000-0000-0000542E0000}"/>
    <cellStyle name="표준 3 14 2 2 4 3 3" xfId="10774" xr:uid="{00000000-0005-0000-0000-0000552E0000}"/>
    <cellStyle name="표준 3 14 2 2 4 4" xfId="10775" xr:uid="{00000000-0005-0000-0000-0000562E0000}"/>
    <cellStyle name="표준 3 14 2 2 4 4 2" xfId="10776" xr:uid="{00000000-0005-0000-0000-0000572E0000}"/>
    <cellStyle name="표준 3 14 2 2 4 4 2 2" xfId="10777" xr:uid="{00000000-0005-0000-0000-0000582E0000}"/>
    <cellStyle name="표준 3 14 2 2 4 4 3" xfId="10778" xr:uid="{00000000-0005-0000-0000-0000592E0000}"/>
    <cellStyle name="표준 3 14 2 2 4 5" xfId="10779" xr:uid="{00000000-0005-0000-0000-00005A2E0000}"/>
    <cellStyle name="표준 3 14 2 2 4 5 2" xfId="10780" xr:uid="{00000000-0005-0000-0000-00005B2E0000}"/>
    <cellStyle name="표준 3 14 2 2 4 6" xfId="10781" xr:uid="{00000000-0005-0000-0000-00005C2E0000}"/>
    <cellStyle name="표준 3 14 2 2 5" xfId="10782" xr:uid="{00000000-0005-0000-0000-00005D2E0000}"/>
    <cellStyle name="표준 3 14 2 2 5 2" xfId="10783" xr:uid="{00000000-0005-0000-0000-00005E2E0000}"/>
    <cellStyle name="표준 3 14 2 2 5 2 2" xfId="10784" xr:uid="{00000000-0005-0000-0000-00005F2E0000}"/>
    <cellStyle name="표준 3 14 2 2 5 3" xfId="10785" xr:uid="{00000000-0005-0000-0000-0000602E0000}"/>
    <cellStyle name="표준 3 14 2 2 6" xfId="10786" xr:uid="{00000000-0005-0000-0000-0000612E0000}"/>
    <cellStyle name="표준 3 14 2 2 6 2" xfId="10787" xr:uid="{00000000-0005-0000-0000-0000622E0000}"/>
    <cellStyle name="표준 3 14 2 2 6 2 2" xfId="10788" xr:uid="{00000000-0005-0000-0000-0000632E0000}"/>
    <cellStyle name="표준 3 14 2 2 6 3" xfId="10789" xr:uid="{00000000-0005-0000-0000-0000642E0000}"/>
    <cellStyle name="표준 3 14 2 2 7" xfId="10790" xr:uid="{00000000-0005-0000-0000-0000652E0000}"/>
    <cellStyle name="표준 3 14 2 2 7 2" xfId="10791" xr:uid="{00000000-0005-0000-0000-0000662E0000}"/>
    <cellStyle name="표준 3 14 2 2 7 2 2" xfId="10792" xr:uid="{00000000-0005-0000-0000-0000672E0000}"/>
    <cellStyle name="표준 3 14 2 2 7 3" xfId="10793" xr:uid="{00000000-0005-0000-0000-0000682E0000}"/>
    <cellStyle name="표준 3 14 2 2 8" xfId="10794" xr:uid="{00000000-0005-0000-0000-0000692E0000}"/>
    <cellStyle name="표준 3 14 2 2 8 2" xfId="10795" xr:uid="{00000000-0005-0000-0000-00006A2E0000}"/>
    <cellStyle name="표준 3 14 2 2 9" xfId="10796" xr:uid="{00000000-0005-0000-0000-00006B2E0000}"/>
    <cellStyle name="표준 3 14 2 3" xfId="10797" xr:uid="{00000000-0005-0000-0000-00006C2E0000}"/>
    <cellStyle name="표준 3 14 2 3 2" xfId="10798" xr:uid="{00000000-0005-0000-0000-00006D2E0000}"/>
    <cellStyle name="표준 3 14 2 3 2 2" xfId="10799" xr:uid="{00000000-0005-0000-0000-00006E2E0000}"/>
    <cellStyle name="표준 3 14 2 3 2 2 2" xfId="10800" xr:uid="{00000000-0005-0000-0000-00006F2E0000}"/>
    <cellStyle name="표준 3 14 2 3 2 3" xfId="10801" xr:uid="{00000000-0005-0000-0000-0000702E0000}"/>
    <cellStyle name="표준 3 14 2 3 3" xfId="10802" xr:uid="{00000000-0005-0000-0000-0000712E0000}"/>
    <cellStyle name="표준 3 14 2 3 3 2" xfId="10803" xr:uid="{00000000-0005-0000-0000-0000722E0000}"/>
    <cellStyle name="표준 3 14 2 3 3 2 2" xfId="10804" xr:uid="{00000000-0005-0000-0000-0000732E0000}"/>
    <cellStyle name="표준 3 14 2 3 3 3" xfId="10805" xr:uid="{00000000-0005-0000-0000-0000742E0000}"/>
    <cellStyle name="표준 3 14 2 3 4" xfId="10806" xr:uid="{00000000-0005-0000-0000-0000752E0000}"/>
    <cellStyle name="표준 3 14 2 3 4 2" xfId="10807" xr:uid="{00000000-0005-0000-0000-0000762E0000}"/>
    <cellStyle name="표준 3 14 2 3 4 2 2" xfId="10808" xr:uid="{00000000-0005-0000-0000-0000772E0000}"/>
    <cellStyle name="표준 3 14 2 3 4 3" xfId="10809" xr:uid="{00000000-0005-0000-0000-0000782E0000}"/>
    <cellStyle name="표준 3 14 2 3 5" xfId="10810" xr:uid="{00000000-0005-0000-0000-0000792E0000}"/>
    <cellStyle name="표준 3 14 2 3 5 2" xfId="10811" xr:uid="{00000000-0005-0000-0000-00007A2E0000}"/>
    <cellStyle name="표준 3 14 2 3 6" xfId="10812" xr:uid="{00000000-0005-0000-0000-00007B2E0000}"/>
    <cellStyle name="표준 3 14 2 4" xfId="10813" xr:uid="{00000000-0005-0000-0000-00007C2E0000}"/>
    <cellStyle name="표준 3 14 2 4 2" xfId="10814" xr:uid="{00000000-0005-0000-0000-00007D2E0000}"/>
    <cellStyle name="표준 3 14 2 4 2 2" xfId="10815" xr:uid="{00000000-0005-0000-0000-00007E2E0000}"/>
    <cellStyle name="표준 3 14 2 4 2 2 2" xfId="10816" xr:uid="{00000000-0005-0000-0000-00007F2E0000}"/>
    <cellStyle name="표준 3 14 2 4 2 3" xfId="10817" xr:uid="{00000000-0005-0000-0000-0000802E0000}"/>
    <cellStyle name="표준 3 14 2 4 3" xfId="10818" xr:uid="{00000000-0005-0000-0000-0000812E0000}"/>
    <cellStyle name="표준 3 14 2 4 3 2" xfId="10819" xr:uid="{00000000-0005-0000-0000-0000822E0000}"/>
    <cellStyle name="표준 3 14 2 4 3 2 2" xfId="10820" xr:uid="{00000000-0005-0000-0000-0000832E0000}"/>
    <cellStyle name="표준 3 14 2 4 3 3" xfId="10821" xr:uid="{00000000-0005-0000-0000-0000842E0000}"/>
    <cellStyle name="표준 3 14 2 4 4" xfId="10822" xr:uid="{00000000-0005-0000-0000-0000852E0000}"/>
    <cellStyle name="표준 3 14 2 4 4 2" xfId="10823" xr:uid="{00000000-0005-0000-0000-0000862E0000}"/>
    <cellStyle name="표준 3 14 2 4 4 2 2" xfId="10824" xr:uid="{00000000-0005-0000-0000-0000872E0000}"/>
    <cellStyle name="표준 3 14 2 4 4 3" xfId="10825" xr:uid="{00000000-0005-0000-0000-0000882E0000}"/>
    <cellStyle name="표준 3 14 2 4 5" xfId="10826" xr:uid="{00000000-0005-0000-0000-0000892E0000}"/>
    <cellStyle name="표준 3 14 2 4 5 2" xfId="10827" xr:uid="{00000000-0005-0000-0000-00008A2E0000}"/>
    <cellStyle name="표준 3 14 2 4 6" xfId="10828" xr:uid="{00000000-0005-0000-0000-00008B2E0000}"/>
    <cellStyle name="표준 3 14 2 5" xfId="10829" xr:uid="{00000000-0005-0000-0000-00008C2E0000}"/>
    <cellStyle name="표준 3 14 2 5 2" xfId="10830" xr:uid="{00000000-0005-0000-0000-00008D2E0000}"/>
    <cellStyle name="표준 3 14 2 5 2 2" xfId="10831" xr:uid="{00000000-0005-0000-0000-00008E2E0000}"/>
    <cellStyle name="표준 3 14 2 5 2 2 2" xfId="10832" xr:uid="{00000000-0005-0000-0000-00008F2E0000}"/>
    <cellStyle name="표준 3 14 2 5 2 3" xfId="10833" xr:uid="{00000000-0005-0000-0000-0000902E0000}"/>
    <cellStyle name="표준 3 14 2 5 3" xfId="10834" xr:uid="{00000000-0005-0000-0000-0000912E0000}"/>
    <cellStyle name="표준 3 14 2 5 3 2" xfId="10835" xr:uid="{00000000-0005-0000-0000-0000922E0000}"/>
    <cellStyle name="표준 3 14 2 5 3 2 2" xfId="10836" xr:uid="{00000000-0005-0000-0000-0000932E0000}"/>
    <cellStyle name="표준 3 14 2 5 3 3" xfId="10837" xr:uid="{00000000-0005-0000-0000-0000942E0000}"/>
    <cellStyle name="표준 3 14 2 5 4" xfId="10838" xr:uid="{00000000-0005-0000-0000-0000952E0000}"/>
    <cellStyle name="표준 3 14 2 5 4 2" xfId="10839" xr:uid="{00000000-0005-0000-0000-0000962E0000}"/>
    <cellStyle name="표준 3 14 2 5 4 2 2" xfId="10840" xr:uid="{00000000-0005-0000-0000-0000972E0000}"/>
    <cellStyle name="표준 3 14 2 5 4 3" xfId="10841" xr:uid="{00000000-0005-0000-0000-0000982E0000}"/>
    <cellStyle name="표준 3 14 2 5 5" xfId="10842" xr:uid="{00000000-0005-0000-0000-0000992E0000}"/>
    <cellStyle name="표준 3 14 2 5 5 2" xfId="10843" xr:uid="{00000000-0005-0000-0000-00009A2E0000}"/>
    <cellStyle name="표준 3 14 2 5 6" xfId="10844" xr:uid="{00000000-0005-0000-0000-00009B2E0000}"/>
    <cellStyle name="표준 3 14 2 6" xfId="10845" xr:uid="{00000000-0005-0000-0000-00009C2E0000}"/>
    <cellStyle name="표준 3 14 2 6 2" xfId="10846" xr:uid="{00000000-0005-0000-0000-00009D2E0000}"/>
    <cellStyle name="표준 3 14 2 6 2 2" xfId="10847" xr:uid="{00000000-0005-0000-0000-00009E2E0000}"/>
    <cellStyle name="표준 3 14 2 6 3" xfId="10848" xr:uid="{00000000-0005-0000-0000-00009F2E0000}"/>
    <cellStyle name="표준 3 14 2 7" xfId="10849" xr:uid="{00000000-0005-0000-0000-0000A02E0000}"/>
    <cellStyle name="표준 3 14 2 7 2" xfId="10850" xr:uid="{00000000-0005-0000-0000-0000A12E0000}"/>
    <cellStyle name="표준 3 14 2 7 2 2" xfId="10851" xr:uid="{00000000-0005-0000-0000-0000A22E0000}"/>
    <cellStyle name="표준 3 14 2 7 3" xfId="10852" xr:uid="{00000000-0005-0000-0000-0000A32E0000}"/>
    <cellStyle name="표준 3 14 2 8" xfId="10853" xr:uid="{00000000-0005-0000-0000-0000A42E0000}"/>
    <cellStyle name="표준 3 14 2 8 2" xfId="10854" xr:uid="{00000000-0005-0000-0000-0000A52E0000}"/>
    <cellStyle name="표준 3 14 2 8 2 2" xfId="10855" xr:uid="{00000000-0005-0000-0000-0000A62E0000}"/>
    <cellStyle name="표준 3 14 2 8 3" xfId="10856" xr:uid="{00000000-0005-0000-0000-0000A72E0000}"/>
    <cellStyle name="표준 3 14 2 9" xfId="10857" xr:uid="{00000000-0005-0000-0000-0000A82E0000}"/>
    <cellStyle name="표준 3 14 2 9 2" xfId="10858" xr:uid="{00000000-0005-0000-0000-0000A92E0000}"/>
    <cellStyle name="표준 3 14 3" xfId="10859" xr:uid="{00000000-0005-0000-0000-0000AA2E0000}"/>
    <cellStyle name="표준 3 14 3 2" xfId="10860" xr:uid="{00000000-0005-0000-0000-0000AB2E0000}"/>
    <cellStyle name="표준 3 14 3 2 2" xfId="10861" xr:uid="{00000000-0005-0000-0000-0000AC2E0000}"/>
    <cellStyle name="표준 3 14 3 2 2 2" xfId="10862" xr:uid="{00000000-0005-0000-0000-0000AD2E0000}"/>
    <cellStyle name="표준 3 14 3 2 2 2 2" xfId="10863" xr:uid="{00000000-0005-0000-0000-0000AE2E0000}"/>
    <cellStyle name="표준 3 14 3 2 2 3" xfId="10864" xr:uid="{00000000-0005-0000-0000-0000AF2E0000}"/>
    <cellStyle name="표준 3 14 3 2 3" xfId="10865" xr:uid="{00000000-0005-0000-0000-0000B02E0000}"/>
    <cellStyle name="표준 3 14 3 2 3 2" xfId="10866" xr:uid="{00000000-0005-0000-0000-0000B12E0000}"/>
    <cellStyle name="표준 3 14 3 2 3 2 2" xfId="10867" xr:uid="{00000000-0005-0000-0000-0000B22E0000}"/>
    <cellStyle name="표준 3 14 3 2 3 3" xfId="10868" xr:uid="{00000000-0005-0000-0000-0000B32E0000}"/>
    <cellStyle name="표준 3 14 3 2 4" xfId="10869" xr:uid="{00000000-0005-0000-0000-0000B42E0000}"/>
    <cellStyle name="표준 3 14 3 2 4 2" xfId="10870" xr:uid="{00000000-0005-0000-0000-0000B52E0000}"/>
    <cellStyle name="표준 3 14 3 2 4 2 2" xfId="10871" xr:uid="{00000000-0005-0000-0000-0000B62E0000}"/>
    <cellStyle name="표준 3 14 3 2 4 3" xfId="10872" xr:uid="{00000000-0005-0000-0000-0000B72E0000}"/>
    <cellStyle name="표준 3 14 3 2 5" xfId="10873" xr:uid="{00000000-0005-0000-0000-0000B82E0000}"/>
    <cellStyle name="표준 3 14 3 2 5 2" xfId="10874" xr:uid="{00000000-0005-0000-0000-0000B92E0000}"/>
    <cellStyle name="표준 3 14 3 2 6" xfId="10875" xr:uid="{00000000-0005-0000-0000-0000BA2E0000}"/>
    <cellStyle name="표준 3 14 3 3" xfId="10876" xr:uid="{00000000-0005-0000-0000-0000BB2E0000}"/>
    <cellStyle name="표준 3 14 3 3 2" xfId="10877" xr:uid="{00000000-0005-0000-0000-0000BC2E0000}"/>
    <cellStyle name="표준 3 14 3 3 2 2" xfId="10878" xr:uid="{00000000-0005-0000-0000-0000BD2E0000}"/>
    <cellStyle name="표준 3 14 3 3 2 2 2" xfId="10879" xr:uid="{00000000-0005-0000-0000-0000BE2E0000}"/>
    <cellStyle name="표준 3 14 3 3 2 3" xfId="10880" xr:uid="{00000000-0005-0000-0000-0000BF2E0000}"/>
    <cellStyle name="표준 3 14 3 3 3" xfId="10881" xr:uid="{00000000-0005-0000-0000-0000C02E0000}"/>
    <cellStyle name="표준 3 14 3 3 3 2" xfId="10882" xr:uid="{00000000-0005-0000-0000-0000C12E0000}"/>
    <cellStyle name="표준 3 14 3 3 3 2 2" xfId="10883" xr:uid="{00000000-0005-0000-0000-0000C22E0000}"/>
    <cellStyle name="표준 3 14 3 3 3 3" xfId="10884" xr:uid="{00000000-0005-0000-0000-0000C32E0000}"/>
    <cellStyle name="표준 3 14 3 3 4" xfId="10885" xr:uid="{00000000-0005-0000-0000-0000C42E0000}"/>
    <cellStyle name="표준 3 14 3 3 4 2" xfId="10886" xr:uid="{00000000-0005-0000-0000-0000C52E0000}"/>
    <cellStyle name="표준 3 14 3 3 4 2 2" xfId="10887" xr:uid="{00000000-0005-0000-0000-0000C62E0000}"/>
    <cellStyle name="표준 3 14 3 3 4 3" xfId="10888" xr:uid="{00000000-0005-0000-0000-0000C72E0000}"/>
    <cellStyle name="표준 3 14 3 3 5" xfId="10889" xr:uid="{00000000-0005-0000-0000-0000C82E0000}"/>
    <cellStyle name="표준 3 14 3 3 5 2" xfId="10890" xr:uid="{00000000-0005-0000-0000-0000C92E0000}"/>
    <cellStyle name="표준 3 14 3 3 6" xfId="10891" xr:uid="{00000000-0005-0000-0000-0000CA2E0000}"/>
    <cellStyle name="표준 3 14 3 4" xfId="10892" xr:uid="{00000000-0005-0000-0000-0000CB2E0000}"/>
    <cellStyle name="표준 3 14 3 4 2" xfId="10893" xr:uid="{00000000-0005-0000-0000-0000CC2E0000}"/>
    <cellStyle name="표준 3 14 3 4 2 2" xfId="10894" xr:uid="{00000000-0005-0000-0000-0000CD2E0000}"/>
    <cellStyle name="표준 3 14 3 4 2 2 2" xfId="10895" xr:uid="{00000000-0005-0000-0000-0000CE2E0000}"/>
    <cellStyle name="표준 3 14 3 4 2 3" xfId="10896" xr:uid="{00000000-0005-0000-0000-0000CF2E0000}"/>
    <cellStyle name="표준 3 14 3 4 3" xfId="10897" xr:uid="{00000000-0005-0000-0000-0000D02E0000}"/>
    <cellStyle name="표준 3 14 3 4 3 2" xfId="10898" xr:uid="{00000000-0005-0000-0000-0000D12E0000}"/>
    <cellStyle name="표준 3 14 3 4 3 2 2" xfId="10899" xr:uid="{00000000-0005-0000-0000-0000D22E0000}"/>
    <cellStyle name="표준 3 14 3 4 3 3" xfId="10900" xr:uid="{00000000-0005-0000-0000-0000D32E0000}"/>
    <cellStyle name="표준 3 14 3 4 4" xfId="10901" xr:uid="{00000000-0005-0000-0000-0000D42E0000}"/>
    <cellStyle name="표준 3 14 3 4 4 2" xfId="10902" xr:uid="{00000000-0005-0000-0000-0000D52E0000}"/>
    <cellStyle name="표준 3 14 3 4 4 2 2" xfId="10903" xr:uid="{00000000-0005-0000-0000-0000D62E0000}"/>
    <cellStyle name="표준 3 14 3 4 4 3" xfId="10904" xr:uid="{00000000-0005-0000-0000-0000D72E0000}"/>
    <cellStyle name="표준 3 14 3 4 5" xfId="10905" xr:uid="{00000000-0005-0000-0000-0000D82E0000}"/>
    <cellStyle name="표준 3 14 3 4 5 2" xfId="10906" xr:uid="{00000000-0005-0000-0000-0000D92E0000}"/>
    <cellStyle name="표준 3 14 3 4 6" xfId="10907" xr:uid="{00000000-0005-0000-0000-0000DA2E0000}"/>
    <cellStyle name="표준 3 14 3 5" xfId="10908" xr:uid="{00000000-0005-0000-0000-0000DB2E0000}"/>
    <cellStyle name="표준 3 14 3 5 2" xfId="10909" xr:uid="{00000000-0005-0000-0000-0000DC2E0000}"/>
    <cellStyle name="표준 3 14 3 5 2 2" xfId="10910" xr:uid="{00000000-0005-0000-0000-0000DD2E0000}"/>
    <cellStyle name="표준 3 14 3 5 3" xfId="10911" xr:uid="{00000000-0005-0000-0000-0000DE2E0000}"/>
    <cellStyle name="표준 3 14 3 6" xfId="10912" xr:uid="{00000000-0005-0000-0000-0000DF2E0000}"/>
    <cellStyle name="표준 3 14 3 6 2" xfId="10913" xr:uid="{00000000-0005-0000-0000-0000E02E0000}"/>
    <cellStyle name="표준 3 14 3 6 2 2" xfId="10914" xr:uid="{00000000-0005-0000-0000-0000E12E0000}"/>
    <cellStyle name="표준 3 14 3 6 3" xfId="10915" xr:uid="{00000000-0005-0000-0000-0000E22E0000}"/>
    <cellStyle name="표준 3 14 3 7" xfId="10916" xr:uid="{00000000-0005-0000-0000-0000E32E0000}"/>
    <cellStyle name="표준 3 14 3 7 2" xfId="10917" xr:uid="{00000000-0005-0000-0000-0000E42E0000}"/>
    <cellStyle name="표준 3 14 3 7 2 2" xfId="10918" xr:uid="{00000000-0005-0000-0000-0000E52E0000}"/>
    <cellStyle name="표준 3 14 3 7 3" xfId="10919" xr:uid="{00000000-0005-0000-0000-0000E62E0000}"/>
    <cellStyle name="표준 3 14 3 8" xfId="10920" xr:uid="{00000000-0005-0000-0000-0000E72E0000}"/>
    <cellStyle name="표준 3 14 3 8 2" xfId="10921" xr:uid="{00000000-0005-0000-0000-0000E82E0000}"/>
    <cellStyle name="표준 3 14 3 9" xfId="10922" xr:uid="{00000000-0005-0000-0000-0000E92E0000}"/>
    <cellStyle name="표준 3 14 4" xfId="10923" xr:uid="{00000000-0005-0000-0000-0000EA2E0000}"/>
    <cellStyle name="표준 3 14 4 2" xfId="10924" xr:uid="{00000000-0005-0000-0000-0000EB2E0000}"/>
    <cellStyle name="표준 3 14 4 2 2" xfId="10925" xr:uid="{00000000-0005-0000-0000-0000EC2E0000}"/>
    <cellStyle name="표준 3 14 4 2 2 2" xfId="10926" xr:uid="{00000000-0005-0000-0000-0000ED2E0000}"/>
    <cellStyle name="표준 3 14 4 2 3" xfId="10927" xr:uid="{00000000-0005-0000-0000-0000EE2E0000}"/>
    <cellStyle name="표준 3 14 4 3" xfId="10928" xr:uid="{00000000-0005-0000-0000-0000EF2E0000}"/>
    <cellStyle name="표준 3 14 4 3 2" xfId="10929" xr:uid="{00000000-0005-0000-0000-0000F02E0000}"/>
    <cellStyle name="표준 3 14 4 3 2 2" xfId="10930" xr:uid="{00000000-0005-0000-0000-0000F12E0000}"/>
    <cellStyle name="표준 3 14 4 3 3" xfId="10931" xr:uid="{00000000-0005-0000-0000-0000F22E0000}"/>
    <cellStyle name="표준 3 14 4 4" xfId="10932" xr:uid="{00000000-0005-0000-0000-0000F32E0000}"/>
    <cellStyle name="표준 3 14 4 4 2" xfId="10933" xr:uid="{00000000-0005-0000-0000-0000F42E0000}"/>
    <cellStyle name="표준 3 14 4 4 2 2" xfId="10934" xr:uid="{00000000-0005-0000-0000-0000F52E0000}"/>
    <cellStyle name="표준 3 14 4 4 3" xfId="10935" xr:uid="{00000000-0005-0000-0000-0000F62E0000}"/>
    <cellStyle name="표준 3 14 4 5" xfId="10936" xr:uid="{00000000-0005-0000-0000-0000F72E0000}"/>
    <cellStyle name="표준 3 14 4 5 2" xfId="10937" xr:uid="{00000000-0005-0000-0000-0000F82E0000}"/>
    <cellStyle name="표준 3 14 4 6" xfId="10938" xr:uid="{00000000-0005-0000-0000-0000F92E0000}"/>
    <cellStyle name="표준 3 14 5" xfId="10939" xr:uid="{00000000-0005-0000-0000-0000FA2E0000}"/>
    <cellStyle name="표준 3 14 5 2" xfId="10940" xr:uid="{00000000-0005-0000-0000-0000FB2E0000}"/>
    <cellStyle name="표준 3 14 5 2 2" xfId="10941" xr:uid="{00000000-0005-0000-0000-0000FC2E0000}"/>
    <cellStyle name="표준 3 14 5 2 2 2" xfId="10942" xr:uid="{00000000-0005-0000-0000-0000FD2E0000}"/>
    <cellStyle name="표준 3 14 5 2 3" xfId="10943" xr:uid="{00000000-0005-0000-0000-0000FE2E0000}"/>
    <cellStyle name="표준 3 14 5 3" xfId="10944" xr:uid="{00000000-0005-0000-0000-0000FF2E0000}"/>
    <cellStyle name="표준 3 14 5 3 2" xfId="10945" xr:uid="{00000000-0005-0000-0000-0000002F0000}"/>
    <cellStyle name="표준 3 14 5 3 2 2" xfId="10946" xr:uid="{00000000-0005-0000-0000-0000012F0000}"/>
    <cellStyle name="표준 3 14 5 3 3" xfId="10947" xr:uid="{00000000-0005-0000-0000-0000022F0000}"/>
    <cellStyle name="표준 3 14 5 4" xfId="10948" xr:uid="{00000000-0005-0000-0000-0000032F0000}"/>
    <cellStyle name="표준 3 14 5 4 2" xfId="10949" xr:uid="{00000000-0005-0000-0000-0000042F0000}"/>
    <cellStyle name="표준 3 14 5 4 2 2" xfId="10950" xr:uid="{00000000-0005-0000-0000-0000052F0000}"/>
    <cellStyle name="표준 3 14 5 4 3" xfId="10951" xr:uid="{00000000-0005-0000-0000-0000062F0000}"/>
    <cellStyle name="표준 3 14 5 5" xfId="10952" xr:uid="{00000000-0005-0000-0000-0000072F0000}"/>
    <cellStyle name="표준 3 14 5 5 2" xfId="10953" xr:uid="{00000000-0005-0000-0000-0000082F0000}"/>
    <cellStyle name="표준 3 14 5 6" xfId="10954" xr:uid="{00000000-0005-0000-0000-0000092F0000}"/>
    <cellStyle name="표준 3 14 6" xfId="10955" xr:uid="{00000000-0005-0000-0000-00000A2F0000}"/>
    <cellStyle name="표준 3 14 6 2" xfId="10956" xr:uid="{00000000-0005-0000-0000-00000B2F0000}"/>
    <cellStyle name="표준 3 14 6 2 2" xfId="10957" xr:uid="{00000000-0005-0000-0000-00000C2F0000}"/>
    <cellStyle name="표준 3 14 6 2 2 2" xfId="10958" xr:uid="{00000000-0005-0000-0000-00000D2F0000}"/>
    <cellStyle name="표준 3 14 6 2 3" xfId="10959" xr:uid="{00000000-0005-0000-0000-00000E2F0000}"/>
    <cellStyle name="표준 3 14 6 3" xfId="10960" xr:uid="{00000000-0005-0000-0000-00000F2F0000}"/>
    <cellStyle name="표준 3 14 6 3 2" xfId="10961" xr:uid="{00000000-0005-0000-0000-0000102F0000}"/>
    <cellStyle name="표준 3 14 6 3 2 2" xfId="10962" xr:uid="{00000000-0005-0000-0000-0000112F0000}"/>
    <cellStyle name="표준 3 14 6 3 3" xfId="10963" xr:uid="{00000000-0005-0000-0000-0000122F0000}"/>
    <cellStyle name="표준 3 14 6 4" xfId="10964" xr:uid="{00000000-0005-0000-0000-0000132F0000}"/>
    <cellStyle name="표준 3 14 6 4 2" xfId="10965" xr:uid="{00000000-0005-0000-0000-0000142F0000}"/>
    <cellStyle name="표준 3 14 6 4 2 2" xfId="10966" xr:uid="{00000000-0005-0000-0000-0000152F0000}"/>
    <cellStyle name="표준 3 14 6 4 3" xfId="10967" xr:uid="{00000000-0005-0000-0000-0000162F0000}"/>
    <cellStyle name="표준 3 14 6 5" xfId="10968" xr:uid="{00000000-0005-0000-0000-0000172F0000}"/>
    <cellStyle name="표준 3 14 6 5 2" xfId="10969" xr:uid="{00000000-0005-0000-0000-0000182F0000}"/>
    <cellStyle name="표준 3 14 6 6" xfId="10970" xr:uid="{00000000-0005-0000-0000-0000192F0000}"/>
    <cellStyle name="표준 3 14 7" xfId="10971" xr:uid="{00000000-0005-0000-0000-00001A2F0000}"/>
    <cellStyle name="표준 3 14 7 2" xfId="10972" xr:uid="{00000000-0005-0000-0000-00001B2F0000}"/>
    <cellStyle name="표준 3 14 7 2 2" xfId="10973" xr:uid="{00000000-0005-0000-0000-00001C2F0000}"/>
    <cellStyle name="표준 3 14 7 3" xfId="10974" xr:uid="{00000000-0005-0000-0000-00001D2F0000}"/>
    <cellStyle name="표준 3 14 8" xfId="10975" xr:uid="{00000000-0005-0000-0000-00001E2F0000}"/>
    <cellStyle name="표준 3 14 8 2" xfId="10976" xr:uid="{00000000-0005-0000-0000-00001F2F0000}"/>
    <cellStyle name="표준 3 14 8 2 2" xfId="10977" xr:uid="{00000000-0005-0000-0000-0000202F0000}"/>
    <cellStyle name="표준 3 14 8 3" xfId="10978" xr:uid="{00000000-0005-0000-0000-0000212F0000}"/>
    <cellStyle name="표준 3 14 9" xfId="10979" xr:uid="{00000000-0005-0000-0000-0000222F0000}"/>
    <cellStyle name="표준 3 14 9 2" xfId="10980" xr:uid="{00000000-0005-0000-0000-0000232F0000}"/>
    <cellStyle name="표준 3 14 9 2 2" xfId="10981" xr:uid="{00000000-0005-0000-0000-0000242F0000}"/>
    <cellStyle name="표준 3 14 9 3" xfId="10982" xr:uid="{00000000-0005-0000-0000-0000252F0000}"/>
    <cellStyle name="표준 3 15" xfId="10983" xr:uid="{00000000-0005-0000-0000-0000262F0000}"/>
    <cellStyle name="표준 3 15 10" xfId="10984" xr:uid="{00000000-0005-0000-0000-0000272F0000}"/>
    <cellStyle name="표준 3 15 2" xfId="10985" xr:uid="{00000000-0005-0000-0000-0000282F0000}"/>
    <cellStyle name="표준 3 15 2 2" xfId="10986" xr:uid="{00000000-0005-0000-0000-0000292F0000}"/>
    <cellStyle name="표준 3 15 2 2 2" xfId="10987" xr:uid="{00000000-0005-0000-0000-00002A2F0000}"/>
    <cellStyle name="표준 3 15 2 2 2 2" xfId="10988" xr:uid="{00000000-0005-0000-0000-00002B2F0000}"/>
    <cellStyle name="표준 3 15 2 2 2 2 2" xfId="10989" xr:uid="{00000000-0005-0000-0000-00002C2F0000}"/>
    <cellStyle name="표준 3 15 2 2 2 3" xfId="10990" xr:uid="{00000000-0005-0000-0000-00002D2F0000}"/>
    <cellStyle name="표준 3 15 2 2 3" xfId="10991" xr:uid="{00000000-0005-0000-0000-00002E2F0000}"/>
    <cellStyle name="표준 3 15 2 2 3 2" xfId="10992" xr:uid="{00000000-0005-0000-0000-00002F2F0000}"/>
    <cellStyle name="표준 3 15 2 2 3 2 2" xfId="10993" xr:uid="{00000000-0005-0000-0000-0000302F0000}"/>
    <cellStyle name="표준 3 15 2 2 3 3" xfId="10994" xr:uid="{00000000-0005-0000-0000-0000312F0000}"/>
    <cellStyle name="표준 3 15 2 2 4" xfId="10995" xr:uid="{00000000-0005-0000-0000-0000322F0000}"/>
    <cellStyle name="표준 3 15 2 2 4 2" xfId="10996" xr:uid="{00000000-0005-0000-0000-0000332F0000}"/>
    <cellStyle name="표준 3 15 2 2 4 2 2" xfId="10997" xr:uid="{00000000-0005-0000-0000-0000342F0000}"/>
    <cellStyle name="표준 3 15 2 2 4 3" xfId="10998" xr:uid="{00000000-0005-0000-0000-0000352F0000}"/>
    <cellStyle name="표준 3 15 2 2 5" xfId="10999" xr:uid="{00000000-0005-0000-0000-0000362F0000}"/>
    <cellStyle name="표준 3 15 2 2 5 2" xfId="11000" xr:uid="{00000000-0005-0000-0000-0000372F0000}"/>
    <cellStyle name="표준 3 15 2 2 6" xfId="11001" xr:uid="{00000000-0005-0000-0000-0000382F0000}"/>
    <cellStyle name="표준 3 15 2 3" xfId="11002" xr:uid="{00000000-0005-0000-0000-0000392F0000}"/>
    <cellStyle name="표준 3 15 2 3 2" xfId="11003" xr:uid="{00000000-0005-0000-0000-00003A2F0000}"/>
    <cellStyle name="표준 3 15 2 3 2 2" xfId="11004" xr:uid="{00000000-0005-0000-0000-00003B2F0000}"/>
    <cellStyle name="표준 3 15 2 3 2 2 2" xfId="11005" xr:uid="{00000000-0005-0000-0000-00003C2F0000}"/>
    <cellStyle name="표준 3 15 2 3 2 3" xfId="11006" xr:uid="{00000000-0005-0000-0000-00003D2F0000}"/>
    <cellStyle name="표준 3 15 2 3 3" xfId="11007" xr:uid="{00000000-0005-0000-0000-00003E2F0000}"/>
    <cellStyle name="표준 3 15 2 3 3 2" xfId="11008" xr:uid="{00000000-0005-0000-0000-00003F2F0000}"/>
    <cellStyle name="표준 3 15 2 3 3 2 2" xfId="11009" xr:uid="{00000000-0005-0000-0000-0000402F0000}"/>
    <cellStyle name="표준 3 15 2 3 3 3" xfId="11010" xr:uid="{00000000-0005-0000-0000-0000412F0000}"/>
    <cellStyle name="표준 3 15 2 3 4" xfId="11011" xr:uid="{00000000-0005-0000-0000-0000422F0000}"/>
    <cellStyle name="표준 3 15 2 3 4 2" xfId="11012" xr:uid="{00000000-0005-0000-0000-0000432F0000}"/>
    <cellStyle name="표준 3 15 2 3 4 2 2" xfId="11013" xr:uid="{00000000-0005-0000-0000-0000442F0000}"/>
    <cellStyle name="표준 3 15 2 3 4 3" xfId="11014" xr:uid="{00000000-0005-0000-0000-0000452F0000}"/>
    <cellStyle name="표준 3 15 2 3 5" xfId="11015" xr:uid="{00000000-0005-0000-0000-0000462F0000}"/>
    <cellStyle name="표준 3 15 2 3 5 2" xfId="11016" xr:uid="{00000000-0005-0000-0000-0000472F0000}"/>
    <cellStyle name="표준 3 15 2 3 6" xfId="11017" xr:uid="{00000000-0005-0000-0000-0000482F0000}"/>
    <cellStyle name="표준 3 15 2 4" xfId="11018" xr:uid="{00000000-0005-0000-0000-0000492F0000}"/>
    <cellStyle name="표준 3 15 2 4 2" xfId="11019" xr:uid="{00000000-0005-0000-0000-00004A2F0000}"/>
    <cellStyle name="표준 3 15 2 4 2 2" xfId="11020" xr:uid="{00000000-0005-0000-0000-00004B2F0000}"/>
    <cellStyle name="표준 3 15 2 4 2 2 2" xfId="11021" xr:uid="{00000000-0005-0000-0000-00004C2F0000}"/>
    <cellStyle name="표준 3 15 2 4 2 3" xfId="11022" xr:uid="{00000000-0005-0000-0000-00004D2F0000}"/>
    <cellStyle name="표준 3 15 2 4 3" xfId="11023" xr:uid="{00000000-0005-0000-0000-00004E2F0000}"/>
    <cellStyle name="표준 3 15 2 4 3 2" xfId="11024" xr:uid="{00000000-0005-0000-0000-00004F2F0000}"/>
    <cellStyle name="표준 3 15 2 4 3 2 2" xfId="11025" xr:uid="{00000000-0005-0000-0000-0000502F0000}"/>
    <cellStyle name="표준 3 15 2 4 3 3" xfId="11026" xr:uid="{00000000-0005-0000-0000-0000512F0000}"/>
    <cellStyle name="표준 3 15 2 4 4" xfId="11027" xr:uid="{00000000-0005-0000-0000-0000522F0000}"/>
    <cellStyle name="표준 3 15 2 4 4 2" xfId="11028" xr:uid="{00000000-0005-0000-0000-0000532F0000}"/>
    <cellStyle name="표준 3 15 2 4 4 2 2" xfId="11029" xr:uid="{00000000-0005-0000-0000-0000542F0000}"/>
    <cellStyle name="표준 3 15 2 4 4 3" xfId="11030" xr:uid="{00000000-0005-0000-0000-0000552F0000}"/>
    <cellStyle name="표준 3 15 2 4 5" xfId="11031" xr:uid="{00000000-0005-0000-0000-0000562F0000}"/>
    <cellStyle name="표준 3 15 2 4 5 2" xfId="11032" xr:uid="{00000000-0005-0000-0000-0000572F0000}"/>
    <cellStyle name="표준 3 15 2 4 6" xfId="11033" xr:uid="{00000000-0005-0000-0000-0000582F0000}"/>
    <cellStyle name="표준 3 15 2 5" xfId="11034" xr:uid="{00000000-0005-0000-0000-0000592F0000}"/>
    <cellStyle name="표준 3 15 2 5 2" xfId="11035" xr:uid="{00000000-0005-0000-0000-00005A2F0000}"/>
    <cellStyle name="표준 3 15 2 5 2 2" xfId="11036" xr:uid="{00000000-0005-0000-0000-00005B2F0000}"/>
    <cellStyle name="표준 3 15 2 5 3" xfId="11037" xr:uid="{00000000-0005-0000-0000-00005C2F0000}"/>
    <cellStyle name="표준 3 15 2 6" xfId="11038" xr:uid="{00000000-0005-0000-0000-00005D2F0000}"/>
    <cellStyle name="표준 3 15 2 6 2" xfId="11039" xr:uid="{00000000-0005-0000-0000-00005E2F0000}"/>
    <cellStyle name="표준 3 15 2 6 2 2" xfId="11040" xr:uid="{00000000-0005-0000-0000-00005F2F0000}"/>
    <cellStyle name="표준 3 15 2 6 3" xfId="11041" xr:uid="{00000000-0005-0000-0000-0000602F0000}"/>
    <cellStyle name="표준 3 15 2 7" xfId="11042" xr:uid="{00000000-0005-0000-0000-0000612F0000}"/>
    <cellStyle name="표준 3 15 2 7 2" xfId="11043" xr:uid="{00000000-0005-0000-0000-0000622F0000}"/>
    <cellStyle name="표준 3 15 2 7 2 2" xfId="11044" xr:uid="{00000000-0005-0000-0000-0000632F0000}"/>
    <cellStyle name="표준 3 15 2 7 3" xfId="11045" xr:uid="{00000000-0005-0000-0000-0000642F0000}"/>
    <cellStyle name="표준 3 15 2 8" xfId="11046" xr:uid="{00000000-0005-0000-0000-0000652F0000}"/>
    <cellStyle name="표준 3 15 2 8 2" xfId="11047" xr:uid="{00000000-0005-0000-0000-0000662F0000}"/>
    <cellStyle name="표준 3 15 2 9" xfId="11048" xr:uid="{00000000-0005-0000-0000-0000672F0000}"/>
    <cellStyle name="표준 3 15 3" xfId="11049" xr:uid="{00000000-0005-0000-0000-0000682F0000}"/>
    <cellStyle name="표준 3 15 3 2" xfId="11050" xr:uid="{00000000-0005-0000-0000-0000692F0000}"/>
    <cellStyle name="표준 3 15 3 2 2" xfId="11051" xr:uid="{00000000-0005-0000-0000-00006A2F0000}"/>
    <cellStyle name="표준 3 15 3 2 2 2" xfId="11052" xr:uid="{00000000-0005-0000-0000-00006B2F0000}"/>
    <cellStyle name="표준 3 15 3 2 3" xfId="11053" xr:uid="{00000000-0005-0000-0000-00006C2F0000}"/>
    <cellStyle name="표준 3 15 3 3" xfId="11054" xr:uid="{00000000-0005-0000-0000-00006D2F0000}"/>
    <cellStyle name="표준 3 15 3 3 2" xfId="11055" xr:uid="{00000000-0005-0000-0000-00006E2F0000}"/>
    <cellStyle name="표준 3 15 3 3 2 2" xfId="11056" xr:uid="{00000000-0005-0000-0000-00006F2F0000}"/>
    <cellStyle name="표준 3 15 3 3 3" xfId="11057" xr:uid="{00000000-0005-0000-0000-0000702F0000}"/>
    <cellStyle name="표준 3 15 3 4" xfId="11058" xr:uid="{00000000-0005-0000-0000-0000712F0000}"/>
    <cellStyle name="표준 3 15 3 4 2" xfId="11059" xr:uid="{00000000-0005-0000-0000-0000722F0000}"/>
    <cellStyle name="표준 3 15 3 4 2 2" xfId="11060" xr:uid="{00000000-0005-0000-0000-0000732F0000}"/>
    <cellStyle name="표준 3 15 3 4 3" xfId="11061" xr:uid="{00000000-0005-0000-0000-0000742F0000}"/>
    <cellStyle name="표준 3 15 3 5" xfId="11062" xr:uid="{00000000-0005-0000-0000-0000752F0000}"/>
    <cellStyle name="표준 3 15 3 5 2" xfId="11063" xr:uid="{00000000-0005-0000-0000-0000762F0000}"/>
    <cellStyle name="표준 3 15 3 6" xfId="11064" xr:uid="{00000000-0005-0000-0000-0000772F0000}"/>
    <cellStyle name="표준 3 15 4" xfId="11065" xr:uid="{00000000-0005-0000-0000-0000782F0000}"/>
    <cellStyle name="표준 3 15 4 2" xfId="11066" xr:uid="{00000000-0005-0000-0000-0000792F0000}"/>
    <cellStyle name="표준 3 15 4 2 2" xfId="11067" xr:uid="{00000000-0005-0000-0000-00007A2F0000}"/>
    <cellStyle name="표준 3 15 4 2 2 2" xfId="11068" xr:uid="{00000000-0005-0000-0000-00007B2F0000}"/>
    <cellStyle name="표준 3 15 4 2 3" xfId="11069" xr:uid="{00000000-0005-0000-0000-00007C2F0000}"/>
    <cellStyle name="표준 3 15 4 3" xfId="11070" xr:uid="{00000000-0005-0000-0000-00007D2F0000}"/>
    <cellStyle name="표준 3 15 4 3 2" xfId="11071" xr:uid="{00000000-0005-0000-0000-00007E2F0000}"/>
    <cellStyle name="표준 3 15 4 3 2 2" xfId="11072" xr:uid="{00000000-0005-0000-0000-00007F2F0000}"/>
    <cellStyle name="표준 3 15 4 3 3" xfId="11073" xr:uid="{00000000-0005-0000-0000-0000802F0000}"/>
    <cellStyle name="표준 3 15 4 4" xfId="11074" xr:uid="{00000000-0005-0000-0000-0000812F0000}"/>
    <cellStyle name="표준 3 15 4 4 2" xfId="11075" xr:uid="{00000000-0005-0000-0000-0000822F0000}"/>
    <cellStyle name="표준 3 15 4 4 2 2" xfId="11076" xr:uid="{00000000-0005-0000-0000-0000832F0000}"/>
    <cellStyle name="표준 3 15 4 4 3" xfId="11077" xr:uid="{00000000-0005-0000-0000-0000842F0000}"/>
    <cellStyle name="표준 3 15 4 5" xfId="11078" xr:uid="{00000000-0005-0000-0000-0000852F0000}"/>
    <cellStyle name="표준 3 15 4 5 2" xfId="11079" xr:uid="{00000000-0005-0000-0000-0000862F0000}"/>
    <cellStyle name="표준 3 15 4 6" xfId="11080" xr:uid="{00000000-0005-0000-0000-0000872F0000}"/>
    <cellStyle name="표준 3 15 5" xfId="11081" xr:uid="{00000000-0005-0000-0000-0000882F0000}"/>
    <cellStyle name="표준 3 15 5 2" xfId="11082" xr:uid="{00000000-0005-0000-0000-0000892F0000}"/>
    <cellStyle name="표준 3 15 5 2 2" xfId="11083" xr:uid="{00000000-0005-0000-0000-00008A2F0000}"/>
    <cellStyle name="표준 3 15 5 2 2 2" xfId="11084" xr:uid="{00000000-0005-0000-0000-00008B2F0000}"/>
    <cellStyle name="표준 3 15 5 2 3" xfId="11085" xr:uid="{00000000-0005-0000-0000-00008C2F0000}"/>
    <cellStyle name="표준 3 15 5 3" xfId="11086" xr:uid="{00000000-0005-0000-0000-00008D2F0000}"/>
    <cellStyle name="표준 3 15 5 3 2" xfId="11087" xr:uid="{00000000-0005-0000-0000-00008E2F0000}"/>
    <cellStyle name="표준 3 15 5 3 2 2" xfId="11088" xr:uid="{00000000-0005-0000-0000-00008F2F0000}"/>
    <cellStyle name="표준 3 15 5 3 3" xfId="11089" xr:uid="{00000000-0005-0000-0000-0000902F0000}"/>
    <cellStyle name="표준 3 15 5 4" xfId="11090" xr:uid="{00000000-0005-0000-0000-0000912F0000}"/>
    <cellStyle name="표준 3 15 5 4 2" xfId="11091" xr:uid="{00000000-0005-0000-0000-0000922F0000}"/>
    <cellStyle name="표준 3 15 5 4 2 2" xfId="11092" xr:uid="{00000000-0005-0000-0000-0000932F0000}"/>
    <cellStyle name="표준 3 15 5 4 3" xfId="11093" xr:uid="{00000000-0005-0000-0000-0000942F0000}"/>
    <cellStyle name="표준 3 15 5 5" xfId="11094" xr:uid="{00000000-0005-0000-0000-0000952F0000}"/>
    <cellStyle name="표준 3 15 5 5 2" xfId="11095" xr:uid="{00000000-0005-0000-0000-0000962F0000}"/>
    <cellStyle name="표준 3 15 5 6" xfId="11096" xr:uid="{00000000-0005-0000-0000-0000972F0000}"/>
    <cellStyle name="표준 3 15 6" xfId="11097" xr:uid="{00000000-0005-0000-0000-0000982F0000}"/>
    <cellStyle name="표준 3 15 6 2" xfId="11098" xr:uid="{00000000-0005-0000-0000-0000992F0000}"/>
    <cellStyle name="표준 3 15 6 2 2" xfId="11099" xr:uid="{00000000-0005-0000-0000-00009A2F0000}"/>
    <cellStyle name="표준 3 15 6 3" xfId="11100" xr:uid="{00000000-0005-0000-0000-00009B2F0000}"/>
    <cellStyle name="표준 3 15 7" xfId="11101" xr:uid="{00000000-0005-0000-0000-00009C2F0000}"/>
    <cellStyle name="표준 3 15 7 2" xfId="11102" xr:uid="{00000000-0005-0000-0000-00009D2F0000}"/>
    <cellStyle name="표준 3 15 7 2 2" xfId="11103" xr:uid="{00000000-0005-0000-0000-00009E2F0000}"/>
    <cellStyle name="표준 3 15 7 3" xfId="11104" xr:uid="{00000000-0005-0000-0000-00009F2F0000}"/>
    <cellStyle name="표준 3 15 8" xfId="11105" xr:uid="{00000000-0005-0000-0000-0000A02F0000}"/>
    <cellStyle name="표준 3 15 8 2" xfId="11106" xr:uid="{00000000-0005-0000-0000-0000A12F0000}"/>
    <cellStyle name="표준 3 15 8 2 2" xfId="11107" xr:uid="{00000000-0005-0000-0000-0000A22F0000}"/>
    <cellStyle name="표준 3 15 8 3" xfId="11108" xr:uid="{00000000-0005-0000-0000-0000A32F0000}"/>
    <cellStyle name="표준 3 15 9" xfId="11109" xr:uid="{00000000-0005-0000-0000-0000A42F0000}"/>
    <cellStyle name="표준 3 15 9 2" xfId="11110" xr:uid="{00000000-0005-0000-0000-0000A52F0000}"/>
    <cellStyle name="표준 3 16" xfId="11111" xr:uid="{00000000-0005-0000-0000-0000A62F0000}"/>
    <cellStyle name="표준 3 16 10" xfId="11112" xr:uid="{00000000-0005-0000-0000-0000A72F0000}"/>
    <cellStyle name="표준 3 16 2" xfId="11113" xr:uid="{00000000-0005-0000-0000-0000A82F0000}"/>
    <cellStyle name="표준 3 16 2 2" xfId="11114" xr:uid="{00000000-0005-0000-0000-0000A92F0000}"/>
    <cellStyle name="표준 3 16 2 2 2" xfId="11115" xr:uid="{00000000-0005-0000-0000-0000AA2F0000}"/>
    <cellStyle name="표준 3 16 2 2 2 2" xfId="11116" xr:uid="{00000000-0005-0000-0000-0000AB2F0000}"/>
    <cellStyle name="표준 3 16 2 2 2 2 2" xfId="11117" xr:uid="{00000000-0005-0000-0000-0000AC2F0000}"/>
    <cellStyle name="표준 3 16 2 2 2 3" xfId="11118" xr:uid="{00000000-0005-0000-0000-0000AD2F0000}"/>
    <cellStyle name="표준 3 16 2 2 3" xfId="11119" xr:uid="{00000000-0005-0000-0000-0000AE2F0000}"/>
    <cellStyle name="표준 3 16 2 2 3 2" xfId="11120" xr:uid="{00000000-0005-0000-0000-0000AF2F0000}"/>
    <cellStyle name="표준 3 16 2 2 3 2 2" xfId="11121" xr:uid="{00000000-0005-0000-0000-0000B02F0000}"/>
    <cellStyle name="표준 3 16 2 2 3 3" xfId="11122" xr:uid="{00000000-0005-0000-0000-0000B12F0000}"/>
    <cellStyle name="표준 3 16 2 2 4" xfId="11123" xr:uid="{00000000-0005-0000-0000-0000B22F0000}"/>
    <cellStyle name="표준 3 16 2 2 4 2" xfId="11124" xr:uid="{00000000-0005-0000-0000-0000B32F0000}"/>
    <cellStyle name="표준 3 16 2 2 4 2 2" xfId="11125" xr:uid="{00000000-0005-0000-0000-0000B42F0000}"/>
    <cellStyle name="표준 3 16 2 2 4 3" xfId="11126" xr:uid="{00000000-0005-0000-0000-0000B52F0000}"/>
    <cellStyle name="표준 3 16 2 2 5" xfId="11127" xr:uid="{00000000-0005-0000-0000-0000B62F0000}"/>
    <cellStyle name="표준 3 16 2 2 5 2" xfId="11128" xr:uid="{00000000-0005-0000-0000-0000B72F0000}"/>
    <cellStyle name="표준 3 16 2 2 6" xfId="11129" xr:uid="{00000000-0005-0000-0000-0000B82F0000}"/>
    <cellStyle name="표준 3 16 2 3" xfId="11130" xr:uid="{00000000-0005-0000-0000-0000B92F0000}"/>
    <cellStyle name="표준 3 16 2 3 2" xfId="11131" xr:uid="{00000000-0005-0000-0000-0000BA2F0000}"/>
    <cellStyle name="표준 3 16 2 3 2 2" xfId="11132" xr:uid="{00000000-0005-0000-0000-0000BB2F0000}"/>
    <cellStyle name="표준 3 16 2 3 2 2 2" xfId="11133" xr:uid="{00000000-0005-0000-0000-0000BC2F0000}"/>
    <cellStyle name="표준 3 16 2 3 2 3" xfId="11134" xr:uid="{00000000-0005-0000-0000-0000BD2F0000}"/>
    <cellStyle name="표준 3 16 2 3 3" xfId="11135" xr:uid="{00000000-0005-0000-0000-0000BE2F0000}"/>
    <cellStyle name="표준 3 16 2 3 3 2" xfId="11136" xr:uid="{00000000-0005-0000-0000-0000BF2F0000}"/>
    <cellStyle name="표준 3 16 2 3 3 2 2" xfId="11137" xr:uid="{00000000-0005-0000-0000-0000C02F0000}"/>
    <cellStyle name="표준 3 16 2 3 3 3" xfId="11138" xr:uid="{00000000-0005-0000-0000-0000C12F0000}"/>
    <cellStyle name="표준 3 16 2 3 4" xfId="11139" xr:uid="{00000000-0005-0000-0000-0000C22F0000}"/>
    <cellStyle name="표준 3 16 2 3 4 2" xfId="11140" xr:uid="{00000000-0005-0000-0000-0000C32F0000}"/>
    <cellStyle name="표준 3 16 2 3 4 2 2" xfId="11141" xr:uid="{00000000-0005-0000-0000-0000C42F0000}"/>
    <cellStyle name="표준 3 16 2 3 4 3" xfId="11142" xr:uid="{00000000-0005-0000-0000-0000C52F0000}"/>
    <cellStyle name="표준 3 16 2 3 5" xfId="11143" xr:uid="{00000000-0005-0000-0000-0000C62F0000}"/>
    <cellStyle name="표준 3 16 2 3 5 2" xfId="11144" xr:uid="{00000000-0005-0000-0000-0000C72F0000}"/>
    <cellStyle name="표준 3 16 2 3 6" xfId="11145" xr:uid="{00000000-0005-0000-0000-0000C82F0000}"/>
    <cellStyle name="표준 3 16 2 4" xfId="11146" xr:uid="{00000000-0005-0000-0000-0000C92F0000}"/>
    <cellStyle name="표준 3 16 2 4 2" xfId="11147" xr:uid="{00000000-0005-0000-0000-0000CA2F0000}"/>
    <cellStyle name="표준 3 16 2 4 2 2" xfId="11148" xr:uid="{00000000-0005-0000-0000-0000CB2F0000}"/>
    <cellStyle name="표준 3 16 2 4 2 2 2" xfId="11149" xr:uid="{00000000-0005-0000-0000-0000CC2F0000}"/>
    <cellStyle name="표준 3 16 2 4 2 3" xfId="11150" xr:uid="{00000000-0005-0000-0000-0000CD2F0000}"/>
    <cellStyle name="표준 3 16 2 4 3" xfId="11151" xr:uid="{00000000-0005-0000-0000-0000CE2F0000}"/>
    <cellStyle name="표준 3 16 2 4 3 2" xfId="11152" xr:uid="{00000000-0005-0000-0000-0000CF2F0000}"/>
    <cellStyle name="표준 3 16 2 4 3 2 2" xfId="11153" xr:uid="{00000000-0005-0000-0000-0000D02F0000}"/>
    <cellStyle name="표준 3 16 2 4 3 3" xfId="11154" xr:uid="{00000000-0005-0000-0000-0000D12F0000}"/>
    <cellStyle name="표준 3 16 2 4 4" xfId="11155" xr:uid="{00000000-0005-0000-0000-0000D22F0000}"/>
    <cellStyle name="표준 3 16 2 4 4 2" xfId="11156" xr:uid="{00000000-0005-0000-0000-0000D32F0000}"/>
    <cellStyle name="표준 3 16 2 4 4 2 2" xfId="11157" xr:uid="{00000000-0005-0000-0000-0000D42F0000}"/>
    <cellStyle name="표준 3 16 2 4 4 3" xfId="11158" xr:uid="{00000000-0005-0000-0000-0000D52F0000}"/>
    <cellStyle name="표준 3 16 2 4 5" xfId="11159" xr:uid="{00000000-0005-0000-0000-0000D62F0000}"/>
    <cellStyle name="표준 3 16 2 4 5 2" xfId="11160" xr:uid="{00000000-0005-0000-0000-0000D72F0000}"/>
    <cellStyle name="표준 3 16 2 4 6" xfId="11161" xr:uid="{00000000-0005-0000-0000-0000D82F0000}"/>
    <cellStyle name="표준 3 16 2 5" xfId="11162" xr:uid="{00000000-0005-0000-0000-0000D92F0000}"/>
    <cellStyle name="표준 3 16 2 5 2" xfId="11163" xr:uid="{00000000-0005-0000-0000-0000DA2F0000}"/>
    <cellStyle name="표준 3 16 2 5 2 2" xfId="11164" xr:uid="{00000000-0005-0000-0000-0000DB2F0000}"/>
    <cellStyle name="표준 3 16 2 5 3" xfId="11165" xr:uid="{00000000-0005-0000-0000-0000DC2F0000}"/>
    <cellStyle name="표준 3 16 2 6" xfId="11166" xr:uid="{00000000-0005-0000-0000-0000DD2F0000}"/>
    <cellStyle name="표준 3 16 2 6 2" xfId="11167" xr:uid="{00000000-0005-0000-0000-0000DE2F0000}"/>
    <cellStyle name="표준 3 16 2 6 2 2" xfId="11168" xr:uid="{00000000-0005-0000-0000-0000DF2F0000}"/>
    <cellStyle name="표준 3 16 2 6 3" xfId="11169" xr:uid="{00000000-0005-0000-0000-0000E02F0000}"/>
    <cellStyle name="표준 3 16 2 7" xfId="11170" xr:uid="{00000000-0005-0000-0000-0000E12F0000}"/>
    <cellStyle name="표준 3 16 2 7 2" xfId="11171" xr:uid="{00000000-0005-0000-0000-0000E22F0000}"/>
    <cellStyle name="표준 3 16 2 7 2 2" xfId="11172" xr:uid="{00000000-0005-0000-0000-0000E32F0000}"/>
    <cellStyle name="표준 3 16 2 7 3" xfId="11173" xr:uid="{00000000-0005-0000-0000-0000E42F0000}"/>
    <cellStyle name="표준 3 16 2 8" xfId="11174" xr:uid="{00000000-0005-0000-0000-0000E52F0000}"/>
    <cellStyle name="표준 3 16 2 8 2" xfId="11175" xr:uid="{00000000-0005-0000-0000-0000E62F0000}"/>
    <cellStyle name="표준 3 16 2 9" xfId="11176" xr:uid="{00000000-0005-0000-0000-0000E72F0000}"/>
    <cellStyle name="표준 3 16 3" xfId="11177" xr:uid="{00000000-0005-0000-0000-0000E82F0000}"/>
    <cellStyle name="표준 3 16 3 2" xfId="11178" xr:uid="{00000000-0005-0000-0000-0000E92F0000}"/>
    <cellStyle name="표준 3 16 3 2 2" xfId="11179" xr:uid="{00000000-0005-0000-0000-0000EA2F0000}"/>
    <cellStyle name="표준 3 16 3 2 2 2" xfId="11180" xr:uid="{00000000-0005-0000-0000-0000EB2F0000}"/>
    <cellStyle name="표준 3 16 3 2 3" xfId="11181" xr:uid="{00000000-0005-0000-0000-0000EC2F0000}"/>
    <cellStyle name="표준 3 16 3 3" xfId="11182" xr:uid="{00000000-0005-0000-0000-0000ED2F0000}"/>
    <cellStyle name="표준 3 16 3 3 2" xfId="11183" xr:uid="{00000000-0005-0000-0000-0000EE2F0000}"/>
    <cellStyle name="표준 3 16 3 3 2 2" xfId="11184" xr:uid="{00000000-0005-0000-0000-0000EF2F0000}"/>
    <cellStyle name="표준 3 16 3 3 3" xfId="11185" xr:uid="{00000000-0005-0000-0000-0000F02F0000}"/>
    <cellStyle name="표준 3 16 3 4" xfId="11186" xr:uid="{00000000-0005-0000-0000-0000F12F0000}"/>
    <cellStyle name="표준 3 16 3 4 2" xfId="11187" xr:uid="{00000000-0005-0000-0000-0000F22F0000}"/>
    <cellStyle name="표준 3 16 3 4 2 2" xfId="11188" xr:uid="{00000000-0005-0000-0000-0000F32F0000}"/>
    <cellStyle name="표준 3 16 3 4 3" xfId="11189" xr:uid="{00000000-0005-0000-0000-0000F42F0000}"/>
    <cellStyle name="표준 3 16 3 5" xfId="11190" xr:uid="{00000000-0005-0000-0000-0000F52F0000}"/>
    <cellStyle name="표준 3 16 3 5 2" xfId="11191" xr:uid="{00000000-0005-0000-0000-0000F62F0000}"/>
    <cellStyle name="표준 3 16 3 6" xfId="11192" xr:uid="{00000000-0005-0000-0000-0000F72F0000}"/>
    <cellStyle name="표준 3 16 4" xfId="11193" xr:uid="{00000000-0005-0000-0000-0000F82F0000}"/>
    <cellStyle name="표준 3 16 4 2" xfId="11194" xr:uid="{00000000-0005-0000-0000-0000F92F0000}"/>
    <cellStyle name="표준 3 16 4 2 2" xfId="11195" xr:uid="{00000000-0005-0000-0000-0000FA2F0000}"/>
    <cellStyle name="표준 3 16 4 2 2 2" xfId="11196" xr:uid="{00000000-0005-0000-0000-0000FB2F0000}"/>
    <cellStyle name="표준 3 16 4 2 3" xfId="11197" xr:uid="{00000000-0005-0000-0000-0000FC2F0000}"/>
    <cellStyle name="표준 3 16 4 3" xfId="11198" xr:uid="{00000000-0005-0000-0000-0000FD2F0000}"/>
    <cellStyle name="표준 3 16 4 3 2" xfId="11199" xr:uid="{00000000-0005-0000-0000-0000FE2F0000}"/>
    <cellStyle name="표준 3 16 4 3 2 2" xfId="11200" xr:uid="{00000000-0005-0000-0000-0000FF2F0000}"/>
    <cellStyle name="표준 3 16 4 3 3" xfId="11201" xr:uid="{00000000-0005-0000-0000-000000300000}"/>
    <cellStyle name="표준 3 16 4 4" xfId="11202" xr:uid="{00000000-0005-0000-0000-000001300000}"/>
    <cellStyle name="표준 3 16 4 4 2" xfId="11203" xr:uid="{00000000-0005-0000-0000-000002300000}"/>
    <cellStyle name="표준 3 16 4 4 2 2" xfId="11204" xr:uid="{00000000-0005-0000-0000-000003300000}"/>
    <cellStyle name="표준 3 16 4 4 3" xfId="11205" xr:uid="{00000000-0005-0000-0000-000004300000}"/>
    <cellStyle name="표준 3 16 4 5" xfId="11206" xr:uid="{00000000-0005-0000-0000-000005300000}"/>
    <cellStyle name="표준 3 16 4 5 2" xfId="11207" xr:uid="{00000000-0005-0000-0000-000006300000}"/>
    <cellStyle name="표준 3 16 4 6" xfId="11208" xr:uid="{00000000-0005-0000-0000-000007300000}"/>
    <cellStyle name="표준 3 16 5" xfId="11209" xr:uid="{00000000-0005-0000-0000-000008300000}"/>
    <cellStyle name="표준 3 16 5 2" xfId="11210" xr:uid="{00000000-0005-0000-0000-000009300000}"/>
    <cellStyle name="표준 3 16 5 2 2" xfId="11211" xr:uid="{00000000-0005-0000-0000-00000A300000}"/>
    <cellStyle name="표준 3 16 5 2 2 2" xfId="11212" xr:uid="{00000000-0005-0000-0000-00000B300000}"/>
    <cellStyle name="표준 3 16 5 2 3" xfId="11213" xr:uid="{00000000-0005-0000-0000-00000C300000}"/>
    <cellStyle name="표준 3 16 5 3" xfId="11214" xr:uid="{00000000-0005-0000-0000-00000D300000}"/>
    <cellStyle name="표준 3 16 5 3 2" xfId="11215" xr:uid="{00000000-0005-0000-0000-00000E300000}"/>
    <cellStyle name="표준 3 16 5 3 2 2" xfId="11216" xr:uid="{00000000-0005-0000-0000-00000F300000}"/>
    <cellStyle name="표준 3 16 5 3 3" xfId="11217" xr:uid="{00000000-0005-0000-0000-000010300000}"/>
    <cellStyle name="표준 3 16 5 4" xfId="11218" xr:uid="{00000000-0005-0000-0000-000011300000}"/>
    <cellStyle name="표준 3 16 5 4 2" xfId="11219" xr:uid="{00000000-0005-0000-0000-000012300000}"/>
    <cellStyle name="표준 3 16 5 4 2 2" xfId="11220" xr:uid="{00000000-0005-0000-0000-000013300000}"/>
    <cellStyle name="표준 3 16 5 4 3" xfId="11221" xr:uid="{00000000-0005-0000-0000-000014300000}"/>
    <cellStyle name="표준 3 16 5 5" xfId="11222" xr:uid="{00000000-0005-0000-0000-000015300000}"/>
    <cellStyle name="표준 3 16 5 5 2" xfId="11223" xr:uid="{00000000-0005-0000-0000-000016300000}"/>
    <cellStyle name="표준 3 16 5 6" xfId="11224" xr:uid="{00000000-0005-0000-0000-000017300000}"/>
    <cellStyle name="표준 3 16 6" xfId="11225" xr:uid="{00000000-0005-0000-0000-000018300000}"/>
    <cellStyle name="표준 3 16 6 2" xfId="11226" xr:uid="{00000000-0005-0000-0000-000019300000}"/>
    <cellStyle name="표준 3 16 6 2 2" xfId="11227" xr:uid="{00000000-0005-0000-0000-00001A300000}"/>
    <cellStyle name="표준 3 16 6 3" xfId="11228" xr:uid="{00000000-0005-0000-0000-00001B300000}"/>
    <cellStyle name="표준 3 16 7" xfId="11229" xr:uid="{00000000-0005-0000-0000-00001C300000}"/>
    <cellStyle name="표준 3 16 7 2" xfId="11230" xr:uid="{00000000-0005-0000-0000-00001D300000}"/>
    <cellStyle name="표준 3 16 7 2 2" xfId="11231" xr:uid="{00000000-0005-0000-0000-00001E300000}"/>
    <cellStyle name="표준 3 16 7 3" xfId="11232" xr:uid="{00000000-0005-0000-0000-00001F300000}"/>
    <cellStyle name="표준 3 16 8" xfId="11233" xr:uid="{00000000-0005-0000-0000-000020300000}"/>
    <cellStyle name="표준 3 16 8 2" xfId="11234" xr:uid="{00000000-0005-0000-0000-000021300000}"/>
    <cellStyle name="표준 3 16 8 2 2" xfId="11235" xr:uid="{00000000-0005-0000-0000-000022300000}"/>
    <cellStyle name="표준 3 16 8 3" xfId="11236" xr:uid="{00000000-0005-0000-0000-000023300000}"/>
    <cellStyle name="표준 3 16 9" xfId="11237" xr:uid="{00000000-0005-0000-0000-000024300000}"/>
    <cellStyle name="표준 3 16 9 2" xfId="11238" xr:uid="{00000000-0005-0000-0000-000025300000}"/>
    <cellStyle name="표준 3 17" xfId="11239" xr:uid="{00000000-0005-0000-0000-000026300000}"/>
    <cellStyle name="표준 3 17 10" xfId="11240" xr:uid="{00000000-0005-0000-0000-000027300000}"/>
    <cellStyle name="표준 3 17 2" xfId="11241" xr:uid="{00000000-0005-0000-0000-000028300000}"/>
    <cellStyle name="표준 3 17 2 2" xfId="11242" xr:uid="{00000000-0005-0000-0000-000029300000}"/>
    <cellStyle name="표준 3 17 2 2 2" xfId="11243" xr:uid="{00000000-0005-0000-0000-00002A300000}"/>
    <cellStyle name="표준 3 17 2 2 2 2" xfId="11244" xr:uid="{00000000-0005-0000-0000-00002B300000}"/>
    <cellStyle name="표준 3 17 2 2 2 2 2" xfId="11245" xr:uid="{00000000-0005-0000-0000-00002C300000}"/>
    <cellStyle name="표준 3 17 2 2 2 3" xfId="11246" xr:uid="{00000000-0005-0000-0000-00002D300000}"/>
    <cellStyle name="표준 3 17 2 2 3" xfId="11247" xr:uid="{00000000-0005-0000-0000-00002E300000}"/>
    <cellStyle name="표준 3 17 2 2 3 2" xfId="11248" xr:uid="{00000000-0005-0000-0000-00002F300000}"/>
    <cellStyle name="표준 3 17 2 2 3 2 2" xfId="11249" xr:uid="{00000000-0005-0000-0000-000030300000}"/>
    <cellStyle name="표준 3 17 2 2 3 3" xfId="11250" xr:uid="{00000000-0005-0000-0000-000031300000}"/>
    <cellStyle name="표준 3 17 2 2 4" xfId="11251" xr:uid="{00000000-0005-0000-0000-000032300000}"/>
    <cellStyle name="표준 3 17 2 2 4 2" xfId="11252" xr:uid="{00000000-0005-0000-0000-000033300000}"/>
    <cellStyle name="표준 3 17 2 2 4 2 2" xfId="11253" xr:uid="{00000000-0005-0000-0000-000034300000}"/>
    <cellStyle name="표준 3 17 2 2 4 3" xfId="11254" xr:uid="{00000000-0005-0000-0000-000035300000}"/>
    <cellStyle name="표준 3 17 2 2 5" xfId="11255" xr:uid="{00000000-0005-0000-0000-000036300000}"/>
    <cellStyle name="표준 3 17 2 2 5 2" xfId="11256" xr:uid="{00000000-0005-0000-0000-000037300000}"/>
    <cellStyle name="표준 3 17 2 2 6" xfId="11257" xr:uid="{00000000-0005-0000-0000-000038300000}"/>
    <cellStyle name="표준 3 17 2 3" xfId="11258" xr:uid="{00000000-0005-0000-0000-000039300000}"/>
    <cellStyle name="표준 3 17 2 3 2" xfId="11259" xr:uid="{00000000-0005-0000-0000-00003A300000}"/>
    <cellStyle name="표준 3 17 2 3 2 2" xfId="11260" xr:uid="{00000000-0005-0000-0000-00003B300000}"/>
    <cellStyle name="표준 3 17 2 3 2 2 2" xfId="11261" xr:uid="{00000000-0005-0000-0000-00003C300000}"/>
    <cellStyle name="표준 3 17 2 3 2 3" xfId="11262" xr:uid="{00000000-0005-0000-0000-00003D300000}"/>
    <cellStyle name="표준 3 17 2 3 3" xfId="11263" xr:uid="{00000000-0005-0000-0000-00003E300000}"/>
    <cellStyle name="표준 3 17 2 3 3 2" xfId="11264" xr:uid="{00000000-0005-0000-0000-00003F300000}"/>
    <cellStyle name="표준 3 17 2 3 3 2 2" xfId="11265" xr:uid="{00000000-0005-0000-0000-000040300000}"/>
    <cellStyle name="표준 3 17 2 3 3 3" xfId="11266" xr:uid="{00000000-0005-0000-0000-000041300000}"/>
    <cellStyle name="표준 3 17 2 3 4" xfId="11267" xr:uid="{00000000-0005-0000-0000-000042300000}"/>
    <cellStyle name="표준 3 17 2 3 4 2" xfId="11268" xr:uid="{00000000-0005-0000-0000-000043300000}"/>
    <cellStyle name="표준 3 17 2 3 4 2 2" xfId="11269" xr:uid="{00000000-0005-0000-0000-000044300000}"/>
    <cellStyle name="표준 3 17 2 3 4 3" xfId="11270" xr:uid="{00000000-0005-0000-0000-000045300000}"/>
    <cellStyle name="표준 3 17 2 3 5" xfId="11271" xr:uid="{00000000-0005-0000-0000-000046300000}"/>
    <cellStyle name="표준 3 17 2 3 5 2" xfId="11272" xr:uid="{00000000-0005-0000-0000-000047300000}"/>
    <cellStyle name="표준 3 17 2 3 6" xfId="11273" xr:uid="{00000000-0005-0000-0000-000048300000}"/>
    <cellStyle name="표준 3 17 2 4" xfId="11274" xr:uid="{00000000-0005-0000-0000-000049300000}"/>
    <cellStyle name="표준 3 17 2 4 2" xfId="11275" xr:uid="{00000000-0005-0000-0000-00004A300000}"/>
    <cellStyle name="표준 3 17 2 4 2 2" xfId="11276" xr:uid="{00000000-0005-0000-0000-00004B300000}"/>
    <cellStyle name="표준 3 17 2 4 2 2 2" xfId="11277" xr:uid="{00000000-0005-0000-0000-00004C300000}"/>
    <cellStyle name="표준 3 17 2 4 2 3" xfId="11278" xr:uid="{00000000-0005-0000-0000-00004D300000}"/>
    <cellStyle name="표준 3 17 2 4 3" xfId="11279" xr:uid="{00000000-0005-0000-0000-00004E300000}"/>
    <cellStyle name="표준 3 17 2 4 3 2" xfId="11280" xr:uid="{00000000-0005-0000-0000-00004F300000}"/>
    <cellStyle name="표준 3 17 2 4 3 2 2" xfId="11281" xr:uid="{00000000-0005-0000-0000-000050300000}"/>
    <cellStyle name="표준 3 17 2 4 3 3" xfId="11282" xr:uid="{00000000-0005-0000-0000-000051300000}"/>
    <cellStyle name="표준 3 17 2 4 4" xfId="11283" xr:uid="{00000000-0005-0000-0000-000052300000}"/>
    <cellStyle name="표준 3 17 2 4 4 2" xfId="11284" xr:uid="{00000000-0005-0000-0000-000053300000}"/>
    <cellStyle name="표준 3 17 2 4 4 2 2" xfId="11285" xr:uid="{00000000-0005-0000-0000-000054300000}"/>
    <cellStyle name="표준 3 17 2 4 4 3" xfId="11286" xr:uid="{00000000-0005-0000-0000-000055300000}"/>
    <cellStyle name="표준 3 17 2 4 5" xfId="11287" xr:uid="{00000000-0005-0000-0000-000056300000}"/>
    <cellStyle name="표준 3 17 2 4 5 2" xfId="11288" xr:uid="{00000000-0005-0000-0000-000057300000}"/>
    <cellStyle name="표준 3 17 2 4 6" xfId="11289" xr:uid="{00000000-0005-0000-0000-000058300000}"/>
    <cellStyle name="표준 3 17 2 5" xfId="11290" xr:uid="{00000000-0005-0000-0000-000059300000}"/>
    <cellStyle name="표준 3 17 2 5 2" xfId="11291" xr:uid="{00000000-0005-0000-0000-00005A300000}"/>
    <cellStyle name="표준 3 17 2 5 2 2" xfId="11292" xr:uid="{00000000-0005-0000-0000-00005B300000}"/>
    <cellStyle name="표준 3 17 2 5 3" xfId="11293" xr:uid="{00000000-0005-0000-0000-00005C300000}"/>
    <cellStyle name="표준 3 17 2 6" xfId="11294" xr:uid="{00000000-0005-0000-0000-00005D300000}"/>
    <cellStyle name="표준 3 17 2 6 2" xfId="11295" xr:uid="{00000000-0005-0000-0000-00005E300000}"/>
    <cellStyle name="표준 3 17 2 6 2 2" xfId="11296" xr:uid="{00000000-0005-0000-0000-00005F300000}"/>
    <cellStyle name="표준 3 17 2 6 3" xfId="11297" xr:uid="{00000000-0005-0000-0000-000060300000}"/>
    <cellStyle name="표준 3 17 2 7" xfId="11298" xr:uid="{00000000-0005-0000-0000-000061300000}"/>
    <cellStyle name="표준 3 17 2 7 2" xfId="11299" xr:uid="{00000000-0005-0000-0000-000062300000}"/>
    <cellStyle name="표준 3 17 2 7 2 2" xfId="11300" xr:uid="{00000000-0005-0000-0000-000063300000}"/>
    <cellStyle name="표준 3 17 2 7 3" xfId="11301" xr:uid="{00000000-0005-0000-0000-000064300000}"/>
    <cellStyle name="표준 3 17 2 8" xfId="11302" xr:uid="{00000000-0005-0000-0000-000065300000}"/>
    <cellStyle name="표준 3 17 2 8 2" xfId="11303" xr:uid="{00000000-0005-0000-0000-000066300000}"/>
    <cellStyle name="표준 3 17 2 9" xfId="11304" xr:uid="{00000000-0005-0000-0000-000067300000}"/>
    <cellStyle name="표준 3 17 3" xfId="11305" xr:uid="{00000000-0005-0000-0000-000068300000}"/>
    <cellStyle name="표준 3 17 3 2" xfId="11306" xr:uid="{00000000-0005-0000-0000-000069300000}"/>
    <cellStyle name="표준 3 17 3 2 2" xfId="11307" xr:uid="{00000000-0005-0000-0000-00006A300000}"/>
    <cellStyle name="표준 3 17 3 2 2 2" xfId="11308" xr:uid="{00000000-0005-0000-0000-00006B300000}"/>
    <cellStyle name="표준 3 17 3 2 3" xfId="11309" xr:uid="{00000000-0005-0000-0000-00006C300000}"/>
    <cellStyle name="표준 3 17 3 3" xfId="11310" xr:uid="{00000000-0005-0000-0000-00006D300000}"/>
    <cellStyle name="표준 3 17 3 3 2" xfId="11311" xr:uid="{00000000-0005-0000-0000-00006E300000}"/>
    <cellStyle name="표준 3 17 3 3 2 2" xfId="11312" xr:uid="{00000000-0005-0000-0000-00006F300000}"/>
    <cellStyle name="표준 3 17 3 3 3" xfId="11313" xr:uid="{00000000-0005-0000-0000-000070300000}"/>
    <cellStyle name="표준 3 17 3 4" xfId="11314" xr:uid="{00000000-0005-0000-0000-000071300000}"/>
    <cellStyle name="표준 3 17 3 4 2" xfId="11315" xr:uid="{00000000-0005-0000-0000-000072300000}"/>
    <cellStyle name="표준 3 17 3 4 2 2" xfId="11316" xr:uid="{00000000-0005-0000-0000-000073300000}"/>
    <cellStyle name="표준 3 17 3 4 3" xfId="11317" xr:uid="{00000000-0005-0000-0000-000074300000}"/>
    <cellStyle name="표준 3 17 3 5" xfId="11318" xr:uid="{00000000-0005-0000-0000-000075300000}"/>
    <cellStyle name="표준 3 17 3 5 2" xfId="11319" xr:uid="{00000000-0005-0000-0000-000076300000}"/>
    <cellStyle name="표준 3 17 3 6" xfId="11320" xr:uid="{00000000-0005-0000-0000-000077300000}"/>
    <cellStyle name="표준 3 17 4" xfId="11321" xr:uid="{00000000-0005-0000-0000-000078300000}"/>
    <cellStyle name="표준 3 17 4 2" xfId="11322" xr:uid="{00000000-0005-0000-0000-000079300000}"/>
    <cellStyle name="표준 3 17 4 2 2" xfId="11323" xr:uid="{00000000-0005-0000-0000-00007A300000}"/>
    <cellStyle name="표준 3 17 4 2 2 2" xfId="11324" xr:uid="{00000000-0005-0000-0000-00007B300000}"/>
    <cellStyle name="표준 3 17 4 2 3" xfId="11325" xr:uid="{00000000-0005-0000-0000-00007C300000}"/>
    <cellStyle name="표준 3 17 4 3" xfId="11326" xr:uid="{00000000-0005-0000-0000-00007D300000}"/>
    <cellStyle name="표준 3 17 4 3 2" xfId="11327" xr:uid="{00000000-0005-0000-0000-00007E300000}"/>
    <cellStyle name="표준 3 17 4 3 2 2" xfId="11328" xr:uid="{00000000-0005-0000-0000-00007F300000}"/>
    <cellStyle name="표준 3 17 4 3 3" xfId="11329" xr:uid="{00000000-0005-0000-0000-000080300000}"/>
    <cellStyle name="표준 3 17 4 4" xfId="11330" xr:uid="{00000000-0005-0000-0000-000081300000}"/>
    <cellStyle name="표준 3 17 4 4 2" xfId="11331" xr:uid="{00000000-0005-0000-0000-000082300000}"/>
    <cellStyle name="표준 3 17 4 4 2 2" xfId="11332" xr:uid="{00000000-0005-0000-0000-000083300000}"/>
    <cellStyle name="표준 3 17 4 4 3" xfId="11333" xr:uid="{00000000-0005-0000-0000-000084300000}"/>
    <cellStyle name="표준 3 17 4 5" xfId="11334" xr:uid="{00000000-0005-0000-0000-000085300000}"/>
    <cellStyle name="표준 3 17 4 5 2" xfId="11335" xr:uid="{00000000-0005-0000-0000-000086300000}"/>
    <cellStyle name="표준 3 17 4 6" xfId="11336" xr:uid="{00000000-0005-0000-0000-000087300000}"/>
    <cellStyle name="표준 3 17 5" xfId="11337" xr:uid="{00000000-0005-0000-0000-000088300000}"/>
    <cellStyle name="표준 3 17 5 2" xfId="11338" xr:uid="{00000000-0005-0000-0000-000089300000}"/>
    <cellStyle name="표준 3 17 5 2 2" xfId="11339" xr:uid="{00000000-0005-0000-0000-00008A300000}"/>
    <cellStyle name="표준 3 17 5 2 2 2" xfId="11340" xr:uid="{00000000-0005-0000-0000-00008B300000}"/>
    <cellStyle name="표준 3 17 5 2 3" xfId="11341" xr:uid="{00000000-0005-0000-0000-00008C300000}"/>
    <cellStyle name="표준 3 17 5 3" xfId="11342" xr:uid="{00000000-0005-0000-0000-00008D300000}"/>
    <cellStyle name="표준 3 17 5 3 2" xfId="11343" xr:uid="{00000000-0005-0000-0000-00008E300000}"/>
    <cellStyle name="표준 3 17 5 3 2 2" xfId="11344" xr:uid="{00000000-0005-0000-0000-00008F300000}"/>
    <cellStyle name="표준 3 17 5 3 3" xfId="11345" xr:uid="{00000000-0005-0000-0000-000090300000}"/>
    <cellStyle name="표준 3 17 5 4" xfId="11346" xr:uid="{00000000-0005-0000-0000-000091300000}"/>
    <cellStyle name="표준 3 17 5 4 2" xfId="11347" xr:uid="{00000000-0005-0000-0000-000092300000}"/>
    <cellStyle name="표준 3 17 5 4 2 2" xfId="11348" xr:uid="{00000000-0005-0000-0000-000093300000}"/>
    <cellStyle name="표준 3 17 5 4 3" xfId="11349" xr:uid="{00000000-0005-0000-0000-000094300000}"/>
    <cellStyle name="표준 3 17 5 5" xfId="11350" xr:uid="{00000000-0005-0000-0000-000095300000}"/>
    <cellStyle name="표준 3 17 5 5 2" xfId="11351" xr:uid="{00000000-0005-0000-0000-000096300000}"/>
    <cellStyle name="표준 3 17 5 6" xfId="11352" xr:uid="{00000000-0005-0000-0000-000097300000}"/>
    <cellStyle name="표준 3 17 6" xfId="11353" xr:uid="{00000000-0005-0000-0000-000098300000}"/>
    <cellStyle name="표준 3 17 6 2" xfId="11354" xr:uid="{00000000-0005-0000-0000-000099300000}"/>
    <cellStyle name="표준 3 17 6 2 2" xfId="11355" xr:uid="{00000000-0005-0000-0000-00009A300000}"/>
    <cellStyle name="표준 3 17 6 3" xfId="11356" xr:uid="{00000000-0005-0000-0000-00009B300000}"/>
    <cellStyle name="표준 3 17 7" xfId="11357" xr:uid="{00000000-0005-0000-0000-00009C300000}"/>
    <cellStyle name="표준 3 17 7 2" xfId="11358" xr:uid="{00000000-0005-0000-0000-00009D300000}"/>
    <cellStyle name="표준 3 17 7 2 2" xfId="11359" xr:uid="{00000000-0005-0000-0000-00009E300000}"/>
    <cellStyle name="표준 3 17 7 3" xfId="11360" xr:uid="{00000000-0005-0000-0000-00009F300000}"/>
    <cellStyle name="표준 3 17 8" xfId="11361" xr:uid="{00000000-0005-0000-0000-0000A0300000}"/>
    <cellStyle name="표준 3 17 8 2" xfId="11362" xr:uid="{00000000-0005-0000-0000-0000A1300000}"/>
    <cellStyle name="표준 3 17 8 2 2" xfId="11363" xr:uid="{00000000-0005-0000-0000-0000A2300000}"/>
    <cellStyle name="표준 3 17 8 3" xfId="11364" xr:uid="{00000000-0005-0000-0000-0000A3300000}"/>
    <cellStyle name="표준 3 17 9" xfId="11365" xr:uid="{00000000-0005-0000-0000-0000A4300000}"/>
    <cellStyle name="표준 3 17 9 2" xfId="11366" xr:uid="{00000000-0005-0000-0000-0000A5300000}"/>
    <cellStyle name="표준 3 18" xfId="11367" xr:uid="{00000000-0005-0000-0000-0000A6300000}"/>
    <cellStyle name="표준 3 18 10" xfId="11368" xr:uid="{00000000-0005-0000-0000-0000A7300000}"/>
    <cellStyle name="표준 3 18 2" xfId="11369" xr:uid="{00000000-0005-0000-0000-0000A8300000}"/>
    <cellStyle name="표준 3 18 2 2" xfId="11370" xr:uid="{00000000-0005-0000-0000-0000A9300000}"/>
    <cellStyle name="표준 3 18 2 2 2" xfId="11371" xr:uid="{00000000-0005-0000-0000-0000AA300000}"/>
    <cellStyle name="표준 3 18 2 2 2 2" xfId="11372" xr:uid="{00000000-0005-0000-0000-0000AB300000}"/>
    <cellStyle name="표준 3 18 2 2 2 2 2" xfId="11373" xr:uid="{00000000-0005-0000-0000-0000AC300000}"/>
    <cellStyle name="표준 3 18 2 2 2 3" xfId="11374" xr:uid="{00000000-0005-0000-0000-0000AD300000}"/>
    <cellStyle name="표준 3 18 2 2 3" xfId="11375" xr:uid="{00000000-0005-0000-0000-0000AE300000}"/>
    <cellStyle name="표준 3 18 2 2 3 2" xfId="11376" xr:uid="{00000000-0005-0000-0000-0000AF300000}"/>
    <cellStyle name="표준 3 18 2 2 3 2 2" xfId="11377" xr:uid="{00000000-0005-0000-0000-0000B0300000}"/>
    <cellStyle name="표준 3 18 2 2 3 3" xfId="11378" xr:uid="{00000000-0005-0000-0000-0000B1300000}"/>
    <cellStyle name="표준 3 18 2 2 4" xfId="11379" xr:uid="{00000000-0005-0000-0000-0000B2300000}"/>
    <cellStyle name="표준 3 18 2 2 4 2" xfId="11380" xr:uid="{00000000-0005-0000-0000-0000B3300000}"/>
    <cellStyle name="표준 3 18 2 2 4 2 2" xfId="11381" xr:uid="{00000000-0005-0000-0000-0000B4300000}"/>
    <cellStyle name="표준 3 18 2 2 4 3" xfId="11382" xr:uid="{00000000-0005-0000-0000-0000B5300000}"/>
    <cellStyle name="표준 3 18 2 2 5" xfId="11383" xr:uid="{00000000-0005-0000-0000-0000B6300000}"/>
    <cellStyle name="표준 3 18 2 2 5 2" xfId="11384" xr:uid="{00000000-0005-0000-0000-0000B7300000}"/>
    <cellStyle name="표준 3 18 2 2 6" xfId="11385" xr:uid="{00000000-0005-0000-0000-0000B8300000}"/>
    <cellStyle name="표준 3 18 2 3" xfId="11386" xr:uid="{00000000-0005-0000-0000-0000B9300000}"/>
    <cellStyle name="표준 3 18 2 3 2" xfId="11387" xr:uid="{00000000-0005-0000-0000-0000BA300000}"/>
    <cellStyle name="표준 3 18 2 3 2 2" xfId="11388" xr:uid="{00000000-0005-0000-0000-0000BB300000}"/>
    <cellStyle name="표준 3 18 2 3 2 2 2" xfId="11389" xr:uid="{00000000-0005-0000-0000-0000BC300000}"/>
    <cellStyle name="표준 3 18 2 3 2 3" xfId="11390" xr:uid="{00000000-0005-0000-0000-0000BD300000}"/>
    <cellStyle name="표준 3 18 2 3 3" xfId="11391" xr:uid="{00000000-0005-0000-0000-0000BE300000}"/>
    <cellStyle name="표준 3 18 2 3 3 2" xfId="11392" xr:uid="{00000000-0005-0000-0000-0000BF300000}"/>
    <cellStyle name="표준 3 18 2 3 3 2 2" xfId="11393" xr:uid="{00000000-0005-0000-0000-0000C0300000}"/>
    <cellStyle name="표준 3 18 2 3 3 3" xfId="11394" xr:uid="{00000000-0005-0000-0000-0000C1300000}"/>
    <cellStyle name="표준 3 18 2 3 4" xfId="11395" xr:uid="{00000000-0005-0000-0000-0000C2300000}"/>
    <cellStyle name="표준 3 18 2 3 4 2" xfId="11396" xr:uid="{00000000-0005-0000-0000-0000C3300000}"/>
    <cellStyle name="표준 3 18 2 3 4 2 2" xfId="11397" xr:uid="{00000000-0005-0000-0000-0000C4300000}"/>
    <cellStyle name="표준 3 18 2 3 4 3" xfId="11398" xr:uid="{00000000-0005-0000-0000-0000C5300000}"/>
    <cellStyle name="표준 3 18 2 3 5" xfId="11399" xr:uid="{00000000-0005-0000-0000-0000C6300000}"/>
    <cellStyle name="표준 3 18 2 3 5 2" xfId="11400" xr:uid="{00000000-0005-0000-0000-0000C7300000}"/>
    <cellStyle name="표준 3 18 2 3 6" xfId="11401" xr:uid="{00000000-0005-0000-0000-0000C8300000}"/>
    <cellStyle name="표준 3 18 2 4" xfId="11402" xr:uid="{00000000-0005-0000-0000-0000C9300000}"/>
    <cellStyle name="표준 3 18 2 4 2" xfId="11403" xr:uid="{00000000-0005-0000-0000-0000CA300000}"/>
    <cellStyle name="표준 3 18 2 4 2 2" xfId="11404" xr:uid="{00000000-0005-0000-0000-0000CB300000}"/>
    <cellStyle name="표준 3 18 2 4 2 2 2" xfId="11405" xr:uid="{00000000-0005-0000-0000-0000CC300000}"/>
    <cellStyle name="표준 3 18 2 4 2 3" xfId="11406" xr:uid="{00000000-0005-0000-0000-0000CD300000}"/>
    <cellStyle name="표준 3 18 2 4 3" xfId="11407" xr:uid="{00000000-0005-0000-0000-0000CE300000}"/>
    <cellStyle name="표준 3 18 2 4 3 2" xfId="11408" xr:uid="{00000000-0005-0000-0000-0000CF300000}"/>
    <cellStyle name="표준 3 18 2 4 3 2 2" xfId="11409" xr:uid="{00000000-0005-0000-0000-0000D0300000}"/>
    <cellStyle name="표준 3 18 2 4 3 3" xfId="11410" xr:uid="{00000000-0005-0000-0000-0000D1300000}"/>
    <cellStyle name="표준 3 18 2 4 4" xfId="11411" xr:uid="{00000000-0005-0000-0000-0000D2300000}"/>
    <cellStyle name="표준 3 18 2 4 4 2" xfId="11412" xr:uid="{00000000-0005-0000-0000-0000D3300000}"/>
    <cellStyle name="표준 3 18 2 4 4 2 2" xfId="11413" xr:uid="{00000000-0005-0000-0000-0000D4300000}"/>
    <cellStyle name="표준 3 18 2 4 4 3" xfId="11414" xr:uid="{00000000-0005-0000-0000-0000D5300000}"/>
    <cellStyle name="표준 3 18 2 4 5" xfId="11415" xr:uid="{00000000-0005-0000-0000-0000D6300000}"/>
    <cellStyle name="표준 3 18 2 4 5 2" xfId="11416" xr:uid="{00000000-0005-0000-0000-0000D7300000}"/>
    <cellStyle name="표준 3 18 2 4 6" xfId="11417" xr:uid="{00000000-0005-0000-0000-0000D8300000}"/>
    <cellStyle name="표준 3 18 2 5" xfId="11418" xr:uid="{00000000-0005-0000-0000-0000D9300000}"/>
    <cellStyle name="표준 3 18 2 5 2" xfId="11419" xr:uid="{00000000-0005-0000-0000-0000DA300000}"/>
    <cellStyle name="표준 3 18 2 5 2 2" xfId="11420" xr:uid="{00000000-0005-0000-0000-0000DB300000}"/>
    <cellStyle name="표준 3 18 2 5 3" xfId="11421" xr:uid="{00000000-0005-0000-0000-0000DC300000}"/>
    <cellStyle name="표준 3 18 2 6" xfId="11422" xr:uid="{00000000-0005-0000-0000-0000DD300000}"/>
    <cellStyle name="표준 3 18 2 6 2" xfId="11423" xr:uid="{00000000-0005-0000-0000-0000DE300000}"/>
    <cellStyle name="표준 3 18 2 6 2 2" xfId="11424" xr:uid="{00000000-0005-0000-0000-0000DF300000}"/>
    <cellStyle name="표준 3 18 2 6 3" xfId="11425" xr:uid="{00000000-0005-0000-0000-0000E0300000}"/>
    <cellStyle name="표준 3 18 2 7" xfId="11426" xr:uid="{00000000-0005-0000-0000-0000E1300000}"/>
    <cellStyle name="표준 3 18 2 7 2" xfId="11427" xr:uid="{00000000-0005-0000-0000-0000E2300000}"/>
    <cellStyle name="표준 3 18 2 7 2 2" xfId="11428" xr:uid="{00000000-0005-0000-0000-0000E3300000}"/>
    <cellStyle name="표준 3 18 2 7 3" xfId="11429" xr:uid="{00000000-0005-0000-0000-0000E4300000}"/>
    <cellStyle name="표준 3 18 2 8" xfId="11430" xr:uid="{00000000-0005-0000-0000-0000E5300000}"/>
    <cellStyle name="표준 3 18 2 8 2" xfId="11431" xr:uid="{00000000-0005-0000-0000-0000E6300000}"/>
    <cellStyle name="표준 3 18 2 9" xfId="11432" xr:uid="{00000000-0005-0000-0000-0000E7300000}"/>
    <cellStyle name="표준 3 18 3" xfId="11433" xr:uid="{00000000-0005-0000-0000-0000E8300000}"/>
    <cellStyle name="표준 3 18 3 2" xfId="11434" xr:uid="{00000000-0005-0000-0000-0000E9300000}"/>
    <cellStyle name="표준 3 18 3 2 2" xfId="11435" xr:uid="{00000000-0005-0000-0000-0000EA300000}"/>
    <cellStyle name="표준 3 18 3 2 2 2" xfId="11436" xr:uid="{00000000-0005-0000-0000-0000EB300000}"/>
    <cellStyle name="표준 3 18 3 2 3" xfId="11437" xr:uid="{00000000-0005-0000-0000-0000EC300000}"/>
    <cellStyle name="표준 3 18 3 3" xfId="11438" xr:uid="{00000000-0005-0000-0000-0000ED300000}"/>
    <cellStyle name="표준 3 18 3 3 2" xfId="11439" xr:uid="{00000000-0005-0000-0000-0000EE300000}"/>
    <cellStyle name="표준 3 18 3 3 2 2" xfId="11440" xr:uid="{00000000-0005-0000-0000-0000EF300000}"/>
    <cellStyle name="표준 3 18 3 3 3" xfId="11441" xr:uid="{00000000-0005-0000-0000-0000F0300000}"/>
    <cellStyle name="표준 3 18 3 4" xfId="11442" xr:uid="{00000000-0005-0000-0000-0000F1300000}"/>
    <cellStyle name="표준 3 18 3 4 2" xfId="11443" xr:uid="{00000000-0005-0000-0000-0000F2300000}"/>
    <cellStyle name="표준 3 18 3 4 2 2" xfId="11444" xr:uid="{00000000-0005-0000-0000-0000F3300000}"/>
    <cellStyle name="표준 3 18 3 4 3" xfId="11445" xr:uid="{00000000-0005-0000-0000-0000F4300000}"/>
    <cellStyle name="표준 3 18 3 5" xfId="11446" xr:uid="{00000000-0005-0000-0000-0000F5300000}"/>
    <cellStyle name="표준 3 18 3 5 2" xfId="11447" xr:uid="{00000000-0005-0000-0000-0000F6300000}"/>
    <cellStyle name="표준 3 18 3 6" xfId="11448" xr:uid="{00000000-0005-0000-0000-0000F7300000}"/>
    <cellStyle name="표준 3 18 4" xfId="11449" xr:uid="{00000000-0005-0000-0000-0000F8300000}"/>
    <cellStyle name="표준 3 18 4 2" xfId="11450" xr:uid="{00000000-0005-0000-0000-0000F9300000}"/>
    <cellStyle name="표준 3 18 4 2 2" xfId="11451" xr:uid="{00000000-0005-0000-0000-0000FA300000}"/>
    <cellStyle name="표준 3 18 4 2 2 2" xfId="11452" xr:uid="{00000000-0005-0000-0000-0000FB300000}"/>
    <cellStyle name="표준 3 18 4 2 3" xfId="11453" xr:uid="{00000000-0005-0000-0000-0000FC300000}"/>
    <cellStyle name="표준 3 18 4 3" xfId="11454" xr:uid="{00000000-0005-0000-0000-0000FD300000}"/>
    <cellStyle name="표준 3 18 4 3 2" xfId="11455" xr:uid="{00000000-0005-0000-0000-0000FE300000}"/>
    <cellStyle name="표준 3 18 4 3 2 2" xfId="11456" xr:uid="{00000000-0005-0000-0000-0000FF300000}"/>
    <cellStyle name="표준 3 18 4 3 3" xfId="11457" xr:uid="{00000000-0005-0000-0000-000000310000}"/>
    <cellStyle name="표준 3 18 4 4" xfId="11458" xr:uid="{00000000-0005-0000-0000-000001310000}"/>
    <cellStyle name="표준 3 18 4 4 2" xfId="11459" xr:uid="{00000000-0005-0000-0000-000002310000}"/>
    <cellStyle name="표준 3 18 4 4 2 2" xfId="11460" xr:uid="{00000000-0005-0000-0000-000003310000}"/>
    <cellStyle name="표준 3 18 4 4 3" xfId="11461" xr:uid="{00000000-0005-0000-0000-000004310000}"/>
    <cellStyle name="표준 3 18 4 5" xfId="11462" xr:uid="{00000000-0005-0000-0000-000005310000}"/>
    <cellStyle name="표준 3 18 4 5 2" xfId="11463" xr:uid="{00000000-0005-0000-0000-000006310000}"/>
    <cellStyle name="표준 3 18 4 6" xfId="11464" xr:uid="{00000000-0005-0000-0000-000007310000}"/>
    <cellStyle name="표준 3 18 5" xfId="11465" xr:uid="{00000000-0005-0000-0000-000008310000}"/>
    <cellStyle name="표준 3 18 5 2" xfId="11466" xr:uid="{00000000-0005-0000-0000-000009310000}"/>
    <cellStyle name="표준 3 18 5 2 2" xfId="11467" xr:uid="{00000000-0005-0000-0000-00000A310000}"/>
    <cellStyle name="표준 3 18 5 2 2 2" xfId="11468" xr:uid="{00000000-0005-0000-0000-00000B310000}"/>
    <cellStyle name="표준 3 18 5 2 3" xfId="11469" xr:uid="{00000000-0005-0000-0000-00000C310000}"/>
    <cellStyle name="표준 3 18 5 3" xfId="11470" xr:uid="{00000000-0005-0000-0000-00000D310000}"/>
    <cellStyle name="표준 3 18 5 3 2" xfId="11471" xr:uid="{00000000-0005-0000-0000-00000E310000}"/>
    <cellStyle name="표준 3 18 5 3 2 2" xfId="11472" xr:uid="{00000000-0005-0000-0000-00000F310000}"/>
    <cellStyle name="표준 3 18 5 3 3" xfId="11473" xr:uid="{00000000-0005-0000-0000-000010310000}"/>
    <cellStyle name="표준 3 18 5 4" xfId="11474" xr:uid="{00000000-0005-0000-0000-000011310000}"/>
    <cellStyle name="표준 3 18 5 4 2" xfId="11475" xr:uid="{00000000-0005-0000-0000-000012310000}"/>
    <cellStyle name="표준 3 18 5 4 2 2" xfId="11476" xr:uid="{00000000-0005-0000-0000-000013310000}"/>
    <cellStyle name="표준 3 18 5 4 3" xfId="11477" xr:uid="{00000000-0005-0000-0000-000014310000}"/>
    <cellStyle name="표준 3 18 5 5" xfId="11478" xr:uid="{00000000-0005-0000-0000-000015310000}"/>
    <cellStyle name="표준 3 18 5 5 2" xfId="11479" xr:uid="{00000000-0005-0000-0000-000016310000}"/>
    <cellStyle name="표준 3 18 5 6" xfId="11480" xr:uid="{00000000-0005-0000-0000-000017310000}"/>
    <cellStyle name="표준 3 18 6" xfId="11481" xr:uid="{00000000-0005-0000-0000-000018310000}"/>
    <cellStyle name="표준 3 18 6 2" xfId="11482" xr:uid="{00000000-0005-0000-0000-000019310000}"/>
    <cellStyle name="표준 3 18 6 2 2" xfId="11483" xr:uid="{00000000-0005-0000-0000-00001A310000}"/>
    <cellStyle name="표준 3 18 6 3" xfId="11484" xr:uid="{00000000-0005-0000-0000-00001B310000}"/>
    <cellStyle name="표준 3 18 7" xfId="11485" xr:uid="{00000000-0005-0000-0000-00001C310000}"/>
    <cellStyle name="표준 3 18 7 2" xfId="11486" xr:uid="{00000000-0005-0000-0000-00001D310000}"/>
    <cellStyle name="표준 3 18 7 2 2" xfId="11487" xr:uid="{00000000-0005-0000-0000-00001E310000}"/>
    <cellStyle name="표준 3 18 7 3" xfId="11488" xr:uid="{00000000-0005-0000-0000-00001F310000}"/>
    <cellStyle name="표준 3 18 8" xfId="11489" xr:uid="{00000000-0005-0000-0000-000020310000}"/>
    <cellStyle name="표준 3 18 8 2" xfId="11490" xr:uid="{00000000-0005-0000-0000-000021310000}"/>
    <cellStyle name="표준 3 18 8 2 2" xfId="11491" xr:uid="{00000000-0005-0000-0000-000022310000}"/>
    <cellStyle name="표준 3 18 8 3" xfId="11492" xr:uid="{00000000-0005-0000-0000-000023310000}"/>
    <cellStyle name="표준 3 18 9" xfId="11493" xr:uid="{00000000-0005-0000-0000-000024310000}"/>
    <cellStyle name="표준 3 18 9 2" xfId="11494" xr:uid="{00000000-0005-0000-0000-000025310000}"/>
    <cellStyle name="표준 3 19" xfId="11495" xr:uid="{00000000-0005-0000-0000-000026310000}"/>
    <cellStyle name="표준 3 19 10" xfId="11496" xr:uid="{00000000-0005-0000-0000-000027310000}"/>
    <cellStyle name="표준 3 19 2" xfId="11497" xr:uid="{00000000-0005-0000-0000-000028310000}"/>
    <cellStyle name="표준 3 19 2 2" xfId="11498" xr:uid="{00000000-0005-0000-0000-000029310000}"/>
    <cellStyle name="표준 3 19 2 2 2" xfId="11499" xr:uid="{00000000-0005-0000-0000-00002A310000}"/>
    <cellStyle name="표준 3 19 2 2 2 2" xfId="11500" xr:uid="{00000000-0005-0000-0000-00002B310000}"/>
    <cellStyle name="표준 3 19 2 2 2 2 2" xfId="11501" xr:uid="{00000000-0005-0000-0000-00002C310000}"/>
    <cellStyle name="표준 3 19 2 2 2 3" xfId="11502" xr:uid="{00000000-0005-0000-0000-00002D310000}"/>
    <cellStyle name="표준 3 19 2 2 3" xfId="11503" xr:uid="{00000000-0005-0000-0000-00002E310000}"/>
    <cellStyle name="표준 3 19 2 2 3 2" xfId="11504" xr:uid="{00000000-0005-0000-0000-00002F310000}"/>
    <cellStyle name="표준 3 19 2 2 3 2 2" xfId="11505" xr:uid="{00000000-0005-0000-0000-000030310000}"/>
    <cellStyle name="표준 3 19 2 2 3 3" xfId="11506" xr:uid="{00000000-0005-0000-0000-000031310000}"/>
    <cellStyle name="표준 3 19 2 2 4" xfId="11507" xr:uid="{00000000-0005-0000-0000-000032310000}"/>
    <cellStyle name="표준 3 19 2 2 4 2" xfId="11508" xr:uid="{00000000-0005-0000-0000-000033310000}"/>
    <cellStyle name="표준 3 19 2 2 4 2 2" xfId="11509" xr:uid="{00000000-0005-0000-0000-000034310000}"/>
    <cellStyle name="표준 3 19 2 2 4 3" xfId="11510" xr:uid="{00000000-0005-0000-0000-000035310000}"/>
    <cellStyle name="표준 3 19 2 2 5" xfId="11511" xr:uid="{00000000-0005-0000-0000-000036310000}"/>
    <cellStyle name="표준 3 19 2 2 5 2" xfId="11512" xr:uid="{00000000-0005-0000-0000-000037310000}"/>
    <cellStyle name="표준 3 19 2 2 6" xfId="11513" xr:uid="{00000000-0005-0000-0000-000038310000}"/>
    <cellStyle name="표준 3 19 2 3" xfId="11514" xr:uid="{00000000-0005-0000-0000-000039310000}"/>
    <cellStyle name="표준 3 19 2 3 2" xfId="11515" xr:uid="{00000000-0005-0000-0000-00003A310000}"/>
    <cellStyle name="표준 3 19 2 3 2 2" xfId="11516" xr:uid="{00000000-0005-0000-0000-00003B310000}"/>
    <cellStyle name="표준 3 19 2 3 2 2 2" xfId="11517" xr:uid="{00000000-0005-0000-0000-00003C310000}"/>
    <cellStyle name="표준 3 19 2 3 2 3" xfId="11518" xr:uid="{00000000-0005-0000-0000-00003D310000}"/>
    <cellStyle name="표준 3 19 2 3 3" xfId="11519" xr:uid="{00000000-0005-0000-0000-00003E310000}"/>
    <cellStyle name="표준 3 19 2 3 3 2" xfId="11520" xr:uid="{00000000-0005-0000-0000-00003F310000}"/>
    <cellStyle name="표준 3 19 2 3 3 2 2" xfId="11521" xr:uid="{00000000-0005-0000-0000-000040310000}"/>
    <cellStyle name="표준 3 19 2 3 3 3" xfId="11522" xr:uid="{00000000-0005-0000-0000-000041310000}"/>
    <cellStyle name="표준 3 19 2 3 4" xfId="11523" xr:uid="{00000000-0005-0000-0000-000042310000}"/>
    <cellStyle name="표준 3 19 2 3 4 2" xfId="11524" xr:uid="{00000000-0005-0000-0000-000043310000}"/>
    <cellStyle name="표준 3 19 2 3 4 2 2" xfId="11525" xr:uid="{00000000-0005-0000-0000-000044310000}"/>
    <cellStyle name="표준 3 19 2 3 4 3" xfId="11526" xr:uid="{00000000-0005-0000-0000-000045310000}"/>
    <cellStyle name="표준 3 19 2 3 5" xfId="11527" xr:uid="{00000000-0005-0000-0000-000046310000}"/>
    <cellStyle name="표준 3 19 2 3 5 2" xfId="11528" xr:uid="{00000000-0005-0000-0000-000047310000}"/>
    <cellStyle name="표준 3 19 2 3 6" xfId="11529" xr:uid="{00000000-0005-0000-0000-000048310000}"/>
    <cellStyle name="표준 3 19 2 4" xfId="11530" xr:uid="{00000000-0005-0000-0000-000049310000}"/>
    <cellStyle name="표준 3 19 2 4 2" xfId="11531" xr:uid="{00000000-0005-0000-0000-00004A310000}"/>
    <cellStyle name="표준 3 19 2 4 2 2" xfId="11532" xr:uid="{00000000-0005-0000-0000-00004B310000}"/>
    <cellStyle name="표준 3 19 2 4 2 2 2" xfId="11533" xr:uid="{00000000-0005-0000-0000-00004C310000}"/>
    <cellStyle name="표준 3 19 2 4 2 3" xfId="11534" xr:uid="{00000000-0005-0000-0000-00004D310000}"/>
    <cellStyle name="표준 3 19 2 4 3" xfId="11535" xr:uid="{00000000-0005-0000-0000-00004E310000}"/>
    <cellStyle name="표준 3 19 2 4 3 2" xfId="11536" xr:uid="{00000000-0005-0000-0000-00004F310000}"/>
    <cellStyle name="표준 3 19 2 4 3 2 2" xfId="11537" xr:uid="{00000000-0005-0000-0000-000050310000}"/>
    <cellStyle name="표준 3 19 2 4 3 3" xfId="11538" xr:uid="{00000000-0005-0000-0000-000051310000}"/>
    <cellStyle name="표준 3 19 2 4 4" xfId="11539" xr:uid="{00000000-0005-0000-0000-000052310000}"/>
    <cellStyle name="표준 3 19 2 4 4 2" xfId="11540" xr:uid="{00000000-0005-0000-0000-000053310000}"/>
    <cellStyle name="표준 3 19 2 4 4 2 2" xfId="11541" xr:uid="{00000000-0005-0000-0000-000054310000}"/>
    <cellStyle name="표준 3 19 2 4 4 3" xfId="11542" xr:uid="{00000000-0005-0000-0000-000055310000}"/>
    <cellStyle name="표준 3 19 2 4 5" xfId="11543" xr:uid="{00000000-0005-0000-0000-000056310000}"/>
    <cellStyle name="표준 3 19 2 4 5 2" xfId="11544" xr:uid="{00000000-0005-0000-0000-000057310000}"/>
    <cellStyle name="표준 3 19 2 4 6" xfId="11545" xr:uid="{00000000-0005-0000-0000-000058310000}"/>
    <cellStyle name="표준 3 19 2 5" xfId="11546" xr:uid="{00000000-0005-0000-0000-000059310000}"/>
    <cellStyle name="표준 3 19 2 5 2" xfId="11547" xr:uid="{00000000-0005-0000-0000-00005A310000}"/>
    <cellStyle name="표준 3 19 2 5 2 2" xfId="11548" xr:uid="{00000000-0005-0000-0000-00005B310000}"/>
    <cellStyle name="표준 3 19 2 5 3" xfId="11549" xr:uid="{00000000-0005-0000-0000-00005C310000}"/>
    <cellStyle name="표준 3 19 2 6" xfId="11550" xr:uid="{00000000-0005-0000-0000-00005D310000}"/>
    <cellStyle name="표준 3 19 2 6 2" xfId="11551" xr:uid="{00000000-0005-0000-0000-00005E310000}"/>
    <cellStyle name="표준 3 19 2 6 2 2" xfId="11552" xr:uid="{00000000-0005-0000-0000-00005F310000}"/>
    <cellStyle name="표준 3 19 2 6 3" xfId="11553" xr:uid="{00000000-0005-0000-0000-000060310000}"/>
    <cellStyle name="표준 3 19 2 7" xfId="11554" xr:uid="{00000000-0005-0000-0000-000061310000}"/>
    <cellStyle name="표준 3 19 2 7 2" xfId="11555" xr:uid="{00000000-0005-0000-0000-000062310000}"/>
    <cellStyle name="표준 3 19 2 7 2 2" xfId="11556" xr:uid="{00000000-0005-0000-0000-000063310000}"/>
    <cellStyle name="표준 3 19 2 7 3" xfId="11557" xr:uid="{00000000-0005-0000-0000-000064310000}"/>
    <cellStyle name="표준 3 19 2 8" xfId="11558" xr:uid="{00000000-0005-0000-0000-000065310000}"/>
    <cellStyle name="표준 3 19 2 8 2" xfId="11559" xr:uid="{00000000-0005-0000-0000-000066310000}"/>
    <cellStyle name="표준 3 19 2 9" xfId="11560" xr:uid="{00000000-0005-0000-0000-000067310000}"/>
    <cellStyle name="표준 3 19 3" xfId="11561" xr:uid="{00000000-0005-0000-0000-000068310000}"/>
    <cellStyle name="표준 3 19 3 2" xfId="11562" xr:uid="{00000000-0005-0000-0000-000069310000}"/>
    <cellStyle name="표준 3 19 3 2 2" xfId="11563" xr:uid="{00000000-0005-0000-0000-00006A310000}"/>
    <cellStyle name="표준 3 19 3 2 2 2" xfId="11564" xr:uid="{00000000-0005-0000-0000-00006B310000}"/>
    <cellStyle name="표준 3 19 3 2 3" xfId="11565" xr:uid="{00000000-0005-0000-0000-00006C310000}"/>
    <cellStyle name="표준 3 19 3 3" xfId="11566" xr:uid="{00000000-0005-0000-0000-00006D310000}"/>
    <cellStyle name="표준 3 19 3 3 2" xfId="11567" xr:uid="{00000000-0005-0000-0000-00006E310000}"/>
    <cellStyle name="표준 3 19 3 3 2 2" xfId="11568" xr:uid="{00000000-0005-0000-0000-00006F310000}"/>
    <cellStyle name="표준 3 19 3 3 3" xfId="11569" xr:uid="{00000000-0005-0000-0000-000070310000}"/>
    <cellStyle name="표준 3 19 3 4" xfId="11570" xr:uid="{00000000-0005-0000-0000-000071310000}"/>
    <cellStyle name="표준 3 19 3 4 2" xfId="11571" xr:uid="{00000000-0005-0000-0000-000072310000}"/>
    <cellStyle name="표준 3 19 3 4 2 2" xfId="11572" xr:uid="{00000000-0005-0000-0000-000073310000}"/>
    <cellStyle name="표준 3 19 3 4 3" xfId="11573" xr:uid="{00000000-0005-0000-0000-000074310000}"/>
    <cellStyle name="표준 3 19 3 5" xfId="11574" xr:uid="{00000000-0005-0000-0000-000075310000}"/>
    <cellStyle name="표준 3 19 3 5 2" xfId="11575" xr:uid="{00000000-0005-0000-0000-000076310000}"/>
    <cellStyle name="표준 3 19 3 6" xfId="11576" xr:uid="{00000000-0005-0000-0000-000077310000}"/>
    <cellStyle name="표준 3 19 4" xfId="11577" xr:uid="{00000000-0005-0000-0000-000078310000}"/>
    <cellStyle name="표준 3 19 4 2" xfId="11578" xr:uid="{00000000-0005-0000-0000-000079310000}"/>
    <cellStyle name="표준 3 19 4 2 2" xfId="11579" xr:uid="{00000000-0005-0000-0000-00007A310000}"/>
    <cellStyle name="표준 3 19 4 2 2 2" xfId="11580" xr:uid="{00000000-0005-0000-0000-00007B310000}"/>
    <cellStyle name="표준 3 19 4 2 3" xfId="11581" xr:uid="{00000000-0005-0000-0000-00007C310000}"/>
    <cellStyle name="표준 3 19 4 3" xfId="11582" xr:uid="{00000000-0005-0000-0000-00007D310000}"/>
    <cellStyle name="표준 3 19 4 3 2" xfId="11583" xr:uid="{00000000-0005-0000-0000-00007E310000}"/>
    <cellStyle name="표준 3 19 4 3 2 2" xfId="11584" xr:uid="{00000000-0005-0000-0000-00007F310000}"/>
    <cellStyle name="표준 3 19 4 3 3" xfId="11585" xr:uid="{00000000-0005-0000-0000-000080310000}"/>
    <cellStyle name="표준 3 19 4 4" xfId="11586" xr:uid="{00000000-0005-0000-0000-000081310000}"/>
    <cellStyle name="표준 3 19 4 4 2" xfId="11587" xr:uid="{00000000-0005-0000-0000-000082310000}"/>
    <cellStyle name="표준 3 19 4 4 2 2" xfId="11588" xr:uid="{00000000-0005-0000-0000-000083310000}"/>
    <cellStyle name="표준 3 19 4 4 3" xfId="11589" xr:uid="{00000000-0005-0000-0000-000084310000}"/>
    <cellStyle name="표준 3 19 4 5" xfId="11590" xr:uid="{00000000-0005-0000-0000-000085310000}"/>
    <cellStyle name="표준 3 19 4 5 2" xfId="11591" xr:uid="{00000000-0005-0000-0000-000086310000}"/>
    <cellStyle name="표준 3 19 4 6" xfId="11592" xr:uid="{00000000-0005-0000-0000-000087310000}"/>
    <cellStyle name="표준 3 19 5" xfId="11593" xr:uid="{00000000-0005-0000-0000-000088310000}"/>
    <cellStyle name="표준 3 19 5 2" xfId="11594" xr:uid="{00000000-0005-0000-0000-000089310000}"/>
    <cellStyle name="표준 3 19 5 2 2" xfId="11595" xr:uid="{00000000-0005-0000-0000-00008A310000}"/>
    <cellStyle name="표준 3 19 5 2 2 2" xfId="11596" xr:uid="{00000000-0005-0000-0000-00008B310000}"/>
    <cellStyle name="표준 3 19 5 2 3" xfId="11597" xr:uid="{00000000-0005-0000-0000-00008C310000}"/>
    <cellStyle name="표준 3 19 5 3" xfId="11598" xr:uid="{00000000-0005-0000-0000-00008D310000}"/>
    <cellStyle name="표준 3 19 5 3 2" xfId="11599" xr:uid="{00000000-0005-0000-0000-00008E310000}"/>
    <cellStyle name="표준 3 19 5 3 2 2" xfId="11600" xr:uid="{00000000-0005-0000-0000-00008F310000}"/>
    <cellStyle name="표준 3 19 5 3 3" xfId="11601" xr:uid="{00000000-0005-0000-0000-000090310000}"/>
    <cellStyle name="표준 3 19 5 4" xfId="11602" xr:uid="{00000000-0005-0000-0000-000091310000}"/>
    <cellStyle name="표준 3 19 5 4 2" xfId="11603" xr:uid="{00000000-0005-0000-0000-000092310000}"/>
    <cellStyle name="표준 3 19 5 4 2 2" xfId="11604" xr:uid="{00000000-0005-0000-0000-000093310000}"/>
    <cellStyle name="표준 3 19 5 4 3" xfId="11605" xr:uid="{00000000-0005-0000-0000-000094310000}"/>
    <cellStyle name="표준 3 19 5 5" xfId="11606" xr:uid="{00000000-0005-0000-0000-000095310000}"/>
    <cellStyle name="표준 3 19 5 5 2" xfId="11607" xr:uid="{00000000-0005-0000-0000-000096310000}"/>
    <cellStyle name="표준 3 19 5 6" xfId="11608" xr:uid="{00000000-0005-0000-0000-000097310000}"/>
    <cellStyle name="표준 3 19 6" xfId="11609" xr:uid="{00000000-0005-0000-0000-000098310000}"/>
    <cellStyle name="표준 3 19 6 2" xfId="11610" xr:uid="{00000000-0005-0000-0000-000099310000}"/>
    <cellStyle name="표준 3 19 6 2 2" xfId="11611" xr:uid="{00000000-0005-0000-0000-00009A310000}"/>
    <cellStyle name="표준 3 19 6 3" xfId="11612" xr:uid="{00000000-0005-0000-0000-00009B310000}"/>
    <cellStyle name="표준 3 19 7" xfId="11613" xr:uid="{00000000-0005-0000-0000-00009C310000}"/>
    <cellStyle name="표준 3 19 7 2" xfId="11614" xr:uid="{00000000-0005-0000-0000-00009D310000}"/>
    <cellStyle name="표준 3 19 7 2 2" xfId="11615" xr:uid="{00000000-0005-0000-0000-00009E310000}"/>
    <cellStyle name="표준 3 19 7 3" xfId="11616" xr:uid="{00000000-0005-0000-0000-00009F310000}"/>
    <cellStyle name="표준 3 19 8" xfId="11617" xr:uid="{00000000-0005-0000-0000-0000A0310000}"/>
    <cellStyle name="표준 3 19 8 2" xfId="11618" xr:uid="{00000000-0005-0000-0000-0000A1310000}"/>
    <cellStyle name="표준 3 19 8 2 2" xfId="11619" xr:uid="{00000000-0005-0000-0000-0000A2310000}"/>
    <cellStyle name="표준 3 19 8 3" xfId="11620" xr:uid="{00000000-0005-0000-0000-0000A3310000}"/>
    <cellStyle name="표준 3 19 9" xfId="11621" xr:uid="{00000000-0005-0000-0000-0000A4310000}"/>
    <cellStyle name="표준 3 19 9 2" xfId="11622" xr:uid="{00000000-0005-0000-0000-0000A5310000}"/>
    <cellStyle name="표준 3 2" xfId="11623" xr:uid="{00000000-0005-0000-0000-0000A6310000}"/>
    <cellStyle name="표준 3 2 2" xfId="11624" xr:uid="{00000000-0005-0000-0000-0000A7310000}"/>
    <cellStyle name="표준 3 2 3" xfId="18342" xr:uid="{00000000-0005-0000-0000-0000A8310000}"/>
    <cellStyle name="표준 3 2 4" xfId="18510" xr:uid="{00000000-0005-0000-0000-0000A9310000}"/>
    <cellStyle name="표준 3 2 5" xfId="17545" xr:uid="{00000000-0005-0000-0000-0000AA310000}"/>
    <cellStyle name="표준 3 20" xfId="11625" xr:uid="{00000000-0005-0000-0000-0000AB310000}"/>
    <cellStyle name="표준 3 20 2" xfId="11626" xr:uid="{00000000-0005-0000-0000-0000AC310000}"/>
    <cellStyle name="표준 3 20 2 2" xfId="11627" xr:uid="{00000000-0005-0000-0000-0000AD310000}"/>
    <cellStyle name="표준 3 20 2 2 2" xfId="11628" xr:uid="{00000000-0005-0000-0000-0000AE310000}"/>
    <cellStyle name="표준 3 20 2 2 2 2" xfId="11629" xr:uid="{00000000-0005-0000-0000-0000AF310000}"/>
    <cellStyle name="표준 3 20 2 2 3" xfId="11630" xr:uid="{00000000-0005-0000-0000-0000B0310000}"/>
    <cellStyle name="표준 3 20 2 3" xfId="11631" xr:uid="{00000000-0005-0000-0000-0000B1310000}"/>
    <cellStyle name="표준 3 20 2 3 2" xfId="11632" xr:uid="{00000000-0005-0000-0000-0000B2310000}"/>
    <cellStyle name="표준 3 20 2 3 2 2" xfId="11633" xr:uid="{00000000-0005-0000-0000-0000B3310000}"/>
    <cellStyle name="표준 3 20 2 3 3" xfId="11634" xr:uid="{00000000-0005-0000-0000-0000B4310000}"/>
    <cellStyle name="표준 3 20 2 4" xfId="11635" xr:uid="{00000000-0005-0000-0000-0000B5310000}"/>
    <cellStyle name="표준 3 20 2 4 2" xfId="11636" xr:uid="{00000000-0005-0000-0000-0000B6310000}"/>
    <cellStyle name="표준 3 20 2 4 2 2" xfId="11637" xr:uid="{00000000-0005-0000-0000-0000B7310000}"/>
    <cellStyle name="표준 3 20 2 4 3" xfId="11638" xr:uid="{00000000-0005-0000-0000-0000B8310000}"/>
    <cellStyle name="표준 3 20 2 5" xfId="11639" xr:uid="{00000000-0005-0000-0000-0000B9310000}"/>
    <cellStyle name="표준 3 20 2 5 2" xfId="11640" xr:uid="{00000000-0005-0000-0000-0000BA310000}"/>
    <cellStyle name="표준 3 20 2 6" xfId="11641" xr:uid="{00000000-0005-0000-0000-0000BB310000}"/>
    <cellStyle name="표준 3 20 3" xfId="11642" xr:uid="{00000000-0005-0000-0000-0000BC310000}"/>
    <cellStyle name="표준 3 20 3 2" xfId="11643" xr:uid="{00000000-0005-0000-0000-0000BD310000}"/>
    <cellStyle name="표준 3 20 3 2 2" xfId="11644" xr:uid="{00000000-0005-0000-0000-0000BE310000}"/>
    <cellStyle name="표준 3 20 3 2 2 2" xfId="11645" xr:uid="{00000000-0005-0000-0000-0000BF310000}"/>
    <cellStyle name="표준 3 20 3 2 3" xfId="11646" xr:uid="{00000000-0005-0000-0000-0000C0310000}"/>
    <cellStyle name="표준 3 20 3 3" xfId="11647" xr:uid="{00000000-0005-0000-0000-0000C1310000}"/>
    <cellStyle name="표준 3 20 3 3 2" xfId="11648" xr:uid="{00000000-0005-0000-0000-0000C2310000}"/>
    <cellStyle name="표준 3 20 3 3 2 2" xfId="11649" xr:uid="{00000000-0005-0000-0000-0000C3310000}"/>
    <cellStyle name="표준 3 20 3 3 3" xfId="11650" xr:uid="{00000000-0005-0000-0000-0000C4310000}"/>
    <cellStyle name="표준 3 20 3 4" xfId="11651" xr:uid="{00000000-0005-0000-0000-0000C5310000}"/>
    <cellStyle name="표준 3 20 3 4 2" xfId="11652" xr:uid="{00000000-0005-0000-0000-0000C6310000}"/>
    <cellStyle name="표준 3 20 3 4 2 2" xfId="11653" xr:uid="{00000000-0005-0000-0000-0000C7310000}"/>
    <cellStyle name="표준 3 20 3 4 3" xfId="11654" xr:uid="{00000000-0005-0000-0000-0000C8310000}"/>
    <cellStyle name="표준 3 20 3 5" xfId="11655" xr:uid="{00000000-0005-0000-0000-0000C9310000}"/>
    <cellStyle name="표준 3 20 3 5 2" xfId="11656" xr:uid="{00000000-0005-0000-0000-0000CA310000}"/>
    <cellStyle name="표준 3 20 3 6" xfId="11657" xr:uid="{00000000-0005-0000-0000-0000CB310000}"/>
    <cellStyle name="표준 3 20 4" xfId="11658" xr:uid="{00000000-0005-0000-0000-0000CC310000}"/>
    <cellStyle name="표준 3 20 4 2" xfId="11659" xr:uid="{00000000-0005-0000-0000-0000CD310000}"/>
    <cellStyle name="표준 3 20 4 2 2" xfId="11660" xr:uid="{00000000-0005-0000-0000-0000CE310000}"/>
    <cellStyle name="표준 3 20 4 2 2 2" xfId="11661" xr:uid="{00000000-0005-0000-0000-0000CF310000}"/>
    <cellStyle name="표준 3 20 4 2 3" xfId="11662" xr:uid="{00000000-0005-0000-0000-0000D0310000}"/>
    <cellStyle name="표준 3 20 4 3" xfId="11663" xr:uid="{00000000-0005-0000-0000-0000D1310000}"/>
    <cellStyle name="표준 3 20 4 3 2" xfId="11664" xr:uid="{00000000-0005-0000-0000-0000D2310000}"/>
    <cellStyle name="표준 3 20 4 3 2 2" xfId="11665" xr:uid="{00000000-0005-0000-0000-0000D3310000}"/>
    <cellStyle name="표준 3 20 4 3 3" xfId="11666" xr:uid="{00000000-0005-0000-0000-0000D4310000}"/>
    <cellStyle name="표준 3 20 4 4" xfId="11667" xr:uid="{00000000-0005-0000-0000-0000D5310000}"/>
    <cellStyle name="표준 3 20 4 4 2" xfId="11668" xr:uid="{00000000-0005-0000-0000-0000D6310000}"/>
    <cellStyle name="표준 3 20 4 4 2 2" xfId="11669" xr:uid="{00000000-0005-0000-0000-0000D7310000}"/>
    <cellStyle name="표준 3 20 4 4 3" xfId="11670" xr:uid="{00000000-0005-0000-0000-0000D8310000}"/>
    <cellStyle name="표준 3 20 4 5" xfId="11671" xr:uid="{00000000-0005-0000-0000-0000D9310000}"/>
    <cellStyle name="표준 3 20 4 5 2" xfId="11672" xr:uid="{00000000-0005-0000-0000-0000DA310000}"/>
    <cellStyle name="표준 3 20 4 6" xfId="11673" xr:uid="{00000000-0005-0000-0000-0000DB310000}"/>
    <cellStyle name="표준 3 20 5" xfId="11674" xr:uid="{00000000-0005-0000-0000-0000DC310000}"/>
    <cellStyle name="표준 3 20 5 2" xfId="11675" xr:uid="{00000000-0005-0000-0000-0000DD310000}"/>
    <cellStyle name="표준 3 20 5 2 2" xfId="11676" xr:uid="{00000000-0005-0000-0000-0000DE310000}"/>
    <cellStyle name="표준 3 20 5 3" xfId="11677" xr:uid="{00000000-0005-0000-0000-0000DF310000}"/>
    <cellStyle name="표준 3 20 6" xfId="11678" xr:uid="{00000000-0005-0000-0000-0000E0310000}"/>
    <cellStyle name="표준 3 20 6 2" xfId="11679" xr:uid="{00000000-0005-0000-0000-0000E1310000}"/>
    <cellStyle name="표준 3 20 6 2 2" xfId="11680" xr:uid="{00000000-0005-0000-0000-0000E2310000}"/>
    <cellStyle name="표준 3 20 6 3" xfId="11681" xr:uid="{00000000-0005-0000-0000-0000E3310000}"/>
    <cellStyle name="표준 3 20 7" xfId="11682" xr:uid="{00000000-0005-0000-0000-0000E4310000}"/>
    <cellStyle name="표준 3 20 7 2" xfId="11683" xr:uid="{00000000-0005-0000-0000-0000E5310000}"/>
    <cellStyle name="표준 3 20 7 2 2" xfId="11684" xr:uid="{00000000-0005-0000-0000-0000E6310000}"/>
    <cellStyle name="표준 3 20 7 3" xfId="11685" xr:uid="{00000000-0005-0000-0000-0000E7310000}"/>
    <cellStyle name="표준 3 20 8" xfId="11686" xr:uid="{00000000-0005-0000-0000-0000E8310000}"/>
    <cellStyle name="표준 3 20 8 2" xfId="11687" xr:uid="{00000000-0005-0000-0000-0000E9310000}"/>
    <cellStyle name="표준 3 20 9" xfId="11688" xr:uid="{00000000-0005-0000-0000-0000EA310000}"/>
    <cellStyle name="표준 3 21" xfId="11689" xr:uid="{00000000-0005-0000-0000-0000EB310000}"/>
    <cellStyle name="표준 3 3" xfId="11690" xr:uid="{00000000-0005-0000-0000-0000EC310000}"/>
    <cellStyle name="표준 3 4" xfId="11691" xr:uid="{00000000-0005-0000-0000-0000ED310000}"/>
    <cellStyle name="표준 3 4 2" xfId="11692" xr:uid="{00000000-0005-0000-0000-0000EE310000}"/>
    <cellStyle name="표준 3 5" xfId="11693" xr:uid="{00000000-0005-0000-0000-0000EF310000}"/>
    <cellStyle name="표준 3 5 2" xfId="11694" xr:uid="{00000000-0005-0000-0000-0000F0310000}"/>
    <cellStyle name="표준 3 5 2 10" xfId="11695" xr:uid="{00000000-0005-0000-0000-0000F1310000}"/>
    <cellStyle name="표준 3 5 2 10 10" xfId="11696" xr:uid="{00000000-0005-0000-0000-0000F2310000}"/>
    <cellStyle name="표준 3 5 2 10 10 2" xfId="11697" xr:uid="{00000000-0005-0000-0000-0000F3310000}"/>
    <cellStyle name="표준 3 5 2 10 11" xfId="11698" xr:uid="{00000000-0005-0000-0000-0000F4310000}"/>
    <cellStyle name="표준 3 5 2 10 2" xfId="11699" xr:uid="{00000000-0005-0000-0000-0000F5310000}"/>
    <cellStyle name="표준 3 5 2 10 2 10" xfId="11700" xr:uid="{00000000-0005-0000-0000-0000F6310000}"/>
    <cellStyle name="표준 3 5 2 10 2 2" xfId="11701" xr:uid="{00000000-0005-0000-0000-0000F7310000}"/>
    <cellStyle name="표준 3 5 2 10 2 2 2" xfId="11702" xr:uid="{00000000-0005-0000-0000-0000F8310000}"/>
    <cellStyle name="표준 3 5 2 10 2 2 2 2" xfId="11703" xr:uid="{00000000-0005-0000-0000-0000F9310000}"/>
    <cellStyle name="표준 3 5 2 10 2 2 2 2 2" xfId="11704" xr:uid="{00000000-0005-0000-0000-0000FA310000}"/>
    <cellStyle name="표준 3 5 2 10 2 2 2 2 2 2" xfId="11705" xr:uid="{00000000-0005-0000-0000-0000FB310000}"/>
    <cellStyle name="표준 3 5 2 10 2 2 2 2 3" xfId="11706" xr:uid="{00000000-0005-0000-0000-0000FC310000}"/>
    <cellStyle name="표준 3 5 2 10 2 2 2 3" xfId="11707" xr:uid="{00000000-0005-0000-0000-0000FD310000}"/>
    <cellStyle name="표준 3 5 2 10 2 2 2 3 2" xfId="11708" xr:uid="{00000000-0005-0000-0000-0000FE310000}"/>
    <cellStyle name="표준 3 5 2 10 2 2 2 3 2 2" xfId="11709" xr:uid="{00000000-0005-0000-0000-0000FF310000}"/>
    <cellStyle name="표준 3 5 2 10 2 2 2 3 3" xfId="11710" xr:uid="{00000000-0005-0000-0000-000000320000}"/>
    <cellStyle name="표준 3 5 2 10 2 2 2 4" xfId="11711" xr:uid="{00000000-0005-0000-0000-000001320000}"/>
    <cellStyle name="표준 3 5 2 10 2 2 2 4 2" xfId="11712" xr:uid="{00000000-0005-0000-0000-000002320000}"/>
    <cellStyle name="표준 3 5 2 10 2 2 2 4 2 2" xfId="11713" xr:uid="{00000000-0005-0000-0000-000003320000}"/>
    <cellStyle name="표준 3 5 2 10 2 2 2 4 3" xfId="11714" xr:uid="{00000000-0005-0000-0000-000004320000}"/>
    <cellStyle name="표준 3 5 2 10 2 2 2 5" xfId="11715" xr:uid="{00000000-0005-0000-0000-000005320000}"/>
    <cellStyle name="표준 3 5 2 10 2 2 2 5 2" xfId="11716" xr:uid="{00000000-0005-0000-0000-000006320000}"/>
    <cellStyle name="표준 3 5 2 10 2 2 2 6" xfId="11717" xr:uid="{00000000-0005-0000-0000-000007320000}"/>
    <cellStyle name="표준 3 5 2 10 2 2 3" xfId="11718" xr:uid="{00000000-0005-0000-0000-000008320000}"/>
    <cellStyle name="표준 3 5 2 10 2 2 3 2" xfId="11719" xr:uid="{00000000-0005-0000-0000-000009320000}"/>
    <cellStyle name="표준 3 5 2 10 2 2 3 2 2" xfId="11720" xr:uid="{00000000-0005-0000-0000-00000A320000}"/>
    <cellStyle name="표준 3 5 2 10 2 2 3 2 2 2" xfId="11721" xr:uid="{00000000-0005-0000-0000-00000B320000}"/>
    <cellStyle name="표준 3 5 2 10 2 2 3 2 3" xfId="11722" xr:uid="{00000000-0005-0000-0000-00000C320000}"/>
    <cellStyle name="표준 3 5 2 10 2 2 3 3" xfId="11723" xr:uid="{00000000-0005-0000-0000-00000D320000}"/>
    <cellStyle name="표준 3 5 2 10 2 2 3 3 2" xfId="11724" xr:uid="{00000000-0005-0000-0000-00000E320000}"/>
    <cellStyle name="표준 3 5 2 10 2 2 3 3 2 2" xfId="11725" xr:uid="{00000000-0005-0000-0000-00000F320000}"/>
    <cellStyle name="표준 3 5 2 10 2 2 3 3 3" xfId="11726" xr:uid="{00000000-0005-0000-0000-000010320000}"/>
    <cellStyle name="표준 3 5 2 10 2 2 3 4" xfId="11727" xr:uid="{00000000-0005-0000-0000-000011320000}"/>
    <cellStyle name="표준 3 5 2 10 2 2 3 4 2" xfId="11728" xr:uid="{00000000-0005-0000-0000-000012320000}"/>
    <cellStyle name="표준 3 5 2 10 2 2 3 4 2 2" xfId="11729" xr:uid="{00000000-0005-0000-0000-000013320000}"/>
    <cellStyle name="표준 3 5 2 10 2 2 3 4 3" xfId="11730" xr:uid="{00000000-0005-0000-0000-000014320000}"/>
    <cellStyle name="표준 3 5 2 10 2 2 3 5" xfId="11731" xr:uid="{00000000-0005-0000-0000-000015320000}"/>
    <cellStyle name="표준 3 5 2 10 2 2 3 5 2" xfId="11732" xr:uid="{00000000-0005-0000-0000-000016320000}"/>
    <cellStyle name="표준 3 5 2 10 2 2 3 6" xfId="11733" xr:uid="{00000000-0005-0000-0000-000017320000}"/>
    <cellStyle name="표준 3 5 2 10 2 2 4" xfId="11734" xr:uid="{00000000-0005-0000-0000-000018320000}"/>
    <cellStyle name="표준 3 5 2 10 2 2 4 2" xfId="11735" xr:uid="{00000000-0005-0000-0000-000019320000}"/>
    <cellStyle name="표준 3 5 2 10 2 2 4 2 2" xfId="11736" xr:uid="{00000000-0005-0000-0000-00001A320000}"/>
    <cellStyle name="표준 3 5 2 10 2 2 4 2 2 2" xfId="11737" xr:uid="{00000000-0005-0000-0000-00001B320000}"/>
    <cellStyle name="표준 3 5 2 10 2 2 4 2 3" xfId="11738" xr:uid="{00000000-0005-0000-0000-00001C320000}"/>
    <cellStyle name="표준 3 5 2 10 2 2 4 3" xfId="11739" xr:uid="{00000000-0005-0000-0000-00001D320000}"/>
    <cellStyle name="표준 3 5 2 10 2 2 4 3 2" xfId="11740" xr:uid="{00000000-0005-0000-0000-00001E320000}"/>
    <cellStyle name="표준 3 5 2 10 2 2 4 3 2 2" xfId="11741" xr:uid="{00000000-0005-0000-0000-00001F320000}"/>
    <cellStyle name="표준 3 5 2 10 2 2 4 3 3" xfId="11742" xr:uid="{00000000-0005-0000-0000-000020320000}"/>
    <cellStyle name="표준 3 5 2 10 2 2 4 4" xfId="11743" xr:uid="{00000000-0005-0000-0000-000021320000}"/>
    <cellStyle name="표준 3 5 2 10 2 2 4 4 2" xfId="11744" xr:uid="{00000000-0005-0000-0000-000022320000}"/>
    <cellStyle name="표준 3 5 2 10 2 2 4 4 2 2" xfId="11745" xr:uid="{00000000-0005-0000-0000-000023320000}"/>
    <cellStyle name="표준 3 5 2 10 2 2 4 4 3" xfId="11746" xr:uid="{00000000-0005-0000-0000-000024320000}"/>
    <cellStyle name="표준 3 5 2 10 2 2 4 5" xfId="11747" xr:uid="{00000000-0005-0000-0000-000025320000}"/>
    <cellStyle name="표준 3 5 2 10 2 2 4 5 2" xfId="11748" xr:uid="{00000000-0005-0000-0000-000026320000}"/>
    <cellStyle name="표준 3 5 2 10 2 2 4 6" xfId="11749" xr:uid="{00000000-0005-0000-0000-000027320000}"/>
    <cellStyle name="표준 3 5 2 10 2 2 5" xfId="11750" xr:uid="{00000000-0005-0000-0000-000028320000}"/>
    <cellStyle name="표준 3 5 2 10 2 2 5 2" xfId="11751" xr:uid="{00000000-0005-0000-0000-000029320000}"/>
    <cellStyle name="표준 3 5 2 10 2 2 5 2 2" xfId="11752" xr:uid="{00000000-0005-0000-0000-00002A320000}"/>
    <cellStyle name="표준 3 5 2 10 2 2 5 3" xfId="11753" xr:uid="{00000000-0005-0000-0000-00002B320000}"/>
    <cellStyle name="표준 3 5 2 10 2 2 6" xfId="11754" xr:uid="{00000000-0005-0000-0000-00002C320000}"/>
    <cellStyle name="표준 3 5 2 10 2 2 6 2" xfId="11755" xr:uid="{00000000-0005-0000-0000-00002D320000}"/>
    <cellStyle name="표준 3 5 2 10 2 2 6 2 2" xfId="11756" xr:uid="{00000000-0005-0000-0000-00002E320000}"/>
    <cellStyle name="표준 3 5 2 10 2 2 6 3" xfId="11757" xr:uid="{00000000-0005-0000-0000-00002F320000}"/>
    <cellStyle name="표준 3 5 2 10 2 2 7" xfId="11758" xr:uid="{00000000-0005-0000-0000-000030320000}"/>
    <cellStyle name="표준 3 5 2 10 2 2 7 2" xfId="11759" xr:uid="{00000000-0005-0000-0000-000031320000}"/>
    <cellStyle name="표준 3 5 2 10 2 2 7 2 2" xfId="11760" xr:uid="{00000000-0005-0000-0000-000032320000}"/>
    <cellStyle name="표준 3 5 2 10 2 2 7 3" xfId="11761" xr:uid="{00000000-0005-0000-0000-000033320000}"/>
    <cellStyle name="표준 3 5 2 10 2 2 8" xfId="11762" xr:uid="{00000000-0005-0000-0000-000034320000}"/>
    <cellStyle name="표준 3 5 2 10 2 2 8 2" xfId="11763" xr:uid="{00000000-0005-0000-0000-000035320000}"/>
    <cellStyle name="표준 3 5 2 10 2 2 9" xfId="11764" xr:uid="{00000000-0005-0000-0000-000036320000}"/>
    <cellStyle name="표준 3 5 2 10 2 3" xfId="11765" xr:uid="{00000000-0005-0000-0000-000037320000}"/>
    <cellStyle name="표준 3 5 2 10 2 3 2" xfId="11766" xr:uid="{00000000-0005-0000-0000-000038320000}"/>
    <cellStyle name="표준 3 5 2 10 2 3 2 2" xfId="11767" xr:uid="{00000000-0005-0000-0000-000039320000}"/>
    <cellStyle name="표준 3 5 2 10 2 3 2 2 2" xfId="11768" xr:uid="{00000000-0005-0000-0000-00003A320000}"/>
    <cellStyle name="표준 3 5 2 10 2 3 2 3" xfId="11769" xr:uid="{00000000-0005-0000-0000-00003B320000}"/>
    <cellStyle name="표준 3 5 2 10 2 3 3" xfId="11770" xr:uid="{00000000-0005-0000-0000-00003C320000}"/>
    <cellStyle name="표준 3 5 2 10 2 3 3 2" xfId="11771" xr:uid="{00000000-0005-0000-0000-00003D320000}"/>
    <cellStyle name="표준 3 5 2 10 2 3 3 2 2" xfId="11772" xr:uid="{00000000-0005-0000-0000-00003E320000}"/>
    <cellStyle name="표준 3 5 2 10 2 3 3 3" xfId="11773" xr:uid="{00000000-0005-0000-0000-00003F320000}"/>
    <cellStyle name="표준 3 5 2 10 2 3 4" xfId="11774" xr:uid="{00000000-0005-0000-0000-000040320000}"/>
    <cellStyle name="표준 3 5 2 10 2 3 4 2" xfId="11775" xr:uid="{00000000-0005-0000-0000-000041320000}"/>
    <cellStyle name="표준 3 5 2 10 2 3 4 2 2" xfId="11776" xr:uid="{00000000-0005-0000-0000-000042320000}"/>
    <cellStyle name="표준 3 5 2 10 2 3 4 3" xfId="11777" xr:uid="{00000000-0005-0000-0000-000043320000}"/>
    <cellStyle name="표준 3 5 2 10 2 3 5" xfId="11778" xr:uid="{00000000-0005-0000-0000-000044320000}"/>
    <cellStyle name="표준 3 5 2 10 2 3 5 2" xfId="11779" xr:uid="{00000000-0005-0000-0000-000045320000}"/>
    <cellStyle name="표준 3 5 2 10 2 3 6" xfId="11780" xr:uid="{00000000-0005-0000-0000-000046320000}"/>
    <cellStyle name="표준 3 5 2 10 2 4" xfId="11781" xr:uid="{00000000-0005-0000-0000-000047320000}"/>
    <cellStyle name="표준 3 5 2 10 2 4 2" xfId="11782" xr:uid="{00000000-0005-0000-0000-000048320000}"/>
    <cellStyle name="표준 3 5 2 10 2 4 2 2" xfId="11783" xr:uid="{00000000-0005-0000-0000-000049320000}"/>
    <cellStyle name="표준 3 5 2 10 2 4 2 2 2" xfId="11784" xr:uid="{00000000-0005-0000-0000-00004A320000}"/>
    <cellStyle name="표준 3 5 2 10 2 4 2 3" xfId="11785" xr:uid="{00000000-0005-0000-0000-00004B320000}"/>
    <cellStyle name="표준 3 5 2 10 2 4 3" xfId="11786" xr:uid="{00000000-0005-0000-0000-00004C320000}"/>
    <cellStyle name="표준 3 5 2 10 2 4 3 2" xfId="11787" xr:uid="{00000000-0005-0000-0000-00004D320000}"/>
    <cellStyle name="표준 3 5 2 10 2 4 3 2 2" xfId="11788" xr:uid="{00000000-0005-0000-0000-00004E320000}"/>
    <cellStyle name="표준 3 5 2 10 2 4 3 3" xfId="11789" xr:uid="{00000000-0005-0000-0000-00004F320000}"/>
    <cellStyle name="표준 3 5 2 10 2 4 4" xfId="11790" xr:uid="{00000000-0005-0000-0000-000050320000}"/>
    <cellStyle name="표준 3 5 2 10 2 4 4 2" xfId="11791" xr:uid="{00000000-0005-0000-0000-000051320000}"/>
    <cellStyle name="표준 3 5 2 10 2 4 4 2 2" xfId="11792" xr:uid="{00000000-0005-0000-0000-000052320000}"/>
    <cellStyle name="표준 3 5 2 10 2 4 4 3" xfId="11793" xr:uid="{00000000-0005-0000-0000-000053320000}"/>
    <cellStyle name="표준 3 5 2 10 2 4 5" xfId="11794" xr:uid="{00000000-0005-0000-0000-000054320000}"/>
    <cellStyle name="표준 3 5 2 10 2 4 5 2" xfId="11795" xr:uid="{00000000-0005-0000-0000-000055320000}"/>
    <cellStyle name="표준 3 5 2 10 2 4 6" xfId="11796" xr:uid="{00000000-0005-0000-0000-000056320000}"/>
    <cellStyle name="표준 3 5 2 10 2 5" xfId="11797" xr:uid="{00000000-0005-0000-0000-000057320000}"/>
    <cellStyle name="표준 3 5 2 10 2 5 2" xfId="11798" xr:uid="{00000000-0005-0000-0000-000058320000}"/>
    <cellStyle name="표준 3 5 2 10 2 5 2 2" xfId="11799" xr:uid="{00000000-0005-0000-0000-000059320000}"/>
    <cellStyle name="표준 3 5 2 10 2 5 2 2 2" xfId="11800" xr:uid="{00000000-0005-0000-0000-00005A320000}"/>
    <cellStyle name="표준 3 5 2 10 2 5 2 3" xfId="11801" xr:uid="{00000000-0005-0000-0000-00005B320000}"/>
    <cellStyle name="표준 3 5 2 10 2 5 3" xfId="11802" xr:uid="{00000000-0005-0000-0000-00005C320000}"/>
    <cellStyle name="표준 3 5 2 10 2 5 3 2" xfId="11803" xr:uid="{00000000-0005-0000-0000-00005D320000}"/>
    <cellStyle name="표준 3 5 2 10 2 5 3 2 2" xfId="11804" xr:uid="{00000000-0005-0000-0000-00005E320000}"/>
    <cellStyle name="표준 3 5 2 10 2 5 3 3" xfId="11805" xr:uid="{00000000-0005-0000-0000-00005F320000}"/>
    <cellStyle name="표준 3 5 2 10 2 5 4" xfId="11806" xr:uid="{00000000-0005-0000-0000-000060320000}"/>
    <cellStyle name="표준 3 5 2 10 2 5 4 2" xfId="11807" xr:uid="{00000000-0005-0000-0000-000061320000}"/>
    <cellStyle name="표준 3 5 2 10 2 5 4 2 2" xfId="11808" xr:uid="{00000000-0005-0000-0000-000062320000}"/>
    <cellStyle name="표준 3 5 2 10 2 5 4 3" xfId="11809" xr:uid="{00000000-0005-0000-0000-000063320000}"/>
    <cellStyle name="표준 3 5 2 10 2 5 5" xfId="11810" xr:uid="{00000000-0005-0000-0000-000064320000}"/>
    <cellStyle name="표준 3 5 2 10 2 5 5 2" xfId="11811" xr:uid="{00000000-0005-0000-0000-000065320000}"/>
    <cellStyle name="표준 3 5 2 10 2 5 6" xfId="11812" xr:uid="{00000000-0005-0000-0000-000066320000}"/>
    <cellStyle name="표준 3 5 2 10 2 6" xfId="11813" xr:uid="{00000000-0005-0000-0000-000067320000}"/>
    <cellStyle name="표준 3 5 2 10 2 6 2" xfId="11814" xr:uid="{00000000-0005-0000-0000-000068320000}"/>
    <cellStyle name="표준 3 5 2 10 2 6 2 2" xfId="11815" xr:uid="{00000000-0005-0000-0000-000069320000}"/>
    <cellStyle name="표준 3 5 2 10 2 6 3" xfId="11816" xr:uid="{00000000-0005-0000-0000-00006A320000}"/>
    <cellStyle name="표준 3 5 2 10 2 7" xfId="11817" xr:uid="{00000000-0005-0000-0000-00006B320000}"/>
    <cellStyle name="표준 3 5 2 10 2 7 2" xfId="11818" xr:uid="{00000000-0005-0000-0000-00006C320000}"/>
    <cellStyle name="표준 3 5 2 10 2 7 2 2" xfId="11819" xr:uid="{00000000-0005-0000-0000-00006D320000}"/>
    <cellStyle name="표준 3 5 2 10 2 7 3" xfId="11820" xr:uid="{00000000-0005-0000-0000-00006E320000}"/>
    <cellStyle name="표준 3 5 2 10 2 8" xfId="11821" xr:uid="{00000000-0005-0000-0000-00006F320000}"/>
    <cellStyle name="표준 3 5 2 10 2 8 2" xfId="11822" xr:uid="{00000000-0005-0000-0000-000070320000}"/>
    <cellStyle name="표준 3 5 2 10 2 8 2 2" xfId="11823" xr:uid="{00000000-0005-0000-0000-000071320000}"/>
    <cellStyle name="표준 3 5 2 10 2 8 3" xfId="11824" xr:uid="{00000000-0005-0000-0000-000072320000}"/>
    <cellStyle name="표준 3 5 2 10 2 9" xfId="11825" xr:uid="{00000000-0005-0000-0000-000073320000}"/>
    <cellStyle name="표준 3 5 2 10 2 9 2" xfId="11826" xr:uid="{00000000-0005-0000-0000-000074320000}"/>
    <cellStyle name="표준 3 5 2 10 3" xfId="11827" xr:uid="{00000000-0005-0000-0000-000075320000}"/>
    <cellStyle name="표준 3 5 2 10 3 2" xfId="11828" xr:uid="{00000000-0005-0000-0000-000076320000}"/>
    <cellStyle name="표준 3 5 2 10 3 2 2" xfId="11829" xr:uid="{00000000-0005-0000-0000-000077320000}"/>
    <cellStyle name="표준 3 5 2 10 3 2 2 2" xfId="11830" xr:uid="{00000000-0005-0000-0000-000078320000}"/>
    <cellStyle name="표준 3 5 2 10 3 2 2 2 2" xfId="11831" xr:uid="{00000000-0005-0000-0000-000079320000}"/>
    <cellStyle name="표준 3 5 2 10 3 2 2 3" xfId="11832" xr:uid="{00000000-0005-0000-0000-00007A320000}"/>
    <cellStyle name="표준 3 5 2 10 3 2 3" xfId="11833" xr:uid="{00000000-0005-0000-0000-00007B320000}"/>
    <cellStyle name="표준 3 5 2 10 3 2 3 2" xfId="11834" xr:uid="{00000000-0005-0000-0000-00007C320000}"/>
    <cellStyle name="표준 3 5 2 10 3 2 3 2 2" xfId="11835" xr:uid="{00000000-0005-0000-0000-00007D320000}"/>
    <cellStyle name="표준 3 5 2 10 3 2 3 3" xfId="11836" xr:uid="{00000000-0005-0000-0000-00007E320000}"/>
    <cellStyle name="표준 3 5 2 10 3 2 4" xfId="11837" xr:uid="{00000000-0005-0000-0000-00007F320000}"/>
    <cellStyle name="표준 3 5 2 10 3 2 4 2" xfId="11838" xr:uid="{00000000-0005-0000-0000-000080320000}"/>
    <cellStyle name="표준 3 5 2 10 3 2 4 2 2" xfId="11839" xr:uid="{00000000-0005-0000-0000-000081320000}"/>
    <cellStyle name="표준 3 5 2 10 3 2 4 3" xfId="11840" xr:uid="{00000000-0005-0000-0000-000082320000}"/>
    <cellStyle name="표준 3 5 2 10 3 2 5" xfId="11841" xr:uid="{00000000-0005-0000-0000-000083320000}"/>
    <cellStyle name="표준 3 5 2 10 3 2 5 2" xfId="11842" xr:uid="{00000000-0005-0000-0000-000084320000}"/>
    <cellStyle name="표준 3 5 2 10 3 2 6" xfId="11843" xr:uid="{00000000-0005-0000-0000-000085320000}"/>
    <cellStyle name="표준 3 5 2 10 3 3" xfId="11844" xr:uid="{00000000-0005-0000-0000-000086320000}"/>
    <cellStyle name="표준 3 5 2 10 3 3 2" xfId="11845" xr:uid="{00000000-0005-0000-0000-000087320000}"/>
    <cellStyle name="표준 3 5 2 10 3 3 2 2" xfId="11846" xr:uid="{00000000-0005-0000-0000-000088320000}"/>
    <cellStyle name="표준 3 5 2 10 3 3 2 2 2" xfId="11847" xr:uid="{00000000-0005-0000-0000-000089320000}"/>
    <cellStyle name="표준 3 5 2 10 3 3 2 3" xfId="11848" xr:uid="{00000000-0005-0000-0000-00008A320000}"/>
    <cellStyle name="표준 3 5 2 10 3 3 3" xfId="11849" xr:uid="{00000000-0005-0000-0000-00008B320000}"/>
    <cellStyle name="표준 3 5 2 10 3 3 3 2" xfId="11850" xr:uid="{00000000-0005-0000-0000-00008C320000}"/>
    <cellStyle name="표준 3 5 2 10 3 3 3 2 2" xfId="11851" xr:uid="{00000000-0005-0000-0000-00008D320000}"/>
    <cellStyle name="표준 3 5 2 10 3 3 3 3" xfId="11852" xr:uid="{00000000-0005-0000-0000-00008E320000}"/>
    <cellStyle name="표준 3 5 2 10 3 3 4" xfId="11853" xr:uid="{00000000-0005-0000-0000-00008F320000}"/>
    <cellStyle name="표준 3 5 2 10 3 3 4 2" xfId="11854" xr:uid="{00000000-0005-0000-0000-000090320000}"/>
    <cellStyle name="표준 3 5 2 10 3 3 4 2 2" xfId="11855" xr:uid="{00000000-0005-0000-0000-000091320000}"/>
    <cellStyle name="표준 3 5 2 10 3 3 4 3" xfId="11856" xr:uid="{00000000-0005-0000-0000-000092320000}"/>
    <cellStyle name="표준 3 5 2 10 3 3 5" xfId="11857" xr:uid="{00000000-0005-0000-0000-000093320000}"/>
    <cellStyle name="표준 3 5 2 10 3 3 5 2" xfId="11858" xr:uid="{00000000-0005-0000-0000-000094320000}"/>
    <cellStyle name="표준 3 5 2 10 3 3 6" xfId="11859" xr:uid="{00000000-0005-0000-0000-000095320000}"/>
    <cellStyle name="표준 3 5 2 10 3 4" xfId="11860" xr:uid="{00000000-0005-0000-0000-000096320000}"/>
    <cellStyle name="표준 3 5 2 10 3 4 2" xfId="11861" xr:uid="{00000000-0005-0000-0000-000097320000}"/>
    <cellStyle name="표준 3 5 2 10 3 4 2 2" xfId="11862" xr:uid="{00000000-0005-0000-0000-000098320000}"/>
    <cellStyle name="표준 3 5 2 10 3 4 2 2 2" xfId="11863" xr:uid="{00000000-0005-0000-0000-000099320000}"/>
    <cellStyle name="표준 3 5 2 10 3 4 2 3" xfId="11864" xr:uid="{00000000-0005-0000-0000-00009A320000}"/>
    <cellStyle name="표준 3 5 2 10 3 4 3" xfId="11865" xr:uid="{00000000-0005-0000-0000-00009B320000}"/>
    <cellStyle name="표준 3 5 2 10 3 4 3 2" xfId="11866" xr:uid="{00000000-0005-0000-0000-00009C320000}"/>
    <cellStyle name="표준 3 5 2 10 3 4 3 2 2" xfId="11867" xr:uid="{00000000-0005-0000-0000-00009D320000}"/>
    <cellStyle name="표준 3 5 2 10 3 4 3 3" xfId="11868" xr:uid="{00000000-0005-0000-0000-00009E320000}"/>
    <cellStyle name="표준 3 5 2 10 3 4 4" xfId="11869" xr:uid="{00000000-0005-0000-0000-00009F320000}"/>
    <cellStyle name="표준 3 5 2 10 3 4 4 2" xfId="11870" xr:uid="{00000000-0005-0000-0000-0000A0320000}"/>
    <cellStyle name="표준 3 5 2 10 3 4 4 2 2" xfId="11871" xr:uid="{00000000-0005-0000-0000-0000A1320000}"/>
    <cellStyle name="표준 3 5 2 10 3 4 4 3" xfId="11872" xr:uid="{00000000-0005-0000-0000-0000A2320000}"/>
    <cellStyle name="표준 3 5 2 10 3 4 5" xfId="11873" xr:uid="{00000000-0005-0000-0000-0000A3320000}"/>
    <cellStyle name="표준 3 5 2 10 3 4 5 2" xfId="11874" xr:uid="{00000000-0005-0000-0000-0000A4320000}"/>
    <cellStyle name="표준 3 5 2 10 3 4 6" xfId="11875" xr:uid="{00000000-0005-0000-0000-0000A5320000}"/>
    <cellStyle name="표준 3 5 2 10 3 5" xfId="11876" xr:uid="{00000000-0005-0000-0000-0000A6320000}"/>
    <cellStyle name="표준 3 5 2 10 3 5 2" xfId="11877" xr:uid="{00000000-0005-0000-0000-0000A7320000}"/>
    <cellStyle name="표준 3 5 2 10 3 5 2 2" xfId="11878" xr:uid="{00000000-0005-0000-0000-0000A8320000}"/>
    <cellStyle name="표준 3 5 2 10 3 5 3" xfId="11879" xr:uid="{00000000-0005-0000-0000-0000A9320000}"/>
    <cellStyle name="표준 3 5 2 10 3 6" xfId="11880" xr:uid="{00000000-0005-0000-0000-0000AA320000}"/>
    <cellStyle name="표준 3 5 2 10 3 6 2" xfId="11881" xr:uid="{00000000-0005-0000-0000-0000AB320000}"/>
    <cellStyle name="표준 3 5 2 10 3 6 2 2" xfId="11882" xr:uid="{00000000-0005-0000-0000-0000AC320000}"/>
    <cellStyle name="표준 3 5 2 10 3 6 3" xfId="11883" xr:uid="{00000000-0005-0000-0000-0000AD320000}"/>
    <cellStyle name="표준 3 5 2 10 3 7" xfId="11884" xr:uid="{00000000-0005-0000-0000-0000AE320000}"/>
    <cellStyle name="표준 3 5 2 10 3 7 2" xfId="11885" xr:uid="{00000000-0005-0000-0000-0000AF320000}"/>
    <cellStyle name="표준 3 5 2 10 3 7 2 2" xfId="11886" xr:uid="{00000000-0005-0000-0000-0000B0320000}"/>
    <cellStyle name="표준 3 5 2 10 3 7 3" xfId="11887" xr:uid="{00000000-0005-0000-0000-0000B1320000}"/>
    <cellStyle name="표준 3 5 2 10 3 8" xfId="11888" xr:uid="{00000000-0005-0000-0000-0000B2320000}"/>
    <cellStyle name="표준 3 5 2 10 3 8 2" xfId="11889" xr:uid="{00000000-0005-0000-0000-0000B3320000}"/>
    <cellStyle name="표준 3 5 2 10 3 9" xfId="11890" xr:uid="{00000000-0005-0000-0000-0000B4320000}"/>
    <cellStyle name="표준 3 5 2 10 4" xfId="11891" xr:uid="{00000000-0005-0000-0000-0000B5320000}"/>
    <cellStyle name="표준 3 5 2 10 4 2" xfId="11892" xr:uid="{00000000-0005-0000-0000-0000B6320000}"/>
    <cellStyle name="표준 3 5 2 10 4 2 2" xfId="11893" xr:uid="{00000000-0005-0000-0000-0000B7320000}"/>
    <cellStyle name="표준 3 5 2 10 4 2 2 2" xfId="11894" xr:uid="{00000000-0005-0000-0000-0000B8320000}"/>
    <cellStyle name="표준 3 5 2 10 4 2 3" xfId="11895" xr:uid="{00000000-0005-0000-0000-0000B9320000}"/>
    <cellStyle name="표준 3 5 2 10 4 3" xfId="11896" xr:uid="{00000000-0005-0000-0000-0000BA320000}"/>
    <cellStyle name="표준 3 5 2 10 4 3 2" xfId="11897" xr:uid="{00000000-0005-0000-0000-0000BB320000}"/>
    <cellStyle name="표준 3 5 2 10 4 3 2 2" xfId="11898" xr:uid="{00000000-0005-0000-0000-0000BC320000}"/>
    <cellStyle name="표준 3 5 2 10 4 3 3" xfId="11899" xr:uid="{00000000-0005-0000-0000-0000BD320000}"/>
    <cellStyle name="표준 3 5 2 10 4 4" xfId="11900" xr:uid="{00000000-0005-0000-0000-0000BE320000}"/>
    <cellStyle name="표준 3 5 2 10 4 4 2" xfId="11901" xr:uid="{00000000-0005-0000-0000-0000BF320000}"/>
    <cellStyle name="표준 3 5 2 10 4 4 2 2" xfId="11902" xr:uid="{00000000-0005-0000-0000-0000C0320000}"/>
    <cellStyle name="표준 3 5 2 10 4 4 3" xfId="11903" xr:uid="{00000000-0005-0000-0000-0000C1320000}"/>
    <cellStyle name="표준 3 5 2 10 4 5" xfId="11904" xr:uid="{00000000-0005-0000-0000-0000C2320000}"/>
    <cellStyle name="표준 3 5 2 10 4 5 2" xfId="11905" xr:uid="{00000000-0005-0000-0000-0000C3320000}"/>
    <cellStyle name="표준 3 5 2 10 4 6" xfId="11906" xr:uid="{00000000-0005-0000-0000-0000C4320000}"/>
    <cellStyle name="표준 3 5 2 10 5" xfId="11907" xr:uid="{00000000-0005-0000-0000-0000C5320000}"/>
    <cellStyle name="표준 3 5 2 10 5 2" xfId="11908" xr:uid="{00000000-0005-0000-0000-0000C6320000}"/>
    <cellStyle name="표준 3 5 2 10 5 2 2" xfId="11909" xr:uid="{00000000-0005-0000-0000-0000C7320000}"/>
    <cellStyle name="표준 3 5 2 10 5 2 2 2" xfId="11910" xr:uid="{00000000-0005-0000-0000-0000C8320000}"/>
    <cellStyle name="표준 3 5 2 10 5 2 3" xfId="11911" xr:uid="{00000000-0005-0000-0000-0000C9320000}"/>
    <cellStyle name="표준 3 5 2 10 5 3" xfId="11912" xr:uid="{00000000-0005-0000-0000-0000CA320000}"/>
    <cellStyle name="표준 3 5 2 10 5 3 2" xfId="11913" xr:uid="{00000000-0005-0000-0000-0000CB320000}"/>
    <cellStyle name="표준 3 5 2 10 5 3 2 2" xfId="11914" xr:uid="{00000000-0005-0000-0000-0000CC320000}"/>
    <cellStyle name="표준 3 5 2 10 5 3 3" xfId="11915" xr:uid="{00000000-0005-0000-0000-0000CD320000}"/>
    <cellStyle name="표준 3 5 2 10 5 4" xfId="11916" xr:uid="{00000000-0005-0000-0000-0000CE320000}"/>
    <cellStyle name="표준 3 5 2 10 5 4 2" xfId="11917" xr:uid="{00000000-0005-0000-0000-0000CF320000}"/>
    <cellStyle name="표준 3 5 2 10 5 4 2 2" xfId="11918" xr:uid="{00000000-0005-0000-0000-0000D0320000}"/>
    <cellStyle name="표준 3 5 2 10 5 4 3" xfId="11919" xr:uid="{00000000-0005-0000-0000-0000D1320000}"/>
    <cellStyle name="표준 3 5 2 10 5 5" xfId="11920" xr:uid="{00000000-0005-0000-0000-0000D2320000}"/>
    <cellStyle name="표준 3 5 2 10 5 5 2" xfId="11921" xr:uid="{00000000-0005-0000-0000-0000D3320000}"/>
    <cellStyle name="표준 3 5 2 10 5 6" xfId="11922" xr:uid="{00000000-0005-0000-0000-0000D4320000}"/>
    <cellStyle name="표준 3 5 2 10 6" xfId="11923" xr:uid="{00000000-0005-0000-0000-0000D5320000}"/>
    <cellStyle name="표준 3 5 2 10 6 2" xfId="11924" xr:uid="{00000000-0005-0000-0000-0000D6320000}"/>
    <cellStyle name="표준 3 5 2 10 6 2 2" xfId="11925" xr:uid="{00000000-0005-0000-0000-0000D7320000}"/>
    <cellStyle name="표준 3 5 2 10 6 2 2 2" xfId="11926" xr:uid="{00000000-0005-0000-0000-0000D8320000}"/>
    <cellStyle name="표준 3 5 2 10 6 2 3" xfId="11927" xr:uid="{00000000-0005-0000-0000-0000D9320000}"/>
    <cellStyle name="표준 3 5 2 10 6 3" xfId="11928" xr:uid="{00000000-0005-0000-0000-0000DA320000}"/>
    <cellStyle name="표준 3 5 2 10 6 3 2" xfId="11929" xr:uid="{00000000-0005-0000-0000-0000DB320000}"/>
    <cellStyle name="표준 3 5 2 10 6 3 2 2" xfId="11930" xr:uid="{00000000-0005-0000-0000-0000DC320000}"/>
    <cellStyle name="표준 3 5 2 10 6 3 3" xfId="11931" xr:uid="{00000000-0005-0000-0000-0000DD320000}"/>
    <cellStyle name="표준 3 5 2 10 6 4" xfId="11932" xr:uid="{00000000-0005-0000-0000-0000DE320000}"/>
    <cellStyle name="표준 3 5 2 10 6 4 2" xfId="11933" xr:uid="{00000000-0005-0000-0000-0000DF320000}"/>
    <cellStyle name="표준 3 5 2 10 6 4 2 2" xfId="11934" xr:uid="{00000000-0005-0000-0000-0000E0320000}"/>
    <cellStyle name="표준 3 5 2 10 6 4 3" xfId="11935" xr:uid="{00000000-0005-0000-0000-0000E1320000}"/>
    <cellStyle name="표준 3 5 2 10 6 5" xfId="11936" xr:uid="{00000000-0005-0000-0000-0000E2320000}"/>
    <cellStyle name="표준 3 5 2 10 6 5 2" xfId="11937" xr:uid="{00000000-0005-0000-0000-0000E3320000}"/>
    <cellStyle name="표준 3 5 2 10 6 6" xfId="11938" xr:uid="{00000000-0005-0000-0000-0000E4320000}"/>
    <cellStyle name="표준 3 5 2 10 7" xfId="11939" xr:uid="{00000000-0005-0000-0000-0000E5320000}"/>
    <cellStyle name="표준 3 5 2 10 7 2" xfId="11940" xr:uid="{00000000-0005-0000-0000-0000E6320000}"/>
    <cellStyle name="표준 3 5 2 10 7 2 2" xfId="11941" xr:uid="{00000000-0005-0000-0000-0000E7320000}"/>
    <cellStyle name="표준 3 5 2 10 7 3" xfId="11942" xr:uid="{00000000-0005-0000-0000-0000E8320000}"/>
    <cellStyle name="표준 3 5 2 10 8" xfId="11943" xr:uid="{00000000-0005-0000-0000-0000E9320000}"/>
    <cellStyle name="표준 3 5 2 10 8 2" xfId="11944" xr:uid="{00000000-0005-0000-0000-0000EA320000}"/>
    <cellStyle name="표준 3 5 2 10 8 2 2" xfId="11945" xr:uid="{00000000-0005-0000-0000-0000EB320000}"/>
    <cellStyle name="표준 3 5 2 10 8 3" xfId="11946" xr:uid="{00000000-0005-0000-0000-0000EC320000}"/>
    <cellStyle name="표준 3 5 2 10 9" xfId="11947" xr:uid="{00000000-0005-0000-0000-0000ED320000}"/>
    <cellStyle name="표준 3 5 2 10 9 2" xfId="11948" xr:uid="{00000000-0005-0000-0000-0000EE320000}"/>
    <cellStyle name="표준 3 5 2 10 9 2 2" xfId="11949" xr:uid="{00000000-0005-0000-0000-0000EF320000}"/>
    <cellStyle name="표준 3 5 2 10 9 3" xfId="11950" xr:uid="{00000000-0005-0000-0000-0000F0320000}"/>
    <cellStyle name="표준 3 5 2 11" xfId="11951" xr:uid="{00000000-0005-0000-0000-0000F1320000}"/>
    <cellStyle name="표준 3 5 2 11 10" xfId="11952" xr:uid="{00000000-0005-0000-0000-0000F2320000}"/>
    <cellStyle name="표준 3 5 2 11 2" xfId="11953" xr:uid="{00000000-0005-0000-0000-0000F3320000}"/>
    <cellStyle name="표준 3 5 2 11 2 2" xfId="11954" xr:uid="{00000000-0005-0000-0000-0000F4320000}"/>
    <cellStyle name="표준 3 5 2 11 2 2 2" xfId="11955" xr:uid="{00000000-0005-0000-0000-0000F5320000}"/>
    <cellStyle name="표준 3 5 2 11 2 2 2 2" xfId="11956" xr:uid="{00000000-0005-0000-0000-0000F6320000}"/>
    <cellStyle name="표준 3 5 2 11 2 2 2 2 2" xfId="11957" xr:uid="{00000000-0005-0000-0000-0000F7320000}"/>
    <cellStyle name="표준 3 5 2 11 2 2 2 3" xfId="11958" xr:uid="{00000000-0005-0000-0000-0000F8320000}"/>
    <cellStyle name="표준 3 5 2 11 2 2 3" xfId="11959" xr:uid="{00000000-0005-0000-0000-0000F9320000}"/>
    <cellStyle name="표준 3 5 2 11 2 2 3 2" xfId="11960" xr:uid="{00000000-0005-0000-0000-0000FA320000}"/>
    <cellStyle name="표준 3 5 2 11 2 2 3 2 2" xfId="11961" xr:uid="{00000000-0005-0000-0000-0000FB320000}"/>
    <cellStyle name="표준 3 5 2 11 2 2 3 3" xfId="11962" xr:uid="{00000000-0005-0000-0000-0000FC320000}"/>
    <cellStyle name="표준 3 5 2 11 2 2 4" xfId="11963" xr:uid="{00000000-0005-0000-0000-0000FD320000}"/>
    <cellStyle name="표준 3 5 2 11 2 2 4 2" xfId="11964" xr:uid="{00000000-0005-0000-0000-0000FE320000}"/>
    <cellStyle name="표준 3 5 2 11 2 2 4 2 2" xfId="11965" xr:uid="{00000000-0005-0000-0000-0000FF320000}"/>
    <cellStyle name="표준 3 5 2 11 2 2 4 3" xfId="11966" xr:uid="{00000000-0005-0000-0000-000000330000}"/>
    <cellStyle name="표준 3 5 2 11 2 2 5" xfId="11967" xr:uid="{00000000-0005-0000-0000-000001330000}"/>
    <cellStyle name="표준 3 5 2 11 2 2 5 2" xfId="11968" xr:uid="{00000000-0005-0000-0000-000002330000}"/>
    <cellStyle name="표준 3 5 2 11 2 2 6" xfId="11969" xr:uid="{00000000-0005-0000-0000-000003330000}"/>
    <cellStyle name="표준 3 5 2 11 2 3" xfId="11970" xr:uid="{00000000-0005-0000-0000-000004330000}"/>
    <cellStyle name="표준 3 5 2 11 2 3 2" xfId="11971" xr:uid="{00000000-0005-0000-0000-000005330000}"/>
    <cellStyle name="표준 3 5 2 11 2 3 2 2" xfId="11972" xr:uid="{00000000-0005-0000-0000-000006330000}"/>
    <cellStyle name="표준 3 5 2 11 2 3 2 2 2" xfId="11973" xr:uid="{00000000-0005-0000-0000-000007330000}"/>
    <cellStyle name="표준 3 5 2 11 2 3 2 3" xfId="11974" xr:uid="{00000000-0005-0000-0000-000008330000}"/>
    <cellStyle name="표준 3 5 2 11 2 3 3" xfId="11975" xr:uid="{00000000-0005-0000-0000-000009330000}"/>
    <cellStyle name="표준 3 5 2 11 2 3 3 2" xfId="11976" xr:uid="{00000000-0005-0000-0000-00000A330000}"/>
    <cellStyle name="표준 3 5 2 11 2 3 3 2 2" xfId="11977" xr:uid="{00000000-0005-0000-0000-00000B330000}"/>
    <cellStyle name="표준 3 5 2 11 2 3 3 3" xfId="11978" xr:uid="{00000000-0005-0000-0000-00000C330000}"/>
    <cellStyle name="표준 3 5 2 11 2 3 4" xfId="11979" xr:uid="{00000000-0005-0000-0000-00000D330000}"/>
    <cellStyle name="표준 3 5 2 11 2 3 4 2" xfId="11980" xr:uid="{00000000-0005-0000-0000-00000E330000}"/>
    <cellStyle name="표준 3 5 2 11 2 3 4 2 2" xfId="11981" xr:uid="{00000000-0005-0000-0000-00000F330000}"/>
    <cellStyle name="표준 3 5 2 11 2 3 4 3" xfId="11982" xr:uid="{00000000-0005-0000-0000-000010330000}"/>
    <cellStyle name="표준 3 5 2 11 2 3 5" xfId="11983" xr:uid="{00000000-0005-0000-0000-000011330000}"/>
    <cellStyle name="표준 3 5 2 11 2 3 5 2" xfId="11984" xr:uid="{00000000-0005-0000-0000-000012330000}"/>
    <cellStyle name="표준 3 5 2 11 2 3 6" xfId="11985" xr:uid="{00000000-0005-0000-0000-000013330000}"/>
    <cellStyle name="표준 3 5 2 11 2 4" xfId="11986" xr:uid="{00000000-0005-0000-0000-000014330000}"/>
    <cellStyle name="표준 3 5 2 11 2 4 2" xfId="11987" xr:uid="{00000000-0005-0000-0000-000015330000}"/>
    <cellStyle name="표준 3 5 2 11 2 4 2 2" xfId="11988" xr:uid="{00000000-0005-0000-0000-000016330000}"/>
    <cellStyle name="표준 3 5 2 11 2 4 2 2 2" xfId="11989" xr:uid="{00000000-0005-0000-0000-000017330000}"/>
    <cellStyle name="표준 3 5 2 11 2 4 2 3" xfId="11990" xr:uid="{00000000-0005-0000-0000-000018330000}"/>
    <cellStyle name="표준 3 5 2 11 2 4 3" xfId="11991" xr:uid="{00000000-0005-0000-0000-000019330000}"/>
    <cellStyle name="표준 3 5 2 11 2 4 3 2" xfId="11992" xr:uid="{00000000-0005-0000-0000-00001A330000}"/>
    <cellStyle name="표준 3 5 2 11 2 4 3 2 2" xfId="11993" xr:uid="{00000000-0005-0000-0000-00001B330000}"/>
    <cellStyle name="표준 3 5 2 11 2 4 3 3" xfId="11994" xr:uid="{00000000-0005-0000-0000-00001C330000}"/>
    <cellStyle name="표준 3 5 2 11 2 4 4" xfId="11995" xr:uid="{00000000-0005-0000-0000-00001D330000}"/>
    <cellStyle name="표준 3 5 2 11 2 4 4 2" xfId="11996" xr:uid="{00000000-0005-0000-0000-00001E330000}"/>
    <cellStyle name="표준 3 5 2 11 2 4 4 2 2" xfId="11997" xr:uid="{00000000-0005-0000-0000-00001F330000}"/>
    <cellStyle name="표준 3 5 2 11 2 4 4 3" xfId="11998" xr:uid="{00000000-0005-0000-0000-000020330000}"/>
    <cellStyle name="표준 3 5 2 11 2 4 5" xfId="11999" xr:uid="{00000000-0005-0000-0000-000021330000}"/>
    <cellStyle name="표준 3 5 2 11 2 4 5 2" xfId="12000" xr:uid="{00000000-0005-0000-0000-000022330000}"/>
    <cellStyle name="표준 3 5 2 11 2 4 6" xfId="12001" xr:uid="{00000000-0005-0000-0000-000023330000}"/>
    <cellStyle name="표준 3 5 2 11 2 5" xfId="12002" xr:uid="{00000000-0005-0000-0000-000024330000}"/>
    <cellStyle name="표준 3 5 2 11 2 5 2" xfId="12003" xr:uid="{00000000-0005-0000-0000-000025330000}"/>
    <cellStyle name="표준 3 5 2 11 2 5 2 2" xfId="12004" xr:uid="{00000000-0005-0000-0000-000026330000}"/>
    <cellStyle name="표준 3 5 2 11 2 5 3" xfId="12005" xr:uid="{00000000-0005-0000-0000-000027330000}"/>
    <cellStyle name="표준 3 5 2 11 2 6" xfId="12006" xr:uid="{00000000-0005-0000-0000-000028330000}"/>
    <cellStyle name="표준 3 5 2 11 2 6 2" xfId="12007" xr:uid="{00000000-0005-0000-0000-000029330000}"/>
    <cellStyle name="표준 3 5 2 11 2 6 2 2" xfId="12008" xr:uid="{00000000-0005-0000-0000-00002A330000}"/>
    <cellStyle name="표준 3 5 2 11 2 6 3" xfId="12009" xr:uid="{00000000-0005-0000-0000-00002B330000}"/>
    <cellStyle name="표준 3 5 2 11 2 7" xfId="12010" xr:uid="{00000000-0005-0000-0000-00002C330000}"/>
    <cellStyle name="표준 3 5 2 11 2 7 2" xfId="12011" xr:uid="{00000000-0005-0000-0000-00002D330000}"/>
    <cellStyle name="표준 3 5 2 11 2 7 2 2" xfId="12012" xr:uid="{00000000-0005-0000-0000-00002E330000}"/>
    <cellStyle name="표준 3 5 2 11 2 7 3" xfId="12013" xr:uid="{00000000-0005-0000-0000-00002F330000}"/>
    <cellStyle name="표준 3 5 2 11 2 8" xfId="12014" xr:uid="{00000000-0005-0000-0000-000030330000}"/>
    <cellStyle name="표준 3 5 2 11 2 8 2" xfId="12015" xr:uid="{00000000-0005-0000-0000-000031330000}"/>
    <cellStyle name="표준 3 5 2 11 2 9" xfId="12016" xr:uid="{00000000-0005-0000-0000-000032330000}"/>
    <cellStyle name="표준 3 5 2 11 3" xfId="12017" xr:uid="{00000000-0005-0000-0000-000033330000}"/>
    <cellStyle name="표준 3 5 2 11 3 2" xfId="12018" xr:uid="{00000000-0005-0000-0000-000034330000}"/>
    <cellStyle name="표준 3 5 2 11 3 2 2" xfId="12019" xr:uid="{00000000-0005-0000-0000-000035330000}"/>
    <cellStyle name="표준 3 5 2 11 3 2 2 2" xfId="12020" xr:uid="{00000000-0005-0000-0000-000036330000}"/>
    <cellStyle name="표준 3 5 2 11 3 2 3" xfId="12021" xr:uid="{00000000-0005-0000-0000-000037330000}"/>
    <cellStyle name="표준 3 5 2 11 3 3" xfId="12022" xr:uid="{00000000-0005-0000-0000-000038330000}"/>
    <cellStyle name="표준 3 5 2 11 3 3 2" xfId="12023" xr:uid="{00000000-0005-0000-0000-000039330000}"/>
    <cellStyle name="표준 3 5 2 11 3 3 2 2" xfId="12024" xr:uid="{00000000-0005-0000-0000-00003A330000}"/>
    <cellStyle name="표준 3 5 2 11 3 3 3" xfId="12025" xr:uid="{00000000-0005-0000-0000-00003B330000}"/>
    <cellStyle name="표준 3 5 2 11 3 4" xfId="12026" xr:uid="{00000000-0005-0000-0000-00003C330000}"/>
    <cellStyle name="표준 3 5 2 11 3 4 2" xfId="12027" xr:uid="{00000000-0005-0000-0000-00003D330000}"/>
    <cellStyle name="표준 3 5 2 11 3 4 2 2" xfId="12028" xr:uid="{00000000-0005-0000-0000-00003E330000}"/>
    <cellStyle name="표준 3 5 2 11 3 4 3" xfId="12029" xr:uid="{00000000-0005-0000-0000-00003F330000}"/>
    <cellStyle name="표준 3 5 2 11 3 5" xfId="12030" xr:uid="{00000000-0005-0000-0000-000040330000}"/>
    <cellStyle name="표준 3 5 2 11 3 5 2" xfId="12031" xr:uid="{00000000-0005-0000-0000-000041330000}"/>
    <cellStyle name="표준 3 5 2 11 3 6" xfId="12032" xr:uid="{00000000-0005-0000-0000-000042330000}"/>
    <cellStyle name="표준 3 5 2 11 4" xfId="12033" xr:uid="{00000000-0005-0000-0000-000043330000}"/>
    <cellStyle name="표준 3 5 2 11 4 2" xfId="12034" xr:uid="{00000000-0005-0000-0000-000044330000}"/>
    <cellStyle name="표준 3 5 2 11 4 2 2" xfId="12035" xr:uid="{00000000-0005-0000-0000-000045330000}"/>
    <cellStyle name="표준 3 5 2 11 4 2 2 2" xfId="12036" xr:uid="{00000000-0005-0000-0000-000046330000}"/>
    <cellStyle name="표준 3 5 2 11 4 2 3" xfId="12037" xr:uid="{00000000-0005-0000-0000-000047330000}"/>
    <cellStyle name="표준 3 5 2 11 4 3" xfId="12038" xr:uid="{00000000-0005-0000-0000-000048330000}"/>
    <cellStyle name="표준 3 5 2 11 4 3 2" xfId="12039" xr:uid="{00000000-0005-0000-0000-000049330000}"/>
    <cellStyle name="표준 3 5 2 11 4 3 2 2" xfId="12040" xr:uid="{00000000-0005-0000-0000-00004A330000}"/>
    <cellStyle name="표준 3 5 2 11 4 3 3" xfId="12041" xr:uid="{00000000-0005-0000-0000-00004B330000}"/>
    <cellStyle name="표준 3 5 2 11 4 4" xfId="12042" xr:uid="{00000000-0005-0000-0000-00004C330000}"/>
    <cellStyle name="표준 3 5 2 11 4 4 2" xfId="12043" xr:uid="{00000000-0005-0000-0000-00004D330000}"/>
    <cellStyle name="표준 3 5 2 11 4 4 2 2" xfId="12044" xr:uid="{00000000-0005-0000-0000-00004E330000}"/>
    <cellStyle name="표준 3 5 2 11 4 4 3" xfId="12045" xr:uid="{00000000-0005-0000-0000-00004F330000}"/>
    <cellStyle name="표준 3 5 2 11 4 5" xfId="12046" xr:uid="{00000000-0005-0000-0000-000050330000}"/>
    <cellStyle name="표준 3 5 2 11 4 5 2" xfId="12047" xr:uid="{00000000-0005-0000-0000-000051330000}"/>
    <cellStyle name="표준 3 5 2 11 4 6" xfId="12048" xr:uid="{00000000-0005-0000-0000-000052330000}"/>
    <cellStyle name="표준 3 5 2 11 5" xfId="12049" xr:uid="{00000000-0005-0000-0000-000053330000}"/>
    <cellStyle name="표준 3 5 2 11 5 2" xfId="12050" xr:uid="{00000000-0005-0000-0000-000054330000}"/>
    <cellStyle name="표준 3 5 2 11 5 2 2" xfId="12051" xr:uid="{00000000-0005-0000-0000-000055330000}"/>
    <cellStyle name="표준 3 5 2 11 5 2 2 2" xfId="12052" xr:uid="{00000000-0005-0000-0000-000056330000}"/>
    <cellStyle name="표준 3 5 2 11 5 2 3" xfId="12053" xr:uid="{00000000-0005-0000-0000-000057330000}"/>
    <cellStyle name="표준 3 5 2 11 5 3" xfId="12054" xr:uid="{00000000-0005-0000-0000-000058330000}"/>
    <cellStyle name="표준 3 5 2 11 5 3 2" xfId="12055" xr:uid="{00000000-0005-0000-0000-000059330000}"/>
    <cellStyle name="표준 3 5 2 11 5 3 2 2" xfId="12056" xr:uid="{00000000-0005-0000-0000-00005A330000}"/>
    <cellStyle name="표준 3 5 2 11 5 3 3" xfId="12057" xr:uid="{00000000-0005-0000-0000-00005B330000}"/>
    <cellStyle name="표준 3 5 2 11 5 4" xfId="12058" xr:uid="{00000000-0005-0000-0000-00005C330000}"/>
    <cellStyle name="표준 3 5 2 11 5 4 2" xfId="12059" xr:uid="{00000000-0005-0000-0000-00005D330000}"/>
    <cellStyle name="표준 3 5 2 11 5 4 2 2" xfId="12060" xr:uid="{00000000-0005-0000-0000-00005E330000}"/>
    <cellStyle name="표준 3 5 2 11 5 4 3" xfId="12061" xr:uid="{00000000-0005-0000-0000-00005F330000}"/>
    <cellStyle name="표준 3 5 2 11 5 5" xfId="12062" xr:uid="{00000000-0005-0000-0000-000060330000}"/>
    <cellStyle name="표준 3 5 2 11 5 5 2" xfId="12063" xr:uid="{00000000-0005-0000-0000-000061330000}"/>
    <cellStyle name="표준 3 5 2 11 5 6" xfId="12064" xr:uid="{00000000-0005-0000-0000-000062330000}"/>
    <cellStyle name="표준 3 5 2 11 6" xfId="12065" xr:uid="{00000000-0005-0000-0000-000063330000}"/>
    <cellStyle name="표준 3 5 2 11 6 2" xfId="12066" xr:uid="{00000000-0005-0000-0000-000064330000}"/>
    <cellStyle name="표준 3 5 2 11 6 2 2" xfId="12067" xr:uid="{00000000-0005-0000-0000-000065330000}"/>
    <cellStyle name="표준 3 5 2 11 6 3" xfId="12068" xr:uid="{00000000-0005-0000-0000-000066330000}"/>
    <cellStyle name="표준 3 5 2 11 7" xfId="12069" xr:uid="{00000000-0005-0000-0000-000067330000}"/>
    <cellStyle name="표준 3 5 2 11 7 2" xfId="12070" xr:uid="{00000000-0005-0000-0000-000068330000}"/>
    <cellStyle name="표준 3 5 2 11 7 2 2" xfId="12071" xr:uid="{00000000-0005-0000-0000-000069330000}"/>
    <cellStyle name="표준 3 5 2 11 7 3" xfId="12072" xr:uid="{00000000-0005-0000-0000-00006A330000}"/>
    <cellStyle name="표준 3 5 2 11 8" xfId="12073" xr:uid="{00000000-0005-0000-0000-00006B330000}"/>
    <cellStyle name="표준 3 5 2 11 8 2" xfId="12074" xr:uid="{00000000-0005-0000-0000-00006C330000}"/>
    <cellStyle name="표준 3 5 2 11 8 2 2" xfId="12075" xr:uid="{00000000-0005-0000-0000-00006D330000}"/>
    <cellStyle name="표준 3 5 2 11 8 3" xfId="12076" xr:uid="{00000000-0005-0000-0000-00006E330000}"/>
    <cellStyle name="표준 3 5 2 11 9" xfId="12077" xr:uid="{00000000-0005-0000-0000-00006F330000}"/>
    <cellStyle name="표준 3 5 2 11 9 2" xfId="12078" xr:uid="{00000000-0005-0000-0000-000070330000}"/>
    <cellStyle name="표준 3 5 2 12" xfId="12079" xr:uid="{00000000-0005-0000-0000-000071330000}"/>
    <cellStyle name="표준 3 5 2 12 10" xfId="12080" xr:uid="{00000000-0005-0000-0000-000072330000}"/>
    <cellStyle name="표준 3 5 2 12 2" xfId="12081" xr:uid="{00000000-0005-0000-0000-000073330000}"/>
    <cellStyle name="표준 3 5 2 12 2 2" xfId="12082" xr:uid="{00000000-0005-0000-0000-000074330000}"/>
    <cellStyle name="표준 3 5 2 12 2 2 2" xfId="12083" xr:uid="{00000000-0005-0000-0000-000075330000}"/>
    <cellStyle name="표준 3 5 2 12 2 2 2 2" xfId="12084" xr:uid="{00000000-0005-0000-0000-000076330000}"/>
    <cellStyle name="표준 3 5 2 12 2 2 2 2 2" xfId="12085" xr:uid="{00000000-0005-0000-0000-000077330000}"/>
    <cellStyle name="표준 3 5 2 12 2 2 2 3" xfId="12086" xr:uid="{00000000-0005-0000-0000-000078330000}"/>
    <cellStyle name="표준 3 5 2 12 2 2 3" xfId="12087" xr:uid="{00000000-0005-0000-0000-000079330000}"/>
    <cellStyle name="표준 3 5 2 12 2 2 3 2" xfId="12088" xr:uid="{00000000-0005-0000-0000-00007A330000}"/>
    <cellStyle name="표준 3 5 2 12 2 2 3 2 2" xfId="12089" xr:uid="{00000000-0005-0000-0000-00007B330000}"/>
    <cellStyle name="표준 3 5 2 12 2 2 3 3" xfId="12090" xr:uid="{00000000-0005-0000-0000-00007C330000}"/>
    <cellStyle name="표준 3 5 2 12 2 2 4" xfId="12091" xr:uid="{00000000-0005-0000-0000-00007D330000}"/>
    <cellStyle name="표준 3 5 2 12 2 2 4 2" xfId="12092" xr:uid="{00000000-0005-0000-0000-00007E330000}"/>
    <cellStyle name="표준 3 5 2 12 2 2 4 2 2" xfId="12093" xr:uid="{00000000-0005-0000-0000-00007F330000}"/>
    <cellStyle name="표준 3 5 2 12 2 2 4 3" xfId="12094" xr:uid="{00000000-0005-0000-0000-000080330000}"/>
    <cellStyle name="표준 3 5 2 12 2 2 5" xfId="12095" xr:uid="{00000000-0005-0000-0000-000081330000}"/>
    <cellStyle name="표준 3 5 2 12 2 2 5 2" xfId="12096" xr:uid="{00000000-0005-0000-0000-000082330000}"/>
    <cellStyle name="표준 3 5 2 12 2 2 6" xfId="12097" xr:uid="{00000000-0005-0000-0000-000083330000}"/>
    <cellStyle name="표준 3 5 2 12 2 3" xfId="12098" xr:uid="{00000000-0005-0000-0000-000084330000}"/>
    <cellStyle name="표준 3 5 2 12 2 3 2" xfId="12099" xr:uid="{00000000-0005-0000-0000-000085330000}"/>
    <cellStyle name="표준 3 5 2 12 2 3 2 2" xfId="12100" xr:uid="{00000000-0005-0000-0000-000086330000}"/>
    <cellStyle name="표준 3 5 2 12 2 3 2 2 2" xfId="12101" xr:uid="{00000000-0005-0000-0000-000087330000}"/>
    <cellStyle name="표준 3 5 2 12 2 3 2 3" xfId="12102" xr:uid="{00000000-0005-0000-0000-000088330000}"/>
    <cellStyle name="표준 3 5 2 12 2 3 3" xfId="12103" xr:uid="{00000000-0005-0000-0000-000089330000}"/>
    <cellStyle name="표준 3 5 2 12 2 3 3 2" xfId="12104" xr:uid="{00000000-0005-0000-0000-00008A330000}"/>
    <cellStyle name="표준 3 5 2 12 2 3 3 2 2" xfId="12105" xr:uid="{00000000-0005-0000-0000-00008B330000}"/>
    <cellStyle name="표준 3 5 2 12 2 3 3 3" xfId="12106" xr:uid="{00000000-0005-0000-0000-00008C330000}"/>
    <cellStyle name="표준 3 5 2 12 2 3 4" xfId="12107" xr:uid="{00000000-0005-0000-0000-00008D330000}"/>
    <cellStyle name="표준 3 5 2 12 2 3 4 2" xfId="12108" xr:uid="{00000000-0005-0000-0000-00008E330000}"/>
    <cellStyle name="표준 3 5 2 12 2 3 4 2 2" xfId="12109" xr:uid="{00000000-0005-0000-0000-00008F330000}"/>
    <cellStyle name="표준 3 5 2 12 2 3 4 3" xfId="12110" xr:uid="{00000000-0005-0000-0000-000090330000}"/>
    <cellStyle name="표준 3 5 2 12 2 3 5" xfId="12111" xr:uid="{00000000-0005-0000-0000-000091330000}"/>
    <cellStyle name="표준 3 5 2 12 2 3 5 2" xfId="12112" xr:uid="{00000000-0005-0000-0000-000092330000}"/>
    <cellStyle name="표준 3 5 2 12 2 3 6" xfId="12113" xr:uid="{00000000-0005-0000-0000-000093330000}"/>
    <cellStyle name="표준 3 5 2 12 2 4" xfId="12114" xr:uid="{00000000-0005-0000-0000-000094330000}"/>
    <cellStyle name="표준 3 5 2 12 2 4 2" xfId="12115" xr:uid="{00000000-0005-0000-0000-000095330000}"/>
    <cellStyle name="표준 3 5 2 12 2 4 2 2" xfId="12116" xr:uid="{00000000-0005-0000-0000-000096330000}"/>
    <cellStyle name="표준 3 5 2 12 2 4 2 2 2" xfId="12117" xr:uid="{00000000-0005-0000-0000-000097330000}"/>
    <cellStyle name="표준 3 5 2 12 2 4 2 3" xfId="12118" xr:uid="{00000000-0005-0000-0000-000098330000}"/>
    <cellStyle name="표준 3 5 2 12 2 4 3" xfId="12119" xr:uid="{00000000-0005-0000-0000-000099330000}"/>
    <cellStyle name="표준 3 5 2 12 2 4 3 2" xfId="12120" xr:uid="{00000000-0005-0000-0000-00009A330000}"/>
    <cellStyle name="표준 3 5 2 12 2 4 3 2 2" xfId="12121" xr:uid="{00000000-0005-0000-0000-00009B330000}"/>
    <cellStyle name="표준 3 5 2 12 2 4 3 3" xfId="12122" xr:uid="{00000000-0005-0000-0000-00009C330000}"/>
    <cellStyle name="표준 3 5 2 12 2 4 4" xfId="12123" xr:uid="{00000000-0005-0000-0000-00009D330000}"/>
    <cellStyle name="표준 3 5 2 12 2 4 4 2" xfId="12124" xr:uid="{00000000-0005-0000-0000-00009E330000}"/>
    <cellStyle name="표준 3 5 2 12 2 4 4 2 2" xfId="12125" xr:uid="{00000000-0005-0000-0000-00009F330000}"/>
    <cellStyle name="표준 3 5 2 12 2 4 4 3" xfId="12126" xr:uid="{00000000-0005-0000-0000-0000A0330000}"/>
    <cellStyle name="표준 3 5 2 12 2 4 5" xfId="12127" xr:uid="{00000000-0005-0000-0000-0000A1330000}"/>
    <cellStyle name="표준 3 5 2 12 2 4 5 2" xfId="12128" xr:uid="{00000000-0005-0000-0000-0000A2330000}"/>
    <cellStyle name="표준 3 5 2 12 2 4 6" xfId="12129" xr:uid="{00000000-0005-0000-0000-0000A3330000}"/>
    <cellStyle name="표준 3 5 2 12 2 5" xfId="12130" xr:uid="{00000000-0005-0000-0000-0000A4330000}"/>
    <cellStyle name="표준 3 5 2 12 2 5 2" xfId="12131" xr:uid="{00000000-0005-0000-0000-0000A5330000}"/>
    <cellStyle name="표준 3 5 2 12 2 5 2 2" xfId="12132" xr:uid="{00000000-0005-0000-0000-0000A6330000}"/>
    <cellStyle name="표준 3 5 2 12 2 5 3" xfId="12133" xr:uid="{00000000-0005-0000-0000-0000A7330000}"/>
    <cellStyle name="표준 3 5 2 12 2 6" xfId="12134" xr:uid="{00000000-0005-0000-0000-0000A8330000}"/>
    <cellStyle name="표준 3 5 2 12 2 6 2" xfId="12135" xr:uid="{00000000-0005-0000-0000-0000A9330000}"/>
    <cellStyle name="표준 3 5 2 12 2 6 2 2" xfId="12136" xr:uid="{00000000-0005-0000-0000-0000AA330000}"/>
    <cellStyle name="표준 3 5 2 12 2 6 3" xfId="12137" xr:uid="{00000000-0005-0000-0000-0000AB330000}"/>
    <cellStyle name="표준 3 5 2 12 2 7" xfId="12138" xr:uid="{00000000-0005-0000-0000-0000AC330000}"/>
    <cellStyle name="표준 3 5 2 12 2 7 2" xfId="12139" xr:uid="{00000000-0005-0000-0000-0000AD330000}"/>
    <cellStyle name="표준 3 5 2 12 2 7 2 2" xfId="12140" xr:uid="{00000000-0005-0000-0000-0000AE330000}"/>
    <cellStyle name="표준 3 5 2 12 2 7 3" xfId="12141" xr:uid="{00000000-0005-0000-0000-0000AF330000}"/>
    <cellStyle name="표준 3 5 2 12 2 8" xfId="12142" xr:uid="{00000000-0005-0000-0000-0000B0330000}"/>
    <cellStyle name="표준 3 5 2 12 2 8 2" xfId="12143" xr:uid="{00000000-0005-0000-0000-0000B1330000}"/>
    <cellStyle name="표준 3 5 2 12 2 9" xfId="12144" xr:uid="{00000000-0005-0000-0000-0000B2330000}"/>
    <cellStyle name="표준 3 5 2 12 3" xfId="12145" xr:uid="{00000000-0005-0000-0000-0000B3330000}"/>
    <cellStyle name="표준 3 5 2 12 3 2" xfId="12146" xr:uid="{00000000-0005-0000-0000-0000B4330000}"/>
    <cellStyle name="표준 3 5 2 12 3 2 2" xfId="12147" xr:uid="{00000000-0005-0000-0000-0000B5330000}"/>
    <cellStyle name="표준 3 5 2 12 3 2 2 2" xfId="12148" xr:uid="{00000000-0005-0000-0000-0000B6330000}"/>
    <cellStyle name="표준 3 5 2 12 3 2 3" xfId="12149" xr:uid="{00000000-0005-0000-0000-0000B7330000}"/>
    <cellStyle name="표준 3 5 2 12 3 3" xfId="12150" xr:uid="{00000000-0005-0000-0000-0000B8330000}"/>
    <cellStyle name="표준 3 5 2 12 3 3 2" xfId="12151" xr:uid="{00000000-0005-0000-0000-0000B9330000}"/>
    <cellStyle name="표준 3 5 2 12 3 3 2 2" xfId="12152" xr:uid="{00000000-0005-0000-0000-0000BA330000}"/>
    <cellStyle name="표준 3 5 2 12 3 3 3" xfId="12153" xr:uid="{00000000-0005-0000-0000-0000BB330000}"/>
    <cellStyle name="표준 3 5 2 12 3 4" xfId="12154" xr:uid="{00000000-0005-0000-0000-0000BC330000}"/>
    <cellStyle name="표준 3 5 2 12 3 4 2" xfId="12155" xr:uid="{00000000-0005-0000-0000-0000BD330000}"/>
    <cellStyle name="표준 3 5 2 12 3 4 2 2" xfId="12156" xr:uid="{00000000-0005-0000-0000-0000BE330000}"/>
    <cellStyle name="표준 3 5 2 12 3 4 3" xfId="12157" xr:uid="{00000000-0005-0000-0000-0000BF330000}"/>
    <cellStyle name="표준 3 5 2 12 3 5" xfId="12158" xr:uid="{00000000-0005-0000-0000-0000C0330000}"/>
    <cellStyle name="표준 3 5 2 12 3 5 2" xfId="12159" xr:uid="{00000000-0005-0000-0000-0000C1330000}"/>
    <cellStyle name="표준 3 5 2 12 3 6" xfId="12160" xr:uid="{00000000-0005-0000-0000-0000C2330000}"/>
    <cellStyle name="표준 3 5 2 12 4" xfId="12161" xr:uid="{00000000-0005-0000-0000-0000C3330000}"/>
    <cellStyle name="표준 3 5 2 12 4 2" xfId="12162" xr:uid="{00000000-0005-0000-0000-0000C4330000}"/>
    <cellStyle name="표준 3 5 2 12 4 2 2" xfId="12163" xr:uid="{00000000-0005-0000-0000-0000C5330000}"/>
    <cellStyle name="표준 3 5 2 12 4 2 2 2" xfId="12164" xr:uid="{00000000-0005-0000-0000-0000C6330000}"/>
    <cellStyle name="표준 3 5 2 12 4 2 3" xfId="12165" xr:uid="{00000000-0005-0000-0000-0000C7330000}"/>
    <cellStyle name="표준 3 5 2 12 4 3" xfId="12166" xr:uid="{00000000-0005-0000-0000-0000C8330000}"/>
    <cellStyle name="표준 3 5 2 12 4 3 2" xfId="12167" xr:uid="{00000000-0005-0000-0000-0000C9330000}"/>
    <cellStyle name="표준 3 5 2 12 4 3 2 2" xfId="12168" xr:uid="{00000000-0005-0000-0000-0000CA330000}"/>
    <cellStyle name="표준 3 5 2 12 4 3 3" xfId="12169" xr:uid="{00000000-0005-0000-0000-0000CB330000}"/>
    <cellStyle name="표준 3 5 2 12 4 4" xfId="12170" xr:uid="{00000000-0005-0000-0000-0000CC330000}"/>
    <cellStyle name="표준 3 5 2 12 4 4 2" xfId="12171" xr:uid="{00000000-0005-0000-0000-0000CD330000}"/>
    <cellStyle name="표준 3 5 2 12 4 4 2 2" xfId="12172" xr:uid="{00000000-0005-0000-0000-0000CE330000}"/>
    <cellStyle name="표준 3 5 2 12 4 4 3" xfId="12173" xr:uid="{00000000-0005-0000-0000-0000CF330000}"/>
    <cellStyle name="표준 3 5 2 12 4 5" xfId="12174" xr:uid="{00000000-0005-0000-0000-0000D0330000}"/>
    <cellStyle name="표준 3 5 2 12 4 5 2" xfId="12175" xr:uid="{00000000-0005-0000-0000-0000D1330000}"/>
    <cellStyle name="표준 3 5 2 12 4 6" xfId="12176" xr:uid="{00000000-0005-0000-0000-0000D2330000}"/>
    <cellStyle name="표준 3 5 2 12 5" xfId="12177" xr:uid="{00000000-0005-0000-0000-0000D3330000}"/>
    <cellStyle name="표준 3 5 2 12 5 2" xfId="12178" xr:uid="{00000000-0005-0000-0000-0000D4330000}"/>
    <cellStyle name="표준 3 5 2 12 5 2 2" xfId="12179" xr:uid="{00000000-0005-0000-0000-0000D5330000}"/>
    <cellStyle name="표준 3 5 2 12 5 2 2 2" xfId="12180" xr:uid="{00000000-0005-0000-0000-0000D6330000}"/>
    <cellStyle name="표준 3 5 2 12 5 2 3" xfId="12181" xr:uid="{00000000-0005-0000-0000-0000D7330000}"/>
    <cellStyle name="표준 3 5 2 12 5 3" xfId="12182" xr:uid="{00000000-0005-0000-0000-0000D8330000}"/>
    <cellStyle name="표준 3 5 2 12 5 3 2" xfId="12183" xr:uid="{00000000-0005-0000-0000-0000D9330000}"/>
    <cellStyle name="표준 3 5 2 12 5 3 2 2" xfId="12184" xr:uid="{00000000-0005-0000-0000-0000DA330000}"/>
    <cellStyle name="표준 3 5 2 12 5 3 3" xfId="12185" xr:uid="{00000000-0005-0000-0000-0000DB330000}"/>
    <cellStyle name="표준 3 5 2 12 5 4" xfId="12186" xr:uid="{00000000-0005-0000-0000-0000DC330000}"/>
    <cellStyle name="표준 3 5 2 12 5 4 2" xfId="12187" xr:uid="{00000000-0005-0000-0000-0000DD330000}"/>
    <cellStyle name="표준 3 5 2 12 5 4 2 2" xfId="12188" xr:uid="{00000000-0005-0000-0000-0000DE330000}"/>
    <cellStyle name="표준 3 5 2 12 5 4 3" xfId="12189" xr:uid="{00000000-0005-0000-0000-0000DF330000}"/>
    <cellStyle name="표준 3 5 2 12 5 5" xfId="12190" xr:uid="{00000000-0005-0000-0000-0000E0330000}"/>
    <cellStyle name="표준 3 5 2 12 5 5 2" xfId="12191" xr:uid="{00000000-0005-0000-0000-0000E1330000}"/>
    <cellStyle name="표준 3 5 2 12 5 6" xfId="12192" xr:uid="{00000000-0005-0000-0000-0000E2330000}"/>
    <cellStyle name="표준 3 5 2 12 6" xfId="12193" xr:uid="{00000000-0005-0000-0000-0000E3330000}"/>
    <cellStyle name="표준 3 5 2 12 6 2" xfId="12194" xr:uid="{00000000-0005-0000-0000-0000E4330000}"/>
    <cellStyle name="표준 3 5 2 12 6 2 2" xfId="12195" xr:uid="{00000000-0005-0000-0000-0000E5330000}"/>
    <cellStyle name="표준 3 5 2 12 6 3" xfId="12196" xr:uid="{00000000-0005-0000-0000-0000E6330000}"/>
    <cellStyle name="표준 3 5 2 12 7" xfId="12197" xr:uid="{00000000-0005-0000-0000-0000E7330000}"/>
    <cellStyle name="표준 3 5 2 12 7 2" xfId="12198" xr:uid="{00000000-0005-0000-0000-0000E8330000}"/>
    <cellStyle name="표준 3 5 2 12 7 2 2" xfId="12199" xr:uid="{00000000-0005-0000-0000-0000E9330000}"/>
    <cellStyle name="표준 3 5 2 12 7 3" xfId="12200" xr:uid="{00000000-0005-0000-0000-0000EA330000}"/>
    <cellStyle name="표준 3 5 2 12 8" xfId="12201" xr:uid="{00000000-0005-0000-0000-0000EB330000}"/>
    <cellStyle name="표준 3 5 2 12 8 2" xfId="12202" xr:uid="{00000000-0005-0000-0000-0000EC330000}"/>
    <cellStyle name="표준 3 5 2 12 8 2 2" xfId="12203" xr:uid="{00000000-0005-0000-0000-0000ED330000}"/>
    <cellStyle name="표준 3 5 2 12 8 3" xfId="12204" xr:uid="{00000000-0005-0000-0000-0000EE330000}"/>
    <cellStyle name="표준 3 5 2 12 9" xfId="12205" xr:uid="{00000000-0005-0000-0000-0000EF330000}"/>
    <cellStyle name="표준 3 5 2 12 9 2" xfId="12206" xr:uid="{00000000-0005-0000-0000-0000F0330000}"/>
    <cellStyle name="표준 3 5 2 13" xfId="12207" xr:uid="{00000000-0005-0000-0000-0000F1330000}"/>
    <cellStyle name="표준 3 5 2 13 10" xfId="12208" xr:uid="{00000000-0005-0000-0000-0000F2330000}"/>
    <cellStyle name="표준 3 5 2 13 2" xfId="12209" xr:uid="{00000000-0005-0000-0000-0000F3330000}"/>
    <cellStyle name="표준 3 5 2 13 2 2" xfId="12210" xr:uid="{00000000-0005-0000-0000-0000F4330000}"/>
    <cellStyle name="표준 3 5 2 13 2 2 2" xfId="12211" xr:uid="{00000000-0005-0000-0000-0000F5330000}"/>
    <cellStyle name="표준 3 5 2 13 2 2 2 2" xfId="12212" xr:uid="{00000000-0005-0000-0000-0000F6330000}"/>
    <cellStyle name="표준 3 5 2 13 2 2 2 2 2" xfId="12213" xr:uid="{00000000-0005-0000-0000-0000F7330000}"/>
    <cellStyle name="표준 3 5 2 13 2 2 2 3" xfId="12214" xr:uid="{00000000-0005-0000-0000-0000F8330000}"/>
    <cellStyle name="표준 3 5 2 13 2 2 3" xfId="12215" xr:uid="{00000000-0005-0000-0000-0000F9330000}"/>
    <cellStyle name="표준 3 5 2 13 2 2 3 2" xfId="12216" xr:uid="{00000000-0005-0000-0000-0000FA330000}"/>
    <cellStyle name="표준 3 5 2 13 2 2 3 2 2" xfId="12217" xr:uid="{00000000-0005-0000-0000-0000FB330000}"/>
    <cellStyle name="표준 3 5 2 13 2 2 3 3" xfId="12218" xr:uid="{00000000-0005-0000-0000-0000FC330000}"/>
    <cellStyle name="표준 3 5 2 13 2 2 4" xfId="12219" xr:uid="{00000000-0005-0000-0000-0000FD330000}"/>
    <cellStyle name="표준 3 5 2 13 2 2 4 2" xfId="12220" xr:uid="{00000000-0005-0000-0000-0000FE330000}"/>
    <cellStyle name="표준 3 5 2 13 2 2 4 2 2" xfId="12221" xr:uid="{00000000-0005-0000-0000-0000FF330000}"/>
    <cellStyle name="표준 3 5 2 13 2 2 4 3" xfId="12222" xr:uid="{00000000-0005-0000-0000-000000340000}"/>
    <cellStyle name="표준 3 5 2 13 2 2 5" xfId="12223" xr:uid="{00000000-0005-0000-0000-000001340000}"/>
    <cellStyle name="표준 3 5 2 13 2 2 5 2" xfId="12224" xr:uid="{00000000-0005-0000-0000-000002340000}"/>
    <cellStyle name="표준 3 5 2 13 2 2 6" xfId="12225" xr:uid="{00000000-0005-0000-0000-000003340000}"/>
    <cellStyle name="표준 3 5 2 13 2 3" xfId="12226" xr:uid="{00000000-0005-0000-0000-000004340000}"/>
    <cellStyle name="표준 3 5 2 13 2 3 2" xfId="12227" xr:uid="{00000000-0005-0000-0000-000005340000}"/>
    <cellStyle name="표준 3 5 2 13 2 3 2 2" xfId="12228" xr:uid="{00000000-0005-0000-0000-000006340000}"/>
    <cellStyle name="표준 3 5 2 13 2 3 2 2 2" xfId="12229" xr:uid="{00000000-0005-0000-0000-000007340000}"/>
    <cellStyle name="표준 3 5 2 13 2 3 2 3" xfId="12230" xr:uid="{00000000-0005-0000-0000-000008340000}"/>
    <cellStyle name="표준 3 5 2 13 2 3 3" xfId="12231" xr:uid="{00000000-0005-0000-0000-000009340000}"/>
    <cellStyle name="표준 3 5 2 13 2 3 3 2" xfId="12232" xr:uid="{00000000-0005-0000-0000-00000A340000}"/>
    <cellStyle name="표준 3 5 2 13 2 3 3 2 2" xfId="12233" xr:uid="{00000000-0005-0000-0000-00000B340000}"/>
    <cellStyle name="표준 3 5 2 13 2 3 3 3" xfId="12234" xr:uid="{00000000-0005-0000-0000-00000C340000}"/>
    <cellStyle name="표준 3 5 2 13 2 3 4" xfId="12235" xr:uid="{00000000-0005-0000-0000-00000D340000}"/>
    <cellStyle name="표준 3 5 2 13 2 3 4 2" xfId="12236" xr:uid="{00000000-0005-0000-0000-00000E340000}"/>
    <cellStyle name="표준 3 5 2 13 2 3 4 2 2" xfId="12237" xr:uid="{00000000-0005-0000-0000-00000F340000}"/>
    <cellStyle name="표준 3 5 2 13 2 3 4 3" xfId="12238" xr:uid="{00000000-0005-0000-0000-000010340000}"/>
    <cellStyle name="표준 3 5 2 13 2 3 5" xfId="12239" xr:uid="{00000000-0005-0000-0000-000011340000}"/>
    <cellStyle name="표준 3 5 2 13 2 3 5 2" xfId="12240" xr:uid="{00000000-0005-0000-0000-000012340000}"/>
    <cellStyle name="표준 3 5 2 13 2 3 6" xfId="12241" xr:uid="{00000000-0005-0000-0000-000013340000}"/>
    <cellStyle name="표준 3 5 2 13 2 4" xfId="12242" xr:uid="{00000000-0005-0000-0000-000014340000}"/>
    <cellStyle name="표준 3 5 2 13 2 4 2" xfId="12243" xr:uid="{00000000-0005-0000-0000-000015340000}"/>
    <cellStyle name="표준 3 5 2 13 2 4 2 2" xfId="12244" xr:uid="{00000000-0005-0000-0000-000016340000}"/>
    <cellStyle name="표준 3 5 2 13 2 4 2 2 2" xfId="12245" xr:uid="{00000000-0005-0000-0000-000017340000}"/>
    <cellStyle name="표준 3 5 2 13 2 4 2 3" xfId="12246" xr:uid="{00000000-0005-0000-0000-000018340000}"/>
    <cellStyle name="표준 3 5 2 13 2 4 3" xfId="12247" xr:uid="{00000000-0005-0000-0000-000019340000}"/>
    <cellStyle name="표준 3 5 2 13 2 4 3 2" xfId="12248" xr:uid="{00000000-0005-0000-0000-00001A340000}"/>
    <cellStyle name="표준 3 5 2 13 2 4 3 2 2" xfId="12249" xr:uid="{00000000-0005-0000-0000-00001B340000}"/>
    <cellStyle name="표준 3 5 2 13 2 4 3 3" xfId="12250" xr:uid="{00000000-0005-0000-0000-00001C340000}"/>
    <cellStyle name="표준 3 5 2 13 2 4 4" xfId="12251" xr:uid="{00000000-0005-0000-0000-00001D340000}"/>
    <cellStyle name="표준 3 5 2 13 2 4 4 2" xfId="12252" xr:uid="{00000000-0005-0000-0000-00001E340000}"/>
    <cellStyle name="표준 3 5 2 13 2 4 4 2 2" xfId="12253" xr:uid="{00000000-0005-0000-0000-00001F340000}"/>
    <cellStyle name="표준 3 5 2 13 2 4 4 3" xfId="12254" xr:uid="{00000000-0005-0000-0000-000020340000}"/>
    <cellStyle name="표준 3 5 2 13 2 4 5" xfId="12255" xr:uid="{00000000-0005-0000-0000-000021340000}"/>
    <cellStyle name="표준 3 5 2 13 2 4 5 2" xfId="12256" xr:uid="{00000000-0005-0000-0000-000022340000}"/>
    <cellStyle name="표준 3 5 2 13 2 4 6" xfId="12257" xr:uid="{00000000-0005-0000-0000-000023340000}"/>
    <cellStyle name="표준 3 5 2 13 2 5" xfId="12258" xr:uid="{00000000-0005-0000-0000-000024340000}"/>
    <cellStyle name="표준 3 5 2 13 2 5 2" xfId="12259" xr:uid="{00000000-0005-0000-0000-000025340000}"/>
    <cellStyle name="표준 3 5 2 13 2 5 2 2" xfId="12260" xr:uid="{00000000-0005-0000-0000-000026340000}"/>
    <cellStyle name="표준 3 5 2 13 2 5 3" xfId="12261" xr:uid="{00000000-0005-0000-0000-000027340000}"/>
    <cellStyle name="표준 3 5 2 13 2 6" xfId="12262" xr:uid="{00000000-0005-0000-0000-000028340000}"/>
    <cellStyle name="표준 3 5 2 13 2 6 2" xfId="12263" xr:uid="{00000000-0005-0000-0000-000029340000}"/>
    <cellStyle name="표준 3 5 2 13 2 6 2 2" xfId="12264" xr:uid="{00000000-0005-0000-0000-00002A340000}"/>
    <cellStyle name="표준 3 5 2 13 2 6 3" xfId="12265" xr:uid="{00000000-0005-0000-0000-00002B340000}"/>
    <cellStyle name="표준 3 5 2 13 2 7" xfId="12266" xr:uid="{00000000-0005-0000-0000-00002C340000}"/>
    <cellStyle name="표준 3 5 2 13 2 7 2" xfId="12267" xr:uid="{00000000-0005-0000-0000-00002D340000}"/>
    <cellStyle name="표준 3 5 2 13 2 7 2 2" xfId="12268" xr:uid="{00000000-0005-0000-0000-00002E340000}"/>
    <cellStyle name="표준 3 5 2 13 2 7 3" xfId="12269" xr:uid="{00000000-0005-0000-0000-00002F340000}"/>
    <cellStyle name="표준 3 5 2 13 2 8" xfId="12270" xr:uid="{00000000-0005-0000-0000-000030340000}"/>
    <cellStyle name="표준 3 5 2 13 2 8 2" xfId="12271" xr:uid="{00000000-0005-0000-0000-000031340000}"/>
    <cellStyle name="표준 3 5 2 13 2 9" xfId="12272" xr:uid="{00000000-0005-0000-0000-000032340000}"/>
    <cellStyle name="표준 3 5 2 13 3" xfId="12273" xr:uid="{00000000-0005-0000-0000-000033340000}"/>
    <cellStyle name="표준 3 5 2 13 3 2" xfId="12274" xr:uid="{00000000-0005-0000-0000-000034340000}"/>
    <cellStyle name="표준 3 5 2 13 3 2 2" xfId="12275" xr:uid="{00000000-0005-0000-0000-000035340000}"/>
    <cellStyle name="표준 3 5 2 13 3 2 2 2" xfId="12276" xr:uid="{00000000-0005-0000-0000-000036340000}"/>
    <cellStyle name="표준 3 5 2 13 3 2 3" xfId="12277" xr:uid="{00000000-0005-0000-0000-000037340000}"/>
    <cellStyle name="표준 3 5 2 13 3 3" xfId="12278" xr:uid="{00000000-0005-0000-0000-000038340000}"/>
    <cellStyle name="표준 3 5 2 13 3 3 2" xfId="12279" xr:uid="{00000000-0005-0000-0000-000039340000}"/>
    <cellStyle name="표준 3 5 2 13 3 3 2 2" xfId="12280" xr:uid="{00000000-0005-0000-0000-00003A340000}"/>
    <cellStyle name="표준 3 5 2 13 3 3 3" xfId="12281" xr:uid="{00000000-0005-0000-0000-00003B340000}"/>
    <cellStyle name="표준 3 5 2 13 3 4" xfId="12282" xr:uid="{00000000-0005-0000-0000-00003C340000}"/>
    <cellStyle name="표준 3 5 2 13 3 4 2" xfId="12283" xr:uid="{00000000-0005-0000-0000-00003D340000}"/>
    <cellStyle name="표준 3 5 2 13 3 4 2 2" xfId="12284" xr:uid="{00000000-0005-0000-0000-00003E340000}"/>
    <cellStyle name="표준 3 5 2 13 3 4 3" xfId="12285" xr:uid="{00000000-0005-0000-0000-00003F340000}"/>
    <cellStyle name="표준 3 5 2 13 3 5" xfId="12286" xr:uid="{00000000-0005-0000-0000-000040340000}"/>
    <cellStyle name="표준 3 5 2 13 3 5 2" xfId="12287" xr:uid="{00000000-0005-0000-0000-000041340000}"/>
    <cellStyle name="표준 3 5 2 13 3 6" xfId="12288" xr:uid="{00000000-0005-0000-0000-000042340000}"/>
    <cellStyle name="표준 3 5 2 13 4" xfId="12289" xr:uid="{00000000-0005-0000-0000-000043340000}"/>
    <cellStyle name="표준 3 5 2 13 4 2" xfId="12290" xr:uid="{00000000-0005-0000-0000-000044340000}"/>
    <cellStyle name="표준 3 5 2 13 4 2 2" xfId="12291" xr:uid="{00000000-0005-0000-0000-000045340000}"/>
    <cellStyle name="표준 3 5 2 13 4 2 2 2" xfId="12292" xr:uid="{00000000-0005-0000-0000-000046340000}"/>
    <cellStyle name="표준 3 5 2 13 4 2 3" xfId="12293" xr:uid="{00000000-0005-0000-0000-000047340000}"/>
    <cellStyle name="표준 3 5 2 13 4 3" xfId="12294" xr:uid="{00000000-0005-0000-0000-000048340000}"/>
    <cellStyle name="표준 3 5 2 13 4 3 2" xfId="12295" xr:uid="{00000000-0005-0000-0000-000049340000}"/>
    <cellStyle name="표준 3 5 2 13 4 3 2 2" xfId="12296" xr:uid="{00000000-0005-0000-0000-00004A340000}"/>
    <cellStyle name="표준 3 5 2 13 4 3 3" xfId="12297" xr:uid="{00000000-0005-0000-0000-00004B340000}"/>
    <cellStyle name="표준 3 5 2 13 4 4" xfId="12298" xr:uid="{00000000-0005-0000-0000-00004C340000}"/>
    <cellStyle name="표준 3 5 2 13 4 4 2" xfId="12299" xr:uid="{00000000-0005-0000-0000-00004D340000}"/>
    <cellStyle name="표준 3 5 2 13 4 4 2 2" xfId="12300" xr:uid="{00000000-0005-0000-0000-00004E340000}"/>
    <cellStyle name="표준 3 5 2 13 4 4 3" xfId="12301" xr:uid="{00000000-0005-0000-0000-00004F340000}"/>
    <cellStyle name="표준 3 5 2 13 4 5" xfId="12302" xr:uid="{00000000-0005-0000-0000-000050340000}"/>
    <cellStyle name="표준 3 5 2 13 4 5 2" xfId="12303" xr:uid="{00000000-0005-0000-0000-000051340000}"/>
    <cellStyle name="표준 3 5 2 13 4 6" xfId="12304" xr:uid="{00000000-0005-0000-0000-000052340000}"/>
    <cellStyle name="표준 3 5 2 13 5" xfId="12305" xr:uid="{00000000-0005-0000-0000-000053340000}"/>
    <cellStyle name="표준 3 5 2 13 5 2" xfId="12306" xr:uid="{00000000-0005-0000-0000-000054340000}"/>
    <cellStyle name="표준 3 5 2 13 5 2 2" xfId="12307" xr:uid="{00000000-0005-0000-0000-000055340000}"/>
    <cellStyle name="표준 3 5 2 13 5 2 2 2" xfId="12308" xr:uid="{00000000-0005-0000-0000-000056340000}"/>
    <cellStyle name="표준 3 5 2 13 5 2 3" xfId="12309" xr:uid="{00000000-0005-0000-0000-000057340000}"/>
    <cellStyle name="표준 3 5 2 13 5 3" xfId="12310" xr:uid="{00000000-0005-0000-0000-000058340000}"/>
    <cellStyle name="표준 3 5 2 13 5 3 2" xfId="12311" xr:uid="{00000000-0005-0000-0000-000059340000}"/>
    <cellStyle name="표준 3 5 2 13 5 3 2 2" xfId="12312" xr:uid="{00000000-0005-0000-0000-00005A340000}"/>
    <cellStyle name="표준 3 5 2 13 5 3 3" xfId="12313" xr:uid="{00000000-0005-0000-0000-00005B340000}"/>
    <cellStyle name="표준 3 5 2 13 5 4" xfId="12314" xr:uid="{00000000-0005-0000-0000-00005C340000}"/>
    <cellStyle name="표준 3 5 2 13 5 4 2" xfId="12315" xr:uid="{00000000-0005-0000-0000-00005D340000}"/>
    <cellStyle name="표준 3 5 2 13 5 4 2 2" xfId="12316" xr:uid="{00000000-0005-0000-0000-00005E340000}"/>
    <cellStyle name="표준 3 5 2 13 5 4 3" xfId="12317" xr:uid="{00000000-0005-0000-0000-00005F340000}"/>
    <cellStyle name="표준 3 5 2 13 5 5" xfId="12318" xr:uid="{00000000-0005-0000-0000-000060340000}"/>
    <cellStyle name="표준 3 5 2 13 5 5 2" xfId="12319" xr:uid="{00000000-0005-0000-0000-000061340000}"/>
    <cellStyle name="표준 3 5 2 13 5 6" xfId="12320" xr:uid="{00000000-0005-0000-0000-000062340000}"/>
    <cellStyle name="표준 3 5 2 13 6" xfId="12321" xr:uid="{00000000-0005-0000-0000-000063340000}"/>
    <cellStyle name="표준 3 5 2 13 6 2" xfId="12322" xr:uid="{00000000-0005-0000-0000-000064340000}"/>
    <cellStyle name="표준 3 5 2 13 6 2 2" xfId="12323" xr:uid="{00000000-0005-0000-0000-000065340000}"/>
    <cellStyle name="표준 3 5 2 13 6 3" xfId="12324" xr:uid="{00000000-0005-0000-0000-000066340000}"/>
    <cellStyle name="표준 3 5 2 13 7" xfId="12325" xr:uid="{00000000-0005-0000-0000-000067340000}"/>
    <cellStyle name="표준 3 5 2 13 7 2" xfId="12326" xr:uid="{00000000-0005-0000-0000-000068340000}"/>
    <cellStyle name="표준 3 5 2 13 7 2 2" xfId="12327" xr:uid="{00000000-0005-0000-0000-000069340000}"/>
    <cellStyle name="표준 3 5 2 13 7 3" xfId="12328" xr:uid="{00000000-0005-0000-0000-00006A340000}"/>
    <cellStyle name="표준 3 5 2 13 8" xfId="12329" xr:uid="{00000000-0005-0000-0000-00006B340000}"/>
    <cellStyle name="표준 3 5 2 13 8 2" xfId="12330" xr:uid="{00000000-0005-0000-0000-00006C340000}"/>
    <cellStyle name="표준 3 5 2 13 8 2 2" xfId="12331" xr:uid="{00000000-0005-0000-0000-00006D340000}"/>
    <cellStyle name="표준 3 5 2 13 8 3" xfId="12332" xr:uid="{00000000-0005-0000-0000-00006E340000}"/>
    <cellStyle name="표준 3 5 2 13 9" xfId="12333" xr:uid="{00000000-0005-0000-0000-00006F340000}"/>
    <cellStyle name="표준 3 5 2 13 9 2" xfId="12334" xr:uid="{00000000-0005-0000-0000-000070340000}"/>
    <cellStyle name="표준 3 5 2 14" xfId="12335" xr:uid="{00000000-0005-0000-0000-000071340000}"/>
    <cellStyle name="표준 3 5 2 14 10" xfId="12336" xr:uid="{00000000-0005-0000-0000-000072340000}"/>
    <cellStyle name="표준 3 5 2 14 2" xfId="12337" xr:uid="{00000000-0005-0000-0000-000073340000}"/>
    <cellStyle name="표준 3 5 2 14 2 2" xfId="12338" xr:uid="{00000000-0005-0000-0000-000074340000}"/>
    <cellStyle name="표준 3 5 2 14 2 2 2" xfId="12339" xr:uid="{00000000-0005-0000-0000-000075340000}"/>
    <cellStyle name="표준 3 5 2 14 2 2 2 2" xfId="12340" xr:uid="{00000000-0005-0000-0000-000076340000}"/>
    <cellStyle name="표준 3 5 2 14 2 2 2 2 2" xfId="12341" xr:uid="{00000000-0005-0000-0000-000077340000}"/>
    <cellStyle name="표준 3 5 2 14 2 2 2 3" xfId="12342" xr:uid="{00000000-0005-0000-0000-000078340000}"/>
    <cellStyle name="표준 3 5 2 14 2 2 3" xfId="12343" xr:uid="{00000000-0005-0000-0000-000079340000}"/>
    <cellStyle name="표준 3 5 2 14 2 2 3 2" xfId="12344" xr:uid="{00000000-0005-0000-0000-00007A340000}"/>
    <cellStyle name="표준 3 5 2 14 2 2 3 2 2" xfId="12345" xr:uid="{00000000-0005-0000-0000-00007B340000}"/>
    <cellStyle name="표준 3 5 2 14 2 2 3 3" xfId="12346" xr:uid="{00000000-0005-0000-0000-00007C340000}"/>
    <cellStyle name="표준 3 5 2 14 2 2 4" xfId="12347" xr:uid="{00000000-0005-0000-0000-00007D340000}"/>
    <cellStyle name="표준 3 5 2 14 2 2 4 2" xfId="12348" xr:uid="{00000000-0005-0000-0000-00007E340000}"/>
    <cellStyle name="표준 3 5 2 14 2 2 4 2 2" xfId="12349" xr:uid="{00000000-0005-0000-0000-00007F340000}"/>
    <cellStyle name="표준 3 5 2 14 2 2 4 3" xfId="12350" xr:uid="{00000000-0005-0000-0000-000080340000}"/>
    <cellStyle name="표준 3 5 2 14 2 2 5" xfId="12351" xr:uid="{00000000-0005-0000-0000-000081340000}"/>
    <cellStyle name="표준 3 5 2 14 2 2 5 2" xfId="12352" xr:uid="{00000000-0005-0000-0000-000082340000}"/>
    <cellStyle name="표준 3 5 2 14 2 2 6" xfId="12353" xr:uid="{00000000-0005-0000-0000-000083340000}"/>
    <cellStyle name="표준 3 5 2 14 2 3" xfId="12354" xr:uid="{00000000-0005-0000-0000-000084340000}"/>
    <cellStyle name="표준 3 5 2 14 2 3 2" xfId="12355" xr:uid="{00000000-0005-0000-0000-000085340000}"/>
    <cellStyle name="표준 3 5 2 14 2 3 2 2" xfId="12356" xr:uid="{00000000-0005-0000-0000-000086340000}"/>
    <cellStyle name="표준 3 5 2 14 2 3 2 2 2" xfId="12357" xr:uid="{00000000-0005-0000-0000-000087340000}"/>
    <cellStyle name="표준 3 5 2 14 2 3 2 3" xfId="12358" xr:uid="{00000000-0005-0000-0000-000088340000}"/>
    <cellStyle name="표준 3 5 2 14 2 3 3" xfId="12359" xr:uid="{00000000-0005-0000-0000-000089340000}"/>
    <cellStyle name="표준 3 5 2 14 2 3 3 2" xfId="12360" xr:uid="{00000000-0005-0000-0000-00008A340000}"/>
    <cellStyle name="표준 3 5 2 14 2 3 3 2 2" xfId="12361" xr:uid="{00000000-0005-0000-0000-00008B340000}"/>
    <cellStyle name="표준 3 5 2 14 2 3 3 3" xfId="12362" xr:uid="{00000000-0005-0000-0000-00008C340000}"/>
    <cellStyle name="표준 3 5 2 14 2 3 4" xfId="12363" xr:uid="{00000000-0005-0000-0000-00008D340000}"/>
    <cellStyle name="표준 3 5 2 14 2 3 4 2" xfId="12364" xr:uid="{00000000-0005-0000-0000-00008E340000}"/>
    <cellStyle name="표준 3 5 2 14 2 3 4 2 2" xfId="12365" xr:uid="{00000000-0005-0000-0000-00008F340000}"/>
    <cellStyle name="표준 3 5 2 14 2 3 4 3" xfId="12366" xr:uid="{00000000-0005-0000-0000-000090340000}"/>
    <cellStyle name="표준 3 5 2 14 2 3 5" xfId="12367" xr:uid="{00000000-0005-0000-0000-000091340000}"/>
    <cellStyle name="표준 3 5 2 14 2 3 5 2" xfId="12368" xr:uid="{00000000-0005-0000-0000-000092340000}"/>
    <cellStyle name="표준 3 5 2 14 2 3 6" xfId="12369" xr:uid="{00000000-0005-0000-0000-000093340000}"/>
    <cellStyle name="표준 3 5 2 14 2 4" xfId="12370" xr:uid="{00000000-0005-0000-0000-000094340000}"/>
    <cellStyle name="표준 3 5 2 14 2 4 2" xfId="12371" xr:uid="{00000000-0005-0000-0000-000095340000}"/>
    <cellStyle name="표준 3 5 2 14 2 4 2 2" xfId="12372" xr:uid="{00000000-0005-0000-0000-000096340000}"/>
    <cellStyle name="표준 3 5 2 14 2 4 2 2 2" xfId="12373" xr:uid="{00000000-0005-0000-0000-000097340000}"/>
    <cellStyle name="표준 3 5 2 14 2 4 2 3" xfId="12374" xr:uid="{00000000-0005-0000-0000-000098340000}"/>
    <cellStyle name="표준 3 5 2 14 2 4 3" xfId="12375" xr:uid="{00000000-0005-0000-0000-000099340000}"/>
    <cellStyle name="표준 3 5 2 14 2 4 3 2" xfId="12376" xr:uid="{00000000-0005-0000-0000-00009A340000}"/>
    <cellStyle name="표준 3 5 2 14 2 4 3 2 2" xfId="12377" xr:uid="{00000000-0005-0000-0000-00009B340000}"/>
    <cellStyle name="표준 3 5 2 14 2 4 3 3" xfId="12378" xr:uid="{00000000-0005-0000-0000-00009C340000}"/>
    <cellStyle name="표준 3 5 2 14 2 4 4" xfId="12379" xr:uid="{00000000-0005-0000-0000-00009D340000}"/>
    <cellStyle name="표준 3 5 2 14 2 4 4 2" xfId="12380" xr:uid="{00000000-0005-0000-0000-00009E340000}"/>
    <cellStyle name="표준 3 5 2 14 2 4 4 2 2" xfId="12381" xr:uid="{00000000-0005-0000-0000-00009F340000}"/>
    <cellStyle name="표준 3 5 2 14 2 4 4 3" xfId="12382" xr:uid="{00000000-0005-0000-0000-0000A0340000}"/>
    <cellStyle name="표준 3 5 2 14 2 4 5" xfId="12383" xr:uid="{00000000-0005-0000-0000-0000A1340000}"/>
    <cellStyle name="표준 3 5 2 14 2 4 5 2" xfId="12384" xr:uid="{00000000-0005-0000-0000-0000A2340000}"/>
    <cellStyle name="표준 3 5 2 14 2 4 6" xfId="12385" xr:uid="{00000000-0005-0000-0000-0000A3340000}"/>
    <cellStyle name="표준 3 5 2 14 2 5" xfId="12386" xr:uid="{00000000-0005-0000-0000-0000A4340000}"/>
    <cellStyle name="표준 3 5 2 14 2 5 2" xfId="12387" xr:uid="{00000000-0005-0000-0000-0000A5340000}"/>
    <cellStyle name="표준 3 5 2 14 2 5 2 2" xfId="12388" xr:uid="{00000000-0005-0000-0000-0000A6340000}"/>
    <cellStyle name="표준 3 5 2 14 2 5 3" xfId="12389" xr:uid="{00000000-0005-0000-0000-0000A7340000}"/>
    <cellStyle name="표준 3 5 2 14 2 6" xfId="12390" xr:uid="{00000000-0005-0000-0000-0000A8340000}"/>
    <cellStyle name="표준 3 5 2 14 2 6 2" xfId="12391" xr:uid="{00000000-0005-0000-0000-0000A9340000}"/>
    <cellStyle name="표준 3 5 2 14 2 6 2 2" xfId="12392" xr:uid="{00000000-0005-0000-0000-0000AA340000}"/>
    <cellStyle name="표준 3 5 2 14 2 6 3" xfId="12393" xr:uid="{00000000-0005-0000-0000-0000AB340000}"/>
    <cellStyle name="표준 3 5 2 14 2 7" xfId="12394" xr:uid="{00000000-0005-0000-0000-0000AC340000}"/>
    <cellStyle name="표준 3 5 2 14 2 7 2" xfId="12395" xr:uid="{00000000-0005-0000-0000-0000AD340000}"/>
    <cellStyle name="표준 3 5 2 14 2 7 2 2" xfId="12396" xr:uid="{00000000-0005-0000-0000-0000AE340000}"/>
    <cellStyle name="표준 3 5 2 14 2 7 3" xfId="12397" xr:uid="{00000000-0005-0000-0000-0000AF340000}"/>
    <cellStyle name="표준 3 5 2 14 2 8" xfId="12398" xr:uid="{00000000-0005-0000-0000-0000B0340000}"/>
    <cellStyle name="표준 3 5 2 14 2 8 2" xfId="12399" xr:uid="{00000000-0005-0000-0000-0000B1340000}"/>
    <cellStyle name="표준 3 5 2 14 2 9" xfId="12400" xr:uid="{00000000-0005-0000-0000-0000B2340000}"/>
    <cellStyle name="표준 3 5 2 14 3" xfId="12401" xr:uid="{00000000-0005-0000-0000-0000B3340000}"/>
    <cellStyle name="표준 3 5 2 14 3 2" xfId="12402" xr:uid="{00000000-0005-0000-0000-0000B4340000}"/>
    <cellStyle name="표준 3 5 2 14 3 2 2" xfId="12403" xr:uid="{00000000-0005-0000-0000-0000B5340000}"/>
    <cellStyle name="표준 3 5 2 14 3 2 2 2" xfId="12404" xr:uid="{00000000-0005-0000-0000-0000B6340000}"/>
    <cellStyle name="표준 3 5 2 14 3 2 3" xfId="12405" xr:uid="{00000000-0005-0000-0000-0000B7340000}"/>
    <cellStyle name="표준 3 5 2 14 3 3" xfId="12406" xr:uid="{00000000-0005-0000-0000-0000B8340000}"/>
    <cellStyle name="표준 3 5 2 14 3 3 2" xfId="12407" xr:uid="{00000000-0005-0000-0000-0000B9340000}"/>
    <cellStyle name="표준 3 5 2 14 3 3 2 2" xfId="12408" xr:uid="{00000000-0005-0000-0000-0000BA340000}"/>
    <cellStyle name="표준 3 5 2 14 3 3 3" xfId="12409" xr:uid="{00000000-0005-0000-0000-0000BB340000}"/>
    <cellStyle name="표준 3 5 2 14 3 4" xfId="12410" xr:uid="{00000000-0005-0000-0000-0000BC340000}"/>
    <cellStyle name="표준 3 5 2 14 3 4 2" xfId="12411" xr:uid="{00000000-0005-0000-0000-0000BD340000}"/>
    <cellStyle name="표준 3 5 2 14 3 4 2 2" xfId="12412" xr:uid="{00000000-0005-0000-0000-0000BE340000}"/>
    <cellStyle name="표준 3 5 2 14 3 4 3" xfId="12413" xr:uid="{00000000-0005-0000-0000-0000BF340000}"/>
    <cellStyle name="표준 3 5 2 14 3 5" xfId="12414" xr:uid="{00000000-0005-0000-0000-0000C0340000}"/>
    <cellStyle name="표준 3 5 2 14 3 5 2" xfId="12415" xr:uid="{00000000-0005-0000-0000-0000C1340000}"/>
    <cellStyle name="표준 3 5 2 14 3 6" xfId="12416" xr:uid="{00000000-0005-0000-0000-0000C2340000}"/>
    <cellStyle name="표준 3 5 2 14 4" xfId="12417" xr:uid="{00000000-0005-0000-0000-0000C3340000}"/>
    <cellStyle name="표준 3 5 2 14 4 2" xfId="12418" xr:uid="{00000000-0005-0000-0000-0000C4340000}"/>
    <cellStyle name="표준 3 5 2 14 4 2 2" xfId="12419" xr:uid="{00000000-0005-0000-0000-0000C5340000}"/>
    <cellStyle name="표준 3 5 2 14 4 2 2 2" xfId="12420" xr:uid="{00000000-0005-0000-0000-0000C6340000}"/>
    <cellStyle name="표준 3 5 2 14 4 2 3" xfId="12421" xr:uid="{00000000-0005-0000-0000-0000C7340000}"/>
    <cellStyle name="표준 3 5 2 14 4 3" xfId="12422" xr:uid="{00000000-0005-0000-0000-0000C8340000}"/>
    <cellStyle name="표준 3 5 2 14 4 3 2" xfId="12423" xr:uid="{00000000-0005-0000-0000-0000C9340000}"/>
    <cellStyle name="표준 3 5 2 14 4 3 2 2" xfId="12424" xr:uid="{00000000-0005-0000-0000-0000CA340000}"/>
    <cellStyle name="표준 3 5 2 14 4 3 3" xfId="12425" xr:uid="{00000000-0005-0000-0000-0000CB340000}"/>
    <cellStyle name="표준 3 5 2 14 4 4" xfId="12426" xr:uid="{00000000-0005-0000-0000-0000CC340000}"/>
    <cellStyle name="표준 3 5 2 14 4 4 2" xfId="12427" xr:uid="{00000000-0005-0000-0000-0000CD340000}"/>
    <cellStyle name="표준 3 5 2 14 4 4 2 2" xfId="12428" xr:uid="{00000000-0005-0000-0000-0000CE340000}"/>
    <cellStyle name="표준 3 5 2 14 4 4 3" xfId="12429" xr:uid="{00000000-0005-0000-0000-0000CF340000}"/>
    <cellStyle name="표준 3 5 2 14 4 5" xfId="12430" xr:uid="{00000000-0005-0000-0000-0000D0340000}"/>
    <cellStyle name="표준 3 5 2 14 4 5 2" xfId="12431" xr:uid="{00000000-0005-0000-0000-0000D1340000}"/>
    <cellStyle name="표준 3 5 2 14 4 6" xfId="12432" xr:uid="{00000000-0005-0000-0000-0000D2340000}"/>
    <cellStyle name="표준 3 5 2 14 5" xfId="12433" xr:uid="{00000000-0005-0000-0000-0000D3340000}"/>
    <cellStyle name="표준 3 5 2 14 5 2" xfId="12434" xr:uid="{00000000-0005-0000-0000-0000D4340000}"/>
    <cellStyle name="표준 3 5 2 14 5 2 2" xfId="12435" xr:uid="{00000000-0005-0000-0000-0000D5340000}"/>
    <cellStyle name="표준 3 5 2 14 5 2 2 2" xfId="12436" xr:uid="{00000000-0005-0000-0000-0000D6340000}"/>
    <cellStyle name="표준 3 5 2 14 5 2 3" xfId="12437" xr:uid="{00000000-0005-0000-0000-0000D7340000}"/>
    <cellStyle name="표준 3 5 2 14 5 3" xfId="12438" xr:uid="{00000000-0005-0000-0000-0000D8340000}"/>
    <cellStyle name="표준 3 5 2 14 5 3 2" xfId="12439" xr:uid="{00000000-0005-0000-0000-0000D9340000}"/>
    <cellStyle name="표준 3 5 2 14 5 3 2 2" xfId="12440" xr:uid="{00000000-0005-0000-0000-0000DA340000}"/>
    <cellStyle name="표준 3 5 2 14 5 3 3" xfId="12441" xr:uid="{00000000-0005-0000-0000-0000DB340000}"/>
    <cellStyle name="표준 3 5 2 14 5 4" xfId="12442" xr:uid="{00000000-0005-0000-0000-0000DC340000}"/>
    <cellStyle name="표준 3 5 2 14 5 4 2" xfId="12443" xr:uid="{00000000-0005-0000-0000-0000DD340000}"/>
    <cellStyle name="표준 3 5 2 14 5 4 2 2" xfId="12444" xr:uid="{00000000-0005-0000-0000-0000DE340000}"/>
    <cellStyle name="표준 3 5 2 14 5 4 3" xfId="12445" xr:uid="{00000000-0005-0000-0000-0000DF340000}"/>
    <cellStyle name="표준 3 5 2 14 5 5" xfId="12446" xr:uid="{00000000-0005-0000-0000-0000E0340000}"/>
    <cellStyle name="표준 3 5 2 14 5 5 2" xfId="12447" xr:uid="{00000000-0005-0000-0000-0000E1340000}"/>
    <cellStyle name="표준 3 5 2 14 5 6" xfId="12448" xr:uid="{00000000-0005-0000-0000-0000E2340000}"/>
    <cellStyle name="표준 3 5 2 14 6" xfId="12449" xr:uid="{00000000-0005-0000-0000-0000E3340000}"/>
    <cellStyle name="표준 3 5 2 14 6 2" xfId="12450" xr:uid="{00000000-0005-0000-0000-0000E4340000}"/>
    <cellStyle name="표준 3 5 2 14 6 2 2" xfId="12451" xr:uid="{00000000-0005-0000-0000-0000E5340000}"/>
    <cellStyle name="표준 3 5 2 14 6 3" xfId="12452" xr:uid="{00000000-0005-0000-0000-0000E6340000}"/>
    <cellStyle name="표준 3 5 2 14 7" xfId="12453" xr:uid="{00000000-0005-0000-0000-0000E7340000}"/>
    <cellStyle name="표준 3 5 2 14 7 2" xfId="12454" xr:uid="{00000000-0005-0000-0000-0000E8340000}"/>
    <cellStyle name="표준 3 5 2 14 7 2 2" xfId="12455" xr:uid="{00000000-0005-0000-0000-0000E9340000}"/>
    <cellStyle name="표준 3 5 2 14 7 3" xfId="12456" xr:uid="{00000000-0005-0000-0000-0000EA340000}"/>
    <cellStyle name="표준 3 5 2 14 8" xfId="12457" xr:uid="{00000000-0005-0000-0000-0000EB340000}"/>
    <cellStyle name="표준 3 5 2 14 8 2" xfId="12458" xr:uid="{00000000-0005-0000-0000-0000EC340000}"/>
    <cellStyle name="표준 3 5 2 14 8 2 2" xfId="12459" xr:uid="{00000000-0005-0000-0000-0000ED340000}"/>
    <cellStyle name="표준 3 5 2 14 8 3" xfId="12460" xr:uid="{00000000-0005-0000-0000-0000EE340000}"/>
    <cellStyle name="표준 3 5 2 14 9" xfId="12461" xr:uid="{00000000-0005-0000-0000-0000EF340000}"/>
    <cellStyle name="표준 3 5 2 14 9 2" xfId="12462" xr:uid="{00000000-0005-0000-0000-0000F0340000}"/>
    <cellStyle name="표준 3 5 2 15" xfId="12463" xr:uid="{00000000-0005-0000-0000-0000F1340000}"/>
    <cellStyle name="표준 3 5 2 15 10" xfId="12464" xr:uid="{00000000-0005-0000-0000-0000F2340000}"/>
    <cellStyle name="표준 3 5 2 15 2" xfId="12465" xr:uid="{00000000-0005-0000-0000-0000F3340000}"/>
    <cellStyle name="표준 3 5 2 15 2 2" xfId="12466" xr:uid="{00000000-0005-0000-0000-0000F4340000}"/>
    <cellStyle name="표준 3 5 2 15 2 2 2" xfId="12467" xr:uid="{00000000-0005-0000-0000-0000F5340000}"/>
    <cellStyle name="표준 3 5 2 15 2 2 2 2" xfId="12468" xr:uid="{00000000-0005-0000-0000-0000F6340000}"/>
    <cellStyle name="표준 3 5 2 15 2 2 2 2 2" xfId="12469" xr:uid="{00000000-0005-0000-0000-0000F7340000}"/>
    <cellStyle name="표준 3 5 2 15 2 2 2 3" xfId="12470" xr:uid="{00000000-0005-0000-0000-0000F8340000}"/>
    <cellStyle name="표준 3 5 2 15 2 2 3" xfId="12471" xr:uid="{00000000-0005-0000-0000-0000F9340000}"/>
    <cellStyle name="표준 3 5 2 15 2 2 3 2" xfId="12472" xr:uid="{00000000-0005-0000-0000-0000FA340000}"/>
    <cellStyle name="표준 3 5 2 15 2 2 3 2 2" xfId="12473" xr:uid="{00000000-0005-0000-0000-0000FB340000}"/>
    <cellStyle name="표준 3 5 2 15 2 2 3 3" xfId="12474" xr:uid="{00000000-0005-0000-0000-0000FC340000}"/>
    <cellStyle name="표준 3 5 2 15 2 2 4" xfId="12475" xr:uid="{00000000-0005-0000-0000-0000FD340000}"/>
    <cellStyle name="표준 3 5 2 15 2 2 4 2" xfId="12476" xr:uid="{00000000-0005-0000-0000-0000FE340000}"/>
    <cellStyle name="표준 3 5 2 15 2 2 4 2 2" xfId="12477" xr:uid="{00000000-0005-0000-0000-0000FF340000}"/>
    <cellStyle name="표준 3 5 2 15 2 2 4 3" xfId="12478" xr:uid="{00000000-0005-0000-0000-000000350000}"/>
    <cellStyle name="표준 3 5 2 15 2 2 5" xfId="12479" xr:uid="{00000000-0005-0000-0000-000001350000}"/>
    <cellStyle name="표준 3 5 2 15 2 2 5 2" xfId="12480" xr:uid="{00000000-0005-0000-0000-000002350000}"/>
    <cellStyle name="표준 3 5 2 15 2 2 6" xfId="12481" xr:uid="{00000000-0005-0000-0000-000003350000}"/>
    <cellStyle name="표준 3 5 2 15 2 3" xfId="12482" xr:uid="{00000000-0005-0000-0000-000004350000}"/>
    <cellStyle name="표준 3 5 2 15 2 3 2" xfId="12483" xr:uid="{00000000-0005-0000-0000-000005350000}"/>
    <cellStyle name="표준 3 5 2 15 2 3 2 2" xfId="12484" xr:uid="{00000000-0005-0000-0000-000006350000}"/>
    <cellStyle name="표준 3 5 2 15 2 3 2 2 2" xfId="12485" xr:uid="{00000000-0005-0000-0000-000007350000}"/>
    <cellStyle name="표준 3 5 2 15 2 3 2 3" xfId="12486" xr:uid="{00000000-0005-0000-0000-000008350000}"/>
    <cellStyle name="표준 3 5 2 15 2 3 3" xfId="12487" xr:uid="{00000000-0005-0000-0000-000009350000}"/>
    <cellStyle name="표준 3 5 2 15 2 3 3 2" xfId="12488" xr:uid="{00000000-0005-0000-0000-00000A350000}"/>
    <cellStyle name="표준 3 5 2 15 2 3 3 2 2" xfId="12489" xr:uid="{00000000-0005-0000-0000-00000B350000}"/>
    <cellStyle name="표준 3 5 2 15 2 3 3 3" xfId="12490" xr:uid="{00000000-0005-0000-0000-00000C350000}"/>
    <cellStyle name="표준 3 5 2 15 2 3 4" xfId="12491" xr:uid="{00000000-0005-0000-0000-00000D350000}"/>
    <cellStyle name="표준 3 5 2 15 2 3 4 2" xfId="12492" xr:uid="{00000000-0005-0000-0000-00000E350000}"/>
    <cellStyle name="표준 3 5 2 15 2 3 4 2 2" xfId="12493" xr:uid="{00000000-0005-0000-0000-00000F350000}"/>
    <cellStyle name="표준 3 5 2 15 2 3 4 3" xfId="12494" xr:uid="{00000000-0005-0000-0000-000010350000}"/>
    <cellStyle name="표준 3 5 2 15 2 3 5" xfId="12495" xr:uid="{00000000-0005-0000-0000-000011350000}"/>
    <cellStyle name="표준 3 5 2 15 2 3 5 2" xfId="12496" xr:uid="{00000000-0005-0000-0000-000012350000}"/>
    <cellStyle name="표준 3 5 2 15 2 3 6" xfId="12497" xr:uid="{00000000-0005-0000-0000-000013350000}"/>
    <cellStyle name="표준 3 5 2 15 2 4" xfId="12498" xr:uid="{00000000-0005-0000-0000-000014350000}"/>
    <cellStyle name="표준 3 5 2 15 2 4 2" xfId="12499" xr:uid="{00000000-0005-0000-0000-000015350000}"/>
    <cellStyle name="표준 3 5 2 15 2 4 2 2" xfId="12500" xr:uid="{00000000-0005-0000-0000-000016350000}"/>
    <cellStyle name="표준 3 5 2 15 2 4 2 2 2" xfId="12501" xr:uid="{00000000-0005-0000-0000-000017350000}"/>
    <cellStyle name="표준 3 5 2 15 2 4 2 3" xfId="12502" xr:uid="{00000000-0005-0000-0000-000018350000}"/>
    <cellStyle name="표준 3 5 2 15 2 4 3" xfId="12503" xr:uid="{00000000-0005-0000-0000-000019350000}"/>
    <cellStyle name="표준 3 5 2 15 2 4 3 2" xfId="12504" xr:uid="{00000000-0005-0000-0000-00001A350000}"/>
    <cellStyle name="표준 3 5 2 15 2 4 3 2 2" xfId="12505" xr:uid="{00000000-0005-0000-0000-00001B350000}"/>
    <cellStyle name="표준 3 5 2 15 2 4 3 3" xfId="12506" xr:uid="{00000000-0005-0000-0000-00001C350000}"/>
    <cellStyle name="표준 3 5 2 15 2 4 4" xfId="12507" xr:uid="{00000000-0005-0000-0000-00001D350000}"/>
    <cellStyle name="표준 3 5 2 15 2 4 4 2" xfId="12508" xr:uid="{00000000-0005-0000-0000-00001E350000}"/>
    <cellStyle name="표준 3 5 2 15 2 4 4 2 2" xfId="12509" xr:uid="{00000000-0005-0000-0000-00001F350000}"/>
    <cellStyle name="표준 3 5 2 15 2 4 4 3" xfId="12510" xr:uid="{00000000-0005-0000-0000-000020350000}"/>
    <cellStyle name="표준 3 5 2 15 2 4 5" xfId="12511" xr:uid="{00000000-0005-0000-0000-000021350000}"/>
    <cellStyle name="표준 3 5 2 15 2 4 5 2" xfId="12512" xr:uid="{00000000-0005-0000-0000-000022350000}"/>
    <cellStyle name="표준 3 5 2 15 2 4 6" xfId="12513" xr:uid="{00000000-0005-0000-0000-000023350000}"/>
    <cellStyle name="표준 3 5 2 15 2 5" xfId="12514" xr:uid="{00000000-0005-0000-0000-000024350000}"/>
    <cellStyle name="표준 3 5 2 15 2 5 2" xfId="12515" xr:uid="{00000000-0005-0000-0000-000025350000}"/>
    <cellStyle name="표준 3 5 2 15 2 5 2 2" xfId="12516" xr:uid="{00000000-0005-0000-0000-000026350000}"/>
    <cellStyle name="표준 3 5 2 15 2 5 3" xfId="12517" xr:uid="{00000000-0005-0000-0000-000027350000}"/>
    <cellStyle name="표준 3 5 2 15 2 6" xfId="12518" xr:uid="{00000000-0005-0000-0000-000028350000}"/>
    <cellStyle name="표준 3 5 2 15 2 6 2" xfId="12519" xr:uid="{00000000-0005-0000-0000-000029350000}"/>
    <cellStyle name="표준 3 5 2 15 2 6 2 2" xfId="12520" xr:uid="{00000000-0005-0000-0000-00002A350000}"/>
    <cellStyle name="표준 3 5 2 15 2 6 3" xfId="12521" xr:uid="{00000000-0005-0000-0000-00002B350000}"/>
    <cellStyle name="표준 3 5 2 15 2 7" xfId="12522" xr:uid="{00000000-0005-0000-0000-00002C350000}"/>
    <cellStyle name="표준 3 5 2 15 2 7 2" xfId="12523" xr:uid="{00000000-0005-0000-0000-00002D350000}"/>
    <cellStyle name="표준 3 5 2 15 2 7 2 2" xfId="12524" xr:uid="{00000000-0005-0000-0000-00002E350000}"/>
    <cellStyle name="표준 3 5 2 15 2 7 3" xfId="12525" xr:uid="{00000000-0005-0000-0000-00002F350000}"/>
    <cellStyle name="표준 3 5 2 15 2 8" xfId="12526" xr:uid="{00000000-0005-0000-0000-000030350000}"/>
    <cellStyle name="표준 3 5 2 15 2 8 2" xfId="12527" xr:uid="{00000000-0005-0000-0000-000031350000}"/>
    <cellStyle name="표준 3 5 2 15 2 9" xfId="12528" xr:uid="{00000000-0005-0000-0000-000032350000}"/>
    <cellStyle name="표준 3 5 2 15 3" xfId="12529" xr:uid="{00000000-0005-0000-0000-000033350000}"/>
    <cellStyle name="표준 3 5 2 15 3 2" xfId="12530" xr:uid="{00000000-0005-0000-0000-000034350000}"/>
    <cellStyle name="표준 3 5 2 15 3 2 2" xfId="12531" xr:uid="{00000000-0005-0000-0000-000035350000}"/>
    <cellStyle name="표준 3 5 2 15 3 2 2 2" xfId="12532" xr:uid="{00000000-0005-0000-0000-000036350000}"/>
    <cellStyle name="표준 3 5 2 15 3 2 3" xfId="12533" xr:uid="{00000000-0005-0000-0000-000037350000}"/>
    <cellStyle name="표준 3 5 2 15 3 3" xfId="12534" xr:uid="{00000000-0005-0000-0000-000038350000}"/>
    <cellStyle name="표준 3 5 2 15 3 3 2" xfId="12535" xr:uid="{00000000-0005-0000-0000-000039350000}"/>
    <cellStyle name="표준 3 5 2 15 3 3 2 2" xfId="12536" xr:uid="{00000000-0005-0000-0000-00003A350000}"/>
    <cellStyle name="표준 3 5 2 15 3 3 3" xfId="12537" xr:uid="{00000000-0005-0000-0000-00003B350000}"/>
    <cellStyle name="표준 3 5 2 15 3 4" xfId="12538" xr:uid="{00000000-0005-0000-0000-00003C350000}"/>
    <cellStyle name="표준 3 5 2 15 3 4 2" xfId="12539" xr:uid="{00000000-0005-0000-0000-00003D350000}"/>
    <cellStyle name="표준 3 5 2 15 3 4 2 2" xfId="12540" xr:uid="{00000000-0005-0000-0000-00003E350000}"/>
    <cellStyle name="표준 3 5 2 15 3 4 3" xfId="12541" xr:uid="{00000000-0005-0000-0000-00003F350000}"/>
    <cellStyle name="표준 3 5 2 15 3 5" xfId="12542" xr:uid="{00000000-0005-0000-0000-000040350000}"/>
    <cellStyle name="표준 3 5 2 15 3 5 2" xfId="12543" xr:uid="{00000000-0005-0000-0000-000041350000}"/>
    <cellStyle name="표준 3 5 2 15 3 6" xfId="12544" xr:uid="{00000000-0005-0000-0000-000042350000}"/>
    <cellStyle name="표준 3 5 2 15 4" xfId="12545" xr:uid="{00000000-0005-0000-0000-000043350000}"/>
    <cellStyle name="표준 3 5 2 15 4 2" xfId="12546" xr:uid="{00000000-0005-0000-0000-000044350000}"/>
    <cellStyle name="표준 3 5 2 15 4 2 2" xfId="12547" xr:uid="{00000000-0005-0000-0000-000045350000}"/>
    <cellStyle name="표준 3 5 2 15 4 2 2 2" xfId="12548" xr:uid="{00000000-0005-0000-0000-000046350000}"/>
    <cellStyle name="표준 3 5 2 15 4 2 3" xfId="12549" xr:uid="{00000000-0005-0000-0000-000047350000}"/>
    <cellStyle name="표준 3 5 2 15 4 3" xfId="12550" xr:uid="{00000000-0005-0000-0000-000048350000}"/>
    <cellStyle name="표준 3 5 2 15 4 3 2" xfId="12551" xr:uid="{00000000-0005-0000-0000-000049350000}"/>
    <cellStyle name="표준 3 5 2 15 4 3 2 2" xfId="12552" xr:uid="{00000000-0005-0000-0000-00004A350000}"/>
    <cellStyle name="표준 3 5 2 15 4 3 3" xfId="12553" xr:uid="{00000000-0005-0000-0000-00004B350000}"/>
    <cellStyle name="표준 3 5 2 15 4 4" xfId="12554" xr:uid="{00000000-0005-0000-0000-00004C350000}"/>
    <cellStyle name="표준 3 5 2 15 4 4 2" xfId="12555" xr:uid="{00000000-0005-0000-0000-00004D350000}"/>
    <cellStyle name="표준 3 5 2 15 4 4 2 2" xfId="12556" xr:uid="{00000000-0005-0000-0000-00004E350000}"/>
    <cellStyle name="표준 3 5 2 15 4 4 3" xfId="12557" xr:uid="{00000000-0005-0000-0000-00004F350000}"/>
    <cellStyle name="표준 3 5 2 15 4 5" xfId="12558" xr:uid="{00000000-0005-0000-0000-000050350000}"/>
    <cellStyle name="표준 3 5 2 15 4 5 2" xfId="12559" xr:uid="{00000000-0005-0000-0000-000051350000}"/>
    <cellStyle name="표준 3 5 2 15 4 6" xfId="12560" xr:uid="{00000000-0005-0000-0000-000052350000}"/>
    <cellStyle name="표준 3 5 2 15 5" xfId="12561" xr:uid="{00000000-0005-0000-0000-000053350000}"/>
    <cellStyle name="표준 3 5 2 15 5 2" xfId="12562" xr:uid="{00000000-0005-0000-0000-000054350000}"/>
    <cellStyle name="표준 3 5 2 15 5 2 2" xfId="12563" xr:uid="{00000000-0005-0000-0000-000055350000}"/>
    <cellStyle name="표준 3 5 2 15 5 2 2 2" xfId="12564" xr:uid="{00000000-0005-0000-0000-000056350000}"/>
    <cellStyle name="표준 3 5 2 15 5 2 3" xfId="12565" xr:uid="{00000000-0005-0000-0000-000057350000}"/>
    <cellStyle name="표준 3 5 2 15 5 3" xfId="12566" xr:uid="{00000000-0005-0000-0000-000058350000}"/>
    <cellStyle name="표준 3 5 2 15 5 3 2" xfId="12567" xr:uid="{00000000-0005-0000-0000-000059350000}"/>
    <cellStyle name="표준 3 5 2 15 5 3 2 2" xfId="12568" xr:uid="{00000000-0005-0000-0000-00005A350000}"/>
    <cellStyle name="표준 3 5 2 15 5 3 3" xfId="12569" xr:uid="{00000000-0005-0000-0000-00005B350000}"/>
    <cellStyle name="표준 3 5 2 15 5 4" xfId="12570" xr:uid="{00000000-0005-0000-0000-00005C350000}"/>
    <cellStyle name="표준 3 5 2 15 5 4 2" xfId="12571" xr:uid="{00000000-0005-0000-0000-00005D350000}"/>
    <cellStyle name="표준 3 5 2 15 5 4 2 2" xfId="12572" xr:uid="{00000000-0005-0000-0000-00005E350000}"/>
    <cellStyle name="표준 3 5 2 15 5 4 3" xfId="12573" xr:uid="{00000000-0005-0000-0000-00005F350000}"/>
    <cellStyle name="표준 3 5 2 15 5 5" xfId="12574" xr:uid="{00000000-0005-0000-0000-000060350000}"/>
    <cellStyle name="표준 3 5 2 15 5 5 2" xfId="12575" xr:uid="{00000000-0005-0000-0000-000061350000}"/>
    <cellStyle name="표준 3 5 2 15 5 6" xfId="12576" xr:uid="{00000000-0005-0000-0000-000062350000}"/>
    <cellStyle name="표준 3 5 2 15 6" xfId="12577" xr:uid="{00000000-0005-0000-0000-000063350000}"/>
    <cellStyle name="표준 3 5 2 15 6 2" xfId="12578" xr:uid="{00000000-0005-0000-0000-000064350000}"/>
    <cellStyle name="표준 3 5 2 15 6 2 2" xfId="12579" xr:uid="{00000000-0005-0000-0000-000065350000}"/>
    <cellStyle name="표준 3 5 2 15 6 3" xfId="12580" xr:uid="{00000000-0005-0000-0000-000066350000}"/>
    <cellStyle name="표준 3 5 2 15 7" xfId="12581" xr:uid="{00000000-0005-0000-0000-000067350000}"/>
    <cellStyle name="표준 3 5 2 15 7 2" xfId="12582" xr:uid="{00000000-0005-0000-0000-000068350000}"/>
    <cellStyle name="표준 3 5 2 15 7 2 2" xfId="12583" xr:uid="{00000000-0005-0000-0000-000069350000}"/>
    <cellStyle name="표준 3 5 2 15 7 3" xfId="12584" xr:uid="{00000000-0005-0000-0000-00006A350000}"/>
    <cellStyle name="표준 3 5 2 15 8" xfId="12585" xr:uid="{00000000-0005-0000-0000-00006B350000}"/>
    <cellStyle name="표준 3 5 2 15 8 2" xfId="12586" xr:uid="{00000000-0005-0000-0000-00006C350000}"/>
    <cellStyle name="표준 3 5 2 15 8 2 2" xfId="12587" xr:uid="{00000000-0005-0000-0000-00006D350000}"/>
    <cellStyle name="표준 3 5 2 15 8 3" xfId="12588" xr:uid="{00000000-0005-0000-0000-00006E350000}"/>
    <cellStyle name="표준 3 5 2 15 9" xfId="12589" xr:uid="{00000000-0005-0000-0000-00006F350000}"/>
    <cellStyle name="표준 3 5 2 15 9 2" xfId="12590" xr:uid="{00000000-0005-0000-0000-000070350000}"/>
    <cellStyle name="표준 3 5 2 16" xfId="12591" xr:uid="{00000000-0005-0000-0000-000071350000}"/>
    <cellStyle name="표준 3 5 2 16 2" xfId="12592" xr:uid="{00000000-0005-0000-0000-000072350000}"/>
    <cellStyle name="표준 3 5 2 16 2 2" xfId="12593" xr:uid="{00000000-0005-0000-0000-000073350000}"/>
    <cellStyle name="표준 3 5 2 16 2 2 2" xfId="12594" xr:uid="{00000000-0005-0000-0000-000074350000}"/>
    <cellStyle name="표준 3 5 2 16 2 2 2 2" xfId="12595" xr:uid="{00000000-0005-0000-0000-000075350000}"/>
    <cellStyle name="표준 3 5 2 16 2 2 3" xfId="12596" xr:uid="{00000000-0005-0000-0000-000076350000}"/>
    <cellStyle name="표준 3 5 2 16 2 3" xfId="12597" xr:uid="{00000000-0005-0000-0000-000077350000}"/>
    <cellStyle name="표준 3 5 2 16 2 3 2" xfId="12598" xr:uid="{00000000-0005-0000-0000-000078350000}"/>
    <cellStyle name="표준 3 5 2 16 2 3 2 2" xfId="12599" xr:uid="{00000000-0005-0000-0000-000079350000}"/>
    <cellStyle name="표준 3 5 2 16 2 3 3" xfId="12600" xr:uid="{00000000-0005-0000-0000-00007A350000}"/>
    <cellStyle name="표준 3 5 2 16 2 4" xfId="12601" xr:uid="{00000000-0005-0000-0000-00007B350000}"/>
    <cellStyle name="표준 3 5 2 16 2 4 2" xfId="12602" xr:uid="{00000000-0005-0000-0000-00007C350000}"/>
    <cellStyle name="표준 3 5 2 16 2 4 2 2" xfId="12603" xr:uid="{00000000-0005-0000-0000-00007D350000}"/>
    <cellStyle name="표준 3 5 2 16 2 4 3" xfId="12604" xr:uid="{00000000-0005-0000-0000-00007E350000}"/>
    <cellStyle name="표준 3 5 2 16 2 5" xfId="12605" xr:uid="{00000000-0005-0000-0000-00007F350000}"/>
    <cellStyle name="표준 3 5 2 16 2 5 2" xfId="12606" xr:uid="{00000000-0005-0000-0000-000080350000}"/>
    <cellStyle name="표준 3 5 2 16 2 6" xfId="12607" xr:uid="{00000000-0005-0000-0000-000081350000}"/>
    <cellStyle name="표준 3 5 2 16 3" xfId="12608" xr:uid="{00000000-0005-0000-0000-000082350000}"/>
    <cellStyle name="표준 3 5 2 16 3 2" xfId="12609" xr:uid="{00000000-0005-0000-0000-000083350000}"/>
    <cellStyle name="표준 3 5 2 16 3 2 2" xfId="12610" xr:uid="{00000000-0005-0000-0000-000084350000}"/>
    <cellStyle name="표준 3 5 2 16 3 2 2 2" xfId="12611" xr:uid="{00000000-0005-0000-0000-000085350000}"/>
    <cellStyle name="표준 3 5 2 16 3 2 3" xfId="12612" xr:uid="{00000000-0005-0000-0000-000086350000}"/>
    <cellStyle name="표준 3 5 2 16 3 3" xfId="12613" xr:uid="{00000000-0005-0000-0000-000087350000}"/>
    <cellStyle name="표준 3 5 2 16 3 3 2" xfId="12614" xr:uid="{00000000-0005-0000-0000-000088350000}"/>
    <cellStyle name="표준 3 5 2 16 3 3 2 2" xfId="12615" xr:uid="{00000000-0005-0000-0000-000089350000}"/>
    <cellStyle name="표준 3 5 2 16 3 3 3" xfId="12616" xr:uid="{00000000-0005-0000-0000-00008A350000}"/>
    <cellStyle name="표준 3 5 2 16 3 4" xfId="12617" xr:uid="{00000000-0005-0000-0000-00008B350000}"/>
    <cellStyle name="표준 3 5 2 16 3 4 2" xfId="12618" xr:uid="{00000000-0005-0000-0000-00008C350000}"/>
    <cellStyle name="표준 3 5 2 16 3 4 2 2" xfId="12619" xr:uid="{00000000-0005-0000-0000-00008D350000}"/>
    <cellStyle name="표준 3 5 2 16 3 4 3" xfId="12620" xr:uid="{00000000-0005-0000-0000-00008E350000}"/>
    <cellStyle name="표준 3 5 2 16 3 5" xfId="12621" xr:uid="{00000000-0005-0000-0000-00008F350000}"/>
    <cellStyle name="표준 3 5 2 16 3 5 2" xfId="12622" xr:uid="{00000000-0005-0000-0000-000090350000}"/>
    <cellStyle name="표준 3 5 2 16 3 6" xfId="12623" xr:uid="{00000000-0005-0000-0000-000091350000}"/>
    <cellStyle name="표준 3 5 2 16 4" xfId="12624" xr:uid="{00000000-0005-0000-0000-000092350000}"/>
    <cellStyle name="표준 3 5 2 16 4 2" xfId="12625" xr:uid="{00000000-0005-0000-0000-000093350000}"/>
    <cellStyle name="표준 3 5 2 16 4 2 2" xfId="12626" xr:uid="{00000000-0005-0000-0000-000094350000}"/>
    <cellStyle name="표준 3 5 2 16 4 2 2 2" xfId="12627" xr:uid="{00000000-0005-0000-0000-000095350000}"/>
    <cellStyle name="표준 3 5 2 16 4 2 3" xfId="12628" xr:uid="{00000000-0005-0000-0000-000096350000}"/>
    <cellStyle name="표준 3 5 2 16 4 3" xfId="12629" xr:uid="{00000000-0005-0000-0000-000097350000}"/>
    <cellStyle name="표준 3 5 2 16 4 3 2" xfId="12630" xr:uid="{00000000-0005-0000-0000-000098350000}"/>
    <cellStyle name="표준 3 5 2 16 4 3 2 2" xfId="12631" xr:uid="{00000000-0005-0000-0000-000099350000}"/>
    <cellStyle name="표준 3 5 2 16 4 3 3" xfId="12632" xr:uid="{00000000-0005-0000-0000-00009A350000}"/>
    <cellStyle name="표준 3 5 2 16 4 4" xfId="12633" xr:uid="{00000000-0005-0000-0000-00009B350000}"/>
    <cellStyle name="표준 3 5 2 16 4 4 2" xfId="12634" xr:uid="{00000000-0005-0000-0000-00009C350000}"/>
    <cellStyle name="표준 3 5 2 16 4 4 2 2" xfId="12635" xr:uid="{00000000-0005-0000-0000-00009D350000}"/>
    <cellStyle name="표준 3 5 2 16 4 4 3" xfId="12636" xr:uid="{00000000-0005-0000-0000-00009E350000}"/>
    <cellStyle name="표준 3 5 2 16 4 5" xfId="12637" xr:uid="{00000000-0005-0000-0000-00009F350000}"/>
    <cellStyle name="표준 3 5 2 16 4 5 2" xfId="12638" xr:uid="{00000000-0005-0000-0000-0000A0350000}"/>
    <cellStyle name="표준 3 5 2 16 4 6" xfId="12639" xr:uid="{00000000-0005-0000-0000-0000A1350000}"/>
    <cellStyle name="표준 3 5 2 16 5" xfId="12640" xr:uid="{00000000-0005-0000-0000-0000A2350000}"/>
    <cellStyle name="표준 3 5 2 16 5 2" xfId="12641" xr:uid="{00000000-0005-0000-0000-0000A3350000}"/>
    <cellStyle name="표준 3 5 2 16 5 2 2" xfId="12642" xr:uid="{00000000-0005-0000-0000-0000A4350000}"/>
    <cellStyle name="표준 3 5 2 16 5 3" xfId="12643" xr:uid="{00000000-0005-0000-0000-0000A5350000}"/>
    <cellStyle name="표준 3 5 2 16 6" xfId="12644" xr:uid="{00000000-0005-0000-0000-0000A6350000}"/>
    <cellStyle name="표준 3 5 2 16 6 2" xfId="12645" xr:uid="{00000000-0005-0000-0000-0000A7350000}"/>
    <cellStyle name="표준 3 5 2 16 6 2 2" xfId="12646" xr:uid="{00000000-0005-0000-0000-0000A8350000}"/>
    <cellStyle name="표준 3 5 2 16 6 3" xfId="12647" xr:uid="{00000000-0005-0000-0000-0000A9350000}"/>
    <cellStyle name="표준 3 5 2 16 7" xfId="12648" xr:uid="{00000000-0005-0000-0000-0000AA350000}"/>
    <cellStyle name="표준 3 5 2 16 7 2" xfId="12649" xr:uid="{00000000-0005-0000-0000-0000AB350000}"/>
    <cellStyle name="표준 3 5 2 16 7 2 2" xfId="12650" xr:uid="{00000000-0005-0000-0000-0000AC350000}"/>
    <cellStyle name="표준 3 5 2 16 7 3" xfId="12651" xr:uid="{00000000-0005-0000-0000-0000AD350000}"/>
    <cellStyle name="표준 3 5 2 16 8" xfId="12652" xr:uid="{00000000-0005-0000-0000-0000AE350000}"/>
    <cellStyle name="표준 3 5 2 16 8 2" xfId="12653" xr:uid="{00000000-0005-0000-0000-0000AF350000}"/>
    <cellStyle name="표준 3 5 2 16 9" xfId="12654" xr:uid="{00000000-0005-0000-0000-0000B0350000}"/>
    <cellStyle name="표준 3 5 2 2" xfId="12655" xr:uid="{00000000-0005-0000-0000-0000B1350000}"/>
    <cellStyle name="표준 3 5 2 2 10" xfId="12656" xr:uid="{00000000-0005-0000-0000-0000B2350000}"/>
    <cellStyle name="표준 3 5 2 2 10 10" xfId="12657" xr:uid="{00000000-0005-0000-0000-0000B3350000}"/>
    <cellStyle name="표준 3 5 2 2 10 2" xfId="12658" xr:uid="{00000000-0005-0000-0000-0000B4350000}"/>
    <cellStyle name="표준 3 5 2 2 10 2 2" xfId="12659" xr:uid="{00000000-0005-0000-0000-0000B5350000}"/>
    <cellStyle name="표준 3 5 2 2 10 2 2 2" xfId="12660" xr:uid="{00000000-0005-0000-0000-0000B6350000}"/>
    <cellStyle name="표준 3 5 2 2 10 2 2 2 2" xfId="12661" xr:uid="{00000000-0005-0000-0000-0000B7350000}"/>
    <cellStyle name="표준 3 5 2 2 10 2 2 2 2 2" xfId="12662" xr:uid="{00000000-0005-0000-0000-0000B8350000}"/>
    <cellStyle name="표준 3 5 2 2 10 2 2 2 3" xfId="12663" xr:uid="{00000000-0005-0000-0000-0000B9350000}"/>
    <cellStyle name="표준 3 5 2 2 10 2 2 3" xfId="12664" xr:uid="{00000000-0005-0000-0000-0000BA350000}"/>
    <cellStyle name="표준 3 5 2 2 10 2 2 3 2" xfId="12665" xr:uid="{00000000-0005-0000-0000-0000BB350000}"/>
    <cellStyle name="표준 3 5 2 2 10 2 2 3 2 2" xfId="12666" xr:uid="{00000000-0005-0000-0000-0000BC350000}"/>
    <cellStyle name="표준 3 5 2 2 10 2 2 3 3" xfId="12667" xr:uid="{00000000-0005-0000-0000-0000BD350000}"/>
    <cellStyle name="표준 3 5 2 2 10 2 2 4" xfId="12668" xr:uid="{00000000-0005-0000-0000-0000BE350000}"/>
    <cellStyle name="표준 3 5 2 2 10 2 2 4 2" xfId="12669" xr:uid="{00000000-0005-0000-0000-0000BF350000}"/>
    <cellStyle name="표준 3 5 2 2 10 2 2 4 2 2" xfId="12670" xr:uid="{00000000-0005-0000-0000-0000C0350000}"/>
    <cellStyle name="표준 3 5 2 2 10 2 2 4 3" xfId="12671" xr:uid="{00000000-0005-0000-0000-0000C1350000}"/>
    <cellStyle name="표준 3 5 2 2 10 2 2 5" xfId="12672" xr:uid="{00000000-0005-0000-0000-0000C2350000}"/>
    <cellStyle name="표준 3 5 2 2 10 2 2 5 2" xfId="12673" xr:uid="{00000000-0005-0000-0000-0000C3350000}"/>
    <cellStyle name="표준 3 5 2 2 10 2 2 6" xfId="12674" xr:uid="{00000000-0005-0000-0000-0000C4350000}"/>
    <cellStyle name="표준 3 5 2 2 10 2 3" xfId="12675" xr:uid="{00000000-0005-0000-0000-0000C5350000}"/>
    <cellStyle name="표준 3 5 2 2 10 2 3 2" xfId="12676" xr:uid="{00000000-0005-0000-0000-0000C6350000}"/>
    <cellStyle name="표준 3 5 2 2 10 2 3 2 2" xfId="12677" xr:uid="{00000000-0005-0000-0000-0000C7350000}"/>
    <cellStyle name="표준 3 5 2 2 10 2 3 2 2 2" xfId="12678" xr:uid="{00000000-0005-0000-0000-0000C8350000}"/>
    <cellStyle name="표준 3 5 2 2 10 2 3 2 3" xfId="12679" xr:uid="{00000000-0005-0000-0000-0000C9350000}"/>
    <cellStyle name="표준 3 5 2 2 10 2 3 3" xfId="12680" xr:uid="{00000000-0005-0000-0000-0000CA350000}"/>
    <cellStyle name="표준 3 5 2 2 10 2 3 3 2" xfId="12681" xr:uid="{00000000-0005-0000-0000-0000CB350000}"/>
    <cellStyle name="표준 3 5 2 2 10 2 3 3 2 2" xfId="12682" xr:uid="{00000000-0005-0000-0000-0000CC350000}"/>
    <cellStyle name="표준 3 5 2 2 10 2 3 3 3" xfId="12683" xr:uid="{00000000-0005-0000-0000-0000CD350000}"/>
    <cellStyle name="표준 3 5 2 2 10 2 3 4" xfId="12684" xr:uid="{00000000-0005-0000-0000-0000CE350000}"/>
    <cellStyle name="표준 3 5 2 2 10 2 3 4 2" xfId="12685" xr:uid="{00000000-0005-0000-0000-0000CF350000}"/>
    <cellStyle name="표준 3 5 2 2 10 2 3 4 2 2" xfId="12686" xr:uid="{00000000-0005-0000-0000-0000D0350000}"/>
    <cellStyle name="표준 3 5 2 2 10 2 3 4 3" xfId="12687" xr:uid="{00000000-0005-0000-0000-0000D1350000}"/>
    <cellStyle name="표준 3 5 2 2 10 2 3 5" xfId="12688" xr:uid="{00000000-0005-0000-0000-0000D2350000}"/>
    <cellStyle name="표준 3 5 2 2 10 2 3 5 2" xfId="12689" xr:uid="{00000000-0005-0000-0000-0000D3350000}"/>
    <cellStyle name="표준 3 5 2 2 10 2 3 6" xfId="12690" xr:uid="{00000000-0005-0000-0000-0000D4350000}"/>
    <cellStyle name="표준 3 5 2 2 10 2 4" xfId="12691" xr:uid="{00000000-0005-0000-0000-0000D5350000}"/>
    <cellStyle name="표준 3 5 2 2 10 2 4 2" xfId="12692" xr:uid="{00000000-0005-0000-0000-0000D6350000}"/>
    <cellStyle name="표준 3 5 2 2 10 2 4 2 2" xfId="12693" xr:uid="{00000000-0005-0000-0000-0000D7350000}"/>
    <cellStyle name="표준 3 5 2 2 10 2 4 2 2 2" xfId="12694" xr:uid="{00000000-0005-0000-0000-0000D8350000}"/>
    <cellStyle name="표준 3 5 2 2 10 2 4 2 3" xfId="12695" xr:uid="{00000000-0005-0000-0000-0000D9350000}"/>
    <cellStyle name="표준 3 5 2 2 10 2 4 3" xfId="12696" xr:uid="{00000000-0005-0000-0000-0000DA350000}"/>
    <cellStyle name="표준 3 5 2 2 10 2 4 3 2" xfId="12697" xr:uid="{00000000-0005-0000-0000-0000DB350000}"/>
    <cellStyle name="표준 3 5 2 2 10 2 4 3 2 2" xfId="12698" xr:uid="{00000000-0005-0000-0000-0000DC350000}"/>
    <cellStyle name="표준 3 5 2 2 10 2 4 3 3" xfId="12699" xr:uid="{00000000-0005-0000-0000-0000DD350000}"/>
    <cellStyle name="표준 3 5 2 2 10 2 4 4" xfId="12700" xr:uid="{00000000-0005-0000-0000-0000DE350000}"/>
    <cellStyle name="표준 3 5 2 2 10 2 4 4 2" xfId="12701" xr:uid="{00000000-0005-0000-0000-0000DF350000}"/>
    <cellStyle name="표준 3 5 2 2 10 2 4 4 2 2" xfId="12702" xr:uid="{00000000-0005-0000-0000-0000E0350000}"/>
    <cellStyle name="표준 3 5 2 2 10 2 4 4 3" xfId="12703" xr:uid="{00000000-0005-0000-0000-0000E1350000}"/>
    <cellStyle name="표준 3 5 2 2 10 2 4 5" xfId="12704" xr:uid="{00000000-0005-0000-0000-0000E2350000}"/>
    <cellStyle name="표준 3 5 2 2 10 2 4 5 2" xfId="12705" xr:uid="{00000000-0005-0000-0000-0000E3350000}"/>
    <cellStyle name="표준 3 5 2 2 10 2 4 6" xfId="12706" xr:uid="{00000000-0005-0000-0000-0000E4350000}"/>
    <cellStyle name="표준 3 5 2 2 10 2 5" xfId="12707" xr:uid="{00000000-0005-0000-0000-0000E5350000}"/>
    <cellStyle name="표준 3 5 2 2 10 2 5 2" xfId="12708" xr:uid="{00000000-0005-0000-0000-0000E6350000}"/>
    <cellStyle name="표준 3 5 2 2 10 2 5 2 2" xfId="12709" xr:uid="{00000000-0005-0000-0000-0000E7350000}"/>
    <cellStyle name="표준 3 5 2 2 10 2 5 3" xfId="12710" xr:uid="{00000000-0005-0000-0000-0000E8350000}"/>
    <cellStyle name="표준 3 5 2 2 10 2 6" xfId="12711" xr:uid="{00000000-0005-0000-0000-0000E9350000}"/>
    <cellStyle name="표준 3 5 2 2 10 2 6 2" xfId="12712" xr:uid="{00000000-0005-0000-0000-0000EA350000}"/>
    <cellStyle name="표준 3 5 2 2 10 2 6 2 2" xfId="12713" xr:uid="{00000000-0005-0000-0000-0000EB350000}"/>
    <cellStyle name="표준 3 5 2 2 10 2 6 3" xfId="12714" xr:uid="{00000000-0005-0000-0000-0000EC350000}"/>
    <cellStyle name="표준 3 5 2 2 10 2 7" xfId="12715" xr:uid="{00000000-0005-0000-0000-0000ED350000}"/>
    <cellStyle name="표준 3 5 2 2 10 2 7 2" xfId="12716" xr:uid="{00000000-0005-0000-0000-0000EE350000}"/>
    <cellStyle name="표준 3 5 2 2 10 2 7 2 2" xfId="12717" xr:uid="{00000000-0005-0000-0000-0000EF350000}"/>
    <cellStyle name="표준 3 5 2 2 10 2 7 3" xfId="12718" xr:uid="{00000000-0005-0000-0000-0000F0350000}"/>
    <cellStyle name="표준 3 5 2 2 10 2 8" xfId="12719" xr:uid="{00000000-0005-0000-0000-0000F1350000}"/>
    <cellStyle name="표준 3 5 2 2 10 2 8 2" xfId="12720" xr:uid="{00000000-0005-0000-0000-0000F2350000}"/>
    <cellStyle name="표준 3 5 2 2 10 2 9" xfId="12721" xr:uid="{00000000-0005-0000-0000-0000F3350000}"/>
    <cellStyle name="표준 3 5 2 2 10 3" xfId="12722" xr:uid="{00000000-0005-0000-0000-0000F4350000}"/>
    <cellStyle name="표준 3 5 2 2 10 3 2" xfId="12723" xr:uid="{00000000-0005-0000-0000-0000F5350000}"/>
    <cellStyle name="표준 3 5 2 2 10 3 2 2" xfId="12724" xr:uid="{00000000-0005-0000-0000-0000F6350000}"/>
    <cellStyle name="표준 3 5 2 2 10 3 2 2 2" xfId="12725" xr:uid="{00000000-0005-0000-0000-0000F7350000}"/>
    <cellStyle name="표준 3 5 2 2 10 3 2 3" xfId="12726" xr:uid="{00000000-0005-0000-0000-0000F8350000}"/>
    <cellStyle name="표준 3 5 2 2 10 3 3" xfId="12727" xr:uid="{00000000-0005-0000-0000-0000F9350000}"/>
    <cellStyle name="표준 3 5 2 2 10 3 3 2" xfId="12728" xr:uid="{00000000-0005-0000-0000-0000FA350000}"/>
    <cellStyle name="표준 3 5 2 2 10 3 3 2 2" xfId="12729" xr:uid="{00000000-0005-0000-0000-0000FB350000}"/>
    <cellStyle name="표준 3 5 2 2 10 3 3 3" xfId="12730" xr:uid="{00000000-0005-0000-0000-0000FC350000}"/>
    <cellStyle name="표준 3 5 2 2 10 3 4" xfId="12731" xr:uid="{00000000-0005-0000-0000-0000FD350000}"/>
    <cellStyle name="표준 3 5 2 2 10 3 4 2" xfId="12732" xr:uid="{00000000-0005-0000-0000-0000FE350000}"/>
    <cellStyle name="표준 3 5 2 2 10 3 4 2 2" xfId="12733" xr:uid="{00000000-0005-0000-0000-0000FF350000}"/>
    <cellStyle name="표준 3 5 2 2 10 3 4 3" xfId="12734" xr:uid="{00000000-0005-0000-0000-000000360000}"/>
    <cellStyle name="표준 3 5 2 2 10 3 5" xfId="12735" xr:uid="{00000000-0005-0000-0000-000001360000}"/>
    <cellStyle name="표준 3 5 2 2 10 3 5 2" xfId="12736" xr:uid="{00000000-0005-0000-0000-000002360000}"/>
    <cellStyle name="표준 3 5 2 2 10 3 6" xfId="12737" xr:uid="{00000000-0005-0000-0000-000003360000}"/>
    <cellStyle name="표준 3 5 2 2 10 4" xfId="12738" xr:uid="{00000000-0005-0000-0000-000004360000}"/>
    <cellStyle name="표준 3 5 2 2 10 4 2" xfId="12739" xr:uid="{00000000-0005-0000-0000-000005360000}"/>
    <cellStyle name="표준 3 5 2 2 10 4 2 2" xfId="12740" xr:uid="{00000000-0005-0000-0000-000006360000}"/>
    <cellStyle name="표준 3 5 2 2 10 4 2 2 2" xfId="12741" xr:uid="{00000000-0005-0000-0000-000007360000}"/>
    <cellStyle name="표준 3 5 2 2 10 4 2 3" xfId="12742" xr:uid="{00000000-0005-0000-0000-000008360000}"/>
    <cellStyle name="표준 3 5 2 2 10 4 3" xfId="12743" xr:uid="{00000000-0005-0000-0000-000009360000}"/>
    <cellStyle name="표준 3 5 2 2 10 4 3 2" xfId="12744" xr:uid="{00000000-0005-0000-0000-00000A360000}"/>
    <cellStyle name="표준 3 5 2 2 10 4 3 2 2" xfId="12745" xr:uid="{00000000-0005-0000-0000-00000B360000}"/>
    <cellStyle name="표준 3 5 2 2 10 4 3 3" xfId="12746" xr:uid="{00000000-0005-0000-0000-00000C360000}"/>
    <cellStyle name="표준 3 5 2 2 10 4 4" xfId="12747" xr:uid="{00000000-0005-0000-0000-00000D360000}"/>
    <cellStyle name="표준 3 5 2 2 10 4 4 2" xfId="12748" xr:uid="{00000000-0005-0000-0000-00000E360000}"/>
    <cellStyle name="표준 3 5 2 2 10 4 4 2 2" xfId="12749" xr:uid="{00000000-0005-0000-0000-00000F360000}"/>
    <cellStyle name="표준 3 5 2 2 10 4 4 3" xfId="12750" xr:uid="{00000000-0005-0000-0000-000010360000}"/>
    <cellStyle name="표준 3 5 2 2 10 4 5" xfId="12751" xr:uid="{00000000-0005-0000-0000-000011360000}"/>
    <cellStyle name="표준 3 5 2 2 10 4 5 2" xfId="12752" xr:uid="{00000000-0005-0000-0000-000012360000}"/>
    <cellStyle name="표준 3 5 2 2 10 4 6" xfId="12753" xr:uid="{00000000-0005-0000-0000-000013360000}"/>
    <cellStyle name="표준 3 5 2 2 10 5" xfId="12754" xr:uid="{00000000-0005-0000-0000-000014360000}"/>
    <cellStyle name="표준 3 5 2 2 10 5 2" xfId="12755" xr:uid="{00000000-0005-0000-0000-000015360000}"/>
    <cellStyle name="표준 3 5 2 2 10 5 2 2" xfId="12756" xr:uid="{00000000-0005-0000-0000-000016360000}"/>
    <cellStyle name="표준 3 5 2 2 10 5 2 2 2" xfId="12757" xr:uid="{00000000-0005-0000-0000-000017360000}"/>
    <cellStyle name="표준 3 5 2 2 10 5 2 3" xfId="12758" xr:uid="{00000000-0005-0000-0000-000018360000}"/>
    <cellStyle name="표준 3 5 2 2 10 5 3" xfId="12759" xr:uid="{00000000-0005-0000-0000-000019360000}"/>
    <cellStyle name="표준 3 5 2 2 10 5 3 2" xfId="12760" xr:uid="{00000000-0005-0000-0000-00001A360000}"/>
    <cellStyle name="표준 3 5 2 2 10 5 3 2 2" xfId="12761" xr:uid="{00000000-0005-0000-0000-00001B360000}"/>
    <cellStyle name="표준 3 5 2 2 10 5 3 3" xfId="12762" xr:uid="{00000000-0005-0000-0000-00001C360000}"/>
    <cellStyle name="표준 3 5 2 2 10 5 4" xfId="12763" xr:uid="{00000000-0005-0000-0000-00001D360000}"/>
    <cellStyle name="표준 3 5 2 2 10 5 4 2" xfId="12764" xr:uid="{00000000-0005-0000-0000-00001E360000}"/>
    <cellStyle name="표준 3 5 2 2 10 5 4 2 2" xfId="12765" xr:uid="{00000000-0005-0000-0000-00001F360000}"/>
    <cellStyle name="표준 3 5 2 2 10 5 4 3" xfId="12766" xr:uid="{00000000-0005-0000-0000-000020360000}"/>
    <cellStyle name="표준 3 5 2 2 10 5 5" xfId="12767" xr:uid="{00000000-0005-0000-0000-000021360000}"/>
    <cellStyle name="표준 3 5 2 2 10 5 5 2" xfId="12768" xr:uid="{00000000-0005-0000-0000-000022360000}"/>
    <cellStyle name="표준 3 5 2 2 10 5 6" xfId="12769" xr:uid="{00000000-0005-0000-0000-000023360000}"/>
    <cellStyle name="표준 3 5 2 2 10 6" xfId="12770" xr:uid="{00000000-0005-0000-0000-000024360000}"/>
    <cellStyle name="표준 3 5 2 2 10 6 2" xfId="12771" xr:uid="{00000000-0005-0000-0000-000025360000}"/>
    <cellStyle name="표준 3 5 2 2 10 6 2 2" xfId="12772" xr:uid="{00000000-0005-0000-0000-000026360000}"/>
    <cellStyle name="표준 3 5 2 2 10 6 3" xfId="12773" xr:uid="{00000000-0005-0000-0000-000027360000}"/>
    <cellStyle name="표준 3 5 2 2 10 7" xfId="12774" xr:uid="{00000000-0005-0000-0000-000028360000}"/>
    <cellStyle name="표준 3 5 2 2 10 7 2" xfId="12775" xr:uid="{00000000-0005-0000-0000-000029360000}"/>
    <cellStyle name="표준 3 5 2 2 10 7 2 2" xfId="12776" xr:uid="{00000000-0005-0000-0000-00002A360000}"/>
    <cellStyle name="표준 3 5 2 2 10 7 3" xfId="12777" xr:uid="{00000000-0005-0000-0000-00002B360000}"/>
    <cellStyle name="표준 3 5 2 2 10 8" xfId="12778" xr:uid="{00000000-0005-0000-0000-00002C360000}"/>
    <cellStyle name="표준 3 5 2 2 10 8 2" xfId="12779" xr:uid="{00000000-0005-0000-0000-00002D360000}"/>
    <cellStyle name="표준 3 5 2 2 10 8 2 2" xfId="12780" xr:uid="{00000000-0005-0000-0000-00002E360000}"/>
    <cellStyle name="표준 3 5 2 2 10 8 3" xfId="12781" xr:uid="{00000000-0005-0000-0000-00002F360000}"/>
    <cellStyle name="표준 3 5 2 2 10 9" xfId="12782" xr:uid="{00000000-0005-0000-0000-000030360000}"/>
    <cellStyle name="표준 3 5 2 2 10 9 2" xfId="12783" xr:uid="{00000000-0005-0000-0000-000031360000}"/>
    <cellStyle name="표준 3 5 2 2 11" xfId="12784" xr:uid="{00000000-0005-0000-0000-000032360000}"/>
    <cellStyle name="표준 3 5 2 2 11 10" xfId="12785" xr:uid="{00000000-0005-0000-0000-000033360000}"/>
    <cellStyle name="표준 3 5 2 2 11 2" xfId="12786" xr:uid="{00000000-0005-0000-0000-000034360000}"/>
    <cellStyle name="표준 3 5 2 2 11 2 2" xfId="12787" xr:uid="{00000000-0005-0000-0000-000035360000}"/>
    <cellStyle name="표준 3 5 2 2 11 2 2 2" xfId="12788" xr:uid="{00000000-0005-0000-0000-000036360000}"/>
    <cellStyle name="표준 3 5 2 2 11 2 2 2 2" xfId="12789" xr:uid="{00000000-0005-0000-0000-000037360000}"/>
    <cellStyle name="표준 3 5 2 2 11 2 2 2 2 2" xfId="12790" xr:uid="{00000000-0005-0000-0000-000038360000}"/>
    <cellStyle name="표준 3 5 2 2 11 2 2 2 3" xfId="12791" xr:uid="{00000000-0005-0000-0000-000039360000}"/>
    <cellStyle name="표준 3 5 2 2 11 2 2 3" xfId="12792" xr:uid="{00000000-0005-0000-0000-00003A360000}"/>
    <cellStyle name="표준 3 5 2 2 11 2 2 3 2" xfId="12793" xr:uid="{00000000-0005-0000-0000-00003B360000}"/>
    <cellStyle name="표준 3 5 2 2 11 2 2 3 2 2" xfId="12794" xr:uid="{00000000-0005-0000-0000-00003C360000}"/>
    <cellStyle name="표준 3 5 2 2 11 2 2 3 3" xfId="12795" xr:uid="{00000000-0005-0000-0000-00003D360000}"/>
    <cellStyle name="표준 3 5 2 2 11 2 2 4" xfId="12796" xr:uid="{00000000-0005-0000-0000-00003E360000}"/>
    <cellStyle name="표준 3 5 2 2 11 2 2 4 2" xfId="12797" xr:uid="{00000000-0005-0000-0000-00003F360000}"/>
    <cellStyle name="표준 3 5 2 2 11 2 2 4 2 2" xfId="12798" xr:uid="{00000000-0005-0000-0000-000040360000}"/>
    <cellStyle name="표준 3 5 2 2 11 2 2 4 3" xfId="12799" xr:uid="{00000000-0005-0000-0000-000041360000}"/>
    <cellStyle name="표준 3 5 2 2 11 2 2 5" xfId="12800" xr:uid="{00000000-0005-0000-0000-000042360000}"/>
    <cellStyle name="표준 3 5 2 2 11 2 2 5 2" xfId="12801" xr:uid="{00000000-0005-0000-0000-000043360000}"/>
    <cellStyle name="표준 3 5 2 2 11 2 2 6" xfId="12802" xr:uid="{00000000-0005-0000-0000-000044360000}"/>
    <cellStyle name="표준 3 5 2 2 11 2 3" xfId="12803" xr:uid="{00000000-0005-0000-0000-000045360000}"/>
    <cellStyle name="표준 3 5 2 2 11 2 3 2" xfId="12804" xr:uid="{00000000-0005-0000-0000-000046360000}"/>
    <cellStyle name="표준 3 5 2 2 11 2 3 2 2" xfId="12805" xr:uid="{00000000-0005-0000-0000-000047360000}"/>
    <cellStyle name="표준 3 5 2 2 11 2 3 2 2 2" xfId="12806" xr:uid="{00000000-0005-0000-0000-000048360000}"/>
    <cellStyle name="표준 3 5 2 2 11 2 3 2 3" xfId="12807" xr:uid="{00000000-0005-0000-0000-000049360000}"/>
    <cellStyle name="표준 3 5 2 2 11 2 3 3" xfId="12808" xr:uid="{00000000-0005-0000-0000-00004A360000}"/>
    <cellStyle name="표준 3 5 2 2 11 2 3 3 2" xfId="12809" xr:uid="{00000000-0005-0000-0000-00004B360000}"/>
    <cellStyle name="표준 3 5 2 2 11 2 3 3 2 2" xfId="12810" xr:uid="{00000000-0005-0000-0000-00004C360000}"/>
    <cellStyle name="표준 3 5 2 2 11 2 3 3 3" xfId="12811" xr:uid="{00000000-0005-0000-0000-00004D360000}"/>
    <cellStyle name="표준 3 5 2 2 11 2 3 4" xfId="12812" xr:uid="{00000000-0005-0000-0000-00004E360000}"/>
    <cellStyle name="표준 3 5 2 2 11 2 3 4 2" xfId="12813" xr:uid="{00000000-0005-0000-0000-00004F360000}"/>
    <cellStyle name="표준 3 5 2 2 11 2 3 4 2 2" xfId="12814" xr:uid="{00000000-0005-0000-0000-000050360000}"/>
    <cellStyle name="표준 3 5 2 2 11 2 3 4 3" xfId="12815" xr:uid="{00000000-0005-0000-0000-000051360000}"/>
    <cellStyle name="표준 3 5 2 2 11 2 3 5" xfId="12816" xr:uid="{00000000-0005-0000-0000-000052360000}"/>
    <cellStyle name="표준 3 5 2 2 11 2 3 5 2" xfId="12817" xr:uid="{00000000-0005-0000-0000-000053360000}"/>
    <cellStyle name="표준 3 5 2 2 11 2 3 6" xfId="12818" xr:uid="{00000000-0005-0000-0000-000054360000}"/>
    <cellStyle name="표준 3 5 2 2 11 2 4" xfId="12819" xr:uid="{00000000-0005-0000-0000-000055360000}"/>
    <cellStyle name="표준 3 5 2 2 11 2 4 2" xfId="12820" xr:uid="{00000000-0005-0000-0000-000056360000}"/>
    <cellStyle name="표준 3 5 2 2 11 2 4 2 2" xfId="12821" xr:uid="{00000000-0005-0000-0000-000057360000}"/>
    <cellStyle name="표준 3 5 2 2 11 2 4 2 2 2" xfId="12822" xr:uid="{00000000-0005-0000-0000-000058360000}"/>
    <cellStyle name="표준 3 5 2 2 11 2 4 2 3" xfId="12823" xr:uid="{00000000-0005-0000-0000-000059360000}"/>
    <cellStyle name="표준 3 5 2 2 11 2 4 3" xfId="12824" xr:uid="{00000000-0005-0000-0000-00005A360000}"/>
    <cellStyle name="표준 3 5 2 2 11 2 4 3 2" xfId="12825" xr:uid="{00000000-0005-0000-0000-00005B360000}"/>
    <cellStyle name="표준 3 5 2 2 11 2 4 3 2 2" xfId="12826" xr:uid="{00000000-0005-0000-0000-00005C360000}"/>
    <cellStyle name="표준 3 5 2 2 11 2 4 3 3" xfId="12827" xr:uid="{00000000-0005-0000-0000-00005D360000}"/>
    <cellStyle name="표준 3 5 2 2 11 2 4 4" xfId="12828" xr:uid="{00000000-0005-0000-0000-00005E360000}"/>
    <cellStyle name="표준 3 5 2 2 11 2 4 4 2" xfId="12829" xr:uid="{00000000-0005-0000-0000-00005F360000}"/>
    <cellStyle name="표준 3 5 2 2 11 2 4 4 2 2" xfId="12830" xr:uid="{00000000-0005-0000-0000-000060360000}"/>
    <cellStyle name="표준 3 5 2 2 11 2 4 4 3" xfId="12831" xr:uid="{00000000-0005-0000-0000-000061360000}"/>
    <cellStyle name="표준 3 5 2 2 11 2 4 5" xfId="12832" xr:uid="{00000000-0005-0000-0000-000062360000}"/>
    <cellStyle name="표준 3 5 2 2 11 2 4 5 2" xfId="12833" xr:uid="{00000000-0005-0000-0000-000063360000}"/>
    <cellStyle name="표준 3 5 2 2 11 2 4 6" xfId="12834" xr:uid="{00000000-0005-0000-0000-000064360000}"/>
    <cellStyle name="표준 3 5 2 2 11 2 5" xfId="12835" xr:uid="{00000000-0005-0000-0000-000065360000}"/>
    <cellStyle name="표준 3 5 2 2 11 2 5 2" xfId="12836" xr:uid="{00000000-0005-0000-0000-000066360000}"/>
    <cellStyle name="표준 3 5 2 2 11 2 5 2 2" xfId="12837" xr:uid="{00000000-0005-0000-0000-000067360000}"/>
    <cellStyle name="표준 3 5 2 2 11 2 5 3" xfId="12838" xr:uid="{00000000-0005-0000-0000-000068360000}"/>
    <cellStyle name="표준 3 5 2 2 11 2 6" xfId="12839" xr:uid="{00000000-0005-0000-0000-000069360000}"/>
    <cellStyle name="표준 3 5 2 2 11 2 6 2" xfId="12840" xr:uid="{00000000-0005-0000-0000-00006A360000}"/>
    <cellStyle name="표준 3 5 2 2 11 2 6 2 2" xfId="12841" xr:uid="{00000000-0005-0000-0000-00006B360000}"/>
    <cellStyle name="표준 3 5 2 2 11 2 6 3" xfId="12842" xr:uid="{00000000-0005-0000-0000-00006C360000}"/>
    <cellStyle name="표준 3 5 2 2 11 2 7" xfId="12843" xr:uid="{00000000-0005-0000-0000-00006D360000}"/>
    <cellStyle name="표준 3 5 2 2 11 2 7 2" xfId="12844" xr:uid="{00000000-0005-0000-0000-00006E360000}"/>
    <cellStyle name="표준 3 5 2 2 11 2 7 2 2" xfId="12845" xr:uid="{00000000-0005-0000-0000-00006F360000}"/>
    <cellStyle name="표준 3 5 2 2 11 2 7 3" xfId="12846" xr:uid="{00000000-0005-0000-0000-000070360000}"/>
    <cellStyle name="표준 3 5 2 2 11 2 8" xfId="12847" xr:uid="{00000000-0005-0000-0000-000071360000}"/>
    <cellStyle name="표준 3 5 2 2 11 2 8 2" xfId="12848" xr:uid="{00000000-0005-0000-0000-000072360000}"/>
    <cellStyle name="표준 3 5 2 2 11 2 9" xfId="12849" xr:uid="{00000000-0005-0000-0000-000073360000}"/>
    <cellStyle name="표준 3 5 2 2 11 3" xfId="12850" xr:uid="{00000000-0005-0000-0000-000074360000}"/>
    <cellStyle name="표준 3 5 2 2 11 3 2" xfId="12851" xr:uid="{00000000-0005-0000-0000-000075360000}"/>
    <cellStyle name="표준 3 5 2 2 11 3 2 2" xfId="12852" xr:uid="{00000000-0005-0000-0000-000076360000}"/>
    <cellStyle name="표준 3 5 2 2 11 3 2 2 2" xfId="12853" xr:uid="{00000000-0005-0000-0000-000077360000}"/>
    <cellStyle name="표준 3 5 2 2 11 3 2 3" xfId="12854" xr:uid="{00000000-0005-0000-0000-000078360000}"/>
    <cellStyle name="표준 3 5 2 2 11 3 3" xfId="12855" xr:uid="{00000000-0005-0000-0000-000079360000}"/>
    <cellStyle name="표준 3 5 2 2 11 3 3 2" xfId="12856" xr:uid="{00000000-0005-0000-0000-00007A360000}"/>
    <cellStyle name="표준 3 5 2 2 11 3 3 2 2" xfId="12857" xr:uid="{00000000-0005-0000-0000-00007B360000}"/>
    <cellStyle name="표준 3 5 2 2 11 3 3 3" xfId="12858" xr:uid="{00000000-0005-0000-0000-00007C360000}"/>
    <cellStyle name="표준 3 5 2 2 11 3 4" xfId="12859" xr:uid="{00000000-0005-0000-0000-00007D360000}"/>
    <cellStyle name="표준 3 5 2 2 11 3 4 2" xfId="12860" xr:uid="{00000000-0005-0000-0000-00007E360000}"/>
    <cellStyle name="표준 3 5 2 2 11 3 4 2 2" xfId="12861" xr:uid="{00000000-0005-0000-0000-00007F360000}"/>
    <cellStyle name="표준 3 5 2 2 11 3 4 3" xfId="12862" xr:uid="{00000000-0005-0000-0000-000080360000}"/>
    <cellStyle name="표준 3 5 2 2 11 3 5" xfId="12863" xr:uid="{00000000-0005-0000-0000-000081360000}"/>
    <cellStyle name="표준 3 5 2 2 11 3 5 2" xfId="12864" xr:uid="{00000000-0005-0000-0000-000082360000}"/>
    <cellStyle name="표준 3 5 2 2 11 3 6" xfId="12865" xr:uid="{00000000-0005-0000-0000-000083360000}"/>
    <cellStyle name="표준 3 5 2 2 11 4" xfId="12866" xr:uid="{00000000-0005-0000-0000-000084360000}"/>
    <cellStyle name="표준 3 5 2 2 11 4 2" xfId="12867" xr:uid="{00000000-0005-0000-0000-000085360000}"/>
    <cellStyle name="표준 3 5 2 2 11 4 2 2" xfId="12868" xr:uid="{00000000-0005-0000-0000-000086360000}"/>
    <cellStyle name="표준 3 5 2 2 11 4 2 2 2" xfId="12869" xr:uid="{00000000-0005-0000-0000-000087360000}"/>
    <cellStyle name="표준 3 5 2 2 11 4 2 3" xfId="12870" xr:uid="{00000000-0005-0000-0000-000088360000}"/>
    <cellStyle name="표준 3 5 2 2 11 4 3" xfId="12871" xr:uid="{00000000-0005-0000-0000-000089360000}"/>
    <cellStyle name="표준 3 5 2 2 11 4 3 2" xfId="12872" xr:uid="{00000000-0005-0000-0000-00008A360000}"/>
    <cellStyle name="표준 3 5 2 2 11 4 3 2 2" xfId="12873" xr:uid="{00000000-0005-0000-0000-00008B360000}"/>
    <cellStyle name="표준 3 5 2 2 11 4 3 3" xfId="12874" xr:uid="{00000000-0005-0000-0000-00008C360000}"/>
    <cellStyle name="표준 3 5 2 2 11 4 4" xfId="12875" xr:uid="{00000000-0005-0000-0000-00008D360000}"/>
    <cellStyle name="표준 3 5 2 2 11 4 4 2" xfId="12876" xr:uid="{00000000-0005-0000-0000-00008E360000}"/>
    <cellStyle name="표준 3 5 2 2 11 4 4 2 2" xfId="12877" xr:uid="{00000000-0005-0000-0000-00008F360000}"/>
    <cellStyle name="표준 3 5 2 2 11 4 4 3" xfId="12878" xr:uid="{00000000-0005-0000-0000-000090360000}"/>
    <cellStyle name="표준 3 5 2 2 11 4 5" xfId="12879" xr:uid="{00000000-0005-0000-0000-000091360000}"/>
    <cellStyle name="표준 3 5 2 2 11 4 5 2" xfId="12880" xr:uid="{00000000-0005-0000-0000-000092360000}"/>
    <cellStyle name="표준 3 5 2 2 11 4 6" xfId="12881" xr:uid="{00000000-0005-0000-0000-000093360000}"/>
    <cellStyle name="표준 3 5 2 2 11 5" xfId="12882" xr:uid="{00000000-0005-0000-0000-000094360000}"/>
    <cellStyle name="표준 3 5 2 2 11 5 2" xfId="12883" xr:uid="{00000000-0005-0000-0000-000095360000}"/>
    <cellStyle name="표준 3 5 2 2 11 5 2 2" xfId="12884" xr:uid="{00000000-0005-0000-0000-000096360000}"/>
    <cellStyle name="표준 3 5 2 2 11 5 2 2 2" xfId="12885" xr:uid="{00000000-0005-0000-0000-000097360000}"/>
    <cellStyle name="표준 3 5 2 2 11 5 2 3" xfId="12886" xr:uid="{00000000-0005-0000-0000-000098360000}"/>
    <cellStyle name="표준 3 5 2 2 11 5 3" xfId="12887" xr:uid="{00000000-0005-0000-0000-000099360000}"/>
    <cellStyle name="표준 3 5 2 2 11 5 3 2" xfId="12888" xr:uid="{00000000-0005-0000-0000-00009A360000}"/>
    <cellStyle name="표준 3 5 2 2 11 5 3 2 2" xfId="12889" xr:uid="{00000000-0005-0000-0000-00009B360000}"/>
    <cellStyle name="표준 3 5 2 2 11 5 3 3" xfId="12890" xr:uid="{00000000-0005-0000-0000-00009C360000}"/>
    <cellStyle name="표준 3 5 2 2 11 5 4" xfId="12891" xr:uid="{00000000-0005-0000-0000-00009D360000}"/>
    <cellStyle name="표준 3 5 2 2 11 5 4 2" xfId="12892" xr:uid="{00000000-0005-0000-0000-00009E360000}"/>
    <cellStyle name="표준 3 5 2 2 11 5 4 2 2" xfId="12893" xr:uid="{00000000-0005-0000-0000-00009F360000}"/>
    <cellStyle name="표준 3 5 2 2 11 5 4 3" xfId="12894" xr:uid="{00000000-0005-0000-0000-0000A0360000}"/>
    <cellStyle name="표준 3 5 2 2 11 5 5" xfId="12895" xr:uid="{00000000-0005-0000-0000-0000A1360000}"/>
    <cellStyle name="표준 3 5 2 2 11 5 5 2" xfId="12896" xr:uid="{00000000-0005-0000-0000-0000A2360000}"/>
    <cellStyle name="표준 3 5 2 2 11 5 6" xfId="12897" xr:uid="{00000000-0005-0000-0000-0000A3360000}"/>
    <cellStyle name="표준 3 5 2 2 11 6" xfId="12898" xr:uid="{00000000-0005-0000-0000-0000A4360000}"/>
    <cellStyle name="표준 3 5 2 2 11 6 2" xfId="12899" xr:uid="{00000000-0005-0000-0000-0000A5360000}"/>
    <cellStyle name="표준 3 5 2 2 11 6 2 2" xfId="12900" xr:uid="{00000000-0005-0000-0000-0000A6360000}"/>
    <cellStyle name="표준 3 5 2 2 11 6 3" xfId="12901" xr:uid="{00000000-0005-0000-0000-0000A7360000}"/>
    <cellStyle name="표준 3 5 2 2 11 7" xfId="12902" xr:uid="{00000000-0005-0000-0000-0000A8360000}"/>
    <cellStyle name="표준 3 5 2 2 11 7 2" xfId="12903" xr:uid="{00000000-0005-0000-0000-0000A9360000}"/>
    <cellStyle name="표준 3 5 2 2 11 7 2 2" xfId="12904" xr:uid="{00000000-0005-0000-0000-0000AA360000}"/>
    <cellStyle name="표준 3 5 2 2 11 7 3" xfId="12905" xr:uid="{00000000-0005-0000-0000-0000AB360000}"/>
    <cellStyle name="표준 3 5 2 2 11 8" xfId="12906" xr:uid="{00000000-0005-0000-0000-0000AC360000}"/>
    <cellStyle name="표준 3 5 2 2 11 8 2" xfId="12907" xr:uid="{00000000-0005-0000-0000-0000AD360000}"/>
    <cellStyle name="표준 3 5 2 2 11 8 2 2" xfId="12908" xr:uid="{00000000-0005-0000-0000-0000AE360000}"/>
    <cellStyle name="표준 3 5 2 2 11 8 3" xfId="12909" xr:uid="{00000000-0005-0000-0000-0000AF360000}"/>
    <cellStyle name="표준 3 5 2 2 11 9" xfId="12910" xr:uid="{00000000-0005-0000-0000-0000B0360000}"/>
    <cellStyle name="표준 3 5 2 2 11 9 2" xfId="12911" xr:uid="{00000000-0005-0000-0000-0000B1360000}"/>
    <cellStyle name="표준 3 5 2 2 12" xfId="12912" xr:uid="{00000000-0005-0000-0000-0000B2360000}"/>
    <cellStyle name="표준 3 5 2 2 12 10" xfId="12913" xr:uid="{00000000-0005-0000-0000-0000B3360000}"/>
    <cellStyle name="표준 3 5 2 2 12 2" xfId="12914" xr:uid="{00000000-0005-0000-0000-0000B4360000}"/>
    <cellStyle name="표준 3 5 2 2 12 2 2" xfId="12915" xr:uid="{00000000-0005-0000-0000-0000B5360000}"/>
    <cellStyle name="표준 3 5 2 2 12 2 2 2" xfId="12916" xr:uid="{00000000-0005-0000-0000-0000B6360000}"/>
    <cellStyle name="표준 3 5 2 2 12 2 2 2 2" xfId="12917" xr:uid="{00000000-0005-0000-0000-0000B7360000}"/>
    <cellStyle name="표준 3 5 2 2 12 2 2 2 2 2" xfId="12918" xr:uid="{00000000-0005-0000-0000-0000B8360000}"/>
    <cellStyle name="표준 3 5 2 2 12 2 2 2 3" xfId="12919" xr:uid="{00000000-0005-0000-0000-0000B9360000}"/>
    <cellStyle name="표준 3 5 2 2 12 2 2 3" xfId="12920" xr:uid="{00000000-0005-0000-0000-0000BA360000}"/>
    <cellStyle name="표준 3 5 2 2 12 2 2 3 2" xfId="12921" xr:uid="{00000000-0005-0000-0000-0000BB360000}"/>
    <cellStyle name="표준 3 5 2 2 12 2 2 3 2 2" xfId="12922" xr:uid="{00000000-0005-0000-0000-0000BC360000}"/>
    <cellStyle name="표준 3 5 2 2 12 2 2 3 3" xfId="12923" xr:uid="{00000000-0005-0000-0000-0000BD360000}"/>
    <cellStyle name="표준 3 5 2 2 12 2 2 4" xfId="12924" xr:uid="{00000000-0005-0000-0000-0000BE360000}"/>
    <cellStyle name="표준 3 5 2 2 12 2 2 4 2" xfId="12925" xr:uid="{00000000-0005-0000-0000-0000BF360000}"/>
    <cellStyle name="표준 3 5 2 2 12 2 2 4 2 2" xfId="12926" xr:uid="{00000000-0005-0000-0000-0000C0360000}"/>
    <cellStyle name="표준 3 5 2 2 12 2 2 4 3" xfId="12927" xr:uid="{00000000-0005-0000-0000-0000C1360000}"/>
    <cellStyle name="표준 3 5 2 2 12 2 2 5" xfId="12928" xr:uid="{00000000-0005-0000-0000-0000C2360000}"/>
    <cellStyle name="표준 3 5 2 2 12 2 2 5 2" xfId="12929" xr:uid="{00000000-0005-0000-0000-0000C3360000}"/>
    <cellStyle name="표준 3 5 2 2 12 2 2 6" xfId="12930" xr:uid="{00000000-0005-0000-0000-0000C4360000}"/>
    <cellStyle name="표준 3 5 2 2 12 2 3" xfId="12931" xr:uid="{00000000-0005-0000-0000-0000C5360000}"/>
    <cellStyle name="표준 3 5 2 2 12 2 3 2" xfId="12932" xr:uid="{00000000-0005-0000-0000-0000C6360000}"/>
    <cellStyle name="표준 3 5 2 2 12 2 3 2 2" xfId="12933" xr:uid="{00000000-0005-0000-0000-0000C7360000}"/>
    <cellStyle name="표준 3 5 2 2 12 2 3 2 2 2" xfId="12934" xr:uid="{00000000-0005-0000-0000-0000C8360000}"/>
    <cellStyle name="표준 3 5 2 2 12 2 3 2 3" xfId="12935" xr:uid="{00000000-0005-0000-0000-0000C9360000}"/>
    <cellStyle name="표준 3 5 2 2 12 2 3 3" xfId="12936" xr:uid="{00000000-0005-0000-0000-0000CA360000}"/>
    <cellStyle name="표준 3 5 2 2 12 2 3 3 2" xfId="12937" xr:uid="{00000000-0005-0000-0000-0000CB360000}"/>
    <cellStyle name="표준 3 5 2 2 12 2 3 3 2 2" xfId="12938" xr:uid="{00000000-0005-0000-0000-0000CC360000}"/>
    <cellStyle name="표준 3 5 2 2 12 2 3 3 3" xfId="12939" xr:uid="{00000000-0005-0000-0000-0000CD360000}"/>
    <cellStyle name="표준 3 5 2 2 12 2 3 4" xfId="12940" xr:uid="{00000000-0005-0000-0000-0000CE360000}"/>
    <cellStyle name="표준 3 5 2 2 12 2 3 4 2" xfId="12941" xr:uid="{00000000-0005-0000-0000-0000CF360000}"/>
    <cellStyle name="표준 3 5 2 2 12 2 3 4 2 2" xfId="12942" xr:uid="{00000000-0005-0000-0000-0000D0360000}"/>
    <cellStyle name="표준 3 5 2 2 12 2 3 4 3" xfId="12943" xr:uid="{00000000-0005-0000-0000-0000D1360000}"/>
    <cellStyle name="표준 3 5 2 2 12 2 3 5" xfId="12944" xr:uid="{00000000-0005-0000-0000-0000D2360000}"/>
    <cellStyle name="표준 3 5 2 2 12 2 3 5 2" xfId="12945" xr:uid="{00000000-0005-0000-0000-0000D3360000}"/>
    <cellStyle name="표준 3 5 2 2 12 2 3 6" xfId="12946" xr:uid="{00000000-0005-0000-0000-0000D4360000}"/>
    <cellStyle name="표준 3 5 2 2 12 2 4" xfId="12947" xr:uid="{00000000-0005-0000-0000-0000D5360000}"/>
    <cellStyle name="표준 3 5 2 2 12 2 4 2" xfId="12948" xr:uid="{00000000-0005-0000-0000-0000D6360000}"/>
    <cellStyle name="표준 3 5 2 2 12 2 4 2 2" xfId="12949" xr:uid="{00000000-0005-0000-0000-0000D7360000}"/>
    <cellStyle name="표준 3 5 2 2 12 2 4 2 2 2" xfId="12950" xr:uid="{00000000-0005-0000-0000-0000D8360000}"/>
    <cellStyle name="표준 3 5 2 2 12 2 4 2 3" xfId="12951" xr:uid="{00000000-0005-0000-0000-0000D9360000}"/>
    <cellStyle name="표준 3 5 2 2 12 2 4 3" xfId="12952" xr:uid="{00000000-0005-0000-0000-0000DA360000}"/>
    <cellStyle name="표준 3 5 2 2 12 2 4 3 2" xfId="12953" xr:uid="{00000000-0005-0000-0000-0000DB360000}"/>
    <cellStyle name="표준 3 5 2 2 12 2 4 3 2 2" xfId="12954" xr:uid="{00000000-0005-0000-0000-0000DC360000}"/>
    <cellStyle name="표준 3 5 2 2 12 2 4 3 3" xfId="12955" xr:uid="{00000000-0005-0000-0000-0000DD360000}"/>
    <cellStyle name="표준 3 5 2 2 12 2 4 4" xfId="12956" xr:uid="{00000000-0005-0000-0000-0000DE360000}"/>
    <cellStyle name="표준 3 5 2 2 12 2 4 4 2" xfId="12957" xr:uid="{00000000-0005-0000-0000-0000DF360000}"/>
    <cellStyle name="표준 3 5 2 2 12 2 4 4 2 2" xfId="12958" xr:uid="{00000000-0005-0000-0000-0000E0360000}"/>
    <cellStyle name="표준 3 5 2 2 12 2 4 4 3" xfId="12959" xr:uid="{00000000-0005-0000-0000-0000E1360000}"/>
    <cellStyle name="표준 3 5 2 2 12 2 4 5" xfId="12960" xr:uid="{00000000-0005-0000-0000-0000E2360000}"/>
    <cellStyle name="표준 3 5 2 2 12 2 4 5 2" xfId="12961" xr:uid="{00000000-0005-0000-0000-0000E3360000}"/>
    <cellStyle name="표준 3 5 2 2 12 2 4 6" xfId="12962" xr:uid="{00000000-0005-0000-0000-0000E4360000}"/>
    <cellStyle name="표준 3 5 2 2 12 2 5" xfId="12963" xr:uid="{00000000-0005-0000-0000-0000E5360000}"/>
    <cellStyle name="표준 3 5 2 2 12 2 5 2" xfId="12964" xr:uid="{00000000-0005-0000-0000-0000E6360000}"/>
    <cellStyle name="표준 3 5 2 2 12 2 5 2 2" xfId="12965" xr:uid="{00000000-0005-0000-0000-0000E7360000}"/>
    <cellStyle name="표준 3 5 2 2 12 2 5 3" xfId="12966" xr:uid="{00000000-0005-0000-0000-0000E8360000}"/>
    <cellStyle name="표준 3 5 2 2 12 2 6" xfId="12967" xr:uid="{00000000-0005-0000-0000-0000E9360000}"/>
    <cellStyle name="표준 3 5 2 2 12 2 6 2" xfId="12968" xr:uid="{00000000-0005-0000-0000-0000EA360000}"/>
    <cellStyle name="표준 3 5 2 2 12 2 6 2 2" xfId="12969" xr:uid="{00000000-0005-0000-0000-0000EB360000}"/>
    <cellStyle name="표준 3 5 2 2 12 2 6 3" xfId="12970" xr:uid="{00000000-0005-0000-0000-0000EC360000}"/>
    <cellStyle name="표준 3 5 2 2 12 2 7" xfId="12971" xr:uid="{00000000-0005-0000-0000-0000ED360000}"/>
    <cellStyle name="표준 3 5 2 2 12 2 7 2" xfId="12972" xr:uid="{00000000-0005-0000-0000-0000EE360000}"/>
    <cellStyle name="표준 3 5 2 2 12 2 7 2 2" xfId="12973" xr:uid="{00000000-0005-0000-0000-0000EF360000}"/>
    <cellStyle name="표준 3 5 2 2 12 2 7 3" xfId="12974" xr:uid="{00000000-0005-0000-0000-0000F0360000}"/>
    <cellStyle name="표준 3 5 2 2 12 2 8" xfId="12975" xr:uid="{00000000-0005-0000-0000-0000F1360000}"/>
    <cellStyle name="표준 3 5 2 2 12 2 8 2" xfId="12976" xr:uid="{00000000-0005-0000-0000-0000F2360000}"/>
    <cellStyle name="표준 3 5 2 2 12 2 9" xfId="12977" xr:uid="{00000000-0005-0000-0000-0000F3360000}"/>
    <cellStyle name="표준 3 5 2 2 12 3" xfId="12978" xr:uid="{00000000-0005-0000-0000-0000F4360000}"/>
    <cellStyle name="표준 3 5 2 2 12 3 2" xfId="12979" xr:uid="{00000000-0005-0000-0000-0000F5360000}"/>
    <cellStyle name="표준 3 5 2 2 12 3 2 2" xfId="12980" xr:uid="{00000000-0005-0000-0000-0000F6360000}"/>
    <cellStyle name="표준 3 5 2 2 12 3 2 2 2" xfId="12981" xr:uid="{00000000-0005-0000-0000-0000F7360000}"/>
    <cellStyle name="표준 3 5 2 2 12 3 2 3" xfId="12982" xr:uid="{00000000-0005-0000-0000-0000F8360000}"/>
    <cellStyle name="표준 3 5 2 2 12 3 3" xfId="12983" xr:uid="{00000000-0005-0000-0000-0000F9360000}"/>
    <cellStyle name="표준 3 5 2 2 12 3 3 2" xfId="12984" xr:uid="{00000000-0005-0000-0000-0000FA360000}"/>
    <cellStyle name="표준 3 5 2 2 12 3 3 2 2" xfId="12985" xr:uid="{00000000-0005-0000-0000-0000FB360000}"/>
    <cellStyle name="표준 3 5 2 2 12 3 3 3" xfId="12986" xr:uid="{00000000-0005-0000-0000-0000FC360000}"/>
    <cellStyle name="표준 3 5 2 2 12 3 4" xfId="12987" xr:uid="{00000000-0005-0000-0000-0000FD360000}"/>
    <cellStyle name="표준 3 5 2 2 12 3 4 2" xfId="12988" xr:uid="{00000000-0005-0000-0000-0000FE360000}"/>
    <cellStyle name="표준 3 5 2 2 12 3 4 2 2" xfId="12989" xr:uid="{00000000-0005-0000-0000-0000FF360000}"/>
    <cellStyle name="표준 3 5 2 2 12 3 4 3" xfId="12990" xr:uid="{00000000-0005-0000-0000-000000370000}"/>
    <cellStyle name="표준 3 5 2 2 12 3 5" xfId="12991" xr:uid="{00000000-0005-0000-0000-000001370000}"/>
    <cellStyle name="표준 3 5 2 2 12 3 5 2" xfId="12992" xr:uid="{00000000-0005-0000-0000-000002370000}"/>
    <cellStyle name="표준 3 5 2 2 12 3 6" xfId="12993" xr:uid="{00000000-0005-0000-0000-000003370000}"/>
    <cellStyle name="표준 3 5 2 2 12 4" xfId="12994" xr:uid="{00000000-0005-0000-0000-000004370000}"/>
    <cellStyle name="표준 3 5 2 2 12 4 2" xfId="12995" xr:uid="{00000000-0005-0000-0000-000005370000}"/>
    <cellStyle name="표준 3 5 2 2 12 4 2 2" xfId="12996" xr:uid="{00000000-0005-0000-0000-000006370000}"/>
    <cellStyle name="표준 3 5 2 2 12 4 2 2 2" xfId="12997" xr:uid="{00000000-0005-0000-0000-000007370000}"/>
    <cellStyle name="표준 3 5 2 2 12 4 2 3" xfId="12998" xr:uid="{00000000-0005-0000-0000-000008370000}"/>
    <cellStyle name="표준 3 5 2 2 12 4 3" xfId="12999" xr:uid="{00000000-0005-0000-0000-000009370000}"/>
    <cellStyle name="표준 3 5 2 2 12 4 3 2" xfId="13000" xr:uid="{00000000-0005-0000-0000-00000A370000}"/>
    <cellStyle name="표준 3 5 2 2 12 4 3 2 2" xfId="13001" xr:uid="{00000000-0005-0000-0000-00000B370000}"/>
    <cellStyle name="표준 3 5 2 2 12 4 3 3" xfId="13002" xr:uid="{00000000-0005-0000-0000-00000C370000}"/>
    <cellStyle name="표준 3 5 2 2 12 4 4" xfId="13003" xr:uid="{00000000-0005-0000-0000-00000D370000}"/>
    <cellStyle name="표준 3 5 2 2 12 4 4 2" xfId="13004" xr:uid="{00000000-0005-0000-0000-00000E370000}"/>
    <cellStyle name="표준 3 5 2 2 12 4 4 2 2" xfId="13005" xr:uid="{00000000-0005-0000-0000-00000F370000}"/>
    <cellStyle name="표준 3 5 2 2 12 4 4 3" xfId="13006" xr:uid="{00000000-0005-0000-0000-000010370000}"/>
    <cellStyle name="표준 3 5 2 2 12 4 5" xfId="13007" xr:uid="{00000000-0005-0000-0000-000011370000}"/>
    <cellStyle name="표준 3 5 2 2 12 4 5 2" xfId="13008" xr:uid="{00000000-0005-0000-0000-000012370000}"/>
    <cellStyle name="표준 3 5 2 2 12 4 6" xfId="13009" xr:uid="{00000000-0005-0000-0000-000013370000}"/>
    <cellStyle name="표준 3 5 2 2 12 5" xfId="13010" xr:uid="{00000000-0005-0000-0000-000014370000}"/>
    <cellStyle name="표준 3 5 2 2 12 5 2" xfId="13011" xr:uid="{00000000-0005-0000-0000-000015370000}"/>
    <cellStyle name="표준 3 5 2 2 12 5 2 2" xfId="13012" xr:uid="{00000000-0005-0000-0000-000016370000}"/>
    <cellStyle name="표준 3 5 2 2 12 5 2 2 2" xfId="13013" xr:uid="{00000000-0005-0000-0000-000017370000}"/>
    <cellStyle name="표준 3 5 2 2 12 5 2 3" xfId="13014" xr:uid="{00000000-0005-0000-0000-000018370000}"/>
    <cellStyle name="표준 3 5 2 2 12 5 3" xfId="13015" xr:uid="{00000000-0005-0000-0000-000019370000}"/>
    <cellStyle name="표준 3 5 2 2 12 5 3 2" xfId="13016" xr:uid="{00000000-0005-0000-0000-00001A370000}"/>
    <cellStyle name="표준 3 5 2 2 12 5 3 2 2" xfId="13017" xr:uid="{00000000-0005-0000-0000-00001B370000}"/>
    <cellStyle name="표준 3 5 2 2 12 5 3 3" xfId="13018" xr:uid="{00000000-0005-0000-0000-00001C370000}"/>
    <cellStyle name="표준 3 5 2 2 12 5 4" xfId="13019" xr:uid="{00000000-0005-0000-0000-00001D370000}"/>
    <cellStyle name="표준 3 5 2 2 12 5 4 2" xfId="13020" xr:uid="{00000000-0005-0000-0000-00001E370000}"/>
    <cellStyle name="표준 3 5 2 2 12 5 4 2 2" xfId="13021" xr:uid="{00000000-0005-0000-0000-00001F370000}"/>
    <cellStyle name="표준 3 5 2 2 12 5 4 3" xfId="13022" xr:uid="{00000000-0005-0000-0000-000020370000}"/>
    <cellStyle name="표준 3 5 2 2 12 5 5" xfId="13023" xr:uid="{00000000-0005-0000-0000-000021370000}"/>
    <cellStyle name="표준 3 5 2 2 12 5 5 2" xfId="13024" xr:uid="{00000000-0005-0000-0000-000022370000}"/>
    <cellStyle name="표준 3 5 2 2 12 5 6" xfId="13025" xr:uid="{00000000-0005-0000-0000-000023370000}"/>
    <cellStyle name="표준 3 5 2 2 12 6" xfId="13026" xr:uid="{00000000-0005-0000-0000-000024370000}"/>
    <cellStyle name="표준 3 5 2 2 12 6 2" xfId="13027" xr:uid="{00000000-0005-0000-0000-000025370000}"/>
    <cellStyle name="표준 3 5 2 2 12 6 2 2" xfId="13028" xr:uid="{00000000-0005-0000-0000-000026370000}"/>
    <cellStyle name="표준 3 5 2 2 12 6 3" xfId="13029" xr:uid="{00000000-0005-0000-0000-000027370000}"/>
    <cellStyle name="표준 3 5 2 2 12 7" xfId="13030" xr:uid="{00000000-0005-0000-0000-000028370000}"/>
    <cellStyle name="표준 3 5 2 2 12 7 2" xfId="13031" xr:uid="{00000000-0005-0000-0000-000029370000}"/>
    <cellStyle name="표준 3 5 2 2 12 7 2 2" xfId="13032" xr:uid="{00000000-0005-0000-0000-00002A370000}"/>
    <cellStyle name="표준 3 5 2 2 12 7 3" xfId="13033" xr:uid="{00000000-0005-0000-0000-00002B370000}"/>
    <cellStyle name="표준 3 5 2 2 12 8" xfId="13034" xr:uid="{00000000-0005-0000-0000-00002C370000}"/>
    <cellStyle name="표준 3 5 2 2 12 8 2" xfId="13035" xr:uid="{00000000-0005-0000-0000-00002D370000}"/>
    <cellStyle name="표준 3 5 2 2 12 8 2 2" xfId="13036" xr:uid="{00000000-0005-0000-0000-00002E370000}"/>
    <cellStyle name="표준 3 5 2 2 12 8 3" xfId="13037" xr:uid="{00000000-0005-0000-0000-00002F370000}"/>
    <cellStyle name="표준 3 5 2 2 12 9" xfId="13038" xr:uid="{00000000-0005-0000-0000-000030370000}"/>
    <cellStyle name="표준 3 5 2 2 12 9 2" xfId="13039" xr:uid="{00000000-0005-0000-0000-000031370000}"/>
    <cellStyle name="표준 3 5 2 2 13" xfId="13040" xr:uid="{00000000-0005-0000-0000-000032370000}"/>
    <cellStyle name="표준 3 5 2 2 13 2" xfId="13041" xr:uid="{00000000-0005-0000-0000-000033370000}"/>
    <cellStyle name="표준 3 5 2 2 13 2 2" xfId="13042" xr:uid="{00000000-0005-0000-0000-000034370000}"/>
    <cellStyle name="표준 3 5 2 2 13 2 2 2" xfId="13043" xr:uid="{00000000-0005-0000-0000-000035370000}"/>
    <cellStyle name="표준 3 5 2 2 13 2 2 2 2" xfId="13044" xr:uid="{00000000-0005-0000-0000-000036370000}"/>
    <cellStyle name="표준 3 5 2 2 13 2 2 3" xfId="13045" xr:uid="{00000000-0005-0000-0000-000037370000}"/>
    <cellStyle name="표준 3 5 2 2 13 2 3" xfId="13046" xr:uid="{00000000-0005-0000-0000-000038370000}"/>
    <cellStyle name="표준 3 5 2 2 13 2 3 2" xfId="13047" xr:uid="{00000000-0005-0000-0000-000039370000}"/>
    <cellStyle name="표준 3 5 2 2 13 2 3 2 2" xfId="13048" xr:uid="{00000000-0005-0000-0000-00003A370000}"/>
    <cellStyle name="표준 3 5 2 2 13 2 3 3" xfId="13049" xr:uid="{00000000-0005-0000-0000-00003B370000}"/>
    <cellStyle name="표준 3 5 2 2 13 2 4" xfId="13050" xr:uid="{00000000-0005-0000-0000-00003C370000}"/>
    <cellStyle name="표준 3 5 2 2 13 2 4 2" xfId="13051" xr:uid="{00000000-0005-0000-0000-00003D370000}"/>
    <cellStyle name="표준 3 5 2 2 13 2 4 2 2" xfId="13052" xr:uid="{00000000-0005-0000-0000-00003E370000}"/>
    <cellStyle name="표준 3 5 2 2 13 2 4 3" xfId="13053" xr:uid="{00000000-0005-0000-0000-00003F370000}"/>
    <cellStyle name="표준 3 5 2 2 13 2 5" xfId="13054" xr:uid="{00000000-0005-0000-0000-000040370000}"/>
    <cellStyle name="표준 3 5 2 2 13 2 5 2" xfId="13055" xr:uid="{00000000-0005-0000-0000-000041370000}"/>
    <cellStyle name="표준 3 5 2 2 13 2 6" xfId="13056" xr:uid="{00000000-0005-0000-0000-000042370000}"/>
    <cellStyle name="표준 3 5 2 2 13 3" xfId="13057" xr:uid="{00000000-0005-0000-0000-000043370000}"/>
    <cellStyle name="표준 3 5 2 2 13 3 2" xfId="13058" xr:uid="{00000000-0005-0000-0000-000044370000}"/>
    <cellStyle name="표준 3 5 2 2 13 3 2 2" xfId="13059" xr:uid="{00000000-0005-0000-0000-000045370000}"/>
    <cellStyle name="표준 3 5 2 2 13 3 2 2 2" xfId="13060" xr:uid="{00000000-0005-0000-0000-000046370000}"/>
    <cellStyle name="표준 3 5 2 2 13 3 2 3" xfId="13061" xr:uid="{00000000-0005-0000-0000-000047370000}"/>
    <cellStyle name="표준 3 5 2 2 13 3 3" xfId="13062" xr:uid="{00000000-0005-0000-0000-000048370000}"/>
    <cellStyle name="표준 3 5 2 2 13 3 3 2" xfId="13063" xr:uid="{00000000-0005-0000-0000-000049370000}"/>
    <cellStyle name="표준 3 5 2 2 13 3 3 2 2" xfId="13064" xr:uid="{00000000-0005-0000-0000-00004A370000}"/>
    <cellStyle name="표준 3 5 2 2 13 3 3 3" xfId="13065" xr:uid="{00000000-0005-0000-0000-00004B370000}"/>
    <cellStyle name="표준 3 5 2 2 13 3 4" xfId="13066" xr:uid="{00000000-0005-0000-0000-00004C370000}"/>
    <cellStyle name="표준 3 5 2 2 13 3 4 2" xfId="13067" xr:uid="{00000000-0005-0000-0000-00004D370000}"/>
    <cellStyle name="표준 3 5 2 2 13 3 4 2 2" xfId="13068" xr:uid="{00000000-0005-0000-0000-00004E370000}"/>
    <cellStyle name="표준 3 5 2 2 13 3 4 3" xfId="13069" xr:uid="{00000000-0005-0000-0000-00004F370000}"/>
    <cellStyle name="표준 3 5 2 2 13 3 5" xfId="13070" xr:uid="{00000000-0005-0000-0000-000050370000}"/>
    <cellStyle name="표준 3 5 2 2 13 3 5 2" xfId="13071" xr:uid="{00000000-0005-0000-0000-000051370000}"/>
    <cellStyle name="표준 3 5 2 2 13 3 6" xfId="13072" xr:uid="{00000000-0005-0000-0000-000052370000}"/>
    <cellStyle name="표준 3 5 2 2 13 4" xfId="13073" xr:uid="{00000000-0005-0000-0000-000053370000}"/>
    <cellStyle name="표준 3 5 2 2 13 4 2" xfId="13074" xr:uid="{00000000-0005-0000-0000-000054370000}"/>
    <cellStyle name="표준 3 5 2 2 13 4 2 2" xfId="13075" xr:uid="{00000000-0005-0000-0000-000055370000}"/>
    <cellStyle name="표준 3 5 2 2 13 4 2 2 2" xfId="13076" xr:uid="{00000000-0005-0000-0000-000056370000}"/>
    <cellStyle name="표준 3 5 2 2 13 4 2 3" xfId="13077" xr:uid="{00000000-0005-0000-0000-000057370000}"/>
    <cellStyle name="표준 3 5 2 2 13 4 3" xfId="13078" xr:uid="{00000000-0005-0000-0000-000058370000}"/>
    <cellStyle name="표준 3 5 2 2 13 4 3 2" xfId="13079" xr:uid="{00000000-0005-0000-0000-000059370000}"/>
    <cellStyle name="표준 3 5 2 2 13 4 3 2 2" xfId="13080" xr:uid="{00000000-0005-0000-0000-00005A370000}"/>
    <cellStyle name="표준 3 5 2 2 13 4 3 3" xfId="13081" xr:uid="{00000000-0005-0000-0000-00005B370000}"/>
    <cellStyle name="표준 3 5 2 2 13 4 4" xfId="13082" xr:uid="{00000000-0005-0000-0000-00005C370000}"/>
    <cellStyle name="표준 3 5 2 2 13 4 4 2" xfId="13083" xr:uid="{00000000-0005-0000-0000-00005D370000}"/>
    <cellStyle name="표준 3 5 2 2 13 4 4 2 2" xfId="13084" xr:uid="{00000000-0005-0000-0000-00005E370000}"/>
    <cellStyle name="표준 3 5 2 2 13 4 4 3" xfId="13085" xr:uid="{00000000-0005-0000-0000-00005F370000}"/>
    <cellStyle name="표준 3 5 2 2 13 4 5" xfId="13086" xr:uid="{00000000-0005-0000-0000-000060370000}"/>
    <cellStyle name="표준 3 5 2 2 13 4 5 2" xfId="13087" xr:uid="{00000000-0005-0000-0000-000061370000}"/>
    <cellStyle name="표준 3 5 2 2 13 4 6" xfId="13088" xr:uid="{00000000-0005-0000-0000-000062370000}"/>
    <cellStyle name="표준 3 5 2 2 13 5" xfId="13089" xr:uid="{00000000-0005-0000-0000-000063370000}"/>
    <cellStyle name="표준 3 5 2 2 13 5 2" xfId="13090" xr:uid="{00000000-0005-0000-0000-000064370000}"/>
    <cellStyle name="표준 3 5 2 2 13 5 2 2" xfId="13091" xr:uid="{00000000-0005-0000-0000-000065370000}"/>
    <cellStyle name="표준 3 5 2 2 13 5 3" xfId="13092" xr:uid="{00000000-0005-0000-0000-000066370000}"/>
    <cellStyle name="표준 3 5 2 2 13 6" xfId="13093" xr:uid="{00000000-0005-0000-0000-000067370000}"/>
    <cellStyle name="표준 3 5 2 2 13 6 2" xfId="13094" xr:uid="{00000000-0005-0000-0000-000068370000}"/>
    <cellStyle name="표준 3 5 2 2 13 6 2 2" xfId="13095" xr:uid="{00000000-0005-0000-0000-000069370000}"/>
    <cellStyle name="표준 3 5 2 2 13 6 3" xfId="13096" xr:uid="{00000000-0005-0000-0000-00006A370000}"/>
    <cellStyle name="표준 3 5 2 2 13 7" xfId="13097" xr:uid="{00000000-0005-0000-0000-00006B370000}"/>
    <cellStyle name="표준 3 5 2 2 13 7 2" xfId="13098" xr:uid="{00000000-0005-0000-0000-00006C370000}"/>
    <cellStyle name="표준 3 5 2 2 13 7 2 2" xfId="13099" xr:uid="{00000000-0005-0000-0000-00006D370000}"/>
    <cellStyle name="표준 3 5 2 2 13 7 3" xfId="13100" xr:uid="{00000000-0005-0000-0000-00006E370000}"/>
    <cellStyle name="표준 3 5 2 2 13 8" xfId="13101" xr:uid="{00000000-0005-0000-0000-00006F370000}"/>
    <cellStyle name="표준 3 5 2 2 13 8 2" xfId="13102" xr:uid="{00000000-0005-0000-0000-000070370000}"/>
    <cellStyle name="표준 3 5 2 2 13 9" xfId="13103" xr:uid="{00000000-0005-0000-0000-000071370000}"/>
    <cellStyle name="표준 3 5 2 2 2" xfId="13104" xr:uid="{00000000-0005-0000-0000-000072370000}"/>
    <cellStyle name="표준 3 5 2 2 2 2" xfId="13105" xr:uid="{00000000-0005-0000-0000-000073370000}"/>
    <cellStyle name="표준 3 5 2 2 2 2 10" xfId="13106" xr:uid="{00000000-0005-0000-0000-000074370000}"/>
    <cellStyle name="표준 3 5 2 2 2 2 2" xfId="13107" xr:uid="{00000000-0005-0000-0000-000075370000}"/>
    <cellStyle name="표준 3 5 2 2 2 2 2 2" xfId="13108" xr:uid="{00000000-0005-0000-0000-000076370000}"/>
    <cellStyle name="표준 3 5 2 2 2 2 2 2 2" xfId="13109" xr:uid="{00000000-0005-0000-0000-000077370000}"/>
    <cellStyle name="표준 3 5 2 2 2 2 2 2 2 2" xfId="13110" xr:uid="{00000000-0005-0000-0000-000078370000}"/>
    <cellStyle name="표준 3 5 2 2 2 2 2 2 2 2 2" xfId="13111" xr:uid="{00000000-0005-0000-0000-000079370000}"/>
    <cellStyle name="표준 3 5 2 2 2 2 2 2 2 3" xfId="13112" xr:uid="{00000000-0005-0000-0000-00007A370000}"/>
    <cellStyle name="표준 3 5 2 2 2 2 2 2 3" xfId="13113" xr:uid="{00000000-0005-0000-0000-00007B370000}"/>
    <cellStyle name="표준 3 5 2 2 2 2 2 2 3 2" xfId="13114" xr:uid="{00000000-0005-0000-0000-00007C370000}"/>
    <cellStyle name="표준 3 5 2 2 2 2 2 2 3 2 2" xfId="13115" xr:uid="{00000000-0005-0000-0000-00007D370000}"/>
    <cellStyle name="표준 3 5 2 2 2 2 2 2 3 3" xfId="13116" xr:uid="{00000000-0005-0000-0000-00007E370000}"/>
    <cellStyle name="표준 3 5 2 2 2 2 2 2 4" xfId="13117" xr:uid="{00000000-0005-0000-0000-00007F370000}"/>
    <cellStyle name="표준 3 5 2 2 2 2 2 2 4 2" xfId="13118" xr:uid="{00000000-0005-0000-0000-000080370000}"/>
    <cellStyle name="표준 3 5 2 2 2 2 2 2 4 2 2" xfId="13119" xr:uid="{00000000-0005-0000-0000-000081370000}"/>
    <cellStyle name="표준 3 5 2 2 2 2 2 2 4 3" xfId="13120" xr:uid="{00000000-0005-0000-0000-000082370000}"/>
    <cellStyle name="표준 3 5 2 2 2 2 2 2 5" xfId="13121" xr:uid="{00000000-0005-0000-0000-000083370000}"/>
    <cellStyle name="표준 3 5 2 2 2 2 2 2 5 2" xfId="13122" xr:uid="{00000000-0005-0000-0000-000084370000}"/>
    <cellStyle name="표준 3 5 2 2 2 2 2 2 6" xfId="13123" xr:uid="{00000000-0005-0000-0000-000085370000}"/>
    <cellStyle name="표준 3 5 2 2 2 2 2 3" xfId="13124" xr:uid="{00000000-0005-0000-0000-000086370000}"/>
    <cellStyle name="표준 3 5 2 2 2 2 2 3 2" xfId="13125" xr:uid="{00000000-0005-0000-0000-000087370000}"/>
    <cellStyle name="표준 3 5 2 2 2 2 2 3 2 2" xfId="13126" xr:uid="{00000000-0005-0000-0000-000088370000}"/>
    <cellStyle name="표준 3 5 2 2 2 2 2 3 2 2 2" xfId="13127" xr:uid="{00000000-0005-0000-0000-000089370000}"/>
    <cellStyle name="표준 3 5 2 2 2 2 2 3 2 3" xfId="13128" xr:uid="{00000000-0005-0000-0000-00008A370000}"/>
    <cellStyle name="표준 3 5 2 2 2 2 2 3 3" xfId="13129" xr:uid="{00000000-0005-0000-0000-00008B370000}"/>
    <cellStyle name="표준 3 5 2 2 2 2 2 3 3 2" xfId="13130" xr:uid="{00000000-0005-0000-0000-00008C370000}"/>
    <cellStyle name="표준 3 5 2 2 2 2 2 3 3 2 2" xfId="13131" xr:uid="{00000000-0005-0000-0000-00008D370000}"/>
    <cellStyle name="표준 3 5 2 2 2 2 2 3 3 3" xfId="13132" xr:uid="{00000000-0005-0000-0000-00008E370000}"/>
    <cellStyle name="표준 3 5 2 2 2 2 2 3 4" xfId="13133" xr:uid="{00000000-0005-0000-0000-00008F370000}"/>
    <cellStyle name="표준 3 5 2 2 2 2 2 3 4 2" xfId="13134" xr:uid="{00000000-0005-0000-0000-000090370000}"/>
    <cellStyle name="표준 3 5 2 2 2 2 2 3 4 2 2" xfId="13135" xr:uid="{00000000-0005-0000-0000-000091370000}"/>
    <cellStyle name="표준 3 5 2 2 2 2 2 3 4 3" xfId="13136" xr:uid="{00000000-0005-0000-0000-000092370000}"/>
    <cellStyle name="표준 3 5 2 2 2 2 2 3 5" xfId="13137" xr:uid="{00000000-0005-0000-0000-000093370000}"/>
    <cellStyle name="표준 3 5 2 2 2 2 2 3 5 2" xfId="13138" xr:uid="{00000000-0005-0000-0000-000094370000}"/>
    <cellStyle name="표준 3 5 2 2 2 2 2 3 6" xfId="13139" xr:uid="{00000000-0005-0000-0000-000095370000}"/>
    <cellStyle name="표준 3 5 2 2 2 2 2 4" xfId="13140" xr:uid="{00000000-0005-0000-0000-000096370000}"/>
    <cellStyle name="표준 3 5 2 2 2 2 2 4 2" xfId="13141" xr:uid="{00000000-0005-0000-0000-000097370000}"/>
    <cellStyle name="표준 3 5 2 2 2 2 2 4 2 2" xfId="13142" xr:uid="{00000000-0005-0000-0000-000098370000}"/>
    <cellStyle name="표준 3 5 2 2 2 2 2 4 2 2 2" xfId="13143" xr:uid="{00000000-0005-0000-0000-000099370000}"/>
    <cellStyle name="표준 3 5 2 2 2 2 2 4 2 3" xfId="13144" xr:uid="{00000000-0005-0000-0000-00009A370000}"/>
    <cellStyle name="표준 3 5 2 2 2 2 2 4 3" xfId="13145" xr:uid="{00000000-0005-0000-0000-00009B370000}"/>
    <cellStyle name="표준 3 5 2 2 2 2 2 4 3 2" xfId="13146" xr:uid="{00000000-0005-0000-0000-00009C370000}"/>
    <cellStyle name="표준 3 5 2 2 2 2 2 4 3 2 2" xfId="13147" xr:uid="{00000000-0005-0000-0000-00009D370000}"/>
    <cellStyle name="표준 3 5 2 2 2 2 2 4 3 3" xfId="13148" xr:uid="{00000000-0005-0000-0000-00009E370000}"/>
    <cellStyle name="표준 3 5 2 2 2 2 2 4 4" xfId="13149" xr:uid="{00000000-0005-0000-0000-00009F370000}"/>
    <cellStyle name="표준 3 5 2 2 2 2 2 4 4 2" xfId="13150" xr:uid="{00000000-0005-0000-0000-0000A0370000}"/>
    <cellStyle name="표준 3 5 2 2 2 2 2 4 4 2 2" xfId="13151" xr:uid="{00000000-0005-0000-0000-0000A1370000}"/>
    <cellStyle name="표준 3 5 2 2 2 2 2 4 4 3" xfId="13152" xr:uid="{00000000-0005-0000-0000-0000A2370000}"/>
    <cellStyle name="표준 3 5 2 2 2 2 2 4 5" xfId="13153" xr:uid="{00000000-0005-0000-0000-0000A3370000}"/>
    <cellStyle name="표준 3 5 2 2 2 2 2 4 5 2" xfId="13154" xr:uid="{00000000-0005-0000-0000-0000A4370000}"/>
    <cellStyle name="표준 3 5 2 2 2 2 2 4 6" xfId="13155" xr:uid="{00000000-0005-0000-0000-0000A5370000}"/>
    <cellStyle name="표준 3 5 2 2 2 2 2 5" xfId="13156" xr:uid="{00000000-0005-0000-0000-0000A6370000}"/>
    <cellStyle name="표준 3 5 2 2 2 2 2 5 2" xfId="13157" xr:uid="{00000000-0005-0000-0000-0000A7370000}"/>
    <cellStyle name="표준 3 5 2 2 2 2 2 5 2 2" xfId="13158" xr:uid="{00000000-0005-0000-0000-0000A8370000}"/>
    <cellStyle name="표준 3 5 2 2 2 2 2 5 3" xfId="13159" xr:uid="{00000000-0005-0000-0000-0000A9370000}"/>
    <cellStyle name="표준 3 5 2 2 2 2 2 6" xfId="13160" xr:uid="{00000000-0005-0000-0000-0000AA370000}"/>
    <cellStyle name="표준 3 5 2 2 2 2 2 6 2" xfId="13161" xr:uid="{00000000-0005-0000-0000-0000AB370000}"/>
    <cellStyle name="표준 3 5 2 2 2 2 2 6 2 2" xfId="13162" xr:uid="{00000000-0005-0000-0000-0000AC370000}"/>
    <cellStyle name="표준 3 5 2 2 2 2 2 6 3" xfId="13163" xr:uid="{00000000-0005-0000-0000-0000AD370000}"/>
    <cellStyle name="표준 3 5 2 2 2 2 2 7" xfId="13164" xr:uid="{00000000-0005-0000-0000-0000AE370000}"/>
    <cellStyle name="표준 3 5 2 2 2 2 2 7 2" xfId="13165" xr:uid="{00000000-0005-0000-0000-0000AF370000}"/>
    <cellStyle name="표준 3 5 2 2 2 2 2 7 2 2" xfId="13166" xr:uid="{00000000-0005-0000-0000-0000B0370000}"/>
    <cellStyle name="표준 3 5 2 2 2 2 2 7 3" xfId="13167" xr:uid="{00000000-0005-0000-0000-0000B1370000}"/>
    <cellStyle name="표준 3 5 2 2 2 2 2 8" xfId="13168" xr:uid="{00000000-0005-0000-0000-0000B2370000}"/>
    <cellStyle name="표준 3 5 2 2 2 2 2 8 2" xfId="13169" xr:uid="{00000000-0005-0000-0000-0000B3370000}"/>
    <cellStyle name="표준 3 5 2 2 2 2 2 9" xfId="13170" xr:uid="{00000000-0005-0000-0000-0000B4370000}"/>
    <cellStyle name="표준 3 5 2 2 2 2 3" xfId="13171" xr:uid="{00000000-0005-0000-0000-0000B5370000}"/>
    <cellStyle name="표준 3 5 2 2 2 2 3 2" xfId="13172" xr:uid="{00000000-0005-0000-0000-0000B6370000}"/>
    <cellStyle name="표준 3 5 2 2 2 2 3 2 2" xfId="13173" xr:uid="{00000000-0005-0000-0000-0000B7370000}"/>
    <cellStyle name="표준 3 5 2 2 2 2 3 2 2 2" xfId="13174" xr:uid="{00000000-0005-0000-0000-0000B8370000}"/>
    <cellStyle name="표준 3 5 2 2 2 2 3 2 3" xfId="13175" xr:uid="{00000000-0005-0000-0000-0000B9370000}"/>
    <cellStyle name="표준 3 5 2 2 2 2 3 3" xfId="13176" xr:uid="{00000000-0005-0000-0000-0000BA370000}"/>
    <cellStyle name="표준 3 5 2 2 2 2 3 3 2" xfId="13177" xr:uid="{00000000-0005-0000-0000-0000BB370000}"/>
    <cellStyle name="표준 3 5 2 2 2 2 3 3 2 2" xfId="13178" xr:uid="{00000000-0005-0000-0000-0000BC370000}"/>
    <cellStyle name="표준 3 5 2 2 2 2 3 3 3" xfId="13179" xr:uid="{00000000-0005-0000-0000-0000BD370000}"/>
    <cellStyle name="표준 3 5 2 2 2 2 3 4" xfId="13180" xr:uid="{00000000-0005-0000-0000-0000BE370000}"/>
    <cellStyle name="표준 3 5 2 2 2 2 3 4 2" xfId="13181" xr:uid="{00000000-0005-0000-0000-0000BF370000}"/>
    <cellStyle name="표준 3 5 2 2 2 2 3 4 2 2" xfId="13182" xr:uid="{00000000-0005-0000-0000-0000C0370000}"/>
    <cellStyle name="표준 3 5 2 2 2 2 3 4 3" xfId="13183" xr:uid="{00000000-0005-0000-0000-0000C1370000}"/>
    <cellStyle name="표준 3 5 2 2 2 2 3 5" xfId="13184" xr:uid="{00000000-0005-0000-0000-0000C2370000}"/>
    <cellStyle name="표준 3 5 2 2 2 2 3 5 2" xfId="13185" xr:uid="{00000000-0005-0000-0000-0000C3370000}"/>
    <cellStyle name="표준 3 5 2 2 2 2 3 6" xfId="13186" xr:uid="{00000000-0005-0000-0000-0000C4370000}"/>
    <cellStyle name="표준 3 5 2 2 2 2 4" xfId="13187" xr:uid="{00000000-0005-0000-0000-0000C5370000}"/>
    <cellStyle name="표준 3 5 2 2 2 2 4 2" xfId="13188" xr:uid="{00000000-0005-0000-0000-0000C6370000}"/>
    <cellStyle name="표준 3 5 2 2 2 2 4 2 2" xfId="13189" xr:uid="{00000000-0005-0000-0000-0000C7370000}"/>
    <cellStyle name="표준 3 5 2 2 2 2 4 2 2 2" xfId="13190" xr:uid="{00000000-0005-0000-0000-0000C8370000}"/>
    <cellStyle name="표준 3 5 2 2 2 2 4 2 3" xfId="13191" xr:uid="{00000000-0005-0000-0000-0000C9370000}"/>
    <cellStyle name="표준 3 5 2 2 2 2 4 3" xfId="13192" xr:uid="{00000000-0005-0000-0000-0000CA370000}"/>
    <cellStyle name="표준 3 5 2 2 2 2 4 3 2" xfId="13193" xr:uid="{00000000-0005-0000-0000-0000CB370000}"/>
    <cellStyle name="표준 3 5 2 2 2 2 4 3 2 2" xfId="13194" xr:uid="{00000000-0005-0000-0000-0000CC370000}"/>
    <cellStyle name="표준 3 5 2 2 2 2 4 3 3" xfId="13195" xr:uid="{00000000-0005-0000-0000-0000CD370000}"/>
    <cellStyle name="표준 3 5 2 2 2 2 4 4" xfId="13196" xr:uid="{00000000-0005-0000-0000-0000CE370000}"/>
    <cellStyle name="표준 3 5 2 2 2 2 4 4 2" xfId="13197" xr:uid="{00000000-0005-0000-0000-0000CF370000}"/>
    <cellStyle name="표준 3 5 2 2 2 2 4 4 2 2" xfId="13198" xr:uid="{00000000-0005-0000-0000-0000D0370000}"/>
    <cellStyle name="표준 3 5 2 2 2 2 4 4 3" xfId="13199" xr:uid="{00000000-0005-0000-0000-0000D1370000}"/>
    <cellStyle name="표준 3 5 2 2 2 2 4 5" xfId="13200" xr:uid="{00000000-0005-0000-0000-0000D2370000}"/>
    <cellStyle name="표준 3 5 2 2 2 2 4 5 2" xfId="13201" xr:uid="{00000000-0005-0000-0000-0000D3370000}"/>
    <cellStyle name="표준 3 5 2 2 2 2 4 6" xfId="13202" xr:uid="{00000000-0005-0000-0000-0000D4370000}"/>
    <cellStyle name="표준 3 5 2 2 2 2 5" xfId="13203" xr:uid="{00000000-0005-0000-0000-0000D5370000}"/>
    <cellStyle name="표준 3 5 2 2 2 2 5 2" xfId="13204" xr:uid="{00000000-0005-0000-0000-0000D6370000}"/>
    <cellStyle name="표준 3 5 2 2 2 2 5 2 2" xfId="13205" xr:uid="{00000000-0005-0000-0000-0000D7370000}"/>
    <cellStyle name="표준 3 5 2 2 2 2 5 2 2 2" xfId="13206" xr:uid="{00000000-0005-0000-0000-0000D8370000}"/>
    <cellStyle name="표준 3 5 2 2 2 2 5 2 3" xfId="13207" xr:uid="{00000000-0005-0000-0000-0000D9370000}"/>
    <cellStyle name="표준 3 5 2 2 2 2 5 3" xfId="13208" xr:uid="{00000000-0005-0000-0000-0000DA370000}"/>
    <cellStyle name="표준 3 5 2 2 2 2 5 3 2" xfId="13209" xr:uid="{00000000-0005-0000-0000-0000DB370000}"/>
    <cellStyle name="표준 3 5 2 2 2 2 5 3 2 2" xfId="13210" xr:uid="{00000000-0005-0000-0000-0000DC370000}"/>
    <cellStyle name="표준 3 5 2 2 2 2 5 3 3" xfId="13211" xr:uid="{00000000-0005-0000-0000-0000DD370000}"/>
    <cellStyle name="표준 3 5 2 2 2 2 5 4" xfId="13212" xr:uid="{00000000-0005-0000-0000-0000DE370000}"/>
    <cellStyle name="표준 3 5 2 2 2 2 5 4 2" xfId="13213" xr:uid="{00000000-0005-0000-0000-0000DF370000}"/>
    <cellStyle name="표준 3 5 2 2 2 2 5 4 2 2" xfId="13214" xr:uid="{00000000-0005-0000-0000-0000E0370000}"/>
    <cellStyle name="표준 3 5 2 2 2 2 5 4 3" xfId="13215" xr:uid="{00000000-0005-0000-0000-0000E1370000}"/>
    <cellStyle name="표준 3 5 2 2 2 2 5 5" xfId="13216" xr:uid="{00000000-0005-0000-0000-0000E2370000}"/>
    <cellStyle name="표준 3 5 2 2 2 2 5 5 2" xfId="13217" xr:uid="{00000000-0005-0000-0000-0000E3370000}"/>
    <cellStyle name="표준 3 5 2 2 2 2 5 6" xfId="13218" xr:uid="{00000000-0005-0000-0000-0000E4370000}"/>
    <cellStyle name="표준 3 5 2 2 2 2 6" xfId="13219" xr:uid="{00000000-0005-0000-0000-0000E5370000}"/>
    <cellStyle name="표준 3 5 2 2 2 2 6 2" xfId="13220" xr:uid="{00000000-0005-0000-0000-0000E6370000}"/>
    <cellStyle name="표준 3 5 2 2 2 2 6 2 2" xfId="13221" xr:uid="{00000000-0005-0000-0000-0000E7370000}"/>
    <cellStyle name="표준 3 5 2 2 2 2 6 3" xfId="13222" xr:uid="{00000000-0005-0000-0000-0000E8370000}"/>
    <cellStyle name="표준 3 5 2 2 2 2 7" xfId="13223" xr:uid="{00000000-0005-0000-0000-0000E9370000}"/>
    <cellStyle name="표준 3 5 2 2 2 2 7 2" xfId="13224" xr:uid="{00000000-0005-0000-0000-0000EA370000}"/>
    <cellStyle name="표준 3 5 2 2 2 2 7 2 2" xfId="13225" xr:uid="{00000000-0005-0000-0000-0000EB370000}"/>
    <cellStyle name="표준 3 5 2 2 2 2 7 3" xfId="13226" xr:uid="{00000000-0005-0000-0000-0000EC370000}"/>
    <cellStyle name="표준 3 5 2 2 2 2 8" xfId="13227" xr:uid="{00000000-0005-0000-0000-0000ED370000}"/>
    <cellStyle name="표준 3 5 2 2 2 2 8 2" xfId="13228" xr:uid="{00000000-0005-0000-0000-0000EE370000}"/>
    <cellStyle name="표준 3 5 2 2 2 2 8 2 2" xfId="13229" xr:uid="{00000000-0005-0000-0000-0000EF370000}"/>
    <cellStyle name="표준 3 5 2 2 2 2 8 3" xfId="13230" xr:uid="{00000000-0005-0000-0000-0000F0370000}"/>
    <cellStyle name="표준 3 5 2 2 2 2 9" xfId="13231" xr:uid="{00000000-0005-0000-0000-0000F1370000}"/>
    <cellStyle name="표준 3 5 2 2 2 2 9 2" xfId="13232" xr:uid="{00000000-0005-0000-0000-0000F2370000}"/>
    <cellStyle name="표준 3 5 2 2 3" xfId="13233" xr:uid="{00000000-0005-0000-0000-0000F3370000}"/>
    <cellStyle name="표준 3 5 2 2 3 2" xfId="13234" xr:uid="{00000000-0005-0000-0000-0000F4370000}"/>
    <cellStyle name="표준 3 5 2 2 3 2 10" xfId="13235" xr:uid="{00000000-0005-0000-0000-0000F5370000}"/>
    <cellStyle name="표준 3 5 2 2 3 2 2" xfId="13236" xr:uid="{00000000-0005-0000-0000-0000F6370000}"/>
    <cellStyle name="표준 3 5 2 2 3 2 2 2" xfId="13237" xr:uid="{00000000-0005-0000-0000-0000F7370000}"/>
    <cellStyle name="표준 3 5 2 2 3 2 2 2 2" xfId="13238" xr:uid="{00000000-0005-0000-0000-0000F8370000}"/>
    <cellStyle name="표준 3 5 2 2 3 2 2 2 2 2" xfId="13239" xr:uid="{00000000-0005-0000-0000-0000F9370000}"/>
    <cellStyle name="표준 3 5 2 2 3 2 2 2 2 2 2" xfId="13240" xr:uid="{00000000-0005-0000-0000-0000FA370000}"/>
    <cellStyle name="표준 3 5 2 2 3 2 2 2 2 3" xfId="13241" xr:uid="{00000000-0005-0000-0000-0000FB370000}"/>
    <cellStyle name="표준 3 5 2 2 3 2 2 2 3" xfId="13242" xr:uid="{00000000-0005-0000-0000-0000FC370000}"/>
    <cellStyle name="표준 3 5 2 2 3 2 2 2 3 2" xfId="13243" xr:uid="{00000000-0005-0000-0000-0000FD370000}"/>
    <cellStyle name="표준 3 5 2 2 3 2 2 2 3 2 2" xfId="13244" xr:uid="{00000000-0005-0000-0000-0000FE370000}"/>
    <cellStyle name="표준 3 5 2 2 3 2 2 2 3 3" xfId="13245" xr:uid="{00000000-0005-0000-0000-0000FF370000}"/>
    <cellStyle name="표준 3 5 2 2 3 2 2 2 4" xfId="13246" xr:uid="{00000000-0005-0000-0000-000000380000}"/>
    <cellStyle name="표준 3 5 2 2 3 2 2 2 4 2" xfId="13247" xr:uid="{00000000-0005-0000-0000-000001380000}"/>
    <cellStyle name="표준 3 5 2 2 3 2 2 2 4 2 2" xfId="13248" xr:uid="{00000000-0005-0000-0000-000002380000}"/>
    <cellStyle name="표준 3 5 2 2 3 2 2 2 4 3" xfId="13249" xr:uid="{00000000-0005-0000-0000-000003380000}"/>
    <cellStyle name="표준 3 5 2 2 3 2 2 2 5" xfId="13250" xr:uid="{00000000-0005-0000-0000-000004380000}"/>
    <cellStyle name="표준 3 5 2 2 3 2 2 2 5 2" xfId="13251" xr:uid="{00000000-0005-0000-0000-000005380000}"/>
    <cellStyle name="표준 3 5 2 2 3 2 2 2 6" xfId="13252" xr:uid="{00000000-0005-0000-0000-000006380000}"/>
    <cellStyle name="표준 3 5 2 2 3 2 2 3" xfId="13253" xr:uid="{00000000-0005-0000-0000-000007380000}"/>
    <cellStyle name="표준 3 5 2 2 3 2 2 3 2" xfId="13254" xr:uid="{00000000-0005-0000-0000-000008380000}"/>
    <cellStyle name="표준 3 5 2 2 3 2 2 3 2 2" xfId="13255" xr:uid="{00000000-0005-0000-0000-000009380000}"/>
    <cellStyle name="표준 3 5 2 2 3 2 2 3 2 2 2" xfId="13256" xr:uid="{00000000-0005-0000-0000-00000A380000}"/>
    <cellStyle name="표준 3 5 2 2 3 2 2 3 2 3" xfId="13257" xr:uid="{00000000-0005-0000-0000-00000B380000}"/>
    <cellStyle name="표준 3 5 2 2 3 2 2 3 3" xfId="13258" xr:uid="{00000000-0005-0000-0000-00000C380000}"/>
    <cellStyle name="표준 3 5 2 2 3 2 2 3 3 2" xfId="13259" xr:uid="{00000000-0005-0000-0000-00000D380000}"/>
    <cellStyle name="표준 3 5 2 2 3 2 2 3 3 2 2" xfId="13260" xr:uid="{00000000-0005-0000-0000-00000E380000}"/>
    <cellStyle name="표준 3 5 2 2 3 2 2 3 3 3" xfId="13261" xr:uid="{00000000-0005-0000-0000-00000F380000}"/>
    <cellStyle name="표준 3 5 2 2 3 2 2 3 4" xfId="13262" xr:uid="{00000000-0005-0000-0000-000010380000}"/>
    <cellStyle name="표준 3 5 2 2 3 2 2 3 4 2" xfId="13263" xr:uid="{00000000-0005-0000-0000-000011380000}"/>
    <cellStyle name="표준 3 5 2 2 3 2 2 3 4 2 2" xfId="13264" xr:uid="{00000000-0005-0000-0000-000012380000}"/>
    <cellStyle name="표준 3 5 2 2 3 2 2 3 4 3" xfId="13265" xr:uid="{00000000-0005-0000-0000-000013380000}"/>
    <cellStyle name="표준 3 5 2 2 3 2 2 3 5" xfId="13266" xr:uid="{00000000-0005-0000-0000-000014380000}"/>
    <cellStyle name="표준 3 5 2 2 3 2 2 3 5 2" xfId="13267" xr:uid="{00000000-0005-0000-0000-000015380000}"/>
    <cellStyle name="표준 3 5 2 2 3 2 2 3 6" xfId="13268" xr:uid="{00000000-0005-0000-0000-000016380000}"/>
    <cellStyle name="표준 3 5 2 2 3 2 2 4" xfId="13269" xr:uid="{00000000-0005-0000-0000-000017380000}"/>
    <cellStyle name="표준 3 5 2 2 3 2 2 4 2" xfId="13270" xr:uid="{00000000-0005-0000-0000-000018380000}"/>
    <cellStyle name="표준 3 5 2 2 3 2 2 4 2 2" xfId="13271" xr:uid="{00000000-0005-0000-0000-000019380000}"/>
    <cellStyle name="표준 3 5 2 2 3 2 2 4 2 2 2" xfId="13272" xr:uid="{00000000-0005-0000-0000-00001A380000}"/>
    <cellStyle name="표준 3 5 2 2 3 2 2 4 2 3" xfId="13273" xr:uid="{00000000-0005-0000-0000-00001B380000}"/>
    <cellStyle name="표준 3 5 2 2 3 2 2 4 3" xfId="13274" xr:uid="{00000000-0005-0000-0000-00001C380000}"/>
    <cellStyle name="표준 3 5 2 2 3 2 2 4 3 2" xfId="13275" xr:uid="{00000000-0005-0000-0000-00001D380000}"/>
    <cellStyle name="표준 3 5 2 2 3 2 2 4 3 2 2" xfId="13276" xr:uid="{00000000-0005-0000-0000-00001E380000}"/>
    <cellStyle name="표준 3 5 2 2 3 2 2 4 3 3" xfId="13277" xr:uid="{00000000-0005-0000-0000-00001F380000}"/>
    <cellStyle name="표준 3 5 2 2 3 2 2 4 4" xfId="13278" xr:uid="{00000000-0005-0000-0000-000020380000}"/>
    <cellStyle name="표준 3 5 2 2 3 2 2 4 4 2" xfId="13279" xr:uid="{00000000-0005-0000-0000-000021380000}"/>
    <cellStyle name="표준 3 5 2 2 3 2 2 4 4 2 2" xfId="13280" xr:uid="{00000000-0005-0000-0000-000022380000}"/>
    <cellStyle name="표준 3 5 2 2 3 2 2 4 4 3" xfId="13281" xr:uid="{00000000-0005-0000-0000-000023380000}"/>
    <cellStyle name="표준 3 5 2 2 3 2 2 4 5" xfId="13282" xr:uid="{00000000-0005-0000-0000-000024380000}"/>
    <cellStyle name="표준 3 5 2 2 3 2 2 4 5 2" xfId="13283" xr:uid="{00000000-0005-0000-0000-000025380000}"/>
    <cellStyle name="표준 3 5 2 2 3 2 2 4 6" xfId="13284" xr:uid="{00000000-0005-0000-0000-000026380000}"/>
    <cellStyle name="표준 3 5 2 2 3 2 2 5" xfId="13285" xr:uid="{00000000-0005-0000-0000-000027380000}"/>
    <cellStyle name="표준 3 5 2 2 3 2 2 5 2" xfId="13286" xr:uid="{00000000-0005-0000-0000-000028380000}"/>
    <cellStyle name="표준 3 5 2 2 3 2 2 5 2 2" xfId="13287" xr:uid="{00000000-0005-0000-0000-000029380000}"/>
    <cellStyle name="표준 3 5 2 2 3 2 2 5 3" xfId="13288" xr:uid="{00000000-0005-0000-0000-00002A380000}"/>
    <cellStyle name="표준 3 5 2 2 3 2 2 6" xfId="13289" xr:uid="{00000000-0005-0000-0000-00002B380000}"/>
    <cellStyle name="표준 3 5 2 2 3 2 2 6 2" xfId="13290" xr:uid="{00000000-0005-0000-0000-00002C380000}"/>
    <cellStyle name="표준 3 5 2 2 3 2 2 6 2 2" xfId="13291" xr:uid="{00000000-0005-0000-0000-00002D380000}"/>
    <cellStyle name="표준 3 5 2 2 3 2 2 6 3" xfId="13292" xr:uid="{00000000-0005-0000-0000-00002E380000}"/>
    <cellStyle name="표준 3 5 2 2 3 2 2 7" xfId="13293" xr:uid="{00000000-0005-0000-0000-00002F380000}"/>
    <cellStyle name="표준 3 5 2 2 3 2 2 7 2" xfId="13294" xr:uid="{00000000-0005-0000-0000-000030380000}"/>
    <cellStyle name="표준 3 5 2 2 3 2 2 7 2 2" xfId="13295" xr:uid="{00000000-0005-0000-0000-000031380000}"/>
    <cellStyle name="표준 3 5 2 2 3 2 2 7 3" xfId="13296" xr:uid="{00000000-0005-0000-0000-000032380000}"/>
    <cellStyle name="표준 3 5 2 2 3 2 2 8" xfId="13297" xr:uid="{00000000-0005-0000-0000-000033380000}"/>
    <cellStyle name="표준 3 5 2 2 3 2 2 8 2" xfId="13298" xr:uid="{00000000-0005-0000-0000-000034380000}"/>
    <cellStyle name="표준 3 5 2 2 3 2 2 9" xfId="13299" xr:uid="{00000000-0005-0000-0000-000035380000}"/>
    <cellStyle name="표준 3 5 2 2 3 2 3" xfId="13300" xr:uid="{00000000-0005-0000-0000-000036380000}"/>
    <cellStyle name="표준 3 5 2 2 3 2 3 2" xfId="13301" xr:uid="{00000000-0005-0000-0000-000037380000}"/>
    <cellStyle name="표준 3 5 2 2 3 2 3 2 2" xfId="13302" xr:uid="{00000000-0005-0000-0000-000038380000}"/>
    <cellStyle name="표준 3 5 2 2 3 2 3 2 2 2" xfId="13303" xr:uid="{00000000-0005-0000-0000-000039380000}"/>
    <cellStyle name="표준 3 5 2 2 3 2 3 2 3" xfId="13304" xr:uid="{00000000-0005-0000-0000-00003A380000}"/>
    <cellStyle name="표준 3 5 2 2 3 2 3 3" xfId="13305" xr:uid="{00000000-0005-0000-0000-00003B380000}"/>
    <cellStyle name="표준 3 5 2 2 3 2 3 3 2" xfId="13306" xr:uid="{00000000-0005-0000-0000-00003C380000}"/>
    <cellStyle name="표준 3 5 2 2 3 2 3 3 2 2" xfId="13307" xr:uid="{00000000-0005-0000-0000-00003D380000}"/>
    <cellStyle name="표준 3 5 2 2 3 2 3 3 3" xfId="13308" xr:uid="{00000000-0005-0000-0000-00003E380000}"/>
    <cellStyle name="표준 3 5 2 2 3 2 3 4" xfId="13309" xr:uid="{00000000-0005-0000-0000-00003F380000}"/>
    <cellStyle name="표준 3 5 2 2 3 2 3 4 2" xfId="13310" xr:uid="{00000000-0005-0000-0000-000040380000}"/>
    <cellStyle name="표준 3 5 2 2 3 2 3 4 2 2" xfId="13311" xr:uid="{00000000-0005-0000-0000-000041380000}"/>
    <cellStyle name="표준 3 5 2 2 3 2 3 4 3" xfId="13312" xr:uid="{00000000-0005-0000-0000-000042380000}"/>
    <cellStyle name="표준 3 5 2 2 3 2 3 5" xfId="13313" xr:uid="{00000000-0005-0000-0000-000043380000}"/>
    <cellStyle name="표준 3 5 2 2 3 2 3 5 2" xfId="13314" xr:uid="{00000000-0005-0000-0000-000044380000}"/>
    <cellStyle name="표준 3 5 2 2 3 2 3 6" xfId="13315" xr:uid="{00000000-0005-0000-0000-000045380000}"/>
    <cellStyle name="표준 3 5 2 2 3 2 4" xfId="13316" xr:uid="{00000000-0005-0000-0000-000046380000}"/>
    <cellStyle name="표준 3 5 2 2 3 2 4 2" xfId="13317" xr:uid="{00000000-0005-0000-0000-000047380000}"/>
    <cellStyle name="표준 3 5 2 2 3 2 4 2 2" xfId="13318" xr:uid="{00000000-0005-0000-0000-000048380000}"/>
    <cellStyle name="표준 3 5 2 2 3 2 4 2 2 2" xfId="13319" xr:uid="{00000000-0005-0000-0000-000049380000}"/>
    <cellStyle name="표준 3 5 2 2 3 2 4 2 3" xfId="13320" xr:uid="{00000000-0005-0000-0000-00004A380000}"/>
    <cellStyle name="표준 3 5 2 2 3 2 4 3" xfId="13321" xr:uid="{00000000-0005-0000-0000-00004B380000}"/>
    <cellStyle name="표준 3 5 2 2 3 2 4 3 2" xfId="13322" xr:uid="{00000000-0005-0000-0000-00004C380000}"/>
    <cellStyle name="표준 3 5 2 2 3 2 4 3 2 2" xfId="13323" xr:uid="{00000000-0005-0000-0000-00004D380000}"/>
    <cellStyle name="표준 3 5 2 2 3 2 4 3 3" xfId="13324" xr:uid="{00000000-0005-0000-0000-00004E380000}"/>
    <cellStyle name="표준 3 5 2 2 3 2 4 4" xfId="13325" xr:uid="{00000000-0005-0000-0000-00004F380000}"/>
    <cellStyle name="표준 3 5 2 2 3 2 4 4 2" xfId="13326" xr:uid="{00000000-0005-0000-0000-000050380000}"/>
    <cellStyle name="표준 3 5 2 2 3 2 4 4 2 2" xfId="13327" xr:uid="{00000000-0005-0000-0000-000051380000}"/>
    <cellStyle name="표준 3 5 2 2 3 2 4 4 3" xfId="13328" xr:uid="{00000000-0005-0000-0000-000052380000}"/>
    <cellStyle name="표준 3 5 2 2 3 2 4 5" xfId="13329" xr:uid="{00000000-0005-0000-0000-000053380000}"/>
    <cellStyle name="표준 3 5 2 2 3 2 4 5 2" xfId="13330" xr:uid="{00000000-0005-0000-0000-000054380000}"/>
    <cellStyle name="표준 3 5 2 2 3 2 4 6" xfId="13331" xr:uid="{00000000-0005-0000-0000-000055380000}"/>
    <cellStyle name="표준 3 5 2 2 3 2 5" xfId="13332" xr:uid="{00000000-0005-0000-0000-000056380000}"/>
    <cellStyle name="표준 3 5 2 2 3 2 5 2" xfId="13333" xr:uid="{00000000-0005-0000-0000-000057380000}"/>
    <cellStyle name="표준 3 5 2 2 3 2 5 2 2" xfId="13334" xr:uid="{00000000-0005-0000-0000-000058380000}"/>
    <cellStyle name="표준 3 5 2 2 3 2 5 2 2 2" xfId="13335" xr:uid="{00000000-0005-0000-0000-000059380000}"/>
    <cellStyle name="표준 3 5 2 2 3 2 5 2 3" xfId="13336" xr:uid="{00000000-0005-0000-0000-00005A380000}"/>
    <cellStyle name="표준 3 5 2 2 3 2 5 3" xfId="13337" xr:uid="{00000000-0005-0000-0000-00005B380000}"/>
    <cellStyle name="표준 3 5 2 2 3 2 5 3 2" xfId="13338" xr:uid="{00000000-0005-0000-0000-00005C380000}"/>
    <cellStyle name="표준 3 5 2 2 3 2 5 3 2 2" xfId="13339" xr:uid="{00000000-0005-0000-0000-00005D380000}"/>
    <cellStyle name="표준 3 5 2 2 3 2 5 3 3" xfId="13340" xr:uid="{00000000-0005-0000-0000-00005E380000}"/>
    <cellStyle name="표준 3 5 2 2 3 2 5 4" xfId="13341" xr:uid="{00000000-0005-0000-0000-00005F380000}"/>
    <cellStyle name="표준 3 5 2 2 3 2 5 4 2" xfId="13342" xr:uid="{00000000-0005-0000-0000-000060380000}"/>
    <cellStyle name="표준 3 5 2 2 3 2 5 4 2 2" xfId="13343" xr:uid="{00000000-0005-0000-0000-000061380000}"/>
    <cellStyle name="표준 3 5 2 2 3 2 5 4 3" xfId="13344" xr:uid="{00000000-0005-0000-0000-000062380000}"/>
    <cellStyle name="표준 3 5 2 2 3 2 5 5" xfId="13345" xr:uid="{00000000-0005-0000-0000-000063380000}"/>
    <cellStyle name="표준 3 5 2 2 3 2 5 5 2" xfId="13346" xr:uid="{00000000-0005-0000-0000-000064380000}"/>
    <cellStyle name="표준 3 5 2 2 3 2 5 6" xfId="13347" xr:uid="{00000000-0005-0000-0000-000065380000}"/>
    <cellStyle name="표준 3 5 2 2 3 2 6" xfId="13348" xr:uid="{00000000-0005-0000-0000-000066380000}"/>
    <cellStyle name="표준 3 5 2 2 3 2 6 2" xfId="13349" xr:uid="{00000000-0005-0000-0000-000067380000}"/>
    <cellStyle name="표준 3 5 2 2 3 2 6 2 2" xfId="13350" xr:uid="{00000000-0005-0000-0000-000068380000}"/>
    <cellStyle name="표준 3 5 2 2 3 2 6 3" xfId="13351" xr:uid="{00000000-0005-0000-0000-000069380000}"/>
    <cellStyle name="표준 3 5 2 2 3 2 7" xfId="13352" xr:uid="{00000000-0005-0000-0000-00006A380000}"/>
    <cellStyle name="표준 3 5 2 2 3 2 7 2" xfId="13353" xr:uid="{00000000-0005-0000-0000-00006B380000}"/>
    <cellStyle name="표준 3 5 2 2 3 2 7 2 2" xfId="13354" xr:uid="{00000000-0005-0000-0000-00006C380000}"/>
    <cellStyle name="표준 3 5 2 2 3 2 7 3" xfId="13355" xr:uid="{00000000-0005-0000-0000-00006D380000}"/>
    <cellStyle name="표준 3 5 2 2 3 2 8" xfId="13356" xr:uid="{00000000-0005-0000-0000-00006E380000}"/>
    <cellStyle name="표준 3 5 2 2 3 2 8 2" xfId="13357" xr:uid="{00000000-0005-0000-0000-00006F380000}"/>
    <cellStyle name="표준 3 5 2 2 3 2 8 2 2" xfId="13358" xr:uid="{00000000-0005-0000-0000-000070380000}"/>
    <cellStyle name="표준 3 5 2 2 3 2 8 3" xfId="13359" xr:uid="{00000000-0005-0000-0000-000071380000}"/>
    <cellStyle name="표준 3 5 2 2 3 2 9" xfId="13360" xr:uid="{00000000-0005-0000-0000-000072380000}"/>
    <cellStyle name="표준 3 5 2 2 3 2 9 2" xfId="13361" xr:uid="{00000000-0005-0000-0000-000073380000}"/>
    <cellStyle name="표준 3 5 2 2 4" xfId="13362" xr:uid="{00000000-0005-0000-0000-000074380000}"/>
    <cellStyle name="표준 3 5 2 2 5" xfId="13363" xr:uid="{00000000-0005-0000-0000-000075380000}"/>
    <cellStyle name="표준 3 5 2 2 6" xfId="13364" xr:uid="{00000000-0005-0000-0000-000076380000}"/>
    <cellStyle name="표준 3 5 2 2 6 10" xfId="13365" xr:uid="{00000000-0005-0000-0000-000077380000}"/>
    <cellStyle name="표준 3 5 2 2 6 10 2" xfId="13366" xr:uid="{00000000-0005-0000-0000-000078380000}"/>
    <cellStyle name="표준 3 5 2 2 6 11" xfId="13367" xr:uid="{00000000-0005-0000-0000-000079380000}"/>
    <cellStyle name="표준 3 5 2 2 6 2" xfId="13368" xr:uid="{00000000-0005-0000-0000-00007A380000}"/>
    <cellStyle name="표준 3 5 2 2 6 2 10" xfId="13369" xr:uid="{00000000-0005-0000-0000-00007B380000}"/>
    <cellStyle name="표준 3 5 2 2 6 2 2" xfId="13370" xr:uid="{00000000-0005-0000-0000-00007C380000}"/>
    <cellStyle name="표준 3 5 2 2 6 2 2 2" xfId="13371" xr:uid="{00000000-0005-0000-0000-00007D380000}"/>
    <cellStyle name="표준 3 5 2 2 6 2 2 2 2" xfId="13372" xr:uid="{00000000-0005-0000-0000-00007E380000}"/>
    <cellStyle name="표준 3 5 2 2 6 2 2 2 2 2" xfId="13373" xr:uid="{00000000-0005-0000-0000-00007F380000}"/>
    <cellStyle name="표준 3 5 2 2 6 2 2 2 2 2 2" xfId="13374" xr:uid="{00000000-0005-0000-0000-000080380000}"/>
    <cellStyle name="표준 3 5 2 2 6 2 2 2 2 3" xfId="13375" xr:uid="{00000000-0005-0000-0000-000081380000}"/>
    <cellStyle name="표준 3 5 2 2 6 2 2 2 3" xfId="13376" xr:uid="{00000000-0005-0000-0000-000082380000}"/>
    <cellStyle name="표준 3 5 2 2 6 2 2 2 3 2" xfId="13377" xr:uid="{00000000-0005-0000-0000-000083380000}"/>
    <cellStyle name="표준 3 5 2 2 6 2 2 2 3 2 2" xfId="13378" xr:uid="{00000000-0005-0000-0000-000084380000}"/>
    <cellStyle name="표준 3 5 2 2 6 2 2 2 3 3" xfId="13379" xr:uid="{00000000-0005-0000-0000-000085380000}"/>
    <cellStyle name="표준 3 5 2 2 6 2 2 2 4" xfId="13380" xr:uid="{00000000-0005-0000-0000-000086380000}"/>
    <cellStyle name="표준 3 5 2 2 6 2 2 2 4 2" xfId="13381" xr:uid="{00000000-0005-0000-0000-000087380000}"/>
    <cellStyle name="표준 3 5 2 2 6 2 2 2 4 2 2" xfId="13382" xr:uid="{00000000-0005-0000-0000-000088380000}"/>
    <cellStyle name="표준 3 5 2 2 6 2 2 2 4 3" xfId="13383" xr:uid="{00000000-0005-0000-0000-000089380000}"/>
    <cellStyle name="표준 3 5 2 2 6 2 2 2 5" xfId="13384" xr:uid="{00000000-0005-0000-0000-00008A380000}"/>
    <cellStyle name="표준 3 5 2 2 6 2 2 2 5 2" xfId="13385" xr:uid="{00000000-0005-0000-0000-00008B380000}"/>
    <cellStyle name="표준 3 5 2 2 6 2 2 2 6" xfId="13386" xr:uid="{00000000-0005-0000-0000-00008C380000}"/>
    <cellStyle name="표준 3 5 2 2 6 2 2 3" xfId="13387" xr:uid="{00000000-0005-0000-0000-00008D380000}"/>
    <cellStyle name="표준 3 5 2 2 6 2 2 3 2" xfId="13388" xr:uid="{00000000-0005-0000-0000-00008E380000}"/>
    <cellStyle name="표준 3 5 2 2 6 2 2 3 2 2" xfId="13389" xr:uid="{00000000-0005-0000-0000-00008F380000}"/>
    <cellStyle name="표준 3 5 2 2 6 2 2 3 2 2 2" xfId="13390" xr:uid="{00000000-0005-0000-0000-000090380000}"/>
    <cellStyle name="표준 3 5 2 2 6 2 2 3 2 3" xfId="13391" xr:uid="{00000000-0005-0000-0000-000091380000}"/>
    <cellStyle name="표준 3 5 2 2 6 2 2 3 3" xfId="13392" xr:uid="{00000000-0005-0000-0000-000092380000}"/>
    <cellStyle name="표준 3 5 2 2 6 2 2 3 3 2" xfId="13393" xr:uid="{00000000-0005-0000-0000-000093380000}"/>
    <cellStyle name="표준 3 5 2 2 6 2 2 3 3 2 2" xfId="13394" xr:uid="{00000000-0005-0000-0000-000094380000}"/>
    <cellStyle name="표준 3 5 2 2 6 2 2 3 3 3" xfId="13395" xr:uid="{00000000-0005-0000-0000-000095380000}"/>
    <cellStyle name="표준 3 5 2 2 6 2 2 3 4" xfId="13396" xr:uid="{00000000-0005-0000-0000-000096380000}"/>
    <cellStyle name="표준 3 5 2 2 6 2 2 3 4 2" xfId="13397" xr:uid="{00000000-0005-0000-0000-000097380000}"/>
    <cellStyle name="표준 3 5 2 2 6 2 2 3 4 2 2" xfId="13398" xr:uid="{00000000-0005-0000-0000-000098380000}"/>
    <cellStyle name="표준 3 5 2 2 6 2 2 3 4 3" xfId="13399" xr:uid="{00000000-0005-0000-0000-000099380000}"/>
    <cellStyle name="표준 3 5 2 2 6 2 2 3 5" xfId="13400" xr:uid="{00000000-0005-0000-0000-00009A380000}"/>
    <cellStyle name="표준 3 5 2 2 6 2 2 3 5 2" xfId="13401" xr:uid="{00000000-0005-0000-0000-00009B380000}"/>
    <cellStyle name="표준 3 5 2 2 6 2 2 3 6" xfId="13402" xr:uid="{00000000-0005-0000-0000-00009C380000}"/>
    <cellStyle name="표준 3 5 2 2 6 2 2 4" xfId="13403" xr:uid="{00000000-0005-0000-0000-00009D380000}"/>
    <cellStyle name="표준 3 5 2 2 6 2 2 4 2" xfId="13404" xr:uid="{00000000-0005-0000-0000-00009E380000}"/>
    <cellStyle name="표준 3 5 2 2 6 2 2 4 2 2" xfId="13405" xr:uid="{00000000-0005-0000-0000-00009F380000}"/>
    <cellStyle name="표준 3 5 2 2 6 2 2 4 2 2 2" xfId="13406" xr:uid="{00000000-0005-0000-0000-0000A0380000}"/>
    <cellStyle name="표준 3 5 2 2 6 2 2 4 2 3" xfId="13407" xr:uid="{00000000-0005-0000-0000-0000A1380000}"/>
    <cellStyle name="표준 3 5 2 2 6 2 2 4 3" xfId="13408" xr:uid="{00000000-0005-0000-0000-0000A2380000}"/>
    <cellStyle name="표준 3 5 2 2 6 2 2 4 3 2" xfId="13409" xr:uid="{00000000-0005-0000-0000-0000A3380000}"/>
    <cellStyle name="표준 3 5 2 2 6 2 2 4 3 2 2" xfId="13410" xr:uid="{00000000-0005-0000-0000-0000A4380000}"/>
    <cellStyle name="표준 3 5 2 2 6 2 2 4 3 3" xfId="13411" xr:uid="{00000000-0005-0000-0000-0000A5380000}"/>
    <cellStyle name="표준 3 5 2 2 6 2 2 4 4" xfId="13412" xr:uid="{00000000-0005-0000-0000-0000A6380000}"/>
    <cellStyle name="표준 3 5 2 2 6 2 2 4 4 2" xfId="13413" xr:uid="{00000000-0005-0000-0000-0000A7380000}"/>
    <cellStyle name="표준 3 5 2 2 6 2 2 4 4 2 2" xfId="13414" xr:uid="{00000000-0005-0000-0000-0000A8380000}"/>
    <cellStyle name="표준 3 5 2 2 6 2 2 4 4 3" xfId="13415" xr:uid="{00000000-0005-0000-0000-0000A9380000}"/>
    <cellStyle name="표준 3 5 2 2 6 2 2 4 5" xfId="13416" xr:uid="{00000000-0005-0000-0000-0000AA380000}"/>
    <cellStyle name="표준 3 5 2 2 6 2 2 4 5 2" xfId="13417" xr:uid="{00000000-0005-0000-0000-0000AB380000}"/>
    <cellStyle name="표준 3 5 2 2 6 2 2 4 6" xfId="13418" xr:uid="{00000000-0005-0000-0000-0000AC380000}"/>
    <cellStyle name="표준 3 5 2 2 6 2 2 5" xfId="13419" xr:uid="{00000000-0005-0000-0000-0000AD380000}"/>
    <cellStyle name="표준 3 5 2 2 6 2 2 5 2" xfId="13420" xr:uid="{00000000-0005-0000-0000-0000AE380000}"/>
    <cellStyle name="표준 3 5 2 2 6 2 2 5 2 2" xfId="13421" xr:uid="{00000000-0005-0000-0000-0000AF380000}"/>
    <cellStyle name="표준 3 5 2 2 6 2 2 5 3" xfId="13422" xr:uid="{00000000-0005-0000-0000-0000B0380000}"/>
    <cellStyle name="표준 3 5 2 2 6 2 2 6" xfId="13423" xr:uid="{00000000-0005-0000-0000-0000B1380000}"/>
    <cellStyle name="표준 3 5 2 2 6 2 2 6 2" xfId="13424" xr:uid="{00000000-0005-0000-0000-0000B2380000}"/>
    <cellStyle name="표준 3 5 2 2 6 2 2 6 2 2" xfId="13425" xr:uid="{00000000-0005-0000-0000-0000B3380000}"/>
    <cellStyle name="표준 3 5 2 2 6 2 2 6 3" xfId="13426" xr:uid="{00000000-0005-0000-0000-0000B4380000}"/>
    <cellStyle name="표준 3 5 2 2 6 2 2 7" xfId="13427" xr:uid="{00000000-0005-0000-0000-0000B5380000}"/>
    <cellStyle name="표준 3 5 2 2 6 2 2 7 2" xfId="13428" xr:uid="{00000000-0005-0000-0000-0000B6380000}"/>
    <cellStyle name="표준 3 5 2 2 6 2 2 7 2 2" xfId="13429" xr:uid="{00000000-0005-0000-0000-0000B7380000}"/>
    <cellStyle name="표준 3 5 2 2 6 2 2 7 3" xfId="13430" xr:uid="{00000000-0005-0000-0000-0000B8380000}"/>
    <cellStyle name="표준 3 5 2 2 6 2 2 8" xfId="13431" xr:uid="{00000000-0005-0000-0000-0000B9380000}"/>
    <cellStyle name="표준 3 5 2 2 6 2 2 8 2" xfId="13432" xr:uid="{00000000-0005-0000-0000-0000BA380000}"/>
    <cellStyle name="표준 3 5 2 2 6 2 2 9" xfId="13433" xr:uid="{00000000-0005-0000-0000-0000BB380000}"/>
    <cellStyle name="표준 3 5 2 2 6 2 3" xfId="13434" xr:uid="{00000000-0005-0000-0000-0000BC380000}"/>
    <cellStyle name="표준 3 5 2 2 6 2 3 2" xfId="13435" xr:uid="{00000000-0005-0000-0000-0000BD380000}"/>
    <cellStyle name="표준 3 5 2 2 6 2 3 2 2" xfId="13436" xr:uid="{00000000-0005-0000-0000-0000BE380000}"/>
    <cellStyle name="표준 3 5 2 2 6 2 3 2 2 2" xfId="13437" xr:uid="{00000000-0005-0000-0000-0000BF380000}"/>
    <cellStyle name="표준 3 5 2 2 6 2 3 2 3" xfId="13438" xr:uid="{00000000-0005-0000-0000-0000C0380000}"/>
    <cellStyle name="표준 3 5 2 2 6 2 3 3" xfId="13439" xr:uid="{00000000-0005-0000-0000-0000C1380000}"/>
    <cellStyle name="표준 3 5 2 2 6 2 3 3 2" xfId="13440" xr:uid="{00000000-0005-0000-0000-0000C2380000}"/>
    <cellStyle name="표준 3 5 2 2 6 2 3 3 2 2" xfId="13441" xr:uid="{00000000-0005-0000-0000-0000C3380000}"/>
    <cellStyle name="표준 3 5 2 2 6 2 3 3 3" xfId="13442" xr:uid="{00000000-0005-0000-0000-0000C4380000}"/>
    <cellStyle name="표준 3 5 2 2 6 2 3 4" xfId="13443" xr:uid="{00000000-0005-0000-0000-0000C5380000}"/>
    <cellStyle name="표준 3 5 2 2 6 2 3 4 2" xfId="13444" xr:uid="{00000000-0005-0000-0000-0000C6380000}"/>
    <cellStyle name="표준 3 5 2 2 6 2 3 4 2 2" xfId="13445" xr:uid="{00000000-0005-0000-0000-0000C7380000}"/>
    <cellStyle name="표준 3 5 2 2 6 2 3 4 3" xfId="13446" xr:uid="{00000000-0005-0000-0000-0000C8380000}"/>
    <cellStyle name="표준 3 5 2 2 6 2 3 5" xfId="13447" xr:uid="{00000000-0005-0000-0000-0000C9380000}"/>
    <cellStyle name="표준 3 5 2 2 6 2 3 5 2" xfId="13448" xr:uid="{00000000-0005-0000-0000-0000CA380000}"/>
    <cellStyle name="표준 3 5 2 2 6 2 3 6" xfId="13449" xr:uid="{00000000-0005-0000-0000-0000CB380000}"/>
    <cellStyle name="표준 3 5 2 2 6 2 4" xfId="13450" xr:uid="{00000000-0005-0000-0000-0000CC380000}"/>
    <cellStyle name="표준 3 5 2 2 6 2 4 2" xfId="13451" xr:uid="{00000000-0005-0000-0000-0000CD380000}"/>
    <cellStyle name="표준 3 5 2 2 6 2 4 2 2" xfId="13452" xr:uid="{00000000-0005-0000-0000-0000CE380000}"/>
    <cellStyle name="표준 3 5 2 2 6 2 4 2 2 2" xfId="13453" xr:uid="{00000000-0005-0000-0000-0000CF380000}"/>
    <cellStyle name="표준 3 5 2 2 6 2 4 2 3" xfId="13454" xr:uid="{00000000-0005-0000-0000-0000D0380000}"/>
    <cellStyle name="표준 3 5 2 2 6 2 4 3" xfId="13455" xr:uid="{00000000-0005-0000-0000-0000D1380000}"/>
    <cellStyle name="표준 3 5 2 2 6 2 4 3 2" xfId="13456" xr:uid="{00000000-0005-0000-0000-0000D2380000}"/>
    <cellStyle name="표준 3 5 2 2 6 2 4 3 2 2" xfId="13457" xr:uid="{00000000-0005-0000-0000-0000D3380000}"/>
    <cellStyle name="표준 3 5 2 2 6 2 4 3 3" xfId="13458" xr:uid="{00000000-0005-0000-0000-0000D4380000}"/>
    <cellStyle name="표준 3 5 2 2 6 2 4 4" xfId="13459" xr:uid="{00000000-0005-0000-0000-0000D5380000}"/>
    <cellStyle name="표준 3 5 2 2 6 2 4 4 2" xfId="13460" xr:uid="{00000000-0005-0000-0000-0000D6380000}"/>
    <cellStyle name="표준 3 5 2 2 6 2 4 4 2 2" xfId="13461" xr:uid="{00000000-0005-0000-0000-0000D7380000}"/>
    <cellStyle name="표준 3 5 2 2 6 2 4 4 3" xfId="13462" xr:uid="{00000000-0005-0000-0000-0000D8380000}"/>
    <cellStyle name="표준 3 5 2 2 6 2 4 5" xfId="13463" xr:uid="{00000000-0005-0000-0000-0000D9380000}"/>
    <cellStyle name="표준 3 5 2 2 6 2 4 5 2" xfId="13464" xr:uid="{00000000-0005-0000-0000-0000DA380000}"/>
    <cellStyle name="표준 3 5 2 2 6 2 4 6" xfId="13465" xr:uid="{00000000-0005-0000-0000-0000DB380000}"/>
    <cellStyle name="표준 3 5 2 2 6 2 5" xfId="13466" xr:uid="{00000000-0005-0000-0000-0000DC380000}"/>
    <cellStyle name="표준 3 5 2 2 6 2 5 2" xfId="13467" xr:uid="{00000000-0005-0000-0000-0000DD380000}"/>
    <cellStyle name="표준 3 5 2 2 6 2 5 2 2" xfId="13468" xr:uid="{00000000-0005-0000-0000-0000DE380000}"/>
    <cellStyle name="표준 3 5 2 2 6 2 5 2 2 2" xfId="13469" xr:uid="{00000000-0005-0000-0000-0000DF380000}"/>
    <cellStyle name="표준 3 5 2 2 6 2 5 2 3" xfId="13470" xr:uid="{00000000-0005-0000-0000-0000E0380000}"/>
    <cellStyle name="표준 3 5 2 2 6 2 5 3" xfId="13471" xr:uid="{00000000-0005-0000-0000-0000E1380000}"/>
    <cellStyle name="표준 3 5 2 2 6 2 5 3 2" xfId="13472" xr:uid="{00000000-0005-0000-0000-0000E2380000}"/>
    <cellStyle name="표준 3 5 2 2 6 2 5 3 2 2" xfId="13473" xr:uid="{00000000-0005-0000-0000-0000E3380000}"/>
    <cellStyle name="표준 3 5 2 2 6 2 5 3 3" xfId="13474" xr:uid="{00000000-0005-0000-0000-0000E4380000}"/>
    <cellStyle name="표준 3 5 2 2 6 2 5 4" xfId="13475" xr:uid="{00000000-0005-0000-0000-0000E5380000}"/>
    <cellStyle name="표준 3 5 2 2 6 2 5 4 2" xfId="13476" xr:uid="{00000000-0005-0000-0000-0000E6380000}"/>
    <cellStyle name="표준 3 5 2 2 6 2 5 4 2 2" xfId="13477" xr:uid="{00000000-0005-0000-0000-0000E7380000}"/>
    <cellStyle name="표준 3 5 2 2 6 2 5 4 3" xfId="13478" xr:uid="{00000000-0005-0000-0000-0000E8380000}"/>
    <cellStyle name="표준 3 5 2 2 6 2 5 5" xfId="13479" xr:uid="{00000000-0005-0000-0000-0000E9380000}"/>
    <cellStyle name="표준 3 5 2 2 6 2 5 5 2" xfId="13480" xr:uid="{00000000-0005-0000-0000-0000EA380000}"/>
    <cellStyle name="표준 3 5 2 2 6 2 5 6" xfId="13481" xr:uid="{00000000-0005-0000-0000-0000EB380000}"/>
    <cellStyle name="표준 3 5 2 2 6 2 6" xfId="13482" xr:uid="{00000000-0005-0000-0000-0000EC380000}"/>
    <cellStyle name="표준 3 5 2 2 6 2 6 2" xfId="13483" xr:uid="{00000000-0005-0000-0000-0000ED380000}"/>
    <cellStyle name="표준 3 5 2 2 6 2 6 2 2" xfId="13484" xr:uid="{00000000-0005-0000-0000-0000EE380000}"/>
    <cellStyle name="표준 3 5 2 2 6 2 6 3" xfId="13485" xr:uid="{00000000-0005-0000-0000-0000EF380000}"/>
    <cellStyle name="표준 3 5 2 2 6 2 7" xfId="13486" xr:uid="{00000000-0005-0000-0000-0000F0380000}"/>
    <cellStyle name="표준 3 5 2 2 6 2 7 2" xfId="13487" xr:uid="{00000000-0005-0000-0000-0000F1380000}"/>
    <cellStyle name="표준 3 5 2 2 6 2 7 2 2" xfId="13488" xr:uid="{00000000-0005-0000-0000-0000F2380000}"/>
    <cellStyle name="표준 3 5 2 2 6 2 7 3" xfId="13489" xr:uid="{00000000-0005-0000-0000-0000F3380000}"/>
    <cellStyle name="표준 3 5 2 2 6 2 8" xfId="13490" xr:uid="{00000000-0005-0000-0000-0000F4380000}"/>
    <cellStyle name="표준 3 5 2 2 6 2 8 2" xfId="13491" xr:uid="{00000000-0005-0000-0000-0000F5380000}"/>
    <cellStyle name="표준 3 5 2 2 6 2 8 2 2" xfId="13492" xr:uid="{00000000-0005-0000-0000-0000F6380000}"/>
    <cellStyle name="표준 3 5 2 2 6 2 8 3" xfId="13493" xr:uid="{00000000-0005-0000-0000-0000F7380000}"/>
    <cellStyle name="표준 3 5 2 2 6 2 9" xfId="13494" xr:uid="{00000000-0005-0000-0000-0000F8380000}"/>
    <cellStyle name="표준 3 5 2 2 6 2 9 2" xfId="13495" xr:uid="{00000000-0005-0000-0000-0000F9380000}"/>
    <cellStyle name="표준 3 5 2 2 6 3" xfId="13496" xr:uid="{00000000-0005-0000-0000-0000FA380000}"/>
    <cellStyle name="표준 3 5 2 2 6 3 2" xfId="13497" xr:uid="{00000000-0005-0000-0000-0000FB380000}"/>
    <cellStyle name="표준 3 5 2 2 6 3 2 2" xfId="13498" xr:uid="{00000000-0005-0000-0000-0000FC380000}"/>
    <cellStyle name="표준 3 5 2 2 6 3 2 2 2" xfId="13499" xr:uid="{00000000-0005-0000-0000-0000FD380000}"/>
    <cellStyle name="표준 3 5 2 2 6 3 2 2 2 2" xfId="13500" xr:uid="{00000000-0005-0000-0000-0000FE380000}"/>
    <cellStyle name="표준 3 5 2 2 6 3 2 2 3" xfId="13501" xr:uid="{00000000-0005-0000-0000-0000FF380000}"/>
    <cellStyle name="표준 3 5 2 2 6 3 2 3" xfId="13502" xr:uid="{00000000-0005-0000-0000-000000390000}"/>
    <cellStyle name="표준 3 5 2 2 6 3 2 3 2" xfId="13503" xr:uid="{00000000-0005-0000-0000-000001390000}"/>
    <cellStyle name="표준 3 5 2 2 6 3 2 3 2 2" xfId="13504" xr:uid="{00000000-0005-0000-0000-000002390000}"/>
    <cellStyle name="표준 3 5 2 2 6 3 2 3 3" xfId="13505" xr:uid="{00000000-0005-0000-0000-000003390000}"/>
    <cellStyle name="표준 3 5 2 2 6 3 2 4" xfId="13506" xr:uid="{00000000-0005-0000-0000-000004390000}"/>
    <cellStyle name="표준 3 5 2 2 6 3 2 4 2" xfId="13507" xr:uid="{00000000-0005-0000-0000-000005390000}"/>
    <cellStyle name="표준 3 5 2 2 6 3 2 4 2 2" xfId="13508" xr:uid="{00000000-0005-0000-0000-000006390000}"/>
    <cellStyle name="표준 3 5 2 2 6 3 2 4 3" xfId="13509" xr:uid="{00000000-0005-0000-0000-000007390000}"/>
    <cellStyle name="표준 3 5 2 2 6 3 2 5" xfId="13510" xr:uid="{00000000-0005-0000-0000-000008390000}"/>
    <cellStyle name="표준 3 5 2 2 6 3 2 5 2" xfId="13511" xr:uid="{00000000-0005-0000-0000-000009390000}"/>
    <cellStyle name="표준 3 5 2 2 6 3 2 6" xfId="13512" xr:uid="{00000000-0005-0000-0000-00000A390000}"/>
    <cellStyle name="표준 3 5 2 2 6 3 3" xfId="13513" xr:uid="{00000000-0005-0000-0000-00000B390000}"/>
    <cellStyle name="표준 3 5 2 2 6 3 3 2" xfId="13514" xr:uid="{00000000-0005-0000-0000-00000C390000}"/>
    <cellStyle name="표준 3 5 2 2 6 3 3 2 2" xfId="13515" xr:uid="{00000000-0005-0000-0000-00000D390000}"/>
    <cellStyle name="표준 3 5 2 2 6 3 3 2 2 2" xfId="13516" xr:uid="{00000000-0005-0000-0000-00000E390000}"/>
    <cellStyle name="표준 3 5 2 2 6 3 3 2 3" xfId="13517" xr:uid="{00000000-0005-0000-0000-00000F390000}"/>
    <cellStyle name="표준 3 5 2 2 6 3 3 3" xfId="13518" xr:uid="{00000000-0005-0000-0000-000010390000}"/>
    <cellStyle name="표준 3 5 2 2 6 3 3 3 2" xfId="13519" xr:uid="{00000000-0005-0000-0000-000011390000}"/>
    <cellStyle name="표준 3 5 2 2 6 3 3 3 2 2" xfId="13520" xr:uid="{00000000-0005-0000-0000-000012390000}"/>
    <cellStyle name="표준 3 5 2 2 6 3 3 3 3" xfId="13521" xr:uid="{00000000-0005-0000-0000-000013390000}"/>
    <cellStyle name="표준 3 5 2 2 6 3 3 4" xfId="13522" xr:uid="{00000000-0005-0000-0000-000014390000}"/>
    <cellStyle name="표준 3 5 2 2 6 3 3 4 2" xfId="13523" xr:uid="{00000000-0005-0000-0000-000015390000}"/>
    <cellStyle name="표준 3 5 2 2 6 3 3 4 2 2" xfId="13524" xr:uid="{00000000-0005-0000-0000-000016390000}"/>
    <cellStyle name="표준 3 5 2 2 6 3 3 4 3" xfId="13525" xr:uid="{00000000-0005-0000-0000-000017390000}"/>
    <cellStyle name="표준 3 5 2 2 6 3 3 5" xfId="13526" xr:uid="{00000000-0005-0000-0000-000018390000}"/>
    <cellStyle name="표준 3 5 2 2 6 3 3 5 2" xfId="13527" xr:uid="{00000000-0005-0000-0000-000019390000}"/>
    <cellStyle name="표준 3 5 2 2 6 3 3 6" xfId="13528" xr:uid="{00000000-0005-0000-0000-00001A390000}"/>
    <cellStyle name="표준 3 5 2 2 6 3 4" xfId="13529" xr:uid="{00000000-0005-0000-0000-00001B390000}"/>
    <cellStyle name="표준 3 5 2 2 6 3 4 2" xfId="13530" xr:uid="{00000000-0005-0000-0000-00001C390000}"/>
    <cellStyle name="표준 3 5 2 2 6 3 4 2 2" xfId="13531" xr:uid="{00000000-0005-0000-0000-00001D390000}"/>
    <cellStyle name="표준 3 5 2 2 6 3 4 2 2 2" xfId="13532" xr:uid="{00000000-0005-0000-0000-00001E390000}"/>
    <cellStyle name="표준 3 5 2 2 6 3 4 2 3" xfId="13533" xr:uid="{00000000-0005-0000-0000-00001F390000}"/>
    <cellStyle name="표준 3 5 2 2 6 3 4 3" xfId="13534" xr:uid="{00000000-0005-0000-0000-000020390000}"/>
    <cellStyle name="표준 3 5 2 2 6 3 4 3 2" xfId="13535" xr:uid="{00000000-0005-0000-0000-000021390000}"/>
    <cellStyle name="표준 3 5 2 2 6 3 4 3 2 2" xfId="13536" xr:uid="{00000000-0005-0000-0000-000022390000}"/>
    <cellStyle name="표준 3 5 2 2 6 3 4 3 3" xfId="13537" xr:uid="{00000000-0005-0000-0000-000023390000}"/>
    <cellStyle name="표준 3 5 2 2 6 3 4 4" xfId="13538" xr:uid="{00000000-0005-0000-0000-000024390000}"/>
    <cellStyle name="표준 3 5 2 2 6 3 4 4 2" xfId="13539" xr:uid="{00000000-0005-0000-0000-000025390000}"/>
    <cellStyle name="표준 3 5 2 2 6 3 4 4 2 2" xfId="13540" xr:uid="{00000000-0005-0000-0000-000026390000}"/>
    <cellStyle name="표준 3 5 2 2 6 3 4 4 3" xfId="13541" xr:uid="{00000000-0005-0000-0000-000027390000}"/>
    <cellStyle name="표준 3 5 2 2 6 3 4 5" xfId="13542" xr:uid="{00000000-0005-0000-0000-000028390000}"/>
    <cellStyle name="표준 3 5 2 2 6 3 4 5 2" xfId="13543" xr:uid="{00000000-0005-0000-0000-000029390000}"/>
    <cellStyle name="표준 3 5 2 2 6 3 4 6" xfId="13544" xr:uid="{00000000-0005-0000-0000-00002A390000}"/>
    <cellStyle name="표준 3 5 2 2 6 3 5" xfId="13545" xr:uid="{00000000-0005-0000-0000-00002B390000}"/>
    <cellStyle name="표준 3 5 2 2 6 3 5 2" xfId="13546" xr:uid="{00000000-0005-0000-0000-00002C390000}"/>
    <cellStyle name="표준 3 5 2 2 6 3 5 2 2" xfId="13547" xr:uid="{00000000-0005-0000-0000-00002D390000}"/>
    <cellStyle name="표준 3 5 2 2 6 3 5 3" xfId="13548" xr:uid="{00000000-0005-0000-0000-00002E390000}"/>
    <cellStyle name="표준 3 5 2 2 6 3 6" xfId="13549" xr:uid="{00000000-0005-0000-0000-00002F390000}"/>
    <cellStyle name="표준 3 5 2 2 6 3 6 2" xfId="13550" xr:uid="{00000000-0005-0000-0000-000030390000}"/>
    <cellStyle name="표준 3 5 2 2 6 3 6 2 2" xfId="13551" xr:uid="{00000000-0005-0000-0000-000031390000}"/>
    <cellStyle name="표준 3 5 2 2 6 3 6 3" xfId="13552" xr:uid="{00000000-0005-0000-0000-000032390000}"/>
    <cellStyle name="표준 3 5 2 2 6 3 7" xfId="13553" xr:uid="{00000000-0005-0000-0000-000033390000}"/>
    <cellStyle name="표준 3 5 2 2 6 3 7 2" xfId="13554" xr:uid="{00000000-0005-0000-0000-000034390000}"/>
    <cellStyle name="표준 3 5 2 2 6 3 7 2 2" xfId="13555" xr:uid="{00000000-0005-0000-0000-000035390000}"/>
    <cellStyle name="표준 3 5 2 2 6 3 7 3" xfId="13556" xr:uid="{00000000-0005-0000-0000-000036390000}"/>
    <cellStyle name="표준 3 5 2 2 6 3 8" xfId="13557" xr:uid="{00000000-0005-0000-0000-000037390000}"/>
    <cellStyle name="표준 3 5 2 2 6 3 8 2" xfId="13558" xr:uid="{00000000-0005-0000-0000-000038390000}"/>
    <cellStyle name="표준 3 5 2 2 6 3 9" xfId="13559" xr:uid="{00000000-0005-0000-0000-000039390000}"/>
    <cellStyle name="표준 3 5 2 2 6 4" xfId="13560" xr:uid="{00000000-0005-0000-0000-00003A390000}"/>
    <cellStyle name="표준 3 5 2 2 6 4 2" xfId="13561" xr:uid="{00000000-0005-0000-0000-00003B390000}"/>
    <cellStyle name="표준 3 5 2 2 6 4 2 2" xfId="13562" xr:uid="{00000000-0005-0000-0000-00003C390000}"/>
    <cellStyle name="표준 3 5 2 2 6 4 2 2 2" xfId="13563" xr:uid="{00000000-0005-0000-0000-00003D390000}"/>
    <cellStyle name="표준 3 5 2 2 6 4 2 3" xfId="13564" xr:uid="{00000000-0005-0000-0000-00003E390000}"/>
    <cellStyle name="표준 3 5 2 2 6 4 3" xfId="13565" xr:uid="{00000000-0005-0000-0000-00003F390000}"/>
    <cellStyle name="표준 3 5 2 2 6 4 3 2" xfId="13566" xr:uid="{00000000-0005-0000-0000-000040390000}"/>
    <cellStyle name="표준 3 5 2 2 6 4 3 2 2" xfId="13567" xr:uid="{00000000-0005-0000-0000-000041390000}"/>
    <cellStyle name="표준 3 5 2 2 6 4 3 3" xfId="13568" xr:uid="{00000000-0005-0000-0000-000042390000}"/>
    <cellStyle name="표준 3 5 2 2 6 4 4" xfId="13569" xr:uid="{00000000-0005-0000-0000-000043390000}"/>
    <cellStyle name="표준 3 5 2 2 6 4 4 2" xfId="13570" xr:uid="{00000000-0005-0000-0000-000044390000}"/>
    <cellStyle name="표준 3 5 2 2 6 4 4 2 2" xfId="13571" xr:uid="{00000000-0005-0000-0000-000045390000}"/>
    <cellStyle name="표준 3 5 2 2 6 4 4 3" xfId="13572" xr:uid="{00000000-0005-0000-0000-000046390000}"/>
    <cellStyle name="표준 3 5 2 2 6 4 5" xfId="13573" xr:uid="{00000000-0005-0000-0000-000047390000}"/>
    <cellStyle name="표준 3 5 2 2 6 4 5 2" xfId="13574" xr:uid="{00000000-0005-0000-0000-000048390000}"/>
    <cellStyle name="표준 3 5 2 2 6 4 6" xfId="13575" xr:uid="{00000000-0005-0000-0000-000049390000}"/>
    <cellStyle name="표준 3 5 2 2 6 5" xfId="13576" xr:uid="{00000000-0005-0000-0000-00004A390000}"/>
    <cellStyle name="표준 3 5 2 2 6 5 2" xfId="13577" xr:uid="{00000000-0005-0000-0000-00004B390000}"/>
    <cellStyle name="표준 3 5 2 2 6 5 2 2" xfId="13578" xr:uid="{00000000-0005-0000-0000-00004C390000}"/>
    <cellStyle name="표준 3 5 2 2 6 5 2 2 2" xfId="13579" xr:uid="{00000000-0005-0000-0000-00004D390000}"/>
    <cellStyle name="표준 3 5 2 2 6 5 2 3" xfId="13580" xr:uid="{00000000-0005-0000-0000-00004E390000}"/>
    <cellStyle name="표준 3 5 2 2 6 5 3" xfId="13581" xr:uid="{00000000-0005-0000-0000-00004F390000}"/>
    <cellStyle name="표준 3 5 2 2 6 5 3 2" xfId="13582" xr:uid="{00000000-0005-0000-0000-000050390000}"/>
    <cellStyle name="표준 3 5 2 2 6 5 3 2 2" xfId="13583" xr:uid="{00000000-0005-0000-0000-000051390000}"/>
    <cellStyle name="표준 3 5 2 2 6 5 3 3" xfId="13584" xr:uid="{00000000-0005-0000-0000-000052390000}"/>
    <cellStyle name="표준 3 5 2 2 6 5 4" xfId="13585" xr:uid="{00000000-0005-0000-0000-000053390000}"/>
    <cellStyle name="표준 3 5 2 2 6 5 4 2" xfId="13586" xr:uid="{00000000-0005-0000-0000-000054390000}"/>
    <cellStyle name="표준 3 5 2 2 6 5 4 2 2" xfId="13587" xr:uid="{00000000-0005-0000-0000-000055390000}"/>
    <cellStyle name="표준 3 5 2 2 6 5 4 3" xfId="13588" xr:uid="{00000000-0005-0000-0000-000056390000}"/>
    <cellStyle name="표준 3 5 2 2 6 5 5" xfId="13589" xr:uid="{00000000-0005-0000-0000-000057390000}"/>
    <cellStyle name="표준 3 5 2 2 6 5 5 2" xfId="13590" xr:uid="{00000000-0005-0000-0000-000058390000}"/>
    <cellStyle name="표준 3 5 2 2 6 5 6" xfId="13591" xr:uid="{00000000-0005-0000-0000-000059390000}"/>
    <cellStyle name="표준 3 5 2 2 6 6" xfId="13592" xr:uid="{00000000-0005-0000-0000-00005A390000}"/>
    <cellStyle name="표준 3 5 2 2 6 6 2" xfId="13593" xr:uid="{00000000-0005-0000-0000-00005B390000}"/>
    <cellStyle name="표준 3 5 2 2 6 6 2 2" xfId="13594" xr:uid="{00000000-0005-0000-0000-00005C390000}"/>
    <cellStyle name="표준 3 5 2 2 6 6 2 2 2" xfId="13595" xr:uid="{00000000-0005-0000-0000-00005D390000}"/>
    <cellStyle name="표준 3 5 2 2 6 6 2 3" xfId="13596" xr:uid="{00000000-0005-0000-0000-00005E390000}"/>
    <cellStyle name="표준 3 5 2 2 6 6 3" xfId="13597" xr:uid="{00000000-0005-0000-0000-00005F390000}"/>
    <cellStyle name="표준 3 5 2 2 6 6 3 2" xfId="13598" xr:uid="{00000000-0005-0000-0000-000060390000}"/>
    <cellStyle name="표준 3 5 2 2 6 6 3 2 2" xfId="13599" xr:uid="{00000000-0005-0000-0000-000061390000}"/>
    <cellStyle name="표준 3 5 2 2 6 6 3 3" xfId="13600" xr:uid="{00000000-0005-0000-0000-000062390000}"/>
    <cellStyle name="표준 3 5 2 2 6 6 4" xfId="13601" xr:uid="{00000000-0005-0000-0000-000063390000}"/>
    <cellStyle name="표준 3 5 2 2 6 6 4 2" xfId="13602" xr:uid="{00000000-0005-0000-0000-000064390000}"/>
    <cellStyle name="표준 3 5 2 2 6 6 4 2 2" xfId="13603" xr:uid="{00000000-0005-0000-0000-000065390000}"/>
    <cellStyle name="표준 3 5 2 2 6 6 4 3" xfId="13604" xr:uid="{00000000-0005-0000-0000-000066390000}"/>
    <cellStyle name="표준 3 5 2 2 6 6 5" xfId="13605" xr:uid="{00000000-0005-0000-0000-000067390000}"/>
    <cellStyle name="표준 3 5 2 2 6 6 5 2" xfId="13606" xr:uid="{00000000-0005-0000-0000-000068390000}"/>
    <cellStyle name="표준 3 5 2 2 6 6 6" xfId="13607" xr:uid="{00000000-0005-0000-0000-000069390000}"/>
    <cellStyle name="표준 3 5 2 2 6 7" xfId="13608" xr:uid="{00000000-0005-0000-0000-00006A390000}"/>
    <cellStyle name="표준 3 5 2 2 6 7 2" xfId="13609" xr:uid="{00000000-0005-0000-0000-00006B390000}"/>
    <cellStyle name="표준 3 5 2 2 6 7 2 2" xfId="13610" xr:uid="{00000000-0005-0000-0000-00006C390000}"/>
    <cellStyle name="표준 3 5 2 2 6 7 3" xfId="13611" xr:uid="{00000000-0005-0000-0000-00006D390000}"/>
    <cellStyle name="표준 3 5 2 2 6 8" xfId="13612" xr:uid="{00000000-0005-0000-0000-00006E390000}"/>
    <cellStyle name="표준 3 5 2 2 6 8 2" xfId="13613" xr:uid="{00000000-0005-0000-0000-00006F390000}"/>
    <cellStyle name="표준 3 5 2 2 6 8 2 2" xfId="13614" xr:uid="{00000000-0005-0000-0000-000070390000}"/>
    <cellStyle name="표준 3 5 2 2 6 8 3" xfId="13615" xr:uid="{00000000-0005-0000-0000-000071390000}"/>
    <cellStyle name="표준 3 5 2 2 6 9" xfId="13616" xr:uid="{00000000-0005-0000-0000-000072390000}"/>
    <cellStyle name="표준 3 5 2 2 6 9 2" xfId="13617" xr:uid="{00000000-0005-0000-0000-000073390000}"/>
    <cellStyle name="표준 3 5 2 2 6 9 2 2" xfId="13618" xr:uid="{00000000-0005-0000-0000-000074390000}"/>
    <cellStyle name="표준 3 5 2 2 6 9 3" xfId="13619" xr:uid="{00000000-0005-0000-0000-000075390000}"/>
    <cellStyle name="표준 3 5 2 2 7" xfId="13620" xr:uid="{00000000-0005-0000-0000-000076390000}"/>
    <cellStyle name="표준 3 5 2 2 7 10" xfId="13621" xr:uid="{00000000-0005-0000-0000-000077390000}"/>
    <cellStyle name="표준 3 5 2 2 7 10 2" xfId="13622" xr:uid="{00000000-0005-0000-0000-000078390000}"/>
    <cellStyle name="표준 3 5 2 2 7 11" xfId="13623" xr:uid="{00000000-0005-0000-0000-000079390000}"/>
    <cellStyle name="표준 3 5 2 2 7 2" xfId="13624" xr:uid="{00000000-0005-0000-0000-00007A390000}"/>
    <cellStyle name="표준 3 5 2 2 7 2 10" xfId="13625" xr:uid="{00000000-0005-0000-0000-00007B390000}"/>
    <cellStyle name="표준 3 5 2 2 7 2 2" xfId="13626" xr:uid="{00000000-0005-0000-0000-00007C390000}"/>
    <cellStyle name="표준 3 5 2 2 7 2 2 2" xfId="13627" xr:uid="{00000000-0005-0000-0000-00007D390000}"/>
    <cellStyle name="표준 3 5 2 2 7 2 2 2 2" xfId="13628" xr:uid="{00000000-0005-0000-0000-00007E390000}"/>
    <cellStyle name="표준 3 5 2 2 7 2 2 2 2 2" xfId="13629" xr:uid="{00000000-0005-0000-0000-00007F390000}"/>
    <cellStyle name="표준 3 5 2 2 7 2 2 2 2 2 2" xfId="13630" xr:uid="{00000000-0005-0000-0000-000080390000}"/>
    <cellStyle name="표준 3 5 2 2 7 2 2 2 2 3" xfId="13631" xr:uid="{00000000-0005-0000-0000-000081390000}"/>
    <cellStyle name="표준 3 5 2 2 7 2 2 2 3" xfId="13632" xr:uid="{00000000-0005-0000-0000-000082390000}"/>
    <cellStyle name="표준 3 5 2 2 7 2 2 2 3 2" xfId="13633" xr:uid="{00000000-0005-0000-0000-000083390000}"/>
    <cellStyle name="표준 3 5 2 2 7 2 2 2 3 2 2" xfId="13634" xr:uid="{00000000-0005-0000-0000-000084390000}"/>
    <cellStyle name="표준 3 5 2 2 7 2 2 2 3 3" xfId="13635" xr:uid="{00000000-0005-0000-0000-000085390000}"/>
    <cellStyle name="표준 3 5 2 2 7 2 2 2 4" xfId="13636" xr:uid="{00000000-0005-0000-0000-000086390000}"/>
    <cellStyle name="표준 3 5 2 2 7 2 2 2 4 2" xfId="13637" xr:uid="{00000000-0005-0000-0000-000087390000}"/>
    <cellStyle name="표준 3 5 2 2 7 2 2 2 4 2 2" xfId="13638" xr:uid="{00000000-0005-0000-0000-000088390000}"/>
    <cellStyle name="표준 3 5 2 2 7 2 2 2 4 3" xfId="13639" xr:uid="{00000000-0005-0000-0000-000089390000}"/>
    <cellStyle name="표준 3 5 2 2 7 2 2 2 5" xfId="13640" xr:uid="{00000000-0005-0000-0000-00008A390000}"/>
    <cellStyle name="표준 3 5 2 2 7 2 2 2 5 2" xfId="13641" xr:uid="{00000000-0005-0000-0000-00008B390000}"/>
    <cellStyle name="표준 3 5 2 2 7 2 2 2 6" xfId="13642" xr:uid="{00000000-0005-0000-0000-00008C390000}"/>
    <cellStyle name="표준 3 5 2 2 7 2 2 3" xfId="13643" xr:uid="{00000000-0005-0000-0000-00008D390000}"/>
    <cellStyle name="표준 3 5 2 2 7 2 2 3 2" xfId="13644" xr:uid="{00000000-0005-0000-0000-00008E390000}"/>
    <cellStyle name="표준 3 5 2 2 7 2 2 3 2 2" xfId="13645" xr:uid="{00000000-0005-0000-0000-00008F390000}"/>
    <cellStyle name="표준 3 5 2 2 7 2 2 3 2 2 2" xfId="13646" xr:uid="{00000000-0005-0000-0000-000090390000}"/>
    <cellStyle name="표준 3 5 2 2 7 2 2 3 2 3" xfId="13647" xr:uid="{00000000-0005-0000-0000-000091390000}"/>
    <cellStyle name="표준 3 5 2 2 7 2 2 3 3" xfId="13648" xr:uid="{00000000-0005-0000-0000-000092390000}"/>
    <cellStyle name="표준 3 5 2 2 7 2 2 3 3 2" xfId="13649" xr:uid="{00000000-0005-0000-0000-000093390000}"/>
    <cellStyle name="표준 3 5 2 2 7 2 2 3 3 2 2" xfId="13650" xr:uid="{00000000-0005-0000-0000-000094390000}"/>
    <cellStyle name="표준 3 5 2 2 7 2 2 3 3 3" xfId="13651" xr:uid="{00000000-0005-0000-0000-000095390000}"/>
    <cellStyle name="표준 3 5 2 2 7 2 2 3 4" xfId="13652" xr:uid="{00000000-0005-0000-0000-000096390000}"/>
    <cellStyle name="표준 3 5 2 2 7 2 2 3 4 2" xfId="13653" xr:uid="{00000000-0005-0000-0000-000097390000}"/>
    <cellStyle name="표준 3 5 2 2 7 2 2 3 4 2 2" xfId="13654" xr:uid="{00000000-0005-0000-0000-000098390000}"/>
    <cellStyle name="표준 3 5 2 2 7 2 2 3 4 3" xfId="13655" xr:uid="{00000000-0005-0000-0000-000099390000}"/>
    <cellStyle name="표준 3 5 2 2 7 2 2 3 5" xfId="13656" xr:uid="{00000000-0005-0000-0000-00009A390000}"/>
    <cellStyle name="표준 3 5 2 2 7 2 2 3 5 2" xfId="13657" xr:uid="{00000000-0005-0000-0000-00009B390000}"/>
    <cellStyle name="표준 3 5 2 2 7 2 2 3 6" xfId="13658" xr:uid="{00000000-0005-0000-0000-00009C390000}"/>
    <cellStyle name="표준 3 5 2 2 7 2 2 4" xfId="13659" xr:uid="{00000000-0005-0000-0000-00009D390000}"/>
    <cellStyle name="표준 3 5 2 2 7 2 2 4 2" xfId="13660" xr:uid="{00000000-0005-0000-0000-00009E390000}"/>
    <cellStyle name="표준 3 5 2 2 7 2 2 4 2 2" xfId="13661" xr:uid="{00000000-0005-0000-0000-00009F390000}"/>
    <cellStyle name="표준 3 5 2 2 7 2 2 4 2 2 2" xfId="13662" xr:uid="{00000000-0005-0000-0000-0000A0390000}"/>
    <cellStyle name="표준 3 5 2 2 7 2 2 4 2 3" xfId="13663" xr:uid="{00000000-0005-0000-0000-0000A1390000}"/>
    <cellStyle name="표준 3 5 2 2 7 2 2 4 3" xfId="13664" xr:uid="{00000000-0005-0000-0000-0000A2390000}"/>
    <cellStyle name="표준 3 5 2 2 7 2 2 4 3 2" xfId="13665" xr:uid="{00000000-0005-0000-0000-0000A3390000}"/>
    <cellStyle name="표준 3 5 2 2 7 2 2 4 3 2 2" xfId="13666" xr:uid="{00000000-0005-0000-0000-0000A4390000}"/>
    <cellStyle name="표준 3 5 2 2 7 2 2 4 3 3" xfId="13667" xr:uid="{00000000-0005-0000-0000-0000A5390000}"/>
    <cellStyle name="표준 3 5 2 2 7 2 2 4 4" xfId="13668" xr:uid="{00000000-0005-0000-0000-0000A6390000}"/>
    <cellStyle name="표준 3 5 2 2 7 2 2 4 4 2" xfId="13669" xr:uid="{00000000-0005-0000-0000-0000A7390000}"/>
    <cellStyle name="표준 3 5 2 2 7 2 2 4 4 2 2" xfId="13670" xr:uid="{00000000-0005-0000-0000-0000A8390000}"/>
    <cellStyle name="표준 3 5 2 2 7 2 2 4 4 3" xfId="13671" xr:uid="{00000000-0005-0000-0000-0000A9390000}"/>
    <cellStyle name="표준 3 5 2 2 7 2 2 4 5" xfId="13672" xr:uid="{00000000-0005-0000-0000-0000AA390000}"/>
    <cellStyle name="표준 3 5 2 2 7 2 2 4 5 2" xfId="13673" xr:uid="{00000000-0005-0000-0000-0000AB390000}"/>
    <cellStyle name="표준 3 5 2 2 7 2 2 4 6" xfId="13674" xr:uid="{00000000-0005-0000-0000-0000AC390000}"/>
    <cellStyle name="표준 3 5 2 2 7 2 2 5" xfId="13675" xr:uid="{00000000-0005-0000-0000-0000AD390000}"/>
    <cellStyle name="표준 3 5 2 2 7 2 2 5 2" xfId="13676" xr:uid="{00000000-0005-0000-0000-0000AE390000}"/>
    <cellStyle name="표준 3 5 2 2 7 2 2 5 2 2" xfId="13677" xr:uid="{00000000-0005-0000-0000-0000AF390000}"/>
    <cellStyle name="표준 3 5 2 2 7 2 2 5 3" xfId="13678" xr:uid="{00000000-0005-0000-0000-0000B0390000}"/>
    <cellStyle name="표준 3 5 2 2 7 2 2 6" xfId="13679" xr:uid="{00000000-0005-0000-0000-0000B1390000}"/>
    <cellStyle name="표준 3 5 2 2 7 2 2 6 2" xfId="13680" xr:uid="{00000000-0005-0000-0000-0000B2390000}"/>
    <cellStyle name="표준 3 5 2 2 7 2 2 6 2 2" xfId="13681" xr:uid="{00000000-0005-0000-0000-0000B3390000}"/>
    <cellStyle name="표준 3 5 2 2 7 2 2 6 3" xfId="13682" xr:uid="{00000000-0005-0000-0000-0000B4390000}"/>
    <cellStyle name="표준 3 5 2 2 7 2 2 7" xfId="13683" xr:uid="{00000000-0005-0000-0000-0000B5390000}"/>
    <cellStyle name="표준 3 5 2 2 7 2 2 7 2" xfId="13684" xr:uid="{00000000-0005-0000-0000-0000B6390000}"/>
    <cellStyle name="표준 3 5 2 2 7 2 2 7 2 2" xfId="13685" xr:uid="{00000000-0005-0000-0000-0000B7390000}"/>
    <cellStyle name="표준 3 5 2 2 7 2 2 7 3" xfId="13686" xr:uid="{00000000-0005-0000-0000-0000B8390000}"/>
    <cellStyle name="표준 3 5 2 2 7 2 2 8" xfId="13687" xr:uid="{00000000-0005-0000-0000-0000B9390000}"/>
    <cellStyle name="표준 3 5 2 2 7 2 2 8 2" xfId="13688" xr:uid="{00000000-0005-0000-0000-0000BA390000}"/>
    <cellStyle name="표준 3 5 2 2 7 2 2 9" xfId="13689" xr:uid="{00000000-0005-0000-0000-0000BB390000}"/>
    <cellStyle name="표준 3 5 2 2 7 2 3" xfId="13690" xr:uid="{00000000-0005-0000-0000-0000BC390000}"/>
    <cellStyle name="표준 3 5 2 2 7 2 3 2" xfId="13691" xr:uid="{00000000-0005-0000-0000-0000BD390000}"/>
    <cellStyle name="표준 3 5 2 2 7 2 3 2 2" xfId="13692" xr:uid="{00000000-0005-0000-0000-0000BE390000}"/>
    <cellStyle name="표준 3 5 2 2 7 2 3 2 2 2" xfId="13693" xr:uid="{00000000-0005-0000-0000-0000BF390000}"/>
    <cellStyle name="표준 3 5 2 2 7 2 3 2 3" xfId="13694" xr:uid="{00000000-0005-0000-0000-0000C0390000}"/>
    <cellStyle name="표준 3 5 2 2 7 2 3 3" xfId="13695" xr:uid="{00000000-0005-0000-0000-0000C1390000}"/>
    <cellStyle name="표준 3 5 2 2 7 2 3 3 2" xfId="13696" xr:uid="{00000000-0005-0000-0000-0000C2390000}"/>
    <cellStyle name="표준 3 5 2 2 7 2 3 3 2 2" xfId="13697" xr:uid="{00000000-0005-0000-0000-0000C3390000}"/>
    <cellStyle name="표준 3 5 2 2 7 2 3 3 3" xfId="13698" xr:uid="{00000000-0005-0000-0000-0000C4390000}"/>
    <cellStyle name="표준 3 5 2 2 7 2 3 4" xfId="13699" xr:uid="{00000000-0005-0000-0000-0000C5390000}"/>
    <cellStyle name="표준 3 5 2 2 7 2 3 4 2" xfId="13700" xr:uid="{00000000-0005-0000-0000-0000C6390000}"/>
    <cellStyle name="표준 3 5 2 2 7 2 3 4 2 2" xfId="13701" xr:uid="{00000000-0005-0000-0000-0000C7390000}"/>
    <cellStyle name="표준 3 5 2 2 7 2 3 4 3" xfId="13702" xr:uid="{00000000-0005-0000-0000-0000C8390000}"/>
    <cellStyle name="표준 3 5 2 2 7 2 3 5" xfId="13703" xr:uid="{00000000-0005-0000-0000-0000C9390000}"/>
    <cellStyle name="표준 3 5 2 2 7 2 3 5 2" xfId="13704" xr:uid="{00000000-0005-0000-0000-0000CA390000}"/>
    <cellStyle name="표준 3 5 2 2 7 2 3 6" xfId="13705" xr:uid="{00000000-0005-0000-0000-0000CB390000}"/>
    <cellStyle name="표준 3 5 2 2 7 2 4" xfId="13706" xr:uid="{00000000-0005-0000-0000-0000CC390000}"/>
    <cellStyle name="표준 3 5 2 2 7 2 4 2" xfId="13707" xr:uid="{00000000-0005-0000-0000-0000CD390000}"/>
    <cellStyle name="표준 3 5 2 2 7 2 4 2 2" xfId="13708" xr:uid="{00000000-0005-0000-0000-0000CE390000}"/>
    <cellStyle name="표준 3 5 2 2 7 2 4 2 2 2" xfId="13709" xr:uid="{00000000-0005-0000-0000-0000CF390000}"/>
    <cellStyle name="표준 3 5 2 2 7 2 4 2 3" xfId="13710" xr:uid="{00000000-0005-0000-0000-0000D0390000}"/>
    <cellStyle name="표준 3 5 2 2 7 2 4 3" xfId="13711" xr:uid="{00000000-0005-0000-0000-0000D1390000}"/>
    <cellStyle name="표준 3 5 2 2 7 2 4 3 2" xfId="13712" xr:uid="{00000000-0005-0000-0000-0000D2390000}"/>
    <cellStyle name="표준 3 5 2 2 7 2 4 3 2 2" xfId="13713" xr:uid="{00000000-0005-0000-0000-0000D3390000}"/>
    <cellStyle name="표준 3 5 2 2 7 2 4 3 3" xfId="13714" xr:uid="{00000000-0005-0000-0000-0000D4390000}"/>
    <cellStyle name="표준 3 5 2 2 7 2 4 4" xfId="13715" xr:uid="{00000000-0005-0000-0000-0000D5390000}"/>
    <cellStyle name="표준 3 5 2 2 7 2 4 4 2" xfId="13716" xr:uid="{00000000-0005-0000-0000-0000D6390000}"/>
    <cellStyle name="표준 3 5 2 2 7 2 4 4 2 2" xfId="13717" xr:uid="{00000000-0005-0000-0000-0000D7390000}"/>
    <cellStyle name="표준 3 5 2 2 7 2 4 4 3" xfId="13718" xr:uid="{00000000-0005-0000-0000-0000D8390000}"/>
    <cellStyle name="표준 3 5 2 2 7 2 4 5" xfId="13719" xr:uid="{00000000-0005-0000-0000-0000D9390000}"/>
    <cellStyle name="표준 3 5 2 2 7 2 4 5 2" xfId="13720" xr:uid="{00000000-0005-0000-0000-0000DA390000}"/>
    <cellStyle name="표준 3 5 2 2 7 2 4 6" xfId="13721" xr:uid="{00000000-0005-0000-0000-0000DB390000}"/>
    <cellStyle name="표준 3 5 2 2 7 2 5" xfId="13722" xr:uid="{00000000-0005-0000-0000-0000DC390000}"/>
    <cellStyle name="표준 3 5 2 2 7 2 5 2" xfId="13723" xr:uid="{00000000-0005-0000-0000-0000DD390000}"/>
    <cellStyle name="표준 3 5 2 2 7 2 5 2 2" xfId="13724" xr:uid="{00000000-0005-0000-0000-0000DE390000}"/>
    <cellStyle name="표준 3 5 2 2 7 2 5 2 2 2" xfId="13725" xr:uid="{00000000-0005-0000-0000-0000DF390000}"/>
    <cellStyle name="표준 3 5 2 2 7 2 5 2 3" xfId="13726" xr:uid="{00000000-0005-0000-0000-0000E0390000}"/>
    <cellStyle name="표준 3 5 2 2 7 2 5 3" xfId="13727" xr:uid="{00000000-0005-0000-0000-0000E1390000}"/>
    <cellStyle name="표준 3 5 2 2 7 2 5 3 2" xfId="13728" xr:uid="{00000000-0005-0000-0000-0000E2390000}"/>
    <cellStyle name="표준 3 5 2 2 7 2 5 3 2 2" xfId="13729" xr:uid="{00000000-0005-0000-0000-0000E3390000}"/>
    <cellStyle name="표준 3 5 2 2 7 2 5 3 3" xfId="13730" xr:uid="{00000000-0005-0000-0000-0000E4390000}"/>
    <cellStyle name="표준 3 5 2 2 7 2 5 4" xfId="13731" xr:uid="{00000000-0005-0000-0000-0000E5390000}"/>
    <cellStyle name="표준 3 5 2 2 7 2 5 4 2" xfId="13732" xr:uid="{00000000-0005-0000-0000-0000E6390000}"/>
    <cellStyle name="표준 3 5 2 2 7 2 5 4 2 2" xfId="13733" xr:uid="{00000000-0005-0000-0000-0000E7390000}"/>
    <cellStyle name="표준 3 5 2 2 7 2 5 4 3" xfId="13734" xr:uid="{00000000-0005-0000-0000-0000E8390000}"/>
    <cellStyle name="표준 3 5 2 2 7 2 5 5" xfId="13735" xr:uid="{00000000-0005-0000-0000-0000E9390000}"/>
    <cellStyle name="표준 3 5 2 2 7 2 5 5 2" xfId="13736" xr:uid="{00000000-0005-0000-0000-0000EA390000}"/>
    <cellStyle name="표준 3 5 2 2 7 2 5 6" xfId="13737" xr:uid="{00000000-0005-0000-0000-0000EB390000}"/>
    <cellStyle name="표준 3 5 2 2 7 2 6" xfId="13738" xr:uid="{00000000-0005-0000-0000-0000EC390000}"/>
    <cellStyle name="표준 3 5 2 2 7 2 6 2" xfId="13739" xr:uid="{00000000-0005-0000-0000-0000ED390000}"/>
    <cellStyle name="표준 3 5 2 2 7 2 6 2 2" xfId="13740" xr:uid="{00000000-0005-0000-0000-0000EE390000}"/>
    <cellStyle name="표준 3 5 2 2 7 2 6 3" xfId="13741" xr:uid="{00000000-0005-0000-0000-0000EF390000}"/>
    <cellStyle name="표준 3 5 2 2 7 2 7" xfId="13742" xr:uid="{00000000-0005-0000-0000-0000F0390000}"/>
    <cellStyle name="표준 3 5 2 2 7 2 7 2" xfId="13743" xr:uid="{00000000-0005-0000-0000-0000F1390000}"/>
    <cellStyle name="표준 3 5 2 2 7 2 7 2 2" xfId="13744" xr:uid="{00000000-0005-0000-0000-0000F2390000}"/>
    <cellStyle name="표준 3 5 2 2 7 2 7 3" xfId="13745" xr:uid="{00000000-0005-0000-0000-0000F3390000}"/>
    <cellStyle name="표준 3 5 2 2 7 2 8" xfId="13746" xr:uid="{00000000-0005-0000-0000-0000F4390000}"/>
    <cellStyle name="표준 3 5 2 2 7 2 8 2" xfId="13747" xr:uid="{00000000-0005-0000-0000-0000F5390000}"/>
    <cellStyle name="표준 3 5 2 2 7 2 8 2 2" xfId="13748" xr:uid="{00000000-0005-0000-0000-0000F6390000}"/>
    <cellStyle name="표준 3 5 2 2 7 2 8 3" xfId="13749" xr:uid="{00000000-0005-0000-0000-0000F7390000}"/>
    <cellStyle name="표준 3 5 2 2 7 2 9" xfId="13750" xr:uid="{00000000-0005-0000-0000-0000F8390000}"/>
    <cellStyle name="표준 3 5 2 2 7 2 9 2" xfId="13751" xr:uid="{00000000-0005-0000-0000-0000F9390000}"/>
    <cellStyle name="표준 3 5 2 2 7 3" xfId="13752" xr:uid="{00000000-0005-0000-0000-0000FA390000}"/>
    <cellStyle name="표준 3 5 2 2 7 3 2" xfId="13753" xr:uid="{00000000-0005-0000-0000-0000FB390000}"/>
    <cellStyle name="표준 3 5 2 2 7 3 2 2" xfId="13754" xr:uid="{00000000-0005-0000-0000-0000FC390000}"/>
    <cellStyle name="표준 3 5 2 2 7 3 2 2 2" xfId="13755" xr:uid="{00000000-0005-0000-0000-0000FD390000}"/>
    <cellStyle name="표준 3 5 2 2 7 3 2 2 2 2" xfId="13756" xr:uid="{00000000-0005-0000-0000-0000FE390000}"/>
    <cellStyle name="표준 3 5 2 2 7 3 2 2 3" xfId="13757" xr:uid="{00000000-0005-0000-0000-0000FF390000}"/>
    <cellStyle name="표준 3 5 2 2 7 3 2 3" xfId="13758" xr:uid="{00000000-0005-0000-0000-0000003A0000}"/>
    <cellStyle name="표준 3 5 2 2 7 3 2 3 2" xfId="13759" xr:uid="{00000000-0005-0000-0000-0000013A0000}"/>
    <cellStyle name="표준 3 5 2 2 7 3 2 3 2 2" xfId="13760" xr:uid="{00000000-0005-0000-0000-0000023A0000}"/>
    <cellStyle name="표준 3 5 2 2 7 3 2 3 3" xfId="13761" xr:uid="{00000000-0005-0000-0000-0000033A0000}"/>
    <cellStyle name="표준 3 5 2 2 7 3 2 4" xfId="13762" xr:uid="{00000000-0005-0000-0000-0000043A0000}"/>
    <cellStyle name="표준 3 5 2 2 7 3 2 4 2" xfId="13763" xr:uid="{00000000-0005-0000-0000-0000053A0000}"/>
    <cellStyle name="표준 3 5 2 2 7 3 2 4 2 2" xfId="13764" xr:uid="{00000000-0005-0000-0000-0000063A0000}"/>
    <cellStyle name="표준 3 5 2 2 7 3 2 4 3" xfId="13765" xr:uid="{00000000-0005-0000-0000-0000073A0000}"/>
    <cellStyle name="표준 3 5 2 2 7 3 2 5" xfId="13766" xr:uid="{00000000-0005-0000-0000-0000083A0000}"/>
    <cellStyle name="표준 3 5 2 2 7 3 2 5 2" xfId="13767" xr:uid="{00000000-0005-0000-0000-0000093A0000}"/>
    <cellStyle name="표준 3 5 2 2 7 3 2 6" xfId="13768" xr:uid="{00000000-0005-0000-0000-00000A3A0000}"/>
    <cellStyle name="표준 3 5 2 2 7 3 3" xfId="13769" xr:uid="{00000000-0005-0000-0000-00000B3A0000}"/>
    <cellStyle name="표준 3 5 2 2 7 3 3 2" xfId="13770" xr:uid="{00000000-0005-0000-0000-00000C3A0000}"/>
    <cellStyle name="표준 3 5 2 2 7 3 3 2 2" xfId="13771" xr:uid="{00000000-0005-0000-0000-00000D3A0000}"/>
    <cellStyle name="표준 3 5 2 2 7 3 3 2 2 2" xfId="13772" xr:uid="{00000000-0005-0000-0000-00000E3A0000}"/>
    <cellStyle name="표준 3 5 2 2 7 3 3 2 3" xfId="13773" xr:uid="{00000000-0005-0000-0000-00000F3A0000}"/>
    <cellStyle name="표준 3 5 2 2 7 3 3 3" xfId="13774" xr:uid="{00000000-0005-0000-0000-0000103A0000}"/>
    <cellStyle name="표준 3 5 2 2 7 3 3 3 2" xfId="13775" xr:uid="{00000000-0005-0000-0000-0000113A0000}"/>
    <cellStyle name="표준 3 5 2 2 7 3 3 3 2 2" xfId="13776" xr:uid="{00000000-0005-0000-0000-0000123A0000}"/>
    <cellStyle name="표준 3 5 2 2 7 3 3 3 3" xfId="13777" xr:uid="{00000000-0005-0000-0000-0000133A0000}"/>
    <cellStyle name="표준 3 5 2 2 7 3 3 4" xfId="13778" xr:uid="{00000000-0005-0000-0000-0000143A0000}"/>
    <cellStyle name="표준 3 5 2 2 7 3 3 4 2" xfId="13779" xr:uid="{00000000-0005-0000-0000-0000153A0000}"/>
    <cellStyle name="표준 3 5 2 2 7 3 3 4 2 2" xfId="13780" xr:uid="{00000000-0005-0000-0000-0000163A0000}"/>
    <cellStyle name="표준 3 5 2 2 7 3 3 4 3" xfId="13781" xr:uid="{00000000-0005-0000-0000-0000173A0000}"/>
    <cellStyle name="표준 3 5 2 2 7 3 3 5" xfId="13782" xr:uid="{00000000-0005-0000-0000-0000183A0000}"/>
    <cellStyle name="표준 3 5 2 2 7 3 3 5 2" xfId="13783" xr:uid="{00000000-0005-0000-0000-0000193A0000}"/>
    <cellStyle name="표준 3 5 2 2 7 3 3 6" xfId="13784" xr:uid="{00000000-0005-0000-0000-00001A3A0000}"/>
    <cellStyle name="표준 3 5 2 2 7 3 4" xfId="13785" xr:uid="{00000000-0005-0000-0000-00001B3A0000}"/>
    <cellStyle name="표준 3 5 2 2 7 3 4 2" xfId="13786" xr:uid="{00000000-0005-0000-0000-00001C3A0000}"/>
    <cellStyle name="표준 3 5 2 2 7 3 4 2 2" xfId="13787" xr:uid="{00000000-0005-0000-0000-00001D3A0000}"/>
    <cellStyle name="표준 3 5 2 2 7 3 4 2 2 2" xfId="13788" xr:uid="{00000000-0005-0000-0000-00001E3A0000}"/>
    <cellStyle name="표준 3 5 2 2 7 3 4 2 3" xfId="13789" xr:uid="{00000000-0005-0000-0000-00001F3A0000}"/>
    <cellStyle name="표준 3 5 2 2 7 3 4 3" xfId="13790" xr:uid="{00000000-0005-0000-0000-0000203A0000}"/>
    <cellStyle name="표준 3 5 2 2 7 3 4 3 2" xfId="13791" xr:uid="{00000000-0005-0000-0000-0000213A0000}"/>
    <cellStyle name="표준 3 5 2 2 7 3 4 3 2 2" xfId="13792" xr:uid="{00000000-0005-0000-0000-0000223A0000}"/>
    <cellStyle name="표준 3 5 2 2 7 3 4 3 3" xfId="13793" xr:uid="{00000000-0005-0000-0000-0000233A0000}"/>
    <cellStyle name="표준 3 5 2 2 7 3 4 4" xfId="13794" xr:uid="{00000000-0005-0000-0000-0000243A0000}"/>
    <cellStyle name="표준 3 5 2 2 7 3 4 4 2" xfId="13795" xr:uid="{00000000-0005-0000-0000-0000253A0000}"/>
    <cellStyle name="표준 3 5 2 2 7 3 4 4 2 2" xfId="13796" xr:uid="{00000000-0005-0000-0000-0000263A0000}"/>
    <cellStyle name="표준 3 5 2 2 7 3 4 4 3" xfId="13797" xr:uid="{00000000-0005-0000-0000-0000273A0000}"/>
    <cellStyle name="표준 3 5 2 2 7 3 4 5" xfId="13798" xr:uid="{00000000-0005-0000-0000-0000283A0000}"/>
    <cellStyle name="표준 3 5 2 2 7 3 4 5 2" xfId="13799" xr:uid="{00000000-0005-0000-0000-0000293A0000}"/>
    <cellStyle name="표준 3 5 2 2 7 3 4 6" xfId="13800" xr:uid="{00000000-0005-0000-0000-00002A3A0000}"/>
    <cellStyle name="표준 3 5 2 2 7 3 5" xfId="13801" xr:uid="{00000000-0005-0000-0000-00002B3A0000}"/>
    <cellStyle name="표준 3 5 2 2 7 3 5 2" xfId="13802" xr:uid="{00000000-0005-0000-0000-00002C3A0000}"/>
    <cellStyle name="표준 3 5 2 2 7 3 5 2 2" xfId="13803" xr:uid="{00000000-0005-0000-0000-00002D3A0000}"/>
    <cellStyle name="표준 3 5 2 2 7 3 5 3" xfId="13804" xr:uid="{00000000-0005-0000-0000-00002E3A0000}"/>
    <cellStyle name="표준 3 5 2 2 7 3 6" xfId="13805" xr:uid="{00000000-0005-0000-0000-00002F3A0000}"/>
    <cellStyle name="표준 3 5 2 2 7 3 6 2" xfId="13806" xr:uid="{00000000-0005-0000-0000-0000303A0000}"/>
    <cellStyle name="표준 3 5 2 2 7 3 6 2 2" xfId="13807" xr:uid="{00000000-0005-0000-0000-0000313A0000}"/>
    <cellStyle name="표준 3 5 2 2 7 3 6 3" xfId="13808" xr:uid="{00000000-0005-0000-0000-0000323A0000}"/>
    <cellStyle name="표준 3 5 2 2 7 3 7" xfId="13809" xr:uid="{00000000-0005-0000-0000-0000333A0000}"/>
    <cellStyle name="표준 3 5 2 2 7 3 7 2" xfId="13810" xr:uid="{00000000-0005-0000-0000-0000343A0000}"/>
    <cellStyle name="표준 3 5 2 2 7 3 7 2 2" xfId="13811" xr:uid="{00000000-0005-0000-0000-0000353A0000}"/>
    <cellStyle name="표준 3 5 2 2 7 3 7 3" xfId="13812" xr:uid="{00000000-0005-0000-0000-0000363A0000}"/>
    <cellStyle name="표준 3 5 2 2 7 3 8" xfId="13813" xr:uid="{00000000-0005-0000-0000-0000373A0000}"/>
    <cellStyle name="표준 3 5 2 2 7 3 8 2" xfId="13814" xr:uid="{00000000-0005-0000-0000-0000383A0000}"/>
    <cellStyle name="표준 3 5 2 2 7 3 9" xfId="13815" xr:uid="{00000000-0005-0000-0000-0000393A0000}"/>
    <cellStyle name="표준 3 5 2 2 7 4" xfId="13816" xr:uid="{00000000-0005-0000-0000-00003A3A0000}"/>
    <cellStyle name="표준 3 5 2 2 7 4 2" xfId="13817" xr:uid="{00000000-0005-0000-0000-00003B3A0000}"/>
    <cellStyle name="표준 3 5 2 2 7 4 2 2" xfId="13818" xr:uid="{00000000-0005-0000-0000-00003C3A0000}"/>
    <cellStyle name="표준 3 5 2 2 7 4 2 2 2" xfId="13819" xr:uid="{00000000-0005-0000-0000-00003D3A0000}"/>
    <cellStyle name="표준 3 5 2 2 7 4 2 3" xfId="13820" xr:uid="{00000000-0005-0000-0000-00003E3A0000}"/>
    <cellStyle name="표준 3 5 2 2 7 4 3" xfId="13821" xr:uid="{00000000-0005-0000-0000-00003F3A0000}"/>
    <cellStyle name="표준 3 5 2 2 7 4 3 2" xfId="13822" xr:uid="{00000000-0005-0000-0000-0000403A0000}"/>
    <cellStyle name="표준 3 5 2 2 7 4 3 2 2" xfId="13823" xr:uid="{00000000-0005-0000-0000-0000413A0000}"/>
    <cellStyle name="표준 3 5 2 2 7 4 3 3" xfId="13824" xr:uid="{00000000-0005-0000-0000-0000423A0000}"/>
    <cellStyle name="표준 3 5 2 2 7 4 4" xfId="13825" xr:uid="{00000000-0005-0000-0000-0000433A0000}"/>
    <cellStyle name="표준 3 5 2 2 7 4 4 2" xfId="13826" xr:uid="{00000000-0005-0000-0000-0000443A0000}"/>
    <cellStyle name="표준 3 5 2 2 7 4 4 2 2" xfId="13827" xr:uid="{00000000-0005-0000-0000-0000453A0000}"/>
    <cellStyle name="표준 3 5 2 2 7 4 4 3" xfId="13828" xr:uid="{00000000-0005-0000-0000-0000463A0000}"/>
    <cellStyle name="표준 3 5 2 2 7 4 5" xfId="13829" xr:uid="{00000000-0005-0000-0000-0000473A0000}"/>
    <cellStyle name="표준 3 5 2 2 7 4 5 2" xfId="13830" xr:uid="{00000000-0005-0000-0000-0000483A0000}"/>
    <cellStyle name="표준 3 5 2 2 7 4 6" xfId="13831" xr:uid="{00000000-0005-0000-0000-0000493A0000}"/>
    <cellStyle name="표준 3 5 2 2 7 5" xfId="13832" xr:uid="{00000000-0005-0000-0000-00004A3A0000}"/>
    <cellStyle name="표준 3 5 2 2 7 5 2" xfId="13833" xr:uid="{00000000-0005-0000-0000-00004B3A0000}"/>
    <cellStyle name="표준 3 5 2 2 7 5 2 2" xfId="13834" xr:uid="{00000000-0005-0000-0000-00004C3A0000}"/>
    <cellStyle name="표준 3 5 2 2 7 5 2 2 2" xfId="13835" xr:uid="{00000000-0005-0000-0000-00004D3A0000}"/>
    <cellStyle name="표준 3 5 2 2 7 5 2 3" xfId="13836" xr:uid="{00000000-0005-0000-0000-00004E3A0000}"/>
    <cellStyle name="표준 3 5 2 2 7 5 3" xfId="13837" xr:uid="{00000000-0005-0000-0000-00004F3A0000}"/>
    <cellStyle name="표준 3 5 2 2 7 5 3 2" xfId="13838" xr:uid="{00000000-0005-0000-0000-0000503A0000}"/>
    <cellStyle name="표준 3 5 2 2 7 5 3 2 2" xfId="13839" xr:uid="{00000000-0005-0000-0000-0000513A0000}"/>
    <cellStyle name="표준 3 5 2 2 7 5 3 3" xfId="13840" xr:uid="{00000000-0005-0000-0000-0000523A0000}"/>
    <cellStyle name="표준 3 5 2 2 7 5 4" xfId="13841" xr:uid="{00000000-0005-0000-0000-0000533A0000}"/>
    <cellStyle name="표준 3 5 2 2 7 5 4 2" xfId="13842" xr:uid="{00000000-0005-0000-0000-0000543A0000}"/>
    <cellStyle name="표준 3 5 2 2 7 5 4 2 2" xfId="13843" xr:uid="{00000000-0005-0000-0000-0000553A0000}"/>
    <cellStyle name="표준 3 5 2 2 7 5 4 3" xfId="13844" xr:uid="{00000000-0005-0000-0000-0000563A0000}"/>
    <cellStyle name="표준 3 5 2 2 7 5 5" xfId="13845" xr:uid="{00000000-0005-0000-0000-0000573A0000}"/>
    <cellStyle name="표준 3 5 2 2 7 5 5 2" xfId="13846" xr:uid="{00000000-0005-0000-0000-0000583A0000}"/>
    <cellStyle name="표준 3 5 2 2 7 5 6" xfId="13847" xr:uid="{00000000-0005-0000-0000-0000593A0000}"/>
    <cellStyle name="표준 3 5 2 2 7 6" xfId="13848" xr:uid="{00000000-0005-0000-0000-00005A3A0000}"/>
    <cellStyle name="표준 3 5 2 2 7 6 2" xfId="13849" xr:uid="{00000000-0005-0000-0000-00005B3A0000}"/>
    <cellStyle name="표준 3 5 2 2 7 6 2 2" xfId="13850" xr:uid="{00000000-0005-0000-0000-00005C3A0000}"/>
    <cellStyle name="표준 3 5 2 2 7 6 2 2 2" xfId="13851" xr:uid="{00000000-0005-0000-0000-00005D3A0000}"/>
    <cellStyle name="표준 3 5 2 2 7 6 2 3" xfId="13852" xr:uid="{00000000-0005-0000-0000-00005E3A0000}"/>
    <cellStyle name="표준 3 5 2 2 7 6 3" xfId="13853" xr:uid="{00000000-0005-0000-0000-00005F3A0000}"/>
    <cellStyle name="표준 3 5 2 2 7 6 3 2" xfId="13854" xr:uid="{00000000-0005-0000-0000-0000603A0000}"/>
    <cellStyle name="표준 3 5 2 2 7 6 3 2 2" xfId="13855" xr:uid="{00000000-0005-0000-0000-0000613A0000}"/>
    <cellStyle name="표준 3 5 2 2 7 6 3 3" xfId="13856" xr:uid="{00000000-0005-0000-0000-0000623A0000}"/>
    <cellStyle name="표준 3 5 2 2 7 6 4" xfId="13857" xr:uid="{00000000-0005-0000-0000-0000633A0000}"/>
    <cellStyle name="표준 3 5 2 2 7 6 4 2" xfId="13858" xr:uid="{00000000-0005-0000-0000-0000643A0000}"/>
    <cellStyle name="표준 3 5 2 2 7 6 4 2 2" xfId="13859" xr:uid="{00000000-0005-0000-0000-0000653A0000}"/>
    <cellStyle name="표준 3 5 2 2 7 6 4 3" xfId="13860" xr:uid="{00000000-0005-0000-0000-0000663A0000}"/>
    <cellStyle name="표준 3 5 2 2 7 6 5" xfId="13861" xr:uid="{00000000-0005-0000-0000-0000673A0000}"/>
    <cellStyle name="표준 3 5 2 2 7 6 5 2" xfId="13862" xr:uid="{00000000-0005-0000-0000-0000683A0000}"/>
    <cellStyle name="표준 3 5 2 2 7 6 6" xfId="13863" xr:uid="{00000000-0005-0000-0000-0000693A0000}"/>
    <cellStyle name="표준 3 5 2 2 7 7" xfId="13864" xr:uid="{00000000-0005-0000-0000-00006A3A0000}"/>
    <cellStyle name="표준 3 5 2 2 7 7 2" xfId="13865" xr:uid="{00000000-0005-0000-0000-00006B3A0000}"/>
    <cellStyle name="표준 3 5 2 2 7 7 2 2" xfId="13866" xr:uid="{00000000-0005-0000-0000-00006C3A0000}"/>
    <cellStyle name="표준 3 5 2 2 7 7 3" xfId="13867" xr:uid="{00000000-0005-0000-0000-00006D3A0000}"/>
    <cellStyle name="표준 3 5 2 2 7 8" xfId="13868" xr:uid="{00000000-0005-0000-0000-00006E3A0000}"/>
    <cellStyle name="표준 3 5 2 2 7 8 2" xfId="13869" xr:uid="{00000000-0005-0000-0000-00006F3A0000}"/>
    <cellStyle name="표준 3 5 2 2 7 8 2 2" xfId="13870" xr:uid="{00000000-0005-0000-0000-0000703A0000}"/>
    <cellStyle name="표준 3 5 2 2 7 8 3" xfId="13871" xr:uid="{00000000-0005-0000-0000-0000713A0000}"/>
    <cellStyle name="표준 3 5 2 2 7 9" xfId="13872" xr:uid="{00000000-0005-0000-0000-0000723A0000}"/>
    <cellStyle name="표준 3 5 2 2 7 9 2" xfId="13873" xr:uid="{00000000-0005-0000-0000-0000733A0000}"/>
    <cellStyle name="표준 3 5 2 2 7 9 2 2" xfId="13874" xr:uid="{00000000-0005-0000-0000-0000743A0000}"/>
    <cellStyle name="표준 3 5 2 2 7 9 3" xfId="13875" xr:uid="{00000000-0005-0000-0000-0000753A0000}"/>
    <cellStyle name="표준 3 5 2 2 8" xfId="13876" xr:uid="{00000000-0005-0000-0000-0000763A0000}"/>
    <cellStyle name="표준 3 5 2 2 8 10" xfId="13877" xr:uid="{00000000-0005-0000-0000-0000773A0000}"/>
    <cellStyle name="표준 3 5 2 2 8 2" xfId="13878" xr:uid="{00000000-0005-0000-0000-0000783A0000}"/>
    <cellStyle name="표준 3 5 2 2 8 2 2" xfId="13879" xr:uid="{00000000-0005-0000-0000-0000793A0000}"/>
    <cellStyle name="표준 3 5 2 2 8 2 2 2" xfId="13880" xr:uid="{00000000-0005-0000-0000-00007A3A0000}"/>
    <cellStyle name="표준 3 5 2 2 8 2 2 2 2" xfId="13881" xr:uid="{00000000-0005-0000-0000-00007B3A0000}"/>
    <cellStyle name="표준 3 5 2 2 8 2 2 2 2 2" xfId="13882" xr:uid="{00000000-0005-0000-0000-00007C3A0000}"/>
    <cellStyle name="표준 3 5 2 2 8 2 2 2 3" xfId="13883" xr:uid="{00000000-0005-0000-0000-00007D3A0000}"/>
    <cellStyle name="표준 3 5 2 2 8 2 2 3" xfId="13884" xr:uid="{00000000-0005-0000-0000-00007E3A0000}"/>
    <cellStyle name="표준 3 5 2 2 8 2 2 3 2" xfId="13885" xr:uid="{00000000-0005-0000-0000-00007F3A0000}"/>
    <cellStyle name="표준 3 5 2 2 8 2 2 3 2 2" xfId="13886" xr:uid="{00000000-0005-0000-0000-0000803A0000}"/>
    <cellStyle name="표준 3 5 2 2 8 2 2 3 3" xfId="13887" xr:uid="{00000000-0005-0000-0000-0000813A0000}"/>
    <cellStyle name="표준 3 5 2 2 8 2 2 4" xfId="13888" xr:uid="{00000000-0005-0000-0000-0000823A0000}"/>
    <cellStyle name="표준 3 5 2 2 8 2 2 4 2" xfId="13889" xr:uid="{00000000-0005-0000-0000-0000833A0000}"/>
    <cellStyle name="표준 3 5 2 2 8 2 2 4 2 2" xfId="13890" xr:uid="{00000000-0005-0000-0000-0000843A0000}"/>
    <cellStyle name="표준 3 5 2 2 8 2 2 4 3" xfId="13891" xr:uid="{00000000-0005-0000-0000-0000853A0000}"/>
    <cellStyle name="표준 3 5 2 2 8 2 2 5" xfId="13892" xr:uid="{00000000-0005-0000-0000-0000863A0000}"/>
    <cellStyle name="표준 3 5 2 2 8 2 2 5 2" xfId="13893" xr:uid="{00000000-0005-0000-0000-0000873A0000}"/>
    <cellStyle name="표준 3 5 2 2 8 2 2 6" xfId="13894" xr:uid="{00000000-0005-0000-0000-0000883A0000}"/>
    <cellStyle name="표준 3 5 2 2 8 2 3" xfId="13895" xr:uid="{00000000-0005-0000-0000-0000893A0000}"/>
    <cellStyle name="표준 3 5 2 2 8 2 3 2" xfId="13896" xr:uid="{00000000-0005-0000-0000-00008A3A0000}"/>
    <cellStyle name="표준 3 5 2 2 8 2 3 2 2" xfId="13897" xr:uid="{00000000-0005-0000-0000-00008B3A0000}"/>
    <cellStyle name="표준 3 5 2 2 8 2 3 2 2 2" xfId="13898" xr:uid="{00000000-0005-0000-0000-00008C3A0000}"/>
    <cellStyle name="표준 3 5 2 2 8 2 3 2 3" xfId="13899" xr:uid="{00000000-0005-0000-0000-00008D3A0000}"/>
    <cellStyle name="표준 3 5 2 2 8 2 3 3" xfId="13900" xr:uid="{00000000-0005-0000-0000-00008E3A0000}"/>
    <cellStyle name="표준 3 5 2 2 8 2 3 3 2" xfId="13901" xr:uid="{00000000-0005-0000-0000-00008F3A0000}"/>
    <cellStyle name="표준 3 5 2 2 8 2 3 3 2 2" xfId="13902" xr:uid="{00000000-0005-0000-0000-0000903A0000}"/>
    <cellStyle name="표준 3 5 2 2 8 2 3 3 3" xfId="13903" xr:uid="{00000000-0005-0000-0000-0000913A0000}"/>
    <cellStyle name="표준 3 5 2 2 8 2 3 4" xfId="13904" xr:uid="{00000000-0005-0000-0000-0000923A0000}"/>
    <cellStyle name="표준 3 5 2 2 8 2 3 4 2" xfId="13905" xr:uid="{00000000-0005-0000-0000-0000933A0000}"/>
    <cellStyle name="표준 3 5 2 2 8 2 3 4 2 2" xfId="13906" xr:uid="{00000000-0005-0000-0000-0000943A0000}"/>
    <cellStyle name="표준 3 5 2 2 8 2 3 4 3" xfId="13907" xr:uid="{00000000-0005-0000-0000-0000953A0000}"/>
    <cellStyle name="표준 3 5 2 2 8 2 3 5" xfId="13908" xr:uid="{00000000-0005-0000-0000-0000963A0000}"/>
    <cellStyle name="표준 3 5 2 2 8 2 3 5 2" xfId="13909" xr:uid="{00000000-0005-0000-0000-0000973A0000}"/>
    <cellStyle name="표준 3 5 2 2 8 2 3 6" xfId="13910" xr:uid="{00000000-0005-0000-0000-0000983A0000}"/>
    <cellStyle name="표준 3 5 2 2 8 2 4" xfId="13911" xr:uid="{00000000-0005-0000-0000-0000993A0000}"/>
    <cellStyle name="표준 3 5 2 2 8 2 4 2" xfId="13912" xr:uid="{00000000-0005-0000-0000-00009A3A0000}"/>
    <cellStyle name="표준 3 5 2 2 8 2 4 2 2" xfId="13913" xr:uid="{00000000-0005-0000-0000-00009B3A0000}"/>
    <cellStyle name="표준 3 5 2 2 8 2 4 2 2 2" xfId="13914" xr:uid="{00000000-0005-0000-0000-00009C3A0000}"/>
    <cellStyle name="표준 3 5 2 2 8 2 4 2 3" xfId="13915" xr:uid="{00000000-0005-0000-0000-00009D3A0000}"/>
    <cellStyle name="표준 3 5 2 2 8 2 4 3" xfId="13916" xr:uid="{00000000-0005-0000-0000-00009E3A0000}"/>
    <cellStyle name="표준 3 5 2 2 8 2 4 3 2" xfId="13917" xr:uid="{00000000-0005-0000-0000-00009F3A0000}"/>
    <cellStyle name="표준 3 5 2 2 8 2 4 3 2 2" xfId="13918" xr:uid="{00000000-0005-0000-0000-0000A03A0000}"/>
    <cellStyle name="표준 3 5 2 2 8 2 4 3 3" xfId="13919" xr:uid="{00000000-0005-0000-0000-0000A13A0000}"/>
    <cellStyle name="표준 3 5 2 2 8 2 4 4" xfId="13920" xr:uid="{00000000-0005-0000-0000-0000A23A0000}"/>
    <cellStyle name="표준 3 5 2 2 8 2 4 4 2" xfId="13921" xr:uid="{00000000-0005-0000-0000-0000A33A0000}"/>
    <cellStyle name="표준 3 5 2 2 8 2 4 4 2 2" xfId="13922" xr:uid="{00000000-0005-0000-0000-0000A43A0000}"/>
    <cellStyle name="표준 3 5 2 2 8 2 4 4 3" xfId="13923" xr:uid="{00000000-0005-0000-0000-0000A53A0000}"/>
    <cellStyle name="표준 3 5 2 2 8 2 4 5" xfId="13924" xr:uid="{00000000-0005-0000-0000-0000A63A0000}"/>
    <cellStyle name="표준 3 5 2 2 8 2 4 5 2" xfId="13925" xr:uid="{00000000-0005-0000-0000-0000A73A0000}"/>
    <cellStyle name="표준 3 5 2 2 8 2 4 6" xfId="13926" xr:uid="{00000000-0005-0000-0000-0000A83A0000}"/>
    <cellStyle name="표준 3 5 2 2 8 2 5" xfId="13927" xr:uid="{00000000-0005-0000-0000-0000A93A0000}"/>
    <cellStyle name="표준 3 5 2 2 8 2 5 2" xfId="13928" xr:uid="{00000000-0005-0000-0000-0000AA3A0000}"/>
    <cellStyle name="표준 3 5 2 2 8 2 5 2 2" xfId="13929" xr:uid="{00000000-0005-0000-0000-0000AB3A0000}"/>
    <cellStyle name="표준 3 5 2 2 8 2 5 3" xfId="13930" xr:uid="{00000000-0005-0000-0000-0000AC3A0000}"/>
    <cellStyle name="표준 3 5 2 2 8 2 6" xfId="13931" xr:uid="{00000000-0005-0000-0000-0000AD3A0000}"/>
    <cellStyle name="표준 3 5 2 2 8 2 6 2" xfId="13932" xr:uid="{00000000-0005-0000-0000-0000AE3A0000}"/>
    <cellStyle name="표준 3 5 2 2 8 2 6 2 2" xfId="13933" xr:uid="{00000000-0005-0000-0000-0000AF3A0000}"/>
    <cellStyle name="표준 3 5 2 2 8 2 6 3" xfId="13934" xr:uid="{00000000-0005-0000-0000-0000B03A0000}"/>
    <cellStyle name="표준 3 5 2 2 8 2 7" xfId="13935" xr:uid="{00000000-0005-0000-0000-0000B13A0000}"/>
    <cellStyle name="표준 3 5 2 2 8 2 7 2" xfId="13936" xr:uid="{00000000-0005-0000-0000-0000B23A0000}"/>
    <cellStyle name="표준 3 5 2 2 8 2 7 2 2" xfId="13937" xr:uid="{00000000-0005-0000-0000-0000B33A0000}"/>
    <cellStyle name="표준 3 5 2 2 8 2 7 3" xfId="13938" xr:uid="{00000000-0005-0000-0000-0000B43A0000}"/>
    <cellStyle name="표준 3 5 2 2 8 2 8" xfId="13939" xr:uid="{00000000-0005-0000-0000-0000B53A0000}"/>
    <cellStyle name="표준 3 5 2 2 8 2 8 2" xfId="13940" xr:uid="{00000000-0005-0000-0000-0000B63A0000}"/>
    <cellStyle name="표준 3 5 2 2 8 2 9" xfId="13941" xr:uid="{00000000-0005-0000-0000-0000B73A0000}"/>
    <cellStyle name="표준 3 5 2 2 8 3" xfId="13942" xr:uid="{00000000-0005-0000-0000-0000B83A0000}"/>
    <cellStyle name="표준 3 5 2 2 8 3 2" xfId="13943" xr:uid="{00000000-0005-0000-0000-0000B93A0000}"/>
    <cellStyle name="표준 3 5 2 2 8 3 2 2" xfId="13944" xr:uid="{00000000-0005-0000-0000-0000BA3A0000}"/>
    <cellStyle name="표준 3 5 2 2 8 3 2 2 2" xfId="13945" xr:uid="{00000000-0005-0000-0000-0000BB3A0000}"/>
    <cellStyle name="표준 3 5 2 2 8 3 2 3" xfId="13946" xr:uid="{00000000-0005-0000-0000-0000BC3A0000}"/>
    <cellStyle name="표준 3 5 2 2 8 3 3" xfId="13947" xr:uid="{00000000-0005-0000-0000-0000BD3A0000}"/>
    <cellStyle name="표준 3 5 2 2 8 3 3 2" xfId="13948" xr:uid="{00000000-0005-0000-0000-0000BE3A0000}"/>
    <cellStyle name="표준 3 5 2 2 8 3 3 2 2" xfId="13949" xr:uid="{00000000-0005-0000-0000-0000BF3A0000}"/>
    <cellStyle name="표준 3 5 2 2 8 3 3 3" xfId="13950" xr:uid="{00000000-0005-0000-0000-0000C03A0000}"/>
    <cellStyle name="표준 3 5 2 2 8 3 4" xfId="13951" xr:uid="{00000000-0005-0000-0000-0000C13A0000}"/>
    <cellStyle name="표준 3 5 2 2 8 3 4 2" xfId="13952" xr:uid="{00000000-0005-0000-0000-0000C23A0000}"/>
    <cellStyle name="표준 3 5 2 2 8 3 4 2 2" xfId="13953" xr:uid="{00000000-0005-0000-0000-0000C33A0000}"/>
    <cellStyle name="표준 3 5 2 2 8 3 4 3" xfId="13954" xr:uid="{00000000-0005-0000-0000-0000C43A0000}"/>
    <cellStyle name="표준 3 5 2 2 8 3 5" xfId="13955" xr:uid="{00000000-0005-0000-0000-0000C53A0000}"/>
    <cellStyle name="표준 3 5 2 2 8 3 5 2" xfId="13956" xr:uid="{00000000-0005-0000-0000-0000C63A0000}"/>
    <cellStyle name="표준 3 5 2 2 8 3 6" xfId="13957" xr:uid="{00000000-0005-0000-0000-0000C73A0000}"/>
    <cellStyle name="표준 3 5 2 2 8 4" xfId="13958" xr:uid="{00000000-0005-0000-0000-0000C83A0000}"/>
    <cellStyle name="표준 3 5 2 2 8 4 2" xfId="13959" xr:uid="{00000000-0005-0000-0000-0000C93A0000}"/>
    <cellStyle name="표준 3 5 2 2 8 4 2 2" xfId="13960" xr:uid="{00000000-0005-0000-0000-0000CA3A0000}"/>
    <cellStyle name="표준 3 5 2 2 8 4 2 2 2" xfId="13961" xr:uid="{00000000-0005-0000-0000-0000CB3A0000}"/>
    <cellStyle name="표준 3 5 2 2 8 4 2 3" xfId="13962" xr:uid="{00000000-0005-0000-0000-0000CC3A0000}"/>
    <cellStyle name="표준 3 5 2 2 8 4 3" xfId="13963" xr:uid="{00000000-0005-0000-0000-0000CD3A0000}"/>
    <cellStyle name="표준 3 5 2 2 8 4 3 2" xfId="13964" xr:uid="{00000000-0005-0000-0000-0000CE3A0000}"/>
    <cellStyle name="표준 3 5 2 2 8 4 3 2 2" xfId="13965" xr:uid="{00000000-0005-0000-0000-0000CF3A0000}"/>
    <cellStyle name="표준 3 5 2 2 8 4 3 3" xfId="13966" xr:uid="{00000000-0005-0000-0000-0000D03A0000}"/>
    <cellStyle name="표준 3 5 2 2 8 4 4" xfId="13967" xr:uid="{00000000-0005-0000-0000-0000D13A0000}"/>
    <cellStyle name="표준 3 5 2 2 8 4 4 2" xfId="13968" xr:uid="{00000000-0005-0000-0000-0000D23A0000}"/>
    <cellStyle name="표준 3 5 2 2 8 4 4 2 2" xfId="13969" xr:uid="{00000000-0005-0000-0000-0000D33A0000}"/>
    <cellStyle name="표준 3 5 2 2 8 4 4 3" xfId="13970" xr:uid="{00000000-0005-0000-0000-0000D43A0000}"/>
    <cellStyle name="표준 3 5 2 2 8 4 5" xfId="13971" xr:uid="{00000000-0005-0000-0000-0000D53A0000}"/>
    <cellStyle name="표준 3 5 2 2 8 4 5 2" xfId="13972" xr:uid="{00000000-0005-0000-0000-0000D63A0000}"/>
    <cellStyle name="표준 3 5 2 2 8 4 6" xfId="13973" xr:uid="{00000000-0005-0000-0000-0000D73A0000}"/>
    <cellStyle name="표준 3 5 2 2 8 5" xfId="13974" xr:uid="{00000000-0005-0000-0000-0000D83A0000}"/>
    <cellStyle name="표준 3 5 2 2 8 5 2" xfId="13975" xr:uid="{00000000-0005-0000-0000-0000D93A0000}"/>
    <cellStyle name="표준 3 5 2 2 8 5 2 2" xfId="13976" xr:uid="{00000000-0005-0000-0000-0000DA3A0000}"/>
    <cellStyle name="표준 3 5 2 2 8 5 2 2 2" xfId="13977" xr:uid="{00000000-0005-0000-0000-0000DB3A0000}"/>
    <cellStyle name="표준 3 5 2 2 8 5 2 3" xfId="13978" xr:uid="{00000000-0005-0000-0000-0000DC3A0000}"/>
    <cellStyle name="표준 3 5 2 2 8 5 3" xfId="13979" xr:uid="{00000000-0005-0000-0000-0000DD3A0000}"/>
    <cellStyle name="표준 3 5 2 2 8 5 3 2" xfId="13980" xr:uid="{00000000-0005-0000-0000-0000DE3A0000}"/>
    <cellStyle name="표준 3 5 2 2 8 5 3 2 2" xfId="13981" xr:uid="{00000000-0005-0000-0000-0000DF3A0000}"/>
    <cellStyle name="표준 3 5 2 2 8 5 3 3" xfId="13982" xr:uid="{00000000-0005-0000-0000-0000E03A0000}"/>
    <cellStyle name="표준 3 5 2 2 8 5 4" xfId="13983" xr:uid="{00000000-0005-0000-0000-0000E13A0000}"/>
    <cellStyle name="표준 3 5 2 2 8 5 4 2" xfId="13984" xr:uid="{00000000-0005-0000-0000-0000E23A0000}"/>
    <cellStyle name="표준 3 5 2 2 8 5 4 2 2" xfId="13985" xr:uid="{00000000-0005-0000-0000-0000E33A0000}"/>
    <cellStyle name="표준 3 5 2 2 8 5 4 3" xfId="13986" xr:uid="{00000000-0005-0000-0000-0000E43A0000}"/>
    <cellStyle name="표준 3 5 2 2 8 5 5" xfId="13987" xr:uid="{00000000-0005-0000-0000-0000E53A0000}"/>
    <cellStyle name="표준 3 5 2 2 8 5 5 2" xfId="13988" xr:uid="{00000000-0005-0000-0000-0000E63A0000}"/>
    <cellStyle name="표준 3 5 2 2 8 5 6" xfId="13989" xr:uid="{00000000-0005-0000-0000-0000E73A0000}"/>
    <cellStyle name="표준 3 5 2 2 8 6" xfId="13990" xr:uid="{00000000-0005-0000-0000-0000E83A0000}"/>
    <cellStyle name="표준 3 5 2 2 8 6 2" xfId="13991" xr:uid="{00000000-0005-0000-0000-0000E93A0000}"/>
    <cellStyle name="표준 3 5 2 2 8 6 2 2" xfId="13992" xr:uid="{00000000-0005-0000-0000-0000EA3A0000}"/>
    <cellStyle name="표준 3 5 2 2 8 6 3" xfId="13993" xr:uid="{00000000-0005-0000-0000-0000EB3A0000}"/>
    <cellStyle name="표준 3 5 2 2 8 7" xfId="13994" xr:uid="{00000000-0005-0000-0000-0000EC3A0000}"/>
    <cellStyle name="표준 3 5 2 2 8 7 2" xfId="13995" xr:uid="{00000000-0005-0000-0000-0000ED3A0000}"/>
    <cellStyle name="표준 3 5 2 2 8 7 2 2" xfId="13996" xr:uid="{00000000-0005-0000-0000-0000EE3A0000}"/>
    <cellStyle name="표준 3 5 2 2 8 7 3" xfId="13997" xr:uid="{00000000-0005-0000-0000-0000EF3A0000}"/>
    <cellStyle name="표준 3 5 2 2 8 8" xfId="13998" xr:uid="{00000000-0005-0000-0000-0000F03A0000}"/>
    <cellStyle name="표준 3 5 2 2 8 8 2" xfId="13999" xr:uid="{00000000-0005-0000-0000-0000F13A0000}"/>
    <cellStyle name="표준 3 5 2 2 8 8 2 2" xfId="14000" xr:uid="{00000000-0005-0000-0000-0000F23A0000}"/>
    <cellStyle name="표준 3 5 2 2 8 8 3" xfId="14001" xr:uid="{00000000-0005-0000-0000-0000F33A0000}"/>
    <cellStyle name="표준 3 5 2 2 8 9" xfId="14002" xr:uid="{00000000-0005-0000-0000-0000F43A0000}"/>
    <cellStyle name="표준 3 5 2 2 8 9 2" xfId="14003" xr:uid="{00000000-0005-0000-0000-0000F53A0000}"/>
    <cellStyle name="표준 3 5 2 2 9" xfId="14004" xr:uid="{00000000-0005-0000-0000-0000F63A0000}"/>
    <cellStyle name="표준 3 5 2 2 9 10" xfId="14005" xr:uid="{00000000-0005-0000-0000-0000F73A0000}"/>
    <cellStyle name="표준 3 5 2 2 9 2" xfId="14006" xr:uid="{00000000-0005-0000-0000-0000F83A0000}"/>
    <cellStyle name="표준 3 5 2 2 9 2 2" xfId="14007" xr:uid="{00000000-0005-0000-0000-0000F93A0000}"/>
    <cellStyle name="표준 3 5 2 2 9 2 2 2" xfId="14008" xr:uid="{00000000-0005-0000-0000-0000FA3A0000}"/>
    <cellStyle name="표준 3 5 2 2 9 2 2 2 2" xfId="14009" xr:uid="{00000000-0005-0000-0000-0000FB3A0000}"/>
    <cellStyle name="표준 3 5 2 2 9 2 2 2 2 2" xfId="14010" xr:uid="{00000000-0005-0000-0000-0000FC3A0000}"/>
    <cellStyle name="표준 3 5 2 2 9 2 2 2 3" xfId="14011" xr:uid="{00000000-0005-0000-0000-0000FD3A0000}"/>
    <cellStyle name="표준 3 5 2 2 9 2 2 3" xfId="14012" xr:uid="{00000000-0005-0000-0000-0000FE3A0000}"/>
    <cellStyle name="표준 3 5 2 2 9 2 2 3 2" xfId="14013" xr:uid="{00000000-0005-0000-0000-0000FF3A0000}"/>
    <cellStyle name="표준 3 5 2 2 9 2 2 3 2 2" xfId="14014" xr:uid="{00000000-0005-0000-0000-0000003B0000}"/>
    <cellStyle name="표준 3 5 2 2 9 2 2 3 3" xfId="14015" xr:uid="{00000000-0005-0000-0000-0000013B0000}"/>
    <cellStyle name="표준 3 5 2 2 9 2 2 4" xfId="14016" xr:uid="{00000000-0005-0000-0000-0000023B0000}"/>
    <cellStyle name="표준 3 5 2 2 9 2 2 4 2" xfId="14017" xr:uid="{00000000-0005-0000-0000-0000033B0000}"/>
    <cellStyle name="표준 3 5 2 2 9 2 2 4 2 2" xfId="14018" xr:uid="{00000000-0005-0000-0000-0000043B0000}"/>
    <cellStyle name="표준 3 5 2 2 9 2 2 4 3" xfId="14019" xr:uid="{00000000-0005-0000-0000-0000053B0000}"/>
    <cellStyle name="표준 3 5 2 2 9 2 2 5" xfId="14020" xr:uid="{00000000-0005-0000-0000-0000063B0000}"/>
    <cellStyle name="표준 3 5 2 2 9 2 2 5 2" xfId="14021" xr:uid="{00000000-0005-0000-0000-0000073B0000}"/>
    <cellStyle name="표준 3 5 2 2 9 2 2 6" xfId="14022" xr:uid="{00000000-0005-0000-0000-0000083B0000}"/>
    <cellStyle name="표준 3 5 2 2 9 2 3" xfId="14023" xr:uid="{00000000-0005-0000-0000-0000093B0000}"/>
    <cellStyle name="표준 3 5 2 2 9 2 3 2" xfId="14024" xr:uid="{00000000-0005-0000-0000-00000A3B0000}"/>
    <cellStyle name="표준 3 5 2 2 9 2 3 2 2" xfId="14025" xr:uid="{00000000-0005-0000-0000-00000B3B0000}"/>
    <cellStyle name="표준 3 5 2 2 9 2 3 2 2 2" xfId="14026" xr:uid="{00000000-0005-0000-0000-00000C3B0000}"/>
    <cellStyle name="표준 3 5 2 2 9 2 3 2 3" xfId="14027" xr:uid="{00000000-0005-0000-0000-00000D3B0000}"/>
    <cellStyle name="표준 3 5 2 2 9 2 3 3" xfId="14028" xr:uid="{00000000-0005-0000-0000-00000E3B0000}"/>
    <cellStyle name="표준 3 5 2 2 9 2 3 3 2" xfId="14029" xr:uid="{00000000-0005-0000-0000-00000F3B0000}"/>
    <cellStyle name="표준 3 5 2 2 9 2 3 3 2 2" xfId="14030" xr:uid="{00000000-0005-0000-0000-0000103B0000}"/>
    <cellStyle name="표준 3 5 2 2 9 2 3 3 3" xfId="14031" xr:uid="{00000000-0005-0000-0000-0000113B0000}"/>
    <cellStyle name="표준 3 5 2 2 9 2 3 4" xfId="14032" xr:uid="{00000000-0005-0000-0000-0000123B0000}"/>
    <cellStyle name="표준 3 5 2 2 9 2 3 4 2" xfId="14033" xr:uid="{00000000-0005-0000-0000-0000133B0000}"/>
    <cellStyle name="표준 3 5 2 2 9 2 3 4 2 2" xfId="14034" xr:uid="{00000000-0005-0000-0000-0000143B0000}"/>
    <cellStyle name="표준 3 5 2 2 9 2 3 4 3" xfId="14035" xr:uid="{00000000-0005-0000-0000-0000153B0000}"/>
    <cellStyle name="표준 3 5 2 2 9 2 3 5" xfId="14036" xr:uid="{00000000-0005-0000-0000-0000163B0000}"/>
    <cellStyle name="표준 3 5 2 2 9 2 3 5 2" xfId="14037" xr:uid="{00000000-0005-0000-0000-0000173B0000}"/>
    <cellStyle name="표준 3 5 2 2 9 2 3 6" xfId="14038" xr:uid="{00000000-0005-0000-0000-0000183B0000}"/>
    <cellStyle name="표준 3 5 2 2 9 2 4" xfId="14039" xr:uid="{00000000-0005-0000-0000-0000193B0000}"/>
    <cellStyle name="표준 3 5 2 2 9 2 4 2" xfId="14040" xr:uid="{00000000-0005-0000-0000-00001A3B0000}"/>
    <cellStyle name="표준 3 5 2 2 9 2 4 2 2" xfId="14041" xr:uid="{00000000-0005-0000-0000-00001B3B0000}"/>
    <cellStyle name="표준 3 5 2 2 9 2 4 2 2 2" xfId="14042" xr:uid="{00000000-0005-0000-0000-00001C3B0000}"/>
    <cellStyle name="표준 3 5 2 2 9 2 4 2 3" xfId="14043" xr:uid="{00000000-0005-0000-0000-00001D3B0000}"/>
    <cellStyle name="표준 3 5 2 2 9 2 4 3" xfId="14044" xr:uid="{00000000-0005-0000-0000-00001E3B0000}"/>
    <cellStyle name="표준 3 5 2 2 9 2 4 3 2" xfId="14045" xr:uid="{00000000-0005-0000-0000-00001F3B0000}"/>
    <cellStyle name="표준 3 5 2 2 9 2 4 3 2 2" xfId="14046" xr:uid="{00000000-0005-0000-0000-0000203B0000}"/>
    <cellStyle name="표준 3 5 2 2 9 2 4 3 3" xfId="14047" xr:uid="{00000000-0005-0000-0000-0000213B0000}"/>
    <cellStyle name="표준 3 5 2 2 9 2 4 4" xfId="14048" xr:uid="{00000000-0005-0000-0000-0000223B0000}"/>
    <cellStyle name="표준 3 5 2 2 9 2 4 4 2" xfId="14049" xr:uid="{00000000-0005-0000-0000-0000233B0000}"/>
    <cellStyle name="표준 3 5 2 2 9 2 4 4 2 2" xfId="14050" xr:uid="{00000000-0005-0000-0000-0000243B0000}"/>
    <cellStyle name="표준 3 5 2 2 9 2 4 4 3" xfId="14051" xr:uid="{00000000-0005-0000-0000-0000253B0000}"/>
    <cellStyle name="표준 3 5 2 2 9 2 4 5" xfId="14052" xr:uid="{00000000-0005-0000-0000-0000263B0000}"/>
    <cellStyle name="표준 3 5 2 2 9 2 4 5 2" xfId="14053" xr:uid="{00000000-0005-0000-0000-0000273B0000}"/>
    <cellStyle name="표준 3 5 2 2 9 2 4 6" xfId="14054" xr:uid="{00000000-0005-0000-0000-0000283B0000}"/>
    <cellStyle name="표준 3 5 2 2 9 2 5" xfId="14055" xr:uid="{00000000-0005-0000-0000-0000293B0000}"/>
    <cellStyle name="표준 3 5 2 2 9 2 5 2" xfId="14056" xr:uid="{00000000-0005-0000-0000-00002A3B0000}"/>
    <cellStyle name="표준 3 5 2 2 9 2 5 2 2" xfId="14057" xr:uid="{00000000-0005-0000-0000-00002B3B0000}"/>
    <cellStyle name="표준 3 5 2 2 9 2 5 3" xfId="14058" xr:uid="{00000000-0005-0000-0000-00002C3B0000}"/>
    <cellStyle name="표준 3 5 2 2 9 2 6" xfId="14059" xr:uid="{00000000-0005-0000-0000-00002D3B0000}"/>
    <cellStyle name="표준 3 5 2 2 9 2 6 2" xfId="14060" xr:uid="{00000000-0005-0000-0000-00002E3B0000}"/>
    <cellStyle name="표준 3 5 2 2 9 2 6 2 2" xfId="14061" xr:uid="{00000000-0005-0000-0000-00002F3B0000}"/>
    <cellStyle name="표준 3 5 2 2 9 2 6 3" xfId="14062" xr:uid="{00000000-0005-0000-0000-0000303B0000}"/>
    <cellStyle name="표준 3 5 2 2 9 2 7" xfId="14063" xr:uid="{00000000-0005-0000-0000-0000313B0000}"/>
    <cellStyle name="표준 3 5 2 2 9 2 7 2" xfId="14064" xr:uid="{00000000-0005-0000-0000-0000323B0000}"/>
    <cellStyle name="표준 3 5 2 2 9 2 7 2 2" xfId="14065" xr:uid="{00000000-0005-0000-0000-0000333B0000}"/>
    <cellStyle name="표준 3 5 2 2 9 2 7 3" xfId="14066" xr:uid="{00000000-0005-0000-0000-0000343B0000}"/>
    <cellStyle name="표준 3 5 2 2 9 2 8" xfId="14067" xr:uid="{00000000-0005-0000-0000-0000353B0000}"/>
    <cellStyle name="표준 3 5 2 2 9 2 8 2" xfId="14068" xr:uid="{00000000-0005-0000-0000-0000363B0000}"/>
    <cellStyle name="표준 3 5 2 2 9 2 9" xfId="14069" xr:uid="{00000000-0005-0000-0000-0000373B0000}"/>
    <cellStyle name="표준 3 5 2 2 9 3" xfId="14070" xr:uid="{00000000-0005-0000-0000-0000383B0000}"/>
    <cellStyle name="표준 3 5 2 2 9 3 2" xfId="14071" xr:uid="{00000000-0005-0000-0000-0000393B0000}"/>
    <cellStyle name="표준 3 5 2 2 9 3 2 2" xfId="14072" xr:uid="{00000000-0005-0000-0000-00003A3B0000}"/>
    <cellStyle name="표준 3 5 2 2 9 3 2 2 2" xfId="14073" xr:uid="{00000000-0005-0000-0000-00003B3B0000}"/>
    <cellStyle name="표준 3 5 2 2 9 3 2 3" xfId="14074" xr:uid="{00000000-0005-0000-0000-00003C3B0000}"/>
    <cellStyle name="표준 3 5 2 2 9 3 3" xfId="14075" xr:uid="{00000000-0005-0000-0000-00003D3B0000}"/>
    <cellStyle name="표준 3 5 2 2 9 3 3 2" xfId="14076" xr:uid="{00000000-0005-0000-0000-00003E3B0000}"/>
    <cellStyle name="표준 3 5 2 2 9 3 3 2 2" xfId="14077" xr:uid="{00000000-0005-0000-0000-00003F3B0000}"/>
    <cellStyle name="표준 3 5 2 2 9 3 3 3" xfId="14078" xr:uid="{00000000-0005-0000-0000-0000403B0000}"/>
    <cellStyle name="표준 3 5 2 2 9 3 4" xfId="14079" xr:uid="{00000000-0005-0000-0000-0000413B0000}"/>
    <cellStyle name="표준 3 5 2 2 9 3 4 2" xfId="14080" xr:uid="{00000000-0005-0000-0000-0000423B0000}"/>
    <cellStyle name="표준 3 5 2 2 9 3 4 2 2" xfId="14081" xr:uid="{00000000-0005-0000-0000-0000433B0000}"/>
    <cellStyle name="표준 3 5 2 2 9 3 4 3" xfId="14082" xr:uid="{00000000-0005-0000-0000-0000443B0000}"/>
    <cellStyle name="표준 3 5 2 2 9 3 5" xfId="14083" xr:uid="{00000000-0005-0000-0000-0000453B0000}"/>
    <cellStyle name="표준 3 5 2 2 9 3 5 2" xfId="14084" xr:uid="{00000000-0005-0000-0000-0000463B0000}"/>
    <cellStyle name="표준 3 5 2 2 9 3 6" xfId="14085" xr:uid="{00000000-0005-0000-0000-0000473B0000}"/>
    <cellStyle name="표준 3 5 2 2 9 4" xfId="14086" xr:uid="{00000000-0005-0000-0000-0000483B0000}"/>
    <cellStyle name="표준 3 5 2 2 9 4 2" xfId="14087" xr:uid="{00000000-0005-0000-0000-0000493B0000}"/>
    <cellStyle name="표준 3 5 2 2 9 4 2 2" xfId="14088" xr:uid="{00000000-0005-0000-0000-00004A3B0000}"/>
    <cellStyle name="표준 3 5 2 2 9 4 2 2 2" xfId="14089" xr:uid="{00000000-0005-0000-0000-00004B3B0000}"/>
    <cellStyle name="표준 3 5 2 2 9 4 2 3" xfId="14090" xr:uid="{00000000-0005-0000-0000-00004C3B0000}"/>
    <cellStyle name="표준 3 5 2 2 9 4 3" xfId="14091" xr:uid="{00000000-0005-0000-0000-00004D3B0000}"/>
    <cellStyle name="표준 3 5 2 2 9 4 3 2" xfId="14092" xr:uid="{00000000-0005-0000-0000-00004E3B0000}"/>
    <cellStyle name="표준 3 5 2 2 9 4 3 2 2" xfId="14093" xr:uid="{00000000-0005-0000-0000-00004F3B0000}"/>
    <cellStyle name="표준 3 5 2 2 9 4 3 3" xfId="14094" xr:uid="{00000000-0005-0000-0000-0000503B0000}"/>
    <cellStyle name="표준 3 5 2 2 9 4 4" xfId="14095" xr:uid="{00000000-0005-0000-0000-0000513B0000}"/>
    <cellStyle name="표준 3 5 2 2 9 4 4 2" xfId="14096" xr:uid="{00000000-0005-0000-0000-0000523B0000}"/>
    <cellStyle name="표준 3 5 2 2 9 4 4 2 2" xfId="14097" xr:uid="{00000000-0005-0000-0000-0000533B0000}"/>
    <cellStyle name="표준 3 5 2 2 9 4 4 3" xfId="14098" xr:uid="{00000000-0005-0000-0000-0000543B0000}"/>
    <cellStyle name="표준 3 5 2 2 9 4 5" xfId="14099" xr:uid="{00000000-0005-0000-0000-0000553B0000}"/>
    <cellStyle name="표준 3 5 2 2 9 4 5 2" xfId="14100" xr:uid="{00000000-0005-0000-0000-0000563B0000}"/>
    <cellStyle name="표준 3 5 2 2 9 4 6" xfId="14101" xr:uid="{00000000-0005-0000-0000-0000573B0000}"/>
    <cellStyle name="표준 3 5 2 2 9 5" xfId="14102" xr:uid="{00000000-0005-0000-0000-0000583B0000}"/>
    <cellStyle name="표준 3 5 2 2 9 5 2" xfId="14103" xr:uid="{00000000-0005-0000-0000-0000593B0000}"/>
    <cellStyle name="표준 3 5 2 2 9 5 2 2" xfId="14104" xr:uid="{00000000-0005-0000-0000-00005A3B0000}"/>
    <cellStyle name="표준 3 5 2 2 9 5 2 2 2" xfId="14105" xr:uid="{00000000-0005-0000-0000-00005B3B0000}"/>
    <cellStyle name="표준 3 5 2 2 9 5 2 3" xfId="14106" xr:uid="{00000000-0005-0000-0000-00005C3B0000}"/>
    <cellStyle name="표준 3 5 2 2 9 5 3" xfId="14107" xr:uid="{00000000-0005-0000-0000-00005D3B0000}"/>
    <cellStyle name="표준 3 5 2 2 9 5 3 2" xfId="14108" xr:uid="{00000000-0005-0000-0000-00005E3B0000}"/>
    <cellStyle name="표준 3 5 2 2 9 5 3 2 2" xfId="14109" xr:uid="{00000000-0005-0000-0000-00005F3B0000}"/>
    <cellStyle name="표준 3 5 2 2 9 5 3 3" xfId="14110" xr:uid="{00000000-0005-0000-0000-0000603B0000}"/>
    <cellStyle name="표준 3 5 2 2 9 5 4" xfId="14111" xr:uid="{00000000-0005-0000-0000-0000613B0000}"/>
    <cellStyle name="표준 3 5 2 2 9 5 4 2" xfId="14112" xr:uid="{00000000-0005-0000-0000-0000623B0000}"/>
    <cellStyle name="표준 3 5 2 2 9 5 4 2 2" xfId="14113" xr:uid="{00000000-0005-0000-0000-0000633B0000}"/>
    <cellStyle name="표준 3 5 2 2 9 5 4 3" xfId="14114" xr:uid="{00000000-0005-0000-0000-0000643B0000}"/>
    <cellStyle name="표준 3 5 2 2 9 5 5" xfId="14115" xr:uid="{00000000-0005-0000-0000-0000653B0000}"/>
    <cellStyle name="표준 3 5 2 2 9 5 5 2" xfId="14116" xr:uid="{00000000-0005-0000-0000-0000663B0000}"/>
    <cellStyle name="표준 3 5 2 2 9 5 6" xfId="14117" xr:uid="{00000000-0005-0000-0000-0000673B0000}"/>
    <cellStyle name="표준 3 5 2 2 9 6" xfId="14118" xr:uid="{00000000-0005-0000-0000-0000683B0000}"/>
    <cellStyle name="표준 3 5 2 2 9 6 2" xfId="14119" xr:uid="{00000000-0005-0000-0000-0000693B0000}"/>
    <cellStyle name="표준 3 5 2 2 9 6 2 2" xfId="14120" xr:uid="{00000000-0005-0000-0000-00006A3B0000}"/>
    <cellStyle name="표준 3 5 2 2 9 6 3" xfId="14121" xr:uid="{00000000-0005-0000-0000-00006B3B0000}"/>
    <cellStyle name="표준 3 5 2 2 9 7" xfId="14122" xr:uid="{00000000-0005-0000-0000-00006C3B0000}"/>
    <cellStyle name="표준 3 5 2 2 9 7 2" xfId="14123" xr:uid="{00000000-0005-0000-0000-00006D3B0000}"/>
    <cellStyle name="표준 3 5 2 2 9 7 2 2" xfId="14124" xr:uid="{00000000-0005-0000-0000-00006E3B0000}"/>
    <cellStyle name="표준 3 5 2 2 9 7 3" xfId="14125" xr:uid="{00000000-0005-0000-0000-00006F3B0000}"/>
    <cellStyle name="표준 3 5 2 2 9 8" xfId="14126" xr:uid="{00000000-0005-0000-0000-0000703B0000}"/>
    <cellStyle name="표준 3 5 2 2 9 8 2" xfId="14127" xr:uid="{00000000-0005-0000-0000-0000713B0000}"/>
    <cellStyle name="표준 3 5 2 2 9 8 2 2" xfId="14128" xr:uid="{00000000-0005-0000-0000-0000723B0000}"/>
    <cellStyle name="표준 3 5 2 2 9 8 3" xfId="14129" xr:uid="{00000000-0005-0000-0000-0000733B0000}"/>
    <cellStyle name="표준 3 5 2 2 9 9" xfId="14130" xr:uid="{00000000-0005-0000-0000-0000743B0000}"/>
    <cellStyle name="표준 3 5 2 2 9 9 2" xfId="14131" xr:uid="{00000000-0005-0000-0000-0000753B0000}"/>
    <cellStyle name="표준 3 5 2 3" xfId="14132" xr:uid="{00000000-0005-0000-0000-0000763B0000}"/>
    <cellStyle name="표준 3 5 2 3 2" xfId="18612" xr:uid="{00000000-0005-0000-0000-0000773B0000}"/>
    <cellStyle name="표준 3 5 2 4" xfId="14133" xr:uid="{00000000-0005-0000-0000-0000783B0000}"/>
    <cellStyle name="표준 3 5 2 4 2" xfId="14134" xr:uid="{00000000-0005-0000-0000-0000793B0000}"/>
    <cellStyle name="표준 3 5 2 4 2 10" xfId="14135" xr:uid="{00000000-0005-0000-0000-00007A3B0000}"/>
    <cellStyle name="표준 3 5 2 4 2 2" xfId="14136" xr:uid="{00000000-0005-0000-0000-00007B3B0000}"/>
    <cellStyle name="표준 3 5 2 4 2 2 2" xfId="14137" xr:uid="{00000000-0005-0000-0000-00007C3B0000}"/>
    <cellStyle name="표준 3 5 2 4 2 2 2 2" xfId="14138" xr:uid="{00000000-0005-0000-0000-00007D3B0000}"/>
    <cellStyle name="표준 3 5 2 4 2 2 2 2 2" xfId="14139" xr:uid="{00000000-0005-0000-0000-00007E3B0000}"/>
    <cellStyle name="표준 3 5 2 4 2 2 2 2 2 2" xfId="14140" xr:uid="{00000000-0005-0000-0000-00007F3B0000}"/>
    <cellStyle name="표준 3 5 2 4 2 2 2 2 3" xfId="14141" xr:uid="{00000000-0005-0000-0000-0000803B0000}"/>
    <cellStyle name="표준 3 5 2 4 2 2 2 3" xfId="14142" xr:uid="{00000000-0005-0000-0000-0000813B0000}"/>
    <cellStyle name="표준 3 5 2 4 2 2 2 3 2" xfId="14143" xr:uid="{00000000-0005-0000-0000-0000823B0000}"/>
    <cellStyle name="표준 3 5 2 4 2 2 2 3 2 2" xfId="14144" xr:uid="{00000000-0005-0000-0000-0000833B0000}"/>
    <cellStyle name="표준 3 5 2 4 2 2 2 3 3" xfId="14145" xr:uid="{00000000-0005-0000-0000-0000843B0000}"/>
    <cellStyle name="표준 3 5 2 4 2 2 2 4" xfId="14146" xr:uid="{00000000-0005-0000-0000-0000853B0000}"/>
    <cellStyle name="표준 3 5 2 4 2 2 2 4 2" xfId="14147" xr:uid="{00000000-0005-0000-0000-0000863B0000}"/>
    <cellStyle name="표준 3 5 2 4 2 2 2 4 2 2" xfId="14148" xr:uid="{00000000-0005-0000-0000-0000873B0000}"/>
    <cellStyle name="표준 3 5 2 4 2 2 2 4 3" xfId="14149" xr:uid="{00000000-0005-0000-0000-0000883B0000}"/>
    <cellStyle name="표준 3 5 2 4 2 2 2 5" xfId="14150" xr:uid="{00000000-0005-0000-0000-0000893B0000}"/>
    <cellStyle name="표준 3 5 2 4 2 2 2 5 2" xfId="14151" xr:uid="{00000000-0005-0000-0000-00008A3B0000}"/>
    <cellStyle name="표준 3 5 2 4 2 2 2 6" xfId="14152" xr:uid="{00000000-0005-0000-0000-00008B3B0000}"/>
    <cellStyle name="표준 3 5 2 4 2 2 3" xfId="14153" xr:uid="{00000000-0005-0000-0000-00008C3B0000}"/>
    <cellStyle name="표준 3 5 2 4 2 2 3 2" xfId="14154" xr:uid="{00000000-0005-0000-0000-00008D3B0000}"/>
    <cellStyle name="표준 3 5 2 4 2 2 3 2 2" xfId="14155" xr:uid="{00000000-0005-0000-0000-00008E3B0000}"/>
    <cellStyle name="표준 3 5 2 4 2 2 3 2 2 2" xfId="14156" xr:uid="{00000000-0005-0000-0000-00008F3B0000}"/>
    <cellStyle name="표준 3 5 2 4 2 2 3 2 3" xfId="14157" xr:uid="{00000000-0005-0000-0000-0000903B0000}"/>
    <cellStyle name="표준 3 5 2 4 2 2 3 3" xfId="14158" xr:uid="{00000000-0005-0000-0000-0000913B0000}"/>
    <cellStyle name="표준 3 5 2 4 2 2 3 3 2" xfId="14159" xr:uid="{00000000-0005-0000-0000-0000923B0000}"/>
    <cellStyle name="표준 3 5 2 4 2 2 3 3 2 2" xfId="14160" xr:uid="{00000000-0005-0000-0000-0000933B0000}"/>
    <cellStyle name="표준 3 5 2 4 2 2 3 3 3" xfId="14161" xr:uid="{00000000-0005-0000-0000-0000943B0000}"/>
    <cellStyle name="표준 3 5 2 4 2 2 3 4" xfId="14162" xr:uid="{00000000-0005-0000-0000-0000953B0000}"/>
    <cellStyle name="표준 3 5 2 4 2 2 3 4 2" xfId="14163" xr:uid="{00000000-0005-0000-0000-0000963B0000}"/>
    <cellStyle name="표준 3 5 2 4 2 2 3 4 2 2" xfId="14164" xr:uid="{00000000-0005-0000-0000-0000973B0000}"/>
    <cellStyle name="표준 3 5 2 4 2 2 3 4 3" xfId="14165" xr:uid="{00000000-0005-0000-0000-0000983B0000}"/>
    <cellStyle name="표준 3 5 2 4 2 2 3 5" xfId="14166" xr:uid="{00000000-0005-0000-0000-0000993B0000}"/>
    <cellStyle name="표준 3 5 2 4 2 2 3 5 2" xfId="14167" xr:uid="{00000000-0005-0000-0000-00009A3B0000}"/>
    <cellStyle name="표준 3 5 2 4 2 2 3 6" xfId="14168" xr:uid="{00000000-0005-0000-0000-00009B3B0000}"/>
    <cellStyle name="표준 3 5 2 4 2 2 4" xfId="14169" xr:uid="{00000000-0005-0000-0000-00009C3B0000}"/>
    <cellStyle name="표준 3 5 2 4 2 2 4 2" xfId="14170" xr:uid="{00000000-0005-0000-0000-00009D3B0000}"/>
    <cellStyle name="표준 3 5 2 4 2 2 4 2 2" xfId="14171" xr:uid="{00000000-0005-0000-0000-00009E3B0000}"/>
    <cellStyle name="표준 3 5 2 4 2 2 4 2 2 2" xfId="14172" xr:uid="{00000000-0005-0000-0000-00009F3B0000}"/>
    <cellStyle name="표준 3 5 2 4 2 2 4 2 3" xfId="14173" xr:uid="{00000000-0005-0000-0000-0000A03B0000}"/>
    <cellStyle name="표준 3 5 2 4 2 2 4 3" xfId="14174" xr:uid="{00000000-0005-0000-0000-0000A13B0000}"/>
    <cellStyle name="표준 3 5 2 4 2 2 4 3 2" xfId="14175" xr:uid="{00000000-0005-0000-0000-0000A23B0000}"/>
    <cellStyle name="표준 3 5 2 4 2 2 4 3 2 2" xfId="14176" xr:uid="{00000000-0005-0000-0000-0000A33B0000}"/>
    <cellStyle name="표준 3 5 2 4 2 2 4 3 3" xfId="14177" xr:uid="{00000000-0005-0000-0000-0000A43B0000}"/>
    <cellStyle name="표준 3 5 2 4 2 2 4 4" xfId="14178" xr:uid="{00000000-0005-0000-0000-0000A53B0000}"/>
    <cellStyle name="표준 3 5 2 4 2 2 4 4 2" xfId="14179" xr:uid="{00000000-0005-0000-0000-0000A63B0000}"/>
    <cellStyle name="표준 3 5 2 4 2 2 4 4 2 2" xfId="14180" xr:uid="{00000000-0005-0000-0000-0000A73B0000}"/>
    <cellStyle name="표준 3 5 2 4 2 2 4 4 3" xfId="14181" xr:uid="{00000000-0005-0000-0000-0000A83B0000}"/>
    <cellStyle name="표준 3 5 2 4 2 2 4 5" xfId="14182" xr:uid="{00000000-0005-0000-0000-0000A93B0000}"/>
    <cellStyle name="표준 3 5 2 4 2 2 4 5 2" xfId="14183" xr:uid="{00000000-0005-0000-0000-0000AA3B0000}"/>
    <cellStyle name="표준 3 5 2 4 2 2 4 6" xfId="14184" xr:uid="{00000000-0005-0000-0000-0000AB3B0000}"/>
    <cellStyle name="표준 3 5 2 4 2 2 5" xfId="14185" xr:uid="{00000000-0005-0000-0000-0000AC3B0000}"/>
    <cellStyle name="표준 3 5 2 4 2 2 5 2" xfId="14186" xr:uid="{00000000-0005-0000-0000-0000AD3B0000}"/>
    <cellStyle name="표준 3 5 2 4 2 2 5 2 2" xfId="14187" xr:uid="{00000000-0005-0000-0000-0000AE3B0000}"/>
    <cellStyle name="표준 3 5 2 4 2 2 5 3" xfId="14188" xr:uid="{00000000-0005-0000-0000-0000AF3B0000}"/>
    <cellStyle name="표준 3 5 2 4 2 2 6" xfId="14189" xr:uid="{00000000-0005-0000-0000-0000B03B0000}"/>
    <cellStyle name="표준 3 5 2 4 2 2 6 2" xfId="14190" xr:uid="{00000000-0005-0000-0000-0000B13B0000}"/>
    <cellStyle name="표준 3 5 2 4 2 2 6 2 2" xfId="14191" xr:uid="{00000000-0005-0000-0000-0000B23B0000}"/>
    <cellStyle name="표준 3 5 2 4 2 2 6 3" xfId="14192" xr:uid="{00000000-0005-0000-0000-0000B33B0000}"/>
    <cellStyle name="표준 3 5 2 4 2 2 7" xfId="14193" xr:uid="{00000000-0005-0000-0000-0000B43B0000}"/>
    <cellStyle name="표준 3 5 2 4 2 2 7 2" xfId="14194" xr:uid="{00000000-0005-0000-0000-0000B53B0000}"/>
    <cellStyle name="표준 3 5 2 4 2 2 7 2 2" xfId="14195" xr:uid="{00000000-0005-0000-0000-0000B63B0000}"/>
    <cellStyle name="표준 3 5 2 4 2 2 7 3" xfId="14196" xr:uid="{00000000-0005-0000-0000-0000B73B0000}"/>
    <cellStyle name="표준 3 5 2 4 2 2 8" xfId="14197" xr:uid="{00000000-0005-0000-0000-0000B83B0000}"/>
    <cellStyle name="표준 3 5 2 4 2 2 8 2" xfId="14198" xr:uid="{00000000-0005-0000-0000-0000B93B0000}"/>
    <cellStyle name="표준 3 5 2 4 2 2 9" xfId="14199" xr:uid="{00000000-0005-0000-0000-0000BA3B0000}"/>
    <cellStyle name="표준 3 5 2 4 2 3" xfId="14200" xr:uid="{00000000-0005-0000-0000-0000BB3B0000}"/>
    <cellStyle name="표준 3 5 2 4 2 3 2" xfId="14201" xr:uid="{00000000-0005-0000-0000-0000BC3B0000}"/>
    <cellStyle name="표준 3 5 2 4 2 3 2 2" xfId="14202" xr:uid="{00000000-0005-0000-0000-0000BD3B0000}"/>
    <cellStyle name="표준 3 5 2 4 2 3 2 2 2" xfId="14203" xr:uid="{00000000-0005-0000-0000-0000BE3B0000}"/>
    <cellStyle name="표준 3 5 2 4 2 3 2 3" xfId="14204" xr:uid="{00000000-0005-0000-0000-0000BF3B0000}"/>
    <cellStyle name="표준 3 5 2 4 2 3 3" xfId="14205" xr:uid="{00000000-0005-0000-0000-0000C03B0000}"/>
    <cellStyle name="표준 3 5 2 4 2 3 3 2" xfId="14206" xr:uid="{00000000-0005-0000-0000-0000C13B0000}"/>
    <cellStyle name="표준 3 5 2 4 2 3 3 2 2" xfId="14207" xr:uid="{00000000-0005-0000-0000-0000C23B0000}"/>
    <cellStyle name="표준 3 5 2 4 2 3 3 3" xfId="14208" xr:uid="{00000000-0005-0000-0000-0000C33B0000}"/>
    <cellStyle name="표준 3 5 2 4 2 3 4" xfId="14209" xr:uid="{00000000-0005-0000-0000-0000C43B0000}"/>
    <cellStyle name="표준 3 5 2 4 2 3 4 2" xfId="14210" xr:uid="{00000000-0005-0000-0000-0000C53B0000}"/>
    <cellStyle name="표준 3 5 2 4 2 3 4 2 2" xfId="14211" xr:uid="{00000000-0005-0000-0000-0000C63B0000}"/>
    <cellStyle name="표준 3 5 2 4 2 3 4 3" xfId="14212" xr:uid="{00000000-0005-0000-0000-0000C73B0000}"/>
    <cellStyle name="표준 3 5 2 4 2 3 5" xfId="14213" xr:uid="{00000000-0005-0000-0000-0000C83B0000}"/>
    <cellStyle name="표준 3 5 2 4 2 3 5 2" xfId="14214" xr:uid="{00000000-0005-0000-0000-0000C93B0000}"/>
    <cellStyle name="표준 3 5 2 4 2 3 6" xfId="14215" xr:uid="{00000000-0005-0000-0000-0000CA3B0000}"/>
    <cellStyle name="표준 3 5 2 4 2 4" xfId="14216" xr:uid="{00000000-0005-0000-0000-0000CB3B0000}"/>
    <cellStyle name="표준 3 5 2 4 2 4 2" xfId="14217" xr:uid="{00000000-0005-0000-0000-0000CC3B0000}"/>
    <cellStyle name="표준 3 5 2 4 2 4 2 2" xfId="14218" xr:uid="{00000000-0005-0000-0000-0000CD3B0000}"/>
    <cellStyle name="표준 3 5 2 4 2 4 2 2 2" xfId="14219" xr:uid="{00000000-0005-0000-0000-0000CE3B0000}"/>
    <cellStyle name="표준 3 5 2 4 2 4 2 3" xfId="14220" xr:uid="{00000000-0005-0000-0000-0000CF3B0000}"/>
    <cellStyle name="표준 3 5 2 4 2 4 3" xfId="14221" xr:uid="{00000000-0005-0000-0000-0000D03B0000}"/>
    <cellStyle name="표준 3 5 2 4 2 4 3 2" xfId="14222" xr:uid="{00000000-0005-0000-0000-0000D13B0000}"/>
    <cellStyle name="표준 3 5 2 4 2 4 3 2 2" xfId="14223" xr:uid="{00000000-0005-0000-0000-0000D23B0000}"/>
    <cellStyle name="표준 3 5 2 4 2 4 3 3" xfId="14224" xr:uid="{00000000-0005-0000-0000-0000D33B0000}"/>
    <cellStyle name="표준 3 5 2 4 2 4 4" xfId="14225" xr:uid="{00000000-0005-0000-0000-0000D43B0000}"/>
    <cellStyle name="표준 3 5 2 4 2 4 4 2" xfId="14226" xr:uid="{00000000-0005-0000-0000-0000D53B0000}"/>
    <cellStyle name="표준 3 5 2 4 2 4 4 2 2" xfId="14227" xr:uid="{00000000-0005-0000-0000-0000D63B0000}"/>
    <cellStyle name="표준 3 5 2 4 2 4 4 3" xfId="14228" xr:uid="{00000000-0005-0000-0000-0000D73B0000}"/>
    <cellStyle name="표준 3 5 2 4 2 4 5" xfId="14229" xr:uid="{00000000-0005-0000-0000-0000D83B0000}"/>
    <cellStyle name="표준 3 5 2 4 2 4 5 2" xfId="14230" xr:uid="{00000000-0005-0000-0000-0000D93B0000}"/>
    <cellStyle name="표준 3 5 2 4 2 4 6" xfId="14231" xr:uid="{00000000-0005-0000-0000-0000DA3B0000}"/>
    <cellStyle name="표준 3 5 2 4 2 5" xfId="14232" xr:uid="{00000000-0005-0000-0000-0000DB3B0000}"/>
    <cellStyle name="표준 3 5 2 4 2 5 2" xfId="14233" xr:uid="{00000000-0005-0000-0000-0000DC3B0000}"/>
    <cellStyle name="표준 3 5 2 4 2 5 2 2" xfId="14234" xr:uid="{00000000-0005-0000-0000-0000DD3B0000}"/>
    <cellStyle name="표준 3 5 2 4 2 5 2 2 2" xfId="14235" xr:uid="{00000000-0005-0000-0000-0000DE3B0000}"/>
    <cellStyle name="표준 3 5 2 4 2 5 2 3" xfId="14236" xr:uid="{00000000-0005-0000-0000-0000DF3B0000}"/>
    <cellStyle name="표준 3 5 2 4 2 5 3" xfId="14237" xr:uid="{00000000-0005-0000-0000-0000E03B0000}"/>
    <cellStyle name="표준 3 5 2 4 2 5 3 2" xfId="14238" xr:uid="{00000000-0005-0000-0000-0000E13B0000}"/>
    <cellStyle name="표준 3 5 2 4 2 5 3 2 2" xfId="14239" xr:uid="{00000000-0005-0000-0000-0000E23B0000}"/>
    <cellStyle name="표준 3 5 2 4 2 5 3 3" xfId="14240" xr:uid="{00000000-0005-0000-0000-0000E33B0000}"/>
    <cellStyle name="표준 3 5 2 4 2 5 4" xfId="14241" xr:uid="{00000000-0005-0000-0000-0000E43B0000}"/>
    <cellStyle name="표준 3 5 2 4 2 5 4 2" xfId="14242" xr:uid="{00000000-0005-0000-0000-0000E53B0000}"/>
    <cellStyle name="표준 3 5 2 4 2 5 4 2 2" xfId="14243" xr:uid="{00000000-0005-0000-0000-0000E63B0000}"/>
    <cellStyle name="표준 3 5 2 4 2 5 4 3" xfId="14244" xr:uid="{00000000-0005-0000-0000-0000E73B0000}"/>
    <cellStyle name="표준 3 5 2 4 2 5 5" xfId="14245" xr:uid="{00000000-0005-0000-0000-0000E83B0000}"/>
    <cellStyle name="표준 3 5 2 4 2 5 5 2" xfId="14246" xr:uid="{00000000-0005-0000-0000-0000E93B0000}"/>
    <cellStyle name="표준 3 5 2 4 2 5 6" xfId="14247" xr:uid="{00000000-0005-0000-0000-0000EA3B0000}"/>
    <cellStyle name="표준 3 5 2 4 2 6" xfId="14248" xr:uid="{00000000-0005-0000-0000-0000EB3B0000}"/>
    <cellStyle name="표준 3 5 2 4 2 6 2" xfId="14249" xr:uid="{00000000-0005-0000-0000-0000EC3B0000}"/>
    <cellStyle name="표준 3 5 2 4 2 6 2 2" xfId="14250" xr:uid="{00000000-0005-0000-0000-0000ED3B0000}"/>
    <cellStyle name="표준 3 5 2 4 2 6 3" xfId="14251" xr:uid="{00000000-0005-0000-0000-0000EE3B0000}"/>
    <cellStyle name="표준 3 5 2 4 2 7" xfId="14252" xr:uid="{00000000-0005-0000-0000-0000EF3B0000}"/>
    <cellStyle name="표준 3 5 2 4 2 7 2" xfId="14253" xr:uid="{00000000-0005-0000-0000-0000F03B0000}"/>
    <cellStyle name="표준 3 5 2 4 2 7 2 2" xfId="14254" xr:uid="{00000000-0005-0000-0000-0000F13B0000}"/>
    <cellStyle name="표준 3 5 2 4 2 7 3" xfId="14255" xr:uid="{00000000-0005-0000-0000-0000F23B0000}"/>
    <cellStyle name="표준 3 5 2 4 2 8" xfId="14256" xr:uid="{00000000-0005-0000-0000-0000F33B0000}"/>
    <cellStyle name="표준 3 5 2 4 2 8 2" xfId="14257" xr:uid="{00000000-0005-0000-0000-0000F43B0000}"/>
    <cellStyle name="표준 3 5 2 4 2 8 2 2" xfId="14258" xr:uid="{00000000-0005-0000-0000-0000F53B0000}"/>
    <cellStyle name="표준 3 5 2 4 2 8 3" xfId="14259" xr:uid="{00000000-0005-0000-0000-0000F63B0000}"/>
    <cellStyle name="표준 3 5 2 4 2 9" xfId="14260" xr:uid="{00000000-0005-0000-0000-0000F73B0000}"/>
    <cellStyle name="표준 3 5 2 4 2 9 2" xfId="14261" xr:uid="{00000000-0005-0000-0000-0000F83B0000}"/>
    <cellStyle name="표준 3 5 2 5" xfId="14262" xr:uid="{00000000-0005-0000-0000-0000F93B0000}"/>
    <cellStyle name="표준 3 5 2 5 2" xfId="14263" xr:uid="{00000000-0005-0000-0000-0000FA3B0000}"/>
    <cellStyle name="표준 3 5 2 5 2 10" xfId="14264" xr:uid="{00000000-0005-0000-0000-0000FB3B0000}"/>
    <cellStyle name="표준 3 5 2 5 2 2" xfId="14265" xr:uid="{00000000-0005-0000-0000-0000FC3B0000}"/>
    <cellStyle name="표준 3 5 2 5 2 2 2" xfId="14266" xr:uid="{00000000-0005-0000-0000-0000FD3B0000}"/>
    <cellStyle name="표준 3 5 2 5 2 2 2 2" xfId="14267" xr:uid="{00000000-0005-0000-0000-0000FE3B0000}"/>
    <cellStyle name="표준 3 5 2 5 2 2 2 2 2" xfId="14268" xr:uid="{00000000-0005-0000-0000-0000FF3B0000}"/>
    <cellStyle name="표준 3 5 2 5 2 2 2 2 2 2" xfId="14269" xr:uid="{00000000-0005-0000-0000-0000003C0000}"/>
    <cellStyle name="표준 3 5 2 5 2 2 2 2 3" xfId="14270" xr:uid="{00000000-0005-0000-0000-0000013C0000}"/>
    <cellStyle name="표준 3 5 2 5 2 2 2 3" xfId="14271" xr:uid="{00000000-0005-0000-0000-0000023C0000}"/>
    <cellStyle name="표준 3 5 2 5 2 2 2 3 2" xfId="14272" xr:uid="{00000000-0005-0000-0000-0000033C0000}"/>
    <cellStyle name="표준 3 5 2 5 2 2 2 3 2 2" xfId="14273" xr:uid="{00000000-0005-0000-0000-0000043C0000}"/>
    <cellStyle name="표준 3 5 2 5 2 2 2 3 3" xfId="14274" xr:uid="{00000000-0005-0000-0000-0000053C0000}"/>
    <cellStyle name="표준 3 5 2 5 2 2 2 4" xfId="14275" xr:uid="{00000000-0005-0000-0000-0000063C0000}"/>
    <cellStyle name="표준 3 5 2 5 2 2 2 4 2" xfId="14276" xr:uid="{00000000-0005-0000-0000-0000073C0000}"/>
    <cellStyle name="표준 3 5 2 5 2 2 2 4 2 2" xfId="14277" xr:uid="{00000000-0005-0000-0000-0000083C0000}"/>
    <cellStyle name="표준 3 5 2 5 2 2 2 4 3" xfId="14278" xr:uid="{00000000-0005-0000-0000-0000093C0000}"/>
    <cellStyle name="표준 3 5 2 5 2 2 2 5" xfId="14279" xr:uid="{00000000-0005-0000-0000-00000A3C0000}"/>
    <cellStyle name="표준 3 5 2 5 2 2 2 5 2" xfId="14280" xr:uid="{00000000-0005-0000-0000-00000B3C0000}"/>
    <cellStyle name="표준 3 5 2 5 2 2 2 6" xfId="14281" xr:uid="{00000000-0005-0000-0000-00000C3C0000}"/>
    <cellStyle name="표준 3 5 2 5 2 2 3" xfId="14282" xr:uid="{00000000-0005-0000-0000-00000D3C0000}"/>
    <cellStyle name="표준 3 5 2 5 2 2 3 2" xfId="14283" xr:uid="{00000000-0005-0000-0000-00000E3C0000}"/>
    <cellStyle name="표준 3 5 2 5 2 2 3 2 2" xfId="14284" xr:uid="{00000000-0005-0000-0000-00000F3C0000}"/>
    <cellStyle name="표준 3 5 2 5 2 2 3 2 2 2" xfId="14285" xr:uid="{00000000-0005-0000-0000-0000103C0000}"/>
    <cellStyle name="표준 3 5 2 5 2 2 3 2 3" xfId="14286" xr:uid="{00000000-0005-0000-0000-0000113C0000}"/>
    <cellStyle name="표준 3 5 2 5 2 2 3 3" xfId="14287" xr:uid="{00000000-0005-0000-0000-0000123C0000}"/>
    <cellStyle name="표준 3 5 2 5 2 2 3 3 2" xfId="14288" xr:uid="{00000000-0005-0000-0000-0000133C0000}"/>
    <cellStyle name="표준 3 5 2 5 2 2 3 3 2 2" xfId="14289" xr:uid="{00000000-0005-0000-0000-0000143C0000}"/>
    <cellStyle name="표준 3 5 2 5 2 2 3 3 3" xfId="14290" xr:uid="{00000000-0005-0000-0000-0000153C0000}"/>
    <cellStyle name="표준 3 5 2 5 2 2 3 4" xfId="14291" xr:uid="{00000000-0005-0000-0000-0000163C0000}"/>
    <cellStyle name="표준 3 5 2 5 2 2 3 4 2" xfId="14292" xr:uid="{00000000-0005-0000-0000-0000173C0000}"/>
    <cellStyle name="표준 3 5 2 5 2 2 3 4 2 2" xfId="14293" xr:uid="{00000000-0005-0000-0000-0000183C0000}"/>
    <cellStyle name="표준 3 5 2 5 2 2 3 4 3" xfId="14294" xr:uid="{00000000-0005-0000-0000-0000193C0000}"/>
    <cellStyle name="표준 3 5 2 5 2 2 3 5" xfId="14295" xr:uid="{00000000-0005-0000-0000-00001A3C0000}"/>
    <cellStyle name="표준 3 5 2 5 2 2 3 5 2" xfId="14296" xr:uid="{00000000-0005-0000-0000-00001B3C0000}"/>
    <cellStyle name="표준 3 5 2 5 2 2 3 6" xfId="14297" xr:uid="{00000000-0005-0000-0000-00001C3C0000}"/>
    <cellStyle name="표준 3 5 2 5 2 2 4" xfId="14298" xr:uid="{00000000-0005-0000-0000-00001D3C0000}"/>
    <cellStyle name="표준 3 5 2 5 2 2 4 2" xfId="14299" xr:uid="{00000000-0005-0000-0000-00001E3C0000}"/>
    <cellStyle name="표준 3 5 2 5 2 2 4 2 2" xfId="14300" xr:uid="{00000000-0005-0000-0000-00001F3C0000}"/>
    <cellStyle name="표준 3 5 2 5 2 2 4 2 2 2" xfId="14301" xr:uid="{00000000-0005-0000-0000-0000203C0000}"/>
    <cellStyle name="표준 3 5 2 5 2 2 4 2 3" xfId="14302" xr:uid="{00000000-0005-0000-0000-0000213C0000}"/>
    <cellStyle name="표준 3 5 2 5 2 2 4 3" xfId="14303" xr:uid="{00000000-0005-0000-0000-0000223C0000}"/>
    <cellStyle name="표준 3 5 2 5 2 2 4 3 2" xfId="14304" xr:uid="{00000000-0005-0000-0000-0000233C0000}"/>
    <cellStyle name="표준 3 5 2 5 2 2 4 3 2 2" xfId="14305" xr:uid="{00000000-0005-0000-0000-0000243C0000}"/>
    <cellStyle name="표준 3 5 2 5 2 2 4 3 3" xfId="14306" xr:uid="{00000000-0005-0000-0000-0000253C0000}"/>
    <cellStyle name="표준 3 5 2 5 2 2 4 4" xfId="14307" xr:uid="{00000000-0005-0000-0000-0000263C0000}"/>
    <cellStyle name="표준 3 5 2 5 2 2 4 4 2" xfId="14308" xr:uid="{00000000-0005-0000-0000-0000273C0000}"/>
    <cellStyle name="표준 3 5 2 5 2 2 4 4 2 2" xfId="14309" xr:uid="{00000000-0005-0000-0000-0000283C0000}"/>
    <cellStyle name="표준 3 5 2 5 2 2 4 4 3" xfId="14310" xr:uid="{00000000-0005-0000-0000-0000293C0000}"/>
    <cellStyle name="표준 3 5 2 5 2 2 4 5" xfId="14311" xr:uid="{00000000-0005-0000-0000-00002A3C0000}"/>
    <cellStyle name="표준 3 5 2 5 2 2 4 5 2" xfId="14312" xr:uid="{00000000-0005-0000-0000-00002B3C0000}"/>
    <cellStyle name="표준 3 5 2 5 2 2 4 6" xfId="14313" xr:uid="{00000000-0005-0000-0000-00002C3C0000}"/>
    <cellStyle name="표준 3 5 2 5 2 2 5" xfId="14314" xr:uid="{00000000-0005-0000-0000-00002D3C0000}"/>
    <cellStyle name="표준 3 5 2 5 2 2 5 2" xfId="14315" xr:uid="{00000000-0005-0000-0000-00002E3C0000}"/>
    <cellStyle name="표준 3 5 2 5 2 2 5 2 2" xfId="14316" xr:uid="{00000000-0005-0000-0000-00002F3C0000}"/>
    <cellStyle name="표준 3 5 2 5 2 2 5 3" xfId="14317" xr:uid="{00000000-0005-0000-0000-0000303C0000}"/>
    <cellStyle name="표준 3 5 2 5 2 2 6" xfId="14318" xr:uid="{00000000-0005-0000-0000-0000313C0000}"/>
    <cellStyle name="표준 3 5 2 5 2 2 6 2" xfId="14319" xr:uid="{00000000-0005-0000-0000-0000323C0000}"/>
    <cellStyle name="표준 3 5 2 5 2 2 6 2 2" xfId="14320" xr:uid="{00000000-0005-0000-0000-0000333C0000}"/>
    <cellStyle name="표준 3 5 2 5 2 2 6 3" xfId="14321" xr:uid="{00000000-0005-0000-0000-0000343C0000}"/>
    <cellStyle name="표준 3 5 2 5 2 2 7" xfId="14322" xr:uid="{00000000-0005-0000-0000-0000353C0000}"/>
    <cellStyle name="표준 3 5 2 5 2 2 7 2" xfId="14323" xr:uid="{00000000-0005-0000-0000-0000363C0000}"/>
    <cellStyle name="표준 3 5 2 5 2 2 7 2 2" xfId="14324" xr:uid="{00000000-0005-0000-0000-0000373C0000}"/>
    <cellStyle name="표준 3 5 2 5 2 2 7 3" xfId="14325" xr:uid="{00000000-0005-0000-0000-0000383C0000}"/>
    <cellStyle name="표준 3 5 2 5 2 2 8" xfId="14326" xr:uid="{00000000-0005-0000-0000-0000393C0000}"/>
    <cellStyle name="표준 3 5 2 5 2 2 8 2" xfId="14327" xr:uid="{00000000-0005-0000-0000-00003A3C0000}"/>
    <cellStyle name="표준 3 5 2 5 2 2 9" xfId="14328" xr:uid="{00000000-0005-0000-0000-00003B3C0000}"/>
    <cellStyle name="표준 3 5 2 5 2 3" xfId="14329" xr:uid="{00000000-0005-0000-0000-00003C3C0000}"/>
    <cellStyle name="표준 3 5 2 5 2 3 2" xfId="14330" xr:uid="{00000000-0005-0000-0000-00003D3C0000}"/>
    <cellStyle name="표준 3 5 2 5 2 3 2 2" xfId="14331" xr:uid="{00000000-0005-0000-0000-00003E3C0000}"/>
    <cellStyle name="표준 3 5 2 5 2 3 2 2 2" xfId="14332" xr:uid="{00000000-0005-0000-0000-00003F3C0000}"/>
    <cellStyle name="표준 3 5 2 5 2 3 2 3" xfId="14333" xr:uid="{00000000-0005-0000-0000-0000403C0000}"/>
    <cellStyle name="표준 3 5 2 5 2 3 3" xfId="14334" xr:uid="{00000000-0005-0000-0000-0000413C0000}"/>
    <cellStyle name="표준 3 5 2 5 2 3 3 2" xfId="14335" xr:uid="{00000000-0005-0000-0000-0000423C0000}"/>
    <cellStyle name="표준 3 5 2 5 2 3 3 2 2" xfId="14336" xr:uid="{00000000-0005-0000-0000-0000433C0000}"/>
    <cellStyle name="표준 3 5 2 5 2 3 3 3" xfId="14337" xr:uid="{00000000-0005-0000-0000-0000443C0000}"/>
    <cellStyle name="표준 3 5 2 5 2 3 4" xfId="14338" xr:uid="{00000000-0005-0000-0000-0000453C0000}"/>
    <cellStyle name="표준 3 5 2 5 2 3 4 2" xfId="14339" xr:uid="{00000000-0005-0000-0000-0000463C0000}"/>
    <cellStyle name="표준 3 5 2 5 2 3 4 2 2" xfId="14340" xr:uid="{00000000-0005-0000-0000-0000473C0000}"/>
    <cellStyle name="표준 3 5 2 5 2 3 4 3" xfId="14341" xr:uid="{00000000-0005-0000-0000-0000483C0000}"/>
    <cellStyle name="표준 3 5 2 5 2 3 5" xfId="14342" xr:uid="{00000000-0005-0000-0000-0000493C0000}"/>
    <cellStyle name="표준 3 5 2 5 2 3 5 2" xfId="14343" xr:uid="{00000000-0005-0000-0000-00004A3C0000}"/>
    <cellStyle name="표준 3 5 2 5 2 3 6" xfId="14344" xr:uid="{00000000-0005-0000-0000-00004B3C0000}"/>
    <cellStyle name="표준 3 5 2 5 2 4" xfId="14345" xr:uid="{00000000-0005-0000-0000-00004C3C0000}"/>
    <cellStyle name="표준 3 5 2 5 2 4 2" xfId="14346" xr:uid="{00000000-0005-0000-0000-00004D3C0000}"/>
    <cellStyle name="표준 3 5 2 5 2 4 2 2" xfId="14347" xr:uid="{00000000-0005-0000-0000-00004E3C0000}"/>
    <cellStyle name="표준 3 5 2 5 2 4 2 2 2" xfId="14348" xr:uid="{00000000-0005-0000-0000-00004F3C0000}"/>
    <cellStyle name="표준 3 5 2 5 2 4 2 3" xfId="14349" xr:uid="{00000000-0005-0000-0000-0000503C0000}"/>
    <cellStyle name="표준 3 5 2 5 2 4 3" xfId="14350" xr:uid="{00000000-0005-0000-0000-0000513C0000}"/>
    <cellStyle name="표준 3 5 2 5 2 4 3 2" xfId="14351" xr:uid="{00000000-0005-0000-0000-0000523C0000}"/>
    <cellStyle name="표준 3 5 2 5 2 4 3 2 2" xfId="14352" xr:uid="{00000000-0005-0000-0000-0000533C0000}"/>
    <cellStyle name="표준 3 5 2 5 2 4 3 3" xfId="14353" xr:uid="{00000000-0005-0000-0000-0000543C0000}"/>
    <cellStyle name="표준 3 5 2 5 2 4 4" xfId="14354" xr:uid="{00000000-0005-0000-0000-0000553C0000}"/>
    <cellStyle name="표준 3 5 2 5 2 4 4 2" xfId="14355" xr:uid="{00000000-0005-0000-0000-0000563C0000}"/>
    <cellStyle name="표준 3 5 2 5 2 4 4 2 2" xfId="14356" xr:uid="{00000000-0005-0000-0000-0000573C0000}"/>
    <cellStyle name="표준 3 5 2 5 2 4 4 3" xfId="14357" xr:uid="{00000000-0005-0000-0000-0000583C0000}"/>
    <cellStyle name="표준 3 5 2 5 2 4 5" xfId="14358" xr:uid="{00000000-0005-0000-0000-0000593C0000}"/>
    <cellStyle name="표준 3 5 2 5 2 4 5 2" xfId="14359" xr:uid="{00000000-0005-0000-0000-00005A3C0000}"/>
    <cellStyle name="표준 3 5 2 5 2 4 6" xfId="14360" xr:uid="{00000000-0005-0000-0000-00005B3C0000}"/>
    <cellStyle name="표준 3 5 2 5 2 5" xfId="14361" xr:uid="{00000000-0005-0000-0000-00005C3C0000}"/>
    <cellStyle name="표준 3 5 2 5 2 5 2" xfId="14362" xr:uid="{00000000-0005-0000-0000-00005D3C0000}"/>
    <cellStyle name="표준 3 5 2 5 2 5 2 2" xfId="14363" xr:uid="{00000000-0005-0000-0000-00005E3C0000}"/>
    <cellStyle name="표준 3 5 2 5 2 5 2 2 2" xfId="14364" xr:uid="{00000000-0005-0000-0000-00005F3C0000}"/>
    <cellStyle name="표준 3 5 2 5 2 5 2 3" xfId="14365" xr:uid="{00000000-0005-0000-0000-0000603C0000}"/>
    <cellStyle name="표준 3 5 2 5 2 5 3" xfId="14366" xr:uid="{00000000-0005-0000-0000-0000613C0000}"/>
    <cellStyle name="표준 3 5 2 5 2 5 3 2" xfId="14367" xr:uid="{00000000-0005-0000-0000-0000623C0000}"/>
    <cellStyle name="표준 3 5 2 5 2 5 3 2 2" xfId="14368" xr:uid="{00000000-0005-0000-0000-0000633C0000}"/>
    <cellStyle name="표준 3 5 2 5 2 5 3 3" xfId="14369" xr:uid="{00000000-0005-0000-0000-0000643C0000}"/>
    <cellStyle name="표준 3 5 2 5 2 5 4" xfId="14370" xr:uid="{00000000-0005-0000-0000-0000653C0000}"/>
    <cellStyle name="표준 3 5 2 5 2 5 4 2" xfId="14371" xr:uid="{00000000-0005-0000-0000-0000663C0000}"/>
    <cellStyle name="표준 3 5 2 5 2 5 4 2 2" xfId="14372" xr:uid="{00000000-0005-0000-0000-0000673C0000}"/>
    <cellStyle name="표준 3 5 2 5 2 5 4 3" xfId="14373" xr:uid="{00000000-0005-0000-0000-0000683C0000}"/>
    <cellStyle name="표준 3 5 2 5 2 5 5" xfId="14374" xr:uid="{00000000-0005-0000-0000-0000693C0000}"/>
    <cellStyle name="표준 3 5 2 5 2 5 5 2" xfId="14375" xr:uid="{00000000-0005-0000-0000-00006A3C0000}"/>
    <cellStyle name="표준 3 5 2 5 2 5 6" xfId="14376" xr:uid="{00000000-0005-0000-0000-00006B3C0000}"/>
    <cellStyle name="표준 3 5 2 5 2 6" xfId="14377" xr:uid="{00000000-0005-0000-0000-00006C3C0000}"/>
    <cellStyle name="표준 3 5 2 5 2 6 2" xfId="14378" xr:uid="{00000000-0005-0000-0000-00006D3C0000}"/>
    <cellStyle name="표준 3 5 2 5 2 6 2 2" xfId="14379" xr:uid="{00000000-0005-0000-0000-00006E3C0000}"/>
    <cellStyle name="표준 3 5 2 5 2 6 3" xfId="14380" xr:uid="{00000000-0005-0000-0000-00006F3C0000}"/>
    <cellStyle name="표준 3 5 2 5 2 7" xfId="14381" xr:uid="{00000000-0005-0000-0000-0000703C0000}"/>
    <cellStyle name="표준 3 5 2 5 2 7 2" xfId="14382" xr:uid="{00000000-0005-0000-0000-0000713C0000}"/>
    <cellStyle name="표준 3 5 2 5 2 7 2 2" xfId="14383" xr:uid="{00000000-0005-0000-0000-0000723C0000}"/>
    <cellStyle name="표준 3 5 2 5 2 7 3" xfId="14384" xr:uid="{00000000-0005-0000-0000-0000733C0000}"/>
    <cellStyle name="표준 3 5 2 5 2 8" xfId="14385" xr:uid="{00000000-0005-0000-0000-0000743C0000}"/>
    <cellStyle name="표준 3 5 2 5 2 8 2" xfId="14386" xr:uid="{00000000-0005-0000-0000-0000753C0000}"/>
    <cellStyle name="표준 3 5 2 5 2 8 2 2" xfId="14387" xr:uid="{00000000-0005-0000-0000-0000763C0000}"/>
    <cellStyle name="표준 3 5 2 5 2 8 3" xfId="14388" xr:uid="{00000000-0005-0000-0000-0000773C0000}"/>
    <cellStyle name="표준 3 5 2 5 2 9" xfId="14389" xr:uid="{00000000-0005-0000-0000-0000783C0000}"/>
    <cellStyle name="표준 3 5 2 5 2 9 2" xfId="14390" xr:uid="{00000000-0005-0000-0000-0000793C0000}"/>
    <cellStyle name="표준 3 5 2 6" xfId="14391" xr:uid="{00000000-0005-0000-0000-00007A3C0000}"/>
    <cellStyle name="표준 3 5 2 7" xfId="14392" xr:uid="{00000000-0005-0000-0000-00007B3C0000}"/>
    <cellStyle name="표준 3 5 2 8" xfId="14393" xr:uid="{00000000-0005-0000-0000-00007C3C0000}"/>
    <cellStyle name="표준 3 5 2 9" xfId="14394" xr:uid="{00000000-0005-0000-0000-00007D3C0000}"/>
    <cellStyle name="표준 3 5 2 9 10" xfId="14395" xr:uid="{00000000-0005-0000-0000-00007E3C0000}"/>
    <cellStyle name="표준 3 5 2 9 10 2" xfId="14396" xr:uid="{00000000-0005-0000-0000-00007F3C0000}"/>
    <cellStyle name="표준 3 5 2 9 11" xfId="14397" xr:uid="{00000000-0005-0000-0000-0000803C0000}"/>
    <cellStyle name="표준 3 5 2 9 2" xfId="14398" xr:uid="{00000000-0005-0000-0000-0000813C0000}"/>
    <cellStyle name="표준 3 5 2 9 2 10" xfId="14399" xr:uid="{00000000-0005-0000-0000-0000823C0000}"/>
    <cellStyle name="표준 3 5 2 9 2 2" xfId="14400" xr:uid="{00000000-0005-0000-0000-0000833C0000}"/>
    <cellStyle name="표준 3 5 2 9 2 2 2" xfId="14401" xr:uid="{00000000-0005-0000-0000-0000843C0000}"/>
    <cellStyle name="표준 3 5 2 9 2 2 2 2" xfId="14402" xr:uid="{00000000-0005-0000-0000-0000853C0000}"/>
    <cellStyle name="표준 3 5 2 9 2 2 2 2 2" xfId="14403" xr:uid="{00000000-0005-0000-0000-0000863C0000}"/>
    <cellStyle name="표준 3 5 2 9 2 2 2 2 2 2" xfId="14404" xr:uid="{00000000-0005-0000-0000-0000873C0000}"/>
    <cellStyle name="표준 3 5 2 9 2 2 2 2 3" xfId="14405" xr:uid="{00000000-0005-0000-0000-0000883C0000}"/>
    <cellStyle name="표준 3 5 2 9 2 2 2 3" xfId="14406" xr:uid="{00000000-0005-0000-0000-0000893C0000}"/>
    <cellStyle name="표준 3 5 2 9 2 2 2 3 2" xfId="14407" xr:uid="{00000000-0005-0000-0000-00008A3C0000}"/>
    <cellStyle name="표준 3 5 2 9 2 2 2 3 2 2" xfId="14408" xr:uid="{00000000-0005-0000-0000-00008B3C0000}"/>
    <cellStyle name="표준 3 5 2 9 2 2 2 3 3" xfId="14409" xr:uid="{00000000-0005-0000-0000-00008C3C0000}"/>
    <cellStyle name="표준 3 5 2 9 2 2 2 4" xfId="14410" xr:uid="{00000000-0005-0000-0000-00008D3C0000}"/>
    <cellStyle name="표준 3 5 2 9 2 2 2 4 2" xfId="14411" xr:uid="{00000000-0005-0000-0000-00008E3C0000}"/>
    <cellStyle name="표준 3 5 2 9 2 2 2 4 2 2" xfId="14412" xr:uid="{00000000-0005-0000-0000-00008F3C0000}"/>
    <cellStyle name="표준 3 5 2 9 2 2 2 4 3" xfId="14413" xr:uid="{00000000-0005-0000-0000-0000903C0000}"/>
    <cellStyle name="표준 3 5 2 9 2 2 2 5" xfId="14414" xr:uid="{00000000-0005-0000-0000-0000913C0000}"/>
    <cellStyle name="표준 3 5 2 9 2 2 2 5 2" xfId="14415" xr:uid="{00000000-0005-0000-0000-0000923C0000}"/>
    <cellStyle name="표준 3 5 2 9 2 2 2 6" xfId="14416" xr:uid="{00000000-0005-0000-0000-0000933C0000}"/>
    <cellStyle name="표준 3 5 2 9 2 2 3" xfId="14417" xr:uid="{00000000-0005-0000-0000-0000943C0000}"/>
    <cellStyle name="표준 3 5 2 9 2 2 3 2" xfId="14418" xr:uid="{00000000-0005-0000-0000-0000953C0000}"/>
    <cellStyle name="표준 3 5 2 9 2 2 3 2 2" xfId="14419" xr:uid="{00000000-0005-0000-0000-0000963C0000}"/>
    <cellStyle name="표준 3 5 2 9 2 2 3 2 2 2" xfId="14420" xr:uid="{00000000-0005-0000-0000-0000973C0000}"/>
    <cellStyle name="표준 3 5 2 9 2 2 3 2 3" xfId="14421" xr:uid="{00000000-0005-0000-0000-0000983C0000}"/>
    <cellStyle name="표준 3 5 2 9 2 2 3 3" xfId="14422" xr:uid="{00000000-0005-0000-0000-0000993C0000}"/>
    <cellStyle name="표준 3 5 2 9 2 2 3 3 2" xfId="14423" xr:uid="{00000000-0005-0000-0000-00009A3C0000}"/>
    <cellStyle name="표준 3 5 2 9 2 2 3 3 2 2" xfId="14424" xr:uid="{00000000-0005-0000-0000-00009B3C0000}"/>
    <cellStyle name="표준 3 5 2 9 2 2 3 3 3" xfId="14425" xr:uid="{00000000-0005-0000-0000-00009C3C0000}"/>
    <cellStyle name="표준 3 5 2 9 2 2 3 4" xfId="14426" xr:uid="{00000000-0005-0000-0000-00009D3C0000}"/>
    <cellStyle name="표준 3 5 2 9 2 2 3 4 2" xfId="14427" xr:uid="{00000000-0005-0000-0000-00009E3C0000}"/>
    <cellStyle name="표준 3 5 2 9 2 2 3 4 2 2" xfId="14428" xr:uid="{00000000-0005-0000-0000-00009F3C0000}"/>
    <cellStyle name="표준 3 5 2 9 2 2 3 4 3" xfId="14429" xr:uid="{00000000-0005-0000-0000-0000A03C0000}"/>
    <cellStyle name="표준 3 5 2 9 2 2 3 5" xfId="14430" xr:uid="{00000000-0005-0000-0000-0000A13C0000}"/>
    <cellStyle name="표준 3 5 2 9 2 2 3 5 2" xfId="14431" xr:uid="{00000000-0005-0000-0000-0000A23C0000}"/>
    <cellStyle name="표준 3 5 2 9 2 2 3 6" xfId="14432" xr:uid="{00000000-0005-0000-0000-0000A33C0000}"/>
    <cellStyle name="표준 3 5 2 9 2 2 4" xfId="14433" xr:uid="{00000000-0005-0000-0000-0000A43C0000}"/>
    <cellStyle name="표준 3 5 2 9 2 2 4 2" xfId="14434" xr:uid="{00000000-0005-0000-0000-0000A53C0000}"/>
    <cellStyle name="표준 3 5 2 9 2 2 4 2 2" xfId="14435" xr:uid="{00000000-0005-0000-0000-0000A63C0000}"/>
    <cellStyle name="표준 3 5 2 9 2 2 4 2 2 2" xfId="14436" xr:uid="{00000000-0005-0000-0000-0000A73C0000}"/>
    <cellStyle name="표준 3 5 2 9 2 2 4 2 3" xfId="14437" xr:uid="{00000000-0005-0000-0000-0000A83C0000}"/>
    <cellStyle name="표준 3 5 2 9 2 2 4 3" xfId="14438" xr:uid="{00000000-0005-0000-0000-0000A93C0000}"/>
    <cellStyle name="표준 3 5 2 9 2 2 4 3 2" xfId="14439" xr:uid="{00000000-0005-0000-0000-0000AA3C0000}"/>
    <cellStyle name="표준 3 5 2 9 2 2 4 3 2 2" xfId="14440" xr:uid="{00000000-0005-0000-0000-0000AB3C0000}"/>
    <cellStyle name="표준 3 5 2 9 2 2 4 3 3" xfId="14441" xr:uid="{00000000-0005-0000-0000-0000AC3C0000}"/>
    <cellStyle name="표준 3 5 2 9 2 2 4 4" xfId="14442" xr:uid="{00000000-0005-0000-0000-0000AD3C0000}"/>
    <cellStyle name="표준 3 5 2 9 2 2 4 4 2" xfId="14443" xr:uid="{00000000-0005-0000-0000-0000AE3C0000}"/>
    <cellStyle name="표준 3 5 2 9 2 2 4 4 2 2" xfId="14444" xr:uid="{00000000-0005-0000-0000-0000AF3C0000}"/>
    <cellStyle name="표준 3 5 2 9 2 2 4 4 3" xfId="14445" xr:uid="{00000000-0005-0000-0000-0000B03C0000}"/>
    <cellStyle name="표준 3 5 2 9 2 2 4 5" xfId="14446" xr:uid="{00000000-0005-0000-0000-0000B13C0000}"/>
    <cellStyle name="표준 3 5 2 9 2 2 4 5 2" xfId="14447" xr:uid="{00000000-0005-0000-0000-0000B23C0000}"/>
    <cellStyle name="표준 3 5 2 9 2 2 4 6" xfId="14448" xr:uid="{00000000-0005-0000-0000-0000B33C0000}"/>
    <cellStyle name="표준 3 5 2 9 2 2 5" xfId="14449" xr:uid="{00000000-0005-0000-0000-0000B43C0000}"/>
    <cellStyle name="표준 3 5 2 9 2 2 5 2" xfId="14450" xr:uid="{00000000-0005-0000-0000-0000B53C0000}"/>
    <cellStyle name="표준 3 5 2 9 2 2 5 2 2" xfId="14451" xr:uid="{00000000-0005-0000-0000-0000B63C0000}"/>
    <cellStyle name="표준 3 5 2 9 2 2 5 3" xfId="14452" xr:uid="{00000000-0005-0000-0000-0000B73C0000}"/>
    <cellStyle name="표준 3 5 2 9 2 2 6" xfId="14453" xr:uid="{00000000-0005-0000-0000-0000B83C0000}"/>
    <cellStyle name="표준 3 5 2 9 2 2 6 2" xfId="14454" xr:uid="{00000000-0005-0000-0000-0000B93C0000}"/>
    <cellStyle name="표준 3 5 2 9 2 2 6 2 2" xfId="14455" xr:uid="{00000000-0005-0000-0000-0000BA3C0000}"/>
    <cellStyle name="표준 3 5 2 9 2 2 6 3" xfId="14456" xr:uid="{00000000-0005-0000-0000-0000BB3C0000}"/>
    <cellStyle name="표준 3 5 2 9 2 2 7" xfId="14457" xr:uid="{00000000-0005-0000-0000-0000BC3C0000}"/>
    <cellStyle name="표준 3 5 2 9 2 2 7 2" xfId="14458" xr:uid="{00000000-0005-0000-0000-0000BD3C0000}"/>
    <cellStyle name="표준 3 5 2 9 2 2 7 2 2" xfId="14459" xr:uid="{00000000-0005-0000-0000-0000BE3C0000}"/>
    <cellStyle name="표준 3 5 2 9 2 2 7 3" xfId="14460" xr:uid="{00000000-0005-0000-0000-0000BF3C0000}"/>
    <cellStyle name="표준 3 5 2 9 2 2 8" xfId="14461" xr:uid="{00000000-0005-0000-0000-0000C03C0000}"/>
    <cellStyle name="표준 3 5 2 9 2 2 8 2" xfId="14462" xr:uid="{00000000-0005-0000-0000-0000C13C0000}"/>
    <cellStyle name="표준 3 5 2 9 2 2 9" xfId="14463" xr:uid="{00000000-0005-0000-0000-0000C23C0000}"/>
    <cellStyle name="표준 3 5 2 9 2 3" xfId="14464" xr:uid="{00000000-0005-0000-0000-0000C33C0000}"/>
    <cellStyle name="표준 3 5 2 9 2 3 2" xfId="14465" xr:uid="{00000000-0005-0000-0000-0000C43C0000}"/>
    <cellStyle name="표준 3 5 2 9 2 3 2 2" xfId="14466" xr:uid="{00000000-0005-0000-0000-0000C53C0000}"/>
    <cellStyle name="표준 3 5 2 9 2 3 2 2 2" xfId="14467" xr:uid="{00000000-0005-0000-0000-0000C63C0000}"/>
    <cellStyle name="표준 3 5 2 9 2 3 2 3" xfId="14468" xr:uid="{00000000-0005-0000-0000-0000C73C0000}"/>
    <cellStyle name="표준 3 5 2 9 2 3 3" xfId="14469" xr:uid="{00000000-0005-0000-0000-0000C83C0000}"/>
    <cellStyle name="표준 3 5 2 9 2 3 3 2" xfId="14470" xr:uid="{00000000-0005-0000-0000-0000C93C0000}"/>
    <cellStyle name="표준 3 5 2 9 2 3 3 2 2" xfId="14471" xr:uid="{00000000-0005-0000-0000-0000CA3C0000}"/>
    <cellStyle name="표준 3 5 2 9 2 3 3 3" xfId="14472" xr:uid="{00000000-0005-0000-0000-0000CB3C0000}"/>
    <cellStyle name="표준 3 5 2 9 2 3 4" xfId="14473" xr:uid="{00000000-0005-0000-0000-0000CC3C0000}"/>
    <cellStyle name="표준 3 5 2 9 2 3 4 2" xfId="14474" xr:uid="{00000000-0005-0000-0000-0000CD3C0000}"/>
    <cellStyle name="표준 3 5 2 9 2 3 4 2 2" xfId="14475" xr:uid="{00000000-0005-0000-0000-0000CE3C0000}"/>
    <cellStyle name="표준 3 5 2 9 2 3 4 3" xfId="14476" xr:uid="{00000000-0005-0000-0000-0000CF3C0000}"/>
    <cellStyle name="표준 3 5 2 9 2 3 5" xfId="14477" xr:uid="{00000000-0005-0000-0000-0000D03C0000}"/>
    <cellStyle name="표준 3 5 2 9 2 3 5 2" xfId="14478" xr:uid="{00000000-0005-0000-0000-0000D13C0000}"/>
    <cellStyle name="표준 3 5 2 9 2 3 6" xfId="14479" xr:uid="{00000000-0005-0000-0000-0000D23C0000}"/>
    <cellStyle name="표준 3 5 2 9 2 4" xfId="14480" xr:uid="{00000000-0005-0000-0000-0000D33C0000}"/>
    <cellStyle name="표준 3 5 2 9 2 4 2" xfId="14481" xr:uid="{00000000-0005-0000-0000-0000D43C0000}"/>
    <cellStyle name="표준 3 5 2 9 2 4 2 2" xfId="14482" xr:uid="{00000000-0005-0000-0000-0000D53C0000}"/>
    <cellStyle name="표준 3 5 2 9 2 4 2 2 2" xfId="14483" xr:uid="{00000000-0005-0000-0000-0000D63C0000}"/>
    <cellStyle name="표준 3 5 2 9 2 4 2 3" xfId="14484" xr:uid="{00000000-0005-0000-0000-0000D73C0000}"/>
    <cellStyle name="표준 3 5 2 9 2 4 3" xfId="14485" xr:uid="{00000000-0005-0000-0000-0000D83C0000}"/>
    <cellStyle name="표준 3 5 2 9 2 4 3 2" xfId="14486" xr:uid="{00000000-0005-0000-0000-0000D93C0000}"/>
    <cellStyle name="표준 3 5 2 9 2 4 3 2 2" xfId="14487" xr:uid="{00000000-0005-0000-0000-0000DA3C0000}"/>
    <cellStyle name="표준 3 5 2 9 2 4 3 3" xfId="14488" xr:uid="{00000000-0005-0000-0000-0000DB3C0000}"/>
    <cellStyle name="표준 3 5 2 9 2 4 4" xfId="14489" xr:uid="{00000000-0005-0000-0000-0000DC3C0000}"/>
    <cellStyle name="표준 3 5 2 9 2 4 4 2" xfId="14490" xr:uid="{00000000-0005-0000-0000-0000DD3C0000}"/>
    <cellStyle name="표준 3 5 2 9 2 4 4 2 2" xfId="14491" xr:uid="{00000000-0005-0000-0000-0000DE3C0000}"/>
    <cellStyle name="표준 3 5 2 9 2 4 4 3" xfId="14492" xr:uid="{00000000-0005-0000-0000-0000DF3C0000}"/>
    <cellStyle name="표준 3 5 2 9 2 4 5" xfId="14493" xr:uid="{00000000-0005-0000-0000-0000E03C0000}"/>
    <cellStyle name="표준 3 5 2 9 2 4 5 2" xfId="14494" xr:uid="{00000000-0005-0000-0000-0000E13C0000}"/>
    <cellStyle name="표준 3 5 2 9 2 4 6" xfId="14495" xr:uid="{00000000-0005-0000-0000-0000E23C0000}"/>
    <cellStyle name="표준 3 5 2 9 2 5" xfId="14496" xr:uid="{00000000-0005-0000-0000-0000E33C0000}"/>
    <cellStyle name="표준 3 5 2 9 2 5 2" xfId="14497" xr:uid="{00000000-0005-0000-0000-0000E43C0000}"/>
    <cellStyle name="표준 3 5 2 9 2 5 2 2" xfId="14498" xr:uid="{00000000-0005-0000-0000-0000E53C0000}"/>
    <cellStyle name="표준 3 5 2 9 2 5 2 2 2" xfId="14499" xr:uid="{00000000-0005-0000-0000-0000E63C0000}"/>
    <cellStyle name="표준 3 5 2 9 2 5 2 3" xfId="14500" xr:uid="{00000000-0005-0000-0000-0000E73C0000}"/>
    <cellStyle name="표준 3 5 2 9 2 5 3" xfId="14501" xr:uid="{00000000-0005-0000-0000-0000E83C0000}"/>
    <cellStyle name="표준 3 5 2 9 2 5 3 2" xfId="14502" xr:uid="{00000000-0005-0000-0000-0000E93C0000}"/>
    <cellStyle name="표준 3 5 2 9 2 5 3 2 2" xfId="14503" xr:uid="{00000000-0005-0000-0000-0000EA3C0000}"/>
    <cellStyle name="표준 3 5 2 9 2 5 3 3" xfId="14504" xr:uid="{00000000-0005-0000-0000-0000EB3C0000}"/>
    <cellStyle name="표준 3 5 2 9 2 5 4" xfId="14505" xr:uid="{00000000-0005-0000-0000-0000EC3C0000}"/>
    <cellStyle name="표준 3 5 2 9 2 5 4 2" xfId="14506" xr:uid="{00000000-0005-0000-0000-0000ED3C0000}"/>
    <cellStyle name="표준 3 5 2 9 2 5 4 2 2" xfId="14507" xr:uid="{00000000-0005-0000-0000-0000EE3C0000}"/>
    <cellStyle name="표준 3 5 2 9 2 5 4 3" xfId="14508" xr:uid="{00000000-0005-0000-0000-0000EF3C0000}"/>
    <cellStyle name="표준 3 5 2 9 2 5 5" xfId="14509" xr:uid="{00000000-0005-0000-0000-0000F03C0000}"/>
    <cellStyle name="표준 3 5 2 9 2 5 5 2" xfId="14510" xr:uid="{00000000-0005-0000-0000-0000F13C0000}"/>
    <cellStyle name="표준 3 5 2 9 2 5 6" xfId="14511" xr:uid="{00000000-0005-0000-0000-0000F23C0000}"/>
    <cellStyle name="표준 3 5 2 9 2 6" xfId="14512" xr:uid="{00000000-0005-0000-0000-0000F33C0000}"/>
    <cellStyle name="표준 3 5 2 9 2 6 2" xfId="14513" xr:uid="{00000000-0005-0000-0000-0000F43C0000}"/>
    <cellStyle name="표준 3 5 2 9 2 6 2 2" xfId="14514" xr:uid="{00000000-0005-0000-0000-0000F53C0000}"/>
    <cellStyle name="표준 3 5 2 9 2 6 3" xfId="14515" xr:uid="{00000000-0005-0000-0000-0000F63C0000}"/>
    <cellStyle name="표준 3 5 2 9 2 7" xfId="14516" xr:uid="{00000000-0005-0000-0000-0000F73C0000}"/>
    <cellStyle name="표준 3 5 2 9 2 7 2" xfId="14517" xr:uid="{00000000-0005-0000-0000-0000F83C0000}"/>
    <cellStyle name="표준 3 5 2 9 2 7 2 2" xfId="14518" xr:uid="{00000000-0005-0000-0000-0000F93C0000}"/>
    <cellStyle name="표준 3 5 2 9 2 7 3" xfId="14519" xr:uid="{00000000-0005-0000-0000-0000FA3C0000}"/>
    <cellStyle name="표준 3 5 2 9 2 8" xfId="14520" xr:uid="{00000000-0005-0000-0000-0000FB3C0000}"/>
    <cellStyle name="표준 3 5 2 9 2 8 2" xfId="14521" xr:uid="{00000000-0005-0000-0000-0000FC3C0000}"/>
    <cellStyle name="표준 3 5 2 9 2 8 2 2" xfId="14522" xr:uid="{00000000-0005-0000-0000-0000FD3C0000}"/>
    <cellStyle name="표준 3 5 2 9 2 8 3" xfId="14523" xr:uid="{00000000-0005-0000-0000-0000FE3C0000}"/>
    <cellStyle name="표준 3 5 2 9 2 9" xfId="14524" xr:uid="{00000000-0005-0000-0000-0000FF3C0000}"/>
    <cellStyle name="표준 3 5 2 9 2 9 2" xfId="14525" xr:uid="{00000000-0005-0000-0000-0000003D0000}"/>
    <cellStyle name="표준 3 5 2 9 3" xfId="14526" xr:uid="{00000000-0005-0000-0000-0000013D0000}"/>
    <cellStyle name="표준 3 5 2 9 3 2" xfId="14527" xr:uid="{00000000-0005-0000-0000-0000023D0000}"/>
    <cellStyle name="표준 3 5 2 9 3 2 2" xfId="14528" xr:uid="{00000000-0005-0000-0000-0000033D0000}"/>
    <cellStyle name="표준 3 5 2 9 3 2 2 2" xfId="14529" xr:uid="{00000000-0005-0000-0000-0000043D0000}"/>
    <cellStyle name="표준 3 5 2 9 3 2 2 2 2" xfId="14530" xr:uid="{00000000-0005-0000-0000-0000053D0000}"/>
    <cellStyle name="표준 3 5 2 9 3 2 2 3" xfId="14531" xr:uid="{00000000-0005-0000-0000-0000063D0000}"/>
    <cellStyle name="표준 3 5 2 9 3 2 3" xfId="14532" xr:uid="{00000000-0005-0000-0000-0000073D0000}"/>
    <cellStyle name="표준 3 5 2 9 3 2 3 2" xfId="14533" xr:uid="{00000000-0005-0000-0000-0000083D0000}"/>
    <cellStyle name="표준 3 5 2 9 3 2 3 2 2" xfId="14534" xr:uid="{00000000-0005-0000-0000-0000093D0000}"/>
    <cellStyle name="표준 3 5 2 9 3 2 3 3" xfId="14535" xr:uid="{00000000-0005-0000-0000-00000A3D0000}"/>
    <cellStyle name="표준 3 5 2 9 3 2 4" xfId="14536" xr:uid="{00000000-0005-0000-0000-00000B3D0000}"/>
    <cellStyle name="표준 3 5 2 9 3 2 4 2" xfId="14537" xr:uid="{00000000-0005-0000-0000-00000C3D0000}"/>
    <cellStyle name="표준 3 5 2 9 3 2 4 2 2" xfId="14538" xr:uid="{00000000-0005-0000-0000-00000D3D0000}"/>
    <cellStyle name="표준 3 5 2 9 3 2 4 3" xfId="14539" xr:uid="{00000000-0005-0000-0000-00000E3D0000}"/>
    <cellStyle name="표준 3 5 2 9 3 2 5" xfId="14540" xr:uid="{00000000-0005-0000-0000-00000F3D0000}"/>
    <cellStyle name="표준 3 5 2 9 3 2 5 2" xfId="14541" xr:uid="{00000000-0005-0000-0000-0000103D0000}"/>
    <cellStyle name="표준 3 5 2 9 3 2 6" xfId="14542" xr:uid="{00000000-0005-0000-0000-0000113D0000}"/>
    <cellStyle name="표준 3 5 2 9 3 3" xfId="14543" xr:uid="{00000000-0005-0000-0000-0000123D0000}"/>
    <cellStyle name="표준 3 5 2 9 3 3 2" xfId="14544" xr:uid="{00000000-0005-0000-0000-0000133D0000}"/>
    <cellStyle name="표준 3 5 2 9 3 3 2 2" xfId="14545" xr:uid="{00000000-0005-0000-0000-0000143D0000}"/>
    <cellStyle name="표준 3 5 2 9 3 3 2 2 2" xfId="14546" xr:uid="{00000000-0005-0000-0000-0000153D0000}"/>
    <cellStyle name="표준 3 5 2 9 3 3 2 3" xfId="14547" xr:uid="{00000000-0005-0000-0000-0000163D0000}"/>
    <cellStyle name="표준 3 5 2 9 3 3 3" xfId="14548" xr:uid="{00000000-0005-0000-0000-0000173D0000}"/>
    <cellStyle name="표준 3 5 2 9 3 3 3 2" xfId="14549" xr:uid="{00000000-0005-0000-0000-0000183D0000}"/>
    <cellStyle name="표준 3 5 2 9 3 3 3 2 2" xfId="14550" xr:uid="{00000000-0005-0000-0000-0000193D0000}"/>
    <cellStyle name="표준 3 5 2 9 3 3 3 3" xfId="14551" xr:uid="{00000000-0005-0000-0000-00001A3D0000}"/>
    <cellStyle name="표준 3 5 2 9 3 3 4" xfId="14552" xr:uid="{00000000-0005-0000-0000-00001B3D0000}"/>
    <cellStyle name="표준 3 5 2 9 3 3 4 2" xfId="14553" xr:uid="{00000000-0005-0000-0000-00001C3D0000}"/>
    <cellStyle name="표준 3 5 2 9 3 3 4 2 2" xfId="14554" xr:uid="{00000000-0005-0000-0000-00001D3D0000}"/>
    <cellStyle name="표준 3 5 2 9 3 3 4 3" xfId="14555" xr:uid="{00000000-0005-0000-0000-00001E3D0000}"/>
    <cellStyle name="표준 3 5 2 9 3 3 5" xfId="14556" xr:uid="{00000000-0005-0000-0000-00001F3D0000}"/>
    <cellStyle name="표준 3 5 2 9 3 3 5 2" xfId="14557" xr:uid="{00000000-0005-0000-0000-0000203D0000}"/>
    <cellStyle name="표준 3 5 2 9 3 3 6" xfId="14558" xr:uid="{00000000-0005-0000-0000-0000213D0000}"/>
    <cellStyle name="표준 3 5 2 9 3 4" xfId="14559" xr:uid="{00000000-0005-0000-0000-0000223D0000}"/>
    <cellStyle name="표준 3 5 2 9 3 4 2" xfId="14560" xr:uid="{00000000-0005-0000-0000-0000233D0000}"/>
    <cellStyle name="표준 3 5 2 9 3 4 2 2" xfId="14561" xr:uid="{00000000-0005-0000-0000-0000243D0000}"/>
    <cellStyle name="표준 3 5 2 9 3 4 2 2 2" xfId="14562" xr:uid="{00000000-0005-0000-0000-0000253D0000}"/>
    <cellStyle name="표준 3 5 2 9 3 4 2 3" xfId="14563" xr:uid="{00000000-0005-0000-0000-0000263D0000}"/>
    <cellStyle name="표준 3 5 2 9 3 4 3" xfId="14564" xr:uid="{00000000-0005-0000-0000-0000273D0000}"/>
    <cellStyle name="표준 3 5 2 9 3 4 3 2" xfId="14565" xr:uid="{00000000-0005-0000-0000-0000283D0000}"/>
    <cellStyle name="표준 3 5 2 9 3 4 3 2 2" xfId="14566" xr:uid="{00000000-0005-0000-0000-0000293D0000}"/>
    <cellStyle name="표준 3 5 2 9 3 4 3 3" xfId="14567" xr:uid="{00000000-0005-0000-0000-00002A3D0000}"/>
    <cellStyle name="표준 3 5 2 9 3 4 4" xfId="14568" xr:uid="{00000000-0005-0000-0000-00002B3D0000}"/>
    <cellStyle name="표준 3 5 2 9 3 4 4 2" xfId="14569" xr:uid="{00000000-0005-0000-0000-00002C3D0000}"/>
    <cellStyle name="표준 3 5 2 9 3 4 4 2 2" xfId="14570" xr:uid="{00000000-0005-0000-0000-00002D3D0000}"/>
    <cellStyle name="표준 3 5 2 9 3 4 4 3" xfId="14571" xr:uid="{00000000-0005-0000-0000-00002E3D0000}"/>
    <cellStyle name="표준 3 5 2 9 3 4 5" xfId="14572" xr:uid="{00000000-0005-0000-0000-00002F3D0000}"/>
    <cellStyle name="표준 3 5 2 9 3 4 5 2" xfId="14573" xr:uid="{00000000-0005-0000-0000-0000303D0000}"/>
    <cellStyle name="표준 3 5 2 9 3 4 6" xfId="14574" xr:uid="{00000000-0005-0000-0000-0000313D0000}"/>
    <cellStyle name="표준 3 5 2 9 3 5" xfId="14575" xr:uid="{00000000-0005-0000-0000-0000323D0000}"/>
    <cellStyle name="표준 3 5 2 9 3 5 2" xfId="14576" xr:uid="{00000000-0005-0000-0000-0000333D0000}"/>
    <cellStyle name="표준 3 5 2 9 3 5 2 2" xfId="14577" xr:uid="{00000000-0005-0000-0000-0000343D0000}"/>
    <cellStyle name="표준 3 5 2 9 3 5 3" xfId="14578" xr:uid="{00000000-0005-0000-0000-0000353D0000}"/>
    <cellStyle name="표준 3 5 2 9 3 6" xfId="14579" xr:uid="{00000000-0005-0000-0000-0000363D0000}"/>
    <cellStyle name="표준 3 5 2 9 3 6 2" xfId="14580" xr:uid="{00000000-0005-0000-0000-0000373D0000}"/>
    <cellStyle name="표준 3 5 2 9 3 6 2 2" xfId="14581" xr:uid="{00000000-0005-0000-0000-0000383D0000}"/>
    <cellStyle name="표준 3 5 2 9 3 6 3" xfId="14582" xr:uid="{00000000-0005-0000-0000-0000393D0000}"/>
    <cellStyle name="표준 3 5 2 9 3 7" xfId="14583" xr:uid="{00000000-0005-0000-0000-00003A3D0000}"/>
    <cellStyle name="표준 3 5 2 9 3 7 2" xfId="14584" xr:uid="{00000000-0005-0000-0000-00003B3D0000}"/>
    <cellStyle name="표준 3 5 2 9 3 7 2 2" xfId="14585" xr:uid="{00000000-0005-0000-0000-00003C3D0000}"/>
    <cellStyle name="표준 3 5 2 9 3 7 3" xfId="14586" xr:uid="{00000000-0005-0000-0000-00003D3D0000}"/>
    <cellStyle name="표준 3 5 2 9 3 8" xfId="14587" xr:uid="{00000000-0005-0000-0000-00003E3D0000}"/>
    <cellStyle name="표준 3 5 2 9 3 8 2" xfId="14588" xr:uid="{00000000-0005-0000-0000-00003F3D0000}"/>
    <cellStyle name="표준 3 5 2 9 3 9" xfId="14589" xr:uid="{00000000-0005-0000-0000-0000403D0000}"/>
    <cellStyle name="표준 3 5 2 9 4" xfId="14590" xr:uid="{00000000-0005-0000-0000-0000413D0000}"/>
    <cellStyle name="표준 3 5 2 9 4 2" xfId="14591" xr:uid="{00000000-0005-0000-0000-0000423D0000}"/>
    <cellStyle name="표준 3 5 2 9 4 2 2" xfId="14592" xr:uid="{00000000-0005-0000-0000-0000433D0000}"/>
    <cellStyle name="표준 3 5 2 9 4 2 2 2" xfId="14593" xr:uid="{00000000-0005-0000-0000-0000443D0000}"/>
    <cellStyle name="표준 3 5 2 9 4 2 3" xfId="14594" xr:uid="{00000000-0005-0000-0000-0000453D0000}"/>
    <cellStyle name="표준 3 5 2 9 4 3" xfId="14595" xr:uid="{00000000-0005-0000-0000-0000463D0000}"/>
    <cellStyle name="표준 3 5 2 9 4 3 2" xfId="14596" xr:uid="{00000000-0005-0000-0000-0000473D0000}"/>
    <cellStyle name="표준 3 5 2 9 4 3 2 2" xfId="14597" xr:uid="{00000000-0005-0000-0000-0000483D0000}"/>
    <cellStyle name="표준 3 5 2 9 4 3 3" xfId="14598" xr:uid="{00000000-0005-0000-0000-0000493D0000}"/>
    <cellStyle name="표준 3 5 2 9 4 4" xfId="14599" xr:uid="{00000000-0005-0000-0000-00004A3D0000}"/>
    <cellStyle name="표준 3 5 2 9 4 4 2" xfId="14600" xr:uid="{00000000-0005-0000-0000-00004B3D0000}"/>
    <cellStyle name="표준 3 5 2 9 4 4 2 2" xfId="14601" xr:uid="{00000000-0005-0000-0000-00004C3D0000}"/>
    <cellStyle name="표준 3 5 2 9 4 4 3" xfId="14602" xr:uid="{00000000-0005-0000-0000-00004D3D0000}"/>
    <cellStyle name="표준 3 5 2 9 4 5" xfId="14603" xr:uid="{00000000-0005-0000-0000-00004E3D0000}"/>
    <cellStyle name="표준 3 5 2 9 4 5 2" xfId="14604" xr:uid="{00000000-0005-0000-0000-00004F3D0000}"/>
    <cellStyle name="표준 3 5 2 9 4 6" xfId="14605" xr:uid="{00000000-0005-0000-0000-0000503D0000}"/>
    <cellStyle name="표준 3 5 2 9 5" xfId="14606" xr:uid="{00000000-0005-0000-0000-0000513D0000}"/>
    <cellStyle name="표준 3 5 2 9 5 2" xfId="14607" xr:uid="{00000000-0005-0000-0000-0000523D0000}"/>
    <cellStyle name="표준 3 5 2 9 5 2 2" xfId="14608" xr:uid="{00000000-0005-0000-0000-0000533D0000}"/>
    <cellStyle name="표준 3 5 2 9 5 2 2 2" xfId="14609" xr:uid="{00000000-0005-0000-0000-0000543D0000}"/>
    <cellStyle name="표준 3 5 2 9 5 2 3" xfId="14610" xr:uid="{00000000-0005-0000-0000-0000553D0000}"/>
    <cellStyle name="표준 3 5 2 9 5 3" xfId="14611" xr:uid="{00000000-0005-0000-0000-0000563D0000}"/>
    <cellStyle name="표준 3 5 2 9 5 3 2" xfId="14612" xr:uid="{00000000-0005-0000-0000-0000573D0000}"/>
    <cellStyle name="표준 3 5 2 9 5 3 2 2" xfId="14613" xr:uid="{00000000-0005-0000-0000-0000583D0000}"/>
    <cellStyle name="표준 3 5 2 9 5 3 3" xfId="14614" xr:uid="{00000000-0005-0000-0000-0000593D0000}"/>
    <cellStyle name="표준 3 5 2 9 5 4" xfId="14615" xr:uid="{00000000-0005-0000-0000-00005A3D0000}"/>
    <cellStyle name="표준 3 5 2 9 5 4 2" xfId="14616" xr:uid="{00000000-0005-0000-0000-00005B3D0000}"/>
    <cellStyle name="표준 3 5 2 9 5 4 2 2" xfId="14617" xr:uid="{00000000-0005-0000-0000-00005C3D0000}"/>
    <cellStyle name="표준 3 5 2 9 5 4 3" xfId="14618" xr:uid="{00000000-0005-0000-0000-00005D3D0000}"/>
    <cellStyle name="표준 3 5 2 9 5 5" xfId="14619" xr:uid="{00000000-0005-0000-0000-00005E3D0000}"/>
    <cellStyle name="표준 3 5 2 9 5 5 2" xfId="14620" xr:uid="{00000000-0005-0000-0000-00005F3D0000}"/>
    <cellStyle name="표준 3 5 2 9 5 6" xfId="14621" xr:uid="{00000000-0005-0000-0000-0000603D0000}"/>
    <cellStyle name="표준 3 5 2 9 6" xfId="14622" xr:uid="{00000000-0005-0000-0000-0000613D0000}"/>
    <cellStyle name="표준 3 5 2 9 6 2" xfId="14623" xr:uid="{00000000-0005-0000-0000-0000623D0000}"/>
    <cellStyle name="표준 3 5 2 9 6 2 2" xfId="14624" xr:uid="{00000000-0005-0000-0000-0000633D0000}"/>
    <cellStyle name="표준 3 5 2 9 6 2 2 2" xfId="14625" xr:uid="{00000000-0005-0000-0000-0000643D0000}"/>
    <cellStyle name="표준 3 5 2 9 6 2 3" xfId="14626" xr:uid="{00000000-0005-0000-0000-0000653D0000}"/>
    <cellStyle name="표준 3 5 2 9 6 3" xfId="14627" xr:uid="{00000000-0005-0000-0000-0000663D0000}"/>
    <cellStyle name="표준 3 5 2 9 6 3 2" xfId="14628" xr:uid="{00000000-0005-0000-0000-0000673D0000}"/>
    <cellStyle name="표준 3 5 2 9 6 3 2 2" xfId="14629" xr:uid="{00000000-0005-0000-0000-0000683D0000}"/>
    <cellStyle name="표준 3 5 2 9 6 3 3" xfId="14630" xr:uid="{00000000-0005-0000-0000-0000693D0000}"/>
    <cellStyle name="표준 3 5 2 9 6 4" xfId="14631" xr:uid="{00000000-0005-0000-0000-00006A3D0000}"/>
    <cellStyle name="표준 3 5 2 9 6 4 2" xfId="14632" xr:uid="{00000000-0005-0000-0000-00006B3D0000}"/>
    <cellStyle name="표준 3 5 2 9 6 4 2 2" xfId="14633" xr:uid="{00000000-0005-0000-0000-00006C3D0000}"/>
    <cellStyle name="표준 3 5 2 9 6 4 3" xfId="14634" xr:uid="{00000000-0005-0000-0000-00006D3D0000}"/>
    <cellStyle name="표준 3 5 2 9 6 5" xfId="14635" xr:uid="{00000000-0005-0000-0000-00006E3D0000}"/>
    <cellStyle name="표준 3 5 2 9 6 5 2" xfId="14636" xr:uid="{00000000-0005-0000-0000-00006F3D0000}"/>
    <cellStyle name="표준 3 5 2 9 6 6" xfId="14637" xr:uid="{00000000-0005-0000-0000-0000703D0000}"/>
    <cellStyle name="표준 3 5 2 9 7" xfId="14638" xr:uid="{00000000-0005-0000-0000-0000713D0000}"/>
    <cellStyle name="표준 3 5 2 9 7 2" xfId="14639" xr:uid="{00000000-0005-0000-0000-0000723D0000}"/>
    <cellStyle name="표준 3 5 2 9 7 2 2" xfId="14640" xr:uid="{00000000-0005-0000-0000-0000733D0000}"/>
    <cellStyle name="표준 3 5 2 9 7 3" xfId="14641" xr:uid="{00000000-0005-0000-0000-0000743D0000}"/>
    <cellStyle name="표준 3 5 2 9 8" xfId="14642" xr:uid="{00000000-0005-0000-0000-0000753D0000}"/>
    <cellStyle name="표준 3 5 2 9 8 2" xfId="14643" xr:uid="{00000000-0005-0000-0000-0000763D0000}"/>
    <cellStyle name="표준 3 5 2 9 8 2 2" xfId="14644" xr:uid="{00000000-0005-0000-0000-0000773D0000}"/>
    <cellStyle name="표준 3 5 2 9 8 3" xfId="14645" xr:uid="{00000000-0005-0000-0000-0000783D0000}"/>
    <cellStyle name="표준 3 5 2 9 9" xfId="14646" xr:uid="{00000000-0005-0000-0000-0000793D0000}"/>
    <cellStyle name="표준 3 5 2 9 9 2" xfId="14647" xr:uid="{00000000-0005-0000-0000-00007A3D0000}"/>
    <cellStyle name="표준 3 5 2 9 9 2 2" xfId="14648" xr:uid="{00000000-0005-0000-0000-00007B3D0000}"/>
    <cellStyle name="표준 3 5 2 9 9 3" xfId="14649" xr:uid="{00000000-0005-0000-0000-00007C3D0000}"/>
    <cellStyle name="표준 3 5 3" xfId="18395" xr:uid="{00000000-0005-0000-0000-00007D3D0000}"/>
    <cellStyle name="표준 3 5 3 2" xfId="18632" xr:uid="{00000000-0005-0000-0000-00007E3D0000}"/>
    <cellStyle name="표준 3 5 4" xfId="18603" xr:uid="{00000000-0005-0000-0000-00007F3D0000}"/>
    <cellStyle name="표준 3 6" xfId="14650" xr:uid="{00000000-0005-0000-0000-0000803D0000}"/>
    <cellStyle name="표준 3 6 2" xfId="14651" xr:uid="{00000000-0005-0000-0000-0000813D0000}"/>
    <cellStyle name="표준 3 6 2 10" xfId="14652" xr:uid="{00000000-0005-0000-0000-0000823D0000}"/>
    <cellStyle name="표준 3 6 2 10 10" xfId="14653" xr:uid="{00000000-0005-0000-0000-0000833D0000}"/>
    <cellStyle name="표준 3 6 2 10 2" xfId="14654" xr:uid="{00000000-0005-0000-0000-0000843D0000}"/>
    <cellStyle name="표준 3 6 2 10 2 2" xfId="14655" xr:uid="{00000000-0005-0000-0000-0000853D0000}"/>
    <cellStyle name="표준 3 6 2 10 2 2 2" xfId="14656" xr:uid="{00000000-0005-0000-0000-0000863D0000}"/>
    <cellStyle name="표준 3 6 2 10 2 2 2 2" xfId="14657" xr:uid="{00000000-0005-0000-0000-0000873D0000}"/>
    <cellStyle name="표준 3 6 2 10 2 2 2 2 2" xfId="14658" xr:uid="{00000000-0005-0000-0000-0000883D0000}"/>
    <cellStyle name="표준 3 6 2 10 2 2 2 3" xfId="14659" xr:uid="{00000000-0005-0000-0000-0000893D0000}"/>
    <cellStyle name="표준 3 6 2 10 2 2 3" xfId="14660" xr:uid="{00000000-0005-0000-0000-00008A3D0000}"/>
    <cellStyle name="표준 3 6 2 10 2 2 3 2" xfId="14661" xr:uid="{00000000-0005-0000-0000-00008B3D0000}"/>
    <cellStyle name="표준 3 6 2 10 2 2 3 2 2" xfId="14662" xr:uid="{00000000-0005-0000-0000-00008C3D0000}"/>
    <cellStyle name="표준 3 6 2 10 2 2 3 3" xfId="14663" xr:uid="{00000000-0005-0000-0000-00008D3D0000}"/>
    <cellStyle name="표준 3 6 2 10 2 2 4" xfId="14664" xr:uid="{00000000-0005-0000-0000-00008E3D0000}"/>
    <cellStyle name="표준 3 6 2 10 2 2 4 2" xfId="14665" xr:uid="{00000000-0005-0000-0000-00008F3D0000}"/>
    <cellStyle name="표준 3 6 2 10 2 2 4 2 2" xfId="14666" xr:uid="{00000000-0005-0000-0000-0000903D0000}"/>
    <cellStyle name="표준 3 6 2 10 2 2 4 3" xfId="14667" xr:uid="{00000000-0005-0000-0000-0000913D0000}"/>
    <cellStyle name="표준 3 6 2 10 2 2 5" xfId="14668" xr:uid="{00000000-0005-0000-0000-0000923D0000}"/>
    <cellStyle name="표준 3 6 2 10 2 2 5 2" xfId="14669" xr:uid="{00000000-0005-0000-0000-0000933D0000}"/>
    <cellStyle name="표준 3 6 2 10 2 2 6" xfId="14670" xr:uid="{00000000-0005-0000-0000-0000943D0000}"/>
    <cellStyle name="표준 3 6 2 10 2 3" xfId="14671" xr:uid="{00000000-0005-0000-0000-0000953D0000}"/>
    <cellStyle name="표준 3 6 2 10 2 3 2" xfId="14672" xr:uid="{00000000-0005-0000-0000-0000963D0000}"/>
    <cellStyle name="표준 3 6 2 10 2 3 2 2" xfId="14673" xr:uid="{00000000-0005-0000-0000-0000973D0000}"/>
    <cellStyle name="표준 3 6 2 10 2 3 2 2 2" xfId="14674" xr:uid="{00000000-0005-0000-0000-0000983D0000}"/>
    <cellStyle name="표준 3 6 2 10 2 3 2 3" xfId="14675" xr:uid="{00000000-0005-0000-0000-0000993D0000}"/>
    <cellStyle name="표준 3 6 2 10 2 3 3" xfId="14676" xr:uid="{00000000-0005-0000-0000-00009A3D0000}"/>
    <cellStyle name="표준 3 6 2 10 2 3 3 2" xfId="14677" xr:uid="{00000000-0005-0000-0000-00009B3D0000}"/>
    <cellStyle name="표준 3 6 2 10 2 3 3 2 2" xfId="14678" xr:uid="{00000000-0005-0000-0000-00009C3D0000}"/>
    <cellStyle name="표준 3 6 2 10 2 3 3 3" xfId="14679" xr:uid="{00000000-0005-0000-0000-00009D3D0000}"/>
    <cellStyle name="표준 3 6 2 10 2 3 4" xfId="14680" xr:uid="{00000000-0005-0000-0000-00009E3D0000}"/>
    <cellStyle name="표준 3 6 2 10 2 3 4 2" xfId="14681" xr:uid="{00000000-0005-0000-0000-00009F3D0000}"/>
    <cellStyle name="표준 3 6 2 10 2 3 4 2 2" xfId="14682" xr:uid="{00000000-0005-0000-0000-0000A03D0000}"/>
    <cellStyle name="표준 3 6 2 10 2 3 4 3" xfId="14683" xr:uid="{00000000-0005-0000-0000-0000A13D0000}"/>
    <cellStyle name="표준 3 6 2 10 2 3 5" xfId="14684" xr:uid="{00000000-0005-0000-0000-0000A23D0000}"/>
    <cellStyle name="표준 3 6 2 10 2 3 5 2" xfId="14685" xr:uid="{00000000-0005-0000-0000-0000A33D0000}"/>
    <cellStyle name="표준 3 6 2 10 2 3 6" xfId="14686" xr:uid="{00000000-0005-0000-0000-0000A43D0000}"/>
    <cellStyle name="표준 3 6 2 10 2 4" xfId="14687" xr:uid="{00000000-0005-0000-0000-0000A53D0000}"/>
    <cellStyle name="표준 3 6 2 10 2 4 2" xfId="14688" xr:uid="{00000000-0005-0000-0000-0000A63D0000}"/>
    <cellStyle name="표준 3 6 2 10 2 4 2 2" xfId="14689" xr:uid="{00000000-0005-0000-0000-0000A73D0000}"/>
    <cellStyle name="표준 3 6 2 10 2 4 2 2 2" xfId="14690" xr:uid="{00000000-0005-0000-0000-0000A83D0000}"/>
    <cellStyle name="표준 3 6 2 10 2 4 2 3" xfId="14691" xr:uid="{00000000-0005-0000-0000-0000A93D0000}"/>
    <cellStyle name="표준 3 6 2 10 2 4 3" xfId="14692" xr:uid="{00000000-0005-0000-0000-0000AA3D0000}"/>
    <cellStyle name="표준 3 6 2 10 2 4 3 2" xfId="14693" xr:uid="{00000000-0005-0000-0000-0000AB3D0000}"/>
    <cellStyle name="표준 3 6 2 10 2 4 3 2 2" xfId="14694" xr:uid="{00000000-0005-0000-0000-0000AC3D0000}"/>
    <cellStyle name="표준 3 6 2 10 2 4 3 3" xfId="14695" xr:uid="{00000000-0005-0000-0000-0000AD3D0000}"/>
    <cellStyle name="표준 3 6 2 10 2 4 4" xfId="14696" xr:uid="{00000000-0005-0000-0000-0000AE3D0000}"/>
    <cellStyle name="표준 3 6 2 10 2 4 4 2" xfId="14697" xr:uid="{00000000-0005-0000-0000-0000AF3D0000}"/>
    <cellStyle name="표준 3 6 2 10 2 4 4 2 2" xfId="14698" xr:uid="{00000000-0005-0000-0000-0000B03D0000}"/>
    <cellStyle name="표준 3 6 2 10 2 4 4 3" xfId="14699" xr:uid="{00000000-0005-0000-0000-0000B13D0000}"/>
    <cellStyle name="표준 3 6 2 10 2 4 5" xfId="14700" xr:uid="{00000000-0005-0000-0000-0000B23D0000}"/>
    <cellStyle name="표준 3 6 2 10 2 4 5 2" xfId="14701" xr:uid="{00000000-0005-0000-0000-0000B33D0000}"/>
    <cellStyle name="표준 3 6 2 10 2 4 6" xfId="14702" xr:uid="{00000000-0005-0000-0000-0000B43D0000}"/>
    <cellStyle name="표준 3 6 2 10 2 5" xfId="14703" xr:uid="{00000000-0005-0000-0000-0000B53D0000}"/>
    <cellStyle name="표준 3 6 2 10 2 5 2" xfId="14704" xr:uid="{00000000-0005-0000-0000-0000B63D0000}"/>
    <cellStyle name="표준 3 6 2 10 2 5 2 2" xfId="14705" xr:uid="{00000000-0005-0000-0000-0000B73D0000}"/>
    <cellStyle name="표준 3 6 2 10 2 5 3" xfId="14706" xr:uid="{00000000-0005-0000-0000-0000B83D0000}"/>
    <cellStyle name="표준 3 6 2 10 2 6" xfId="14707" xr:uid="{00000000-0005-0000-0000-0000B93D0000}"/>
    <cellStyle name="표준 3 6 2 10 2 6 2" xfId="14708" xr:uid="{00000000-0005-0000-0000-0000BA3D0000}"/>
    <cellStyle name="표준 3 6 2 10 2 6 2 2" xfId="14709" xr:uid="{00000000-0005-0000-0000-0000BB3D0000}"/>
    <cellStyle name="표준 3 6 2 10 2 6 3" xfId="14710" xr:uid="{00000000-0005-0000-0000-0000BC3D0000}"/>
    <cellStyle name="표준 3 6 2 10 2 7" xfId="14711" xr:uid="{00000000-0005-0000-0000-0000BD3D0000}"/>
    <cellStyle name="표준 3 6 2 10 2 7 2" xfId="14712" xr:uid="{00000000-0005-0000-0000-0000BE3D0000}"/>
    <cellStyle name="표준 3 6 2 10 2 7 2 2" xfId="14713" xr:uid="{00000000-0005-0000-0000-0000BF3D0000}"/>
    <cellStyle name="표준 3 6 2 10 2 7 3" xfId="14714" xr:uid="{00000000-0005-0000-0000-0000C03D0000}"/>
    <cellStyle name="표준 3 6 2 10 2 8" xfId="14715" xr:uid="{00000000-0005-0000-0000-0000C13D0000}"/>
    <cellStyle name="표준 3 6 2 10 2 8 2" xfId="14716" xr:uid="{00000000-0005-0000-0000-0000C23D0000}"/>
    <cellStyle name="표준 3 6 2 10 2 9" xfId="14717" xr:uid="{00000000-0005-0000-0000-0000C33D0000}"/>
    <cellStyle name="표준 3 6 2 10 3" xfId="14718" xr:uid="{00000000-0005-0000-0000-0000C43D0000}"/>
    <cellStyle name="표준 3 6 2 10 3 2" xfId="14719" xr:uid="{00000000-0005-0000-0000-0000C53D0000}"/>
    <cellStyle name="표준 3 6 2 10 3 2 2" xfId="14720" xr:uid="{00000000-0005-0000-0000-0000C63D0000}"/>
    <cellStyle name="표준 3 6 2 10 3 2 2 2" xfId="14721" xr:uid="{00000000-0005-0000-0000-0000C73D0000}"/>
    <cellStyle name="표준 3 6 2 10 3 2 3" xfId="14722" xr:uid="{00000000-0005-0000-0000-0000C83D0000}"/>
    <cellStyle name="표준 3 6 2 10 3 3" xfId="14723" xr:uid="{00000000-0005-0000-0000-0000C93D0000}"/>
    <cellStyle name="표준 3 6 2 10 3 3 2" xfId="14724" xr:uid="{00000000-0005-0000-0000-0000CA3D0000}"/>
    <cellStyle name="표준 3 6 2 10 3 3 2 2" xfId="14725" xr:uid="{00000000-0005-0000-0000-0000CB3D0000}"/>
    <cellStyle name="표준 3 6 2 10 3 3 3" xfId="14726" xr:uid="{00000000-0005-0000-0000-0000CC3D0000}"/>
    <cellStyle name="표준 3 6 2 10 3 4" xfId="14727" xr:uid="{00000000-0005-0000-0000-0000CD3D0000}"/>
    <cellStyle name="표준 3 6 2 10 3 4 2" xfId="14728" xr:uid="{00000000-0005-0000-0000-0000CE3D0000}"/>
    <cellStyle name="표준 3 6 2 10 3 4 2 2" xfId="14729" xr:uid="{00000000-0005-0000-0000-0000CF3D0000}"/>
    <cellStyle name="표준 3 6 2 10 3 4 3" xfId="14730" xr:uid="{00000000-0005-0000-0000-0000D03D0000}"/>
    <cellStyle name="표준 3 6 2 10 3 5" xfId="14731" xr:uid="{00000000-0005-0000-0000-0000D13D0000}"/>
    <cellStyle name="표준 3 6 2 10 3 5 2" xfId="14732" xr:uid="{00000000-0005-0000-0000-0000D23D0000}"/>
    <cellStyle name="표준 3 6 2 10 3 6" xfId="14733" xr:uid="{00000000-0005-0000-0000-0000D33D0000}"/>
    <cellStyle name="표준 3 6 2 10 4" xfId="14734" xr:uid="{00000000-0005-0000-0000-0000D43D0000}"/>
    <cellStyle name="표준 3 6 2 10 4 2" xfId="14735" xr:uid="{00000000-0005-0000-0000-0000D53D0000}"/>
    <cellStyle name="표준 3 6 2 10 4 2 2" xfId="14736" xr:uid="{00000000-0005-0000-0000-0000D63D0000}"/>
    <cellStyle name="표준 3 6 2 10 4 2 2 2" xfId="14737" xr:uid="{00000000-0005-0000-0000-0000D73D0000}"/>
    <cellStyle name="표준 3 6 2 10 4 2 3" xfId="14738" xr:uid="{00000000-0005-0000-0000-0000D83D0000}"/>
    <cellStyle name="표준 3 6 2 10 4 3" xfId="14739" xr:uid="{00000000-0005-0000-0000-0000D93D0000}"/>
    <cellStyle name="표준 3 6 2 10 4 3 2" xfId="14740" xr:uid="{00000000-0005-0000-0000-0000DA3D0000}"/>
    <cellStyle name="표준 3 6 2 10 4 3 2 2" xfId="14741" xr:uid="{00000000-0005-0000-0000-0000DB3D0000}"/>
    <cellStyle name="표준 3 6 2 10 4 3 3" xfId="14742" xr:uid="{00000000-0005-0000-0000-0000DC3D0000}"/>
    <cellStyle name="표준 3 6 2 10 4 4" xfId="14743" xr:uid="{00000000-0005-0000-0000-0000DD3D0000}"/>
    <cellStyle name="표준 3 6 2 10 4 4 2" xfId="14744" xr:uid="{00000000-0005-0000-0000-0000DE3D0000}"/>
    <cellStyle name="표준 3 6 2 10 4 4 2 2" xfId="14745" xr:uid="{00000000-0005-0000-0000-0000DF3D0000}"/>
    <cellStyle name="표준 3 6 2 10 4 4 3" xfId="14746" xr:uid="{00000000-0005-0000-0000-0000E03D0000}"/>
    <cellStyle name="표준 3 6 2 10 4 5" xfId="14747" xr:uid="{00000000-0005-0000-0000-0000E13D0000}"/>
    <cellStyle name="표준 3 6 2 10 4 5 2" xfId="14748" xr:uid="{00000000-0005-0000-0000-0000E23D0000}"/>
    <cellStyle name="표준 3 6 2 10 4 6" xfId="14749" xr:uid="{00000000-0005-0000-0000-0000E33D0000}"/>
    <cellStyle name="표준 3 6 2 10 5" xfId="14750" xr:uid="{00000000-0005-0000-0000-0000E43D0000}"/>
    <cellStyle name="표준 3 6 2 10 5 2" xfId="14751" xr:uid="{00000000-0005-0000-0000-0000E53D0000}"/>
    <cellStyle name="표준 3 6 2 10 5 2 2" xfId="14752" xr:uid="{00000000-0005-0000-0000-0000E63D0000}"/>
    <cellStyle name="표준 3 6 2 10 5 2 2 2" xfId="14753" xr:uid="{00000000-0005-0000-0000-0000E73D0000}"/>
    <cellStyle name="표준 3 6 2 10 5 2 3" xfId="14754" xr:uid="{00000000-0005-0000-0000-0000E83D0000}"/>
    <cellStyle name="표준 3 6 2 10 5 3" xfId="14755" xr:uid="{00000000-0005-0000-0000-0000E93D0000}"/>
    <cellStyle name="표준 3 6 2 10 5 3 2" xfId="14756" xr:uid="{00000000-0005-0000-0000-0000EA3D0000}"/>
    <cellStyle name="표준 3 6 2 10 5 3 2 2" xfId="14757" xr:uid="{00000000-0005-0000-0000-0000EB3D0000}"/>
    <cellStyle name="표준 3 6 2 10 5 3 3" xfId="14758" xr:uid="{00000000-0005-0000-0000-0000EC3D0000}"/>
    <cellStyle name="표준 3 6 2 10 5 4" xfId="14759" xr:uid="{00000000-0005-0000-0000-0000ED3D0000}"/>
    <cellStyle name="표준 3 6 2 10 5 4 2" xfId="14760" xr:uid="{00000000-0005-0000-0000-0000EE3D0000}"/>
    <cellStyle name="표준 3 6 2 10 5 4 2 2" xfId="14761" xr:uid="{00000000-0005-0000-0000-0000EF3D0000}"/>
    <cellStyle name="표준 3 6 2 10 5 4 3" xfId="14762" xr:uid="{00000000-0005-0000-0000-0000F03D0000}"/>
    <cellStyle name="표준 3 6 2 10 5 5" xfId="14763" xr:uid="{00000000-0005-0000-0000-0000F13D0000}"/>
    <cellStyle name="표준 3 6 2 10 5 5 2" xfId="14764" xr:uid="{00000000-0005-0000-0000-0000F23D0000}"/>
    <cellStyle name="표준 3 6 2 10 5 6" xfId="14765" xr:uid="{00000000-0005-0000-0000-0000F33D0000}"/>
    <cellStyle name="표준 3 6 2 10 6" xfId="14766" xr:uid="{00000000-0005-0000-0000-0000F43D0000}"/>
    <cellStyle name="표준 3 6 2 10 6 2" xfId="14767" xr:uid="{00000000-0005-0000-0000-0000F53D0000}"/>
    <cellStyle name="표준 3 6 2 10 6 2 2" xfId="14768" xr:uid="{00000000-0005-0000-0000-0000F63D0000}"/>
    <cellStyle name="표준 3 6 2 10 6 3" xfId="14769" xr:uid="{00000000-0005-0000-0000-0000F73D0000}"/>
    <cellStyle name="표준 3 6 2 10 7" xfId="14770" xr:uid="{00000000-0005-0000-0000-0000F83D0000}"/>
    <cellStyle name="표준 3 6 2 10 7 2" xfId="14771" xr:uid="{00000000-0005-0000-0000-0000F93D0000}"/>
    <cellStyle name="표준 3 6 2 10 7 2 2" xfId="14772" xr:uid="{00000000-0005-0000-0000-0000FA3D0000}"/>
    <cellStyle name="표준 3 6 2 10 7 3" xfId="14773" xr:uid="{00000000-0005-0000-0000-0000FB3D0000}"/>
    <cellStyle name="표준 3 6 2 10 8" xfId="14774" xr:uid="{00000000-0005-0000-0000-0000FC3D0000}"/>
    <cellStyle name="표준 3 6 2 10 8 2" xfId="14775" xr:uid="{00000000-0005-0000-0000-0000FD3D0000}"/>
    <cellStyle name="표준 3 6 2 10 8 2 2" xfId="14776" xr:uid="{00000000-0005-0000-0000-0000FE3D0000}"/>
    <cellStyle name="표준 3 6 2 10 8 3" xfId="14777" xr:uid="{00000000-0005-0000-0000-0000FF3D0000}"/>
    <cellStyle name="표준 3 6 2 10 9" xfId="14778" xr:uid="{00000000-0005-0000-0000-0000003E0000}"/>
    <cellStyle name="표준 3 6 2 10 9 2" xfId="14779" xr:uid="{00000000-0005-0000-0000-0000013E0000}"/>
    <cellStyle name="표준 3 6 2 11" xfId="14780" xr:uid="{00000000-0005-0000-0000-0000023E0000}"/>
    <cellStyle name="표준 3 6 2 11 10" xfId="14781" xr:uid="{00000000-0005-0000-0000-0000033E0000}"/>
    <cellStyle name="표준 3 6 2 11 2" xfId="14782" xr:uid="{00000000-0005-0000-0000-0000043E0000}"/>
    <cellStyle name="표준 3 6 2 11 2 2" xfId="14783" xr:uid="{00000000-0005-0000-0000-0000053E0000}"/>
    <cellStyle name="표준 3 6 2 11 2 2 2" xfId="14784" xr:uid="{00000000-0005-0000-0000-0000063E0000}"/>
    <cellStyle name="표준 3 6 2 11 2 2 2 2" xfId="14785" xr:uid="{00000000-0005-0000-0000-0000073E0000}"/>
    <cellStyle name="표준 3 6 2 11 2 2 2 2 2" xfId="14786" xr:uid="{00000000-0005-0000-0000-0000083E0000}"/>
    <cellStyle name="표준 3 6 2 11 2 2 2 3" xfId="14787" xr:uid="{00000000-0005-0000-0000-0000093E0000}"/>
    <cellStyle name="표준 3 6 2 11 2 2 3" xfId="14788" xr:uid="{00000000-0005-0000-0000-00000A3E0000}"/>
    <cellStyle name="표준 3 6 2 11 2 2 3 2" xfId="14789" xr:uid="{00000000-0005-0000-0000-00000B3E0000}"/>
    <cellStyle name="표준 3 6 2 11 2 2 3 2 2" xfId="14790" xr:uid="{00000000-0005-0000-0000-00000C3E0000}"/>
    <cellStyle name="표준 3 6 2 11 2 2 3 3" xfId="14791" xr:uid="{00000000-0005-0000-0000-00000D3E0000}"/>
    <cellStyle name="표준 3 6 2 11 2 2 4" xfId="14792" xr:uid="{00000000-0005-0000-0000-00000E3E0000}"/>
    <cellStyle name="표준 3 6 2 11 2 2 4 2" xfId="14793" xr:uid="{00000000-0005-0000-0000-00000F3E0000}"/>
    <cellStyle name="표준 3 6 2 11 2 2 4 2 2" xfId="14794" xr:uid="{00000000-0005-0000-0000-0000103E0000}"/>
    <cellStyle name="표준 3 6 2 11 2 2 4 3" xfId="14795" xr:uid="{00000000-0005-0000-0000-0000113E0000}"/>
    <cellStyle name="표준 3 6 2 11 2 2 5" xfId="14796" xr:uid="{00000000-0005-0000-0000-0000123E0000}"/>
    <cellStyle name="표준 3 6 2 11 2 2 5 2" xfId="14797" xr:uid="{00000000-0005-0000-0000-0000133E0000}"/>
    <cellStyle name="표준 3 6 2 11 2 2 6" xfId="14798" xr:uid="{00000000-0005-0000-0000-0000143E0000}"/>
    <cellStyle name="표준 3 6 2 11 2 3" xfId="14799" xr:uid="{00000000-0005-0000-0000-0000153E0000}"/>
    <cellStyle name="표준 3 6 2 11 2 3 2" xfId="14800" xr:uid="{00000000-0005-0000-0000-0000163E0000}"/>
    <cellStyle name="표준 3 6 2 11 2 3 2 2" xfId="14801" xr:uid="{00000000-0005-0000-0000-0000173E0000}"/>
    <cellStyle name="표준 3 6 2 11 2 3 2 2 2" xfId="14802" xr:uid="{00000000-0005-0000-0000-0000183E0000}"/>
    <cellStyle name="표준 3 6 2 11 2 3 2 3" xfId="14803" xr:uid="{00000000-0005-0000-0000-0000193E0000}"/>
    <cellStyle name="표준 3 6 2 11 2 3 3" xfId="14804" xr:uid="{00000000-0005-0000-0000-00001A3E0000}"/>
    <cellStyle name="표준 3 6 2 11 2 3 3 2" xfId="14805" xr:uid="{00000000-0005-0000-0000-00001B3E0000}"/>
    <cellStyle name="표준 3 6 2 11 2 3 3 2 2" xfId="14806" xr:uid="{00000000-0005-0000-0000-00001C3E0000}"/>
    <cellStyle name="표준 3 6 2 11 2 3 3 3" xfId="14807" xr:uid="{00000000-0005-0000-0000-00001D3E0000}"/>
    <cellStyle name="표준 3 6 2 11 2 3 4" xfId="14808" xr:uid="{00000000-0005-0000-0000-00001E3E0000}"/>
    <cellStyle name="표준 3 6 2 11 2 3 4 2" xfId="14809" xr:uid="{00000000-0005-0000-0000-00001F3E0000}"/>
    <cellStyle name="표준 3 6 2 11 2 3 4 2 2" xfId="14810" xr:uid="{00000000-0005-0000-0000-0000203E0000}"/>
    <cellStyle name="표준 3 6 2 11 2 3 4 3" xfId="14811" xr:uid="{00000000-0005-0000-0000-0000213E0000}"/>
    <cellStyle name="표준 3 6 2 11 2 3 5" xfId="14812" xr:uid="{00000000-0005-0000-0000-0000223E0000}"/>
    <cellStyle name="표준 3 6 2 11 2 3 5 2" xfId="14813" xr:uid="{00000000-0005-0000-0000-0000233E0000}"/>
    <cellStyle name="표준 3 6 2 11 2 3 6" xfId="14814" xr:uid="{00000000-0005-0000-0000-0000243E0000}"/>
    <cellStyle name="표준 3 6 2 11 2 4" xfId="14815" xr:uid="{00000000-0005-0000-0000-0000253E0000}"/>
    <cellStyle name="표준 3 6 2 11 2 4 2" xfId="14816" xr:uid="{00000000-0005-0000-0000-0000263E0000}"/>
    <cellStyle name="표준 3 6 2 11 2 4 2 2" xfId="14817" xr:uid="{00000000-0005-0000-0000-0000273E0000}"/>
    <cellStyle name="표준 3 6 2 11 2 4 2 2 2" xfId="14818" xr:uid="{00000000-0005-0000-0000-0000283E0000}"/>
    <cellStyle name="표준 3 6 2 11 2 4 2 3" xfId="14819" xr:uid="{00000000-0005-0000-0000-0000293E0000}"/>
    <cellStyle name="표준 3 6 2 11 2 4 3" xfId="14820" xr:uid="{00000000-0005-0000-0000-00002A3E0000}"/>
    <cellStyle name="표준 3 6 2 11 2 4 3 2" xfId="14821" xr:uid="{00000000-0005-0000-0000-00002B3E0000}"/>
    <cellStyle name="표준 3 6 2 11 2 4 3 2 2" xfId="14822" xr:uid="{00000000-0005-0000-0000-00002C3E0000}"/>
    <cellStyle name="표준 3 6 2 11 2 4 3 3" xfId="14823" xr:uid="{00000000-0005-0000-0000-00002D3E0000}"/>
    <cellStyle name="표준 3 6 2 11 2 4 4" xfId="14824" xr:uid="{00000000-0005-0000-0000-00002E3E0000}"/>
    <cellStyle name="표준 3 6 2 11 2 4 4 2" xfId="14825" xr:uid="{00000000-0005-0000-0000-00002F3E0000}"/>
    <cellStyle name="표준 3 6 2 11 2 4 4 2 2" xfId="14826" xr:uid="{00000000-0005-0000-0000-0000303E0000}"/>
    <cellStyle name="표준 3 6 2 11 2 4 4 3" xfId="14827" xr:uid="{00000000-0005-0000-0000-0000313E0000}"/>
    <cellStyle name="표준 3 6 2 11 2 4 5" xfId="14828" xr:uid="{00000000-0005-0000-0000-0000323E0000}"/>
    <cellStyle name="표준 3 6 2 11 2 4 5 2" xfId="14829" xr:uid="{00000000-0005-0000-0000-0000333E0000}"/>
    <cellStyle name="표준 3 6 2 11 2 4 6" xfId="14830" xr:uid="{00000000-0005-0000-0000-0000343E0000}"/>
    <cellStyle name="표준 3 6 2 11 2 5" xfId="14831" xr:uid="{00000000-0005-0000-0000-0000353E0000}"/>
    <cellStyle name="표준 3 6 2 11 2 5 2" xfId="14832" xr:uid="{00000000-0005-0000-0000-0000363E0000}"/>
    <cellStyle name="표준 3 6 2 11 2 5 2 2" xfId="14833" xr:uid="{00000000-0005-0000-0000-0000373E0000}"/>
    <cellStyle name="표준 3 6 2 11 2 5 3" xfId="14834" xr:uid="{00000000-0005-0000-0000-0000383E0000}"/>
    <cellStyle name="표준 3 6 2 11 2 6" xfId="14835" xr:uid="{00000000-0005-0000-0000-0000393E0000}"/>
    <cellStyle name="표준 3 6 2 11 2 6 2" xfId="14836" xr:uid="{00000000-0005-0000-0000-00003A3E0000}"/>
    <cellStyle name="표준 3 6 2 11 2 6 2 2" xfId="14837" xr:uid="{00000000-0005-0000-0000-00003B3E0000}"/>
    <cellStyle name="표준 3 6 2 11 2 6 3" xfId="14838" xr:uid="{00000000-0005-0000-0000-00003C3E0000}"/>
    <cellStyle name="표준 3 6 2 11 2 7" xfId="14839" xr:uid="{00000000-0005-0000-0000-00003D3E0000}"/>
    <cellStyle name="표준 3 6 2 11 2 7 2" xfId="14840" xr:uid="{00000000-0005-0000-0000-00003E3E0000}"/>
    <cellStyle name="표준 3 6 2 11 2 7 2 2" xfId="14841" xr:uid="{00000000-0005-0000-0000-00003F3E0000}"/>
    <cellStyle name="표준 3 6 2 11 2 7 3" xfId="14842" xr:uid="{00000000-0005-0000-0000-0000403E0000}"/>
    <cellStyle name="표준 3 6 2 11 2 8" xfId="14843" xr:uid="{00000000-0005-0000-0000-0000413E0000}"/>
    <cellStyle name="표준 3 6 2 11 2 8 2" xfId="14844" xr:uid="{00000000-0005-0000-0000-0000423E0000}"/>
    <cellStyle name="표준 3 6 2 11 2 9" xfId="14845" xr:uid="{00000000-0005-0000-0000-0000433E0000}"/>
    <cellStyle name="표준 3 6 2 11 3" xfId="14846" xr:uid="{00000000-0005-0000-0000-0000443E0000}"/>
    <cellStyle name="표준 3 6 2 11 3 2" xfId="14847" xr:uid="{00000000-0005-0000-0000-0000453E0000}"/>
    <cellStyle name="표준 3 6 2 11 3 2 2" xfId="14848" xr:uid="{00000000-0005-0000-0000-0000463E0000}"/>
    <cellStyle name="표준 3 6 2 11 3 2 2 2" xfId="14849" xr:uid="{00000000-0005-0000-0000-0000473E0000}"/>
    <cellStyle name="표준 3 6 2 11 3 2 3" xfId="14850" xr:uid="{00000000-0005-0000-0000-0000483E0000}"/>
    <cellStyle name="표준 3 6 2 11 3 3" xfId="14851" xr:uid="{00000000-0005-0000-0000-0000493E0000}"/>
    <cellStyle name="표준 3 6 2 11 3 3 2" xfId="14852" xr:uid="{00000000-0005-0000-0000-00004A3E0000}"/>
    <cellStyle name="표준 3 6 2 11 3 3 2 2" xfId="14853" xr:uid="{00000000-0005-0000-0000-00004B3E0000}"/>
    <cellStyle name="표준 3 6 2 11 3 3 3" xfId="14854" xr:uid="{00000000-0005-0000-0000-00004C3E0000}"/>
    <cellStyle name="표준 3 6 2 11 3 4" xfId="14855" xr:uid="{00000000-0005-0000-0000-00004D3E0000}"/>
    <cellStyle name="표준 3 6 2 11 3 4 2" xfId="14856" xr:uid="{00000000-0005-0000-0000-00004E3E0000}"/>
    <cellStyle name="표준 3 6 2 11 3 4 2 2" xfId="14857" xr:uid="{00000000-0005-0000-0000-00004F3E0000}"/>
    <cellStyle name="표준 3 6 2 11 3 4 3" xfId="14858" xr:uid="{00000000-0005-0000-0000-0000503E0000}"/>
    <cellStyle name="표준 3 6 2 11 3 5" xfId="14859" xr:uid="{00000000-0005-0000-0000-0000513E0000}"/>
    <cellStyle name="표준 3 6 2 11 3 5 2" xfId="14860" xr:uid="{00000000-0005-0000-0000-0000523E0000}"/>
    <cellStyle name="표준 3 6 2 11 3 6" xfId="14861" xr:uid="{00000000-0005-0000-0000-0000533E0000}"/>
    <cellStyle name="표준 3 6 2 11 4" xfId="14862" xr:uid="{00000000-0005-0000-0000-0000543E0000}"/>
    <cellStyle name="표준 3 6 2 11 4 2" xfId="14863" xr:uid="{00000000-0005-0000-0000-0000553E0000}"/>
    <cellStyle name="표준 3 6 2 11 4 2 2" xfId="14864" xr:uid="{00000000-0005-0000-0000-0000563E0000}"/>
    <cellStyle name="표준 3 6 2 11 4 2 2 2" xfId="14865" xr:uid="{00000000-0005-0000-0000-0000573E0000}"/>
    <cellStyle name="표준 3 6 2 11 4 2 3" xfId="14866" xr:uid="{00000000-0005-0000-0000-0000583E0000}"/>
    <cellStyle name="표준 3 6 2 11 4 3" xfId="14867" xr:uid="{00000000-0005-0000-0000-0000593E0000}"/>
    <cellStyle name="표준 3 6 2 11 4 3 2" xfId="14868" xr:uid="{00000000-0005-0000-0000-00005A3E0000}"/>
    <cellStyle name="표준 3 6 2 11 4 3 2 2" xfId="14869" xr:uid="{00000000-0005-0000-0000-00005B3E0000}"/>
    <cellStyle name="표준 3 6 2 11 4 3 3" xfId="14870" xr:uid="{00000000-0005-0000-0000-00005C3E0000}"/>
    <cellStyle name="표준 3 6 2 11 4 4" xfId="14871" xr:uid="{00000000-0005-0000-0000-00005D3E0000}"/>
    <cellStyle name="표준 3 6 2 11 4 4 2" xfId="14872" xr:uid="{00000000-0005-0000-0000-00005E3E0000}"/>
    <cellStyle name="표준 3 6 2 11 4 4 2 2" xfId="14873" xr:uid="{00000000-0005-0000-0000-00005F3E0000}"/>
    <cellStyle name="표준 3 6 2 11 4 4 3" xfId="14874" xr:uid="{00000000-0005-0000-0000-0000603E0000}"/>
    <cellStyle name="표준 3 6 2 11 4 5" xfId="14875" xr:uid="{00000000-0005-0000-0000-0000613E0000}"/>
    <cellStyle name="표준 3 6 2 11 4 5 2" xfId="14876" xr:uid="{00000000-0005-0000-0000-0000623E0000}"/>
    <cellStyle name="표준 3 6 2 11 4 6" xfId="14877" xr:uid="{00000000-0005-0000-0000-0000633E0000}"/>
    <cellStyle name="표준 3 6 2 11 5" xfId="14878" xr:uid="{00000000-0005-0000-0000-0000643E0000}"/>
    <cellStyle name="표준 3 6 2 11 5 2" xfId="14879" xr:uid="{00000000-0005-0000-0000-0000653E0000}"/>
    <cellStyle name="표준 3 6 2 11 5 2 2" xfId="14880" xr:uid="{00000000-0005-0000-0000-0000663E0000}"/>
    <cellStyle name="표준 3 6 2 11 5 2 2 2" xfId="14881" xr:uid="{00000000-0005-0000-0000-0000673E0000}"/>
    <cellStyle name="표준 3 6 2 11 5 2 3" xfId="14882" xr:uid="{00000000-0005-0000-0000-0000683E0000}"/>
    <cellStyle name="표준 3 6 2 11 5 3" xfId="14883" xr:uid="{00000000-0005-0000-0000-0000693E0000}"/>
    <cellStyle name="표준 3 6 2 11 5 3 2" xfId="14884" xr:uid="{00000000-0005-0000-0000-00006A3E0000}"/>
    <cellStyle name="표준 3 6 2 11 5 3 2 2" xfId="14885" xr:uid="{00000000-0005-0000-0000-00006B3E0000}"/>
    <cellStyle name="표준 3 6 2 11 5 3 3" xfId="14886" xr:uid="{00000000-0005-0000-0000-00006C3E0000}"/>
    <cellStyle name="표준 3 6 2 11 5 4" xfId="14887" xr:uid="{00000000-0005-0000-0000-00006D3E0000}"/>
    <cellStyle name="표준 3 6 2 11 5 4 2" xfId="14888" xr:uid="{00000000-0005-0000-0000-00006E3E0000}"/>
    <cellStyle name="표준 3 6 2 11 5 4 2 2" xfId="14889" xr:uid="{00000000-0005-0000-0000-00006F3E0000}"/>
    <cellStyle name="표준 3 6 2 11 5 4 3" xfId="14890" xr:uid="{00000000-0005-0000-0000-0000703E0000}"/>
    <cellStyle name="표준 3 6 2 11 5 5" xfId="14891" xr:uid="{00000000-0005-0000-0000-0000713E0000}"/>
    <cellStyle name="표준 3 6 2 11 5 5 2" xfId="14892" xr:uid="{00000000-0005-0000-0000-0000723E0000}"/>
    <cellStyle name="표준 3 6 2 11 5 6" xfId="14893" xr:uid="{00000000-0005-0000-0000-0000733E0000}"/>
    <cellStyle name="표준 3 6 2 11 6" xfId="14894" xr:uid="{00000000-0005-0000-0000-0000743E0000}"/>
    <cellStyle name="표준 3 6 2 11 6 2" xfId="14895" xr:uid="{00000000-0005-0000-0000-0000753E0000}"/>
    <cellStyle name="표준 3 6 2 11 6 2 2" xfId="14896" xr:uid="{00000000-0005-0000-0000-0000763E0000}"/>
    <cellStyle name="표준 3 6 2 11 6 3" xfId="14897" xr:uid="{00000000-0005-0000-0000-0000773E0000}"/>
    <cellStyle name="표준 3 6 2 11 7" xfId="14898" xr:uid="{00000000-0005-0000-0000-0000783E0000}"/>
    <cellStyle name="표준 3 6 2 11 7 2" xfId="14899" xr:uid="{00000000-0005-0000-0000-0000793E0000}"/>
    <cellStyle name="표준 3 6 2 11 7 2 2" xfId="14900" xr:uid="{00000000-0005-0000-0000-00007A3E0000}"/>
    <cellStyle name="표준 3 6 2 11 7 3" xfId="14901" xr:uid="{00000000-0005-0000-0000-00007B3E0000}"/>
    <cellStyle name="표준 3 6 2 11 8" xfId="14902" xr:uid="{00000000-0005-0000-0000-00007C3E0000}"/>
    <cellStyle name="표준 3 6 2 11 8 2" xfId="14903" xr:uid="{00000000-0005-0000-0000-00007D3E0000}"/>
    <cellStyle name="표준 3 6 2 11 8 2 2" xfId="14904" xr:uid="{00000000-0005-0000-0000-00007E3E0000}"/>
    <cellStyle name="표준 3 6 2 11 8 3" xfId="14905" xr:uid="{00000000-0005-0000-0000-00007F3E0000}"/>
    <cellStyle name="표준 3 6 2 11 9" xfId="14906" xr:uid="{00000000-0005-0000-0000-0000803E0000}"/>
    <cellStyle name="표준 3 6 2 11 9 2" xfId="14907" xr:uid="{00000000-0005-0000-0000-0000813E0000}"/>
    <cellStyle name="표준 3 6 2 12" xfId="14908" xr:uid="{00000000-0005-0000-0000-0000823E0000}"/>
    <cellStyle name="표준 3 6 2 12 10" xfId="14909" xr:uid="{00000000-0005-0000-0000-0000833E0000}"/>
    <cellStyle name="표준 3 6 2 12 2" xfId="14910" xr:uid="{00000000-0005-0000-0000-0000843E0000}"/>
    <cellStyle name="표준 3 6 2 12 2 2" xfId="14911" xr:uid="{00000000-0005-0000-0000-0000853E0000}"/>
    <cellStyle name="표준 3 6 2 12 2 2 2" xfId="14912" xr:uid="{00000000-0005-0000-0000-0000863E0000}"/>
    <cellStyle name="표준 3 6 2 12 2 2 2 2" xfId="14913" xr:uid="{00000000-0005-0000-0000-0000873E0000}"/>
    <cellStyle name="표준 3 6 2 12 2 2 2 2 2" xfId="14914" xr:uid="{00000000-0005-0000-0000-0000883E0000}"/>
    <cellStyle name="표준 3 6 2 12 2 2 2 3" xfId="14915" xr:uid="{00000000-0005-0000-0000-0000893E0000}"/>
    <cellStyle name="표준 3 6 2 12 2 2 3" xfId="14916" xr:uid="{00000000-0005-0000-0000-00008A3E0000}"/>
    <cellStyle name="표준 3 6 2 12 2 2 3 2" xfId="14917" xr:uid="{00000000-0005-0000-0000-00008B3E0000}"/>
    <cellStyle name="표준 3 6 2 12 2 2 3 2 2" xfId="14918" xr:uid="{00000000-0005-0000-0000-00008C3E0000}"/>
    <cellStyle name="표준 3 6 2 12 2 2 3 3" xfId="14919" xr:uid="{00000000-0005-0000-0000-00008D3E0000}"/>
    <cellStyle name="표준 3 6 2 12 2 2 4" xfId="14920" xr:uid="{00000000-0005-0000-0000-00008E3E0000}"/>
    <cellStyle name="표준 3 6 2 12 2 2 4 2" xfId="14921" xr:uid="{00000000-0005-0000-0000-00008F3E0000}"/>
    <cellStyle name="표준 3 6 2 12 2 2 4 2 2" xfId="14922" xr:uid="{00000000-0005-0000-0000-0000903E0000}"/>
    <cellStyle name="표준 3 6 2 12 2 2 4 3" xfId="14923" xr:uid="{00000000-0005-0000-0000-0000913E0000}"/>
    <cellStyle name="표준 3 6 2 12 2 2 5" xfId="14924" xr:uid="{00000000-0005-0000-0000-0000923E0000}"/>
    <cellStyle name="표준 3 6 2 12 2 2 5 2" xfId="14925" xr:uid="{00000000-0005-0000-0000-0000933E0000}"/>
    <cellStyle name="표준 3 6 2 12 2 2 6" xfId="14926" xr:uid="{00000000-0005-0000-0000-0000943E0000}"/>
    <cellStyle name="표준 3 6 2 12 2 3" xfId="14927" xr:uid="{00000000-0005-0000-0000-0000953E0000}"/>
    <cellStyle name="표준 3 6 2 12 2 3 2" xfId="14928" xr:uid="{00000000-0005-0000-0000-0000963E0000}"/>
    <cellStyle name="표준 3 6 2 12 2 3 2 2" xfId="14929" xr:uid="{00000000-0005-0000-0000-0000973E0000}"/>
    <cellStyle name="표준 3 6 2 12 2 3 2 2 2" xfId="14930" xr:uid="{00000000-0005-0000-0000-0000983E0000}"/>
    <cellStyle name="표준 3 6 2 12 2 3 2 3" xfId="14931" xr:uid="{00000000-0005-0000-0000-0000993E0000}"/>
    <cellStyle name="표준 3 6 2 12 2 3 3" xfId="14932" xr:uid="{00000000-0005-0000-0000-00009A3E0000}"/>
    <cellStyle name="표준 3 6 2 12 2 3 3 2" xfId="14933" xr:uid="{00000000-0005-0000-0000-00009B3E0000}"/>
    <cellStyle name="표준 3 6 2 12 2 3 3 2 2" xfId="14934" xr:uid="{00000000-0005-0000-0000-00009C3E0000}"/>
    <cellStyle name="표준 3 6 2 12 2 3 3 3" xfId="14935" xr:uid="{00000000-0005-0000-0000-00009D3E0000}"/>
    <cellStyle name="표준 3 6 2 12 2 3 4" xfId="14936" xr:uid="{00000000-0005-0000-0000-00009E3E0000}"/>
    <cellStyle name="표준 3 6 2 12 2 3 4 2" xfId="14937" xr:uid="{00000000-0005-0000-0000-00009F3E0000}"/>
    <cellStyle name="표준 3 6 2 12 2 3 4 2 2" xfId="14938" xr:uid="{00000000-0005-0000-0000-0000A03E0000}"/>
    <cellStyle name="표준 3 6 2 12 2 3 4 3" xfId="14939" xr:uid="{00000000-0005-0000-0000-0000A13E0000}"/>
    <cellStyle name="표준 3 6 2 12 2 3 5" xfId="14940" xr:uid="{00000000-0005-0000-0000-0000A23E0000}"/>
    <cellStyle name="표준 3 6 2 12 2 3 5 2" xfId="14941" xr:uid="{00000000-0005-0000-0000-0000A33E0000}"/>
    <cellStyle name="표준 3 6 2 12 2 3 6" xfId="14942" xr:uid="{00000000-0005-0000-0000-0000A43E0000}"/>
    <cellStyle name="표준 3 6 2 12 2 4" xfId="14943" xr:uid="{00000000-0005-0000-0000-0000A53E0000}"/>
    <cellStyle name="표준 3 6 2 12 2 4 2" xfId="14944" xr:uid="{00000000-0005-0000-0000-0000A63E0000}"/>
    <cellStyle name="표준 3 6 2 12 2 4 2 2" xfId="14945" xr:uid="{00000000-0005-0000-0000-0000A73E0000}"/>
    <cellStyle name="표준 3 6 2 12 2 4 2 2 2" xfId="14946" xr:uid="{00000000-0005-0000-0000-0000A83E0000}"/>
    <cellStyle name="표준 3 6 2 12 2 4 2 3" xfId="14947" xr:uid="{00000000-0005-0000-0000-0000A93E0000}"/>
    <cellStyle name="표준 3 6 2 12 2 4 3" xfId="14948" xr:uid="{00000000-0005-0000-0000-0000AA3E0000}"/>
    <cellStyle name="표준 3 6 2 12 2 4 3 2" xfId="14949" xr:uid="{00000000-0005-0000-0000-0000AB3E0000}"/>
    <cellStyle name="표준 3 6 2 12 2 4 3 2 2" xfId="14950" xr:uid="{00000000-0005-0000-0000-0000AC3E0000}"/>
    <cellStyle name="표준 3 6 2 12 2 4 3 3" xfId="14951" xr:uid="{00000000-0005-0000-0000-0000AD3E0000}"/>
    <cellStyle name="표준 3 6 2 12 2 4 4" xfId="14952" xr:uid="{00000000-0005-0000-0000-0000AE3E0000}"/>
    <cellStyle name="표준 3 6 2 12 2 4 4 2" xfId="14953" xr:uid="{00000000-0005-0000-0000-0000AF3E0000}"/>
    <cellStyle name="표준 3 6 2 12 2 4 4 2 2" xfId="14954" xr:uid="{00000000-0005-0000-0000-0000B03E0000}"/>
    <cellStyle name="표준 3 6 2 12 2 4 4 3" xfId="14955" xr:uid="{00000000-0005-0000-0000-0000B13E0000}"/>
    <cellStyle name="표준 3 6 2 12 2 4 5" xfId="14956" xr:uid="{00000000-0005-0000-0000-0000B23E0000}"/>
    <cellStyle name="표준 3 6 2 12 2 4 5 2" xfId="14957" xr:uid="{00000000-0005-0000-0000-0000B33E0000}"/>
    <cellStyle name="표준 3 6 2 12 2 4 6" xfId="14958" xr:uid="{00000000-0005-0000-0000-0000B43E0000}"/>
    <cellStyle name="표준 3 6 2 12 2 5" xfId="14959" xr:uid="{00000000-0005-0000-0000-0000B53E0000}"/>
    <cellStyle name="표준 3 6 2 12 2 5 2" xfId="14960" xr:uid="{00000000-0005-0000-0000-0000B63E0000}"/>
    <cellStyle name="표준 3 6 2 12 2 5 2 2" xfId="14961" xr:uid="{00000000-0005-0000-0000-0000B73E0000}"/>
    <cellStyle name="표준 3 6 2 12 2 5 3" xfId="14962" xr:uid="{00000000-0005-0000-0000-0000B83E0000}"/>
    <cellStyle name="표준 3 6 2 12 2 6" xfId="14963" xr:uid="{00000000-0005-0000-0000-0000B93E0000}"/>
    <cellStyle name="표준 3 6 2 12 2 6 2" xfId="14964" xr:uid="{00000000-0005-0000-0000-0000BA3E0000}"/>
    <cellStyle name="표준 3 6 2 12 2 6 2 2" xfId="14965" xr:uid="{00000000-0005-0000-0000-0000BB3E0000}"/>
    <cellStyle name="표준 3 6 2 12 2 6 3" xfId="14966" xr:uid="{00000000-0005-0000-0000-0000BC3E0000}"/>
    <cellStyle name="표준 3 6 2 12 2 7" xfId="14967" xr:uid="{00000000-0005-0000-0000-0000BD3E0000}"/>
    <cellStyle name="표준 3 6 2 12 2 7 2" xfId="14968" xr:uid="{00000000-0005-0000-0000-0000BE3E0000}"/>
    <cellStyle name="표준 3 6 2 12 2 7 2 2" xfId="14969" xr:uid="{00000000-0005-0000-0000-0000BF3E0000}"/>
    <cellStyle name="표준 3 6 2 12 2 7 3" xfId="14970" xr:uid="{00000000-0005-0000-0000-0000C03E0000}"/>
    <cellStyle name="표준 3 6 2 12 2 8" xfId="14971" xr:uid="{00000000-0005-0000-0000-0000C13E0000}"/>
    <cellStyle name="표준 3 6 2 12 2 8 2" xfId="14972" xr:uid="{00000000-0005-0000-0000-0000C23E0000}"/>
    <cellStyle name="표준 3 6 2 12 2 9" xfId="14973" xr:uid="{00000000-0005-0000-0000-0000C33E0000}"/>
    <cellStyle name="표준 3 6 2 12 3" xfId="14974" xr:uid="{00000000-0005-0000-0000-0000C43E0000}"/>
    <cellStyle name="표준 3 6 2 12 3 2" xfId="14975" xr:uid="{00000000-0005-0000-0000-0000C53E0000}"/>
    <cellStyle name="표준 3 6 2 12 3 2 2" xfId="14976" xr:uid="{00000000-0005-0000-0000-0000C63E0000}"/>
    <cellStyle name="표준 3 6 2 12 3 2 2 2" xfId="14977" xr:uid="{00000000-0005-0000-0000-0000C73E0000}"/>
    <cellStyle name="표준 3 6 2 12 3 2 3" xfId="14978" xr:uid="{00000000-0005-0000-0000-0000C83E0000}"/>
    <cellStyle name="표준 3 6 2 12 3 3" xfId="14979" xr:uid="{00000000-0005-0000-0000-0000C93E0000}"/>
    <cellStyle name="표준 3 6 2 12 3 3 2" xfId="14980" xr:uid="{00000000-0005-0000-0000-0000CA3E0000}"/>
    <cellStyle name="표준 3 6 2 12 3 3 2 2" xfId="14981" xr:uid="{00000000-0005-0000-0000-0000CB3E0000}"/>
    <cellStyle name="표준 3 6 2 12 3 3 3" xfId="14982" xr:uid="{00000000-0005-0000-0000-0000CC3E0000}"/>
    <cellStyle name="표준 3 6 2 12 3 4" xfId="14983" xr:uid="{00000000-0005-0000-0000-0000CD3E0000}"/>
    <cellStyle name="표준 3 6 2 12 3 4 2" xfId="14984" xr:uid="{00000000-0005-0000-0000-0000CE3E0000}"/>
    <cellStyle name="표준 3 6 2 12 3 4 2 2" xfId="14985" xr:uid="{00000000-0005-0000-0000-0000CF3E0000}"/>
    <cellStyle name="표준 3 6 2 12 3 4 3" xfId="14986" xr:uid="{00000000-0005-0000-0000-0000D03E0000}"/>
    <cellStyle name="표준 3 6 2 12 3 5" xfId="14987" xr:uid="{00000000-0005-0000-0000-0000D13E0000}"/>
    <cellStyle name="표준 3 6 2 12 3 5 2" xfId="14988" xr:uid="{00000000-0005-0000-0000-0000D23E0000}"/>
    <cellStyle name="표준 3 6 2 12 3 6" xfId="14989" xr:uid="{00000000-0005-0000-0000-0000D33E0000}"/>
    <cellStyle name="표준 3 6 2 12 4" xfId="14990" xr:uid="{00000000-0005-0000-0000-0000D43E0000}"/>
    <cellStyle name="표준 3 6 2 12 4 2" xfId="14991" xr:uid="{00000000-0005-0000-0000-0000D53E0000}"/>
    <cellStyle name="표준 3 6 2 12 4 2 2" xfId="14992" xr:uid="{00000000-0005-0000-0000-0000D63E0000}"/>
    <cellStyle name="표준 3 6 2 12 4 2 2 2" xfId="14993" xr:uid="{00000000-0005-0000-0000-0000D73E0000}"/>
    <cellStyle name="표준 3 6 2 12 4 2 3" xfId="14994" xr:uid="{00000000-0005-0000-0000-0000D83E0000}"/>
    <cellStyle name="표준 3 6 2 12 4 3" xfId="14995" xr:uid="{00000000-0005-0000-0000-0000D93E0000}"/>
    <cellStyle name="표준 3 6 2 12 4 3 2" xfId="14996" xr:uid="{00000000-0005-0000-0000-0000DA3E0000}"/>
    <cellStyle name="표준 3 6 2 12 4 3 2 2" xfId="14997" xr:uid="{00000000-0005-0000-0000-0000DB3E0000}"/>
    <cellStyle name="표준 3 6 2 12 4 3 3" xfId="14998" xr:uid="{00000000-0005-0000-0000-0000DC3E0000}"/>
    <cellStyle name="표준 3 6 2 12 4 4" xfId="14999" xr:uid="{00000000-0005-0000-0000-0000DD3E0000}"/>
    <cellStyle name="표준 3 6 2 12 4 4 2" xfId="15000" xr:uid="{00000000-0005-0000-0000-0000DE3E0000}"/>
    <cellStyle name="표준 3 6 2 12 4 4 2 2" xfId="15001" xr:uid="{00000000-0005-0000-0000-0000DF3E0000}"/>
    <cellStyle name="표준 3 6 2 12 4 4 3" xfId="15002" xr:uid="{00000000-0005-0000-0000-0000E03E0000}"/>
    <cellStyle name="표준 3 6 2 12 4 5" xfId="15003" xr:uid="{00000000-0005-0000-0000-0000E13E0000}"/>
    <cellStyle name="표준 3 6 2 12 4 5 2" xfId="15004" xr:uid="{00000000-0005-0000-0000-0000E23E0000}"/>
    <cellStyle name="표준 3 6 2 12 4 6" xfId="15005" xr:uid="{00000000-0005-0000-0000-0000E33E0000}"/>
    <cellStyle name="표준 3 6 2 12 5" xfId="15006" xr:uid="{00000000-0005-0000-0000-0000E43E0000}"/>
    <cellStyle name="표준 3 6 2 12 5 2" xfId="15007" xr:uid="{00000000-0005-0000-0000-0000E53E0000}"/>
    <cellStyle name="표준 3 6 2 12 5 2 2" xfId="15008" xr:uid="{00000000-0005-0000-0000-0000E63E0000}"/>
    <cellStyle name="표준 3 6 2 12 5 2 2 2" xfId="15009" xr:uid="{00000000-0005-0000-0000-0000E73E0000}"/>
    <cellStyle name="표준 3 6 2 12 5 2 3" xfId="15010" xr:uid="{00000000-0005-0000-0000-0000E83E0000}"/>
    <cellStyle name="표준 3 6 2 12 5 3" xfId="15011" xr:uid="{00000000-0005-0000-0000-0000E93E0000}"/>
    <cellStyle name="표준 3 6 2 12 5 3 2" xfId="15012" xr:uid="{00000000-0005-0000-0000-0000EA3E0000}"/>
    <cellStyle name="표준 3 6 2 12 5 3 2 2" xfId="15013" xr:uid="{00000000-0005-0000-0000-0000EB3E0000}"/>
    <cellStyle name="표준 3 6 2 12 5 3 3" xfId="15014" xr:uid="{00000000-0005-0000-0000-0000EC3E0000}"/>
    <cellStyle name="표준 3 6 2 12 5 4" xfId="15015" xr:uid="{00000000-0005-0000-0000-0000ED3E0000}"/>
    <cellStyle name="표준 3 6 2 12 5 4 2" xfId="15016" xr:uid="{00000000-0005-0000-0000-0000EE3E0000}"/>
    <cellStyle name="표준 3 6 2 12 5 4 2 2" xfId="15017" xr:uid="{00000000-0005-0000-0000-0000EF3E0000}"/>
    <cellStyle name="표준 3 6 2 12 5 4 3" xfId="15018" xr:uid="{00000000-0005-0000-0000-0000F03E0000}"/>
    <cellStyle name="표준 3 6 2 12 5 5" xfId="15019" xr:uid="{00000000-0005-0000-0000-0000F13E0000}"/>
    <cellStyle name="표준 3 6 2 12 5 5 2" xfId="15020" xr:uid="{00000000-0005-0000-0000-0000F23E0000}"/>
    <cellStyle name="표준 3 6 2 12 5 6" xfId="15021" xr:uid="{00000000-0005-0000-0000-0000F33E0000}"/>
    <cellStyle name="표준 3 6 2 12 6" xfId="15022" xr:uid="{00000000-0005-0000-0000-0000F43E0000}"/>
    <cellStyle name="표준 3 6 2 12 6 2" xfId="15023" xr:uid="{00000000-0005-0000-0000-0000F53E0000}"/>
    <cellStyle name="표준 3 6 2 12 6 2 2" xfId="15024" xr:uid="{00000000-0005-0000-0000-0000F63E0000}"/>
    <cellStyle name="표준 3 6 2 12 6 3" xfId="15025" xr:uid="{00000000-0005-0000-0000-0000F73E0000}"/>
    <cellStyle name="표준 3 6 2 12 7" xfId="15026" xr:uid="{00000000-0005-0000-0000-0000F83E0000}"/>
    <cellStyle name="표준 3 6 2 12 7 2" xfId="15027" xr:uid="{00000000-0005-0000-0000-0000F93E0000}"/>
    <cellStyle name="표준 3 6 2 12 7 2 2" xfId="15028" xr:uid="{00000000-0005-0000-0000-0000FA3E0000}"/>
    <cellStyle name="표준 3 6 2 12 7 3" xfId="15029" xr:uid="{00000000-0005-0000-0000-0000FB3E0000}"/>
    <cellStyle name="표준 3 6 2 12 8" xfId="15030" xr:uid="{00000000-0005-0000-0000-0000FC3E0000}"/>
    <cellStyle name="표준 3 6 2 12 8 2" xfId="15031" xr:uid="{00000000-0005-0000-0000-0000FD3E0000}"/>
    <cellStyle name="표준 3 6 2 12 8 2 2" xfId="15032" xr:uid="{00000000-0005-0000-0000-0000FE3E0000}"/>
    <cellStyle name="표준 3 6 2 12 8 3" xfId="15033" xr:uid="{00000000-0005-0000-0000-0000FF3E0000}"/>
    <cellStyle name="표준 3 6 2 12 9" xfId="15034" xr:uid="{00000000-0005-0000-0000-0000003F0000}"/>
    <cellStyle name="표준 3 6 2 12 9 2" xfId="15035" xr:uid="{00000000-0005-0000-0000-0000013F0000}"/>
    <cellStyle name="표준 3 6 2 13" xfId="15036" xr:uid="{00000000-0005-0000-0000-0000023F0000}"/>
    <cellStyle name="표준 3 6 2 13 2" xfId="15037" xr:uid="{00000000-0005-0000-0000-0000033F0000}"/>
    <cellStyle name="표준 3 6 2 13 2 2" xfId="15038" xr:uid="{00000000-0005-0000-0000-0000043F0000}"/>
    <cellStyle name="표준 3 6 2 13 2 2 2" xfId="15039" xr:uid="{00000000-0005-0000-0000-0000053F0000}"/>
    <cellStyle name="표준 3 6 2 13 2 2 2 2" xfId="15040" xr:uid="{00000000-0005-0000-0000-0000063F0000}"/>
    <cellStyle name="표준 3 6 2 13 2 2 3" xfId="15041" xr:uid="{00000000-0005-0000-0000-0000073F0000}"/>
    <cellStyle name="표준 3 6 2 13 2 3" xfId="15042" xr:uid="{00000000-0005-0000-0000-0000083F0000}"/>
    <cellStyle name="표준 3 6 2 13 2 3 2" xfId="15043" xr:uid="{00000000-0005-0000-0000-0000093F0000}"/>
    <cellStyle name="표준 3 6 2 13 2 3 2 2" xfId="15044" xr:uid="{00000000-0005-0000-0000-00000A3F0000}"/>
    <cellStyle name="표준 3 6 2 13 2 3 3" xfId="15045" xr:uid="{00000000-0005-0000-0000-00000B3F0000}"/>
    <cellStyle name="표준 3 6 2 13 2 4" xfId="15046" xr:uid="{00000000-0005-0000-0000-00000C3F0000}"/>
    <cellStyle name="표준 3 6 2 13 2 4 2" xfId="15047" xr:uid="{00000000-0005-0000-0000-00000D3F0000}"/>
    <cellStyle name="표준 3 6 2 13 2 4 2 2" xfId="15048" xr:uid="{00000000-0005-0000-0000-00000E3F0000}"/>
    <cellStyle name="표준 3 6 2 13 2 4 3" xfId="15049" xr:uid="{00000000-0005-0000-0000-00000F3F0000}"/>
    <cellStyle name="표준 3 6 2 13 2 5" xfId="15050" xr:uid="{00000000-0005-0000-0000-0000103F0000}"/>
    <cellStyle name="표준 3 6 2 13 2 5 2" xfId="15051" xr:uid="{00000000-0005-0000-0000-0000113F0000}"/>
    <cellStyle name="표준 3 6 2 13 2 6" xfId="15052" xr:uid="{00000000-0005-0000-0000-0000123F0000}"/>
    <cellStyle name="표준 3 6 2 13 3" xfId="15053" xr:uid="{00000000-0005-0000-0000-0000133F0000}"/>
    <cellStyle name="표준 3 6 2 13 3 2" xfId="15054" xr:uid="{00000000-0005-0000-0000-0000143F0000}"/>
    <cellStyle name="표준 3 6 2 13 3 2 2" xfId="15055" xr:uid="{00000000-0005-0000-0000-0000153F0000}"/>
    <cellStyle name="표준 3 6 2 13 3 2 2 2" xfId="15056" xr:uid="{00000000-0005-0000-0000-0000163F0000}"/>
    <cellStyle name="표준 3 6 2 13 3 2 3" xfId="15057" xr:uid="{00000000-0005-0000-0000-0000173F0000}"/>
    <cellStyle name="표준 3 6 2 13 3 3" xfId="15058" xr:uid="{00000000-0005-0000-0000-0000183F0000}"/>
    <cellStyle name="표준 3 6 2 13 3 3 2" xfId="15059" xr:uid="{00000000-0005-0000-0000-0000193F0000}"/>
    <cellStyle name="표준 3 6 2 13 3 3 2 2" xfId="15060" xr:uid="{00000000-0005-0000-0000-00001A3F0000}"/>
    <cellStyle name="표준 3 6 2 13 3 3 3" xfId="15061" xr:uid="{00000000-0005-0000-0000-00001B3F0000}"/>
    <cellStyle name="표준 3 6 2 13 3 4" xfId="15062" xr:uid="{00000000-0005-0000-0000-00001C3F0000}"/>
    <cellStyle name="표준 3 6 2 13 3 4 2" xfId="15063" xr:uid="{00000000-0005-0000-0000-00001D3F0000}"/>
    <cellStyle name="표준 3 6 2 13 3 4 2 2" xfId="15064" xr:uid="{00000000-0005-0000-0000-00001E3F0000}"/>
    <cellStyle name="표준 3 6 2 13 3 4 3" xfId="15065" xr:uid="{00000000-0005-0000-0000-00001F3F0000}"/>
    <cellStyle name="표준 3 6 2 13 3 5" xfId="15066" xr:uid="{00000000-0005-0000-0000-0000203F0000}"/>
    <cellStyle name="표준 3 6 2 13 3 5 2" xfId="15067" xr:uid="{00000000-0005-0000-0000-0000213F0000}"/>
    <cellStyle name="표준 3 6 2 13 3 6" xfId="15068" xr:uid="{00000000-0005-0000-0000-0000223F0000}"/>
    <cellStyle name="표준 3 6 2 13 4" xfId="15069" xr:uid="{00000000-0005-0000-0000-0000233F0000}"/>
    <cellStyle name="표준 3 6 2 13 4 2" xfId="15070" xr:uid="{00000000-0005-0000-0000-0000243F0000}"/>
    <cellStyle name="표준 3 6 2 13 4 2 2" xfId="15071" xr:uid="{00000000-0005-0000-0000-0000253F0000}"/>
    <cellStyle name="표준 3 6 2 13 4 2 2 2" xfId="15072" xr:uid="{00000000-0005-0000-0000-0000263F0000}"/>
    <cellStyle name="표준 3 6 2 13 4 2 3" xfId="15073" xr:uid="{00000000-0005-0000-0000-0000273F0000}"/>
    <cellStyle name="표준 3 6 2 13 4 3" xfId="15074" xr:uid="{00000000-0005-0000-0000-0000283F0000}"/>
    <cellStyle name="표준 3 6 2 13 4 3 2" xfId="15075" xr:uid="{00000000-0005-0000-0000-0000293F0000}"/>
    <cellStyle name="표준 3 6 2 13 4 3 2 2" xfId="15076" xr:uid="{00000000-0005-0000-0000-00002A3F0000}"/>
    <cellStyle name="표준 3 6 2 13 4 3 3" xfId="15077" xr:uid="{00000000-0005-0000-0000-00002B3F0000}"/>
    <cellStyle name="표준 3 6 2 13 4 4" xfId="15078" xr:uid="{00000000-0005-0000-0000-00002C3F0000}"/>
    <cellStyle name="표준 3 6 2 13 4 4 2" xfId="15079" xr:uid="{00000000-0005-0000-0000-00002D3F0000}"/>
    <cellStyle name="표준 3 6 2 13 4 4 2 2" xfId="15080" xr:uid="{00000000-0005-0000-0000-00002E3F0000}"/>
    <cellStyle name="표준 3 6 2 13 4 4 3" xfId="15081" xr:uid="{00000000-0005-0000-0000-00002F3F0000}"/>
    <cellStyle name="표준 3 6 2 13 4 5" xfId="15082" xr:uid="{00000000-0005-0000-0000-0000303F0000}"/>
    <cellStyle name="표준 3 6 2 13 4 5 2" xfId="15083" xr:uid="{00000000-0005-0000-0000-0000313F0000}"/>
    <cellStyle name="표준 3 6 2 13 4 6" xfId="15084" xr:uid="{00000000-0005-0000-0000-0000323F0000}"/>
    <cellStyle name="표준 3 6 2 13 5" xfId="15085" xr:uid="{00000000-0005-0000-0000-0000333F0000}"/>
    <cellStyle name="표준 3 6 2 13 5 2" xfId="15086" xr:uid="{00000000-0005-0000-0000-0000343F0000}"/>
    <cellStyle name="표준 3 6 2 13 5 2 2" xfId="15087" xr:uid="{00000000-0005-0000-0000-0000353F0000}"/>
    <cellStyle name="표준 3 6 2 13 5 3" xfId="15088" xr:uid="{00000000-0005-0000-0000-0000363F0000}"/>
    <cellStyle name="표준 3 6 2 13 6" xfId="15089" xr:uid="{00000000-0005-0000-0000-0000373F0000}"/>
    <cellStyle name="표준 3 6 2 13 6 2" xfId="15090" xr:uid="{00000000-0005-0000-0000-0000383F0000}"/>
    <cellStyle name="표준 3 6 2 13 6 2 2" xfId="15091" xr:uid="{00000000-0005-0000-0000-0000393F0000}"/>
    <cellStyle name="표준 3 6 2 13 6 3" xfId="15092" xr:uid="{00000000-0005-0000-0000-00003A3F0000}"/>
    <cellStyle name="표준 3 6 2 13 7" xfId="15093" xr:uid="{00000000-0005-0000-0000-00003B3F0000}"/>
    <cellStyle name="표준 3 6 2 13 7 2" xfId="15094" xr:uid="{00000000-0005-0000-0000-00003C3F0000}"/>
    <cellStyle name="표준 3 6 2 13 7 2 2" xfId="15095" xr:uid="{00000000-0005-0000-0000-00003D3F0000}"/>
    <cellStyle name="표준 3 6 2 13 7 3" xfId="15096" xr:uid="{00000000-0005-0000-0000-00003E3F0000}"/>
    <cellStyle name="표준 3 6 2 13 8" xfId="15097" xr:uid="{00000000-0005-0000-0000-00003F3F0000}"/>
    <cellStyle name="표준 3 6 2 13 8 2" xfId="15098" xr:uid="{00000000-0005-0000-0000-0000403F0000}"/>
    <cellStyle name="표준 3 6 2 13 9" xfId="15099" xr:uid="{00000000-0005-0000-0000-0000413F0000}"/>
    <cellStyle name="표준 3 6 2 2" xfId="15100" xr:uid="{00000000-0005-0000-0000-0000423F0000}"/>
    <cellStyle name="표준 3 6 2 2 2" xfId="15101" xr:uid="{00000000-0005-0000-0000-0000433F0000}"/>
    <cellStyle name="표준 3 6 2 2 2 10" xfId="15102" xr:uid="{00000000-0005-0000-0000-0000443F0000}"/>
    <cellStyle name="표준 3 6 2 2 2 2" xfId="15103" xr:uid="{00000000-0005-0000-0000-0000453F0000}"/>
    <cellStyle name="표준 3 6 2 2 2 2 2" xfId="15104" xr:uid="{00000000-0005-0000-0000-0000463F0000}"/>
    <cellStyle name="표준 3 6 2 2 2 2 2 2" xfId="15105" xr:uid="{00000000-0005-0000-0000-0000473F0000}"/>
    <cellStyle name="표준 3 6 2 2 2 2 2 2 2" xfId="15106" xr:uid="{00000000-0005-0000-0000-0000483F0000}"/>
    <cellStyle name="표준 3 6 2 2 2 2 2 2 2 2" xfId="15107" xr:uid="{00000000-0005-0000-0000-0000493F0000}"/>
    <cellStyle name="표준 3 6 2 2 2 2 2 2 3" xfId="15108" xr:uid="{00000000-0005-0000-0000-00004A3F0000}"/>
    <cellStyle name="표준 3 6 2 2 2 2 2 3" xfId="15109" xr:uid="{00000000-0005-0000-0000-00004B3F0000}"/>
    <cellStyle name="표준 3 6 2 2 2 2 2 3 2" xfId="15110" xr:uid="{00000000-0005-0000-0000-00004C3F0000}"/>
    <cellStyle name="표준 3 6 2 2 2 2 2 3 2 2" xfId="15111" xr:uid="{00000000-0005-0000-0000-00004D3F0000}"/>
    <cellStyle name="표준 3 6 2 2 2 2 2 3 3" xfId="15112" xr:uid="{00000000-0005-0000-0000-00004E3F0000}"/>
    <cellStyle name="표준 3 6 2 2 2 2 2 4" xfId="15113" xr:uid="{00000000-0005-0000-0000-00004F3F0000}"/>
    <cellStyle name="표준 3 6 2 2 2 2 2 4 2" xfId="15114" xr:uid="{00000000-0005-0000-0000-0000503F0000}"/>
    <cellStyle name="표준 3 6 2 2 2 2 2 4 2 2" xfId="15115" xr:uid="{00000000-0005-0000-0000-0000513F0000}"/>
    <cellStyle name="표준 3 6 2 2 2 2 2 4 3" xfId="15116" xr:uid="{00000000-0005-0000-0000-0000523F0000}"/>
    <cellStyle name="표준 3 6 2 2 2 2 2 5" xfId="15117" xr:uid="{00000000-0005-0000-0000-0000533F0000}"/>
    <cellStyle name="표준 3 6 2 2 2 2 2 5 2" xfId="15118" xr:uid="{00000000-0005-0000-0000-0000543F0000}"/>
    <cellStyle name="표준 3 6 2 2 2 2 2 6" xfId="15119" xr:uid="{00000000-0005-0000-0000-0000553F0000}"/>
    <cellStyle name="표준 3 6 2 2 2 2 3" xfId="15120" xr:uid="{00000000-0005-0000-0000-0000563F0000}"/>
    <cellStyle name="표준 3 6 2 2 2 2 3 2" xfId="15121" xr:uid="{00000000-0005-0000-0000-0000573F0000}"/>
    <cellStyle name="표준 3 6 2 2 2 2 3 2 2" xfId="15122" xr:uid="{00000000-0005-0000-0000-0000583F0000}"/>
    <cellStyle name="표준 3 6 2 2 2 2 3 2 2 2" xfId="15123" xr:uid="{00000000-0005-0000-0000-0000593F0000}"/>
    <cellStyle name="표준 3 6 2 2 2 2 3 2 3" xfId="15124" xr:uid="{00000000-0005-0000-0000-00005A3F0000}"/>
    <cellStyle name="표준 3 6 2 2 2 2 3 3" xfId="15125" xr:uid="{00000000-0005-0000-0000-00005B3F0000}"/>
    <cellStyle name="표준 3 6 2 2 2 2 3 3 2" xfId="15126" xr:uid="{00000000-0005-0000-0000-00005C3F0000}"/>
    <cellStyle name="표준 3 6 2 2 2 2 3 3 2 2" xfId="15127" xr:uid="{00000000-0005-0000-0000-00005D3F0000}"/>
    <cellStyle name="표준 3 6 2 2 2 2 3 3 3" xfId="15128" xr:uid="{00000000-0005-0000-0000-00005E3F0000}"/>
    <cellStyle name="표준 3 6 2 2 2 2 3 4" xfId="15129" xr:uid="{00000000-0005-0000-0000-00005F3F0000}"/>
    <cellStyle name="표준 3 6 2 2 2 2 3 4 2" xfId="15130" xr:uid="{00000000-0005-0000-0000-0000603F0000}"/>
    <cellStyle name="표준 3 6 2 2 2 2 3 4 2 2" xfId="15131" xr:uid="{00000000-0005-0000-0000-0000613F0000}"/>
    <cellStyle name="표준 3 6 2 2 2 2 3 4 3" xfId="15132" xr:uid="{00000000-0005-0000-0000-0000623F0000}"/>
    <cellStyle name="표준 3 6 2 2 2 2 3 5" xfId="15133" xr:uid="{00000000-0005-0000-0000-0000633F0000}"/>
    <cellStyle name="표준 3 6 2 2 2 2 3 5 2" xfId="15134" xr:uid="{00000000-0005-0000-0000-0000643F0000}"/>
    <cellStyle name="표준 3 6 2 2 2 2 3 6" xfId="15135" xr:uid="{00000000-0005-0000-0000-0000653F0000}"/>
    <cellStyle name="표준 3 6 2 2 2 2 4" xfId="15136" xr:uid="{00000000-0005-0000-0000-0000663F0000}"/>
    <cellStyle name="표준 3 6 2 2 2 2 4 2" xfId="15137" xr:uid="{00000000-0005-0000-0000-0000673F0000}"/>
    <cellStyle name="표준 3 6 2 2 2 2 4 2 2" xfId="15138" xr:uid="{00000000-0005-0000-0000-0000683F0000}"/>
    <cellStyle name="표준 3 6 2 2 2 2 4 2 2 2" xfId="15139" xr:uid="{00000000-0005-0000-0000-0000693F0000}"/>
    <cellStyle name="표준 3 6 2 2 2 2 4 2 3" xfId="15140" xr:uid="{00000000-0005-0000-0000-00006A3F0000}"/>
    <cellStyle name="표준 3 6 2 2 2 2 4 3" xfId="15141" xr:uid="{00000000-0005-0000-0000-00006B3F0000}"/>
    <cellStyle name="표준 3 6 2 2 2 2 4 3 2" xfId="15142" xr:uid="{00000000-0005-0000-0000-00006C3F0000}"/>
    <cellStyle name="표준 3 6 2 2 2 2 4 3 2 2" xfId="15143" xr:uid="{00000000-0005-0000-0000-00006D3F0000}"/>
    <cellStyle name="표준 3 6 2 2 2 2 4 3 3" xfId="15144" xr:uid="{00000000-0005-0000-0000-00006E3F0000}"/>
    <cellStyle name="표준 3 6 2 2 2 2 4 4" xfId="15145" xr:uid="{00000000-0005-0000-0000-00006F3F0000}"/>
    <cellStyle name="표준 3 6 2 2 2 2 4 4 2" xfId="15146" xr:uid="{00000000-0005-0000-0000-0000703F0000}"/>
    <cellStyle name="표준 3 6 2 2 2 2 4 4 2 2" xfId="15147" xr:uid="{00000000-0005-0000-0000-0000713F0000}"/>
    <cellStyle name="표준 3 6 2 2 2 2 4 4 3" xfId="15148" xr:uid="{00000000-0005-0000-0000-0000723F0000}"/>
    <cellStyle name="표준 3 6 2 2 2 2 4 5" xfId="15149" xr:uid="{00000000-0005-0000-0000-0000733F0000}"/>
    <cellStyle name="표준 3 6 2 2 2 2 4 5 2" xfId="15150" xr:uid="{00000000-0005-0000-0000-0000743F0000}"/>
    <cellStyle name="표준 3 6 2 2 2 2 4 6" xfId="15151" xr:uid="{00000000-0005-0000-0000-0000753F0000}"/>
    <cellStyle name="표준 3 6 2 2 2 2 5" xfId="15152" xr:uid="{00000000-0005-0000-0000-0000763F0000}"/>
    <cellStyle name="표준 3 6 2 2 2 2 5 2" xfId="15153" xr:uid="{00000000-0005-0000-0000-0000773F0000}"/>
    <cellStyle name="표준 3 6 2 2 2 2 5 2 2" xfId="15154" xr:uid="{00000000-0005-0000-0000-0000783F0000}"/>
    <cellStyle name="표준 3 6 2 2 2 2 5 3" xfId="15155" xr:uid="{00000000-0005-0000-0000-0000793F0000}"/>
    <cellStyle name="표준 3 6 2 2 2 2 6" xfId="15156" xr:uid="{00000000-0005-0000-0000-00007A3F0000}"/>
    <cellStyle name="표준 3 6 2 2 2 2 6 2" xfId="15157" xr:uid="{00000000-0005-0000-0000-00007B3F0000}"/>
    <cellStyle name="표준 3 6 2 2 2 2 6 2 2" xfId="15158" xr:uid="{00000000-0005-0000-0000-00007C3F0000}"/>
    <cellStyle name="표준 3 6 2 2 2 2 6 3" xfId="15159" xr:uid="{00000000-0005-0000-0000-00007D3F0000}"/>
    <cellStyle name="표준 3 6 2 2 2 2 7" xfId="15160" xr:uid="{00000000-0005-0000-0000-00007E3F0000}"/>
    <cellStyle name="표준 3 6 2 2 2 2 7 2" xfId="15161" xr:uid="{00000000-0005-0000-0000-00007F3F0000}"/>
    <cellStyle name="표준 3 6 2 2 2 2 7 2 2" xfId="15162" xr:uid="{00000000-0005-0000-0000-0000803F0000}"/>
    <cellStyle name="표준 3 6 2 2 2 2 7 3" xfId="15163" xr:uid="{00000000-0005-0000-0000-0000813F0000}"/>
    <cellStyle name="표준 3 6 2 2 2 2 8" xfId="15164" xr:uid="{00000000-0005-0000-0000-0000823F0000}"/>
    <cellStyle name="표준 3 6 2 2 2 2 8 2" xfId="15165" xr:uid="{00000000-0005-0000-0000-0000833F0000}"/>
    <cellStyle name="표준 3 6 2 2 2 2 9" xfId="15166" xr:uid="{00000000-0005-0000-0000-0000843F0000}"/>
    <cellStyle name="표준 3 6 2 2 2 3" xfId="15167" xr:uid="{00000000-0005-0000-0000-0000853F0000}"/>
    <cellStyle name="표준 3 6 2 2 2 3 2" xfId="15168" xr:uid="{00000000-0005-0000-0000-0000863F0000}"/>
    <cellStyle name="표준 3 6 2 2 2 3 2 2" xfId="15169" xr:uid="{00000000-0005-0000-0000-0000873F0000}"/>
    <cellStyle name="표준 3 6 2 2 2 3 2 2 2" xfId="15170" xr:uid="{00000000-0005-0000-0000-0000883F0000}"/>
    <cellStyle name="표준 3 6 2 2 2 3 2 3" xfId="15171" xr:uid="{00000000-0005-0000-0000-0000893F0000}"/>
    <cellStyle name="표준 3 6 2 2 2 3 3" xfId="15172" xr:uid="{00000000-0005-0000-0000-00008A3F0000}"/>
    <cellStyle name="표준 3 6 2 2 2 3 3 2" xfId="15173" xr:uid="{00000000-0005-0000-0000-00008B3F0000}"/>
    <cellStyle name="표준 3 6 2 2 2 3 3 2 2" xfId="15174" xr:uid="{00000000-0005-0000-0000-00008C3F0000}"/>
    <cellStyle name="표준 3 6 2 2 2 3 3 3" xfId="15175" xr:uid="{00000000-0005-0000-0000-00008D3F0000}"/>
    <cellStyle name="표준 3 6 2 2 2 3 4" xfId="15176" xr:uid="{00000000-0005-0000-0000-00008E3F0000}"/>
    <cellStyle name="표준 3 6 2 2 2 3 4 2" xfId="15177" xr:uid="{00000000-0005-0000-0000-00008F3F0000}"/>
    <cellStyle name="표준 3 6 2 2 2 3 4 2 2" xfId="15178" xr:uid="{00000000-0005-0000-0000-0000903F0000}"/>
    <cellStyle name="표준 3 6 2 2 2 3 4 3" xfId="15179" xr:uid="{00000000-0005-0000-0000-0000913F0000}"/>
    <cellStyle name="표준 3 6 2 2 2 3 5" xfId="15180" xr:uid="{00000000-0005-0000-0000-0000923F0000}"/>
    <cellStyle name="표준 3 6 2 2 2 3 5 2" xfId="15181" xr:uid="{00000000-0005-0000-0000-0000933F0000}"/>
    <cellStyle name="표준 3 6 2 2 2 3 6" xfId="15182" xr:uid="{00000000-0005-0000-0000-0000943F0000}"/>
    <cellStyle name="표준 3 6 2 2 2 4" xfId="15183" xr:uid="{00000000-0005-0000-0000-0000953F0000}"/>
    <cellStyle name="표준 3 6 2 2 2 4 2" xfId="15184" xr:uid="{00000000-0005-0000-0000-0000963F0000}"/>
    <cellStyle name="표준 3 6 2 2 2 4 2 2" xfId="15185" xr:uid="{00000000-0005-0000-0000-0000973F0000}"/>
    <cellStyle name="표준 3 6 2 2 2 4 2 2 2" xfId="15186" xr:uid="{00000000-0005-0000-0000-0000983F0000}"/>
    <cellStyle name="표준 3 6 2 2 2 4 2 3" xfId="15187" xr:uid="{00000000-0005-0000-0000-0000993F0000}"/>
    <cellStyle name="표준 3 6 2 2 2 4 3" xfId="15188" xr:uid="{00000000-0005-0000-0000-00009A3F0000}"/>
    <cellStyle name="표준 3 6 2 2 2 4 3 2" xfId="15189" xr:uid="{00000000-0005-0000-0000-00009B3F0000}"/>
    <cellStyle name="표준 3 6 2 2 2 4 3 2 2" xfId="15190" xr:uid="{00000000-0005-0000-0000-00009C3F0000}"/>
    <cellStyle name="표준 3 6 2 2 2 4 3 3" xfId="15191" xr:uid="{00000000-0005-0000-0000-00009D3F0000}"/>
    <cellStyle name="표준 3 6 2 2 2 4 4" xfId="15192" xr:uid="{00000000-0005-0000-0000-00009E3F0000}"/>
    <cellStyle name="표준 3 6 2 2 2 4 4 2" xfId="15193" xr:uid="{00000000-0005-0000-0000-00009F3F0000}"/>
    <cellStyle name="표준 3 6 2 2 2 4 4 2 2" xfId="15194" xr:uid="{00000000-0005-0000-0000-0000A03F0000}"/>
    <cellStyle name="표준 3 6 2 2 2 4 4 3" xfId="15195" xr:uid="{00000000-0005-0000-0000-0000A13F0000}"/>
    <cellStyle name="표준 3 6 2 2 2 4 5" xfId="15196" xr:uid="{00000000-0005-0000-0000-0000A23F0000}"/>
    <cellStyle name="표준 3 6 2 2 2 4 5 2" xfId="15197" xr:uid="{00000000-0005-0000-0000-0000A33F0000}"/>
    <cellStyle name="표준 3 6 2 2 2 4 6" xfId="15198" xr:uid="{00000000-0005-0000-0000-0000A43F0000}"/>
    <cellStyle name="표준 3 6 2 2 2 5" xfId="15199" xr:uid="{00000000-0005-0000-0000-0000A53F0000}"/>
    <cellStyle name="표준 3 6 2 2 2 5 2" xfId="15200" xr:uid="{00000000-0005-0000-0000-0000A63F0000}"/>
    <cellStyle name="표준 3 6 2 2 2 5 2 2" xfId="15201" xr:uid="{00000000-0005-0000-0000-0000A73F0000}"/>
    <cellStyle name="표준 3 6 2 2 2 5 2 2 2" xfId="15202" xr:uid="{00000000-0005-0000-0000-0000A83F0000}"/>
    <cellStyle name="표준 3 6 2 2 2 5 2 3" xfId="15203" xr:uid="{00000000-0005-0000-0000-0000A93F0000}"/>
    <cellStyle name="표준 3 6 2 2 2 5 3" xfId="15204" xr:uid="{00000000-0005-0000-0000-0000AA3F0000}"/>
    <cellStyle name="표준 3 6 2 2 2 5 3 2" xfId="15205" xr:uid="{00000000-0005-0000-0000-0000AB3F0000}"/>
    <cellStyle name="표준 3 6 2 2 2 5 3 2 2" xfId="15206" xr:uid="{00000000-0005-0000-0000-0000AC3F0000}"/>
    <cellStyle name="표준 3 6 2 2 2 5 3 3" xfId="15207" xr:uid="{00000000-0005-0000-0000-0000AD3F0000}"/>
    <cellStyle name="표준 3 6 2 2 2 5 4" xfId="15208" xr:uid="{00000000-0005-0000-0000-0000AE3F0000}"/>
    <cellStyle name="표준 3 6 2 2 2 5 4 2" xfId="15209" xr:uid="{00000000-0005-0000-0000-0000AF3F0000}"/>
    <cellStyle name="표준 3 6 2 2 2 5 4 2 2" xfId="15210" xr:uid="{00000000-0005-0000-0000-0000B03F0000}"/>
    <cellStyle name="표준 3 6 2 2 2 5 4 3" xfId="15211" xr:uid="{00000000-0005-0000-0000-0000B13F0000}"/>
    <cellStyle name="표준 3 6 2 2 2 5 5" xfId="15212" xr:uid="{00000000-0005-0000-0000-0000B23F0000}"/>
    <cellStyle name="표준 3 6 2 2 2 5 5 2" xfId="15213" xr:uid="{00000000-0005-0000-0000-0000B33F0000}"/>
    <cellStyle name="표준 3 6 2 2 2 5 6" xfId="15214" xr:uid="{00000000-0005-0000-0000-0000B43F0000}"/>
    <cellStyle name="표준 3 6 2 2 2 6" xfId="15215" xr:uid="{00000000-0005-0000-0000-0000B53F0000}"/>
    <cellStyle name="표준 3 6 2 2 2 6 2" xfId="15216" xr:uid="{00000000-0005-0000-0000-0000B63F0000}"/>
    <cellStyle name="표준 3 6 2 2 2 6 2 2" xfId="15217" xr:uid="{00000000-0005-0000-0000-0000B73F0000}"/>
    <cellStyle name="표준 3 6 2 2 2 6 3" xfId="15218" xr:uid="{00000000-0005-0000-0000-0000B83F0000}"/>
    <cellStyle name="표준 3 6 2 2 2 7" xfId="15219" xr:uid="{00000000-0005-0000-0000-0000B93F0000}"/>
    <cellStyle name="표준 3 6 2 2 2 7 2" xfId="15220" xr:uid="{00000000-0005-0000-0000-0000BA3F0000}"/>
    <cellStyle name="표준 3 6 2 2 2 7 2 2" xfId="15221" xr:uid="{00000000-0005-0000-0000-0000BB3F0000}"/>
    <cellStyle name="표준 3 6 2 2 2 7 3" xfId="15222" xr:uid="{00000000-0005-0000-0000-0000BC3F0000}"/>
    <cellStyle name="표준 3 6 2 2 2 8" xfId="15223" xr:uid="{00000000-0005-0000-0000-0000BD3F0000}"/>
    <cellStyle name="표준 3 6 2 2 2 8 2" xfId="15224" xr:uid="{00000000-0005-0000-0000-0000BE3F0000}"/>
    <cellStyle name="표준 3 6 2 2 2 8 2 2" xfId="15225" xr:uid="{00000000-0005-0000-0000-0000BF3F0000}"/>
    <cellStyle name="표준 3 6 2 2 2 8 3" xfId="15226" xr:uid="{00000000-0005-0000-0000-0000C03F0000}"/>
    <cellStyle name="표준 3 6 2 2 2 9" xfId="15227" xr:uid="{00000000-0005-0000-0000-0000C13F0000}"/>
    <cellStyle name="표준 3 6 2 2 2 9 2" xfId="15228" xr:uid="{00000000-0005-0000-0000-0000C23F0000}"/>
    <cellStyle name="표준 3 6 2 3" xfId="15229" xr:uid="{00000000-0005-0000-0000-0000C33F0000}"/>
    <cellStyle name="표준 3 6 2 3 2" xfId="15230" xr:uid="{00000000-0005-0000-0000-0000C43F0000}"/>
    <cellStyle name="표준 3 6 2 3 2 10" xfId="15231" xr:uid="{00000000-0005-0000-0000-0000C53F0000}"/>
    <cellStyle name="표준 3 6 2 3 2 2" xfId="15232" xr:uid="{00000000-0005-0000-0000-0000C63F0000}"/>
    <cellStyle name="표준 3 6 2 3 2 2 2" xfId="15233" xr:uid="{00000000-0005-0000-0000-0000C73F0000}"/>
    <cellStyle name="표준 3 6 2 3 2 2 2 2" xfId="15234" xr:uid="{00000000-0005-0000-0000-0000C83F0000}"/>
    <cellStyle name="표준 3 6 2 3 2 2 2 2 2" xfId="15235" xr:uid="{00000000-0005-0000-0000-0000C93F0000}"/>
    <cellStyle name="표준 3 6 2 3 2 2 2 2 2 2" xfId="15236" xr:uid="{00000000-0005-0000-0000-0000CA3F0000}"/>
    <cellStyle name="표준 3 6 2 3 2 2 2 2 3" xfId="15237" xr:uid="{00000000-0005-0000-0000-0000CB3F0000}"/>
    <cellStyle name="표준 3 6 2 3 2 2 2 3" xfId="15238" xr:uid="{00000000-0005-0000-0000-0000CC3F0000}"/>
    <cellStyle name="표준 3 6 2 3 2 2 2 3 2" xfId="15239" xr:uid="{00000000-0005-0000-0000-0000CD3F0000}"/>
    <cellStyle name="표준 3 6 2 3 2 2 2 3 2 2" xfId="15240" xr:uid="{00000000-0005-0000-0000-0000CE3F0000}"/>
    <cellStyle name="표준 3 6 2 3 2 2 2 3 3" xfId="15241" xr:uid="{00000000-0005-0000-0000-0000CF3F0000}"/>
    <cellStyle name="표준 3 6 2 3 2 2 2 4" xfId="15242" xr:uid="{00000000-0005-0000-0000-0000D03F0000}"/>
    <cellStyle name="표준 3 6 2 3 2 2 2 4 2" xfId="15243" xr:uid="{00000000-0005-0000-0000-0000D13F0000}"/>
    <cellStyle name="표준 3 6 2 3 2 2 2 4 2 2" xfId="15244" xr:uid="{00000000-0005-0000-0000-0000D23F0000}"/>
    <cellStyle name="표준 3 6 2 3 2 2 2 4 3" xfId="15245" xr:uid="{00000000-0005-0000-0000-0000D33F0000}"/>
    <cellStyle name="표준 3 6 2 3 2 2 2 5" xfId="15246" xr:uid="{00000000-0005-0000-0000-0000D43F0000}"/>
    <cellStyle name="표준 3 6 2 3 2 2 2 5 2" xfId="15247" xr:uid="{00000000-0005-0000-0000-0000D53F0000}"/>
    <cellStyle name="표준 3 6 2 3 2 2 2 6" xfId="15248" xr:uid="{00000000-0005-0000-0000-0000D63F0000}"/>
    <cellStyle name="표준 3 6 2 3 2 2 3" xfId="15249" xr:uid="{00000000-0005-0000-0000-0000D73F0000}"/>
    <cellStyle name="표준 3 6 2 3 2 2 3 2" xfId="15250" xr:uid="{00000000-0005-0000-0000-0000D83F0000}"/>
    <cellStyle name="표준 3 6 2 3 2 2 3 2 2" xfId="15251" xr:uid="{00000000-0005-0000-0000-0000D93F0000}"/>
    <cellStyle name="표준 3 6 2 3 2 2 3 2 2 2" xfId="15252" xr:uid="{00000000-0005-0000-0000-0000DA3F0000}"/>
    <cellStyle name="표준 3 6 2 3 2 2 3 2 3" xfId="15253" xr:uid="{00000000-0005-0000-0000-0000DB3F0000}"/>
    <cellStyle name="표준 3 6 2 3 2 2 3 3" xfId="15254" xr:uid="{00000000-0005-0000-0000-0000DC3F0000}"/>
    <cellStyle name="표준 3 6 2 3 2 2 3 3 2" xfId="15255" xr:uid="{00000000-0005-0000-0000-0000DD3F0000}"/>
    <cellStyle name="표준 3 6 2 3 2 2 3 3 2 2" xfId="15256" xr:uid="{00000000-0005-0000-0000-0000DE3F0000}"/>
    <cellStyle name="표준 3 6 2 3 2 2 3 3 3" xfId="15257" xr:uid="{00000000-0005-0000-0000-0000DF3F0000}"/>
    <cellStyle name="표준 3 6 2 3 2 2 3 4" xfId="15258" xr:uid="{00000000-0005-0000-0000-0000E03F0000}"/>
    <cellStyle name="표준 3 6 2 3 2 2 3 4 2" xfId="15259" xr:uid="{00000000-0005-0000-0000-0000E13F0000}"/>
    <cellStyle name="표준 3 6 2 3 2 2 3 4 2 2" xfId="15260" xr:uid="{00000000-0005-0000-0000-0000E23F0000}"/>
    <cellStyle name="표준 3 6 2 3 2 2 3 4 3" xfId="15261" xr:uid="{00000000-0005-0000-0000-0000E33F0000}"/>
    <cellStyle name="표준 3 6 2 3 2 2 3 5" xfId="15262" xr:uid="{00000000-0005-0000-0000-0000E43F0000}"/>
    <cellStyle name="표준 3 6 2 3 2 2 3 5 2" xfId="15263" xr:uid="{00000000-0005-0000-0000-0000E53F0000}"/>
    <cellStyle name="표준 3 6 2 3 2 2 3 6" xfId="15264" xr:uid="{00000000-0005-0000-0000-0000E63F0000}"/>
    <cellStyle name="표준 3 6 2 3 2 2 4" xfId="15265" xr:uid="{00000000-0005-0000-0000-0000E73F0000}"/>
    <cellStyle name="표준 3 6 2 3 2 2 4 2" xfId="15266" xr:uid="{00000000-0005-0000-0000-0000E83F0000}"/>
    <cellStyle name="표준 3 6 2 3 2 2 4 2 2" xfId="15267" xr:uid="{00000000-0005-0000-0000-0000E93F0000}"/>
    <cellStyle name="표준 3 6 2 3 2 2 4 2 2 2" xfId="15268" xr:uid="{00000000-0005-0000-0000-0000EA3F0000}"/>
    <cellStyle name="표준 3 6 2 3 2 2 4 2 3" xfId="15269" xr:uid="{00000000-0005-0000-0000-0000EB3F0000}"/>
    <cellStyle name="표준 3 6 2 3 2 2 4 3" xfId="15270" xr:uid="{00000000-0005-0000-0000-0000EC3F0000}"/>
    <cellStyle name="표준 3 6 2 3 2 2 4 3 2" xfId="15271" xr:uid="{00000000-0005-0000-0000-0000ED3F0000}"/>
    <cellStyle name="표준 3 6 2 3 2 2 4 3 2 2" xfId="15272" xr:uid="{00000000-0005-0000-0000-0000EE3F0000}"/>
    <cellStyle name="표준 3 6 2 3 2 2 4 3 3" xfId="15273" xr:uid="{00000000-0005-0000-0000-0000EF3F0000}"/>
    <cellStyle name="표준 3 6 2 3 2 2 4 4" xfId="15274" xr:uid="{00000000-0005-0000-0000-0000F03F0000}"/>
    <cellStyle name="표준 3 6 2 3 2 2 4 4 2" xfId="15275" xr:uid="{00000000-0005-0000-0000-0000F13F0000}"/>
    <cellStyle name="표준 3 6 2 3 2 2 4 4 2 2" xfId="15276" xr:uid="{00000000-0005-0000-0000-0000F23F0000}"/>
    <cellStyle name="표준 3 6 2 3 2 2 4 4 3" xfId="15277" xr:uid="{00000000-0005-0000-0000-0000F33F0000}"/>
    <cellStyle name="표준 3 6 2 3 2 2 4 5" xfId="15278" xr:uid="{00000000-0005-0000-0000-0000F43F0000}"/>
    <cellStyle name="표준 3 6 2 3 2 2 4 5 2" xfId="15279" xr:uid="{00000000-0005-0000-0000-0000F53F0000}"/>
    <cellStyle name="표준 3 6 2 3 2 2 4 6" xfId="15280" xr:uid="{00000000-0005-0000-0000-0000F63F0000}"/>
    <cellStyle name="표준 3 6 2 3 2 2 5" xfId="15281" xr:uid="{00000000-0005-0000-0000-0000F73F0000}"/>
    <cellStyle name="표준 3 6 2 3 2 2 5 2" xfId="15282" xr:uid="{00000000-0005-0000-0000-0000F83F0000}"/>
    <cellStyle name="표준 3 6 2 3 2 2 5 2 2" xfId="15283" xr:uid="{00000000-0005-0000-0000-0000F93F0000}"/>
    <cellStyle name="표준 3 6 2 3 2 2 5 3" xfId="15284" xr:uid="{00000000-0005-0000-0000-0000FA3F0000}"/>
    <cellStyle name="표준 3 6 2 3 2 2 6" xfId="15285" xr:uid="{00000000-0005-0000-0000-0000FB3F0000}"/>
    <cellStyle name="표준 3 6 2 3 2 2 6 2" xfId="15286" xr:uid="{00000000-0005-0000-0000-0000FC3F0000}"/>
    <cellStyle name="표준 3 6 2 3 2 2 6 2 2" xfId="15287" xr:uid="{00000000-0005-0000-0000-0000FD3F0000}"/>
    <cellStyle name="표준 3 6 2 3 2 2 6 3" xfId="15288" xr:uid="{00000000-0005-0000-0000-0000FE3F0000}"/>
    <cellStyle name="표준 3 6 2 3 2 2 7" xfId="15289" xr:uid="{00000000-0005-0000-0000-0000FF3F0000}"/>
    <cellStyle name="표준 3 6 2 3 2 2 7 2" xfId="15290" xr:uid="{00000000-0005-0000-0000-000000400000}"/>
    <cellStyle name="표준 3 6 2 3 2 2 7 2 2" xfId="15291" xr:uid="{00000000-0005-0000-0000-000001400000}"/>
    <cellStyle name="표준 3 6 2 3 2 2 7 3" xfId="15292" xr:uid="{00000000-0005-0000-0000-000002400000}"/>
    <cellStyle name="표준 3 6 2 3 2 2 8" xfId="15293" xr:uid="{00000000-0005-0000-0000-000003400000}"/>
    <cellStyle name="표준 3 6 2 3 2 2 8 2" xfId="15294" xr:uid="{00000000-0005-0000-0000-000004400000}"/>
    <cellStyle name="표준 3 6 2 3 2 2 9" xfId="15295" xr:uid="{00000000-0005-0000-0000-000005400000}"/>
    <cellStyle name="표준 3 6 2 3 2 3" xfId="15296" xr:uid="{00000000-0005-0000-0000-000006400000}"/>
    <cellStyle name="표준 3 6 2 3 2 3 2" xfId="15297" xr:uid="{00000000-0005-0000-0000-000007400000}"/>
    <cellStyle name="표준 3 6 2 3 2 3 2 2" xfId="15298" xr:uid="{00000000-0005-0000-0000-000008400000}"/>
    <cellStyle name="표준 3 6 2 3 2 3 2 2 2" xfId="15299" xr:uid="{00000000-0005-0000-0000-000009400000}"/>
    <cellStyle name="표준 3 6 2 3 2 3 2 3" xfId="15300" xr:uid="{00000000-0005-0000-0000-00000A400000}"/>
    <cellStyle name="표준 3 6 2 3 2 3 3" xfId="15301" xr:uid="{00000000-0005-0000-0000-00000B400000}"/>
    <cellStyle name="표준 3 6 2 3 2 3 3 2" xfId="15302" xr:uid="{00000000-0005-0000-0000-00000C400000}"/>
    <cellStyle name="표준 3 6 2 3 2 3 3 2 2" xfId="15303" xr:uid="{00000000-0005-0000-0000-00000D400000}"/>
    <cellStyle name="표준 3 6 2 3 2 3 3 3" xfId="15304" xr:uid="{00000000-0005-0000-0000-00000E400000}"/>
    <cellStyle name="표준 3 6 2 3 2 3 4" xfId="15305" xr:uid="{00000000-0005-0000-0000-00000F400000}"/>
    <cellStyle name="표준 3 6 2 3 2 3 4 2" xfId="15306" xr:uid="{00000000-0005-0000-0000-000010400000}"/>
    <cellStyle name="표준 3 6 2 3 2 3 4 2 2" xfId="15307" xr:uid="{00000000-0005-0000-0000-000011400000}"/>
    <cellStyle name="표준 3 6 2 3 2 3 4 3" xfId="15308" xr:uid="{00000000-0005-0000-0000-000012400000}"/>
    <cellStyle name="표준 3 6 2 3 2 3 5" xfId="15309" xr:uid="{00000000-0005-0000-0000-000013400000}"/>
    <cellStyle name="표준 3 6 2 3 2 3 5 2" xfId="15310" xr:uid="{00000000-0005-0000-0000-000014400000}"/>
    <cellStyle name="표준 3 6 2 3 2 3 6" xfId="15311" xr:uid="{00000000-0005-0000-0000-000015400000}"/>
    <cellStyle name="표준 3 6 2 3 2 4" xfId="15312" xr:uid="{00000000-0005-0000-0000-000016400000}"/>
    <cellStyle name="표준 3 6 2 3 2 4 2" xfId="15313" xr:uid="{00000000-0005-0000-0000-000017400000}"/>
    <cellStyle name="표준 3 6 2 3 2 4 2 2" xfId="15314" xr:uid="{00000000-0005-0000-0000-000018400000}"/>
    <cellStyle name="표준 3 6 2 3 2 4 2 2 2" xfId="15315" xr:uid="{00000000-0005-0000-0000-000019400000}"/>
    <cellStyle name="표준 3 6 2 3 2 4 2 3" xfId="15316" xr:uid="{00000000-0005-0000-0000-00001A400000}"/>
    <cellStyle name="표준 3 6 2 3 2 4 3" xfId="15317" xr:uid="{00000000-0005-0000-0000-00001B400000}"/>
    <cellStyle name="표준 3 6 2 3 2 4 3 2" xfId="15318" xr:uid="{00000000-0005-0000-0000-00001C400000}"/>
    <cellStyle name="표준 3 6 2 3 2 4 3 2 2" xfId="15319" xr:uid="{00000000-0005-0000-0000-00001D400000}"/>
    <cellStyle name="표준 3 6 2 3 2 4 3 3" xfId="15320" xr:uid="{00000000-0005-0000-0000-00001E400000}"/>
    <cellStyle name="표준 3 6 2 3 2 4 4" xfId="15321" xr:uid="{00000000-0005-0000-0000-00001F400000}"/>
    <cellStyle name="표준 3 6 2 3 2 4 4 2" xfId="15322" xr:uid="{00000000-0005-0000-0000-000020400000}"/>
    <cellStyle name="표준 3 6 2 3 2 4 4 2 2" xfId="15323" xr:uid="{00000000-0005-0000-0000-000021400000}"/>
    <cellStyle name="표준 3 6 2 3 2 4 4 3" xfId="15324" xr:uid="{00000000-0005-0000-0000-000022400000}"/>
    <cellStyle name="표준 3 6 2 3 2 4 5" xfId="15325" xr:uid="{00000000-0005-0000-0000-000023400000}"/>
    <cellStyle name="표준 3 6 2 3 2 4 5 2" xfId="15326" xr:uid="{00000000-0005-0000-0000-000024400000}"/>
    <cellStyle name="표준 3 6 2 3 2 4 6" xfId="15327" xr:uid="{00000000-0005-0000-0000-000025400000}"/>
    <cellStyle name="표준 3 6 2 3 2 5" xfId="15328" xr:uid="{00000000-0005-0000-0000-000026400000}"/>
    <cellStyle name="표준 3 6 2 3 2 5 2" xfId="15329" xr:uid="{00000000-0005-0000-0000-000027400000}"/>
    <cellStyle name="표준 3 6 2 3 2 5 2 2" xfId="15330" xr:uid="{00000000-0005-0000-0000-000028400000}"/>
    <cellStyle name="표준 3 6 2 3 2 5 2 2 2" xfId="15331" xr:uid="{00000000-0005-0000-0000-000029400000}"/>
    <cellStyle name="표준 3 6 2 3 2 5 2 3" xfId="15332" xr:uid="{00000000-0005-0000-0000-00002A400000}"/>
    <cellStyle name="표준 3 6 2 3 2 5 3" xfId="15333" xr:uid="{00000000-0005-0000-0000-00002B400000}"/>
    <cellStyle name="표준 3 6 2 3 2 5 3 2" xfId="15334" xr:uid="{00000000-0005-0000-0000-00002C400000}"/>
    <cellStyle name="표준 3 6 2 3 2 5 3 2 2" xfId="15335" xr:uid="{00000000-0005-0000-0000-00002D400000}"/>
    <cellStyle name="표준 3 6 2 3 2 5 3 3" xfId="15336" xr:uid="{00000000-0005-0000-0000-00002E400000}"/>
    <cellStyle name="표준 3 6 2 3 2 5 4" xfId="15337" xr:uid="{00000000-0005-0000-0000-00002F400000}"/>
    <cellStyle name="표준 3 6 2 3 2 5 4 2" xfId="15338" xr:uid="{00000000-0005-0000-0000-000030400000}"/>
    <cellStyle name="표준 3 6 2 3 2 5 4 2 2" xfId="15339" xr:uid="{00000000-0005-0000-0000-000031400000}"/>
    <cellStyle name="표준 3 6 2 3 2 5 4 3" xfId="15340" xr:uid="{00000000-0005-0000-0000-000032400000}"/>
    <cellStyle name="표준 3 6 2 3 2 5 5" xfId="15341" xr:uid="{00000000-0005-0000-0000-000033400000}"/>
    <cellStyle name="표준 3 6 2 3 2 5 5 2" xfId="15342" xr:uid="{00000000-0005-0000-0000-000034400000}"/>
    <cellStyle name="표준 3 6 2 3 2 5 6" xfId="15343" xr:uid="{00000000-0005-0000-0000-000035400000}"/>
    <cellStyle name="표준 3 6 2 3 2 6" xfId="15344" xr:uid="{00000000-0005-0000-0000-000036400000}"/>
    <cellStyle name="표준 3 6 2 3 2 6 2" xfId="15345" xr:uid="{00000000-0005-0000-0000-000037400000}"/>
    <cellStyle name="표준 3 6 2 3 2 6 2 2" xfId="15346" xr:uid="{00000000-0005-0000-0000-000038400000}"/>
    <cellStyle name="표준 3 6 2 3 2 6 3" xfId="15347" xr:uid="{00000000-0005-0000-0000-000039400000}"/>
    <cellStyle name="표준 3 6 2 3 2 7" xfId="15348" xr:uid="{00000000-0005-0000-0000-00003A400000}"/>
    <cellStyle name="표준 3 6 2 3 2 7 2" xfId="15349" xr:uid="{00000000-0005-0000-0000-00003B400000}"/>
    <cellStyle name="표준 3 6 2 3 2 7 2 2" xfId="15350" xr:uid="{00000000-0005-0000-0000-00003C400000}"/>
    <cellStyle name="표준 3 6 2 3 2 7 3" xfId="15351" xr:uid="{00000000-0005-0000-0000-00003D400000}"/>
    <cellStyle name="표준 3 6 2 3 2 8" xfId="15352" xr:uid="{00000000-0005-0000-0000-00003E400000}"/>
    <cellStyle name="표준 3 6 2 3 2 8 2" xfId="15353" xr:uid="{00000000-0005-0000-0000-00003F400000}"/>
    <cellStyle name="표준 3 6 2 3 2 8 2 2" xfId="15354" xr:uid="{00000000-0005-0000-0000-000040400000}"/>
    <cellStyle name="표준 3 6 2 3 2 8 3" xfId="15355" xr:uid="{00000000-0005-0000-0000-000041400000}"/>
    <cellStyle name="표준 3 6 2 3 2 9" xfId="15356" xr:uid="{00000000-0005-0000-0000-000042400000}"/>
    <cellStyle name="표준 3 6 2 3 2 9 2" xfId="15357" xr:uid="{00000000-0005-0000-0000-000043400000}"/>
    <cellStyle name="표준 3 6 2 4" xfId="15358" xr:uid="{00000000-0005-0000-0000-000044400000}"/>
    <cellStyle name="표준 3 6 2 5" xfId="15359" xr:uid="{00000000-0005-0000-0000-000045400000}"/>
    <cellStyle name="표준 3 6 2 6" xfId="15360" xr:uid="{00000000-0005-0000-0000-000046400000}"/>
    <cellStyle name="표준 3 6 2 6 10" xfId="15361" xr:uid="{00000000-0005-0000-0000-000047400000}"/>
    <cellStyle name="표준 3 6 2 6 10 2" xfId="15362" xr:uid="{00000000-0005-0000-0000-000048400000}"/>
    <cellStyle name="표준 3 6 2 6 11" xfId="15363" xr:uid="{00000000-0005-0000-0000-000049400000}"/>
    <cellStyle name="표준 3 6 2 6 2" xfId="15364" xr:uid="{00000000-0005-0000-0000-00004A400000}"/>
    <cellStyle name="표준 3 6 2 6 2 10" xfId="15365" xr:uid="{00000000-0005-0000-0000-00004B400000}"/>
    <cellStyle name="표준 3 6 2 6 2 2" xfId="15366" xr:uid="{00000000-0005-0000-0000-00004C400000}"/>
    <cellStyle name="표준 3 6 2 6 2 2 2" xfId="15367" xr:uid="{00000000-0005-0000-0000-00004D400000}"/>
    <cellStyle name="표준 3 6 2 6 2 2 2 2" xfId="15368" xr:uid="{00000000-0005-0000-0000-00004E400000}"/>
    <cellStyle name="표준 3 6 2 6 2 2 2 2 2" xfId="15369" xr:uid="{00000000-0005-0000-0000-00004F400000}"/>
    <cellStyle name="표준 3 6 2 6 2 2 2 2 2 2" xfId="15370" xr:uid="{00000000-0005-0000-0000-000050400000}"/>
    <cellStyle name="표준 3 6 2 6 2 2 2 2 3" xfId="15371" xr:uid="{00000000-0005-0000-0000-000051400000}"/>
    <cellStyle name="표준 3 6 2 6 2 2 2 3" xfId="15372" xr:uid="{00000000-0005-0000-0000-000052400000}"/>
    <cellStyle name="표준 3 6 2 6 2 2 2 3 2" xfId="15373" xr:uid="{00000000-0005-0000-0000-000053400000}"/>
    <cellStyle name="표준 3 6 2 6 2 2 2 3 2 2" xfId="15374" xr:uid="{00000000-0005-0000-0000-000054400000}"/>
    <cellStyle name="표준 3 6 2 6 2 2 2 3 3" xfId="15375" xr:uid="{00000000-0005-0000-0000-000055400000}"/>
    <cellStyle name="표준 3 6 2 6 2 2 2 4" xfId="15376" xr:uid="{00000000-0005-0000-0000-000056400000}"/>
    <cellStyle name="표준 3 6 2 6 2 2 2 4 2" xfId="15377" xr:uid="{00000000-0005-0000-0000-000057400000}"/>
    <cellStyle name="표준 3 6 2 6 2 2 2 4 2 2" xfId="15378" xr:uid="{00000000-0005-0000-0000-000058400000}"/>
    <cellStyle name="표준 3 6 2 6 2 2 2 4 3" xfId="15379" xr:uid="{00000000-0005-0000-0000-000059400000}"/>
    <cellStyle name="표준 3 6 2 6 2 2 2 5" xfId="15380" xr:uid="{00000000-0005-0000-0000-00005A400000}"/>
    <cellStyle name="표준 3 6 2 6 2 2 2 5 2" xfId="15381" xr:uid="{00000000-0005-0000-0000-00005B400000}"/>
    <cellStyle name="표준 3 6 2 6 2 2 2 6" xfId="15382" xr:uid="{00000000-0005-0000-0000-00005C400000}"/>
    <cellStyle name="표준 3 6 2 6 2 2 3" xfId="15383" xr:uid="{00000000-0005-0000-0000-00005D400000}"/>
    <cellStyle name="표준 3 6 2 6 2 2 3 2" xfId="15384" xr:uid="{00000000-0005-0000-0000-00005E400000}"/>
    <cellStyle name="표준 3 6 2 6 2 2 3 2 2" xfId="15385" xr:uid="{00000000-0005-0000-0000-00005F400000}"/>
    <cellStyle name="표준 3 6 2 6 2 2 3 2 2 2" xfId="15386" xr:uid="{00000000-0005-0000-0000-000060400000}"/>
    <cellStyle name="표준 3 6 2 6 2 2 3 2 3" xfId="15387" xr:uid="{00000000-0005-0000-0000-000061400000}"/>
    <cellStyle name="표준 3 6 2 6 2 2 3 3" xfId="15388" xr:uid="{00000000-0005-0000-0000-000062400000}"/>
    <cellStyle name="표준 3 6 2 6 2 2 3 3 2" xfId="15389" xr:uid="{00000000-0005-0000-0000-000063400000}"/>
    <cellStyle name="표준 3 6 2 6 2 2 3 3 2 2" xfId="15390" xr:uid="{00000000-0005-0000-0000-000064400000}"/>
    <cellStyle name="표준 3 6 2 6 2 2 3 3 3" xfId="15391" xr:uid="{00000000-0005-0000-0000-000065400000}"/>
    <cellStyle name="표준 3 6 2 6 2 2 3 4" xfId="15392" xr:uid="{00000000-0005-0000-0000-000066400000}"/>
    <cellStyle name="표준 3 6 2 6 2 2 3 4 2" xfId="15393" xr:uid="{00000000-0005-0000-0000-000067400000}"/>
    <cellStyle name="표준 3 6 2 6 2 2 3 4 2 2" xfId="15394" xr:uid="{00000000-0005-0000-0000-000068400000}"/>
    <cellStyle name="표준 3 6 2 6 2 2 3 4 3" xfId="15395" xr:uid="{00000000-0005-0000-0000-000069400000}"/>
    <cellStyle name="표준 3 6 2 6 2 2 3 5" xfId="15396" xr:uid="{00000000-0005-0000-0000-00006A400000}"/>
    <cellStyle name="표준 3 6 2 6 2 2 3 5 2" xfId="15397" xr:uid="{00000000-0005-0000-0000-00006B400000}"/>
    <cellStyle name="표준 3 6 2 6 2 2 3 6" xfId="15398" xr:uid="{00000000-0005-0000-0000-00006C400000}"/>
    <cellStyle name="표준 3 6 2 6 2 2 4" xfId="15399" xr:uid="{00000000-0005-0000-0000-00006D400000}"/>
    <cellStyle name="표준 3 6 2 6 2 2 4 2" xfId="15400" xr:uid="{00000000-0005-0000-0000-00006E400000}"/>
    <cellStyle name="표준 3 6 2 6 2 2 4 2 2" xfId="15401" xr:uid="{00000000-0005-0000-0000-00006F400000}"/>
    <cellStyle name="표준 3 6 2 6 2 2 4 2 2 2" xfId="15402" xr:uid="{00000000-0005-0000-0000-000070400000}"/>
    <cellStyle name="표준 3 6 2 6 2 2 4 2 3" xfId="15403" xr:uid="{00000000-0005-0000-0000-000071400000}"/>
    <cellStyle name="표준 3 6 2 6 2 2 4 3" xfId="15404" xr:uid="{00000000-0005-0000-0000-000072400000}"/>
    <cellStyle name="표준 3 6 2 6 2 2 4 3 2" xfId="15405" xr:uid="{00000000-0005-0000-0000-000073400000}"/>
    <cellStyle name="표준 3 6 2 6 2 2 4 3 2 2" xfId="15406" xr:uid="{00000000-0005-0000-0000-000074400000}"/>
    <cellStyle name="표준 3 6 2 6 2 2 4 3 3" xfId="15407" xr:uid="{00000000-0005-0000-0000-000075400000}"/>
    <cellStyle name="표준 3 6 2 6 2 2 4 4" xfId="15408" xr:uid="{00000000-0005-0000-0000-000076400000}"/>
    <cellStyle name="표준 3 6 2 6 2 2 4 4 2" xfId="15409" xr:uid="{00000000-0005-0000-0000-000077400000}"/>
    <cellStyle name="표준 3 6 2 6 2 2 4 4 2 2" xfId="15410" xr:uid="{00000000-0005-0000-0000-000078400000}"/>
    <cellStyle name="표준 3 6 2 6 2 2 4 4 3" xfId="15411" xr:uid="{00000000-0005-0000-0000-000079400000}"/>
    <cellStyle name="표준 3 6 2 6 2 2 4 5" xfId="15412" xr:uid="{00000000-0005-0000-0000-00007A400000}"/>
    <cellStyle name="표준 3 6 2 6 2 2 4 5 2" xfId="15413" xr:uid="{00000000-0005-0000-0000-00007B400000}"/>
    <cellStyle name="표준 3 6 2 6 2 2 4 6" xfId="15414" xr:uid="{00000000-0005-0000-0000-00007C400000}"/>
    <cellStyle name="표준 3 6 2 6 2 2 5" xfId="15415" xr:uid="{00000000-0005-0000-0000-00007D400000}"/>
    <cellStyle name="표준 3 6 2 6 2 2 5 2" xfId="15416" xr:uid="{00000000-0005-0000-0000-00007E400000}"/>
    <cellStyle name="표준 3 6 2 6 2 2 5 2 2" xfId="15417" xr:uid="{00000000-0005-0000-0000-00007F400000}"/>
    <cellStyle name="표준 3 6 2 6 2 2 5 3" xfId="15418" xr:uid="{00000000-0005-0000-0000-000080400000}"/>
    <cellStyle name="표준 3 6 2 6 2 2 6" xfId="15419" xr:uid="{00000000-0005-0000-0000-000081400000}"/>
    <cellStyle name="표준 3 6 2 6 2 2 6 2" xfId="15420" xr:uid="{00000000-0005-0000-0000-000082400000}"/>
    <cellStyle name="표준 3 6 2 6 2 2 6 2 2" xfId="15421" xr:uid="{00000000-0005-0000-0000-000083400000}"/>
    <cellStyle name="표준 3 6 2 6 2 2 6 3" xfId="15422" xr:uid="{00000000-0005-0000-0000-000084400000}"/>
    <cellStyle name="표준 3 6 2 6 2 2 7" xfId="15423" xr:uid="{00000000-0005-0000-0000-000085400000}"/>
    <cellStyle name="표준 3 6 2 6 2 2 7 2" xfId="15424" xr:uid="{00000000-0005-0000-0000-000086400000}"/>
    <cellStyle name="표준 3 6 2 6 2 2 7 2 2" xfId="15425" xr:uid="{00000000-0005-0000-0000-000087400000}"/>
    <cellStyle name="표준 3 6 2 6 2 2 7 3" xfId="15426" xr:uid="{00000000-0005-0000-0000-000088400000}"/>
    <cellStyle name="표준 3 6 2 6 2 2 8" xfId="15427" xr:uid="{00000000-0005-0000-0000-000089400000}"/>
    <cellStyle name="표준 3 6 2 6 2 2 8 2" xfId="15428" xr:uid="{00000000-0005-0000-0000-00008A400000}"/>
    <cellStyle name="표준 3 6 2 6 2 2 9" xfId="15429" xr:uid="{00000000-0005-0000-0000-00008B400000}"/>
    <cellStyle name="표준 3 6 2 6 2 3" xfId="15430" xr:uid="{00000000-0005-0000-0000-00008C400000}"/>
    <cellStyle name="표준 3 6 2 6 2 3 2" xfId="15431" xr:uid="{00000000-0005-0000-0000-00008D400000}"/>
    <cellStyle name="표준 3 6 2 6 2 3 2 2" xfId="15432" xr:uid="{00000000-0005-0000-0000-00008E400000}"/>
    <cellStyle name="표준 3 6 2 6 2 3 2 2 2" xfId="15433" xr:uid="{00000000-0005-0000-0000-00008F400000}"/>
    <cellStyle name="표준 3 6 2 6 2 3 2 3" xfId="15434" xr:uid="{00000000-0005-0000-0000-000090400000}"/>
    <cellStyle name="표준 3 6 2 6 2 3 3" xfId="15435" xr:uid="{00000000-0005-0000-0000-000091400000}"/>
    <cellStyle name="표준 3 6 2 6 2 3 3 2" xfId="15436" xr:uid="{00000000-0005-0000-0000-000092400000}"/>
    <cellStyle name="표준 3 6 2 6 2 3 3 2 2" xfId="15437" xr:uid="{00000000-0005-0000-0000-000093400000}"/>
    <cellStyle name="표준 3 6 2 6 2 3 3 3" xfId="15438" xr:uid="{00000000-0005-0000-0000-000094400000}"/>
    <cellStyle name="표준 3 6 2 6 2 3 4" xfId="15439" xr:uid="{00000000-0005-0000-0000-000095400000}"/>
    <cellStyle name="표준 3 6 2 6 2 3 4 2" xfId="15440" xr:uid="{00000000-0005-0000-0000-000096400000}"/>
    <cellStyle name="표준 3 6 2 6 2 3 4 2 2" xfId="15441" xr:uid="{00000000-0005-0000-0000-000097400000}"/>
    <cellStyle name="표준 3 6 2 6 2 3 4 3" xfId="15442" xr:uid="{00000000-0005-0000-0000-000098400000}"/>
    <cellStyle name="표준 3 6 2 6 2 3 5" xfId="15443" xr:uid="{00000000-0005-0000-0000-000099400000}"/>
    <cellStyle name="표준 3 6 2 6 2 3 5 2" xfId="15444" xr:uid="{00000000-0005-0000-0000-00009A400000}"/>
    <cellStyle name="표준 3 6 2 6 2 3 6" xfId="15445" xr:uid="{00000000-0005-0000-0000-00009B400000}"/>
    <cellStyle name="표준 3 6 2 6 2 4" xfId="15446" xr:uid="{00000000-0005-0000-0000-00009C400000}"/>
    <cellStyle name="표준 3 6 2 6 2 4 2" xfId="15447" xr:uid="{00000000-0005-0000-0000-00009D400000}"/>
    <cellStyle name="표준 3 6 2 6 2 4 2 2" xfId="15448" xr:uid="{00000000-0005-0000-0000-00009E400000}"/>
    <cellStyle name="표준 3 6 2 6 2 4 2 2 2" xfId="15449" xr:uid="{00000000-0005-0000-0000-00009F400000}"/>
    <cellStyle name="표준 3 6 2 6 2 4 2 3" xfId="15450" xr:uid="{00000000-0005-0000-0000-0000A0400000}"/>
    <cellStyle name="표준 3 6 2 6 2 4 3" xfId="15451" xr:uid="{00000000-0005-0000-0000-0000A1400000}"/>
    <cellStyle name="표준 3 6 2 6 2 4 3 2" xfId="15452" xr:uid="{00000000-0005-0000-0000-0000A2400000}"/>
    <cellStyle name="표준 3 6 2 6 2 4 3 2 2" xfId="15453" xr:uid="{00000000-0005-0000-0000-0000A3400000}"/>
    <cellStyle name="표준 3 6 2 6 2 4 3 3" xfId="15454" xr:uid="{00000000-0005-0000-0000-0000A4400000}"/>
    <cellStyle name="표준 3 6 2 6 2 4 4" xfId="15455" xr:uid="{00000000-0005-0000-0000-0000A5400000}"/>
    <cellStyle name="표준 3 6 2 6 2 4 4 2" xfId="15456" xr:uid="{00000000-0005-0000-0000-0000A6400000}"/>
    <cellStyle name="표준 3 6 2 6 2 4 4 2 2" xfId="15457" xr:uid="{00000000-0005-0000-0000-0000A7400000}"/>
    <cellStyle name="표준 3 6 2 6 2 4 4 3" xfId="15458" xr:uid="{00000000-0005-0000-0000-0000A8400000}"/>
    <cellStyle name="표준 3 6 2 6 2 4 5" xfId="15459" xr:uid="{00000000-0005-0000-0000-0000A9400000}"/>
    <cellStyle name="표준 3 6 2 6 2 4 5 2" xfId="15460" xr:uid="{00000000-0005-0000-0000-0000AA400000}"/>
    <cellStyle name="표준 3 6 2 6 2 4 6" xfId="15461" xr:uid="{00000000-0005-0000-0000-0000AB400000}"/>
    <cellStyle name="표준 3 6 2 6 2 5" xfId="15462" xr:uid="{00000000-0005-0000-0000-0000AC400000}"/>
    <cellStyle name="표준 3 6 2 6 2 5 2" xfId="15463" xr:uid="{00000000-0005-0000-0000-0000AD400000}"/>
    <cellStyle name="표준 3 6 2 6 2 5 2 2" xfId="15464" xr:uid="{00000000-0005-0000-0000-0000AE400000}"/>
    <cellStyle name="표준 3 6 2 6 2 5 2 2 2" xfId="15465" xr:uid="{00000000-0005-0000-0000-0000AF400000}"/>
    <cellStyle name="표준 3 6 2 6 2 5 2 3" xfId="15466" xr:uid="{00000000-0005-0000-0000-0000B0400000}"/>
    <cellStyle name="표준 3 6 2 6 2 5 3" xfId="15467" xr:uid="{00000000-0005-0000-0000-0000B1400000}"/>
    <cellStyle name="표준 3 6 2 6 2 5 3 2" xfId="15468" xr:uid="{00000000-0005-0000-0000-0000B2400000}"/>
    <cellStyle name="표준 3 6 2 6 2 5 3 2 2" xfId="15469" xr:uid="{00000000-0005-0000-0000-0000B3400000}"/>
    <cellStyle name="표준 3 6 2 6 2 5 3 3" xfId="15470" xr:uid="{00000000-0005-0000-0000-0000B4400000}"/>
    <cellStyle name="표준 3 6 2 6 2 5 4" xfId="15471" xr:uid="{00000000-0005-0000-0000-0000B5400000}"/>
    <cellStyle name="표준 3 6 2 6 2 5 4 2" xfId="15472" xr:uid="{00000000-0005-0000-0000-0000B6400000}"/>
    <cellStyle name="표준 3 6 2 6 2 5 4 2 2" xfId="15473" xr:uid="{00000000-0005-0000-0000-0000B7400000}"/>
    <cellStyle name="표준 3 6 2 6 2 5 4 3" xfId="15474" xr:uid="{00000000-0005-0000-0000-0000B8400000}"/>
    <cellStyle name="표준 3 6 2 6 2 5 5" xfId="15475" xr:uid="{00000000-0005-0000-0000-0000B9400000}"/>
    <cellStyle name="표준 3 6 2 6 2 5 5 2" xfId="15476" xr:uid="{00000000-0005-0000-0000-0000BA400000}"/>
    <cellStyle name="표준 3 6 2 6 2 5 6" xfId="15477" xr:uid="{00000000-0005-0000-0000-0000BB400000}"/>
    <cellStyle name="표준 3 6 2 6 2 6" xfId="15478" xr:uid="{00000000-0005-0000-0000-0000BC400000}"/>
    <cellStyle name="표준 3 6 2 6 2 6 2" xfId="15479" xr:uid="{00000000-0005-0000-0000-0000BD400000}"/>
    <cellStyle name="표준 3 6 2 6 2 6 2 2" xfId="15480" xr:uid="{00000000-0005-0000-0000-0000BE400000}"/>
    <cellStyle name="표준 3 6 2 6 2 6 3" xfId="15481" xr:uid="{00000000-0005-0000-0000-0000BF400000}"/>
    <cellStyle name="표준 3 6 2 6 2 7" xfId="15482" xr:uid="{00000000-0005-0000-0000-0000C0400000}"/>
    <cellStyle name="표준 3 6 2 6 2 7 2" xfId="15483" xr:uid="{00000000-0005-0000-0000-0000C1400000}"/>
    <cellStyle name="표준 3 6 2 6 2 7 2 2" xfId="15484" xr:uid="{00000000-0005-0000-0000-0000C2400000}"/>
    <cellStyle name="표준 3 6 2 6 2 7 3" xfId="15485" xr:uid="{00000000-0005-0000-0000-0000C3400000}"/>
    <cellStyle name="표준 3 6 2 6 2 8" xfId="15486" xr:uid="{00000000-0005-0000-0000-0000C4400000}"/>
    <cellStyle name="표준 3 6 2 6 2 8 2" xfId="15487" xr:uid="{00000000-0005-0000-0000-0000C5400000}"/>
    <cellStyle name="표준 3 6 2 6 2 8 2 2" xfId="15488" xr:uid="{00000000-0005-0000-0000-0000C6400000}"/>
    <cellStyle name="표준 3 6 2 6 2 8 3" xfId="15489" xr:uid="{00000000-0005-0000-0000-0000C7400000}"/>
    <cellStyle name="표준 3 6 2 6 2 9" xfId="15490" xr:uid="{00000000-0005-0000-0000-0000C8400000}"/>
    <cellStyle name="표준 3 6 2 6 2 9 2" xfId="15491" xr:uid="{00000000-0005-0000-0000-0000C9400000}"/>
    <cellStyle name="표준 3 6 2 6 3" xfId="15492" xr:uid="{00000000-0005-0000-0000-0000CA400000}"/>
    <cellStyle name="표준 3 6 2 6 3 2" xfId="15493" xr:uid="{00000000-0005-0000-0000-0000CB400000}"/>
    <cellStyle name="표준 3 6 2 6 3 2 2" xfId="15494" xr:uid="{00000000-0005-0000-0000-0000CC400000}"/>
    <cellStyle name="표준 3 6 2 6 3 2 2 2" xfId="15495" xr:uid="{00000000-0005-0000-0000-0000CD400000}"/>
    <cellStyle name="표준 3 6 2 6 3 2 2 2 2" xfId="15496" xr:uid="{00000000-0005-0000-0000-0000CE400000}"/>
    <cellStyle name="표준 3 6 2 6 3 2 2 3" xfId="15497" xr:uid="{00000000-0005-0000-0000-0000CF400000}"/>
    <cellStyle name="표준 3 6 2 6 3 2 3" xfId="15498" xr:uid="{00000000-0005-0000-0000-0000D0400000}"/>
    <cellStyle name="표준 3 6 2 6 3 2 3 2" xfId="15499" xr:uid="{00000000-0005-0000-0000-0000D1400000}"/>
    <cellStyle name="표준 3 6 2 6 3 2 3 2 2" xfId="15500" xr:uid="{00000000-0005-0000-0000-0000D2400000}"/>
    <cellStyle name="표준 3 6 2 6 3 2 3 3" xfId="15501" xr:uid="{00000000-0005-0000-0000-0000D3400000}"/>
    <cellStyle name="표준 3 6 2 6 3 2 4" xfId="15502" xr:uid="{00000000-0005-0000-0000-0000D4400000}"/>
    <cellStyle name="표준 3 6 2 6 3 2 4 2" xfId="15503" xr:uid="{00000000-0005-0000-0000-0000D5400000}"/>
    <cellStyle name="표준 3 6 2 6 3 2 4 2 2" xfId="15504" xr:uid="{00000000-0005-0000-0000-0000D6400000}"/>
    <cellStyle name="표준 3 6 2 6 3 2 4 3" xfId="15505" xr:uid="{00000000-0005-0000-0000-0000D7400000}"/>
    <cellStyle name="표준 3 6 2 6 3 2 5" xfId="15506" xr:uid="{00000000-0005-0000-0000-0000D8400000}"/>
    <cellStyle name="표준 3 6 2 6 3 2 5 2" xfId="15507" xr:uid="{00000000-0005-0000-0000-0000D9400000}"/>
    <cellStyle name="표준 3 6 2 6 3 2 6" xfId="15508" xr:uid="{00000000-0005-0000-0000-0000DA400000}"/>
    <cellStyle name="표준 3 6 2 6 3 3" xfId="15509" xr:uid="{00000000-0005-0000-0000-0000DB400000}"/>
    <cellStyle name="표준 3 6 2 6 3 3 2" xfId="15510" xr:uid="{00000000-0005-0000-0000-0000DC400000}"/>
    <cellStyle name="표준 3 6 2 6 3 3 2 2" xfId="15511" xr:uid="{00000000-0005-0000-0000-0000DD400000}"/>
    <cellStyle name="표준 3 6 2 6 3 3 2 2 2" xfId="15512" xr:uid="{00000000-0005-0000-0000-0000DE400000}"/>
    <cellStyle name="표준 3 6 2 6 3 3 2 3" xfId="15513" xr:uid="{00000000-0005-0000-0000-0000DF400000}"/>
    <cellStyle name="표준 3 6 2 6 3 3 3" xfId="15514" xr:uid="{00000000-0005-0000-0000-0000E0400000}"/>
    <cellStyle name="표준 3 6 2 6 3 3 3 2" xfId="15515" xr:uid="{00000000-0005-0000-0000-0000E1400000}"/>
    <cellStyle name="표준 3 6 2 6 3 3 3 2 2" xfId="15516" xr:uid="{00000000-0005-0000-0000-0000E2400000}"/>
    <cellStyle name="표준 3 6 2 6 3 3 3 3" xfId="15517" xr:uid="{00000000-0005-0000-0000-0000E3400000}"/>
    <cellStyle name="표준 3 6 2 6 3 3 4" xfId="15518" xr:uid="{00000000-0005-0000-0000-0000E4400000}"/>
    <cellStyle name="표준 3 6 2 6 3 3 4 2" xfId="15519" xr:uid="{00000000-0005-0000-0000-0000E5400000}"/>
    <cellStyle name="표준 3 6 2 6 3 3 4 2 2" xfId="15520" xr:uid="{00000000-0005-0000-0000-0000E6400000}"/>
    <cellStyle name="표준 3 6 2 6 3 3 4 3" xfId="15521" xr:uid="{00000000-0005-0000-0000-0000E7400000}"/>
    <cellStyle name="표준 3 6 2 6 3 3 5" xfId="15522" xr:uid="{00000000-0005-0000-0000-0000E8400000}"/>
    <cellStyle name="표준 3 6 2 6 3 3 5 2" xfId="15523" xr:uid="{00000000-0005-0000-0000-0000E9400000}"/>
    <cellStyle name="표준 3 6 2 6 3 3 6" xfId="15524" xr:uid="{00000000-0005-0000-0000-0000EA400000}"/>
    <cellStyle name="표준 3 6 2 6 3 4" xfId="15525" xr:uid="{00000000-0005-0000-0000-0000EB400000}"/>
    <cellStyle name="표준 3 6 2 6 3 4 2" xfId="15526" xr:uid="{00000000-0005-0000-0000-0000EC400000}"/>
    <cellStyle name="표준 3 6 2 6 3 4 2 2" xfId="15527" xr:uid="{00000000-0005-0000-0000-0000ED400000}"/>
    <cellStyle name="표준 3 6 2 6 3 4 2 2 2" xfId="15528" xr:uid="{00000000-0005-0000-0000-0000EE400000}"/>
    <cellStyle name="표준 3 6 2 6 3 4 2 3" xfId="15529" xr:uid="{00000000-0005-0000-0000-0000EF400000}"/>
    <cellStyle name="표준 3 6 2 6 3 4 3" xfId="15530" xr:uid="{00000000-0005-0000-0000-0000F0400000}"/>
    <cellStyle name="표준 3 6 2 6 3 4 3 2" xfId="15531" xr:uid="{00000000-0005-0000-0000-0000F1400000}"/>
    <cellStyle name="표준 3 6 2 6 3 4 3 2 2" xfId="15532" xr:uid="{00000000-0005-0000-0000-0000F2400000}"/>
    <cellStyle name="표준 3 6 2 6 3 4 3 3" xfId="15533" xr:uid="{00000000-0005-0000-0000-0000F3400000}"/>
    <cellStyle name="표준 3 6 2 6 3 4 4" xfId="15534" xr:uid="{00000000-0005-0000-0000-0000F4400000}"/>
    <cellStyle name="표준 3 6 2 6 3 4 4 2" xfId="15535" xr:uid="{00000000-0005-0000-0000-0000F5400000}"/>
    <cellStyle name="표준 3 6 2 6 3 4 4 2 2" xfId="15536" xr:uid="{00000000-0005-0000-0000-0000F6400000}"/>
    <cellStyle name="표준 3 6 2 6 3 4 4 3" xfId="15537" xr:uid="{00000000-0005-0000-0000-0000F7400000}"/>
    <cellStyle name="표준 3 6 2 6 3 4 5" xfId="15538" xr:uid="{00000000-0005-0000-0000-0000F8400000}"/>
    <cellStyle name="표준 3 6 2 6 3 4 5 2" xfId="15539" xr:uid="{00000000-0005-0000-0000-0000F9400000}"/>
    <cellStyle name="표준 3 6 2 6 3 4 6" xfId="15540" xr:uid="{00000000-0005-0000-0000-0000FA400000}"/>
    <cellStyle name="표준 3 6 2 6 3 5" xfId="15541" xr:uid="{00000000-0005-0000-0000-0000FB400000}"/>
    <cellStyle name="표준 3 6 2 6 3 5 2" xfId="15542" xr:uid="{00000000-0005-0000-0000-0000FC400000}"/>
    <cellStyle name="표준 3 6 2 6 3 5 2 2" xfId="15543" xr:uid="{00000000-0005-0000-0000-0000FD400000}"/>
    <cellStyle name="표준 3 6 2 6 3 5 3" xfId="15544" xr:uid="{00000000-0005-0000-0000-0000FE400000}"/>
    <cellStyle name="표준 3 6 2 6 3 6" xfId="15545" xr:uid="{00000000-0005-0000-0000-0000FF400000}"/>
    <cellStyle name="표준 3 6 2 6 3 6 2" xfId="15546" xr:uid="{00000000-0005-0000-0000-000000410000}"/>
    <cellStyle name="표준 3 6 2 6 3 6 2 2" xfId="15547" xr:uid="{00000000-0005-0000-0000-000001410000}"/>
    <cellStyle name="표준 3 6 2 6 3 6 3" xfId="15548" xr:uid="{00000000-0005-0000-0000-000002410000}"/>
    <cellStyle name="표준 3 6 2 6 3 7" xfId="15549" xr:uid="{00000000-0005-0000-0000-000003410000}"/>
    <cellStyle name="표준 3 6 2 6 3 7 2" xfId="15550" xr:uid="{00000000-0005-0000-0000-000004410000}"/>
    <cellStyle name="표준 3 6 2 6 3 7 2 2" xfId="15551" xr:uid="{00000000-0005-0000-0000-000005410000}"/>
    <cellStyle name="표준 3 6 2 6 3 7 3" xfId="15552" xr:uid="{00000000-0005-0000-0000-000006410000}"/>
    <cellStyle name="표준 3 6 2 6 3 8" xfId="15553" xr:uid="{00000000-0005-0000-0000-000007410000}"/>
    <cellStyle name="표준 3 6 2 6 3 8 2" xfId="15554" xr:uid="{00000000-0005-0000-0000-000008410000}"/>
    <cellStyle name="표준 3 6 2 6 3 9" xfId="15555" xr:uid="{00000000-0005-0000-0000-000009410000}"/>
    <cellStyle name="표준 3 6 2 6 4" xfId="15556" xr:uid="{00000000-0005-0000-0000-00000A410000}"/>
    <cellStyle name="표준 3 6 2 6 4 2" xfId="15557" xr:uid="{00000000-0005-0000-0000-00000B410000}"/>
    <cellStyle name="표준 3 6 2 6 4 2 2" xfId="15558" xr:uid="{00000000-0005-0000-0000-00000C410000}"/>
    <cellStyle name="표준 3 6 2 6 4 2 2 2" xfId="15559" xr:uid="{00000000-0005-0000-0000-00000D410000}"/>
    <cellStyle name="표준 3 6 2 6 4 2 3" xfId="15560" xr:uid="{00000000-0005-0000-0000-00000E410000}"/>
    <cellStyle name="표준 3 6 2 6 4 3" xfId="15561" xr:uid="{00000000-0005-0000-0000-00000F410000}"/>
    <cellStyle name="표준 3 6 2 6 4 3 2" xfId="15562" xr:uid="{00000000-0005-0000-0000-000010410000}"/>
    <cellStyle name="표준 3 6 2 6 4 3 2 2" xfId="15563" xr:uid="{00000000-0005-0000-0000-000011410000}"/>
    <cellStyle name="표준 3 6 2 6 4 3 3" xfId="15564" xr:uid="{00000000-0005-0000-0000-000012410000}"/>
    <cellStyle name="표준 3 6 2 6 4 4" xfId="15565" xr:uid="{00000000-0005-0000-0000-000013410000}"/>
    <cellStyle name="표준 3 6 2 6 4 4 2" xfId="15566" xr:uid="{00000000-0005-0000-0000-000014410000}"/>
    <cellStyle name="표준 3 6 2 6 4 4 2 2" xfId="15567" xr:uid="{00000000-0005-0000-0000-000015410000}"/>
    <cellStyle name="표준 3 6 2 6 4 4 3" xfId="15568" xr:uid="{00000000-0005-0000-0000-000016410000}"/>
    <cellStyle name="표준 3 6 2 6 4 5" xfId="15569" xr:uid="{00000000-0005-0000-0000-000017410000}"/>
    <cellStyle name="표준 3 6 2 6 4 5 2" xfId="15570" xr:uid="{00000000-0005-0000-0000-000018410000}"/>
    <cellStyle name="표준 3 6 2 6 4 6" xfId="15571" xr:uid="{00000000-0005-0000-0000-000019410000}"/>
    <cellStyle name="표준 3 6 2 6 5" xfId="15572" xr:uid="{00000000-0005-0000-0000-00001A410000}"/>
    <cellStyle name="표준 3 6 2 6 5 2" xfId="15573" xr:uid="{00000000-0005-0000-0000-00001B410000}"/>
    <cellStyle name="표준 3 6 2 6 5 2 2" xfId="15574" xr:uid="{00000000-0005-0000-0000-00001C410000}"/>
    <cellStyle name="표준 3 6 2 6 5 2 2 2" xfId="15575" xr:uid="{00000000-0005-0000-0000-00001D410000}"/>
    <cellStyle name="표준 3 6 2 6 5 2 3" xfId="15576" xr:uid="{00000000-0005-0000-0000-00001E410000}"/>
    <cellStyle name="표준 3 6 2 6 5 3" xfId="15577" xr:uid="{00000000-0005-0000-0000-00001F410000}"/>
    <cellStyle name="표준 3 6 2 6 5 3 2" xfId="15578" xr:uid="{00000000-0005-0000-0000-000020410000}"/>
    <cellStyle name="표준 3 6 2 6 5 3 2 2" xfId="15579" xr:uid="{00000000-0005-0000-0000-000021410000}"/>
    <cellStyle name="표준 3 6 2 6 5 3 3" xfId="15580" xr:uid="{00000000-0005-0000-0000-000022410000}"/>
    <cellStyle name="표준 3 6 2 6 5 4" xfId="15581" xr:uid="{00000000-0005-0000-0000-000023410000}"/>
    <cellStyle name="표준 3 6 2 6 5 4 2" xfId="15582" xr:uid="{00000000-0005-0000-0000-000024410000}"/>
    <cellStyle name="표준 3 6 2 6 5 4 2 2" xfId="15583" xr:uid="{00000000-0005-0000-0000-000025410000}"/>
    <cellStyle name="표준 3 6 2 6 5 4 3" xfId="15584" xr:uid="{00000000-0005-0000-0000-000026410000}"/>
    <cellStyle name="표준 3 6 2 6 5 5" xfId="15585" xr:uid="{00000000-0005-0000-0000-000027410000}"/>
    <cellStyle name="표준 3 6 2 6 5 5 2" xfId="15586" xr:uid="{00000000-0005-0000-0000-000028410000}"/>
    <cellStyle name="표준 3 6 2 6 5 6" xfId="15587" xr:uid="{00000000-0005-0000-0000-000029410000}"/>
    <cellStyle name="표준 3 6 2 6 6" xfId="15588" xr:uid="{00000000-0005-0000-0000-00002A410000}"/>
    <cellStyle name="표준 3 6 2 6 6 2" xfId="15589" xr:uid="{00000000-0005-0000-0000-00002B410000}"/>
    <cellStyle name="표준 3 6 2 6 6 2 2" xfId="15590" xr:uid="{00000000-0005-0000-0000-00002C410000}"/>
    <cellStyle name="표준 3 6 2 6 6 2 2 2" xfId="15591" xr:uid="{00000000-0005-0000-0000-00002D410000}"/>
    <cellStyle name="표준 3 6 2 6 6 2 3" xfId="15592" xr:uid="{00000000-0005-0000-0000-00002E410000}"/>
    <cellStyle name="표준 3 6 2 6 6 3" xfId="15593" xr:uid="{00000000-0005-0000-0000-00002F410000}"/>
    <cellStyle name="표준 3 6 2 6 6 3 2" xfId="15594" xr:uid="{00000000-0005-0000-0000-000030410000}"/>
    <cellStyle name="표준 3 6 2 6 6 3 2 2" xfId="15595" xr:uid="{00000000-0005-0000-0000-000031410000}"/>
    <cellStyle name="표준 3 6 2 6 6 3 3" xfId="15596" xr:uid="{00000000-0005-0000-0000-000032410000}"/>
    <cellStyle name="표준 3 6 2 6 6 4" xfId="15597" xr:uid="{00000000-0005-0000-0000-000033410000}"/>
    <cellStyle name="표준 3 6 2 6 6 4 2" xfId="15598" xr:uid="{00000000-0005-0000-0000-000034410000}"/>
    <cellStyle name="표준 3 6 2 6 6 4 2 2" xfId="15599" xr:uid="{00000000-0005-0000-0000-000035410000}"/>
    <cellStyle name="표준 3 6 2 6 6 4 3" xfId="15600" xr:uid="{00000000-0005-0000-0000-000036410000}"/>
    <cellStyle name="표준 3 6 2 6 6 5" xfId="15601" xr:uid="{00000000-0005-0000-0000-000037410000}"/>
    <cellStyle name="표준 3 6 2 6 6 5 2" xfId="15602" xr:uid="{00000000-0005-0000-0000-000038410000}"/>
    <cellStyle name="표준 3 6 2 6 6 6" xfId="15603" xr:uid="{00000000-0005-0000-0000-000039410000}"/>
    <cellStyle name="표준 3 6 2 6 7" xfId="15604" xr:uid="{00000000-0005-0000-0000-00003A410000}"/>
    <cellStyle name="표준 3 6 2 6 7 2" xfId="15605" xr:uid="{00000000-0005-0000-0000-00003B410000}"/>
    <cellStyle name="표준 3 6 2 6 7 2 2" xfId="15606" xr:uid="{00000000-0005-0000-0000-00003C410000}"/>
    <cellStyle name="표준 3 6 2 6 7 3" xfId="15607" xr:uid="{00000000-0005-0000-0000-00003D410000}"/>
    <cellStyle name="표준 3 6 2 6 8" xfId="15608" xr:uid="{00000000-0005-0000-0000-00003E410000}"/>
    <cellStyle name="표준 3 6 2 6 8 2" xfId="15609" xr:uid="{00000000-0005-0000-0000-00003F410000}"/>
    <cellStyle name="표준 3 6 2 6 8 2 2" xfId="15610" xr:uid="{00000000-0005-0000-0000-000040410000}"/>
    <cellStyle name="표준 3 6 2 6 8 3" xfId="15611" xr:uid="{00000000-0005-0000-0000-000041410000}"/>
    <cellStyle name="표준 3 6 2 6 9" xfId="15612" xr:uid="{00000000-0005-0000-0000-000042410000}"/>
    <cellStyle name="표준 3 6 2 6 9 2" xfId="15613" xr:uid="{00000000-0005-0000-0000-000043410000}"/>
    <cellStyle name="표준 3 6 2 6 9 2 2" xfId="15614" xr:uid="{00000000-0005-0000-0000-000044410000}"/>
    <cellStyle name="표준 3 6 2 6 9 3" xfId="15615" xr:uid="{00000000-0005-0000-0000-000045410000}"/>
    <cellStyle name="표준 3 6 2 7" xfId="15616" xr:uid="{00000000-0005-0000-0000-000046410000}"/>
    <cellStyle name="표준 3 6 2 7 10" xfId="15617" xr:uid="{00000000-0005-0000-0000-000047410000}"/>
    <cellStyle name="표준 3 6 2 7 10 2" xfId="15618" xr:uid="{00000000-0005-0000-0000-000048410000}"/>
    <cellStyle name="표준 3 6 2 7 11" xfId="15619" xr:uid="{00000000-0005-0000-0000-000049410000}"/>
    <cellStyle name="표준 3 6 2 7 2" xfId="15620" xr:uid="{00000000-0005-0000-0000-00004A410000}"/>
    <cellStyle name="표준 3 6 2 7 2 10" xfId="15621" xr:uid="{00000000-0005-0000-0000-00004B410000}"/>
    <cellStyle name="표준 3 6 2 7 2 2" xfId="15622" xr:uid="{00000000-0005-0000-0000-00004C410000}"/>
    <cellStyle name="표준 3 6 2 7 2 2 2" xfId="15623" xr:uid="{00000000-0005-0000-0000-00004D410000}"/>
    <cellStyle name="표준 3 6 2 7 2 2 2 2" xfId="15624" xr:uid="{00000000-0005-0000-0000-00004E410000}"/>
    <cellStyle name="표준 3 6 2 7 2 2 2 2 2" xfId="15625" xr:uid="{00000000-0005-0000-0000-00004F410000}"/>
    <cellStyle name="표준 3 6 2 7 2 2 2 2 2 2" xfId="15626" xr:uid="{00000000-0005-0000-0000-000050410000}"/>
    <cellStyle name="표준 3 6 2 7 2 2 2 2 3" xfId="15627" xr:uid="{00000000-0005-0000-0000-000051410000}"/>
    <cellStyle name="표준 3 6 2 7 2 2 2 3" xfId="15628" xr:uid="{00000000-0005-0000-0000-000052410000}"/>
    <cellStyle name="표준 3 6 2 7 2 2 2 3 2" xfId="15629" xr:uid="{00000000-0005-0000-0000-000053410000}"/>
    <cellStyle name="표준 3 6 2 7 2 2 2 3 2 2" xfId="15630" xr:uid="{00000000-0005-0000-0000-000054410000}"/>
    <cellStyle name="표준 3 6 2 7 2 2 2 3 3" xfId="15631" xr:uid="{00000000-0005-0000-0000-000055410000}"/>
    <cellStyle name="표준 3 6 2 7 2 2 2 4" xfId="15632" xr:uid="{00000000-0005-0000-0000-000056410000}"/>
    <cellStyle name="표준 3 6 2 7 2 2 2 4 2" xfId="15633" xr:uid="{00000000-0005-0000-0000-000057410000}"/>
    <cellStyle name="표준 3 6 2 7 2 2 2 4 2 2" xfId="15634" xr:uid="{00000000-0005-0000-0000-000058410000}"/>
    <cellStyle name="표준 3 6 2 7 2 2 2 4 3" xfId="15635" xr:uid="{00000000-0005-0000-0000-000059410000}"/>
    <cellStyle name="표준 3 6 2 7 2 2 2 5" xfId="15636" xr:uid="{00000000-0005-0000-0000-00005A410000}"/>
    <cellStyle name="표준 3 6 2 7 2 2 2 5 2" xfId="15637" xr:uid="{00000000-0005-0000-0000-00005B410000}"/>
    <cellStyle name="표준 3 6 2 7 2 2 2 6" xfId="15638" xr:uid="{00000000-0005-0000-0000-00005C410000}"/>
    <cellStyle name="표준 3 6 2 7 2 2 3" xfId="15639" xr:uid="{00000000-0005-0000-0000-00005D410000}"/>
    <cellStyle name="표준 3 6 2 7 2 2 3 2" xfId="15640" xr:uid="{00000000-0005-0000-0000-00005E410000}"/>
    <cellStyle name="표준 3 6 2 7 2 2 3 2 2" xfId="15641" xr:uid="{00000000-0005-0000-0000-00005F410000}"/>
    <cellStyle name="표준 3 6 2 7 2 2 3 2 2 2" xfId="15642" xr:uid="{00000000-0005-0000-0000-000060410000}"/>
    <cellStyle name="표준 3 6 2 7 2 2 3 2 3" xfId="15643" xr:uid="{00000000-0005-0000-0000-000061410000}"/>
    <cellStyle name="표준 3 6 2 7 2 2 3 3" xfId="15644" xr:uid="{00000000-0005-0000-0000-000062410000}"/>
    <cellStyle name="표준 3 6 2 7 2 2 3 3 2" xfId="15645" xr:uid="{00000000-0005-0000-0000-000063410000}"/>
    <cellStyle name="표준 3 6 2 7 2 2 3 3 2 2" xfId="15646" xr:uid="{00000000-0005-0000-0000-000064410000}"/>
    <cellStyle name="표준 3 6 2 7 2 2 3 3 3" xfId="15647" xr:uid="{00000000-0005-0000-0000-000065410000}"/>
    <cellStyle name="표준 3 6 2 7 2 2 3 4" xfId="15648" xr:uid="{00000000-0005-0000-0000-000066410000}"/>
    <cellStyle name="표준 3 6 2 7 2 2 3 4 2" xfId="15649" xr:uid="{00000000-0005-0000-0000-000067410000}"/>
    <cellStyle name="표준 3 6 2 7 2 2 3 4 2 2" xfId="15650" xr:uid="{00000000-0005-0000-0000-000068410000}"/>
    <cellStyle name="표준 3 6 2 7 2 2 3 4 3" xfId="15651" xr:uid="{00000000-0005-0000-0000-000069410000}"/>
    <cellStyle name="표준 3 6 2 7 2 2 3 5" xfId="15652" xr:uid="{00000000-0005-0000-0000-00006A410000}"/>
    <cellStyle name="표준 3 6 2 7 2 2 3 5 2" xfId="15653" xr:uid="{00000000-0005-0000-0000-00006B410000}"/>
    <cellStyle name="표준 3 6 2 7 2 2 3 6" xfId="15654" xr:uid="{00000000-0005-0000-0000-00006C410000}"/>
    <cellStyle name="표준 3 6 2 7 2 2 4" xfId="15655" xr:uid="{00000000-0005-0000-0000-00006D410000}"/>
    <cellStyle name="표준 3 6 2 7 2 2 4 2" xfId="15656" xr:uid="{00000000-0005-0000-0000-00006E410000}"/>
    <cellStyle name="표준 3 6 2 7 2 2 4 2 2" xfId="15657" xr:uid="{00000000-0005-0000-0000-00006F410000}"/>
    <cellStyle name="표준 3 6 2 7 2 2 4 2 2 2" xfId="15658" xr:uid="{00000000-0005-0000-0000-000070410000}"/>
    <cellStyle name="표준 3 6 2 7 2 2 4 2 3" xfId="15659" xr:uid="{00000000-0005-0000-0000-000071410000}"/>
    <cellStyle name="표준 3 6 2 7 2 2 4 3" xfId="15660" xr:uid="{00000000-0005-0000-0000-000072410000}"/>
    <cellStyle name="표준 3 6 2 7 2 2 4 3 2" xfId="15661" xr:uid="{00000000-0005-0000-0000-000073410000}"/>
    <cellStyle name="표준 3 6 2 7 2 2 4 3 2 2" xfId="15662" xr:uid="{00000000-0005-0000-0000-000074410000}"/>
    <cellStyle name="표준 3 6 2 7 2 2 4 3 3" xfId="15663" xr:uid="{00000000-0005-0000-0000-000075410000}"/>
    <cellStyle name="표준 3 6 2 7 2 2 4 4" xfId="15664" xr:uid="{00000000-0005-0000-0000-000076410000}"/>
    <cellStyle name="표준 3 6 2 7 2 2 4 4 2" xfId="15665" xr:uid="{00000000-0005-0000-0000-000077410000}"/>
    <cellStyle name="표준 3 6 2 7 2 2 4 4 2 2" xfId="15666" xr:uid="{00000000-0005-0000-0000-000078410000}"/>
    <cellStyle name="표준 3 6 2 7 2 2 4 4 3" xfId="15667" xr:uid="{00000000-0005-0000-0000-000079410000}"/>
    <cellStyle name="표준 3 6 2 7 2 2 4 5" xfId="15668" xr:uid="{00000000-0005-0000-0000-00007A410000}"/>
    <cellStyle name="표준 3 6 2 7 2 2 4 5 2" xfId="15669" xr:uid="{00000000-0005-0000-0000-00007B410000}"/>
    <cellStyle name="표준 3 6 2 7 2 2 4 6" xfId="15670" xr:uid="{00000000-0005-0000-0000-00007C410000}"/>
    <cellStyle name="표준 3 6 2 7 2 2 5" xfId="15671" xr:uid="{00000000-0005-0000-0000-00007D410000}"/>
    <cellStyle name="표준 3 6 2 7 2 2 5 2" xfId="15672" xr:uid="{00000000-0005-0000-0000-00007E410000}"/>
    <cellStyle name="표준 3 6 2 7 2 2 5 2 2" xfId="15673" xr:uid="{00000000-0005-0000-0000-00007F410000}"/>
    <cellStyle name="표준 3 6 2 7 2 2 5 3" xfId="15674" xr:uid="{00000000-0005-0000-0000-000080410000}"/>
    <cellStyle name="표준 3 6 2 7 2 2 6" xfId="15675" xr:uid="{00000000-0005-0000-0000-000081410000}"/>
    <cellStyle name="표준 3 6 2 7 2 2 6 2" xfId="15676" xr:uid="{00000000-0005-0000-0000-000082410000}"/>
    <cellStyle name="표준 3 6 2 7 2 2 6 2 2" xfId="15677" xr:uid="{00000000-0005-0000-0000-000083410000}"/>
    <cellStyle name="표준 3 6 2 7 2 2 6 3" xfId="15678" xr:uid="{00000000-0005-0000-0000-000084410000}"/>
    <cellStyle name="표준 3 6 2 7 2 2 7" xfId="15679" xr:uid="{00000000-0005-0000-0000-000085410000}"/>
    <cellStyle name="표준 3 6 2 7 2 2 7 2" xfId="15680" xr:uid="{00000000-0005-0000-0000-000086410000}"/>
    <cellStyle name="표준 3 6 2 7 2 2 7 2 2" xfId="15681" xr:uid="{00000000-0005-0000-0000-000087410000}"/>
    <cellStyle name="표준 3 6 2 7 2 2 7 3" xfId="15682" xr:uid="{00000000-0005-0000-0000-000088410000}"/>
    <cellStyle name="표준 3 6 2 7 2 2 8" xfId="15683" xr:uid="{00000000-0005-0000-0000-000089410000}"/>
    <cellStyle name="표준 3 6 2 7 2 2 8 2" xfId="15684" xr:uid="{00000000-0005-0000-0000-00008A410000}"/>
    <cellStyle name="표준 3 6 2 7 2 2 9" xfId="15685" xr:uid="{00000000-0005-0000-0000-00008B410000}"/>
    <cellStyle name="표준 3 6 2 7 2 3" xfId="15686" xr:uid="{00000000-0005-0000-0000-00008C410000}"/>
    <cellStyle name="표준 3 6 2 7 2 3 2" xfId="15687" xr:uid="{00000000-0005-0000-0000-00008D410000}"/>
    <cellStyle name="표준 3 6 2 7 2 3 2 2" xfId="15688" xr:uid="{00000000-0005-0000-0000-00008E410000}"/>
    <cellStyle name="표준 3 6 2 7 2 3 2 2 2" xfId="15689" xr:uid="{00000000-0005-0000-0000-00008F410000}"/>
    <cellStyle name="표준 3 6 2 7 2 3 2 3" xfId="15690" xr:uid="{00000000-0005-0000-0000-000090410000}"/>
    <cellStyle name="표준 3 6 2 7 2 3 3" xfId="15691" xr:uid="{00000000-0005-0000-0000-000091410000}"/>
    <cellStyle name="표준 3 6 2 7 2 3 3 2" xfId="15692" xr:uid="{00000000-0005-0000-0000-000092410000}"/>
    <cellStyle name="표준 3 6 2 7 2 3 3 2 2" xfId="15693" xr:uid="{00000000-0005-0000-0000-000093410000}"/>
    <cellStyle name="표준 3 6 2 7 2 3 3 3" xfId="15694" xr:uid="{00000000-0005-0000-0000-000094410000}"/>
    <cellStyle name="표준 3 6 2 7 2 3 4" xfId="15695" xr:uid="{00000000-0005-0000-0000-000095410000}"/>
    <cellStyle name="표준 3 6 2 7 2 3 4 2" xfId="15696" xr:uid="{00000000-0005-0000-0000-000096410000}"/>
    <cellStyle name="표준 3 6 2 7 2 3 4 2 2" xfId="15697" xr:uid="{00000000-0005-0000-0000-000097410000}"/>
    <cellStyle name="표준 3 6 2 7 2 3 4 3" xfId="15698" xr:uid="{00000000-0005-0000-0000-000098410000}"/>
    <cellStyle name="표준 3 6 2 7 2 3 5" xfId="15699" xr:uid="{00000000-0005-0000-0000-000099410000}"/>
    <cellStyle name="표준 3 6 2 7 2 3 5 2" xfId="15700" xr:uid="{00000000-0005-0000-0000-00009A410000}"/>
    <cellStyle name="표준 3 6 2 7 2 3 6" xfId="15701" xr:uid="{00000000-0005-0000-0000-00009B410000}"/>
    <cellStyle name="표준 3 6 2 7 2 4" xfId="15702" xr:uid="{00000000-0005-0000-0000-00009C410000}"/>
    <cellStyle name="표준 3 6 2 7 2 4 2" xfId="15703" xr:uid="{00000000-0005-0000-0000-00009D410000}"/>
    <cellStyle name="표준 3 6 2 7 2 4 2 2" xfId="15704" xr:uid="{00000000-0005-0000-0000-00009E410000}"/>
    <cellStyle name="표준 3 6 2 7 2 4 2 2 2" xfId="15705" xr:uid="{00000000-0005-0000-0000-00009F410000}"/>
    <cellStyle name="표준 3 6 2 7 2 4 2 3" xfId="15706" xr:uid="{00000000-0005-0000-0000-0000A0410000}"/>
    <cellStyle name="표준 3 6 2 7 2 4 3" xfId="15707" xr:uid="{00000000-0005-0000-0000-0000A1410000}"/>
    <cellStyle name="표준 3 6 2 7 2 4 3 2" xfId="15708" xr:uid="{00000000-0005-0000-0000-0000A2410000}"/>
    <cellStyle name="표준 3 6 2 7 2 4 3 2 2" xfId="15709" xr:uid="{00000000-0005-0000-0000-0000A3410000}"/>
    <cellStyle name="표준 3 6 2 7 2 4 3 3" xfId="15710" xr:uid="{00000000-0005-0000-0000-0000A4410000}"/>
    <cellStyle name="표준 3 6 2 7 2 4 4" xfId="15711" xr:uid="{00000000-0005-0000-0000-0000A5410000}"/>
    <cellStyle name="표준 3 6 2 7 2 4 4 2" xfId="15712" xr:uid="{00000000-0005-0000-0000-0000A6410000}"/>
    <cellStyle name="표준 3 6 2 7 2 4 4 2 2" xfId="15713" xr:uid="{00000000-0005-0000-0000-0000A7410000}"/>
    <cellStyle name="표준 3 6 2 7 2 4 4 3" xfId="15714" xr:uid="{00000000-0005-0000-0000-0000A8410000}"/>
    <cellStyle name="표준 3 6 2 7 2 4 5" xfId="15715" xr:uid="{00000000-0005-0000-0000-0000A9410000}"/>
    <cellStyle name="표준 3 6 2 7 2 4 5 2" xfId="15716" xr:uid="{00000000-0005-0000-0000-0000AA410000}"/>
    <cellStyle name="표준 3 6 2 7 2 4 6" xfId="15717" xr:uid="{00000000-0005-0000-0000-0000AB410000}"/>
    <cellStyle name="표준 3 6 2 7 2 5" xfId="15718" xr:uid="{00000000-0005-0000-0000-0000AC410000}"/>
    <cellStyle name="표준 3 6 2 7 2 5 2" xfId="15719" xr:uid="{00000000-0005-0000-0000-0000AD410000}"/>
    <cellStyle name="표준 3 6 2 7 2 5 2 2" xfId="15720" xr:uid="{00000000-0005-0000-0000-0000AE410000}"/>
    <cellStyle name="표준 3 6 2 7 2 5 2 2 2" xfId="15721" xr:uid="{00000000-0005-0000-0000-0000AF410000}"/>
    <cellStyle name="표준 3 6 2 7 2 5 2 3" xfId="15722" xr:uid="{00000000-0005-0000-0000-0000B0410000}"/>
    <cellStyle name="표준 3 6 2 7 2 5 3" xfId="15723" xr:uid="{00000000-0005-0000-0000-0000B1410000}"/>
    <cellStyle name="표준 3 6 2 7 2 5 3 2" xfId="15724" xr:uid="{00000000-0005-0000-0000-0000B2410000}"/>
    <cellStyle name="표준 3 6 2 7 2 5 3 2 2" xfId="15725" xr:uid="{00000000-0005-0000-0000-0000B3410000}"/>
    <cellStyle name="표준 3 6 2 7 2 5 3 3" xfId="15726" xr:uid="{00000000-0005-0000-0000-0000B4410000}"/>
    <cellStyle name="표준 3 6 2 7 2 5 4" xfId="15727" xr:uid="{00000000-0005-0000-0000-0000B5410000}"/>
    <cellStyle name="표준 3 6 2 7 2 5 4 2" xfId="15728" xr:uid="{00000000-0005-0000-0000-0000B6410000}"/>
    <cellStyle name="표준 3 6 2 7 2 5 4 2 2" xfId="15729" xr:uid="{00000000-0005-0000-0000-0000B7410000}"/>
    <cellStyle name="표준 3 6 2 7 2 5 4 3" xfId="15730" xr:uid="{00000000-0005-0000-0000-0000B8410000}"/>
    <cellStyle name="표준 3 6 2 7 2 5 5" xfId="15731" xr:uid="{00000000-0005-0000-0000-0000B9410000}"/>
    <cellStyle name="표준 3 6 2 7 2 5 5 2" xfId="15732" xr:uid="{00000000-0005-0000-0000-0000BA410000}"/>
    <cellStyle name="표준 3 6 2 7 2 5 6" xfId="15733" xr:uid="{00000000-0005-0000-0000-0000BB410000}"/>
    <cellStyle name="표준 3 6 2 7 2 6" xfId="15734" xr:uid="{00000000-0005-0000-0000-0000BC410000}"/>
    <cellStyle name="표준 3 6 2 7 2 6 2" xfId="15735" xr:uid="{00000000-0005-0000-0000-0000BD410000}"/>
    <cellStyle name="표준 3 6 2 7 2 6 2 2" xfId="15736" xr:uid="{00000000-0005-0000-0000-0000BE410000}"/>
    <cellStyle name="표준 3 6 2 7 2 6 3" xfId="15737" xr:uid="{00000000-0005-0000-0000-0000BF410000}"/>
    <cellStyle name="표준 3 6 2 7 2 7" xfId="15738" xr:uid="{00000000-0005-0000-0000-0000C0410000}"/>
    <cellStyle name="표준 3 6 2 7 2 7 2" xfId="15739" xr:uid="{00000000-0005-0000-0000-0000C1410000}"/>
    <cellStyle name="표준 3 6 2 7 2 7 2 2" xfId="15740" xr:uid="{00000000-0005-0000-0000-0000C2410000}"/>
    <cellStyle name="표준 3 6 2 7 2 7 3" xfId="15741" xr:uid="{00000000-0005-0000-0000-0000C3410000}"/>
    <cellStyle name="표준 3 6 2 7 2 8" xfId="15742" xr:uid="{00000000-0005-0000-0000-0000C4410000}"/>
    <cellStyle name="표준 3 6 2 7 2 8 2" xfId="15743" xr:uid="{00000000-0005-0000-0000-0000C5410000}"/>
    <cellStyle name="표준 3 6 2 7 2 8 2 2" xfId="15744" xr:uid="{00000000-0005-0000-0000-0000C6410000}"/>
    <cellStyle name="표준 3 6 2 7 2 8 3" xfId="15745" xr:uid="{00000000-0005-0000-0000-0000C7410000}"/>
    <cellStyle name="표준 3 6 2 7 2 9" xfId="15746" xr:uid="{00000000-0005-0000-0000-0000C8410000}"/>
    <cellStyle name="표준 3 6 2 7 2 9 2" xfId="15747" xr:uid="{00000000-0005-0000-0000-0000C9410000}"/>
    <cellStyle name="표준 3 6 2 7 3" xfId="15748" xr:uid="{00000000-0005-0000-0000-0000CA410000}"/>
    <cellStyle name="표준 3 6 2 7 3 2" xfId="15749" xr:uid="{00000000-0005-0000-0000-0000CB410000}"/>
    <cellStyle name="표준 3 6 2 7 3 2 2" xfId="15750" xr:uid="{00000000-0005-0000-0000-0000CC410000}"/>
    <cellStyle name="표준 3 6 2 7 3 2 2 2" xfId="15751" xr:uid="{00000000-0005-0000-0000-0000CD410000}"/>
    <cellStyle name="표준 3 6 2 7 3 2 2 2 2" xfId="15752" xr:uid="{00000000-0005-0000-0000-0000CE410000}"/>
    <cellStyle name="표준 3 6 2 7 3 2 2 3" xfId="15753" xr:uid="{00000000-0005-0000-0000-0000CF410000}"/>
    <cellStyle name="표준 3 6 2 7 3 2 3" xfId="15754" xr:uid="{00000000-0005-0000-0000-0000D0410000}"/>
    <cellStyle name="표준 3 6 2 7 3 2 3 2" xfId="15755" xr:uid="{00000000-0005-0000-0000-0000D1410000}"/>
    <cellStyle name="표준 3 6 2 7 3 2 3 2 2" xfId="15756" xr:uid="{00000000-0005-0000-0000-0000D2410000}"/>
    <cellStyle name="표준 3 6 2 7 3 2 3 3" xfId="15757" xr:uid="{00000000-0005-0000-0000-0000D3410000}"/>
    <cellStyle name="표준 3 6 2 7 3 2 4" xfId="15758" xr:uid="{00000000-0005-0000-0000-0000D4410000}"/>
    <cellStyle name="표준 3 6 2 7 3 2 4 2" xfId="15759" xr:uid="{00000000-0005-0000-0000-0000D5410000}"/>
    <cellStyle name="표준 3 6 2 7 3 2 4 2 2" xfId="15760" xr:uid="{00000000-0005-0000-0000-0000D6410000}"/>
    <cellStyle name="표준 3 6 2 7 3 2 4 3" xfId="15761" xr:uid="{00000000-0005-0000-0000-0000D7410000}"/>
    <cellStyle name="표준 3 6 2 7 3 2 5" xfId="15762" xr:uid="{00000000-0005-0000-0000-0000D8410000}"/>
    <cellStyle name="표준 3 6 2 7 3 2 5 2" xfId="15763" xr:uid="{00000000-0005-0000-0000-0000D9410000}"/>
    <cellStyle name="표준 3 6 2 7 3 2 6" xfId="15764" xr:uid="{00000000-0005-0000-0000-0000DA410000}"/>
    <cellStyle name="표준 3 6 2 7 3 3" xfId="15765" xr:uid="{00000000-0005-0000-0000-0000DB410000}"/>
    <cellStyle name="표준 3 6 2 7 3 3 2" xfId="15766" xr:uid="{00000000-0005-0000-0000-0000DC410000}"/>
    <cellStyle name="표준 3 6 2 7 3 3 2 2" xfId="15767" xr:uid="{00000000-0005-0000-0000-0000DD410000}"/>
    <cellStyle name="표준 3 6 2 7 3 3 2 2 2" xfId="15768" xr:uid="{00000000-0005-0000-0000-0000DE410000}"/>
    <cellStyle name="표준 3 6 2 7 3 3 2 3" xfId="15769" xr:uid="{00000000-0005-0000-0000-0000DF410000}"/>
    <cellStyle name="표준 3 6 2 7 3 3 3" xfId="15770" xr:uid="{00000000-0005-0000-0000-0000E0410000}"/>
    <cellStyle name="표준 3 6 2 7 3 3 3 2" xfId="15771" xr:uid="{00000000-0005-0000-0000-0000E1410000}"/>
    <cellStyle name="표준 3 6 2 7 3 3 3 2 2" xfId="15772" xr:uid="{00000000-0005-0000-0000-0000E2410000}"/>
    <cellStyle name="표준 3 6 2 7 3 3 3 3" xfId="15773" xr:uid="{00000000-0005-0000-0000-0000E3410000}"/>
    <cellStyle name="표준 3 6 2 7 3 3 4" xfId="15774" xr:uid="{00000000-0005-0000-0000-0000E4410000}"/>
    <cellStyle name="표준 3 6 2 7 3 3 4 2" xfId="15775" xr:uid="{00000000-0005-0000-0000-0000E5410000}"/>
    <cellStyle name="표준 3 6 2 7 3 3 4 2 2" xfId="15776" xr:uid="{00000000-0005-0000-0000-0000E6410000}"/>
    <cellStyle name="표준 3 6 2 7 3 3 4 3" xfId="15777" xr:uid="{00000000-0005-0000-0000-0000E7410000}"/>
    <cellStyle name="표준 3 6 2 7 3 3 5" xfId="15778" xr:uid="{00000000-0005-0000-0000-0000E8410000}"/>
    <cellStyle name="표준 3 6 2 7 3 3 5 2" xfId="15779" xr:uid="{00000000-0005-0000-0000-0000E9410000}"/>
    <cellStyle name="표준 3 6 2 7 3 3 6" xfId="15780" xr:uid="{00000000-0005-0000-0000-0000EA410000}"/>
    <cellStyle name="표준 3 6 2 7 3 4" xfId="15781" xr:uid="{00000000-0005-0000-0000-0000EB410000}"/>
    <cellStyle name="표준 3 6 2 7 3 4 2" xfId="15782" xr:uid="{00000000-0005-0000-0000-0000EC410000}"/>
    <cellStyle name="표준 3 6 2 7 3 4 2 2" xfId="15783" xr:uid="{00000000-0005-0000-0000-0000ED410000}"/>
    <cellStyle name="표준 3 6 2 7 3 4 2 2 2" xfId="15784" xr:uid="{00000000-0005-0000-0000-0000EE410000}"/>
    <cellStyle name="표준 3 6 2 7 3 4 2 3" xfId="15785" xr:uid="{00000000-0005-0000-0000-0000EF410000}"/>
    <cellStyle name="표준 3 6 2 7 3 4 3" xfId="15786" xr:uid="{00000000-0005-0000-0000-0000F0410000}"/>
    <cellStyle name="표준 3 6 2 7 3 4 3 2" xfId="15787" xr:uid="{00000000-0005-0000-0000-0000F1410000}"/>
    <cellStyle name="표준 3 6 2 7 3 4 3 2 2" xfId="15788" xr:uid="{00000000-0005-0000-0000-0000F2410000}"/>
    <cellStyle name="표준 3 6 2 7 3 4 3 3" xfId="15789" xr:uid="{00000000-0005-0000-0000-0000F3410000}"/>
    <cellStyle name="표준 3 6 2 7 3 4 4" xfId="15790" xr:uid="{00000000-0005-0000-0000-0000F4410000}"/>
    <cellStyle name="표준 3 6 2 7 3 4 4 2" xfId="15791" xr:uid="{00000000-0005-0000-0000-0000F5410000}"/>
    <cellStyle name="표준 3 6 2 7 3 4 4 2 2" xfId="15792" xr:uid="{00000000-0005-0000-0000-0000F6410000}"/>
    <cellStyle name="표준 3 6 2 7 3 4 4 3" xfId="15793" xr:uid="{00000000-0005-0000-0000-0000F7410000}"/>
    <cellStyle name="표준 3 6 2 7 3 4 5" xfId="15794" xr:uid="{00000000-0005-0000-0000-0000F8410000}"/>
    <cellStyle name="표준 3 6 2 7 3 4 5 2" xfId="15795" xr:uid="{00000000-0005-0000-0000-0000F9410000}"/>
    <cellStyle name="표준 3 6 2 7 3 4 6" xfId="15796" xr:uid="{00000000-0005-0000-0000-0000FA410000}"/>
    <cellStyle name="표준 3 6 2 7 3 5" xfId="15797" xr:uid="{00000000-0005-0000-0000-0000FB410000}"/>
    <cellStyle name="표준 3 6 2 7 3 5 2" xfId="15798" xr:uid="{00000000-0005-0000-0000-0000FC410000}"/>
    <cellStyle name="표준 3 6 2 7 3 5 2 2" xfId="15799" xr:uid="{00000000-0005-0000-0000-0000FD410000}"/>
    <cellStyle name="표준 3 6 2 7 3 5 3" xfId="15800" xr:uid="{00000000-0005-0000-0000-0000FE410000}"/>
    <cellStyle name="표준 3 6 2 7 3 6" xfId="15801" xr:uid="{00000000-0005-0000-0000-0000FF410000}"/>
    <cellStyle name="표준 3 6 2 7 3 6 2" xfId="15802" xr:uid="{00000000-0005-0000-0000-000000420000}"/>
    <cellStyle name="표준 3 6 2 7 3 6 2 2" xfId="15803" xr:uid="{00000000-0005-0000-0000-000001420000}"/>
    <cellStyle name="표준 3 6 2 7 3 6 3" xfId="15804" xr:uid="{00000000-0005-0000-0000-000002420000}"/>
    <cellStyle name="표준 3 6 2 7 3 7" xfId="15805" xr:uid="{00000000-0005-0000-0000-000003420000}"/>
    <cellStyle name="표준 3 6 2 7 3 7 2" xfId="15806" xr:uid="{00000000-0005-0000-0000-000004420000}"/>
    <cellStyle name="표준 3 6 2 7 3 7 2 2" xfId="15807" xr:uid="{00000000-0005-0000-0000-000005420000}"/>
    <cellStyle name="표준 3 6 2 7 3 7 3" xfId="15808" xr:uid="{00000000-0005-0000-0000-000006420000}"/>
    <cellStyle name="표준 3 6 2 7 3 8" xfId="15809" xr:uid="{00000000-0005-0000-0000-000007420000}"/>
    <cellStyle name="표준 3 6 2 7 3 8 2" xfId="15810" xr:uid="{00000000-0005-0000-0000-000008420000}"/>
    <cellStyle name="표준 3 6 2 7 3 9" xfId="15811" xr:uid="{00000000-0005-0000-0000-000009420000}"/>
    <cellStyle name="표준 3 6 2 7 4" xfId="15812" xr:uid="{00000000-0005-0000-0000-00000A420000}"/>
    <cellStyle name="표준 3 6 2 7 4 2" xfId="15813" xr:uid="{00000000-0005-0000-0000-00000B420000}"/>
    <cellStyle name="표준 3 6 2 7 4 2 2" xfId="15814" xr:uid="{00000000-0005-0000-0000-00000C420000}"/>
    <cellStyle name="표준 3 6 2 7 4 2 2 2" xfId="15815" xr:uid="{00000000-0005-0000-0000-00000D420000}"/>
    <cellStyle name="표준 3 6 2 7 4 2 3" xfId="15816" xr:uid="{00000000-0005-0000-0000-00000E420000}"/>
    <cellStyle name="표준 3 6 2 7 4 3" xfId="15817" xr:uid="{00000000-0005-0000-0000-00000F420000}"/>
    <cellStyle name="표준 3 6 2 7 4 3 2" xfId="15818" xr:uid="{00000000-0005-0000-0000-000010420000}"/>
    <cellStyle name="표준 3 6 2 7 4 3 2 2" xfId="15819" xr:uid="{00000000-0005-0000-0000-000011420000}"/>
    <cellStyle name="표준 3 6 2 7 4 3 3" xfId="15820" xr:uid="{00000000-0005-0000-0000-000012420000}"/>
    <cellStyle name="표준 3 6 2 7 4 4" xfId="15821" xr:uid="{00000000-0005-0000-0000-000013420000}"/>
    <cellStyle name="표준 3 6 2 7 4 4 2" xfId="15822" xr:uid="{00000000-0005-0000-0000-000014420000}"/>
    <cellStyle name="표준 3 6 2 7 4 4 2 2" xfId="15823" xr:uid="{00000000-0005-0000-0000-000015420000}"/>
    <cellStyle name="표준 3 6 2 7 4 4 3" xfId="15824" xr:uid="{00000000-0005-0000-0000-000016420000}"/>
    <cellStyle name="표준 3 6 2 7 4 5" xfId="15825" xr:uid="{00000000-0005-0000-0000-000017420000}"/>
    <cellStyle name="표준 3 6 2 7 4 5 2" xfId="15826" xr:uid="{00000000-0005-0000-0000-000018420000}"/>
    <cellStyle name="표준 3 6 2 7 4 6" xfId="15827" xr:uid="{00000000-0005-0000-0000-000019420000}"/>
    <cellStyle name="표준 3 6 2 7 5" xfId="15828" xr:uid="{00000000-0005-0000-0000-00001A420000}"/>
    <cellStyle name="표준 3 6 2 7 5 2" xfId="15829" xr:uid="{00000000-0005-0000-0000-00001B420000}"/>
    <cellStyle name="표준 3 6 2 7 5 2 2" xfId="15830" xr:uid="{00000000-0005-0000-0000-00001C420000}"/>
    <cellStyle name="표준 3 6 2 7 5 2 2 2" xfId="15831" xr:uid="{00000000-0005-0000-0000-00001D420000}"/>
    <cellStyle name="표준 3 6 2 7 5 2 3" xfId="15832" xr:uid="{00000000-0005-0000-0000-00001E420000}"/>
    <cellStyle name="표준 3 6 2 7 5 3" xfId="15833" xr:uid="{00000000-0005-0000-0000-00001F420000}"/>
    <cellStyle name="표준 3 6 2 7 5 3 2" xfId="15834" xr:uid="{00000000-0005-0000-0000-000020420000}"/>
    <cellStyle name="표준 3 6 2 7 5 3 2 2" xfId="15835" xr:uid="{00000000-0005-0000-0000-000021420000}"/>
    <cellStyle name="표준 3 6 2 7 5 3 3" xfId="15836" xr:uid="{00000000-0005-0000-0000-000022420000}"/>
    <cellStyle name="표준 3 6 2 7 5 4" xfId="15837" xr:uid="{00000000-0005-0000-0000-000023420000}"/>
    <cellStyle name="표준 3 6 2 7 5 4 2" xfId="15838" xr:uid="{00000000-0005-0000-0000-000024420000}"/>
    <cellStyle name="표준 3 6 2 7 5 4 2 2" xfId="15839" xr:uid="{00000000-0005-0000-0000-000025420000}"/>
    <cellStyle name="표준 3 6 2 7 5 4 3" xfId="15840" xr:uid="{00000000-0005-0000-0000-000026420000}"/>
    <cellStyle name="표준 3 6 2 7 5 5" xfId="15841" xr:uid="{00000000-0005-0000-0000-000027420000}"/>
    <cellStyle name="표준 3 6 2 7 5 5 2" xfId="15842" xr:uid="{00000000-0005-0000-0000-000028420000}"/>
    <cellStyle name="표준 3 6 2 7 5 6" xfId="15843" xr:uid="{00000000-0005-0000-0000-000029420000}"/>
    <cellStyle name="표준 3 6 2 7 6" xfId="15844" xr:uid="{00000000-0005-0000-0000-00002A420000}"/>
    <cellStyle name="표준 3 6 2 7 6 2" xfId="15845" xr:uid="{00000000-0005-0000-0000-00002B420000}"/>
    <cellStyle name="표준 3 6 2 7 6 2 2" xfId="15846" xr:uid="{00000000-0005-0000-0000-00002C420000}"/>
    <cellStyle name="표준 3 6 2 7 6 2 2 2" xfId="15847" xr:uid="{00000000-0005-0000-0000-00002D420000}"/>
    <cellStyle name="표준 3 6 2 7 6 2 3" xfId="15848" xr:uid="{00000000-0005-0000-0000-00002E420000}"/>
    <cellStyle name="표준 3 6 2 7 6 3" xfId="15849" xr:uid="{00000000-0005-0000-0000-00002F420000}"/>
    <cellStyle name="표준 3 6 2 7 6 3 2" xfId="15850" xr:uid="{00000000-0005-0000-0000-000030420000}"/>
    <cellStyle name="표준 3 6 2 7 6 3 2 2" xfId="15851" xr:uid="{00000000-0005-0000-0000-000031420000}"/>
    <cellStyle name="표준 3 6 2 7 6 3 3" xfId="15852" xr:uid="{00000000-0005-0000-0000-000032420000}"/>
    <cellStyle name="표준 3 6 2 7 6 4" xfId="15853" xr:uid="{00000000-0005-0000-0000-000033420000}"/>
    <cellStyle name="표준 3 6 2 7 6 4 2" xfId="15854" xr:uid="{00000000-0005-0000-0000-000034420000}"/>
    <cellStyle name="표준 3 6 2 7 6 4 2 2" xfId="15855" xr:uid="{00000000-0005-0000-0000-000035420000}"/>
    <cellStyle name="표준 3 6 2 7 6 4 3" xfId="15856" xr:uid="{00000000-0005-0000-0000-000036420000}"/>
    <cellStyle name="표준 3 6 2 7 6 5" xfId="15857" xr:uid="{00000000-0005-0000-0000-000037420000}"/>
    <cellStyle name="표준 3 6 2 7 6 5 2" xfId="15858" xr:uid="{00000000-0005-0000-0000-000038420000}"/>
    <cellStyle name="표준 3 6 2 7 6 6" xfId="15859" xr:uid="{00000000-0005-0000-0000-000039420000}"/>
    <cellStyle name="표준 3 6 2 7 7" xfId="15860" xr:uid="{00000000-0005-0000-0000-00003A420000}"/>
    <cellStyle name="표준 3 6 2 7 7 2" xfId="15861" xr:uid="{00000000-0005-0000-0000-00003B420000}"/>
    <cellStyle name="표준 3 6 2 7 7 2 2" xfId="15862" xr:uid="{00000000-0005-0000-0000-00003C420000}"/>
    <cellStyle name="표준 3 6 2 7 7 3" xfId="15863" xr:uid="{00000000-0005-0000-0000-00003D420000}"/>
    <cellStyle name="표준 3 6 2 7 8" xfId="15864" xr:uid="{00000000-0005-0000-0000-00003E420000}"/>
    <cellStyle name="표준 3 6 2 7 8 2" xfId="15865" xr:uid="{00000000-0005-0000-0000-00003F420000}"/>
    <cellStyle name="표준 3 6 2 7 8 2 2" xfId="15866" xr:uid="{00000000-0005-0000-0000-000040420000}"/>
    <cellStyle name="표준 3 6 2 7 8 3" xfId="15867" xr:uid="{00000000-0005-0000-0000-000041420000}"/>
    <cellStyle name="표준 3 6 2 7 9" xfId="15868" xr:uid="{00000000-0005-0000-0000-000042420000}"/>
    <cellStyle name="표준 3 6 2 7 9 2" xfId="15869" xr:uid="{00000000-0005-0000-0000-000043420000}"/>
    <cellStyle name="표준 3 6 2 7 9 2 2" xfId="15870" xr:uid="{00000000-0005-0000-0000-000044420000}"/>
    <cellStyle name="표준 3 6 2 7 9 3" xfId="15871" xr:uid="{00000000-0005-0000-0000-000045420000}"/>
    <cellStyle name="표준 3 6 2 8" xfId="15872" xr:uid="{00000000-0005-0000-0000-000046420000}"/>
    <cellStyle name="표준 3 6 2 8 10" xfId="15873" xr:uid="{00000000-0005-0000-0000-000047420000}"/>
    <cellStyle name="표준 3 6 2 8 2" xfId="15874" xr:uid="{00000000-0005-0000-0000-000048420000}"/>
    <cellStyle name="표준 3 6 2 8 2 2" xfId="15875" xr:uid="{00000000-0005-0000-0000-000049420000}"/>
    <cellStyle name="표준 3 6 2 8 2 2 2" xfId="15876" xr:uid="{00000000-0005-0000-0000-00004A420000}"/>
    <cellStyle name="표준 3 6 2 8 2 2 2 2" xfId="15877" xr:uid="{00000000-0005-0000-0000-00004B420000}"/>
    <cellStyle name="표준 3 6 2 8 2 2 2 2 2" xfId="15878" xr:uid="{00000000-0005-0000-0000-00004C420000}"/>
    <cellStyle name="표준 3 6 2 8 2 2 2 3" xfId="15879" xr:uid="{00000000-0005-0000-0000-00004D420000}"/>
    <cellStyle name="표준 3 6 2 8 2 2 3" xfId="15880" xr:uid="{00000000-0005-0000-0000-00004E420000}"/>
    <cellStyle name="표준 3 6 2 8 2 2 3 2" xfId="15881" xr:uid="{00000000-0005-0000-0000-00004F420000}"/>
    <cellStyle name="표준 3 6 2 8 2 2 3 2 2" xfId="15882" xr:uid="{00000000-0005-0000-0000-000050420000}"/>
    <cellStyle name="표준 3 6 2 8 2 2 3 3" xfId="15883" xr:uid="{00000000-0005-0000-0000-000051420000}"/>
    <cellStyle name="표준 3 6 2 8 2 2 4" xfId="15884" xr:uid="{00000000-0005-0000-0000-000052420000}"/>
    <cellStyle name="표준 3 6 2 8 2 2 4 2" xfId="15885" xr:uid="{00000000-0005-0000-0000-000053420000}"/>
    <cellStyle name="표준 3 6 2 8 2 2 4 2 2" xfId="15886" xr:uid="{00000000-0005-0000-0000-000054420000}"/>
    <cellStyle name="표준 3 6 2 8 2 2 4 3" xfId="15887" xr:uid="{00000000-0005-0000-0000-000055420000}"/>
    <cellStyle name="표준 3 6 2 8 2 2 5" xfId="15888" xr:uid="{00000000-0005-0000-0000-000056420000}"/>
    <cellStyle name="표준 3 6 2 8 2 2 5 2" xfId="15889" xr:uid="{00000000-0005-0000-0000-000057420000}"/>
    <cellStyle name="표준 3 6 2 8 2 2 6" xfId="15890" xr:uid="{00000000-0005-0000-0000-000058420000}"/>
    <cellStyle name="표준 3 6 2 8 2 3" xfId="15891" xr:uid="{00000000-0005-0000-0000-000059420000}"/>
    <cellStyle name="표준 3 6 2 8 2 3 2" xfId="15892" xr:uid="{00000000-0005-0000-0000-00005A420000}"/>
    <cellStyle name="표준 3 6 2 8 2 3 2 2" xfId="15893" xr:uid="{00000000-0005-0000-0000-00005B420000}"/>
    <cellStyle name="표준 3 6 2 8 2 3 2 2 2" xfId="15894" xr:uid="{00000000-0005-0000-0000-00005C420000}"/>
    <cellStyle name="표준 3 6 2 8 2 3 2 3" xfId="15895" xr:uid="{00000000-0005-0000-0000-00005D420000}"/>
    <cellStyle name="표준 3 6 2 8 2 3 3" xfId="15896" xr:uid="{00000000-0005-0000-0000-00005E420000}"/>
    <cellStyle name="표준 3 6 2 8 2 3 3 2" xfId="15897" xr:uid="{00000000-0005-0000-0000-00005F420000}"/>
    <cellStyle name="표준 3 6 2 8 2 3 3 2 2" xfId="15898" xr:uid="{00000000-0005-0000-0000-000060420000}"/>
    <cellStyle name="표준 3 6 2 8 2 3 3 3" xfId="15899" xr:uid="{00000000-0005-0000-0000-000061420000}"/>
    <cellStyle name="표준 3 6 2 8 2 3 4" xfId="15900" xr:uid="{00000000-0005-0000-0000-000062420000}"/>
    <cellStyle name="표준 3 6 2 8 2 3 4 2" xfId="15901" xr:uid="{00000000-0005-0000-0000-000063420000}"/>
    <cellStyle name="표준 3 6 2 8 2 3 4 2 2" xfId="15902" xr:uid="{00000000-0005-0000-0000-000064420000}"/>
    <cellStyle name="표준 3 6 2 8 2 3 4 3" xfId="15903" xr:uid="{00000000-0005-0000-0000-000065420000}"/>
    <cellStyle name="표준 3 6 2 8 2 3 5" xfId="15904" xr:uid="{00000000-0005-0000-0000-000066420000}"/>
    <cellStyle name="표준 3 6 2 8 2 3 5 2" xfId="15905" xr:uid="{00000000-0005-0000-0000-000067420000}"/>
    <cellStyle name="표준 3 6 2 8 2 3 6" xfId="15906" xr:uid="{00000000-0005-0000-0000-000068420000}"/>
    <cellStyle name="표준 3 6 2 8 2 4" xfId="15907" xr:uid="{00000000-0005-0000-0000-000069420000}"/>
    <cellStyle name="표준 3 6 2 8 2 4 2" xfId="15908" xr:uid="{00000000-0005-0000-0000-00006A420000}"/>
    <cellStyle name="표준 3 6 2 8 2 4 2 2" xfId="15909" xr:uid="{00000000-0005-0000-0000-00006B420000}"/>
    <cellStyle name="표준 3 6 2 8 2 4 2 2 2" xfId="15910" xr:uid="{00000000-0005-0000-0000-00006C420000}"/>
    <cellStyle name="표준 3 6 2 8 2 4 2 3" xfId="15911" xr:uid="{00000000-0005-0000-0000-00006D420000}"/>
    <cellStyle name="표준 3 6 2 8 2 4 3" xfId="15912" xr:uid="{00000000-0005-0000-0000-00006E420000}"/>
    <cellStyle name="표준 3 6 2 8 2 4 3 2" xfId="15913" xr:uid="{00000000-0005-0000-0000-00006F420000}"/>
    <cellStyle name="표준 3 6 2 8 2 4 3 2 2" xfId="15914" xr:uid="{00000000-0005-0000-0000-000070420000}"/>
    <cellStyle name="표준 3 6 2 8 2 4 3 3" xfId="15915" xr:uid="{00000000-0005-0000-0000-000071420000}"/>
    <cellStyle name="표준 3 6 2 8 2 4 4" xfId="15916" xr:uid="{00000000-0005-0000-0000-000072420000}"/>
    <cellStyle name="표준 3 6 2 8 2 4 4 2" xfId="15917" xr:uid="{00000000-0005-0000-0000-000073420000}"/>
    <cellStyle name="표준 3 6 2 8 2 4 4 2 2" xfId="15918" xr:uid="{00000000-0005-0000-0000-000074420000}"/>
    <cellStyle name="표준 3 6 2 8 2 4 4 3" xfId="15919" xr:uid="{00000000-0005-0000-0000-000075420000}"/>
    <cellStyle name="표준 3 6 2 8 2 4 5" xfId="15920" xr:uid="{00000000-0005-0000-0000-000076420000}"/>
    <cellStyle name="표준 3 6 2 8 2 4 5 2" xfId="15921" xr:uid="{00000000-0005-0000-0000-000077420000}"/>
    <cellStyle name="표준 3 6 2 8 2 4 6" xfId="15922" xr:uid="{00000000-0005-0000-0000-000078420000}"/>
    <cellStyle name="표준 3 6 2 8 2 5" xfId="15923" xr:uid="{00000000-0005-0000-0000-000079420000}"/>
    <cellStyle name="표준 3 6 2 8 2 5 2" xfId="15924" xr:uid="{00000000-0005-0000-0000-00007A420000}"/>
    <cellStyle name="표준 3 6 2 8 2 5 2 2" xfId="15925" xr:uid="{00000000-0005-0000-0000-00007B420000}"/>
    <cellStyle name="표준 3 6 2 8 2 5 3" xfId="15926" xr:uid="{00000000-0005-0000-0000-00007C420000}"/>
    <cellStyle name="표준 3 6 2 8 2 6" xfId="15927" xr:uid="{00000000-0005-0000-0000-00007D420000}"/>
    <cellStyle name="표준 3 6 2 8 2 6 2" xfId="15928" xr:uid="{00000000-0005-0000-0000-00007E420000}"/>
    <cellStyle name="표준 3 6 2 8 2 6 2 2" xfId="15929" xr:uid="{00000000-0005-0000-0000-00007F420000}"/>
    <cellStyle name="표준 3 6 2 8 2 6 3" xfId="15930" xr:uid="{00000000-0005-0000-0000-000080420000}"/>
    <cellStyle name="표준 3 6 2 8 2 7" xfId="15931" xr:uid="{00000000-0005-0000-0000-000081420000}"/>
    <cellStyle name="표준 3 6 2 8 2 7 2" xfId="15932" xr:uid="{00000000-0005-0000-0000-000082420000}"/>
    <cellStyle name="표준 3 6 2 8 2 7 2 2" xfId="15933" xr:uid="{00000000-0005-0000-0000-000083420000}"/>
    <cellStyle name="표준 3 6 2 8 2 7 3" xfId="15934" xr:uid="{00000000-0005-0000-0000-000084420000}"/>
    <cellStyle name="표준 3 6 2 8 2 8" xfId="15935" xr:uid="{00000000-0005-0000-0000-000085420000}"/>
    <cellStyle name="표준 3 6 2 8 2 8 2" xfId="15936" xr:uid="{00000000-0005-0000-0000-000086420000}"/>
    <cellStyle name="표준 3 6 2 8 2 9" xfId="15937" xr:uid="{00000000-0005-0000-0000-000087420000}"/>
    <cellStyle name="표준 3 6 2 8 3" xfId="15938" xr:uid="{00000000-0005-0000-0000-000088420000}"/>
    <cellStyle name="표준 3 6 2 8 3 2" xfId="15939" xr:uid="{00000000-0005-0000-0000-000089420000}"/>
    <cellStyle name="표준 3 6 2 8 3 2 2" xfId="15940" xr:uid="{00000000-0005-0000-0000-00008A420000}"/>
    <cellStyle name="표준 3 6 2 8 3 2 2 2" xfId="15941" xr:uid="{00000000-0005-0000-0000-00008B420000}"/>
    <cellStyle name="표준 3 6 2 8 3 2 3" xfId="15942" xr:uid="{00000000-0005-0000-0000-00008C420000}"/>
    <cellStyle name="표준 3 6 2 8 3 3" xfId="15943" xr:uid="{00000000-0005-0000-0000-00008D420000}"/>
    <cellStyle name="표준 3 6 2 8 3 3 2" xfId="15944" xr:uid="{00000000-0005-0000-0000-00008E420000}"/>
    <cellStyle name="표준 3 6 2 8 3 3 2 2" xfId="15945" xr:uid="{00000000-0005-0000-0000-00008F420000}"/>
    <cellStyle name="표준 3 6 2 8 3 3 3" xfId="15946" xr:uid="{00000000-0005-0000-0000-000090420000}"/>
    <cellStyle name="표준 3 6 2 8 3 4" xfId="15947" xr:uid="{00000000-0005-0000-0000-000091420000}"/>
    <cellStyle name="표준 3 6 2 8 3 4 2" xfId="15948" xr:uid="{00000000-0005-0000-0000-000092420000}"/>
    <cellStyle name="표준 3 6 2 8 3 4 2 2" xfId="15949" xr:uid="{00000000-0005-0000-0000-000093420000}"/>
    <cellStyle name="표준 3 6 2 8 3 4 3" xfId="15950" xr:uid="{00000000-0005-0000-0000-000094420000}"/>
    <cellStyle name="표준 3 6 2 8 3 5" xfId="15951" xr:uid="{00000000-0005-0000-0000-000095420000}"/>
    <cellStyle name="표준 3 6 2 8 3 5 2" xfId="15952" xr:uid="{00000000-0005-0000-0000-000096420000}"/>
    <cellStyle name="표준 3 6 2 8 3 6" xfId="15953" xr:uid="{00000000-0005-0000-0000-000097420000}"/>
    <cellStyle name="표준 3 6 2 8 4" xfId="15954" xr:uid="{00000000-0005-0000-0000-000098420000}"/>
    <cellStyle name="표준 3 6 2 8 4 2" xfId="15955" xr:uid="{00000000-0005-0000-0000-000099420000}"/>
    <cellStyle name="표준 3 6 2 8 4 2 2" xfId="15956" xr:uid="{00000000-0005-0000-0000-00009A420000}"/>
    <cellStyle name="표준 3 6 2 8 4 2 2 2" xfId="15957" xr:uid="{00000000-0005-0000-0000-00009B420000}"/>
    <cellStyle name="표준 3 6 2 8 4 2 3" xfId="15958" xr:uid="{00000000-0005-0000-0000-00009C420000}"/>
    <cellStyle name="표준 3 6 2 8 4 3" xfId="15959" xr:uid="{00000000-0005-0000-0000-00009D420000}"/>
    <cellStyle name="표준 3 6 2 8 4 3 2" xfId="15960" xr:uid="{00000000-0005-0000-0000-00009E420000}"/>
    <cellStyle name="표준 3 6 2 8 4 3 2 2" xfId="15961" xr:uid="{00000000-0005-0000-0000-00009F420000}"/>
    <cellStyle name="표준 3 6 2 8 4 3 3" xfId="15962" xr:uid="{00000000-0005-0000-0000-0000A0420000}"/>
    <cellStyle name="표준 3 6 2 8 4 4" xfId="15963" xr:uid="{00000000-0005-0000-0000-0000A1420000}"/>
    <cellStyle name="표준 3 6 2 8 4 4 2" xfId="15964" xr:uid="{00000000-0005-0000-0000-0000A2420000}"/>
    <cellStyle name="표준 3 6 2 8 4 4 2 2" xfId="15965" xr:uid="{00000000-0005-0000-0000-0000A3420000}"/>
    <cellStyle name="표준 3 6 2 8 4 4 3" xfId="15966" xr:uid="{00000000-0005-0000-0000-0000A4420000}"/>
    <cellStyle name="표준 3 6 2 8 4 5" xfId="15967" xr:uid="{00000000-0005-0000-0000-0000A5420000}"/>
    <cellStyle name="표준 3 6 2 8 4 5 2" xfId="15968" xr:uid="{00000000-0005-0000-0000-0000A6420000}"/>
    <cellStyle name="표준 3 6 2 8 4 6" xfId="15969" xr:uid="{00000000-0005-0000-0000-0000A7420000}"/>
    <cellStyle name="표준 3 6 2 8 5" xfId="15970" xr:uid="{00000000-0005-0000-0000-0000A8420000}"/>
    <cellStyle name="표준 3 6 2 8 5 2" xfId="15971" xr:uid="{00000000-0005-0000-0000-0000A9420000}"/>
    <cellStyle name="표준 3 6 2 8 5 2 2" xfId="15972" xr:uid="{00000000-0005-0000-0000-0000AA420000}"/>
    <cellStyle name="표준 3 6 2 8 5 2 2 2" xfId="15973" xr:uid="{00000000-0005-0000-0000-0000AB420000}"/>
    <cellStyle name="표준 3 6 2 8 5 2 3" xfId="15974" xr:uid="{00000000-0005-0000-0000-0000AC420000}"/>
    <cellStyle name="표준 3 6 2 8 5 3" xfId="15975" xr:uid="{00000000-0005-0000-0000-0000AD420000}"/>
    <cellStyle name="표준 3 6 2 8 5 3 2" xfId="15976" xr:uid="{00000000-0005-0000-0000-0000AE420000}"/>
    <cellStyle name="표준 3 6 2 8 5 3 2 2" xfId="15977" xr:uid="{00000000-0005-0000-0000-0000AF420000}"/>
    <cellStyle name="표준 3 6 2 8 5 3 3" xfId="15978" xr:uid="{00000000-0005-0000-0000-0000B0420000}"/>
    <cellStyle name="표준 3 6 2 8 5 4" xfId="15979" xr:uid="{00000000-0005-0000-0000-0000B1420000}"/>
    <cellStyle name="표준 3 6 2 8 5 4 2" xfId="15980" xr:uid="{00000000-0005-0000-0000-0000B2420000}"/>
    <cellStyle name="표준 3 6 2 8 5 4 2 2" xfId="15981" xr:uid="{00000000-0005-0000-0000-0000B3420000}"/>
    <cellStyle name="표준 3 6 2 8 5 4 3" xfId="15982" xr:uid="{00000000-0005-0000-0000-0000B4420000}"/>
    <cellStyle name="표준 3 6 2 8 5 5" xfId="15983" xr:uid="{00000000-0005-0000-0000-0000B5420000}"/>
    <cellStyle name="표준 3 6 2 8 5 5 2" xfId="15984" xr:uid="{00000000-0005-0000-0000-0000B6420000}"/>
    <cellStyle name="표준 3 6 2 8 5 6" xfId="15985" xr:uid="{00000000-0005-0000-0000-0000B7420000}"/>
    <cellStyle name="표준 3 6 2 8 6" xfId="15986" xr:uid="{00000000-0005-0000-0000-0000B8420000}"/>
    <cellStyle name="표준 3 6 2 8 6 2" xfId="15987" xr:uid="{00000000-0005-0000-0000-0000B9420000}"/>
    <cellStyle name="표준 3 6 2 8 6 2 2" xfId="15988" xr:uid="{00000000-0005-0000-0000-0000BA420000}"/>
    <cellStyle name="표준 3 6 2 8 6 3" xfId="15989" xr:uid="{00000000-0005-0000-0000-0000BB420000}"/>
    <cellStyle name="표준 3 6 2 8 7" xfId="15990" xr:uid="{00000000-0005-0000-0000-0000BC420000}"/>
    <cellStyle name="표준 3 6 2 8 7 2" xfId="15991" xr:uid="{00000000-0005-0000-0000-0000BD420000}"/>
    <cellStyle name="표준 3 6 2 8 7 2 2" xfId="15992" xr:uid="{00000000-0005-0000-0000-0000BE420000}"/>
    <cellStyle name="표준 3 6 2 8 7 3" xfId="15993" xr:uid="{00000000-0005-0000-0000-0000BF420000}"/>
    <cellStyle name="표준 3 6 2 8 8" xfId="15994" xr:uid="{00000000-0005-0000-0000-0000C0420000}"/>
    <cellStyle name="표준 3 6 2 8 8 2" xfId="15995" xr:uid="{00000000-0005-0000-0000-0000C1420000}"/>
    <cellStyle name="표준 3 6 2 8 8 2 2" xfId="15996" xr:uid="{00000000-0005-0000-0000-0000C2420000}"/>
    <cellStyle name="표준 3 6 2 8 8 3" xfId="15997" xr:uid="{00000000-0005-0000-0000-0000C3420000}"/>
    <cellStyle name="표준 3 6 2 8 9" xfId="15998" xr:uid="{00000000-0005-0000-0000-0000C4420000}"/>
    <cellStyle name="표준 3 6 2 8 9 2" xfId="15999" xr:uid="{00000000-0005-0000-0000-0000C5420000}"/>
    <cellStyle name="표준 3 6 2 9" xfId="16000" xr:uid="{00000000-0005-0000-0000-0000C6420000}"/>
    <cellStyle name="표준 3 6 2 9 10" xfId="16001" xr:uid="{00000000-0005-0000-0000-0000C7420000}"/>
    <cellStyle name="표준 3 6 2 9 2" xfId="16002" xr:uid="{00000000-0005-0000-0000-0000C8420000}"/>
    <cellStyle name="표준 3 6 2 9 2 2" xfId="16003" xr:uid="{00000000-0005-0000-0000-0000C9420000}"/>
    <cellStyle name="표준 3 6 2 9 2 2 2" xfId="16004" xr:uid="{00000000-0005-0000-0000-0000CA420000}"/>
    <cellStyle name="표준 3 6 2 9 2 2 2 2" xfId="16005" xr:uid="{00000000-0005-0000-0000-0000CB420000}"/>
    <cellStyle name="표준 3 6 2 9 2 2 2 2 2" xfId="16006" xr:uid="{00000000-0005-0000-0000-0000CC420000}"/>
    <cellStyle name="표준 3 6 2 9 2 2 2 3" xfId="16007" xr:uid="{00000000-0005-0000-0000-0000CD420000}"/>
    <cellStyle name="표준 3 6 2 9 2 2 3" xfId="16008" xr:uid="{00000000-0005-0000-0000-0000CE420000}"/>
    <cellStyle name="표준 3 6 2 9 2 2 3 2" xfId="16009" xr:uid="{00000000-0005-0000-0000-0000CF420000}"/>
    <cellStyle name="표준 3 6 2 9 2 2 3 2 2" xfId="16010" xr:uid="{00000000-0005-0000-0000-0000D0420000}"/>
    <cellStyle name="표준 3 6 2 9 2 2 3 3" xfId="16011" xr:uid="{00000000-0005-0000-0000-0000D1420000}"/>
    <cellStyle name="표준 3 6 2 9 2 2 4" xfId="16012" xr:uid="{00000000-0005-0000-0000-0000D2420000}"/>
    <cellStyle name="표준 3 6 2 9 2 2 4 2" xfId="16013" xr:uid="{00000000-0005-0000-0000-0000D3420000}"/>
    <cellStyle name="표준 3 6 2 9 2 2 4 2 2" xfId="16014" xr:uid="{00000000-0005-0000-0000-0000D4420000}"/>
    <cellStyle name="표준 3 6 2 9 2 2 4 3" xfId="16015" xr:uid="{00000000-0005-0000-0000-0000D5420000}"/>
    <cellStyle name="표준 3 6 2 9 2 2 5" xfId="16016" xr:uid="{00000000-0005-0000-0000-0000D6420000}"/>
    <cellStyle name="표준 3 6 2 9 2 2 5 2" xfId="16017" xr:uid="{00000000-0005-0000-0000-0000D7420000}"/>
    <cellStyle name="표준 3 6 2 9 2 2 6" xfId="16018" xr:uid="{00000000-0005-0000-0000-0000D8420000}"/>
    <cellStyle name="표준 3 6 2 9 2 3" xfId="16019" xr:uid="{00000000-0005-0000-0000-0000D9420000}"/>
    <cellStyle name="표준 3 6 2 9 2 3 2" xfId="16020" xr:uid="{00000000-0005-0000-0000-0000DA420000}"/>
    <cellStyle name="표준 3 6 2 9 2 3 2 2" xfId="16021" xr:uid="{00000000-0005-0000-0000-0000DB420000}"/>
    <cellStyle name="표준 3 6 2 9 2 3 2 2 2" xfId="16022" xr:uid="{00000000-0005-0000-0000-0000DC420000}"/>
    <cellStyle name="표준 3 6 2 9 2 3 2 3" xfId="16023" xr:uid="{00000000-0005-0000-0000-0000DD420000}"/>
    <cellStyle name="표준 3 6 2 9 2 3 3" xfId="16024" xr:uid="{00000000-0005-0000-0000-0000DE420000}"/>
    <cellStyle name="표준 3 6 2 9 2 3 3 2" xfId="16025" xr:uid="{00000000-0005-0000-0000-0000DF420000}"/>
    <cellStyle name="표준 3 6 2 9 2 3 3 2 2" xfId="16026" xr:uid="{00000000-0005-0000-0000-0000E0420000}"/>
    <cellStyle name="표준 3 6 2 9 2 3 3 3" xfId="16027" xr:uid="{00000000-0005-0000-0000-0000E1420000}"/>
    <cellStyle name="표준 3 6 2 9 2 3 4" xfId="16028" xr:uid="{00000000-0005-0000-0000-0000E2420000}"/>
    <cellStyle name="표준 3 6 2 9 2 3 4 2" xfId="16029" xr:uid="{00000000-0005-0000-0000-0000E3420000}"/>
    <cellStyle name="표준 3 6 2 9 2 3 4 2 2" xfId="16030" xr:uid="{00000000-0005-0000-0000-0000E4420000}"/>
    <cellStyle name="표준 3 6 2 9 2 3 4 3" xfId="16031" xr:uid="{00000000-0005-0000-0000-0000E5420000}"/>
    <cellStyle name="표준 3 6 2 9 2 3 5" xfId="16032" xr:uid="{00000000-0005-0000-0000-0000E6420000}"/>
    <cellStyle name="표준 3 6 2 9 2 3 5 2" xfId="16033" xr:uid="{00000000-0005-0000-0000-0000E7420000}"/>
    <cellStyle name="표준 3 6 2 9 2 3 6" xfId="16034" xr:uid="{00000000-0005-0000-0000-0000E8420000}"/>
    <cellStyle name="표준 3 6 2 9 2 4" xfId="16035" xr:uid="{00000000-0005-0000-0000-0000E9420000}"/>
    <cellStyle name="표준 3 6 2 9 2 4 2" xfId="16036" xr:uid="{00000000-0005-0000-0000-0000EA420000}"/>
    <cellStyle name="표준 3 6 2 9 2 4 2 2" xfId="16037" xr:uid="{00000000-0005-0000-0000-0000EB420000}"/>
    <cellStyle name="표준 3 6 2 9 2 4 2 2 2" xfId="16038" xr:uid="{00000000-0005-0000-0000-0000EC420000}"/>
    <cellStyle name="표준 3 6 2 9 2 4 2 3" xfId="16039" xr:uid="{00000000-0005-0000-0000-0000ED420000}"/>
    <cellStyle name="표준 3 6 2 9 2 4 3" xfId="16040" xr:uid="{00000000-0005-0000-0000-0000EE420000}"/>
    <cellStyle name="표준 3 6 2 9 2 4 3 2" xfId="16041" xr:uid="{00000000-0005-0000-0000-0000EF420000}"/>
    <cellStyle name="표준 3 6 2 9 2 4 3 2 2" xfId="16042" xr:uid="{00000000-0005-0000-0000-0000F0420000}"/>
    <cellStyle name="표준 3 6 2 9 2 4 3 3" xfId="16043" xr:uid="{00000000-0005-0000-0000-0000F1420000}"/>
    <cellStyle name="표준 3 6 2 9 2 4 4" xfId="16044" xr:uid="{00000000-0005-0000-0000-0000F2420000}"/>
    <cellStyle name="표준 3 6 2 9 2 4 4 2" xfId="16045" xr:uid="{00000000-0005-0000-0000-0000F3420000}"/>
    <cellStyle name="표준 3 6 2 9 2 4 4 2 2" xfId="16046" xr:uid="{00000000-0005-0000-0000-0000F4420000}"/>
    <cellStyle name="표준 3 6 2 9 2 4 4 3" xfId="16047" xr:uid="{00000000-0005-0000-0000-0000F5420000}"/>
    <cellStyle name="표준 3 6 2 9 2 4 5" xfId="16048" xr:uid="{00000000-0005-0000-0000-0000F6420000}"/>
    <cellStyle name="표준 3 6 2 9 2 4 5 2" xfId="16049" xr:uid="{00000000-0005-0000-0000-0000F7420000}"/>
    <cellStyle name="표준 3 6 2 9 2 4 6" xfId="16050" xr:uid="{00000000-0005-0000-0000-0000F8420000}"/>
    <cellStyle name="표준 3 6 2 9 2 5" xfId="16051" xr:uid="{00000000-0005-0000-0000-0000F9420000}"/>
    <cellStyle name="표준 3 6 2 9 2 5 2" xfId="16052" xr:uid="{00000000-0005-0000-0000-0000FA420000}"/>
    <cellStyle name="표준 3 6 2 9 2 5 2 2" xfId="16053" xr:uid="{00000000-0005-0000-0000-0000FB420000}"/>
    <cellStyle name="표준 3 6 2 9 2 5 3" xfId="16054" xr:uid="{00000000-0005-0000-0000-0000FC420000}"/>
    <cellStyle name="표준 3 6 2 9 2 6" xfId="16055" xr:uid="{00000000-0005-0000-0000-0000FD420000}"/>
    <cellStyle name="표준 3 6 2 9 2 6 2" xfId="16056" xr:uid="{00000000-0005-0000-0000-0000FE420000}"/>
    <cellStyle name="표준 3 6 2 9 2 6 2 2" xfId="16057" xr:uid="{00000000-0005-0000-0000-0000FF420000}"/>
    <cellStyle name="표준 3 6 2 9 2 6 3" xfId="16058" xr:uid="{00000000-0005-0000-0000-000000430000}"/>
    <cellStyle name="표준 3 6 2 9 2 7" xfId="16059" xr:uid="{00000000-0005-0000-0000-000001430000}"/>
    <cellStyle name="표준 3 6 2 9 2 7 2" xfId="16060" xr:uid="{00000000-0005-0000-0000-000002430000}"/>
    <cellStyle name="표준 3 6 2 9 2 7 2 2" xfId="16061" xr:uid="{00000000-0005-0000-0000-000003430000}"/>
    <cellStyle name="표준 3 6 2 9 2 7 3" xfId="16062" xr:uid="{00000000-0005-0000-0000-000004430000}"/>
    <cellStyle name="표준 3 6 2 9 2 8" xfId="16063" xr:uid="{00000000-0005-0000-0000-000005430000}"/>
    <cellStyle name="표준 3 6 2 9 2 8 2" xfId="16064" xr:uid="{00000000-0005-0000-0000-000006430000}"/>
    <cellStyle name="표준 3 6 2 9 2 9" xfId="16065" xr:uid="{00000000-0005-0000-0000-000007430000}"/>
    <cellStyle name="표준 3 6 2 9 3" xfId="16066" xr:uid="{00000000-0005-0000-0000-000008430000}"/>
    <cellStyle name="표준 3 6 2 9 3 2" xfId="16067" xr:uid="{00000000-0005-0000-0000-000009430000}"/>
    <cellStyle name="표준 3 6 2 9 3 2 2" xfId="16068" xr:uid="{00000000-0005-0000-0000-00000A430000}"/>
    <cellStyle name="표준 3 6 2 9 3 2 2 2" xfId="16069" xr:uid="{00000000-0005-0000-0000-00000B430000}"/>
    <cellStyle name="표준 3 6 2 9 3 2 3" xfId="16070" xr:uid="{00000000-0005-0000-0000-00000C430000}"/>
    <cellStyle name="표준 3 6 2 9 3 3" xfId="16071" xr:uid="{00000000-0005-0000-0000-00000D430000}"/>
    <cellStyle name="표준 3 6 2 9 3 3 2" xfId="16072" xr:uid="{00000000-0005-0000-0000-00000E430000}"/>
    <cellStyle name="표준 3 6 2 9 3 3 2 2" xfId="16073" xr:uid="{00000000-0005-0000-0000-00000F430000}"/>
    <cellStyle name="표준 3 6 2 9 3 3 3" xfId="16074" xr:uid="{00000000-0005-0000-0000-000010430000}"/>
    <cellStyle name="표준 3 6 2 9 3 4" xfId="16075" xr:uid="{00000000-0005-0000-0000-000011430000}"/>
    <cellStyle name="표준 3 6 2 9 3 4 2" xfId="16076" xr:uid="{00000000-0005-0000-0000-000012430000}"/>
    <cellStyle name="표준 3 6 2 9 3 4 2 2" xfId="16077" xr:uid="{00000000-0005-0000-0000-000013430000}"/>
    <cellStyle name="표준 3 6 2 9 3 4 3" xfId="16078" xr:uid="{00000000-0005-0000-0000-000014430000}"/>
    <cellStyle name="표준 3 6 2 9 3 5" xfId="16079" xr:uid="{00000000-0005-0000-0000-000015430000}"/>
    <cellStyle name="표준 3 6 2 9 3 5 2" xfId="16080" xr:uid="{00000000-0005-0000-0000-000016430000}"/>
    <cellStyle name="표준 3 6 2 9 3 6" xfId="16081" xr:uid="{00000000-0005-0000-0000-000017430000}"/>
    <cellStyle name="표준 3 6 2 9 4" xfId="16082" xr:uid="{00000000-0005-0000-0000-000018430000}"/>
    <cellStyle name="표준 3 6 2 9 4 2" xfId="16083" xr:uid="{00000000-0005-0000-0000-000019430000}"/>
    <cellStyle name="표준 3 6 2 9 4 2 2" xfId="16084" xr:uid="{00000000-0005-0000-0000-00001A430000}"/>
    <cellStyle name="표준 3 6 2 9 4 2 2 2" xfId="16085" xr:uid="{00000000-0005-0000-0000-00001B430000}"/>
    <cellStyle name="표준 3 6 2 9 4 2 3" xfId="16086" xr:uid="{00000000-0005-0000-0000-00001C430000}"/>
    <cellStyle name="표준 3 6 2 9 4 3" xfId="16087" xr:uid="{00000000-0005-0000-0000-00001D430000}"/>
    <cellStyle name="표준 3 6 2 9 4 3 2" xfId="16088" xr:uid="{00000000-0005-0000-0000-00001E430000}"/>
    <cellStyle name="표준 3 6 2 9 4 3 2 2" xfId="16089" xr:uid="{00000000-0005-0000-0000-00001F430000}"/>
    <cellStyle name="표준 3 6 2 9 4 3 3" xfId="16090" xr:uid="{00000000-0005-0000-0000-000020430000}"/>
    <cellStyle name="표준 3 6 2 9 4 4" xfId="16091" xr:uid="{00000000-0005-0000-0000-000021430000}"/>
    <cellStyle name="표준 3 6 2 9 4 4 2" xfId="16092" xr:uid="{00000000-0005-0000-0000-000022430000}"/>
    <cellStyle name="표준 3 6 2 9 4 4 2 2" xfId="16093" xr:uid="{00000000-0005-0000-0000-000023430000}"/>
    <cellStyle name="표준 3 6 2 9 4 4 3" xfId="16094" xr:uid="{00000000-0005-0000-0000-000024430000}"/>
    <cellStyle name="표준 3 6 2 9 4 5" xfId="16095" xr:uid="{00000000-0005-0000-0000-000025430000}"/>
    <cellStyle name="표준 3 6 2 9 4 5 2" xfId="16096" xr:uid="{00000000-0005-0000-0000-000026430000}"/>
    <cellStyle name="표준 3 6 2 9 4 6" xfId="16097" xr:uid="{00000000-0005-0000-0000-000027430000}"/>
    <cellStyle name="표준 3 6 2 9 5" xfId="16098" xr:uid="{00000000-0005-0000-0000-000028430000}"/>
    <cellStyle name="표준 3 6 2 9 5 2" xfId="16099" xr:uid="{00000000-0005-0000-0000-000029430000}"/>
    <cellStyle name="표준 3 6 2 9 5 2 2" xfId="16100" xr:uid="{00000000-0005-0000-0000-00002A430000}"/>
    <cellStyle name="표준 3 6 2 9 5 2 2 2" xfId="16101" xr:uid="{00000000-0005-0000-0000-00002B430000}"/>
    <cellStyle name="표준 3 6 2 9 5 2 3" xfId="16102" xr:uid="{00000000-0005-0000-0000-00002C430000}"/>
    <cellStyle name="표준 3 6 2 9 5 3" xfId="16103" xr:uid="{00000000-0005-0000-0000-00002D430000}"/>
    <cellStyle name="표준 3 6 2 9 5 3 2" xfId="16104" xr:uid="{00000000-0005-0000-0000-00002E430000}"/>
    <cellStyle name="표준 3 6 2 9 5 3 2 2" xfId="16105" xr:uid="{00000000-0005-0000-0000-00002F430000}"/>
    <cellStyle name="표준 3 6 2 9 5 3 3" xfId="16106" xr:uid="{00000000-0005-0000-0000-000030430000}"/>
    <cellStyle name="표준 3 6 2 9 5 4" xfId="16107" xr:uid="{00000000-0005-0000-0000-000031430000}"/>
    <cellStyle name="표준 3 6 2 9 5 4 2" xfId="16108" xr:uid="{00000000-0005-0000-0000-000032430000}"/>
    <cellStyle name="표준 3 6 2 9 5 4 2 2" xfId="16109" xr:uid="{00000000-0005-0000-0000-000033430000}"/>
    <cellStyle name="표준 3 6 2 9 5 4 3" xfId="16110" xr:uid="{00000000-0005-0000-0000-000034430000}"/>
    <cellStyle name="표준 3 6 2 9 5 5" xfId="16111" xr:uid="{00000000-0005-0000-0000-000035430000}"/>
    <cellStyle name="표준 3 6 2 9 5 5 2" xfId="16112" xr:uid="{00000000-0005-0000-0000-000036430000}"/>
    <cellStyle name="표준 3 6 2 9 5 6" xfId="16113" xr:uid="{00000000-0005-0000-0000-000037430000}"/>
    <cellStyle name="표준 3 6 2 9 6" xfId="16114" xr:uid="{00000000-0005-0000-0000-000038430000}"/>
    <cellStyle name="표준 3 6 2 9 6 2" xfId="16115" xr:uid="{00000000-0005-0000-0000-000039430000}"/>
    <cellStyle name="표준 3 6 2 9 6 2 2" xfId="16116" xr:uid="{00000000-0005-0000-0000-00003A430000}"/>
    <cellStyle name="표준 3 6 2 9 6 3" xfId="16117" xr:uid="{00000000-0005-0000-0000-00003B430000}"/>
    <cellStyle name="표준 3 6 2 9 7" xfId="16118" xr:uid="{00000000-0005-0000-0000-00003C430000}"/>
    <cellStyle name="표준 3 6 2 9 7 2" xfId="16119" xr:uid="{00000000-0005-0000-0000-00003D430000}"/>
    <cellStyle name="표준 3 6 2 9 7 2 2" xfId="16120" xr:uid="{00000000-0005-0000-0000-00003E430000}"/>
    <cellStyle name="표준 3 6 2 9 7 3" xfId="16121" xr:uid="{00000000-0005-0000-0000-00003F430000}"/>
    <cellStyle name="표준 3 6 2 9 8" xfId="16122" xr:uid="{00000000-0005-0000-0000-000040430000}"/>
    <cellStyle name="표준 3 6 2 9 8 2" xfId="16123" xr:uid="{00000000-0005-0000-0000-000041430000}"/>
    <cellStyle name="표준 3 6 2 9 8 2 2" xfId="16124" xr:uid="{00000000-0005-0000-0000-000042430000}"/>
    <cellStyle name="표준 3 6 2 9 8 3" xfId="16125" xr:uid="{00000000-0005-0000-0000-000043430000}"/>
    <cellStyle name="표준 3 6 2 9 9" xfId="16126" xr:uid="{00000000-0005-0000-0000-000044430000}"/>
    <cellStyle name="표준 3 6 2 9 9 2" xfId="16127" xr:uid="{00000000-0005-0000-0000-000045430000}"/>
    <cellStyle name="표준 3 6 3" xfId="16128" xr:uid="{00000000-0005-0000-0000-000046430000}"/>
    <cellStyle name="표준 3 6 4" xfId="16129" xr:uid="{00000000-0005-0000-0000-000047430000}"/>
    <cellStyle name="표준 3 7" xfId="16130" xr:uid="{00000000-0005-0000-0000-000048430000}"/>
    <cellStyle name="표준 3 7 2" xfId="18501" xr:uid="{00000000-0005-0000-0000-000049430000}"/>
    <cellStyle name="표준 3 8" xfId="16131" xr:uid="{00000000-0005-0000-0000-00004A430000}"/>
    <cellStyle name="표준 3 8 2" xfId="16132" xr:uid="{00000000-0005-0000-0000-00004B430000}"/>
    <cellStyle name="표준 3 8 2 10" xfId="16133" xr:uid="{00000000-0005-0000-0000-00004C430000}"/>
    <cellStyle name="표준 3 8 2 2" xfId="16134" xr:uid="{00000000-0005-0000-0000-00004D430000}"/>
    <cellStyle name="표준 3 8 2 2 2" xfId="16135" xr:uid="{00000000-0005-0000-0000-00004E430000}"/>
    <cellStyle name="표준 3 8 2 2 2 2" xfId="16136" xr:uid="{00000000-0005-0000-0000-00004F430000}"/>
    <cellStyle name="표준 3 8 2 2 2 2 2" xfId="16137" xr:uid="{00000000-0005-0000-0000-000050430000}"/>
    <cellStyle name="표준 3 8 2 2 2 2 2 2" xfId="16138" xr:uid="{00000000-0005-0000-0000-000051430000}"/>
    <cellStyle name="표준 3 8 2 2 2 2 3" xfId="16139" xr:uid="{00000000-0005-0000-0000-000052430000}"/>
    <cellStyle name="표준 3 8 2 2 2 3" xfId="16140" xr:uid="{00000000-0005-0000-0000-000053430000}"/>
    <cellStyle name="표준 3 8 2 2 2 3 2" xfId="16141" xr:uid="{00000000-0005-0000-0000-000054430000}"/>
    <cellStyle name="표준 3 8 2 2 2 3 2 2" xfId="16142" xr:uid="{00000000-0005-0000-0000-000055430000}"/>
    <cellStyle name="표준 3 8 2 2 2 3 3" xfId="16143" xr:uid="{00000000-0005-0000-0000-000056430000}"/>
    <cellStyle name="표준 3 8 2 2 2 4" xfId="16144" xr:uid="{00000000-0005-0000-0000-000057430000}"/>
    <cellStyle name="표준 3 8 2 2 2 4 2" xfId="16145" xr:uid="{00000000-0005-0000-0000-000058430000}"/>
    <cellStyle name="표준 3 8 2 2 2 4 2 2" xfId="16146" xr:uid="{00000000-0005-0000-0000-000059430000}"/>
    <cellStyle name="표준 3 8 2 2 2 4 3" xfId="16147" xr:uid="{00000000-0005-0000-0000-00005A430000}"/>
    <cellStyle name="표준 3 8 2 2 2 5" xfId="16148" xr:uid="{00000000-0005-0000-0000-00005B430000}"/>
    <cellStyle name="표준 3 8 2 2 2 5 2" xfId="16149" xr:uid="{00000000-0005-0000-0000-00005C430000}"/>
    <cellStyle name="표준 3 8 2 2 2 6" xfId="16150" xr:uid="{00000000-0005-0000-0000-00005D430000}"/>
    <cellStyle name="표준 3 8 2 2 3" xfId="16151" xr:uid="{00000000-0005-0000-0000-00005E430000}"/>
    <cellStyle name="표준 3 8 2 2 3 2" xfId="16152" xr:uid="{00000000-0005-0000-0000-00005F430000}"/>
    <cellStyle name="표준 3 8 2 2 3 2 2" xfId="16153" xr:uid="{00000000-0005-0000-0000-000060430000}"/>
    <cellStyle name="표준 3 8 2 2 3 2 2 2" xfId="16154" xr:uid="{00000000-0005-0000-0000-000061430000}"/>
    <cellStyle name="표준 3 8 2 2 3 2 3" xfId="16155" xr:uid="{00000000-0005-0000-0000-000062430000}"/>
    <cellStyle name="표준 3 8 2 2 3 3" xfId="16156" xr:uid="{00000000-0005-0000-0000-000063430000}"/>
    <cellStyle name="표준 3 8 2 2 3 3 2" xfId="16157" xr:uid="{00000000-0005-0000-0000-000064430000}"/>
    <cellStyle name="표준 3 8 2 2 3 3 2 2" xfId="16158" xr:uid="{00000000-0005-0000-0000-000065430000}"/>
    <cellStyle name="표준 3 8 2 2 3 3 3" xfId="16159" xr:uid="{00000000-0005-0000-0000-000066430000}"/>
    <cellStyle name="표준 3 8 2 2 3 4" xfId="16160" xr:uid="{00000000-0005-0000-0000-000067430000}"/>
    <cellStyle name="표준 3 8 2 2 3 4 2" xfId="16161" xr:uid="{00000000-0005-0000-0000-000068430000}"/>
    <cellStyle name="표준 3 8 2 2 3 4 2 2" xfId="16162" xr:uid="{00000000-0005-0000-0000-000069430000}"/>
    <cellStyle name="표준 3 8 2 2 3 4 3" xfId="16163" xr:uid="{00000000-0005-0000-0000-00006A430000}"/>
    <cellStyle name="표준 3 8 2 2 3 5" xfId="16164" xr:uid="{00000000-0005-0000-0000-00006B430000}"/>
    <cellStyle name="표준 3 8 2 2 3 5 2" xfId="16165" xr:uid="{00000000-0005-0000-0000-00006C430000}"/>
    <cellStyle name="표준 3 8 2 2 3 6" xfId="16166" xr:uid="{00000000-0005-0000-0000-00006D430000}"/>
    <cellStyle name="표준 3 8 2 2 4" xfId="16167" xr:uid="{00000000-0005-0000-0000-00006E430000}"/>
    <cellStyle name="표준 3 8 2 2 4 2" xfId="16168" xr:uid="{00000000-0005-0000-0000-00006F430000}"/>
    <cellStyle name="표준 3 8 2 2 4 2 2" xfId="16169" xr:uid="{00000000-0005-0000-0000-000070430000}"/>
    <cellStyle name="표준 3 8 2 2 4 2 2 2" xfId="16170" xr:uid="{00000000-0005-0000-0000-000071430000}"/>
    <cellStyle name="표준 3 8 2 2 4 2 3" xfId="16171" xr:uid="{00000000-0005-0000-0000-000072430000}"/>
    <cellStyle name="표준 3 8 2 2 4 3" xfId="16172" xr:uid="{00000000-0005-0000-0000-000073430000}"/>
    <cellStyle name="표준 3 8 2 2 4 3 2" xfId="16173" xr:uid="{00000000-0005-0000-0000-000074430000}"/>
    <cellStyle name="표준 3 8 2 2 4 3 2 2" xfId="16174" xr:uid="{00000000-0005-0000-0000-000075430000}"/>
    <cellStyle name="표준 3 8 2 2 4 3 3" xfId="16175" xr:uid="{00000000-0005-0000-0000-000076430000}"/>
    <cellStyle name="표준 3 8 2 2 4 4" xfId="16176" xr:uid="{00000000-0005-0000-0000-000077430000}"/>
    <cellStyle name="표준 3 8 2 2 4 4 2" xfId="16177" xr:uid="{00000000-0005-0000-0000-000078430000}"/>
    <cellStyle name="표준 3 8 2 2 4 4 2 2" xfId="16178" xr:uid="{00000000-0005-0000-0000-000079430000}"/>
    <cellStyle name="표준 3 8 2 2 4 4 3" xfId="16179" xr:uid="{00000000-0005-0000-0000-00007A430000}"/>
    <cellStyle name="표준 3 8 2 2 4 5" xfId="16180" xr:uid="{00000000-0005-0000-0000-00007B430000}"/>
    <cellStyle name="표준 3 8 2 2 4 5 2" xfId="16181" xr:uid="{00000000-0005-0000-0000-00007C430000}"/>
    <cellStyle name="표준 3 8 2 2 4 6" xfId="16182" xr:uid="{00000000-0005-0000-0000-00007D430000}"/>
    <cellStyle name="표준 3 8 2 2 5" xfId="16183" xr:uid="{00000000-0005-0000-0000-00007E430000}"/>
    <cellStyle name="표준 3 8 2 2 5 2" xfId="16184" xr:uid="{00000000-0005-0000-0000-00007F430000}"/>
    <cellStyle name="표준 3 8 2 2 5 2 2" xfId="16185" xr:uid="{00000000-0005-0000-0000-000080430000}"/>
    <cellStyle name="표준 3 8 2 2 5 3" xfId="16186" xr:uid="{00000000-0005-0000-0000-000081430000}"/>
    <cellStyle name="표준 3 8 2 2 6" xfId="16187" xr:uid="{00000000-0005-0000-0000-000082430000}"/>
    <cellStyle name="표준 3 8 2 2 6 2" xfId="16188" xr:uid="{00000000-0005-0000-0000-000083430000}"/>
    <cellStyle name="표준 3 8 2 2 6 2 2" xfId="16189" xr:uid="{00000000-0005-0000-0000-000084430000}"/>
    <cellStyle name="표준 3 8 2 2 6 3" xfId="16190" xr:uid="{00000000-0005-0000-0000-000085430000}"/>
    <cellStyle name="표준 3 8 2 2 7" xfId="16191" xr:uid="{00000000-0005-0000-0000-000086430000}"/>
    <cellStyle name="표준 3 8 2 2 7 2" xfId="16192" xr:uid="{00000000-0005-0000-0000-000087430000}"/>
    <cellStyle name="표준 3 8 2 2 7 2 2" xfId="16193" xr:uid="{00000000-0005-0000-0000-000088430000}"/>
    <cellStyle name="표준 3 8 2 2 7 3" xfId="16194" xr:uid="{00000000-0005-0000-0000-000089430000}"/>
    <cellStyle name="표준 3 8 2 2 8" xfId="16195" xr:uid="{00000000-0005-0000-0000-00008A430000}"/>
    <cellStyle name="표준 3 8 2 2 8 2" xfId="16196" xr:uid="{00000000-0005-0000-0000-00008B430000}"/>
    <cellStyle name="표준 3 8 2 2 9" xfId="16197" xr:uid="{00000000-0005-0000-0000-00008C430000}"/>
    <cellStyle name="표준 3 8 2 3" xfId="16198" xr:uid="{00000000-0005-0000-0000-00008D430000}"/>
    <cellStyle name="표준 3 8 2 3 2" xfId="16199" xr:uid="{00000000-0005-0000-0000-00008E430000}"/>
    <cellStyle name="표준 3 8 2 3 2 2" xfId="16200" xr:uid="{00000000-0005-0000-0000-00008F430000}"/>
    <cellStyle name="표준 3 8 2 3 2 2 2" xfId="16201" xr:uid="{00000000-0005-0000-0000-000090430000}"/>
    <cellStyle name="표준 3 8 2 3 2 3" xfId="16202" xr:uid="{00000000-0005-0000-0000-000091430000}"/>
    <cellStyle name="표준 3 8 2 3 3" xfId="16203" xr:uid="{00000000-0005-0000-0000-000092430000}"/>
    <cellStyle name="표준 3 8 2 3 3 2" xfId="16204" xr:uid="{00000000-0005-0000-0000-000093430000}"/>
    <cellStyle name="표준 3 8 2 3 3 2 2" xfId="16205" xr:uid="{00000000-0005-0000-0000-000094430000}"/>
    <cellStyle name="표준 3 8 2 3 3 3" xfId="16206" xr:uid="{00000000-0005-0000-0000-000095430000}"/>
    <cellStyle name="표준 3 8 2 3 4" xfId="16207" xr:uid="{00000000-0005-0000-0000-000096430000}"/>
    <cellStyle name="표준 3 8 2 3 4 2" xfId="16208" xr:uid="{00000000-0005-0000-0000-000097430000}"/>
    <cellStyle name="표준 3 8 2 3 4 2 2" xfId="16209" xr:uid="{00000000-0005-0000-0000-000098430000}"/>
    <cellStyle name="표준 3 8 2 3 4 3" xfId="16210" xr:uid="{00000000-0005-0000-0000-000099430000}"/>
    <cellStyle name="표준 3 8 2 3 5" xfId="16211" xr:uid="{00000000-0005-0000-0000-00009A430000}"/>
    <cellStyle name="표준 3 8 2 3 5 2" xfId="16212" xr:uid="{00000000-0005-0000-0000-00009B430000}"/>
    <cellStyle name="표준 3 8 2 3 6" xfId="16213" xr:uid="{00000000-0005-0000-0000-00009C430000}"/>
    <cellStyle name="표준 3 8 2 4" xfId="16214" xr:uid="{00000000-0005-0000-0000-00009D430000}"/>
    <cellStyle name="표준 3 8 2 4 2" xfId="16215" xr:uid="{00000000-0005-0000-0000-00009E430000}"/>
    <cellStyle name="표준 3 8 2 4 2 2" xfId="16216" xr:uid="{00000000-0005-0000-0000-00009F430000}"/>
    <cellStyle name="표준 3 8 2 4 2 2 2" xfId="16217" xr:uid="{00000000-0005-0000-0000-0000A0430000}"/>
    <cellStyle name="표준 3 8 2 4 2 3" xfId="16218" xr:uid="{00000000-0005-0000-0000-0000A1430000}"/>
    <cellStyle name="표준 3 8 2 4 3" xfId="16219" xr:uid="{00000000-0005-0000-0000-0000A2430000}"/>
    <cellStyle name="표준 3 8 2 4 3 2" xfId="16220" xr:uid="{00000000-0005-0000-0000-0000A3430000}"/>
    <cellStyle name="표준 3 8 2 4 3 2 2" xfId="16221" xr:uid="{00000000-0005-0000-0000-0000A4430000}"/>
    <cellStyle name="표준 3 8 2 4 3 3" xfId="16222" xr:uid="{00000000-0005-0000-0000-0000A5430000}"/>
    <cellStyle name="표준 3 8 2 4 4" xfId="16223" xr:uid="{00000000-0005-0000-0000-0000A6430000}"/>
    <cellStyle name="표준 3 8 2 4 4 2" xfId="16224" xr:uid="{00000000-0005-0000-0000-0000A7430000}"/>
    <cellStyle name="표준 3 8 2 4 4 2 2" xfId="16225" xr:uid="{00000000-0005-0000-0000-0000A8430000}"/>
    <cellStyle name="표준 3 8 2 4 4 3" xfId="16226" xr:uid="{00000000-0005-0000-0000-0000A9430000}"/>
    <cellStyle name="표준 3 8 2 4 5" xfId="16227" xr:uid="{00000000-0005-0000-0000-0000AA430000}"/>
    <cellStyle name="표준 3 8 2 4 5 2" xfId="16228" xr:uid="{00000000-0005-0000-0000-0000AB430000}"/>
    <cellStyle name="표준 3 8 2 4 6" xfId="16229" xr:uid="{00000000-0005-0000-0000-0000AC430000}"/>
    <cellStyle name="표준 3 8 2 5" xfId="16230" xr:uid="{00000000-0005-0000-0000-0000AD430000}"/>
    <cellStyle name="표준 3 8 2 5 2" xfId="16231" xr:uid="{00000000-0005-0000-0000-0000AE430000}"/>
    <cellStyle name="표준 3 8 2 5 2 2" xfId="16232" xr:uid="{00000000-0005-0000-0000-0000AF430000}"/>
    <cellStyle name="표준 3 8 2 5 2 2 2" xfId="16233" xr:uid="{00000000-0005-0000-0000-0000B0430000}"/>
    <cellStyle name="표준 3 8 2 5 2 3" xfId="16234" xr:uid="{00000000-0005-0000-0000-0000B1430000}"/>
    <cellStyle name="표준 3 8 2 5 3" xfId="16235" xr:uid="{00000000-0005-0000-0000-0000B2430000}"/>
    <cellStyle name="표준 3 8 2 5 3 2" xfId="16236" xr:uid="{00000000-0005-0000-0000-0000B3430000}"/>
    <cellStyle name="표준 3 8 2 5 3 2 2" xfId="16237" xr:uid="{00000000-0005-0000-0000-0000B4430000}"/>
    <cellStyle name="표준 3 8 2 5 3 3" xfId="16238" xr:uid="{00000000-0005-0000-0000-0000B5430000}"/>
    <cellStyle name="표준 3 8 2 5 4" xfId="16239" xr:uid="{00000000-0005-0000-0000-0000B6430000}"/>
    <cellStyle name="표준 3 8 2 5 4 2" xfId="16240" xr:uid="{00000000-0005-0000-0000-0000B7430000}"/>
    <cellStyle name="표준 3 8 2 5 4 2 2" xfId="16241" xr:uid="{00000000-0005-0000-0000-0000B8430000}"/>
    <cellStyle name="표준 3 8 2 5 4 3" xfId="16242" xr:uid="{00000000-0005-0000-0000-0000B9430000}"/>
    <cellStyle name="표준 3 8 2 5 5" xfId="16243" xr:uid="{00000000-0005-0000-0000-0000BA430000}"/>
    <cellStyle name="표준 3 8 2 5 5 2" xfId="16244" xr:uid="{00000000-0005-0000-0000-0000BB430000}"/>
    <cellStyle name="표준 3 8 2 5 6" xfId="16245" xr:uid="{00000000-0005-0000-0000-0000BC430000}"/>
    <cellStyle name="표준 3 8 2 6" xfId="16246" xr:uid="{00000000-0005-0000-0000-0000BD430000}"/>
    <cellStyle name="표준 3 8 2 6 2" xfId="16247" xr:uid="{00000000-0005-0000-0000-0000BE430000}"/>
    <cellStyle name="표준 3 8 2 6 2 2" xfId="16248" xr:uid="{00000000-0005-0000-0000-0000BF430000}"/>
    <cellStyle name="표준 3 8 2 6 3" xfId="16249" xr:uid="{00000000-0005-0000-0000-0000C0430000}"/>
    <cellStyle name="표준 3 8 2 7" xfId="16250" xr:uid="{00000000-0005-0000-0000-0000C1430000}"/>
    <cellStyle name="표준 3 8 2 7 2" xfId="16251" xr:uid="{00000000-0005-0000-0000-0000C2430000}"/>
    <cellStyle name="표준 3 8 2 7 2 2" xfId="16252" xr:uid="{00000000-0005-0000-0000-0000C3430000}"/>
    <cellStyle name="표준 3 8 2 7 3" xfId="16253" xr:uid="{00000000-0005-0000-0000-0000C4430000}"/>
    <cellStyle name="표준 3 8 2 8" xfId="16254" xr:uid="{00000000-0005-0000-0000-0000C5430000}"/>
    <cellStyle name="표준 3 8 2 8 2" xfId="16255" xr:uid="{00000000-0005-0000-0000-0000C6430000}"/>
    <cellStyle name="표준 3 8 2 8 2 2" xfId="16256" xr:uid="{00000000-0005-0000-0000-0000C7430000}"/>
    <cellStyle name="표준 3 8 2 8 3" xfId="16257" xr:uid="{00000000-0005-0000-0000-0000C8430000}"/>
    <cellStyle name="표준 3 8 2 9" xfId="16258" xr:uid="{00000000-0005-0000-0000-0000C9430000}"/>
    <cellStyle name="표준 3 8 2 9 2" xfId="16259" xr:uid="{00000000-0005-0000-0000-0000CA430000}"/>
    <cellStyle name="표준 3 9" xfId="16260" xr:uid="{00000000-0005-0000-0000-0000CB430000}"/>
    <cellStyle name="표준 3 9 2" xfId="16261" xr:uid="{00000000-0005-0000-0000-0000CC430000}"/>
    <cellStyle name="표준 3 9 2 10" xfId="16262" xr:uid="{00000000-0005-0000-0000-0000CD430000}"/>
    <cellStyle name="표준 3 9 2 2" xfId="16263" xr:uid="{00000000-0005-0000-0000-0000CE430000}"/>
    <cellStyle name="표준 3 9 2 2 2" xfId="16264" xr:uid="{00000000-0005-0000-0000-0000CF430000}"/>
    <cellStyle name="표준 3 9 2 2 2 2" xfId="16265" xr:uid="{00000000-0005-0000-0000-0000D0430000}"/>
    <cellStyle name="표준 3 9 2 2 2 2 2" xfId="16266" xr:uid="{00000000-0005-0000-0000-0000D1430000}"/>
    <cellStyle name="표준 3 9 2 2 2 2 2 2" xfId="16267" xr:uid="{00000000-0005-0000-0000-0000D2430000}"/>
    <cellStyle name="표준 3 9 2 2 2 2 3" xfId="16268" xr:uid="{00000000-0005-0000-0000-0000D3430000}"/>
    <cellStyle name="표준 3 9 2 2 2 3" xfId="16269" xr:uid="{00000000-0005-0000-0000-0000D4430000}"/>
    <cellStyle name="표준 3 9 2 2 2 3 2" xfId="16270" xr:uid="{00000000-0005-0000-0000-0000D5430000}"/>
    <cellStyle name="표준 3 9 2 2 2 3 2 2" xfId="16271" xr:uid="{00000000-0005-0000-0000-0000D6430000}"/>
    <cellStyle name="표준 3 9 2 2 2 3 3" xfId="16272" xr:uid="{00000000-0005-0000-0000-0000D7430000}"/>
    <cellStyle name="표준 3 9 2 2 2 4" xfId="16273" xr:uid="{00000000-0005-0000-0000-0000D8430000}"/>
    <cellStyle name="표준 3 9 2 2 2 4 2" xfId="16274" xr:uid="{00000000-0005-0000-0000-0000D9430000}"/>
    <cellStyle name="표준 3 9 2 2 2 4 2 2" xfId="16275" xr:uid="{00000000-0005-0000-0000-0000DA430000}"/>
    <cellStyle name="표준 3 9 2 2 2 4 3" xfId="16276" xr:uid="{00000000-0005-0000-0000-0000DB430000}"/>
    <cellStyle name="표준 3 9 2 2 2 5" xfId="16277" xr:uid="{00000000-0005-0000-0000-0000DC430000}"/>
    <cellStyle name="표준 3 9 2 2 2 5 2" xfId="16278" xr:uid="{00000000-0005-0000-0000-0000DD430000}"/>
    <cellStyle name="표준 3 9 2 2 2 6" xfId="16279" xr:uid="{00000000-0005-0000-0000-0000DE430000}"/>
    <cellStyle name="표준 3 9 2 2 3" xfId="16280" xr:uid="{00000000-0005-0000-0000-0000DF430000}"/>
    <cellStyle name="표준 3 9 2 2 3 2" xfId="16281" xr:uid="{00000000-0005-0000-0000-0000E0430000}"/>
    <cellStyle name="표준 3 9 2 2 3 2 2" xfId="16282" xr:uid="{00000000-0005-0000-0000-0000E1430000}"/>
    <cellStyle name="표준 3 9 2 2 3 2 2 2" xfId="16283" xr:uid="{00000000-0005-0000-0000-0000E2430000}"/>
    <cellStyle name="표준 3 9 2 2 3 2 3" xfId="16284" xr:uid="{00000000-0005-0000-0000-0000E3430000}"/>
    <cellStyle name="표준 3 9 2 2 3 3" xfId="16285" xr:uid="{00000000-0005-0000-0000-0000E4430000}"/>
    <cellStyle name="표준 3 9 2 2 3 3 2" xfId="16286" xr:uid="{00000000-0005-0000-0000-0000E5430000}"/>
    <cellStyle name="표준 3 9 2 2 3 3 2 2" xfId="16287" xr:uid="{00000000-0005-0000-0000-0000E6430000}"/>
    <cellStyle name="표준 3 9 2 2 3 3 3" xfId="16288" xr:uid="{00000000-0005-0000-0000-0000E7430000}"/>
    <cellStyle name="표준 3 9 2 2 3 4" xfId="16289" xr:uid="{00000000-0005-0000-0000-0000E8430000}"/>
    <cellStyle name="표준 3 9 2 2 3 4 2" xfId="16290" xr:uid="{00000000-0005-0000-0000-0000E9430000}"/>
    <cellStyle name="표준 3 9 2 2 3 4 2 2" xfId="16291" xr:uid="{00000000-0005-0000-0000-0000EA430000}"/>
    <cellStyle name="표준 3 9 2 2 3 4 3" xfId="16292" xr:uid="{00000000-0005-0000-0000-0000EB430000}"/>
    <cellStyle name="표준 3 9 2 2 3 5" xfId="16293" xr:uid="{00000000-0005-0000-0000-0000EC430000}"/>
    <cellStyle name="표준 3 9 2 2 3 5 2" xfId="16294" xr:uid="{00000000-0005-0000-0000-0000ED430000}"/>
    <cellStyle name="표준 3 9 2 2 3 6" xfId="16295" xr:uid="{00000000-0005-0000-0000-0000EE430000}"/>
    <cellStyle name="표준 3 9 2 2 4" xfId="16296" xr:uid="{00000000-0005-0000-0000-0000EF430000}"/>
    <cellStyle name="표준 3 9 2 2 4 2" xfId="16297" xr:uid="{00000000-0005-0000-0000-0000F0430000}"/>
    <cellStyle name="표준 3 9 2 2 4 2 2" xfId="16298" xr:uid="{00000000-0005-0000-0000-0000F1430000}"/>
    <cellStyle name="표준 3 9 2 2 4 2 2 2" xfId="16299" xr:uid="{00000000-0005-0000-0000-0000F2430000}"/>
    <cellStyle name="표준 3 9 2 2 4 2 3" xfId="16300" xr:uid="{00000000-0005-0000-0000-0000F3430000}"/>
    <cellStyle name="표준 3 9 2 2 4 3" xfId="16301" xr:uid="{00000000-0005-0000-0000-0000F4430000}"/>
    <cellStyle name="표준 3 9 2 2 4 3 2" xfId="16302" xr:uid="{00000000-0005-0000-0000-0000F5430000}"/>
    <cellStyle name="표준 3 9 2 2 4 3 2 2" xfId="16303" xr:uid="{00000000-0005-0000-0000-0000F6430000}"/>
    <cellStyle name="표준 3 9 2 2 4 3 3" xfId="16304" xr:uid="{00000000-0005-0000-0000-0000F7430000}"/>
    <cellStyle name="표준 3 9 2 2 4 4" xfId="16305" xr:uid="{00000000-0005-0000-0000-0000F8430000}"/>
    <cellStyle name="표준 3 9 2 2 4 4 2" xfId="16306" xr:uid="{00000000-0005-0000-0000-0000F9430000}"/>
    <cellStyle name="표준 3 9 2 2 4 4 2 2" xfId="16307" xr:uid="{00000000-0005-0000-0000-0000FA430000}"/>
    <cellStyle name="표준 3 9 2 2 4 4 3" xfId="16308" xr:uid="{00000000-0005-0000-0000-0000FB430000}"/>
    <cellStyle name="표준 3 9 2 2 4 5" xfId="16309" xr:uid="{00000000-0005-0000-0000-0000FC430000}"/>
    <cellStyle name="표준 3 9 2 2 4 5 2" xfId="16310" xr:uid="{00000000-0005-0000-0000-0000FD430000}"/>
    <cellStyle name="표준 3 9 2 2 4 6" xfId="16311" xr:uid="{00000000-0005-0000-0000-0000FE430000}"/>
    <cellStyle name="표준 3 9 2 2 5" xfId="16312" xr:uid="{00000000-0005-0000-0000-0000FF430000}"/>
    <cellStyle name="표준 3 9 2 2 5 2" xfId="16313" xr:uid="{00000000-0005-0000-0000-000000440000}"/>
    <cellStyle name="표준 3 9 2 2 5 2 2" xfId="16314" xr:uid="{00000000-0005-0000-0000-000001440000}"/>
    <cellStyle name="표준 3 9 2 2 5 3" xfId="16315" xr:uid="{00000000-0005-0000-0000-000002440000}"/>
    <cellStyle name="표준 3 9 2 2 6" xfId="16316" xr:uid="{00000000-0005-0000-0000-000003440000}"/>
    <cellStyle name="표준 3 9 2 2 6 2" xfId="16317" xr:uid="{00000000-0005-0000-0000-000004440000}"/>
    <cellStyle name="표준 3 9 2 2 6 2 2" xfId="16318" xr:uid="{00000000-0005-0000-0000-000005440000}"/>
    <cellStyle name="표준 3 9 2 2 6 3" xfId="16319" xr:uid="{00000000-0005-0000-0000-000006440000}"/>
    <cellStyle name="표준 3 9 2 2 7" xfId="16320" xr:uid="{00000000-0005-0000-0000-000007440000}"/>
    <cellStyle name="표준 3 9 2 2 7 2" xfId="16321" xr:uid="{00000000-0005-0000-0000-000008440000}"/>
    <cellStyle name="표준 3 9 2 2 7 2 2" xfId="16322" xr:uid="{00000000-0005-0000-0000-000009440000}"/>
    <cellStyle name="표준 3 9 2 2 7 3" xfId="16323" xr:uid="{00000000-0005-0000-0000-00000A440000}"/>
    <cellStyle name="표준 3 9 2 2 8" xfId="16324" xr:uid="{00000000-0005-0000-0000-00000B440000}"/>
    <cellStyle name="표준 3 9 2 2 8 2" xfId="16325" xr:uid="{00000000-0005-0000-0000-00000C440000}"/>
    <cellStyle name="표준 3 9 2 2 9" xfId="16326" xr:uid="{00000000-0005-0000-0000-00000D440000}"/>
    <cellStyle name="표준 3 9 2 3" xfId="16327" xr:uid="{00000000-0005-0000-0000-00000E440000}"/>
    <cellStyle name="표준 3 9 2 3 2" xfId="16328" xr:uid="{00000000-0005-0000-0000-00000F440000}"/>
    <cellStyle name="표준 3 9 2 3 2 2" xfId="16329" xr:uid="{00000000-0005-0000-0000-000010440000}"/>
    <cellStyle name="표준 3 9 2 3 2 2 2" xfId="16330" xr:uid="{00000000-0005-0000-0000-000011440000}"/>
    <cellStyle name="표준 3 9 2 3 2 3" xfId="16331" xr:uid="{00000000-0005-0000-0000-000012440000}"/>
    <cellStyle name="표준 3 9 2 3 3" xfId="16332" xr:uid="{00000000-0005-0000-0000-000013440000}"/>
    <cellStyle name="표준 3 9 2 3 3 2" xfId="16333" xr:uid="{00000000-0005-0000-0000-000014440000}"/>
    <cellStyle name="표준 3 9 2 3 3 2 2" xfId="16334" xr:uid="{00000000-0005-0000-0000-000015440000}"/>
    <cellStyle name="표준 3 9 2 3 3 3" xfId="16335" xr:uid="{00000000-0005-0000-0000-000016440000}"/>
    <cellStyle name="표준 3 9 2 3 4" xfId="16336" xr:uid="{00000000-0005-0000-0000-000017440000}"/>
    <cellStyle name="표준 3 9 2 3 4 2" xfId="16337" xr:uid="{00000000-0005-0000-0000-000018440000}"/>
    <cellStyle name="표준 3 9 2 3 4 2 2" xfId="16338" xr:uid="{00000000-0005-0000-0000-000019440000}"/>
    <cellStyle name="표준 3 9 2 3 4 3" xfId="16339" xr:uid="{00000000-0005-0000-0000-00001A440000}"/>
    <cellStyle name="표준 3 9 2 3 5" xfId="16340" xr:uid="{00000000-0005-0000-0000-00001B440000}"/>
    <cellStyle name="표준 3 9 2 3 5 2" xfId="16341" xr:uid="{00000000-0005-0000-0000-00001C440000}"/>
    <cellStyle name="표준 3 9 2 3 6" xfId="16342" xr:uid="{00000000-0005-0000-0000-00001D440000}"/>
    <cellStyle name="표준 3 9 2 4" xfId="16343" xr:uid="{00000000-0005-0000-0000-00001E440000}"/>
    <cellStyle name="표준 3 9 2 4 2" xfId="16344" xr:uid="{00000000-0005-0000-0000-00001F440000}"/>
    <cellStyle name="표준 3 9 2 4 2 2" xfId="16345" xr:uid="{00000000-0005-0000-0000-000020440000}"/>
    <cellStyle name="표준 3 9 2 4 2 2 2" xfId="16346" xr:uid="{00000000-0005-0000-0000-000021440000}"/>
    <cellStyle name="표준 3 9 2 4 2 3" xfId="16347" xr:uid="{00000000-0005-0000-0000-000022440000}"/>
    <cellStyle name="표준 3 9 2 4 3" xfId="16348" xr:uid="{00000000-0005-0000-0000-000023440000}"/>
    <cellStyle name="표준 3 9 2 4 3 2" xfId="16349" xr:uid="{00000000-0005-0000-0000-000024440000}"/>
    <cellStyle name="표준 3 9 2 4 3 2 2" xfId="16350" xr:uid="{00000000-0005-0000-0000-000025440000}"/>
    <cellStyle name="표준 3 9 2 4 3 3" xfId="16351" xr:uid="{00000000-0005-0000-0000-000026440000}"/>
    <cellStyle name="표준 3 9 2 4 4" xfId="16352" xr:uid="{00000000-0005-0000-0000-000027440000}"/>
    <cellStyle name="표준 3 9 2 4 4 2" xfId="16353" xr:uid="{00000000-0005-0000-0000-000028440000}"/>
    <cellStyle name="표준 3 9 2 4 4 2 2" xfId="16354" xr:uid="{00000000-0005-0000-0000-000029440000}"/>
    <cellStyle name="표준 3 9 2 4 4 3" xfId="16355" xr:uid="{00000000-0005-0000-0000-00002A440000}"/>
    <cellStyle name="표준 3 9 2 4 5" xfId="16356" xr:uid="{00000000-0005-0000-0000-00002B440000}"/>
    <cellStyle name="표준 3 9 2 4 5 2" xfId="16357" xr:uid="{00000000-0005-0000-0000-00002C440000}"/>
    <cellStyle name="표준 3 9 2 4 6" xfId="16358" xr:uid="{00000000-0005-0000-0000-00002D440000}"/>
    <cellStyle name="표준 3 9 2 5" xfId="16359" xr:uid="{00000000-0005-0000-0000-00002E440000}"/>
    <cellStyle name="표준 3 9 2 5 2" xfId="16360" xr:uid="{00000000-0005-0000-0000-00002F440000}"/>
    <cellStyle name="표준 3 9 2 5 2 2" xfId="16361" xr:uid="{00000000-0005-0000-0000-000030440000}"/>
    <cellStyle name="표준 3 9 2 5 2 2 2" xfId="16362" xr:uid="{00000000-0005-0000-0000-000031440000}"/>
    <cellStyle name="표준 3 9 2 5 2 3" xfId="16363" xr:uid="{00000000-0005-0000-0000-000032440000}"/>
    <cellStyle name="표준 3 9 2 5 3" xfId="16364" xr:uid="{00000000-0005-0000-0000-000033440000}"/>
    <cellStyle name="표준 3 9 2 5 3 2" xfId="16365" xr:uid="{00000000-0005-0000-0000-000034440000}"/>
    <cellStyle name="표준 3 9 2 5 3 2 2" xfId="16366" xr:uid="{00000000-0005-0000-0000-000035440000}"/>
    <cellStyle name="표준 3 9 2 5 3 3" xfId="16367" xr:uid="{00000000-0005-0000-0000-000036440000}"/>
    <cellStyle name="표준 3 9 2 5 4" xfId="16368" xr:uid="{00000000-0005-0000-0000-000037440000}"/>
    <cellStyle name="표준 3 9 2 5 4 2" xfId="16369" xr:uid="{00000000-0005-0000-0000-000038440000}"/>
    <cellStyle name="표준 3 9 2 5 4 2 2" xfId="16370" xr:uid="{00000000-0005-0000-0000-000039440000}"/>
    <cellStyle name="표준 3 9 2 5 4 3" xfId="16371" xr:uid="{00000000-0005-0000-0000-00003A440000}"/>
    <cellStyle name="표준 3 9 2 5 5" xfId="16372" xr:uid="{00000000-0005-0000-0000-00003B440000}"/>
    <cellStyle name="표준 3 9 2 5 5 2" xfId="16373" xr:uid="{00000000-0005-0000-0000-00003C440000}"/>
    <cellStyle name="표준 3 9 2 5 6" xfId="16374" xr:uid="{00000000-0005-0000-0000-00003D440000}"/>
    <cellStyle name="표준 3 9 2 6" xfId="16375" xr:uid="{00000000-0005-0000-0000-00003E440000}"/>
    <cellStyle name="표준 3 9 2 6 2" xfId="16376" xr:uid="{00000000-0005-0000-0000-00003F440000}"/>
    <cellStyle name="표준 3 9 2 6 2 2" xfId="16377" xr:uid="{00000000-0005-0000-0000-000040440000}"/>
    <cellStyle name="표준 3 9 2 6 3" xfId="16378" xr:uid="{00000000-0005-0000-0000-000041440000}"/>
    <cellStyle name="표준 3 9 2 7" xfId="16379" xr:uid="{00000000-0005-0000-0000-000042440000}"/>
    <cellStyle name="표준 3 9 2 7 2" xfId="16380" xr:uid="{00000000-0005-0000-0000-000043440000}"/>
    <cellStyle name="표준 3 9 2 7 2 2" xfId="16381" xr:uid="{00000000-0005-0000-0000-000044440000}"/>
    <cellStyle name="표준 3 9 2 7 3" xfId="16382" xr:uid="{00000000-0005-0000-0000-000045440000}"/>
    <cellStyle name="표준 3 9 2 8" xfId="16383" xr:uid="{00000000-0005-0000-0000-000046440000}"/>
    <cellStyle name="표준 3 9 2 8 2" xfId="16384" xr:uid="{00000000-0005-0000-0000-000047440000}"/>
    <cellStyle name="표준 3 9 2 8 2 2" xfId="16385" xr:uid="{00000000-0005-0000-0000-000048440000}"/>
    <cellStyle name="표준 3 9 2 8 3" xfId="16386" xr:uid="{00000000-0005-0000-0000-000049440000}"/>
    <cellStyle name="표준 3 9 2 9" xfId="16387" xr:uid="{00000000-0005-0000-0000-00004A440000}"/>
    <cellStyle name="표준 3 9 2 9 2" xfId="16388" xr:uid="{00000000-0005-0000-0000-00004B440000}"/>
    <cellStyle name="표준 3_MUREX PL data" xfId="16389" xr:uid="{00000000-0005-0000-0000-00004C440000}"/>
    <cellStyle name="표준 30" xfId="16390" xr:uid="{00000000-0005-0000-0000-00004D440000}"/>
    <cellStyle name="표준 30 2" xfId="16391" xr:uid="{00000000-0005-0000-0000-00004E440000}"/>
    <cellStyle name="표준 300" xfId="16392" xr:uid="{00000000-0005-0000-0000-00004F440000}"/>
    <cellStyle name="표준 300 2" xfId="16393" xr:uid="{00000000-0005-0000-0000-000050440000}"/>
    <cellStyle name="표준 300 3" xfId="16394" xr:uid="{00000000-0005-0000-0000-000051440000}"/>
    <cellStyle name="표준 301" xfId="16395" xr:uid="{00000000-0005-0000-0000-000052440000}"/>
    <cellStyle name="표준 301 2" xfId="16396" xr:uid="{00000000-0005-0000-0000-000053440000}"/>
    <cellStyle name="표준 301 3" xfId="16397" xr:uid="{00000000-0005-0000-0000-000054440000}"/>
    <cellStyle name="표준 302" xfId="16398" xr:uid="{00000000-0005-0000-0000-000055440000}"/>
    <cellStyle name="표준 302 2" xfId="16399" xr:uid="{00000000-0005-0000-0000-000056440000}"/>
    <cellStyle name="표준 302 3" xfId="16400" xr:uid="{00000000-0005-0000-0000-000057440000}"/>
    <cellStyle name="표준 303" xfId="16401" xr:uid="{00000000-0005-0000-0000-000058440000}"/>
    <cellStyle name="표준 303 2" xfId="16402" xr:uid="{00000000-0005-0000-0000-000059440000}"/>
    <cellStyle name="표준 303 3" xfId="16403" xr:uid="{00000000-0005-0000-0000-00005A440000}"/>
    <cellStyle name="표준 304" xfId="16404" xr:uid="{00000000-0005-0000-0000-00005B440000}"/>
    <cellStyle name="표준 304 2" xfId="16405" xr:uid="{00000000-0005-0000-0000-00005C440000}"/>
    <cellStyle name="표준 304 3" xfId="16406" xr:uid="{00000000-0005-0000-0000-00005D440000}"/>
    <cellStyle name="표준 305" xfId="16407" xr:uid="{00000000-0005-0000-0000-00005E440000}"/>
    <cellStyle name="표준 305 2" xfId="16408" xr:uid="{00000000-0005-0000-0000-00005F440000}"/>
    <cellStyle name="표준 305 3" xfId="16409" xr:uid="{00000000-0005-0000-0000-000060440000}"/>
    <cellStyle name="표준 306" xfId="16410" xr:uid="{00000000-0005-0000-0000-000061440000}"/>
    <cellStyle name="표준 306 2" xfId="16411" xr:uid="{00000000-0005-0000-0000-000062440000}"/>
    <cellStyle name="표준 306 3" xfId="16412" xr:uid="{00000000-0005-0000-0000-000063440000}"/>
    <cellStyle name="표준 307" xfId="16413" xr:uid="{00000000-0005-0000-0000-000064440000}"/>
    <cellStyle name="표준 307 2" xfId="16414" xr:uid="{00000000-0005-0000-0000-000065440000}"/>
    <cellStyle name="표준 307 3" xfId="16415" xr:uid="{00000000-0005-0000-0000-000066440000}"/>
    <cellStyle name="표준 308" xfId="16416" xr:uid="{00000000-0005-0000-0000-000067440000}"/>
    <cellStyle name="표준 308 2" xfId="16417" xr:uid="{00000000-0005-0000-0000-000068440000}"/>
    <cellStyle name="표준 308 3" xfId="16418" xr:uid="{00000000-0005-0000-0000-000069440000}"/>
    <cellStyle name="표준 309" xfId="16419" xr:uid="{00000000-0005-0000-0000-00006A440000}"/>
    <cellStyle name="표준 309 2" xfId="16420" xr:uid="{00000000-0005-0000-0000-00006B440000}"/>
    <cellStyle name="표준 309 3" xfId="16421" xr:uid="{00000000-0005-0000-0000-00006C440000}"/>
    <cellStyle name="표준 31" xfId="16422" xr:uid="{00000000-0005-0000-0000-00006D440000}"/>
    <cellStyle name="표준 31 2" xfId="16423" xr:uid="{00000000-0005-0000-0000-00006E440000}"/>
    <cellStyle name="표준 310" xfId="16424" xr:uid="{00000000-0005-0000-0000-00006F440000}"/>
    <cellStyle name="표준 310 2" xfId="16425" xr:uid="{00000000-0005-0000-0000-000070440000}"/>
    <cellStyle name="표준 310 3" xfId="16426" xr:uid="{00000000-0005-0000-0000-000071440000}"/>
    <cellStyle name="표준 311" xfId="16427" xr:uid="{00000000-0005-0000-0000-000072440000}"/>
    <cellStyle name="표준 311 2" xfId="16428" xr:uid="{00000000-0005-0000-0000-000073440000}"/>
    <cellStyle name="표준 311 3" xfId="16429" xr:uid="{00000000-0005-0000-0000-000074440000}"/>
    <cellStyle name="표준 312" xfId="16430" xr:uid="{00000000-0005-0000-0000-000075440000}"/>
    <cellStyle name="표준 312 2" xfId="16431" xr:uid="{00000000-0005-0000-0000-000076440000}"/>
    <cellStyle name="표준 312 3" xfId="16432" xr:uid="{00000000-0005-0000-0000-000077440000}"/>
    <cellStyle name="표준 313" xfId="16433" xr:uid="{00000000-0005-0000-0000-000078440000}"/>
    <cellStyle name="표준 313 2" xfId="16434" xr:uid="{00000000-0005-0000-0000-000079440000}"/>
    <cellStyle name="표준 313 3" xfId="16435" xr:uid="{00000000-0005-0000-0000-00007A440000}"/>
    <cellStyle name="표준 314" xfId="16436" xr:uid="{00000000-0005-0000-0000-00007B440000}"/>
    <cellStyle name="표준 314 2" xfId="16437" xr:uid="{00000000-0005-0000-0000-00007C440000}"/>
    <cellStyle name="표준 314 3" xfId="16438" xr:uid="{00000000-0005-0000-0000-00007D440000}"/>
    <cellStyle name="표준 315" xfId="16439" xr:uid="{00000000-0005-0000-0000-00007E440000}"/>
    <cellStyle name="표준 315 2" xfId="16440" xr:uid="{00000000-0005-0000-0000-00007F440000}"/>
    <cellStyle name="표준 315 3" xfId="16441" xr:uid="{00000000-0005-0000-0000-000080440000}"/>
    <cellStyle name="표준 316" xfId="16442" xr:uid="{00000000-0005-0000-0000-000081440000}"/>
    <cellStyle name="표준 316 2" xfId="16443" xr:uid="{00000000-0005-0000-0000-000082440000}"/>
    <cellStyle name="표준 316 3" xfId="16444" xr:uid="{00000000-0005-0000-0000-000083440000}"/>
    <cellStyle name="표준 317" xfId="16445" xr:uid="{00000000-0005-0000-0000-000084440000}"/>
    <cellStyle name="표준 317 2" xfId="16446" xr:uid="{00000000-0005-0000-0000-000085440000}"/>
    <cellStyle name="표준 317 3" xfId="16447" xr:uid="{00000000-0005-0000-0000-000086440000}"/>
    <cellStyle name="표준 318" xfId="16448" xr:uid="{00000000-0005-0000-0000-000087440000}"/>
    <cellStyle name="표준 318 2" xfId="16449" xr:uid="{00000000-0005-0000-0000-000088440000}"/>
    <cellStyle name="표준 318 3" xfId="16450" xr:uid="{00000000-0005-0000-0000-000089440000}"/>
    <cellStyle name="표준 319" xfId="16451" xr:uid="{00000000-0005-0000-0000-00008A440000}"/>
    <cellStyle name="표준 319 2" xfId="16452" xr:uid="{00000000-0005-0000-0000-00008B440000}"/>
    <cellStyle name="표준 319 3" xfId="16453" xr:uid="{00000000-0005-0000-0000-00008C440000}"/>
    <cellStyle name="표준 32" xfId="16454" xr:uid="{00000000-0005-0000-0000-00008D440000}"/>
    <cellStyle name="표준 32 2" xfId="16455" xr:uid="{00000000-0005-0000-0000-00008E440000}"/>
    <cellStyle name="표준 320" xfId="16456" xr:uid="{00000000-0005-0000-0000-00008F440000}"/>
    <cellStyle name="표준 320 2" xfId="16457" xr:uid="{00000000-0005-0000-0000-000090440000}"/>
    <cellStyle name="표준 320 3" xfId="16458" xr:uid="{00000000-0005-0000-0000-000091440000}"/>
    <cellStyle name="표준 321" xfId="16459" xr:uid="{00000000-0005-0000-0000-000092440000}"/>
    <cellStyle name="표준 321 2" xfId="16460" xr:uid="{00000000-0005-0000-0000-000093440000}"/>
    <cellStyle name="표준 321 3" xfId="16461" xr:uid="{00000000-0005-0000-0000-000094440000}"/>
    <cellStyle name="표준 322" xfId="16462" xr:uid="{00000000-0005-0000-0000-000095440000}"/>
    <cellStyle name="표준 322 2" xfId="16463" xr:uid="{00000000-0005-0000-0000-000096440000}"/>
    <cellStyle name="표준 322 3" xfId="16464" xr:uid="{00000000-0005-0000-0000-000097440000}"/>
    <cellStyle name="표준 323" xfId="16465" xr:uid="{00000000-0005-0000-0000-000098440000}"/>
    <cellStyle name="표준 323 2" xfId="16466" xr:uid="{00000000-0005-0000-0000-000099440000}"/>
    <cellStyle name="표준 323 3" xfId="16467" xr:uid="{00000000-0005-0000-0000-00009A440000}"/>
    <cellStyle name="표준 324" xfId="16468" xr:uid="{00000000-0005-0000-0000-00009B440000}"/>
    <cellStyle name="표준 324 2" xfId="16469" xr:uid="{00000000-0005-0000-0000-00009C440000}"/>
    <cellStyle name="표준 324 3" xfId="16470" xr:uid="{00000000-0005-0000-0000-00009D440000}"/>
    <cellStyle name="표준 325" xfId="16471" xr:uid="{00000000-0005-0000-0000-00009E440000}"/>
    <cellStyle name="표준 325 2" xfId="16472" xr:uid="{00000000-0005-0000-0000-00009F440000}"/>
    <cellStyle name="표준 325 3" xfId="16473" xr:uid="{00000000-0005-0000-0000-0000A0440000}"/>
    <cellStyle name="표준 326" xfId="16474" xr:uid="{00000000-0005-0000-0000-0000A1440000}"/>
    <cellStyle name="표준 326 2" xfId="16475" xr:uid="{00000000-0005-0000-0000-0000A2440000}"/>
    <cellStyle name="표준 326 3" xfId="16476" xr:uid="{00000000-0005-0000-0000-0000A3440000}"/>
    <cellStyle name="표준 327" xfId="16477" xr:uid="{00000000-0005-0000-0000-0000A4440000}"/>
    <cellStyle name="표준 327 2" xfId="16478" xr:uid="{00000000-0005-0000-0000-0000A5440000}"/>
    <cellStyle name="표준 327 3" xfId="16479" xr:uid="{00000000-0005-0000-0000-0000A6440000}"/>
    <cellStyle name="표준 328" xfId="16480" xr:uid="{00000000-0005-0000-0000-0000A7440000}"/>
    <cellStyle name="표준 328 2" xfId="16481" xr:uid="{00000000-0005-0000-0000-0000A8440000}"/>
    <cellStyle name="표준 328 3" xfId="16482" xr:uid="{00000000-0005-0000-0000-0000A9440000}"/>
    <cellStyle name="표준 329" xfId="16483" xr:uid="{00000000-0005-0000-0000-0000AA440000}"/>
    <cellStyle name="표준 329 2" xfId="16484" xr:uid="{00000000-0005-0000-0000-0000AB440000}"/>
    <cellStyle name="표준 329 3" xfId="16485" xr:uid="{00000000-0005-0000-0000-0000AC440000}"/>
    <cellStyle name="표준 33" xfId="16486" xr:uid="{00000000-0005-0000-0000-0000AD440000}"/>
    <cellStyle name="표준 33 2" xfId="16487" xr:uid="{00000000-0005-0000-0000-0000AE440000}"/>
    <cellStyle name="표준 330" xfId="16488" xr:uid="{00000000-0005-0000-0000-0000AF440000}"/>
    <cellStyle name="표준 330 2" xfId="16489" xr:uid="{00000000-0005-0000-0000-0000B0440000}"/>
    <cellStyle name="표준 330 3" xfId="16490" xr:uid="{00000000-0005-0000-0000-0000B1440000}"/>
    <cellStyle name="표준 331" xfId="16491" xr:uid="{00000000-0005-0000-0000-0000B2440000}"/>
    <cellStyle name="표준 331 2" xfId="16492" xr:uid="{00000000-0005-0000-0000-0000B3440000}"/>
    <cellStyle name="표준 331 3" xfId="16493" xr:uid="{00000000-0005-0000-0000-0000B4440000}"/>
    <cellStyle name="표준 332" xfId="16494" xr:uid="{00000000-0005-0000-0000-0000B5440000}"/>
    <cellStyle name="표준 332 2" xfId="16495" xr:uid="{00000000-0005-0000-0000-0000B6440000}"/>
    <cellStyle name="표준 332 3" xfId="16496" xr:uid="{00000000-0005-0000-0000-0000B7440000}"/>
    <cellStyle name="표준 333" xfId="16497" xr:uid="{00000000-0005-0000-0000-0000B8440000}"/>
    <cellStyle name="표준 333 2" xfId="16498" xr:uid="{00000000-0005-0000-0000-0000B9440000}"/>
    <cellStyle name="표준 333 3" xfId="16499" xr:uid="{00000000-0005-0000-0000-0000BA440000}"/>
    <cellStyle name="표준 334" xfId="16500" xr:uid="{00000000-0005-0000-0000-0000BB440000}"/>
    <cellStyle name="표준 334 2" xfId="16501" xr:uid="{00000000-0005-0000-0000-0000BC440000}"/>
    <cellStyle name="표준 334 3" xfId="16502" xr:uid="{00000000-0005-0000-0000-0000BD440000}"/>
    <cellStyle name="표준 335" xfId="16503" xr:uid="{00000000-0005-0000-0000-0000BE440000}"/>
    <cellStyle name="표준 335 2" xfId="16504" xr:uid="{00000000-0005-0000-0000-0000BF440000}"/>
    <cellStyle name="표준 335 3" xfId="16505" xr:uid="{00000000-0005-0000-0000-0000C0440000}"/>
    <cellStyle name="표준 336" xfId="16506" xr:uid="{00000000-0005-0000-0000-0000C1440000}"/>
    <cellStyle name="표준 336 2" xfId="16507" xr:uid="{00000000-0005-0000-0000-0000C2440000}"/>
    <cellStyle name="표준 336 3" xfId="16508" xr:uid="{00000000-0005-0000-0000-0000C3440000}"/>
    <cellStyle name="표준 337" xfId="16509" xr:uid="{00000000-0005-0000-0000-0000C4440000}"/>
    <cellStyle name="표준 337 2" xfId="16510" xr:uid="{00000000-0005-0000-0000-0000C5440000}"/>
    <cellStyle name="표준 337 3" xfId="16511" xr:uid="{00000000-0005-0000-0000-0000C6440000}"/>
    <cellStyle name="표준 338" xfId="16512" xr:uid="{00000000-0005-0000-0000-0000C7440000}"/>
    <cellStyle name="표준 338 2" xfId="16513" xr:uid="{00000000-0005-0000-0000-0000C8440000}"/>
    <cellStyle name="표준 338 3" xfId="16514" xr:uid="{00000000-0005-0000-0000-0000C9440000}"/>
    <cellStyle name="표준 339" xfId="16515" xr:uid="{00000000-0005-0000-0000-0000CA440000}"/>
    <cellStyle name="표준 339 2" xfId="16516" xr:uid="{00000000-0005-0000-0000-0000CB440000}"/>
    <cellStyle name="표준 339 3" xfId="16517" xr:uid="{00000000-0005-0000-0000-0000CC440000}"/>
    <cellStyle name="표준 34" xfId="16518" xr:uid="{00000000-0005-0000-0000-0000CD440000}"/>
    <cellStyle name="표준 34 2" xfId="16519" xr:uid="{00000000-0005-0000-0000-0000CE440000}"/>
    <cellStyle name="표준 340" xfId="16520" xr:uid="{00000000-0005-0000-0000-0000CF440000}"/>
    <cellStyle name="표준 340 2" xfId="16521" xr:uid="{00000000-0005-0000-0000-0000D0440000}"/>
    <cellStyle name="표준 340 3" xfId="16522" xr:uid="{00000000-0005-0000-0000-0000D1440000}"/>
    <cellStyle name="표준 341" xfId="16523" xr:uid="{00000000-0005-0000-0000-0000D2440000}"/>
    <cellStyle name="표준 341 2" xfId="16524" xr:uid="{00000000-0005-0000-0000-0000D3440000}"/>
    <cellStyle name="표준 341 3" xfId="16525" xr:uid="{00000000-0005-0000-0000-0000D4440000}"/>
    <cellStyle name="표준 342" xfId="16526" xr:uid="{00000000-0005-0000-0000-0000D5440000}"/>
    <cellStyle name="표준 342 2" xfId="16527" xr:uid="{00000000-0005-0000-0000-0000D6440000}"/>
    <cellStyle name="표준 342 3" xfId="16528" xr:uid="{00000000-0005-0000-0000-0000D7440000}"/>
    <cellStyle name="표준 343" xfId="16529" xr:uid="{00000000-0005-0000-0000-0000D8440000}"/>
    <cellStyle name="표준 343 2" xfId="16530" xr:uid="{00000000-0005-0000-0000-0000D9440000}"/>
    <cellStyle name="표준 343 3" xfId="16531" xr:uid="{00000000-0005-0000-0000-0000DA440000}"/>
    <cellStyle name="표준 344" xfId="16532" xr:uid="{00000000-0005-0000-0000-0000DB440000}"/>
    <cellStyle name="표준 344 2" xfId="16533" xr:uid="{00000000-0005-0000-0000-0000DC440000}"/>
    <cellStyle name="표준 344 3" xfId="16534" xr:uid="{00000000-0005-0000-0000-0000DD440000}"/>
    <cellStyle name="표준 345" xfId="16535" xr:uid="{00000000-0005-0000-0000-0000DE440000}"/>
    <cellStyle name="표준 345 2" xfId="16536" xr:uid="{00000000-0005-0000-0000-0000DF440000}"/>
    <cellStyle name="표준 345 3" xfId="16537" xr:uid="{00000000-0005-0000-0000-0000E0440000}"/>
    <cellStyle name="표준 346" xfId="16538" xr:uid="{00000000-0005-0000-0000-0000E1440000}"/>
    <cellStyle name="표준 346 2" xfId="16539" xr:uid="{00000000-0005-0000-0000-0000E2440000}"/>
    <cellStyle name="표준 347" xfId="16540" xr:uid="{00000000-0005-0000-0000-0000E3440000}"/>
    <cellStyle name="표준 347 2" xfId="16541" xr:uid="{00000000-0005-0000-0000-0000E4440000}"/>
    <cellStyle name="표준 348" xfId="16542" xr:uid="{00000000-0005-0000-0000-0000E5440000}"/>
    <cellStyle name="표준 348 2" xfId="16543" xr:uid="{00000000-0005-0000-0000-0000E6440000}"/>
    <cellStyle name="표준 349" xfId="16544" xr:uid="{00000000-0005-0000-0000-0000E7440000}"/>
    <cellStyle name="표준 349 2" xfId="16545" xr:uid="{00000000-0005-0000-0000-0000E8440000}"/>
    <cellStyle name="표준 35" xfId="16546" xr:uid="{00000000-0005-0000-0000-0000E9440000}"/>
    <cellStyle name="표준 35 2" xfId="16547" xr:uid="{00000000-0005-0000-0000-0000EA440000}"/>
    <cellStyle name="표준 350" xfId="16548" xr:uid="{00000000-0005-0000-0000-0000EB440000}"/>
    <cellStyle name="표준 350 2" xfId="16549" xr:uid="{00000000-0005-0000-0000-0000EC440000}"/>
    <cellStyle name="표준 351" xfId="16550" xr:uid="{00000000-0005-0000-0000-0000ED440000}"/>
    <cellStyle name="표준 351 2" xfId="16551" xr:uid="{00000000-0005-0000-0000-0000EE440000}"/>
    <cellStyle name="표준 352" xfId="16552" xr:uid="{00000000-0005-0000-0000-0000EF440000}"/>
    <cellStyle name="표준 352 2" xfId="16553" xr:uid="{00000000-0005-0000-0000-0000F0440000}"/>
    <cellStyle name="표준 353" xfId="16554" xr:uid="{00000000-0005-0000-0000-0000F1440000}"/>
    <cellStyle name="표준 353 2" xfId="16555" xr:uid="{00000000-0005-0000-0000-0000F2440000}"/>
    <cellStyle name="표준 354" xfId="16556" xr:uid="{00000000-0005-0000-0000-0000F3440000}"/>
    <cellStyle name="표준 354 2" xfId="16557" xr:uid="{00000000-0005-0000-0000-0000F4440000}"/>
    <cellStyle name="표준 355" xfId="16558" xr:uid="{00000000-0005-0000-0000-0000F5440000}"/>
    <cellStyle name="표준 356" xfId="16559" xr:uid="{00000000-0005-0000-0000-0000F6440000}"/>
    <cellStyle name="표준 357" xfId="16560" xr:uid="{00000000-0005-0000-0000-0000F7440000}"/>
    <cellStyle name="표준 358" xfId="16561" xr:uid="{00000000-0005-0000-0000-0000F8440000}"/>
    <cellStyle name="표준 359" xfId="16562" xr:uid="{00000000-0005-0000-0000-0000F9440000}"/>
    <cellStyle name="표준 36" xfId="16563" xr:uid="{00000000-0005-0000-0000-0000FA440000}"/>
    <cellStyle name="표준 36 2" xfId="16564" xr:uid="{00000000-0005-0000-0000-0000FB440000}"/>
    <cellStyle name="표준 36 2 2" xfId="16565" xr:uid="{00000000-0005-0000-0000-0000FC440000}"/>
    <cellStyle name="표준 36 3" xfId="16566" xr:uid="{00000000-0005-0000-0000-0000FD440000}"/>
    <cellStyle name="표준 36 3 10" xfId="16567" xr:uid="{00000000-0005-0000-0000-0000FE440000}"/>
    <cellStyle name="표준 36 3 11" xfId="18141" xr:uid="{00000000-0005-0000-0000-0000FF440000}"/>
    <cellStyle name="표준 36 3 2" xfId="16568" xr:uid="{00000000-0005-0000-0000-000000450000}"/>
    <cellStyle name="표준 36 3 2 2" xfId="16569" xr:uid="{00000000-0005-0000-0000-000001450000}"/>
    <cellStyle name="표준 36 3 2 2 2" xfId="16570" xr:uid="{00000000-0005-0000-0000-000002450000}"/>
    <cellStyle name="표준 36 3 2 2 2 2" xfId="16571" xr:uid="{00000000-0005-0000-0000-000003450000}"/>
    <cellStyle name="표준 36 3 2 2 2 2 2" xfId="16572" xr:uid="{00000000-0005-0000-0000-000004450000}"/>
    <cellStyle name="표준 36 3 2 2 2 3" xfId="16573" xr:uid="{00000000-0005-0000-0000-000005450000}"/>
    <cellStyle name="표준 36 3 2 2 3" xfId="16574" xr:uid="{00000000-0005-0000-0000-000006450000}"/>
    <cellStyle name="표준 36 3 2 2 3 2" xfId="16575" xr:uid="{00000000-0005-0000-0000-000007450000}"/>
    <cellStyle name="표준 36 3 2 2 3 2 2" xfId="16576" xr:uid="{00000000-0005-0000-0000-000008450000}"/>
    <cellStyle name="표준 36 3 2 2 3 3" xfId="16577" xr:uid="{00000000-0005-0000-0000-000009450000}"/>
    <cellStyle name="표준 36 3 2 2 4" xfId="16578" xr:uid="{00000000-0005-0000-0000-00000A450000}"/>
    <cellStyle name="표준 36 3 2 2 4 2" xfId="16579" xr:uid="{00000000-0005-0000-0000-00000B450000}"/>
    <cellStyle name="표준 36 3 2 2 4 2 2" xfId="16580" xr:uid="{00000000-0005-0000-0000-00000C450000}"/>
    <cellStyle name="표준 36 3 2 2 4 3" xfId="16581" xr:uid="{00000000-0005-0000-0000-00000D450000}"/>
    <cellStyle name="표준 36 3 2 2 5" xfId="16582" xr:uid="{00000000-0005-0000-0000-00000E450000}"/>
    <cellStyle name="표준 36 3 2 2 5 2" xfId="16583" xr:uid="{00000000-0005-0000-0000-00000F450000}"/>
    <cellStyle name="표준 36 3 2 2 6" xfId="16584" xr:uid="{00000000-0005-0000-0000-000010450000}"/>
    <cellStyle name="표준 36 3 2 3" xfId="16585" xr:uid="{00000000-0005-0000-0000-000011450000}"/>
    <cellStyle name="표준 36 3 2 3 2" xfId="16586" xr:uid="{00000000-0005-0000-0000-000012450000}"/>
    <cellStyle name="표준 36 3 2 3 2 2" xfId="16587" xr:uid="{00000000-0005-0000-0000-000013450000}"/>
    <cellStyle name="표준 36 3 2 3 3" xfId="16588" xr:uid="{00000000-0005-0000-0000-000014450000}"/>
    <cellStyle name="표준 36 3 2 4" xfId="16589" xr:uid="{00000000-0005-0000-0000-000015450000}"/>
    <cellStyle name="표준 36 3 2 4 2" xfId="16590" xr:uid="{00000000-0005-0000-0000-000016450000}"/>
    <cellStyle name="표준 36 3 2 4 2 2" xfId="16591" xr:uid="{00000000-0005-0000-0000-000017450000}"/>
    <cellStyle name="표준 36 3 2 4 3" xfId="16592" xr:uid="{00000000-0005-0000-0000-000018450000}"/>
    <cellStyle name="표준 36 3 2 5" xfId="16593" xr:uid="{00000000-0005-0000-0000-000019450000}"/>
    <cellStyle name="표준 36 3 2 5 2" xfId="16594" xr:uid="{00000000-0005-0000-0000-00001A450000}"/>
    <cellStyle name="표준 36 3 2 5 2 2" xfId="16595" xr:uid="{00000000-0005-0000-0000-00001B450000}"/>
    <cellStyle name="표준 36 3 2 5 3" xfId="16596" xr:uid="{00000000-0005-0000-0000-00001C450000}"/>
    <cellStyle name="표준 36 3 2 6" xfId="16597" xr:uid="{00000000-0005-0000-0000-00001D450000}"/>
    <cellStyle name="표준 36 3 2 6 2" xfId="16598" xr:uid="{00000000-0005-0000-0000-00001E450000}"/>
    <cellStyle name="표준 36 3 2 7" xfId="16599" xr:uid="{00000000-0005-0000-0000-00001F450000}"/>
    <cellStyle name="표준 36 3 3" xfId="16600" xr:uid="{00000000-0005-0000-0000-000020450000}"/>
    <cellStyle name="표준 36 3 3 2" xfId="16601" xr:uid="{00000000-0005-0000-0000-000021450000}"/>
    <cellStyle name="표준 36 3 3 2 2" xfId="16602" xr:uid="{00000000-0005-0000-0000-000022450000}"/>
    <cellStyle name="표준 36 3 3 2 2 2" xfId="16603" xr:uid="{00000000-0005-0000-0000-000023450000}"/>
    <cellStyle name="표준 36 3 3 2 2 2 2" xfId="16604" xr:uid="{00000000-0005-0000-0000-000024450000}"/>
    <cellStyle name="표준 36 3 3 2 2 3" xfId="16605" xr:uid="{00000000-0005-0000-0000-000025450000}"/>
    <cellStyle name="표준 36 3 3 2 3" xfId="16606" xr:uid="{00000000-0005-0000-0000-000026450000}"/>
    <cellStyle name="표준 36 3 3 2 3 2" xfId="16607" xr:uid="{00000000-0005-0000-0000-000027450000}"/>
    <cellStyle name="표준 36 3 3 2 3 2 2" xfId="16608" xr:uid="{00000000-0005-0000-0000-000028450000}"/>
    <cellStyle name="표준 36 3 3 2 3 3" xfId="16609" xr:uid="{00000000-0005-0000-0000-000029450000}"/>
    <cellStyle name="표준 36 3 3 2 4" xfId="16610" xr:uid="{00000000-0005-0000-0000-00002A450000}"/>
    <cellStyle name="표준 36 3 3 2 4 2" xfId="16611" xr:uid="{00000000-0005-0000-0000-00002B450000}"/>
    <cellStyle name="표준 36 3 3 2 4 2 2" xfId="16612" xr:uid="{00000000-0005-0000-0000-00002C450000}"/>
    <cellStyle name="표준 36 3 3 2 4 3" xfId="16613" xr:uid="{00000000-0005-0000-0000-00002D450000}"/>
    <cellStyle name="표준 36 3 3 2 5" xfId="16614" xr:uid="{00000000-0005-0000-0000-00002E450000}"/>
    <cellStyle name="표준 36 3 3 2 5 2" xfId="16615" xr:uid="{00000000-0005-0000-0000-00002F450000}"/>
    <cellStyle name="표준 36 3 3 2 6" xfId="16616" xr:uid="{00000000-0005-0000-0000-000030450000}"/>
    <cellStyle name="표준 36 3 3 3" xfId="16617" xr:uid="{00000000-0005-0000-0000-000031450000}"/>
    <cellStyle name="표준 36 3 3 3 2" xfId="16618" xr:uid="{00000000-0005-0000-0000-000032450000}"/>
    <cellStyle name="표준 36 3 3 3 2 2" xfId="16619" xr:uid="{00000000-0005-0000-0000-000033450000}"/>
    <cellStyle name="표준 36 3 3 3 3" xfId="16620" xr:uid="{00000000-0005-0000-0000-000034450000}"/>
    <cellStyle name="표준 36 3 3 4" xfId="16621" xr:uid="{00000000-0005-0000-0000-000035450000}"/>
    <cellStyle name="표준 36 3 3 4 2" xfId="16622" xr:uid="{00000000-0005-0000-0000-000036450000}"/>
    <cellStyle name="표준 36 3 3 4 2 2" xfId="16623" xr:uid="{00000000-0005-0000-0000-000037450000}"/>
    <cellStyle name="표준 36 3 3 4 3" xfId="16624" xr:uid="{00000000-0005-0000-0000-000038450000}"/>
    <cellStyle name="표준 36 3 3 5" xfId="16625" xr:uid="{00000000-0005-0000-0000-000039450000}"/>
    <cellStyle name="표준 36 3 3 5 2" xfId="16626" xr:uid="{00000000-0005-0000-0000-00003A450000}"/>
    <cellStyle name="표준 36 3 3 5 2 2" xfId="16627" xr:uid="{00000000-0005-0000-0000-00003B450000}"/>
    <cellStyle name="표준 36 3 3 5 3" xfId="16628" xr:uid="{00000000-0005-0000-0000-00003C450000}"/>
    <cellStyle name="표준 36 3 3 6" xfId="16629" xr:uid="{00000000-0005-0000-0000-00003D450000}"/>
    <cellStyle name="표준 36 3 3 6 2" xfId="16630" xr:uid="{00000000-0005-0000-0000-00003E450000}"/>
    <cellStyle name="표준 36 3 3 7" xfId="16631" xr:uid="{00000000-0005-0000-0000-00003F450000}"/>
    <cellStyle name="표준 36 3 4" xfId="16632" xr:uid="{00000000-0005-0000-0000-000040450000}"/>
    <cellStyle name="표준 36 3 4 2" xfId="16633" xr:uid="{00000000-0005-0000-0000-000041450000}"/>
    <cellStyle name="표준 36 3 4 2 2" xfId="16634" xr:uid="{00000000-0005-0000-0000-000042450000}"/>
    <cellStyle name="표준 36 3 4 2 2 2" xfId="16635" xr:uid="{00000000-0005-0000-0000-000043450000}"/>
    <cellStyle name="표준 36 3 4 2 3" xfId="16636" xr:uid="{00000000-0005-0000-0000-000044450000}"/>
    <cellStyle name="표준 36 3 4 3" xfId="16637" xr:uid="{00000000-0005-0000-0000-000045450000}"/>
    <cellStyle name="표준 36 3 4 3 2" xfId="16638" xr:uid="{00000000-0005-0000-0000-000046450000}"/>
    <cellStyle name="표준 36 3 4 3 2 2" xfId="16639" xr:uid="{00000000-0005-0000-0000-000047450000}"/>
    <cellStyle name="표준 36 3 4 3 3" xfId="16640" xr:uid="{00000000-0005-0000-0000-000048450000}"/>
    <cellStyle name="표준 36 3 4 4" xfId="16641" xr:uid="{00000000-0005-0000-0000-000049450000}"/>
    <cellStyle name="표준 36 3 4 4 2" xfId="16642" xr:uid="{00000000-0005-0000-0000-00004A450000}"/>
    <cellStyle name="표준 36 3 4 4 2 2" xfId="16643" xr:uid="{00000000-0005-0000-0000-00004B450000}"/>
    <cellStyle name="표준 36 3 4 4 3" xfId="16644" xr:uid="{00000000-0005-0000-0000-00004C450000}"/>
    <cellStyle name="표준 36 3 4 5" xfId="16645" xr:uid="{00000000-0005-0000-0000-00004D450000}"/>
    <cellStyle name="표준 36 3 4 5 2" xfId="16646" xr:uid="{00000000-0005-0000-0000-00004E450000}"/>
    <cellStyle name="표준 36 3 4 6" xfId="16647" xr:uid="{00000000-0005-0000-0000-00004F450000}"/>
    <cellStyle name="표준 36 3 5" xfId="16648" xr:uid="{00000000-0005-0000-0000-000050450000}"/>
    <cellStyle name="표준 36 3 5 2" xfId="16649" xr:uid="{00000000-0005-0000-0000-000051450000}"/>
    <cellStyle name="표준 36 3 5 2 2" xfId="16650" xr:uid="{00000000-0005-0000-0000-000052450000}"/>
    <cellStyle name="표준 36 3 5 2 2 2" xfId="16651" xr:uid="{00000000-0005-0000-0000-000053450000}"/>
    <cellStyle name="표준 36 3 5 2 3" xfId="16652" xr:uid="{00000000-0005-0000-0000-000054450000}"/>
    <cellStyle name="표준 36 3 5 3" xfId="16653" xr:uid="{00000000-0005-0000-0000-000055450000}"/>
    <cellStyle name="표준 36 3 5 3 2" xfId="16654" xr:uid="{00000000-0005-0000-0000-000056450000}"/>
    <cellStyle name="표준 36 3 5 3 2 2" xfId="16655" xr:uid="{00000000-0005-0000-0000-000057450000}"/>
    <cellStyle name="표준 36 3 5 3 3" xfId="16656" xr:uid="{00000000-0005-0000-0000-000058450000}"/>
    <cellStyle name="표준 36 3 5 4" xfId="16657" xr:uid="{00000000-0005-0000-0000-000059450000}"/>
    <cellStyle name="표준 36 3 5 4 2" xfId="16658" xr:uid="{00000000-0005-0000-0000-00005A450000}"/>
    <cellStyle name="표준 36 3 5 4 2 2" xfId="16659" xr:uid="{00000000-0005-0000-0000-00005B450000}"/>
    <cellStyle name="표준 36 3 5 4 3" xfId="16660" xr:uid="{00000000-0005-0000-0000-00005C450000}"/>
    <cellStyle name="표준 36 3 5 5" xfId="16661" xr:uid="{00000000-0005-0000-0000-00005D450000}"/>
    <cellStyle name="표준 36 3 5 5 2" xfId="16662" xr:uid="{00000000-0005-0000-0000-00005E450000}"/>
    <cellStyle name="표준 36 3 5 6" xfId="16663" xr:uid="{00000000-0005-0000-0000-00005F450000}"/>
    <cellStyle name="표준 36 3 6" xfId="16664" xr:uid="{00000000-0005-0000-0000-000060450000}"/>
    <cellStyle name="표준 36 3 6 2" xfId="16665" xr:uid="{00000000-0005-0000-0000-000061450000}"/>
    <cellStyle name="표준 36 3 6 2 2" xfId="16666" xr:uid="{00000000-0005-0000-0000-000062450000}"/>
    <cellStyle name="표준 36 3 6 3" xfId="16667" xr:uid="{00000000-0005-0000-0000-000063450000}"/>
    <cellStyle name="표준 36 3 7" xfId="16668" xr:uid="{00000000-0005-0000-0000-000064450000}"/>
    <cellStyle name="표준 36 3 7 2" xfId="16669" xr:uid="{00000000-0005-0000-0000-000065450000}"/>
    <cellStyle name="표준 36 3 7 2 2" xfId="16670" xr:uid="{00000000-0005-0000-0000-000066450000}"/>
    <cellStyle name="표준 36 3 7 3" xfId="16671" xr:uid="{00000000-0005-0000-0000-000067450000}"/>
    <cellStyle name="표준 36 3 8" xfId="16672" xr:uid="{00000000-0005-0000-0000-000068450000}"/>
    <cellStyle name="표준 36 3 8 2" xfId="16673" xr:uid="{00000000-0005-0000-0000-000069450000}"/>
    <cellStyle name="표준 36 3 8 2 2" xfId="16674" xr:uid="{00000000-0005-0000-0000-00006A450000}"/>
    <cellStyle name="표준 36 3 8 3" xfId="16675" xr:uid="{00000000-0005-0000-0000-00006B450000}"/>
    <cellStyle name="표준 36 3 9" xfId="16676" xr:uid="{00000000-0005-0000-0000-00006C450000}"/>
    <cellStyle name="표준 36 3 9 2" xfId="16677" xr:uid="{00000000-0005-0000-0000-00006D450000}"/>
    <cellStyle name="표준 36 4" xfId="16678" xr:uid="{00000000-0005-0000-0000-00006E450000}"/>
    <cellStyle name="표준 36 4 2" xfId="16679" xr:uid="{00000000-0005-0000-0000-00006F450000}"/>
    <cellStyle name="표준 36 4 2 2" xfId="16680" xr:uid="{00000000-0005-0000-0000-000070450000}"/>
    <cellStyle name="표준 36 4 2 2 2" xfId="16681" xr:uid="{00000000-0005-0000-0000-000071450000}"/>
    <cellStyle name="표준 36 4 2 2 2 2" xfId="16682" xr:uid="{00000000-0005-0000-0000-000072450000}"/>
    <cellStyle name="표준 36 4 2 2 2 2 2" xfId="16683" xr:uid="{00000000-0005-0000-0000-000073450000}"/>
    <cellStyle name="표준 36 4 2 2 2 3" xfId="16684" xr:uid="{00000000-0005-0000-0000-000074450000}"/>
    <cellStyle name="표준 36 4 2 2 3" xfId="16685" xr:uid="{00000000-0005-0000-0000-000075450000}"/>
    <cellStyle name="표준 36 4 2 2 3 2" xfId="16686" xr:uid="{00000000-0005-0000-0000-000076450000}"/>
    <cellStyle name="표준 36 4 2 2 3 2 2" xfId="16687" xr:uid="{00000000-0005-0000-0000-000077450000}"/>
    <cellStyle name="표준 36 4 2 2 3 3" xfId="16688" xr:uid="{00000000-0005-0000-0000-000078450000}"/>
    <cellStyle name="표준 36 4 2 2 4" xfId="16689" xr:uid="{00000000-0005-0000-0000-000079450000}"/>
    <cellStyle name="표준 36 4 2 2 4 2" xfId="16690" xr:uid="{00000000-0005-0000-0000-00007A450000}"/>
    <cellStyle name="표준 36 4 2 2 4 2 2" xfId="16691" xr:uid="{00000000-0005-0000-0000-00007B450000}"/>
    <cellStyle name="표준 36 4 2 2 4 3" xfId="16692" xr:uid="{00000000-0005-0000-0000-00007C450000}"/>
    <cellStyle name="표준 36 4 2 2 5" xfId="16693" xr:uid="{00000000-0005-0000-0000-00007D450000}"/>
    <cellStyle name="표준 36 4 2 2 5 2" xfId="16694" xr:uid="{00000000-0005-0000-0000-00007E450000}"/>
    <cellStyle name="표준 36 4 2 2 6" xfId="16695" xr:uid="{00000000-0005-0000-0000-00007F450000}"/>
    <cellStyle name="표준 36 4 2 3" xfId="16696" xr:uid="{00000000-0005-0000-0000-000080450000}"/>
    <cellStyle name="표준 36 4 2 3 2" xfId="16697" xr:uid="{00000000-0005-0000-0000-000081450000}"/>
    <cellStyle name="표준 36 4 2 3 2 2" xfId="16698" xr:uid="{00000000-0005-0000-0000-000082450000}"/>
    <cellStyle name="표준 36 4 2 3 3" xfId="16699" xr:uid="{00000000-0005-0000-0000-000083450000}"/>
    <cellStyle name="표준 36 4 2 4" xfId="16700" xr:uid="{00000000-0005-0000-0000-000084450000}"/>
    <cellStyle name="표준 36 4 2 4 2" xfId="16701" xr:uid="{00000000-0005-0000-0000-000085450000}"/>
    <cellStyle name="표준 36 4 2 4 2 2" xfId="16702" xr:uid="{00000000-0005-0000-0000-000086450000}"/>
    <cellStyle name="표준 36 4 2 4 3" xfId="16703" xr:uid="{00000000-0005-0000-0000-000087450000}"/>
    <cellStyle name="표준 36 4 2 5" xfId="16704" xr:uid="{00000000-0005-0000-0000-000088450000}"/>
    <cellStyle name="표준 36 4 2 5 2" xfId="16705" xr:uid="{00000000-0005-0000-0000-000089450000}"/>
    <cellStyle name="표준 36 4 2 5 2 2" xfId="16706" xr:uid="{00000000-0005-0000-0000-00008A450000}"/>
    <cellStyle name="표준 36 4 2 5 3" xfId="16707" xr:uid="{00000000-0005-0000-0000-00008B450000}"/>
    <cellStyle name="표준 36 4 2 6" xfId="16708" xr:uid="{00000000-0005-0000-0000-00008C450000}"/>
    <cellStyle name="표준 36 4 2 6 2" xfId="16709" xr:uid="{00000000-0005-0000-0000-00008D450000}"/>
    <cellStyle name="표준 36 4 2 7" xfId="16710" xr:uid="{00000000-0005-0000-0000-00008E450000}"/>
    <cellStyle name="표준 36 4 3" xfId="16711" xr:uid="{00000000-0005-0000-0000-00008F450000}"/>
    <cellStyle name="표준 36 4 3 2" xfId="16712" xr:uid="{00000000-0005-0000-0000-000090450000}"/>
    <cellStyle name="표준 36 4 3 2 2" xfId="16713" xr:uid="{00000000-0005-0000-0000-000091450000}"/>
    <cellStyle name="표준 36 4 3 2 2 2" xfId="16714" xr:uid="{00000000-0005-0000-0000-000092450000}"/>
    <cellStyle name="표준 36 4 3 2 2 2 2" xfId="16715" xr:uid="{00000000-0005-0000-0000-000093450000}"/>
    <cellStyle name="표준 36 4 3 2 2 3" xfId="16716" xr:uid="{00000000-0005-0000-0000-000094450000}"/>
    <cellStyle name="표준 36 4 3 2 3" xfId="16717" xr:uid="{00000000-0005-0000-0000-000095450000}"/>
    <cellStyle name="표준 36 4 3 2 3 2" xfId="16718" xr:uid="{00000000-0005-0000-0000-000096450000}"/>
    <cellStyle name="표준 36 4 3 2 3 2 2" xfId="16719" xr:uid="{00000000-0005-0000-0000-000097450000}"/>
    <cellStyle name="표준 36 4 3 2 3 3" xfId="16720" xr:uid="{00000000-0005-0000-0000-000098450000}"/>
    <cellStyle name="표준 36 4 3 2 4" xfId="16721" xr:uid="{00000000-0005-0000-0000-000099450000}"/>
    <cellStyle name="표준 36 4 3 2 4 2" xfId="16722" xr:uid="{00000000-0005-0000-0000-00009A450000}"/>
    <cellStyle name="표준 36 4 3 2 4 2 2" xfId="16723" xr:uid="{00000000-0005-0000-0000-00009B450000}"/>
    <cellStyle name="표준 36 4 3 2 4 3" xfId="16724" xr:uid="{00000000-0005-0000-0000-00009C450000}"/>
    <cellStyle name="표준 36 4 3 2 5" xfId="16725" xr:uid="{00000000-0005-0000-0000-00009D450000}"/>
    <cellStyle name="표준 36 4 3 2 5 2" xfId="16726" xr:uid="{00000000-0005-0000-0000-00009E450000}"/>
    <cellStyle name="표준 36 4 3 2 6" xfId="16727" xr:uid="{00000000-0005-0000-0000-00009F450000}"/>
    <cellStyle name="표준 36 4 3 3" xfId="16728" xr:uid="{00000000-0005-0000-0000-0000A0450000}"/>
    <cellStyle name="표준 36 4 3 3 2" xfId="16729" xr:uid="{00000000-0005-0000-0000-0000A1450000}"/>
    <cellStyle name="표준 36 4 3 3 2 2" xfId="16730" xr:uid="{00000000-0005-0000-0000-0000A2450000}"/>
    <cellStyle name="표준 36 4 3 3 3" xfId="16731" xr:uid="{00000000-0005-0000-0000-0000A3450000}"/>
    <cellStyle name="표준 36 4 3 4" xfId="16732" xr:uid="{00000000-0005-0000-0000-0000A4450000}"/>
    <cellStyle name="표준 36 4 3 4 2" xfId="16733" xr:uid="{00000000-0005-0000-0000-0000A5450000}"/>
    <cellStyle name="표준 36 4 3 4 2 2" xfId="16734" xr:uid="{00000000-0005-0000-0000-0000A6450000}"/>
    <cellStyle name="표준 36 4 3 4 3" xfId="16735" xr:uid="{00000000-0005-0000-0000-0000A7450000}"/>
    <cellStyle name="표준 36 4 3 5" xfId="16736" xr:uid="{00000000-0005-0000-0000-0000A8450000}"/>
    <cellStyle name="표준 36 4 3 5 2" xfId="16737" xr:uid="{00000000-0005-0000-0000-0000A9450000}"/>
    <cellStyle name="표준 36 4 3 5 2 2" xfId="16738" xr:uid="{00000000-0005-0000-0000-0000AA450000}"/>
    <cellStyle name="표준 36 4 3 5 3" xfId="16739" xr:uid="{00000000-0005-0000-0000-0000AB450000}"/>
    <cellStyle name="표준 36 4 3 6" xfId="16740" xr:uid="{00000000-0005-0000-0000-0000AC450000}"/>
    <cellStyle name="표준 36 4 3 6 2" xfId="16741" xr:uid="{00000000-0005-0000-0000-0000AD450000}"/>
    <cellStyle name="표준 36 4 3 7" xfId="16742" xr:uid="{00000000-0005-0000-0000-0000AE450000}"/>
    <cellStyle name="표준 36 4 4" xfId="16743" xr:uid="{00000000-0005-0000-0000-0000AF450000}"/>
    <cellStyle name="표준 36 4 5" xfId="16744" xr:uid="{00000000-0005-0000-0000-0000B0450000}"/>
    <cellStyle name="표준 36 4 5 2" xfId="16745" xr:uid="{00000000-0005-0000-0000-0000B1450000}"/>
    <cellStyle name="표준 36 4 5 2 2" xfId="16746" xr:uid="{00000000-0005-0000-0000-0000B2450000}"/>
    <cellStyle name="표준 36 4 5 2 2 2" xfId="16747" xr:uid="{00000000-0005-0000-0000-0000B3450000}"/>
    <cellStyle name="표준 36 4 5 2 3" xfId="16748" xr:uid="{00000000-0005-0000-0000-0000B4450000}"/>
    <cellStyle name="표준 36 4 5 3" xfId="16749" xr:uid="{00000000-0005-0000-0000-0000B5450000}"/>
    <cellStyle name="표준 36 4 5 3 2" xfId="16750" xr:uid="{00000000-0005-0000-0000-0000B6450000}"/>
    <cellStyle name="표준 36 4 5 3 2 2" xfId="16751" xr:uid="{00000000-0005-0000-0000-0000B7450000}"/>
    <cellStyle name="표준 36 4 5 3 3" xfId="16752" xr:uid="{00000000-0005-0000-0000-0000B8450000}"/>
    <cellStyle name="표준 36 4 5 4" xfId="16753" xr:uid="{00000000-0005-0000-0000-0000B9450000}"/>
    <cellStyle name="표준 36 4 5 4 2" xfId="16754" xr:uid="{00000000-0005-0000-0000-0000BA450000}"/>
    <cellStyle name="표준 36 4 5 4 2 2" xfId="16755" xr:uid="{00000000-0005-0000-0000-0000BB450000}"/>
    <cellStyle name="표준 36 4 5 4 3" xfId="16756" xr:uid="{00000000-0005-0000-0000-0000BC450000}"/>
    <cellStyle name="표준 36 4 5 5" xfId="16757" xr:uid="{00000000-0005-0000-0000-0000BD450000}"/>
    <cellStyle name="표준 36 4 5 5 2" xfId="16758" xr:uid="{00000000-0005-0000-0000-0000BE450000}"/>
    <cellStyle name="표준 36 4 5 6" xfId="16759" xr:uid="{00000000-0005-0000-0000-0000BF450000}"/>
    <cellStyle name="표준 36 5" xfId="16760" xr:uid="{00000000-0005-0000-0000-0000C0450000}"/>
    <cellStyle name="표준 360" xfId="16761" xr:uid="{00000000-0005-0000-0000-0000C1450000}"/>
    <cellStyle name="표준 361" xfId="16762" xr:uid="{00000000-0005-0000-0000-0000C2450000}"/>
    <cellStyle name="표준 362" xfId="16763" xr:uid="{00000000-0005-0000-0000-0000C3450000}"/>
    <cellStyle name="표준 363" xfId="16764" xr:uid="{00000000-0005-0000-0000-0000C4450000}"/>
    <cellStyle name="표준 364" xfId="16765" xr:uid="{00000000-0005-0000-0000-0000C5450000}"/>
    <cellStyle name="표준 365" xfId="16766" xr:uid="{00000000-0005-0000-0000-0000C6450000}"/>
    <cellStyle name="표준 366" xfId="16767" xr:uid="{00000000-0005-0000-0000-0000C7450000}"/>
    <cellStyle name="표준 367" xfId="16768" xr:uid="{00000000-0005-0000-0000-0000C8450000}"/>
    <cellStyle name="표준 368" xfId="16769" xr:uid="{00000000-0005-0000-0000-0000C9450000}"/>
    <cellStyle name="표준 369" xfId="16770" xr:uid="{00000000-0005-0000-0000-0000CA450000}"/>
    <cellStyle name="표준 37" xfId="16771" xr:uid="{00000000-0005-0000-0000-0000CB450000}"/>
    <cellStyle name="표준 37 2" xfId="16772" xr:uid="{00000000-0005-0000-0000-0000CC450000}"/>
    <cellStyle name="표준 37 2 2" xfId="16773" xr:uid="{00000000-0005-0000-0000-0000CD450000}"/>
    <cellStyle name="표준 370" xfId="16774" xr:uid="{00000000-0005-0000-0000-0000CE450000}"/>
    <cellStyle name="표준 371" xfId="16775" xr:uid="{00000000-0005-0000-0000-0000CF450000}"/>
    <cellStyle name="표준 372" xfId="16776" xr:uid="{00000000-0005-0000-0000-0000D0450000}"/>
    <cellStyle name="표준 373" xfId="16777" xr:uid="{00000000-0005-0000-0000-0000D1450000}"/>
    <cellStyle name="표준 374" xfId="16778" xr:uid="{00000000-0005-0000-0000-0000D2450000}"/>
    <cellStyle name="표준 375" xfId="16779" xr:uid="{00000000-0005-0000-0000-0000D3450000}"/>
    <cellStyle name="표준 376" xfId="16780" xr:uid="{00000000-0005-0000-0000-0000D4450000}"/>
    <cellStyle name="표준 377" xfId="16781" xr:uid="{00000000-0005-0000-0000-0000D5450000}"/>
    <cellStyle name="표준 378" xfId="16782" xr:uid="{00000000-0005-0000-0000-0000D6450000}"/>
    <cellStyle name="표준 379" xfId="16783" xr:uid="{00000000-0005-0000-0000-0000D7450000}"/>
    <cellStyle name="표준 38" xfId="16784" xr:uid="{00000000-0005-0000-0000-0000D8450000}"/>
    <cellStyle name="표준 38 2" xfId="16785" xr:uid="{00000000-0005-0000-0000-0000D9450000}"/>
    <cellStyle name="표준 38 2 2" xfId="18119" xr:uid="{00000000-0005-0000-0000-0000DA450000}"/>
    <cellStyle name="표준 38 2 3" xfId="18120" xr:uid="{00000000-0005-0000-0000-0000DB450000}"/>
    <cellStyle name="표준 38 3" xfId="16786" xr:uid="{00000000-0005-0000-0000-0000DC450000}"/>
    <cellStyle name="표준 380" xfId="16787" xr:uid="{00000000-0005-0000-0000-0000DD450000}"/>
    <cellStyle name="표준 381" xfId="16788" xr:uid="{00000000-0005-0000-0000-0000DE450000}"/>
    <cellStyle name="표준 382" xfId="16789" xr:uid="{00000000-0005-0000-0000-0000DF450000}"/>
    <cellStyle name="표준 383" xfId="16790" xr:uid="{00000000-0005-0000-0000-0000E0450000}"/>
    <cellStyle name="표준 384" xfId="16791" xr:uid="{00000000-0005-0000-0000-0000E1450000}"/>
    <cellStyle name="표준 385" xfId="16792" xr:uid="{00000000-0005-0000-0000-0000E2450000}"/>
    <cellStyle name="표준 386" xfId="16793" xr:uid="{00000000-0005-0000-0000-0000E3450000}"/>
    <cellStyle name="표준 387" xfId="16794" xr:uid="{00000000-0005-0000-0000-0000E4450000}"/>
    <cellStyle name="표준 388" xfId="16795" xr:uid="{00000000-0005-0000-0000-0000E5450000}"/>
    <cellStyle name="표준 389" xfId="16796" xr:uid="{00000000-0005-0000-0000-0000E6450000}"/>
    <cellStyle name="표준 39" xfId="16797" xr:uid="{00000000-0005-0000-0000-0000E7450000}"/>
    <cellStyle name="표준 39 2" xfId="16798" xr:uid="{00000000-0005-0000-0000-0000E8450000}"/>
    <cellStyle name="표준 39 2 2" xfId="16799" xr:uid="{00000000-0005-0000-0000-0000E9450000}"/>
    <cellStyle name="표준 39 2 2 2" xfId="18121" xr:uid="{00000000-0005-0000-0000-0000EA450000}"/>
    <cellStyle name="표준 39 2 3" xfId="16800" xr:uid="{00000000-0005-0000-0000-0000EB450000}"/>
    <cellStyle name="표준 39 3" xfId="16801" xr:uid="{00000000-0005-0000-0000-0000EC450000}"/>
    <cellStyle name="표준 39 3 2" xfId="16802" xr:uid="{00000000-0005-0000-0000-0000ED450000}"/>
    <cellStyle name="표준 39 3 3" xfId="16803" xr:uid="{00000000-0005-0000-0000-0000EE450000}"/>
    <cellStyle name="표준 39_MUREX PL data" xfId="16804" xr:uid="{00000000-0005-0000-0000-0000EF450000}"/>
    <cellStyle name="표준 390" xfId="16805" xr:uid="{00000000-0005-0000-0000-0000F0450000}"/>
    <cellStyle name="표준 391" xfId="16806" xr:uid="{00000000-0005-0000-0000-0000F1450000}"/>
    <cellStyle name="표준 391 2" xfId="18142" xr:uid="{00000000-0005-0000-0000-0000F2450000}"/>
    <cellStyle name="표준 392" xfId="16807" xr:uid="{00000000-0005-0000-0000-0000F3450000}"/>
    <cellStyle name="표준 392 2" xfId="18143" xr:uid="{00000000-0005-0000-0000-0000F4450000}"/>
    <cellStyle name="표준 393" xfId="16808" xr:uid="{00000000-0005-0000-0000-0000F5450000}"/>
    <cellStyle name="표준 394" xfId="16809" xr:uid="{00000000-0005-0000-0000-0000F6450000}"/>
    <cellStyle name="표준 394 2" xfId="18190" xr:uid="{00000000-0005-0000-0000-0000F7450000}"/>
    <cellStyle name="표준 394 2 2" xfId="18400" xr:uid="{00000000-0005-0000-0000-0000F8450000}"/>
    <cellStyle name="표준 394 2 2 2" xfId="18637" xr:uid="{00000000-0005-0000-0000-0000F9450000}"/>
    <cellStyle name="표준 394 2 3" xfId="18608" xr:uid="{00000000-0005-0000-0000-0000FA450000}"/>
    <cellStyle name="표준 394 3" xfId="18399" xr:uid="{00000000-0005-0000-0000-0000FB450000}"/>
    <cellStyle name="표준 394 3 2" xfId="18636" xr:uid="{00000000-0005-0000-0000-0000FC450000}"/>
    <cellStyle name="표준 394 4" xfId="18607" xr:uid="{00000000-0005-0000-0000-0000FD450000}"/>
    <cellStyle name="표준 394 5" xfId="18127" xr:uid="{00000000-0005-0000-0000-0000FE450000}"/>
    <cellStyle name="표준 395" xfId="16810" xr:uid="{00000000-0005-0000-0000-0000FF450000}"/>
    <cellStyle name="표준 396" xfId="16811" xr:uid="{00000000-0005-0000-0000-000000460000}"/>
    <cellStyle name="표준 396 2" xfId="18649" xr:uid="{00000000-0005-0000-0000-000001460000}"/>
    <cellStyle name="표준 396 3" xfId="18452" xr:uid="{00000000-0005-0000-0000-000002460000}"/>
    <cellStyle name="표준 397" xfId="16812" xr:uid="{00000000-0005-0000-0000-000003460000}"/>
    <cellStyle name="표준 397 2" xfId="18651" xr:uid="{00000000-0005-0000-0000-000004460000}"/>
    <cellStyle name="표준 398" xfId="16813" xr:uid="{00000000-0005-0000-0000-000005460000}"/>
    <cellStyle name="표준 398 2" xfId="18653" xr:uid="{00000000-0005-0000-0000-000006460000}"/>
    <cellStyle name="표준 399" xfId="16814" xr:uid="{00000000-0005-0000-0000-000007460000}"/>
    <cellStyle name="표준 399 2" xfId="18655" xr:uid="{00000000-0005-0000-0000-000008460000}"/>
    <cellStyle name="표준 4" xfId="16815" xr:uid="{00000000-0005-0000-0000-000009460000}"/>
    <cellStyle name="표준 4 10" xfId="16816" xr:uid="{00000000-0005-0000-0000-00000A460000}"/>
    <cellStyle name="표준 4 2" xfId="16817" xr:uid="{00000000-0005-0000-0000-00000B460000}"/>
    <cellStyle name="표준 4 2 2" xfId="16818" xr:uid="{00000000-0005-0000-0000-00000C460000}"/>
    <cellStyle name="표준 4 2 3" xfId="16819" xr:uid="{00000000-0005-0000-0000-00000D460000}"/>
    <cellStyle name="표준 4 3" xfId="16820" xr:uid="{00000000-0005-0000-0000-00000E460000}"/>
    <cellStyle name="표준 4 3 2" xfId="18242" xr:uid="{00000000-0005-0000-0000-00000F460000}"/>
    <cellStyle name="표준 4 3 2 2" xfId="18404" xr:uid="{00000000-0005-0000-0000-000010460000}"/>
    <cellStyle name="표준 4 3 2 2 2" xfId="18641" xr:uid="{00000000-0005-0000-0000-000011460000}"/>
    <cellStyle name="표준 4 3 2 3" xfId="18613" xr:uid="{00000000-0005-0000-0000-000012460000}"/>
    <cellStyle name="표준 4 3 3" xfId="18393" xr:uid="{00000000-0005-0000-0000-000013460000}"/>
    <cellStyle name="표준 4 3 3 2" xfId="18630" xr:uid="{00000000-0005-0000-0000-000014460000}"/>
    <cellStyle name="표준 4 3 4" xfId="18601" xr:uid="{00000000-0005-0000-0000-000015460000}"/>
    <cellStyle name="표준 4 3 5" xfId="17683" xr:uid="{00000000-0005-0000-0000-000016460000}"/>
    <cellStyle name="표준 4 4" xfId="16821" xr:uid="{00000000-0005-0000-0000-000017460000}"/>
    <cellStyle name="표준 4 4 2" xfId="18618" xr:uid="{00000000-0005-0000-0000-000018460000}"/>
    <cellStyle name="표준 4 4 3" xfId="18334" xr:uid="{00000000-0005-0000-0000-000019460000}"/>
    <cellStyle name="표준 4 5" xfId="16822" xr:uid="{00000000-0005-0000-0000-00001A460000}"/>
    <cellStyle name="표준 4 5 2" xfId="18502" xr:uid="{00000000-0005-0000-0000-00001B460000}"/>
    <cellStyle name="표준 4 6" xfId="16823" xr:uid="{00000000-0005-0000-0000-00001C460000}"/>
    <cellStyle name="표준 4 6 10" xfId="16824" xr:uid="{00000000-0005-0000-0000-00001D460000}"/>
    <cellStyle name="표준 4 6 2" xfId="16825" xr:uid="{00000000-0005-0000-0000-00001E460000}"/>
    <cellStyle name="표준 4 6 2 2" xfId="16826" xr:uid="{00000000-0005-0000-0000-00001F460000}"/>
    <cellStyle name="표준 4 6 2 2 2" xfId="16827" xr:uid="{00000000-0005-0000-0000-000020460000}"/>
    <cellStyle name="표준 4 6 2 2 2 2" xfId="16828" xr:uid="{00000000-0005-0000-0000-000021460000}"/>
    <cellStyle name="표준 4 6 2 2 2 2 2" xfId="16829" xr:uid="{00000000-0005-0000-0000-000022460000}"/>
    <cellStyle name="표준 4 6 2 2 2 3" xfId="16830" xr:uid="{00000000-0005-0000-0000-000023460000}"/>
    <cellStyle name="표준 4 6 2 2 3" xfId="16831" xr:uid="{00000000-0005-0000-0000-000024460000}"/>
    <cellStyle name="표준 4 6 2 2 3 2" xfId="16832" xr:uid="{00000000-0005-0000-0000-000025460000}"/>
    <cellStyle name="표준 4 6 2 2 3 2 2" xfId="16833" xr:uid="{00000000-0005-0000-0000-000026460000}"/>
    <cellStyle name="표준 4 6 2 2 3 3" xfId="16834" xr:uid="{00000000-0005-0000-0000-000027460000}"/>
    <cellStyle name="표준 4 6 2 2 4" xfId="16835" xr:uid="{00000000-0005-0000-0000-000028460000}"/>
    <cellStyle name="표준 4 6 2 2 4 2" xfId="16836" xr:uid="{00000000-0005-0000-0000-000029460000}"/>
    <cellStyle name="표준 4 6 2 2 4 2 2" xfId="16837" xr:uid="{00000000-0005-0000-0000-00002A460000}"/>
    <cellStyle name="표준 4 6 2 2 4 3" xfId="16838" xr:uid="{00000000-0005-0000-0000-00002B460000}"/>
    <cellStyle name="표준 4 6 2 2 5" xfId="16839" xr:uid="{00000000-0005-0000-0000-00002C460000}"/>
    <cellStyle name="표준 4 6 2 2 5 2" xfId="16840" xr:uid="{00000000-0005-0000-0000-00002D460000}"/>
    <cellStyle name="표준 4 6 2 2 6" xfId="16841" xr:uid="{00000000-0005-0000-0000-00002E460000}"/>
    <cellStyle name="표준 4 6 2 3" xfId="16842" xr:uid="{00000000-0005-0000-0000-00002F460000}"/>
    <cellStyle name="표준 4 6 2 3 2" xfId="16843" xr:uid="{00000000-0005-0000-0000-000030460000}"/>
    <cellStyle name="표준 4 6 2 3 2 2" xfId="16844" xr:uid="{00000000-0005-0000-0000-000031460000}"/>
    <cellStyle name="표준 4 6 2 3 2 2 2" xfId="16845" xr:uid="{00000000-0005-0000-0000-000032460000}"/>
    <cellStyle name="표준 4 6 2 3 2 3" xfId="16846" xr:uid="{00000000-0005-0000-0000-000033460000}"/>
    <cellStyle name="표준 4 6 2 3 3" xfId="16847" xr:uid="{00000000-0005-0000-0000-000034460000}"/>
    <cellStyle name="표준 4 6 2 3 3 2" xfId="16848" xr:uid="{00000000-0005-0000-0000-000035460000}"/>
    <cellStyle name="표준 4 6 2 3 3 2 2" xfId="16849" xr:uid="{00000000-0005-0000-0000-000036460000}"/>
    <cellStyle name="표준 4 6 2 3 3 3" xfId="16850" xr:uid="{00000000-0005-0000-0000-000037460000}"/>
    <cellStyle name="표준 4 6 2 3 4" xfId="16851" xr:uid="{00000000-0005-0000-0000-000038460000}"/>
    <cellStyle name="표준 4 6 2 3 4 2" xfId="16852" xr:uid="{00000000-0005-0000-0000-000039460000}"/>
    <cellStyle name="표준 4 6 2 3 4 2 2" xfId="16853" xr:uid="{00000000-0005-0000-0000-00003A460000}"/>
    <cellStyle name="표준 4 6 2 3 4 3" xfId="16854" xr:uid="{00000000-0005-0000-0000-00003B460000}"/>
    <cellStyle name="표준 4 6 2 3 5" xfId="16855" xr:uid="{00000000-0005-0000-0000-00003C460000}"/>
    <cellStyle name="표준 4 6 2 3 5 2" xfId="16856" xr:uid="{00000000-0005-0000-0000-00003D460000}"/>
    <cellStyle name="표준 4 6 2 3 6" xfId="16857" xr:uid="{00000000-0005-0000-0000-00003E460000}"/>
    <cellStyle name="표준 4 6 2 4" xfId="16858" xr:uid="{00000000-0005-0000-0000-00003F460000}"/>
    <cellStyle name="표준 4 6 2 4 2" xfId="16859" xr:uid="{00000000-0005-0000-0000-000040460000}"/>
    <cellStyle name="표준 4 6 2 4 2 2" xfId="16860" xr:uid="{00000000-0005-0000-0000-000041460000}"/>
    <cellStyle name="표준 4 6 2 4 2 2 2" xfId="16861" xr:uid="{00000000-0005-0000-0000-000042460000}"/>
    <cellStyle name="표준 4 6 2 4 2 3" xfId="16862" xr:uid="{00000000-0005-0000-0000-000043460000}"/>
    <cellStyle name="표준 4 6 2 4 3" xfId="16863" xr:uid="{00000000-0005-0000-0000-000044460000}"/>
    <cellStyle name="표준 4 6 2 4 3 2" xfId="16864" xr:uid="{00000000-0005-0000-0000-000045460000}"/>
    <cellStyle name="표준 4 6 2 4 3 2 2" xfId="16865" xr:uid="{00000000-0005-0000-0000-000046460000}"/>
    <cellStyle name="표준 4 6 2 4 3 3" xfId="16866" xr:uid="{00000000-0005-0000-0000-000047460000}"/>
    <cellStyle name="표준 4 6 2 4 4" xfId="16867" xr:uid="{00000000-0005-0000-0000-000048460000}"/>
    <cellStyle name="표준 4 6 2 4 4 2" xfId="16868" xr:uid="{00000000-0005-0000-0000-000049460000}"/>
    <cellStyle name="표준 4 6 2 4 4 2 2" xfId="16869" xr:uid="{00000000-0005-0000-0000-00004A460000}"/>
    <cellStyle name="표준 4 6 2 4 4 3" xfId="16870" xr:uid="{00000000-0005-0000-0000-00004B460000}"/>
    <cellStyle name="표준 4 6 2 4 5" xfId="16871" xr:uid="{00000000-0005-0000-0000-00004C460000}"/>
    <cellStyle name="표준 4 6 2 4 5 2" xfId="16872" xr:uid="{00000000-0005-0000-0000-00004D460000}"/>
    <cellStyle name="표준 4 6 2 4 6" xfId="16873" xr:uid="{00000000-0005-0000-0000-00004E460000}"/>
    <cellStyle name="표준 4 6 2 5" xfId="16874" xr:uid="{00000000-0005-0000-0000-00004F460000}"/>
    <cellStyle name="표준 4 6 2 5 2" xfId="16875" xr:uid="{00000000-0005-0000-0000-000050460000}"/>
    <cellStyle name="표준 4 6 2 5 2 2" xfId="16876" xr:uid="{00000000-0005-0000-0000-000051460000}"/>
    <cellStyle name="표준 4 6 2 5 3" xfId="16877" xr:uid="{00000000-0005-0000-0000-000052460000}"/>
    <cellStyle name="표준 4 6 2 6" xfId="16878" xr:uid="{00000000-0005-0000-0000-000053460000}"/>
    <cellStyle name="표준 4 6 2 6 2" xfId="16879" xr:uid="{00000000-0005-0000-0000-000054460000}"/>
    <cellStyle name="표준 4 6 2 6 2 2" xfId="16880" xr:uid="{00000000-0005-0000-0000-000055460000}"/>
    <cellStyle name="표준 4 6 2 6 3" xfId="16881" xr:uid="{00000000-0005-0000-0000-000056460000}"/>
    <cellStyle name="표준 4 6 2 7" xfId="16882" xr:uid="{00000000-0005-0000-0000-000057460000}"/>
    <cellStyle name="표준 4 6 2 7 2" xfId="16883" xr:uid="{00000000-0005-0000-0000-000058460000}"/>
    <cellStyle name="표준 4 6 2 7 2 2" xfId="16884" xr:uid="{00000000-0005-0000-0000-000059460000}"/>
    <cellStyle name="표준 4 6 2 7 3" xfId="16885" xr:uid="{00000000-0005-0000-0000-00005A460000}"/>
    <cellStyle name="표준 4 6 2 8" xfId="16886" xr:uid="{00000000-0005-0000-0000-00005B460000}"/>
    <cellStyle name="표준 4 6 2 8 2" xfId="16887" xr:uid="{00000000-0005-0000-0000-00005C460000}"/>
    <cellStyle name="표준 4 6 2 9" xfId="16888" xr:uid="{00000000-0005-0000-0000-00005D460000}"/>
    <cellStyle name="표준 4 6 3" xfId="16889" xr:uid="{00000000-0005-0000-0000-00005E460000}"/>
    <cellStyle name="표준 4 6 3 2" xfId="16890" xr:uid="{00000000-0005-0000-0000-00005F460000}"/>
    <cellStyle name="표준 4 6 3 2 2" xfId="16891" xr:uid="{00000000-0005-0000-0000-000060460000}"/>
    <cellStyle name="표준 4 6 3 2 2 2" xfId="16892" xr:uid="{00000000-0005-0000-0000-000061460000}"/>
    <cellStyle name="표준 4 6 3 2 3" xfId="16893" xr:uid="{00000000-0005-0000-0000-000062460000}"/>
    <cellStyle name="표준 4 6 3 3" xfId="16894" xr:uid="{00000000-0005-0000-0000-000063460000}"/>
    <cellStyle name="표준 4 6 3 3 2" xfId="16895" xr:uid="{00000000-0005-0000-0000-000064460000}"/>
    <cellStyle name="표준 4 6 3 3 2 2" xfId="16896" xr:uid="{00000000-0005-0000-0000-000065460000}"/>
    <cellStyle name="표준 4 6 3 3 3" xfId="16897" xr:uid="{00000000-0005-0000-0000-000066460000}"/>
    <cellStyle name="표준 4 6 3 4" xfId="16898" xr:uid="{00000000-0005-0000-0000-000067460000}"/>
    <cellStyle name="표준 4 6 3 4 2" xfId="16899" xr:uid="{00000000-0005-0000-0000-000068460000}"/>
    <cellStyle name="표준 4 6 3 4 2 2" xfId="16900" xr:uid="{00000000-0005-0000-0000-000069460000}"/>
    <cellStyle name="표준 4 6 3 4 3" xfId="16901" xr:uid="{00000000-0005-0000-0000-00006A460000}"/>
    <cellStyle name="표준 4 6 3 5" xfId="16902" xr:uid="{00000000-0005-0000-0000-00006B460000}"/>
    <cellStyle name="표준 4 6 3 5 2" xfId="16903" xr:uid="{00000000-0005-0000-0000-00006C460000}"/>
    <cellStyle name="표준 4 6 3 6" xfId="16904" xr:uid="{00000000-0005-0000-0000-00006D460000}"/>
    <cellStyle name="표준 4 6 4" xfId="16905" xr:uid="{00000000-0005-0000-0000-00006E460000}"/>
    <cellStyle name="표준 4 6 4 2" xfId="16906" xr:uid="{00000000-0005-0000-0000-00006F460000}"/>
    <cellStyle name="표준 4 6 4 2 2" xfId="16907" xr:uid="{00000000-0005-0000-0000-000070460000}"/>
    <cellStyle name="표준 4 6 4 2 2 2" xfId="16908" xr:uid="{00000000-0005-0000-0000-000071460000}"/>
    <cellStyle name="표준 4 6 4 2 3" xfId="16909" xr:uid="{00000000-0005-0000-0000-000072460000}"/>
    <cellStyle name="표준 4 6 4 3" xfId="16910" xr:uid="{00000000-0005-0000-0000-000073460000}"/>
    <cellStyle name="표준 4 6 4 3 2" xfId="16911" xr:uid="{00000000-0005-0000-0000-000074460000}"/>
    <cellStyle name="표준 4 6 4 3 2 2" xfId="16912" xr:uid="{00000000-0005-0000-0000-000075460000}"/>
    <cellStyle name="표준 4 6 4 3 3" xfId="16913" xr:uid="{00000000-0005-0000-0000-000076460000}"/>
    <cellStyle name="표준 4 6 4 4" xfId="16914" xr:uid="{00000000-0005-0000-0000-000077460000}"/>
    <cellStyle name="표준 4 6 4 4 2" xfId="16915" xr:uid="{00000000-0005-0000-0000-000078460000}"/>
    <cellStyle name="표준 4 6 4 4 2 2" xfId="16916" xr:uid="{00000000-0005-0000-0000-000079460000}"/>
    <cellStyle name="표준 4 6 4 4 3" xfId="16917" xr:uid="{00000000-0005-0000-0000-00007A460000}"/>
    <cellStyle name="표준 4 6 4 5" xfId="16918" xr:uid="{00000000-0005-0000-0000-00007B460000}"/>
    <cellStyle name="표준 4 6 4 5 2" xfId="16919" xr:uid="{00000000-0005-0000-0000-00007C460000}"/>
    <cellStyle name="표준 4 6 4 6" xfId="16920" xr:uid="{00000000-0005-0000-0000-00007D460000}"/>
    <cellStyle name="표준 4 6 5" xfId="16921" xr:uid="{00000000-0005-0000-0000-00007E460000}"/>
    <cellStyle name="표준 4 6 5 2" xfId="16922" xr:uid="{00000000-0005-0000-0000-00007F460000}"/>
    <cellStyle name="표준 4 6 5 2 2" xfId="16923" xr:uid="{00000000-0005-0000-0000-000080460000}"/>
    <cellStyle name="표준 4 6 5 2 2 2" xfId="16924" xr:uid="{00000000-0005-0000-0000-000081460000}"/>
    <cellStyle name="표준 4 6 5 2 3" xfId="16925" xr:uid="{00000000-0005-0000-0000-000082460000}"/>
    <cellStyle name="표준 4 6 5 3" xfId="16926" xr:uid="{00000000-0005-0000-0000-000083460000}"/>
    <cellStyle name="표준 4 6 5 3 2" xfId="16927" xr:uid="{00000000-0005-0000-0000-000084460000}"/>
    <cellStyle name="표준 4 6 5 3 2 2" xfId="16928" xr:uid="{00000000-0005-0000-0000-000085460000}"/>
    <cellStyle name="표준 4 6 5 3 3" xfId="16929" xr:uid="{00000000-0005-0000-0000-000086460000}"/>
    <cellStyle name="표준 4 6 5 4" xfId="16930" xr:uid="{00000000-0005-0000-0000-000087460000}"/>
    <cellStyle name="표준 4 6 5 4 2" xfId="16931" xr:uid="{00000000-0005-0000-0000-000088460000}"/>
    <cellStyle name="표준 4 6 5 4 2 2" xfId="16932" xr:uid="{00000000-0005-0000-0000-000089460000}"/>
    <cellStyle name="표준 4 6 5 4 3" xfId="16933" xr:uid="{00000000-0005-0000-0000-00008A460000}"/>
    <cellStyle name="표준 4 6 5 5" xfId="16934" xr:uid="{00000000-0005-0000-0000-00008B460000}"/>
    <cellStyle name="표준 4 6 5 5 2" xfId="16935" xr:uid="{00000000-0005-0000-0000-00008C460000}"/>
    <cellStyle name="표준 4 6 5 6" xfId="16936" xr:uid="{00000000-0005-0000-0000-00008D460000}"/>
    <cellStyle name="표준 4 6 6" xfId="16937" xr:uid="{00000000-0005-0000-0000-00008E460000}"/>
    <cellStyle name="표준 4 6 6 2" xfId="16938" xr:uid="{00000000-0005-0000-0000-00008F460000}"/>
    <cellStyle name="표준 4 6 6 2 2" xfId="16939" xr:uid="{00000000-0005-0000-0000-000090460000}"/>
    <cellStyle name="표준 4 6 6 3" xfId="16940" xr:uid="{00000000-0005-0000-0000-000091460000}"/>
    <cellStyle name="표준 4 6 7" xfId="16941" xr:uid="{00000000-0005-0000-0000-000092460000}"/>
    <cellStyle name="표준 4 6 7 2" xfId="16942" xr:uid="{00000000-0005-0000-0000-000093460000}"/>
    <cellStyle name="표준 4 6 7 2 2" xfId="16943" xr:uid="{00000000-0005-0000-0000-000094460000}"/>
    <cellStyle name="표준 4 6 7 3" xfId="16944" xr:uid="{00000000-0005-0000-0000-000095460000}"/>
    <cellStyle name="표준 4 6 8" xfId="16945" xr:uid="{00000000-0005-0000-0000-000096460000}"/>
    <cellStyle name="표준 4 6 8 2" xfId="16946" xr:uid="{00000000-0005-0000-0000-000097460000}"/>
    <cellStyle name="표준 4 6 8 2 2" xfId="16947" xr:uid="{00000000-0005-0000-0000-000098460000}"/>
    <cellStyle name="표준 4 6 8 3" xfId="16948" xr:uid="{00000000-0005-0000-0000-000099460000}"/>
    <cellStyle name="표준 4 6 9" xfId="16949" xr:uid="{00000000-0005-0000-0000-00009A460000}"/>
    <cellStyle name="표준 4 6 9 2" xfId="16950" xr:uid="{00000000-0005-0000-0000-00009B460000}"/>
    <cellStyle name="표준 4 7" xfId="16951" xr:uid="{00000000-0005-0000-0000-00009C460000}"/>
    <cellStyle name="표준 4 7 10" xfId="16952" xr:uid="{00000000-0005-0000-0000-00009D460000}"/>
    <cellStyle name="표준 4 7 2" xfId="16953" xr:uid="{00000000-0005-0000-0000-00009E460000}"/>
    <cellStyle name="표준 4 7 2 2" xfId="16954" xr:uid="{00000000-0005-0000-0000-00009F460000}"/>
    <cellStyle name="표준 4 7 2 2 2" xfId="16955" xr:uid="{00000000-0005-0000-0000-0000A0460000}"/>
    <cellStyle name="표준 4 7 2 2 2 2" xfId="16956" xr:uid="{00000000-0005-0000-0000-0000A1460000}"/>
    <cellStyle name="표준 4 7 2 2 2 2 2" xfId="16957" xr:uid="{00000000-0005-0000-0000-0000A2460000}"/>
    <cellStyle name="표준 4 7 2 2 2 3" xfId="16958" xr:uid="{00000000-0005-0000-0000-0000A3460000}"/>
    <cellStyle name="표준 4 7 2 2 3" xfId="16959" xr:uid="{00000000-0005-0000-0000-0000A4460000}"/>
    <cellStyle name="표준 4 7 2 2 3 2" xfId="16960" xr:uid="{00000000-0005-0000-0000-0000A5460000}"/>
    <cellStyle name="표준 4 7 2 2 3 2 2" xfId="16961" xr:uid="{00000000-0005-0000-0000-0000A6460000}"/>
    <cellStyle name="표준 4 7 2 2 3 3" xfId="16962" xr:uid="{00000000-0005-0000-0000-0000A7460000}"/>
    <cellStyle name="표준 4 7 2 2 4" xfId="16963" xr:uid="{00000000-0005-0000-0000-0000A8460000}"/>
    <cellStyle name="표준 4 7 2 2 4 2" xfId="16964" xr:uid="{00000000-0005-0000-0000-0000A9460000}"/>
    <cellStyle name="표준 4 7 2 2 4 2 2" xfId="16965" xr:uid="{00000000-0005-0000-0000-0000AA460000}"/>
    <cellStyle name="표준 4 7 2 2 4 3" xfId="16966" xr:uid="{00000000-0005-0000-0000-0000AB460000}"/>
    <cellStyle name="표준 4 7 2 2 5" xfId="16967" xr:uid="{00000000-0005-0000-0000-0000AC460000}"/>
    <cellStyle name="표준 4 7 2 2 5 2" xfId="16968" xr:uid="{00000000-0005-0000-0000-0000AD460000}"/>
    <cellStyle name="표준 4 7 2 2 6" xfId="16969" xr:uid="{00000000-0005-0000-0000-0000AE460000}"/>
    <cellStyle name="표준 4 7 2 3" xfId="16970" xr:uid="{00000000-0005-0000-0000-0000AF460000}"/>
    <cellStyle name="표준 4 7 2 3 2" xfId="16971" xr:uid="{00000000-0005-0000-0000-0000B0460000}"/>
    <cellStyle name="표준 4 7 2 3 2 2" xfId="16972" xr:uid="{00000000-0005-0000-0000-0000B1460000}"/>
    <cellStyle name="표준 4 7 2 3 2 2 2" xfId="16973" xr:uid="{00000000-0005-0000-0000-0000B2460000}"/>
    <cellStyle name="표준 4 7 2 3 2 3" xfId="16974" xr:uid="{00000000-0005-0000-0000-0000B3460000}"/>
    <cellStyle name="표준 4 7 2 3 3" xfId="16975" xr:uid="{00000000-0005-0000-0000-0000B4460000}"/>
    <cellStyle name="표준 4 7 2 3 3 2" xfId="16976" xr:uid="{00000000-0005-0000-0000-0000B5460000}"/>
    <cellStyle name="표준 4 7 2 3 3 2 2" xfId="16977" xr:uid="{00000000-0005-0000-0000-0000B6460000}"/>
    <cellStyle name="표준 4 7 2 3 3 3" xfId="16978" xr:uid="{00000000-0005-0000-0000-0000B7460000}"/>
    <cellStyle name="표준 4 7 2 3 4" xfId="16979" xr:uid="{00000000-0005-0000-0000-0000B8460000}"/>
    <cellStyle name="표준 4 7 2 3 4 2" xfId="16980" xr:uid="{00000000-0005-0000-0000-0000B9460000}"/>
    <cellStyle name="표준 4 7 2 3 4 2 2" xfId="16981" xr:uid="{00000000-0005-0000-0000-0000BA460000}"/>
    <cellStyle name="표준 4 7 2 3 4 3" xfId="16982" xr:uid="{00000000-0005-0000-0000-0000BB460000}"/>
    <cellStyle name="표준 4 7 2 3 5" xfId="16983" xr:uid="{00000000-0005-0000-0000-0000BC460000}"/>
    <cellStyle name="표준 4 7 2 3 5 2" xfId="16984" xr:uid="{00000000-0005-0000-0000-0000BD460000}"/>
    <cellStyle name="표준 4 7 2 3 6" xfId="16985" xr:uid="{00000000-0005-0000-0000-0000BE460000}"/>
    <cellStyle name="표준 4 7 2 4" xfId="16986" xr:uid="{00000000-0005-0000-0000-0000BF460000}"/>
    <cellStyle name="표준 4 7 2 4 2" xfId="16987" xr:uid="{00000000-0005-0000-0000-0000C0460000}"/>
    <cellStyle name="표준 4 7 2 4 2 2" xfId="16988" xr:uid="{00000000-0005-0000-0000-0000C1460000}"/>
    <cellStyle name="표준 4 7 2 4 2 2 2" xfId="16989" xr:uid="{00000000-0005-0000-0000-0000C2460000}"/>
    <cellStyle name="표준 4 7 2 4 2 3" xfId="16990" xr:uid="{00000000-0005-0000-0000-0000C3460000}"/>
    <cellStyle name="표준 4 7 2 4 3" xfId="16991" xr:uid="{00000000-0005-0000-0000-0000C4460000}"/>
    <cellStyle name="표준 4 7 2 4 3 2" xfId="16992" xr:uid="{00000000-0005-0000-0000-0000C5460000}"/>
    <cellStyle name="표준 4 7 2 4 3 2 2" xfId="16993" xr:uid="{00000000-0005-0000-0000-0000C6460000}"/>
    <cellStyle name="표준 4 7 2 4 3 3" xfId="16994" xr:uid="{00000000-0005-0000-0000-0000C7460000}"/>
    <cellStyle name="표준 4 7 2 4 4" xfId="16995" xr:uid="{00000000-0005-0000-0000-0000C8460000}"/>
    <cellStyle name="표준 4 7 2 4 4 2" xfId="16996" xr:uid="{00000000-0005-0000-0000-0000C9460000}"/>
    <cellStyle name="표준 4 7 2 4 4 2 2" xfId="16997" xr:uid="{00000000-0005-0000-0000-0000CA460000}"/>
    <cellStyle name="표준 4 7 2 4 4 3" xfId="16998" xr:uid="{00000000-0005-0000-0000-0000CB460000}"/>
    <cellStyle name="표준 4 7 2 4 5" xfId="16999" xr:uid="{00000000-0005-0000-0000-0000CC460000}"/>
    <cellStyle name="표준 4 7 2 4 5 2" xfId="17000" xr:uid="{00000000-0005-0000-0000-0000CD460000}"/>
    <cellStyle name="표준 4 7 2 4 6" xfId="17001" xr:uid="{00000000-0005-0000-0000-0000CE460000}"/>
    <cellStyle name="표준 4 7 2 5" xfId="17002" xr:uid="{00000000-0005-0000-0000-0000CF460000}"/>
    <cellStyle name="표준 4 7 2 5 2" xfId="17003" xr:uid="{00000000-0005-0000-0000-0000D0460000}"/>
    <cellStyle name="표준 4 7 2 5 2 2" xfId="17004" xr:uid="{00000000-0005-0000-0000-0000D1460000}"/>
    <cellStyle name="표준 4 7 2 5 3" xfId="17005" xr:uid="{00000000-0005-0000-0000-0000D2460000}"/>
    <cellStyle name="표준 4 7 2 6" xfId="17006" xr:uid="{00000000-0005-0000-0000-0000D3460000}"/>
    <cellStyle name="표준 4 7 2 6 2" xfId="17007" xr:uid="{00000000-0005-0000-0000-0000D4460000}"/>
    <cellStyle name="표준 4 7 2 6 2 2" xfId="17008" xr:uid="{00000000-0005-0000-0000-0000D5460000}"/>
    <cellStyle name="표준 4 7 2 6 3" xfId="17009" xr:uid="{00000000-0005-0000-0000-0000D6460000}"/>
    <cellStyle name="표준 4 7 2 7" xfId="17010" xr:uid="{00000000-0005-0000-0000-0000D7460000}"/>
    <cellStyle name="표준 4 7 2 7 2" xfId="17011" xr:uid="{00000000-0005-0000-0000-0000D8460000}"/>
    <cellStyle name="표준 4 7 2 7 2 2" xfId="17012" xr:uid="{00000000-0005-0000-0000-0000D9460000}"/>
    <cellStyle name="표준 4 7 2 7 3" xfId="17013" xr:uid="{00000000-0005-0000-0000-0000DA460000}"/>
    <cellStyle name="표준 4 7 2 8" xfId="17014" xr:uid="{00000000-0005-0000-0000-0000DB460000}"/>
    <cellStyle name="표준 4 7 2 8 2" xfId="17015" xr:uid="{00000000-0005-0000-0000-0000DC460000}"/>
    <cellStyle name="표준 4 7 2 9" xfId="17016" xr:uid="{00000000-0005-0000-0000-0000DD460000}"/>
    <cellStyle name="표준 4 7 3" xfId="17017" xr:uid="{00000000-0005-0000-0000-0000DE460000}"/>
    <cellStyle name="표준 4 7 3 2" xfId="17018" xr:uid="{00000000-0005-0000-0000-0000DF460000}"/>
    <cellStyle name="표준 4 7 3 2 2" xfId="17019" xr:uid="{00000000-0005-0000-0000-0000E0460000}"/>
    <cellStyle name="표준 4 7 3 2 2 2" xfId="17020" xr:uid="{00000000-0005-0000-0000-0000E1460000}"/>
    <cellStyle name="표준 4 7 3 2 3" xfId="17021" xr:uid="{00000000-0005-0000-0000-0000E2460000}"/>
    <cellStyle name="표준 4 7 3 3" xfId="17022" xr:uid="{00000000-0005-0000-0000-0000E3460000}"/>
    <cellStyle name="표준 4 7 3 3 2" xfId="17023" xr:uid="{00000000-0005-0000-0000-0000E4460000}"/>
    <cellStyle name="표준 4 7 3 3 2 2" xfId="17024" xr:uid="{00000000-0005-0000-0000-0000E5460000}"/>
    <cellStyle name="표준 4 7 3 3 3" xfId="17025" xr:uid="{00000000-0005-0000-0000-0000E6460000}"/>
    <cellStyle name="표준 4 7 3 4" xfId="17026" xr:uid="{00000000-0005-0000-0000-0000E7460000}"/>
    <cellStyle name="표준 4 7 3 4 2" xfId="17027" xr:uid="{00000000-0005-0000-0000-0000E8460000}"/>
    <cellStyle name="표준 4 7 3 4 2 2" xfId="17028" xr:uid="{00000000-0005-0000-0000-0000E9460000}"/>
    <cellStyle name="표준 4 7 3 4 3" xfId="17029" xr:uid="{00000000-0005-0000-0000-0000EA460000}"/>
    <cellStyle name="표준 4 7 3 5" xfId="17030" xr:uid="{00000000-0005-0000-0000-0000EB460000}"/>
    <cellStyle name="표준 4 7 3 5 2" xfId="17031" xr:uid="{00000000-0005-0000-0000-0000EC460000}"/>
    <cellStyle name="표준 4 7 3 6" xfId="17032" xr:uid="{00000000-0005-0000-0000-0000ED460000}"/>
    <cellStyle name="표준 4 7 4" xfId="17033" xr:uid="{00000000-0005-0000-0000-0000EE460000}"/>
    <cellStyle name="표준 4 7 4 2" xfId="17034" xr:uid="{00000000-0005-0000-0000-0000EF460000}"/>
    <cellStyle name="표준 4 7 4 2 2" xfId="17035" xr:uid="{00000000-0005-0000-0000-0000F0460000}"/>
    <cellStyle name="표준 4 7 4 2 2 2" xfId="17036" xr:uid="{00000000-0005-0000-0000-0000F1460000}"/>
    <cellStyle name="표준 4 7 4 2 3" xfId="17037" xr:uid="{00000000-0005-0000-0000-0000F2460000}"/>
    <cellStyle name="표준 4 7 4 3" xfId="17038" xr:uid="{00000000-0005-0000-0000-0000F3460000}"/>
    <cellStyle name="표준 4 7 4 3 2" xfId="17039" xr:uid="{00000000-0005-0000-0000-0000F4460000}"/>
    <cellStyle name="표준 4 7 4 3 2 2" xfId="17040" xr:uid="{00000000-0005-0000-0000-0000F5460000}"/>
    <cellStyle name="표준 4 7 4 3 3" xfId="17041" xr:uid="{00000000-0005-0000-0000-0000F6460000}"/>
    <cellStyle name="표준 4 7 4 4" xfId="17042" xr:uid="{00000000-0005-0000-0000-0000F7460000}"/>
    <cellStyle name="표준 4 7 4 4 2" xfId="17043" xr:uid="{00000000-0005-0000-0000-0000F8460000}"/>
    <cellStyle name="표준 4 7 4 4 2 2" xfId="17044" xr:uid="{00000000-0005-0000-0000-0000F9460000}"/>
    <cellStyle name="표준 4 7 4 4 3" xfId="17045" xr:uid="{00000000-0005-0000-0000-0000FA460000}"/>
    <cellStyle name="표준 4 7 4 5" xfId="17046" xr:uid="{00000000-0005-0000-0000-0000FB460000}"/>
    <cellStyle name="표준 4 7 4 5 2" xfId="17047" xr:uid="{00000000-0005-0000-0000-0000FC460000}"/>
    <cellStyle name="표준 4 7 4 6" xfId="17048" xr:uid="{00000000-0005-0000-0000-0000FD460000}"/>
    <cellStyle name="표준 4 7 5" xfId="17049" xr:uid="{00000000-0005-0000-0000-0000FE460000}"/>
    <cellStyle name="표준 4 7 5 2" xfId="17050" xr:uid="{00000000-0005-0000-0000-0000FF460000}"/>
    <cellStyle name="표준 4 7 5 2 2" xfId="17051" xr:uid="{00000000-0005-0000-0000-000000470000}"/>
    <cellStyle name="표준 4 7 5 2 2 2" xfId="17052" xr:uid="{00000000-0005-0000-0000-000001470000}"/>
    <cellStyle name="표준 4 7 5 2 3" xfId="17053" xr:uid="{00000000-0005-0000-0000-000002470000}"/>
    <cellStyle name="표준 4 7 5 3" xfId="17054" xr:uid="{00000000-0005-0000-0000-000003470000}"/>
    <cellStyle name="표준 4 7 5 3 2" xfId="17055" xr:uid="{00000000-0005-0000-0000-000004470000}"/>
    <cellStyle name="표준 4 7 5 3 2 2" xfId="17056" xr:uid="{00000000-0005-0000-0000-000005470000}"/>
    <cellStyle name="표준 4 7 5 3 3" xfId="17057" xr:uid="{00000000-0005-0000-0000-000006470000}"/>
    <cellStyle name="표준 4 7 5 4" xfId="17058" xr:uid="{00000000-0005-0000-0000-000007470000}"/>
    <cellStyle name="표준 4 7 5 4 2" xfId="17059" xr:uid="{00000000-0005-0000-0000-000008470000}"/>
    <cellStyle name="표준 4 7 5 4 2 2" xfId="17060" xr:uid="{00000000-0005-0000-0000-000009470000}"/>
    <cellStyle name="표준 4 7 5 4 3" xfId="17061" xr:uid="{00000000-0005-0000-0000-00000A470000}"/>
    <cellStyle name="표준 4 7 5 5" xfId="17062" xr:uid="{00000000-0005-0000-0000-00000B470000}"/>
    <cellStyle name="표준 4 7 5 5 2" xfId="17063" xr:uid="{00000000-0005-0000-0000-00000C470000}"/>
    <cellStyle name="표준 4 7 5 6" xfId="17064" xr:uid="{00000000-0005-0000-0000-00000D470000}"/>
    <cellStyle name="표준 4 7 6" xfId="17065" xr:uid="{00000000-0005-0000-0000-00000E470000}"/>
    <cellStyle name="표준 4 7 6 2" xfId="17066" xr:uid="{00000000-0005-0000-0000-00000F470000}"/>
    <cellStyle name="표준 4 7 6 2 2" xfId="17067" xr:uid="{00000000-0005-0000-0000-000010470000}"/>
    <cellStyle name="표준 4 7 6 3" xfId="17068" xr:uid="{00000000-0005-0000-0000-000011470000}"/>
    <cellStyle name="표준 4 7 7" xfId="17069" xr:uid="{00000000-0005-0000-0000-000012470000}"/>
    <cellStyle name="표준 4 7 7 2" xfId="17070" xr:uid="{00000000-0005-0000-0000-000013470000}"/>
    <cellStyle name="표준 4 7 7 2 2" xfId="17071" xr:uid="{00000000-0005-0000-0000-000014470000}"/>
    <cellStyle name="표준 4 7 7 3" xfId="17072" xr:uid="{00000000-0005-0000-0000-000015470000}"/>
    <cellStyle name="표준 4 7 8" xfId="17073" xr:uid="{00000000-0005-0000-0000-000016470000}"/>
    <cellStyle name="표준 4 7 8 2" xfId="17074" xr:uid="{00000000-0005-0000-0000-000017470000}"/>
    <cellStyle name="표준 4 7 8 2 2" xfId="17075" xr:uid="{00000000-0005-0000-0000-000018470000}"/>
    <cellStyle name="표준 4 7 8 3" xfId="17076" xr:uid="{00000000-0005-0000-0000-000019470000}"/>
    <cellStyle name="표준 4 7 9" xfId="17077" xr:uid="{00000000-0005-0000-0000-00001A470000}"/>
    <cellStyle name="표준 4 7 9 2" xfId="17078" xr:uid="{00000000-0005-0000-0000-00001B470000}"/>
    <cellStyle name="표준 4 8" xfId="17079" xr:uid="{00000000-0005-0000-0000-00001C470000}"/>
    <cellStyle name="표준 4 8 10" xfId="17080" xr:uid="{00000000-0005-0000-0000-00001D470000}"/>
    <cellStyle name="표준 4 8 2" xfId="17081" xr:uid="{00000000-0005-0000-0000-00001E470000}"/>
    <cellStyle name="표준 4 8 2 2" xfId="17082" xr:uid="{00000000-0005-0000-0000-00001F470000}"/>
    <cellStyle name="표준 4 8 2 2 2" xfId="17083" xr:uid="{00000000-0005-0000-0000-000020470000}"/>
    <cellStyle name="표준 4 8 2 2 2 2" xfId="17084" xr:uid="{00000000-0005-0000-0000-000021470000}"/>
    <cellStyle name="표준 4 8 2 2 2 2 2" xfId="17085" xr:uid="{00000000-0005-0000-0000-000022470000}"/>
    <cellStyle name="표준 4 8 2 2 2 3" xfId="17086" xr:uid="{00000000-0005-0000-0000-000023470000}"/>
    <cellStyle name="표준 4 8 2 2 3" xfId="17087" xr:uid="{00000000-0005-0000-0000-000024470000}"/>
    <cellStyle name="표준 4 8 2 2 3 2" xfId="17088" xr:uid="{00000000-0005-0000-0000-000025470000}"/>
    <cellStyle name="표준 4 8 2 2 3 2 2" xfId="17089" xr:uid="{00000000-0005-0000-0000-000026470000}"/>
    <cellStyle name="표준 4 8 2 2 3 3" xfId="17090" xr:uid="{00000000-0005-0000-0000-000027470000}"/>
    <cellStyle name="표준 4 8 2 2 4" xfId="17091" xr:uid="{00000000-0005-0000-0000-000028470000}"/>
    <cellStyle name="표준 4 8 2 2 4 2" xfId="17092" xr:uid="{00000000-0005-0000-0000-000029470000}"/>
    <cellStyle name="표준 4 8 2 2 4 2 2" xfId="17093" xr:uid="{00000000-0005-0000-0000-00002A470000}"/>
    <cellStyle name="표준 4 8 2 2 4 3" xfId="17094" xr:uid="{00000000-0005-0000-0000-00002B470000}"/>
    <cellStyle name="표준 4 8 2 2 5" xfId="17095" xr:uid="{00000000-0005-0000-0000-00002C470000}"/>
    <cellStyle name="표준 4 8 2 2 5 2" xfId="17096" xr:uid="{00000000-0005-0000-0000-00002D470000}"/>
    <cellStyle name="표준 4 8 2 2 6" xfId="17097" xr:uid="{00000000-0005-0000-0000-00002E470000}"/>
    <cellStyle name="표준 4 8 2 3" xfId="17098" xr:uid="{00000000-0005-0000-0000-00002F470000}"/>
    <cellStyle name="표준 4 8 2 3 2" xfId="17099" xr:uid="{00000000-0005-0000-0000-000030470000}"/>
    <cellStyle name="표준 4 8 2 3 2 2" xfId="17100" xr:uid="{00000000-0005-0000-0000-000031470000}"/>
    <cellStyle name="표준 4 8 2 3 2 2 2" xfId="17101" xr:uid="{00000000-0005-0000-0000-000032470000}"/>
    <cellStyle name="표준 4 8 2 3 2 3" xfId="17102" xr:uid="{00000000-0005-0000-0000-000033470000}"/>
    <cellStyle name="표준 4 8 2 3 3" xfId="17103" xr:uid="{00000000-0005-0000-0000-000034470000}"/>
    <cellStyle name="표준 4 8 2 3 3 2" xfId="17104" xr:uid="{00000000-0005-0000-0000-000035470000}"/>
    <cellStyle name="표준 4 8 2 3 3 2 2" xfId="17105" xr:uid="{00000000-0005-0000-0000-000036470000}"/>
    <cellStyle name="표준 4 8 2 3 3 3" xfId="17106" xr:uid="{00000000-0005-0000-0000-000037470000}"/>
    <cellStyle name="표준 4 8 2 3 4" xfId="17107" xr:uid="{00000000-0005-0000-0000-000038470000}"/>
    <cellStyle name="표준 4 8 2 3 4 2" xfId="17108" xr:uid="{00000000-0005-0000-0000-000039470000}"/>
    <cellStyle name="표준 4 8 2 3 4 2 2" xfId="17109" xr:uid="{00000000-0005-0000-0000-00003A470000}"/>
    <cellStyle name="표준 4 8 2 3 4 3" xfId="17110" xr:uid="{00000000-0005-0000-0000-00003B470000}"/>
    <cellStyle name="표준 4 8 2 3 5" xfId="17111" xr:uid="{00000000-0005-0000-0000-00003C470000}"/>
    <cellStyle name="표준 4 8 2 3 5 2" xfId="17112" xr:uid="{00000000-0005-0000-0000-00003D470000}"/>
    <cellStyle name="표준 4 8 2 3 6" xfId="17113" xr:uid="{00000000-0005-0000-0000-00003E470000}"/>
    <cellStyle name="표준 4 8 2 4" xfId="17114" xr:uid="{00000000-0005-0000-0000-00003F470000}"/>
    <cellStyle name="표준 4 8 2 4 2" xfId="17115" xr:uid="{00000000-0005-0000-0000-000040470000}"/>
    <cellStyle name="표준 4 8 2 4 2 2" xfId="17116" xr:uid="{00000000-0005-0000-0000-000041470000}"/>
    <cellStyle name="표준 4 8 2 4 2 2 2" xfId="17117" xr:uid="{00000000-0005-0000-0000-000042470000}"/>
    <cellStyle name="표준 4 8 2 4 2 3" xfId="17118" xr:uid="{00000000-0005-0000-0000-000043470000}"/>
    <cellStyle name="표준 4 8 2 4 3" xfId="17119" xr:uid="{00000000-0005-0000-0000-000044470000}"/>
    <cellStyle name="표준 4 8 2 4 3 2" xfId="17120" xr:uid="{00000000-0005-0000-0000-000045470000}"/>
    <cellStyle name="표준 4 8 2 4 3 2 2" xfId="17121" xr:uid="{00000000-0005-0000-0000-000046470000}"/>
    <cellStyle name="표준 4 8 2 4 3 3" xfId="17122" xr:uid="{00000000-0005-0000-0000-000047470000}"/>
    <cellStyle name="표준 4 8 2 4 4" xfId="17123" xr:uid="{00000000-0005-0000-0000-000048470000}"/>
    <cellStyle name="표준 4 8 2 4 4 2" xfId="17124" xr:uid="{00000000-0005-0000-0000-000049470000}"/>
    <cellStyle name="표준 4 8 2 4 4 2 2" xfId="17125" xr:uid="{00000000-0005-0000-0000-00004A470000}"/>
    <cellStyle name="표준 4 8 2 4 4 3" xfId="17126" xr:uid="{00000000-0005-0000-0000-00004B470000}"/>
    <cellStyle name="표준 4 8 2 4 5" xfId="17127" xr:uid="{00000000-0005-0000-0000-00004C470000}"/>
    <cellStyle name="표준 4 8 2 4 5 2" xfId="17128" xr:uid="{00000000-0005-0000-0000-00004D470000}"/>
    <cellStyle name="표준 4 8 2 4 6" xfId="17129" xr:uid="{00000000-0005-0000-0000-00004E470000}"/>
    <cellStyle name="표준 4 8 2 5" xfId="17130" xr:uid="{00000000-0005-0000-0000-00004F470000}"/>
    <cellStyle name="표준 4 8 2 5 2" xfId="17131" xr:uid="{00000000-0005-0000-0000-000050470000}"/>
    <cellStyle name="표준 4 8 2 5 2 2" xfId="17132" xr:uid="{00000000-0005-0000-0000-000051470000}"/>
    <cellStyle name="표준 4 8 2 5 3" xfId="17133" xr:uid="{00000000-0005-0000-0000-000052470000}"/>
    <cellStyle name="표준 4 8 2 6" xfId="17134" xr:uid="{00000000-0005-0000-0000-000053470000}"/>
    <cellStyle name="표준 4 8 2 6 2" xfId="17135" xr:uid="{00000000-0005-0000-0000-000054470000}"/>
    <cellStyle name="표준 4 8 2 6 2 2" xfId="17136" xr:uid="{00000000-0005-0000-0000-000055470000}"/>
    <cellStyle name="표준 4 8 2 6 3" xfId="17137" xr:uid="{00000000-0005-0000-0000-000056470000}"/>
    <cellStyle name="표준 4 8 2 7" xfId="17138" xr:uid="{00000000-0005-0000-0000-000057470000}"/>
    <cellStyle name="표준 4 8 2 7 2" xfId="17139" xr:uid="{00000000-0005-0000-0000-000058470000}"/>
    <cellStyle name="표준 4 8 2 7 2 2" xfId="17140" xr:uid="{00000000-0005-0000-0000-000059470000}"/>
    <cellStyle name="표준 4 8 2 7 3" xfId="17141" xr:uid="{00000000-0005-0000-0000-00005A470000}"/>
    <cellStyle name="표준 4 8 2 8" xfId="17142" xr:uid="{00000000-0005-0000-0000-00005B470000}"/>
    <cellStyle name="표준 4 8 2 8 2" xfId="17143" xr:uid="{00000000-0005-0000-0000-00005C470000}"/>
    <cellStyle name="표준 4 8 2 9" xfId="17144" xr:uid="{00000000-0005-0000-0000-00005D470000}"/>
    <cellStyle name="표준 4 8 3" xfId="17145" xr:uid="{00000000-0005-0000-0000-00005E470000}"/>
    <cellStyle name="표준 4 8 3 2" xfId="17146" xr:uid="{00000000-0005-0000-0000-00005F470000}"/>
    <cellStyle name="표준 4 8 3 2 2" xfId="17147" xr:uid="{00000000-0005-0000-0000-000060470000}"/>
    <cellStyle name="표준 4 8 3 2 2 2" xfId="17148" xr:uid="{00000000-0005-0000-0000-000061470000}"/>
    <cellStyle name="표준 4 8 3 2 3" xfId="17149" xr:uid="{00000000-0005-0000-0000-000062470000}"/>
    <cellStyle name="표준 4 8 3 3" xfId="17150" xr:uid="{00000000-0005-0000-0000-000063470000}"/>
    <cellStyle name="표준 4 8 3 3 2" xfId="17151" xr:uid="{00000000-0005-0000-0000-000064470000}"/>
    <cellStyle name="표준 4 8 3 3 2 2" xfId="17152" xr:uid="{00000000-0005-0000-0000-000065470000}"/>
    <cellStyle name="표준 4 8 3 3 3" xfId="17153" xr:uid="{00000000-0005-0000-0000-000066470000}"/>
    <cellStyle name="표준 4 8 3 4" xfId="17154" xr:uid="{00000000-0005-0000-0000-000067470000}"/>
    <cellStyle name="표준 4 8 3 4 2" xfId="17155" xr:uid="{00000000-0005-0000-0000-000068470000}"/>
    <cellStyle name="표준 4 8 3 4 2 2" xfId="17156" xr:uid="{00000000-0005-0000-0000-000069470000}"/>
    <cellStyle name="표준 4 8 3 4 3" xfId="17157" xr:uid="{00000000-0005-0000-0000-00006A470000}"/>
    <cellStyle name="표준 4 8 3 5" xfId="17158" xr:uid="{00000000-0005-0000-0000-00006B470000}"/>
    <cellStyle name="표준 4 8 3 5 2" xfId="17159" xr:uid="{00000000-0005-0000-0000-00006C470000}"/>
    <cellStyle name="표준 4 8 3 6" xfId="17160" xr:uid="{00000000-0005-0000-0000-00006D470000}"/>
    <cellStyle name="표준 4 8 4" xfId="17161" xr:uid="{00000000-0005-0000-0000-00006E470000}"/>
    <cellStyle name="표준 4 8 4 2" xfId="17162" xr:uid="{00000000-0005-0000-0000-00006F470000}"/>
    <cellStyle name="표준 4 8 4 2 2" xfId="17163" xr:uid="{00000000-0005-0000-0000-000070470000}"/>
    <cellStyle name="표준 4 8 4 2 2 2" xfId="17164" xr:uid="{00000000-0005-0000-0000-000071470000}"/>
    <cellStyle name="표준 4 8 4 2 3" xfId="17165" xr:uid="{00000000-0005-0000-0000-000072470000}"/>
    <cellStyle name="표준 4 8 4 3" xfId="17166" xr:uid="{00000000-0005-0000-0000-000073470000}"/>
    <cellStyle name="표준 4 8 4 3 2" xfId="17167" xr:uid="{00000000-0005-0000-0000-000074470000}"/>
    <cellStyle name="표준 4 8 4 3 2 2" xfId="17168" xr:uid="{00000000-0005-0000-0000-000075470000}"/>
    <cellStyle name="표준 4 8 4 3 3" xfId="17169" xr:uid="{00000000-0005-0000-0000-000076470000}"/>
    <cellStyle name="표준 4 8 4 4" xfId="17170" xr:uid="{00000000-0005-0000-0000-000077470000}"/>
    <cellStyle name="표준 4 8 4 4 2" xfId="17171" xr:uid="{00000000-0005-0000-0000-000078470000}"/>
    <cellStyle name="표준 4 8 4 4 2 2" xfId="17172" xr:uid="{00000000-0005-0000-0000-000079470000}"/>
    <cellStyle name="표준 4 8 4 4 3" xfId="17173" xr:uid="{00000000-0005-0000-0000-00007A470000}"/>
    <cellStyle name="표준 4 8 4 5" xfId="17174" xr:uid="{00000000-0005-0000-0000-00007B470000}"/>
    <cellStyle name="표준 4 8 4 5 2" xfId="17175" xr:uid="{00000000-0005-0000-0000-00007C470000}"/>
    <cellStyle name="표준 4 8 4 6" xfId="17176" xr:uid="{00000000-0005-0000-0000-00007D470000}"/>
    <cellStyle name="표준 4 8 5" xfId="17177" xr:uid="{00000000-0005-0000-0000-00007E470000}"/>
    <cellStyle name="표준 4 8 5 2" xfId="17178" xr:uid="{00000000-0005-0000-0000-00007F470000}"/>
    <cellStyle name="표준 4 8 5 2 2" xfId="17179" xr:uid="{00000000-0005-0000-0000-000080470000}"/>
    <cellStyle name="표준 4 8 5 2 2 2" xfId="17180" xr:uid="{00000000-0005-0000-0000-000081470000}"/>
    <cellStyle name="표준 4 8 5 2 3" xfId="17181" xr:uid="{00000000-0005-0000-0000-000082470000}"/>
    <cellStyle name="표준 4 8 5 3" xfId="17182" xr:uid="{00000000-0005-0000-0000-000083470000}"/>
    <cellStyle name="표준 4 8 5 3 2" xfId="17183" xr:uid="{00000000-0005-0000-0000-000084470000}"/>
    <cellStyle name="표준 4 8 5 3 2 2" xfId="17184" xr:uid="{00000000-0005-0000-0000-000085470000}"/>
    <cellStyle name="표준 4 8 5 3 3" xfId="17185" xr:uid="{00000000-0005-0000-0000-000086470000}"/>
    <cellStyle name="표준 4 8 5 4" xfId="17186" xr:uid="{00000000-0005-0000-0000-000087470000}"/>
    <cellStyle name="표준 4 8 5 4 2" xfId="17187" xr:uid="{00000000-0005-0000-0000-000088470000}"/>
    <cellStyle name="표준 4 8 5 4 2 2" xfId="17188" xr:uid="{00000000-0005-0000-0000-000089470000}"/>
    <cellStyle name="표준 4 8 5 4 3" xfId="17189" xr:uid="{00000000-0005-0000-0000-00008A470000}"/>
    <cellStyle name="표준 4 8 5 5" xfId="17190" xr:uid="{00000000-0005-0000-0000-00008B470000}"/>
    <cellStyle name="표준 4 8 5 5 2" xfId="17191" xr:uid="{00000000-0005-0000-0000-00008C470000}"/>
    <cellStyle name="표준 4 8 5 6" xfId="17192" xr:uid="{00000000-0005-0000-0000-00008D470000}"/>
    <cellStyle name="표준 4 8 6" xfId="17193" xr:uid="{00000000-0005-0000-0000-00008E470000}"/>
    <cellStyle name="표준 4 8 6 2" xfId="17194" xr:uid="{00000000-0005-0000-0000-00008F470000}"/>
    <cellStyle name="표준 4 8 6 2 2" xfId="17195" xr:uid="{00000000-0005-0000-0000-000090470000}"/>
    <cellStyle name="표준 4 8 6 3" xfId="17196" xr:uid="{00000000-0005-0000-0000-000091470000}"/>
    <cellStyle name="표준 4 8 7" xfId="17197" xr:uid="{00000000-0005-0000-0000-000092470000}"/>
    <cellStyle name="표준 4 8 7 2" xfId="17198" xr:uid="{00000000-0005-0000-0000-000093470000}"/>
    <cellStyle name="표준 4 8 7 2 2" xfId="17199" xr:uid="{00000000-0005-0000-0000-000094470000}"/>
    <cellStyle name="표준 4 8 7 3" xfId="17200" xr:uid="{00000000-0005-0000-0000-000095470000}"/>
    <cellStyle name="표준 4 8 8" xfId="17201" xr:uid="{00000000-0005-0000-0000-000096470000}"/>
    <cellStyle name="표준 4 8 8 2" xfId="17202" xr:uid="{00000000-0005-0000-0000-000097470000}"/>
    <cellStyle name="표준 4 8 8 2 2" xfId="17203" xr:uid="{00000000-0005-0000-0000-000098470000}"/>
    <cellStyle name="표준 4 8 8 3" xfId="17204" xr:uid="{00000000-0005-0000-0000-000099470000}"/>
    <cellStyle name="표준 4 8 9" xfId="17205" xr:uid="{00000000-0005-0000-0000-00009A470000}"/>
    <cellStyle name="표준 4 8 9 2" xfId="17206" xr:uid="{00000000-0005-0000-0000-00009B470000}"/>
    <cellStyle name="표준 4 9" xfId="17207" xr:uid="{00000000-0005-0000-0000-00009C470000}"/>
    <cellStyle name="표준 40" xfId="17208" xr:uid="{00000000-0005-0000-0000-00009D470000}"/>
    <cellStyle name="표준 40 2" xfId="17209" xr:uid="{00000000-0005-0000-0000-00009E470000}"/>
    <cellStyle name="표준 40 2 2" xfId="17210" xr:uid="{00000000-0005-0000-0000-00009F470000}"/>
    <cellStyle name="표준 40 3" xfId="18123" xr:uid="{00000000-0005-0000-0000-0000A0470000}"/>
    <cellStyle name="표준 40 4" xfId="18122" xr:uid="{00000000-0005-0000-0000-0000A1470000}"/>
    <cellStyle name="표준 400" xfId="17211" xr:uid="{00000000-0005-0000-0000-0000A2470000}"/>
    <cellStyle name="표준 401" xfId="17212" xr:uid="{00000000-0005-0000-0000-0000A3470000}"/>
    <cellStyle name="표준 402" xfId="17213" xr:uid="{00000000-0005-0000-0000-0000A4470000}"/>
    <cellStyle name="표준 403" xfId="17214" xr:uid="{00000000-0005-0000-0000-0000A5470000}"/>
    <cellStyle name="표준 404" xfId="17215" xr:uid="{00000000-0005-0000-0000-0000A6470000}"/>
    <cellStyle name="표준 405" xfId="17216" xr:uid="{00000000-0005-0000-0000-0000A7470000}"/>
    <cellStyle name="표준 406" xfId="17217" xr:uid="{00000000-0005-0000-0000-0000A8470000}"/>
    <cellStyle name="표준 407" xfId="17218" xr:uid="{00000000-0005-0000-0000-0000A9470000}"/>
    <cellStyle name="표준 408" xfId="17219" xr:uid="{00000000-0005-0000-0000-0000AA470000}"/>
    <cellStyle name="표준 409" xfId="17220" xr:uid="{00000000-0005-0000-0000-0000AB470000}"/>
    <cellStyle name="표준 41" xfId="17221" xr:uid="{00000000-0005-0000-0000-0000AC470000}"/>
    <cellStyle name="표준 41 2" xfId="17222" xr:uid="{00000000-0005-0000-0000-0000AD470000}"/>
    <cellStyle name="표준 41 2 2" xfId="17223" xr:uid="{00000000-0005-0000-0000-0000AE470000}"/>
    <cellStyle name="표준 41 3" xfId="18125" xr:uid="{00000000-0005-0000-0000-0000AF470000}"/>
    <cellStyle name="표준 41 4" xfId="18124" xr:uid="{00000000-0005-0000-0000-0000B0470000}"/>
    <cellStyle name="표준 410" xfId="17224" xr:uid="{00000000-0005-0000-0000-0000B1470000}"/>
    <cellStyle name="표준 411" xfId="17225" xr:uid="{00000000-0005-0000-0000-0000B2470000}"/>
    <cellStyle name="표준 412" xfId="17226" xr:uid="{00000000-0005-0000-0000-0000B3470000}"/>
    <cellStyle name="표준 413" xfId="17227" xr:uid="{00000000-0005-0000-0000-0000B4470000}"/>
    <cellStyle name="표준 414" xfId="17228" xr:uid="{00000000-0005-0000-0000-0000B5470000}"/>
    <cellStyle name="표준 415" xfId="17229" xr:uid="{00000000-0005-0000-0000-0000B6470000}"/>
    <cellStyle name="표준 416" xfId="17230" xr:uid="{00000000-0005-0000-0000-0000B7470000}"/>
    <cellStyle name="표준 417" xfId="17231" xr:uid="{00000000-0005-0000-0000-0000B8470000}"/>
    <cellStyle name="표준 418" xfId="17232" xr:uid="{00000000-0005-0000-0000-0000B9470000}"/>
    <cellStyle name="표준 419" xfId="17233" xr:uid="{00000000-0005-0000-0000-0000BA470000}"/>
    <cellStyle name="표준 42" xfId="17234" xr:uid="{00000000-0005-0000-0000-0000BB470000}"/>
    <cellStyle name="표준 42 2" xfId="17235" xr:uid="{00000000-0005-0000-0000-0000BC470000}"/>
    <cellStyle name="표준 42 2 2" xfId="17236" xr:uid="{00000000-0005-0000-0000-0000BD470000}"/>
    <cellStyle name="표준 420" xfId="17237" xr:uid="{00000000-0005-0000-0000-0000BE470000}"/>
    <cellStyle name="표준 421" xfId="17238" xr:uid="{00000000-0005-0000-0000-0000BF470000}"/>
    <cellStyle name="표준 422" xfId="17239" xr:uid="{00000000-0005-0000-0000-0000C0470000}"/>
    <cellStyle name="표준 423" xfId="17240" xr:uid="{00000000-0005-0000-0000-0000C1470000}"/>
    <cellStyle name="표준 424" xfId="17241" xr:uid="{00000000-0005-0000-0000-0000C2470000}"/>
    <cellStyle name="표준 425" xfId="17242" xr:uid="{00000000-0005-0000-0000-0000C3470000}"/>
    <cellStyle name="표준 426" xfId="17243" xr:uid="{00000000-0005-0000-0000-0000C4470000}"/>
    <cellStyle name="표준 427" xfId="17244" xr:uid="{00000000-0005-0000-0000-0000C5470000}"/>
    <cellStyle name="표준 428" xfId="17245" xr:uid="{00000000-0005-0000-0000-0000C6470000}"/>
    <cellStyle name="표준 429" xfId="17246" xr:uid="{00000000-0005-0000-0000-0000C7470000}"/>
    <cellStyle name="표준 43" xfId="17247" xr:uid="{00000000-0005-0000-0000-0000C8470000}"/>
    <cellStyle name="표준 43 2" xfId="17248" xr:uid="{00000000-0005-0000-0000-0000C9470000}"/>
    <cellStyle name="표준 43 2 2" xfId="17249" xr:uid="{00000000-0005-0000-0000-0000CA470000}"/>
    <cellStyle name="표준 430" xfId="17250" xr:uid="{00000000-0005-0000-0000-0000CB470000}"/>
    <cellStyle name="표준 431" xfId="17251" xr:uid="{00000000-0005-0000-0000-0000CC470000}"/>
    <cellStyle name="표준 432" xfId="17252" xr:uid="{00000000-0005-0000-0000-0000CD470000}"/>
    <cellStyle name="표준 433" xfId="17253" xr:uid="{00000000-0005-0000-0000-0000CE470000}"/>
    <cellStyle name="표준 434" xfId="17254" xr:uid="{00000000-0005-0000-0000-0000CF470000}"/>
    <cellStyle name="표준 435" xfId="17255" xr:uid="{00000000-0005-0000-0000-0000D0470000}"/>
    <cellStyle name="표준 436" xfId="17256" xr:uid="{00000000-0005-0000-0000-0000D1470000}"/>
    <cellStyle name="표준 437" xfId="17257" xr:uid="{00000000-0005-0000-0000-0000D2470000}"/>
    <cellStyle name="표준 438" xfId="17258" xr:uid="{00000000-0005-0000-0000-0000D3470000}"/>
    <cellStyle name="표준 439" xfId="17259" xr:uid="{00000000-0005-0000-0000-0000D4470000}"/>
    <cellStyle name="표준 44" xfId="17260" xr:uid="{00000000-0005-0000-0000-0000D5470000}"/>
    <cellStyle name="표준 44 2" xfId="17261" xr:uid="{00000000-0005-0000-0000-0000D6470000}"/>
    <cellStyle name="표준 44 2 2" xfId="17262" xr:uid="{00000000-0005-0000-0000-0000D7470000}"/>
    <cellStyle name="표준 440" xfId="17263" xr:uid="{00000000-0005-0000-0000-0000D8470000}"/>
    <cellStyle name="표준 441" xfId="17264" xr:uid="{00000000-0005-0000-0000-0000D9470000}"/>
    <cellStyle name="표준 442" xfId="17265" xr:uid="{00000000-0005-0000-0000-0000DA470000}"/>
    <cellStyle name="표준 442 2" xfId="17266" xr:uid="{00000000-0005-0000-0000-0000DB470000}"/>
    <cellStyle name="표준 443" xfId="17267" xr:uid="{00000000-0005-0000-0000-0000DC470000}"/>
    <cellStyle name="표준 444" xfId="17268" xr:uid="{00000000-0005-0000-0000-0000DD470000}"/>
    <cellStyle name="표준 444 2" xfId="17269" xr:uid="{00000000-0005-0000-0000-0000DE470000}"/>
    <cellStyle name="표준 445" xfId="17270" xr:uid="{00000000-0005-0000-0000-0000DF470000}"/>
    <cellStyle name="표준 446" xfId="48" xr:uid="{00000000-0005-0000-0000-0000E0470000}"/>
    <cellStyle name="표준 45" xfId="17271" xr:uid="{00000000-0005-0000-0000-0000E1470000}"/>
    <cellStyle name="표준 45 2" xfId="17272" xr:uid="{00000000-0005-0000-0000-0000E2470000}"/>
    <cellStyle name="표준 45 2 2" xfId="17273" xr:uid="{00000000-0005-0000-0000-0000E3470000}"/>
    <cellStyle name="표준 46" xfId="17274" xr:uid="{00000000-0005-0000-0000-0000E4470000}"/>
    <cellStyle name="표준 46 2" xfId="17275" xr:uid="{00000000-0005-0000-0000-0000E5470000}"/>
    <cellStyle name="표준 46 2 2" xfId="17276" xr:uid="{00000000-0005-0000-0000-0000E6470000}"/>
    <cellStyle name="표준 47" xfId="17277" xr:uid="{00000000-0005-0000-0000-0000E7470000}"/>
    <cellStyle name="표준 47 2" xfId="17278" xr:uid="{00000000-0005-0000-0000-0000E8470000}"/>
    <cellStyle name="표준 47 3" xfId="17279" xr:uid="{00000000-0005-0000-0000-0000E9470000}"/>
    <cellStyle name="표준 48" xfId="17280" xr:uid="{00000000-0005-0000-0000-0000EA470000}"/>
    <cellStyle name="표준 48 2" xfId="17281" xr:uid="{00000000-0005-0000-0000-0000EB470000}"/>
    <cellStyle name="표준 48 3" xfId="17282" xr:uid="{00000000-0005-0000-0000-0000EC470000}"/>
    <cellStyle name="표준 49" xfId="17283" xr:uid="{00000000-0005-0000-0000-0000ED470000}"/>
    <cellStyle name="표준 49 2" xfId="17284" xr:uid="{00000000-0005-0000-0000-0000EE470000}"/>
    <cellStyle name="표준 49 3" xfId="17285" xr:uid="{00000000-0005-0000-0000-0000EF470000}"/>
    <cellStyle name="표준 5" xfId="17286" xr:uid="{00000000-0005-0000-0000-0000F0470000}"/>
    <cellStyle name="표준 5 2" xfId="17287" xr:uid="{00000000-0005-0000-0000-0000F1470000}"/>
    <cellStyle name="표준 5 2 2" xfId="17288" xr:uid="{00000000-0005-0000-0000-0000F2470000}"/>
    <cellStyle name="표준 5 2 3" xfId="17289" xr:uid="{00000000-0005-0000-0000-0000F3470000}"/>
    <cellStyle name="표준 5 3" xfId="17682" xr:uid="{00000000-0005-0000-0000-0000F4470000}"/>
    <cellStyle name="표준 5 3 2" xfId="18244" xr:uid="{00000000-0005-0000-0000-0000F5470000}"/>
    <cellStyle name="표준 5 3 2 2" xfId="18405" xr:uid="{00000000-0005-0000-0000-0000F6470000}"/>
    <cellStyle name="표준 5 3 2 2 2" xfId="18642" xr:uid="{00000000-0005-0000-0000-0000F7470000}"/>
    <cellStyle name="표준 5 3 2 3" xfId="18614" xr:uid="{00000000-0005-0000-0000-0000F8470000}"/>
    <cellStyle name="표준 5 3 3" xfId="18392" xr:uid="{00000000-0005-0000-0000-0000F9470000}"/>
    <cellStyle name="표준 5 3 3 2" xfId="18629" xr:uid="{00000000-0005-0000-0000-0000FA470000}"/>
    <cellStyle name="표준 5 3 4" xfId="18600" xr:uid="{00000000-0005-0000-0000-0000FB470000}"/>
    <cellStyle name="표준 5 4" xfId="18335" xr:uid="{00000000-0005-0000-0000-0000FC470000}"/>
    <cellStyle name="표준 5 4 2" xfId="18619" xr:uid="{00000000-0005-0000-0000-0000FD470000}"/>
    <cellStyle name="표준 5 5" xfId="18503" xr:uid="{00000000-0005-0000-0000-0000FE470000}"/>
    <cellStyle name="표준 5 6" xfId="17537" xr:uid="{00000000-0005-0000-0000-0000FF470000}"/>
    <cellStyle name="표준 50" xfId="17290" xr:uid="{00000000-0005-0000-0000-000000480000}"/>
    <cellStyle name="표준 50 2" xfId="17291" xr:uid="{00000000-0005-0000-0000-000001480000}"/>
    <cellStyle name="표준 50 3" xfId="17292" xr:uid="{00000000-0005-0000-0000-000002480000}"/>
    <cellStyle name="표준 51" xfId="17293" xr:uid="{00000000-0005-0000-0000-000003480000}"/>
    <cellStyle name="표준 51 2" xfId="17294" xr:uid="{00000000-0005-0000-0000-000004480000}"/>
    <cellStyle name="표준 51 3" xfId="17295" xr:uid="{00000000-0005-0000-0000-000005480000}"/>
    <cellStyle name="표준 52" xfId="17296" xr:uid="{00000000-0005-0000-0000-000006480000}"/>
    <cellStyle name="표준 52 2" xfId="17297" xr:uid="{00000000-0005-0000-0000-000007480000}"/>
    <cellStyle name="표준 52 3" xfId="17298" xr:uid="{00000000-0005-0000-0000-000008480000}"/>
    <cellStyle name="표준 53" xfId="17299" xr:uid="{00000000-0005-0000-0000-000009480000}"/>
    <cellStyle name="표준 53 2" xfId="17300" xr:uid="{00000000-0005-0000-0000-00000A480000}"/>
    <cellStyle name="표준 53 3" xfId="17301" xr:uid="{00000000-0005-0000-0000-00000B480000}"/>
    <cellStyle name="표준 54" xfId="17302" xr:uid="{00000000-0005-0000-0000-00000C480000}"/>
    <cellStyle name="표준 54 2" xfId="17303" xr:uid="{00000000-0005-0000-0000-00000D480000}"/>
    <cellStyle name="표준 54 3" xfId="17304" xr:uid="{00000000-0005-0000-0000-00000E480000}"/>
    <cellStyle name="표준 55" xfId="17305" xr:uid="{00000000-0005-0000-0000-00000F480000}"/>
    <cellStyle name="표준 55 2" xfId="17306" xr:uid="{00000000-0005-0000-0000-000010480000}"/>
    <cellStyle name="표준 55 3" xfId="17307" xr:uid="{00000000-0005-0000-0000-000011480000}"/>
    <cellStyle name="표준 56" xfId="17308" xr:uid="{00000000-0005-0000-0000-000012480000}"/>
    <cellStyle name="표준 56 2" xfId="17309" xr:uid="{00000000-0005-0000-0000-000013480000}"/>
    <cellStyle name="표준 56 3" xfId="17310" xr:uid="{00000000-0005-0000-0000-000014480000}"/>
    <cellStyle name="표준 57" xfId="17311" xr:uid="{00000000-0005-0000-0000-000015480000}"/>
    <cellStyle name="표준 57 2" xfId="17312" xr:uid="{00000000-0005-0000-0000-000016480000}"/>
    <cellStyle name="표준 57 3" xfId="17313" xr:uid="{00000000-0005-0000-0000-000017480000}"/>
    <cellStyle name="표준 58" xfId="17314" xr:uid="{00000000-0005-0000-0000-000018480000}"/>
    <cellStyle name="표준 58 2" xfId="17315" xr:uid="{00000000-0005-0000-0000-000019480000}"/>
    <cellStyle name="표준 58 3" xfId="17316" xr:uid="{00000000-0005-0000-0000-00001A480000}"/>
    <cellStyle name="표준 59" xfId="17317" xr:uid="{00000000-0005-0000-0000-00001B480000}"/>
    <cellStyle name="표준 59 2" xfId="17318" xr:uid="{00000000-0005-0000-0000-00001C480000}"/>
    <cellStyle name="표준 59 3" xfId="17319" xr:uid="{00000000-0005-0000-0000-00001D480000}"/>
    <cellStyle name="표준 6" xfId="17320" xr:uid="{00000000-0005-0000-0000-00001E480000}"/>
    <cellStyle name="표준 6 2" xfId="17321" xr:uid="{00000000-0005-0000-0000-00001F480000}"/>
    <cellStyle name="표준 6 3" xfId="17681" xr:uid="{00000000-0005-0000-0000-000020480000}"/>
    <cellStyle name="표준 6 3 2" xfId="18246" xr:uid="{00000000-0005-0000-0000-000021480000}"/>
    <cellStyle name="표준 6 3 2 2" xfId="18406" xr:uid="{00000000-0005-0000-0000-000022480000}"/>
    <cellStyle name="표준 6 3 2 2 2" xfId="18643" xr:uid="{00000000-0005-0000-0000-000023480000}"/>
    <cellStyle name="표준 6 3 2 3" xfId="18615" xr:uid="{00000000-0005-0000-0000-000024480000}"/>
    <cellStyle name="표준 6 3 3" xfId="18391" xr:uid="{00000000-0005-0000-0000-000025480000}"/>
    <cellStyle name="표준 6 3 3 2" xfId="18628" xr:uid="{00000000-0005-0000-0000-000026480000}"/>
    <cellStyle name="표준 6 3 4" xfId="18599" xr:uid="{00000000-0005-0000-0000-000027480000}"/>
    <cellStyle name="표준 6 4" xfId="18336" xr:uid="{00000000-0005-0000-0000-000028480000}"/>
    <cellStyle name="표준 6 4 2" xfId="18620" xr:uid="{00000000-0005-0000-0000-000029480000}"/>
    <cellStyle name="표준 6 5" xfId="18504" xr:uid="{00000000-0005-0000-0000-00002A480000}"/>
    <cellStyle name="표준 6 6" xfId="17540" xr:uid="{00000000-0005-0000-0000-00002B480000}"/>
    <cellStyle name="표준 60" xfId="17322" xr:uid="{00000000-0005-0000-0000-00002C480000}"/>
    <cellStyle name="표준 60 2" xfId="17323" xr:uid="{00000000-0005-0000-0000-00002D480000}"/>
    <cellStyle name="표준 60 3" xfId="17324" xr:uid="{00000000-0005-0000-0000-00002E480000}"/>
    <cellStyle name="표준 61" xfId="17325" xr:uid="{00000000-0005-0000-0000-00002F480000}"/>
    <cellStyle name="표준 61 2" xfId="17326" xr:uid="{00000000-0005-0000-0000-000030480000}"/>
    <cellStyle name="표준 61 3" xfId="17327" xr:uid="{00000000-0005-0000-0000-000031480000}"/>
    <cellStyle name="표준 62" xfId="17328" xr:uid="{00000000-0005-0000-0000-000032480000}"/>
    <cellStyle name="표준 62 2" xfId="17329" xr:uid="{00000000-0005-0000-0000-000033480000}"/>
    <cellStyle name="표준 62 3" xfId="17330" xr:uid="{00000000-0005-0000-0000-000034480000}"/>
    <cellStyle name="표준 63" xfId="17331" xr:uid="{00000000-0005-0000-0000-000035480000}"/>
    <cellStyle name="표준 63 2" xfId="17332" xr:uid="{00000000-0005-0000-0000-000036480000}"/>
    <cellStyle name="표준 63 3" xfId="17333" xr:uid="{00000000-0005-0000-0000-000037480000}"/>
    <cellStyle name="표준 64" xfId="17334" xr:uid="{00000000-0005-0000-0000-000038480000}"/>
    <cellStyle name="표준 64 2" xfId="17335" xr:uid="{00000000-0005-0000-0000-000039480000}"/>
    <cellStyle name="표준 64 3" xfId="17336" xr:uid="{00000000-0005-0000-0000-00003A480000}"/>
    <cellStyle name="표준 65" xfId="17337" xr:uid="{00000000-0005-0000-0000-00003B480000}"/>
    <cellStyle name="표준 65 2" xfId="17338" xr:uid="{00000000-0005-0000-0000-00003C480000}"/>
    <cellStyle name="표준 65 3" xfId="17339" xr:uid="{00000000-0005-0000-0000-00003D480000}"/>
    <cellStyle name="표준 66" xfId="17340" xr:uid="{00000000-0005-0000-0000-00003E480000}"/>
    <cellStyle name="표준 66 2" xfId="17341" xr:uid="{00000000-0005-0000-0000-00003F480000}"/>
    <cellStyle name="표준 66 3" xfId="17342" xr:uid="{00000000-0005-0000-0000-000040480000}"/>
    <cellStyle name="표준 67" xfId="17343" xr:uid="{00000000-0005-0000-0000-000041480000}"/>
    <cellStyle name="표준 67 2" xfId="17344" xr:uid="{00000000-0005-0000-0000-000042480000}"/>
    <cellStyle name="표준 67 3" xfId="17345" xr:uid="{00000000-0005-0000-0000-000043480000}"/>
    <cellStyle name="표준 68" xfId="17346" xr:uid="{00000000-0005-0000-0000-000044480000}"/>
    <cellStyle name="표준 68 2" xfId="17347" xr:uid="{00000000-0005-0000-0000-000045480000}"/>
    <cellStyle name="표준 68 3" xfId="17348" xr:uid="{00000000-0005-0000-0000-000046480000}"/>
    <cellStyle name="표준 69" xfId="17349" xr:uid="{00000000-0005-0000-0000-000047480000}"/>
    <cellStyle name="표준 69 2" xfId="17350" xr:uid="{00000000-0005-0000-0000-000048480000}"/>
    <cellStyle name="표준 69 3" xfId="17351" xr:uid="{00000000-0005-0000-0000-000049480000}"/>
    <cellStyle name="표준 7" xfId="17352" xr:uid="{00000000-0005-0000-0000-00004A480000}"/>
    <cellStyle name="표준 7 2" xfId="17353" xr:uid="{00000000-0005-0000-0000-00004B480000}"/>
    <cellStyle name="표준 7 3" xfId="18339" xr:uid="{00000000-0005-0000-0000-00004C480000}"/>
    <cellStyle name="표준 7 4" xfId="18507" xr:uid="{00000000-0005-0000-0000-00004D480000}"/>
    <cellStyle name="표준 7 5" xfId="17543" xr:uid="{00000000-0005-0000-0000-00004E480000}"/>
    <cellStyle name="표준 70" xfId="17354" xr:uid="{00000000-0005-0000-0000-00004F480000}"/>
    <cellStyle name="표준 70 2" xfId="17355" xr:uid="{00000000-0005-0000-0000-000050480000}"/>
    <cellStyle name="표준 70 3" xfId="17356" xr:uid="{00000000-0005-0000-0000-000051480000}"/>
    <cellStyle name="표준 71" xfId="17357" xr:uid="{00000000-0005-0000-0000-000052480000}"/>
    <cellStyle name="표준 71 2" xfId="17358" xr:uid="{00000000-0005-0000-0000-000053480000}"/>
    <cellStyle name="표준 71 3" xfId="17359" xr:uid="{00000000-0005-0000-0000-000054480000}"/>
    <cellStyle name="표준 72" xfId="17360" xr:uid="{00000000-0005-0000-0000-000055480000}"/>
    <cellStyle name="표준 72 2" xfId="17361" xr:uid="{00000000-0005-0000-0000-000056480000}"/>
    <cellStyle name="표준 72 3" xfId="17362" xr:uid="{00000000-0005-0000-0000-000057480000}"/>
    <cellStyle name="표준 73" xfId="17363" xr:uid="{00000000-0005-0000-0000-000058480000}"/>
    <cellStyle name="표준 73 2" xfId="17364" xr:uid="{00000000-0005-0000-0000-000059480000}"/>
    <cellStyle name="표준 73 3" xfId="17365" xr:uid="{00000000-0005-0000-0000-00005A480000}"/>
    <cellStyle name="표준 74" xfId="17366" xr:uid="{00000000-0005-0000-0000-00005B480000}"/>
    <cellStyle name="표준 74 2" xfId="17367" xr:uid="{00000000-0005-0000-0000-00005C480000}"/>
    <cellStyle name="표준 74 3" xfId="17368" xr:uid="{00000000-0005-0000-0000-00005D480000}"/>
    <cellStyle name="표준 75" xfId="17369" xr:uid="{00000000-0005-0000-0000-00005E480000}"/>
    <cellStyle name="표준 75 2" xfId="17370" xr:uid="{00000000-0005-0000-0000-00005F480000}"/>
    <cellStyle name="표준 75 3" xfId="17371" xr:uid="{00000000-0005-0000-0000-000060480000}"/>
    <cellStyle name="표준 76" xfId="17372" xr:uid="{00000000-0005-0000-0000-000061480000}"/>
    <cellStyle name="표준 76 2" xfId="17373" xr:uid="{00000000-0005-0000-0000-000062480000}"/>
    <cellStyle name="표준 76 3" xfId="17374" xr:uid="{00000000-0005-0000-0000-000063480000}"/>
    <cellStyle name="표준 77" xfId="17375" xr:uid="{00000000-0005-0000-0000-000064480000}"/>
    <cellStyle name="표준 77 2" xfId="17376" xr:uid="{00000000-0005-0000-0000-000065480000}"/>
    <cellStyle name="표준 77 3" xfId="17377" xr:uid="{00000000-0005-0000-0000-000066480000}"/>
    <cellStyle name="표준 78" xfId="17378" xr:uid="{00000000-0005-0000-0000-000067480000}"/>
    <cellStyle name="표준 78 2" xfId="17379" xr:uid="{00000000-0005-0000-0000-000068480000}"/>
    <cellStyle name="표준 78 3" xfId="17380" xr:uid="{00000000-0005-0000-0000-000069480000}"/>
    <cellStyle name="표준 79" xfId="17381" xr:uid="{00000000-0005-0000-0000-00006A480000}"/>
    <cellStyle name="표준 79 2" xfId="17382" xr:uid="{00000000-0005-0000-0000-00006B480000}"/>
    <cellStyle name="표준 79 3" xfId="17383" xr:uid="{00000000-0005-0000-0000-00006C480000}"/>
    <cellStyle name="표준 8" xfId="17384" xr:uid="{00000000-0005-0000-0000-00006D480000}"/>
    <cellStyle name="표준 8 2" xfId="17385" xr:uid="{00000000-0005-0000-0000-00006E480000}"/>
    <cellStyle name="표준 8 3" xfId="17679" xr:uid="{00000000-0005-0000-0000-00006F480000}"/>
    <cellStyle name="표준 8 3 2" xfId="18389" xr:uid="{00000000-0005-0000-0000-000070480000}"/>
    <cellStyle name="표준 8 3 2 2" xfId="18626" xr:uid="{00000000-0005-0000-0000-000071480000}"/>
    <cellStyle name="표준 8 3 3" xfId="18597" xr:uid="{00000000-0005-0000-0000-000072480000}"/>
    <cellStyle name="표준 8 4" xfId="18385" xr:uid="{00000000-0005-0000-0000-000073480000}"/>
    <cellStyle name="표준 8 4 2" xfId="18622" xr:uid="{00000000-0005-0000-0000-000074480000}"/>
    <cellStyle name="표준 8 5" xfId="18553" xr:uid="{00000000-0005-0000-0000-000075480000}"/>
    <cellStyle name="표준 8 6" xfId="17588" xr:uid="{00000000-0005-0000-0000-000076480000}"/>
    <cellStyle name="표준 80" xfId="17386" xr:uid="{00000000-0005-0000-0000-000077480000}"/>
    <cellStyle name="표준 80 2" xfId="17387" xr:uid="{00000000-0005-0000-0000-000078480000}"/>
    <cellStyle name="표준 80 3" xfId="17388" xr:uid="{00000000-0005-0000-0000-000079480000}"/>
    <cellStyle name="표준 81" xfId="17389" xr:uid="{00000000-0005-0000-0000-00007A480000}"/>
    <cellStyle name="표준 81 2" xfId="17390" xr:uid="{00000000-0005-0000-0000-00007B480000}"/>
    <cellStyle name="표준 81 3" xfId="17391" xr:uid="{00000000-0005-0000-0000-00007C480000}"/>
    <cellStyle name="표준 82" xfId="17392" xr:uid="{00000000-0005-0000-0000-00007D480000}"/>
    <cellStyle name="표준 82 2" xfId="17393" xr:uid="{00000000-0005-0000-0000-00007E480000}"/>
    <cellStyle name="표준 82 3" xfId="17394" xr:uid="{00000000-0005-0000-0000-00007F480000}"/>
    <cellStyle name="표준 83" xfId="17395" xr:uid="{00000000-0005-0000-0000-000080480000}"/>
    <cellStyle name="표준 83 2" xfId="17396" xr:uid="{00000000-0005-0000-0000-000081480000}"/>
    <cellStyle name="표준 83 3" xfId="17397" xr:uid="{00000000-0005-0000-0000-000082480000}"/>
    <cellStyle name="표준 84" xfId="17398" xr:uid="{00000000-0005-0000-0000-000083480000}"/>
    <cellStyle name="표준 84 2" xfId="17399" xr:uid="{00000000-0005-0000-0000-000084480000}"/>
    <cellStyle name="표준 84 3" xfId="17400" xr:uid="{00000000-0005-0000-0000-000085480000}"/>
    <cellStyle name="표준 85" xfId="17401" xr:uid="{00000000-0005-0000-0000-000086480000}"/>
    <cellStyle name="표준 85 2" xfId="17402" xr:uid="{00000000-0005-0000-0000-000087480000}"/>
    <cellStyle name="표준 85 3" xfId="17403" xr:uid="{00000000-0005-0000-0000-000088480000}"/>
    <cellStyle name="표준 86" xfId="17404" xr:uid="{00000000-0005-0000-0000-000089480000}"/>
    <cellStyle name="표준 86 2" xfId="17405" xr:uid="{00000000-0005-0000-0000-00008A480000}"/>
    <cellStyle name="표준 86 2 2" xfId="18144" xr:uid="{00000000-0005-0000-0000-00008B480000}"/>
    <cellStyle name="표준 86 3" xfId="17406" xr:uid="{00000000-0005-0000-0000-00008C480000}"/>
    <cellStyle name="표준 86 3 2" xfId="18145" xr:uid="{00000000-0005-0000-0000-00008D480000}"/>
    <cellStyle name="표준 87" xfId="17407" xr:uid="{00000000-0005-0000-0000-00008E480000}"/>
    <cellStyle name="표준 87 2" xfId="17408" xr:uid="{00000000-0005-0000-0000-00008F480000}"/>
    <cellStyle name="표준 87 2 2" xfId="18147" xr:uid="{00000000-0005-0000-0000-000090480000}"/>
    <cellStyle name="표준 87 3" xfId="17409" xr:uid="{00000000-0005-0000-0000-000091480000}"/>
    <cellStyle name="표준 87 3 2" xfId="18148" xr:uid="{00000000-0005-0000-0000-000092480000}"/>
    <cellStyle name="표준 87 4" xfId="18146" xr:uid="{00000000-0005-0000-0000-000093480000}"/>
    <cellStyle name="표준 88" xfId="17410" xr:uid="{00000000-0005-0000-0000-000094480000}"/>
    <cellStyle name="표준 88 2" xfId="17411" xr:uid="{00000000-0005-0000-0000-000095480000}"/>
    <cellStyle name="표준 88 2 2" xfId="18150" xr:uid="{00000000-0005-0000-0000-000096480000}"/>
    <cellStyle name="표준 88 3" xfId="17412" xr:uid="{00000000-0005-0000-0000-000097480000}"/>
    <cellStyle name="표준 88 3 2" xfId="18151" xr:uid="{00000000-0005-0000-0000-000098480000}"/>
    <cellStyle name="표준 88 4" xfId="18149" xr:uid="{00000000-0005-0000-0000-000099480000}"/>
    <cellStyle name="표준 89" xfId="17413" xr:uid="{00000000-0005-0000-0000-00009A480000}"/>
    <cellStyle name="표준 89 2" xfId="17414" xr:uid="{00000000-0005-0000-0000-00009B480000}"/>
    <cellStyle name="표준 89 2 2" xfId="18153" xr:uid="{00000000-0005-0000-0000-00009C480000}"/>
    <cellStyle name="표준 89 3" xfId="17415" xr:uid="{00000000-0005-0000-0000-00009D480000}"/>
    <cellStyle name="표준 89 3 2" xfId="18154" xr:uid="{00000000-0005-0000-0000-00009E480000}"/>
    <cellStyle name="표준 89 4" xfId="18152" xr:uid="{00000000-0005-0000-0000-00009F480000}"/>
    <cellStyle name="표준 9" xfId="17416" xr:uid="{00000000-0005-0000-0000-0000A0480000}"/>
    <cellStyle name="표준 9 2" xfId="17417" xr:uid="{00000000-0005-0000-0000-0000A1480000}"/>
    <cellStyle name="표준 9 2 2" xfId="18156" xr:uid="{00000000-0005-0000-0000-0000A2480000}"/>
    <cellStyle name="표준 9 3" xfId="18155" xr:uid="{00000000-0005-0000-0000-0000A3480000}"/>
    <cellStyle name="표준 90" xfId="17418" xr:uid="{00000000-0005-0000-0000-0000A4480000}"/>
    <cellStyle name="표준 90 2" xfId="17419" xr:uid="{00000000-0005-0000-0000-0000A5480000}"/>
    <cellStyle name="표준 90 2 2" xfId="18158" xr:uid="{00000000-0005-0000-0000-0000A6480000}"/>
    <cellStyle name="표준 90 3" xfId="17420" xr:uid="{00000000-0005-0000-0000-0000A7480000}"/>
    <cellStyle name="표준 90 3 2" xfId="18159" xr:uid="{00000000-0005-0000-0000-0000A8480000}"/>
    <cellStyle name="표준 90 4" xfId="18157" xr:uid="{00000000-0005-0000-0000-0000A9480000}"/>
    <cellStyle name="표준 91" xfId="17421" xr:uid="{00000000-0005-0000-0000-0000AA480000}"/>
    <cellStyle name="표준 91 2" xfId="17422" xr:uid="{00000000-0005-0000-0000-0000AB480000}"/>
    <cellStyle name="표준 91 2 2" xfId="18161" xr:uid="{00000000-0005-0000-0000-0000AC480000}"/>
    <cellStyle name="표준 91 3" xfId="17423" xr:uid="{00000000-0005-0000-0000-0000AD480000}"/>
    <cellStyle name="표준 91 3 2" xfId="18162" xr:uid="{00000000-0005-0000-0000-0000AE480000}"/>
    <cellStyle name="표준 91 4" xfId="18160" xr:uid="{00000000-0005-0000-0000-0000AF480000}"/>
    <cellStyle name="표준 92" xfId="17424" xr:uid="{00000000-0005-0000-0000-0000B0480000}"/>
    <cellStyle name="표준 92 2" xfId="17425" xr:uid="{00000000-0005-0000-0000-0000B1480000}"/>
    <cellStyle name="표준 92 2 2" xfId="18164" xr:uid="{00000000-0005-0000-0000-0000B2480000}"/>
    <cellStyle name="표준 92 3" xfId="17426" xr:uid="{00000000-0005-0000-0000-0000B3480000}"/>
    <cellStyle name="표준 92 3 2" xfId="18165" xr:uid="{00000000-0005-0000-0000-0000B4480000}"/>
    <cellStyle name="표준 92 4" xfId="18163" xr:uid="{00000000-0005-0000-0000-0000B5480000}"/>
    <cellStyle name="표준 93" xfId="17427" xr:uid="{00000000-0005-0000-0000-0000B6480000}"/>
    <cellStyle name="표준 93 2" xfId="17428" xr:uid="{00000000-0005-0000-0000-0000B7480000}"/>
    <cellStyle name="표준 93 2 2" xfId="18167" xr:uid="{00000000-0005-0000-0000-0000B8480000}"/>
    <cellStyle name="표준 93 3" xfId="17429" xr:uid="{00000000-0005-0000-0000-0000B9480000}"/>
    <cellStyle name="표준 93 3 2" xfId="18168" xr:uid="{00000000-0005-0000-0000-0000BA480000}"/>
    <cellStyle name="표준 93 4" xfId="18166" xr:uid="{00000000-0005-0000-0000-0000BB480000}"/>
    <cellStyle name="표준 94" xfId="17430" xr:uid="{00000000-0005-0000-0000-0000BC480000}"/>
    <cellStyle name="표준 94 2" xfId="17431" xr:uid="{00000000-0005-0000-0000-0000BD480000}"/>
    <cellStyle name="표준 94 2 2" xfId="18170" xr:uid="{00000000-0005-0000-0000-0000BE480000}"/>
    <cellStyle name="표준 94 3" xfId="17432" xr:uid="{00000000-0005-0000-0000-0000BF480000}"/>
    <cellStyle name="표준 94 3 2" xfId="18171" xr:uid="{00000000-0005-0000-0000-0000C0480000}"/>
    <cellStyle name="표준 94 4" xfId="18169" xr:uid="{00000000-0005-0000-0000-0000C1480000}"/>
    <cellStyle name="표준 95" xfId="17433" xr:uid="{00000000-0005-0000-0000-0000C2480000}"/>
    <cellStyle name="표준 95 2" xfId="17434" xr:uid="{00000000-0005-0000-0000-0000C3480000}"/>
    <cellStyle name="표준 95 2 2" xfId="18173" xr:uid="{00000000-0005-0000-0000-0000C4480000}"/>
    <cellStyle name="표준 95 3" xfId="17435" xr:uid="{00000000-0005-0000-0000-0000C5480000}"/>
    <cellStyle name="표준 95 3 2" xfId="18174" xr:uid="{00000000-0005-0000-0000-0000C6480000}"/>
    <cellStyle name="표준 95 4" xfId="18172" xr:uid="{00000000-0005-0000-0000-0000C7480000}"/>
    <cellStyle name="표준 96" xfId="17436" xr:uid="{00000000-0005-0000-0000-0000C8480000}"/>
    <cellStyle name="표준 96 2" xfId="17437" xr:uid="{00000000-0005-0000-0000-0000C9480000}"/>
    <cellStyle name="표준 96 2 2" xfId="18176" xr:uid="{00000000-0005-0000-0000-0000CA480000}"/>
    <cellStyle name="표준 96 3" xfId="17438" xr:uid="{00000000-0005-0000-0000-0000CB480000}"/>
    <cellStyle name="표준 96 3 2" xfId="18177" xr:uid="{00000000-0005-0000-0000-0000CC480000}"/>
    <cellStyle name="표준 96 4" xfId="18175" xr:uid="{00000000-0005-0000-0000-0000CD480000}"/>
    <cellStyle name="표준 97" xfId="17439" xr:uid="{00000000-0005-0000-0000-0000CE480000}"/>
    <cellStyle name="표준 97 2" xfId="17440" xr:uid="{00000000-0005-0000-0000-0000CF480000}"/>
    <cellStyle name="표준 97 2 2" xfId="18179" xr:uid="{00000000-0005-0000-0000-0000D0480000}"/>
    <cellStyle name="표준 97 3" xfId="17441" xr:uid="{00000000-0005-0000-0000-0000D1480000}"/>
    <cellStyle name="표준 97 3 2" xfId="18180" xr:uid="{00000000-0005-0000-0000-0000D2480000}"/>
    <cellStyle name="표준 97 4" xfId="18178" xr:uid="{00000000-0005-0000-0000-0000D3480000}"/>
    <cellStyle name="표준 98" xfId="17442" xr:uid="{00000000-0005-0000-0000-0000D4480000}"/>
    <cellStyle name="표준 98 2" xfId="17443" xr:uid="{00000000-0005-0000-0000-0000D5480000}"/>
    <cellStyle name="표준 98 2 2" xfId="18182" xr:uid="{00000000-0005-0000-0000-0000D6480000}"/>
    <cellStyle name="표준 98 3" xfId="17444" xr:uid="{00000000-0005-0000-0000-0000D7480000}"/>
    <cellStyle name="표준 98 3 2" xfId="18183" xr:uid="{00000000-0005-0000-0000-0000D8480000}"/>
    <cellStyle name="표준 98 4" xfId="18181" xr:uid="{00000000-0005-0000-0000-0000D9480000}"/>
    <cellStyle name="표준 99" xfId="17445" xr:uid="{00000000-0005-0000-0000-0000DA480000}"/>
    <cellStyle name="표준 99 2" xfId="17446" xr:uid="{00000000-0005-0000-0000-0000DB480000}"/>
    <cellStyle name="표준 99 2 2" xfId="18185" xr:uid="{00000000-0005-0000-0000-0000DC480000}"/>
    <cellStyle name="표준 99 3" xfId="17447" xr:uid="{00000000-0005-0000-0000-0000DD480000}"/>
    <cellStyle name="표준 99 3 2" xfId="18186" xr:uid="{00000000-0005-0000-0000-0000DE480000}"/>
    <cellStyle name="표준 99 4" xfId="18184" xr:uid="{00000000-0005-0000-0000-0000DF480000}"/>
    <cellStyle name="標準_Akia(F）-8" xfId="17448" xr:uid="{00000000-0005-0000-0000-0000E0480000}"/>
    <cellStyle name="화폐기호" xfId="17449" xr:uid="{00000000-0005-0000-0000-0000E1480000}"/>
    <cellStyle name="화폐기호0" xfId="17450" xr:uid="{00000000-0005-0000-0000-0000E248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7.5700000000000003E-2</v>
        <stp/>
        <stp>##V3_BDHV12</stp>
        <stp>USOSFRI BGN Curncy</stp>
        <stp>Ask</stp>
        <stp>2020-09-02</stp>
        <stp>2020-09-02</stp>
        <stp>[My2Calc200922_SofrCurve.xlsm]ICVS_SOFR_OIS_C (3)!R64C11</stp>
        <tr r="K64" s="94"/>
      </tp>
      <tp>
        <v>7.5700000000000003E-2</v>
        <stp/>
        <stp>##V3_BDHV12</stp>
        <stp>USOSFRI BGN Curncy</stp>
        <stp>Ask</stp>
        <stp>2020-09-02</stp>
        <stp>2020-09-02</stp>
        <stp>[My2Calc200922_SofrCurve.xlsm]ICVS_SOFR_OIS_C (2)!R85C11</stp>
        <tr r="K85" s="93"/>
      </tp>
      <tp>
        <v>4.7300000000000002E-2</v>
        <stp/>
        <stp>##V3_BDHV12</stp>
        <stp>USOSFRI BGN Curncy</stp>
        <stp>Bid</stp>
        <stp>2020-09-02</stp>
        <stp>2020-09-02</stp>
        <stp>[My2Calc200922_SofrCurve.xlsm]ICVS_SOFR_OIS_C (2)!R85C10</stp>
        <tr r="J85" s="93"/>
      </tp>
      <tp>
        <v>4.7300000000000002E-2</v>
        <stp/>
        <stp>##V3_BDHV12</stp>
        <stp>USOSFRI BGN Curncy</stp>
        <stp>Bid</stp>
        <stp>2020-09-02</stp>
        <stp>2020-09-02</stp>
        <stp>[My2Calc200922_SofrCurve.xlsm]ICVS_SOFR_OIS_C (3)!R64C10</stp>
        <tr r="J64" s="94"/>
      </tp>
      <tp t="s">
        <v>#N/A Requesting Data...</v>
        <stp/>
        <stp>##V3_BDHV12</stp>
        <stp>USOSFR25 BGN Curncy</stp>
        <stp>Mid</stp>
        <stp>2020-09-16</stp>
        <stp>2020-09-16</stp>
        <stp>[My2Calc200922_SofrCurve.xlsm]ICVS_SOFR!R40C7</stp>
        <tr r="G40" s="96"/>
      </tp>
      <tp t="s">
        <v>2021-09-15</v>
        <stp/>
        <stp>##V3_BDPV12</stp>
        <stp>SFRM1 COMB Comdty</stp>
        <stp>FUT_DLV_DT_FIRST</stp>
        <stp>[My2Calc200922_SofrCurve.xlsm]ICVS_SOFR_C!R11C4</stp>
        <tr r="D11" s="53"/>
      </tp>
      <tp>
        <v>7.7600000000000002E-2</v>
        <stp/>
        <stp>##V3_BDHV12</stp>
        <stp>USOSFRH BGN Curncy</stp>
        <stp>Ask</stp>
        <stp>2020-09-02</stp>
        <stp>2020-09-02</stp>
        <stp>[My2Calc200922_SofrCurve.xlsm]ICVS_SOFR_OIS_C (3)!R63C11</stp>
        <tr r="K63" s="94"/>
      </tp>
      <tp>
        <v>7.7600000000000002E-2</v>
        <stp/>
        <stp>##V3_BDHV12</stp>
        <stp>USOSFRH BGN Curncy</stp>
        <stp>Ask</stp>
        <stp>2020-09-02</stp>
        <stp>2020-09-02</stp>
        <stp>[My2Calc200922_SofrCurve.xlsm]ICVS_SOFR_OIS_C (2)!R84C11</stp>
        <tr r="K84" s="93"/>
      </tp>
      <tp>
        <v>5.1400000000000001E-2</v>
        <stp/>
        <stp>##V3_BDHV12</stp>
        <stp>USOSFRH BGN Curncy</stp>
        <stp>Bid</stp>
        <stp>2020-09-02</stp>
        <stp>2020-09-02</stp>
        <stp>[My2Calc200922_SofrCurve.xlsm]ICVS_SOFR_OIS_C (2)!R84C10</stp>
        <tr r="J84" s="93"/>
      </tp>
      <tp>
        <v>5.1400000000000001E-2</v>
        <stp/>
        <stp>##V3_BDHV12</stp>
        <stp>USOSFRH BGN Curncy</stp>
        <stp>Bid</stp>
        <stp>2020-09-02</stp>
        <stp>2020-09-02</stp>
        <stp>[My2Calc200922_SofrCurve.xlsm]ICVS_SOFR_OIS_C (3)!R63C10</stp>
        <tr r="J63" s="94"/>
      </tp>
      <tp t="s">
        <v>#N/A Requesting Data...</v>
        <stp/>
        <stp>##V3_BDHV12</stp>
        <stp>USOSFR30 BGN Curncy</stp>
        <stp>Mid</stp>
        <stp>2020-09-16</stp>
        <stp>2020-09-16</stp>
        <stp>[My2Calc200922_SofrCurve.xlsm]ICVS_SOFR!R41C7</stp>
        <tr r="G41" s="96"/>
      </tp>
      <tp t="s">
        <v>#N/A Requesting Data...</v>
        <stp/>
        <stp>##V3_BDHV12</stp>
        <stp>USSA10 Curncy</stp>
        <stp>MID</stp>
        <stp>2006-01-01</stp>
        <stp>2020-10-04</stp>
        <stp>[My2Calc200922_SofrCurve.xlsm]CD,CMS10, CMS5!R4C38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cols=2;rows=3841</stp>
        <tr r="AL4" s="29"/>
      </tp>
      <tp t="s">
        <v>2020-03-18</v>
        <stp/>
        <stp>##V3_BDPV12</stp>
        <stp>SFRZ9 COMB Comdty</stp>
        <stp>FUT_DLV_DT_FIRST</stp>
        <stp>[My2Calc200922_SofrCurve.xlsm]ICVS_SOFR_OIS_C (2)!R9C18</stp>
        <tr r="R9" s="93"/>
      </tp>
      <tp t="s">
        <v>2020-03-18</v>
        <stp/>
        <stp>##V3_BDPV12</stp>
        <stp>SFRZ9 COMB Comdty</stp>
        <stp>FUT_DLV_DT_FIRST</stp>
        <stp>[My2Calc200922_SofrCurve.xlsm]ICVS_SOFR_OIS_C (3)!R9C18</stp>
        <tr r="R9" s="94"/>
      </tp>
      <tp t="s">
        <v>#N/A Requesting Data...</v>
        <stp/>
        <stp>##V3_BDHV12</stp>
        <stp>USOSFR1Z BGN Curncy</stp>
        <stp>Mid</stp>
        <stp>2020-09-16</stp>
        <stp>2020-09-16</stp>
        <stp>[My2Calc200922_SofrCurve.xlsm]ICVS_SOFR!R12C7</stp>
        <tr r="G12" s="96"/>
      </tp>
      <tp t="s">
        <v>#N/A Requesting Data...</v>
        <stp/>
        <stp>##V3_BDHV12</stp>
        <stp>USOSFR40 BGN Curncy</stp>
        <stp>Mid</stp>
        <stp>2020-09-16</stp>
        <stp>2020-09-16</stp>
        <stp>[My2Calc200922_SofrCurve.xlsm]ICVS_SOFR!R42C7</stp>
        <tr r="G42" s="96"/>
      </tp>
      <tp t="s">
        <v>2019-12-16</v>
        <stp/>
        <stp>##V3_BDPV12</stp>
        <stp>EDZ19 COMB Comdty</stp>
        <stp>FUT_DLV_DT_FIRST</stp>
        <stp>[My2Calc200922_SofrCurve.xlsm]ICVS_USD_LIBOR3M_C!R8C18</stp>
        <tr r="R8" s="55"/>
      </tp>
      <tp>
        <v>7.2800000000000004E-2</v>
        <stp/>
        <stp>##V3_BDHV12</stp>
        <stp>USOSFRJ BGN Curncy</stp>
        <stp>Ask</stp>
        <stp>2020-09-02</stp>
        <stp>2020-09-02</stp>
        <stp>[My2Calc200922_SofrCurve.xlsm]ICVS_SOFR_OIS_C (3)!R65C11</stp>
        <tr r="K65" s="94"/>
      </tp>
      <tp>
        <v>7.2800000000000004E-2</v>
        <stp/>
        <stp>##V3_BDHV12</stp>
        <stp>USOSFRJ BGN Curncy</stp>
        <stp>Ask</stp>
        <stp>2020-09-02</stp>
        <stp>2020-09-02</stp>
        <stp>[My2Calc200922_SofrCurve.xlsm]ICVS_SOFR_OIS_C (2)!R86C11</stp>
        <tr r="K86" s="93"/>
      </tp>
      <tp>
        <v>4.7199999999999999E-2</v>
        <stp/>
        <stp>##V3_BDHV12</stp>
        <stp>USOSFRJ BGN Curncy</stp>
        <stp>Bid</stp>
        <stp>2020-09-02</stp>
        <stp>2020-09-02</stp>
        <stp>[My2Calc200922_SofrCurve.xlsm]ICVS_SOFR_OIS_C (2)!R86C10</stp>
        <tr r="J86" s="93"/>
      </tp>
      <tp>
        <v>4.7199999999999999E-2</v>
        <stp/>
        <stp>##V3_BDHV12</stp>
        <stp>USOSFRJ BGN Curncy</stp>
        <stp>Bid</stp>
        <stp>2020-09-02</stp>
        <stp>2020-09-02</stp>
        <stp>[My2Calc200922_SofrCurve.xlsm]ICVS_SOFR_OIS_C (3)!R65C10</stp>
        <tr r="J65" s="94"/>
      </tp>
      <tp t="s">
        <v>#N/A Requesting Data...</v>
        <stp/>
        <stp>##V3_BDHV12</stp>
        <stp>USOSFR2Z BGN Curncy</stp>
        <stp>Mid</stp>
        <stp>2020-09-16</stp>
        <stp>2020-09-16</stp>
        <stp>[My2Calc200922_SofrCurve.xlsm]ICVS_SOFR!R13C7</stp>
        <tr r="G13" s="96"/>
      </tp>
      <tp t="s">
        <v>#N/A Requesting Data...</v>
        <stp/>
        <stp>##V3_BDHV12</stp>
        <stp>USOSFR50 BGN Curncy</stp>
        <stp>Mid</stp>
        <stp>2020-09-16</stp>
        <stp>2020-09-16</stp>
        <stp>[My2Calc200922_SofrCurve.xlsm]ICVS_SOFR!R43C7</stp>
        <tr r="G43" s="96"/>
      </tp>
      <tp t="s">
        <v>#N/A Requesting Data...</v>
        <stp/>
        <stp>##V3_BDHV12</stp>
        <stp>USOSFR15 BGN Curncy</stp>
        <stp>Ask</stp>
        <stp>2020-09-16</stp>
        <stp>2020-09-16</stp>
        <stp>[My2Calc200922_SofrCurve.xlsm]ICVS_SOFR!R38C6</stp>
        <tr r="F38" s="96"/>
      </tp>
      <tp t="s">
        <v>#N/A Requesting Data...</v>
        <stp/>
        <stp>##V3_BDHV12</stp>
        <stp>USOSFR3Z BGN Curncy</stp>
        <stp>Mid</stp>
        <stp>2020-09-16</stp>
        <stp>2020-09-16</stp>
        <stp>[My2Calc200922_SofrCurve.xlsm]ICVS_SOFR!R14C7</stp>
        <tr r="G14" s="96"/>
      </tp>
      <tp t="s">
        <v>2021-06-16</v>
        <stp/>
        <stp>##V3_BDPV12</stp>
        <stp>SFRH1 COMB Comdty</stp>
        <stp>FUT_DLV_DT_FIRST</stp>
        <stp>[My2Calc200922_SofrCurve.xlsm]ICVS_SOFR_C!R10C4</stp>
        <tr r="D10" s="53"/>
      </tp>
      <tp t="s">
        <v>#N/A Requesting Data...</v>
        <stp/>
        <stp>##V3_BDHV12</stp>
        <stp>USOSFR20 BGN Curncy</stp>
        <stp>Ask</stp>
        <stp>2020-09-16</stp>
        <stp>2020-09-16</stp>
        <stp>[My2Calc200922_SofrCurve.xlsm]ICVS_SOFR!R39C6</stp>
        <tr r="F39" s="96"/>
      </tp>
      <tp t="s">
        <v>#N/A Requesting Data...</v>
        <stp/>
        <stp>##V3_BDHV12</stp>
        <stp>USOSFR10 BGN Curncy</stp>
        <stp>Mid</stp>
        <stp>2020-09-16</stp>
        <stp>2020-09-16</stp>
        <stp>[My2Calc200922_SofrCurve.xlsm]ICVS_SOFR!R36C7</stp>
        <tr r="G36" s="96"/>
      </tp>
      <tp t="s">
        <v>#N/A Requesting Data...</v>
        <stp/>
        <stp>##V3_BDHV12</stp>
        <stp>USOSFR20 BGN Curncy</stp>
        <stp>Bid</stp>
        <stp>2020-09-16</stp>
        <stp>2020-09-16</stp>
        <stp>[My2Calc200922_SofrCurve.xlsm]ICVS_SOFR!R39C5</stp>
        <tr r="E39" s="96"/>
      </tp>
      <tp t="s">
        <v>#N/A Requesting Data...</v>
        <stp/>
        <stp>##V3_BDHV12</stp>
        <stp>USOSFR1F BGN Curncy</stp>
        <stp>Mid</stp>
        <stp>2020-09-16</stp>
        <stp>2020-09-16</stp>
        <stp>[My2Calc200922_SofrCurve.xlsm]ICVS_SOFR!R27C7</stp>
        <tr r="G27" s="96"/>
      </tp>
      <tp t="s">
        <v>#N/A Requesting Data...</v>
        <stp/>
        <stp>##V3_BDHV12</stp>
        <stp>USOSFR12 BGN Curncy</stp>
        <stp>Mid</stp>
        <stp>2020-09-16</stp>
        <stp>2020-09-16</stp>
        <stp>[My2Calc200922_SofrCurve.xlsm]ICVS_SOFR!R37C7</stp>
        <tr r="G37" s="96"/>
      </tp>
      <tp t="s">
        <v>#N/A Requesting Data...</v>
        <stp/>
        <stp>##V3_BDHV12</stp>
        <stp>USOSFR15 BGN Curncy</stp>
        <stp>Bid</stp>
        <stp>2020-09-16</stp>
        <stp>2020-09-16</stp>
        <stp>[My2Calc200922_SofrCurve.xlsm]ICVS_SOFR!R38C5</stp>
        <tr r="E38" s="96"/>
      </tp>
      <tp t="s">
        <v>Term</v>
        <stp/>
        <stp>##V3_BCURVEV12</stp>
        <stp>[My2Calc200922_SofrCurve.xlsm]ICVS_SOFR_C!R15C2</stp>
        <stp>USD.OIS</stp>
        <stp>CurveDate=43951</stp>
        <tr r="B15" s="53"/>
      </tp>
      <tp>
        <v>8.8900000000000007E-2</v>
        <stp/>
        <stp>##V3_BDHV12</stp>
        <stp>USOSFRA BGN Curncy</stp>
        <stp>Ask</stp>
        <stp>2020-09-02</stp>
        <stp>2020-09-02</stp>
        <stp>[My2Calc200922_SofrCurve.xlsm]ICVS_SOFR_OIS_C (3)!R56C11</stp>
        <tr r="K56" s="94"/>
      </tp>
      <tp>
        <v>8.8900000000000007E-2</v>
        <stp/>
        <stp>##V3_BDHV12</stp>
        <stp>USOSFRA BGN Curncy</stp>
        <stp>Ask</stp>
        <stp>2020-09-02</stp>
        <stp>2020-09-02</stp>
        <stp>[My2Calc200922_SofrCurve.xlsm]ICVS_SOFR_OIS_C (2)!R77C11</stp>
        <tr r="K77" s="93"/>
      </tp>
      <tp>
        <v>5.91E-2</v>
        <stp/>
        <stp>##V3_BDHV12</stp>
        <stp>USOSFRA BGN Curncy</stp>
        <stp>Bid</stp>
        <stp>2020-09-02</stp>
        <stp>2020-09-02</stp>
        <stp>[My2Calc200922_SofrCurve.xlsm]ICVS_SOFR_OIS_C (2)!R77C10</stp>
        <tr r="J77" s="93"/>
      </tp>
      <tp>
        <v>5.91E-2</v>
        <stp/>
        <stp>##V3_BDHV12</stp>
        <stp>USOSFRA BGN Curncy</stp>
        <stp>Bid</stp>
        <stp>2020-09-02</stp>
        <stp>2020-09-02</stp>
        <stp>[My2Calc200922_SofrCurve.xlsm]ICVS_SOFR_OIS_C (3)!R56C10</stp>
        <tr r="J56" s="94"/>
      </tp>
      <tp t="s">
        <v>#N/A Requesting Data...</v>
        <stp/>
        <stp>##V3_BDHV12</stp>
        <stp>USOSFR3Z BGN Curncy</stp>
        <stp>Ask</stp>
        <stp>2020-09-16</stp>
        <stp>2020-09-16</stp>
        <stp>[My2Calc200922_SofrCurve.xlsm]ICVS_SOFR!R14C6</stp>
        <tr r="F14" s="96"/>
      </tp>
      <tp t="s">
        <v>#N/A Requesting Data...</v>
        <stp/>
        <stp>##V3_BDHV12</stp>
        <stp>USOSFR15 BGN Curncy</stp>
        <stp>Mid</stp>
        <stp>2020-09-16</stp>
        <stp>2020-09-16</stp>
        <stp>[My2Calc200922_SofrCurve.xlsm]ICVS_SOFR!R38C7</stp>
        <tr r="G38" s="96"/>
      </tp>
      <tp t="s">
        <v>#N/A Requesting Data...</v>
        <stp/>
        <stp>##V3_BDHV12</stp>
        <stp>USOSFR1F BGN Curncy</stp>
        <stp>Bid</stp>
        <stp>2020-09-16</stp>
        <stp>2020-09-16</stp>
        <stp>[My2Calc200922_SofrCurve.xlsm]ICVS_SOFR!R27C5</stp>
        <tr r="E27" s="96"/>
      </tp>
      <tp t="s">
        <v>#N/A Requesting Data...</v>
        <stp/>
        <stp>##V3_BDHV12</stp>
        <stp>USOSFR12 BGN Curncy</stp>
        <stp>Bid</stp>
        <stp>2020-09-16</stp>
        <stp>2020-09-16</stp>
        <stp>[My2Calc200922_SofrCurve.xlsm]ICVS_SOFR!R37C5</stp>
        <tr r="E37" s="96"/>
      </tp>
      <tp t="s">
        <v>#N/A Requesting Data...</v>
        <stp/>
        <stp>##V3_BDHV12</stp>
        <stp>USOSFR10 BGN Curncy</stp>
        <stp>Bid</stp>
        <stp>2020-09-16</stp>
        <stp>2020-09-16</stp>
        <stp>[My2Calc200922_SofrCurve.xlsm]ICVS_SOFR!R36C5</stp>
        <tr r="E36" s="96"/>
      </tp>
      <tp t="s">
        <v>#N/A Requesting Data...</v>
        <stp/>
        <stp>##V3_BDHV12</stp>
        <stp>USOSFR20 BGN Curncy</stp>
        <stp>Mid</stp>
        <stp>2020-09-16</stp>
        <stp>2020-09-16</stp>
        <stp>[My2Calc200922_SofrCurve.xlsm]ICVS_SOFR!R39C7</stp>
        <tr r="G39" s="96"/>
      </tp>
      <tp>
        <v>9.01E-2</v>
        <stp/>
        <stp>##V3_BDHV12</stp>
        <stp>USOSFRC BGN Curncy</stp>
        <stp>Ask</stp>
        <stp>2020-09-02</stp>
        <stp>2020-09-02</stp>
        <stp>[My2Calc200922_SofrCurve.xlsm]ICVS_SOFR_OIS_C (3)!R58C11</stp>
        <tr r="K58" s="94"/>
      </tp>
      <tp>
        <v>9.01E-2</v>
        <stp/>
        <stp>##V3_BDHV12</stp>
        <stp>USOSFRC BGN Curncy</stp>
        <stp>Ask</stp>
        <stp>2020-09-02</stp>
        <stp>2020-09-02</stp>
        <stp>[My2Calc200922_SofrCurve.xlsm]ICVS_SOFR_OIS_C (2)!R79C11</stp>
        <tr r="K79" s="93"/>
      </tp>
      <tp>
        <v>5.9900000000000002E-2</v>
        <stp/>
        <stp>##V3_BDHV12</stp>
        <stp>USOSFRC BGN Curncy</stp>
        <stp>Bid</stp>
        <stp>2020-09-02</stp>
        <stp>2020-09-02</stp>
        <stp>[My2Calc200922_SofrCurve.xlsm]ICVS_SOFR_OIS_C (2)!R79C10</stp>
        <tr r="J79" s="93"/>
      </tp>
      <tp>
        <v>5.9900000000000002E-2</v>
        <stp/>
        <stp>##V3_BDHV12</stp>
        <stp>USOSFRC BGN Curncy</stp>
        <stp>Bid</stp>
        <stp>2020-09-02</stp>
        <stp>2020-09-02</stp>
        <stp>[My2Calc200922_SofrCurve.xlsm]ICVS_SOFR_OIS_C (3)!R58C10</stp>
        <tr r="J58" s="94"/>
      </tp>
      <tp t="s">
        <v>#N/A Requesting Data...</v>
        <stp/>
        <stp>##V3_BDHV12</stp>
        <stp>USOSFR10 BGN Curncy</stp>
        <stp>Ask</stp>
        <stp>2020-09-16</stp>
        <stp>2020-09-16</stp>
        <stp>[My2Calc200922_SofrCurve.xlsm]ICVS_SOFR!R36C6</stp>
        <tr r="F36" s="96"/>
      </tp>
      <tp>
        <v>9.0999999999999998E-2</v>
        <stp/>
        <stp>##V3_BDHV12</stp>
        <stp>USOSFRB BGN Curncy</stp>
        <stp>Ask</stp>
        <stp>2020-09-02</stp>
        <stp>2020-09-02</stp>
        <stp>[My2Calc200922_SofrCurve.xlsm]ICVS_SOFR_OIS_C (3)!R57C11</stp>
        <tr r="K57" s="94"/>
      </tp>
      <tp>
        <v>9.0999999999999998E-2</v>
        <stp/>
        <stp>##V3_BDHV12</stp>
        <stp>USOSFRB BGN Curncy</stp>
        <stp>Ask</stp>
        <stp>2020-09-02</stp>
        <stp>2020-09-02</stp>
        <stp>[My2Calc200922_SofrCurve.xlsm]ICVS_SOFR_OIS_C (2)!R78C11</stp>
        <tr r="K78" s="93"/>
      </tp>
      <tp>
        <v>6.0999999999999999E-2</v>
        <stp/>
        <stp>##V3_BDHV12</stp>
        <stp>USOSFRB BGN Curncy</stp>
        <stp>Bid</stp>
        <stp>2020-09-02</stp>
        <stp>2020-09-02</stp>
        <stp>[My2Calc200922_SofrCurve.xlsm]ICVS_SOFR_OIS_C (2)!R78C10</stp>
        <tr r="J78" s="93"/>
      </tp>
      <tp>
        <v>6.0999999999999999E-2</v>
        <stp/>
        <stp>##V3_BDHV12</stp>
        <stp>USOSFRB BGN Curncy</stp>
        <stp>Bid</stp>
        <stp>2020-09-02</stp>
        <stp>2020-09-02</stp>
        <stp>[My2Calc200922_SofrCurve.xlsm]ICVS_SOFR_OIS_C (3)!R57C10</stp>
        <tr r="J57" s="94"/>
      </tp>
      <tp t="s">
        <v>#N/A Requesting Data...</v>
        <stp/>
        <stp>##V3_BDHV12</stp>
        <stp>USOSFR1F BGN Curncy</stp>
        <stp>Ask</stp>
        <stp>2020-09-16</stp>
        <stp>2020-09-16</stp>
        <stp>[My2Calc200922_SofrCurve.xlsm]ICVS_SOFR!R27C6</stp>
        <tr r="F27" s="96"/>
      </tp>
      <tp t="s">
        <v>#N/A Requesting Data...</v>
        <stp/>
        <stp>##V3_BDHV12</stp>
        <stp>USOSFR12 BGN Curncy</stp>
        <stp>Ask</stp>
        <stp>2020-09-16</stp>
        <stp>2020-09-16</stp>
        <stp>[My2Calc200922_SofrCurve.xlsm]ICVS_SOFR!R37C6</stp>
        <tr r="F37" s="96"/>
      </tp>
      <tp t="s">
        <v>#N/A Requesting Data...</v>
        <stp/>
        <stp>##V3_BDHV12</stp>
        <stp>USOSFR3Z BGN Curncy</stp>
        <stp>Bid</stp>
        <stp>2020-09-16</stp>
        <stp>2020-09-16</stp>
        <stp>[My2Calc200922_SofrCurve.xlsm]ICVS_SOFR!R14C5</stp>
        <tr r="E14" s="96"/>
      </tp>
      <tp>
        <v>8.8700000000000001E-2</v>
        <stp/>
        <stp>##V3_BDHV12</stp>
        <stp>USOSFRE BGN Curncy</stp>
        <stp>Ask</stp>
        <stp>2020-09-02</stp>
        <stp>2020-09-02</stp>
        <stp>[My2Calc200922_SofrCurve.xlsm]ICVS_SOFR_OIS_C (3)!R60C11</stp>
        <tr r="K60" s="94"/>
      </tp>
      <tp>
        <v>8.8700000000000001E-2</v>
        <stp/>
        <stp>##V3_BDHV12</stp>
        <stp>USOSFRE BGN Curncy</stp>
        <stp>Ask</stp>
        <stp>2020-09-02</stp>
        <stp>2020-09-02</stp>
        <stp>[My2Calc200922_SofrCurve.xlsm]ICVS_SOFR_OIS_C (2)!R81C11</stp>
        <tr r="K81" s="93"/>
      </tp>
      <tp>
        <v>5.9299999999999999E-2</v>
        <stp/>
        <stp>##V3_BDHV12</stp>
        <stp>USOSFRE BGN Curncy</stp>
        <stp>Bid</stp>
        <stp>2020-09-02</stp>
        <stp>2020-09-02</stp>
        <stp>[My2Calc200922_SofrCurve.xlsm]ICVS_SOFR_OIS_C (2)!R81C10</stp>
        <tr r="J81" s="93"/>
      </tp>
      <tp>
        <v>5.9299999999999999E-2</v>
        <stp/>
        <stp>##V3_BDHV12</stp>
        <stp>USOSFRE BGN Curncy</stp>
        <stp>Bid</stp>
        <stp>2020-09-02</stp>
        <stp>2020-09-02</stp>
        <stp>[My2Calc200922_SofrCurve.xlsm]ICVS_SOFR_OIS_C (3)!R60C10</stp>
        <tr r="J60" s="94"/>
      </tp>
      <tp t="s">
        <v>#N/A Requesting Data...</v>
        <stp/>
        <stp>##V3_BDHV12</stp>
        <stp>USOSFR25 BGN Curncy</stp>
        <stp>Ask</stp>
        <stp>2020-09-16</stp>
        <stp>2020-09-16</stp>
        <stp>[My2Calc200922_SofrCurve.xlsm]ICVS_SOFR!R40C6</stp>
        <tr r="F40" s="96"/>
      </tp>
      <tp>
        <v>99.97</v>
        <stp/>
        <stp>##V3_BDHV12</stp>
        <stp>SFRZ1 COMB Comdty</stp>
        <stp>PX_LAST</stp>
        <stp>2020-10-02</stp>
        <stp>2020-10-02</stp>
        <stp>[My2Calc200922_SofrCurve.xlsm]ICVS_SOFR_OIS_C!R11C5</stp>
        <tr r="E11" s="92"/>
      </tp>
      <tp t="s">
        <v>#N/A Requesting Data...</v>
        <stp/>
        <stp>##V3_BDHV12</stp>
        <stp>USOSFR2Z BGN Curncy</stp>
        <stp>Bid</stp>
        <stp>2020-09-16</stp>
        <stp>2020-09-16</stp>
        <stp>[My2Calc200922_SofrCurve.xlsm]ICVS_SOFR!R13C5</stp>
        <tr r="E13" s="96"/>
      </tp>
      <tp t="s">
        <v>#N/A Requesting Data...</v>
        <stp/>
        <stp>##V3_BDHV12</stp>
        <stp>USOSFR50 BGN Curncy</stp>
        <stp>Bid</stp>
        <stp>2020-09-16</stp>
        <stp>2020-09-16</stp>
        <stp>[My2Calc200922_SofrCurve.xlsm]ICVS_SOFR!R43C5</stp>
        <tr r="E43" s="96"/>
      </tp>
      <tp t="s">
        <v>2019-12-18</v>
        <stp/>
        <stp>##V3_BDPV12</stp>
        <stp>SFRU9 COMB Comdty</stp>
        <stp>FUT_DLV_DT_FIRST</stp>
        <stp>[My2Calc200922_SofrCurve.xlsm]ICVS_SOFR_OIS_C (3)!R8C18</stp>
        <tr r="R8" s="94"/>
      </tp>
      <tp t="s">
        <v>2019-12-18</v>
        <stp/>
        <stp>##V3_BDPV12</stp>
        <stp>SFRU9 COMB Comdty</stp>
        <stp>FUT_DLV_DT_FIRST</stp>
        <stp>[My2Calc200922_SofrCurve.xlsm]ICVS_SOFR_OIS_C (2)!R8C18</stp>
        <tr r="R8" s="93"/>
      </tp>
      <tp>
        <v>0.04</v>
        <stp/>
        <stp>##V3_BDHV12</stp>
        <stp>SOFRRATE Index</stp>
        <stp>PX_LAST</stp>
        <stp>2020-04-30</stp>
        <stp>2020-04-30</stp>
        <stp>[My2Calc200922_SofrCurve.xlsm]ICVS_SOFR_C!R5C5</stp>
        <tr r="E5" s="53"/>
      </tp>
      <tp>
        <v>9.35E-2</v>
        <stp/>
        <stp>##V3_BDHV12</stp>
        <stp>USOSFRD BGN Curncy</stp>
        <stp>Ask</stp>
        <stp>2020-09-02</stp>
        <stp>2020-09-02</stp>
        <stp>[My2Calc200922_SofrCurve.xlsm]ICVS_SOFR_OIS_C (3)!R59C11</stp>
        <tr r="K59" s="94"/>
      </tp>
      <tp>
        <v>9.35E-2</v>
        <stp/>
        <stp>##V3_BDHV12</stp>
        <stp>USOSFRD BGN Curncy</stp>
        <stp>Ask</stp>
        <stp>2020-09-02</stp>
        <stp>2020-09-02</stp>
        <stp>[My2Calc200922_SofrCurve.xlsm]ICVS_SOFR_OIS_C (2)!R80C11</stp>
        <tr r="K80" s="93"/>
      </tp>
      <tp>
        <v>6.3299999999999995E-2</v>
        <stp/>
        <stp>##V3_BDHV12</stp>
        <stp>USOSFRD BGN Curncy</stp>
        <stp>Bid</stp>
        <stp>2020-09-02</stp>
        <stp>2020-09-02</stp>
        <stp>[My2Calc200922_SofrCurve.xlsm]ICVS_SOFR_OIS_C (2)!R80C10</stp>
        <tr r="J80" s="93"/>
      </tp>
      <tp>
        <v>6.3299999999999995E-2</v>
        <stp/>
        <stp>##V3_BDHV12</stp>
        <stp>USOSFRD BGN Curncy</stp>
        <stp>Bid</stp>
        <stp>2020-09-02</stp>
        <stp>2020-09-02</stp>
        <stp>[My2Calc200922_SofrCurve.xlsm]ICVS_SOFR_OIS_C (3)!R59C10</stp>
        <tr r="J59" s="94"/>
      </tp>
      <tp t="s">
        <v>#N/A Requesting Data...</v>
        <stp/>
        <stp>##V3_BDHV12</stp>
        <stp>USOSFR30 BGN Curncy</stp>
        <stp>Ask</stp>
        <stp>2020-09-16</stp>
        <stp>2020-09-16</stp>
        <stp>[My2Calc200922_SofrCurve.xlsm]ICVS_SOFR!R41C6</stp>
        <tr r="F41" s="96"/>
      </tp>
      <tp>
        <v>99.96</v>
        <stp/>
        <stp>##V3_BDHV12</stp>
        <stp>SFRU1 COMB Comdty</stp>
        <stp>PX_LAST</stp>
        <stp>2020-10-02</stp>
        <stp>2020-10-02</stp>
        <stp>[My2Calc200922_SofrCurve.xlsm]ICVS_SOFR_OIS_C!R10C5</stp>
        <tr r="E10" s="92"/>
      </tp>
      <tp t="s">
        <v>#N/A Requesting Data...</v>
        <stp/>
        <stp>##V3_BDHV12</stp>
        <stp>USOSFR1Z BGN Curncy</stp>
        <stp>Bid</stp>
        <stp>2020-09-16</stp>
        <stp>2020-09-16</stp>
        <stp>[My2Calc200922_SofrCurve.xlsm]ICVS_SOFR!R12C5</stp>
        <tr r="E12" s="96"/>
      </tp>
      <tp t="s">
        <v>#N/A Requesting Data...</v>
        <stp/>
        <stp>##V3_BDHV12</stp>
        <stp>USOSFR40 BGN Curncy</stp>
        <stp>Bid</stp>
        <stp>2020-09-16</stp>
        <stp>2020-09-16</stp>
        <stp>[My2Calc200922_SofrCurve.xlsm]ICVS_SOFR!R42C5</stp>
        <tr r="E42" s="96"/>
      </tp>
      <tp>
        <v>8.2600000000000007E-2</v>
        <stp/>
        <stp>##V3_BDHV12</stp>
        <stp>USOSFRG BGN Curncy</stp>
        <stp>Ask</stp>
        <stp>2020-09-02</stp>
        <stp>2020-09-02</stp>
        <stp>[My2Calc200922_SofrCurve.xlsm]ICVS_SOFR_OIS_C (3)!R62C11</stp>
        <tr r="K62" s="94"/>
      </tp>
      <tp>
        <v>8.2600000000000007E-2</v>
        <stp/>
        <stp>##V3_BDHV12</stp>
        <stp>USOSFRG BGN Curncy</stp>
        <stp>Ask</stp>
        <stp>2020-09-02</stp>
        <stp>2020-09-02</stp>
        <stp>[My2Calc200922_SofrCurve.xlsm]ICVS_SOFR_OIS_C (2)!R83C11</stp>
        <tr r="K83" s="93"/>
      </tp>
      <tp>
        <v>5.2400000000000002E-2</v>
        <stp/>
        <stp>##V3_BDHV12</stp>
        <stp>USOSFRG BGN Curncy</stp>
        <stp>Bid</stp>
        <stp>2020-09-02</stp>
        <stp>2020-09-02</stp>
        <stp>[My2Calc200922_SofrCurve.xlsm]ICVS_SOFR_OIS_C (2)!R83C10</stp>
        <tr r="J83" s="93"/>
      </tp>
      <tp>
        <v>5.2400000000000002E-2</v>
        <stp/>
        <stp>##V3_BDHV12</stp>
        <stp>USOSFRG BGN Curncy</stp>
        <stp>Bid</stp>
        <stp>2020-09-02</stp>
        <stp>2020-09-02</stp>
        <stp>[My2Calc200922_SofrCurve.xlsm]ICVS_SOFR_OIS_C (3)!R62C10</stp>
        <tr r="J62" s="94"/>
      </tp>
      <tp t="s">
        <v>#N/A Requesting Data...</v>
        <stp/>
        <stp>##V3_BDHV12</stp>
        <stp>USOSFR40 BGN Curncy</stp>
        <stp>Ask</stp>
        <stp>2020-09-16</stp>
        <stp>2020-09-16</stp>
        <stp>[My2Calc200922_SofrCurve.xlsm]ICVS_SOFR!R42C6</stp>
        <tr r="F42" s="96"/>
      </tp>
      <tp t="s">
        <v>#N/A Requesting Data...</v>
        <stp/>
        <stp>##V3_BDHV12</stp>
        <stp>USOSFR1Z BGN Curncy</stp>
        <stp>Ask</stp>
        <stp>2020-09-16</stp>
        <stp>2020-09-16</stp>
        <stp>[My2Calc200922_SofrCurve.xlsm]ICVS_SOFR!R12C6</stp>
        <tr r="F12" s="96"/>
      </tp>
      <tp t="s">
        <v>#N/A Requesting Data...</v>
        <stp/>
        <stp>##V3_BDHV12</stp>
        <stp>USOSFR30 BGN Curncy</stp>
        <stp>Bid</stp>
        <stp>2020-09-16</stp>
        <stp>2020-09-16</stp>
        <stp>[My2Calc200922_SofrCurve.xlsm]ICVS_SOFR!R41C5</stp>
        <tr r="E41" s="96"/>
      </tp>
      <tp>
        <v>8.7999999999999995E-2</v>
        <stp/>
        <stp>##V3_BDHV12</stp>
        <stp>USOSFRF BGN Curncy</stp>
        <stp>Ask</stp>
        <stp>2020-09-02</stp>
        <stp>2020-09-02</stp>
        <stp>[My2Calc200922_SofrCurve.xlsm]ICVS_SOFR_OIS_C (3)!R61C11</stp>
        <tr r="K61" s="94"/>
      </tp>
      <tp>
        <v>8.7999999999999995E-2</v>
        <stp/>
        <stp>##V3_BDHV12</stp>
        <stp>USOSFRF BGN Curncy</stp>
        <stp>Ask</stp>
        <stp>2020-09-02</stp>
        <stp>2020-09-02</stp>
        <stp>[My2Calc200922_SofrCurve.xlsm]ICVS_SOFR_OIS_C (2)!R82C11</stp>
        <tr r="K82" s="93"/>
      </tp>
      <tp>
        <v>5.8000000000000003E-2</v>
        <stp/>
        <stp>##V3_BDHV12</stp>
        <stp>USOSFRF BGN Curncy</stp>
        <stp>Bid</stp>
        <stp>2020-09-02</stp>
        <stp>2020-09-02</stp>
        <stp>[My2Calc200922_SofrCurve.xlsm]ICVS_SOFR_OIS_C (2)!R82C10</stp>
        <tr r="J82" s="93"/>
      </tp>
      <tp>
        <v>5.8000000000000003E-2</v>
        <stp/>
        <stp>##V3_BDHV12</stp>
        <stp>USOSFRF BGN Curncy</stp>
        <stp>Bid</stp>
        <stp>2020-09-02</stp>
        <stp>2020-09-02</stp>
        <stp>[My2Calc200922_SofrCurve.xlsm]ICVS_SOFR_OIS_C (3)!R61C10</stp>
        <tr r="J61" s="94"/>
      </tp>
      <tp t="s">
        <v>#N/A Requesting Data...</v>
        <stp/>
        <stp>##V3_BDHV12</stp>
        <stp>USOSFR50 BGN Curncy</stp>
        <stp>Ask</stp>
        <stp>2020-09-16</stp>
        <stp>2020-09-16</stp>
        <stp>[My2Calc200922_SofrCurve.xlsm]ICVS_SOFR!R43C6</stp>
        <tr r="F43" s="96"/>
      </tp>
      <tp t="s">
        <v>#N/A Requesting Data...</v>
        <stp/>
        <stp>##V3_BDHV12</stp>
        <stp>USOSFR2Z BGN Curncy</stp>
        <stp>Ask</stp>
        <stp>2020-09-16</stp>
        <stp>2020-09-16</stp>
        <stp>[My2Calc200922_SofrCurve.xlsm]ICVS_SOFR!R13C6</stp>
        <tr r="F13" s="96"/>
      </tp>
      <tp t="s">
        <v>#N/A Requesting Data...</v>
        <stp/>
        <stp>##V3_BDHV12</stp>
        <stp>USOSFR25 BGN Curncy</stp>
        <stp>Bid</stp>
        <stp>2020-09-16</stp>
        <stp>2020-09-16</stp>
        <stp>[My2Calc200922_SofrCurve.xlsm]ICVS_SOFR!R40C5</stp>
        <tr r="E40" s="96"/>
      </tp>
      <tp t="s">
        <v>2020-09-16</v>
        <stp/>
        <stp>##V3_BDPV12</stp>
        <stp>SFRM0 COMB Comdty</stp>
        <stp>FUT_DLV_DT_FIRST</stp>
        <stp>[My2Calc200922_SofrCurve.xlsm]ICVS_SOFR_C!R11C18</stp>
        <tr r="R11" s="53"/>
      </tp>
      <tp t="s">
        <v>2020-06-17</v>
        <stp/>
        <stp>##V3_BDPV12</stp>
        <stp>SFRH0 COMB Comdty</stp>
        <stp>FUT_DLV_DT_FIRST</stp>
        <stp>[My2Calc200922_SofrCurve.xlsm]ICVS_SOFR_C!R10C18</stp>
        <tr r="R10" s="53"/>
      </tp>
      <tp t="s">
        <v>2021-03-17</v>
        <stp/>
        <stp>##V3_BDPV12</stp>
        <stp>SFRZ0 COMB Comdty</stp>
        <stp>FUT_DLV_DT_FIRST</stp>
        <stp>[My2Calc200922_SofrCurve.xlsm]ICVS_SOFR_C!R13C18</stp>
        <tr r="R13" s="53"/>
      </tp>
      <tp t="s">
        <v>2020-12-16</v>
        <stp/>
        <stp>##V3_BDPV12</stp>
        <stp>SFRU0 COMB Comdty</stp>
        <stp>FUT_DLV_DT_FIRST</stp>
        <stp>[My2Calc200922_SofrCurve.xlsm]ICVS_SOFR_C!R12C18</stp>
        <tr r="R12" s="53"/>
      </tp>
      <tp>
        <v>-3.2800000000000003E-2</v>
        <stp/>
        <stp>##V3_BDHV12</stp>
        <stp>USCQM32 CMPN Curncy</stp>
        <stp>PX_LAST</stp>
        <stp>2020-10-02</stp>
        <stp>2020-10-02</stp>
        <stp>[My2Calc200922_SofrCurve.xlsm]ICVS_SOFR_OIS_C!R7C6</stp>
        <tr r="F7" s="92"/>
        <tr r="F7" s="92"/>
      </tp>
      <tp t="s">
        <v>#N/A Requesting Data...</v>
        <stp/>
        <stp>##V3_BDHV12</stp>
        <stp>USOSFRD BGN Curncy</stp>
        <stp>Ask</stp>
        <stp>2020-09-16</stp>
        <stp>2020-09-16</stp>
        <stp>[My2Calc200922_SofrCurve.xlsm]ICVS_SOFR!R18C6</stp>
        <tr r="F18" s="96"/>
      </tp>
      <tp t="s">
        <v>#N/A Requesting Data...</v>
        <stp/>
        <stp>##V3_BDHV12</stp>
        <stp>USOSFR2 BGN Curncy</stp>
        <stp>Ask</stp>
        <stp>2020-09-16</stp>
        <stp>2020-09-16</stp>
        <stp>[My2Calc200922_SofrCurve.xlsm]ICVS_SOFR!R28C6</stp>
        <tr r="F28" s="96"/>
      </tp>
      <tp>
        <v>17.25</v>
        <stp/>
        <stp>##V3_BDHV12</stp>
        <stp>USBG30 BGN Curncy</stp>
        <stp>PX_LAST</stp>
        <stp>2020-10-02</stp>
        <stp>2020-10-02</stp>
        <stp>[My2Calc200922_SofrCurve.xlsm]ICVS_SOFR_OIS_C!R69C8</stp>
        <tr r="H69" s="92"/>
      </tp>
      <tp t="s">
        <v>#N/A Requesting Data...</v>
        <stp/>
        <stp>##V3_BDHV12</stp>
        <stp>USOSFRJ BGN Curncy</stp>
        <stp>Mid</stp>
        <stp>2020-09-16</stp>
        <stp>2020-09-16</stp>
        <stp>[My2Calc200922_SofrCurve.xlsm]ICVS_SOFR!R24C7</stp>
        <tr r="G24" s="96"/>
      </tp>
      <tp t="s">
        <v>#N/A Requesting Data...</v>
        <stp/>
        <stp>##V3_BDHV12</stp>
        <stp>USOSFR8 BGN Curncy</stp>
        <stp>Mid</stp>
        <stp>2020-09-16</stp>
        <stp>2020-09-16</stp>
        <stp>[My2Calc200922_SofrCurve.xlsm]ICVS_SOFR!R34C7</stp>
        <tr r="G34" s="96"/>
      </tp>
      <tp>
        <v>3.2789999999999999</v>
        <stp/>
        <stp>##V3_BDHV12</stp>
        <stp>USSFVF10 CURNCY</stp>
        <stp>PX_LAST</stp>
        <stp>2020-10-02</stp>
        <stp>2020-10-02</stp>
        <stp>[My2Calc200922_SofrCurve.xlsm]ICVS_SOFR_OIS_C!R34C8</stp>
        <tr r="H34" s="92"/>
      </tp>
      <tp>
        <v>6.3840000000000003</v>
        <stp/>
        <stp>##V3_BDHV12</stp>
        <stp>USSFVF20 CURNCY</stp>
        <stp>PX_LAST</stp>
        <stp>2020-10-02</stp>
        <stp>2020-10-02</stp>
        <stp>[My2Calc200922_SofrCurve.xlsm]ICVS_SOFR_OIS_C!R37C8</stp>
        <tr r="H37" s="92"/>
      </tp>
      <tp t="s">
        <v>2020-03-16</v>
        <stp/>
        <stp>##V3_BDPV12</stp>
        <stp>EDH20 COMB Comdty</stp>
        <stp>FUT_DLV_DT_FIRST</stp>
        <stp>[My2Calc200922_SofrCurve.xlsm]ICVS_USD_LIBOR3M_C!R9C18</stp>
        <tr r="R9" s="55"/>
      </tp>
      <tp t="s">
        <v>2021-06-16</v>
        <stp/>
        <stp>##V3_BDPV12</stp>
        <stp>SFRH1 COMB Comdty</stp>
        <stp>FUT_DLV_DT_FIRST</stp>
        <stp>[My2Calc200922_SofrCurve.xlsm]ICVS_SOFR_C!R14C18</stp>
        <tr r="R14" s="53"/>
      </tp>
      <tp t="s">
        <v>2021-09-15</v>
        <stp/>
        <stp>##V3_BDPV12</stp>
        <stp>SFRM1 COMB Comdty</stp>
        <stp>FUT_DLV_DT_FIRST</stp>
        <stp>[My2Calc200922_SofrCurve.xlsm]ICVS_SOFR_C!R15C18</stp>
        <tr r="R15" s="53"/>
      </tp>
      <tp t="s">
        <v>2022-03-16</v>
        <stp/>
        <stp>##V3_BDPV12</stp>
        <stp>SFRZ1 COMB Comdty</stp>
        <stp>FUT_DLV_DT_FIRST</stp>
        <stp>[My2Calc200922_SofrCurve.xlsm]ICVS_SOFR_C!R17C18</stp>
        <tr r="R17" s="53"/>
      </tp>
      <tp t="s">
        <v>2021-12-15</v>
        <stp/>
        <stp>##V3_BDPV12</stp>
        <stp>SFRU1 COMB Comdty</stp>
        <stp>FUT_DLV_DT_FIRST</stp>
        <stp>[My2Calc200922_SofrCurve.xlsm]ICVS_SOFR_C!R16C18</stp>
        <tr r="R16" s="53"/>
      </tp>
      <tp t="s">
        <v>#N/A Requesting Data...</v>
        <stp/>
        <stp>##V3_BDHV12</stp>
        <stp>SOFR3M Index</stp>
        <stp>PX_LAST</stp>
        <stp>2014-01-01</stp>
        <stp>2020-10-04</stp>
        <stp>[My2Calc200922_SofrCurve.xlsm]IBOR Fallback!R11C14</stp>
        <stp>Sort=A</stp>
        <stp>cols=2;rows=1698</stp>
        <tr r="N11" s="91"/>
      </tp>
      <tp>
        <v>-4.1000000000000003E-3</v>
        <stp/>
        <stp>##V3_BDHV12</stp>
        <stp>USCQM31 CMPN Curncy</stp>
        <stp>PX_LAST</stp>
        <stp>2020-10-02</stp>
        <stp>2020-10-02</stp>
        <stp>[My2Calc200922_SofrCurve.xlsm]ICVS_SOFR_OIS_C!R6C6</stp>
        <tr r="F6" s="92"/>
        <tr r="F6" s="92"/>
      </tp>
      <tp t="s">
        <v>#N/A Requesting Data...</v>
        <stp/>
        <stp>##V3_BDHV12</stp>
        <stp>USOSFRE BGN Curncy</stp>
        <stp>Ask</stp>
        <stp>2020-09-16</stp>
        <stp>2020-09-16</stp>
        <stp>[My2Calc200922_SofrCurve.xlsm]ICVS_SOFR!R19C6</stp>
        <tr r="F19" s="96"/>
      </tp>
      <tp t="s">
        <v>#N/A Requesting Data...</v>
        <stp/>
        <stp>##V3_BDHV12</stp>
        <stp>USOSFR3 BGN Curncy</stp>
        <stp>Ask</stp>
        <stp>2020-09-16</stp>
        <stp>2020-09-16</stp>
        <stp>[My2Calc200922_SofrCurve.xlsm]ICVS_SOFR!R29C6</stp>
        <tr r="F29" s="96"/>
      </tp>
      <tp>
        <v>17.25</v>
        <stp/>
        <stp>##V3_BDHV12</stp>
        <stp>USBG30 BGN Curncy</stp>
        <stp>PX_LAST</stp>
        <stp>2020-10-02</stp>
        <stp>2020-10-02</stp>
        <stp>[My2Calc200922_SofrCurve.xlsm]ICVS_SOFR_OIS_C!R68C8</stp>
        <tr r="H68" s="92"/>
      </tp>
      <tp t="s">
        <v>#N/A Requesting Data...</v>
        <stp/>
        <stp>##V3_BDHV12</stp>
        <stp>USOSFRA BGN Curncy</stp>
        <stp>Mid</stp>
        <stp>2020-09-16</stp>
        <stp>2020-09-16</stp>
        <stp>[My2Calc200922_SofrCurve.xlsm]ICVS_SOFR!R15C7</stp>
        <tr r="G15" s="96"/>
      </tp>
      <tp t="s">
        <v>#N/A Requesting Data...</v>
        <stp/>
        <stp>##V3_BDHV12</stp>
        <stp>USOSFRK BGN Curncy</stp>
        <stp>Mid</stp>
        <stp>2020-09-16</stp>
        <stp>2020-09-16</stp>
        <stp>[My2Calc200922_SofrCurve.xlsm]ICVS_SOFR!R25C7</stp>
        <tr r="G25" s="96"/>
      </tp>
      <tp t="s">
        <v>#N/A Requesting Data...</v>
        <stp/>
        <stp>##V3_BDHV12</stp>
        <stp>USOSFR9 BGN Curncy</stp>
        <stp>Mid</stp>
        <stp>2020-09-16</stp>
        <stp>2020-09-16</stp>
        <stp>[My2Calc200922_SofrCurve.xlsm]ICVS_SOFR!R35C7</stp>
        <tr r="G35" s="96"/>
      </tp>
      <tp>
        <v>4.0359999999999996</v>
        <stp/>
        <stp>##V3_BDHV12</stp>
        <stp>USSFVF12 CURNCY</stp>
        <stp>PX_LAST</stp>
        <stp>2020-10-02</stp>
        <stp>2020-10-02</stp>
        <stp>[My2Calc200922_SofrCurve.xlsm]ICVS_SOFR_OIS_C!R35C8</stp>
        <tr r="H35" s="92"/>
      </tp>
      <tp t="s">
        <v>2023-03-15</v>
        <stp/>
        <stp>##V3_BDPV12</stp>
        <stp>SFRZ2 COMB Comdty</stp>
        <stp>FUT_DLV_DT_FIRST</stp>
        <stp>[My2Calc200922_SofrCurve.xlsm]ICVS_SOFR_C!R21C18</stp>
        <tr r="R21" s="53"/>
      </tp>
      <tp t="s">
        <v>2022-12-21</v>
        <stp/>
        <stp>##V3_BDPV12</stp>
        <stp>SFRU2 COMB Comdty</stp>
        <stp>FUT_DLV_DT_FIRST</stp>
        <stp>[My2Calc200922_SofrCurve.xlsm]ICVS_SOFR_C!R20C18</stp>
        <tr r="R20" s="53"/>
      </tp>
      <tp t="s">
        <v>2022-09-21</v>
        <stp/>
        <stp>##V3_BDPV12</stp>
        <stp>SFRM2 COMB Comdty</stp>
        <stp>FUT_DLV_DT_FIRST</stp>
        <stp>[My2Calc200922_SofrCurve.xlsm]ICVS_SOFR_C!R19C18</stp>
        <tr r="R19" s="53"/>
      </tp>
      <tp t="s">
        <v>2022-06-15</v>
        <stp/>
        <stp>##V3_BDPV12</stp>
        <stp>SFRH2 COMB Comdty</stp>
        <stp>FUT_DLV_DT_FIRST</stp>
        <stp>[My2Calc200922_SofrCurve.xlsm]ICVS_SOFR_C!R18C18</stp>
        <tr r="R18" s="53"/>
      </tp>
      <tp t="s">
        <v>#N/A Requesting Data...</v>
        <stp/>
        <stp>##V3_BDHV12</stp>
        <stp>USOSFRE BGN Curncy</stp>
        <stp>Bid</stp>
        <stp>2020-09-16</stp>
        <stp>2020-09-16</stp>
        <stp>[My2Calc200922_SofrCurve.xlsm]ICVS_SOFR!R19C5</stp>
        <tr r="E19" s="96"/>
      </tp>
      <tp t="s">
        <v>#N/A Requesting Data...</v>
        <stp/>
        <stp>##V3_BDHV12</stp>
        <stp>USOSFR3 BGN Curncy</stp>
        <stp>Bid</stp>
        <stp>2020-09-16</stp>
        <stp>2020-09-16</stp>
        <stp>[My2Calc200922_SofrCurve.xlsm]ICVS_SOFR!R29C5</stp>
        <tr r="E29" s="96"/>
      </tp>
      <tp t="s">
        <v>#N/A Requesting Data...</v>
        <stp/>
        <stp>##V3_BDHV12</stp>
        <stp>USOSFRB BGN Curncy</stp>
        <stp>Mid</stp>
        <stp>2020-09-16</stp>
        <stp>2020-09-16</stp>
        <stp>[My2Calc200922_SofrCurve.xlsm]ICVS_SOFR!R16C7</stp>
        <tr r="G16" s="96"/>
      </tp>
      <tp t="s">
        <v>#N/A Requesting Data...</v>
        <stp/>
        <stp>##V3_BDHV12</stp>
        <stp>USOSFR1 BGN Curncy</stp>
        <stp>Mid</stp>
        <stp>2020-09-16</stp>
        <stp>2020-09-16</stp>
        <stp>[My2Calc200922_SofrCurve.xlsm]ICVS_SOFR!R26C7</stp>
        <tr r="G26" s="96"/>
      </tp>
      <tp>
        <v>5.0460000000000003</v>
        <stp/>
        <stp>##V3_BDHV12</stp>
        <stp>USSFVF15 CURNCY</stp>
        <stp>PX_LAST</stp>
        <stp>2020-10-02</stp>
        <stp>2020-10-02</stp>
        <stp>[My2Calc200922_SofrCurve.xlsm]ICVS_SOFR_OIS_C!R36C8</stp>
        <tr r="H36" s="92"/>
      </tp>
      <tp t="s">
        <v>#N/A Requesting Data...</v>
        <stp/>
        <stp>##V3_BDHV12</stp>
        <stp>USOSFRD BGN Curncy</stp>
        <stp>Bid</stp>
        <stp>2020-09-16</stp>
        <stp>2020-09-16</stp>
        <stp>[My2Calc200922_SofrCurve.xlsm]ICVS_SOFR!R18C5</stp>
        <tr r="E18" s="96"/>
      </tp>
      <tp t="s">
        <v>#N/A Requesting Data...</v>
        <stp/>
        <stp>##V3_BDHV12</stp>
        <stp>USOSFR2 BGN Curncy</stp>
        <stp>Bid</stp>
        <stp>2020-09-16</stp>
        <stp>2020-09-16</stp>
        <stp>[My2Calc200922_SofrCurve.xlsm]ICVS_SOFR!R28C5</stp>
        <tr r="E28" s="96"/>
      </tp>
      <tp t="s">
        <v>#N/A Requesting Data...</v>
        <stp/>
        <stp>##V3_BDHV12</stp>
        <stp>USOSFRC BGN Curncy</stp>
        <stp>Mid</stp>
        <stp>2020-09-16</stp>
        <stp>2020-09-16</stp>
        <stp>[My2Calc200922_SofrCurve.xlsm]ICVS_SOFR!R17C7</stp>
        <tr r="G17" s="96"/>
      </tp>
      <tp t="s">
        <v>2019-06-19</v>
        <stp/>
        <stp>##V3_BDPV12</stp>
        <stp>SFRH19 COMB Comdty</stp>
        <stp>FUT_DLV_DT_FIRST</stp>
        <stp>[My2Calc200922_SofrCurve.xlsm]ICVS_SOFR_C!R6C18</stp>
        <tr r="R6" s="53"/>
      </tp>
      <tp t="s">
        <v>2019-09-18</v>
        <stp/>
        <stp>##V3_BDPV12</stp>
        <stp>SFRM19 COMB Comdty</stp>
        <stp>FUT_DLV_DT_FIRST</stp>
        <stp>[My2Calc200922_SofrCurve.xlsm]ICVS_SOFR_C!R7C18</stp>
        <tr r="R7" s="53"/>
      </tp>
      <tp>
        <v>9.2299999999999993E-2</v>
        <stp/>
        <stp>##V3_BDHV12</stp>
        <stp>USOSFR2Z BGN Curncy</stp>
        <stp>Ask</stp>
        <stp>2020-09-02</stp>
        <stp>2020-09-02</stp>
        <stp>[My2Calc200922_SofrCurve.xlsm]ICVS_SOFR_OIS_C (3)!R54C11</stp>
        <tr r="K54" s="94"/>
      </tp>
      <tp>
        <v>9.0899999999999995E-2</v>
        <stp/>
        <stp>##V3_BDHV12</stp>
        <stp>USOSFR3Z BGN Curncy</stp>
        <stp>Ask</stp>
        <stp>2020-09-02</stp>
        <stp>2020-09-02</stp>
        <stp>[My2Calc200922_SofrCurve.xlsm]ICVS_SOFR_OIS_C (3)!R55C11</stp>
        <tr r="K55" s="94"/>
      </tp>
      <tp>
        <v>9.6799999999999997E-2</v>
        <stp/>
        <stp>##V3_BDHV12</stp>
        <stp>USOSFR1Z BGN Curncy</stp>
        <stp>Ask</stp>
        <stp>2020-09-02</stp>
        <stp>2020-09-02</stp>
        <stp>[My2Calc200922_SofrCurve.xlsm]ICVS_SOFR_OIS_C (3)!R53C11</stp>
        <tr r="K53" s="94"/>
      </tp>
      <tp>
        <v>9.2299999999999993E-2</v>
        <stp/>
        <stp>##V3_BDHV12</stp>
        <stp>USOSFR2Z BGN Curncy</stp>
        <stp>Ask</stp>
        <stp>2020-09-02</stp>
        <stp>2020-09-02</stp>
        <stp>[My2Calc200922_SofrCurve.xlsm]ICVS_SOFR_OIS_C (2)!R75C11</stp>
        <tr r="K75" s="93"/>
      </tp>
      <tp>
        <v>9.6799999999999997E-2</v>
        <stp/>
        <stp>##V3_BDHV12</stp>
        <stp>USOSFR1Z BGN Curncy</stp>
        <stp>Ask</stp>
        <stp>2020-09-02</stp>
        <stp>2020-09-02</stp>
        <stp>[My2Calc200922_SofrCurve.xlsm]ICVS_SOFR_OIS_C (2)!R74C11</stp>
        <tr r="K74" s="93"/>
      </tp>
      <tp>
        <v>9.0899999999999995E-2</v>
        <stp/>
        <stp>##V3_BDHV12</stp>
        <stp>USOSFR3Z BGN Curncy</stp>
        <stp>Ask</stp>
        <stp>2020-09-02</stp>
        <stp>2020-09-02</stp>
        <stp>[My2Calc200922_SofrCurve.xlsm]ICVS_SOFR_OIS_C (2)!R76C11</stp>
        <tr r="K76" s="93"/>
      </tp>
      <tp>
        <v>6.6799999999999998E-2</v>
        <stp/>
        <stp>##V3_BDHV12</stp>
        <stp>USOSFR1Z BGN Curncy</stp>
        <stp>Bid</stp>
        <stp>2020-09-02</stp>
        <stp>2020-09-02</stp>
        <stp>[My2Calc200922_SofrCurve.xlsm]ICVS_SOFR_OIS_C (2)!R74C10</stp>
        <tr r="J74" s="93"/>
      </tp>
      <tp>
        <v>6.0900000000000003E-2</v>
        <stp/>
        <stp>##V3_BDHV12</stp>
        <stp>USOSFR3Z BGN Curncy</stp>
        <stp>Bid</stp>
        <stp>2020-09-02</stp>
        <stp>2020-09-02</stp>
        <stp>[My2Calc200922_SofrCurve.xlsm]ICVS_SOFR_OIS_C (2)!R76C10</stp>
        <tr r="J76" s="93"/>
      </tp>
      <tp>
        <v>6.2300000000000001E-2</v>
        <stp/>
        <stp>##V3_BDHV12</stp>
        <stp>USOSFR2Z BGN Curncy</stp>
        <stp>Bid</stp>
        <stp>2020-09-02</stp>
        <stp>2020-09-02</stp>
        <stp>[My2Calc200922_SofrCurve.xlsm]ICVS_SOFR_OIS_C (2)!R75C10</stp>
        <tr r="J75" s="93"/>
      </tp>
      <tp>
        <v>6.6799999999999998E-2</v>
        <stp/>
        <stp>##V3_BDHV12</stp>
        <stp>USOSFR1Z BGN Curncy</stp>
        <stp>Bid</stp>
        <stp>2020-09-02</stp>
        <stp>2020-09-02</stp>
        <stp>[My2Calc200922_SofrCurve.xlsm]ICVS_SOFR_OIS_C (3)!R53C10</stp>
        <tr r="J53" s="94"/>
      </tp>
      <tp>
        <v>6.2300000000000001E-2</v>
        <stp/>
        <stp>##V3_BDHV12</stp>
        <stp>USOSFR2Z BGN Curncy</stp>
        <stp>Bid</stp>
        <stp>2020-09-02</stp>
        <stp>2020-09-02</stp>
        <stp>[My2Calc200922_SofrCurve.xlsm]ICVS_SOFR_OIS_C (3)!R54C10</stp>
        <tr r="J54" s="94"/>
      </tp>
      <tp>
        <v>6.0900000000000003E-2</v>
        <stp/>
        <stp>##V3_BDHV12</stp>
        <stp>USOSFR3Z BGN Curncy</stp>
        <stp>Bid</stp>
        <stp>2020-09-02</stp>
        <stp>2020-09-02</stp>
        <stp>[My2Calc200922_SofrCurve.xlsm]ICVS_SOFR_OIS_C (3)!R55C10</stp>
        <tr r="J55" s="94"/>
      </tp>
      <tp t="s">
        <v>#N/A Requesting Data...</v>
        <stp/>
        <stp>##V3_BDHV12</stp>
        <stp>USOSFRF BGN Curncy</stp>
        <stp>Mid</stp>
        <stp>2020-09-16</stp>
        <stp>2020-09-16</stp>
        <stp>[My2Calc200922_SofrCurve.xlsm]ICVS_SOFR!R20C7</stp>
        <tr r="G20" s="96"/>
      </tp>
      <tp t="s">
        <v>#N/A Requesting Data...</v>
        <stp/>
        <stp>##V3_BDHV12</stp>
        <stp>USOSFR4 BGN Curncy</stp>
        <stp>Mid</stp>
        <stp>2020-09-16</stp>
        <stp>2020-09-16</stp>
        <stp>[My2Calc200922_SofrCurve.xlsm]ICVS_SOFR!R30C7</stp>
        <tr r="G30" s="96"/>
      </tp>
      <tp t="s">
        <v>#N/A Requesting Data...</v>
        <stp/>
        <stp>##V3_BDHV12</stp>
        <stp>USOSFRG BGN Curncy</stp>
        <stp>Mid</stp>
        <stp>2020-09-16</stp>
        <stp>2020-09-16</stp>
        <stp>[My2Calc200922_SofrCurve.xlsm]ICVS_SOFR!R21C7</stp>
        <tr r="G21" s="96"/>
      </tp>
      <tp t="s">
        <v>#N/A Requesting Data...</v>
        <stp/>
        <stp>##V3_BDHV12</stp>
        <stp>USOSFR5 BGN Curncy</stp>
        <stp>Mid</stp>
        <stp>2020-09-16</stp>
        <stp>2020-09-16</stp>
        <stp>[My2Calc200922_SofrCurve.xlsm]ICVS_SOFR!R31C7</stp>
        <tr r="G31" s="96"/>
      </tp>
      <tp t="s">
        <v>#N/A Invalid Profile</v>
        <stp/>
        <stp>##V3_BCURVEV12</stp>
        <stp>[My2Calc200922_SofrCurve.xlsm]ICVS_SOFR_OIS_C (2)!R73C2</stp>
        <stp>USD.SOFR</stp>
        <stp>CurveDate=44076</stp>
        <tr r="B73" s="93"/>
      </tp>
      <tp t="s">
        <v>2020-12-16</v>
        <stp/>
        <stp>##V3_BDPV12</stp>
        <stp>SFRU0 COMB Comdty</stp>
        <stp>FUT_DLV_DT_FIRST</stp>
        <stp>[My2Calc200922_SofrCurve.xlsm]ICVS_SOFR_OIS_C (3)!R7C4</stp>
        <tr r="D7" s="94"/>
      </tp>
      <tp t="s">
        <v>2020-09-16</v>
        <stp/>
        <stp>##V3_BDPV12</stp>
        <stp>SFRM0 COMB Comdty</stp>
        <stp>FUT_DLV_DT_FIRST</stp>
        <stp>[My2Calc200922_SofrCurve.xlsm]ICVS_SOFR_OIS_C (2)!R6C4</stp>
        <tr r="D6" s="93"/>
      </tp>
      <tp t="s">
        <v>#N/A Requesting Data...</v>
        <stp/>
        <stp>##V3_BDHV12</stp>
        <stp>USOSFRH BGN Curncy</stp>
        <stp>Mid</stp>
        <stp>2020-09-16</stp>
        <stp>2020-09-16</stp>
        <stp>[My2Calc200922_SofrCurve.xlsm]ICVS_SOFR!R22C7</stp>
        <tr r="G22" s="96"/>
      </tp>
      <tp t="s">
        <v>#N/A Requesting Data...</v>
        <stp/>
        <stp>##V3_BDHV12</stp>
        <stp>USOSFR6 BGN Curncy</stp>
        <stp>Mid</stp>
        <stp>2020-09-16</stp>
        <stp>2020-09-16</stp>
        <stp>[My2Calc200922_SofrCurve.xlsm]ICVS_SOFR!R32C7</stp>
        <tr r="G32" s="96"/>
      </tp>
      <tp>
        <v>8.1440000000000001</v>
        <stp/>
        <stp>##V3_BDHV12</stp>
        <stp>USSFVF30 CURNCY</stp>
        <stp>PX_LAST</stp>
        <stp>2020-10-02</stp>
        <stp>2020-10-02</stp>
        <stp>[My2Calc200922_SofrCurve.xlsm]ICVS_SOFR_OIS_C!R40C8</stp>
        <tr r="H40" s="92"/>
      </tp>
      <tp t="s">
        <v>2020-12-16</v>
        <stp/>
        <stp>##V3_BDPV12</stp>
        <stp>SFRU0 COMB Comdty</stp>
        <stp>FUT_DLV_DT_FIRST</stp>
        <stp>[My2Calc200922_SofrCurve.xlsm]ICVS_SOFR_OIS_C (2)!R7C4</stp>
        <tr r="D7" s="93"/>
      </tp>
      <tp t="s">
        <v>2020-09-16</v>
        <stp/>
        <stp>##V3_BDPV12</stp>
        <stp>SFRM0 COMB Comdty</stp>
        <stp>FUT_DLV_DT_FIRST</stp>
        <stp>[My2Calc200922_SofrCurve.xlsm]ICVS_SOFR_OIS_C (3)!R6C4</stp>
        <tr r="D6" s="94"/>
      </tp>
      <tp t="s">
        <v>#N/A Requesting Data...</v>
        <stp/>
        <stp>##V3_BDHV12</stp>
        <stp>USOSFRI BGN Curncy</stp>
        <stp>Mid</stp>
        <stp>2020-09-16</stp>
        <stp>2020-09-16</stp>
        <stp>[My2Calc200922_SofrCurve.xlsm]ICVS_SOFR!R23C7</stp>
        <tr r="G23" s="96"/>
      </tp>
      <tp t="s">
        <v>#N/A Requesting Data...</v>
        <stp/>
        <stp>##V3_BDHV12</stp>
        <stp>USOSFR7 BGN Curncy</stp>
        <stp>Mid</stp>
        <stp>2020-09-16</stp>
        <stp>2020-09-16</stp>
        <stp>[My2Calc200922_SofrCurve.xlsm]ICVS_SOFR!R33C7</stp>
        <tr r="G33" s="96"/>
      </tp>
      <tp t="s">
        <v>#N/A Requesting Data...</v>
        <stp/>
        <stp>##V3_BDHV12</stp>
        <stp>EUSA10 Curncy</stp>
        <stp>MID</stp>
        <stp>2006-01-01</stp>
        <stp>2020-10-04</stp>
        <stp>[My2Calc200922_SofrCurve.xlsm]CD,CMS10, CMS5!R4C53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cols=2;rows=3819</stp>
        <tr r="BA4" s="29"/>
      </tp>
      <tp>
        <v>8.1440000000000001</v>
        <stp/>
        <stp>##V3_BDHV12</stp>
        <stp>USSFVF30 CURNCY</stp>
        <stp>PX_LAST</stp>
        <stp>2020-10-02</stp>
        <stp>2020-10-02</stp>
        <stp>[My2Calc200922_SofrCurve.xlsm]ICVS_SOFR_OIS_C!R41C8</stp>
        <tr r="H41" s="92"/>
      </tp>
      <tp t="s">
        <v>2021-03-17</v>
        <stp/>
        <stp>##V3_BDPV12</stp>
        <stp>SFRZ0 COMB Comdty</stp>
        <stp>FUT_DLV_DT_FIRST</stp>
        <stp>[My2Calc200922_SofrCurve.xlsm]ICVS_SOFR_OIS_C (2)!R8C4</stp>
        <tr r="D8" s="93"/>
      </tp>
      <tp t="s">
        <v>2021-06-16</v>
        <stp/>
        <stp>##V3_BDPV12</stp>
        <stp>SFRH1 COMB Comdty</stp>
        <stp>FUT_DLV_DT_FIRST</stp>
        <stp>[My2Calc200922_SofrCurve.xlsm]ICVS_SOFR_OIS_C (3)!R9C4</stp>
        <tr r="D9" s="94"/>
      </tp>
      <tp t="s">
        <v>Term</v>
        <stp/>
        <stp>##V3_BCURVEV12</stp>
        <stp>[My2Calc200922_SofrCurve.xlsm]ICVS_SOFR_C!R45C2</stp>
        <stp>USD.3M</stp>
        <stp>CurveDate=43951</stp>
        <tr r="B45" s="53"/>
      </tp>
      <tp t="s">
        <v>#N/A Requesting Data...</v>
        <stp/>
        <stp>##V3_BDHV12</stp>
        <stp>USOSFRF BGN Curncy</stp>
        <stp>Ask</stp>
        <stp>2020-09-16</stp>
        <stp>2020-09-16</stp>
        <stp>[My2Calc200922_SofrCurve.xlsm]ICVS_SOFR!R20C6</stp>
        <tr r="F20" s="96"/>
      </tp>
      <tp t="s">
        <v>#N/A Requesting Data...</v>
        <stp/>
        <stp>##V3_BDHV12</stp>
        <stp>USOSFR4 BGN Curncy</stp>
        <stp>Ask</stp>
        <stp>2020-09-16</stp>
        <stp>2020-09-16</stp>
        <stp>[My2Calc200922_SofrCurve.xlsm]ICVS_SOFR!R30C6</stp>
        <tr r="F30" s="96"/>
      </tp>
      <tp>
        <v>19.55</v>
        <stp/>
        <stp>##V3_BDHV12</stp>
        <stp>USBG12 BGN Curncy</stp>
        <stp>PX_LAST</stp>
        <stp>2020-10-02</stp>
        <stp>2020-10-02</stp>
        <stp>[My2Calc200922_SofrCurve.xlsm]ICVS_SOFR_OIS_C!R63C8</stp>
        <tr r="H63" s="92"/>
      </tp>
      <tp t="s">
        <v>#N/A Requesting Data...</v>
        <stp/>
        <stp>##V3_BDHV12</stp>
        <stp>USOSFRI BGN Curncy</stp>
        <stp>Bid</stp>
        <stp>2020-09-16</stp>
        <stp>2020-09-16</stp>
        <stp>[My2Calc200922_SofrCurve.xlsm]ICVS_SOFR!R23C5</stp>
        <tr r="E23" s="96"/>
      </tp>
      <tp t="s">
        <v>#N/A Requesting Data...</v>
        <stp/>
        <stp>##V3_BDHV12</stp>
        <stp>USOSFR7 BGN Curncy</stp>
        <stp>Bid</stp>
        <stp>2020-09-16</stp>
        <stp>2020-09-16</stp>
        <stp>[My2Calc200922_SofrCurve.xlsm]ICVS_SOFR!R33C5</stp>
        <tr r="E33" s="96"/>
      </tp>
      <tp t="s">
        <v>2021-03-17</v>
        <stp/>
        <stp>##V3_BDPV12</stp>
        <stp>SFRZ0 COMB Comdty</stp>
        <stp>FUT_DLV_DT_FIRST</stp>
        <stp>[My2Calc200922_SofrCurve.xlsm]ICVS_SOFR_OIS_C (3)!R8C4</stp>
        <tr r="D8" s="94"/>
      </tp>
      <tp t="s">
        <v>2021-06-16</v>
        <stp/>
        <stp>##V3_BDPV12</stp>
        <stp>SFRH1 COMB Comdty</stp>
        <stp>FUT_DLV_DT_FIRST</stp>
        <stp>[My2Calc200922_SofrCurve.xlsm]ICVS_SOFR_OIS_C (2)!R9C4</stp>
        <tr r="D9" s="93"/>
      </tp>
      <tp t="s">
        <v>#N/A Requesting Data...</v>
        <stp/>
        <stp>##V3_BDHV12</stp>
        <stp>USOSFRG BGN Curncy</stp>
        <stp>Ask</stp>
        <stp>2020-09-16</stp>
        <stp>2020-09-16</stp>
        <stp>[My2Calc200922_SofrCurve.xlsm]ICVS_SOFR!R21C6</stp>
        <tr r="F21" s="96"/>
      </tp>
      <tp t="s">
        <v>#N/A Requesting Data...</v>
        <stp/>
        <stp>##V3_BDHV12</stp>
        <stp>USOSFR5 BGN Curncy</stp>
        <stp>Ask</stp>
        <stp>2020-09-16</stp>
        <stp>2020-09-16</stp>
        <stp>[My2Calc200922_SofrCurve.xlsm]ICVS_SOFR!R31C6</stp>
        <tr r="F31" s="96"/>
      </tp>
      <tp>
        <v>-0.40710000000000002</v>
        <stp/>
        <stp>##V3_BDHV12</stp>
        <stp>USCQM36 CMPN Curncy</stp>
        <stp>PX_LAST</stp>
        <stp>2020-04-30</stp>
        <stp>2020-04-30</stp>
        <stp>[My2Calc200922_SofrCurve.xlsm]ICVS_SOFR_C!R11C6</stp>
        <tr r="F11" s="53"/>
        <tr r="F11" s="53"/>
      </tp>
      <tp t="s">
        <v>#N/A Requesting Data...</v>
        <stp/>
        <stp>##V3_BDHV12</stp>
        <stp>USOSFRH BGN Curncy</stp>
        <stp>Bid</stp>
        <stp>2020-09-16</stp>
        <stp>2020-09-16</stp>
        <stp>[My2Calc200922_SofrCurve.xlsm]ICVS_SOFR!R22C5</stp>
        <tr r="E22" s="96"/>
      </tp>
      <tp t="s">
        <v>#N/A Requesting Data...</v>
        <stp/>
        <stp>##V3_BDHV12</stp>
        <stp>USOSFR6 BGN Curncy</stp>
        <stp>Bid</stp>
        <stp>2020-09-16</stp>
        <stp>2020-09-16</stp>
        <stp>[My2Calc200922_SofrCurve.xlsm]ICVS_SOFR!R32C5</stp>
        <tr r="E32" s="96"/>
      </tp>
      <tp t="s">
        <v>#N/A Requesting Data...</v>
        <stp/>
        <stp>##V3_BDHV12</stp>
        <stp>USOSFRH BGN Curncy</stp>
        <stp>Ask</stp>
        <stp>2020-09-16</stp>
        <stp>2020-09-16</stp>
        <stp>[My2Calc200922_SofrCurve.xlsm]ICVS_SOFR!R22C6</stp>
        <tr r="F22" s="96"/>
      </tp>
      <tp t="s">
        <v>#N/A Requesting Data...</v>
        <stp/>
        <stp>##V3_BDHV12</stp>
        <stp>USOSFR6 BGN Curncy</stp>
        <stp>Ask</stp>
        <stp>2020-09-16</stp>
        <stp>2020-09-16</stp>
        <stp>[My2Calc200922_SofrCurve.xlsm]ICVS_SOFR!R32C6</stp>
        <tr r="F32" s="96"/>
      </tp>
      <tp>
        <v>19.875</v>
        <stp/>
        <stp>##V3_BDHV12</stp>
        <stp>USBG10 BGN Curncy</stp>
        <stp>PX_LAST</stp>
        <stp>2020-10-02</stp>
        <stp>2020-10-02</stp>
        <stp>[My2Calc200922_SofrCurve.xlsm]ICVS_SOFR_OIS_C!R61C8</stp>
        <tr r="H61" s="92"/>
      </tp>
      <tp t="s">
        <v>#N/A Requesting Data...</v>
        <stp/>
        <stp>##V3_BDHV12</stp>
        <stp>USOSFRG BGN Curncy</stp>
        <stp>Bid</stp>
        <stp>2020-09-16</stp>
        <stp>2020-09-16</stp>
        <stp>[My2Calc200922_SofrCurve.xlsm]ICVS_SOFR!R21C5</stp>
        <tr r="E21" s="96"/>
      </tp>
      <tp t="s">
        <v>#N/A Requesting Data...</v>
        <stp/>
        <stp>##V3_BDHV12</stp>
        <stp>USOSFR5 BGN Curncy</stp>
        <stp>Bid</stp>
        <stp>2020-09-16</stp>
        <stp>2020-09-16</stp>
        <stp>[My2Calc200922_SofrCurve.xlsm]ICVS_SOFR!R31C5</stp>
        <tr r="E31" s="96"/>
      </tp>
      <tp t="s">
        <v>#N/A Requesting Data...</v>
        <stp/>
        <stp>##V3_BDHV12</stp>
        <stp>SOFRRATE Index</stp>
        <stp>PX_LAST</stp>
        <stp>2020-09-16</stp>
        <stp>2020-09-16</stp>
        <stp>[My2Calc200922_SofrCurve.xlsm]ICVS_SOFR!R11C4</stp>
        <tr r="D11" s="96"/>
      </tp>
      <tp t="s">
        <v>#N/A Requesting Data...</v>
        <stp/>
        <stp>##V3_BDHV12</stp>
        <stp>USOSFRI BGN Curncy</stp>
        <stp>Ask</stp>
        <stp>2020-09-16</stp>
        <stp>2020-09-16</stp>
        <stp>[My2Calc200922_SofrCurve.xlsm]ICVS_SOFR!R23C6</stp>
        <tr r="F23" s="96"/>
      </tp>
      <tp t="s">
        <v>#N/A Requesting Data...</v>
        <stp/>
        <stp>##V3_BDHV12</stp>
        <stp>USOSFR7 BGN Curncy</stp>
        <stp>Ask</stp>
        <stp>2020-09-16</stp>
        <stp>2020-09-16</stp>
        <stp>[My2Calc200922_SofrCurve.xlsm]ICVS_SOFR!R33C6</stp>
        <tr r="F33" s="96"/>
      </tp>
      <tp>
        <v>-0.27379999999999999</v>
        <stp/>
        <stp>##V3_BDHV12</stp>
        <stp>USCQM35 CMPN Curncy</stp>
        <stp>PX_LAST</stp>
        <stp>2020-04-30</stp>
        <stp>2020-04-30</stp>
        <stp>[My2Calc200922_SofrCurve.xlsm]ICVS_SOFR_C!R10C6</stp>
        <tr r="F10" s="53"/>
        <tr r="F10" s="53"/>
      </tp>
      <tp t="s">
        <v>#N/A Requesting Data...</v>
        <stp/>
        <stp>##V3_BDHV12</stp>
        <stp>USOSFRF BGN Curncy</stp>
        <stp>Bid</stp>
        <stp>2020-09-16</stp>
        <stp>2020-09-16</stp>
        <stp>[My2Calc200922_SofrCurve.xlsm]ICVS_SOFR!R20C5</stp>
        <tr r="E20" s="96"/>
      </tp>
      <tp t="s">
        <v>#N/A Requesting Data...</v>
        <stp/>
        <stp>##V3_BDHV12</stp>
        <stp>USOSFR4 BGN Curncy</stp>
        <stp>Bid</stp>
        <stp>2020-09-16</stp>
        <stp>2020-09-16</stp>
        <stp>[My2Calc200922_SofrCurve.xlsm]ICVS_SOFR!R30C5</stp>
        <tr r="E30" s="96"/>
      </tp>
      <tp t="s">
        <v>#N/A Invalid Profile</v>
        <stp/>
        <stp>##V3_BCURVEV12</stp>
        <stp>[My2Calc200922_SofrCurve.xlsm]ICVS_SOFR_OIS_C!R15C2</stp>
        <stp>USD.SOFR</stp>
        <stp>CurveName = USD SOFR</stp>
        <stp>CurveDate=44106</stp>
        <tr r="B15" s="92"/>
      </tp>
      <tp t="s">
        <v>#N/A Requesting Data...</v>
        <stp/>
        <stp>##V3_BDHV12</stp>
        <stp>KWSWO10 Curncy</stp>
        <stp>MID</stp>
        <stp>2006-01-02</stp>
        <stp>2020-10-04</stp>
        <stp>[My2Calc200922_SofrCurve.xlsm]CD,CMS10, CMS5!R4C17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cols=2;rows=3772</stp>
        <tr r="Q4" s="29"/>
      </tp>
      <tp t="s">
        <v>#N/A Requesting Data...</v>
        <stp/>
        <stp>##V3_BDHV12</stp>
        <stp>USOSFRJ BGN Curncy</stp>
        <stp>Ask</stp>
        <stp>2020-09-16</stp>
        <stp>2020-09-16</stp>
        <stp>[My2Calc200922_SofrCurve.xlsm]ICVS_SOFR!R24C6</stp>
        <tr r="F24" s="96"/>
      </tp>
      <tp t="s">
        <v>#N/A Requesting Data...</v>
        <stp/>
        <stp>##V3_BDHV12</stp>
        <stp>USOSFR8 BGN Curncy</stp>
        <stp>Ask</stp>
        <stp>2020-09-16</stp>
        <stp>2020-09-16</stp>
        <stp>[My2Calc200922_SofrCurve.xlsm]ICVS_SOFR!R34C6</stp>
        <tr r="F34" s="96"/>
      </tp>
      <tp>
        <v>1.675</v>
        <stp/>
        <stp>##V3_BDHV12</stp>
        <stp>USSFVF7 CURNCY</stp>
        <stp>PX_LAST</stp>
        <stp>2020-09-02</stp>
        <stp>2020-09-02</stp>
        <stp>[My2Calc200922_SofrCurve.xlsm]ICVS_SOFR_OIS_C (2)!R33C8</stp>
        <tr r="H33" s="93"/>
      </tp>
      <tp t="s">
        <v>#N/A Requesting Data...</v>
        <stp/>
        <stp>##V3_BDHV12</stp>
        <stp>USOSFRC BGN Curncy</stp>
        <stp>Bid</stp>
        <stp>2020-09-16</stp>
        <stp>2020-09-16</stp>
        <stp>[My2Calc200922_SofrCurve.xlsm]ICVS_SOFR!R17C5</stp>
        <tr r="E17" s="96"/>
      </tp>
      <tp t="s">
        <v>#N/A Requesting Data...</v>
        <stp/>
        <stp>##V3_BDHV12</stp>
        <stp>USOSFRD BGN Curncy</stp>
        <stp>Mid</stp>
        <stp>2020-09-16</stp>
        <stp>2020-09-16</stp>
        <stp>[My2Calc200922_SofrCurve.xlsm]ICVS_SOFR!R18C7</stp>
        <tr r="G18" s="96"/>
      </tp>
      <tp t="s">
        <v>#N/A Requesting Data...</v>
        <stp/>
        <stp>##V3_BDHV12</stp>
        <stp>USOSFR2 BGN Curncy</stp>
        <stp>Mid</stp>
        <stp>2020-09-16</stp>
        <stp>2020-09-16</stp>
        <stp>[My2Calc200922_SofrCurve.xlsm]ICVS_SOFR!R28C7</stp>
        <tr r="G28" s="96"/>
      </tp>
      <tp t="s">
        <v>#N/A Requesting Data...</v>
        <stp/>
        <stp>##V3_BDHV12</stp>
        <stp>USOSFRA BGN Curncy</stp>
        <stp>Ask</stp>
        <stp>2020-09-16</stp>
        <stp>2020-09-16</stp>
        <stp>[My2Calc200922_SofrCurve.xlsm]ICVS_SOFR!R15C6</stp>
        <tr r="F15" s="96"/>
      </tp>
      <tp t="s">
        <v>#N/A Requesting Data...</v>
        <stp/>
        <stp>##V3_BDHV12</stp>
        <stp>USOSFRK BGN Curncy</stp>
        <stp>Ask</stp>
        <stp>2020-09-16</stp>
        <stp>2020-09-16</stp>
        <stp>[My2Calc200922_SofrCurve.xlsm]ICVS_SOFR!R25C6</stp>
        <tr r="F25" s="96"/>
      </tp>
      <tp t="s">
        <v>#N/A Requesting Data...</v>
        <stp/>
        <stp>##V3_BDHV12</stp>
        <stp>USOSFR9 BGN Curncy</stp>
        <stp>Ask</stp>
        <stp>2020-09-16</stp>
        <stp>2020-09-16</stp>
        <stp>[My2Calc200922_SofrCurve.xlsm]ICVS_SOFR!R35C6</stp>
        <tr r="F35" s="96"/>
      </tp>
      <tp>
        <v>1.07</v>
        <stp/>
        <stp>##V3_BDHV12</stp>
        <stp>USSFVF5 CURNCY</stp>
        <stp>PX_LAST</stp>
        <stp>2020-09-02</stp>
        <stp>2020-09-02</stp>
        <stp>[My2Calc200922_SofrCurve.xlsm]ICVS_SOFR_OIS_C (2)!R32C8</stp>
        <tr r="H32" s="93"/>
      </tp>
      <tp>
        <v>18.13</v>
        <stp/>
        <stp>##V3_BDHV12</stp>
        <stp>USBG20 BGN Curncy</stp>
        <stp>PX_LAST</stp>
        <stp>2020-10-02</stp>
        <stp>2020-10-02</stp>
        <stp>[My2Calc200922_SofrCurve.xlsm]ICVS_SOFR_OIS_C!R65C8</stp>
        <tr r="H65" s="92"/>
      </tp>
      <tp t="s">
        <v>#N/A Requesting Data...</v>
        <stp/>
        <stp>##V3_BDHV12</stp>
        <stp>USOSFRB BGN Curncy</stp>
        <stp>Bid</stp>
        <stp>2020-09-16</stp>
        <stp>2020-09-16</stp>
        <stp>[My2Calc200922_SofrCurve.xlsm]ICVS_SOFR!R16C5</stp>
        <tr r="E16" s="96"/>
      </tp>
      <tp t="s">
        <v>#N/A Requesting Data...</v>
        <stp/>
        <stp>##V3_BDHV12</stp>
        <stp>USOSFR1 BGN Curncy</stp>
        <stp>Bid</stp>
        <stp>2020-09-16</stp>
        <stp>2020-09-16</stp>
        <stp>[My2Calc200922_SofrCurve.xlsm]ICVS_SOFR!R26C5</stp>
        <tr r="E26" s="96"/>
      </tp>
      <tp t="s">
        <v>#N/A Requesting Data...</v>
        <stp/>
        <stp>##V3_BDHV12</stp>
        <stp>USOSFRE BGN Curncy</stp>
        <stp>Mid</stp>
        <stp>2020-09-16</stp>
        <stp>2020-09-16</stp>
        <stp>[My2Calc200922_SofrCurve.xlsm]ICVS_SOFR!R19C7</stp>
        <tr r="G19" s="96"/>
      </tp>
      <tp t="s">
        <v>#N/A Requesting Data...</v>
        <stp/>
        <stp>##V3_BDHV12</stp>
        <stp>USOSFR3 BGN Curncy</stp>
        <stp>Mid</stp>
        <stp>2020-09-16</stp>
        <stp>2020-09-16</stp>
        <stp>[My2Calc200922_SofrCurve.xlsm]ICVS_SOFR!R29C7</stp>
        <tr r="G29" s="96"/>
      </tp>
      <tp>
        <v>-0.15390000000000001</v>
        <stp/>
        <stp>##V3_BDHV12</stp>
        <stp>USCQM34 CMPN Curncy</stp>
        <stp>PX_LAST</stp>
        <stp>2020-10-02</stp>
        <stp>2020-10-02</stp>
        <stp>[My2Calc200922_SofrCurve.xlsm]ICVS_SOFR_OIS_C!R9C6</stp>
        <tr r="F9" s="92"/>
        <tr r="F9" s="92"/>
      </tp>
      <tp t="s">
        <v>#N/A Requesting Data...</v>
        <stp/>
        <stp>##V3_BDHV12</stp>
        <stp>USOSFRB BGN Curncy</stp>
        <stp>Ask</stp>
        <stp>2020-09-16</stp>
        <stp>2020-09-16</stp>
        <stp>[My2Calc200922_SofrCurve.xlsm]ICVS_SOFR!R16C6</stp>
        <tr r="F16" s="96"/>
      </tp>
      <tp t="s">
        <v>#N/A Requesting Data...</v>
        <stp/>
        <stp>##V3_BDHV12</stp>
        <stp>USOSFR1 BGN Curncy</stp>
        <stp>Ask</stp>
        <stp>2020-09-16</stp>
        <stp>2020-09-16</stp>
        <stp>[My2Calc200922_SofrCurve.xlsm]ICVS_SOFR!R26C6</stp>
        <tr r="F26" s="96"/>
      </tp>
      <tp>
        <v>0.74199999999999999</v>
        <stp/>
        <stp>##V3_BDHV12</stp>
        <stp>USSFVF4 CURNCY</stp>
        <stp>PX_LAST</stp>
        <stp>2020-09-02</stp>
        <stp>2020-09-02</stp>
        <stp>[My2Calc200922_SofrCurve.xlsm]ICVS_SOFR_OIS_C (2)!R31C8</stp>
        <tr r="H31" s="93"/>
      </tp>
      <tp>
        <v>17.25</v>
        <stp/>
        <stp>##V3_BDHV12</stp>
        <stp>USBG30 BGN Curncy</stp>
        <stp>PX_LAST</stp>
        <stp>2020-10-02</stp>
        <stp>2020-10-02</stp>
        <stp>[My2Calc200922_SofrCurve.xlsm]ICVS_SOFR_OIS_C!R67C8</stp>
        <tr r="H67" s="92"/>
      </tp>
      <tp>
        <v>17.55</v>
        <stp/>
        <stp>##V3_BDHV12</stp>
        <stp>USBG25 BGN Curncy</stp>
        <stp>PX_LAST</stp>
        <stp>2020-10-02</stp>
        <stp>2020-10-02</stp>
        <stp>[My2Calc200922_SofrCurve.xlsm]ICVS_SOFR_OIS_C!R66C8</stp>
        <tr r="H66" s="92"/>
      </tp>
      <tp t="s">
        <v>#N/A Requesting Data...</v>
        <stp/>
        <stp>##V3_BDHV12</stp>
        <stp>USOSFRA BGN Curncy</stp>
        <stp>Bid</stp>
        <stp>2020-09-16</stp>
        <stp>2020-09-16</stp>
        <stp>[My2Calc200922_SofrCurve.xlsm]ICVS_SOFR!R15C5</stp>
        <tr r="E15" s="96"/>
      </tp>
      <tp t="s">
        <v>#N/A Requesting Data...</v>
        <stp/>
        <stp>##V3_BDHV12</stp>
        <stp>USOSFRK BGN Curncy</stp>
        <stp>Bid</stp>
        <stp>2020-09-16</stp>
        <stp>2020-09-16</stp>
        <stp>[My2Calc200922_SofrCurve.xlsm]ICVS_SOFR!R25C5</stp>
        <tr r="E25" s="96"/>
      </tp>
      <tp t="s">
        <v>#N/A Requesting Data...</v>
        <stp/>
        <stp>##V3_BDHV12</stp>
        <stp>USOSFR9 BGN Curncy</stp>
        <stp>Bid</stp>
        <stp>2020-09-16</stp>
        <stp>2020-09-16</stp>
        <stp>[My2Calc200922_SofrCurve.xlsm]ICVS_SOFR!R35C5</stp>
        <tr r="E35" s="96"/>
      </tp>
      <tp t="s">
        <v>#N/A Requesting Data...</v>
        <stp/>
        <stp>##V3_BDHV12</stp>
        <stp>US0003M Index</stp>
        <stp>ask</stp>
        <stp>2007-01-02</stp>
        <stp>2020-10-04</stp>
        <stp>[My2Calc200922_SofrCurve.xlsm]CD,CMS10, CMS5!R4C32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cols=2;rows=3476</stp>
        <tr r="AF4" s="29"/>
      </tp>
      <tp>
        <v>-8.3000000000000004E-2</v>
        <stp/>
        <stp>##V3_BDHV12</stp>
        <stp>USCQM33 CMPN Curncy</stp>
        <stp>PX_LAST</stp>
        <stp>2020-10-02</stp>
        <stp>2020-10-02</stp>
        <stp>[My2Calc200922_SofrCurve.xlsm]ICVS_SOFR_OIS_C!R8C6</stp>
        <tr r="F8" s="92"/>
        <tr r="F8" s="92"/>
      </tp>
      <tp t="s">
        <v>#N/A Requesting Data...</v>
        <stp/>
        <stp>##V3_BDHV12</stp>
        <stp>USOSFRC BGN Curncy</stp>
        <stp>Ask</stp>
        <stp>2020-09-16</stp>
        <stp>2020-09-16</stp>
        <stp>[My2Calc200922_SofrCurve.xlsm]ICVS_SOFR!R17C6</stp>
        <tr r="F17" s="96"/>
      </tp>
      <tp>
        <v>0.3</v>
        <stp/>
        <stp>##V3_BDHV12</stp>
        <stp>USSFVF3 CURNCY</stp>
        <stp>PX_LAST</stp>
        <stp>2020-09-02</stp>
        <stp>2020-09-02</stp>
        <stp>[My2Calc200922_SofrCurve.xlsm]ICVS_SOFR_OIS_C (2)!R30C8</stp>
        <tr r="H30" s="93"/>
      </tp>
      <tp>
        <v>18.95</v>
        <stp/>
        <stp>##V3_BDHV12</stp>
        <stp>USBG15 BGN Curncy</stp>
        <stp>PX_LAST</stp>
        <stp>2020-10-02</stp>
        <stp>2020-10-02</stp>
        <stp>[My2Calc200922_SofrCurve.xlsm]ICVS_SOFR_OIS_C!R64C8</stp>
        <tr r="H64" s="92"/>
      </tp>
      <tp t="s">
        <v>#N/A Requesting Data...</v>
        <stp/>
        <stp>##V3_BDHV12</stp>
        <stp>USOSFRJ BGN Curncy</stp>
        <stp>Bid</stp>
        <stp>2020-09-16</stp>
        <stp>2020-09-16</stp>
        <stp>[My2Calc200922_SofrCurve.xlsm]ICVS_SOFR!R24C5</stp>
        <tr r="E24" s="96"/>
      </tp>
      <tp t="s">
        <v>#N/A Requesting Data...</v>
        <stp/>
        <stp>##V3_BDHV12</stp>
        <stp>USOSFR8 BGN Curncy</stp>
        <stp>Bid</stp>
        <stp>2020-09-16</stp>
        <stp>2020-09-16</stp>
        <stp>[My2Calc200922_SofrCurve.xlsm]ICVS_SOFR!R34C5</stp>
        <tr r="E34" s="96"/>
      </tp>
      <tp>
        <v>8.1440000000000001</v>
        <stp/>
        <stp>##V3_BDHV12</stp>
        <stp>USSFVF30 CURNCY</stp>
        <stp>PX_LAST</stp>
        <stp>2020-10-02</stp>
        <stp>2020-10-02</stp>
        <stp>[My2Calc200922_SofrCurve.xlsm]ICVS_SOFR_OIS_C!R39C8</stp>
        <tr r="H39" s="92"/>
      </tp>
      <tp>
        <v>7.319</v>
        <stp/>
        <stp>##V3_BDHV12</stp>
        <stp>USSFVF25 CURNCY</stp>
        <stp>PX_LAST</stp>
        <stp>2020-10-02</stp>
        <stp>2020-10-02</stp>
        <stp>[My2Calc200922_SofrCurve.xlsm]ICVS_SOFR_OIS_C!R38C8</stp>
        <tr r="H38" s="92"/>
      </tp>
      <tp>
        <v>-0.1295</v>
        <stp/>
        <stp>##V3_BDHV12</stp>
        <stp>USCQM34 CMPN Curncy</stp>
        <stp>PX_LAST</stp>
        <stp>2020-09-02</stp>
        <stp>2020-09-02</stp>
        <stp>[My2Calc200922_SofrCurve.xlsm]ICVS_SOFR_OIS_C (2)!R9C6</stp>
        <tr r="F9" s="93"/>
        <tr r="F9" s="93"/>
      </tp>
      <tp>
        <v>-5.8500000000000003E-2</v>
        <stp/>
        <stp>##V3_BDHV12</stp>
        <stp>USCQM33 CMPN Curncy</stp>
        <stp>PX_LAST</stp>
        <stp>2020-09-02</stp>
        <stp>2020-09-02</stp>
        <stp>[My2Calc200922_SofrCurve.xlsm]ICVS_SOFR_OIS_C (3)!R8C6</stp>
        <tr r="F8" s="94"/>
        <tr r="F8" s="94"/>
      </tp>
    </main>
    <main first="bloomberg.rtd">
      <tp t="s">
        <v>2020-12-16</v>
        <stp/>
        <stp>##V3_BDPV12</stp>
        <stp>SFRU0 COMB Comdty</stp>
        <stp>FUT_DLV_DT_FIRST</stp>
        <stp>[My2Calc200922_SofrCurve.xlsm]ICVS_SOFR_OIS_C!R6C4</stp>
        <tr r="D6" s="92"/>
      </tp>
      <tp>
        <v>-0.1295</v>
        <stp/>
        <stp>##V3_BDHV12</stp>
        <stp>USCQM34 CMPN Curncy</stp>
        <stp>PX_LAST</stp>
        <stp>2020-09-02</stp>
        <stp>2020-09-02</stp>
        <stp>[My2Calc200922_SofrCurve.xlsm]ICVS_SOFR_OIS_C (3)!R9C6</stp>
        <tr r="F9" s="94"/>
        <tr r="F9" s="94"/>
      </tp>
      <tp>
        <v>-5.8500000000000003E-2</v>
        <stp/>
        <stp>##V3_BDHV12</stp>
        <stp>USCQM33 CMPN Curncy</stp>
        <stp>PX_LAST</stp>
        <stp>2020-09-02</stp>
        <stp>2020-09-02</stp>
        <stp>[My2Calc200922_SofrCurve.xlsm]ICVS_SOFR_OIS_C (2)!R8C6</stp>
        <tr r="F8" s="93"/>
        <tr r="F8" s="93"/>
      </tp>
      <tp t="s">
        <v>2021-03-17</v>
        <stp/>
        <stp>##V3_BDPV12</stp>
        <stp>SFRZ0 COMB Comdty</stp>
        <stp>FUT_DLV_DT_FIRST</stp>
        <stp>[My2Calc200922_SofrCurve.xlsm]ICVS_SOFR_OIS_C!R7C4</stp>
        <tr r="D7" s="92"/>
      </tp>
      <tp t="s">
        <v>Term</v>
        <stp/>
        <stp>##V3_BCURVEV12</stp>
        <stp>[My2Calc200922_SofrCurve.xlsm]ICVS_SOFR_OIS_C (3)!R15C2</stp>
        <stp>S490</stp>
        <stp>CurveName=USD SOFR with Futures</stp>
        <stp>CurveDate=44076</stp>
        <tr r="B15" s="94"/>
      </tp>
      <tp>
        <v>6.9500000000000006E-2</v>
        <stp/>
        <stp>##V3_BDHV12</stp>
        <stp>USOSFRk BGN Curncy</stp>
        <stp>Ask</stp>
        <stp>2020-09-02</stp>
        <stp>2020-09-02</stp>
        <stp>[My2Calc200922_SofrCurve.xlsm]ICVS_SOFR_OIS_C (3)!R66C11</stp>
        <tr r="K66" s="94"/>
      </tp>
      <tp>
        <v>6.9500000000000006E-2</v>
        <stp/>
        <stp>##V3_BDHV12</stp>
        <stp>USOSFRk BGN Curncy</stp>
        <stp>Ask</stp>
        <stp>2020-09-02</stp>
        <stp>2020-09-02</stp>
        <stp>[My2Calc200922_SofrCurve.xlsm]ICVS_SOFR_OIS_C (2)!R87C11</stp>
        <tr r="K87" s="93"/>
      </tp>
      <tp>
        <v>4.65E-2</v>
        <stp/>
        <stp>##V3_BDHV12</stp>
        <stp>USOSFRk BGN Curncy</stp>
        <stp>Bid</stp>
        <stp>2020-09-02</stp>
        <stp>2020-09-02</stp>
        <stp>[My2Calc200922_SofrCurve.xlsm]ICVS_SOFR_OIS_C (2)!R87C10</stp>
        <tr r="J87" s="93"/>
      </tp>
      <tp>
        <v>4.65E-2</v>
        <stp/>
        <stp>##V3_BDHV12</stp>
        <stp>USOSFRk BGN Curncy</stp>
        <stp>Bid</stp>
        <stp>2020-09-02</stp>
        <stp>2020-09-02</stp>
        <stp>[My2Calc200922_SofrCurve.xlsm]ICVS_SOFR_OIS_C (3)!R66C10</stp>
        <tr r="J66" s="94"/>
      </tp>
      <tp t="s">
        <v>#N/A Requesting Data...</v>
        <stp/>
        <stp>##V3_BDHV12</stp>
        <stp>USSA30 Curncy</stp>
        <stp>mid</stp>
        <stp>2006-01-01</stp>
        <stp>2020-10-04</stp>
        <stp>[My2Calc200922_SofrCurve.xlsm]CD,CMS10, CMS5!R4C35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cols=2;rows=3843</stp>
        <tr r="AI4" s="29"/>
      </tp>
      <tp t="s">
        <v>Term</v>
        <stp/>
        <stp>##V3_BCURVEV12</stp>
        <stp>[My2Calc200922_SofrCurve.xlsm]ICVS_USD_LIBOR3M_C!R45C2</stp>
        <stp>USD.3M</stp>
        <stp>CurveDate=43992</stp>
        <tr r="B45" s="55"/>
      </tp>
      <tp t="s">
        <v>2019-12-18</v>
        <stp/>
        <stp>##V3_BDPV12</stp>
        <stp>SFRU9 COMB Comdty</stp>
        <stp>FUT_DLV_DT_FIRST</stp>
        <stp>[My2Calc200922_SofrCurve.xlsm]ICVS_SOFR_OIS_C!R8C18</stp>
        <tr r="R8" s="92"/>
      </tp>
      <tp t="s">
        <v>#N/A Invalid Security</v>
        <stp/>
        <stp>##V3_BDPV12</stp>
        <stp>SFRM0 COMDTY</stp>
        <stp>CONVEXITY_ADJUSTED_RATE</stp>
        <stp>[My2Calc200922_SofrCurve.xlsm]ICVS_SOFR_OIS_C (2)!R6C10</stp>
        <stp>Fill=B</stp>
        <stp>PCS=LAST</stp>
        <tr r="J6" s="93"/>
      </tp>
      <tp t="s">
        <v>#N/A Invalid Security</v>
        <stp/>
        <stp>##V3_BDPV12</stp>
        <stp>SFRM0 COMDTY</stp>
        <stp>CONVEXITY_ADJUSTED_RATE</stp>
        <stp>[My2Calc200922_SofrCurve.xlsm]ICVS_SOFR_OIS_C (3)!R6C10</stp>
        <stp>Fill=B</stp>
        <stp>PCS=LAST</stp>
        <tr r="J6" s="94"/>
      </tp>
      <tp t="s">
        <v>#N/A Requesting Data...</v>
        <stp/>
        <stp>##V3_BDHV12</stp>
        <stp>H15T10Y Index</stp>
        <stp>MID</stp>
        <stp>2006-01-01</stp>
        <stp>2020-10-04</stp>
        <stp>[My2Calc200922_SofrCurve.xlsm]CD,CMS10, CMS5!R4C59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cols=2;rows=3693</stp>
        <tr r="BG4" s="29"/>
      </tp>
      <tp t="s">
        <v>#N/A Requesting Data...</v>
        <stp/>
        <stp>##V3_BDHV12</stp>
        <stp>KWCDC Curncy</stp>
        <stp>PX_LAST</stp>
        <stp>2020-03-20</stp>
        <stp>2020-10-04</stp>
        <stp>[My2Calc200922_SofrCurve.xlsm]BloombergQuerry2!R6C4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cols=2;rows=133</stp>
        <tr r="D6" s="70"/>
      </tp>
      <tp>
        <v>99.974999999999994</v>
        <stp/>
        <stp>##V3_BDHV12</stp>
        <stp>SFRM0 COMB Comdty</stp>
        <stp>PX_LAST</stp>
        <stp>2020-04-30</stp>
        <stp>2020-04-30</stp>
        <stp>[My2Calc200922_SofrCurve.xlsm]ICVS_SOFR_C!R7C5</stp>
        <tr r="E7" s="53"/>
      </tp>
      <tp>
        <v>99.775000000000006</v>
        <stp/>
        <stp>##V3_BDHV12</stp>
        <stp>EDM1 COMB Comdty</stp>
        <stp>PX_LAST</stp>
        <stp>2020-06-10</stp>
        <stp>2020-06-10</stp>
        <stp>[My2Calc200922_SofrCurve.xlsm]ICVS_USD_LIBOR3M_C!R10C5</stp>
        <tr r="E10" s="55"/>
      </tp>
      <tp t="s">
        <v>2020-03-18</v>
        <stp/>
        <stp>##V3_BDPV12</stp>
        <stp>SFRZ9 COMB Comdty</stp>
        <stp>FUT_DLV_DT_FIRST</stp>
        <stp>[My2Calc200922_SofrCurve.xlsm]ICVS_SOFR_OIS_C!R9C18</stp>
        <tr r="R9" s="92"/>
      </tp>
      <tp t="s">
        <v>#N/A Requesting Data...</v>
        <stp/>
        <stp>##V3_BDHV12</stp>
        <stp>US0003M Index</stp>
        <stp>PX_LAST</stp>
        <stp>2014-01-01</stp>
        <stp>2020-10-04</stp>
        <stp>[My2Calc200922_SofrCurve.xlsm]IBOR Fallback!R11C2</stp>
        <stp>Sort=A</stp>
        <stp>cols=2;rows=1707</stp>
        <tr r="B11" s="91"/>
      </tp>
      <tp>
        <v>99.965000000000003</v>
        <stp/>
        <stp>##V3_BDHV12</stp>
        <stp>SFRU1 COMB Comdty</stp>
        <stp>PX_LAST</stp>
        <stp>2020-09-02</stp>
        <stp>2020-09-02</stp>
        <stp>[My2Calc200922_SofrCurve.xlsm]ICVS_SOFR_OIS_C (2)!R11C5</stp>
        <tr r="E11" s="93"/>
      </tp>
      <tp>
        <v>99.965000000000003</v>
        <stp/>
        <stp>##V3_BDHV12</stp>
        <stp>SFRU1 COMB Comdty</stp>
        <stp>PX_LAST</stp>
        <stp>2020-09-02</stp>
        <stp>2020-09-02</stp>
        <stp>[My2Calc200922_SofrCurve.xlsm]ICVS_SOFR_OIS_C (3)!R11C5</stp>
        <tr r="E11" s="94"/>
      </tp>
      <tp>
        <v>23.875</v>
        <stp/>
        <stp>##V3_BDHV12</stp>
        <stp>USBG7 BGN Curncy</stp>
        <stp>PX_LAST</stp>
        <stp>2020-04-30</stp>
        <stp>2020-04-30</stp>
        <stp>[My2Calc200922_SofrCurve.xlsm]ICVS_SOFR_C!R58C8</stp>
        <tr r="H58" s="53"/>
      </tp>
      <tp>
        <v>99.982500000000002</v>
        <stp/>
        <stp>##V3_BDHV12</stp>
        <stp>SFRH0 COMB Comdty</stp>
        <stp>PX_LAST</stp>
        <stp>2020-04-30</stp>
        <stp>2020-04-30</stp>
        <stp>[My2Calc200922_SofrCurve.xlsm]ICVS_SOFR_C!R6C5</stp>
        <tr r="E6" s="53"/>
      </tp>
      <tp t="s">
        <v>#N/A Requesting Data...</v>
        <stp/>
        <stp>##V3_BDHV12</stp>
        <stp>SOFRRATE INDEX</stp>
        <stp>PX_LAST</stp>
        <stp>2014-01-01</stp>
        <stp>2020-10-04</stp>
        <stp>[My2Calc200922_SofrCurve.xlsm]IBOR Fallback!R11C5</stp>
        <stp>Sort=A</stp>
        <stp>cols=2;rows=628</stp>
        <tr r="E11" s="91"/>
      </tp>
      <tp>
        <v>99.96</v>
        <stp/>
        <stp>##V3_BDHV12</stp>
        <stp>SFRM1 COMB Comdty</stp>
        <stp>PX_LAST</stp>
        <stp>2020-09-02</stp>
        <stp>2020-09-02</stp>
        <stp>[My2Calc200922_SofrCurve.xlsm]ICVS_SOFR_OIS_C (2)!R10C5</stp>
        <tr r="E10" s="93"/>
      </tp>
      <tp>
        <v>99.96</v>
        <stp/>
        <stp>##V3_BDHV12</stp>
        <stp>SFRM1 COMB Comdty</stp>
        <stp>PX_LAST</stp>
        <stp>2020-09-02</stp>
        <stp>2020-09-02</stp>
        <stp>[My2Calc200922_SofrCurve.xlsm]ICVS_SOFR_OIS_C (3)!R10C5</stp>
        <tr r="E10" s="94"/>
      </tp>
      <tp>
        <v>-1.37E-2</v>
        <stp/>
        <stp>##V3_BDHV12</stp>
        <stp>USCQM32 CMPN Curncy</stp>
        <stp>PX_LAST</stp>
        <stp>2020-09-02</stp>
        <stp>2020-09-02</stp>
        <stp>[My2Calc200922_SofrCurve.xlsm]ICVS_SOFR_OIS_C (2)!R7C6</stp>
        <tr r="F7" s="93"/>
        <tr r="F7" s="93"/>
      </tp>
      <tp>
        <v>0</v>
        <stp/>
        <stp>##V3_BDHV12</stp>
        <stp>USCQM31 CMPN Curncy</stp>
        <stp>PX_LAST</stp>
        <stp>2020-09-02</stp>
        <stp>2020-09-02</stp>
        <stp>[My2Calc200922_SofrCurve.xlsm]ICVS_SOFR_OIS_C (3)!R6C6</stp>
        <tr r="F6" s="94"/>
        <tr r="F6" s="94"/>
      </tp>
      <tp t="s">
        <v>#N/A Requesting Data...</v>
        <stp/>
        <stp>##V3_BDHV12</stp>
        <stp>GVSK3MON Index</stp>
        <stp>PX_LAST</stp>
        <stp>2005-07-01</stp>
        <stp>2020-10-04</stp>
        <stp>[My2Calc200922_SofrCurve.xlsm]CD,CMS10, CMS5!R4C5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cols=2;rows=3771</stp>
        <tr r="E4" s="29"/>
      </tp>
      <tp t="s">
        <v>2021-06-16</v>
        <stp/>
        <stp>##V3_BDPV12</stp>
        <stp>SFRH1 COMB Comdty</stp>
        <stp>FUT_DLV_DT_FIRST</stp>
        <stp>[My2Calc200922_SofrCurve.xlsm]ICVS_SOFR_OIS_C!R8C4</stp>
        <tr r="D8" s="92"/>
      </tp>
      <tp>
        <v>-1.37E-2</v>
        <stp/>
        <stp>##V3_BDHV12</stp>
        <stp>USCQM32 CMPN Curncy</stp>
        <stp>PX_LAST</stp>
        <stp>2020-09-02</stp>
        <stp>2020-09-02</stp>
        <stp>[My2Calc200922_SofrCurve.xlsm]ICVS_SOFR_OIS_C (3)!R7C6</stp>
        <tr r="F7" s="94"/>
        <tr r="F7" s="94"/>
      </tp>
      <tp t="s">
        <v>2021-09-15</v>
        <stp/>
        <stp>##V3_BDPV12</stp>
        <stp>SFRM1 COMB Comdty</stp>
        <stp>FUT_DLV_DT_FIRST</stp>
        <stp>[My2Calc200922_SofrCurve.xlsm]ICVS_SOFR_OIS_C!R9C4</stp>
        <tr r="D9" s="92"/>
      </tp>
      <tp>
        <v>99.96</v>
        <stp/>
        <stp>##V3_BDHV12</stp>
        <stp>SFRZ0 COMB Comdty</stp>
        <stp>PX_LAST</stp>
        <stp>2020-04-30</stp>
        <stp>2020-04-30</stp>
        <stp>[My2Calc200922_SofrCurve.xlsm]ICVS_SOFR_C!R9C5</stp>
        <tr r="E9" s="53"/>
      </tp>
      <tp>
        <v>99.78</v>
        <stp/>
        <stp>##V3_BDHV12</stp>
        <stp>EDU1 COMB Comdty</stp>
        <stp>PX_LAST</stp>
        <stp>2020-06-10</stp>
        <stp>2020-06-10</stp>
        <stp>[My2Calc200922_SofrCurve.xlsm]ICVS_USD_LIBOR3M_C!R11C5</stp>
        <tr r="E11" s="55"/>
      </tp>
      <tp>
        <v>2.4060000000000001</v>
        <stp/>
        <stp>##V3_BDHV12</stp>
        <stp>USSFVF10 CURNCY</stp>
        <stp>PX_LAST</stp>
        <stp>2020-09-02</stp>
        <stp>2020-09-02</stp>
        <stp>[My2Calc200922_SofrCurve.xlsm]ICVS_SOFR_OIS_C (2)!R34C8</stp>
        <tr r="H34" s="93"/>
      </tp>
      <tp>
        <v>4.117</v>
        <stp/>
        <stp>##V3_BDHV12</stp>
        <stp>USSFVF20 CURNCY</stp>
        <stp>PX_LAST</stp>
        <stp>2020-09-02</stp>
        <stp>2020-09-02</stp>
        <stp>[My2Calc200922_SofrCurve.xlsm]ICVS_SOFR_OIS_C (2)!R37C8</stp>
        <tr r="H37" s="93"/>
      </tp>
      <tp t="s">
        <v>#N/A Requesting Data...</v>
        <stp/>
        <stp>##V3_BCURVESTRIPV12</stp>
        <stp>[My2Calc200922_SofrCurve.xlsm]ICVS_SOFR!R3C9</stp>
        <stp>S490</stp>
        <stp>CurveDate</stp>
        <stp>20200916</stp>
        <tr r="I3" s="96"/>
      </tp>
      <tp>
        <v>19.55</v>
        <stp/>
        <stp>##V3_BDHV12</stp>
        <stp>USBG30 BGN Curncy</stp>
        <stp>PX_LAST</stp>
        <stp>2020-09-02</stp>
        <stp>2020-09-02</stp>
        <stp>[My2Calc200922_SofrCurve.xlsm]ICVS_SOFR_OIS_C (2)!R69C8</stp>
        <tr r="H69" s="93"/>
      </tp>
      <tp>
        <v>2.722</v>
        <stp/>
        <stp>##V3_BDHV12</stp>
        <stp>USSFVF12 CURNCY</stp>
        <stp>PX_LAST</stp>
        <stp>2020-09-02</stp>
        <stp>2020-09-02</stp>
        <stp>[My2Calc200922_SofrCurve.xlsm]ICVS_SOFR_OIS_C (2)!R35C8</stp>
        <tr r="H35" s="93"/>
      </tp>
      <tp>
        <v>19.55</v>
        <stp/>
        <stp>##V3_BDHV12</stp>
        <stp>USBG30 BGN Curncy</stp>
        <stp>PX_LAST</stp>
        <stp>2020-09-02</stp>
        <stp>2020-09-02</stp>
        <stp>[My2Calc200922_SofrCurve.xlsm]ICVS_SOFR_OIS_C (2)!R68C8</stp>
        <tr r="H68" s="93"/>
      </tp>
    </main>
    <main first="bloomberg.rtd">
      <tp>
        <v>3.2789999999999999</v>
        <stp/>
        <stp>##V3_BDHV12</stp>
        <stp>USSFVF15 CURNCY</stp>
        <stp>PX_LAST</stp>
        <stp>2020-09-02</stp>
        <stp>2020-09-02</stp>
        <stp>[My2Calc200922_SofrCurve.xlsm]ICVS_SOFR_OIS_C (2)!R36C8</stp>
        <tr r="H36" s="93"/>
      </tp>
      <tp t="s">
        <v>2021-09-13</v>
        <stp/>
        <stp>##V3_BDPV12</stp>
        <stp>EDU1 COMB Comdty</stp>
        <stp>FUT_DLV_DT_FIRST</stp>
        <stp>[My2Calc200922_SofrCurve.xlsm]ICVS_USD_LIBOR3M_C!R11C4</stp>
        <tr r="D11" s="55"/>
      </tp>
      <tp t="s">
        <v>2021-06-14</v>
        <stp/>
        <stp>##V3_BDPV12</stp>
        <stp>EDM1 COMB Comdty</stp>
        <stp>FUT_DLV_DT_FIRST</stp>
        <stp>[My2Calc200922_SofrCurve.xlsm]ICVS_USD_LIBOR3M_C!R10C4</stp>
        <tr r="D10" s="55"/>
      </tp>
      <tp t="s">
        <v>#N/A Invalid Profile</v>
        <stp/>
        <stp>##V3_BCURVEV12</stp>
        <stp>[My2Calc200922_SofrCurve.xlsm]ICVS_SOFR_OIS_C!R73C2</stp>
        <stp>USD.SOFR</stp>
        <stp>CurveDate=44106</stp>
        <tr r="B73" s="92"/>
      </tp>
      <tp t="s">
        <v>#N/A Requesting Data...</v>
        <stp/>
        <stp>##V3_BDHV12</stp>
        <stp>EUSA20 Curncy</stp>
        <stp>mid</stp>
        <stp>2006-01-01</stp>
        <stp>2020-10-04</stp>
        <stp>[My2Calc200922_SofrCurve.xlsm]CD,CMS10, CMS5!R4C50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cols=2;rows=3827</stp>
        <tr r="AX4" s="29"/>
      </tp>
      <tp t="s">
        <v>#N/A Requesting Data...</v>
        <stp/>
        <stp>##V3_BDHV12</stp>
        <stp>EUSA30 Curncy</stp>
        <stp>mid</stp>
        <stp>2006-01-01</stp>
        <stp>2020-10-04</stp>
        <stp>[My2Calc200922_SofrCurve.xlsm]CD,CMS10, CMS5!R4C47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cols=2;rows=3829</stp>
        <tr r="AU4" s="29"/>
      </tp>
      <tp t="s">
        <v>Term</v>
        <stp/>
        <stp>##V3_BCURVEV12</stp>
        <stp>[My2Calc200922_SofrCurve.xlsm]ICVS_USD_LIBOR3M_C!R15C2</stp>
        <stp>USD.OIS</stp>
        <stp>CurveDate=43992</stp>
        <tr r="B15" s="55"/>
      </tp>
      <tp>
        <v>6.0789999999999997</v>
        <stp/>
        <stp>##V3_BDHV12</stp>
        <stp>USSFVF30 CURNCY</stp>
        <stp>PX_LAST</stp>
        <stp>2020-09-02</stp>
        <stp>2020-09-02</stp>
        <stp>[My2Calc200922_SofrCurve.xlsm]ICVS_SOFR_OIS_C (2)!R40C8</stp>
        <tr r="H40" s="93"/>
      </tp>
      <tp>
        <v>6.0789999999999997</v>
        <stp/>
        <stp>##V3_BDHV12</stp>
        <stp>USSFVF30 CURNCY</stp>
        <stp>PX_LAST</stp>
        <stp>2020-09-02</stp>
        <stp>2020-09-02</stp>
        <stp>[My2Calc200922_SofrCurve.xlsm]ICVS_SOFR_OIS_C (2)!R41C8</stp>
        <tr r="H41" s="93"/>
      </tp>
      <tp>
        <v>19.75</v>
        <stp/>
        <stp>##V3_BDHV12</stp>
        <stp>USBG12 BGN Curncy</stp>
        <stp>PX_LAST</stp>
        <stp>2020-09-02</stp>
        <stp>2020-09-02</stp>
        <stp>[My2Calc200922_SofrCurve.xlsm]ICVS_SOFR_OIS_C (2)!R63C8</stp>
        <tr r="H63" s="93"/>
      </tp>
      <tp>
        <v>0.38</v>
        <stp/>
        <stp>##V3_BDHV12</stp>
        <stp>USSFVF2 BGN Curncy</stp>
        <stp>PX_LAST</stp>
        <stp>2020-04-30</stp>
        <stp>2020-04-30</stp>
        <stp>[My2Calc200922_SofrCurve.xlsm]ICVS_SOFR_C!R29C8</stp>
        <tr r="H29" s="53"/>
      </tp>
      <tp>
        <v>19.75</v>
        <stp/>
        <stp>##V3_BDHV12</stp>
        <stp>USBG10 BGN Curncy</stp>
        <stp>PX_LAST</stp>
        <stp>2020-09-02</stp>
        <stp>2020-09-02</stp>
        <stp>[My2Calc200922_SofrCurve.xlsm]ICVS_SOFR_OIS_C (2)!R61C8</stp>
        <tr r="H61" s="93"/>
      </tp>
      <tp>
        <v>2.4300000000000002</v>
        <stp/>
        <stp>##V3_BDHV12</stp>
        <stp>USSFVF7 CURNCY</stp>
        <stp>PX_LAST</stp>
        <stp>2020-10-02</stp>
        <stp>2020-10-02</stp>
        <stp>[My2Calc200922_SofrCurve.xlsm]ICVS_SOFR_OIS_C!R33C8</stp>
        <tr r="H33" s="92"/>
      </tp>
      <tp>
        <v>1.7130000000000001</v>
        <stp/>
        <stp>##V3_BDHV12</stp>
        <stp>USSFVF5 CURNCY</stp>
        <stp>PX_LAST</stp>
        <stp>2020-10-02</stp>
        <stp>2020-10-02</stp>
        <stp>[My2Calc200922_SofrCurve.xlsm]ICVS_SOFR_OIS_C!R32C8</stp>
        <tr r="H32" s="92"/>
      </tp>
      <tp>
        <v>19.625</v>
        <stp/>
        <stp>##V3_BDHV12</stp>
        <stp>USBG20 BGN Curncy</stp>
        <stp>PX_LAST</stp>
        <stp>2020-09-02</stp>
        <stp>2020-09-02</stp>
        <stp>[My2Calc200922_SofrCurve.xlsm]ICVS_SOFR_OIS_C (2)!R65C8</stp>
        <tr r="H65" s="93"/>
      </tp>
      <tp>
        <v>99.97</v>
        <stp/>
        <stp>##V3_BDHV12</stp>
        <stp>SFRU0 COMB Comdty</stp>
        <stp>PX_LAST</stp>
        <stp>2020-04-30</stp>
        <stp>2020-04-30</stp>
        <stp>[My2Calc200922_SofrCurve.xlsm]ICVS_SOFR_C!R8C5</stp>
        <tr r="E8" s="53"/>
      </tp>
      <tp>
        <v>1.3320000000000001</v>
        <stp/>
        <stp>##V3_BDHV12</stp>
        <stp>USSFVF4 CURNCY</stp>
        <stp>PX_LAST</stp>
        <stp>2020-10-02</stp>
        <stp>2020-10-02</stp>
        <stp>[My2Calc200922_SofrCurve.xlsm]ICVS_SOFR_OIS_C!R31C8</stp>
        <tr r="H31" s="92"/>
      </tp>
      <tp>
        <v>19.55</v>
        <stp/>
        <stp>##V3_BDHV12</stp>
        <stp>USBG30 BGN Curncy</stp>
        <stp>PX_LAST</stp>
        <stp>2020-09-02</stp>
        <stp>2020-09-02</stp>
        <stp>[My2Calc200922_SofrCurve.xlsm]ICVS_SOFR_OIS_C (2)!R67C8</stp>
        <tr r="H67" s="93"/>
      </tp>
      <tp>
        <v>19.625</v>
        <stp/>
        <stp>##V3_BDHV12</stp>
        <stp>USBG25 BGN Curncy</stp>
        <stp>PX_LAST</stp>
        <stp>2020-09-02</stp>
        <stp>2020-09-02</stp>
        <stp>[My2Calc200922_SofrCurve.xlsm]ICVS_SOFR_OIS_C (2)!R66C8</stp>
        <tr r="H66" s="93"/>
      </tp>
      <tp>
        <v>6.0789999999999997</v>
        <stp/>
        <stp>##V3_BDHV12</stp>
        <stp>USSFVF30 CURNCY</stp>
        <stp>PX_LAST</stp>
        <stp>2020-09-02</stp>
        <stp>2020-09-02</stp>
        <stp>[My2Calc200922_SofrCurve.xlsm]ICVS_SOFR_OIS_C (2)!R39C8</stp>
        <tr r="H39" s="93"/>
      </tp>
      <tp>
        <v>5.0949999999999998</v>
        <stp/>
        <stp>##V3_BDHV12</stp>
        <stp>USSFVF25 CURNCY</stp>
        <stp>PX_LAST</stp>
        <stp>2020-09-02</stp>
        <stp>2020-09-02</stp>
        <stp>[My2Calc200922_SofrCurve.xlsm]ICVS_SOFR_OIS_C (2)!R38C8</stp>
        <tr r="H38" s="93"/>
      </tp>
      <tp>
        <v>0.75</v>
        <stp/>
        <stp>##V3_BDHV12</stp>
        <stp>USSFVF3 CURNCY</stp>
        <stp>PX_LAST</stp>
        <stp>2020-10-02</stp>
        <stp>2020-10-02</stp>
        <stp>[My2Calc200922_SofrCurve.xlsm]ICVS_SOFR_OIS_C!R30C8</stp>
        <tr r="H30" s="92"/>
      </tp>
      <tp>
        <v>19.75</v>
        <stp/>
        <stp>##V3_BDHV12</stp>
        <stp>USBG15 BGN Curncy</stp>
        <stp>PX_LAST</stp>
        <stp>2020-09-02</stp>
        <stp>2020-09-02</stp>
        <stp>[My2Calc200922_SofrCurve.xlsm]ICVS_SOFR_OIS_C (2)!R64C8</stp>
        <tr r="H64" s="93"/>
      </tp>
      <tp t="s">
        <v>2019-11-18</v>
        <stp/>
        <stp>##V3_BDPV12</stp>
        <stp>EDX9 COMB Comdty</stp>
        <stp>FUT_DLV_DT_FIRST</stp>
        <stp>[My2Calc200922_SofrCurve.xlsm]ICVS_USD_LIBOR3M_C!R7C18</stp>
        <tr r="R7" s="55"/>
      </tp>
      <tp t="s">
        <v>#N/A Invalid Security</v>
        <stp/>
        <stp>##V3_BDPV12</stp>
        <stp>EDV9 COMB Comdty</stp>
        <stp>FUT_DLV_DT_FIRST</stp>
        <stp>[My2Calc200922_SofrCurve.xlsm]ICVS_USD_LIBOR3M_C!R6C18</stp>
        <tr r="R6" s="55"/>
      </tp>
      <tp t="s">
        <v>#N/A Requesting Data...</v>
        <stp/>
        <stp>##V3_BDHV12</stp>
        <stp>USOSFR2 BGN Curncy</stp>
        <stp>PX_LAST</stp>
        <stp>2020-09-16</stp>
        <stp>2020-09-16</stp>
        <stp>[My2Calc200922_SofrCurve.xlsm]ICVS_SOFR!R28C4</stp>
        <tr r="D28" s="96"/>
      </tp>
      <tp t="s">
        <v>#N/A Requesting Data...</v>
        <stp/>
        <stp>##V3_BDHV12</stp>
        <stp>USOSFRD BGN Curncy</stp>
        <stp>PX_LAST</stp>
        <stp>2020-09-16</stp>
        <stp>2020-09-16</stp>
        <stp>[My2Calc200922_SofrCurve.xlsm]ICVS_SOFR!R18C4</stp>
        <tr r="D18" s="96"/>
      </tp>
      <tp>
        <v>43998</v>
        <stp/>
        <stp>##V3_BDHV12</stp>
        <stp>SOFRRATE Index</stp>
        <stp>PX_LAST</stp>
        <stp>2020-06-16</stp>
        <stp>2020-09-17</stp>
        <stp>[My2Calc200922_SofrCurve.xlsm]ICVS_SOFR_OIS_C (2)!R5C29</stp>
        <stp>cols=2;rows=66</stp>
        <tr r="AC5" s="93"/>
      </tp>
      <tp t="s">
        <v>#N/A Requesting Data...</v>
        <stp/>
        <stp>##V3_BDHV12</stp>
        <stp>USOSFR3 BGN Curncy</stp>
        <stp>PX_LAST</stp>
        <stp>2020-09-16</stp>
        <stp>2020-09-16</stp>
        <stp>[My2Calc200922_SofrCurve.xlsm]ICVS_SOFR!R29C4</stp>
        <tr r="D29" s="96"/>
      </tp>
      <tp t="s">
        <v>#N/A Requesting Data...</v>
        <stp/>
        <stp>##V3_BDHV12</stp>
        <stp>USOSFRE BGN Curncy</stp>
        <stp>PX_LAST</stp>
        <stp>2020-09-16</stp>
        <stp>2020-09-16</stp>
        <stp>[My2Calc200922_SofrCurve.xlsm]ICVS_SOFR!R19C4</stp>
        <tr r="D19" s="96"/>
      </tp>
      <tp>
        <v>43998</v>
        <stp/>
        <stp>##V3_BDHV12</stp>
        <stp>SOFRRATE Index</stp>
        <stp>PX_LAST</stp>
        <stp>2020-06-16</stp>
        <stp>2020-09-17</stp>
        <stp>[My2Calc200922_SofrCurve.xlsm]ICVS_SOFR_OIS_C (3)!R5C29</stp>
        <stp>cols=2;rows=66</stp>
        <tr r="AC5" s="94"/>
      </tp>
    </main>
    <main first="bloomberg.rtd">
      <tp>
        <v>7.4999999999999997E-2</v>
        <stp/>
        <stp>##V3_BDHV12</stp>
        <stp>USOSFRC BGN Curncy</stp>
        <stp>PX_LAST</stp>
        <stp>2020-09-02</stp>
        <stp>2020-09-02</stp>
        <stp>[My2Calc200922_SofrCurve.xlsm]ICVS_SOFR_OIS_C (3)!R58C8</stp>
        <tr r="H58" s="94"/>
      </tp>
      <tp>
        <v>7.5999999999999998E-2</v>
        <stp/>
        <stp>##V3_BDHV12</stp>
        <stp>USOSFRB BGN Curncy</stp>
        <stp>PX_LAST</stp>
        <stp>2020-09-02</stp>
        <stp>2020-09-02</stp>
        <stp>[My2Calc200922_SofrCurve.xlsm]ICVS_SOFR_OIS_C (2)!R78C8</stp>
        <tr r="H78" s="93"/>
      </tp>
      <tp>
        <v>7.4999999999999997E-2</v>
        <stp/>
        <stp>##V3_BDHV12</stp>
        <stp>USOSFRC BGN Curncy</stp>
        <stp>PX_LAST</stp>
        <stp>2020-09-02</stp>
        <stp>2020-09-02</stp>
        <stp>[My2Calc200922_SofrCurve.xlsm]ICVS_SOFR_OIS_C (2)!R79C8</stp>
        <tr r="H79" s="93"/>
      </tp>
      <tp>
        <v>7.8399999999999997E-2</v>
        <stp/>
        <stp>##V3_BDHV12</stp>
        <stp>USOSFRD BGN Curncy</stp>
        <stp>PX_LAST</stp>
        <stp>2020-09-02</stp>
        <stp>2020-09-02</stp>
        <stp>[My2Calc200922_SofrCurve.xlsm]ICVS_SOFR_OIS_C (3)!R59C8</stp>
        <tr r="H59" s="94"/>
      </tp>
      <tp>
        <v>99.95</v>
        <stp/>
        <stp>##V3_BDHV12</stp>
        <stp>SFRH1 COMB Comdty</stp>
        <stp>PX_LAST</stp>
        <stp>2020-04-30</stp>
        <stp>2020-04-30</stp>
        <stp>[My2Calc200922_SofrCurve.xlsm]ICVS_SOFR_C!R10C5</stp>
        <tr r="E10" s="53"/>
      </tp>
      <tp>
        <v>19.75</v>
        <stp/>
        <stp>##V3_BDHV12</stp>
        <stp>USBG7 BGN Curncy</stp>
        <stp>PX_LAST</stp>
        <stp>2020-09-02</stp>
        <stp>2020-09-02</stp>
        <stp>[My2Calc200922_SofrCurve.xlsm]ICVS_SOFR_OIS_C (2)!R58C8</stp>
        <tr r="H58" s="93"/>
      </tp>
      <tp>
        <v>99.944999999999993</v>
        <stp/>
        <stp>##V3_BDHV12</stp>
        <stp>SFRM1 COMB Comdty</stp>
        <stp>PX_LAST</stp>
        <stp>2020-04-30</stp>
        <stp>2020-04-30</stp>
        <stp>[My2Calc200922_SofrCurve.xlsm]ICVS_SOFR_C!R11C5</stp>
        <tr r="E11" s="53"/>
      </tp>
      <tp t="s">
        <v>#N/A Requesting Data...</v>
        <stp/>
        <stp>##V3_BDHV12</stp>
        <stp>SOFRRATE Index</stp>
        <stp>Mid</stp>
        <stp>2020-09-16</stp>
        <stp>2020-09-16</stp>
        <stp>[My2Calc200922_SofrCurve.xlsm]ICVS_SOFR!R11C7</stp>
        <tr r="G11" s="96"/>
      </tp>
      <tp t="s">
        <v>#N/A Requesting Data...</v>
        <stp/>
        <stp>##V3_BDHV12</stp>
        <stp>USOSFR4 BGN Curncy</stp>
        <stp>PX_LAST</stp>
        <stp>2020-09-16</stp>
        <stp>2020-09-16</stp>
        <stp>[My2Calc200922_SofrCurve.xlsm]ICVS_SOFR!R30C4</stp>
        <tr r="D30" s="96"/>
      </tp>
      <tp t="s">
        <v>#N/A Requesting Data...</v>
        <stp/>
        <stp>##V3_BDHV12</stp>
        <stp>USOSFRF BGN Curncy</stp>
        <stp>PX_LAST</stp>
        <stp>2020-09-16</stp>
        <stp>2020-09-16</stp>
        <stp>[My2Calc200922_SofrCurve.xlsm]ICVS_SOFR!R20C4</stp>
        <tr r="D20" s="96"/>
      </tp>
      <tp>
        <v>6.1499999999999999E-2</v>
        <stp/>
        <stp>##V3_BDHV12</stp>
        <stp>USOSFRI BGN Curncy</stp>
        <stp>PX_LAST</stp>
        <stp>2020-09-02</stp>
        <stp>2020-09-02</stp>
        <stp>[My2Calc200922_SofrCurve.xlsm]ICVS_SOFR_OIS_C (3)!R64C8</stp>
        <tr r="H64" s="94"/>
      </tp>
      <tp>
        <v>6.4500000000000002E-2</v>
        <stp/>
        <stp>##V3_BDHV12</stp>
        <stp>USOSFRH BGN Curncy</stp>
        <stp>PX_LAST</stp>
        <stp>2020-09-02</stp>
        <stp>2020-09-02</stp>
        <stp>[My2Calc200922_SofrCurve.xlsm]ICVS_SOFR_OIS_C (2)!R84C8</stp>
        <tr r="H84" s="93"/>
      </tp>
      <tp t="s">
        <v>#N/A Requesting Data...</v>
        <stp/>
        <stp>##V3_BDHV12</stp>
        <stp>USOSFR5 BGN Curncy</stp>
        <stp>PX_LAST</stp>
        <stp>2020-09-16</stp>
        <stp>2020-09-16</stp>
        <stp>[My2Calc200922_SofrCurve.xlsm]ICVS_SOFR!R31C4</stp>
        <tr r="D31" s="96"/>
      </tp>
      <tp t="s">
        <v>#N/A Requesting Data...</v>
        <stp/>
        <stp>##V3_BDHV12</stp>
        <stp>USOSFRG BGN Curncy</stp>
        <stp>PX_LAST</stp>
        <stp>2020-09-16</stp>
        <stp>2020-09-16</stp>
        <stp>[My2Calc200922_SofrCurve.xlsm]ICVS_SOFR!R21C4</stp>
        <tr r="D21" s="96"/>
      </tp>
      <tp>
        <v>6.1499999999999999E-2</v>
        <stp/>
        <stp>##V3_BDHV12</stp>
        <stp>USOSFRI BGN Curncy</stp>
        <stp>PX_LAST</stp>
        <stp>2020-09-02</stp>
        <stp>2020-09-02</stp>
        <stp>[My2Calc200922_SofrCurve.xlsm]ICVS_SOFR_OIS_C (2)!R85C8</stp>
        <tr r="H85" s="93"/>
      </tp>
      <tp>
        <v>0.06</v>
        <stp/>
        <stp>##V3_BDHV12</stp>
        <stp>USOSFRJ BGN Curncy</stp>
        <stp>PX_LAST</stp>
        <stp>2020-09-02</stp>
        <stp>2020-09-02</stp>
        <stp>[My2Calc200922_SofrCurve.xlsm]ICVS_SOFR_OIS_C (3)!R65C8</stp>
        <tr r="H65" s="94"/>
      </tp>
      <tp t="s">
        <v>#N/A N/A</v>
        <stp/>
        <stp>##V3_BDHV12</stp>
        <stp>SOFRRATE Index</stp>
        <stp>PX_LAST</stp>
        <stp>2020-10-02</stp>
        <stp>2020-10-02</stp>
        <stp>[My2Calc200922_SofrCurve.xlsm]ICVS_SOFR_OIS_C!R5C5</stp>
        <tr r="E5" s="92"/>
      </tp>
      <tp t="s">
        <v>#N/A Requesting Data...</v>
        <stp/>
        <stp>##V3_BDHV12</stp>
        <stp>USOSFR6 BGN Curncy</stp>
        <stp>PX_LAST</stp>
        <stp>2020-09-16</stp>
        <stp>2020-09-16</stp>
        <stp>[My2Calc200922_SofrCurve.xlsm]ICVS_SOFR!R32C4</stp>
        <tr r="D32" s="96"/>
      </tp>
      <tp t="s">
        <v>#N/A Requesting Data...</v>
        <stp/>
        <stp>##V3_BDHV12</stp>
        <stp>USOSFRH BGN Curncy</stp>
        <stp>PX_LAST</stp>
        <stp>2020-09-16</stp>
        <stp>2020-09-16</stp>
        <stp>[My2Calc200922_SofrCurve.xlsm]ICVS_SOFR!R22C4</stp>
        <tr r="D22" s="96"/>
      </tp>
      <tp>
        <v>7.3999999999999996E-2</v>
        <stp/>
        <stp>##V3_BDHV12</stp>
        <stp>USOSFRA BGN Curncy</stp>
        <stp>PX_LAST</stp>
        <stp>2020-09-02</stp>
        <stp>2020-09-02</stp>
        <stp>[My2Calc200922_SofrCurve.xlsm]ICVS_SOFR_OIS_C (3)!R56C8</stp>
        <tr r="H56" s="94"/>
      </tp>
      <tp>
        <v>0.06</v>
        <stp/>
        <stp>##V3_BDHV12</stp>
        <stp>USOSFRJ BGN Curncy</stp>
        <stp>PX_LAST</stp>
        <stp>2020-09-02</stp>
        <stp>2020-09-02</stp>
        <stp>[My2Calc200922_SofrCurve.xlsm]ICVS_SOFR_OIS_C (2)!R86C8</stp>
        <tr r="H86" s="93"/>
      </tp>
    </main>
    <main first="bloomberg.rtd">
      <tp>
        <v>99.924999999999997</v>
        <stp/>
        <stp>##V3_BDHV12</stp>
        <stp>SFRU0 COMB Comdty</stp>
        <stp>PX_LAST</stp>
        <stp>2020-09-02</stp>
        <stp>2020-09-02</stp>
        <stp>[My2Calc200922_SofrCurve.xlsm]ICVS_SOFR_OIS_C (3)!R7C5</stp>
        <tr r="E7" s="94"/>
      </tp>
      <tp>
        <v>99.935000000000002</v>
        <stp/>
        <stp>##V3_BDHV12</stp>
        <stp>SFRZ0 COMB Comdty</stp>
        <stp>PX_LAST</stp>
        <stp>2020-09-02</stp>
        <stp>2020-09-02</stp>
        <stp>[My2Calc200922_SofrCurve.xlsm]ICVS_SOFR_OIS_C (3)!R8C5</stp>
        <tr r="E8" s="94"/>
      </tp>
      <tp>
        <v>5.8000000000000003E-2</v>
        <stp/>
        <stp>##V3_BDHV12</stp>
        <stp>USOSFRk BGN Curncy</stp>
        <stp>PX_LAST</stp>
        <stp>2020-09-02</stp>
        <stp>2020-09-02</stp>
        <stp>[My2Calc200922_SofrCurve.xlsm]ICVS_SOFR_OIS_C (3)!R66C8</stp>
        <tr r="H66" s="94"/>
      </tp>
      <tp t="s">
        <v>#N/A Requesting Data...</v>
        <stp/>
        <stp>##V3_BDHV12</stp>
        <stp>USOSFR7 BGN Curncy</stp>
        <stp>PX_LAST</stp>
        <stp>2020-09-16</stp>
        <stp>2020-09-16</stp>
        <stp>[My2Calc200922_SofrCurve.xlsm]ICVS_SOFR!R33C4</stp>
        <tr r="D33" s="96"/>
      </tp>
      <tp t="s">
        <v>#N/A Requesting Data...</v>
        <stp/>
        <stp>##V3_BDHV12</stp>
        <stp>USOSFRI BGN Curncy</stp>
        <stp>PX_LAST</stp>
        <stp>2020-09-16</stp>
        <stp>2020-09-16</stp>
        <stp>[My2Calc200922_SofrCurve.xlsm]ICVS_SOFR!R23C4</stp>
        <tr r="D23" s="96"/>
      </tp>
      <tp>
        <v>7.3999999999999996E-2</v>
        <stp/>
        <stp>##V3_BDHV12</stp>
        <stp>USOSFRA BGN Curncy</stp>
        <stp>PX_LAST</stp>
        <stp>2020-09-02</stp>
        <stp>2020-09-02</stp>
        <stp>[My2Calc200922_SofrCurve.xlsm]ICVS_SOFR_OIS_C (2)!R77C8</stp>
        <tr r="H77" s="93"/>
      </tp>
      <tp>
        <v>7.5999999999999998E-2</v>
        <stp/>
        <stp>##V3_BDHV12</stp>
        <stp>USOSFRB BGN Curncy</stp>
        <stp>PX_LAST</stp>
        <stp>2020-09-02</stp>
        <stp>2020-09-02</stp>
        <stp>[My2Calc200922_SofrCurve.xlsm]ICVS_SOFR_OIS_C (3)!R57C8</stp>
        <tr r="H57" s="94"/>
      </tp>
      <tp>
        <v>99.924999999999997</v>
        <stp/>
        <stp>##V3_BDHV12</stp>
        <stp>SFRU0 COMB Comdty</stp>
        <stp>PX_LAST</stp>
        <stp>2020-09-02</stp>
        <stp>2020-09-02</stp>
        <stp>[My2Calc200922_SofrCurve.xlsm]ICVS_SOFR_OIS_C (2)!R7C5</stp>
        <tr r="E7" s="93"/>
      </tp>
      <tp>
        <v>99.935000000000002</v>
        <stp/>
        <stp>##V3_BDHV12</stp>
        <stp>SFRZ0 COMB Comdty</stp>
        <stp>PX_LAST</stp>
        <stp>2020-09-02</stp>
        <stp>2020-09-02</stp>
        <stp>[My2Calc200922_SofrCurve.xlsm]ICVS_SOFR_OIS_C (2)!R8C5</stp>
        <tr r="E8" s="93"/>
      </tp>
      <tp>
        <v>5.8000000000000003E-2</v>
        <stp/>
        <stp>##V3_BDHV12</stp>
        <stp>USOSFRk BGN Curncy</stp>
        <stp>PX_LAST</stp>
        <stp>2020-09-02</stp>
        <stp>2020-09-02</stp>
        <stp>[My2Calc200922_SofrCurve.xlsm]ICVS_SOFR_OIS_C (2)!R87C8</stp>
        <tr r="H87" s="93"/>
      </tp>
      <tp t="s">
        <v>#N/A Requesting Data...</v>
        <stp/>
        <stp>##V3_BDHV12</stp>
        <stp>USOSFR8 BGN Curncy</stp>
        <stp>PX_LAST</stp>
        <stp>2020-09-16</stp>
        <stp>2020-09-16</stp>
        <stp>[My2Calc200922_SofrCurve.xlsm]ICVS_SOFR!R34C4</stp>
        <tr r="D34" s="96"/>
      </tp>
      <tp t="s">
        <v>#N/A Requesting Data...</v>
        <stp/>
        <stp>##V3_BDHV12</stp>
        <stp>USOSFRJ BGN Curncy</stp>
        <stp>PX_LAST</stp>
        <stp>2020-09-16</stp>
        <stp>2020-09-16</stp>
        <stp>[My2Calc200922_SofrCurve.xlsm]ICVS_SOFR!R24C4</stp>
        <tr r="D24" s="96"/>
      </tp>
      <tp>
        <v>7.3999999999999996E-2</v>
        <stp/>
        <stp>##V3_BDHV12</stp>
        <stp>USOSFRE BGN Curncy</stp>
        <stp>PX_LAST</stp>
        <stp>2020-09-02</stp>
        <stp>2020-09-02</stp>
        <stp>[My2Calc200922_SofrCurve.xlsm]ICVS_SOFR_OIS_C (3)!R60C8</stp>
        <tr r="H60" s="94"/>
      </tp>
      <tp>
        <v>7.8399999999999997E-2</v>
        <stp/>
        <stp>##V3_BDHV12</stp>
        <stp>USOSFRD BGN Curncy</stp>
        <stp>PX_LAST</stp>
        <stp>2020-09-02</stp>
        <stp>2020-09-02</stp>
        <stp>[My2Calc200922_SofrCurve.xlsm]ICVS_SOFR_OIS_C (2)!R80C8</stp>
        <tr r="H80" s="93"/>
      </tp>
      <tp t="s">
        <v>#N/A Requesting Data...</v>
        <stp/>
        <stp>##V3_BDHV12</stp>
        <stp>USOSFR9 BGN Curncy</stp>
        <stp>PX_LAST</stp>
        <stp>2020-09-16</stp>
        <stp>2020-09-16</stp>
        <stp>[My2Calc200922_SofrCurve.xlsm]ICVS_SOFR!R35C4</stp>
        <tr r="D35" s="96"/>
      </tp>
      <tp t="s">
        <v>#N/A Requesting Data...</v>
        <stp/>
        <stp>##V3_BDHV12</stp>
        <stp>USOSFRK BGN Curncy</stp>
        <stp>PX_LAST</stp>
        <stp>2020-09-16</stp>
        <stp>2020-09-16</stp>
        <stp>[My2Calc200922_SofrCurve.xlsm]ICVS_SOFR!R25C4</stp>
        <tr r="D25" s="96"/>
      </tp>
      <tp t="s">
        <v>#N/A Requesting Data...</v>
        <stp/>
        <stp>##V3_BDHV12</stp>
        <stp>USOSFRA BGN Curncy</stp>
        <stp>PX_LAST</stp>
        <stp>2020-09-16</stp>
        <stp>2020-09-16</stp>
        <stp>[My2Calc200922_SofrCurve.xlsm]ICVS_SOFR!R15C4</stp>
        <tr r="D15" s="96"/>
      </tp>
      <tp>
        <v>7.3999999999999996E-2</v>
        <stp/>
        <stp>##V3_BDHV12</stp>
        <stp>USOSFRE BGN Curncy</stp>
        <stp>PX_LAST</stp>
        <stp>2020-09-02</stp>
        <stp>2020-09-02</stp>
        <stp>[My2Calc200922_SofrCurve.xlsm]ICVS_SOFR_OIS_C (2)!R81C8</stp>
        <tr r="H81" s="93"/>
      </tp>
      <tp>
        <v>7.2999999999999995E-2</v>
        <stp/>
        <stp>##V3_BDHV12</stp>
        <stp>USOSFRF BGN Curncy</stp>
        <stp>PX_LAST</stp>
        <stp>2020-09-02</stp>
        <stp>2020-09-02</stp>
        <stp>[My2Calc200922_SofrCurve.xlsm]ICVS_SOFR_OIS_C (3)!R61C8</stp>
        <tr r="H61" s="94"/>
      </tp>
      <tp t="s">
        <v>#N/A Requesting Data...</v>
        <stp/>
        <stp>##V3_BDHV12</stp>
        <stp>H15T5Y Index</stp>
        <stp>MID</stp>
        <stp>2006-01-01</stp>
        <stp>2020-10-04</stp>
        <stp>[My2Calc200922_SofrCurve.xlsm]CD,CMS10, CMS5!R4C62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cols=2;rows=3693</stp>
        <tr r="BJ4" s="29"/>
      </tp>
      <tp t="s">
        <v>#N/A Requesting Data...</v>
        <stp/>
        <stp>##V3_BDHV12</stp>
        <stp>USOSFR1 BGN Curncy</stp>
        <stp>PX_LAST</stp>
        <stp>2020-09-16</stp>
        <stp>2020-09-16</stp>
        <stp>[My2Calc200922_SofrCurve.xlsm]ICVS_SOFR!R26C4</stp>
        <tr r="D26" s="96"/>
      </tp>
      <tp t="s">
        <v>#N/A Requesting Data...</v>
        <stp/>
        <stp>##V3_BDHV12</stp>
        <stp>USOSFRB BGN Curncy</stp>
        <stp>PX_LAST</stp>
        <stp>2020-09-16</stp>
        <stp>2020-09-16</stp>
        <stp>[My2Calc200922_SofrCurve.xlsm]ICVS_SOFR!R16C4</stp>
        <tr r="D16" s="96"/>
      </tp>
      <tp>
        <v>6.7500000000000004E-2</v>
        <stp/>
        <stp>##V3_BDHV12</stp>
        <stp>USOSFRG BGN Curncy</stp>
        <stp>PX_LAST</stp>
        <stp>2020-09-02</stp>
        <stp>2020-09-02</stp>
        <stp>[My2Calc200922_SofrCurve.xlsm]ICVS_SOFR_OIS_C (3)!R62C8</stp>
        <tr r="H62" s="94"/>
      </tp>
      <tp>
        <v>7.2999999999999995E-2</v>
        <stp/>
        <stp>##V3_BDHV12</stp>
        <stp>USOSFRF BGN Curncy</stp>
        <stp>PX_LAST</stp>
        <stp>2020-09-02</stp>
        <stp>2020-09-02</stp>
        <stp>[My2Calc200922_SofrCurve.xlsm]ICVS_SOFR_OIS_C (2)!R82C8</stp>
        <tr r="H82" s="93"/>
      </tp>
      <tp t="s">
        <v>#N/A Requesting Data...</v>
        <stp/>
        <stp>##V3_BDHV12</stp>
        <stp>USOSFRC BGN Curncy</stp>
        <stp>PX_LAST</stp>
        <stp>2020-09-16</stp>
        <stp>2020-09-16</stp>
        <stp>[My2Calc200922_SofrCurve.xlsm]ICVS_SOFR!R17C4</stp>
        <tr r="D17" s="96"/>
      </tp>
      <tp>
        <v>6.7500000000000004E-2</v>
        <stp/>
        <stp>##V3_BDHV12</stp>
        <stp>USOSFRG BGN Curncy</stp>
        <stp>PX_LAST</stp>
        <stp>2020-09-02</stp>
        <stp>2020-09-02</stp>
        <stp>[My2Calc200922_SofrCurve.xlsm]ICVS_SOFR_OIS_C (2)!R83C8</stp>
        <tr r="H83" s="93"/>
      </tp>
      <tp>
        <v>6.4500000000000002E-2</v>
        <stp/>
        <stp>##V3_BDHV12</stp>
        <stp>USOSFRH BGN Curncy</stp>
        <stp>PX_LAST</stp>
        <stp>2020-09-02</stp>
        <stp>2020-09-02</stp>
        <stp>[My2Calc200922_SofrCurve.xlsm]ICVS_SOFR_OIS_C (3)!R63C8</stp>
        <tr r="H63" s="94"/>
      </tp>
      <tp>
        <v>-0.24510000000000001</v>
        <stp/>
        <stp>##V3_BDHV12</stp>
        <stp>USCQM35 CMPN Curncy</stp>
        <stp>PX_LAST</stp>
        <stp>2020-10-02</stp>
        <stp>2020-10-02</stp>
        <stp>[My2Calc200922_SofrCurve.xlsm]ICVS_SOFR_OIS_C!R10C6</stp>
        <tr r="F10" s="92"/>
        <tr r="F10" s="92"/>
      </tp>
      <tp>
        <v>23.625</v>
        <stp/>
        <stp>##V3_BDHV12</stp>
        <stp>USBG10 BGN Curncy</stp>
        <stp>PX_LAST</stp>
        <stp>2020-04-30</stp>
        <stp>2020-04-30</stp>
        <stp>[My2Calc200922_SofrCurve.xlsm]ICVS_SOFR_C!R61C8</stp>
        <tr r="H61" s="53"/>
      </tp>
      <tp>
        <v>7.8E-2</v>
        <stp/>
        <stp>##V3_BDHV12</stp>
        <stp>USSFVF2 BGN Curncy</stp>
        <stp>PX_LAST</stp>
        <stp>2020-09-02</stp>
        <stp>2020-09-02</stp>
        <stp>[My2Calc200922_SofrCurve.xlsm]ICVS_SOFR_OIS_C (2)!R29C8</stp>
        <tr r="H29" s="93"/>
      </tp>
    </main>
    <main first="bloomberg.rtd">
      <tp>
        <v>-0.35599999999999998</v>
        <stp/>
        <stp>##V3_BDHV12</stp>
        <stp>USCQM36 CMPN Curncy</stp>
        <stp>PX_LAST</stp>
        <stp>2020-10-02</stp>
        <stp>2020-10-02</stp>
        <stp>[My2Calc200922_SofrCurve.xlsm]ICVS_SOFR_OIS_C!R11C6</stp>
        <tr r="F11" s="92"/>
        <tr r="F11" s="92"/>
      </tp>
      <tp>
        <v>99.91</v>
        <stp/>
        <stp>##V3_BDHV12</stp>
        <stp>SFRM0 COMB Comdty</stp>
        <stp>PX_LAST</stp>
        <stp>2020-09-02</stp>
        <stp>2020-09-02</stp>
        <stp>[My2Calc200922_SofrCurve.xlsm]ICVS_SOFR_OIS_C (2)!R6C5</stp>
        <tr r="E6" s="93"/>
      </tp>
      <tp>
        <v>23.5</v>
        <stp/>
        <stp>##V3_BDHV12</stp>
        <stp>USBG12 BGN Curncy</stp>
        <stp>PX_LAST</stp>
        <stp>2020-04-30</stp>
        <stp>2020-04-30</stp>
        <stp>[My2Calc200922_SofrCurve.xlsm]ICVS_SOFR_C!R63C8</stp>
        <tr r="H63" s="53"/>
      </tp>
      <tp>
        <v>99.91</v>
        <stp/>
        <stp>##V3_BDHV12</stp>
        <stp>SFRM0 COMB Comdty</stp>
        <stp>PX_LAST</stp>
        <stp>2020-09-02</stp>
        <stp>2020-09-02</stp>
        <stp>[My2Calc200922_SofrCurve.xlsm]ICVS_SOFR_OIS_C (3)!R6C5</stp>
        <tr r="E6" s="94"/>
      </tp>
      <tp t="s">
        <v>Term</v>
        <stp/>
        <stp>##V3_BCURVEV12</stp>
        <stp>[My2Calc200922_SofrCurve.xlsm]ICVS_SOFR_OIS_C!R45C2</stp>
        <stp>USD.3M</stp>
        <stp>CurveDate=44106</stp>
        <tr r="B45" s="92"/>
      </tp>
      <tp>
        <v>23.375</v>
        <stp/>
        <stp>##V3_BDHV12</stp>
        <stp>USBG15 BGN Curncy</stp>
        <stp>PX_LAST</stp>
        <stp>2020-04-30</stp>
        <stp>2020-04-30</stp>
        <stp>[My2Calc200922_SofrCurve.xlsm]ICVS_SOFR_C!R64C8</stp>
        <tr r="H64" s="53"/>
      </tp>
      <tp t="s">
        <v>#N/A Requesting Data...</v>
        <stp/>
        <stp>##V3_BDHV12</stp>
        <stp>USOSFR15 BGN Curncy</stp>
        <stp>PX_LAST</stp>
        <stp>2020-09-16</stp>
        <stp>2020-09-16</stp>
        <stp>[My2Calc200922_SofrCurve.xlsm]ICVS_SOFR!R38C4</stp>
        <tr r="D38" s="96"/>
      </tp>
      <tp>
        <v>2.5</v>
        <stp/>
        <stp>##V3_BDHV12</stp>
        <stp>USSFVF30 CURNCY</stp>
        <stp>PX_LAST</stp>
        <stp>2020-04-30</stp>
        <stp>2020-04-30</stp>
        <stp>[My2Calc200922_SofrCurve.xlsm]ICVS_SOFR_C!R39C8</stp>
        <tr r="H39" s="53"/>
      </tp>
      <tp>
        <v>2.25</v>
        <stp/>
        <stp>##V3_BDHV12</stp>
        <stp>USSFVF25 CURNCY</stp>
        <stp>PX_LAST</stp>
        <stp>2020-04-30</stp>
        <stp>2020-04-30</stp>
        <stp>[My2Calc200922_SofrCurve.xlsm]ICVS_SOFR_C!R38C8</stp>
        <tr r="H38" s="53"/>
      </tp>
      <tp>
        <v>-2.7799999999999998E-2</v>
        <stp/>
        <stp>##V3_BDHV12</stp>
        <stp>USCQM32 CMPN Curncy</stp>
        <stp>PX_LAST</stp>
        <stp>2020-04-30</stp>
        <stp>2020-04-30</stp>
        <stp>[My2Calc200922_SofrCurve.xlsm]ICVS_SOFR_C!R7C6</stp>
        <tr r="F7" s="53"/>
        <tr r="F7" s="53"/>
      </tp>
      <tp>
        <v>23.25</v>
        <stp/>
        <stp>##V3_BDHV12</stp>
        <stp>USBG30 BGN Curncy</stp>
        <stp>PX_LAST</stp>
        <stp>2020-04-30</stp>
        <stp>2020-04-30</stp>
        <stp>[My2Calc200922_SofrCurve.xlsm]ICVS_SOFR_C!R67C8</stp>
        <tr r="H67" s="53"/>
      </tp>
      <tp>
        <v>23</v>
        <stp/>
        <stp>##V3_BDHV12</stp>
        <stp>USBG25 BGN Curncy</stp>
        <stp>PX_LAST</stp>
        <stp>2020-04-30</stp>
        <stp>2020-04-30</stp>
        <stp>[My2Calc200922_SofrCurve.xlsm]ICVS_SOFR_C!R66C8</stp>
        <tr r="H66" s="53"/>
      </tp>
      <tp t="s">
        <v>#N/A Requesting Data...</v>
        <stp/>
        <stp>##V3_BDHV12</stp>
        <stp>USOSFR20 BGN Curncy</stp>
        <stp>PX_LAST</stp>
        <stp>2020-09-16</stp>
        <stp>2020-09-16</stp>
        <stp>[My2Calc200922_SofrCurve.xlsm]ICVS_SOFR!R39C4</stp>
        <tr r="D39" s="96"/>
      </tp>
      <tp>
        <v>-1.4E-3</v>
        <stp/>
        <stp>##V3_BDHV12</stp>
        <stp>USCQM31 CMPN Curncy</stp>
        <stp>PX_LAST</stp>
        <stp>2020-04-30</stp>
        <stp>2020-04-30</stp>
        <stp>[My2Calc200922_SofrCurve.xlsm]ICVS_SOFR_C!R6C6</stp>
        <tr r="F6" s="53"/>
        <tr r="F6" s="53"/>
      </tp>
      <tp>
        <v>23.125</v>
        <stp/>
        <stp>##V3_BDHV12</stp>
        <stp>USBG20 BGN Curncy</stp>
        <stp>PX_LAST</stp>
        <stp>2020-04-30</stp>
        <stp>2020-04-30</stp>
        <stp>[My2Calc200922_SofrCurve.xlsm]ICVS_SOFR_C!R65C8</stp>
        <tr r="H65" s="53"/>
      </tp>
      <tp t="s">
        <v>2021-12-15</v>
        <stp/>
        <stp>##V3_BDPV12</stp>
        <stp>SFRU1 COMB Comdty</stp>
        <stp>FUT_DLV_DT_FIRST</stp>
        <stp>[My2Calc200922_SofrCurve.xlsm]ICVS_SOFR_OIS_C!R10C4</stp>
        <tr r="D10" s="92"/>
      </tp>
      <tp t="s">
        <v>#N/A Requesting Data...</v>
        <stp/>
        <stp>##V3_BDHV12</stp>
        <stp>USOSFR3Z BGN Curncy</stp>
        <stp>PX_LAST</stp>
        <stp>2020-09-16</stp>
        <stp>2020-09-16</stp>
        <stp>[My2Calc200922_SofrCurve.xlsm]ICVS_SOFR!R14C4</stp>
        <tr r="D14" s="96"/>
      </tp>
      <tp>
        <v>99.954999999999998</v>
        <stp/>
        <stp>##V3_BDHV12</stp>
        <stp>SFRH1 COMB Comdty</stp>
        <stp>PX_LAST</stp>
        <stp>2020-09-02</stp>
        <stp>2020-09-02</stp>
        <stp>[My2Calc200922_SofrCurve.xlsm]ICVS_SOFR_OIS_C (2)!R9C5</stp>
        <tr r="E9" s="93"/>
      </tp>
      <tp t="s">
        <v>2021-09-15</v>
        <stp/>
        <stp>##V3_BDPV12</stp>
        <stp>SFRM1 COMB Comdty</stp>
        <stp>FUT_DLV_DT_FIRST</stp>
        <stp>[My2Calc200922_SofrCurve.xlsm]ICVS_SOFR_OIS_C!R15C18</stp>
        <tr r="R15" s="92"/>
      </tp>
      <tp t="s">
        <v>2021-06-16</v>
        <stp/>
        <stp>##V3_BDPV12</stp>
        <stp>SFRH1 COMB Comdty</stp>
        <stp>FUT_DLV_DT_FIRST</stp>
        <stp>[My2Calc200922_SofrCurve.xlsm]ICVS_SOFR_OIS_C!R14C18</stp>
        <tr r="R14" s="92"/>
      </tp>
      <tp t="s">
        <v>2021-12-15</v>
        <stp/>
        <stp>##V3_BDPV12</stp>
        <stp>SFRU1 COMB Comdty</stp>
        <stp>FUT_DLV_DT_FIRST</stp>
        <stp>[My2Calc200922_SofrCurve.xlsm]ICVS_SOFR_OIS_C!R16C18</stp>
        <tr r="R16" s="92"/>
      </tp>
      <tp t="s">
        <v>2022-03-16</v>
        <stp/>
        <stp>##V3_BDPV12</stp>
        <stp>SFRZ1 COMB Comdty</stp>
        <stp>FUT_DLV_DT_FIRST</stp>
        <stp>[My2Calc200922_SofrCurve.xlsm]ICVS_SOFR_OIS_C!R17C18</stp>
        <tr r="R17" s="92"/>
      </tp>
      <tp>
        <v>1.7</v>
        <stp/>
        <stp>##V3_BDHV12</stp>
        <stp>USSFVF15 CURNCY</stp>
        <stp>PX_LAST</stp>
        <stp>2020-04-30</stp>
        <stp>2020-04-30</stp>
        <stp>[My2Calc200922_SofrCurve.xlsm]ICVS_SOFR_C!R36C8</stp>
        <tr r="H36" s="53"/>
      </tp>
      <tp t="s">
        <v>2022-03-16</v>
        <stp/>
        <stp>##V3_BDPV12</stp>
        <stp>SFRZ1 COMB Comdty</stp>
        <stp>FUT_DLV_DT_FIRST</stp>
        <stp>[My2Calc200922_SofrCurve.xlsm]ICVS_SOFR_OIS_C!R11C4</stp>
        <tr r="D11" s="92"/>
      </tp>
      <tp>
        <v>99.954999999999998</v>
        <stp/>
        <stp>##V3_BDHV12</stp>
        <stp>SFRH1 COMB Comdty</stp>
        <stp>PX_LAST</stp>
        <stp>2020-09-02</stp>
        <stp>2020-09-02</stp>
        <stp>[My2Calc200922_SofrCurve.xlsm]ICVS_SOFR_OIS_C (3)!R9C5</stp>
        <tr r="E9" s="94"/>
      </tp>
      <tp t="s">
        <v>2020-06-17</v>
        <stp/>
        <stp>##V3_BDPV12</stp>
        <stp>SFRH0 COMB Comdty</stp>
        <stp>FUT_DLV_DT_FIRST</stp>
        <stp>[My2Calc200922_SofrCurve.xlsm]ICVS_SOFR_OIS_C!R10C18</stp>
        <tr r="R10" s="92"/>
      </tp>
      <tp t="s">
        <v>2020-09-16</v>
        <stp/>
        <stp>##V3_BDPV12</stp>
        <stp>SFRM0 COMB Comdty</stp>
        <stp>FUT_DLV_DT_FIRST</stp>
        <stp>[My2Calc200922_SofrCurve.xlsm]ICVS_SOFR_OIS_C!R11C18</stp>
        <tr r="R11" s="92"/>
      </tp>
      <tp t="s">
        <v>2020-12-16</v>
        <stp/>
        <stp>##V3_BDPV12</stp>
        <stp>SFRU0 COMB Comdty</stp>
        <stp>FUT_DLV_DT_FIRST</stp>
        <stp>[My2Calc200922_SofrCurve.xlsm]ICVS_SOFR_OIS_C!R12C18</stp>
        <tr r="R12" s="92"/>
      </tp>
      <tp t="s">
        <v>2021-03-17</v>
        <stp/>
        <stp>##V3_BDPV12</stp>
        <stp>SFRZ0 COMB Comdty</stp>
        <stp>FUT_DLV_DT_FIRST</stp>
        <stp>[My2Calc200922_SofrCurve.xlsm]ICVS_SOFR_OIS_C!R13C18</stp>
        <tr r="R13" s="92"/>
      </tp>
      <tp>
        <v>23.25</v>
        <stp/>
        <stp>##V3_BDHV12</stp>
        <stp>USBG30 BGN Curncy</stp>
        <stp>PX_LAST</stp>
        <stp>2020-04-30</stp>
        <stp>2020-04-30</stp>
        <stp>[My2Calc200922_SofrCurve.xlsm]ICVS_SOFR_C!R68C8</stp>
        <tr r="H68" s="53"/>
      </tp>
      <tp t="s">
        <v>#N/A Requesting Data...</v>
        <stp/>
        <stp>##V3_BDHV12</stp>
        <stp>USOSFR10 BGN Curncy</stp>
        <stp>PX_LAST</stp>
        <stp>2020-09-16</stp>
        <stp>2020-09-16</stp>
        <stp>[My2Calc200922_SofrCurve.xlsm]ICVS_SOFR!R36C4</stp>
        <tr r="D36" s="96"/>
      </tp>
      <tp>
        <v>1.63</v>
        <stp/>
        <stp>##V3_BDHV12</stp>
        <stp>USSFVF12 CURNCY</stp>
        <stp>PX_LAST</stp>
        <stp>2020-04-30</stp>
        <stp>2020-04-30</stp>
        <stp>[My2Calc200922_SofrCurve.xlsm]ICVS_SOFR_C!R35C8</stp>
        <tr r="H35" s="53"/>
      </tp>
      <tp t="s">
        <v>#N/A Requesting Data...</v>
        <stp/>
        <stp>##V3_BDHV12</stp>
        <stp>GVSK3YR Index</stp>
        <stp>PX_LAST</stp>
        <stp>2005-08-01</stp>
        <stp>2020-10-04</stp>
        <stp>[My2Calc200922_SofrCurve.xlsm]CD,CMS10, CMS5!R4C8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cols=2;rows=3757</stp>
        <tr r="H4" s="29"/>
      </tp>
      <tp>
        <v>-0.1658</v>
        <stp/>
        <stp>##V3_BDHV12</stp>
        <stp>USCQM34 CMPN Curncy</stp>
        <stp>PX_LAST</stp>
        <stp>2020-04-30</stp>
        <stp>2020-04-30</stp>
        <stp>[My2Calc200922_SofrCurve.xlsm]ICVS_SOFR_C!R9C6</stp>
        <tr r="F9" s="53"/>
        <tr r="F9" s="53"/>
      </tp>
      <tp t="s">
        <v>#N/A Field Not Applicable</v>
        <stp/>
        <stp>##V3_BDPV12</stp>
        <stp>SFRM0 Comdty</stp>
        <stp>CONVEXITY_ADJUSTED_RATE</stp>
        <stp>[My2Calc200922_SofrCurve.xlsm]ICVS_SOFR_OIS_C (3)!R6C9</stp>
        <tr r="I6" s="94"/>
      </tp>
      <tp>
        <v>23.25</v>
        <stp/>
        <stp>##V3_BDHV12</stp>
        <stp>USBG30 BGN Curncy</stp>
        <stp>PX_LAST</stp>
        <stp>2020-04-30</stp>
        <stp>2020-04-30</stp>
        <stp>[My2Calc200922_SofrCurve.xlsm]ICVS_SOFR_C!R69C8</stp>
        <tr r="H69" s="53"/>
      </tp>
      <tp t="s">
        <v>#N/A Requesting Data...</v>
        <stp/>
        <stp>##V3_BDHV12</stp>
        <stp>USOSFR12 BGN Curncy</stp>
        <stp>PX_LAST</stp>
        <stp>2020-09-16</stp>
        <stp>2020-09-16</stp>
        <stp>[My2Calc200922_SofrCurve.xlsm]ICVS_SOFR!R37C4</stp>
        <tr r="D37" s="96"/>
      </tp>
      <tp t="s">
        <v>#N/A Requesting Data...</v>
        <stp/>
        <stp>##V3_BDHV12</stp>
        <stp>USOSFR1F BGN Curncy</stp>
        <stp>PX_LAST</stp>
        <stp>2020-09-16</stp>
        <stp>2020-09-16</stp>
        <stp>[My2Calc200922_SofrCurve.xlsm]ICVS_SOFR!R27C4</stp>
        <tr r="D27" s="96"/>
      </tp>
      <tp>
        <v>1.28</v>
        <stp/>
        <stp>##V3_BDHV12</stp>
        <stp>USSFVF10 CURNCY</stp>
        <stp>PX_LAST</stp>
        <stp>2020-04-30</stp>
        <stp>2020-04-30</stp>
        <stp>[My2Calc200922_SofrCurve.xlsm]ICVS_SOFR_C!R34C8</stp>
        <tr r="H34" s="53"/>
      </tp>
      <tp>
        <v>1.95</v>
        <stp/>
        <stp>##V3_BDHV12</stp>
        <stp>USSFVF20 CURNCY</stp>
        <stp>PX_LAST</stp>
        <stp>2020-04-30</stp>
        <stp>2020-04-30</stp>
        <stp>[My2Calc200922_SofrCurve.xlsm]ICVS_SOFR_C!R37C8</stp>
        <tr r="H37" s="53"/>
      </tp>
      <tp>
        <v>-8.3599999999999994E-2</v>
        <stp/>
        <stp>##V3_BDHV12</stp>
        <stp>USCQM33 CMPN Curncy</stp>
        <stp>PX_LAST</stp>
        <stp>2020-04-30</stp>
        <stp>2020-04-30</stp>
        <stp>[My2Calc200922_SofrCurve.xlsm]ICVS_SOFR_C!R8C6</stp>
        <tr r="F8" s="53"/>
        <tr r="F8" s="53"/>
      </tp>
      <tp t="s">
        <v>#N/A Field Not Applicable</v>
        <stp/>
        <stp>##V3_BDPV12</stp>
        <stp>SFRM0 Comdty</stp>
        <stp>CONVEXITY_ADJUSTED_RATE</stp>
        <stp>[My2Calc200922_SofrCurve.xlsm]ICVS_SOFR_OIS_C (2)!R6C9</stp>
        <tr r="I6" s="93"/>
      </tp>
      <tp t="s">
        <v>2022-06-15</v>
        <stp/>
        <stp>##V3_BDPV12</stp>
        <stp>SFRH2 COMB Comdty</stp>
        <stp>FUT_DLV_DT_FIRST</stp>
        <stp>[My2Calc200922_SofrCurve.xlsm]ICVS_SOFR_OIS_C!R18C18</stp>
        <tr r="R18" s="92"/>
      </tp>
      <tp t="s">
        <v>2022-09-21</v>
        <stp/>
        <stp>##V3_BDPV12</stp>
        <stp>SFRM2 COMB Comdty</stp>
        <stp>FUT_DLV_DT_FIRST</stp>
        <stp>[My2Calc200922_SofrCurve.xlsm]ICVS_SOFR_OIS_C!R19C18</stp>
        <tr r="R19" s="92"/>
      </tp>
      <tp t="s">
        <v>2022-12-21</v>
        <stp/>
        <stp>##V3_BDPV12</stp>
        <stp>SFRU2 COMB Comdty</stp>
        <stp>FUT_DLV_DT_FIRST</stp>
        <stp>[My2Calc200922_SofrCurve.xlsm]ICVS_SOFR_OIS_C!R20C18</stp>
        <tr r="R20" s="92"/>
      </tp>
      <tp t="s">
        <v>2023-03-15</v>
        <stp/>
        <stp>##V3_BDPV12</stp>
        <stp>SFRZ2 COMB Comdty</stp>
        <stp>FUT_DLV_DT_FIRST</stp>
        <stp>[My2Calc200922_SofrCurve.xlsm]ICVS_SOFR_OIS_C!R21C18</stp>
        <tr r="R21" s="92"/>
      </tp>
      <tp t="s">
        <v>2019-06-19</v>
        <stp/>
        <stp>##V3_BDPV12</stp>
        <stp>SFRH19 COMB Comdty</stp>
        <stp>FUT_DLV_DT_FIRST</stp>
        <stp>[My2Calc200922_SofrCurve.xlsm]ICVS_SOFR_OIS_C!R6C18</stp>
        <tr r="R6" s="92"/>
      </tp>
      <tp t="s">
        <v>2019-09-18</v>
        <stp/>
        <stp>##V3_BDPV12</stp>
        <stp>SFRM19 COMB Comdty</stp>
        <stp>FUT_DLV_DT_FIRST</stp>
        <stp>[My2Calc200922_SofrCurve.xlsm]ICVS_SOFR_OIS_C!R7C18</stp>
        <tr r="R7" s="92"/>
      </tp>
      <tp t="s">
        <v>#N/A Requesting Data...</v>
        <stp/>
        <stp>##V3_BDHV12</stp>
        <stp>USOSFR25 BGN Curncy</stp>
        <stp>PX_LAST</stp>
        <stp>2020-09-16</stp>
        <stp>2020-09-16</stp>
        <stp>[My2Calc200922_SofrCurve.xlsm]ICVS_SOFR!R40C4</stp>
        <tr r="D40" s="96"/>
      </tp>
      <tp>
        <v>2.5</v>
        <stp/>
        <stp>##V3_BDHV12</stp>
        <stp>USSFVF30 CURNCY</stp>
        <stp>PX_LAST</stp>
        <stp>2020-04-30</stp>
        <stp>2020-04-30</stp>
        <stp>[My2Calc200922_SofrCurve.xlsm]ICVS_SOFR_C!R41C8</stp>
        <tr r="H41" s="53"/>
      </tp>
      <tp t="s">
        <v>#N/A Requesting Data...</v>
        <stp/>
        <stp>##V3_BDHV12</stp>
        <stp>USOSFR30 BGN Curncy</stp>
        <stp>PX_LAST</stp>
        <stp>2020-09-16</stp>
        <stp>2020-09-16</stp>
        <stp>[My2Calc200922_SofrCurve.xlsm]ICVS_SOFR!R41C4</stp>
        <tr r="D41" s="96"/>
      </tp>
      <tp>
        <v>2.5</v>
        <stp/>
        <stp>##V3_BDHV12</stp>
        <stp>USSFVF30 CURNCY</stp>
        <stp>PX_LAST</stp>
        <stp>2020-04-30</stp>
        <stp>2020-04-30</stp>
        <stp>[My2Calc200922_SofrCurve.xlsm]ICVS_SOFR_C!R40C8</stp>
        <tr r="H40" s="53"/>
      </tp>
      <tp t="s">
        <v>#N/A Requesting Data...</v>
        <stp/>
        <stp>##V3_BDHV12</stp>
        <stp>USOSFR40 BGN Curncy</stp>
        <stp>PX_LAST</stp>
        <stp>2020-09-16</stp>
        <stp>2020-09-16</stp>
        <stp>[My2Calc200922_SofrCurve.xlsm]ICVS_SOFR!R42C4</stp>
        <tr r="D42" s="96"/>
      </tp>
      <tp t="s">
        <v>#N/A Requesting Data...</v>
        <stp/>
        <stp>##V3_BDHV12</stp>
        <stp>USOSFR1Z BGN Curncy</stp>
        <stp>PX_LAST</stp>
        <stp>2020-09-16</stp>
        <stp>2020-09-16</stp>
        <stp>[My2Calc200922_SofrCurve.xlsm]ICVS_SOFR!R12C4</stp>
        <tr r="D12" s="96"/>
      </tp>
      <tp t="s">
        <v>#N/A Requesting Data...</v>
        <stp/>
        <stp>##V3_BDHV12</stp>
        <stp>USOSFR50 BGN Curncy</stp>
        <stp>PX_LAST</stp>
        <stp>2020-09-16</stp>
        <stp>2020-09-16</stp>
        <stp>[My2Calc200922_SofrCurve.xlsm]ICVS_SOFR!R43C4</stp>
        <tr r="D43" s="96"/>
      </tp>
      <tp t="s">
        <v>#N/A Requesting Data...</v>
        <stp/>
        <stp>##V3_BDHV12</stp>
        <stp>USOSFR2Z BGN Curncy</stp>
        <stp>PX_LAST</stp>
        <stp>2020-09-16</stp>
        <stp>2020-09-16</stp>
        <stp>[My2Calc200922_SofrCurve.xlsm]ICVS_SOFR!R13C4</stp>
        <tr r="D13" s="96"/>
      </tp>
      <tp t="s">
        <v>2021-12-13</v>
        <stp/>
        <stp>##V3_BDPV12</stp>
        <stp>EDZ1 COMB Comdty</stp>
        <stp>FUT_DLV_DT_FIRST</stp>
        <stp>[My2Calc200922_SofrCurve.xlsm]ICVS_USD_LIBOR3M_C!R16C18</stp>
        <tr r="R16" s="55"/>
      </tp>
      <tp t="s">
        <v>2020-12-14</v>
        <stp/>
        <stp>##V3_BDPV12</stp>
        <stp>EDZ0 COMB Comdty</stp>
        <stp>FUT_DLV_DT_FIRST</stp>
        <stp>[My2Calc200922_SofrCurve.xlsm]ICVS_USD_LIBOR3M_C!R12C18</stp>
        <tr r="R12" s="55"/>
      </tp>
      <tp t="s">
        <v>2022-12-19</v>
        <stp/>
        <stp>##V3_BDPV12</stp>
        <stp>EDZ2 COMB Comdty</stp>
        <stp>FUT_DLV_DT_FIRST</stp>
        <stp>[My2Calc200922_SofrCurve.xlsm]ICVS_USD_LIBOR3M_C!R20C18</stp>
        <tr r="R20" s="55"/>
      </tp>
      <tp t="s">
        <v>#N/A Requesting Data...</v>
        <stp/>
        <stp>##V3_BDHV12</stp>
        <stp>GVSK5YR Index</stp>
        <stp>PX_LAST</stp>
        <stp>2005-08-01</stp>
        <stp>2020-10-04</stp>
        <stp>[My2Calc200922_SofrCurve.xlsm]CD,CMS10, CMS5!R4C14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cols=2;rows=3753</stp>
        <tr r="N4" s="29"/>
      </tp>
      <tp>
        <v>99.76</v>
        <stp/>
        <stp>##V3_BDHV12</stp>
        <stp>EDH1 COMB Comdty</stp>
        <stp>PX_LAST</stp>
        <stp>2020-06-10</stp>
        <stp>2020-06-10</stp>
        <stp>[My2Calc200922_SofrCurve.xlsm]ICVS_USD_LIBOR3M_C!R9C5</stp>
        <tr r="E9" s="55"/>
      </tp>
      <tp t="s">
        <v>2020-09-16</v>
        <stp/>
        <stp>##V3_BDPV12</stp>
        <stp>SFRM0 COMB Comdty</stp>
        <stp>FUT_DLV_DT_FIRST</stp>
        <stp>[My2Calc200922_SofrCurve.xlsm]ICVS_SOFR_C!R7C4</stp>
        <tr r="D7" s="53"/>
      </tp>
    </main>
    <main first="bloomberg.rtd">
      <tp>
        <v>99.68</v>
        <stp/>
        <stp>##V3_BDHV12</stp>
        <stp>EDZ0 COMB Comdty</stp>
        <stp>PX_LAST</stp>
        <stp>2020-06-10</stp>
        <stp>2020-06-10</stp>
        <stp>[My2Calc200922_SofrCurve.xlsm]ICVS_USD_LIBOR3M_C!R8C5</stp>
        <tr r="E8" s="55"/>
      </tp>
      <tp t="s">
        <v>2020-06-17</v>
        <stp/>
        <stp>##V3_BDPV12</stp>
        <stp>SFRH0 COMB Comdty</stp>
        <stp>FUT_DLV_DT_FIRST</stp>
        <stp>[My2Calc200922_SofrCurve.xlsm]ICVS_SOFR_C!R6C4</stp>
        <tr r="D6" s="53"/>
      </tp>
      <tp>
        <v>99.954999999999998</v>
        <stp/>
        <stp>##V3_BDHV12</stp>
        <stp>SFRM1 COMB Comdty</stp>
        <stp>PX_LAST</stp>
        <stp>2020-10-02</stp>
        <stp>2020-10-02</stp>
        <stp>[My2Calc200922_SofrCurve.xlsm]ICVS_SOFR_OIS_C!R9C5</stp>
        <tr r="E9" s="92"/>
      </tp>
      <tp t="s">
        <v>2020-03-18</v>
        <stp/>
        <stp>##V3_BDPV12</stp>
        <stp>SFRZ9 COMB Comdty</stp>
        <stp>FUT_DLV_DT_FIRST</stp>
        <stp>[My2Calc200922_SofrCurve.xlsm]ICVS_SOFR_C!R9C18</stp>
        <tr r="R9" s="53"/>
      </tp>
      <tp>
        <v>20</v>
        <stp/>
        <stp>##V3_BDHV12</stp>
        <stp>USBG7 BGN Curncy</stp>
        <stp>PX_LAST</stp>
        <stp>2020-10-02</stp>
        <stp>2020-10-02</stp>
        <stp>[My2Calc200922_SofrCurve.xlsm]ICVS_SOFR_OIS_C!R58C8</stp>
        <tr r="H58" s="92"/>
      </tp>
      <tp t="s">
        <v>2021-09-15</v>
        <stp/>
        <stp>##V3_BDPV12</stp>
        <stp>SFRM1 COMB Comdty</stp>
        <stp>FUT_DLV_DT_FIRST</stp>
        <stp>[My2Calc200922_SofrCurve.xlsm]ICVS_SOFR_OIS_C (2)!R10C4</stp>
        <tr r="D10" s="93"/>
      </tp>
      <tp t="s">
        <v>2021-09-15</v>
        <stp/>
        <stp>##V3_BDPV12</stp>
        <stp>SFRM1 COMB Comdty</stp>
        <stp>FUT_DLV_DT_FIRST</stp>
        <stp>[My2Calc200922_SofrCurve.xlsm]ICVS_SOFR_OIS_C (3)!R10C4</stp>
        <tr r="D10" s="94"/>
      </tp>
      <tp t="s">
        <v>#N/A Requesting Data...</v>
        <stp/>
        <stp>##V3_BDHV12</stp>
        <stp>GVSK10YR Index</stp>
        <stp>PX_LAST</stp>
        <stp>2005-08-01</stp>
        <stp>2020-10-04</stp>
        <stp>[My2Calc200922_SofrCurve.xlsm]CD,CMS10, CMS5!R4C11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cols=2;rows=3759</stp>
        <tr r="K4" s="29"/>
      </tp>
      <tp t="s">
        <v>Term</v>
        <stp/>
        <stp>##V3_BCURVEV12</stp>
        <stp>[My2Calc200922_SofrCurve.xlsm]ICVS_SOFR_OIS_C (2)!R15C2</stp>
        <stp>USD.OIS</stp>
        <stp>CurveDate=44076</stp>
        <tr r="B15" s="93"/>
      </tp>
      <tp>
        <v>99.944999999999993</v>
        <stp/>
        <stp>##V3_BDHV12</stp>
        <stp>SFRH1 COMB Comdty</stp>
        <stp>PX_LAST</stp>
        <stp>2020-10-02</stp>
        <stp>2020-10-02</stp>
        <stp>[My2Calc200922_SofrCurve.xlsm]ICVS_SOFR_OIS_C!R8C5</stp>
        <tr r="E8" s="92"/>
      </tp>
      <tp>
        <v>0.31838</v>
        <stp/>
        <stp>##V3_BDHV12</stp>
        <stp>US0003M Index</stp>
        <stp>PX_LAST</stp>
        <stp>2020-06-10</stp>
        <stp>2020-06-10</stp>
        <stp>[My2Calc200922_SofrCurve.xlsm]ICVS_USD_LIBOR3M_C!R5C5</stp>
        <tr r="E5" s="55"/>
      </tp>
      <tp>
        <v>7.7299999999999994E-2</v>
        <stp/>
        <stp>##V3_BDHV12</stp>
        <stp>USOSFR2Z BGN Curncy</stp>
        <stp>PX_LAST</stp>
        <stp>2020-09-02</stp>
        <stp>2020-09-02</stp>
        <stp>[My2Calc200922_SofrCurve.xlsm]ICVS_SOFR_OIS_C (3)!R54C8</stp>
        <tr r="H54" s="94"/>
      </tp>
      <tp>
        <v>7.5899999999999995E-2</v>
        <stp/>
        <stp>##V3_BDHV12</stp>
        <stp>USOSFR3Z BGN Curncy</stp>
        <stp>PX_LAST</stp>
        <stp>2020-09-02</stp>
        <stp>2020-09-02</stp>
        <stp>[My2Calc200922_SofrCurve.xlsm]ICVS_SOFR_OIS_C (3)!R55C8</stp>
        <tr r="H55" s="94"/>
      </tp>
      <tp t="s">
        <v>#N/A Requesting Data...</v>
        <stp/>
        <stp>##V3_BDHV12</stp>
        <stp>EUSA2 Curncy</stp>
        <stp>MID</stp>
        <stp>2006-01-01</stp>
        <stp>2020-10-04</stp>
        <stp>[My2Calc200922_SofrCurve.xlsm]CD,CMS10, CMS5!R4C56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cols=2;rows=3828</stp>
        <tr r="BD4" s="29"/>
      </tp>
      <tp>
        <v>7.7299999999999994E-2</v>
        <stp/>
        <stp>##V3_BDHV12</stp>
        <stp>USOSFR2Z BGN Curncy</stp>
        <stp>PX_LAST</stp>
        <stp>2020-09-02</stp>
        <stp>2020-09-02</stp>
        <stp>[My2Calc200922_SofrCurve.xlsm]ICVS_SOFR_OIS_C (2)!R75C8</stp>
        <tr r="H75" s="93"/>
      </tp>
      <tp t="s">
        <v>#N/A Requesting Data...</v>
        <stp/>
        <stp>##V3_BDHV12</stp>
        <stp>USSA1 Curncy</stp>
        <stp>MID</stp>
        <stp>2006-01-01</stp>
        <stp>2020-10-04</stp>
        <stp>[My2Calc200922_SofrCurve.xlsm]CD,CMS10, CMS5!R4C44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cols=2;rows=3849</stp>
        <tr r="AR4" s="29"/>
      </tp>
      <tp t="s">
        <v>#N/A Requesting Data...</v>
        <stp/>
        <stp>##V3_BDHV12</stp>
        <stp>USSA2 Curncy</stp>
        <stp>MID</stp>
        <stp>2006-01-01</stp>
        <stp>2020-10-04</stp>
        <stp>[My2Calc200922_SofrCurve.xlsm]CD,CMS10, CMS5!R4C41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cols=2;rows=3844</stp>
        <tr r="AO4" s="29"/>
      </tp>
      <tp>
        <v>8.1799999999999998E-2</v>
        <stp/>
        <stp>##V3_BDHV12</stp>
        <stp>USOSFR1Z BGN Curncy</stp>
        <stp>PX_LAST</stp>
        <stp>2020-09-02</stp>
        <stp>2020-09-02</stp>
        <stp>[My2Calc200922_SofrCurve.xlsm]ICVS_SOFR_OIS_C (2)!R74C8</stp>
        <tr r="H74" s="93"/>
      </tp>
      <tp>
        <v>7.5899999999999995E-2</v>
        <stp/>
        <stp>##V3_BDHV12</stp>
        <stp>USOSFR3Z BGN Curncy</stp>
        <stp>PX_LAST</stp>
        <stp>2020-09-02</stp>
        <stp>2020-09-02</stp>
        <stp>[My2Calc200922_SofrCurve.xlsm]ICVS_SOFR_OIS_C (2)!R76C8</stp>
        <tr r="H76" s="93"/>
      </tp>
      <tp t="s">
        <v>#N/A Requesting Data...</v>
        <stp/>
        <stp>##V3_BDHV12</stp>
        <stp>EUSA5 Curncy</stp>
        <stp>MID</stp>
        <stp>2006-01-01</stp>
        <stp>2020-10-04</stp>
        <stp>[My2Calc200922_SofrCurve.xlsm]CD,CMS10, CMS5!R4C65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cols=2;rows=3820</stp>
        <tr r="BM4" s="29"/>
      </tp>
      <tp t="s">
        <v>2019-12-18</v>
        <stp/>
        <stp>##V3_BDPV12</stp>
        <stp>SFRU9 COMB Comdty</stp>
        <stp>FUT_DLV_DT_FIRST</stp>
        <stp>[My2Calc200922_SofrCurve.xlsm]ICVS_SOFR_C!R8C18</stp>
        <tr r="R8" s="53"/>
      </tp>
      <tp t="s">
        <v>#N/A N/A</v>
        <stp/>
        <stp>##V3_BDHV12</stp>
        <stp>EDU0 COMB Comdty</stp>
        <stp>PX_LAST</stp>
        <stp>2020-06-10</stp>
        <stp>2020-06-10</stp>
        <stp>[My2Calc200922_SofrCurve.xlsm]ICVS_USD_LIBOR3M_C!R7C5</stp>
        <tr r="E7" s="55"/>
      </tp>
      <tp>
        <v>8.1799999999999998E-2</v>
        <stp/>
        <stp>##V3_BDHV12</stp>
        <stp>USOSFR1Z BGN Curncy</stp>
        <stp>PX_LAST</stp>
        <stp>2020-09-02</stp>
        <stp>2020-09-02</stp>
        <stp>[My2Calc200922_SofrCurve.xlsm]ICVS_SOFR_OIS_C (3)!R53C8</stp>
        <tr r="H53" s="94"/>
      </tp>
      <tp t="s">
        <v>2021-03-17</v>
        <stp/>
        <stp>##V3_BDPV12</stp>
        <stp>SFRZ0 COMB Comdty</stp>
        <stp>FUT_DLV_DT_FIRST</stp>
        <stp>[My2Calc200922_SofrCurve.xlsm]ICVS_SOFR_C!R9C4</stp>
        <tr r="D9" s="53"/>
      </tp>
    </main>
    <main first="bloomberg.rtd">
      <tp t="s">
        <v>#N/A N/A</v>
        <stp/>
        <stp>##V3_BDHV12</stp>
        <stp>EDM0 COMB Comdty</stp>
        <stp>PX_LAST</stp>
        <stp>2020-06-10</stp>
        <stp>2020-06-10</stp>
        <stp>[My2Calc200922_SofrCurve.xlsm]ICVS_USD_LIBOR3M_C!R6C5</stp>
        <tr r="E6" s="55"/>
      </tp>
      <tp t="s">
        <v>2020-12-16</v>
        <stp/>
        <stp>##V3_BDPV12</stp>
        <stp>SFRU0 COMB Comdty</stp>
        <stp>FUT_DLV_DT_FIRST</stp>
        <stp>[My2Calc200922_SofrCurve.xlsm]ICVS_SOFR_C!R8C4</stp>
        <tr r="D8" s="53"/>
      </tp>
      <tp t="s">
        <v>2021-09-13</v>
        <stp/>
        <stp>##V3_BDPV12</stp>
        <stp>EDU1 COMB Comdty</stp>
        <stp>FUT_DLV_DT_FIRST</stp>
        <stp>[My2Calc200922_SofrCurve.xlsm]ICVS_USD_LIBOR3M_C!R15C18</stp>
        <tr r="R15" s="55"/>
      </tp>
      <tp t="s">
        <v>2030-09-16</v>
        <stp/>
        <stp>##V3_BDPV12</stp>
        <stp>EDU0 COMB Comdty</stp>
        <stp>FUT_DLV_DT_FIRST</stp>
        <stp>[My2Calc200922_SofrCurve.xlsm]ICVS_USD_LIBOR3M_C!R11C18</stp>
        <tr r="R11" s="55"/>
      </tp>
      <tp t="s">
        <v>2022-09-19</v>
        <stp/>
        <stp>##V3_BDPV12</stp>
        <stp>EDU2 COMB Comdty</stp>
        <stp>FUT_DLV_DT_FIRST</stp>
        <stp>[My2Calc200922_SofrCurve.xlsm]ICVS_USD_LIBOR3M_C!R19C18</stp>
        <tr r="R19" s="55"/>
      </tp>
      <tp t="s">
        <v>#N/A Requesting Data...</v>
        <stp/>
        <stp>##V3_BDHV12</stp>
        <stp>FUS0003M Index</stp>
        <stp>PX_LAST</stp>
        <stp>2014-01-01</stp>
        <stp>2020-10-04</stp>
        <stp>[My2Calc200922_SofrCurve.xlsm]IBOR Fallback!R11C11</stp>
        <stp>Sort=A</stp>
        <stp>cols=2;rows=1698</stp>
        <tr r="K11" s="91"/>
      </tp>
      <tp t="s">
        <v>#N/A Requesting Data...</v>
        <stp/>
        <stp>##V3_BDHV12</stp>
        <stp>KWSWO5 Curncy</stp>
        <stp>MID</stp>
        <stp>2006-01-01</stp>
        <stp>2020-10-04</stp>
        <stp>[My2Calc200922_SofrCurve.xlsm]CD,CMS10, CMS5!R4C20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cols=2;rows=3768</stp>
        <tr r="T4" s="29"/>
      </tp>
      <tp t="s">
        <v>#N/A Requesting Data...</v>
        <stp/>
        <stp>##V3_BDHV12</stp>
        <stp>KWSWO2 Curncy</stp>
        <stp>MID</stp>
        <stp>2006-01-01</stp>
        <stp>2020-10-04</stp>
        <stp>[My2Calc200922_SofrCurve.xlsm]CD,CMS10, CMS5!R4C26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cols=2;rows=3776</stp>
        <tr r="Z4" s="29"/>
      </tp>
      <tp t="s">
        <v>#N/A Requesting Data...</v>
        <stp/>
        <stp>##V3_BDHV12</stp>
        <stp>KWSWO3 Curncy</stp>
        <stp>MID</stp>
        <stp>2006-01-01</stp>
        <stp>2020-10-04</stp>
        <stp>[My2Calc200922_SofrCurve.xlsm]CD,CMS10, CMS5!R4C23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cols=2;rows=3767</stp>
        <tr r="W4" s="29"/>
      </tp>
      <tp t="s">
        <v>#N/A Requesting Data...</v>
        <stp/>
        <stp>##V3_BDHV12</stp>
        <stp>KWSWO1 Curncy</stp>
        <stp>MID</stp>
        <stp>2006-01-01</stp>
        <stp>2020-10-04</stp>
        <stp>[My2Calc200922_SofrCurve.xlsm]CD,CMS10, CMS5!R4C29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cols=2;rows=3774</stp>
        <tr r="AC4" s="29"/>
      </tp>
      <tp>
        <v>-0.2261</v>
        <stp/>
        <stp>##V3_BDHV12</stp>
        <stp>USCQM35 CMPN Curncy</stp>
        <stp>PX_LAST</stp>
        <stp>2020-09-02</stp>
        <stp>2020-09-02</stp>
        <stp>[My2Calc200922_SofrCurve.xlsm]ICVS_SOFR_OIS_C (3)!R10C6</stp>
        <tr r="F10" s="94"/>
        <tr r="F10" s="94"/>
      </tp>
      <tp>
        <v>-0.2261</v>
        <stp/>
        <stp>##V3_BDHV12</stp>
        <stp>USCQM35 CMPN Curncy</stp>
        <stp>PX_LAST</stp>
        <stp>2020-09-02</stp>
        <stp>2020-09-02</stp>
        <stp>[My2Calc200922_SofrCurve.xlsm]ICVS_SOFR_OIS_C (2)!R10C6</stp>
        <tr r="F10" s="93"/>
        <tr r="F10" s="93"/>
      </tp>
      <tp t="s">
        <v>#N/A Requesting Data...</v>
        <stp/>
        <stp>##V3_BDHV12</stp>
        <stp>KWCDC Curncy</stp>
        <stp>MID</stp>
        <stp>2007-01-02</stp>
        <stp>2020-10-04</stp>
        <stp>[My2Calc200922_SofrCurve.xlsm]CD,CMS10, CMS5!R4C2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cols=2;rows=3414</stp>
        <tr r="B4" s="29"/>
      </tp>
      <tp>
        <v>0.249</v>
        <stp/>
        <stp>##V3_BDHV12</stp>
        <stp>USSFVF2 BGN Curncy</stp>
        <stp>PX_LAST</stp>
        <stp>2020-10-02</stp>
        <stp>2020-10-02</stp>
        <stp>[My2Calc200922_SofrCurve.xlsm]ICVS_SOFR_OIS_C!R29C8</stp>
        <tr r="H29" s="92"/>
      </tp>
      <tp>
        <v>-0.34770000000000001</v>
        <stp/>
        <stp>##V3_BDHV12</stp>
        <stp>USCQM36 CMPN Curncy</stp>
        <stp>PX_LAST</stp>
        <stp>2020-09-02</stp>
        <stp>2020-09-02</stp>
        <stp>[My2Calc200922_SofrCurve.xlsm]ICVS_SOFR_OIS_C (3)!R11C6</stp>
        <tr r="F11" s="94"/>
        <tr r="F11" s="94"/>
      </tp>
      <tp>
        <v>-0.34770000000000001</v>
        <stp/>
        <stp>##V3_BDHV12</stp>
        <stp>USCQM36 CMPN Curncy</stp>
        <stp>PX_LAST</stp>
        <stp>2020-09-02</stp>
        <stp>2020-09-02</stp>
        <stp>[My2Calc200922_SofrCurve.xlsm]ICVS_SOFR_OIS_C (2)!R11C6</stp>
        <tr r="F11" s="93"/>
        <tr r="F11" s="93"/>
      </tp>
      <tp t="s">
        <v>2021-03-15</v>
        <stp/>
        <stp>##V3_BDPV12</stp>
        <stp>EDH1 COMB Comdty</stp>
        <stp>FUT_DLV_DT_FIRST</stp>
        <stp>[My2Calc200922_SofrCurve.xlsm]ICVS_USD_LIBOR3M_C!R13C18</stp>
        <tr r="R13" s="55"/>
      </tp>
      <tp t="s">
        <v>2023-03-13</v>
        <stp/>
        <stp>##V3_BDPV12</stp>
        <stp>EDH3 COMB Comdty</stp>
        <stp>FUT_DLV_DT_FIRST</stp>
        <stp>[My2Calc200922_SofrCurve.xlsm]ICVS_USD_LIBOR3M_C!R21C18</stp>
        <tr r="R21" s="55"/>
      </tp>
      <tp t="s">
        <v>2022-03-14</v>
        <stp/>
        <stp>##V3_BDPV12</stp>
        <stp>EDH2 COMB Comdty</stp>
        <stp>FUT_DLV_DT_FIRST</stp>
        <stp>[My2Calc200922_SofrCurve.xlsm]ICVS_USD_LIBOR3M_C!R17C18</stp>
        <tr r="R17" s="55"/>
      </tp>
      <tp>
        <v>0.63</v>
        <stp/>
        <stp>##V3_BDHV12</stp>
        <stp>USSFVF3 CURNCY</stp>
        <stp>PX_LAST</stp>
        <stp>2020-04-30</stp>
        <stp>2020-04-30</stp>
        <stp>[My2Calc200922_SofrCurve.xlsm]ICVS_SOFR_C!R30C8</stp>
        <tr r="H30" s="53"/>
      </tp>
      <tp t="s">
        <v>2021-03-15</v>
        <stp/>
        <stp>##V3_BDPV12</stp>
        <stp>EDH1 COMB Comdty</stp>
        <stp>FUT_DLV_DT_FIRST</stp>
        <stp>[My2Calc200922_SofrCurve.xlsm]ICVS_USD_LIBOR3M_C!R9C4</stp>
        <tr r="D9" s="55"/>
      </tp>
      <tp>
        <v>0.84340000000000004</v>
        <stp/>
        <stp>##V3_BDPV12</stp>
        <stp>USOSFR40 BGN  Curncy</stp>
        <stp>ask</stp>
        <stp>[My2Calc200922_SofrCurve.xlsm]ICVS_SOFR_OIS_C (2)!R49C4</stp>
        <tr r="D49" s="93"/>
      </tp>
      <tp>
        <v>99.93</v>
        <stp/>
        <stp>##V3_BDHV12</stp>
        <stp>SFRU0 COMB Comdty</stp>
        <stp>PX_LAST</stp>
        <stp>2020-10-02</stp>
        <stp>2020-10-02</stp>
        <stp>[My2Calc200922_SofrCurve.xlsm]ICVS_SOFR_OIS_C!R6C5</stp>
        <tr r="E6" s="92"/>
      </tp>
      <tp t="s">
        <v>#N/A Invalid Profile</v>
        <stp/>
        <stp>##V3_BCURVEV12</stp>
        <stp>[My2Calc200922_SofrCurve.xlsm]ICVS_SOFR_C!R73C2</stp>
        <stp>USD.SOFR</stp>
        <stp>CurveDate=43951</stp>
        <tr r="B73" s="53"/>
      </tp>
      <tp t="s">
        <v>2019-09-18</v>
        <stp/>
        <stp>##V3_BDPV12</stp>
        <stp>SFRM19 COMB Comdty</stp>
        <stp>FUT_DLV_DT_FIRST</stp>
        <stp>[My2Calc200922_SofrCurve.xlsm]ICVS_SOFR_OIS_C (3)!R7C18</stp>
        <tr r="R7" s="94"/>
      </tp>
      <tp t="s">
        <v>2019-09-18</v>
        <stp/>
        <stp>##V3_BDPV12</stp>
        <stp>SFRM19 COMB Comdty</stp>
        <stp>FUT_DLV_DT_FIRST</stp>
        <stp>[My2Calc200922_SofrCurve.xlsm]ICVS_SOFR_OIS_C (2)!R7C18</stp>
        <tr r="R7" s="93"/>
      </tp>
      <tp t="s">
        <v>2019-06-19</v>
        <stp/>
        <stp>##V3_BDPV12</stp>
        <stp>SFRH19 COMB Comdty</stp>
        <stp>FUT_DLV_DT_FIRST</stp>
        <stp>[My2Calc200922_SofrCurve.xlsm]ICVS_SOFR_OIS_C (3)!R6C18</stp>
        <tr r="R6" s="94"/>
      </tp>
      <tp t="s">
        <v>2019-06-19</v>
        <stp/>
        <stp>##V3_BDPV12</stp>
        <stp>SFRH19 COMB Comdty</stp>
        <stp>FUT_DLV_DT_FIRST</stp>
        <stp>[My2Calc200922_SofrCurve.xlsm]ICVS_SOFR_OIS_C (2)!R6C18</stp>
        <tr r="R6" s="93"/>
      </tp>
      <tp>
        <v>0.8</v>
        <stp/>
        <stp>##V3_BDHV12</stp>
        <stp>USSFVF4 CURNCY</stp>
        <stp>PX_LAST</stp>
        <stp>2020-04-30</stp>
        <stp>2020-04-30</stp>
        <stp>[My2Calc200922_SofrCurve.xlsm]ICVS_SOFR_C!R31C8</stp>
        <tr r="H31" s="53"/>
      </tp>
      <tp t="s">
        <v>2020-12-14</v>
        <stp/>
        <stp>##V3_BDPV12</stp>
        <stp>EDZ0 COMB Comdty</stp>
        <stp>FUT_DLV_DT_FIRST</stp>
        <stp>[My2Calc200922_SofrCurve.xlsm]ICVS_USD_LIBOR3M_C!R8C4</stp>
        <tr r="D8" s="55"/>
      </tp>
      <tp>
        <v>0.8861</v>
        <stp/>
        <stp>##V3_BDPV12</stp>
        <stp>USOSFR30 BGN  Curncy</stp>
        <stp>ask</stp>
        <stp>[My2Calc200922_SofrCurve.xlsm]ICVS_SOFR_OIS_C (2)!R48C4</stp>
        <tr r="D48" s="93"/>
      </tp>
      <tp t="s">
        <v>2021-06-14</v>
        <stp/>
        <stp>##V3_BDPV12</stp>
        <stp>EDM1 COMB Comdty</stp>
        <stp>FUT_DLV_DT_FIRST</stp>
        <stp>[My2Calc200922_SofrCurve.xlsm]ICVS_USD_LIBOR3M_C!R14C18</stp>
        <tr r="R14" s="55"/>
      </tp>
      <tp t="s">
        <v>2030-06-17</v>
        <stp/>
        <stp>##V3_BDPV12</stp>
        <stp>EDM0 COMB Comdty</stp>
        <stp>FUT_DLV_DT_FIRST</stp>
        <stp>[My2Calc200922_SofrCurve.xlsm]ICVS_USD_LIBOR3M_C!R10C18</stp>
        <tr r="R10" s="55"/>
      </tp>
      <tp t="s">
        <v>2022-06-13</v>
        <stp/>
        <stp>##V3_BDPV12</stp>
        <stp>EDM2 COMB Comdty</stp>
        <stp>FUT_DLV_DT_FIRST</stp>
        <stp>[My2Calc200922_SofrCurve.xlsm]ICVS_USD_LIBOR3M_C!R18C18</stp>
        <tr r="R18" s="55"/>
      </tp>
      <tp>
        <v>0.9</v>
        <stp/>
        <stp>##V3_BDHV12</stp>
        <stp>USSFVF5 CURNCY</stp>
        <stp>PX_LAST</stp>
        <stp>2020-04-30</stp>
        <stp>2020-04-30</stp>
        <stp>[My2Calc200922_SofrCurve.xlsm]ICVS_SOFR_C!R32C8</stp>
        <tr r="H32" s="53"/>
      </tp>
      <tp>
        <v>0.09</v>
        <stp/>
        <stp>##V3_BDHV12</stp>
        <stp>SOFRRATE Index</stp>
        <stp>PX_LAST</stp>
        <stp>2020-09-02</stp>
        <stp>2020-09-02</stp>
        <stp>[My2Calc200922_SofrCurve.xlsm]ICVS_SOFR_OIS_C (3)!R5C5</stp>
        <tr r="E5" s="94"/>
      </tp>
      <tp>
        <v>0.85550000000000004</v>
        <stp/>
        <stp>##V3_BDPV12</stp>
        <stp>USOSFR30 BGN  Curncy</stp>
        <stp>bid</stp>
        <stp>[My2Calc200922_SofrCurve.xlsm]ICVS_SOFR_OIS_C (2)!R48C3</stp>
        <tr r="C48" s="93"/>
      </tp>
      <tp t="s">
        <v>#N/A Requesting Data...</v>
        <stp/>
        <stp>##V3_BDHV12</stp>
        <stp>.SOFRHIST G Index</stp>
        <stp>PX_LAST</stp>
        <stp>2014-01-01</stp>
        <stp>2020-10-04</stp>
        <stp>[My2Calc200922_SofrCurve.xlsm]IBOR Fallback!R11C8</stp>
        <stp>Sort=A</stp>
        <stp>cols=2;rows=900</stp>
        <tr r="H11" s="91"/>
      </tp>
      <tp>
        <v>1.05</v>
        <stp/>
        <stp>##V3_BDHV12</stp>
        <stp>USSFVF7 CURNCY</stp>
        <stp>PX_LAST</stp>
        <stp>2020-04-30</stp>
        <stp>2020-04-30</stp>
        <stp>[My2Calc200922_SofrCurve.xlsm]ICVS_SOFR_C!R33C8</stp>
        <tr r="H33" s="53"/>
      </tp>
      <tp>
        <v>0.09</v>
        <stp/>
        <stp>##V3_BDHV12</stp>
        <stp>SOFRRATE Index</stp>
        <stp>PX_LAST</stp>
        <stp>2020-09-02</stp>
        <stp>2020-09-02</stp>
        <stp>[My2Calc200922_SofrCurve.xlsm]ICVS_SOFR_OIS_C (2)!R5C5</stp>
        <tr r="E5" s="93"/>
      </tp>
      <tp>
        <v>0.81320000000000003</v>
        <stp/>
        <stp>##V3_BDPV12</stp>
        <stp>USOSFR40 BGN  Curncy</stp>
        <stp>bid</stp>
        <stp>[My2Calc200922_SofrCurve.xlsm]ICVS_SOFR_OIS_C (2)!R49C3</stp>
        <tr r="C49" s="93"/>
      </tp>
      <tp t="s">
        <v>2021-09-15</v>
        <stp/>
        <stp>##V3_BDPV12</stp>
        <stp>SFRM1 COMB Comdty</stp>
        <stp>FUT_DLV_DT_FIRST</stp>
        <stp>[My2Calc200922_SofrCurve.xlsm]ICVS_SOFR_OIS_C (3)!R15C18</stp>
        <tr r="R15" s="94"/>
      </tp>
      <tp t="s">
        <v>2021-06-16</v>
        <stp/>
        <stp>##V3_BDPV12</stp>
        <stp>SFRH1 COMB Comdty</stp>
        <stp>FUT_DLV_DT_FIRST</stp>
        <stp>[My2Calc200922_SofrCurve.xlsm]ICVS_SOFR_OIS_C (3)!R14C18</stp>
        <tr r="R14" s="94"/>
      </tp>
      <tp t="s">
        <v>2022-03-16</v>
        <stp/>
        <stp>##V3_BDPV12</stp>
        <stp>SFRZ1 COMB Comdty</stp>
        <stp>FUT_DLV_DT_FIRST</stp>
        <stp>[My2Calc200922_SofrCurve.xlsm]ICVS_SOFR_OIS_C (3)!R17C18</stp>
        <tr r="R17" s="94"/>
      </tp>
      <tp t="s">
        <v>2021-12-15</v>
        <stp/>
        <stp>##V3_BDPV12</stp>
        <stp>SFRU1 COMB Comdty</stp>
        <stp>FUT_DLV_DT_FIRST</stp>
        <stp>[My2Calc200922_SofrCurve.xlsm]ICVS_SOFR_OIS_C (3)!R16C18</stp>
        <tr r="R16" s="94"/>
      </tp>
      <tp t="s">
        <v>2021-09-15</v>
        <stp/>
        <stp>##V3_BDPV12</stp>
        <stp>SFRM1 COMB Comdty</stp>
        <stp>FUT_DLV_DT_FIRST</stp>
        <stp>[My2Calc200922_SofrCurve.xlsm]ICVS_SOFR_OIS_C (2)!R15C18</stp>
        <tr r="R15" s="93"/>
      </tp>
      <tp t="s">
        <v>2021-06-16</v>
        <stp/>
        <stp>##V3_BDPV12</stp>
        <stp>SFRH1 COMB Comdty</stp>
        <stp>FUT_DLV_DT_FIRST</stp>
        <stp>[My2Calc200922_SofrCurve.xlsm]ICVS_SOFR_OIS_C (2)!R14C18</stp>
        <tr r="R14" s="93"/>
      </tp>
      <tp t="s">
        <v>2022-03-16</v>
        <stp/>
        <stp>##V3_BDPV12</stp>
        <stp>SFRZ1 COMB Comdty</stp>
        <stp>FUT_DLV_DT_FIRST</stp>
        <stp>[My2Calc200922_SofrCurve.xlsm]ICVS_SOFR_OIS_C (2)!R17C18</stp>
        <tr r="R17" s="93"/>
      </tp>
      <tp t="s">
        <v>2021-12-15</v>
        <stp/>
        <stp>##V3_BDPV12</stp>
        <stp>SFRU1 COMB Comdty</stp>
        <stp>FUT_DLV_DT_FIRST</stp>
        <stp>[My2Calc200922_SofrCurve.xlsm]ICVS_SOFR_OIS_C (2)!R16C18</stp>
        <tr r="R16" s="93"/>
      </tp>
      <tp>
        <v>0.71319999999999995</v>
        <stp/>
        <stp>##V3_BDPV12</stp>
        <stp>USOSFR15 BGN  Curncy</stp>
        <stp>ask</stp>
        <stp>[My2Calc200922_SofrCurve.xlsm]ICVS_SOFR_OIS_C (2)!R45C4</stp>
        <tr r="D45" s="93"/>
      </tp>
      <tp>
        <v>0.79800000000000004</v>
        <stp/>
        <stp>##V3_BDPV12</stp>
        <stp>USOSFR20 BGN  Curncy</stp>
        <stp>bid</stp>
        <stp>[My2Calc200922_SofrCurve.xlsm]ICVS_SOFR_OIS_C (2)!R46C3</stp>
        <tr r="C46" s="93"/>
      </tp>
      <tp t="s">
        <v>2020-06-17</v>
        <stp/>
        <stp>##V3_BDPV12</stp>
        <stp>SFRH0 COMB Comdty</stp>
        <stp>FUT_DLV_DT_FIRST</stp>
        <stp>[My2Calc200922_SofrCurve.xlsm]ICVS_SOFR_OIS_C (3)!R10C18</stp>
        <tr r="R10" s="94"/>
      </tp>
      <tp t="s">
        <v>2020-09-16</v>
        <stp/>
        <stp>##V3_BDPV12</stp>
        <stp>SFRM0 COMB Comdty</stp>
        <stp>FUT_DLV_DT_FIRST</stp>
        <stp>[My2Calc200922_SofrCurve.xlsm]ICVS_SOFR_OIS_C (3)!R11C18</stp>
        <tr r="R11" s="94"/>
      </tp>
      <tp t="s">
        <v>2021-03-17</v>
        <stp/>
        <stp>##V3_BDPV12</stp>
        <stp>SFRZ0 COMB Comdty</stp>
        <stp>FUT_DLV_DT_FIRST</stp>
        <stp>[My2Calc200922_SofrCurve.xlsm]ICVS_SOFR_OIS_C (3)!R13C18</stp>
        <tr r="R13" s="94"/>
      </tp>
      <tp t="s">
        <v>2020-12-16</v>
        <stp/>
        <stp>##V3_BDPV12</stp>
        <stp>SFRU0 COMB Comdty</stp>
        <stp>FUT_DLV_DT_FIRST</stp>
        <stp>[My2Calc200922_SofrCurve.xlsm]ICVS_SOFR_OIS_C (3)!R12C18</stp>
        <tr r="R12" s="94"/>
      </tp>
      <tp t="s">
        <v>2020-06-17</v>
        <stp/>
        <stp>##V3_BDPV12</stp>
        <stp>SFRH0 COMB Comdty</stp>
        <stp>FUT_DLV_DT_FIRST</stp>
        <stp>[My2Calc200922_SofrCurve.xlsm]ICVS_SOFR_OIS_C (2)!R10C18</stp>
        <tr r="R10" s="93"/>
      </tp>
      <tp t="s">
        <v>2020-09-16</v>
        <stp/>
        <stp>##V3_BDPV12</stp>
        <stp>SFRM0 COMB Comdty</stp>
        <stp>FUT_DLV_DT_FIRST</stp>
        <stp>[My2Calc200922_SofrCurve.xlsm]ICVS_SOFR_OIS_C (2)!R11C18</stp>
        <tr r="R11" s="93"/>
      </tp>
      <tp t="s">
        <v>2021-03-17</v>
        <stp/>
        <stp>##V3_BDPV12</stp>
        <stp>SFRZ0 COMB Comdty</stp>
        <stp>FUT_DLV_DT_FIRST</stp>
        <stp>[My2Calc200922_SofrCurve.xlsm]ICVS_SOFR_OIS_C (2)!R13C18</stp>
        <tr r="R13" s="93"/>
      </tp>
      <tp t="s">
        <v>2020-12-16</v>
        <stp/>
        <stp>##V3_BDPV12</stp>
        <stp>SFRU0 COMB Comdty</stp>
        <stp>FUT_DLV_DT_FIRST</stp>
        <stp>[My2Calc200922_SofrCurve.xlsm]ICVS_SOFR_OIS_C (2)!R12C18</stp>
        <tr r="R12" s="93"/>
      </tp>
      <tp>
        <v>0.60250000000000004</v>
        <stp/>
        <stp>##V3_BDPV12</stp>
        <stp>USOSFR12 BGN  Curncy</stp>
        <stp>ask</stp>
        <stp>[My2Calc200922_SofrCurve.xlsm]ICVS_SOFR_OIS_C (2)!R44C4</stp>
        <tr r="D44" s="93"/>
      </tp>
      <tp>
        <v>0.84689999999999999</v>
        <stp/>
        <stp>##V3_BDPV12</stp>
        <stp>USOSFR25 BGN  Curncy</stp>
        <stp>bid</stp>
        <stp>[My2Calc200922_SofrCurve.xlsm]ICVS_SOFR_OIS_C (2)!R47C3</stp>
        <tr r="C47" s="93"/>
      </tp>
      <tp t="s">
        <v>#N/A Requesting Data...</v>
        <stp/>
        <stp>##V3_BDHV12</stp>
        <stp>SOFRRATE Index</stp>
        <stp>PX_LAST</stp>
        <stp>2020-04-15</stp>
        <stp>2020-10-04</stp>
        <stp>[My2Calc200922_SofrCurve.xlsm]BloombergQuerry!R4C4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cols=2;rows=119</stp>
        <tr r="D4" s="30"/>
      </tp>
      <tp t="s">
        <v>2030-09-16</v>
        <stp/>
        <stp>##V3_BDPV12</stp>
        <stp>EDU0 COMB Comdty</stp>
        <stp>FUT_DLV_DT_FIRST</stp>
        <stp>[My2Calc200922_SofrCurve.xlsm]ICVS_USD_LIBOR3M_C!R7C4</stp>
        <tr r="D7" s="55"/>
      </tp>
      <tp>
        <v>0.87690000000000001</v>
        <stp/>
        <stp>##V3_BDPV12</stp>
        <stp>USOSFR25 BGN  Curncy</stp>
        <stp>ask</stp>
        <stp>[My2Calc200922_SofrCurve.xlsm]ICVS_SOFR_OIS_C (2)!R47C4</stp>
        <tr r="D47" s="93"/>
      </tp>
      <tp>
        <v>0.57230000000000003</v>
        <stp/>
        <stp>##V3_BDPV12</stp>
        <stp>USOSFR12 BGN  Curncy</stp>
        <stp>bid</stp>
        <stp>[My2Calc200922_SofrCurve.xlsm]ICVS_SOFR_OIS_C (2)!R44C3</stp>
        <tr r="C44" s="93"/>
      </tp>
      <tp>
        <v>99.935000000000002</v>
        <stp/>
        <stp>##V3_BDHV12</stp>
        <stp>SFRZ0 COMB Comdty</stp>
        <stp>PX_LAST</stp>
        <stp>2020-10-02</stp>
        <stp>2020-10-02</stp>
        <stp>[My2Calc200922_SofrCurve.xlsm]ICVS_SOFR_OIS_C!R7C5</stp>
        <tr r="E7" s="92"/>
      </tp>
      <tp t="s">
        <v>2030-06-17</v>
        <stp/>
        <stp>##V3_BDPV12</stp>
        <stp>EDM0 COMB Comdty</stp>
        <stp>FUT_DLV_DT_FIRST</stp>
        <stp>[My2Calc200922_SofrCurve.xlsm]ICVS_USD_LIBOR3M_C!R6C4</stp>
        <tr r="D6" s="55"/>
      </tp>
      <tp t="s">
        <v>#N/A Requesting Data...</v>
        <stp/>
        <stp>##V3_BDHV12</stp>
        <stp>SUS0003M Index</stp>
        <stp>PX_LAST</stp>
        <stp>2014-01-01</stp>
        <stp>2020-10-04</stp>
        <stp>[My2Calc200922_SofrCurve.xlsm]IBOR Fallback!R11C17</stp>
        <stp>Sort=A</stp>
        <stp>cols=2;rows=1763</stp>
        <tr r="Q11" s="91"/>
      </tp>
      <tp t="s">
        <v>2023-03-15</v>
        <stp/>
        <stp>##V3_BDPV12</stp>
        <stp>SFRZ2 COMB Comdty</stp>
        <stp>FUT_DLV_DT_FIRST</stp>
        <stp>[My2Calc200922_SofrCurve.xlsm]ICVS_SOFR_OIS_C (2)!R21C18</stp>
        <tr r="R21" s="93"/>
      </tp>
      <tp t="s">
        <v>2022-12-21</v>
        <stp/>
        <stp>##V3_BDPV12</stp>
        <stp>SFRU2 COMB Comdty</stp>
        <stp>FUT_DLV_DT_FIRST</stp>
        <stp>[My2Calc200922_SofrCurve.xlsm]ICVS_SOFR_OIS_C (2)!R20C18</stp>
        <tr r="R20" s="93"/>
      </tp>
      <tp t="s">
        <v>2023-03-15</v>
        <stp/>
        <stp>##V3_BDPV12</stp>
        <stp>SFRZ2 COMB Comdty</stp>
        <stp>FUT_DLV_DT_FIRST</stp>
        <stp>[My2Calc200922_SofrCurve.xlsm]ICVS_SOFR_OIS_C (3)!R21C18</stp>
        <tr r="R21" s="94"/>
      </tp>
      <tp t="s">
        <v>2022-12-21</v>
        <stp/>
        <stp>##V3_BDPV12</stp>
        <stp>SFRU2 COMB Comdty</stp>
        <stp>FUT_DLV_DT_FIRST</stp>
        <stp>[My2Calc200922_SofrCurve.xlsm]ICVS_SOFR_OIS_C (3)!R20C18</stp>
        <tr r="R20" s="94"/>
      </tp>
      <tp t="s">
        <v>2022-06-15</v>
        <stp/>
        <stp>##V3_BDPV12</stp>
        <stp>SFRH2 COMB Comdty</stp>
        <stp>FUT_DLV_DT_FIRST</stp>
        <stp>[My2Calc200922_SofrCurve.xlsm]ICVS_SOFR_OIS_C (3)!R18C18</stp>
        <tr r="R18" s="94"/>
      </tp>
      <tp t="s">
        <v>2022-09-21</v>
        <stp/>
        <stp>##V3_BDPV12</stp>
        <stp>SFRM2 COMB Comdty</stp>
        <stp>FUT_DLV_DT_FIRST</stp>
        <stp>[My2Calc200922_SofrCurve.xlsm]ICVS_SOFR_OIS_C (3)!R19C18</stp>
        <tr r="R19" s="94"/>
      </tp>
      <tp t="s">
        <v>2022-06-15</v>
        <stp/>
        <stp>##V3_BDPV12</stp>
        <stp>SFRH2 COMB Comdty</stp>
        <stp>FUT_DLV_DT_FIRST</stp>
        <stp>[My2Calc200922_SofrCurve.xlsm]ICVS_SOFR_OIS_C (2)!R18C18</stp>
        <tr r="R18" s="93"/>
      </tp>
      <tp t="s">
        <v>2022-09-21</v>
        <stp/>
        <stp>##V3_BDPV12</stp>
        <stp>SFRM2 COMB Comdty</stp>
        <stp>FUT_DLV_DT_FIRST</stp>
        <stp>[My2Calc200922_SofrCurve.xlsm]ICVS_SOFR_OIS_C (2)!R19C18</stp>
        <tr r="R19" s="93"/>
      </tp>
      <tp>
        <v>0.82840000000000003</v>
        <stp/>
        <stp>##V3_BDPV12</stp>
        <stp>USOSFR20 BGN  Curncy</stp>
        <stp>ask</stp>
        <stp>[My2Calc200922_SofrCurve.xlsm]ICVS_SOFR_OIS_C (2)!R46C4</stp>
        <tr r="D46" s="93"/>
      </tp>
      <tp>
        <v>0.68300000000000005</v>
        <stp/>
        <stp>##V3_BDPV12</stp>
        <stp>USOSFR15 BGN  Curncy</stp>
        <stp>bid</stp>
        <stp>[My2Calc200922_SofrCurve.xlsm]ICVS_SOFR_OIS_C (2)!R45C3</stp>
        <tr r="C45" s="93"/>
      </tp>
      <tp t="s">
        <v>#N/A Invalid Profile</v>
        <stp/>
        <stp>##V3_BCURVEV12</stp>
        <stp>[My2Calc200922_SofrCurve.xlsm]ICVS_USD_LIBOR3M_C!R73C2</stp>
        <stp>USD.SOFR</stp>
        <stp>CurveDate=43992</stp>
        <tr r="B73" s="55"/>
      </tp>
      <tp>
        <v>0.41489999999999999</v>
        <stp/>
        <stp>##V3_BDPV12</stp>
        <stp>USOSFR9 BGN  Curncy</stp>
        <stp>bid</stp>
        <stp>[My2Calc200922_SofrCurve.xlsm]ICVS_SOFR_OIS_C (2)!R42C3</stp>
        <tr r="C42" s="93"/>
      </tp>
      <tp>
        <v>44091</v>
        <stp/>
        <stp>##V3_BDHV12</stp>
        <stp>SOFRRATE Index</stp>
        <stp>PX_LAST</stp>
        <stp>2020-09-17</stp>
        <stp>2020-12-06</stp>
        <stp>[My2Calc200922_SofrCurve.xlsm]ICVS_SOFR_OIS_C!R5C29</stp>
        <stp>cols=2;rows=11</stp>
        <tr r="AC5" s="92"/>
      </tp>
      <tp>
        <v>0.76270000000000004</v>
        <stp/>
        <stp>##V3_BDPV12</stp>
        <stp>USOSFR50 BGN  Curncy</stp>
        <stp>ask</stp>
        <stp>[My2Calc200922_SofrCurve.xlsm]ICVS_SOFR_OIS_C (2)!R50C4</stp>
        <tr r="D50" s="93"/>
      </tp>
      <tp>
        <v>0.47339999999999999</v>
        <stp/>
        <stp>##V3_BDPV12</stp>
        <stp>USOSFR10 BGN  Curncy</stp>
        <stp>bid</stp>
        <stp>[My2Calc200922_SofrCurve.xlsm]ICVS_SOFR_OIS_C (2)!R43C3</stp>
        <tr r="C43" s="93"/>
      </tp>
      <tp>
        <v>0.50360000000000005</v>
        <stp/>
        <stp>##V3_BDPV12</stp>
        <stp>USOSFR10 BGN  Curncy</stp>
        <stp>ask</stp>
        <stp>[My2Calc200922_SofrCurve.xlsm]ICVS_SOFR_OIS_C (2)!R43C4</stp>
        <tr r="D43" s="93"/>
      </tp>
      <tp>
        <v>0.73270000000000002</v>
        <stp/>
        <stp>##V3_BDPV12</stp>
        <stp>USOSFR50 BGN  Curncy</stp>
        <stp>bid</stp>
        <stp>[My2Calc200922_SofrCurve.xlsm]ICVS_SOFR_OIS_C (2)!R50C3</stp>
        <tr r="C50" s="93"/>
      </tp>
      <tp>
        <v>0.4451</v>
        <stp/>
        <stp>##V3_BDPV12</stp>
        <stp>USOSFR9 BGN  Curncy</stp>
        <stp>ask</stp>
        <stp>[My2Calc200922_SofrCurve.xlsm]ICVS_SOFR_OIS_C (2)!R42C4</stp>
        <tr r="D42" s="93"/>
      </tp>
      <tp t="s">
        <v>2021-12-15</v>
        <stp/>
        <stp>##V3_BDPV12</stp>
        <stp>SFRU1 COMB Comdty</stp>
        <stp>FUT_DLV_DT_FIRST</stp>
        <stp>[My2Calc200922_SofrCurve.xlsm]ICVS_SOFR_OIS_C (2)!R11C4</stp>
        <tr r="D11" s="93"/>
      </tp>
      <tp t="s">
        <v>2021-12-15</v>
        <stp/>
        <stp>##V3_BDPV12</stp>
        <stp>SFRU1 COMB Comdty</stp>
        <stp>FUT_DLV_DT_FIRST</stp>
        <stp>[My2Calc200922_SofrCurve.xlsm]ICVS_SOFR_OIS_C (3)!R11C4</stp>
        <tr r="D11" s="9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volatileDependencies" Target="volatileDependenci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8.emf"/><Relationship Id="rId11" Type="http://schemas.openxmlformats.org/officeDocument/2006/relationships/image" Target="../media/image12.emf"/><Relationship Id="rId5" Type="http://schemas.openxmlformats.org/officeDocument/2006/relationships/image" Target="../media/image17.emf"/><Relationship Id="rId10" Type="http://schemas.openxmlformats.org/officeDocument/2006/relationships/image" Target="../media/image22.emf"/><Relationship Id="rId4" Type="http://schemas.openxmlformats.org/officeDocument/2006/relationships/image" Target="../media/image16.emf"/><Relationship Id="rId9" Type="http://schemas.openxmlformats.org/officeDocument/2006/relationships/image" Target="../media/image21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3" Type="http://schemas.openxmlformats.org/officeDocument/2006/relationships/image" Target="../media/image32.emf"/><Relationship Id="rId7" Type="http://schemas.openxmlformats.org/officeDocument/2006/relationships/image" Target="../media/image28.emf"/><Relationship Id="rId12" Type="http://schemas.openxmlformats.org/officeDocument/2006/relationships/image" Target="../media/image23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6" Type="http://schemas.openxmlformats.org/officeDocument/2006/relationships/image" Target="../media/image29.emf"/><Relationship Id="rId11" Type="http://schemas.openxmlformats.org/officeDocument/2006/relationships/image" Target="../media/image24.emf"/><Relationship Id="rId5" Type="http://schemas.openxmlformats.org/officeDocument/2006/relationships/image" Target="../media/image30.emf"/><Relationship Id="rId10" Type="http://schemas.openxmlformats.org/officeDocument/2006/relationships/image" Target="../media/image25.emf"/><Relationship Id="rId4" Type="http://schemas.openxmlformats.org/officeDocument/2006/relationships/image" Target="../media/image31.emf"/><Relationship Id="rId9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48</xdr:row>
          <xdr:rowOff>0</xdr:rowOff>
        </xdr:from>
        <xdr:to>
          <xdr:col>16</xdr:col>
          <xdr:colOff>1657350</xdr:colOff>
          <xdr:row>52</xdr:row>
          <xdr:rowOff>180975</xdr:rowOff>
        </xdr:to>
        <xdr:sp macro="" textlink="">
          <xdr:nvSpPr>
            <xdr:cNvPr id="514049" name="CommandButton1" hidden="1">
              <a:extLst>
                <a:ext uri="{63B3BB69-23CF-44E3-9099-C40C66FF867C}">
                  <a14:compatExt spid="_x0000_s514049"/>
                </a:ext>
                <a:ext uri="{FF2B5EF4-FFF2-40B4-BE49-F238E27FC236}">
                  <a16:creationId xmlns:a16="http://schemas.microsoft.com/office/drawing/2014/main" id="{00000000-0008-0000-0000-000001D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48</xdr:row>
          <xdr:rowOff>0</xdr:rowOff>
        </xdr:from>
        <xdr:to>
          <xdr:col>16</xdr:col>
          <xdr:colOff>1657350</xdr:colOff>
          <xdr:row>52</xdr:row>
          <xdr:rowOff>180975</xdr:rowOff>
        </xdr:to>
        <xdr:sp macro="" textlink="">
          <xdr:nvSpPr>
            <xdr:cNvPr id="471041" name="CommandButton1" hidden="1">
              <a:extLst>
                <a:ext uri="{63B3BB69-23CF-44E3-9099-C40C66FF867C}">
                  <a14:compatExt spid="_x0000_s471041"/>
                </a:ext>
                <a:ext uri="{FF2B5EF4-FFF2-40B4-BE49-F238E27FC236}">
                  <a16:creationId xmlns:a16="http://schemas.microsoft.com/office/drawing/2014/main" id="{00000000-0008-0000-0100-0000013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57</xdr:row>
          <xdr:rowOff>95250</xdr:rowOff>
        </xdr:from>
        <xdr:to>
          <xdr:col>16</xdr:col>
          <xdr:colOff>1657350</xdr:colOff>
          <xdr:row>62</xdr:row>
          <xdr:rowOff>66675</xdr:rowOff>
        </xdr:to>
        <xdr:sp macro="" textlink="">
          <xdr:nvSpPr>
            <xdr:cNvPr id="429057" name="CommandButton1" hidden="1">
              <a:extLst>
                <a:ext uri="{63B3BB69-23CF-44E3-9099-C40C66FF867C}">
                  <a14:compatExt spid="_x0000_s429057"/>
                </a:ext>
                <a:ext uri="{FF2B5EF4-FFF2-40B4-BE49-F238E27FC236}">
                  <a16:creationId xmlns:a16="http://schemas.microsoft.com/office/drawing/2014/main" id="{00000000-0008-0000-0200-0000018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57</xdr:row>
          <xdr:rowOff>95250</xdr:rowOff>
        </xdr:from>
        <xdr:to>
          <xdr:col>16</xdr:col>
          <xdr:colOff>1657350</xdr:colOff>
          <xdr:row>62</xdr:row>
          <xdr:rowOff>66675</xdr:rowOff>
        </xdr:to>
        <xdr:sp macro="" textlink="">
          <xdr:nvSpPr>
            <xdr:cNvPr id="388097" name="CommandButton1" hidden="1">
              <a:extLst>
                <a:ext uri="{63B3BB69-23CF-44E3-9099-C40C66FF867C}">
                  <a14:compatExt spid="_x0000_s388097"/>
                </a:ext>
                <a:ext uri="{FF2B5EF4-FFF2-40B4-BE49-F238E27FC236}">
                  <a16:creationId xmlns:a16="http://schemas.microsoft.com/office/drawing/2014/main" id="{00000000-0008-0000-0300-000001E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</xdr:row>
          <xdr:rowOff>161925</xdr:rowOff>
        </xdr:from>
        <xdr:to>
          <xdr:col>31</xdr:col>
          <xdr:colOff>76200</xdr:colOff>
          <xdr:row>5</xdr:row>
          <xdr:rowOff>57150</xdr:rowOff>
        </xdr:to>
        <xdr:sp macro="" textlink="">
          <xdr:nvSpPr>
            <xdr:cNvPr id="347137" name="CommandButton1" hidden="1">
              <a:extLst>
                <a:ext uri="{63B3BB69-23CF-44E3-9099-C40C66FF867C}">
                  <a14:compatExt spid="_x0000_s347137"/>
                </a:ext>
                <a:ext uri="{FF2B5EF4-FFF2-40B4-BE49-F238E27FC236}">
                  <a16:creationId xmlns:a16="http://schemas.microsoft.com/office/drawing/2014/main" id="{00000000-0008-0000-0400-000001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57</xdr:row>
          <xdr:rowOff>95250</xdr:rowOff>
        </xdr:from>
        <xdr:to>
          <xdr:col>16</xdr:col>
          <xdr:colOff>1657350</xdr:colOff>
          <xdr:row>62</xdr:row>
          <xdr:rowOff>66675</xdr:rowOff>
        </xdr:to>
        <xdr:sp macro="" textlink="">
          <xdr:nvSpPr>
            <xdr:cNvPr id="168961" name="CommandButton1" hidden="1">
              <a:extLst>
                <a:ext uri="{63B3BB69-23CF-44E3-9099-C40C66FF867C}">
                  <a14:compatExt spid="_x0000_s168961"/>
                </a:ext>
                <a:ext uri="{FF2B5EF4-FFF2-40B4-BE49-F238E27FC236}">
                  <a16:creationId xmlns:a16="http://schemas.microsoft.com/office/drawing/2014/main" id="{00000000-0008-0000-0500-0000019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685800</xdr:colOff>
          <xdr:row>5</xdr:row>
          <xdr:rowOff>85725</xdr:rowOff>
        </xdr:from>
        <xdr:to>
          <xdr:col>17</xdr:col>
          <xdr:colOff>0</xdr:colOff>
          <xdr:row>9</xdr:row>
          <xdr:rowOff>38100</xdr:rowOff>
        </xdr:to>
        <xdr:sp macro="" textlink="">
          <xdr:nvSpPr>
            <xdr:cNvPr id="206849" name="CommandButton1" hidden="1">
              <a:extLst>
                <a:ext uri="{63B3BB69-23CF-44E3-9099-C40C66FF867C}">
                  <a14:compatExt spid="_x0000_s206849"/>
                </a:ext>
                <a:ext uri="{FF2B5EF4-FFF2-40B4-BE49-F238E27FC236}">
                  <a16:creationId xmlns:a16="http://schemas.microsoft.com/office/drawing/2014/main" id="{00000000-0008-0000-0600-000001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5</xdr:row>
          <xdr:rowOff>114300</xdr:rowOff>
        </xdr:from>
        <xdr:to>
          <xdr:col>11</xdr:col>
          <xdr:colOff>333375</xdr:colOff>
          <xdr:row>8</xdr:row>
          <xdr:rowOff>200025</xdr:rowOff>
        </xdr:to>
        <xdr:sp macro="" textlink="">
          <xdr:nvSpPr>
            <xdr:cNvPr id="206850" name="CommandButton2" hidden="1">
              <a:extLst>
                <a:ext uri="{63B3BB69-23CF-44E3-9099-C40C66FF867C}">
                  <a14:compatExt spid="_x0000_s206850"/>
                </a:ext>
                <a:ext uri="{FF2B5EF4-FFF2-40B4-BE49-F238E27FC236}">
                  <a16:creationId xmlns:a16="http://schemas.microsoft.com/office/drawing/2014/main" id="{00000000-0008-0000-0600-000002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57</xdr:row>
          <xdr:rowOff>95250</xdr:rowOff>
        </xdr:from>
        <xdr:to>
          <xdr:col>16</xdr:col>
          <xdr:colOff>1657350</xdr:colOff>
          <xdr:row>62</xdr:row>
          <xdr:rowOff>66675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7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685800</xdr:colOff>
          <xdr:row>5</xdr:row>
          <xdr:rowOff>85725</xdr:rowOff>
        </xdr:from>
        <xdr:to>
          <xdr:col>17</xdr:col>
          <xdr:colOff>0</xdr:colOff>
          <xdr:row>9</xdr:row>
          <xdr:rowOff>38100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8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6</xdr:row>
          <xdr:rowOff>19050</xdr:rowOff>
        </xdr:from>
        <xdr:to>
          <xdr:col>3</xdr:col>
          <xdr:colOff>114300</xdr:colOff>
          <xdr:row>9</xdr:row>
          <xdr:rowOff>104775</xdr:rowOff>
        </xdr:to>
        <xdr:sp macro="" textlink="">
          <xdr:nvSpPr>
            <xdr:cNvPr id="128136" name="CommandButton2" hidden="1">
              <a:extLst>
                <a:ext uri="{63B3BB69-23CF-44E3-9099-C40C66FF867C}">
                  <a14:compatExt spid="_x0000_s128136"/>
                </a:ext>
                <a:ext uri="{FF2B5EF4-FFF2-40B4-BE49-F238E27FC236}">
                  <a16:creationId xmlns:a16="http://schemas.microsoft.com/office/drawing/2014/main" id="{00000000-0008-0000-0800-000088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704850</xdr:colOff>
          <xdr:row>0</xdr:row>
          <xdr:rowOff>152400</xdr:rowOff>
        </xdr:from>
        <xdr:to>
          <xdr:col>2</xdr:col>
          <xdr:colOff>552450</xdr:colOff>
          <xdr:row>2</xdr:row>
          <xdr:rowOff>57150</xdr:rowOff>
        </xdr:to>
        <xdr:sp macro="" textlink="">
          <xdr:nvSpPr>
            <xdr:cNvPr id="20481" name="BarrierSet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704850</xdr:colOff>
          <xdr:row>6</xdr:row>
          <xdr:rowOff>133350</xdr:rowOff>
        </xdr:from>
        <xdr:to>
          <xdr:col>2</xdr:col>
          <xdr:colOff>552450</xdr:colOff>
          <xdr:row>8</xdr:row>
          <xdr:rowOff>38100</xdr:rowOff>
        </xdr:to>
        <xdr:sp macro="" textlink="">
          <xdr:nvSpPr>
            <xdr:cNvPr id="20482" name="Styles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704850</xdr:colOff>
          <xdr:row>2</xdr:row>
          <xdr:rowOff>142875</xdr:rowOff>
        </xdr:from>
        <xdr:to>
          <xdr:col>2</xdr:col>
          <xdr:colOff>552450</xdr:colOff>
          <xdr:row>4</xdr:row>
          <xdr:rowOff>47625</xdr:rowOff>
        </xdr:to>
        <xdr:sp macro="" textlink="">
          <xdr:nvSpPr>
            <xdr:cNvPr id="20483" name="OptType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A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704850</xdr:colOff>
          <xdr:row>4</xdr:row>
          <xdr:rowOff>142875</xdr:rowOff>
        </xdr:from>
        <xdr:to>
          <xdr:col>2</xdr:col>
          <xdr:colOff>552450</xdr:colOff>
          <xdr:row>6</xdr:row>
          <xdr:rowOff>47625</xdr:rowOff>
        </xdr:to>
        <xdr:sp macro="" textlink="">
          <xdr:nvSpPr>
            <xdr:cNvPr id="20484" name="Sch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0</xdr:row>
          <xdr:rowOff>152400</xdr:rowOff>
        </xdr:from>
        <xdr:to>
          <xdr:col>1</xdr:col>
          <xdr:colOff>542925</xdr:colOff>
          <xdr:row>2</xdr:row>
          <xdr:rowOff>57150</xdr:rowOff>
        </xdr:to>
        <xdr:sp macro="" textlink="">
          <xdr:nvSpPr>
            <xdr:cNvPr id="20485" name="Reset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A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</xdr:row>
          <xdr:rowOff>142875</xdr:rowOff>
        </xdr:from>
        <xdr:to>
          <xdr:col>1</xdr:col>
          <xdr:colOff>542925</xdr:colOff>
          <xdr:row>4</xdr:row>
          <xdr:rowOff>47625</xdr:rowOff>
        </xdr:to>
        <xdr:sp macro="" textlink="">
          <xdr:nvSpPr>
            <xdr:cNvPr id="20486" name="Copyy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A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6</xdr:row>
          <xdr:rowOff>133350</xdr:rowOff>
        </xdr:from>
        <xdr:to>
          <xdr:col>1</xdr:col>
          <xdr:colOff>542925</xdr:colOff>
          <xdr:row>8</xdr:row>
          <xdr:rowOff>38100</xdr:rowOff>
        </xdr:to>
        <xdr:sp macro="" textlink="">
          <xdr:nvSpPr>
            <xdr:cNvPr id="20487" name="Run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0A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4</xdr:row>
          <xdr:rowOff>180975</xdr:rowOff>
        </xdr:from>
        <xdr:to>
          <xdr:col>1</xdr:col>
          <xdr:colOff>552450</xdr:colOff>
          <xdr:row>6</xdr:row>
          <xdr:rowOff>9525</xdr:rowOff>
        </xdr:to>
        <xdr:sp macro="" textlink="">
          <xdr:nvSpPr>
            <xdr:cNvPr id="20488" name="CommandButton1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0A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104775</xdr:colOff>
          <xdr:row>0</xdr:row>
          <xdr:rowOff>238125</xdr:rowOff>
        </xdr:from>
        <xdr:to>
          <xdr:col>28</xdr:col>
          <xdr:colOff>1590675</xdr:colOff>
          <xdr:row>4</xdr:row>
          <xdr:rowOff>66675</xdr:rowOff>
        </xdr:to>
        <xdr:sp macro="" textlink="">
          <xdr:nvSpPr>
            <xdr:cNvPr id="20490" name="CommandButton2" hidden="1">
              <a:extLst>
                <a:ext uri="{63B3BB69-23CF-44E3-9099-C40C66FF867C}">
                  <a14:compatExt spid="_x0000_s20490"/>
                </a:ext>
                <a:ext uri="{FF2B5EF4-FFF2-40B4-BE49-F238E27FC236}">
                  <a16:creationId xmlns:a16="http://schemas.microsoft.com/office/drawing/2014/main" id="{00000000-0008-0000-0A00-00000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1628775</xdr:colOff>
          <xdr:row>0</xdr:row>
          <xdr:rowOff>209550</xdr:rowOff>
        </xdr:from>
        <xdr:to>
          <xdr:col>26</xdr:col>
          <xdr:colOff>419100</xdr:colOff>
          <xdr:row>4</xdr:row>
          <xdr:rowOff>76200</xdr:rowOff>
        </xdr:to>
        <xdr:sp macro="" textlink="">
          <xdr:nvSpPr>
            <xdr:cNvPr id="20491" name="CommandButton3" hidden="1">
              <a:extLst>
                <a:ext uri="{63B3BB69-23CF-44E3-9099-C40C66FF867C}">
                  <a14:compatExt spid="_x0000_s20491"/>
                </a:ext>
                <a:ext uri="{FF2B5EF4-FFF2-40B4-BE49-F238E27FC236}">
                  <a16:creationId xmlns:a16="http://schemas.microsoft.com/office/drawing/2014/main" id="{00000000-0008-0000-0A00-00000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219075</xdr:colOff>
          <xdr:row>1</xdr:row>
          <xdr:rowOff>57150</xdr:rowOff>
        </xdr:from>
        <xdr:to>
          <xdr:col>24</xdr:col>
          <xdr:colOff>828675</xdr:colOff>
          <xdr:row>3</xdr:row>
          <xdr:rowOff>190500</xdr:rowOff>
        </xdr:to>
        <xdr:sp macro="" textlink="">
          <xdr:nvSpPr>
            <xdr:cNvPr id="20492" name="CommandButton4" hidden="1">
              <a:extLst>
                <a:ext uri="{63B3BB69-23CF-44E3-9099-C40C66FF867C}">
                  <a14:compatExt spid="_x0000_s20492"/>
                </a:ext>
                <a:ext uri="{FF2B5EF4-FFF2-40B4-BE49-F238E27FC236}">
                  <a16:creationId xmlns:a16="http://schemas.microsoft.com/office/drawing/2014/main" id="{00000000-0008-0000-0A00-00000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704850</xdr:colOff>
          <xdr:row>0</xdr:row>
          <xdr:rowOff>152400</xdr:rowOff>
        </xdr:from>
        <xdr:to>
          <xdr:col>2</xdr:col>
          <xdr:colOff>552450</xdr:colOff>
          <xdr:row>2</xdr:row>
          <xdr:rowOff>57150</xdr:rowOff>
        </xdr:to>
        <xdr:sp macro="" textlink="">
          <xdr:nvSpPr>
            <xdr:cNvPr id="274433" name="BarrierSet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id="{00000000-0008-0000-0B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704850</xdr:colOff>
          <xdr:row>6</xdr:row>
          <xdr:rowOff>133350</xdr:rowOff>
        </xdr:from>
        <xdr:to>
          <xdr:col>2</xdr:col>
          <xdr:colOff>552450</xdr:colOff>
          <xdr:row>8</xdr:row>
          <xdr:rowOff>38100</xdr:rowOff>
        </xdr:to>
        <xdr:sp macro="" textlink="">
          <xdr:nvSpPr>
            <xdr:cNvPr id="274434" name="Styles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id="{00000000-0008-0000-0B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704850</xdr:colOff>
          <xdr:row>2</xdr:row>
          <xdr:rowOff>142875</xdr:rowOff>
        </xdr:from>
        <xdr:to>
          <xdr:col>2</xdr:col>
          <xdr:colOff>552450</xdr:colOff>
          <xdr:row>4</xdr:row>
          <xdr:rowOff>47625</xdr:rowOff>
        </xdr:to>
        <xdr:sp macro="" textlink="">
          <xdr:nvSpPr>
            <xdr:cNvPr id="274435" name="OptType" hidden="1">
              <a:extLst>
                <a:ext uri="{63B3BB69-23CF-44E3-9099-C40C66FF867C}">
                  <a14:compatExt spid="_x0000_s274435"/>
                </a:ext>
                <a:ext uri="{FF2B5EF4-FFF2-40B4-BE49-F238E27FC236}">
                  <a16:creationId xmlns:a16="http://schemas.microsoft.com/office/drawing/2014/main" id="{00000000-0008-0000-0B00-000003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704850</xdr:colOff>
          <xdr:row>4</xdr:row>
          <xdr:rowOff>142875</xdr:rowOff>
        </xdr:from>
        <xdr:to>
          <xdr:col>2</xdr:col>
          <xdr:colOff>552450</xdr:colOff>
          <xdr:row>6</xdr:row>
          <xdr:rowOff>47625</xdr:rowOff>
        </xdr:to>
        <xdr:sp macro="" textlink="">
          <xdr:nvSpPr>
            <xdr:cNvPr id="274436" name="Sch" hidden="1">
              <a:extLst>
                <a:ext uri="{63B3BB69-23CF-44E3-9099-C40C66FF867C}">
                  <a14:compatExt spid="_x0000_s274436"/>
                </a:ext>
                <a:ext uri="{FF2B5EF4-FFF2-40B4-BE49-F238E27FC236}">
                  <a16:creationId xmlns:a16="http://schemas.microsoft.com/office/drawing/2014/main" id="{00000000-0008-0000-0B00-000004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0</xdr:row>
          <xdr:rowOff>152400</xdr:rowOff>
        </xdr:from>
        <xdr:to>
          <xdr:col>1</xdr:col>
          <xdr:colOff>542925</xdr:colOff>
          <xdr:row>2</xdr:row>
          <xdr:rowOff>57150</xdr:rowOff>
        </xdr:to>
        <xdr:sp macro="" textlink="">
          <xdr:nvSpPr>
            <xdr:cNvPr id="274437" name="Reset" hidden="1">
              <a:extLst>
                <a:ext uri="{63B3BB69-23CF-44E3-9099-C40C66FF867C}">
                  <a14:compatExt spid="_x0000_s274437"/>
                </a:ext>
                <a:ext uri="{FF2B5EF4-FFF2-40B4-BE49-F238E27FC236}">
                  <a16:creationId xmlns:a16="http://schemas.microsoft.com/office/drawing/2014/main" id="{00000000-0008-0000-0B00-000005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</xdr:row>
          <xdr:rowOff>142875</xdr:rowOff>
        </xdr:from>
        <xdr:to>
          <xdr:col>1</xdr:col>
          <xdr:colOff>542925</xdr:colOff>
          <xdr:row>4</xdr:row>
          <xdr:rowOff>47625</xdr:rowOff>
        </xdr:to>
        <xdr:sp macro="" textlink="">
          <xdr:nvSpPr>
            <xdr:cNvPr id="274438" name="Copyy" hidden="1">
              <a:extLst>
                <a:ext uri="{63B3BB69-23CF-44E3-9099-C40C66FF867C}">
                  <a14:compatExt spid="_x0000_s274438"/>
                </a:ext>
                <a:ext uri="{FF2B5EF4-FFF2-40B4-BE49-F238E27FC236}">
                  <a16:creationId xmlns:a16="http://schemas.microsoft.com/office/drawing/2014/main" id="{00000000-0008-0000-0B00-000006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6</xdr:row>
          <xdr:rowOff>133350</xdr:rowOff>
        </xdr:from>
        <xdr:to>
          <xdr:col>1</xdr:col>
          <xdr:colOff>542925</xdr:colOff>
          <xdr:row>8</xdr:row>
          <xdr:rowOff>38100</xdr:rowOff>
        </xdr:to>
        <xdr:sp macro="" textlink="">
          <xdr:nvSpPr>
            <xdr:cNvPr id="274439" name="Run" hidden="1">
              <a:extLst>
                <a:ext uri="{63B3BB69-23CF-44E3-9099-C40C66FF867C}">
                  <a14:compatExt spid="_x0000_s274439"/>
                </a:ext>
                <a:ext uri="{FF2B5EF4-FFF2-40B4-BE49-F238E27FC236}">
                  <a16:creationId xmlns:a16="http://schemas.microsoft.com/office/drawing/2014/main" id="{00000000-0008-0000-0B00-000007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4</xdr:row>
          <xdr:rowOff>180975</xdr:rowOff>
        </xdr:from>
        <xdr:to>
          <xdr:col>1</xdr:col>
          <xdr:colOff>552450</xdr:colOff>
          <xdr:row>6</xdr:row>
          <xdr:rowOff>9525</xdr:rowOff>
        </xdr:to>
        <xdr:sp macro="" textlink="">
          <xdr:nvSpPr>
            <xdr:cNvPr id="274440" name="CommandButton1" hidden="1">
              <a:extLst>
                <a:ext uri="{63B3BB69-23CF-44E3-9099-C40C66FF867C}">
                  <a14:compatExt spid="_x0000_s274440"/>
                </a:ext>
                <a:ext uri="{FF2B5EF4-FFF2-40B4-BE49-F238E27FC236}">
                  <a16:creationId xmlns:a16="http://schemas.microsoft.com/office/drawing/2014/main" id="{00000000-0008-0000-0B00-000008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104775</xdr:colOff>
          <xdr:row>0</xdr:row>
          <xdr:rowOff>238125</xdr:rowOff>
        </xdr:from>
        <xdr:to>
          <xdr:col>29</xdr:col>
          <xdr:colOff>400049</xdr:colOff>
          <xdr:row>4</xdr:row>
          <xdr:rowOff>66675</xdr:rowOff>
        </xdr:to>
        <xdr:sp macro="" textlink="">
          <xdr:nvSpPr>
            <xdr:cNvPr id="274441" name="CommandButton2" hidden="1">
              <a:extLst>
                <a:ext uri="{63B3BB69-23CF-44E3-9099-C40C66FF867C}">
                  <a14:compatExt spid="_x0000_s274441"/>
                </a:ext>
                <a:ext uri="{FF2B5EF4-FFF2-40B4-BE49-F238E27FC236}">
                  <a16:creationId xmlns:a16="http://schemas.microsoft.com/office/drawing/2014/main" id="{00000000-0008-0000-0B00-000009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828675</xdr:colOff>
          <xdr:row>0</xdr:row>
          <xdr:rowOff>209550</xdr:rowOff>
        </xdr:from>
        <xdr:to>
          <xdr:col>27</xdr:col>
          <xdr:colOff>1181099</xdr:colOff>
          <xdr:row>4</xdr:row>
          <xdr:rowOff>76200</xdr:rowOff>
        </xdr:to>
        <xdr:sp macro="" textlink="">
          <xdr:nvSpPr>
            <xdr:cNvPr id="274442" name="CommandButton3" hidden="1">
              <a:extLst>
                <a:ext uri="{63B3BB69-23CF-44E3-9099-C40C66FF867C}">
                  <a14:compatExt spid="_x0000_s274442"/>
                </a:ext>
                <a:ext uri="{FF2B5EF4-FFF2-40B4-BE49-F238E27FC236}">
                  <a16:creationId xmlns:a16="http://schemas.microsoft.com/office/drawing/2014/main" id="{00000000-0008-0000-0B00-00000A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133350</xdr:colOff>
          <xdr:row>0</xdr:row>
          <xdr:rowOff>247650</xdr:rowOff>
        </xdr:from>
        <xdr:to>
          <xdr:col>26</xdr:col>
          <xdr:colOff>581026</xdr:colOff>
          <xdr:row>3</xdr:row>
          <xdr:rowOff>123825</xdr:rowOff>
        </xdr:to>
        <xdr:sp macro="" textlink="">
          <xdr:nvSpPr>
            <xdr:cNvPr id="274443" name="SpreadOption" hidden="1">
              <a:extLst>
                <a:ext uri="{63B3BB69-23CF-44E3-9099-C40C66FF867C}">
                  <a14:compatExt spid="_x0000_s274443"/>
                </a:ext>
                <a:ext uri="{FF2B5EF4-FFF2-40B4-BE49-F238E27FC236}">
                  <a16:creationId xmlns:a16="http://schemas.microsoft.com/office/drawing/2014/main" id="{00000000-0008-0000-0B00-00000B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4</xdr:row>
          <xdr:rowOff>152400</xdr:rowOff>
        </xdr:from>
        <xdr:to>
          <xdr:col>26</xdr:col>
          <xdr:colOff>361951</xdr:colOff>
          <xdr:row>6</xdr:row>
          <xdr:rowOff>104775</xdr:rowOff>
        </xdr:to>
        <xdr:sp macro="" textlink="">
          <xdr:nvSpPr>
            <xdr:cNvPr id="274445" name="CommandButton5" hidden="1">
              <a:extLst>
                <a:ext uri="{63B3BB69-23CF-44E3-9099-C40C66FF867C}">
                  <a14:compatExt spid="_x0000_s274445"/>
                </a:ext>
                <a:ext uri="{FF2B5EF4-FFF2-40B4-BE49-F238E27FC236}">
                  <a16:creationId xmlns:a16="http://schemas.microsoft.com/office/drawing/2014/main" id="{00000000-0008-0000-0B00-00000D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image" Target="../media/image11.emf"/><Relationship Id="rId5" Type="http://schemas.openxmlformats.org/officeDocument/2006/relationships/control" Target="../activeX/activeX11.xml"/><Relationship Id="rId4" Type="http://schemas.openxmlformats.org/officeDocument/2006/relationships/image" Target="../media/image10.emf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ntrol" Target="../activeX/activeX19.xml"/><Relationship Id="rId26" Type="http://schemas.openxmlformats.org/officeDocument/2006/relationships/comments" Target="../comments1.xml"/><Relationship Id="rId3" Type="http://schemas.openxmlformats.org/officeDocument/2006/relationships/vmlDrawing" Target="../drawings/vmlDrawing10.vml"/><Relationship Id="rId21" Type="http://schemas.openxmlformats.org/officeDocument/2006/relationships/image" Target="../media/image20.emf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5" Type="http://schemas.openxmlformats.org/officeDocument/2006/relationships/image" Target="../media/image22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18.xml"/><Relationship Id="rId20" Type="http://schemas.openxmlformats.org/officeDocument/2006/relationships/control" Target="../activeX/activeX2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24" Type="http://schemas.openxmlformats.org/officeDocument/2006/relationships/control" Target="../activeX/activeX22.xml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23" Type="http://schemas.openxmlformats.org/officeDocument/2006/relationships/image" Target="../media/image21.emf"/><Relationship Id="rId10" Type="http://schemas.openxmlformats.org/officeDocument/2006/relationships/control" Target="../activeX/activeX15.xml"/><Relationship Id="rId19" Type="http://schemas.openxmlformats.org/officeDocument/2006/relationships/image" Target="../media/image19.emf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Relationship Id="rId22" Type="http://schemas.openxmlformats.org/officeDocument/2006/relationships/control" Target="../activeX/activeX2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7.emf"/><Relationship Id="rId18" Type="http://schemas.openxmlformats.org/officeDocument/2006/relationships/control" Target="../activeX/activeX30.xml"/><Relationship Id="rId26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31.emf"/><Relationship Id="rId7" Type="http://schemas.openxmlformats.org/officeDocument/2006/relationships/image" Target="../media/image24.emf"/><Relationship Id="rId12" Type="http://schemas.openxmlformats.org/officeDocument/2006/relationships/control" Target="../activeX/activeX27.xml"/><Relationship Id="rId17" Type="http://schemas.openxmlformats.org/officeDocument/2006/relationships/image" Target="../media/image29.emf"/><Relationship Id="rId25" Type="http://schemas.openxmlformats.org/officeDocument/2006/relationships/image" Target="../media/image33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29.xml"/><Relationship Id="rId20" Type="http://schemas.openxmlformats.org/officeDocument/2006/relationships/control" Target="../activeX/activeX3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26.emf"/><Relationship Id="rId24" Type="http://schemas.openxmlformats.org/officeDocument/2006/relationships/control" Target="../activeX/activeX33.xml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23" Type="http://schemas.openxmlformats.org/officeDocument/2006/relationships/image" Target="../media/image32.emf"/><Relationship Id="rId28" Type="http://schemas.openxmlformats.org/officeDocument/2006/relationships/comments" Target="../comments2.xml"/><Relationship Id="rId10" Type="http://schemas.openxmlformats.org/officeDocument/2006/relationships/control" Target="../activeX/activeX26.xml"/><Relationship Id="rId19" Type="http://schemas.openxmlformats.org/officeDocument/2006/relationships/image" Target="../media/image30.emf"/><Relationship Id="rId4" Type="http://schemas.openxmlformats.org/officeDocument/2006/relationships/control" Target="../activeX/activeX23.xml"/><Relationship Id="rId9" Type="http://schemas.openxmlformats.org/officeDocument/2006/relationships/image" Target="../media/image25.emf"/><Relationship Id="rId14" Type="http://schemas.openxmlformats.org/officeDocument/2006/relationships/control" Target="../activeX/activeX28.xml"/><Relationship Id="rId22" Type="http://schemas.openxmlformats.org/officeDocument/2006/relationships/control" Target="../activeX/activeX32.xml"/><Relationship Id="rId27" Type="http://schemas.openxmlformats.org/officeDocument/2006/relationships/image" Target="../media/image34.emf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>
    <tabColor rgb="FF00B0F0"/>
  </sheetPr>
  <dimension ref="A1:AQ507"/>
  <sheetViews>
    <sheetView topLeftCell="A23" zoomScale="70" zoomScaleNormal="70" workbookViewId="0">
      <selection activeCell="G53" sqref="G53:G66"/>
    </sheetView>
  </sheetViews>
  <sheetFormatPr defaultRowHeight="16.5"/>
  <cols>
    <col min="1" max="1" width="21.5" style="112" bestFit="1" customWidth="1"/>
    <col min="2" max="2" width="21.5" style="112" customWidth="1"/>
    <col min="3" max="3" width="22.25" style="112" bestFit="1" customWidth="1"/>
    <col min="4" max="4" width="19.5" style="112" bestFit="1" customWidth="1"/>
    <col min="5" max="5" width="11.125" style="112" customWidth="1"/>
    <col min="6" max="7" width="12.5" style="112" bestFit="1" customWidth="1"/>
    <col min="8" max="13" width="11.125" style="112" customWidth="1"/>
    <col min="14" max="14" width="9.625" style="112" bestFit="1" customWidth="1"/>
    <col min="15" max="15" width="12.125" style="112" bestFit="1" customWidth="1"/>
    <col min="16" max="16" width="13.125" style="112" bestFit="1" customWidth="1"/>
    <col min="17" max="17" width="27.625" style="112" bestFit="1" customWidth="1"/>
    <col min="18" max="18" width="18.125" style="112" bestFit="1" customWidth="1"/>
    <col min="19" max="20" width="9" style="112"/>
    <col min="21" max="21" width="21.875" style="112" bestFit="1" customWidth="1"/>
    <col min="22" max="22" width="4" style="112" customWidth="1"/>
    <col min="23" max="23" width="28.375" style="112" bestFit="1" customWidth="1"/>
    <col min="24" max="25" width="9" style="112"/>
    <col min="26" max="26" width="11.875" style="112" customWidth="1"/>
    <col min="27" max="27" width="9.5" style="112" bestFit="1" customWidth="1"/>
    <col min="28" max="28" width="9" style="112"/>
    <col min="29" max="30" width="11.625" style="112" bestFit="1" customWidth="1"/>
    <col min="31" max="31" width="11.125" style="112" bestFit="1" customWidth="1"/>
    <col min="32" max="32" width="9" style="112"/>
    <col min="33" max="33" width="20.625" style="112" bestFit="1" customWidth="1"/>
    <col min="34" max="34" width="14.125" style="112" bestFit="1" customWidth="1"/>
    <col min="35" max="36" width="9" style="112"/>
    <col min="37" max="37" width="9.625" style="112" bestFit="1" customWidth="1"/>
    <col min="38" max="38" width="9" style="112"/>
    <col min="39" max="39" width="13.375" style="112" bestFit="1" customWidth="1"/>
    <col min="40" max="40" width="9" style="112"/>
    <col min="41" max="41" width="13.375" style="112" bestFit="1" customWidth="1"/>
    <col min="42" max="16384" width="9" style="112"/>
  </cols>
  <sheetData>
    <row r="1" spans="1:39">
      <c r="B1" s="150" t="s">
        <v>302</v>
      </c>
      <c r="C1" s="149">
        <v>44076</v>
      </c>
      <c r="D1" s="112">
        <v>2</v>
      </c>
      <c r="G1" s="112">
        <v>1</v>
      </c>
      <c r="N1" s="112">
        <v>2</v>
      </c>
      <c r="O1" s="112">
        <v>3</v>
      </c>
      <c r="AD1" s="112" t="s">
        <v>481</v>
      </c>
      <c r="AG1" s="38">
        <v>44090</v>
      </c>
    </row>
    <row r="2" spans="1:39">
      <c r="B2" s="150" t="s">
        <v>330</v>
      </c>
      <c r="C2" s="149">
        <v>44078</v>
      </c>
      <c r="AD2" s="38">
        <v>43998</v>
      </c>
      <c r="AG2" s="38">
        <v>43999</v>
      </c>
      <c r="AH2" s="112">
        <v>91</v>
      </c>
    </row>
    <row r="3" spans="1:39">
      <c r="C3" s="38"/>
      <c r="AD3" s="38">
        <v>44091</v>
      </c>
    </row>
    <row r="4" spans="1:39">
      <c r="A4" s="29"/>
      <c r="B4" s="29"/>
      <c r="C4" s="29"/>
      <c r="D4" s="49" t="s">
        <v>327</v>
      </c>
      <c r="E4" s="147" t="s">
        <v>269</v>
      </c>
      <c r="F4" s="147" t="s">
        <v>269</v>
      </c>
      <c r="G4" s="147" t="s">
        <v>329</v>
      </c>
      <c r="H4" s="131"/>
      <c r="I4" s="131" t="s">
        <v>602</v>
      </c>
      <c r="J4" s="131"/>
      <c r="K4" s="131"/>
      <c r="L4" s="131"/>
      <c r="M4" s="131"/>
      <c r="N4" s="29"/>
      <c r="O4" s="147" t="s">
        <v>331</v>
      </c>
      <c r="P4" s="38"/>
      <c r="Q4" s="51" t="s">
        <v>427</v>
      </c>
      <c r="R4" s="29"/>
      <c r="S4" s="29"/>
      <c r="T4" s="29"/>
      <c r="U4" s="29"/>
      <c r="W4" s="51" t="s">
        <v>466</v>
      </c>
      <c r="X4" s="29"/>
      <c r="Y4" s="29"/>
      <c r="Z4" s="29"/>
      <c r="AA4" s="29"/>
      <c r="AD4" s="112" t="s">
        <v>269</v>
      </c>
      <c r="AE4" s="112" t="s">
        <v>572</v>
      </c>
      <c r="AG4" s="112" t="s">
        <v>573</v>
      </c>
      <c r="AH4" s="112" t="s">
        <v>574</v>
      </c>
    </row>
    <row r="5" spans="1:39">
      <c r="A5" s="29"/>
      <c r="B5" s="29" t="s">
        <v>328</v>
      </c>
      <c r="C5" s="29"/>
      <c r="D5" s="143">
        <v>44081</v>
      </c>
      <c r="E5" s="132">
        <v>0.09</v>
      </c>
      <c r="F5" s="144"/>
      <c r="G5" s="154">
        <v>0.09</v>
      </c>
      <c r="H5" s="144"/>
      <c r="I5" s="144"/>
      <c r="J5" s="144"/>
      <c r="K5" s="144"/>
      <c r="L5" s="144"/>
      <c r="M5" s="144"/>
      <c r="N5" s="134"/>
      <c r="O5" s="122">
        <v>0.09</v>
      </c>
      <c r="P5" s="98"/>
      <c r="Q5" s="29"/>
      <c r="R5" s="49" t="s">
        <v>440</v>
      </c>
      <c r="S5" s="49" t="s">
        <v>173</v>
      </c>
      <c r="T5" s="29"/>
      <c r="U5" s="29"/>
      <c r="W5" s="29"/>
      <c r="X5" s="29"/>
      <c r="Y5" s="29"/>
      <c r="Z5" s="29"/>
      <c r="AA5" s="29"/>
      <c r="AC5" s="111">
        <v>43998</v>
      </c>
      <c r="AD5" s="112">
        <v>0.09</v>
      </c>
      <c r="AH5" s="112" t="e">
        <v>#REF!</v>
      </c>
      <c r="AJ5" s="84">
        <v>99.91</v>
      </c>
      <c r="AK5" s="163">
        <v>-4.0000000000000003E-5</v>
      </c>
      <c r="AM5" s="163">
        <v>8.9999599999998736E-2</v>
      </c>
    </row>
    <row r="6" spans="1:39">
      <c r="A6" s="29">
        <v>1</v>
      </c>
      <c r="B6" s="29" t="s">
        <v>429</v>
      </c>
      <c r="C6" s="29" t="s">
        <v>617</v>
      </c>
      <c r="D6" s="143" t="s">
        <v>618</v>
      </c>
      <c r="E6" s="132">
        <v>99.91</v>
      </c>
      <c r="F6" s="141">
        <v>0</v>
      </c>
      <c r="G6" s="166">
        <v>9.0000000000003411E-2</v>
      </c>
      <c r="H6" s="144">
        <v>9.0000000000003411E-2</v>
      </c>
      <c r="I6" s="144" t="s">
        <v>619</v>
      </c>
      <c r="J6" s="144" t="s">
        <v>620</v>
      </c>
      <c r="K6" s="144"/>
      <c r="L6" s="144"/>
      <c r="M6" s="144"/>
      <c r="N6" s="134"/>
      <c r="O6" s="122">
        <v>9.0000000000003411E-2</v>
      </c>
      <c r="P6" s="98"/>
      <c r="Q6" s="29" t="s">
        <v>444</v>
      </c>
      <c r="R6" s="29" t="s">
        <v>621</v>
      </c>
      <c r="S6" s="134">
        <v>0</v>
      </c>
      <c r="T6" s="29">
        <v>0</v>
      </c>
      <c r="U6" s="29" t="s">
        <v>622</v>
      </c>
      <c r="W6" s="29" t="s">
        <v>623</v>
      </c>
      <c r="X6" s="134">
        <v>0</v>
      </c>
      <c r="Y6" s="29">
        <v>0</v>
      </c>
      <c r="Z6" s="29" t="s">
        <v>622</v>
      </c>
      <c r="AA6" s="29">
        <v>1</v>
      </c>
      <c r="AC6" s="111">
        <v>43999</v>
      </c>
      <c r="AD6" s="112">
        <v>0.09</v>
      </c>
      <c r="AE6" s="112">
        <v>0</v>
      </c>
      <c r="AF6" s="112">
        <v>1</v>
      </c>
      <c r="AG6" s="112">
        <v>1.0000024999999999</v>
      </c>
      <c r="AH6" s="112" t="e">
        <v>#REF!</v>
      </c>
      <c r="AK6" s="163">
        <v>-4.0000000000000003E-5</v>
      </c>
    </row>
    <row r="7" spans="1:39">
      <c r="A7" s="29">
        <v>2</v>
      </c>
      <c r="B7" s="29" t="s">
        <v>430</v>
      </c>
      <c r="C7" s="29" t="s">
        <v>624</v>
      </c>
      <c r="D7" s="143" t="s">
        <v>625</v>
      </c>
      <c r="E7" s="132">
        <v>99.924999999999997</v>
      </c>
      <c r="F7" s="141">
        <v>-1.37E-2</v>
      </c>
      <c r="G7" s="166">
        <v>7.4863000000007673E-2</v>
      </c>
      <c r="H7" s="144">
        <v>7.5000000000002842E-2</v>
      </c>
      <c r="I7" s="144"/>
      <c r="J7" s="144"/>
      <c r="K7" s="144"/>
      <c r="L7" s="144"/>
      <c r="M7" s="144"/>
      <c r="N7" s="134"/>
      <c r="O7" s="122">
        <v>7.4863000000007673E-2</v>
      </c>
      <c r="P7" s="98"/>
      <c r="Q7" s="29" t="s">
        <v>567</v>
      </c>
      <c r="R7" s="29" t="s">
        <v>626</v>
      </c>
      <c r="S7" s="134">
        <v>0</v>
      </c>
      <c r="T7" s="29">
        <v>0</v>
      </c>
      <c r="U7" s="29" t="s">
        <v>622</v>
      </c>
      <c r="W7" s="29" t="s">
        <v>627</v>
      </c>
      <c r="X7" s="134">
        <v>0</v>
      </c>
      <c r="Y7" s="29">
        <v>0</v>
      </c>
      <c r="Z7" s="29" t="s">
        <v>622</v>
      </c>
      <c r="AA7" s="29">
        <v>2</v>
      </c>
      <c r="AC7" s="111">
        <v>44000</v>
      </c>
      <c r="AD7" s="112">
        <v>0.09</v>
      </c>
      <c r="AE7" s="112">
        <v>1</v>
      </c>
      <c r="AF7" s="112">
        <v>1</v>
      </c>
      <c r="AG7" s="112">
        <v>1.0000024999999999</v>
      </c>
      <c r="AH7" s="112" t="e">
        <v>#REF!</v>
      </c>
      <c r="AM7" s="112">
        <v>1.0002274989888889</v>
      </c>
    </row>
    <row r="8" spans="1:39">
      <c r="A8" s="29">
        <v>3</v>
      </c>
      <c r="B8" s="29" t="s">
        <v>431</v>
      </c>
      <c r="C8" s="29" t="s">
        <v>628</v>
      </c>
      <c r="D8" s="143" t="s">
        <v>629</v>
      </c>
      <c r="E8" s="132">
        <v>99.935000000000002</v>
      </c>
      <c r="F8" s="141">
        <v>-5.8500000000000003E-2</v>
      </c>
      <c r="G8" s="166">
        <v>6.441499999999678E-2</v>
      </c>
      <c r="H8" s="144">
        <v>6.4999999999997726E-2</v>
      </c>
      <c r="I8" s="144"/>
      <c r="J8" s="144"/>
      <c r="K8" s="144"/>
      <c r="L8" s="144"/>
      <c r="M8" s="144"/>
      <c r="N8" s="134"/>
      <c r="O8" s="122">
        <v>6.441499999999678E-2</v>
      </c>
      <c r="P8" s="98"/>
      <c r="Q8" s="29" t="s">
        <v>442</v>
      </c>
      <c r="R8" s="29" t="s">
        <v>630</v>
      </c>
      <c r="S8" s="134">
        <v>0</v>
      </c>
      <c r="T8" s="29">
        <v>0</v>
      </c>
      <c r="U8" s="29" t="s">
        <v>622</v>
      </c>
      <c r="W8" s="29" t="s">
        <v>627</v>
      </c>
      <c r="X8" s="134">
        <v>0</v>
      </c>
      <c r="Y8" s="29">
        <v>0</v>
      </c>
      <c r="Z8" s="29" t="s">
        <v>622</v>
      </c>
      <c r="AA8" s="29">
        <v>3</v>
      </c>
      <c r="AC8" s="111">
        <v>44001</v>
      </c>
      <c r="AD8" s="112">
        <v>0.09</v>
      </c>
      <c r="AE8" s="112">
        <v>2</v>
      </c>
      <c r="AF8" s="112">
        <v>3</v>
      </c>
      <c r="AG8" s="112">
        <v>1.0000074999999999</v>
      </c>
    </row>
    <row r="9" spans="1:39">
      <c r="A9" s="29">
        <v>4</v>
      </c>
      <c r="B9" s="29" t="s">
        <v>432</v>
      </c>
      <c r="C9" s="29" t="s">
        <v>631</v>
      </c>
      <c r="D9" s="143" t="s">
        <v>632</v>
      </c>
      <c r="E9" s="132">
        <v>99.954999999999998</v>
      </c>
      <c r="F9" s="141">
        <v>-0.1295</v>
      </c>
      <c r="G9" s="166">
        <v>4.3705000000002769E-2</v>
      </c>
      <c r="H9" s="144">
        <v>4.5000000000001705E-2</v>
      </c>
      <c r="I9" s="144"/>
      <c r="J9" s="144"/>
      <c r="K9" s="144"/>
      <c r="L9" s="144"/>
      <c r="M9" s="144"/>
      <c r="N9" s="134"/>
      <c r="O9" s="122">
        <v>4.3705000000002769E-2</v>
      </c>
      <c r="P9" s="98"/>
      <c r="Q9" s="29" t="s">
        <v>443</v>
      </c>
      <c r="R9" s="29" t="s">
        <v>633</v>
      </c>
      <c r="S9" s="134">
        <v>0</v>
      </c>
      <c r="T9" s="29">
        <v>0</v>
      </c>
      <c r="U9" s="29" t="s">
        <v>622</v>
      </c>
      <c r="W9" s="29" t="s">
        <v>627</v>
      </c>
      <c r="X9" s="134">
        <v>0</v>
      </c>
      <c r="Y9" s="29">
        <v>0</v>
      </c>
      <c r="Z9" s="29" t="s">
        <v>622</v>
      </c>
      <c r="AA9" s="29">
        <v>4</v>
      </c>
      <c r="AC9" s="111">
        <v>44004</v>
      </c>
      <c r="AD9" s="112">
        <v>0.08</v>
      </c>
      <c r="AE9" s="112">
        <v>5</v>
      </c>
      <c r="AF9" s="112">
        <v>1</v>
      </c>
      <c r="AG9" s="112">
        <v>1.0000022222222222</v>
      </c>
      <c r="AM9" s="112" t="e">
        <v>#REF!</v>
      </c>
    </row>
    <row r="10" spans="1:39">
      <c r="A10" s="29">
        <v>5</v>
      </c>
      <c r="B10" s="29" t="s">
        <v>433</v>
      </c>
      <c r="C10" s="29" t="s">
        <v>634</v>
      </c>
      <c r="D10" s="143" t="s">
        <v>635</v>
      </c>
      <c r="E10" s="132">
        <v>99.96</v>
      </c>
      <c r="F10" s="141">
        <v>-0.2261</v>
      </c>
      <c r="G10" s="166">
        <v>3.7739000000001965E-2</v>
      </c>
      <c r="H10" s="144">
        <v>4.0000000000006253E-2</v>
      </c>
      <c r="I10" s="144"/>
      <c r="J10" s="144"/>
      <c r="K10" s="144"/>
      <c r="L10" s="144"/>
      <c r="M10" s="144"/>
      <c r="N10" s="134"/>
      <c r="O10" s="122">
        <v>3.7739000000001965E-2</v>
      </c>
      <c r="P10" s="98"/>
      <c r="Q10" s="29" t="s">
        <v>428</v>
      </c>
      <c r="R10" s="29" t="s">
        <v>636</v>
      </c>
      <c r="S10" s="134">
        <v>0</v>
      </c>
      <c r="T10" s="29">
        <v>0</v>
      </c>
      <c r="U10" s="29" t="s">
        <v>622</v>
      </c>
      <c r="W10" s="29" t="s">
        <v>627</v>
      </c>
      <c r="X10" s="134">
        <v>0</v>
      </c>
      <c r="Y10" s="29">
        <v>0</v>
      </c>
      <c r="Z10" s="29" t="s">
        <v>622</v>
      </c>
      <c r="AA10" s="29">
        <v>5</v>
      </c>
      <c r="AC10" s="111">
        <v>44005</v>
      </c>
      <c r="AD10" s="112">
        <v>7.0000000000000007E-2</v>
      </c>
      <c r="AE10" s="112">
        <v>6</v>
      </c>
      <c r="AF10" s="112">
        <v>1</v>
      </c>
      <c r="AG10" s="112">
        <v>1.0000019444444443</v>
      </c>
    </row>
    <row r="11" spans="1:39">
      <c r="A11" s="29">
        <v>6</v>
      </c>
      <c r="B11" s="29" t="s">
        <v>434</v>
      </c>
      <c r="C11" s="29" t="s">
        <v>637</v>
      </c>
      <c r="D11" s="143" t="s">
        <v>638</v>
      </c>
      <c r="E11" s="132">
        <v>99.965000000000003</v>
      </c>
      <c r="F11" s="141">
        <v>-0.34770000000000001</v>
      </c>
      <c r="G11" s="166">
        <v>3.1522999999992862E-2</v>
      </c>
      <c r="H11" s="144">
        <v>3.4999999999996589E-2</v>
      </c>
      <c r="I11" s="144"/>
      <c r="J11" s="144"/>
      <c r="K11" s="144"/>
      <c r="L11" s="144"/>
      <c r="M11" s="144"/>
      <c r="N11" s="134"/>
      <c r="O11" s="122">
        <v>3.1522999999992862E-2</v>
      </c>
      <c r="P11" s="98"/>
      <c r="Q11" s="29" t="s">
        <v>429</v>
      </c>
      <c r="R11" s="29" t="s">
        <v>618</v>
      </c>
      <c r="S11" s="134">
        <v>2.5000000000000001E-2</v>
      </c>
      <c r="T11" s="29">
        <v>1</v>
      </c>
      <c r="U11" s="29" t="s">
        <v>429</v>
      </c>
      <c r="W11" s="29" t="s">
        <v>639</v>
      </c>
      <c r="X11" s="134">
        <v>3.888888888888889E-2</v>
      </c>
      <c r="Y11" s="29">
        <v>1</v>
      </c>
      <c r="Z11" s="29">
        <v>1</v>
      </c>
      <c r="AA11" s="29">
        <v>6</v>
      </c>
      <c r="AC11" s="111">
        <v>44006</v>
      </c>
      <c r="AD11" s="112">
        <v>0.08</v>
      </c>
      <c r="AE11" s="112">
        <v>7</v>
      </c>
      <c r="AF11" s="112">
        <v>1</v>
      </c>
      <c r="AG11" s="112">
        <v>1.0000022222222222</v>
      </c>
      <c r="AM11" s="112" t="e">
        <v>#REF!</v>
      </c>
    </row>
    <row r="12" spans="1:39">
      <c r="C12" s="44"/>
      <c r="D12" s="84"/>
      <c r="E12" s="98"/>
      <c r="F12" s="98"/>
      <c r="G12" s="98"/>
      <c r="H12" s="98"/>
      <c r="I12" s="98"/>
      <c r="J12" s="98"/>
      <c r="K12" s="98"/>
      <c r="L12" s="98"/>
      <c r="M12" s="98"/>
      <c r="N12" s="24"/>
      <c r="O12" s="27"/>
      <c r="P12" s="24"/>
      <c r="Q12" s="29" t="s">
        <v>430</v>
      </c>
      <c r="R12" s="29" t="s">
        <v>625</v>
      </c>
      <c r="S12" s="134">
        <v>0.27777777777777779</v>
      </c>
      <c r="T12" s="29">
        <v>2</v>
      </c>
      <c r="U12" s="29" t="s">
        <v>430</v>
      </c>
      <c r="W12" s="29" t="s">
        <v>624</v>
      </c>
      <c r="X12" s="134">
        <v>0.29166666666666669</v>
      </c>
      <c r="Y12" s="29">
        <v>2</v>
      </c>
      <c r="Z12" s="29">
        <v>2</v>
      </c>
      <c r="AA12" s="29">
        <v>7</v>
      </c>
      <c r="AC12" s="111">
        <v>44007</v>
      </c>
      <c r="AD12" s="112">
        <v>0.09</v>
      </c>
      <c r="AE12" s="112">
        <v>8</v>
      </c>
      <c r="AF12" s="112">
        <v>1</v>
      </c>
      <c r="AG12" s="112">
        <v>1.0000024999999999</v>
      </c>
    </row>
    <row r="13" spans="1:39">
      <c r="A13" s="137"/>
      <c r="B13" s="29"/>
      <c r="C13" s="51" t="s">
        <v>607</v>
      </c>
      <c r="D13" s="29" t="s">
        <v>615</v>
      </c>
      <c r="E13" s="29"/>
      <c r="G13" s="51"/>
      <c r="H13" s="142"/>
      <c r="I13" s="142"/>
      <c r="J13" s="142"/>
      <c r="K13" s="142"/>
      <c r="L13" s="142"/>
      <c r="M13" s="142"/>
      <c r="N13" s="142"/>
      <c r="O13" s="142"/>
      <c r="Q13" s="29" t="s">
        <v>431</v>
      </c>
      <c r="R13" s="29" t="s">
        <v>629</v>
      </c>
      <c r="S13" s="134">
        <v>0.53055555555555556</v>
      </c>
      <c r="T13" s="29">
        <v>3</v>
      </c>
      <c r="U13" s="29" t="s">
        <v>431</v>
      </c>
      <c r="W13" s="29" t="s">
        <v>628</v>
      </c>
      <c r="X13" s="134">
        <v>0.5444444444444444</v>
      </c>
      <c r="Y13" s="29">
        <v>3</v>
      </c>
      <c r="Z13" s="29">
        <v>3</v>
      </c>
      <c r="AA13" s="29">
        <v>8</v>
      </c>
      <c r="AC13" s="111">
        <v>44008</v>
      </c>
      <c r="AD13" s="112">
        <v>0.08</v>
      </c>
      <c r="AE13" s="112">
        <v>9</v>
      </c>
      <c r="AF13" s="112">
        <v>3</v>
      </c>
      <c r="AG13" s="112">
        <v>1.0000066666666667</v>
      </c>
      <c r="AM13" s="112" t="e">
        <v>#REF!</v>
      </c>
    </row>
    <row r="14" spans="1:39">
      <c r="A14" s="137"/>
      <c r="B14" s="29"/>
      <c r="C14" s="29"/>
      <c r="D14" s="29" t="s">
        <v>616</v>
      </c>
      <c r="E14" s="29"/>
      <c r="G14" s="29"/>
      <c r="H14" s="29"/>
      <c r="I14" s="29"/>
      <c r="J14" s="29"/>
      <c r="K14" s="29"/>
      <c r="L14" s="29"/>
      <c r="M14" s="29"/>
      <c r="N14" s="29"/>
      <c r="O14" s="29"/>
      <c r="Q14" s="29" t="s">
        <v>432</v>
      </c>
      <c r="R14" s="29" t="s">
        <v>632</v>
      </c>
      <c r="S14" s="134">
        <v>0.78333333333333333</v>
      </c>
      <c r="T14" s="29">
        <v>4</v>
      </c>
      <c r="U14" s="29" t="s">
        <v>432</v>
      </c>
      <c r="W14" s="29" t="s">
        <v>631</v>
      </c>
      <c r="X14" s="134">
        <v>0.79722222222222228</v>
      </c>
      <c r="Y14" s="29">
        <v>4</v>
      </c>
      <c r="Z14" s="29">
        <v>4</v>
      </c>
      <c r="AA14" s="29">
        <v>9</v>
      </c>
      <c r="AC14" s="111">
        <v>44011</v>
      </c>
      <c r="AD14" s="112">
        <v>0.08</v>
      </c>
      <c r="AE14" s="112">
        <v>12</v>
      </c>
      <c r="AF14" s="112">
        <v>1</v>
      </c>
      <c r="AG14" s="112">
        <v>1.0000022222222222</v>
      </c>
    </row>
    <row r="15" spans="1:39">
      <c r="A15" s="137"/>
      <c r="B15" s="49" t="s">
        <v>640</v>
      </c>
      <c r="C15" s="49" t="s">
        <v>336</v>
      </c>
      <c r="D15" s="145" t="s">
        <v>339</v>
      </c>
      <c r="E15" s="145" t="s">
        <v>340</v>
      </c>
      <c r="G15" s="140"/>
      <c r="H15" s="146"/>
      <c r="I15" s="49"/>
      <c r="J15" s="146"/>
      <c r="K15" s="146"/>
      <c r="L15" s="146"/>
      <c r="M15" s="146"/>
      <c r="N15" s="49"/>
      <c r="O15" s="49" t="s">
        <v>329</v>
      </c>
      <c r="Q15" s="29" t="s">
        <v>433</v>
      </c>
      <c r="R15" s="29" t="s">
        <v>635</v>
      </c>
      <c r="S15" s="134">
        <v>1.0361111111111112</v>
      </c>
      <c r="T15" s="29">
        <v>5</v>
      </c>
      <c r="U15" s="29" t="s">
        <v>433</v>
      </c>
      <c r="W15" s="29" t="s">
        <v>634</v>
      </c>
      <c r="X15" s="134">
        <v>1.05</v>
      </c>
      <c r="Y15" s="29">
        <v>5</v>
      </c>
      <c r="Z15" s="29">
        <v>5</v>
      </c>
      <c r="AA15" s="29">
        <v>10</v>
      </c>
      <c r="AC15" s="111">
        <v>44012</v>
      </c>
      <c r="AD15" s="112">
        <v>0.1</v>
      </c>
      <c r="AE15" s="112">
        <v>13</v>
      </c>
      <c r="AF15" s="112">
        <v>1</v>
      </c>
      <c r="AG15" s="112">
        <v>1.0000027777777778</v>
      </c>
      <c r="AM15" s="112" t="e">
        <v>#REF!</v>
      </c>
    </row>
    <row r="16" spans="1:39">
      <c r="A16" s="137"/>
      <c r="B16" s="29" t="s">
        <v>378</v>
      </c>
      <c r="C16" s="29" t="s">
        <v>337</v>
      </c>
      <c r="D16" s="141">
        <v>0.09</v>
      </c>
      <c r="E16" s="141">
        <v>0.09</v>
      </c>
      <c r="G16" s="140"/>
      <c r="H16" s="141"/>
      <c r="I16" s="141"/>
      <c r="J16" s="141"/>
      <c r="K16" s="141"/>
      <c r="L16" s="141"/>
      <c r="M16" s="141"/>
      <c r="N16" s="29"/>
      <c r="O16" s="155">
        <v>0.09</v>
      </c>
      <c r="Q16" s="29" t="s">
        <v>434</v>
      </c>
      <c r="R16" s="29" t="s">
        <v>638</v>
      </c>
      <c r="S16" s="134">
        <v>1.288888888888889</v>
      </c>
      <c r="T16" s="29">
        <v>6</v>
      </c>
      <c r="U16" s="29" t="s">
        <v>434</v>
      </c>
      <c r="W16" s="29" t="s">
        <v>637</v>
      </c>
      <c r="X16" s="134">
        <v>1.3027777777777778</v>
      </c>
      <c r="Y16" s="29">
        <v>6</v>
      </c>
      <c r="Z16" s="29">
        <v>6</v>
      </c>
      <c r="AA16" s="29">
        <v>11</v>
      </c>
      <c r="AC16" s="111">
        <v>44013</v>
      </c>
      <c r="AD16" s="112">
        <v>0.11</v>
      </c>
      <c r="AE16" s="112">
        <v>14</v>
      </c>
      <c r="AF16" s="112">
        <v>1</v>
      </c>
      <c r="AG16" s="112">
        <v>1.0000030555555555</v>
      </c>
    </row>
    <row r="17" spans="1:43">
      <c r="A17" s="137"/>
      <c r="B17" s="131">
        <v>44104</v>
      </c>
      <c r="C17" s="29" t="s">
        <v>608</v>
      </c>
      <c r="D17" s="141">
        <v>7.3770000000000002E-2</v>
      </c>
      <c r="E17" s="141">
        <v>7.3770000000000002E-2</v>
      </c>
      <c r="G17" s="140"/>
      <c r="H17" s="141"/>
      <c r="I17" s="141"/>
      <c r="J17" s="141"/>
      <c r="K17" s="141"/>
      <c r="L17" s="141"/>
      <c r="M17" s="141"/>
      <c r="N17" s="29"/>
      <c r="O17" s="155">
        <v>7.3770000000000002E-2</v>
      </c>
      <c r="Q17" s="29" t="s">
        <v>435</v>
      </c>
      <c r="R17" s="29" t="s">
        <v>641</v>
      </c>
      <c r="S17" s="134">
        <v>1.5416666666666667</v>
      </c>
      <c r="T17" s="29">
        <v>7</v>
      </c>
      <c r="U17" s="29" t="s">
        <v>435</v>
      </c>
      <c r="W17" s="29" t="s">
        <v>642</v>
      </c>
      <c r="X17" s="134">
        <v>1.5555555555555556</v>
      </c>
      <c r="Y17" s="29">
        <v>7</v>
      </c>
      <c r="Z17" s="29">
        <v>7</v>
      </c>
      <c r="AA17" s="29">
        <v>12</v>
      </c>
      <c r="AC17" s="111">
        <v>44014</v>
      </c>
      <c r="AD17" s="112">
        <v>0.11</v>
      </c>
      <c r="AE17" s="112">
        <v>15</v>
      </c>
      <c r="AF17" s="112">
        <v>4</v>
      </c>
      <c r="AG17" s="112">
        <v>1.0000122222222223</v>
      </c>
      <c r="AM17" s="112" t="e">
        <v>#REF!</v>
      </c>
      <c r="AO17" s="112" t="e">
        <v>#REF!</v>
      </c>
    </row>
    <row r="18" spans="1:43">
      <c r="A18" s="137" t="s">
        <v>378</v>
      </c>
      <c r="B18" s="131">
        <v>44135</v>
      </c>
      <c r="C18" s="139" t="s">
        <v>608</v>
      </c>
      <c r="D18" s="141">
        <v>7.9969999999999999E-2</v>
      </c>
      <c r="E18" s="141">
        <v>7.9969999999999999E-2</v>
      </c>
      <c r="G18" s="140"/>
      <c r="H18" s="141"/>
      <c r="I18" s="141"/>
      <c r="J18" s="141"/>
      <c r="K18" s="141"/>
      <c r="L18" s="141"/>
      <c r="M18" s="141"/>
      <c r="N18" s="29"/>
      <c r="O18" s="155">
        <v>7.9969999999999999E-2</v>
      </c>
      <c r="Q18" s="29" t="s">
        <v>436</v>
      </c>
      <c r="R18" s="29" t="s">
        <v>643</v>
      </c>
      <c r="S18" s="134">
        <v>1.7944444444444445</v>
      </c>
      <c r="T18" s="29">
        <v>8</v>
      </c>
      <c r="U18" s="29" t="s">
        <v>436</v>
      </c>
      <c r="W18" s="29" t="s">
        <v>644</v>
      </c>
      <c r="X18" s="134">
        <v>1.8083333333333333</v>
      </c>
      <c r="Y18" s="29">
        <v>8</v>
      </c>
      <c r="Z18" s="29">
        <v>8</v>
      </c>
      <c r="AA18" s="29">
        <v>13</v>
      </c>
      <c r="AC18" s="111">
        <v>44018</v>
      </c>
      <c r="AD18" s="112">
        <v>0.1</v>
      </c>
      <c r="AE18" s="112">
        <v>19</v>
      </c>
      <c r="AF18" s="112">
        <v>1</v>
      </c>
      <c r="AG18" s="112">
        <v>1.0000027777777778</v>
      </c>
    </row>
    <row r="19" spans="1:43">
      <c r="A19" s="137" t="s">
        <v>379</v>
      </c>
      <c r="B19" s="29" t="s">
        <v>609</v>
      </c>
      <c r="C19" s="139" t="s">
        <v>610</v>
      </c>
      <c r="D19" s="141">
        <v>6.5979999999999997E-2</v>
      </c>
      <c r="E19" s="141">
        <v>6.5979999999999997E-2</v>
      </c>
      <c r="G19" s="140"/>
      <c r="H19" s="141"/>
      <c r="I19" s="141"/>
      <c r="J19" s="141"/>
      <c r="K19" s="141"/>
      <c r="L19" s="141"/>
      <c r="M19" s="141"/>
      <c r="N19" s="29"/>
      <c r="O19" s="155">
        <v>6.5979999999999997E-2</v>
      </c>
      <c r="Q19" s="29" t="s">
        <v>437</v>
      </c>
      <c r="R19" s="29" t="s">
        <v>645</v>
      </c>
      <c r="S19" s="134">
        <v>2.0666666666666669</v>
      </c>
      <c r="T19" s="29">
        <v>9</v>
      </c>
      <c r="U19" s="29" t="s">
        <v>437</v>
      </c>
      <c r="W19" s="29" t="s">
        <v>646</v>
      </c>
      <c r="X19" s="134">
        <v>2.0805555555555557</v>
      </c>
      <c r="Y19" s="29">
        <v>9</v>
      </c>
      <c r="Z19" s="29">
        <v>9</v>
      </c>
      <c r="AA19" s="29">
        <v>14</v>
      </c>
      <c r="AC19" s="111">
        <v>44019</v>
      </c>
      <c r="AD19" s="112">
        <v>0.1</v>
      </c>
      <c r="AE19" s="112">
        <v>20</v>
      </c>
      <c r="AF19" s="112">
        <v>1</v>
      </c>
      <c r="AG19" s="112">
        <v>1.0000027777777778</v>
      </c>
      <c r="AM19" s="112" t="e">
        <v>#REF!</v>
      </c>
      <c r="AO19" s="112">
        <v>6.5979999999999997E-2</v>
      </c>
      <c r="AQ19" s="112" t="e">
        <v>#REF!</v>
      </c>
    </row>
    <row r="20" spans="1:43">
      <c r="A20" s="137" t="s">
        <v>380</v>
      </c>
      <c r="B20" s="29" t="s">
        <v>611</v>
      </c>
      <c r="C20" s="139" t="s">
        <v>610</v>
      </c>
      <c r="D20" s="141">
        <v>7.4859999999999996E-2</v>
      </c>
      <c r="E20" s="141">
        <v>7.4859999999999996E-2</v>
      </c>
      <c r="G20" s="140"/>
      <c r="H20" s="141"/>
      <c r="I20" s="141"/>
      <c r="J20" s="141"/>
      <c r="K20" s="141"/>
      <c r="L20" s="141"/>
      <c r="M20" s="141"/>
      <c r="N20" s="29"/>
      <c r="O20" s="155">
        <v>7.4859999999999996E-2</v>
      </c>
      <c r="Q20" s="29" t="s">
        <v>438</v>
      </c>
      <c r="R20" s="29" t="s">
        <v>647</v>
      </c>
      <c r="S20" s="134">
        <v>2.3194444444444446</v>
      </c>
      <c r="T20" s="29">
        <v>10</v>
      </c>
      <c r="U20" s="29" t="s">
        <v>438</v>
      </c>
      <c r="W20" s="29" t="s">
        <v>648</v>
      </c>
      <c r="X20" s="134">
        <v>2.3333333333333335</v>
      </c>
      <c r="Y20" s="29">
        <v>10</v>
      </c>
      <c r="Z20" s="29">
        <v>10</v>
      </c>
      <c r="AA20" s="29">
        <v>15</v>
      </c>
      <c r="AC20" s="111">
        <v>44020</v>
      </c>
      <c r="AD20" s="112">
        <v>0.1</v>
      </c>
      <c r="AE20" s="112">
        <v>21</v>
      </c>
      <c r="AF20" s="112">
        <v>1</v>
      </c>
      <c r="AG20" s="112">
        <v>1.0000027777777778</v>
      </c>
    </row>
    <row r="21" spans="1:43">
      <c r="A21" s="137" t="s">
        <v>381</v>
      </c>
      <c r="B21" s="29" t="s">
        <v>612</v>
      </c>
      <c r="C21" s="139" t="s">
        <v>610</v>
      </c>
      <c r="D21" s="141">
        <v>6.4409999999999995E-2</v>
      </c>
      <c r="E21" s="141">
        <v>6.4409999999999995E-2</v>
      </c>
      <c r="G21" s="140"/>
      <c r="H21" s="141"/>
      <c r="I21" s="141"/>
      <c r="J21" s="141"/>
      <c r="K21" s="141"/>
      <c r="L21" s="141"/>
      <c r="M21" s="141"/>
      <c r="N21" s="29"/>
      <c r="O21" s="155">
        <v>6.4409999999999995E-2</v>
      </c>
      <c r="Q21" s="29" t="s">
        <v>439</v>
      </c>
      <c r="R21" s="29" t="s">
        <v>649</v>
      </c>
      <c r="S21" s="134">
        <v>2.5527777777777776</v>
      </c>
      <c r="T21" s="29">
        <v>11</v>
      </c>
      <c r="U21" s="29" t="s">
        <v>439</v>
      </c>
      <c r="W21" s="29" t="s">
        <v>650</v>
      </c>
      <c r="X21" s="134">
        <v>2.5666666666666669</v>
      </c>
      <c r="Y21" s="29">
        <v>11</v>
      </c>
      <c r="Z21" s="29">
        <v>11</v>
      </c>
      <c r="AA21" s="29">
        <v>16</v>
      </c>
      <c r="AC21" s="111">
        <v>44021</v>
      </c>
      <c r="AD21" s="112">
        <v>0.1</v>
      </c>
      <c r="AE21" s="112">
        <v>22</v>
      </c>
      <c r="AF21" s="112">
        <v>1</v>
      </c>
      <c r="AG21" s="112">
        <v>1.0000027777777778</v>
      </c>
      <c r="AM21" s="163"/>
    </row>
    <row r="22" spans="1:43">
      <c r="A22" s="137" t="s">
        <v>382</v>
      </c>
      <c r="B22" s="29" t="s">
        <v>613</v>
      </c>
      <c r="C22" s="139" t="s">
        <v>610</v>
      </c>
      <c r="D22" s="141">
        <v>4.3700000000000003E-2</v>
      </c>
      <c r="E22" s="141">
        <v>4.3700000000000003E-2</v>
      </c>
      <c r="G22" s="140"/>
      <c r="H22" s="141"/>
      <c r="I22" s="141"/>
      <c r="J22" s="141"/>
      <c r="K22" s="141"/>
      <c r="L22" s="141"/>
      <c r="M22" s="141"/>
      <c r="N22" s="29"/>
      <c r="O22" s="155">
        <v>4.3700000000000003E-2</v>
      </c>
      <c r="AC22" s="111">
        <v>44022</v>
      </c>
      <c r="AD22" s="112">
        <v>0.1</v>
      </c>
      <c r="AE22" s="112">
        <v>23</v>
      </c>
      <c r="AF22" s="112">
        <v>3</v>
      </c>
      <c r="AG22" s="112">
        <v>1.0000083333333334</v>
      </c>
    </row>
    <row r="23" spans="1:43">
      <c r="A23" s="137" t="s">
        <v>383</v>
      </c>
      <c r="B23" s="29" t="s">
        <v>614</v>
      </c>
      <c r="C23" s="139" t="s">
        <v>610</v>
      </c>
      <c r="D23" s="141">
        <v>3.7740000000000003E-2</v>
      </c>
      <c r="E23" s="141">
        <v>3.7740000000000003E-2</v>
      </c>
      <c r="G23" s="140"/>
      <c r="H23" s="141"/>
      <c r="I23" s="141"/>
      <c r="J23" s="141"/>
      <c r="K23" s="141"/>
      <c r="L23" s="141"/>
      <c r="M23" s="141"/>
      <c r="N23" s="29"/>
      <c r="O23" s="155">
        <v>3.7740000000000003E-2</v>
      </c>
      <c r="AC23" s="111">
        <v>44025</v>
      </c>
      <c r="AD23" s="112">
        <v>0.1</v>
      </c>
      <c r="AE23" s="112">
        <v>26</v>
      </c>
      <c r="AF23" s="112">
        <v>1</v>
      </c>
      <c r="AG23" s="112">
        <v>1.0000027777777778</v>
      </c>
      <c r="AM23" s="158"/>
    </row>
    <row r="24" spans="1:43">
      <c r="A24" s="137" t="s">
        <v>341</v>
      </c>
      <c r="B24" s="29" t="s">
        <v>389</v>
      </c>
      <c r="C24" s="139" t="s">
        <v>314</v>
      </c>
      <c r="D24" s="141">
        <v>1.3780000000000001E-2</v>
      </c>
      <c r="E24" s="141">
        <v>7.7219999999999997E-2</v>
      </c>
      <c r="G24" s="140"/>
      <c r="H24" s="141"/>
      <c r="I24" s="141"/>
      <c r="J24" s="141"/>
      <c r="K24" s="141"/>
      <c r="L24" s="141"/>
      <c r="M24" s="141"/>
      <c r="N24" s="29"/>
      <c r="O24" s="155">
        <v>4.5499999999999999E-2</v>
      </c>
      <c r="AC24" s="111">
        <v>44026</v>
      </c>
      <c r="AD24" s="112">
        <v>0.11</v>
      </c>
      <c r="AE24" s="112">
        <v>27</v>
      </c>
      <c r="AF24" s="112">
        <v>1</v>
      </c>
      <c r="AG24" s="112">
        <v>1.0000030555555555</v>
      </c>
    </row>
    <row r="25" spans="1:43">
      <c r="A25" s="137" t="s">
        <v>384</v>
      </c>
      <c r="B25" s="29" t="s">
        <v>348</v>
      </c>
      <c r="C25" s="139" t="s">
        <v>314</v>
      </c>
      <c r="D25" s="141">
        <v>1.234E-2</v>
      </c>
      <c r="E25" s="141">
        <v>5.1659999999999998E-2</v>
      </c>
      <c r="G25" s="140"/>
      <c r="H25" s="141"/>
      <c r="I25" s="141"/>
      <c r="J25" s="141"/>
      <c r="K25" s="141"/>
      <c r="L25" s="141"/>
      <c r="M25" s="141"/>
      <c r="N25" s="29"/>
      <c r="O25" s="155">
        <v>3.2000000000000001E-2</v>
      </c>
      <c r="Q25" s="112">
        <v>99.927499999999995</v>
      </c>
      <c r="AC25" s="111">
        <v>44027</v>
      </c>
      <c r="AD25" s="112">
        <v>0.13</v>
      </c>
      <c r="AE25" s="112">
        <v>28</v>
      </c>
      <c r="AF25" s="112">
        <v>1</v>
      </c>
      <c r="AG25" s="112">
        <v>1.000003611111111</v>
      </c>
    </row>
    <row r="26" spans="1:43">
      <c r="A26" s="137" t="s">
        <v>385</v>
      </c>
      <c r="B26" s="29" t="s">
        <v>349</v>
      </c>
      <c r="C26" s="139" t="s">
        <v>314</v>
      </c>
      <c r="D26" s="141">
        <v>2.554E-2</v>
      </c>
      <c r="E26" s="141">
        <v>4.1459999999999997E-2</v>
      </c>
      <c r="G26" s="140"/>
      <c r="H26" s="141"/>
      <c r="I26" s="141"/>
      <c r="J26" s="141"/>
      <c r="K26" s="141"/>
      <c r="L26" s="141"/>
      <c r="M26" s="141"/>
      <c r="N26" s="29"/>
      <c r="O26" s="155">
        <v>3.3500000000000002E-2</v>
      </c>
      <c r="Q26" s="112">
        <v>-8.6499999999999997E-3</v>
      </c>
      <c r="AC26" s="111">
        <v>44028</v>
      </c>
      <c r="AD26" s="112">
        <v>0.12</v>
      </c>
      <c r="AE26" s="112">
        <v>29</v>
      </c>
      <c r="AF26" s="112">
        <v>1</v>
      </c>
      <c r="AG26" s="112">
        <v>1.0000033333333334</v>
      </c>
    </row>
    <row r="27" spans="1:43">
      <c r="A27" s="137" t="s">
        <v>386</v>
      </c>
      <c r="B27" s="29" t="s">
        <v>350</v>
      </c>
      <c r="C27" s="139" t="s">
        <v>314</v>
      </c>
      <c r="D27" s="141">
        <v>4.2930000000000003E-2</v>
      </c>
      <c r="E27" s="141">
        <v>7.707E-2</v>
      </c>
      <c r="G27" s="140"/>
      <c r="H27" s="141"/>
      <c r="I27" s="141"/>
      <c r="J27" s="141"/>
      <c r="K27" s="141"/>
      <c r="L27" s="141"/>
      <c r="M27" s="141"/>
      <c r="N27" s="29"/>
      <c r="O27" s="155">
        <v>0.06</v>
      </c>
      <c r="Q27" s="112">
        <v>7.2500000000005116E-2</v>
      </c>
      <c r="AC27" s="111">
        <v>44029</v>
      </c>
      <c r="AD27" s="112">
        <v>0.12</v>
      </c>
      <c r="AE27" s="112">
        <v>30</v>
      </c>
      <c r="AF27" s="112">
        <v>3</v>
      </c>
      <c r="AG27" s="112">
        <v>1.0000100000000001</v>
      </c>
    </row>
    <row r="28" spans="1:43">
      <c r="A28" s="137" t="s">
        <v>603</v>
      </c>
      <c r="B28" s="29" t="s">
        <v>351</v>
      </c>
      <c r="C28" s="139" t="s">
        <v>314</v>
      </c>
      <c r="D28" s="141">
        <v>0.10364</v>
      </c>
      <c r="E28" s="141">
        <v>0.11836000000000001</v>
      </c>
      <c r="G28" s="140"/>
      <c r="H28" s="141"/>
      <c r="I28" s="141"/>
      <c r="J28" s="141"/>
      <c r="K28" s="141"/>
      <c r="L28" s="141"/>
      <c r="M28" s="141"/>
      <c r="N28" s="29"/>
      <c r="O28" s="155">
        <v>0.111</v>
      </c>
      <c r="Q28" s="112">
        <v>7.2413500000005113E-2</v>
      </c>
      <c r="Z28" s="112">
        <v>2.852E-2</v>
      </c>
      <c r="AC28" s="111">
        <v>44032</v>
      </c>
      <c r="AD28" s="112">
        <v>0.12</v>
      </c>
      <c r="AE28" s="112">
        <v>33</v>
      </c>
      <c r="AF28" s="112">
        <v>1</v>
      </c>
      <c r="AG28" s="112">
        <v>1.0000033333333334</v>
      </c>
      <c r="AM28" s="38"/>
      <c r="AO28" s="38">
        <v>44078</v>
      </c>
    </row>
    <row r="29" spans="1:43">
      <c r="A29" s="137" t="s">
        <v>604</v>
      </c>
      <c r="B29" s="131" t="s">
        <v>352</v>
      </c>
      <c r="C29" s="139" t="s">
        <v>314</v>
      </c>
      <c r="D29" s="141">
        <v>0.17022999999999999</v>
      </c>
      <c r="E29" s="141">
        <v>0.18476999999999999</v>
      </c>
      <c r="F29" s="84"/>
      <c r="G29" s="140"/>
      <c r="H29" s="134"/>
      <c r="I29" s="29"/>
      <c r="J29" s="29"/>
      <c r="K29" s="29"/>
      <c r="L29" s="29"/>
      <c r="M29" s="155"/>
      <c r="N29" s="155"/>
      <c r="O29" s="155">
        <v>0.17749999999999999</v>
      </c>
      <c r="Z29" s="112">
        <v>6.7680000000000004E-2</v>
      </c>
      <c r="AC29" s="111">
        <v>44033</v>
      </c>
      <c r="AD29" s="112">
        <v>0.11</v>
      </c>
      <c r="AE29" s="112">
        <v>34</v>
      </c>
      <c r="AF29" s="112">
        <v>1</v>
      </c>
      <c r="AG29" s="112">
        <v>1.0000030555555555</v>
      </c>
      <c r="AO29" s="38">
        <v>44272</v>
      </c>
    </row>
    <row r="30" spans="1:43">
      <c r="A30" s="137" t="s">
        <v>387</v>
      </c>
      <c r="B30" s="131" t="s">
        <v>353</v>
      </c>
      <c r="C30" s="139" t="s">
        <v>314</v>
      </c>
      <c r="D30" s="141">
        <v>0.24137</v>
      </c>
      <c r="E30" s="141">
        <v>0.25463000000000002</v>
      </c>
      <c r="F30" s="84"/>
      <c r="G30" s="29"/>
      <c r="H30" s="134"/>
      <c r="I30" s="29"/>
      <c r="J30" s="29"/>
      <c r="K30" s="29"/>
      <c r="L30" s="29"/>
      <c r="M30" s="155"/>
      <c r="N30" s="155"/>
      <c r="O30" s="155">
        <v>0.248</v>
      </c>
      <c r="Q30" s="38">
        <v>43955</v>
      </c>
      <c r="Z30" s="112">
        <v>4.8100000000000004E-2</v>
      </c>
      <c r="AC30" s="111">
        <v>44034</v>
      </c>
      <c r="AD30" s="112">
        <v>0.1</v>
      </c>
      <c r="AE30" s="112">
        <v>35</v>
      </c>
      <c r="AF30" s="112">
        <v>1</v>
      </c>
      <c r="AG30" s="112">
        <v>1.0000027777777778</v>
      </c>
      <c r="AO30" s="112">
        <v>194</v>
      </c>
    </row>
    <row r="31" spans="1:43">
      <c r="A31" s="137" t="s">
        <v>605</v>
      </c>
      <c r="B31" s="131" t="s">
        <v>354</v>
      </c>
      <c r="C31" s="139" t="s">
        <v>314</v>
      </c>
      <c r="D31" s="141">
        <v>0.30948999999999999</v>
      </c>
      <c r="E31" s="141">
        <v>0.32051000000000002</v>
      </c>
      <c r="F31" s="84"/>
      <c r="G31" s="29"/>
      <c r="H31" s="134"/>
      <c r="I31" s="29"/>
      <c r="J31" s="29"/>
      <c r="K31" s="29"/>
      <c r="L31" s="29"/>
      <c r="M31" s="155"/>
      <c r="N31" s="155"/>
      <c r="O31" s="155">
        <v>0.315</v>
      </c>
      <c r="Q31" s="38">
        <v>43999</v>
      </c>
      <c r="AC31" s="111">
        <v>44035</v>
      </c>
      <c r="AD31" s="112">
        <v>0.1</v>
      </c>
      <c r="AE31" s="112">
        <v>36</v>
      </c>
      <c r="AF31" s="112">
        <v>1</v>
      </c>
      <c r="AG31" s="112">
        <v>1.0000027777777778</v>
      </c>
      <c r="AO31" s="112">
        <v>0.53888888888888886</v>
      </c>
    </row>
    <row r="32" spans="1:43">
      <c r="A32" s="137" t="s">
        <v>606</v>
      </c>
      <c r="B32" s="131" t="s">
        <v>355</v>
      </c>
      <c r="C32" s="139" t="s">
        <v>314</v>
      </c>
      <c r="D32" s="141">
        <v>0.37319000000000002</v>
      </c>
      <c r="E32" s="141">
        <v>0.38682</v>
      </c>
      <c r="F32" s="84"/>
      <c r="G32" s="29"/>
      <c r="H32" s="134"/>
      <c r="I32" s="29"/>
      <c r="J32" s="29"/>
      <c r="K32" s="29"/>
      <c r="L32" s="29"/>
      <c r="M32" s="155"/>
      <c r="N32" s="155"/>
      <c r="O32" s="155">
        <v>0.38000500000000004</v>
      </c>
      <c r="Q32" s="112">
        <v>44</v>
      </c>
      <c r="AC32" s="111">
        <v>44036</v>
      </c>
      <c r="AD32" s="112">
        <v>0.1</v>
      </c>
      <c r="AE32" s="112">
        <v>37</v>
      </c>
      <c r="AF32" s="112">
        <v>3</v>
      </c>
      <c r="AG32" s="112">
        <v>1.0000083333333334</v>
      </c>
      <c r="AO32" s="112">
        <v>6.9430000000000006E-2</v>
      </c>
      <c r="AQ32" s="112">
        <v>0.99962591943003487</v>
      </c>
    </row>
    <row r="33" spans="1:33">
      <c r="A33" s="137" t="s">
        <v>388</v>
      </c>
      <c r="B33" s="131" t="s">
        <v>356</v>
      </c>
      <c r="C33" s="139" t="s">
        <v>314</v>
      </c>
      <c r="D33" s="141">
        <v>0.43025000000000002</v>
      </c>
      <c r="E33" s="141">
        <v>0.44574999999999998</v>
      </c>
      <c r="F33" s="84"/>
      <c r="G33" s="29"/>
      <c r="H33" s="134"/>
      <c r="I33" s="29"/>
      <c r="J33" s="29"/>
      <c r="K33" s="29"/>
      <c r="L33" s="29"/>
      <c r="M33" s="29"/>
      <c r="N33" s="29"/>
      <c r="O33" s="155">
        <v>0.438</v>
      </c>
      <c r="Q33" s="112">
        <v>0.12222222222222222</v>
      </c>
      <c r="R33" s="112" t="e">
        <v>#VALUE!</v>
      </c>
      <c r="AC33" s="111">
        <v>44039</v>
      </c>
      <c r="AD33" s="112">
        <v>0.1</v>
      </c>
      <c r="AE33" s="112">
        <v>40</v>
      </c>
      <c r="AF33" s="112">
        <v>1</v>
      </c>
      <c r="AG33" s="112">
        <v>1.0000027777777778</v>
      </c>
    </row>
    <row r="34" spans="1:33">
      <c r="A34" s="137" t="s">
        <v>389</v>
      </c>
      <c r="B34" s="131" t="s">
        <v>357</v>
      </c>
      <c r="C34" s="139" t="s">
        <v>314</v>
      </c>
      <c r="D34" s="141">
        <v>0.47049000000000002</v>
      </c>
      <c r="E34" s="141">
        <v>0.50070999999999999</v>
      </c>
      <c r="F34" s="84"/>
      <c r="G34" s="29"/>
      <c r="H34" s="134"/>
      <c r="I34" s="29"/>
      <c r="J34" s="29"/>
      <c r="K34" s="29"/>
      <c r="L34" s="29"/>
      <c r="M34" s="29"/>
      <c r="N34" s="29"/>
      <c r="O34" s="155">
        <v>0.48560000000000003</v>
      </c>
      <c r="AC34" s="111">
        <v>44040</v>
      </c>
      <c r="AD34" s="112">
        <v>0.1</v>
      </c>
      <c r="AE34" s="112">
        <v>41</v>
      </c>
      <c r="AF34" s="112">
        <v>1</v>
      </c>
      <c r="AG34" s="112">
        <v>1.0000027777777778</v>
      </c>
    </row>
    <row r="35" spans="1:33">
      <c r="A35" s="137" t="s">
        <v>348</v>
      </c>
      <c r="B35" s="131" t="s">
        <v>358</v>
      </c>
      <c r="C35" s="139" t="s">
        <v>314</v>
      </c>
      <c r="D35" s="141">
        <v>0.52722000000000002</v>
      </c>
      <c r="E35" s="141">
        <v>0.54078000000000004</v>
      </c>
      <c r="F35" s="84"/>
      <c r="G35" s="29"/>
      <c r="H35" s="134"/>
      <c r="I35" s="29"/>
      <c r="J35" s="29"/>
      <c r="K35" s="29"/>
      <c r="L35" s="29"/>
      <c r="M35" s="29"/>
      <c r="N35" s="29"/>
      <c r="O35" s="155">
        <v>0.53400000000000003</v>
      </c>
      <c r="AC35" s="111">
        <v>44041</v>
      </c>
      <c r="AD35" s="112">
        <v>0.09</v>
      </c>
      <c r="AE35" s="112">
        <v>42</v>
      </c>
      <c r="AF35" s="112">
        <v>1</v>
      </c>
      <c r="AG35" s="112">
        <v>1.0000024999999999</v>
      </c>
    </row>
    <row r="36" spans="1:33">
      <c r="A36" s="137" t="s">
        <v>349</v>
      </c>
      <c r="B36" s="131" t="s">
        <v>359</v>
      </c>
      <c r="C36" s="139" t="s">
        <v>314</v>
      </c>
      <c r="D36" s="141">
        <v>0.62292000000000003</v>
      </c>
      <c r="E36" s="141">
        <v>0.63607999999999998</v>
      </c>
      <c r="F36" s="84"/>
      <c r="G36" s="29"/>
      <c r="H36" s="134"/>
      <c r="I36" s="29"/>
      <c r="J36" s="29"/>
      <c r="K36" s="29"/>
      <c r="L36" s="29"/>
      <c r="M36" s="29"/>
      <c r="N36" s="29"/>
      <c r="O36" s="155">
        <v>0.62949999999999995</v>
      </c>
      <c r="AC36" s="111">
        <v>44042</v>
      </c>
      <c r="AD36" s="112">
        <v>0.1</v>
      </c>
      <c r="AE36" s="112">
        <v>43</v>
      </c>
      <c r="AF36" s="112">
        <v>1</v>
      </c>
      <c r="AG36" s="112">
        <v>1.0000027777777778</v>
      </c>
    </row>
    <row r="37" spans="1:33">
      <c r="A37" s="137" t="s">
        <v>350</v>
      </c>
      <c r="B37" s="131" t="s">
        <v>360</v>
      </c>
      <c r="C37" s="139" t="s">
        <v>314</v>
      </c>
      <c r="D37" s="141">
        <v>0.71684999999999999</v>
      </c>
      <c r="E37" s="141">
        <v>0.72814999999999996</v>
      </c>
      <c r="F37" s="84"/>
      <c r="G37" s="29"/>
      <c r="H37" s="134"/>
      <c r="I37" s="29"/>
      <c r="J37" s="29"/>
      <c r="K37" s="29"/>
      <c r="L37" s="29"/>
      <c r="M37" s="29"/>
      <c r="N37" s="29"/>
      <c r="O37" s="155">
        <v>0.72249999999999992</v>
      </c>
      <c r="AC37" s="111">
        <v>44043</v>
      </c>
      <c r="AD37" s="112">
        <v>0.1</v>
      </c>
      <c r="AE37" s="112">
        <v>44</v>
      </c>
      <c r="AF37" s="112">
        <v>3</v>
      </c>
      <c r="AG37" s="112">
        <v>1.0000083333333334</v>
      </c>
    </row>
    <row r="38" spans="1:33">
      <c r="A38" s="137" t="s">
        <v>351</v>
      </c>
      <c r="B38" s="131" t="s">
        <v>361</v>
      </c>
      <c r="C38" s="139" t="s">
        <v>314</v>
      </c>
      <c r="D38" s="141">
        <v>0.74938000000000005</v>
      </c>
      <c r="E38" s="141">
        <v>0.76061999999999996</v>
      </c>
      <c r="F38" s="84"/>
      <c r="G38" s="29"/>
      <c r="H38" s="134"/>
      <c r="I38" s="29"/>
      <c r="J38" s="29"/>
      <c r="K38" s="29"/>
      <c r="L38" s="29"/>
      <c r="M38" s="29"/>
      <c r="N38" s="29"/>
      <c r="O38" s="155">
        <v>0.755</v>
      </c>
      <c r="AC38" s="111">
        <v>44046</v>
      </c>
      <c r="AD38" s="112">
        <v>0.1</v>
      </c>
      <c r="AE38" s="112">
        <v>47</v>
      </c>
      <c r="AF38" s="112">
        <v>1</v>
      </c>
      <c r="AG38" s="112">
        <v>1.0000027777777778</v>
      </c>
    </row>
    <row r="39" spans="1:33">
      <c r="A39" s="137" t="s">
        <v>352</v>
      </c>
      <c r="B39" s="131" t="s">
        <v>362</v>
      </c>
      <c r="C39" s="139" t="s">
        <v>314</v>
      </c>
      <c r="D39" s="141">
        <v>0.75070999999999999</v>
      </c>
      <c r="E39" s="141">
        <v>0.76629000000000003</v>
      </c>
      <c r="F39" s="84"/>
      <c r="G39" s="29"/>
      <c r="H39" s="134"/>
      <c r="I39" s="29"/>
      <c r="J39" s="29"/>
      <c r="K39" s="29"/>
      <c r="L39" s="29"/>
      <c r="M39" s="29"/>
      <c r="N39" s="29"/>
      <c r="O39" s="155">
        <v>0.75849999999999995</v>
      </c>
      <c r="AC39" s="111">
        <v>44047</v>
      </c>
      <c r="AD39" s="112">
        <v>0.09</v>
      </c>
      <c r="AE39" s="112">
        <v>48</v>
      </c>
      <c r="AF39" s="112">
        <v>1</v>
      </c>
      <c r="AG39" s="112">
        <v>1.0000024999999999</v>
      </c>
    </row>
    <row r="40" spans="1:33">
      <c r="A40" s="137" t="s">
        <v>353</v>
      </c>
      <c r="B40" s="131" t="s">
        <v>363</v>
      </c>
      <c r="C40" s="139" t="s">
        <v>314</v>
      </c>
      <c r="D40" s="141">
        <v>0.67869999999999997</v>
      </c>
      <c r="E40" s="141">
        <v>0.73929999999999996</v>
      </c>
      <c r="F40" s="84"/>
      <c r="G40" s="29"/>
      <c r="H40" s="134"/>
      <c r="I40" s="29"/>
      <c r="J40" s="29"/>
      <c r="K40" s="29"/>
      <c r="L40" s="29"/>
      <c r="M40" s="29"/>
      <c r="N40" s="29"/>
      <c r="O40" s="155">
        <v>0.70899999999999996</v>
      </c>
      <c r="Q40" s="163" cm="1">
        <f t="array" ref="Q40">MyRAN4_RN(1)*100000000</f>
        <v>782.63692590125015</v>
      </c>
      <c r="AC40" s="111">
        <v>44048</v>
      </c>
      <c r="AD40" s="112">
        <v>0.09</v>
      </c>
      <c r="AE40" s="112">
        <v>49</v>
      </c>
      <c r="AF40" s="112">
        <v>1</v>
      </c>
      <c r="AG40" s="112">
        <v>1.0000024999999999</v>
      </c>
    </row>
    <row r="41" spans="1:33">
      <c r="A41" s="137" t="s">
        <v>354</v>
      </c>
      <c r="B41" s="131" t="s">
        <v>364</v>
      </c>
      <c r="C41" s="139" t="s">
        <v>314</v>
      </c>
      <c r="D41" s="141">
        <v>0.62975999999999999</v>
      </c>
      <c r="E41" s="141">
        <v>0.65424000000000004</v>
      </c>
      <c r="F41" s="84"/>
      <c r="G41" s="29"/>
      <c r="H41" s="134"/>
      <c r="I41" s="29"/>
      <c r="J41" s="29"/>
      <c r="K41" s="29"/>
      <c r="L41" s="29"/>
      <c r="M41" s="29"/>
      <c r="N41" s="29"/>
      <c r="O41" s="155">
        <v>0.64200000000000002</v>
      </c>
      <c r="Q41" s="112" cm="1">
        <f t="array" ref="Q41">MyRAN4_Seed(1)</f>
        <v>16807</v>
      </c>
      <c r="AC41" s="111">
        <v>44049</v>
      </c>
      <c r="AD41" s="112">
        <v>0.09</v>
      </c>
      <c r="AE41" s="112">
        <v>50</v>
      </c>
      <c r="AF41" s="112">
        <v>1</v>
      </c>
      <c r="AG41" s="112">
        <v>1.0000024999999999</v>
      </c>
    </row>
    <row r="42" spans="1:33">
      <c r="A42" s="137" t="s">
        <v>354</v>
      </c>
      <c r="B42" s="131"/>
      <c r="C42" s="139"/>
      <c r="D42" s="141"/>
      <c r="E42" s="141"/>
      <c r="F42" s="84"/>
      <c r="G42" s="29"/>
      <c r="H42" s="134"/>
      <c r="I42" s="29"/>
      <c r="J42" s="29"/>
      <c r="K42" s="29"/>
      <c r="L42" s="29"/>
      <c r="M42" s="29"/>
      <c r="N42" s="29"/>
      <c r="O42" s="155" t="e">
        <v>#DIV/0!</v>
      </c>
      <c r="AC42" s="111">
        <v>44050</v>
      </c>
      <c r="AD42" s="112">
        <v>0.09</v>
      </c>
      <c r="AE42" s="112">
        <v>51</v>
      </c>
      <c r="AF42" s="112">
        <v>3</v>
      </c>
      <c r="AG42" s="112">
        <v>1.0000074999999999</v>
      </c>
    </row>
    <row r="43" spans="1:33">
      <c r="A43" s="137" t="s">
        <v>356</v>
      </c>
      <c r="B43" s="131"/>
      <c r="C43" s="168"/>
      <c r="D43" s="141"/>
      <c r="E43" s="141"/>
      <c r="F43" s="84"/>
      <c r="G43" s="51"/>
      <c r="H43" s="29"/>
      <c r="I43" s="29"/>
      <c r="J43" s="29"/>
      <c r="K43" s="29"/>
      <c r="L43" s="29"/>
      <c r="M43" s="29"/>
      <c r="N43" s="29"/>
      <c r="O43" s="155" t="e">
        <v>#DIV/0!</v>
      </c>
      <c r="AC43" s="111">
        <v>44053</v>
      </c>
      <c r="AD43" s="112">
        <v>0.09</v>
      </c>
      <c r="AE43" s="112">
        <v>54</v>
      </c>
      <c r="AF43" s="112">
        <v>1</v>
      </c>
      <c r="AG43" s="112">
        <v>1.0000024999999999</v>
      </c>
    </row>
    <row r="44" spans="1:33">
      <c r="A44" s="137" t="s">
        <v>358</v>
      </c>
      <c r="B44" s="131"/>
      <c r="C44" s="139"/>
      <c r="D44" s="141"/>
      <c r="E44" s="141"/>
      <c r="F44" s="84"/>
      <c r="G44" s="29"/>
      <c r="H44" s="29"/>
      <c r="I44" s="29"/>
      <c r="J44" s="29"/>
      <c r="K44" s="29"/>
      <c r="L44" s="29"/>
      <c r="M44" s="29"/>
      <c r="N44" s="29"/>
      <c r="O44" s="155" t="e">
        <v>#DIV/0!</v>
      </c>
      <c r="AC44" s="111">
        <v>44054</v>
      </c>
      <c r="AD44" s="112">
        <v>0.1</v>
      </c>
      <c r="AE44" s="112">
        <v>55</v>
      </c>
      <c r="AF44" s="112">
        <v>1</v>
      </c>
      <c r="AG44" s="112">
        <v>1.0000027777777778</v>
      </c>
    </row>
    <row r="45" spans="1:33">
      <c r="A45" s="137" t="s">
        <v>359</v>
      </c>
      <c r="B45" s="147"/>
      <c r="C45" s="148"/>
      <c r="D45" s="146"/>
      <c r="E45" s="146"/>
      <c r="F45" s="84"/>
      <c r="G45" s="29"/>
      <c r="H45" s="49"/>
      <c r="I45" s="49"/>
      <c r="J45" s="49"/>
      <c r="K45" s="49"/>
      <c r="L45" s="49"/>
      <c r="M45" s="49"/>
      <c r="N45" s="49"/>
      <c r="O45" s="155" t="e">
        <v>#DIV/0!</v>
      </c>
      <c r="AC45" s="111">
        <v>44055</v>
      </c>
      <c r="AD45" s="112">
        <v>0.09</v>
      </c>
      <c r="AE45" s="112">
        <v>56</v>
      </c>
      <c r="AF45" s="112">
        <v>1</v>
      </c>
      <c r="AG45" s="112">
        <v>1.0000024999999999</v>
      </c>
    </row>
    <row r="46" spans="1:33">
      <c r="A46" s="137" t="s">
        <v>360</v>
      </c>
      <c r="B46" s="131"/>
      <c r="C46" s="139"/>
      <c r="D46" s="141"/>
      <c r="E46" s="141"/>
      <c r="F46" s="84"/>
      <c r="G46" s="29"/>
      <c r="H46" s="29"/>
      <c r="I46" s="29"/>
      <c r="J46" s="29"/>
      <c r="K46" s="29"/>
      <c r="L46" s="29"/>
      <c r="M46" s="29"/>
      <c r="N46" s="29"/>
      <c r="O46" s="155" t="e">
        <v>#DIV/0!</v>
      </c>
      <c r="AC46" s="111">
        <v>44056</v>
      </c>
      <c r="AD46" s="112">
        <v>0.09</v>
      </c>
      <c r="AE46" s="112">
        <v>57</v>
      </c>
      <c r="AF46" s="112">
        <v>1</v>
      </c>
      <c r="AG46" s="112">
        <v>1.0000024999999999</v>
      </c>
    </row>
    <row r="47" spans="1:33">
      <c r="A47" s="137" t="s">
        <v>361</v>
      </c>
      <c r="B47" s="131"/>
      <c r="C47" s="139"/>
      <c r="D47" s="141"/>
      <c r="E47" s="141"/>
      <c r="F47" s="84"/>
      <c r="G47" s="29"/>
      <c r="H47" s="29"/>
      <c r="I47" s="29"/>
      <c r="J47" s="29"/>
      <c r="K47" s="29"/>
      <c r="L47" s="29"/>
      <c r="M47" s="29"/>
      <c r="N47" s="29"/>
      <c r="O47" s="155" t="e">
        <v>#DIV/0!</v>
      </c>
      <c r="AC47" s="111">
        <v>44057</v>
      </c>
      <c r="AD47" s="112">
        <v>0.09</v>
      </c>
      <c r="AE47" s="112">
        <v>58</v>
      </c>
      <c r="AF47" s="112">
        <v>3</v>
      </c>
      <c r="AG47" s="112">
        <v>1.0000074999999999</v>
      </c>
    </row>
    <row r="48" spans="1:33">
      <c r="A48" s="137" t="s">
        <v>362</v>
      </c>
      <c r="B48" s="131"/>
      <c r="C48" s="139"/>
      <c r="D48" s="141"/>
      <c r="E48" s="141"/>
      <c r="F48" s="84"/>
      <c r="G48" s="29"/>
      <c r="H48" s="29"/>
      <c r="I48" s="29"/>
      <c r="J48" s="29"/>
      <c r="K48" s="29"/>
      <c r="L48" s="29"/>
      <c r="M48" s="29"/>
      <c r="N48" s="29"/>
      <c r="O48" s="155" t="e">
        <v>#DIV/0!</v>
      </c>
      <c r="AC48" s="111">
        <v>44060</v>
      </c>
      <c r="AD48" s="112">
        <v>0.1</v>
      </c>
      <c r="AE48" s="112">
        <v>61</v>
      </c>
      <c r="AF48" s="112" t="e">
        <v>#REF!</v>
      </c>
      <c r="AG48" s="112" t="e">
        <v>#REF!</v>
      </c>
    </row>
    <row r="49" spans="2:32">
      <c r="B49" s="38"/>
      <c r="D49" s="84"/>
      <c r="F49" s="84"/>
      <c r="O49" s="38"/>
      <c r="AC49" s="111">
        <v>44061</v>
      </c>
      <c r="AD49" s="112">
        <v>0.09</v>
      </c>
      <c r="AE49" s="112">
        <v>62</v>
      </c>
      <c r="AF49" s="112">
        <v>1</v>
      </c>
    </row>
    <row r="50" spans="2:32">
      <c r="B50" s="131"/>
      <c r="C50" s="51"/>
      <c r="D50" s="132"/>
      <c r="E50" s="29"/>
      <c r="F50" s="84"/>
      <c r="G50" s="51" t="s">
        <v>575</v>
      </c>
      <c r="H50" s="29"/>
      <c r="I50" s="29"/>
      <c r="J50" s="29"/>
      <c r="K50" s="29"/>
      <c r="L50" s="29"/>
      <c r="M50" s="29"/>
      <c r="N50" s="29"/>
      <c r="O50" s="131"/>
      <c r="AC50" s="111">
        <v>44062</v>
      </c>
      <c r="AD50" s="112">
        <v>0.09</v>
      </c>
    </row>
    <row r="51" spans="2:32">
      <c r="B51" s="131"/>
      <c r="C51" s="29"/>
      <c r="D51" s="139"/>
      <c r="E51" s="139"/>
      <c r="F51" s="84"/>
      <c r="G51" s="29"/>
      <c r="H51" s="29"/>
      <c r="I51" s="29"/>
      <c r="J51" s="29"/>
      <c r="K51" s="29"/>
      <c r="L51" s="29"/>
      <c r="M51" s="29"/>
      <c r="N51" s="29"/>
      <c r="O51" s="131"/>
      <c r="AC51" s="111">
        <v>44063</v>
      </c>
      <c r="AD51" s="112">
        <v>7.0000000000000007E-2</v>
      </c>
    </row>
    <row r="52" spans="2:32">
      <c r="B52" s="147"/>
      <c r="C52" s="49"/>
      <c r="D52" s="148"/>
      <c r="E52" s="148"/>
      <c r="F52" s="84"/>
      <c r="G52" s="29"/>
      <c r="H52" s="49" t="s">
        <v>273</v>
      </c>
      <c r="I52" s="49"/>
      <c r="J52" s="49" t="s">
        <v>339</v>
      </c>
      <c r="K52" s="49" t="s">
        <v>340</v>
      </c>
      <c r="L52" s="49" t="s">
        <v>467</v>
      </c>
      <c r="M52" s="49" t="s">
        <v>339</v>
      </c>
      <c r="N52" s="49" t="s">
        <v>340</v>
      </c>
      <c r="O52" s="49" t="s">
        <v>329</v>
      </c>
      <c r="AC52" s="111">
        <v>44064</v>
      </c>
      <c r="AD52" s="112">
        <v>7.0000000000000007E-2</v>
      </c>
    </row>
    <row r="53" spans="2:32">
      <c r="B53" s="131"/>
      <c r="C53" s="29"/>
      <c r="D53" s="139"/>
      <c r="E53" s="139"/>
      <c r="F53" s="84"/>
      <c r="G53" s="29" t="s">
        <v>576</v>
      </c>
      <c r="H53" s="29">
        <v>8.1799999999999998E-2</v>
      </c>
      <c r="I53" s="29"/>
      <c r="J53" s="29">
        <v>6.6799999999999998E-2</v>
      </c>
      <c r="K53" s="29">
        <v>9.6799999999999997E-2</v>
      </c>
      <c r="L53" s="125" t="s">
        <v>579</v>
      </c>
      <c r="M53" s="29"/>
      <c r="N53" s="29"/>
      <c r="O53" s="131"/>
      <c r="AC53" s="111">
        <v>44067</v>
      </c>
      <c r="AD53" s="112">
        <v>0.08</v>
      </c>
    </row>
    <row r="54" spans="2:32">
      <c r="B54" s="131"/>
      <c r="C54" s="29"/>
      <c r="D54" s="139"/>
      <c r="E54" s="139"/>
      <c r="F54" s="84"/>
      <c r="G54" s="29" t="s">
        <v>577</v>
      </c>
      <c r="H54" s="29">
        <v>7.7299999999999994E-2</v>
      </c>
      <c r="I54" s="29"/>
      <c r="J54" s="29">
        <v>6.2300000000000001E-2</v>
      </c>
      <c r="K54" s="29">
        <v>9.2299999999999993E-2</v>
      </c>
      <c r="L54" s="125" t="s">
        <v>580</v>
      </c>
      <c r="M54" s="29"/>
      <c r="N54" s="29"/>
      <c r="O54" s="131"/>
      <c r="AC54" s="111">
        <v>44068</v>
      </c>
      <c r="AD54" s="112">
        <v>0.08</v>
      </c>
    </row>
    <row r="55" spans="2:32">
      <c r="B55" s="131"/>
      <c r="C55" s="29"/>
      <c r="D55" s="139"/>
      <c r="E55" s="139"/>
      <c r="F55" s="84"/>
      <c r="G55" s="29" t="s">
        <v>578</v>
      </c>
      <c r="H55" s="29">
        <v>7.5899999999999995E-2</v>
      </c>
      <c r="I55" s="29"/>
      <c r="J55" s="29">
        <v>6.0900000000000003E-2</v>
      </c>
      <c r="K55" s="29">
        <v>9.0899999999999995E-2</v>
      </c>
      <c r="L55" s="125" t="s">
        <v>581</v>
      </c>
      <c r="M55" s="29"/>
      <c r="N55" s="29"/>
      <c r="O55" s="131"/>
      <c r="AC55" s="111">
        <v>44069</v>
      </c>
      <c r="AD55" s="112">
        <v>7.0000000000000007E-2</v>
      </c>
    </row>
    <row r="56" spans="2:32">
      <c r="B56" s="131"/>
      <c r="C56" s="29"/>
      <c r="D56" s="139"/>
      <c r="E56" s="139"/>
      <c r="F56" s="84"/>
      <c r="G56" s="29" t="s">
        <v>582</v>
      </c>
      <c r="H56" s="29">
        <v>7.3999999999999996E-2</v>
      </c>
      <c r="I56" s="29"/>
      <c r="J56" s="29">
        <v>5.91E-2</v>
      </c>
      <c r="K56" s="29">
        <v>8.8900000000000007E-2</v>
      </c>
      <c r="L56" s="125" t="s">
        <v>485</v>
      </c>
      <c r="M56" s="29"/>
      <c r="N56" s="29"/>
      <c r="O56" s="131"/>
      <c r="AC56" s="111">
        <v>44070</v>
      </c>
      <c r="AD56" s="112">
        <v>7.0000000000000007E-2</v>
      </c>
    </row>
    <row r="57" spans="2:32">
      <c r="B57" s="131"/>
      <c r="C57" s="29"/>
      <c r="D57" s="139"/>
      <c r="E57" s="139"/>
      <c r="F57" s="84"/>
      <c r="G57" s="29" t="s">
        <v>583</v>
      </c>
      <c r="H57" s="29">
        <v>7.5999999999999998E-2</v>
      </c>
      <c r="I57" s="29"/>
      <c r="J57" s="29">
        <v>6.0999999999999999E-2</v>
      </c>
      <c r="K57" s="29">
        <v>9.0999999999999998E-2</v>
      </c>
      <c r="L57" s="125" t="s">
        <v>584</v>
      </c>
      <c r="M57" s="29"/>
      <c r="N57" s="29"/>
      <c r="O57" s="131"/>
      <c r="AC57" s="111">
        <v>44071</v>
      </c>
      <c r="AD57" s="112">
        <v>7.0000000000000007E-2</v>
      </c>
    </row>
    <row r="58" spans="2:32">
      <c r="B58" s="131"/>
      <c r="C58" s="29"/>
      <c r="D58" s="139"/>
      <c r="E58" s="139"/>
      <c r="F58" s="84"/>
      <c r="G58" s="29" t="s">
        <v>585</v>
      </c>
      <c r="H58" s="29">
        <v>7.4999999999999997E-2</v>
      </c>
      <c r="I58" s="29"/>
      <c r="J58" s="29">
        <v>5.9900000000000002E-2</v>
      </c>
      <c r="K58" s="29">
        <v>9.01E-2</v>
      </c>
      <c r="L58" s="125" t="s">
        <v>288</v>
      </c>
      <c r="M58" s="29"/>
      <c r="N58" s="29"/>
      <c r="O58" s="131"/>
      <c r="AC58" s="111">
        <v>44074</v>
      </c>
      <c r="AD58" s="112">
        <v>0.09</v>
      </c>
    </row>
    <row r="59" spans="2:32">
      <c r="B59" s="131"/>
      <c r="C59" s="29"/>
      <c r="D59" s="139"/>
      <c r="E59" s="139"/>
      <c r="F59" s="84"/>
      <c r="G59" s="29" t="s">
        <v>586</v>
      </c>
      <c r="H59" s="29">
        <v>7.8399999999999997E-2</v>
      </c>
      <c r="I59" s="29"/>
      <c r="J59" s="29">
        <v>6.3299999999999995E-2</v>
      </c>
      <c r="K59" s="29">
        <v>9.35E-2</v>
      </c>
      <c r="L59" s="125" t="s">
        <v>594</v>
      </c>
      <c r="M59" s="29"/>
      <c r="N59" s="29"/>
      <c r="O59" s="131"/>
      <c r="AC59" s="111">
        <v>44075</v>
      </c>
      <c r="AD59" s="112">
        <v>0.09</v>
      </c>
    </row>
    <row r="60" spans="2:32">
      <c r="B60" s="131"/>
      <c r="C60" s="29"/>
      <c r="D60" s="139"/>
      <c r="E60" s="139"/>
      <c r="F60" s="84"/>
      <c r="G60" s="29" t="s">
        <v>587</v>
      </c>
      <c r="H60" s="29">
        <v>7.3999999999999996E-2</v>
      </c>
      <c r="I60" s="29"/>
      <c r="J60" s="29">
        <v>5.9299999999999999E-2</v>
      </c>
      <c r="K60" s="29">
        <v>8.8700000000000001E-2</v>
      </c>
      <c r="L60" s="125" t="s">
        <v>595</v>
      </c>
      <c r="M60" s="29"/>
      <c r="N60" s="29"/>
      <c r="O60" s="131"/>
      <c r="AC60" s="111">
        <v>44076</v>
      </c>
      <c r="AD60" s="112">
        <v>0.09</v>
      </c>
    </row>
    <row r="61" spans="2:32">
      <c r="B61" s="131"/>
      <c r="C61" s="29"/>
      <c r="D61" s="139"/>
      <c r="E61" s="139"/>
      <c r="F61" s="84"/>
      <c r="G61" s="29" t="s">
        <v>588</v>
      </c>
      <c r="H61" s="29">
        <v>7.2999999999999995E-2</v>
      </c>
      <c r="I61" s="29"/>
      <c r="J61" s="29">
        <v>5.8000000000000003E-2</v>
      </c>
      <c r="K61" s="29">
        <v>8.7999999999999995E-2</v>
      </c>
      <c r="L61" s="125" t="s">
        <v>596</v>
      </c>
      <c r="M61" s="29"/>
      <c r="N61" s="29"/>
      <c r="O61" s="131"/>
      <c r="AC61" s="111">
        <v>44077</v>
      </c>
      <c r="AD61" s="112">
        <v>0.1</v>
      </c>
    </row>
    <row r="62" spans="2:32">
      <c r="B62" s="131"/>
      <c r="C62" s="29"/>
      <c r="D62" s="139"/>
      <c r="E62" s="139"/>
      <c r="F62" s="84"/>
      <c r="G62" s="29" t="s">
        <v>589</v>
      </c>
      <c r="H62" s="29">
        <v>6.7500000000000004E-2</v>
      </c>
      <c r="I62" s="29"/>
      <c r="J62" s="29">
        <v>5.2400000000000002E-2</v>
      </c>
      <c r="K62" s="29">
        <v>8.2600000000000007E-2</v>
      </c>
      <c r="L62" s="125" t="s">
        <v>597</v>
      </c>
      <c r="M62" s="29"/>
      <c r="N62" s="29"/>
      <c r="O62" s="131"/>
      <c r="AC62" s="111">
        <v>44078</v>
      </c>
      <c r="AD62" s="112">
        <v>0.09</v>
      </c>
    </row>
    <row r="63" spans="2:32">
      <c r="B63" s="131"/>
      <c r="C63" s="29"/>
      <c r="D63" s="139"/>
      <c r="E63" s="139"/>
      <c r="F63" s="84"/>
      <c r="G63" s="29" t="s">
        <v>590</v>
      </c>
      <c r="H63" s="29">
        <v>6.4500000000000002E-2</v>
      </c>
      <c r="I63" s="29"/>
      <c r="J63" s="29">
        <v>5.1400000000000001E-2</v>
      </c>
      <c r="K63" s="29">
        <v>7.7600000000000002E-2</v>
      </c>
      <c r="L63" s="125" t="s">
        <v>598</v>
      </c>
      <c r="M63" s="29"/>
      <c r="N63" s="29"/>
      <c r="O63" s="131"/>
      <c r="AC63" s="111">
        <v>44082</v>
      </c>
      <c r="AD63" s="112">
        <v>0.09</v>
      </c>
    </row>
    <row r="64" spans="2:32">
      <c r="B64" s="131"/>
      <c r="C64" s="29"/>
      <c r="D64" s="139"/>
      <c r="E64" s="139"/>
      <c r="F64" s="84"/>
      <c r="G64" s="29" t="s">
        <v>591</v>
      </c>
      <c r="H64" s="29">
        <v>6.1499999999999999E-2</v>
      </c>
      <c r="I64" s="29"/>
      <c r="J64" s="29">
        <v>4.7300000000000002E-2</v>
      </c>
      <c r="K64" s="29">
        <v>7.5700000000000003E-2</v>
      </c>
      <c r="L64" s="125" t="s">
        <v>599</v>
      </c>
      <c r="M64" s="29"/>
      <c r="N64" s="29"/>
      <c r="O64" s="131"/>
      <c r="AC64" s="111">
        <v>44083</v>
      </c>
      <c r="AD64" s="112">
        <v>0.09</v>
      </c>
    </row>
    <row r="65" spans="2:30">
      <c r="B65" s="131"/>
      <c r="C65" s="29"/>
      <c r="D65" s="139"/>
      <c r="E65" s="139"/>
      <c r="F65" s="84"/>
      <c r="G65" s="29" t="s">
        <v>592</v>
      </c>
      <c r="H65" s="29">
        <v>0.06</v>
      </c>
      <c r="I65" s="29"/>
      <c r="J65" s="29">
        <v>4.7199999999999999E-2</v>
      </c>
      <c r="K65" s="29">
        <v>7.2800000000000004E-2</v>
      </c>
      <c r="L65" s="125" t="s">
        <v>600</v>
      </c>
      <c r="M65" s="122"/>
      <c r="N65" s="122"/>
      <c r="O65" s="121"/>
      <c r="AC65" s="111">
        <v>44084</v>
      </c>
      <c r="AD65" s="112">
        <v>0.09</v>
      </c>
    </row>
    <row r="66" spans="2:30">
      <c r="B66" s="131"/>
      <c r="C66" s="29"/>
      <c r="D66" s="139"/>
      <c r="E66" s="139"/>
      <c r="F66" s="84"/>
      <c r="G66" s="29" t="s">
        <v>593</v>
      </c>
      <c r="H66" s="29">
        <v>5.8000000000000003E-2</v>
      </c>
      <c r="I66" s="29"/>
      <c r="J66" s="29">
        <v>4.65E-2</v>
      </c>
      <c r="K66" s="29">
        <v>6.9500000000000006E-2</v>
      </c>
      <c r="L66" s="125" t="s">
        <v>601</v>
      </c>
      <c r="M66" s="51"/>
      <c r="N66" s="122"/>
      <c r="O66" s="118"/>
      <c r="AC66" s="111">
        <v>44085</v>
      </c>
      <c r="AD66" s="112">
        <v>0.09</v>
      </c>
    </row>
    <row r="67" spans="2:30">
      <c r="B67" s="131"/>
      <c r="C67" s="29"/>
      <c r="D67" s="139"/>
      <c r="E67" s="139"/>
      <c r="F67" s="84"/>
      <c r="G67" s="29"/>
      <c r="H67" s="29"/>
      <c r="I67" s="29"/>
      <c r="J67" s="29"/>
      <c r="K67" s="29"/>
      <c r="L67" s="29"/>
      <c r="M67" s="51"/>
      <c r="N67" s="122"/>
      <c r="O67" s="118"/>
      <c r="AC67" s="111">
        <v>44088</v>
      </c>
      <c r="AD67" s="112">
        <v>0.09</v>
      </c>
    </row>
    <row r="68" spans="2:30">
      <c r="B68" s="131"/>
      <c r="C68" s="29"/>
      <c r="D68" s="139"/>
      <c r="E68" s="139"/>
      <c r="F68" s="84"/>
      <c r="G68" s="29"/>
      <c r="H68" s="29"/>
      <c r="I68" s="29"/>
      <c r="J68" s="29"/>
      <c r="K68" s="29"/>
      <c r="L68" s="29"/>
      <c r="M68" s="122"/>
      <c r="N68" s="122"/>
      <c r="O68" s="121"/>
      <c r="AC68" s="111">
        <v>44089</v>
      </c>
      <c r="AD68" s="112">
        <v>0.1</v>
      </c>
    </row>
    <row r="69" spans="2:30">
      <c r="B69" s="131"/>
      <c r="C69" s="29"/>
      <c r="D69" s="139"/>
      <c r="E69" s="139"/>
      <c r="F69" s="84"/>
      <c r="G69" s="29"/>
      <c r="H69" s="29"/>
      <c r="I69" s="29"/>
      <c r="J69" s="29"/>
      <c r="K69" s="29"/>
      <c r="L69" s="29"/>
      <c r="M69" s="51"/>
      <c r="N69" s="122"/>
      <c r="O69" s="118"/>
      <c r="AC69" s="111">
        <v>44090</v>
      </c>
      <c r="AD69" s="112">
        <v>0.1</v>
      </c>
    </row>
    <row r="70" spans="2:30">
      <c r="B70" s="131"/>
      <c r="C70" s="29"/>
      <c r="D70" s="139"/>
      <c r="E70" s="139"/>
      <c r="F70" s="84"/>
      <c r="G70" s="29"/>
      <c r="H70" s="29"/>
      <c r="I70" s="29"/>
      <c r="J70" s="29"/>
      <c r="K70" s="29"/>
      <c r="L70" s="29"/>
      <c r="M70" s="122"/>
      <c r="N70" s="122"/>
      <c r="O70" s="121"/>
      <c r="AC70" s="111">
        <v>44091</v>
      </c>
      <c r="AD70" s="112">
        <v>0.1</v>
      </c>
    </row>
    <row r="71" spans="2:30">
      <c r="B71" s="131"/>
      <c r="C71" s="29"/>
      <c r="D71" s="139"/>
      <c r="E71" s="139"/>
      <c r="F71" s="84"/>
      <c r="G71" s="29"/>
      <c r="H71" s="29"/>
      <c r="I71" s="29"/>
      <c r="J71" s="29"/>
      <c r="K71" s="29"/>
      <c r="L71" s="29"/>
      <c r="M71" s="122"/>
      <c r="N71" s="122"/>
      <c r="O71" s="121"/>
      <c r="AC71" s="111"/>
    </row>
    <row r="72" spans="2:30">
      <c r="B72" s="131"/>
      <c r="C72" s="29"/>
      <c r="D72" s="139"/>
      <c r="E72" s="139"/>
      <c r="F72" s="84"/>
      <c r="G72" s="29"/>
      <c r="H72" s="29"/>
      <c r="I72" s="29"/>
      <c r="J72" s="29"/>
      <c r="K72" s="29"/>
      <c r="L72" s="29"/>
      <c r="M72" s="122"/>
      <c r="N72" s="122"/>
      <c r="O72" s="121"/>
      <c r="AC72" s="111"/>
    </row>
    <row r="73" spans="2:30">
      <c r="B73" s="131"/>
      <c r="C73" s="29"/>
      <c r="D73" s="139"/>
      <c r="E73" s="139"/>
      <c r="F73" s="84"/>
      <c r="G73" s="29"/>
      <c r="H73" s="29"/>
      <c r="I73" s="29"/>
      <c r="J73" s="29"/>
      <c r="K73" s="29"/>
      <c r="L73" s="29"/>
      <c r="M73" s="122"/>
      <c r="N73" s="122"/>
      <c r="O73" s="121"/>
      <c r="AC73" s="111"/>
    </row>
    <row r="74" spans="2:30">
      <c r="B74" s="131"/>
      <c r="C74" s="29"/>
      <c r="D74" s="139"/>
      <c r="E74" s="139"/>
      <c r="F74" s="84"/>
      <c r="G74" s="29"/>
      <c r="H74" s="29"/>
      <c r="I74" s="29"/>
      <c r="J74" s="29"/>
      <c r="K74" s="29"/>
      <c r="L74" s="29"/>
      <c r="M74" s="122"/>
      <c r="N74" s="122"/>
      <c r="O74" s="121"/>
      <c r="AC74" s="111"/>
    </row>
    <row r="75" spans="2:30">
      <c r="B75" s="131"/>
      <c r="C75" s="29"/>
      <c r="D75" s="139"/>
      <c r="E75" s="139"/>
      <c r="F75" s="84"/>
      <c r="G75" s="29"/>
      <c r="H75" s="29"/>
      <c r="I75" s="29"/>
      <c r="J75" s="29"/>
      <c r="K75" s="29"/>
      <c r="L75" s="29"/>
      <c r="M75" s="122"/>
      <c r="N75" s="122"/>
      <c r="O75" s="121"/>
      <c r="AC75" s="111"/>
    </row>
    <row r="76" spans="2:30">
      <c r="B76" s="131"/>
      <c r="C76" s="29"/>
      <c r="D76" s="139"/>
      <c r="E76" s="139"/>
      <c r="F76" s="84"/>
      <c r="G76" s="29"/>
      <c r="H76" s="29"/>
      <c r="I76" s="29"/>
      <c r="J76" s="29"/>
      <c r="K76" s="29"/>
      <c r="L76" s="29"/>
      <c r="M76" s="122"/>
      <c r="N76" s="122"/>
      <c r="O76" s="121"/>
      <c r="AC76" s="111"/>
    </row>
    <row r="77" spans="2:30">
      <c r="B77" s="38"/>
      <c r="D77" s="84"/>
      <c r="F77" s="84"/>
      <c r="O77" s="38"/>
      <c r="AC77" s="111"/>
    </row>
    <row r="78" spans="2:30">
      <c r="B78" s="38"/>
      <c r="D78" s="84"/>
      <c r="F78" s="84"/>
      <c r="O78" s="38"/>
      <c r="AC78" s="111"/>
    </row>
    <row r="79" spans="2:30">
      <c r="B79" s="38"/>
      <c r="D79" s="84"/>
      <c r="F79" s="84"/>
      <c r="O79" s="38"/>
      <c r="AC79" s="111"/>
    </row>
    <row r="80" spans="2:30">
      <c r="B80" s="38"/>
      <c r="D80" s="84"/>
      <c r="F80" s="84"/>
      <c r="O80" s="38"/>
      <c r="AC80" s="111"/>
    </row>
    <row r="81" spans="2:29">
      <c r="B81" s="38"/>
      <c r="D81" s="84"/>
      <c r="F81" s="84"/>
      <c r="O81" s="38"/>
      <c r="AC81" s="111"/>
    </row>
    <row r="82" spans="2:29">
      <c r="B82" s="38"/>
      <c r="D82" s="84"/>
      <c r="F82" s="84"/>
      <c r="O82" s="38"/>
      <c r="AC82" s="111"/>
    </row>
    <row r="83" spans="2:29">
      <c r="B83" s="38"/>
      <c r="D83" s="84"/>
      <c r="F83" s="84"/>
      <c r="O83" s="38"/>
      <c r="AC83" s="111"/>
    </row>
    <row r="84" spans="2:29">
      <c r="B84" s="38"/>
      <c r="D84" s="84"/>
      <c r="F84" s="84"/>
      <c r="O84" s="38"/>
      <c r="AC84" s="111"/>
    </row>
    <row r="85" spans="2:29">
      <c r="B85" s="38"/>
      <c r="D85" s="84"/>
      <c r="F85" s="84"/>
      <c r="O85" s="38"/>
      <c r="AC85" s="111"/>
    </row>
    <row r="86" spans="2:29">
      <c r="B86" s="38"/>
      <c r="D86" s="84"/>
      <c r="F86" s="84"/>
      <c r="O86" s="38"/>
      <c r="AC86" s="111"/>
    </row>
    <row r="87" spans="2:29">
      <c r="B87" s="38"/>
      <c r="D87" s="84"/>
      <c r="F87" s="84"/>
      <c r="O87" s="38"/>
      <c r="AC87" s="111"/>
    </row>
    <row r="88" spans="2:29">
      <c r="B88" s="38"/>
      <c r="D88" s="84"/>
      <c r="F88" s="84"/>
      <c r="O88" s="38"/>
      <c r="AC88" s="111"/>
    </row>
    <row r="89" spans="2:29">
      <c r="B89" s="38"/>
      <c r="D89" s="84"/>
      <c r="F89" s="84"/>
      <c r="O89" s="38"/>
      <c r="AC89" s="111"/>
    </row>
    <row r="90" spans="2:29">
      <c r="B90" s="38"/>
      <c r="D90" s="84"/>
      <c r="F90" s="84"/>
      <c r="O90" s="38"/>
      <c r="AC90" s="111"/>
    </row>
    <row r="91" spans="2:29">
      <c r="B91" s="38"/>
      <c r="D91" s="84"/>
      <c r="F91" s="84"/>
      <c r="O91" s="38"/>
      <c r="AC91" s="111"/>
    </row>
    <row r="92" spans="2:29">
      <c r="B92" s="38"/>
      <c r="D92" s="84"/>
      <c r="F92" s="84"/>
      <c r="O92" s="38"/>
      <c r="AC92" s="111"/>
    </row>
    <row r="93" spans="2:29">
      <c r="B93" s="38"/>
      <c r="D93" s="84"/>
      <c r="F93" s="84"/>
      <c r="O93" s="38"/>
      <c r="AC93" s="111"/>
    </row>
    <row r="94" spans="2:29">
      <c r="B94" s="38"/>
      <c r="D94" s="84"/>
      <c r="F94" s="84"/>
      <c r="O94" s="38"/>
      <c r="AC94" s="111"/>
    </row>
    <row r="95" spans="2:29">
      <c r="B95" s="38"/>
      <c r="D95" s="84"/>
      <c r="F95" s="84"/>
      <c r="O95" s="38"/>
      <c r="AC95" s="111"/>
    </row>
    <row r="96" spans="2:29">
      <c r="B96" s="38"/>
      <c r="D96" s="84"/>
      <c r="F96" s="84"/>
      <c r="O96" s="38"/>
      <c r="AC96" s="111"/>
    </row>
    <row r="97" spans="2:29">
      <c r="B97" s="38"/>
      <c r="D97" s="84"/>
      <c r="F97" s="84"/>
      <c r="O97" s="38"/>
      <c r="AC97" s="111"/>
    </row>
    <row r="98" spans="2:29">
      <c r="B98" s="38"/>
      <c r="D98" s="84"/>
      <c r="F98" s="84"/>
      <c r="O98" s="38"/>
      <c r="AC98" s="111"/>
    </row>
    <row r="99" spans="2:29">
      <c r="B99" s="38"/>
      <c r="D99" s="84"/>
      <c r="F99" s="84"/>
      <c r="O99" s="38"/>
      <c r="AC99" s="111"/>
    </row>
    <row r="100" spans="2:29">
      <c r="B100" s="38"/>
      <c r="D100" s="84"/>
      <c r="F100" s="84"/>
      <c r="O100" s="38"/>
      <c r="AC100" s="111"/>
    </row>
    <row r="101" spans="2:29">
      <c r="B101" s="38"/>
      <c r="D101" s="84"/>
      <c r="F101" s="84"/>
      <c r="O101" s="38"/>
      <c r="AC101" s="111"/>
    </row>
    <row r="102" spans="2:29">
      <c r="B102" s="38"/>
      <c r="D102" s="84"/>
      <c r="F102" s="84"/>
      <c r="O102" s="38"/>
      <c r="AC102" s="111"/>
    </row>
    <row r="103" spans="2:29">
      <c r="B103" s="38"/>
      <c r="D103" s="84"/>
      <c r="F103" s="84"/>
      <c r="O103" s="38"/>
      <c r="AC103" s="111"/>
    </row>
    <row r="104" spans="2:29">
      <c r="B104" s="38"/>
      <c r="D104" s="84"/>
      <c r="F104" s="84"/>
      <c r="O104" s="38"/>
      <c r="AC104" s="111"/>
    </row>
    <row r="105" spans="2:29">
      <c r="B105" s="38"/>
      <c r="D105" s="84"/>
      <c r="F105" s="84"/>
      <c r="O105" s="38"/>
      <c r="AC105" s="111"/>
    </row>
    <row r="106" spans="2:29">
      <c r="B106" s="38"/>
      <c r="D106" s="84"/>
      <c r="F106" s="84"/>
      <c r="O106" s="38"/>
      <c r="AC106" s="111"/>
    </row>
    <row r="107" spans="2:29">
      <c r="B107" s="38"/>
      <c r="D107" s="84"/>
      <c r="F107" s="84"/>
      <c r="O107" s="38"/>
      <c r="AC107" s="111"/>
    </row>
    <row r="108" spans="2:29">
      <c r="B108" s="38"/>
      <c r="D108" s="84"/>
      <c r="F108" s="84"/>
      <c r="O108" s="38"/>
      <c r="AC108" s="111"/>
    </row>
    <row r="109" spans="2:29">
      <c r="B109" s="38"/>
      <c r="D109" s="84"/>
      <c r="F109" s="84"/>
      <c r="O109" s="38"/>
      <c r="AC109" s="111"/>
    </row>
    <row r="110" spans="2:29">
      <c r="B110" s="38"/>
      <c r="D110" s="84"/>
      <c r="F110" s="84"/>
      <c r="O110" s="38"/>
      <c r="AC110" s="111"/>
    </row>
    <row r="111" spans="2:29">
      <c r="B111" s="38"/>
      <c r="D111" s="84"/>
      <c r="F111" s="84"/>
      <c r="O111" s="38"/>
      <c r="AC111" s="111"/>
    </row>
    <row r="112" spans="2:29">
      <c r="B112" s="38"/>
      <c r="D112" s="84"/>
      <c r="F112" s="84"/>
      <c r="O112" s="38"/>
      <c r="AC112" s="111"/>
    </row>
    <row r="113" spans="2:29">
      <c r="B113" s="38"/>
      <c r="D113" s="84"/>
      <c r="F113" s="84"/>
      <c r="O113" s="38"/>
      <c r="AC113" s="111"/>
    </row>
    <row r="114" spans="2:29">
      <c r="B114" s="38"/>
      <c r="D114" s="84"/>
      <c r="F114" s="84"/>
      <c r="O114" s="38"/>
    </row>
    <row r="115" spans="2:29">
      <c r="B115" s="38"/>
      <c r="D115" s="84"/>
      <c r="F115" s="84"/>
      <c r="O115" s="38"/>
    </row>
    <row r="116" spans="2:29">
      <c r="B116" s="38"/>
      <c r="D116" s="84"/>
      <c r="F116" s="84"/>
      <c r="O116" s="38"/>
    </row>
    <row r="117" spans="2:29">
      <c r="B117" s="38"/>
      <c r="D117" s="84"/>
      <c r="F117" s="84"/>
      <c r="O117" s="38"/>
    </row>
    <row r="118" spans="2:29">
      <c r="B118" s="38"/>
      <c r="D118" s="84"/>
      <c r="F118" s="84"/>
      <c r="O118" s="38"/>
    </row>
    <row r="119" spans="2:29">
      <c r="B119" s="38"/>
      <c r="D119" s="84"/>
      <c r="F119" s="84"/>
      <c r="O119" s="38"/>
    </row>
    <row r="120" spans="2:29">
      <c r="B120" s="38"/>
      <c r="D120" s="84"/>
      <c r="F120" s="84"/>
      <c r="O120" s="38"/>
    </row>
    <row r="121" spans="2:29">
      <c r="B121" s="38"/>
      <c r="D121" s="84"/>
      <c r="F121" s="84"/>
      <c r="O121" s="38"/>
    </row>
    <row r="122" spans="2:29">
      <c r="B122" s="38"/>
      <c r="D122" s="84"/>
      <c r="F122" s="84"/>
      <c r="O122" s="38"/>
    </row>
    <row r="123" spans="2:29">
      <c r="B123" s="38"/>
      <c r="D123" s="84"/>
      <c r="F123" s="84"/>
      <c r="O123" s="38"/>
    </row>
    <row r="124" spans="2:29">
      <c r="B124" s="38"/>
      <c r="D124" s="84"/>
      <c r="F124" s="84"/>
      <c r="O124" s="38"/>
    </row>
    <row r="125" spans="2:29">
      <c r="B125" s="38"/>
      <c r="D125" s="84"/>
      <c r="F125" s="84"/>
      <c r="O125" s="38"/>
    </row>
    <row r="126" spans="2:29">
      <c r="B126" s="38"/>
      <c r="D126" s="84"/>
      <c r="F126" s="84"/>
      <c r="O126" s="38"/>
    </row>
    <row r="127" spans="2:29">
      <c r="B127" s="38"/>
      <c r="D127" s="84"/>
      <c r="F127" s="84"/>
      <c r="O127" s="38"/>
    </row>
    <row r="128" spans="2:29">
      <c r="B128" s="38"/>
      <c r="D128" s="84"/>
      <c r="F128" s="84"/>
      <c r="O128" s="38"/>
    </row>
    <row r="129" spans="2:15">
      <c r="B129" s="38"/>
      <c r="D129" s="84"/>
      <c r="F129" s="84"/>
      <c r="O129" s="38"/>
    </row>
    <row r="130" spans="2:15">
      <c r="B130" s="38"/>
      <c r="D130" s="84"/>
      <c r="F130" s="84"/>
      <c r="O130" s="38"/>
    </row>
    <row r="131" spans="2:15">
      <c r="B131" s="38"/>
      <c r="D131" s="84"/>
      <c r="F131" s="84"/>
      <c r="O131" s="38"/>
    </row>
    <row r="132" spans="2:15">
      <c r="B132" s="38"/>
      <c r="D132" s="84"/>
      <c r="F132" s="84"/>
      <c r="O132" s="38"/>
    </row>
    <row r="133" spans="2:15">
      <c r="B133" s="38"/>
      <c r="D133" s="84"/>
      <c r="F133" s="84"/>
      <c r="O133" s="38"/>
    </row>
    <row r="134" spans="2:15">
      <c r="B134" s="38"/>
      <c r="D134" s="84"/>
      <c r="F134" s="84"/>
      <c r="O134" s="38"/>
    </row>
    <row r="135" spans="2:15">
      <c r="B135" s="38"/>
      <c r="D135" s="84"/>
      <c r="F135" s="84"/>
      <c r="O135" s="38"/>
    </row>
    <row r="136" spans="2:15">
      <c r="B136" s="38"/>
      <c r="D136" s="84"/>
      <c r="F136" s="84"/>
      <c r="O136" s="38"/>
    </row>
    <row r="137" spans="2:15">
      <c r="B137" s="38"/>
      <c r="D137" s="84"/>
      <c r="F137" s="84"/>
      <c r="O137" s="38"/>
    </row>
    <row r="138" spans="2:15">
      <c r="B138" s="38"/>
      <c r="D138" s="84"/>
      <c r="F138" s="84"/>
      <c r="O138" s="38"/>
    </row>
    <row r="139" spans="2:15">
      <c r="B139" s="38"/>
      <c r="D139" s="84"/>
      <c r="F139" s="84"/>
      <c r="O139" s="38"/>
    </row>
    <row r="140" spans="2:15">
      <c r="B140" s="38"/>
      <c r="D140" s="84"/>
      <c r="F140" s="84"/>
      <c r="O140" s="38"/>
    </row>
    <row r="141" spans="2:15">
      <c r="B141" s="38"/>
      <c r="D141" s="84"/>
      <c r="F141" s="84"/>
      <c r="O141" s="38"/>
    </row>
    <row r="142" spans="2:15">
      <c r="B142" s="38"/>
      <c r="D142" s="84"/>
      <c r="F142" s="84"/>
      <c r="O142" s="38"/>
    </row>
    <row r="143" spans="2:15">
      <c r="B143" s="38"/>
      <c r="D143" s="84"/>
      <c r="F143" s="84"/>
      <c r="O143" s="38"/>
    </row>
    <row r="144" spans="2:15">
      <c r="B144" s="38"/>
      <c r="D144" s="84"/>
      <c r="F144" s="84"/>
      <c r="O144" s="38"/>
    </row>
    <row r="145" spans="2:15">
      <c r="B145" s="38"/>
      <c r="D145" s="84"/>
      <c r="F145" s="84"/>
      <c r="O145" s="38"/>
    </row>
    <row r="146" spans="2:15">
      <c r="B146" s="38"/>
      <c r="D146" s="84"/>
      <c r="F146" s="84"/>
      <c r="O146" s="38"/>
    </row>
    <row r="147" spans="2:15">
      <c r="B147" s="38"/>
      <c r="D147" s="84"/>
      <c r="F147" s="84"/>
      <c r="O147" s="38"/>
    </row>
    <row r="148" spans="2:15">
      <c r="B148" s="38"/>
      <c r="D148" s="84"/>
      <c r="F148" s="84"/>
      <c r="O148" s="38"/>
    </row>
    <row r="149" spans="2:15">
      <c r="B149" s="38"/>
      <c r="D149" s="84"/>
      <c r="F149" s="84"/>
      <c r="O149" s="38"/>
    </row>
    <row r="150" spans="2:15">
      <c r="B150" s="38"/>
      <c r="D150" s="84"/>
      <c r="F150" s="84"/>
      <c r="O150" s="38"/>
    </row>
    <row r="151" spans="2:15">
      <c r="B151" s="38"/>
      <c r="D151" s="84"/>
      <c r="F151" s="84"/>
      <c r="O151" s="38"/>
    </row>
    <row r="152" spans="2:15">
      <c r="B152" s="38"/>
      <c r="D152" s="84"/>
      <c r="F152" s="84"/>
      <c r="O152" s="38"/>
    </row>
    <row r="153" spans="2:15">
      <c r="B153" s="38"/>
      <c r="D153" s="84"/>
      <c r="F153" s="84"/>
      <c r="O153" s="38"/>
    </row>
    <row r="154" spans="2:15">
      <c r="B154" s="38"/>
      <c r="D154" s="84"/>
      <c r="F154" s="84"/>
      <c r="O154" s="38"/>
    </row>
    <row r="155" spans="2:15">
      <c r="B155" s="38"/>
      <c r="D155" s="84"/>
      <c r="F155" s="84"/>
      <c r="O155" s="38"/>
    </row>
    <row r="156" spans="2:15">
      <c r="B156" s="38"/>
      <c r="D156" s="84"/>
      <c r="F156" s="84"/>
      <c r="O156" s="38"/>
    </row>
    <row r="157" spans="2:15">
      <c r="B157" s="38"/>
      <c r="D157" s="84"/>
      <c r="F157" s="84"/>
      <c r="O157" s="38"/>
    </row>
    <row r="158" spans="2:15">
      <c r="B158" s="38"/>
      <c r="D158" s="84"/>
      <c r="F158" s="84"/>
      <c r="O158" s="38"/>
    </row>
    <row r="159" spans="2:15">
      <c r="B159" s="38"/>
      <c r="D159" s="84"/>
      <c r="F159" s="84"/>
      <c r="O159" s="38"/>
    </row>
    <row r="160" spans="2:15">
      <c r="B160" s="38"/>
      <c r="D160" s="84"/>
      <c r="F160" s="84"/>
      <c r="O160" s="38"/>
    </row>
    <row r="161" spans="2:15">
      <c r="B161" s="38"/>
      <c r="D161" s="84"/>
      <c r="F161" s="84"/>
      <c r="O161" s="38"/>
    </row>
    <row r="162" spans="2:15">
      <c r="B162" s="38"/>
      <c r="D162" s="84"/>
      <c r="F162" s="84"/>
      <c r="O162" s="38"/>
    </row>
    <row r="163" spans="2:15">
      <c r="B163" s="38"/>
      <c r="D163" s="84"/>
      <c r="F163" s="84"/>
      <c r="O163" s="38"/>
    </row>
    <row r="164" spans="2:15">
      <c r="B164" s="38"/>
      <c r="D164" s="84"/>
      <c r="F164" s="84"/>
      <c r="O164" s="38"/>
    </row>
    <row r="165" spans="2:15">
      <c r="B165" s="38"/>
      <c r="D165" s="84"/>
      <c r="F165" s="84"/>
      <c r="O165" s="38"/>
    </row>
    <row r="166" spans="2:15">
      <c r="B166" s="38"/>
      <c r="D166" s="84"/>
      <c r="F166" s="84"/>
      <c r="O166" s="38"/>
    </row>
    <row r="167" spans="2:15">
      <c r="B167" s="38"/>
      <c r="D167" s="84"/>
      <c r="F167" s="84"/>
      <c r="O167" s="38"/>
    </row>
    <row r="168" spans="2:15">
      <c r="B168" s="38"/>
      <c r="D168" s="84"/>
      <c r="F168" s="84"/>
      <c r="O168" s="38"/>
    </row>
    <row r="169" spans="2:15">
      <c r="B169" s="38"/>
      <c r="D169" s="84"/>
      <c r="F169" s="84"/>
      <c r="O169" s="38"/>
    </row>
    <row r="170" spans="2:15">
      <c r="B170" s="38"/>
      <c r="D170" s="84"/>
      <c r="F170" s="84"/>
      <c r="O170" s="38"/>
    </row>
    <row r="171" spans="2:15">
      <c r="B171" s="38"/>
      <c r="D171" s="84"/>
      <c r="F171" s="84"/>
      <c r="O171" s="38"/>
    </row>
    <row r="172" spans="2:15">
      <c r="B172" s="38"/>
      <c r="D172" s="84"/>
      <c r="F172" s="84"/>
      <c r="O172" s="38"/>
    </row>
    <row r="173" spans="2:15">
      <c r="B173" s="38"/>
      <c r="D173" s="84"/>
      <c r="F173" s="84"/>
      <c r="O173" s="38"/>
    </row>
    <row r="174" spans="2:15">
      <c r="B174" s="38"/>
      <c r="D174" s="84"/>
      <c r="F174" s="84"/>
      <c r="O174" s="38"/>
    </row>
    <row r="175" spans="2:15">
      <c r="B175" s="38"/>
      <c r="D175" s="84"/>
      <c r="F175" s="84"/>
      <c r="O175" s="38"/>
    </row>
    <row r="176" spans="2:15">
      <c r="B176" s="38"/>
      <c r="D176" s="84"/>
      <c r="F176" s="84"/>
      <c r="O176" s="38"/>
    </row>
    <row r="177" spans="2:15">
      <c r="B177" s="38"/>
      <c r="D177" s="84"/>
      <c r="F177" s="84"/>
      <c r="O177" s="38"/>
    </row>
    <row r="178" spans="2:15">
      <c r="B178" s="38"/>
      <c r="D178" s="84"/>
      <c r="F178" s="84"/>
      <c r="O178" s="38"/>
    </row>
    <row r="179" spans="2:15">
      <c r="B179" s="38"/>
      <c r="D179" s="84"/>
      <c r="F179" s="84"/>
      <c r="O179" s="38"/>
    </row>
    <row r="180" spans="2:15">
      <c r="B180" s="38"/>
      <c r="D180" s="84"/>
      <c r="F180" s="84"/>
      <c r="O180" s="38"/>
    </row>
    <row r="181" spans="2:15">
      <c r="B181" s="38"/>
      <c r="D181" s="84"/>
      <c r="F181" s="84"/>
      <c r="O181" s="38"/>
    </row>
    <row r="182" spans="2:15">
      <c r="B182" s="38"/>
      <c r="D182" s="84"/>
      <c r="F182" s="84"/>
      <c r="O182" s="38"/>
    </row>
    <row r="183" spans="2:15">
      <c r="B183" s="38"/>
      <c r="D183" s="84"/>
      <c r="F183" s="84"/>
      <c r="O183" s="38"/>
    </row>
    <row r="184" spans="2:15">
      <c r="B184" s="38"/>
      <c r="D184" s="84"/>
      <c r="F184" s="84"/>
      <c r="O184" s="38"/>
    </row>
    <row r="185" spans="2:15">
      <c r="B185" s="38"/>
      <c r="D185" s="84"/>
      <c r="F185" s="84"/>
      <c r="O185" s="38"/>
    </row>
    <row r="186" spans="2:15">
      <c r="B186" s="38"/>
      <c r="D186" s="84"/>
      <c r="F186" s="84"/>
      <c r="O186" s="38"/>
    </row>
    <row r="187" spans="2:15">
      <c r="B187" s="38"/>
      <c r="D187" s="84"/>
      <c r="F187" s="84"/>
      <c r="O187" s="38"/>
    </row>
    <row r="188" spans="2:15">
      <c r="B188" s="38"/>
      <c r="D188" s="84"/>
      <c r="F188" s="84"/>
      <c r="O188" s="38"/>
    </row>
    <row r="189" spans="2:15">
      <c r="B189" s="38"/>
      <c r="D189" s="84"/>
      <c r="F189" s="84"/>
      <c r="O189" s="38"/>
    </row>
    <row r="190" spans="2:15">
      <c r="B190" s="38"/>
      <c r="D190" s="84"/>
      <c r="F190" s="84"/>
      <c r="O190" s="38"/>
    </row>
    <row r="191" spans="2:15">
      <c r="B191" s="38"/>
      <c r="D191" s="84"/>
      <c r="F191" s="84"/>
      <c r="O191" s="38"/>
    </row>
    <row r="192" spans="2:15">
      <c r="B192" s="38"/>
      <c r="D192" s="84"/>
      <c r="F192" s="84"/>
      <c r="O192" s="38"/>
    </row>
    <row r="193" spans="2:15">
      <c r="B193" s="38"/>
      <c r="D193" s="84"/>
      <c r="F193" s="84"/>
      <c r="O193" s="38"/>
    </row>
    <row r="194" spans="2:15">
      <c r="B194" s="38"/>
      <c r="D194" s="84"/>
      <c r="F194" s="84"/>
      <c r="O194" s="38"/>
    </row>
    <row r="195" spans="2:15">
      <c r="B195" s="38"/>
      <c r="D195" s="84"/>
      <c r="F195" s="84"/>
      <c r="O195" s="38"/>
    </row>
    <row r="196" spans="2:15">
      <c r="B196" s="38"/>
      <c r="D196" s="84"/>
      <c r="F196" s="84"/>
      <c r="O196" s="38"/>
    </row>
    <row r="197" spans="2:15">
      <c r="B197" s="38"/>
      <c r="D197" s="84"/>
      <c r="F197" s="84"/>
      <c r="O197" s="38"/>
    </row>
    <row r="198" spans="2:15">
      <c r="B198" s="38"/>
      <c r="D198" s="84"/>
      <c r="F198" s="84"/>
      <c r="O198" s="38"/>
    </row>
    <row r="199" spans="2:15">
      <c r="B199" s="38"/>
      <c r="D199" s="84"/>
      <c r="F199" s="84"/>
      <c r="O199" s="38"/>
    </row>
    <row r="200" spans="2:15">
      <c r="B200" s="38"/>
      <c r="D200" s="84"/>
      <c r="F200" s="84"/>
      <c r="O200" s="38"/>
    </row>
    <row r="201" spans="2:15">
      <c r="B201" s="38"/>
      <c r="D201" s="84"/>
      <c r="F201" s="84"/>
      <c r="O201" s="38"/>
    </row>
    <row r="202" spans="2:15">
      <c r="B202" s="38"/>
      <c r="D202" s="84"/>
      <c r="F202" s="84"/>
      <c r="O202" s="38"/>
    </row>
    <row r="203" spans="2:15">
      <c r="B203" s="38"/>
      <c r="D203" s="84"/>
      <c r="F203" s="84"/>
      <c r="O203" s="38"/>
    </row>
    <row r="204" spans="2:15">
      <c r="B204" s="38"/>
      <c r="D204" s="84"/>
      <c r="F204" s="84"/>
      <c r="O204" s="38"/>
    </row>
    <row r="205" spans="2:15">
      <c r="B205" s="38"/>
      <c r="D205" s="84"/>
      <c r="F205" s="84"/>
      <c r="O205" s="38"/>
    </row>
    <row r="206" spans="2:15">
      <c r="B206" s="38"/>
      <c r="D206" s="84"/>
      <c r="F206" s="84"/>
      <c r="O206" s="38"/>
    </row>
    <row r="207" spans="2:15">
      <c r="B207" s="38"/>
      <c r="D207" s="84"/>
      <c r="F207" s="84"/>
      <c r="O207" s="38"/>
    </row>
    <row r="208" spans="2:15">
      <c r="B208" s="38"/>
      <c r="D208" s="84"/>
      <c r="F208" s="84"/>
      <c r="O208" s="38"/>
    </row>
    <row r="209" spans="2:15">
      <c r="B209" s="38"/>
      <c r="D209" s="84"/>
      <c r="F209" s="84"/>
      <c r="O209" s="38"/>
    </row>
    <row r="210" spans="2:15">
      <c r="B210" s="38"/>
      <c r="D210" s="84"/>
      <c r="F210" s="84"/>
      <c r="O210" s="38"/>
    </row>
    <row r="211" spans="2:15">
      <c r="B211" s="38"/>
      <c r="D211" s="84"/>
      <c r="F211" s="84"/>
      <c r="O211" s="38"/>
    </row>
    <row r="212" spans="2:15">
      <c r="B212" s="38"/>
      <c r="D212" s="84"/>
      <c r="F212" s="84"/>
      <c r="O212" s="38"/>
    </row>
    <row r="213" spans="2:15">
      <c r="B213" s="38"/>
      <c r="D213" s="84"/>
      <c r="F213" s="84"/>
      <c r="O213" s="38"/>
    </row>
    <row r="214" spans="2:15">
      <c r="B214" s="38"/>
      <c r="D214" s="84"/>
      <c r="F214" s="84"/>
      <c r="O214" s="38"/>
    </row>
    <row r="215" spans="2:15">
      <c r="B215" s="38"/>
      <c r="D215" s="84"/>
      <c r="F215" s="84"/>
      <c r="O215" s="38"/>
    </row>
    <row r="216" spans="2:15">
      <c r="B216" s="38"/>
      <c r="D216" s="84"/>
      <c r="F216" s="84"/>
      <c r="O216" s="38"/>
    </row>
    <row r="217" spans="2:15">
      <c r="B217" s="38"/>
      <c r="D217" s="84"/>
      <c r="F217" s="84"/>
      <c r="O217" s="38"/>
    </row>
    <row r="218" spans="2:15">
      <c r="B218" s="38"/>
      <c r="D218" s="84"/>
      <c r="F218" s="84"/>
      <c r="O218" s="38"/>
    </row>
    <row r="219" spans="2:15">
      <c r="B219" s="38"/>
      <c r="D219" s="84"/>
      <c r="F219" s="84"/>
      <c r="O219" s="38"/>
    </row>
    <row r="220" spans="2:15">
      <c r="B220" s="38"/>
      <c r="D220" s="84"/>
      <c r="F220" s="84"/>
      <c r="O220" s="38"/>
    </row>
    <row r="221" spans="2:15">
      <c r="B221" s="38"/>
      <c r="D221" s="84"/>
      <c r="F221" s="84"/>
      <c r="O221" s="38"/>
    </row>
    <row r="222" spans="2:15">
      <c r="B222" s="38"/>
      <c r="D222" s="84"/>
      <c r="F222" s="84"/>
      <c r="O222" s="38"/>
    </row>
    <row r="223" spans="2:15">
      <c r="B223" s="38"/>
      <c r="D223" s="84"/>
      <c r="F223" s="84"/>
      <c r="O223" s="38"/>
    </row>
    <row r="224" spans="2:15">
      <c r="B224" s="38"/>
      <c r="D224" s="84"/>
      <c r="F224" s="84"/>
      <c r="O224" s="38"/>
    </row>
    <row r="225" spans="2:15">
      <c r="B225" s="38"/>
      <c r="D225" s="84"/>
      <c r="F225" s="84"/>
      <c r="O225" s="38"/>
    </row>
    <row r="226" spans="2:15">
      <c r="B226" s="38"/>
      <c r="D226" s="84"/>
      <c r="F226" s="84"/>
      <c r="O226" s="38"/>
    </row>
    <row r="227" spans="2:15">
      <c r="B227" s="38"/>
      <c r="D227" s="84"/>
      <c r="F227" s="84"/>
      <c r="O227" s="38"/>
    </row>
    <row r="228" spans="2:15">
      <c r="B228" s="38"/>
      <c r="D228" s="84"/>
      <c r="F228" s="84"/>
      <c r="O228" s="38"/>
    </row>
    <row r="229" spans="2:15">
      <c r="B229" s="38"/>
      <c r="D229" s="84"/>
      <c r="F229" s="84"/>
      <c r="O229" s="38"/>
    </row>
    <row r="230" spans="2:15">
      <c r="B230" s="38"/>
      <c r="D230" s="84"/>
      <c r="F230" s="84"/>
      <c r="O230" s="38"/>
    </row>
    <row r="231" spans="2:15">
      <c r="B231" s="38"/>
      <c r="D231" s="84"/>
      <c r="F231" s="84"/>
      <c r="O231" s="38"/>
    </row>
    <row r="232" spans="2:15">
      <c r="B232" s="38"/>
      <c r="D232" s="84"/>
      <c r="F232" s="84"/>
      <c r="O232" s="38"/>
    </row>
    <row r="233" spans="2:15">
      <c r="B233" s="38"/>
      <c r="D233" s="84"/>
      <c r="F233" s="84"/>
      <c r="O233" s="38"/>
    </row>
    <row r="234" spans="2:15">
      <c r="B234" s="38"/>
      <c r="D234" s="84"/>
      <c r="F234" s="84"/>
      <c r="O234" s="38"/>
    </row>
    <row r="235" spans="2:15">
      <c r="B235" s="38"/>
      <c r="D235" s="84"/>
      <c r="F235" s="84"/>
      <c r="O235" s="38"/>
    </row>
    <row r="236" spans="2:15">
      <c r="B236" s="38"/>
      <c r="D236" s="84"/>
      <c r="F236" s="84"/>
      <c r="O236" s="38"/>
    </row>
    <row r="237" spans="2:15">
      <c r="B237" s="38"/>
      <c r="D237" s="84"/>
      <c r="F237" s="84"/>
      <c r="O237" s="38"/>
    </row>
    <row r="238" spans="2:15">
      <c r="B238" s="38"/>
      <c r="D238" s="84"/>
      <c r="F238" s="84"/>
      <c r="O238" s="38"/>
    </row>
    <row r="239" spans="2:15">
      <c r="B239" s="38"/>
      <c r="D239" s="84"/>
      <c r="F239" s="84"/>
      <c r="O239" s="38"/>
    </row>
    <row r="240" spans="2:15">
      <c r="B240" s="38"/>
      <c r="D240" s="84"/>
      <c r="F240" s="84"/>
      <c r="O240" s="38"/>
    </row>
    <row r="241" spans="2:15">
      <c r="B241" s="38"/>
      <c r="D241" s="84"/>
      <c r="F241" s="84"/>
      <c r="O241" s="38"/>
    </row>
    <row r="242" spans="2:15">
      <c r="B242" s="38"/>
      <c r="D242" s="84"/>
      <c r="F242" s="84"/>
      <c r="O242" s="38"/>
    </row>
    <row r="243" spans="2:15">
      <c r="B243" s="38"/>
      <c r="D243" s="84"/>
      <c r="F243" s="84"/>
      <c r="O243" s="38"/>
    </row>
    <row r="244" spans="2:15">
      <c r="B244" s="38"/>
      <c r="D244" s="84"/>
      <c r="F244" s="84"/>
      <c r="O244" s="38"/>
    </row>
    <row r="245" spans="2:15">
      <c r="B245" s="38"/>
      <c r="D245" s="84"/>
      <c r="F245" s="84"/>
      <c r="O245" s="38"/>
    </row>
    <row r="246" spans="2:15">
      <c r="B246" s="38"/>
      <c r="D246" s="84"/>
      <c r="F246" s="84"/>
      <c r="O246" s="38"/>
    </row>
    <row r="247" spans="2:15">
      <c r="B247" s="38"/>
      <c r="D247" s="84"/>
      <c r="F247" s="84"/>
      <c r="O247" s="38"/>
    </row>
    <row r="248" spans="2:15">
      <c r="B248" s="38"/>
      <c r="D248" s="84"/>
      <c r="F248" s="84"/>
      <c r="O248" s="38"/>
    </row>
    <row r="249" spans="2:15">
      <c r="B249" s="38"/>
      <c r="D249" s="84"/>
      <c r="F249" s="84"/>
      <c r="O249" s="38"/>
    </row>
    <row r="250" spans="2:15">
      <c r="B250" s="38"/>
      <c r="D250" s="84"/>
      <c r="F250" s="84"/>
      <c r="O250" s="38"/>
    </row>
    <row r="251" spans="2:15">
      <c r="B251" s="38"/>
      <c r="D251" s="84"/>
      <c r="F251" s="84"/>
      <c r="O251" s="38"/>
    </row>
    <row r="252" spans="2:15">
      <c r="B252" s="38"/>
      <c r="D252" s="84"/>
      <c r="F252" s="84"/>
      <c r="O252" s="38"/>
    </row>
    <row r="253" spans="2:15">
      <c r="B253" s="38"/>
      <c r="D253" s="84"/>
      <c r="F253" s="84"/>
      <c r="O253" s="38"/>
    </row>
    <row r="254" spans="2:15">
      <c r="B254" s="38"/>
      <c r="D254" s="84"/>
      <c r="F254" s="84"/>
      <c r="O254" s="38"/>
    </row>
    <row r="255" spans="2:15">
      <c r="B255" s="38"/>
      <c r="D255" s="84"/>
      <c r="F255" s="84"/>
      <c r="O255" s="38"/>
    </row>
    <row r="256" spans="2:15">
      <c r="B256" s="38"/>
      <c r="D256" s="84"/>
      <c r="F256" s="84"/>
      <c r="O256" s="38"/>
    </row>
    <row r="257" spans="2:15">
      <c r="B257" s="38"/>
      <c r="D257" s="84"/>
      <c r="F257" s="84"/>
      <c r="O257" s="38"/>
    </row>
    <row r="258" spans="2:15">
      <c r="B258" s="38"/>
      <c r="D258" s="84"/>
      <c r="F258" s="84"/>
      <c r="O258" s="38"/>
    </row>
    <row r="259" spans="2:15">
      <c r="B259" s="38"/>
      <c r="D259" s="84"/>
      <c r="F259" s="84"/>
      <c r="O259" s="38"/>
    </row>
    <row r="260" spans="2:15">
      <c r="B260" s="38"/>
      <c r="D260" s="84"/>
      <c r="F260" s="84"/>
      <c r="O260" s="38"/>
    </row>
    <row r="261" spans="2:15">
      <c r="B261" s="38"/>
      <c r="D261" s="84"/>
      <c r="F261" s="84"/>
      <c r="O261" s="38"/>
    </row>
    <row r="262" spans="2:15">
      <c r="B262" s="38"/>
      <c r="D262" s="84"/>
      <c r="F262" s="84"/>
      <c r="O262" s="38"/>
    </row>
    <row r="263" spans="2:15">
      <c r="B263" s="38"/>
      <c r="D263" s="84"/>
      <c r="F263" s="84"/>
      <c r="O263" s="38"/>
    </row>
    <row r="264" spans="2:15">
      <c r="B264" s="38"/>
      <c r="D264" s="84"/>
      <c r="F264" s="84"/>
      <c r="O264" s="38"/>
    </row>
    <row r="265" spans="2:15">
      <c r="B265" s="38"/>
      <c r="D265" s="84"/>
      <c r="F265" s="84"/>
      <c r="O265" s="38"/>
    </row>
    <row r="266" spans="2:15">
      <c r="B266" s="38"/>
      <c r="D266" s="84"/>
      <c r="F266" s="84"/>
      <c r="O266" s="38"/>
    </row>
    <row r="267" spans="2:15">
      <c r="B267" s="38"/>
      <c r="D267" s="84"/>
      <c r="F267" s="84"/>
      <c r="O267" s="38"/>
    </row>
    <row r="268" spans="2:15">
      <c r="B268" s="38"/>
      <c r="D268" s="84"/>
      <c r="F268" s="84"/>
      <c r="O268" s="38"/>
    </row>
    <row r="269" spans="2:15">
      <c r="B269" s="38"/>
      <c r="D269" s="84"/>
      <c r="F269" s="84"/>
      <c r="O269" s="38"/>
    </row>
    <row r="270" spans="2:15">
      <c r="B270" s="38"/>
      <c r="D270" s="84"/>
      <c r="F270" s="84"/>
      <c r="O270" s="38"/>
    </row>
    <row r="271" spans="2:15">
      <c r="B271" s="38"/>
      <c r="D271" s="84"/>
      <c r="F271" s="84"/>
      <c r="O271" s="38"/>
    </row>
    <row r="272" spans="2:15">
      <c r="B272" s="38"/>
      <c r="D272" s="84"/>
      <c r="F272" s="84"/>
      <c r="O272" s="38"/>
    </row>
    <row r="273" spans="2:15">
      <c r="B273" s="38"/>
      <c r="D273" s="84"/>
      <c r="F273" s="84"/>
      <c r="O273" s="38"/>
    </row>
    <row r="274" spans="2:15">
      <c r="B274" s="38"/>
      <c r="D274" s="84"/>
      <c r="F274" s="84"/>
      <c r="O274" s="38"/>
    </row>
    <row r="275" spans="2:15">
      <c r="B275" s="38"/>
      <c r="D275" s="84"/>
      <c r="F275" s="84"/>
      <c r="O275" s="38"/>
    </row>
    <row r="276" spans="2:15">
      <c r="B276" s="38"/>
      <c r="D276" s="84"/>
      <c r="F276" s="84"/>
      <c r="O276" s="38"/>
    </row>
    <row r="277" spans="2:15">
      <c r="B277" s="38"/>
      <c r="D277" s="84"/>
      <c r="F277" s="84"/>
      <c r="O277" s="38"/>
    </row>
    <row r="278" spans="2:15">
      <c r="B278" s="38"/>
      <c r="D278" s="84"/>
      <c r="F278" s="84"/>
      <c r="O278" s="38"/>
    </row>
    <row r="279" spans="2:15">
      <c r="B279" s="38"/>
      <c r="D279" s="84"/>
      <c r="F279" s="84"/>
      <c r="O279" s="38"/>
    </row>
    <row r="280" spans="2:15">
      <c r="B280" s="38"/>
      <c r="D280" s="84"/>
      <c r="F280" s="84"/>
      <c r="O280" s="38"/>
    </row>
    <row r="281" spans="2:15">
      <c r="B281" s="38"/>
      <c r="D281" s="84"/>
      <c r="F281" s="84"/>
      <c r="O281" s="38"/>
    </row>
    <row r="282" spans="2:15">
      <c r="B282" s="38"/>
      <c r="D282" s="84"/>
      <c r="F282" s="84"/>
      <c r="O282" s="38"/>
    </row>
    <row r="283" spans="2:15">
      <c r="B283" s="38"/>
      <c r="D283" s="84"/>
      <c r="F283" s="84"/>
      <c r="O283" s="38"/>
    </row>
    <row r="284" spans="2:15">
      <c r="B284" s="38"/>
      <c r="D284" s="84"/>
      <c r="F284" s="84"/>
      <c r="O284" s="38"/>
    </row>
    <row r="285" spans="2:15">
      <c r="B285" s="38"/>
      <c r="D285" s="84"/>
      <c r="F285" s="84"/>
      <c r="O285" s="38"/>
    </row>
    <row r="286" spans="2:15">
      <c r="B286" s="38"/>
      <c r="D286" s="84"/>
      <c r="F286" s="84"/>
      <c r="O286" s="38"/>
    </row>
    <row r="287" spans="2:15">
      <c r="B287" s="38"/>
      <c r="D287" s="84"/>
      <c r="F287" s="84"/>
      <c r="O287" s="38"/>
    </row>
    <row r="288" spans="2:15">
      <c r="B288" s="38"/>
      <c r="D288" s="84"/>
      <c r="F288" s="84"/>
      <c r="O288" s="38"/>
    </row>
    <row r="289" spans="2:15">
      <c r="B289" s="38"/>
      <c r="D289" s="84"/>
      <c r="F289" s="84"/>
      <c r="O289" s="38"/>
    </row>
    <row r="290" spans="2:15">
      <c r="B290" s="38"/>
      <c r="D290" s="84"/>
      <c r="F290" s="84"/>
      <c r="O290" s="38"/>
    </row>
    <row r="291" spans="2:15">
      <c r="B291" s="38"/>
      <c r="D291" s="84"/>
      <c r="F291" s="84"/>
      <c r="O291" s="38"/>
    </row>
    <row r="292" spans="2:15">
      <c r="B292" s="38"/>
      <c r="D292" s="84"/>
      <c r="F292" s="84"/>
      <c r="O292" s="38"/>
    </row>
    <row r="293" spans="2:15">
      <c r="B293" s="38"/>
      <c r="D293" s="84"/>
      <c r="F293" s="84"/>
      <c r="O293" s="38"/>
    </row>
    <row r="294" spans="2:15">
      <c r="B294" s="38"/>
      <c r="D294" s="84"/>
      <c r="F294" s="84"/>
      <c r="O294" s="38"/>
    </row>
    <row r="295" spans="2:15">
      <c r="B295" s="38"/>
      <c r="D295" s="84"/>
      <c r="F295" s="84"/>
      <c r="O295" s="38"/>
    </row>
    <row r="296" spans="2:15">
      <c r="B296" s="38"/>
      <c r="D296" s="84"/>
      <c r="F296" s="84"/>
      <c r="O296" s="38"/>
    </row>
    <row r="297" spans="2:15">
      <c r="B297" s="38"/>
      <c r="D297" s="84"/>
      <c r="F297" s="84"/>
      <c r="O297" s="38"/>
    </row>
    <row r="298" spans="2:15">
      <c r="B298" s="38"/>
      <c r="D298" s="84"/>
      <c r="F298" s="84"/>
      <c r="O298" s="38"/>
    </row>
    <row r="299" spans="2:15">
      <c r="B299" s="38"/>
      <c r="D299" s="84"/>
      <c r="F299" s="84"/>
      <c r="O299" s="38"/>
    </row>
    <row r="300" spans="2:15">
      <c r="B300" s="38"/>
      <c r="D300" s="84"/>
      <c r="F300" s="84"/>
      <c r="O300" s="38"/>
    </row>
    <row r="301" spans="2:15">
      <c r="B301" s="38"/>
      <c r="D301" s="84"/>
      <c r="F301" s="84"/>
      <c r="O301" s="38"/>
    </row>
    <row r="302" spans="2:15">
      <c r="B302" s="38"/>
      <c r="D302" s="84"/>
      <c r="F302" s="84"/>
      <c r="O302" s="38"/>
    </row>
    <row r="303" spans="2:15">
      <c r="B303" s="38"/>
      <c r="D303" s="84"/>
      <c r="F303" s="84"/>
      <c r="O303" s="38"/>
    </row>
    <row r="304" spans="2:15">
      <c r="B304" s="38"/>
      <c r="D304" s="84"/>
      <c r="F304" s="84"/>
      <c r="O304" s="38"/>
    </row>
    <row r="305" spans="2:15">
      <c r="B305" s="38"/>
      <c r="D305" s="84"/>
      <c r="F305" s="84"/>
      <c r="O305" s="38"/>
    </row>
    <row r="306" spans="2:15">
      <c r="B306" s="38"/>
      <c r="D306" s="84"/>
      <c r="F306" s="84"/>
      <c r="O306" s="38"/>
    </row>
    <row r="307" spans="2:15">
      <c r="B307" s="38"/>
      <c r="D307" s="84"/>
      <c r="F307" s="84"/>
      <c r="O307" s="38"/>
    </row>
    <row r="308" spans="2:15">
      <c r="B308" s="38"/>
      <c r="D308" s="84"/>
      <c r="F308" s="84"/>
      <c r="O308" s="38"/>
    </row>
    <row r="309" spans="2:15">
      <c r="B309" s="38"/>
      <c r="D309" s="84"/>
      <c r="F309" s="84"/>
      <c r="O309" s="38"/>
    </row>
    <row r="310" spans="2:15">
      <c r="B310" s="38"/>
      <c r="D310" s="84"/>
      <c r="F310" s="84"/>
      <c r="O310" s="38"/>
    </row>
    <row r="311" spans="2:15">
      <c r="B311" s="38"/>
      <c r="D311" s="84"/>
      <c r="F311" s="84"/>
      <c r="O311" s="38"/>
    </row>
    <row r="312" spans="2:15">
      <c r="B312" s="38"/>
      <c r="D312" s="84"/>
      <c r="F312" s="84"/>
      <c r="O312" s="38"/>
    </row>
    <row r="313" spans="2:15">
      <c r="B313" s="38"/>
      <c r="D313" s="84"/>
      <c r="F313" s="84"/>
      <c r="O313" s="38"/>
    </row>
    <row r="314" spans="2:15">
      <c r="B314" s="38"/>
      <c r="D314" s="84"/>
      <c r="F314" s="84"/>
      <c r="O314" s="38"/>
    </row>
    <row r="315" spans="2:15">
      <c r="B315" s="38"/>
      <c r="D315" s="84"/>
      <c r="F315" s="84"/>
      <c r="O315" s="38"/>
    </row>
    <row r="316" spans="2:15">
      <c r="B316" s="38"/>
      <c r="D316" s="84"/>
      <c r="F316" s="84"/>
      <c r="O316" s="38"/>
    </row>
    <row r="317" spans="2:15">
      <c r="B317" s="38"/>
      <c r="D317" s="84"/>
      <c r="F317" s="84"/>
      <c r="O317" s="38"/>
    </row>
    <row r="318" spans="2:15">
      <c r="B318" s="38"/>
      <c r="D318" s="84"/>
      <c r="F318" s="84"/>
      <c r="O318" s="38"/>
    </row>
    <row r="319" spans="2:15">
      <c r="B319" s="38"/>
      <c r="D319" s="84"/>
      <c r="F319" s="84"/>
      <c r="O319" s="38"/>
    </row>
    <row r="320" spans="2:15">
      <c r="B320" s="38"/>
      <c r="D320" s="84"/>
      <c r="F320" s="84"/>
      <c r="O320" s="38"/>
    </row>
    <row r="321" spans="2:15">
      <c r="B321" s="38"/>
      <c r="D321" s="84"/>
      <c r="F321" s="84"/>
      <c r="O321" s="38"/>
    </row>
    <row r="322" spans="2:15">
      <c r="B322" s="38"/>
      <c r="D322" s="84"/>
      <c r="F322" s="84"/>
      <c r="O322" s="38"/>
    </row>
    <row r="323" spans="2:15">
      <c r="B323" s="38"/>
      <c r="D323" s="84"/>
      <c r="F323" s="84"/>
      <c r="O323" s="38"/>
    </row>
    <row r="324" spans="2:15">
      <c r="B324" s="38"/>
      <c r="D324" s="84"/>
      <c r="F324" s="84"/>
      <c r="O324" s="38"/>
    </row>
    <row r="325" spans="2:15">
      <c r="B325" s="38"/>
      <c r="D325" s="84"/>
      <c r="F325" s="84"/>
      <c r="O325" s="38"/>
    </row>
    <row r="326" spans="2:15">
      <c r="B326" s="38"/>
      <c r="D326" s="84"/>
      <c r="F326" s="84"/>
      <c r="O326" s="38"/>
    </row>
    <row r="327" spans="2:15">
      <c r="B327" s="38"/>
      <c r="D327" s="84"/>
      <c r="F327" s="84"/>
      <c r="O327" s="38"/>
    </row>
    <row r="328" spans="2:15">
      <c r="B328" s="38"/>
      <c r="D328" s="84"/>
      <c r="F328" s="84"/>
      <c r="O328" s="38"/>
    </row>
    <row r="329" spans="2:15">
      <c r="B329" s="38"/>
      <c r="D329" s="84"/>
      <c r="F329" s="84"/>
      <c r="O329" s="38"/>
    </row>
    <row r="330" spans="2:15">
      <c r="B330" s="38"/>
      <c r="D330" s="84"/>
      <c r="F330" s="84"/>
      <c r="O330" s="38"/>
    </row>
    <row r="331" spans="2:15">
      <c r="B331" s="38"/>
      <c r="D331" s="84"/>
      <c r="F331" s="84"/>
      <c r="O331" s="38"/>
    </row>
    <row r="332" spans="2:15">
      <c r="B332" s="38"/>
      <c r="D332" s="84"/>
      <c r="F332" s="84"/>
      <c r="O332" s="38"/>
    </row>
    <row r="333" spans="2:15">
      <c r="B333" s="38"/>
      <c r="D333" s="84"/>
      <c r="F333" s="84"/>
      <c r="O333" s="38"/>
    </row>
    <row r="334" spans="2:15">
      <c r="B334" s="38"/>
      <c r="D334" s="84"/>
      <c r="F334" s="84"/>
      <c r="O334" s="38"/>
    </row>
    <row r="335" spans="2:15">
      <c r="B335" s="38"/>
      <c r="D335" s="84"/>
      <c r="F335" s="84"/>
      <c r="O335" s="38"/>
    </row>
    <row r="336" spans="2:15">
      <c r="B336" s="38"/>
      <c r="D336" s="84"/>
      <c r="F336" s="84"/>
      <c r="O336" s="38"/>
    </row>
    <row r="337" spans="2:15">
      <c r="B337" s="38"/>
      <c r="D337" s="84"/>
      <c r="F337" s="84"/>
      <c r="O337" s="38"/>
    </row>
    <row r="338" spans="2:15">
      <c r="B338" s="38"/>
      <c r="D338" s="84"/>
      <c r="F338" s="84"/>
      <c r="O338" s="38"/>
    </row>
    <row r="339" spans="2:15">
      <c r="B339" s="38"/>
      <c r="D339" s="84"/>
      <c r="F339" s="84"/>
      <c r="O339" s="38"/>
    </row>
    <row r="340" spans="2:15">
      <c r="B340" s="38"/>
      <c r="D340" s="84"/>
      <c r="F340" s="84"/>
      <c r="O340" s="38"/>
    </row>
    <row r="341" spans="2:15">
      <c r="B341" s="38"/>
      <c r="D341" s="84"/>
      <c r="F341" s="84"/>
      <c r="O341" s="38"/>
    </row>
    <row r="342" spans="2:15">
      <c r="B342" s="38"/>
      <c r="D342" s="84"/>
      <c r="F342" s="84"/>
      <c r="O342" s="38"/>
    </row>
    <row r="343" spans="2:15">
      <c r="B343" s="38"/>
      <c r="D343" s="84"/>
      <c r="F343" s="84"/>
      <c r="O343" s="38"/>
    </row>
    <row r="344" spans="2:15">
      <c r="B344" s="38"/>
      <c r="D344" s="84"/>
      <c r="F344" s="84"/>
      <c r="O344" s="38"/>
    </row>
    <row r="345" spans="2:15">
      <c r="B345" s="38"/>
      <c r="D345" s="84"/>
      <c r="F345" s="84"/>
      <c r="O345" s="38"/>
    </row>
    <row r="346" spans="2:15">
      <c r="B346" s="38"/>
      <c r="D346" s="84"/>
      <c r="F346" s="84"/>
      <c r="O346" s="38"/>
    </row>
    <row r="347" spans="2:15">
      <c r="B347" s="38"/>
      <c r="D347" s="84"/>
      <c r="F347" s="84"/>
      <c r="O347" s="38"/>
    </row>
    <row r="348" spans="2:15">
      <c r="B348" s="38"/>
      <c r="D348" s="84"/>
      <c r="F348" s="84"/>
      <c r="O348" s="38"/>
    </row>
    <row r="349" spans="2:15">
      <c r="B349" s="38"/>
      <c r="D349" s="84"/>
      <c r="F349" s="84"/>
      <c r="O349" s="38"/>
    </row>
    <row r="350" spans="2:15">
      <c r="B350" s="38"/>
      <c r="D350" s="84"/>
      <c r="F350" s="84"/>
      <c r="O350" s="38"/>
    </row>
    <row r="351" spans="2:15">
      <c r="B351" s="38"/>
      <c r="D351" s="84"/>
      <c r="F351" s="84"/>
      <c r="O351" s="38"/>
    </row>
    <row r="352" spans="2:15">
      <c r="B352" s="38"/>
      <c r="D352" s="84"/>
      <c r="F352" s="84"/>
      <c r="O352" s="38"/>
    </row>
    <row r="353" spans="2:15">
      <c r="B353" s="38"/>
      <c r="D353" s="84"/>
      <c r="F353" s="84"/>
      <c r="O353" s="38"/>
    </row>
    <row r="354" spans="2:15">
      <c r="B354" s="38"/>
      <c r="D354" s="84"/>
      <c r="F354" s="84"/>
      <c r="O354" s="38"/>
    </row>
    <row r="355" spans="2:15">
      <c r="B355" s="38"/>
      <c r="D355" s="84"/>
      <c r="F355" s="84"/>
      <c r="O355" s="38"/>
    </row>
    <row r="356" spans="2:15">
      <c r="B356" s="38"/>
      <c r="D356" s="84"/>
      <c r="F356" s="84"/>
      <c r="O356" s="38"/>
    </row>
    <row r="357" spans="2:15">
      <c r="B357" s="38"/>
      <c r="D357" s="84"/>
      <c r="F357" s="84"/>
      <c r="O357" s="38"/>
    </row>
    <row r="358" spans="2:15">
      <c r="B358" s="38"/>
      <c r="D358" s="84"/>
      <c r="F358" s="84"/>
      <c r="O358" s="38"/>
    </row>
    <row r="359" spans="2:15">
      <c r="B359" s="38"/>
      <c r="D359" s="84"/>
      <c r="F359" s="84"/>
      <c r="O359" s="38"/>
    </row>
    <row r="360" spans="2:15">
      <c r="B360" s="38"/>
      <c r="D360" s="84"/>
      <c r="F360" s="84"/>
      <c r="O360" s="38"/>
    </row>
    <row r="361" spans="2:15">
      <c r="B361" s="38"/>
      <c r="D361" s="84"/>
      <c r="F361" s="84"/>
      <c r="O361" s="38"/>
    </row>
    <row r="362" spans="2:15">
      <c r="B362" s="38"/>
      <c r="D362" s="84"/>
      <c r="F362" s="84"/>
      <c r="O362" s="38"/>
    </row>
    <row r="363" spans="2:15">
      <c r="B363" s="38"/>
      <c r="D363" s="84"/>
      <c r="F363" s="84"/>
      <c r="O363" s="38"/>
    </row>
    <row r="364" spans="2:15">
      <c r="B364" s="38"/>
      <c r="D364" s="84"/>
      <c r="F364" s="84"/>
      <c r="O364" s="38"/>
    </row>
    <row r="365" spans="2:15">
      <c r="B365" s="38"/>
      <c r="D365" s="84"/>
      <c r="F365" s="84"/>
      <c r="O365" s="38"/>
    </row>
    <row r="366" spans="2:15">
      <c r="B366" s="38"/>
      <c r="D366" s="84"/>
      <c r="F366" s="84"/>
      <c r="O366" s="38"/>
    </row>
    <row r="367" spans="2:15">
      <c r="B367" s="38"/>
      <c r="D367" s="84"/>
      <c r="F367" s="84"/>
      <c r="O367" s="38"/>
    </row>
    <row r="368" spans="2:15">
      <c r="B368" s="38"/>
      <c r="D368" s="84"/>
      <c r="F368" s="84"/>
      <c r="O368" s="38"/>
    </row>
    <row r="369" spans="2:15">
      <c r="B369" s="38"/>
      <c r="D369" s="84"/>
      <c r="F369" s="84"/>
      <c r="O369" s="38"/>
    </row>
    <row r="370" spans="2:15">
      <c r="B370" s="38"/>
      <c r="D370" s="84"/>
      <c r="F370" s="84"/>
      <c r="O370" s="38"/>
    </row>
    <row r="371" spans="2:15">
      <c r="B371" s="38"/>
      <c r="D371" s="84"/>
      <c r="F371" s="84"/>
      <c r="O371" s="38"/>
    </row>
    <row r="372" spans="2:15">
      <c r="B372" s="38"/>
      <c r="D372" s="84"/>
      <c r="F372" s="84"/>
      <c r="O372" s="38"/>
    </row>
    <row r="373" spans="2:15">
      <c r="B373" s="38"/>
      <c r="D373" s="84"/>
      <c r="F373" s="84"/>
      <c r="O373" s="38"/>
    </row>
    <row r="374" spans="2:15">
      <c r="B374" s="38"/>
      <c r="D374" s="84"/>
      <c r="F374" s="84"/>
      <c r="O374" s="38"/>
    </row>
    <row r="375" spans="2:15">
      <c r="B375" s="38"/>
      <c r="D375" s="84"/>
      <c r="F375" s="84"/>
      <c r="O375" s="38"/>
    </row>
    <row r="376" spans="2:15">
      <c r="B376" s="38"/>
      <c r="D376" s="84"/>
      <c r="F376" s="84"/>
      <c r="O376" s="38"/>
    </row>
    <row r="377" spans="2:15">
      <c r="B377" s="38"/>
      <c r="D377" s="84"/>
      <c r="F377" s="84"/>
      <c r="O377" s="38"/>
    </row>
    <row r="378" spans="2:15">
      <c r="B378" s="38"/>
      <c r="D378" s="84"/>
      <c r="F378" s="84"/>
      <c r="O378" s="38"/>
    </row>
    <row r="379" spans="2:15">
      <c r="B379" s="38"/>
      <c r="D379" s="84"/>
      <c r="F379" s="84"/>
      <c r="O379" s="38"/>
    </row>
    <row r="380" spans="2:15">
      <c r="B380" s="38"/>
      <c r="D380" s="84"/>
      <c r="F380" s="84"/>
      <c r="O380" s="38"/>
    </row>
    <row r="381" spans="2:15">
      <c r="B381" s="38"/>
      <c r="D381" s="84"/>
      <c r="F381" s="84"/>
      <c r="O381" s="38"/>
    </row>
    <row r="382" spans="2:15">
      <c r="B382" s="38"/>
      <c r="D382" s="84"/>
      <c r="F382" s="84"/>
      <c r="O382" s="38"/>
    </row>
    <row r="383" spans="2:15">
      <c r="B383" s="38"/>
      <c r="D383" s="84"/>
      <c r="F383" s="84"/>
      <c r="O383" s="38"/>
    </row>
    <row r="384" spans="2:15">
      <c r="B384" s="38"/>
      <c r="D384" s="84"/>
      <c r="F384" s="84"/>
      <c r="O384" s="38"/>
    </row>
    <row r="385" spans="2:15">
      <c r="B385" s="38"/>
      <c r="D385" s="84"/>
      <c r="F385" s="84"/>
      <c r="O385" s="38"/>
    </row>
    <row r="386" spans="2:15">
      <c r="B386" s="38"/>
      <c r="D386" s="84"/>
      <c r="F386" s="84"/>
      <c r="O386" s="38"/>
    </row>
    <row r="387" spans="2:15">
      <c r="B387" s="38"/>
      <c r="D387" s="84"/>
      <c r="F387" s="84"/>
      <c r="O387" s="38"/>
    </row>
    <row r="388" spans="2:15">
      <c r="B388" s="38"/>
      <c r="D388" s="84"/>
      <c r="F388" s="84"/>
      <c r="O388" s="38"/>
    </row>
    <row r="389" spans="2:15">
      <c r="B389" s="38"/>
      <c r="D389" s="84"/>
      <c r="F389" s="84"/>
      <c r="O389" s="38"/>
    </row>
    <row r="390" spans="2:15">
      <c r="B390" s="38"/>
      <c r="D390" s="84"/>
      <c r="F390" s="84"/>
      <c r="O390" s="38"/>
    </row>
    <row r="391" spans="2:15">
      <c r="B391" s="38"/>
      <c r="D391" s="84"/>
      <c r="F391" s="84"/>
      <c r="O391" s="38"/>
    </row>
    <row r="392" spans="2:15">
      <c r="B392" s="38"/>
      <c r="D392" s="84"/>
      <c r="F392" s="84"/>
      <c r="O392" s="38"/>
    </row>
    <row r="393" spans="2:15">
      <c r="B393" s="38"/>
      <c r="D393" s="84"/>
      <c r="F393" s="84"/>
      <c r="O393" s="38"/>
    </row>
    <row r="394" spans="2:15">
      <c r="B394" s="38"/>
      <c r="D394" s="84"/>
      <c r="F394" s="84"/>
      <c r="O394" s="38"/>
    </row>
    <row r="395" spans="2:15">
      <c r="B395" s="38"/>
      <c r="D395" s="84"/>
      <c r="F395" s="84"/>
      <c r="O395" s="38"/>
    </row>
    <row r="396" spans="2:15">
      <c r="B396" s="38"/>
      <c r="D396" s="84"/>
      <c r="F396" s="84"/>
      <c r="O396" s="38"/>
    </row>
    <row r="397" spans="2:15">
      <c r="B397" s="38"/>
      <c r="D397" s="84"/>
      <c r="F397" s="84"/>
      <c r="O397" s="38"/>
    </row>
    <row r="398" spans="2:15">
      <c r="B398" s="38"/>
      <c r="D398" s="84"/>
      <c r="F398" s="84"/>
      <c r="O398" s="38"/>
    </row>
    <row r="399" spans="2:15">
      <c r="B399" s="38"/>
      <c r="D399" s="84"/>
      <c r="F399" s="84"/>
      <c r="O399" s="38"/>
    </row>
    <row r="400" spans="2:15">
      <c r="B400" s="38"/>
      <c r="D400" s="84"/>
      <c r="F400" s="84"/>
      <c r="O400" s="38"/>
    </row>
    <row r="401" spans="2:15">
      <c r="B401" s="38"/>
      <c r="D401" s="84"/>
      <c r="F401" s="84"/>
      <c r="O401" s="38"/>
    </row>
    <row r="402" spans="2:15">
      <c r="B402" s="38"/>
      <c r="D402" s="84"/>
      <c r="F402" s="84"/>
      <c r="O402" s="38"/>
    </row>
    <row r="403" spans="2:15">
      <c r="B403" s="38"/>
      <c r="D403" s="84"/>
      <c r="F403" s="84"/>
      <c r="O403" s="38"/>
    </row>
    <row r="404" spans="2:15">
      <c r="B404" s="38"/>
      <c r="D404" s="84"/>
      <c r="F404" s="84"/>
      <c r="O404" s="38"/>
    </row>
    <row r="405" spans="2:15">
      <c r="B405" s="38"/>
      <c r="D405" s="84"/>
      <c r="F405" s="84"/>
      <c r="O405" s="38"/>
    </row>
    <row r="406" spans="2:15">
      <c r="B406" s="38"/>
      <c r="D406" s="84"/>
      <c r="F406" s="84"/>
      <c r="O406" s="38"/>
    </row>
    <row r="407" spans="2:15">
      <c r="B407" s="38"/>
      <c r="D407" s="84"/>
      <c r="F407" s="84"/>
      <c r="O407" s="38"/>
    </row>
    <row r="408" spans="2:15">
      <c r="B408" s="38"/>
      <c r="D408" s="84"/>
      <c r="F408" s="84"/>
      <c r="O408" s="38"/>
    </row>
    <row r="409" spans="2:15">
      <c r="B409" s="38"/>
      <c r="D409" s="84"/>
      <c r="F409" s="84"/>
      <c r="O409" s="38"/>
    </row>
    <row r="410" spans="2:15">
      <c r="B410" s="38"/>
      <c r="D410" s="84"/>
      <c r="F410" s="84"/>
      <c r="O410" s="38"/>
    </row>
    <row r="411" spans="2:15">
      <c r="B411" s="38"/>
      <c r="D411" s="84"/>
      <c r="F411" s="84"/>
      <c r="O411" s="38"/>
    </row>
    <row r="412" spans="2:15">
      <c r="B412" s="38"/>
      <c r="D412" s="84"/>
      <c r="F412" s="84"/>
      <c r="O412" s="38"/>
    </row>
    <row r="413" spans="2:15">
      <c r="B413" s="38"/>
      <c r="D413" s="84"/>
      <c r="F413" s="84"/>
      <c r="O413" s="38"/>
    </row>
    <row r="414" spans="2:15">
      <c r="B414" s="38"/>
      <c r="D414" s="84"/>
      <c r="F414" s="84"/>
      <c r="O414" s="38"/>
    </row>
    <row r="415" spans="2:15">
      <c r="B415" s="38"/>
      <c r="D415" s="84"/>
      <c r="F415" s="84"/>
      <c r="O415" s="38"/>
    </row>
    <row r="416" spans="2:15">
      <c r="B416" s="38"/>
      <c r="D416" s="84"/>
      <c r="F416" s="84"/>
      <c r="O416" s="38"/>
    </row>
    <row r="417" spans="2:15">
      <c r="B417" s="38"/>
      <c r="D417" s="84"/>
      <c r="F417" s="84"/>
      <c r="O417" s="38"/>
    </row>
    <row r="418" spans="2:15">
      <c r="B418" s="38"/>
      <c r="D418" s="84"/>
      <c r="F418" s="84"/>
      <c r="O418" s="38"/>
    </row>
    <row r="419" spans="2:15">
      <c r="B419" s="38"/>
      <c r="D419" s="84"/>
      <c r="F419" s="84"/>
      <c r="O419" s="38"/>
    </row>
    <row r="420" spans="2:15">
      <c r="B420" s="38"/>
      <c r="D420" s="84"/>
      <c r="F420" s="84"/>
      <c r="O420" s="38"/>
    </row>
    <row r="421" spans="2:15">
      <c r="B421" s="38"/>
      <c r="D421" s="84"/>
      <c r="F421" s="84"/>
      <c r="O421" s="38"/>
    </row>
    <row r="422" spans="2:15">
      <c r="B422" s="38"/>
      <c r="D422" s="84"/>
      <c r="F422" s="84"/>
      <c r="O422" s="38"/>
    </row>
    <row r="423" spans="2:15">
      <c r="B423" s="38"/>
      <c r="D423" s="84"/>
      <c r="F423" s="84"/>
      <c r="O423" s="38"/>
    </row>
    <row r="424" spans="2:15">
      <c r="B424" s="38"/>
      <c r="D424" s="84"/>
      <c r="F424" s="84"/>
      <c r="O424" s="38"/>
    </row>
    <row r="425" spans="2:15">
      <c r="B425" s="38"/>
      <c r="D425" s="84"/>
      <c r="F425" s="84"/>
      <c r="O425" s="38"/>
    </row>
    <row r="426" spans="2:15">
      <c r="B426" s="38"/>
      <c r="D426" s="84"/>
      <c r="F426" s="84"/>
      <c r="O426" s="38"/>
    </row>
    <row r="427" spans="2:15">
      <c r="B427" s="38"/>
      <c r="D427" s="84"/>
      <c r="F427" s="84"/>
      <c r="O427" s="38"/>
    </row>
    <row r="428" spans="2:15">
      <c r="B428" s="38"/>
      <c r="D428" s="84"/>
      <c r="F428" s="84"/>
      <c r="O428" s="38"/>
    </row>
    <row r="429" spans="2:15">
      <c r="B429" s="38"/>
      <c r="D429" s="84"/>
      <c r="F429" s="84"/>
      <c r="O429" s="38"/>
    </row>
    <row r="430" spans="2:15">
      <c r="B430" s="38"/>
      <c r="D430" s="84"/>
      <c r="F430" s="84"/>
      <c r="O430" s="38"/>
    </row>
    <row r="431" spans="2:15">
      <c r="B431" s="38"/>
      <c r="D431" s="84"/>
      <c r="F431" s="84"/>
      <c r="O431" s="38"/>
    </row>
    <row r="432" spans="2:15">
      <c r="B432" s="38"/>
      <c r="D432" s="84"/>
      <c r="F432" s="84"/>
      <c r="O432" s="38"/>
    </row>
    <row r="433" spans="2:15">
      <c r="B433" s="38"/>
      <c r="D433" s="84"/>
      <c r="F433" s="84"/>
      <c r="O433" s="38"/>
    </row>
    <row r="434" spans="2:15">
      <c r="B434" s="38"/>
      <c r="D434" s="84"/>
      <c r="F434" s="84"/>
      <c r="O434" s="38"/>
    </row>
    <row r="435" spans="2:15">
      <c r="B435" s="38"/>
      <c r="D435" s="84"/>
      <c r="F435" s="84"/>
      <c r="O435" s="38"/>
    </row>
    <row r="436" spans="2:15">
      <c r="B436" s="38"/>
      <c r="D436" s="84"/>
      <c r="F436" s="84"/>
      <c r="O436" s="38"/>
    </row>
    <row r="437" spans="2:15">
      <c r="B437" s="38"/>
      <c r="D437" s="84"/>
      <c r="F437" s="84"/>
      <c r="O437" s="38"/>
    </row>
    <row r="438" spans="2:15">
      <c r="B438" s="38"/>
      <c r="D438" s="84"/>
      <c r="F438" s="84"/>
      <c r="O438" s="38"/>
    </row>
    <row r="439" spans="2:15">
      <c r="B439" s="38"/>
      <c r="D439" s="84"/>
      <c r="F439" s="84"/>
      <c r="O439" s="38"/>
    </row>
    <row r="440" spans="2:15">
      <c r="B440" s="38"/>
      <c r="D440" s="84"/>
      <c r="F440" s="84"/>
      <c r="O440" s="38"/>
    </row>
    <row r="441" spans="2:15">
      <c r="B441" s="38"/>
      <c r="D441" s="84"/>
      <c r="F441" s="84"/>
      <c r="O441" s="38"/>
    </row>
    <row r="442" spans="2:15">
      <c r="B442" s="38"/>
      <c r="D442" s="84"/>
      <c r="F442" s="84"/>
      <c r="O442" s="38"/>
    </row>
    <row r="443" spans="2:15">
      <c r="B443" s="38"/>
      <c r="D443" s="84"/>
      <c r="F443" s="84"/>
      <c r="O443" s="38"/>
    </row>
    <row r="444" spans="2:15">
      <c r="B444" s="38"/>
      <c r="D444" s="84"/>
      <c r="F444" s="84"/>
      <c r="O444" s="38"/>
    </row>
    <row r="445" spans="2:15">
      <c r="B445" s="38"/>
      <c r="D445" s="84"/>
      <c r="F445" s="84"/>
      <c r="O445" s="38"/>
    </row>
    <row r="446" spans="2:15">
      <c r="B446" s="38"/>
      <c r="D446" s="84"/>
      <c r="F446" s="84"/>
      <c r="O446" s="38"/>
    </row>
    <row r="447" spans="2:15">
      <c r="B447" s="38"/>
      <c r="D447" s="84"/>
      <c r="F447" s="84"/>
      <c r="O447" s="38"/>
    </row>
    <row r="448" spans="2:15">
      <c r="B448" s="38"/>
      <c r="D448" s="84"/>
      <c r="F448" s="84"/>
      <c r="O448" s="38"/>
    </row>
    <row r="449" spans="2:15">
      <c r="B449" s="38"/>
      <c r="D449" s="84"/>
      <c r="F449" s="84"/>
      <c r="O449" s="38"/>
    </row>
    <row r="450" spans="2:15">
      <c r="B450" s="38"/>
      <c r="D450" s="84"/>
      <c r="F450" s="84"/>
      <c r="O450" s="38"/>
    </row>
    <row r="451" spans="2:15">
      <c r="B451" s="38"/>
      <c r="D451" s="84"/>
      <c r="F451" s="84"/>
      <c r="O451" s="38"/>
    </row>
    <row r="452" spans="2:15">
      <c r="B452" s="38"/>
      <c r="D452" s="84"/>
      <c r="F452" s="84"/>
      <c r="O452" s="38"/>
    </row>
    <row r="453" spans="2:15">
      <c r="B453" s="38"/>
      <c r="D453" s="84"/>
      <c r="F453" s="84"/>
      <c r="O453" s="38"/>
    </row>
    <row r="454" spans="2:15">
      <c r="B454" s="38"/>
      <c r="D454" s="84"/>
      <c r="F454" s="84"/>
      <c r="O454" s="38"/>
    </row>
    <row r="455" spans="2:15">
      <c r="B455" s="38"/>
      <c r="D455" s="84"/>
      <c r="F455" s="84"/>
      <c r="O455" s="38"/>
    </row>
    <row r="456" spans="2:15">
      <c r="B456" s="38"/>
      <c r="D456" s="84"/>
      <c r="F456" s="84"/>
      <c r="O456" s="38"/>
    </row>
    <row r="457" spans="2:15">
      <c r="B457" s="38"/>
      <c r="D457" s="84"/>
      <c r="F457" s="84"/>
      <c r="O457" s="38"/>
    </row>
    <row r="458" spans="2:15">
      <c r="B458" s="38"/>
      <c r="D458" s="84"/>
      <c r="F458" s="84"/>
      <c r="O458" s="38"/>
    </row>
    <row r="459" spans="2:15">
      <c r="B459" s="38"/>
      <c r="D459" s="84"/>
      <c r="F459" s="84"/>
      <c r="O459" s="38"/>
    </row>
    <row r="460" spans="2:15">
      <c r="B460" s="38"/>
      <c r="D460" s="84"/>
      <c r="F460" s="84"/>
      <c r="O460" s="38"/>
    </row>
    <row r="461" spans="2:15">
      <c r="B461" s="38"/>
      <c r="D461" s="84"/>
      <c r="F461" s="84"/>
      <c r="O461" s="38"/>
    </row>
    <row r="462" spans="2:15">
      <c r="B462" s="38"/>
      <c r="D462" s="84"/>
      <c r="F462" s="84"/>
      <c r="O462" s="38"/>
    </row>
    <row r="463" spans="2:15">
      <c r="B463" s="38"/>
      <c r="D463" s="84"/>
      <c r="F463" s="84"/>
      <c r="O463" s="38"/>
    </row>
    <row r="464" spans="2:15">
      <c r="B464" s="38"/>
      <c r="D464" s="84"/>
      <c r="F464" s="84"/>
      <c r="O464" s="38"/>
    </row>
    <row r="465" spans="2:15">
      <c r="B465" s="38"/>
      <c r="D465" s="84"/>
      <c r="F465" s="84"/>
      <c r="O465" s="38"/>
    </row>
    <row r="466" spans="2:15">
      <c r="B466" s="38"/>
      <c r="D466" s="84"/>
      <c r="F466" s="84"/>
      <c r="O466" s="38"/>
    </row>
    <row r="467" spans="2:15">
      <c r="B467" s="38"/>
      <c r="D467" s="84"/>
      <c r="F467" s="84"/>
      <c r="O467" s="38"/>
    </row>
    <row r="468" spans="2:15">
      <c r="B468" s="38"/>
      <c r="D468" s="84"/>
      <c r="F468" s="84"/>
      <c r="O468" s="38"/>
    </row>
    <row r="469" spans="2:15">
      <c r="B469" s="38"/>
      <c r="D469" s="84"/>
      <c r="F469" s="84"/>
      <c r="O469" s="38"/>
    </row>
    <row r="470" spans="2:15">
      <c r="B470" s="38"/>
      <c r="D470" s="84"/>
      <c r="F470" s="84"/>
      <c r="O470" s="38"/>
    </row>
    <row r="471" spans="2:15">
      <c r="B471" s="38"/>
      <c r="D471" s="84"/>
      <c r="F471" s="84"/>
      <c r="O471" s="38"/>
    </row>
    <row r="472" spans="2:15">
      <c r="B472" s="38"/>
      <c r="D472" s="84"/>
      <c r="F472" s="84"/>
      <c r="O472" s="38"/>
    </row>
    <row r="473" spans="2:15">
      <c r="B473" s="38"/>
      <c r="D473" s="84"/>
      <c r="F473" s="84"/>
      <c r="O473" s="38"/>
    </row>
    <row r="474" spans="2:15">
      <c r="B474" s="38"/>
      <c r="D474" s="84"/>
      <c r="F474" s="84"/>
      <c r="O474" s="38"/>
    </row>
    <row r="475" spans="2:15">
      <c r="B475" s="38"/>
      <c r="D475" s="84"/>
      <c r="F475" s="84"/>
      <c r="O475" s="38"/>
    </row>
    <row r="476" spans="2:15">
      <c r="B476" s="38"/>
      <c r="D476" s="84"/>
      <c r="F476" s="84"/>
      <c r="O476" s="38"/>
    </row>
    <row r="477" spans="2:15">
      <c r="B477" s="38"/>
      <c r="D477" s="84"/>
      <c r="F477" s="84"/>
      <c r="O477" s="38"/>
    </row>
    <row r="478" spans="2:15">
      <c r="B478" s="38"/>
      <c r="D478" s="84"/>
      <c r="F478" s="84"/>
      <c r="O478" s="38"/>
    </row>
    <row r="479" spans="2:15">
      <c r="B479" s="38"/>
      <c r="D479" s="84"/>
      <c r="F479" s="84"/>
      <c r="O479" s="38"/>
    </row>
    <row r="480" spans="2:15">
      <c r="B480" s="38"/>
      <c r="D480" s="84"/>
      <c r="F480" s="84"/>
      <c r="O480" s="38"/>
    </row>
    <row r="481" spans="2:15">
      <c r="B481" s="38"/>
      <c r="D481" s="84"/>
      <c r="F481" s="84"/>
      <c r="O481" s="38"/>
    </row>
    <row r="482" spans="2:15">
      <c r="B482" s="38"/>
      <c r="D482" s="84"/>
      <c r="F482" s="84"/>
      <c r="O482" s="38"/>
    </row>
    <row r="483" spans="2:15">
      <c r="B483" s="38"/>
      <c r="D483" s="84"/>
      <c r="F483" s="84"/>
      <c r="O483" s="38"/>
    </row>
    <row r="484" spans="2:15">
      <c r="B484" s="38"/>
      <c r="D484" s="84"/>
      <c r="F484" s="84"/>
      <c r="O484" s="38"/>
    </row>
    <row r="485" spans="2:15">
      <c r="B485" s="38"/>
      <c r="D485" s="84"/>
      <c r="F485" s="84"/>
      <c r="O485" s="38"/>
    </row>
    <row r="486" spans="2:15">
      <c r="B486" s="38"/>
      <c r="D486" s="84"/>
      <c r="F486" s="84"/>
      <c r="O486" s="38"/>
    </row>
    <row r="487" spans="2:15">
      <c r="B487" s="38"/>
      <c r="D487" s="84"/>
      <c r="F487" s="84"/>
      <c r="O487" s="38"/>
    </row>
    <row r="488" spans="2:15">
      <c r="B488" s="38"/>
      <c r="D488" s="84"/>
      <c r="F488" s="84"/>
      <c r="O488" s="38"/>
    </row>
    <row r="489" spans="2:15">
      <c r="B489" s="38"/>
      <c r="D489" s="84"/>
      <c r="F489" s="84"/>
      <c r="O489" s="38"/>
    </row>
    <row r="490" spans="2:15">
      <c r="B490" s="38"/>
      <c r="D490" s="84"/>
      <c r="F490" s="84"/>
      <c r="O490" s="38"/>
    </row>
    <row r="491" spans="2:15">
      <c r="B491" s="38"/>
      <c r="D491" s="84"/>
      <c r="F491" s="84"/>
      <c r="O491" s="38"/>
    </row>
    <row r="492" spans="2:15">
      <c r="B492" s="38"/>
      <c r="D492" s="84"/>
      <c r="F492" s="84"/>
      <c r="O492" s="38"/>
    </row>
    <row r="493" spans="2:15">
      <c r="B493" s="38"/>
      <c r="D493" s="84"/>
      <c r="F493" s="84"/>
      <c r="O493" s="38"/>
    </row>
    <row r="494" spans="2:15">
      <c r="B494" s="38"/>
      <c r="D494" s="84"/>
      <c r="F494" s="84"/>
      <c r="O494" s="38"/>
    </row>
    <row r="495" spans="2:15">
      <c r="B495" s="38"/>
      <c r="D495" s="84"/>
      <c r="F495" s="84"/>
      <c r="O495" s="38"/>
    </row>
    <row r="496" spans="2:15">
      <c r="B496" s="38"/>
      <c r="D496" s="84"/>
      <c r="F496" s="84"/>
      <c r="O496" s="38"/>
    </row>
    <row r="497" spans="2:16">
      <c r="B497" s="38"/>
      <c r="D497" s="84"/>
      <c r="F497" s="84"/>
      <c r="O497" s="38"/>
    </row>
    <row r="498" spans="2:16">
      <c r="B498" s="38"/>
      <c r="D498" s="84"/>
      <c r="F498" s="84"/>
      <c r="O498" s="38"/>
    </row>
    <row r="499" spans="2:16">
      <c r="B499" s="38"/>
      <c r="D499" s="84"/>
      <c r="F499" s="84"/>
      <c r="O499" s="38"/>
    </row>
    <row r="500" spans="2:16">
      <c r="B500" s="38"/>
      <c r="D500" s="84"/>
      <c r="F500" s="84"/>
      <c r="O500" s="38"/>
    </row>
    <row r="501" spans="2:16">
      <c r="B501" s="38"/>
      <c r="D501" s="84"/>
      <c r="F501" s="84"/>
      <c r="O501" s="38"/>
    </row>
    <row r="502" spans="2:16">
      <c r="B502" s="38"/>
      <c r="D502" s="84"/>
      <c r="F502" s="84"/>
      <c r="O502" s="38"/>
    </row>
    <row r="503" spans="2:16">
      <c r="B503" s="38"/>
      <c r="D503" s="84"/>
      <c r="F503" s="84"/>
      <c r="O503" s="38"/>
    </row>
    <row r="504" spans="2:16">
      <c r="D504" s="38"/>
      <c r="F504" s="84">
        <v>100</v>
      </c>
      <c r="O504" s="38">
        <v>43229</v>
      </c>
      <c r="P504" s="112">
        <v>-2.9999999999999997E-4</v>
      </c>
    </row>
    <row r="505" spans="2:16">
      <c r="D505" s="38"/>
      <c r="F505" s="84">
        <v>100</v>
      </c>
      <c r="O505" s="38">
        <v>43228</v>
      </c>
      <c r="P505" s="112">
        <v>-2.9999999999999997E-4</v>
      </c>
    </row>
    <row r="506" spans="2:16">
      <c r="D506" s="38"/>
      <c r="F506" s="84">
        <v>100</v>
      </c>
      <c r="O506" s="38">
        <v>43227</v>
      </c>
      <c r="P506" s="112">
        <v>-2.9999999999999997E-4</v>
      </c>
    </row>
    <row r="507" spans="2:16">
      <c r="D507" s="38"/>
      <c r="F507" s="84">
        <v>100</v>
      </c>
      <c r="O507" s="38">
        <v>43224</v>
      </c>
      <c r="P507" s="112">
        <v>-2.9999999999999997E-4</v>
      </c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14049" r:id="rId4" name="CommandButton1">
          <controlPr defaultSize="0" autoLine="0" r:id="rId5">
            <anchor moveWithCells="1">
              <from>
                <xdr:col>16</xdr:col>
                <xdr:colOff>0</xdr:colOff>
                <xdr:row>48</xdr:row>
                <xdr:rowOff>0</xdr:rowOff>
              </from>
              <to>
                <xdr:col>16</xdr:col>
                <xdr:colOff>1657350</xdr:colOff>
                <xdr:row>52</xdr:row>
                <xdr:rowOff>180975</xdr:rowOff>
              </to>
            </anchor>
          </controlPr>
        </control>
      </mc:Choice>
      <mc:Fallback>
        <control shapeId="51404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9798C-01DB-4F2D-9C2A-96F177D8298B}">
  <sheetPr codeName="Sheet2">
    <tabColor rgb="FF00B0F0"/>
  </sheetPr>
  <dimension ref="A1:BT78"/>
  <sheetViews>
    <sheetView zoomScale="70" zoomScaleNormal="70" workbookViewId="0">
      <pane xSplit="18015" topLeftCell="AP1"/>
      <selection activeCell="F29" sqref="F29"/>
      <selection pane="topRight" activeCell="AX37" sqref="AX37"/>
    </sheetView>
  </sheetViews>
  <sheetFormatPr defaultRowHeight="16.5"/>
  <cols>
    <col min="1" max="1" width="10.25" bestFit="1" customWidth="1"/>
    <col min="2" max="2" width="11.625" bestFit="1" customWidth="1"/>
    <col min="3" max="3" width="23" bestFit="1" customWidth="1"/>
    <col min="4" max="4" width="8.875" bestFit="1" customWidth="1"/>
    <col min="8" max="8" width="2.75" customWidth="1"/>
    <col min="9" max="9" width="30.5" bestFit="1" customWidth="1"/>
    <col min="10" max="12" width="10.5" bestFit="1" customWidth="1"/>
    <col min="13" max="13" width="3.25" customWidth="1"/>
    <col min="14" max="15" width="6.75" style="112" bestFit="1" customWidth="1"/>
    <col min="16" max="16" width="8.75" style="112" bestFit="1" customWidth="1"/>
    <col min="19" max="19" width="10.625" bestFit="1" customWidth="1"/>
    <col min="20" max="20" width="13" style="112" bestFit="1" customWidth="1"/>
    <col min="23" max="23" width="10.625" bestFit="1" customWidth="1"/>
    <col min="37" max="37" width="10.625" bestFit="1" customWidth="1"/>
  </cols>
  <sheetData>
    <row r="1" spans="1:72">
      <c r="A1" t="s">
        <v>734</v>
      </c>
      <c r="B1" s="38">
        <v>44090</v>
      </c>
    </row>
    <row r="2" spans="1:72">
      <c r="A2" t="s">
        <v>651</v>
      </c>
      <c r="B2" s="38">
        <f>WORKDAY(B1,2)</f>
        <v>44092</v>
      </c>
    </row>
    <row r="3" spans="1:72">
      <c r="A3" t="s">
        <v>735</v>
      </c>
      <c r="B3" t="s">
        <v>733</v>
      </c>
      <c r="I3" t="str" cm="1">
        <f t="array" ref="I3">_xll.BCurveStrip(I4,"CurveDate",TEXT(B1,B3))</f>
        <v>#N/A Requesting Data...</v>
      </c>
    </row>
    <row r="4" spans="1:72">
      <c r="I4" t="s">
        <v>607</v>
      </c>
    </row>
    <row r="8" spans="1:72" s="112" customFormat="1">
      <c r="V8" s="112" t="s">
        <v>687</v>
      </c>
      <c r="Y8" s="112" t="s">
        <v>294</v>
      </c>
      <c r="AB8" s="112" t="s">
        <v>292</v>
      </c>
      <c r="AE8" s="112" t="s">
        <v>691</v>
      </c>
      <c r="AH8" s="112" t="s">
        <v>286</v>
      </c>
      <c r="AK8" s="112" t="s">
        <v>693</v>
      </c>
      <c r="AN8" s="112" t="s">
        <v>695</v>
      </c>
      <c r="AQ8" s="112" t="s">
        <v>697</v>
      </c>
      <c r="AT8" s="112" t="s">
        <v>699</v>
      </c>
      <c r="AW8" s="112" t="s">
        <v>280</v>
      </c>
      <c r="AZ8" s="112" t="s">
        <v>702</v>
      </c>
      <c r="BC8" s="112" t="s">
        <v>704</v>
      </c>
      <c r="BF8" s="112" t="s">
        <v>290</v>
      </c>
      <c r="BI8" s="112" t="s">
        <v>707</v>
      </c>
      <c r="BL8" s="112" t="s">
        <v>313</v>
      </c>
      <c r="BO8" s="112" t="s">
        <v>710</v>
      </c>
      <c r="BR8" s="112" t="s">
        <v>712</v>
      </c>
    </row>
    <row r="9" spans="1:72">
      <c r="I9" s="112"/>
      <c r="J9" s="112"/>
      <c r="K9" s="112"/>
      <c r="L9" s="112"/>
      <c r="M9" s="112"/>
      <c r="Q9" s="112"/>
      <c r="R9" s="112" t="s">
        <v>477</v>
      </c>
      <c r="V9" t="s">
        <v>167</v>
      </c>
      <c r="W9">
        <v>10000000</v>
      </c>
      <c r="Y9" t="s">
        <v>167</v>
      </c>
      <c r="AB9" s="112" t="s">
        <v>167</v>
      </c>
      <c r="AC9" s="112"/>
      <c r="AD9" s="112"/>
      <c r="AE9" s="112" t="s">
        <v>167</v>
      </c>
      <c r="AF9" s="112"/>
      <c r="AG9" s="112"/>
      <c r="AH9" t="s">
        <v>167</v>
      </c>
      <c r="AK9" t="s">
        <v>167</v>
      </c>
      <c r="AN9" s="112" t="s">
        <v>167</v>
      </c>
      <c r="AO9" s="112"/>
      <c r="AP9" s="112"/>
      <c r="AQ9" s="112" t="s">
        <v>167</v>
      </c>
      <c r="AR9" s="112"/>
      <c r="AS9" s="112"/>
      <c r="AT9" s="112" t="s">
        <v>167</v>
      </c>
      <c r="AU9" s="112"/>
      <c r="AV9" s="112"/>
      <c r="AW9" s="112" t="s">
        <v>167</v>
      </c>
      <c r="AX9" s="112"/>
      <c r="AY9" s="112"/>
      <c r="AZ9" s="112" t="s">
        <v>167</v>
      </c>
      <c r="BA9" s="112"/>
      <c r="BB9" s="112"/>
      <c r="BC9" s="112" t="s">
        <v>167</v>
      </c>
      <c r="BD9" s="112"/>
      <c r="BE9" s="112"/>
      <c r="BF9" s="112" t="s">
        <v>167</v>
      </c>
      <c r="BG9" s="112"/>
      <c r="BH9" s="112"/>
      <c r="BI9" s="112" t="s">
        <v>167</v>
      </c>
      <c r="BJ9" s="112"/>
      <c r="BK9" s="112"/>
      <c r="BL9" s="112" t="s">
        <v>167</v>
      </c>
      <c r="BM9" s="112"/>
      <c r="BN9" s="112"/>
      <c r="BO9" s="112" t="s">
        <v>167</v>
      </c>
      <c r="BP9" s="112"/>
      <c r="BQ9" s="112"/>
      <c r="BR9" s="112" t="s">
        <v>167</v>
      </c>
      <c r="BS9" s="112"/>
      <c r="BT9" s="112"/>
    </row>
    <row r="10" spans="1:72" s="112" customFormat="1">
      <c r="B10" s="112" t="s">
        <v>652</v>
      </c>
      <c r="C10" s="112" t="s">
        <v>679</v>
      </c>
      <c r="D10" s="112" t="s">
        <v>273</v>
      </c>
      <c r="E10" s="112" t="s">
        <v>339</v>
      </c>
      <c r="F10" s="112" t="s">
        <v>340</v>
      </c>
      <c r="G10" s="112" t="s">
        <v>680</v>
      </c>
      <c r="I10" s="112" t="s">
        <v>0</v>
      </c>
      <c r="J10" s="112" t="s">
        <v>730</v>
      </c>
      <c r="K10" s="112" t="s">
        <v>731</v>
      </c>
      <c r="L10" s="112" t="s">
        <v>732</v>
      </c>
      <c r="N10" s="112" t="s">
        <v>467</v>
      </c>
      <c r="O10" s="112" t="s">
        <v>467</v>
      </c>
      <c r="P10" s="112" t="s">
        <v>217</v>
      </c>
      <c r="Q10" s="112" t="s">
        <v>173</v>
      </c>
      <c r="R10" s="112" t="s">
        <v>415</v>
      </c>
      <c r="S10" s="112" t="s">
        <v>737</v>
      </c>
      <c r="T10" s="112" t="s">
        <v>737</v>
      </c>
      <c r="V10" s="112" t="s">
        <v>416</v>
      </c>
      <c r="W10" s="112" t="s">
        <v>417</v>
      </c>
      <c r="X10" s="112" t="s">
        <v>374</v>
      </c>
      <c r="Y10" s="112" t="s">
        <v>416</v>
      </c>
      <c r="Z10" s="112" t="s">
        <v>417</v>
      </c>
      <c r="AA10" s="112" t="s">
        <v>374</v>
      </c>
      <c r="AB10" s="112" t="s">
        <v>416</v>
      </c>
      <c r="AC10" s="112" t="s">
        <v>417</v>
      </c>
      <c r="AD10" s="112" t="s">
        <v>374</v>
      </c>
      <c r="AE10" s="112" t="s">
        <v>416</v>
      </c>
      <c r="AF10" s="112" t="s">
        <v>417</v>
      </c>
      <c r="AG10" s="112" t="s">
        <v>374</v>
      </c>
      <c r="AH10" s="112" t="s">
        <v>416</v>
      </c>
      <c r="AI10" s="112" t="s">
        <v>417</v>
      </c>
      <c r="AJ10" s="112" t="s">
        <v>374</v>
      </c>
      <c r="AK10" s="112" t="s">
        <v>416</v>
      </c>
      <c r="AL10" s="112" t="s">
        <v>417</v>
      </c>
      <c r="AM10" s="112" t="s">
        <v>374</v>
      </c>
      <c r="AN10" s="112" t="s">
        <v>416</v>
      </c>
      <c r="AO10" s="112" t="s">
        <v>417</v>
      </c>
      <c r="AP10" s="112" t="s">
        <v>374</v>
      </c>
      <c r="AQ10" s="112" t="s">
        <v>416</v>
      </c>
      <c r="AR10" s="112" t="s">
        <v>417</v>
      </c>
      <c r="AS10" s="112" t="s">
        <v>374</v>
      </c>
      <c r="AT10" s="112" t="s">
        <v>416</v>
      </c>
      <c r="AU10" s="112" t="s">
        <v>417</v>
      </c>
      <c r="AV10" s="112" t="s">
        <v>374</v>
      </c>
      <c r="AW10" s="112" t="s">
        <v>416</v>
      </c>
      <c r="AX10" s="112" t="s">
        <v>417</v>
      </c>
      <c r="AY10" s="112" t="s">
        <v>374</v>
      </c>
      <c r="AZ10" s="112" t="s">
        <v>416</v>
      </c>
      <c r="BA10" s="112" t="s">
        <v>417</v>
      </c>
      <c r="BB10" s="112" t="s">
        <v>374</v>
      </c>
      <c r="BC10" s="112" t="s">
        <v>416</v>
      </c>
      <c r="BD10" s="112" t="s">
        <v>417</v>
      </c>
      <c r="BE10" s="112" t="s">
        <v>374</v>
      </c>
      <c r="BF10" s="112" t="s">
        <v>416</v>
      </c>
      <c r="BG10" s="112" t="s">
        <v>417</v>
      </c>
      <c r="BH10" s="112" t="s">
        <v>374</v>
      </c>
      <c r="BI10" s="112" t="s">
        <v>416</v>
      </c>
      <c r="BJ10" s="112" t="s">
        <v>417</v>
      </c>
      <c r="BK10" s="112" t="s">
        <v>374</v>
      </c>
      <c r="BL10" s="112" t="s">
        <v>416</v>
      </c>
      <c r="BM10" s="112" t="s">
        <v>417</v>
      </c>
      <c r="BN10" s="112" t="s">
        <v>374</v>
      </c>
      <c r="BO10" s="112" t="s">
        <v>416</v>
      </c>
      <c r="BP10" s="112" t="s">
        <v>417</v>
      </c>
      <c r="BQ10" s="112" t="s">
        <v>374</v>
      </c>
      <c r="BR10" s="112" t="s">
        <v>416</v>
      </c>
      <c r="BS10" s="112" t="s">
        <v>417</v>
      </c>
      <c r="BT10" s="112" t="s">
        <v>374</v>
      </c>
    </row>
    <row r="11" spans="1:72" s="112" customFormat="1">
      <c r="B11" s="112" t="s">
        <v>317</v>
      </c>
      <c r="C11" s="112" t="s">
        <v>328</v>
      </c>
      <c r="D11" s="163" t="str" cm="1">
        <f t="array" ref="D11">_xll.BDH(C11,D$10,$B$1,$B$1)</f>
        <v>#N/A Requesting Data...</v>
      </c>
      <c r="E11" s="163"/>
      <c r="F11" s="163"/>
      <c r="G11" s="163" t="str" cm="1">
        <f t="array" ref="G11">_xll.BDH(C11,G$10,$B$1,$B$1)</f>
        <v>#N/A Requesting Data...</v>
      </c>
      <c r="I11" s="38">
        <f>WORKDAY(B2,1)</f>
        <v>44095</v>
      </c>
      <c r="N11" s="112" t="s">
        <v>736</v>
      </c>
      <c r="Q11" s="112" cm="1">
        <f t="array" ref="Q11">MyDayCount($B$2,I11,$R$9)</f>
        <v>8.3333333333333332E-3</v>
      </c>
      <c r="S11" s="98" t="e">
        <f>EXP(-D11/100*Q11)</f>
        <v>#VALUE!</v>
      </c>
      <c r="T11" s="98" t="e" cm="1">
        <f t="array" ref="T11">MyZero(S11,Q11,$R$9,"")</f>
        <v>#VALUE!</v>
      </c>
    </row>
    <row r="12" spans="1:72">
      <c r="B12" t="s">
        <v>653</v>
      </c>
      <c r="C12" t="s">
        <v>729</v>
      </c>
      <c r="D12" s="163" t="str" cm="1">
        <f t="array" ref="D12">_xll.BDH(C12,D$10,$B$1,$B$1)</f>
        <v>#N/A Requesting Data...</v>
      </c>
      <c r="E12" s="163" t="str" cm="1">
        <f t="array" ref="E12">_xll.BDH(C12,E$10,$B$1,$B$1)</f>
        <v>#N/A Requesting Data...</v>
      </c>
      <c r="F12" s="163" t="str" cm="1">
        <f t="array" ref="F12">_xll.BDH(C12,F$10,$B$1,$B$1)</f>
        <v>#N/A Requesting Data...</v>
      </c>
      <c r="G12" s="163" t="str" cm="1">
        <f t="array" ref="G12">_xll.BDH(C12,G$10,$B$1,$B$1)</f>
        <v>#N/A Requesting Data...</v>
      </c>
      <c r="H12" s="38"/>
      <c r="I12" s="111" t="str">
        <f>_xll.BCurveInt(I3,I10:L10,B12:B43,"cols=4;rows=32")</f>
        <v>#N/A N/A</v>
      </c>
      <c r="J12" s="158">
        <v>9.5745716982831297E-2</v>
      </c>
      <c r="K12" s="158">
        <v>0.99998139185729873</v>
      </c>
      <c r="L12" s="158">
        <v>9.5700800420402951E-2</v>
      </c>
      <c r="N12" s="112" t="s">
        <v>653</v>
      </c>
      <c r="Q12" t="e" cm="1">
        <f t="array" ref="Q12">MyDayCount($B$2,I12,$R$9)</f>
        <v>#VALUE!</v>
      </c>
      <c r="R12" t="e">
        <f>Q12</f>
        <v>#VALUE!</v>
      </c>
      <c r="S12" s="98" t="e">
        <f>EXP(-D12/100*Q12)</f>
        <v>#VALUE!</v>
      </c>
      <c r="T12" s="98" t="e" cm="1">
        <f t="array" ref="T12">MyZero(S12,Q12,$R$9,"")</f>
        <v>#VALUE!</v>
      </c>
    </row>
    <row r="13" spans="1:72">
      <c r="B13" t="s">
        <v>654</v>
      </c>
      <c r="C13" t="s">
        <v>667</v>
      </c>
      <c r="D13" s="163" t="str" cm="1">
        <f t="array" ref="D13">_xll.BDH(C13,D$10,$B$1,$B$1)</f>
        <v>#N/A Requesting Data...</v>
      </c>
      <c r="E13" s="163" t="str" cm="1">
        <f t="array" ref="E13">_xll.BDH(C13,E$10,$B$1,$B$1)</f>
        <v>#N/A Requesting Data...</v>
      </c>
      <c r="F13" s="163" t="str" cm="1">
        <f t="array" ref="F13">_xll.BDH(C13,F$10,$B$1,$B$1)</f>
        <v>#N/A Requesting Data...</v>
      </c>
      <c r="G13" s="163" t="str" cm="1">
        <f t="array" ref="G13">_xll.BDH(C13,G$10,$B$1,$B$1)</f>
        <v>#N/A Requesting Data...</v>
      </c>
      <c r="H13" s="112"/>
      <c r="I13" s="111">
        <v>44106</v>
      </c>
      <c r="J13" s="158">
        <v>9.4045975877943278E-2</v>
      </c>
      <c r="K13" s="158">
        <v>0.99996344442025487</v>
      </c>
      <c r="L13" s="158">
        <v>9.4003498554286885E-2</v>
      </c>
      <c r="N13" s="112" t="s">
        <v>654</v>
      </c>
      <c r="Q13" s="112" cm="1">
        <f t="array" ref="Q13">MyDayCount($B$2,I13,$R$9)</f>
        <v>3.888888888888889E-2</v>
      </c>
      <c r="R13" t="e">
        <f>Q13-Q12</f>
        <v>#VALUE!</v>
      </c>
      <c r="S13" s="98" t="e">
        <f>EXP(-D13/100*Q13)</f>
        <v>#VALUE!</v>
      </c>
      <c r="T13" s="98" t="e" cm="1">
        <f t="array" ref="T13">MyZero(S13,Q13,$R$9,"")</f>
        <v>#VALUE!</v>
      </c>
    </row>
    <row r="14" spans="1:72">
      <c r="B14" t="s">
        <v>655</v>
      </c>
      <c r="C14" t="s">
        <v>668</v>
      </c>
      <c r="D14" s="163" t="str" cm="1">
        <f t="array" ref="D14">_xll.BDH(C14,D$10,$B$1,$B$1)</f>
        <v>#N/A Requesting Data...</v>
      </c>
      <c r="E14" s="163" t="str" cm="1">
        <f t="array" ref="E14">_xll.BDH(C14,E$10,$B$1,$B$1)</f>
        <v>#N/A Requesting Data...</v>
      </c>
      <c r="F14" s="163" t="str" cm="1">
        <f t="array" ref="F14">_xll.BDH(C14,F$10,$B$1,$B$1)</f>
        <v>#N/A Requesting Data...</v>
      </c>
      <c r="G14" s="163" t="str" cm="1">
        <f t="array" ref="G14">_xll.BDH(C14,G$10,$B$1,$B$1)</f>
        <v>#N/A Requesting Data...</v>
      </c>
      <c r="H14" s="112"/>
      <c r="I14" s="111">
        <v>44113</v>
      </c>
      <c r="J14" s="158">
        <v>9.2043061378710433E-2</v>
      </c>
      <c r="K14" s="158">
        <v>0.99994633434887803</v>
      </c>
      <c r="L14" s="158">
        <v>9.2003196477635246E-2</v>
      </c>
      <c r="N14" s="112" t="s">
        <v>655</v>
      </c>
      <c r="Q14" s="112" cm="1">
        <f t="array" ref="Q14">MyDayCount($B$2,I14,$R$9)</f>
        <v>5.8333333333333334E-2</v>
      </c>
      <c r="R14" s="112">
        <f t="shared" ref="R14:R43" si="0">Q14-Q13</f>
        <v>1.9444444444444445E-2</v>
      </c>
      <c r="S14" s="98" t="e">
        <f>EXP(-D14/100*Q14)</f>
        <v>#VALUE!</v>
      </c>
      <c r="T14" s="98" t="e" cm="1">
        <f t="array" ref="T14">MyZero(S14,Q14,$R$9,"")</f>
        <v>#VALUE!</v>
      </c>
    </row>
    <row r="15" spans="1:72">
      <c r="B15" t="s">
        <v>656</v>
      </c>
      <c r="C15" t="s">
        <v>669</v>
      </c>
      <c r="D15" s="163" t="str" cm="1">
        <f t="array" ref="D15">_xll.BDH(C15,D$10,$B$1,$B$1)</f>
        <v>#N/A Requesting Data...</v>
      </c>
      <c r="E15" s="163" t="str" cm="1">
        <f t="array" ref="E15">_xll.BDH(C15,E$10,$B$1,$B$1)</f>
        <v>#N/A Requesting Data...</v>
      </c>
      <c r="F15" s="163" t="str" cm="1">
        <f t="array" ref="F15">_xll.BDH(C15,F$10,$B$1,$B$1)</f>
        <v>#N/A Requesting Data...</v>
      </c>
      <c r="G15" s="163" t="str" cm="1">
        <f t="array" ref="G15">_xll.BDH(C15,G$10,$B$1,$B$1)</f>
        <v>#N/A Requesting Data...</v>
      </c>
      <c r="H15" s="112"/>
      <c r="I15" s="111">
        <v>44123</v>
      </c>
      <c r="J15" s="158">
        <v>9.234364142660656E-2</v>
      </c>
      <c r="K15" s="158">
        <v>0.99992052171527745</v>
      </c>
      <c r="L15" s="158">
        <v>9.2304699122819064E-2</v>
      </c>
      <c r="N15" s="112" t="s">
        <v>656</v>
      </c>
      <c r="Q15" s="112" cm="1">
        <f t="array" ref="Q15">MyDayCount($B$2,I15,$R$9)</f>
        <v>8.611111111111111E-2</v>
      </c>
      <c r="R15" s="112">
        <f t="shared" si="0"/>
        <v>2.7777777777777776E-2</v>
      </c>
      <c r="S15" s="98" t="e">
        <f>EXP(-D15/100*Q15)</f>
        <v>#VALUE!</v>
      </c>
      <c r="T15" s="98" t="e" cm="1">
        <f t="array" ref="T15">MyZero(S15,Q15,$R$9,"")</f>
        <v>#VALUE!</v>
      </c>
    </row>
    <row r="16" spans="1:72">
      <c r="B16" t="s">
        <v>657</v>
      </c>
      <c r="C16" t="s">
        <v>670</v>
      </c>
      <c r="D16" s="163" t="str" cm="1">
        <f t="array" ref="D16">_xll.BDH(C16,D$10,$B$1,$B$1)</f>
        <v>#N/A Requesting Data...</v>
      </c>
      <c r="E16" s="163" t="str" cm="1">
        <f t="array" ref="E16">_xll.BDH(C16,E$10,$B$1,$B$1)</f>
        <v>#N/A Requesting Data...</v>
      </c>
      <c r="F16" s="163" t="str" cm="1">
        <f t="array" ref="F16">_xll.BDH(C16,F$10,$B$1,$B$1)</f>
        <v>#N/A Requesting Data...</v>
      </c>
      <c r="G16" s="163" t="str" cm="1">
        <f t="array" ref="G16">_xll.BDH(C16,G$10,$B$1,$B$1)</f>
        <v>#N/A Requesting Data...</v>
      </c>
      <c r="H16" s="112"/>
      <c r="I16" s="111">
        <v>44153</v>
      </c>
      <c r="J16" s="158">
        <v>9.0842754754172361E-2</v>
      </c>
      <c r="K16" s="158">
        <v>0.99984615370834795</v>
      </c>
      <c r="L16" s="158">
        <v>9.0808503329727785E-2</v>
      </c>
      <c r="N16" s="112" t="s">
        <v>657</v>
      </c>
      <c r="Q16" s="112" cm="1">
        <f t="array" ref="Q16">MyDayCount($B$2,I16,$R$9)</f>
        <v>0.16944444444444445</v>
      </c>
      <c r="R16" s="112">
        <f t="shared" si="0"/>
        <v>8.3333333333333343E-2</v>
      </c>
      <c r="S16" s="98" t="e">
        <f>EXP(-D16/100*Q16)</f>
        <v>#VALUE!</v>
      </c>
      <c r="T16" s="98" t="e" cm="1">
        <f t="array" ref="T16">MyZero(S16,Q16,$R$9,"")</f>
        <v>#VALUE!</v>
      </c>
    </row>
    <row r="17" spans="2:53">
      <c r="B17" t="s">
        <v>658</v>
      </c>
      <c r="C17" t="s">
        <v>671</v>
      </c>
      <c r="D17" s="163" t="str" cm="1">
        <f t="array" ref="D17">_xll.BDH(C17,D$10,$B$1,$B$1)</f>
        <v>#N/A Requesting Data...</v>
      </c>
      <c r="E17" s="163" t="str" cm="1">
        <f t="array" ref="E17">_xll.BDH(C17,E$10,$B$1,$B$1)</f>
        <v>#N/A Requesting Data...</v>
      </c>
      <c r="F17" s="163" t="str" cm="1">
        <f t="array" ref="F17">_xll.BDH(C17,F$10,$B$1,$B$1)</f>
        <v>#N/A Requesting Data...</v>
      </c>
      <c r="G17" s="163" t="str" cm="1">
        <f t="array" ref="G17">_xll.BDH(C17,G$10,$B$1,$B$1)</f>
        <v>#N/A Requesting Data...</v>
      </c>
      <c r="H17" s="112"/>
      <c r="I17" s="111">
        <v>44183</v>
      </c>
      <c r="J17" s="158">
        <v>8.896075522148994E-2</v>
      </c>
      <c r="K17" s="158">
        <v>0.9997752522045138</v>
      </c>
      <c r="L17" s="158">
        <v>8.8931202888533845E-2</v>
      </c>
      <c r="N17" s="112" t="s">
        <v>658</v>
      </c>
      <c r="Q17" s="112" cm="1">
        <f t="array" ref="Q17">MyDayCount($B$2,I17,$R$9)</f>
        <v>0.25277777777777777</v>
      </c>
      <c r="R17" s="112">
        <f t="shared" si="0"/>
        <v>8.3333333333333315E-2</v>
      </c>
      <c r="S17" s="98" t="e">
        <f>EXP(-D17/100*Q17)</f>
        <v>#VALUE!</v>
      </c>
      <c r="T17" s="98" t="e" cm="1">
        <f t="array" ref="T17">MyZero(S17,Q17,$R$9,"")</f>
        <v>#VALUE!</v>
      </c>
    </row>
    <row r="18" spans="2:53">
      <c r="B18" t="s">
        <v>659</v>
      </c>
      <c r="C18" t="s">
        <v>672</v>
      </c>
      <c r="D18" s="163" t="str" cm="1">
        <f t="array" ref="D18">_xll.BDH(C18,D$10,$B$1,$B$1)</f>
        <v>#N/A Requesting Data...</v>
      </c>
      <c r="E18" s="163" t="str" cm="1">
        <f t="array" ref="E18">_xll.BDH(C18,E$10,$B$1,$B$1)</f>
        <v>#N/A Requesting Data...</v>
      </c>
      <c r="F18" s="163" t="str" cm="1">
        <f t="array" ref="F18">_xll.BDH(C18,F$10,$B$1,$B$1)</f>
        <v>#N/A Requesting Data...</v>
      </c>
      <c r="G18" s="163" t="str" cm="1">
        <f t="array" ref="G18">_xll.BDH(C18,G$10,$B$1,$B$1)</f>
        <v>#N/A Requesting Data...</v>
      </c>
      <c r="H18" s="112"/>
      <c r="I18" s="111">
        <v>44215</v>
      </c>
      <c r="J18" s="158">
        <v>9.2998855346748677E-2</v>
      </c>
      <c r="K18" s="158">
        <v>0.99968245199851413</v>
      </c>
      <c r="L18" s="158">
        <v>9.2970401048734316E-2</v>
      </c>
      <c r="N18" s="112" t="s">
        <v>659</v>
      </c>
      <c r="Q18" s="112" cm="1">
        <f t="array" ref="Q18">MyDayCount($B$2,I18,$R$9)</f>
        <v>0.34166666666666667</v>
      </c>
      <c r="R18" s="112">
        <f t="shared" si="0"/>
        <v>8.8888888888888906E-2</v>
      </c>
      <c r="S18" s="98" t="e">
        <f>EXP(-D18/100*Q18)</f>
        <v>#VALUE!</v>
      </c>
      <c r="T18" s="98" t="e" cm="1">
        <f t="array" ref="T18">MyZero(S18,Q18,$R$9,"")</f>
        <v>#VALUE!</v>
      </c>
    </row>
    <row r="19" spans="2:53">
      <c r="B19" t="s">
        <v>660</v>
      </c>
      <c r="C19" t="s">
        <v>673</v>
      </c>
      <c r="D19" s="163" t="str" cm="1">
        <f t="array" ref="D19">_xll.BDH(C19,D$10,$B$1,$B$1)</f>
        <v>#N/A Requesting Data...</v>
      </c>
      <c r="E19" s="163" t="str" cm="1">
        <f t="array" ref="E19">_xll.BDH(C19,E$10,$B$1,$B$1)</f>
        <v>#N/A Requesting Data...</v>
      </c>
      <c r="F19" s="163" t="str" cm="1">
        <f t="array" ref="F19">_xll.BDH(C19,F$10,$B$1,$B$1)</f>
        <v>#N/A Requesting Data...</v>
      </c>
      <c r="G19" s="163" t="str" cm="1">
        <f t="array" ref="G19">_xll.BDH(C19,G$10,$B$1,$B$1)</f>
        <v>#N/A Requesting Data...</v>
      </c>
      <c r="H19" s="112"/>
      <c r="I19" s="111">
        <v>44245</v>
      </c>
      <c r="J19" s="158">
        <v>9.07447638065495E-2</v>
      </c>
      <c r="K19" s="158">
        <v>0.99961458392540714</v>
      </c>
      <c r="L19" s="158">
        <v>9.0721100568794719E-2</v>
      </c>
      <c r="N19" s="112" t="s">
        <v>660</v>
      </c>
      <c r="Q19" s="112" cm="1">
        <f t="array" ref="Q19">MyDayCount($B$2,I19,$R$9)</f>
        <v>0.42499999999999999</v>
      </c>
      <c r="R19" s="112">
        <f t="shared" si="0"/>
        <v>8.3333333333333315E-2</v>
      </c>
      <c r="S19" s="98" t="e">
        <f>EXP(-D19/100*Q19)</f>
        <v>#VALUE!</v>
      </c>
      <c r="T19" s="98" t="e" cm="1">
        <f t="array" ref="T19">MyZero(S19,Q19,$R$9,"")</f>
        <v>#VALUE!</v>
      </c>
    </row>
    <row r="20" spans="2:53">
      <c r="B20" t="s">
        <v>661</v>
      </c>
      <c r="C20" t="s">
        <v>674</v>
      </c>
      <c r="D20" s="163" t="str" cm="1">
        <f t="array" ref="D20">_xll.BDH(C20,D$10,$B$1,$B$1)</f>
        <v>#N/A Requesting Data...</v>
      </c>
      <c r="E20" s="163" t="str" cm="1">
        <f t="array" ref="E20">_xll.BDH(C20,E$10,$B$1,$B$1)</f>
        <v>#N/A Requesting Data...</v>
      </c>
      <c r="F20" s="163" t="str" cm="1">
        <f t="array" ref="F20">_xll.BDH(C20,F$10,$B$1,$B$1)</f>
        <v>#N/A Requesting Data...</v>
      </c>
      <c r="G20" s="163" t="str" cm="1">
        <f t="array" ref="G20">_xll.BDH(C20,G$10,$B$1,$B$1)</f>
        <v>#N/A Requesting Data...</v>
      </c>
      <c r="H20" s="112"/>
      <c r="I20" s="111">
        <v>44273</v>
      </c>
      <c r="J20" s="158">
        <v>8.865773402950694E-2</v>
      </c>
      <c r="K20" s="158">
        <v>0.99955454533924581</v>
      </c>
      <c r="L20" s="158">
        <v>8.8638201355984977E-2</v>
      </c>
      <c r="N20" s="112" t="s">
        <v>661</v>
      </c>
      <c r="Q20" s="112" cm="1">
        <f t="array" ref="Q20">MyDayCount($B$2,I20,$R$9)</f>
        <v>0.50277777777777777</v>
      </c>
      <c r="R20" s="112">
        <f t="shared" si="0"/>
        <v>7.7777777777777779E-2</v>
      </c>
      <c r="S20" s="98" t="e">
        <f>EXP(-D20/100*Q20)</f>
        <v>#VALUE!</v>
      </c>
      <c r="T20" s="98" t="e" cm="1">
        <f t="array" ref="T20">MyZero(S20,Q20,$R$9,"")</f>
        <v>#VALUE!</v>
      </c>
    </row>
    <row r="21" spans="2:53">
      <c r="B21" t="s">
        <v>662</v>
      </c>
      <c r="C21" t="s">
        <v>675</v>
      </c>
      <c r="D21" s="163" t="str" cm="1">
        <f t="array" ref="D21">_xll.BDH(C21,D$10,$B$1,$B$1)</f>
        <v>#N/A Requesting Data...</v>
      </c>
      <c r="E21" s="163" t="str" cm="1">
        <f t="array" ref="E21">_xll.BDH(C21,E$10,$B$1,$B$1)</f>
        <v>#N/A Requesting Data...</v>
      </c>
      <c r="F21" s="163" t="str" cm="1">
        <f t="array" ref="F21">_xll.BDH(C21,F$10,$B$1,$B$1)</f>
        <v>#N/A Requesting Data...</v>
      </c>
      <c r="G21" s="163" t="str" cm="1">
        <f t="array" ref="G21">_xll.BDH(C21,G$10,$B$1,$B$1)</f>
        <v>#N/A Requesting Data...</v>
      </c>
      <c r="H21" s="112"/>
      <c r="I21" s="111">
        <v>44305</v>
      </c>
      <c r="J21" s="158">
        <v>8.6247582519272115E-2</v>
      </c>
      <c r="K21" s="158">
        <v>0.99949005180470896</v>
      </c>
      <c r="L21" s="158">
        <v>8.6232401430624078E-2</v>
      </c>
      <c r="N21" s="112" t="s">
        <v>662</v>
      </c>
      <c r="Q21" s="112" cm="1">
        <f t="array" ref="Q21">MyDayCount($B$2,I21,$R$9)</f>
        <v>0.59166666666666667</v>
      </c>
      <c r="R21" s="112">
        <f t="shared" si="0"/>
        <v>8.8888888888888906E-2</v>
      </c>
      <c r="S21" s="98" t="e">
        <f>EXP(-D21/100*Q21)</f>
        <v>#VALUE!</v>
      </c>
      <c r="T21" s="98" t="e" cm="1">
        <f t="array" ref="T21">MyZero(S21,Q21,$R$9,"")</f>
        <v>#VALUE!</v>
      </c>
    </row>
    <row r="22" spans="2:53">
      <c r="B22" t="s">
        <v>663</v>
      </c>
      <c r="C22" t="s">
        <v>676</v>
      </c>
      <c r="D22" s="163" t="str" cm="1">
        <f t="array" ref="D22">_xll.BDH(C22,D$10,$B$1,$B$1)</f>
        <v>#N/A Requesting Data...</v>
      </c>
      <c r="E22" s="163" t="str" cm="1">
        <f t="array" ref="E22">_xll.BDH(C22,E$10,$B$1,$B$1)</f>
        <v>#N/A Requesting Data...</v>
      </c>
      <c r="F22" s="163" t="str" cm="1">
        <f t="array" ref="F22">_xll.BDH(C22,F$10,$B$1,$B$1)</f>
        <v>#N/A Requesting Data...</v>
      </c>
      <c r="G22" s="163" t="str" cm="1">
        <f t="array" ref="G22">_xll.BDH(C22,G$10,$B$1,$B$1)</f>
        <v>#N/A Requesting Data...</v>
      </c>
      <c r="H22" s="112"/>
      <c r="I22" s="111">
        <v>44334</v>
      </c>
      <c r="J22" s="158">
        <v>8.3978755269242811E-2</v>
      </c>
      <c r="K22" s="158">
        <v>0.99943587223249941</v>
      </c>
      <c r="L22" s="158">
        <v>8.3967201411773662E-2</v>
      </c>
      <c r="N22" s="112" t="s">
        <v>663</v>
      </c>
      <c r="Q22" s="112" cm="1">
        <f t="array" ref="Q22">MyDayCount($B$2,I22,$R$9)</f>
        <v>0.67222222222222228</v>
      </c>
      <c r="R22" s="112">
        <f t="shared" si="0"/>
        <v>8.0555555555555602E-2</v>
      </c>
      <c r="S22" s="98" t="e">
        <f>EXP(-D22/100*Q22)</f>
        <v>#VALUE!</v>
      </c>
      <c r="T22" s="98" t="e" cm="1">
        <f t="array" ref="T22">MyZero(S22,Q22,$R$9,"")</f>
        <v>#VALUE!</v>
      </c>
    </row>
    <row r="23" spans="2:53">
      <c r="B23" t="s">
        <v>664</v>
      </c>
      <c r="C23" t="s">
        <v>677</v>
      </c>
      <c r="D23" s="163" t="str" cm="1">
        <f t="array" ref="D23">_xll.BDH(C23,D$10,$B$1,$B$1)</f>
        <v>#N/A Requesting Data...</v>
      </c>
      <c r="E23" s="163" t="str" cm="1">
        <f t="array" ref="E23">_xll.BDH(C23,E$10,$B$1,$B$1)</f>
        <v>#N/A Requesting Data...</v>
      </c>
      <c r="F23" s="163" t="str" cm="1">
        <f t="array" ref="F23">_xll.BDH(C23,F$10,$B$1,$B$1)</f>
        <v>#N/A Requesting Data...</v>
      </c>
      <c r="G23" s="163" t="str" cm="1">
        <f t="array" ref="G23">_xll.BDH(C23,G$10,$B$1,$B$1)</f>
        <v>#N/A Requesting Data...</v>
      </c>
      <c r="H23" s="112"/>
      <c r="I23" s="111">
        <v>44365</v>
      </c>
      <c r="J23" s="158">
        <v>8.1540330806006978E-2</v>
      </c>
      <c r="K23" s="158">
        <v>0.99938209543743128</v>
      </c>
      <c r="L23" s="158">
        <v>8.1532299518599916E-2</v>
      </c>
      <c r="N23" s="112" t="s">
        <v>664</v>
      </c>
      <c r="Q23" s="112" cm="1">
        <f t="array" ref="Q23">MyDayCount($B$2,I23,$R$9)</f>
        <v>0.7583333333333333</v>
      </c>
      <c r="R23" s="112">
        <f t="shared" si="0"/>
        <v>8.6111111111111027E-2</v>
      </c>
      <c r="S23" s="98" t="e">
        <f>EXP(-D23/100*Q23)</f>
        <v>#VALUE!</v>
      </c>
      <c r="T23" s="98" t="e" cm="1">
        <f t="array" ref="T23">MyZero(S23,Q23,$R$9,"")</f>
        <v>#VALUE!</v>
      </c>
    </row>
    <row r="24" spans="2:53">
      <c r="B24" t="s">
        <v>665</v>
      </c>
      <c r="C24" t="s">
        <v>678</v>
      </c>
      <c r="D24" s="163" t="str" cm="1">
        <f t="array" ref="D24">_xll.BDH(C24,D$10,$B$1,$B$1)</f>
        <v>#N/A Requesting Data...</v>
      </c>
      <c r="E24" s="163" t="str" cm="1">
        <f t="array" ref="E24">_xll.BDH(C24,E$10,$B$1,$B$1)</f>
        <v>#N/A Requesting Data...</v>
      </c>
      <c r="F24" s="163" t="str" cm="1">
        <f t="array" ref="F24">_xll.BDH(C24,F$10,$B$1,$B$1)</f>
        <v>#N/A Requesting Data...</v>
      </c>
      <c r="G24" s="163" t="str" cm="1">
        <f t="array" ref="G24">_xll.BDH(C24,G$10,$B$1,$B$1)</f>
        <v>#N/A Requesting Data...</v>
      </c>
      <c r="H24" s="112"/>
      <c r="I24" s="111">
        <v>44396</v>
      </c>
      <c r="J24" s="158">
        <v>7.9191479610063453E-2</v>
      </c>
      <c r="K24" s="158">
        <v>0.99933175996995338</v>
      </c>
      <c r="L24" s="158">
        <v>7.9186603426931929E-2</v>
      </c>
      <c r="N24" s="112" t="s">
        <v>665</v>
      </c>
      <c r="Q24" s="112" cm="1">
        <f t="array" ref="Q24">MyDayCount($B$2,I24,$R$9)</f>
        <v>0.84444444444444444</v>
      </c>
      <c r="R24" s="112">
        <f t="shared" si="0"/>
        <v>8.6111111111111138E-2</v>
      </c>
      <c r="S24" s="98" t="e">
        <f>EXP(-D24/100*Q24)</f>
        <v>#VALUE!</v>
      </c>
      <c r="T24" s="98" t="e" cm="1">
        <f t="array" ref="T24">MyZero(S24,Q24,$R$9,"")</f>
        <v>#VALUE!</v>
      </c>
    </row>
    <row r="25" spans="2:53">
      <c r="B25" t="s">
        <v>666</v>
      </c>
      <c r="C25" t="s">
        <v>683</v>
      </c>
      <c r="D25" s="163" t="str" cm="1">
        <f t="array" ref="D25">_xll.BDH(C25,D$10,$B$1,$B$1)</f>
        <v>#N/A Requesting Data...</v>
      </c>
      <c r="E25" s="163" t="str" cm="1">
        <f t="array" ref="E25">_xll.BDH(C25,E$10,$B$1,$B$1)</f>
        <v>#N/A Requesting Data...</v>
      </c>
      <c r="F25" s="163" t="str" cm="1">
        <f t="array" ref="F25">_xll.BDH(C25,F$10,$B$1,$B$1)</f>
        <v>#N/A Requesting Data...</v>
      </c>
      <c r="G25" s="163" t="str" cm="1">
        <f t="array" ref="G25">_xll.BDH(C25,G$10,$B$1,$B$1)</f>
        <v>#N/A Requesting Data...</v>
      </c>
      <c r="H25" s="112"/>
      <c r="I25" s="111">
        <v>44426</v>
      </c>
      <c r="J25" s="158">
        <v>7.6955236129094828E-2</v>
      </c>
      <c r="K25" s="158">
        <v>0.99928655562207869</v>
      </c>
      <c r="L25" s="158">
        <v>7.6953098177914722E-2</v>
      </c>
      <c r="N25" s="112" t="s">
        <v>666</v>
      </c>
      <c r="Q25" s="112" cm="1">
        <f t="array" ref="Q25">MyDayCount($B$2,I25,$R$9)</f>
        <v>0.92777777777777781</v>
      </c>
      <c r="R25" s="112">
        <f t="shared" si="0"/>
        <v>8.333333333333337E-2</v>
      </c>
      <c r="S25" s="98" t="e">
        <f>EXP(-D25/100*Q25)</f>
        <v>#VALUE!</v>
      </c>
      <c r="T25" s="98" t="e" cm="1">
        <f t="array" ref="T25">MyZero(S25,Q25,$R$9,"")</f>
        <v>#VALUE!</v>
      </c>
    </row>
    <row r="26" spans="2:53">
      <c r="B26" t="s">
        <v>682</v>
      </c>
      <c r="C26" s="112" t="s">
        <v>684</v>
      </c>
      <c r="D26" s="163" t="str" cm="1">
        <f t="array" ref="D26">_xll.BDH(C26,D$10,$B$1,$B$1)</f>
        <v>#N/A Requesting Data...</v>
      </c>
      <c r="E26" s="163" t="str" cm="1">
        <f t="array" ref="E26">_xll.BDH(C26,E$10,$B$1,$B$1)</f>
        <v>#N/A Requesting Data...</v>
      </c>
      <c r="F26" s="163" t="str" cm="1">
        <f t="array" ref="F26">_xll.BDH(C26,F$10,$B$1,$B$1)</f>
        <v>#N/A Requesting Data...</v>
      </c>
      <c r="G26" s="163" t="str" cm="1">
        <f t="array" ref="G26">_xll.BDH(C26,G$10,$B$1,$B$1)</f>
        <v>#N/A Requesting Data...</v>
      </c>
      <c r="H26" s="112"/>
      <c r="I26" s="111">
        <v>44459</v>
      </c>
      <c r="J26" s="158">
        <v>7.4582058438221743E-2</v>
      </c>
      <c r="K26" s="158">
        <v>0.99924024949662227</v>
      </c>
      <c r="L26" s="158">
        <v>7.4582599103443392E-2</v>
      </c>
      <c r="N26" s="112" t="s">
        <v>681</v>
      </c>
      <c r="Q26" s="112" cm="1">
        <f t="array" ref="Q26">MyDayCount($B$2,I26,$R$9)</f>
        <v>1.0194444444444444</v>
      </c>
      <c r="R26" s="112">
        <f t="shared" si="0"/>
        <v>9.1666666666666563E-2</v>
      </c>
      <c r="S26" s="98" t="e">
        <f>EXP(-D26/100*Q26)</f>
        <v>#VALUE!</v>
      </c>
      <c r="T26" s="98" t="e" cm="1">
        <f t="array" ref="T26">MyZero(S26,Q26,$R$9,"")</f>
        <v>#VALUE!</v>
      </c>
      <c r="V26" t="e">
        <f>D27/100*Q26*W9</f>
        <v>#VALUE!</v>
      </c>
      <c r="W26" t="e">
        <f>V26*S26</f>
        <v>#VALUE!</v>
      </c>
      <c r="Y26" t="e">
        <f>D28/100*W9*Q26</f>
        <v>#VALUE!</v>
      </c>
      <c r="Z26" t="e">
        <f>Y26*S26</f>
        <v>#VALUE!</v>
      </c>
      <c r="AB26" s="171" t="e">
        <f>VLOOKUP($AB$8,$B$11:$G$43,3,FALSE)/100*W9*Q26</f>
        <v>#VALUE!</v>
      </c>
      <c r="AC26" t="e">
        <f>AB26*S26</f>
        <v>#VALUE!</v>
      </c>
      <c r="AE26" t="e">
        <f>VLOOKUP($AE$8,$B$11:$G$43,3,FALSE)/100*$W$9*Q26</f>
        <v>#VALUE!</v>
      </c>
      <c r="AF26" t="e">
        <f>AE26*S26</f>
        <v>#VALUE!</v>
      </c>
      <c r="AH26" t="e">
        <f>VLOOKUP($AH$8,$B$11:$G$43,3,FALSE)/100*$W$9*Q26</f>
        <v>#VALUE!</v>
      </c>
      <c r="AI26" t="e">
        <f>AH26*S26</f>
        <v>#VALUE!</v>
      </c>
      <c r="AK26" s="171" t="e">
        <f>VLOOKUP($AK$8,$B$11:$G$43,3,FALSE)/100*$W$9*Q26</f>
        <v>#VALUE!</v>
      </c>
      <c r="AL26" t="e">
        <f>AK26*S26</f>
        <v>#VALUE!</v>
      </c>
      <c r="AN26" t="e">
        <f>VLOOKUP($AN$8,$B$11:$G$43,3,FALSE)/100*$W$9*Q26</f>
        <v>#VALUE!</v>
      </c>
      <c r="AO26" t="e">
        <f>AN26*S26</f>
        <v>#VALUE!</v>
      </c>
      <c r="AQ26" t="e">
        <f>VLOOKUP($AQ$8,$B$11:$G$43,3,FALSE)/100*$W$9*Q26</f>
        <v>#VALUE!</v>
      </c>
      <c r="AR26" t="e">
        <f>AQ26*S26</f>
        <v>#VALUE!</v>
      </c>
      <c r="AT26" t="e">
        <f>VLOOKUP($AT$8,$B$11:$G$43,3,FALSE)/100*$W$9*Q26</f>
        <v>#VALUE!</v>
      </c>
      <c r="AU26" t="e">
        <f>AT26*S26</f>
        <v>#VALUE!</v>
      </c>
      <c r="AW26" t="e">
        <f>VLOOKUP($AW$8,$B$11:$G$43,3,FALSE)/100*$W$9*Q26</f>
        <v>#VALUE!</v>
      </c>
      <c r="AX26" t="e">
        <f>AW26*S26</f>
        <v>#VALUE!</v>
      </c>
      <c r="AZ26" t="e">
        <f>VLOOKUP($AZ$8,$B$11:$G$43,3,FALSE)/100*$W$9*Q26</f>
        <v>#VALUE!</v>
      </c>
      <c r="BA26" t="e">
        <f>AZ26*S26</f>
        <v>#VALUE!</v>
      </c>
    </row>
    <row r="27" spans="2:53">
      <c r="B27" t="s">
        <v>687</v>
      </c>
      <c r="C27" s="112" t="s">
        <v>685</v>
      </c>
      <c r="D27" s="163" t="str" cm="1">
        <f t="array" ref="D27">_xll.BDH(C27,D$10,$B$1,$B$1)</f>
        <v>#N/A Requesting Data...</v>
      </c>
      <c r="E27" s="163" t="str" cm="1">
        <f t="array" ref="E27">_xll.BDH(C27,E$10,$B$1,$B$1)</f>
        <v>#N/A Requesting Data...</v>
      </c>
      <c r="F27" s="163" t="str" cm="1">
        <f t="array" ref="F27">_xll.BDH(C27,F$10,$B$1,$B$1)</f>
        <v>#N/A Requesting Data...</v>
      </c>
      <c r="G27" s="163" t="str" cm="1">
        <f t="array" ref="G27">_xll.BDH(C27,G$10,$B$1,$B$1)</f>
        <v>#N/A Requesting Data...</v>
      </c>
      <c r="H27" s="112"/>
      <c r="I27" s="111">
        <v>44638</v>
      </c>
      <c r="J27" s="158">
        <v>7.2225585677521131E-2</v>
      </c>
      <c r="K27" s="158">
        <v>0.99890557333628227</v>
      </c>
      <c r="L27" s="158">
        <v>7.2222795384271676E-2</v>
      </c>
      <c r="N27" s="112" t="s">
        <v>686</v>
      </c>
      <c r="Q27" s="112" cm="1">
        <f t="array" ref="Q27">MyDayCount($B$2,I27,$R$9)</f>
        <v>1.5166666666666666</v>
      </c>
      <c r="R27" s="112">
        <f t="shared" si="0"/>
        <v>0.49722222222222223</v>
      </c>
      <c r="S27" s="98" t="e">
        <f>X27</f>
        <v>#VALUE!</v>
      </c>
      <c r="T27" s="98" t="e" cm="1">
        <f t="array" ref="T27">MyZero(S27,Q27,$R$9,"")</f>
        <v>#VALUE!</v>
      </c>
      <c r="V27" t="e">
        <f>D27/100*R27*W9</f>
        <v>#VALUE!</v>
      </c>
      <c r="X27" t="e">
        <f>(W9-SUM(W11:W27))/(V27+W9)</f>
        <v>#VALUE!</v>
      </c>
      <c r="AK27" s="171"/>
    </row>
    <row r="28" spans="2:53">
      <c r="B28" t="s">
        <v>294</v>
      </c>
      <c r="C28" s="112" t="s">
        <v>713</v>
      </c>
      <c r="D28" s="163" t="str" cm="1">
        <f t="array" ref="D28">_xll.BDH(C28,D$10,$B$1,$B$1)</f>
        <v>#N/A Requesting Data...</v>
      </c>
      <c r="E28" s="163" t="str" cm="1">
        <f t="array" ref="E28">_xll.BDH(C28,E$10,$B$1,$B$1)</f>
        <v>#N/A Requesting Data...</v>
      </c>
      <c r="F28" s="163" t="str" cm="1">
        <f t="array" ref="F28">_xll.BDH(C28,F$10,$B$1,$B$1)</f>
        <v>#N/A Requesting Data...</v>
      </c>
      <c r="G28" s="163" t="str" cm="1">
        <f t="array" ref="G28">_xll.BDH(C28,G$10,$B$1,$B$1)</f>
        <v>#N/A Requesting Data...</v>
      </c>
      <c r="H28" s="112"/>
      <c r="I28" s="111">
        <v>44823</v>
      </c>
      <c r="J28" s="158">
        <v>5.4149764882560625E-2</v>
      </c>
      <c r="K28" s="158">
        <v>0.99890136047966549</v>
      </c>
      <c r="L28" s="158">
        <v>5.4155649754567804E-2</v>
      </c>
      <c r="N28" s="112" t="s">
        <v>688</v>
      </c>
      <c r="Q28" s="112" cm="1">
        <f t="array" ref="Q28">MyDayCount($B$2,I28,$R$9)</f>
        <v>2.0305555555555554</v>
      </c>
      <c r="R28" s="112">
        <f t="shared" si="0"/>
        <v>0.51388888888888884</v>
      </c>
      <c r="S28" s="98" t="e">
        <f>AA28</f>
        <v>#VALUE!</v>
      </c>
      <c r="T28" s="98" t="e" cm="1">
        <f t="array" ref="T28">MyZero(S28,Q28,$R$9,"")</f>
        <v>#VALUE!</v>
      </c>
      <c r="Y28" t="e">
        <f>D28/100*W9*(Q28-Q26)</f>
        <v>#VALUE!</v>
      </c>
      <c r="AA28" t="e">
        <f>(W9-SUM(Z11:Z28))/(Y28+W9)</f>
        <v>#VALUE!</v>
      </c>
      <c r="AB28" s="171" t="e">
        <f>VLOOKUP($AB$8,$B$11:$G$43,3,FALSE)/100*$W$9*(Q28-Q26)</f>
        <v>#VALUE!</v>
      </c>
      <c r="AC28" t="e">
        <f>AB28*S28</f>
        <v>#VALUE!</v>
      </c>
      <c r="AE28" s="112" t="e">
        <f>VLOOKUP($AE$8,$B$11:$G$43,3,FALSE)/100*$W$9*(Q28-Q26)</f>
        <v>#VALUE!</v>
      </c>
      <c r="AF28" s="112" t="e">
        <f>AE28*S28</f>
        <v>#VALUE!</v>
      </c>
      <c r="AH28" s="112" t="e">
        <f>VLOOKUP($AH$8,$B$11:$G$43,3,FALSE)/100*$W$9*(Q28-Q26)</f>
        <v>#VALUE!</v>
      </c>
      <c r="AI28" s="112" t="e">
        <f>AH28*S28</f>
        <v>#VALUE!</v>
      </c>
      <c r="AK28" s="171" t="e">
        <f>VLOOKUP($AK$8,$B$11:$G$43,3,FALSE)/100*$W$9*(Q28-Q26)</f>
        <v>#VALUE!</v>
      </c>
      <c r="AL28" s="112" t="e">
        <f>AK28*S28</f>
        <v>#VALUE!</v>
      </c>
      <c r="AN28" s="112" t="e">
        <f>VLOOKUP($AN$8,$B$11:$G$43,3,FALSE)/100*$W$9*(Q28-Q26)</f>
        <v>#VALUE!</v>
      </c>
      <c r="AO28" s="112" t="e">
        <f>AN28*S28</f>
        <v>#VALUE!</v>
      </c>
      <c r="AQ28" s="112" t="e">
        <f>VLOOKUP($AQ$8,$B$11:$G$43,3,FALSE)/100*$W$9*(Q28-Q26)</f>
        <v>#VALUE!</v>
      </c>
      <c r="AR28" s="112" t="e">
        <f>AQ28*S28</f>
        <v>#VALUE!</v>
      </c>
      <c r="AT28" s="112" t="e">
        <f>VLOOKUP($AT$8,$B$11:$G$43,3,FALSE)/100*$W$9*(Q28-Q26)</f>
        <v>#VALUE!</v>
      </c>
      <c r="AU28" s="112" t="e">
        <f>AT28*S28</f>
        <v>#VALUE!</v>
      </c>
      <c r="AW28" s="112" t="e">
        <f>VLOOKUP($AW$8,$B$11:$G$43,3,FALSE)/100*$W$9*(Q28-Q26)</f>
        <v>#VALUE!</v>
      </c>
      <c r="AX28" s="112" t="e">
        <f>AW28*S28</f>
        <v>#VALUE!</v>
      </c>
      <c r="AZ28" s="112" t="e">
        <f>VLOOKUP($AZ$8,$B$11:$G$43,3,FALSE)/100*$W$9*(Q28-Q26)</f>
        <v>#VALUE!</v>
      </c>
      <c r="BA28" s="112" t="e">
        <f>AZ28*S28</f>
        <v>#VALUE!</v>
      </c>
    </row>
    <row r="29" spans="2:53">
      <c r="B29" t="s">
        <v>292</v>
      </c>
      <c r="C29" s="112" t="s">
        <v>714</v>
      </c>
      <c r="D29" s="163" t="str" cm="1">
        <f t="array" ref="D29">_xll.BDH(C29,D$10,$B$1,$B$1)</f>
        <v>#N/A Requesting Data...</v>
      </c>
      <c r="E29" s="163" t="str" cm="1">
        <f t="array" ref="E29">_xll.BDH(C29,E$10,$B$1,$B$1)</f>
        <v>#N/A Requesting Data...</v>
      </c>
      <c r="F29" s="163" t="str" cm="1">
        <f t="array" ref="F29">_xll.BDH(C29,F$10,$B$1,$B$1)</f>
        <v>#N/A Requesting Data...</v>
      </c>
      <c r="G29" s="163" t="str" cm="1">
        <f t="array" ref="G29">_xll.BDH(C29,G$10,$B$1,$B$1)</f>
        <v>#N/A Requesting Data...</v>
      </c>
      <c r="H29" s="112"/>
      <c r="I29" s="111">
        <v>45187</v>
      </c>
      <c r="J29" s="158">
        <v>5.4552142807873238E-2</v>
      </c>
      <c r="K29" s="158">
        <v>0.99834253319982069</v>
      </c>
      <c r="L29" s="158">
        <v>5.4555934524434954E-2</v>
      </c>
      <c r="N29" s="112" t="s">
        <v>689</v>
      </c>
      <c r="Q29" s="112" cm="1">
        <f t="array" ref="Q29">MyDayCount($B$2,I29,$R$9)</f>
        <v>3.0416666666666665</v>
      </c>
      <c r="R29" s="112">
        <f t="shared" si="0"/>
        <v>1.0111111111111111</v>
      </c>
      <c r="S29" s="98" t="e">
        <f>AD29</f>
        <v>#VALUE!</v>
      </c>
      <c r="T29" s="98" t="e" cm="1">
        <f t="array" ref="T29">MyZero(S29,Q29,$R$9,"")</f>
        <v>#VALUE!</v>
      </c>
      <c r="AB29" s="171" t="e">
        <f>VLOOKUP($AB$8,$B$11:$G$43,3,FALSE)/100*$W$9*(Q29-Q28)</f>
        <v>#VALUE!</v>
      </c>
      <c r="AD29" t="e">
        <f>(W9-SUM(AC11:AC29))/(AB29+W9)</f>
        <v>#VALUE!</v>
      </c>
      <c r="AE29" s="112" t="e">
        <f>VLOOKUP($AE$8,$B$11:$G$43,3,FALSE)/100*$W$9*(Q29-Q28)</f>
        <v>#VALUE!</v>
      </c>
      <c r="AF29" s="112" t="e">
        <f>AE29*S29</f>
        <v>#VALUE!</v>
      </c>
      <c r="AH29" s="112" t="e">
        <f>VLOOKUP($AH$8,$B$11:$G$43,3,FALSE)/100*$W$9*(Q29-Q28)</f>
        <v>#VALUE!</v>
      </c>
      <c r="AI29" s="112" t="e">
        <f>AH29*S29</f>
        <v>#VALUE!</v>
      </c>
      <c r="AK29" s="171" t="e">
        <f>VLOOKUP($AK$8,$B$11:$G$43,3,FALSE)/100*$W$9*(Q29-Q28)</f>
        <v>#VALUE!</v>
      </c>
      <c r="AL29" s="112" t="e">
        <f>AK29*S29</f>
        <v>#VALUE!</v>
      </c>
      <c r="AN29" s="112" t="e">
        <f>VLOOKUP($AN$8,$B$11:$G$43,3,FALSE)/100*$W$9*(Q29-Q28)</f>
        <v>#VALUE!</v>
      </c>
      <c r="AO29" s="112" t="e">
        <f>AN29*S29</f>
        <v>#VALUE!</v>
      </c>
      <c r="AQ29" s="112" t="e">
        <f>VLOOKUP($AQ$8,$B$11:$G$43,3,FALSE)/100*$W$9*(Q29-Q28)</f>
        <v>#VALUE!</v>
      </c>
      <c r="AR29" s="112" t="e">
        <f>AQ29*S29</f>
        <v>#VALUE!</v>
      </c>
      <c r="AT29" s="112" t="e">
        <f>VLOOKUP($AT$8,$B$11:$G$43,3,FALSE)/100*$W$9*(Q29-Q28)</f>
        <v>#VALUE!</v>
      </c>
      <c r="AU29" s="112" t="e">
        <f>AT29*S29</f>
        <v>#VALUE!</v>
      </c>
      <c r="AW29" s="112" t="e">
        <f>VLOOKUP($AW$8,$B$11:$G$43,3,FALSE)/100*$W$9*(Q29-Q28)</f>
        <v>#VALUE!</v>
      </c>
      <c r="AX29" s="112" t="e">
        <f>AW29*S29</f>
        <v>#VALUE!</v>
      </c>
      <c r="AZ29" s="112" t="e">
        <f>VLOOKUP($AZ$8,$B$11:$G$43,3,FALSE)/100*$W$9*(Q29-Q28)</f>
        <v>#VALUE!</v>
      </c>
      <c r="BA29" s="112" t="e">
        <f>AZ29*S29</f>
        <v>#VALUE!</v>
      </c>
    </row>
    <row r="30" spans="2:53">
      <c r="B30" t="s">
        <v>691</v>
      </c>
      <c r="C30" s="112" t="s">
        <v>715</v>
      </c>
      <c r="D30" s="163" t="str" cm="1">
        <f t="array" ref="D30">_xll.BDH(C30,D$10,$B$1,$B$1)</f>
        <v>#N/A Requesting Data...</v>
      </c>
      <c r="E30" s="163" t="str" cm="1">
        <f t="array" ref="E30">_xll.BDH(C30,E$10,$B$1,$B$1)</f>
        <v>#N/A Requesting Data...</v>
      </c>
      <c r="F30" s="163" t="str" cm="1">
        <f t="array" ref="F30">_xll.BDH(C30,F$10,$B$1,$B$1)</f>
        <v>#N/A Requesting Data...</v>
      </c>
      <c r="G30" s="163" t="str" cm="1">
        <f t="array" ref="G30">_xll.BDH(C30,G$10,$B$1,$B$1)</f>
        <v>#N/A Requesting Data...</v>
      </c>
      <c r="H30" s="112"/>
      <c r="I30" s="111">
        <v>45553</v>
      </c>
      <c r="J30" s="158">
        <v>8.782177245791889E-2</v>
      </c>
      <c r="K30" s="158">
        <v>0.9964438021496187</v>
      </c>
      <c r="L30" s="158">
        <v>8.7782285175724006E-2</v>
      </c>
      <c r="N30" s="112" t="s">
        <v>690</v>
      </c>
      <c r="Q30" s="112" cm="1">
        <f t="array" ref="Q30">MyDayCount($B$2,I30,$R$9)</f>
        <v>4.0583333333333336</v>
      </c>
      <c r="R30" s="112">
        <f t="shared" si="0"/>
        <v>1.0166666666666671</v>
      </c>
      <c r="S30" s="98" t="e">
        <f>AG30</f>
        <v>#VALUE!</v>
      </c>
      <c r="T30" s="98" t="e" cm="1">
        <f t="array" ref="T30">MyZero(S30,Q30,$R$9,"")</f>
        <v>#VALUE!</v>
      </c>
      <c r="AE30" s="112" t="e">
        <f>VLOOKUP($AE$8,$B$11:$G$43,3,FALSE)/100*$W$9*(Q30-Q29)</f>
        <v>#VALUE!</v>
      </c>
      <c r="AG30" t="e">
        <f>(W9-SUM(AF11:AF30))/(AE30+W9)</f>
        <v>#VALUE!</v>
      </c>
      <c r="AH30" s="112" t="e">
        <f>VLOOKUP($AH$8,$B$11:$G$43,3,FALSE)/100*$W$9*(Q30-Q29)</f>
        <v>#VALUE!</v>
      </c>
      <c r="AI30" s="112" t="e">
        <f>AH30*S30</f>
        <v>#VALUE!</v>
      </c>
      <c r="AK30" s="171" t="e">
        <f>VLOOKUP($AK$8,$B$11:$G$43,3,FALSE)/100*$W$9*(Q30-Q29)</f>
        <v>#VALUE!</v>
      </c>
      <c r="AL30" s="112" t="e">
        <f>AK30*S30</f>
        <v>#VALUE!</v>
      </c>
      <c r="AN30" s="112" t="e">
        <f>VLOOKUP($AN$8,$B$11:$G$43,3,FALSE)/100*$W$9*(Q30-Q29)</f>
        <v>#VALUE!</v>
      </c>
      <c r="AO30" s="112" t="e">
        <f>AN30*S30</f>
        <v>#VALUE!</v>
      </c>
      <c r="AQ30" s="112" t="e">
        <f>VLOOKUP($AQ$8,$B$11:$G$43,3,FALSE)/100*$W$9*(Q30-Q29)</f>
        <v>#VALUE!</v>
      </c>
      <c r="AR30" s="112" t="e">
        <f>AQ30*S30</f>
        <v>#VALUE!</v>
      </c>
      <c r="AT30" s="112" t="e">
        <f>VLOOKUP($AT$8,$B$11:$G$43,3,FALSE)/100*$W$9*(Q30-Q29)</f>
        <v>#VALUE!</v>
      </c>
      <c r="AU30" s="112" t="e">
        <f>AT30*S30</f>
        <v>#VALUE!</v>
      </c>
      <c r="AW30" s="112" t="e">
        <f>VLOOKUP($AW$8,$B$11:$G$43,3,FALSE)/100*$W$9*(Q30-Q29)</f>
        <v>#VALUE!</v>
      </c>
      <c r="AX30" s="112" t="e">
        <f>AW30*S30</f>
        <v>#VALUE!</v>
      </c>
      <c r="AZ30" s="112" t="e">
        <f>VLOOKUP($AZ$8,$B$11:$G$43,3,FALSE)/100*$W$9*(Q30-Q29)</f>
        <v>#VALUE!</v>
      </c>
      <c r="BA30" s="112" t="e">
        <f>AZ30*S30</f>
        <v>#VALUE!</v>
      </c>
    </row>
    <row r="31" spans="2:53">
      <c r="B31" t="s">
        <v>286</v>
      </c>
      <c r="C31" s="112" t="s">
        <v>716</v>
      </c>
      <c r="D31" s="163" t="str" cm="1">
        <f t="array" ref="D31">_xll.BDH(C31,D$10,$B$1,$B$1)</f>
        <v>#N/A Requesting Data...</v>
      </c>
      <c r="E31" s="163" t="str" cm="1">
        <f t="array" ref="E31">_xll.BDH(C31,E$10,$B$1,$B$1)</f>
        <v>#N/A Requesting Data...</v>
      </c>
      <c r="F31" s="163" t="str" cm="1">
        <f t="array" ref="F31">_xll.BDH(C31,F$10,$B$1,$B$1)</f>
        <v>#N/A Requesting Data...</v>
      </c>
      <c r="G31" s="163" t="str" cm="1">
        <f t="array" ref="G31">_xll.BDH(C31,G$10,$B$1,$B$1)</f>
        <v>#N/A Requesting Data...</v>
      </c>
      <c r="H31" s="112"/>
      <c r="I31" s="111">
        <v>45918</v>
      </c>
      <c r="J31" s="158">
        <v>0.14272345392205565</v>
      </c>
      <c r="K31" s="158">
        <v>0.99279201344233903</v>
      </c>
      <c r="L31" s="158">
        <v>0.14251405287047425</v>
      </c>
      <c r="N31" s="112" t="s">
        <v>219</v>
      </c>
      <c r="Q31" s="112" cm="1">
        <f t="array" ref="Q31">MyDayCount($B$2,I31,$R$9)</f>
        <v>5.072222222222222</v>
      </c>
      <c r="R31" s="112">
        <f t="shared" si="0"/>
        <v>1.0138888888888884</v>
      </c>
      <c r="S31" s="98" t="e">
        <f>AJ31</f>
        <v>#VALUE!</v>
      </c>
      <c r="T31" s="98" t="e" cm="1">
        <f t="array" ref="T31">MyZero(S31,Q31,$R$9,"")</f>
        <v>#VALUE!</v>
      </c>
      <c r="AH31" s="112" t="e">
        <f>VLOOKUP($AH$8,$B$11:$G$43,3,FALSE)/100*$W$9*(Q31-Q30)</f>
        <v>#VALUE!</v>
      </c>
      <c r="AJ31" t="e">
        <f>(W9-SUM(AI11:AI31))/(AH31+W9)</f>
        <v>#VALUE!</v>
      </c>
      <c r="AK31" s="171" t="e">
        <f>VLOOKUP($AK$8,$B$11:$G$43,3,FALSE)/100*$W$9*(Q31-Q30)</f>
        <v>#VALUE!</v>
      </c>
      <c r="AL31" s="112" t="e">
        <f>AK31*S31</f>
        <v>#VALUE!</v>
      </c>
      <c r="AN31" s="112" t="e">
        <f>VLOOKUP($AN$8,$B$11:$G$43,3,FALSE)/100*$W$9*(Q31-Q30)</f>
        <v>#VALUE!</v>
      </c>
      <c r="AO31" s="112" t="e">
        <f>AN31*S31</f>
        <v>#VALUE!</v>
      </c>
      <c r="AQ31" s="112" t="e">
        <f>VLOOKUP($AQ$8,$B$11:$G$43,3,FALSE)/100*$W$9*(Q31-Q30)</f>
        <v>#VALUE!</v>
      </c>
      <c r="AR31" s="112" t="e">
        <f>AQ31*S31</f>
        <v>#VALUE!</v>
      </c>
      <c r="AT31" s="112" t="e">
        <f>VLOOKUP($AT$8,$B$11:$G$43,3,FALSE)/100*$W$9*(Q31-Q30)</f>
        <v>#VALUE!</v>
      </c>
      <c r="AU31" s="112" t="e">
        <f>AT31*S31</f>
        <v>#VALUE!</v>
      </c>
      <c r="AW31" s="112" t="e">
        <f>VLOOKUP($AW$8,$B$11:$G$43,3,FALSE)/100*$W$9*(Q31-Q30)</f>
        <v>#VALUE!</v>
      </c>
      <c r="AX31" s="112" t="e">
        <f>AW31*S31</f>
        <v>#VALUE!</v>
      </c>
      <c r="AZ31" s="112" t="e">
        <f>VLOOKUP($AZ$8,$B$11:$G$43,3,FALSE)/100*$W$9*(Q31-Q30)</f>
        <v>#VALUE!</v>
      </c>
      <c r="BA31" s="112" t="e">
        <f>AZ31*S31</f>
        <v>#VALUE!</v>
      </c>
    </row>
    <row r="32" spans="2:53">
      <c r="B32" t="s">
        <v>693</v>
      </c>
      <c r="C32" s="112" t="s">
        <v>717</v>
      </c>
      <c r="D32" s="163" t="str" cm="1">
        <f t="array" ref="D32">_xll.BDH(C32,D$10,$B$1,$B$1)</f>
        <v>#N/A Requesting Data...</v>
      </c>
      <c r="E32" s="163" t="str" cm="1">
        <f t="array" ref="E32">_xll.BDH(C32,E$10,$B$1,$B$1)</f>
        <v>#N/A Requesting Data...</v>
      </c>
      <c r="F32" s="163" t="str" cm="1">
        <f t="array" ref="F32">_xll.BDH(C32,F$10,$B$1,$B$1)</f>
        <v>#N/A Requesting Data...</v>
      </c>
      <c r="G32" s="163" t="str" cm="1">
        <f t="array" ref="G32">_xll.BDH(C32,G$10,$B$1,$B$1)</f>
        <v>#N/A Requesting Data...</v>
      </c>
      <c r="H32" s="112"/>
      <c r="I32" s="111">
        <v>46283</v>
      </c>
      <c r="J32" s="158">
        <v>0.2144076964140762</v>
      </c>
      <c r="K32" s="158">
        <v>0.98704946778228786</v>
      </c>
      <c r="L32" s="158">
        <v>0.21375820746105376</v>
      </c>
      <c r="N32" s="112" t="s">
        <v>692</v>
      </c>
      <c r="Q32" s="112" cm="1">
        <f t="array" ref="Q32">MyDayCount($B$2,I32,$R$9)</f>
        <v>6.0861111111111112</v>
      </c>
      <c r="R32" s="112">
        <f t="shared" si="0"/>
        <v>1.0138888888888893</v>
      </c>
      <c r="S32" s="98" t="e">
        <f>AM32</f>
        <v>#VALUE!</v>
      </c>
      <c r="T32" s="98" t="e" cm="1">
        <f t="array" ref="T32">MyZero(S32,Q32,$R$9,"")</f>
        <v>#VALUE!</v>
      </c>
      <c r="AK32" s="171" t="e">
        <f>VLOOKUP($AK$8,$B$11:$G$43,3,FALSE)/100*$W$9*(Q32-Q31)</f>
        <v>#VALUE!</v>
      </c>
      <c r="AM32" t="e">
        <f>(W9-SUM(AL11:AL31))/(AK32+W9)</f>
        <v>#VALUE!</v>
      </c>
      <c r="AN32" s="112" t="e">
        <f>VLOOKUP($AN$8,$B$11:$G$43,3,FALSE)/100*$W$9*(Q32-Q31)</f>
        <v>#VALUE!</v>
      </c>
      <c r="AO32" s="112" t="e">
        <f>AN32*S32</f>
        <v>#VALUE!</v>
      </c>
      <c r="AQ32" s="112" t="e">
        <f>VLOOKUP($AQ$8,$B$11:$G$43,3,FALSE)/100*$W$9*(Q32-Q31)</f>
        <v>#VALUE!</v>
      </c>
      <c r="AR32" s="112" t="e">
        <f>AQ32*S32</f>
        <v>#VALUE!</v>
      </c>
      <c r="AT32" s="112" t="e">
        <f>VLOOKUP($AT$8,$B$11:$G$43,3,FALSE)/100*$W$9*(Q32-Q31)</f>
        <v>#VALUE!</v>
      </c>
      <c r="AU32" s="112" t="e">
        <f>AT32*S32</f>
        <v>#VALUE!</v>
      </c>
      <c r="AW32" s="112" t="e">
        <f>VLOOKUP($AW$8,$B$11:$G$43,3,FALSE)/100*$W$9*(Q32-Q31)</f>
        <v>#VALUE!</v>
      </c>
      <c r="AX32" s="112" t="e">
        <f>AW32*S32</f>
        <v>#VALUE!</v>
      </c>
      <c r="AZ32" s="112" t="e">
        <f>VLOOKUP($AZ$8,$B$11:$G$43,3,FALSE)/100*$W$9*(Q32-Q31)</f>
        <v>#VALUE!</v>
      </c>
      <c r="BA32" s="112" t="e">
        <f>AZ32*S32</f>
        <v>#VALUE!</v>
      </c>
    </row>
    <row r="33" spans="2:54">
      <c r="B33" t="s">
        <v>695</v>
      </c>
      <c r="C33" s="112" t="s">
        <v>718</v>
      </c>
      <c r="D33" s="163" t="str" cm="1">
        <f t="array" ref="D33">_xll.BDH(C33,D$10,$B$1,$B$1)</f>
        <v>#N/A Requesting Data...</v>
      </c>
      <c r="E33" s="163" t="str" cm="1">
        <f t="array" ref="E33">_xll.BDH(C33,E$10,$B$1,$B$1)</f>
        <v>#N/A Requesting Data...</v>
      </c>
      <c r="F33" s="163" t="str" cm="1">
        <f t="array" ref="F33">_xll.BDH(C33,F$10,$B$1,$B$1)</f>
        <v>#N/A Requesting Data...</v>
      </c>
      <c r="G33" s="163" t="str" cm="1">
        <f t="array" ref="G33">_xll.BDH(C33,G$10,$B$1,$B$1)</f>
        <v>#N/A Requesting Data...</v>
      </c>
      <c r="H33" s="112"/>
      <c r="I33" s="111">
        <v>46650</v>
      </c>
      <c r="J33" s="158">
        <v>0.28758391087961854</v>
      </c>
      <c r="K33" s="158">
        <v>0.97980166770090871</v>
      </c>
      <c r="L33" s="158">
        <v>0.2862028157964791</v>
      </c>
      <c r="N33" s="112" t="s">
        <v>694</v>
      </c>
      <c r="Q33" s="112" cm="1">
        <f t="array" ref="Q33">MyDayCount($B$2,I33,$R$9)</f>
        <v>7.1055555555555552</v>
      </c>
      <c r="R33" s="112">
        <f t="shared" si="0"/>
        <v>1.0194444444444439</v>
      </c>
      <c r="S33" s="98" t="e">
        <f>AP33</f>
        <v>#VALUE!</v>
      </c>
      <c r="T33" s="98" t="e" cm="1">
        <f t="array" ref="T33">MyZero(S33,Q33,$R$9,"")</f>
        <v>#VALUE!</v>
      </c>
      <c r="AN33" s="112" t="e">
        <f>VLOOKUP($AN$8,$B$11:$G$43,3,FALSE)/100*$W$9*(Q33-Q32)</f>
        <v>#VALUE!</v>
      </c>
      <c r="AP33" t="e">
        <f>(W9-SUM(AO11:AO32))/(AN33+W9)</f>
        <v>#VALUE!</v>
      </c>
      <c r="AQ33" s="112" t="e">
        <f>VLOOKUP($AQ$8,$B$11:$G$43,3,FALSE)/100*$W$9*(Q33-Q32)</f>
        <v>#VALUE!</v>
      </c>
      <c r="AR33" s="112" t="e">
        <f>AQ33*S33</f>
        <v>#VALUE!</v>
      </c>
      <c r="AT33" s="112" t="e">
        <f>VLOOKUP($AT$8,$B$11:$G$43,3,FALSE)/100*$W$9*(Q33-Q32)</f>
        <v>#VALUE!</v>
      </c>
      <c r="AU33" s="112" t="e">
        <f>AT33*S33</f>
        <v>#VALUE!</v>
      </c>
      <c r="AW33" s="112" t="e">
        <f>VLOOKUP($AW$8,$B$11:$G$43,3,FALSE)/100*$W$9*(Q33-Q32)</f>
        <v>#VALUE!</v>
      </c>
      <c r="AX33" s="112" t="e">
        <f>AW33*S33</f>
        <v>#VALUE!</v>
      </c>
      <c r="AZ33" s="112" t="e">
        <f>VLOOKUP($AZ$8,$B$11:$G$43,3,FALSE)/100*$W$9*(Q33-Q32)</f>
        <v>#VALUE!</v>
      </c>
      <c r="BA33" s="112" t="e">
        <f>AZ33*S33</f>
        <v>#VALUE!</v>
      </c>
    </row>
    <row r="34" spans="2:54">
      <c r="B34" t="s">
        <v>697</v>
      </c>
      <c r="C34" s="112" t="s">
        <v>719</v>
      </c>
      <c r="D34" s="163" t="str" cm="1">
        <f t="array" ref="D34">_xll.BDH(C34,D$10,$B$1,$B$1)</f>
        <v>#N/A Requesting Data...</v>
      </c>
      <c r="E34" s="163" t="str" cm="1">
        <f t="array" ref="E34">_xll.BDH(C34,E$10,$B$1,$B$1)</f>
        <v>#N/A Requesting Data...</v>
      </c>
      <c r="F34" s="163" t="str" cm="1">
        <f t="array" ref="F34">_xll.BDH(C34,F$10,$B$1,$B$1)</f>
        <v>#N/A Requesting Data...</v>
      </c>
      <c r="G34" s="163" t="str" cm="1">
        <f t="array" ref="G34">_xll.BDH(C34,G$10,$B$1,$B$1)</f>
        <v>#N/A Requesting Data...</v>
      </c>
      <c r="H34" s="112"/>
      <c r="I34" s="111">
        <v>47014</v>
      </c>
      <c r="J34" s="158">
        <v>0.35454623027071364</v>
      </c>
      <c r="K34" s="158">
        <v>0.9716822400765176</v>
      </c>
      <c r="L34" s="158">
        <v>0.35221848073962991</v>
      </c>
      <c r="N34" s="112" t="s">
        <v>696</v>
      </c>
      <c r="Q34" s="112" cm="1">
        <f t="array" ref="Q34">MyDayCount($B$2,I34,$R$9)</f>
        <v>8.1166666666666671</v>
      </c>
      <c r="R34" s="112">
        <f t="shared" si="0"/>
        <v>1.011111111111112</v>
      </c>
      <c r="S34" s="98" t="e">
        <f>AS34</f>
        <v>#VALUE!</v>
      </c>
      <c r="T34" s="98" t="e" cm="1">
        <f t="array" ref="T34">MyZero(S34,Q34,$R$9,"")</f>
        <v>#VALUE!</v>
      </c>
      <c r="AQ34" s="112" t="e">
        <f>VLOOKUP($AQ$8,$B$11:$G$43,3,FALSE)/100*$W$9*(Q34-Q33)</f>
        <v>#VALUE!</v>
      </c>
      <c r="AS34" t="e">
        <f>(W9-SUM(AR11:AR33))/(AQ34+W9)</f>
        <v>#VALUE!</v>
      </c>
      <c r="AT34" s="112" t="e">
        <f>VLOOKUP($AT$8,$B$11:$G$43,3,FALSE)/100*$W$9*(Q34-Q33)</f>
        <v>#VALUE!</v>
      </c>
      <c r="AU34" s="112" t="e">
        <f>AT34*S34</f>
        <v>#VALUE!</v>
      </c>
      <c r="AW34" s="112" t="e">
        <f>VLOOKUP($AW$8,$B$11:$G$43,3,FALSE)/100*$W$9*(Q34-Q33)</f>
        <v>#VALUE!</v>
      </c>
      <c r="AX34" s="112" t="e">
        <f>AW34*S34</f>
        <v>#VALUE!</v>
      </c>
      <c r="AZ34" s="112" t="e">
        <f>VLOOKUP($AZ$8,$B$11:$G$43,3,FALSE)/100*$W$9*(Q34-Q33)</f>
        <v>#VALUE!</v>
      </c>
      <c r="BA34" s="112" t="e">
        <f>AZ34*S34</f>
        <v>#VALUE!</v>
      </c>
    </row>
    <row r="35" spans="2:54">
      <c r="B35" t="s">
        <v>699</v>
      </c>
      <c r="C35" s="112" t="s">
        <v>720</v>
      </c>
      <c r="D35" s="163" t="str" cm="1">
        <f t="array" ref="D35">_xll.BDH(C35,D$10,$B$1,$B$1)</f>
        <v>#N/A Requesting Data...</v>
      </c>
      <c r="E35" s="163" t="str" cm="1">
        <f t="array" ref="E35">_xll.BDH(C35,E$10,$B$1,$B$1)</f>
        <v>#N/A Requesting Data...</v>
      </c>
      <c r="F35" s="163" t="str" cm="1">
        <f t="array" ref="F35">_xll.BDH(C35,F$10,$B$1,$B$1)</f>
        <v>#N/A Requesting Data...</v>
      </c>
      <c r="G35" s="163" t="str" cm="1">
        <f t="array" ref="G35">_xll.BDH(C35,G$10,$B$1,$B$1)</f>
        <v>#N/A Requesting Data...</v>
      </c>
      <c r="H35" s="112"/>
      <c r="I35" s="111">
        <v>47379</v>
      </c>
      <c r="J35" s="158">
        <v>0.4298966053164488</v>
      </c>
      <c r="K35" s="158">
        <v>0.96158932359581084</v>
      </c>
      <c r="L35" s="158">
        <v>0.42608591127751888</v>
      </c>
      <c r="N35" s="112" t="s">
        <v>698</v>
      </c>
      <c r="Q35" s="112" cm="1">
        <f t="array" ref="Q35">MyDayCount($B$2,I35,$R$9)</f>
        <v>9.1305555555555564</v>
      </c>
      <c r="R35" s="112">
        <f t="shared" si="0"/>
        <v>1.0138888888888893</v>
      </c>
      <c r="S35" s="98" t="e">
        <f>AV35</f>
        <v>#VALUE!</v>
      </c>
      <c r="T35" s="98" t="e" cm="1">
        <f t="array" ref="T35">MyZero(S35,Q35,$R$9,"")</f>
        <v>#VALUE!</v>
      </c>
      <c r="AT35" s="112" t="e">
        <f>VLOOKUP($AT$8,$B$11:$G$43,3,FALSE)/100*$W$9*(Q35-Q34)</f>
        <v>#VALUE!</v>
      </c>
      <c r="AV35" t="e">
        <f>(W9-SUM(AU11:AU34))/(AT35+W9)</f>
        <v>#VALUE!</v>
      </c>
      <c r="AW35" s="112" t="e">
        <f>VLOOKUP($AW$8,$B$11:$G$43,3,FALSE)/100*$W$9*(Q35-Q34)</f>
        <v>#VALUE!</v>
      </c>
      <c r="AX35" s="112" t="e">
        <f>AW35*S35</f>
        <v>#VALUE!</v>
      </c>
      <c r="AZ35" s="112" t="e">
        <f>VLOOKUP($AZ$8,$B$11:$G$43,3,FALSE)/100*$W$9*(Q35-Q34)</f>
        <v>#VALUE!</v>
      </c>
      <c r="BA35" s="112" t="e">
        <f>AZ35*S35</f>
        <v>#VALUE!</v>
      </c>
    </row>
    <row r="36" spans="2:54">
      <c r="B36" t="s">
        <v>280</v>
      </c>
      <c r="C36" s="112" t="s">
        <v>721</v>
      </c>
      <c r="D36" s="163" t="str" cm="1">
        <f t="array" ref="D36">_xll.BDH(C36,D$10,$B$1,$B$1)</f>
        <v>#N/A Requesting Data...</v>
      </c>
      <c r="E36" s="163" t="str" cm="1">
        <f t="array" ref="E36">_xll.BDH(C36,E$10,$B$1,$B$1)</f>
        <v>#N/A Requesting Data...</v>
      </c>
      <c r="F36" s="163" t="str" cm="1">
        <f t="array" ref="F36">_xll.BDH(C36,F$10,$B$1,$B$1)</f>
        <v>#N/A Requesting Data...</v>
      </c>
      <c r="G36" s="163" t="str" cm="1">
        <f t="array" ref="G36">_xll.BDH(C36,G$10,$B$1,$B$1)</f>
        <v>#N/A Requesting Data...</v>
      </c>
      <c r="H36" s="112"/>
      <c r="I36" s="111">
        <v>47744</v>
      </c>
      <c r="J36" s="158">
        <v>0.48978990527197563</v>
      </c>
      <c r="K36" s="158">
        <v>0.95164312701386933</v>
      </c>
      <c r="L36" s="158">
        <v>0.48455561984982681</v>
      </c>
      <c r="N36" s="112" t="s">
        <v>700</v>
      </c>
      <c r="Q36" s="112" cm="1">
        <f t="array" ref="Q36">MyDayCount($B$2,I36,$R$9)</f>
        <v>10.144444444444444</v>
      </c>
      <c r="R36" s="112">
        <f t="shared" si="0"/>
        <v>1.0138888888888875</v>
      </c>
      <c r="S36" s="98" t="e">
        <f>AY36</f>
        <v>#VALUE!</v>
      </c>
      <c r="T36" s="98" t="e" cm="1">
        <f t="array" ref="T36">MyZero(S36,Q36,$R$9,"")</f>
        <v>#VALUE!</v>
      </c>
      <c r="AW36" s="112" t="e">
        <f>VLOOKUP($AW$8,$B$11:$G$43,3,FALSE)/100*$W$9*(Q36-Q35)</f>
        <v>#VALUE!</v>
      </c>
      <c r="AY36" t="e">
        <f>(W9-SUM(AX11:AX35))/(AW36+W9)</f>
        <v>#VALUE!</v>
      </c>
      <c r="AZ36" s="112" t="e">
        <f>VLOOKUP($AZ$8,$B$11:$G$43,3,FALSE)/100*$W$9*(Q36-Q35)</f>
        <v>#VALUE!</v>
      </c>
      <c r="BA36" s="112" t="e">
        <f>AZ36*S36</f>
        <v>#VALUE!</v>
      </c>
    </row>
    <row r="37" spans="2:54">
      <c r="B37" t="s">
        <v>702</v>
      </c>
      <c r="C37" s="112" t="s">
        <v>722</v>
      </c>
      <c r="D37" s="163" t="str" cm="1">
        <f t="array" ref="D37">_xll.BDH(C37,D$10,$B$1,$B$1)</f>
        <v>#N/A Requesting Data...</v>
      </c>
      <c r="E37" s="163" t="str" cm="1">
        <f t="array" ref="E37">_xll.BDH(C37,E$10,$B$1,$B$1)</f>
        <v>#N/A Requesting Data...</v>
      </c>
      <c r="F37" s="163" t="str" cm="1">
        <f t="array" ref="F37">_xll.BDH(C37,F$10,$B$1,$B$1)</f>
        <v>#N/A Requesting Data...</v>
      </c>
      <c r="G37" s="163" t="str" cm="1">
        <f t="array" ref="G37">_xll.BDH(C37,G$10,$B$1,$B$1)</f>
        <v>#N/A Requesting Data...</v>
      </c>
      <c r="H37" s="112"/>
      <c r="I37" s="111">
        <v>48477</v>
      </c>
      <c r="J37" s="158">
        <v>0.59185010838416208</v>
      </c>
      <c r="K37" s="158">
        <v>0.93064430182702773</v>
      </c>
      <c r="L37" s="158">
        <v>0.58352694507622904</v>
      </c>
      <c r="O37" s="112" t="s">
        <v>738</v>
      </c>
      <c r="Q37" s="112" cm="1">
        <f t="array" ref="Q37">MyDayCount($B$2,I37,$R$9)</f>
        <v>12.180555555555555</v>
      </c>
      <c r="R37" s="112">
        <f t="shared" si="0"/>
        <v>2.0361111111111114</v>
      </c>
      <c r="S37" s="98"/>
      <c r="T37" s="98"/>
      <c r="AZ37" s="112" t="e">
        <f>VLOOKUP($AZ$8,$B$11:$G$43,3,FALSE)/100*$W$9*(Q37-Q36)/2</f>
        <v>#VALUE!</v>
      </c>
      <c r="BB37" t="e">
        <f>(W9-SUM(BA11:BA36))/(AZ37+W9)</f>
        <v>#VALUE!</v>
      </c>
    </row>
    <row r="38" spans="2:54">
      <c r="B38" t="s">
        <v>704</v>
      </c>
      <c r="C38" s="112" t="s">
        <v>723</v>
      </c>
      <c r="D38" s="163" t="str" cm="1">
        <f t="array" ref="D38">_xll.BDH(C38,D$10,$B$1,$B$1)</f>
        <v>#N/A Requesting Data...</v>
      </c>
      <c r="E38" s="163" t="str" cm="1">
        <f t="array" ref="E38">_xll.BDH(C38,E$10,$B$1,$B$1)</f>
        <v>#N/A Requesting Data...</v>
      </c>
      <c r="F38" s="163" t="str" cm="1">
        <f t="array" ref="F38">_xll.BDH(C38,F$10,$B$1,$B$1)</f>
        <v>#N/A Requesting Data...</v>
      </c>
      <c r="G38" s="163" t="str" cm="1">
        <f t="array" ref="G38">_xll.BDH(C38,G$10,$B$1,$B$1)</f>
        <v>#N/A Requesting Data...</v>
      </c>
      <c r="H38" s="112"/>
      <c r="I38" s="111">
        <v>49570</v>
      </c>
      <c r="J38" s="158">
        <v>0.70238875212527141</v>
      </c>
      <c r="K38" s="158">
        <v>0.89896916307829455</v>
      </c>
      <c r="L38" s="158">
        <v>0.68972554271789588</v>
      </c>
      <c r="N38" s="112" t="s">
        <v>701</v>
      </c>
      <c r="Q38" s="112" cm="1">
        <f t="array" ref="Q38">MyDayCount($B$2,I38,$R$9)</f>
        <v>15.216666666666667</v>
      </c>
      <c r="R38" s="112">
        <f t="shared" si="0"/>
        <v>3.0361111111111114</v>
      </c>
      <c r="S38" s="98"/>
      <c r="T38" s="98"/>
      <c r="AZ38" t="e">
        <f>VLOOKUP($AZ$8,$B$11:$G$43,3,FALSE)/100*$W$9*(Q37-Q36)/2</f>
        <v>#VALUE!</v>
      </c>
    </row>
    <row r="39" spans="2:54">
      <c r="B39" t="s">
        <v>290</v>
      </c>
      <c r="C39" s="112" t="s">
        <v>724</v>
      </c>
      <c r="D39" s="163" t="str" cm="1">
        <f t="array" ref="D39">_xll.BDH(C39,D$10,$B$1,$B$1)</f>
        <v>#N/A Requesting Data...</v>
      </c>
      <c r="E39" s="163" t="str" cm="1">
        <f t="array" ref="E39">_xll.BDH(C39,E$10,$B$1,$B$1)</f>
        <v>#N/A Requesting Data...</v>
      </c>
      <c r="F39" s="163" t="str" cm="1">
        <f t="array" ref="F39">_xll.BDH(C39,F$10,$B$1,$B$1)</f>
        <v>#N/A Requesting Data...</v>
      </c>
      <c r="G39" s="163" t="str" cm="1">
        <f t="array" ref="G39">_xll.BDH(C39,G$10,$B$1,$B$1)</f>
        <v>#N/A Requesting Data...</v>
      </c>
      <c r="H39" s="112"/>
      <c r="I39" s="111">
        <v>51397</v>
      </c>
      <c r="J39" s="158">
        <v>0.81411517909777409</v>
      </c>
      <c r="K39" s="158">
        <v>0.8482933962882675</v>
      </c>
      <c r="L39" s="158">
        <v>0.79602495480745694</v>
      </c>
      <c r="O39" s="112" t="s">
        <v>739</v>
      </c>
      <c r="Q39" s="112" cm="1">
        <f t="array" ref="Q39">MyDayCount($B$2,I39,$R$9)</f>
        <v>20.291666666666668</v>
      </c>
      <c r="R39" s="112">
        <f t="shared" si="0"/>
        <v>5.0750000000000011</v>
      </c>
      <c r="S39" s="98"/>
      <c r="T39" s="98"/>
    </row>
    <row r="40" spans="2:54">
      <c r="B40" t="s">
        <v>707</v>
      </c>
      <c r="C40" s="112" t="s">
        <v>725</v>
      </c>
      <c r="D40" s="163" t="str" cm="1">
        <f t="array" ref="D40">_xll.BDH(C40,D$10,$B$1,$B$1)</f>
        <v>#N/A Requesting Data...</v>
      </c>
      <c r="E40" s="163" t="str" cm="1">
        <f t="array" ref="E40">_xll.BDH(C40,E$10,$B$1,$B$1)</f>
        <v>#N/A Requesting Data...</v>
      </c>
      <c r="F40" s="163" t="str" cm="1">
        <f t="array" ref="F40">_xll.BDH(C40,F$10,$B$1,$B$1)</f>
        <v>#N/A Requesting Data...</v>
      </c>
      <c r="G40" s="163" t="str" cm="1">
        <f t="array" ref="G40">_xll.BDH(C40,G$10,$B$1,$B$1)</f>
        <v>#N/A Requesting Data...</v>
      </c>
      <c r="H40" s="112"/>
      <c r="I40" s="111">
        <v>53223</v>
      </c>
      <c r="J40" s="158">
        <v>0.86393181199828639</v>
      </c>
      <c r="K40" s="158">
        <v>0.80397623488070857</v>
      </c>
      <c r="L40" s="158">
        <v>0.84397779197956524</v>
      </c>
      <c r="O40" s="112" t="s">
        <v>740</v>
      </c>
      <c r="Q40" s="112" cm="1">
        <f t="array" ref="Q40">MyDayCount($B$2,I40,$R$9)</f>
        <v>25.363888888888887</v>
      </c>
      <c r="R40" s="112">
        <f t="shared" si="0"/>
        <v>5.0722222222222193</v>
      </c>
      <c r="S40" s="98"/>
      <c r="T40" s="98"/>
    </row>
    <row r="41" spans="2:54">
      <c r="B41" t="s">
        <v>313</v>
      </c>
      <c r="C41" s="112" t="s">
        <v>726</v>
      </c>
      <c r="D41" s="163" t="str" cm="1">
        <f t="array" ref="D41">_xll.BDH(C41,D$10,$B$1,$B$1)</f>
        <v>#N/A Requesting Data...</v>
      </c>
      <c r="E41" s="163" t="str" cm="1">
        <f t="array" ref="E41">_xll.BDH(C41,E$10,$B$1,$B$1)</f>
        <v>#N/A Requesting Data...</v>
      </c>
      <c r="F41" s="163" t="str" cm="1">
        <f t="array" ref="F41">_xll.BDH(C41,F$10,$B$1,$B$1)</f>
        <v>#N/A Requesting Data...</v>
      </c>
      <c r="G41" s="163" t="str" cm="1">
        <f t="array" ref="G41">_xll.BDH(C41,G$10,$B$1,$B$1)</f>
        <v>#N/A Requesting Data...</v>
      </c>
      <c r="H41" s="112"/>
      <c r="I41" s="111">
        <v>55050</v>
      </c>
      <c r="J41" s="158">
        <v>0.8658505007780537</v>
      </c>
      <c r="K41" s="158">
        <v>0.76918726751299626</v>
      </c>
      <c r="L41" s="158">
        <v>0.84858316410395473</v>
      </c>
      <c r="N41" s="112" t="s">
        <v>703</v>
      </c>
      <c r="Q41" s="112" cm="1">
        <f t="array" ref="Q41">MyDayCount($B$2,I41,$R$9)</f>
        <v>30.43888888888889</v>
      </c>
      <c r="R41" s="112">
        <f t="shared" si="0"/>
        <v>5.0750000000000028</v>
      </c>
      <c r="S41" s="98"/>
      <c r="T41" s="98"/>
    </row>
    <row r="42" spans="2:54">
      <c r="B42" t="s">
        <v>710</v>
      </c>
      <c r="C42" s="112" t="s">
        <v>727</v>
      </c>
      <c r="D42" s="163" t="str" cm="1">
        <f t="array" ref="D42">_xll.BDH(C42,D$10,$B$1,$B$1)</f>
        <v>#N/A Requesting Data...</v>
      </c>
      <c r="E42" s="163" t="str" cm="1">
        <f t="array" ref="E42">_xll.BDH(C42,E$10,$B$1,$B$1)</f>
        <v>#N/A Requesting Data...</v>
      </c>
      <c r="F42" s="163" t="str" cm="1">
        <f t="array" ref="F42">_xll.BDH(C42,F$10,$B$1,$B$1)</f>
        <v>#N/A Requesting Data...</v>
      </c>
      <c r="G42" s="163" t="str" cm="1">
        <f t="array" ref="G42">_xll.BDH(C42,G$10,$B$1,$B$1)</f>
        <v>#N/A Requesting Data...</v>
      </c>
      <c r="H42" s="112"/>
      <c r="I42" s="111">
        <v>58704</v>
      </c>
      <c r="J42" s="158">
        <v>0.82010847388753749</v>
      </c>
      <c r="K42" s="158">
        <v>0.71783511949119772</v>
      </c>
      <c r="L42" s="158">
        <v>0.81285654366316029</v>
      </c>
      <c r="O42" s="112" t="s">
        <v>741</v>
      </c>
      <c r="Q42" s="112" cm="1">
        <f t="array" ref="Q42">MyDayCount($B$2,I42,$R$9)</f>
        <v>40.588888888888889</v>
      </c>
      <c r="R42" s="112">
        <f t="shared" si="0"/>
        <v>10.149999999999999</v>
      </c>
      <c r="S42" s="98"/>
      <c r="T42" s="98"/>
    </row>
    <row r="43" spans="2:54">
      <c r="B43" t="s">
        <v>712</v>
      </c>
      <c r="C43" s="112" t="s">
        <v>728</v>
      </c>
      <c r="D43" s="163" t="str" cm="1">
        <f t="array" ref="D43">_xll.BDH(C43,D$10,$B$1,$B$1)</f>
        <v>#N/A Requesting Data...</v>
      </c>
      <c r="E43" s="163" t="str" cm="1">
        <f t="array" ref="E43">_xll.BDH(C43,E$10,$B$1,$B$1)</f>
        <v>#N/A Requesting Data...</v>
      </c>
      <c r="F43" s="163" t="str" cm="1">
        <f t="array" ref="F43">_xll.BDH(C43,F$10,$B$1,$B$1)</f>
        <v>#N/A Requesting Data...</v>
      </c>
      <c r="G43" s="163" t="str" cm="1">
        <f t="array" ref="G43">_xll.BDH(C43,G$10,$B$1,$B$1)</f>
        <v>#N/A Requesting Data...</v>
      </c>
      <c r="H43" s="112"/>
      <c r="I43" s="111">
        <v>62354</v>
      </c>
      <c r="J43" s="158">
        <v>0.72615529464887807</v>
      </c>
      <c r="K43" s="158">
        <v>0.69278786203870268</v>
      </c>
      <c r="L43" s="158">
        <v>0.73422550557508071</v>
      </c>
      <c r="O43" s="112" t="s">
        <v>742</v>
      </c>
      <c r="Q43" s="112" cm="1">
        <f t="array" ref="Q43">MyDayCount($B$2,I43,$R$9)</f>
        <v>50.727777777777774</v>
      </c>
      <c r="R43" s="112">
        <f t="shared" si="0"/>
        <v>10.138888888888886</v>
      </c>
      <c r="S43" s="98"/>
      <c r="T43" s="98"/>
    </row>
    <row r="44" spans="2:54">
      <c r="O44" s="112" t="s">
        <v>743</v>
      </c>
    </row>
    <row r="45" spans="2:54">
      <c r="C45" s="112"/>
      <c r="D45" s="163"/>
      <c r="E45" s="163"/>
      <c r="F45" s="163"/>
      <c r="G45" s="163"/>
      <c r="O45" s="112" t="s">
        <v>744</v>
      </c>
    </row>
    <row r="46" spans="2:54">
      <c r="C46" s="112"/>
      <c r="D46" s="163"/>
      <c r="E46" s="163"/>
      <c r="F46" s="163"/>
      <c r="G46" s="163"/>
      <c r="N46" s="112" t="s">
        <v>705</v>
      </c>
    </row>
    <row r="47" spans="2:54">
      <c r="C47" s="112"/>
      <c r="D47" s="163"/>
      <c r="E47" s="163"/>
      <c r="F47" s="163"/>
      <c r="G47" s="163"/>
      <c r="O47" s="112" t="s">
        <v>745</v>
      </c>
    </row>
    <row r="48" spans="2:54">
      <c r="C48" s="112"/>
      <c r="D48" s="163"/>
      <c r="E48" s="163"/>
      <c r="F48" s="163"/>
      <c r="G48" s="163"/>
      <c r="O48" s="112" t="s">
        <v>746</v>
      </c>
    </row>
    <row r="49" spans="2:15">
      <c r="C49" s="112"/>
      <c r="D49" s="163"/>
      <c r="E49" s="163"/>
      <c r="F49" s="163"/>
      <c r="G49" s="163"/>
      <c r="O49" s="112" t="s">
        <v>747</v>
      </c>
    </row>
    <row r="50" spans="2:15">
      <c r="C50" s="112"/>
      <c r="D50" s="163"/>
      <c r="E50" s="163"/>
      <c r="F50" s="163"/>
      <c r="G50" s="163"/>
      <c r="O50" s="112" t="s">
        <v>750</v>
      </c>
    </row>
    <row r="51" spans="2:15">
      <c r="C51" s="112"/>
      <c r="D51" s="163"/>
      <c r="E51" s="163"/>
      <c r="F51" s="163"/>
      <c r="G51" s="163"/>
      <c r="N51" s="112" t="s">
        <v>706</v>
      </c>
    </row>
    <row r="52" spans="2:15">
      <c r="C52" s="112"/>
      <c r="D52" s="163"/>
      <c r="E52" s="163"/>
      <c r="F52" s="163"/>
      <c r="G52" s="163"/>
      <c r="O52" s="112" t="s">
        <v>751</v>
      </c>
    </row>
    <row r="53" spans="2:15">
      <c r="C53" s="112"/>
      <c r="D53" s="163"/>
      <c r="E53" s="163"/>
      <c r="F53" s="163"/>
      <c r="G53" s="163"/>
      <c r="O53" s="112" t="s">
        <v>752</v>
      </c>
    </row>
    <row r="54" spans="2:15">
      <c r="C54" s="112"/>
      <c r="D54" s="163"/>
      <c r="E54" s="163"/>
      <c r="F54" s="163"/>
      <c r="G54" s="163"/>
      <c r="O54" s="112" t="s">
        <v>753</v>
      </c>
    </row>
    <row r="55" spans="2:15">
      <c r="B55" s="112"/>
      <c r="C55" s="112"/>
      <c r="D55" s="163"/>
      <c r="E55" s="163"/>
      <c r="F55" s="163"/>
      <c r="G55" s="163"/>
      <c r="O55" s="112" t="s">
        <v>754</v>
      </c>
    </row>
    <row r="56" spans="2:15">
      <c r="B56" s="112"/>
      <c r="C56" s="112"/>
      <c r="D56" s="163"/>
      <c r="E56" s="163"/>
      <c r="F56" s="163"/>
      <c r="G56" s="163"/>
      <c r="N56" s="112" t="s">
        <v>708</v>
      </c>
    </row>
    <row r="57" spans="2:15">
      <c r="B57" s="112"/>
      <c r="C57" s="112"/>
      <c r="D57" s="163"/>
      <c r="E57" s="163"/>
      <c r="F57" s="163"/>
      <c r="G57" s="163"/>
      <c r="O57" s="112" t="s">
        <v>755</v>
      </c>
    </row>
    <row r="58" spans="2:15">
      <c r="B58" s="112"/>
      <c r="C58" s="112"/>
      <c r="D58" s="163"/>
      <c r="E58" s="163"/>
      <c r="F58" s="163"/>
      <c r="G58" s="163"/>
      <c r="O58" s="112" t="s">
        <v>756</v>
      </c>
    </row>
    <row r="59" spans="2:15">
      <c r="B59" s="112"/>
      <c r="C59" s="112"/>
      <c r="D59" s="163"/>
      <c r="E59" s="163"/>
      <c r="F59" s="163"/>
      <c r="G59" s="163"/>
      <c r="O59" s="112" t="s">
        <v>757</v>
      </c>
    </row>
    <row r="60" spans="2:15">
      <c r="B60" s="112"/>
      <c r="C60" s="112"/>
      <c r="D60" s="163"/>
      <c r="E60" s="163"/>
      <c r="F60" s="163"/>
      <c r="G60" s="163"/>
    </row>
    <row r="61" spans="2:15">
      <c r="B61" s="112"/>
      <c r="C61" s="112"/>
      <c r="D61" s="163"/>
      <c r="E61" s="163"/>
      <c r="F61" s="163"/>
      <c r="G61" s="163"/>
    </row>
    <row r="62" spans="2:15">
      <c r="B62" s="112"/>
      <c r="C62" s="112"/>
      <c r="D62" s="163"/>
      <c r="E62" s="163"/>
      <c r="F62" s="163"/>
      <c r="G62" s="163"/>
    </row>
    <row r="63" spans="2:15">
      <c r="B63" s="112"/>
      <c r="C63" s="112"/>
      <c r="D63" s="163"/>
      <c r="E63" s="163"/>
      <c r="F63" s="163"/>
      <c r="G63" s="163"/>
    </row>
    <row r="64" spans="2:15">
      <c r="B64" s="112"/>
      <c r="C64" s="112"/>
      <c r="D64" s="163"/>
      <c r="E64" s="163"/>
      <c r="F64" s="163"/>
      <c r="G64" s="163"/>
    </row>
    <row r="65" spans="2:14">
      <c r="B65" s="112"/>
      <c r="C65" s="112"/>
      <c r="D65" s="163"/>
      <c r="E65" s="163"/>
      <c r="F65" s="163"/>
      <c r="G65" s="163"/>
    </row>
    <row r="66" spans="2:14">
      <c r="B66" s="112"/>
      <c r="C66" s="112"/>
      <c r="D66" s="163"/>
      <c r="E66" s="163"/>
      <c r="F66" s="163"/>
      <c r="G66" s="163"/>
    </row>
    <row r="67" spans="2:14">
      <c r="B67" s="112"/>
      <c r="C67" s="112"/>
      <c r="D67" s="163"/>
      <c r="E67" s="163"/>
      <c r="F67" s="163"/>
      <c r="G67" s="163"/>
    </row>
    <row r="68" spans="2:14">
      <c r="B68" s="112"/>
      <c r="C68" s="112"/>
      <c r="D68" s="163"/>
      <c r="E68" s="163"/>
      <c r="F68" s="163"/>
      <c r="G68" s="163"/>
    </row>
    <row r="69" spans="2:14">
      <c r="B69" s="112"/>
      <c r="C69" s="112"/>
      <c r="D69" s="163"/>
      <c r="E69" s="163"/>
      <c r="F69" s="163"/>
      <c r="G69" s="163"/>
      <c r="N69" s="112" t="s">
        <v>709</v>
      </c>
    </row>
    <row r="70" spans="2:14">
      <c r="B70" s="112"/>
      <c r="C70" s="112"/>
      <c r="D70" s="163"/>
      <c r="E70" s="163"/>
      <c r="F70" s="163"/>
      <c r="G70" s="163"/>
      <c r="N70" s="112" t="s">
        <v>711</v>
      </c>
    </row>
    <row r="71" spans="2:14">
      <c r="B71" s="112"/>
      <c r="C71" s="112"/>
      <c r="D71" s="163"/>
      <c r="E71" s="163"/>
      <c r="F71" s="163"/>
      <c r="G71" s="163"/>
    </row>
    <row r="72" spans="2:14">
      <c r="B72" s="112"/>
      <c r="C72" s="112"/>
      <c r="D72" s="163"/>
      <c r="E72" s="163"/>
      <c r="F72" s="163"/>
      <c r="G72" s="163"/>
    </row>
    <row r="73" spans="2:14">
      <c r="B73" s="112"/>
      <c r="C73" s="112"/>
      <c r="D73" s="163"/>
      <c r="E73" s="163"/>
      <c r="F73" s="163"/>
      <c r="G73" s="163"/>
    </row>
    <row r="74" spans="2:14">
      <c r="B74" s="112"/>
      <c r="C74" s="112"/>
      <c r="D74" s="163"/>
      <c r="E74" s="163"/>
      <c r="F74" s="163"/>
      <c r="G74" s="163"/>
    </row>
    <row r="75" spans="2:14">
      <c r="B75" s="112"/>
      <c r="C75" s="112"/>
      <c r="D75" s="163"/>
      <c r="E75" s="163"/>
      <c r="F75" s="163"/>
      <c r="G75" s="163"/>
    </row>
    <row r="76" spans="2:14">
      <c r="B76" s="112"/>
      <c r="C76" s="112"/>
      <c r="D76" s="163"/>
      <c r="E76" s="163"/>
      <c r="F76" s="163"/>
      <c r="G76" s="163"/>
    </row>
    <row r="77" spans="2:14">
      <c r="B77" s="112"/>
      <c r="C77" s="112"/>
      <c r="D77" s="163"/>
      <c r="E77" s="163"/>
      <c r="F77" s="163"/>
      <c r="G77" s="163"/>
    </row>
    <row r="78" spans="2:14">
      <c r="B78" s="112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6">
    <tabColor rgb="FF00B0F0"/>
  </sheetPr>
  <dimension ref="A1:AQ507"/>
  <sheetViews>
    <sheetView zoomScale="70" zoomScaleNormal="70" workbookViewId="0">
      <selection activeCell="S20" sqref="S20"/>
    </sheetView>
  </sheetViews>
  <sheetFormatPr defaultRowHeight="16.5"/>
  <cols>
    <col min="1" max="1" width="21.5" style="112" bestFit="1" customWidth="1"/>
    <col min="2" max="2" width="21.5" style="112" customWidth="1"/>
    <col min="3" max="3" width="22.25" style="112" bestFit="1" customWidth="1"/>
    <col min="4" max="4" width="19.5" style="112" bestFit="1" customWidth="1"/>
    <col min="5" max="5" width="11.125" style="112" customWidth="1"/>
    <col min="6" max="7" width="12.5" style="112" bestFit="1" customWidth="1"/>
    <col min="8" max="13" width="11.125" style="112" customWidth="1"/>
    <col min="14" max="14" width="9.625" style="112" bestFit="1" customWidth="1"/>
    <col min="15" max="15" width="12.125" style="112" bestFit="1" customWidth="1"/>
    <col min="16" max="16" width="13.125" style="112" bestFit="1" customWidth="1"/>
    <col min="17" max="17" width="27.625" style="112" bestFit="1" customWidth="1"/>
    <col min="18" max="18" width="18.125" style="112" bestFit="1" customWidth="1"/>
    <col min="19" max="20" width="9" style="112"/>
    <col min="21" max="21" width="21.875" style="112" bestFit="1" customWidth="1"/>
    <col min="22" max="22" width="4" style="112" customWidth="1"/>
    <col min="23" max="23" width="28.375" style="112" bestFit="1" customWidth="1"/>
    <col min="24" max="25" width="9" style="112"/>
    <col min="26" max="26" width="11.875" style="112" customWidth="1"/>
    <col min="27" max="27" width="9.5" style="112" bestFit="1" customWidth="1"/>
    <col min="28" max="28" width="9" style="112"/>
    <col min="29" max="30" width="11.625" style="112" bestFit="1" customWidth="1"/>
    <col min="31" max="31" width="11.125" style="112" bestFit="1" customWidth="1"/>
    <col min="32" max="32" width="9" style="112"/>
    <col min="33" max="33" width="20.625" style="112" bestFit="1" customWidth="1"/>
    <col min="34" max="34" width="14.125" style="112" bestFit="1" customWidth="1"/>
    <col min="35" max="36" width="9" style="112"/>
    <col min="37" max="37" width="9.625" style="112" bestFit="1" customWidth="1"/>
    <col min="38" max="38" width="9" style="112"/>
    <col min="39" max="39" width="13.375" style="112" bestFit="1" customWidth="1"/>
    <col min="40" max="40" width="9" style="112"/>
    <col min="41" max="41" width="13.375" style="112" bestFit="1" customWidth="1"/>
    <col min="42" max="16384" width="9" style="112"/>
  </cols>
  <sheetData>
    <row r="1" spans="1:39">
      <c r="B1" s="150" t="s">
        <v>302</v>
      </c>
      <c r="C1" s="149">
        <v>44076</v>
      </c>
      <c r="D1" s="112">
        <v>2</v>
      </c>
      <c r="G1" s="112">
        <v>1</v>
      </c>
      <c r="N1" s="112">
        <f>G1+1</f>
        <v>2</v>
      </c>
      <c r="O1" s="112">
        <f>N1+1</f>
        <v>3</v>
      </c>
      <c r="AD1" s="112" t="s">
        <v>481</v>
      </c>
      <c r="AG1" s="38">
        <v>44090</v>
      </c>
    </row>
    <row r="2" spans="1:39">
      <c r="B2" s="150" t="s">
        <v>330</v>
      </c>
      <c r="C2" s="149">
        <f>WORKDAY(C1,2)</f>
        <v>44078</v>
      </c>
      <c r="AD2" s="38">
        <v>43998</v>
      </c>
      <c r="AG2" s="38">
        <v>43999</v>
      </c>
      <c r="AH2" s="112">
        <f>AG1-AG2</f>
        <v>91</v>
      </c>
    </row>
    <row r="3" spans="1:39">
      <c r="C3" s="38"/>
      <c r="AD3" s="38">
        <v>44091</v>
      </c>
    </row>
    <row r="4" spans="1:39">
      <c r="A4" s="29"/>
      <c r="B4" s="29"/>
      <c r="C4" s="29"/>
      <c r="D4" s="49" t="s">
        <v>327</v>
      </c>
      <c r="E4" s="147" t="s">
        <v>269</v>
      </c>
      <c r="F4" s="147" t="s">
        <v>269</v>
      </c>
      <c r="G4" s="147" t="s">
        <v>329</v>
      </c>
      <c r="H4" s="131"/>
      <c r="I4" s="131" t="s">
        <v>602</v>
      </c>
      <c r="J4" s="131"/>
      <c r="K4" s="131"/>
      <c r="L4" s="131"/>
      <c r="M4" s="131"/>
      <c r="N4" s="29"/>
      <c r="O4" s="147" t="s">
        <v>331</v>
      </c>
      <c r="P4" s="38"/>
      <c r="Q4" s="51" t="s">
        <v>427</v>
      </c>
      <c r="R4" s="29"/>
      <c r="S4" s="29"/>
      <c r="T4" s="29"/>
      <c r="U4" s="29"/>
      <c r="W4" s="51" t="s">
        <v>466</v>
      </c>
      <c r="X4" s="29"/>
      <c r="Y4" s="29"/>
      <c r="Z4" s="29"/>
      <c r="AA4" s="29"/>
      <c r="AD4" s="112" t="s">
        <v>269</v>
      </c>
      <c r="AE4" s="112" t="s">
        <v>572</v>
      </c>
      <c r="AG4" s="112" t="s">
        <v>573</v>
      </c>
      <c r="AH4" s="112" t="s">
        <v>574</v>
      </c>
    </row>
    <row r="5" spans="1:39">
      <c r="A5" s="29"/>
      <c r="B5" s="29" t="s">
        <v>328</v>
      </c>
      <c r="C5" s="29"/>
      <c r="D5" s="143">
        <f>WORKDAY(C1,3)</f>
        <v>44081</v>
      </c>
      <c r="E5" s="132" cm="1">
        <f t="array" ref="E5">_xll.BDH(B5,$E$4,$C$1,$C$1)</f>
        <v>0.09</v>
      </c>
      <c r="F5" s="144"/>
      <c r="G5" s="154">
        <f>E5</f>
        <v>0.09</v>
      </c>
      <c r="H5" s="144"/>
      <c r="I5" s="144"/>
      <c r="J5" s="144"/>
      <c r="K5" s="144"/>
      <c r="L5" s="144"/>
      <c r="M5" s="144"/>
      <c r="N5" s="134"/>
      <c r="O5" s="122">
        <f>E5</f>
        <v>0.09</v>
      </c>
      <c r="P5" s="98"/>
      <c r="Q5" s="29"/>
      <c r="R5" s="49" t="s">
        <v>440</v>
      </c>
      <c r="S5" s="49" t="s">
        <v>173</v>
      </c>
      <c r="T5" s="29"/>
      <c r="U5" s="29"/>
      <c r="W5" s="29"/>
      <c r="X5" s="29"/>
      <c r="Y5" s="29"/>
      <c r="Z5" s="29"/>
      <c r="AA5" s="29"/>
      <c r="AC5" s="111">
        <f>_xll.BDH(AD1,AD4,AD2,AD3,"cols=2;rows=66")</f>
        <v>43998</v>
      </c>
      <c r="AD5" s="112">
        <v>0.09</v>
      </c>
      <c r="AH5" s="112" t="e">
        <f>PRODUCT(AG6:AG48)</f>
        <v>#REF!</v>
      </c>
      <c r="AJ5" s="84">
        <f>E6</f>
        <v>99.91</v>
      </c>
      <c r="AK5" s="163">
        <v>-4.0000000000000003E-5</v>
      </c>
      <c r="AM5" s="163">
        <f>100-(AJ5-AK5/100)</f>
        <v>8.9999599999998736E-2</v>
      </c>
    </row>
    <row r="6" spans="1:39">
      <c r="A6" s="29">
        <v>1</v>
      </c>
      <c r="B6" s="29" t="str">
        <f t="shared" ref="B6:B11" si="0">VLOOKUP(A6,$T$6:$U$21,2,FALSE)</f>
        <v>SFRM0 COMB Comdty</v>
      </c>
      <c r="C6" s="29" t="str">
        <f>"USCQM3"&amp;AA6&amp;" CMPN Curncy"</f>
        <v>USCQM31 CMPN Curncy</v>
      </c>
      <c r="D6" s="143" t="str">
        <f>_xll.BDP(B6,$D$4)</f>
        <v>2020-09-16</v>
      </c>
      <c r="E6" s="132" cm="1">
        <f t="array" ref="E6">_xll.BDH(B6,$E$4,$C$1,$C$1)</f>
        <v>99.91</v>
      </c>
      <c r="F6" s="141" cm="1">
        <f t="array" ref="F6">IF(_xll.BDH(C6,$F$4,$C$1,$C$1)="#N/A N/A",_xll.BDH(C6,$F$4,WORKDAY($C$1,-1),WORKDAY($C$1,-1)),_xll.BDH(C6,$F$4,$C$1,$C$1))</f>
        <v>0</v>
      </c>
      <c r="G6" s="166">
        <f>100-(E6-F6/100)</f>
        <v>9.0000000000003411E-2</v>
      </c>
      <c r="H6" s="144">
        <f>100-E6</f>
        <v>9.0000000000003411E-2</v>
      </c>
      <c r="I6" s="144" t="str">
        <f>_xll.BDP("SFRM0 Comdty",$I$4)</f>
        <v>#N/A Field Not Applicable</v>
      </c>
      <c r="J6" s="144" t="str">
        <f>_xll.BDP("SFRM0 COMDTY", "CONVEXITY_ADJUSTED_RATE", "Fill=B", "PCS=LAST")</f>
        <v>#N/A Invalid Security</v>
      </c>
      <c r="K6" s="144"/>
      <c r="L6" s="144"/>
      <c r="M6" s="144"/>
      <c r="N6" s="134"/>
      <c r="O6" s="122">
        <f>G6</f>
        <v>9.0000000000003411E-2</v>
      </c>
      <c r="P6" s="98"/>
      <c r="Q6" s="29" t="s">
        <v>444</v>
      </c>
      <c r="R6" s="29" t="str">
        <f>_xll.BDP(Q6,$R$5)</f>
        <v>2019-06-19</v>
      </c>
      <c r="S6" s="134">
        <f>IF((WORKDAY(R6,0)-WORKDAY($C$1,3))/360&lt;0,0,(WORKDAY(R6,0)-WORKDAY($C$1,3))/360)</f>
        <v>0</v>
      </c>
      <c r="T6" s="29">
        <f t="shared" ref="T6:T21" si="1">IF(S6=0,0,T5+1)</f>
        <v>0</v>
      </c>
      <c r="U6" s="29" t="str">
        <f>IF(T6&gt;0,Q6,"")</f>
        <v/>
      </c>
      <c r="W6" s="29" t="str">
        <f>"USCQM3"&amp;Y6&amp;" CMPN Curncy"</f>
        <v>USCQM30 CMPN Curncy</v>
      </c>
      <c r="X6" s="134">
        <f>IF((WORKDAY(R6,0)-$C$1)/360&lt;=0,0,(WORKDAY(R6,0)-$C$1)/360)</f>
        <v>0</v>
      </c>
      <c r="Y6" s="29">
        <f>IF(X6=0,0,Y5+1)</f>
        <v>0</v>
      </c>
      <c r="Z6" s="29" t="str">
        <f t="shared" ref="Z6:Z21" si="2">IF(T6=0,"",Y6)</f>
        <v/>
      </c>
      <c r="AA6" s="29">
        <f>MIN(Z6:Z21)</f>
        <v>1</v>
      </c>
      <c r="AC6" s="111">
        <v>43999</v>
      </c>
      <c r="AD6" s="112">
        <v>0.09</v>
      </c>
      <c r="AE6" s="112">
        <f>AC6-$AC$6</f>
        <v>0</v>
      </c>
      <c r="AF6" s="112">
        <f>AC7-AC6</f>
        <v>1</v>
      </c>
      <c r="AG6" s="112">
        <f>(AD6/100*AF6/360)+1</f>
        <v>1.0000024999999999</v>
      </c>
      <c r="AH6" s="112" t="e">
        <f>ROUNDUP(PRODUCT(AG6:AG48),7)</f>
        <v>#REF!</v>
      </c>
      <c r="AK6" s="163">
        <v>-4.0000000000000003E-5</v>
      </c>
    </row>
    <row r="7" spans="1:39">
      <c r="A7" s="29">
        <v>2</v>
      </c>
      <c r="B7" s="29" t="str">
        <f t="shared" si="0"/>
        <v>SFRU0 COMB Comdty</v>
      </c>
      <c r="C7" s="29" t="str">
        <f t="shared" ref="C7:C11" si="3">"USCQM3"&amp;AA7&amp;" CMPN Curncy"</f>
        <v>USCQM32 CMPN Curncy</v>
      </c>
      <c r="D7" s="143" t="str">
        <f>_xll.BDP(B7,$D$4)</f>
        <v>2020-12-16</v>
      </c>
      <c r="E7" s="132" cm="1">
        <f t="array" ref="E7">_xll.BDH(B7,$E$4,$C$1,$C$1)</f>
        <v>99.924999999999997</v>
      </c>
      <c r="F7" s="141" cm="1">
        <f t="array" ref="F7">IF(_xll.BDH(C7,$F$4,$C$1,$C$1)="#N/A N/A",_xll.BDH(C7,$F$4,WORKDAY($C$1,-1),WORKDAY($C$1,-1)),_xll.BDH(C7,$F$4,$C$1,$C$1))</f>
        <v>-1.37E-2</v>
      </c>
      <c r="G7" s="166">
        <f t="shared" ref="G7:G11" si="4">100-(E7-F7/100)</f>
        <v>7.4863000000007673E-2</v>
      </c>
      <c r="H7" s="144">
        <f t="shared" ref="H7:H11" si="5">100-E7</f>
        <v>7.5000000000002842E-2</v>
      </c>
      <c r="I7" s="144"/>
      <c r="J7" s="144"/>
      <c r="K7" s="144"/>
      <c r="L7" s="144"/>
      <c r="M7" s="144"/>
      <c r="N7" s="134"/>
      <c r="O7" s="122">
        <f t="shared" ref="O7:O11" si="6">G7</f>
        <v>7.4863000000007673E-2</v>
      </c>
      <c r="P7" s="98"/>
      <c r="Q7" s="29" t="s">
        <v>567</v>
      </c>
      <c r="R7" s="29" t="str">
        <f>_xll.BDP(Q7,$R$5)</f>
        <v>2019-09-18</v>
      </c>
      <c r="S7" s="134">
        <f t="shared" ref="S7:S21" si="7">IF((WORKDAY(R7,0)-WORKDAY($C$1,3))/360&lt;0,0,(WORKDAY(R7,0)-WORKDAY($C$1,3))/360)</f>
        <v>0</v>
      </c>
      <c r="T7" s="29">
        <f t="shared" si="1"/>
        <v>0</v>
      </c>
      <c r="U7" s="29" t="str">
        <f t="shared" ref="U7:U21" si="8">IF(T7&gt;0,Q7,"")</f>
        <v/>
      </c>
      <c r="W7" s="29" t="str">
        <f t="shared" ref="W7:W11" si="9">"USCVS3"&amp;Y7&amp;" CMPN Curncy"</f>
        <v>USCVS30 CMPN Curncy</v>
      </c>
      <c r="X7" s="134">
        <f t="shared" ref="X7:X21" si="10">IF((WORKDAY(R7,0)-$C$1)/360&lt;=0,0,(WORKDAY(R7,0)-$C$1)/360)</f>
        <v>0</v>
      </c>
      <c r="Y7" s="29">
        <f t="shared" ref="Y7:Y21" si="11">IF(X7=0,0,Y6+1)</f>
        <v>0</v>
      </c>
      <c r="Z7" s="29" t="str">
        <f t="shared" si="2"/>
        <v/>
      </c>
      <c r="AA7" s="29">
        <f>AA6+1</f>
        <v>2</v>
      </c>
      <c r="AC7" s="111">
        <v>44000</v>
      </c>
      <c r="AD7" s="112">
        <v>0.09</v>
      </c>
      <c r="AE7" s="112">
        <f t="shared" ref="AE7:AE49" si="12">AC7-$AC$6</f>
        <v>1</v>
      </c>
      <c r="AF7" s="112">
        <f t="shared" ref="AF7:AF49" si="13">AC8-AC7</f>
        <v>1</v>
      </c>
      <c r="AG7" s="112">
        <f t="shared" ref="AG7:AG48" si="14">(AD7/100*AF7/360)+1</f>
        <v>1.0000024999999999</v>
      </c>
      <c r="AH7" s="112" t="e">
        <f>SUM(#REF!)</f>
        <v>#REF!</v>
      </c>
      <c r="AM7" s="112">
        <f>1+AM5/100*91/360</f>
        <v>1.0002274989888889</v>
      </c>
    </row>
    <row r="8" spans="1:39">
      <c r="A8" s="29">
        <v>3</v>
      </c>
      <c r="B8" s="29" t="str">
        <f t="shared" si="0"/>
        <v>SFRZ0 COMB Comdty</v>
      </c>
      <c r="C8" s="29" t="str">
        <f t="shared" si="3"/>
        <v>USCQM33 CMPN Curncy</v>
      </c>
      <c r="D8" s="143" t="str">
        <f>_xll.BDP(B8,$D$4)</f>
        <v>2021-03-17</v>
      </c>
      <c r="E8" s="132" cm="1">
        <f t="array" ref="E8">_xll.BDH(B8,$E$4,$C$1,$C$1)</f>
        <v>99.935000000000002</v>
      </c>
      <c r="F8" s="141" cm="1">
        <f t="array" ref="F8">IF(_xll.BDH(C8,$F$4,$C$1,$C$1)="#N/A N/A",_xll.BDH(C8,$F$4,WORKDAY($C$1,-1),WORKDAY($C$1,-1)),_xll.BDH(C8,$F$4,$C$1,$C$1))</f>
        <v>-5.8500000000000003E-2</v>
      </c>
      <c r="G8" s="166">
        <f t="shared" si="4"/>
        <v>6.441499999999678E-2</v>
      </c>
      <c r="H8" s="144">
        <f t="shared" si="5"/>
        <v>6.4999999999997726E-2</v>
      </c>
      <c r="I8" s="144"/>
      <c r="J8" s="144"/>
      <c r="K8" s="144"/>
      <c r="L8" s="144"/>
      <c r="M8" s="144"/>
      <c r="N8" s="134"/>
      <c r="O8" s="122">
        <f t="shared" si="6"/>
        <v>6.441499999999678E-2</v>
      </c>
      <c r="P8" s="98"/>
      <c r="Q8" s="29" t="s">
        <v>442</v>
      </c>
      <c r="R8" s="29" t="str">
        <f>_xll.BDP(Q8,$R$5)</f>
        <v>2019-12-18</v>
      </c>
      <c r="S8" s="134">
        <f t="shared" si="7"/>
        <v>0</v>
      </c>
      <c r="T8" s="29">
        <f t="shared" si="1"/>
        <v>0</v>
      </c>
      <c r="U8" s="29" t="str">
        <f t="shared" si="8"/>
        <v/>
      </c>
      <c r="W8" s="29" t="str">
        <f t="shared" si="9"/>
        <v>USCVS30 CMPN Curncy</v>
      </c>
      <c r="X8" s="134">
        <f t="shared" si="10"/>
        <v>0</v>
      </c>
      <c r="Y8" s="29">
        <f t="shared" si="11"/>
        <v>0</v>
      </c>
      <c r="Z8" s="29" t="str">
        <f t="shared" si="2"/>
        <v/>
      </c>
      <c r="AA8" s="29">
        <f>AA7+1</f>
        <v>3</v>
      </c>
      <c r="AC8" s="111">
        <v>44001</v>
      </c>
      <c r="AD8" s="112">
        <v>0.09</v>
      </c>
      <c r="AE8" s="112">
        <f t="shared" si="12"/>
        <v>2</v>
      </c>
      <c r="AF8" s="112">
        <f t="shared" si="13"/>
        <v>3</v>
      </c>
      <c r="AG8" s="112">
        <f t="shared" si="14"/>
        <v>1.0000074999999999</v>
      </c>
    </row>
    <row r="9" spans="1:39">
      <c r="A9" s="29">
        <v>4</v>
      </c>
      <c r="B9" s="29" t="str">
        <f t="shared" si="0"/>
        <v>SFRH1 COMB Comdty</v>
      </c>
      <c r="C9" s="29" t="str">
        <f t="shared" si="3"/>
        <v>USCQM34 CMPN Curncy</v>
      </c>
      <c r="D9" s="143" t="str">
        <f>_xll.BDP(B9,$D$4)</f>
        <v>2021-06-16</v>
      </c>
      <c r="E9" s="132" cm="1">
        <f t="array" ref="E9">_xll.BDH(B9,$E$4,$C$1,$C$1)</f>
        <v>99.954999999999998</v>
      </c>
      <c r="F9" s="141" cm="1">
        <f t="array" ref="F9">IF(_xll.BDH(C9,$F$4,$C$1,$C$1)="#N/A N/A",_xll.BDH(C9,$F$4,WORKDAY($C$1,-1),WORKDAY($C$1,-1)),_xll.BDH(C9,$F$4,$C$1,$C$1))</f>
        <v>-0.1295</v>
      </c>
      <c r="G9" s="166">
        <f t="shared" si="4"/>
        <v>4.3705000000002769E-2</v>
      </c>
      <c r="H9" s="144">
        <f t="shared" si="5"/>
        <v>4.5000000000001705E-2</v>
      </c>
      <c r="I9" s="144"/>
      <c r="J9" s="144"/>
      <c r="K9" s="144"/>
      <c r="L9" s="144"/>
      <c r="M9" s="144"/>
      <c r="N9" s="134"/>
      <c r="O9" s="122">
        <f t="shared" si="6"/>
        <v>4.3705000000002769E-2</v>
      </c>
      <c r="P9" s="98"/>
      <c r="Q9" s="29" t="s">
        <v>443</v>
      </c>
      <c r="R9" s="29" t="str">
        <f>_xll.BDP(Q9,$R$5)</f>
        <v>2020-03-18</v>
      </c>
      <c r="S9" s="134">
        <f t="shared" si="7"/>
        <v>0</v>
      </c>
      <c r="T9" s="29">
        <f t="shared" si="1"/>
        <v>0</v>
      </c>
      <c r="U9" s="29" t="str">
        <f t="shared" si="8"/>
        <v/>
      </c>
      <c r="W9" s="29" t="str">
        <f t="shared" si="9"/>
        <v>USCVS30 CMPN Curncy</v>
      </c>
      <c r="X9" s="134">
        <f t="shared" si="10"/>
        <v>0</v>
      </c>
      <c r="Y9" s="29">
        <f t="shared" si="11"/>
        <v>0</v>
      </c>
      <c r="Z9" s="29" t="str">
        <f t="shared" si="2"/>
        <v/>
      </c>
      <c r="AA9" s="29">
        <f>AA8+1</f>
        <v>4</v>
      </c>
      <c r="AC9" s="111">
        <v>44004</v>
      </c>
      <c r="AD9" s="112">
        <v>0.08</v>
      </c>
      <c r="AE9" s="112">
        <f t="shared" si="12"/>
        <v>5</v>
      </c>
      <c r="AF9" s="112">
        <f t="shared" si="13"/>
        <v>1</v>
      </c>
      <c r="AG9" s="112">
        <f t="shared" si="14"/>
        <v>1.0000022222222222</v>
      </c>
      <c r="AM9" s="112" t="e">
        <f>AM7/AH5</f>
        <v>#REF!</v>
      </c>
    </row>
    <row r="10" spans="1:39">
      <c r="A10" s="29">
        <v>5</v>
      </c>
      <c r="B10" s="29" t="str">
        <f t="shared" si="0"/>
        <v>SFRM1 COMB Comdty</v>
      </c>
      <c r="C10" s="29" t="str">
        <f t="shared" si="3"/>
        <v>USCQM35 CMPN Curncy</v>
      </c>
      <c r="D10" s="143" t="str">
        <f>_xll.BDP(B10,$D$4)</f>
        <v>2021-09-15</v>
      </c>
      <c r="E10" s="132" cm="1">
        <f t="array" ref="E10">_xll.BDH(B10,$E$4,$C$1,$C$1)</f>
        <v>99.96</v>
      </c>
      <c r="F10" s="141" cm="1">
        <f t="array" ref="F10">IF(_xll.BDH(C10,$F$4,$C$1,$C$1)="#N/A N/A",_xll.BDH(C10,$F$4,WORKDAY($C$1,-1),WORKDAY($C$1,-1)),_xll.BDH(C10,$F$4,$C$1,$C$1))</f>
        <v>-0.2261</v>
      </c>
      <c r="G10" s="166">
        <f t="shared" si="4"/>
        <v>3.7739000000001965E-2</v>
      </c>
      <c r="H10" s="144">
        <f t="shared" si="5"/>
        <v>4.0000000000006253E-2</v>
      </c>
      <c r="I10" s="144"/>
      <c r="J10" s="144"/>
      <c r="K10" s="144"/>
      <c r="L10" s="144"/>
      <c r="M10" s="144"/>
      <c r="N10" s="134"/>
      <c r="O10" s="122">
        <f t="shared" si="6"/>
        <v>3.7739000000001965E-2</v>
      </c>
      <c r="P10" s="98"/>
      <c r="Q10" s="29" t="s">
        <v>428</v>
      </c>
      <c r="R10" s="29" t="str">
        <f>_xll.BDP(Q10,$R$5)</f>
        <v>2020-06-17</v>
      </c>
      <c r="S10" s="134">
        <f t="shared" si="7"/>
        <v>0</v>
      </c>
      <c r="T10" s="29">
        <f t="shared" si="1"/>
        <v>0</v>
      </c>
      <c r="U10" s="29" t="str">
        <f t="shared" si="8"/>
        <v/>
      </c>
      <c r="W10" s="29" t="str">
        <f t="shared" si="9"/>
        <v>USCVS30 CMPN Curncy</v>
      </c>
      <c r="X10" s="134">
        <f t="shared" si="10"/>
        <v>0</v>
      </c>
      <c r="Y10" s="29">
        <f t="shared" si="11"/>
        <v>0</v>
      </c>
      <c r="Z10" s="29" t="str">
        <f t="shared" si="2"/>
        <v/>
      </c>
      <c r="AA10" s="29">
        <f>AA9+1</f>
        <v>5</v>
      </c>
      <c r="AC10" s="111">
        <v>44005</v>
      </c>
      <c r="AD10" s="112">
        <v>7.0000000000000007E-2</v>
      </c>
      <c r="AE10" s="112">
        <f t="shared" si="12"/>
        <v>6</v>
      </c>
      <c r="AF10" s="112">
        <f t="shared" si="13"/>
        <v>1</v>
      </c>
      <c r="AG10" s="112">
        <f t="shared" si="14"/>
        <v>1.0000019444444443</v>
      </c>
    </row>
    <row r="11" spans="1:39">
      <c r="A11" s="29">
        <v>6</v>
      </c>
      <c r="B11" s="29" t="str">
        <f t="shared" si="0"/>
        <v>SFRU1 COMB Comdty</v>
      </c>
      <c r="C11" s="29" t="str">
        <f t="shared" si="3"/>
        <v>USCQM36 CMPN Curncy</v>
      </c>
      <c r="D11" s="143" t="str">
        <f>_xll.BDP(B11,$D$4)</f>
        <v>2021-12-15</v>
      </c>
      <c r="E11" s="132" cm="1">
        <f t="array" ref="E11">_xll.BDH(B11,$E$4,$C$1,$C$1)</f>
        <v>99.965000000000003</v>
      </c>
      <c r="F11" s="141" cm="1">
        <f t="array" ref="F11">IF(_xll.BDH(C11,$F$4,$C$1,$C$1)="#N/A N/A",_xll.BDH(C11,$F$4,WORKDAY($C$1,-1),WORKDAY($C$1,-1)),_xll.BDH(C11,$F$4,$C$1,$C$1))</f>
        <v>-0.34770000000000001</v>
      </c>
      <c r="G11" s="166">
        <f t="shared" si="4"/>
        <v>3.1522999999992862E-2</v>
      </c>
      <c r="H11" s="144">
        <f t="shared" si="5"/>
        <v>3.4999999999996589E-2</v>
      </c>
      <c r="I11" s="144"/>
      <c r="J11" s="144"/>
      <c r="K11" s="144"/>
      <c r="L11" s="144"/>
      <c r="M11" s="144"/>
      <c r="N11" s="134"/>
      <c r="O11" s="122">
        <f t="shared" si="6"/>
        <v>3.1522999999992862E-2</v>
      </c>
      <c r="P11" s="98"/>
      <c r="Q11" s="29" t="s">
        <v>429</v>
      </c>
      <c r="R11" s="29" t="str">
        <f>_xll.BDP(Q11,$R$5)</f>
        <v>2020-09-16</v>
      </c>
      <c r="S11" s="134">
        <f>IF((WORKDAY(R11,0)-WORKDAY($C$1,3))/360&lt;0,0,(WORKDAY(R11,0)-WORKDAY($C$1,3))/360)</f>
        <v>2.5000000000000001E-2</v>
      </c>
      <c r="T11" s="29">
        <f t="shared" si="1"/>
        <v>1</v>
      </c>
      <c r="U11" s="29" t="str">
        <f t="shared" si="8"/>
        <v>SFRM0 COMB Comdty</v>
      </c>
      <c r="W11" s="29" t="str">
        <f t="shared" si="9"/>
        <v>USCVS31 CMPN Curncy</v>
      </c>
      <c r="X11" s="134">
        <f t="shared" si="10"/>
        <v>3.888888888888889E-2</v>
      </c>
      <c r="Y11" s="29">
        <f t="shared" si="11"/>
        <v>1</v>
      </c>
      <c r="Z11" s="29">
        <f t="shared" si="2"/>
        <v>1</v>
      </c>
      <c r="AA11" s="29">
        <f>AA10+1</f>
        <v>6</v>
      </c>
      <c r="AC11" s="111">
        <v>44006</v>
      </c>
      <c r="AD11" s="112">
        <v>0.08</v>
      </c>
      <c r="AE11" s="112">
        <f t="shared" si="12"/>
        <v>7</v>
      </c>
      <c r="AF11" s="112">
        <f t="shared" si="13"/>
        <v>1</v>
      </c>
      <c r="AG11" s="112">
        <f t="shared" si="14"/>
        <v>1.0000022222222222</v>
      </c>
      <c r="AM11" s="112" t="e">
        <f>1/AH7</f>
        <v>#REF!</v>
      </c>
    </row>
    <row r="12" spans="1:39">
      <c r="C12" s="44"/>
      <c r="D12" s="84"/>
      <c r="E12" s="98"/>
      <c r="F12" s="98"/>
      <c r="G12" s="98"/>
      <c r="H12" s="98"/>
      <c r="I12" s="98"/>
      <c r="J12" s="98"/>
      <c r="K12" s="98"/>
      <c r="L12" s="98"/>
      <c r="M12" s="98"/>
      <c r="N12" s="24"/>
      <c r="O12" s="27"/>
      <c r="P12" s="24"/>
      <c r="Q12" s="29" t="s">
        <v>430</v>
      </c>
      <c r="R12" s="29" t="str">
        <f>_xll.BDP(Q12,$R$5)</f>
        <v>2020-12-16</v>
      </c>
      <c r="S12" s="134">
        <f t="shared" si="7"/>
        <v>0.27777777777777779</v>
      </c>
      <c r="T12" s="29">
        <f t="shared" si="1"/>
        <v>2</v>
      </c>
      <c r="U12" s="29" t="str">
        <f t="shared" si="8"/>
        <v>SFRU0 COMB Comdty</v>
      </c>
      <c r="W12" s="29" t="str">
        <f>"USCQM3"&amp;Y12&amp;" CMPN Curncy"</f>
        <v>USCQM32 CMPN Curncy</v>
      </c>
      <c r="X12" s="134">
        <f t="shared" si="10"/>
        <v>0.29166666666666669</v>
      </c>
      <c r="Y12" s="29">
        <f t="shared" si="11"/>
        <v>2</v>
      </c>
      <c r="Z12" s="29">
        <f t="shared" si="2"/>
        <v>2</v>
      </c>
      <c r="AA12" s="29">
        <f t="shared" ref="AA12:AA21" si="15">AA11+1</f>
        <v>7</v>
      </c>
      <c r="AC12" s="111">
        <v>44007</v>
      </c>
      <c r="AD12" s="112">
        <v>0.09</v>
      </c>
      <c r="AE12" s="112">
        <f t="shared" si="12"/>
        <v>8</v>
      </c>
      <c r="AF12" s="112">
        <f t="shared" si="13"/>
        <v>1</v>
      </c>
      <c r="AG12" s="112">
        <f t="shared" si="14"/>
        <v>1.0000024999999999</v>
      </c>
    </row>
    <row r="13" spans="1:39">
      <c r="A13" s="137"/>
      <c r="B13" s="29"/>
      <c r="C13" s="51" t="s">
        <v>607</v>
      </c>
      <c r="D13" s="29" t="s">
        <v>615</v>
      </c>
      <c r="E13" s="29"/>
      <c r="G13" s="51"/>
      <c r="H13" s="142"/>
      <c r="I13" s="142"/>
      <c r="J13" s="142"/>
      <c r="K13" s="142"/>
      <c r="L13" s="142"/>
      <c r="M13" s="142"/>
      <c r="N13" s="142"/>
      <c r="O13" s="142"/>
      <c r="Q13" s="29" t="s">
        <v>431</v>
      </c>
      <c r="R13" s="29" t="str">
        <f>_xll.BDP(Q13,$R$5)</f>
        <v>2021-03-17</v>
      </c>
      <c r="S13" s="134">
        <f t="shared" si="7"/>
        <v>0.53055555555555556</v>
      </c>
      <c r="T13" s="29">
        <f t="shared" si="1"/>
        <v>3</v>
      </c>
      <c r="U13" s="29" t="str">
        <f t="shared" si="8"/>
        <v>SFRZ0 COMB Comdty</v>
      </c>
      <c r="W13" s="29" t="str">
        <f t="shared" ref="W13:W21" si="16">"USCQM3"&amp;Y13&amp;" CMPN Curncy"</f>
        <v>USCQM33 CMPN Curncy</v>
      </c>
      <c r="X13" s="134">
        <f t="shared" si="10"/>
        <v>0.5444444444444444</v>
      </c>
      <c r="Y13" s="29">
        <f t="shared" si="11"/>
        <v>3</v>
      </c>
      <c r="Z13" s="29">
        <f t="shared" si="2"/>
        <v>3</v>
      </c>
      <c r="AA13" s="29">
        <f t="shared" si="15"/>
        <v>8</v>
      </c>
      <c r="AC13" s="111">
        <v>44008</v>
      </c>
      <c r="AD13" s="112">
        <v>0.08</v>
      </c>
      <c r="AE13" s="112">
        <f t="shared" si="12"/>
        <v>9</v>
      </c>
      <c r="AF13" s="112">
        <f t="shared" si="13"/>
        <v>3</v>
      </c>
      <c r="AG13" s="112">
        <f t="shared" si="14"/>
        <v>1.0000066666666667</v>
      </c>
      <c r="AM13" s="112" t="e">
        <f>AM9^AM11</f>
        <v>#REF!</v>
      </c>
    </row>
    <row r="14" spans="1:39">
      <c r="A14" s="137"/>
      <c r="B14" s="29"/>
      <c r="C14" s="29"/>
      <c r="D14" s="29" t="s">
        <v>616</v>
      </c>
      <c r="E14" s="29"/>
      <c r="G14" s="29"/>
      <c r="H14" s="29"/>
      <c r="I14" s="29"/>
      <c r="J14" s="29"/>
      <c r="K14" s="29"/>
      <c r="L14" s="29"/>
      <c r="M14" s="29"/>
      <c r="N14" s="29"/>
      <c r="O14" s="29"/>
      <c r="Q14" s="29" t="s">
        <v>432</v>
      </c>
      <c r="R14" s="29" t="str">
        <f>_xll.BDP(Q14,$R$5)</f>
        <v>2021-06-16</v>
      </c>
      <c r="S14" s="134">
        <f t="shared" si="7"/>
        <v>0.78333333333333333</v>
      </c>
      <c r="T14" s="29">
        <f t="shared" si="1"/>
        <v>4</v>
      </c>
      <c r="U14" s="29" t="str">
        <f t="shared" si="8"/>
        <v>SFRH1 COMB Comdty</v>
      </c>
      <c r="W14" s="29" t="str">
        <f t="shared" si="16"/>
        <v>USCQM34 CMPN Curncy</v>
      </c>
      <c r="X14" s="134">
        <f t="shared" si="10"/>
        <v>0.79722222222222228</v>
      </c>
      <c r="Y14" s="29">
        <f t="shared" si="11"/>
        <v>4</v>
      </c>
      <c r="Z14" s="29">
        <f t="shared" si="2"/>
        <v>4</v>
      </c>
      <c r="AA14" s="29">
        <f t="shared" si="15"/>
        <v>9</v>
      </c>
      <c r="AC14" s="111">
        <v>44011</v>
      </c>
      <c r="AD14" s="112">
        <v>0.08</v>
      </c>
      <c r="AE14" s="112">
        <f t="shared" si="12"/>
        <v>12</v>
      </c>
      <c r="AF14" s="112">
        <f t="shared" si="13"/>
        <v>1</v>
      </c>
      <c r="AG14" s="112">
        <f t="shared" si="14"/>
        <v>1.0000022222222222</v>
      </c>
    </row>
    <row r="15" spans="1:39">
      <c r="A15" s="137"/>
      <c r="B15" s="49" t="str" cm="1">
        <f t="array" ref="B15">_xll.BCurve(C13,"CurveName=USD SOFR with Futures","CurveDate="&amp;C1,"cols=4;rows=27")</f>
        <v>Term</v>
      </c>
      <c r="C15" s="49" t="s">
        <v>336</v>
      </c>
      <c r="D15" s="145" t="s">
        <v>339</v>
      </c>
      <c r="E15" s="145" t="s">
        <v>340</v>
      </c>
      <c r="G15" s="140"/>
      <c r="H15" s="146"/>
      <c r="I15" s="49"/>
      <c r="J15" s="146"/>
      <c r="K15" s="146"/>
      <c r="L15" s="146"/>
      <c r="M15" s="146"/>
      <c r="N15" s="49"/>
      <c r="O15" s="49" t="s">
        <v>329</v>
      </c>
      <c r="Q15" s="29" t="s">
        <v>433</v>
      </c>
      <c r="R15" s="29" t="str">
        <f>_xll.BDP(Q15,$R$5)</f>
        <v>2021-09-15</v>
      </c>
      <c r="S15" s="134">
        <f t="shared" si="7"/>
        <v>1.0361111111111112</v>
      </c>
      <c r="T15" s="29">
        <f t="shared" si="1"/>
        <v>5</v>
      </c>
      <c r="U15" s="29" t="str">
        <f t="shared" si="8"/>
        <v>SFRM1 COMB Comdty</v>
      </c>
      <c r="W15" s="29" t="str">
        <f t="shared" si="16"/>
        <v>USCQM35 CMPN Curncy</v>
      </c>
      <c r="X15" s="134">
        <f t="shared" si="10"/>
        <v>1.05</v>
      </c>
      <c r="Y15" s="29">
        <f t="shared" si="11"/>
        <v>5</v>
      </c>
      <c r="Z15" s="29">
        <f t="shared" si="2"/>
        <v>5</v>
      </c>
      <c r="AA15" s="29">
        <f t="shared" si="15"/>
        <v>10</v>
      </c>
      <c r="AC15" s="111">
        <v>44012</v>
      </c>
      <c r="AD15" s="112">
        <v>0.1</v>
      </c>
      <c r="AE15" s="112">
        <f t="shared" si="12"/>
        <v>13</v>
      </c>
      <c r="AF15" s="112">
        <f t="shared" si="13"/>
        <v>1</v>
      </c>
      <c r="AG15" s="112">
        <f t="shared" si="14"/>
        <v>1.0000027777777778</v>
      </c>
      <c r="AM15" s="112" t="e">
        <f>AM13-1</f>
        <v>#REF!</v>
      </c>
    </row>
    <row r="16" spans="1:39">
      <c r="A16" s="137"/>
      <c r="B16" s="29" t="s">
        <v>378</v>
      </c>
      <c r="C16" s="29" t="s">
        <v>337</v>
      </c>
      <c r="D16" s="141">
        <v>0.09</v>
      </c>
      <c r="E16" s="141">
        <v>0.09</v>
      </c>
      <c r="G16" s="140"/>
      <c r="H16" s="141"/>
      <c r="I16" s="141"/>
      <c r="J16" s="141"/>
      <c r="K16" s="141"/>
      <c r="L16" s="141"/>
      <c r="M16" s="141"/>
      <c r="N16" s="29"/>
      <c r="O16" s="155">
        <f>AVERAGE(D16,E16)</f>
        <v>0.09</v>
      </c>
      <c r="Q16" s="29" t="s">
        <v>434</v>
      </c>
      <c r="R16" s="29" t="str">
        <f>_xll.BDP(Q16,$R$5)</f>
        <v>2021-12-15</v>
      </c>
      <c r="S16" s="134">
        <f t="shared" si="7"/>
        <v>1.288888888888889</v>
      </c>
      <c r="T16" s="29">
        <f t="shared" si="1"/>
        <v>6</v>
      </c>
      <c r="U16" s="29" t="str">
        <f t="shared" si="8"/>
        <v>SFRU1 COMB Comdty</v>
      </c>
      <c r="W16" s="29" t="str">
        <f t="shared" si="16"/>
        <v>USCQM36 CMPN Curncy</v>
      </c>
      <c r="X16" s="134">
        <f t="shared" si="10"/>
        <v>1.3027777777777778</v>
      </c>
      <c r="Y16" s="29">
        <f t="shared" si="11"/>
        <v>6</v>
      </c>
      <c r="Z16" s="29">
        <f t="shared" si="2"/>
        <v>6</v>
      </c>
      <c r="AA16" s="29">
        <f t="shared" si="15"/>
        <v>11</v>
      </c>
      <c r="AC16" s="111">
        <v>44013</v>
      </c>
      <c r="AD16" s="112">
        <v>0.11</v>
      </c>
      <c r="AE16" s="112">
        <f t="shared" si="12"/>
        <v>14</v>
      </c>
      <c r="AF16" s="112">
        <f t="shared" si="13"/>
        <v>1</v>
      </c>
      <c r="AG16" s="112">
        <f t="shared" si="14"/>
        <v>1.0000030555555555</v>
      </c>
    </row>
    <row r="17" spans="1:43">
      <c r="A17" s="137"/>
      <c r="B17" s="131">
        <v>44104</v>
      </c>
      <c r="C17" s="29" t="s">
        <v>608</v>
      </c>
      <c r="D17" s="141">
        <v>7.3770000000000002E-2</v>
      </c>
      <c r="E17" s="141">
        <v>7.3770000000000002E-2</v>
      </c>
      <c r="G17" s="140"/>
      <c r="H17" s="141"/>
      <c r="I17" s="141"/>
      <c r="J17" s="141"/>
      <c r="K17" s="141"/>
      <c r="L17" s="141"/>
      <c r="M17" s="141"/>
      <c r="N17" s="29"/>
      <c r="O17" s="155">
        <f t="shared" ref="O17:O48" si="17">AVERAGE(D17,E17)</f>
        <v>7.3770000000000002E-2</v>
      </c>
      <c r="Q17" s="29" t="s">
        <v>435</v>
      </c>
      <c r="R17" s="29" t="str">
        <f>_xll.BDP(Q17,$R$5)</f>
        <v>2022-03-16</v>
      </c>
      <c r="S17" s="134">
        <f t="shared" si="7"/>
        <v>1.5416666666666667</v>
      </c>
      <c r="T17" s="29">
        <f t="shared" si="1"/>
        <v>7</v>
      </c>
      <c r="U17" s="29" t="str">
        <f t="shared" si="8"/>
        <v>SFRZ1 COMB Comdty</v>
      </c>
      <c r="W17" s="29" t="str">
        <f t="shared" si="16"/>
        <v>USCQM37 CMPN Curncy</v>
      </c>
      <c r="X17" s="134">
        <f t="shared" si="10"/>
        <v>1.5555555555555556</v>
      </c>
      <c r="Y17" s="29">
        <f t="shared" si="11"/>
        <v>7</v>
      </c>
      <c r="Z17" s="29">
        <f t="shared" si="2"/>
        <v>7</v>
      </c>
      <c r="AA17" s="29">
        <f t="shared" si="15"/>
        <v>12</v>
      </c>
      <c r="AC17" s="111">
        <v>44014</v>
      </c>
      <c r="AD17" s="112">
        <v>0.11</v>
      </c>
      <c r="AE17" s="112">
        <f t="shared" si="12"/>
        <v>15</v>
      </c>
      <c r="AF17" s="112">
        <f t="shared" si="13"/>
        <v>4</v>
      </c>
      <c r="AG17" s="112">
        <f t="shared" si="14"/>
        <v>1.0000122222222223</v>
      </c>
      <c r="AM17" s="112" t="e">
        <f>AM15*360</f>
        <v>#REF!</v>
      </c>
      <c r="AO17" s="112" t="e">
        <f>(((1+AM17/360)^AH7)-1)*(360/AH7)</f>
        <v>#REF!</v>
      </c>
    </row>
    <row r="18" spans="1:43">
      <c r="A18" s="137" t="s">
        <v>378</v>
      </c>
      <c r="B18" s="131">
        <v>44135</v>
      </c>
      <c r="C18" s="139" t="s">
        <v>608</v>
      </c>
      <c r="D18" s="141">
        <v>7.9969999999999999E-2</v>
      </c>
      <c r="E18" s="141">
        <v>7.9969999999999999E-2</v>
      </c>
      <c r="G18" s="140"/>
      <c r="H18" s="141"/>
      <c r="I18" s="141"/>
      <c r="J18" s="141"/>
      <c r="K18" s="141"/>
      <c r="L18" s="141"/>
      <c r="M18" s="141"/>
      <c r="N18" s="29"/>
      <c r="O18" s="155">
        <f t="shared" si="17"/>
        <v>7.9969999999999999E-2</v>
      </c>
      <c r="Q18" s="29" t="s">
        <v>436</v>
      </c>
      <c r="R18" s="29" t="str">
        <f>_xll.BDP(Q18,$R$5)</f>
        <v>2022-06-15</v>
      </c>
      <c r="S18" s="134">
        <f t="shared" si="7"/>
        <v>1.7944444444444445</v>
      </c>
      <c r="T18" s="29">
        <f t="shared" si="1"/>
        <v>8</v>
      </c>
      <c r="U18" s="29" t="str">
        <f t="shared" si="8"/>
        <v>SFRH2 COMB Comdty</v>
      </c>
      <c r="W18" s="29" t="str">
        <f t="shared" si="16"/>
        <v>USCQM38 CMPN Curncy</v>
      </c>
      <c r="X18" s="134">
        <f t="shared" si="10"/>
        <v>1.8083333333333333</v>
      </c>
      <c r="Y18" s="29">
        <f t="shared" si="11"/>
        <v>8</v>
      </c>
      <c r="Z18" s="29">
        <f t="shared" si="2"/>
        <v>8</v>
      </c>
      <c r="AA18" s="29">
        <f t="shared" si="15"/>
        <v>13</v>
      </c>
      <c r="AC18" s="111">
        <v>44018</v>
      </c>
      <c r="AD18" s="112">
        <v>0.1</v>
      </c>
      <c r="AE18" s="112">
        <f t="shared" si="12"/>
        <v>19</v>
      </c>
      <c r="AF18" s="112">
        <f t="shared" si="13"/>
        <v>1</v>
      </c>
      <c r="AG18" s="112">
        <f t="shared" si="14"/>
        <v>1.0000027777777778</v>
      </c>
    </row>
    <row r="19" spans="1:43">
      <c r="A19" s="137" t="s">
        <v>379</v>
      </c>
      <c r="B19" s="29" t="s">
        <v>609</v>
      </c>
      <c r="C19" s="139" t="s">
        <v>610</v>
      </c>
      <c r="D19" s="141">
        <v>6.5979999999999997E-2</v>
      </c>
      <c r="E19" s="141">
        <v>6.5979999999999997E-2</v>
      </c>
      <c r="G19" s="140"/>
      <c r="H19" s="141"/>
      <c r="I19" s="141"/>
      <c r="J19" s="141"/>
      <c r="K19" s="141"/>
      <c r="L19" s="141"/>
      <c r="M19" s="141"/>
      <c r="N19" s="29"/>
      <c r="O19" s="155">
        <f t="shared" si="17"/>
        <v>6.5979999999999997E-2</v>
      </c>
      <c r="Q19" s="29" t="s">
        <v>437</v>
      </c>
      <c r="R19" s="29" t="str">
        <f>_xll.BDP(Q19,$R$5)</f>
        <v>2022-09-21</v>
      </c>
      <c r="S19" s="134">
        <f t="shared" si="7"/>
        <v>2.0666666666666669</v>
      </c>
      <c r="T19" s="29">
        <f t="shared" si="1"/>
        <v>9</v>
      </c>
      <c r="U19" s="29" t="str">
        <f t="shared" si="8"/>
        <v>SFRM2 COMB Comdty</v>
      </c>
      <c r="W19" s="29" t="str">
        <f t="shared" si="16"/>
        <v>USCQM39 CMPN Curncy</v>
      </c>
      <c r="X19" s="134">
        <f t="shared" si="10"/>
        <v>2.0805555555555557</v>
      </c>
      <c r="Y19" s="29">
        <f t="shared" si="11"/>
        <v>9</v>
      </c>
      <c r="Z19" s="29">
        <f t="shared" si="2"/>
        <v>9</v>
      </c>
      <c r="AA19" s="29">
        <f t="shared" si="15"/>
        <v>14</v>
      </c>
      <c r="AC19" s="111">
        <v>44019</v>
      </c>
      <c r="AD19" s="112">
        <v>0.1</v>
      </c>
      <c r="AE19" s="112">
        <f t="shared" si="12"/>
        <v>20</v>
      </c>
      <c r="AF19" s="112">
        <f t="shared" si="13"/>
        <v>1</v>
      </c>
      <c r="AG19" s="112">
        <f t="shared" si="14"/>
        <v>1.0000027777777778</v>
      </c>
      <c r="AM19" s="112" t="e">
        <f>AM17*100</f>
        <v>#REF!</v>
      </c>
      <c r="AO19" s="112">
        <v>6.5979999999999997E-2</v>
      </c>
      <c r="AQ19" s="112" t="e">
        <f>AM19-AO19</f>
        <v>#REF!</v>
      </c>
    </row>
    <row r="20" spans="1:43">
      <c r="A20" s="137" t="s">
        <v>380</v>
      </c>
      <c r="B20" s="29" t="s">
        <v>611</v>
      </c>
      <c r="C20" s="139" t="s">
        <v>610</v>
      </c>
      <c r="D20" s="141">
        <v>7.4859999999999996E-2</v>
      </c>
      <c r="E20" s="141">
        <v>7.4859999999999996E-2</v>
      </c>
      <c r="G20" s="140"/>
      <c r="H20" s="141"/>
      <c r="I20" s="141"/>
      <c r="J20" s="141"/>
      <c r="K20" s="141"/>
      <c r="L20" s="141"/>
      <c r="M20" s="141"/>
      <c r="N20" s="29"/>
      <c r="O20" s="155">
        <f t="shared" si="17"/>
        <v>7.4859999999999996E-2</v>
      </c>
      <c r="Q20" s="29" t="s">
        <v>438</v>
      </c>
      <c r="R20" s="29" t="str">
        <f>_xll.BDP(Q20,$R$5)</f>
        <v>2022-12-21</v>
      </c>
      <c r="S20" s="134">
        <f t="shared" si="7"/>
        <v>2.3194444444444446</v>
      </c>
      <c r="T20" s="29">
        <f t="shared" si="1"/>
        <v>10</v>
      </c>
      <c r="U20" s="29" t="str">
        <f t="shared" si="8"/>
        <v>SFRU2 COMB Comdty</v>
      </c>
      <c r="W20" s="29" t="str">
        <f t="shared" si="16"/>
        <v>USCQM310 CMPN Curncy</v>
      </c>
      <c r="X20" s="134">
        <f t="shared" si="10"/>
        <v>2.3333333333333335</v>
      </c>
      <c r="Y20" s="29">
        <f t="shared" si="11"/>
        <v>10</v>
      </c>
      <c r="Z20" s="29">
        <f t="shared" si="2"/>
        <v>10</v>
      </c>
      <c r="AA20" s="29">
        <f t="shared" si="15"/>
        <v>15</v>
      </c>
      <c r="AC20" s="111">
        <v>44020</v>
      </c>
      <c r="AD20" s="112">
        <v>0.1</v>
      </c>
      <c r="AE20" s="112">
        <f t="shared" si="12"/>
        <v>21</v>
      </c>
      <c r="AF20" s="112">
        <f t="shared" si="13"/>
        <v>1</v>
      </c>
      <c r="AG20" s="112">
        <f t="shared" si="14"/>
        <v>1.0000027777777778</v>
      </c>
    </row>
    <row r="21" spans="1:43">
      <c r="A21" s="137" t="s">
        <v>381</v>
      </c>
      <c r="B21" s="29" t="s">
        <v>612</v>
      </c>
      <c r="C21" s="139" t="s">
        <v>610</v>
      </c>
      <c r="D21" s="141">
        <v>6.4409999999999995E-2</v>
      </c>
      <c r="E21" s="141">
        <v>6.4409999999999995E-2</v>
      </c>
      <c r="G21" s="140"/>
      <c r="H21" s="141"/>
      <c r="I21" s="141"/>
      <c r="J21" s="141"/>
      <c r="K21" s="141"/>
      <c r="L21" s="141"/>
      <c r="M21" s="141"/>
      <c r="N21" s="29"/>
      <c r="O21" s="155">
        <f t="shared" si="17"/>
        <v>6.4409999999999995E-2</v>
      </c>
      <c r="Q21" s="29" t="s">
        <v>439</v>
      </c>
      <c r="R21" s="29" t="str">
        <f>_xll.BDP(Q21,$R$5)</f>
        <v>2023-03-15</v>
      </c>
      <c r="S21" s="134">
        <f t="shared" si="7"/>
        <v>2.5527777777777776</v>
      </c>
      <c r="T21" s="29">
        <f t="shared" si="1"/>
        <v>11</v>
      </c>
      <c r="U21" s="29" t="str">
        <f t="shared" si="8"/>
        <v>SFRZ2 COMB Comdty</v>
      </c>
      <c r="W21" s="29" t="str">
        <f t="shared" si="16"/>
        <v>USCQM311 CMPN Curncy</v>
      </c>
      <c r="X21" s="134">
        <f t="shared" si="10"/>
        <v>2.5666666666666669</v>
      </c>
      <c r="Y21" s="29">
        <f t="shared" si="11"/>
        <v>11</v>
      </c>
      <c r="Z21" s="29">
        <f t="shared" si="2"/>
        <v>11</v>
      </c>
      <c r="AA21" s="29">
        <f t="shared" si="15"/>
        <v>16</v>
      </c>
      <c r="AC21" s="111">
        <v>44021</v>
      </c>
      <c r="AD21" s="112">
        <v>0.1</v>
      </c>
      <c r="AE21" s="112">
        <f t="shared" si="12"/>
        <v>22</v>
      </c>
      <c r="AF21" s="112">
        <f t="shared" si="13"/>
        <v>1</v>
      </c>
      <c r="AG21" s="112">
        <f t="shared" si="14"/>
        <v>1.0000027777777778</v>
      </c>
      <c r="AM21" s="163"/>
    </row>
    <row r="22" spans="1:43">
      <c r="A22" s="137" t="s">
        <v>382</v>
      </c>
      <c r="B22" s="29" t="s">
        <v>613</v>
      </c>
      <c r="C22" s="139" t="s">
        <v>610</v>
      </c>
      <c r="D22" s="141">
        <v>4.3700000000000003E-2</v>
      </c>
      <c r="E22" s="141">
        <v>4.3700000000000003E-2</v>
      </c>
      <c r="G22" s="140"/>
      <c r="H22" s="141"/>
      <c r="I22" s="141"/>
      <c r="J22" s="141"/>
      <c r="K22" s="141"/>
      <c r="L22" s="141"/>
      <c r="M22" s="141"/>
      <c r="N22" s="29"/>
      <c r="O22" s="155">
        <f t="shared" si="17"/>
        <v>4.3700000000000003E-2</v>
      </c>
      <c r="AC22" s="111">
        <v>44022</v>
      </c>
      <c r="AD22" s="112">
        <v>0.1</v>
      </c>
      <c r="AE22" s="112">
        <f t="shared" si="12"/>
        <v>23</v>
      </c>
      <c r="AF22" s="112">
        <f t="shared" si="13"/>
        <v>3</v>
      </c>
      <c r="AG22" s="112">
        <f t="shared" si="14"/>
        <v>1.0000083333333334</v>
      </c>
    </row>
    <row r="23" spans="1:43">
      <c r="A23" s="137" t="s">
        <v>383</v>
      </c>
      <c r="B23" s="29" t="s">
        <v>614</v>
      </c>
      <c r="C23" s="139" t="s">
        <v>610</v>
      </c>
      <c r="D23" s="141">
        <v>3.7740000000000003E-2</v>
      </c>
      <c r="E23" s="141">
        <v>3.7740000000000003E-2</v>
      </c>
      <c r="G23" s="140"/>
      <c r="H23" s="141"/>
      <c r="I23" s="141"/>
      <c r="J23" s="141"/>
      <c r="K23" s="141"/>
      <c r="L23" s="141"/>
      <c r="M23" s="141"/>
      <c r="N23" s="29"/>
      <c r="O23" s="155">
        <f t="shared" si="17"/>
        <v>3.7740000000000003E-2</v>
      </c>
      <c r="AC23" s="111">
        <v>44025</v>
      </c>
      <c r="AD23" s="112">
        <v>0.1</v>
      </c>
      <c r="AE23" s="112">
        <f t="shared" si="12"/>
        <v>26</v>
      </c>
      <c r="AF23" s="112">
        <f t="shared" si="13"/>
        <v>1</v>
      </c>
      <c r="AG23" s="112">
        <f t="shared" si="14"/>
        <v>1.0000027777777778</v>
      </c>
      <c r="AM23" s="158"/>
    </row>
    <row r="24" spans="1:43">
      <c r="A24" s="137" t="s">
        <v>341</v>
      </c>
      <c r="B24" s="29" t="s">
        <v>389</v>
      </c>
      <c r="C24" s="139" t="s">
        <v>314</v>
      </c>
      <c r="D24" s="141">
        <v>1.3780000000000001E-2</v>
      </c>
      <c r="E24" s="141">
        <v>7.7219999999999997E-2</v>
      </c>
      <c r="G24" s="140"/>
      <c r="H24" s="141"/>
      <c r="I24" s="141"/>
      <c r="J24" s="141"/>
      <c r="K24" s="141"/>
      <c r="L24" s="141"/>
      <c r="M24" s="141"/>
      <c r="N24" s="29"/>
      <c r="O24" s="155">
        <f t="shared" si="17"/>
        <v>4.5499999999999999E-2</v>
      </c>
      <c r="AC24" s="111">
        <v>44026</v>
      </c>
      <c r="AD24" s="112">
        <v>0.11</v>
      </c>
      <c r="AE24" s="112">
        <f t="shared" si="12"/>
        <v>27</v>
      </c>
      <c r="AF24" s="112">
        <f t="shared" si="13"/>
        <v>1</v>
      </c>
      <c r="AG24" s="112">
        <f t="shared" si="14"/>
        <v>1.0000030555555555</v>
      </c>
    </row>
    <row r="25" spans="1:43">
      <c r="A25" s="137" t="s">
        <v>384</v>
      </c>
      <c r="B25" s="29" t="s">
        <v>348</v>
      </c>
      <c r="C25" s="139" t="s">
        <v>314</v>
      </c>
      <c r="D25" s="141">
        <v>1.234E-2</v>
      </c>
      <c r="E25" s="141">
        <v>5.1659999999999998E-2</v>
      </c>
      <c r="G25" s="140"/>
      <c r="H25" s="141"/>
      <c r="I25" s="141"/>
      <c r="J25" s="141"/>
      <c r="K25" s="141"/>
      <c r="L25" s="141"/>
      <c r="M25" s="141"/>
      <c r="N25" s="29"/>
      <c r="O25" s="155">
        <f t="shared" si="17"/>
        <v>3.2000000000000001E-2</v>
      </c>
      <c r="Q25" s="112">
        <v>99.927499999999995</v>
      </c>
      <c r="AC25" s="111">
        <v>44027</v>
      </c>
      <c r="AD25" s="112">
        <v>0.13</v>
      </c>
      <c r="AE25" s="112">
        <f t="shared" si="12"/>
        <v>28</v>
      </c>
      <c r="AF25" s="112">
        <f t="shared" si="13"/>
        <v>1</v>
      </c>
      <c r="AG25" s="112">
        <f t="shared" si="14"/>
        <v>1.000003611111111</v>
      </c>
    </row>
    <row r="26" spans="1:43">
      <c r="A26" s="137" t="s">
        <v>385</v>
      </c>
      <c r="B26" s="29" t="s">
        <v>349</v>
      </c>
      <c r="C26" s="139" t="s">
        <v>314</v>
      </c>
      <c r="D26" s="141">
        <v>2.554E-2</v>
      </c>
      <c r="E26" s="141">
        <v>4.1459999999999997E-2</v>
      </c>
      <c r="G26" s="140"/>
      <c r="H26" s="141"/>
      <c r="I26" s="141"/>
      <c r="J26" s="141"/>
      <c r="K26" s="141"/>
      <c r="L26" s="141"/>
      <c r="M26" s="141"/>
      <c r="N26" s="29"/>
      <c r="O26" s="155">
        <f t="shared" si="17"/>
        <v>3.3500000000000002E-2</v>
      </c>
      <c r="Q26" s="112">
        <v>-8.6499999999999997E-3</v>
      </c>
      <c r="AC26" s="111">
        <v>44028</v>
      </c>
      <c r="AD26" s="112">
        <v>0.12</v>
      </c>
      <c r="AE26" s="112">
        <f t="shared" si="12"/>
        <v>29</v>
      </c>
      <c r="AF26" s="112">
        <f t="shared" si="13"/>
        <v>1</v>
      </c>
      <c r="AG26" s="112">
        <f t="shared" si="14"/>
        <v>1.0000033333333334</v>
      </c>
    </row>
    <row r="27" spans="1:43">
      <c r="A27" s="137" t="s">
        <v>386</v>
      </c>
      <c r="B27" s="29" t="s">
        <v>350</v>
      </c>
      <c r="C27" s="139" t="s">
        <v>314</v>
      </c>
      <c r="D27" s="141">
        <v>4.2930000000000003E-2</v>
      </c>
      <c r="E27" s="141">
        <v>7.707E-2</v>
      </c>
      <c r="G27" s="140"/>
      <c r="H27" s="141"/>
      <c r="I27" s="141"/>
      <c r="J27" s="141"/>
      <c r="K27" s="141"/>
      <c r="L27" s="141"/>
      <c r="M27" s="141"/>
      <c r="N27" s="29"/>
      <c r="O27" s="155">
        <f t="shared" si="17"/>
        <v>0.06</v>
      </c>
      <c r="Q27" s="112">
        <f>100-Q25</f>
        <v>7.2500000000005116E-2</v>
      </c>
      <c r="AC27" s="111">
        <v>44029</v>
      </c>
      <c r="AD27" s="112">
        <v>0.12</v>
      </c>
      <c r="AE27" s="112">
        <f t="shared" si="12"/>
        <v>30</v>
      </c>
      <c r="AF27" s="112">
        <f t="shared" si="13"/>
        <v>3</v>
      </c>
      <c r="AG27" s="112">
        <f t="shared" si="14"/>
        <v>1.0000100000000001</v>
      </c>
    </row>
    <row r="28" spans="1:43">
      <c r="A28" s="137" t="s">
        <v>603</v>
      </c>
      <c r="B28" s="29" t="s">
        <v>351</v>
      </c>
      <c r="C28" s="139" t="s">
        <v>314</v>
      </c>
      <c r="D28" s="141">
        <v>0.10364</v>
      </c>
      <c r="E28" s="141">
        <v>0.11836000000000001</v>
      </c>
      <c r="G28" s="140"/>
      <c r="H28" s="141"/>
      <c r="I28" s="141"/>
      <c r="J28" s="141"/>
      <c r="K28" s="141"/>
      <c r="L28" s="141"/>
      <c r="M28" s="141"/>
      <c r="N28" s="29"/>
      <c r="O28" s="155">
        <f t="shared" si="17"/>
        <v>0.111</v>
      </c>
      <c r="Q28" s="112">
        <f>Q27+Q26/100</f>
        <v>7.2413500000005113E-2</v>
      </c>
      <c r="Z28" s="112">
        <v>2.852E-2</v>
      </c>
      <c r="AC28" s="111">
        <v>44032</v>
      </c>
      <c r="AD28" s="112">
        <v>0.12</v>
      </c>
      <c r="AE28" s="112">
        <f t="shared" si="12"/>
        <v>33</v>
      </c>
      <c r="AF28" s="112">
        <f t="shared" si="13"/>
        <v>1</v>
      </c>
      <c r="AG28" s="112">
        <f t="shared" si="14"/>
        <v>1.0000033333333334</v>
      </c>
      <c r="AM28" s="38"/>
      <c r="AO28" s="38">
        <v>44078</v>
      </c>
    </row>
    <row r="29" spans="1:43">
      <c r="A29" s="137" t="s">
        <v>604</v>
      </c>
      <c r="B29" s="131" t="s">
        <v>352</v>
      </c>
      <c r="C29" s="139" t="s">
        <v>314</v>
      </c>
      <c r="D29" s="141">
        <v>0.17022999999999999</v>
      </c>
      <c r="E29" s="141">
        <v>0.18476999999999999</v>
      </c>
      <c r="F29" s="84"/>
      <c r="G29" s="140"/>
      <c r="H29" s="134"/>
      <c r="I29" s="29"/>
      <c r="J29" s="29"/>
      <c r="K29" s="29"/>
      <c r="L29" s="29"/>
      <c r="M29" s="155"/>
      <c r="N29" s="155"/>
      <c r="O29" s="155">
        <f t="shared" si="17"/>
        <v>0.17749999999999999</v>
      </c>
      <c r="Z29" s="112">
        <v>6.7680000000000004E-2</v>
      </c>
      <c r="AC29" s="111">
        <v>44033</v>
      </c>
      <c r="AD29" s="112">
        <v>0.11</v>
      </c>
      <c r="AE29" s="112">
        <f t="shared" si="12"/>
        <v>34</v>
      </c>
      <c r="AF29" s="112">
        <f t="shared" si="13"/>
        <v>1</v>
      </c>
      <c r="AG29" s="112">
        <f t="shared" si="14"/>
        <v>1.0000030555555555</v>
      </c>
      <c r="AO29" s="38">
        <v>44272</v>
      </c>
    </row>
    <row r="30" spans="1:43">
      <c r="A30" s="137" t="s">
        <v>387</v>
      </c>
      <c r="B30" s="131" t="s">
        <v>353</v>
      </c>
      <c r="C30" s="139" t="s">
        <v>314</v>
      </c>
      <c r="D30" s="141">
        <v>0.24137</v>
      </c>
      <c r="E30" s="141">
        <v>0.25463000000000002</v>
      </c>
      <c r="F30" s="84"/>
      <c r="G30" s="29"/>
      <c r="H30" s="134"/>
      <c r="I30" s="29"/>
      <c r="J30" s="29"/>
      <c r="K30" s="29"/>
      <c r="L30" s="29"/>
      <c r="M30" s="155"/>
      <c r="N30" s="155"/>
      <c r="O30" s="155">
        <f t="shared" si="17"/>
        <v>0.248</v>
      </c>
      <c r="Q30" s="38">
        <v>43955</v>
      </c>
      <c r="Z30" s="112">
        <f>AVERAGE(Z28,Z29)</f>
        <v>4.8100000000000004E-2</v>
      </c>
      <c r="AC30" s="111">
        <v>44034</v>
      </c>
      <c r="AD30" s="112">
        <v>0.1</v>
      </c>
      <c r="AE30" s="112">
        <f t="shared" si="12"/>
        <v>35</v>
      </c>
      <c r="AF30" s="112">
        <f t="shared" si="13"/>
        <v>1</v>
      </c>
      <c r="AG30" s="112">
        <f t="shared" si="14"/>
        <v>1.0000027777777778</v>
      </c>
      <c r="AO30" s="112">
        <f>AO29-AO28</f>
        <v>194</v>
      </c>
    </row>
    <row r="31" spans="1:43">
      <c r="A31" s="137" t="s">
        <v>605</v>
      </c>
      <c r="B31" s="131" t="s">
        <v>354</v>
      </c>
      <c r="C31" s="139" t="s">
        <v>314</v>
      </c>
      <c r="D31" s="141">
        <v>0.30948999999999999</v>
      </c>
      <c r="E31" s="141">
        <v>0.32051000000000002</v>
      </c>
      <c r="F31" s="84"/>
      <c r="G31" s="29"/>
      <c r="H31" s="134"/>
      <c r="I31" s="29"/>
      <c r="J31" s="29"/>
      <c r="K31" s="29"/>
      <c r="L31" s="29"/>
      <c r="M31" s="155"/>
      <c r="N31" s="155"/>
      <c r="O31" s="155">
        <f t="shared" si="17"/>
        <v>0.315</v>
      </c>
      <c r="Q31" s="38">
        <v>43999</v>
      </c>
      <c r="AC31" s="111">
        <v>44035</v>
      </c>
      <c r="AD31" s="112">
        <v>0.1</v>
      </c>
      <c r="AE31" s="112">
        <f t="shared" si="12"/>
        <v>36</v>
      </c>
      <c r="AF31" s="112">
        <f t="shared" si="13"/>
        <v>1</v>
      </c>
      <c r="AG31" s="112">
        <f t="shared" si="14"/>
        <v>1.0000027777777778</v>
      </c>
      <c r="AO31" s="112">
        <f>AO30/360</f>
        <v>0.53888888888888886</v>
      </c>
    </row>
    <row r="32" spans="1:43">
      <c r="A32" s="137" t="s">
        <v>606</v>
      </c>
      <c r="B32" s="131" t="s">
        <v>355</v>
      </c>
      <c r="C32" s="139" t="s">
        <v>314</v>
      </c>
      <c r="D32" s="141">
        <v>0.37319000000000002</v>
      </c>
      <c r="E32" s="141">
        <v>0.38682</v>
      </c>
      <c r="F32" s="84"/>
      <c r="G32" s="29"/>
      <c r="H32" s="134"/>
      <c r="I32" s="29"/>
      <c r="J32" s="29"/>
      <c r="K32" s="29"/>
      <c r="L32" s="29"/>
      <c r="M32" s="155"/>
      <c r="N32" s="155"/>
      <c r="O32" s="155">
        <f t="shared" si="17"/>
        <v>0.38000500000000004</v>
      </c>
      <c r="Q32" s="112">
        <f>Q31-Q30</f>
        <v>44</v>
      </c>
      <c r="AC32" s="111">
        <v>44036</v>
      </c>
      <c r="AD32" s="112">
        <v>0.1</v>
      </c>
      <c r="AE32" s="112">
        <f t="shared" si="12"/>
        <v>37</v>
      </c>
      <c r="AF32" s="112">
        <f t="shared" si="13"/>
        <v>3</v>
      </c>
      <c r="AG32" s="112">
        <f t="shared" si="14"/>
        <v>1.0000083333333334</v>
      </c>
      <c r="AO32" s="112">
        <v>6.9430000000000006E-2</v>
      </c>
      <c r="AQ32" s="112">
        <f>EXP(-AO32/100*AO31)</f>
        <v>0.99962591943003487</v>
      </c>
    </row>
    <row r="33" spans="1:33">
      <c r="A33" s="137" t="s">
        <v>388</v>
      </c>
      <c r="B33" s="131" t="s">
        <v>356</v>
      </c>
      <c r="C33" s="139" t="s">
        <v>314</v>
      </c>
      <c r="D33" s="141">
        <v>0.43025000000000002</v>
      </c>
      <c r="E33" s="141">
        <v>0.44574999999999998</v>
      </c>
      <c r="F33" s="84"/>
      <c r="G33" s="29"/>
      <c r="H33" s="134"/>
      <c r="I33" s="29"/>
      <c r="J33" s="29"/>
      <c r="K33" s="29"/>
      <c r="L33" s="29"/>
      <c r="M33" s="29"/>
      <c r="N33" s="29"/>
      <c r="O33" s="155">
        <f t="shared" si="17"/>
        <v>0.438</v>
      </c>
      <c r="Q33" s="112">
        <f>Q32/360</f>
        <v>0.12222222222222222</v>
      </c>
      <c r="R33" s="112" t="e">
        <f>EXP(-I6/100*Q33)</f>
        <v>#VALUE!</v>
      </c>
      <c r="AC33" s="111">
        <v>44039</v>
      </c>
      <c r="AD33" s="112">
        <v>0.1</v>
      </c>
      <c r="AE33" s="112">
        <f t="shared" si="12"/>
        <v>40</v>
      </c>
      <c r="AF33" s="112">
        <f t="shared" si="13"/>
        <v>1</v>
      </c>
      <c r="AG33" s="112">
        <f t="shared" si="14"/>
        <v>1.0000027777777778</v>
      </c>
    </row>
    <row r="34" spans="1:33">
      <c r="A34" s="137" t="s">
        <v>389</v>
      </c>
      <c r="B34" s="131" t="s">
        <v>357</v>
      </c>
      <c r="C34" s="139" t="s">
        <v>314</v>
      </c>
      <c r="D34" s="141">
        <v>0.47049000000000002</v>
      </c>
      <c r="E34" s="141">
        <v>0.50070999999999999</v>
      </c>
      <c r="F34" s="84"/>
      <c r="G34" s="29"/>
      <c r="H34" s="134"/>
      <c r="I34" s="29"/>
      <c r="J34" s="29"/>
      <c r="K34" s="29"/>
      <c r="L34" s="29"/>
      <c r="M34" s="29"/>
      <c r="N34" s="29"/>
      <c r="O34" s="155">
        <f t="shared" si="17"/>
        <v>0.48560000000000003</v>
      </c>
      <c r="AC34" s="111">
        <v>44040</v>
      </c>
      <c r="AD34" s="112">
        <v>0.1</v>
      </c>
      <c r="AE34" s="112">
        <f t="shared" si="12"/>
        <v>41</v>
      </c>
      <c r="AF34" s="112">
        <f t="shared" si="13"/>
        <v>1</v>
      </c>
      <c r="AG34" s="112">
        <f t="shared" si="14"/>
        <v>1.0000027777777778</v>
      </c>
    </row>
    <row r="35" spans="1:33">
      <c r="A35" s="137" t="s">
        <v>348</v>
      </c>
      <c r="B35" s="131" t="s">
        <v>358</v>
      </c>
      <c r="C35" s="139" t="s">
        <v>314</v>
      </c>
      <c r="D35" s="141">
        <v>0.52722000000000002</v>
      </c>
      <c r="E35" s="141">
        <v>0.54078000000000004</v>
      </c>
      <c r="F35" s="84"/>
      <c r="G35" s="29"/>
      <c r="H35" s="134"/>
      <c r="I35" s="29"/>
      <c r="J35" s="29"/>
      <c r="K35" s="29"/>
      <c r="L35" s="29"/>
      <c r="M35" s="29"/>
      <c r="N35" s="29"/>
      <c r="O35" s="155">
        <f t="shared" si="17"/>
        <v>0.53400000000000003</v>
      </c>
      <c r="AC35" s="111">
        <v>44041</v>
      </c>
      <c r="AD35" s="112">
        <v>0.09</v>
      </c>
      <c r="AE35" s="112">
        <f t="shared" si="12"/>
        <v>42</v>
      </c>
      <c r="AF35" s="112">
        <f t="shared" si="13"/>
        <v>1</v>
      </c>
      <c r="AG35" s="112">
        <f t="shared" si="14"/>
        <v>1.0000024999999999</v>
      </c>
    </row>
    <row r="36" spans="1:33">
      <c r="A36" s="137" t="s">
        <v>349</v>
      </c>
      <c r="B36" s="131" t="s">
        <v>359</v>
      </c>
      <c r="C36" s="139" t="s">
        <v>314</v>
      </c>
      <c r="D36" s="141">
        <v>0.62292000000000003</v>
      </c>
      <c r="E36" s="141">
        <v>0.63607999999999998</v>
      </c>
      <c r="F36" s="84"/>
      <c r="G36" s="29"/>
      <c r="H36" s="134"/>
      <c r="I36" s="29"/>
      <c r="J36" s="29"/>
      <c r="K36" s="29"/>
      <c r="L36" s="29"/>
      <c r="M36" s="29"/>
      <c r="N36" s="29"/>
      <c r="O36" s="155">
        <f t="shared" si="17"/>
        <v>0.62949999999999995</v>
      </c>
      <c r="AC36" s="111">
        <v>44042</v>
      </c>
      <c r="AD36" s="112">
        <v>0.1</v>
      </c>
      <c r="AE36" s="112">
        <f t="shared" si="12"/>
        <v>43</v>
      </c>
      <c r="AF36" s="112">
        <f t="shared" si="13"/>
        <v>1</v>
      </c>
      <c r="AG36" s="112">
        <f t="shared" si="14"/>
        <v>1.0000027777777778</v>
      </c>
    </row>
    <row r="37" spans="1:33">
      <c r="A37" s="137" t="s">
        <v>350</v>
      </c>
      <c r="B37" s="131" t="s">
        <v>360</v>
      </c>
      <c r="C37" s="139" t="s">
        <v>314</v>
      </c>
      <c r="D37" s="141">
        <v>0.71684999999999999</v>
      </c>
      <c r="E37" s="141">
        <v>0.72814999999999996</v>
      </c>
      <c r="F37" s="84"/>
      <c r="G37" s="29"/>
      <c r="H37" s="134"/>
      <c r="I37" s="29"/>
      <c r="J37" s="29"/>
      <c r="K37" s="29"/>
      <c r="L37" s="29"/>
      <c r="M37" s="29"/>
      <c r="N37" s="29"/>
      <c r="O37" s="155">
        <f t="shared" si="17"/>
        <v>0.72249999999999992</v>
      </c>
      <c r="AC37" s="111">
        <v>44043</v>
      </c>
      <c r="AD37" s="112">
        <v>0.1</v>
      </c>
      <c r="AE37" s="112">
        <f t="shared" si="12"/>
        <v>44</v>
      </c>
      <c r="AF37" s="112">
        <f t="shared" si="13"/>
        <v>3</v>
      </c>
      <c r="AG37" s="112">
        <f t="shared" si="14"/>
        <v>1.0000083333333334</v>
      </c>
    </row>
    <row r="38" spans="1:33">
      <c r="A38" s="137" t="s">
        <v>351</v>
      </c>
      <c r="B38" s="131" t="s">
        <v>361</v>
      </c>
      <c r="C38" s="139" t="s">
        <v>314</v>
      </c>
      <c r="D38" s="141">
        <v>0.74938000000000005</v>
      </c>
      <c r="E38" s="141">
        <v>0.76061999999999996</v>
      </c>
      <c r="F38" s="84"/>
      <c r="G38" s="29"/>
      <c r="H38" s="134"/>
      <c r="I38" s="29"/>
      <c r="J38" s="29"/>
      <c r="K38" s="29"/>
      <c r="L38" s="29"/>
      <c r="M38" s="29"/>
      <c r="N38" s="29"/>
      <c r="O38" s="155">
        <f t="shared" si="17"/>
        <v>0.755</v>
      </c>
      <c r="AC38" s="111">
        <v>44046</v>
      </c>
      <c r="AD38" s="112">
        <v>0.1</v>
      </c>
      <c r="AE38" s="112">
        <f t="shared" si="12"/>
        <v>47</v>
      </c>
      <c r="AF38" s="112">
        <f t="shared" si="13"/>
        <v>1</v>
      </c>
      <c r="AG38" s="112">
        <f t="shared" si="14"/>
        <v>1.0000027777777778</v>
      </c>
    </row>
    <row r="39" spans="1:33">
      <c r="A39" s="137" t="s">
        <v>352</v>
      </c>
      <c r="B39" s="131" t="s">
        <v>362</v>
      </c>
      <c r="C39" s="139" t="s">
        <v>314</v>
      </c>
      <c r="D39" s="141">
        <v>0.75070999999999999</v>
      </c>
      <c r="E39" s="141">
        <v>0.76629000000000003</v>
      </c>
      <c r="F39" s="84"/>
      <c r="G39" s="29"/>
      <c r="H39" s="134"/>
      <c r="I39" s="29"/>
      <c r="J39" s="29"/>
      <c r="K39" s="29"/>
      <c r="L39" s="29"/>
      <c r="M39" s="29"/>
      <c r="N39" s="29"/>
      <c r="O39" s="155">
        <f t="shared" si="17"/>
        <v>0.75849999999999995</v>
      </c>
      <c r="AC39" s="111">
        <v>44047</v>
      </c>
      <c r="AD39" s="112">
        <v>0.09</v>
      </c>
      <c r="AE39" s="112">
        <f t="shared" si="12"/>
        <v>48</v>
      </c>
      <c r="AF39" s="112">
        <f t="shared" si="13"/>
        <v>1</v>
      </c>
      <c r="AG39" s="112">
        <f t="shared" si="14"/>
        <v>1.0000024999999999</v>
      </c>
    </row>
    <row r="40" spans="1:33">
      <c r="A40" s="137" t="s">
        <v>353</v>
      </c>
      <c r="B40" s="131" t="s">
        <v>363</v>
      </c>
      <c r="C40" s="139" t="s">
        <v>314</v>
      </c>
      <c r="D40" s="141">
        <v>0.67869999999999997</v>
      </c>
      <c r="E40" s="141">
        <v>0.73929999999999996</v>
      </c>
      <c r="F40" s="84"/>
      <c r="G40" s="29"/>
      <c r="H40" s="134"/>
      <c r="I40" s="29"/>
      <c r="J40" s="29"/>
      <c r="K40" s="29"/>
      <c r="L40" s="29"/>
      <c r="M40" s="29"/>
      <c r="N40" s="29"/>
      <c r="O40" s="155">
        <f t="shared" si="17"/>
        <v>0.70899999999999996</v>
      </c>
      <c r="AC40" s="111">
        <v>44048</v>
      </c>
      <c r="AD40" s="112">
        <v>0.09</v>
      </c>
      <c r="AE40" s="112">
        <f t="shared" si="12"/>
        <v>49</v>
      </c>
      <c r="AF40" s="112">
        <f t="shared" si="13"/>
        <v>1</v>
      </c>
      <c r="AG40" s="112">
        <f t="shared" si="14"/>
        <v>1.0000024999999999</v>
      </c>
    </row>
    <row r="41" spans="1:33">
      <c r="A41" s="137" t="s">
        <v>354</v>
      </c>
      <c r="B41" s="131" t="s">
        <v>364</v>
      </c>
      <c r="C41" s="139" t="s">
        <v>314</v>
      </c>
      <c r="D41" s="141">
        <v>0.62975999999999999</v>
      </c>
      <c r="E41" s="141">
        <v>0.65424000000000004</v>
      </c>
      <c r="F41" s="84"/>
      <c r="G41" s="29"/>
      <c r="H41" s="134"/>
      <c r="I41" s="29"/>
      <c r="J41" s="29"/>
      <c r="K41" s="29"/>
      <c r="L41" s="29"/>
      <c r="M41" s="29"/>
      <c r="N41" s="29"/>
      <c r="O41" s="155">
        <f t="shared" si="17"/>
        <v>0.64200000000000002</v>
      </c>
      <c r="AC41" s="111">
        <v>44049</v>
      </c>
      <c r="AD41" s="112">
        <v>0.09</v>
      </c>
      <c r="AE41" s="112">
        <f t="shared" si="12"/>
        <v>50</v>
      </c>
      <c r="AF41" s="112">
        <f t="shared" si="13"/>
        <v>1</v>
      </c>
      <c r="AG41" s="112">
        <f t="shared" si="14"/>
        <v>1.0000024999999999</v>
      </c>
    </row>
    <row r="42" spans="1:33">
      <c r="A42" s="137" t="s">
        <v>354</v>
      </c>
      <c r="B42" s="131"/>
      <c r="C42" s="139"/>
      <c r="D42" s="141"/>
      <c r="E42" s="141"/>
      <c r="F42" s="84"/>
      <c r="G42" s="29"/>
      <c r="H42" s="134"/>
      <c r="I42" s="29"/>
      <c r="J42" s="29"/>
      <c r="K42" s="29"/>
      <c r="L42" s="29"/>
      <c r="M42" s="29"/>
      <c r="N42" s="29"/>
      <c r="O42" s="155" t="e">
        <f t="shared" si="17"/>
        <v>#DIV/0!</v>
      </c>
      <c r="AC42" s="111">
        <v>44050</v>
      </c>
      <c r="AD42" s="112">
        <v>0.09</v>
      </c>
      <c r="AE42" s="112">
        <f t="shared" si="12"/>
        <v>51</v>
      </c>
      <c r="AF42" s="112">
        <f t="shared" si="13"/>
        <v>3</v>
      </c>
      <c r="AG42" s="112">
        <f t="shared" si="14"/>
        <v>1.0000074999999999</v>
      </c>
    </row>
    <row r="43" spans="1:33">
      <c r="A43" s="137" t="s">
        <v>356</v>
      </c>
      <c r="B43" s="131"/>
      <c r="C43" s="168"/>
      <c r="D43" s="141"/>
      <c r="E43" s="141"/>
      <c r="F43" s="84"/>
      <c r="G43" s="51"/>
      <c r="H43" s="29"/>
      <c r="I43" s="29"/>
      <c r="J43" s="29"/>
      <c r="K43" s="29"/>
      <c r="L43" s="29"/>
      <c r="M43" s="29"/>
      <c r="N43" s="29"/>
      <c r="O43" s="155" t="e">
        <f t="shared" si="17"/>
        <v>#DIV/0!</v>
      </c>
      <c r="AC43" s="111">
        <v>44053</v>
      </c>
      <c r="AD43" s="112">
        <v>0.09</v>
      </c>
      <c r="AE43" s="112">
        <f t="shared" si="12"/>
        <v>54</v>
      </c>
      <c r="AF43" s="112">
        <f t="shared" si="13"/>
        <v>1</v>
      </c>
      <c r="AG43" s="112">
        <f t="shared" si="14"/>
        <v>1.0000024999999999</v>
      </c>
    </row>
    <row r="44" spans="1:33">
      <c r="A44" s="137" t="s">
        <v>358</v>
      </c>
      <c r="B44" s="131"/>
      <c r="C44" s="139"/>
      <c r="D44" s="141"/>
      <c r="E44" s="141"/>
      <c r="F44" s="84"/>
      <c r="G44" s="29"/>
      <c r="H44" s="29"/>
      <c r="I44" s="29"/>
      <c r="J44" s="29"/>
      <c r="K44" s="29"/>
      <c r="L44" s="29"/>
      <c r="M44" s="29"/>
      <c r="N44" s="29"/>
      <c r="O44" s="155" t="e">
        <f t="shared" si="17"/>
        <v>#DIV/0!</v>
      </c>
      <c r="AC44" s="111">
        <v>44054</v>
      </c>
      <c r="AD44" s="112">
        <v>0.1</v>
      </c>
      <c r="AE44" s="112">
        <f t="shared" si="12"/>
        <v>55</v>
      </c>
      <c r="AF44" s="112">
        <f t="shared" si="13"/>
        <v>1</v>
      </c>
      <c r="AG44" s="112">
        <f t="shared" si="14"/>
        <v>1.0000027777777778</v>
      </c>
    </row>
    <row r="45" spans="1:33">
      <c r="A45" s="137" t="s">
        <v>359</v>
      </c>
      <c r="B45" s="147"/>
      <c r="C45" s="148"/>
      <c r="D45" s="146"/>
      <c r="E45" s="146"/>
      <c r="F45" s="84"/>
      <c r="G45" s="29"/>
      <c r="H45" s="49"/>
      <c r="I45" s="49"/>
      <c r="J45" s="49"/>
      <c r="K45" s="49"/>
      <c r="L45" s="49"/>
      <c r="M45" s="49"/>
      <c r="N45" s="49"/>
      <c r="O45" s="155" t="e">
        <f t="shared" si="17"/>
        <v>#DIV/0!</v>
      </c>
      <c r="AC45" s="111">
        <v>44055</v>
      </c>
      <c r="AD45" s="112">
        <v>0.09</v>
      </c>
      <c r="AE45" s="112">
        <f t="shared" si="12"/>
        <v>56</v>
      </c>
      <c r="AF45" s="112">
        <f t="shared" si="13"/>
        <v>1</v>
      </c>
      <c r="AG45" s="112">
        <f t="shared" si="14"/>
        <v>1.0000024999999999</v>
      </c>
    </row>
    <row r="46" spans="1:33">
      <c r="A46" s="137" t="s">
        <v>360</v>
      </c>
      <c r="B46" s="131"/>
      <c r="C46" s="139"/>
      <c r="D46" s="141"/>
      <c r="E46" s="141"/>
      <c r="F46" s="84"/>
      <c r="G46" s="29"/>
      <c r="H46" s="29"/>
      <c r="I46" s="29"/>
      <c r="J46" s="29"/>
      <c r="K46" s="29"/>
      <c r="L46" s="29"/>
      <c r="M46" s="29"/>
      <c r="N46" s="29"/>
      <c r="O46" s="155" t="e">
        <f t="shared" si="17"/>
        <v>#DIV/0!</v>
      </c>
      <c r="AC46" s="111">
        <v>44056</v>
      </c>
      <c r="AD46" s="112">
        <v>0.09</v>
      </c>
      <c r="AE46" s="112">
        <f t="shared" si="12"/>
        <v>57</v>
      </c>
      <c r="AF46" s="112">
        <f t="shared" si="13"/>
        <v>1</v>
      </c>
      <c r="AG46" s="112">
        <f t="shared" si="14"/>
        <v>1.0000024999999999</v>
      </c>
    </row>
    <row r="47" spans="1:33">
      <c r="A47" s="137" t="s">
        <v>361</v>
      </c>
      <c r="B47" s="131"/>
      <c r="C47" s="139"/>
      <c r="D47" s="141"/>
      <c r="E47" s="141"/>
      <c r="F47" s="84"/>
      <c r="G47" s="29"/>
      <c r="H47" s="29"/>
      <c r="I47" s="29"/>
      <c r="J47" s="29"/>
      <c r="K47" s="29"/>
      <c r="L47" s="29"/>
      <c r="M47" s="29"/>
      <c r="N47" s="29"/>
      <c r="O47" s="155" t="e">
        <f t="shared" si="17"/>
        <v>#DIV/0!</v>
      </c>
      <c r="AC47" s="111">
        <v>44057</v>
      </c>
      <c r="AD47" s="112">
        <v>0.09</v>
      </c>
      <c r="AE47" s="112">
        <f t="shared" si="12"/>
        <v>58</v>
      </c>
      <c r="AF47" s="112">
        <f t="shared" si="13"/>
        <v>3</v>
      </c>
      <c r="AG47" s="112">
        <f t="shared" si="14"/>
        <v>1.0000074999999999</v>
      </c>
    </row>
    <row r="48" spans="1:33">
      <c r="A48" s="137" t="s">
        <v>362</v>
      </c>
      <c r="B48" s="131"/>
      <c r="C48" s="139"/>
      <c r="D48" s="141"/>
      <c r="E48" s="141"/>
      <c r="F48" s="84"/>
      <c r="G48" s="29"/>
      <c r="H48" s="29"/>
      <c r="I48" s="29"/>
      <c r="J48" s="29"/>
      <c r="K48" s="29"/>
      <c r="L48" s="29"/>
      <c r="M48" s="29"/>
      <c r="N48" s="29"/>
      <c r="O48" s="155" t="e">
        <f t="shared" si="17"/>
        <v>#DIV/0!</v>
      </c>
      <c r="AC48" s="111">
        <v>44060</v>
      </c>
      <c r="AD48" s="112">
        <v>0.1</v>
      </c>
      <c r="AE48" s="112">
        <f t="shared" si="12"/>
        <v>61</v>
      </c>
      <c r="AF48" s="112" t="e">
        <f>#REF!-AC48</f>
        <v>#REF!</v>
      </c>
      <c r="AG48" s="112" t="e">
        <f t="shared" si="14"/>
        <v>#REF!</v>
      </c>
    </row>
    <row r="49" spans="2:32">
      <c r="B49" s="38"/>
      <c r="D49" s="84"/>
      <c r="F49" s="84"/>
      <c r="O49" s="38"/>
      <c r="AC49" s="111">
        <v>44061</v>
      </c>
      <c r="AD49" s="112">
        <v>0.09</v>
      </c>
      <c r="AE49" s="112">
        <f t="shared" si="12"/>
        <v>62</v>
      </c>
      <c r="AF49" s="112">
        <f t="shared" si="13"/>
        <v>1</v>
      </c>
    </row>
    <row r="50" spans="2:32">
      <c r="B50" s="131"/>
      <c r="C50" s="51"/>
      <c r="D50" s="132"/>
      <c r="E50" s="29"/>
      <c r="F50" s="84"/>
      <c r="G50" s="51" t="s">
        <v>575</v>
      </c>
      <c r="H50" s="29"/>
      <c r="I50" s="29"/>
      <c r="J50" s="29"/>
      <c r="K50" s="29"/>
      <c r="L50" s="29"/>
      <c r="M50" s="29"/>
      <c r="N50" s="29"/>
      <c r="O50" s="131"/>
      <c r="AC50" s="111">
        <v>44062</v>
      </c>
      <c r="AD50" s="112">
        <v>0.09</v>
      </c>
    </row>
    <row r="51" spans="2:32">
      <c r="B51" s="131"/>
      <c r="C51" s="29"/>
      <c r="D51" s="139"/>
      <c r="E51" s="139"/>
      <c r="F51" s="84"/>
      <c r="G51" s="29"/>
      <c r="H51" s="29"/>
      <c r="I51" s="29"/>
      <c r="J51" s="29"/>
      <c r="K51" s="29"/>
      <c r="L51" s="29"/>
      <c r="M51" s="29"/>
      <c r="N51" s="29"/>
      <c r="O51" s="131"/>
      <c r="AC51" s="111">
        <v>44063</v>
      </c>
      <c r="AD51" s="112">
        <v>7.0000000000000007E-2</v>
      </c>
    </row>
    <row r="52" spans="2:32">
      <c r="B52" s="147"/>
      <c r="C52" s="49"/>
      <c r="D52" s="148"/>
      <c r="E52" s="148"/>
      <c r="F52" s="84"/>
      <c r="G52" s="29"/>
      <c r="H52" s="49" t="s">
        <v>273</v>
      </c>
      <c r="I52" s="49"/>
      <c r="J52" s="49" t="s">
        <v>339</v>
      </c>
      <c r="K52" s="49" t="s">
        <v>340</v>
      </c>
      <c r="L52" s="49" t="s">
        <v>467</v>
      </c>
      <c r="M52" s="49" t="s">
        <v>339</v>
      </c>
      <c r="N52" s="49" t="s">
        <v>340</v>
      </c>
      <c r="O52" s="49" t="s">
        <v>329</v>
      </c>
      <c r="AC52" s="111">
        <v>44064</v>
      </c>
      <c r="AD52" s="112">
        <v>7.0000000000000007E-2</v>
      </c>
    </row>
    <row r="53" spans="2:32">
      <c r="B53" s="131"/>
      <c r="C53" s="29"/>
      <c r="D53" s="139"/>
      <c r="E53" s="139"/>
      <c r="F53" s="84"/>
      <c r="G53" s="29" t="s">
        <v>576</v>
      </c>
      <c r="H53" s="29">
        <f>_xll.BDH(G53,$H$52,$C$1,$C$1)</f>
        <v>8.1799999999999998E-2</v>
      </c>
      <c r="I53" s="29"/>
      <c r="J53" s="29">
        <f>_xll.BDH(G53,$J$52,$C$1,$C$1)</f>
        <v>6.6799999999999998E-2</v>
      </c>
      <c r="K53" s="29">
        <f>_xll.BDH(G53,$K$52,$C$1,$C$1)</f>
        <v>9.6799999999999997E-2</v>
      </c>
      <c r="L53" s="125" t="s">
        <v>579</v>
      </c>
      <c r="M53" s="29"/>
      <c r="N53" s="29"/>
      <c r="O53" s="131"/>
      <c r="AC53" s="111">
        <v>44067</v>
      </c>
      <c r="AD53" s="112">
        <v>0.08</v>
      </c>
    </row>
    <row r="54" spans="2:32">
      <c r="B54" s="131"/>
      <c r="C54" s="29"/>
      <c r="D54" s="139"/>
      <c r="E54" s="139"/>
      <c r="F54" s="84"/>
      <c r="G54" s="29" t="s">
        <v>577</v>
      </c>
      <c r="H54" s="29">
        <f>_xll.BDH(G54,$H$52,$C$1,$C$1)</f>
        <v>7.7299999999999994E-2</v>
      </c>
      <c r="I54" s="29"/>
      <c r="J54" s="29">
        <f>_xll.BDH(G54,$J$52,$C$1,$C$1)</f>
        <v>6.2300000000000001E-2</v>
      </c>
      <c r="K54" s="29">
        <f>_xll.BDH(G54,$K$52,$C$1,$C$1)</f>
        <v>9.2299999999999993E-2</v>
      </c>
      <c r="L54" s="125" t="s">
        <v>580</v>
      </c>
      <c r="M54" s="29"/>
      <c r="N54" s="29"/>
      <c r="O54" s="131"/>
      <c r="AC54" s="111">
        <v>44068</v>
      </c>
      <c r="AD54" s="112">
        <v>0.08</v>
      </c>
    </row>
    <row r="55" spans="2:32">
      <c r="B55" s="131"/>
      <c r="C55" s="29"/>
      <c r="D55" s="139"/>
      <c r="E55" s="139"/>
      <c r="F55" s="84"/>
      <c r="G55" s="29" t="s">
        <v>578</v>
      </c>
      <c r="H55" s="29">
        <f>_xll.BDH(G55,$H$52,$C$1,$C$1)</f>
        <v>7.5899999999999995E-2</v>
      </c>
      <c r="I55" s="29"/>
      <c r="J55" s="29">
        <f>_xll.BDH(G55,$J$52,$C$1,$C$1)</f>
        <v>6.0900000000000003E-2</v>
      </c>
      <c r="K55" s="29">
        <f>_xll.BDH(G55,$K$52,$C$1,$C$1)</f>
        <v>9.0899999999999995E-2</v>
      </c>
      <c r="L55" s="125" t="s">
        <v>581</v>
      </c>
      <c r="M55" s="29"/>
      <c r="N55" s="29"/>
      <c r="O55" s="131"/>
      <c r="AC55" s="111">
        <v>44069</v>
      </c>
      <c r="AD55" s="112">
        <v>7.0000000000000007E-2</v>
      </c>
    </row>
    <row r="56" spans="2:32">
      <c r="B56" s="131"/>
      <c r="C56" s="29"/>
      <c r="D56" s="139"/>
      <c r="E56" s="139"/>
      <c r="F56" s="84"/>
      <c r="G56" s="29" t="s">
        <v>582</v>
      </c>
      <c r="H56" s="29">
        <f>_xll.BDH(G56,$H$52,$C$1,$C$1)</f>
        <v>7.3999999999999996E-2</v>
      </c>
      <c r="I56" s="29"/>
      <c r="J56" s="29">
        <f>_xll.BDH(G56,$J$52,$C$1,$C$1)</f>
        <v>5.91E-2</v>
      </c>
      <c r="K56" s="29">
        <f>_xll.BDH(G56,$K$52,$C$1,$C$1)</f>
        <v>8.8900000000000007E-2</v>
      </c>
      <c r="L56" s="125" t="s">
        <v>485</v>
      </c>
      <c r="M56" s="29"/>
      <c r="N56" s="29"/>
      <c r="O56" s="131"/>
      <c r="AC56" s="111">
        <v>44070</v>
      </c>
      <c r="AD56" s="112">
        <v>7.0000000000000007E-2</v>
      </c>
    </row>
    <row r="57" spans="2:32">
      <c r="B57" s="131"/>
      <c r="C57" s="29"/>
      <c r="D57" s="139"/>
      <c r="E57" s="139"/>
      <c r="F57" s="84"/>
      <c r="G57" s="29" t="s">
        <v>583</v>
      </c>
      <c r="H57" s="29">
        <f>_xll.BDH(G57,$H$52,$C$1,$C$1)</f>
        <v>7.5999999999999998E-2</v>
      </c>
      <c r="I57" s="29"/>
      <c r="J57" s="29">
        <f>_xll.BDH(G57,$J$52,$C$1,$C$1)</f>
        <v>6.0999999999999999E-2</v>
      </c>
      <c r="K57" s="29">
        <f>_xll.BDH(G57,$K$52,$C$1,$C$1)</f>
        <v>9.0999999999999998E-2</v>
      </c>
      <c r="L57" s="125" t="s">
        <v>584</v>
      </c>
      <c r="M57" s="29"/>
      <c r="N57" s="29"/>
      <c r="O57" s="131"/>
      <c r="AC57" s="111">
        <v>44071</v>
      </c>
      <c r="AD57" s="112">
        <v>7.0000000000000007E-2</v>
      </c>
    </row>
    <row r="58" spans="2:32">
      <c r="B58" s="131"/>
      <c r="C58" s="29"/>
      <c r="D58" s="139"/>
      <c r="E58" s="139"/>
      <c r="F58" s="84"/>
      <c r="G58" s="29" t="s">
        <v>585</v>
      </c>
      <c r="H58" s="29">
        <f>_xll.BDH(G58,$H$52,$C$1,$C$1)</f>
        <v>7.4999999999999997E-2</v>
      </c>
      <c r="I58" s="29"/>
      <c r="J58" s="29">
        <f>_xll.BDH(G58,$J$52,$C$1,$C$1)</f>
        <v>5.9900000000000002E-2</v>
      </c>
      <c r="K58" s="29">
        <f>_xll.BDH(G58,$K$52,$C$1,$C$1)</f>
        <v>9.01E-2</v>
      </c>
      <c r="L58" s="125" t="s">
        <v>288</v>
      </c>
      <c r="M58" s="29"/>
      <c r="N58" s="29"/>
      <c r="O58" s="131"/>
      <c r="AC58" s="111">
        <v>44074</v>
      </c>
      <c r="AD58" s="112">
        <v>0.09</v>
      </c>
    </row>
    <row r="59" spans="2:32">
      <c r="B59" s="131"/>
      <c r="C59" s="29"/>
      <c r="D59" s="139"/>
      <c r="E59" s="139"/>
      <c r="F59" s="84"/>
      <c r="G59" s="29" t="s">
        <v>586</v>
      </c>
      <c r="H59" s="29">
        <f>_xll.BDH(G59,$H$52,$C$1,$C$1)</f>
        <v>7.8399999999999997E-2</v>
      </c>
      <c r="I59" s="29"/>
      <c r="J59" s="29">
        <f>_xll.BDH(G59,$J$52,$C$1,$C$1)</f>
        <v>6.3299999999999995E-2</v>
      </c>
      <c r="K59" s="29">
        <f>_xll.BDH(G59,$K$52,$C$1,$C$1)</f>
        <v>9.35E-2</v>
      </c>
      <c r="L59" s="125" t="s">
        <v>594</v>
      </c>
      <c r="M59" s="29"/>
      <c r="N59" s="29"/>
      <c r="O59" s="131"/>
      <c r="AC59" s="111">
        <v>44075</v>
      </c>
      <c r="AD59" s="112">
        <v>0.09</v>
      </c>
    </row>
    <row r="60" spans="2:32">
      <c r="B60" s="131"/>
      <c r="C60" s="29"/>
      <c r="D60" s="139"/>
      <c r="E60" s="139"/>
      <c r="F60" s="84"/>
      <c r="G60" s="29" t="s">
        <v>587</v>
      </c>
      <c r="H60" s="29">
        <f>_xll.BDH(G60,$H$52,$C$1,$C$1)</f>
        <v>7.3999999999999996E-2</v>
      </c>
      <c r="I60" s="29"/>
      <c r="J60" s="29">
        <f>_xll.BDH(G60,$J$52,$C$1,$C$1)</f>
        <v>5.9299999999999999E-2</v>
      </c>
      <c r="K60" s="29">
        <f>_xll.BDH(G60,$K$52,$C$1,$C$1)</f>
        <v>8.8700000000000001E-2</v>
      </c>
      <c r="L60" s="125" t="s">
        <v>595</v>
      </c>
      <c r="M60" s="29"/>
      <c r="N60" s="29"/>
      <c r="O60" s="131"/>
      <c r="AC60" s="111">
        <v>44076</v>
      </c>
      <c r="AD60" s="112">
        <v>0.09</v>
      </c>
    </row>
    <row r="61" spans="2:32">
      <c r="B61" s="131"/>
      <c r="C61" s="29"/>
      <c r="D61" s="139"/>
      <c r="E61" s="139"/>
      <c r="F61" s="84"/>
      <c r="G61" s="29" t="s">
        <v>588</v>
      </c>
      <c r="H61" s="29">
        <f>_xll.BDH(G61,$H$52,$C$1,$C$1)</f>
        <v>7.2999999999999995E-2</v>
      </c>
      <c r="I61" s="29"/>
      <c r="J61" s="29">
        <f>_xll.BDH(G61,$J$52,$C$1,$C$1)</f>
        <v>5.8000000000000003E-2</v>
      </c>
      <c r="K61" s="29">
        <f>_xll.BDH(G61,$K$52,$C$1,$C$1)</f>
        <v>8.7999999999999995E-2</v>
      </c>
      <c r="L61" s="125" t="s">
        <v>596</v>
      </c>
      <c r="M61" s="29"/>
      <c r="N61" s="29"/>
      <c r="O61" s="131"/>
      <c r="AC61" s="111">
        <v>44077</v>
      </c>
      <c r="AD61" s="112">
        <v>0.1</v>
      </c>
    </row>
    <row r="62" spans="2:32">
      <c r="B62" s="131"/>
      <c r="C62" s="29"/>
      <c r="D62" s="139"/>
      <c r="E62" s="139"/>
      <c r="F62" s="84"/>
      <c r="G62" s="29" t="s">
        <v>589</v>
      </c>
      <c r="H62" s="29">
        <f>_xll.BDH(G62,$H$52,$C$1,$C$1)</f>
        <v>6.7500000000000004E-2</v>
      </c>
      <c r="I62" s="29"/>
      <c r="J62" s="29">
        <f>_xll.BDH(G62,$J$52,$C$1,$C$1)</f>
        <v>5.2400000000000002E-2</v>
      </c>
      <c r="K62" s="29">
        <f>_xll.BDH(G62,$K$52,$C$1,$C$1)</f>
        <v>8.2600000000000007E-2</v>
      </c>
      <c r="L62" s="125" t="s">
        <v>597</v>
      </c>
      <c r="M62" s="29"/>
      <c r="N62" s="29"/>
      <c r="O62" s="131"/>
      <c r="AC62" s="111">
        <v>44078</v>
      </c>
      <c r="AD62" s="112">
        <v>0.09</v>
      </c>
    </row>
    <row r="63" spans="2:32">
      <c r="B63" s="131"/>
      <c r="C63" s="29"/>
      <c r="D63" s="139"/>
      <c r="E63" s="139"/>
      <c r="F63" s="84"/>
      <c r="G63" s="29" t="s">
        <v>590</v>
      </c>
      <c r="H63" s="29">
        <f>_xll.BDH(G63,$H$52,$C$1,$C$1)</f>
        <v>6.4500000000000002E-2</v>
      </c>
      <c r="I63" s="29"/>
      <c r="J63" s="29">
        <f>_xll.BDH(G63,$J$52,$C$1,$C$1)</f>
        <v>5.1400000000000001E-2</v>
      </c>
      <c r="K63" s="29">
        <f>_xll.BDH(G63,$K$52,$C$1,$C$1)</f>
        <v>7.7600000000000002E-2</v>
      </c>
      <c r="L63" s="125" t="s">
        <v>598</v>
      </c>
      <c r="M63" s="29"/>
      <c r="N63" s="29"/>
      <c r="O63" s="131"/>
      <c r="AC63" s="111">
        <v>44082</v>
      </c>
      <c r="AD63" s="112">
        <v>0.09</v>
      </c>
    </row>
    <row r="64" spans="2:32">
      <c r="B64" s="131"/>
      <c r="C64" s="29"/>
      <c r="D64" s="139"/>
      <c r="E64" s="139"/>
      <c r="F64" s="84"/>
      <c r="G64" s="29" t="s">
        <v>591</v>
      </c>
      <c r="H64" s="29">
        <f>_xll.BDH(G64,$H$52,$C$1,$C$1)</f>
        <v>6.1499999999999999E-2</v>
      </c>
      <c r="I64" s="29"/>
      <c r="J64" s="29">
        <f>_xll.BDH(G64,$J$52,$C$1,$C$1)</f>
        <v>4.7300000000000002E-2</v>
      </c>
      <c r="K64" s="29">
        <f>_xll.BDH(G64,$K$52,$C$1,$C$1)</f>
        <v>7.5700000000000003E-2</v>
      </c>
      <c r="L64" s="125" t="s">
        <v>599</v>
      </c>
      <c r="M64" s="29"/>
      <c r="N64" s="29"/>
      <c r="O64" s="131"/>
      <c r="AC64" s="111">
        <v>44083</v>
      </c>
      <c r="AD64" s="112">
        <v>0.09</v>
      </c>
    </row>
    <row r="65" spans="2:30">
      <c r="B65" s="131"/>
      <c r="C65" s="29"/>
      <c r="D65" s="139"/>
      <c r="E65" s="139"/>
      <c r="F65" s="84"/>
      <c r="G65" s="29" t="s">
        <v>592</v>
      </c>
      <c r="H65" s="29">
        <f>_xll.BDH(G65,$H$52,$C$1,$C$1)</f>
        <v>0.06</v>
      </c>
      <c r="I65" s="29"/>
      <c r="J65" s="29">
        <f>_xll.BDH(G65,$J$52,$C$1,$C$1)</f>
        <v>4.7199999999999999E-2</v>
      </c>
      <c r="K65" s="29">
        <f>_xll.BDH(G65,$K$52,$C$1,$C$1)</f>
        <v>7.2800000000000004E-2</v>
      </c>
      <c r="L65" s="125" t="s">
        <v>600</v>
      </c>
      <c r="M65" s="122"/>
      <c r="N65" s="122"/>
      <c r="O65" s="121"/>
      <c r="AC65" s="111">
        <v>44084</v>
      </c>
      <c r="AD65" s="112">
        <v>0.09</v>
      </c>
    </row>
    <row r="66" spans="2:30">
      <c r="B66" s="131"/>
      <c r="C66" s="29"/>
      <c r="D66" s="139"/>
      <c r="E66" s="139"/>
      <c r="F66" s="84"/>
      <c r="G66" s="29" t="s">
        <v>593</v>
      </c>
      <c r="H66" s="29">
        <f>_xll.BDH(G66,$H$52,$C$1,$C$1)</f>
        <v>5.8000000000000003E-2</v>
      </c>
      <c r="I66" s="29"/>
      <c r="J66" s="29">
        <f>_xll.BDH(G66,$J$52,$C$1,$C$1)</f>
        <v>4.65E-2</v>
      </c>
      <c r="K66" s="29">
        <f>_xll.BDH(G66,$K$52,$C$1,$C$1)</f>
        <v>6.9500000000000006E-2</v>
      </c>
      <c r="L66" s="125" t="s">
        <v>601</v>
      </c>
      <c r="M66" s="51"/>
      <c r="N66" s="122"/>
      <c r="O66" s="118"/>
      <c r="AC66" s="111">
        <v>44085</v>
      </c>
      <c r="AD66" s="112">
        <v>0.09</v>
      </c>
    </row>
    <row r="67" spans="2:30">
      <c r="B67" s="131"/>
      <c r="C67" s="29"/>
      <c r="D67" s="139"/>
      <c r="E67" s="139"/>
      <c r="F67" s="84"/>
      <c r="G67" s="29"/>
      <c r="H67" s="29"/>
      <c r="I67" s="29"/>
      <c r="J67" s="29"/>
      <c r="K67" s="29"/>
      <c r="L67" s="29"/>
      <c r="M67" s="51"/>
      <c r="N67" s="122"/>
      <c r="O67" s="118"/>
      <c r="AC67" s="111">
        <v>44088</v>
      </c>
      <c r="AD67" s="112">
        <v>0.09</v>
      </c>
    </row>
    <row r="68" spans="2:30">
      <c r="B68" s="131"/>
      <c r="C68" s="29"/>
      <c r="D68" s="139"/>
      <c r="E68" s="139"/>
      <c r="F68" s="84"/>
      <c r="G68" s="29"/>
      <c r="H68" s="29"/>
      <c r="I68" s="29"/>
      <c r="J68" s="29"/>
      <c r="K68" s="29"/>
      <c r="L68" s="29"/>
      <c r="M68" s="122"/>
      <c r="N68" s="122"/>
      <c r="O68" s="121"/>
      <c r="AC68" s="111">
        <v>44089</v>
      </c>
      <c r="AD68" s="112">
        <v>0.1</v>
      </c>
    </row>
    <row r="69" spans="2:30">
      <c r="B69" s="131"/>
      <c r="C69" s="29"/>
      <c r="D69" s="139"/>
      <c r="E69" s="139"/>
      <c r="F69" s="84"/>
      <c r="G69" s="29"/>
      <c r="H69" s="29"/>
      <c r="I69" s="29"/>
      <c r="J69" s="29"/>
      <c r="K69" s="29"/>
      <c r="L69" s="29"/>
      <c r="M69" s="51"/>
      <c r="N69" s="122"/>
      <c r="O69" s="118"/>
      <c r="AC69" s="111">
        <v>44090</v>
      </c>
      <c r="AD69" s="112">
        <v>0.1</v>
      </c>
    </row>
    <row r="70" spans="2:30">
      <c r="B70" s="131"/>
      <c r="C70" s="29"/>
      <c r="D70" s="139"/>
      <c r="E70" s="139"/>
      <c r="F70" s="84"/>
      <c r="G70" s="29"/>
      <c r="H70" s="29"/>
      <c r="I70" s="29"/>
      <c r="J70" s="29"/>
      <c r="K70" s="29"/>
      <c r="L70" s="29"/>
      <c r="M70" s="122"/>
      <c r="N70" s="122"/>
      <c r="O70" s="121"/>
      <c r="AC70" s="111">
        <v>44091</v>
      </c>
      <c r="AD70" s="112">
        <v>0.1</v>
      </c>
    </row>
    <row r="71" spans="2:30">
      <c r="B71" s="131"/>
      <c r="C71" s="29"/>
      <c r="D71" s="139"/>
      <c r="E71" s="139"/>
      <c r="F71" s="84"/>
      <c r="G71" s="29"/>
      <c r="H71" s="29"/>
      <c r="I71" s="29"/>
      <c r="J71" s="29"/>
      <c r="K71" s="29"/>
      <c r="L71" s="29"/>
      <c r="M71" s="122"/>
      <c r="N71" s="122"/>
      <c r="O71" s="121"/>
      <c r="AC71" s="111"/>
    </row>
    <row r="72" spans="2:30">
      <c r="B72" s="131"/>
      <c r="C72" s="29"/>
      <c r="D72" s="139"/>
      <c r="E72" s="139"/>
      <c r="F72" s="84"/>
      <c r="G72" s="29"/>
      <c r="H72" s="29"/>
      <c r="I72" s="29"/>
      <c r="J72" s="29"/>
      <c r="K72" s="29"/>
      <c r="L72" s="29"/>
      <c r="M72" s="122"/>
      <c r="N72" s="122"/>
      <c r="O72" s="121"/>
      <c r="AC72" s="111"/>
    </row>
    <row r="73" spans="2:30">
      <c r="B73" s="131"/>
      <c r="C73" s="29"/>
      <c r="D73" s="139"/>
      <c r="E73" s="139"/>
      <c r="F73" s="84"/>
      <c r="G73" s="29"/>
      <c r="H73" s="29"/>
      <c r="I73" s="29"/>
      <c r="J73" s="29"/>
      <c r="K73" s="29"/>
      <c r="L73" s="29"/>
      <c r="M73" s="122"/>
      <c r="N73" s="122"/>
      <c r="O73" s="121"/>
      <c r="AC73" s="111"/>
    </row>
    <row r="74" spans="2:30">
      <c r="B74" s="131"/>
      <c r="C74" s="29"/>
      <c r="D74" s="139"/>
      <c r="E74" s="139"/>
      <c r="F74" s="84"/>
      <c r="G74" s="29"/>
      <c r="H74" s="29"/>
      <c r="I74" s="29"/>
      <c r="J74" s="29"/>
      <c r="K74" s="29"/>
      <c r="L74" s="29"/>
      <c r="M74" s="122"/>
      <c r="N74" s="122"/>
      <c r="O74" s="121"/>
      <c r="AC74" s="111"/>
    </row>
    <row r="75" spans="2:30">
      <c r="B75" s="131"/>
      <c r="C75" s="29"/>
      <c r="D75" s="139"/>
      <c r="E75" s="139"/>
      <c r="F75" s="84"/>
      <c r="G75" s="29"/>
      <c r="H75" s="29"/>
      <c r="I75" s="29"/>
      <c r="J75" s="29"/>
      <c r="K75" s="29"/>
      <c r="L75" s="29"/>
      <c r="M75" s="122"/>
      <c r="N75" s="122"/>
      <c r="O75" s="121"/>
      <c r="AC75" s="111"/>
    </row>
    <row r="76" spans="2:30">
      <c r="B76" s="131"/>
      <c r="C76" s="29"/>
      <c r="D76" s="139"/>
      <c r="E76" s="139"/>
      <c r="F76" s="84"/>
      <c r="G76" s="29"/>
      <c r="H76" s="29"/>
      <c r="I76" s="29"/>
      <c r="J76" s="29"/>
      <c r="K76" s="29"/>
      <c r="L76" s="29"/>
      <c r="M76" s="122"/>
      <c r="N76" s="122"/>
      <c r="O76" s="121"/>
      <c r="AC76" s="111"/>
    </row>
    <row r="77" spans="2:30">
      <c r="B77" s="38"/>
      <c r="D77" s="84"/>
      <c r="F77" s="84"/>
      <c r="O77" s="38"/>
      <c r="AC77" s="111"/>
    </row>
    <row r="78" spans="2:30">
      <c r="B78" s="38"/>
      <c r="D78" s="84"/>
      <c r="F78" s="84"/>
      <c r="O78" s="38"/>
      <c r="AC78" s="111"/>
    </row>
    <row r="79" spans="2:30">
      <c r="B79" s="38"/>
      <c r="D79" s="84"/>
      <c r="F79" s="84"/>
      <c r="O79" s="38"/>
      <c r="AC79" s="111"/>
    </row>
    <row r="80" spans="2:30">
      <c r="B80" s="38"/>
      <c r="D80" s="84"/>
      <c r="F80" s="84"/>
      <c r="O80" s="38"/>
      <c r="AC80" s="111"/>
    </row>
    <row r="81" spans="2:29">
      <c r="B81" s="38"/>
      <c r="D81" s="84"/>
      <c r="F81" s="84"/>
      <c r="O81" s="38"/>
      <c r="AC81" s="111"/>
    </row>
    <row r="82" spans="2:29">
      <c r="B82" s="38"/>
      <c r="D82" s="84"/>
      <c r="F82" s="84"/>
      <c r="O82" s="38"/>
      <c r="AC82" s="111"/>
    </row>
    <row r="83" spans="2:29">
      <c r="B83" s="38"/>
      <c r="D83" s="84"/>
      <c r="F83" s="84"/>
      <c r="O83" s="38"/>
      <c r="AC83" s="111"/>
    </row>
    <row r="84" spans="2:29">
      <c r="B84" s="38"/>
      <c r="D84" s="84"/>
      <c r="F84" s="84"/>
      <c r="O84" s="38"/>
      <c r="AC84" s="111"/>
    </row>
    <row r="85" spans="2:29">
      <c r="B85" s="38"/>
      <c r="D85" s="84"/>
      <c r="F85" s="84"/>
      <c r="O85" s="38"/>
      <c r="AC85" s="111"/>
    </row>
    <row r="86" spans="2:29">
      <c r="B86" s="38"/>
      <c r="D86" s="84"/>
      <c r="F86" s="84"/>
      <c r="O86" s="38"/>
      <c r="AC86" s="111"/>
    </row>
    <row r="87" spans="2:29">
      <c r="B87" s="38"/>
      <c r="D87" s="84"/>
      <c r="F87" s="84"/>
      <c r="O87" s="38"/>
      <c r="AC87" s="111"/>
    </row>
    <row r="88" spans="2:29">
      <c r="B88" s="38"/>
      <c r="D88" s="84"/>
      <c r="F88" s="84"/>
      <c r="O88" s="38"/>
      <c r="AC88" s="111"/>
    </row>
    <row r="89" spans="2:29">
      <c r="B89" s="38"/>
      <c r="D89" s="84"/>
      <c r="F89" s="84"/>
      <c r="O89" s="38"/>
      <c r="AC89" s="111"/>
    </row>
    <row r="90" spans="2:29">
      <c r="B90" s="38"/>
      <c r="D90" s="84"/>
      <c r="F90" s="84"/>
      <c r="O90" s="38"/>
      <c r="AC90" s="111"/>
    </row>
    <row r="91" spans="2:29">
      <c r="B91" s="38"/>
      <c r="D91" s="84"/>
      <c r="F91" s="84"/>
      <c r="O91" s="38"/>
      <c r="AC91" s="111"/>
    </row>
    <row r="92" spans="2:29">
      <c r="B92" s="38"/>
      <c r="D92" s="84"/>
      <c r="F92" s="84"/>
      <c r="O92" s="38"/>
      <c r="AC92" s="111"/>
    </row>
    <row r="93" spans="2:29">
      <c r="B93" s="38"/>
      <c r="D93" s="84"/>
      <c r="F93" s="84"/>
      <c r="O93" s="38"/>
      <c r="AC93" s="111"/>
    </row>
    <row r="94" spans="2:29">
      <c r="B94" s="38"/>
      <c r="D94" s="84"/>
      <c r="F94" s="84"/>
      <c r="O94" s="38"/>
      <c r="AC94" s="111"/>
    </row>
    <row r="95" spans="2:29">
      <c r="B95" s="38"/>
      <c r="D95" s="84"/>
      <c r="F95" s="84"/>
      <c r="O95" s="38"/>
      <c r="AC95" s="111"/>
    </row>
    <row r="96" spans="2:29">
      <c r="B96" s="38"/>
      <c r="D96" s="84"/>
      <c r="F96" s="84"/>
      <c r="O96" s="38"/>
      <c r="AC96" s="111"/>
    </row>
    <row r="97" spans="2:29">
      <c r="B97" s="38"/>
      <c r="D97" s="84"/>
      <c r="F97" s="84"/>
      <c r="O97" s="38"/>
      <c r="AC97" s="111"/>
    </row>
    <row r="98" spans="2:29">
      <c r="B98" s="38"/>
      <c r="D98" s="84"/>
      <c r="F98" s="84"/>
      <c r="O98" s="38"/>
      <c r="AC98" s="111"/>
    </row>
    <row r="99" spans="2:29">
      <c r="B99" s="38"/>
      <c r="D99" s="84"/>
      <c r="F99" s="84"/>
      <c r="O99" s="38"/>
      <c r="AC99" s="111"/>
    </row>
    <row r="100" spans="2:29">
      <c r="B100" s="38"/>
      <c r="D100" s="84"/>
      <c r="F100" s="84"/>
      <c r="O100" s="38"/>
      <c r="AC100" s="111"/>
    </row>
    <row r="101" spans="2:29">
      <c r="B101" s="38"/>
      <c r="D101" s="84"/>
      <c r="F101" s="84"/>
      <c r="O101" s="38"/>
      <c r="AC101" s="111"/>
    </row>
    <row r="102" spans="2:29">
      <c r="B102" s="38"/>
      <c r="D102" s="84"/>
      <c r="F102" s="84"/>
      <c r="O102" s="38"/>
      <c r="AC102" s="111"/>
    </row>
    <row r="103" spans="2:29">
      <c r="B103" s="38"/>
      <c r="D103" s="84"/>
      <c r="F103" s="84"/>
      <c r="O103" s="38"/>
      <c r="AC103" s="111"/>
    </row>
    <row r="104" spans="2:29">
      <c r="B104" s="38"/>
      <c r="D104" s="84"/>
      <c r="F104" s="84"/>
      <c r="O104" s="38"/>
      <c r="AC104" s="111"/>
    </row>
    <row r="105" spans="2:29">
      <c r="B105" s="38"/>
      <c r="D105" s="84"/>
      <c r="F105" s="84"/>
      <c r="O105" s="38"/>
      <c r="AC105" s="111"/>
    </row>
    <row r="106" spans="2:29">
      <c r="B106" s="38"/>
      <c r="D106" s="84"/>
      <c r="F106" s="84"/>
      <c r="O106" s="38"/>
      <c r="AC106" s="111"/>
    </row>
    <row r="107" spans="2:29">
      <c r="B107" s="38"/>
      <c r="D107" s="84"/>
      <c r="F107" s="84"/>
      <c r="O107" s="38"/>
      <c r="AC107" s="111"/>
    </row>
    <row r="108" spans="2:29">
      <c r="B108" s="38"/>
      <c r="D108" s="84"/>
      <c r="F108" s="84"/>
      <c r="O108" s="38"/>
      <c r="AC108" s="111"/>
    </row>
    <row r="109" spans="2:29">
      <c r="B109" s="38"/>
      <c r="D109" s="84"/>
      <c r="F109" s="84"/>
      <c r="O109" s="38"/>
      <c r="AC109" s="111"/>
    </row>
    <row r="110" spans="2:29">
      <c r="B110" s="38"/>
      <c r="D110" s="84"/>
      <c r="F110" s="84"/>
      <c r="O110" s="38"/>
      <c r="AC110" s="111"/>
    </row>
    <row r="111" spans="2:29">
      <c r="B111" s="38"/>
      <c r="D111" s="84"/>
      <c r="F111" s="84"/>
      <c r="O111" s="38"/>
      <c r="AC111" s="111"/>
    </row>
    <row r="112" spans="2:29">
      <c r="B112" s="38"/>
      <c r="D112" s="84"/>
      <c r="F112" s="84"/>
      <c r="O112" s="38"/>
      <c r="AC112" s="111"/>
    </row>
    <row r="113" spans="2:29">
      <c r="B113" s="38"/>
      <c r="D113" s="84"/>
      <c r="F113" s="84"/>
      <c r="O113" s="38"/>
      <c r="AC113" s="111"/>
    </row>
    <row r="114" spans="2:29">
      <c r="B114" s="38"/>
      <c r="D114" s="84"/>
      <c r="F114" s="84"/>
      <c r="O114" s="38"/>
    </row>
    <row r="115" spans="2:29">
      <c r="B115" s="38"/>
      <c r="D115" s="84"/>
      <c r="F115" s="84"/>
      <c r="O115" s="38"/>
    </row>
    <row r="116" spans="2:29">
      <c r="B116" s="38"/>
      <c r="D116" s="84"/>
      <c r="F116" s="84"/>
      <c r="O116" s="38"/>
    </row>
    <row r="117" spans="2:29">
      <c r="B117" s="38"/>
      <c r="D117" s="84"/>
      <c r="F117" s="84"/>
      <c r="O117" s="38"/>
    </row>
    <row r="118" spans="2:29">
      <c r="B118" s="38"/>
      <c r="D118" s="84"/>
      <c r="F118" s="84"/>
      <c r="O118" s="38"/>
    </row>
    <row r="119" spans="2:29">
      <c r="B119" s="38"/>
      <c r="D119" s="84"/>
      <c r="F119" s="84"/>
      <c r="O119" s="38"/>
    </row>
    <row r="120" spans="2:29">
      <c r="B120" s="38"/>
      <c r="D120" s="84"/>
      <c r="F120" s="84"/>
      <c r="O120" s="38"/>
    </row>
    <row r="121" spans="2:29">
      <c r="B121" s="38"/>
      <c r="D121" s="84"/>
      <c r="F121" s="84"/>
      <c r="O121" s="38"/>
    </row>
    <row r="122" spans="2:29">
      <c r="B122" s="38"/>
      <c r="D122" s="84"/>
      <c r="F122" s="84"/>
      <c r="O122" s="38"/>
    </row>
    <row r="123" spans="2:29">
      <c r="B123" s="38"/>
      <c r="D123" s="84"/>
      <c r="F123" s="84"/>
      <c r="O123" s="38"/>
    </row>
    <row r="124" spans="2:29">
      <c r="B124" s="38"/>
      <c r="D124" s="84"/>
      <c r="F124" s="84"/>
      <c r="O124" s="38"/>
    </row>
    <row r="125" spans="2:29">
      <c r="B125" s="38"/>
      <c r="D125" s="84"/>
      <c r="F125" s="84"/>
      <c r="O125" s="38"/>
    </row>
    <row r="126" spans="2:29">
      <c r="B126" s="38"/>
      <c r="D126" s="84"/>
      <c r="F126" s="84"/>
      <c r="O126" s="38"/>
    </row>
    <row r="127" spans="2:29">
      <c r="B127" s="38"/>
      <c r="D127" s="84"/>
      <c r="F127" s="84"/>
      <c r="O127" s="38"/>
    </row>
    <row r="128" spans="2:29">
      <c r="B128" s="38"/>
      <c r="D128" s="84"/>
      <c r="F128" s="84"/>
      <c r="O128" s="38"/>
    </row>
    <row r="129" spans="2:15">
      <c r="B129" s="38"/>
      <c r="D129" s="84"/>
      <c r="F129" s="84"/>
      <c r="O129" s="38"/>
    </row>
    <row r="130" spans="2:15">
      <c r="B130" s="38"/>
      <c r="D130" s="84"/>
      <c r="F130" s="84"/>
      <c r="O130" s="38"/>
    </row>
    <row r="131" spans="2:15">
      <c r="B131" s="38"/>
      <c r="D131" s="84"/>
      <c r="F131" s="84"/>
      <c r="O131" s="38"/>
    </row>
    <row r="132" spans="2:15">
      <c r="B132" s="38"/>
      <c r="D132" s="84"/>
      <c r="F132" s="84"/>
      <c r="O132" s="38"/>
    </row>
    <row r="133" spans="2:15">
      <c r="B133" s="38"/>
      <c r="D133" s="84"/>
      <c r="F133" s="84"/>
      <c r="O133" s="38"/>
    </row>
    <row r="134" spans="2:15">
      <c r="B134" s="38"/>
      <c r="D134" s="84"/>
      <c r="F134" s="84"/>
      <c r="O134" s="38"/>
    </row>
    <row r="135" spans="2:15">
      <c r="B135" s="38"/>
      <c r="D135" s="84"/>
      <c r="F135" s="84"/>
      <c r="O135" s="38"/>
    </row>
    <row r="136" spans="2:15">
      <c r="B136" s="38"/>
      <c r="D136" s="84"/>
      <c r="F136" s="84"/>
      <c r="O136" s="38"/>
    </row>
    <row r="137" spans="2:15">
      <c r="B137" s="38"/>
      <c r="D137" s="84"/>
      <c r="F137" s="84"/>
      <c r="O137" s="38"/>
    </row>
    <row r="138" spans="2:15">
      <c r="B138" s="38"/>
      <c r="D138" s="84"/>
      <c r="F138" s="84"/>
      <c r="O138" s="38"/>
    </row>
    <row r="139" spans="2:15">
      <c r="B139" s="38"/>
      <c r="D139" s="84"/>
      <c r="F139" s="84"/>
      <c r="O139" s="38"/>
    </row>
    <row r="140" spans="2:15">
      <c r="B140" s="38"/>
      <c r="D140" s="84"/>
      <c r="F140" s="84"/>
      <c r="O140" s="38"/>
    </row>
    <row r="141" spans="2:15">
      <c r="B141" s="38"/>
      <c r="D141" s="84"/>
      <c r="F141" s="84"/>
      <c r="O141" s="38"/>
    </row>
    <row r="142" spans="2:15">
      <c r="B142" s="38"/>
      <c r="D142" s="84"/>
      <c r="F142" s="84"/>
      <c r="O142" s="38"/>
    </row>
    <row r="143" spans="2:15">
      <c r="B143" s="38"/>
      <c r="D143" s="84"/>
      <c r="F143" s="84"/>
      <c r="O143" s="38"/>
    </row>
    <row r="144" spans="2:15">
      <c r="B144" s="38"/>
      <c r="D144" s="84"/>
      <c r="F144" s="84"/>
      <c r="O144" s="38"/>
    </row>
    <row r="145" spans="2:15">
      <c r="B145" s="38"/>
      <c r="D145" s="84"/>
      <c r="F145" s="84"/>
      <c r="O145" s="38"/>
    </row>
    <row r="146" spans="2:15">
      <c r="B146" s="38"/>
      <c r="D146" s="84"/>
      <c r="F146" s="84"/>
      <c r="O146" s="38"/>
    </row>
    <row r="147" spans="2:15">
      <c r="B147" s="38"/>
      <c r="D147" s="84"/>
      <c r="F147" s="84"/>
      <c r="O147" s="38"/>
    </row>
    <row r="148" spans="2:15">
      <c r="B148" s="38"/>
      <c r="D148" s="84"/>
      <c r="F148" s="84"/>
      <c r="O148" s="38"/>
    </row>
    <row r="149" spans="2:15">
      <c r="B149" s="38"/>
      <c r="D149" s="84"/>
      <c r="F149" s="84"/>
      <c r="O149" s="38"/>
    </row>
    <row r="150" spans="2:15">
      <c r="B150" s="38"/>
      <c r="D150" s="84"/>
      <c r="F150" s="84"/>
      <c r="O150" s="38"/>
    </row>
    <row r="151" spans="2:15">
      <c r="B151" s="38"/>
      <c r="D151" s="84"/>
      <c r="F151" s="84"/>
      <c r="O151" s="38"/>
    </row>
    <row r="152" spans="2:15">
      <c r="B152" s="38"/>
      <c r="D152" s="84"/>
      <c r="F152" s="84"/>
      <c r="O152" s="38"/>
    </row>
    <row r="153" spans="2:15">
      <c r="B153" s="38"/>
      <c r="D153" s="84"/>
      <c r="F153" s="84"/>
      <c r="O153" s="38"/>
    </row>
    <row r="154" spans="2:15">
      <c r="B154" s="38"/>
      <c r="D154" s="84"/>
      <c r="F154" s="84"/>
      <c r="O154" s="38"/>
    </row>
    <row r="155" spans="2:15">
      <c r="B155" s="38"/>
      <c r="D155" s="84"/>
      <c r="F155" s="84"/>
      <c r="O155" s="38"/>
    </row>
    <row r="156" spans="2:15">
      <c r="B156" s="38"/>
      <c r="D156" s="84"/>
      <c r="F156" s="84"/>
      <c r="O156" s="38"/>
    </row>
    <row r="157" spans="2:15">
      <c r="B157" s="38"/>
      <c r="D157" s="84"/>
      <c r="F157" s="84"/>
      <c r="O157" s="38"/>
    </row>
    <row r="158" spans="2:15">
      <c r="B158" s="38"/>
      <c r="D158" s="84"/>
      <c r="F158" s="84"/>
      <c r="O158" s="38"/>
    </row>
    <row r="159" spans="2:15">
      <c r="B159" s="38"/>
      <c r="D159" s="84"/>
      <c r="F159" s="84"/>
      <c r="O159" s="38"/>
    </row>
    <row r="160" spans="2:15">
      <c r="B160" s="38"/>
      <c r="D160" s="84"/>
      <c r="F160" s="84"/>
      <c r="O160" s="38"/>
    </row>
    <row r="161" spans="2:15">
      <c r="B161" s="38"/>
      <c r="D161" s="84"/>
      <c r="F161" s="84"/>
      <c r="O161" s="38"/>
    </row>
    <row r="162" spans="2:15">
      <c r="B162" s="38"/>
      <c r="D162" s="84"/>
      <c r="F162" s="84"/>
      <c r="O162" s="38"/>
    </row>
    <row r="163" spans="2:15">
      <c r="B163" s="38"/>
      <c r="D163" s="84"/>
      <c r="F163" s="84"/>
      <c r="O163" s="38"/>
    </row>
    <row r="164" spans="2:15">
      <c r="B164" s="38"/>
      <c r="D164" s="84"/>
      <c r="F164" s="84"/>
      <c r="O164" s="38"/>
    </row>
    <row r="165" spans="2:15">
      <c r="B165" s="38"/>
      <c r="D165" s="84"/>
      <c r="F165" s="84"/>
      <c r="O165" s="38"/>
    </row>
    <row r="166" spans="2:15">
      <c r="B166" s="38"/>
      <c r="D166" s="84"/>
      <c r="F166" s="84"/>
      <c r="O166" s="38"/>
    </row>
    <row r="167" spans="2:15">
      <c r="B167" s="38"/>
      <c r="D167" s="84"/>
      <c r="F167" s="84"/>
      <c r="O167" s="38"/>
    </row>
    <row r="168" spans="2:15">
      <c r="B168" s="38"/>
      <c r="D168" s="84"/>
      <c r="F168" s="84"/>
      <c r="O168" s="38"/>
    </row>
    <row r="169" spans="2:15">
      <c r="B169" s="38"/>
      <c r="D169" s="84"/>
      <c r="F169" s="84"/>
      <c r="O169" s="38"/>
    </row>
    <row r="170" spans="2:15">
      <c r="B170" s="38"/>
      <c r="D170" s="84"/>
      <c r="F170" s="84"/>
      <c r="O170" s="38"/>
    </row>
    <row r="171" spans="2:15">
      <c r="B171" s="38"/>
      <c r="D171" s="84"/>
      <c r="F171" s="84"/>
      <c r="O171" s="38"/>
    </row>
    <row r="172" spans="2:15">
      <c r="B172" s="38"/>
      <c r="D172" s="84"/>
      <c r="F172" s="84"/>
      <c r="O172" s="38"/>
    </row>
    <row r="173" spans="2:15">
      <c r="B173" s="38"/>
      <c r="D173" s="84"/>
      <c r="F173" s="84"/>
      <c r="O173" s="38"/>
    </row>
    <row r="174" spans="2:15">
      <c r="B174" s="38"/>
      <c r="D174" s="84"/>
      <c r="F174" s="84"/>
      <c r="O174" s="38"/>
    </row>
    <row r="175" spans="2:15">
      <c r="B175" s="38"/>
      <c r="D175" s="84"/>
      <c r="F175" s="84"/>
      <c r="O175" s="38"/>
    </row>
    <row r="176" spans="2:15">
      <c r="B176" s="38"/>
      <c r="D176" s="84"/>
      <c r="F176" s="84"/>
      <c r="O176" s="38"/>
    </row>
    <row r="177" spans="2:15">
      <c r="B177" s="38"/>
      <c r="D177" s="84"/>
      <c r="F177" s="84"/>
      <c r="O177" s="38"/>
    </row>
    <row r="178" spans="2:15">
      <c r="B178" s="38"/>
      <c r="D178" s="84"/>
      <c r="F178" s="84"/>
      <c r="O178" s="38"/>
    </row>
    <row r="179" spans="2:15">
      <c r="B179" s="38"/>
      <c r="D179" s="84"/>
      <c r="F179" s="84"/>
      <c r="O179" s="38"/>
    </row>
    <row r="180" spans="2:15">
      <c r="B180" s="38"/>
      <c r="D180" s="84"/>
      <c r="F180" s="84"/>
      <c r="O180" s="38"/>
    </row>
    <row r="181" spans="2:15">
      <c r="B181" s="38"/>
      <c r="D181" s="84"/>
      <c r="F181" s="84"/>
      <c r="O181" s="38"/>
    </row>
    <row r="182" spans="2:15">
      <c r="B182" s="38"/>
      <c r="D182" s="84"/>
      <c r="F182" s="84"/>
      <c r="O182" s="38"/>
    </row>
    <row r="183" spans="2:15">
      <c r="B183" s="38"/>
      <c r="D183" s="84"/>
      <c r="F183" s="84"/>
      <c r="O183" s="38"/>
    </row>
    <row r="184" spans="2:15">
      <c r="B184" s="38"/>
      <c r="D184" s="84"/>
      <c r="F184" s="84"/>
      <c r="O184" s="38"/>
    </row>
    <row r="185" spans="2:15">
      <c r="B185" s="38"/>
      <c r="D185" s="84"/>
      <c r="F185" s="84"/>
      <c r="O185" s="38"/>
    </row>
    <row r="186" spans="2:15">
      <c r="B186" s="38"/>
      <c r="D186" s="84"/>
      <c r="F186" s="84"/>
      <c r="O186" s="38"/>
    </row>
    <row r="187" spans="2:15">
      <c r="B187" s="38"/>
      <c r="D187" s="84"/>
      <c r="F187" s="84"/>
      <c r="O187" s="38"/>
    </row>
    <row r="188" spans="2:15">
      <c r="B188" s="38"/>
      <c r="D188" s="84"/>
      <c r="F188" s="84"/>
      <c r="O188" s="38"/>
    </row>
    <row r="189" spans="2:15">
      <c r="B189" s="38"/>
      <c r="D189" s="84"/>
      <c r="F189" s="84"/>
      <c r="O189" s="38"/>
    </row>
    <row r="190" spans="2:15">
      <c r="B190" s="38"/>
      <c r="D190" s="84"/>
      <c r="F190" s="84"/>
      <c r="O190" s="38"/>
    </row>
    <row r="191" spans="2:15">
      <c r="B191" s="38"/>
      <c r="D191" s="84"/>
      <c r="F191" s="84"/>
      <c r="O191" s="38"/>
    </row>
    <row r="192" spans="2:15">
      <c r="B192" s="38"/>
      <c r="D192" s="84"/>
      <c r="F192" s="84"/>
      <c r="O192" s="38"/>
    </row>
    <row r="193" spans="2:15">
      <c r="B193" s="38"/>
      <c r="D193" s="84"/>
      <c r="F193" s="84"/>
      <c r="O193" s="38"/>
    </row>
    <row r="194" spans="2:15">
      <c r="B194" s="38"/>
      <c r="D194" s="84"/>
      <c r="F194" s="84"/>
      <c r="O194" s="38"/>
    </row>
    <row r="195" spans="2:15">
      <c r="B195" s="38"/>
      <c r="D195" s="84"/>
      <c r="F195" s="84"/>
      <c r="O195" s="38"/>
    </row>
    <row r="196" spans="2:15">
      <c r="B196" s="38"/>
      <c r="D196" s="84"/>
      <c r="F196" s="84"/>
      <c r="O196" s="38"/>
    </row>
    <row r="197" spans="2:15">
      <c r="B197" s="38"/>
      <c r="D197" s="84"/>
      <c r="F197" s="84"/>
      <c r="O197" s="38"/>
    </row>
    <row r="198" spans="2:15">
      <c r="B198" s="38"/>
      <c r="D198" s="84"/>
      <c r="F198" s="84"/>
      <c r="O198" s="38"/>
    </row>
    <row r="199" spans="2:15">
      <c r="B199" s="38"/>
      <c r="D199" s="84"/>
      <c r="F199" s="84"/>
      <c r="O199" s="38"/>
    </row>
    <row r="200" spans="2:15">
      <c r="B200" s="38"/>
      <c r="D200" s="84"/>
      <c r="F200" s="84"/>
      <c r="O200" s="38"/>
    </row>
    <row r="201" spans="2:15">
      <c r="B201" s="38"/>
      <c r="D201" s="84"/>
      <c r="F201" s="84"/>
      <c r="O201" s="38"/>
    </row>
    <row r="202" spans="2:15">
      <c r="B202" s="38"/>
      <c r="D202" s="84"/>
      <c r="F202" s="84"/>
      <c r="O202" s="38"/>
    </row>
    <row r="203" spans="2:15">
      <c r="B203" s="38"/>
      <c r="D203" s="84"/>
      <c r="F203" s="84"/>
      <c r="O203" s="38"/>
    </row>
    <row r="204" spans="2:15">
      <c r="B204" s="38"/>
      <c r="D204" s="84"/>
      <c r="F204" s="84"/>
      <c r="O204" s="38"/>
    </row>
    <row r="205" spans="2:15">
      <c r="B205" s="38"/>
      <c r="D205" s="84"/>
      <c r="F205" s="84"/>
      <c r="O205" s="38"/>
    </row>
    <row r="206" spans="2:15">
      <c r="B206" s="38"/>
      <c r="D206" s="84"/>
      <c r="F206" s="84"/>
      <c r="O206" s="38"/>
    </row>
    <row r="207" spans="2:15">
      <c r="B207" s="38"/>
      <c r="D207" s="84"/>
      <c r="F207" s="84"/>
      <c r="O207" s="38"/>
    </row>
    <row r="208" spans="2:15">
      <c r="B208" s="38"/>
      <c r="D208" s="84"/>
      <c r="F208" s="84"/>
      <c r="O208" s="38"/>
    </row>
    <row r="209" spans="2:15">
      <c r="B209" s="38"/>
      <c r="D209" s="84"/>
      <c r="F209" s="84"/>
      <c r="O209" s="38"/>
    </row>
    <row r="210" spans="2:15">
      <c r="B210" s="38"/>
      <c r="D210" s="84"/>
      <c r="F210" s="84"/>
      <c r="O210" s="38"/>
    </row>
    <row r="211" spans="2:15">
      <c r="B211" s="38"/>
      <c r="D211" s="84"/>
      <c r="F211" s="84"/>
      <c r="O211" s="38"/>
    </row>
    <row r="212" spans="2:15">
      <c r="B212" s="38"/>
      <c r="D212" s="84"/>
      <c r="F212" s="84"/>
      <c r="O212" s="38"/>
    </row>
    <row r="213" spans="2:15">
      <c r="B213" s="38"/>
      <c r="D213" s="84"/>
      <c r="F213" s="84"/>
      <c r="O213" s="38"/>
    </row>
    <row r="214" spans="2:15">
      <c r="B214" s="38"/>
      <c r="D214" s="84"/>
      <c r="F214" s="84"/>
      <c r="O214" s="38"/>
    </row>
    <row r="215" spans="2:15">
      <c r="B215" s="38"/>
      <c r="D215" s="84"/>
      <c r="F215" s="84"/>
      <c r="O215" s="38"/>
    </row>
    <row r="216" spans="2:15">
      <c r="B216" s="38"/>
      <c r="D216" s="84"/>
      <c r="F216" s="84"/>
      <c r="O216" s="38"/>
    </row>
    <row r="217" spans="2:15">
      <c r="B217" s="38"/>
      <c r="D217" s="84"/>
      <c r="F217" s="84"/>
      <c r="O217" s="38"/>
    </row>
    <row r="218" spans="2:15">
      <c r="B218" s="38"/>
      <c r="D218" s="84"/>
      <c r="F218" s="84"/>
      <c r="O218" s="38"/>
    </row>
    <row r="219" spans="2:15">
      <c r="B219" s="38"/>
      <c r="D219" s="84"/>
      <c r="F219" s="84"/>
      <c r="O219" s="38"/>
    </row>
    <row r="220" spans="2:15">
      <c r="B220" s="38"/>
      <c r="D220" s="84"/>
      <c r="F220" s="84"/>
      <c r="O220" s="38"/>
    </row>
    <row r="221" spans="2:15">
      <c r="B221" s="38"/>
      <c r="D221" s="84"/>
      <c r="F221" s="84"/>
      <c r="O221" s="38"/>
    </row>
    <row r="222" spans="2:15">
      <c r="B222" s="38"/>
      <c r="D222" s="84"/>
      <c r="F222" s="84"/>
      <c r="O222" s="38"/>
    </row>
    <row r="223" spans="2:15">
      <c r="B223" s="38"/>
      <c r="D223" s="84"/>
      <c r="F223" s="84"/>
      <c r="O223" s="38"/>
    </row>
    <row r="224" spans="2:15">
      <c r="B224" s="38"/>
      <c r="D224" s="84"/>
      <c r="F224" s="84"/>
      <c r="O224" s="38"/>
    </row>
    <row r="225" spans="2:15">
      <c r="B225" s="38"/>
      <c r="D225" s="84"/>
      <c r="F225" s="84"/>
      <c r="O225" s="38"/>
    </row>
    <row r="226" spans="2:15">
      <c r="B226" s="38"/>
      <c r="D226" s="84"/>
      <c r="F226" s="84"/>
      <c r="O226" s="38"/>
    </row>
    <row r="227" spans="2:15">
      <c r="B227" s="38"/>
      <c r="D227" s="84"/>
      <c r="F227" s="84"/>
      <c r="O227" s="38"/>
    </row>
    <row r="228" spans="2:15">
      <c r="B228" s="38"/>
      <c r="D228" s="84"/>
      <c r="F228" s="84"/>
      <c r="O228" s="38"/>
    </row>
    <row r="229" spans="2:15">
      <c r="B229" s="38"/>
      <c r="D229" s="84"/>
      <c r="F229" s="84"/>
      <c r="O229" s="38"/>
    </row>
    <row r="230" spans="2:15">
      <c r="B230" s="38"/>
      <c r="D230" s="84"/>
      <c r="F230" s="84"/>
      <c r="O230" s="38"/>
    </row>
    <row r="231" spans="2:15">
      <c r="B231" s="38"/>
      <c r="D231" s="84"/>
      <c r="F231" s="84"/>
      <c r="O231" s="38"/>
    </row>
    <row r="232" spans="2:15">
      <c r="B232" s="38"/>
      <c r="D232" s="84"/>
      <c r="F232" s="84"/>
      <c r="O232" s="38"/>
    </row>
    <row r="233" spans="2:15">
      <c r="B233" s="38"/>
      <c r="D233" s="84"/>
      <c r="F233" s="84"/>
      <c r="O233" s="38"/>
    </row>
    <row r="234" spans="2:15">
      <c r="B234" s="38"/>
      <c r="D234" s="84"/>
      <c r="F234" s="84"/>
      <c r="O234" s="38"/>
    </row>
    <row r="235" spans="2:15">
      <c r="B235" s="38"/>
      <c r="D235" s="84"/>
      <c r="F235" s="84"/>
      <c r="O235" s="38"/>
    </row>
    <row r="236" spans="2:15">
      <c r="B236" s="38"/>
      <c r="D236" s="84"/>
      <c r="F236" s="84"/>
      <c r="O236" s="38"/>
    </row>
    <row r="237" spans="2:15">
      <c r="B237" s="38"/>
      <c r="D237" s="84"/>
      <c r="F237" s="84"/>
      <c r="O237" s="38"/>
    </row>
    <row r="238" spans="2:15">
      <c r="B238" s="38"/>
      <c r="D238" s="84"/>
      <c r="F238" s="84"/>
      <c r="O238" s="38"/>
    </row>
    <row r="239" spans="2:15">
      <c r="B239" s="38"/>
      <c r="D239" s="84"/>
      <c r="F239" s="84"/>
      <c r="O239" s="38"/>
    </row>
    <row r="240" spans="2:15">
      <c r="B240" s="38"/>
      <c r="D240" s="84"/>
      <c r="F240" s="84"/>
      <c r="O240" s="38"/>
    </row>
    <row r="241" spans="2:15">
      <c r="B241" s="38"/>
      <c r="D241" s="84"/>
      <c r="F241" s="84"/>
      <c r="O241" s="38"/>
    </row>
    <row r="242" spans="2:15">
      <c r="B242" s="38"/>
      <c r="D242" s="84"/>
      <c r="F242" s="84"/>
      <c r="O242" s="38"/>
    </row>
    <row r="243" spans="2:15">
      <c r="B243" s="38"/>
      <c r="D243" s="84"/>
      <c r="F243" s="84"/>
      <c r="O243" s="38"/>
    </row>
    <row r="244" spans="2:15">
      <c r="B244" s="38"/>
      <c r="D244" s="84"/>
      <c r="F244" s="84"/>
      <c r="O244" s="38"/>
    </row>
    <row r="245" spans="2:15">
      <c r="B245" s="38"/>
      <c r="D245" s="84"/>
      <c r="F245" s="84"/>
      <c r="O245" s="38"/>
    </row>
    <row r="246" spans="2:15">
      <c r="B246" s="38"/>
      <c r="D246" s="84"/>
      <c r="F246" s="84"/>
      <c r="O246" s="38"/>
    </row>
    <row r="247" spans="2:15">
      <c r="B247" s="38"/>
      <c r="D247" s="84"/>
      <c r="F247" s="84"/>
      <c r="O247" s="38"/>
    </row>
    <row r="248" spans="2:15">
      <c r="B248" s="38"/>
      <c r="D248" s="84"/>
      <c r="F248" s="84"/>
      <c r="O248" s="38"/>
    </row>
    <row r="249" spans="2:15">
      <c r="B249" s="38"/>
      <c r="D249" s="84"/>
      <c r="F249" s="84"/>
      <c r="O249" s="38"/>
    </row>
    <row r="250" spans="2:15">
      <c r="B250" s="38"/>
      <c r="D250" s="84"/>
      <c r="F250" s="84"/>
      <c r="O250" s="38"/>
    </row>
    <row r="251" spans="2:15">
      <c r="B251" s="38"/>
      <c r="D251" s="84"/>
      <c r="F251" s="84"/>
      <c r="O251" s="38"/>
    </row>
    <row r="252" spans="2:15">
      <c r="B252" s="38"/>
      <c r="D252" s="84"/>
      <c r="F252" s="84"/>
      <c r="O252" s="38"/>
    </row>
    <row r="253" spans="2:15">
      <c r="B253" s="38"/>
      <c r="D253" s="84"/>
      <c r="F253" s="84"/>
      <c r="O253" s="38"/>
    </row>
    <row r="254" spans="2:15">
      <c r="B254" s="38"/>
      <c r="D254" s="84"/>
      <c r="F254" s="84"/>
      <c r="O254" s="38"/>
    </row>
    <row r="255" spans="2:15">
      <c r="B255" s="38"/>
      <c r="D255" s="84"/>
      <c r="F255" s="84"/>
      <c r="O255" s="38"/>
    </row>
    <row r="256" spans="2:15">
      <c r="B256" s="38"/>
      <c r="D256" s="84"/>
      <c r="F256" s="84"/>
      <c r="O256" s="38"/>
    </row>
    <row r="257" spans="2:15">
      <c r="B257" s="38"/>
      <c r="D257" s="84"/>
      <c r="F257" s="84"/>
      <c r="O257" s="38"/>
    </row>
    <row r="258" spans="2:15">
      <c r="B258" s="38"/>
      <c r="D258" s="84"/>
      <c r="F258" s="84"/>
      <c r="O258" s="38"/>
    </row>
    <row r="259" spans="2:15">
      <c r="B259" s="38"/>
      <c r="D259" s="84"/>
      <c r="F259" s="84"/>
      <c r="O259" s="38"/>
    </row>
    <row r="260" spans="2:15">
      <c r="B260" s="38"/>
      <c r="D260" s="84"/>
      <c r="F260" s="84"/>
      <c r="O260" s="38"/>
    </row>
    <row r="261" spans="2:15">
      <c r="B261" s="38"/>
      <c r="D261" s="84"/>
      <c r="F261" s="84"/>
      <c r="O261" s="38"/>
    </row>
    <row r="262" spans="2:15">
      <c r="B262" s="38"/>
      <c r="D262" s="84"/>
      <c r="F262" s="84"/>
      <c r="O262" s="38"/>
    </row>
    <row r="263" spans="2:15">
      <c r="B263" s="38"/>
      <c r="D263" s="84"/>
      <c r="F263" s="84"/>
      <c r="O263" s="38"/>
    </row>
    <row r="264" spans="2:15">
      <c r="B264" s="38"/>
      <c r="D264" s="84"/>
      <c r="F264" s="84"/>
      <c r="O264" s="38"/>
    </row>
    <row r="265" spans="2:15">
      <c r="B265" s="38"/>
      <c r="D265" s="84"/>
      <c r="F265" s="84"/>
      <c r="O265" s="38"/>
    </row>
    <row r="266" spans="2:15">
      <c r="B266" s="38"/>
      <c r="D266" s="84"/>
      <c r="F266" s="84"/>
      <c r="O266" s="38"/>
    </row>
    <row r="267" spans="2:15">
      <c r="B267" s="38"/>
      <c r="D267" s="84"/>
      <c r="F267" s="84"/>
      <c r="O267" s="38"/>
    </row>
    <row r="268" spans="2:15">
      <c r="B268" s="38"/>
      <c r="D268" s="84"/>
      <c r="F268" s="84"/>
      <c r="O268" s="38"/>
    </row>
    <row r="269" spans="2:15">
      <c r="B269" s="38"/>
      <c r="D269" s="84"/>
      <c r="F269" s="84"/>
      <c r="O269" s="38"/>
    </row>
    <row r="270" spans="2:15">
      <c r="B270" s="38"/>
      <c r="D270" s="84"/>
      <c r="F270" s="84"/>
      <c r="O270" s="38"/>
    </row>
    <row r="271" spans="2:15">
      <c r="B271" s="38"/>
      <c r="D271" s="84"/>
      <c r="F271" s="84"/>
      <c r="O271" s="38"/>
    </row>
    <row r="272" spans="2:15">
      <c r="B272" s="38"/>
      <c r="D272" s="84"/>
      <c r="F272" s="84"/>
      <c r="O272" s="38"/>
    </row>
    <row r="273" spans="2:15">
      <c r="B273" s="38"/>
      <c r="D273" s="84"/>
      <c r="F273" s="84"/>
      <c r="O273" s="38"/>
    </row>
    <row r="274" spans="2:15">
      <c r="B274" s="38"/>
      <c r="D274" s="84"/>
      <c r="F274" s="84"/>
      <c r="O274" s="38"/>
    </row>
    <row r="275" spans="2:15">
      <c r="B275" s="38"/>
      <c r="D275" s="84"/>
      <c r="F275" s="84"/>
      <c r="O275" s="38"/>
    </row>
    <row r="276" spans="2:15">
      <c r="B276" s="38"/>
      <c r="D276" s="84"/>
      <c r="F276" s="84"/>
      <c r="O276" s="38"/>
    </row>
    <row r="277" spans="2:15">
      <c r="B277" s="38"/>
      <c r="D277" s="84"/>
      <c r="F277" s="84"/>
      <c r="O277" s="38"/>
    </row>
    <row r="278" spans="2:15">
      <c r="B278" s="38"/>
      <c r="D278" s="84"/>
      <c r="F278" s="84"/>
      <c r="O278" s="38"/>
    </row>
    <row r="279" spans="2:15">
      <c r="B279" s="38"/>
      <c r="D279" s="84"/>
      <c r="F279" s="84"/>
      <c r="O279" s="38"/>
    </row>
    <row r="280" spans="2:15">
      <c r="B280" s="38"/>
      <c r="D280" s="84"/>
      <c r="F280" s="84"/>
      <c r="O280" s="38"/>
    </row>
    <row r="281" spans="2:15">
      <c r="B281" s="38"/>
      <c r="D281" s="84"/>
      <c r="F281" s="84"/>
      <c r="O281" s="38"/>
    </row>
    <row r="282" spans="2:15">
      <c r="B282" s="38"/>
      <c r="D282" s="84"/>
      <c r="F282" s="84"/>
      <c r="O282" s="38"/>
    </row>
    <row r="283" spans="2:15">
      <c r="B283" s="38"/>
      <c r="D283" s="84"/>
      <c r="F283" s="84"/>
      <c r="O283" s="38"/>
    </row>
    <row r="284" spans="2:15">
      <c r="B284" s="38"/>
      <c r="D284" s="84"/>
      <c r="F284" s="84"/>
      <c r="O284" s="38"/>
    </row>
    <row r="285" spans="2:15">
      <c r="B285" s="38"/>
      <c r="D285" s="84"/>
      <c r="F285" s="84"/>
      <c r="O285" s="38"/>
    </row>
    <row r="286" spans="2:15">
      <c r="B286" s="38"/>
      <c r="D286" s="84"/>
      <c r="F286" s="84"/>
      <c r="O286" s="38"/>
    </row>
    <row r="287" spans="2:15">
      <c r="B287" s="38"/>
      <c r="D287" s="84"/>
      <c r="F287" s="84"/>
      <c r="O287" s="38"/>
    </row>
    <row r="288" spans="2:15">
      <c r="B288" s="38"/>
      <c r="D288" s="84"/>
      <c r="F288" s="84"/>
      <c r="O288" s="38"/>
    </row>
    <row r="289" spans="2:15">
      <c r="B289" s="38"/>
      <c r="D289" s="84"/>
      <c r="F289" s="84"/>
      <c r="O289" s="38"/>
    </row>
    <row r="290" spans="2:15">
      <c r="B290" s="38"/>
      <c r="D290" s="84"/>
      <c r="F290" s="84"/>
      <c r="O290" s="38"/>
    </row>
    <row r="291" spans="2:15">
      <c r="B291" s="38"/>
      <c r="D291" s="84"/>
      <c r="F291" s="84"/>
      <c r="O291" s="38"/>
    </row>
    <row r="292" spans="2:15">
      <c r="B292" s="38"/>
      <c r="D292" s="84"/>
      <c r="F292" s="84"/>
      <c r="O292" s="38"/>
    </row>
    <row r="293" spans="2:15">
      <c r="B293" s="38"/>
      <c r="D293" s="84"/>
      <c r="F293" s="84"/>
      <c r="O293" s="38"/>
    </row>
    <row r="294" spans="2:15">
      <c r="B294" s="38"/>
      <c r="D294" s="84"/>
      <c r="F294" s="84"/>
      <c r="O294" s="38"/>
    </row>
    <row r="295" spans="2:15">
      <c r="B295" s="38"/>
      <c r="D295" s="84"/>
      <c r="F295" s="84"/>
      <c r="O295" s="38"/>
    </row>
    <row r="296" spans="2:15">
      <c r="B296" s="38"/>
      <c r="D296" s="84"/>
      <c r="F296" s="84"/>
      <c r="O296" s="38"/>
    </row>
    <row r="297" spans="2:15">
      <c r="B297" s="38"/>
      <c r="D297" s="84"/>
      <c r="F297" s="84"/>
      <c r="O297" s="38"/>
    </row>
    <row r="298" spans="2:15">
      <c r="B298" s="38"/>
      <c r="D298" s="84"/>
      <c r="F298" s="84"/>
      <c r="O298" s="38"/>
    </row>
    <row r="299" spans="2:15">
      <c r="B299" s="38"/>
      <c r="D299" s="84"/>
      <c r="F299" s="84"/>
      <c r="O299" s="38"/>
    </row>
    <row r="300" spans="2:15">
      <c r="B300" s="38"/>
      <c r="D300" s="84"/>
      <c r="F300" s="84"/>
      <c r="O300" s="38"/>
    </row>
    <row r="301" spans="2:15">
      <c r="B301" s="38"/>
      <c r="D301" s="84"/>
      <c r="F301" s="84"/>
      <c r="O301" s="38"/>
    </row>
    <row r="302" spans="2:15">
      <c r="B302" s="38"/>
      <c r="D302" s="84"/>
      <c r="F302" s="84"/>
      <c r="O302" s="38"/>
    </row>
    <row r="303" spans="2:15">
      <c r="B303" s="38"/>
      <c r="D303" s="84"/>
      <c r="F303" s="84"/>
      <c r="O303" s="38"/>
    </row>
    <row r="304" spans="2:15">
      <c r="B304" s="38"/>
      <c r="D304" s="84"/>
      <c r="F304" s="84"/>
      <c r="O304" s="38"/>
    </row>
    <row r="305" spans="2:15">
      <c r="B305" s="38"/>
      <c r="D305" s="84"/>
      <c r="F305" s="84"/>
      <c r="O305" s="38"/>
    </row>
    <row r="306" spans="2:15">
      <c r="B306" s="38"/>
      <c r="D306" s="84"/>
      <c r="F306" s="84"/>
      <c r="O306" s="38"/>
    </row>
    <row r="307" spans="2:15">
      <c r="B307" s="38"/>
      <c r="D307" s="84"/>
      <c r="F307" s="84"/>
      <c r="O307" s="38"/>
    </row>
    <row r="308" spans="2:15">
      <c r="B308" s="38"/>
      <c r="D308" s="84"/>
      <c r="F308" s="84"/>
      <c r="O308" s="38"/>
    </row>
    <row r="309" spans="2:15">
      <c r="B309" s="38"/>
      <c r="D309" s="84"/>
      <c r="F309" s="84"/>
      <c r="O309" s="38"/>
    </row>
    <row r="310" spans="2:15">
      <c r="B310" s="38"/>
      <c r="D310" s="84"/>
      <c r="F310" s="84"/>
      <c r="O310" s="38"/>
    </row>
    <row r="311" spans="2:15">
      <c r="B311" s="38"/>
      <c r="D311" s="84"/>
      <c r="F311" s="84"/>
      <c r="O311" s="38"/>
    </row>
    <row r="312" spans="2:15">
      <c r="B312" s="38"/>
      <c r="D312" s="84"/>
      <c r="F312" s="84"/>
      <c r="O312" s="38"/>
    </row>
    <row r="313" spans="2:15">
      <c r="B313" s="38"/>
      <c r="D313" s="84"/>
      <c r="F313" s="84"/>
      <c r="O313" s="38"/>
    </row>
    <row r="314" spans="2:15">
      <c r="B314" s="38"/>
      <c r="D314" s="84"/>
      <c r="F314" s="84"/>
      <c r="O314" s="38"/>
    </row>
    <row r="315" spans="2:15">
      <c r="B315" s="38"/>
      <c r="D315" s="84"/>
      <c r="F315" s="84"/>
      <c r="O315" s="38"/>
    </row>
    <row r="316" spans="2:15">
      <c r="B316" s="38"/>
      <c r="D316" s="84"/>
      <c r="F316" s="84"/>
      <c r="O316" s="38"/>
    </row>
    <row r="317" spans="2:15">
      <c r="B317" s="38"/>
      <c r="D317" s="84"/>
      <c r="F317" s="84"/>
      <c r="O317" s="38"/>
    </row>
    <row r="318" spans="2:15">
      <c r="B318" s="38"/>
      <c r="D318" s="84"/>
      <c r="F318" s="84"/>
      <c r="O318" s="38"/>
    </row>
    <row r="319" spans="2:15">
      <c r="B319" s="38"/>
      <c r="D319" s="84"/>
      <c r="F319" s="84"/>
      <c r="O319" s="38"/>
    </row>
    <row r="320" spans="2:15">
      <c r="B320" s="38"/>
      <c r="D320" s="84"/>
      <c r="F320" s="84"/>
      <c r="O320" s="38"/>
    </row>
    <row r="321" spans="2:15">
      <c r="B321" s="38"/>
      <c r="D321" s="84"/>
      <c r="F321" s="84"/>
      <c r="O321" s="38"/>
    </row>
    <row r="322" spans="2:15">
      <c r="B322" s="38"/>
      <c r="D322" s="84"/>
      <c r="F322" s="84"/>
      <c r="O322" s="38"/>
    </row>
    <row r="323" spans="2:15">
      <c r="B323" s="38"/>
      <c r="D323" s="84"/>
      <c r="F323" s="84"/>
      <c r="O323" s="38"/>
    </row>
    <row r="324" spans="2:15">
      <c r="B324" s="38"/>
      <c r="D324" s="84"/>
      <c r="F324" s="84"/>
      <c r="O324" s="38"/>
    </row>
    <row r="325" spans="2:15">
      <c r="B325" s="38"/>
      <c r="D325" s="84"/>
      <c r="F325" s="84"/>
      <c r="O325" s="38"/>
    </row>
    <row r="326" spans="2:15">
      <c r="B326" s="38"/>
      <c r="D326" s="84"/>
      <c r="F326" s="84"/>
      <c r="O326" s="38"/>
    </row>
    <row r="327" spans="2:15">
      <c r="B327" s="38"/>
      <c r="D327" s="84"/>
      <c r="F327" s="84"/>
      <c r="O327" s="38"/>
    </row>
    <row r="328" spans="2:15">
      <c r="B328" s="38"/>
      <c r="D328" s="84"/>
      <c r="F328" s="84"/>
      <c r="O328" s="38"/>
    </row>
    <row r="329" spans="2:15">
      <c r="B329" s="38"/>
      <c r="D329" s="84"/>
      <c r="F329" s="84"/>
      <c r="O329" s="38"/>
    </row>
    <row r="330" spans="2:15">
      <c r="B330" s="38"/>
      <c r="D330" s="84"/>
      <c r="F330" s="84"/>
      <c r="O330" s="38"/>
    </row>
    <row r="331" spans="2:15">
      <c r="B331" s="38"/>
      <c r="D331" s="84"/>
      <c r="F331" s="84"/>
      <c r="O331" s="38"/>
    </row>
    <row r="332" spans="2:15">
      <c r="B332" s="38"/>
      <c r="D332" s="84"/>
      <c r="F332" s="84"/>
      <c r="O332" s="38"/>
    </row>
    <row r="333" spans="2:15">
      <c r="B333" s="38"/>
      <c r="D333" s="84"/>
      <c r="F333" s="84"/>
      <c r="O333" s="38"/>
    </row>
    <row r="334" spans="2:15">
      <c r="B334" s="38"/>
      <c r="D334" s="84"/>
      <c r="F334" s="84"/>
      <c r="O334" s="38"/>
    </row>
    <row r="335" spans="2:15">
      <c r="B335" s="38"/>
      <c r="D335" s="84"/>
      <c r="F335" s="84"/>
      <c r="O335" s="38"/>
    </row>
    <row r="336" spans="2:15">
      <c r="B336" s="38"/>
      <c r="D336" s="84"/>
      <c r="F336" s="84"/>
      <c r="O336" s="38"/>
    </row>
    <row r="337" spans="2:15">
      <c r="B337" s="38"/>
      <c r="D337" s="84"/>
      <c r="F337" s="84"/>
      <c r="O337" s="38"/>
    </row>
    <row r="338" spans="2:15">
      <c r="B338" s="38"/>
      <c r="D338" s="84"/>
      <c r="F338" s="84"/>
      <c r="O338" s="38"/>
    </row>
    <row r="339" spans="2:15">
      <c r="B339" s="38"/>
      <c r="D339" s="84"/>
      <c r="F339" s="84"/>
      <c r="O339" s="38"/>
    </row>
    <row r="340" spans="2:15">
      <c r="B340" s="38"/>
      <c r="D340" s="84"/>
      <c r="F340" s="84"/>
      <c r="O340" s="38"/>
    </row>
    <row r="341" spans="2:15">
      <c r="B341" s="38"/>
      <c r="D341" s="84"/>
      <c r="F341" s="84"/>
      <c r="O341" s="38"/>
    </row>
    <row r="342" spans="2:15">
      <c r="B342" s="38"/>
      <c r="D342" s="84"/>
      <c r="F342" s="84"/>
      <c r="O342" s="38"/>
    </row>
    <row r="343" spans="2:15">
      <c r="B343" s="38"/>
      <c r="D343" s="84"/>
      <c r="F343" s="84"/>
      <c r="O343" s="38"/>
    </row>
    <row r="344" spans="2:15">
      <c r="B344" s="38"/>
      <c r="D344" s="84"/>
      <c r="F344" s="84"/>
      <c r="O344" s="38"/>
    </row>
    <row r="345" spans="2:15">
      <c r="B345" s="38"/>
      <c r="D345" s="84"/>
      <c r="F345" s="84"/>
      <c r="O345" s="38"/>
    </row>
    <row r="346" spans="2:15">
      <c r="B346" s="38"/>
      <c r="D346" s="84"/>
      <c r="F346" s="84"/>
      <c r="O346" s="38"/>
    </row>
    <row r="347" spans="2:15">
      <c r="B347" s="38"/>
      <c r="D347" s="84"/>
      <c r="F347" s="84"/>
      <c r="O347" s="38"/>
    </row>
    <row r="348" spans="2:15">
      <c r="B348" s="38"/>
      <c r="D348" s="84"/>
      <c r="F348" s="84"/>
      <c r="O348" s="38"/>
    </row>
    <row r="349" spans="2:15">
      <c r="B349" s="38"/>
      <c r="D349" s="84"/>
      <c r="F349" s="84"/>
      <c r="O349" s="38"/>
    </row>
    <row r="350" spans="2:15">
      <c r="B350" s="38"/>
      <c r="D350" s="84"/>
      <c r="F350" s="84"/>
      <c r="O350" s="38"/>
    </row>
    <row r="351" spans="2:15">
      <c r="B351" s="38"/>
      <c r="D351" s="84"/>
      <c r="F351" s="84"/>
      <c r="O351" s="38"/>
    </row>
    <row r="352" spans="2:15">
      <c r="B352" s="38"/>
      <c r="D352" s="84"/>
      <c r="F352" s="84"/>
      <c r="O352" s="38"/>
    </row>
    <row r="353" spans="2:15">
      <c r="B353" s="38"/>
      <c r="D353" s="84"/>
      <c r="F353" s="84"/>
      <c r="O353" s="38"/>
    </row>
    <row r="354" spans="2:15">
      <c r="B354" s="38"/>
      <c r="D354" s="84"/>
      <c r="F354" s="84"/>
      <c r="O354" s="38"/>
    </row>
    <row r="355" spans="2:15">
      <c r="B355" s="38"/>
      <c r="D355" s="84"/>
      <c r="F355" s="84"/>
      <c r="O355" s="38"/>
    </row>
    <row r="356" spans="2:15">
      <c r="B356" s="38"/>
      <c r="D356" s="84"/>
      <c r="F356" s="84"/>
      <c r="O356" s="38"/>
    </row>
    <row r="357" spans="2:15">
      <c r="B357" s="38"/>
      <c r="D357" s="84"/>
      <c r="F357" s="84"/>
      <c r="O357" s="38"/>
    </row>
    <row r="358" spans="2:15">
      <c r="B358" s="38"/>
      <c r="D358" s="84"/>
      <c r="F358" s="84"/>
      <c r="O358" s="38"/>
    </row>
    <row r="359" spans="2:15">
      <c r="B359" s="38"/>
      <c r="D359" s="84"/>
      <c r="F359" s="84"/>
      <c r="O359" s="38"/>
    </row>
    <row r="360" spans="2:15">
      <c r="B360" s="38"/>
      <c r="D360" s="84"/>
      <c r="F360" s="84"/>
      <c r="O360" s="38"/>
    </row>
    <row r="361" spans="2:15">
      <c r="B361" s="38"/>
      <c r="D361" s="84"/>
      <c r="F361" s="84"/>
      <c r="O361" s="38"/>
    </row>
    <row r="362" spans="2:15">
      <c r="B362" s="38"/>
      <c r="D362" s="84"/>
      <c r="F362" s="84"/>
      <c r="O362" s="38"/>
    </row>
    <row r="363" spans="2:15">
      <c r="B363" s="38"/>
      <c r="D363" s="84"/>
      <c r="F363" s="84"/>
      <c r="O363" s="38"/>
    </row>
    <row r="364" spans="2:15">
      <c r="B364" s="38"/>
      <c r="D364" s="84"/>
      <c r="F364" s="84"/>
      <c r="O364" s="38"/>
    </row>
    <row r="365" spans="2:15">
      <c r="B365" s="38"/>
      <c r="D365" s="84"/>
      <c r="F365" s="84"/>
      <c r="O365" s="38"/>
    </row>
    <row r="366" spans="2:15">
      <c r="B366" s="38"/>
      <c r="D366" s="84"/>
      <c r="F366" s="84"/>
      <c r="O366" s="38"/>
    </row>
    <row r="367" spans="2:15">
      <c r="B367" s="38"/>
      <c r="D367" s="84"/>
      <c r="F367" s="84"/>
      <c r="O367" s="38"/>
    </row>
    <row r="368" spans="2:15">
      <c r="B368" s="38"/>
      <c r="D368" s="84"/>
      <c r="F368" s="84"/>
      <c r="O368" s="38"/>
    </row>
    <row r="369" spans="2:15">
      <c r="B369" s="38"/>
      <c r="D369" s="84"/>
      <c r="F369" s="84"/>
      <c r="O369" s="38"/>
    </row>
    <row r="370" spans="2:15">
      <c r="B370" s="38"/>
      <c r="D370" s="84"/>
      <c r="F370" s="84"/>
      <c r="O370" s="38"/>
    </row>
    <row r="371" spans="2:15">
      <c r="B371" s="38"/>
      <c r="D371" s="84"/>
      <c r="F371" s="84"/>
      <c r="O371" s="38"/>
    </row>
    <row r="372" spans="2:15">
      <c r="B372" s="38"/>
      <c r="D372" s="84"/>
      <c r="F372" s="84"/>
      <c r="O372" s="38"/>
    </row>
    <row r="373" spans="2:15">
      <c r="B373" s="38"/>
      <c r="D373" s="84"/>
      <c r="F373" s="84"/>
      <c r="O373" s="38"/>
    </row>
    <row r="374" spans="2:15">
      <c r="B374" s="38"/>
      <c r="D374" s="84"/>
      <c r="F374" s="84"/>
      <c r="O374" s="38"/>
    </row>
    <row r="375" spans="2:15">
      <c r="B375" s="38"/>
      <c r="D375" s="84"/>
      <c r="F375" s="84"/>
      <c r="O375" s="38"/>
    </row>
    <row r="376" spans="2:15">
      <c r="B376" s="38"/>
      <c r="D376" s="84"/>
      <c r="F376" s="84"/>
      <c r="O376" s="38"/>
    </row>
    <row r="377" spans="2:15">
      <c r="B377" s="38"/>
      <c r="D377" s="84"/>
      <c r="F377" s="84"/>
      <c r="O377" s="38"/>
    </row>
    <row r="378" spans="2:15">
      <c r="B378" s="38"/>
      <c r="D378" s="84"/>
      <c r="F378" s="84"/>
      <c r="O378" s="38"/>
    </row>
    <row r="379" spans="2:15">
      <c r="B379" s="38"/>
      <c r="D379" s="84"/>
      <c r="F379" s="84"/>
      <c r="O379" s="38"/>
    </row>
    <row r="380" spans="2:15">
      <c r="B380" s="38"/>
      <c r="D380" s="84"/>
      <c r="F380" s="84"/>
      <c r="O380" s="38"/>
    </row>
    <row r="381" spans="2:15">
      <c r="B381" s="38"/>
      <c r="D381" s="84"/>
      <c r="F381" s="84"/>
      <c r="O381" s="38"/>
    </row>
    <row r="382" spans="2:15">
      <c r="B382" s="38"/>
      <c r="D382" s="84"/>
      <c r="F382" s="84"/>
      <c r="O382" s="38"/>
    </row>
    <row r="383" spans="2:15">
      <c r="B383" s="38"/>
      <c r="D383" s="84"/>
      <c r="F383" s="84"/>
      <c r="O383" s="38"/>
    </row>
    <row r="384" spans="2:15">
      <c r="B384" s="38"/>
      <c r="D384" s="84"/>
      <c r="F384" s="84"/>
      <c r="O384" s="38"/>
    </row>
    <row r="385" spans="2:15">
      <c r="B385" s="38"/>
      <c r="D385" s="84"/>
      <c r="F385" s="84"/>
      <c r="O385" s="38"/>
    </row>
    <row r="386" spans="2:15">
      <c r="B386" s="38"/>
      <c r="D386" s="84"/>
      <c r="F386" s="84"/>
      <c r="O386" s="38"/>
    </row>
    <row r="387" spans="2:15">
      <c r="B387" s="38"/>
      <c r="D387" s="84"/>
      <c r="F387" s="84"/>
      <c r="O387" s="38"/>
    </row>
    <row r="388" spans="2:15">
      <c r="B388" s="38"/>
      <c r="D388" s="84"/>
      <c r="F388" s="84"/>
      <c r="O388" s="38"/>
    </row>
    <row r="389" spans="2:15">
      <c r="B389" s="38"/>
      <c r="D389" s="84"/>
      <c r="F389" s="84"/>
      <c r="O389" s="38"/>
    </row>
    <row r="390" spans="2:15">
      <c r="B390" s="38"/>
      <c r="D390" s="84"/>
      <c r="F390" s="84"/>
      <c r="O390" s="38"/>
    </row>
    <row r="391" spans="2:15">
      <c r="B391" s="38"/>
      <c r="D391" s="84"/>
      <c r="F391" s="84"/>
      <c r="O391" s="38"/>
    </row>
    <row r="392" spans="2:15">
      <c r="B392" s="38"/>
      <c r="D392" s="84"/>
      <c r="F392" s="84"/>
      <c r="O392" s="38"/>
    </row>
    <row r="393" spans="2:15">
      <c r="B393" s="38"/>
      <c r="D393" s="84"/>
      <c r="F393" s="84"/>
      <c r="O393" s="38"/>
    </row>
    <row r="394" spans="2:15">
      <c r="B394" s="38"/>
      <c r="D394" s="84"/>
      <c r="F394" s="84"/>
      <c r="O394" s="38"/>
    </row>
    <row r="395" spans="2:15">
      <c r="B395" s="38"/>
      <c r="D395" s="84"/>
      <c r="F395" s="84"/>
      <c r="O395" s="38"/>
    </row>
    <row r="396" spans="2:15">
      <c r="B396" s="38"/>
      <c r="D396" s="84"/>
      <c r="F396" s="84"/>
      <c r="O396" s="38"/>
    </row>
    <row r="397" spans="2:15">
      <c r="B397" s="38"/>
      <c r="D397" s="84"/>
      <c r="F397" s="84"/>
      <c r="O397" s="38"/>
    </row>
    <row r="398" spans="2:15">
      <c r="B398" s="38"/>
      <c r="D398" s="84"/>
      <c r="F398" s="84"/>
      <c r="O398" s="38"/>
    </row>
    <row r="399" spans="2:15">
      <c r="B399" s="38"/>
      <c r="D399" s="84"/>
      <c r="F399" s="84"/>
      <c r="O399" s="38"/>
    </row>
    <row r="400" spans="2:15">
      <c r="B400" s="38"/>
      <c r="D400" s="84"/>
      <c r="F400" s="84"/>
      <c r="O400" s="38"/>
    </row>
    <row r="401" spans="2:15">
      <c r="B401" s="38"/>
      <c r="D401" s="84"/>
      <c r="F401" s="84"/>
      <c r="O401" s="38"/>
    </row>
    <row r="402" spans="2:15">
      <c r="B402" s="38"/>
      <c r="D402" s="84"/>
      <c r="F402" s="84"/>
      <c r="O402" s="38"/>
    </row>
    <row r="403" spans="2:15">
      <c r="B403" s="38"/>
      <c r="D403" s="84"/>
      <c r="F403" s="84"/>
      <c r="O403" s="38"/>
    </row>
    <row r="404" spans="2:15">
      <c r="B404" s="38"/>
      <c r="D404" s="84"/>
      <c r="F404" s="84"/>
      <c r="O404" s="38"/>
    </row>
    <row r="405" spans="2:15">
      <c r="B405" s="38"/>
      <c r="D405" s="84"/>
      <c r="F405" s="84"/>
      <c r="O405" s="38"/>
    </row>
    <row r="406" spans="2:15">
      <c r="B406" s="38"/>
      <c r="D406" s="84"/>
      <c r="F406" s="84"/>
      <c r="O406" s="38"/>
    </row>
    <row r="407" spans="2:15">
      <c r="B407" s="38"/>
      <c r="D407" s="84"/>
      <c r="F407" s="84"/>
      <c r="O407" s="38"/>
    </row>
    <row r="408" spans="2:15">
      <c r="B408" s="38"/>
      <c r="D408" s="84"/>
      <c r="F408" s="84"/>
      <c r="O408" s="38"/>
    </row>
    <row r="409" spans="2:15">
      <c r="B409" s="38"/>
      <c r="D409" s="84"/>
      <c r="F409" s="84"/>
      <c r="O409" s="38"/>
    </row>
    <row r="410" spans="2:15">
      <c r="B410" s="38"/>
      <c r="D410" s="84"/>
      <c r="F410" s="84"/>
      <c r="O410" s="38"/>
    </row>
    <row r="411" spans="2:15">
      <c r="B411" s="38"/>
      <c r="D411" s="84"/>
      <c r="F411" s="84"/>
      <c r="O411" s="38"/>
    </row>
    <row r="412" spans="2:15">
      <c r="B412" s="38"/>
      <c r="D412" s="84"/>
      <c r="F412" s="84"/>
      <c r="O412" s="38"/>
    </row>
    <row r="413" spans="2:15">
      <c r="B413" s="38"/>
      <c r="D413" s="84"/>
      <c r="F413" s="84"/>
      <c r="O413" s="38"/>
    </row>
    <row r="414" spans="2:15">
      <c r="B414" s="38"/>
      <c r="D414" s="84"/>
      <c r="F414" s="84"/>
      <c r="O414" s="38"/>
    </row>
    <row r="415" spans="2:15">
      <c r="B415" s="38"/>
      <c r="D415" s="84"/>
      <c r="F415" s="84"/>
      <c r="O415" s="38"/>
    </row>
    <row r="416" spans="2:15">
      <c r="B416" s="38"/>
      <c r="D416" s="84"/>
      <c r="F416" s="84"/>
      <c r="O416" s="38"/>
    </row>
    <row r="417" spans="2:15">
      <c r="B417" s="38"/>
      <c r="D417" s="84"/>
      <c r="F417" s="84"/>
      <c r="O417" s="38"/>
    </row>
    <row r="418" spans="2:15">
      <c r="B418" s="38"/>
      <c r="D418" s="84"/>
      <c r="F418" s="84"/>
      <c r="O418" s="38"/>
    </row>
    <row r="419" spans="2:15">
      <c r="B419" s="38"/>
      <c r="D419" s="84"/>
      <c r="F419" s="84"/>
      <c r="O419" s="38"/>
    </row>
    <row r="420" spans="2:15">
      <c r="B420" s="38"/>
      <c r="D420" s="84"/>
      <c r="F420" s="84"/>
      <c r="O420" s="38"/>
    </row>
    <row r="421" spans="2:15">
      <c r="B421" s="38"/>
      <c r="D421" s="84"/>
      <c r="F421" s="84"/>
      <c r="O421" s="38"/>
    </row>
    <row r="422" spans="2:15">
      <c r="B422" s="38"/>
      <c r="D422" s="84"/>
      <c r="F422" s="84"/>
      <c r="O422" s="38"/>
    </row>
    <row r="423" spans="2:15">
      <c r="B423" s="38"/>
      <c r="D423" s="84"/>
      <c r="F423" s="84"/>
      <c r="O423" s="38"/>
    </row>
    <row r="424" spans="2:15">
      <c r="B424" s="38"/>
      <c r="D424" s="84"/>
      <c r="F424" s="84"/>
      <c r="O424" s="38"/>
    </row>
    <row r="425" spans="2:15">
      <c r="B425" s="38"/>
      <c r="D425" s="84"/>
      <c r="F425" s="84"/>
      <c r="O425" s="38"/>
    </row>
    <row r="426" spans="2:15">
      <c r="B426" s="38"/>
      <c r="D426" s="84"/>
      <c r="F426" s="84"/>
      <c r="O426" s="38"/>
    </row>
    <row r="427" spans="2:15">
      <c r="B427" s="38"/>
      <c r="D427" s="84"/>
      <c r="F427" s="84"/>
      <c r="O427" s="38"/>
    </row>
    <row r="428" spans="2:15">
      <c r="B428" s="38"/>
      <c r="D428" s="84"/>
      <c r="F428" s="84"/>
      <c r="O428" s="38"/>
    </row>
    <row r="429" spans="2:15">
      <c r="B429" s="38"/>
      <c r="D429" s="84"/>
      <c r="F429" s="84"/>
      <c r="O429" s="38"/>
    </row>
    <row r="430" spans="2:15">
      <c r="B430" s="38"/>
      <c r="D430" s="84"/>
      <c r="F430" s="84"/>
      <c r="O430" s="38"/>
    </row>
    <row r="431" spans="2:15">
      <c r="B431" s="38"/>
      <c r="D431" s="84"/>
      <c r="F431" s="84"/>
      <c r="O431" s="38"/>
    </row>
    <row r="432" spans="2:15">
      <c r="B432" s="38"/>
      <c r="D432" s="84"/>
      <c r="F432" s="84"/>
      <c r="O432" s="38"/>
    </row>
    <row r="433" spans="2:15">
      <c r="B433" s="38"/>
      <c r="D433" s="84"/>
      <c r="F433" s="84"/>
      <c r="O433" s="38"/>
    </row>
    <row r="434" spans="2:15">
      <c r="B434" s="38"/>
      <c r="D434" s="84"/>
      <c r="F434" s="84"/>
      <c r="O434" s="38"/>
    </row>
    <row r="435" spans="2:15">
      <c r="B435" s="38"/>
      <c r="D435" s="84"/>
      <c r="F435" s="84"/>
      <c r="O435" s="38"/>
    </row>
    <row r="436" spans="2:15">
      <c r="B436" s="38"/>
      <c r="D436" s="84"/>
      <c r="F436" s="84"/>
      <c r="O436" s="38"/>
    </row>
    <row r="437" spans="2:15">
      <c r="B437" s="38"/>
      <c r="D437" s="84"/>
      <c r="F437" s="84"/>
      <c r="O437" s="38"/>
    </row>
    <row r="438" spans="2:15">
      <c r="B438" s="38"/>
      <c r="D438" s="84"/>
      <c r="F438" s="84"/>
      <c r="O438" s="38"/>
    </row>
    <row r="439" spans="2:15">
      <c r="B439" s="38"/>
      <c r="D439" s="84"/>
      <c r="F439" s="84"/>
      <c r="O439" s="38"/>
    </row>
    <row r="440" spans="2:15">
      <c r="B440" s="38"/>
      <c r="D440" s="84"/>
      <c r="F440" s="84"/>
      <c r="O440" s="38"/>
    </row>
    <row r="441" spans="2:15">
      <c r="B441" s="38"/>
      <c r="D441" s="84"/>
      <c r="F441" s="84"/>
      <c r="O441" s="38"/>
    </row>
    <row r="442" spans="2:15">
      <c r="B442" s="38"/>
      <c r="D442" s="84"/>
      <c r="F442" s="84"/>
      <c r="O442" s="38"/>
    </row>
    <row r="443" spans="2:15">
      <c r="B443" s="38"/>
      <c r="D443" s="84"/>
      <c r="F443" s="84"/>
      <c r="O443" s="38"/>
    </row>
    <row r="444" spans="2:15">
      <c r="B444" s="38"/>
      <c r="D444" s="84"/>
      <c r="F444" s="84"/>
      <c r="O444" s="38"/>
    </row>
    <row r="445" spans="2:15">
      <c r="B445" s="38"/>
      <c r="D445" s="84"/>
      <c r="F445" s="84"/>
      <c r="O445" s="38"/>
    </row>
    <row r="446" spans="2:15">
      <c r="B446" s="38"/>
      <c r="D446" s="84"/>
      <c r="F446" s="84"/>
      <c r="O446" s="38"/>
    </row>
    <row r="447" spans="2:15">
      <c r="B447" s="38"/>
      <c r="D447" s="84"/>
      <c r="F447" s="84"/>
      <c r="O447" s="38"/>
    </row>
    <row r="448" spans="2:15">
      <c r="B448" s="38"/>
      <c r="D448" s="84"/>
      <c r="F448" s="84"/>
      <c r="O448" s="38"/>
    </row>
    <row r="449" spans="2:15">
      <c r="B449" s="38"/>
      <c r="D449" s="84"/>
      <c r="F449" s="84"/>
      <c r="O449" s="38"/>
    </row>
    <row r="450" spans="2:15">
      <c r="B450" s="38"/>
      <c r="D450" s="84"/>
      <c r="F450" s="84"/>
      <c r="O450" s="38"/>
    </row>
    <row r="451" spans="2:15">
      <c r="B451" s="38"/>
      <c r="D451" s="84"/>
      <c r="F451" s="84"/>
      <c r="O451" s="38"/>
    </row>
    <row r="452" spans="2:15">
      <c r="B452" s="38"/>
      <c r="D452" s="84"/>
      <c r="F452" s="84"/>
      <c r="O452" s="38"/>
    </row>
    <row r="453" spans="2:15">
      <c r="B453" s="38"/>
      <c r="D453" s="84"/>
      <c r="F453" s="84"/>
      <c r="O453" s="38"/>
    </row>
    <row r="454" spans="2:15">
      <c r="B454" s="38"/>
      <c r="D454" s="84"/>
      <c r="F454" s="84"/>
      <c r="O454" s="38"/>
    </row>
    <row r="455" spans="2:15">
      <c r="B455" s="38"/>
      <c r="D455" s="84"/>
      <c r="F455" s="84"/>
      <c r="O455" s="38"/>
    </row>
    <row r="456" spans="2:15">
      <c r="B456" s="38"/>
      <c r="D456" s="84"/>
      <c r="F456" s="84"/>
      <c r="O456" s="38"/>
    </row>
    <row r="457" spans="2:15">
      <c r="B457" s="38"/>
      <c r="D457" s="84"/>
      <c r="F457" s="84"/>
      <c r="O457" s="38"/>
    </row>
    <row r="458" spans="2:15">
      <c r="B458" s="38"/>
      <c r="D458" s="84"/>
      <c r="F458" s="84"/>
      <c r="O458" s="38"/>
    </row>
    <row r="459" spans="2:15">
      <c r="B459" s="38"/>
      <c r="D459" s="84"/>
      <c r="F459" s="84"/>
      <c r="O459" s="38"/>
    </row>
    <row r="460" spans="2:15">
      <c r="B460" s="38"/>
      <c r="D460" s="84"/>
      <c r="F460" s="84"/>
      <c r="O460" s="38"/>
    </row>
    <row r="461" spans="2:15">
      <c r="B461" s="38"/>
      <c r="D461" s="84"/>
      <c r="F461" s="84"/>
      <c r="O461" s="38"/>
    </row>
    <row r="462" spans="2:15">
      <c r="B462" s="38"/>
      <c r="D462" s="84"/>
      <c r="F462" s="84"/>
      <c r="O462" s="38"/>
    </row>
    <row r="463" spans="2:15">
      <c r="B463" s="38"/>
      <c r="D463" s="84"/>
      <c r="F463" s="84"/>
      <c r="O463" s="38"/>
    </row>
    <row r="464" spans="2:15">
      <c r="B464" s="38"/>
      <c r="D464" s="84"/>
      <c r="F464" s="84"/>
      <c r="O464" s="38"/>
    </row>
    <row r="465" spans="2:15">
      <c r="B465" s="38"/>
      <c r="D465" s="84"/>
      <c r="F465" s="84"/>
      <c r="O465" s="38"/>
    </row>
    <row r="466" spans="2:15">
      <c r="B466" s="38"/>
      <c r="D466" s="84"/>
      <c r="F466" s="84"/>
      <c r="O466" s="38"/>
    </row>
    <row r="467" spans="2:15">
      <c r="B467" s="38"/>
      <c r="D467" s="84"/>
      <c r="F467" s="84"/>
      <c r="O467" s="38"/>
    </row>
    <row r="468" spans="2:15">
      <c r="B468" s="38"/>
      <c r="D468" s="84"/>
      <c r="F468" s="84"/>
      <c r="O468" s="38"/>
    </row>
    <row r="469" spans="2:15">
      <c r="B469" s="38"/>
      <c r="D469" s="84"/>
      <c r="F469" s="84"/>
      <c r="O469" s="38"/>
    </row>
    <row r="470" spans="2:15">
      <c r="B470" s="38"/>
      <c r="D470" s="84"/>
      <c r="F470" s="84"/>
      <c r="O470" s="38"/>
    </row>
    <row r="471" spans="2:15">
      <c r="B471" s="38"/>
      <c r="D471" s="84"/>
      <c r="F471" s="84"/>
      <c r="O471" s="38"/>
    </row>
    <row r="472" spans="2:15">
      <c r="B472" s="38"/>
      <c r="D472" s="84"/>
      <c r="F472" s="84"/>
      <c r="O472" s="38"/>
    </row>
    <row r="473" spans="2:15">
      <c r="B473" s="38"/>
      <c r="D473" s="84"/>
      <c r="F473" s="84"/>
      <c r="O473" s="38"/>
    </row>
    <row r="474" spans="2:15">
      <c r="B474" s="38"/>
      <c r="D474" s="84"/>
      <c r="F474" s="84"/>
      <c r="O474" s="38"/>
    </row>
    <row r="475" spans="2:15">
      <c r="B475" s="38"/>
      <c r="D475" s="84"/>
      <c r="F475" s="84"/>
      <c r="O475" s="38"/>
    </row>
    <row r="476" spans="2:15">
      <c r="B476" s="38"/>
      <c r="D476" s="84"/>
      <c r="F476" s="84"/>
      <c r="O476" s="38"/>
    </row>
    <row r="477" spans="2:15">
      <c r="B477" s="38"/>
      <c r="D477" s="84"/>
      <c r="F477" s="84"/>
      <c r="O477" s="38"/>
    </row>
    <row r="478" spans="2:15">
      <c r="B478" s="38"/>
      <c r="D478" s="84"/>
      <c r="F478" s="84"/>
      <c r="O478" s="38"/>
    </row>
    <row r="479" spans="2:15">
      <c r="B479" s="38"/>
      <c r="D479" s="84"/>
      <c r="F479" s="84"/>
      <c r="O479" s="38"/>
    </row>
    <row r="480" spans="2:15">
      <c r="B480" s="38"/>
      <c r="D480" s="84"/>
      <c r="F480" s="84"/>
      <c r="O480" s="38"/>
    </row>
    <row r="481" spans="2:15">
      <c r="B481" s="38"/>
      <c r="D481" s="84"/>
      <c r="F481" s="84"/>
      <c r="O481" s="38"/>
    </row>
    <row r="482" spans="2:15">
      <c r="B482" s="38"/>
      <c r="D482" s="84"/>
      <c r="F482" s="84"/>
      <c r="O482" s="38"/>
    </row>
    <row r="483" spans="2:15">
      <c r="B483" s="38"/>
      <c r="D483" s="84"/>
      <c r="F483" s="84"/>
      <c r="O483" s="38"/>
    </row>
    <row r="484" spans="2:15">
      <c r="B484" s="38"/>
      <c r="D484" s="84"/>
      <c r="F484" s="84"/>
      <c r="O484" s="38"/>
    </row>
    <row r="485" spans="2:15">
      <c r="B485" s="38"/>
      <c r="D485" s="84"/>
      <c r="F485" s="84"/>
      <c r="O485" s="38"/>
    </row>
    <row r="486" spans="2:15">
      <c r="B486" s="38"/>
      <c r="D486" s="84"/>
      <c r="F486" s="84"/>
      <c r="O486" s="38"/>
    </row>
    <row r="487" spans="2:15">
      <c r="B487" s="38"/>
      <c r="D487" s="84"/>
      <c r="F487" s="84"/>
      <c r="O487" s="38"/>
    </row>
    <row r="488" spans="2:15">
      <c r="B488" s="38"/>
      <c r="D488" s="84"/>
      <c r="F488" s="84"/>
      <c r="O488" s="38"/>
    </row>
    <row r="489" spans="2:15">
      <c r="B489" s="38"/>
      <c r="D489" s="84"/>
      <c r="F489" s="84"/>
      <c r="O489" s="38"/>
    </row>
    <row r="490" spans="2:15">
      <c r="B490" s="38"/>
      <c r="D490" s="84"/>
      <c r="F490" s="84"/>
      <c r="O490" s="38"/>
    </row>
    <row r="491" spans="2:15">
      <c r="B491" s="38"/>
      <c r="D491" s="84"/>
      <c r="F491" s="84"/>
      <c r="O491" s="38"/>
    </row>
    <row r="492" spans="2:15">
      <c r="B492" s="38"/>
      <c r="D492" s="84"/>
      <c r="F492" s="84"/>
      <c r="O492" s="38"/>
    </row>
    <row r="493" spans="2:15">
      <c r="B493" s="38"/>
      <c r="D493" s="84"/>
      <c r="F493" s="84"/>
      <c r="O493" s="38"/>
    </row>
    <row r="494" spans="2:15">
      <c r="B494" s="38"/>
      <c r="D494" s="84"/>
      <c r="F494" s="84"/>
      <c r="O494" s="38"/>
    </row>
    <row r="495" spans="2:15">
      <c r="B495" s="38"/>
      <c r="D495" s="84"/>
      <c r="F495" s="84"/>
      <c r="O495" s="38"/>
    </row>
    <row r="496" spans="2:15">
      <c r="B496" s="38"/>
      <c r="D496" s="84"/>
      <c r="F496" s="84"/>
      <c r="O496" s="38"/>
    </row>
    <row r="497" spans="2:16">
      <c r="B497" s="38"/>
      <c r="D497" s="84"/>
      <c r="F497" s="84"/>
      <c r="O497" s="38"/>
    </row>
    <row r="498" spans="2:16">
      <c r="B498" s="38"/>
      <c r="D498" s="84"/>
      <c r="F498" s="84"/>
      <c r="O498" s="38"/>
    </row>
    <row r="499" spans="2:16">
      <c r="B499" s="38"/>
      <c r="D499" s="84"/>
      <c r="F499" s="84"/>
      <c r="O499" s="38"/>
    </row>
    <row r="500" spans="2:16">
      <c r="B500" s="38"/>
      <c r="D500" s="84"/>
      <c r="F500" s="84"/>
      <c r="O500" s="38"/>
    </row>
    <row r="501" spans="2:16">
      <c r="B501" s="38"/>
      <c r="D501" s="84"/>
      <c r="F501" s="84"/>
      <c r="O501" s="38"/>
    </row>
    <row r="502" spans="2:16">
      <c r="B502" s="38"/>
      <c r="D502" s="84"/>
      <c r="F502" s="84"/>
      <c r="O502" s="38"/>
    </row>
    <row r="503" spans="2:16">
      <c r="B503" s="38"/>
      <c r="D503" s="84"/>
      <c r="F503" s="84"/>
      <c r="O503" s="38"/>
    </row>
    <row r="504" spans="2:16">
      <c r="D504" s="38"/>
      <c r="F504" s="84">
        <f>100-(C504-D504)</f>
        <v>100</v>
      </c>
      <c r="O504" s="38">
        <v>43229</v>
      </c>
      <c r="P504" s="112">
        <v>-2.9999999999999997E-4</v>
      </c>
    </row>
    <row r="505" spans="2:16">
      <c r="D505" s="38"/>
      <c r="F505" s="84">
        <f>100-(C505-D505)</f>
        <v>100</v>
      </c>
      <c r="O505" s="38">
        <v>43228</v>
      </c>
      <c r="P505" s="112">
        <v>-2.9999999999999997E-4</v>
      </c>
    </row>
    <row r="506" spans="2:16">
      <c r="D506" s="38"/>
      <c r="F506" s="84">
        <f>100-(C506-D506)</f>
        <v>100</v>
      </c>
      <c r="O506" s="38">
        <v>43227</v>
      </c>
      <c r="P506" s="112">
        <v>-2.9999999999999997E-4</v>
      </c>
    </row>
    <row r="507" spans="2:16">
      <c r="D507" s="38"/>
      <c r="F507" s="84">
        <f>100-(C507-D507)</f>
        <v>100</v>
      </c>
      <c r="O507" s="38">
        <v>43224</v>
      </c>
      <c r="P507" s="112">
        <v>-2.9999999999999997E-4</v>
      </c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71041" r:id="rId4" name="CommandButton1">
          <controlPr defaultSize="0" autoLine="0" r:id="rId5">
            <anchor moveWithCells="1">
              <from>
                <xdr:col>16</xdr:col>
                <xdr:colOff>0</xdr:colOff>
                <xdr:row>48</xdr:row>
                <xdr:rowOff>0</xdr:rowOff>
              </from>
              <to>
                <xdr:col>16</xdr:col>
                <xdr:colOff>1657350</xdr:colOff>
                <xdr:row>52</xdr:row>
                <xdr:rowOff>180975</xdr:rowOff>
              </to>
            </anchor>
          </controlPr>
        </control>
      </mc:Choice>
      <mc:Fallback>
        <control shapeId="471041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5">
    <tabColor rgb="FF00B0F0"/>
  </sheetPr>
  <dimension ref="A1:AU528"/>
  <sheetViews>
    <sheetView tabSelected="1" topLeftCell="X1" zoomScale="70" zoomScaleNormal="70" workbookViewId="0">
      <selection activeCell="AO23" sqref="AO23"/>
    </sheetView>
  </sheetViews>
  <sheetFormatPr defaultRowHeight="16.5"/>
  <cols>
    <col min="1" max="1" width="21.5" style="112" bestFit="1" customWidth="1"/>
    <col min="2" max="2" width="21.5" style="112" customWidth="1"/>
    <col min="3" max="3" width="22.25" style="112" bestFit="1" customWidth="1"/>
    <col min="4" max="4" width="19.5" style="112" bestFit="1" customWidth="1"/>
    <col min="5" max="5" width="11.125" style="112" customWidth="1"/>
    <col min="6" max="7" width="12.5" style="112" bestFit="1" customWidth="1"/>
    <col min="8" max="13" width="11.125" style="112" customWidth="1"/>
    <col min="14" max="14" width="9.625" style="112" bestFit="1" customWidth="1"/>
    <col min="15" max="15" width="12.125" style="112" bestFit="1" customWidth="1"/>
    <col min="16" max="16" width="13.125" style="112" bestFit="1" customWidth="1"/>
    <col min="17" max="17" width="27.625" style="112" bestFit="1" customWidth="1"/>
    <col min="18" max="18" width="18.125" style="112" bestFit="1" customWidth="1"/>
    <col min="19" max="20" width="9" style="112"/>
    <col min="21" max="21" width="21.875" style="112" bestFit="1" customWidth="1"/>
    <col min="22" max="22" width="4" style="112" customWidth="1"/>
    <col min="23" max="23" width="28.375" style="112" bestFit="1" customWidth="1"/>
    <col min="24" max="25" width="9" style="112"/>
    <col min="26" max="26" width="11.875" style="112" customWidth="1"/>
    <col min="27" max="27" width="9.5" style="112" bestFit="1" customWidth="1"/>
    <col min="28" max="28" width="9" style="112"/>
    <col min="29" max="30" width="11.625" style="112" bestFit="1" customWidth="1"/>
    <col min="31" max="31" width="11.125" style="112" bestFit="1" customWidth="1"/>
    <col min="32" max="32" width="9" style="112"/>
    <col min="33" max="33" width="20.625" style="112" bestFit="1" customWidth="1"/>
    <col min="34" max="34" width="14.125" style="112" bestFit="1" customWidth="1"/>
    <col min="35" max="35" width="18" style="112" bestFit="1" customWidth="1"/>
    <col min="36" max="36" width="15.5" style="112" bestFit="1" customWidth="1"/>
    <col min="37" max="37" width="9.625" style="112" bestFit="1" customWidth="1"/>
    <col min="38" max="38" width="9" style="112"/>
    <col min="39" max="40" width="18" style="112" bestFit="1" customWidth="1"/>
    <col min="41" max="41" width="13.375" style="112" bestFit="1" customWidth="1"/>
    <col min="42" max="42" width="9" style="112"/>
    <col min="43" max="43" width="13.875" style="112" bestFit="1" customWidth="1"/>
    <col min="44" max="45" width="15.25" style="112" bestFit="1" customWidth="1"/>
    <col min="46" max="46" width="9" style="112"/>
    <col min="47" max="47" width="13" style="112" bestFit="1" customWidth="1"/>
    <col min="48" max="16384" width="9" style="112"/>
  </cols>
  <sheetData>
    <row r="1" spans="1:47">
      <c r="B1" s="150" t="s">
        <v>302</v>
      </c>
      <c r="C1" s="149">
        <v>44076</v>
      </c>
      <c r="D1" s="112">
        <v>2</v>
      </c>
      <c r="G1" s="112">
        <v>1</v>
      </c>
      <c r="N1" s="112">
        <f>G1+1</f>
        <v>2</v>
      </c>
      <c r="O1" s="112">
        <f>N1+1</f>
        <v>3</v>
      </c>
      <c r="AD1" s="112" t="s">
        <v>481</v>
      </c>
      <c r="AG1" s="38">
        <v>44090</v>
      </c>
    </row>
    <row r="2" spans="1:47">
      <c r="B2" s="150" t="s">
        <v>330</v>
      </c>
      <c r="C2" s="149">
        <f>WORKDAY(C1,2)</f>
        <v>44078</v>
      </c>
      <c r="AD2" s="38">
        <v>43998</v>
      </c>
      <c r="AG2" s="38">
        <v>43999</v>
      </c>
      <c r="AH2" s="112">
        <f>AG1-AG2</f>
        <v>91</v>
      </c>
    </row>
    <row r="3" spans="1:47">
      <c r="C3" s="38"/>
      <c r="AD3" s="38">
        <v>44091</v>
      </c>
      <c r="AM3" s="177">
        <f>AK5/100</f>
        <v>-4.0000000000000003E-7</v>
      </c>
    </row>
    <row r="4" spans="1:47">
      <c r="A4" s="29"/>
      <c r="B4" s="29"/>
      <c r="C4" s="29"/>
      <c r="D4" s="49" t="s">
        <v>327</v>
      </c>
      <c r="E4" s="147" t="s">
        <v>269</v>
      </c>
      <c r="F4" s="147" t="s">
        <v>269</v>
      </c>
      <c r="G4" s="147" t="s">
        <v>329</v>
      </c>
      <c r="H4" s="131"/>
      <c r="I4" s="131" t="s">
        <v>602</v>
      </c>
      <c r="J4" s="131"/>
      <c r="K4" s="131"/>
      <c r="L4" s="131"/>
      <c r="M4" s="131"/>
      <c r="N4" s="29"/>
      <c r="O4" s="147" t="s">
        <v>331</v>
      </c>
      <c r="P4" s="38"/>
      <c r="Q4" s="51" t="s">
        <v>427</v>
      </c>
      <c r="R4" s="29"/>
      <c r="S4" s="29"/>
      <c r="T4" s="29"/>
      <c r="U4" s="29"/>
      <c r="W4" s="51" t="s">
        <v>466</v>
      </c>
      <c r="X4" s="29"/>
      <c r="Y4" s="29"/>
      <c r="Z4" s="29"/>
      <c r="AA4" s="29"/>
      <c r="AD4" s="112" t="s">
        <v>571</v>
      </c>
      <c r="AE4" s="112" t="s">
        <v>572</v>
      </c>
      <c r="AG4" s="112" t="s">
        <v>573</v>
      </c>
      <c r="AH4" s="112" t="s">
        <v>574</v>
      </c>
      <c r="AJ4" s="175">
        <f>PRODUCT(AG6:AG68)</f>
        <v>1.0002275758708501</v>
      </c>
      <c r="AM4" s="177">
        <f>AJ4-AR5</f>
        <v>5.1002105427855327E-8</v>
      </c>
    </row>
    <row r="5" spans="1:47">
      <c r="A5" s="29"/>
      <c r="B5" s="29" t="s">
        <v>328</v>
      </c>
      <c r="C5" s="29"/>
      <c r="D5" s="143">
        <f>WORKDAY(C1,3)</f>
        <v>44081</v>
      </c>
      <c r="E5" s="132">
        <f>_xll.BDH(B5,$E$4,$C$1,$C$1)</f>
        <v>0.09</v>
      </c>
      <c r="F5" s="144"/>
      <c r="G5" s="154">
        <f>E5</f>
        <v>0.09</v>
      </c>
      <c r="H5" s="144"/>
      <c r="I5" s="144"/>
      <c r="J5" s="144"/>
      <c r="K5" s="144"/>
      <c r="L5" s="144"/>
      <c r="M5" s="144"/>
      <c r="N5" s="134"/>
      <c r="O5" s="122">
        <f>E5</f>
        <v>0.09</v>
      </c>
      <c r="P5" s="98"/>
      <c r="Q5" s="29"/>
      <c r="R5" s="49" t="s">
        <v>440</v>
      </c>
      <c r="S5" s="49" t="s">
        <v>173</v>
      </c>
      <c r="T5" s="29"/>
      <c r="U5" s="29"/>
      <c r="W5" s="29"/>
      <c r="X5" s="29"/>
      <c r="Y5" s="29"/>
      <c r="Z5" s="29"/>
      <c r="AA5" s="29"/>
      <c r="AC5" s="111">
        <f>_xll.BDH(AD1,AD4,AD2,AD3,"cols=2;rows=66")</f>
        <v>43998</v>
      </c>
      <c r="AD5" s="112">
        <v>0.09</v>
      </c>
      <c r="AH5" s="112">
        <f>PRODUCT(AG6:AG59)</f>
        <v>1.0002002973158179</v>
      </c>
      <c r="AI5" s="27">
        <f>PRODUCT(AH6:AH61)</f>
        <v>1.0002055766835458</v>
      </c>
      <c r="AJ5" s="84">
        <f>E6</f>
        <v>99.91</v>
      </c>
      <c r="AK5" s="163">
        <v>-4.0000000000000003E-5</v>
      </c>
      <c r="AM5" s="27">
        <f>100-(AJ5-AK5/100)</f>
        <v>8.9999599999998736E-2</v>
      </c>
      <c r="AR5" s="174">
        <f>PRODUCT(AR6:AR68)</f>
        <v>1.0002275248687447</v>
      </c>
      <c r="AS5" s="174">
        <f>PRODUCT(AS6:AS68)</f>
        <v>1.0002275243029943</v>
      </c>
    </row>
    <row r="6" spans="1:47">
      <c r="A6" s="29">
        <v>1</v>
      </c>
      <c r="B6" s="29" t="str">
        <f t="shared" ref="B6:B11" si="0">VLOOKUP(A6,$T$6:$U$21,2,FALSE)</f>
        <v>SFRM0 COMB Comdty</v>
      </c>
      <c r="C6" s="29" t="str">
        <f>"USCQM3"&amp;AA6&amp;" CMPN Curncy"</f>
        <v>USCQM31 CMPN Curncy</v>
      </c>
      <c r="D6" s="143" t="str">
        <f>_xll.BDP(B6,$D$4)</f>
        <v>2020-09-16</v>
      </c>
      <c r="E6" s="132">
        <f>_xll.BDH(B6,$E$4,$C$1,$C$1)</f>
        <v>99.91</v>
      </c>
      <c r="F6" s="141">
        <v>-4.0000000000000003E-5</v>
      </c>
      <c r="G6" s="166">
        <f>100-(E6-F6/100)</f>
        <v>8.9999599999998736E-2</v>
      </c>
      <c r="H6" s="144">
        <f>100-E6</f>
        <v>9.0000000000003411E-2</v>
      </c>
      <c r="I6" s="144" t="str">
        <f>_xll.BDP("SFRM0 Comdty",$I$4)</f>
        <v>#N/A Field Not Applicable</v>
      </c>
      <c r="J6" s="144" t="str">
        <f>_xll.BDP("SFRM0 COMDTY", "CONVEXITY_ADJUSTED_RATE", "Fill=B", "PCS=LAST")</f>
        <v>#N/A Invalid Security</v>
      </c>
      <c r="K6" s="144"/>
      <c r="L6" s="144"/>
      <c r="M6" s="144"/>
      <c r="N6" s="134"/>
      <c r="O6" s="122">
        <f>G6</f>
        <v>8.9999599999998736E-2</v>
      </c>
      <c r="P6" s="98"/>
      <c r="Q6" s="29" t="s">
        <v>444</v>
      </c>
      <c r="R6" s="29" t="str">
        <f>_xll.BDP(Q6,$R$5)</f>
        <v>2019-06-19</v>
      </c>
      <c r="S6" s="134">
        <f>IF((WORKDAY(R6,0)-WORKDAY($C$1,3))/360&lt;0,0,(WORKDAY(R6,0)-WORKDAY($C$1,3))/360)</f>
        <v>0</v>
      </c>
      <c r="T6" s="29">
        <f t="shared" ref="T6:T21" si="1">IF(S6=0,0,T5+1)</f>
        <v>0</v>
      </c>
      <c r="U6" s="29" t="str">
        <f>IF(T6&gt;0,Q6,"")</f>
        <v/>
      </c>
      <c r="W6" s="29" t="str">
        <f>"USCQM3"&amp;Y6&amp;" CMPN Curncy"</f>
        <v>USCQM30 CMPN Curncy</v>
      </c>
      <c r="X6" s="134">
        <f>IF((WORKDAY(R6,0)-$C$1)/360&lt;=0,0,(WORKDAY(R6,0)-$C$1)/360)</f>
        <v>0</v>
      </c>
      <c r="Y6" s="29">
        <f>IF(X6=0,0,Y5+1)</f>
        <v>0</v>
      </c>
      <c r="Z6" s="29" t="str">
        <f t="shared" ref="Z6:Z21" si="2">IF(T6=0,"",Y6)</f>
        <v/>
      </c>
      <c r="AA6" s="29">
        <f>MIN(Z6:Z21)</f>
        <v>1</v>
      </c>
      <c r="AC6" s="111">
        <v>43999</v>
      </c>
      <c r="AD6" s="112">
        <v>0.09</v>
      </c>
      <c r="AE6" s="112">
        <f>AC6-$AC$6</f>
        <v>0</v>
      </c>
      <c r="AF6" s="112">
        <f>AC7-AC6</f>
        <v>1</v>
      </c>
      <c r="AG6" s="112">
        <f>(AD6/100*AF6/360)+1</f>
        <v>1.0000024999999999</v>
      </c>
      <c r="AH6" s="112">
        <f>EXP(AD6/100*AF6/360)</f>
        <v>1.000002500003125</v>
      </c>
      <c r="AI6" s="112">
        <f>SUM(AF6:AF60)/360</f>
        <v>0.21666666666666667</v>
      </c>
      <c r="AK6" s="163">
        <v>-4.0000000000000003E-5</v>
      </c>
      <c r="AR6" s="27">
        <f>EXP($AM$5/100*AF6/360)</f>
        <v>1.0000024999920138</v>
      </c>
      <c r="AS6" s="27">
        <f>$AM$5/100*AF6/360+1</f>
        <v>1.0000024999888888</v>
      </c>
    </row>
    <row r="7" spans="1:47">
      <c r="A7" s="29">
        <v>2</v>
      </c>
      <c r="B7" s="29" t="str">
        <f t="shared" si="0"/>
        <v>SFRU0 COMB Comdty</v>
      </c>
      <c r="C7" s="29" t="str">
        <f t="shared" ref="C7:C11" si="3">"USCQM3"&amp;AA7&amp;" CMPN Curncy"</f>
        <v>USCQM32 CMPN Curncy</v>
      </c>
      <c r="D7" s="143" t="str">
        <f>_xll.BDP(B7,$D$4)</f>
        <v>2020-12-16</v>
      </c>
      <c r="E7" s="132">
        <f>_xll.BDH(B7,$E$4,$C$1,$C$1)</f>
        <v>99.924999999999997</v>
      </c>
      <c r="F7" s="141">
        <f>IF(_xll.BDH(C7,$F$4,$C$1,$C$1)="#N/A N/A",_xll.BDH(C7,$F$4,WORKDAY($C$1,-1),WORKDAY($C$1,-1)),_xll.BDH(C7,$F$4,$C$1,$C$1))</f>
        <v>-1.37E-2</v>
      </c>
      <c r="G7" s="166">
        <f>100-(E7-F7/100)</f>
        <v>7.4863000000007673E-2</v>
      </c>
      <c r="H7" s="144">
        <f t="shared" ref="H7:H11" si="4">100-E7</f>
        <v>7.5000000000002842E-2</v>
      </c>
      <c r="I7" s="144"/>
      <c r="J7" s="144"/>
      <c r="K7" s="144"/>
      <c r="L7" s="144"/>
      <c r="M7" s="144"/>
      <c r="N7" s="134"/>
      <c r="O7" s="122">
        <f t="shared" ref="O7:O11" si="5">G7</f>
        <v>7.4863000000007673E-2</v>
      </c>
      <c r="P7" s="98"/>
      <c r="Q7" s="29" t="s">
        <v>567</v>
      </c>
      <c r="R7" s="29" t="str">
        <f>_xll.BDP(Q7,$R$5)</f>
        <v>2019-09-18</v>
      </c>
      <c r="S7" s="134">
        <f t="shared" ref="S7:S21" si="6">IF((WORKDAY(R7,0)-WORKDAY($C$1,3))/360&lt;0,0,(WORKDAY(R7,0)-WORKDAY($C$1,3))/360)</f>
        <v>0</v>
      </c>
      <c r="T7" s="29">
        <f t="shared" si="1"/>
        <v>0</v>
      </c>
      <c r="U7" s="29" t="str">
        <f t="shared" ref="U7:U21" si="7">IF(T7&gt;0,Q7,"")</f>
        <v/>
      </c>
      <c r="W7" s="29" t="str">
        <f t="shared" ref="W7:W11" si="8">"USCVS3"&amp;Y7&amp;" CMPN Curncy"</f>
        <v>USCVS30 CMPN Curncy</v>
      </c>
      <c r="X7" s="134">
        <f t="shared" ref="X7:X21" si="9">IF((WORKDAY(R7,0)-$C$1)/360&lt;=0,0,(WORKDAY(R7,0)-$C$1)/360)</f>
        <v>0</v>
      </c>
      <c r="Y7" s="29">
        <f t="shared" ref="Y7:Y21" si="10">IF(X7=0,0,Y6+1)</f>
        <v>0</v>
      </c>
      <c r="Z7" s="29" t="str">
        <f t="shared" si="2"/>
        <v/>
      </c>
      <c r="AA7" s="29">
        <f>AA6+1</f>
        <v>2</v>
      </c>
      <c r="AC7" s="111">
        <v>44000</v>
      </c>
      <c r="AD7" s="112">
        <v>0.09</v>
      </c>
      <c r="AE7" s="112">
        <f t="shared" ref="AE7:AE70" si="11">AC7-$AC$6</f>
        <v>1</v>
      </c>
      <c r="AF7" s="112">
        <f t="shared" ref="AF7:AF61" si="12">AC8-AC7</f>
        <v>1</v>
      </c>
      <c r="AG7" s="112">
        <f t="shared" ref="AG7:AG59" si="13">(AD7/100*AF7/360)+1</f>
        <v>1.0000024999999999</v>
      </c>
      <c r="AH7" s="112">
        <f t="shared" ref="AH7:AH60" si="14">EXP(AD7/100*AF7/360)</f>
        <v>1.000002500003125</v>
      </c>
      <c r="AI7" s="112">
        <f>SUM(AF62:AF68)</f>
        <v>12</v>
      </c>
      <c r="AJ7" s="112">
        <v>99.915000000000006</v>
      </c>
      <c r="AK7" s="163"/>
      <c r="AM7" s="71">
        <f>1+AM5/100*91/360</f>
        <v>1.0002274989888889</v>
      </c>
      <c r="AN7" s="71">
        <f>EXP(AM5/100*91/360)</f>
        <v>1.0002275248687464</v>
      </c>
      <c r="AR7" s="27">
        <f>EXP($AM$5/100*AF7/360)</f>
        <v>1.0000024999920138</v>
      </c>
      <c r="AS7" s="27">
        <f t="shared" ref="AS7:AS70" si="15">$AM$5/100*AF7/360+1</f>
        <v>1.0000024999888888</v>
      </c>
    </row>
    <row r="8" spans="1:47">
      <c r="A8" s="29">
        <v>3</v>
      </c>
      <c r="B8" s="29" t="str">
        <f t="shared" si="0"/>
        <v>SFRZ0 COMB Comdty</v>
      </c>
      <c r="C8" s="29" t="str">
        <f t="shared" si="3"/>
        <v>USCQM33 CMPN Curncy</v>
      </c>
      <c r="D8" s="143" t="str">
        <f>_xll.BDP(B8,$D$4)</f>
        <v>2021-03-17</v>
      </c>
      <c r="E8" s="132">
        <f>_xll.BDH(B8,$E$4,$C$1,$C$1)</f>
        <v>99.935000000000002</v>
      </c>
      <c r="F8" s="141">
        <f>IF(_xll.BDH(C8,$F$4,$C$1,$C$1)="#N/A N/A",_xll.BDH(C8,$F$4,WORKDAY($C$1,-1),WORKDAY($C$1,-1)),_xll.BDH(C8,$F$4,$C$1,$C$1))</f>
        <v>-5.8500000000000003E-2</v>
      </c>
      <c r="G8" s="166">
        <f t="shared" ref="G7:G11" si="16">100-(E8-F8/100)</f>
        <v>6.441499999999678E-2</v>
      </c>
      <c r="H8" s="144">
        <f t="shared" si="4"/>
        <v>6.4999999999997726E-2</v>
      </c>
      <c r="I8" s="144"/>
      <c r="J8" s="144"/>
      <c r="K8" s="144"/>
      <c r="L8" s="144"/>
      <c r="M8" s="144"/>
      <c r="N8" s="134"/>
      <c r="O8" s="122">
        <f t="shared" si="5"/>
        <v>6.441499999999678E-2</v>
      </c>
      <c r="P8" s="98"/>
      <c r="Q8" s="29" t="s">
        <v>442</v>
      </c>
      <c r="R8" s="29" t="str">
        <f>_xll.BDP(Q8,$R$5)</f>
        <v>2019-12-18</v>
      </c>
      <c r="S8" s="134">
        <f t="shared" si="6"/>
        <v>0</v>
      </c>
      <c r="T8" s="29">
        <f t="shared" si="1"/>
        <v>0</v>
      </c>
      <c r="U8" s="29" t="str">
        <f t="shared" si="7"/>
        <v/>
      </c>
      <c r="W8" s="29" t="str">
        <f t="shared" si="8"/>
        <v>USCVS30 CMPN Curncy</v>
      </c>
      <c r="X8" s="134">
        <f t="shared" si="9"/>
        <v>0</v>
      </c>
      <c r="Y8" s="29">
        <f t="shared" si="10"/>
        <v>0</v>
      </c>
      <c r="Z8" s="29" t="str">
        <f t="shared" si="2"/>
        <v/>
      </c>
      <c r="AA8" s="29">
        <f>AA7+1</f>
        <v>3</v>
      </c>
      <c r="AC8" s="111">
        <v>44001</v>
      </c>
      <c r="AD8" s="112">
        <v>0.09</v>
      </c>
      <c r="AE8" s="112">
        <f t="shared" si="11"/>
        <v>2</v>
      </c>
      <c r="AF8" s="112">
        <f t="shared" si="12"/>
        <v>3</v>
      </c>
      <c r="AG8" s="112">
        <f t="shared" si="13"/>
        <v>1.0000074999999999</v>
      </c>
      <c r="AH8" s="112">
        <f t="shared" si="14"/>
        <v>1.000007500028125</v>
      </c>
      <c r="AI8" s="112">
        <f>PRODUCT(AG6:AG61)</f>
        <v>1.000205576157666</v>
      </c>
      <c r="AM8" s="173"/>
      <c r="AR8" s="27">
        <f t="shared" ref="AR8:AR68" si="17">EXP($AM$5/100*AF8/360)</f>
        <v>1.0000074999947914</v>
      </c>
      <c r="AS8" s="27">
        <f t="shared" si="15"/>
        <v>1.0000074999666666</v>
      </c>
      <c r="AU8" s="27">
        <f>AS5/AI5</f>
        <v>1.0000219431084572</v>
      </c>
    </row>
    <row r="9" spans="1:47">
      <c r="A9" s="29">
        <v>4</v>
      </c>
      <c r="B9" s="29" t="str">
        <f t="shared" si="0"/>
        <v>SFRH1 COMB Comdty</v>
      </c>
      <c r="C9" s="29" t="str">
        <f t="shared" si="3"/>
        <v>USCQM34 CMPN Curncy</v>
      </c>
      <c r="D9" s="143" t="str">
        <f>_xll.BDP(B9,$D$4)</f>
        <v>2021-06-16</v>
      </c>
      <c r="E9" s="132">
        <f>_xll.BDH(B9,$E$4,$C$1,$C$1)</f>
        <v>99.954999999999998</v>
      </c>
      <c r="F9" s="141">
        <f>IF(_xll.BDH(C9,$F$4,$C$1,$C$1)="#N/A N/A",_xll.BDH(C9,$F$4,WORKDAY($C$1,-1),WORKDAY($C$1,-1)),_xll.BDH(C9,$F$4,$C$1,$C$1))</f>
        <v>-0.1295</v>
      </c>
      <c r="G9" s="166">
        <f t="shared" si="16"/>
        <v>4.3705000000002769E-2</v>
      </c>
      <c r="H9" s="144">
        <f t="shared" si="4"/>
        <v>4.5000000000001705E-2</v>
      </c>
      <c r="I9" s="144"/>
      <c r="J9" s="144"/>
      <c r="K9" s="144"/>
      <c r="L9" s="144"/>
      <c r="M9" s="144"/>
      <c r="N9" s="134"/>
      <c r="O9" s="122">
        <f t="shared" si="5"/>
        <v>4.3705000000002769E-2</v>
      </c>
      <c r="P9" s="98"/>
      <c r="Q9" s="29" t="s">
        <v>443</v>
      </c>
      <c r="R9" s="29" t="str">
        <f>_xll.BDP(Q9,$R$5)</f>
        <v>2020-03-18</v>
      </c>
      <c r="S9" s="134">
        <f t="shared" si="6"/>
        <v>0</v>
      </c>
      <c r="T9" s="29">
        <f t="shared" si="1"/>
        <v>0</v>
      </c>
      <c r="U9" s="29" t="str">
        <f t="shared" si="7"/>
        <v/>
      </c>
      <c r="W9" s="29" t="str">
        <f t="shared" si="8"/>
        <v>USCVS30 CMPN Curncy</v>
      </c>
      <c r="X9" s="134">
        <f t="shared" si="9"/>
        <v>0</v>
      </c>
      <c r="Y9" s="29">
        <f t="shared" si="10"/>
        <v>0</v>
      </c>
      <c r="Z9" s="29" t="str">
        <f t="shared" si="2"/>
        <v/>
      </c>
      <c r="AA9" s="29">
        <f>AA8+1</f>
        <v>4</v>
      </c>
      <c r="AC9" s="111">
        <v>44004</v>
      </c>
      <c r="AD9" s="112">
        <v>0.08</v>
      </c>
      <c r="AE9" s="112">
        <f t="shared" si="11"/>
        <v>5</v>
      </c>
      <c r="AF9" s="112">
        <f t="shared" si="12"/>
        <v>1</v>
      </c>
      <c r="AG9" s="112">
        <f t="shared" si="13"/>
        <v>1.0000022222222222</v>
      </c>
      <c r="AH9" s="112">
        <f t="shared" si="14"/>
        <v>1.0000022222246914</v>
      </c>
      <c r="AI9" s="112">
        <f>PRODUCT(AH6:AH69)</f>
        <v>1.0002275764471464</v>
      </c>
      <c r="AJ9" s="112">
        <f>100-AJ7</f>
        <v>8.4999999999993747E-2</v>
      </c>
      <c r="AM9" s="112">
        <f>AM7/AH5</f>
        <v>1.0000271962257399</v>
      </c>
      <c r="AO9" s="112">
        <f>EXP(-AH5)</f>
        <v>0.36780576328581877</v>
      </c>
      <c r="AR9" s="27">
        <f t="shared" si="17"/>
        <v>1.0000024999920138</v>
      </c>
      <c r="AS9" s="27">
        <f t="shared" si="15"/>
        <v>1.0000024999888888</v>
      </c>
    </row>
    <row r="10" spans="1:47">
      <c r="A10" s="29">
        <v>5</v>
      </c>
      <c r="B10" s="29" t="str">
        <f t="shared" si="0"/>
        <v>SFRM1 COMB Comdty</v>
      </c>
      <c r="C10" s="29" t="str">
        <f t="shared" si="3"/>
        <v>USCQM35 CMPN Curncy</v>
      </c>
      <c r="D10" s="143" t="str">
        <f>_xll.BDP(B10,$D$4)</f>
        <v>2021-09-15</v>
      </c>
      <c r="E10" s="132">
        <f>_xll.BDH(B10,$E$4,$C$1,$C$1)</f>
        <v>99.96</v>
      </c>
      <c r="F10" s="141">
        <f>IF(_xll.BDH(C10,$F$4,$C$1,$C$1)="#N/A N/A",_xll.BDH(C10,$F$4,WORKDAY($C$1,-1),WORKDAY($C$1,-1)),_xll.BDH(C10,$F$4,$C$1,$C$1))</f>
        <v>-0.2261</v>
      </c>
      <c r="G10" s="166">
        <f t="shared" si="16"/>
        <v>3.7739000000001965E-2</v>
      </c>
      <c r="H10" s="144">
        <f t="shared" si="4"/>
        <v>4.0000000000006253E-2</v>
      </c>
      <c r="I10" s="144"/>
      <c r="J10" s="144"/>
      <c r="K10" s="144"/>
      <c r="L10" s="144"/>
      <c r="M10" s="144"/>
      <c r="N10" s="134"/>
      <c r="O10" s="122">
        <f t="shared" si="5"/>
        <v>3.7739000000001965E-2</v>
      </c>
      <c r="P10" s="98"/>
      <c r="Q10" s="29" t="s">
        <v>428</v>
      </c>
      <c r="R10" s="29" t="str">
        <f>_xll.BDP(Q10,$R$5)</f>
        <v>2020-06-17</v>
      </c>
      <c r="S10" s="134">
        <f t="shared" si="6"/>
        <v>0</v>
      </c>
      <c r="T10" s="29">
        <f t="shared" si="1"/>
        <v>0</v>
      </c>
      <c r="U10" s="29" t="str">
        <f t="shared" si="7"/>
        <v/>
      </c>
      <c r="W10" s="29" t="str">
        <f t="shared" si="8"/>
        <v>USCVS30 CMPN Curncy</v>
      </c>
      <c r="X10" s="134">
        <f t="shared" si="9"/>
        <v>0</v>
      </c>
      <c r="Y10" s="29">
        <f t="shared" si="10"/>
        <v>0</v>
      </c>
      <c r="Z10" s="29" t="str">
        <f t="shared" si="2"/>
        <v/>
      </c>
      <c r="AA10" s="29">
        <f>AA9+1</f>
        <v>5</v>
      </c>
      <c r="AC10" s="111">
        <v>44005</v>
      </c>
      <c r="AD10" s="112">
        <v>7.0000000000000007E-2</v>
      </c>
      <c r="AE10" s="112">
        <f t="shared" si="11"/>
        <v>6</v>
      </c>
      <c r="AF10" s="112">
        <f t="shared" si="12"/>
        <v>1</v>
      </c>
      <c r="AG10" s="112">
        <f t="shared" si="13"/>
        <v>1.0000019444444443</v>
      </c>
      <c r="AH10" s="112">
        <f t="shared" si="14"/>
        <v>1.0000019444463348</v>
      </c>
      <c r="AN10" s="112">
        <f>LN(AM9)</f>
        <v>2.719585592923605E-5</v>
      </c>
      <c r="AR10" s="27">
        <f t="shared" si="17"/>
        <v>1.0000024999920138</v>
      </c>
      <c r="AS10" s="27">
        <f t="shared" si="15"/>
        <v>1.0000024999888888</v>
      </c>
      <c r="AU10" s="112">
        <f>LN(AU8)</f>
        <v>2.1942867710673842E-5</v>
      </c>
    </row>
    <row r="11" spans="1:47">
      <c r="A11" s="29">
        <v>6</v>
      </c>
      <c r="B11" s="29" t="str">
        <f t="shared" si="0"/>
        <v>SFRU1 COMB Comdty</v>
      </c>
      <c r="C11" s="29" t="str">
        <f t="shared" si="3"/>
        <v>USCQM36 CMPN Curncy</v>
      </c>
      <c r="D11" s="143" t="str">
        <f>_xll.BDP(B11,$D$4)</f>
        <v>2021-12-15</v>
      </c>
      <c r="E11" s="132">
        <f>_xll.BDH(B11,$E$4,$C$1,$C$1)</f>
        <v>99.965000000000003</v>
      </c>
      <c r="F11" s="141">
        <f>IF(_xll.BDH(C11,$F$4,$C$1,$C$1)="#N/A N/A",_xll.BDH(C11,$F$4,WORKDAY($C$1,-1),WORKDAY($C$1,-1)),_xll.BDH(C11,$F$4,$C$1,$C$1))</f>
        <v>-0.34770000000000001</v>
      </c>
      <c r="G11" s="166">
        <f t="shared" si="16"/>
        <v>3.1522999999992862E-2</v>
      </c>
      <c r="H11" s="144">
        <f t="shared" si="4"/>
        <v>3.4999999999996589E-2</v>
      </c>
      <c r="I11" s="144"/>
      <c r="J11" s="144"/>
      <c r="K11" s="144"/>
      <c r="L11" s="144"/>
      <c r="M11" s="144"/>
      <c r="N11" s="134"/>
      <c r="O11" s="122">
        <f t="shared" si="5"/>
        <v>3.1522999999992862E-2</v>
      </c>
      <c r="P11" s="98"/>
      <c r="Q11" s="29" t="s">
        <v>429</v>
      </c>
      <c r="R11" s="29" t="str">
        <f>_xll.BDP(Q11,$R$5)</f>
        <v>2020-09-16</v>
      </c>
      <c r="S11" s="134">
        <f>IF((WORKDAY(R11,0)-WORKDAY($C$1,3))/360&lt;0,0,(WORKDAY(R11,0)-WORKDAY($C$1,3))/360)</f>
        <v>2.5000000000000001E-2</v>
      </c>
      <c r="T11" s="29">
        <f t="shared" si="1"/>
        <v>1</v>
      </c>
      <c r="U11" s="29" t="str">
        <f t="shared" si="7"/>
        <v>SFRM0 COMB Comdty</v>
      </c>
      <c r="W11" s="29" t="str">
        <f t="shared" si="8"/>
        <v>USCVS31 CMPN Curncy</v>
      </c>
      <c r="X11" s="134">
        <f t="shared" si="9"/>
        <v>3.888888888888889E-2</v>
      </c>
      <c r="Y11" s="29">
        <f t="shared" si="10"/>
        <v>1</v>
      </c>
      <c r="Z11" s="29">
        <f t="shared" si="2"/>
        <v>1</v>
      </c>
      <c r="AA11" s="29">
        <f>AA10+1</f>
        <v>6</v>
      </c>
      <c r="AC11" s="111">
        <v>44006</v>
      </c>
      <c r="AD11" s="112">
        <v>0.08</v>
      </c>
      <c r="AE11" s="112">
        <f t="shared" si="11"/>
        <v>7</v>
      </c>
      <c r="AF11" s="112">
        <f t="shared" si="12"/>
        <v>1</v>
      </c>
      <c r="AG11" s="112">
        <f t="shared" si="13"/>
        <v>1.0000022222222222</v>
      </c>
      <c r="AH11" s="112">
        <f t="shared" si="14"/>
        <v>1.0000022222246914</v>
      </c>
      <c r="AJ11" s="112">
        <f>AR5/AI8</f>
        <v>1.0000219441998743</v>
      </c>
      <c r="AM11" s="112">
        <f>1/AI7</f>
        <v>8.3333333333333329E-2</v>
      </c>
      <c r="AN11" s="112">
        <f>AN10*360/AI7</f>
        <v>8.1587567787708148E-4</v>
      </c>
      <c r="AR11" s="27">
        <f t="shared" si="17"/>
        <v>1.0000024999920138</v>
      </c>
      <c r="AS11" s="27">
        <f t="shared" si="15"/>
        <v>1.0000024999888888</v>
      </c>
      <c r="AU11" s="112">
        <f>AU10*360/AJ62</f>
        <v>6.0764864429558327E-4</v>
      </c>
    </row>
    <row r="12" spans="1:47">
      <c r="C12" s="44"/>
      <c r="D12" s="84"/>
      <c r="E12" s="98"/>
      <c r="F12" s="98"/>
      <c r="G12" s="98"/>
      <c r="H12" s="98"/>
      <c r="I12" s="98"/>
      <c r="J12" s="98"/>
      <c r="K12" s="98"/>
      <c r="L12" s="98"/>
      <c r="M12" s="98"/>
      <c r="N12" s="24"/>
      <c r="O12" s="27"/>
      <c r="P12" s="24"/>
      <c r="Q12" s="29" t="s">
        <v>430</v>
      </c>
      <c r="R12" s="29" t="str">
        <f>_xll.BDP(Q12,$R$5)</f>
        <v>2020-12-16</v>
      </c>
      <c r="S12" s="134">
        <f t="shared" si="6"/>
        <v>0.27777777777777779</v>
      </c>
      <c r="T12" s="29">
        <f t="shared" si="1"/>
        <v>2</v>
      </c>
      <c r="U12" s="29" t="str">
        <f t="shared" si="7"/>
        <v>SFRU0 COMB Comdty</v>
      </c>
      <c r="W12" s="29" t="str">
        <f>"USCQM3"&amp;Y12&amp;" CMPN Curncy"</f>
        <v>USCQM32 CMPN Curncy</v>
      </c>
      <c r="X12" s="134">
        <f t="shared" si="9"/>
        <v>0.29166666666666669</v>
      </c>
      <c r="Y12" s="29">
        <f t="shared" si="10"/>
        <v>2</v>
      </c>
      <c r="Z12" s="29">
        <f t="shared" si="2"/>
        <v>2</v>
      </c>
      <c r="AA12" s="29">
        <f t="shared" ref="AA12:AA21" si="18">AA11+1</f>
        <v>7</v>
      </c>
      <c r="AC12" s="111">
        <v>44007</v>
      </c>
      <c r="AD12" s="112">
        <v>0.09</v>
      </c>
      <c r="AE12" s="112">
        <f t="shared" si="11"/>
        <v>8</v>
      </c>
      <c r="AF12" s="112">
        <f t="shared" si="12"/>
        <v>1</v>
      </c>
      <c r="AG12" s="112">
        <f t="shared" si="13"/>
        <v>1.0000024999999999</v>
      </c>
      <c r="AH12" s="112">
        <f t="shared" si="14"/>
        <v>1.000002500003125</v>
      </c>
      <c r="AJ12" s="112">
        <f>LN(AJ11)</f>
        <v>2.1943959103903543E-5</v>
      </c>
      <c r="AR12" s="27">
        <f t="shared" si="17"/>
        <v>1.0000024999920138</v>
      </c>
      <c r="AS12" s="27">
        <f t="shared" si="15"/>
        <v>1.0000024999888888</v>
      </c>
    </row>
    <row r="13" spans="1:47">
      <c r="A13" s="137"/>
      <c r="B13" s="29"/>
      <c r="C13" s="51" t="s">
        <v>569</v>
      </c>
      <c r="D13" s="29"/>
      <c r="E13" s="29"/>
      <c r="G13" s="51" t="s">
        <v>393</v>
      </c>
      <c r="H13" s="142"/>
      <c r="I13" s="142"/>
      <c r="J13" s="142"/>
      <c r="K13" s="142"/>
      <c r="L13" s="142"/>
      <c r="M13" s="142"/>
      <c r="N13" s="142"/>
      <c r="O13" s="142"/>
      <c r="Q13" s="29" t="s">
        <v>431</v>
      </c>
      <c r="R13" s="29" t="str">
        <f>_xll.BDP(Q13,$R$5)</f>
        <v>2021-03-17</v>
      </c>
      <c r="S13" s="134">
        <f t="shared" si="6"/>
        <v>0.53055555555555556</v>
      </c>
      <c r="T13" s="29">
        <f t="shared" si="1"/>
        <v>3</v>
      </c>
      <c r="U13" s="29" t="str">
        <f t="shared" si="7"/>
        <v>SFRZ0 COMB Comdty</v>
      </c>
      <c r="W13" s="29" t="str">
        <f t="shared" ref="W13:W21" si="19">"USCQM3"&amp;Y13&amp;" CMPN Curncy"</f>
        <v>USCQM33 CMPN Curncy</v>
      </c>
      <c r="X13" s="134">
        <f t="shared" si="9"/>
        <v>0.5444444444444444</v>
      </c>
      <c r="Y13" s="29">
        <f t="shared" si="10"/>
        <v>3</v>
      </c>
      <c r="Z13" s="29">
        <f t="shared" si="2"/>
        <v>3</v>
      </c>
      <c r="AA13" s="29">
        <f t="shared" si="18"/>
        <v>8</v>
      </c>
      <c r="AC13" s="111">
        <v>44008</v>
      </c>
      <c r="AD13" s="112">
        <v>0.08</v>
      </c>
      <c r="AE13" s="112">
        <f t="shared" si="11"/>
        <v>9</v>
      </c>
      <c r="AF13" s="112">
        <f t="shared" si="12"/>
        <v>3</v>
      </c>
      <c r="AG13" s="112">
        <f t="shared" si="13"/>
        <v>1.0000066666666667</v>
      </c>
      <c r="AH13" s="112">
        <f t="shared" si="14"/>
        <v>1.0000066666888889</v>
      </c>
      <c r="AJ13" s="112">
        <f>AJ12*360/AI7</f>
        <v>6.5831877311710622E-4</v>
      </c>
      <c r="AM13" s="112">
        <f>AM9^AM11</f>
        <v>1.0000022663238954</v>
      </c>
      <c r="AR13" s="27">
        <f t="shared" si="17"/>
        <v>1.0000074999947914</v>
      </c>
      <c r="AS13" s="27">
        <f t="shared" si="15"/>
        <v>1.0000074999666666</v>
      </c>
    </row>
    <row r="14" spans="1:47">
      <c r="A14" s="137"/>
      <c r="B14" s="29"/>
      <c r="C14" s="29"/>
      <c r="D14" s="29"/>
      <c r="E14" s="29"/>
      <c r="G14" s="29"/>
      <c r="H14" s="29"/>
      <c r="I14" s="29"/>
      <c r="J14" s="29"/>
      <c r="K14" s="29"/>
      <c r="L14" s="29"/>
      <c r="M14" s="29"/>
      <c r="N14" s="29"/>
      <c r="O14" s="29"/>
      <c r="Q14" s="29" t="s">
        <v>432</v>
      </c>
      <c r="R14" s="29" t="str">
        <f>_xll.BDP(Q14,$R$5)</f>
        <v>2021-06-16</v>
      </c>
      <c r="S14" s="134">
        <f t="shared" si="6"/>
        <v>0.78333333333333333</v>
      </c>
      <c r="T14" s="29">
        <f t="shared" si="1"/>
        <v>4</v>
      </c>
      <c r="U14" s="29" t="str">
        <f t="shared" si="7"/>
        <v>SFRH1 COMB Comdty</v>
      </c>
      <c r="W14" s="29" t="str">
        <f t="shared" si="19"/>
        <v>USCQM34 CMPN Curncy</v>
      </c>
      <c r="X14" s="134">
        <f t="shared" si="9"/>
        <v>0.79722222222222228</v>
      </c>
      <c r="Y14" s="29">
        <f t="shared" si="10"/>
        <v>4</v>
      </c>
      <c r="Z14" s="29">
        <f t="shared" si="2"/>
        <v>4</v>
      </c>
      <c r="AA14" s="29">
        <f t="shared" si="18"/>
        <v>9</v>
      </c>
      <c r="AC14" s="111">
        <v>44011</v>
      </c>
      <c r="AD14" s="112">
        <v>0.08</v>
      </c>
      <c r="AE14" s="112">
        <f t="shared" si="11"/>
        <v>12</v>
      </c>
      <c r="AF14" s="112">
        <f t="shared" si="12"/>
        <v>1</v>
      </c>
      <c r="AG14" s="112">
        <f t="shared" si="13"/>
        <v>1.0000022222222222</v>
      </c>
      <c r="AH14" s="112">
        <f t="shared" si="14"/>
        <v>1.0000022222246914</v>
      </c>
      <c r="AI14" s="112">
        <f>AH5-1</f>
        <v>2.002973158179433E-4</v>
      </c>
      <c r="AR14" s="27">
        <f t="shared" si="17"/>
        <v>1.0000024999920138</v>
      </c>
      <c r="AS14" s="27">
        <f t="shared" si="15"/>
        <v>1.0000024999888888</v>
      </c>
    </row>
    <row r="15" spans="1:47">
      <c r="A15" s="137"/>
      <c r="B15" s="49" t="str">
        <f>_xll.BCurve(C13,"CurveDate="&amp;C1,"cols=4;rows=27")</f>
        <v>Term</v>
      </c>
      <c r="C15" s="49" t="s">
        <v>336</v>
      </c>
      <c r="D15" s="145" t="s">
        <v>339</v>
      </c>
      <c r="E15" s="145" t="s">
        <v>340</v>
      </c>
      <c r="G15" s="140"/>
      <c r="H15" s="146" t="s">
        <v>273</v>
      </c>
      <c r="I15" s="49"/>
      <c r="J15" s="146" t="s">
        <v>413</v>
      </c>
      <c r="K15" s="146" t="s">
        <v>271</v>
      </c>
      <c r="L15" s="146"/>
      <c r="M15" s="146" t="s">
        <v>390</v>
      </c>
      <c r="N15" s="49" t="s">
        <v>391</v>
      </c>
      <c r="O15" s="49" t="s">
        <v>329</v>
      </c>
      <c r="Q15" s="29" t="s">
        <v>433</v>
      </c>
      <c r="R15" s="29" t="str">
        <f>_xll.BDP(Q15,$R$5)</f>
        <v>2021-09-15</v>
      </c>
      <c r="S15" s="134">
        <f t="shared" si="6"/>
        <v>1.0361111111111112</v>
      </c>
      <c r="T15" s="29">
        <f t="shared" si="1"/>
        <v>5</v>
      </c>
      <c r="U15" s="29" t="str">
        <f t="shared" si="7"/>
        <v>SFRM1 COMB Comdty</v>
      </c>
      <c r="W15" s="29" t="str">
        <f t="shared" si="19"/>
        <v>USCQM35 CMPN Curncy</v>
      </c>
      <c r="X15" s="134">
        <f t="shared" si="9"/>
        <v>1.05</v>
      </c>
      <c r="Y15" s="29">
        <f t="shared" si="10"/>
        <v>5</v>
      </c>
      <c r="Z15" s="29">
        <f t="shared" si="2"/>
        <v>5</v>
      </c>
      <c r="AA15" s="29">
        <f t="shared" si="18"/>
        <v>10</v>
      </c>
      <c r="AC15" s="111">
        <v>44012</v>
      </c>
      <c r="AD15" s="112">
        <v>0.1</v>
      </c>
      <c r="AE15" s="112">
        <f t="shared" si="11"/>
        <v>13</v>
      </c>
      <c r="AF15" s="112">
        <f t="shared" si="12"/>
        <v>1</v>
      </c>
      <c r="AG15" s="112">
        <f t="shared" si="13"/>
        <v>1.0000027777777778</v>
      </c>
      <c r="AH15" s="112">
        <f t="shared" si="14"/>
        <v>1.0000027777816358</v>
      </c>
      <c r="AI15" s="112">
        <f>AI14*100*360</f>
        <v>7.2107033694459588</v>
      </c>
      <c r="AM15" s="112">
        <f>AM13-1</f>
        <v>2.2663238954390152E-6</v>
      </c>
      <c r="AR15" s="27">
        <f t="shared" si="17"/>
        <v>1.0000024999920138</v>
      </c>
      <c r="AS15" s="27">
        <f t="shared" si="15"/>
        <v>1.0000024999888888</v>
      </c>
    </row>
    <row r="16" spans="1:47">
      <c r="A16" s="137"/>
      <c r="B16" s="29" t="s">
        <v>378</v>
      </c>
      <c r="C16" s="29" t="s">
        <v>337</v>
      </c>
      <c r="D16" s="139">
        <v>0.09</v>
      </c>
      <c r="E16" s="139">
        <v>0.09</v>
      </c>
      <c r="G16" s="140"/>
      <c r="H16" s="141"/>
      <c r="I16" s="141"/>
      <c r="J16" s="141"/>
      <c r="K16" s="141"/>
      <c r="L16" s="141"/>
      <c r="M16" s="141"/>
      <c r="N16" s="29"/>
      <c r="O16" s="29"/>
      <c r="Q16" s="29" t="s">
        <v>434</v>
      </c>
      <c r="R16" s="29" t="str">
        <f>_xll.BDP(Q16,$R$5)</f>
        <v>2021-12-15</v>
      </c>
      <c r="S16" s="134">
        <f t="shared" si="6"/>
        <v>1.288888888888889</v>
      </c>
      <c r="T16" s="29">
        <f t="shared" si="1"/>
        <v>6</v>
      </c>
      <c r="U16" s="29" t="str">
        <f t="shared" si="7"/>
        <v>SFRU1 COMB Comdty</v>
      </c>
      <c r="W16" s="29" t="str">
        <f t="shared" si="19"/>
        <v>USCQM36 CMPN Curncy</v>
      </c>
      <c r="X16" s="134">
        <f t="shared" si="9"/>
        <v>1.3027777777777778</v>
      </c>
      <c r="Y16" s="29">
        <f t="shared" si="10"/>
        <v>6</v>
      </c>
      <c r="Z16" s="29">
        <f t="shared" si="2"/>
        <v>6</v>
      </c>
      <c r="AA16" s="29">
        <f t="shared" si="18"/>
        <v>11</v>
      </c>
      <c r="AC16" s="111">
        <v>44013</v>
      </c>
      <c r="AD16" s="112">
        <v>0.11</v>
      </c>
      <c r="AE16" s="112">
        <f t="shared" si="11"/>
        <v>14</v>
      </c>
      <c r="AF16" s="112">
        <f t="shared" si="12"/>
        <v>1</v>
      </c>
      <c r="AG16" s="112">
        <f t="shared" si="13"/>
        <v>1.0000030555555555</v>
      </c>
      <c r="AH16" s="112">
        <f t="shared" si="14"/>
        <v>1.0000030555602237</v>
      </c>
      <c r="AI16" s="112">
        <f>AI15/77</f>
        <v>9.3645498304492966E-2</v>
      </c>
      <c r="AR16" s="27">
        <f t="shared" si="17"/>
        <v>1.0000024999920138</v>
      </c>
      <c r="AS16" s="27">
        <f t="shared" si="15"/>
        <v>1.0000024999888888</v>
      </c>
    </row>
    <row r="17" spans="1:45">
      <c r="A17" s="137"/>
      <c r="B17" s="29" t="s">
        <v>379</v>
      </c>
      <c r="C17" s="29" t="s">
        <v>314</v>
      </c>
      <c r="D17" s="139">
        <v>7.9710000000000003E-2</v>
      </c>
      <c r="E17" s="139">
        <v>9.7890000000000005E-2</v>
      </c>
      <c r="G17" s="140"/>
      <c r="H17" s="141"/>
      <c r="I17" s="141"/>
      <c r="J17" s="141"/>
      <c r="K17" s="141"/>
      <c r="L17" s="141"/>
      <c r="M17" s="141"/>
      <c r="N17" s="29"/>
      <c r="O17" s="29"/>
      <c r="Q17" s="29" t="s">
        <v>435</v>
      </c>
      <c r="R17" s="29" t="str">
        <f>_xll.BDP(Q17,$R$5)</f>
        <v>2022-03-16</v>
      </c>
      <c r="S17" s="134">
        <f t="shared" si="6"/>
        <v>1.5416666666666667</v>
      </c>
      <c r="T17" s="29">
        <f t="shared" si="1"/>
        <v>7</v>
      </c>
      <c r="U17" s="29" t="str">
        <f t="shared" si="7"/>
        <v>SFRZ1 COMB Comdty</v>
      </c>
      <c r="W17" s="29" t="str">
        <f t="shared" si="19"/>
        <v>USCQM37 CMPN Curncy</v>
      </c>
      <c r="X17" s="134">
        <f t="shared" si="9"/>
        <v>1.5555555555555556</v>
      </c>
      <c r="Y17" s="29">
        <f t="shared" si="10"/>
        <v>7</v>
      </c>
      <c r="Z17" s="29">
        <f t="shared" si="2"/>
        <v>7</v>
      </c>
      <c r="AA17" s="29">
        <f t="shared" si="18"/>
        <v>12</v>
      </c>
      <c r="AC17" s="111">
        <v>44014</v>
      </c>
      <c r="AD17" s="112">
        <v>0.11</v>
      </c>
      <c r="AE17" s="112">
        <f t="shared" si="11"/>
        <v>15</v>
      </c>
      <c r="AF17" s="112">
        <f t="shared" si="12"/>
        <v>4</v>
      </c>
      <c r="AG17" s="112">
        <f t="shared" si="13"/>
        <v>1.0000122222222223</v>
      </c>
      <c r="AH17" s="112">
        <f t="shared" si="14"/>
        <v>1.0000122222969139</v>
      </c>
      <c r="AM17" s="112">
        <f>AM15*360</f>
        <v>8.1587660235804549E-4</v>
      </c>
      <c r="AO17" s="112">
        <f>(((1+AM17/360)^AH7)-1)*(360/AH7)</f>
        <v>8.158766023923761E-4</v>
      </c>
      <c r="AR17" s="27">
        <f t="shared" si="17"/>
        <v>1.0000100000055552</v>
      </c>
      <c r="AS17" s="27">
        <f t="shared" si="15"/>
        <v>1.0000099999555556</v>
      </c>
    </row>
    <row r="18" spans="1:45">
      <c r="A18" s="137" t="s">
        <v>378</v>
      </c>
      <c r="B18" s="29" t="s">
        <v>380</v>
      </c>
      <c r="C18" s="139" t="s">
        <v>314</v>
      </c>
      <c r="D18" s="139">
        <v>8.2309999999999994E-2</v>
      </c>
      <c r="E18" s="139">
        <v>9.289E-2</v>
      </c>
      <c r="G18" s="140"/>
      <c r="H18" s="141"/>
      <c r="I18" s="141"/>
      <c r="J18" s="141"/>
      <c r="K18" s="141"/>
      <c r="L18" s="141"/>
      <c r="M18" s="141"/>
      <c r="N18" s="29"/>
      <c r="O18" s="29"/>
      <c r="Q18" s="29" t="s">
        <v>436</v>
      </c>
      <c r="R18" s="29" t="str">
        <f>_xll.BDP(Q18,$R$5)</f>
        <v>2022-06-15</v>
      </c>
      <c r="S18" s="134">
        <f t="shared" si="6"/>
        <v>1.7944444444444445</v>
      </c>
      <c r="T18" s="29">
        <f t="shared" si="1"/>
        <v>8</v>
      </c>
      <c r="U18" s="29" t="str">
        <f t="shared" si="7"/>
        <v>SFRH2 COMB Comdty</v>
      </c>
      <c r="W18" s="29" t="str">
        <f t="shared" si="19"/>
        <v>USCQM38 CMPN Curncy</v>
      </c>
      <c r="X18" s="134">
        <f t="shared" si="9"/>
        <v>1.8083333333333333</v>
      </c>
      <c r="Y18" s="29">
        <f t="shared" si="10"/>
        <v>8</v>
      </c>
      <c r="Z18" s="29">
        <f t="shared" si="2"/>
        <v>8</v>
      </c>
      <c r="AA18" s="29">
        <f t="shared" si="18"/>
        <v>13</v>
      </c>
      <c r="AC18" s="111">
        <v>44018</v>
      </c>
      <c r="AD18" s="112">
        <v>0.1</v>
      </c>
      <c r="AE18" s="112">
        <f t="shared" si="11"/>
        <v>19</v>
      </c>
      <c r="AF18" s="112">
        <f t="shared" si="12"/>
        <v>1</v>
      </c>
      <c r="AG18" s="112">
        <f t="shared" si="13"/>
        <v>1.0000027777777778</v>
      </c>
      <c r="AH18" s="112">
        <f t="shared" si="14"/>
        <v>1.0000027777816358</v>
      </c>
      <c r="AJ18" s="112">
        <f>AJ13*100</f>
        <v>6.5831877311710627E-2</v>
      </c>
      <c r="AR18" s="27">
        <f t="shared" si="17"/>
        <v>1.0000024999920138</v>
      </c>
      <c r="AS18" s="27">
        <f t="shared" si="15"/>
        <v>1.0000024999888888</v>
      </c>
    </row>
    <row r="19" spans="1:45">
      <c r="A19" s="137" t="s">
        <v>379</v>
      </c>
      <c r="B19" s="29" t="s">
        <v>381</v>
      </c>
      <c r="C19" s="139" t="s">
        <v>314</v>
      </c>
      <c r="D19" s="139">
        <v>6.7369999999999999E-2</v>
      </c>
      <c r="E19" s="139">
        <v>9.8629999999999995E-2</v>
      </c>
      <c r="G19" s="140"/>
      <c r="H19" s="141"/>
      <c r="I19" s="141"/>
      <c r="J19" s="141"/>
      <c r="K19" s="141"/>
      <c r="L19" s="141"/>
      <c r="M19" s="141"/>
      <c r="N19" s="29"/>
      <c r="O19" s="29"/>
      <c r="Q19" s="29" t="s">
        <v>437</v>
      </c>
      <c r="R19" s="29" t="str">
        <f>_xll.BDP(Q19,$R$5)</f>
        <v>2022-09-21</v>
      </c>
      <c r="S19" s="134">
        <f t="shared" si="6"/>
        <v>2.0666666666666669</v>
      </c>
      <c r="T19" s="29">
        <f t="shared" si="1"/>
        <v>9</v>
      </c>
      <c r="U19" s="29" t="str">
        <f t="shared" si="7"/>
        <v>SFRM2 COMB Comdty</v>
      </c>
      <c r="W19" s="29" t="str">
        <f t="shared" si="19"/>
        <v>USCQM39 CMPN Curncy</v>
      </c>
      <c r="X19" s="134">
        <f t="shared" si="9"/>
        <v>2.0805555555555557</v>
      </c>
      <c r="Y19" s="29">
        <f t="shared" si="10"/>
        <v>9</v>
      </c>
      <c r="Z19" s="29">
        <f t="shared" si="2"/>
        <v>9</v>
      </c>
      <c r="AA19" s="29">
        <f t="shared" si="18"/>
        <v>14</v>
      </c>
      <c r="AC19" s="111">
        <v>44019</v>
      </c>
      <c r="AD19" s="112">
        <v>0.1</v>
      </c>
      <c r="AE19" s="112">
        <f t="shared" si="11"/>
        <v>20</v>
      </c>
      <c r="AF19" s="112">
        <f t="shared" si="12"/>
        <v>1</v>
      </c>
      <c r="AG19" s="112">
        <f t="shared" si="13"/>
        <v>1.0000027777777778</v>
      </c>
      <c r="AH19" s="112">
        <f t="shared" si="14"/>
        <v>1.0000027777816358</v>
      </c>
      <c r="AM19" s="112">
        <f>AM17*100</f>
        <v>8.1587660235804549E-2</v>
      </c>
      <c r="AO19" s="112">
        <v>6.5985000000000002E-2</v>
      </c>
      <c r="AQ19" s="27">
        <f>AM19-AO19</f>
        <v>1.5602660235804547E-2</v>
      </c>
      <c r="AR19" s="27">
        <f t="shared" si="17"/>
        <v>1.0000024999920138</v>
      </c>
      <c r="AS19" s="27">
        <f t="shared" si="15"/>
        <v>1.0000024999888888</v>
      </c>
    </row>
    <row r="20" spans="1:45">
      <c r="A20" s="137" t="s">
        <v>380</v>
      </c>
      <c r="B20" s="29" t="s">
        <v>382</v>
      </c>
      <c r="C20" s="139" t="s">
        <v>314</v>
      </c>
      <c r="D20" s="139">
        <v>7.1730000000000002E-2</v>
      </c>
      <c r="E20" s="139">
        <v>8.6269999999999999E-2</v>
      </c>
      <c r="G20" s="140"/>
      <c r="H20" s="141"/>
      <c r="I20" s="141"/>
      <c r="J20" s="141"/>
      <c r="K20" s="141"/>
      <c r="L20" s="141"/>
      <c r="M20" s="141"/>
      <c r="N20" s="29"/>
      <c r="O20" s="29"/>
      <c r="Q20" s="29" t="s">
        <v>438</v>
      </c>
      <c r="R20" s="29" t="str">
        <f>_xll.BDP(Q20,$R$5)</f>
        <v>2022-12-21</v>
      </c>
      <c r="S20" s="134">
        <f t="shared" si="6"/>
        <v>2.3194444444444446</v>
      </c>
      <c r="T20" s="29">
        <f t="shared" si="1"/>
        <v>10</v>
      </c>
      <c r="U20" s="29" t="str">
        <f t="shared" si="7"/>
        <v>SFRU2 COMB Comdty</v>
      </c>
      <c r="W20" s="29" t="str">
        <f t="shared" si="19"/>
        <v>USCQM310 CMPN Curncy</v>
      </c>
      <c r="X20" s="134">
        <f t="shared" si="9"/>
        <v>2.3333333333333335</v>
      </c>
      <c r="Y20" s="29">
        <f t="shared" si="10"/>
        <v>10</v>
      </c>
      <c r="Z20" s="29">
        <f t="shared" si="2"/>
        <v>10</v>
      </c>
      <c r="AA20" s="29">
        <f t="shared" si="18"/>
        <v>15</v>
      </c>
      <c r="AC20" s="111">
        <v>44020</v>
      </c>
      <c r="AD20" s="112">
        <v>0.1</v>
      </c>
      <c r="AE20" s="112">
        <f t="shared" si="11"/>
        <v>21</v>
      </c>
      <c r="AF20" s="112">
        <f t="shared" si="12"/>
        <v>1</v>
      </c>
      <c r="AG20" s="112">
        <f t="shared" si="13"/>
        <v>1.0000027777777778</v>
      </c>
      <c r="AH20" s="112">
        <f t="shared" si="14"/>
        <v>1.0000027777816358</v>
      </c>
      <c r="AJ20" s="112">
        <f>EXP(-AJ18/100*AI7/360)</f>
        <v>0.99997805628166303</v>
      </c>
      <c r="AR20" s="27">
        <f t="shared" si="17"/>
        <v>1.0000024999920138</v>
      </c>
      <c r="AS20" s="27">
        <f t="shared" si="15"/>
        <v>1.0000024999888888</v>
      </c>
    </row>
    <row r="21" spans="1:45">
      <c r="A21" s="137" t="s">
        <v>381</v>
      </c>
      <c r="B21" s="29" t="s">
        <v>383</v>
      </c>
      <c r="C21" s="139" t="s">
        <v>314</v>
      </c>
      <c r="D21" s="139">
        <v>6.6780000000000006E-2</v>
      </c>
      <c r="E21" s="139">
        <v>8.5220000000000004E-2</v>
      </c>
      <c r="G21" s="140"/>
      <c r="H21" s="141"/>
      <c r="I21" s="141"/>
      <c r="J21" s="141"/>
      <c r="K21" s="141"/>
      <c r="L21" s="141"/>
      <c r="M21" s="141"/>
      <c r="N21" s="29"/>
      <c r="O21" s="29"/>
      <c r="Q21" s="29" t="s">
        <v>439</v>
      </c>
      <c r="R21" s="29" t="str">
        <f>_xll.BDP(Q21,$R$5)</f>
        <v>2023-03-15</v>
      </c>
      <c r="S21" s="134">
        <f t="shared" si="6"/>
        <v>2.5527777777777776</v>
      </c>
      <c r="T21" s="29">
        <f t="shared" si="1"/>
        <v>11</v>
      </c>
      <c r="U21" s="29" t="str">
        <f t="shared" si="7"/>
        <v>SFRZ2 COMB Comdty</v>
      </c>
      <c r="W21" s="29" t="str">
        <f t="shared" si="19"/>
        <v>USCQM311 CMPN Curncy</v>
      </c>
      <c r="X21" s="134">
        <f t="shared" si="9"/>
        <v>2.5666666666666669</v>
      </c>
      <c r="Y21" s="29">
        <f t="shared" si="10"/>
        <v>11</v>
      </c>
      <c r="Z21" s="29">
        <f t="shared" si="2"/>
        <v>11</v>
      </c>
      <c r="AA21" s="29">
        <f t="shared" si="18"/>
        <v>16</v>
      </c>
      <c r="AC21" s="111">
        <v>44021</v>
      </c>
      <c r="AD21" s="112">
        <v>0.1</v>
      </c>
      <c r="AE21" s="112">
        <f t="shared" si="11"/>
        <v>22</v>
      </c>
      <c r="AF21" s="112">
        <f t="shared" si="12"/>
        <v>1</v>
      </c>
      <c r="AG21" s="112">
        <f t="shared" si="13"/>
        <v>1.0000027777777778</v>
      </c>
      <c r="AH21" s="112">
        <f t="shared" si="14"/>
        <v>1.0000027777816358</v>
      </c>
      <c r="AM21" s="163">
        <f>AM17-AK6</f>
        <v>8.5587660235804548E-4</v>
      </c>
      <c r="AO21" s="163">
        <f>AM5-AO19</f>
        <v>2.4014599999998734E-2</v>
      </c>
      <c r="AR21" s="27">
        <f t="shared" si="17"/>
        <v>1.0000024999920138</v>
      </c>
      <c r="AS21" s="27">
        <f t="shared" si="15"/>
        <v>1.0000024999888888</v>
      </c>
    </row>
    <row r="22" spans="1:45">
      <c r="A22" s="137" t="s">
        <v>382</v>
      </c>
      <c r="B22" s="29" t="s">
        <v>341</v>
      </c>
      <c r="C22" s="139" t="s">
        <v>314</v>
      </c>
      <c r="D22" s="139">
        <v>6.4829999999999999E-2</v>
      </c>
      <c r="E22" s="139">
        <v>8.1170000000000006E-2</v>
      </c>
      <c r="G22" s="140"/>
      <c r="H22" s="141"/>
      <c r="I22" s="141"/>
      <c r="J22" s="141"/>
      <c r="K22" s="141"/>
      <c r="L22" s="141"/>
      <c r="M22" s="141"/>
      <c r="N22" s="29"/>
      <c r="O22" s="29"/>
      <c r="AC22" s="111">
        <v>44022</v>
      </c>
      <c r="AD22" s="112">
        <v>0.1</v>
      </c>
      <c r="AE22" s="112">
        <f t="shared" si="11"/>
        <v>23</v>
      </c>
      <c r="AF22" s="112">
        <f t="shared" si="12"/>
        <v>3</v>
      </c>
      <c r="AG22" s="112">
        <f t="shared" si="13"/>
        <v>1.0000083333333334</v>
      </c>
      <c r="AH22" s="112">
        <f t="shared" si="14"/>
        <v>1.0000083333680556</v>
      </c>
      <c r="AM22" s="112">
        <f>AM21*100</f>
        <v>8.5587660235804552E-2</v>
      </c>
      <c r="AR22" s="27">
        <f t="shared" si="17"/>
        <v>1.0000074999947914</v>
      </c>
      <c r="AS22" s="27">
        <f t="shared" si="15"/>
        <v>1.0000074999666666</v>
      </c>
    </row>
    <row r="23" spans="1:45">
      <c r="A23" s="137" t="s">
        <v>383</v>
      </c>
      <c r="B23" s="29" t="s">
        <v>384</v>
      </c>
      <c r="C23" s="139" t="s">
        <v>314</v>
      </c>
      <c r="D23" s="139">
        <v>6.7070000000000005E-2</v>
      </c>
      <c r="E23" s="139">
        <v>7.4130000000000001E-2</v>
      </c>
      <c r="G23" s="140"/>
      <c r="H23" s="141"/>
      <c r="I23" s="141"/>
      <c r="J23" s="141"/>
      <c r="K23" s="141"/>
      <c r="L23" s="141"/>
      <c r="M23" s="141"/>
      <c r="N23" s="29"/>
      <c r="O23" s="29"/>
      <c r="AC23" s="111">
        <v>44025</v>
      </c>
      <c r="AD23" s="112">
        <v>0.1</v>
      </c>
      <c r="AE23" s="112">
        <f t="shared" si="11"/>
        <v>26</v>
      </c>
      <c r="AF23" s="112">
        <f t="shared" si="12"/>
        <v>1</v>
      </c>
      <c r="AG23" s="112">
        <f t="shared" si="13"/>
        <v>1.0000027777777778</v>
      </c>
      <c r="AH23" s="112">
        <f t="shared" si="14"/>
        <v>1.0000027777816358</v>
      </c>
      <c r="AM23" s="158"/>
      <c r="AR23" s="27">
        <f t="shared" si="17"/>
        <v>1.0000024999920138</v>
      </c>
      <c r="AS23" s="27">
        <f t="shared" si="15"/>
        <v>1.0000024999888888</v>
      </c>
    </row>
    <row r="24" spans="1:45">
      <c r="A24" s="137" t="s">
        <v>341</v>
      </c>
      <c r="B24" s="29" t="s">
        <v>385</v>
      </c>
      <c r="C24" s="139" t="s">
        <v>314</v>
      </c>
      <c r="D24" s="139">
        <v>6.0639999999999999E-2</v>
      </c>
      <c r="E24" s="139">
        <v>7.5359999999999996E-2</v>
      </c>
      <c r="G24" s="140"/>
      <c r="H24" s="141"/>
      <c r="I24" s="141"/>
      <c r="J24" s="141"/>
      <c r="K24" s="141"/>
      <c r="L24" s="141"/>
      <c r="M24" s="141"/>
      <c r="N24" s="29"/>
      <c r="O24" s="29"/>
      <c r="AC24" s="111">
        <v>44026</v>
      </c>
      <c r="AD24" s="112">
        <v>0.11</v>
      </c>
      <c r="AE24" s="112">
        <f t="shared" si="11"/>
        <v>27</v>
      </c>
      <c r="AF24" s="112">
        <f t="shared" si="12"/>
        <v>1</v>
      </c>
      <c r="AG24" s="112">
        <f t="shared" si="13"/>
        <v>1.0000030555555555</v>
      </c>
      <c r="AH24" s="112">
        <f t="shared" si="14"/>
        <v>1.0000030555602237</v>
      </c>
      <c r="AR24" s="27">
        <f t="shared" si="17"/>
        <v>1.0000024999920138</v>
      </c>
      <c r="AS24" s="27">
        <f t="shared" si="15"/>
        <v>1.0000024999888888</v>
      </c>
    </row>
    <row r="25" spans="1:45">
      <c r="A25" s="137" t="s">
        <v>384</v>
      </c>
      <c r="B25" s="29" t="s">
        <v>386</v>
      </c>
      <c r="C25" s="139" t="s">
        <v>314</v>
      </c>
      <c r="D25" s="139">
        <v>6.1179999999999998E-2</v>
      </c>
      <c r="E25" s="139">
        <v>6.7269999999999996E-2</v>
      </c>
      <c r="G25" s="140"/>
      <c r="H25" s="141"/>
      <c r="I25" s="141"/>
      <c r="J25" s="141"/>
      <c r="K25" s="141"/>
      <c r="L25" s="141"/>
      <c r="M25" s="141"/>
      <c r="N25" s="29"/>
      <c r="O25" s="29"/>
      <c r="Q25" s="112">
        <v>99.927499999999995</v>
      </c>
      <c r="AC25" s="111">
        <v>44027</v>
      </c>
      <c r="AD25" s="112">
        <v>0.13</v>
      </c>
      <c r="AE25" s="112">
        <f t="shared" si="11"/>
        <v>28</v>
      </c>
      <c r="AF25" s="112">
        <f t="shared" si="12"/>
        <v>1</v>
      </c>
      <c r="AG25" s="112">
        <f t="shared" si="13"/>
        <v>1.000003611111111</v>
      </c>
      <c r="AH25" s="112">
        <f t="shared" si="14"/>
        <v>1.0000036111176311</v>
      </c>
      <c r="AR25" s="27">
        <f t="shared" si="17"/>
        <v>1.0000024999920138</v>
      </c>
      <c r="AS25" s="27">
        <f t="shared" si="15"/>
        <v>1.0000024999888888</v>
      </c>
    </row>
    <row r="26" spans="1:45">
      <c r="A26" s="137" t="s">
        <v>385</v>
      </c>
      <c r="B26" s="29" t="s">
        <v>387</v>
      </c>
      <c r="C26" s="139" t="s">
        <v>314</v>
      </c>
      <c r="D26" s="139">
        <v>5.3190000000000001E-2</v>
      </c>
      <c r="E26" s="139">
        <v>5.9380000000000002E-2</v>
      </c>
      <c r="G26" s="140"/>
      <c r="H26" s="141"/>
      <c r="I26" s="141"/>
      <c r="J26" s="141"/>
      <c r="K26" s="141"/>
      <c r="L26" s="141"/>
      <c r="M26" s="141"/>
      <c r="N26" s="29"/>
      <c r="O26" s="29"/>
      <c r="Q26" s="112">
        <v>-8.6499999999999997E-3</v>
      </c>
      <c r="AC26" s="111">
        <v>44028</v>
      </c>
      <c r="AD26" s="112">
        <v>0.12</v>
      </c>
      <c r="AE26" s="112">
        <f t="shared" si="11"/>
        <v>29</v>
      </c>
      <c r="AF26" s="112">
        <f t="shared" si="12"/>
        <v>1</v>
      </c>
      <c r="AG26" s="112">
        <f t="shared" si="13"/>
        <v>1.0000033333333334</v>
      </c>
      <c r="AH26" s="112">
        <f t="shared" si="14"/>
        <v>1.0000033333388889</v>
      </c>
      <c r="AR26" s="27">
        <f t="shared" si="17"/>
        <v>1.0000024999920138</v>
      </c>
      <c r="AS26" s="27">
        <f t="shared" si="15"/>
        <v>1.0000024999888888</v>
      </c>
    </row>
    <row r="27" spans="1:45">
      <c r="A27" s="137" t="s">
        <v>386</v>
      </c>
      <c r="B27" s="29" t="s">
        <v>388</v>
      </c>
      <c r="C27" s="139" t="s">
        <v>314</v>
      </c>
      <c r="D27" s="139">
        <v>4.2130000000000001E-2</v>
      </c>
      <c r="E27" s="139">
        <v>5.7869999999999998E-2</v>
      </c>
      <c r="G27" s="140"/>
      <c r="H27" s="141"/>
      <c r="I27" s="141"/>
      <c r="J27" s="141"/>
      <c r="K27" s="141"/>
      <c r="L27" s="141"/>
      <c r="M27" s="141"/>
      <c r="N27" s="29"/>
      <c r="O27" s="29"/>
      <c r="Q27" s="112">
        <f>100-Q25</f>
        <v>7.2500000000005116E-2</v>
      </c>
      <c r="AC27" s="111">
        <v>44029</v>
      </c>
      <c r="AD27" s="112">
        <v>0.12</v>
      </c>
      <c r="AE27" s="112">
        <f t="shared" si="11"/>
        <v>30</v>
      </c>
      <c r="AF27" s="112">
        <f t="shared" si="12"/>
        <v>3</v>
      </c>
      <c r="AG27" s="112">
        <f t="shared" si="13"/>
        <v>1.0000100000000001</v>
      </c>
      <c r="AH27" s="112">
        <f t="shared" si="14"/>
        <v>1.0000100000500001</v>
      </c>
      <c r="AQ27" s="112">
        <v>10000000</v>
      </c>
      <c r="AR27" s="27">
        <f t="shared" si="17"/>
        <v>1.0000074999947914</v>
      </c>
      <c r="AS27" s="27">
        <f t="shared" si="15"/>
        <v>1.0000074999666666</v>
      </c>
    </row>
    <row r="28" spans="1:45">
      <c r="A28" s="137" t="s">
        <v>603</v>
      </c>
      <c r="B28" s="29" t="s">
        <v>389</v>
      </c>
      <c r="C28" s="139" t="s">
        <v>314</v>
      </c>
      <c r="D28" s="139">
        <v>3.9710000000000002E-2</v>
      </c>
      <c r="E28" s="139">
        <v>4.7219999999999998E-2</v>
      </c>
      <c r="G28" s="140"/>
      <c r="H28" s="141"/>
      <c r="I28" s="141"/>
      <c r="J28" s="141"/>
      <c r="K28" s="141"/>
      <c r="L28" s="141"/>
      <c r="M28" s="141"/>
      <c r="N28" s="29"/>
      <c r="O28" s="29"/>
      <c r="Q28" s="112">
        <f>Q27+Q26/100</f>
        <v>7.2413500000005113E-2</v>
      </c>
      <c r="Z28" s="112">
        <v>2.852E-2</v>
      </c>
      <c r="AC28" s="111">
        <v>44032</v>
      </c>
      <c r="AD28" s="112">
        <v>0.12</v>
      </c>
      <c r="AE28" s="112">
        <f t="shared" si="11"/>
        <v>33</v>
      </c>
      <c r="AF28" s="112">
        <f t="shared" si="12"/>
        <v>1</v>
      </c>
      <c r="AG28" s="112">
        <f t="shared" si="13"/>
        <v>1.0000033333333334</v>
      </c>
      <c r="AH28" s="112">
        <f t="shared" si="14"/>
        <v>1.0000033333388889</v>
      </c>
      <c r="AI28" s="112">
        <f>AH5*AI62</f>
        <v>1.0002222969128931</v>
      </c>
      <c r="AM28" s="35">
        <f>AI28-AR5</f>
        <v>-5.2279558515611058E-6</v>
      </c>
      <c r="AO28" s="38">
        <v>44078</v>
      </c>
      <c r="AQ28" s="112">
        <f>AO19/100*AO31</f>
        <v>2.1995000000000002E-5</v>
      </c>
      <c r="AR28" s="27">
        <f t="shared" si="17"/>
        <v>1.0000024999920138</v>
      </c>
      <c r="AS28" s="27">
        <f t="shared" si="15"/>
        <v>1.0000024999888888</v>
      </c>
    </row>
    <row r="29" spans="1:45">
      <c r="A29" s="137" t="s">
        <v>604</v>
      </c>
      <c r="B29" s="131" t="s">
        <v>348</v>
      </c>
      <c r="C29" s="139" t="s">
        <v>314</v>
      </c>
      <c r="D29" s="139">
        <v>2.912E-2</v>
      </c>
      <c r="E29" s="139">
        <v>3.4880000000000001E-2</v>
      </c>
      <c r="F29" s="84"/>
      <c r="G29" s="140" t="s">
        <v>511</v>
      </c>
      <c r="H29" s="134">
        <f>_xll.BDH(G29,$E$4,$C$1,$C$1)</f>
        <v>7.8E-2</v>
      </c>
      <c r="I29" s="29"/>
      <c r="J29" s="29"/>
      <c r="K29" s="29"/>
      <c r="L29" s="29"/>
      <c r="M29" s="155">
        <f>D29-H29/100</f>
        <v>2.8340000000000001E-2</v>
      </c>
      <c r="N29" s="155">
        <f>E29-H29/100</f>
        <v>3.4099999999999998E-2</v>
      </c>
      <c r="O29" s="155">
        <f>AVERAGE(M29,N29)</f>
        <v>3.1219999999999998E-2</v>
      </c>
      <c r="Z29" s="112">
        <v>6.7680000000000004E-2</v>
      </c>
      <c r="AC29" s="111">
        <v>44033</v>
      </c>
      <c r="AD29" s="112">
        <v>0.11</v>
      </c>
      <c r="AE29" s="112">
        <f t="shared" si="11"/>
        <v>34</v>
      </c>
      <c r="AF29" s="112">
        <f t="shared" si="12"/>
        <v>1</v>
      </c>
      <c r="AG29" s="112">
        <f t="shared" si="13"/>
        <v>1.0000030555555555</v>
      </c>
      <c r="AH29" s="112">
        <f t="shared" si="14"/>
        <v>1.0000030555602237</v>
      </c>
      <c r="AO29" s="38">
        <v>44090</v>
      </c>
      <c r="AQ29" s="176">
        <f>AQ27*AQ28</f>
        <v>219.95000000000002</v>
      </c>
      <c r="AR29" s="27">
        <f t="shared" si="17"/>
        <v>1.0000024999920138</v>
      </c>
      <c r="AS29" s="27">
        <f t="shared" si="15"/>
        <v>1.0000024999888888</v>
      </c>
    </row>
    <row r="30" spans="1:45">
      <c r="A30" s="137" t="s">
        <v>387</v>
      </c>
      <c r="B30" s="131" t="s">
        <v>349</v>
      </c>
      <c r="C30" s="139" t="s">
        <v>314</v>
      </c>
      <c r="D30" s="139">
        <v>3.6310000000000002E-2</v>
      </c>
      <c r="E30" s="139">
        <v>3.8989999999999997E-2</v>
      </c>
      <c r="F30" s="84"/>
      <c r="G30" s="29" t="s">
        <v>394</v>
      </c>
      <c r="H30" s="134">
        <f>_xll.BDH(G30,$E$4,$C$1,$C$1)</f>
        <v>0.3</v>
      </c>
      <c r="I30" s="29"/>
      <c r="J30" s="29"/>
      <c r="K30" s="29"/>
      <c r="L30" s="29"/>
      <c r="M30" s="155">
        <f>D30-H30/100</f>
        <v>3.3309999999999999E-2</v>
      </c>
      <c r="N30" s="155">
        <f>E30-H30/100</f>
        <v>3.5989999999999994E-2</v>
      </c>
      <c r="O30" s="155">
        <f>AVERAGE(M30,N30)</f>
        <v>3.465E-2</v>
      </c>
      <c r="Q30" s="38">
        <v>43955</v>
      </c>
      <c r="Z30" s="112">
        <f>AVERAGE(Z28,Z29)</f>
        <v>4.8100000000000004E-2</v>
      </c>
      <c r="AC30" s="111">
        <v>44034</v>
      </c>
      <c r="AD30" s="112">
        <v>0.1</v>
      </c>
      <c r="AE30" s="112">
        <f t="shared" si="11"/>
        <v>35</v>
      </c>
      <c r="AF30" s="112">
        <f t="shared" si="12"/>
        <v>1</v>
      </c>
      <c r="AG30" s="112">
        <f t="shared" si="13"/>
        <v>1.0000027777777778</v>
      </c>
      <c r="AH30" s="112">
        <f t="shared" si="14"/>
        <v>1.0000027777816358</v>
      </c>
      <c r="AO30" s="112">
        <f>AO29-AO28</f>
        <v>12</v>
      </c>
      <c r="AR30" s="27">
        <f t="shared" si="17"/>
        <v>1.0000024999920138</v>
      </c>
      <c r="AS30" s="27">
        <f t="shared" si="15"/>
        <v>1.0000024999888888</v>
      </c>
    </row>
    <row r="31" spans="1:45">
      <c r="A31" s="137" t="s">
        <v>605</v>
      </c>
      <c r="B31" s="131" t="s">
        <v>350</v>
      </c>
      <c r="C31" s="139" t="s">
        <v>314</v>
      </c>
      <c r="D31" s="139">
        <v>5.9859999999999997E-2</v>
      </c>
      <c r="E31" s="139">
        <v>7.6139999999999999E-2</v>
      </c>
      <c r="F31" s="84"/>
      <c r="G31" s="29" t="s">
        <v>395</v>
      </c>
      <c r="H31" s="134">
        <f>_xll.BDH(G31,$E$4,$C$1,$C$1)</f>
        <v>0.74199999999999999</v>
      </c>
      <c r="I31" s="29"/>
      <c r="J31" s="29"/>
      <c r="K31" s="29"/>
      <c r="L31" s="29"/>
      <c r="M31" s="155">
        <f>D31-H31/100</f>
        <v>5.2440000000000001E-2</v>
      </c>
      <c r="N31" s="155">
        <f>E31-H31/100</f>
        <v>6.8720000000000003E-2</v>
      </c>
      <c r="O31" s="155">
        <f>AVERAGE(M31,N31)</f>
        <v>6.0580000000000002E-2</v>
      </c>
      <c r="Q31" s="38">
        <v>43999</v>
      </c>
      <c r="AC31" s="111">
        <v>44035</v>
      </c>
      <c r="AD31" s="112">
        <v>0.1</v>
      </c>
      <c r="AE31" s="112">
        <f t="shared" si="11"/>
        <v>36</v>
      </c>
      <c r="AF31" s="112">
        <f t="shared" si="12"/>
        <v>1</v>
      </c>
      <c r="AG31" s="112">
        <f t="shared" si="13"/>
        <v>1.0000027777777778</v>
      </c>
      <c r="AH31" s="112">
        <f t="shared" si="14"/>
        <v>1.0000027777816358</v>
      </c>
      <c r="AO31" s="112">
        <f>AO30/360</f>
        <v>3.3333333333333333E-2</v>
      </c>
      <c r="AR31" s="27">
        <f t="shared" si="17"/>
        <v>1.0000024999920138</v>
      </c>
      <c r="AS31" s="27">
        <f t="shared" si="15"/>
        <v>1.0000024999888888</v>
      </c>
    </row>
    <row r="32" spans="1:45">
      <c r="A32" s="137" t="s">
        <v>606</v>
      </c>
      <c r="B32" s="131" t="s">
        <v>351</v>
      </c>
      <c r="C32" s="139" t="s">
        <v>314</v>
      </c>
      <c r="D32" s="139">
        <v>0.11282</v>
      </c>
      <c r="E32" s="139">
        <v>0.12917999999999999</v>
      </c>
      <c r="F32" s="84"/>
      <c r="G32" s="29" t="s">
        <v>396</v>
      </c>
      <c r="H32" s="134">
        <f>_xll.BDH(G32,$E$4,$C$1,$C$1)</f>
        <v>1.07</v>
      </c>
      <c r="I32" s="29"/>
      <c r="J32" s="29"/>
      <c r="K32" s="29"/>
      <c r="L32" s="29"/>
      <c r="M32" s="155">
        <f>D32-H32/100</f>
        <v>0.10212</v>
      </c>
      <c r="N32" s="155">
        <f>E32-H32/100</f>
        <v>0.11847999999999999</v>
      </c>
      <c r="O32" s="155">
        <f>AVERAGE(M32,N32)</f>
        <v>0.1103</v>
      </c>
      <c r="Q32" s="112">
        <f>Q31-Q30</f>
        <v>44</v>
      </c>
      <c r="AC32" s="111">
        <v>44036</v>
      </c>
      <c r="AD32" s="112">
        <v>0.1</v>
      </c>
      <c r="AE32" s="112">
        <f t="shared" si="11"/>
        <v>37</v>
      </c>
      <c r="AF32" s="112">
        <f t="shared" si="12"/>
        <v>3</v>
      </c>
      <c r="AG32" s="112">
        <f t="shared" si="13"/>
        <v>1.0000083333333334</v>
      </c>
      <c r="AH32" s="112">
        <f t="shared" si="14"/>
        <v>1.0000083333680556</v>
      </c>
      <c r="AO32" s="112">
        <v>6.6009999999999999E-2</v>
      </c>
      <c r="AQ32" s="112">
        <f>EXP(-AO32/100*AO31)</f>
        <v>0.99997799690873823</v>
      </c>
      <c r="AR32" s="27">
        <f t="shared" si="17"/>
        <v>1.0000074999947914</v>
      </c>
      <c r="AS32" s="27">
        <f t="shared" si="15"/>
        <v>1.0000074999666666</v>
      </c>
    </row>
    <row r="33" spans="1:45">
      <c r="A33" s="137" t="s">
        <v>388</v>
      </c>
      <c r="B33" s="131" t="s">
        <v>353</v>
      </c>
      <c r="C33" s="139" t="s">
        <v>314</v>
      </c>
      <c r="D33" s="139">
        <v>0.26090999999999998</v>
      </c>
      <c r="E33" s="139">
        <v>0.26347999999999999</v>
      </c>
      <c r="F33" s="84"/>
      <c r="G33" s="29" t="s">
        <v>397</v>
      </c>
      <c r="H33" s="134">
        <f>_xll.BDH(G33,$E$4,$C$1,$C$1)</f>
        <v>1.675</v>
      </c>
      <c r="I33" s="29"/>
      <c r="J33" s="29"/>
      <c r="K33" s="29"/>
      <c r="L33" s="29"/>
      <c r="M33" s="29"/>
      <c r="N33" s="29"/>
      <c r="O33" s="131"/>
      <c r="Q33" s="112">
        <f>Q32/360</f>
        <v>0.12222222222222222</v>
      </c>
      <c r="R33" s="112" t="e">
        <f>EXP(-I6/100*Q33)</f>
        <v>#VALUE!</v>
      </c>
      <c r="AC33" s="111">
        <v>44039</v>
      </c>
      <c r="AD33" s="112">
        <v>0.1</v>
      </c>
      <c r="AE33" s="112">
        <f t="shared" si="11"/>
        <v>40</v>
      </c>
      <c r="AF33" s="112">
        <f t="shared" si="12"/>
        <v>1</v>
      </c>
      <c r="AG33" s="112">
        <f t="shared" si="13"/>
        <v>1.0000027777777778</v>
      </c>
      <c r="AH33" s="112">
        <f t="shared" si="14"/>
        <v>1.0000027777816358</v>
      </c>
      <c r="AR33" s="27">
        <f t="shared" si="17"/>
        <v>1.0000024999920138</v>
      </c>
      <c r="AS33" s="27">
        <f t="shared" si="15"/>
        <v>1.0000024999888888</v>
      </c>
    </row>
    <row r="34" spans="1:45">
      <c r="A34" s="137" t="s">
        <v>389</v>
      </c>
      <c r="B34" s="131" t="s">
        <v>356</v>
      </c>
      <c r="C34" s="139" t="s">
        <v>314</v>
      </c>
      <c r="D34" s="139">
        <v>0.45709</v>
      </c>
      <c r="E34" s="139">
        <v>0.45972000000000002</v>
      </c>
      <c r="F34" s="84"/>
      <c r="G34" s="29" t="s">
        <v>398</v>
      </c>
      <c r="H34" s="134">
        <f>_xll.BDH(G34,$E$4,$C$1,$C$1)</f>
        <v>2.4060000000000001</v>
      </c>
      <c r="I34" s="29"/>
      <c r="J34" s="29"/>
      <c r="K34" s="29"/>
      <c r="L34" s="29"/>
      <c r="M34" s="29"/>
      <c r="N34" s="29"/>
      <c r="O34" s="131"/>
      <c r="AC34" s="111">
        <v>44040</v>
      </c>
      <c r="AD34" s="112">
        <v>0.1</v>
      </c>
      <c r="AE34" s="112">
        <f t="shared" si="11"/>
        <v>41</v>
      </c>
      <c r="AF34" s="112">
        <f t="shared" si="12"/>
        <v>1</v>
      </c>
      <c r="AG34" s="112">
        <f t="shared" si="13"/>
        <v>1.0000027777777778</v>
      </c>
      <c r="AH34" s="112">
        <f t="shared" si="14"/>
        <v>1.0000027777816358</v>
      </c>
      <c r="AR34" s="27">
        <f t="shared" si="17"/>
        <v>1.0000024999920138</v>
      </c>
      <c r="AS34" s="27">
        <f t="shared" si="15"/>
        <v>1.0000024999888888</v>
      </c>
    </row>
    <row r="35" spans="1:45">
      <c r="A35" s="137" t="s">
        <v>348</v>
      </c>
      <c r="B35" s="131" t="s">
        <v>358</v>
      </c>
      <c r="C35" s="139" t="s">
        <v>314</v>
      </c>
      <c r="D35" s="139">
        <v>0.55662</v>
      </c>
      <c r="E35" s="139">
        <v>0.55928999999999995</v>
      </c>
      <c r="F35" s="84"/>
      <c r="G35" s="29" t="s">
        <v>399</v>
      </c>
      <c r="H35" s="134">
        <f>_xll.BDH(G35,$E$4,$C$1,$C$1)</f>
        <v>2.722</v>
      </c>
      <c r="I35" s="29"/>
      <c r="J35" s="29"/>
      <c r="K35" s="29"/>
      <c r="L35" s="29"/>
      <c r="M35" s="29"/>
      <c r="N35" s="29"/>
      <c r="O35" s="131"/>
      <c r="AC35" s="111">
        <v>44041</v>
      </c>
      <c r="AD35" s="112">
        <v>0.09</v>
      </c>
      <c r="AE35" s="112">
        <f t="shared" si="11"/>
        <v>42</v>
      </c>
      <c r="AF35" s="112">
        <f t="shared" si="12"/>
        <v>1</v>
      </c>
      <c r="AG35" s="112">
        <f t="shared" si="13"/>
        <v>1.0000024999999999</v>
      </c>
      <c r="AH35" s="112">
        <f t="shared" si="14"/>
        <v>1.000002500003125</v>
      </c>
      <c r="AI35" s="112">
        <f>AH5*AI62</f>
        <v>1.0002222969128931</v>
      </c>
      <c r="AR35" s="27">
        <f t="shared" si="17"/>
        <v>1.0000024999920138</v>
      </c>
      <c r="AS35" s="27">
        <f t="shared" si="15"/>
        <v>1.0000024999888888</v>
      </c>
    </row>
    <row r="36" spans="1:45">
      <c r="A36" s="137" t="s">
        <v>349</v>
      </c>
      <c r="B36" s="131" t="s">
        <v>359</v>
      </c>
      <c r="C36" s="139" t="s">
        <v>314</v>
      </c>
      <c r="D36" s="139">
        <v>0.65705000000000002</v>
      </c>
      <c r="E36" s="139">
        <v>0.66008</v>
      </c>
      <c r="F36" s="84"/>
      <c r="G36" s="29" t="s">
        <v>400</v>
      </c>
      <c r="H36" s="134">
        <f>_xll.BDH(G36,$E$4,$C$1,$C$1)</f>
        <v>3.2789999999999999</v>
      </c>
      <c r="I36" s="29"/>
      <c r="J36" s="29"/>
      <c r="K36" s="29"/>
      <c r="L36" s="29"/>
      <c r="M36" s="29"/>
      <c r="N36" s="29"/>
      <c r="O36" s="131"/>
      <c r="AC36" s="111">
        <v>44042</v>
      </c>
      <c r="AD36" s="112">
        <v>0.1</v>
      </c>
      <c r="AE36" s="112">
        <f t="shared" si="11"/>
        <v>43</v>
      </c>
      <c r="AF36" s="112">
        <f t="shared" si="12"/>
        <v>1</v>
      </c>
      <c r="AG36" s="112">
        <f t="shared" si="13"/>
        <v>1.0000027777777778</v>
      </c>
      <c r="AH36" s="112">
        <f t="shared" si="14"/>
        <v>1.0000027777816358</v>
      </c>
      <c r="AR36" s="27">
        <f t="shared" si="17"/>
        <v>1.0000024999920138</v>
      </c>
      <c r="AS36" s="27">
        <f t="shared" si="15"/>
        <v>1.0000024999888888</v>
      </c>
    </row>
    <row r="37" spans="1:45">
      <c r="A37" s="137" t="s">
        <v>350</v>
      </c>
      <c r="B37" s="131" t="s">
        <v>360</v>
      </c>
      <c r="C37" s="139" t="s">
        <v>314</v>
      </c>
      <c r="D37" s="139">
        <v>0.75831000000000004</v>
      </c>
      <c r="E37" s="139">
        <v>0.76332</v>
      </c>
      <c r="F37" s="84"/>
      <c r="G37" s="29" t="s">
        <v>401</v>
      </c>
      <c r="H37" s="134">
        <f>_xll.BDH(G37,$E$4,$C$1,$C$1)</f>
        <v>4.117</v>
      </c>
      <c r="I37" s="29"/>
      <c r="J37" s="29"/>
      <c r="K37" s="29"/>
      <c r="L37" s="29"/>
      <c r="M37" s="29"/>
      <c r="N37" s="29"/>
      <c r="O37" s="131"/>
      <c r="AC37" s="111">
        <v>44043</v>
      </c>
      <c r="AD37" s="112">
        <v>0.1</v>
      </c>
      <c r="AE37" s="112">
        <f t="shared" si="11"/>
        <v>44</v>
      </c>
      <c r="AF37" s="112">
        <f t="shared" si="12"/>
        <v>3</v>
      </c>
      <c r="AG37" s="112">
        <f t="shared" si="13"/>
        <v>1.0000083333333334</v>
      </c>
      <c r="AH37" s="112">
        <f t="shared" si="14"/>
        <v>1.0000083333680556</v>
      </c>
      <c r="AR37" s="27">
        <f t="shared" si="17"/>
        <v>1.0000074999947914</v>
      </c>
      <c r="AS37" s="27">
        <f t="shared" si="15"/>
        <v>1.0000074999666666</v>
      </c>
    </row>
    <row r="38" spans="1:45">
      <c r="A38" s="137" t="s">
        <v>351</v>
      </c>
      <c r="B38" s="131" t="s">
        <v>361</v>
      </c>
      <c r="C38" s="139" t="s">
        <v>314</v>
      </c>
      <c r="D38" s="139">
        <v>0.79673000000000005</v>
      </c>
      <c r="E38" s="139">
        <v>0.80164000000000002</v>
      </c>
      <c r="F38" s="84"/>
      <c r="G38" s="29" t="s">
        <v>402</v>
      </c>
      <c r="H38" s="134">
        <f>_xll.BDH(G38,$E$4,$C$1,$C$1)</f>
        <v>5.0949999999999998</v>
      </c>
      <c r="I38" s="29"/>
      <c r="J38" s="29"/>
      <c r="K38" s="29"/>
      <c r="L38" s="29"/>
      <c r="M38" s="29"/>
      <c r="N38" s="29"/>
      <c r="O38" s="131"/>
      <c r="AC38" s="111">
        <v>44046</v>
      </c>
      <c r="AD38" s="112">
        <v>0.1</v>
      </c>
      <c r="AE38" s="112">
        <f t="shared" si="11"/>
        <v>47</v>
      </c>
      <c r="AF38" s="112">
        <f t="shared" si="12"/>
        <v>1</v>
      </c>
      <c r="AG38" s="112">
        <f t="shared" si="13"/>
        <v>1.0000027777777778</v>
      </c>
      <c r="AH38" s="112">
        <f t="shared" si="14"/>
        <v>1.0000027777816358</v>
      </c>
      <c r="AR38" s="27">
        <f t="shared" si="17"/>
        <v>1.0000024999920138</v>
      </c>
      <c r="AS38" s="27">
        <f t="shared" si="15"/>
        <v>1.0000024999888888</v>
      </c>
    </row>
    <row r="39" spans="1:45">
      <c r="A39" s="137" t="s">
        <v>352</v>
      </c>
      <c r="B39" s="131" t="s">
        <v>362</v>
      </c>
      <c r="C39" s="139" t="s">
        <v>314</v>
      </c>
      <c r="D39" s="139">
        <v>0.81235999999999997</v>
      </c>
      <c r="E39" s="139">
        <v>0.81810000000000005</v>
      </c>
      <c r="F39" s="84"/>
      <c r="G39" s="29" t="s">
        <v>403</v>
      </c>
      <c r="H39" s="134">
        <f>_xll.BDH(G39,$E$4,$C$1,$C$1)</f>
        <v>6.0789999999999997</v>
      </c>
      <c r="I39" s="29"/>
      <c r="J39" s="29"/>
      <c r="K39" s="29"/>
      <c r="L39" s="29"/>
      <c r="M39" s="29"/>
      <c r="N39" s="29"/>
      <c r="O39" s="131"/>
      <c r="AC39" s="111">
        <v>44047</v>
      </c>
      <c r="AD39" s="112">
        <v>0.09</v>
      </c>
      <c r="AE39" s="112">
        <f t="shared" si="11"/>
        <v>48</v>
      </c>
      <c r="AF39" s="112">
        <f t="shared" si="12"/>
        <v>1</v>
      </c>
      <c r="AG39" s="112">
        <f t="shared" si="13"/>
        <v>1.0000024999999999</v>
      </c>
      <c r="AH39" s="112">
        <f t="shared" si="14"/>
        <v>1.000002500003125</v>
      </c>
      <c r="AR39" s="27">
        <f t="shared" si="17"/>
        <v>1.0000024999920138</v>
      </c>
      <c r="AS39" s="27">
        <f t="shared" si="15"/>
        <v>1.0000024999888888</v>
      </c>
    </row>
    <row r="40" spans="1:45">
      <c r="A40" s="137" t="s">
        <v>353</v>
      </c>
      <c r="B40" s="131" t="s">
        <v>363</v>
      </c>
      <c r="C40" s="139" t="s">
        <v>314</v>
      </c>
      <c r="D40" s="139">
        <v>0.77683999999999997</v>
      </c>
      <c r="E40" s="139">
        <v>0.78029000000000004</v>
      </c>
      <c r="F40" s="84"/>
      <c r="G40" s="29" t="s">
        <v>403</v>
      </c>
      <c r="H40" s="134">
        <f>_xll.BDH(G40,$E$4,$C$1,$C$1)</f>
        <v>6.0789999999999997</v>
      </c>
      <c r="I40" s="29"/>
      <c r="J40" s="29"/>
      <c r="K40" s="29"/>
      <c r="L40" s="29"/>
      <c r="M40" s="29"/>
      <c r="N40" s="29"/>
      <c r="O40" s="131"/>
      <c r="AC40" s="111">
        <v>44048</v>
      </c>
      <c r="AD40" s="112">
        <v>0.09</v>
      </c>
      <c r="AE40" s="112">
        <f t="shared" si="11"/>
        <v>49</v>
      </c>
      <c r="AF40" s="112">
        <f t="shared" si="12"/>
        <v>1</v>
      </c>
      <c r="AG40" s="112">
        <f t="shared" si="13"/>
        <v>1.0000024999999999</v>
      </c>
      <c r="AH40" s="112">
        <f t="shared" si="14"/>
        <v>1.000002500003125</v>
      </c>
      <c r="AR40" s="27">
        <f t="shared" si="17"/>
        <v>1.0000024999920138</v>
      </c>
      <c r="AS40" s="27">
        <f t="shared" si="15"/>
        <v>1.0000024999888888</v>
      </c>
    </row>
    <row r="41" spans="1:45">
      <c r="A41" s="137" t="s">
        <v>354</v>
      </c>
      <c r="B41" s="131" t="s">
        <v>364</v>
      </c>
      <c r="C41" s="139" t="s">
        <v>314</v>
      </c>
      <c r="D41" s="139">
        <v>0.70076000000000005</v>
      </c>
      <c r="E41" s="139">
        <v>0.71133000000000002</v>
      </c>
      <c r="F41" s="84"/>
      <c r="G41" s="29" t="s">
        <v>403</v>
      </c>
      <c r="H41" s="134">
        <f>_xll.BDH(G41,$E$4,$C$1,$C$1)</f>
        <v>6.0789999999999997</v>
      </c>
      <c r="I41" s="29"/>
      <c r="J41" s="29"/>
      <c r="K41" s="29"/>
      <c r="L41" s="29"/>
      <c r="M41" s="29"/>
      <c r="N41" s="29"/>
      <c r="O41" s="131"/>
      <c r="AC41" s="111">
        <v>44049</v>
      </c>
      <c r="AD41" s="112">
        <v>0.09</v>
      </c>
      <c r="AE41" s="112">
        <f t="shared" si="11"/>
        <v>50</v>
      </c>
      <c r="AF41" s="112">
        <f t="shared" si="12"/>
        <v>1</v>
      </c>
      <c r="AG41" s="112">
        <f t="shared" si="13"/>
        <v>1.0000024999999999</v>
      </c>
      <c r="AH41" s="112">
        <f t="shared" si="14"/>
        <v>1.000002500003125</v>
      </c>
      <c r="AR41" s="27">
        <f t="shared" si="17"/>
        <v>1.0000024999920138</v>
      </c>
      <c r="AS41" s="27">
        <f t="shared" si="15"/>
        <v>1.0000024999888888</v>
      </c>
    </row>
    <row r="42" spans="1:45">
      <c r="A42" s="112" t="s">
        <v>355</v>
      </c>
      <c r="B42" s="38" t="s">
        <v>314</v>
      </c>
      <c r="C42" s="167">
        <f>_xll.BDP("USOSFR9 BGN  Curncy","bid")</f>
        <v>0.41489999999999999</v>
      </c>
      <c r="D42" s="167">
        <f>_xll.BDP("USOSFR9 BGN  Curncy","ask")</f>
        <v>0.4451</v>
      </c>
      <c r="F42" s="84"/>
      <c r="O42" s="38"/>
      <c r="AC42" s="111">
        <v>44050</v>
      </c>
      <c r="AD42" s="112">
        <v>0.09</v>
      </c>
      <c r="AE42" s="112">
        <f t="shared" si="11"/>
        <v>51</v>
      </c>
      <c r="AF42" s="112">
        <f t="shared" si="12"/>
        <v>3</v>
      </c>
      <c r="AG42" s="112">
        <f t="shared" si="13"/>
        <v>1.0000074999999999</v>
      </c>
      <c r="AH42" s="112">
        <f t="shared" si="14"/>
        <v>1.000007500028125</v>
      </c>
      <c r="AR42" s="27">
        <f t="shared" si="17"/>
        <v>1.0000074999947914</v>
      </c>
      <c r="AS42" s="27">
        <f t="shared" si="15"/>
        <v>1.0000074999666666</v>
      </c>
    </row>
    <row r="43" spans="1:45">
      <c r="A43" s="137" t="s">
        <v>356</v>
      </c>
      <c r="B43" s="131" t="s">
        <v>314</v>
      </c>
      <c r="C43" s="168">
        <f>_xll.BDP("USOSFR10 BGN  Curncy","bid")</f>
        <v>0.47339999999999999</v>
      </c>
      <c r="D43" s="139">
        <f>_xll.BDP("USOSFR10 BGN  Curncy","ask")</f>
        <v>0.50360000000000005</v>
      </c>
      <c r="E43" s="29"/>
      <c r="F43" s="84"/>
      <c r="G43" s="51" t="s">
        <v>392</v>
      </c>
      <c r="H43" s="29"/>
      <c r="I43" s="29"/>
      <c r="J43" s="29"/>
      <c r="K43" s="29"/>
      <c r="L43" s="29"/>
      <c r="M43" s="29"/>
      <c r="N43" s="29"/>
      <c r="O43" s="131"/>
      <c r="AC43" s="111">
        <v>44053</v>
      </c>
      <c r="AD43" s="112">
        <v>0.09</v>
      </c>
      <c r="AE43" s="112">
        <f t="shared" si="11"/>
        <v>54</v>
      </c>
      <c r="AF43" s="112">
        <f t="shared" si="12"/>
        <v>1</v>
      </c>
      <c r="AG43" s="112">
        <f t="shared" si="13"/>
        <v>1.0000024999999999</v>
      </c>
      <c r="AH43" s="112">
        <f t="shared" si="14"/>
        <v>1.000002500003125</v>
      </c>
      <c r="AR43" s="27">
        <f t="shared" si="17"/>
        <v>1.0000024999920138</v>
      </c>
      <c r="AS43" s="27">
        <f t="shared" si="15"/>
        <v>1.0000024999888888</v>
      </c>
    </row>
    <row r="44" spans="1:45">
      <c r="A44" s="137" t="s">
        <v>358</v>
      </c>
      <c r="B44" s="131" t="s">
        <v>314</v>
      </c>
      <c r="C44" s="139">
        <f>_xll.BDP("USOSFR12 BGN  Curncy","bid")</f>
        <v>0.57230000000000003</v>
      </c>
      <c r="D44" s="139">
        <f>_xll.BDP("USOSFR12 BGN  Curncy","ask")</f>
        <v>0.60250000000000004</v>
      </c>
      <c r="E44" s="139"/>
      <c r="F44" s="84"/>
      <c r="G44" s="29"/>
      <c r="H44" s="29"/>
      <c r="I44" s="29"/>
      <c r="J44" s="29"/>
      <c r="K44" s="29"/>
      <c r="L44" s="29"/>
      <c r="M44" s="29"/>
      <c r="N44" s="29"/>
      <c r="O44" s="131"/>
      <c r="AC44" s="111">
        <v>44054</v>
      </c>
      <c r="AD44" s="112">
        <v>0.1</v>
      </c>
      <c r="AE44" s="112">
        <f t="shared" si="11"/>
        <v>55</v>
      </c>
      <c r="AF44" s="112">
        <f t="shared" si="12"/>
        <v>1</v>
      </c>
      <c r="AG44" s="112">
        <f t="shared" si="13"/>
        <v>1.0000027777777778</v>
      </c>
      <c r="AH44" s="112">
        <f t="shared" si="14"/>
        <v>1.0000027777816358</v>
      </c>
      <c r="AR44" s="27">
        <f t="shared" si="17"/>
        <v>1.0000024999920138</v>
      </c>
      <c r="AS44" s="27">
        <f t="shared" si="15"/>
        <v>1.0000024999888888</v>
      </c>
    </row>
    <row r="45" spans="1:45">
      <c r="A45" s="137" t="s">
        <v>359</v>
      </c>
      <c r="B45" s="147" t="s">
        <v>314</v>
      </c>
      <c r="C45" s="148">
        <f>_xll.BDP("USOSFR15 BGN  Curncy","bid")</f>
        <v>0.68300000000000005</v>
      </c>
      <c r="D45" s="148">
        <f>_xll.BDP("USOSFR15 BGN  Curncy","ask")</f>
        <v>0.71319999999999995</v>
      </c>
      <c r="E45" s="148" t="s">
        <v>340</v>
      </c>
      <c r="F45" s="84"/>
      <c r="G45" s="29"/>
      <c r="H45" s="49" t="s">
        <v>273</v>
      </c>
      <c r="I45" s="49"/>
      <c r="J45" s="49" t="s">
        <v>339</v>
      </c>
      <c r="K45" s="49" t="s">
        <v>340</v>
      </c>
      <c r="L45" s="49" t="s">
        <v>467</v>
      </c>
      <c r="M45" s="49" t="s">
        <v>339</v>
      </c>
      <c r="N45" s="49" t="s">
        <v>340</v>
      </c>
      <c r="O45" s="49" t="s">
        <v>329</v>
      </c>
      <c r="AC45" s="111">
        <v>44055</v>
      </c>
      <c r="AD45" s="112">
        <v>0.09</v>
      </c>
      <c r="AE45" s="112">
        <f t="shared" si="11"/>
        <v>56</v>
      </c>
      <c r="AF45" s="112">
        <f t="shared" si="12"/>
        <v>1</v>
      </c>
      <c r="AG45" s="112">
        <f t="shared" si="13"/>
        <v>1.0000024999999999</v>
      </c>
      <c r="AH45" s="112">
        <f t="shared" si="14"/>
        <v>1.000002500003125</v>
      </c>
      <c r="AR45" s="27">
        <f t="shared" si="17"/>
        <v>1.0000024999920138</v>
      </c>
      <c r="AS45" s="27">
        <f t="shared" si="15"/>
        <v>1.0000024999888888</v>
      </c>
    </row>
    <row r="46" spans="1:45">
      <c r="A46" s="137" t="s">
        <v>360</v>
      </c>
      <c r="B46" s="131" t="s">
        <v>314</v>
      </c>
      <c r="C46" s="139">
        <f>_xll.BDP("USOSFR20 BGN  Curncy","bid")</f>
        <v>0.79800000000000004</v>
      </c>
      <c r="D46" s="139">
        <f>_xll.BDP("USOSFR20 BGN  Curncy","ask")</f>
        <v>0.82840000000000003</v>
      </c>
      <c r="E46" s="139">
        <v>0.25124999999999997</v>
      </c>
      <c r="F46" s="84"/>
      <c r="G46" s="29"/>
      <c r="H46" s="29"/>
      <c r="I46" s="29"/>
      <c r="J46" s="29"/>
      <c r="K46" s="29"/>
      <c r="L46" s="29"/>
      <c r="M46" s="29"/>
      <c r="N46" s="29"/>
      <c r="O46" s="131"/>
      <c r="AC46" s="111">
        <v>44056</v>
      </c>
      <c r="AD46" s="112">
        <v>0.09</v>
      </c>
      <c r="AE46" s="112">
        <f t="shared" si="11"/>
        <v>57</v>
      </c>
      <c r="AF46" s="112">
        <f t="shared" si="12"/>
        <v>1</v>
      </c>
      <c r="AG46" s="112">
        <f t="shared" si="13"/>
        <v>1.0000024999999999</v>
      </c>
      <c r="AH46" s="112">
        <f t="shared" si="14"/>
        <v>1.000002500003125</v>
      </c>
      <c r="AR46" s="27">
        <f t="shared" si="17"/>
        <v>1.0000024999920138</v>
      </c>
      <c r="AS46" s="27">
        <f t="shared" si="15"/>
        <v>1.0000024999888888</v>
      </c>
    </row>
    <row r="47" spans="1:45">
      <c r="A47" s="137" t="s">
        <v>361</v>
      </c>
      <c r="B47" s="131" t="s">
        <v>314</v>
      </c>
      <c r="C47" s="139">
        <f>_xll.BDP("USOSFR25 BGN  Curncy","bid")</f>
        <v>0.84689999999999999</v>
      </c>
      <c r="D47" s="139">
        <f>_xll.BDP("USOSFR25 BGN  Curncy","ask")</f>
        <v>0.87690000000000001</v>
      </c>
      <c r="E47" s="139">
        <v>0.23746</v>
      </c>
      <c r="F47" s="84"/>
      <c r="G47" s="29"/>
      <c r="H47" s="29"/>
      <c r="I47" s="29"/>
      <c r="J47" s="29"/>
      <c r="K47" s="29"/>
      <c r="L47" s="29"/>
      <c r="M47" s="29"/>
      <c r="N47" s="29"/>
      <c r="O47" s="131"/>
      <c r="AC47" s="111">
        <v>44057</v>
      </c>
      <c r="AD47" s="112">
        <v>0.09</v>
      </c>
      <c r="AE47" s="112">
        <f t="shared" si="11"/>
        <v>58</v>
      </c>
      <c r="AF47" s="112">
        <f t="shared" si="12"/>
        <v>3</v>
      </c>
      <c r="AG47" s="112">
        <f t="shared" si="13"/>
        <v>1.0000074999999999</v>
      </c>
      <c r="AH47" s="112">
        <f t="shared" si="14"/>
        <v>1.000007500028125</v>
      </c>
      <c r="AR47" s="27">
        <f t="shared" si="17"/>
        <v>1.0000074999947914</v>
      </c>
      <c r="AS47" s="27">
        <f t="shared" si="15"/>
        <v>1.0000074999666666</v>
      </c>
    </row>
    <row r="48" spans="1:45">
      <c r="A48" s="137" t="s">
        <v>362</v>
      </c>
      <c r="B48" s="131" t="s">
        <v>314</v>
      </c>
      <c r="C48" s="139">
        <f>_xll.BDP("USOSFR30 BGN  Curncy","bid")</f>
        <v>0.85550000000000004</v>
      </c>
      <c r="D48" s="139">
        <f>_xll.BDP("USOSFR30 BGN  Curncy","ask")</f>
        <v>0.8861</v>
      </c>
      <c r="E48" s="139">
        <v>0.29449999999999998</v>
      </c>
      <c r="F48" s="84"/>
      <c r="G48" s="29"/>
      <c r="H48" s="29"/>
      <c r="I48" s="29"/>
      <c r="J48" s="29"/>
      <c r="K48" s="29"/>
      <c r="L48" s="29"/>
      <c r="M48" s="29"/>
      <c r="N48" s="29"/>
      <c r="O48" s="131"/>
      <c r="AC48" s="111">
        <v>44060</v>
      </c>
      <c r="AD48" s="112">
        <v>0.1</v>
      </c>
      <c r="AE48" s="112">
        <f t="shared" si="11"/>
        <v>61</v>
      </c>
      <c r="AF48" s="112">
        <f t="shared" si="12"/>
        <v>1</v>
      </c>
      <c r="AG48" s="112">
        <f t="shared" si="13"/>
        <v>1.0000027777777778</v>
      </c>
      <c r="AH48" s="112">
        <f t="shared" si="14"/>
        <v>1.0000027777816358</v>
      </c>
      <c r="AR48" s="27">
        <f t="shared" si="17"/>
        <v>1.0000024999920138</v>
      </c>
      <c r="AS48" s="27">
        <f t="shared" si="15"/>
        <v>1.0000024999888888</v>
      </c>
    </row>
    <row r="49" spans="1:45">
      <c r="A49" s="137" t="s">
        <v>363</v>
      </c>
      <c r="B49" s="131" t="s">
        <v>314</v>
      </c>
      <c r="C49" s="139">
        <f>_xll.BDP("USOSFR40 BGN  Curncy","bid")</f>
        <v>0.81320000000000003</v>
      </c>
      <c r="D49" s="139">
        <f>_xll.BDP("USOSFR40 BGN  Curncy","ask")</f>
        <v>0.84340000000000004</v>
      </c>
      <c r="E49" s="139">
        <v>0.20877000000000001</v>
      </c>
      <c r="F49" s="84"/>
      <c r="G49" s="29"/>
      <c r="H49" s="29"/>
      <c r="I49" s="29"/>
      <c r="J49" s="29"/>
      <c r="K49" s="29"/>
      <c r="L49" s="29"/>
      <c r="M49" s="29"/>
      <c r="N49" s="29"/>
      <c r="O49" s="131"/>
      <c r="AC49" s="111">
        <v>44061</v>
      </c>
      <c r="AD49" s="112">
        <v>0.09</v>
      </c>
      <c r="AE49" s="112">
        <f t="shared" si="11"/>
        <v>62</v>
      </c>
      <c r="AF49" s="112">
        <f t="shared" si="12"/>
        <v>1</v>
      </c>
      <c r="AG49" s="112">
        <f t="shared" si="13"/>
        <v>1.0000024999999999</v>
      </c>
      <c r="AH49" s="112">
        <f t="shared" si="14"/>
        <v>1.000002500003125</v>
      </c>
      <c r="AR49" s="27">
        <f t="shared" si="17"/>
        <v>1.0000024999920138</v>
      </c>
      <c r="AS49" s="27">
        <f t="shared" si="15"/>
        <v>1.0000024999888888</v>
      </c>
    </row>
    <row r="50" spans="1:45">
      <c r="A50" s="137" t="s">
        <v>364</v>
      </c>
      <c r="B50" s="131" t="s">
        <v>314</v>
      </c>
      <c r="C50" s="139">
        <f>_xll.BDP("USOSFR50 BGN  Curncy","bid")</f>
        <v>0.73270000000000002</v>
      </c>
      <c r="D50" s="139">
        <f>_xll.BDP("USOSFR50 BGN  Curncy","ask")</f>
        <v>0.76270000000000004</v>
      </c>
      <c r="E50" s="139">
        <v>0.19277</v>
      </c>
      <c r="F50" s="84"/>
      <c r="G50" s="29"/>
      <c r="H50" s="29"/>
      <c r="I50" s="29"/>
      <c r="J50" s="29"/>
      <c r="K50" s="29"/>
      <c r="L50" s="29"/>
      <c r="M50" s="29"/>
      <c r="N50" s="29"/>
      <c r="O50" s="131"/>
      <c r="AC50" s="111">
        <v>44062</v>
      </c>
      <c r="AD50" s="112">
        <v>0.09</v>
      </c>
      <c r="AE50" s="112">
        <f t="shared" si="11"/>
        <v>63</v>
      </c>
      <c r="AF50" s="112">
        <f t="shared" si="12"/>
        <v>1</v>
      </c>
      <c r="AG50" s="112">
        <f t="shared" si="13"/>
        <v>1.0000024999999999</v>
      </c>
      <c r="AH50" s="112">
        <f t="shared" si="14"/>
        <v>1.000002500003125</v>
      </c>
      <c r="AR50" s="27">
        <f t="shared" si="17"/>
        <v>1.0000024999920138</v>
      </c>
      <c r="AS50" s="27">
        <f t="shared" si="15"/>
        <v>1.0000024999888888</v>
      </c>
    </row>
    <row r="51" spans="1:45">
      <c r="A51" s="137"/>
      <c r="B51" s="131" t="s">
        <v>346</v>
      </c>
      <c r="C51" s="29" t="s">
        <v>338</v>
      </c>
      <c r="D51" s="139">
        <v>0.19652</v>
      </c>
      <c r="E51" s="139">
        <v>0.19652</v>
      </c>
      <c r="F51" s="84"/>
      <c r="G51" s="29"/>
      <c r="H51" s="29"/>
      <c r="I51" s="29"/>
      <c r="J51" s="29"/>
      <c r="K51" s="29"/>
      <c r="L51" s="29"/>
      <c r="M51" s="29"/>
      <c r="N51" s="29"/>
      <c r="O51" s="131"/>
      <c r="AC51" s="111">
        <v>44063</v>
      </c>
      <c r="AD51" s="112">
        <v>7.0000000000000007E-2</v>
      </c>
      <c r="AE51" s="112">
        <f t="shared" si="11"/>
        <v>64</v>
      </c>
      <c r="AF51" s="112">
        <f t="shared" si="12"/>
        <v>1</v>
      </c>
      <c r="AG51" s="112">
        <f t="shared" si="13"/>
        <v>1.0000019444444443</v>
      </c>
      <c r="AH51" s="112">
        <f t="shared" si="14"/>
        <v>1.0000019444463348</v>
      </c>
      <c r="AR51" s="27">
        <f t="shared" si="17"/>
        <v>1.0000024999920138</v>
      </c>
      <c r="AS51" s="27">
        <f t="shared" si="15"/>
        <v>1.0000024999888888</v>
      </c>
    </row>
    <row r="52" spans="1:45">
      <c r="A52" s="137"/>
      <c r="B52" s="131" t="s">
        <v>347</v>
      </c>
      <c r="C52" s="29" t="s">
        <v>338</v>
      </c>
      <c r="D52" s="139">
        <v>0.22</v>
      </c>
      <c r="E52" s="139">
        <v>0.22</v>
      </c>
      <c r="F52" s="84"/>
      <c r="G52" s="29"/>
      <c r="H52" s="29"/>
      <c r="I52" s="29"/>
      <c r="J52" s="29"/>
      <c r="K52" s="29"/>
      <c r="L52" s="29"/>
      <c r="M52" s="29"/>
      <c r="N52" s="29"/>
      <c r="O52" s="131"/>
      <c r="AC52" s="111">
        <v>44064</v>
      </c>
      <c r="AD52" s="112">
        <v>7.0000000000000007E-2</v>
      </c>
      <c r="AE52" s="112">
        <f t="shared" si="11"/>
        <v>65</v>
      </c>
      <c r="AF52" s="112">
        <f t="shared" si="12"/>
        <v>3</v>
      </c>
      <c r="AG52" s="112">
        <f t="shared" si="13"/>
        <v>1.0000058333333333</v>
      </c>
      <c r="AH52" s="112">
        <f t="shared" si="14"/>
        <v>1.0000058333503472</v>
      </c>
      <c r="AR52" s="27">
        <f t="shared" si="17"/>
        <v>1.0000074999947914</v>
      </c>
      <c r="AS52" s="27">
        <f t="shared" si="15"/>
        <v>1.0000074999666666</v>
      </c>
    </row>
    <row r="53" spans="1:45">
      <c r="A53" s="137"/>
      <c r="B53" s="131" t="s">
        <v>348</v>
      </c>
      <c r="C53" s="29" t="s">
        <v>314</v>
      </c>
      <c r="D53" s="139">
        <v>0.22363</v>
      </c>
      <c r="E53" s="139">
        <v>0.22625999999999999</v>
      </c>
      <c r="F53" s="84"/>
      <c r="G53" s="29"/>
      <c r="H53" s="29"/>
      <c r="I53" s="29"/>
      <c r="J53" s="29"/>
      <c r="K53" s="29"/>
      <c r="L53" s="29"/>
      <c r="M53" s="29"/>
      <c r="N53" s="29"/>
      <c r="O53" s="131"/>
      <c r="AC53" s="111">
        <v>44067</v>
      </c>
      <c r="AD53" s="112">
        <v>0.08</v>
      </c>
      <c r="AE53" s="112">
        <f t="shared" si="11"/>
        <v>68</v>
      </c>
      <c r="AF53" s="112">
        <f t="shared" si="12"/>
        <v>1</v>
      </c>
      <c r="AG53" s="112">
        <f t="shared" si="13"/>
        <v>1.0000022222222222</v>
      </c>
      <c r="AH53" s="112">
        <f t="shared" si="14"/>
        <v>1.0000022222246914</v>
      </c>
      <c r="AR53" s="27">
        <f t="shared" si="17"/>
        <v>1.0000024999920138</v>
      </c>
      <c r="AS53" s="27">
        <f t="shared" si="15"/>
        <v>1.0000024999888888</v>
      </c>
    </row>
    <row r="54" spans="1:45">
      <c r="A54" s="137"/>
      <c r="B54" s="131" t="s">
        <v>349</v>
      </c>
      <c r="C54" s="29" t="s">
        <v>314</v>
      </c>
      <c r="D54" s="139">
        <v>0.23380000000000001</v>
      </c>
      <c r="E54" s="139">
        <v>0.23655000000000001</v>
      </c>
      <c r="F54" s="84"/>
      <c r="G54" s="29"/>
      <c r="H54" s="29"/>
      <c r="I54" s="29"/>
      <c r="J54" s="29"/>
      <c r="K54" s="29"/>
      <c r="L54" s="29"/>
      <c r="M54" s="29"/>
      <c r="N54" s="29"/>
      <c r="O54" s="131"/>
      <c r="AC54" s="111">
        <v>44068</v>
      </c>
      <c r="AD54" s="112">
        <v>0.08</v>
      </c>
      <c r="AE54" s="112">
        <f t="shared" si="11"/>
        <v>69</v>
      </c>
      <c r="AF54" s="112">
        <f t="shared" si="12"/>
        <v>1</v>
      </c>
      <c r="AG54" s="112">
        <f t="shared" si="13"/>
        <v>1.0000022222222222</v>
      </c>
      <c r="AH54" s="112">
        <f t="shared" si="14"/>
        <v>1.0000022222246914</v>
      </c>
      <c r="AI54" s="112">
        <f>AH5*AI62</f>
        <v>1.0002222969128931</v>
      </c>
      <c r="AR54" s="27">
        <f t="shared" si="17"/>
        <v>1.0000024999920138</v>
      </c>
      <c r="AS54" s="27">
        <f t="shared" si="15"/>
        <v>1.0000024999888888</v>
      </c>
    </row>
    <row r="55" spans="1:45">
      <c r="A55" s="137"/>
      <c r="B55" s="131" t="s">
        <v>350</v>
      </c>
      <c r="C55" s="29" t="s">
        <v>314</v>
      </c>
      <c r="D55" s="139">
        <v>0.26740999999999998</v>
      </c>
      <c r="E55" s="139">
        <v>0.26999000000000001</v>
      </c>
      <c r="F55" s="84"/>
      <c r="G55" s="29"/>
      <c r="H55" s="29"/>
      <c r="I55" s="29"/>
      <c r="J55" s="29"/>
      <c r="K55" s="29"/>
      <c r="L55" s="29"/>
      <c r="M55" s="29"/>
      <c r="N55" s="29"/>
      <c r="O55" s="131"/>
      <c r="AC55" s="111">
        <v>44069</v>
      </c>
      <c r="AD55" s="112">
        <v>7.0000000000000007E-2</v>
      </c>
      <c r="AE55" s="112">
        <f t="shared" si="11"/>
        <v>70</v>
      </c>
      <c r="AF55" s="112">
        <f t="shared" si="12"/>
        <v>1</v>
      </c>
      <c r="AG55" s="112">
        <f t="shared" si="13"/>
        <v>1.0000019444444443</v>
      </c>
      <c r="AH55" s="112">
        <f t="shared" si="14"/>
        <v>1.0000019444463348</v>
      </c>
      <c r="AR55" s="27">
        <f t="shared" si="17"/>
        <v>1.0000024999920138</v>
      </c>
      <c r="AS55" s="27">
        <f t="shared" si="15"/>
        <v>1.0000024999888888</v>
      </c>
    </row>
    <row r="56" spans="1:45">
      <c r="A56" s="137"/>
      <c r="B56" s="131" t="s">
        <v>351</v>
      </c>
      <c r="C56" s="29" t="s">
        <v>314</v>
      </c>
      <c r="D56" s="139">
        <v>0.32129000000000002</v>
      </c>
      <c r="E56" s="139">
        <v>0.32440999999999998</v>
      </c>
      <c r="F56" s="84"/>
      <c r="G56" s="29"/>
      <c r="H56" s="29"/>
      <c r="I56" s="29"/>
      <c r="J56" s="29"/>
      <c r="K56" s="29"/>
      <c r="L56" s="29"/>
      <c r="M56" s="29"/>
      <c r="N56" s="29"/>
      <c r="O56" s="131"/>
      <c r="AC56" s="111">
        <v>44070</v>
      </c>
      <c r="AD56" s="112">
        <v>7.0000000000000007E-2</v>
      </c>
      <c r="AE56" s="112">
        <f t="shared" si="11"/>
        <v>71</v>
      </c>
      <c r="AF56" s="112">
        <f t="shared" si="12"/>
        <v>1</v>
      </c>
      <c r="AG56" s="112">
        <f t="shared" si="13"/>
        <v>1.0000019444444443</v>
      </c>
      <c r="AH56" s="112">
        <f t="shared" si="14"/>
        <v>1.0000019444463348</v>
      </c>
      <c r="AI56" s="112">
        <f>PRODUCT(AG60:AG61)</f>
        <v>1.0000052777847221</v>
      </c>
      <c r="AR56" s="27">
        <f t="shared" si="17"/>
        <v>1.0000024999920138</v>
      </c>
      <c r="AS56" s="27">
        <f t="shared" si="15"/>
        <v>1.0000024999888888</v>
      </c>
    </row>
    <row r="57" spans="1:45">
      <c r="A57" s="137"/>
      <c r="B57" s="131" t="s">
        <v>352</v>
      </c>
      <c r="C57" s="29" t="s">
        <v>314</v>
      </c>
      <c r="D57" s="139">
        <v>0.38952999999999999</v>
      </c>
      <c r="E57" s="139">
        <v>0.39346999999999999</v>
      </c>
      <c r="F57" s="84"/>
      <c r="G57" s="29"/>
      <c r="H57" s="29"/>
      <c r="I57" s="29"/>
      <c r="J57" s="29"/>
      <c r="K57" s="29"/>
      <c r="L57" s="29"/>
      <c r="M57" s="29"/>
      <c r="N57" s="29"/>
      <c r="O57" s="131"/>
      <c r="AC57" s="111">
        <v>44071</v>
      </c>
      <c r="AD57" s="112">
        <v>7.0000000000000007E-2</v>
      </c>
      <c r="AE57" s="112">
        <f t="shared" si="11"/>
        <v>72</v>
      </c>
      <c r="AF57" s="112">
        <f t="shared" si="12"/>
        <v>3</v>
      </c>
      <c r="AG57" s="112">
        <f t="shared" si="13"/>
        <v>1.0000058333333333</v>
      </c>
      <c r="AH57" s="112">
        <f t="shared" si="14"/>
        <v>1.0000058333503472</v>
      </c>
      <c r="AI57" s="71">
        <f>AI54*AI56</f>
        <v>1.0002275758708505</v>
      </c>
      <c r="AR57" s="27">
        <f t="shared" si="17"/>
        <v>1.0000074999947914</v>
      </c>
      <c r="AS57" s="27">
        <f t="shared" si="15"/>
        <v>1.0000074999666666</v>
      </c>
    </row>
    <row r="58" spans="1:45">
      <c r="A58" s="137"/>
      <c r="B58" s="131" t="s">
        <v>353</v>
      </c>
      <c r="C58" s="29" t="s">
        <v>314</v>
      </c>
      <c r="D58" s="139">
        <v>0.4647</v>
      </c>
      <c r="E58" s="139">
        <v>0.46729999999999999</v>
      </c>
      <c r="F58" s="84"/>
      <c r="G58" s="29" t="s">
        <v>404</v>
      </c>
      <c r="H58" s="29">
        <f>_xll.BDH(G58,$H$45,$C$1,$C$1)</f>
        <v>19.75</v>
      </c>
      <c r="I58" s="29"/>
      <c r="J58" s="29">
        <f>100*(100*(-VLOOKUP(L58,$B$46:$E$69,3,FALSE)/100+(((1+((1+((((1+VLOOKUP(L58,$B$46:$E$69,3,FALSE)/100*(360/365)/2)^(2/4)-1)*4)-H58/10000)/4)^4-1)/360)^90-1)*4)))-H33</f>
        <v>-22.053920247245291</v>
      </c>
      <c r="K58" s="29">
        <f>100*(100*(-VLOOKUP(L58,$B$46:$E$69,4,FALSE)/100+(((1+((1+((((1+VLOOKUP(L58,$B$46:$E$69,4,FALSE)/100*(360/365)/2)^(2/4)-1)*4)-H58/10000)/4)^4-1)/360)^90-1)*4)))-H33</f>
        <v>-22.057106313588562</v>
      </c>
      <c r="L58" s="29" t="s">
        <v>468</v>
      </c>
      <c r="M58" s="122">
        <f>VLOOKUP(L58,$B$46:$E$69,3,FALSE)+J58/100</f>
        <v>0.2441607975275471</v>
      </c>
      <c r="N58" s="122">
        <f>VLOOKUP(L58,$B$46:$E$69,4,FALSE)+K58/100</f>
        <v>0.24672893686411437</v>
      </c>
      <c r="O58" s="121">
        <f>AVERAGE(M58,N58)</f>
        <v>0.24544486719583075</v>
      </c>
      <c r="AC58" s="111">
        <v>44074</v>
      </c>
      <c r="AD58" s="112">
        <v>0.09</v>
      </c>
      <c r="AE58" s="112">
        <f t="shared" si="11"/>
        <v>75</v>
      </c>
      <c r="AF58" s="112">
        <f t="shared" si="12"/>
        <v>1</v>
      </c>
      <c r="AG58" s="112">
        <f t="shared" si="13"/>
        <v>1.0000024999999999</v>
      </c>
      <c r="AH58" s="112">
        <f t="shared" si="14"/>
        <v>1.000002500003125</v>
      </c>
      <c r="AR58" s="27">
        <f t="shared" si="17"/>
        <v>1.0000024999920138</v>
      </c>
      <c r="AS58" s="27">
        <f t="shared" si="15"/>
        <v>1.0000024999888888</v>
      </c>
    </row>
    <row r="59" spans="1:45">
      <c r="A59" s="137"/>
      <c r="B59" s="131" t="s">
        <v>354</v>
      </c>
      <c r="C59" s="29" t="s">
        <v>314</v>
      </c>
      <c r="D59" s="139">
        <v>0.53622000000000003</v>
      </c>
      <c r="E59" s="139">
        <v>0.53878000000000004</v>
      </c>
      <c r="F59" s="84"/>
      <c r="G59" s="29"/>
      <c r="H59" s="29"/>
      <c r="I59" s="29"/>
      <c r="J59" s="29"/>
      <c r="K59" s="29"/>
      <c r="L59" s="29"/>
      <c r="M59" s="51"/>
      <c r="N59" s="122"/>
      <c r="O59" s="118"/>
      <c r="AC59" s="111">
        <v>44075</v>
      </c>
      <c r="AD59" s="112">
        <v>0.09</v>
      </c>
      <c r="AE59" s="112">
        <f t="shared" si="11"/>
        <v>76</v>
      </c>
      <c r="AF59" s="112">
        <f t="shared" si="12"/>
        <v>1</v>
      </c>
      <c r="AG59" s="112">
        <f t="shared" si="13"/>
        <v>1.0000024999999999</v>
      </c>
      <c r="AH59" s="112">
        <f t="shared" si="14"/>
        <v>1.000002500003125</v>
      </c>
      <c r="AR59" s="27">
        <f t="shared" si="17"/>
        <v>1.0000024999920138</v>
      </c>
      <c r="AS59" s="27">
        <f t="shared" si="15"/>
        <v>1.0000024999888888</v>
      </c>
    </row>
    <row r="60" spans="1:45">
      <c r="A60" s="137"/>
      <c r="B60" s="131" t="s">
        <v>355</v>
      </c>
      <c r="C60" s="29" t="s">
        <v>314</v>
      </c>
      <c r="D60" s="139">
        <v>0.60277000000000003</v>
      </c>
      <c r="E60" s="139">
        <v>0.60531999999999997</v>
      </c>
      <c r="F60" s="84"/>
      <c r="G60" s="29"/>
      <c r="H60" s="29"/>
      <c r="I60" s="29"/>
      <c r="J60" s="29"/>
      <c r="K60" s="29"/>
      <c r="L60" s="29"/>
      <c r="M60" s="51"/>
      <c r="N60" s="122"/>
      <c r="O60" s="118"/>
      <c r="AA60" s="112">
        <v>0.09</v>
      </c>
      <c r="AC60" s="111">
        <v>44076</v>
      </c>
      <c r="AD60" s="112">
        <v>0.09</v>
      </c>
      <c r="AE60" s="112">
        <f t="shared" si="11"/>
        <v>77</v>
      </c>
      <c r="AF60" s="112">
        <f t="shared" si="12"/>
        <v>1</v>
      </c>
      <c r="AG60" s="112">
        <f t="shared" ref="AG60:AG61" si="20">(AD60/100*AF60/360)+1</f>
        <v>1.0000024999999999</v>
      </c>
      <c r="AH60" s="112">
        <f t="shared" ref="AH60:AH61" si="21">EXP(AD60/100*AF60/360)</f>
        <v>1.000002500003125</v>
      </c>
      <c r="AR60" s="27">
        <f t="shared" si="17"/>
        <v>1.0000024999920138</v>
      </c>
      <c r="AS60" s="27">
        <f t="shared" si="15"/>
        <v>1.0000024999888888</v>
      </c>
    </row>
    <row r="61" spans="1:45">
      <c r="A61" s="137"/>
      <c r="B61" s="131" t="s">
        <v>356</v>
      </c>
      <c r="C61" s="29" t="s">
        <v>314</v>
      </c>
      <c r="D61" s="139">
        <v>0.66317000000000004</v>
      </c>
      <c r="E61" s="139">
        <v>0.66583000000000003</v>
      </c>
      <c r="F61" s="84"/>
      <c r="G61" s="29" t="s">
        <v>405</v>
      </c>
      <c r="H61" s="29">
        <f>_xll.BDH(G61,$E$4,$C$1,$C$1)</f>
        <v>19.75</v>
      </c>
      <c r="I61" s="29"/>
      <c r="J61" s="29">
        <f>100*(100*(-VLOOKUP(L61,$B$46:$E$69,3,FALSE)/100+(((1+((1+((((1+VLOOKUP(L61,$B$46:$E$69,3,FALSE)/100*(360/365)/2)^(2/4)-1)*4)-H61/10000)/4)^4-1)/360)^90-1)*4)))-H34</f>
        <v>-23.013983629849886</v>
      </c>
      <c r="K61" s="29">
        <f>100*(100*(-VLOOKUP(L61,$B$46:$E$69,4,FALSE)/100+(((1+((1+((((1+VLOOKUP(L61,$B$46:$E$69,4,FALSE)/100*(360/365)/2)^(2/4)-1)*4)-H61/10000)/4)^4-1)/360)^90-1)*4)))-H34</f>
        <v>-23.01685893239717</v>
      </c>
      <c r="L61" s="29" t="s">
        <v>469</v>
      </c>
      <c r="M61" s="122">
        <f>VLOOKUP(L61,$B$46:$E$69,3,FALSE)+J61/100</f>
        <v>0.43303016370150116</v>
      </c>
      <c r="N61" s="122">
        <f>VLOOKUP(L61,$B$46:$E$69,4,FALSE)+K61/100</f>
        <v>0.43566141067602837</v>
      </c>
      <c r="O61" s="121">
        <f>AVERAGE(M61,N61)</f>
        <v>0.43434578718876476</v>
      </c>
      <c r="AA61" s="112">
        <v>0.1</v>
      </c>
      <c r="AC61" s="111">
        <v>44077</v>
      </c>
      <c r="AD61" s="112">
        <v>0.1</v>
      </c>
      <c r="AE61" s="112">
        <f t="shared" si="11"/>
        <v>78</v>
      </c>
      <c r="AF61" s="112">
        <f t="shared" si="12"/>
        <v>1</v>
      </c>
      <c r="AG61" s="112">
        <f t="shared" si="20"/>
        <v>1.0000027777777778</v>
      </c>
      <c r="AH61" s="112">
        <f t="shared" si="21"/>
        <v>1.0000027777816358</v>
      </c>
      <c r="AR61" s="27">
        <f t="shared" si="17"/>
        <v>1.0000024999920138</v>
      </c>
      <c r="AS61" s="27">
        <f t="shared" si="15"/>
        <v>1.0000024999888888</v>
      </c>
    </row>
    <row r="62" spans="1:45">
      <c r="A62" s="137"/>
      <c r="B62" s="131" t="s">
        <v>357</v>
      </c>
      <c r="C62" s="29" t="s">
        <v>314</v>
      </c>
      <c r="D62" s="139">
        <v>0.71645999999999999</v>
      </c>
      <c r="E62" s="139">
        <v>0.71865999999999997</v>
      </c>
      <c r="F62" s="84"/>
      <c r="G62" s="29"/>
      <c r="H62" s="29"/>
      <c r="I62" s="29"/>
      <c r="J62" s="29"/>
      <c r="K62" s="29"/>
      <c r="L62" s="29"/>
      <c r="M62" s="51"/>
      <c r="N62" s="122"/>
      <c r="O62" s="118"/>
      <c r="AA62" s="112">
        <v>0.09</v>
      </c>
      <c r="AC62" s="111">
        <v>44078</v>
      </c>
      <c r="AD62" s="112">
        <v>6.5985000000000002E-2</v>
      </c>
      <c r="AE62" s="112">
        <f t="shared" si="11"/>
        <v>79</v>
      </c>
      <c r="AF62" s="112">
        <f>AC63-AC62</f>
        <v>4</v>
      </c>
      <c r="AG62" s="112">
        <f t="shared" ref="AG62:AG68" si="22">(AD62/100*AF62/360)+1</f>
        <v>1.0000073316666667</v>
      </c>
      <c r="AH62" s="112">
        <f t="shared" ref="AH62:AH68" si="23">EXP(AD62/100*AF62/360)</f>
        <v>1.0000073316935434</v>
      </c>
      <c r="AI62" s="112">
        <f>PRODUCT(AG62:AG68)</f>
        <v>1.0000219951914973</v>
      </c>
      <c r="AJ62" s="112">
        <f>SUM(AF61:AF69)</f>
        <v>13</v>
      </c>
      <c r="AR62" s="27">
        <f t="shared" si="17"/>
        <v>1.0000100000055552</v>
      </c>
      <c r="AS62" s="27">
        <f t="shared" si="15"/>
        <v>1.0000099999555556</v>
      </c>
    </row>
    <row r="63" spans="1:45">
      <c r="A63" s="137"/>
      <c r="B63" s="131" t="s">
        <v>358</v>
      </c>
      <c r="C63" s="29" t="s">
        <v>314</v>
      </c>
      <c r="D63" s="139">
        <v>0.76375999999999999</v>
      </c>
      <c r="E63" s="139">
        <v>0.76644000000000001</v>
      </c>
      <c r="F63" s="84"/>
      <c r="G63" s="29" t="s">
        <v>406</v>
      </c>
      <c r="H63" s="29">
        <f>_xll.BDH(G63,$E$4,$C$1,$C$1)</f>
        <v>19.75</v>
      </c>
      <c r="I63" s="29"/>
      <c r="J63" s="29">
        <f>100*(100*(-VLOOKUP(L63,$B$46:$E$69,3,FALSE)/100+(((1+((1+((((1+VLOOKUP(L63,$B$46:$E$69,3,FALSE)/100*(360/365)/2)^(2/4)-1)*4)-H63/10000)/4)^4-1)/360)^90-1)*4)))-H35</f>
        <v>-23.435128048905682</v>
      </c>
      <c r="K63" s="29">
        <f>100*(100*(-
VLOOKUP(L63,$B$46:$E$69,4,FALSE)/100+(((1+((1+((((1+
VLOOKUP(L63,$B$46:$E$69,4,FALSE)/100*(360/365)/2)^(2/4)-1)*4)-H63/10000)/4)^4-1)/360)^90-1)*4)))-H35</f>
        <v>-23.437828582092823</v>
      </c>
      <c r="L63" s="29" t="s">
        <v>470</v>
      </c>
      <c r="M63" s="122">
        <f>VLOOKUP(L63,$B$46:$E$69,3,FALSE)+J63/100</f>
        <v>0.52940871951094315</v>
      </c>
      <c r="N63" s="122">
        <f xml:space="preserve">
VLOOKUP(L63,$B$46:$E$69,4,FALSE)+K63/100</f>
        <v>0.53206171417907178</v>
      </c>
      <c r="O63" s="121">
        <f>AVERAGE(M63,N63)</f>
        <v>0.53073521684500746</v>
      </c>
      <c r="AA63" s="112">
        <v>0.09</v>
      </c>
      <c r="AC63" s="111">
        <v>44082</v>
      </c>
      <c r="AD63" s="112">
        <v>6.5985000000000002E-2</v>
      </c>
      <c r="AE63" s="112">
        <f t="shared" si="11"/>
        <v>83</v>
      </c>
      <c r="AF63" s="112">
        <f t="shared" ref="AF63:AF68" si="24">AC64-AC63</f>
        <v>1</v>
      </c>
      <c r="AG63" s="112">
        <f t="shared" si="22"/>
        <v>1.0000018329166667</v>
      </c>
      <c r="AH63" s="112">
        <f t="shared" si="23"/>
        <v>1.0000018329183464</v>
      </c>
      <c r="AR63" s="27">
        <f t="shared" si="17"/>
        <v>1.0000024999920138</v>
      </c>
      <c r="AS63" s="27">
        <f t="shared" si="15"/>
        <v>1.0000024999888888</v>
      </c>
    </row>
    <row r="64" spans="1:45">
      <c r="A64" s="137"/>
      <c r="B64" s="131" t="s">
        <v>359</v>
      </c>
      <c r="C64" s="29" t="s">
        <v>314</v>
      </c>
      <c r="D64" s="139">
        <v>0.86516999999999999</v>
      </c>
      <c r="E64" s="139">
        <v>0.86822999999999995</v>
      </c>
      <c r="F64" s="84"/>
      <c r="G64" s="29" t="s">
        <v>407</v>
      </c>
      <c r="H64" s="29">
        <f>_xll.BDH(G64,$E$4,$C$1,$C$1)</f>
        <v>19.75</v>
      </c>
      <c r="I64" s="29"/>
      <c r="J64" s="29">
        <f>100*(100*(-VLOOKUP(L64,$B$46:$E$69,3,FALSE)/100+(((1+((1+((((1+VLOOKUP(L64,$B$46:$E$69,3,FALSE)/100*(360/365)/2)^(2/4)-1)*4)-H64/10000)/4)^4-1)/360)^90-1)*4)))-H36</f>
        <v>-24.090666677727647</v>
      </c>
      <c r="K64" s="29">
        <f>100*(100*(-VLOOKUP(L64,$B$46:$E$69,4,FALSE)
/100+(((1+((1+((((1+VLOOKUP(L64,$B$46:$E$69,4,FALSE)
/100*(360/365)/2)^(2/4)-1)*4)-H64/10000)/4)^4-1)/360)^90-1)*4)))-H36</f>
        <v>-24.09352352570701</v>
      </c>
      <c r="L64" s="29" t="s">
        <v>471</v>
      </c>
      <c r="M64" s="122">
        <f>VLOOKUP(L64,$B$46:$E$69,3,FALSE)+J64/100</f>
        <v>0.62426333322272354</v>
      </c>
      <c r="N64" s="122">
        <f>VLOOKUP(L64,$B$46:$E$69,4,FALSE)+K64/100</f>
        <v>0.62729476474292989</v>
      </c>
      <c r="O64" s="121">
        <f t="shared" ref="O64:O69" si="25">AVERAGE(M64,N64)</f>
        <v>0.62577904898282677</v>
      </c>
      <c r="AA64" s="112">
        <v>0.09</v>
      </c>
      <c r="AC64" s="111">
        <v>44083</v>
      </c>
      <c r="AD64" s="112">
        <v>6.5985000000000002E-2</v>
      </c>
      <c r="AE64" s="112">
        <f t="shared" si="11"/>
        <v>84</v>
      </c>
      <c r="AF64" s="112">
        <f t="shared" si="24"/>
        <v>1</v>
      </c>
      <c r="AG64" s="112">
        <f t="shared" si="22"/>
        <v>1.0000018329166667</v>
      </c>
      <c r="AH64" s="112">
        <f t="shared" si="23"/>
        <v>1.0000018329183464</v>
      </c>
      <c r="AR64" s="27">
        <f t="shared" si="17"/>
        <v>1.0000024999920138</v>
      </c>
      <c r="AS64" s="27">
        <f t="shared" si="15"/>
        <v>1.0000024999888888</v>
      </c>
    </row>
    <row r="65" spans="1:45">
      <c r="A65" s="137"/>
      <c r="B65" s="131" t="s">
        <v>360</v>
      </c>
      <c r="C65" s="29" t="s">
        <v>314</v>
      </c>
      <c r="D65" s="139">
        <v>0.96606999999999998</v>
      </c>
      <c r="E65" s="139">
        <v>0.97113000000000005</v>
      </c>
      <c r="F65" s="84"/>
      <c r="G65" s="29" t="s">
        <v>408</v>
      </c>
      <c r="H65" s="29">
        <f>_xll.BDH(G65,$E$4,$C$1,$C$1)</f>
        <v>19.625</v>
      </c>
      <c r="I65" s="29"/>
      <c r="J65" s="29">
        <f>100*(100*(-VLOOKUP(L65,$B$46:$E$69,3,FALSE)/100+(((1+((1+((((1+VLOOKUP(L65,$B$46:$E$69,3,FALSE)/100*(360/365)/2)^(2/4)-1)*4)-H65/10000)/4)^4-1)/360)^90-1)*4)))-H37</f>
        <v>-24.893324222997798</v>
      </c>
      <c r="K65" s="29">
        <f>100*(100*(-VLOOKUP(L65,$B$46:$E$69,4,FALSE)/100+(((1+((1+((((1+VLOOKUP(L65,$B$46:$E$69,4,FALSE)/100*(360/365)/2)^(2/4)-1)*4)-H65/10000)/4)^4-1)/360)^90-1)*4)))-H37</f>
        <v>-24.897666019388996</v>
      </c>
      <c r="L65" s="29" t="s">
        <v>472</v>
      </c>
      <c r="M65" s="122">
        <f>VLOOKUP(L65,$B$46:$E$69,3,FALSE)+J65/100</f>
        <v>0.71713675777002206</v>
      </c>
      <c r="N65" s="122">
        <f>VLOOKUP(L65,$B$46:$E$69,4,FALSE)+K65/100</f>
        <v>0.72215333980611007</v>
      </c>
      <c r="O65" s="121">
        <f t="shared" si="25"/>
        <v>0.71964504878806612</v>
      </c>
      <c r="AA65" s="112">
        <v>0.09</v>
      </c>
      <c r="AC65" s="111">
        <v>44084</v>
      </c>
      <c r="AD65" s="112">
        <v>6.5985000000000002E-2</v>
      </c>
      <c r="AE65" s="112">
        <f t="shared" si="11"/>
        <v>85</v>
      </c>
      <c r="AF65" s="112">
        <f t="shared" si="24"/>
        <v>1</v>
      </c>
      <c r="AG65" s="112">
        <f t="shared" si="22"/>
        <v>1.0000018329166667</v>
      </c>
      <c r="AH65" s="112">
        <f t="shared" si="23"/>
        <v>1.0000018329183464</v>
      </c>
      <c r="AR65" s="27">
        <f t="shared" si="17"/>
        <v>1.0000024999920138</v>
      </c>
      <c r="AS65" s="27">
        <f t="shared" si="15"/>
        <v>1.0000024999888888</v>
      </c>
    </row>
    <row r="66" spans="1:45">
      <c r="A66" s="137"/>
      <c r="B66" s="131" t="s">
        <v>361</v>
      </c>
      <c r="C66" s="29" t="s">
        <v>314</v>
      </c>
      <c r="D66" s="139">
        <v>1.00482</v>
      </c>
      <c r="E66" s="139">
        <v>1.0097799999999999</v>
      </c>
      <c r="F66" s="84"/>
      <c r="G66" s="29" t="s">
        <v>409</v>
      </c>
      <c r="H66" s="29">
        <f>_xll.BDH(G66,$E$4,$C$1,$C$1)</f>
        <v>19.625</v>
      </c>
      <c r="I66" s="29"/>
      <c r="J66" s="29">
        <f>100*(100*(-VLOOKUP(L66,$B$46:$E$69,3,FALSE)/100+(((1+((1+((((1+VLOOKUP(L66,$B$46:$E$69,3,FALSE)/100*(360/365)/2)^(2/4)-1)*4)-H66/10000)/4)^4-1)/360)^90-1)*4)))-H38</f>
        <v>-25.904097945147445</v>
      </c>
      <c r="K66" s="29">
        <f>100*(100*(-VLOOKUP(L66,$B$46:$E$69,4,FALSE)/100+(((1+((1+((((1+VLOOKUP(L66,$B$46:$E$69,4,FALSE)/100*(360/365)/2)^(2/4)-1)*4)-H66/10000)/4)^4-1)/360)^90-1)*4)))-H38</f>
        <v>-25.90821389197874</v>
      </c>
      <c r="L66" s="29" t="s">
        <v>473</v>
      </c>
      <c r="M66" s="122">
        <f>VLOOKUP(L66,$B$46:$E$69,3,FALSE)+J66/100</f>
        <v>0.74577902054852552</v>
      </c>
      <c r="N66" s="122">
        <f>VLOOKUP(L66,$B$46:$E$69,4,FALSE)+K66/100</f>
        <v>0.75069786108021253</v>
      </c>
      <c r="O66" s="121">
        <f t="shared" si="25"/>
        <v>0.74823844081436897</v>
      </c>
      <c r="AA66" s="112">
        <v>0.09</v>
      </c>
      <c r="AC66" s="111">
        <v>44085</v>
      </c>
      <c r="AD66" s="112">
        <v>6.5985000000000002E-2</v>
      </c>
      <c r="AE66" s="112">
        <f t="shared" si="11"/>
        <v>86</v>
      </c>
      <c r="AF66" s="112">
        <f t="shared" si="24"/>
        <v>3</v>
      </c>
      <c r="AG66" s="112">
        <f t="shared" si="22"/>
        <v>1.00000549875</v>
      </c>
      <c r="AH66" s="112">
        <f t="shared" si="23"/>
        <v>1.0000054987651181</v>
      </c>
      <c r="AR66" s="27">
        <f t="shared" si="17"/>
        <v>1.0000074999947914</v>
      </c>
      <c r="AS66" s="27">
        <f t="shared" si="15"/>
        <v>1.0000074999666666</v>
      </c>
    </row>
    <row r="67" spans="1:45">
      <c r="A67" s="137"/>
      <c r="B67" s="131" t="s">
        <v>362</v>
      </c>
      <c r="C67" s="29" t="s">
        <v>314</v>
      </c>
      <c r="D67" s="139">
        <v>1.0198199999999999</v>
      </c>
      <c r="E67" s="139">
        <v>1.0256099999999999</v>
      </c>
      <c r="F67" s="84"/>
      <c r="G67" s="29" t="s">
        <v>410</v>
      </c>
      <c r="H67" s="29">
        <f>_xll.BDH(G67,$E$4,$C$1,$C$1)</f>
        <v>19.55</v>
      </c>
      <c r="I67" s="29"/>
      <c r="J67" s="29">
        <f>100*(100*(-VLOOKUP(L67,$B$46:$E$69,3,FALSE)/100+(((1+((1+((((1+VLOOKUP(L67,$B$46:$E$69,3,FALSE)/100*(360/365)/2)^(2/4)-1)*4)-H67/10000)/4)^4-1)/360)^90-1)*4)))-H39</f>
        <v>-26.824883133880903</v>
      </c>
      <c r="K67" s="29">
        <f>100*(100*(-VLOOKUP(L67,$B$46:$E$69,4,FALSE)
/100+(((1+((1+((((1+VLOOKUP(L67,$B$46:$E$69,4,FALSE)
/100*(360/365)/2)^(2/4)-1)*4)-H67/10000)/4)^4-1)/360)^90-1)*4)))-H39</f>
        <v>-26.82961841804735</v>
      </c>
      <c r="L67" s="29" t="s">
        <v>474</v>
      </c>
      <c r="M67" s="122">
        <f>VLOOKUP(L67,$B$46:$E$69,3,FALSE)+J67/100</f>
        <v>0.751571168661191</v>
      </c>
      <c r="N67" s="122">
        <f>VLOOKUP(L67,$B$46:$E$69,4,FALSE)+K67/100</f>
        <v>0.75731381581952639</v>
      </c>
      <c r="O67" s="121">
        <f t="shared" si="25"/>
        <v>0.75444249224035875</v>
      </c>
      <c r="AA67" s="112">
        <v>0.09</v>
      </c>
      <c r="AC67" s="111">
        <v>44088</v>
      </c>
      <c r="AD67" s="112">
        <v>6.5985000000000002E-2</v>
      </c>
      <c r="AE67" s="112">
        <f t="shared" si="11"/>
        <v>89</v>
      </c>
      <c r="AF67" s="112">
        <f t="shared" si="24"/>
        <v>1</v>
      </c>
      <c r="AG67" s="112">
        <f t="shared" si="22"/>
        <v>1.0000018329166667</v>
      </c>
      <c r="AH67" s="112">
        <f t="shared" si="23"/>
        <v>1.0000018329183464</v>
      </c>
      <c r="AR67" s="27">
        <f t="shared" si="17"/>
        <v>1.0000024999920138</v>
      </c>
      <c r="AS67" s="27">
        <f t="shared" si="15"/>
        <v>1.0000024999888888</v>
      </c>
    </row>
    <row r="68" spans="1:45">
      <c r="A68" s="137"/>
      <c r="B68" s="131" t="s">
        <v>363</v>
      </c>
      <c r="C68" s="29" t="s">
        <v>314</v>
      </c>
      <c r="D68" s="139">
        <v>0.98429999999999995</v>
      </c>
      <c r="E68" s="139">
        <v>0.98780000000000001</v>
      </c>
      <c r="F68" s="84"/>
      <c r="G68" s="29" t="s">
        <v>410</v>
      </c>
      <c r="H68" s="29">
        <f>_xll.BDH(G68,$E$4,$C$1,$C$1)</f>
        <v>19.55</v>
      </c>
      <c r="I68" s="29"/>
      <c r="J68" s="29">
        <f>100*(100*(-VLOOKUP(L67,$B$46:$E$69,3,FALSE)
/100+(((1+((1+((((1+VLOOKUP(L67,$B$46:$E$69,3,FALSE)
/100*(360/365)/2)^(2/4)-1)*4)-H68/10000)/4)^4-1)/360)^90-1)*4)))-H40</f>
        <v>-26.824883133880903</v>
      </c>
      <c r="K68" s="29">
        <f>100*(100*(-VLOOKUP(L67,$B$46:$E$69,4,FALSE)
/100+(((1+((1+((((1+VLOOKUP(L67,$B$46:$E$69,4,FALSE)
/100*(360/365)/2)^(2/4)-1)*4)-H67/10000)/4)^4-1)/360)^90-1)*4)))-H39</f>
        <v>-26.82961841804735</v>
      </c>
      <c r="L68" s="29" t="s">
        <v>475</v>
      </c>
      <c r="M68" s="122">
        <f>VLOOKUP(L68,$B$46:$E$69,3,FALSE)
+J68/100</f>
        <v>0.71605116866119101</v>
      </c>
      <c r="N68" s="122">
        <f>VLOOKUP(L68,$B$46:$E$69,4,FALSE)+K68/100</f>
        <v>0.71950381581952649</v>
      </c>
      <c r="O68" s="121">
        <f t="shared" si="25"/>
        <v>0.71777749224035881</v>
      </c>
      <c r="AA68" s="112">
        <v>0.1</v>
      </c>
      <c r="AC68" s="111">
        <v>44089</v>
      </c>
      <c r="AD68" s="112">
        <v>6.5985000000000002E-2</v>
      </c>
      <c r="AE68" s="112">
        <f t="shared" si="11"/>
        <v>90</v>
      </c>
      <c r="AF68" s="112">
        <f t="shared" si="24"/>
        <v>1</v>
      </c>
      <c r="AG68" s="112">
        <f t="shared" si="22"/>
        <v>1.0000018329166667</v>
      </c>
      <c r="AH68" s="112">
        <f t="shared" si="23"/>
        <v>1.0000018329183464</v>
      </c>
      <c r="AR68" s="27">
        <f t="shared" si="17"/>
        <v>1.0000024999920138</v>
      </c>
      <c r="AS68" s="27">
        <f t="shared" si="15"/>
        <v>1.0000024999888888</v>
      </c>
    </row>
    <row r="69" spans="1:45">
      <c r="A69" s="137"/>
      <c r="B69" s="131" t="s">
        <v>364</v>
      </c>
      <c r="C69" s="29" t="s">
        <v>314</v>
      </c>
      <c r="D69" s="139">
        <v>0.90822000000000003</v>
      </c>
      <c r="E69" s="139">
        <v>0.91883999999999999</v>
      </c>
      <c r="F69" s="84"/>
      <c r="G69" s="29" t="s">
        <v>410</v>
      </c>
      <c r="H69" s="29">
        <f>_xll.BDH(G69,$E$4,$C$1,$C$1)</f>
        <v>19.55</v>
      </c>
      <c r="I69" s="29"/>
      <c r="J69" s="29">
        <f>100*(100*(-VLOOKUP(L67,$B$46:$E$69,3,FALSE)
/100+(((1+((1+((((1+VLOOKUP(L67,$B$46:$E$69,3,FALSE)
/100*(360/365)/2)^(2/4)-1)*4)-H68/10000)/4)^4-1)/360)^90-1)*4)))-H40</f>
        <v>-26.824883133880903</v>
      </c>
      <c r="K69" s="29">
        <f>100*(100*(-VLOOKUP(L67,$B$46:$E$69,4,FALSE)
/100+(((1+((1+((((1+VLOOKUP(L67,$B$46:$E$69,4,FALSE)
/100*(360/365)/2)^(2/4)-1)*4)-H67/10000)/4)^4-1)/360)^90-1)*4)))-H39</f>
        <v>-26.82961841804735</v>
      </c>
      <c r="L69" s="29" t="s">
        <v>476</v>
      </c>
      <c r="M69" s="122">
        <f>VLOOKUP(L69,$B$46:$E$69,3,FALSE)
+J69/100</f>
        <v>0.63997116866119108</v>
      </c>
      <c r="N69" s="122">
        <f>VLOOKUP(L69,$B$46:$E$69,4,FALSE)
+K69/100</f>
        <v>0.65054381581952647</v>
      </c>
      <c r="O69" s="121">
        <f t="shared" si="25"/>
        <v>0.64525749224035878</v>
      </c>
      <c r="AA69" s="112">
        <v>0.1</v>
      </c>
      <c r="AC69" s="111">
        <v>44090</v>
      </c>
      <c r="AD69" s="112">
        <v>6.5985000000000002E-2</v>
      </c>
      <c r="AE69" s="112">
        <f t="shared" si="11"/>
        <v>91</v>
      </c>
      <c r="AR69" s="27"/>
      <c r="AS69" s="27"/>
    </row>
    <row r="70" spans="1:45">
      <c r="B70" s="38"/>
      <c r="D70" s="84"/>
      <c r="F70" s="84"/>
      <c r="O70" s="38"/>
      <c r="AA70" s="112">
        <v>0.1</v>
      </c>
      <c r="AC70" s="111">
        <v>44091</v>
      </c>
      <c r="AR70" s="27"/>
      <c r="AS70" s="27"/>
    </row>
    <row r="71" spans="1:45">
      <c r="B71" s="131"/>
      <c r="C71" s="51" t="s">
        <v>445</v>
      </c>
      <c r="D71" s="132"/>
      <c r="E71" s="29"/>
      <c r="F71" s="84"/>
      <c r="G71" s="51" t="s">
        <v>575</v>
      </c>
      <c r="H71" s="29"/>
      <c r="I71" s="29"/>
      <c r="J71" s="29"/>
      <c r="K71" s="29"/>
      <c r="L71" s="29"/>
      <c r="M71" s="29"/>
      <c r="N71" s="29"/>
      <c r="O71" s="131"/>
      <c r="AC71" s="111">
        <v>44092</v>
      </c>
    </row>
    <row r="72" spans="1:45">
      <c r="B72" s="131"/>
      <c r="C72" s="29"/>
      <c r="D72" s="139"/>
      <c r="E72" s="139"/>
      <c r="F72" s="84"/>
      <c r="G72" s="29"/>
      <c r="H72" s="29"/>
      <c r="I72" s="29"/>
      <c r="J72" s="29"/>
      <c r="K72" s="29"/>
      <c r="L72" s="29"/>
      <c r="M72" s="29"/>
      <c r="N72" s="29"/>
      <c r="O72" s="131"/>
      <c r="AC72" s="111"/>
    </row>
    <row r="73" spans="1:45">
      <c r="B73" s="147" t="str">
        <f>_xll.BCurve(C71,"CurveDate="&amp;$C$1)</f>
        <v>#N/A Invalid Profile</v>
      </c>
      <c r="C73" s="49"/>
      <c r="D73" s="148"/>
      <c r="E73" s="148"/>
      <c r="F73" s="84"/>
      <c r="G73" s="29"/>
      <c r="H73" s="49" t="s">
        <v>273</v>
      </c>
      <c r="I73" s="49"/>
      <c r="J73" s="49" t="s">
        <v>339</v>
      </c>
      <c r="K73" s="49" t="s">
        <v>340</v>
      </c>
      <c r="L73" s="49" t="s">
        <v>467</v>
      </c>
      <c r="M73" s="49" t="s">
        <v>339</v>
      </c>
      <c r="N73" s="49" t="s">
        <v>340</v>
      </c>
      <c r="O73" s="49" t="s">
        <v>329</v>
      </c>
      <c r="AC73" s="111"/>
    </row>
    <row r="74" spans="1:45">
      <c r="B74" s="131"/>
      <c r="C74" s="29"/>
      <c r="D74" s="139"/>
      <c r="E74" s="139"/>
      <c r="F74" s="84"/>
      <c r="G74" s="29" t="s">
        <v>576</v>
      </c>
      <c r="H74" s="29">
        <f>_xll.BDH(G74,$H$73,$C$1,$C$1)</f>
        <v>8.1799999999999998E-2</v>
      </c>
      <c r="I74" s="29"/>
      <c r="J74" s="29">
        <f>_xll.BDH(G74,$J$73,$C$1,$C$1)</f>
        <v>6.6799999999999998E-2</v>
      </c>
      <c r="K74" s="29">
        <f>_xll.BDH(G74,$K$73,$C$1,$C$1)</f>
        <v>9.6799999999999997E-2</v>
      </c>
      <c r="L74" s="125" t="s">
        <v>579</v>
      </c>
      <c r="M74" s="29"/>
      <c r="N74" s="29"/>
      <c r="O74" s="131"/>
      <c r="AC74" s="111"/>
    </row>
    <row r="75" spans="1:45">
      <c r="B75" s="131"/>
      <c r="C75" s="29"/>
      <c r="D75" s="139"/>
      <c r="E75" s="139"/>
      <c r="F75" s="84"/>
      <c r="G75" s="29" t="s">
        <v>577</v>
      </c>
      <c r="H75" s="29">
        <f>_xll.BDH(G75,$H$73,$C$1,$C$1)</f>
        <v>7.7299999999999994E-2</v>
      </c>
      <c r="I75" s="29"/>
      <c r="J75" s="29">
        <f>_xll.BDH(G75,$J$73,$C$1,$C$1)</f>
        <v>6.2300000000000001E-2</v>
      </c>
      <c r="K75" s="29">
        <f>_xll.BDH(G75,$K$73,$C$1,$C$1)</f>
        <v>9.2299999999999993E-2</v>
      </c>
      <c r="L75" s="125" t="s">
        <v>580</v>
      </c>
      <c r="M75" s="29"/>
      <c r="N75" s="29"/>
      <c r="O75" s="131"/>
      <c r="AC75" s="111"/>
    </row>
    <row r="76" spans="1:45">
      <c r="B76" s="131"/>
      <c r="C76" s="29"/>
      <c r="D76" s="139"/>
      <c r="E76" s="139"/>
      <c r="F76" s="84"/>
      <c r="G76" s="29" t="s">
        <v>578</v>
      </c>
      <c r="H76" s="29">
        <f>_xll.BDH(G76,$H$73,$C$1,$C$1)</f>
        <v>7.5899999999999995E-2</v>
      </c>
      <c r="I76" s="29"/>
      <c r="J76" s="29">
        <f>_xll.BDH(G76,$J$73,$C$1,$C$1)</f>
        <v>6.0900000000000003E-2</v>
      </c>
      <c r="K76" s="29">
        <f>_xll.BDH(G76,$K$73,$C$1,$C$1)</f>
        <v>9.0899999999999995E-2</v>
      </c>
      <c r="L76" s="125" t="s">
        <v>581</v>
      </c>
      <c r="M76" s="29"/>
      <c r="N76" s="29"/>
      <c r="O76" s="131"/>
      <c r="AC76" s="111"/>
    </row>
    <row r="77" spans="1:45">
      <c r="B77" s="131"/>
      <c r="C77" s="29"/>
      <c r="D77" s="139"/>
      <c r="E77" s="139"/>
      <c r="F77" s="84"/>
      <c r="G77" s="29" t="s">
        <v>582</v>
      </c>
      <c r="H77" s="29">
        <f>_xll.BDH(G77,$H$73,$C$1,$C$1)</f>
        <v>7.3999999999999996E-2</v>
      </c>
      <c r="I77" s="29"/>
      <c r="J77" s="29">
        <f>_xll.BDH(G77,$J$73,$C$1,$C$1)</f>
        <v>5.91E-2</v>
      </c>
      <c r="K77" s="29">
        <f>_xll.BDH(G77,$K$73,$C$1,$C$1)</f>
        <v>8.8900000000000007E-2</v>
      </c>
      <c r="L77" s="125" t="s">
        <v>485</v>
      </c>
      <c r="M77" s="29"/>
      <c r="N77" s="29"/>
      <c r="O77" s="131"/>
      <c r="AC77" s="111"/>
    </row>
    <row r="78" spans="1:45">
      <c r="B78" s="131"/>
      <c r="C78" s="29"/>
      <c r="D78" s="139"/>
      <c r="E78" s="139"/>
      <c r="F78" s="84"/>
      <c r="G78" s="29" t="s">
        <v>583</v>
      </c>
      <c r="H78" s="29">
        <f>_xll.BDH(G78,$H$73,$C$1,$C$1)</f>
        <v>7.5999999999999998E-2</v>
      </c>
      <c r="I78" s="29"/>
      <c r="J78" s="29">
        <f>_xll.BDH(G78,$J$73,$C$1,$C$1)</f>
        <v>6.0999999999999999E-2</v>
      </c>
      <c r="K78" s="29">
        <f>_xll.BDH(G78,$K$73,$C$1,$C$1)</f>
        <v>9.0999999999999998E-2</v>
      </c>
      <c r="L78" s="125" t="s">
        <v>584</v>
      </c>
      <c r="M78" s="29"/>
      <c r="N78" s="29"/>
      <c r="O78" s="131"/>
      <c r="AC78" s="111"/>
    </row>
    <row r="79" spans="1:45">
      <c r="B79" s="131"/>
      <c r="C79" s="29"/>
      <c r="D79" s="139"/>
      <c r="E79" s="139"/>
      <c r="F79" s="84"/>
      <c r="G79" s="29" t="s">
        <v>585</v>
      </c>
      <c r="H79" s="29">
        <f>_xll.BDH(G79,$H$73,$C$1,$C$1)</f>
        <v>7.4999999999999997E-2</v>
      </c>
      <c r="I79" s="29"/>
      <c r="J79" s="29">
        <f>_xll.BDH(G79,$J$73,$C$1,$C$1)</f>
        <v>5.9900000000000002E-2</v>
      </c>
      <c r="K79" s="29">
        <f>_xll.BDH(G79,$K$73,$C$1,$C$1)</f>
        <v>9.01E-2</v>
      </c>
      <c r="L79" s="125" t="s">
        <v>535</v>
      </c>
      <c r="M79" s="29"/>
      <c r="N79" s="29"/>
      <c r="O79" s="131"/>
      <c r="AC79" s="111"/>
    </row>
    <row r="80" spans="1:45">
      <c r="B80" s="131"/>
      <c r="C80" s="29"/>
      <c r="D80" s="139"/>
      <c r="E80" s="139"/>
      <c r="F80" s="84"/>
      <c r="G80" s="29" t="s">
        <v>586</v>
      </c>
      <c r="H80" s="29">
        <f>_xll.BDH(G80,$H$73,$C$1,$C$1)</f>
        <v>7.8399999999999997E-2</v>
      </c>
      <c r="I80" s="29"/>
      <c r="J80" s="29">
        <f>_xll.BDH(G80,$J$73,$C$1,$C$1)</f>
        <v>6.3299999999999995E-2</v>
      </c>
      <c r="K80" s="29">
        <f>_xll.BDH(G80,$K$73,$C$1,$C$1)</f>
        <v>9.35E-2</v>
      </c>
      <c r="L80" s="125" t="s">
        <v>594</v>
      </c>
      <c r="M80" s="29"/>
      <c r="N80" s="29"/>
      <c r="O80" s="131"/>
      <c r="AC80" s="111"/>
    </row>
    <row r="81" spans="2:29">
      <c r="B81" s="131"/>
      <c r="C81" s="29"/>
      <c r="D81" s="139"/>
      <c r="E81" s="139"/>
      <c r="F81" s="84"/>
      <c r="G81" s="29" t="s">
        <v>587</v>
      </c>
      <c r="H81" s="29">
        <f>_xll.BDH(G81,$H$73,$C$1,$C$1)</f>
        <v>7.3999999999999996E-2</v>
      </c>
      <c r="I81" s="29"/>
      <c r="J81" s="29">
        <f>_xll.BDH(G81,$J$73,$C$1,$C$1)</f>
        <v>5.9299999999999999E-2</v>
      </c>
      <c r="K81" s="29">
        <f>_xll.BDH(G81,$K$73,$C$1,$C$1)</f>
        <v>8.8700000000000001E-2</v>
      </c>
      <c r="L81" s="125" t="s">
        <v>595</v>
      </c>
      <c r="M81" s="29"/>
      <c r="N81" s="29"/>
      <c r="O81" s="131"/>
      <c r="AC81" s="111"/>
    </row>
    <row r="82" spans="2:29">
      <c r="B82" s="131"/>
      <c r="C82" s="29"/>
      <c r="D82" s="139"/>
      <c r="E82" s="139"/>
      <c r="F82" s="84"/>
      <c r="G82" s="29" t="s">
        <v>588</v>
      </c>
      <c r="H82" s="29">
        <f>_xll.BDH(G82,$H$73,$C$1,$C$1)</f>
        <v>7.2999999999999995E-2</v>
      </c>
      <c r="I82" s="29"/>
      <c r="J82" s="29">
        <f>_xll.BDH(G82,$J$73,$C$1,$C$1)</f>
        <v>5.8000000000000003E-2</v>
      </c>
      <c r="K82" s="29">
        <f>_xll.BDH(G82,$K$73,$C$1,$C$1)</f>
        <v>8.7999999999999995E-2</v>
      </c>
      <c r="L82" s="125" t="s">
        <v>596</v>
      </c>
      <c r="M82" s="29"/>
      <c r="N82" s="29"/>
      <c r="O82" s="131"/>
      <c r="AC82" s="111"/>
    </row>
    <row r="83" spans="2:29">
      <c r="B83" s="131"/>
      <c r="C83" s="29"/>
      <c r="D83" s="139"/>
      <c r="E83" s="139"/>
      <c r="F83" s="84"/>
      <c r="G83" s="29" t="s">
        <v>589</v>
      </c>
      <c r="H83" s="29">
        <f>_xll.BDH(G83,$H$73,$C$1,$C$1)</f>
        <v>6.7500000000000004E-2</v>
      </c>
      <c r="I83" s="29"/>
      <c r="J83" s="29">
        <f>_xll.BDH(G83,$J$73,$C$1,$C$1)</f>
        <v>5.2400000000000002E-2</v>
      </c>
      <c r="K83" s="29">
        <f>_xll.BDH(G83,$K$73,$C$1,$C$1)</f>
        <v>8.2600000000000007E-2</v>
      </c>
      <c r="L83" s="125" t="s">
        <v>597</v>
      </c>
      <c r="M83" s="29"/>
      <c r="N83" s="29"/>
      <c r="O83" s="131"/>
      <c r="AC83" s="111"/>
    </row>
    <row r="84" spans="2:29">
      <c r="B84" s="131"/>
      <c r="C84" s="29"/>
      <c r="D84" s="139"/>
      <c r="E84" s="139"/>
      <c r="F84" s="84"/>
      <c r="G84" s="29" t="s">
        <v>590</v>
      </c>
      <c r="H84" s="29">
        <f>_xll.BDH(G84,$H$73,$C$1,$C$1)</f>
        <v>6.4500000000000002E-2</v>
      </c>
      <c r="I84" s="29"/>
      <c r="J84" s="29">
        <f>_xll.BDH(G84,$J$73,$C$1,$C$1)</f>
        <v>5.1400000000000001E-2</v>
      </c>
      <c r="K84" s="29">
        <f>_xll.BDH(G84,$K$73,$C$1,$C$1)</f>
        <v>7.7600000000000002E-2</v>
      </c>
      <c r="L84" s="125" t="s">
        <v>598</v>
      </c>
      <c r="M84" s="29"/>
      <c r="N84" s="29"/>
      <c r="O84" s="131"/>
      <c r="AC84" s="111"/>
    </row>
    <row r="85" spans="2:29">
      <c r="B85" s="131"/>
      <c r="C85" s="29"/>
      <c r="D85" s="139"/>
      <c r="E85" s="139"/>
      <c r="F85" s="84"/>
      <c r="G85" s="29" t="s">
        <v>591</v>
      </c>
      <c r="H85" s="29">
        <f>_xll.BDH(G85,$H$73,$C$1,$C$1)</f>
        <v>6.1499999999999999E-2</v>
      </c>
      <c r="I85" s="29"/>
      <c r="J85" s="29">
        <f>_xll.BDH(G85,$J$73,$C$1,$C$1)</f>
        <v>4.7300000000000002E-2</v>
      </c>
      <c r="K85" s="29">
        <f>_xll.BDH(G85,$K$73,$C$1,$C$1)</f>
        <v>7.5700000000000003E-2</v>
      </c>
      <c r="L85" s="125" t="s">
        <v>599</v>
      </c>
      <c r="M85" s="29"/>
      <c r="N85" s="29"/>
      <c r="O85" s="131"/>
      <c r="AC85" s="111"/>
    </row>
    <row r="86" spans="2:29">
      <c r="B86" s="131"/>
      <c r="C86" s="29"/>
      <c r="D86" s="139"/>
      <c r="E86" s="139"/>
      <c r="F86" s="84"/>
      <c r="G86" s="29" t="s">
        <v>592</v>
      </c>
      <c r="H86" s="29">
        <f>_xll.BDH(G86,$H$73,$C$1,$C$1)</f>
        <v>0.06</v>
      </c>
      <c r="I86" s="29"/>
      <c r="J86" s="29">
        <f>_xll.BDH(G86,$J$73,$C$1,$C$1)</f>
        <v>4.7199999999999999E-2</v>
      </c>
      <c r="K86" s="29">
        <f>_xll.BDH(G86,$K$73,$C$1,$C$1)</f>
        <v>7.2800000000000004E-2</v>
      </c>
      <c r="L86" s="125" t="s">
        <v>600</v>
      </c>
      <c r="M86" s="122"/>
      <c r="N86" s="122"/>
      <c r="O86" s="121"/>
      <c r="AC86" s="111"/>
    </row>
    <row r="87" spans="2:29">
      <c r="B87" s="131"/>
      <c r="C87" s="29"/>
      <c r="D87" s="139"/>
      <c r="E87" s="139"/>
      <c r="F87" s="84"/>
      <c r="G87" s="29" t="s">
        <v>593</v>
      </c>
      <c r="H87" s="29">
        <f>_xll.BDH(G87,$H$73,$C$1,$C$1)</f>
        <v>5.8000000000000003E-2</v>
      </c>
      <c r="I87" s="29"/>
      <c r="J87" s="29">
        <f>_xll.BDH(G87,$J$73,$C$1,$C$1)</f>
        <v>4.65E-2</v>
      </c>
      <c r="K87" s="29">
        <f>_xll.BDH(G87,$K$73,$C$1,$C$1)</f>
        <v>6.9500000000000006E-2</v>
      </c>
      <c r="L87" s="125" t="s">
        <v>601</v>
      </c>
      <c r="M87" s="51"/>
      <c r="N87" s="122"/>
      <c r="O87" s="118"/>
      <c r="AC87" s="111"/>
    </row>
    <row r="88" spans="2:29">
      <c r="B88" s="131"/>
      <c r="C88" s="29"/>
      <c r="D88" s="139"/>
      <c r="E88" s="139"/>
      <c r="F88" s="84"/>
      <c r="G88" s="29"/>
      <c r="H88" s="29"/>
      <c r="I88" s="29"/>
      <c r="J88" s="29"/>
      <c r="K88" s="29"/>
      <c r="L88" s="29"/>
      <c r="M88" s="51"/>
      <c r="N88" s="122"/>
      <c r="O88" s="118"/>
      <c r="AC88" s="111"/>
    </row>
    <row r="89" spans="2:29">
      <c r="B89" s="131"/>
      <c r="C89" s="29"/>
      <c r="D89" s="139"/>
      <c r="E89" s="139"/>
      <c r="F89" s="84"/>
      <c r="G89" s="29"/>
      <c r="H89" s="29"/>
      <c r="I89" s="29"/>
      <c r="J89" s="29"/>
      <c r="K89" s="29"/>
      <c r="L89" s="29"/>
      <c r="M89" s="122"/>
      <c r="N89" s="122"/>
      <c r="O89" s="121"/>
      <c r="AC89" s="111"/>
    </row>
    <row r="90" spans="2:29">
      <c r="B90" s="131"/>
      <c r="C90" s="29"/>
      <c r="D90" s="139"/>
      <c r="E90" s="139"/>
      <c r="F90" s="84"/>
      <c r="G90" s="29"/>
      <c r="H90" s="29"/>
      <c r="I90" s="29"/>
      <c r="J90" s="29"/>
      <c r="K90" s="29"/>
      <c r="L90" s="29"/>
      <c r="M90" s="51"/>
      <c r="N90" s="122"/>
      <c r="O90" s="118"/>
      <c r="AC90" s="111"/>
    </row>
    <row r="91" spans="2:29">
      <c r="B91" s="131"/>
      <c r="C91" s="29"/>
      <c r="D91" s="139"/>
      <c r="E91" s="139"/>
      <c r="F91" s="84"/>
      <c r="G91" s="29"/>
      <c r="H91" s="29"/>
      <c r="I91" s="29"/>
      <c r="J91" s="29"/>
      <c r="K91" s="29"/>
      <c r="L91" s="29"/>
      <c r="M91" s="122"/>
      <c r="N91" s="122"/>
      <c r="O91" s="121"/>
      <c r="AC91" s="111"/>
    </row>
    <row r="92" spans="2:29">
      <c r="B92" s="131"/>
      <c r="C92" s="29"/>
      <c r="D92" s="139"/>
      <c r="E92" s="139"/>
      <c r="F92" s="84"/>
      <c r="G92" s="29"/>
      <c r="H92" s="29"/>
      <c r="I92" s="29"/>
      <c r="J92" s="29"/>
      <c r="K92" s="29"/>
      <c r="L92" s="29"/>
      <c r="M92" s="122"/>
      <c r="N92" s="122"/>
      <c r="O92" s="121"/>
      <c r="AC92" s="111"/>
    </row>
    <row r="93" spans="2:29">
      <c r="B93" s="131"/>
      <c r="C93" s="29"/>
      <c r="D93" s="139"/>
      <c r="E93" s="139"/>
      <c r="F93" s="84"/>
      <c r="G93" s="29"/>
      <c r="H93" s="29"/>
      <c r="I93" s="29"/>
      <c r="J93" s="29"/>
      <c r="K93" s="29"/>
      <c r="L93" s="29"/>
      <c r="M93" s="122"/>
      <c r="N93" s="122"/>
      <c r="O93" s="121"/>
      <c r="AC93" s="111"/>
    </row>
    <row r="94" spans="2:29">
      <c r="B94" s="131"/>
      <c r="C94" s="29"/>
      <c r="D94" s="139"/>
      <c r="E94" s="139"/>
      <c r="F94" s="84"/>
      <c r="G94" s="29"/>
      <c r="H94" s="29"/>
      <c r="I94" s="29"/>
      <c r="J94" s="29"/>
      <c r="K94" s="29"/>
      <c r="L94" s="29"/>
      <c r="M94" s="122"/>
      <c r="N94" s="122"/>
      <c r="O94" s="121"/>
      <c r="AC94" s="111"/>
    </row>
    <row r="95" spans="2:29">
      <c r="B95" s="131"/>
      <c r="C95" s="29"/>
      <c r="D95" s="139"/>
      <c r="E95" s="139"/>
      <c r="F95" s="84"/>
      <c r="G95" s="29"/>
      <c r="H95" s="29"/>
      <c r="I95" s="29"/>
      <c r="J95" s="29"/>
      <c r="K95" s="29"/>
      <c r="L95" s="29"/>
      <c r="M95" s="122"/>
      <c r="N95" s="122"/>
      <c r="O95" s="121"/>
      <c r="AC95" s="111"/>
    </row>
    <row r="96" spans="2:29">
      <c r="B96" s="131"/>
      <c r="C96" s="29"/>
      <c r="D96" s="139"/>
      <c r="E96" s="139"/>
      <c r="F96" s="84"/>
      <c r="G96" s="29"/>
      <c r="H96" s="29"/>
      <c r="I96" s="29"/>
      <c r="J96" s="29"/>
      <c r="K96" s="29"/>
      <c r="L96" s="29"/>
      <c r="M96" s="122"/>
      <c r="N96" s="122"/>
      <c r="O96" s="121"/>
      <c r="AC96" s="111"/>
    </row>
    <row r="97" spans="2:29">
      <c r="B97" s="131"/>
      <c r="C97" s="29"/>
      <c r="D97" s="139"/>
      <c r="E97" s="139"/>
      <c r="F97" s="84"/>
      <c r="G97" s="29"/>
      <c r="H97" s="29"/>
      <c r="I97" s="29"/>
      <c r="J97" s="29"/>
      <c r="K97" s="29"/>
      <c r="L97" s="29"/>
      <c r="M97" s="122"/>
      <c r="N97" s="122"/>
      <c r="O97" s="121"/>
      <c r="AC97" s="111"/>
    </row>
    <row r="98" spans="2:29">
      <c r="B98" s="38"/>
      <c r="D98" s="84"/>
      <c r="F98" s="84"/>
      <c r="O98" s="38"/>
      <c r="AC98" s="111"/>
    </row>
    <row r="99" spans="2:29">
      <c r="B99" s="38"/>
      <c r="D99" s="84"/>
      <c r="F99" s="84"/>
      <c r="O99" s="38"/>
      <c r="AC99" s="111"/>
    </row>
    <row r="100" spans="2:29">
      <c r="B100" s="38"/>
      <c r="D100" s="84"/>
      <c r="F100" s="84"/>
      <c r="O100" s="38"/>
      <c r="AC100" s="111"/>
    </row>
    <row r="101" spans="2:29">
      <c r="B101" s="38"/>
      <c r="D101" s="84"/>
      <c r="F101" s="84"/>
      <c r="O101" s="38"/>
      <c r="AC101" s="111"/>
    </row>
    <row r="102" spans="2:29">
      <c r="B102" s="38"/>
      <c r="D102" s="84"/>
      <c r="F102" s="84"/>
      <c r="O102" s="38"/>
      <c r="AC102" s="111"/>
    </row>
    <row r="103" spans="2:29">
      <c r="B103" s="38"/>
      <c r="D103" s="84"/>
      <c r="F103" s="84"/>
      <c r="O103" s="38"/>
      <c r="AC103" s="111"/>
    </row>
    <row r="104" spans="2:29">
      <c r="B104" s="38"/>
      <c r="D104" s="84"/>
      <c r="F104" s="84"/>
      <c r="O104" s="38"/>
      <c r="AC104" s="111"/>
    </row>
    <row r="105" spans="2:29">
      <c r="B105" s="38"/>
      <c r="D105" s="84"/>
      <c r="F105" s="84"/>
      <c r="O105" s="38"/>
      <c r="AC105" s="111"/>
    </row>
    <row r="106" spans="2:29">
      <c r="B106" s="38"/>
      <c r="D106" s="84"/>
      <c r="F106" s="84"/>
      <c r="O106" s="38"/>
      <c r="AC106" s="111"/>
    </row>
    <row r="107" spans="2:29">
      <c r="B107" s="38"/>
      <c r="D107" s="84"/>
      <c r="F107" s="84"/>
      <c r="O107" s="38"/>
      <c r="AC107" s="111"/>
    </row>
    <row r="108" spans="2:29">
      <c r="B108" s="38"/>
      <c r="D108" s="84"/>
      <c r="F108" s="84"/>
      <c r="O108" s="38"/>
      <c r="AC108" s="111"/>
    </row>
    <row r="109" spans="2:29">
      <c r="B109" s="38"/>
      <c r="D109" s="84"/>
      <c r="F109" s="84"/>
      <c r="O109" s="38"/>
      <c r="AC109" s="111"/>
    </row>
    <row r="110" spans="2:29">
      <c r="B110" s="38"/>
      <c r="D110" s="84"/>
      <c r="F110" s="84"/>
      <c r="O110" s="38"/>
      <c r="AC110" s="111"/>
    </row>
    <row r="111" spans="2:29">
      <c r="B111" s="38"/>
      <c r="D111" s="84"/>
      <c r="F111" s="84"/>
      <c r="O111" s="38"/>
      <c r="AC111" s="111"/>
    </row>
    <row r="112" spans="2:29">
      <c r="B112" s="38"/>
      <c r="D112" s="84"/>
      <c r="F112" s="84"/>
      <c r="O112" s="38"/>
      <c r="AC112" s="111"/>
    </row>
    <row r="113" spans="2:29">
      <c r="B113" s="38"/>
      <c r="D113" s="84"/>
      <c r="F113" s="84"/>
      <c r="O113" s="38"/>
      <c r="AC113" s="111"/>
    </row>
    <row r="114" spans="2:29">
      <c r="B114" s="38"/>
      <c r="D114" s="84"/>
      <c r="F114" s="84"/>
      <c r="O114" s="38"/>
      <c r="AC114" s="111"/>
    </row>
    <row r="115" spans="2:29">
      <c r="B115" s="38"/>
      <c r="D115" s="84"/>
      <c r="F115" s="84"/>
      <c r="O115" s="38"/>
      <c r="AC115" s="111"/>
    </row>
    <row r="116" spans="2:29">
      <c r="B116" s="38"/>
      <c r="D116" s="84"/>
      <c r="F116" s="84"/>
      <c r="O116" s="38"/>
      <c r="AC116" s="111"/>
    </row>
    <row r="117" spans="2:29">
      <c r="B117" s="38"/>
      <c r="D117" s="84"/>
      <c r="F117" s="84"/>
      <c r="O117" s="38"/>
      <c r="AC117" s="111"/>
    </row>
    <row r="118" spans="2:29">
      <c r="B118" s="38"/>
      <c r="D118" s="84"/>
      <c r="F118" s="84"/>
      <c r="O118" s="38"/>
      <c r="AC118" s="111"/>
    </row>
    <row r="119" spans="2:29">
      <c r="B119" s="38"/>
      <c r="D119" s="84"/>
      <c r="F119" s="84"/>
      <c r="O119" s="38"/>
      <c r="AC119" s="111"/>
    </row>
    <row r="120" spans="2:29">
      <c r="B120" s="38"/>
      <c r="D120" s="84"/>
      <c r="F120" s="84"/>
      <c r="O120" s="38"/>
      <c r="AC120" s="111"/>
    </row>
    <row r="121" spans="2:29">
      <c r="B121" s="38"/>
      <c r="D121" s="84"/>
      <c r="F121" s="84"/>
      <c r="O121" s="38"/>
      <c r="AC121" s="111"/>
    </row>
    <row r="122" spans="2:29">
      <c r="B122" s="38"/>
      <c r="D122" s="84"/>
      <c r="F122" s="84"/>
      <c r="O122" s="38"/>
      <c r="AC122" s="111"/>
    </row>
    <row r="123" spans="2:29">
      <c r="B123" s="38"/>
      <c r="D123" s="84"/>
      <c r="F123" s="84"/>
      <c r="O123" s="38"/>
      <c r="AC123" s="111"/>
    </row>
    <row r="124" spans="2:29">
      <c r="B124" s="38"/>
      <c r="D124" s="84"/>
      <c r="F124" s="84"/>
      <c r="O124" s="38"/>
      <c r="AC124" s="111"/>
    </row>
    <row r="125" spans="2:29">
      <c r="B125" s="38"/>
      <c r="D125" s="84"/>
      <c r="F125" s="84"/>
      <c r="O125" s="38"/>
      <c r="AC125" s="111"/>
    </row>
    <row r="126" spans="2:29">
      <c r="B126" s="38"/>
      <c r="D126" s="84"/>
      <c r="F126" s="84"/>
      <c r="O126" s="38"/>
      <c r="AC126" s="111"/>
    </row>
    <row r="127" spans="2:29">
      <c r="B127" s="38"/>
      <c r="D127" s="84"/>
      <c r="F127" s="84"/>
      <c r="O127" s="38"/>
      <c r="AC127" s="111"/>
    </row>
    <row r="128" spans="2:29">
      <c r="B128" s="38"/>
      <c r="D128" s="84"/>
      <c r="F128" s="84"/>
      <c r="O128" s="38"/>
      <c r="AC128" s="111"/>
    </row>
    <row r="129" spans="2:29">
      <c r="B129" s="38"/>
      <c r="D129" s="84"/>
      <c r="F129" s="84"/>
      <c r="O129" s="38"/>
      <c r="AC129" s="111"/>
    </row>
    <row r="130" spans="2:29">
      <c r="B130" s="38"/>
      <c r="D130" s="84"/>
      <c r="F130" s="84"/>
      <c r="O130" s="38"/>
      <c r="AC130" s="111"/>
    </row>
    <row r="131" spans="2:29">
      <c r="B131" s="38"/>
      <c r="D131" s="84"/>
      <c r="F131" s="84"/>
      <c r="O131" s="38"/>
      <c r="AC131" s="111"/>
    </row>
    <row r="132" spans="2:29">
      <c r="B132" s="38"/>
      <c r="D132" s="84"/>
      <c r="F132" s="84"/>
      <c r="O132" s="38"/>
      <c r="AC132" s="111"/>
    </row>
    <row r="133" spans="2:29">
      <c r="B133" s="38"/>
      <c r="D133" s="84"/>
      <c r="F133" s="84"/>
      <c r="O133" s="38"/>
      <c r="AC133" s="111"/>
    </row>
    <row r="134" spans="2:29">
      <c r="B134" s="38"/>
      <c r="D134" s="84"/>
      <c r="F134" s="84"/>
      <c r="O134" s="38"/>
      <c r="AC134" s="111"/>
    </row>
    <row r="135" spans="2:29">
      <c r="B135" s="38"/>
      <c r="D135" s="84"/>
      <c r="F135" s="84"/>
      <c r="O135" s="38"/>
    </row>
    <row r="136" spans="2:29">
      <c r="B136" s="38"/>
      <c r="D136" s="84"/>
      <c r="F136" s="84"/>
      <c r="O136" s="38"/>
    </row>
    <row r="137" spans="2:29">
      <c r="B137" s="38"/>
      <c r="D137" s="84"/>
      <c r="F137" s="84"/>
      <c r="O137" s="38"/>
    </row>
    <row r="138" spans="2:29">
      <c r="B138" s="38"/>
      <c r="D138" s="84"/>
      <c r="F138" s="84"/>
      <c r="O138" s="38"/>
    </row>
    <row r="139" spans="2:29">
      <c r="B139" s="38"/>
      <c r="D139" s="84"/>
      <c r="F139" s="84"/>
      <c r="O139" s="38"/>
    </row>
    <row r="140" spans="2:29">
      <c r="B140" s="38"/>
      <c r="D140" s="84"/>
      <c r="F140" s="84"/>
      <c r="O140" s="38"/>
    </row>
    <row r="141" spans="2:29">
      <c r="B141" s="38"/>
      <c r="D141" s="84"/>
      <c r="F141" s="84"/>
      <c r="O141" s="38"/>
    </row>
    <row r="142" spans="2:29">
      <c r="B142" s="38"/>
      <c r="D142" s="84"/>
      <c r="F142" s="84"/>
      <c r="O142" s="38"/>
    </row>
    <row r="143" spans="2:29">
      <c r="B143" s="38"/>
      <c r="D143" s="84"/>
      <c r="F143" s="84"/>
      <c r="O143" s="38"/>
    </row>
    <row r="144" spans="2:29">
      <c r="B144" s="38"/>
      <c r="D144" s="84"/>
      <c r="F144" s="84"/>
      <c r="O144" s="38"/>
    </row>
    <row r="145" spans="2:15">
      <c r="B145" s="38"/>
      <c r="D145" s="84"/>
      <c r="F145" s="84"/>
      <c r="O145" s="38"/>
    </row>
    <row r="146" spans="2:15">
      <c r="B146" s="38"/>
      <c r="D146" s="84"/>
      <c r="F146" s="84"/>
      <c r="O146" s="38"/>
    </row>
    <row r="147" spans="2:15">
      <c r="B147" s="38"/>
      <c r="D147" s="84"/>
      <c r="F147" s="84"/>
      <c r="O147" s="38"/>
    </row>
    <row r="148" spans="2:15">
      <c r="B148" s="38"/>
      <c r="D148" s="84"/>
      <c r="F148" s="84"/>
      <c r="O148" s="38"/>
    </row>
    <row r="149" spans="2:15">
      <c r="B149" s="38"/>
      <c r="D149" s="84"/>
      <c r="F149" s="84"/>
      <c r="O149" s="38"/>
    </row>
    <row r="150" spans="2:15">
      <c r="B150" s="38"/>
      <c r="D150" s="84"/>
      <c r="F150" s="84"/>
      <c r="O150" s="38"/>
    </row>
    <row r="151" spans="2:15">
      <c r="B151" s="38"/>
      <c r="D151" s="84"/>
      <c r="F151" s="84"/>
      <c r="O151" s="38"/>
    </row>
    <row r="152" spans="2:15">
      <c r="B152" s="38"/>
      <c r="D152" s="84"/>
      <c r="F152" s="84"/>
      <c r="O152" s="38"/>
    </row>
    <row r="153" spans="2:15">
      <c r="B153" s="38"/>
      <c r="D153" s="84"/>
      <c r="F153" s="84"/>
      <c r="O153" s="38"/>
    </row>
    <row r="154" spans="2:15">
      <c r="B154" s="38"/>
      <c r="D154" s="84"/>
      <c r="F154" s="84"/>
      <c r="O154" s="38"/>
    </row>
    <row r="155" spans="2:15">
      <c r="B155" s="38"/>
      <c r="D155" s="84"/>
      <c r="F155" s="84"/>
      <c r="O155" s="38"/>
    </row>
    <row r="156" spans="2:15">
      <c r="B156" s="38"/>
      <c r="D156" s="84"/>
      <c r="F156" s="84"/>
      <c r="O156" s="38"/>
    </row>
    <row r="157" spans="2:15">
      <c r="B157" s="38"/>
      <c r="D157" s="84"/>
      <c r="F157" s="84"/>
      <c r="O157" s="38"/>
    </row>
    <row r="158" spans="2:15">
      <c r="B158" s="38"/>
      <c r="D158" s="84"/>
      <c r="F158" s="84"/>
      <c r="O158" s="38"/>
    </row>
    <row r="159" spans="2:15">
      <c r="B159" s="38"/>
      <c r="D159" s="84"/>
      <c r="F159" s="84"/>
      <c r="O159" s="38"/>
    </row>
    <row r="160" spans="2:15">
      <c r="B160" s="38"/>
      <c r="D160" s="84"/>
      <c r="F160" s="84"/>
      <c r="O160" s="38"/>
    </row>
    <row r="161" spans="2:15">
      <c r="B161" s="38"/>
      <c r="D161" s="84"/>
      <c r="F161" s="84"/>
      <c r="O161" s="38"/>
    </row>
    <row r="162" spans="2:15">
      <c r="B162" s="38"/>
      <c r="D162" s="84"/>
      <c r="F162" s="84"/>
      <c r="O162" s="38"/>
    </row>
    <row r="163" spans="2:15">
      <c r="B163" s="38"/>
      <c r="D163" s="84"/>
      <c r="F163" s="84"/>
      <c r="O163" s="38"/>
    </row>
    <row r="164" spans="2:15">
      <c r="B164" s="38"/>
      <c r="D164" s="84"/>
      <c r="F164" s="84"/>
      <c r="O164" s="38"/>
    </row>
    <row r="165" spans="2:15">
      <c r="B165" s="38"/>
      <c r="D165" s="84"/>
      <c r="F165" s="84"/>
      <c r="O165" s="38"/>
    </row>
    <row r="166" spans="2:15">
      <c r="B166" s="38"/>
      <c r="D166" s="84"/>
      <c r="F166" s="84"/>
      <c r="O166" s="38"/>
    </row>
    <row r="167" spans="2:15">
      <c r="B167" s="38"/>
      <c r="D167" s="84"/>
      <c r="F167" s="84"/>
      <c r="O167" s="38"/>
    </row>
    <row r="168" spans="2:15">
      <c r="B168" s="38"/>
      <c r="D168" s="84"/>
      <c r="F168" s="84"/>
      <c r="O168" s="38"/>
    </row>
    <row r="169" spans="2:15">
      <c r="B169" s="38"/>
      <c r="D169" s="84"/>
      <c r="F169" s="84"/>
      <c r="O169" s="38"/>
    </row>
    <row r="170" spans="2:15">
      <c r="B170" s="38"/>
      <c r="D170" s="84"/>
      <c r="F170" s="84"/>
      <c r="O170" s="38"/>
    </row>
    <row r="171" spans="2:15">
      <c r="B171" s="38"/>
      <c r="D171" s="84"/>
      <c r="F171" s="84"/>
      <c r="O171" s="38"/>
    </row>
    <row r="172" spans="2:15">
      <c r="B172" s="38"/>
      <c r="D172" s="84"/>
      <c r="F172" s="84"/>
      <c r="O172" s="38"/>
    </row>
    <row r="173" spans="2:15">
      <c r="B173" s="38"/>
      <c r="D173" s="84"/>
      <c r="F173" s="84"/>
      <c r="O173" s="38"/>
    </row>
    <row r="174" spans="2:15">
      <c r="B174" s="38"/>
      <c r="D174" s="84"/>
      <c r="F174" s="84"/>
      <c r="O174" s="38"/>
    </row>
    <row r="175" spans="2:15">
      <c r="B175" s="38"/>
      <c r="D175" s="84"/>
      <c r="F175" s="84"/>
      <c r="O175" s="38"/>
    </row>
    <row r="176" spans="2:15">
      <c r="B176" s="38"/>
      <c r="D176" s="84"/>
      <c r="F176" s="84"/>
      <c r="O176" s="38"/>
    </row>
    <row r="177" spans="2:15">
      <c r="B177" s="38"/>
      <c r="D177" s="84"/>
      <c r="F177" s="84"/>
      <c r="O177" s="38"/>
    </row>
    <row r="178" spans="2:15">
      <c r="B178" s="38"/>
      <c r="D178" s="84"/>
      <c r="F178" s="84"/>
      <c r="O178" s="38"/>
    </row>
    <row r="179" spans="2:15">
      <c r="B179" s="38"/>
      <c r="D179" s="84"/>
      <c r="F179" s="84"/>
      <c r="O179" s="38"/>
    </row>
    <row r="180" spans="2:15">
      <c r="B180" s="38"/>
      <c r="D180" s="84"/>
      <c r="F180" s="84"/>
      <c r="O180" s="38"/>
    </row>
    <row r="181" spans="2:15">
      <c r="B181" s="38"/>
      <c r="D181" s="84"/>
      <c r="F181" s="84"/>
      <c r="O181" s="38"/>
    </row>
    <row r="182" spans="2:15">
      <c r="B182" s="38"/>
      <c r="D182" s="84"/>
      <c r="F182" s="84"/>
      <c r="O182" s="38"/>
    </row>
    <row r="183" spans="2:15">
      <c r="B183" s="38"/>
      <c r="D183" s="84"/>
      <c r="F183" s="84"/>
      <c r="O183" s="38"/>
    </row>
    <row r="184" spans="2:15">
      <c r="B184" s="38"/>
      <c r="D184" s="84"/>
      <c r="F184" s="84"/>
      <c r="O184" s="38"/>
    </row>
    <row r="185" spans="2:15">
      <c r="B185" s="38"/>
      <c r="D185" s="84"/>
      <c r="F185" s="84"/>
      <c r="O185" s="38"/>
    </row>
    <row r="186" spans="2:15">
      <c r="B186" s="38"/>
      <c r="D186" s="84"/>
      <c r="F186" s="84"/>
      <c r="O186" s="38"/>
    </row>
    <row r="187" spans="2:15">
      <c r="B187" s="38"/>
      <c r="D187" s="84"/>
      <c r="F187" s="84"/>
      <c r="O187" s="38"/>
    </row>
    <row r="188" spans="2:15">
      <c r="B188" s="38"/>
      <c r="D188" s="84"/>
      <c r="F188" s="84"/>
      <c r="O188" s="38"/>
    </row>
    <row r="189" spans="2:15">
      <c r="B189" s="38"/>
      <c r="D189" s="84"/>
      <c r="F189" s="84"/>
      <c r="O189" s="38"/>
    </row>
    <row r="190" spans="2:15">
      <c r="B190" s="38"/>
      <c r="D190" s="84"/>
      <c r="F190" s="84"/>
      <c r="O190" s="38"/>
    </row>
    <row r="191" spans="2:15">
      <c r="B191" s="38"/>
      <c r="D191" s="84"/>
      <c r="F191" s="84"/>
      <c r="O191" s="38"/>
    </row>
    <row r="192" spans="2:15">
      <c r="B192" s="38"/>
      <c r="D192" s="84"/>
      <c r="F192" s="84"/>
      <c r="O192" s="38"/>
    </row>
    <row r="193" spans="2:15">
      <c r="B193" s="38"/>
      <c r="D193" s="84"/>
      <c r="F193" s="84"/>
      <c r="O193" s="38"/>
    </row>
    <row r="194" spans="2:15">
      <c r="B194" s="38"/>
      <c r="D194" s="84"/>
      <c r="F194" s="84"/>
      <c r="O194" s="38"/>
    </row>
    <row r="195" spans="2:15">
      <c r="B195" s="38"/>
      <c r="D195" s="84"/>
      <c r="F195" s="84"/>
      <c r="O195" s="38"/>
    </row>
    <row r="196" spans="2:15">
      <c r="B196" s="38"/>
      <c r="D196" s="84"/>
      <c r="F196" s="84"/>
      <c r="O196" s="38"/>
    </row>
    <row r="197" spans="2:15">
      <c r="B197" s="38"/>
      <c r="D197" s="84"/>
      <c r="F197" s="84"/>
      <c r="O197" s="38"/>
    </row>
    <row r="198" spans="2:15">
      <c r="B198" s="38"/>
      <c r="D198" s="84"/>
      <c r="F198" s="84"/>
      <c r="O198" s="38"/>
    </row>
    <row r="199" spans="2:15">
      <c r="B199" s="38"/>
      <c r="D199" s="84"/>
      <c r="F199" s="84"/>
      <c r="O199" s="38"/>
    </row>
    <row r="200" spans="2:15">
      <c r="B200" s="38"/>
      <c r="D200" s="84"/>
      <c r="F200" s="84"/>
      <c r="O200" s="38"/>
    </row>
    <row r="201" spans="2:15">
      <c r="B201" s="38"/>
      <c r="D201" s="84"/>
      <c r="F201" s="84"/>
      <c r="O201" s="38"/>
    </row>
    <row r="202" spans="2:15">
      <c r="B202" s="38"/>
      <c r="D202" s="84"/>
      <c r="F202" s="84"/>
      <c r="O202" s="38"/>
    </row>
    <row r="203" spans="2:15">
      <c r="B203" s="38"/>
      <c r="D203" s="84"/>
      <c r="F203" s="84"/>
      <c r="O203" s="38"/>
    </row>
    <row r="204" spans="2:15">
      <c r="B204" s="38"/>
      <c r="D204" s="84"/>
      <c r="F204" s="84"/>
      <c r="O204" s="38"/>
    </row>
    <row r="205" spans="2:15">
      <c r="B205" s="38"/>
      <c r="D205" s="84"/>
      <c r="F205" s="84"/>
      <c r="O205" s="38"/>
    </row>
    <row r="206" spans="2:15">
      <c r="B206" s="38"/>
      <c r="D206" s="84"/>
      <c r="F206" s="84"/>
      <c r="O206" s="38"/>
    </row>
    <row r="207" spans="2:15">
      <c r="B207" s="38"/>
      <c r="D207" s="84"/>
      <c r="F207" s="84"/>
      <c r="O207" s="38"/>
    </row>
    <row r="208" spans="2:15">
      <c r="B208" s="38"/>
      <c r="D208" s="84"/>
      <c r="F208" s="84"/>
      <c r="O208" s="38"/>
    </row>
    <row r="209" spans="2:15">
      <c r="B209" s="38"/>
      <c r="D209" s="84"/>
      <c r="F209" s="84"/>
      <c r="O209" s="38"/>
    </row>
    <row r="210" spans="2:15">
      <c r="B210" s="38"/>
      <c r="D210" s="84"/>
      <c r="F210" s="84"/>
      <c r="O210" s="38"/>
    </row>
    <row r="211" spans="2:15">
      <c r="B211" s="38"/>
      <c r="D211" s="84"/>
      <c r="F211" s="84"/>
      <c r="O211" s="38"/>
    </row>
    <row r="212" spans="2:15">
      <c r="B212" s="38"/>
      <c r="D212" s="84"/>
      <c r="F212" s="84"/>
      <c r="O212" s="38"/>
    </row>
    <row r="213" spans="2:15">
      <c r="B213" s="38"/>
      <c r="D213" s="84"/>
      <c r="F213" s="84"/>
      <c r="O213" s="38"/>
    </row>
    <row r="214" spans="2:15">
      <c r="B214" s="38"/>
      <c r="D214" s="84"/>
      <c r="F214" s="84"/>
      <c r="O214" s="38"/>
    </row>
    <row r="215" spans="2:15">
      <c r="B215" s="38"/>
      <c r="D215" s="84"/>
      <c r="F215" s="84"/>
      <c r="O215" s="38"/>
    </row>
    <row r="216" spans="2:15">
      <c r="B216" s="38"/>
      <c r="D216" s="84"/>
      <c r="F216" s="84"/>
      <c r="O216" s="38"/>
    </row>
    <row r="217" spans="2:15">
      <c r="B217" s="38"/>
      <c r="D217" s="84"/>
      <c r="F217" s="84"/>
      <c r="O217" s="38"/>
    </row>
    <row r="218" spans="2:15">
      <c r="B218" s="38"/>
      <c r="D218" s="84"/>
      <c r="F218" s="84"/>
      <c r="O218" s="38"/>
    </row>
    <row r="219" spans="2:15">
      <c r="B219" s="38"/>
      <c r="D219" s="84"/>
      <c r="F219" s="84"/>
      <c r="O219" s="38"/>
    </row>
    <row r="220" spans="2:15">
      <c r="B220" s="38"/>
      <c r="D220" s="84"/>
      <c r="F220" s="84"/>
      <c r="O220" s="38"/>
    </row>
    <row r="221" spans="2:15">
      <c r="B221" s="38"/>
      <c r="D221" s="84"/>
      <c r="F221" s="84"/>
      <c r="O221" s="38"/>
    </row>
    <row r="222" spans="2:15">
      <c r="B222" s="38"/>
      <c r="D222" s="84"/>
      <c r="F222" s="84"/>
      <c r="O222" s="38"/>
    </row>
    <row r="223" spans="2:15">
      <c r="B223" s="38"/>
      <c r="D223" s="84"/>
      <c r="F223" s="84"/>
      <c r="O223" s="38"/>
    </row>
    <row r="224" spans="2:15">
      <c r="B224" s="38"/>
      <c r="D224" s="84"/>
      <c r="F224" s="84"/>
      <c r="O224" s="38"/>
    </row>
    <row r="225" spans="2:15">
      <c r="B225" s="38"/>
      <c r="D225" s="84"/>
      <c r="F225" s="84"/>
      <c r="O225" s="38"/>
    </row>
    <row r="226" spans="2:15">
      <c r="B226" s="38"/>
      <c r="D226" s="84"/>
      <c r="F226" s="84"/>
      <c r="O226" s="38"/>
    </row>
    <row r="227" spans="2:15">
      <c r="B227" s="38"/>
      <c r="D227" s="84"/>
      <c r="F227" s="84"/>
      <c r="O227" s="38"/>
    </row>
    <row r="228" spans="2:15">
      <c r="B228" s="38"/>
      <c r="D228" s="84"/>
      <c r="F228" s="84"/>
      <c r="O228" s="38"/>
    </row>
    <row r="229" spans="2:15">
      <c r="B229" s="38"/>
      <c r="D229" s="84"/>
      <c r="F229" s="84"/>
      <c r="O229" s="38"/>
    </row>
    <row r="230" spans="2:15">
      <c r="B230" s="38"/>
      <c r="D230" s="84"/>
      <c r="F230" s="84"/>
      <c r="O230" s="38"/>
    </row>
    <row r="231" spans="2:15">
      <c r="B231" s="38"/>
      <c r="D231" s="84"/>
      <c r="F231" s="84"/>
      <c r="O231" s="38"/>
    </row>
    <row r="232" spans="2:15">
      <c r="B232" s="38"/>
      <c r="D232" s="84"/>
      <c r="F232" s="84"/>
      <c r="O232" s="38"/>
    </row>
    <row r="233" spans="2:15">
      <c r="B233" s="38"/>
      <c r="D233" s="84"/>
      <c r="F233" s="84"/>
      <c r="O233" s="38"/>
    </row>
    <row r="234" spans="2:15">
      <c r="B234" s="38"/>
      <c r="D234" s="84"/>
      <c r="F234" s="84"/>
      <c r="O234" s="38"/>
    </row>
    <row r="235" spans="2:15">
      <c r="B235" s="38"/>
      <c r="D235" s="84"/>
      <c r="F235" s="84"/>
      <c r="O235" s="38"/>
    </row>
    <row r="236" spans="2:15">
      <c r="B236" s="38"/>
      <c r="D236" s="84"/>
      <c r="F236" s="84"/>
      <c r="O236" s="38"/>
    </row>
    <row r="237" spans="2:15">
      <c r="B237" s="38"/>
      <c r="D237" s="84"/>
      <c r="F237" s="84"/>
      <c r="O237" s="38"/>
    </row>
    <row r="238" spans="2:15">
      <c r="B238" s="38"/>
      <c r="D238" s="84"/>
      <c r="F238" s="84"/>
      <c r="O238" s="38"/>
    </row>
    <row r="239" spans="2:15">
      <c r="B239" s="38"/>
      <c r="D239" s="84"/>
      <c r="F239" s="84"/>
      <c r="O239" s="38"/>
    </row>
    <row r="240" spans="2:15">
      <c r="B240" s="38"/>
      <c r="D240" s="84"/>
      <c r="F240" s="84"/>
      <c r="O240" s="38"/>
    </row>
    <row r="241" spans="2:15">
      <c r="B241" s="38"/>
      <c r="D241" s="84"/>
      <c r="F241" s="84"/>
      <c r="O241" s="38"/>
    </row>
    <row r="242" spans="2:15">
      <c r="B242" s="38"/>
      <c r="D242" s="84"/>
      <c r="F242" s="84"/>
      <c r="O242" s="38"/>
    </row>
    <row r="243" spans="2:15">
      <c r="B243" s="38"/>
      <c r="D243" s="84"/>
      <c r="F243" s="84"/>
      <c r="O243" s="38"/>
    </row>
    <row r="244" spans="2:15">
      <c r="B244" s="38"/>
      <c r="D244" s="84"/>
      <c r="F244" s="84"/>
      <c r="O244" s="38"/>
    </row>
    <row r="245" spans="2:15">
      <c r="B245" s="38"/>
      <c r="D245" s="84"/>
      <c r="F245" s="84"/>
      <c r="O245" s="38"/>
    </row>
    <row r="246" spans="2:15">
      <c r="B246" s="38"/>
      <c r="D246" s="84"/>
      <c r="F246" s="84"/>
      <c r="O246" s="38"/>
    </row>
    <row r="247" spans="2:15">
      <c r="B247" s="38"/>
      <c r="D247" s="84"/>
      <c r="F247" s="84"/>
      <c r="O247" s="38"/>
    </row>
    <row r="248" spans="2:15">
      <c r="B248" s="38"/>
      <c r="D248" s="84"/>
      <c r="F248" s="84"/>
      <c r="O248" s="38"/>
    </row>
    <row r="249" spans="2:15">
      <c r="B249" s="38"/>
      <c r="D249" s="84"/>
      <c r="F249" s="84"/>
      <c r="O249" s="38"/>
    </row>
    <row r="250" spans="2:15">
      <c r="B250" s="38"/>
      <c r="D250" s="84"/>
      <c r="F250" s="84"/>
      <c r="O250" s="38"/>
    </row>
    <row r="251" spans="2:15">
      <c r="B251" s="38"/>
      <c r="D251" s="84"/>
      <c r="F251" s="84"/>
      <c r="O251" s="38"/>
    </row>
    <row r="252" spans="2:15">
      <c r="B252" s="38"/>
      <c r="D252" s="84"/>
      <c r="F252" s="84"/>
      <c r="O252" s="38"/>
    </row>
    <row r="253" spans="2:15">
      <c r="B253" s="38"/>
      <c r="D253" s="84"/>
      <c r="F253" s="84"/>
      <c r="O253" s="38"/>
    </row>
    <row r="254" spans="2:15">
      <c r="B254" s="38"/>
      <c r="D254" s="84"/>
      <c r="F254" s="84"/>
      <c r="O254" s="38"/>
    </row>
    <row r="255" spans="2:15">
      <c r="B255" s="38"/>
      <c r="D255" s="84"/>
      <c r="F255" s="84"/>
      <c r="O255" s="38"/>
    </row>
    <row r="256" spans="2:15">
      <c r="B256" s="38"/>
      <c r="D256" s="84"/>
      <c r="F256" s="84"/>
      <c r="O256" s="38"/>
    </row>
    <row r="257" spans="2:15">
      <c r="B257" s="38"/>
      <c r="D257" s="84"/>
      <c r="F257" s="84"/>
      <c r="O257" s="38"/>
    </row>
    <row r="258" spans="2:15">
      <c r="B258" s="38"/>
      <c r="D258" s="84"/>
      <c r="F258" s="84"/>
      <c r="O258" s="38"/>
    </row>
    <row r="259" spans="2:15">
      <c r="B259" s="38"/>
      <c r="D259" s="84"/>
      <c r="F259" s="84"/>
      <c r="O259" s="38"/>
    </row>
    <row r="260" spans="2:15">
      <c r="B260" s="38"/>
      <c r="D260" s="84"/>
      <c r="F260" s="84"/>
      <c r="O260" s="38"/>
    </row>
    <row r="261" spans="2:15">
      <c r="B261" s="38"/>
      <c r="D261" s="84"/>
      <c r="F261" s="84"/>
      <c r="O261" s="38"/>
    </row>
    <row r="262" spans="2:15">
      <c r="B262" s="38"/>
      <c r="D262" s="84"/>
      <c r="F262" s="84"/>
      <c r="O262" s="38"/>
    </row>
    <row r="263" spans="2:15">
      <c r="B263" s="38"/>
      <c r="D263" s="84"/>
      <c r="F263" s="84"/>
      <c r="O263" s="38"/>
    </row>
    <row r="264" spans="2:15">
      <c r="B264" s="38"/>
      <c r="D264" s="84"/>
      <c r="F264" s="84"/>
      <c r="O264" s="38"/>
    </row>
    <row r="265" spans="2:15">
      <c r="B265" s="38"/>
      <c r="D265" s="84"/>
      <c r="F265" s="84"/>
      <c r="O265" s="38"/>
    </row>
    <row r="266" spans="2:15">
      <c r="B266" s="38"/>
      <c r="D266" s="84"/>
      <c r="F266" s="84"/>
      <c r="O266" s="38"/>
    </row>
    <row r="267" spans="2:15">
      <c r="B267" s="38"/>
      <c r="D267" s="84"/>
      <c r="F267" s="84"/>
      <c r="O267" s="38"/>
    </row>
    <row r="268" spans="2:15">
      <c r="B268" s="38"/>
      <c r="D268" s="84"/>
      <c r="F268" s="84"/>
      <c r="O268" s="38"/>
    </row>
    <row r="269" spans="2:15">
      <c r="B269" s="38"/>
      <c r="D269" s="84"/>
      <c r="F269" s="84"/>
      <c r="O269" s="38"/>
    </row>
    <row r="270" spans="2:15">
      <c r="B270" s="38"/>
      <c r="D270" s="84"/>
      <c r="F270" s="84"/>
      <c r="O270" s="38"/>
    </row>
    <row r="271" spans="2:15">
      <c r="B271" s="38"/>
      <c r="D271" s="84"/>
      <c r="F271" s="84"/>
      <c r="O271" s="38"/>
    </row>
    <row r="272" spans="2:15">
      <c r="B272" s="38"/>
      <c r="D272" s="84"/>
      <c r="F272" s="84"/>
      <c r="O272" s="38"/>
    </row>
    <row r="273" spans="2:15">
      <c r="B273" s="38"/>
      <c r="D273" s="84"/>
      <c r="F273" s="84"/>
      <c r="O273" s="38"/>
    </row>
    <row r="274" spans="2:15">
      <c r="B274" s="38"/>
      <c r="D274" s="84"/>
      <c r="F274" s="84"/>
      <c r="O274" s="38"/>
    </row>
    <row r="275" spans="2:15">
      <c r="B275" s="38"/>
      <c r="D275" s="84"/>
      <c r="F275" s="84"/>
      <c r="O275" s="38"/>
    </row>
    <row r="276" spans="2:15">
      <c r="B276" s="38"/>
      <c r="D276" s="84"/>
      <c r="F276" s="84"/>
      <c r="O276" s="38"/>
    </row>
    <row r="277" spans="2:15">
      <c r="B277" s="38"/>
      <c r="D277" s="84"/>
      <c r="F277" s="84"/>
      <c r="O277" s="38"/>
    </row>
    <row r="278" spans="2:15">
      <c r="B278" s="38"/>
      <c r="D278" s="84"/>
      <c r="F278" s="84"/>
      <c r="O278" s="38"/>
    </row>
    <row r="279" spans="2:15">
      <c r="B279" s="38"/>
      <c r="D279" s="84"/>
      <c r="F279" s="84"/>
      <c r="O279" s="38"/>
    </row>
    <row r="280" spans="2:15">
      <c r="B280" s="38"/>
      <c r="D280" s="84"/>
      <c r="F280" s="84"/>
      <c r="O280" s="38"/>
    </row>
    <row r="281" spans="2:15">
      <c r="B281" s="38"/>
      <c r="D281" s="84"/>
      <c r="F281" s="84"/>
      <c r="O281" s="38"/>
    </row>
    <row r="282" spans="2:15">
      <c r="B282" s="38"/>
      <c r="D282" s="84"/>
      <c r="F282" s="84"/>
      <c r="O282" s="38"/>
    </row>
    <row r="283" spans="2:15">
      <c r="B283" s="38"/>
      <c r="D283" s="84"/>
      <c r="F283" s="84"/>
      <c r="O283" s="38"/>
    </row>
    <row r="284" spans="2:15">
      <c r="B284" s="38"/>
      <c r="D284" s="84"/>
      <c r="F284" s="84"/>
      <c r="O284" s="38"/>
    </row>
    <row r="285" spans="2:15">
      <c r="B285" s="38"/>
      <c r="D285" s="84"/>
      <c r="F285" s="84"/>
      <c r="O285" s="38"/>
    </row>
    <row r="286" spans="2:15">
      <c r="B286" s="38"/>
      <c r="D286" s="84"/>
      <c r="F286" s="84"/>
      <c r="O286" s="38"/>
    </row>
    <row r="287" spans="2:15">
      <c r="B287" s="38"/>
      <c r="D287" s="84"/>
      <c r="F287" s="84"/>
      <c r="O287" s="38"/>
    </row>
    <row r="288" spans="2:15">
      <c r="B288" s="38"/>
      <c r="D288" s="84"/>
      <c r="F288" s="84"/>
      <c r="O288" s="38"/>
    </row>
    <row r="289" spans="2:15">
      <c r="B289" s="38"/>
      <c r="D289" s="84"/>
      <c r="F289" s="84"/>
      <c r="O289" s="38"/>
    </row>
    <row r="290" spans="2:15">
      <c r="B290" s="38"/>
      <c r="D290" s="84"/>
      <c r="F290" s="84"/>
      <c r="O290" s="38"/>
    </row>
    <row r="291" spans="2:15">
      <c r="B291" s="38"/>
      <c r="D291" s="84"/>
      <c r="F291" s="84"/>
      <c r="O291" s="38"/>
    </row>
    <row r="292" spans="2:15">
      <c r="B292" s="38"/>
      <c r="D292" s="84"/>
      <c r="F292" s="84"/>
      <c r="O292" s="38"/>
    </row>
    <row r="293" spans="2:15">
      <c r="B293" s="38"/>
      <c r="D293" s="84"/>
      <c r="F293" s="84"/>
      <c r="O293" s="38"/>
    </row>
    <row r="294" spans="2:15">
      <c r="B294" s="38"/>
      <c r="D294" s="84"/>
      <c r="F294" s="84"/>
      <c r="O294" s="38"/>
    </row>
    <row r="295" spans="2:15">
      <c r="B295" s="38"/>
      <c r="D295" s="84"/>
      <c r="F295" s="84"/>
      <c r="O295" s="38"/>
    </row>
    <row r="296" spans="2:15">
      <c r="B296" s="38"/>
      <c r="D296" s="84"/>
      <c r="F296" s="84"/>
      <c r="O296" s="38"/>
    </row>
    <row r="297" spans="2:15">
      <c r="B297" s="38"/>
      <c r="D297" s="84"/>
      <c r="F297" s="84"/>
      <c r="O297" s="38"/>
    </row>
    <row r="298" spans="2:15">
      <c r="B298" s="38"/>
      <c r="D298" s="84"/>
      <c r="F298" s="84"/>
      <c r="O298" s="38"/>
    </row>
    <row r="299" spans="2:15">
      <c r="B299" s="38"/>
      <c r="D299" s="84"/>
      <c r="F299" s="84"/>
      <c r="O299" s="38"/>
    </row>
    <row r="300" spans="2:15">
      <c r="B300" s="38"/>
      <c r="D300" s="84"/>
      <c r="F300" s="84"/>
      <c r="O300" s="38"/>
    </row>
    <row r="301" spans="2:15">
      <c r="B301" s="38"/>
      <c r="D301" s="84"/>
      <c r="F301" s="84"/>
      <c r="O301" s="38"/>
    </row>
    <row r="302" spans="2:15">
      <c r="B302" s="38"/>
      <c r="D302" s="84"/>
      <c r="F302" s="84"/>
      <c r="O302" s="38"/>
    </row>
    <row r="303" spans="2:15">
      <c r="B303" s="38"/>
      <c r="D303" s="84"/>
      <c r="F303" s="84"/>
      <c r="O303" s="38"/>
    </row>
    <row r="304" spans="2:15">
      <c r="B304" s="38"/>
      <c r="D304" s="84"/>
      <c r="F304" s="84"/>
      <c r="O304" s="38"/>
    </row>
    <row r="305" spans="2:15">
      <c r="B305" s="38"/>
      <c r="D305" s="84"/>
      <c r="F305" s="84"/>
      <c r="O305" s="38"/>
    </row>
    <row r="306" spans="2:15">
      <c r="B306" s="38"/>
      <c r="D306" s="84"/>
      <c r="F306" s="84"/>
      <c r="O306" s="38"/>
    </row>
    <row r="307" spans="2:15">
      <c r="B307" s="38"/>
      <c r="D307" s="84"/>
      <c r="F307" s="84"/>
      <c r="O307" s="38"/>
    </row>
    <row r="308" spans="2:15">
      <c r="B308" s="38"/>
      <c r="D308" s="84"/>
      <c r="F308" s="84"/>
      <c r="O308" s="38"/>
    </row>
    <row r="309" spans="2:15">
      <c r="B309" s="38"/>
      <c r="D309" s="84"/>
      <c r="F309" s="84"/>
      <c r="O309" s="38"/>
    </row>
    <row r="310" spans="2:15">
      <c r="B310" s="38"/>
      <c r="D310" s="84"/>
      <c r="F310" s="84"/>
      <c r="O310" s="38"/>
    </row>
    <row r="311" spans="2:15">
      <c r="B311" s="38"/>
      <c r="D311" s="84"/>
      <c r="F311" s="84"/>
      <c r="O311" s="38"/>
    </row>
    <row r="312" spans="2:15">
      <c r="B312" s="38"/>
      <c r="D312" s="84"/>
      <c r="F312" s="84"/>
      <c r="O312" s="38"/>
    </row>
    <row r="313" spans="2:15">
      <c r="B313" s="38"/>
      <c r="D313" s="84"/>
      <c r="F313" s="84"/>
      <c r="O313" s="38"/>
    </row>
    <row r="314" spans="2:15">
      <c r="B314" s="38"/>
      <c r="D314" s="84"/>
      <c r="F314" s="84"/>
      <c r="O314" s="38"/>
    </row>
    <row r="315" spans="2:15">
      <c r="B315" s="38"/>
      <c r="D315" s="84"/>
      <c r="F315" s="84"/>
      <c r="O315" s="38"/>
    </row>
    <row r="316" spans="2:15">
      <c r="B316" s="38"/>
      <c r="D316" s="84"/>
      <c r="F316" s="84"/>
      <c r="O316" s="38"/>
    </row>
    <row r="317" spans="2:15">
      <c r="B317" s="38"/>
      <c r="D317" s="84"/>
      <c r="F317" s="84"/>
      <c r="O317" s="38"/>
    </row>
    <row r="318" spans="2:15">
      <c r="B318" s="38"/>
      <c r="D318" s="84"/>
      <c r="F318" s="84"/>
      <c r="O318" s="38"/>
    </row>
    <row r="319" spans="2:15">
      <c r="B319" s="38"/>
      <c r="D319" s="84"/>
      <c r="F319" s="84"/>
      <c r="O319" s="38"/>
    </row>
    <row r="320" spans="2:15">
      <c r="B320" s="38"/>
      <c r="D320" s="84"/>
      <c r="F320" s="84"/>
      <c r="O320" s="38"/>
    </row>
    <row r="321" spans="2:15">
      <c r="B321" s="38"/>
      <c r="D321" s="84"/>
      <c r="F321" s="84"/>
      <c r="O321" s="38"/>
    </row>
    <row r="322" spans="2:15">
      <c r="B322" s="38"/>
      <c r="D322" s="84"/>
      <c r="F322" s="84"/>
      <c r="O322" s="38"/>
    </row>
    <row r="323" spans="2:15">
      <c r="B323" s="38"/>
      <c r="D323" s="84"/>
      <c r="F323" s="84"/>
      <c r="O323" s="38"/>
    </row>
    <row r="324" spans="2:15">
      <c r="B324" s="38"/>
      <c r="D324" s="84"/>
      <c r="F324" s="84"/>
      <c r="O324" s="38"/>
    </row>
    <row r="325" spans="2:15">
      <c r="B325" s="38"/>
      <c r="D325" s="84"/>
      <c r="F325" s="84"/>
      <c r="O325" s="38"/>
    </row>
    <row r="326" spans="2:15">
      <c r="B326" s="38"/>
      <c r="D326" s="84"/>
      <c r="F326" s="84"/>
      <c r="O326" s="38"/>
    </row>
    <row r="327" spans="2:15">
      <c r="B327" s="38"/>
      <c r="D327" s="84"/>
      <c r="F327" s="84"/>
      <c r="O327" s="38"/>
    </row>
    <row r="328" spans="2:15">
      <c r="B328" s="38"/>
      <c r="D328" s="84"/>
      <c r="F328" s="84"/>
      <c r="O328" s="38"/>
    </row>
    <row r="329" spans="2:15">
      <c r="B329" s="38"/>
      <c r="D329" s="84"/>
      <c r="F329" s="84"/>
      <c r="O329" s="38"/>
    </row>
    <row r="330" spans="2:15">
      <c r="B330" s="38"/>
      <c r="D330" s="84"/>
      <c r="F330" s="84"/>
      <c r="O330" s="38"/>
    </row>
    <row r="331" spans="2:15">
      <c r="B331" s="38"/>
      <c r="D331" s="84"/>
      <c r="F331" s="84"/>
      <c r="O331" s="38"/>
    </row>
    <row r="332" spans="2:15">
      <c r="B332" s="38"/>
      <c r="D332" s="84"/>
      <c r="F332" s="84"/>
      <c r="O332" s="38"/>
    </row>
    <row r="333" spans="2:15">
      <c r="B333" s="38"/>
      <c r="D333" s="84"/>
      <c r="F333" s="84"/>
      <c r="O333" s="38"/>
    </row>
    <row r="334" spans="2:15">
      <c r="B334" s="38"/>
      <c r="D334" s="84"/>
      <c r="F334" s="84"/>
      <c r="O334" s="38"/>
    </row>
    <row r="335" spans="2:15">
      <c r="B335" s="38"/>
      <c r="D335" s="84"/>
      <c r="F335" s="84"/>
      <c r="O335" s="38"/>
    </row>
    <row r="336" spans="2:15">
      <c r="B336" s="38"/>
      <c r="D336" s="84"/>
      <c r="F336" s="84"/>
      <c r="O336" s="38"/>
    </row>
    <row r="337" spans="2:15">
      <c r="B337" s="38"/>
      <c r="D337" s="84"/>
      <c r="F337" s="84"/>
      <c r="O337" s="38"/>
    </row>
    <row r="338" spans="2:15">
      <c r="B338" s="38"/>
      <c r="D338" s="84"/>
      <c r="F338" s="84"/>
      <c r="O338" s="38"/>
    </row>
    <row r="339" spans="2:15">
      <c r="B339" s="38"/>
      <c r="D339" s="84"/>
      <c r="F339" s="84"/>
      <c r="O339" s="38"/>
    </row>
    <row r="340" spans="2:15">
      <c r="B340" s="38"/>
      <c r="D340" s="84"/>
      <c r="F340" s="84"/>
      <c r="O340" s="38"/>
    </row>
    <row r="341" spans="2:15">
      <c r="B341" s="38"/>
      <c r="D341" s="84"/>
      <c r="F341" s="84"/>
      <c r="O341" s="38"/>
    </row>
    <row r="342" spans="2:15">
      <c r="B342" s="38"/>
      <c r="D342" s="84"/>
      <c r="F342" s="84"/>
      <c r="O342" s="38"/>
    </row>
    <row r="343" spans="2:15">
      <c r="B343" s="38"/>
      <c r="D343" s="84"/>
      <c r="F343" s="84"/>
      <c r="O343" s="38"/>
    </row>
    <row r="344" spans="2:15">
      <c r="B344" s="38"/>
      <c r="D344" s="84"/>
      <c r="F344" s="84"/>
      <c r="O344" s="38"/>
    </row>
    <row r="345" spans="2:15">
      <c r="B345" s="38"/>
      <c r="D345" s="84"/>
      <c r="F345" s="84"/>
      <c r="O345" s="38"/>
    </row>
    <row r="346" spans="2:15">
      <c r="B346" s="38"/>
      <c r="D346" s="84"/>
      <c r="F346" s="84"/>
      <c r="O346" s="38"/>
    </row>
    <row r="347" spans="2:15">
      <c r="B347" s="38"/>
      <c r="D347" s="84"/>
      <c r="F347" s="84"/>
      <c r="O347" s="38"/>
    </row>
    <row r="348" spans="2:15">
      <c r="B348" s="38"/>
      <c r="D348" s="84"/>
      <c r="F348" s="84"/>
      <c r="O348" s="38"/>
    </row>
    <row r="349" spans="2:15">
      <c r="B349" s="38"/>
      <c r="D349" s="84"/>
      <c r="F349" s="84"/>
      <c r="O349" s="38"/>
    </row>
    <row r="350" spans="2:15">
      <c r="B350" s="38"/>
      <c r="D350" s="84"/>
      <c r="F350" s="84"/>
      <c r="O350" s="38"/>
    </row>
    <row r="351" spans="2:15">
      <c r="B351" s="38"/>
      <c r="D351" s="84"/>
      <c r="F351" s="84"/>
      <c r="O351" s="38"/>
    </row>
    <row r="352" spans="2:15">
      <c r="B352" s="38"/>
      <c r="D352" s="84"/>
      <c r="F352" s="84"/>
      <c r="O352" s="38"/>
    </row>
    <row r="353" spans="2:15">
      <c r="B353" s="38"/>
      <c r="D353" s="84"/>
      <c r="F353" s="84"/>
      <c r="O353" s="38"/>
    </row>
    <row r="354" spans="2:15">
      <c r="B354" s="38"/>
      <c r="D354" s="84"/>
      <c r="F354" s="84"/>
      <c r="O354" s="38"/>
    </row>
    <row r="355" spans="2:15">
      <c r="B355" s="38"/>
      <c r="D355" s="84"/>
      <c r="F355" s="84"/>
      <c r="O355" s="38"/>
    </row>
    <row r="356" spans="2:15">
      <c r="B356" s="38"/>
      <c r="D356" s="84"/>
      <c r="F356" s="84"/>
      <c r="O356" s="38"/>
    </row>
    <row r="357" spans="2:15">
      <c r="B357" s="38"/>
      <c r="D357" s="84"/>
      <c r="F357" s="84"/>
      <c r="O357" s="38"/>
    </row>
    <row r="358" spans="2:15">
      <c r="B358" s="38"/>
      <c r="D358" s="84"/>
      <c r="F358" s="84"/>
      <c r="O358" s="38"/>
    </row>
    <row r="359" spans="2:15">
      <c r="B359" s="38"/>
      <c r="D359" s="84"/>
      <c r="F359" s="84"/>
      <c r="O359" s="38"/>
    </row>
    <row r="360" spans="2:15">
      <c r="B360" s="38"/>
      <c r="D360" s="84"/>
      <c r="F360" s="84"/>
      <c r="O360" s="38"/>
    </row>
    <row r="361" spans="2:15">
      <c r="B361" s="38"/>
      <c r="D361" s="84"/>
      <c r="F361" s="84"/>
      <c r="O361" s="38"/>
    </row>
    <row r="362" spans="2:15">
      <c r="B362" s="38"/>
      <c r="D362" s="84"/>
      <c r="F362" s="84"/>
      <c r="O362" s="38"/>
    </row>
    <row r="363" spans="2:15">
      <c r="B363" s="38"/>
      <c r="D363" s="84"/>
      <c r="F363" s="84"/>
      <c r="O363" s="38"/>
    </row>
    <row r="364" spans="2:15">
      <c r="B364" s="38"/>
      <c r="D364" s="84"/>
      <c r="F364" s="84"/>
      <c r="O364" s="38"/>
    </row>
    <row r="365" spans="2:15">
      <c r="B365" s="38"/>
      <c r="D365" s="84"/>
      <c r="F365" s="84"/>
      <c r="O365" s="38"/>
    </row>
    <row r="366" spans="2:15">
      <c r="B366" s="38"/>
      <c r="D366" s="84"/>
      <c r="F366" s="84"/>
      <c r="O366" s="38"/>
    </row>
    <row r="367" spans="2:15">
      <c r="B367" s="38"/>
      <c r="D367" s="84"/>
      <c r="F367" s="84"/>
      <c r="O367" s="38"/>
    </row>
    <row r="368" spans="2:15">
      <c r="B368" s="38"/>
      <c r="D368" s="84"/>
      <c r="F368" s="84"/>
      <c r="O368" s="38"/>
    </row>
    <row r="369" spans="2:15">
      <c r="B369" s="38"/>
      <c r="D369" s="84"/>
      <c r="F369" s="84"/>
      <c r="O369" s="38"/>
    </row>
    <row r="370" spans="2:15">
      <c r="B370" s="38"/>
      <c r="D370" s="84"/>
      <c r="F370" s="84"/>
      <c r="O370" s="38"/>
    </row>
    <row r="371" spans="2:15">
      <c r="B371" s="38"/>
      <c r="D371" s="84"/>
      <c r="F371" s="84"/>
      <c r="O371" s="38"/>
    </row>
    <row r="372" spans="2:15">
      <c r="B372" s="38"/>
      <c r="D372" s="84"/>
      <c r="F372" s="84"/>
      <c r="O372" s="38"/>
    </row>
    <row r="373" spans="2:15">
      <c r="B373" s="38"/>
      <c r="D373" s="84"/>
      <c r="F373" s="84"/>
      <c r="O373" s="38"/>
    </row>
    <row r="374" spans="2:15">
      <c r="B374" s="38"/>
      <c r="D374" s="84"/>
      <c r="F374" s="84"/>
      <c r="O374" s="38"/>
    </row>
    <row r="375" spans="2:15">
      <c r="B375" s="38"/>
      <c r="D375" s="84"/>
      <c r="F375" s="84"/>
      <c r="O375" s="38"/>
    </row>
    <row r="376" spans="2:15">
      <c r="B376" s="38"/>
      <c r="D376" s="84"/>
      <c r="F376" s="84"/>
      <c r="O376" s="38"/>
    </row>
    <row r="377" spans="2:15">
      <c r="B377" s="38"/>
      <c r="D377" s="84"/>
      <c r="F377" s="84"/>
      <c r="O377" s="38"/>
    </row>
    <row r="378" spans="2:15">
      <c r="B378" s="38"/>
      <c r="D378" s="84"/>
      <c r="F378" s="84"/>
      <c r="O378" s="38"/>
    </row>
    <row r="379" spans="2:15">
      <c r="B379" s="38"/>
      <c r="D379" s="84"/>
      <c r="F379" s="84"/>
      <c r="O379" s="38"/>
    </row>
    <row r="380" spans="2:15">
      <c r="B380" s="38"/>
      <c r="D380" s="84"/>
      <c r="F380" s="84"/>
      <c r="O380" s="38"/>
    </row>
    <row r="381" spans="2:15">
      <c r="B381" s="38"/>
      <c r="D381" s="84"/>
      <c r="F381" s="84"/>
      <c r="O381" s="38"/>
    </row>
    <row r="382" spans="2:15">
      <c r="B382" s="38"/>
      <c r="D382" s="84"/>
      <c r="F382" s="84"/>
      <c r="O382" s="38"/>
    </row>
    <row r="383" spans="2:15">
      <c r="B383" s="38"/>
      <c r="D383" s="84"/>
      <c r="F383" s="84"/>
      <c r="O383" s="38"/>
    </row>
    <row r="384" spans="2:15">
      <c r="B384" s="38"/>
      <c r="D384" s="84"/>
      <c r="F384" s="84"/>
      <c r="O384" s="38"/>
    </row>
    <row r="385" spans="2:15">
      <c r="B385" s="38"/>
      <c r="D385" s="84"/>
      <c r="F385" s="84"/>
      <c r="O385" s="38"/>
    </row>
    <row r="386" spans="2:15">
      <c r="B386" s="38"/>
      <c r="D386" s="84"/>
      <c r="F386" s="84"/>
      <c r="O386" s="38"/>
    </row>
    <row r="387" spans="2:15">
      <c r="B387" s="38"/>
      <c r="D387" s="84"/>
      <c r="F387" s="84"/>
      <c r="O387" s="38"/>
    </row>
    <row r="388" spans="2:15">
      <c r="B388" s="38"/>
      <c r="D388" s="84"/>
      <c r="F388" s="84"/>
      <c r="O388" s="38"/>
    </row>
    <row r="389" spans="2:15">
      <c r="B389" s="38"/>
      <c r="D389" s="84"/>
      <c r="F389" s="84"/>
      <c r="O389" s="38"/>
    </row>
    <row r="390" spans="2:15">
      <c r="B390" s="38"/>
      <c r="D390" s="84"/>
      <c r="F390" s="84"/>
      <c r="O390" s="38"/>
    </row>
    <row r="391" spans="2:15">
      <c r="B391" s="38"/>
      <c r="D391" s="84"/>
      <c r="F391" s="84"/>
      <c r="O391" s="38"/>
    </row>
    <row r="392" spans="2:15">
      <c r="B392" s="38"/>
      <c r="D392" s="84"/>
      <c r="F392" s="84"/>
      <c r="O392" s="38"/>
    </row>
    <row r="393" spans="2:15">
      <c r="B393" s="38"/>
      <c r="D393" s="84"/>
      <c r="F393" s="84"/>
      <c r="O393" s="38"/>
    </row>
    <row r="394" spans="2:15">
      <c r="B394" s="38"/>
      <c r="D394" s="84"/>
      <c r="F394" s="84"/>
      <c r="O394" s="38"/>
    </row>
    <row r="395" spans="2:15">
      <c r="B395" s="38"/>
      <c r="D395" s="84"/>
      <c r="F395" s="84"/>
      <c r="O395" s="38"/>
    </row>
    <row r="396" spans="2:15">
      <c r="B396" s="38"/>
      <c r="D396" s="84"/>
      <c r="F396" s="84"/>
      <c r="O396" s="38"/>
    </row>
    <row r="397" spans="2:15">
      <c r="B397" s="38"/>
      <c r="D397" s="84"/>
      <c r="F397" s="84"/>
      <c r="O397" s="38"/>
    </row>
    <row r="398" spans="2:15">
      <c r="B398" s="38"/>
      <c r="D398" s="84"/>
      <c r="F398" s="84"/>
      <c r="O398" s="38"/>
    </row>
    <row r="399" spans="2:15">
      <c r="B399" s="38"/>
      <c r="D399" s="84"/>
      <c r="F399" s="84"/>
      <c r="O399" s="38"/>
    </row>
    <row r="400" spans="2:15">
      <c r="B400" s="38"/>
      <c r="D400" s="84"/>
      <c r="F400" s="84"/>
      <c r="O400" s="38"/>
    </row>
    <row r="401" spans="2:15">
      <c r="B401" s="38"/>
      <c r="D401" s="84"/>
      <c r="F401" s="84"/>
      <c r="O401" s="38"/>
    </row>
    <row r="402" spans="2:15">
      <c r="B402" s="38"/>
      <c r="D402" s="84"/>
      <c r="F402" s="84"/>
      <c r="O402" s="38"/>
    </row>
    <row r="403" spans="2:15">
      <c r="B403" s="38"/>
      <c r="D403" s="84"/>
      <c r="F403" s="84"/>
      <c r="O403" s="38"/>
    </row>
    <row r="404" spans="2:15">
      <c r="B404" s="38"/>
      <c r="D404" s="84"/>
      <c r="F404" s="84"/>
      <c r="O404" s="38"/>
    </row>
    <row r="405" spans="2:15">
      <c r="B405" s="38"/>
      <c r="D405" s="84"/>
      <c r="F405" s="84"/>
      <c r="O405" s="38"/>
    </row>
    <row r="406" spans="2:15">
      <c r="B406" s="38"/>
      <c r="D406" s="84"/>
      <c r="F406" s="84"/>
      <c r="O406" s="38"/>
    </row>
    <row r="407" spans="2:15">
      <c r="B407" s="38"/>
      <c r="D407" s="84"/>
      <c r="F407" s="84"/>
      <c r="O407" s="38"/>
    </row>
    <row r="408" spans="2:15">
      <c r="B408" s="38"/>
      <c r="D408" s="84"/>
      <c r="F408" s="84"/>
      <c r="O408" s="38"/>
    </row>
    <row r="409" spans="2:15">
      <c r="B409" s="38"/>
      <c r="D409" s="84"/>
      <c r="F409" s="84"/>
      <c r="O409" s="38"/>
    </row>
    <row r="410" spans="2:15">
      <c r="B410" s="38"/>
      <c r="D410" s="84"/>
      <c r="F410" s="84"/>
      <c r="O410" s="38"/>
    </row>
    <row r="411" spans="2:15">
      <c r="B411" s="38"/>
      <c r="D411" s="84"/>
      <c r="F411" s="84"/>
      <c r="O411" s="38"/>
    </row>
    <row r="412" spans="2:15">
      <c r="B412" s="38"/>
      <c r="D412" s="84"/>
      <c r="F412" s="84"/>
      <c r="O412" s="38"/>
    </row>
    <row r="413" spans="2:15">
      <c r="B413" s="38"/>
      <c r="D413" s="84"/>
      <c r="F413" s="84"/>
      <c r="O413" s="38"/>
    </row>
    <row r="414" spans="2:15">
      <c r="B414" s="38"/>
      <c r="D414" s="84"/>
      <c r="F414" s="84"/>
      <c r="O414" s="38"/>
    </row>
    <row r="415" spans="2:15">
      <c r="B415" s="38"/>
      <c r="D415" s="84"/>
      <c r="F415" s="84"/>
      <c r="O415" s="38"/>
    </row>
    <row r="416" spans="2:15">
      <c r="B416" s="38"/>
      <c r="D416" s="84"/>
      <c r="F416" s="84"/>
      <c r="O416" s="38"/>
    </row>
    <row r="417" spans="2:15">
      <c r="B417" s="38"/>
      <c r="D417" s="84"/>
      <c r="F417" s="84"/>
      <c r="O417" s="38"/>
    </row>
    <row r="418" spans="2:15">
      <c r="B418" s="38"/>
      <c r="D418" s="84"/>
      <c r="F418" s="84"/>
      <c r="O418" s="38"/>
    </row>
    <row r="419" spans="2:15">
      <c r="B419" s="38"/>
      <c r="D419" s="84"/>
      <c r="F419" s="84"/>
      <c r="O419" s="38"/>
    </row>
    <row r="420" spans="2:15">
      <c r="B420" s="38"/>
      <c r="D420" s="84"/>
      <c r="F420" s="84"/>
      <c r="O420" s="38"/>
    </row>
    <row r="421" spans="2:15">
      <c r="B421" s="38"/>
      <c r="D421" s="84"/>
      <c r="F421" s="84"/>
      <c r="O421" s="38"/>
    </row>
    <row r="422" spans="2:15">
      <c r="B422" s="38"/>
      <c r="D422" s="84"/>
      <c r="F422" s="84"/>
      <c r="O422" s="38"/>
    </row>
    <row r="423" spans="2:15">
      <c r="B423" s="38"/>
      <c r="D423" s="84"/>
      <c r="F423" s="84"/>
      <c r="O423" s="38"/>
    </row>
    <row r="424" spans="2:15">
      <c r="B424" s="38"/>
      <c r="D424" s="84"/>
      <c r="F424" s="84"/>
      <c r="O424" s="38"/>
    </row>
    <row r="425" spans="2:15">
      <c r="B425" s="38"/>
      <c r="D425" s="84"/>
      <c r="F425" s="84"/>
      <c r="O425" s="38"/>
    </row>
    <row r="426" spans="2:15">
      <c r="B426" s="38"/>
      <c r="D426" s="84"/>
      <c r="F426" s="84"/>
      <c r="O426" s="38"/>
    </row>
    <row r="427" spans="2:15">
      <c r="B427" s="38"/>
      <c r="D427" s="84"/>
      <c r="F427" s="84"/>
      <c r="O427" s="38"/>
    </row>
    <row r="428" spans="2:15">
      <c r="B428" s="38"/>
      <c r="D428" s="84"/>
      <c r="F428" s="84"/>
      <c r="O428" s="38"/>
    </row>
    <row r="429" spans="2:15">
      <c r="B429" s="38"/>
      <c r="D429" s="84"/>
      <c r="F429" s="84"/>
      <c r="O429" s="38"/>
    </row>
    <row r="430" spans="2:15">
      <c r="B430" s="38"/>
      <c r="D430" s="84"/>
      <c r="F430" s="84"/>
      <c r="O430" s="38"/>
    </row>
    <row r="431" spans="2:15">
      <c r="B431" s="38"/>
      <c r="D431" s="84"/>
      <c r="F431" s="84"/>
      <c r="O431" s="38"/>
    </row>
    <row r="432" spans="2:15">
      <c r="B432" s="38"/>
      <c r="D432" s="84"/>
      <c r="F432" s="84"/>
      <c r="O432" s="38"/>
    </row>
    <row r="433" spans="2:15">
      <c r="B433" s="38"/>
      <c r="D433" s="84"/>
      <c r="F433" s="84"/>
      <c r="O433" s="38"/>
    </row>
    <row r="434" spans="2:15">
      <c r="B434" s="38"/>
      <c r="D434" s="84"/>
      <c r="F434" s="84"/>
      <c r="O434" s="38"/>
    </row>
    <row r="435" spans="2:15">
      <c r="B435" s="38"/>
      <c r="D435" s="84"/>
      <c r="F435" s="84"/>
      <c r="O435" s="38"/>
    </row>
    <row r="436" spans="2:15">
      <c r="B436" s="38"/>
      <c r="D436" s="84"/>
      <c r="F436" s="84"/>
      <c r="O436" s="38"/>
    </row>
    <row r="437" spans="2:15">
      <c r="B437" s="38"/>
      <c r="D437" s="84"/>
      <c r="F437" s="84"/>
      <c r="O437" s="38"/>
    </row>
    <row r="438" spans="2:15">
      <c r="B438" s="38"/>
      <c r="D438" s="84"/>
      <c r="F438" s="84"/>
      <c r="O438" s="38"/>
    </row>
    <row r="439" spans="2:15">
      <c r="B439" s="38"/>
      <c r="D439" s="84"/>
      <c r="F439" s="84"/>
      <c r="O439" s="38"/>
    </row>
    <row r="440" spans="2:15">
      <c r="B440" s="38"/>
      <c r="D440" s="84"/>
      <c r="F440" s="84"/>
      <c r="O440" s="38"/>
    </row>
    <row r="441" spans="2:15">
      <c r="B441" s="38"/>
      <c r="D441" s="84"/>
      <c r="F441" s="84"/>
      <c r="O441" s="38"/>
    </row>
    <row r="442" spans="2:15">
      <c r="B442" s="38"/>
      <c r="D442" s="84"/>
      <c r="F442" s="84"/>
      <c r="O442" s="38"/>
    </row>
    <row r="443" spans="2:15">
      <c r="B443" s="38"/>
      <c r="D443" s="84"/>
      <c r="F443" s="84"/>
      <c r="O443" s="38"/>
    </row>
    <row r="444" spans="2:15">
      <c r="B444" s="38"/>
      <c r="D444" s="84"/>
      <c r="F444" s="84"/>
      <c r="O444" s="38"/>
    </row>
    <row r="445" spans="2:15">
      <c r="B445" s="38"/>
      <c r="D445" s="84"/>
      <c r="F445" s="84"/>
      <c r="O445" s="38"/>
    </row>
    <row r="446" spans="2:15">
      <c r="B446" s="38"/>
      <c r="D446" s="84"/>
      <c r="F446" s="84"/>
      <c r="O446" s="38"/>
    </row>
    <row r="447" spans="2:15">
      <c r="B447" s="38"/>
      <c r="D447" s="84"/>
      <c r="F447" s="84"/>
      <c r="O447" s="38"/>
    </row>
    <row r="448" spans="2:15">
      <c r="B448" s="38"/>
      <c r="D448" s="84"/>
      <c r="F448" s="84"/>
      <c r="O448" s="38"/>
    </row>
    <row r="449" spans="2:15">
      <c r="B449" s="38"/>
      <c r="D449" s="84"/>
      <c r="F449" s="84"/>
      <c r="O449" s="38"/>
    </row>
    <row r="450" spans="2:15">
      <c r="B450" s="38"/>
      <c r="D450" s="84"/>
      <c r="F450" s="84"/>
      <c r="O450" s="38"/>
    </row>
    <row r="451" spans="2:15">
      <c r="B451" s="38"/>
      <c r="D451" s="84"/>
      <c r="F451" s="84"/>
      <c r="O451" s="38"/>
    </row>
    <row r="452" spans="2:15">
      <c r="B452" s="38"/>
      <c r="D452" s="84"/>
      <c r="F452" s="84"/>
      <c r="O452" s="38"/>
    </row>
    <row r="453" spans="2:15">
      <c r="B453" s="38"/>
      <c r="D453" s="84"/>
      <c r="F453" s="84"/>
      <c r="O453" s="38"/>
    </row>
    <row r="454" spans="2:15">
      <c r="B454" s="38"/>
      <c r="D454" s="84"/>
      <c r="F454" s="84"/>
      <c r="O454" s="38"/>
    </row>
    <row r="455" spans="2:15">
      <c r="B455" s="38"/>
      <c r="D455" s="84"/>
      <c r="F455" s="84"/>
      <c r="O455" s="38"/>
    </row>
    <row r="456" spans="2:15">
      <c r="B456" s="38"/>
      <c r="D456" s="84"/>
      <c r="F456" s="84"/>
      <c r="O456" s="38"/>
    </row>
    <row r="457" spans="2:15">
      <c r="B457" s="38"/>
      <c r="D457" s="84"/>
      <c r="F457" s="84"/>
      <c r="O457" s="38"/>
    </row>
    <row r="458" spans="2:15">
      <c r="B458" s="38"/>
      <c r="D458" s="84"/>
      <c r="F458" s="84"/>
      <c r="O458" s="38"/>
    </row>
    <row r="459" spans="2:15">
      <c r="B459" s="38"/>
      <c r="D459" s="84"/>
      <c r="F459" s="84"/>
      <c r="O459" s="38"/>
    </row>
    <row r="460" spans="2:15">
      <c r="B460" s="38"/>
      <c r="D460" s="84"/>
      <c r="F460" s="84"/>
      <c r="O460" s="38"/>
    </row>
    <row r="461" spans="2:15">
      <c r="B461" s="38"/>
      <c r="D461" s="84"/>
      <c r="F461" s="84"/>
      <c r="O461" s="38"/>
    </row>
    <row r="462" spans="2:15">
      <c r="B462" s="38"/>
      <c r="D462" s="84"/>
      <c r="F462" s="84"/>
      <c r="O462" s="38"/>
    </row>
    <row r="463" spans="2:15">
      <c r="B463" s="38"/>
      <c r="D463" s="84"/>
      <c r="F463" s="84"/>
      <c r="O463" s="38"/>
    </row>
    <row r="464" spans="2:15">
      <c r="B464" s="38"/>
      <c r="D464" s="84"/>
      <c r="F464" s="84"/>
      <c r="O464" s="38"/>
    </row>
    <row r="465" spans="2:15">
      <c r="B465" s="38"/>
      <c r="D465" s="84"/>
      <c r="F465" s="84"/>
      <c r="O465" s="38"/>
    </row>
    <row r="466" spans="2:15">
      <c r="B466" s="38"/>
      <c r="D466" s="84"/>
      <c r="F466" s="84"/>
      <c r="O466" s="38"/>
    </row>
    <row r="467" spans="2:15">
      <c r="B467" s="38"/>
      <c r="D467" s="84"/>
      <c r="F467" s="84"/>
      <c r="O467" s="38"/>
    </row>
    <row r="468" spans="2:15">
      <c r="B468" s="38"/>
      <c r="D468" s="84"/>
      <c r="F468" s="84"/>
      <c r="O468" s="38"/>
    </row>
    <row r="469" spans="2:15">
      <c r="B469" s="38"/>
      <c r="D469" s="84"/>
      <c r="F469" s="84"/>
      <c r="O469" s="38"/>
    </row>
    <row r="470" spans="2:15">
      <c r="B470" s="38"/>
      <c r="D470" s="84"/>
      <c r="F470" s="84"/>
      <c r="O470" s="38"/>
    </row>
    <row r="471" spans="2:15">
      <c r="B471" s="38"/>
      <c r="D471" s="84"/>
      <c r="F471" s="84"/>
      <c r="O471" s="38"/>
    </row>
    <row r="472" spans="2:15">
      <c r="B472" s="38"/>
      <c r="D472" s="84"/>
      <c r="F472" s="84"/>
      <c r="O472" s="38"/>
    </row>
    <row r="473" spans="2:15">
      <c r="B473" s="38"/>
      <c r="D473" s="84"/>
      <c r="F473" s="84"/>
      <c r="O473" s="38"/>
    </row>
    <row r="474" spans="2:15">
      <c r="B474" s="38"/>
      <c r="D474" s="84"/>
      <c r="F474" s="84"/>
      <c r="O474" s="38"/>
    </row>
    <row r="475" spans="2:15">
      <c r="B475" s="38"/>
      <c r="D475" s="84"/>
      <c r="F475" s="84"/>
      <c r="O475" s="38"/>
    </row>
    <row r="476" spans="2:15">
      <c r="B476" s="38"/>
      <c r="D476" s="84"/>
      <c r="F476" s="84"/>
      <c r="O476" s="38"/>
    </row>
    <row r="477" spans="2:15">
      <c r="B477" s="38"/>
      <c r="D477" s="84"/>
      <c r="F477" s="84"/>
      <c r="O477" s="38"/>
    </row>
    <row r="478" spans="2:15">
      <c r="B478" s="38"/>
      <c r="D478" s="84"/>
      <c r="F478" s="84"/>
      <c r="O478" s="38"/>
    </row>
    <row r="479" spans="2:15">
      <c r="B479" s="38"/>
      <c r="D479" s="84"/>
      <c r="F479" s="84"/>
      <c r="O479" s="38"/>
    </row>
    <row r="480" spans="2:15">
      <c r="B480" s="38"/>
      <c r="D480" s="84"/>
      <c r="F480" s="84"/>
      <c r="O480" s="38"/>
    </row>
    <row r="481" spans="2:15">
      <c r="B481" s="38"/>
      <c r="D481" s="84"/>
      <c r="F481" s="84"/>
      <c r="O481" s="38"/>
    </row>
    <row r="482" spans="2:15">
      <c r="B482" s="38"/>
      <c r="D482" s="84"/>
      <c r="F482" s="84"/>
      <c r="O482" s="38"/>
    </row>
    <row r="483" spans="2:15">
      <c r="B483" s="38"/>
      <c r="D483" s="84"/>
      <c r="F483" s="84"/>
      <c r="O483" s="38"/>
    </row>
    <row r="484" spans="2:15">
      <c r="B484" s="38"/>
      <c r="D484" s="84"/>
      <c r="F484" s="84"/>
      <c r="O484" s="38"/>
    </row>
    <row r="485" spans="2:15">
      <c r="B485" s="38"/>
      <c r="D485" s="84"/>
      <c r="F485" s="84"/>
      <c r="O485" s="38"/>
    </row>
    <row r="486" spans="2:15">
      <c r="B486" s="38"/>
      <c r="D486" s="84"/>
      <c r="F486" s="84"/>
      <c r="O486" s="38"/>
    </row>
    <row r="487" spans="2:15">
      <c r="B487" s="38"/>
      <c r="D487" s="84"/>
      <c r="F487" s="84"/>
      <c r="O487" s="38"/>
    </row>
    <row r="488" spans="2:15">
      <c r="B488" s="38"/>
      <c r="D488" s="84"/>
      <c r="F488" s="84"/>
      <c r="O488" s="38"/>
    </row>
    <row r="489" spans="2:15">
      <c r="B489" s="38"/>
      <c r="D489" s="84"/>
      <c r="F489" s="84"/>
      <c r="O489" s="38"/>
    </row>
    <row r="490" spans="2:15">
      <c r="B490" s="38"/>
      <c r="D490" s="84"/>
      <c r="F490" s="84"/>
      <c r="O490" s="38"/>
    </row>
    <row r="491" spans="2:15">
      <c r="B491" s="38"/>
      <c r="D491" s="84"/>
      <c r="F491" s="84"/>
      <c r="O491" s="38"/>
    </row>
    <row r="492" spans="2:15">
      <c r="B492" s="38"/>
      <c r="D492" s="84"/>
      <c r="F492" s="84"/>
      <c r="O492" s="38"/>
    </row>
    <row r="493" spans="2:15">
      <c r="B493" s="38"/>
      <c r="D493" s="84"/>
      <c r="F493" s="84"/>
      <c r="O493" s="38"/>
    </row>
    <row r="494" spans="2:15">
      <c r="B494" s="38"/>
      <c r="D494" s="84"/>
      <c r="F494" s="84"/>
      <c r="O494" s="38"/>
    </row>
    <row r="495" spans="2:15">
      <c r="B495" s="38"/>
      <c r="D495" s="84"/>
      <c r="F495" s="84"/>
      <c r="O495" s="38"/>
    </row>
    <row r="496" spans="2:15">
      <c r="B496" s="38"/>
      <c r="D496" s="84"/>
      <c r="F496" s="84"/>
      <c r="O496" s="38"/>
    </row>
    <row r="497" spans="2:15">
      <c r="B497" s="38"/>
      <c r="D497" s="84"/>
      <c r="F497" s="84"/>
      <c r="O497" s="38"/>
    </row>
    <row r="498" spans="2:15">
      <c r="B498" s="38"/>
      <c r="D498" s="84"/>
      <c r="F498" s="84"/>
      <c r="O498" s="38"/>
    </row>
    <row r="499" spans="2:15">
      <c r="B499" s="38"/>
      <c r="D499" s="84"/>
      <c r="F499" s="84"/>
      <c r="O499" s="38"/>
    </row>
    <row r="500" spans="2:15">
      <c r="B500" s="38"/>
      <c r="D500" s="84"/>
      <c r="F500" s="84"/>
      <c r="O500" s="38"/>
    </row>
    <row r="501" spans="2:15">
      <c r="B501" s="38"/>
      <c r="D501" s="84"/>
      <c r="F501" s="84"/>
      <c r="O501" s="38"/>
    </row>
    <row r="502" spans="2:15">
      <c r="B502" s="38"/>
      <c r="D502" s="84"/>
      <c r="F502" s="84"/>
      <c r="O502" s="38"/>
    </row>
    <row r="503" spans="2:15">
      <c r="B503" s="38"/>
      <c r="D503" s="84"/>
      <c r="F503" s="84"/>
      <c r="O503" s="38"/>
    </row>
    <row r="504" spans="2:15">
      <c r="B504" s="38"/>
      <c r="D504" s="84"/>
      <c r="F504" s="84"/>
      <c r="O504" s="38"/>
    </row>
    <row r="505" spans="2:15">
      <c r="B505" s="38"/>
      <c r="D505" s="84"/>
      <c r="F505" s="84"/>
      <c r="O505" s="38"/>
    </row>
    <row r="506" spans="2:15">
      <c r="B506" s="38"/>
      <c r="D506" s="84"/>
      <c r="F506" s="84"/>
      <c r="O506" s="38"/>
    </row>
    <row r="507" spans="2:15">
      <c r="B507" s="38"/>
      <c r="D507" s="84"/>
      <c r="F507" s="84"/>
      <c r="O507" s="38"/>
    </row>
    <row r="508" spans="2:15">
      <c r="B508" s="38"/>
      <c r="D508" s="84"/>
      <c r="F508" s="84"/>
      <c r="O508" s="38"/>
    </row>
    <row r="509" spans="2:15">
      <c r="B509" s="38"/>
      <c r="D509" s="84"/>
      <c r="F509" s="84"/>
      <c r="O509" s="38"/>
    </row>
    <row r="510" spans="2:15">
      <c r="B510" s="38"/>
      <c r="D510" s="84"/>
      <c r="F510" s="84"/>
      <c r="O510" s="38"/>
    </row>
    <row r="511" spans="2:15">
      <c r="B511" s="38"/>
      <c r="D511" s="84"/>
      <c r="F511" s="84"/>
      <c r="O511" s="38"/>
    </row>
    <row r="512" spans="2:15">
      <c r="B512" s="38"/>
      <c r="D512" s="84"/>
      <c r="F512" s="84"/>
      <c r="O512" s="38"/>
    </row>
    <row r="513" spans="2:16">
      <c r="B513" s="38"/>
      <c r="D513" s="84"/>
      <c r="F513" s="84"/>
      <c r="O513" s="38"/>
    </row>
    <row r="514" spans="2:16">
      <c r="B514" s="38"/>
      <c r="D514" s="84"/>
      <c r="F514" s="84"/>
      <c r="O514" s="38"/>
    </row>
    <row r="515" spans="2:16">
      <c r="B515" s="38"/>
      <c r="D515" s="84"/>
      <c r="F515" s="84"/>
      <c r="O515" s="38"/>
    </row>
    <row r="516" spans="2:16">
      <c r="B516" s="38"/>
      <c r="D516" s="84"/>
      <c r="F516" s="84"/>
      <c r="O516" s="38"/>
    </row>
    <row r="517" spans="2:16">
      <c r="B517" s="38"/>
      <c r="D517" s="84"/>
      <c r="F517" s="84"/>
      <c r="O517" s="38"/>
    </row>
    <row r="518" spans="2:16">
      <c r="B518" s="38"/>
      <c r="D518" s="84"/>
      <c r="F518" s="84"/>
      <c r="O518" s="38"/>
    </row>
    <row r="519" spans="2:16">
      <c r="B519" s="38"/>
      <c r="D519" s="84"/>
      <c r="F519" s="84"/>
      <c r="O519" s="38"/>
    </row>
    <row r="520" spans="2:16">
      <c r="B520" s="38"/>
      <c r="D520" s="84"/>
      <c r="F520" s="84"/>
      <c r="O520" s="38"/>
    </row>
    <row r="521" spans="2:16">
      <c r="B521" s="38"/>
      <c r="D521" s="84"/>
      <c r="F521" s="84"/>
      <c r="O521" s="38"/>
    </row>
    <row r="522" spans="2:16">
      <c r="B522" s="38"/>
      <c r="D522" s="84"/>
      <c r="F522" s="84"/>
      <c r="O522" s="38"/>
    </row>
    <row r="523" spans="2:16">
      <c r="B523" s="38"/>
      <c r="D523" s="84"/>
      <c r="F523" s="84"/>
      <c r="O523" s="38"/>
    </row>
    <row r="524" spans="2:16">
      <c r="B524" s="38"/>
      <c r="D524" s="84"/>
      <c r="F524" s="84"/>
      <c r="O524" s="38"/>
    </row>
    <row r="525" spans="2:16">
      <c r="D525" s="38"/>
      <c r="F525" s="84">
        <f>100-(C525-D525)</f>
        <v>100</v>
      </c>
      <c r="O525" s="38">
        <v>43229</v>
      </c>
      <c r="P525" s="112">
        <v>-2.9999999999999997E-4</v>
      </c>
    </row>
    <row r="526" spans="2:16">
      <c r="D526" s="38"/>
      <c r="F526" s="84">
        <f>100-(C526-D526)</f>
        <v>100</v>
      </c>
      <c r="O526" s="38">
        <v>43228</v>
      </c>
      <c r="P526" s="112">
        <v>-2.9999999999999997E-4</v>
      </c>
    </row>
    <row r="527" spans="2:16">
      <c r="D527" s="38"/>
      <c r="F527" s="84">
        <f>100-(C527-D527)</f>
        <v>100</v>
      </c>
      <c r="O527" s="38">
        <v>43227</v>
      </c>
      <c r="P527" s="112">
        <v>-2.9999999999999997E-4</v>
      </c>
    </row>
    <row r="528" spans="2:16">
      <c r="D528" s="38"/>
      <c r="F528" s="84">
        <f>100-(C528-D528)</f>
        <v>100</v>
      </c>
      <c r="O528" s="38">
        <v>43224</v>
      </c>
      <c r="P528" s="112">
        <v>-2.9999999999999997E-4</v>
      </c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29057" r:id="rId4" name="CommandButton1">
          <controlPr defaultSize="0" autoLine="0" r:id="rId5">
            <anchor moveWithCells="1">
              <from>
                <xdr:col>16</xdr:col>
                <xdr:colOff>0</xdr:colOff>
                <xdr:row>57</xdr:row>
                <xdr:rowOff>95250</xdr:rowOff>
              </from>
              <to>
                <xdr:col>16</xdr:col>
                <xdr:colOff>1657350</xdr:colOff>
                <xdr:row>62</xdr:row>
                <xdr:rowOff>66675</xdr:rowOff>
              </to>
            </anchor>
          </controlPr>
        </control>
      </mc:Choice>
      <mc:Fallback>
        <control shapeId="429057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4">
    <tabColor rgb="FF00B0F0"/>
  </sheetPr>
  <dimension ref="A1:AM528"/>
  <sheetViews>
    <sheetView topLeftCell="S1" zoomScale="85" zoomScaleNormal="85" workbookViewId="0">
      <selection activeCell="AG20" sqref="AG20"/>
    </sheetView>
  </sheetViews>
  <sheetFormatPr defaultRowHeight="16.5"/>
  <cols>
    <col min="1" max="1" width="21.5" style="112" bestFit="1" customWidth="1"/>
    <col min="2" max="2" width="21.5" style="112" customWidth="1"/>
    <col min="3" max="3" width="22.25" style="112" bestFit="1" customWidth="1"/>
    <col min="4" max="4" width="19.5" style="112" bestFit="1" customWidth="1"/>
    <col min="5" max="5" width="11.125" style="112" customWidth="1"/>
    <col min="6" max="7" width="12.5" style="112" bestFit="1" customWidth="1"/>
    <col min="8" max="13" width="11.125" style="112" customWidth="1"/>
    <col min="14" max="14" width="9.625" style="112" bestFit="1" customWidth="1"/>
    <col min="15" max="15" width="12.125" style="112" bestFit="1" customWidth="1"/>
    <col min="16" max="16" width="13.125" style="112" bestFit="1" customWidth="1"/>
    <col min="17" max="17" width="27.625" style="112" bestFit="1" customWidth="1"/>
    <col min="18" max="18" width="18.125" style="112" bestFit="1" customWidth="1"/>
    <col min="19" max="20" width="9" style="112"/>
    <col min="21" max="21" width="21.875" style="112" bestFit="1" customWidth="1"/>
    <col min="22" max="22" width="4" style="112" customWidth="1"/>
    <col min="23" max="23" width="28.375" style="112" bestFit="1" customWidth="1"/>
    <col min="24" max="25" width="9" style="112"/>
    <col min="26" max="26" width="11.875" style="112" customWidth="1"/>
    <col min="27" max="27" width="9.5" style="112" bestFit="1" customWidth="1"/>
    <col min="28" max="28" width="9" style="112"/>
    <col min="29" max="30" width="11.625" style="112" bestFit="1" customWidth="1"/>
    <col min="31" max="31" width="11.125" style="112" bestFit="1" customWidth="1"/>
    <col min="32" max="32" width="9" style="112"/>
    <col min="33" max="33" width="20.625" style="112" bestFit="1" customWidth="1"/>
    <col min="34" max="34" width="14.125" style="112" bestFit="1" customWidth="1"/>
    <col min="35" max="36" width="9" style="112"/>
    <col min="37" max="37" width="9.625" style="112" bestFit="1" customWidth="1"/>
    <col min="38" max="38" width="9" style="112"/>
    <col min="39" max="39" width="9.25" style="112" customWidth="1"/>
    <col min="40" max="16384" width="9" style="112"/>
  </cols>
  <sheetData>
    <row r="1" spans="1:39">
      <c r="B1" s="150" t="s">
        <v>302</v>
      </c>
      <c r="C1" s="149">
        <v>44106</v>
      </c>
      <c r="D1" s="112">
        <v>2</v>
      </c>
      <c r="G1" s="112">
        <v>1</v>
      </c>
      <c r="N1" s="112">
        <f>G1+1</f>
        <v>2</v>
      </c>
      <c r="O1" s="112">
        <f>N1+1</f>
        <v>3</v>
      </c>
      <c r="AD1" s="112" t="s">
        <v>481</v>
      </c>
      <c r="AG1" s="38">
        <v>44181</v>
      </c>
    </row>
    <row r="2" spans="1:39">
      <c r="B2" s="150" t="s">
        <v>330</v>
      </c>
      <c r="C2" s="149">
        <f>WORKDAY(C1,2)</f>
        <v>44110</v>
      </c>
      <c r="AD2" s="38">
        <v>44091</v>
      </c>
      <c r="AG2" s="38">
        <v>44091</v>
      </c>
      <c r="AH2" s="112">
        <f>AG1-AG2</f>
        <v>90</v>
      </c>
    </row>
    <row r="3" spans="1:39">
      <c r="C3" s="38"/>
      <c r="AD3" s="38">
        <v>44171</v>
      </c>
    </row>
    <row r="4" spans="1:39">
      <c r="A4" s="29"/>
      <c r="B4" s="29"/>
      <c r="C4" s="29"/>
      <c r="D4" s="49" t="s">
        <v>327</v>
      </c>
      <c r="E4" s="147" t="s">
        <v>269</v>
      </c>
      <c r="F4" s="147" t="s">
        <v>269</v>
      </c>
      <c r="G4" s="147" t="s">
        <v>329</v>
      </c>
      <c r="H4" s="131"/>
      <c r="I4" s="131" t="s">
        <v>568</v>
      </c>
      <c r="J4" s="131"/>
      <c r="K4" s="131"/>
      <c r="L4" s="131"/>
      <c r="M4" s="131"/>
      <c r="N4" s="29"/>
      <c r="O4" s="147" t="s">
        <v>331</v>
      </c>
      <c r="P4" s="38"/>
      <c r="Q4" s="51" t="s">
        <v>427</v>
      </c>
      <c r="R4" s="29"/>
      <c r="S4" s="29"/>
      <c r="T4" s="29"/>
      <c r="U4" s="29"/>
      <c r="W4" s="51" t="s">
        <v>466</v>
      </c>
      <c r="X4" s="29"/>
      <c r="Y4" s="29"/>
      <c r="Z4" s="29"/>
      <c r="AA4" s="29"/>
      <c r="AD4" s="112" t="s">
        <v>571</v>
      </c>
      <c r="AE4" s="112" t="s">
        <v>572</v>
      </c>
      <c r="AG4" s="112" t="s">
        <v>573</v>
      </c>
      <c r="AH4" s="112" t="s">
        <v>574</v>
      </c>
    </row>
    <row r="5" spans="1:39">
      <c r="A5" s="29"/>
      <c r="B5" s="29" t="s">
        <v>328</v>
      </c>
      <c r="C5" s="29"/>
      <c r="D5" s="143">
        <f>WORKDAY(C1,3)</f>
        <v>44111</v>
      </c>
      <c r="E5" s="132" t="str">
        <f>_xll.BDH(B5,$E$4,$C$1,$C$1)</f>
        <v>#N/A N/A</v>
      </c>
      <c r="F5" s="144"/>
      <c r="G5" s="154" t="str">
        <f>E5</f>
        <v>#N/A N/A</v>
      </c>
      <c r="H5" s="144"/>
      <c r="I5" s="144"/>
      <c r="J5" s="144"/>
      <c r="K5" s="144"/>
      <c r="L5" s="144"/>
      <c r="M5" s="144"/>
      <c r="N5" s="134"/>
      <c r="O5" s="122" t="str">
        <f>E5</f>
        <v>#N/A N/A</v>
      </c>
      <c r="P5" s="98"/>
      <c r="Q5" s="29"/>
      <c r="R5" s="49" t="s">
        <v>440</v>
      </c>
      <c r="S5" s="49" t="s">
        <v>173</v>
      </c>
      <c r="T5" s="29"/>
      <c r="U5" s="29"/>
      <c r="W5" s="29"/>
      <c r="X5" s="29"/>
      <c r="Y5" s="29"/>
      <c r="Z5" s="29"/>
      <c r="AA5" s="29"/>
      <c r="AC5" s="111">
        <f>_xll.BDH(AD1,AD4,AD2,AD3,"cols=2;rows=11")</f>
        <v>44091</v>
      </c>
      <c r="AD5" s="112">
        <v>0.1</v>
      </c>
      <c r="AE5" s="112">
        <v>0</v>
      </c>
      <c r="AH5" s="112">
        <f>PRODUCT(AG6:AG36)</f>
        <v>1.0000305559550953</v>
      </c>
      <c r="AJ5" s="84">
        <f>E6</f>
        <v>99.93</v>
      </c>
      <c r="AK5" s="163">
        <v>-4.1000000000000003E-3</v>
      </c>
      <c r="AM5" s="163">
        <f>100-(AJ5-AK5/100)</f>
        <v>6.9958999999997218E-2</v>
      </c>
    </row>
    <row r="6" spans="1:39">
      <c r="A6" s="29">
        <v>1</v>
      </c>
      <c r="B6" s="29" t="str">
        <f t="shared" ref="B6:B11" si="0">VLOOKUP(A6,$T$6:$U$21,2,FALSE)</f>
        <v>SFRU0 COMB Comdty</v>
      </c>
      <c r="C6" s="29" t="str">
        <f>"USCQM3"&amp;AA6&amp;" CMPN Curncy"</f>
        <v>USCQM31 CMPN Curncy</v>
      </c>
      <c r="D6" s="143" t="str">
        <f>_xll.BDP(B6,$D$4)</f>
        <v>2020-12-16</v>
      </c>
      <c r="E6" s="132">
        <f>_xll.BDH(B6,$E$4,$C$1,$C$1)</f>
        <v>99.93</v>
      </c>
      <c r="F6" s="141">
        <f>IF(_xll.BDH(C6,$F$4,$C$1,$C$1)="#N/A N/A",_xll.BDH(C6,$F$4,WORKDAY($C$1,-1),WORKDAY($C$1,-1)),_xll.BDH(C6,$F$4,$C$1,$C$1))</f>
        <v>-4.1000000000000003E-3</v>
      </c>
      <c r="G6" s="166">
        <f>100-(E6-F6/100)</f>
        <v>6.9958999999997218E-2</v>
      </c>
      <c r="H6" s="144">
        <f>100-E6</f>
        <v>6.9999999999993179E-2</v>
      </c>
      <c r="I6" s="144">
        <v>1.337E-2</v>
      </c>
      <c r="J6" s="144"/>
      <c r="K6" s="144"/>
      <c r="L6" s="144"/>
      <c r="M6" s="144"/>
      <c r="N6" s="134"/>
      <c r="O6" s="122">
        <f>G6</f>
        <v>6.9958999999997218E-2</v>
      </c>
      <c r="P6" s="98"/>
      <c r="Q6" s="29" t="s">
        <v>444</v>
      </c>
      <c r="R6" s="29" t="str">
        <f>_xll.BDP(Q6,$R$5)</f>
        <v>2019-06-19</v>
      </c>
      <c r="S6" s="134">
        <f>IF((WORKDAY(R6,0)-WORKDAY($C$1,3))/360&lt;0,0,(WORKDAY(R6,0)-WORKDAY($C$1,3))/360)</f>
        <v>0</v>
      </c>
      <c r="T6" s="29">
        <f t="shared" ref="T6:T21" si="1">IF(S6=0,0,T5+1)</f>
        <v>0</v>
      </c>
      <c r="U6" s="29" t="str">
        <f>IF(T6&gt;0,Q6,"")</f>
        <v/>
      </c>
      <c r="W6" s="29" t="str">
        <f>"USCQM3"&amp;Y6&amp;" CMPN Curncy"</f>
        <v>USCQM30 CMPN Curncy</v>
      </c>
      <c r="X6" s="134">
        <f>IF((WORKDAY(R6,0)-$C$1)/360&lt;=0,0,(WORKDAY(R6,0)-$C$1)/360)</f>
        <v>0</v>
      </c>
      <c r="Y6" s="29">
        <f>IF(X6=0,0,Y5+1)</f>
        <v>0</v>
      </c>
      <c r="Z6" s="29" t="str">
        <f t="shared" ref="Z6:Z21" si="2">IF(T6=0,"",Y6)</f>
        <v/>
      </c>
      <c r="AA6" s="29">
        <f>MIN(Z6:Z21)</f>
        <v>1</v>
      </c>
      <c r="AC6" s="111">
        <v>44092</v>
      </c>
      <c r="AD6" s="112">
        <v>0.09</v>
      </c>
      <c r="AE6" s="112">
        <f>AC6-$AC$5</f>
        <v>1</v>
      </c>
      <c r="AF6" s="112">
        <f>AC7-AC6</f>
        <v>3</v>
      </c>
      <c r="AG6" s="112">
        <f>(AD6/100*AF6/360)+1</f>
        <v>1.0000074999999999</v>
      </c>
      <c r="AK6" s="163">
        <f>F6</f>
        <v>-4.1000000000000003E-3</v>
      </c>
    </row>
    <row r="7" spans="1:39">
      <c r="A7" s="29">
        <v>2</v>
      </c>
      <c r="B7" s="29" t="str">
        <f t="shared" si="0"/>
        <v>SFRZ0 COMB Comdty</v>
      </c>
      <c r="C7" s="29" t="str">
        <f t="shared" ref="C7:C11" si="3">"USCQM3"&amp;AA7&amp;" CMPN Curncy"</f>
        <v>USCQM32 CMPN Curncy</v>
      </c>
      <c r="D7" s="143" t="str">
        <f>_xll.BDP(B7,$D$4)</f>
        <v>2021-03-17</v>
      </c>
      <c r="E7" s="132">
        <f>_xll.BDH(B7,$E$4,$C$1,$C$1)</f>
        <v>99.935000000000002</v>
      </c>
      <c r="F7" s="141">
        <f>IF(_xll.BDH(C7,$F$4,$C$1,$C$1)="#N/A N/A",_xll.BDH(C7,$F$4,WORKDAY($C$1,-1),WORKDAY($C$1,-1)),_xll.BDH(C7,$F$4,$C$1,$C$1))</f>
        <v>-3.2800000000000003E-2</v>
      </c>
      <c r="G7" s="166">
        <f t="shared" ref="G7:G11" si="4">100-(E7-F7/100)</f>
        <v>6.4672000000001617E-2</v>
      </c>
      <c r="H7" s="144">
        <f t="shared" ref="H7:H11" si="5">100-E7</f>
        <v>6.4999999999997726E-2</v>
      </c>
      <c r="I7" s="144"/>
      <c r="J7" s="144"/>
      <c r="K7" s="144"/>
      <c r="L7" s="144"/>
      <c r="M7" s="144"/>
      <c r="N7" s="134"/>
      <c r="O7" s="122">
        <f t="shared" ref="O7:O11" si="6">G7</f>
        <v>6.4672000000001617E-2</v>
      </c>
      <c r="P7" s="98"/>
      <c r="Q7" s="29" t="s">
        <v>567</v>
      </c>
      <c r="R7" s="29" t="str">
        <f>_xll.BDP(Q7,$R$5)</f>
        <v>2019-09-18</v>
      </c>
      <c r="S7" s="134">
        <f t="shared" ref="S7:S21" si="7">IF((WORKDAY(R7,0)-WORKDAY($C$1,3))/360&lt;0,0,(WORKDAY(R7,0)-WORKDAY($C$1,3))/360)</f>
        <v>0</v>
      </c>
      <c r="T7" s="29">
        <f t="shared" si="1"/>
        <v>0</v>
      </c>
      <c r="U7" s="29" t="str">
        <f t="shared" ref="U7:U21" si="8">IF(T7&gt;0,Q7,"")</f>
        <v/>
      </c>
      <c r="W7" s="29" t="str">
        <f t="shared" ref="W7:W11" si="9">"USCVS3"&amp;Y7&amp;" CMPN Curncy"</f>
        <v>USCVS30 CMPN Curncy</v>
      </c>
      <c r="X7" s="134">
        <f t="shared" ref="X7:X21" si="10">IF((WORKDAY(R7,0)-$C$1)/360&lt;=0,0,(WORKDAY(R7,0)-$C$1)/360)</f>
        <v>0</v>
      </c>
      <c r="Y7" s="29">
        <f t="shared" ref="Y7:Y21" si="11">IF(X7=0,0,Y6+1)</f>
        <v>0</v>
      </c>
      <c r="Z7" s="29" t="str">
        <f t="shared" si="2"/>
        <v/>
      </c>
      <c r="AA7" s="29">
        <f>AA6+1</f>
        <v>2</v>
      </c>
      <c r="AC7" s="111">
        <v>44095</v>
      </c>
      <c r="AD7" s="112">
        <v>0.08</v>
      </c>
      <c r="AE7" s="112">
        <f t="shared" ref="AE7:AE35" si="12">AC7-$AC$5</f>
        <v>4</v>
      </c>
      <c r="AF7" s="112">
        <f t="shared" ref="AF7:AF15" si="13">AC8-AC7</f>
        <v>1</v>
      </c>
      <c r="AG7" s="112">
        <f t="shared" ref="AG7:AG35" si="14">(AD7/100*AF7/360)+1</f>
        <v>1.0000022222222222</v>
      </c>
      <c r="AH7" s="112">
        <f>90-AE15</f>
        <v>76</v>
      </c>
      <c r="AM7" s="112">
        <f>1+AM5/100*91/360</f>
        <v>1.0001768408055556</v>
      </c>
    </row>
    <row r="8" spans="1:39">
      <c r="A8" s="29">
        <v>3</v>
      </c>
      <c r="B8" s="29" t="str">
        <f t="shared" si="0"/>
        <v>SFRH1 COMB Comdty</v>
      </c>
      <c r="C8" s="29" t="str">
        <f t="shared" si="3"/>
        <v>USCQM33 CMPN Curncy</v>
      </c>
      <c r="D8" s="143" t="str">
        <f>_xll.BDP(B8,$D$4)</f>
        <v>2021-06-16</v>
      </c>
      <c r="E8" s="132">
        <f>_xll.BDH(B8,$E$4,$C$1,$C$1)</f>
        <v>99.944999999999993</v>
      </c>
      <c r="F8" s="141">
        <f>IF(_xll.BDH(C8,$F$4,$C$1,$C$1)="#N/A N/A",_xll.BDH(C8,$F$4,WORKDAY($C$1,-1),WORKDAY($C$1,-1)),_xll.BDH(C8,$F$4,$C$1,$C$1))</f>
        <v>-8.3000000000000004E-2</v>
      </c>
      <c r="G8" s="166">
        <f t="shared" si="4"/>
        <v>5.4170000000013374E-2</v>
      </c>
      <c r="H8" s="144">
        <f t="shared" si="5"/>
        <v>5.5000000000006821E-2</v>
      </c>
      <c r="I8" s="144"/>
      <c r="J8" s="144"/>
      <c r="K8" s="144"/>
      <c r="L8" s="144"/>
      <c r="M8" s="144"/>
      <c r="N8" s="134"/>
      <c r="O8" s="122">
        <f t="shared" si="6"/>
        <v>5.4170000000013374E-2</v>
      </c>
      <c r="P8" s="98"/>
      <c r="Q8" s="29" t="s">
        <v>442</v>
      </c>
      <c r="R8" s="29" t="str">
        <f>_xll.BDP(Q8,$R$5)</f>
        <v>2019-12-18</v>
      </c>
      <c r="S8" s="134">
        <f t="shared" si="7"/>
        <v>0</v>
      </c>
      <c r="T8" s="29">
        <f t="shared" si="1"/>
        <v>0</v>
      </c>
      <c r="U8" s="29" t="str">
        <f t="shared" si="8"/>
        <v/>
      </c>
      <c r="W8" s="29" t="str">
        <f t="shared" si="9"/>
        <v>USCVS30 CMPN Curncy</v>
      </c>
      <c r="X8" s="134">
        <f t="shared" si="10"/>
        <v>0</v>
      </c>
      <c r="Y8" s="29">
        <f t="shared" si="11"/>
        <v>0</v>
      </c>
      <c r="Z8" s="29" t="str">
        <f t="shared" si="2"/>
        <v/>
      </c>
      <c r="AA8" s="29">
        <f>AA7+1</f>
        <v>3</v>
      </c>
      <c r="AC8" s="111">
        <v>44096</v>
      </c>
      <c r="AD8" s="112">
        <v>7.0000000000000007E-2</v>
      </c>
      <c r="AE8" s="112">
        <f t="shared" si="12"/>
        <v>5</v>
      </c>
      <c r="AF8" s="112">
        <f t="shared" si="13"/>
        <v>1</v>
      </c>
      <c r="AG8" s="112">
        <f t="shared" si="14"/>
        <v>1.0000019444444443</v>
      </c>
    </row>
    <row r="9" spans="1:39">
      <c r="A9" s="29">
        <v>4</v>
      </c>
      <c r="B9" s="29" t="str">
        <f t="shared" si="0"/>
        <v>SFRM1 COMB Comdty</v>
      </c>
      <c r="C9" s="29" t="str">
        <f t="shared" si="3"/>
        <v>USCQM34 CMPN Curncy</v>
      </c>
      <c r="D9" s="143" t="str">
        <f>_xll.BDP(B9,$D$4)</f>
        <v>2021-09-15</v>
      </c>
      <c r="E9" s="132">
        <f>_xll.BDH(B9,$E$4,$C$1,$C$1)</f>
        <v>99.954999999999998</v>
      </c>
      <c r="F9" s="141">
        <f>IF(_xll.BDH(C9,$F$4,$C$1,$C$1)="#N/A N/A",_xll.BDH(C9,$F$4,WORKDAY($C$1,-1),WORKDAY($C$1,-1)),_xll.BDH(C9,$F$4,$C$1,$C$1))</f>
        <v>-0.15390000000000001</v>
      </c>
      <c r="G9" s="166">
        <f>100-(E9-F9/100)</f>
        <v>4.3461000000007743E-2</v>
      </c>
      <c r="H9" s="144">
        <f t="shared" si="5"/>
        <v>4.5000000000001705E-2</v>
      </c>
      <c r="I9" s="144"/>
      <c r="J9" s="144"/>
      <c r="K9" s="144"/>
      <c r="L9" s="144"/>
      <c r="M9" s="144"/>
      <c r="N9" s="134"/>
      <c r="O9" s="122">
        <f t="shared" si="6"/>
        <v>4.3461000000007743E-2</v>
      </c>
      <c r="P9" s="98"/>
      <c r="Q9" s="29" t="s">
        <v>443</v>
      </c>
      <c r="R9" s="29" t="str">
        <f>_xll.BDP(Q9,$R$5)</f>
        <v>2020-03-18</v>
      </c>
      <c r="S9" s="134">
        <f t="shared" si="7"/>
        <v>0</v>
      </c>
      <c r="T9" s="29">
        <f t="shared" si="1"/>
        <v>0</v>
      </c>
      <c r="U9" s="29" t="str">
        <f t="shared" si="8"/>
        <v/>
      </c>
      <c r="W9" s="29" t="str">
        <f t="shared" si="9"/>
        <v>USCVS30 CMPN Curncy</v>
      </c>
      <c r="X9" s="134">
        <f t="shared" si="10"/>
        <v>0</v>
      </c>
      <c r="Y9" s="29">
        <f t="shared" si="11"/>
        <v>0</v>
      </c>
      <c r="Z9" s="29" t="str">
        <f t="shared" si="2"/>
        <v/>
      </c>
      <c r="AA9" s="29">
        <f>AA8+1</f>
        <v>4</v>
      </c>
      <c r="AC9" s="111">
        <v>44097</v>
      </c>
      <c r="AD9" s="112">
        <v>0.06</v>
      </c>
      <c r="AE9" s="112">
        <f t="shared" si="12"/>
        <v>6</v>
      </c>
      <c r="AF9" s="112">
        <f t="shared" si="13"/>
        <v>1</v>
      </c>
      <c r="AG9" s="112">
        <f t="shared" si="14"/>
        <v>1.0000016666666667</v>
      </c>
      <c r="AM9" s="112">
        <f>AM7/AH5</f>
        <v>1.0001462803807235</v>
      </c>
    </row>
    <row r="10" spans="1:39">
      <c r="A10" s="29">
        <v>5</v>
      </c>
      <c r="B10" s="29" t="str">
        <f t="shared" si="0"/>
        <v>SFRU1 COMB Comdty</v>
      </c>
      <c r="C10" s="29" t="str">
        <f t="shared" si="3"/>
        <v>USCQM35 CMPN Curncy</v>
      </c>
      <c r="D10" s="143" t="str">
        <f>_xll.BDP(B10,$D$4)</f>
        <v>2021-12-15</v>
      </c>
      <c r="E10" s="132">
        <f>_xll.BDH(B10,$E$4,$C$1,$C$1)</f>
        <v>99.96</v>
      </c>
      <c r="F10" s="141">
        <f>IF(_xll.BDH(C10,$F$4,$C$1,$C$1)="#N/A N/A",_xll.BDH(C10,$F$4,WORKDAY($C$1,-1),WORKDAY($C$1,-1)),_xll.BDH(C10,$F$4,$C$1,$C$1))</f>
        <v>-0.24510000000000001</v>
      </c>
      <c r="G10" s="166">
        <f t="shared" si="4"/>
        <v>3.7549000000012711E-2</v>
      </c>
      <c r="H10" s="144">
        <f t="shared" si="5"/>
        <v>4.0000000000006253E-2</v>
      </c>
      <c r="I10" s="144"/>
      <c r="J10" s="144"/>
      <c r="K10" s="144"/>
      <c r="L10" s="144"/>
      <c r="M10" s="144"/>
      <c r="N10" s="134"/>
      <c r="O10" s="122">
        <f t="shared" si="6"/>
        <v>3.7549000000012711E-2</v>
      </c>
      <c r="P10" s="98"/>
      <c r="Q10" s="29" t="s">
        <v>428</v>
      </c>
      <c r="R10" s="29" t="str">
        <f>_xll.BDP(Q10,$R$5)</f>
        <v>2020-06-17</v>
      </c>
      <c r="S10" s="134">
        <f t="shared" si="7"/>
        <v>0</v>
      </c>
      <c r="T10" s="29">
        <f t="shared" si="1"/>
        <v>0</v>
      </c>
      <c r="U10" s="29" t="str">
        <f t="shared" si="8"/>
        <v/>
      </c>
      <c r="W10" s="29" t="str">
        <f t="shared" si="9"/>
        <v>USCVS30 CMPN Curncy</v>
      </c>
      <c r="X10" s="134">
        <f t="shared" si="10"/>
        <v>0</v>
      </c>
      <c r="Y10" s="29">
        <f t="shared" si="11"/>
        <v>0</v>
      </c>
      <c r="Z10" s="29" t="str">
        <f t="shared" si="2"/>
        <v/>
      </c>
      <c r="AA10" s="29">
        <f>AA9+1</f>
        <v>5</v>
      </c>
      <c r="AC10" s="111">
        <v>44098</v>
      </c>
      <c r="AD10" s="112">
        <v>7.0000000000000007E-2</v>
      </c>
      <c r="AE10" s="112">
        <f t="shared" si="12"/>
        <v>7</v>
      </c>
      <c r="AF10" s="112">
        <f t="shared" si="13"/>
        <v>1</v>
      </c>
      <c r="AG10" s="112">
        <f t="shared" si="14"/>
        <v>1.0000019444444443</v>
      </c>
    </row>
    <row r="11" spans="1:39">
      <c r="A11" s="29">
        <v>6</v>
      </c>
      <c r="B11" s="29" t="str">
        <f t="shared" si="0"/>
        <v>SFRZ1 COMB Comdty</v>
      </c>
      <c r="C11" s="29" t="str">
        <f t="shared" si="3"/>
        <v>USCQM36 CMPN Curncy</v>
      </c>
      <c r="D11" s="143" t="str">
        <f>_xll.BDP(B11,$D$4)</f>
        <v>2022-03-16</v>
      </c>
      <c r="E11" s="132">
        <f>_xll.BDH(B11,$E$4,$C$1,$C$1)</f>
        <v>99.97</v>
      </c>
      <c r="F11" s="141">
        <f>IF(_xll.BDH(C11,$F$4,$C$1,$C$1)="#N/A N/A",_xll.BDH(C11,$F$4,WORKDAY($C$1,-1),WORKDAY($C$1,-1)),_xll.BDH(C11,$F$4,$C$1,$C$1))</f>
        <v>-0.35599999999999998</v>
      </c>
      <c r="G11" s="166">
        <f t="shared" si="4"/>
        <v>2.6440000000008013E-2</v>
      </c>
      <c r="H11" s="144">
        <f t="shared" si="5"/>
        <v>3.0000000000001137E-2</v>
      </c>
      <c r="I11" s="144"/>
      <c r="J11" s="144"/>
      <c r="K11" s="144"/>
      <c r="L11" s="144"/>
      <c r="M11" s="144"/>
      <c r="N11" s="134"/>
      <c r="O11" s="122">
        <f t="shared" si="6"/>
        <v>2.6440000000008013E-2</v>
      </c>
      <c r="P11" s="98"/>
      <c r="Q11" s="29" t="s">
        <v>429</v>
      </c>
      <c r="R11" s="29" t="str">
        <f>_xll.BDP(Q11,$R$5)</f>
        <v>2020-09-16</v>
      </c>
      <c r="S11" s="134">
        <f>IF((WORKDAY(R11,0)-WORKDAY($C$1,3))/360&lt;0,0,(WORKDAY(R11,0)-WORKDAY($C$1,3))/360)</f>
        <v>0</v>
      </c>
      <c r="T11" s="29">
        <f t="shared" si="1"/>
        <v>0</v>
      </c>
      <c r="U11" s="29" t="str">
        <f t="shared" si="8"/>
        <v/>
      </c>
      <c r="W11" s="29" t="str">
        <f t="shared" si="9"/>
        <v>USCVS30 CMPN Curncy</v>
      </c>
      <c r="X11" s="134">
        <f t="shared" si="10"/>
        <v>0</v>
      </c>
      <c r="Y11" s="29">
        <f t="shared" si="11"/>
        <v>0</v>
      </c>
      <c r="Z11" s="29" t="str">
        <f t="shared" si="2"/>
        <v/>
      </c>
      <c r="AA11" s="29">
        <f>AA10+1</f>
        <v>6</v>
      </c>
      <c r="AC11" s="111">
        <v>44099</v>
      </c>
      <c r="AD11" s="112">
        <v>0.08</v>
      </c>
      <c r="AE11" s="112">
        <f t="shared" si="12"/>
        <v>8</v>
      </c>
      <c r="AF11" s="112">
        <f t="shared" si="13"/>
        <v>3</v>
      </c>
      <c r="AG11" s="112">
        <f t="shared" si="14"/>
        <v>1.0000066666666667</v>
      </c>
      <c r="AM11" s="112">
        <f>1/AH7</f>
        <v>1.3157894736842105E-2</v>
      </c>
    </row>
    <row r="12" spans="1:39">
      <c r="C12" s="44"/>
      <c r="D12" s="84"/>
      <c r="E12" s="98"/>
      <c r="F12" s="98"/>
      <c r="G12" s="98"/>
      <c r="H12" s="98"/>
      <c r="I12" s="98"/>
      <c r="J12" s="98"/>
      <c r="K12" s="98"/>
      <c r="L12" s="98"/>
      <c r="M12" s="98"/>
      <c r="N12" s="24"/>
      <c r="O12" s="27"/>
      <c r="P12" s="24"/>
      <c r="Q12" s="29" t="s">
        <v>430</v>
      </c>
      <c r="R12" s="29" t="str">
        <f>_xll.BDP(Q12,$R$5)</f>
        <v>2020-12-16</v>
      </c>
      <c r="S12" s="134">
        <f t="shared" si="7"/>
        <v>0.19444444444444445</v>
      </c>
      <c r="T12" s="29">
        <f t="shared" si="1"/>
        <v>1</v>
      </c>
      <c r="U12" s="29" t="str">
        <f t="shared" si="8"/>
        <v>SFRU0 COMB Comdty</v>
      </c>
      <c r="W12" s="29" t="str">
        <f>"USCQM3"&amp;Y12&amp;" CMPN Curncy"</f>
        <v>USCQM31 CMPN Curncy</v>
      </c>
      <c r="X12" s="134">
        <f t="shared" si="10"/>
        <v>0.20833333333333334</v>
      </c>
      <c r="Y12" s="29">
        <f t="shared" si="11"/>
        <v>1</v>
      </c>
      <c r="Z12" s="29">
        <f t="shared" si="2"/>
        <v>1</v>
      </c>
      <c r="AA12" s="29">
        <f t="shared" ref="AA12:AA21" si="15">AA11+1</f>
        <v>7</v>
      </c>
      <c r="AC12" s="111">
        <v>44102</v>
      </c>
      <c r="AD12" s="112">
        <v>0.08</v>
      </c>
      <c r="AE12" s="112">
        <f t="shared" si="12"/>
        <v>11</v>
      </c>
      <c r="AF12" s="112">
        <f t="shared" si="13"/>
        <v>1</v>
      </c>
      <c r="AG12" s="112">
        <f t="shared" si="14"/>
        <v>1.0000022222222222</v>
      </c>
    </row>
    <row r="13" spans="1:39">
      <c r="A13" s="137"/>
      <c r="B13" s="29"/>
      <c r="C13" s="51" t="s">
        <v>570</v>
      </c>
      <c r="D13" s="29"/>
      <c r="E13" s="29"/>
      <c r="G13" s="51" t="s">
        <v>393</v>
      </c>
      <c r="H13" s="142"/>
      <c r="I13" s="142"/>
      <c r="J13" s="142"/>
      <c r="K13" s="142"/>
      <c r="L13" s="142"/>
      <c r="M13" s="142"/>
      <c r="N13" s="142"/>
      <c r="O13" s="142"/>
      <c r="Q13" s="29" t="s">
        <v>431</v>
      </c>
      <c r="R13" s="29" t="str">
        <f>_xll.BDP(Q13,$R$5)</f>
        <v>2021-03-17</v>
      </c>
      <c r="S13" s="134">
        <f t="shared" si="7"/>
        <v>0.44722222222222224</v>
      </c>
      <c r="T13" s="29">
        <f t="shared" si="1"/>
        <v>2</v>
      </c>
      <c r="U13" s="29" t="str">
        <f t="shared" si="8"/>
        <v>SFRZ0 COMB Comdty</v>
      </c>
      <c r="W13" s="29" t="str">
        <f t="shared" ref="W13:W21" si="16">"USCQM3"&amp;Y13&amp;" CMPN Curncy"</f>
        <v>USCQM32 CMPN Curncy</v>
      </c>
      <c r="X13" s="134">
        <f t="shared" si="10"/>
        <v>0.46111111111111114</v>
      </c>
      <c r="Y13" s="29">
        <f t="shared" si="11"/>
        <v>2</v>
      </c>
      <c r="Z13" s="29">
        <f t="shared" si="2"/>
        <v>2</v>
      </c>
      <c r="AA13" s="29">
        <f t="shared" si="15"/>
        <v>8</v>
      </c>
      <c r="AC13" s="111">
        <v>44103</v>
      </c>
      <c r="AD13" s="112">
        <v>7.0000000000000007E-2</v>
      </c>
      <c r="AE13" s="112">
        <f t="shared" si="12"/>
        <v>12</v>
      </c>
      <c r="AF13" s="112">
        <f t="shared" si="13"/>
        <v>1</v>
      </c>
      <c r="AG13" s="112">
        <f t="shared" si="14"/>
        <v>1.0000019444444443</v>
      </c>
      <c r="AM13" s="112">
        <f>AM9^AM11</f>
        <v>1.0000019246029415</v>
      </c>
    </row>
    <row r="14" spans="1:39">
      <c r="A14" s="137"/>
      <c r="B14" s="29"/>
      <c r="C14" s="29"/>
      <c r="D14" s="29"/>
      <c r="E14" s="29"/>
      <c r="G14" s="29"/>
      <c r="H14" s="29"/>
      <c r="I14" s="29"/>
      <c r="J14" s="29"/>
      <c r="K14" s="29"/>
      <c r="L14" s="29"/>
      <c r="M14" s="29"/>
      <c r="N14" s="29"/>
      <c r="O14" s="29"/>
      <c r="Q14" s="29" t="s">
        <v>432</v>
      </c>
      <c r="R14" s="29" t="str">
        <f>_xll.BDP(Q14,$R$5)</f>
        <v>2021-06-16</v>
      </c>
      <c r="S14" s="134">
        <f t="shared" si="7"/>
        <v>0.7</v>
      </c>
      <c r="T14" s="29">
        <f t="shared" si="1"/>
        <v>3</v>
      </c>
      <c r="U14" s="29" t="str">
        <f t="shared" si="8"/>
        <v>SFRH1 COMB Comdty</v>
      </c>
      <c r="W14" s="29" t="str">
        <f t="shared" si="16"/>
        <v>USCQM33 CMPN Curncy</v>
      </c>
      <c r="X14" s="134">
        <f t="shared" si="10"/>
        <v>0.71388888888888891</v>
      </c>
      <c r="Y14" s="29">
        <f t="shared" si="11"/>
        <v>3</v>
      </c>
      <c r="Z14" s="29">
        <f t="shared" si="2"/>
        <v>3</v>
      </c>
      <c r="AA14" s="29">
        <f t="shared" si="15"/>
        <v>9</v>
      </c>
      <c r="AC14" s="111">
        <v>44104</v>
      </c>
      <c r="AD14" s="112">
        <v>0.08</v>
      </c>
      <c r="AE14" s="112">
        <f t="shared" si="12"/>
        <v>13</v>
      </c>
      <c r="AF14" s="112">
        <f t="shared" si="13"/>
        <v>1</v>
      </c>
      <c r="AG14" s="112">
        <f t="shared" si="14"/>
        <v>1.0000022222222222</v>
      </c>
    </row>
    <row r="15" spans="1:39">
      <c r="A15" s="137"/>
      <c r="B15" s="49" t="str">
        <f>_xll.BCurve(C13,"CurveName = USD SOFR","CurveDate="&amp;C1)</f>
        <v>#N/A Invalid Profile</v>
      </c>
      <c r="C15" s="49"/>
      <c r="D15" s="145"/>
      <c r="E15" s="145"/>
      <c r="G15" s="140"/>
      <c r="H15" s="146" t="s">
        <v>273</v>
      </c>
      <c r="I15" s="49"/>
      <c r="J15" s="146" t="s">
        <v>413</v>
      </c>
      <c r="K15" s="146" t="s">
        <v>271</v>
      </c>
      <c r="L15" s="146"/>
      <c r="M15" s="146" t="s">
        <v>390</v>
      </c>
      <c r="N15" s="49" t="s">
        <v>391</v>
      </c>
      <c r="O15" s="49" t="s">
        <v>329</v>
      </c>
      <c r="Q15" s="29" t="s">
        <v>433</v>
      </c>
      <c r="R15" s="29" t="str">
        <f>_xll.BDP(Q15,$R$5)</f>
        <v>2021-09-15</v>
      </c>
      <c r="S15" s="134">
        <f t="shared" si="7"/>
        <v>0.95277777777777772</v>
      </c>
      <c r="T15" s="29">
        <f t="shared" si="1"/>
        <v>4</v>
      </c>
      <c r="U15" s="29" t="str">
        <f t="shared" si="8"/>
        <v>SFRM1 COMB Comdty</v>
      </c>
      <c r="W15" s="29" t="str">
        <f t="shared" si="16"/>
        <v>USCQM34 CMPN Curncy</v>
      </c>
      <c r="X15" s="134">
        <f t="shared" si="10"/>
        <v>0.96666666666666667</v>
      </c>
      <c r="Y15" s="29">
        <f t="shared" si="11"/>
        <v>4</v>
      </c>
      <c r="Z15" s="29">
        <f t="shared" si="2"/>
        <v>4</v>
      </c>
      <c r="AA15" s="29">
        <f t="shared" si="15"/>
        <v>10</v>
      </c>
      <c r="AC15" s="111">
        <v>44105</v>
      </c>
      <c r="AD15" s="112">
        <v>0.08</v>
      </c>
      <c r="AE15" s="112">
        <f t="shared" si="12"/>
        <v>14</v>
      </c>
      <c r="AF15" s="112">
        <f t="shared" si="13"/>
        <v>1</v>
      </c>
      <c r="AG15" s="112">
        <f t="shared" si="14"/>
        <v>1.0000022222222222</v>
      </c>
      <c r="AM15" s="112">
        <f>AM13-1</f>
        <v>1.9246029414610177E-6</v>
      </c>
    </row>
    <row r="16" spans="1:39">
      <c r="A16" s="137"/>
      <c r="B16" s="29"/>
      <c r="C16" s="29"/>
      <c r="D16" s="139"/>
      <c r="E16" s="139"/>
      <c r="G16" s="140"/>
      <c r="H16" s="141"/>
      <c r="I16" s="141"/>
      <c r="J16" s="141"/>
      <c r="K16" s="141"/>
      <c r="L16" s="141"/>
      <c r="M16" s="141"/>
      <c r="N16" s="29"/>
      <c r="O16" s="29"/>
      <c r="Q16" s="29" t="s">
        <v>434</v>
      </c>
      <c r="R16" s="29" t="str">
        <f>_xll.BDP(Q16,$R$5)</f>
        <v>2021-12-15</v>
      </c>
      <c r="S16" s="134">
        <f t="shared" si="7"/>
        <v>1.2055555555555555</v>
      </c>
      <c r="T16" s="29">
        <f t="shared" si="1"/>
        <v>5</v>
      </c>
      <c r="U16" s="29" t="str">
        <f t="shared" si="8"/>
        <v>SFRU1 COMB Comdty</v>
      </c>
      <c r="W16" s="29" t="str">
        <f t="shared" si="16"/>
        <v>USCQM35 CMPN Curncy</v>
      </c>
      <c r="X16" s="134">
        <f t="shared" si="10"/>
        <v>1.2194444444444446</v>
      </c>
      <c r="Y16" s="29">
        <f t="shared" si="11"/>
        <v>5</v>
      </c>
      <c r="Z16" s="29">
        <f t="shared" si="2"/>
        <v>5</v>
      </c>
      <c r="AA16" s="29">
        <f t="shared" si="15"/>
        <v>11</v>
      </c>
      <c r="AC16" s="111">
        <v>44106</v>
      </c>
      <c r="AE16" s="112">
        <f t="shared" si="12"/>
        <v>15</v>
      </c>
    </row>
    <row r="17" spans="1:39">
      <c r="A17" s="137"/>
      <c r="B17" s="29"/>
      <c r="C17" s="29"/>
      <c r="D17" s="139"/>
      <c r="E17" s="139"/>
      <c r="G17" s="140"/>
      <c r="H17" s="141"/>
      <c r="I17" s="141"/>
      <c r="J17" s="141"/>
      <c r="K17" s="141"/>
      <c r="L17" s="141"/>
      <c r="M17" s="141"/>
      <c r="N17" s="29"/>
      <c r="O17" s="29"/>
      <c r="Q17" s="29" t="s">
        <v>435</v>
      </c>
      <c r="R17" s="29" t="str">
        <f>_xll.BDP(Q17,$R$5)</f>
        <v>2022-03-16</v>
      </c>
      <c r="S17" s="134">
        <f t="shared" si="7"/>
        <v>1.4583333333333333</v>
      </c>
      <c r="T17" s="29">
        <f t="shared" si="1"/>
        <v>6</v>
      </c>
      <c r="U17" s="29" t="str">
        <f t="shared" si="8"/>
        <v>SFRZ1 COMB Comdty</v>
      </c>
      <c r="W17" s="29" t="str">
        <f t="shared" si="16"/>
        <v>USCQM36 CMPN Curncy</v>
      </c>
      <c r="X17" s="134">
        <f t="shared" si="10"/>
        <v>1.4722222222222223</v>
      </c>
      <c r="Y17" s="29">
        <f t="shared" si="11"/>
        <v>6</v>
      </c>
      <c r="Z17" s="29">
        <f t="shared" si="2"/>
        <v>6</v>
      </c>
      <c r="AA17" s="29">
        <f t="shared" si="15"/>
        <v>12</v>
      </c>
      <c r="AC17" s="111"/>
      <c r="AM17" s="112">
        <f>AM15*360</f>
        <v>6.9285705892596638E-4</v>
      </c>
    </row>
    <row r="18" spans="1:39">
      <c r="A18" s="137"/>
      <c r="B18" s="29"/>
      <c r="C18" s="29"/>
      <c r="D18" s="139"/>
      <c r="E18" s="139"/>
      <c r="G18" s="140"/>
      <c r="H18" s="141"/>
      <c r="I18" s="141"/>
      <c r="J18" s="141"/>
      <c r="K18" s="141"/>
      <c r="L18" s="141"/>
      <c r="M18" s="141"/>
      <c r="N18" s="29"/>
      <c r="O18" s="29"/>
      <c r="Q18" s="29" t="s">
        <v>436</v>
      </c>
      <c r="R18" s="29" t="str">
        <f>_xll.BDP(Q18,$R$5)</f>
        <v>2022-06-15</v>
      </c>
      <c r="S18" s="134">
        <f t="shared" si="7"/>
        <v>1.711111111111111</v>
      </c>
      <c r="T18" s="29">
        <f t="shared" si="1"/>
        <v>7</v>
      </c>
      <c r="U18" s="29" t="str">
        <f t="shared" si="8"/>
        <v>SFRH2 COMB Comdty</v>
      </c>
      <c r="W18" s="29" t="str">
        <f t="shared" si="16"/>
        <v>USCQM37 CMPN Curncy</v>
      </c>
      <c r="X18" s="134">
        <f t="shared" si="10"/>
        <v>1.7250000000000001</v>
      </c>
      <c r="Y18" s="29">
        <f t="shared" si="11"/>
        <v>7</v>
      </c>
      <c r="Z18" s="29">
        <f t="shared" si="2"/>
        <v>7</v>
      </c>
      <c r="AA18" s="29">
        <f t="shared" si="15"/>
        <v>13</v>
      </c>
      <c r="AC18" s="111"/>
    </row>
    <row r="19" spans="1:39">
      <c r="A19" s="137"/>
      <c r="B19" s="29"/>
      <c r="C19" s="29"/>
      <c r="D19" s="139"/>
      <c r="E19" s="139"/>
      <c r="G19" s="140"/>
      <c r="H19" s="141"/>
      <c r="I19" s="141"/>
      <c r="J19" s="141"/>
      <c r="K19" s="141"/>
      <c r="L19" s="141"/>
      <c r="M19" s="141"/>
      <c r="N19" s="29"/>
      <c r="O19" s="29"/>
      <c r="Q19" s="29" t="s">
        <v>437</v>
      </c>
      <c r="R19" s="29" t="str">
        <f>_xll.BDP(Q19,$R$5)</f>
        <v>2022-09-21</v>
      </c>
      <c r="S19" s="134">
        <f t="shared" si="7"/>
        <v>1.9833333333333334</v>
      </c>
      <c r="T19" s="29">
        <f t="shared" si="1"/>
        <v>8</v>
      </c>
      <c r="U19" s="29" t="str">
        <f t="shared" si="8"/>
        <v>SFRM2 COMB Comdty</v>
      </c>
      <c r="W19" s="29" t="str">
        <f t="shared" si="16"/>
        <v>USCQM38 CMPN Curncy</v>
      </c>
      <c r="X19" s="134">
        <f t="shared" si="10"/>
        <v>1.9972222222222222</v>
      </c>
      <c r="Y19" s="29">
        <f t="shared" si="11"/>
        <v>8</v>
      </c>
      <c r="Z19" s="29">
        <f t="shared" si="2"/>
        <v>8</v>
      </c>
      <c r="AA19" s="29">
        <f t="shared" si="15"/>
        <v>14</v>
      </c>
      <c r="AC19" s="111"/>
      <c r="AM19" s="112">
        <f>AM17*100</f>
        <v>6.9285705892596638E-2</v>
      </c>
    </row>
    <row r="20" spans="1:39">
      <c r="A20" s="137"/>
      <c r="B20" s="29"/>
      <c r="C20" s="29"/>
      <c r="D20" s="139"/>
      <c r="E20" s="139"/>
      <c r="G20" s="140"/>
      <c r="H20" s="141"/>
      <c r="I20" s="141"/>
      <c r="J20" s="141"/>
      <c r="K20" s="141"/>
      <c r="L20" s="141"/>
      <c r="M20" s="141"/>
      <c r="N20" s="29"/>
      <c r="O20" s="29"/>
      <c r="Q20" s="29" t="s">
        <v>438</v>
      </c>
      <c r="R20" s="29" t="str">
        <f>_xll.BDP(Q20,$R$5)</f>
        <v>2022-12-21</v>
      </c>
      <c r="S20" s="134">
        <f t="shared" si="7"/>
        <v>2.2361111111111112</v>
      </c>
      <c r="T20" s="29">
        <f t="shared" si="1"/>
        <v>9</v>
      </c>
      <c r="U20" s="29" t="str">
        <f t="shared" si="8"/>
        <v>SFRU2 COMB Comdty</v>
      </c>
      <c r="W20" s="29" t="str">
        <f t="shared" si="16"/>
        <v>USCQM39 CMPN Curncy</v>
      </c>
      <c r="X20" s="134">
        <f t="shared" si="10"/>
        <v>2.25</v>
      </c>
      <c r="Y20" s="29">
        <f t="shared" si="11"/>
        <v>9</v>
      </c>
      <c r="Z20" s="29">
        <f t="shared" si="2"/>
        <v>9</v>
      </c>
      <c r="AA20" s="29">
        <f t="shared" si="15"/>
        <v>15</v>
      </c>
      <c r="AC20" s="111"/>
    </row>
    <row r="21" spans="1:39">
      <c r="A21" s="137"/>
      <c r="B21" s="29"/>
      <c r="C21" s="29"/>
      <c r="D21" s="139"/>
      <c r="E21" s="139"/>
      <c r="G21" s="140"/>
      <c r="H21" s="141"/>
      <c r="I21" s="141"/>
      <c r="J21" s="141"/>
      <c r="K21" s="141"/>
      <c r="L21" s="141"/>
      <c r="M21" s="141"/>
      <c r="N21" s="29"/>
      <c r="O21" s="29"/>
      <c r="Q21" s="29" t="s">
        <v>439</v>
      </c>
      <c r="R21" s="29" t="str">
        <f>_xll.BDP(Q21,$R$5)</f>
        <v>2023-03-15</v>
      </c>
      <c r="S21" s="134">
        <f t="shared" si="7"/>
        <v>2.4694444444444446</v>
      </c>
      <c r="T21" s="29">
        <f t="shared" si="1"/>
        <v>10</v>
      </c>
      <c r="U21" s="29" t="str">
        <f t="shared" si="8"/>
        <v>SFRZ2 COMB Comdty</v>
      </c>
      <c r="W21" s="29" t="str">
        <f t="shared" si="16"/>
        <v>USCQM310 CMPN Curncy</v>
      </c>
      <c r="X21" s="134">
        <f t="shared" si="10"/>
        <v>2.4833333333333334</v>
      </c>
      <c r="Y21" s="29">
        <f t="shared" si="11"/>
        <v>10</v>
      </c>
      <c r="Z21" s="29">
        <f t="shared" si="2"/>
        <v>10</v>
      </c>
      <c r="AA21" s="29">
        <f t="shared" si="15"/>
        <v>16</v>
      </c>
      <c r="AC21" s="111"/>
      <c r="AM21" s="163">
        <f>AM19+AK6/100</f>
        <v>6.9244705892596639E-2</v>
      </c>
    </row>
    <row r="22" spans="1:39">
      <c r="A22" s="137"/>
      <c r="B22" s="29"/>
      <c r="C22" s="29"/>
      <c r="D22" s="139"/>
      <c r="E22" s="139"/>
      <c r="G22" s="140"/>
      <c r="H22" s="141"/>
      <c r="I22" s="141"/>
      <c r="J22" s="141"/>
      <c r="K22" s="141"/>
      <c r="L22" s="141"/>
      <c r="M22" s="141"/>
      <c r="N22" s="29"/>
      <c r="O22" s="29"/>
      <c r="AC22" s="111"/>
    </row>
    <row r="23" spans="1:39">
      <c r="A23" s="137"/>
      <c r="B23" s="29"/>
      <c r="C23" s="29"/>
      <c r="D23" s="139"/>
      <c r="E23" s="139"/>
      <c r="G23" s="140"/>
      <c r="H23" s="141"/>
      <c r="I23" s="141"/>
      <c r="J23" s="141"/>
      <c r="K23" s="141"/>
      <c r="L23" s="141"/>
      <c r="M23" s="141"/>
      <c r="N23" s="29"/>
      <c r="O23" s="29"/>
      <c r="AC23" s="111"/>
      <c r="AM23" s="158" t="e">
        <f>AM19-E5/100</f>
        <v>#VALUE!</v>
      </c>
    </row>
    <row r="24" spans="1:39">
      <c r="A24" s="137"/>
      <c r="B24" s="29"/>
      <c r="C24" s="29"/>
      <c r="D24" s="139"/>
      <c r="E24" s="139"/>
      <c r="G24" s="140"/>
      <c r="H24" s="141"/>
      <c r="I24" s="141"/>
      <c r="J24" s="141"/>
      <c r="K24" s="141"/>
      <c r="L24" s="141"/>
      <c r="M24" s="141"/>
      <c r="N24" s="29"/>
      <c r="O24" s="29"/>
      <c r="AC24" s="111"/>
    </row>
    <row r="25" spans="1:39">
      <c r="A25" s="137"/>
      <c r="B25" s="29"/>
      <c r="C25" s="29"/>
      <c r="D25" s="139"/>
      <c r="E25" s="139"/>
      <c r="G25" s="140"/>
      <c r="H25" s="141"/>
      <c r="I25" s="141"/>
      <c r="J25" s="141"/>
      <c r="K25" s="141"/>
      <c r="L25" s="141"/>
      <c r="M25" s="141"/>
      <c r="N25" s="29"/>
      <c r="O25" s="29"/>
      <c r="Q25" s="112">
        <v>99.927499999999995</v>
      </c>
      <c r="AC25" s="111"/>
    </row>
    <row r="26" spans="1:39">
      <c r="A26" s="137"/>
      <c r="B26" s="29"/>
      <c r="C26" s="29"/>
      <c r="D26" s="139"/>
      <c r="E26" s="139"/>
      <c r="G26" s="140"/>
      <c r="H26" s="141"/>
      <c r="I26" s="141"/>
      <c r="J26" s="141"/>
      <c r="K26" s="141"/>
      <c r="L26" s="141"/>
      <c r="M26" s="141"/>
      <c r="N26" s="29"/>
      <c r="O26" s="29"/>
      <c r="Q26" s="112">
        <v>-8.6499999999999997E-3</v>
      </c>
      <c r="AC26" s="111"/>
    </row>
    <row r="27" spans="1:39">
      <c r="A27" s="137"/>
      <c r="B27" s="29"/>
      <c r="C27" s="29"/>
      <c r="D27" s="139"/>
      <c r="E27" s="139"/>
      <c r="G27" s="140"/>
      <c r="H27" s="141"/>
      <c r="I27" s="141"/>
      <c r="J27" s="141"/>
      <c r="K27" s="141"/>
      <c r="L27" s="141"/>
      <c r="M27" s="141"/>
      <c r="N27" s="29"/>
      <c r="O27" s="29"/>
      <c r="Q27" s="112">
        <f>100-Q25</f>
        <v>7.2500000000005116E-2</v>
      </c>
      <c r="AC27" s="111"/>
    </row>
    <row r="28" spans="1:39">
      <c r="A28" s="137"/>
      <c r="B28" s="29"/>
      <c r="C28" s="29"/>
      <c r="D28" s="139"/>
      <c r="E28" s="139"/>
      <c r="G28" s="140"/>
      <c r="H28" s="141"/>
      <c r="I28" s="141"/>
      <c r="J28" s="141"/>
      <c r="K28" s="141"/>
      <c r="L28" s="141"/>
      <c r="M28" s="141"/>
      <c r="N28" s="29"/>
      <c r="O28" s="29"/>
      <c r="Q28" s="112">
        <f>Q27+Q26/100</f>
        <v>7.2413500000005113E-2</v>
      </c>
      <c r="Z28" s="112">
        <v>2.852E-2</v>
      </c>
      <c r="AC28" s="111"/>
    </row>
    <row r="29" spans="1:39">
      <c r="A29" s="137"/>
      <c r="B29" s="131"/>
      <c r="C29" s="29"/>
      <c r="D29" s="139"/>
      <c r="E29" s="139"/>
      <c r="F29" s="84"/>
      <c r="G29" s="140" t="s">
        <v>511</v>
      </c>
      <c r="H29" s="134">
        <f>_xll.BDH(G29,$E$4,$C$1,$C$1)</f>
        <v>0.249</v>
      </c>
      <c r="I29" s="29"/>
      <c r="J29" s="29"/>
      <c r="K29" s="29"/>
      <c r="L29" s="29"/>
      <c r="M29" s="155">
        <f>D29-H29/100</f>
        <v>-2.49E-3</v>
      </c>
      <c r="N29" s="155">
        <f>E29-H29/100</f>
        <v>-2.49E-3</v>
      </c>
      <c r="O29" s="155">
        <f>AVERAGE(M29,N29)</f>
        <v>-2.49E-3</v>
      </c>
      <c r="Z29" s="112">
        <v>6.7680000000000004E-2</v>
      </c>
      <c r="AC29" s="111"/>
    </row>
    <row r="30" spans="1:39">
      <c r="A30" s="137"/>
      <c r="B30" s="131"/>
      <c r="C30" s="29"/>
      <c r="D30" s="139"/>
      <c r="E30" s="139"/>
      <c r="F30" s="84"/>
      <c r="G30" s="29" t="s">
        <v>394</v>
      </c>
      <c r="H30" s="134">
        <f>_xll.BDH(G30,$E$4,$C$1,$C$1)</f>
        <v>0.75</v>
      </c>
      <c r="I30" s="29"/>
      <c r="J30" s="29"/>
      <c r="K30" s="29"/>
      <c r="L30" s="29"/>
      <c r="M30" s="155">
        <f>D30-H30/100</f>
        <v>-7.4999999999999997E-3</v>
      </c>
      <c r="N30" s="155">
        <f>E30-H30/100</f>
        <v>-7.4999999999999997E-3</v>
      </c>
      <c r="O30" s="155">
        <f>AVERAGE(M30,N30)</f>
        <v>-7.4999999999999997E-3</v>
      </c>
      <c r="Q30" s="38">
        <v>43955</v>
      </c>
      <c r="Z30" s="112">
        <f>AVERAGE(Z28,Z29)</f>
        <v>4.8100000000000004E-2</v>
      </c>
      <c r="AC30" s="111"/>
    </row>
    <row r="31" spans="1:39">
      <c r="A31" s="137"/>
      <c r="B31" s="131"/>
      <c r="C31" s="29"/>
      <c r="D31" s="139"/>
      <c r="E31" s="139"/>
      <c r="F31" s="84"/>
      <c r="G31" s="29" t="s">
        <v>395</v>
      </c>
      <c r="H31" s="134">
        <f>_xll.BDH(G31,$E$4,$C$1,$C$1)</f>
        <v>1.3320000000000001</v>
      </c>
      <c r="I31" s="29"/>
      <c r="J31" s="29"/>
      <c r="K31" s="29"/>
      <c r="L31" s="29"/>
      <c r="M31" s="155">
        <f>D31-H31/100</f>
        <v>-1.332E-2</v>
      </c>
      <c r="N31" s="155">
        <f>E31-H31/100</f>
        <v>-1.332E-2</v>
      </c>
      <c r="O31" s="155">
        <f>AVERAGE(M31,N31)</f>
        <v>-1.332E-2</v>
      </c>
      <c r="Q31" s="38">
        <v>43999</v>
      </c>
      <c r="AC31" s="111"/>
    </row>
    <row r="32" spans="1:39">
      <c r="A32" s="137"/>
      <c r="B32" s="131"/>
      <c r="C32" s="29"/>
      <c r="D32" s="139"/>
      <c r="E32" s="139"/>
      <c r="F32" s="84"/>
      <c r="G32" s="29" t="s">
        <v>396</v>
      </c>
      <c r="H32" s="134">
        <f>_xll.BDH(G32,$E$4,$C$1,$C$1)</f>
        <v>1.7130000000000001</v>
      </c>
      <c r="I32" s="29"/>
      <c r="J32" s="29"/>
      <c r="K32" s="29"/>
      <c r="L32" s="29"/>
      <c r="M32" s="155">
        <f>D32-H32/100</f>
        <v>-1.7129999999999999E-2</v>
      </c>
      <c r="N32" s="155">
        <f>E32-H32/100</f>
        <v>-1.7129999999999999E-2</v>
      </c>
      <c r="O32" s="155">
        <f>AVERAGE(M32,N32)</f>
        <v>-1.7129999999999999E-2</v>
      </c>
      <c r="Q32" s="112">
        <f>Q31-Q30</f>
        <v>44</v>
      </c>
      <c r="AC32" s="111"/>
    </row>
    <row r="33" spans="1:29">
      <c r="A33" s="137"/>
      <c r="B33" s="131"/>
      <c r="C33" s="29"/>
      <c r="D33" s="139"/>
      <c r="E33" s="139"/>
      <c r="F33" s="84"/>
      <c r="G33" s="29" t="s">
        <v>397</v>
      </c>
      <c r="H33" s="134">
        <f>_xll.BDH(G33,$E$4,$C$1,$C$1)</f>
        <v>2.4300000000000002</v>
      </c>
      <c r="I33" s="29"/>
      <c r="J33" s="29"/>
      <c r="K33" s="29"/>
      <c r="L33" s="29"/>
      <c r="M33" s="29"/>
      <c r="N33" s="29"/>
      <c r="O33" s="131"/>
      <c r="Q33" s="112">
        <f>Q32/360</f>
        <v>0.12222222222222222</v>
      </c>
      <c r="R33" s="112">
        <f>EXP(-I6/100*Q33)</f>
        <v>0.99998365902240416</v>
      </c>
      <c r="AC33" s="111"/>
    </row>
    <row r="34" spans="1:29">
      <c r="A34" s="137"/>
      <c r="B34" s="131"/>
      <c r="C34" s="29"/>
      <c r="D34" s="139"/>
      <c r="E34" s="139"/>
      <c r="F34" s="84"/>
      <c r="G34" s="29" t="s">
        <v>398</v>
      </c>
      <c r="H34" s="134">
        <f>_xll.BDH(G34,$E$4,$C$1,$C$1)</f>
        <v>3.2789999999999999</v>
      </c>
      <c r="I34" s="29"/>
      <c r="J34" s="29"/>
      <c r="K34" s="29"/>
      <c r="L34" s="29"/>
      <c r="M34" s="29"/>
      <c r="N34" s="29"/>
      <c r="O34" s="131"/>
      <c r="AC34" s="111"/>
    </row>
    <row r="35" spans="1:29">
      <c r="A35" s="137"/>
      <c r="B35" s="131"/>
      <c r="C35" s="29"/>
      <c r="D35" s="139"/>
      <c r="E35" s="139"/>
      <c r="F35" s="84"/>
      <c r="G35" s="29" t="s">
        <v>399</v>
      </c>
      <c r="H35" s="134">
        <f>_xll.BDH(G35,$E$4,$C$1,$C$1)</f>
        <v>4.0359999999999996</v>
      </c>
      <c r="I35" s="29"/>
      <c r="J35" s="29"/>
      <c r="K35" s="29"/>
      <c r="L35" s="29"/>
      <c r="M35" s="29"/>
      <c r="N35" s="29"/>
      <c r="O35" s="131"/>
      <c r="AC35" s="111"/>
    </row>
    <row r="36" spans="1:29">
      <c r="A36" s="137"/>
      <c r="B36" s="131"/>
      <c r="C36" s="29"/>
      <c r="D36" s="139"/>
      <c r="E36" s="139"/>
      <c r="F36" s="84"/>
      <c r="G36" s="29" t="s">
        <v>400</v>
      </c>
      <c r="H36" s="134">
        <f>_xll.BDH(G36,$E$4,$C$1,$C$1)</f>
        <v>5.0460000000000003</v>
      </c>
      <c r="I36" s="29"/>
      <c r="J36" s="29"/>
      <c r="K36" s="29"/>
      <c r="L36" s="29"/>
      <c r="M36" s="29"/>
      <c r="N36" s="29"/>
      <c r="O36" s="131"/>
      <c r="AC36" s="111"/>
    </row>
    <row r="37" spans="1:29">
      <c r="A37" s="137"/>
      <c r="B37" s="131"/>
      <c r="C37" s="29"/>
      <c r="D37" s="139"/>
      <c r="E37" s="139"/>
      <c r="F37" s="84"/>
      <c r="G37" s="29" t="s">
        <v>401</v>
      </c>
      <c r="H37" s="134">
        <f>_xll.BDH(G37,$E$4,$C$1,$C$1)</f>
        <v>6.3840000000000003</v>
      </c>
      <c r="I37" s="29"/>
      <c r="J37" s="29"/>
      <c r="K37" s="29"/>
      <c r="L37" s="29"/>
      <c r="M37" s="29"/>
      <c r="N37" s="29"/>
      <c r="O37" s="131"/>
      <c r="AC37" s="111"/>
    </row>
    <row r="38" spans="1:29">
      <c r="A38" s="137"/>
      <c r="B38" s="131"/>
      <c r="C38" s="29"/>
      <c r="D38" s="139"/>
      <c r="E38" s="139"/>
      <c r="F38" s="84"/>
      <c r="G38" s="29" t="s">
        <v>402</v>
      </c>
      <c r="H38" s="134">
        <f>_xll.BDH(G38,$E$4,$C$1,$C$1)</f>
        <v>7.319</v>
      </c>
      <c r="I38" s="29"/>
      <c r="J38" s="29"/>
      <c r="K38" s="29"/>
      <c r="L38" s="29"/>
      <c r="M38" s="29"/>
      <c r="N38" s="29"/>
      <c r="O38" s="131"/>
      <c r="AC38" s="111"/>
    </row>
    <row r="39" spans="1:29">
      <c r="A39" s="137"/>
      <c r="B39" s="131"/>
      <c r="C39" s="29"/>
      <c r="D39" s="139"/>
      <c r="E39" s="139"/>
      <c r="F39" s="84"/>
      <c r="G39" s="29" t="s">
        <v>403</v>
      </c>
      <c r="H39" s="134">
        <f>_xll.BDH(G39,$E$4,$C$1,$C$1)</f>
        <v>8.1440000000000001</v>
      </c>
      <c r="I39" s="29"/>
      <c r="J39" s="29"/>
      <c r="K39" s="29"/>
      <c r="L39" s="29"/>
      <c r="M39" s="29"/>
      <c r="N39" s="29"/>
      <c r="O39" s="131"/>
      <c r="AC39" s="111"/>
    </row>
    <row r="40" spans="1:29">
      <c r="A40" s="137"/>
      <c r="B40" s="131"/>
      <c r="C40" s="29"/>
      <c r="D40" s="139"/>
      <c r="E40" s="139"/>
      <c r="F40" s="84"/>
      <c r="G40" s="29" t="s">
        <v>403</v>
      </c>
      <c r="H40" s="134">
        <f>_xll.BDH(G40,$E$4,$C$1,$C$1)</f>
        <v>8.1440000000000001</v>
      </c>
      <c r="I40" s="29"/>
      <c r="J40" s="29"/>
      <c r="K40" s="29"/>
      <c r="L40" s="29"/>
      <c r="M40" s="29"/>
      <c r="N40" s="29"/>
      <c r="O40" s="131"/>
      <c r="AC40" s="111"/>
    </row>
    <row r="41" spans="1:29">
      <c r="A41" s="137"/>
      <c r="B41" s="131"/>
      <c r="C41" s="29"/>
      <c r="D41" s="139"/>
      <c r="E41" s="139"/>
      <c r="F41" s="84"/>
      <c r="G41" s="29" t="s">
        <v>403</v>
      </c>
      <c r="H41" s="134">
        <f>_xll.BDH(G41,$E$4,$C$1,$C$1)</f>
        <v>8.1440000000000001</v>
      </c>
      <c r="I41" s="29"/>
      <c r="J41" s="29"/>
      <c r="K41" s="29"/>
      <c r="L41" s="29"/>
      <c r="M41" s="29"/>
      <c r="N41" s="29"/>
      <c r="O41" s="131"/>
      <c r="AC41" s="111"/>
    </row>
    <row r="42" spans="1:29">
      <c r="B42" s="38"/>
      <c r="D42" s="84"/>
      <c r="F42" s="84"/>
      <c r="O42" s="38"/>
      <c r="AC42" s="111"/>
    </row>
    <row r="43" spans="1:29">
      <c r="A43" s="137"/>
      <c r="B43" s="131"/>
      <c r="C43" s="51" t="s">
        <v>371</v>
      </c>
      <c r="D43" s="132"/>
      <c r="E43" s="29"/>
      <c r="F43" s="84"/>
      <c r="G43" s="51" t="s">
        <v>392</v>
      </c>
      <c r="H43" s="29"/>
      <c r="I43" s="29"/>
      <c r="J43" s="29"/>
      <c r="K43" s="29"/>
      <c r="L43" s="29"/>
      <c r="M43" s="29"/>
      <c r="N43" s="29"/>
      <c r="O43" s="131"/>
      <c r="AC43" s="111"/>
    </row>
    <row r="44" spans="1:29">
      <c r="A44" s="137"/>
      <c r="B44" s="131"/>
      <c r="C44" s="29"/>
      <c r="D44" s="139"/>
      <c r="E44" s="139"/>
      <c r="F44" s="84"/>
      <c r="G44" s="29"/>
      <c r="H44" s="29"/>
      <c r="I44" s="29"/>
      <c r="J44" s="29"/>
      <c r="K44" s="29"/>
      <c r="L44" s="29"/>
      <c r="M44" s="29"/>
      <c r="N44" s="29"/>
      <c r="O44" s="131"/>
      <c r="AC44" s="111"/>
    </row>
    <row r="45" spans="1:29">
      <c r="A45" s="137"/>
      <c r="B45" s="147" t="str">
        <f>_xll.BCurve(C43,"CurveDate="&amp;C1,"cols=4;rows=25")</f>
        <v>Term</v>
      </c>
      <c r="C45" s="49" t="s">
        <v>336</v>
      </c>
      <c r="D45" s="148" t="s">
        <v>339</v>
      </c>
      <c r="E45" s="148" t="s">
        <v>340</v>
      </c>
      <c r="F45" s="84"/>
      <c r="G45" s="29"/>
      <c r="H45" s="49" t="s">
        <v>273</v>
      </c>
      <c r="I45" s="49"/>
      <c r="J45" s="49" t="s">
        <v>339</v>
      </c>
      <c r="K45" s="49" t="s">
        <v>340</v>
      </c>
      <c r="L45" s="49" t="s">
        <v>467</v>
      </c>
      <c r="M45" s="49" t="s">
        <v>339</v>
      </c>
      <c r="N45" s="49" t="s">
        <v>340</v>
      </c>
      <c r="O45" s="49" t="s">
        <v>329</v>
      </c>
      <c r="AC45" s="111"/>
    </row>
    <row r="46" spans="1:29">
      <c r="A46" s="137"/>
      <c r="B46" s="131" t="s">
        <v>341</v>
      </c>
      <c r="C46" s="29" t="s">
        <v>337</v>
      </c>
      <c r="D46" s="139">
        <v>0.23388</v>
      </c>
      <c r="E46" s="139">
        <v>0.23388</v>
      </c>
      <c r="F46" s="84"/>
      <c r="G46" s="29"/>
      <c r="H46" s="29"/>
      <c r="I46" s="29"/>
      <c r="J46" s="29"/>
      <c r="K46" s="29"/>
      <c r="L46" s="29"/>
      <c r="M46" s="29"/>
      <c r="N46" s="29"/>
      <c r="O46" s="131"/>
      <c r="AC46" s="111"/>
    </row>
    <row r="47" spans="1:29">
      <c r="A47" s="137"/>
      <c r="B47" s="131" t="s">
        <v>342</v>
      </c>
      <c r="C47" s="29" t="s">
        <v>338</v>
      </c>
      <c r="D47" s="139">
        <v>0.24474000000000001</v>
      </c>
      <c r="E47" s="139">
        <v>0.24474000000000001</v>
      </c>
      <c r="F47" s="84"/>
      <c r="G47" s="29"/>
      <c r="H47" s="29"/>
      <c r="I47" s="29"/>
      <c r="J47" s="29"/>
      <c r="K47" s="29"/>
      <c r="L47" s="29"/>
      <c r="M47" s="29"/>
      <c r="N47" s="29"/>
      <c r="O47" s="131"/>
      <c r="AC47" s="111"/>
    </row>
    <row r="48" spans="1:29">
      <c r="A48" s="137"/>
      <c r="B48" s="131" t="s">
        <v>343</v>
      </c>
      <c r="C48" s="29" t="s">
        <v>338</v>
      </c>
      <c r="D48" s="139">
        <v>0.19919999999999999</v>
      </c>
      <c r="E48" s="139">
        <v>0.19919999999999999</v>
      </c>
      <c r="F48" s="84"/>
      <c r="G48" s="29"/>
      <c r="H48" s="29"/>
      <c r="I48" s="29"/>
      <c r="J48" s="29"/>
      <c r="K48" s="29"/>
      <c r="L48" s="29"/>
      <c r="M48" s="29"/>
      <c r="N48" s="29"/>
      <c r="O48" s="131"/>
      <c r="AC48" s="111"/>
    </row>
    <row r="49" spans="1:29">
      <c r="A49" s="137"/>
      <c r="B49" s="131" t="s">
        <v>344</v>
      </c>
      <c r="C49" s="29" t="s">
        <v>338</v>
      </c>
      <c r="D49" s="139">
        <v>0.18844</v>
      </c>
      <c r="E49" s="139">
        <v>0.18844</v>
      </c>
      <c r="F49" s="84"/>
      <c r="G49" s="29"/>
      <c r="H49" s="29"/>
      <c r="I49" s="29"/>
      <c r="J49" s="29"/>
      <c r="K49" s="29"/>
      <c r="L49" s="29"/>
      <c r="M49" s="29"/>
      <c r="N49" s="29"/>
      <c r="O49" s="131"/>
      <c r="AC49" s="111"/>
    </row>
    <row r="50" spans="1:29">
      <c r="A50" s="137"/>
      <c r="B50" s="131" t="s">
        <v>345</v>
      </c>
      <c r="C50" s="29" t="s">
        <v>338</v>
      </c>
      <c r="D50" s="139">
        <v>0.18745999999999999</v>
      </c>
      <c r="E50" s="139">
        <v>0.18745999999999999</v>
      </c>
      <c r="F50" s="84"/>
      <c r="G50" s="29"/>
      <c r="H50" s="29"/>
      <c r="I50" s="29"/>
      <c r="J50" s="29"/>
      <c r="K50" s="29"/>
      <c r="L50" s="29"/>
      <c r="M50" s="29"/>
      <c r="N50" s="29"/>
      <c r="O50" s="131"/>
      <c r="AC50" s="111"/>
    </row>
    <row r="51" spans="1:29">
      <c r="A51" s="137"/>
      <c r="B51" s="131" t="s">
        <v>346</v>
      </c>
      <c r="C51" s="29" t="s">
        <v>338</v>
      </c>
      <c r="D51" s="139">
        <v>0.21124999999999999</v>
      </c>
      <c r="E51" s="139">
        <v>0.21124999999999999</v>
      </c>
      <c r="F51" s="84"/>
      <c r="G51" s="29"/>
      <c r="H51" s="29"/>
      <c r="I51" s="29"/>
      <c r="J51" s="29"/>
      <c r="K51" s="29"/>
      <c r="L51" s="29"/>
      <c r="M51" s="29"/>
      <c r="N51" s="29"/>
      <c r="O51" s="131"/>
      <c r="AC51" s="111"/>
    </row>
    <row r="52" spans="1:29">
      <c r="A52" s="137"/>
      <c r="B52" s="131" t="s">
        <v>347</v>
      </c>
      <c r="C52" s="29" t="s">
        <v>338</v>
      </c>
      <c r="D52" s="139">
        <v>0.22484000000000001</v>
      </c>
      <c r="E52" s="139">
        <v>0.22484000000000001</v>
      </c>
      <c r="F52" s="84"/>
      <c r="G52" s="29"/>
      <c r="H52" s="29"/>
      <c r="I52" s="29"/>
      <c r="J52" s="29"/>
      <c r="K52" s="29"/>
      <c r="L52" s="29"/>
      <c r="M52" s="29"/>
      <c r="N52" s="29"/>
      <c r="O52" s="131"/>
      <c r="AC52" s="111"/>
    </row>
    <row r="53" spans="1:29">
      <c r="A53" s="137"/>
      <c r="B53" s="131" t="s">
        <v>348</v>
      </c>
      <c r="C53" s="29" t="s">
        <v>314</v>
      </c>
      <c r="D53" s="139">
        <v>0.21858</v>
      </c>
      <c r="E53" s="139">
        <v>0.22141</v>
      </c>
      <c r="F53" s="84"/>
      <c r="G53" s="29"/>
      <c r="H53" s="29"/>
      <c r="I53" s="29"/>
      <c r="J53" s="29"/>
      <c r="K53" s="29"/>
      <c r="L53" s="29"/>
      <c r="M53" s="29"/>
      <c r="N53" s="29"/>
      <c r="O53" s="131"/>
      <c r="AC53" s="111"/>
    </row>
    <row r="54" spans="1:29">
      <c r="A54" s="137"/>
      <c r="B54" s="131" t="s">
        <v>349</v>
      </c>
      <c r="C54" s="29" t="s">
        <v>314</v>
      </c>
      <c r="D54" s="139">
        <v>0.24055000000000001</v>
      </c>
      <c r="E54" s="139">
        <v>0.24365000000000001</v>
      </c>
      <c r="F54" s="84"/>
      <c r="G54" s="29"/>
      <c r="H54" s="29"/>
      <c r="I54" s="29"/>
      <c r="J54" s="29"/>
      <c r="K54" s="29"/>
      <c r="L54" s="29"/>
      <c r="M54" s="29"/>
      <c r="N54" s="29"/>
      <c r="O54" s="131"/>
      <c r="AC54" s="111"/>
    </row>
    <row r="55" spans="1:29">
      <c r="A55" s="137"/>
      <c r="B55" s="131" t="s">
        <v>350</v>
      </c>
      <c r="C55" s="29" t="s">
        <v>314</v>
      </c>
      <c r="D55" s="139">
        <v>0.28448000000000001</v>
      </c>
      <c r="E55" s="139">
        <v>0.28702</v>
      </c>
      <c r="F55" s="84"/>
      <c r="G55" s="29"/>
      <c r="H55" s="29"/>
      <c r="I55" s="29"/>
      <c r="J55" s="29"/>
      <c r="K55" s="29"/>
      <c r="L55" s="29"/>
      <c r="M55" s="29"/>
      <c r="N55" s="29"/>
      <c r="O55" s="131"/>
      <c r="AC55" s="111"/>
    </row>
    <row r="56" spans="1:29">
      <c r="A56" s="137"/>
      <c r="B56" s="131" t="s">
        <v>351</v>
      </c>
      <c r="C56" s="29" t="s">
        <v>314</v>
      </c>
      <c r="D56" s="139">
        <v>0.34733999999999998</v>
      </c>
      <c r="E56" s="139">
        <v>0.35005999999999998</v>
      </c>
      <c r="F56" s="84"/>
      <c r="G56" s="29"/>
      <c r="H56" s="29"/>
      <c r="I56" s="29"/>
      <c r="J56" s="29"/>
      <c r="K56" s="29"/>
      <c r="L56" s="29"/>
      <c r="M56" s="29"/>
      <c r="N56" s="29"/>
      <c r="O56" s="131"/>
      <c r="AC56" s="111"/>
    </row>
    <row r="57" spans="1:29">
      <c r="A57" s="137"/>
      <c r="B57" s="131" t="s">
        <v>352</v>
      </c>
      <c r="C57" s="29" t="s">
        <v>314</v>
      </c>
      <c r="D57" s="139">
        <v>0.42232999999999998</v>
      </c>
      <c r="E57" s="139">
        <v>0.42509000000000002</v>
      </c>
      <c r="F57" s="84"/>
      <c r="G57" s="29"/>
      <c r="H57" s="29"/>
      <c r="I57" s="29"/>
      <c r="J57" s="29"/>
      <c r="K57" s="29"/>
      <c r="L57" s="29"/>
      <c r="M57" s="29"/>
      <c r="N57" s="29"/>
      <c r="O57" s="131"/>
      <c r="AC57" s="111"/>
    </row>
    <row r="58" spans="1:29">
      <c r="A58" s="137"/>
      <c r="B58" s="131" t="s">
        <v>353</v>
      </c>
      <c r="C58" s="29" t="s">
        <v>314</v>
      </c>
      <c r="D58" s="139">
        <v>0.49963999999999997</v>
      </c>
      <c r="E58" s="139">
        <v>0.50226000000000004</v>
      </c>
      <c r="F58" s="84"/>
      <c r="G58" s="29" t="s">
        <v>404</v>
      </c>
      <c r="H58" s="29">
        <f>_xll.BDH(G58,$H$45,$C$1,$C$1)</f>
        <v>20</v>
      </c>
      <c r="I58" s="29"/>
      <c r="J58" s="29">
        <f>100*(100*(-VLOOKUP(L58,$B$46:$E$69,3,FALSE)/100+(((1+((1+((((1+VLOOKUP(L58,$B$46:$E$69,3,FALSE)/100*(360/365)/2)^(2/4)-1)*4)-H58/10000)/4)^4-1)/360)^90-1)*4)))-H33</f>
        <v>-23.102058472466105</v>
      </c>
      <c r="K58" s="29">
        <f>100*(100*(-VLOOKUP(L58,$B$46:$E$69,4,FALSE)/100+(((1+((1+((((1+VLOOKUP(L58,$B$46:$E$69,4,FALSE)/100*(360/365)/2)^(2/4)-1)*4)-H58/10000)/4)^4-1)/360)^90-1)*4)))-H33</f>
        <v>-23.105208886629224</v>
      </c>
      <c r="L58" s="29" t="s">
        <v>468</v>
      </c>
      <c r="M58" s="122">
        <f>VLOOKUP(L58,$B$46:$E$69,3,FALSE)+J58/100</f>
        <v>0.26861941527533895</v>
      </c>
      <c r="N58" s="122">
        <f>VLOOKUP(L58,$B$46:$E$69,4,FALSE)+K58/100</f>
        <v>0.27120791113370779</v>
      </c>
      <c r="O58" s="121">
        <f>AVERAGE(M58,N58)</f>
        <v>0.26991366320452337</v>
      </c>
      <c r="AC58" s="111"/>
    </row>
    <row r="59" spans="1:29">
      <c r="A59" s="137"/>
      <c r="B59" s="131" t="s">
        <v>354</v>
      </c>
      <c r="C59" s="29" t="s">
        <v>314</v>
      </c>
      <c r="D59" s="139">
        <v>0.57452999999999999</v>
      </c>
      <c r="E59" s="139">
        <v>0.57721</v>
      </c>
      <c r="F59" s="84"/>
      <c r="G59" s="29"/>
      <c r="H59" s="29"/>
      <c r="I59" s="29"/>
      <c r="J59" s="29"/>
      <c r="K59" s="29"/>
      <c r="L59" s="29"/>
      <c r="M59" s="51"/>
      <c r="N59" s="122"/>
      <c r="O59" s="118"/>
      <c r="AC59" s="111"/>
    </row>
    <row r="60" spans="1:29">
      <c r="A60" s="137"/>
      <c r="B60" s="131" t="s">
        <v>355</v>
      </c>
      <c r="C60" s="29" t="s">
        <v>314</v>
      </c>
      <c r="D60" s="139">
        <v>0.64536000000000004</v>
      </c>
      <c r="E60" s="139">
        <v>0.64793999999999996</v>
      </c>
      <c r="F60" s="84"/>
      <c r="G60" s="29"/>
      <c r="H60" s="29"/>
      <c r="I60" s="29"/>
      <c r="J60" s="29"/>
      <c r="K60" s="29"/>
      <c r="L60" s="29"/>
      <c r="M60" s="51"/>
      <c r="N60" s="122"/>
      <c r="O60" s="118"/>
      <c r="AC60" s="111"/>
    </row>
    <row r="61" spans="1:29">
      <c r="A61" s="137"/>
      <c r="B61" s="131" t="s">
        <v>356</v>
      </c>
      <c r="C61" s="29" t="s">
        <v>314</v>
      </c>
      <c r="D61" s="139">
        <v>0.70975999999999995</v>
      </c>
      <c r="E61" s="139">
        <v>0.71235000000000004</v>
      </c>
      <c r="F61" s="84"/>
      <c r="G61" s="29" t="s">
        <v>405</v>
      </c>
      <c r="H61" s="29">
        <f>_xll.BDH(G61,$E$4,$C$1,$C$1)</f>
        <v>19.875</v>
      </c>
      <c r="I61" s="29"/>
      <c r="J61" s="29">
        <f>100*(100*(-VLOOKUP(L61,$B$46:$E$69,3,FALSE)/100+(((1+((1+((((1+VLOOKUP(L61,$B$46:$E$69,3,FALSE)/100*(360/365)/2)^(2/4)-1)*4)-H61/10000)/4)^4-1)/360)^90-1)*4)))-H34</f>
        <v>-24.062225827917977</v>
      </c>
      <c r="K61" s="29">
        <f>100*(100*(-VLOOKUP(L61,$B$46:$E$69,4,FALSE)/100+(((1+((1+((((1+VLOOKUP(L61,$B$46:$E$69,4,FALSE)/100*(360/365)/2)^(2/4)-1)*4)-H61/10000)/4)^4-1)/360)^90-1)*4)))-H34</f>
        <v>-24.064940841094263</v>
      </c>
      <c r="L61" s="29" t="s">
        <v>469</v>
      </c>
      <c r="M61" s="122">
        <f>VLOOKUP(L61,$B$46:$E$69,3,FALSE)+J61/100</f>
        <v>0.46913774172082018</v>
      </c>
      <c r="N61" s="122">
        <f>VLOOKUP(L61,$B$46:$E$69,4,FALSE)+K61/100</f>
        <v>0.47170059158905742</v>
      </c>
      <c r="O61" s="121">
        <f>AVERAGE(M61,N61)</f>
        <v>0.47041916665493877</v>
      </c>
      <c r="AC61" s="111"/>
    </row>
    <row r="62" spans="1:29">
      <c r="A62" s="137"/>
      <c r="B62" s="131" t="s">
        <v>357</v>
      </c>
      <c r="C62" s="29" t="s">
        <v>314</v>
      </c>
      <c r="D62" s="139">
        <v>0.76783999999999997</v>
      </c>
      <c r="E62" s="139">
        <v>0.77044000000000001</v>
      </c>
      <c r="F62" s="84"/>
      <c r="G62" s="29"/>
      <c r="H62" s="29"/>
      <c r="I62" s="29"/>
      <c r="J62" s="29"/>
      <c r="K62" s="29"/>
      <c r="L62" s="29"/>
      <c r="M62" s="51"/>
      <c r="N62" s="122"/>
      <c r="O62" s="118"/>
      <c r="AC62" s="111"/>
    </row>
    <row r="63" spans="1:29">
      <c r="A63" s="137"/>
      <c r="B63" s="131" t="s">
        <v>358</v>
      </c>
      <c r="C63" s="29" t="s">
        <v>314</v>
      </c>
      <c r="D63" s="139">
        <v>0.81928000000000001</v>
      </c>
      <c r="E63" s="139">
        <v>0.82201000000000002</v>
      </c>
      <c r="F63" s="84"/>
      <c r="G63" s="29" t="s">
        <v>406</v>
      </c>
      <c r="H63" s="29">
        <f>_xll.BDH(G63,$E$4,$C$1,$C$1)</f>
        <v>19.55</v>
      </c>
      <c r="I63" s="29"/>
      <c r="J63" s="29">
        <f>100*(100*(-VLOOKUP(L63,$B$46:$E$69,3,FALSE)/100+(((1+((1+((((1+VLOOKUP(L63,$B$46:$E$69,3,FALSE)/100*(360/365)/2)^(2/4)-1)*4)-H63/10000)/4)^4-1)/360)^90-1)*4)))-H35</f>
        <v>-24.602782709983131</v>
      </c>
      <c r="K63" s="29">
        <f>100*(100*(-
VLOOKUP(L63,$B$46:$E$69,4,FALSE)/100+(((1+((1+((((1+
VLOOKUP(L63,$B$46:$E$69,4,FALSE)/100*(360/365)/2)^(2/4)-1)*4)-H63/10000)/4)^4-1)/360)^90-1)*4)))-H35</f>
        <v>-24.60541772718139</v>
      </c>
      <c r="L63" s="29" t="s">
        <v>470</v>
      </c>
      <c r="M63" s="122">
        <f>VLOOKUP(L63,$B$46:$E$69,3,FALSE)+J63/100</f>
        <v>0.57325217290016872</v>
      </c>
      <c r="N63" s="122">
        <f xml:space="preserve">
VLOOKUP(L63,$B$46:$E$69,4,FALSE)+K63/100</f>
        <v>0.57595582272818613</v>
      </c>
      <c r="O63" s="121">
        <f>AVERAGE(M63,N63)</f>
        <v>0.57460399781417748</v>
      </c>
      <c r="AC63" s="111"/>
    </row>
    <row r="64" spans="1:29">
      <c r="A64" s="137"/>
      <c r="B64" s="131" t="s">
        <v>359</v>
      </c>
      <c r="C64" s="29" t="s">
        <v>314</v>
      </c>
      <c r="D64" s="139">
        <v>0.93208000000000002</v>
      </c>
      <c r="E64" s="139">
        <v>0.93491999999999997</v>
      </c>
      <c r="F64" s="84"/>
      <c r="G64" s="29" t="s">
        <v>407</v>
      </c>
      <c r="H64" s="29">
        <f>_xll.BDH(G64,$E$4,$C$1,$C$1)</f>
        <v>18.95</v>
      </c>
      <c r="I64" s="29"/>
      <c r="J64" s="29">
        <f>100*(100*(-VLOOKUP(L64,$B$46:$E$69,3,FALSE)/100+(((1+((1+((((1+VLOOKUP(L64,$B$46:$E$69,3,FALSE)/100*(360/365)/2)^(2/4)-1)*4)-H64/10000)/4)^4-1)/360)^90-1)*4)))-H36</f>
        <v>-25.112774188245258</v>
      </c>
      <c r="K64" s="29">
        <f>100*(100*(-VLOOKUP(L64,$B$46:$E$69,4,FALSE)
/100+(((1+((1+((((1+VLOOKUP(L64,$B$46:$E$69,4,FALSE)
/100*(360/365)/2)^(2/4)-1)*4)-H64/10000)/4)^4-1)/360)^90-1)*4)))-H36</f>
        <v>-25.115264848868158</v>
      </c>
      <c r="L64" s="29" t="s">
        <v>471</v>
      </c>
      <c r="M64" s="122">
        <f>VLOOKUP(L64,$B$46:$E$69,3,FALSE)+J64/100</f>
        <v>0.68095225811754745</v>
      </c>
      <c r="N64" s="122">
        <f>VLOOKUP(L64,$B$46:$E$69,4,FALSE)+K64/100</f>
        <v>0.6837673515113184</v>
      </c>
      <c r="O64" s="121">
        <f t="shared" ref="O64:O69" si="17">AVERAGE(M64,N64)</f>
        <v>0.68235980481443292</v>
      </c>
      <c r="AC64" s="111"/>
    </row>
    <row r="65" spans="1:29">
      <c r="A65" s="137"/>
      <c r="B65" s="131" t="s">
        <v>360</v>
      </c>
      <c r="C65" s="29" t="s">
        <v>314</v>
      </c>
      <c r="D65" s="139">
        <v>1.0451600000000001</v>
      </c>
      <c r="E65" s="139">
        <v>1.0495099999999999</v>
      </c>
      <c r="F65" s="84"/>
      <c r="G65" s="29" t="s">
        <v>408</v>
      </c>
      <c r="H65" s="29">
        <f>_xll.BDH(G65,$E$4,$C$1,$C$1)</f>
        <v>18.13</v>
      </c>
      <c r="I65" s="29"/>
      <c r="J65" s="29">
        <f>100*(100*(-VLOOKUP(L65,$B$46:$E$69,3,FALSE)/100+(((1+((1+((((1+VLOOKUP(L65,$B$46:$E$69,3,FALSE)/100*(360/365)/2)^(2/4)-1)*4)-H65/10000)/4)^4-1)/360)^90-1)*4)))-H37</f>
        <v>-25.718465724781762</v>
      </c>
      <c r="K65" s="29">
        <f>100*(100*(-VLOOKUP(L65,$B$46:$E$69,4,FALSE)/100+(((1+((1+((((1+VLOOKUP(L65,$B$46:$E$69,4,FALSE)/100*(360/365)/2)^(2/4)-1)*4)-H65/10000)/4)^4-1)/360)^90-1)*4)))-H37</f>
        <v>-25.721884056236586</v>
      </c>
      <c r="L65" s="29" t="s">
        <v>472</v>
      </c>
      <c r="M65" s="122">
        <f>VLOOKUP(L65,$B$46:$E$69,3,FALSE)+J65/100</f>
        <v>0.78797534275218251</v>
      </c>
      <c r="N65" s="122">
        <f>VLOOKUP(L65,$B$46:$E$69,4,FALSE)+K65/100</f>
        <v>0.79229115943763406</v>
      </c>
      <c r="O65" s="121">
        <f t="shared" si="17"/>
        <v>0.79013325109490828</v>
      </c>
      <c r="AC65" s="111"/>
    </row>
    <row r="66" spans="1:29">
      <c r="A66" s="137"/>
      <c r="B66" s="131" t="s">
        <v>361</v>
      </c>
      <c r="C66" s="29" t="s">
        <v>314</v>
      </c>
      <c r="D66" s="139">
        <v>1.09226</v>
      </c>
      <c r="E66" s="139">
        <v>1.0957399999999999</v>
      </c>
      <c r="F66" s="84"/>
      <c r="G66" s="29" t="s">
        <v>409</v>
      </c>
      <c r="H66" s="29">
        <f>_xll.BDH(G66,$E$4,$C$1,$C$1)</f>
        <v>17.55</v>
      </c>
      <c r="I66" s="29"/>
      <c r="J66" s="29">
        <f>100*(100*(-VLOOKUP(L66,$B$46:$E$69,3,FALSE)/100+(((1+((1+((((1+VLOOKUP(L66,$B$46:$E$69,3,FALSE)/100*(360/365)/2)^(2/4)-1)*4)-H66/10000)/4)^4-1)/360)^90-1)*4)))-H38</f>
        <v>-26.104529082310183</v>
      </c>
      <c r="K66" s="29">
        <f>100*(100*(-VLOOKUP(L66,$B$46:$E$69,4,FALSE)/100+(((1+((1+((((1+VLOOKUP(L66,$B$46:$E$69,4,FALSE)/100*(360/365)/2)^(2/4)-1)*4)-H66/10000)/4)^4-1)/360)^90-1)*4)))-H38</f>
        <v>-26.107125218666059</v>
      </c>
      <c r="L66" s="29" t="s">
        <v>473</v>
      </c>
      <c r="M66" s="122">
        <f>VLOOKUP(L66,$B$46:$E$69,3,FALSE)+J66/100</f>
        <v>0.83121470917689821</v>
      </c>
      <c r="N66" s="122">
        <f>VLOOKUP(L66,$B$46:$E$69,4,FALSE)+K66/100</f>
        <v>0.83466874781333933</v>
      </c>
      <c r="O66" s="121">
        <f t="shared" si="17"/>
        <v>0.83294172849511883</v>
      </c>
      <c r="AC66" s="111"/>
    </row>
    <row r="67" spans="1:29">
      <c r="A67" s="137"/>
      <c r="B67" s="131" t="s">
        <v>362</v>
      </c>
      <c r="C67" s="29" t="s">
        <v>314</v>
      </c>
      <c r="D67" s="139">
        <v>1.11334</v>
      </c>
      <c r="E67" s="139">
        <v>1.11646</v>
      </c>
      <c r="F67" s="84"/>
      <c r="G67" s="29" t="s">
        <v>410</v>
      </c>
      <c r="H67" s="29">
        <f>_xll.BDH(G67,$E$4,$C$1,$C$1)</f>
        <v>17.25</v>
      </c>
      <c r="I67" s="29"/>
      <c r="J67" s="29">
        <f>100*(100*(-VLOOKUP(L67,$B$46:$E$69,3,FALSE)/100+(((1+((1+((((1+VLOOKUP(L67,$B$46:$E$69,3,FALSE)/100*(360/365)/2)^(2/4)-1)*4)-H67/10000)/4)^4-1)/360)^90-1)*4)))-H39</f>
        <v>-26.64234687912262</v>
      </c>
      <c r="K67" s="29">
        <f>100*(100*(-VLOOKUP(L67,$B$46:$E$69,4,FALSE)
/100+(((1+((1+((((1+VLOOKUP(L67,$B$46:$E$69,4,FALSE)
/100*(360/365)/2)^(2/4)-1)*4)-H67/10000)/4)^4-1)/360)^90-1)*4)))-H39</f>
        <v>-26.644617569278431</v>
      </c>
      <c r="L67" s="29" t="s">
        <v>474</v>
      </c>
      <c r="M67" s="122">
        <f>VLOOKUP(L67,$B$46:$E$69,3,FALSE)+J67/100</f>
        <v>0.84691653120877386</v>
      </c>
      <c r="N67" s="122">
        <f>VLOOKUP(L67,$B$46:$E$69,4,FALSE)+K67/100</f>
        <v>0.85001382430721573</v>
      </c>
      <c r="O67" s="121">
        <f t="shared" si="17"/>
        <v>0.84846517775799479</v>
      </c>
      <c r="AC67" s="111"/>
    </row>
    <row r="68" spans="1:29">
      <c r="A68" s="137"/>
      <c r="B68" s="131" t="s">
        <v>363</v>
      </c>
      <c r="C68" s="29" t="s">
        <v>314</v>
      </c>
      <c r="D68" s="139">
        <v>1.07212</v>
      </c>
      <c r="E68" s="139">
        <v>1.07724</v>
      </c>
      <c r="F68" s="84"/>
      <c r="G68" s="29" t="s">
        <v>410</v>
      </c>
      <c r="H68" s="29">
        <f>_xll.BDH(G68,$E$4,$C$1,$C$1)</f>
        <v>17.25</v>
      </c>
      <c r="I68" s="29"/>
      <c r="J68" s="29">
        <f>100*(100*(-VLOOKUP(L67,$B$46:$E$69,3,FALSE)
/100+(((1+((1+((((1+VLOOKUP(L67,$B$46:$E$69,3,FALSE)
/100*(360/365)/2)^(2/4)-1)*4)-H68/10000)/4)^4-1)/360)^90-1)*4)))-H40</f>
        <v>-26.64234687912262</v>
      </c>
      <c r="K68" s="29">
        <f>100*(100*(-VLOOKUP(L67,$B$46:$E$69,4,FALSE)
/100+(((1+((1+((((1+VLOOKUP(L67,$B$46:$E$69,4,FALSE)
/100*(360/365)/2)^(2/4)-1)*4)-H67/10000)/4)^4-1)/360)^90-1)*4)))-H39</f>
        <v>-26.644617569278431</v>
      </c>
      <c r="L68" s="29" t="s">
        <v>475</v>
      </c>
      <c r="M68" s="122">
        <f>VLOOKUP(L68,$B$46:$E$69,3,FALSE)
+J68/100</f>
        <v>0.80569653120877383</v>
      </c>
      <c r="N68" s="122">
        <f>VLOOKUP(L68,$B$46:$E$69,4,FALSE)+K68/100</f>
        <v>0.81079382430721569</v>
      </c>
      <c r="O68" s="121">
        <f t="shared" si="17"/>
        <v>0.80824517775799476</v>
      </c>
      <c r="AC68" s="111"/>
    </row>
    <row r="69" spans="1:29">
      <c r="A69" s="137"/>
      <c r="B69" s="131" t="s">
        <v>364</v>
      </c>
      <c r="C69" s="29" t="s">
        <v>314</v>
      </c>
      <c r="D69" s="139">
        <v>0.99550000000000005</v>
      </c>
      <c r="E69" s="139">
        <v>1.0049999999999999</v>
      </c>
      <c r="F69" s="84"/>
      <c r="G69" s="29" t="s">
        <v>410</v>
      </c>
      <c r="H69" s="29">
        <f>_xll.BDH(G69,$E$4,$C$1,$C$1)</f>
        <v>17.25</v>
      </c>
      <c r="I69" s="29"/>
      <c r="J69" s="29">
        <f>100*(100*(-VLOOKUP(L67,$B$46:$E$69,3,FALSE)
/100+(((1+((1+((((1+VLOOKUP(L67,$B$46:$E$69,3,FALSE)
/100*(360/365)/2)^(2/4)-1)*4)-H68/10000)/4)^4-1)/360)^90-1)*4)))-H40</f>
        <v>-26.64234687912262</v>
      </c>
      <c r="K69" s="29">
        <f>100*(100*(-VLOOKUP(L67,$B$46:$E$69,4,FALSE)
/100+(((1+((1+((((1+VLOOKUP(L67,$B$46:$E$69,4,FALSE)
/100*(360/365)/2)^(2/4)-1)*4)-H67/10000)/4)^4-1)/360)^90-1)*4)))-H39</f>
        <v>-26.644617569278431</v>
      </c>
      <c r="L69" s="29" t="s">
        <v>476</v>
      </c>
      <c r="M69" s="122">
        <f>VLOOKUP(L69,$B$46:$E$69,3,FALSE)
+J69/100</f>
        <v>0.72907653120877391</v>
      </c>
      <c r="N69" s="122">
        <f>VLOOKUP(L69,$B$46:$E$69,4,FALSE)
+K69/100</f>
        <v>0.73855382430721561</v>
      </c>
      <c r="O69" s="121">
        <f t="shared" si="17"/>
        <v>0.73381517775799476</v>
      </c>
      <c r="AC69" s="111"/>
    </row>
    <row r="70" spans="1:29">
      <c r="B70" s="38"/>
      <c r="D70" s="84"/>
      <c r="F70" s="84"/>
      <c r="O70" s="38"/>
      <c r="AC70" s="111"/>
    </row>
    <row r="71" spans="1:29">
      <c r="B71" s="131"/>
      <c r="C71" s="51" t="s">
        <v>445</v>
      </c>
      <c r="D71" s="132"/>
      <c r="E71" s="29"/>
      <c r="F71" s="84"/>
      <c r="O71" s="38"/>
      <c r="AC71" s="111"/>
    </row>
    <row r="72" spans="1:29">
      <c r="B72" s="131"/>
      <c r="C72" s="29"/>
      <c r="D72" s="139"/>
      <c r="E72" s="139"/>
      <c r="F72" s="84"/>
      <c r="O72" s="38"/>
      <c r="AC72" s="111"/>
    </row>
    <row r="73" spans="1:29">
      <c r="B73" s="147" t="str">
        <f>_xll.BCurve(C71,"CurveDate="&amp;$C$1)</f>
        <v>#N/A Invalid Profile</v>
      </c>
      <c r="C73" s="49"/>
      <c r="D73" s="148"/>
      <c r="E73" s="148"/>
      <c r="F73" s="84"/>
      <c r="O73" s="38"/>
      <c r="AC73" s="111"/>
    </row>
    <row r="74" spans="1:29">
      <c r="B74" s="131"/>
      <c r="C74" s="29"/>
      <c r="D74" s="139"/>
      <c r="E74" s="139"/>
      <c r="F74" s="84"/>
      <c r="O74" s="38"/>
      <c r="AC74" s="111"/>
    </row>
    <row r="75" spans="1:29">
      <c r="B75" s="131"/>
      <c r="C75" s="29"/>
      <c r="D75" s="139"/>
      <c r="E75" s="139"/>
      <c r="F75" s="84"/>
      <c r="O75" s="38"/>
      <c r="AC75" s="111"/>
    </row>
    <row r="76" spans="1:29">
      <c r="B76" s="131"/>
      <c r="C76" s="29"/>
      <c r="D76" s="139"/>
      <c r="E76" s="139"/>
      <c r="F76" s="84"/>
      <c r="O76" s="38"/>
      <c r="AC76" s="111"/>
    </row>
    <row r="77" spans="1:29">
      <c r="B77" s="131"/>
      <c r="C77" s="29"/>
      <c r="D77" s="139"/>
      <c r="E77" s="139"/>
      <c r="F77" s="84"/>
      <c r="O77" s="38"/>
      <c r="AC77" s="111"/>
    </row>
    <row r="78" spans="1:29">
      <c r="B78" s="131"/>
      <c r="C78" s="29"/>
      <c r="D78" s="139"/>
      <c r="E78" s="139"/>
      <c r="F78" s="84"/>
      <c r="O78" s="38"/>
      <c r="AC78" s="111"/>
    </row>
    <row r="79" spans="1:29">
      <c r="B79" s="131"/>
      <c r="C79" s="29"/>
      <c r="D79" s="139"/>
      <c r="E79" s="139"/>
      <c r="F79" s="84"/>
      <c r="O79" s="38"/>
      <c r="AC79" s="111"/>
    </row>
    <row r="80" spans="1:29">
      <c r="B80" s="131"/>
      <c r="C80" s="29"/>
      <c r="D80" s="139"/>
      <c r="E80" s="139"/>
      <c r="F80" s="84"/>
      <c r="O80" s="38"/>
      <c r="AC80" s="111"/>
    </row>
    <row r="81" spans="2:29">
      <c r="B81" s="131"/>
      <c r="C81" s="29"/>
      <c r="D81" s="139"/>
      <c r="E81" s="139"/>
      <c r="F81" s="84"/>
      <c r="O81" s="38"/>
      <c r="AC81" s="111"/>
    </row>
    <row r="82" spans="2:29">
      <c r="B82" s="131"/>
      <c r="C82" s="29"/>
      <c r="D82" s="139"/>
      <c r="E82" s="139"/>
      <c r="F82" s="84"/>
      <c r="O82" s="38"/>
      <c r="AC82" s="111"/>
    </row>
    <row r="83" spans="2:29">
      <c r="B83" s="131"/>
      <c r="C83" s="29"/>
      <c r="D83" s="139"/>
      <c r="E83" s="139"/>
      <c r="F83" s="84"/>
      <c r="O83" s="38"/>
      <c r="AC83" s="111"/>
    </row>
    <row r="84" spans="2:29">
      <c r="B84" s="131"/>
      <c r="C84" s="29"/>
      <c r="D84" s="139"/>
      <c r="E84" s="139"/>
      <c r="F84" s="84"/>
      <c r="O84" s="38"/>
      <c r="AC84" s="111"/>
    </row>
    <row r="85" spans="2:29">
      <c r="B85" s="131"/>
      <c r="C85" s="29"/>
      <c r="D85" s="139"/>
      <c r="E85" s="139"/>
      <c r="F85" s="84"/>
      <c r="O85" s="38"/>
      <c r="AC85" s="111"/>
    </row>
    <row r="86" spans="2:29">
      <c r="B86" s="131"/>
      <c r="C86" s="29"/>
      <c r="D86" s="139"/>
      <c r="E86" s="139"/>
      <c r="F86" s="84"/>
      <c r="O86" s="38"/>
      <c r="AC86" s="111"/>
    </row>
    <row r="87" spans="2:29">
      <c r="B87" s="131"/>
      <c r="C87" s="29"/>
      <c r="D87" s="139"/>
      <c r="E87" s="139"/>
      <c r="F87" s="84"/>
      <c r="O87" s="38"/>
      <c r="AC87" s="111"/>
    </row>
    <row r="88" spans="2:29">
      <c r="B88" s="131"/>
      <c r="C88" s="29"/>
      <c r="D88" s="139"/>
      <c r="E88" s="139"/>
      <c r="F88" s="84"/>
      <c r="O88" s="38"/>
      <c r="AC88" s="111"/>
    </row>
    <row r="89" spans="2:29">
      <c r="B89" s="131"/>
      <c r="C89" s="29"/>
      <c r="D89" s="139"/>
      <c r="E89" s="139"/>
      <c r="F89" s="84"/>
      <c r="O89" s="38"/>
      <c r="AC89" s="111"/>
    </row>
    <row r="90" spans="2:29">
      <c r="B90" s="131"/>
      <c r="C90" s="29"/>
      <c r="D90" s="139"/>
      <c r="E90" s="139"/>
      <c r="F90" s="84"/>
      <c r="O90" s="38"/>
      <c r="AC90" s="111"/>
    </row>
    <row r="91" spans="2:29">
      <c r="B91" s="131"/>
      <c r="C91" s="29"/>
      <c r="D91" s="139"/>
      <c r="E91" s="139"/>
      <c r="F91" s="84"/>
      <c r="O91" s="38"/>
      <c r="AC91" s="111"/>
    </row>
    <row r="92" spans="2:29">
      <c r="B92" s="131"/>
      <c r="C92" s="29"/>
      <c r="D92" s="139"/>
      <c r="E92" s="139"/>
      <c r="F92" s="84"/>
      <c r="O92" s="38"/>
      <c r="AC92" s="111"/>
    </row>
    <row r="93" spans="2:29">
      <c r="B93" s="131"/>
      <c r="C93" s="29"/>
      <c r="D93" s="139"/>
      <c r="E93" s="139"/>
      <c r="F93" s="84"/>
      <c r="O93" s="38"/>
      <c r="AC93" s="111"/>
    </row>
    <row r="94" spans="2:29">
      <c r="B94" s="131"/>
      <c r="C94" s="29"/>
      <c r="D94" s="139"/>
      <c r="E94" s="139"/>
      <c r="F94" s="84"/>
      <c r="O94" s="38"/>
      <c r="AC94" s="111"/>
    </row>
    <row r="95" spans="2:29">
      <c r="B95" s="131"/>
      <c r="C95" s="29"/>
      <c r="D95" s="139"/>
      <c r="E95" s="139"/>
      <c r="F95" s="84"/>
      <c r="O95" s="38"/>
      <c r="AC95" s="111"/>
    </row>
    <row r="96" spans="2:29">
      <c r="B96" s="131"/>
      <c r="C96" s="29"/>
      <c r="D96" s="139"/>
      <c r="E96" s="139"/>
      <c r="F96" s="84"/>
      <c r="O96" s="38"/>
      <c r="AC96" s="111"/>
    </row>
    <row r="97" spans="2:29">
      <c r="B97" s="131"/>
      <c r="C97" s="29"/>
      <c r="D97" s="139"/>
      <c r="E97" s="139"/>
      <c r="F97" s="84"/>
      <c r="O97" s="38"/>
      <c r="AC97" s="111"/>
    </row>
    <row r="98" spans="2:29">
      <c r="B98" s="38"/>
      <c r="D98" s="84"/>
      <c r="F98" s="84"/>
      <c r="O98" s="38"/>
      <c r="AC98" s="111"/>
    </row>
    <row r="99" spans="2:29">
      <c r="B99" s="38"/>
      <c r="D99" s="84"/>
      <c r="F99" s="84"/>
      <c r="O99" s="38"/>
      <c r="AC99" s="111"/>
    </row>
    <row r="100" spans="2:29">
      <c r="B100" s="38"/>
      <c r="D100" s="84"/>
      <c r="F100" s="84"/>
      <c r="O100" s="38"/>
      <c r="AC100" s="111"/>
    </row>
    <row r="101" spans="2:29">
      <c r="B101" s="38"/>
      <c r="D101" s="84"/>
      <c r="F101" s="84"/>
      <c r="O101" s="38"/>
      <c r="AC101" s="111"/>
    </row>
    <row r="102" spans="2:29">
      <c r="B102" s="38"/>
      <c r="D102" s="84"/>
      <c r="F102" s="84"/>
      <c r="O102" s="38"/>
      <c r="AC102" s="111"/>
    </row>
    <row r="103" spans="2:29">
      <c r="B103" s="38"/>
      <c r="D103" s="84"/>
      <c r="F103" s="84"/>
      <c r="O103" s="38"/>
      <c r="AC103" s="111"/>
    </row>
    <row r="104" spans="2:29">
      <c r="B104" s="38"/>
      <c r="D104" s="84"/>
      <c r="F104" s="84"/>
      <c r="O104" s="38"/>
      <c r="AC104" s="111"/>
    </row>
    <row r="105" spans="2:29">
      <c r="B105" s="38"/>
      <c r="D105" s="84"/>
      <c r="F105" s="84"/>
      <c r="O105" s="38"/>
      <c r="AC105" s="111"/>
    </row>
    <row r="106" spans="2:29">
      <c r="B106" s="38"/>
      <c r="D106" s="84"/>
      <c r="F106" s="84"/>
      <c r="O106" s="38"/>
      <c r="AC106" s="111"/>
    </row>
    <row r="107" spans="2:29">
      <c r="B107" s="38"/>
      <c r="D107" s="84"/>
      <c r="F107" s="84"/>
      <c r="O107" s="38"/>
      <c r="AC107" s="111"/>
    </row>
    <row r="108" spans="2:29">
      <c r="B108" s="38"/>
      <c r="D108" s="84"/>
      <c r="F108" s="84"/>
      <c r="O108" s="38"/>
      <c r="AC108" s="111"/>
    </row>
    <row r="109" spans="2:29">
      <c r="B109" s="38"/>
      <c r="D109" s="84"/>
      <c r="F109" s="84"/>
      <c r="O109" s="38"/>
      <c r="AC109" s="111"/>
    </row>
    <row r="110" spans="2:29">
      <c r="B110" s="38"/>
      <c r="D110" s="84"/>
      <c r="F110" s="84"/>
      <c r="O110" s="38"/>
      <c r="AC110" s="111"/>
    </row>
    <row r="111" spans="2:29">
      <c r="B111" s="38"/>
      <c r="D111" s="84"/>
      <c r="F111" s="84"/>
      <c r="O111" s="38"/>
      <c r="AC111" s="111"/>
    </row>
    <row r="112" spans="2:29">
      <c r="B112" s="38"/>
      <c r="D112" s="84"/>
      <c r="F112" s="84"/>
      <c r="O112" s="38"/>
      <c r="AC112" s="111"/>
    </row>
    <row r="113" spans="2:29">
      <c r="B113" s="38"/>
      <c r="D113" s="84"/>
      <c r="F113" s="84"/>
      <c r="O113" s="38"/>
      <c r="AC113" s="111"/>
    </row>
    <row r="114" spans="2:29">
      <c r="B114" s="38"/>
      <c r="D114" s="84"/>
      <c r="F114" s="84"/>
      <c r="O114" s="38"/>
      <c r="AC114" s="111"/>
    </row>
    <row r="115" spans="2:29">
      <c r="B115" s="38"/>
      <c r="D115" s="84"/>
      <c r="F115" s="84"/>
      <c r="O115" s="38"/>
      <c r="AC115" s="111"/>
    </row>
    <row r="116" spans="2:29">
      <c r="B116" s="38"/>
      <c r="D116" s="84"/>
      <c r="F116" s="84"/>
      <c r="O116" s="38"/>
      <c r="AC116" s="111"/>
    </row>
    <row r="117" spans="2:29">
      <c r="B117" s="38"/>
      <c r="D117" s="84"/>
      <c r="F117" s="84"/>
      <c r="O117" s="38"/>
      <c r="AC117" s="111"/>
    </row>
    <row r="118" spans="2:29">
      <c r="B118" s="38"/>
      <c r="D118" s="84"/>
      <c r="F118" s="84"/>
      <c r="O118" s="38"/>
      <c r="AC118" s="111"/>
    </row>
    <row r="119" spans="2:29">
      <c r="B119" s="38"/>
      <c r="D119" s="84"/>
      <c r="F119" s="84"/>
      <c r="O119" s="38"/>
      <c r="AC119" s="111"/>
    </row>
    <row r="120" spans="2:29">
      <c r="B120" s="38"/>
      <c r="D120" s="84"/>
      <c r="F120" s="84"/>
      <c r="O120" s="38"/>
      <c r="AC120" s="111"/>
    </row>
    <row r="121" spans="2:29">
      <c r="B121" s="38"/>
      <c r="D121" s="84"/>
      <c r="F121" s="84"/>
      <c r="O121" s="38"/>
      <c r="AC121" s="111"/>
    </row>
    <row r="122" spans="2:29">
      <c r="B122" s="38"/>
      <c r="D122" s="84"/>
      <c r="F122" s="84"/>
      <c r="O122" s="38"/>
      <c r="AC122" s="111"/>
    </row>
    <row r="123" spans="2:29">
      <c r="B123" s="38"/>
      <c r="D123" s="84"/>
      <c r="F123" s="84"/>
      <c r="O123" s="38"/>
      <c r="AC123" s="111"/>
    </row>
    <row r="124" spans="2:29">
      <c r="B124" s="38"/>
      <c r="D124" s="84"/>
      <c r="F124" s="84"/>
      <c r="O124" s="38"/>
      <c r="AC124" s="111"/>
    </row>
    <row r="125" spans="2:29">
      <c r="B125" s="38"/>
      <c r="D125" s="84"/>
      <c r="F125" s="84"/>
      <c r="O125" s="38"/>
      <c r="AC125" s="111"/>
    </row>
    <row r="126" spans="2:29">
      <c r="B126" s="38"/>
      <c r="D126" s="84"/>
      <c r="F126" s="84"/>
      <c r="O126" s="38"/>
      <c r="AC126" s="111"/>
    </row>
    <row r="127" spans="2:29">
      <c r="B127" s="38"/>
      <c r="D127" s="84"/>
      <c r="F127" s="84"/>
      <c r="O127" s="38"/>
      <c r="AC127" s="111"/>
    </row>
    <row r="128" spans="2:29">
      <c r="B128" s="38"/>
      <c r="D128" s="84"/>
      <c r="F128" s="84"/>
      <c r="O128" s="38"/>
      <c r="AC128" s="111"/>
    </row>
    <row r="129" spans="2:29">
      <c r="B129" s="38"/>
      <c r="D129" s="84"/>
      <c r="F129" s="84"/>
      <c r="O129" s="38"/>
      <c r="AC129" s="111"/>
    </row>
    <row r="130" spans="2:29">
      <c r="B130" s="38"/>
      <c r="D130" s="84"/>
      <c r="F130" s="84"/>
      <c r="O130" s="38"/>
      <c r="AC130" s="111"/>
    </row>
    <row r="131" spans="2:29">
      <c r="B131" s="38"/>
      <c r="D131" s="84"/>
      <c r="F131" s="84"/>
      <c r="O131" s="38"/>
      <c r="AC131" s="111"/>
    </row>
    <row r="132" spans="2:29">
      <c r="B132" s="38"/>
      <c r="D132" s="84"/>
      <c r="F132" s="84"/>
      <c r="O132" s="38"/>
      <c r="AC132" s="111"/>
    </row>
    <row r="133" spans="2:29">
      <c r="B133" s="38"/>
      <c r="D133" s="84"/>
      <c r="F133" s="84"/>
      <c r="O133" s="38"/>
      <c r="AC133" s="111"/>
    </row>
    <row r="134" spans="2:29">
      <c r="B134" s="38"/>
      <c r="D134" s="84"/>
      <c r="F134" s="84"/>
      <c r="O134" s="38"/>
      <c r="AC134" s="111"/>
    </row>
    <row r="135" spans="2:29">
      <c r="B135" s="38"/>
      <c r="D135" s="84"/>
      <c r="F135" s="84"/>
      <c r="O135" s="38"/>
    </row>
    <row r="136" spans="2:29">
      <c r="B136" s="38"/>
      <c r="D136" s="84"/>
      <c r="F136" s="84"/>
      <c r="O136" s="38"/>
    </row>
    <row r="137" spans="2:29">
      <c r="B137" s="38"/>
      <c r="D137" s="84"/>
      <c r="F137" s="84"/>
      <c r="O137" s="38"/>
    </row>
    <row r="138" spans="2:29">
      <c r="B138" s="38"/>
      <c r="D138" s="84"/>
      <c r="F138" s="84"/>
      <c r="O138" s="38"/>
    </row>
    <row r="139" spans="2:29">
      <c r="B139" s="38"/>
      <c r="D139" s="84"/>
      <c r="F139" s="84"/>
      <c r="O139" s="38"/>
    </row>
    <row r="140" spans="2:29">
      <c r="B140" s="38"/>
      <c r="D140" s="84"/>
      <c r="F140" s="84"/>
      <c r="O140" s="38"/>
    </row>
    <row r="141" spans="2:29">
      <c r="B141" s="38"/>
      <c r="D141" s="84"/>
      <c r="F141" s="84"/>
      <c r="O141" s="38"/>
    </row>
    <row r="142" spans="2:29">
      <c r="B142" s="38"/>
      <c r="D142" s="84"/>
      <c r="F142" s="84"/>
      <c r="O142" s="38"/>
    </row>
    <row r="143" spans="2:29">
      <c r="B143" s="38"/>
      <c r="D143" s="84"/>
      <c r="F143" s="84"/>
      <c r="O143" s="38"/>
    </row>
    <row r="144" spans="2:29">
      <c r="B144" s="38"/>
      <c r="D144" s="84"/>
      <c r="F144" s="84"/>
      <c r="O144" s="38"/>
    </row>
    <row r="145" spans="2:15">
      <c r="B145" s="38"/>
      <c r="D145" s="84"/>
      <c r="F145" s="84"/>
      <c r="O145" s="38"/>
    </row>
    <row r="146" spans="2:15">
      <c r="B146" s="38"/>
      <c r="D146" s="84"/>
      <c r="F146" s="84"/>
      <c r="O146" s="38"/>
    </row>
    <row r="147" spans="2:15">
      <c r="B147" s="38"/>
      <c r="D147" s="84"/>
      <c r="F147" s="84"/>
      <c r="O147" s="38"/>
    </row>
    <row r="148" spans="2:15">
      <c r="B148" s="38"/>
      <c r="D148" s="84"/>
      <c r="F148" s="84"/>
      <c r="O148" s="38"/>
    </row>
    <row r="149" spans="2:15">
      <c r="B149" s="38"/>
      <c r="D149" s="84"/>
      <c r="F149" s="84"/>
      <c r="O149" s="38"/>
    </row>
    <row r="150" spans="2:15">
      <c r="B150" s="38"/>
      <c r="D150" s="84"/>
      <c r="F150" s="84"/>
      <c r="O150" s="38"/>
    </row>
    <row r="151" spans="2:15">
      <c r="B151" s="38"/>
      <c r="D151" s="84"/>
      <c r="F151" s="84"/>
      <c r="O151" s="38"/>
    </row>
    <row r="152" spans="2:15">
      <c r="B152" s="38"/>
      <c r="D152" s="84"/>
      <c r="F152" s="84"/>
      <c r="O152" s="38"/>
    </row>
    <row r="153" spans="2:15">
      <c r="B153" s="38"/>
      <c r="D153" s="84"/>
      <c r="F153" s="84"/>
      <c r="O153" s="38"/>
    </row>
    <row r="154" spans="2:15">
      <c r="B154" s="38"/>
      <c r="D154" s="84"/>
      <c r="F154" s="84"/>
      <c r="O154" s="38"/>
    </row>
    <row r="155" spans="2:15">
      <c r="B155" s="38"/>
      <c r="D155" s="84"/>
      <c r="F155" s="84"/>
      <c r="O155" s="38"/>
    </row>
    <row r="156" spans="2:15">
      <c r="B156" s="38"/>
      <c r="D156" s="84"/>
      <c r="F156" s="84"/>
      <c r="O156" s="38"/>
    </row>
    <row r="157" spans="2:15">
      <c r="B157" s="38"/>
      <c r="D157" s="84"/>
      <c r="F157" s="84"/>
      <c r="O157" s="38"/>
    </row>
    <row r="158" spans="2:15">
      <c r="B158" s="38"/>
      <c r="D158" s="84"/>
      <c r="F158" s="84"/>
      <c r="O158" s="38"/>
    </row>
    <row r="159" spans="2:15">
      <c r="B159" s="38"/>
      <c r="D159" s="84"/>
      <c r="F159" s="84"/>
      <c r="O159" s="38"/>
    </row>
    <row r="160" spans="2:15">
      <c r="B160" s="38"/>
      <c r="D160" s="84"/>
      <c r="F160" s="84"/>
      <c r="O160" s="38"/>
    </row>
    <row r="161" spans="2:15">
      <c r="B161" s="38"/>
      <c r="D161" s="84"/>
      <c r="F161" s="84"/>
      <c r="O161" s="38"/>
    </row>
    <row r="162" spans="2:15">
      <c r="B162" s="38"/>
      <c r="D162" s="84"/>
      <c r="F162" s="84"/>
      <c r="O162" s="38"/>
    </row>
    <row r="163" spans="2:15">
      <c r="B163" s="38"/>
      <c r="D163" s="84"/>
      <c r="F163" s="84"/>
      <c r="O163" s="38"/>
    </row>
    <row r="164" spans="2:15">
      <c r="B164" s="38"/>
      <c r="D164" s="84"/>
      <c r="F164" s="84"/>
      <c r="O164" s="38"/>
    </row>
    <row r="165" spans="2:15">
      <c r="B165" s="38"/>
      <c r="D165" s="84"/>
      <c r="F165" s="84"/>
      <c r="O165" s="38"/>
    </row>
    <row r="166" spans="2:15">
      <c r="B166" s="38"/>
      <c r="D166" s="84"/>
      <c r="F166" s="84"/>
      <c r="O166" s="38"/>
    </row>
    <row r="167" spans="2:15">
      <c r="B167" s="38"/>
      <c r="D167" s="84"/>
      <c r="F167" s="84"/>
      <c r="O167" s="38"/>
    </row>
    <row r="168" spans="2:15">
      <c r="B168" s="38"/>
      <c r="D168" s="84"/>
      <c r="F168" s="84"/>
      <c r="O168" s="38"/>
    </row>
    <row r="169" spans="2:15">
      <c r="B169" s="38"/>
      <c r="D169" s="84"/>
      <c r="F169" s="84"/>
      <c r="O169" s="38"/>
    </row>
    <row r="170" spans="2:15">
      <c r="B170" s="38"/>
      <c r="D170" s="84"/>
      <c r="F170" s="84"/>
      <c r="O170" s="38"/>
    </row>
    <row r="171" spans="2:15">
      <c r="B171" s="38"/>
      <c r="D171" s="84"/>
      <c r="F171" s="84"/>
      <c r="O171" s="38"/>
    </row>
    <row r="172" spans="2:15">
      <c r="B172" s="38"/>
      <c r="D172" s="84"/>
      <c r="F172" s="84"/>
      <c r="O172" s="38"/>
    </row>
    <row r="173" spans="2:15">
      <c r="B173" s="38"/>
      <c r="D173" s="84"/>
      <c r="F173" s="84"/>
      <c r="O173" s="38"/>
    </row>
    <row r="174" spans="2:15">
      <c r="B174" s="38"/>
      <c r="D174" s="84"/>
      <c r="F174" s="84"/>
      <c r="O174" s="38"/>
    </row>
    <row r="175" spans="2:15">
      <c r="B175" s="38"/>
      <c r="D175" s="84"/>
      <c r="F175" s="84"/>
      <c r="O175" s="38"/>
    </row>
    <row r="176" spans="2:15">
      <c r="B176" s="38"/>
      <c r="D176" s="84"/>
      <c r="F176" s="84"/>
      <c r="O176" s="38"/>
    </row>
    <row r="177" spans="2:15">
      <c r="B177" s="38"/>
      <c r="D177" s="84"/>
      <c r="F177" s="84"/>
      <c r="O177" s="38"/>
    </row>
    <row r="178" spans="2:15">
      <c r="B178" s="38"/>
      <c r="D178" s="84"/>
      <c r="F178" s="84"/>
      <c r="O178" s="38"/>
    </row>
    <row r="179" spans="2:15">
      <c r="B179" s="38"/>
      <c r="D179" s="84"/>
      <c r="F179" s="84"/>
      <c r="O179" s="38"/>
    </row>
    <row r="180" spans="2:15">
      <c r="B180" s="38"/>
      <c r="D180" s="84"/>
      <c r="F180" s="84"/>
      <c r="O180" s="38"/>
    </row>
    <row r="181" spans="2:15">
      <c r="B181" s="38"/>
      <c r="D181" s="84"/>
      <c r="F181" s="84"/>
      <c r="O181" s="38"/>
    </row>
    <row r="182" spans="2:15">
      <c r="B182" s="38"/>
      <c r="D182" s="84"/>
      <c r="F182" s="84"/>
      <c r="O182" s="38"/>
    </row>
    <row r="183" spans="2:15">
      <c r="B183" s="38"/>
      <c r="D183" s="84"/>
      <c r="F183" s="84"/>
      <c r="O183" s="38"/>
    </row>
    <row r="184" spans="2:15">
      <c r="B184" s="38"/>
      <c r="D184" s="84"/>
      <c r="F184" s="84"/>
      <c r="O184" s="38"/>
    </row>
    <row r="185" spans="2:15">
      <c r="B185" s="38"/>
      <c r="D185" s="84"/>
      <c r="F185" s="84"/>
      <c r="O185" s="38"/>
    </row>
    <row r="186" spans="2:15">
      <c r="B186" s="38"/>
      <c r="D186" s="84"/>
      <c r="F186" s="84"/>
      <c r="O186" s="38"/>
    </row>
    <row r="187" spans="2:15">
      <c r="B187" s="38"/>
      <c r="D187" s="84"/>
      <c r="F187" s="84"/>
      <c r="O187" s="38"/>
    </row>
    <row r="188" spans="2:15">
      <c r="B188" s="38"/>
      <c r="D188" s="84"/>
      <c r="F188" s="84"/>
      <c r="O188" s="38"/>
    </row>
    <row r="189" spans="2:15">
      <c r="B189" s="38"/>
      <c r="D189" s="84"/>
      <c r="F189" s="84"/>
      <c r="O189" s="38"/>
    </row>
    <row r="190" spans="2:15">
      <c r="B190" s="38"/>
      <c r="D190" s="84"/>
      <c r="F190" s="84"/>
      <c r="O190" s="38"/>
    </row>
    <row r="191" spans="2:15">
      <c r="B191" s="38"/>
      <c r="D191" s="84"/>
      <c r="F191" s="84"/>
      <c r="O191" s="38"/>
    </row>
    <row r="192" spans="2:15">
      <c r="B192" s="38"/>
      <c r="D192" s="84"/>
      <c r="F192" s="84"/>
      <c r="O192" s="38"/>
    </row>
    <row r="193" spans="2:15">
      <c r="B193" s="38"/>
      <c r="D193" s="84"/>
      <c r="F193" s="84"/>
      <c r="O193" s="38"/>
    </row>
    <row r="194" spans="2:15">
      <c r="B194" s="38"/>
      <c r="D194" s="84"/>
      <c r="F194" s="84"/>
      <c r="O194" s="38"/>
    </row>
    <row r="195" spans="2:15">
      <c r="B195" s="38"/>
      <c r="D195" s="84"/>
      <c r="F195" s="84"/>
      <c r="O195" s="38"/>
    </row>
    <row r="196" spans="2:15">
      <c r="B196" s="38"/>
      <c r="D196" s="84"/>
      <c r="F196" s="84"/>
      <c r="O196" s="38"/>
    </row>
    <row r="197" spans="2:15">
      <c r="B197" s="38"/>
      <c r="D197" s="84"/>
      <c r="F197" s="84"/>
      <c r="O197" s="38"/>
    </row>
    <row r="198" spans="2:15">
      <c r="B198" s="38"/>
      <c r="D198" s="84"/>
      <c r="F198" s="84"/>
      <c r="O198" s="38"/>
    </row>
    <row r="199" spans="2:15">
      <c r="B199" s="38"/>
      <c r="D199" s="84"/>
      <c r="F199" s="84"/>
      <c r="O199" s="38"/>
    </row>
    <row r="200" spans="2:15">
      <c r="B200" s="38"/>
      <c r="D200" s="84"/>
      <c r="F200" s="84"/>
      <c r="O200" s="38"/>
    </row>
    <row r="201" spans="2:15">
      <c r="B201" s="38"/>
      <c r="D201" s="84"/>
      <c r="F201" s="84"/>
      <c r="O201" s="38"/>
    </row>
    <row r="202" spans="2:15">
      <c r="B202" s="38"/>
      <c r="D202" s="84"/>
      <c r="F202" s="84"/>
      <c r="O202" s="38"/>
    </row>
    <row r="203" spans="2:15">
      <c r="B203" s="38"/>
      <c r="D203" s="84"/>
      <c r="F203" s="84"/>
      <c r="O203" s="38"/>
    </row>
    <row r="204" spans="2:15">
      <c r="B204" s="38"/>
      <c r="D204" s="84"/>
      <c r="F204" s="84"/>
      <c r="O204" s="38"/>
    </row>
    <row r="205" spans="2:15">
      <c r="B205" s="38"/>
      <c r="D205" s="84"/>
      <c r="F205" s="84"/>
      <c r="O205" s="38"/>
    </row>
    <row r="206" spans="2:15">
      <c r="B206" s="38"/>
      <c r="D206" s="84"/>
      <c r="F206" s="84"/>
      <c r="O206" s="38"/>
    </row>
    <row r="207" spans="2:15">
      <c r="B207" s="38"/>
      <c r="D207" s="84"/>
      <c r="F207" s="84"/>
      <c r="O207" s="38"/>
    </row>
    <row r="208" spans="2:15">
      <c r="B208" s="38"/>
      <c r="D208" s="84"/>
      <c r="F208" s="84"/>
      <c r="O208" s="38"/>
    </row>
    <row r="209" spans="2:15">
      <c r="B209" s="38"/>
      <c r="D209" s="84"/>
      <c r="F209" s="84"/>
      <c r="O209" s="38"/>
    </row>
    <row r="210" spans="2:15">
      <c r="B210" s="38"/>
      <c r="D210" s="84"/>
      <c r="F210" s="84"/>
      <c r="O210" s="38"/>
    </row>
    <row r="211" spans="2:15">
      <c r="B211" s="38"/>
      <c r="D211" s="84"/>
      <c r="F211" s="84"/>
      <c r="O211" s="38"/>
    </row>
    <row r="212" spans="2:15">
      <c r="B212" s="38"/>
      <c r="D212" s="84"/>
      <c r="F212" s="84"/>
      <c r="O212" s="38"/>
    </row>
    <row r="213" spans="2:15">
      <c r="B213" s="38"/>
      <c r="D213" s="84"/>
      <c r="F213" s="84"/>
      <c r="O213" s="38"/>
    </row>
    <row r="214" spans="2:15">
      <c r="B214" s="38"/>
      <c r="D214" s="84"/>
      <c r="F214" s="84"/>
      <c r="O214" s="38"/>
    </row>
    <row r="215" spans="2:15">
      <c r="B215" s="38"/>
      <c r="D215" s="84"/>
      <c r="F215" s="84"/>
      <c r="O215" s="38"/>
    </row>
    <row r="216" spans="2:15">
      <c r="B216" s="38"/>
      <c r="D216" s="84"/>
      <c r="F216" s="84"/>
      <c r="O216" s="38"/>
    </row>
    <row r="217" spans="2:15">
      <c r="B217" s="38"/>
      <c r="D217" s="84"/>
      <c r="F217" s="84"/>
      <c r="O217" s="38"/>
    </row>
    <row r="218" spans="2:15">
      <c r="B218" s="38"/>
      <c r="D218" s="84"/>
      <c r="F218" s="84"/>
      <c r="O218" s="38"/>
    </row>
    <row r="219" spans="2:15">
      <c r="B219" s="38"/>
      <c r="D219" s="84"/>
      <c r="F219" s="84"/>
      <c r="O219" s="38"/>
    </row>
    <row r="220" spans="2:15">
      <c r="B220" s="38"/>
      <c r="D220" s="84"/>
      <c r="F220" s="84"/>
      <c r="O220" s="38"/>
    </row>
    <row r="221" spans="2:15">
      <c r="B221" s="38"/>
      <c r="D221" s="84"/>
      <c r="F221" s="84"/>
      <c r="O221" s="38"/>
    </row>
    <row r="222" spans="2:15">
      <c r="B222" s="38"/>
      <c r="D222" s="84"/>
      <c r="F222" s="84"/>
      <c r="O222" s="38"/>
    </row>
    <row r="223" spans="2:15">
      <c r="B223" s="38"/>
      <c r="D223" s="84"/>
      <c r="F223" s="84"/>
      <c r="O223" s="38"/>
    </row>
    <row r="224" spans="2:15">
      <c r="B224" s="38"/>
      <c r="D224" s="84"/>
      <c r="F224" s="84"/>
      <c r="O224" s="38"/>
    </row>
    <row r="225" spans="2:15">
      <c r="B225" s="38"/>
      <c r="D225" s="84"/>
      <c r="F225" s="84"/>
      <c r="O225" s="38"/>
    </row>
    <row r="226" spans="2:15">
      <c r="B226" s="38"/>
      <c r="D226" s="84"/>
      <c r="F226" s="84"/>
      <c r="O226" s="38"/>
    </row>
    <row r="227" spans="2:15">
      <c r="B227" s="38"/>
      <c r="D227" s="84"/>
      <c r="F227" s="84"/>
      <c r="O227" s="38"/>
    </row>
    <row r="228" spans="2:15">
      <c r="B228" s="38"/>
      <c r="D228" s="84"/>
      <c r="F228" s="84"/>
      <c r="O228" s="38"/>
    </row>
    <row r="229" spans="2:15">
      <c r="B229" s="38"/>
      <c r="D229" s="84"/>
      <c r="F229" s="84"/>
      <c r="O229" s="38"/>
    </row>
    <row r="230" spans="2:15">
      <c r="B230" s="38"/>
      <c r="D230" s="84"/>
      <c r="F230" s="84"/>
      <c r="O230" s="38"/>
    </row>
    <row r="231" spans="2:15">
      <c r="B231" s="38"/>
      <c r="D231" s="84"/>
      <c r="F231" s="84"/>
      <c r="O231" s="38"/>
    </row>
    <row r="232" spans="2:15">
      <c r="B232" s="38"/>
      <c r="D232" s="84"/>
      <c r="F232" s="84"/>
      <c r="O232" s="38"/>
    </row>
    <row r="233" spans="2:15">
      <c r="B233" s="38"/>
      <c r="D233" s="84"/>
      <c r="F233" s="84"/>
      <c r="O233" s="38"/>
    </row>
    <row r="234" spans="2:15">
      <c r="B234" s="38"/>
      <c r="D234" s="84"/>
      <c r="F234" s="84"/>
      <c r="O234" s="38"/>
    </row>
    <row r="235" spans="2:15">
      <c r="B235" s="38"/>
      <c r="D235" s="84"/>
      <c r="F235" s="84"/>
      <c r="O235" s="38"/>
    </row>
    <row r="236" spans="2:15">
      <c r="B236" s="38"/>
      <c r="D236" s="84"/>
      <c r="F236" s="84"/>
      <c r="O236" s="38"/>
    </row>
    <row r="237" spans="2:15">
      <c r="B237" s="38"/>
      <c r="D237" s="84"/>
      <c r="F237" s="84"/>
      <c r="O237" s="38"/>
    </row>
    <row r="238" spans="2:15">
      <c r="B238" s="38"/>
      <c r="D238" s="84"/>
      <c r="F238" s="84"/>
      <c r="O238" s="38"/>
    </row>
    <row r="239" spans="2:15">
      <c r="B239" s="38"/>
      <c r="D239" s="84"/>
      <c r="F239" s="84"/>
      <c r="O239" s="38"/>
    </row>
    <row r="240" spans="2:15">
      <c r="B240" s="38"/>
      <c r="D240" s="84"/>
      <c r="F240" s="84"/>
      <c r="O240" s="38"/>
    </row>
    <row r="241" spans="2:15">
      <c r="B241" s="38"/>
      <c r="D241" s="84"/>
      <c r="F241" s="84"/>
      <c r="O241" s="38"/>
    </row>
    <row r="242" spans="2:15">
      <c r="B242" s="38"/>
      <c r="D242" s="84"/>
      <c r="F242" s="84"/>
      <c r="O242" s="38"/>
    </row>
    <row r="243" spans="2:15">
      <c r="B243" s="38"/>
      <c r="D243" s="84"/>
      <c r="F243" s="84"/>
      <c r="O243" s="38"/>
    </row>
    <row r="244" spans="2:15">
      <c r="B244" s="38"/>
      <c r="D244" s="84"/>
      <c r="F244" s="84"/>
      <c r="O244" s="38"/>
    </row>
    <row r="245" spans="2:15">
      <c r="B245" s="38"/>
      <c r="D245" s="84"/>
      <c r="F245" s="84"/>
      <c r="O245" s="38"/>
    </row>
    <row r="246" spans="2:15">
      <c r="B246" s="38"/>
      <c r="D246" s="84"/>
      <c r="F246" s="84"/>
      <c r="O246" s="38"/>
    </row>
    <row r="247" spans="2:15">
      <c r="B247" s="38"/>
      <c r="D247" s="84"/>
      <c r="F247" s="84"/>
      <c r="O247" s="38"/>
    </row>
    <row r="248" spans="2:15">
      <c r="B248" s="38"/>
      <c r="D248" s="84"/>
      <c r="F248" s="84"/>
      <c r="O248" s="38"/>
    </row>
    <row r="249" spans="2:15">
      <c r="B249" s="38"/>
      <c r="D249" s="84"/>
      <c r="F249" s="84"/>
      <c r="O249" s="38"/>
    </row>
    <row r="250" spans="2:15">
      <c r="B250" s="38"/>
      <c r="D250" s="84"/>
      <c r="F250" s="84"/>
      <c r="O250" s="38"/>
    </row>
    <row r="251" spans="2:15">
      <c r="B251" s="38"/>
      <c r="D251" s="84"/>
      <c r="F251" s="84"/>
      <c r="O251" s="38"/>
    </row>
    <row r="252" spans="2:15">
      <c r="B252" s="38"/>
      <c r="D252" s="84"/>
      <c r="F252" s="84"/>
      <c r="O252" s="38"/>
    </row>
    <row r="253" spans="2:15">
      <c r="B253" s="38"/>
      <c r="D253" s="84"/>
      <c r="F253" s="84"/>
      <c r="O253" s="38"/>
    </row>
    <row r="254" spans="2:15">
      <c r="B254" s="38"/>
      <c r="D254" s="84"/>
      <c r="F254" s="84"/>
      <c r="O254" s="38"/>
    </row>
    <row r="255" spans="2:15">
      <c r="B255" s="38"/>
      <c r="D255" s="84"/>
      <c r="F255" s="84"/>
      <c r="O255" s="38"/>
    </row>
    <row r="256" spans="2:15">
      <c r="B256" s="38"/>
      <c r="D256" s="84"/>
      <c r="F256" s="84"/>
      <c r="O256" s="38"/>
    </row>
    <row r="257" spans="2:15">
      <c r="B257" s="38"/>
      <c r="D257" s="84"/>
      <c r="F257" s="84"/>
      <c r="O257" s="38"/>
    </row>
    <row r="258" spans="2:15">
      <c r="B258" s="38"/>
      <c r="D258" s="84"/>
      <c r="F258" s="84"/>
      <c r="O258" s="38"/>
    </row>
    <row r="259" spans="2:15">
      <c r="B259" s="38"/>
      <c r="D259" s="84"/>
      <c r="F259" s="84"/>
      <c r="O259" s="38"/>
    </row>
    <row r="260" spans="2:15">
      <c r="B260" s="38"/>
      <c r="D260" s="84"/>
      <c r="F260" s="84"/>
      <c r="O260" s="38"/>
    </row>
    <row r="261" spans="2:15">
      <c r="B261" s="38"/>
      <c r="D261" s="84"/>
      <c r="F261" s="84"/>
      <c r="O261" s="38"/>
    </row>
    <row r="262" spans="2:15">
      <c r="B262" s="38"/>
      <c r="D262" s="84"/>
      <c r="F262" s="84"/>
      <c r="O262" s="38"/>
    </row>
    <row r="263" spans="2:15">
      <c r="B263" s="38"/>
      <c r="D263" s="84"/>
      <c r="F263" s="84"/>
      <c r="O263" s="38"/>
    </row>
    <row r="264" spans="2:15">
      <c r="B264" s="38"/>
      <c r="D264" s="84"/>
      <c r="F264" s="84"/>
      <c r="O264" s="38"/>
    </row>
    <row r="265" spans="2:15">
      <c r="B265" s="38"/>
      <c r="D265" s="84"/>
      <c r="F265" s="84"/>
      <c r="O265" s="38"/>
    </row>
    <row r="266" spans="2:15">
      <c r="B266" s="38"/>
      <c r="D266" s="84"/>
      <c r="F266" s="84"/>
      <c r="O266" s="38"/>
    </row>
    <row r="267" spans="2:15">
      <c r="B267" s="38"/>
      <c r="D267" s="84"/>
      <c r="F267" s="84"/>
      <c r="O267" s="38"/>
    </row>
    <row r="268" spans="2:15">
      <c r="B268" s="38"/>
      <c r="D268" s="84"/>
      <c r="F268" s="84"/>
      <c r="O268" s="38"/>
    </row>
    <row r="269" spans="2:15">
      <c r="B269" s="38"/>
      <c r="D269" s="84"/>
      <c r="F269" s="84"/>
      <c r="O269" s="38"/>
    </row>
    <row r="270" spans="2:15">
      <c r="B270" s="38"/>
      <c r="D270" s="84"/>
      <c r="F270" s="84"/>
      <c r="O270" s="38"/>
    </row>
    <row r="271" spans="2:15">
      <c r="B271" s="38"/>
      <c r="D271" s="84"/>
      <c r="F271" s="84"/>
      <c r="O271" s="38"/>
    </row>
    <row r="272" spans="2:15">
      <c r="B272" s="38"/>
      <c r="D272" s="84"/>
      <c r="F272" s="84"/>
      <c r="O272" s="38"/>
    </row>
    <row r="273" spans="2:15">
      <c r="B273" s="38"/>
      <c r="D273" s="84"/>
      <c r="F273" s="84"/>
      <c r="O273" s="38"/>
    </row>
    <row r="274" spans="2:15">
      <c r="B274" s="38"/>
      <c r="D274" s="84"/>
      <c r="F274" s="84"/>
      <c r="O274" s="38"/>
    </row>
    <row r="275" spans="2:15">
      <c r="B275" s="38"/>
      <c r="D275" s="84"/>
      <c r="F275" s="84"/>
      <c r="O275" s="38"/>
    </row>
    <row r="276" spans="2:15">
      <c r="B276" s="38"/>
      <c r="D276" s="84"/>
      <c r="F276" s="84"/>
      <c r="O276" s="38"/>
    </row>
    <row r="277" spans="2:15">
      <c r="B277" s="38"/>
      <c r="D277" s="84"/>
      <c r="F277" s="84"/>
      <c r="O277" s="38"/>
    </row>
    <row r="278" spans="2:15">
      <c r="B278" s="38"/>
      <c r="D278" s="84"/>
      <c r="F278" s="84"/>
      <c r="O278" s="38"/>
    </row>
    <row r="279" spans="2:15">
      <c r="B279" s="38"/>
      <c r="D279" s="84"/>
      <c r="F279" s="84"/>
      <c r="O279" s="38"/>
    </row>
    <row r="280" spans="2:15">
      <c r="B280" s="38"/>
      <c r="D280" s="84"/>
      <c r="F280" s="84"/>
      <c r="O280" s="38"/>
    </row>
    <row r="281" spans="2:15">
      <c r="B281" s="38"/>
      <c r="D281" s="84"/>
      <c r="F281" s="84"/>
      <c r="O281" s="38"/>
    </row>
    <row r="282" spans="2:15">
      <c r="B282" s="38"/>
      <c r="D282" s="84"/>
      <c r="F282" s="84"/>
      <c r="O282" s="38"/>
    </row>
    <row r="283" spans="2:15">
      <c r="B283" s="38"/>
      <c r="D283" s="84"/>
      <c r="F283" s="84"/>
      <c r="O283" s="38"/>
    </row>
    <row r="284" spans="2:15">
      <c r="B284" s="38"/>
      <c r="D284" s="84"/>
      <c r="F284" s="84"/>
      <c r="O284" s="38"/>
    </row>
    <row r="285" spans="2:15">
      <c r="B285" s="38"/>
      <c r="D285" s="84"/>
      <c r="F285" s="84"/>
      <c r="O285" s="38"/>
    </row>
    <row r="286" spans="2:15">
      <c r="B286" s="38"/>
      <c r="D286" s="84"/>
      <c r="F286" s="84"/>
      <c r="O286" s="38"/>
    </row>
    <row r="287" spans="2:15">
      <c r="B287" s="38"/>
      <c r="D287" s="84"/>
      <c r="F287" s="84"/>
      <c r="O287" s="38"/>
    </row>
    <row r="288" spans="2:15">
      <c r="B288" s="38"/>
      <c r="D288" s="84"/>
      <c r="F288" s="84"/>
      <c r="O288" s="38"/>
    </row>
    <row r="289" spans="2:15">
      <c r="B289" s="38"/>
      <c r="D289" s="84"/>
      <c r="F289" s="84"/>
      <c r="O289" s="38"/>
    </row>
    <row r="290" spans="2:15">
      <c r="B290" s="38"/>
      <c r="D290" s="84"/>
      <c r="F290" s="84"/>
      <c r="O290" s="38"/>
    </row>
    <row r="291" spans="2:15">
      <c r="B291" s="38"/>
      <c r="D291" s="84"/>
      <c r="F291" s="84"/>
      <c r="O291" s="38"/>
    </row>
    <row r="292" spans="2:15">
      <c r="B292" s="38"/>
      <c r="D292" s="84"/>
      <c r="F292" s="84"/>
      <c r="O292" s="38"/>
    </row>
    <row r="293" spans="2:15">
      <c r="B293" s="38"/>
      <c r="D293" s="84"/>
      <c r="F293" s="84"/>
      <c r="O293" s="38"/>
    </row>
    <row r="294" spans="2:15">
      <c r="B294" s="38"/>
      <c r="D294" s="84"/>
      <c r="F294" s="84"/>
      <c r="O294" s="38"/>
    </row>
    <row r="295" spans="2:15">
      <c r="B295" s="38"/>
      <c r="D295" s="84"/>
      <c r="F295" s="84"/>
      <c r="O295" s="38"/>
    </row>
    <row r="296" spans="2:15">
      <c r="B296" s="38"/>
      <c r="D296" s="84"/>
      <c r="F296" s="84"/>
      <c r="O296" s="38"/>
    </row>
    <row r="297" spans="2:15">
      <c r="B297" s="38"/>
      <c r="D297" s="84"/>
      <c r="F297" s="84"/>
      <c r="O297" s="38"/>
    </row>
    <row r="298" spans="2:15">
      <c r="B298" s="38"/>
      <c r="D298" s="84"/>
      <c r="F298" s="84"/>
      <c r="O298" s="38"/>
    </row>
    <row r="299" spans="2:15">
      <c r="B299" s="38"/>
      <c r="D299" s="84"/>
      <c r="F299" s="84"/>
      <c r="O299" s="38"/>
    </row>
    <row r="300" spans="2:15">
      <c r="B300" s="38"/>
      <c r="D300" s="84"/>
      <c r="F300" s="84"/>
      <c r="O300" s="38"/>
    </row>
    <row r="301" spans="2:15">
      <c r="B301" s="38"/>
      <c r="D301" s="84"/>
      <c r="F301" s="84"/>
      <c r="O301" s="38"/>
    </row>
    <row r="302" spans="2:15">
      <c r="B302" s="38"/>
      <c r="D302" s="84"/>
      <c r="F302" s="84"/>
      <c r="O302" s="38"/>
    </row>
    <row r="303" spans="2:15">
      <c r="B303" s="38"/>
      <c r="D303" s="84"/>
      <c r="F303" s="84"/>
      <c r="O303" s="38"/>
    </row>
    <row r="304" spans="2:15">
      <c r="B304" s="38"/>
      <c r="D304" s="84"/>
      <c r="F304" s="84"/>
      <c r="O304" s="38"/>
    </row>
    <row r="305" spans="2:15">
      <c r="B305" s="38"/>
      <c r="D305" s="84"/>
      <c r="F305" s="84"/>
      <c r="O305" s="38"/>
    </row>
    <row r="306" spans="2:15">
      <c r="B306" s="38"/>
      <c r="D306" s="84"/>
      <c r="F306" s="84"/>
      <c r="O306" s="38"/>
    </row>
    <row r="307" spans="2:15">
      <c r="B307" s="38"/>
      <c r="D307" s="84"/>
      <c r="F307" s="84"/>
      <c r="O307" s="38"/>
    </row>
    <row r="308" spans="2:15">
      <c r="B308" s="38"/>
      <c r="D308" s="84"/>
      <c r="F308" s="84"/>
      <c r="O308" s="38"/>
    </row>
    <row r="309" spans="2:15">
      <c r="B309" s="38"/>
      <c r="D309" s="84"/>
      <c r="F309" s="84"/>
      <c r="O309" s="38"/>
    </row>
    <row r="310" spans="2:15">
      <c r="B310" s="38"/>
      <c r="D310" s="84"/>
      <c r="F310" s="84"/>
      <c r="O310" s="38"/>
    </row>
    <row r="311" spans="2:15">
      <c r="B311" s="38"/>
      <c r="D311" s="84"/>
      <c r="F311" s="84"/>
      <c r="O311" s="38"/>
    </row>
    <row r="312" spans="2:15">
      <c r="B312" s="38"/>
      <c r="D312" s="84"/>
      <c r="F312" s="84"/>
      <c r="O312" s="38"/>
    </row>
    <row r="313" spans="2:15">
      <c r="B313" s="38"/>
      <c r="D313" s="84"/>
      <c r="F313" s="84"/>
      <c r="O313" s="38"/>
    </row>
    <row r="314" spans="2:15">
      <c r="B314" s="38"/>
      <c r="D314" s="84"/>
      <c r="F314" s="84"/>
      <c r="O314" s="38"/>
    </row>
    <row r="315" spans="2:15">
      <c r="B315" s="38"/>
      <c r="D315" s="84"/>
      <c r="F315" s="84"/>
      <c r="O315" s="38"/>
    </row>
    <row r="316" spans="2:15">
      <c r="B316" s="38"/>
      <c r="D316" s="84"/>
      <c r="F316" s="84"/>
      <c r="O316" s="38"/>
    </row>
    <row r="317" spans="2:15">
      <c r="B317" s="38"/>
      <c r="D317" s="84"/>
      <c r="F317" s="84"/>
      <c r="O317" s="38"/>
    </row>
    <row r="318" spans="2:15">
      <c r="B318" s="38"/>
      <c r="D318" s="84"/>
      <c r="F318" s="84"/>
      <c r="O318" s="38"/>
    </row>
    <row r="319" spans="2:15">
      <c r="B319" s="38"/>
      <c r="D319" s="84"/>
      <c r="F319" s="84"/>
      <c r="O319" s="38"/>
    </row>
    <row r="320" spans="2:15">
      <c r="B320" s="38"/>
      <c r="D320" s="84"/>
      <c r="F320" s="84"/>
      <c r="O320" s="38"/>
    </row>
    <row r="321" spans="2:15">
      <c r="B321" s="38"/>
      <c r="D321" s="84"/>
      <c r="F321" s="84"/>
      <c r="O321" s="38"/>
    </row>
    <row r="322" spans="2:15">
      <c r="B322" s="38"/>
      <c r="D322" s="84"/>
      <c r="F322" s="84"/>
      <c r="O322" s="38"/>
    </row>
    <row r="323" spans="2:15">
      <c r="B323" s="38"/>
      <c r="D323" s="84"/>
      <c r="F323" s="84"/>
      <c r="O323" s="38"/>
    </row>
    <row r="324" spans="2:15">
      <c r="B324" s="38"/>
      <c r="D324" s="84"/>
      <c r="F324" s="84"/>
      <c r="O324" s="38"/>
    </row>
    <row r="325" spans="2:15">
      <c r="B325" s="38"/>
      <c r="D325" s="84"/>
      <c r="F325" s="84"/>
      <c r="O325" s="38"/>
    </row>
    <row r="326" spans="2:15">
      <c r="B326" s="38"/>
      <c r="D326" s="84"/>
      <c r="F326" s="84"/>
      <c r="O326" s="38"/>
    </row>
    <row r="327" spans="2:15">
      <c r="B327" s="38"/>
      <c r="D327" s="84"/>
      <c r="F327" s="84"/>
      <c r="O327" s="38"/>
    </row>
    <row r="328" spans="2:15">
      <c r="B328" s="38"/>
      <c r="D328" s="84"/>
      <c r="F328" s="84"/>
      <c r="O328" s="38"/>
    </row>
    <row r="329" spans="2:15">
      <c r="B329" s="38"/>
      <c r="D329" s="84"/>
      <c r="F329" s="84"/>
      <c r="O329" s="38"/>
    </row>
    <row r="330" spans="2:15">
      <c r="B330" s="38"/>
      <c r="D330" s="84"/>
      <c r="F330" s="84"/>
      <c r="O330" s="38"/>
    </row>
    <row r="331" spans="2:15">
      <c r="B331" s="38"/>
      <c r="D331" s="84"/>
      <c r="F331" s="84"/>
      <c r="O331" s="38"/>
    </row>
    <row r="332" spans="2:15">
      <c r="B332" s="38"/>
      <c r="D332" s="84"/>
      <c r="F332" s="84"/>
      <c r="O332" s="38"/>
    </row>
    <row r="333" spans="2:15">
      <c r="B333" s="38"/>
      <c r="D333" s="84"/>
      <c r="F333" s="84"/>
      <c r="O333" s="38"/>
    </row>
    <row r="334" spans="2:15">
      <c r="B334" s="38"/>
      <c r="D334" s="84"/>
      <c r="F334" s="84"/>
      <c r="O334" s="38"/>
    </row>
    <row r="335" spans="2:15">
      <c r="B335" s="38"/>
      <c r="D335" s="84"/>
      <c r="F335" s="84"/>
      <c r="O335" s="38"/>
    </row>
    <row r="336" spans="2:15">
      <c r="B336" s="38"/>
      <c r="D336" s="84"/>
      <c r="F336" s="84"/>
      <c r="O336" s="38"/>
    </row>
    <row r="337" spans="2:15">
      <c r="B337" s="38"/>
      <c r="D337" s="84"/>
      <c r="F337" s="84"/>
      <c r="O337" s="38"/>
    </row>
    <row r="338" spans="2:15">
      <c r="B338" s="38"/>
      <c r="D338" s="84"/>
      <c r="F338" s="84"/>
      <c r="O338" s="38"/>
    </row>
    <row r="339" spans="2:15">
      <c r="B339" s="38"/>
      <c r="D339" s="84"/>
      <c r="F339" s="84"/>
      <c r="O339" s="38"/>
    </row>
    <row r="340" spans="2:15">
      <c r="B340" s="38"/>
      <c r="D340" s="84"/>
      <c r="F340" s="84"/>
      <c r="O340" s="38"/>
    </row>
    <row r="341" spans="2:15">
      <c r="B341" s="38"/>
      <c r="D341" s="84"/>
      <c r="F341" s="84"/>
      <c r="O341" s="38"/>
    </row>
    <row r="342" spans="2:15">
      <c r="B342" s="38"/>
      <c r="D342" s="84"/>
      <c r="F342" s="84"/>
      <c r="O342" s="38"/>
    </row>
    <row r="343" spans="2:15">
      <c r="B343" s="38"/>
      <c r="D343" s="84"/>
      <c r="F343" s="84"/>
      <c r="O343" s="38"/>
    </row>
    <row r="344" spans="2:15">
      <c r="B344" s="38"/>
      <c r="D344" s="84"/>
      <c r="F344" s="84"/>
      <c r="O344" s="38"/>
    </row>
    <row r="345" spans="2:15">
      <c r="B345" s="38"/>
      <c r="D345" s="84"/>
      <c r="F345" s="84"/>
      <c r="O345" s="38"/>
    </row>
    <row r="346" spans="2:15">
      <c r="B346" s="38"/>
      <c r="D346" s="84"/>
      <c r="F346" s="84"/>
      <c r="O346" s="38"/>
    </row>
    <row r="347" spans="2:15">
      <c r="B347" s="38"/>
      <c r="D347" s="84"/>
      <c r="F347" s="84"/>
      <c r="O347" s="38"/>
    </row>
    <row r="348" spans="2:15">
      <c r="B348" s="38"/>
      <c r="D348" s="84"/>
      <c r="F348" s="84"/>
      <c r="O348" s="38"/>
    </row>
    <row r="349" spans="2:15">
      <c r="B349" s="38"/>
      <c r="D349" s="84"/>
      <c r="F349" s="84"/>
      <c r="O349" s="38"/>
    </row>
    <row r="350" spans="2:15">
      <c r="B350" s="38"/>
      <c r="D350" s="84"/>
      <c r="F350" s="84"/>
      <c r="O350" s="38"/>
    </row>
    <row r="351" spans="2:15">
      <c r="B351" s="38"/>
      <c r="D351" s="84"/>
      <c r="F351" s="84"/>
      <c r="O351" s="38"/>
    </row>
    <row r="352" spans="2:15">
      <c r="B352" s="38"/>
      <c r="D352" s="84"/>
      <c r="F352" s="84"/>
      <c r="O352" s="38"/>
    </row>
    <row r="353" spans="2:15">
      <c r="B353" s="38"/>
      <c r="D353" s="84"/>
      <c r="F353" s="84"/>
      <c r="O353" s="38"/>
    </row>
    <row r="354" spans="2:15">
      <c r="B354" s="38"/>
      <c r="D354" s="84"/>
      <c r="F354" s="84"/>
      <c r="O354" s="38"/>
    </row>
    <row r="355" spans="2:15">
      <c r="B355" s="38"/>
      <c r="D355" s="84"/>
      <c r="F355" s="84"/>
      <c r="O355" s="38"/>
    </row>
    <row r="356" spans="2:15">
      <c r="B356" s="38"/>
      <c r="D356" s="84"/>
      <c r="F356" s="84"/>
      <c r="O356" s="38"/>
    </row>
    <row r="357" spans="2:15">
      <c r="B357" s="38"/>
      <c r="D357" s="84"/>
      <c r="F357" s="84"/>
      <c r="O357" s="38"/>
    </row>
    <row r="358" spans="2:15">
      <c r="B358" s="38"/>
      <c r="D358" s="84"/>
      <c r="F358" s="84"/>
      <c r="O358" s="38"/>
    </row>
    <row r="359" spans="2:15">
      <c r="B359" s="38"/>
      <c r="D359" s="84"/>
      <c r="F359" s="84"/>
      <c r="O359" s="38"/>
    </row>
    <row r="360" spans="2:15">
      <c r="B360" s="38"/>
      <c r="D360" s="84"/>
      <c r="F360" s="84"/>
      <c r="O360" s="38"/>
    </row>
    <row r="361" spans="2:15">
      <c r="B361" s="38"/>
      <c r="D361" s="84"/>
      <c r="F361" s="84"/>
      <c r="O361" s="38"/>
    </row>
    <row r="362" spans="2:15">
      <c r="B362" s="38"/>
      <c r="D362" s="84"/>
      <c r="F362" s="84"/>
      <c r="O362" s="38"/>
    </row>
    <row r="363" spans="2:15">
      <c r="B363" s="38"/>
      <c r="D363" s="84"/>
      <c r="F363" s="84"/>
      <c r="O363" s="38"/>
    </row>
    <row r="364" spans="2:15">
      <c r="B364" s="38"/>
      <c r="D364" s="84"/>
      <c r="F364" s="84"/>
      <c r="O364" s="38"/>
    </row>
    <row r="365" spans="2:15">
      <c r="B365" s="38"/>
      <c r="D365" s="84"/>
      <c r="F365" s="84"/>
      <c r="O365" s="38"/>
    </row>
    <row r="366" spans="2:15">
      <c r="B366" s="38"/>
      <c r="D366" s="84"/>
      <c r="F366" s="84"/>
      <c r="O366" s="38"/>
    </row>
    <row r="367" spans="2:15">
      <c r="B367" s="38"/>
      <c r="D367" s="84"/>
      <c r="F367" s="84"/>
      <c r="O367" s="38"/>
    </row>
    <row r="368" spans="2:15">
      <c r="B368" s="38"/>
      <c r="D368" s="84"/>
      <c r="F368" s="84"/>
      <c r="O368" s="38"/>
    </row>
    <row r="369" spans="2:15">
      <c r="B369" s="38"/>
      <c r="D369" s="84"/>
      <c r="F369" s="84"/>
      <c r="O369" s="38"/>
    </row>
    <row r="370" spans="2:15">
      <c r="B370" s="38"/>
      <c r="D370" s="84"/>
      <c r="F370" s="84"/>
      <c r="O370" s="38"/>
    </row>
    <row r="371" spans="2:15">
      <c r="B371" s="38"/>
      <c r="D371" s="84"/>
      <c r="F371" s="84"/>
      <c r="O371" s="38"/>
    </row>
    <row r="372" spans="2:15">
      <c r="B372" s="38"/>
      <c r="D372" s="84"/>
      <c r="F372" s="84"/>
      <c r="O372" s="38"/>
    </row>
    <row r="373" spans="2:15">
      <c r="B373" s="38"/>
      <c r="D373" s="84"/>
      <c r="F373" s="84"/>
      <c r="O373" s="38"/>
    </row>
    <row r="374" spans="2:15">
      <c r="B374" s="38"/>
      <c r="D374" s="84"/>
      <c r="F374" s="84"/>
      <c r="O374" s="38"/>
    </row>
    <row r="375" spans="2:15">
      <c r="B375" s="38"/>
      <c r="D375" s="84"/>
      <c r="F375" s="84"/>
      <c r="O375" s="38"/>
    </row>
    <row r="376" spans="2:15">
      <c r="B376" s="38"/>
      <c r="D376" s="84"/>
      <c r="F376" s="84"/>
      <c r="O376" s="38"/>
    </row>
    <row r="377" spans="2:15">
      <c r="B377" s="38"/>
      <c r="D377" s="84"/>
      <c r="F377" s="84"/>
      <c r="O377" s="38"/>
    </row>
    <row r="378" spans="2:15">
      <c r="B378" s="38"/>
      <c r="D378" s="84"/>
      <c r="F378" s="84"/>
      <c r="O378" s="38"/>
    </row>
    <row r="379" spans="2:15">
      <c r="B379" s="38"/>
      <c r="D379" s="84"/>
      <c r="F379" s="84"/>
      <c r="O379" s="38"/>
    </row>
    <row r="380" spans="2:15">
      <c r="B380" s="38"/>
      <c r="D380" s="84"/>
      <c r="F380" s="84"/>
      <c r="O380" s="38"/>
    </row>
    <row r="381" spans="2:15">
      <c r="B381" s="38"/>
      <c r="D381" s="84"/>
      <c r="F381" s="84"/>
      <c r="O381" s="38"/>
    </row>
    <row r="382" spans="2:15">
      <c r="B382" s="38"/>
      <c r="D382" s="84"/>
      <c r="F382" s="84"/>
      <c r="O382" s="38"/>
    </row>
    <row r="383" spans="2:15">
      <c r="B383" s="38"/>
      <c r="D383" s="84"/>
      <c r="F383" s="84"/>
      <c r="O383" s="38"/>
    </row>
    <row r="384" spans="2:15">
      <c r="B384" s="38"/>
      <c r="D384" s="84"/>
      <c r="F384" s="84"/>
      <c r="O384" s="38"/>
    </row>
    <row r="385" spans="2:15">
      <c r="B385" s="38"/>
      <c r="D385" s="84"/>
      <c r="F385" s="84"/>
      <c r="O385" s="38"/>
    </row>
    <row r="386" spans="2:15">
      <c r="B386" s="38"/>
      <c r="D386" s="84"/>
      <c r="F386" s="84"/>
      <c r="O386" s="38"/>
    </row>
    <row r="387" spans="2:15">
      <c r="B387" s="38"/>
      <c r="D387" s="84"/>
      <c r="F387" s="84"/>
      <c r="O387" s="38"/>
    </row>
    <row r="388" spans="2:15">
      <c r="B388" s="38"/>
      <c r="D388" s="84"/>
      <c r="F388" s="84"/>
      <c r="O388" s="38"/>
    </row>
    <row r="389" spans="2:15">
      <c r="B389" s="38"/>
      <c r="D389" s="84"/>
      <c r="F389" s="84"/>
      <c r="O389" s="38"/>
    </row>
    <row r="390" spans="2:15">
      <c r="B390" s="38"/>
      <c r="D390" s="84"/>
      <c r="F390" s="84"/>
      <c r="O390" s="38"/>
    </row>
    <row r="391" spans="2:15">
      <c r="B391" s="38"/>
      <c r="D391" s="84"/>
      <c r="F391" s="84"/>
      <c r="O391" s="38"/>
    </row>
    <row r="392" spans="2:15">
      <c r="B392" s="38"/>
      <c r="D392" s="84"/>
      <c r="F392" s="84"/>
      <c r="O392" s="38"/>
    </row>
    <row r="393" spans="2:15">
      <c r="B393" s="38"/>
      <c r="D393" s="84"/>
      <c r="F393" s="84"/>
      <c r="O393" s="38"/>
    </row>
    <row r="394" spans="2:15">
      <c r="B394" s="38"/>
      <c r="D394" s="84"/>
      <c r="F394" s="84"/>
      <c r="O394" s="38"/>
    </row>
    <row r="395" spans="2:15">
      <c r="B395" s="38"/>
      <c r="D395" s="84"/>
      <c r="F395" s="84"/>
      <c r="O395" s="38"/>
    </row>
    <row r="396" spans="2:15">
      <c r="B396" s="38"/>
      <c r="D396" s="84"/>
      <c r="F396" s="84"/>
      <c r="O396" s="38"/>
    </row>
    <row r="397" spans="2:15">
      <c r="B397" s="38"/>
      <c r="D397" s="84"/>
      <c r="F397" s="84"/>
      <c r="O397" s="38"/>
    </row>
    <row r="398" spans="2:15">
      <c r="B398" s="38"/>
      <c r="D398" s="84"/>
      <c r="F398" s="84"/>
      <c r="O398" s="38"/>
    </row>
    <row r="399" spans="2:15">
      <c r="B399" s="38"/>
      <c r="D399" s="84"/>
      <c r="F399" s="84"/>
      <c r="O399" s="38"/>
    </row>
    <row r="400" spans="2:15">
      <c r="B400" s="38"/>
      <c r="D400" s="84"/>
      <c r="F400" s="84"/>
      <c r="O400" s="38"/>
    </row>
    <row r="401" spans="2:15">
      <c r="B401" s="38"/>
      <c r="D401" s="84"/>
      <c r="F401" s="84"/>
      <c r="O401" s="38"/>
    </row>
    <row r="402" spans="2:15">
      <c r="B402" s="38"/>
      <c r="D402" s="84"/>
      <c r="F402" s="84"/>
      <c r="O402" s="38"/>
    </row>
    <row r="403" spans="2:15">
      <c r="B403" s="38"/>
      <c r="D403" s="84"/>
      <c r="F403" s="84"/>
      <c r="O403" s="38"/>
    </row>
    <row r="404" spans="2:15">
      <c r="B404" s="38"/>
      <c r="D404" s="84"/>
      <c r="F404" s="84"/>
      <c r="O404" s="38"/>
    </row>
    <row r="405" spans="2:15">
      <c r="B405" s="38"/>
      <c r="D405" s="84"/>
      <c r="F405" s="84"/>
      <c r="O405" s="38"/>
    </row>
    <row r="406" spans="2:15">
      <c r="B406" s="38"/>
      <c r="D406" s="84"/>
      <c r="F406" s="84"/>
      <c r="O406" s="38"/>
    </row>
    <row r="407" spans="2:15">
      <c r="B407" s="38"/>
      <c r="D407" s="84"/>
      <c r="F407" s="84"/>
      <c r="O407" s="38"/>
    </row>
    <row r="408" spans="2:15">
      <c r="B408" s="38"/>
      <c r="D408" s="84"/>
      <c r="F408" s="84"/>
      <c r="O408" s="38"/>
    </row>
    <row r="409" spans="2:15">
      <c r="B409" s="38"/>
      <c r="D409" s="84"/>
      <c r="F409" s="84"/>
      <c r="O409" s="38"/>
    </row>
    <row r="410" spans="2:15">
      <c r="B410" s="38"/>
      <c r="D410" s="84"/>
      <c r="F410" s="84"/>
      <c r="O410" s="38"/>
    </row>
    <row r="411" spans="2:15">
      <c r="B411" s="38"/>
      <c r="D411" s="84"/>
      <c r="F411" s="84"/>
      <c r="O411" s="38"/>
    </row>
    <row r="412" spans="2:15">
      <c r="B412" s="38"/>
      <c r="D412" s="84"/>
      <c r="F412" s="84"/>
      <c r="O412" s="38"/>
    </row>
    <row r="413" spans="2:15">
      <c r="B413" s="38"/>
      <c r="D413" s="84"/>
      <c r="F413" s="84"/>
      <c r="O413" s="38"/>
    </row>
    <row r="414" spans="2:15">
      <c r="B414" s="38"/>
      <c r="D414" s="84"/>
      <c r="F414" s="84"/>
      <c r="O414" s="38"/>
    </row>
    <row r="415" spans="2:15">
      <c r="B415" s="38"/>
      <c r="D415" s="84"/>
      <c r="F415" s="84"/>
      <c r="O415" s="38"/>
    </row>
    <row r="416" spans="2:15">
      <c r="B416" s="38"/>
      <c r="D416" s="84"/>
      <c r="F416" s="84"/>
      <c r="O416" s="38"/>
    </row>
    <row r="417" spans="2:15">
      <c r="B417" s="38"/>
      <c r="D417" s="84"/>
      <c r="F417" s="84"/>
      <c r="O417" s="38"/>
    </row>
    <row r="418" spans="2:15">
      <c r="B418" s="38"/>
      <c r="D418" s="84"/>
      <c r="F418" s="84"/>
      <c r="O418" s="38"/>
    </row>
    <row r="419" spans="2:15">
      <c r="B419" s="38"/>
      <c r="D419" s="84"/>
      <c r="F419" s="84"/>
      <c r="O419" s="38"/>
    </row>
    <row r="420" spans="2:15">
      <c r="B420" s="38"/>
      <c r="D420" s="84"/>
      <c r="F420" s="84"/>
      <c r="O420" s="38"/>
    </row>
    <row r="421" spans="2:15">
      <c r="B421" s="38"/>
      <c r="D421" s="84"/>
      <c r="F421" s="84"/>
      <c r="O421" s="38"/>
    </row>
    <row r="422" spans="2:15">
      <c r="B422" s="38"/>
      <c r="D422" s="84"/>
      <c r="F422" s="84"/>
      <c r="O422" s="38"/>
    </row>
    <row r="423" spans="2:15">
      <c r="B423" s="38"/>
      <c r="D423" s="84"/>
      <c r="F423" s="84"/>
      <c r="O423" s="38"/>
    </row>
    <row r="424" spans="2:15">
      <c r="B424" s="38"/>
      <c r="D424" s="84"/>
      <c r="F424" s="84"/>
      <c r="O424" s="38"/>
    </row>
    <row r="425" spans="2:15">
      <c r="B425" s="38"/>
      <c r="D425" s="84"/>
      <c r="F425" s="84"/>
      <c r="O425" s="38"/>
    </row>
    <row r="426" spans="2:15">
      <c r="B426" s="38"/>
      <c r="D426" s="84"/>
      <c r="F426" s="84"/>
      <c r="O426" s="38"/>
    </row>
    <row r="427" spans="2:15">
      <c r="B427" s="38"/>
      <c r="D427" s="84"/>
      <c r="F427" s="84"/>
      <c r="O427" s="38"/>
    </row>
    <row r="428" spans="2:15">
      <c r="B428" s="38"/>
      <c r="D428" s="84"/>
      <c r="F428" s="84"/>
      <c r="O428" s="38"/>
    </row>
    <row r="429" spans="2:15">
      <c r="B429" s="38"/>
      <c r="D429" s="84"/>
      <c r="F429" s="84"/>
      <c r="O429" s="38"/>
    </row>
    <row r="430" spans="2:15">
      <c r="B430" s="38"/>
      <c r="D430" s="84"/>
      <c r="F430" s="84"/>
      <c r="O430" s="38"/>
    </row>
    <row r="431" spans="2:15">
      <c r="B431" s="38"/>
      <c r="D431" s="84"/>
      <c r="F431" s="84"/>
      <c r="O431" s="38"/>
    </row>
    <row r="432" spans="2:15">
      <c r="B432" s="38"/>
      <c r="D432" s="84"/>
      <c r="F432" s="84"/>
      <c r="O432" s="38"/>
    </row>
    <row r="433" spans="2:15">
      <c r="B433" s="38"/>
      <c r="D433" s="84"/>
      <c r="F433" s="84"/>
      <c r="O433" s="38"/>
    </row>
    <row r="434" spans="2:15">
      <c r="B434" s="38"/>
      <c r="D434" s="84"/>
      <c r="F434" s="84"/>
      <c r="O434" s="38"/>
    </row>
    <row r="435" spans="2:15">
      <c r="B435" s="38"/>
      <c r="D435" s="84"/>
      <c r="F435" s="84"/>
      <c r="O435" s="38"/>
    </row>
    <row r="436" spans="2:15">
      <c r="B436" s="38"/>
      <c r="D436" s="84"/>
      <c r="F436" s="84"/>
      <c r="O436" s="38"/>
    </row>
    <row r="437" spans="2:15">
      <c r="B437" s="38"/>
      <c r="D437" s="84"/>
      <c r="F437" s="84"/>
      <c r="O437" s="38"/>
    </row>
    <row r="438" spans="2:15">
      <c r="B438" s="38"/>
      <c r="D438" s="84"/>
      <c r="F438" s="84"/>
      <c r="O438" s="38"/>
    </row>
    <row r="439" spans="2:15">
      <c r="B439" s="38"/>
      <c r="D439" s="84"/>
      <c r="F439" s="84"/>
      <c r="O439" s="38"/>
    </row>
    <row r="440" spans="2:15">
      <c r="B440" s="38"/>
      <c r="D440" s="84"/>
      <c r="F440" s="84"/>
      <c r="O440" s="38"/>
    </row>
    <row r="441" spans="2:15">
      <c r="B441" s="38"/>
      <c r="D441" s="84"/>
      <c r="F441" s="84"/>
      <c r="O441" s="38"/>
    </row>
    <row r="442" spans="2:15">
      <c r="B442" s="38"/>
      <c r="D442" s="84"/>
      <c r="F442" s="84"/>
      <c r="O442" s="38"/>
    </row>
    <row r="443" spans="2:15">
      <c r="B443" s="38"/>
      <c r="D443" s="84"/>
      <c r="F443" s="84"/>
      <c r="O443" s="38"/>
    </row>
    <row r="444" spans="2:15">
      <c r="B444" s="38"/>
      <c r="D444" s="84"/>
      <c r="F444" s="84"/>
      <c r="O444" s="38"/>
    </row>
    <row r="445" spans="2:15">
      <c r="B445" s="38"/>
      <c r="D445" s="84"/>
      <c r="F445" s="84"/>
      <c r="O445" s="38"/>
    </row>
    <row r="446" spans="2:15">
      <c r="B446" s="38"/>
      <c r="D446" s="84"/>
      <c r="F446" s="84"/>
      <c r="O446" s="38"/>
    </row>
    <row r="447" spans="2:15">
      <c r="B447" s="38"/>
      <c r="D447" s="84"/>
      <c r="F447" s="84"/>
      <c r="O447" s="38"/>
    </row>
    <row r="448" spans="2:15">
      <c r="B448" s="38"/>
      <c r="D448" s="84"/>
      <c r="F448" s="84"/>
      <c r="O448" s="38"/>
    </row>
    <row r="449" spans="2:15">
      <c r="B449" s="38"/>
      <c r="D449" s="84"/>
      <c r="F449" s="84"/>
      <c r="O449" s="38"/>
    </row>
    <row r="450" spans="2:15">
      <c r="B450" s="38"/>
      <c r="D450" s="84"/>
      <c r="F450" s="84"/>
      <c r="O450" s="38"/>
    </row>
    <row r="451" spans="2:15">
      <c r="B451" s="38"/>
      <c r="D451" s="84"/>
      <c r="F451" s="84"/>
      <c r="O451" s="38"/>
    </row>
    <row r="452" spans="2:15">
      <c r="B452" s="38"/>
      <c r="D452" s="84"/>
      <c r="F452" s="84"/>
      <c r="O452" s="38"/>
    </row>
    <row r="453" spans="2:15">
      <c r="B453" s="38"/>
      <c r="D453" s="84"/>
      <c r="F453" s="84"/>
      <c r="O453" s="38"/>
    </row>
    <row r="454" spans="2:15">
      <c r="B454" s="38"/>
      <c r="D454" s="84"/>
      <c r="F454" s="84"/>
      <c r="O454" s="38"/>
    </row>
    <row r="455" spans="2:15">
      <c r="B455" s="38"/>
      <c r="D455" s="84"/>
      <c r="F455" s="84"/>
      <c r="O455" s="38"/>
    </row>
    <row r="456" spans="2:15">
      <c r="B456" s="38"/>
      <c r="D456" s="84"/>
      <c r="F456" s="84"/>
      <c r="O456" s="38"/>
    </row>
    <row r="457" spans="2:15">
      <c r="B457" s="38"/>
      <c r="D457" s="84"/>
      <c r="F457" s="84"/>
      <c r="O457" s="38"/>
    </row>
    <row r="458" spans="2:15">
      <c r="B458" s="38"/>
      <c r="D458" s="84"/>
      <c r="F458" s="84"/>
      <c r="O458" s="38"/>
    </row>
    <row r="459" spans="2:15">
      <c r="B459" s="38"/>
      <c r="D459" s="84"/>
      <c r="F459" s="84"/>
      <c r="O459" s="38"/>
    </row>
    <row r="460" spans="2:15">
      <c r="B460" s="38"/>
      <c r="D460" s="84"/>
      <c r="F460" s="84"/>
      <c r="O460" s="38"/>
    </row>
    <row r="461" spans="2:15">
      <c r="B461" s="38"/>
      <c r="D461" s="84"/>
      <c r="F461" s="84"/>
      <c r="O461" s="38"/>
    </row>
    <row r="462" spans="2:15">
      <c r="B462" s="38"/>
      <c r="D462" s="84"/>
      <c r="F462" s="84"/>
      <c r="O462" s="38"/>
    </row>
    <row r="463" spans="2:15">
      <c r="B463" s="38"/>
      <c r="D463" s="84"/>
      <c r="F463" s="84"/>
      <c r="O463" s="38"/>
    </row>
    <row r="464" spans="2:15">
      <c r="B464" s="38"/>
      <c r="D464" s="84"/>
      <c r="F464" s="84"/>
      <c r="O464" s="38"/>
    </row>
    <row r="465" spans="2:15">
      <c r="B465" s="38"/>
      <c r="D465" s="84"/>
      <c r="F465" s="84"/>
      <c r="O465" s="38"/>
    </row>
    <row r="466" spans="2:15">
      <c r="B466" s="38"/>
      <c r="D466" s="84"/>
      <c r="F466" s="84"/>
      <c r="O466" s="38"/>
    </row>
    <row r="467" spans="2:15">
      <c r="B467" s="38"/>
      <c r="D467" s="84"/>
      <c r="F467" s="84"/>
      <c r="O467" s="38"/>
    </row>
    <row r="468" spans="2:15">
      <c r="B468" s="38"/>
      <c r="D468" s="84"/>
      <c r="F468" s="84"/>
      <c r="O468" s="38"/>
    </row>
    <row r="469" spans="2:15">
      <c r="B469" s="38"/>
      <c r="D469" s="84"/>
      <c r="F469" s="84"/>
      <c r="O469" s="38"/>
    </row>
    <row r="470" spans="2:15">
      <c r="B470" s="38"/>
      <c r="D470" s="84"/>
      <c r="F470" s="84"/>
      <c r="O470" s="38"/>
    </row>
    <row r="471" spans="2:15">
      <c r="B471" s="38"/>
      <c r="D471" s="84"/>
      <c r="F471" s="84"/>
      <c r="O471" s="38"/>
    </row>
    <row r="472" spans="2:15">
      <c r="B472" s="38"/>
      <c r="D472" s="84"/>
      <c r="F472" s="84"/>
      <c r="O472" s="38"/>
    </row>
    <row r="473" spans="2:15">
      <c r="B473" s="38"/>
      <c r="D473" s="84"/>
      <c r="F473" s="84"/>
      <c r="O473" s="38"/>
    </row>
    <row r="474" spans="2:15">
      <c r="B474" s="38"/>
      <c r="D474" s="84"/>
      <c r="F474" s="84"/>
      <c r="O474" s="38"/>
    </row>
    <row r="475" spans="2:15">
      <c r="B475" s="38"/>
      <c r="D475" s="84"/>
      <c r="F475" s="84"/>
      <c r="O475" s="38"/>
    </row>
    <row r="476" spans="2:15">
      <c r="B476" s="38"/>
      <c r="D476" s="84"/>
      <c r="F476" s="84"/>
      <c r="O476" s="38"/>
    </row>
    <row r="477" spans="2:15">
      <c r="B477" s="38"/>
      <c r="D477" s="84"/>
      <c r="F477" s="84"/>
      <c r="O477" s="38"/>
    </row>
    <row r="478" spans="2:15">
      <c r="B478" s="38"/>
      <c r="D478" s="84"/>
      <c r="F478" s="84"/>
      <c r="O478" s="38"/>
    </row>
    <row r="479" spans="2:15">
      <c r="B479" s="38"/>
      <c r="D479" s="84"/>
      <c r="F479" s="84"/>
      <c r="O479" s="38"/>
    </row>
    <row r="480" spans="2:15">
      <c r="B480" s="38"/>
      <c r="D480" s="84"/>
      <c r="F480" s="84"/>
      <c r="O480" s="38"/>
    </row>
    <row r="481" spans="2:15">
      <c r="B481" s="38"/>
      <c r="D481" s="84"/>
      <c r="F481" s="84"/>
      <c r="O481" s="38"/>
    </row>
    <row r="482" spans="2:15">
      <c r="B482" s="38"/>
      <c r="D482" s="84"/>
      <c r="F482" s="84"/>
      <c r="O482" s="38"/>
    </row>
    <row r="483" spans="2:15">
      <c r="B483" s="38"/>
      <c r="D483" s="84"/>
      <c r="F483" s="84"/>
      <c r="O483" s="38"/>
    </row>
    <row r="484" spans="2:15">
      <c r="B484" s="38"/>
      <c r="D484" s="84"/>
      <c r="F484" s="84"/>
      <c r="O484" s="38"/>
    </row>
    <row r="485" spans="2:15">
      <c r="B485" s="38"/>
      <c r="D485" s="84"/>
      <c r="F485" s="84"/>
      <c r="O485" s="38"/>
    </row>
    <row r="486" spans="2:15">
      <c r="B486" s="38"/>
      <c r="D486" s="84"/>
      <c r="F486" s="84"/>
      <c r="O486" s="38"/>
    </row>
    <row r="487" spans="2:15">
      <c r="B487" s="38"/>
      <c r="D487" s="84"/>
      <c r="F487" s="84"/>
      <c r="O487" s="38"/>
    </row>
    <row r="488" spans="2:15">
      <c r="B488" s="38"/>
      <c r="D488" s="84"/>
      <c r="F488" s="84"/>
      <c r="O488" s="38"/>
    </row>
    <row r="489" spans="2:15">
      <c r="B489" s="38"/>
      <c r="D489" s="84"/>
      <c r="F489" s="84"/>
      <c r="O489" s="38"/>
    </row>
    <row r="490" spans="2:15">
      <c r="B490" s="38"/>
      <c r="D490" s="84"/>
      <c r="F490" s="84"/>
      <c r="O490" s="38"/>
    </row>
    <row r="491" spans="2:15">
      <c r="B491" s="38"/>
      <c r="D491" s="84"/>
      <c r="F491" s="84"/>
      <c r="O491" s="38"/>
    </row>
    <row r="492" spans="2:15">
      <c r="B492" s="38"/>
      <c r="D492" s="84"/>
      <c r="F492" s="84"/>
      <c r="O492" s="38"/>
    </row>
    <row r="493" spans="2:15">
      <c r="B493" s="38"/>
      <c r="D493" s="84"/>
      <c r="F493" s="84"/>
      <c r="O493" s="38"/>
    </row>
    <row r="494" spans="2:15">
      <c r="B494" s="38"/>
      <c r="D494" s="84"/>
      <c r="F494" s="84"/>
      <c r="O494" s="38"/>
    </row>
    <row r="495" spans="2:15">
      <c r="B495" s="38"/>
      <c r="D495" s="84"/>
      <c r="F495" s="84"/>
      <c r="O495" s="38"/>
    </row>
    <row r="496" spans="2:15">
      <c r="B496" s="38"/>
      <c r="D496" s="84"/>
      <c r="F496" s="84"/>
      <c r="O496" s="38"/>
    </row>
    <row r="497" spans="2:15">
      <c r="B497" s="38"/>
      <c r="D497" s="84"/>
      <c r="F497" s="84"/>
      <c r="O497" s="38"/>
    </row>
    <row r="498" spans="2:15">
      <c r="B498" s="38"/>
      <c r="D498" s="84"/>
      <c r="F498" s="84"/>
      <c r="O498" s="38"/>
    </row>
    <row r="499" spans="2:15">
      <c r="B499" s="38"/>
      <c r="D499" s="84"/>
      <c r="F499" s="84"/>
      <c r="O499" s="38"/>
    </row>
    <row r="500" spans="2:15">
      <c r="B500" s="38"/>
      <c r="D500" s="84"/>
      <c r="F500" s="84"/>
      <c r="O500" s="38"/>
    </row>
    <row r="501" spans="2:15">
      <c r="B501" s="38"/>
      <c r="D501" s="84"/>
      <c r="F501" s="84"/>
      <c r="O501" s="38"/>
    </row>
    <row r="502" spans="2:15">
      <c r="B502" s="38"/>
      <c r="D502" s="84"/>
      <c r="F502" s="84"/>
      <c r="O502" s="38"/>
    </row>
    <row r="503" spans="2:15">
      <c r="B503" s="38"/>
      <c r="D503" s="84"/>
      <c r="F503" s="84"/>
      <c r="O503" s="38"/>
    </row>
    <row r="504" spans="2:15">
      <c r="B504" s="38"/>
      <c r="D504" s="84"/>
      <c r="F504" s="84"/>
      <c r="O504" s="38"/>
    </row>
    <row r="505" spans="2:15">
      <c r="B505" s="38"/>
      <c r="D505" s="84"/>
      <c r="F505" s="84"/>
      <c r="O505" s="38"/>
    </row>
    <row r="506" spans="2:15">
      <c r="B506" s="38"/>
      <c r="D506" s="84"/>
      <c r="F506" s="84"/>
      <c r="O506" s="38"/>
    </row>
    <row r="507" spans="2:15">
      <c r="B507" s="38"/>
      <c r="D507" s="84"/>
      <c r="F507" s="84"/>
      <c r="O507" s="38"/>
    </row>
    <row r="508" spans="2:15">
      <c r="B508" s="38"/>
      <c r="D508" s="84"/>
      <c r="F508" s="84"/>
      <c r="O508" s="38"/>
    </row>
    <row r="509" spans="2:15">
      <c r="B509" s="38"/>
      <c r="D509" s="84"/>
      <c r="F509" s="84"/>
      <c r="O509" s="38"/>
    </row>
    <row r="510" spans="2:15">
      <c r="B510" s="38"/>
      <c r="D510" s="84"/>
      <c r="F510" s="84"/>
      <c r="O510" s="38"/>
    </row>
    <row r="511" spans="2:15">
      <c r="B511" s="38"/>
      <c r="D511" s="84"/>
      <c r="F511" s="84"/>
      <c r="O511" s="38"/>
    </row>
    <row r="512" spans="2:15">
      <c r="B512" s="38"/>
      <c r="D512" s="84"/>
      <c r="F512" s="84"/>
      <c r="O512" s="38"/>
    </row>
    <row r="513" spans="2:16">
      <c r="B513" s="38"/>
      <c r="D513" s="84"/>
      <c r="F513" s="84"/>
      <c r="O513" s="38"/>
    </row>
    <row r="514" spans="2:16">
      <c r="B514" s="38"/>
      <c r="D514" s="84"/>
      <c r="F514" s="84"/>
      <c r="O514" s="38"/>
    </row>
    <row r="515" spans="2:16">
      <c r="B515" s="38"/>
      <c r="D515" s="84"/>
      <c r="F515" s="84"/>
      <c r="O515" s="38"/>
    </row>
    <row r="516" spans="2:16">
      <c r="B516" s="38"/>
      <c r="D516" s="84"/>
      <c r="F516" s="84"/>
      <c r="O516" s="38"/>
    </row>
    <row r="517" spans="2:16">
      <c r="B517" s="38"/>
      <c r="D517" s="84"/>
      <c r="F517" s="84"/>
      <c r="O517" s="38"/>
    </row>
    <row r="518" spans="2:16">
      <c r="B518" s="38"/>
      <c r="D518" s="84"/>
      <c r="F518" s="84"/>
      <c r="O518" s="38"/>
    </row>
    <row r="519" spans="2:16">
      <c r="B519" s="38"/>
      <c r="D519" s="84"/>
      <c r="F519" s="84"/>
      <c r="O519" s="38"/>
    </row>
    <row r="520" spans="2:16">
      <c r="B520" s="38"/>
      <c r="D520" s="84"/>
      <c r="F520" s="84"/>
      <c r="O520" s="38"/>
    </row>
    <row r="521" spans="2:16">
      <c r="B521" s="38"/>
      <c r="D521" s="84"/>
      <c r="F521" s="84"/>
      <c r="O521" s="38"/>
    </row>
    <row r="522" spans="2:16">
      <c r="B522" s="38"/>
      <c r="D522" s="84"/>
      <c r="F522" s="84"/>
      <c r="O522" s="38"/>
    </row>
    <row r="523" spans="2:16">
      <c r="B523" s="38"/>
      <c r="D523" s="84"/>
      <c r="F523" s="84"/>
      <c r="O523" s="38"/>
    </row>
    <row r="524" spans="2:16">
      <c r="B524" s="38"/>
      <c r="D524" s="84"/>
      <c r="F524" s="84"/>
      <c r="O524" s="38"/>
    </row>
    <row r="525" spans="2:16">
      <c r="D525" s="38"/>
      <c r="F525" s="84">
        <f>100-(C525-D525)</f>
        <v>100</v>
      </c>
      <c r="O525" s="38">
        <v>43229</v>
      </c>
      <c r="P525" s="112">
        <v>-2.9999999999999997E-4</v>
      </c>
    </row>
    <row r="526" spans="2:16">
      <c r="D526" s="38"/>
      <c r="F526" s="84">
        <f>100-(C526-D526)</f>
        <v>100</v>
      </c>
      <c r="O526" s="38">
        <v>43228</v>
      </c>
      <c r="P526" s="112">
        <v>-2.9999999999999997E-4</v>
      </c>
    </row>
    <row r="527" spans="2:16">
      <c r="D527" s="38"/>
      <c r="F527" s="84">
        <f>100-(C527-D527)</f>
        <v>100</v>
      </c>
      <c r="O527" s="38">
        <v>43227</v>
      </c>
      <c r="P527" s="112">
        <v>-2.9999999999999997E-4</v>
      </c>
    </row>
    <row r="528" spans="2:16">
      <c r="D528" s="38"/>
      <c r="F528" s="84">
        <f>100-(C528-D528)</f>
        <v>100</v>
      </c>
      <c r="O528" s="38">
        <v>43224</v>
      </c>
      <c r="P528" s="112">
        <v>-2.9999999999999997E-4</v>
      </c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88097" r:id="rId4" name="CommandButton1">
          <controlPr defaultSize="0" autoLine="0" r:id="rId5">
            <anchor moveWithCells="1">
              <from>
                <xdr:col>16</xdr:col>
                <xdr:colOff>0</xdr:colOff>
                <xdr:row>57</xdr:row>
                <xdr:rowOff>95250</xdr:rowOff>
              </from>
              <to>
                <xdr:col>16</xdr:col>
                <xdr:colOff>1657350</xdr:colOff>
                <xdr:row>62</xdr:row>
                <xdr:rowOff>66675</xdr:rowOff>
              </to>
            </anchor>
          </controlPr>
        </control>
      </mc:Choice>
      <mc:Fallback>
        <control shapeId="388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6"/>
  <dimension ref="A1:AX2466"/>
  <sheetViews>
    <sheetView topLeftCell="AF1" zoomScale="70" zoomScaleNormal="70" workbookViewId="0">
      <pane ySplit="10" topLeftCell="A1331" activePane="bottomLeft" state="frozen"/>
      <selection pane="bottomLeft" activeCell="AL1356" sqref="AL1356"/>
    </sheetView>
  </sheetViews>
  <sheetFormatPr defaultRowHeight="16.5"/>
  <cols>
    <col min="1" max="2" width="11.625" style="112" bestFit="1" customWidth="1"/>
    <col min="3" max="3" width="15.375" style="112" bestFit="1" customWidth="1"/>
    <col min="4" max="4" width="5.5" style="112" customWidth="1"/>
    <col min="5" max="6" width="15.375" style="112" customWidth="1"/>
    <col min="7" max="7" width="9" style="112"/>
    <col min="8" max="8" width="12.25" style="112" bestFit="1" customWidth="1"/>
    <col min="9" max="9" width="18.375" style="112" bestFit="1" customWidth="1"/>
    <col min="10" max="10" width="9" style="112"/>
    <col min="11" max="11" width="11.625" style="112" bestFit="1" customWidth="1"/>
    <col min="12" max="12" width="16.375" style="112" bestFit="1" customWidth="1"/>
    <col min="13" max="13" width="9" style="112"/>
    <col min="14" max="14" width="12.25" style="112" bestFit="1" customWidth="1"/>
    <col min="15" max="15" width="14.625" style="112" bestFit="1" customWidth="1"/>
    <col min="16" max="16" width="9" style="112"/>
    <col min="17" max="17" width="12.25" style="112" bestFit="1" customWidth="1"/>
    <col min="18" max="18" width="16.875" style="112" bestFit="1" customWidth="1"/>
    <col min="19" max="19" width="12.25" style="112" bestFit="1" customWidth="1"/>
    <col min="20" max="20" width="16.875" style="112" bestFit="1" customWidth="1"/>
    <col min="21" max="21" width="15.875" style="112" bestFit="1" customWidth="1"/>
    <col min="22" max="22" width="16.875" style="112" bestFit="1" customWidth="1"/>
    <col min="23" max="23" width="14.625" style="112" bestFit="1" customWidth="1"/>
    <col min="24" max="24" width="16.875" style="112" bestFit="1" customWidth="1"/>
    <col min="25" max="25" width="9" style="112"/>
    <col min="26" max="26" width="12.125" style="112" bestFit="1" customWidth="1"/>
    <col min="27" max="27" width="9" style="112"/>
    <col min="28" max="30" width="22.25" style="112" customWidth="1"/>
    <col min="31" max="31" width="21.625" style="112" customWidth="1"/>
    <col min="32" max="39" width="15.25" style="112" customWidth="1"/>
    <col min="40" max="40" width="12.25" style="112" bestFit="1" customWidth="1"/>
    <col min="41" max="41" width="13.875" style="112" bestFit="1" customWidth="1"/>
    <col min="42" max="42" width="12.25" style="112" bestFit="1" customWidth="1"/>
    <col min="43" max="44" width="11.625" style="112" bestFit="1" customWidth="1"/>
    <col min="45" max="45" width="36.875" style="112" customWidth="1"/>
    <col min="46" max="46" width="20.125" style="112" bestFit="1" customWidth="1"/>
    <col min="47" max="47" width="9" style="112"/>
    <col min="48" max="48" width="15.125" style="112" bestFit="1" customWidth="1"/>
    <col min="49" max="49" width="9" style="112"/>
    <col min="50" max="50" width="17.625" style="112" bestFit="1" customWidth="1"/>
    <col min="51" max="16384" width="9" style="112"/>
  </cols>
  <sheetData>
    <row r="1" spans="1:43">
      <c r="A1" s="112" t="s">
        <v>304</v>
      </c>
    </row>
    <row r="2" spans="1:43">
      <c r="A2" s="38">
        <v>41640</v>
      </c>
    </row>
    <row r="3" spans="1:43">
      <c r="A3" s="112" t="s">
        <v>539</v>
      </c>
    </row>
    <row r="4" spans="1:43">
      <c r="A4" s="38">
        <f ca="1">TODAY()</f>
        <v>44108</v>
      </c>
    </row>
    <row r="8" spans="1:43" ht="39" customHeight="1">
      <c r="A8" s="112">
        <v>1</v>
      </c>
      <c r="B8" s="112">
        <f>A8+1</f>
        <v>2</v>
      </c>
      <c r="C8" s="112">
        <f t="shared" ref="C8:G8" si="0">B8+1</f>
        <v>3</v>
      </c>
      <c r="D8" s="112">
        <f t="shared" si="0"/>
        <v>4</v>
      </c>
      <c r="E8" s="112">
        <f t="shared" si="0"/>
        <v>5</v>
      </c>
      <c r="F8" s="112">
        <f t="shared" si="0"/>
        <v>6</v>
      </c>
      <c r="G8" s="112">
        <f t="shared" si="0"/>
        <v>7</v>
      </c>
      <c r="H8" s="112">
        <f t="shared" ref="H8" si="1">G8+1</f>
        <v>8</v>
      </c>
      <c r="I8" s="112">
        <f t="shared" ref="I8" si="2">H8+1</f>
        <v>9</v>
      </c>
      <c r="J8" s="112">
        <f t="shared" ref="J8" si="3">I8+1</f>
        <v>10</v>
      </c>
      <c r="K8" s="112">
        <f t="shared" ref="K8" si="4">J8+1</f>
        <v>11</v>
      </c>
      <c r="L8" s="112">
        <f t="shared" ref="L8" si="5">K8+1</f>
        <v>12</v>
      </c>
      <c r="M8" s="112">
        <f t="shared" ref="M8" si="6">L8+1</f>
        <v>13</v>
      </c>
      <c r="N8" s="112">
        <f t="shared" ref="N8" si="7">M8+1</f>
        <v>14</v>
      </c>
      <c r="O8" s="112">
        <f t="shared" ref="O8" si="8">N8+1</f>
        <v>15</v>
      </c>
      <c r="P8" s="112">
        <f t="shared" ref="P8" si="9">O8+1</f>
        <v>16</v>
      </c>
      <c r="Q8" s="112">
        <f t="shared" ref="Q8" si="10">P8+1</f>
        <v>17</v>
      </c>
      <c r="R8" s="112">
        <f t="shared" ref="R8" si="11">Q8+1</f>
        <v>18</v>
      </c>
      <c r="S8" s="112">
        <f t="shared" ref="S8" si="12">R8+1</f>
        <v>19</v>
      </c>
      <c r="T8" s="112">
        <f t="shared" ref="T8" si="13">S8+1</f>
        <v>20</v>
      </c>
      <c r="U8" s="112">
        <f t="shared" ref="U8" si="14">T8+1</f>
        <v>21</v>
      </c>
      <c r="V8" s="112">
        <f t="shared" ref="V8" si="15">U8+1</f>
        <v>22</v>
      </c>
      <c r="W8" s="112">
        <f t="shared" ref="W8" si="16">V8+1</f>
        <v>23</v>
      </c>
      <c r="X8" s="112">
        <f t="shared" ref="X8" si="17">W8+1</f>
        <v>24</v>
      </c>
      <c r="Y8" s="112">
        <f t="shared" ref="Y8" si="18">X8+1</f>
        <v>25</v>
      </c>
      <c r="Z8" s="112">
        <f t="shared" ref="Z8" si="19">Y8+1</f>
        <v>26</v>
      </c>
      <c r="AA8" s="112">
        <f t="shared" ref="AA8" si="20">Z8+1</f>
        <v>27</v>
      </c>
      <c r="AB8" s="112">
        <f t="shared" ref="AB8" si="21">AA8+1</f>
        <v>28</v>
      </c>
      <c r="AE8" s="31" t="s">
        <v>563</v>
      </c>
      <c r="AK8" s="31" t="s">
        <v>564</v>
      </c>
    </row>
    <row r="9" spans="1:43" ht="90" customHeight="1">
      <c r="C9" s="112" t="s">
        <v>540</v>
      </c>
      <c r="F9" s="112" t="s">
        <v>546</v>
      </c>
      <c r="I9" s="112" t="s">
        <v>548</v>
      </c>
      <c r="L9" s="112" t="s">
        <v>542</v>
      </c>
      <c r="O9" s="112" t="s">
        <v>547</v>
      </c>
      <c r="R9" s="112" t="s">
        <v>544</v>
      </c>
      <c r="T9" s="50" t="s">
        <v>552</v>
      </c>
      <c r="U9" s="112" t="s">
        <v>257</v>
      </c>
      <c r="V9" s="112" t="s">
        <v>541</v>
      </c>
      <c r="W9" s="112" t="s">
        <v>543</v>
      </c>
      <c r="X9" s="112" t="s">
        <v>544</v>
      </c>
      <c r="Z9" s="112" t="s">
        <v>545</v>
      </c>
      <c r="AB9" s="50" t="s">
        <v>556</v>
      </c>
      <c r="AC9" s="162" t="s">
        <v>557</v>
      </c>
      <c r="AD9" s="162" t="s">
        <v>558</v>
      </c>
      <c r="AE9" s="50" t="s">
        <v>562</v>
      </c>
      <c r="AF9" s="50" t="s">
        <v>559</v>
      </c>
      <c r="AG9" s="50" t="s">
        <v>560</v>
      </c>
      <c r="AH9" s="50" t="s">
        <v>561</v>
      </c>
      <c r="AI9" s="162" t="s">
        <v>565</v>
      </c>
      <c r="AJ9" s="162" t="s">
        <v>566</v>
      </c>
      <c r="AK9" s="50" t="s">
        <v>553</v>
      </c>
      <c r="AL9" s="50" t="s">
        <v>554</v>
      </c>
      <c r="AM9" s="50" t="s">
        <v>555</v>
      </c>
      <c r="AO9" s="160" t="s">
        <v>549</v>
      </c>
      <c r="AP9" s="160" t="s">
        <v>550</v>
      </c>
      <c r="AQ9" s="160" t="s">
        <v>551</v>
      </c>
    </row>
    <row r="10" spans="1:43">
      <c r="C10" s="112" t="s">
        <v>269</v>
      </c>
      <c r="F10" s="112" t="s">
        <v>269</v>
      </c>
      <c r="I10" s="112" t="s">
        <v>273</v>
      </c>
      <c r="L10" s="112" t="s">
        <v>269</v>
      </c>
      <c r="O10" s="112" t="s">
        <v>269</v>
      </c>
      <c r="R10" s="112" t="s">
        <v>269</v>
      </c>
    </row>
    <row r="11" spans="1:43">
      <c r="B11" s="111" t="str">
        <f ca="1">_xll.BDH(C9,C10,$A$2,$A$4,"Sort=A","cols=2;rows=1707")</f>
        <v>#N/A Requesting Data...</v>
      </c>
      <c r="C11" s="158">
        <v>0.24285000000000001</v>
      </c>
      <c r="D11" s="158"/>
      <c r="E11" s="111" t="str">
        <f ca="1">_xll.BDH(F9,F10,$A$2,$A$4,"Sort=A","cols=2;rows=628")</f>
        <v>#N/A Requesting Data...</v>
      </c>
      <c r="F11" s="158">
        <v>1.8</v>
      </c>
      <c r="H11" s="111" t="str">
        <f ca="1">_xll.BDH(I9,I10,$A$2,$A$4,"Sort=A","cols=2;rows=900")</f>
        <v>#N/A Requesting Data...</v>
      </c>
      <c r="I11" s="112">
        <v>0.06</v>
      </c>
      <c r="K11" s="111" t="str">
        <f ca="1">_xll.BDH(L9,L10,$A$2,$A$4,"Sort=A","cols=2;rows=1698")</f>
        <v>#N/A Requesting Data...</v>
      </c>
      <c r="L11" s="112">
        <v>0.26263999999999998</v>
      </c>
      <c r="N11" s="111" t="str">
        <f ca="1">_xll.BDH(O9,O10,$A$2,$A$4,"Sort=A","cols=2;rows=1698")</f>
        <v>#N/A Requesting Data...</v>
      </c>
      <c r="O11" s="112">
        <v>3.4450000000000001E-2</v>
      </c>
      <c r="Q11" s="111" t="str">
        <f ca="1">_xll.BDH(R9,R10,$A$2,$A$4,"Sort=A","cols=2;rows=1763")</f>
        <v>#N/A Requesting Data...</v>
      </c>
      <c r="R11" s="112">
        <v>0.22819</v>
      </c>
      <c r="S11" s="158" t="e">
        <f ca="1">WORKDAY(Q11,1)-Q12</f>
        <v>#VALUE!</v>
      </c>
      <c r="T11" s="38" t="str">
        <f ca="1">B11</f>
        <v>#N/A Requesting Data...</v>
      </c>
      <c r="U11" s="112">
        <f ca="1">VLOOKUP(T11,$B$11:$C$1048576,2,FALSE)</f>
        <v>0.24285000000000001</v>
      </c>
      <c r="V11" s="112">
        <f t="shared" ref="V11:V74" ca="1" si="22">VLOOKUP(T11,$K$11:$L$1048576,2,FALSE)</f>
        <v>0.26263999999999998</v>
      </c>
      <c r="W11" s="112">
        <f t="shared" ref="W11:W74" ca="1" si="23">VLOOKUP(T11,$N$11:$O$1048576,2,FALSE)</f>
        <v>3.4450000000000001E-2</v>
      </c>
      <c r="X11" s="112">
        <f t="shared" ref="X11:X74" ca="1" si="24">VLOOKUP(T11,$Q$11:$R$1048576,2,FALSE)</f>
        <v>0.22819</v>
      </c>
      <c r="Y11" s="112">
        <f ca="1">W11+X11-V11</f>
        <v>0</v>
      </c>
      <c r="Z11" s="27">
        <f t="shared" ref="Z11:Z74" ca="1" si="25">U11-W11</f>
        <v>0.2084</v>
      </c>
      <c r="AB11" s="38"/>
      <c r="AC11" s="38"/>
      <c r="AD11" s="38"/>
    </row>
    <row r="12" spans="1:43">
      <c r="B12" s="111">
        <v>41642</v>
      </c>
      <c r="C12" s="158">
        <v>0.23985000000000001</v>
      </c>
      <c r="D12" s="158"/>
      <c r="E12" s="111">
        <v>43193</v>
      </c>
      <c r="F12" s="158">
        <v>1.83</v>
      </c>
      <c r="H12" s="111">
        <v>41876</v>
      </c>
      <c r="I12" s="112">
        <v>0.05</v>
      </c>
      <c r="K12" s="111">
        <v>41641</v>
      </c>
      <c r="L12" s="112">
        <v>0.26341999999999999</v>
      </c>
      <c r="N12" s="111">
        <v>41641</v>
      </c>
      <c r="O12" s="112">
        <v>3.5450000000000002E-2</v>
      </c>
      <c r="Q12" s="111">
        <v>41641</v>
      </c>
      <c r="R12" s="112">
        <v>0.22797000000000001</v>
      </c>
      <c r="S12" s="158">
        <f t="shared" ref="S12:S75" si="26">WORKDAY(Q12,1)-Q13</f>
        <v>0</v>
      </c>
      <c r="T12" s="38">
        <f t="shared" ref="T12:T75" si="27">B12</f>
        <v>41642</v>
      </c>
      <c r="U12" s="112">
        <f t="shared" ref="U12:U75" ca="1" si="28">VLOOKUP(T12,$B$11:$C$1048576,2,FALSE)</f>
        <v>0.23985000000000001</v>
      </c>
      <c r="V12" s="112">
        <f t="shared" ca="1" si="22"/>
        <v>0.26354</v>
      </c>
      <c r="W12" s="112">
        <f t="shared" ca="1" si="23"/>
        <v>3.5779999999999999E-2</v>
      </c>
      <c r="X12" s="112">
        <f t="shared" ca="1" si="24"/>
        <v>0.22775999999999999</v>
      </c>
      <c r="Y12" s="112">
        <f t="shared" ref="Y12:Y75" ca="1" si="29">W12+X12-V12</f>
        <v>0</v>
      </c>
      <c r="Z12" s="27">
        <f t="shared" ca="1" si="25"/>
        <v>0.20407</v>
      </c>
      <c r="AB12" s="38"/>
      <c r="AC12" s="38"/>
      <c r="AD12" s="38"/>
    </row>
    <row r="13" spans="1:43">
      <c r="B13" s="111">
        <v>41645</v>
      </c>
      <c r="C13" s="158">
        <v>0.23935000000000001</v>
      </c>
      <c r="D13" s="158"/>
      <c r="E13" s="111">
        <v>43194</v>
      </c>
      <c r="F13" s="158">
        <v>1.74</v>
      </c>
      <c r="H13" s="111">
        <v>41877</v>
      </c>
      <c r="I13" s="112">
        <v>0.05</v>
      </c>
      <c r="K13" s="111">
        <v>41642</v>
      </c>
      <c r="L13" s="112">
        <v>0.26354</v>
      </c>
      <c r="N13" s="111">
        <v>41642</v>
      </c>
      <c r="O13" s="112">
        <v>3.5779999999999999E-2</v>
      </c>
      <c r="Q13" s="111">
        <v>41642</v>
      </c>
      <c r="R13" s="112">
        <v>0.22775999999999999</v>
      </c>
      <c r="S13" s="158">
        <f t="shared" si="26"/>
        <v>0</v>
      </c>
      <c r="T13" s="38">
        <f t="shared" si="27"/>
        <v>41645</v>
      </c>
      <c r="U13" s="112">
        <f t="shared" ca="1" si="28"/>
        <v>0.23935000000000001</v>
      </c>
      <c r="V13" s="112">
        <f t="shared" ca="1" si="22"/>
        <v>0.2636</v>
      </c>
      <c r="W13" s="112">
        <f t="shared" ca="1" si="23"/>
        <v>3.6269999999999997E-2</v>
      </c>
      <c r="X13" s="112">
        <f t="shared" ca="1" si="24"/>
        <v>0.22733</v>
      </c>
      <c r="Y13" s="112">
        <f t="shared" ca="1" si="29"/>
        <v>0</v>
      </c>
      <c r="Z13" s="27">
        <f t="shared" ca="1" si="25"/>
        <v>0.20308000000000001</v>
      </c>
      <c r="AB13" s="38"/>
      <c r="AC13" s="38"/>
      <c r="AD13" s="38"/>
    </row>
    <row r="14" spans="1:43">
      <c r="B14" s="111">
        <v>41646</v>
      </c>
      <c r="C14" s="158">
        <v>0.24210000000000001</v>
      </c>
      <c r="D14" s="158"/>
      <c r="E14" s="111">
        <v>43195</v>
      </c>
      <c r="F14" s="158">
        <v>1.75</v>
      </c>
      <c r="H14" s="111">
        <v>41878</v>
      </c>
      <c r="I14" s="112">
        <v>0.04</v>
      </c>
      <c r="K14" s="111">
        <v>41645</v>
      </c>
      <c r="L14" s="112">
        <v>0.2636</v>
      </c>
      <c r="N14" s="111">
        <v>41645</v>
      </c>
      <c r="O14" s="112">
        <v>3.6269999999999997E-2</v>
      </c>
      <c r="Q14" s="111">
        <v>41645</v>
      </c>
      <c r="R14" s="112">
        <v>0.22733</v>
      </c>
      <c r="S14" s="158">
        <f t="shared" si="26"/>
        <v>0</v>
      </c>
      <c r="T14" s="38">
        <f t="shared" si="27"/>
        <v>41646</v>
      </c>
      <c r="U14" s="112">
        <f t="shared" ca="1" si="28"/>
        <v>0.24210000000000001</v>
      </c>
      <c r="V14" s="112">
        <f t="shared" ca="1" si="22"/>
        <v>0.26362999999999998</v>
      </c>
      <c r="W14" s="112">
        <f t="shared" ca="1" si="23"/>
        <v>3.6450000000000003E-2</v>
      </c>
      <c r="X14" s="112">
        <f t="shared" ca="1" si="24"/>
        <v>0.22717999999999999</v>
      </c>
      <c r="Y14" s="112">
        <f t="shared" ca="1" si="29"/>
        <v>0</v>
      </c>
      <c r="Z14" s="27">
        <f t="shared" ca="1" si="25"/>
        <v>0.20565</v>
      </c>
      <c r="AB14" s="38"/>
      <c r="AC14" s="38"/>
      <c r="AD14" s="38"/>
    </row>
    <row r="15" spans="1:43">
      <c r="B15" s="111">
        <v>41647</v>
      </c>
      <c r="C15" s="158">
        <v>0.2404</v>
      </c>
      <c r="D15" s="158"/>
      <c r="E15" s="111">
        <v>43196</v>
      </c>
      <c r="F15" s="158">
        <v>1.75</v>
      </c>
      <c r="H15" s="111">
        <v>41879</v>
      </c>
      <c r="I15" s="112">
        <v>0.04</v>
      </c>
      <c r="K15" s="111">
        <v>41646</v>
      </c>
      <c r="L15" s="112">
        <v>0.26362999999999998</v>
      </c>
      <c r="N15" s="111">
        <v>41646</v>
      </c>
      <c r="O15" s="112">
        <v>3.6450000000000003E-2</v>
      </c>
      <c r="Q15" s="111">
        <v>41646</v>
      </c>
      <c r="R15" s="112">
        <v>0.22717999999999999</v>
      </c>
      <c r="S15" s="158">
        <f t="shared" si="26"/>
        <v>0</v>
      </c>
      <c r="T15" s="38">
        <f t="shared" si="27"/>
        <v>41647</v>
      </c>
      <c r="U15" s="112">
        <f t="shared" ca="1" si="28"/>
        <v>0.2404</v>
      </c>
      <c r="V15" s="112">
        <f t="shared" ca="1" si="22"/>
        <v>0.26368000000000003</v>
      </c>
      <c r="W15" s="112">
        <f t="shared" ca="1" si="23"/>
        <v>3.678E-2</v>
      </c>
      <c r="X15" s="112">
        <f t="shared" ca="1" si="24"/>
        <v>0.22689999999999999</v>
      </c>
      <c r="Y15" s="112">
        <f t="shared" ca="1" si="29"/>
        <v>0</v>
      </c>
      <c r="Z15" s="27">
        <f t="shared" ca="1" si="25"/>
        <v>0.20362</v>
      </c>
      <c r="AB15" s="38"/>
      <c r="AC15" s="38"/>
      <c r="AD15" s="38"/>
    </row>
    <row r="16" spans="1:43">
      <c r="B16" s="111">
        <v>41648</v>
      </c>
      <c r="C16" s="158">
        <v>0.24165</v>
      </c>
      <c r="D16" s="158"/>
      <c r="E16" s="111">
        <v>43199</v>
      </c>
      <c r="F16" s="158">
        <v>1.75</v>
      </c>
      <c r="H16" s="111">
        <v>41880</v>
      </c>
      <c r="I16" s="112">
        <v>0.05</v>
      </c>
      <c r="K16" s="111">
        <v>41647</v>
      </c>
      <c r="L16" s="112">
        <v>0.26368000000000003</v>
      </c>
      <c r="N16" s="111">
        <v>41647</v>
      </c>
      <c r="O16" s="112">
        <v>3.678E-2</v>
      </c>
      <c r="Q16" s="111">
        <v>41647</v>
      </c>
      <c r="R16" s="112">
        <v>0.22689999999999999</v>
      </c>
      <c r="S16" s="158">
        <f t="shared" si="26"/>
        <v>0</v>
      </c>
      <c r="T16" s="38">
        <f t="shared" si="27"/>
        <v>41648</v>
      </c>
      <c r="U16" s="112">
        <f t="shared" ca="1" si="28"/>
        <v>0.24165</v>
      </c>
      <c r="V16" s="112">
        <f t="shared" ca="1" si="22"/>
        <v>0.26401000000000002</v>
      </c>
      <c r="W16" s="112">
        <f t="shared" ca="1" si="23"/>
        <v>3.7109999999999997E-2</v>
      </c>
      <c r="X16" s="112">
        <f t="shared" ca="1" si="24"/>
        <v>0.22689999999999999</v>
      </c>
      <c r="Y16" s="112">
        <f t="shared" ca="1" si="29"/>
        <v>0</v>
      </c>
      <c r="Z16" s="27">
        <f t="shared" ca="1" si="25"/>
        <v>0.20454</v>
      </c>
      <c r="AB16" s="38"/>
      <c r="AC16" s="38"/>
      <c r="AD16" s="38"/>
    </row>
    <row r="17" spans="2:30">
      <c r="B17" s="111">
        <v>41649</v>
      </c>
      <c r="C17" s="158">
        <v>0.24165</v>
      </c>
      <c r="D17" s="158"/>
      <c r="E17" s="111">
        <v>43200</v>
      </c>
      <c r="F17" s="158">
        <v>1.75</v>
      </c>
      <c r="H17" s="111">
        <v>41884</v>
      </c>
      <c r="I17" s="112">
        <v>0.05</v>
      </c>
      <c r="K17" s="111">
        <v>41648</v>
      </c>
      <c r="L17" s="112">
        <v>0.26401000000000002</v>
      </c>
      <c r="N17" s="111">
        <v>41648</v>
      </c>
      <c r="O17" s="112">
        <v>3.7109999999999997E-2</v>
      </c>
      <c r="Q17" s="111">
        <v>41648</v>
      </c>
      <c r="R17" s="112">
        <v>0.22689999999999999</v>
      </c>
      <c r="S17" s="158">
        <f t="shared" si="26"/>
        <v>0</v>
      </c>
      <c r="T17" s="38">
        <f t="shared" si="27"/>
        <v>41649</v>
      </c>
      <c r="U17" s="112">
        <f t="shared" ca="1" si="28"/>
        <v>0.24165</v>
      </c>
      <c r="V17" s="112">
        <f t="shared" ca="1" si="22"/>
        <v>0.26427</v>
      </c>
      <c r="W17" s="112">
        <f t="shared" ca="1" si="23"/>
        <v>3.7449999999999997E-2</v>
      </c>
      <c r="X17" s="112">
        <f t="shared" ca="1" si="24"/>
        <v>0.22681999999999999</v>
      </c>
      <c r="Y17" s="112">
        <f t="shared" ca="1" si="29"/>
        <v>0</v>
      </c>
      <c r="Z17" s="27">
        <f t="shared" ca="1" si="25"/>
        <v>0.20419999999999999</v>
      </c>
      <c r="AB17" s="38"/>
      <c r="AC17" s="38"/>
      <c r="AD17" s="38"/>
    </row>
    <row r="18" spans="2:30">
      <c r="B18" s="111">
        <v>41652</v>
      </c>
      <c r="C18" s="158">
        <v>0.2389</v>
      </c>
      <c r="D18" s="158"/>
      <c r="E18" s="111">
        <v>43201</v>
      </c>
      <c r="F18" s="158">
        <v>1.76</v>
      </c>
      <c r="H18" s="111">
        <v>41885</v>
      </c>
      <c r="I18" s="112">
        <v>0.05</v>
      </c>
      <c r="K18" s="111">
        <v>41649</v>
      </c>
      <c r="L18" s="112">
        <v>0.26427</v>
      </c>
      <c r="N18" s="111">
        <v>41649</v>
      </c>
      <c r="O18" s="112">
        <v>3.7449999999999997E-2</v>
      </c>
      <c r="Q18" s="111">
        <v>41649</v>
      </c>
      <c r="R18" s="112">
        <v>0.22681999999999999</v>
      </c>
      <c r="S18" s="158">
        <f t="shared" si="26"/>
        <v>0</v>
      </c>
      <c r="T18" s="38">
        <f t="shared" si="27"/>
        <v>41652</v>
      </c>
      <c r="U18" s="112">
        <f t="shared" ca="1" si="28"/>
        <v>0.2389</v>
      </c>
      <c r="V18" s="112">
        <f t="shared" ca="1" si="22"/>
        <v>0.26518000000000003</v>
      </c>
      <c r="W18" s="112">
        <f t="shared" ca="1" si="23"/>
        <v>3.857E-2</v>
      </c>
      <c r="X18" s="112">
        <f t="shared" ca="1" si="24"/>
        <v>0.22661000000000001</v>
      </c>
      <c r="Y18" s="112">
        <f t="shared" ca="1" si="29"/>
        <v>0</v>
      </c>
      <c r="Z18" s="27">
        <f t="shared" ca="1" si="25"/>
        <v>0.20033000000000001</v>
      </c>
      <c r="AB18" s="38"/>
      <c r="AC18" s="38"/>
      <c r="AD18" s="38"/>
    </row>
    <row r="19" spans="2:30">
      <c r="B19" s="111">
        <v>41653</v>
      </c>
      <c r="C19" s="158">
        <v>0.23674999999999999</v>
      </c>
      <c r="D19" s="158"/>
      <c r="E19" s="111">
        <v>43202</v>
      </c>
      <c r="F19" s="158">
        <v>1.73</v>
      </c>
      <c r="H19" s="111">
        <v>41886</v>
      </c>
      <c r="I19" s="112">
        <v>0.06</v>
      </c>
      <c r="K19" s="111">
        <v>41652</v>
      </c>
      <c r="L19" s="112">
        <v>0.26518000000000003</v>
      </c>
      <c r="N19" s="111">
        <v>41652</v>
      </c>
      <c r="O19" s="112">
        <v>3.857E-2</v>
      </c>
      <c r="Q19" s="111">
        <v>41652</v>
      </c>
      <c r="R19" s="112">
        <v>0.22661000000000001</v>
      </c>
      <c r="S19" s="158">
        <f t="shared" si="26"/>
        <v>0</v>
      </c>
      <c r="T19" s="38">
        <f t="shared" si="27"/>
        <v>41653</v>
      </c>
      <c r="U19" s="112">
        <f t="shared" ca="1" si="28"/>
        <v>0.23674999999999999</v>
      </c>
      <c r="V19" s="112">
        <f t="shared" ca="1" si="22"/>
        <v>0.26522000000000001</v>
      </c>
      <c r="W19" s="112">
        <f t="shared" ca="1" si="23"/>
        <v>3.8780000000000002E-2</v>
      </c>
      <c r="X19" s="112">
        <f t="shared" ca="1" si="24"/>
        <v>0.22644</v>
      </c>
      <c r="Y19" s="112">
        <f t="shared" ca="1" si="29"/>
        <v>0</v>
      </c>
      <c r="Z19" s="27">
        <f t="shared" ca="1" si="25"/>
        <v>0.19796999999999998</v>
      </c>
      <c r="AB19" s="38"/>
      <c r="AC19" s="38"/>
      <c r="AD19" s="38"/>
    </row>
    <row r="20" spans="2:30">
      <c r="B20" s="111">
        <v>41654</v>
      </c>
      <c r="C20" s="158">
        <v>0.23785000000000001</v>
      </c>
      <c r="D20" s="158"/>
      <c r="E20" s="111">
        <v>43203</v>
      </c>
      <c r="F20" s="158">
        <v>1.72</v>
      </c>
      <c r="H20" s="111">
        <v>41887</v>
      </c>
      <c r="I20" s="112">
        <v>0.06</v>
      </c>
      <c r="K20" s="111">
        <v>41653</v>
      </c>
      <c r="L20" s="112">
        <v>0.26522000000000001</v>
      </c>
      <c r="N20" s="111">
        <v>41653</v>
      </c>
      <c r="O20" s="112">
        <v>3.8780000000000002E-2</v>
      </c>
      <c r="Q20" s="111">
        <v>41653</v>
      </c>
      <c r="R20" s="112">
        <v>0.22644</v>
      </c>
      <c r="S20" s="158">
        <f t="shared" si="26"/>
        <v>0</v>
      </c>
      <c r="T20" s="38">
        <f t="shared" si="27"/>
        <v>41654</v>
      </c>
      <c r="U20" s="112">
        <f t="shared" ca="1" si="28"/>
        <v>0.23785000000000001</v>
      </c>
      <c r="V20" s="112">
        <f t="shared" ca="1" si="22"/>
        <v>0.26555000000000001</v>
      </c>
      <c r="W20" s="112">
        <f t="shared" ca="1" si="23"/>
        <v>3.9109999999999999E-2</v>
      </c>
      <c r="X20" s="112">
        <f t="shared" ca="1" si="24"/>
        <v>0.22644</v>
      </c>
      <c r="Y20" s="112">
        <f t="shared" ca="1" si="29"/>
        <v>0</v>
      </c>
      <c r="Z20" s="27">
        <f t="shared" ca="1" si="25"/>
        <v>0.19874</v>
      </c>
      <c r="AB20" s="38"/>
      <c r="AC20" s="38"/>
      <c r="AD20" s="38"/>
    </row>
    <row r="21" spans="2:30">
      <c r="B21" s="111">
        <v>41655</v>
      </c>
      <c r="C21" s="158">
        <v>0.23635</v>
      </c>
      <c r="D21" s="158"/>
      <c r="E21" s="111">
        <v>43206</v>
      </c>
      <c r="F21" s="158">
        <v>1.77</v>
      </c>
      <c r="H21" s="111">
        <v>41890</v>
      </c>
      <c r="I21" s="112">
        <v>0.05</v>
      </c>
      <c r="K21" s="111">
        <v>41654</v>
      </c>
      <c r="L21" s="112">
        <v>0.26555000000000001</v>
      </c>
      <c r="N21" s="111">
        <v>41654</v>
      </c>
      <c r="O21" s="112">
        <v>3.9109999999999999E-2</v>
      </c>
      <c r="Q21" s="111">
        <v>41654</v>
      </c>
      <c r="R21" s="112">
        <v>0.22644</v>
      </c>
      <c r="S21" s="158">
        <f t="shared" si="26"/>
        <v>0</v>
      </c>
      <c r="T21" s="38">
        <f t="shared" si="27"/>
        <v>41655</v>
      </c>
      <c r="U21" s="112">
        <f t="shared" ca="1" si="28"/>
        <v>0.23635</v>
      </c>
      <c r="V21" s="112">
        <f t="shared" ca="1" si="22"/>
        <v>0.26572000000000001</v>
      </c>
      <c r="W21" s="112">
        <f t="shared" ca="1" si="23"/>
        <v>3.9559999999999998E-2</v>
      </c>
      <c r="X21" s="112">
        <f t="shared" ca="1" si="24"/>
        <v>0.22616</v>
      </c>
      <c r="Y21" s="112">
        <f t="shared" ca="1" si="29"/>
        <v>0</v>
      </c>
      <c r="Z21" s="27">
        <f t="shared" ca="1" si="25"/>
        <v>0.19679000000000002</v>
      </c>
      <c r="AB21" s="38"/>
      <c r="AC21" s="38"/>
      <c r="AD21" s="38"/>
    </row>
    <row r="22" spans="2:30">
      <c r="B22" s="111">
        <v>41656</v>
      </c>
      <c r="C22" s="158">
        <v>0.2366</v>
      </c>
      <c r="D22" s="158"/>
      <c r="E22" s="111">
        <v>43207</v>
      </c>
      <c r="F22" s="158">
        <v>1.76</v>
      </c>
      <c r="H22" s="111">
        <v>41891</v>
      </c>
      <c r="I22" s="112">
        <v>0.05</v>
      </c>
      <c r="K22" s="111">
        <v>41655</v>
      </c>
      <c r="L22" s="112">
        <v>0.26572000000000001</v>
      </c>
      <c r="N22" s="111">
        <v>41655</v>
      </c>
      <c r="O22" s="112">
        <v>3.9559999999999998E-2</v>
      </c>
      <c r="Q22" s="111">
        <v>41655</v>
      </c>
      <c r="R22" s="112">
        <v>0.22616</v>
      </c>
      <c r="S22" s="158">
        <f t="shared" si="26"/>
        <v>0</v>
      </c>
      <c r="T22" s="38">
        <f t="shared" si="27"/>
        <v>41656</v>
      </c>
      <c r="U22" s="112">
        <f t="shared" ca="1" si="28"/>
        <v>0.2366</v>
      </c>
      <c r="V22" s="112">
        <f t="shared" ca="1" si="22"/>
        <v>0.26554</v>
      </c>
      <c r="W22" s="112">
        <f t="shared" ca="1" si="23"/>
        <v>3.9890000000000002E-2</v>
      </c>
      <c r="X22" s="112">
        <f t="shared" ca="1" si="24"/>
        <v>0.22564999999999999</v>
      </c>
      <c r="Y22" s="112">
        <f t="shared" ca="1" si="29"/>
        <v>0</v>
      </c>
      <c r="Z22" s="27">
        <f t="shared" ca="1" si="25"/>
        <v>0.19671</v>
      </c>
      <c r="AB22" s="38"/>
      <c r="AC22" s="38"/>
      <c r="AD22" s="38"/>
    </row>
    <row r="23" spans="2:30">
      <c r="B23" s="111">
        <v>41659</v>
      </c>
      <c r="C23" s="158">
        <v>0.23710000000000001</v>
      </c>
      <c r="D23" s="158"/>
      <c r="E23" s="111">
        <v>43208</v>
      </c>
      <c r="F23" s="158">
        <v>1.75</v>
      </c>
      <c r="H23" s="111">
        <v>41892</v>
      </c>
      <c r="I23" s="112">
        <v>0.05</v>
      </c>
      <c r="K23" s="111">
        <v>41656</v>
      </c>
      <c r="L23" s="112">
        <v>0.26554</v>
      </c>
      <c r="N23" s="111">
        <v>41656</v>
      </c>
      <c r="O23" s="112">
        <v>3.9890000000000002E-2</v>
      </c>
      <c r="Q23" s="111">
        <v>41656</v>
      </c>
      <c r="R23" s="112">
        <v>0.22564999999999999</v>
      </c>
      <c r="S23" s="158">
        <f t="shared" si="26"/>
        <v>0</v>
      </c>
      <c r="T23" s="38">
        <f t="shared" si="27"/>
        <v>41659</v>
      </c>
      <c r="U23" s="112">
        <f t="shared" ca="1" si="28"/>
        <v>0.23710000000000001</v>
      </c>
      <c r="V23" s="112">
        <f t="shared" ca="1" si="22"/>
        <v>0.26529999999999998</v>
      </c>
      <c r="W23" s="112">
        <f t="shared" ca="1" si="23"/>
        <v>3.9890000000000002E-2</v>
      </c>
      <c r="X23" s="112">
        <f t="shared" ca="1" si="24"/>
        <v>0.22541</v>
      </c>
      <c r="Y23" s="112">
        <f t="shared" ca="1" si="29"/>
        <v>0</v>
      </c>
      <c r="Z23" s="27">
        <f t="shared" ca="1" si="25"/>
        <v>0.19721</v>
      </c>
      <c r="AB23" s="38"/>
      <c r="AC23" s="38"/>
      <c r="AD23" s="38"/>
    </row>
    <row r="24" spans="2:30">
      <c r="B24" s="111">
        <v>41660</v>
      </c>
      <c r="C24" s="158">
        <v>0.2366</v>
      </c>
      <c r="D24" s="158"/>
      <c r="E24" s="111">
        <v>43209</v>
      </c>
      <c r="F24" s="158">
        <v>1.73</v>
      </c>
      <c r="H24" s="111">
        <v>41893</v>
      </c>
      <c r="I24" s="112">
        <v>0.05</v>
      </c>
      <c r="K24" s="111">
        <v>41659</v>
      </c>
      <c r="L24" s="112">
        <v>0.26529999999999998</v>
      </c>
      <c r="N24" s="111">
        <v>41659</v>
      </c>
      <c r="O24" s="112">
        <v>3.9890000000000002E-2</v>
      </c>
      <c r="Q24" s="111">
        <v>41659</v>
      </c>
      <c r="R24" s="112">
        <v>0.22541</v>
      </c>
      <c r="S24" s="158">
        <f t="shared" si="26"/>
        <v>0</v>
      </c>
      <c r="T24" s="38">
        <f t="shared" si="27"/>
        <v>41660</v>
      </c>
      <c r="U24" s="112">
        <f t="shared" ca="1" si="28"/>
        <v>0.2366</v>
      </c>
      <c r="V24" s="112">
        <f t="shared" ca="1" si="22"/>
        <v>0.26662999999999998</v>
      </c>
      <c r="W24" s="112">
        <f t="shared" ca="1" si="23"/>
        <v>4.122E-2</v>
      </c>
      <c r="X24" s="112">
        <f t="shared" ca="1" si="24"/>
        <v>0.22541</v>
      </c>
      <c r="Y24" s="112">
        <f t="shared" ca="1" si="29"/>
        <v>0</v>
      </c>
      <c r="Z24" s="27">
        <f t="shared" ca="1" si="25"/>
        <v>0.19538</v>
      </c>
      <c r="AB24" s="38"/>
      <c r="AC24" s="38"/>
      <c r="AD24" s="38"/>
    </row>
    <row r="25" spans="2:30">
      <c r="B25" s="111">
        <v>41661</v>
      </c>
      <c r="C25" s="158">
        <v>0.23710000000000001</v>
      </c>
      <c r="D25" s="158"/>
      <c r="E25" s="111">
        <v>43210</v>
      </c>
      <c r="F25" s="158">
        <v>1.72</v>
      </c>
      <c r="H25" s="111">
        <v>41894</v>
      </c>
      <c r="I25" s="112">
        <v>0.05</v>
      </c>
      <c r="K25" s="111">
        <v>41660</v>
      </c>
      <c r="L25" s="112">
        <v>0.26662999999999998</v>
      </c>
      <c r="N25" s="111">
        <v>41660</v>
      </c>
      <c r="O25" s="112">
        <v>4.122E-2</v>
      </c>
      <c r="Q25" s="111">
        <v>41660</v>
      </c>
      <c r="R25" s="112">
        <v>0.22541</v>
      </c>
      <c r="S25" s="158">
        <f t="shared" si="26"/>
        <v>0</v>
      </c>
      <c r="T25" s="38">
        <f t="shared" si="27"/>
        <v>41661</v>
      </c>
      <c r="U25" s="112">
        <f t="shared" ca="1" si="28"/>
        <v>0.23710000000000001</v>
      </c>
      <c r="V25" s="112">
        <f t="shared" ca="1" si="22"/>
        <v>0.26674999999999999</v>
      </c>
      <c r="W25" s="112">
        <f t="shared" ca="1" si="23"/>
        <v>4.156E-2</v>
      </c>
      <c r="X25" s="112">
        <f t="shared" ca="1" si="24"/>
        <v>0.22519</v>
      </c>
      <c r="Y25" s="112">
        <f t="shared" ca="1" si="29"/>
        <v>0</v>
      </c>
      <c r="Z25" s="27">
        <f t="shared" ca="1" si="25"/>
        <v>0.19553999999999999</v>
      </c>
      <c r="AB25" s="38"/>
      <c r="AC25" s="38"/>
      <c r="AD25" s="38"/>
    </row>
    <row r="26" spans="2:30">
      <c r="B26" s="111">
        <v>41662</v>
      </c>
      <c r="C26" s="158">
        <v>0.23860000000000001</v>
      </c>
      <c r="D26" s="158"/>
      <c r="E26" s="111">
        <v>43213</v>
      </c>
      <c r="F26" s="158">
        <v>1.7</v>
      </c>
      <c r="H26" s="111">
        <v>41897</v>
      </c>
      <c r="I26" s="112">
        <v>0.06</v>
      </c>
      <c r="K26" s="111">
        <v>41661</v>
      </c>
      <c r="L26" s="112">
        <v>0.26674999999999999</v>
      </c>
      <c r="N26" s="111">
        <v>41661</v>
      </c>
      <c r="O26" s="112">
        <v>4.156E-2</v>
      </c>
      <c r="Q26" s="111">
        <v>41661</v>
      </c>
      <c r="R26" s="112">
        <v>0.22519</v>
      </c>
      <c r="S26" s="158">
        <f t="shared" si="26"/>
        <v>0</v>
      </c>
      <c r="T26" s="38">
        <f t="shared" si="27"/>
        <v>41662</v>
      </c>
      <c r="U26" s="112">
        <f t="shared" ca="1" si="28"/>
        <v>0.23860000000000001</v>
      </c>
      <c r="V26" s="112">
        <f t="shared" ca="1" si="22"/>
        <v>0.26689000000000002</v>
      </c>
      <c r="W26" s="112">
        <f t="shared" ca="1" si="23"/>
        <v>4.1779999999999998E-2</v>
      </c>
      <c r="X26" s="112">
        <f t="shared" ca="1" si="24"/>
        <v>0.22511</v>
      </c>
      <c r="Y26" s="112">
        <f t="shared" ca="1" si="29"/>
        <v>0</v>
      </c>
      <c r="Z26" s="27">
        <f t="shared" ca="1" si="25"/>
        <v>0.19681999999999999</v>
      </c>
      <c r="AB26" s="38"/>
      <c r="AC26" s="38"/>
      <c r="AD26" s="38"/>
    </row>
    <row r="27" spans="2:30">
      <c r="B27" s="111">
        <v>41663</v>
      </c>
      <c r="C27" s="158">
        <v>0.23535</v>
      </c>
      <c r="D27" s="158"/>
      <c r="E27" s="111">
        <v>43214</v>
      </c>
      <c r="F27" s="158">
        <v>1.71</v>
      </c>
      <c r="H27" s="111">
        <v>41898</v>
      </c>
      <c r="I27" s="112">
        <v>0.05</v>
      </c>
      <c r="K27" s="111">
        <v>41662</v>
      </c>
      <c r="L27" s="112">
        <v>0.26689000000000002</v>
      </c>
      <c r="N27" s="111">
        <v>41662</v>
      </c>
      <c r="O27" s="112">
        <v>4.1779999999999998E-2</v>
      </c>
      <c r="Q27" s="111">
        <v>41662</v>
      </c>
      <c r="R27" s="112">
        <v>0.22511</v>
      </c>
      <c r="S27" s="158">
        <f t="shared" si="26"/>
        <v>0</v>
      </c>
      <c r="T27" s="38">
        <f t="shared" si="27"/>
        <v>41663</v>
      </c>
      <c r="U27" s="112">
        <f t="shared" ca="1" si="28"/>
        <v>0.23535</v>
      </c>
      <c r="V27" s="112">
        <f t="shared" ca="1" si="22"/>
        <v>0.26698</v>
      </c>
      <c r="W27" s="112">
        <f t="shared" ca="1" si="23"/>
        <v>4.2110000000000002E-2</v>
      </c>
      <c r="X27" s="112">
        <f t="shared" ca="1" si="24"/>
        <v>0.22486999999999999</v>
      </c>
      <c r="Y27" s="112">
        <f t="shared" ca="1" si="29"/>
        <v>0</v>
      </c>
      <c r="Z27" s="27">
        <f t="shared" ca="1" si="25"/>
        <v>0.19324</v>
      </c>
      <c r="AB27" s="38"/>
      <c r="AC27" s="38"/>
      <c r="AD27" s="38"/>
    </row>
    <row r="28" spans="2:30">
      <c r="B28" s="111">
        <v>41666</v>
      </c>
      <c r="C28" s="158">
        <v>0.2361</v>
      </c>
      <c r="D28" s="158"/>
      <c r="E28" s="111">
        <v>43215</v>
      </c>
      <c r="F28" s="158">
        <v>1.71</v>
      </c>
      <c r="H28" s="111">
        <v>41899</v>
      </c>
      <c r="I28" s="112">
        <v>0.05</v>
      </c>
      <c r="K28" s="111">
        <v>41663</v>
      </c>
      <c r="L28" s="112">
        <v>0.26698</v>
      </c>
      <c r="N28" s="111">
        <v>41663</v>
      </c>
      <c r="O28" s="112">
        <v>4.2110000000000002E-2</v>
      </c>
      <c r="Q28" s="111">
        <v>41663</v>
      </c>
      <c r="R28" s="112">
        <v>0.22486999999999999</v>
      </c>
      <c r="S28" s="158">
        <f t="shared" si="26"/>
        <v>0</v>
      </c>
      <c r="T28" s="38">
        <f t="shared" si="27"/>
        <v>41666</v>
      </c>
      <c r="U28" s="112">
        <f t="shared" ca="1" si="28"/>
        <v>0.2361</v>
      </c>
      <c r="V28" s="112">
        <f t="shared" ca="1" si="22"/>
        <v>0.26740000000000003</v>
      </c>
      <c r="W28" s="112">
        <f t="shared" ca="1" si="23"/>
        <v>4.2750000000000003E-2</v>
      </c>
      <c r="X28" s="112">
        <f t="shared" ca="1" si="24"/>
        <v>0.22464999999999999</v>
      </c>
      <c r="Y28" s="112">
        <f t="shared" ca="1" si="29"/>
        <v>0</v>
      </c>
      <c r="Z28" s="27">
        <f t="shared" ca="1" si="25"/>
        <v>0.19334999999999999</v>
      </c>
      <c r="AB28" s="38"/>
      <c r="AC28" s="38"/>
      <c r="AD28" s="38"/>
    </row>
    <row r="29" spans="2:30">
      <c r="B29" s="111">
        <v>41667</v>
      </c>
      <c r="C29" s="158">
        <v>0.2361</v>
      </c>
      <c r="D29" s="158"/>
      <c r="E29" s="111">
        <v>43216</v>
      </c>
      <c r="F29" s="158">
        <v>1.72</v>
      </c>
      <c r="H29" s="111">
        <v>41900</v>
      </c>
      <c r="I29" s="112">
        <v>0.04</v>
      </c>
      <c r="K29" s="111">
        <v>41666</v>
      </c>
      <c r="L29" s="112">
        <v>0.26740000000000003</v>
      </c>
      <c r="N29" s="111">
        <v>41666</v>
      </c>
      <c r="O29" s="112">
        <v>4.2750000000000003E-2</v>
      </c>
      <c r="Q29" s="111">
        <v>41666</v>
      </c>
      <c r="R29" s="112">
        <v>0.22464999999999999</v>
      </c>
      <c r="S29" s="158">
        <f t="shared" si="26"/>
        <v>0</v>
      </c>
      <c r="T29" s="38">
        <f t="shared" si="27"/>
        <v>41667</v>
      </c>
      <c r="U29" s="112">
        <f t="shared" ca="1" si="28"/>
        <v>0.2361</v>
      </c>
      <c r="V29" s="112">
        <f t="shared" ca="1" si="22"/>
        <v>0.26763999999999999</v>
      </c>
      <c r="W29" s="112">
        <f t="shared" ca="1" si="23"/>
        <v>4.2999999999999997E-2</v>
      </c>
      <c r="X29" s="112">
        <f t="shared" ca="1" si="24"/>
        <v>0.22464000000000001</v>
      </c>
      <c r="Y29" s="112">
        <f t="shared" ca="1" si="29"/>
        <v>0</v>
      </c>
      <c r="Z29" s="27">
        <f t="shared" ca="1" si="25"/>
        <v>0.19309999999999999</v>
      </c>
      <c r="AB29" s="38"/>
      <c r="AC29" s="38"/>
      <c r="AD29" s="38"/>
    </row>
    <row r="30" spans="2:30">
      <c r="B30" s="111">
        <v>41668</v>
      </c>
      <c r="C30" s="158">
        <v>0.2356</v>
      </c>
      <c r="D30" s="158"/>
      <c r="E30" s="111">
        <v>43217</v>
      </c>
      <c r="F30" s="158">
        <v>1.72</v>
      </c>
      <c r="H30" s="111">
        <v>41901</v>
      </c>
      <c r="I30" s="112">
        <v>0.04</v>
      </c>
      <c r="K30" s="111">
        <v>41667</v>
      </c>
      <c r="L30" s="112">
        <v>0.26763999999999999</v>
      </c>
      <c r="N30" s="111">
        <v>41667</v>
      </c>
      <c r="O30" s="112">
        <v>4.2999999999999997E-2</v>
      </c>
      <c r="Q30" s="111">
        <v>41667</v>
      </c>
      <c r="R30" s="112">
        <v>0.22464000000000001</v>
      </c>
      <c r="S30" s="158">
        <f t="shared" si="26"/>
        <v>0</v>
      </c>
      <c r="T30" s="38">
        <f t="shared" si="27"/>
        <v>41668</v>
      </c>
      <c r="U30" s="112">
        <f t="shared" ca="1" si="28"/>
        <v>0.2356</v>
      </c>
      <c r="V30" s="112">
        <f t="shared" ca="1" si="22"/>
        <v>0.26765</v>
      </c>
      <c r="W30" s="112">
        <f t="shared" ca="1" si="23"/>
        <v>4.3339999999999997E-2</v>
      </c>
      <c r="X30" s="112">
        <f t="shared" ca="1" si="24"/>
        <v>0.22431000000000001</v>
      </c>
      <c r="Y30" s="112">
        <f t="shared" ca="1" si="29"/>
        <v>0</v>
      </c>
      <c r="Z30" s="27">
        <f t="shared" ca="1" si="25"/>
        <v>0.19226000000000001</v>
      </c>
      <c r="AB30" s="38"/>
      <c r="AC30" s="38"/>
      <c r="AD30" s="38"/>
    </row>
    <row r="31" spans="2:30">
      <c r="B31" s="111">
        <v>41669</v>
      </c>
      <c r="C31" s="158">
        <v>0.23760000000000001</v>
      </c>
      <c r="D31" s="158"/>
      <c r="E31" s="111">
        <v>43220</v>
      </c>
      <c r="F31" s="158">
        <v>1.77</v>
      </c>
      <c r="H31" s="111">
        <v>41904</v>
      </c>
      <c r="I31" s="112">
        <v>0.04</v>
      </c>
      <c r="K31" s="111">
        <v>41668</v>
      </c>
      <c r="L31" s="112">
        <v>0.26765</v>
      </c>
      <c r="N31" s="111">
        <v>41668</v>
      </c>
      <c r="O31" s="112">
        <v>4.3339999999999997E-2</v>
      </c>
      <c r="Q31" s="111">
        <v>41668</v>
      </c>
      <c r="R31" s="112">
        <v>0.22431000000000001</v>
      </c>
      <c r="S31" s="158">
        <f t="shared" si="26"/>
        <v>0</v>
      </c>
      <c r="T31" s="38">
        <f t="shared" si="27"/>
        <v>41669</v>
      </c>
      <c r="U31" s="112">
        <f t="shared" ca="1" si="28"/>
        <v>0.23760000000000001</v>
      </c>
      <c r="V31" s="112">
        <f t="shared" ca="1" si="22"/>
        <v>0.26798</v>
      </c>
      <c r="W31" s="112">
        <f t="shared" ca="1" si="23"/>
        <v>4.367E-2</v>
      </c>
      <c r="X31" s="112">
        <f t="shared" ca="1" si="24"/>
        <v>0.22431000000000001</v>
      </c>
      <c r="Y31" s="112">
        <f t="shared" ca="1" si="29"/>
        <v>0</v>
      </c>
      <c r="Z31" s="27">
        <f t="shared" ca="1" si="25"/>
        <v>0.19392999999999999</v>
      </c>
      <c r="AB31" s="38"/>
      <c r="AC31" s="38"/>
      <c r="AD31" s="38"/>
    </row>
    <row r="32" spans="2:30">
      <c r="B32" s="111">
        <v>41670</v>
      </c>
      <c r="C32" s="158">
        <v>0.2366</v>
      </c>
      <c r="D32" s="158"/>
      <c r="E32" s="111">
        <v>43221</v>
      </c>
      <c r="F32" s="158">
        <v>1.76</v>
      </c>
      <c r="H32" s="111">
        <v>41905</v>
      </c>
      <c r="I32" s="112">
        <v>0.03</v>
      </c>
      <c r="K32" s="111">
        <v>41669</v>
      </c>
      <c r="L32" s="112">
        <v>0.26798</v>
      </c>
      <c r="N32" s="111">
        <v>41669</v>
      </c>
      <c r="O32" s="112">
        <v>4.367E-2</v>
      </c>
      <c r="Q32" s="111">
        <v>41669</v>
      </c>
      <c r="R32" s="112">
        <v>0.22431000000000001</v>
      </c>
      <c r="S32" s="158">
        <f t="shared" si="26"/>
        <v>0</v>
      </c>
      <c r="T32" s="38">
        <f t="shared" si="27"/>
        <v>41670</v>
      </c>
      <c r="U32" s="112">
        <f t="shared" ca="1" si="28"/>
        <v>0.2366</v>
      </c>
      <c r="V32" s="112">
        <f t="shared" ca="1" si="22"/>
        <v>0.26818999999999998</v>
      </c>
      <c r="W32" s="112">
        <f t="shared" ca="1" si="23"/>
        <v>4.3929999999999997E-2</v>
      </c>
      <c r="X32" s="112">
        <f t="shared" ca="1" si="24"/>
        <v>0.22425999999999999</v>
      </c>
      <c r="Y32" s="112">
        <f t="shared" ca="1" si="29"/>
        <v>0</v>
      </c>
      <c r="Z32" s="27">
        <f t="shared" ca="1" si="25"/>
        <v>0.19267000000000001</v>
      </c>
      <c r="AB32" s="38"/>
      <c r="AC32" s="38"/>
      <c r="AD32" s="38"/>
    </row>
    <row r="33" spans="2:30">
      <c r="B33" s="111">
        <v>41673</v>
      </c>
      <c r="C33" s="158">
        <v>0.2356</v>
      </c>
      <c r="D33" s="158"/>
      <c r="E33" s="111">
        <v>43222</v>
      </c>
      <c r="F33" s="158">
        <v>1.75</v>
      </c>
      <c r="H33" s="111">
        <v>41906</v>
      </c>
      <c r="I33" s="112">
        <v>0.03</v>
      </c>
      <c r="K33" s="111">
        <v>41670</v>
      </c>
      <c r="L33" s="112">
        <v>0.26818999999999998</v>
      </c>
      <c r="N33" s="111">
        <v>41670</v>
      </c>
      <c r="O33" s="112">
        <v>4.3929999999999997E-2</v>
      </c>
      <c r="Q33" s="111">
        <v>41670</v>
      </c>
      <c r="R33" s="112">
        <v>0.22425999999999999</v>
      </c>
      <c r="S33" s="158">
        <f t="shared" si="26"/>
        <v>0</v>
      </c>
      <c r="T33" s="38">
        <f t="shared" si="27"/>
        <v>41673</v>
      </c>
      <c r="U33" s="112">
        <f t="shared" ca="1" si="28"/>
        <v>0.2356</v>
      </c>
      <c r="V33" s="112">
        <f t="shared" ca="1" si="22"/>
        <v>0.26812000000000002</v>
      </c>
      <c r="W33" s="112">
        <f t="shared" ca="1" si="23"/>
        <v>4.4290000000000003E-2</v>
      </c>
      <c r="X33" s="112">
        <f t="shared" ca="1" si="24"/>
        <v>0.22383</v>
      </c>
      <c r="Y33" s="112">
        <f t="shared" ca="1" si="29"/>
        <v>0</v>
      </c>
      <c r="Z33" s="27">
        <f t="shared" ca="1" si="25"/>
        <v>0.19131000000000001</v>
      </c>
      <c r="AB33" s="38"/>
      <c r="AC33" s="38"/>
      <c r="AD33" s="38"/>
    </row>
    <row r="34" spans="2:30">
      <c r="B34" s="111">
        <v>41674</v>
      </c>
      <c r="C34" s="158">
        <v>0.23644999999999999</v>
      </c>
      <c r="D34" s="158"/>
      <c r="E34" s="111">
        <v>43223</v>
      </c>
      <c r="F34" s="158">
        <v>1.74</v>
      </c>
      <c r="H34" s="111">
        <v>41907</v>
      </c>
      <c r="I34" s="112">
        <v>0.03</v>
      </c>
      <c r="K34" s="111">
        <v>41673</v>
      </c>
      <c r="L34" s="112">
        <v>0.26812000000000002</v>
      </c>
      <c r="N34" s="111">
        <v>41673</v>
      </c>
      <c r="O34" s="112">
        <v>4.4290000000000003E-2</v>
      </c>
      <c r="Q34" s="111">
        <v>41673</v>
      </c>
      <c r="R34" s="112">
        <v>0.22383</v>
      </c>
      <c r="S34" s="158">
        <f t="shared" si="26"/>
        <v>0</v>
      </c>
      <c r="T34" s="38">
        <f t="shared" si="27"/>
        <v>41674</v>
      </c>
      <c r="U34" s="112">
        <f t="shared" ca="1" si="28"/>
        <v>0.23644999999999999</v>
      </c>
      <c r="V34" s="112">
        <f t="shared" ca="1" si="22"/>
        <v>0.26837</v>
      </c>
      <c r="W34" s="112">
        <f t="shared" ca="1" si="23"/>
        <v>4.4560000000000002E-2</v>
      </c>
      <c r="X34" s="112">
        <f t="shared" ca="1" si="24"/>
        <v>0.22381000000000001</v>
      </c>
      <c r="Y34" s="112">
        <f t="shared" ca="1" si="29"/>
        <v>0</v>
      </c>
      <c r="Z34" s="27">
        <f t="shared" ca="1" si="25"/>
        <v>0.19189000000000001</v>
      </c>
      <c r="AB34" s="38"/>
      <c r="AC34" s="38"/>
      <c r="AD34" s="38"/>
    </row>
    <row r="35" spans="2:30">
      <c r="B35" s="111">
        <v>41675</v>
      </c>
      <c r="C35" s="158">
        <v>0.23635</v>
      </c>
      <c r="D35" s="158"/>
      <c r="E35" s="111">
        <v>43224</v>
      </c>
      <c r="F35" s="158">
        <v>1.72</v>
      </c>
      <c r="H35" s="111">
        <v>41908</v>
      </c>
      <c r="I35" s="112">
        <v>0.03</v>
      </c>
      <c r="K35" s="111">
        <v>41674</v>
      </c>
      <c r="L35" s="112">
        <v>0.26837</v>
      </c>
      <c r="N35" s="111">
        <v>41674</v>
      </c>
      <c r="O35" s="112">
        <v>4.4560000000000002E-2</v>
      </c>
      <c r="Q35" s="111">
        <v>41674</v>
      </c>
      <c r="R35" s="112">
        <v>0.22381000000000001</v>
      </c>
      <c r="S35" s="158">
        <f t="shared" si="26"/>
        <v>0</v>
      </c>
      <c r="T35" s="38">
        <f t="shared" si="27"/>
        <v>41675</v>
      </c>
      <c r="U35" s="112">
        <f t="shared" ca="1" si="28"/>
        <v>0.23635</v>
      </c>
      <c r="V35" s="112">
        <f t="shared" ca="1" si="22"/>
        <v>0.26823999999999998</v>
      </c>
      <c r="W35" s="112">
        <f t="shared" ca="1" si="23"/>
        <v>4.4830000000000002E-2</v>
      </c>
      <c r="X35" s="112">
        <f t="shared" ca="1" si="24"/>
        <v>0.22341</v>
      </c>
      <c r="Y35" s="112">
        <f t="shared" ca="1" si="29"/>
        <v>0</v>
      </c>
      <c r="Z35" s="27">
        <f t="shared" ca="1" si="25"/>
        <v>0.19152</v>
      </c>
      <c r="AB35" s="38"/>
      <c r="AC35" s="38"/>
      <c r="AD35" s="38"/>
    </row>
    <row r="36" spans="2:30">
      <c r="B36" s="111">
        <v>41676</v>
      </c>
      <c r="C36" s="158">
        <v>0.23685</v>
      </c>
      <c r="D36" s="158"/>
      <c r="E36" s="111">
        <v>43227</v>
      </c>
      <c r="F36" s="158">
        <v>1.71</v>
      </c>
      <c r="H36" s="111">
        <v>41911</v>
      </c>
      <c r="I36" s="112">
        <v>0.03</v>
      </c>
      <c r="K36" s="111">
        <v>41675</v>
      </c>
      <c r="L36" s="112">
        <v>0.26823999999999998</v>
      </c>
      <c r="N36" s="111">
        <v>41675</v>
      </c>
      <c r="O36" s="112">
        <v>4.4830000000000002E-2</v>
      </c>
      <c r="Q36" s="111">
        <v>41675</v>
      </c>
      <c r="R36" s="112">
        <v>0.22341</v>
      </c>
      <c r="S36" s="158">
        <f t="shared" si="26"/>
        <v>0</v>
      </c>
      <c r="T36" s="38">
        <f t="shared" si="27"/>
        <v>41676</v>
      </c>
      <c r="U36" s="112">
        <f t="shared" ca="1" si="28"/>
        <v>0.23685</v>
      </c>
      <c r="V36" s="112">
        <f t="shared" ca="1" si="22"/>
        <v>0.26812999999999998</v>
      </c>
      <c r="W36" s="112">
        <f t="shared" ca="1" si="23"/>
        <v>4.5060000000000003E-2</v>
      </c>
      <c r="X36" s="112">
        <f t="shared" ca="1" si="24"/>
        <v>0.22306999999999999</v>
      </c>
      <c r="Y36" s="112">
        <f t="shared" ca="1" si="29"/>
        <v>0</v>
      </c>
      <c r="Z36" s="27">
        <f t="shared" ca="1" si="25"/>
        <v>0.19179000000000002</v>
      </c>
      <c r="AB36" s="38"/>
      <c r="AC36" s="38"/>
      <c r="AD36" s="38"/>
    </row>
    <row r="37" spans="2:30">
      <c r="B37" s="111">
        <v>41677</v>
      </c>
      <c r="C37" s="158">
        <v>0.23385</v>
      </c>
      <c r="D37" s="158"/>
      <c r="E37" s="111">
        <v>43228</v>
      </c>
      <c r="F37" s="158">
        <v>1.72</v>
      </c>
      <c r="H37" s="111">
        <v>41912</v>
      </c>
      <c r="I37" s="112">
        <v>0</v>
      </c>
      <c r="K37" s="111">
        <v>41676</v>
      </c>
      <c r="L37" s="112">
        <v>0.26812999999999998</v>
      </c>
      <c r="N37" s="111">
        <v>41676</v>
      </c>
      <c r="O37" s="112">
        <v>4.5060000000000003E-2</v>
      </c>
      <c r="Q37" s="111">
        <v>41676</v>
      </c>
      <c r="R37" s="112">
        <v>0.22306999999999999</v>
      </c>
      <c r="S37" s="158">
        <f t="shared" si="26"/>
        <v>0</v>
      </c>
      <c r="T37" s="38">
        <f t="shared" si="27"/>
        <v>41677</v>
      </c>
      <c r="U37" s="112">
        <f t="shared" ca="1" si="28"/>
        <v>0.23385</v>
      </c>
      <c r="V37" s="112">
        <f t="shared" ca="1" si="22"/>
        <v>0.26832</v>
      </c>
      <c r="W37" s="112">
        <f t="shared" ca="1" si="23"/>
        <v>4.5280000000000001E-2</v>
      </c>
      <c r="X37" s="112">
        <f t="shared" ca="1" si="24"/>
        <v>0.22303999999999999</v>
      </c>
      <c r="Y37" s="112">
        <f t="shared" ca="1" si="29"/>
        <v>0</v>
      </c>
      <c r="Z37" s="27">
        <f t="shared" ca="1" si="25"/>
        <v>0.18857000000000002</v>
      </c>
      <c r="AB37" s="38"/>
      <c r="AC37" s="38"/>
      <c r="AD37" s="38"/>
    </row>
    <row r="38" spans="2:30">
      <c r="B38" s="111">
        <v>41680</v>
      </c>
      <c r="C38" s="158">
        <v>0.23385</v>
      </c>
      <c r="D38" s="158"/>
      <c r="E38" s="111">
        <v>43229</v>
      </c>
      <c r="F38" s="158">
        <v>1.72</v>
      </c>
      <c r="H38" s="111">
        <v>41913</v>
      </c>
      <c r="I38" s="112">
        <v>0.03</v>
      </c>
      <c r="K38" s="111">
        <v>41677</v>
      </c>
      <c r="L38" s="112">
        <v>0.26832</v>
      </c>
      <c r="N38" s="111">
        <v>41677</v>
      </c>
      <c r="O38" s="112">
        <v>4.5280000000000001E-2</v>
      </c>
      <c r="Q38" s="111">
        <v>41677</v>
      </c>
      <c r="R38" s="112">
        <v>0.22303999999999999</v>
      </c>
      <c r="S38" s="158">
        <f t="shared" si="26"/>
        <v>0</v>
      </c>
      <c r="T38" s="38">
        <f t="shared" si="27"/>
        <v>41680</v>
      </c>
      <c r="U38" s="112">
        <f t="shared" ca="1" si="28"/>
        <v>0.23385</v>
      </c>
      <c r="V38" s="112">
        <f t="shared" ca="1" si="22"/>
        <v>0.26863999999999999</v>
      </c>
      <c r="W38" s="112">
        <f t="shared" ca="1" si="23"/>
        <v>4.5830000000000003E-2</v>
      </c>
      <c r="X38" s="112">
        <f t="shared" ca="1" si="24"/>
        <v>0.22281000000000001</v>
      </c>
      <c r="Y38" s="112">
        <f t="shared" ca="1" si="29"/>
        <v>0</v>
      </c>
      <c r="Z38" s="27">
        <f t="shared" ca="1" si="25"/>
        <v>0.18801999999999999</v>
      </c>
      <c r="AB38" s="38"/>
      <c r="AC38" s="38"/>
      <c r="AD38" s="38"/>
    </row>
    <row r="39" spans="2:30">
      <c r="B39" s="111">
        <v>41681</v>
      </c>
      <c r="C39" s="158">
        <v>0.2366</v>
      </c>
      <c r="D39" s="158"/>
      <c r="E39" s="111">
        <v>43230</v>
      </c>
      <c r="F39" s="158">
        <v>1.73</v>
      </c>
      <c r="H39" s="111">
        <v>41914</v>
      </c>
      <c r="I39" s="112">
        <v>0.04</v>
      </c>
      <c r="K39" s="111">
        <v>41680</v>
      </c>
      <c r="L39" s="112">
        <v>0.26863999999999999</v>
      </c>
      <c r="N39" s="111">
        <v>41680</v>
      </c>
      <c r="O39" s="112">
        <v>4.5830000000000003E-2</v>
      </c>
      <c r="Q39" s="111">
        <v>41680</v>
      </c>
      <c r="R39" s="112">
        <v>0.22281000000000001</v>
      </c>
      <c r="S39" s="158">
        <f t="shared" si="26"/>
        <v>0</v>
      </c>
      <c r="T39" s="38">
        <f t="shared" si="27"/>
        <v>41681</v>
      </c>
      <c r="U39" s="112">
        <f t="shared" ca="1" si="28"/>
        <v>0.2366</v>
      </c>
      <c r="V39" s="112">
        <f t="shared" ca="1" si="22"/>
        <v>0.26890999999999998</v>
      </c>
      <c r="W39" s="112">
        <f t="shared" ca="1" si="23"/>
        <v>4.6109999999999998E-2</v>
      </c>
      <c r="X39" s="112">
        <f t="shared" ca="1" si="24"/>
        <v>0.2228</v>
      </c>
      <c r="Y39" s="112">
        <f t="shared" ca="1" si="29"/>
        <v>0</v>
      </c>
      <c r="Z39" s="27">
        <f t="shared" ca="1" si="25"/>
        <v>0.19048999999999999</v>
      </c>
      <c r="AB39" s="38"/>
      <c r="AC39" s="38"/>
      <c r="AD39" s="38"/>
    </row>
    <row r="40" spans="2:30">
      <c r="B40" s="111">
        <v>41682</v>
      </c>
      <c r="C40" s="158">
        <v>0.2361</v>
      </c>
      <c r="D40" s="158"/>
      <c r="E40" s="111">
        <v>43231</v>
      </c>
      <c r="F40" s="158">
        <v>1.73</v>
      </c>
      <c r="H40" s="111">
        <v>41915</v>
      </c>
      <c r="I40" s="112">
        <v>0.05</v>
      </c>
      <c r="K40" s="111">
        <v>41681</v>
      </c>
      <c r="L40" s="112">
        <v>0.26890999999999998</v>
      </c>
      <c r="N40" s="111">
        <v>41681</v>
      </c>
      <c r="O40" s="112">
        <v>4.6109999999999998E-2</v>
      </c>
      <c r="Q40" s="111">
        <v>41681</v>
      </c>
      <c r="R40" s="112">
        <v>0.2228</v>
      </c>
      <c r="S40" s="158">
        <f t="shared" si="26"/>
        <v>0</v>
      </c>
      <c r="T40" s="38">
        <f t="shared" si="27"/>
        <v>41682</v>
      </c>
      <c r="U40" s="112">
        <f t="shared" ca="1" si="28"/>
        <v>0.2361</v>
      </c>
      <c r="V40" s="112">
        <f t="shared" ca="1" si="22"/>
        <v>0.26909</v>
      </c>
      <c r="W40" s="112">
        <f t="shared" ca="1" si="23"/>
        <v>4.6289999999999998E-2</v>
      </c>
      <c r="X40" s="112">
        <f t="shared" ca="1" si="24"/>
        <v>0.2228</v>
      </c>
      <c r="Y40" s="112">
        <f t="shared" ca="1" si="29"/>
        <v>0</v>
      </c>
      <c r="Z40" s="27">
        <f t="shared" ca="1" si="25"/>
        <v>0.18981000000000001</v>
      </c>
      <c r="AB40" s="38"/>
      <c r="AC40" s="38"/>
      <c r="AD40" s="38"/>
    </row>
    <row r="41" spans="2:30">
      <c r="B41" s="111">
        <v>41683</v>
      </c>
      <c r="C41" s="158">
        <v>0.23585</v>
      </c>
      <c r="D41" s="158"/>
      <c r="E41" s="111">
        <v>43234</v>
      </c>
      <c r="F41" s="158">
        <v>1.75</v>
      </c>
      <c r="H41" s="111">
        <v>41918</v>
      </c>
      <c r="I41" s="112">
        <v>0.04</v>
      </c>
      <c r="K41" s="111">
        <v>41682</v>
      </c>
      <c r="L41" s="112">
        <v>0.26909</v>
      </c>
      <c r="N41" s="111">
        <v>41682</v>
      </c>
      <c r="O41" s="112">
        <v>4.6289999999999998E-2</v>
      </c>
      <c r="Q41" s="111">
        <v>41682</v>
      </c>
      <c r="R41" s="112">
        <v>0.2228</v>
      </c>
      <c r="S41" s="158">
        <f t="shared" si="26"/>
        <v>0</v>
      </c>
      <c r="T41" s="38">
        <f t="shared" si="27"/>
        <v>41683</v>
      </c>
      <c r="U41" s="112">
        <f t="shared" ca="1" si="28"/>
        <v>0.23585</v>
      </c>
      <c r="V41" s="112">
        <f t="shared" ca="1" si="22"/>
        <v>0.26912000000000003</v>
      </c>
      <c r="W41" s="112">
        <f t="shared" ca="1" si="23"/>
        <v>4.6519999999999999E-2</v>
      </c>
      <c r="X41" s="112">
        <f t="shared" ca="1" si="24"/>
        <v>0.22259999999999999</v>
      </c>
      <c r="Y41" s="112">
        <f t="shared" ca="1" si="29"/>
        <v>0</v>
      </c>
      <c r="Z41" s="27">
        <f t="shared" ca="1" si="25"/>
        <v>0.18933</v>
      </c>
      <c r="AB41" s="38"/>
      <c r="AC41" s="38"/>
      <c r="AD41" s="38"/>
    </row>
    <row r="42" spans="2:30">
      <c r="B42" s="111">
        <v>41684</v>
      </c>
      <c r="C42" s="158">
        <v>0.23585</v>
      </c>
      <c r="D42" s="158"/>
      <c r="E42" s="111">
        <v>43235</v>
      </c>
      <c r="F42" s="158">
        <v>1.79</v>
      </c>
      <c r="H42" s="111">
        <v>41919</v>
      </c>
      <c r="I42" s="112">
        <v>0.05</v>
      </c>
      <c r="K42" s="111">
        <v>41683</v>
      </c>
      <c r="L42" s="112">
        <v>0.26912000000000003</v>
      </c>
      <c r="N42" s="111">
        <v>41683</v>
      </c>
      <c r="O42" s="112">
        <v>4.6519999999999999E-2</v>
      </c>
      <c r="Q42" s="111">
        <v>41683</v>
      </c>
      <c r="R42" s="112">
        <v>0.22259999999999999</v>
      </c>
      <c r="S42" s="158">
        <f t="shared" si="26"/>
        <v>0</v>
      </c>
      <c r="T42" s="38">
        <f t="shared" si="27"/>
        <v>41684</v>
      </c>
      <c r="U42" s="112">
        <f t="shared" ca="1" si="28"/>
        <v>0.23585</v>
      </c>
      <c r="V42" s="112">
        <f t="shared" ca="1" si="22"/>
        <v>0.26915</v>
      </c>
      <c r="W42" s="112">
        <f t="shared" ca="1" si="23"/>
        <v>4.6629999999999998E-2</v>
      </c>
      <c r="X42" s="112">
        <f t="shared" ca="1" si="24"/>
        <v>0.22252</v>
      </c>
      <c r="Y42" s="112">
        <f t="shared" ca="1" si="29"/>
        <v>0</v>
      </c>
      <c r="Z42" s="27">
        <f t="shared" ca="1" si="25"/>
        <v>0.18922</v>
      </c>
      <c r="AB42" s="38"/>
      <c r="AC42" s="38"/>
      <c r="AD42" s="38"/>
    </row>
    <row r="43" spans="2:30">
      <c r="B43" s="111">
        <v>41687</v>
      </c>
      <c r="C43" s="158">
        <v>0.2351</v>
      </c>
      <c r="D43" s="158"/>
      <c r="E43" s="111">
        <v>43236</v>
      </c>
      <c r="F43" s="158">
        <v>1.75</v>
      </c>
      <c r="H43" s="111">
        <v>41920</v>
      </c>
      <c r="I43" s="112">
        <v>0.04</v>
      </c>
      <c r="K43" s="111">
        <v>41684</v>
      </c>
      <c r="L43" s="112">
        <v>0.26915</v>
      </c>
      <c r="N43" s="111">
        <v>41684</v>
      </c>
      <c r="O43" s="112">
        <v>4.6629999999999998E-2</v>
      </c>
      <c r="Q43" s="111">
        <v>41684</v>
      </c>
      <c r="R43" s="112">
        <v>0.22252</v>
      </c>
      <c r="S43" s="158">
        <f t="shared" si="26"/>
        <v>0</v>
      </c>
      <c r="T43" s="38">
        <f t="shared" si="27"/>
        <v>41687</v>
      </c>
      <c r="U43" s="112">
        <f t="shared" ca="1" si="28"/>
        <v>0.2351</v>
      </c>
      <c r="V43" s="112">
        <f t="shared" ca="1" si="22"/>
        <v>0.26855000000000001</v>
      </c>
      <c r="W43" s="112">
        <f t="shared" ca="1" si="23"/>
        <v>4.6629999999999998E-2</v>
      </c>
      <c r="X43" s="112">
        <f t="shared" ca="1" si="24"/>
        <v>0.22192000000000001</v>
      </c>
      <c r="Y43" s="112">
        <f t="shared" ca="1" si="29"/>
        <v>0</v>
      </c>
      <c r="Z43" s="27">
        <f t="shared" ca="1" si="25"/>
        <v>0.18847</v>
      </c>
      <c r="AB43" s="38"/>
      <c r="AC43" s="38"/>
      <c r="AD43" s="38"/>
    </row>
    <row r="44" spans="2:30">
      <c r="B44" s="111">
        <v>41688</v>
      </c>
      <c r="C44" s="158">
        <v>0.23455000000000001</v>
      </c>
      <c r="D44" s="158"/>
      <c r="E44" s="111">
        <v>43237</v>
      </c>
      <c r="F44" s="158">
        <v>1.74</v>
      </c>
      <c r="H44" s="111">
        <v>41921</v>
      </c>
      <c r="I44" s="112">
        <v>0.05</v>
      </c>
      <c r="K44" s="111">
        <v>41687</v>
      </c>
      <c r="L44" s="112">
        <v>0.26855000000000001</v>
      </c>
      <c r="N44" s="111">
        <v>41687</v>
      </c>
      <c r="O44" s="112">
        <v>4.6629999999999998E-2</v>
      </c>
      <c r="Q44" s="111">
        <v>41687</v>
      </c>
      <c r="R44" s="112">
        <v>0.22192000000000001</v>
      </c>
      <c r="S44" s="158">
        <f t="shared" si="26"/>
        <v>0</v>
      </c>
      <c r="T44" s="38">
        <f t="shared" si="27"/>
        <v>41688</v>
      </c>
      <c r="U44" s="112">
        <f t="shared" ca="1" si="28"/>
        <v>0.23455000000000001</v>
      </c>
      <c r="V44" s="112">
        <f t="shared" ca="1" si="22"/>
        <v>0.26937</v>
      </c>
      <c r="W44" s="112">
        <f t="shared" ca="1" si="23"/>
        <v>4.7449999999999999E-2</v>
      </c>
      <c r="X44" s="112">
        <f t="shared" ca="1" si="24"/>
        <v>0.22192000000000001</v>
      </c>
      <c r="Y44" s="112">
        <f t="shared" ca="1" si="29"/>
        <v>0</v>
      </c>
      <c r="Z44" s="27">
        <f t="shared" ca="1" si="25"/>
        <v>0.18710000000000002</v>
      </c>
      <c r="AB44" s="38"/>
      <c r="AC44" s="38"/>
      <c r="AD44" s="38"/>
    </row>
    <row r="45" spans="2:30">
      <c r="B45" s="111">
        <v>41689</v>
      </c>
      <c r="C45" s="158">
        <v>0.2336</v>
      </c>
      <c r="D45" s="158"/>
      <c r="E45" s="111">
        <v>43238</v>
      </c>
      <c r="F45" s="158">
        <v>1.73</v>
      </c>
      <c r="H45" s="111">
        <v>41922</v>
      </c>
      <c r="I45" s="112">
        <v>0.06</v>
      </c>
      <c r="K45" s="111">
        <v>41688</v>
      </c>
      <c r="L45" s="112">
        <v>0.26937</v>
      </c>
      <c r="N45" s="111">
        <v>41688</v>
      </c>
      <c r="O45" s="112">
        <v>4.7449999999999999E-2</v>
      </c>
      <c r="Q45" s="111">
        <v>41688</v>
      </c>
      <c r="R45" s="112">
        <v>0.22192000000000001</v>
      </c>
      <c r="S45" s="158">
        <f t="shared" si="26"/>
        <v>0</v>
      </c>
      <c r="T45" s="38">
        <f t="shared" si="27"/>
        <v>41689</v>
      </c>
      <c r="U45" s="112">
        <f t="shared" ca="1" si="28"/>
        <v>0.2336</v>
      </c>
      <c r="V45" s="112">
        <f t="shared" ca="1" si="22"/>
        <v>0.26949000000000001</v>
      </c>
      <c r="W45" s="112">
        <f t="shared" ca="1" si="23"/>
        <v>4.7640000000000002E-2</v>
      </c>
      <c r="X45" s="112">
        <f t="shared" ca="1" si="24"/>
        <v>0.22184999999999999</v>
      </c>
      <c r="Y45" s="112">
        <f t="shared" ca="1" si="29"/>
        <v>0</v>
      </c>
      <c r="Z45" s="27">
        <f t="shared" ca="1" si="25"/>
        <v>0.18596000000000001</v>
      </c>
      <c r="AB45" s="38"/>
      <c r="AC45" s="38"/>
      <c r="AD45" s="38"/>
    </row>
    <row r="46" spans="2:30">
      <c r="B46" s="111">
        <v>41690</v>
      </c>
      <c r="C46" s="158">
        <v>0.2356</v>
      </c>
      <c r="D46" s="158"/>
      <c r="E46" s="111">
        <v>43241</v>
      </c>
      <c r="F46" s="158">
        <v>1.69</v>
      </c>
      <c r="H46" s="111">
        <v>41926</v>
      </c>
      <c r="I46" s="112">
        <v>0.06</v>
      </c>
      <c r="K46" s="111">
        <v>41689</v>
      </c>
      <c r="L46" s="112">
        <v>0.26949000000000001</v>
      </c>
      <c r="N46" s="111">
        <v>41689</v>
      </c>
      <c r="O46" s="112">
        <v>4.7640000000000002E-2</v>
      </c>
      <c r="Q46" s="111">
        <v>41689</v>
      </c>
      <c r="R46" s="112">
        <v>0.22184999999999999</v>
      </c>
      <c r="S46" s="158">
        <f t="shared" si="26"/>
        <v>0</v>
      </c>
      <c r="T46" s="38">
        <f t="shared" si="27"/>
        <v>41690</v>
      </c>
      <c r="U46" s="112">
        <f t="shared" ca="1" si="28"/>
        <v>0.2356</v>
      </c>
      <c r="V46" s="112">
        <f t="shared" ca="1" si="22"/>
        <v>0.26955000000000001</v>
      </c>
      <c r="W46" s="112">
        <f t="shared" ca="1" si="23"/>
        <v>4.7759999999999997E-2</v>
      </c>
      <c r="X46" s="112">
        <f t="shared" ca="1" si="24"/>
        <v>0.22178999999999999</v>
      </c>
      <c r="Y46" s="112">
        <f t="shared" ca="1" si="29"/>
        <v>0</v>
      </c>
      <c r="Z46" s="27">
        <f t="shared" ca="1" si="25"/>
        <v>0.18784000000000001</v>
      </c>
      <c r="AB46" s="38"/>
      <c r="AC46" s="38"/>
      <c r="AD46" s="38"/>
    </row>
    <row r="47" spans="2:30">
      <c r="B47" s="111">
        <v>41691</v>
      </c>
      <c r="C47" s="158">
        <v>0.23485</v>
      </c>
      <c r="D47" s="158"/>
      <c r="E47" s="111">
        <v>43242</v>
      </c>
      <c r="F47" s="158">
        <v>1.65</v>
      </c>
      <c r="H47" s="111">
        <v>41927</v>
      </c>
      <c r="I47" s="112">
        <v>0.09</v>
      </c>
      <c r="K47" s="111">
        <v>41690</v>
      </c>
      <c r="L47" s="112">
        <v>0.26955000000000001</v>
      </c>
      <c r="N47" s="111">
        <v>41690</v>
      </c>
      <c r="O47" s="112">
        <v>4.7759999999999997E-2</v>
      </c>
      <c r="Q47" s="111">
        <v>41690</v>
      </c>
      <c r="R47" s="112">
        <v>0.22178999999999999</v>
      </c>
      <c r="S47" s="158">
        <f t="shared" si="26"/>
        <v>0</v>
      </c>
      <c r="T47" s="38">
        <f t="shared" si="27"/>
        <v>41691</v>
      </c>
      <c r="U47" s="112">
        <f t="shared" ca="1" si="28"/>
        <v>0.23485</v>
      </c>
      <c r="V47" s="112">
        <f t="shared" ca="1" si="22"/>
        <v>0.26965</v>
      </c>
      <c r="W47" s="112">
        <f t="shared" ca="1" si="23"/>
        <v>4.7870000000000003E-2</v>
      </c>
      <c r="X47" s="112">
        <f t="shared" ca="1" si="24"/>
        <v>0.22178</v>
      </c>
      <c r="Y47" s="112">
        <f t="shared" ca="1" si="29"/>
        <v>0</v>
      </c>
      <c r="Z47" s="27">
        <f t="shared" ca="1" si="25"/>
        <v>0.18698000000000001</v>
      </c>
      <c r="AB47" s="38"/>
      <c r="AC47" s="38"/>
      <c r="AD47" s="38"/>
    </row>
    <row r="48" spans="2:30">
      <c r="B48" s="111">
        <v>41694</v>
      </c>
      <c r="C48" s="158">
        <v>0.23435</v>
      </c>
      <c r="D48" s="158"/>
      <c r="E48" s="111">
        <v>43243</v>
      </c>
      <c r="F48" s="158">
        <v>1.67</v>
      </c>
      <c r="H48" s="111">
        <v>41928</v>
      </c>
      <c r="I48" s="112">
        <v>0.1</v>
      </c>
      <c r="K48" s="111">
        <v>41691</v>
      </c>
      <c r="L48" s="112">
        <v>0.26965</v>
      </c>
      <c r="N48" s="111">
        <v>41691</v>
      </c>
      <c r="O48" s="112">
        <v>4.7870000000000003E-2</v>
      </c>
      <c r="Q48" s="111">
        <v>41691</v>
      </c>
      <c r="R48" s="112">
        <v>0.22178</v>
      </c>
      <c r="S48" s="158">
        <f t="shared" si="26"/>
        <v>0</v>
      </c>
      <c r="T48" s="38">
        <f t="shared" si="27"/>
        <v>41694</v>
      </c>
      <c r="U48" s="112">
        <f t="shared" ca="1" si="28"/>
        <v>0.23435</v>
      </c>
      <c r="V48" s="112">
        <f t="shared" ca="1" si="22"/>
        <v>0.26934000000000002</v>
      </c>
      <c r="W48" s="112">
        <f t="shared" ca="1" si="23"/>
        <v>4.8370000000000003E-2</v>
      </c>
      <c r="X48" s="112">
        <f t="shared" ca="1" si="24"/>
        <v>0.22097</v>
      </c>
      <c r="Y48" s="112">
        <f t="shared" ca="1" si="29"/>
        <v>0</v>
      </c>
      <c r="Z48" s="27">
        <f t="shared" ca="1" si="25"/>
        <v>0.18598000000000001</v>
      </c>
      <c r="AB48" s="38"/>
      <c r="AC48" s="38"/>
      <c r="AD48" s="38"/>
    </row>
    <row r="49" spans="2:30">
      <c r="B49" s="111">
        <v>41695</v>
      </c>
      <c r="C49" s="158">
        <v>0.2336</v>
      </c>
      <c r="D49" s="158"/>
      <c r="E49" s="111">
        <v>43244</v>
      </c>
      <c r="F49" s="158">
        <v>1.74</v>
      </c>
      <c r="H49" s="111">
        <v>41929</v>
      </c>
      <c r="I49" s="112">
        <v>0.12</v>
      </c>
      <c r="K49" s="111">
        <v>41694</v>
      </c>
      <c r="L49" s="112">
        <v>0.26934000000000002</v>
      </c>
      <c r="N49" s="111">
        <v>41694</v>
      </c>
      <c r="O49" s="112">
        <v>4.8370000000000003E-2</v>
      </c>
      <c r="Q49" s="111">
        <v>41694</v>
      </c>
      <c r="R49" s="112">
        <v>0.22097</v>
      </c>
      <c r="S49" s="158">
        <f t="shared" si="26"/>
        <v>0</v>
      </c>
      <c r="T49" s="38">
        <f t="shared" si="27"/>
        <v>41695</v>
      </c>
      <c r="U49" s="112">
        <f t="shared" ca="1" si="28"/>
        <v>0.2336</v>
      </c>
      <c r="V49" s="112">
        <f t="shared" ca="1" si="22"/>
        <v>0.26895000000000002</v>
      </c>
      <c r="W49" s="112">
        <f t="shared" ca="1" si="23"/>
        <v>4.8570000000000002E-2</v>
      </c>
      <c r="X49" s="112">
        <f t="shared" ca="1" si="24"/>
        <v>0.22037999999999999</v>
      </c>
      <c r="Y49" s="112">
        <f t="shared" ca="1" si="29"/>
        <v>0</v>
      </c>
      <c r="Z49" s="27">
        <f t="shared" ca="1" si="25"/>
        <v>0.18503</v>
      </c>
      <c r="AB49" s="38"/>
      <c r="AC49" s="38"/>
      <c r="AD49" s="38"/>
    </row>
    <row r="50" spans="2:30">
      <c r="B50" s="111">
        <v>41696</v>
      </c>
      <c r="C50" s="158">
        <v>0.23330000000000001</v>
      </c>
      <c r="D50" s="158"/>
      <c r="E50" s="111">
        <v>43245</v>
      </c>
      <c r="F50" s="158">
        <v>1.73</v>
      </c>
      <c r="H50" s="111">
        <v>41932</v>
      </c>
      <c r="I50" s="112">
        <v>0.08</v>
      </c>
      <c r="K50" s="111">
        <v>41695</v>
      </c>
      <c r="L50" s="112">
        <v>0.26895000000000002</v>
      </c>
      <c r="N50" s="111">
        <v>41695</v>
      </c>
      <c r="O50" s="112">
        <v>4.8570000000000002E-2</v>
      </c>
      <c r="Q50" s="111">
        <v>41695</v>
      </c>
      <c r="R50" s="112">
        <v>0.22037999999999999</v>
      </c>
      <c r="S50" s="158">
        <f t="shared" si="26"/>
        <v>0</v>
      </c>
      <c r="T50" s="38">
        <f t="shared" si="27"/>
        <v>41696</v>
      </c>
      <c r="U50" s="112">
        <f t="shared" ca="1" si="28"/>
        <v>0.23330000000000001</v>
      </c>
      <c r="V50" s="112">
        <f t="shared" ca="1" si="22"/>
        <v>0.26915</v>
      </c>
      <c r="W50" s="112">
        <f t="shared" ca="1" si="23"/>
        <v>4.8779999999999997E-2</v>
      </c>
      <c r="X50" s="112">
        <f t="shared" ca="1" si="24"/>
        <v>0.22037000000000001</v>
      </c>
      <c r="Y50" s="112">
        <f t="shared" ca="1" si="29"/>
        <v>0</v>
      </c>
      <c r="Z50" s="27">
        <f t="shared" ca="1" si="25"/>
        <v>0.18452000000000002</v>
      </c>
      <c r="AB50" s="38"/>
      <c r="AC50" s="38"/>
      <c r="AD50" s="38"/>
    </row>
    <row r="51" spans="2:30">
      <c r="B51" s="111">
        <v>41697</v>
      </c>
      <c r="C51" s="158">
        <v>0.2361</v>
      </c>
      <c r="D51" s="158"/>
      <c r="E51" s="111">
        <v>43249</v>
      </c>
      <c r="F51" s="158">
        <v>1.72</v>
      </c>
      <c r="H51" s="111">
        <v>41933</v>
      </c>
      <c r="I51" s="112">
        <v>0.08</v>
      </c>
      <c r="K51" s="111">
        <v>41696</v>
      </c>
      <c r="L51" s="112">
        <v>0.26915</v>
      </c>
      <c r="N51" s="111">
        <v>41696</v>
      </c>
      <c r="O51" s="112">
        <v>4.8779999999999997E-2</v>
      </c>
      <c r="Q51" s="111">
        <v>41696</v>
      </c>
      <c r="R51" s="112">
        <v>0.22037000000000001</v>
      </c>
      <c r="S51" s="158">
        <f t="shared" si="26"/>
        <v>0</v>
      </c>
      <c r="T51" s="38">
        <f t="shared" si="27"/>
        <v>41697</v>
      </c>
      <c r="U51" s="112">
        <f t="shared" ca="1" si="28"/>
        <v>0.2361</v>
      </c>
      <c r="V51" s="112">
        <f t="shared" ca="1" si="22"/>
        <v>0.26899000000000001</v>
      </c>
      <c r="W51" s="112">
        <f t="shared" ca="1" si="23"/>
        <v>4.888E-2</v>
      </c>
      <c r="X51" s="112">
        <f t="shared" ca="1" si="24"/>
        <v>0.22011</v>
      </c>
      <c r="Y51" s="112">
        <f t="shared" ca="1" si="29"/>
        <v>0</v>
      </c>
      <c r="Z51" s="27">
        <f t="shared" ca="1" si="25"/>
        <v>0.18722</v>
      </c>
      <c r="AB51" s="38"/>
      <c r="AC51" s="38"/>
      <c r="AD51" s="38"/>
    </row>
    <row r="52" spans="2:30">
      <c r="B52" s="111">
        <v>41698</v>
      </c>
      <c r="C52" s="158">
        <v>0.23565</v>
      </c>
      <c r="D52" s="158"/>
      <c r="E52" s="111">
        <v>43250</v>
      </c>
      <c r="F52" s="158">
        <v>1.72</v>
      </c>
      <c r="H52" s="111">
        <v>41934</v>
      </c>
      <c r="I52" s="112">
        <v>7.0000000000000007E-2</v>
      </c>
      <c r="K52" s="111">
        <v>41697</v>
      </c>
      <c r="L52" s="112">
        <v>0.26899000000000001</v>
      </c>
      <c r="N52" s="111">
        <v>41697</v>
      </c>
      <c r="O52" s="112">
        <v>4.888E-2</v>
      </c>
      <c r="Q52" s="111">
        <v>41697</v>
      </c>
      <c r="R52" s="112">
        <v>0.22011</v>
      </c>
      <c r="S52" s="158">
        <f t="shared" si="26"/>
        <v>0</v>
      </c>
      <c r="T52" s="38">
        <f t="shared" si="27"/>
        <v>41698</v>
      </c>
      <c r="U52" s="112">
        <f t="shared" ca="1" si="28"/>
        <v>0.23565</v>
      </c>
      <c r="V52" s="112">
        <f t="shared" ca="1" si="22"/>
        <v>0.26895000000000002</v>
      </c>
      <c r="W52" s="112">
        <f t="shared" ca="1" si="23"/>
        <v>4.888E-2</v>
      </c>
      <c r="X52" s="112">
        <f t="shared" ca="1" si="24"/>
        <v>0.22006999999999999</v>
      </c>
      <c r="Y52" s="112">
        <f t="shared" ca="1" si="29"/>
        <v>0</v>
      </c>
      <c r="Z52" s="27">
        <f t="shared" ca="1" si="25"/>
        <v>0.18676999999999999</v>
      </c>
      <c r="AB52" s="38"/>
      <c r="AC52" s="38"/>
      <c r="AD52" s="38"/>
    </row>
    <row r="53" spans="2:30">
      <c r="B53" s="111">
        <v>41701</v>
      </c>
      <c r="C53" s="158">
        <v>0.23565</v>
      </c>
      <c r="D53" s="158"/>
      <c r="E53" s="111">
        <v>43251</v>
      </c>
      <c r="F53" s="158">
        <v>1.81</v>
      </c>
      <c r="H53" s="111">
        <v>41935</v>
      </c>
      <c r="I53" s="112">
        <v>7.0000000000000007E-2</v>
      </c>
      <c r="K53" s="111">
        <v>41698</v>
      </c>
      <c r="L53" s="112">
        <v>0.26895000000000002</v>
      </c>
      <c r="N53" s="111">
        <v>41698</v>
      </c>
      <c r="O53" s="112">
        <v>4.888E-2</v>
      </c>
      <c r="Q53" s="111">
        <v>41698</v>
      </c>
      <c r="R53" s="112">
        <v>0.22006999999999999</v>
      </c>
      <c r="S53" s="158">
        <f t="shared" si="26"/>
        <v>0</v>
      </c>
      <c r="T53" s="38">
        <f t="shared" si="27"/>
        <v>41701</v>
      </c>
      <c r="U53" s="112">
        <f t="shared" ca="1" si="28"/>
        <v>0.23565</v>
      </c>
      <c r="V53" s="112">
        <f t="shared" ca="1" si="22"/>
        <v>0.26878000000000002</v>
      </c>
      <c r="W53" s="112">
        <f t="shared" ca="1" si="23"/>
        <v>5.0220000000000001E-2</v>
      </c>
      <c r="X53" s="112">
        <f t="shared" ca="1" si="24"/>
        <v>0.21856</v>
      </c>
      <c r="Y53" s="112">
        <f t="shared" ca="1" si="29"/>
        <v>0</v>
      </c>
      <c r="Z53" s="27">
        <f t="shared" ca="1" si="25"/>
        <v>0.18542999999999998</v>
      </c>
      <c r="AB53" s="38"/>
      <c r="AC53" s="38"/>
      <c r="AD53" s="38"/>
    </row>
    <row r="54" spans="2:30">
      <c r="B54" s="111">
        <v>41702</v>
      </c>
      <c r="C54" s="158">
        <v>0.23535</v>
      </c>
      <c r="D54" s="158"/>
      <c r="E54" s="111">
        <v>43252</v>
      </c>
      <c r="F54" s="158">
        <v>1.81</v>
      </c>
      <c r="H54" s="111">
        <v>41936</v>
      </c>
      <c r="I54" s="112">
        <v>0.08</v>
      </c>
      <c r="K54" s="111">
        <v>41701</v>
      </c>
      <c r="L54" s="112">
        <v>0.26878000000000002</v>
      </c>
      <c r="N54" s="111">
        <v>41701</v>
      </c>
      <c r="O54" s="112">
        <v>5.0220000000000001E-2</v>
      </c>
      <c r="Q54" s="111">
        <v>41701</v>
      </c>
      <c r="R54" s="112">
        <v>0.21856</v>
      </c>
      <c r="S54" s="158">
        <f t="shared" si="26"/>
        <v>0</v>
      </c>
      <c r="T54" s="38">
        <f t="shared" si="27"/>
        <v>41702</v>
      </c>
      <c r="U54" s="112">
        <f t="shared" ca="1" si="28"/>
        <v>0.23535</v>
      </c>
      <c r="V54" s="112">
        <f t="shared" ca="1" si="22"/>
        <v>0.26848</v>
      </c>
      <c r="W54" s="112">
        <f t="shared" ca="1" si="23"/>
        <v>5.0439999999999999E-2</v>
      </c>
      <c r="X54" s="112">
        <f t="shared" ca="1" si="24"/>
        <v>0.21804000000000001</v>
      </c>
      <c r="Y54" s="112">
        <f t="shared" ca="1" si="29"/>
        <v>0</v>
      </c>
      <c r="Z54" s="27">
        <f t="shared" ca="1" si="25"/>
        <v>0.18491000000000002</v>
      </c>
      <c r="AB54" s="38"/>
      <c r="AC54" s="38"/>
      <c r="AD54" s="38"/>
    </row>
    <row r="55" spans="2:30">
      <c r="B55" s="111">
        <v>41703</v>
      </c>
      <c r="C55" s="158">
        <v>0.2344</v>
      </c>
      <c r="D55" s="158"/>
      <c r="E55" s="111">
        <v>43255</v>
      </c>
      <c r="F55" s="158">
        <v>1.8</v>
      </c>
      <c r="H55" s="111">
        <v>41939</v>
      </c>
      <c r="I55" s="112">
        <v>0.09</v>
      </c>
      <c r="K55" s="111">
        <v>41702</v>
      </c>
      <c r="L55" s="112">
        <v>0.26848</v>
      </c>
      <c r="N55" s="111">
        <v>41702</v>
      </c>
      <c r="O55" s="112">
        <v>5.0439999999999999E-2</v>
      </c>
      <c r="Q55" s="111">
        <v>41702</v>
      </c>
      <c r="R55" s="112">
        <v>0.21804000000000001</v>
      </c>
      <c r="S55" s="158">
        <f t="shared" si="26"/>
        <v>0</v>
      </c>
      <c r="T55" s="38">
        <f t="shared" si="27"/>
        <v>41703</v>
      </c>
      <c r="U55" s="112">
        <f t="shared" ca="1" si="28"/>
        <v>0.2344</v>
      </c>
      <c r="V55" s="112">
        <f t="shared" ca="1" si="22"/>
        <v>0.26832</v>
      </c>
      <c r="W55" s="112">
        <f t="shared" ca="1" si="23"/>
        <v>5.0549999999999998E-2</v>
      </c>
      <c r="X55" s="112">
        <f t="shared" ca="1" si="24"/>
        <v>0.21776999999999999</v>
      </c>
      <c r="Y55" s="112">
        <f t="shared" ca="1" si="29"/>
        <v>0</v>
      </c>
      <c r="Z55" s="27">
        <f t="shared" ca="1" si="25"/>
        <v>0.18385000000000001</v>
      </c>
      <c r="AB55" s="38"/>
      <c r="AC55" s="38"/>
      <c r="AD55" s="38"/>
    </row>
    <row r="56" spans="2:30">
      <c r="B56" s="111">
        <v>41704</v>
      </c>
      <c r="C56" s="158">
        <v>0.2351</v>
      </c>
      <c r="D56" s="158"/>
      <c r="E56" s="111">
        <v>43256</v>
      </c>
      <c r="F56" s="158">
        <v>1.75</v>
      </c>
      <c r="H56" s="111">
        <v>41940</v>
      </c>
      <c r="I56" s="112">
        <v>7.0000000000000007E-2</v>
      </c>
      <c r="K56" s="111">
        <v>41703</v>
      </c>
      <c r="L56" s="112">
        <v>0.26832</v>
      </c>
      <c r="N56" s="111">
        <v>41703</v>
      </c>
      <c r="O56" s="112">
        <v>5.0549999999999998E-2</v>
      </c>
      <c r="Q56" s="111">
        <v>41703</v>
      </c>
      <c r="R56" s="112">
        <v>0.21776999999999999</v>
      </c>
      <c r="S56" s="158">
        <f t="shared" si="26"/>
        <v>0</v>
      </c>
      <c r="T56" s="38">
        <f t="shared" si="27"/>
        <v>41704</v>
      </c>
      <c r="U56" s="112">
        <f t="shared" ca="1" si="28"/>
        <v>0.2351</v>
      </c>
      <c r="V56" s="112">
        <f t="shared" ca="1" si="22"/>
        <v>0.26807999999999998</v>
      </c>
      <c r="W56" s="112">
        <f t="shared" ca="1" si="23"/>
        <v>5.0659999999999997E-2</v>
      </c>
      <c r="X56" s="112">
        <f t="shared" ca="1" si="24"/>
        <v>0.21742</v>
      </c>
      <c r="Y56" s="112">
        <f t="shared" ca="1" si="29"/>
        <v>0</v>
      </c>
      <c r="Z56" s="27">
        <f t="shared" ca="1" si="25"/>
        <v>0.18443999999999999</v>
      </c>
      <c r="AB56" s="38"/>
      <c r="AC56" s="38"/>
      <c r="AD56" s="38"/>
    </row>
    <row r="57" spans="2:30">
      <c r="B57" s="111">
        <v>41705</v>
      </c>
      <c r="C57" s="158">
        <v>0.23565</v>
      </c>
      <c r="D57" s="158"/>
      <c r="E57" s="111">
        <v>43257</v>
      </c>
      <c r="F57" s="158">
        <v>1.73</v>
      </c>
      <c r="H57" s="111">
        <v>41941</v>
      </c>
      <c r="I57" s="112">
        <v>7.0000000000000007E-2</v>
      </c>
      <c r="K57" s="111">
        <v>41704</v>
      </c>
      <c r="L57" s="112">
        <v>0.26807999999999998</v>
      </c>
      <c r="N57" s="111">
        <v>41704</v>
      </c>
      <c r="O57" s="112">
        <v>5.0659999999999997E-2</v>
      </c>
      <c r="Q57" s="111">
        <v>41704</v>
      </c>
      <c r="R57" s="112">
        <v>0.21742</v>
      </c>
      <c r="S57" s="158">
        <f t="shared" si="26"/>
        <v>0</v>
      </c>
      <c r="T57" s="38">
        <f t="shared" si="27"/>
        <v>41705</v>
      </c>
      <c r="U57" s="112">
        <f t="shared" ca="1" si="28"/>
        <v>0.23565</v>
      </c>
      <c r="V57" s="112">
        <f t="shared" ca="1" si="22"/>
        <v>0.26848</v>
      </c>
      <c r="W57" s="112">
        <f t="shared" ca="1" si="23"/>
        <v>5.1069999999999997E-2</v>
      </c>
      <c r="X57" s="112">
        <f t="shared" ca="1" si="24"/>
        <v>0.21740999999999999</v>
      </c>
      <c r="Y57" s="112">
        <f t="shared" ca="1" si="29"/>
        <v>0</v>
      </c>
      <c r="Z57" s="27">
        <f t="shared" ca="1" si="25"/>
        <v>0.18457999999999999</v>
      </c>
      <c r="AB57" s="38"/>
      <c r="AC57" s="38"/>
      <c r="AD57" s="38"/>
    </row>
    <row r="58" spans="2:30">
      <c r="B58" s="111">
        <v>41708</v>
      </c>
      <c r="C58" s="158">
        <v>0.23435</v>
      </c>
      <c r="D58" s="158"/>
      <c r="E58" s="111">
        <v>43258</v>
      </c>
      <c r="F58" s="158">
        <v>1.71</v>
      </c>
      <c r="H58" s="111">
        <v>41942</v>
      </c>
      <c r="I58" s="112">
        <v>0.09</v>
      </c>
      <c r="K58" s="111">
        <v>41705</v>
      </c>
      <c r="L58" s="112">
        <v>0.26848</v>
      </c>
      <c r="N58" s="111">
        <v>41705</v>
      </c>
      <c r="O58" s="112">
        <v>5.1069999999999997E-2</v>
      </c>
      <c r="Q58" s="111">
        <v>41705</v>
      </c>
      <c r="R58" s="112">
        <v>0.21740999999999999</v>
      </c>
      <c r="S58" s="158">
        <f t="shared" si="26"/>
        <v>0</v>
      </c>
      <c r="T58" s="38">
        <f t="shared" si="27"/>
        <v>41708</v>
      </c>
      <c r="U58" s="112">
        <f t="shared" ca="1" si="28"/>
        <v>0.23435</v>
      </c>
      <c r="V58" s="112">
        <f t="shared" ca="1" si="22"/>
        <v>0.26800000000000002</v>
      </c>
      <c r="W58" s="112">
        <f t="shared" ca="1" si="23"/>
        <v>5.0659999999999997E-2</v>
      </c>
      <c r="X58" s="112">
        <f t="shared" ca="1" si="24"/>
        <v>0.21734000000000001</v>
      </c>
      <c r="Y58" s="112">
        <f t="shared" ca="1" si="29"/>
        <v>0</v>
      </c>
      <c r="Z58" s="27">
        <f t="shared" ca="1" si="25"/>
        <v>0.18369000000000002</v>
      </c>
      <c r="AB58" s="38"/>
      <c r="AC58" s="38"/>
      <c r="AD58" s="38"/>
    </row>
    <row r="59" spans="2:30">
      <c r="B59" s="111">
        <v>41709</v>
      </c>
      <c r="C59" s="158">
        <v>0.23330000000000001</v>
      </c>
      <c r="D59" s="158"/>
      <c r="E59" s="111">
        <v>43259</v>
      </c>
      <c r="F59" s="158">
        <v>1.69</v>
      </c>
      <c r="H59" s="111">
        <v>41943</v>
      </c>
      <c r="I59" s="112">
        <v>0.13</v>
      </c>
      <c r="K59" s="111">
        <v>41708</v>
      </c>
      <c r="L59" s="112">
        <v>0.26800000000000002</v>
      </c>
      <c r="N59" s="111">
        <v>41708</v>
      </c>
      <c r="O59" s="112">
        <v>5.0659999999999997E-2</v>
      </c>
      <c r="Q59" s="111">
        <v>41708</v>
      </c>
      <c r="R59" s="112">
        <v>0.21734000000000001</v>
      </c>
      <c r="S59" s="158">
        <f t="shared" si="26"/>
        <v>0</v>
      </c>
      <c r="T59" s="38">
        <f t="shared" si="27"/>
        <v>41709</v>
      </c>
      <c r="U59" s="112">
        <f t="shared" ca="1" si="28"/>
        <v>0.23330000000000001</v>
      </c>
      <c r="V59" s="112">
        <f t="shared" ca="1" si="22"/>
        <v>0.26800000000000002</v>
      </c>
      <c r="W59" s="112">
        <f t="shared" ca="1" si="23"/>
        <v>5.0659999999999997E-2</v>
      </c>
      <c r="X59" s="112">
        <f t="shared" ca="1" si="24"/>
        <v>0.21734000000000001</v>
      </c>
      <c r="Y59" s="112">
        <f t="shared" ca="1" si="29"/>
        <v>0</v>
      </c>
      <c r="Z59" s="27">
        <f t="shared" ca="1" si="25"/>
        <v>0.18264000000000002</v>
      </c>
      <c r="AB59" s="38"/>
      <c r="AC59" s="38"/>
      <c r="AD59" s="38"/>
    </row>
    <row r="60" spans="2:30">
      <c r="B60" s="111">
        <v>41710</v>
      </c>
      <c r="C60" s="158">
        <v>0.2341</v>
      </c>
      <c r="D60" s="158"/>
      <c r="E60" s="111">
        <v>43262</v>
      </c>
      <c r="F60" s="158">
        <v>1.69</v>
      </c>
      <c r="H60" s="111">
        <v>41946</v>
      </c>
      <c r="I60" s="112">
        <v>0.1</v>
      </c>
      <c r="K60" s="111">
        <v>41709</v>
      </c>
      <c r="L60" s="112">
        <v>0.26800000000000002</v>
      </c>
      <c r="N60" s="111">
        <v>41709</v>
      </c>
      <c r="O60" s="112">
        <v>5.0659999999999997E-2</v>
      </c>
      <c r="Q60" s="111">
        <v>41709</v>
      </c>
      <c r="R60" s="112">
        <v>0.21734000000000001</v>
      </c>
      <c r="S60" s="158">
        <f t="shared" si="26"/>
        <v>0</v>
      </c>
      <c r="T60" s="38">
        <f t="shared" si="27"/>
        <v>41710</v>
      </c>
      <c r="U60" s="112">
        <f t="shared" ca="1" si="28"/>
        <v>0.2341</v>
      </c>
      <c r="V60" s="112">
        <f t="shared" ca="1" si="22"/>
        <v>0.26812999999999998</v>
      </c>
      <c r="W60" s="112">
        <f t="shared" ca="1" si="23"/>
        <v>5.0869999999999999E-2</v>
      </c>
      <c r="X60" s="112">
        <f t="shared" ca="1" si="24"/>
        <v>0.21726000000000001</v>
      </c>
      <c r="Y60" s="112">
        <f t="shared" ca="1" si="29"/>
        <v>0</v>
      </c>
      <c r="Z60" s="27">
        <f t="shared" ca="1" si="25"/>
        <v>0.18323</v>
      </c>
      <c r="AB60" s="38"/>
      <c r="AC60" s="38"/>
      <c r="AD60" s="38"/>
    </row>
    <row r="61" spans="2:30">
      <c r="B61" s="111">
        <v>41711</v>
      </c>
      <c r="C61" s="158">
        <v>0.23335</v>
      </c>
      <c r="D61" s="158"/>
      <c r="E61" s="111">
        <v>43263</v>
      </c>
      <c r="F61" s="158">
        <v>1.67</v>
      </c>
      <c r="H61" s="111">
        <v>41947</v>
      </c>
      <c r="I61" s="112">
        <v>0.08</v>
      </c>
      <c r="K61" s="111">
        <v>41710</v>
      </c>
      <c r="L61" s="112">
        <v>0.26812999999999998</v>
      </c>
      <c r="N61" s="111">
        <v>41710</v>
      </c>
      <c r="O61" s="112">
        <v>5.0869999999999999E-2</v>
      </c>
      <c r="Q61" s="111">
        <v>41710</v>
      </c>
      <c r="R61" s="112">
        <v>0.21726000000000001</v>
      </c>
      <c r="S61" s="158">
        <f t="shared" si="26"/>
        <v>0</v>
      </c>
      <c r="T61" s="38">
        <f t="shared" si="27"/>
        <v>41711</v>
      </c>
      <c r="U61" s="112">
        <f t="shared" ca="1" si="28"/>
        <v>0.23335</v>
      </c>
      <c r="V61" s="112">
        <f t="shared" ca="1" si="22"/>
        <v>0.26828999999999997</v>
      </c>
      <c r="W61" s="112">
        <f t="shared" ca="1" si="23"/>
        <v>5.1310000000000001E-2</v>
      </c>
      <c r="X61" s="112">
        <f t="shared" ca="1" si="24"/>
        <v>0.21698000000000001</v>
      </c>
      <c r="Y61" s="112">
        <f t="shared" ca="1" si="29"/>
        <v>0</v>
      </c>
      <c r="Z61" s="27">
        <f t="shared" ca="1" si="25"/>
        <v>0.18204000000000001</v>
      </c>
      <c r="AB61" s="38"/>
      <c r="AC61" s="38"/>
      <c r="AD61" s="38"/>
    </row>
    <row r="62" spans="2:30">
      <c r="B62" s="111">
        <v>41712</v>
      </c>
      <c r="C62" s="158">
        <v>0.23485</v>
      </c>
      <c r="D62" s="158"/>
      <c r="E62" s="111">
        <v>43264</v>
      </c>
      <c r="F62" s="158">
        <v>1.71</v>
      </c>
      <c r="H62" s="111">
        <v>41948</v>
      </c>
      <c r="I62" s="112">
        <v>7.0000000000000007E-2</v>
      </c>
      <c r="K62" s="111">
        <v>41711</v>
      </c>
      <c r="L62" s="112">
        <v>0.26828999999999997</v>
      </c>
      <c r="N62" s="111">
        <v>41711</v>
      </c>
      <c r="O62" s="112">
        <v>5.1310000000000001E-2</v>
      </c>
      <c r="Q62" s="111">
        <v>41711</v>
      </c>
      <c r="R62" s="112">
        <v>0.21698000000000001</v>
      </c>
      <c r="S62" s="158">
        <f t="shared" si="26"/>
        <v>0</v>
      </c>
      <c r="T62" s="38">
        <f t="shared" si="27"/>
        <v>41712</v>
      </c>
      <c r="U62" s="112">
        <f t="shared" ca="1" si="28"/>
        <v>0.23485</v>
      </c>
      <c r="V62" s="112">
        <f t="shared" ca="1" si="22"/>
        <v>0.26863999999999999</v>
      </c>
      <c r="W62" s="112">
        <f t="shared" ca="1" si="23"/>
        <v>5.2130000000000003E-2</v>
      </c>
      <c r="X62" s="112">
        <f t="shared" ca="1" si="24"/>
        <v>0.21651000000000001</v>
      </c>
      <c r="Y62" s="112">
        <f t="shared" ca="1" si="29"/>
        <v>0</v>
      </c>
      <c r="Z62" s="27">
        <f t="shared" ca="1" si="25"/>
        <v>0.18271999999999999</v>
      </c>
      <c r="AB62" s="38"/>
      <c r="AC62" s="38"/>
      <c r="AD62" s="38"/>
    </row>
    <row r="63" spans="2:30">
      <c r="B63" s="111">
        <v>41715</v>
      </c>
      <c r="C63" s="158">
        <v>0.23444999999999999</v>
      </c>
      <c r="D63" s="158"/>
      <c r="E63" s="111">
        <v>43265</v>
      </c>
      <c r="F63" s="158">
        <v>1.9</v>
      </c>
      <c r="H63" s="111">
        <v>41949</v>
      </c>
      <c r="I63" s="112">
        <v>7.0000000000000007E-2</v>
      </c>
      <c r="K63" s="111">
        <v>41712</v>
      </c>
      <c r="L63" s="112">
        <v>0.26863999999999999</v>
      </c>
      <c r="N63" s="111">
        <v>41712</v>
      </c>
      <c r="O63" s="112">
        <v>5.2130000000000003E-2</v>
      </c>
      <c r="Q63" s="111">
        <v>41712</v>
      </c>
      <c r="R63" s="112">
        <v>0.21651000000000001</v>
      </c>
      <c r="S63" s="158">
        <f t="shared" si="26"/>
        <v>0</v>
      </c>
      <c r="T63" s="38">
        <f t="shared" si="27"/>
        <v>41715</v>
      </c>
      <c r="U63" s="112">
        <f t="shared" ca="1" si="28"/>
        <v>0.23444999999999999</v>
      </c>
      <c r="V63" s="112">
        <f t="shared" ca="1" si="22"/>
        <v>0.26873999999999998</v>
      </c>
      <c r="W63" s="112">
        <f t="shared" ca="1" si="23"/>
        <v>5.2389999999999999E-2</v>
      </c>
      <c r="X63" s="112">
        <f t="shared" ca="1" si="24"/>
        <v>0.21634999999999999</v>
      </c>
      <c r="Y63" s="112">
        <f t="shared" ca="1" si="29"/>
        <v>0</v>
      </c>
      <c r="Z63" s="27">
        <f t="shared" ca="1" si="25"/>
        <v>0.18206</v>
      </c>
      <c r="AB63" s="38"/>
      <c r="AC63" s="38"/>
      <c r="AD63" s="38"/>
    </row>
    <row r="64" spans="2:30">
      <c r="B64" s="111">
        <v>41716</v>
      </c>
      <c r="C64" s="158">
        <v>0.23485</v>
      </c>
      <c r="D64" s="158"/>
      <c r="E64" s="111">
        <v>43266</v>
      </c>
      <c r="F64" s="158">
        <v>1.9100000000000001</v>
      </c>
      <c r="H64" s="111">
        <v>41950</v>
      </c>
      <c r="I64" s="112">
        <v>0.06</v>
      </c>
      <c r="K64" s="111">
        <v>41715</v>
      </c>
      <c r="L64" s="112">
        <v>0.26873999999999998</v>
      </c>
      <c r="N64" s="111">
        <v>41715</v>
      </c>
      <c r="O64" s="112">
        <v>5.2389999999999999E-2</v>
      </c>
      <c r="Q64" s="111">
        <v>41715</v>
      </c>
      <c r="R64" s="112">
        <v>0.21634999999999999</v>
      </c>
      <c r="S64" s="158">
        <f t="shared" si="26"/>
        <v>0</v>
      </c>
      <c r="T64" s="38">
        <f t="shared" si="27"/>
        <v>41716</v>
      </c>
      <c r="U64" s="112">
        <f t="shared" ca="1" si="28"/>
        <v>0.23485</v>
      </c>
      <c r="V64" s="112">
        <f t="shared" ca="1" si="22"/>
        <v>0.26873000000000002</v>
      </c>
      <c r="W64" s="112">
        <f t="shared" ca="1" si="23"/>
        <v>5.2499999999999998E-2</v>
      </c>
      <c r="X64" s="112">
        <f t="shared" ca="1" si="24"/>
        <v>0.21623000000000001</v>
      </c>
      <c r="Y64" s="112">
        <f t="shared" ca="1" si="29"/>
        <v>0</v>
      </c>
      <c r="Z64" s="27">
        <f t="shared" ca="1" si="25"/>
        <v>0.18235000000000001</v>
      </c>
      <c r="AB64" s="38"/>
      <c r="AC64" s="38"/>
      <c r="AD64" s="38"/>
    </row>
    <row r="65" spans="2:41">
      <c r="B65" s="111">
        <v>41717</v>
      </c>
      <c r="C65" s="158">
        <v>0.23385</v>
      </c>
      <c r="D65" s="158"/>
      <c r="E65" s="111">
        <v>43269</v>
      </c>
      <c r="F65" s="158">
        <v>1.9</v>
      </c>
      <c r="H65" s="111">
        <v>41953</v>
      </c>
      <c r="I65" s="112">
        <v>0.06</v>
      </c>
      <c r="K65" s="111">
        <v>41716</v>
      </c>
      <c r="L65" s="112">
        <v>0.26873000000000002</v>
      </c>
      <c r="N65" s="111">
        <v>41716</v>
      </c>
      <c r="O65" s="112">
        <v>5.2499999999999998E-2</v>
      </c>
      <c r="Q65" s="111">
        <v>41716</v>
      </c>
      <c r="R65" s="112">
        <v>0.21623000000000001</v>
      </c>
      <c r="S65" s="158">
        <f t="shared" si="26"/>
        <v>0</v>
      </c>
      <c r="T65" s="38">
        <f t="shared" si="27"/>
        <v>41717</v>
      </c>
      <c r="U65" s="112">
        <f t="shared" ca="1" si="28"/>
        <v>0.23385</v>
      </c>
      <c r="V65" s="112">
        <f t="shared" ca="1" si="22"/>
        <v>0.26860000000000001</v>
      </c>
      <c r="W65" s="112">
        <f t="shared" ca="1" si="23"/>
        <v>5.2499999999999998E-2</v>
      </c>
      <c r="X65" s="112">
        <f t="shared" ca="1" si="24"/>
        <v>0.21609999999999999</v>
      </c>
      <c r="Y65" s="112">
        <f t="shared" ca="1" si="29"/>
        <v>0</v>
      </c>
      <c r="Z65" s="27">
        <f t="shared" ca="1" si="25"/>
        <v>0.18135000000000001</v>
      </c>
      <c r="AB65" s="38"/>
      <c r="AC65" s="38"/>
      <c r="AD65" s="38"/>
    </row>
    <row r="66" spans="2:41">
      <c r="B66" s="111">
        <v>41718</v>
      </c>
      <c r="C66" s="158">
        <v>0.2336</v>
      </c>
      <c r="D66" s="158"/>
      <c r="E66" s="111">
        <v>43270</v>
      </c>
      <c r="F66" s="158">
        <v>1.88</v>
      </c>
      <c r="H66" s="111">
        <v>41955</v>
      </c>
      <c r="I66" s="112">
        <v>7.0000000000000007E-2</v>
      </c>
      <c r="K66" s="111">
        <v>41717</v>
      </c>
      <c r="L66" s="112">
        <v>0.26860000000000001</v>
      </c>
      <c r="N66" s="111">
        <v>41717</v>
      </c>
      <c r="O66" s="112">
        <v>5.2499999999999998E-2</v>
      </c>
      <c r="Q66" s="111">
        <v>41717</v>
      </c>
      <c r="R66" s="112">
        <v>0.21609999999999999</v>
      </c>
      <c r="S66" s="158">
        <f t="shared" si="26"/>
        <v>0</v>
      </c>
      <c r="T66" s="38">
        <f t="shared" si="27"/>
        <v>41718</v>
      </c>
      <c r="U66" s="112">
        <f t="shared" ca="1" si="28"/>
        <v>0.2336</v>
      </c>
      <c r="V66" s="112">
        <f t="shared" ca="1" si="22"/>
        <v>0.26865</v>
      </c>
      <c r="W66" s="112">
        <f t="shared" ca="1" si="23"/>
        <v>5.2609999999999997E-2</v>
      </c>
      <c r="X66" s="112">
        <f t="shared" ca="1" si="24"/>
        <v>0.21604000000000001</v>
      </c>
      <c r="Y66" s="112">
        <f t="shared" ca="1" si="29"/>
        <v>0</v>
      </c>
      <c r="Z66" s="27">
        <f t="shared" ca="1" si="25"/>
        <v>0.18099000000000001</v>
      </c>
      <c r="AB66" s="38"/>
      <c r="AC66" s="38"/>
      <c r="AD66" s="38"/>
    </row>
    <row r="67" spans="2:41">
      <c r="B67" s="111">
        <v>41719</v>
      </c>
      <c r="C67" s="158">
        <v>0.23285</v>
      </c>
      <c r="D67" s="158"/>
      <c r="E67" s="111">
        <v>43271</v>
      </c>
      <c r="F67" s="158">
        <v>1.87</v>
      </c>
      <c r="H67" s="111">
        <v>41956</v>
      </c>
      <c r="I67" s="112">
        <v>0.08</v>
      </c>
      <c r="K67" s="111">
        <v>41718</v>
      </c>
      <c r="L67" s="112">
        <v>0.26865</v>
      </c>
      <c r="N67" s="111">
        <v>41718</v>
      </c>
      <c r="O67" s="112">
        <v>5.2609999999999997E-2</v>
      </c>
      <c r="Q67" s="111">
        <v>41718</v>
      </c>
      <c r="R67" s="112">
        <v>0.21604000000000001</v>
      </c>
      <c r="S67" s="158">
        <f t="shared" si="26"/>
        <v>0</v>
      </c>
      <c r="T67" s="38">
        <f t="shared" si="27"/>
        <v>41719</v>
      </c>
      <c r="U67" s="112">
        <f t="shared" ca="1" si="28"/>
        <v>0.23285</v>
      </c>
      <c r="V67" s="112">
        <f t="shared" ca="1" si="22"/>
        <v>0.26905000000000001</v>
      </c>
      <c r="W67" s="112">
        <f t="shared" ca="1" si="23"/>
        <v>5.3199999999999997E-2</v>
      </c>
      <c r="X67" s="112">
        <f t="shared" ca="1" si="24"/>
        <v>0.21584999999999999</v>
      </c>
      <c r="Y67" s="112">
        <f t="shared" ca="1" si="29"/>
        <v>0</v>
      </c>
      <c r="Z67" s="27">
        <f t="shared" ca="1" si="25"/>
        <v>0.17965</v>
      </c>
      <c r="AB67" s="38"/>
      <c r="AC67" s="38"/>
      <c r="AD67" s="38"/>
    </row>
    <row r="68" spans="2:41">
      <c r="B68" s="111">
        <v>41722</v>
      </c>
      <c r="C68" s="158">
        <v>0.2351</v>
      </c>
      <c r="D68" s="158"/>
      <c r="E68" s="111">
        <v>43272</v>
      </c>
      <c r="F68" s="158">
        <v>1.87</v>
      </c>
      <c r="H68" s="111">
        <v>41957</v>
      </c>
      <c r="I68" s="112">
        <v>0.09</v>
      </c>
      <c r="K68" s="111">
        <v>41719</v>
      </c>
      <c r="L68" s="112">
        <v>0.26905000000000001</v>
      </c>
      <c r="N68" s="111">
        <v>41719</v>
      </c>
      <c r="O68" s="112">
        <v>5.3199999999999997E-2</v>
      </c>
      <c r="Q68" s="111">
        <v>41719</v>
      </c>
      <c r="R68" s="112">
        <v>0.21584999999999999</v>
      </c>
      <c r="S68" s="158">
        <f t="shared" si="26"/>
        <v>0</v>
      </c>
      <c r="T68" s="38">
        <f t="shared" si="27"/>
        <v>41722</v>
      </c>
      <c r="U68" s="112">
        <f t="shared" ca="1" si="28"/>
        <v>0.2351</v>
      </c>
      <c r="V68" s="112">
        <f t="shared" ca="1" si="22"/>
        <v>0.26922000000000001</v>
      </c>
      <c r="W68" s="112">
        <f t="shared" ca="1" si="23"/>
        <v>5.3370000000000001E-2</v>
      </c>
      <c r="X68" s="112">
        <f t="shared" ca="1" si="24"/>
        <v>0.21584999999999999</v>
      </c>
      <c r="Y68" s="112">
        <f t="shared" ca="1" si="29"/>
        <v>0</v>
      </c>
      <c r="Z68" s="27">
        <f t="shared" ca="1" si="25"/>
        <v>0.18173</v>
      </c>
      <c r="AB68" s="38"/>
      <c r="AC68" s="38"/>
      <c r="AD68" s="38"/>
    </row>
    <row r="69" spans="2:41">
      <c r="B69" s="111">
        <v>41723</v>
      </c>
      <c r="C69" s="158">
        <v>0.23435</v>
      </c>
      <c r="D69" s="158"/>
      <c r="E69" s="111">
        <v>43273</v>
      </c>
      <c r="F69" s="158">
        <v>1.92</v>
      </c>
      <c r="H69" s="111">
        <v>41960</v>
      </c>
      <c r="I69" s="112">
        <v>0.1</v>
      </c>
      <c r="K69" s="111">
        <v>41722</v>
      </c>
      <c r="L69" s="112">
        <v>0.26922000000000001</v>
      </c>
      <c r="N69" s="111">
        <v>41722</v>
      </c>
      <c r="O69" s="112">
        <v>5.3370000000000001E-2</v>
      </c>
      <c r="Q69" s="111">
        <v>41722</v>
      </c>
      <c r="R69" s="112">
        <v>0.21584999999999999</v>
      </c>
      <c r="S69" s="158">
        <f t="shared" si="26"/>
        <v>0</v>
      </c>
      <c r="T69" s="38">
        <f t="shared" si="27"/>
        <v>41723</v>
      </c>
      <c r="U69" s="112">
        <f t="shared" ca="1" si="28"/>
        <v>0.23435</v>
      </c>
      <c r="V69" s="112">
        <f t="shared" ca="1" si="22"/>
        <v>0.26944000000000001</v>
      </c>
      <c r="W69" s="112">
        <f t="shared" ca="1" si="23"/>
        <v>5.3589999999999999E-2</v>
      </c>
      <c r="X69" s="112">
        <f t="shared" ca="1" si="24"/>
        <v>0.21584999999999999</v>
      </c>
      <c r="Y69" s="112">
        <f t="shared" ca="1" si="29"/>
        <v>0</v>
      </c>
      <c r="Z69" s="27">
        <f t="shared" ca="1" si="25"/>
        <v>0.18076</v>
      </c>
      <c r="AB69" s="38"/>
      <c r="AC69" s="38"/>
      <c r="AD69" s="38"/>
    </row>
    <row r="70" spans="2:41">
      <c r="B70" s="111">
        <v>41724</v>
      </c>
      <c r="C70" s="158">
        <v>0.23335</v>
      </c>
      <c r="D70" s="158"/>
      <c r="E70" s="111">
        <v>43276</v>
      </c>
      <c r="F70" s="158">
        <v>1.9100000000000001</v>
      </c>
      <c r="H70" s="111">
        <v>41961</v>
      </c>
      <c r="I70" s="112">
        <v>0.08</v>
      </c>
      <c r="K70" s="111">
        <v>41723</v>
      </c>
      <c r="L70" s="112">
        <v>0.26944000000000001</v>
      </c>
      <c r="N70" s="111">
        <v>41723</v>
      </c>
      <c r="O70" s="112">
        <v>5.3589999999999999E-2</v>
      </c>
      <c r="Q70" s="111">
        <v>41723</v>
      </c>
      <c r="R70" s="112">
        <v>0.21584999999999999</v>
      </c>
      <c r="S70" s="158">
        <f t="shared" si="26"/>
        <v>0</v>
      </c>
      <c r="T70" s="38">
        <f t="shared" si="27"/>
        <v>41724</v>
      </c>
      <c r="U70" s="112">
        <f t="shared" ca="1" si="28"/>
        <v>0.23335</v>
      </c>
      <c r="V70" s="112">
        <f t="shared" ca="1" si="22"/>
        <v>0.26977000000000001</v>
      </c>
      <c r="W70" s="112">
        <f t="shared" ca="1" si="23"/>
        <v>5.3920000000000003E-2</v>
      </c>
      <c r="X70" s="112">
        <f t="shared" ca="1" si="24"/>
        <v>0.21584999999999999</v>
      </c>
      <c r="Y70" s="112">
        <f t="shared" ca="1" si="29"/>
        <v>0</v>
      </c>
      <c r="Z70" s="27">
        <f t="shared" ca="1" si="25"/>
        <v>0.17943000000000001</v>
      </c>
      <c r="AB70" s="38"/>
      <c r="AC70" s="38"/>
      <c r="AD70" s="38"/>
    </row>
    <row r="71" spans="2:41">
      <c r="B71" s="111">
        <v>41725</v>
      </c>
      <c r="C71" s="158">
        <v>0.2336</v>
      </c>
      <c r="D71" s="158"/>
      <c r="E71" s="111">
        <v>43277</v>
      </c>
      <c r="F71" s="158">
        <v>1.9</v>
      </c>
      <c r="H71" s="111">
        <v>41962</v>
      </c>
      <c r="I71" s="112">
        <v>7.0000000000000007E-2</v>
      </c>
      <c r="K71" s="111">
        <v>41724</v>
      </c>
      <c r="L71" s="112">
        <v>0.26977000000000001</v>
      </c>
      <c r="N71" s="111">
        <v>41724</v>
      </c>
      <c r="O71" s="112">
        <v>5.3920000000000003E-2</v>
      </c>
      <c r="Q71" s="111">
        <v>41724</v>
      </c>
      <c r="R71" s="112">
        <v>0.21584999999999999</v>
      </c>
      <c r="S71" s="158">
        <f t="shared" si="26"/>
        <v>0</v>
      </c>
      <c r="T71" s="38">
        <f t="shared" si="27"/>
        <v>41725</v>
      </c>
      <c r="U71" s="112">
        <f t="shared" ca="1" si="28"/>
        <v>0.2336</v>
      </c>
      <c r="V71" s="112">
        <f t="shared" ca="1" si="22"/>
        <v>0.26998</v>
      </c>
      <c r="W71" s="112">
        <f t="shared" ca="1" si="23"/>
        <v>5.4239999999999997E-2</v>
      </c>
      <c r="X71" s="112">
        <f t="shared" ca="1" si="24"/>
        <v>0.21573999999999999</v>
      </c>
      <c r="Y71" s="112">
        <f t="shared" ca="1" si="29"/>
        <v>0</v>
      </c>
      <c r="Z71" s="27">
        <f t="shared" ca="1" si="25"/>
        <v>0.17936000000000002</v>
      </c>
      <c r="AB71" s="38"/>
      <c r="AC71" s="38"/>
      <c r="AD71" s="38"/>
    </row>
    <row r="72" spans="2:41">
      <c r="B72" s="111">
        <v>41726</v>
      </c>
      <c r="C72" s="158">
        <v>0.23335</v>
      </c>
      <c r="D72" s="158"/>
      <c r="E72" s="111">
        <v>43278</v>
      </c>
      <c r="F72" s="158">
        <v>1.9</v>
      </c>
      <c r="H72" s="111">
        <v>41963</v>
      </c>
      <c r="I72" s="112">
        <v>0.08</v>
      </c>
      <c r="K72" s="111">
        <v>41725</v>
      </c>
      <c r="L72" s="112">
        <v>0.26998</v>
      </c>
      <c r="N72" s="111">
        <v>41725</v>
      </c>
      <c r="O72" s="112">
        <v>5.4239999999999997E-2</v>
      </c>
      <c r="Q72" s="111">
        <v>41725</v>
      </c>
      <c r="R72" s="112">
        <v>0.21573999999999999</v>
      </c>
      <c r="S72" s="158">
        <f t="shared" si="26"/>
        <v>0</v>
      </c>
      <c r="T72" s="38">
        <f t="shared" si="27"/>
        <v>41726</v>
      </c>
      <c r="U72" s="112">
        <f t="shared" ca="1" si="28"/>
        <v>0.23335</v>
      </c>
      <c r="V72" s="112">
        <f t="shared" ca="1" si="22"/>
        <v>0.27127000000000001</v>
      </c>
      <c r="W72" s="112">
        <f t="shared" ca="1" si="23"/>
        <v>5.5539999999999999E-2</v>
      </c>
      <c r="X72" s="112">
        <f t="shared" ca="1" si="24"/>
        <v>0.21573000000000001</v>
      </c>
      <c r="Y72" s="112">
        <f t="shared" ca="1" si="29"/>
        <v>0</v>
      </c>
      <c r="Z72" s="27">
        <f t="shared" ca="1" si="25"/>
        <v>0.17781</v>
      </c>
      <c r="AB72" s="38"/>
      <c r="AC72" s="38"/>
      <c r="AD72" s="38"/>
    </row>
    <row r="73" spans="2:41">
      <c r="B73" s="111">
        <v>41729</v>
      </c>
      <c r="C73" s="158">
        <v>0.2306</v>
      </c>
      <c r="D73" s="158"/>
      <c r="E73" s="111">
        <v>43279</v>
      </c>
      <c r="F73" s="158">
        <v>1.9300000000000002</v>
      </c>
      <c r="H73" s="111">
        <v>41964</v>
      </c>
      <c r="I73" s="112">
        <v>0.08</v>
      </c>
      <c r="K73" s="111">
        <v>41726</v>
      </c>
      <c r="L73" s="112">
        <v>0.27127000000000001</v>
      </c>
      <c r="N73" s="111">
        <v>41726</v>
      </c>
      <c r="O73" s="112">
        <v>5.5539999999999999E-2</v>
      </c>
      <c r="Q73" s="111">
        <v>41726</v>
      </c>
      <c r="R73" s="112">
        <v>0.21573000000000001</v>
      </c>
      <c r="S73" s="158">
        <f t="shared" si="26"/>
        <v>0</v>
      </c>
      <c r="T73" s="38">
        <f t="shared" si="27"/>
        <v>41729</v>
      </c>
      <c r="U73" s="112">
        <f t="shared" ca="1" si="28"/>
        <v>0.2306</v>
      </c>
      <c r="V73" s="112">
        <f t="shared" ca="1" si="22"/>
        <v>0.27143</v>
      </c>
      <c r="W73" s="112">
        <f t="shared" ca="1" si="23"/>
        <v>5.5719999999999999E-2</v>
      </c>
      <c r="X73" s="112">
        <f t="shared" ca="1" si="24"/>
        <v>0.21571000000000001</v>
      </c>
      <c r="Y73" s="112">
        <f t="shared" ca="1" si="29"/>
        <v>0</v>
      </c>
      <c r="Z73" s="27">
        <f t="shared" ca="1" si="25"/>
        <v>0.17488000000000001</v>
      </c>
      <c r="AB73" s="38"/>
      <c r="AC73" s="38"/>
      <c r="AD73" s="38"/>
    </row>
    <row r="74" spans="2:41">
      <c r="B74" s="111">
        <v>41730</v>
      </c>
      <c r="C74" s="158">
        <v>0.2281</v>
      </c>
      <c r="D74" s="158"/>
      <c r="E74" s="111">
        <v>43280</v>
      </c>
      <c r="F74" s="158">
        <v>2.12</v>
      </c>
      <c r="H74" s="111">
        <v>41967</v>
      </c>
      <c r="I74" s="112">
        <v>0.08</v>
      </c>
      <c r="K74" s="111">
        <v>41729</v>
      </c>
      <c r="L74" s="112">
        <v>0.27143</v>
      </c>
      <c r="N74" s="111">
        <v>41729</v>
      </c>
      <c r="O74" s="112">
        <v>5.5719999999999999E-2</v>
      </c>
      <c r="Q74" s="111">
        <v>41729</v>
      </c>
      <c r="R74" s="112">
        <v>0.21571000000000001</v>
      </c>
      <c r="S74" s="158">
        <f t="shared" si="26"/>
        <v>0</v>
      </c>
      <c r="T74" s="38">
        <f t="shared" si="27"/>
        <v>41730</v>
      </c>
      <c r="U74" s="112">
        <f t="shared" ca="1" si="28"/>
        <v>0.2281</v>
      </c>
      <c r="V74" s="112">
        <f t="shared" ca="1" si="22"/>
        <v>0.27161999999999997</v>
      </c>
      <c r="W74" s="112">
        <f t="shared" ca="1" si="23"/>
        <v>5.6050000000000003E-2</v>
      </c>
      <c r="X74" s="112">
        <f t="shared" ca="1" si="24"/>
        <v>0.21557000000000001</v>
      </c>
      <c r="Y74" s="112">
        <f t="shared" ca="1" si="29"/>
        <v>0</v>
      </c>
      <c r="Z74" s="27">
        <f t="shared" ca="1" si="25"/>
        <v>0.17204999999999998</v>
      </c>
      <c r="AB74" s="38"/>
      <c r="AC74" s="38"/>
      <c r="AD74" s="38"/>
    </row>
    <row r="75" spans="2:41">
      <c r="B75" s="111">
        <v>41731</v>
      </c>
      <c r="C75" s="158">
        <v>0.2301</v>
      </c>
      <c r="D75" s="158"/>
      <c r="E75" s="111">
        <v>43283</v>
      </c>
      <c r="F75" s="158">
        <v>2.04</v>
      </c>
      <c r="H75" s="111">
        <v>41968</v>
      </c>
      <c r="I75" s="112">
        <v>0.08</v>
      </c>
      <c r="K75" s="111">
        <v>41730</v>
      </c>
      <c r="L75" s="112">
        <v>0.27161999999999997</v>
      </c>
      <c r="N75" s="111">
        <v>41730</v>
      </c>
      <c r="O75" s="112">
        <v>5.6050000000000003E-2</v>
      </c>
      <c r="Q75" s="111">
        <v>41730</v>
      </c>
      <c r="R75" s="112">
        <v>0.21557000000000001</v>
      </c>
      <c r="S75" s="158">
        <f t="shared" si="26"/>
        <v>0</v>
      </c>
      <c r="T75" s="38">
        <f t="shared" si="27"/>
        <v>41731</v>
      </c>
      <c r="U75" s="112">
        <f t="shared" ca="1" si="28"/>
        <v>0.2301</v>
      </c>
      <c r="V75" s="112">
        <f t="shared" ref="V75:V138" ca="1" si="30">VLOOKUP(T75,$K$11:$L$1048576,2,FALSE)</f>
        <v>0.27181</v>
      </c>
      <c r="W75" s="112">
        <f t="shared" ref="W75:W138" ca="1" si="31">VLOOKUP(T75,$N$11:$O$1048576,2,FALSE)</f>
        <v>5.638E-2</v>
      </c>
      <c r="X75" s="112">
        <f t="shared" ref="X75:X138" ca="1" si="32">VLOOKUP(T75,$Q$11:$R$1048576,2,FALSE)</f>
        <v>0.21543000000000001</v>
      </c>
      <c r="Y75" s="112">
        <f t="shared" ca="1" si="29"/>
        <v>0</v>
      </c>
      <c r="Z75" s="27">
        <f t="shared" ref="Z75:Z138" ca="1" si="33">U75-W75</f>
        <v>0.17371999999999999</v>
      </c>
      <c r="AB75" s="38">
        <f ca="1">INDEX(T:T,IFERROR(MATCH(EDATE(T75,-3),T:T,0),MATCH(EDATE(T75,-3),T:T,1)))</f>
        <v>20</v>
      </c>
      <c r="AC75" s="38" t="e">
        <f>INDEX(T:T,MATCH(EDATE(T75,-3),T:T,0))</f>
        <v>#N/A</v>
      </c>
      <c r="AD75" s="38">
        <f ca="1">INDEX(T:T,MATCH(EDATE(T75,-3),T:T,1))</f>
        <v>20</v>
      </c>
      <c r="AE75" s="38"/>
      <c r="AF75" s="38"/>
      <c r="AG75" s="38"/>
      <c r="AH75" s="38"/>
      <c r="AI75" s="38"/>
      <c r="AJ75" s="38"/>
      <c r="AK75" s="38"/>
      <c r="AL75" s="38"/>
      <c r="AM75" s="38"/>
      <c r="AO75" s="38"/>
    </row>
    <row r="76" spans="2:41">
      <c r="B76" s="111">
        <v>41732</v>
      </c>
      <c r="C76" s="158">
        <v>0.23035</v>
      </c>
      <c r="D76" s="158"/>
      <c r="E76" s="111">
        <v>43284</v>
      </c>
      <c r="F76" s="158">
        <v>2</v>
      </c>
      <c r="H76" s="111">
        <v>41969</v>
      </c>
      <c r="I76" s="112">
        <v>0.08</v>
      </c>
      <c r="K76" s="111">
        <v>41731</v>
      </c>
      <c r="L76" s="112">
        <v>0.27181</v>
      </c>
      <c r="N76" s="111">
        <v>41731</v>
      </c>
      <c r="O76" s="112">
        <v>5.638E-2</v>
      </c>
      <c r="Q76" s="111">
        <v>41731</v>
      </c>
      <c r="R76" s="112">
        <v>0.21543000000000001</v>
      </c>
      <c r="S76" s="158">
        <f t="shared" ref="S76:S139" si="34">WORKDAY(Q76,1)-Q77</f>
        <v>0</v>
      </c>
      <c r="T76" s="38">
        <f t="shared" ref="T76:T139" si="35">B76</f>
        <v>41732</v>
      </c>
      <c r="U76" s="112">
        <f t="shared" ref="U76:U139" ca="1" si="36">VLOOKUP(T76,$B$11:$C$1048576,2,FALSE)</f>
        <v>0.23035</v>
      </c>
      <c r="V76" s="112">
        <f t="shared" ca="1" si="30"/>
        <v>0.27187</v>
      </c>
      <c r="W76" s="112">
        <f t="shared" ca="1" si="31"/>
        <v>5.6489999999999999E-2</v>
      </c>
      <c r="X76" s="112">
        <f t="shared" ca="1" si="32"/>
        <v>0.21537999999999999</v>
      </c>
      <c r="Y76" s="112">
        <f t="shared" ref="Y76:Y139" ca="1" si="37">W76+X76-V76</f>
        <v>0</v>
      </c>
      <c r="Z76" s="27">
        <f t="shared" ca="1" si="33"/>
        <v>0.17386000000000001</v>
      </c>
      <c r="AB76" s="38">
        <f t="shared" ref="AB76:AB139" si="38">INDEX(T:T,IFERROR(MATCH(EDATE(T76,-3),T:T,0),MATCH(EDATE(T76,-3),T:T,1)))</f>
        <v>41642</v>
      </c>
      <c r="AC76" s="38">
        <f t="shared" ref="AC76:AC139" si="39">INDEX(T:T,MATCH(EDATE(T76,-3),T:T,0))</f>
        <v>41642</v>
      </c>
      <c r="AD76" s="38">
        <f t="shared" ref="AD76:AD139" si="40">INDEX(T:T,MATCH(EDATE(T76,-3),T:T,1))</f>
        <v>41642</v>
      </c>
      <c r="AE76" s="38"/>
      <c r="AF76" s="38"/>
      <c r="AG76" s="38"/>
      <c r="AH76" s="38"/>
      <c r="AI76" s="38"/>
      <c r="AJ76" s="38"/>
      <c r="AK76" s="38"/>
      <c r="AL76" s="38"/>
      <c r="AM76" s="38"/>
      <c r="AO76" s="38"/>
    </row>
    <row r="77" spans="2:41">
      <c r="B77" s="111">
        <v>41733</v>
      </c>
      <c r="C77" s="158">
        <v>0.2296</v>
      </c>
      <c r="D77" s="158"/>
      <c r="E77" s="111">
        <v>43286</v>
      </c>
      <c r="F77" s="158">
        <v>1.97</v>
      </c>
      <c r="H77" s="111">
        <v>41971</v>
      </c>
      <c r="I77" s="112">
        <v>0.11</v>
      </c>
      <c r="K77" s="111">
        <v>41732</v>
      </c>
      <c r="L77" s="112">
        <v>0.27187</v>
      </c>
      <c r="N77" s="111">
        <v>41732</v>
      </c>
      <c r="O77" s="112">
        <v>5.6489999999999999E-2</v>
      </c>
      <c r="Q77" s="111">
        <v>41732</v>
      </c>
      <c r="R77" s="112">
        <v>0.21537999999999999</v>
      </c>
      <c r="S77" s="158">
        <f t="shared" si="34"/>
        <v>0</v>
      </c>
      <c r="T77" s="38">
        <f t="shared" si="35"/>
        <v>41733</v>
      </c>
      <c r="U77" s="112">
        <f t="shared" ca="1" si="36"/>
        <v>0.2296</v>
      </c>
      <c r="V77" s="112">
        <f t="shared" ca="1" si="30"/>
        <v>0.27226</v>
      </c>
      <c r="W77" s="112">
        <f t="shared" ca="1" si="31"/>
        <v>5.713E-2</v>
      </c>
      <c r="X77" s="112">
        <f t="shared" ca="1" si="32"/>
        <v>0.21512999999999999</v>
      </c>
      <c r="Y77" s="112">
        <f t="shared" ca="1" si="37"/>
        <v>0</v>
      </c>
      <c r="Z77" s="27">
        <f t="shared" ca="1" si="33"/>
        <v>0.17247000000000001</v>
      </c>
      <c r="AB77" s="38">
        <f t="shared" si="38"/>
        <v>41642</v>
      </c>
      <c r="AC77" s="38" t="e">
        <f t="shared" si="39"/>
        <v>#N/A</v>
      </c>
      <c r="AD77" s="38">
        <f t="shared" si="40"/>
        <v>41642</v>
      </c>
      <c r="AE77" s="38"/>
      <c r="AF77" s="38"/>
      <c r="AG77" s="38"/>
      <c r="AH77" s="38"/>
      <c r="AI77" s="38"/>
      <c r="AJ77" s="38"/>
      <c r="AK77" s="38"/>
      <c r="AL77" s="38"/>
      <c r="AM77" s="38"/>
      <c r="AO77" s="38"/>
    </row>
    <row r="78" spans="2:41">
      <c r="B78" s="111">
        <v>41736</v>
      </c>
      <c r="C78" s="158">
        <v>0.22935</v>
      </c>
      <c r="D78" s="158"/>
      <c r="E78" s="111">
        <v>43287</v>
      </c>
      <c r="F78" s="158">
        <v>1.9300000000000002</v>
      </c>
      <c r="H78" s="111">
        <v>41974</v>
      </c>
      <c r="I78" s="112">
        <v>0.13</v>
      </c>
      <c r="K78" s="111">
        <v>41733</v>
      </c>
      <c r="L78" s="112">
        <v>0.27226</v>
      </c>
      <c r="N78" s="111">
        <v>41733</v>
      </c>
      <c r="O78" s="112">
        <v>5.713E-2</v>
      </c>
      <c r="Q78" s="111">
        <v>41733</v>
      </c>
      <c r="R78" s="112">
        <v>0.21512999999999999</v>
      </c>
      <c r="S78" s="158">
        <f t="shared" si="34"/>
        <v>0</v>
      </c>
      <c r="T78" s="38">
        <f t="shared" si="35"/>
        <v>41736</v>
      </c>
      <c r="U78" s="112">
        <f t="shared" ca="1" si="36"/>
        <v>0.22935</v>
      </c>
      <c r="V78" s="112">
        <f t="shared" ca="1" si="30"/>
        <v>0.27235999999999999</v>
      </c>
      <c r="W78" s="112">
        <f t="shared" ca="1" si="31"/>
        <v>5.7369999999999997E-2</v>
      </c>
      <c r="X78" s="112">
        <f t="shared" ca="1" si="32"/>
        <v>0.21498999999999999</v>
      </c>
      <c r="Y78" s="112">
        <f t="shared" ca="1" si="37"/>
        <v>0</v>
      </c>
      <c r="Z78" s="27">
        <f t="shared" ca="1" si="33"/>
        <v>0.17197999999999999</v>
      </c>
      <c r="AB78" s="38">
        <f t="shared" si="38"/>
        <v>41646</v>
      </c>
      <c r="AC78" s="38">
        <f t="shared" si="39"/>
        <v>41646</v>
      </c>
      <c r="AD78" s="38">
        <f t="shared" si="40"/>
        <v>41646</v>
      </c>
      <c r="AE78" s="38"/>
      <c r="AF78" s="38"/>
      <c r="AG78" s="38"/>
      <c r="AH78" s="38"/>
      <c r="AI78" s="38"/>
      <c r="AJ78" s="38"/>
      <c r="AK78" s="38"/>
      <c r="AL78" s="38"/>
      <c r="AM78" s="38"/>
      <c r="AO78" s="38"/>
    </row>
    <row r="79" spans="2:41">
      <c r="B79" s="111">
        <v>41737</v>
      </c>
      <c r="C79" s="158">
        <v>0.2273</v>
      </c>
      <c r="D79" s="158"/>
      <c r="E79" s="111">
        <v>43290</v>
      </c>
      <c r="F79" s="158">
        <v>1.8900000000000001</v>
      </c>
      <c r="H79" s="111">
        <v>41975</v>
      </c>
      <c r="I79" s="112">
        <v>0.13</v>
      </c>
      <c r="K79" s="111">
        <v>41736</v>
      </c>
      <c r="L79" s="112">
        <v>0.27235999999999999</v>
      </c>
      <c r="N79" s="111">
        <v>41736</v>
      </c>
      <c r="O79" s="112">
        <v>5.7369999999999997E-2</v>
      </c>
      <c r="Q79" s="111">
        <v>41736</v>
      </c>
      <c r="R79" s="112">
        <v>0.21498999999999999</v>
      </c>
      <c r="S79" s="158">
        <f t="shared" si="34"/>
        <v>0</v>
      </c>
      <c r="T79" s="38">
        <f t="shared" si="35"/>
        <v>41737</v>
      </c>
      <c r="U79" s="112">
        <f t="shared" ca="1" si="36"/>
        <v>0.2273</v>
      </c>
      <c r="V79" s="112">
        <f t="shared" ca="1" si="30"/>
        <v>0.27231</v>
      </c>
      <c r="W79" s="112">
        <f t="shared" ca="1" si="31"/>
        <v>5.7480000000000003E-2</v>
      </c>
      <c r="X79" s="112">
        <f t="shared" ca="1" si="32"/>
        <v>0.21482999999999999</v>
      </c>
      <c r="Y79" s="112">
        <f t="shared" ca="1" si="37"/>
        <v>0</v>
      </c>
      <c r="Z79" s="27">
        <f t="shared" ca="1" si="33"/>
        <v>0.16982</v>
      </c>
      <c r="AB79" s="38">
        <f t="shared" si="38"/>
        <v>41647</v>
      </c>
      <c r="AC79" s="38">
        <f t="shared" si="39"/>
        <v>41647</v>
      </c>
      <c r="AD79" s="38">
        <f t="shared" si="40"/>
        <v>41647</v>
      </c>
      <c r="AE79" s="38"/>
      <c r="AF79" s="38"/>
      <c r="AG79" s="38"/>
      <c r="AH79" s="38"/>
      <c r="AI79" s="38"/>
      <c r="AJ79" s="38"/>
      <c r="AK79" s="38"/>
      <c r="AL79" s="38"/>
      <c r="AM79" s="38"/>
      <c r="AO79" s="38"/>
    </row>
    <row r="80" spans="2:41">
      <c r="B80" s="111">
        <v>41738</v>
      </c>
      <c r="C80" s="158">
        <v>0.22755</v>
      </c>
      <c r="D80" s="158"/>
      <c r="E80" s="111">
        <v>43291</v>
      </c>
      <c r="F80" s="158">
        <v>1.8900000000000001</v>
      </c>
      <c r="H80" s="111">
        <v>41976</v>
      </c>
      <c r="I80" s="112">
        <v>0.12</v>
      </c>
      <c r="K80" s="111">
        <v>41737</v>
      </c>
      <c r="L80" s="112">
        <v>0.27231</v>
      </c>
      <c r="N80" s="111">
        <v>41737</v>
      </c>
      <c r="O80" s="112">
        <v>5.7480000000000003E-2</v>
      </c>
      <c r="Q80" s="111">
        <v>41737</v>
      </c>
      <c r="R80" s="112">
        <v>0.21482999999999999</v>
      </c>
      <c r="S80" s="158">
        <f t="shared" si="34"/>
        <v>0</v>
      </c>
      <c r="T80" s="38">
        <f t="shared" si="35"/>
        <v>41738</v>
      </c>
      <c r="U80" s="112">
        <f t="shared" ca="1" si="36"/>
        <v>0.22755</v>
      </c>
      <c r="V80" s="112">
        <f t="shared" ca="1" si="30"/>
        <v>0.27223000000000003</v>
      </c>
      <c r="W80" s="112">
        <f t="shared" ca="1" si="31"/>
        <v>5.7590000000000002E-2</v>
      </c>
      <c r="X80" s="112">
        <f t="shared" ca="1" si="32"/>
        <v>0.21464</v>
      </c>
      <c r="Y80" s="112">
        <f t="shared" ca="1" si="37"/>
        <v>0</v>
      </c>
      <c r="Z80" s="27">
        <f t="shared" ca="1" si="33"/>
        <v>0.16996</v>
      </c>
      <c r="AB80" s="38">
        <f t="shared" si="38"/>
        <v>41648</v>
      </c>
      <c r="AC80" s="38">
        <f t="shared" si="39"/>
        <v>41648</v>
      </c>
      <c r="AD80" s="38">
        <f t="shared" si="40"/>
        <v>41648</v>
      </c>
      <c r="AE80" s="38"/>
      <c r="AF80" s="38"/>
      <c r="AG80" s="38"/>
      <c r="AH80" s="38"/>
      <c r="AI80" s="38"/>
      <c r="AJ80" s="38"/>
      <c r="AK80" s="38"/>
      <c r="AL80" s="38"/>
      <c r="AM80" s="38"/>
      <c r="AO80" s="38"/>
    </row>
    <row r="81" spans="2:41">
      <c r="B81" s="111">
        <v>41739</v>
      </c>
      <c r="C81" s="158">
        <v>0.22705</v>
      </c>
      <c r="D81" s="158"/>
      <c r="E81" s="111">
        <v>43292</v>
      </c>
      <c r="F81" s="158">
        <v>1.8900000000000001</v>
      </c>
      <c r="H81" s="111">
        <v>41977</v>
      </c>
      <c r="I81" s="112">
        <v>0.12</v>
      </c>
      <c r="K81" s="111">
        <v>41738</v>
      </c>
      <c r="L81" s="112">
        <v>0.27223000000000003</v>
      </c>
      <c r="N81" s="111">
        <v>41738</v>
      </c>
      <c r="O81" s="112">
        <v>5.7590000000000002E-2</v>
      </c>
      <c r="Q81" s="111">
        <v>41738</v>
      </c>
      <c r="R81" s="112">
        <v>0.21464</v>
      </c>
      <c r="S81" s="158">
        <f t="shared" si="34"/>
        <v>0</v>
      </c>
      <c r="T81" s="38">
        <f t="shared" si="35"/>
        <v>41739</v>
      </c>
      <c r="U81" s="112">
        <f t="shared" ca="1" si="36"/>
        <v>0.22705</v>
      </c>
      <c r="V81" s="112">
        <f t="shared" ca="1" si="30"/>
        <v>0.27215</v>
      </c>
      <c r="W81" s="112">
        <f t="shared" ca="1" si="31"/>
        <v>5.7590000000000002E-2</v>
      </c>
      <c r="X81" s="112">
        <f t="shared" ca="1" si="32"/>
        <v>0.21456</v>
      </c>
      <c r="Y81" s="112">
        <f t="shared" ca="1" si="37"/>
        <v>0</v>
      </c>
      <c r="Z81" s="27">
        <f t="shared" ca="1" si="33"/>
        <v>0.16946</v>
      </c>
      <c r="AB81" s="38">
        <f t="shared" si="38"/>
        <v>41649</v>
      </c>
      <c r="AC81" s="38">
        <f t="shared" si="39"/>
        <v>41649</v>
      </c>
      <c r="AD81" s="38">
        <f t="shared" si="40"/>
        <v>41649</v>
      </c>
      <c r="AE81" s="38"/>
      <c r="AF81" s="38"/>
      <c r="AG81" s="38"/>
      <c r="AH81" s="38"/>
      <c r="AI81" s="38"/>
      <c r="AJ81" s="38"/>
      <c r="AK81" s="38"/>
      <c r="AL81" s="38"/>
      <c r="AM81" s="38"/>
      <c r="AO81" s="38"/>
    </row>
    <row r="82" spans="2:41">
      <c r="B82" s="111">
        <v>41740</v>
      </c>
      <c r="C82" s="158">
        <v>0.22645000000000001</v>
      </c>
      <c r="D82" s="158"/>
      <c r="E82" s="111">
        <v>43293</v>
      </c>
      <c r="F82" s="158">
        <v>1.9</v>
      </c>
      <c r="H82" s="111">
        <v>41978</v>
      </c>
      <c r="I82" s="112">
        <v>0.14000000000000001</v>
      </c>
      <c r="K82" s="111">
        <v>41739</v>
      </c>
      <c r="L82" s="112">
        <v>0.27215</v>
      </c>
      <c r="N82" s="111">
        <v>41739</v>
      </c>
      <c r="O82" s="112">
        <v>5.7590000000000002E-2</v>
      </c>
      <c r="Q82" s="111">
        <v>41739</v>
      </c>
      <c r="R82" s="112">
        <v>0.21456</v>
      </c>
      <c r="S82" s="158">
        <f t="shared" si="34"/>
        <v>0</v>
      </c>
      <c r="T82" s="38">
        <f t="shared" si="35"/>
        <v>41740</v>
      </c>
      <c r="U82" s="112">
        <f t="shared" ca="1" si="36"/>
        <v>0.22645000000000001</v>
      </c>
      <c r="V82" s="112">
        <f t="shared" ca="1" si="30"/>
        <v>0.27202999999999999</v>
      </c>
      <c r="W82" s="112">
        <f t="shared" ca="1" si="31"/>
        <v>5.7700000000000001E-2</v>
      </c>
      <c r="X82" s="112">
        <f t="shared" ca="1" si="32"/>
        <v>0.21432999999999999</v>
      </c>
      <c r="Y82" s="112">
        <f t="shared" ca="1" si="37"/>
        <v>0</v>
      </c>
      <c r="Z82" s="27">
        <f t="shared" ca="1" si="33"/>
        <v>0.16875000000000001</v>
      </c>
      <c r="AB82" s="38">
        <f t="shared" si="38"/>
        <v>41649</v>
      </c>
      <c r="AC82" s="38" t="e">
        <f t="shared" ca="1" si="39"/>
        <v>#N/A</v>
      </c>
      <c r="AD82" s="38">
        <f t="shared" si="40"/>
        <v>41649</v>
      </c>
      <c r="AE82" s="38"/>
      <c r="AF82" s="38"/>
      <c r="AG82" s="38"/>
      <c r="AH82" s="38"/>
      <c r="AI82" s="38"/>
      <c r="AJ82" s="38"/>
      <c r="AK82" s="38"/>
      <c r="AL82" s="38"/>
      <c r="AM82" s="38"/>
      <c r="AO82" s="38"/>
    </row>
    <row r="83" spans="2:41">
      <c r="B83" s="111">
        <v>41743</v>
      </c>
      <c r="C83" s="158">
        <v>0.22864999999999999</v>
      </c>
      <c r="D83" s="158"/>
      <c r="E83" s="111">
        <v>43294</v>
      </c>
      <c r="F83" s="158">
        <v>1.9</v>
      </c>
      <c r="H83" s="111">
        <v>41981</v>
      </c>
      <c r="I83" s="112">
        <v>0.12</v>
      </c>
      <c r="K83" s="111">
        <v>41740</v>
      </c>
      <c r="L83" s="112">
        <v>0.27202999999999999</v>
      </c>
      <c r="N83" s="111">
        <v>41740</v>
      </c>
      <c r="O83" s="112">
        <v>5.7700000000000001E-2</v>
      </c>
      <c r="Q83" s="111">
        <v>41740</v>
      </c>
      <c r="R83" s="112">
        <v>0.21432999999999999</v>
      </c>
      <c r="S83" s="158">
        <f t="shared" si="34"/>
        <v>0</v>
      </c>
      <c r="T83" s="38">
        <f t="shared" si="35"/>
        <v>41743</v>
      </c>
      <c r="U83" s="112">
        <f t="shared" ca="1" si="36"/>
        <v>0.22864999999999999</v>
      </c>
      <c r="V83" s="112">
        <f t="shared" ca="1" si="30"/>
        <v>0.27232000000000001</v>
      </c>
      <c r="W83" s="112">
        <f t="shared" ca="1" si="31"/>
        <v>5.8029999999999998E-2</v>
      </c>
      <c r="X83" s="112">
        <f t="shared" ca="1" si="32"/>
        <v>0.21429000000000001</v>
      </c>
      <c r="Y83" s="112">
        <f t="shared" ca="1" si="37"/>
        <v>0</v>
      </c>
      <c r="Z83" s="27">
        <f t="shared" ca="1" si="33"/>
        <v>0.17061999999999999</v>
      </c>
      <c r="AB83" s="38">
        <f t="shared" si="38"/>
        <v>41653</v>
      </c>
      <c r="AC83" s="38">
        <f t="shared" si="39"/>
        <v>41653</v>
      </c>
      <c r="AD83" s="38">
        <f t="shared" si="40"/>
        <v>41653</v>
      </c>
      <c r="AE83" s="38"/>
      <c r="AF83" s="38"/>
      <c r="AG83" s="38"/>
      <c r="AH83" s="38"/>
      <c r="AI83" s="38"/>
      <c r="AJ83" s="38"/>
      <c r="AK83" s="38"/>
      <c r="AL83" s="38"/>
      <c r="AM83" s="38"/>
      <c r="AO83" s="38"/>
    </row>
    <row r="84" spans="2:41">
      <c r="B84" s="111">
        <v>41744</v>
      </c>
      <c r="C84" s="158">
        <v>0.22635</v>
      </c>
      <c r="D84" s="158"/>
      <c r="E84" s="111">
        <v>43297</v>
      </c>
      <c r="F84" s="158">
        <v>1.95</v>
      </c>
      <c r="H84" s="111">
        <v>41982</v>
      </c>
      <c r="I84" s="112">
        <v>0.11</v>
      </c>
      <c r="K84" s="111">
        <v>41743</v>
      </c>
      <c r="L84" s="112">
        <v>0.27232000000000001</v>
      </c>
      <c r="N84" s="111">
        <v>41743</v>
      </c>
      <c r="O84" s="112">
        <v>5.8029999999999998E-2</v>
      </c>
      <c r="Q84" s="111">
        <v>41743</v>
      </c>
      <c r="R84" s="112">
        <v>0.21429000000000001</v>
      </c>
      <c r="S84" s="158">
        <f t="shared" si="34"/>
        <v>0</v>
      </c>
      <c r="T84" s="38">
        <f t="shared" si="35"/>
        <v>41744</v>
      </c>
      <c r="U84" s="112">
        <f t="shared" ca="1" si="36"/>
        <v>0.22635</v>
      </c>
      <c r="V84" s="112">
        <f t="shared" ca="1" si="30"/>
        <v>0.27229999999999999</v>
      </c>
      <c r="W84" s="112">
        <f t="shared" ca="1" si="31"/>
        <v>5.8139999999999997E-2</v>
      </c>
      <c r="X84" s="112">
        <f t="shared" ca="1" si="32"/>
        <v>0.21415999999999999</v>
      </c>
      <c r="Y84" s="112">
        <f t="shared" ca="1" si="37"/>
        <v>0</v>
      </c>
      <c r="Z84" s="27">
        <f t="shared" ca="1" si="33"/>
        <v>0.16821</v>
      </c>
      <c r="AB84" s="38">
        <f t="shared" si="38"/>
        <v>41654</v>
      </c>
      <c r="AC84" s="38">
        <f t="shared" si="39"/>
        <v>41654</v>
      </c>
      <c r="AD84" s="38">
        <f t="shared" si="40"/>
        <v>41654</v>
      </c>
      <c r="AE84" s="38"/>
      <c r="AF84" s="38"/>
      <c r="AG84" s="38"/>
      <c r="AH84" s="38"/>
      <c r="AI84" s="38"/>
      <c r="AJ84" s="38"/>
      <c r="AK84" s="38"/>
      <c r="AL84" s="38"/>
      <c r="AM84" s="38"/>
      <c r="AO84" s="38"/>
    </row>
    <row r="85" spans="2:41">
      <c r="B85" s="111">
        <v>41745</v>
      </c>
      <c r="C85" s="158">
        <v>0.22785</v>
      </c>
      <c r="D85" s="158"/>
      <c r="E85" s="111">
        <v>43298</v>
      </c>
      <c r="F85" s="158">
        <v>1.92</v>
      </c>
      <c r="H85" s="111">
        <v>41983</v>
      </c>
      <c r="I85" s="112">
        <v>0.1</v>
      </c>
      <c r="K85" s="111">
        <v>41744</v>
      </c>
      <c r="L85" s="112">
        <v>0.27229999999999999</v>
      </c>
      <c r="N85" s="111">
        <v>41744</v>
      </c>
      <c r="O85" s="112">
        <v>5.8139999999999997E-2</v>
      </c>
      <c r="Q85" s="111">
        <v>41744</v>
      </c>
      <c r="R85" s="112">
        <v>0.21415999999999999</v>
      </c>
      <c r="S85" s="158">
        <f t="shared" si="34"/>
        <v>0</v>
      </c>
      <c r="T85" s="38">
        <f t="shared" si="35"/>
        <v>41745</v>
      </c>
      <c r="U85" s="112">
        <f t="shared" ca="1" si="36"/>
        <v>0.22785</v>
      </c>
      <c r="V85" s="112">
        <f t="shared" ca="1" si="30"/>
        <v>0.27226</v>
      </c>
      <c r="W85" s="112">
        <f t="shared" ca="1" si="31"/>
        <v>5.8250000000000003E-2</v>
      </c>
      <c r="X85" s="112">
        <f t="shared" ca="1" si="32"/>
        <v>0.21401000000000001</v>
      </c>
      <c r="Y85" s="112">
        <f t="shared" ca="1" si="37"/>
        <v>0</v>
      </c>
      <c r="Z85" s="27">
        <f t="shared" ca="1" si="33"/>
        <v>0.1696</v>
      </c>
      <c r="AB85" s="38">
        <f t="shared" si="38"/>
        <v>41655</v>
      </c>
      <c r="AC85" s="38">
        <f t="shared" ca="1" si="39"/>
        <v>41655</v>
      </c>
      <c r="AD85" s="38">
        <f t="shared" si="40"/>
        <v>41655</v>
      </c>
      <c r="AE85" s="38"/>
      <c r="AF85" s="38"/>
      <c r="AG85" s="38"/>
      <c r="AH85" s="38"/>
      <c r="AI85" s="38"/>
      <c r="AJ85" s="38"/>
      <c r="AK85" s="38"/>
      <c r="AL85" s="38"/>
      <c r="AM85" s="38"/>
      <c r="AO85" s="38"/>
    </row>
    <row r="86" spans="2:41">
      <c r="B86" s="111">
        <v>41746</v>
      </c>
      <c r="C86" s="158">
        <v>0.22585</v>
      </c>
      <c r="D86" s="158"/>
      <c r="E86" s="111">
        <v>43299</v>
      </c>
      <c r="F86" s="158">
        <v>1.9</v>
      </c>
      <c r="H86" s="111">
        <v>41984</v>
      </c>
      <c r="I86" s="112">
        <v>0.12</v>
      </c>
      <c r="K86" s="111">
        <v>41745</v>
      </c>
      <c r="L86" s="112">
        <v>0.27226</v>
      </c>
      <c r="N86" s="111">
        <v>41745</v>
      </c>
      <c r="O86" s="112">
        <v>5.8250000000000003E-2</v>
      </c>
      <c r="Q86" s="111">
        <v>41745</v>
      </c>
      <c r="R86" s="112">
        <v>0.21401000000000001</v>
      </c>
      <c r="S86" s="158">
        <f t="shared" si="34"/>
        <v>0</v>
      </c>
      <c r="T86" s="38">
        <f t="shared" si="35"/>
        <v>41746</v>
      </c>
      <c r="U86" s="112">
        <f t="shared" ca="1" si="36"/>
        <v>0.22585</v>
      </c>
      <c r="V86" s="112">
        <f t="shared" ca="1" si="30"/>
        <v>0.27229999999999999</v>
      </c>
      <c r="W86" s="112">
        <f t="shared" ca="1" si="31"/>
        <v>5.8470000000000001E-2</v>
      </c>
      <c r="X86" s="112">
        <f t="shared" ca="1" si="32"/>
        <v>0.21382999999999999</v>
      </c>
      <c r="Y86" s="112">
        <f t="shared" ca="1" si="37"/>
        <v>0</v>
      </c>
      <c r="Z86" s="27">
        <f t="shared" ca="1" si="33"/>
        <v>0.16738</v>
      </c>
      <c r="AB86" s="38">
        <f t="shared" si="38"/>
        <v>41656</v>
      </c>
      <c r="AC86" s="38">
        <f t="shared" si="39"/>
        <v>41656</v>
      </c>
      <c r="AD86" s="38">
        <f t="shared" si="40"/>
        <v>41656</v>
      </c>
      <c r="AE86" s="38"/>
      <c r="AF86" s="38"/>
      <c r="AG86" s="38"/>
      <c r="AH86" s="38"/>
      <c r="AI86" s="38"/>
      <c r="AJ86" s="38"/>
      <c r="AK86" s="38"/>
      <c r="AL86" s="38"/>
      <c r="AM86" s="38"/>
      <c r="AO86" s="38"/>
    </row>
    <row r="87" spans="2:41">
      <c r="B87" s="111">
        <v>41751</v>
      </c>
      <c r="C87" s="158">
        <v>0.2286</v>
      </c>
      <c r="D87" s="158"/>
      <c r="E87" s="111">
        <v>43300</v>
      </c>
      <c r="F87" s="158">
        <v>1.9</v>
      </c>
      <c r="H87" s="111">
        <v>41985</v>
      </c>
      <c r="I87" s="112">
        <v>0.12</v>
      </c>
      <c r="K87" s="111">
        <v>41746</v>
      </c>
      <c r="L87" s="112">
        <v>0.27229999999999999</v>
      </c>
      <c r="N87" s="111">
        <v>41746</v>
      </c>
      <c r="O87" s="112">
        <v>5.8470000000000001E-2</v>
      </c>
      <c r="Q87" s="111">
        <v>41746</v>
      </c>
      <c r="R87" s="112">
        <v>0.21382999999999999</v>
      </c>
      <c r="S87" s="158">
        <f t="shared" si="34"/>
        <v>0</v>
      </c>
      <c r="T87" s="38">
        <f t="shared" si="35"/>
        <v>41751</v>
      </c>
      <c r="U87" s="112">
        <f t="shared" ca="1" si="36"/>
        <v>0.2286</v>
      </c>
      <c r="V87" s="112">
        <f t="shared" ca="1" si="30"/>
        <v>0.27296999999999999</v>
      </c>
      <c r="W87" s="112">
        <f t="shared" ca="1" si="31"/>
        <v>5.9450000000000003E-2</v>
      </c>
      <c r="X87" s="112">
        <f t="shared" ca="1" si="32"/>
        <v>0.21351999999999999</v>
      </c>
      <c r="Y87" s="112">
        <f t="shared" ca="1" si="37"/>
        <v>0</v>
      </c>
      <c r="Z87" s="27">
        <f t="shared" ca="1" si="33"/>
        <v>0.16914999999999999</v>
      </c>
      <c r="AB87" s="38">
        <f t="shared" si="38"/>
        <v>41661</v>
      </c>
      <c r="AC87" s="38">
        <f t="shared" si="39"/>
        <v>41661</v>
      </c>
      <c r="AD87" s="38">
        <f t="shared" si="40"/>
        <v>41661</v>
      </c>
      <c r="AE87" s="38"/>
      <c r="AF87" s="38"/>
      <c r="AG87" s="38"/>
      <c r="AH87" s="38"/>
      <c r="AI87" s="38"/>
      <c r="AJ87" s="38"/>
      <c r="AK87" s="38"/>
      <c r="AL87" s="38"/>
      <c r="AM87" s="38"/>
      <c r="AO87" s="38"/>
    </row>
    <row r="88" spans="2:41">
      <c r="B88" s="111">
        <v>41752</v>
      </c>
      <c r="C88" s="158">
        <v>0.22875000000000001</v>
      </c>
      <c r="D88" s="158"/>
      <c r="E88" s="111">
        <v>43301</v>
      </c>
      <c r="F88" s="158">
        <v>1.88</v>
      </c>
      <c r="H88" s="111">
        <v>41988</v>
      </c>
      <c r="I88" s="112">
        <v>0.12</v>
      </c>
      <c r="K88" s="111">
        <v>41747</v>
      </c>
      <c r="L88" s="112">
        <v>0.27200999999999997</v>
      </c>
      <c r="N88" s="111">
        <v>41747</v>
      </c>
      <c r="O88" s="112">
        <v>5.8470000000000001E-2</v>
      </c>
      <c r="Q88" s="111">
        <v>41747</v>
      </c>
      <c r="R88" s="112">
        <v>0.21354000000000001</v>
      </c>
      <c r="S88" s="158">
        <f t="shared" si="34"/>
        <v>0</v>
      </c>
      <c r="T88" s="38">
        <f t="shared" si="35"/>
        <v>41752</v>
      </c>
      <c r="U88" s="112">
        <f t="shared" ca="1" si="36"/>
        <v>0.22875000000000001</v>
      </c>
      <c r="V88" s="112">
        <f t="shared" ca="1" si="30"/>
        <v>0.27305000000000001</v>
      </c>
      <c r="W88" s="112">
        <f t="shared" ca="1" si="31"/>
        <v>5.9670000000000001E-2</v>
      </c>
      <c r="X88" s="112">
        <f t="shared" ca="1" si="32"/>
        <v>0.21337999999999999</v>
      </c>
      <c r="Y88" s="112">
        <f t="shared" ca="1" si="37"/>
        <v>0</v>
      </c>
      <c r="Z88" s="27">
        <f t="shared" ca="1" si="33"/>
        <v>0.16908000000000001</v>
      </c>
      <c r="AB88" s="38">
        <f t="shared" si="38"/>
        <v>41662</v>
      </c>
      <c r="AC88" s="38">
        <f t="shared" si="39"/>
        <v>41662</v>
      </c>
      <c r="AD88" s="38">
        <f t="shared" si="40"/>
        <v>41662</v>
      </c>
      <c r="AE88" s="38"/>
      <c r="AF88" s="38"/>
      <c r="AG88" s="38"/>
      <c r="AH88" s="38"/>
      <c r="AI88" s="38"/>
      <c r="AJ88" s="38"/>
      <c r="AK88" s="38"/>
      <c r="AL88" s="38"/>
      <c r="AM88" s="38"/>
      <c r="AO88" s="38"/>
    </row>
    <row r="89" spans="2:41">
      <c r="B89" s="111">
        <v>41753</v>
      </c>
      <c r="C89" s="158">
        <v>0.22785</v>
      </c>
      <c r="D89" s="158"/>
      <c r="E89" s="111">
        <v>43304</v>
      </c>
      <c r="F89" s="158">
        <v>1.87</v>
      </c>
      <c r="H89" s="111">
        <v>41989</v>
      </c>
      <c r="I89" s="112">
        <v>0.13</v>
      </c>
      <c r="K89" s="111">
        <v>41750</v>
      </c>
      <c r="L89" s="112">
        <v>0.27289000000000002</v>
      </c>
      <c r="N89" s="111">
        <v>41750</v>
      </c>
      <c r="O89" s="112">
        <v>5.935E-2</v>
      </c>
      <c r="Q89" s="111">
        <v>41750</v>
      </c>
      <c r="R89" s="112">
        <v>0.21354000000000001</v>
      </c>
      <c r="S89" s="158">
        <f t="shared" si="34"/>
        <v>0</v>
      </c>
      <c r="T89" s="38">
        <f t="shared" si="35"/>
        <v>41753</v>
      </c>
      <c r="U89" s="112">
        <f t="shared" ca="1" si="36"/>
        <v>0.22785</v>
      </c>
      <c r="V89" s="112">
        <f t="shared" ca="1" si="30"/>
        <v>0.27310000000000001</v>
      </c>
      <c r="W89" s="112">
        <f t="shared" ca="1" si="31"/>
        <v>5.978E-2</v>
      </c>
      <c r="X89" s="112">
        <f t="shared" ca="1" si="32"/>
        <v>0.21332000000000001</v>
      </c>
      <c r="Y89" s="112">
        <f t="shared" ca="1" si="37"/>
        <v>0</v>
      </c>
      <c r="Z89" s="27">
        <f t="shared" ca="1" si="33"/>
        <v>0.16807</v>
      </c>
      <c r="AB89" s="38">
        <f t="shared" si="38"/>
        <v>41663</v>
      </c>
      <c r="AC89" s="38">
        <f t="shared" si="39"/>
        <v>41663</v>
      </c>
      <c r="AD89" s="38">
        <f t="shared" si="40"/>
        <v>41663</v>
      </c>
      <c r="AE89" s="38"/>
      <c r="AF89" s="38"/>
      <c r="AG89" s="38"/>
      <c r="AH89" s="38"/>
      <c r="AI89" s="38"/>
      <c r="AJ89" s="38"/>
      <c r="AK89" s="38"/>
      <c r="AL89" s="38"/>
      <c r="AM89" s="38"/>
      <c r="AO89" s="38"/>
    </row>
    <row r="90" spans="2:41">
      <c r="B90" s="111">
        <v>41754</v>
      </c>
      <c r="C90" s="158">
        <v>0.2266</v>
      </c>
      <c r="D90" s="158"/>
      <c r="E90" s="111">
        <v>43305</v>
      </c>
      <c r="F90" s="158">
        <v>1.9</v>
      </c>
      <c r="H90" s="111">
        <v>41990</v>
      </c>
      <c r="I90" s="112">
        <v>0.11</v>
      </c>
      <c r="K90" s="111">
        <v>41751</v>
      </c>
      <c r="L90" s="112">
        <v>0.27296999999999999</v>
      </c>
      <c r="N90" s="111">
        <v>41751</v>
      </c>
      <c r="O90" s="112">
        <v>5.9450000000000003E-2</v>
      </c>
      <c r="Q90" s="111">
        <v>41751</v>
      </c>
      <c r="R90" s="112">
        <v>0.21351999999999999</v>
      </c>
      <c r="S90" s="158">
        <f t="shared" si="34"/>
        <v>0</v>
      </c>
      <c r="T90" s="38">
        <f t="shared" si="35"/>
        <v>41754</v>
      </c>
      <c r="U90" s="112">
        <f t="shared" ca="1" si="36"/>
        <v>0.2266</v>
      </c>
      <c r="V90" s="112">
        <f t="shared" ca="1" si="30"/>
        <v>0.27322000000000002</v>
      </c>
      <c r="W90" s="112">
        <f t="shared" ca="1" si="31"/>
        <v>0.06</v>
      </c>
      <c r="X90" s="112">
        <f t="shared" ca="1" si="32"/>
        <v>0.21321999999999999</v>
      </c>
      <c r="Y90" s="112">
        <f t="shared" ca="1" si="37"/>
        <v>0</v>
      </c>
      <c r="Z90" s="27">
        <f t="shared" ca="1" si="33"/>
        <v>0.1666</v>
      </c>
      <c r="AB90" s="38">
        <f t="shared" si="38"/>
        <v>41663</v>
      </c>
      <c r="AC90" s="38" t="e">
        <f t="shared" si="39"/>
        <v>#N/A</v>
      </c>
      <c r="AD90" s="38">
        <f t="shared" si="40"/>
        <v>41663</v>
      </c>
      <c r="AE90" s="38"/>
      <c r="AF90" s="38"/>
      <c r="AG90" s="38"/>
      <c r="AH90" s="38"/>
      <c r="AI90" s="38"/>
      <c r="AJ90" s="38"/>
      <c r="AK90" s="38"/>
      <c r="AL90" s="38"/>
      <c r="AM90" s="38"/>
      <c r="AO90" s="38"/>
    </row>
    <row r="91" spans="2:41">
      <c r="B91" s="111">
        <v>41757</v>
      </c>
      <c r="C91" s="158">
        <v>0.22484999999999999</v>
      </c>
      <c r="D91" s="158"/>
      <c r="E91" s="111">
        <v>43306</v>
      </c>
      <c r="F91" s="158">
        <v>1.87</v>
      </c>
      <c r="H91" s="111">
        <v>41991</v>
      </c>
      <c r="I91" s="112">
        <v>0.12</v>
      </c>
      <c r="K91" s="111">
        <v>41752</v>
      </c>
      <c r="L91" s="112">
        <v>0.27305000000000001</v>
      </c>
      <c r="N91" s="111">
        <v>41752</v>
      </c>
      <c r="O91" s="112">
        <v>5.9670000000000001E-2</v>
      </c>
      <c r="Q91" s="111">
        <v>41752</v>
      </c>
      <c r="R91" s="112">
        <v>0.21337999999999999</v>
      </c>
      <c r="S91" s="158">
        <f t="shared" si="34"/>
        <v>0</v>
      </c>
      <c r="T91" s="38">
        <f t="shared" si="35"/>
        <v>41757</v>
      </c>
      <c r="U91" s="112">
        <f t="shared" ca="1" si="36"/>
        <v>0.22484999999999999</v>
      </c>
      <c r="V91" s="112">
        <f t="shared" ca="1" si="30"/>
        <v>0.27399000000000001</v>
      </c>
      <c r="W91" s="112">
        <f t="shared" ca="1" si="31"/>
        <v>6.0990000000000003E-2</v>
      </c>
      <c r="X91" s="112">
        <f t="shared" ca="1" si="32"/>
        <v>0.21299999999999999</v>
      </c>
      <c r="Y91" s="112">
        <f t="shared" ca="1" si="37"/>
        <v>0</v>
      </c>
      <c r="Z91" s="27">
        <f t="shared" ca="1" si="33"/>
        <v>0.16386000000000001</v>
      </c>
      <c r="AB91" s="38">
        <f t="shared" ca="1" si="38"/>
        <v>41667</v>
      </c>
      <c r="AC91" s="38">
        <f t="shared" si="39"/>
        <v>41667</v>
      </c>
      <c r="AD91" s="38">
        <f t="shared" si="40"/>
        <v>41667</v>
      </c>
      <c r="AE91" s="38"/>
      <c r="AF91" s="38"/>
      <c r="AG91" s="38"/>
      <c r="AH91" s="38"/>
      <c r="AI91" s="38"/>
      <c r="AJ91" s="38"/>
      <c r="AK91" s="38"/>
      <c r="AL91" s="38"/>
      <c r="AM91" s="38"/>
      <c r="AO91" s="38"/>
    </row>
    <row r="92" spans="2:41">
      <c r="B92" s="111">
        <v>41758</v>
      </c>
      <c r="C92" s="158">
        <v>0.22534999999999999</v>
      </c>
      <c r="D92" s="158"/>
      <c r="E92" s="111">
        <v>43307</v>
      </c>
      <c r="F92" s="158">
        <v>1.9</v>
      </c>
      <c r="H92" s="111">
        <v>41992</v>
      </c>
      <c r="I92" s="112">
        <v>0.12</v>
      </c>
      <c r="K92" s="111">
        <v>41753</v>
      </c>
      <c r="L92" s="112">
        <v>0.27310000000000001</v>
      </c>
      <c r="N92" s="111">
        <v>41753</v>
      </c>
      <c r="O92" s="112">
        <v>5.978E-2</v>
      </c>
      <c r="Q92" s="111">
        <v>41753</v>
      </c>
      <c r="R92" s="112">
        <v>0.21332000000000001</v>
      </c>
      <c r="S92" s="158">
        <f t="shared" si="34"/>
        <v>0</v>
      </c>
      <c r="T92" s="38">
        <f t="shared" si="35"/>
        <v>41758</v>
      </c>
      <c r="U92" s="112">
        <f t="shared" ca="1" si="36"/>
        <v>0.22534999999999999</v>
      </c>
      <c r="V92" s="112">
        <f t="shared" ca="1" si="30"/>
        <v>0.27431</v>
      </c>
      <c r="W92" s="112">
        <f t="shared" ca="1" si="31"/>
        <v>6.132E-2</v>
      </c>
      <c r="X92" s="112">
        <f t="shared" ca="1" si="32"/>
        <v>0.21299000000000001</v>
      </c>
      <c r="Y92" s="112">
        <f t="shared" ca="1" si="37"/>
        <v>0</v>
      </c>
      <c r="Z92" s="27">
        <f t="shared" ca="1" si="33"/>
        <v>0.16403000000000001</v>
      </c>
      <c r="AB92" s="38">
        <f t="shared" si="38"/>
        <v>41668</v>
      </c>
      <c r="AC92" s="38">
        <f t="shared" si="39"/>
        <v>41668</v>
      </c>
      <c r="AD92" s="38">
        <f t="shared" si="40"/>
        <v>41668</v>
      </c>
      <c r="AE92" s="38"/>
      <c r="AF92" s="38"/>
      <c r="AG92" s="38"/>
      <c r="AH92" s="38"/>
      <c r="AI92" s="38"/>
      <c r="AJ92" s="38"/>
      <c r="AK92" s="38"/>
      <c r="AL92" s="38"/>
      <c r="AM92" s="38"/>
      <c r="AO92" s="38"/>
    </row>
    <row r="93" spans="2:41">
      <c r="B93" s="111">
        <v>41759</v>
      </c>
      <c r="C93" s="158">
        <v>0.22334999999999999</v>
      </c>
      <c r="D93" s="158"/>
      <c r="E93" s="111">
        <v>43308</v>
      </c>
      <c r="F93" s="158">
        <v>1.88</v>
      </c>
      <c r="H93" s="111">
        <v>41995</v>
      </c>
      <c r="I93" s="112">
        <v>0.1</v>
      </c>
      <c r="K93" s="111">
        <v>41754</v>
      </c>
      <c r="L93" s="112">
        <v>0.27322000000000002</v>
      </c>
      <c r="N93" s="111">
        <v>41754</v>
      </c>
      <c r="O93" s="112">
        <v>0.06</v>
      </c>
      <c r="Q93" s="111">
        <v>41754</v>
      </c>
      <c r="R93" s="112">
        <v>0.21321999999999999</v>
      </c>
      <c r="S93" s="158">
        <f t="shared" si="34"/>
        <v>0</v>
      </c>
      <c r="T93" s="38">
        <f t="shared" si="35"/>
        <v>41759</v>
      </c>
      <c r="U93" s="112">
        <f t="shared" ca="1" si="36"/>
        <v>0.22334999999999999</v>
      </c>
      <c r="V93" s="112">
        <f t="shared" ca="1" si="30"/>
        <v>0.27442</v>
      </c>
      <c r="W93" s="112">
        <f t="shared" ca="1" si="31"/>
        <v>6.1539999999999997E-2</v>
      </c>
      <c r="X93" s="112">
        <f t="shared" ca="1" si="32"/>
        <v>0.21288000000000001</v>
      </c>
      <c r="Y93" s="112">
        <f t="shared" ca="1" si="37"/>
        <v>0</v>
      </c>
      <c r="Z93" s="27">
        <f t="shared" ca="1" si="33"/>
        <v>0.16181000000000001</v>
      </c>
      <c r="AB93" s="38">
        <f t="shared" si="38"/>
        <v>41669</v>
      </c>
      <c r="AC93" s="38">
        <f t="shared" si="39"/>
        <v>41669</v>
      </c>
      <c r="AD93" s="38">
        <f t="shared" si="40"/>
        <v>41669</v>
      </c>
      <c r="AE93" s="38"/>
      <c r="AF93" s="38"/>
      <c r="AG93" s="38"/>
      <c r="AH93" s="38"/>
      <c r="AI93" s="38"/>
      <c r="AJ93" s="38"/>
      <c r="AK93" s="38"/>
      <c r="AL93" s="38"/>
      <c r="AM93" s="38"/>
      <c r="AO93" s="38"/>
    </row>
    <row r="94" spans="2:41">
      <c r="B94" s="111">
        <v>41760</v>
      </c>
      <c r="C94" s="158">
        <v>0.22284999999999999</v>
      </c>
      <c r="D94" s="158"/>
      <c r="E94" s="111">
        <v>43311</v>
      </c>
      <c r="F94" s="158">
        <v>1.88</v>
      </c>
      <c r="H94" s="111">
        <v>41996</v>
      </c>
      <c r="I94" s="112">
        <v>0.08</v>
      </c>
      <c r="K94" s="111">
        <v>41757</v>
      </c>
      <c r="L94" s="112">
        <v>0.27399000000000001</v>
      </c>
      <c r="N94" s="111">
        <v>41757</v>
      </c>
      <c r="O94" s="112">
        <v>6.0990000000000003E-2</v>
      </c>
      <c r="Q94" s="111">
        <v>41757</v>
      </c>
      <c r="R94" s="112">
        <v>0.21299999999999999</v>
      </c>
      <c r="S94" s="158">
        <f t="shared" si="34"/>
        <v>0</v>
      </c>
      <c r="T94" s="38">
        <f t="shared" si="35"/>
        <v>41760</v>
      </c>
      <c r="U94" s="112">
        <f t="shared" ca="1" si="36"/>
        <v>0.22284999999999999</v>
      </c>
      <c r="V94" s="112">
        <f t="shared" ca="1" si="30"/>
        <v>0.27459</v>
      </c>
      <c r="W94" s="112">
        <f t="shared" ca="1" si="31"/>
        <v>6.1960000000000001E-2</v>
      </c>
      <c r="X94" s="112">
        <f t="shared" ca="1" si="32"/>
        <v>0.21263000000000001</v>
      </c>
      <c r="Y94" s="112">
        <f t="shared" ca="1" si="37"/>
        <v>0</v>
      </c>
      <c r="Z94" s="27">
        <f t="shared" ca="1" si="33"/>
        <v>0.16088999999999998</v>
      </c>
      <c r="AB94" s="38">
        <f t="shared" si="38"/>
        <v>41670</v>
      </c>
      <c r="AC94" s="38" t="e">
        <f t="shared" si="39"/>
        <v>#N/A</v>
      </c>
      <c r="AD94" s="38">
        <f t="shared" si="40"/>
        <v>41670</v>
      </c>
      <c r="AE94" s="38"/>
      <c r="AF94" s="38"/>
      <c r="AG94" s="38"/>
      <c r="AH94" s="38"/>
      <c r="AI94" s="38"/>
      <c r="AJ94" s="38"/>
      <c r="AK94" s="38"/>
      <c r="AL94" s="38"/>
      <c r="AM94" s="38"/>
      <c r="AO94" s="38"/>
    </row>
    <row r="95" spans="2:41">
      <c r="B95" s="111">
        <v>41761</v>
      </c>
      <c r="C95" s="158">
        <v>0.22284999999999999</v>
      </c>
      <c r="D95" s="158"/>
      <c r="E95" s="111">
        <v>43312</v>
      </c>
      <c r="F95" s="158">
        <v>1.9300000000000002</v>
      </c>
      <c r="H95" s="111">
        <v>41997</v>
      </c>
      <c r="I95" s="112">
        <v>0.08</v>
      </c>
      <c r="K95" s="111">
        <v>41758</v>
      </c>
      <c r="L95" s="112">
        <v>0.27431</v>
      </c>
      <c r="N95" s="111">
        <v>41758</v>
      </c>
      <c r="O95" s="112">
        <v>6.132E-2</v>
      </c>
      <c r="Q95" s="111">
        <v>41758</v>
      </c>
      <c r="R95" s="112">
        <v>0.21299000000000001</v>
      </c>
      <c r="S95" s="158">
        <f t="shared" si="34"/>
        <v>0</v>
      </c>
      <c r="T95" s="38">
        <f t="shared" si="35"/>
        <v>41761</v>
      </c>
      <c r="U95" s="112">
        <f t="shared" ca="1" si="36"/>
        <v>0.22284999999999999</v>
      </c>
      <c r="V95" s="112">
        <f t="shared" ca="1" si="30"/>
        <v>0.27528999999999998</v>
      </c>
      <c r="W95" s="112">
        <f t="shared" ca="1" si="31"/>
        <v>6.2770000000000006E-2</v>
      </c>
      <c r="X95" s="112">
        <f t="shared" ca="1" si="32"/>
        <v>0.21251999999999999</v>
      </c>
      <c r="Y95" s="112">
        <f t="shared" ca="1" si="37"/>
        <v>0</v>
      </c>
      <c r="Z95" s="27">
        <f t="shared" ca="1" si="33"/>
        <v>0.16008</v>
      </c>
      <c r="AB95" s="38">
        <f t="shared" si="38"/>
        <v>41670</v>
      </c>
      <c r="AC95" s="38" t="e">
        <f t="shared" si="39"/>
        <v>#N/A</v>
      </c>
      <c r="AD95" s="38">
        <f t="shared" si="40"/>
        <v>41670</v>
      </c>
      <c r="AE95" s="38"/>
      <c r="AF95" s="38"/>
      <c r="AG95" s="38"/>
      <c r="AH95" s="38"/>
      <c r="AI95" s="38"/>
      <c r="AJ95" s="38"/>
      <c r="AK95" s="38"/>
      <c r="AL95" s="38"/>
      <c r="AM95" s="38"/>
      <c r="AO95" s="38"/>
    </row>
    <row r="96" spans="2:41">
      <c r="B96" s="111">
        <v>41765</v>
      </c>
      <c r="C96" s="158">
        <v>0.22484999999999999</v>
      </c>
      <c r="D96" s="158"/>
      <c r="E96" s="111">
        <v>43313</v>
      </c>
      <c r="F96" s="158">
        <v>1.88</v>
      </c>
      <c r="H96" s="111">
        <v>42002</v>
      </c>
      <c r="I96" s="112">
        <v>0.08</v>
      </c>
      <c r="K96" s="111">
        <v>41759</v>
      </c>
      <c r="L96" s="112">
        <v>0.27442</v>
      </c>
      <c r="N96" s="111">
        <v>41759</v>
      </c>
      <c r="O96" s="112">
        <v>6.1539999999999997E-2</v>
      </c>
      <c r="Q96" s="111">
        <v>41759</v>
      </c>
      <c r="R96" s="112">
        <v>0.21288000000000001</v>
      </c>
      <c r="S96" s="158">
        <f t="shared" si="34"/>
        <v>0</v>
      </c>
      <c r="T96" s="38">
        <f t="shared" si="35"/>
        <v>41765</v>
      </c>
      <c r="U96" s="112">
        <f t="shared" ca="1" si="36"/>
        <v>0.22484999999999999</v>
      </c>
      <c r="V96" s="112">
        <f t="shared" ca="1" si="30"/>
        <v>0.27616000000000002</v>
      </c>
      <c r="W96" s="112">
        <f t="shared" ca="1" si="31"/>
        <v>6.3810000000000006E-2</v>
      </c>
      <c r="X96" s="112">
        <f t="shared" ca="1" si="32"/>
        <v>0.21235000000000001</v>
      </c>
      <c r="Y96" s="112">
        <f t="shared" ca="1" si="37"/>
        <v>0</v>
      </c>
      <c r="Z96" s="27">
        <f t="shared" ca="1" si="33"/>
        <v>0.16103999999999999</v>
      </c>
      <c r="AB96" s="38">
        <f t="shared" si="38"/>
        <v>41676</v>
      </c>
      <c r="AC96" s="38">
        <f t="shared" si="39"/>
        <v>41676</v>
      </c>
      <c r="AD96" s="38">
        <f t="shared" si="40"/>
        <v>41676</v>
      </c>
      <c r="AE96" s="38"/>
      <c r="AF96" s="38"/>
      <c r="AG96" s="38"/>
      <c r="AH96" s="38"/>
      <c r="AI96" s="38"/>
      <c r="AJ96" s="38"/>
      <c r="AK96" s="38"/>
      <c r="AL96" s="38"/>
      <c r="AM96" s="38"/>
      <c r="AO96" s="38"/>
    </row>
    <row r="97" spans="2:41">
      <c r="B97" s="111">
        <v>41766</v>
      </c>
      <c r="C97" s="158">
        <v>0.22395000000000001</v>
      </c>
      <c r="D97" s="158"/>
      <c r="E97" s="111">
        <v>43314</v>
      </c>
      <c r="F97" s="158">
        <v>1.9100000000000001</v>
      </c>
      <c r="H97" s="111">
        <v>42003</v>
      </c>
      <c r="I97" s="112">
        <v>0.08</v>
      </c>
      <c r="K97" s="111">
        <v>41760</v>
      </c>
      <c r="L97" s="112">
        <v>0.27459</v>
      </c>
      <c r="N97" s="111">
        <v>41760</v>
      </c>
      <c r="O97" s="112">
        <v>6.1960000000000001E-2</v>
      </c>
      <c r="Q97" s="111">
        <v>41760</v>
      </c>
      <c r="R97" s="112">
        <v>0.21263000000000001</v>
      </c>
      <c r="S97" s="158">
        <f t="shared" si="34"/>
        <v>0</v>
      </c>
      <c r="T97" s="38">
        <f t="shared" si="35"/>
        <v>41766</v>
      </c>
      <c r="U97" s="112">
        <f t="shared" ca="1" si="36"/>
        <v>0.22395000000000001</v>
      </c>
      <c r="V97" s="112">
        <f t="shared" ca="1" si="30"/>
        <v>0.27609</v>
      </c>
      <c r="W97" s="112">
        <f t="shared" ca="1" si="31"/>
        <v>6.4030000000000004E-2</v>
      </c>
      <c r="X97" s="112">
        <f t="shared" ca="1" si="32"/>
        <v>0.21206</v>
      </c>
      <c r="Y97" s="112">
        <f t="shared" ca="1" si="37"/>
        <v>0</v>
      </c>
      <c r="Z97" s="27">
        <f t="shared" ca="1" si="33"/>
        <v>0.15992000000000001</v>
      </c>
      <c r="AB97" s="38">
        <f t="shared" si="38"/>
        <v>41677</v>
      </c>
      <c r="AC97" s="38">
        <f t="shared" si="39"/>
        <v>41677</v>
      </c>
      <c r="AD97" s="38">
        <f t="shared" si="40"/>
        <v>41677</v>
      </c>
      <c r="AE97" s="38"/>
      <c r="AF97" s="38"/>
      <c r="AG97" s="38"/>
      <c r="AH97" s="38"/>
      <c r="AI97" s="38"/>
      <c r="AJ97" s="38"/>
      <c r="AK97" s="38"/>
      <c r="AL97" s="38"/>
      <c r="AM97" s="38"/>
      <c r="AO97" s="38"/>
    </row>
    <row r="98" spans="2:41">
      <c r="B98" s="111">
        <v>41767</v>
      </c>
      <c r="C98" s="158">
        <v>0.22334999999999999</v>
      </c>
      <c r="D98" s="158"/>
      <c r="E98" s="111">
        <v>43315</v>
      </c>
      <c r="F98" s="158">
        <v>1.8599999999999999</v>
      </c>
      <c r="H98" s="111">
        <v>42004</v>
      </c>
      <c r="I98" s="112">
        <v>0.08</v>
      </c>
      <c r="K98" s="111">
        <v>41761</v>
      </c>
      <c r="L98" s="112">
        <v>0.27528999999999998</v>
      </c>
      <c r="N98" s="111">
        <v>41761</v>
      </c>
      <c r="O98" s="112">
        <v>6.2770000000000006E-2</v>
      </c>
      <c r="Q98" s="111">
        <v>41761</v>
      </c>
      <c r="R98" s="112">
        <v>0.21251999999999999</v>
      </c>
      <c r="S98" s="158">
        <f t="shared" si="34"/>
        <v>0</v>
      </c>
      <c r="T98" s="38">
        <f t="shared" si="35"/>
        <v>41767</v>
      </c>
      <c r="U98" s="112">
        <f t="shared" ca="1" si="36"/>
        <v>0.22334999999999999</v>
      </c>
      <c r="V98" s="112">
        <f t="shared" ca="1" si="30"/>
        <v>0.27617999999999998</v>
      </c>
      <c r="W98" s="112">
        <f t="shared" ca="1" si="31"/>
        <v>6.4240000000000005E-2</v>
      </c>
      <c r="X98" s="112">
        <f t="shared" ca="1" si="32"/>
        <v>0.21193999999999999</v>
      </c>
      <c r="Y98" s="112">
        <f t="shared" ca="1" si="37"/>
        <v>0</v>
      </c>
      <c r="Z98" s="27">
        <f t="shared" ca="1" si="33"/>
        <v>0.15910999999999997</v>
      </c>
      <c r="AB98" s="38">
        <f t="shared" si="38"/>
        <v>41677</v>
      </c>
      <c r="AC98" s="38" t="e">
        <f t="shared" si="39"/>
        <v>#N/A</v>
      </c>
      <c r="AD98" s="38">
        <f t="shared" si="40"/>
        <v>41677</v>
      </c>
      <c r="AE98" s="38"/>
      <c r="AF98" s="38"/>
      <c r="AG98" s="38"/>
      <c r="AH98" s="38"/>
      <c r="AI98" s="38"/>
      <c r="AJ98" s="38"/>
      <c r="AK98" s="38"/>
      <c r="AL98" s="38"/>
      <c r="AM98" s="38"/>
      <c r="AO98" s="38"/>
    </row>
    <row r="99" spans="2:41">
      <c r="B99" s="111">
        <v>41768</v>
      </c>
      <c r="C99" s="158">
        <v>0.22409999999999999</v>
      </c>
      <c r="D99" s="158"/>
      <c r="E99" s="111">
        <v>43318</v>
      </c>
      <c r="F99" s="158">
        <v>1.8599999999999999</v>
      </c>
      <c r="H99" s="111">
        <v>42006</v>
      </c>
      <c r="I99" s="112">
        <v>0.1</v>
      </c>
      <c r="K99" s="111">
        <v>41764</v>
      </c>
      <c r="L99" s="112">
        <v>0.27596999999999999</v>
      </c>
      <c r="N99" s="111">
        <v>41764</v>
      </c>
      <c r="O99" s="112">
        <v>6.3589999999999994E-2</v>
      </c>
      <c r="Q99" s="111">
        <v>41764</v>
      </c>
      <c r="R99" s="112">
        <v>0.21238000000000001</v>
      </c>
      <c r="S99" s="158">
        <f t="shared" si="34"/>
        <v>0</v>
      </c>
      <c r="T99" s="38">
        <f t="shared" si="35"/>
        <v>41768</v>
      </c>
      <c r="U99" s="112">
        <f t="shared" ca="1" si="36"/>
        <v>0.22409999999999999</v>
      </c>
      <c r="V99" s="112">
        <f t="shared" ca="1" si="30"/>
        <v>0.27599000000000001</v>
      </c>
      <c r="W99" s="112">
        <f t="shared" ca="1" si="31"/>
        <v>6.4049999999999996E-2</v>
      </c>
      <c r="X99" s="112">
        <f t="shared" ca="1" si="32"/>
        <v>0.21193999999999999</v>
      </c>
      <c r="Y99" s="112">
        <f t="shared" ca="1" si="37"/>
        <v>0</v>
      </c>
      <c r="Z99" s="27">
        <f t="shared" ca="1" si="33"/>
        <v>0.16005</v>
      </c>
      <c r="AB99" s="38">
        <f t="shared" si="38"/>
        <v>41677</v>
      </c>
      <c r="AC99" s="38" t="e">
        <f t="shared" si="39"/>
        <v>#N/A</v>
      </c>
      <c r="AD99" s="38">
        <f t="shared" si="40"/>
        <v>41677</v>
      </c>
      <c r="AE99" s="38"/>
      <c r="AF99" s="38"/>
      <c r="AG99" s="38"/>
      <c r="AH99" s="38"/>
      <c r="AI99" s="38"/>
      <c r="AJ99" s="38"/>
      <c r="AK99" s="38"/>
      <c r="AL99" s="38"/>
      <c r="AM99" s="38"/>
      <c r="AO99" s="38"/>
    </row>
    <row r="100" spans="2:41">
      <c r="B100" s="111">
        <v>41771</v>
      </c>
      <c r="C100" s="158">
        <v>0.22509999999999999</v>
      </c>
      <c r="D100" s="158"/>
      <c r="E100" s="111">
        <v>43319</v>
      </c>
      <c r="F100" s="158">
        <v>1.87</v>
      </c>
      <c r="H100" s="111">
        <v>42009</v>
      </c>
      <c r="I100" s="112">
        <v>0.08</v>
      </c>
      <c r="K100" s="111">
        <v>41765</v>
      </c>
      <c r="L100" s="112">
        <v>0.27616000000000002</v>
      </c>
      <c r="N100" s="111">
        <v>41765</v>
      </c>
      <c r="O100" s="112">
        <v>6.3810000000000006E-2</v>
      </c>
      <c r="Q100" s="111">
        <v>41765</v>
      </c>
      <c r="R100" s="112">
        <v>0.21235000000000001</v>
      </c>
      <c r="S100" s="158">
        <f t="shared" si="34"/>
        <v>0</v>
      </c>
      <c r="T100" s="38">
        <f t="shared" si="35"/>
        <v>41771</v>
      </c>
      <c r="U100" s="112">
        <f t="shared" ca="1" si="36"/>
        <v>0.22509999999999999</v>
      </c>
      <c r="V100" s="112">
        <f t="shared" ca="1" si="30"/>
        <v>0.27651999999999999</v>
      </c>
      <c r="W100" s="112">
        <f t="shared" ca="1" si="31"/>
        <v>6.479E-2</v>
      </c>
      <c r="X100" s="112">
        <f t="shared" ca="1" si="32"/>
        <v>0.21173</v>
      </c>
      <c r="Y100" s="112">
        <f t="shared" ca="1" si="37"/>
        <v>0</v>
      </c>
      <c r="Z100" s="27">
        <f t="shared" ca="1" si="33"/>
        <v>0.16031000000000001</v>
      </c>
      <c r="AB100" s="38">
        <f t="shared" si="38"/>
        <v>41682</v>
      </c>
      <c r="AC100" s="38">
        <f t="shared" si="39"/>
        <v>41682</v>
      </c>
      <c r="AD100" s="38">
        <f t="shared" si="40"/>
        <v>41682</v>
      </c>
      <c r="AE100" s="38"/>
      <c r="AF100" s="38"/>
      <c r="AG100" s="38"/>
      <c r="AH100" s="38"/>
      <c r="AI100" s="38"/>
      <c r="AJ100" s="38"/>
      <c r="AK100" s="38"/>
      <c r="AL100" s="38"/>
      <c r="AM100" s="38"/>
      <c r="AO100" s="38"/>
    </row>
    <row r="101" spans="2:41">
      <c r="B101" s="111">
        <v>41772</v>
      </c>
      <c r="C101" s="158">
        <v>0.22384999999999999</v>
      </c>
      <c r="D101" s="158"/>
      <c r="E101" s="111">
        <v>43320</v>
      </c>
      <c r="F101" s="158">
        <v>1.88</v>
      </c>
      <c r="H101" s="111">
        <v>42010</v>
      </c>
      <c r="I101" s="112">
        <v>7.0000000000000007E-2</v>
      </c>
      <c r="K101" s="111">
        <v>41766</v>
      </c>
      <c r="L101" s="112">
        <v>0.27609</v>
      </c>
      <c r="N101" s="111">
        <v>41766</v>
      </c>
      <c r="O101" s="112">
        <v>6.4030000000000004E-2</v>
      </c>
      <c r="Q101" s="111">
        <v>41766</v>
      </c>
      <c r="R101" s="112">
        <v>0.21206</v>
      </c>
      <c r="S101" s="158">
        <f t="shared" si="34"/>
        <v>0</v>
      </c>
      <c r="T101" s="38">
        <f t="shared" si="35"/>
        <v>41772</v>
      </c>
      <c r="U101" s="112">
        <f t="shared" ca="1" si="36"/>
        <v>0.22384999999999999</v>
      </c>
      <c r="V101" s="112">
        <f t="shared" ca="1" si="30"/>
        <v>0.27666000000000002</v>
      </c>
      <c r="W101" s="112">
        <f t="shared" ca="1" si="31"/>
        <v>6.5009999999999998E-2</v>
      </c>
      <c r="X101" s="112">
        <f t="shared" ca="1" si="32"/>
        <v>0.21165</v>
      </c>
      <c r="Y101" s="112">
        <f t="shared" ca="1" si="37"/>
        <v>0</v>
      </c>
      <c r="Z101" s="27">
        <f t="shared" ca="1" si="33"/>
        <v>0.15883999999999998</v>
      </c>
      <c r="AB101" s="38">
        <f t="shared" si="38"/>
        <v>41683</v>
      </c>
      <c r="AC101" s="38">
        <f t="shared" si="39"/>
        <v>41683</v>
      </c>
      <c r="AD101" s="38">
        <f t="shared" si="40"/>
        <v>41683</v>
      </c>
      <c r="AE101" s="38"/>
      <c r="AF101" s="38"/>
      <c r="AG101" s="38"/>
      <c r="AH101" s="38"/>
      <c r="AI101" s="38"/>
      <c r="AJ101" s="38"/>
      <c r="AK101" s="38"/>
      <c r="AL101" s="38"/>
      <c r="AM101" s="38"/>
      <c r="AO101" s="38"/>
    </row>
    <row r="102" spans="2:41">
      <c r="B102" s="111">
        <v>41773</v>
      </c>
      <c r="C102" s="158">
        <v>0.22534999999999999</v>
      </c>
      <c r="D102" s="158"/>
      <c r="E102" s="111">
        <v>43321</v>
      </c>
      <c r="F102" s="158">
        <v>1.9100000000000001</v>
      </c>
      <c r="H102" s="111">
        <v>42011</v>
      </c>
      <c r="I102" s="112">
        <v>7.0000000000000007E-2</v>
      </c>
      <c r="K102" s="111">
        <v>41767</v>
      </c>
      <c r="L102" s="112">
        <v>0.27617999999999998</v>
      </c>
      <c r="N102" s="111">
        <v>41767</v>
      </c>
      <c r="O102" s="112">
        <v>6.4240000000000005E-2</v>
      </c>
      <c r="Q102" s="111">
        <v>41767</v>
      </c>
      <c r="R102" s="112">
        <v>0.21193999999999999</v>
      </c>
      <c r="S102" s="158">
        <f t="shared" si="34"/>
        <v>0</v>
      </c>
      <c r="T102" s="38">
        <f t="shared" si="35"/>
        <v>41773</v>
      </c>
      <c r="U102" s="112">
        <f t="shared" ca="1" si="36"/>
        <v>0.22534999999999999</v>
      </c>
      <c r="V102" s="112">
        <f t="shared" ca="1" si="30"/>
        <v>0.27650999999999998</v>
      </c>
      <c r="W102" s="112">
        <f t="shared" ca="1" si="31"/>
        <v>6.5110000000000001E-2</v>
      </c>
      <c r="X102" s="112">
        <f t="shared" ca="1" si="32"/>
        <v>0.2114</v>
      </c>
      <c r="Y102" s="112">
        <f t="shared" ca="1" si="37"/>
        <v>0</v>
      </c>
      <c r="Z102" s="27">
        <f t="shared" ca="1" si="33"/>
        <v>0.16023999999999999</v>
      </c>
      <c r="AB102" s="38">
        <f t="shared" si="38"/>
        <v>41684</v>
      </c>
      <c r="AC102" s="38">
        <f t="shared" si="39"/>
        <v>41684</v>
      </c>
      <c r="AD102" s="38">
        <f t="shared" si="40"/>
        <v>41684</v>
      </c>
      <c r="AE102" s="38"/>
      <c r="AF102" s="38"/>
      <c r="AG102" s="38"/>
      <c r="AH102" s="38"/>
      <c r="AI102" s="38"/>
      <c r="AJ102" s="38"/>
      <c r="AK102" s="38"/>
      <c r="AL102" s="38"/>
      <c r="AM102" s="38"/>
      <c r="AO102" s="38"/>
    </row>
    <row r="103" spans="2:41">
      <c r="B103" s="111">
        <v>41774</v>
      </c>
      <c r="C103" s="158">
        <v>0.22585</v>
      </c>
      <c r="D103" s="158"/>
      <c r="E103" s="111">
        <v>43322</v>
      </c>
      <c r="F103" s="158">
        <v>1.9</v>
      </c>
      <c r="H103" s="111">
        <v>42012</v>
      </c>
      <c r="I103" s="112">
        <v>7.0000000000000007E-2</v>
      </c>
      <c r="K103" s="111">
        <v>41768</v>
      </c>
      <c r="L103" s="112">
        <v>0.27599000000000001</v>
      </c>
      <c r="N103" s="111">
        <v>41768</v>
      </c>
      <c r="O103" s="112">
        <v>6.4049999999999996E-2</v>
      </c>
      <c r="Q103" s="111">
        <v>41768</v>
      </c>
      <c r="R103" s="112">
        <v>0.21193999999999999</v>
      </c>
      <c r="S103" s="158">
        <f t="shared" si="34"/>
        <v>0</v>
      </c>
      <c r="T103" s="38">
        <f t="shared" si="35"/>
        <v>41774</v>
      </c>
      <c r="U103" s="112">
        <f t="shared" ca="1" si="36"/>
        <v>0.22585</v>
      </c>
      <c r="V103" s="112">
        <f t="shared" ca="1" si="30"/>
        <v>0.27672000000000002</v>
      </c>
      <c r="W103" s="112">
        <f t="shared" ca="1" si="31"/>
        <v>6.5329999999999999E-2</v>
      </c>
      <c r="X103" s="112">
        <f t="shared" ca="1" si="32"/>
        <v>0.21138999999999999</v>
      </c>
      <c r="Y103" s="112">
        <f t="shared" ca="1" si="37"/>
        <v>0</v>
      </c>
      <c r="Z103" s="27">
        <f t="shared" ca="1" si="33"/>
        <v>0.16052</v>
      </c>
      <c r="AB103" s="38">
        <f t="shared" si="38"/>
        <v>41684</v>
      </c>
      <c r="AC103" s="38" t="e">
        <f t="shared" si="39"/>
        <v>#N/A</v>
      </c>
      <c r="AD103" s="38">
        <f t="shared" si="40"/>
        <v>41684</v>
      </c>
      <c r="AE103" s="38"/>
      <c r="AF103" s="38"/>
      <c r="AG103" s="38"/>
      <c r="AH103" s="38"/>
      <c r="AI103" s="38"/>
      <c r="AJ103" s="38"/>
      <c r="AK103" s="38"/>
      <c r="AL103" s="38"/>
      <c r="AM103" s="38"/>
      <c r="AO103" s="38"/>
    </row>
    <row r="104" spans="2:41">
      <c r="B104" s="111">
        <v>41775</v>
      </c>
      <c r="C104" s="158">
        <v>0.2286</v>
      </c>
      <c r="D104" s="158"/>
      <c r="E104" s="111">
        <v>43325</v>
      </c>
      <c r="F104" s="158">
        <v>1.9100000000000001</v>
      </c>
      <c r="H104" s="111">
        <v>42013</v>
      </c>
      <c r="I104" s="112">
        <v>0.08</v>
      </c>
      <c r="K104" s="111">
        <v>41771</v>
      </c>
      <c r="L104" s="112">
        <v>0.27651999999999999</v>
      </c>
      <c r="N104" s="111">
        <v>41771</v>
      </c>
      <c r="O104" s="112">
        <v>6.479E-2</v>
      </c>
      <c r="Q104" s="111">
        <v>41771</v>
      </c>
      <c r="R104" s="112">
        <v>0.21173</v>
      </c>
      <c r="S104" s="158">
        <f t="shared" si="34"/>
        <v>0</v>
      </c>
      <c r="T104" s="38">
        <f t="shared" si="35"/>
        <v>41775</v>
      </c>
      <c r="U104" s="112">
        <f t="shared" ca="1" si="36"/>
        <v>0.2286</v>
      </c>
      <c r="V104" s="112">
        <f t="shared" ca="1" si="30"/>
        <v>0.27714</v>
      </c>
      <c r="W104" s="112">
        <f t="shared" ca="1" si="31"/>
        <v>6.5750000000000003E-2</v>
      </c>
      <c r="X104" s="112">
        <f t="shared" ca="1" si="32"/>
        <v>0.21138999999999999</v>
      </c>
      <c r="Y104" s="112">
        <f t="shared" ca="1" si="37"/>
        <v>0</v>
      </c>
      <c r="Z104" s="27">
        <f t="shared" ca="1" si="33"/>
        <v>0.16284999999999999</v>
      </c>
      <c r="AB104" s="38">
        <f t="shared" si="38"/>
        <v>41684</v>
      </c>
      <c r="AC104" s="38" t="e">
        <f t="shared" si="39"/>
        <v>#N/A</v>
      </c>
      <c r="AD104" s="38">
        <f t="shared" si="40"/>
        <v>41684</v>
      </c>
      <c r="AE104" s="38"/>
      <c r="AF104" s="38"/>
      <c r="AG104" s="38"/>
      <c r="AH104" s="38"/>
      <c r="AI104" s="38"/>
      <c r="AJ104" s="38"/>
      <c r="AK104" s="38"/>
      <c r="AL104" s="38"/>
      <c r="AM104" s="38"/>
      <c r="AO104" s="38"/>
    </row>
    <row r="105" spans="2:41">
      <c r="B105" s="111">
        <v>41778</v>
      </c>
      <c r="C105" s="158">
        <v>0.22695000000000001</v>
      </c>
      <c r="D105" s="158"/>
      <c r="E105" s="111">
        <v>43326</v>
      </c>
      <c r="F105" s="158">
        <v>1.9300000000000002</v>
      </c>
      <c r="H105" s="111">
        <v>42016</v>
      </c>
      <c r="I105" s="112">
        <v>0.08</v>
      </c>
      <c r="K105" s="111">
        <v>41772</v>
      </c>
      <c r="L105" s="112">
        <v>0.27666000000000002</v>
      </c>
      <c r="N105" s="111">
        <v>41772</v>
      </c>
      <c r="O105" s="112">
        <v>6.5009999999999998E-2</v>
      </c>
      <c r="Q105" s="111">
        <v>41772</v>
      </c>
      <c r="R105" s="112">
        <v>0.21165</v>
      </c>
      <c r="S105" s="158">
        <f t="shared" si="34"/>
        <v>0</v>
      </c>
      <c r="T105" s="38">
        <f t="shared" si="35"/>
        <v>41778</v>
      </c>
      <c r="U105" s="112">
        <f t="shared" ca="1" si="36"/>
        <v>0.22695000000000001</v>
      </c>
      <c r="V105" s="112">
        <f t="shared" ca="1" si="30"/>
        <v>0.27799000000000001</v>
      </c>
      <c r="W105" s="112">
        <f t="shared" ca="1" si="31"/>
        <v>6.6640000000000005E-2</v>
      </c>
      <c r="X105" s="112">
        <f t="shared" ca="1" si="32"/>
        <v>0.21135000000000001</v>
      </c>
      <c r="Y105" s="112">
        <f t="shared" ca="1" si="37"/>
        <v>0</v>
      </c>
      <c r="Z105" s="27">
        <f t="shared" ca="1" si="33"/>
        <v>0.16031000000000001</v>
      </c>
      <c r="AB105" s="38">
        <f t="shared" si="38"/>
        <v>41689</v>
      </c>
      <c r="AC105" s="38">
        <f t="shared" si="39"/>
        <v>41689</v>
      </c>
      <c r="AD105" s="38">
        <f t="shared" si="40"/>
        <v>41689</v>
      </c>
      <c r="AE105" s="38"/>
      <c r="AF105" s="38"/>
      <c r="AG105" s="38"/>
      <c r="AH105" s="38"/>
      <c r="AI105" s="38"/>
      <c r="AJ105" s="38"/>
      <c r="AK105" s="38"/>
      <c r="AL105" s="38"/>
      <c r="AM105" s="38"/>
      <c r="AO105" s="38"/>
    </row>
    <row r="106" spans="2:41">
      <c r="B106" s="111">
        <v>41779</v>
      </c>
      <c r="C106" s="158">
        <v>0.2281</v>
      </c>
      <c r="D106" s="158"/>
      <c r="E106" s="111">
        <v>43327</v>
      </c>
      <c r="F106" s="158">
        <v>1.98</v>
      </c>
      <c r="H106" s="111">
        <v>42017</v>
      </c>
      <c r="I106" s="112">
        <v>0.08</v>
      </c>
      <c r="K106" s="111">
        <v>41773</v>
      </c>
      <c r="L106" s="112">
        <v>0.27650999999999998</v>
      </c>
      <c r="N106" s="111">
        <v>41773</v>
      </c>
      <c r="O106" s="112">
        <v>6.5110000000000001E-2</v>
      </c>
      <c r="Q106" s="111">
        <v>41773</v>
      </c>
      <c r="R106" s="112">
        <v>0.2114</v>
      </c>
      <c r="S106" s="158">
        <f t="shared" si="34"/>
        <v>0</v>
      </c>
      <c r="T106" s="38">
        <f t="shared" si="35"/>
        <v>41779</v>
      </c>
      <c r="U106" s="112">
        <f t="shared" ca="1" si="36"/>
        <v>0.2281</v>
      </c>
      <c r="V106" s="112">
        <f t="shared" ca="1" si="30"/>
        <v>0.27790999999999999</v>
      </c>
      <c r="W106" s="112">
        <f t="shared" ca="1" si="31"/>
        <v>6.6850000000000007E-2</v>
      </c>
      <c r="X106" s="112">
        <f t="shared" ca="1" si="32"/>
        <v>0.21106</v>
      </c>
      <c r="Y106" s="112">
        <f t="shared" ca="1" si="37"/>
        <v>0</v>
      </c>
      <c r="Z106" s="27">
        <f t="shared" ca="1" si="33"/>
        <v>0.16125</v>
      </c>
      <c r="AB106" s="38">
        <f t="shared" si="38"/>
        <v>41690</v>
      </c>
      <c r="AC106" s="38">
        <f t="shared" si="39"/>
        <v>41690</v>
      </c>
      <c r="AD106" s="38">
        <f t="shared" si="40"/>
        <v>41690</v>
      </c>
      <c r="AE106" s="38"/>
      <c r="AF106" s="38"/>
      <c r="AG106" s="38"/>
      <c r="AH106" s="38"/>
      <c r="AI106" s="38"/>
      <c r="AJ106" s="38"/>
      <c r="AK106" s="38"/>
      <c r="AL106" s="38"/>
      <c r="AM106" s="38"/>
      <c r="AO106" s="38"/>
    </row>
    <row r="107" spans="2:41">
      <c r="B107" s="111">
        <v>41780</v>
      </c>
      <c r="C107" s="158">
        <v>0.22735</v>
      </c>
      <c r="D107" s="158"/>
      <c r="E107" s="111">
        <v>43328</v>
      </c>
      <c r="F107" s="158">
        <v>1.99</v>
      </c>
      <c r="H107" s="111">
        <v>42018</v>
      </c>
      <c r="I107" s="112">
        <v>0.08</v>
      </c>
      <c r="K107" s="111">
        <v>41774</v>
      </c>
      <c r="L107" s="112">
        <v>0.27672000000000002</v>
      </c>
      <c r="N107" s="111">
        <v>41774</v>
      </c>
      <c r="O107" s="112">
        <v>6.5329999999999999E-2</v>
      </c>
      <c r="Q107" s="111">
        <v>41774</v>
      </c>
      <c r="R107" s="112">
        <v>0.21138999999999999</v>
      </c>
      <c r="S107" s="158">
        <f t="shared" si="34"/>
        <v>0</v>
      </c>
      <c r="T107" s="38">
        <f t="shared" si="35"/>
        <v>41780</v>
      </c>
      <c r="U107" s="112">
        <f t="shared" ca="1" si="36"/>
        <v>0.22735</v>
      </c>
      <c r="V107" s="112">
        <f t="shared" ca="1" si="30"/>
        <v>0.27767999999999998</v>
      </c>
      <c r="W107" s="112">
        <f t="shared" ca="1" si="31"/>
        <v>6.6960000000000006E-2</v>
      </c>
      <c r="X107" s="112">
        <f t="shared" ca="1" si="32"/>
        <v>0.21071999999999999</v>
      </c>
      <c r="Y107" s="112">
        <f t="shared" ca="1" si="37"/>
        <v>0</v>
      </c>
      <c r="Z107" s="27">
        <f t="shared" ca="1" si="33"/>
        <v>0.16038999999999998</v>
      </c>
      <c r="AB107" s="38">
        <f t="shared" si="38"/>
        <v>41691</v>
      </c>
      <c r="AC107" s="38">
        <f t="shared" si="39"/>
        <v>41691</v>
      </c>
      <c r="AD107" s="38">
        <f t="shared" si="40"/>
        <v>41691</v>
      </c>
      <c r="AE107" s="38"/>
      <c r="AF107" s="38"/>
      <c r="AG107" s="38"/>
      <c r="AH107" s="38"/>
      <c r="AI107" s="38"/>
      <c r="AJ107" s="38"/>
      <c r="AK107" s="38"/>
      <c r="AL107" s="38"/>
      <c r="AM107" s="38"/>
      <c r="AO107" s="38"/>
    </row>
    <row r="108" spans="2:41">
      <c r="B108" s="111">
        <v>41781</v>
      </c>
      <c r="C108" s="158">
        <v>0.22714999999999999</v>
      </c>
      <c r="D108" s="158"/>
      <c r="E108" s="111">
        <v>43329</v>
      </c>
      <c r="F108" s="158">
        <v>1.9</v>
      </c>
      <c r="H108" s="111">
        <v>42019</v>
      </c>
      <c r="I108" s="112">
        <v>0.1</v>
      </c>
      <c r="K108" s="111">
        <v>41775</v>
      </c>
      <c r="L108" s="112">
        <v>0.27714</v>
      </c>
      <c r="N108" s="111">
        <v>41775</v>
      </c>
      <c r="O108" s="112">
        <v>6.5750000000000003E-2</v>
      </c>
      <c r="Q108" s="111">
        <v>41775</v>
      </c>
      <c r="R108" s="112">
        <v>0.21138999999999999</v>
      </c>
      <c r="S108" s="158">
        <f t="shared" si="34"/>
        <v>0</v>
      </c>
      <c r="T108" s="38">
        <f t="shared" si="35"/>
        <v>41781</v>
      </c>
      <c r="U108" s="112">
        <f t="shared" ca="1" si="36"/>
        <v>0.22714999999999999</v>
      </c>
      <c r="V108" s="112">
        <f t="shared" ca="1" si="30"/>
        <v>0.2777</v>
      </c>
      <c r="W108" s="112">
        <f t="shared" ca="1" si="31"/>
        <v>6.7070000000000005E-2</v>
      </c>
      <c r="X108" s="112">
        <f t="shared" ca="1" si="32"/>
        <v>0.21063000000000001</v>
      </c>
      <c r="Y108" s="112">
        <f t="shared" ca="1" si="37"/>
        <v>0</v>
      </c>
      <c r="Z108" s="27">
        <f t="shared" ca="1" si="33"/>
        <v>0.16008</v>
      </c>
      <c r="AB108" s="38">
        <f t="shared" si="38"/>
        <v>41691</v>
      </c>
      <c r="AC108" s="38" t="e">
        <f t="shared" si="39"/>
        <v>#N/A</v>
      </c>
      <c r="AD108" s="38">
        <f t="shared" si="40"/>
        <v>41691</v>
      </c>
      <c r="AE108" s="38"/>
      <c r="AF108" s="38"/>
      <c r="AG108" s="38"/>
      <c r="AH108" s="38"/>
      <c r="AI108" s="38"/>
      <c r="AJ108" s="38"/>
      <c r="AK108" s="38"/>
      <c r="AL108" s="38"/>
      <c r="AM108" s="38"/>
      <c r="AO108" s="38"/>
    </row>
    <row r="109" spans="2:41">
      <c r="B109" s="111">
        <v>41782</v>
      </c>
      <c r="C109" s="158">
        <v>0.22935</v>
      </c>
      <c r="D109" s="158"/>
      <c r="E109" s="111">
        <v>43332</v>
      </c>
      <c r="F109" s="158">
        <v>1.9</v>
      </c>
      <c r="H109" s="111">
        <v>42020</v>
      </c>
      <c r="I109" s="112">
        <v>0.1</v>
      </c>
      <c r="K109" s="111">
        <v>41778</v>
      </c>
      <c r="L109" s="112">
        <v>0.27799000000000001</v>
      </c>
      <c r="N109" s="111">
        <v>41778</v>
      </c>
      <c r="O109" s="112">
        <v>6.6640000000000005E-2</v>
      </c>
      <c r="Q109" s="111">
        <v>41778</v>
      </c>
      <c r="R109" s="112">
        <v>0.21135000000000001</v>
      </c>
      <c r="S109" s="158">
        <f t="shared" si="34"/>
        <v>0</v>
      </c>
      <c r="T109" s="38">
        <f t="shared" si="35"/>
        <v>41782</v>
      </c>
      <c r="U109" s="112">
        <f t="shared" ca="1" si="36"/>
        <v>0.22935</v>
      </c>
      <c r="V109" s="112">
        <f t="shared" ca="1" si="30"/>
        <v>0.27776000000000001</v>
      </c>
      <c r="W109" s="112">
        <f t="shared" ca="1" si="31"/>
        <v>6.7129999999999995E-2</v>
      </c>
      <c r="X109" s="112">
        <f t="shared" ca="1" si="32"/>
        <v>0.21063000000000001</v>
      </c>
      <c r="Y109" s="112">
        <f t="shared" ca="1" si="37"/>
        <v>0</v>
      </c>
      <c r="Z109" s="27">
        <f t="shared" ca="1" si="33"/>
        <v>0.16222</v>
      </c>
      <c r="AB109" s="38">
        <f t="shared" si="38"/>
        <v>41691</v>
      </c>
      <c r="AC109" s="38" t="e">
        <f t="shared" si="39"/>
        <v>#N/A</v>
      </c>
      <c r="AD109" s="38">
        <f t="shared" si="40"/>
        <v>41691</v>
      </c>
      <c r="AE109" s="38"/>
      <c r="AF109" s="38"/>
      <c r="AG109" s="38"/>
      <c r="AH109" s="38"/>
      <c r="AI109" s="38"/>
      <c r="AJ109" s="38"/>
      <c r="AK109" s="38"/>
      <c r="AL109" s="38"/>
      <c r="AM109" s="38"/>
      <c r="AO109" s="38"/>
    </row>
    <row r="110" spans="2:41">
      <c r="B110" s="111">
        <v>41786</v>
      </c>
      <c r="C110" s="158">
        <v>0.22985</v>
      </c>
      <c r="D110" s="158"/>
      <c r="E110" s="111">
        <v>43333</v>
      </c>
      <c r="F110" s="158">
        <v>1.9</v>
      </c>
      <c r="H110" s="111">
        <v>42024</v>
      </c>
      <c r="I110" s="112">
        <v>0.09</v>
      </c>
      <c r="K110" s="111">
        <v>41779</v>
      </c>
      <c r="L110" s="112">
        <v>0.27790999999999999</v>
      </c>
      <c r="N110" s="111">
        <v>41779</v>
      </c>
      <c r="O110" s="112">
        <v>6.6850000000000007E-2</v>
      </c>
      <c r="Q110" s="111">
        <v>41779</v>
      </c>
      <c r="R110" s="112">
        <v>0.21106</v>
      </c>
      <c r="S110" s="158">
        <f t="shared" si="34"/>
        <v>0</v>
      </c>
      <c r="T110" s="38">
        <f t="shared" si="35"/>
        <v>41786</v>
      </c>
      <c r="U110" s="112">
        <f t="shared" ca="1" si="36"/>
        <v>0.22985</v>
      </c>
      <c r="V110" s="112">
        <f t="shared" ca="1" si="30"/>
        <v>0.27794999999999997</v>
      </c>
      <c r="W110" s="112">
        <f t="shared" ca="1" si="31"/>
        <v>6.7510000000000001E-2</v>
      </c>
      <c r="X110" s="112">
        <f t="shared" ca="1" si="32"/>
        <v>0.21043999999999999</v>
      </c>
      <c r="Y110" s="112">
        <f t="shared" ca="1" si="37"/>
        <v>0</v>
      </c>
      <c r="Z110" s="27">
        <f t="shared" ca="1" si="33"/>
        <v>0.16233999999999998</v>
      </c>
      <c r="AB110" s="38">
        <f t="shared" si="38"/>
        <v>41697</v>
      </c>
      <c r="AC110" s="38">
        <f t="shared" ca="1" si="39"/>
        <v>41697</v>
      </c>
      <c r="AD110" s="38">
        <f t="shared" si="40"/>
        <v>41697</v>
      </c>
      <c r="AE110" s="38"/>
      <c r="AF110" s="38"/>
      <c r="AG110" s="38"/>
      <c r="AH110" s="38"/>
      <c r="AI110" s="38"/>
      <c r="AJ110" s="38"/>
      <c r="AK110" s="38"/>
      <c r="AL110" s="38"/>
      <c r="AM110" s="38"/>
      <c r="AO110" s="38"/>
    </row>
    <row r="111" spans="2:41">
      <c r="B111" s="111">
        <v>41787</v>
      </c>
      <c r="C111" s="158">
        <v>0.2276</v>
      </c>
      <c r="D111" s="158"/>
      <c r="E111" s="111">
        <v>43334</v>
      </c>
      <c r="F111" s="158">
        <v>1.9</v>
      </c>
      <c r="H111" s="111">
        <v>42025</v>
      </c>
      <c r="I111" s="112">
        <v>7.0000000000000007E-2</v>
      </c>
      <c r="K111" s="111">
        <v>41780</v>
      </c>
      <c r="L111" s="112">
        <v>0.27767999999999998</v>
      </c>
      <c r="N111" s="111">
        <v>41780</v>
      </c>
      <c r="O111" s="112">
        <v>6.6960000000000006E-2</v>
      </c>
      <c r="Q111" s="111">
        <v>41780</v>
      </c>
      <c r="R111" s="112">
        <v>0.21071999999999999</v>
      </c>
      <c r="S111" s="158">
        <f t="shared" si="34"/>
        <v>0</v>
      </c>
      <c r="T111" s="38">
        <f t="shared" si="35"/>
        <v>41787</v>
      </c>
      <c r="U111" s="112">
        <f t="shared" ca="1" si="36"/>
        <v>0.2276</v>
      </c>
      <c r="V111" s="112">
        <f t="shared" ca="1" si="30"/>
        <v>0.27794999999999997</v>
      </c>
      <c r="W111" s="112">
        <f t="shared" ca="1" si="31"/>
        <v>6.7510000000000001E-2</v>
      </c>
      <c r="X111" s="112">
        <f t="shared" ca="1" si="32"/>
        <v>0.21043999999999999</v>
      </c>
      <c r="Y111" s="112">
        <f t="shared" ca="1" si="37"/>
        <v>0</v>
      </c>
      <c r="Z111" s="27">
        <f t="shared" ca="1" si="33"/>
        <v>0.16009000000000001</v>
      </c>
      <c r="AB111" s="38">
        <f t="shared" ca="1" si="38"/>
        <v>41698</v>
      </c>
      <c r="AC111" s="38">
        <f t="shared" si="39"/>
        <v>41698</v>
      </c>
      <c r="AD111" s="38">
        <f t="shared" si="40"/>
        <v>41698</v>
      </c>
      <c r="AE111" s="38"/>
      <c r="AF111" s="38"/>
      <c r="AG111" s="38"/>
      <c r="AH111" s="38"/>
      <c r="AI111" s="38"/>
      <c r="AJ111" s="38"/>
      <c r="AK111" s="38"/>
      <c r="AL111" s="38"/>
      <c r="AM111" s="38"/>
      <c r="AO111" s="38"/>
    </row>
    <row r="112" spans="2:41">
      <c r="B112" s="111">
        <v>41788</v>
      </c>
      <c r="C112" s="158">
        <v>0.22735</v>
      </c>
      <c r="D112" s="158"/>
      <c r="E112" s="111">
        <v>43335</v>
      </c>
      <c r="F112" s="158">
        <v>1.94</v>
      </c>
      <c r="H112" s="111">
        <v>42026</v>
      </c>
      <c r="I112" s="112">
        <v>0.06</v>
      </c>
      <c r="K112" s="111">
        <v>41781</v>
      </c>
      <c r="L112" s="112">
        <v>0.2777</v>
      </c>
      <c r="N112" s="111">
        <v>41781</v>
      </c>
      <c r="O112" s="112">
        <v>6.7070000000000005E-2</v>
      </c>
      <c r="Q112" s="111">
        <v>41781</v>
      </c>
      <c r="R112" s="112">
        <v>0.21063000000000001</v>
      </c>
      <c r="S112" s="158">
        <f t="shared" si="34"/>
        <v>0</v>
      </c>
      <c r="T112" s="38">
        <f t="shared" si="35"/>
        <v>41788</v>
      </c>
      <c r="U112" s="112">
        <f t="shared" ca="1" si="36"/>
        <v>0.22735</v>
      </c>
      <c r="V112" s="112">
        <f t="shared" ca="1" si="30"/>
        <v>0.27779999999999999</v>
      </c>
      <c r="W112" s="112">
        <f t="shared" ca="1" si="31"/>
        <v>6.7400000000000002E-2</v>
      </c>
      <c r="X112" s="112">
        <f t="shared" ca="1" si="32"/>
        <v>0.2104</v>
      </c>
      <c r="Y112" s="112">
        <f t="shared" ca="1" si="37"/>
        <v>0</v>
      </c>
      <c r="Z112" s="27">
        <f t="shared" ca="1" si="33"/>
        <v>0.15994999999999998</v>
      </c>
      <c r="AB112" s="38">
        <f t="shared" si="38"/>
        <v>41698</v>
      </c>
      <c r="AC112" s="38">
        <f t="shared" si="39"/>
        <v>41698</v>
      </c>
      <c r="AD112" s="38">
        <f t="shared" si="40"/>
        <v>41698</v>
      </c>
      <c r="AE112" s="38"/>
      <c r="AF112" s="38"/>
      <c r="AG112" s="38"/>
      <c r="AH112" s="38"/>
      <c r="AI112" s="38"/>
      <c r="AJ112" s="38"/>
      <c r="AK112" s="38"/>
      <c r="AL112" s="38"/>
      <c r="AM112" s="38"/>
      <c r="AO112" s="38"/>
    </row>
    <row r="113" spans="2:41">
      <c r="B113" s="111">
        <v>41789</v>
      </c>
      <c r="C113" s="158">
        <v>0.22739999999999999</v>
      </c>
      <c r="D113" s="158"/>
      <c r="E113" s="111">
        <v>43336</v>
      </c>
      <c r="F113" s="158">
        <v>1.95</v>
      </c>
      <c r="H113" s="111">
        <v>42027</v>
      </c>
      <c r="I113" s="112">
        <v>7.0000000000000007E-2</v>
      </c>
      <c r="K113" s="111">
        <v>41782</v>
      </c>
      <c r="L113" s="112">
        <v>0.27776000000000001</v>
      </c>
      <c r="N113" s="111">
        <v>41782</v>
      </c>
      <c r="O113" s="112">
        <v>6.7129999999999995E-2</v>
      </c>
      <c r="Q113" s="111">
        <v>41782</v>
      </c>
      <c r="R113" s="112">
        <v>0.21063000000000001</v>
      </c>
      <c r="S113" s="158">
        <f t="shared" si="34"/>
        <v>0</v>
      </c>
      <c r="T113" s="38">
        <f t="shared" si="35"/>
        <v>41789</v>
      </c>
      <c r="U113" s="112">
        <f t="shared" ca="1" si="36"/>
        <v>0.22739999999999999</v>
      </c>
      <c r="V113" s="112">
        <f t="shared" ca="1" si="30"/>
        <v>0.27788000000000002</v>
      </c>
      <c r="W113" s="112">
        <f t="shared" ca="1" si="31"/>
        <v>6.7479999999999998E-2</v>
      </c>
      <c r="X113" s="112">
        <f t="shared" ca="1" si="32"/>
        <v>0.2104</v>
      </c>
      <c r="Y113" s="112">
        <f t="shared" ca="1" si="37"/>
        <v>0</v>
      </c>
      <c r="Z113" s="27">
        <f t="shared" ca="1" si="33"/>
        <v>0.15992000000000001</v>
      </c>
      <c r="AB113" s="38">
        <f t="shared" si="38"/>
        <v>41698</v>
      </c>
      <c r="AC113" s="38">
        <f t="shared" si="39"/>
        <v>41698</v>
      </c>
      <c r="AD113" s="38">
        <f t="shared" si="40"/>
        <v>41698</v>
      </c>
      <c r="AE113" s="38"/>
      <c r="AF113" s="38"/>
      <c r="AG113" s="38"/>
      <c r="AH113" s="38"/>
      <c r="AI113" s="38"/>
      <c r="AJ113" s="38"/>
      <c r="AK113" s="38"/>
      <c r="AL113" s="38"/>
      <c r="AM113" s="38"/>
      <c r="AO113" s="38"/>
    </row>
    <row r="114" spans="2:41">
      <c r="B114" s="111">
        <v>41792</v>
      </c>
      <c r="C114" s="158">
        <v>0.22714999999999999</v>
      </c>
      <c r="D114" s="158"/>
      <c r="E114" s="111">
        <v>43339</v>
      </c>
      <c r="F114" s="158">
        <v>1.95</v>
      </c>
      <c r="H114" s="111">
        <v>42030</v>
      </c>
      <c r="I114" s="112">
        <v>7.0000000000000007E-2</v>
      </c>
      <c r="K114" s="111">
        <v>41785</v>
      </c>
      <c r="L114" s="112">
        <v>0.27759</v>
      </c>
      <c r="N114" s="111">
        <v>41785</v>
      </c>
      <c r="O114" s="112">
        <v>6.7129999999999995E-2</v>
      </c>
      <c r="Q114" s="111">
        <v>41785</v>
      </c>
      <c r="R114" s="112">
        <v>0.21046000000000001</v>
      </c>
      <c r="S114" s="158">
        <f t="shared" si="34"/>
        <v>0</v>
      </c>
      <c r="T114" s="38">
        <f t="shared" si="35"/>
        <v>41792</v>
      </c>
      <c r="U114" s="112">
        <f t="shared" ca="1" si="36"/>
        <v>0.22714999999999999</v>
      </c>
      <c r="V114" s="112">
        <f t="shared" ca="1" si="30"/>
        <v>0.27650000000000002</v>
      </c>
      <c r="W114" s="112">
        <f t="shared" ca="1" si="31"/>
        <v>6.6309999999999994E-2</v>
      </c>
      <c r="X114" s="112">
        <f t="shared" ca="1" si="32"/>
        <v>0.21018999999999999</v>
      </c>
      <c r="Y114" s="112">
        <f t="shared" ca="1" si="37"/>
        <v>0</v>
      </c>
      <c r="Z114" s="27">
        <f t="shared" ca="1" si="33"/>
        <v>0.16083999999999998</v>
      </c>
      <c r="AB114" s="38">
        <f t="shared" si="38"/>
        <v>41698</v>
      </c>
      <c r="AC114" s="38" t="e">
        <f t="shared" si="39"/>
        <v>#N/A</v>
      </c>
      <c r="AD114" s="38">
        <f t="shared" si="40"/>
        <v>41698</v>
      </c>
      <c r="AE114" s="38"/>
      <c r="AF114" s="38"/>
      <c r="AG114" s="38"/>
      <c r="AH114" s="38"/>
      <c r="AI114" s="38"/>
      <c r="AJ114" s="38"/>
      <c r="AK114" s="38"/>
      <c r="AL114" s="38"/>
      <c r="AM114" s="38"/>
      <c r="AO114" s="38"/>
    </row>
    <row r="115" spans="2:41">
      <c r="B115" s="111">
        <v>41793</v>
      </c>
      <c r="C115" s="158">
        <v>0.22739999999999999</v>
      </c>
      <c r="D115" s="158"/>
      <c r="E115" s="111">
        <v>43340</v>
      </c>
      <c r="F115" s="158">
        <v>1.95</v>
      </c>
      <c r="H115" s="111">
        <v>42031</v>
      </c>
      <c r="I115" s="112">
        <v>0.06</v>
      </c>
      <c r="K115" s="111">
        <v>41786</v>
      </c>
      <c r="L115" s="112">
        <v>0.27794999999999997</v>
      </c>
      <c r="N115" s="111">
        <v>41786</v>
      </c>
      <c r="O115" s="112">
        <v>6.7510000000000001E-2</v>
      </c>
      <c r="Q115" s="111">
        <v>41786</v>
      </c>
      <c r="R115" s="112">
        <v>0.21043999999999999</v>
      </c>
      <c r="S115" s="158">
        <f t="shared" si="34"/>
        <v>0</v>
      </c>
      <c r="T115" s="38">
        <f t="shared" si="35"/>
        <v>41793</v>
      </c>
      <c r="U115" s="112">
        <f t="shared" ca="1" si="36"/>
        <v>0.22739999999999999</v>
      </c>
      <c r="V115" s="112">
        <f t="shared" ca="1" si="30"/>
        <v>0.27628000000000003</v>
      </c>
      <c r="W115" s="112">
        <f t="shared" ca="1" si="31"/>
        <v>6.6089999999999996E-2</v>
      </c>
      <c r="X115" s="112">
        <f t="shared" ca="1" si="32"/>
        <v>0.21018999999999999</v>
      </c>
      <c r="Y115" s="112">
        <f t="shared" ca="1" si="37"/>
        <v>0</v>
      </c>
      <c r="Z115" s="27">
        <f t="shared" ca="1" si="33"/>
        <v>0.16131000000000001</v>
      </c>
      <c r="AB115" s="38">
        <f t="shared" si="38"/>
        <v>41701</v>
      </c>
      <c r="AC115" s="38">
        <f t="shared" si="39"/>
        <v>41701</v>
      </c>
      <c r="AD115" s="38">
        <f t="shared" si="40"/>
        <v>41701</v>
      </c>
      <c r="AE115" s="38"/>
      <c r="AF115" s="38"/>
      <c r="AG115" s="38"/>
      <c r="AH115" s="38"/>
      <c r="AI115" s="38"/>
      <c r="AJ115" s="38"/>
      <c r="AK115" s="38"/>
      <c r="AL115" s="38"/>
      <c r="AM115" s="38"/>
      <c r="AO115" s="38"/>
    </row>
    <row r="116" spans="2:41">
      <c r="B116" s="111">
        <v>41794</v>
      </c>
      <c r="C116" s="158">
        <v>0.22950000000000001</v>
      </c>
      <c r="D116" s="158"/>
      <c r="E116" s="111">
        <v>43341</v>
      </c>
      <c r="F116" s="158">
        <v>1.9300000000000002</v>
      </c>
      <c r="H116" s="111">
        <v>42032</v>
      </c>
      <c r="I116" s="112">
        <v>0.05</v>
      </c>
      <c r="K116" s="111">
        <v>41787</v>
      </c>
      <c r="L116" s="112">
        <v>0.27794999999999997</v>
      </c>
      <c r="N116" s="111">
        <v>41787</v>
      </c>
      <c r="O116" s="112">
        <v>6.7510000000000001E-2</v>
      </c>
      <c r="Q116" s="111">
        <v>41787</v>
      </c>
      <c r="R116" s="112">
        <v>0.21043999999999999</v>
      </c>
      <c r="S116" s="158">
        <f t="shared" si="34"/>
        <v>0</v>
      </c>
      <c r="T116" s="38">
        <f t="shared" si="35"/>
        <v>41794</v>
      </c>
      <c r="U116" s="112">
        <f t="shared" ca="1" si="36"/>
        <v>0.22950000000000001</v>
      </c>
      <c r="V116" s="112">
        <f t="shared" ca="1" si="30"/>
        <v>0.27590999999999999</v>
      </c>
      <c r="W116" s="112">
        <f t="shared" ca="1" si="31"/>
        <v>6.5869999999999998E-2</v>
      </c>
      <c r="X116" s="112">
        <f t="shared" ca="1" si="32"/>
        <v>0.21004</v>
      </c>
      <c r="Y116" s="112">
        <f t="shared" ca="1" si="37"/>
        <v>0</v>
      </c>
      <c r="Z116" s="27">
        <f t="shared" ca="1" si="33"/>
        <v>0.16363</v>
      </c>
      <c r="AB116" s="38">
        <f t="shared" si="38"/>
        <v>41702</v>
      </c>
      <c r="AC116" s="38">
        <f t="shared" si="39"/>
        <v>41702</v>
      </c>
      <c r="AD116" s="38">
        <f t="shared" si="40"/>
        <v>41702</v>
      </c>
      <c r="AE116" s="38"/>
      <c r="AF116" s="38"/>
      <c r="AG116" s="38"/>
      <c r="AH116" s="38"/>
      <c r="AI116" s="38"/>
      <c r="AJ116" s="38"/>
      <c r="AK116" s="38"/>
      <c r="AL116" s="38"/>
      <c r="AM116" s="38"/>
      <c r="AO116" s="38"/>
    </row>
    <row r="117" spans="2:41">
      <c r="B117" s="111">
        <v>41795</v>
      </c>
      <c r="C117" s="158">
        <v>0.2306</v>
      </c>
      <c r="D117" s="158"/>
      <c r="E117" s="111">
        <v>43342</v>
      </c>
      <c r="F117" s="158">
        <v>1.9300000000000002</v>
      </c>
      <c r="H117" s="111">
        <v>42033</v>
      </c>
      <c r="I117" s="112">
        <v>0.05</v>
      </c>
      <c r="K117" s="111">
        <v>41788</v>
      </c>
      <c r="L117" s="112">
        <v>0.27779999999999999</v>
      </c>
      <c r="N117" s="111">
        <v>41788</v>
      </c>
      <c r="O117" s="112">
        <v>6.7400000000000002E-2</v>
      </c>
      <c r="Q117" s="111">
        <v>41788</v>
      </c>
      <c r="R117" s="112">
        <v>0.2104</v>
      </c>
      <c r="S117" s="158">
        <f t="shared" si="34"/>
        <v>0</v>
      </c>
      <c r="T117" s="38">
        <f t="shared" si="35"/>
        <v>41795</v>
      </c>
      <c r="U117" s="112">
        <f t="shared" ca="1" si="36"/>
        <v>0.2306</v>
      </c>
      <c r="V117" s="112">
        <f t="shared" ca="1" si="30"/>
        <v>0.27561000000000002</v>
      </c>
      <c r="W117" s="112">
        <f t="shared" ca="1" si="31"/>
        <v>6.5769999999999995E-2</v>
      </c>
      <c r="X117" s="112">
        <f t="shared" ca="1" si="32"/>
        <v>0.20984</v>
      </c>
      <c r="Y117" s="112">
        <f t="shared" ca="1" si="37"/>
        <v>0</v>
      </c>
      <c r="Z117" s="27">
        <f t="shared" ca="1" si="33"/>
        <v>0.16483</v>
      </c>
      <c r="AB117" s="38">
        <f t="shared" si="38"/>
        <v>41703</v>
      </c>
      <c r="AC117" s="38">
        <f t="shared" si="39"/>
        <v>41703</v>
      </c>
      <c r="AD117" s="38">
        <f t="shared" si="40"/>
        <v>41703</v>
      </c>
      <c r="AE117" s="38"/>
      <c r="AF117" s="38"/>
      <c r="AG117" s="38"/>
      <c r="AH117" s="38"/>
      <c r="AI117" s="38"/>
      <c r="AJ117" s="38"/>
      <c r="AK117" s="38"/>
      <c r="AL117" s="38"/>
      <c r="AM117" s="38"/>
      <c r="AO117" s="38"/>
    </row>
    <row r="118" spans="2:41">
      <c r="B118" s="111">
        <v>41796</v>
      </c>
      <c r="C118" s="158">
        <v>0.2296</v>
      </c>
      <c r="D118" s="158"/>
      <c r="E118" s="111">
        <v>43343</v>
      </c>
      <c r="F118" s="158">
        <v>1.97</v>
      </c>
      <c r="H118" s="111">
        <v>42034</v>
      </c>
      <c r="I118" s="112">
        <v>0.08</v>
      </c>
      <c r="K118" s="111">
        <v>41789</v>
      </c>
      <c r="L118" s="112">
        <v>0.27788000000000002</v>
      </c>
      <c r="N118" s="111">
        <v>41789</v>
      </c>
      <c r="O118" s="112">
        <v>6.7479999999999998E-2</v>
      </c>
      <c r="Q118" s="111">
        <v>41789</v>
      </c>
      <c r="R118" s="112">
        <v>0.2104</v>
      </c>
      <c r="S118" s="158">
        <f t="shared" si="34"/>
        <v>0</v>
      </c>
      <c r="T118" s="38">
        <f t="shared" si="35"/>
        <v>41796</v>
      </c>
      <c r="U118" s="112">
        <f t="shared" ca="1" si="36"/>
        <v>0.2296</v>
      </c>
      <c r="V118" s="112">
        <f t="shared" ca="1" si="30"/>
        <v>0.27433999999999997</v>
      </c>
      <c r="W118" s="112">
        <f t="shared" ca="1" si="31"/>
        <v>6.5540000000000001E-2</v>
      </c>
      <c r="X118" s="112">
        <f t="shared" ca="1" si="32"/>
        <v>0.20880000000000001</v>
      </c>
      <c r="Y118" s="112">
        <f t="shared" ca="1" si="37"/>
        <v>0</v>
      </c>
      <c r="Z118" s="27">
        <f t="shared" ca="1" si="33"/>
        <v>0.16405999999999998</v>
      </c>
      <c r="AB118" s="38">
        <f t="shared" si="38"/>
        <v>41704</v>
      </c>
      <c r="AC118" s="38">
        <f t="shared" si="39"/>
        <v>41704</v>
      </c>
      <c r="AD118" s="38">
        <f t="shared" si="40"/>
        <v>41704</v>
      </c>
      <c r="AE118" s="38"/>
      <c r="AF118" s="38"/>
      <c r="AG118" s="38"/>
      <c r="AH118" s="38"/>
      <c r="AI118" s="38"/>
      <c r="AJ118" s="38"/>
      <c r="AK118" s="38"/>
      <c r="AL118" s="38"/>
      <c r="AM118" s="38"/>
      <c r="AO118" s="38"/>
    </row>
    <row r="119" spans="2:41">
      <c r="B119" s="111">
        <v>41799</v>
      </c>
      <c r="C119" s="158">
        <v>0.23055</v>
      </c>
      <c r="D119" s="158"/>
      <c r="E119" s="111">
        <v>43347</v>
      </c>
      <c r="F119" s="158">
        <v>1.95</v>
      </c>
      <c r="H119" s="111">
        <v>42037</v>
      </c>
      <c r="I119" s="112">
        <v>0.09</v>
      </c>
      <c r="K119" s="111">
        <v>41792</v>
      </c>
      <c r="L119" s="112">
        <v>0.27650000000000002</v>
      </c>
      <c r="N119" s="111">
        <v>41792</v>
      </c>
      <c r="O119" s="112">
        <v>6.6309999999999994E-2</v>
      </c>
      <c r="Q119" s="111">
        <v>41792</v>
      </c>
      <c r="R119" s="112">
        <v>0.21018999999999999</v>
      </c>
      <c r="S119" s="158">
        <f t="shared" si="34"/>
        <v>0</v>
      </c>
      <c r="T119" s="38">
        <f t="shared" si="35"/>
        <v>41799</v>
      </c>
      <c r="U119" s="112">
        <f t="shared" ca="1" si="36"/>
        <v>0.23055</v>
      </c>
      <c r="V119" s="112">
        <f t="shared" ca="1" si="30"/>
        <v>0.27365</v>
      </c>
      <c r="W119" s="112">
        <f t="shared" ca="1" si="31"/>
        <v>6.522E-2</v>
      </c>
      <c r="X119" s="112">
        <f t="shared" ca="1" si="32"/>
        <v>0.20843</v>
      </c>
      <c r="Y119" s="112">
        <f t="shared" ca="1" si="37"/>
        <v>0</v>
      </c>
      <c r="Z119" s="27">
        <f t="shared" ca="1" si="33"/>
        <v>0.16533</v>
      </c>
      <c r="AB119" s="38">
        <f t="shared" si="38"/>
        <v>41705</v>
      </c>
      <c r="AC119" s="38" t="e">
        <f t="shared" si="39"/>
        <v>#N/A</v>
      </c>
      <c r="AD119" s="38">
        <f t="shared" si="40"/>
        <v>41705</v>
      </c>
      <c r="AE119" s="38"/>
      <c r="AF119" s="38"/>
      <c r="AG119" s="38"/>
      <c r="AH119" s="38"/>
      <c r="AI119" s="38"/>
      <c r="AJ119" s="38"/>
      <c r="AK119" s="38"/>
      <c r="AL119" s="38"/>
      <c r="AM119" s="38"/>
      <c r="AO119" s="38"/>
    </row>
    <row r="120" spans="2:41">
      <c r="B120" s="111">
        <v>41800</v>
      </c>
      <c r="C120" s="158">
        <v>0.2303</v>
      </c>
      <c r="D120" s="158"/>
      <c r="E120" s="111">
        <v>43348</v>
      </c>
      <c r="F120" s="158">
        <v>1.95</v>
      </c>
      <c r="H120" s="111">
        <v>42038</v>
      </c>
      <c r="I120" s="112">
        <v>0.09</v>
      </c>
      <c r="K120" s="111">
        <v>41793</v>
      </c>
      <c r="L120" s="112">
        <v>0.27628000000000003</v>
      </c>
      <c r="N120" s="111">
        <v>41793</v>
      </c>
      <c r="O120" s="112">
        <v>6.6089999999999996E-2</v>
      </c>
      <c r="Q120" s="111">
        <v>41793</v>
      </c>
      <c r="R120" s="112">
        <v>0.21018999999999999</v>
      </c>
      <c r="S120" s="158">
        <f t="shared" si="34"/>
        <v>0</v>
      </c>
      <c r="T120" s="38">
        <f t="shared" si="35"/>
        <v>41800</v>
      </c>
      <c r="U120" s="112">
        <f t="shared" ca="1" si="36"/>
        <v>0.2303</v>
      </c>
      <c r="V120" s="112">
        <f t="shared" ca="1" si="30"/>
        <v>0.27332000000000001</v>
      </c>
      <c r="W120" s="112">
        <f t="shared" ca="1" si="31"/>
        <v>6.5009999999999998E-2</v>
      </c>
      <c r="X120" s="112">
        <f t="shared" ca="1" si="32"/>
        <v>0.20831</v>
      </c>
      <c r="Y120" s="112">
        <f t="shared" ca="1" si="37"/>
        <v>0</v>
      </c>
      <c r="Z120" s="27">
        <f t="shared" ca="1" si="33"/>
        <v>0.16528999999999999</v>
      </c>
      <c r="AB120" s="38">
        <f t="shared" si="38"/>
        <v>41708</v>
      </c>
      <c r="AC120" s="38">
        <f t="shared" si="39"/>
        <v>41708</v>
      </c>
      <c r="AD120" s="38">
        <f t="shared" si="40"/>
        <v>41708</v>
      </c>
      <c r="AE120" s="38"/>
      <c r="AF120" s="38"/>
      <c r="AG120" s="38"/>
      <c r="AH120" s="38"/>
      <c r="AI120" s="38"/>
      <c r="AJ120" s="38"/>
      <c r="AK120" s="38"/>
      <c r="AL120" s="38"/>
      <c r="AM120" s="38"/>
      <c r="AO120" s="38"/>
    </row>
    <row r="121" spans="2:41">
      <c r="B121" s="111">
        <v>41801</v>
      </c>
      <c r="C121" s="158">
        <v>0.2298</v>
      </c>
      <c r="D121" s="158"/>
      <c r="E121" s="111">
        <v>43349</v>
      </c>
      <c r="F121" s="158">
        <v>1.94</v>
      </c>
      <c r="H121" s="111">
        <v>42039</v>
      </c>
      <c r="I121" s="112">
        <v>0.08</v>
      </c>
      <c r="K121" s="111">
        <v>41794</v>
      </c>
      <c r="L121" s="112">
        <v>0.27590999999999999</v>
      </c>
      <c r="N121" s="111">
        <v>41794</v>
      </c>
      <c r="O121" s="112">
        <v>6.5869999999999998E-2</v>
      </c>
      <c r="Q121" s="111">
        <v>41794</v>
      </c>
      <c r="R121" s="112">
        <v>0.21004</v>
      </c>
      <c r="S121" s="158">
        <f t="shared" si="34"/>
        <v>0</v>
      </c>
      <c r="T121" s="38">
        <f t="shared" si="35"/>
        <v>41801</v>
      </c>
      <c r="U121" s="112">
        <f t="shared" ca="1" si="36"/>
        <v>0.2298</v>
      </c>
      <c r="V121" s="112">
        <f t="shared" ca="1" si="30"/>
        <v>0.27267000000000002</v>
      </c>
      <c r="W121" s="112">
        <f t="shared" ca="1" si="31"/>
        <v>6.479E-2</v>
      </c>
      <c r="X121" s="112">
        <f t="shared" ca="1" si="32"/>
        <v>0.20788000000000001</v>
      </c>
      <c r="Y121" s="112">
        <f t="shared" ca="1" si="37"/>
        <v>0</v>
      </c>
      <c r="Z121" s="27">
        <f t="shared" ca="1" si="33"/>
        <v>0.16500999999999999</v>
      </c>
      <c r="AB121" s="38">
        <f t="shared" si="38"/>
        <v>41709</v>
      </c>
      <c r="AC121" s="38">
        <f t="shared" si="39"/>
        <v>41709</v>
      </c>
      <c r="AD121" s="38">
        <f t="shared" si="40"/>
        <v>41709</v>
      </c>
      <c r="AE121" s="38"/>
      <c r="AF121" s="38"/>
      <c r="AG121" s="38"/>
      <c r="AH121" s="38"/>
      <c r="AI121" s="38"/>
      <c r="AJ121" s="38"/>
      <c r="AK121" s="38"/>
      <c r="AL121" s="38"/>
      <c r="AM121" s="38"/>
      <c r="AO121" s="38"/>
    </row>
    <row r="122" spans="2:41">
      <c r="B122" s="111">
        <v>41802</v>
      </c>
      <c r="C122" s="158">
        <v>0.2306</v>
      </c>
      <c r="D122" s="158"/>
      <c r="E122" s="111">
        <v>43350</v>
      </c>
      <c r="F122" s="158">
        <v>1.94</v>
      </c>
      <c r="H122" s="111">
        <v>42040</v>
      </c>
      <c r="I122" s="112">
        <v>0.1</v>
      </c>
      <c r="K122" s="111">
        <v>41795</v>
      </c>
      <c r="L122" s="112">
        <v>0.27561000000000002</v>
      </c>
      <c r="N122" s="111">
        <v>41795</v>
      </c>
      <c r="O122" s="112">
        <v>6.5769999999999995E-2</v>
      </c>
      <c r="Q122" s="111">
        <v>41795</v>
      </c>
      <c r="R122" s="112">
        <v>0.20984</v>
      </c>
      <c r="S122" s="158">
        <f t="shared" si="34"/>
        <v>0</v>
      </c>
      <c r="T122" s="38">
        <f t="shared" si="35"/>
        <v>41802</v>
      </c>
      <c r="U122" s="112">
        <f t="shared" ca="1" si="36"/>
        <v>0.2306</v>
      </c>
      <c r="V122" s="112">
        <f t="shared" ca="1" si="30"/>
        <v>0.27243000000000001</v>
      </c>
      <c r="W122" s="112">
        <f t="shared" ca="1" si="31"/>
        <v>6.4570000000000002E-2</v>
      </c>
      <c r="X122" s="112">
        <f t="shared" ca="1" si="32"/>
        <v>0.20785999999999999</v>
      </c>
      <c r="Y122" s="112">
        <f t="shared" ca="1" si="37"/>
        <v>0</v>
      </c>
      <c r="Z122" s="27">
        <f t="shared" ca="1" si="33"/>
        <v>0.16603000000000001</v>
      </c>
      <c r="AB122" s="38">
        <f t="shared" si="38"/>
        <v>41710</v>
      </c>
      <c r="AC122" s="38">
        <f t="shared" si="39"/>
        <v>41710</v>
      </c>
      <c r="AD122" s="38">
        <f t="shared" si="40"/>
        <v>41710</v>
      </c>
      <c r="AE122" s="38"/>
      <c r="AF122" s="38"/>
      <c r="AG122" s="38"/>
      <c r="AH122" s="38"/>
      <c r="AI122" s="38"/>
      <c r="AJ122" s="38"/>
      <c r="AK122" s="38"/>
      <c r="AL122" s="38"/>
      <c r="AM122" s="38"/>
      <c r="AO122" s="38"/>
    </row>
    <row r="123" spans="2:41">
      <c r="B123" s="111">
        <v>41803</v>
      </c>
      <c r="C123" s="158">
        <v>0.2321</v>
      </c>
      <c r="D123" s="158"/>
      <c r="E123" s="111">
        <v>43353</v>
      </c>
      <c r="F123" s="158">
        <v>1.94</v>
      </c>
      <c r="H123" s="111">
        <v>42041</v>
      </c>
      <c r="I123" s="112">
        <v>0.12</v>
      </c>
      <c r="K123" s="111">
        <v>41796</v>
      </c>
      <c r="L123" s="112">
        <v>0.27433999999999997</v>
      </c>
      <c r="N123" s="111">
        <v>41796</v>
      </c>
      <c r="O123" s="112">
        <v>6.5540000000000001E-2</v>
      </c>
      <c r="Q123" s="111">
        <v>41796</v>
      </c>
      <c r="R123" s="112">
        <v>0.20880000000000001</v>
      </c>
      <c r="S123" s="158">
        <f t="shared" si="34"/>
        <v>0</v>
      </c>
      <c r="T123" s="38">
        <f t="shared" si="35"/>
        <v>41803</v>
      </c>
      <c r="U123" s="112">
        <f t="shared" ca="1" si="36"/>
        <v>0.2321</v>
      </c>
      <c r="V123" s="112">
        <f t="shared" ca="1" si="30"/>
        <v>0.27135999999999999</v>
      </c>
      <c r="W123" s="112">
        <f t="shared" ca="1" si="31"/>
        <v>6.3829999999999998E-2</v>
      </c>
      <c r="X123" s="112">
        <f t="shared" ca="1" si="32"/>
        <v>0.20752999999999999</v>
      </c>
      <c r="Y123" s="112">
        <f t="shared" ca="1" si="37"/>
        <v>0</v>
      </c>
      <c r="Z123" s="27">
        <f t="shared" ca="1" si="33"/>
        <v>0.16827</v>
      </c>
      <c r="AB123" s="38">
        <f t="shared" ca="1" si="38"/>
        <v>41711</v>
      </c>
      <c r="AC123" s="38">
        <f t="shared" si="39"/>
        <v>41711</v>
      </c>
      <c r="AD123" s="38">
        <f t="shared" si="40"/>
        <v>41711</v>
      </c>
      <c r="AE123" s="38"/>
      <c r="AF123" s="38"/>
      <c r="AG123" s="38"/>
      <c r="AH123" s="38"/>
      <c r="AI123" s="38"/>
      <c r="AJ123" s="38"/>
      <c r="AK123" s="38"/>
      <c r="AL123" s="38"/>
      <c r="AM123" s="38"/>
      <c r="AO123" s="38"/>
    </row>
    <row r="124" spans="2:41">
      <c r="B124" s="111">
        <v>41806</v>
      </c>
      <c r="C124" s="158">
        <v>0.2306</v>
      </c>
      <c r="D124" s="158"/>
      <c r="E124" s="111">
        <v>43354</v>
      </c>
      <c r="F124" s="158">
        <v>1.94</v>
      </c>
      <c r="H124" s="111">
        <v>42044</v>
      </c>
      <c r="I124" s="112">
        <v>0.1</v>
      </c>
      <c r="K124" s="111">
        <v>41799</v>
      </c>
      <c r="L124" s="112">
        <v>0.27365</v>
      </c>
      <c r="N124" s="111">
        <v>41799</v>
      </c>
      <c r="O124" s="112">
        <v>6.522E-2</v>
      </c>
      <c r="Q124" s="111">
        <v>41799</v>
      </c>
      <c r="R124" s="112">
        <v>0.20843</v>
      </c>
      <c r="S124" s="158">
        <f t="shared" si="34"/>
        <v>0</v>
      </c>
      <c r="T124" s="38">
        <f t="shared" si="35"/>
        <v>41806</v>
      </c>
      <c r="U124" s="112">
        <f t="shared" ca="1" si="36"/>
        <v>0.2306</v>
      </c>
      <c r="V124" s="112">
        <f t="shared" ca="1" si="30"/>
        <v>0.27039999999999997</v>
      </c>
      <c r="W124" s="112">
        <f t="shared" ca="1" si="31"/>
        <v>6.3270000000000007E-2</v>
      </c>
      <c r="X124" s="112">
        <f t="shared" ca="1" si="32"/>
        <v>0.20713000000000001</v>
      </c>
      <c r="Y124" s="112">
        <f t="shared" ca="1" si="37"/>
        <v>0</v>
      </c>
      <c r="Z124" s="27">
        <f t="shared" ca="1" si="33"/>
        <v>0.16732999999999998</v>
      </c>
      <c r="AB124" s="38">
        <f t="shared" si="38"/>
        <v>41712</v>
      </c>
      <c r="AC124" s="38" t="e">
        <f t="shared" si="39"/>
        <v>#N/A</v>
      </c>
      <c r="AD124" s="38">
        <f t="shared" si="40"/>
        <v>41712</v>
      </c>
      <c r="AE124" s="38"/>
      <c r="AF124" s="38"/>
      <c r="AG124" s="38"/>
      <c r="AH124" s="38"/>
      <c r="AI124" s="38"/>
      <c r="AJ124" s="38"/>
      <c r="AK124" s="38"/>
      <c r="AL124" s="38"/>
      <c r="AM124" s="38"/>
      <c r="AO124" s="38"/>
    </row>
    <row r="125" spans="2:41">
      <c r="B125" s="111">
        <v>41807</v>
      </c>
      <c r="C125" s="158">
        <v>0.23100000000000001</v>
      </c>
      <c r="D125" s="158"/>
      <c r="E125" s="111">
        <v>43355</v>
      </c>
      <c r="F125" s="158">
        <v>1.94</v>
      </c>
      <c r="H125" s="111">
        <v>42045</v>
      </c>
      <c r="I125" s="112">
        <v>0.09</v>
      </c>
      <c r="K125" s="111">
        <v>41800</v>
      </c>
      <c r="L125" s="112">
        <v>0.27332000000000001</v>
      </c>
      <c r="N125" s="111">
        <v>41800</v>
      </c>
      <c r="O125" s="112">
        <v>6.5009999999999998E-2</v>
      </c>
      <c r="Q125" s="111">
        <v>41800</v>
      </c>
      <c r="R125" s="112">
        <v>0.20831</v>
      </c>
      <c r="S125" s="158">
        <f t="shared" si="34"/>
        <v>0</v>
      </c>
      <c r="T125" s="38">
        <f t="shared" si="35"/>
        <v>41807</v>
      </c>
      <c r="U125" s="112">
        <f t="shared" ca="1" si="36"/>
        <v>0.23100000000000001</v>
      </c>
      <c r="V125" s="112">
        <f t="shared" ca="1" si="30"/>
        <v>0.26957999999999999</v>
      </c>
      <c r="W125" s="112">
        <f t="shared" ca="1" si="31"/>
        <v>6.2719999999999998E-2</v>
      </c>
      <c r="X125" s="112">
        <f t="shared" ca="1" si="32"/>
        <v>0.20685999999999999</v>
      </c>
      <c r="Y125" s="112">
        <f t="shared" ca="1" si="37"/>
        <v>0</v>
      </c>
      <c r="Z125" s="27">
        <f t="shared" ca="1" si="33"/>
        <v>0.16828000000000001</v>
      </c>
      <c r="AB125" s="38">
        <f t="shared" si="38"/>
        <v>41715</v>
      </c>
      <c r="AC125" s="38">
        <f t="shared" si="39"/>
        <v>41715</v>
      </c>
      <c r="AD125" s="38">
        <f t="shared" si="40"/>
        <v>41715</v>
      </c>
      <c r="AE125" s="38"/>
      <c r="AF125" s="38"/>
      <c r="AG125" s="38"/>
      <c r="AH125" s="38"/>
      <c r="AI125" s="38"/>
      <c r="AJ125" s="38"/>
      <c r="AK125" s="38"/>
      <c r="AL125" s="38"/>
      <c r="AM125" s="38"/>
      <c r="AO125" s="38"/>
    </row>
    <row r="126" spans="2:41">
      <c r="B126" s="111">
        <v>41808</v>
      </c>
      <c r="C126" s="158">
        <v>0.23100000000000001</v>
      </c>
      <c r="D126" s="158"/>
      <c r="E126" s="111">
        <v>43356</v>
      </c>
      <c r="F126" s="158">
        <v>1.94</v>
      </c>
      <c r="H126" s="111">
        <v>42046</v>
      </c>
      <c r="I126" s="112">
        <v>0.08</v>
      </c>
      <c r="K126" s="111">
        <v>41801</v>
      </c>
      <c r="L126" s="112">
        <v>0.27267000000000002</v>
      </c>
      <c r="N126" s="111">
        <v>41801</v>
      </c>
      <c r="O126" s="112">
        <v>6.479E-2</v>
      </c>
      <c r="Q126" s="111">
        <v>41801</v>
      </c>
      <c r="R126" s="112">
        <v>0.20788000000000001</v>
      </c>
      <c r="S126" s="158">
        <f t="shared" si="34"/>
        <v>0</v>
      </c>
      <c r="T126" s="38">
        <f t="shared" si="35"/>
        <v>41808</v>
      </c>
      <c r="U126" s="112">
        <f t="shared" ca="1" si="36"/>
        <v>0.23100000000000001</v>
      </c>
      <c r="V126" s="112">
        <f t="shared" ca="1" si="30"/>
        <v>0.26918999999999998</v>
      </c>
      <c r="W126" s="112">
        <f t="shared" ca="1" si="31"/>
        <v>6.2399999999999997E-2</v>
      </c>
      <c r="X126" s="112">
        <f t="shared" ca="1" si="32"/>
        <v>0.20679</v>
      </c>
      <c r="Y126" s="112">
        <f t="shared" ca="1" si="37"/>
        <v>0</v>
      </c>
      <c r="Z126" s="27">
        <f t="shared" ca="1" si="33"/>
        <v>0.16860000000000003</v>
      </c>
      <c r="AB126" s="38">
        <f t="shared" si="38"/>
        <v>41716</v>
      </c>
      <c r="AC126" s="38">
        <f t="shared" si="39"/>
        <v>41716</v>
      </c>
      <c r="AD126" s="38">
        <f t="shared" si="40"/>
        <v>41716</v>
      </c>
      <c r="AE126" s="38"/>
      <c r="AF126" s="38"/>
      <c r="AG126" s="38"/>
      <c r="AH126" s="38"/>
      <c r="AI126" s="38"/>
      <c r="AJ126" s="38"/>
      <c r="AK126" s="38"/>
      <c r="AL126" s="38"/>
      <c r="AM126" s="38"/>
      <c r="AO126" s="38"/>
    </row>
    <row r="127" spans="2:41">
      <c r="B127" s="111">
        <v>41809</v>
      </c>
      <c r="C127" s="158">
        <v>0.2296</v>
      </c>
      <c r="D127" s="158"/>
      <c r="E127" s="111">
        <v>43357</v>
      </c>
      <c r="F127" s="158">
        <v>1.95</v>
      </c>
      <c r="H127" s="111">
        <v>42047</v>
      </c>
      <c r="I127" s="112">
        <v>0.11</v>
      </c>
      <c r="K127" s="111">
        <v>41802</v>
      </c>
      <c r="L127" s="112">
        <v>0.27243000000000001</v>
      </c>
      <c r="N127" s="111">
        <v>41802</v>
      </c>
      <c r="O127" s="112">
        <v>6.4570000000000002E-2</v>
      </c>
      <c r="Q127" s="111">
        <v>41802</v>
      </c>
      <c r="R127" s="112">
        <v>0.20785999999999999</v>
      </c>
      <c r="S127" s="158">
        <f t="shared" si="34"/>
        <v>0</v>
      </c>
      <c r="T127" s="38">
        <f t="shared" si="35"/>
        <v>41809</v>
      </c>
      <c r="U127" s="112">
        <f t="shared" ca="1" si="36"/>
        <v>0.2296</v>
      </c>
      <c r="V127" s="112">
        <f t="shared" ca="1" si="30"/>
        <v>0.26878999999999997</v>
      </c>
      <c r="W127" s="112">
        <f t="shared" ca="1" si="31"/>
        <v>6.207E-2</v>
      </c>
      <c r="X127" s="112">
        <f t="shared" ca="1" si="32"/>
        <v>0.20671999999999999</v>
      </c>
      <c r="Y127" s="112">
        <f t="shared" ca="1" si="37"/>
        <v>0</v>
      </c>
      <c r="Z127" s="27">
        <f t="shared" ca="1" si="33"/>
        <v>0.16753000000000001</v>
      </c>
      <c r="AB127" s="38">
        <f t="shared" si="38"/>
        <v>41717</v>
      </c>
      <c r="AC127" s="38">
        <f t="shared" si="39"/>
        <v>41717</v>
      </c>
      <c r="AD127" s="38">
        <f t="shared" si="40"/>
        <v>41717</v>
      </c>
      <c r="AE127" s="38"/>
      <c r="AF127" s="38"/>
      <c r="AG127" s="38"/>
      <c r="AH127" s="38"/>
      <c r="AI127" s="38"/>
      <c r="AJ127" s="38"/>
      <c r="AK127" s="38"/>
      <c r="AL127" s="38"/>
      <c r="AM127" s="38"/>
      <c r="AO127" s="38"/>
    </row>
    <row r="128" spans="2:41">
      <c r="B128" s="111">
        <v>41810</v>
      </c>
      <c r="C128" s="158">
        <v>0.2306</v>
      </c>
      <c r="D128" s="158"/>
      <c r="E128" s="111">
        <v>43360</v>
      </c>
      <c r="F128" s="158">
        <v>2</v>
      </c>
      <c r="H128" s="111">
        <v>42048</v>
      </c>
      <c r="I128" s="112">
        <v>0.1</v>
      </c>
      <c r="K128" s="111">
        <v>41803</v>
      </c>
      <c r="L128" s="112">
        <v>0.27135999999999999</v>
      </c>
      <c r="N128" s="111">
        <v>41803</v>
      </c>
      <c r="O128" s="112">
        <v>6.3829999999999998E-2</v>
      </c>
      <c r="Q128" s="111">
        <v>41803</v>
      </c>
      <c r="R128" s="112">
        <v>0.20752999999999999</v>
      </c>
      <c r="S128" s="158">
        <f t="shared" si="34"/>
        <v>0</v>
      </c>
      <c r="T128" s="38">
        <f t="shared" si="35"/>
        <v>41810</v>
      </c>
      <c r="U128" s="112">
        <f t="shared" ca="1" si="36"/>
        <v>0.2306</v>
      </c>
      <c r="V128" s="112">
        <f t="shared" ca="1" si="30"/>
        <v>0.26793</v>
      </c>
      <c r="W128" s="112">
        <f t="shared" ca="1" si="31"/>
        <v>6.139E-2</v>
      </c>
      <c r="X128" s="112">
        <f t="shared" ca="1" si="32"/>
        <v>0.20654</v>
      </c>
      <c r="Y128" s="112">
        <f t="shared" ca="1" si="37"/>
        <v>0</v>
      </c>
      <c r="Z128" s="27">
        <f t="shared" ca="1" si="33"/>
        <v>0.16921</v>
      </c>
      <c r="AB128" s="38">
        <f t="shared" si="38"/>
        <v>41718</v>
      </c>
      <c r="AC128" s="38">
        <f t="shared" si="39"/>
        <v>41718</v>
      </c>
      <c r="AD128" s="38">
        <f t="shared" si="40"/>
        <v>41718</v>
      </c>
      <c r="AE128" s="38"/>
      <c r="AF128" s="38"/>
      <c r="AG128" s="38"/>
      <c r="AH128" s="38"/>
      <c r="AI128" s="38"/>
      <c r="AJ128" s="38"/>
      <c r="AK128" s="38"/>
      <c r="AL128" s="38"/>
      <c r="AM128" s="38"/>
      <c r="AO128" s="38"/>
    </row>
    <row r="129" spans="2:41">
      <c r="B129" s="111">
        <v>41813</v>
      </c>
      <c r="C129" s="158">
        <v>0.2326</v>
      </c>
      <c r="D129" s="158"/>
      <c r="E129" s="111">
        <v>43361</v>
      </c>
      <c r="F129" s="158">
        <v>1.94</v>
      </c>
      <c r="H129" s="111">
        <v>42052</v>
      </c>
      <c r="I129" s="112">
        <v>0.08</v>
      </c>
      <c r="K129" s="111">
        <v>41806</v>
      </c>
      <c r="L129" s="112">
        <v>0.27039999999999997</v>
      </c>
      <c r="N129" s="111">
        <v>41806</v>
      </c>
      <c r="O129" s="112">
        <v>6.3270000000000007E-2</v>
      </c>
      <c r="Q129" s="111">
        <v>41806</v>
      </c>
      <c r="R129" s="112">
        <v>0.20713000000000001</v>
      </c>
      <c r="S129" s="158">
        <f t="shared" si="34"/>
        <v>0</v>
      </c>
      <c r="T129" s="38">
        <f t="shared" si="35"/>
        <v>41813</v>
      </c>
      <c r="U129" s="112">
        <f t="shared" ca="1" si="36"/>
        <v>0.2326</v>
      </c>
      <c r="V129" s="112">
        <f t="shared" ca="1" si="30"/>
        <v>0.26719999999999999</v>
      </c>
      <c r="W129" s="112">
        <f t="shared" ca="1" si="31"/>
        <v>6.087E-2</v>
      </c>
      <c r="X129" s="112">
        <f t="shared" ca="1" si="32"/>
        <v>0.20633000000000001</v>
      </c>
      <c r="Y129" s="112">
        <f t="shared" ca="1" si="37"/>
        <v>0</v>
      </c>
      <c r="Z129" s="27">
        <f t="shared" ca="1" si="33"/>
        <v>0.17172999999999999</v>
      </c>
      <c r="AB129" s="38">
        <f t="shared" si="38"/>
        <v>41719</v>
      </c>
      <c r="AC129" s="38" t="e">
        <f t="shared" si="39"/>
        <v>#N/A</v>
      </c>
      <c r="AD129" s="38">
        <f t="shared" si="40"/>
        <v>41719</v>
      </c>
      <c r="AE129" s="38"/>
      <c r="AF129" s="38"/>
      <c r="AG129" s="38"/>
      <c r="AH129" s="38"/>
      <c r="AI129" s="38"/>
      <c r="AJ129" s="38"/>
      <c r="AK129" s="38"/>
      <c r="AL129" s="38"/>
      <c r="AM129" s="38"/>
      <c r="AO129" s="38"/>
    </row>
    <row r="130" spans="2:41">
      <c r="B130" s="111">
        <v>41814</v>
      </c>
      <c r="C130" s="158">
        <v>0.2336</v>
      </c>
      <c r="D130" s="158"/>
      <c r="E130" s="111">
        <v>43362</v>
      </c>
      <c r="F130" s="158">
        <v>1.92</v>
      </c>
      <c r="H130" s="111">
        <v>42053</v>
      </c>
      <c r="I130" s="112">
        <v>7.0000000000000007E-2</v>
      </c>
      <c r="K130" s="111">
        <v>41807</v>
      </c>
      <c r="L130" s="112">
        <v>0.26957999999999999</v>
      </c>
      <c r="N130" s="111">
        <v>41807</v>
      </c>
      <c r="O130" s="112">
        <v>6.2719999999999998E-2</v>
      </c>
      <c r="Q130" s="111">
        <v>41807</v>
      </c>
      <c r="R130" s="112">
        <v>0.20685999999999999</v>
      </c>
      <c r="S130" s="158">
        <f t="shared" si="34"/>
        <v>0</v>
      </c>
      <c r="T130" s="38">
        <f t="shared" si="35"/>
        <v>41814</v>
      </c>
      <c r="U130" s="112">
        <f t="shared" ca="1" si="36"/>
        <v>0.2336</v>
      </c>
      <c r="V130" s="112">
        <f t="shared" ca="1" si="30"/>
        <v>0.26676</v>
      </c>
      <c r="W130" s="112">
        <f t="shared" ca="1" si="31"/>
        <v>6.055E-2</v>
      </c>
      <c r="X130" s="112">
        <f t="shared" ca="1" si="32"/>
        <v>0.20621</v>
      </c>
      <c r="Y130" s="112">
        <f t="shared" ca="1" si="37"/>
        <v>0</v>
      </c>
      <c r="Z130" s="27">
        <f t="shared" ca="1" si="33"/>
        <v>0.17305000000000001</v>
      </c>
      <c r="AB130" s="38">
        <f t="shared" si="38"/>
        <v>41722</v>
      </c>
      <c r="AC130" s="38">
        <f t="shared" si="39"/>
        <v>41722</v>
      </c>
      <c r="AD130" s="38">
        <f t="shared" si="40"/>
        <v>41722</v>
      </c>
      <c r="AE130" s="38"/>
      <c r="AF130" s="38"/>
      <c r="AG130" s="38"/>
      <c r="AH130" s="38"/>
      <c r="AI130" s="38"/>
      <c r="AJ130" s="38"/>
      <c r="AK130" s="38"/>
      <c r="AL130" s="38"/>
      <c r="AM130" s="38"/>
      <c r="AO130" s="38"/>
    </row>
    <row r="131" spans="2:41">
      <c r="B131" s="111">
        <v>41815</v>
      </c>
      <c r="C131" s="158">
        <v>0.23385</v>
      </c>
      <c r="D131" s="158"/>
      <c r="E131" s="111">
        <v>43363</v>
      </c>
      <c r="F131" s="158">
        <v>1.92</v>
      </c>
      <c r="H131" s="111">
        <v>42054</v>
      </c>
      <c r="I131" s="112">
        <v>0.06</v>
      </c>
      <c r="K131" s="111">
        <v>41808</v>
      </c>
      <c r="L131" s="112">
        <v>0.26918999999999998</v>
      </c>
      <c r="N131" s="111">
        <v>41808</v>
      </c>
      <c r="O131" s="112">
        <v>6.2399999999999997E-2</v>
      </c>
      <c r="Q131" s="111">
        <v>41808</v>
      </c>
      <c r="R131" s="112">
        <v>0.20679</v>
      </c>
      <c r="S131" s="158">
        <f t="shared" si="34"/>
        <v>0</v>
      </c>
      <c r="T131" s="38">
        <f t="shared" si="35"/>
        <v>41815</v>
      </c>
      <c r="U131" s="112">
        <f t="shared" ca="1" si="36"/>
        <v>0.23385</v>
      </c>
      <c r="V131" s="112">
        <f t="shared" ca="1" si="30"/>
        <v>0.26617000000000002</v>
      </c>
      <c r="W131" s="112">
        <f t="shared" ca="1" si="31"/>
        <v>6.0109999999999997E-2</v>
      </c>
      <c r="X131" s="112">
        <f t="shared" ca="1" si="32"/>
        <v>0.20605999999999999</v>
      </c>
      <c r="Y131" s="112">
        <f t="shared" ca="1" si="37"/>
        <v>0</v>
      </c>
      <c r="Z131" s="27">
        <f t="shared" ca="1" si="33"/>
        <v>0.17374000000000001</v>
      </c>
      <c r="AB131" s="38">
        <f t="shared" ca="1" si="38"/>
        <v>41723</v>
      </c>
      <c r="AC131" s="38">
        <f t="shared" si="39"/>
        <v>41723</v>
      </c>
      <c r="AD131" s="38">
        <f t="shared" si="40"/>
        <v>41723</v>
      </c>
      <c r="AE131" s="38"/>
      <c r="AF131" s="38"/>
      <c r="AG131" s="38"/>
      <c r="AH131" s="38"/>
      <c r="AI131" s="38"/>
      <c r="AJ131" s="38"/>
      <c r="AK131" s="38"/>
      <c r="AL131" s="38"/>
      <c r="AM131" s="38"/>
      <c r="AO131" s="38"/>
    </row>
    <row r="132" spans="2:41">
      <c r="B132" s="111">
        <v>41816</v>
      </c>
      <c r="C132" s="158">
        <v>0.2341</v>
      </c>
      <c r="D132" s="158"/>
      <c r="E132" s="111">
        <v>43364</v>
      </c>
      <c r="F132" s="158">
        <v>1.92</v>
      </c>
      <c r="H132" s="111">
        <v>42055</v>
      </c>
      <c r="I132" s="112">
        <v>0.05</v>
      </c>
      <c r="K132" s="111">
        <v>41809</v>
      </c>
      <c r="L132" s="112">
        <v>0.26878999999999997</v>
      </c>
      <c r="N132" s="111">
        <v>41809</v>
      </c>
      <c r="O132" s="112">
        <v>6.207E-2</v>
      </c>
      <c r="Q132" s="111">
        <v>41809</v>
      </c>
      <c r="R132" s="112">
        <v>0.20671999999999999</v>
      </c>
      <c r="S132" s="158">
        <f t="shared" si="34"/>
        <v>0</v>
      </c>
      <c r="T132" s="38">
        <f t="shared" si="35"/>
        <v>41816</v>
      </c>
      <c r="U132" s="112">
        <f t="shared" ca="1" si="36"/>
        <v>0.2341</v>
      </c>
      <c r="V132" s="112">
        <f t="shared" ca="1" si="30"/>
        <v>0.26557999999999998</v>
      </c>
      <c r="W132" s="112">
        <f t="shared" ca="1" si="31"/>
        <v>5.9569999999999998E-2</v>
      </c>
      <c r="X132" s="112">
        <f t="shared" ca="1" si="32"/>
        <v>0.20601</v>
      </c>
      <c r="Y132" s="112">
        <f t="shared" ca="1" si="37"/>
        <v>0</v>
      </c>
      <c r="Z132" s="27">
        <f t="shared" ca="1" si="33"/>
        <v>0.17453000000000002</v>
      </c>
      <c r="AB132" s="38">
        <f t="shared" si="38"/>
        <v>41724</v>
      </c>
      <c r="AC132" s="38">
        <f t="shared" ca="1" si="39"/>
        <v>41724</v>
      </c>
      <c r="AD132" s="38">
        <f t="shared" si="40"/>
        <v>41724</v>
      </c>
      <c r="AE132" s="38"/>
      <c r="AF132" s="38"/>
      <c r="AG132" s="38"/>
      <c r="AH132" s="38"/>
      <c r="AI132" s="38"/>
      <c r="AJ132" s="38"/>
      <c r="AK132" s="38"/>
      <c r="AL132" s="38"/>
      <c r="AM132" s="38"/>
      <c r="AO132" s="38"/>
    </row>
    <row r="133" spans="2:41">
      <c r="B133" s="111">
        <v>41817</v>
      </c>
      <c r="C133" s="158">
        <v>0.2346</v>
      </c>
      <c r="D133" s="158"/>
      <c r="E133" s="111">
        <v>43367</v>
      </c>
      <c r="F133" s="158">
        <v>1.95</v>
      </c>
      <c r="H133" s="111">
        <v>42058</v>
      </c>
      <c r="I133" s="112">
        <v>0.05</v>
      </c>
      <c r="K133" s="111">
        <v>41810</v>
      </c>
      <c r="L133" s="112">
        <v>0.26793</v>
      </c>
      <c r="N133" s="111">
        <v>41810</v>
      </c>
      <c r="O133" s="112">
        <v>6.139E-2</v>
      </c>
      <c r="Q133" s="111">
        <v>41810</v>
      </c>
      <c r="R133" s="112">
        <v>0.20654</v>
      </c>
      <c r="S133" s="158">
        <f t="shared" si="34"/>
        <v>0</v>
      </c>
      <c r="T133" s="38">
        <f t="shared" si="35"/>
        <v>41817</v>
      </c>
      <c r="U133" s="112">
        <f t="shared" ca="1" si="36"/>
        <v>0.2346</v>
      </c>
      <c r="V133" s="112">
        <f t="shared" ca="1" si="30"/>
        <v>0.26417000000000002</v>
      </c>
      <c r="W133" s="112">
        <f t="shared" ca="1" si="31"/>
        <v>5.8409999999999997E-2</v>
      </c>
      <c r="X133" s="112">
        <f t="shared" ca="1" si="32"/>
        <v>0.20576</v>
      </c>
      <c r="Y133" s="112">
        <f t="shared" ca="1" si="37"/>
        <v>0</v>
      </c>
      <c r="Z133" s="27">
        <f t="shared" ca="1" si="33"/>
        <v>0.17619000000000001</v>
      </c>
      <c r="AB133" s="38">
        <f t="shared" si="38"/>
        <v>41725</v>
      </c>
      <c r="AC133" s="38">
        <f t="shared" si="39"/>
        <v>41725</v>
      </c>
      <c r="AD133" s="38">
        <f t="shared" si="40"/>
        <v>41725</v>
      </c>
      <c r="AE133" s="38"/>
      <c r="AF133" s="38"/>
      <c r="AG133" s="38"/>
      <c r="AH133" s="38"/>
      <c r="AI133" s="38"/>
      <c r="AJ133" s="38"/>
      <c r="AK133" s="38"/>
      <c r="AL133" s="38"/>
      <c r="AM133" s="38"/>
      <c r="AO133" s="38"/>
    </row>
    <row r="134" spans="2:41">
      <c r="B134" s="111">
        <v>41820</v>
      </c>
      <c r="C134" s="158">
        <v>0.23069999999999999</v>
      </c>
      <c r="D134" s="158"/>
      <c r="E134" s="111">
        <v>43368</v>
      </c>
      <c r="F134" s="158">
        <v>1.9300000000000002</v>
      </c>
      <c r="H134" s="111">
        <v>42059</v>
      </c>
      <c r="I134" s="112">
        <v>0.04</v>
      </c>
      <c r="K134" s="111">
        <v>41813</v>
      </c>
      <c r="L134" s="112">
        <v>0.26719999999999999</v>
      </c>
      <c r="N134" s="111">
        <v>41813</v>
      </c>
      <c r="O134" s="112">
        <v>6.087E-2</v>
      </c>
      <c r="Q134" s="111">
        <v>41813</v>
      </c>
      <c r="R134" s="112">
        <v>0.20633000000000001</v>
      </c>
      <c r="S134" s="158">
        <f t="shared" si="34"/>
        <v>0</v>
      </c>
      <c r="T134" s="38">
        <f t="shared" si="35"/>
        <v>41820</v>
      </c>
      <c r="U134" s="112">
        <f t="shared" ca="1" si="36"/>
        <v>0.23069999999999999</v>
      </c>
      <c r="V134" s="112">
        <f t="shared" ca="1" si="30"/>
        <v>0.26266</v>
      </c>
      <c r="W134" s="112">
        <f t="shared" ca="1" si="31"/>
        <v>5.7070000000000003E-2</v>
      </c>
      <c r="X134" s="112">
        <f t="shared" ca="1" si="32"/>
        <v>0.20558999999999999</v>
      </c>
      <c r="Y134" s="112">
        <f t="shared" ca="1" si="37"/>
        <v>0</v>
      </c>
      <c r="Z134" s="27">
        <f t="shared" ca="1" si="33"/>
        <v>0.17362999999999998</v>
      </c>
      <c r="AB134" s="38">
        <f t="shared" si="38"/>
        <v>41726</v>
      </c>
      <c r="AC134" s="38" t="e">
        <f t="shared" ca="1" si="39"/>
        <v>#N/A</v>
      </c>
      <c r="AD134" s="38">
        <f t="shared" si="40"/>
        <v>41726</v>
      </c>
      <c r="AE134" s="38"/>
      <c r="AF134" s="38"/>
      <c r="AG134" s="38"/>
      <c r="AH134" s="38"/>
      <c r="AI134" s="38"/>
      <c r="AJ134" s="38"/>
      <c r="AK134" s="38"/>
      <c r="AL134" s="38"/>
      <c r="AM134" s="38"/>
      <c r="AO134" s="38"/>
    </row>
    <row r="135" spans="2:41">
      <c r="B135" s="111">
        <v>41821</v>
      </c>
      <c r="C135" s="158">
        <v>0.23180000000000001</v>
      </c>
      <c r="D135" s="158"/>
      <c r="E135" s="111">
        <v>43369</v>
      </c>
      <c r="F135" s="158">
        <v>1.92</v>
      </c>
      <c r="H135" s="111">
        <v>42060</v>
      </c>
      <c r="I135" s="112">
        <v>0.04</v>
      </c>
      <c r="K135" s="111">
        <v>41814</v>
      </c>
      <c r="L135" s="112">
        <v>0.26676</v>
      </c>
      <c r="N135" s="111">
        <v>41814</v>
      </c>
      <c r="O135" s="112">
        <v>6.055E-2</v>
      </c>
      <c r="Q135" s="111">
        <v>41814</v>
      </c>
      <c r="R135" s="112">
        <v>0.20621</v>
      </c>
      <c r="S135" s="158">
        <f t="shared" si="34"/>
        <v>0</v>
      </c>
      <c r="T135" s="38">
        <f t="shared" si="35"/>
        <v>41821</v>
      </c>
      <c r="U135" s="112">
        <f t="shared" ca="1" si="36"/>
        <v>0.23180000000000001</v>
      </c>
      <c r="V135" s="112">
        <f t="shared" ca="1" si="30"/>
        <v>0.26158999999999999</v>
      </c>
      <c r="W135" s="112">
        <f t="shared" ca="1" si="31"/>
        <v>5.6090000000000001E-2</v>
      </c>
      <c r="X135" s="112">
        <f t="shared" ca="1" si="32"/>
        <v>0.20549999999999999</v>
      </c>
      <c r="Y135" s="112">
        <f t="shared" ca="1" si="37"/>
        <v>0</v>
      </c>
      <c r="Z135" s="27">
        <f t="shared" ca="1" si="33"/>
        <v>0.17571000000000001</v>
      </c>
      <c r="AB135" s="38">
        <f t="shared" si="38"/>
        <v>41730</v>
      </c>
      <c r="AC135" s="38">
        <f t="shared" si="39"/>
        <v>41730</v>
      </c>
      <c r="AD135" s="38">
        <f t="shared" si="40"/>
        <v>41730</v>
      </c>
      <c r="AE135" s="38"/>
      <c r="AF135" s="38"/>
      <c r="AG135" s="38"/>
      <c r="AH135" s="38"/>
      <c r="AI135" s="38"/>
      <c r="AJ135" s="38"/>
      <c r="AK135" s="38"/>
      <c r="AL135" s="38"/>
      <c r="AM135" s="38"/>
      <c r="AO135" s="38"/>
    </row>
    <row r="136" spans="2:41">
      <c r="B136" s="111">
        <v>41822</v>
      </c>
      <c r="C136" s="158">
        <v>0.2346</v>
      </c>
      <c r="D136" s="158"/>
      <c r="E136" s="111">
        <v>43370</v>
      </c>
      <c r="F136" s="158">
        <v>2.16</v>
      </c>
      <c r="H136" s="111">
        <v>42061</v>
      </c>
      <c r="I136" s="112">
        <v>0.05</v>
      </c>
      <c r="K136" s="111">
        <v>41815</v>
      </c>
      <c r="L136" s="112">
        <v>0.26617000000000002</v>
      </c>
      <c r="N136" s="111">
        <v>41815</v>
      </c>
      <c r="O136" s="112">
        <v>6.0109999999999997E-2</v>
      </c>
      <c r="Q136" s="111">
        <v>41815</v>
      </c>
      <c r="R136" s="112">
        <v>0.20605999999999999</v>
      </c>
      <c r="S136" s="158">
        <f t="shared" si="34"/>
        <v>0</v>
      </c>
      <c r="T136" s="38">
        <f t="shared" si="35"/>
        <v>41822</v>
      </c>
      <c r="U136" s="112">
        <f t="shared" ca="1" si="36"/>
        <v>0.2346</v>
      </c>
      <c r="V136" s="112">
        <f t="shared" ca="1" si="30"/>
        <v>0.26093</v>
      </c>
      <c r="W136" s="112">
        <f t="shared" ca="1" si="31"/>
        <v>5.5550000000000002E-2</v>
      </c>
      <c r="X136" s="112">
        <f t="shared" ca="1" si="32"/>
        <v>0.20538000000000001</v>
      </c>
      <c r="Y136" s="112">
        <f t="shared" ca="1" si="37"/>
        <v>0</v>
      </c>
      <c r="Z136" s="27">
        <f t="shared" ca="1" si="33"/>
        <v>0.17904999999999999</v>
      </c>
      <c r="AB136" s="38">
        <f t="shared" si="38"/>
        <v>41731</v>
      </c>
      <c r="AC136" s="38">
        <f t="shared" si="39"/>
        <v>41731</v>
      </c>
      <c r="AD136" s="38">
        <f t="shared" si="40"/>
        <v>41731</v>
      </c>
      <c r="AE136" s="38"/>
      <c r="AF136" s="38"/>
      <c r="AG136" s="38"/>
      <c r="AH136" s="38"/>
      <c r="AI136" s="38"/>
      <c r="AJ136" s="38"/>
      <c r="AK136" s="38"/>
      <c r="AL136" s="38"/>
      <c r="AM136" s="38"/>
      <c r="AO136" s="38"/>
    </row>
    <row r="137" spans="2:41">
      <c r="B137" s="111">
        <v>41823</v>
      </c>
      <c r="C137" s="158">
        <v>0.2321</v>
      </c>
      <c r="D137" s="158"/>
      <c r="E137" s="111">
        <v>43371</v>
      </c>
      <c r="F137" s="158">
        <v>2.25</v>
      </c>
      <c r="H137" s="111">
        <v>42062</v>
      </c>
      <c r="I137" s="112">
        <v>0.08</v>
      </c>
      <c r="K137" s="111">
        <v>41816</v>
      </c>
      <c r="L137" s="112">
        <v>0.26557999999999998</v>
      </c>
      <c r="N137" s="111">
        <v>41816</v>
      </c>
      <c r="O137" s="112">
        <v>5.9569999999999998E-2</v>
      </c>
      <c r="Q137" s="111">
        <v>41816</v>
      </c>
      <c r="R137" s="112">
        <v>0.20601</v>
      </c>
      <c r="S137" s="158">
        <f t="shared" si="34"/>
        <v>0</v>
      </c>
      <c r="T137" s="38">
        <f t="shared" si="35"/>
        <v>41823</v>
      </c>
      <c r="U137" s="112">
        <f t="shared" ca="1" si="36"/>
        <v>0.2321</v>
      </c>
      <c r="V137" s="112">
        <f t="shared" ca="1" si="30"/>
        <v>0.26051000000000002</v>
      </c>
      <c r="W137" s="112">
        <f t="shared" ca="1" si="31"/>
        <v>5.5329999999999997E-2</v>
      </c>
      <c r="X137" s="112">
        <f t="shared" ca="1" si="32"/>
        <v>0.20518</v>
      </c>
      <c r="Y137" s="112">
        <f t="shared" ca="1" si="37"/>
        <v>0</v>
      </c>
      <c r="Z137" s="27">
        <f t="shared" ca="1" si="33"/>
        <v>0.17677000000000001</v>
      </c>
      <c r="AB137" s="38">
        <f t="shared" si="38"/>
        <v>41732</v>
      </c>
      <c r="AC137" s="38">
        <f t="shared" si="39"/>
        <v>41732</v>
      </c>
      <c r="AD137" s="38">
        <f t="shared" si="40"/>
        <v>41732</v>
      </c>
      <c r="AE137" s="38"/>
      <c r="AF137" s="38"/>
      <c r="AG137" s="38"/>
      <c r="AH137" s="38"/>
      <c r="AI137" s="38"/>
      <c r="AJ137" s="38"/>
      <c r="AK137" s="38"/>
      <c r="AL137" s="38"/>
      <c r="AM137" s="38"/>
      <c r="AO137" s="38"/>
    </row>
    <row r="138" spans="2:41">
      <c r="B138" s="111">
        <v>41824</v>
      </c>
      <c r="C138" s="158">
        <v>0.2331</v>
      </c>
      <c r="D138" s="158"/>
      <c r="E138" s="111">
        <v>43374</v>
      </c>
      <c r="F138" s="158">
        <v>2.2200000000000002</v>
      </c>
      <c r="H138" s="111">
        <v>42065</v>
      </c>
      <c r="I138" s="112">
        <v>0.09</v>
      </c>
      <c r="K138" s="111">
        <v>41817</v>
      </c>
      <c r="L138" s="112">
        <v>0.26417000000000002</v>
      </c>
      <c r="N138" s="111">
        <v>41817</v>
      </c>
      <c r="O138" s="112">
        <v>5.8409999999999997E-2</v>
      </c>
      <c r="Q138" s="111">
        <v>41817</v>
      </c>
      <c r="R138" s="112">
        <v>0.20576</v>
      </c>
      <c r="S138" s="158">
        <f t="shared" si="34"/>
        <v>0</v>
      </c>
      <c r="T138" s="38">
        <f t="shared" si="35"/>
        <v>41824</v>
      </c>
      <c r="U138" s="112">
        <f t="shared" ca="1" si="36"/>
        <v>0.2331</v>
      </c>
      <c r="V138" s="112">
        <f t="shared" ca="1" si="30"/>
        <v>0.26045000000000001</v>
      </c>
      <c r="W138" s="112">
        <f t="shared" ca="1" si="31"/>
        <v>5.5329999999999997E-2</v>
      </c>
      <c r="X138" s="112">
        <f t="shared" ca="1" si="32"/>
        <v>0.20512</v>
      </c>
      <c r="Y138" s="112">
        <f t="shared" ca="1" si="37"/>
        <v>0</v>
      </c>
      <c r="Z138" s="27">
        <f t="shared" ca="1" si="33"/>
        <v>0.17777000000000001</v>
      </c>
      <c r="AB138" s="38">
        <f t="shared" si="38"/>
        <v>41733</v>
      </c>
      <c r="AC138" s="38">
        <f t="shared" si="39"/>
        <v>41733</v>
      </c>
      <c r="AD138" s="38">
        <f t="shared" si="40"/>
        <v>41733</v>
      </c>
      <c r="AE138" s="38"/>
      <c r="AF138" s="38"/>
      <c r="AG138" s="38"/>
      <c r="AH138" s="38"/>
      <c r="AI138" s="38"/>
      <c r="AJ138" s="38"/>
      <c r="AK138" s="38"/>
      <c r="AL138" s="38"/>
      <c r="AM138" s="38"/>
      <c r="AO138" s="38"/>
    </row>
    <row r="139" spans="2:41">
      <c r="B139" s="111">
        <v>41827</v>
      </c>
      <c r="C139" s="158">
        <v>0.2341</v>
      </c>
      <c r="D139" s="158"/>
      <c r="E139" s="111">
        <v>43375</v>
      </c>
      <c r="F139" s="158">
        <v>2.2000000000000002</v>
      </c>
      <c r="H139" s="111">
        <v>42066</v>
      </c>
      <c r="I139" s="112">
        <v>7.0000000000000007E-2</v>
      </c>
      <c r="K139" s="111">
        <v>41820</v>
      </c>
      <c r="L139" s="112">
        <v>0.26266</v>
      </c>
      <c r="N139" s="111">
        <v>41820</v>
      </c>
      <c r="O139" s="112">
        <v>5.7070000000000003E-2</v>
      </c>
      <c r="Q139" s="111">
        <v>41820</v>
      </c>
      <c r="R139" s="112">
        <v>0.20558999999999999</v>
      </c>
      <c r="S139" s="158">
        <f t="shared" si="34"/>
        <v>0</v>
      </c>
      <c r="T139" s="38">
        <f t="shared" si="35"/>
        <v>41827</v>
      </c>
      <c r="U139" s="112">
        <f t="shared" ca="1" si="36"/>
        <v>0.2341</v>
      </c>
      <c r="V139" s="112">
        <f t="shared" ref="V139:V202" ca="1" si="41">VLOOKUP(T139,$K$11:$L$1048576,2,FALSE)</f>
        <v>0.25945000000000001</v>
      </c>
      <c r="W139" s="112">
        <f t="shared" ref="W139:W202" ca="1" si="42">VLOOKUP(T139,$N$11:$O$1048576,2,FALSE)</f>
        <v>5.4350000000000002E-2</v>
      </c>
      <c r="X139" s="112">
        <f t="shared" ref="X139:X202" ca="1" si="43">VLOOKUP(T139,$Q$11:$R$1048576,2,FALSE)</f>
        <v>0.2051</v>
      </c>
      <c r="Y139" s="112">
        <f t="shared" ca="1" si="37"/>
        <v>0</v>
      </c>
      <c r="Z139" s="27">
        <f t="shared" ref="Z139:Z202" ca="1" si="44">U139-W139</f>
        <v>0.17974999999999999</v>
      </c>
      <c r="AB139" s="38">
        <f t="shared" si="38"/>
        <v>41736</v>
      </c>
      <c r="AC139" s="38">
        <f t="shared" si="39"/>
        <v>41736</v>
      </c>
      <c r="AD139" s="38">
        <f t="shared" si="40"/>
        <v>41736</v>
      </c>
      <c r="AE139" s="38"/>
      <c r="AF139" s="38"/>
      <c r="AG139" s="38"/>
      <c r="AH139" s="38"/>
      <c r="AI139" s="38"/>
      <c r="AJ139" s="38"/>
      <c r="AK139" s="38"/>
      <c r="AL139" s="38"/>
      <c r="AM139" s="38"/>
      <c r="AO139" s="38"/>
    </row>
    <row r="140" spans="2:41">
      <c r="B140" s="111">
        <v>41828</v>
      </c>
      <c r="C140" s="158">
        <v>0.2336</v>
      </c>
      <c r="D140" s="158"/>
      <c r="E140" s="111">
        <v>43376</v>
      </c>
      <c r="F140" s="158">
        <v>2.2000000000000002</v>
      </c>
      <c r="H140" s="111">
        <v>42067</v>
      </c>
      <c r="I140" s="112">
        <v>0.08</v>
      </c>
      <c r="K140" s="111">
        <v>41821</v>
      </c>
      <c r="L140" s="112">
        <v>0.26158999999999999</v>
      </c>
      <c r="N140" s="111">
        <v>41821</v>
      </c>
      <c r="O140" s="112">
        <v>5.6090000000000001E-2</v>
      </c>
      <c r="Q140" s="111">
        <v>41821</v>
      </c>
      <c r="R140" s="112">
        <v>0.20549999999999999</v>
      </c>
      <c r="S140" s="158">
        <f t="shared" ref="S140:S203" si="45">WORKDAY(Q140,1)-Q141</f>
        <v>0</v>
      </c>
      <c r="T140" s="38">
        <f t="shared" ref="T140:T203" si="46">B140</f>
        <v>41828</v>
      </c>
      <c r="U140" s="112">
        <f t="shared" ref="U140:U203" ca="1" si="47">VLOOKUP(T140,$B$11:$C$1048576,2,FALSE)</f>
        <v>0.2336</v>
      </c>
      <c r="V140" s="112">
        <f t="shared" ca="1" si="41"/>
        <v>0.25930999999999998</v>
      </c>
      <c r="W140" s="112">
        <f t="shared" ca="1" si="42"/>
        <v>5.4239999999999997E-2</v>
      </c>
      <c r="X140" s="112">
        <f t="shared" ca="1" si="43"/>
        <v>0.20507</v>
      </c>
      <c r="Y140" s="112">
        <f t="shared" ref="Y140:Y203" ca="1" si="48">W140+X140-V140</f>
        <v>0</v>
      </c>
      <c r="Z140" s="27">
        <f t="shared" ca="1" si="44"/>
        <v>0.17936000000000002</v>
      </c>
      <c r="AB140" s="38">
        <f t="shared" ref="AB140:AB203" si="49">INDEX(T:T,IFERROR(MATCH(EDATE(T140,-3),T:T,0),MATCH(EDATE(T140,-3),T:T,1)))</f>
        <v>41737</v>
      </c>
      <c r="AC140" s="38">
        <f t="shared" ref="AC140:AC203" ca="1" si="50">INDEX(T:T,MATCH(EDATE(T140,-3),T:T,0))</f>
        <v>41737</v>
      </c>
      <c r="AD140" s="38">
        <f t="shared" ref="AD140:AD203" si="51">INDEX(T:T,MATCH(EDATE(T140,-3),T:T,1))</f>
        <v>41737</v>
      </c>
      <c r="AE140" s="38"/>
      <c r="AF140" s="38"/>
      <c r="AG140" s="38"/>
      <c r="AH140" s="38"/>
      <c r="AI140" s="38"/>
      <c r="AJ140" s="38"/>
      <c r="AK140" s="38"/>
      <c r="AL140" s="38"/>
      <c r="AM140" s="38"/>
      <c r="AO140" s="38"/>
    </row>
    <row r="141" spans="2:41">
      <c r="B141" s="111">
        <v>41829</v>
      </c>
      <c r="C141" s="158">
        <v>0.2341</v>
      </c>
      <c r="D141" s="158"/>
      <c r="E141" s="111">
        <v>43377</v>
      </c>
      <c r="F141" s="158">
        <v>2.1800000000000002</v>
      </c>
      <c r="H141" s="111">
        <v>42068</v>
      </c>
      <c r="I141" s="112">
        <v>0.1</v>
      </c>
      <c r="K141" s="111">
        <v>41822</v>
      </c>
      <c r="L141" s="112">
        <v>0.26093</v>
      </c>
      <c r="N141" s="111">
        <v>41822</v>
      </c>
      <c r="O141" s="112">
        <v>5.5550000000000002E-2</v>
      </c>
      <c r="Q141" s="111">
        <v>41822</v>
      </c>
      <c r="R141" s="112">
        <v>0.20538000000000001</v>
      </c>
      <c r="S141" s="158">
        <f t="shared" si="45"/>
        <v>0</v>
      </c>
      <c r="T141" s="38">
        <f t="shared" si="46"/>
        <v>41829</v>
      </c>
      <c r="U141" s="112">
        <f t="shared" ca="1" si="47"/>
        <v>0.2341</v>
      </c>
      <c r="V141" s="112">
        <f t="shared" ca="1" si="41"/>
        <v>0.25903999999999999</v>
      </c>
      <c r="W141" s="112">
        <f t="shared" ca="1" si="42"/>
        <v>5.4030000000000002E-2</v>
      </c>
      <c r="X141" s="112">
        <f t="shared" ca="1" si="43"/>
        <v>0.20501</v>
      </c>
      <c r="Y141" s="112">
        <f t="shared" ca="1" si="48"/>
        <v>0</v>
      </c>
      <c r="Z141" s="27">
        <f t="shared" ca="1" si="44"/>
        <v>0.18007000000000001</v>
      </c>
      <c r="AB141" s="38">
        <f t="shared" si="49"/>
        <v>41738</v>
      </c>
      <c r="AC141" s="38">
        <f t="shared" si="50"/>
        <v>41738</v>
      </c>
      <c r="AD141" s="38">
        <f t="shared" si="51"/>
        <v>41738</v>
      </c>
      <c r="AE141" s="38"/>
      <c r="AF141" s="38"/>
      <c r="AG141" s="38"/>
      <c r="AH141" s="38"/>
      <c r="AI141" s="38"/>
      <c r="AJ141" s="38"/>
      <c r="AK141" s="38"/>
      <c r="AL141" s="38"/>
      <c r="AM141" s="38"/>
      <c r="AO141" s="38"/>
    </row>
    <row r="142" spans="2:41">
      <c r="B142" s="111">
        <v>41830</v>
      </c>
      <c r="C142" s="158">
        <v>0.2336</v>
      </c>
      <c r="D142" s="158"/>
      <c r="E142" s="111">
        <v>43378</v>
      </c>
      <c r="F142" s="158">
        <v>2.16</v>
      </c>
      <c r="H142" s="111">
        <v>42069</v>
      </c>
      <c r="I142" s="112">
        <v>0.1</v>
      </c>
      <c r="K142" s="111">
        <v>41823</v>
      </c>
      <c r="L142" s="112">
        <v>0.26051000000000002</v>
      </c>
      <c r="N142" s="111">
        <v>41823</v>
      </c>
      <c r="O142" s="112">
        <v>5.5329999999999997E-2</v>
      </c>
      <c r="Q142" s="111">
        <v>41823</v>
      </c>
      <c r="R142" s="112">
        <v>0.20518</v>
      </c>
      <c r="S142" s="158">
        <f t="shared" si="45"/>
        <v>0</v>
      </c>
      <c r="T142" s="38">
        <f t="shared" si="46"/>
        <v>41830</v>
      </c>
      <c r="U142" s="112">
        <f t="shared" ca="1" si="47"/>
        <v>0.2336</v>
      </c>
      <c r="V142" s="112">
        <f t="shared" ca="1" si="41"/>
        <v>0.25903999999999999</v>
      </c>
      <c r="W142" s="112">
        <f t="shared" ca="1" si="42"/>
        <v>5.4030000000000002E-2</v>
      </c>
      <c r="X142" s="112">
        <f t="shared" ca="1" si="43"/>
        <v>0.20501</v>
      </c>
      <c r="Y142" s="112">
        <f t="shared" ca="1" si="48"/>
        <v>0</v>
      </c>
      <c r="Z142" s="27">
        <f t="shared" ca="1" si="44"/>
        <v>0.17957000000000001</v>
      </c>
      <c r="AB142" s="38">
        <f t="shared" si="49"/>
        <v>41739</v>
      </c>
      <c r="AC142" s="38">
        <f t="shared" si="50"/>
        <v>41739</v>
      </c>
      <c r="AD142" s="38">
        <f t="shared" si="51"/>
        <v>41739</v>
      </c>
      <c r="AE142" s="38"/>
      <c r="AF142" s="38"/>
      <c r="AG142" s="38"/>
      <c r="AH142" s="38"/>
      <c r="AI142" s="38"/>
      <c r="AJ142" s="38"/>
      <c r="AK142" s="38"/>
      <c r="AL142" s="38"/>
      <c r="AM142" s="38"/>
      <c r="AO142" s="38"/>
    </row>
    <row r="143" spans="2:41">
      <c r="B143" s="111">
        <v>41831</v>
      </c>
      <c r="C143" s="158">
        <v>0.2336</v>
      </c>
      <c r="D143" s="158"/>
      <c r="E143" s="111">
        <v>43382</v>
      </c>
      <c r="F143" s="158">
        <v>2.15</v>
      </c>
      <c r="H143" s="111">
        <v>42072</v>
      </c>
      <c r="I143" s="112">
        <v>0.08</v>
      </c>
      <c r="K143" s="111">
        <v>41824</v>
      </c>
      <c r="L143" s="112">
        <v>0.26045000000000001</v>
      </c>
      <c r="N143" s="111">
        <v>41824</v>
      </c>
      <c r="O143" s="112">
        <v>5.5329999999999997E-2</v>
      </c>
      <c r="Q143" s="111">
        <v>41824</v>
      </c>
      <c r="R143" s="112">
        <v>0.20512</v>
      </c>
      <c r="S143" s="158">
        <f t="shared" si="45"/>
        <v>0</v>
      </c>
      <c r="T143" s="38">
        <f t="shared" si="46"/>
        <v>41831</v>
      </c>
      <c r="U143" s="112">
        <f t="shared" ca="1" si="47"/>
        <v>0.2336</v>
      </c>
      <c r="V143" s="112">
        <f t="shared" ca="1" si="41"/>
        <v>0.25912000000000002</v>
      </c>
      <c r="W143" s="112">
        <f t="shared" ca="1" si="42"/>
        <v>5.4210000000000001E-2</v>
      </c>
      <c r="X143" s="112">
        <f t="shared" ca="1" si="43"/>
        <v>0.20491000000000001</v>
      </c>
      <c r="Y143" s="112">
        <f t="shared" ca="1" si="48"/>
        <v>0</v>
      </c>
      <c r="Z143" s="27">
        <f t="shared" ca="1" si="44"/>
        <v>0.17938999999999999</v>
      </c>
      <c r="AB143" s="38">
        <f t="shared" si="49"/>
        <v>41740</v>
      </c>
      <c r="AC143" s="38">
        <f t="shared" si="50"/>
        <v>41740</v>
      </c>
      <c r="AD143" s="38">
        <f t="shared" si="51"/>
        <v>41740</v>
      </c>
      <c r="AE143" s="38"/>
      <c r="AF143" s="38"/>
      <c r="AG143" s="38"/>
      <c r="AH143" s="38"/>
      <c r="AI143" s="38"/>
      <c r="AJ143" s="38"/>
      <c r="AK143" s="38"/>
      <c r="AL143" s="38"/>
      <c r="AM143" s="38"/>
      <c r="AO143" s="38"/>
    </row>
    <row r="144" spans="2:41">
      <c r="B144" s="111">
        <v>41834</v>
      </c>
      <c r="C144" s="158">
        <v>0.2326</v>
      </c>
      <c r="D144" s="158"/>
      <c r="E144" s="111">
        <v>43383</v>
      </c>
      <c r="F144" s="158">
        <v>2.15</v>
      </c>
      <c r="H144" s="111">
        <v>42073</v>
      </c>
      <c r="I144" s="112">
        <v>0.08</v>
      </c>
      <c r="K144" s="111">
        <v>41827</v>
      </c>
      <c r="L144" s="112">
        <v>0.25945000000000001</v>
      </c>
      <c r="N144" s="111">
        <v>41827</v>
      </c>
      <c r="O144" s="112">
        <v>5.4350000000000002E-2</v>
      </c>
      <c r="Q144" s="111">
        <v>41827</v>
      </c>
      <c r="R144" s="112">
        <v>0.2051</v>
      </c>
      <c r="S144" s="158">
        <f t="shared" si="45"/>
        <v>0</v>
      </c>
      <c r="T144" s="38">
        <f t="shared" si="46"/>
        <v>41834</v>
      </c>
      <c r="U144" s="112">
        <f t="shared" ca="1" si="47"/>
        <v>0.2326</v>
      </c>
      <c r="V144" s="112">
        <f t="shared" ca="1" si="41"/>
        <v>0.25891999999999998</v>
      </c>
      <c r="W144" s="112">
        <f t="shared" ca="1" si="42"/>
        <v>5.4030000000000002E-2</v>
      </c>
      <c r="X144" s="112">
        <f t="shared" ca="1" si="43"/>
        <v>0.20488999999999999</v>
      </c>
      <c r="Y144" s="112">
        <f t="shared" ca="1" si="48"/>
        <v>0</v>
      </c>
      <c r="Z144" s="27">
        <f t="shared" ca="1" si="44"/>
        <v>0.17857000000000001</v>
      </c>
      <c r="AB144" s="38">
        <f t="shared" si="49"/>
        <v>41743</v>
      </c>
      <c r="AC144" s="38">
        <f t="shared" si="50"/>
        <v>41743</v>
      </c>
      <c r="AD144" s="38">
        <f t="shared" si="51"/>
        <v>41743</v>
      </c>
      <c r="AE144" s="38"/>
      <c r="AF144" s="38"/>
      <c r="AG144" s="38"/>
      <c r="AH144" s="38"/>
      <c r="AI144" s="38"/>
      <c r="AJ144" s="38"/>
      <c r="AK144" s="38"/>
      <c r="AL144" s="38"/>
      <c r="AM144" s="38"/>
      <c r="AO144" s="38"/>
    </row>
    <row r="145" spans="2:41">
      <c r="B145" s="111">
        <v>41835</v>
      </c>
      <c r="C145" s="158">
        <v>0.2331</v>
      </c>
      <c r="D145" s="158"/>
      <c r="E145" s="111">
        <v>43384</v>
      </c>
      <c r="F145" s="158">
        <v>2.17</v>
      </c>
      <c r="H145" s="111">
        <v>42074</v>
      </c>
      <c r="I145" s="112">
        <v>7.0000000000000007E-2</v>
      </c>
      <c r="K145" s="111">
        <v>41828</v>
      </c>
      <c r="L145" s="112">
        <v>0.25930999999999998</v>
      </c>
      <c r="N145" s="111">
        <v>41828</v>
      </c>
      <c r="O145" s="112">
        <v>5.4239999999999997E-2</v>
      </c>
      <c r="Q145" s="111">
        <v>41828</v>
      </c>
      <c r="R145" s="112">
        <v>0.20507</v>
      </c>
      <c r="S145" s="158">
        <f t="shared" si="45"/>
        <v>0</v>
      </c>
      <c r="T145" s="38">
        <f t="shared" si="46"/>
        <v>41835</v>
      </c>
      <c r="U145" s="112">
        <f t="shared" ca="1" si="47"/>
        <v>0.2331</v>
      </c>
      <c r="V145" s="112">
        <f t="shared" ca="1" si="41"/>
        <v>0.25890999999999997</v>
      </c>
      <c r="W145" s="112">
        <f t="shared" ca="1" si="42"/>
        <v>5.4030000000000002E-2</v>
      </c>
      <c r="X145" s="112">
        <f t="shared" ca="1" si="43"/>
        <v>0.20488000000000001</v>
      </c>
      <c r="Y145" s="112">
        <f t="shared" ca="1" si="48"/>
        <v>0</v>
      </c>
      <c r="Z145" s="27">
        <f t="shared" ca="1" si="44"/>
        <v>0.17907000000000001</v>
      </c>
      <c r="AB145" s="38">
        <f t="shared" si="49"/>
        <v>41744</v>
      </c>
      <c r="AC145" s="38">
        <f t="shared" si="50"/>
        <v>41744</v>
      </c>
      <c r="AD145" s="38">
        <f t="shared" si="51"/>
        <v>41744</v>
      </c>
      <c r="AE145" s="38"/>
      <c r="AF145" s="38"/>
      <c r="AG145" s="38"/>
      <c r="AH145" s="38"/>
      <c r="AI145" s="38"/>
      <c r="AJ145" s="38"/>
      <c r="AK145" s="38"/>
      <c r="AL145" s="38"/>
      <c r="AM145" s="38"/>
      <c r="AO145" s="38"/>
    </row>
    <row r="146" spans="2:41">
      <c r="B146" s="111">
        <v>41836</v>
      </c>
      <c r="C146" s="158">
        <v>0.2336</v>
      </c>
      <c r="D146" s="158"/>
      <c r="E146" s="111">
        <v>43385</v>
      </c>
      <c r="F146" s="158">
        <v>2.1800000000000002</v>
      </c>
      <c r="H146" s="111">
        <v>42075</v>
      </c>
      <c r="I146" s="112">
        <v>0.08</v>
      </c>
      <c r="K146" s="111">
        <v>41829</v>
      </c>
      <c r="L146" s="112">
        <v>0.25903999999999999</v>
      </c>
      <c r="N146" s="111">
        <v>41829</v>
      </c>
      <c r="O146" s="112">
        <v>5.4030000000000002E-2</v>
      </c>
      <c r="Q146" s="111">
        <v>41829</v>
      </c>
      <c r="R146" s="112">
        <v>0.20501</v>
      </c>
      <c r="S146" s="158">
        <f t="shared" si="45"/>
        <v>0</v>
      </c>
      <c r="T146" s="38">
        <f t="shared" si="46"/>
        <v>41836</v>
      </c>
      <c r="U146" s="112">
        <f t="shared" ca="1" si="47"/>
        <v>0.2336</v>
      </c>
      <c r="V146" s="112">
        <f t="shared" ca="1" si="41"/>
        <v>0.2591</v>
      </c>
      <c r="W146" s="112">
        <f t="shared" ca="1" si="42"/>
        <v>5.4239999999999997E-2</v>
      </c>
      <c r="X146" s="112">
        <f t="shared" ca="1" si="43"/>
        <v>0.20485999999999999</v>
      </c>
      <c r="Y146" s="112">
        <f t="shared" ca="1" si="48"/>
        <v>0</v>
      </c>
      <c r="Z146" s="27">
        <f t="shared" ca="1" si="44"/>
        <v>0.17936000000000002</v>
      </c>
      <c r="AB146" s="38">
        <f t="shared" si="49"/>
        <v>41745</v>
      </c>
      <c r="AC146" s="38">
        <f t="shared" ca="1" si="50"/>
        <v>41745</v>
      </c>
      <c r="AD146" s="38">
        <f t="shared" si="51"/>
        <v>41745</v>
      </c>
      <c r="AE146" s="38"/>
      <c r="AF146" s="38"/>
      <c r="AG146" s="38"/>
      <c r="AH146" s="38"/>
      <c r="AI146" s="38"/>
      <c r="AJ146" s="38"/>
      <c r="AK146" s="38"/>
      <c r="AL146" s="38"/>
      <c r="AM146" s="38"/>
      <c r="AO146" s="38"/>
    </row>
    <row r="147" spans="2:41">
      <c r="B147" s="111">
        <v>41837</v>
      </c>
      <c r="C147" s="158">
        <v>0.2336</v>
      </c>
      <c r="D147" s="158"/>
      <c r="E147" s="111">
        <v>43388</v>
      </c>
      <c r="F147" s="158">
        <v>2.21</v>
      </c>
      <c r="H147" s="111">
        <v>42076</v>
      </c>
      <c r="I147" s="112">
        <v>0.1</v>
      </c>
      <c r="K147" s="111">
        <v>41830</v>
      </c>
      <c r="L147" s="112">
        <v>0.25903999999999999</v>
      </c>
      <c r="N147" s="111">
        <v>41830</v>
      </c>
      <c r="O147" s="112">
        <v>5.4030000000000002E-2</v>
      </c>
      <c r="Q147" s="111">
        <v>41830</v>
      </c>
      <c r="R147" s="112">
        <v>0.20501</v>
      </c>
      <c r="S147" s="158">
        <f t="shared" si="45"/>
        <v>0</v>
      </c>
      <c r="T147" s="38">
        <f t="shared" si="46"/>
        <v>41837</v>
      </c>
      <c r="U147" s="112">
        <f t="shared" ca="1" si="47"/>
        <v>0.2336</v>
      </c>
      <c r="V147" s="112">
        <f t="shared" ca="1" si="41"/>
        <v>0.25925999999999999</v>
      </c>
      <c r="W147" s="112">
        <f t="shared" ca="1" si="42"/>
        <v>5.457E-2</v>
      </c>
      <c r="X147" s="112">
        <f t="shared" ca="1" si="43"/>
        <v>0.20469000000000001</v>
      </c>
      <c r="Y147" s="112">
        <f t="shared" ca="1" si="48"/>
        <v>0</v>
      </c>
      <c r="Z147" s="27">
        <f t="shared" ca="1" si="44"/>
        <v>0.17902999999999999</v>
      </c>
      <c r="AB147" s="38">
        <f t="shared" si="49"/>
        <v>41746</v>
      </c>
      <c r="AC147" s="38">
        <f t="shared" si="50"/>
        <v>41746</v>
      </c>
      <c r="AD147" s="38">
        <f t="shared" si="51"/>
        <v>41746</v>
      </c>
      <c r="AE147" s="38"/>
      <c r="AF147" s="38"/>
      <c r="AG147" s="38"/>
      <c r="AH147" s="38"/>
      <c r="AI147" s="38"/>
      <c r="AJ147" s="38"/>
      <c r="AK147" s="38"/>
      <c r="AL147" s="38"/>
      <c r="AM147" s="38"/>
      <c r="AO147" s="38"/>
    </row>
    <row r="148" spans="2:41">
      <c r="B148" s="111">
        <v>41838</v>
      </c>
      <c r="C148" s="158">
        <v>0.2316</v>
      </c>
      <c r="D148" s="158"/>
      <c r="E148" s="111">
        <v>43389</v>
      </c>
      <c r="F148" s="158">
        <v>2.1800000000000002</v>
      </c>
      <c r="H148" s="111">
        <v>42079</v>
      </c>
      <c r="I148" s="112">
        <v>0.13</v>
      </c>
      <c r="K148" s="111">
        <v>41831</v>
      </c>
      <c r="L148" s="112">
        <v>0.25912000000000002</v>
      </c>
      <c r="N148" s="111">
        <v>41831</v>
      </c>
      <c r="O148" s="112">
        <v>5.4210000000000001E-2</v>
      </c>
      <c r="Q148" s="111">
        <v>41831</v>
      </c>
      <c r="R148" s="112">
        <v>0.20491000000000001</v>
      </c>
      <c r="S148" s="158">
        <f t="shared" si="45"/>
        <v>0</v>
      </c>
      <c r="T148" s="38">
        <f t="shared" si="46"/>
        <v>41838</v>
      </c>
      <c r="U148" s="112">
        <f t="shared" ca="1" si="47"/>
        <v>0.2316</v>
      </c>
      <c r="V148" s="112">
        <f t="shared" ca="1" si="41"/>
        <v>0.26111000000000001</v>
      </c>
      <c r="W148" s="112">
        <f t="shared" ca="1" si="42"/>
        <v>5.6489999999999999E-2</v>
      </c>
      <c r="X148" s="112">
        <f t="shared" ca="1" si="43"/>
        <v>0.20462</v>
      </c>
      <c r="Y148" s="112">
        <f t="shared" ca="1" si="48"/>
        <v>0</v>
      </c>
      <c r="Z148" s="27">
        <f t="shared" ca="1" si="44"/>
        <v>0.17510999999999999</v>
      </c>
      <c r="AB148" s="38">
        <f t="shared" si="49"/>
        <v>41746</v>
      </c>
      <c r="AC148" s="38" t="e">
        <f t="shared" si="50"/>
        <v>#N/A</v>
      </c>
      <c r="AD148" s="38">
        <f t="shared" si="51"/>
        <v>41746</v>
      </c>
      <c r="AE148" s="38"/>
      <c r="AF148" s="38"/>
      <c r="AG148" s="38"/>
      <c r="AH148" s="38"/>
      <c r="AI148" s="38"/>
      <c r="AJ148" s="38"/>
      <c r="AK148" s="38"/>
      <c r="AL148" s="38"/>
      <c r="AM148" s="38"/>
      <c r="AO148" s="38"/>
    </row>
    <row r="149" spans="2:41">
      <c r="B149" s="111">
        <v>41841</v>
      </c>
      <c r="C149" s="158">
        <v>0.2331</v>
      </c>
      <c r="D149" s="158"/>
      <c r="E149" s="111">
        <v>43390</v>
      </c>
      <c r="F149" s="158">
        <v>2.1800000000000002</v>
      </c>
      <c r="H149" s="111">
        <v>42080</v>
      </c>
      <c r="I149" s="112">
        <v>0.15</v>
      </c>
      <c r="K149" s="111">
        <v>41834</v>
      </c>
      <c r="L149" s="112">
        <v>0.25891999999999998</v>
      </c>
      <c r="N149" s="111">
        <v>41834</v>
      </c>
      <c r="O149" s="112">
        <v>5.4030000000000002E-2</v>
      </c>
      <c r="Q149" s="111">
        <v>41834</v>
      </c>
      <c r="R149" s="112">
        <v>0.20488999999999999</v>
      </c>
      <c r="S149" s="158">
        <f t="shared" si="45"/>
        <v>0</v>
      </c>
      <c r="T149" s="38">
        <f t="shared" si="46"/>
        <v>41841</v>
      </c>
      <c r="U149" s="112">
        <f t="shared" ca="1" si="47"/>
        <v>0.2331</v>
      </c>
      <c r="V149" s="112">
        <f t="shared" ca="1" si="41"/>
        <v>0.26093</v>
      </c>
      <c r="W149" s="112">
        <f t="shared" ca="1" si="42"/>
        <v>5.6309999999999999E-2</v>
      </c>
      <c r="X149" s="112">
        <f t="shared" ca="1" si="43"/>
        <v>0.20462</v>
      </c>
      <c r="Y149" s="112">
        <f t="shared" ca="1" si="48"/>
        <v>0</v>
      </c>
      <c r="Z149" s="27">
        <f t="shared" ca="1" si="44"/>
        <v>0.17679</v>
      </c>
      <c r="AB149" s="38">
        <f t="shared" ca="1" si="49"/>
        <v>41746</v>
      </c>
      <c r="AC149" s="38" t="e">
        <f t="shared" si="50"/>
        <v>#N/A</v>
      </c>
      <c r="AD149" s="38">
        <f t="shared" si="51"/>
        <v>41746</v>
      </c>
      <c r="AE149" s="38"/>
      <c r="AF149" s="38"/>
      <c r="AG149" s="38"/>
      <c r="AH149" s="38"/>
      <c r="AI149" s="38"/>
      <c r="AJ149" s="38"/>
      <c r="AK149" s="38"/>
      <c r="AL149" s="38"/>
      <c r="AM149" s="38"/>
      <c r="AO149" s="38"/>
    </row>
    <row r="150" spans="2:41">
      <c r="B150" s="111">
        <v>41842</v>
      </c>
      <c r="C150" s="158">
        <v>0.2326</v>
      </c>
      <c r="D150" s="158"/>
      <c r="E150" s="111">
        <v>43391</v>
      </c>
      <c r="F150" s="158">
        <v>2.19</v>
      </c>
      <c r="H150" s="111">
        <v>42081</v>
      </c>
      <c r="I150" s="112">
        <v>0.12</v>
      </c>
      <c r="K150" s="111">
        <v>41835</v>
      </c>
      <c r="L150" s="112">
        <v>0.25890999999999997</v>
      </c>
      <c r="N150" s="111">
        <v>41835</v>
      </c>
      <c r="O150" s="112">
        <v>5.4030000000000002E-2</v>
      </c>
      <c r="Q150" s="111">
        <v>41835</v>
      </c>
      <c r="R150" s="112">
        <v>0.20488000000000001</v>
      </c>
      <c r="S150" s="158">
        <f t="shared" si="45"/>
        <v>0</v>
      </c>
      <c r="T150" s="38">
        <f t="shared" si="46"/>
        <v>41842</v>
      </c>
      <c r="U150" s="112">
        <f t="shared" ca="1" si="47"/>
        <v>0.2326</v>
      </c>
      <c r="V150" s="112">
        <f t="shared" ca="1" si="41"/>
        <v>0.26108999999999999</v>
      </c>
      <c r="W150" s="112">
        <f t="shared" ca="1" si="42"/>
        <v>5.6529999999999997E-2</v>
      </c>
      <c r="X150" s="112">
        <f t="shared" ca="1" si="43"/>
        <v>0.20455999999999999</v>
      </c>
      <c r="Y150" s="112">
        <f t="shared" ca="1" si="48"/>
        <v>0</v>
      </c>
      <c r="Z150" s="27">
        <f t="shared" ca="1" si="44"/>
        <v>0.17607</v>
      </c>
      <c r="AB150" s="38">
        <f t="shared" si="49"/>
        <v>41751</v>
      </c>
      <c r="AC150" s="38">
        <f t="shared" si="50"/>
        <v>41751</v>
      </c>
      <c r="AD150" s="38">
        <f t="shared" si="51"/>
        <v>41751</v>
      </c>
      <c r="AE150" s="38"/>
      <c r="AF150" s="38"/>
      <c r="AG150" s="38"/>
      <c r="AH150" s="38"/>
      <c r="AI150" s="38"/>
      <c r="AJ150" s="38"/>
      <c r="AK150" s="38"/>
      <c r="AL150" s="38"/>
      <c r="AM150" s="38"/>
      <c r="AO150" s="38"/>
    </row>
    <row r="151" spans="2:41">
      <c r="B151" s="111">
        <v>41843</v>
      </c>
      <c r="C151" s="158">
        <v>0.2341</v>
      </c>
      <c r="D151" s="158"/>
      <c r="E151" s="111">
        <v>43392</v>
      </c>
      <c r="F151" s="158">
        <v>2.19</v>
      </c>
      <c r="H151" s="111">
        <v>42082</v>
      </c>
      <c r="I151" s="112">
        <v>0.1</v>
      </c>
      <c r="K151" s="111">
        <v>41836</v>
      </c>
      <c r="L151" s="112">
        <v>0.2591</v>
      </c>
      <c r="N151" s="111">
        <v>41836</v>
      </c>
      <c r="O151" s="112">
        <v>5.4239999999999997E-2</v>
      </c>
      <c r="Q151" s="111">
        <v>41836</v>
      </c>
      <c r="R151" s="112">
        <v>0.20485999999999999</v>
      </c>
      <c r="S151" s="158">
        <f t="shared" si="45"/>
        <v>0</v>
      </c>
      <c r="T151" s="38">
        <f t="shared" si="46"/>
        <v>41843</v>
      </c>
      <c r="U151" s="112">
        <f t="shared" ca="1" si="47"/>
        <v>0.2341</v>
      </c>
      <c r="V151" s="112">
        <f t="shared" ca="1" si="41"/>
        <v>0.26117000000000001</v>
      </c>
      <c r="W151" s="112">
        <f t="shared" ca="1" si="42"/>
        <v>5.663E-2</v>
      </c>
      <c r="X151" s="112">
        <f t="shared" ca="1" si="43"/>
        <v>0.20454</v>
      </c>
      <c r="Y151" s="112">
        <f t="shared" ca="1" si="48"/>
        <v>0</v>
      </c>
      <c r="Z151" s="27">
        <f t="shared" ca="1" si="44"/>
        <v>0.17747000000000002</v>
      </c>
      <c r="AB151" s="38">
        <f t="shared" si="49"/>
        <v>41752</v>
      </c>
      <c r="AC151" s="38">
        <f t="shared" si="50"/>
        <v>41752</v>
      </c>
      <c r="AD151" s="38">
        <f t="shared" si="51"/>
        <v>41752</v>
      </c>
      <c r="AE151" s="38"/>
      <c r="AF151" s="38"/>
      <c r="AG151" s="38"/>
      <c r="AH151" s="38"/>
      <c r="AI151" s="38"/>
      <c r="AJ151" s="38"/>
      <c r="AK151" s="38"/>
      <c r="AL151" s="38"/>
      <c r="AM151" s="38"/>
      <c r="AO151" s="38"/>
    </row>
    <row r="152" spans="2:41">
      <c r="B152" s="111">
        <v>41844</v>
      </c>
      <c r="C152" s="158">
        <v>0.2351</v>
      </c>
      <c r="D152" s="158"/>
      <c r="E152" s="111">
        <v>43395</v>
      </c>
      <c r="F152" s="158">
        <v>2.1800000000000002</v>
      </c>
      <c r="H152" s="111">
        <v>42083</v>
      </c>
      <c r="I152" s="112">
        <v>0.08</v>
      </c>
      <c r="K152" s="111">
        <v>41837</v>
      </c>
      <c r="L152" s="112">
        <v>0.25925999999999999</v>
      </c>
      <c r="N152" s="111">
        <v>41837</v>
      </c>
      <c r="O152" s="112">
        <v>5.457E-2</v>
      </c>
      <c r="Q152" s="111">
        <v>41837</v>
      </c>
      <c r="R152" s="112">
        <v>0.20469000000000001</v>
      </c>
      <c r="S152" s="158">
        <f t="shared" si="45"/>
        <v>0</v>
      </c>
      <c r="T152" s="38">
        <f t="shared" si="46"/>
        <v>41844</v>
      </c>
      <c r="U152" s="112">
        <f t="shared" ca="1" si="47"/>
        <v>0.2351</v>
      </c>
      <c r="V152" s="112">
        <f t="shared" ca="1" si="41"/>
        <v>0.26125999999999999</v>
      </c>
      <c r="W152" s="112">
        <f t="shared" ca="1" si="42"/>
        <v>5.6849999999999998E-2</v>
      </c>
      <c r="X152" s="112">
        <f t="shared" ca="1" si="43"/>
        <v>0.20441000000000001</v>
      </c>
      <c r="Y152" s="112">
        <f t="shared" ca="1" si="48"/>
        <v>0</v>
      </c>
      <c r="Z152" s="27">
        <f t="shared" ca="1" si="44"/>
        <v>0.17825000000000002</v>
      </c>
      <c r="AB152" s="38">
        <f t="shared" si="49"/>
        <v>41753</v>
      </c>
      <c r="AC152" s="38">
        <f t="shared" si="50"/>
        <v>41753</v>
      </c>
      <c r="AD152" s="38">
        <f t="shared" si="51"/>
        <v>41753</v>
      </c>
      <c r="AE152" s="38"/>
      <c r="AF152" s="38"/>
      <c r="AG152" s="38"/>
      <c r="AH152" s="38"/>
      <c r="AI152" s="38"/>
      <c r="AJ152" s="38"/>
      <c r="AK152" s="38"/>
      <c r="AL152" s="38"/>
      <c r="AM152" s="38"/>
      <c r="AO152" s="38"/>
    </row>
    <row r="153" spans="2:41">
      <c r="B153" s="111">
        <v>41845</v>
      </c>
      <c r="C153" s="158">
        <v>0.2341</v>
      </c>
      <c r="D153" s="158"/>
      <c r="E153" s="111">
        <v>43396</v>
      </c>
      <c r="F153" s="158">
        <v>2.17</v>
      </c>
      <c r="H153" s="111">
        <v>42086</v>
      </c>
      <c r="I153" s="112">
        <v>0.08</v>
      </c>
      <c r="K153" s="111">
        <v>41838</v>
      </c>
      <c r="L153" s="112">
        <v>0.26111000000000001</v>
      </c>
      <c r="N153" s="111">
        <v>41838</v>
      </c>
      <c r="O153" s="112">
        <v>5.6489999999999999E-2</v>
      </c>
      <c r="Q153" s="111">
        <v>41838</v>
      </c>
      <c r="R153" s="112">
        <v>0.20462</v>
      </c>
      <c r="S153" s="158">
        <f t="shared" si="45"/>
        <v>0</v>
      </c>
      <c r="T153" s="38">
        <f t="shared" si="46"/>
        <v>41845</v>
      </c>
      <c r="U153" s="112">
        <f t="shared" ca="1" si="47"/>
        <v>0.2341</v>
      </c>
      <c r="V153" s="112">
        <f t="shared" ca="1" si="41"/>
        <v>0.26196000000000003</v>
      </c>
      <c r="W153" s="112">
        <f t="shared" ca="1" si="42"/>
        <v>5.756E-2</v>
      </c>
      <c r="X153" s="112">
        <f t="shared" ca="1" si="43"/>
        <v>0.2044</v>
      </c>
      <c r="Y153" s="112">
        <f t="shared" ca="1" si="48"/>
        <v>0</v>
      </c>
      <c r="Z153" s="27">
        <f t="shared" ca="1" si="44"/>
        <v>0.17654</v>
      </c>
      <c r="AB153" s="38">
        <f t="shared" si="49"/>
        <v>41754</v>
      </c>
      <c r="AC153" s="38">
        <f t="shared" si="50"/>
        <v>41754</v>
      </c>
      <c r="AD153" s="38">
        <f t="shared" si="51"/>
        <v>41754</v>
      </c>
      <c r="AE153" s="38"/>
      <c r="AF153" s="38"/>
      <c r="AG153" s="38"/>
      <c r="AH153" s="38"/>
      <c r="AI153" s="38"/>
      <c r="AJ153" s="38"/>
      <c r="AK153" s="38"/>
      <c r="AL153" s="38"/>
      <c r="AM153" s="38"/>
      <c r="AO153" s="38"/>
    </row>
    <row r="154" spans="2:41">
      <c r="B154" s="111">
        <v>41848</v>
      </c>
      <c r="C154" s="158">
        <v>0.2361</v>
      </c>
      <c r="D154" s="158"/>
      <c r="E154" s="111">
        <v>43397</v>
      </c>
      <c r="F154" s="158">
        <v>2.1800000000000002</v>
      </c>
      <c r="H154" s="111">
        <v>42087</v>
      </c>
      <c r="I154" s="112">
        <v>0.08</v>
      </c>
      <c r="K154" s="111">
        <v>41841</v>
      </c>
      <c r="L154" s="112">
        <v>0.26093</v>
      </c>
      <c r="N154" s="111">
        <v>41841</v>
      </c>
      <c r="O154" s="112">
        <v>5.6309999999999999E-2</v>
      </c>
      <c r="Q154" s="111">
        <v>41841</v>
      </c>
      <c r="R154" s="112">
        <v>0.20462</v>
      </c>
      <c r="S154" s="158">
        <f t="shared" si="45"/>
        <v>0</v>
      </c>
      <c r="T154" s="38">
        <f t="shared" si="46"/>
        <v>41848</v>
      </c>
      <c r="U154" s="112">
        <f t="shared" ca="1" si="47"/>
        <v>0.2361</v>
      </c>
      <c r="V154" s="112">
        <f t="shared" ca="1" si="41"/>
        <v>0.26185999999999998</v>
      </c>
      <c r="W154" s="112">
        <f t="shared" ca="1" si="42"/>
        <v>5.7500000000000002E-2</v>
      </c>
      <c r="X154" s="112">
        <f t="shared" ca="1" si="43"/>
        <v>0.20436000000000001</v>
      </c>
      <c r="Y154" s="112">
        <f t="shared" ca="1" si="48"/>
        <v>0</v>
      </c>
      <c r="Z154" s="27">
        <f t="shared" ca="1" si="44"/>
        <v>0.17860000000000001</v>
      </c>
      <c r="AB154" s="38">
        <f t="shared" si="49"/>
        <v>41757</v>
      </c>
      <c r="AC154" s="38">
        <f t="shared" si="50"/>
        <v>41757</v>
      </c>
      <c r="AD154" s="38">
        <f t="shared" si="51"/>
        <v>41757</v>
      </c>
      <c r="AE154" s="38"/>
      <c r="AF154" s="38"/>
      <c r="AG154" s="38"/>
      <c r="AH154" s="38"/>
      <c r="AI154" s="38"/>
      <c r="AJ154" s="38"/>
      <c r="AK154" s="38"/>
      <c r="AL154" s="38"/>
      <c r="AM154" s="38"/>
      <c r="AO154" s="38"/>
    </row>
    <row r="155" spans="2:41">
      <c r="B155" s="111">
        <v>41849</v>
      </c>
      <c r="C155" s="158">
        <v>0.23710000000000001</v>
      </c>
      <c r="D155" s="158"/>
      <c r="E155" s="111">
        <v>43398</v>
      </c>
      <c r="F155" s="158">
        <v>2.19</v>
      </c>
      <c r="H155" s="111">
        <v>42088</v>
      </c>
      <c r="I155" s="112">
        <v>0.12</v>
      </c>
      <c r="K155" s="111">
        <v>41842</v>
      </c>
      <c r="L155" s="112">
        <v>0.26108999999999999</v>
      </c>
      <c r="N155" s="111">
        <v>41842</v>
      </c>
      <c r="O155" s="112">
        <v>5.6529999999999997E-2</v>
      </c>
      <c r="Q155" s="111">
        <v>41842</v>
      </c>
      <c r="R155" s="112">
        <v>0.20455999999999999</v>
      </c>
      <c r="S155" s="158">
        <f t="shared" si="45"/>
        <v>0</v>
      </c>
      <c r="T155" s="38">
        <f t="shared" si="46"/>
        <v>41849</v>
      </c>
      <c r="U155" s="112">
        <f t="shared" ca="1" si="47"/>
        <v>0.23710000000000001</v>
      </c>
      <c r="V155" s="112">
        <f t="shared" ca="1" si="41"/>
        <v>0.26179999999999998</v>
      </c>
      <c r="W155" s="112">
        <f t="shared" ca="1" si="42"/>
        <v>5.7500000000000002E-2</v>
      </c>
      <c r="X155" s="112">
        <f t="shared" ca="1" si="43"/>
        <v>0.20430000000000001</v>
      </c>
      <c r="Y155" s="112">
        <f t="shared" ca="1" si="48"/>
        <v>0</v>
      </c>
      <c r="Z155" s="27">
        <f t="shared" ca="1" si="44"/>
        <v>0.17960000000000001</v>
      </c>
      <c r="AB155" s="38">
        <f t="shared" si="49"/>
        <v>41758</v>
      </c>
      <c r="AC155" s="38">
        <f t="shared" si="50"/>
        <v>41758</v>
      </c>
      <c r="AD155" s="38">
        <f t="shared" si="51"/>
        <v>41758</v>
      </c>
      <c r="AE155" s="38"/>
      <c r="AF155" s="38"/>
      <c r="AG155" s="38"/>
      <c r="AH155" s="38"/>
      <c r="AI155" s="38"/>
      <c r="AJ155" s="38"/>
      <c r="AK155" s="38"/>
      <c r="AL155" s="38"/>
      <c r="AM155" s="38"/>
      <c r="AO155" s="38"/>
    </row>
    <row r="156" spans="2:41">
      <c r="B156" s="111">
        <v>41850</v>
      </c>
      <c r="C156" s="158">
        <v>0.23960000000000001</v>
      </c>
      <c r="D156" s="158"/>
      <c r="E156" s="111">
        <v>43399</v>
      </c>
      <c r="F156" s="158">
        <v>2.19</v>
      </c>
      <c r="H156" s="111">
        <v>42089</v>
      </c>
      <c r="I156" s="112">
        <v>0.12</v>
      </c>
      <c r="K156" s="111">
        <v>41843</v>
      </c>
      <c r="L156" s="112">
        <v>0.26117000000000001</v>
      </c>
      <c r="N156" s="111">
        <v>41843</v>
      </c>
      <c r="O156" s="112">
        <v>5.663E-2</v>
      </c>
      <c r="Q156" s="111">
        <v>41843</v>
      </c>
      <c r="R156" s="112">
        <v>0.20454</v>
      </c>
      <c r="S156" s="158">
        <f t="shared" si="45"/>
        <v>0</v>
      </c>
      <c r="T156" s="38">
        <f t="shared" si="46"/>
        <v>41850</v>
      </c>
      <c r="U156" s="112">
        <f t="shared" ca="1" si="47"/>
        <v>0.23960000000000001</v>
      </c>
      <c r="V156" s="112">
        <f t="shared" ca="1" si="41"/>
        <v>0.26186999999999999</v>
      </c>
      <c r="W156" s="112">
        <f t="shared" ca="1" si="42"/>
        <v>5.7610000000000001E-2</v>
      </c>
      <c r="X156" s="112">
        <f t="shared" ca="1" si="43"/>
        <v>0.20426</v>
      </c>
      <c r="Y156" s="112">
        <f t="shared" ca="1" si="48"/>
        <v>0</v>
      </c>
      <c r="Z156" s="27">
        <f t="shared" ca="1" si="44"/>
        <v>0.18199000000000001</v>
      </c>
      <c r="AB156" s="38">
        <f t="shared" ca="1" si="49"/>
        <v>41759</v>
      </c>
      <c r="AC156" s="38">
        <f t="shared" si="50"/>
        <v>41759</v>
      </c>
      <c r="AD156" s="38">
        <f t="shared" si="51"/>
        <v>41759</v>
      </c>
      <c r="AE156" s="38"/>
      <c r="AF156" s="38"/>
      <c r="AG156" s="38"/>
      <c r="AH156" s="38"/>
      <c r="AI156" s="38"/>
      <c r="AJ156" s="38"/>
      <c r="AK156" s="38"/>
      <c r="AL156" s="38"/>
      <c r="AM156" s="38"/>
      <c r="AO156" s="38"/>
    </row>
    <row r="157" spans="2:41">
      <c r="B157" s="111">
        <v>41851</v>
      </c>
      <c r="C157" s="158">
        <v>0.23910000000000001</v>
      </c>
      <c r="D157" s="158"/>
      <c r="E157" s="111">
        <v>43402</v>
      </c>
      <c r="F157" s="158">
        <v>2.1800000000000002</v>
      </c>
      <c r="H157" s="111">
        <v>42090</v>
      </c>
      <c r="I157" s="112">
        <v>0.11</v>
      </c>
      <c r="K157" s="111">
        <v>41844</v>
      </c>
      <c r="L157" s="112">
        <v>0.26125999999999999</v>
      </c>
      <c r="N157" s="111">
        <v>41844</v>
      </c>
      <c r="O157" s="112">
        <v>5.6849999999999998E-2</v>
      </c>
      <c r="Q157" s="111">
        <v>41844</v>
      </c>
      <c r="R157" s="112">
        <v>0.20441000000000001</v>
      </c>
      <c r="S157" s="158">
        <f t="shared" si="45"/>
        <v>0</v>
      </c>
      <c r="T157" s="38">
        <f t="shared" si="46"/>
        <v>41851</v>
      </c>
      <c r="U157" s="112">
        <f t="shared" ca="1" si="47"/>
        <v>0.23910000000000001</v>
      </c>
      <c r="V157" s="112">
        <f t="shared" ca="1" si="41"/>
        <v>0.26219999999999999</v>
      </c>
      <c r="W157" s="112">
        <f t="shared" ca="1" si="42"/>
        <v>5.7939999999999998E-2</v>
      </c>
      <c r="X157" s="112">
        <f t="shared" ca="1" si="43"/>
        <v>0.20426</v>
      </c>
      <c r="Y157" s="112">
        <f t="shared" ca="1" si="48"/>
        <v>0</v>
      </c>
      <c r="Z157" s="27">
        <f t="shared" ca="1" si="44"/>
        <v>0.18116000000000002</v>
      </c>
      <c r="AB157" s="38">
        <f t="shared" si="49"/>
        <v>41759</v>
      </c>
      <c r="AC157" s="38">
        <f t="shared" si="50"/>
        <v>41759</v>
      </c>
      <c r="AD157" s="38">
        <f t="shared" si="51"/>
        <v>41759</v>
      </c>
      <c r="AE157" s="38"/>
      <c r="AF157" s="38"/>
      <c r="AG157" s="38"/>
      <c r="AH157" s="38"/>
      <c r="AI157" s="38"/>
      <c r="AJ157" s="38"/>
      <c r="AK157" s="38"/>
      <c r="AL157" s="38"/>
      <c r="AM157" s="38"/>
      <c r="AO157" s="38"/>
    </row>
    <row r="158" spans="2:41">
      <c r="B158" s="111">
        <v>41852</v>
      </c>
      <c r="C158" s="158">
        <v>0.23810000000000001</v>
      </c>
      <c r="D158" s="158"/>
      <c r="E158" s="111">
        <v>43403</v>
      </c>
      <c r="F158" s="158">
        <v>2.1800000000000002</v>
      </c>
      <c r="H158" s="111">
        <v>42093</v>
      </c>
      <c r="I158" s="112">
        <v>0.12</v>
      </c>
      <c r="K158" s="111">
        <v>41845</v>
      </c>
      <c r="L158" s="112">
        <v>0.26196000000000003</v>
      </c>
      <c r="N158" s="111">
        <v>41845</v>
      </c>
      <c r="O158" s="112">
        <v>5.756E-2</v>
      </c>
      <c r="Q158" s="111">
        <v>41845</v>
      </c>
      <c r="R158" s="112">
        <v>0.2044</v>
      </c>
      <c r="S158" s="158">
        <f t="shared" si="45"/>
        <v>0</v>
      </c>
      <c r="T158" s="38">
        <f t="shared" si="46"/>
        <v>41852</v>
      </c>
      <c r="U158" s="112">
        <f t="shared" ca="1" si="47"/>
        <v>0.23810000000000001</v>
      </c>
      <c r="V158" s="112">
        <f t="shared" ca="1" si="41"/>
        <v>0.2641</v>
      </c>
      <c r="W158" s="112">
        <f t="shared" ca="1" si="42"/>
        <v>5.9900000000000002E-2</v>
      </c>
      <c r="X158" s="112">
        <f t="shared" ca="1" si="43"/>
        <v>0.20419999999999999</v>
      </c>
      <c r="Y158" s="112">
        <f t="shared" ca="1" si="48"/>
        <v>0</v>
      </c>
      <c r="Z158" s="27">
        <f t="shared" ca="1" si="44"/>
        <v>0.1782</v>
      </c>
      <c r="AB158" s="38">
        <f t="shared" si="49"/>
        <v>41760</v>
      </c>
      <c r="AC158" s="38">
        <f t="shared" si="50"/>
        <v>41760</v>
      </c>
      <c r="AD158" s="38">
        <f t="shared" si="51"/>
        <v>41760</v>
      </c>
      <c r="AE158" s="38"/>
      <c r="AF158" s="38"/>
      <c r="AG158" s="38"/>
      <c r="AH158" s="38"/>
      <c r="AI158" s="38"/>
      <c r="AJ158" s="38"/>
      <c r="AK158" s="38"/>
      <c r="AL158" s="38"/>
      <c r="AM158" s="38"/>
      <c r="AO158" s="38"/>
    </row>
    <row r="159" spans="2:41">
      <c r="B159" s="111">
        <v>41855</v>
      </c>
      <c r="C159" s="158">
        <v>0.23710000000000001</v>
      </c>
      <c r="D159" s="158"/>
      <c r="E159" s="111">
        <v>43404</v>
      </c>
      <c r="F159" s="158">
        <v>2.2200000000000002</v>
      </c>
      <c r="H159" s="111">
        <v>42094</v>
      </c>
      <c r="I159" s="112">
        <v>0.2</v>
      </c>
      <c r="K159" s="111">
        <v>41848</v>
      </c>
      <c r="L159" s="112">
        <v>0.26185999999999998</v>
      </c>
      <c r="N159" s="111">
        <v>41848</v>
      </c>
      <c r="O159" s="112">
        <v>5.7500000000000002E-2</v>
      </c>
      <c r="Q159" s="111">
        <v>41848</v>
      </c>
      <c r="R159" s="112">
        <v>0.20436000000000001</v>
      </c>
      <c r="S159" s="158">
        <f t="shared" si="45"/>
        <v>0</v>
      </c>
      <c r="T159" s="38">
        <f t="shared" si="46"/>
        <v>41855</v>
      </c>
      <c r="U159" s="112">
        <f t="shared" ca="1" si="47"/>
        <v>0.23710000000000001</v>
      </c>
      <c r="V159" s="112">
        <f t="shared" ca="1" si="41"/>
        <v>0.26366000000000001</v>
      </c>
      <c r="W159" s="112">
        <f t="shared" ca="1" si="42"/>
        <v>5.9679999999999997E-2</v>
      </c>
      <c r="X159" s="112">
        <f t="shared" ca="1" si="43"/>
        <v>0.20397999999999999</v>
      </c>
      <c r="Y159" s="112">
        <f t="shared" ca="1" si="48"/>
        <v>0</v>
      </c>
      <c r="Z159" s="27">
        <f t="shared" ca="1" si="44"/>
        <v>0.17742000000000002</v>
      </c>
      <c r="AB159" s="38">
        <f t="shared" si="49"/>
        <v>41761</v>
      </c>
      <c r="AC159" s="38" t="e">
        <f t="shared" si="50"/>
        <v>#N/A</v>
      </c>
      <c r="AD159" s="38">
        <f t="shared" si="51"/>
        <v>41761</v>
      </c>
      <c r="AE159" s="38"/>
      <c r="AF159" s="38"/>
      <c r="AG159" s="38"/>
      <c r="AH159" s="38"/>
      <c r="AI159" s="38"/>
      <c r="AJ159" s="38"/>
      <c r="AK159" s="38"/>
      <c r="AL159" s="38"/>
      <c r="AM159" s="38"/>
      <c r="AO159" s="38"/>
    </row>
    <row r="160" spans="2:41">
      <c r="B160" s="111">
        <v>41856</v>
      </c>
      <c r="C160" s="158">
        <v>0.23710000000000001</v>
      </c>
      <c r="D160" s="158"/>
      <c r="E160" s="111">
        <v>43405</v>
      </c>
      <c r="F160" s="158">
        <v>2.2200000000000002</v>
      </c>
      <c r="H160" s="111">
        <v>42095</v>
      </c>
      <c r="I160" s="112">
        <v>0.16</v>
      </c>
      <c r="K160" s="111">
        <v>41849</v>
      </c>
      <c r="L160" s="112">
        <v>0.26179999999999998</v>
      </c>
      <c r="N160" s="111">
        <v>41849</v>
      </c>
      <c r="O160" s="112">
        <v>5.7500000000000002E-2</v>
      </c>
      <c r="Q160" s="111">
        <v>41849</v>
      </c>
      <c r="R160" s="112">
        <v>0.20430000000000001</v>
      </c>
      <c r="S160" s="158">
        <f t="shared" si="45"/>
        <v>0</v>
      </c>
      <c r="T160" s="38">
        <f t="shared" si="46"/>
        <v>41856</v>
      </c>
      <c r="U160" s="112">
        <f t="shared" ca="1" si="47"/>
        <v>0.23710000000000001</v>
      </c>
      <c r="V160" s="112">
        <f t="shared" ca="1" si="41"/>
        <v>0.26368000000000003</v>
      </c>
      <c r="W160" s="112">
        <f t="shared" ca="1" si="42"/>
        <v>5.9790000000000003E-2</v>
      </c>
      <c r="X160" s="112">
        <f t="shared" ca="1" si="43"/>
        <v>0.20388999999999999</v>
      </c>
      <c r="Y160" s="112">
        <f t="shared" ca="1" si="48"/>
        <v>0</v>
      </c>
      <c r="Z160" s="27">
        <f t="shared" ca="1" si="44"/>
        <v>0.17731</v>
      </c>
      <c r="AB160" s="38">
        <f t="shared" si="49"/>
        <v>41761</v>
      </c>
      <c r="AC160" s="38" t="e">
        <f t="shared" si="50"/>
        <v>#N/A</v>
      </c>
      <c r="AD160" s="38">
        <f t="shared" si="51"/>
        <v>41761</v>
      </c>
      <c r="AE160" s="38"/>
      <c r="AF160" s="38"/>
      <c r="AG160" s="38"/>
      <c r="AH160" s="38"/>
      <c r="AI160" s="38"/>
      <c r="AJ160" s="38"/>
      <c r="AK160" s="38"/>
      <c r="AL160" s="38"/>
      <c r="AM160" s="38"/>
      <c r="AO160" s="38"/>
    </row>
    <row r="161" spans="2:41">
      <c r="B161" s="111">
        <v>41857</v>
      </c>
      <c r="C161" s="158">
        <v>0.23419999999999999</v>
      </c>
      <c r="D161" s="158"/>
      <c r="E161" s="111">
        <v>43406</v>
      </c>
      <c r="F161" s="158">
        <v>2.25</v>
      </c>
      <c r="H161" s="111">
        <v>42096</v>
      </c>
      <c r="I161" s="112">
        <v>0.13</v>
      </c>
      <c r="K161" s="111">
        <v>41850</v>
      </c>
      <c r="L161" s="112">
        <v>0.26186999999999999</v>
      </c>
      <c r="N161" s="111">
        <v>41850</v>
      </c>
      <c r="O161" s="112">
        <v>5.7610000000000001E-2</v>
      </c>
      <c r="Q161" s="111">
        <v>41850</v>
      </c>
      <c r="R161" s="112">
        <v>0.20426</v>
      </c>
      <c r="S161" s="158">
        <f t="shared" si="45"/>
        <v>0</v>
      </c>
      <c r="T161" s="38">
        <f t="shared" si="46"/>
        <v>41857</v>
      </c>
      <c r="U161" s="112">
        <f t="shared" ca="1" si="47"/>
        <v>0.23419999999999999</v>
      </c>
      <c r="V161" s="112">
        <f t="shared" ca="1" si="41"/>
        <v>0.26375999999999999</v>
      </c>
      <c r="W161" s="112">
        <f t="shared" ca="1" si="42"/>
        <v>5.9900000000000002E-2</v>
      </c>
      <c r="X161" s="112">
        <f t="shared" ca="1" si="43"/>
        <v>0.20386000000000001</v>
      </c>
      <c r="Y161" s="112">
        <f t="shared" ca="1" si="48"/>
        <v>0</v>
      </c>
      <c r="Z161" s="27">
        <f t="shared" ca="1" si="44"/>
        <v>0.17429999999999998</v>
      </c>
      <c r="AB161" s="38">
        <f t="shared" si="49"/>
        <v>41765</v>
      </c>
      <c r="AC161" s="38">
        <f t="shared" si="50"/>
        <v>41765</v>
      </c>
      <c r="AD161" s="38">
        <f t="shared" si="51"/>
        <v>41765</v>
      </c>
      <c r="AE161" s="38"/>
      <c r="AF161" s="38"/>
      <c r="AG161" s="38"/>
      <c r="AH161" s="38"/>
      <c r="AI161" s="38"/>
      <c r="AJ161" s="38"/>
      <c r="AK161" s="38"/>
      <c r="AL161" s="38"/>
      <c r="AM161" s="38"/>
      <c r="AO161" s="38"/>
    </row>
    <row r="162" spans="2:41">
      <c r="B162" s="111">
        <v>41858</v>
      </c>
      <c r="C162" s="158">
        <v>0.2331</v>
      </c>
      <c r="D162" s="158"/>
      <c r="E162" s="111">
        <v>43409</v>
      </c>
      <c r="F162" s="158">
        <v>2.2400000000000002</v>
      </c>
      <c r="H162" s="111">
        <v>42100</v>
      </c>
      <c r="I162" s="112">
        <v>0.12</v>
      </c>
      <c r="K162" s="111">
        <v>41851</v>
      </c>
      <c r="L162" s="112">
        <v>0.26219999999999999</v>
      </c>
      <c r="N162" s="111">
        <v>41851</v>
      </c>
      <c r="O162" s="112">
        <v>5.7939999999999998E-2</v>
      </c>
      <c r="Q162" s="111">
        <v>41851</v>
      </c>
      <c r="R162" s="112">
        <v>0.20426</v>
      </c>
      <c r="S162" s="158">
        <f t="shared" si="45"/>
        <v>0</v>
      </c>
      <c r="T162" s="38">
        <f t="shared" si="46"/>
        <v>41858</v>
      </c>
      <c r="U162" s="112">
        <f t="shared" ca="1" si="47"/>
        <v>0.2331</v>
      </c>
      <c r="V162" s="112">
        <f t="shared" ca="1" si="41"/>
        <v>0.26385999999999998</v>
      </c>
      <c r="W162" s="112">
        <f t="shared" ca="1" si="42"/>
        <v>0.06</v>
      </c>
      <c r="X162" s="112">
        <f t="shared" ca="1" si="43"/>
        <v>0.20386000000000001</v>
      </c>
      <c r="Y162" s="112">
        <f t="shared" ca="1" si="48"/>
        <v>0</v>
      </c>
      <c r="Z162" s="27">
        <f t="shared" ca="1" si="44"/>
        <v>0.1731</v>
      </c>
      <c r="AB162" s="38">
        <f t="shared" ca="1" si="49"/>
        <v>41766</v>
      </c>
      <c r="AC162" s="38">
        <f t="shared" si="50"/>
        <v>41766</v>
      </c>
      <c r="AD162" s="38">
        <f t="shared" si="51"/>
        <v>41766</v>
      </c>
      <c r="AE162" s="38"/>
      <c r="AF162" s="38"/>
      <c r="AG162" s="38"/>
      <c r="AH162" s="38"/>
      <c r="AI162" s="38"/>
      <c r="AJ162" s="38"/>
      <c r="AK162" s="38"/>
      <c r="AL162" s="38"/>
      <c r="AM162" s="38"/>
      <c r="AO162" s="38"/>
    </row>
    <row r="163" spans="2:41">
      <c r="B163" s="111">
        <v>41859</v>
      </c>
      <c r="C163" s="158">
        <v>0.2351</v>
      </c>
      <c r="D163" s="158"/>
      <c r="E163" s="111">
        <v>43410</v>
      </c>
      <c r="F163" s="158">
        <v>2.2200000000000002</v>
      </c>
      <c r="H163" s="111">
        <v>42101</v>
      </c>
      <c r="I163" s="112">
        <v>0.12</v>
      </c>
      <c r="K163" s="111">
        <v>41852</v>
      </c>
      <c r="L163" s="112">
        <v>0.2641</v>
      </c>
      <c r="N163" s="111">
        <v>41852</v>
      </c>
      <c r="O163" s="112">
        <v>5.9900000000000002E-2</v>
      </c>
      <c r="Q163" s="111">
        <v>41852</v>
      </c>
      <c r="R163" s="112">
        <v>0.20419999999999999</v>
      </c>
      <c r="S163" s="158">
        <f t="shared" si="45"/>
        <v>0</v>
      </c>
      <c r="T163" s="38">
        <f t="shared" si="46"/>
        <v>41859</v>
      </c>
      <c r="U163" s="112">
        <f t="shared" ca="1" si="47"/>
        <v>0.2351</v>
      </c>
      <c r="V163" s="112">
        <f t="shared" ca="1" si="41"/>
        <v>0.26384000000000002</v>
      </c>
      <c r="W163" s="112">
        <f t="shared" ca="1" si="42"/>
        <v>0.06</v>
      </c>
      <c r="X163" s="112">
        <f t="shared" ca="1" si="43"/>
        <v>0.20383999999999999</v>
      </c>
      <c r="Y163" s="112">
        <f t="shared" ca="1" si="48"/>
        <v>0</v>
      </c>
      <c r="Z163" s="27">
        <f t="shared" ca="1" si="44"/>
        <v>0.17510000000000001</v>
      </c>
      <c r="AB163" s="38">
        <f t="shared" si="49"/>
        <v>41767</v>
      </c>
      <c r="AC163" s="38">
        <f t="shared" si="50"/>
        <v>41767</v>
      </c>
      <c r="AD163" s="38">
        <f t="shared" si="51"/>
        <v>41767</v>
      </c>
      <c r="AE163" s="38"/>
      <c r="AF163" s="38"/>
      <c r="AG163" s="38"/>
      <c r="AH163" s="38"/>
      <c r="AI163" s="38"/>
      <c r="AJ163" s="38"/>
      <c r="AK163" s="38"/>
      <c r="AL163" s="38"/>
      <c r="AM163" s="38"/>
      <c r="AO163" s="38"/>
    </row>
    <row r="164" spans="2:41">
      <c r="B164" s="111">
        <v>41862</v>
      </c>
      <c r="C164" s="158">
        <v>0.23380000000000001</v>
      </c>
      <c r="D164" s="158"/>
      <c r="E164" s="111">
        <v>43411</v>
      </c>
      <c r="F164" s="158">
        <v>2.1800000000000002</v>
      </c>
      <c r="H164" s="111">
        <v>42102</v>
      </c>
      <c r="I164" s="112">
        <v>0.12</v>
      </c>
      <c r="K164" s="111">
        <v>41855</v>
      </c>
      <c r="L164" s="112">
        <v>0.26366000000000001</v>
      </c>
      <c r="N164" s="111">
        <v>41855</v>
      </c>
      <c r="O164" s="112">
        <v>5.9679999999999997E-2</v>
      </c>
      <c r="Q164" s="111">
        <v>41855</v>
      </c>
      <c r="R164" s="112">
        <v>0.20397999999999999</v>
      </c>
      <c r="S164" s="158">
        <f t="shared" si="45"/>
        <v>0</v>
      </c>
      <c r="T164" s="38">
        <f t="shared" si="46"/>
        <v>41862</v>
      </c>
      <c r="U164" s="112">
        <f t="shared" ca="1" si="47"/>
        <v>0.23380000000000001</v>
      </c>
      <c r="V164" s="112">
        <f t="shared" ca="1" si="41"/>
        <v>0.26397999999999999</v>
      </c>
      <c r="W164" s="112">
        <f t="shared" ca="1" si="42"/>
        <v>6.0330000000000002E-2</v>
      </c>
      <c r="X164" s="112">
        <f t="shared" ca="1" si="43"/>
        <v>0.20365</v>
      </c>
      <c r="Y164" s="112">
        <f t="shared" ca="1" si="48"/>
        <v>0</v>
      </c>
      <c r="Z164" s="27">
        <f t="shared" ca="1" si="44"/>
        <v>0.17347000000000001</v>
      </c>
      <c r="AB164" s="38">
        <f t="shared" si="49"/>
        <v>41768</v>
      </c>
      <c r="AC164" s="38" t="e">
        <f t="shared" si="50"/>
        <v>#N/A</v>
      </c>
      <c r="AD164" s="38">
        <f t="shared" si="51"/>
        <v>41768</v>
      </c>
      <c r="AE164" s="38"/>
      <c r="AF164" s="38"/>
      <c r="AG164" s="38"/>
      <c r="AH164" s="38"/>
      <c r="AI164" s="38"/>
      <c r="AJ164" s="38"/>
      <c r="AK164" s="38"/>
      <c r="AL164" s="38"/>
      <c r="AM164" s="38"/>
      <c r="AO164" s="38"/>
    </row>
    <row r="165" spans="2:41">
      <c r="B165" s="111">
        <v>41863</v>
      </c>
      <c r="C165" s="158">
        <v>0.2331</v>
      </c>
      <c r="D165" s="158"/>
      <c r="E165" s="111">
        <v>43412</v>
      </c>
      <c r="F165" s="158">
        <v>2.21</v>
      </c>
      <c r="H165" s="111">
        <v>42103</v>
      </c>
      <c r="I165" s="112">
        <v>0.13</v>
      </c>
      <c r="K165" s="111">
        <v>41856</v>
      </c>
      <c r="L165" s="112">
        <v>0.26368000000000003</v>
      </c>
      <c r="N165" s="111">
        <v>41856</v>
      </c>
      <c r="O165" s="112">
        <v>5.9790000000000003E-2</v>
      </c>
      <c r="Q165" s="111">
        <v>41856</v>
      </c>
      <c r="R165" s="112">
        <v>0.20388999999999999</v>
      </c>
      <c r="S165" s="158">
        <f t="shared" si="45"/>
        <v>0</v>
      </c>
      <c r="T165" s="38">
        <f t="shared" si="46"/>
        <v>41863</v>
      </c>
      <c r="U165" s="112">
        <f t="shared" ca="1" si="47"/>
        <v>0.2331</v>
      </c>
      <c r="V165" s="112">
        <f t="shared" ca="1" si="41"/>
        <v>0.26395999999999997</v>
      </c>
      <c r="W165" s="112">
        <f t="shared" ca="1" si="42"/>
        <v>6.0330000000000002E-2</v>
      </c>
      <c r="X165" s="112">
        <f t="shared" ca="1" si="43"/>
        <v>0.20363000000000001</v>
      </c>
      <c r="Y165" s="112">
        <f t="shared" ca="1" si="48"/>
        <v>0</v>
      </c>
      <c r="Z165" s="27">
        <f t="shared" ca="1" si="44"/>
        <v>0.17277000000000001</v>
      </c>
      <c r="AB165" s="38">
        <f t="shared" si="49"/>
        <v>41771</v>
      </c>
      <c r="AC165" s="38">
        <f t="shared" ca="1" si="50"/>
        <v>41771</v>
      </c>
      <c r="AD165" s="38">
        <f t="shared" si="51"/>
        <v>41771</v>
      </c>
      <c r="AE165" s="38"/>
      <c r="AF165" s="38"/>
      <c r="AG165" s="38"/>
      <c r="AH165" s="38"/>
      <c r="AI165" s="38"/>
      <c r="AJ165" s="38"/>
      <c r="AK165" s="38"/>
      <c r="AL165" s="38"/>
      <c r="AM165" s="38"/>
      <c r="AO165" s="38"/>
    </row>
    <row r="166" spans="2:41">
      <c r="B166" s="111">
        <v>41864</v>
      </c>
      <c r="C166" s="158">
        <v>0.2336</v>
      </c>
      <c r="D166" s="158"/>
      <c r="E166" s="111">
        <v>43413</v>
      </c>
      <c r="F166" s="158">
        <v>2.2000000000000002</v>
      </c>
      <c r="H166" s="111">
        <v>42104</v>
      </c>
      <c r="I166" s="112">
        <v>0.15</v>
      </c>
      <c r="K166" s="111">
        <v>41857</v>
      </c>
      <c r="L166" s="112">
        <v>0.26375999999999999</v>
      </c>
      <c r="N166" s="111">
        <v>41857</v>
      </c>
      <c r="O166" s="112">
        <v>5.9900000000000002E-2</v>
      </c>
      <c r="Q166" s="111">
        <v>41857</v>
      </c>
      <c r="R166" s="112">
        <v>0.20386000000000001</v>
      </c>
      <c r="S166" s="158">
        <f t="shared" si="45"/>
        <v>0</v>
      </c>
      <c r="T166" s="38">
        <f t="shared" si="46"/>
        <v>41864</v>
      </c>
      <c r="U166" s="112">
        <f t="shared" ca="1" si="47"/>
        <v>0.2336</v>
      </c>
      <c r="V166" s="112">
        <f t="shared" ca="1" si="41"/>
        <v>0.26406000000000002</v>
      </c>
      <c r="W166" s="112">
        <f t="shared" ca="1" si="42"/>
        <v>6.0440000000000001E-2</v>
      </c>
      <c r="X166" s="112">
        <f t="shared" ca="1" si="43"/>
        <v>0.20362</v>
      </c>
      <c r="Y166" s="112">
        <f t="shared" ca="1" si="48"/>
        <v>0</v>
      </c>
      <c r="Z166" s="27">
        <f t="shared" ca="1" si="44"/>
        <v>0.17316000000000001</v>
      </c>
      <c r="AB166" s="38">
        <f t="shared" si="49"/>
        <v>41772</v>
      </c>
      <c r="AC166" s="38">
        <f t="shared" si="50"/>
        <v>41772</v>
      </c>
      <c r="AD166" s="38">
        <f t="shared" si="51"/>
        <v>41772</v>
      </c>
      <c r="AE166" s="38"/>
      <c r="AF166" s="38"/>
      <c r="AG166" s="38"/>
      <c r="AH166" s="38"/>
      <c r="AI166" s="38"/>
      <c r="AJ166" s="38"/>
      <c r="AK166" s="38"/>
      <c r="AL166" s="38"/>
      <c r="AM166" s="38"/>
      <c r="AO166" s="38"/>
    </row>
    <row r="167" spans="2:41">
      <c r="B167" s="111">
        <v>41865</v>
      </c>
      <c r="C167" s="158">
        <v>0.2311</v>
      </c>
      <c r="D167" s="158"/>
      <c r="E167" s="111">
        <v>43417</v>
      </c>
      <c r="F167" s="158">
        <v>2.2000000000000002</v>
      </c>
      <c r="H167" s="111">
        <v>42107</v>
      </c>
      <c r="I167" s="112">
        <v>0.14000000000000001</v>
      </c>
      <c r="K167" s="111">
        <v>41858</v>
      </c>
      <c r="L167" s="112">
        <v>0.26385999999999998</v>
      </c>
      <c r="N167" s="111">
        <v>41858</v>
      </c>
      <c r="O167" s="112">
        <v>0.06</v>
      </c>
      <c r="Q167" s="111">
        <v>41858</v>
      </c>
      <c r="R167" s="112">
        <v>0.20386000000000001</v>
      </c>
      <c r="S167" s="158">
        <f t="shared" si="45"/>
        <v>0</v>
      </c>
      <c r="T167" s="38">
        <f t="shared" si="46"/>
        <v>41865</v>
      </c>
      <c r="U167" s="112">
        <f t="shared" ca="1" si="47"/>
        <v>0.2311</v>
      </c>
      <c r="V167" s="112">
        <f t="shared" ca="1" si="41"/>
        <v>0.26422000000000001</v>
      </c>
      <c r="W167" s="112">
        <f t="shared" ca="1" si="42"/>
        <v>6.0769999999999998E-2</v>
      </c>
      <c r="X167" s="112">
        <f t="shared" ca="1" si="43"/>
        <v>0.20344999999999999</v>
      </c>
      <c r="Y167" s="112">
        <f t="shared" ca="1" si="48"/>
        <v>0</v>
      </c>
      <c r="Z167" s="27">
        <f t="shared" ca="1" si="44"/>
        <v>0.17033000000000001</v>
      </c>
      <c r="AB167" s="38">
        <f t="shared" si="49"/>
        <v>41773</v>
      </c>
      <c r="AC167" s="38">
        <f t="shared" si="50"/>
        <v>41773</v>
      </c>
      <c r="AD167" s="38">
        <f t="shared" si="51"/>
        <v>41773</v>
      </c>
      <c r="AE167" s="38"/>
      <c r="AF167" s="38"/>
      <c r="AG167" s="38"/>
      <c r="AH167" s="38"/>
      <c r="AI167" s="38"/>
      <c r="AJ167" s="38"/>
      <c r="AK167" s="38"/>
      <c r="AL167" s="38"/>
      <c r="AM167" s="38"/>
      <c r="AO167" s="38"/>
    </row>
    <row r="168" spans="2:41">
      <c r="B168" s="111">
        <v>41866</v>
      </c>
      <c r="C168" s="158">
        <v>0.2321</v>
      </c>
      <c r="D168" s="158"/>
      <c r="E168" s="111">
        <v>43418</v>
      </c>
      <c r="F168" s="158">
        <v>2.2000000000000002</v>
      </c>
      <c r="H168" s="111">
        <v>42108</v>
      </c>
      <c r="I168" s="112">
        <v>0.14000000000000001</v>
      </c>
      <c r="K168" s="111">
        <v>41859</v>
      </c>
      <c r="L168" s="112">
        <v>0.26384000000000002</v>
      </c>
      <c r="N168" s="111">
        <v>41859</v>
      </c>
      <c r="O168" s="112">
        <v>0.06</v>
      </c>
      <c r="Q168" s="111">
        <v>41859</v>
      </c>
      <c r="R168" s="112">
        <v>0.20383999999999999</v>
      </c>
      <c r="S168" s="158">
        <f t="shared" si="45"/>
        <v>0</v>
      </c>
      <c r="T168" s="38">
        <f t="shared" si="46"/>
        <v>41866</v>
      </c>
      <c r="U168" s="112">
        <f t="shared" ca="1" si="47"/>
        <v>0.2321</v>
      </c>
      <c r="V168" s="112">
        <f t="shared" ca="1" si="41"/>
        <v>0.26512000000000002</v>
      </c>
      <c r="W168" s="112">
        <f t="shared" ca="1" si="42"/>
        <v>6.1710000000000001E-2</v>
      </c>
      <c r="X168" s="112">
        <f t="shared" ca="1" si="43"/>
        <v>0.20341000000000001</v>
      </c>
      <c r="Y168" s="112">
        <f t="shared" ca="1" si="48"/>
        <v>0</v>
      </c>
      <c r="Z168" s="27">
        <f t="shared" ca="1" si="44"/>
        <v>0.17038999999999999</v>
      </c>
      <c r="AB168" s="38">
        <f t="shared" si="49"/>
        <v>41774</v>
      </c>
      <c r="AC168" s="38">
        <f t="shared" si="50"/>
        <v>41774</v>
      </c>
      <c r="AD168" s="38">
        <f t="shared" si="51"/>
        <v>41774</v>
      </c>
      <c r="AE168" s="38"/>
      <c r="AF168" s="38"/>
      <c r="AG168" s="38"/>
      <c r="AH168" s="38"/>
      <c r="AI168" s="38"/>
      <c r="AJ168" s="38"/>
      <c r="AK168" s="38"/>
      <c r="AL168" s="38"/>
      <c r="AM168" s="38"/>
      <c r="AO168" s="38"/>
    </row>
    <row r="169" spans="2:41">
      <c r="B169" s="111">
        <v>41869</v>
      </c>
      <c r="C169" s="158">
        <v>0.2321</v>
      </c>
      <c r="D169" s="158"/>
      <c r="E169" s="111">
        <v>43419</v>
      </c>
      <c r="F169" s="158">
        <v>2.2800000000000002</v>
      </c>
      <c r="H169" s="111">
        <v>42109</v>
      </c>
      <c r="I169" s="112">
        <v>0.18</v>
      </c>
      <c r="K169" s="111">
        <v>41862</v>
      </c>
      <c r="L169" s="112">
        <v>0.26397999999999999</v>
      </c>
      <c r="N169" s="111">
        <v>41862</v>
      </c>
      <c r="O169" s="112">
        <v>6.0330000000000002E-2</v>
      </c>
      <c r="Q169" s="111">
        <v>41862</v>
      </c>
      <c r="R169" s="112">
        <v>0.20365</v>
      </c>
      <c r="S169" s="158">
        <f t="shared" si="45"/>
        <v>0</v>
      </c>
      <c r="T169" s="38">
        <f t="shared" si="46"/>
        <v>41869</v>
      </c>
      <c r="U169" s="112">
        <f t="shared" ca="1" si="47"/>
        <v>0.2321</v>
      </c>
      <c r="V169" s="112">
        <f t="shared" ca="1" si="41"/>
        <v>0.26518000000000003</v>
      </c>
      <c r="W169" s="112">
        <f t="shared" ca="1" si="42"/>
        <v>6.1850000000000002E-2</v>
      </c>
      <c r="X169" s="112">
        <f t="shared" ca="1" si="43"/>
        <v>0.20333000000000001</v>
      </c>
      <c r="Y169" s="112">
        <f t="shared" ca="1" si="48"/>
        <v>0</v>
      </c>
      <c r="Z169" s="27">
        <f t="shared" ca="1" si="44"/>
        <v>0.17025000000000001</v>
      </c>
      <c r="AB169" s="38">
        <f t="shared" si="49"/>
        <v>41775</v>
      </c>
      <c r="AC169" s="38" t="e">
        <f t="shared" si="50"/>
        <v>#N/A</v>
      </c>
      <c r="AD169" s="38">
        <f t="shared" si="51"/>
        <v>41775</v>
      </c>
      <c r="AE169" s="38"/>
      <c r="AF169" s="38"/>
      <c r="AG169" s="38"/>
      <c r="AH169" s="38"/>
      <c r="AI169" s="38"/>
      <c r="AJ169" s="38"/>
      <c r="AK169" s="38"/>
      <c r="AL169" s="38"/>
      <c r="AM169" s="38"/>
      <c r="AO169" s="38"/>
    </row>
    <row r="170" spans="2:41">
      <c r="B170" s="111">
        <v>41870</v>
      </c>
      <c r="C170" s="158">
        <v>0.2344</v>
      </c>
      <c r="D170" s="158"/>
      <c r="E170" s="111">
        <v>43420</v>
      </c>
      <c r="F170" s="158">
        <v>2.2599999999999998</v>
      </c>
      <c r="H170" s="111">
        <v>42110</v>
      </c>
      <c r="I170" s="112">
        <v>0.17</v>
      </c>
      <c r="K170" s="111">
        <v>41863</v>
      </c>
      <c r="L170" s="112">
        <v>0.26395999999999997</v>
      </c>
      <c r="N170" s="111">
        <v>41863</v>
      </c>
      <c r="O170" s="112">
        <v>6.0330000000000002E-2</v>
      </c>
      <c r="Q170" s="111">
        <v>41863</v>
      </c>
      <c r="R170" s="112">
        <v>0.20363000000000001</v>
      </c>
      <c r="S170" s="158">
        <f t="shared" si="45"/>
        <v>0</v>
      </c>
      <c r="T170" s="38">
        <f t="shared" si="46"/>
        <v>41870</v>
      </c>
      <c r="U170" s="112">
        <f t="shared" ca="1" si="47"/>
        <v>0.2344</v>
      </c>
      <c r="V170" s="112">
        <f t="shared" ca="1" si="41"/>
        <v>0.26522000000000001</v>
      </c>
      <c r="W170" s="112">
        <f t="shared" ca="1" si="42"/>
        <v>6.1960000000000001E-2</v>
      </c>
      <c r="X170" s="112">
        <f t="shared" ca="1" si="43"/>
        <v>0.20326</v>
      </c>
      <c r="Y170" s="112">
        <f t="shared" ca="1" si="48"/>
        <v>0</v>
      </c>
      <c r="Z170" s="27">
        <f t="shared" ca="1" si="44"/>
        <v>0.17243999999999998</v>
      </c>
      <c r="AB170" s="38">
        <f t="shared" si="49"/>
        <v>41778</v>
      </c>
      <c r="AC170" s="38">
        <f t="shared" si="50"/>
        <v>41778</v>
      </c>
      <c r="AD170" s="38">
        <f t="shared" si="51"/>
        <v>41778</v>
      </c>
      <c r="AE170" s="38"/>
      <c r="AF170" s="38"/>
      <c r="AG170" s="38"/>
      <c r="AH170" s="38"/>
      <c r="AI170" s="38"/>
      <c r="AJ170" s="38"/>
      <c r="AK170" s="38"/>
      <c r="AL170" s="38"/>
      <c r="AM170" s="38"/>
      <c r="AO170" s="38"/>
    </row>
    <row r="171" spans="2:41">
      <c r="B171" s="111">
        <v>41871</v>
      </c>
      <c r="C171" s="158">
        <v>0.2349</v>
      </c>
      <c r="D171" s="158"/>
      <c r="E171" s="111">
        <v>43423</v>
      </c>
      <c r="F171" s="158">
        <v>2.2400000000000002</v>
      </c>
      <c r="H171" s="111">
        <v>42111</v>
      </c>
      <c r="I171" s="112">
        <v>0.16</v>
      </c>
      <c r="K171" s="111">
        <v>41864</v>
      </c>
      <c r="L171" s="112">
        <v>0.26406000000000002</v>
      </c>
      <c r="N171" s="111">
        <v>41864</v>
      </c>
      <c r="O171" s="112">
        <v>6.0440000000000001E-2</v>
      </c>
      <c r="Q171" s="111">
        <v>41864</v>
      </c>
      <c r="R171" s="112">
        <v>0.20362</v>
      </c>
      <c r="S171" s="158">
        <f t="shared" si="45"/>
        <v>0</v>
      </c>
      <c r="T171" s="38">
        <f t="shared" si="46"/>
        <v>41871</v>
      </c>
      <c r="U171" s="112">
        <f t="shared" ca="1" si="47"/>
        <v>0.2349</v>
      </c>
      <c r="V171" s="112">
        <f t="shared" ca="1" si="41"/>
        <v>0.26530999999999999</v>
      </c>
      <c r="W171" s="112">
        <f t="shared" ca="1" si="42"/>
        <v>6.207E-2</v>
      </c>
      <c r="X171" s="112">
        <f t="shared" ca="1" si="43"/>
        <v>0.20324</v>
      </c>
      <c r="Y171" s="112">
        <f t="shared" ca="1" si="48"/>
        <v>0</v>
      </c>
      <c r="Z171" s="27">
        <f t="shared" ca="1" si="44"/>
        <v>0.17282999999999998</v>
      </c>
      <c r="AB171" s="38">
        <f t="shared" si="49"/>
        <v>41779</v>
      </c>
      <c r="AC171" s="38">
        <f t="shared" si="50"/>
        <v>41779</v>
      </c>
      <c r="AD171" s="38">
        <f t="shared" si="51"/>
        <v>41779</v>
      </c>
      <c r="AE171" s="38"/>
      <c r="AF171" s="38"/>
      <c r="AG171" s="38"/>
      <c r="AH171" s="38"/>
      <c r="AI171" s="38"/>
      <c r="AJ171" s="38"/>
      <c r="AK171" s="38"/>
      <c r="AL171" s="38"/>
      <c r="AM171" s="38"/>
      <c r="AO171" s="38"/>
    </row>
    <row r="172" spans="2:41">
      <c r="B172" s="111">
        <v>41872</v>
      </c>
      <c r="C172" s="158">
        <v>0.2349</v>
      </c>
      <c r="D172" s="158"/>
      <c r="E172" s="111">
        <v>43424</v>
      </c>
      <c r="F172" s="158">
        <v>2.2000000000000002</v>
      </c>
      <c r="H172" s="111">
        <v>42114</v>
      </c>
      <c r="I172" s="112">
        <v>0.11</v>
      </c>
      <c r="K172" s="111">
        <v>41865</v>
      </c>
      <c r="L172" s="112">
        <v>0.26422000000000001</v>
      </c>
      <c r="N172" s="111">
        <v>41865</v>
      </c>
      <c r="O172" s="112">
        <v>6.0769999999999998E-2</v>
      </c>
      <c r="Q172" s="111">
        <v>41865</v>
      </c>
      <c r="R172" s="112">
        <v>0.20344999999999999</v>
      </c>
      <c r="S172" s="158">
        <f t="shared" si="45"/>
        <v>0</v>
      </c>
      <c r="T172" s="38">
        <f t="shared" si="46"/>
        <v>41872</v>
      </c>
      <c r="U172" s="112">
        <f t="shared" ca="1" si="47"/>
        <v>0.2349</v>
      </c>
      <c r="V172" s="112">
        <f t="shared" ca="1" si="41"/>
        <v>0.26562999999999998</v>
      </c>
      <c r="W172" s="112">
        <f t="shared" ca="1" si="42"/>
        <v>6.2399999999999997E-2</v>
      </c>
      <c r="X172" s="112">
        <f t="shared" ca="1" si="43"/>
        <v>0.20322999999999999</v>
      </c>
      <c r="Y172" s="112">
        <f t="shared" ca="1" si="48"/>
        <v>0</v>
      </c>
      <c r="Z172" s="27">
        <f t="shared" ca="1" si="44"/>
        <v>0.17249999999999999</v>
      </c>
      <c r="AB172" s="38">
        <f t="shared" si="49"/>
        <v>41780</v>
      </c>
      <c r="AC172" s="38">
        <f t="shared" si="50"/>
        <v>41780</v>
      </c>
      <c r="AD172" s="38">
        <f t="shared" si="51"/>
        <v>41780</v>
      </c>
      <c r="AE172" s="38"/>
      <c r="AF172" s="38"/>
      <c r="AG172" s="38"/>
      <c r="AH172" s="38"/>
      <c r="AI172" s="38"/>
      <c r="AJ172" s="38"/>
      <c r="AK172" s="38"/>
      <c r="AL172" s="38"/>
      <c r="AM172" s="38"/>
      <c r="AO172" s="38"/>
    </row>
    <row r="173" spans="2:41">
      <c r="B173" s="111">
        <v>41873</v>
      </c>
      <c r="C173" s="158">
        <v>0.2384</v>
      </c>
      <c r="D173" s="158"/>
      <c r="E173" s="111">
        <v>43425</v>
      </c>
      <c r="F173" s="158">
        <v>2.1800000000000002</v>
      </c>
      <c r="H173" s="111">
        <v>42115</v>
      </c>
      <c r="I173" s="112">
        <v>0.08</v>
      </c>
      <c r="K173" s="111">
        <v>41866</v>
      </c>
      <c r="L173" s="112">
        <v>0.26512000000000002</v>
      </c>
      <c r="N173" s="111">
        <v>41866</v>
      </c>
      <c r="O173" s="112">
        <v>6.1710000000000001E-2</v>
      </c>
      <c r="Q173" s="111">
        <v>41866</v>
      </c>
      <c r="R173" s="112">
        <v>0.20341000000000001</v>
      </c>
      <c r="S173" s="158">
        <f t="shared" si="45"/>
        <v>0</v>
      </c>
      <c r="T173" s="38">
        <f t="shared" si="46"/>
        <v>41873</v>
      </c>
      <c r="U173" s="112">
        <f t="shared" ca="1" si="47"/>
        <v>0.2384</v>
      </c>
      <c r="V173" s="112">
        <f t="shared" ca="1" si="41"/>
        <v>0.26617000000000002</v>
      </c>
      <c r="W173" s="112">
        <f t="shared" ca="1" si="42"/>
        <v>6.3089999999999993E-2</v>
      </c>
      <c r="X173" s="112">
        <f t="shared" ca="1" si="43"/>
        <v>0.20308000000000001</v>
      </c>
      <c r="Y173" s="112">
        <f t="shared" ca="1" si="48"/>
        <v>0</v>
      </c>
      <c r="Z173" s="27">
        <f t="shared" ca="1" si="44"/>
        <v>0.17531000000000002</v>
      </c>
      <c r="AB173" s="38">
        <f t="shared" si="49"/>
        <v>41781</v>
      </c>
      <c r="AC173" s="38">
        <f t="shared" si="50"/>
        <v>41781</v>
      </c>
      <c r="AD173" s="38">
        <f t="shared" si="51"/>
        <v>41781</v>
      </c>
      <c r="AE173" s="38"/>
      <c r="AF173" s="38"/>
      <c r="AG173" s="38"/>
      <c r="AH173" s="38"/>
      <c r="AI173" s="38"/>
      <c r="AJ173" s="38"/>
      <c r="AK173" s="38"/>
      <c r="AL173" s="38"/>
      <c r="AM173" s="38"/>
      <c r="AO173" s="38"/>
    </row>
    <row r="174" spans="2:41">
      <c r="B174" s="111">
        <v>41877</v>
      </c>
      <c r="C174" s="158">
        <v>0.23810000000000001</v>
      </c>
      <c r="D174" s="158"/>
      <c r="E174" s="111">
        <v>43427</v>
      </c>
      <c r="F174" s="158">
        <v>2.23</v>
      </c>
      <c r="H174" s="111">
        <v>42116</v>
      </c>
      <c r="I174" s="112">
        <v>7.0000000000000007E-2</v>
      </c>
      <c r="K174" s="111">
        <v>41869</v>
      </c>
      <c r="L174" s="112">
        <v>0.26518000000000003</v>
      </c>
      <c r="N174" s="111">
        <v>41869</v>
      </c>
      <c r="O174" s="112">
        <v>6.1850000000000002E-2</v>
      </c>
      <c r="Q174" s="111">
        <v>41869</v>
      </c>
      <c r="R174" s="112">
        <v>0.20333000000000001</v>
      </c>
      <c r="S174" s="158">
        <f t="shared" si="45"/>
        <v>0</v>
      </c>
      <c r="T174" s="38">
        <f t="shared" si="46"/>
        <v>41877</v>
      </c>
      <c r="U174" s="112">
        <f t="shared" ca="1" si="47"/>
        <v>0.23810000000000001</v>
      </c>
      <c r="V174" s="112">
        <f t="shared" ca="1" si="41"/>
        <v>0.26646999999999998</v>
      </c>
      <c r="W174" s="112">
        <f t="shared" ca="1" si="42"/>
        <v>6.3700000000000007E-2</v>
      </c>
      <c r="X174" s="112">
        <f t="shared" ca="1" si="43"/>
        <v>0.20277000000000001</v>
      </c>
      <c r="Y174" s="112">
        <f t="shared" ca="1" si="48"/>
        <v>0</v>
      </c>
      <c r="Z174" s="27">
        <f t="shared" ca="1" si="44"/>
        <v>0.1744</v>
      </c>
      <c r="AB174" s="38">
        <f t="shared" si="49"/>
        <v>41782</v>
      </c>
      <c r="AC174" s="38" t="e">
        <f t="shared" si="50"/>
        <v>#N/A</v>
      </c>
      <c r="AD174" s="38">
        <f t="shared" si="51"/>
        <v>41782</v>
      </c>
      <c r="AE174" s="38"/>
      <c r="AF174" s="38"/>
      <c r="AG174" s="38"/>
      <c r="AH174" s="38"/>
      <c r="AI174" s="38"/>
      <c r="AJ174" s="38"/>
      <c r="AK174" s="38"/>
      <c r="AL174" s="38"/>
      <c r="AM174" s="38"/>
      <c r="AO174" s="38"/>
    </row>
    <row r="175" spans="2:41">
      <c r="B175" s="111">
        <v>41878</v>
      </c>
      <c r="C175" s="158">
        <v>0.2346</v>
      </c>
      <c r="D175" s="158"/>
      <c r="E175" s="111">
        <v>43430</v>
      </c>
      <c r="F175" s="158">
        <v>2.2000000000000002</v>
      </c>
      <c r="H175" s="111">
        <v>42117</v>
      </c>
      <c r="I175" s="112">
        <v>0.06</v>
      </c>
      <c r="K175" s="111">
        <v>41870</v>
      </c>
      <c r="L175" s="112">
        <v>0.26522000000000001</v>
      </c>
      <c r="N175" s="111">
        <v>41870</v>
      </c>
      <c r="O175" s="112">
        <v>6.1960000000000001E-2</v>
      </c>
      <c r="Q175" s="111">
        <v>41870</v>
      </c>
      <c r="R175" s="112">
        <v>0.20326</v>
      </c>
      <c r="S175" s="158">
        <f t="shared" si="45"/>
        <v>0</v>
      </c>
      <c r="T175" s="38">
        <f t="shared" si="46"/>
        <v>41878</v>
      </c>
      <c r="U175" s="112">
        <f t="shared" ca="1" si="47"/>
        <v>0.2346</v>
      </c>
      <c r="V175" s="112">
        <f t="shared" ca="1" si="41"/>
        <v>0.26696999999999999</v>
      </c>
      <c r="W175" s="112">
        <f t="shared" ca="1" si="42"/>
        <v>6.4199999999999993E-2</v>
      </c>
      <c r="X175" s="112">
        <f t="shared" ca="1" si="43"/>
        <v>0.20277000000000001</v>
      </c>
      <c r="Y175" s="112">
        <f t="shared" ca="1" si="48"/>
        <v>0</v>
      </c>
      <c r="Z175" s="27">
        <f t="shared" ca="1" si="44"/>
        <v>0.1704</v>
      </c>
      <c r="AB175" s="38">
        <f t="shared" si="49"/>
        <v>41786</v>
      </c>
      <c r="AC175" s="38">
        <f t="shared" si="50"/>
        <v>41786</v>
      </c>
      <c r="AD175" s="38">
        <f t="shared" si="51"/>
        <v>41786</v>
      </c>
      <c r="AE175" s="38"/>
      <c r="AF175" s="38"/>
      <c r="AG175" s="38"/>
      <c r="AH175" s="38"/>
      <c r="AI175" s="38"/>
      <c r="AJ175" s="38"/>
      <c r="AK175" s="38"/>
      <c r="AL175" s="38"/>
      <c r="AM175" s="38"/>
      <c r="AO175" s="38"/>
    </row>
    <row r="176" spans="2:41">
      <c r="B176" s="111">
        <v>41879</v>
      </c>
      <c r="C176" s="158">
        <v>0.2336</v>
      </c>
      <c r="D176" s="158"/>
      <c r="E176" s="111">
        <v>43431</v>
      </c>
      <c r="F176" s="158">
        <v>2.19</v>
      </c>
      <c r="H176" s="111">
        <v>42118</v>
      </c>
      <c r="I176" s="112">
        <v>0.09</v>
      </c>
      <c r="K176" s="111">
        <v>41871</v>
      </c>
      <c r="L176" s="112">
        <v>0.26530999999999999</v>
      </c>
      <c r="N176" s="111">
        <v>41871</v>
      </c>
      <c r="O176" s="112">
        <v>6.207E-2</v>
      </c>
      <c r="Q176" s="111">
        <v>41871</v>
      </c>
      <c r="R176" s="112">
        <v>0.20324</v>
      </c>
      <c r="S176" s="158">
        <f t="shared" si="45"/>
        <v>0</v>
      </c>
      <c r="T176" s="38">
        <f t="shared" si="46"/>
        <v>41879</v>
      </c>
      <c r="U176" s="112">
        <f t="shared" ca="1" si="47"/>
        <v>0.2336</v>
      </c>
      <c r="V176" s="112">
        <f t="shared" ca="1" si="41"/>
        <v>0.26719999999999999</v>
      </c>
      <c r="W176" s="112">
        <f t="shared" ca="1" si="42"/>
        <v>6.4460000000000003E-2</v>
      </c>
      <c r="X176" s="112">
        <f t="shared" ca="1" si="43"/>
        <v>0.20274</v>
      </c>
      <c r="Y176" s="112">
        <f t="shared" ca="1" si="48"/>
        <v>0</v>
      </c>
      <c r="Z176" s="27">
        <f t="shared" ca="1" si="44"/>
        <v>0.16914000000000001</v>
      </c>
      <c r="AB176" s="38">
        <f t="shared" si="49"/>
        <v>41787</v>
      </c>
      <c r="AC176" s="38">
        <f t="shared" si="50"/>
        <v>41787</v>
      </c>
      <c r="AD176" s="38">
        <f t="shared" si="51"/>
        <v>41787</v>
      </c>
      <c r="AE176" s="38"/>
      <c r="AF176" s="38"/>
      <c r="AG176" s="38"/>
      <c r="AH176" s="38"/>
      <c r="AI176" s="38"/>
      <c r="AJ176" s="38"/>
      <c r="AK176" s="38"/>
      <c r="AL176" s="38"/>
      <c r="AM176" s="38"/>
      <c r="AO176" s="38"/>
    </row>
    <row r="177" spans="2:41">
      <c r="B177" s="111">
        <v>41880</v>
      </c>
      <c r="C177" s="158">
        <v>0.2336</v>
      </c>
      <c r="D177" s="158"/>
      <c r="E177" s="111">
        <v>43432</v>
      </c>
      <c r="F177" s="158">
        <v>2.19</v>
      </c>
      <c r="H177" s="111">
        <v>42121</v>
      </c>
      <c r="I177" s="112">
        <v>0.09</v>
      </c>
      <c r="K177" s="111">
        <v>41872</v>
      </c>
      <c r="L177" s="112">
        <v>0.26562999999999998</v>
      </c>
      <c r="N177" s="111">
        <v>41872</v>
      </c>
      <c r="O177" s="112">
        <v>6.2399999999999997E-2</v>
      </c>
      <c r="Q177" s="111">
        <v>41872</v>
      </c>
      <c r="R177" s="112">
        <v>0.20322999999999999</v>
      </c>
      <c r="S177" s="158">
        <f t="shared" si="45"/>
        <v>0</v>
      </c>
      <c r="T177" s="38">
        <f t="shared" si="46"/>
        <v>41880</v>
      </c>
      <c r="U177" s="112">
        <f t="shared" ca="1" si="47"/>
        <v>0.2336</v>
      </c>
      <c r="V177" s="112">
        <f t="shared" ca="1" si="41"/>
        <v>0.26740999999999998</v>
      </c>
      <c r="W177" s="112">
        <f t="shared" ca="1" si="42"/>
        <v>6.4729999999999996E-2</v>
      </c>
      <c r="X177" s="112">
        <f t="shared" ca="1" si="43"/>
        <v>0.20268</v>
      </c>
      <c r="Y177" s="112">
        <f t="shared" ca="1" si="48"/>
        <v>0</v>
      </c>
      <c r="Z177" s="27">
        <f t="shared" ca="1" si="44"/>
        <v>0.16887000000000002</v>
      </c>
      <c r="AB177" s="38">
        <f t="shared" si="49"/>
        <v>41788</v>
      </c>
      <c r="AC177" s="38">
        <f t="shared" si="50"/>
        <v>41788</v>
      </c>
      <c r="AD177" s="38">
        <f t="shared" si="51"/>
        <v>41788</v>
      </c>
      <c r="AE177" s="38"/>
      <c r="AF177" s="38"/>
      <c r="AG177" s="38"/>
      <c r="AH177" s="38"/>
      <c r="AI177" s="38"/>
      <c r="AJ177" s="38"/>
      <c r="AK177" s="38"/>
      <c r="AL177" s="38"/>
      <c r="AM177" s="38"/>
      <c r="AO177" s="38"/>
    </row>
    <row r="178" spans="2:41">
      <c r="B178" s="111">
        <v>41883</v>
      </c>
      <c r="C178" s="158">
        <v>0.2336</v>
      </c>
      <c r="D178" s="158"/>
      <c r="E178" s="111">
        <v>43433</v>
      </c>
      <c r="F178" s="158">
        <v>2.2400000000000002</v>
      </c>
      <c r="H178" s="111">
        <v>42122</v>
      </c>
      <c r="I178" s="112">
        <v>0.08</v>
      </c>
      <c r="K178" s="111">
        <v>41873</v>
      </c>
      <c r="L178" s="112">
        <v>0.26617000000000002</v>
      </c>
      <c r="N178" s="111">
        <v>41873</v>
      </c>
      <c r="O178" s="112">
        <v>6.3089999999999993E-2</v>
      </c>
      <c r="Q178" s="111">
        <v>41873</v>
      </c>
      <c r="R178" s="112">
        <v>0.20308000000000001</v>
      </c>
      <c r="S178" s="158">
        <f t="shared" si="45"/>
        <v>0</v>
      </c>
      <c r="T178" s="38">
        <f t="shared" si="46"/>
        <v>41883</v>
      </c>
      <c r="U178" s="112">
        <f t="shared" ca="1" si="47"/>
        <v>0.2336</v>
      </c>
      <c r="V178" s="112">
        <f t="shared" ca="1" si="41"/>
        <v>0.26724999999999999</v>
      </c>
      <c r="W178" s="112">
        <f t="shared" ca="1" si="42"/>
        <v>6.4729999999999996E-2</v>
      </c>
      <c r="X178" s="112">
        <f t="shared" ca="1" si="43"/>
        <v>0.20252000000000001</v>
      </c>
      <c r="Y178" s="112">
        <f t="shared" ca="1" si="48"/>
        <v>0</v>
      </c>
      <c r="Z178" s="27">
        <f t="shared" ca="1" si="44"/>
        <v>0.16887000000000002</v>
      </c>
      <c r="AB178" s="38">
        <f t="shared" si="49"/>
        <v>41789</v>
      </c>
      <c r="AC178" s="38" t="e">
        <f t="shared" si="50"/>
        <v>#N/A</v>
      </c>
      <c r="AD178" s="38">
        <f t="shared" si="51"/>
        <v>41789</v>
      </c>
      <c r="AE178" s="38"/>
      <c r="AF178" s="38"/>
      <c r="AG178" s="38"/>
      <c r="AH178" s="38"/>
      <c r="AI178" s="38"/>
      <c r="AJ178" s="38"/>
      <c r="AK178" s="38"/>
      <c r="AL178" s="38"/>
      <c r="AM178" s="38"/>
      <c r="AO178" s="38"/>
    </row>
    <row r="179" spans="2:41">
      <c r="B179" s="111">
        <v>41884</v>
      </c>
      <c r="C179" s="158">
        <v>0.2331</v>
      </c>
      <c r="D179" s="158"/>
      <c r="E179" s="111">
        <v>43434</v>
      </c>
      <c r="F179" s="158">
        <v>2.2800000000000002</v>
      </c>
      <c r="H179" s="111">
        <v>42123</v>
      </c>
      <c r="I179" s="112">
        <v>0.08</v>
      </c>
      <c r="K179" s="111">
        <v>41876</v>
      </c>
      <c r="L179" s="112">
        <v>0.26629000000000003</v>
      </c>
      <c r="N179" s="111">
        <v>41876</v>
      </c>
      <c r="O179" s="112">
        <v>6.3369999999999996E-2</v>
      </c>
      <c r="Q179" s="111">
        <v>41876</v>
      </c>
      <c r="R179" s="112">
        <v>0.20291999999999999</v>
      </c>
      <c r="S179" s="158">
        <f t="shared" si="45"/>
        <v>0</v>
      </c>
      <c r="T179" s="38">
        <f t="shared" si="46"/>
        <v>41884</v>
      </c>
      <c r="U179" s="112">
        <f t="shared" ca="1" si="47"/>
        <v>0.2331</v>
      </c>
      <c r="V179" s="112">
        <f t="shared" ca="1" si="41"/>
        <v>0.27011000000000002</v>
      </c>
      <c r="W179" s="112">
        <f t="shared" ca="1" si="42"/>
        <v>6.7589999999999997E-2</v>
      </c>
      <c r="X179" s="112">
        <f t="shared" ca="1" si="43"/>
        <v>0.20252000000000001</v>
      </c>
      <c r="Y179" s="112">
        <f t="shared" ca="1" si="48"/>
        <v>0</v>
      </c>
      <c r="Z179" s="27">
        <f t="shared" ca="1" si="44"/>
        <v>0.16550999999999999</v>
      </c>
      <c r="AB179" s="38">
        <f t="shared" si="49"/>
        <v>41792</v>
      </c>
      <c r="AC179" s="38">
        <f t="shared" si="50"/>
        <v>41792</v>
      </c>
      <c r="AD179" s="38">
        <f t="shared" si="51"/>
        <v>41792</v>
      </c>
      <c r="AE179" s="38"/>
      <c r="AF179" s="38"/>
      <c r="AG179" s="38"/>
      <c r="AH179" s="38"/>
      <c r="AI179" s="38"/>
      <c r="AJ179" s="38"/>
      <c r="AK179" s="38"/>
      <c r="AL179" s="38"/>
      <c r="AM179" s="38"/>
      <c r="AO179" s="38"/>
    </row>
    <row r="180" spans="2:41">
      <c r="B180" s="111">
        <v>41885</v>
      </c>
      <c r="C180" s="158">
        <v>0.2341</v>
      </c>
      <c r="D180" s="158"/>
      <c r="E180" s="111">
        <v>43437</v>
      </c>
      <c r="F180" s="158">
        <v>2.23</v>
      </c>
      <c r="H180" s="111">
        <v>42124</v>
      </c>
      <c r="I180" s="112">
        <v>0.18</v>
      </c>
      <c r="K180" s="111">
        <v>41877</v>
      </c>
      <c r="L180" s="112">
        <v>0.26646999999999998</v>
      </c>
      <c r="N180" s="111">
        <v>41877</v>
      </c>
      <c r="O180" s="112">
        <v>6.3700000000000007E-2</v>
      </c>
      <c r="Q180" s="111">
        <v>41877</v>
      </c>
      <c r="R180" s="112">
        <v>0.20277000000000001</v>
      </c>
      <c r="S180" s="158">
        <f t="shared" si="45"/>
        <v>0</v>
      </c>
      <c r="T180" s="38">
        <f t="shared" si="46"/>
        <v>41885</v>
      </c>
      <c r="U180" s="112">
        <f t="shared" ca="1" si="47"/>
        <v>0.2341</v>
      </c>
      <c r="V180" s="112">
        <f t="shared" ca="1" si="41"/>
        <v>0.27089000000000002</v>
      </c>
      <c r="W180" s="112">
        <f t="shared" ca="1" si="42"/>
        <v>6.8470000000000003E-2</v>
      </c>
      <c r="X180" s="112">
        <f t="shared" ca="1" si="43"/>
        <v>0.20241999999999999</v>
      </c>
      <c r="Y180" s="112">
        <f t="shared" ca="1" si="48"/>
        <v>0</v>
      </c>
      <c r="Z180" s="27">
        <f t="shared" ca="1" si="44"/>
        <v>0.16563</v>
      </c>
      <c r="AB180" s="38">
        <f t="shared" si="49"/>
        <v>41793</v>
      </c>
      <c r="AC180" s="38">
        <f t="shared" si="50"/>
        <v>41793</v>
      </c>
      <c r="AD180" s="38">
        <f t="shared" si="51"/>
        <v>41793</v>
      </c>
      <c r="AE180" s="38"/>
      <c r="AF180" s="38"/>
      <c r="AG180" s="38"/>
      <c r="AH180" s="38"/>
      <c r="AI180" s="38"/>
      <c r="AJ180" s="38"/>
      <c r="AK180" s="38"/>
      <c r="AL180" s="38"/>
      <c r="AM180" s="38"/>
      <c r="AO180" s="38"/>
    </row>
    <row r="181" spans="2:41">
      <c r="B181" s="111">
        <v>41886</v>
      </c>
      <c r="C181" s="158">
        <v>0.2331</v>
      </c>
      <c r="D181" s="158"/>
      <c r="E181" s="111">
        <v>43438</v>
      </c>
      <c r="F181" s="158">
        <v>2.27</v>
      </c>
      <c r="H181" s="111">
        <v>42125</v>
      </c>
      <c r="I181" s="112">
        <v>0.14000000000000001</v>
      </c>
      <c r="K181" s="111">
        <v>41878</v>
      </c>
      <c r="L181" s="112">
        <v>0.26696999999999999</v>
      </c>
      <c r="N181" s="111">
        <v>41878</v>
      </c>
      <c r="O181" s="112">
        <v>6.4199999999999993E-2</v>
      </c>
      <c r="Q181" s="111">
        <v>41878</v>
      </c>
      <c r="R181" s="112">
        <v>0.20277000000000001</v>
      </c>
      <c r="S181" s="158">
        <f t="shared" si="45"/>
        <v>0</v>
      </c>
      <c r="T181" s="38">
        <f t="shared" si="46"/>
        <v>41886</v>
      </c>
      <c r="U181" s="112">
        <f t="shared" ca="1" si="47"/>
        <v>0.2331</v>
      </c>
      <c r="V181" s="112">
        <f t="shared" ca="1" si="41"/>
        <v>0.27149000000000001</v>
      </c>
      <c r="W181" s="112">
        <f t="shared" ca="1" si="42"/>
        <v>6.9239999999999996E-2</v>
      </c>
      <c r="X181" s="112">
        <f t="shared" ca="1" si="43"/>
        <v>0.20225000000000001</v>
      </c>
      <c r="Y181" s="112">
        <f t="shared" ca="1" si="48"/>
        <v>0</v>
      </c>
      <c r="Z181" s="27">
        <f t="shared" ca="1" si="44"/>
        <v>0.16386000000000001</v>
      </c>
      <c r="AB181" s="38">
        <f t="shared" si="49"/>
        <v>41794</v>
      </c>
      <c r="AC181" s="38">
        <f t="shared" si="50"/>
        <v>41794</v>
      </c>
      <c r="AD181" s="38">
        <f t="shared" si="51"/>
        <v>41794</v>
      </c>
      <c r="AE181" s="38"/>
      <c r="AF181" s="38"/>
      <c r="AG181" s="38"/>
      <c r="AH181" s="38"/>
      <c r="AI181" s="38"/>
      <c r="AJ181" s="38"/>
      <c r="AK181" s="38"/>
      <c r="AL181" s="38"/>
      <c r="AM181" s="38"/>
      <c r="AO181" s="38"/>
    </row>
    <row r="182" spans="2:41">
      <c r="B182" s="111">
        <v>41887</v>
      </c>
      <c r="C182" s="158">
        <v>0.23230000000000001</v>
      </c>
      <c r="D182" s="158"/>
      <c r="E182" s="111">
        <v>43440</v>
      </c>
      <c r="F182" s="158">
        <v>2.34</v>
      </c>
      <c r="H182" s="111">
        <v>42128</v>
      </c>
      <c r="I182" s="112">
        <v>0.1</v>
      </c>
      <c r="K182" s="111">
        <v>41879</v>
      </c>
      <c r="L182" s="112">
        <v>0.26719999999999999</v>
      </c>
      <c r="N182" s="111">
        <v>41879</v>
      </c>
      <c r="O182" s="112">
        <v>6.4460000000000003E-2</v>
      </c>
      <c r="Q182" s="111">
        <v>41879</v>
      </c>
      <c r="R182" s="112">
        <v>0.20274</v>
      </c>
      <c r="S182" s="158">
        <f t="shared" si="45"/>
        <v>0</v>
      </c>
      <c r="T182" s="38">
        <f t="shared" si="46"/>
        <v>41887</v>
      </c>
      <c r="U182" s="112">
        <f t="shared" ca="1" si="47"/>
        <v>0.23230000000000001</v>
      </c>
      <c r="V182" s="112">
        <f t="shared" ca="1" si="41"/>
        <v>0.27205000000000001</v>
      </c>
      <c r="W182" s="112">
        <f t="shared" ca="1" si="42"/>
        <v>6.9900000000000004E-2</v>
      </c>
      <c r="X182" s="112">
        <f t="shared" ca="1" si="43"/>
        <v>0.20215</v>
      </c>
      <c r="Y182" s="112">
        <f t="shared" ca="1" si="48"/>
        <v>0</v>
      </c>
      <c r="Z182" s="27">
        <f t="shared" ca="1" si="44"/>
        <v>0.16239999999999999</v>
      </c>
      <c r="AB182" s="38">
        <f t="shared" si="49"/>
        <v>41795</v>
      </c>
      <c r="AC182" s="38">
        <f t="shared" si="50"/>
        <v>41795</v>
      </c>
      <c r="AD182" s="38">
        <f t="shared" si="51"/>
        <v>41795</v>
      </c>
      <c r="AE182" s="38"/>
      <c r="AF182" s="38"/>
      <c r="AG182" s="38"/>
      <c r="AH182" s="38"/>
      <c r="AI182" s="38"/>
      <c r="AJ182" s="38"/>
      <c r="AK182" s="38"/>
      <c r="AL182" s="38"/>
      <c r="AM182" s="38"/>
      <c r="AO182" s="38"/>
    </row>
    <row r="183" spans="2:41">
      <c r="B183" s="111">
        <v>41890</v>
      </c>
      <c r="C183" s="158">
        <v>0.2336</v>
      </c>
      <c r="D183" s="158"/>
      <c r="E183" s="111">
        <v>43441</v>
      </c>
      <c r="F183" s="158">
        <v>2.2999999999999998</v>
      </c>
      <c r="H183" s="111">
        <v>42129</v>
      </c>
      <c r="I183" s="112">
        <v>0.1</v>
      </c>
      <c r="K183" s="111">
        <v>41880</v>
      </c>
      <c r="L183" s="112">
        <v>0.26740999999999998</v>
      </c>
      <c r="N183" s="111">
        <v>41880</v>
      </c>
      <c r="O183" s="112">
        <v>6.4729999999999996E-2</v>
      </c>
      <c r="Q183" s="111">
        <v>41880</v>
      </c>
      <c r="R183" s="112">
        <v>0.20268</v>
      </c>
      <c r="S183" s="158">
        <f t="shared" si="45"/>
        <v>0</v>
      </c>
      <c r="T183" s="38">
        <f t="shared" si="46"/>
        <v>41890</v>
      </c>
      <c r="U183" s="112">
        <f t="shared" ca="1" si="47"/>
        <v>0.2336</v>
      </c>
      <c r="V183" s="112">
        <f t="shared" ca="1" si="41"/>
        <v>0.27456999999999998</v>
      </c>
      <c r="W183" s="112">
        <f t="shared" ca="1" si="42"/>
        <v>7.2529999999999997E-2</v>
      </c>
      <c r="X183" s="112">
        <f t="shared" ca="1" si="43"/>
        <v>0.20204</v>
      </c>
      <c r="Y183" s="112">
        <f t="shared" ca="1" si="48"/>
        <v>0</v>
      </c>
      <c r="Z183" s="27">
        <f t="shared" ca="1" si="44"/>
        <v>0.16106999999999999</v>
      </c>
      <c r="AB183" s="38">
        <f t="shared" si="49"/>
        <v>41796</v>
      </c>
      <c r="AC183" s="38" t="e">
        <f t="shared" si="50"/>
        <v>#N/A</v>
      </c>
      <c r="AD183" s="38">
        <f t="shared" si="51"/>
        <v>41796</v>
      </c>
      <c r="AE183" s="38"/>
      <c r="AF183" s="38"/>
      <c r="AG183" s="38"/>
      <c r="AH183" s="38"/>
      <c r="AI183" s="38"/>
      <c r="AJ183" s="38"/>
      <c r="AK183" s="38"/>
      <c r="AL183" s="38"/>
      <c r="AM183" s="38"/>
      <c r="AO183" s="38"/>
    </row>
    <row r="184" spans="2:41">
      <c r="B184" s="111">
        <v>41891</v>
      </c>
      <c r="C184" s="158">
        <v>0.2346</v>
      </c>
      <c r="D184" s="158"/>
      <c r="E184" s="111">
        <v>43444</v>
      </c>
      <c r="F184" s="158">
        <v>2.2200000000000002</v>
      </c>
      <c r="H184" s="111">
        <v>42130</v>
      </c>
      <c r="I184" s="112">
        <v>0.08</v>
      </c>
      <c r="K184" s="111">
        <v>41883</v>
      </c>
      <c r="L184" s="112">
        <v>0.26724999999999999</v>
      </c>
      <c r="N184" s="111">
        <v>41883</v>
      </c>
      <c r="O184" s="112">
        <v>6.4729999999999996E-2</v>
      </c>
      <c r="Q184" s="111">
        <v>41883</v>
      </c>
      <c r="R184" s="112">
        <v>0.20252000000000001</v>
      </c>
      <c r="S184" s="158">
        <f t="shared" si="45"/>
        <v>0</v>
      </c>
      <c r="T184" s="38">
        <f t="shared" si="46"/>
        <v>41891</v>
      </c>
      <c r="U184" s="112">
        <f t="shared" ca="1" si="47"/>
        <v>0.2346</v>
      </c>
      <c r="V184" s="112">
        <f t="shared" ca="1" si="41"/>
        <v>0.27532000000000001</v>
      </c>
      <c r="W184" s="112">
        <f t="shared" ca="1" si="42"/>
        <v>7.3300000000000004E-2</v>
      </c>
      <c r="X184" s="112">
        <f t="shared" ca="1" si="43"/>
        <v>0.20202000000000001</v>
      </c>
      <c r="Y184" s="112">
        <f t="shared" ca="1" si="48"/>
        <v>0</v>
      </c>
      <c r="Z184" s="27">
        <f t="shared" ca="1" si="44"/>
        <v>0.1613</v>
      </c>
      <c r="AB184" s="38">
        <f t="shared" si="49"/>
        <v>41799</v>
      </c>
      <c r="AC184" s="38">
        <f t="shared" si="50"/>
        <v>41799</v>
      </c>
      <c r="AD184" s="38">
        <f t="shared" si="51"/>
        <v>41799</v>
      </c>
      <c r="AE184" s="38"/>
      <c r="AF184" s="38"/>
      <c r="AG184" s="38"/>
      <c r="AH184" s="38"/>
      <c r="AI184" s="38"/>
      <c r="AJ184" s="38"/>
      <c r="AK184" s="38"/>
      <c r="AL184" s="38"/>
      <c r="AM184" s="38"/>
      <c r="AO184" s="38"/>
    </row>
    <row r="185" spans="2:41">
      <c r="B185" s="111">
        <v>41892</v>
      </c>
      <c r="C185" s="158">
        <v>0.2346</v>
      </c>
      <c r="D185" s="158"/>
      <c r="E185" s="111">
        <v>43445</v>
      </c>
      <c r="F185" s="158">
        <v>2.19</v>
      </c>
      <c r="H185" s="111">
        <v>42131</v>
      </c>
      <c r="I185" s="112">
        <v>7.0000000000000007E-2</v>
      </c>
      <c r="K185" s="111">
        <v>41884</v>
      </c>
      <c r="L185" s="112">
        <v>0.27011000000000002</v>
      </c>
      <c r="N185" s="111">
        <v>41884</v>
      </c>
      <c r="O185" s="112">
        <v>6.7589999999999997E-2</v>
      </c>
      <c r="Q185" s="111">
        <v>41884</v>
      </c>
      <c r="R185" s="112">
        <v>0.20252000000000001</v>
      </c>
      <c r="S185" s="158">
        <f t="shared" si="45"/>
        <v>0</v>
      </c>
      <c r="T185" s="38">
        <f t="shared" si="46"/>
        <v>41892</v>
      </c>
      <c r="U185" s="112">
        <f t="shared" ca="1" si="47"/>
        <v>0.2346</v>
      </c>
      <c r="V185" s="112">
        <f t="shared" ca="1" si="41"/>
        <v>0.27567999999999998</v>
      </c>
      <c r="W185" s="112">
        <f t="shared" ca="1" si="42"/>
        <v>7.3959999999999998E-2</v>
      </c>
      <c r="X185" s="112">
        <f t="shared" ca="1" si="43"/>
        <v>0.20172000000000001</v>
      </c>
      <c r="Y185" s="112">
        <f t="shared" ca="1" si="48"/>
        <v>0</v>
      </c>
      <c r="Z185" s="27">
        <f t="shared" ca="1" si="44"/>
        <v>0.16064000000000001</v>
      </c>
      <c r="AB185" s="38">
        <f t="shared" si="49"/>
        <v>41800</v>
      </c>
      <c r="AC185" s="38">
        <f t="shared" si="50"/>
        <v>41800</v>
      </c>
      <c r="AD185" s="38">
        <f t="shared" si="51"/>
        <v>41800</v>
      </c>
      <c r="AE185" s="38"/>
      <c r="AF185" s="38"/>
      <c r="AG185" s="38"/>
      <c r="AH185" s="38"/>
      <c r="AI185" s="38"/>
      <c r="AJ185" s="38"/>
      <c r="AK185" s="38"/>
      <c r="AL185" s="38"/>
      <c r="AM185" s="38"/>
      <c r="AO185" s="38"/>
    </row>
    <row r="186" spans="2:41">
      <c r="B186" s="111">
        <v>41893</v>
      </c>
      <c r="C186" s="158">
        <v>0.2341</v>
      </c>
      <c r="D186" s="158"/>
      <c r="E186" s="111">
        <v>43446</v>
      </c>
      <c r="F186" s="158">
        <v>2.2000000000000002</v>
      </c>
      <c r="H186" s="111">
        <v>42132</v>
      </c>
      <c r="I186" s="112">
        <v>7.0000000000000007E-2</v>
      </c>
      <c r="K186" s="111">
        <v>41885</v>
      </c>
      <c r="L186" s="112">
        <v>0.27089000000000002</v>
      </c>
      <c r="N186" s="111">
        <v>41885</v>
      </c>
      <c r="O186" s="112">
        <v>6.8470000000000003E-2</v>
      </c>
      <c r="Q186" s="111">
        <v>41885</v>
      </c>
      <c r="R186" s="112">
        <v>0.20241999999999999</v>
      </c>
      <c r="S186" s="158">
        <f t="shared" si="45"/>
        <v>0</v>
      </c>
      <c r="T186" s="38">
        <f t="shared" si="46"/>
        <v>41893</v>
      </c>
      <c r="U186" s="112">
        <f t="shared" ca="1" si="47"/>
        <v>0.2341</v>
      </c>
      <c r="V186" s="112">
        <f t="shared" ca="1" si="41"/>
        <v>0.27587</v>
      </c>
      <c r="W186" s="112">
        <f t="shared" ca="1" si="42"/>
        <v>7.4510000000000007E-2</v>
      </c>
      <c r="X186" s="112">
        <f t="shared" ca="1" si="43"/>
        <v>0.20136000000000001</v>
      </c>
      <c r="Y186" s="112">
        <f t="shared" ca="1" si="48"/>
        <v>0</v>
      </c>
      <c r="Z186" s="27">
        <f t="shared" ca="1" si="44"/>
        <v>0.15959000000000001</v>
      </c>
      <c r="AB186" s="38">
        <f t="shared" si="49"/>
        <v>41801</v>
      </c>
      <c r="AC186" s="38">
        <f t="shared" si="50"/>
        <v>41801</v>
      </c>
      <c r="AD186" s="38">
        <f t="shared" si="51"/>
        <v>41801</v>
      </c>
      <c r="AE186" s="38"/>
      <c r="AF186" s="38"/>
      <c r="AG186" s="38"/>
      <c r="AH186" s="38"/>
      <c r="AI186" s="38"/>
      <c r="AJ186" s="38"/>
      <c r="AK186" s="38"/>
      <c r="AL186" s="38"/>
      <c r="AM186" s="38"/>
      <c r="AO186" s="38"/>
    </row>
    <row r="187" spans="2:41">
      <c r="B187" s="111">
        <v>41894</v>
      </c>
      <c r="C187" s="158">
        <v>0.2346</v>
      </c>
      <c r="D187" s="158"/>
      <c r="E187" s="111">
        <v>43447</v>
      </c>
      <c r="F187" s="158">
        <v>2.21</v>
      </c>
      <c r="H187" s="111">
        <v>42135</v>
      </c>
      <c r="I187" s="112">
        <v>0.08</v>
      </c>
      <c r="K187" s="111">
        <v>41886</v>
      </c>
      <c r="L187" s="112">
        <v>0.27149000000000001</v>
      </c>
      <c r="N187" s="111">
        <v>41886</v>
      </c>
      <c r="O187" s="112">
        <v>6.9239999999999996E-2</v>
      </c>
      <c r="Q187" s="111">
        <v>41886</v>
      </c>
      <c r="R187" s="112">
        <v>0.20225000000000001</v>
      </c>
      <c r="S187" s="158">
        <f t="shared" si="45"/>
        <v>0</v>
      </c>
      <c r="T187" s="38">
        <f t="shared" si="46"/>
        <v>41894</v>
      </c>
      <c r="U187" s="112">
        <f t="shared" ca="1" si="47"/>
        <v>0.2346</v>
      </c>
      <c r="V187" s="112">
        <f t="shared" ca="1" si="41"/>
        <v>0.27654000000000001</v>
      </c>
      <c r="W187" s="112">
        <f t="shared" ca="1" si="42"/>
        <v>7.528E-2</v>
      </c>
      <c r="X187" s="112">
        <f t="shared" ca="1" si="43"/>
        <v>0.20125999999999999</v>
      </c>
      <c r="Y187" s="112">
        <f t="shared" ca="1" si="48"/>
        <v>0</v>
      </c>
      <c r="Z187" s="27">
        <f t="shared" ca="1" si="44"/>
        <v>0.15932000000000002</v>
      </c>
      <c r="AB187" s="38">
        <f t="shared" si="49"/>
        <v>41802</v>
      </c>
      <c r="AC187" s="38">
        <f t="shared" ca="1" si="50"/>
        <v>41802</v>
      </c>
      <c r="AD187" s="38">
        <f t="shared" si="51"/>
        <v>41802</v>
      </c>
      <c r="AE187" s="38"/>
      <c r="AF187" s="38"/>
      <c r="AG187" s="38"/>
      <c r="AH187" s="38"/>
      <c r="AI187" s="38"/>
      <c r="AJ187" s="38"/>
      <c r="AK187" s="38"/>
      <c r="AL187" s="38"/>
      <c r="AM187" s="38"/>
      <c r="AO187" s="38"/>
    </row>
    <row r="188" spans="2:41">
      <c r="B188" s="111">
        <v>41897</v>
      </c>
      <c r="C188" s="112">
        <v>0.2346</v>
      </c>
      <c r="E188" s="111">
        <v>43448</v>
      </c>
      <c r="F188" s="112">
        <v>2.21</v>
      </c>
      <c r="H188" s="111">
        <v>42136</v>
      </c>
      <c r="I188" s="112">
        <v>0.09</v>
      </c>
      <c r="K188" s="111">
        <v>41887</v>
      </c>
      <c r="L188" s="112">
        <v>0.27205000000000001</v>
      </c>
      <c r="N188" s="111">
        <v>41887</v>
      </c>
      <c r="O188" s="112">
        <v>6.9900000000000004E-2</v>
      </c>
      <c r="Q188" s="111">
        <v>41887</v>
      </c>
      <c r="R188" s="112">
        <v>0.20215</v>
      </c>
      <c r="S188" s="158">
        <f t="shared" si="45"/>
        <v>0</v>
      </c>
      <c r="T188" s="38">
        <f t="shared" si="46"/>
        <v>41897</v>
      </c>
      <c r="U188" s="112">
        <f t="shared" ca="1" si="47"/>
        <v>0.2346</v>
      </c>
      <c r="V188" s="112">
        <f t="shared" ca="1" si="41"/>
        <v>0.27868999999999999</v>
      </c>
      <c r="W188" s="112">
        <f t="shared" ca="1" si="42"/>
        <v>7.7590000000000006E-2</v>
      </c>
      <c r="X188" s="112">
        <f t="shared" ca="1" si="43"/>
        <v>0.2011</v>
      </c>
      <c r="Y188" s="112">
        <f t="shared" ca="1" si="48"/>
        <v>0</v>
      </c>
      <c r="Z188" s="27">
        <f t="shared" ca="1" si="44"/>
        <v>0.15700999999999998</v>
      </c>
      <c r="AB188" s="38">
        <f t="shared" si="49"/>
        <v>41803</v>
      </c>
      <c r="AC188" s="38" t="e">
        <f t="shared" si="50"/>
        <v>#N/A</v>
      </c>
      <c r="AD188" s="38">
        <f t="shared" si="51"/>
        <v>41803</v>
      </c>
      <c r="AE188" s="38"/>
      <c r="AF188" s="38"/>
      <c r="AG188" s="38"/>
      <c r="AH188" s="38"/>
      <c r="AI188" s="38"/>
      <c r="AJ188" s="38"/>
      <c r="AK188" s="38"/>
      <c r="AL188" s="38"/>
      <c r="AM188" s="38"/>
      <c r="AO188" s="38"/>
    </row>
    <row r="189" spans="2:41">
      <c r="B189" s="111">
        <v>41898</v>
      </c>
      <c r="C189" s="112">
        <v>0.2344</v>
      </c>
      <c r="E189" s="111">
        <v>43451</v>
      </c>
      <c r="F189" s="112">
        <v>2.31</v>
      </c>
      <c r="H189" s="111">
        <v>42137</v>
      </c>
      <c r="I189" s="112">
        <v>0.1</v>
      </c>
      <c r="K189" s="111">
        <v>41890</v>
      </c>
      <c r="L189" s="112">
        <v>0.27456999999999998</v>
      </c>
      <c r="N189" s="111">
        <v>41890</v>
      </c>
      <c r="O189" s="112">
        <v>7.2529999999999997E-2</v>
      </c>
      <c r="Q189" s="111">
        <v>41890</v>
      </c>
      <c r="R189" s="112">
        <v>0.20204</v>
      </c>
      <c r="S189" s="158">
        <f t="shared" si="45"/>
        <v>0</v>
      </c>
      <c r="T189" s="38">
        <f t="shared" si="46"/>
        <v>41898</v>
      </c>
      <c r="U189" s="112">
        <f t="shared" ca="1" si="47"/>
        <v>0.2344</v>
      </c>
      <c r="V189" s="112">
        <f t="shared" ca="1" si="41"/>
        <v>0.27917999999999998</v>
      </c>
      <c r="W189" s="112">
        <f t="shared" ca="1" si="42"/>
        <v>7.825E-2</v>
      </c>
      <c r="X189" s="112">
        <f t="shared" ca="1" si="43"/>
        <v>0.20093</v>
      </c>
      <c r="Y189" s="112">
        <f t="shared" ca="1" si="48"/>
        <v>0</v>
      </c>
      <c r="Z189" s="27">
        <f t="shared" ca="1" si="44"/>
        <v>0.15615000000000001</v>
      </c>
      <c r="AB189" s="38">
        <f t="shared" ca="1" si="49"/>
        <v>41806</v>
      </c>
      <c r="AC189" s="38">
        <f t="shared" si="50"/>
        <v>41806</v>
      </c>
      <c r="AD189" s="38">
        <f t="shared" si="51"/>
        <v>41806</v>
      </c>
      <c r="AE189" s="38"/>
      <c r="AF189" s="38"/>
      <c r="AG189" s="38"/>
      <c r="AH189" s="38"/>
      <c r="AI189" s="38"/>
      <c r="AJ189" s="38"/>
      <c r="AK189" s="38"/>
      <c r="AL189" s="38"/>
      <c r="AM189" s="38"/>
      <c r="AO189" s="38"/>
    </row>
    <row r="190" spans="2:41">
      <c r="B190" s="111">
        <v>41899</v>
      </c>
      <c r="C190" s="112">
        <v>0.2341</v>
      </c>
      <c r="E190" s="111">
        <v>43452</v>
      </c>
      <c r="F190" s="112">
        <v>2.3199999999999998</v>
      </c>
      <c r="H190" s="111">
        <v>42138</v>
      </c>
      <c r="I190" s="112">
        <v>0.1</v>
      </c>
      <c r="K190" s="111">
        <v>41891</v>
      </c>
      <c r="L190" s="112">
        <v>0.27532000000000001</v>
      </c>
      <c r="N190" s="111">
        <v>41891</v>
      </c>
      <c r="O190" s="112">
        <v>7.3300000000000004E-2</v>
      </c>
      <c r="Q190" s="111">
        <v>41891</v>
      </c>
      <c r="R190" s="112">
        <v>0.20202000000000001</v>
      </c>
      <c r="S190" s="158">
        <f t="shared" si="45"/>
        <v>0</v>
      </c>
      <c r="T190" s="38">
        <f t="shared" si="46"/>
        <v>41899</v>
      </c>
      <c r="U190" s="112">
        <f t="shared" ca="1" si="47"/>
        <v>0.2341</v>
      </c>
      <c r="V190" s="112">
        <f t="shared" ca="1" si="41"/>
        <v>0.27983000000000002</v>
      </c>
      <c r="W190" s="112">
        <f t="shared" ca="1" si="42"/>
        <v>7.9130000000000006E-2</v>
      </c>
      <c r="X190" s="112">
        <f t="shared" ca="1" si="43"/>
        <v>0.20069999999999999</v>
      </c>
      <c r="Y190" s="112">
        <f t="shared" ca="1" si="48"/>
        <v>0</v>
      </c>
      <c r="Z190" s="27">
        <f t="shared" ca="1" si="44"/>
        <v>0.15497</v>
      </c>
      <c r="AB190" s="38">
        <f t="shared" si="49"/>
        <v>41807</v>
      </c>
      <c r="AC190" s="38">
        <f t="shared" si="50"/>
        <v>41807</v>
      </c>
      <c r="AD190" s="38">
        <f t="shared" si="51"/>
        <v>41807</v>
      </c>
      <c r="AE190" s="38"/>
      <c r="AF190" s="38"/>
      <c r="AG190" s="38"/>
      <c r="AH190" s="38"/>
      <c r="AI190" s="38"/>
      <c r="AJ190" s="38"/>
      <c r="AK190" s="38"/>
      <c r="AL190" s="38"/>
      <c r="AM190" s="38"/>
      <c r="AO190" s="38"/>
    </row>
    <row r="191" spans="2:41">
      <c r="B191" s="111">
        <v>41900</v>
      </c>
      <c r="C191" s="112">
        <v>0.2331</v>
      </c>
      <c r="E191" s="111">
        <v>43453</v>
      </c>
      <c r="F191" s="112">
        <v>2.2999999999999998</v>
      </c>
      <c r="H191" s="111">
        <v>42139</v>
      </c>
      <c r="I191" s="112">
        <v>0.11</v>
      </c>
      <c r="K191" s="111">
        <v>41892</v>
      </c>
      <c r="L191" s="112">
        <v>0.27567999999999998</v>
      </c>
      <c r="N191" s="111">
        <v>41892</v>
      </c>
      <c r="O191" s="112">
        <v>7.3959999999999998E-2</v>
      </c>
      <c r="Q191" s="111">
        <v>41892</v>
      </c>
      <c r="R191" s="112">
        <v>0.20172000000000001</v>
      </c>
      <c r="S191" s="158">
        <f t="shared" si="45"/>
        <v>0</v>
      </c>
      <c r="T191" s="38">
        <f t="shared" si="46"/>
        <v>41900</v>
      </c>
      <c r="U191" s="112">
        <f t="shared" ca="1" si="47"/>
        <v>0.2331</v>
      </c>
      <c r="V191" s="112">
        <f t="shared" ca="1" si="41"/>
        <v>0.28022000000000002</v>
      </c>
      <c r="W191" s="112">
        <f t="shared" ca="1" si="42"/>
        <v>7.979E-2</v>
      </c>
      <c r="X191" s="112">
        <f t="shared" ca="1" si="43"/>
        <v>0.20043</v>
      </c>
      <c r="Y191" s="112">
        <f t="shared" ca="1" si="48"/>
        <v>0</v>
      </c>
      <c r="Z191" s="27">
        <f t="shared" ca="1" si="44"/>
        <v>0.15331</v>
      </c>
      <c r="AB191" s="38">
        <f t="shared" si="49"/>
        <v>41808</v>
      </c>
      <c r="AC191" s="38">
        <f t="shared" si="50"/>
        <v>41808</v>
      </c>
      <c r="AD191" s="38">
        <f t="shared" si="51"/>
        <v>41808</v>
      </c>
      <c r="AE191" s="38"/>
      <c r="AF191" s="38"/>
      <c r="AG191" s="38"/>
      <c r="AH191" s="38"/>
      <c r="AI191" s="38"/>
      <c r="AJ191" s="38"/>
      <c r="AK191" s="38"/>
      <c r="AL191" s="38"/>
      <c r="AM191" s="38"/>
      <c r="AO191" s="38"/>
    </row>
    <row r="192" spans="2:41">
      <c r="B192" s="111">
        <v>41901</v>
      </c>
      <c r="C192" s="112">
        <v>0.2331</v>
      </c>
      <c r="E192" s="111">
        <v>43454</v>
      </c>
      <c r="F192" s="112">
        <v>2.41</v>
      </c>
      <c r="H192" s="111">
        <v>42142</v>
      </c>
      <c r="I192" s="112">
        <v>7.0000000000000007E-2</v>
      </c>
      <c r="K192" s="111">
        <v>41893</v>
      </c>
      <c r="L192" s="112">
        <v>0.27587</v>
      </c>
      <c r="N192" s="111">
        <v>41893</v>
      </c>
      <c r="O192" s="112">
        <v>7.4510000000000007E-2</v>
      </c>
      <c r="Q192" s="111">
        <v>41893</v>
      </c>
      <c r="R192" s="112">
        <v>0.20136000000000001</v>
      </c>
      <c r="S192" s="158">
        <f t="shared" si="45"/>
        <v>0</v>
      </c>
      <c r="T192" s="38">
        <f t="shared" si="46"/>
        <v>41901</v>
      </c>
      <c r="U192" s="112">
        <f t="shared" ca="1" si="47"/>
        <v>0.2331</v>
      </c>
      <c r="V192" s="112">
        <f t="shared" ca="1" si="41"/>
        <v>0.28100000000000003</v>
      </c>
      <c r="W192" s="112">
        <f t="shared" ca="1" si="42"/>
        <v>8.0670000000000006E-2</v>
      </c>
      <c r="X192" s="112">
        <f t="shared" ca="1" si="43"/>
        <v>0.20033000000000001</v>
      </c>
      <c r="Y192" s="112">
        <f t="shared" ca="1" si="48"/>
        <v>0</v>
      </c>
      <c r="Z192" s="27">
        <f t="shared" ca="1" si="44"/>
        <v>0.15243000000000001</v>
      </c>
      <c r="AB192" s="38">
        <f t="shared" si="49"/>
        <v>41809</v>
      </c>
      <c r="AC192" s="38">
        <f t="shared" si="50"/>
        <v>41809</v>
      </c>
      <c r="AD192" s="38">
        <f t="shared" si="51"/>
        <v>41809</v>
      </c>
      <c r="AE192" s="38"/>
      <c r="AF192" s="38"/>
      <c r="AG192" s="38"/>
      <c r="AH192" s="38"/>
      <c r="AI192" s="38"/>
      <c r="AJ192" s="38"/>
      <c r="AK192" s="38"/>
      <c r="AL192" s="38"/>
      <c r="AM192" s="38"/>
      <c r="AO192" s="38"/>
    </row>
    <row r="193" spans="2:41">
      <c r="B193" s="111">
        <v>41904</v>
      </c>
      <c r="C193" s="112">
        <v>0.2356</v>
      </c>
      <c r="E193" s="111">
        <v>43455</v>
      </c>
      <c r="F193" s="112">
        <v>2.4</v>
      </c>
      <c r="H193" s="111">
        <v>42143</v>
      </c>
      <c r="I193" s="112">
        <v>0.05</v>
      </c>
      <c r="K193" s="111">
        <v>41894</v>
      </c>
      <c r="L193" s="112">
        <v>0.27654000000000001</v>
      </c>
      <c r="N193" s="111">
        <v>41894</v>
      </c>
      <c r="O193" s="112">
        <v>7.528E-2</v>
      </c>
      <c r="Q193" s="111">
        <v>41894</v>
      </c>
      <c r="R193" s="112">
        <v>0.20125999999999999</v>
      </c>
      <c r="S193" s="158">
        <f t="shared" si="45"/>
        <v>0</v>
      </c>
      <c r="T193" s="38">
        <f t="shared" si="46"/>
        <v>41904</v>
      </c>
      <c r="U193" s="112">
        <f t="shared" ca="1" si="47"/>
        <v>0.2356</v>
      </c>
      <c r="V193" s="112">
        <f t="shared" ca="1" si="41"/>
        <v>0.28360999999999997</v>
      </c>
      <c r="W193" s="112">
        <f t="shared" ca="1" si="42"/>
        <v>8.3309999999999995E-2</v>
      </c>
      <c r="X193" s="112">
        <f t="shared" ca="1" si="43"/>
        <v>0.20030000000000001</v>
      </c>
      <c r="Y193" s="112">
        <f t="shared" ca="1" si="48"/>
        <v>0</v>
      </c>
      <c r="Z193" s="27">
        <f t="shared" ca="1" si="44"/>
        <v>0.15229000000000001</v>
      </c>
      <c r="AB193" s="38">
        <f t="shared" si="49"/>
        <v>41810</v>
      </c>
      <c r="AC193" s="38" t="e">
        <f t="shared" si="50"/>
        <v>#N/A</v>
      </c>
      <c r="AD193" s="38">
        <f t="shared" si="51"/>
        <v>41810</v>
      </c>
      <c r="AE193" s="38"/>
      <c r="AF193" s="38"/>
      <c r="AG193" s="38"/>
      <c r="AH193" s="38"/>
      <c r="AI193" s="38"/>
      <c r="AJ193" s="38"/>
      <c r="AK193" s="38"/>
      <c r="AL193" s="38"/>
      <c r="AM193" s="38"/>
      <c r="AO193" s="38"/>
    </row>
    <row r="194" spans="2:41">
      <c r="B194" s="111">
        <v>41905</v>
      </c>
      <c r="C194" s="112">
        <v>0.2341</v>
      </c>
      <c r="E194" s="111">
        <v>43458</v>
      </c>
      <c r="F194" s="112">
        <v>2.41</v>
      </c>
      <c r="H194" s="111">
        <v>42144</v>
      </c>
      <c r="I194" s="112">
        <v>0.05</v>
      </c>
      <c r="K194" s="111">
        <v>41897</v>
      </c>
      <c r="L194" s="112">
        <v>0.27868999999999999</v>
      </c>
      <c r="N194" s="111">
        <v>41897</v>
      </c>
      <c r="O194" s="112">
        <v>7.7590000000000006E-2</v>
      </c>
      <c r="Q194" s="111">
        <v>41897</v>
      </c>
      <c r="R194" s="112">
        <v>0.2011</v>
      </c>
      <c r="S194" s="158">
        <f t="shared" si="45"/>
        <v>0</v>
      </c>
      <c r="T194" s="38">
        <f t="shared" si="46"/>
        <v>41905</v>
      </c>
      <c r="U194" s="112">
        <f t="shared" ca="1" si="47"/>
        <v>0.2341</v>
      </c>
      <c r="V194" s="112">
        <f t="shared" ca="1" si="41"/>
        <v>0.28423999999999999</v>
      </c>
      <c r="W194" s="112">
        <f t="shared" ca="1" si="42"/>
        <v>8.3960000000000007E-2</v>
      </c>
      <c r="X194" s="112">
        <f t="shared" ca="1" si="43"/>
        <v>0.20028000000000001</v>
      </c>
      <c r="Y194" s="112">
        <f t="shared" ca="1" si="48"/>
        <v>0</v>
      </c>
      <c r="Z194" s="27">
        <f t="shared" ca="1" si="44"/>
        <v>0.15014</v>
      </c>
      <c r="AB194" s="38">
        <f t="shared" ca="1" si="49"/>
        <v>41813</v>
      </c>
      <c r="AC194" s="38">
        <f t="shared" si="50"/>
        <v>41813</v>
      </c>
      <c r="AD194" s="38">
        <f t="shared" si="51"/>
        <v>41813</v>
      </c>
      <c r="AE194" s="38"/>
      <c r="AF194" s="38"/>
      <c r="AG194" s="38"/>
      <c r="AH194" s="38"/>
      <c r="AI194" s="38"/>
      <c r="AJ194" s="38"/>
      <c r="AK194" s="38"/>
      <c r="AL194" s="38"/>
      <c r="AM194" s="38"/>
      <c r="AO194" s="38"/>
    </row>
    <row r="195" spans="2:41">
      <c r="B195" s="111">
        <v>41906</v>
      </c>
      <c r="C195" s="112">
        <v>0.2351</v>
      </c>
      <c r="E195" s="111">
        <v>43460</v>
      </c>
      <c r="F195" s="112">
        <v>2.44</v>
      </c>
      <c r="H195" s="111">
        <v>42145</v>
      </c>
      <c r="I195" s="112">
        <v>0.06</v>
      </c>
      <c r="K195" s="111">
        <v>41898</v>
      </c>
      <c r="L195" s="112">
        <v>0.27917999999999998</v>
      </c>
      <c r="N195" s="111">
        <v>41898</v>
      </c>
      <c r="O195" s="112">
        <v>7.825E-2</v>
      </c>
      <c r="Q195" s="111">
        <v>41898</v>
      </c>
      <c r="R195" s="112">
        <v>0.20093</v>
      </c>
      <c r="S195" s="158">
        <f t="shared" si="45"/>
        <v>0</v>
      </c>
      <c r="T195" s="38">
        <f t="shared" si="46"/>
        <v>41906</v>
      </c>
      <c r="U195" s="112">
        <f t="shared" ca="1" si="47"/>
        <v>0.2351</v>
      </c>
      <c r="V195" s="112">
        <f t="shared" ca="1" si="41"/>
        <v>0.28477000000000002</v>
      </c>
      <c r="W195" s="112">
        <f t="shared" ca="1" si="42"/>
        <v>8.4510000000000002E-2</v>
      </c>
      <c r="X195" s="112">
        <f t="shared" ca="1" si="43"/>
        <v>0.20025999999999999</v>
      </c>
      <c r="Y195" s="112">
        <f t="shared" ca="1" si="48"/>
        <v>0</v>
      </c>
      <c r="Z195" s="27">
        <f t="shared" ca="1" si="44"/>
        <v>0.15059</v>
      </c>
      <c r="AB195" s="38">
        <f t="shared" si="49"/>
        <v>41814</v>
      </c>
      <c r="AC195" s="38">
        <f t="shared" si="50"/>
        <v>41814</v>
      </c>
      <c r="AD195" s="38">
        <f t="shared" si="51"/>
        <v>41814</v>
      </c>
      <c r="AE195" s="38"/>
      <c r="AF195" s="38"/>
      <c r="AG195" s="38"/>
      <c r="AH195" s="38"/>
      <c r="AI195" s="38"/>
      <c r="AJ195" s="38"/>
      <c r="AK195" s="38"/>
      <c r="AL195" s="38"/>
      <c r="AM195" s="38"/>
      <c r="AO195" s="38"/>
    </row>
    <row r="196" spans="2:41">
      <c r="B196" s="111">
        <v>41907</v>
      </c>
      <c r="C196" s="112">
        <v>0.2336</v>
      </c>
      <c r="E196" s="111">
        <v>43461</v>
      </c>
      <c r="F196" s="112">
        <v>2.44</v>
      </c>
      <c r="H196" s="111">
        <v>42146</v>
      </c>
      <c r="I196" s="112">
        <v>0.08</v>
      </c>
      <c r="K196" s="111">
        <v>41899</v>
      </c>
      <c r="L196" s="112">
        <v>0.27983000000000002</v>
      </c>
      <c r="N196" s="111">
        <v>41899</v>
      </c>
      <c r="O196" s="112">
        <v>7.9130000000000006E-2</v>
      </c>
      <c r="Q196" s="111">
        <v>41899</v>
      </c>
      <c r="R196" s="112">
        <v>0.20069999999999999</v>
      </c>
      <c r="S196" s="158">
        <f t="shared" si="45"/>
        <v>0</v>
      </c>
      <c r="T196" s="38">
        <f t="shared" si="46"/>
        <v>41907</v>
      </c>
      <c r="U196" s="112">
        <f t="shared" ca="1" si="47"/>
        <v>0.2336</v>
      </c>
      <c r="V196" s="112">
        <f t="shared" ca="1" si="41"/>
        <v>0.28510999999999997</v>
      </c>
      <c r="W196" s="112">
        <f t="shared" ca="1" si="42"/>
        <v>8.4849999999999995E-2</v>
      </c>
      <c r="X196" s="112">
        <f t="shared" ca="1" si="43"/>
        <v>0.20025999999999999</v>
      </c>
      <c r="Y196" s="112">
        <f t="shared" ca="1" si="48"/>
        <v>0</v>
      </c>
      <c r="Z196" s="27">
        <f t="shared" ca="1" si="44"/>
        <v>0.14874999999999999</v>
      </c>
      <c r="AB196" s="38">
        <f t="shared" si="49"/>
        <v>41815</v>
      </c>
      <c r="AC196" s="38">
        <f t="shared" si="50"/>
        <v>41815</v>
      </c>
      <c r="AD196" s="38">
        <f t="shared" si="51"/>
        <v>41815</v>
      </c>
      <c r="AE196" s="38"/>
      <c r="AF196" s="38"/>
      <c r="AG196" s="38"/>
      <c r="AH196" s="38"/>
      <c r="AI196" s="38"/>
      <c r="AJ196" s="38"/>
      <c r="AK196" s="38"/>
      <c r="AL196" s="38"/>
      <c r="AM196" s="38"/>
      <c r="AO196" s="38"/>
    </row>
    <row r="197" spans="2:41">
      <c r="B197" s="111">
        <v>41908</v>
      </c>
      <c r="C197" s="112">
        <v>0.2331</v>
      </c>
      <c r="E197" s="111">
        <v>43462</v>
      </c>
      <c r="F197" s="112">
        <v>2.46</v>
      </c>
      <c r="H197" s="111">
        <v>42150</v>
      </c>
      <c r="I197" s="112">
        <v>0.08</v>
      </c>
      <c r="K197" s="111">
        <v>41900</v>
      </c>
      <c r="L197" s="112">
        <v>0.28022000000000002</v>
      </c>
      <c r="N197" s="111">
        <v>41900</v>
      </c>
      <c r="O197" s="112">
        <v>7.979E-2</v>
      </c>
      <c r="Q197" s="111">
        <v>41900</v>
      </c>
      <c r="R197" s="112">
        <v>0.20043</v>
      </c>
      <c r="S197" s="158">
        <f t="shared" si="45"/>
        <v>0</v>
      </c>
      <c r="T197" s="38">
        <f t="shared" si="46"/>
        <v>41908</v>
      </c>
      <c r="U197" s="112">
        <f t="shared" ca="1" si="47"/>
        <v>0.2331</v>
      </c>
      <c r="V197" s="112">
        <f t="shared" ca="1" si="41"/>
        <v>0.28561999999999999</v>
      </c>
      <c r="W197" s="112">
        <f t="shared" ca="1" si="42"/>
        <v>8.5430000000000006E-2</v>
      </c>
      <c r="X197" s="112">
        <f t="shared" ca="1" si="43"/>
        <v>0.20019000000000001</v>
      </c>
      <c r="Y197" s="112">
        <f t="shared" ca="1" si="48"/>
        <v>0</v>
      </c>
      <c r="Z197" s="27">
        <f t="shared" ca="1" si="44"/>
        <v>0.14767</v>
      </c>
      <c r="AB197" s="38">
        <f t="shared" si="49"/>
        <v>41816</v>
      </c>
      <c r="AC197" s="38">
        <f t="shared" si="50"/>
        <v>41816</v>
      </c>
      <c r="AD197" s="38">
        <f t="shared" si="51"/>
        <v>41816</v>
      </c>
      <c r="AE197" s="38"/>
      <c r="AF197" s="38"/>
      <c r="AG197" s="38"/>
      <c r="AH197" s="38"/>
      <c r="AI197" s="38"/>
      <c r="AJ197" s="38"/>
      <c r="AK197" s="38"/>
      <c r="AL197" s="38"/>
      <c r="AM197" s="38"/>
      <c r="AO197" s="38"/>
    </row>
    <row r="198" spans="2:41">
      <c r="B198" s="111">
        <v>41911</v>
      </c>
      <c r="C198" s="112">
        <v>0.2351</v>
      </c>
      <c r="E198" s="111">
        <v>43465</v>
      </c>
      <c r="F198" s="112">
        <v>3</v>
      </c>
      <c r="H198" s="111">
        <v>42151</v>
      </c>
      <c r="I198" s="112">
        <v>0.06</v>
      </c>
      <c r="K198" s="111">
        <v>41901</v>
      </c>
      <c r="L198" s="112">
        <v>0.28100000000000003</v>
      </c>
      <c r="N198" s="111">
        <v>41901</v>
      </c>
      <c r="O198" s="112">
        <v>8.0670000000000006E-2</v>
      </c>
      <c r="Q198" s="111">
        <v>41901</v>
      </c>
      <c r="R198" s="112">
        <v>0.20033000000000001</v>
      </c>
      <c r="S198" s="158">
        <f t="shared" si="45"/>
        <v>0</v>
      </c>
      <c r="T198" s="38">
        <f t="shared" si="46"/>
        <v>41911</v>
      </c>
      <c r="U198" s="112">
        <f t="shared" ca="1" si="47"/>
        <v>0.2351</v>
      </c>
      <c r="V198" s="112">
        <f t="shared" ca="1" si="41"/>
        <v>0.28716999999999998</v>
      </c>
      <c r="W198" s="112">
        <f t="shared" ca="1" si="42"/>
        <v>8.7260000000000004E-2</v>
      </c>
      <c r="X198" s="112">
        <f t="shared" ca="1" si="43"/>
        <v>0.19991</v>
      </c>
      <c r="Y198" s="112">
        <f t="shared" ca="1" si="48"/>
        <v>0</v>
      </c>
      <c r="Z198" s="27">
        <f t="shared" ca="1" si="44"/>
        <v>0.14784</v>
      </c>
      <c r="AB198" s="38">
        <f t="shared" ca="1" si="49"/>
        <v>41817</v>
      </c>
      <c r="AC198" s="38" t="e">
        <f t="shared" si="50"/>
        <v>#N/A</v>
      </c>
      <c r="AD198" s="38">
        <f t="shared" si="51"/>
        <v>41817</v>
      </c>
      <c r="AE198" s="38"/>
      <c r="AF198" s="38"/>
      <c r="AG198" s="38"/>
      <c r="AH198" s="38"/>
      <c r="AI198" s="38"/>
      <c r="AJ198" s="38"/>
      <c r="AK198" s="38"/>
      <c r="AL198" s="38"/>
      <c r="AM198" s="38"/>
      <c r="AO198" s="38"/>
    </row>
    <row r="199" spans="2:41">
      <c r="B199" s="111">
        <v>41912</v>
      </c>
      <c r="C199" s="112">
        <v>0.2351</v>
      </c>
      <c r="E199" s="111">
        <v>43467</v>
      </c>
      <c r="F199" s="112">
        <v>3.15</v>
      </c>
      <c r="H199" s="111">
        <v>42152</v>
      </c>
      <c r="I199" s="112">
        <v>7.0000000000000007E-2</v>
      </c>
      <c r="K199" s="111">
        <v>41904</v>
      </c>
      <c r="L199" s="112">
        <v>0.28360999999999997</v>
      </c>
      <c r="N199" s="111">
        <v>41904</v>
      </c>
      <c r="O199" s="112">
        <v>8.3309999999999995E-2</v>
      </c>
      <c r="Q199" s="111">
        <v>41904</v>
      </c>
      <c r="R199" s="112">
        <v>0.20030000000000001</v>
      </c>
      <c r="S199" s="158">
        <f t="shared" si="45"/>
        <v>0</v>
      </c>
      <c r="T199" s="38">
        <f t="shared" si="46"/>
        <v>41912</v>
      </c>
      <c r="U199" s="112">
        <f t="shared" ca="1" si="47"/>
        <v>0.2351</v>
      </c>
      <c r="V199" s="112">
        <f t="shared" ca="1" si="41"/>
        <v>0.28767999999999999</v>
      </c>
      <c r="W199" s="112">
        <f t="shared" ca="1" si="42"/>
        <v>8.7809999999999999E-2</v>
      </c>
      <c r="X199" s="112">
        <f t="shared" ca="1" si="43"/>
        <v>0.19986999999999999</v>
      </c>
      <c r="Y199" s="112">
        <f t="shared" ca="1" si="48"/>
        <v>0</v>
      </c>
      <c r="Z199" s="27">
        <f t="shared" ca="1" si="44"/>
        <v>0.14729</v>
      </c>
      <c r="AB199" s="38">
        <f t="shared" si="49"/>
        <v>41820</v>
      </c>
      <c r="AC199" s="38">
        <f t="shared" ca="1" si="50"/>
        <v>41820</v>
      </c>
      <c r="AD199" s="38">
        <f t="shared" si="51"/>
        <v>41820</v>
      </c>
      <c r="AE199" s="38"/>
      <c r="AF199" s="38"/>
      <c r="AG199" s="38"/>
      <c r="AH199" s="38"/>
      <c r="AI199" s="38"/>
      <c r="AJ199" s="38"/>
      <c r="AK199" s="38"/>
      <c r="AL199" s="38"/>
      <c r="AM199" s="38"/>
      <c r="AO199" s="38"/>
    </row>
    <row r="200" spans="2:41">
      <c r="B200" s="111">
        <v>41913</v>
      </c>
      <c r="C200" s="112">
        <v>0.2326</v>
      </c>
      <c r="E200" s="111">
        <v>43468</v>
      </c>
      <c r="F200" s="112">
        <v>2.7</v>
      </c>
      <c r="H200" s="111">
        <v>42153</v>
      </c>
      <c r="I200" s="112">
        <v>0.13</v>
      </c>
      <c r="K200" s="111">
        <v>41905</v>
      </c>
      <c r="L200" s="112">
        <v>0.28423999999999999</v>
      </c>
      <c r="N200" s="111">
        <v>41905</v>
      </c>
      <c r="O200" s="112">
        <v>8.3960000000000007E-2</v>
      </c>
      <c r="Q200" s="111">
        <v>41905</v>
      </c>
      <c r="R200" s="112">
        <v>0.20028000000000001</v>
      </c>
      <c r="S200" s="158">
        <f t="shared" si="45"/>
        <v>0</v>
      </c>
      <c r="T200" s="38">
        <f t="shared" si="46"/>
        <v>41913</v>
      </c>
      <c r="U200" s="112">
        <f t="shared" ca="1" si="47"/>
        <v>0.2326</v>
      </c>
      <c r="V200" s="112">
        <f t="shared" ca="1" si="41"/>
        <v>0.28831000000000001</v>
      </c>
      <c r="W200" s="112">
        <f t="shared" ca="1" si="42"/>
        <v>8.8499999999999995E-2</v>
      </c>
      <c r="X200" s="112">
        <f t="shared" ca="1" si="43"/>
        <v>0.19980999999999999</v>
      </c>
      <c r="Y200" s="112">
        <f t="shared" ca="1" si="48"/>
        <v>0</v>
      </c>
      <c r="Z200" s="27">
        <f t="shared" ca="1" si="44"/>
        <v>0.14410000000000001</v>
      </c>
      <c r="AB200" s="38">
        <f t="shared" si="49"/>
        <v>41821</v>
      </c>
      <c r="AC200" s="38">
        <f t="shared" si="50"/>
        <v>41821</v>
      </c>
      <c r="AD200" s="38">
        <f t="shared" si="51"/>
        <v>41821</v>
      </c>
      <c r="AE200" s="38"/>
      <c r="AF200" s="38"/>
      <c r="AG200" s="38"/>
      <c r="AH200" s="38"/>
      <c r="AI200" s="38"/>
      <c r="AJ200" s="38"/>
      <c r="AK200" s="38"/>
      <c r="AL200" s="38"/>
      <c r="AM200" s="38"/>
      <c r="AO200" s="38"/>
    </row>
    <row r="201" spans="2:41">
      <c r="B201" s="111">
        <v>41914</v>
      </c>
      <c r="C201" s="112">
        <v>0.23119999999999999</v>
      </c>
      <c r="E201" s="111">
        <v>43469</v>
      </c>
      <c r="F201" s="112">
        <v>2.4500000000000002</v>
      </c>
      <c r="H201" s="111">
        <v>42156</v>
      </c>
      <c r="I201" s="112">
        <v>0.13</v>
      </c>
      <c r="K201" s="111">
        <v>41906</v>
      </c>
      <c r="L201" s="112">
        <v>0.28477000000000002</v>
      </c>
      <c r="N201" s="111">
        <v>41906</v>
      </c>
      <c r="O201" s="112">
        <v>8.4510000000000002E-2</v>
      </c>
      <c r="Q201" s="111">
        <v>41906</v>
      </c>
      <c r="R201" s="112">
        <v>0.20025999999999999</v>
      </c>
      <c r="S201" s="158">
        <f t="shared" si="45"/>
        <v>0</v>
      </c>
      <c r="T201" s="38">
        <f t="shared" si="46"/>
        <v>41914</v>
      </c>
      <c r="U201" s="112">
        <f t="shared" ca="1" si="47"/>
        <v>0.23119999999999999</v>
      </c>
      <c r="V201" s="112">
        <f t="shared" ca="1" si="41"/>
        <v>0.28883999999999999</v>
      </c>
      <c r="W201" s="112">
        <f t="shared" ca="1" si="42"/>
        <v>8.9139999999999997E-2</v>
      </c>
      <c r="X201" s="112">
        <f t="shared" ca="1" si="43"/>
        <v>0.19969999999999999</v>
      </c>
      <c r="Y201" s="112">
        <f t="shared" ca="1" si="48"/>
        <v>0</v>
      </c>
      <c r="Z201" s="27">
        <f t="shared" ca="1" si="44"/>
        <v>0.14205999999999999</v>
      </c>
      <c r="AB201" s="38">
        <f t="shared" si="49"/>
        <v>41822</v>
      </c>
      <c r="AC201" s="38">
        <f t="shared" si="50"/>
        <v>41822</v>
      </c>
      <c r="AD201" s="38">
        <f t="shared" si="51"/>
        <v>41822</v>
      </c>
      <c r="AE201" s="38"/>
      <c r="AF201" s="38"/>
      <c r="AG201" s="38"/>
      <c r="AH201" s="38"/>
      <c r="AI201" s="38"/>
      <c r="AJ201" s="38"/>
      <c r="AK201" s="38"/>
      <c r="AL201" s="38"/>
      <c r="AM201" s="38"/>
      <c r="AO201" s="38"/>
    </row>
    <row r="202" spans="2:41">
      <c r="B202" s="111">
        <v>41915</v>
      </c>
      <c r="C202" s="112">
        <v>0.2316</v>
      </c>
      <c r="E202" s="111">
        <v>43472</v>
      </c>
      <c r="F202" s="112">
        <v>2.41</v>
      </c>
      <c r="H202" s="111">
        <v>42157</v>
      </c>
      <c r="I202" s="112">
        <v>0.12</v>
      </c>
      <c r="K202" s="111">
        <v>41907</v>
      </c>
      <c r="L202" s="112">
        <v>0.28510999999999997</v>
      </c>
      <c r="N202" s="111">
        <v>41907</v>
      </c>
      <c r="O202" s="112">
        <v>8.4849999999999995E-2</v>
      </c>
      <c r="Q202" s="111">
        <v>41907</v>
      </c>
      <c r="R202" s="112">
        <v>0.20025999999999999</v>
      </c>
      <c r="S202" s="158">
        <f t="shared" si="45"/>
        <v>0</v>
      </c>
      <c r="T202" s="38">
        <f t="shared" si="46"/>
        <v>41915</v>
      </c>
      <c r="U202" s="112">
        <f t="shared" ca="1" si="47"/>
        <v>0.2316</v>
      </c>
      <c r="V202" s="112">
        <f t="shared" ca="1" si="41"/>
        <v>0.28958</v>
      </c>
      <c r="W202" s="112">
        <f t="shared" ca="1" si="42"/>
        <v>9.0010000000000007E-2</v>
      </c>
      <c r="X202" s="112">
        <f t="shared" ca="1" si="43"/>
        <v>0.19957</v>
      </c>
      <c r="Y202" s="112">
        <f t="shared" ca="1" si="48"/>
        <v>0</v>
      </c>
      <c r="Z202" s="27">
        <f t="shared" ca="1" si="44"/>
        <v>0.14158999999999999</v>
      </c>
      <c r="AB202" s="38">
        <f t="shared" si="49"/>
        <v>41823</v>
      </c>
      <c r="AC202" s="38">
        <f t="shared" si="50"/>
        <v>41823</v>
      </c>
      <c r="AD202" s="38">
        <f t="shared" si="51"/>
        <v>41823</v>
      </c>
      <c r="AE202" s="38"/>
      <c r="AF202" s="38"/>
      <c r="AG202" s="38"/>
      <c r="AH202" s="38"/>
      <c r="AI202" s="38"/>
      <c r="AJ202" s="38"/>
      <c r="AK202" s="38"/>
      <c r="AL202" s="38"/>
      <c r="AM202" s="38"/>
      <c r="AO202" s="38"/>
    </row>
    <row r="203" spans="2:41">
      <c r="B203" s="111">
        <v>41918</v>
      </c>
      <c r="C203" s="112">
        <v>0.2326</v>
      </c>
      <c r="E203" s="111">
        <v>43473</v>
      </c>
      <c r="F203" s="112">
        <v>2.42</v>
      </c>
      <c r="H203" s="111">
        <v>42158</v>
      </c>
      <c r="I203" s="112">
        <v>0.13</v>
      </c>
      <c r="K203" s="111">
        <v>41908</v>
      </c>
      <c r="L203" s="112">
        <v>0.28561999999999999</v>
      </c>
      <c r="N203" s="111">
        <v>41908</v>
      </c>
      <c r="O203" s="112">
        <v>8.5430000000000006E-2</v>
      </c>
      <c r="Q203" s="111">
        <v>41908</v>
      </c>
      <c r="R203" s="112">
        <v>0.20019000000000001</v>
      </c>
      <c r="S203" s="158">
        <f t="shared" si="45"/>
        <v>0</v>
      </c>
      <c r="T203" s="38">
        <f t="shared" si="46"/>
        <v>41918</v>
      </c>
      <c r="U203" s="112">
        <f t="shared" ca="1" si="47"/>
        <v>0.2326</v>
      </c>
      <c r="V203" s="112">
        <f t="shared" ref="V203:V266" ca="1" si="52">VLOOKUP(T203,$K$11:$L$1048576,2,FALSE)</f>
        <v>0.29075000000000001</v>
      </c>
      <c r="W203" s="112">
        <f t="shared" ref="W203:W266" ca="1" si="53">VLOOKUP(T203,$N$11:$O$1048576,2,FALSE)</f>
        <v>9.1209999999999999E-2</v>
      </c>
      <c r="X203" s="112">
        <f t="shared" ref="X203:X266" ca="1" si="54">VLOOKUP(T203,$Q$11:$R$1048576,2,FALSE)</f>
        <v>0.19954</v>
      </c>
      <c r="Y203" s="112">
        <f t="shared" ca="1" si="48"/>
        <v>0</v>
      </c>
      <c r="Z203" s="27">
        <f t="shared" ref="Z203:Z266" ca="1" si="55">U203-W203</f>
        <v>0.14139000000000002</v>
      </c>
      <c r="AB203" s="38">
        <f t="shared" si="49"/>
        <v>41824</v>
      </c>
      <c r="AC203" s="38" t="e">
        <f t="shared" si="50"/>
        <v>#N/A</v>
      </c>
      <c r="AD203" s="38">
        <f t="shared" si="51"/>
        <v>41824</v>
      </c>
      <c r="AE203" s="38"/>
      <c r="AF203" s="38"/>
      <c r="AG203" s="38"/>
      <c r="AH203" s="38"/>
      <c r="AI203" s="38"/>
      <c r="AJ203" s="38"/>
      <c r="AK203" s="38"/>
      <c r="AL203" s="38"/>
      <c r="AM203" s="38"/>
      <c r="AO203" s="38"/>
    </row>
    <row r="204" spans="2:41">
      <c r="B204" s="111">
        <v>41919</v>
      </c>
      <c r="C204" s="112">
        <v>0.2311</v>
      </c>
      <c r="E204" s="111">
        <v>43474</v>
      </c>
      <c r="F204" s="112">
        <v>2.4500000000000002</v>
      </c>
      <c r="H204" s="111">
        <v>42159</v>
      </c>
      <c r="I204" s="112">
        <v>0.11</v>
      </c>
      <c r="K204" s="111">
        <v>41911</v>
      </c>
      <c r="L204" s="112">
        <v>0.28716999999999998</v>
      </c>
      <c r="N204" s="111">
        <v>41911</v>
      </c>
      <c r="O204" s="112">
        <v>8.7260000000000004E-2</v>
      </c>
      <c r="Q204" s="111">
        <v>41911</v>
      </c>
      <c r="R204" s="112">
        <v>0.19991</v>
      </c>
      <c r="S204" s="158">
        <f t="shared" ref="S204:S267" si="56">WORKDAY(Q204,1)-Q205</f>
        <v>0</v>
      </c>
      <c r="T204" s="38">
        <f t="shared" ref="T204:T267" si="57">B204</f>
        <v>41919</v>
      </c>
      <c r="U204" s="112">
        <f t="shared" ref="U204:U267" ca="1" si="58">VLOOKUP(T204,$B$11:$C$1048576,2,FALSE)</f>
        <v>0.2311</v>
      </c>
      <c r="V204" s="112">
        <f t="shared" ca="1" si="52"/>
        <v>0.29107</v>
      </c>
      <c r="W204" s="112">
        <f t="shared" ca="1" si="53"/>
        <v>9.153E-2</v>
      </c>
      <c r="X204" s="112">
        <f t="shared" ca="1" si="54"/>
        <v>0.19954</v>
      </c>
      <c r="Y204" s="112">
        <f t="shared" ref="Y204:Y267" ca="1" si="59">W204+X204-V204</f>
        <v>0</v>
      </c>
      <c r="Z204" s="27">
        <f t="shared" ca="1" si="55"/>
        <v>0.13957</v>
      </c>
      <c r="AB204" s="38">
        <f t="shared" ref="AB204:AB267" si="60">INDEX(T:T,IFERROR(MATCH(EDATE(T204,-3),T:T,0),MATCH(EDATE(T204,-3),T:T,1)))</f>
        <v>41827</v>
      </c>
      <c r="AC204" s="38">
        <f t="shared" ref="AC204:AC267" si="61">INDEX(T:T,MATCH(EDATE(T204,-3),T:T,0))</f>
        <v>41827</v>
      </c>
      <c r="AD204" s="38">
        <f t="shared" ref="AD204:AD267" si="62">INDEX(T:T,MATCH(EDATE(T204,-3),T:T,1))</f>
        <v>41827</v>
      </c>
      <c r="AE204" s="38"/>
      <c r="AF204" s="38"/>
      <c r="AG204" s="38"/>
      <c r="AH204" s="38"/>
      <c r="AI204" s="38"/>
      <c r="AJ204" s="38"/>
      <c r="AK204" s="38"/>
      <c r="AL204" s="38"/>
      <c r="AM204" s="38"/>
      <c r="AO204" s="38"/>
    </row>
    <row r="205" spans="2:41">
      <c r="B205" s="111">
        <v>41920</v>
      </c>
      <c r="C205" s="112">
        <v>0.2291</v>
      </c>
      <c r="E205" s="111">
        <v>43475</v>
      </c>
      <c r="F205" s="112">
        <v>2.4300000000000002</v>
      </c>
      <c r="H205" s="111">
        <v>42160</v>
      </c>
      <c r="I205" s="112">
        <v>0.1</v>
      </c>
      <c r="K205" s="111">
        <v>41912</v>
      </c>
      <c r="L205" s="112">
        <v>0.28767999999999999</v>
      </c>
      <c r="N205" s="111">
        <v>41912</v>
      </c>
      <c r="O205" s="112">
        <v>8.7809999999999999E-2</v>
      </c>
      <c r="Q205" s="111">
        <v>41912</v>
      </c>
      <c r="R205" s="112">
        <v>0.19986999999999999</v>
      </c>
      <c r="S205" s="158">
        <f t="shared" si="56"/>
        <v>0</v>
      </c>
      <c r="T205" s="38">
        <f t="shared" si="57"/>
        <v>41920</v>
      </c>
      <c r="U205" s="112">
        <f t="shared" ca="1" si="58"/>
        <v>0.2291</v>
      </c>
      <c r="V205" s="112">
        <f t="shared" ca="1" si="52"/>
        <v>0.29126999999999997</v>
      </c>
      <c r="W205" s="112">
        <f t="shared" ca="1" si="53"/>
        <v>9.1749999999999998E-2</v>
      </c>
      <c r="X205" s="112">
        <f t="shared" ca="1" si="54"/>
        <v>0.19952</v>
      </c>
      <c r="Y205" s="112">
        <f t="shared" ca="1" si="59"/>
        <v>0</v>
      </c>
      <c r="Z205" s="27">
        <f t="shared" ca="1" si="55"/>
        <v>0.13735</v>
      </c>
      <c r="AB205" s="38">
        <f t="shared" si="60"/>
        <v>41828</v>
      </c>
      <c r="AC205" s="38">
        <f t="shared" si="61"/>
        <v>41828</v>
      </c>
      <c r="AD205" s="38">
        <f t="shared" si="62"/>
        <v>41828</v>
      </c>
      <c r="AE205" s="38"/>
      <c r="AF205" s="38"/>
      <c r="AG205" s="38"/>
      <c r="AH205" s="38"/>
      <c r="AI205" s="38"/>
      <c r="AJ205" s="38"/>
      <c r="AK205" s="38"/>
      <c r="AL205" s="38"/>
      <c r="AM205" s="38"/>
      <c r="AO205" s="38"/>
    </row>
    <row r="206" spans="2:41">
      <c r="B206" s="111">
        <v>41921</v>
      </c>
      <c r="C206" s="112">
        <v>0.2291</v>
      </c>
      <c r="E206" s="111">
        <v>43476</v>
      </c>
      <c r="F206" s="112">
        <v>2.41</v>
      </c>
      <c r="H206" s="111">
        <v>42163</v>
      </c>
      <c r="I206" s="112">
        <v>0.1</v>
      </c>
      <c r="K206" s="111">
        <v>41913</v>
      </c>
      <c r="L206" s="112">
        <v>0.28831000000000001</v>
      </c>
      <c r="N206" s="111">
        <v>41913</v>
      </c>
      <c r="O206" s="112">
        <v>8.8499999999999995E-2</v>
      </c>
      <c r="Q206" s="111">
        <v>41913</v>
      </c>
      <c r="R206" s="112">
        <v>0.19980999999999999</v>
      </c>
      <c r="S206" s="158">
        <f t="shared" si="56"/>
        <v>0</v>
      </c>
      <c r="T206" s="38">
        <f t="shared" si="57"/>
        <v>41921</v>
      </c>
      <c r="U206" s="112">
        <f t="shared" ca="1" si="58"/>
        <v>0.2291</v>
      </c>
      <c r="V206" s="112">
        <f t="shared" ca="1" si="52"/>
        <v>0.29111999999999999</v>
      </c>
      <c r="W206" s="112">
        <f t="shared" ca="1" si="53"/>
        <v>9.2079999999999995E-2</v>
      </c>
      <c r="X206" s="112">
        <f t="shared" ca="1" si="54"/>
        <v>0.19903999999999999</v>
      </c>
      <c r="Y206" s="112">
        <f t="shared" ca="1" si="59"/>
        <v>0</v>
      </c>
      <c r="Z206" s="27">
        <f t="shared" ca="1" si="55"/>
        <v>0.13702</v>
      </c>
      <c r="AB206" s="38">
        <f t="shared" si="60"/>
        <v>41829</v>
      </c>
      <c r="AC206" s="38">
        <f t="shared" si="61"/>
        <v>41829</v>
      </c>
      <c r="AD206" s="38">
        <f t="shared" si="62"/>
        <v>41829</v>
      </c>
      <c r="AE206" s="38"/>
      <c r="AF206" s="38"/>
      <c r="AG206" s="38"/>
      <c r="AH206" s="38"/>
      <c r="AI206" s="38"/>
      <c r="AJ206" s="38"/>
      <c r="AK206" s="38"/>
      <c r="AL206" s="38"/>
      <c r="AM206" s="38"/>
      <c r="AO206" s="38"/>
    </row>
    <row r="207" spans="2:41">
      <c r="B207" s="111">
        <v>41922</v>
      </c>
      <c r="C207" s="112">
        <v>0.23</v>
      </c>
      <c r="E207" s="111">
        <v>43479</v>
      </c>
      <c r="F207" s="112">
        <v>2.4</v>
      </c>
      <c r="H207" s="111">
        <v>42164</v>
      </c>
      <c r="I207" s="112">
        <v>0.09</v>
      </c>
      <c r="K207" s="111">
        <v>41914</v>
      </c>
      <c r="L207" s="112">
        <v>0.28883999999999999</v>
      </c>
      <c r="N207" s="111">
        <v>41914</v>
      </c>
      <c r="O207" s="112">
        <v>8.9139999999999997E-2</v>
      </c>
      <c r="Q207" s="111">
        <v>41914</v>
      </c>
      <c r="R207" s="112">
        <v>0.19969999999999999</v>
      </c>
      <c r="S207" s="158">
        <f t="shared" si="56"/>
        <v>0</v>
      </c>
      <c r="T207" s="38">
        <f t="shared" si="57"/>
        <v>41922</v>
      </c>
      <c r="U207" s="112">
        <f t="shared" ca="1" si="58"/>
        <v>0.23</v>
      </c>
      <c r="V207" s="112">
        <f t="shared" ca="1" si="52"/>
        <v>0.29116999999999998</v>
      </c>
      <c r="W207" s="112">
        <f t="shared" ca="1" si="53"/>
        <v>9.214E-2</v>
      </c>
      <c r="X207" s="112">
        <f t="shared" ca="1" si="54"/>
        <v>0.19903000000000001</v>
      </c>
      <c r="Y207" s="112">
        <f t="shared" ca="1" si="59"/>
        <v>0</v>
      </c>
      <c r="Z207" s="27">
        <f t="shared" ca="1" si="55"/>
        <v>0.13786000000000001</v>
      </c>
      <c r="AB207" s="38">
        <f t="shared" si="60"/>
        <v>41830</v>
      </c>
      <c r="AC207" s="38">
        <f t="shared" si="61"/>
        <v>41830</v>
      </c>
      <c r="AD207" s="38">
        <f t="shared" si="62"/>
        <v>41830</v>
      </c>
      <c r="AE207" s="38"/>
      <c r="AF207" s="38"/>
      <c r="AG207" s="38"/>
      <c r="AH207" s="38"/>
      <c r="AI207" s="38"/>
      <c r="AJ207" s="38"/>
      <c r="AK207" s="38"/>
      <c r="AL207" s="38"/>
      <c r="AM207" s="38"/>
      <c r="AO207" s="38"/>
    </row>
    <row r="208" spans="2:41">
      <c r="B208" s="111">
        <v>41925</v>
      </c>
      <c r="C208" s="112">
        <v>0.2306</v>
      </c>
      <c r="E208" s="111">
        <v>43480</v>
      </c>
      <c r="F208" s="112">
        <v>2.46</v>
      </c>
      <c r="H208" s="111">
        <v>42165</v>
      </c>
      <c r="I208" s="112">
        <v>0.09</v>
      </c>
      <c r="K208" s="111">
        <v>41915</v>
      </c>
      <c r="L208" s="112">
        <v>0.28958</v>
      </c>
      <c r="N208" s="111">
        <v>41915</v>
      </c>
      <c r="O208" s="112">
        <v>9.0010000000000007E-2</v>
      </c>
      <c r="Q208" s="111">
        <v>41915</v>
      </c>
      <c r="R208" s="112">
        <v>0.19957</v>
      </c>
      <c r="S208" s="158">
        <f t="shared" si="56"/>
        <v>0</v>
      </c>
      <c r="T208" s="38">
        <f t="shared" si="57"/>
        <v>41925</v>
      </c>
      <c r="U208" s="112">
        <f t="shared" ca="1" si="58"/>
        <v>0.2306</v>
      </c>
      <c r="V208" s="112">
        <f t="shared" ca="1" si="52"/>
        <v>0.29110000000000003</v>
      </c>
      <c r="W208" s="112">
        <f t="shared" ca="1" si="53"/>
        <v>9.214E-2</v>
      </c>
      <c r="X208" s="112">
        <f t="shared" ca="1" si="54"/>
        <v>0.19896</v>
      </c>
      <c r="Y208" s="112">
        <f t="shared" ca="1" si="59"/>
        <v>0</v>
      </c>
      <c r="Z208" s="27">
        <f t="shared" ca="1" si="55"/>
        <v>0.13846</v>
      </c>
      <c r="AB208" s="38">
        <f t="shared" si="60"/>
        <v>41831</v>
      </c>
      <c r="AC208" s="38" t="e">
        <f t="shared" si="61"/>
        <v>#N/A</v>
      </c>
      <c r="AD208" s="38">
        <f t="shared" si="62"/>
        <v>41831</v>
      </c>
      <c r="AE208" s="38"/>
      <c r="AF208" s="38"/>
      <c r="AG208" s="38"/>
      <c r="AH208" s="38"/>
      <c r="AI208" s="38"/>
      <c r="AJ208" s="38"/>
      <c r="AK208" s="38"/>
      <c r="AL208" s="38"/>
      <c r="AM208" s="38"/>
      <c r="AO208" s="38"/>
    </row>
    <row r="209" spans="2:41">
      <c r="B209" s="111">
        <v>41926</v>
      </c>
      <c r="C209" s="112">
        <v>0.2291</v>
      </c>
      <c r="E209" s="111">
        <v>43481</v>
      </c>
      <c r="F209" s="112">
        <v>2.4300000000000002</v>
      </c>
      <c r="H209" s="111">
        <v>42166</v>
      </c>
      <c r="I209" s="112">
        <v>0.11</v>
      </c>
      <c r="K209" s="111">
        <v>41918</v>
      </c>
      <c r="L209" s="112">
        <v>0.29075000000000001</v>
      </c>
      <c r="N209" s="111">
        <v>41918</v>
      </c>
      <c r="O209" s="112">
        <v>9.1209999999999999E-2</v>
      </c>
      <c r="Q209" s="111">
        <v>41918</v>
      </c>
      <c r="R209" s="112">
        <v>0.19954</v>
      </c>
      <c r="S209" s="158">
        <f t="shared" si="56"/>
        <v>0</v>
      </c>
      <c r="T209" s="38">
        <f t="shared" si="57"/>
        <v>41926</v>
      </c>
      <c r="U209" s="112">
        <f t="shared" ca="1" si="58"/>
        <v>0.2291</v>
      </c>
      <c r="V209" s="112">
        <f t="shared" ca="1" si="52"/>
        <v>0.29222999999999999</v>
      </c>
      <c r="W209" s="112">
        <f t="shared" ca="1" si="53"/>
        <v>9.3270000000000006E-2</v>
      </c>
      <c r="X209" s="112">
        <f t="shared" ca="1" si="54"/>
        <v>0.19896</v>
      </c>
      <c r="Y209" s="112">
        <f t="shared" ca="1" si="59"/>
        <v>0</v>
      </c>
      <c r="Z209" s="27">
        <f t="shared" ca="1" si="55"/>
        <v>0.13583000000000001</v>
      </c>
      <c r="AB209" s="38">
        <f t="shared" si="60"/>
        <v>41834</v>
      </c>
      <c r="AC209" s="38">
        <f t="shared" si="61"/>
        <v>41834</v>
      </c>
      <c r="AD209" s="38">
        <f>INDEX(T:T,MATCH(EDATE(T209,-3),T:T,1))</f>
        <v>41834</v>
      </c>
      <c r="AE209" s="38"/>
      <c r="AF209" s="38"/>
      <c r="AG209" s="38"/>
      <c r="AH209" s="38"/>
      <c r="AI209" s="38"/>
      <c r="AJ209" s="38"/>
      <c r="AK209" s="38"/>
      <c r="AL209" s="38"/>
      <c r="AM209" s="38"/>
      <c r="AO209" s="38"/>
    </row>
    <row r="210" spans="2:41">
      <c r="B210" s="111">
        <v>41927</v>
      </c>
      <c r="C210" s="112">
        <v>0.2281</v>
      </c>
      <c r="E210" s="111">
        <v>43482</v>
      </c>
      <c r="F210" s="112">
        <v>2.41</v>
      </c>
      <c r="H210" s="111">
        <v>42167</v>
      </c>
      <c r="I210" s="112">
        <v>0.12</v>
      </c>
      <c r="K210" s="111">
        <v>41919</v>
      </c>
      <c r="L210" s="112">
        <v>0.29107</v>
      </c>
      <c r="N210" s="111">
        <v>41919</v>
      </c>
      <c r="O210" s="112">
        <v>9.153E-2</v>
      </c>
      <c r="Q210" s="111">
        <v>41919</v>
      </c>
      <c r="R210" s="112">
        <v>0.19954</v>
      </c>
      <c r="S210" s="158">
        <f t="shared" si="56"/>
        <v>0</v>
      </c>
      <c r="T210" s="38">
        <f t="shared" si="57"/>
        <v>41927</v>
      </c>
      <c r="U210" s="112">
        <f t="shared" ca="1" si="58"/>
        <v>0.2281</v>
      </c>
      <c r="V210" s="112">
        <f t="shared" ca="1" si="52"/>
        <v>0.29231000000000001</v>
      </c>
      <c r="W210" s="112">
        <f t="shared" ca="1" si="53"/>
        <v>9.3490000000000004E-2</v>
      </c>
      <c r="X210" s="112">
        <f t="shared" ca="1" si="54"/>
        <v>0.19882</v>
      </c>
      <c r="Y210" s="112">
        <f t="shared" ca="1" si="59"/>
        <v>0</v>
      </c>
      <c r="Z210" s="27">
        <f t="shared" ca="1" si="55"/>
        <v>0.13461000000000001</v>
      </c>
      <c r="AB210" s="38">
        <f t="shared" si="60"/>
        <v>41835</v>
      </c>
      <c r="AC210" s="38">
        <f t="shared" si="61"/>
        <v>41835</v>
      </c>
      <c r="AD210" s="38">
        <f t="shared" si="62"/>
        <v>41835</v>
      </c>
      <c r="AE210" s="38"/>
      <c r="AF210" s="38"/>
      <c r="AG210" s="38"/>
      <c r="AH210" s="38"/>
      <c r="AI210" s="38"/>
      <c r="AJ210" s="38"/>
      <c r="AK210" s="38"/>
      <c r="AL210" s="38"/>
      <c r="AM210" s="38"/>
      <c r="AO210" s="38"/>
    </row>
    <row r="211" spans="2:41">
      <c r="B211" s="111">
        <v>41928</v>
      </c>
      <c r="C211" s="112">
        <v>0.23075000000000001</v>
      </c>
      <c r="E211" s="111">
        <v>43483</v>
      </c>
      <c r="F211" s="112">
        <v>2.42</v>
      </c>
      <c r="H211" s="111">
        <v>42170</v>
      </c>
      <c r="I211" s="112">
        <v>0.13</v>
      </c>
      <c r="K211" s="111">
        <v>41920</v>
      </c>
      <c r="L211" s="112">
        <v>0.29126999999999997</v>
      </c>
      <c r="N211" s="111">
        <v>41920</v>
      </c>
      <c r="O211" s="112">
        <v>9.1749999999999998E-2</v>
      </c>
      <c r="Q211" s="111">
        <v>41920</v>
      </c>
      <c r="R211" s="112">
        <v>0.19952</v>
      </c>
      <c r="S211" s="158">
        <f t="shared" si="56"/>
        <v>0</v>
      </c>
      <c r="T211" s="38">
        <f t="shared" si="57"/>
        <v>41928</v>
      </c>
      <c r="U211" s="112">
        <f t="shared" ca="1" si="58"/>
        <v>0.23075000000000001</v>
      </c>
      <c r="V211" s="112">
        <f t="shared" ca="1" si="52"/>
        <v>0.29232999999999998</v>
      </c>
      <c r="W211" s="112">
        <f t="shared" ca="1" si="53"/>
        <v>9.3600000000000003E-2</v>
      </c>
      <c r="X211" s="112">
        <f t="shared" ca="1" si="54"/>
        <v>0.19872999999999999</v>
      </c>
      <c r="Y211" s="112">
        <f t="shared" ca="1" si="59"/>
        <v>0</v>
      </c>
      <c r="Z211" s="27">
        <f t="shared" ca="1" si="55"/>
        <v>0.13714999999999999</v>
      </c>
      <c r="AB211" s="38">
        <f t="shared" si="60"/>
        <v>41836</v>
      </c>
      <c r="AC211" s="38">
        <f t="shared" si="61"/>
        <v>41836</v>
      </c>
      <c r="AD211" s="38">
        <f t="shared" si="62"/>
        <v>41836</v>
      </c>
      <c r="AE211" s="38"/>
      <c r="AF211" s="38"/>
      <c r="AG211" s="38"/>
      <c r="AH211" s="38"/>
      <c r="AI211" s="38"/>
      <c r="AJ211" s="38"/>
      <c r="AK211" s="38"/>
      <c r="AL211" s="38"/>
      <c r="AM211" s="38"/>
      <c r="AO211" s="38"/>
    </row>
    <row r="212" spans="2:41">
      <c r="B212" s="111">
        <v>41929</v>
      </c>
      <c r="C212" s="112">
        <v>0.23135</v>
      </c>
      <c r="E212" s="111">
        <v>43487</v>
      </c>
      <c r="F212" s="112">
        <v>2.41</v>
      </c>
      <c r="H212" s="111">
        <v>42171</v>
      </c>
      <c r="I212" s="112">
        <v>0.12</v>
      </c>
      <c r="K212" s="111">
        <v>41921</v>
      </c>
      <c r="L212" s="112">
        <v>0.29111999999999999</v>
      </c>
      <c r="N212" s="111">
        <v>41921</v>
      </c>
      <c r="O212" s="112">
        <v>9.2079999999999995E-2</v>
      </c>
      <c r="Q212" s="111">
        <v>41921</v>
      </c>
      <c r="R212" s="112">
        <v>0.19903999999999999</v>
      </c>
      <c r="S212" s="158">
        <f t="shared" si="56"/>
        <v>0</v>
      </c>
      <c r="T212" s="38">
        <f t="shared" si="57"/>
        <v>41929</v>
      </c>
      <c r="U212" s="112">
        <f t="shared" ca="1" si="58"/>
        <v>0.23135</v>
      </c>
      <c r="V212" s="112">
        <f t="shared" ca="1" si="52"/>
        <v>0.29253000000000001</v>
      </c>
      <c r="W212" s="112">
        <f t="shared" ca="1" si="53"/>
        <v>9.3799999999999994E-2</v>
      </c>
      <c r="X212" s="112">
        <f t="shared" ca="1" si="54"/>
        <v>0.19872999999999999</v>
      </c>
      <c r="Y212" s="112">
        <f t="shared" ca="1" si="59"/>
        <v>0</v>
      </c>
      <c r="Z212" s="27">
        <f t="shared" ca="1" si="55"/>
        <v>0.13755000000000001</v>
      </c>
      <c r="AB212" s="38">
        <f t="shared" si="60"/>
        <v>41837</v>
      </c>
      <c r="AC212" s="38">
        <f t="shared" si="61"/>
        <v>41837</v>
      </c>
      <c r="AD212" s="38">
        <f t="shared" si="62"/>
        <v>41837</v>
      </c>
      <c r="AE212" s="38"/>
      <c r="AF212" s="38"/>
      <c r="AG212" s="38"/>
      <c r="AH212" s="38"/>
      <c r="AI212" s="38"/>
      <c r="AJ212" s="38"/>
      <c r="AK212" s="38"/>
      <c r="AL212" s="38"/>
      <c r="AM212" s="38"/>
      <c r="AO212" s="38"/>
    </row>
    <row r="213" spans="2:41">
      <c r="B213" s="111">
        <v>41932</v>
      </c>
      <c r="C213" s="112">
        <v>0.2321</v>
      </c>
      <c r="E213" s="111">
        <v>43488</v>
      </c>
      <c r="F213" s="112">
        <v>2.4</v>
      </c>
      <c r="H213" s="111">
        <v>42172</v>
      </c>
      <c r="I213" s="112">
        <v>0.11</v>
      </c>
      <c r="K213" s="111">
        <v>41922</v>
      </c>
      <c r="L213" s="112">
        <v>0.29116999999999998</v>
      </c>
      <c r="N213" s="111">
        <v>41922</v>
      </c>
      <c r="O213" s="112">
        <v>9.214E-2</v>
      </c>
      <c r="Q213" s="111">
        <v>41922</v>
      </c>
      <c r="R213" s="112">
        <v>0.19903000000000001</v>
      </c>
      <c r="S213" s="158">
        <f t="shared" si="56"/>
        <v>0</v>
      </c>
      <c r="T213" s="38">
        <f t="shared" si="57"/>
        <v>41932</v>
      </c>
      <c r="U213" s="112">
        <f t="shared" ca="1" si="58"/>
        <v>0.2321</v>
      </c>
      <c r="V213" s="112">
        <f t="shared" ca="1" si="52"/>
        <v>0.29161999999999999</v>
      </c>
      <c r="W213" s="112">
        <f t="shared" ca="1" si="53"/>
        <v>9.2950000000000005E-2</v>
      </c>
      <c r="X213" s="112">
        <f t="shared" ca="1" si="54"/>
        <v>0.19867000000000001</v>
      </c>
      <c r="Y213" s="112">
        <f t="shared" ca="1" si="59"/>
        <v>0</v>
      </c>
      <c r="Z213" s="27">
        <f t="shared" ca="1" si="55"/>
        <v>0.13915</v>
      </c>
      <c r="AB213" s="38">
        <f t="shared" si="60"/>
        <v>41838</v>
      </c>
      <c r="AC213" s="38" t="e">
        <f t="shared" si="61"/>
        <v>#N/A</v>
      </c>
      <c r="AD213" s="38">
        <f t="shared" si="62"/>
        <v>41838</v>
      </c>
      <c r="AE213" s="38"/>
      <c r="AF213" s="38"/>
      <c r="AG213" s="38"/>
      <c r="AH213" s="38"/>
      <c r="AI213" s="38"/>
      <c r="AJ213" s="38"/>
      <c r="AK213" s="38"/>
      <c r="AL213" s="38"/>
      <c r="AM213" s="38"/>
      <c r="AO213" s="38"/>
    </row>
    <row r="214" spans="2:41">
      <c r="B214" s="111">
        <v>41933</v>
      </c>
      <c r="C214" s="112">
        <v>0.2306</v>
      </c>
      <c r="E214" s="111">
        <v>43489</v>
      </c>
      <c r="F214" s="112">
        <v>2.41</v>
      </c>
      <c r="H214" s="111">
        <v>42173</v>
      </c>
      <c r="I214" s="112">
        <v>0.09</v>
      </c>
      <c r="K214" s="111">
        <v>41925</v>
      </c>
      <c r="L214" s="112">
        <v>0.29110000000000003</v>
      </c>
      <c r="N214" s="111">
        <v>41925</v>
      </c>
      <c r="O214" s="112">
        <v>9.214E-2</v>
      </c>
      <c r="Q214" s="111">
        <v>41925</v>
      </c>
      <c r="R214" s="112">
        <v>0.19896</v>
      </c>
      <c r="S214" s="158">
        <f t="shared" si="56"/>
        <v>0</v>
      </c>
      <c r="T214" s="38">
        <f t="shared" si="57"/>
        <v>41933</v>
      </c>
      <c r="U214" s="112">
        <f t="shared" ca="1" si="58"/>
        <v>0.2306</v>
      </c>
      <c r="V214" s="112">
        <f t="shared" ca="1" si="52"/>
        <v>0.29170000000000001</v>
      </c>
      <c r="W214" s="112">
        <f t="shared" ca="1" si="53"/>
        <v>9.3049999999999994E-2</v>
      </c>
      <c r="X214" s="112">
        <f t="shared" ca="1" si="54"/>
        <v>0.19864999999999999</v>
      </c>
      <c r="Y214" s="112">
        <f t="shared" ca="1" si="59"/>
        <v>0</v>
      </c>
      <c r="Z214" s="27">
        <f t="shared" ca="1" si="55"/>
        <v>0.13755000000000001</v>
      </c>
      <c r="AB214" s="38">
        <f t="shared" si="60"/>
        <v>41841</v>
      </c>
      <c r="AC214" s="38">
        <f t="shared" si="61"/>
        <v>41841</v>
      </c>
      <c r="AD214" s="38">
        <f t="shared" si="62"/>
        <v>41841</v>
      </c>
      <c r="AE214" s="38"/>
      <c r="AF214" s="38"/>
      <c r="AG214" s="38"/>
      <c r="AH214" s="38"/>
      <c r="AI214" s="38"/>
      <c r="AJ214" s="38"/>
      <c r="AK214" s="38"/>
      <c r="AL214" s="38"/>
      <c r="AM214" s="38"/>
      <c r="AO214" s="38"/>
    </row>
    <row r="215" spans="2:41">
      <c r="B215" s="111">
        <v>41934</v>
      </c>
      <c r="C215" s="112">
        <v>0.23280000000000001</v>
      </c>
      <c r="E215" s="111">
        <v>43490</v>
      </c>
      <c r="F215" s="112">
        <v>2.4</v>
      </c>
      <c r="H215" s="111">
        <v>42174</v>
      </c>
      <c r="I215" s="112">
        <v>0.08</v>
      </c>
      <c r="K215" s="111">
        <v>41926</v>
      </c>
      <c r="L215" s="112">
        <v>0.29222999999999999</v>
      </c>
      <c r="N215" s="111">
        <v>41926</v>
      </c>
      <c r="O215" s="112">
        <v>9.3270000000000006E-2</v>
      </c>
      <c r="Q215" s="111">
        <v>41926</v>
      </c>
      <c r="R215" s="112">
        <v>0.19896</v>
      </c>
      <c r="S215" s="158">
        <f t="shared" si="56"/>
        <v>0</v>
      </c>
      <c r="T215" s="38">
        <f t="shared" si="57"/>
        <v>41934</v>
      </c>
      <c r="U215" s="112">
        <f t="shared" ca="1" si="58"/>
        <v>0.23280000000000001</v>
      </c>
      <c r="V215" s="112">
        <f t="shared" ca="1" si="52"/>
        <v>0.29159000000000002</v>
      </c>
      <c r="W215" s="112">
        <f t="shared" ca="1" si="53"/>
        <v>9.2950000000000005E-2</v>
      </c>
      <c r="X215" s="112">
        <f t="shared" ca="1" si="54"/>
        <v>0.19864000000000001</v>
      </c>
      <c r="Y215" s="112">
        <f t="shared" ca="1" si="59"/>
        <v>0</v>
      </c>
      <c r="Z215" s="27">
        <f t="shared" ca="1" si="55"/>
        <v>0.13985</v>
      </c>
      <c r="AB215" s="38">
        <f t="shared" si="60"/>
        <v>41842</v>
      </c>
      <c r="AC215" s="38">
        <f t="shared" si="61"/>
        <v>41842</v>
      </c>
      <c r="AD215" s="38">
        <f t="shared" si="62"/>
        <v>41842</v>
      </c>
      <c r="AE215" s="38"/>
      <c r="AF215" s="38"/>
      <c r="AG215" s="38"/>
      <c r="AH215" s="38"/>
      <c r="AI215" s="38"/>
      <c r="AJ215" s="38"/>
      <c r="AK215" s="38"/>
      <c r="AL215" s="38"/>
      <c r="AM215" s="38"/>
      <c r="AO215" s="38"/>
    </row>
    <row r="216" spans="2:41">
      <c r="B216" s="111">
        <v>41935</v>
      </c>
      <c r="C216" s="112">
        <v>0.2336</v>
      </c>
      <c r="E216" s="111">
        <v>43493</v>
      </c>
      <c r="F216" s="112">
        <v>2.39</v>
      </c>
      <c r="H216" s="111">
        <v>42177</v>
      </c>
      <c r="I216" s="112">
        <v>0.05</v>
      </c>
      <c r="K216" s="111">
        <v>41927</v>
      </c>
      <c r="L216" s="112">
        <v>0.29231000000000001</v>
      </c>
      <c r="N216" s="111">
        <v>41927</v>
      </c>
      <c r="O216" s="112">
        <v>9.3490000000000004E-2</v>
      </c>
      <c r="Q216" s="111">
        <v>41927</v>
      </c>
      <c r="R216" s="112">
        <v>0.19882</v>
      </c>
      <c r="S216" s="158">
        <f t="shared" si="56"/>
        <v>0</v>
      </c>
      <c r="T216" s="38">
        <f t="shared" si="57"/>
        <v>41935</v>
      </c>
      <c r="U216" s="112">
        <f t="shared" ca="1" si="58"/>
        <v>0.2336</v>
      </c>
      <c r="V216" s="112">
        <f t="shared" ca="1" si="52"/>
        <v>0.29138999999999998</v>
      </c>
      <c r="W216" s="112">
        <f t="shared" ca="1" si="53"/>
        <v>9.2840000000000006E-2</v>
      </c>
      <c r="X216" s="112">
        <f t="shared" ca="1" si="54"/>
        <v>0.19855</v>
      </c>
      <c r="Y216" s="112">
        <f t="shared" ca="1" si="59"/>
        <v>0</v>
      </c>
      <c r="Z216" s="27">
        <f t="shared" ca="1" si="55"/>
        <v>0.14076</v>
      </c>
      <c r="AB216" s="38">
        <f t="shared" si="60"/>
        <v>41843</v>
      </c>
      <c r="AC216" s="38">
        <f t="shared" si="61"/>
        <v>41843</v>
      </c>
      <c r="AD216" s="38">
        <f t="shared" si="62"/>
        <v>41843</v>
      </c>
      <c r="AE216" s="38"/>
      <c r="AF216" s="38"/>
      <c r="AG216" s="38"/>
      <c r="AH216" s="38"/>
      <c r="AI216" s="38"/>
      <c r="AJ216" s="38"/>
      <c r="AK216" s="38"/>
      <c r="AL216" s="38"/>
      <c r="AM216" s="38"/>
      <c r="AO216" s="38"/>
    </row>
    <row r="217" spans="2:41">
      <c r="B217" s="111">
        <v>41936</v>
      </c>
      <c r="C217" s="112">
        <v>0.2331</v>
      </c>
      <c r="E217" s="111">
        <v>43494</v>
      </c>
      <c r="F217" s="112">
        <v>2.4</v>
      </c>
      <c r="H217" s="111">
        <v>42178</v>
      </c>
      <c r="I217" s="112">
        <v>0.05</v>
      </c>
      <c r="K217" s="111">
        <v>41928</v>
      </c>
      <c r="L217" s="112">
        <v>0.29232999999999998</v>
      </c>
      <c r="N217" s="111">
        <v>41928</v>
      </c>
      <c r="O217" s="112">
        <v>9.3600000000000003E-2</v>
      </c>
      <c r="Q217" s="111">
        <v>41928</v>
      </c>
      <c r="R217" s="112">
        <v>0.19872999999999999</v>
      </c>
      <c r="S217" s="158">
        <f t="shared" si="56"/>
        <v>0</v>
      </c>
      <c r="T217" s="38">
        <f t="shared" si="57"/>
        <v>41936</v>
      </c>
      <c r="U217" s="112">
        <f t="shared" ca="1" si="58"/>
        <v>0.2331</v>
      </c>
      <c r="V217" s="112">
        <f t="shared" ca="1" si="52"/>
        <v>0.29087000000000002</v>
      </c>
      <c r="W217" s="112">
        <f t="shared" ca="1" si="53"/>
        <v>9.2350000000000002E-2</v>
      </c>
      <c r="X217" s="112">
        <f t="shared" ca="1" si="54"/>
        <v>0.19852</v>
      </c>
      <c r="Y217" s="112">
        <f t="shared" ca="1" si="59"/>
        <v>0</v>
      </c>
      <c r="Z217" s="27">
        <f t="shared" ca="1" si="55"/>
        <v>0.14074999999999999</v>
      </c>
      <c r="AB217" s="38">
        <f t="shared" si="60"/>
        <v>41844</v>
      </c>
      <c r="AC217" s="38">
        <f t="shared" si="61"/>
        <v>41844</v>
      </c>
      <c r="AD217" s="38">
        <f t="shared" si="62"/>
        <v>41844</v>
      </c>
      <c r="AE217" s="38"/>
      <c r="AF217" s="38"/>
      <c r="AG217" s="38"/>
      <c r="AH217" s="38"/>
      <c r="AI217" s="38"/>
      <c r="AJ217" s="38"/>
      <c r="AK217" s="38"/>
      <c r="AL217" s="38"/>
      <c r="AM217" s="38"/>
      <c r="AO217" s="38"/>
    </row>
    <row r="218" spans="2:41">
      <c r="B218" s="111">
        <v>41939</v>
      </c>
      <c r="C218" s="112">
        <v>0.2326</v>
      </c>
      <c r="E218" s="111">
        <v>43495</v>
      </c>
      <c r="F218" s="112">
        <v>2.39</v>
      </c>
      <c r="H218" s="111">
        <v>42179</v>
      </c>
      <c r="I218" s="112">
        <v>0.08</v>
      </c>
      <c r="K218" s="111">
        <v>41929</v>
      </c>
      <c r="L218" s="112">
        <v>0.29253000000000001</v>
      </c>
      <c r="N218" s="111">
        <v>41929</v>
      </c>
      <c r="O218" s="112">
        <v>9.3799999999999994E-2</v>
      </c>
      <c r="Q218" s="111">
        <v>41929</v>
      </c>
      <c r="R218" s="112">
        <v>0.19872999999999999</v>
      </c>
      <c r="S218" s="158">
        <f t="shared" si="56"/>
        <v>0</v>
      </c>
      <c r="T218" s="38">
        <f t="shared" si="57"/>
        <v>41939</v>
      </c>
      <c r="U218" s="112">
        <f t="shared" ca="1" si="58"/>
        <v>0.2326</v>
      </c>
      <c r="V218" s="112">
        <f t="shared" ca="1" si="52"/>
        <v>0.29099000000000003</v>
      </c>
      <c r="W218" s="112">
        <f t="shared" ca="1" si="53"/>
        <v>9.2509999999999995E-2</v>
      </c>
      <c r="X218" s="112">
        <f t="shared" ca="1" si="54"/>
        <v>0.19847999999999999</v>
      </c>
      <c r="Y218" s="112">
        <f t="shared" ca="1" si="59"/>
        <v>0</v>
      </c>
      <c r="Z218" s="27">
        <f t="shared" ca="1" si="55"/>
        <v>0.14008999999999999</v>
      </c>
      <c r="AB218" s="38">
        <f t="shared" si="60"/>
        <v>41845</v>
      </c>
      <c r="AC218" s="38" t="e">
        <f t="shared" si="61"/>
        <v>#N/A</v>
      </c>
      <c r="AD218" s="38">
        <f t="shared" si="62"/>
        <v>41845</v>
      </c>
      <c r="AE218" s="38"/>
      <c r="AF218" s="38"/>
      <c r="AG218" s="38"/>
      <c r="AH218" s="38"/>
      <c r="AI218" s="38"/>
      <c r="AJ218" s="38"/>
      <c r="AK218" s="38"/>
      <c r="AL218" s="38"/>
      <c r="AM218" s="38"/>
      <c r="AO218" s="38"/>
    </row>
    <row r="219" spans="2:41">
      <c r="B219" s="111">
        <v>41940</v>
      </c>
      <c r="C219" s="112">
        <v>0.2326</v>
      </c>
      <c r="E219" s="111">
        <v>43496</v>
      </c>
      <c r="F219" s="112">
        <v>2.58</v>
      </c>
      <c r="H219" s="111">
        <v>42180</v>
      </c>
      <c r="I219" s="112">
        <v>0.1</v>
      </c>
      <c r="K219" s="111">
        <v>41932</v>
      </c>
      <c r="L219" s="112">
        <v>0.29161999999999999</v>
      </c>
      <c r="N219" s="111">
        <v>41932</v>
      </c>
      <c r="O219" s="112">
        <v>9.2950000000000005E-2</v>
      </c>
      <c r="Q219" s="111">
        <v>41932</v>
      </c>
      <c r="R219" s="112">
        <v>0.19867000000000001</v>
      </c>
      <c r="S219" s="158">
        <f t="shared" si="56"/>
        <v>0</v>
      </c>
      <c r="T219" s="38">
        <f t="shared" si="57"/>
        <v>41940</v>
      </c>
      <c r="U219" s="112">
        <f t="shared" ca="1" si="58"/>
        <v>0.2326</v>
      </c>
      <c r="V219" s="112">
        <f t="shared" ca="1" si="52"/>
        <v>0.29063</v>
      </c>
      <c r="W219" s="112">
        <f t="shared" ca="1" si="53"/>
        <v>9.2179999999999998E-2</v>
      </c>
      <c r="X219" s="112">
        <f t="shared" ca="1" si="54"/>
        <v>0.19844999999999999</v>
      </c>
      <c r="Y219" s="112">
        <f t="shared" ca="1" si="59"/>
        <v>0</v>
      </c>
      <c r="Z219" s="27">
        <f t="shared" ca="1" si="55"/>
        <v>0.14041999999999999</v>
      </c>
      <c r="AB219" s="38">
        <f t="shared" ca="1" si="60"/>
        <v>41848</v>
      </c>
      <c r="AC219" s="38">
        <f t="shared" si="61"/>
        <v>41848</v>
      </c>
      <c r="AD219" s="38">
        <f t="shared" si="62"/>
        <v>41848</v>
      </c>
      <c r="AE219" s="38"/>
      <c r="AF219" s="38"/>
      <c r="AG219" s="38"/>
      <c r="AH219" s="38"/>
      <c r="AI219" s="38"/>
      <c r="AJ219" s="38"/>
      <c r="AK219" s="38"/>
      <c r="AL219" s="38"/>
      <c r="AM219" s="38"/>
      <c r="AO219" s="38"/>
    </row>
    <row r="220" spans="2:41">
      <c r="B220" s="111">
        <v>41941</v>
      </c>
      <c r="C220" s="112">
        <v>0.2326</v>
      </c>
      <c r="E220" s="111">
        <v>43497</v>
      </c>
      <c r="F220" s="112">
        <v>2.4699999999999998</v>
      </c>
      <c r="H220" s="111">
        <v>42181</v>
      </c>
      <c r="I220" s="112">
        <v>0.11</v>
      </c>
      <c r="K220" s="111">
        <v>41933</v>
      </c>
      <c r="L220" s="112">
        <v>0.29170000000000001</v>
      </c>
      <c r="N220" s="111">
        <v>41933</v>
      </c>
      <c r="O220" s="112">
        <v>9.3049999999999994E-2</v>
      </c>
      <c r="Q220" s="111">
        <v>41933</v>
      </c>
      <c r="R220" s="112">
        <v>0.19864999999999999</v>
      </c>
      <c r="S220" s="158">
        <f t="shared" si="56"/>
        <v>0</v>
      </c>
      <c r="T220" s="38">
        <f t="shared" si="57"/>
        <v>41941</v>
      </c>
      <c r="U220" s="112">
        <f t="shared" ca="1" si="58"/>
        <v>0.2326</v>
      </c>
      <c r="V220" s="112">
        <f t="shared" ca="1" si="52"/>
        <v>0.29039999999999999</v>
      </c>
      <c r="W220" s="112">
        <f t="shared" ca="1" si="53"/>
        <v>9.1969999999999996E-2</v>
      </c>
      <c r="X220" s="112">
        <f t="shared" ca="1" si="54"/>
        <v>0.19843</v>
      </c>
      <c r="Y220" s="112">
        <f t="shared" ca="1" si="59"/>
        <v>0</v>
      </c>
      <c r="Z220" s="27">
        <f t="shared" ca="1" si="55"/>
        <v>0.14063000000000001</v>
      </c>
      <c r="AB220" s="38">
        <f t="shared" si="60"/>
        <v>41849</v>
      </c>
      <c r="AC220" s="38">
        <f t="shared" si="61"/>
        <v>41849</v>
      </c>
      <c r="AD220" s="38">
        <f t="shared" si="62"/>
        <v>41849</v>
      </c>
      <c r="AE220" s="38"/>
      <c r="AF220" s="38"/>
      <c r="AG220" s="38"/>
      <c r="AH220" s="38"/>
      <c r="AI220" s="38"/>
      <c r="AJ220" s="38"/>
      <c r="AK220" s="38"/>
      <c r="AL220" s="38"/>
      <c r="AM220" s="38"/>
      <c r="AO220" s="38"/>
    </row>
    <row r="221" spans="2:41">
      <c r="B221" s="111">
        <v>41942</v>
      </c>
      <c r="C221" s="112">
        <v>0.23235</v>
      </c>
      <c r="E221" s="111">
        <v>43500</v>
      </c>
      <c r="F221" s="112">
        <v>2.4</v>
      </c>
      <c r="H221" s="111">
        <v>42184</v>
      </c>
      <c r="I221" s="112">
        <v>0.1</v>
      </c>
      <c r="K221" s="111">
        <v>41934</v>
      </c>
      <c r="L221" s="112">
        <v>0.29159000000000002</v>
      </c>
      <c r="N221" s="111">
        <v>41934</v>
      </c>
      <c r="O221" s="112">
        <v>9.2950000000000005E-2</v>
      </c>
      <c r="Q221" s="111">
        <v>41934</v>
      </c>
      <c r="R221" s="112">
        <v>0.19864000000000001</v>
      </c>
      <c r="S221" s="158">
        <f t="shared" si="56"/>
        <v>0</v>
      </c>
      <c r="T221" s="38">
        <f t="shared" si="57"/>
        <v>41942</v>
      </c>
      <c r="U221" s="112">
        <f t="shared" ca="1" si="58"/>
        <v>0.23235</v>
      </c>
      <c r="V221" s="112">
        <f t="shared" ca="1" si="52"/>
        <v>0.29015000000000002</v>
      </c>
      <c r="W221" s="112">
        <f t="shared" ca="1" si="53"/>
        <v>9.1749999999999998E-2</v>
      </c>
      <c r="X221" s="112">
        <f t="shared" ca="1" si="54"/>
        <v>0.19839999999999999</v>
      </c>
      <c r="Y221" s="112">
        <f t="shared" ca="1" si="59"/>
        <v>0</v>
      </c>
      <c r="Z221" s="27">
        <f t="shared" ca="1" si="55"/>
        <v>0.1406</v>
      </c>
      <c r="AB221" s="38">
        <f t="shared" si="60"/>
        <v>41850</v>
      </c>
      <c r="AC221" s="38">
        <f t="shared" si="61"/>
        <v>41850</v>
      </c>
      <c r="AD221" s="38">
        <f t="shared" si="62"/>
        <v>41850</v>
      </c>
      <c r="AE221" s="38"/>
      <c r="AF221" s="38"/>
      <c r="AG221" s="38"/>
      <c r="AH221" s="38"/>
      <c r="AI221" s="38"/>
      <c r="AJ221" s="38"/>
      <c r="AK221" s="38"/>
      <c r="AL221" s="38"/>
      <c r="AM221" s="38"/>
      <c r="AO221" s="38"/>
    </row>
    <row r="222" spans="2:41">
      <c r="B222" s="111">
        <v>41943</v>
      </c>
      <c r="C222" s="112">
        <v>0.2321</v>
      </c>
      <c r="E222" s="111">
        <v>43501</v>
      </c>
      <c r="F222" s="112">
        <v>2.4</v>
      </c>
      <c r="H222" s="111">
        <v>42185</v>
      </c>
      <c r="I222" s="112">
        <v>0.17</v>
      </c>
      <c r="K222" s="111">
        <v>41935</v>
      </c>
      <c r="L222" s="112">
        <v>0.29138999999999998</v>
      </c>
      <c r="N222" s="111">
        <v>41935</v>
      </c>
      <c r="O222" s="112">
        <v>9.2840000000000006E-2</v>
      </c>
      <c r="Q222" s="111">
        <v>41935</v>
      </c>
      <c r="R222" s="112">
        <v>0.19855</v>
      </c>
      <c r="S222" s="158">
        <f t="shared" si="56"/>
        <v>0</v>
      </c>
      <c r="T222" s="38">
        <f t="shared" si="57"/>
        <v>41943</v>
      </c>
      <c r="U222" s="112">
        <f t="shared" ca="1" si="58"/>
        <v>0.2321</v>
      </c>
      <c r="V222" s="112">
        <f t="shared" ca="1" si="52"/>
        <v>0.29016999999999998</v>
      </c>
      <c r="W222" s="112">
        <f t="shared" ca="1" si="53"/>
        <v>9.1770000000000004E-2</v>
      </c>
      <c r="X222" s="112">
        <f t="shared" ca="1" si="54"/>
        <v>0.19839999999999999</v>
      </c>
      <c r="Y222" s="112">
        <f t="shared" ca="1" si="59"/>
        <v>0</v>
      </c>
      <c r="Z222" s="27">
        <f t="shared" ca="1" si="55"/>
        <v>0.14033000000000001</v>
      </c>
      <c r="AB222" s="38">
        <f t="shared" si="60"/>
        <v>41851</v>
      </c>
      <c r="AC222" s="38">
        <f t="shared" si="61"/>
        <v>41851</v>
      </c>
      <c r="AD222" s="38">
        <f t="shared" si="62"/>
        <v>41851</v>
      </c>
      <c r="AE222" s="38"/>
      <c r="AF222" s="38"/>
      <c r="AG222" s="38"/>
      <c r="AH222" s="38"/>
      <c r="AI222" s="38"/>
      <c r="AJ222" s="38"/>
      <c r="AK222" s="38"/>
      <c r="AL222" s="38"/>
      <c r="AM222" s="38"/>
      <c r="AO222" s="38"/>
    </row>
    <row r="223" spans="2:41">
      <c r="B223" s="111">
        <v>41946</v>
      </c>
      <c r="C223" s="112">
        <v>0.23235</v>
      </c>
      <c r="E223" s="111">
        <v>43502</v>
      </c>
      <c r="F223" s="112">
        <v>2.38</v>
      </c>
      <c r="H223" s="111">
        <v>42186</v>
      </c>
      <c r="I223" s="112">
        <v>0.12</v>
      </c>
      <c r="K223" s="111">
        <v>41936</v>
      </c>
      <c r="L223" s="112">
        <v>0.29087000000000002</v>
      </c>
      <c r="N223" s="111">
        <v>41936</v>
      </c>
      <c r="O223" s="112">
        <v>9.2350000000000002E-2</v>
      </c>
      <c r="Q223" s="111">
        <v>41936</v>
      </c>
      <c r="R223" s="112">
        <v>0.19852</v>
      </c>
      <c r="S223" s="158">
        <f t="shared" si="56"/>
        <v>0</v>
      </c>
      <c r="T223" s="38">
        <f t="shared" si="57"/>
        <v>41946</v>
      </c>
      <c r="U223" s="112">
        <f t="shared" ca="1" si="58"/>
        <v>0.23235</v>
      </c>
      <c r="V223" s="112">
        <f t="shared" ca="1" si="52"/>
        <v>0.28850999999999999</v>
      </c>
      <c r="W223" s="112">
        <f t="shared" ca="1" si="53"/>
        <v>9.0120000000000006E-2</v>
      </c>
      <c r="X223" s="112">
        <f t="shared" ca="1" si="54"/>
        <v>0.19839000000000001</v>
      </c>
      <c r="Y223" s="112">
        <f t="shared" ca="1" si="59"/>
        <v>0</v>
      </c>
      <c r="Z223" s="27">
        <f t="shared" ca="1" si="55"/>
        <v>0.14223</v>
      </c>
      <c r="AB223" s="38">
        <f t="shared" si="60"/>
        <v>41852</v>
      </c>
      <c r="AC223" s="38" t="e">
        <f t="shared" si="61"/>
        <v>#N/A</v>
      </c>
      <c r="AD223" s="38">
        <f t="shared" si="62"/>
        <v>41852</v>
      </c>
      <c r="AE223" s="38"/>
      <c r="AF223" s="38"/>
      <c r="AG223" s="38"/>
      <c r="AH223" s="38"/>
      <c r="AI223" s="38"/>
      <c r="AJ223" s="38"/>
      <c r="AK223" s="38"/>
      <c r="AL223" s="38"/>
      <c r="AM223" s="38"/>
      <c r="AO223" s="38"/>
    </row>
    <row r="224" spans="2:41">
      <c r="B224" s="111">
        <v>41947</v>
      </c>
      <c r="C224" s="112">
        <v>0.23185</v>
      </c>
      <c r="E224" s="111">
        <v>43503</v>
      </c>
      <c r="F224" s="112">
        <v>2.38</v>
      </c>
      <c r="H224" s="111">
        <v>42187</v>
      </c>
      <c r="I224" s="112">
        <v>0.11</v>
      </c>
      <c r="K224" s="111">
        <v>41939</v>
      </c>
      <c r="L224" s="112">
        <v>0.29099000000000003</v>
      </c>
      <c r="N224" s="111">
        <v>41939</v>
      </c>
      <c r="O224" s="112">
        <v>9.2509999999999995E-2</v>
      </c>
      <c r="Q224" s="111">
        <v>41939</v>
      </c>
      <c r="R224" s="112">
        <v>0.19847999999999999</v>
      </c>
      <c r="S224" s="158">
        <f t="shared" si="56"/>
        <v>0</v>
      </c>
      <c r="T224" s="38">
        <f t="shared" si="57"/>
        <v>41947</v>
      </c>
      <c r="U224" s="112">
        <f t="shared" ca="1" si="58"/>
        <v>0.23185</v>
      </c>
      <c r="V224" s="112">
        <f t="shared" ca="1" si="52"/>
        <v>0.28838000000000003</v>
      </c>
      <c r="W224" s="112">
        <f t="shared" ca="1" si="53"/>
        <v>9.0010000000000007E-2</v>
      </c>
      <c r="X224" s="112">
        <f t="shared" ca="1" si="54"/>
        <v>0.19836999999999999</v>
      </c>
      <c r="Y224" s="112">
        <f t="shared" ca="1" si="59"/>
        <v>0</v>
      </c>
      <c r="Z224" s="27">
        <f t="shared" ca="1" si="55"/>
        <v>0.14183999999999999</v>
      </c>
      <c r="AB224" s="38">
        <f t="shared" si="60"/>
        <v>41855</v>
      </c>
      <c r="AC224" s="38">
        <f t="shared" si="61"/>
        <v>41855</v>
      </c>
      <c r="AD224" s="38">
        <f t="shared" si="62"/>
        <v>41855</v>
      </c>
      <c r="AE224" s="38"/>
      <c r="AF224" s="38"/>
      <c r="AG224" s="38"/>
      <c r="AH224" s="38"/>
      <c r="AI224" s="38"/>
      <c r="AJ224" s="38"/>
      <c r="AK224" s="38"/>
      <c r="AL224" s="38"/>
      <c r="AM224" s="38"/>
      <c r="AO224" s="38"/>
    </row>
    <row r="225" spans="2:41">
      <c r="B225" s="111">
        <v>41948</v>
      </c>
      <c r="C225" s="112">
        <v>0.23185</v>
      </c>
      <c r="E225" s="111">
        <v>43504</v>
      </c>
      <c r="F225" s="112">
        <v>2.37</v>
      </c>
      <c r="H225" s="111">
        <v>42191</v>
      </c>
      <c r="I225" s="112">
        <v>0.1</v>
      </c>
      <c r="K225" s="111">
        <v>41940</v>
      </c>
      <c r="L225" s="112">
        <v>0.29063</v>
      </c>
      <c r="N225" s="111">
        <v>41940</v>
      </c>
      <c r="O225" s="112">
        <v>9.2179999999999998E-2</v>
      </c>
      <c r="Q225" s="111">
        <v>41940</v>
      </c>
      <c r="R225" s="112">
        <v>0.19844999999999999</v>
      </c>
      <c r="S225" s="158">
        <f t="shared" si="56"/>
        <v>0</v>
      </c>
      <c r="T225" s="38">
        <f t="shared" si="57"/>
        <v>41948</v>
      </c>
      <c r="U225" s="112">
        <f t="shared" ca="1" si="58"/>
        <v>0.23185</v>
      </c>
      <c r="V225" s="112">
        <f t="shared" ca="1" si="52"/>
        <v>0.28838000000000003</v>
      </c>
      <c r="W225" s="112">
        <f t="shared" ca="1" si="53"/>
        <v>9.0010000000000007E-2</v>
      </c>
      <c r="X225" s="112">
        <f t="shared" ca="1" si="54"/>
        <v>0.19836999999999999</v>
      </c>
      <c r="Y225" s="112">
        <f t="shared" ca="1" si="59"/>
        <v>0</v>
      </c>
      <c r="Z225" s="27">
        <f t="shared" ca="1" si="55"/>
        <v>0.14183999999999999</v>
      </c>
      <c r="AB225" s="38">
        <f t="shared" si="60"/>
        <v>41856</v>
      </c>
      <c r="AC225" s="38">
        <f t="shared" si="61"/>
        <v>41856</v>
      </c>
      <c r="AD225" s="38">
        <f t="shared" si="62"/>
        <v>41856</v>
      </c>
      <c r="AE225" s="38"/>
      <c r="AF225" s="38"/>
      <c r="AG225" s="38"/>
      <c r="AH225" s="38"/>
      <c r="AI225" s="38"/>
      <c r="AJ225" s="38"/>
      <c r="AK225" s="38"/>
      <c r="AL225" s="38"/>
      <c r="AM225" s="38"/>
      <c r="AO225" s="38"/>
    </row>
    <row r="226" spans="2:41">
      <c r="B226" s="111">
        <v>41949</v>
      </c>
      <c r="C226" s="112">
        <v>0.2316</v>
      </c>
      <c r="E226" s="111">
        <v>43507</v>
      </c>
      <c r="F226" s="112">
        <v>2.4</v>
      </c>
      <c r="H226" s="111">
        <v>42192</v>
      </c>
      <c r="I226" s="112">
        <v>0.1</v>
      </c>
      <c r="K226" s="111">
        <v>41941</v>
      </c>
      <c r="L226" s="112">
        <v>0.29039999999999999</v>
      </c>
      <c r="N226" s="111">
        <v>41941</v>
      </c>
      <c r="O226" s="112">
        <v>9.1969999999999996E-2</v>
      </c>
      <c r="Q226" s="111">
        <v>41941</v>
      </c>
      <c r="R226" s="112">
        <v>0.19843</v>
      </c>
      <c r="S226" s="158">
        <f t="shared" si="56"/>
        <v>0</v>
      </c>
      <c r="T226" s="38">
        <f t="shared" si="57"/>
        <v>41949</v>
      </c>
      <c r="U226" s="112">
        <f t="shared" ca="1" si="58"/>
        <v>0.2316</v>
      </c>
      <c r="V226" s="112">
        <f t="shared" ca="1" si="52"/>
        <v>0.28866000000000003</v>
      </c>
      <c r="W226" s="112">
        <f t="shared" ca="1" si="53"/>
        <v>9.0340000000000004E-2</v>
      </c>
      <c r="X226" s="112">
        <f t="shared" ca="1" si="54"/>
        <v>0.19832</v>
      </c>
      <c r="Y226" s="112">
        <f t="shared" ca="1" si="59"/>
        <v>0</v>
      </c>
      <c r="Z226" s="27">
        <f t="shared" ca="1" si="55"/>
        <v>0.14126</v>
      </c>
      <c r="AB226" s="38">
        <f t="shared" si="60"/>
        <v>41857</v>
      </c>
      <c r="AC226" s="38">
        <f t="shared" si="61"/>
        <v>41857</v>
      </c>
      <c r="AD226" s="38">
        <f t="shared" si="62"/>
        <v>41857</v>
      </c>
      <c r="AE226" s="38"/>
      <c r="AF226" s="38"/>
      <c r="AG226" s="38"/>
      <c r="AH226" s="38"/>
      <c r="AI226" s="38"/>
      <c r="AJ226" s="38"/>
      <c r="AK226" s="38"/>
      <c r="AL226" s="38"/>
      <c r="AM226" s="38"/>
      <c r="AO226" s="38"/>
    </row>
    <row r="227" spans="2:41">
      <c r="B227" s="111">
        <v>41950</v>
      </c>
      <c r="C227" s="112">
        <v>0.2326</v>
      </c>
      <c r="E227" s="111">
        <v>43508</v>
      </c>
      <c r="F227" s="112">
        <v>2.39</v>
      </c>
      <c r="H227" s="111">
        <v>42193</v>
      </c>
      <c r="I227" s="112">
        <v>0.1</v>
      </c>
      <c r="K227" s="111">
        <v>41942</v>
      </c>
      <c r="L227" s="112">
        <v>0.29015000000000002</v>
      </c>
      <c r="N227" s="111">
        <v>41942</v>
      </c>
      <c r="O227" s="112">
        <v>9.1749999999999998E-2</v>
      </c>
      <c r="Q227" s="111">
        <v>41942</v>
      </c>
      <c r="R227" s="112">
        <v>0.19839999999999999</v>
      </c>
      <c r="S227" s="158">
        <f t="shared" si="56"/>
        <v>0</v>
      </c>
      <c r="T227" s="38">
        <f t="shared" si="57"/>
        <v>41950</v>
      </c>
      <c r="U227" s="112">
        <f t="shared" ca="1" si="58"/>
        <v>0.2326</v>
      </c>
      <c r="V227" s="112">
        <f t="shared" ca="1" si="52"/>
        <v>0.28954999999999997</v>
      </c>
      <c r="W227" s="112">
        <f t="shared" ca="1" si="53"/>
        <v>9.1499999999999998E-2</v>
      </c>
      <c r="X227" s="112">
        <f t="shared" ca="1" si="54"/>
        <v>0.19805</v>
      </c>
      <c r="Y227" s="112">
        <f t="shared" ca="1" si="59"/>
        <v>0</v>
      </c>
      <c r="Z227" s="27">
        <f t="shared" ca="1" si="55"/>
        <v>0.1411</v>
      </c>
      <c r="AB227" s="38">
        <f t="shared" si="60"/>
        <v>41858</v>
      </c>
      <c r="AC227" s="38">
        <f t="shared" si="61"/>
        <v>41858</v>
      </c>
      <c r="AD227" s="38">
        <f t="shared" si="62"/>
        <v>41858</v>
      </c>
      <c r="AE227" s="38"/>
      <c r="AF227" s="38"/>
      <c r="AG227" s="38"/>
      <c r="AH227" s="38"/>
      <c r="AI227" s="38"/>
      <c r="AJ227" s="38"/>
      <c r="AK227" s="38"/>
      <c r="AL227" s="38"/>
      <c r="AM227" s="38"/>
      <c r="AO227" s="38"/>
    </row>
    <row r="228" spans="2:41">
      <c r="B228" s="111">
        <v>41953</v>
      </c>
      <c r="C228" s="112">
        <v>0.2331</v>
      </c>
      <c r="E228" s="111">
        <v>43509</v>
      </c>
      <c r="F228" s="112">
        <v>2.38</v>
      </c>
      <c r="H228" s="111">
        <v>42194</v>
      </c>
      <c r="I228" s="112">
        <v>0.12</v>
      </c>
      <c r="K228" s="111">
        <v>41943</v>
      </c>
      <c r="L228" s="112">
        <v>0.29016999999999998</v>
      </c>
      <c r="N228" s="111">
        <v>41943</v>
      </c>
      <c r="O228" s="112">
        <v>9.1770000000000004E-2</v>
      </c>
      <c r="Q228" s="111">
        <v>41943</v>
      </c>
      <c r="R228" s="112">
        <v>0.19839999999999999</v>
      </c>
      <c r="S228" s="158">
        <f t="shared" si="56"/>
        <v>0</v>
      </c>
      <c r="T228" s="38">
        <f t="shared" si="57"/>
        <v>41953</v>
      </c>
      <c r="U228" s="112">
        <f t="shared" ca="1" si="58"/>
        <v>0.2331</v>
      </c>
      <c r="V228" s="112">
        <f t="shared" ca="1" si="52"/>
        <v>0.29061999999999999</v>
      </c>
      <c r="W228" s="112">
        <f t="shared" ca="1" si="53"/>
        <v>9.2619999999999994E-2</v>
      </c>
      <c r="X228" s="112">
        <f t="shared" ca="1" si="54"/>
        <v>0.19800000000000001</v>
      </c>
      <c r="Y228" s="112">
        <f t="shared" ca="1" si="59"/>
        <v>0</v>
      </c>
      <c r="Z228" s="27">
        <f t="shared" ca="1" si="55"/>
        <v>0.14047999999999999</v>
      </c>
      <c r="AB228" s="38">
        <f t="shared" ca="1" si="60"/>
        <v>41859</v>
      </c>
      <c r="AC228" s="38" t="e">
        <f t="shared" si="61"/>
        <v>#N/A</v>
      </c>
      <c r="AD228" s="38">
        <f t="shared" si="62"/>
        <v>41859</v>
      </c>
      <c r="AE228" s="38"/>
      <c r="AF228" s="38"/>
      <c r="AG228" s="38"/>
      <c r="AH228" s="38"/>
      <c r="AI228" s="38"/>
      <c r="AJ228" s="38"/>
      <c r="AK228" s="38"/>
      <c r="AL228" s="38"/>
      <c r="AM228" s="38"/>
      <c r="AO228" s="38"/>
    </row>
    <row r="229" spans="2:41">
      <c r="B229" s="111">
        <v>41954</v>
      </c>
      <c r="C229" s="112">
        <v>0.23319999999999999</v>
      </c>
      <c r="E229" s="111">
        <v>43510</v>
      </c>
      <c r="F229" s="112">
        <v>2.39</v>
      </c>
      <c r="H229" s="111">
        <v>42195</v>
      </c>
      <c r="I229" s="112">
        <v>0.14000000000000001</v>
      </c>
      <c r="K229" s="111">
        <v>41946</v>
      </c>
      <c r="L229" s="112">
        <v>0.28850999999999999</v>
      </c>
      <c r="N229" s="111">
        <v>41946</v>
      </c>
      <c r="O229" s="112">
        <v>9.0120000000000006E-2</v>
      </c>
      <c r="Q229" s="111">
        <v>41946</v>
      </c>
      <c r="R229" s="112">
        <v>0.19839000000000001</v>
      </c>
      <c r="S229" s="158">
        <f t="shared" si="56"/>
        <v>0</v>
      </c>
      <c r="T229" s="38">
        <f t="shared" si="57"/>
        <v>41954</v>
      </c>
      <c r="U229" s="112">
        <f t="shared" ca="1" si="58"/>
        <v>0.23319999999999999</v>
      </c>
      <c r="V229" s="112">
        <f t="shared" ca="1" si="52"/>
        <v>0.29059000000000001</v>
      </c>
      <c r="W229" s="112">
        <f t="shared" ca="1" si="53"/>
        <v>9.2619999999999994E-2</v>
      </c>
      <c r="X229" s="112">
        <f t="shared" ca="1" si="54"/>
        <v>0.19797000000000001</v>
      </c>
      <c r="Y229" s="112">
        <f t="shared" ca="1" si="59"/>
        <v>0</v>
      </c>
      <c r="Z229" s="27">
        <f t="shared" ca="1" si="55"/>
        <v>0.14057999999999998</v>
      </c>
      <c r="AB229" s="38">
        <f t="shared" si="60"/>
        <v>41862</v>
      </c>
      <c r="AC229" s="38">
        <f t="shared" si="61"/>
        <v>41862</v>
      </c>
      <c r="AD229" s="38">
        <f t="shared" si="62"/>
        <v>41862</v>
      </c>
      <c r="AE229" s="38"/>
      <c r="AF229" s="38"/>
      <c r="AG229" s="38"/>
      <c r="AH229" s="38"/>
      <c r="AI229" s="38"/>
      <c r="AJ229" s="38"/>
      <c r="AK229" s="38"/>
      <c r="AL229" s="38"/>
      <c r="AM229" s="38"/>
      <c r="AO229" s="38"/>
    </row>
    <row r="230" spans="2:41">
      <c r="B230" s="111">
        <v>41955</v>
      </c>
      <c r="C230" s="112">
        <v>0.23319999999999999</v>
      </c>
      <c r="E230" s="111">
        <v>43511</v>
      </c>
      <c r="F230" s="112">
        <v>2.4300000000000002</v>
      </c>
      <c r="H230" s="111">
        <v>42198</v>
      </c>
      <c r="I230" s="112">
        <v>0.13</v>
      </c>
      <c r="K230" s="111">
        <v>41947</v>
      </c>
      <c r="L230" s="112">
        <v>0.28838000000000003</v>
      </c>
      <c r="N230" s="111">
        <v>41947</v>
      </c>
      <c r="O230" s="112">
        <v>9.0010000000000007E-2</v>
      </c>
      <c r="Q230" s="111">
        <v>41947</v>
      </c>
      <c r="R230" s="112">
        <v>0.19836999999999999</v>
      </c>
      <c r="S230" s="158">
        <f t="shared" si="56"/>
        <v>0</v>
      </c>
      <c r="T230" s="38">
        <f t="shared" si="57"/>
        <v>41955</v>
      </c>
      <c r="U230" s="112">
        <f t="shared" ca="1" si="58"/>
        <v>0.23319999999999999</v>
      </c>
      <c r="V230" s="112">
        <f t="shared" ca="1" si="52"/>
        <v>0.29097000000000001</v>
      </c>
      <c r="W230" s="112">
        <f t="shared" ca="1" si="53"/>
        <v>9.3160000000000007E-2</v>
      </c>
      <c r="X230" s="112">
        <f t="shared" ca="1" si="54"/>
        <v>0.19781000000000001</v>
      </c>
      <c r="Y230" s="112">
        <f t="shared" ca="1" si="59"/>
        <v>0</v>
      </c>
      <c r="Z230" s="27">
        <f t="shared" ca="1" si="55"/>
        <v>0.14004</v>
      </c>
      <c r="AB230" s="38">
        <f t="shared" si="60"/>
        <v>41863</v>
      </c>
      <c r="AC230" s="38">
        <f t="shared" si="61"/>
        <v>41863</v>
      </c>
      <c r="AD230" s="38">
        <f t="shared" si="62"/>
        <v>41863</v>
      </c>
      <c r="AE230" s="38"/>
      <c r="AF230" s="38"/>
      <c r="AG230" s="38"/>
      <c r="AH230" s="38"/>
      <c r="AI230" s="38"/>
      <c r="AJ230" s="38"/>
      <c r="AK230" s="38"/>
      <c r="AL230" s="38"/>
      <c r="AM230" s="38"/>
      <c r="AO230" s="38"/>
    </row>
    <row r="231" spans="2:41">
      <c r="B231" s="111">
        <v>41956</v>
      </c>
      <c r="C231" s="112">
        <v>0.2321</v>
      </c>
      <c r="E231" s="111">
        <v>43515</v>
      </c>
      <c r="F231" s="112">
        <v>2.4</v>
      </c>
      <c r="H231" s="111">
        <v>42199</v>
      </c>
      <c r="I231" s="112">
        <v>0.14000000000000001</v>
      </c>
      <c r="K231" s="111">
        <v>41948</v>
      </c>
      <c r="L231" s="112">
        <v>0.28838000000000003</v>
      </c>
      <c r="N231" s="111">
        <v>41948</v>
      </c>
      <c r="O231" s="112">
        <v>9.0010000000000007E-2</v>
      </c>
      <c r="Q231" s="111">
        <v>41948</v>
      </c>
      <c r="R231" s="112">
        <v>0.19836999999999999</v>
      </c>
      <c r="S231" s="158">
        <f t="shared" si="56"/>
        <v>0</v>
      </c>
      <c r="T231" s="38">
        <f t="shared" si="57"/>
        <v>41956</v>
      </c>
      <c r="U231" s="112">
        <f t="shared" ca="1" si="58"/>
        <v>0.2321</v>
      </c>
      <c r="V231" s="112">
        <f t="shared" ca="1" si="52"/>
        <v>0.29113</v>
      </c>
      <c r="W231" s="112">
        <f t="shared" ca="1" si="53"/>
        <v>9.3600000000000003E-2</v>
      </c>
      <c r="X231" s="112">
        <f t="shared" ca="1" si="54"/>
        <v>0.19753000000000001</v>
      </c>
      <c r="Y231" s="112">
        <f t="shared" ca="1" si="59"/>
        <v>0</v>
      </c>
      <c r="Z231" s="27">
        <f t="shared" ca="1" si="55"/>
        <v>0.13850000000000001</v>
      </c>
      <c r="AB231" s="38">
        <f t="shared" si="60"/>
        <v>41864</v>
      </c>
      <c r="AC231" s="38">
        <f t="shared" si="61"/>
        <v>41864</v>
      </c>
      <c r="AD231" s="38">
        <f t="shared" si="62"/>
        <v>41864</v>
      </c>
      <c r="AE231" s="38"/>
      <c r="AF231" s="38"/>
      <c r="AG231" s="38"/>
      <c r="AH231" s="38"/>
      <c r="AI231" s="38"/>
      <c r="AJ231" s="38"/>
      <c r="AK231" s="38"/>
      <c r="AL231" s="38"/>
      <c r="AM231" s="38"/>
      <c r="AO231" s="38"/>
    </row>
    <row r="232" spans="2:41">
      <c r="B232" s="111">
        <v>41957</v>
      </c>
      <c r="C232" s="112">
        <v>0.2321</v>
      </c>
      <c r="E232" s="111">
        <v>43516</v>
      </c>
      <c r="F232" s="112">
        <v>2.39</v>
      </c>
      <c r="H232" s="111">
        <v>42200</v>
      </c>
      <c r="I232" s="112">
        <v>0.17</v>
      </c>
      <c r="K232" s="111">
        <v>41949</v>
      </c>
      <c r="L232" s="112">
        <v>0.28866000000000003</v>
      </c>
      <c r="N232" s="111">
        <v>41949</v>
      </c>
      <c r="O232" s="112">
        <v>9.0340000000000004E-2</v>
      </c>
      <c r="Q232" s="111">
        <v>41949</v>
      </c>
      <c r="R232" s="112">
        <v>0.19832</v>
      </c>
      <c r="S232" s="158">
        <f t="shared" si="56"/>
        <v>0</v>
      </c>
      <c r="T232" s="38">
        <f t="shared" si="57"/>
        <v>41957</v>
      </c>
      <c r="U232" s="112">
        <f t="shared" ca="1" si="58"/>
        <v>0.2321</v>
      </c>
      <c r="V232" s="112">
        <f t="shared" ca="1" si="52"/>
        <v>0.29126000000000002</v>
      </c>
      <c r="W232" s="112">
        <f t="shared" ca="1" si="53"/>
        <v>9.4009999999999996E-2</v>
      </c>
      <c r="X232" s="112">
        <f t="shared" ca="1" si="54"/>
        <v>0.19725000000000001</v>
      </c>
      <c r="Y232" s="112">
        <f t="shared" ca="1" si="59"/>
        <v>0</v>
      </c>
      <c r="Z232" s="27">
        <f t="shared" ca="1" si="55"/>
        <v>0.13808999999999999</v>
      </c>
      <c r="AB232" s="38">
        <f t="shared" si="60"/>
        <v>41865</v>
      </c>
      <c r="AC232" s="38">
        <f t="shared" si="61"/>
        <v>41865</v>
      </c>
      <c r="AD232" s="38">
        <f t="shared" si="62"/>
        <v>41865</v>
      </c>
      <c r="AE232" s="38"/>
      <c r="AF232" s="38"/>
      <c r="AG232" s="38"/>
      <c r="AH232" s="38"/>
      <c r="AI232" s="38"/>
      <c r="AJ232" s="38"/>
      <c r="AK232" s="38"/>
      <c r="AL232" s="38"/>
      <c r="AM232" s="38"/>
      <c r="AO232" s="38"/>
    </row>
    <row r="233" spans="2:41">
      <c r="B233" s="111">
        <v>41960</v>
      </c>
      <c r="C233" s="112">
        <v>0.23185</v>
      </c>
      <c r="E233" s="111">
        <v>43517</v>
      </c>
      <c r="F233" s="112">
        <v>2.39</v>
      </c>
      <c r="H233" s="111">
        <v>42201</v>
      </c>
      <c r="I233" s="112">
        <v>0.16</v>
      </c>
      <c r="K233" s="111">
        <v>41950</v>
      </c>
      <c r="L233" s="112">
        <v>0.28954999999999997</v>
      </c>
      <c r="N233" s="111">
        <v>41950</v>
      </c>
      <c r="O233" s="112">
        <v>9.1499999999999998E-2</v>
      </c>
      <c r="Q233" s="111">
        <v>41950</v>
      </c>
      <c r="R233" s="112">
        <v>0.19805</v>
      </c>
      <c r="S233" s="158">
        <f t="shared" si="56"/>
        <v>0</v>
      </c>
      <c r="T233" s="38">
        <f t="shared" si="57"/>
        <v>41960</v>
      </c>
      <c r="U233" s="112">
        <f t="shared" ca="1" si="58"/>
        <v>0.23185</v>
      </c>
      <c r="V233" s="112">
        <f t="shared" ca="1" si="52"/>
        <v>0.29136000000000001</v>
      </c>
      <c r="W233" s="112">
        <f t="shared" ca="1" si="53"/>
        <v>9.4140000000000001E-2</v>
      </c>
      <c r="X233" s="112">
        <f t="shared" ca="1" si="54"/>
        <v>0.19722000000000001</v>
      </c>
      <c r="Y233" s="112">
        <f t="shared" ca="1" si="59"/>
        <v>0</v>
      </c>
      <c r="Z233" s="27">
        <f t="shared" ca="1" si="55"/>
        <v>0.13771</v>
      </c>
      <c r="AB233" s="38">
        <f t="shared" si="60"/>
        <v>41866</v>
      </c>
      <c r="AC233" s="38" t="e">
        <f t="shared" si="61"/>
        <v>#N/A</v>
      </c>
      <c r="AD233" s="38">
        <f t="shared" si="62"/>
        <v>41866</v>
      </c>
      <c r="AE233" s="38"/>
      <c r="AF233" s="38"/>
      <c r="AG233" s="38"/>
      <c r="AH233" s="38"/>
      <c r="AI233" s="38"/>
      <c r="AJ233" s="38"/>
      <c r="AK233" s="38"/>
      <c r="AL233" s="38"/>
      <c r="AM233" s="38"/>
      <c r="AO233" s="38"/>
    </row>
    <row r="234" spans="2:41">
      <c r="B234" s="111">
        <v>41961</v>
      </c>
      <c r="C234" s="112">
        <v>0.23185</v>
      </c>
      <c r="E234" s="111">
        <v>43518</v>
      </c>
      <c r="F234" s="112">
        <v>2.4</v>
      </c>
      <c r="H234" s="111">
        <v>42202</v>
      </c>
      <c r="I234" s="112">
        <v>0.13</v>
      </c>
      <c r="K234" s="111">
        <v>41953</v>
      </c>
      <c r="L234" s="112">
        <v>0.29061999999999999</v>
      </c>
      <c r="N234" s="111">
        <v>41953</v>
      </c>
      <c r="O234" s="112">
        <v>9.2619999999999994E-2</v>
      </c>
      <c r="Q234" s="111">
        <v>41953</v>
      </c>
      <c r="R234" s="112">
        <v>0.19800000000000001</v>
      </c>
      <c r="S234" s="158">
        <f t="shared" si="56"/>
        <v>0</v>
      </c>
      <c r="T234" s="38">
        <f t="shared" si="57"/>
        <v>41961</v>
      </c>
      <c r="U234" s="112">
        <f t="shared" ca="1" si="58"/>
        <v>0.23185</v>
      </c>
      <c r="V234" s="112">
        <f t="shared" ca="1" si="52"/>
        <v>0.29113</v>
      </c>
      <c r="W234" s="112">
        <f t="shared" ca="1" si="53"/>
        <v>9.3920000000000003E-2</v>
      </c>
      <c r="X234" s="112">
        <f t="shared" ca="1" si="54"/>
        <v>0.19721</v>
      </c>
      <c r="Y234" s="112">
        <f t="shared" ca="1" si="59"/>
        <v>0</v>
      </c>
      <c r="Z234" s="27">
        <f t="shared" ca="1" si="55"/>
        <v>0.13793</v>
      </c>
      <c r="AB234" s="38">
        <f t="shared" si="60"/>
        <v>41869</v>
      </c>
      <c r="AC234" s="38">
        <f t="shared" si="61"/>
        <v>41869</v>
      </c>
      <c r="AD234" s="38">
        <f t="shared" si="62"/>
        <v>41869</v>
      </c>
      <c r="AE234" s="38"/>
      <c r="AF234" s="38"/>
      <c r="AG234" s="38"/>
      <c r="AH234" s="38"/>
      <c r="AI234" s="38"/>
      <c r="AJ234" s="38"/>
      <c r="AK234" s="38"/>
      <c r="AL234" s="38"/>
      <c r="AM234" s="38"/>
      <c r="AO234" s="38"/>
    </row>
    <row r="235" spans="2:41">
      <c r="B235" s="111">
        <v>41962</v>
      </c>
      <c r="C235" s="112">
        <v>0.2311</v>
      </c>
      <c r="E235" s="111">
        <v>43521</v>
      </c>
      <c r="F235" s="112">
        <v>2.38</v>
      </c>
      <c r="H235" s="111">
        <v>42205</v>
      </c>
      <c r="I235" s="112">
        <v>0.1</v>
      </c>
      <c r="K235" s="111">
        <v>41954</v>
      </c>
      <c r="L235" s="112">
        <v>0.29059000000000001</v>
      </c>
      <c r="N235" s="111">
        <v>41954</v>
      </c>
      <c r="O235" s="112">
        <v>9.2619999999999994E-2</v>
      </c>
      <c r="Q235" s="111">
        <v>41954</v>
      </c>
      <c r="R235" s="112">
        <v>0.19797000000000001</v>
      </c>
      <c r="S235" s="158">
        <f t="shared" si="56"/>
        <v>0</v>
      </c>
      <c r="T235" s="38">
        <f t="shared" si="57"/>
        <v>41962</v>
      </c>
      <c r="U235" s="112">
        <f t="shared" ca="1" si="58"/>
        <v>0.2311</v>
      </c>
      <c r="V235" s="112">
        <f t="shared" ca="1" si="52"/>
        <v>0.29098000000000002</v>
      </c>
      <c r="W235" s="112">
        <f t="shared" ca="1" si="53"/>
        <v>9.3820000000000001E-2</v>
      </c>
      <c r="X235" s="112">
        <f t="shared" ca="1" si="54"/>
        <v>0.19716</v>
      </c>
      <c r="Y235" s="112">
        <f t="shared" ca="1" si="59"/>
        <v>0</v>
      </c>
      <c r="Z235" s="27">
        <f t="shared" ca="1" si="55"/>
        <v>0.13728000000000001</v>
      </c>
      <c r="AB235" s="38">
        <f t="shared" si="60"/>
        <v>41870</v>
      </c>
      <c r="AC235" s="38">
        <f t="shared" si="61"/>
        <v>41870</v>
      </c>
      <c r="AD235" s="38">
        <f t="shared" si="62"/>
        <v>41870</v>
      </c>
      <c r="AE235" s="38"/>
      <c r="AF235" s="38"/>
      <c r="AG235" s="38"/>
      <c r="AH235" s="38"/>
      <c r="AI235" s="38"/>
      <c r="AJ235" s="38"/>
      <c r="AK235" s="38"/>
      <c r="AL235" s="38"/>
      <c r="AM235" s="38"/>
      <c r="AO235" s="38"/>
    </row>
    <row r="236" spans="2:41">
      <c r="B236" s="111">
        <v>41963</v>
      </c>
      <c r="C236" s="112">
        <v>0.2329</v>
      </c>
      <c r="E236" s="111">
        <v>43522</v>
      </c>
      <c r="F236" s="112">
        <v>2.38</v>
      </c>
      <c r="H236" s="111">
        <v>42206</v>
      </c>
      <c r="I236" s="112">
        <v>0.09</v>
      </c>
      <c r="K236" s="111">
        <v>41955</v>
      </c>
      <c r="L236" s="112">
        <v>0.29097000000000001</v>
      </c>
      <c r="N236" s="111">
        <v>41955</v>
      </c>
      <c r="O236" s="112">
        <v>9.3160000000000007E-2</v>
      </c>
      <c r="Q236" s="111">
        <v>41955</v>
      </c>
      <c r="R236" s="112">
        <v>0.19781000000000001</v>
      </c>
      <c r="S236" s="158">
        <f t="shared" si="56"/>
        <v>0</v>
      </c>
      <c r="T236" s="38">
        <f t="shared" si="57"/>
        <v>41963</v>
      </c>
      <c r="U236" s="112">
        <f t="shared" ca="1" si="58"/>
        <v>0.2329</v>
      </c>
      <c r="V236" s="112">
        <f t="shared" ca="1" si="52"/>
        <v>0.29085</v>
      </c>
      <c r="W236" s="112">
        <f t="shared" ca="1" si="53"/>
        <v>9.3710000000000002E-2</v>
      </c>
      <c r="X236" s="112">
        <f t="shared" ca="1" si="54"/>
        <v>0.19714000000000001</v>
      </c>
      <c r="Y236" s="112">
        <f t="shared" ca="1" si="59"/>
        <v>0</v>
      </c>
      <c r="Z236" s="27">
        <f t="shared" ca="1" si="55"/>
        <v>0.13918999999999998</v>
      </c>
      <c r="AB236" s="38">
        <f t="shared" si="60"/>
        <v>41871</v>
      </c>
      <c r="AC236" s="38">
        <f t="shared" si="61"/>
        <v>41871</v>
      </c>
      <c r="AD236" s="38">
        <f t="shared" si="62"/>
        <v>41871</v>
      </c>
      <c r="AE236" s="38"/>
      <c r="AF236" s="38"/>
      <c r="AG236" s="38"/>
      <c r="AH236" s="38"/>
      <c r="AI236" s="38"/>
      <c r="AJ236" s="38"/>
      <c r="AK236" s="38"/>
      <c r="AL236" s="38"/>
      <c r="AM236" s="38"/>
      <c r="AO236" s="38"/>
    </row>
    <row r="237" spans="2:41">
      <c r="B237" s="111">
        <v>41964</v>
      </c>
      <c r="C237" s="112">
        <v>0.23285</v>
      </c>
      <c r="E237" s="111">
        <v>43523</v>
      </c>
      <c r="F237" s="112">
        <v>2.37</v>
      </c>
      <c r="H237" s="111">
        <v>42207</v>
      </c>
      <c r="I237" s="112">
        <v>7.0000000000000007E-2</v>
      </c>
      <c r="K237" s="111">
        <v>41956</v>
      </c>
      <c r="L237" s="112">
        <v>0.29113</v>
      </c>
      <c r="N237" s="111">
        <v>41956</v>
      </c>
      <c r="O237" s="112">
        <v>9.3600000000000003E-2</v>
      </c>
      <c r="Q237" s="111">
        <v>41956</v>
      </c>
      <c r="R237" s="112">
        <v>0.19753000000000001</v>
      </c>
      <c r="S237" s="158">
        <f t="shared" si="56"/>
        <v>0</v>
      </c>
      <c r="T237" s="38">
        <f t="shared" si="57"/>
        <v>41964</v>
      </c>
      <c r="U237" s="112">
        <f t="shared" ca="1" si="58"/>
        <v>0.23285</v>
      </c>
      <c r="V237" s="112">
        <f t="shared" ca="1" si="52"/>
        <v>0.28954999999999997</v>
      </c>
      <c r="W237" s="112">
        <f t="shared" ca="1" si="53"/>
        <v>9.2460000000000001E-2</v>
      </c>
      <c r="X237" s="112">
        <f t="shared" ca="1" si="54"/>
        <v>0.19708999999999999</v>
      </c>
      <c r="Y237" s="112">
        <f t="shared" ca="1" si="59"/>
        <v>0</v>
      </c>
      <c r="Z237" s="27">
        <f t="shared" ca="1" si="55"/>
        <v>0.14039000000000001</v>
      </c>
      <c r="AB237" s="38">
        <f t="shared" si="60"/>
        <v>41872</v>
      </c>
      <c r="AC237" s="38">
        <f t="shared" si="61"/>
        <v>41872</v>
      </c>
      <c r="AD237" s="38">
        <f t="shared" si="62"/>
        <v>41872</v>
      </c>
      <c r="AE237" s="38"/>
      <c r="AF237" s="38"/>
      <c r="AG237" s="38"/>
      <c r="AH237" s="38"/>
      <c r="AI237" s="38"/>
      <c r="AJ237" s="38"/>
      <c r="AK237" s="38"/>
      <c r="AL237" s="38"/>
      <c r="AM237" s="38"/>
      <c r="AO237" s="38"/>
    </row>
    <row r="238" spans="2:41">
      <c r="B238" s="111">
        <v>41967</v>
      </c>
      <c r="C238" s="112">
        <v>0.23435</v>
      </c>
      <c r="E238" s="111">
        <v>43524</v>
      </c>
      <c r="F238" s="112">
        <v>2.58</v>
      </c>
      <c r="H238" s="111">
        <v>42208</v>
      </c>
      <c r="I238" s="112">
        <v>0.09</v>
      </c>
      <c r="K238" s="111">
        <v>41957</v>
      </c>
      <c r="L238" s="112">
        <v>0.29126000000000002</v>
      </c>
      <c r="N238" s="111">
        <v>41957</v>
      </c>
      <c r="O238" s="112">
        <v>9.4009999999999996E-2</v>
      </c>
      <c r="Q238" s="111">
        <v>41957</v>
      </c>
      <c r="R238" s="112">
        <v>0.19725000000000001</v>
      </c>
      <c r="S238" s="158">
        <f t="shared" si="56"/>
        <v>0</v>
      </c>
      <c r="T238" s="38">
        <f t="shared" si="57"/>
        <v>41967</v>
      </c>
      <c r="U238" s="112">
        <f t="shared" ca="1" si="58"/>
        <v>0.23435</v>
      </c>
      <c r="V238" s="112">
        <f t="shared" ca="1" si="52"/>
        <v>0.28932999999999998</v>
      </c>
      <c r="W238" s="112">
        <f t="shared" ca="1" si="53"/>
        <v>9.2399999999999996E-2</v>
      </c>
      <c r="X238" s="112">
        <f t="shared" ca="1" si="54"/>
        <v>0.19692999999999999</v>
      </c>
      <c r="Y238" s="112">
        <f t="shared" ca="1" si="59"/>
        <v>0</v>
      </c>
      <c r="Z238" s="27">
        <f t="shared" ca="1" si="55"/>
        <v>0.14195000000000002</v>
      </c>
      <c r="AB238" s="38">
        <f t="shared" si="60"/>
        <v>41873</v>
      </c>
      <c r="AC238" s="38" t="e">
        <f t="shared" si="61"/>
        <v>#N/A</v>
      </c>
      <c r="AD238" s="38">
        <f t="shared" si="62"/>
        <v>41873</v>
      </c>
      <c r="AE238" s="38"/>
      <c r="AF238" s="38"/>
      <c r="AG238" s="38"/>
      <c r="AH238" s="38"/>
      <c r="AI238" s="38"/>
      <c r="AJ238" s="38"/>
      <c r="AK238" s="38"/>
      <c r="AL238" s="38"/>
      <c r="AM238" s="38"/>
      <c r="AO238" s="38"/>
    </row>
    <row r="239" spans="2:41">
      <c r="B239" s="111">
        <v>41968</v>
      </c>
      <c r="C239" s="112">
        <v>0.2356</v>
      </c>
      <c r="E239" s="111">
        <v>43525</v>
      </c>
      <c r="F239" s="112">
        <v>2.38</v>
      </c>
      <c r="H239" s="111">
        <v>42209</v>
      </c>
      <c r="I239" s="112">
        <v>0.15</v>
      </c>
      <c r="K239" s="111">
        <v>41960</v>
      </c>
      <c r="L239" s="112">
        <v>0.29136000000000001</v>
      </c>
      <c r="N239" s="111">
        <v>41960</v>
      </c>
      <c r="O239" s="112">
        <v>9.4140000000000001E-2</v>
      </c>
      <c r="Q239" s="111">
        <v>41960</v>
      </c>
      <c r="R239" s="112">
        <v>0.19722000000000001</v>
      </c>
      <c r="S239" s="158">
        <f t="shared" si="56"/>
        <v>0</v>
      </c>
      <c r="T239" s="38">
        <f t="shared" si="57"/>
        <v>41968</v>
      </c>
      <c r="U239" s="112">
        <f t="shared" ca="1" si="58"/>
        <v>0.2356</v>
      </c>
      <c r="V239" s="112">
        <f t="shared" ca="1" si="52"/>
        <v>0.28886000000000001</v>
      </c>
      <c r="W239" s="112">
        <f t="shared" ca="1" si="53"/>
        <v>9.1969999999999996E-2</v>
      </c>
      <c r="X239" s="112">
        <f t="shared" ca="1" si="54"/>
        <v>0.19689000000000001</v>
      </c>
      <c r="Y239" s="112">
        <f t="shared" ca="1" si="59"/>
        <v>0</v>
      </c>
      <c r="Z239" s="27">
        <f t="shared" ca="1" si="55"/>
        <v>0.14363000000000001</v>
      </c>
      <c r="AB239" s="38">
        <f t="shared" si="60"/>
        <v>41873</v>
      </c>
      <c r="AC239" s="38" t="e">
        <f t="shared" si="61"/>
        <v>#N/A</v>
      </c>
      <c r="AD239" s="38">
        <f t="shared" si="62"/>
        <v>41873</v>
      </c>
      <c r="AE239" s="38"/>
      <c r="AF239" s="38"/>
      <c r="AG239" s="38"/>
      <c r="AH239" s="38"/>
      <c r="AI239" s="38"/>
      <c r="AJ239" s="38"/>
      <c r="AK239" s="38"/>
      <c r="AL239" s="38"/>
      <c r="AM239" s="38"/>
      <c r="AO239" s="38"/>
    </row>
    <row r="240" spans="2:41">
      <c r="B240" s="111">
        <v>41969</v>
      </c>
      <c r="C240" s="112">
        <v>0.2356</v>
      </c>
      <c r="E240" s="111">
        <v>43528</v>
      </c>
      <c r="F240" s="112">
        <v>2.38</v>
      </c>
      <c r="H240" s="111">
        <v>42212</v>
      </c>
      <c r="I240" s="112">
        <v>0.16</v>
      </c>
      <c r="K240" s="111">
        <v>41961</v>
      </c>
      <c r="L240" s="112">
        <v>0.29113</v>
      </c>
      <c r="N240" s="111">
        <v>41961</v>
      </c>
      <c r="O240" s="112">
        <v>9.3920000000000003E-2</v>
      </c>
      <c r="Q240" s="111">
        <v>41961</v>
      </c>
      <c r="R240" s="112">
        <v>0.19721</v>
      </c>
      <c r="S240" s="158">
        <f t="shared" si="56"/>
        <v>0</v>
      </c>
      <c r="T240" s="38">
        <f t="shared" si="57"/>
        <v>41969</v>
      </c>
      <c r="U240" s="112">
        <f t="shared" ca="1" si="58"/>
        <v>0.2356</v>
      </c>
      <c r="V240" s="112">
        <f t="shared" ca="1" si="52"/>
        <v>0.28835</v>
      </c>
      <c r="W240" s="112">
        <f t="shared" ca="1" si="53"/>
        <v>9.153E-2</v>
      </c>
      <c r="X240" s="112">
        <f t="shared" ca="1" si="54"/>
        <v>0.19681999999999999</v>
      </c>
      <c r="Y240" s="112">
        <f t="shared" ca="1" si="59"/>
        <v>0</v>
      </c>
      <c r="Z240" s="27">
        <f t="shared" ca="1" si="55"/>
        <v>0.14407</v>
      </c>
      <c r="AB240" s="38">
        <f t="shared" si="60"/>
        <v>41877</v>
      </c>
      <c r="AC240" s="38">
        <f t="shared" si="61"/>
        <v>41877</v>
      </c>
      <c r="AD240" s="38">
        <f t="shared" si="62"/>
        <v>41877</v>
      </c>
      <c r="AE240" s="38"/>
      <c r="AF240" s="38"/>
      <c r="AG240" s="38"/>
      <c r="AH240" s="38"/>
      <c r="AI240" s="38"/>
      <c r="AJ240" s="38"/>
      <c r="AK240" s="38"/>
      <c r="AL240" s="38"/>
      <c r="AM240" s="38"/>
      <c r="AO240" s="38"/>
    </row>
    <row r="241" spans="2:41">
      <c r="B241" s="111">
        <v>41970</v>
      </c>
      <c r="C241" s="112">
        <v>0.2336</v>
      </c>
      <c r="E241" s="111">
        <v>43529</v>
      </c>
      <c r="F241" s="112">
        <v>2.38</v>
      </c>
      <c r="H241" s="111">
        <v>42213</v>
      </c>
      <c r="I241" s="112">
        <v>0.15</v>
      </c>
      <c r="K241" s="111">
        <v>41962</v>
      </c>
      <c r="L241" s="112">
        <v>0.29098000000000002</v>
      </c>
      <c r="N241" s="111">
        <v>41962</v>
      </c>
      <c r="O241" s="112">
        <v>9.3820000000000001E-2</v>
      </c>
      <c r="Q241" s="111">
        <v>41962</v>
      </c>
      <c r="R241" s="112">
        <v>0.19716</v>
      </c>
      <c r="S241" s="158">
        <f t="shared" si="56"/>
        <v>0</v>
      </c>
      <c r="T241" s="38">
        <f t="shared" si="57"/>
        <v>41970</v>
      </c>
      <c r="U241" s="112">
        <f t="shared" ca="1" si="58"/>
        <v>0.2336</v>
      </c>
      <c r="V241" s="112">
        <f t="shared" ca="1" si="52"/>
        <v>0.28833999999999999</v>
      </c>
      <c r="W241" s="112">
        <f t="shared" ca="1" si="53"/>
        <v>9.153E-2</v>
      </c>
      <c r="X241" s="112">
        <f t="shared" ca="1" si="54"/>
        <v>0.19681000000000001</v>
      </c>
      <c r="Y241" s="112">
        <f t="shared" ca="1" si="59"/>
        <v>0</v>
      </c>
      <c r="Z241" s="27">
        <f t="shared" ca="1" si="55"/>
        <v>0.14207</v>
      </c>
      <c r="AB241" s="38">
        <f t="shared" si="60"/>
        <v>41878</v>
      </c>
      <c r="AC241" s="38">
        <f t="shared" ca="1" si="61"/>
        <v>41878</v>
      </c>
      <c r="AD241" s="38">
        <f t="shared" si="62"/>
        <v>41878</v>
      </c>
      <c r="AE241" s="38"/>
      <c r="AF241" s="38"/>
      <c r="AG241" s="38"/>
      <c r="AH241" s="38"/>
      <c r="AI241" s="38"/>
      <c r="AJ241" s="38"/>
      <c r="AK241" s="38"/>
      <c r="AL241" s="38"/>
      <c r="AM241" s="38"/>
      <c r="AO241" s="38"/>
    </row>
    <row r="242" spans="2:41">
      <c r="B242" s="111">
        <v>41971</v>
      </c>
      <c r="C242" s="112">
        <v>0.2336</v>
      </c>
      <c r="E242" s="111">
        <v>43530</v>
      </c>
      <c r="F242" s="112">
        <v>2.38</v>
      </c>
      <c r="H242" s="111">
        <v>42214</v>
      </c>
      <c r="I242" s="112">
        <v>0.16</v>
      </c>
      <c r="K242" s="111">
        <v>41963</v>
      </c>
      <c r="L242" s="112">
        <v>0.29085</v>
      </c>
      <c r="N242" s="111">
        <v>41963</v>
      </c>
      <c r="O242" s="112">
        <v>9.3710000000000002E-2</v>
      </c>
      <c r="Q242" s="111">
        <v>41963</v>
      </c>
      <c r="R242" s="112">
        <v>0.19714000000000001</v>
      </c>
      <c r="S242" s="158">
        <f t="shared" si="56"/>
        <v>0</v>
      </c>
      <c r="T242" s="38">
        <f t="shared" si="57"/>
        <v>41971</v>
      </c>
      <c r="U242" s="112">
        <f t="shared" ca="1" si="58"/>
        <v>0.2336</v>
      </c>
      <c r="V242" s="112">
        <f t="shared" ca="1" si="52"/>
        <v>0.28811999999999999</v>
      </c>
      <c r="W242" s="112">
        <f t="shared" ca="1" si="53"/>
        <v>9.1329999999999995E-2</v>
      </c>
      <c r="X242" s="112">
        <f t="shared" ca="1" si="54"/>
        <v>0.19678999999999999</v>
      </c>
      <c r="Y242" s="112">
        <f t="shared" ca="1" si="59"/>
        <v>0</v>
      </c>
      <c r="Z242" s="27">
        <f t="shared" ca="1" si="55"/>
        <v>0.14227000000000001</v>
      </c>
      <c r="AB242" s="38">
        <f t="shared" ca="1" si="60"/>
        <v>41879</v>
      </c>
      <c r="AC242" s="38">
        <f t="shared" si="61"/>
        <v>41879</v>
      </c>
      <c r="AD242" s="38">
        <f t="shared" si="62"/>
        <v>41879</v>
      </c>
      <c r="AE242" s="38"/>
      <c r="AF242" s="38"/>
      <c r="AG242" s="38"/>
      <c r="AH242" s="38"/>
      <c r="AI242" s="38"/>
      <c r="AJ242" s="38"/>
      <c r="AK242" s="38"/>
      <c r="AL242" s="38"/>
      <c r="AM242" s="38"/>
      <c r="AO242" s="38"/>
    </row>
    <row r="243" spans="2:41">
      <c r="B243" s="111">
        <v>41974</v>
      </c>
      <c r="C243" s="112">
        <v>0.2346</v>
      </c>
      <c r="E243" s="111">
        <v>43531</v>
      </c>
      <c r="F243" s="112">
        <v>2.38</v>
      </c>
      <c r="H243" s="111">
        <v>42215</v>
      </c>
      <c r="I243" s="112">
        <v>0.2</v>
      </c>
      <c r="K243" s="111">
        <v>41964</v>
      </c>
      <c r="L243" s="112">
        <v>0.28954999999999997</v>
      </c>
      <c r="N243" s="111">
        <v>41964</v>
      </c>
      <c r="O243" s="112">
        <v>9.2460000000000001E-2</v>
      </c>
      <c r="Q243" s="111">
        <v>41964</v>
      </c>
      <c r="R243" s="112">
        <v>0.19708999999999999</v>
      </c>
      <c r="S243" s="158">
        <f t="shared" si="56"/>
        <v>0</v>
      </c>
      <c r="T243" s="38">
        <f t="shared" si="57"/>
        <v>41974</v>
      </c>
      <c r="U243" s="112">
        <f t="shared" ca="1" si="58"/>
        <v>0.2346</v>
      </c>
      <c r="V243" s="112">
        <f t="shared" ca="1" si="52"/>
        <v>0.28704000000000002</v>
      </c>
      <c r="W243" s="112">
        <f t="shared" ca="1" si="53"/>
        <v>9.0340000000000004E-2</v>
      </c>
      <c r="X243" s="112">
        <f t="shared" ca="1" si="54"/>
        <v>0.19670000000000001</v>
      </c>
      <c r="Y243" s="112">
        <f t="shared" ca="1" si="59"/>
        <v>0</v>
      </c>
      <c r="Z243" s="27">
        <f t="shared" ca="1" si="55"/>
        <v>0.14426</v>
      </c>
      <c r="AB243" s="38">
        <f t="shared" si="60"/>
        <v>41883</v>
      </c>
      <c r="AC243" s="38">
        <f t="shared" si="61"/>
        <v>41883</v>
      </c>
      <c r="AD243" s="38">
        <f t="shared" si="62"/>
        <v>41883</v>
      </c>
      <c r="AE243" s="38"/>
      <c r="AF243" s="38"/>
      <c r="AG243" s="38"/>
      <c r="AH243" s="38"/>
      <c r="AI243" s="38"/>
      <c r="AJ243" s="38"/>
      <c r="AK243" s="38"/>
      <c r="AL243" s="38"/>
      <c r="AM243" s="38"/>
      <c r="AO243" s="38"/>
    </row>
    <row r="244" spans="2:41">
      <c r="B244" s="111">
        <v>41975</v>
      </c>
      <c r="C244" s="112">
        <v>0.2346</v>
      </c>
      <c r="E244" s="111">
        <v>43532</v>
      </c>
      <c r="F244" s="112">
        <v>2.39</v>
      </c>
      <c r="H244" s="111">
        <v>42216</v>
      </c>
      <c r="I244" s="112">
        <v>0.25</v>
      </c>
      <c r="K244" s="111">
        <v>41967</v>
      </c>
      <c r="L244" s="112">
        <v>0.28932999999999998</v>
      </c>
      <c r="N244" s="111">
        <v>41967</v>
      </c>
      <c r="O244" s="112">
        <v>9.2399999999999996E-2</v>
      </c>
      <c r="Q244" s="111">
        <v>41967</v>
      </c>
      <c r="R244" s="112">
        <v>0.19692999999999999</v>
      </c>
      <c r="S244" s="158">
        <f t="shared" si="56"/>
        <v>0</v>
      </c>
      <c r="T244" s="38">
        <f t="shared" si="57"/>
        <v>41975</v>
      </c>
      <c r="U244" s="112">
        <f t="shared" ca="1" si="58"/>
        <v>0.2346</v>
      </c>
      <c r="V244" s="112">
        <f t="shared" ca="1" si="52"/>
        <v>0.28652</v>
      </c>
      <c r="W244" s="112">
        <f t="shared" ca="1" si="53"/>
        <v>8.9899999999999994E-2</v>
      </c>
      <c r="X244" s="112">
        <f t="shared" ca="1" si="54"/>
        <v>0.19661999999999999</v>
      </c>
      <c r="Y244" s="112">
        <f t="shared" ca="1" si="59"/>
        <v>0</v>
      </c>
      <c r="Z244" s="27">
        <f t="shared" ca="1" si="55"/>
        <v>0.1447</v>
      </c>
      <c r="AB244" s="38">
        <f t="shared" si="60"/>
        <v>41884</v>
      </c>
      <c r="AC244" s="38">
        <f t="shared" si="61"/>
        <v>41884</v>
      </c>
      <c r="AD244" s="38">
        <f t="shared" si="62"/>
        <v>41884</v>
      </c>
      <c r="AE244" s="38"/>
      <c r="AF244" s="38"/>
      <c r="AG244" s="38"/>
      <c r="AH244" s="38"/>
      <c r="AI244" s="38"/>
      <c r="AJ244" s="38"/>
      <c r="AK244" s="38"/>
      <c r="AL244" s="38"/>
      <c r="AM244" s="38"/>
      <c r="AO244" s="38"/>
    </row>
    <row r="245" spans="2:41">
      <c r="B245" s="111">
        <v>41976</v>
      </c>
      <c r="C245" s="112">
        <v>0.23485</v>
      </c>
      <c r="E245" s="111">
        <v>43535</v>
      </c>
      <c r="F245" s="112">
        <v>2.38</v>
      </c>
      <c r="H245" s="111">
        <v>42219</v>
      </c>
      <c r="I245" s="112">
        <v>0.19</v>
      </c>
      <c r="K245" s="111">
        <v>41968</v>
      </c>
      <c r="L245" s="112">
        <v>0.28886000000000001</v>
      </c>
      <c r="N245" s="111">
        <v>41968</v>
      </c>
      <c r="O245" s="112">
        <v>9.1969999999999996E-2</v>
      </c>
      <c r="Q245" s="111">
        <v>41968</v>
      </c>
      <c r="R245" s="112">
        <v>0.19689000000000001</v>
      </c>
      <c r="S245" s="158">
        <f t="shared" si="56"/>
        <v>0</v>
      </c>
      <c r="T245" s="38">
        <f t="shared" si="57"/>
        <v>41976</v>
      </c>
      <c r="U245" s="112">
        <f t="shared" ca="1" si="58"/>
        <v>0.23485</v>
      </c>
      <c r="V245" s="112">
        <f t="shared" ca="1" si="52"/>
        <v>0.28599999999999998</v>
      </c>
      <c r="W245" s="112">
        <f t="shared" ca="1" si="53"/>
        <v>8.9450000000000002E-2</v>
      </c>
      <c r="X245" s="112">
        <f t="shared" ca="1" si="54"/>
        <v>0.19655</v>
      </c>
      <c r="Y245" s="112">
        <f t="shared" ca="1" si="59"/>
        <v>0</v>
      </c>
      <c r="Z245" s="27">
        <f t="shared" ca="1" si="55"/>
        <v>0.1454</v>
      </c>
      <c r="AB245" s="38">
        <f t="shared" si="60"/>
        <v>41885</v>
      </c>
      <c r="AC245" s="38">
        <f t="shared" si="61"/>
        <v>41885</v>
      </c>
      <c r="AD245" s="38">
        <f t="shared" si="62"/>
        <v>41885</v>
      </c>
      <c r="AE245" s="38"/>
      <c r="AF245" s="38"/>
      <c r="AG245" s="38"/>
      <c r="AH245" s="38"/>
      <c r="AI245" s="38"/>
      <c r="AJ245" s="38"/>
      <c r="AK245" s="38"/>
      <c r="AL245" s="38"/>
      <c r="AM245" s="38"/>
      <c r="AO245" s="38"/>
    </row>
    <row r="246" spans="2:41">
      <c r="B246" s="111">
        <v>41977</v>
      </c>
      <c r="C246" s="112">
        <v>0.23535</v>
      </c>
      <c r="E246" s="111">
        <v>43536</v>
      </c>
      <c r="F246" s="112">
        <v>2.39</v>
      </c>
      <c r="H246" s="111">
        <v>42220</v>
      </c>
      <c r="I246" s="112">
        <v>0.19</v>
      </c>
      <c r="K246" s="111">
        <v>41969</v>
      </c>
      <c r="L246" s="112">
        <v>0.28835</v>
      </c>
      <c r="N246" s="111">
        <v>41969</v>
      </c>
      <c r="O246" s="112">
        <v>9.153E-2</v>
      </c>
      <c r="Q246" s="111">
        <v>41969</v>
      </c>
      <c r="R246" s="112">
        <v>0.19681999999999999</v>
      </c>
      <c r="S246" s="158">
        <f t="shared" si="56"/>
        <v>0</v>
      </c>
      <c r="T246" s="38">
        <f t="shared" si="57"/>
        <v>41977</v>
      </c>
      <c r="U246" s="112">
        <f t="shared" ca="1" si="58"/>
        <v>0.23535</v>
      </c>
      <c r="V246" s="112">
        <f t="shared" ca="1" si="52"/>
        <v>0.28543000000000002</v>
      </c>
      <c r="W246" s="112">
        <f t="shared" ca="1" si="53"/>
        <v>8.8900000000000007E-2</v>
      </c>
      <c r="X246" s="112">
        <f t="shared" ca="1" si="54"/>
        <v>0.19653000000000001</v>
      </c>
      <c r="Y246" s="112">
        <f t="shared" ca="1" si="59"/>
        <v>0</v>
      </c>
      <c r="Z246" s="27">
        <f t="shared" ca="1" si="55"/>
        <v>0.14645</v>
      </c>
      <c r="AB246" s="38">
        <f t="shared" si="60"/>
        <v>41886</v>
      </c>
      <c r="AC246" s="38">
        <f t="shared" ca="1" si="61"/>
        <v>41886</v>
      </c>
      <c r="AD246" s="38">
        <f t="shared" si="62"/>
        <v>41886</v>
      </c>
      <c r="AE246" s="38"/>
      <c r="AF246" s="38"/>
      <c r="AG246" s="38"/>
      <c r="AH246" s="38"/>
      <c r="AI246" s="38"/>
      <c r="AJ246" s="38"/>
      <c r="AK246" s="38"/>
      <c r="AL246" s="38"/>
      <c r="AM246" s="38"/>
      <c r="AO246" s="38"/>
    </row>
    <row r="247" spans="2:41">
      <c r="B247" s="111">
        <v>41978</v>
      </c>
      <c r="C247" s="112">
        <v>0.2356</v>
      </c>
      <c r="E247" s="111">
        <v>43537</v>
      </c>
      <c r="F247" s="112">
        <v>2.4</v>
      </c>
      <c r="H247" s="111">
        <v>42221</v>
      </c>
      <c r="I247" s="112">
        <v>0.19</v>
      </c>
      <c r="K247" s="111">
        <v>41970</v>
      </c>
      <c r="L247" s="112">
        <v>0.28833999999999999</v>
      </c>
      <c r="N247" s="111">
        <v>41970</v>
      </c>
      <c r="O247" s="112">
        <v>9.153E-2</v>
      </c>
      <c r="Q247" s="111">
        <v>41970</v>
      </c>
      <c r="R247" s="112">
        <v>0.19681000000000001</v>
      </c>
      <c r="S247" s="158">
        <f t="shared" si="56"/>
        <v>0</v>
      </c>
      <c r="T247" s="38">
        <f t="shared" si="57"/>
        <v>41978</v>
      </c>
      <c r="U247" s="112">
        <f t="shared" ca="1" si="58"/>
        <v>0.2356</v>
      </c>
      <c r="V247" s="112">
        <f t="shared" ca="1" si="52"/>
        <v>0.28493000000000002</v>
      </c>
      <c r="W247" s="112">
        <f t="shared" ca="1" si="53"/>
        <v>8.8450000000000001E-2</v>
      </c>
      <c r="X247" s="112">
        <f t="shared" ca="1" si="54"/>
        <v>0.19647999999999999</v>
      </c>
      <c r="Y247" s="112">
        <f t="shared" ca="1" si="59"/>
        <v>0</v>
      </c>
      <c r="Z247" s="27">
        <f t="shared" ca="1" si="55"/>
        <v>0.14715</v>
      </c>
      <c r="AB247" s="38">
        <f t="shared" si="60"/>
        <v>41887</v>
      </c>
      <c r="AC247" s="38">
        <f t="shared" si="61"/>
        <v>41887</v>
      </c>
      <c r="AD247" s="38">
        <f t="shared" si="62"/>
        <v>41887</v>
      </c>
      <c r="AE247" s="38"/>
      <c r="AF247" s="38"/>
      <c r="AG247" s="38"/>
      <c r="AH247" s="38"/>
      <c r="AI247" s="38"/>
      <c r="AJ247" s="38"/>
      <c r="AK247" s="38"/>
      <c r="AL247" s="38"/>
      <c r="AM247" s="38"/>
      <c r="AO247" s="38"/>
    </row>
    <row r="248" spans="2:41">
      <c r="B248" s="111">
        <v>41981</v>
      </c>
      <c r="C248" s="112">
        <v>0.23760000000000001</v>
      </c>
      <c r="E248" s="111">
        <v>43538</v>
      </c>
      <c r="F248" s="112">
        <v>2.42</v>
      </c>
      <c r="H248" s="111">
        <v>42222</v>
      </c>
      <c r="I248" s="112">
        <v>0.19</v>
      </c>
      <c r="K248" s="111">
        <v>41971</v>
      </c>
      <c r="L248" s="112">
        <v>0.28811999999999999</v>
      </c>
      <c r="N248" s="111">
        <v>41971</v>
      </c>
      <c r="O248" s="112">
        <v>9.1329999999999995E-2</v>
      </c>
      <c r="Q248" s="111">
        <v>41971</v>
      </c>
      <c r="R248" s="112">
        <v>0.19678999999999999</v>
      </c>
      <c r="S248" s="158">
        <f t="shared" si="56"/>
        <v>0</v>
      </c>
      <c r="T248" s="38">
        <f t="shared" si="57"/>
        <v>41981</v>
      </c>
      <c r="U248" s="112">
        <f t="shared" ca="1" si="58"/>
        <v>0.23760000000000001</v>
      </c>
      <c r="V248" s="112">
        <f t="shared" ca="1" si="52"/>
        <v>0.28370000000000001</v>
      </c>
      <c r="W248" s="112">
        <f t="shared" ca="1" si="53"/>
        <v>8.7260000000000004E-2</v>
      </c>
      <c r="X248" s="112">
        <f t="shared" ca="1" si="54"/>
        <v>0.19644</v>
      </c>
      <c r="Y248" s="112">
        <f t="shared" ca="1" si="59"/>
        <v>0</v>
      </c>
      <c r="Z248" s="27">
        <f t="shared" ca="1" si="55"/>
        <v>0.15034</v>
      </c>
      <c r="AB248" s="38">
        <f t="shared" si="60"/>
        <v>41890</v>
      </c>
      <c r="AC248" s="38">
        <f t="shared" si="61"/>
        <v>41890</v>
      </c>
      <c r="AD248" s="38">
        <f t="shared" si="62"/>
        <v>41890</v>
      </c>
      <c r="AE248" s="38"/>
      <c r="AF248" s="38"/>
      <c r="AG248" s="38"/>
      <c r="AH248" s="38"/>
      <c r="AI248" s="38"/>
      <c r="AJ248" s="38"/>
      <c r="AK248" s="38"/>
      <c r="AL248" s="38"/>
      <c r="AM248" s="38"/>
      <c r="AO248" s="38"/>
    </row>
    <row r="249" spans="2:41">
      <c r="B249" s="111">
        <v>41982</v>
      </c>
      <c r="C249" s="112">
        <v>0.23885000000000001</v>
      </c>
      <c r="E249" s="111">
        <v>43539</v>
      </c>
      <c r="F249" s="112">
        <v>2.46</v>
      </c>
      <c r="H249" s="111">
        <v>42223</v>
      </c>
      <c r="I249" s="112">
        <v>0.2</v>
      </c>
      <c r="K249" s="111">
        <v>41974</v>
      </c>
      <c r="L249" s="112">
        <v>0.28704000000000002</v>
      </c>
      <c r="N249" s="111">
        <v>41974</v>
      </c>
      <c r="O249" s="112">
        <v>9.0340000000000004E-2</v>
      </c>
      <c r="Q249" s="111">
        <v>41974</v>
      </c>
      <c r="R249" s="112">
        <v>0.19670000000000001</v>
      </c>
      <c r="S249" s="158">
        <f t="shared" si="56"/>
        <v>0</v>
      </c>
      <c r="T249" s="38">
        <f t="shared" si="57"/>
        <v>41982</v>
      </c>
      <c r="U249" s="112">
        <f t="shared" ca="1" si="58"/>
        <v>0.23885000000000001</v>
      </c>
      <c r="V249" s="112">
        <f t="shared" ca="1" si="52"/>
        <v>0.2833</v>
      </c>
      <c r="W249" s="112">
        <f t="shared" ca="1" si="53"/>
        <v>8.6900000000000005E-2</v>
      </c>
      <c r="X249" s="112">
        <f t="shared" ca="1" si="54"/>
        <v>0.19639999999999999</v>
      </c>
      <c r="Y249" s="112">
        <f t="shared" ca="1" si="59"/>
        <v>0</v>
      </c>
      <c r="Z249" s="27">
        <f t="shared" ca="1" si="55"/>
        <v>0.15195</v>
      </c>
      <c r="AB249" s="38">
        <f t="shared" si="60"/>
        <v>41891</v>
      </c>
      <c r="AC249" s="38">
        <f t="shared" si="61"/>
        <v>41891</v>
      </c>
      <c r="AD249" s="38">
        <f t="shared" si="62"/>
        <v>41891</v>
      </c>
      <c r="AE249" s="38"/>
      <c r="AF249" s="38"/>
      <c r="AG249" s="38"/>
      <c r="AH249" s="38"/>
      <c r="AI249" s="38"/>
      <c r="AJ249" s="38"/>
      <c r="AK249" s="38"/>
      <c r="AL249" s="38"/>
      <c r="AM249" s="38"/>
      <c r="AO249" s="38"/>
    </row>
    <row r="250" spans="2:41">
      <c r="B250" s="111">
        <v>41983</v>
      </c>
      <c r="C250" s="112">
        <v>0.2399</v>
      </c>
      <c r="E250" s="111">
        <v>43542</v>
      </c>
      <c r="F250" s="112">
        <v>2.41</v>
      </c>
      <c r="H250" s="111">
        <v>42226</v>
      </c>
      <c r="I250" s="112">
        <v>0.18</v>
      </c>
      <c r="K250" s="111">
        <v>41975</v>
      </c>
      <c r="L250" s="112">
        <v>0.28652</v>
      </c>
      <c r="N250" s="111">
        <v>41975</v>
      </c>
      <c r="O250" s="112">
        <v>8.9899999999999994E-2</v>
      </c>
      <c r="Q250" s="111">
        <v>41975</v>
      </c>
      <c r="R250" s="112">
        <v>0.19661999999999999</v>
      </c>
      <c r="S250" s="158">
        <f t="shared" si="56"/>
        <v>0</v>
      </c>
      <c r="T250" s="38">
        <f t="shared" si="57"/>
        <v>41983</v>
      </c>
      <c r="U250" s="112">
        <f t="shared" ca="1" si="58"/>
        <v>0.2399</v>
      </c>
      <c r="V250" s="112">
        <f t="shared" ca="1" si="52"/>
        <v>0.28290999999999999</v>
      </c>
      <c r="W250" s="112">
        <f t="shared" ca="1" si="53"/>
        <v>8.6559999999999998E-2</v>
      </c>
      <c r="X250" s="112">
        <f t="shared" ca="1" si="54"/>
        <v>0.19635</v>
      </c>
      <c r="Y250" s="112">
        <f t="shared" ca="1" si="59"/>
        <v>0</v>
      </c>
      <c r="Z250" s="27">
        <f t="shared" ca="1" si="55"/>
        <v>0.15334</v>
      </c>
      <c r="AB250" s="38">
        <f t="shared" si="60"/>
        <v>41892</v>
      </c>
      <c r="AC250" s="38">
        <f t="shared" si="61"/>
        <v>41892</v>
      </c>
      <c r="AD250" s="38">
        <f t="shared" si="62"/>
        <v>41892</v>
      </c>
      <c r="AE250" s="38"/>
      <c r="AF250" s="38"/>
      <c r="AG250" s="38"/>
      <c r="AH250" s="38"/>
      <c r="AI250" s="38"/>
      <c r="AJ250" s="38"/>
      <c r="AK250" s="38"/>
      <c r="AL250" s="38"/>
      <c r="AM250" s="38"/>
      <c r="AO250" s="38"/>
    </row>
    <row r="251" spans="2:41">
      <c r="B251" s="111">
        <v>41984</v>
      </c>
      <c r="C251" s="112">
        <v>0.24060000000000001</v>
      </c>
      <c r="E251" s="111">
        <v>43543</v>
      </c>
      <c r="F251" s="112">
        <v>2.42</v>
      </c>
      <c r="H251" s="111">
        <v>42227</v>
      </c>
      <c r="I251" s="112">
        <v>0.18</v>
      </c>
      <c r="K251" s="111">
        <v>41976</v>
      </c>
      <c r="L251" s="112">
        <v>0.28599999999999998</v>
      </c>
      <c r="N251" s="111">
        <v>41976</v>
      </c>
      <c r="O251" s="112">
        <v>8.9450000000000002E-2</v>
      </c>
      <c r="Q251" s="111">
        <v>41976</v>
      </c>
      <c r="R251" s="112">
        <v>0.19655</v>
      </c>
      <c r="S251" s="158">
        <f t="shared" si="56"/>
        <v>0</v>
      </c>
      <c r="T251" s="38">
        <f t="shared" si="57"/>
        <v>41984</v>
      </c>
      <c r="U251" s="112">
        <f t="shared" ca="1" si="58"/>
        <v>0.24060000000000001</v>
      </c>
      <c r="V251" s="112">
        <f t="shared" ca="1" si="52"/>
        <v>0.28259000000000001</v>
      </c>
      <c r="W251" s="112">
        <f t="shared" ca="1" si="53"/>
        <v>8.634E-2</v>
      </c>
      <c r="X251" s="112">
        <f t="shared" ca="1" si="54"/>
        <v>0.19625000000000001</v>
      </c>
      <c r="Y251" s="112">
        <f t="shared" ca="1" si="59"/>
        <v>0</v>
      </c>
      <c r="Z251" s="27">
        <f t="shared" ca="1" si="55"/>
        <v>0.15426000000000001</v>
      </c>
      <c r="AB251" s="38">
        <f t="shared" si="60"/>
        <v>41893</v>
      </c>
      <c r="AC251" s="38">
        <f t="shared" si="61"/>
        <v>41893</v>
      </c>
      <c r="AD251" s="38">
        <f t="shared" si="62"/>
        <v>41893</v>
      </c>
      <c r="AE251" s="38"/>
      <c r="AF251" s="38"/>
      <c r="AG251" s="38"/>
      <c r="AH251" s="38"/>
      <c r="AI251" s="38"/>
      <c r="AJ251" s="38"/>
      <c r="AK251" s="38"/>
      <c r="AL251" s="38"/>
      <c r="AM251" s="38"/>
      <c r="AO251" s="38"/>
    </row>
    <row r="252" spans="2:41">
      <c r="B252" s="111">
        <v>41985</v>
      </c>
      <c r="C252" s="112">
        <v>0.24285000000000001</v>
      </c>
      <c r="E252" s="111">
        <v>43544</v>
      </c>
      <c r="F252" s="112">
        <v>2.4699999999999998</v>
      </c>
      <c r="H252" s="111">
        <v>42228</v>
      </c>
      <c r="I252" s="112">
        <v>0.2</v>
      </c>
      <c r="K252" s="111">
        <v>41977</v>
      </c>
      <c r="L252" s="112">
        <v>0.28543000000000002</v>
      </c>
      <c r="N252" s="111">
        <v>41977</v>
      </c>
      <c r="O252" s="112">
        <v>8.8900000000000007E-2</v>
      </c>
      <c r="Q252" s="111">
        <v>41977</v>
      </c>
      <c r="R252" s="112">
        <v>0.19653000000000001</v>
      </c>
      <c r="S252" s="158">
        <f t="shared" si="56"/>
        <v>0</v>
      </c>
      <c r="T252" s="38">
        <f t="shared" si="57"/>
        <v>41985</v>
      </c>
      <c r="U252" s="112">
        <f t="shared" ca="1" si="58"/>
        <v>0.24285000000000001</v>
      </c>
      <c r="V252" s="112">
        <f t="shared" ca="1" si="52"/>
        <v>0.28176000000000001</v>
      </c>
      <c r="W252" s="112">
        <f t="shared" ca="1" si="53"/>
        <v>8.5790000000000005E-2</v>
      </c>
      <c r="X252" s="112">
        <f t="shared" ca="1" si="54"/>
        <v>0.19597000000000001</v>
      </c>
      <c r="Y252" s="112">
        <f t="shared" ca="1" si="59"/>
        <v>0</v>
      </c>
      <c r="Z252" s="27">
        <f t="shared" ca="1" si="55"/>
        <v>0.15706000000000001</v>
      </c>
      <c r="AB252" s="38">
        <f t="shared" si="60"/>
        <v>41894</v>
      </c>
      <c r="AC252" s="38">
        <f t="shared" si="61"/>
        <v>41894</v>
      </c>
      <c r="AD252" s="38">
        <f t="shared" si="62"/>
        <v>41894</v>
      </c>
      <c r="AE252" s="38"/>
      <c r="AF252" s="38"/>
      <c r="AG252" s="38"/>
      <c r="AH252" s="38"/>
      <c r="AI252" s="38"/>
      <c r="AJ252" s="38"/>
      <c r="AK252" s="38"/>
      <c r="AL252" s="38"/>
      <c r="AM252" s="38"/>
      <c r="AO252" s="38"/>
    </row>
    <row r="253" spans="2:41">
      <c r="B253" s="111">
        <v>41988</v>
      </c>
      <c r="C253" s="112">
        <v>0.24260000000000001</v>
      </c>
      <c r="E253" s="111">
        <v>43545</v>
      </c>
      <c r="F253" s="112">
        <v>2.44</v>
      </c>
      <c r="H253" s="111">
        <v>42229</v>
      </c>
      <c r="I253" s="112">
        <v>0.2</v>
      </c>
      <c r="K253" s="111">
        <v>41978</v>
      </c>
      <c r="L253" s="112">
        <v>0.28493000000000002</v>
      </c>
      <c r="N253" s="111">
        <v>41978</v>
      </c>
      <c r="O253" s="112">
        <v>8.8450000000000001E-2</v>
      </c>
      <c r="Q253" s="111">
        <v>41978</v>
      </c>
      <c r="R253" s="112">
        <v>0.19647999999999999</v>
      </c>
      <c r="S253" s="158">
        <f t="shared" si="56"/>
        <v>0</v>
      </c>
      <c r="T253" s="38">
        <f t="shared" si="57"/>
        <v>41988</v>
      </c>
      <c r="U253" s="112">
        <f t="shared" ca="1" si="58"/>
        <v>0.24260000000000001</v>
      </c>
      <c r="V253" s="112">
        <f t="shared" ca="1" si="52"/>
        <v>0.28077999999999997</v>
      </c>
      <c r="W253" s="112">
        <f t="shared" ca="1" si="53"/>
        <v>8.5059999999999997E-2</v>
      </c>
      <c r="X253" s="112">
        <f t="shared" ca="1" si="54"/>
        <v>0.19572000000000001</v>
      </c>
      <c r="Y253" s="112">
        <f t="shared" ca="1" si="59"/>
        <v>0</v>
      </c>
      <c r="Z253" s="27">
        <f t="shared" ca="1" si="55"/>
        <v>0.15754000000000001</v>
      </c>
      <c r="AB253" s="38">
        <f t="shared" si="60"/>
        <v>41897</v>
      </c>
      <c r="AC253" s="38">
        <f t="shared" si="61"/>
        <v>41897</v>
      </c>
      <c r="AD253" s="38">
        <f t="shared" si="62"/>
        <v>41897</v>
      </c>
      <c r="AE253" s="38"/>
      <c r="AF253" s="38"/>
      <c r="AG253" s="38"/>
      <c r="AH253" s="38"/>
      <c r="AI253" s="38"/>
      <c r="AJ253" s="38"/>
      <c r="AK253" s="38"/>
      <c r="AL253" s="38"/>
      <c r="AM253" s="38"/>
      <c r="AO253" s="38"/>
    </row>
    <row r="254" spans="2:41">
      <c r="B254" s="111">
        <v>41989</v>
      </c>
      <c r="C254" s="112">
        <v>0.24260000000000001</v>
      </c>
      <c r="E254" s="111">
        <v>43546</v>
      </c>
      <c r="F254" s="112">
        <v>2.4</v>
      </c>
      <c r="H254" s="111">
        <v>42230</v>
      </c>
      <c r="I254" s="112">
        <v>0.2</v>
      </c>
      <c r="K254" s="111">
        <v>41981</v>
      </c>
      <c r="L254" s="112">
        <v>0.28370000000000001</v>
      </c>
      <c r="N254" s="111">
        <v>41981</v>
      </c>
      <c r="O254" s="112">
        <v>8.7260000000000004E-2</v>
      </c>
      <c r="Q254" s="111">
        <v>41981</v>
      </c>
      <c r="R254" s="112">
        <v>0.19644</v>
      </c>
      <c r="S254" s="158">
        <f t="shared" si="56"/>
        <v>0</v>
      </c>
      <c r="T254" s="38">
        <f t="shared" si="57"/>
        <v>41989</v>
      </c>
      <c r="U254" s="112">
        <f t="shared" ca="1" si="58"/>
        <v>0.24260000000000001</v>
      </c>
      <c r="V254" s="112">
        <f t="shared" ca="1" si="52"/>
        <v>0.28038000000000002</v>
      </c>
      <c r="W254" s="112">
        <f t="shared" ca="1" si="53"/>
        <v>8.4680000000000005E-2</v>
      </c>
      <c r="X254" s="112">
        <f t="shared" ca="1" si="54"/>
        <v>0.19570000000000001</v>
      </c>
      <c r="Y254" s="112">
        <f t="shared" ca="1" si="59"/>
        <v>0</v>
      </c>
      <c r="Z254" s="27">
        <f t="shared" ca="1" si="55"/>
        <v>0.15792</v>
      </c>
      <c r="AB254" s="38">
        <f t="shared" si="60"/>
        <v>41898</v>
      </c>
      <c r="AC254" s="38">
        <f t="shared" ca="1" si="61"/>
        <v>41898</v>
      </c>
      <c r="AD254" s="38">
        <f t="shared" si="62"/>
        <v>41898</v>
      </c>
      <c r="AE254" s="38"/>
      <c r="AF254" s="38"/>
      <c r="AG254" s="38"/>
      <c r="AH254" s="38"/>
      <c r="AI254" s="38"/>
      <c r="AJ254" s="38"/>
      <c r="AK254" s="38"/>
      <c r="AL254" s="38"/>
      <c r="AM254" s="38"/>
      <c r="AO254" s="38"/>
    </row>
    <row r="255" spans="2:41">
      <c r="B255" s="111">
        <v>41990</v>
      </c>
      <c r="C255" s="112">
        <v>0.24535000000000001</v>
      </c>
      <c r="E255" s="111">
        <v>43549</v>
      </c>
      <c r="F255" s="112">
        <v>2.4</v>
      </c>
      <c r="H255" s="111">
        <v>42233</v>
      </c>
      <c r="I255" s="112">
        <v>0.2</v>
      </c>
      <c r="K255" s="111">
        <v>41982</v>
      </c>
      <c r="L255" s="112">
        <v>0.2833</v>
      </c>
      <c r="N255" s="111">
        <v>41982</v>
      </c>
      <c r="O255" s="112">
        <v>8.6900000000000005E-2</v>
      </c>
      <c r="Q255" s="111">
        <v>41982</v>
      </c>
      <c r="R255" s="112">
        <v>0.19639999999999999</v>
      </c>
      <c r="S255" s="158">
        <f t="shared" si="56"/>
        <v>0</v>
      </c>
      <c r="T255" s="38">
        <f t="shared" si="57"/>
        <v>41990</v>
      </c>
      <c r="U255" s="112">
        <f t="shared" ca="1" si="58"/>
        <v>0.24535000000000001</v>
      </c>
      <c r="V255" s="112">
        <f t="shared" ca="1" si="52"/>
        <v>0.28031</v>
      </c>
      <c r="W255" s="112">
        <f t="shared" ca="1" si="53"/>
        <v>8.4680000000000005E-2</v>
      </c>
      <c r="X255" s="112">
        <f t="shared" ca="1" si="54"/>
        <v>0.19563</v>
      </c>
      <c r="Y255" s="112">
        <f t="shared" ca="1" si="59"/>
        <v>0</v>
      </c>
      <c r="Z255" s="27">
        <f t="shared" ca="1" si="55"/>
        <v>0.16067000000000001</v>
      </c>
      <c r="AB255" s="38">
        <f t="shared" si="60"/>
        <v>41899</v>
      </c>
      <c r="AC255" s="38">
        <f t="shared" si="61"/>
        <v>41899</v>
      </c>
      <c r="AD255" s="38">
        <f t="shared" si="62"/>
        <v>41899</v>
      </c>
      <c r="AE255" s="38"/>
      <c r="AF255" s="38"/>
      <c r="AG255" s="38"/>
      <c r="AH255" s="38"/>
      <c r="AI255" s="38"/>
      <c r="AJ255" s="38"/>
      <c r="AK255" s="38"/>
      <c r="AL255" s="38"/>
      <c r="AM255" s="38"/>
      <c r="AO255" s="38"/>
    </row>
    <row r="256" spans="2:41">
      <c r="B256" s="111">
        <v>41991</v>
      </c>
      <c r="C256" s="112">
        <v>0.24709999999999999</v>
      </c>
      <c r="E256" s="111">
        <v>43550</v>
      </c>
      <c r="F256" s="112">
        <v>2.4</v>
      </c>
      <c r="H256" s="111">
        <v>42234</v>
      </c>
      <c r="I256" s="112">
        <v>0.19</v>
      </c>
      <c r="K256" s="111">
        <v>41983</v>
      </c>
      <c r="L256" s="112">
        <v>0.28290999999999999</v>
      </c>
      <c r="N256" s="111">
        <v>41983</v>
      </c>
      <c r="O256" s="112">
        <v>8.6559999999999998E-2</v>
      </c>
      <c r="Q256" s="111">
        <v>41983</v>
      </c>
      <c r="R256" s="112">
        <v>0.19635</v>
      </c>
      <c r="S256" s="158">
        <f t="shared" si="56"/>
        <v>0</v>
      </c>
      <c r="T256" s="38">
        <f t="shared" si="57"/>
        <v>41991</v>
      </c>
      <c r="U256" s="112">
        <f t="shared" ca="1" si="58"/>
        <v>0.24709999999999999</v>
      </c>
      <c r="V256" s="112">
        <f t="shared" ca="1" si="52"/>
        <v>0.28072000000000003</v>
      </c>
      <c r="W256" s="112">
        <f t="shared" ca="1" si="53"/>
        <v>8.5120000000000001E-2</v>
      </c>
      <c r="X256" s="112">
        <f t="shared" ca="1" si="54"/>
        <v>0.1956</v>
      </c>
      <c r="Y256" s="112">
        <f t="shared" ca="1" si="59"/>
        <v>0</v>
      </c>
      <c r="Z256" s="27">
        <f t="shared" ca="1" si="55"/>
        <v>0.16197999999999999</v>
      </c>
      <c r="AB256" s="38">
        <f t="shared" si="60"/>
        <v>41900</v>
      </c>
      <c r="AC256" s="38">
        <f t="shared" si="61"/>
        <v>41900</v>
      </c>
      <c r="AD256" s="38">
        <f t="shared" si="62"/>
        <v>41900</v>
      </c>
      <c r="AE256" s="38"/>
      <c r="AF256" s="38"/>
      <c r="AG256" s="38"/>
      <c r="AH256" s="38"/>
      <c r="AI256" s="38"/>
      <c r="AJ256" s="38"/>
      <c r="AK256" s="38"/>
      <c r="AL256" s="38"/>
      <c r="AM256" s="38"/>
      <c r="AO256" s="38"/>
    </row>
    <row r="257" spans="2:41">
      <c r="B257" s="111">
        <v>41992</v>
      </c>
      <c r="C257" s="112">
        <v>0.25209999999999999</v>
      </c>
      <c r="E257" s="111">
        <v>43551</v>
      </c>
      <c r="F257" s="112">
        <v>2.4</v>
      </c>
      <c r="H257" s="111">
        <v>42235</v>
      </c>
      <c r="I257" s="112">
        <v>0.17</v>
      </c>
      <c r="K257" s="111">
        <v>41984</v>
      </c>
      <c r="L257" s="112">
        <v>0.28259000000000001</v>
      </c>
      <c r="N257" s="111">
        <v>41984</v>
      </c>
      <c r="O257" s="112">
        <v>8.634E-2</v>
      </c>
      <c r="Q257" s="111">
        <v>41984</v>
      </c>
      <c r="R257" s="112">
        <v>0.19625000000000001</v>
      </c>
      <c r="S257" s="158">
        <f t="shared" si="56"/>
        <v>0</v>
      </c>
      <c r="T257" s="38">
        <f t="shared" si="57"/>
        <v>41992</v>
      </c>
      <c r="U257" s="112">
        <f t="shared" ca="1" si="58"/>
        <v>0.25209999999999999</v>
      </c>
      <c r="V257" s="112">
        <f t="shared" ca="1" si="52"/>
        <v>0.28066000000000002</v>
      </c>
      <c r="W257" s="112">
        <f t="shared" ca="1" si="53"/>
        <v>8.5120000000000001E-2</v>
      </c>
      <c r="X257" s="112">
        <f t="shared" ca="1" si="54"/>
        <v>0.19553999999999999</v>
      </c>
      <c r="Y257" s="112">
        <f t="shared" ca="1" si="59"/>
        <v>0</v>
      </c>
      <c r="Z257" s="27">
        <f t="shared" ca="1" si="55"/>
        <v>0.16697999999999999</v>
      </c>
      <c r="AB257" s="38">
        <f t="shared" si="60"/>
        <v>41901</v>
      </c>
      <c r="AC257" s="38">
        <f t="shared" si="61"/>
        <v>41901</v>
      </c>
      <c r="AD257" s="38">
        <f t="shared" si="62"/>
        <v>41901</v>
      </c>
      <c r="AE257" s="38"/>
      <c r="AF257" s="38"/>
      <c r="AG257" s="38"/>
      <c r="AH257" s="38"/>
      <c r="AI257" s="38"/>
      <c r="AJ257" s="38"/>
      <c r="AK257" s="38"/>
      <c r="AL257" s="38"/>
      <c r="AM257" s="38"/>
      <c r="AO257" s="38"/>
    </row>
    <row r="258" spans="2:41">
      <c r="B258" s="111">
        <v>41995</v>
      </c>
      <c r="C258" s="112">
        <v>0.25509999999999999</v>
      </c>
      <c r="E258" s="111">
        <v>43552</v>
      </c>
      <c r="F258" s="112">
        <v>2.4300000000000002</v>
      </c>
      <c r="H258" s="111">
        <v>42236</v>
      </c>
      <c r="I258" s="112">
        <v>0.15</v>
      </c>
      <c r="K258" s="111">
        <v>41985</v>
      </c>
      <c r="L258" s="112">
        <v>0.28176000000000001</v>
      </c>
      <c r="N258" s="111">
        <v>41985</v>
      </c>
      <c r="O258" s="112">
        <v>8.5790000000000005E-2</v>
      </c>
      <c r="Q258" s="111">
        <v>41985</v>
      </c>
      <c r="R258" s="112">
        <v>0.19597000000000001</v>
      </c>
      <c r="S258" s="158">
        <f t="shared" si="56"/>
        <v>0</v>
      </c>
      <c r="T258" s="38">
        <f t="shared" si="57"/>
        <v>41995</v>
      </c>
      <c r="U258" s="112">
        <f t="shared" ca="1" si="58"/>
        <v>0.25509999999999999</v>
      </c>
      <c r="V258" s="112">
        <f t="shared" ca="1" si="52"/>
        <v>0.27948000000000001</v>
      </c>
      <c r="W258" s="112">
        <f t="shared" ca="1" si="53"/>
        <v>8.3960000000000007E-2</v>
      </c>
      <c r="X258" s="112">
        <f t="shared" ca="1" si="54"/>
        <v>0.19552</v>
      </c>
      <c r="Y258" s="112">
        <f t="shared" ca="1" si="59"/>
        <v>0</v>
      </c>
      <c r="Z258" s="27">
        <f t="shared" ca="1" si="55"/>
        <v>0.17113999999999999</v>
      </c>
      <c r="AB258" s="38">
        <f t="shared" si="60"/>
        <v>41904</v>
      </c>
      <c r="AC258" s="38">
        <f t="shared" si="61"/>
        <v>41904</v>
      </c>
      <c r="AD258" s="38">
        <f t="shared" si="62"/>
        <v>41904</v>
      </c>
      <c r="AE258" s="38"/>
      <c r="AF258" s="38"/>
      <c r="AG258" s="38"/>
      <c r="AH258" s="38"/>
      <c r="AI258" s="38"/>
      <c r="AJ258" s="38"/>
      <c r="AK258" s="38"/>
      <c r="AL258" s="38"/>
      <c r="AM258" s="38"/>
      <c r="AO258" s="38"/>
    </row>
    <row r="259" spans="2:41">
      <c r="B259" s="111">
        <v>41996</v>
      </c>
      <c r="C259" s="112">
        <v>0.25459999999999999</v>
      </c>
      <c r="E259" s="111">
        <v>43553</v>
      </c>
      <c r="F259" s="112">
        <v>2.65</v>
      </c>
      <c r="H259" s="111">
        <v>42237</v>
      </c>
      <c r="I259" s="112">
        <v>0.14000000000000001</v>
      </c>
      <c r="K259" s="111">
        <v>41988</v>
      </c>
      <c r="L259" s="112">
        <v>0.28077999999999997</v>
      </c>
      <c r="N259" s="111">
        <v>41988</v>
      </c>
      <c r="O259" s="112">
        <v>8.5059999999999997E-2</v>
      </c>
      <c r="Q259" s="111">
        <v>41988</v>
      </c>
      <c r="R259" s="112">
        <v>0.19572000000000001</v>
      </c>
      <c r="S259" s="158">
        <f t="shared" si="56"/>
        <v>0</v>
      </c>
      <c r="T259" s="38">
        <f t="shared" si="57"/>
        <v>41996</v>
      </c>
      <c r="U259" s="112">
        <f t="shared" ca="1" si="58"/>
        <v>0.25459999999999999</v>
      </c>
      <c r="V259" s="112">
        <f t="shared" ca="1" si="52"/>
        <v>0.27931</v>
      </c>
      <c r="W259" s="112">
        <f t="shared" ca="1" si="53"/>
        <v>8.3790000000000003E-2</v>
      </c>
      <c r="X259" s="112">
        <f t="shared" ca="1" si="54"/>
        <v>0.19552</v>
      </c>
      <c r="Y259" s="112">
        <f t="shared" ca="1" si="59"/>
        <v>0</v>
      </c>
      <c r="Z259" s="27">
        <f t="shared" ca="1" si="55"/>
        <v>0.17080999999999999</v>
      </c>
      <c r="AB259" s="38">
        <f t="shared" ca="1" si="60"/>
        <v>41905</v>
      </c>
      <c r="AC259" s="38">
        <f t="shared" si="61"/>
        <v>41905</v>
      </c>
      <c r="AD259" s="38">
        <f t="shared" si="62"/>
        <v>41905</v>
      </c>
      <c r="AE259" s="38"/>
      <c r="AF259" s="38"/>
      <c r="AG259" s="38"/>
      <c r="AH259" s="38"/>
      <c r="AI259" s="38"/>
      <c r="AJ259" s="38"/>
      <c r="AK259" s="38"/>
      <c r="AL259" s="38"/>
      <c r="AM259" s="38"/>
      <c r="AO259" s="38"/>
    </row>
    <row r="260" spans="2:41">
      <c r="B260" s="111">
        <v>41997</v>
      </c>
      <c r="C260" s="112">
        <v>0.25659999999999999</v>
      </c>
      <c r="E260" s="111">
        <v>43556</v>
      </c>
      <c r="F260" s="112">
        <v>2.46</v>
      </c>
      <c r="H260" s="111">
        <v>42240</v>
      </c>
      <c r="I260" s="112">
        <v>0.16</v>
      </c>
      <c r="K260" s="111">
        <v>41989</v>
      </c>
      <c r="L260" s="112">
        <v>0.28038000000000002</v>
      </c>
      <c r="N260" s="111">
        <v>41989</v>
      </c>
      <c r="O260" s="112">
        <v>8.4680000000000005E-2</v>
      </c>
      <c r="Q260" s="111">
        <v>41989</v>
      </c>
      <c r="R260" s="112">
        <v>0.19570000000000001</v>
      </c>
      <c r="S260" s="158">
        <f t="shared" si="56"/>
        <v>0</v>
      </c>
      <c r="T260" s="38">
        <f t="shared" si="57"/>
        <v>41997</v>
      </c>
      <c r="U260" s="112">
        <f t="shared" ca="1" si="58"/>
        <v>0.25659999999999999</v>
      </c>
      <c r="V260" s="112">
        <f t="shared" ca="1" si="52"/>
        <v>0.27916999999999997</v>
      </c>
      <c r="W260" s="112">
        <f t="shared" ca="1" si="53"/>
        <v>8.3790000000000003E-2</v>
      </c>
      <c r="X260" s="112">
        <f t="shared" ca="1" si="54"/>
        <v>0.19538</v>
      </c>
      <c r="Y260" s="112">
        <f t="shared" ca="1" si="59"/>
        <v>0</v>
      </c>
      <c r="Z260" s="27">
        <f t="shared" ca="1" si="55"/>
        <v>0.17280999999999999</v>
      </c>
      <c r="AB260" s="38">
        <f t="shared" si="60"/>
        <v>41906</v>
      </c>
      <c r="AC260" s="38">
        <f t="shared" si="61"/>
        <v>41906</v>
      </c>
      <c r="AD260" s="38">
        <f t="shared" si="62"/>
        <v>41906</v>
      </c>
      <c r="AE260" s="38"/>
      <c r="AF260" s="38"/>
      <c r="AG260" s="38"/>
      <c r="AH260" s="38"/>
      <c r="AI260" s="38"/>
      <c r="AJ260" s="38"/>
      <c r="AK260" s="38"/>
      <c r="AL260" s="38"/>
      <c r="AM260" s="38"/>
      <c r="AO260" s="38"/>
    </row>
    <row r="261" spans="2:41">
      <c r="B261" s="111">
        <v>42002</v>
      </c>
      <c r="C261" s="112">
        <v>0.25509999999999999</v>
      </c>
      <c r="E261" s="111">
        <v>43557</v>
      </c>
      <c r="F261" s="112">
        <v>2.46</v>
      </c>
      <c r="H261" s="111">
        <v>42241</v>
      </c>
      <c r="I261" s="112">
        <v>0.15</v>
      </c>
      <c r="K261" s="111">
        <v>41990</v>
      </c>
      <c r="L261" s="112">
        <v>0.28031</v>
      </c>
      <c r="N261" s="111">
        <v>41990</v>
      </c>
      <c r="O261" s="112">
        <v>8.4680000000000005E-2</v>
      </c>
      <c r="Q261" s="111">
        <v>41990</v>
      </c>
      <c r="R261" s="112">
        <v>0.19563</v>
      </c>
      <c r="S261" s="158">
        <f t="shared" si="56"/>
        <v>0</v>
      </c>
      <c r="T261" s="38">
        <f t="shared" si="57"/>
        <v>42002</v>
      </c>
      <c r="U261" s="112">
        <f t="shared" ca="1" si="58"/>
        <v>0.25509999999999999</v>
      </c>
      <c r="V261" s="112">
        <f t="shared" ca="1" si="52"/>
        <v>0.28112999999999999</v>
      </c>
      <c r="W261" s="112">
        <f t="shared" ca="1" si="53"/>
        <v>8.5610000000000006E-2</v>
      </c>
      <c r="X261" s="112">
        <f t="shared" ca="1" si="54"/>
        <v>0.19552</v>
      </c>
      <c r="Y261" s="112">
        <f t="shared" ca="1" si="59"/>
        <v>0</v>
      </c>
      <c r="Z261" s="27">
        <f t="shared" ca="1" si="55"/>
        <v>0.16948999999999997</v>
      </c>
      <c r="AB261" s="38">
        <f t="shared" si="60"/>
        <v>41911</v>
      </c>
      <c r="AC261" s="38">
        <f t="shared" si="61"/>
        <v>41911</v>
      </c>
      <c r="AD261" s="38">
        <f t="shared" si="62"/>
        <v>41911</v>
      </c>
      <c r="AE261" s="38"/>
      <c r="AF261" s="38"/>
      <c r="AG261" s="38"/>
      <c r="AH261" s="38"/>
      <c r="AI261" s="38"/>
      <c r="AJ261" s="38"/>
      <c r="AK261" s="38"/>
      <c r="AL261" s="38"/>
      <c r="AM261" s="38"/>
      <c r="AO261" s="38"/>
    </row>
    <row r="262" spans="2:41">
      <c r="B262" s="111">
        <v>42003</v>
      </c>
      <c r="C262" s="112">
        <v>0.25519999999999998</v>
      </c>
      <c r="E262" s="111">
        <v>43558</v>
      </c>
      <c r="F262" s="112">
        <v>2.4699999999999998</v>
      </c>
      <c r="H262" s="111">
        <v>42242</v>
      </c>
      <c r="I262" s="112">
        <v>0.15</v>
      </c>
      <c r="K262" s="111">
        <v>41991</v>
      </c>
      <c r="L262" s="112">
        <v>0.28072000000000003</v>
      </c>
      <c r="N262" s="111">
        <v>41991</v>
      </c>
      <c r="O262" s="112">
        <v>8.5120000000000001E-2</v>
      </c>
      <c r="Q262" s="111">
        <v>41991</v>
      </c>
      <c r="R262" s="112">
        <v>0.1956</v>
      </c>
      <c r="S262" s="158">
        <f t="shared" si="56"/>
        <v>0</v>
      </c>
      <c r="T262" s="38">
        <f t="shared" si="57"/>
        <v>42003</v>
      </c>
      <c r="U262" s="112">
        <f t="shared" ca="1" si="58"/>
        <v>0.25519999999999998</v>
      </c>
      <c r="V262" s="112">
        <f t="shared" ca="1" si="52"/>
        <v>0.28120000000000001</v>
      </c>
      <c r="W262" s="112">
        <f t="shared" ca="1" si="53"/>
        <v>8.5680000000000006E-2</v>
      </c>
      <c r="X262" s="112">
        <f t="shared" ca="1" si="54"/>
        <v>0.19552</v>
      </c>
      <c r="Y262" s="112">
        <f t="shared" ca="1" si="59"/>
        <v>0</v>
      </c>
      <c r="Z262" s="27">
        <f t="shared" ca="1" si="55"/>
        <v>0.16951999999999998</v>
      </c>
      <c r="AB262" s="38">
        <f t="shared" si="60"/>
        <v>41912</v>
      </c>
      <c r="AC262" s="38">
        <f t="shared" si="61"/>
        <v>41912</v>
      </c>
      <c r="AD262" s="38">
        <f t="shared" si="62"/>
        <v>41912</v>
      </c>
      <c r="AE262" s="38"/>
      <c r="AF262" s="38"/>
      <c r="AG262" s="38"/>
      <c r="AH262" s="38"/>
      <c r="AI262" s="38"/>
      <c r="AJ262" s="38"/>
      <c r="AK262" s="38"/>
      <c r="AL262" s="38"/>
      <c r="AM262" s="38"/>
      <c r="AO262" s="38"/>
    </row>
    <row r="263" spans="2:41">
      <c r="B263" s="111">
        <v>42004</v>
      </c>
      <c r="C263" s="112">
        <v>0.25559999999999999</v>
      </c>
      <c r="E263" s="111">
        <v>43559</v>
      </c>
      <c r="F263" s="112">
        <v>2.46</v>
      </c>
      <c r="H263" s="111">
        <v>42243</v>
      </c>
      <c r="I263" s="112">
        <v>0.13</v>
      </c>
      <c r="K263" s="111">
        <v>41992</v>
      </c>
      <c r="L263" s="112">
        <v>0.28066000000000002</v>
      </c>
      <c r="N263" s="111">
        <v>41992</v>
      </c>
      <c r="O263" s="112">
        <v>8.5120000000000001E-2</v>
      </c>
      <c r="Q263" s="111">
        <v>41992</v>
      </c>
      <c r="R263" s="112">
        <v>0.19553999999999999</v>
      </c>
      <c r="S263" s="158">
        <f t="shared" si="56"/>
        <v>0</v>
      </c>
      <c r="T263" s="38">
        <f t="shared" si="57"/>
        <v>42004</v>
      </c>
      <c r="U263" s="112">
        <f t="shared" ca="1" si="58"/>
        <v>0.25559999999999999</v>
      </c>
      <c r="V263" s="112">
        <f t="shared" ca="1" si="52"/>
        <v>0.28149999999999997</v>
      </c>
      <c r="W263" s="112">
        <f t="shared" ca="1" si="53"/>
        <v>8.6120000000000002E-2</v>
      </c>
      <c r="X263" s="112">
        <f t="shared" ca="1" si="54"/>
        <v>0.19538</v>
      </c>
      <c r="Y263" s="112">
        <f t="shared" ca="1" si="59"/>
        <v>0</v>
      </c>
      <c r="Z263" s="27">
        <f t="shared" ca="1" si="55"/>
        <v>0.16947999999999999</v>
      </c>
      <c r="AB263" s="38">
        <f t="shared" si="60"/>
        <v>41912</v>
      </c>
      <c r="AC263" s="38">
        <f t="shared" si="61"/>
        <v>41912</v>
      </c>
      <c r="AD263" s="38">
        <f t="shared" si="62"/>
        <v>41912</v>
      </c>
      <c r="AE263" s="38"/>
      <c r="AF263" s="38"/>
      <c r="AG263" s="38"/>
      <c r="AH263" s="38"/>
      <c r="AI263" s="38"/>
      <c r="AJ263" s="38"/>
      <c r="AK263" s="38"/>
      <c r="AL263" s="38"/>
      <c r="AM263" s="38"/>
      <c r="AO263" s="38"/>
    </row>
    <row r="264" spans="2:41">
      <c r="B264" s="111">
        <v>42006</v>
      </c>
      <c r="C264" s="112">
        <v>0.25559999999999999</v>
      </c>
      <c r="E264" s="111">
        <v>43560</v>
      </c>
      <c r="F264" s="112">
        <v>2.46</v>
      </c>
      <c r="H264" s="111">
        <v>42244</v>
      </c>
      <c r="I264" s="112">
        <v>0.15</v>
      </c>
      <c r="K264" s="111">
        <v>41995</v>
      </c>
      <c r="L264" s="112">
        <v>0.27948000000000001</v>
      </c>
      <c r="N264" s="111">
        <v>41995</v>
      </c>
      <c r="O264" s="112">
        <v>8.3960000000000007E-2</v>
      </c>
      <c r="Q264" s="111">
        <v>41995</v>
      </c>
      <c r="R264" s="112">
        <v>0.19552</v>
      </c>
      <c r="S264" s="158">
        <f t="shared" si="56"/>
        <v>0</v>
      </c>
      <c r="T264" s="38">
        <f t="shared" si="57"/>
        <v>42006</v>
      </c>
      <c r="U264" s="112">
        <f t="shared" ca="1" si="58"/>
        <v>0.25559999999999999</v>
      </c>
      <c r="V264" s="112">
        <f t="shared" ca="1" si="52"/>
        <v>0.28358</v>
      </c>
      <c r="W264" s="112">
        <f t="shared" ca="1" si="53"/>
        <v>8.8340000000000002E-2</v>
      </c>
      <c r="X264" s="112">
        <f t="shared" ca="1" si="54"/>
        <v>0.19524</v>
      </c>
      <c r="Y264" s="112">
        <f t="shared" ca="1" si="59"/>
        <v>0</v>
      </c>
      <c r="Z264" s="27">
        <f t="shared" ca="1" si="55"/>
        <v>0.16725999999999999</v>
      </c>
      <c r="AB264" s="38">
        <f t="shared" si="60"/>
        <v>41914</v>
      </c>
      <c r="AC264" s="38">
        <f t="shared" si="61"/>
        <v>41914</v>
      </c>
      <c r="AD264" s="38">
        <f t="shared" si="62"/>
        <v>41914</v>
      </c>
      <c r="AE264" s="38"/>
      <c r="AF264" s="38"/>
      <c r="AG264" s="38"/>
      <c r="AH264" s="38"/>
      <c r="AI264" s="38"/>
      <c r="AJ264" s="38"/>
      <c r="AK264" s="38"/>
      <c r="AL264" s="38"/>
      <c r="AM264" s="38"/>
      <c r="AO264" s="38"/>
    </row>
    <row r="265" spans="2:41">
      <c r="B265" s="111">
        <v>42009</v>
      </c>
      <c r="C265" s="112">
        <v>0.25359999999999999</v>
      </c>
      <c r="E265" s="111">
        <v>43563</v>
      </c>
      <c r="F265" s="112">
        <v>2.46</v>
      </c>
      <c r="H265" s="111">
        <v>42247</v>
      </c>
      <c r="I265" s="112">
        <v>0.22</v>
      </c>
      <c r="K265" s="111">
        <v>41996</v>
      </c>
      <c r="L265" s="112">
        <v>0.27931</v>
      </c>
      <c r="N265" s="111">
        <v>41996</v>
      </c>
      <c r="O265" s="112">
        <v>8.3790000000000003E-2</v>
      </c>
      <c r="Q265" s="111">
        <v>41996</v>
      </c>
      <c r="R265" s="112">
        <v>0.19552</v>
      </c>
      <c r="S265" s="158">
        <f t="shared" si="56"/>
        <v>0</v>
      </c>
      <c r="T265" s="38">
        <f t="shared" si="57"/>
        <v>42009</v>
      </c>
      <c r="U265" s="112">
        <f t="shared" ca="1" si="58"/>
        <v>0.25359999999999999</v>
      </c>
      <c r="V265" s="112">
        <f t="shared" ca="1" si="52"/>
        <v>0.28503000000000001</v>
      </c>
      <c r="W265" s="112">
        <f t="shared" ca="1" si="53"/>
        <v>8.9789999999999995E-2</v>
      </c>
      <c r="X265" s="112">
        <f t="shared" ca="1" si="54"/>
        <v>0.19524</v>
      </c>
      <c r="Y265" s="112">
        <f t="shared" ca="1" si="59"/>
        <v>0</v>
      </c>
      <c r="Z265" s="27">
        <f t="shared" ca="1" si="55"/>
        <v>0.16381000000000001</v>
      </c>
      <c r="AB265" s="38">
        <f t="shared" si="60"/>
        <v>41915</v>
      </c>
      <c r="AC265" s="38" t="e">
        <f t="shared" si="61"/>
        <v>#N/A</v>
      </c>
      <c r="AD265" s="38">
        <f t="shared" si="62"/>
        <v>41915</v>
      </c>
      <c r="AE265" s="38"/>
      <c r="AF265" s="38"/>
      <c r="AG265" s="38"/>
      <c r="AH265" s="38"/>
      <c r="AI265" s="38"/>
      <c r="AJ265" s="38"/>
      <c r="AK265" s="38"/>
      <c r="AL265" s="38"/>
      <c r="AM265" s="38"/>
      <c r="AO265" s="38"/>
    </row>
    <row r="266" spans="2:41">
      <c r="B266" s="111">
        <v>42010</v>
      </c>
      <c r="C266" s="112">
        <v>0.25109999999999999</v>
      </c>
      <c r="E266" s="111">
        <v>43564</v>
      </c>
      <c r="F266" s="112">
        <v>2.4500000000000002</v>
      </c>
      <c r="H266" s="111">
        <v>42248</v>
      </c>
      <c r="I266" s="112">
        <v>0.21</v>
      </c>
      <c r="K266" s="111">
        <v>41997</v>
      </c>
      <c r="L266" s="112">
        <v>0.27916999999999997</v>
      </c>
      <c r="N266" s="111">
        <v>41997</v>
      </c>
      <c r="O266" s="112">
        <v>8.3790000000000003E-2</v>
      </c>
      <c r="Q266" s="111">
        <v>41997</v>
      </c>
      <c r="R266" s="112">
        <v>0.19538</v>
      </c>
      <c r="S266" s="158">
        <f t="shared" si="56"/>
        <v>0</v>
      </c>
      <c r="T266" s="38">
        <f t="shared" si="57"/>
        <v>42010</v>
      </c>
      <c r="U266" s="112">
        <f t="shared" ca="1" si="58"/>
        <v>0.25109999999999999</v>
      </c>
      <c r="V266" s="112">
        <f t="shared" ca="1" si="52"/>
        <v>0.28434999999999999</v>
      </c>
      <c r="W266" s="112">
        <f t="shared" ca="1" si="53"/>
        <v>8.9899999999999994E-2</v>
      </c>
      <c r="X266" s="112">
        <f t="shared" ca="1" si="54"/>
        <v>0.19445000000000001</v>
      </c>
      <c r="Y266" s="112">
        <f t="shared" ca="1" si="59"/>
        <v>0</v>
      </c>
      <c r="Z266" s="27">
        <f t="shared" ca="1" si="55"/>
        <v>0.16120000000000001</v>
      </c>
      <c r="AB266" s="38">
        <f t="shared" si="60"/>
        <v>41918</v>
      </c>
      <c r="AC266" s="38">
        <f t="shared" si="61"/>
        <v>41918</v>
      </c>
      <c r="AD266" s="38">
        <f t="shared" si="62"/>
        <v>41918</v>
      </c>
      <c r="AE266" s="38"/>
      <c r="AF266" s="38"/>
      <c r="AG266" s="38"/>
      <c r="AH266" s="38"/>
      <c r="AI266" s="38"/>
      <c r="AJ266" s="38"/>
      <c r="AK266" s="38"/>
      <c r="AL266" s="38"/>
      <c r="AM266" s="38"/>
      <c r="AO266" s="38"/>
    </row>
    <row r="267" spans="2:41">
      <c r="B267" s="111">
        <v>42011</v>
      </c>
      <c r="C267" s="112">
        <v>0.25209999999999999</v>
      </c>
      <c r="E267" s="111">
        <v>43565</v>
      </c>
      <c r="F267" s="112">
        <v>2.4500000000000002</v>
      </c>
      <c r="H267" s="111">
        <v>42249</v>
      </c>
      <c r="I267" s="112">
        <v>0.18</v>
      </c>
      <c r="K267" s="111">
        <v>41998</v>
      </c>
      <c r="L267" s="112">
        <v>0.27916999999999997</v>
      </c>
      <c r="N267" s="111">
        <v>41998</v>
      </c>
      <c r="O267" s="112">
        <v>8.3790000000000003E-2</v>
      </c>
      <c r="Q267" s="111">
        <v>41998</v>
      </c>
      <c r="R267" s="112">
        <v>0.19538</v>
      </c>
      <c r="S267" s="158">
        <f t="shared" si="56"/>
        <v>0</v>
      </c>
      <c r="T267" s="38">
        <f t="shared" si="57"/>
        <v>42011</v>
      </c>
      <c r="U267" s="112">
        <f t="shared" ca="1" si="58"/>
        <v>0.25209999999999999</v>
      </c>
      <c r="V267" s="112">
        <f t="shared" ref="V267:V330" ca="1" si="63">VLOOKUP(T267,$K$11:$L$1048576,2,FALSE)</f>
        <v>0.28477999999999998</v>
      </c>
      <c r="W267" s="112">
        <f t="shared" ref="W267:W330" ca="1" si="64">VLOOKUP(T267,$N$11:$O$1048576,2,FALSE)</f>
        <v>9.0450000000000003E-2</v>
      </c>
      <c r="X267" s="112">
        <f t="shared" ref="X267:X330" ca="1" si="65">VLOOKUP(T267,$Q$11:$R$1048576,2,FALSE)</f>
        <v>0.19433</v>
      </c>
      <c r="Y267" s="112">
        <f t="shared" ca="1" si="59"/>
        <v>0</v>
      </c>
      <c r="Z267" s="27">
        <f t="shared" ref="Z267:Z330" ca="1" si="66">U267-W267</f>
        <v>0.16164999999999999</v>
      </c>
      <c r="AB267" s="38">
        <f t="shared" si="60"/>
        <v>41919</v>
      </c>
      <c r="AC267" s="38">
        <f t="shared" si="61"/>
        <v>41919</v>
      </c>
      <c r="AD267" s="38">
        <f t="shared" si="62"/>
        <v>41919</v>
      </c>
      <c r="AE267" s="38"/>
      <c r="AF267" s="38"/>
      <c r="AG267" s="38"/>
      <c r="AH267" s="38"/>
      <c r="AI267" s="38"/>
      <c r="AJ267" s="38"/>
      <c r="AK267" s="38"/>
      <c r="AL267" s="38"/>
      <c r="AM267" s="38"/>
      <c r="AO267" s="38"/>
    </row>
    <row r="268" spans="2:41">
      <c r="B268" s="111">
        <v>42012</v>
      </c>
      <c r="C268" s="112">
        <v>0.25209999999999999</v>
      </c>
      <c r="E268" s="111">
        <v>43566</v>
      </c>
      <c r="F268" s="112">
        <v>2.44</v>
      </c>
      <c r="H268" s="111">
        <v>42250</v>
      </c>
      <c r="I268" s="112">
        <v>0.14000000000000001</v>
      </c>
      <c r="K268" s="111">
        <v>41999</v>
      </c>
      <c r="L268" s="112">
        <v>0.27923999999999999</v>
      </c>
      <c r="N268" s="111">
        <v>41999</v>
      </c>
      <c r="O268" s="112">
        <v>8.3790000000000003E-2</v>
      </c>
      <c r="Q268" s="111">
        <v>41999</v>
      </c>
      <c r="R268" s="112">
        <v>0.19545000000000001</v>
      </c>
      <c r="S268" s="158">
        <f t="shared" ref="S268:S331" si="67">WORKDAY(Q268,1)-Q269</f>
        <v>0</v>
      </c>
      <c r="T268" s="38">
        <f t="shared" ref="T268:T331" si="68">B268</f>
        <v>42012</v>
      </c>
      <c r="U268" s="112">
        <f t="shared" ref="U268:U331" ca="1" si="69">VLOOKUP(T268,$B$11:$C$1048576,2,FALSE)</f>
        <v>0.25209999999999999</v>
      </c>
      <c r="V268" s="112">
        <f t="shared" ca="1" si="63"/>
        <v>0.28494000000000003</v>
      </c>
      <c r="W268" s="112">
        <f t="shared" ca="1" si="64"/>
        <v>9.1009999999999994E-2</v>
      </c>
      <c r="X268" s="112">
        <f t="shared" ca="1" si="65"/>
        <v>0.19392999999999999</v>
      </c>
      <c r="Y268" s="112">
        <f t="shared" ref="Y268:Y331" ca="1" si="70">W268+X268-V268</f>
        <v>0</v>
      </c>
      <c r="Z268" s="27">
        <f t="shared" ca="1" si="66"/>
        <v>0.16109000000000001</v>
      </c>
      <c r="AB268" s="38">
        <f t="shared" ref="AB268:AB331" si="71">INDEX(T:T,IFERROR(MATCH(EDATE(T268,-3),T:T,0),MATCH(EDATE(T268,-3),T:T,1)))</f>
        <v>41920</v>
      </c>
      <c r="AC268" s="38">
        <f t="shared" ref="AC268:AC331" si="72">INDEX(T:T,MATCH(EDATE(T268,-3),T:T,0))</f>
        <v>41920</v>
      </c>
      <c r="AD268" s="38">
        <f t="shared" ref="AD268:AD331" si="73">INDEX(T:T,MATCH(EDATE(T268,-3),T:T,1))</f>
        <v>41920</v>
      </c>
      <c r="AE268" s="38"/>
      <c r="AF268" s="38"/>
      <c r="AG268" s="38"/>
      <c r="AH268" s="38"/>
      <c r="AI268" s="38"/>
      <c r="AJ268" s="38"/>
      <c r="AK268" s="38"/>
      <c r="AL268" s="38"/>
      <c r="AM268" s="38"/>
      <c r="AO268" s="38"/>
    </row>
    <row r="269" spans="2:41">
      <c r="B269" s="111">
        <v>42013</v>
      </c>
      <c r="C269" s="112">
        <v>0.25409999999999999</v>
      </c>
      <c r="E269" s="111">
        <v>43567</v>
      </c>
      <c r="F269" s="112">
        <v>2.44</v>
      </c>
      <c r="H269" s="111">
        <v>42251</v>
      </c>
      <c r="I269" s="112">
        <v>0.12</v>
      </c>
      <c r="K269" s="111">
        <v>42002</v>
      </c>
      <c r="L269" s="112">
        <v>0.28112999999999999</v>
      </c>
      <c r="N269" s="111">
        <v>42002</v>
      </c>
      <c r="O269" s="112">
        <v>8.5610000000000006E-2</v>
      </c>
      <c r="Q269" s="111">
        <v>42002</v>
      </c>
      <c r="R269" s="112">
        <v>0.19552</v>
      </c>
      <c r="S269" s="158">
        <f t="shared" si="67"/>
        <v>0</v>
      </c>
      <c r="T269" s="38">
        <f t="shared" si="68"/>
        <v>42013</v>
      </c>
      <c r="U269" s="112">
        <f t="shared" ca="1" si="69"/>
        <v>0.25409999999999999</v>
      </c>
      <c r="V269" s="112">
        <f t="shared" ca="1" si="63"/>
        <v>0.28522999999999998</v>
      </c>
      <c r="W269" s="112">
        <f t="shared" ca="1" si="64"/>
        <v>9.1569999999999999E-2</v>
      </c>
      <c r="X269" s="112">
        <f t="shared" ca="1" si="65"/>
        <v>0.19366</v>
      </c>
      <c r="Y269" s="112">
        <f t="shared" ca="1" si="70"/>
        <v>0</v>
      </c>
      <c r="Z269" s="27">
        <f t="shared" ca="1" si="66"/>
        <v>0.16253000000000001</v>
      </c>
      <c r="AB269" s="38">
        <f t="shared" si="71"/>
        <v>41921</v>
      </c>
      <c r="AC269" s="38">
        <f t="shared" si="72"/>
        <v>41921</v>
      </c>
      <c r="AD269" s="38">
        <f t="shared" si="73"/>
        <v>41921</v>
      </c>
      <c r="AE269" s="38"/>
      <c r="AF269" s="38"/>
      <c r="AG269" s="38"/>
      <c r="AH269" s="38"/>
      <c r="AI269" s="38"/>
      <c r="AJ269" s="38"/>
      <c r="AK269" s="38"/>
      <c r="AL269" s="38"/>
      <c r="AM269" s="38"/>
      <c r="AO269" s="38"/>
    </row>
    <row r="270" spans="2:41">
      <c r="B270" s="111">
        <v>42016</v>
      </c>
      <c r="C270" s="112">
        <v>0.25280000000000002</v>
      </c>
      <c r="E270" s="111">
        <v>43570</v>
      </c>
      <c r="F270" s="112">
        <v>2.4699999999999998</v>
      </c>
      <c r="H270" s="111">
        <v>42255</v>
      </c>
      <c r="I270" s="112">
        <v>0.11</v>
      </c>
      <c r="K270" s="111">
        <v>42003</v>
      </c>
      <c r="L270" s="112">
        <v>0.28120000000000001</v>
      </c>
      <c r="N270" s="111">
        <v>42003</v>
      </c>
      <c r="O270" s="112">
        <v>8.5680000000000006E-2</v>
      </c>
      <c r="Q270" s="111">
        <v>42003</v>
      </c>
      <c r="R270" s="112">
        <v>0.19552</v>
      </c>
      <c r="S270" s="158">
        <f t="shared" si="67"/>
        <v>0</v>
      </c>
      <c r="T270" s="38">
        <f t="shared" si="68"/>
        <v>42016</v>
      </c>
      <c r="U270" s="112">
        <f t="shared" ca="1" si="69"/>
        <v>0.25280000000000002</v>
      </c>
      <c r="V270" s="112">
        <f t="shared" ca="1" si="63"/>
        <v>0.28791</v>
      </c>
      <c r="W270" s="112">
        <f t="shared" ca="1" si="64"/>
        <v>9.4299999999999995E-2</v>
      </c>
      <c r="X270" s="112">
        <f t="shared" ca="1" si="65"/>
        <v>0.19361</v>
      </c>
      <c r="Y270" s="112">
        <f t="shared" ca="1" si="70"/>
        <v>0</v>
      </c>
      <c r="Z270" s="27">
        <f t="shared" ca="1" si="66"/>
        <v>0.15850000000000003</v>
      </c>
      <c r="AB270" s="38">
        <f t="shared" si="71"/>
        <v>41922</v>
      </c>
      <c r="AC270" s="38" t="e">
        <f t="shared" si="72"/>
        <v>#N/A</v>
      </c>
      <c r="AD270" s="38">
        <f t="shared" si="73"/>
        <v>41922</v>
      </c>
      <c r="AE270" s="38"/>
      <c r="AF270" s="38"/>
      <c r="AG270" s="38"/>
      <c r="AH270" s="38"/>
      <c r="AI270" s="38"/>
      <c r="AJ270" s="38"/>
      <c r="AK270" s="38"/>
      <c r="AL270" s="38"/>
      <c r="AM270" s="38"/>
      <c r="AO270" s="38"/>
    </row>
    <row r="271" spans="2:41">
      <c r="B271" s="111">
        <v>42017</v>
      </c>
      <c r="C271" s="112">
        <v>0.25330000000000003</v>
      </c>
      <c r="E271" s="111">
        <v>43571</v>
      </c>
      <c r="F271" s="112">
        <v>2.4699999999999998</v>
      </c>
      <c r="H271" s="111">
        <v>42256</v>
      </c>
      <c r="I271" s="112">
        <v>0.1</v>
      </c>
      <c r="K271" s="111">
        <v>42004</v>
      </c>
      <c r="L271" s="112">
        <v>0.28149999999999997</v>
      </c>
      <c r="N271" s="111">
        <v>42004</v>
      </c>
      <c r="O271" s="112">
        <v>8.6120000000000002E-2</v>
      </c>
      <c r="Q271" s="111">
        <v>42004</v>
      </c>
      <c r="R271" s="112">
        <v>0.19538</v>
      </c>
      <c r="S271" s="158">
        <f t="shared" si="67"/>
        <v>0</v>
      </c>
      <c r="T271" s="38">
        <f t="shared" si="68"/>
        <v>42017</v>
      </c>
      <c r="U271" s="112">
        <f t="shared" ca="1" si="69"/>
        <v>0.25330000000000003</v>
      </c>
      <c r="V271" s="112">
        <f t="shared" ca="1" si="63"/>
        <v>0.28803000000000001</v>
      </c>
      <c r="W271" s="112">
        <f t="shared" ca="1" si="64"/>
        <v>9.4460000000000002E-2</v>
      </c>
      <c r="X271" s="112">
        <f t="shared" ca="1" si="65"/>
        <v>0.19356999999999999</v>
      </c>
      <c r="Y271" s="112">
        <f t="shared" ca="1" si="70"/>
        <v>0</v>
      </c>
      <c r="Z271" s="27">
        <f t="shared" ca="1" si="66"/>
        <v>0.15884000000000004</v>
      </c>
      <c r="AB271" s="38">
        <f t="shared" si="71"/>
        <v>41925</v>
      </c>
      <c r="AC271" s="38">
        <f t="shared" si="72"/>
        <v>41925</v>
      </c>
      <c r="AD271" s="38">
        <f t="shared" si="73"/>
        <v>41925</v>
      </c>
      <c r="AE271" s="38"/>
      <c r="AF271" s="38"/>
      <c r="AG271" s="38"/>
      <c r="AH271" s="38"/>
      <c r="AI271" s="38"/>
      <c r="AJ271" s="38"/>
      <c r="AK271" s="38"/>
      <c r="AL271" s="38"/>
      <c r="AM271" s="38"/>
      <c r="AO271" s="38"/>
    </row>
    <row r="272" spans="2:41">
      <c r="B272" s="111">
        <v>42018</v>
      </c>
      <c r="C272" s="112">
        <v>0.25359999999999999</v>
      </c>
      <c r="E272" s="111">
        <v>43572</v>
      </c>
      <c r="F272" s="112">
        <v>2.5</v>
      </c>
      <c r="H272" s="111">
        <v>42257</v>
      </c>
      <c r="I272" s="112">
        <v>0.14000000000000001</v>
      </c>
      <c r="K272" s="111">
        <v>42005</v>
      </c>
      <c r="L272" s="112">
        <v>0.28149999999999997</v>
      </c>
      <c r="N272" s="111">
        <v>42005</v>
      </c>
      <c r="O272" s="112">
        <v>8.6120000000000002E-2</v>
      </c>
      <c r="Q272" s="111">
        <v>42005</v>
      </c>
      <c r="R272" s="112">
        <v>0.19538</v>
      </c>
      <c r="S272" s="158">
        <f t="shared" si="67"/>
        <v>0</v>
      </c>
      <c r="T272" s="38">
        <f t="shared" si="68"/>
        <v>42018</v>
      </c>
      <c r="U272" s="112">
        <f t="shared" ca="1" si="69"/>
        <v>0.25359999999999999</v>
      </c>
      <c r="V272" s="112">
        <f t="shared" ca="1" si="63"/>
        <v>0.28869</v>
      </c>
      <c r="W272" s="112">
        <f t="shared" ca="1" si="64"/>
        <v>9.5119999999999996E-2</v>
      </c>
      <c r="X272" s="112">
        <f t="shared" ca="1" si="65"/>
        <v>0.19356999999999999</v>
      </c>
      <c r="Y272" s="112">
        <f t="shared" ca="1" si="70"/>
        <v>0</v>
      </c>
      <c r="Z272" s="27">
        <f t="shared" ca="1" si="66"/>
        <v>0.15848000000000001</v>
      </c>
      <c r="AB272" s="38">
        <f t="shared" si="71"/>
        <v>41926</v>
      </c>
      <c r="AC272" s="38">
        <f t="shared" si="72"/>
        <v>41926</v>
      </c>
      <c r="AD272" s="38">
        <f t="shared" si="73"/>
        <v>41926</v>
      </c>
      <c r="AE272" s="38"/>
      <c r="AF272" s="38"/>
      <c r="AG272" s="38"/>
      <c r="AH272" s="38"/>
      <c r="AI272" s="38"/>
      <c r="AJ272" s="38"/>
      <c r="AK272" s="38"/>
      <c r="AL272" s="38"/>
      <c r="AM272" s="38"/>
      <c r="AO272" s="38"/>
    </row>
    <row r="273" spans="2:41">
      <c r="B273" s="111">
        <v>42019</v>
      </c>
      <c r="C273" s="112">
        <v>0.25259999999999999</v>
      </c>
      <c r="E273" s="111">
        <v>43573</v>
      </c>
      <c r="F273" s="112">
        <v>2.5</v>
      </c>
      <c r="H273" s="111">
        <v>42258</v>
      </c>
      <c r="I273" s="112">
        <v>0.14000000000000001</v>
      </c>
      <c r="K273" s="111">
        <v>42006</v>
      </c>
      <c r="L273" s="112">
        <v>0.28358</v>
      </c>
      <c r="N273" s="111">
        <v>42006</v>
      </c>
      <c r="O273" s="112">
        <v>8.8340000000000002E-2</v>
      </c>
      <c r="Q273" s="111">
        <v>42006</v>
      </c>
      <c r="R273" s="112">
        <v>0.19524</v>
      </c>
      <c r="S273" s="158">
        <f t="shared" si="67"/>
        <v>0</v>
      </c>
      <c r="T273" s="38">
        <f t="shared" si="68"/>
        <v>42019</v>
      </c>
      <c r="U273" s="112">
        <f t="shared" ca="1" si="69"/>
        <v>0.25259999999999999</v>
      </c>
      <c r="V273" s="112">
        <f t="shared" ca="1" si="63"/>
        <v>0.28914000000000001</v>
      </c>
      <c r="W273" s="112">
        <f t="shared" ca="1" si="64"/>
        <v>9.579E-2</v>
      </c>
      <c r="X273" s="112">
        <f t="shared" ca="1" si="65"/>
        <v>0.19334999999999999</v>
      </c>
      <c r="Y273" s="112">
        <f t="shared" ca="1" si="70"/>
        <v>0</v>
      </c>
      <c r="Z273" s="27">
        <f t="shared" ca="1" si="66"/>
        <v>0.15681</v>
      </c>
      <c r="AB273" s="38">
        <f t="shared" si="71"/>
        <v>41927</v>
      </c>
      <c r="AC273" s="38">
        <f t="shared" si="72"/>
        <v>41927</v>
      </c>
      <c r="AD273" s="38">
        <f t="shared" si="73"/>
        <v>41927</v>
      </c>
      <c r="AE273" s="38"/>
      <c r="AF273" s="38"/>
      <c r="AG273" s="38"/>
      <c r="AH273" s="38"/>
      <c r="AI273" s="38"/>
      <c r="AJ273" s="38"/>
      <c r="AK273" s="38"/>
      <c r="AL273" s="38"/>
      <c r="AM273" s="38"/>
      <c r="AO273" s="38"/>
    </row>
    <row r="274" spans="2:41">
      <c r="B274" s="111">
        <v>42020</v>
      </c>
      <c r="C274" s="112">
        <v>0.25659999999999999</v>
      </c>
      <c r="E274" s="111">
        <v>43577</v>
      </c>
      <c r="F274" s="112">
        <v>2.46</v>
      </c>
      <c r="H274" s="111">
        <v>42261</v>
      </c>
      <c r="I274" s="112">
        <v>0.14000000000000001</v>
      </c>
      <c r="K274" s="111">
        <v>42009</v>
      </c>
      <c r="L274" s="112">
        <v>0.28503000000000001</v>
      </c>
      <c r="N274" s="111">
        <v>42009</v>
      </c>
      <c r="O274" s="112">
        <v>8.9789999999999995E-2</v>
      </c>
      <c r="Q274" s="111">
        <v>42009</v>
      </c>
      <c r="R274" s="112">
        <v>0.19524</v>
      </c>
      <c r="S274" s="158">
        <f t="shared" si="67"/>
        <v>0</v>
      </c>
      <c r="T274" s="38">
        <f t="shared" si="68"/>
        <v>42020</v>
      </c>
      <c r="U274" s="112">
        <f t="shared" ca="1" si="69"/>
        <v>0.25659999999999999</v>
      </c>
      <c r="V274" s="112">
        <f t="shared" ca="1" si="63"/>
        <v>0.28992000000000001</v>
      </c>
      <c r="W274" s="112">
        <f t="shared" ca="1" si="64"/>
        <v>9.6680000000000002E-2</v>
      </c>
      <c r="X274" s="112">
        <f t="shared" ca="1" si="65"/>
        <v>0.19324</v>
      </c>
      <c r="Y274" s="112">
        <f t="shared" ca="1" si="70"/>
        <v>0</v>
      </c>
      <c r="Z274" s="27">
        <f t="shared" ca="1" si="66"/>
        <v>0.15992000000000001</v>
      </c>
      <c r="AB274" s="38">
        <f t="shared" si="71"/>
        <v>41928</v>
      </c>
      <c r="AC274" s="38">
        <f t="shared" si="72"/>
        <v>41928</v>
      </c>
      <c r="AD274" s="38">
        <f t="shared" si="73"/>
        <v>41928</v>
      </c>
      <c r="AE274" s="38"/>
      <c r="AF274" s="38"/>
      <c r="AG274" s="38"/>
      <c r="AH274" s="38"/>
      <c r="AI274" s="38"/>
      <c r="AJ274" s="38"/>
      <c r="AK274" s="38"/>
      <c r="AL274" s="38"/>
      <c r="AM274" s="38"/>
      <c r="AO274" s="38"/>
    </row>
    <row r="275" spans="2:41">
      <c r="B275" s="111">
        <v>42023</v>
      </c>
      <c r="C275" s="112">
        <v>0.25619999999999998</v>
      </c>
      <c r="E275" s="111">
        <v>43578</v>
      </c>
      <c r="F275" s="112">
        <v>2.46</v>
      </c>
      <c r="H275" s="111">
        <v>42262</v>
      </c>
      <c r="I275" s="112">
        <v>0.15</v>
      </c>
      <c r="K275" s="111">
        <v>42010</v>
      </c>
      <c r="L275" s="112">
        <v>0.28434999999999999</v>
      </c>
      <c r="N275" s="111">
        <v>42010</v>
      </c>
      <c r="O275" s="112">
        <v>8.9899999999999994E-2</v>
      </c>
      <c r="Q275" s="111">
        <v>42010</v>
      </c>
      <c r="R275" s="112">
        <v>0.19445000000000001</v>
      </c>
      <c r="S275" s="158">
        <f t="shared" si="67"/>
        <v>0</v>
      </c>
      <c r="T275" s="38">
        <f t="shared" si="68"/>
        <v>42023</v>
      </c>
      <c r="U275" s="112">
        <f t="shared" ca="1" si="69"/>
        <v>0.25619999999999998</v>
      </c>
      <c r="V275" s="112">
        <f t="shared" ca="1" si="63"/>
        <v>0.2898</v>
      </c>
      <c r="W275" s="112">
        <f t="shared" ca="1" si="64"/>
        <v>9.6680000000000002E-2</v>
      </c>
      <c r="X275" s="112">
        <f t="shared" ca="1" si="65"/>
        <v>0.19312000000000001</v>
      </c>
      <c r="Y275" s="112">
        <f t="shared" ca="1" si="70"/>
        <v>0</v>
      </c>
      <c r="Z275" s="27">
        <f t="shared" ca="1" si="66"/>
        <v>0.15952</v>
      </c>
      <c r="AB275" s="38">
        <f t="shared" si="71"/>
        <v>41929</v>
      </c>
      <c r="AC275" s="38" t="e">
        <f t="shared" si="72"/>
        <v>#N/A</v>
      </c>
      <c r="AD275" s="38">
        <f t="shared" si="73"/>
        <v>41929</v>
      </c>
      <c r="AE275" s="38"/>
      <c r="AF275" s="38"/>
      <c r="AG275" s="38"/>
      <c r="AH275" s="38"/>
      <c r="AI275" s="38"/>
      <c r="AJ275" s="38"/>
      <c r="AK275" s="38"/>
      <c r="AL275" s="38"/>
      <c r="AM275" s="38"/>
      <c r="AO275" s="38"/>
    </row>
    <row r="276" spans="2:41">
      <c r="B276" s="111">
        <v>42024</v>
      </c>
      <c r="C276" s="112">
        <v>0.25669999999999998</v>
      </c>
      <c r="E276" s="111">
        <v>43579</v>
      </c>
      <c r="F276" s="112">
        <v>2.44</v>
      </c>
      <c r="H276" s="111">
        <v>42263</v>
      </c>
      <c r="I276" s="112">
        <v>0.13</v>
      </c>
      <c r="K276" s="111">
        <v>42011</v>
      </c>
      <c r="L276" s="112">
        <v>0.28477999999999998</v>
      </c>
      <c r="N276" s="111">
        <v>42011</v>
      </c>
      <c r="O276" s="112">
        <v>9.0450000000000003E-2</v>
      </c>
      <c r="Q276" s="111">
        <v>42011</v>
      </c>
      <c r="R276" s="112">
        <v>0.19433</v>
      </c>
      <c r="S276" s="158">
        <f t="shared" si="67"/>
        <v>0</v>
      </c>
      <c r="T276" s="38">
        <f t="shared" si="68"/>
        <v>42024</v>
      </c>
      <c r="U276" s="112">
        <f t="shared" ca="1" si="69"/>
        <v>0.25669999999999998</v>
      </c>
      <c r="V276" s="112">
        <f t="shared" ca="1" si="63"/>
        <v>0.29258000000000001</v>
      </c>
      <c r="W276" s="112">
        <f t="shared" ca="1" si="64"/>
        <v>9.9460000000000007E-2</v>
      </c>
      <c r="X276" s="112">
        <f t="shared" ca="1" si="65"/>
        <v>0.19312000000000001</v>
      </c>
      <c r="Y276" s="112">
        <f t="shared" ca="1" si="70"/>
        <v>0</v>
      </c>
      <c r="Z276" s="27">
        <f t="shared" ca="1" si="66"/>
        <v>0.15723999999999999</v>
      </c>
      <c r="AB276" s="38">
        <f t="shared" si="71"/>
        <v>41932</v>
      </c>
      <c r="AC276" s="38">
        <f t="shared" si="72"/>
        <v>41932</v>
      </c>
      <c r="AD276" s="38">
        <f t="shared" si="73"/>
        <v>41932</v>
      </c>
      <c r="AE276" s="38"/>
      <c r="AF276" s="38"/>
      <c r="AG276" s="38"/>
      <c r="AH276" s="38"/>
      <c r="AI276" s="38"/>
      <c r="AJ276" s="38"/>
      <c r="AK276" s="38"/>
      <c r="AL276" s="38"/>
      <c r="AM276" s="38"/>
      <c r="AO276" s="38"/>
    </row>
    <row r="277" spans="2:41">
      <c r="B277" s="111">
        <v>42025</v>
      </c>
      <c r="C277" s="112">
        <v>0.2571</v>
      </c>
      <c r="E277" s="111">
        <v>43580</v>
      </c>
      <c r="F277" s="112">
        <v>2.4500000000000002</v>
      </c>
      <c r="H277" s="111">
        <v>42264</v>
      </c>
      <c r="I277" s="112">
        <v>0.13</v>
      </c>
      <c r="K277" s="111">
        <v>42012</v>
      </c>
      <c r="L277" s="112">
        <v>0.28494000000000003</v>
      </c>
      <c r="N277" s="111">
        <v>42012</v>
      </c>
      <c r="O277" s="112">
        <v>9.1009999999999994E-2</v>
      </c>
      <c r="Q277" s="111">
        <v>42012</v>
      </c>
      <c r="R277" s="112">
        <v>0.19392999999999999</v>
      </c>
      <c r="S277" s="158">
        <f t="shared" si="67"/>
        <v>0</v>
      </c>
      <c r="T277" s="38">
        <f t="shared" si="68"/>
        <v>42025</v>
      </c>
      <c r="U277" s="112">
        <f t="shared" ca="1" si="69"/>
        <v>0.2571</v>
      </c>
      <c r="V277" s="112">
        <f t="shared" ca="1" si="63"/>
        <v>0.29275000000000001</v>
      </c>
      <c r="W277" s="112">
        <f t="shared" ca="1" si="64"/>
        <v>9.9680000000000005E-2</v>
      </c>
      <c r="X277" s="112">
        <f t="shared" ca="1" si="65"/>
        <v>0.19306999999999999</v>
      </c>
      <c r="Y277" s="112">
        <f t="shared" ca="1" si="70"/>
        <v>0</v>
      </c>
      <c r="Z277" s="27">
        <f t="shared" ca="1" si="66"/>
        <v>0.15742</v>
      </c>
      <c r="AB277" s="38">
        <f t="shared" ca="1" si="71"/>
        <v>41933</v>
      </c>
      <c r="AC277" s="38">
        <f t="shared" si="72"/>
        <v>41933</v>
      </c>
      <c r="AD277" s="38">
        <f t="shared" si="73"/>
        <v>41933</v>
      </c>
      <c r="AE277" s="38"/>
      <c r="AF277" s="38"/>
      <c r="AG277" s="38"/>
      <c r="AH277" s="38"/>
      <c r="AI277" s="38"/>
      <c r="AJ277" s="38"/>
      <c r="AK277" s="38"/>
      <c r="AL277" s="38"/>
      <c r="AM277" s="38"/>
      <c r="AO277" s="38"/>
    </row>
    <row r="278" spans="2:41">
      <c r="B278" s="111">
        <v>42026</v>
      </c>
      <c r="C278" s="112">
        <v>0.25609999999999999</v>
      </c>
      <c r="E278" s="111">
        <v>43581</v>
      </c>
      <c r="F278" s="112">
        <v>2.46</v>
      </c>
      <c r="H278" s="111">
        <v>42265</v>
      </c>
      <c r="I278" s="112">
        <v>0.1</v>
      </c>
      <c r="K278" s="111">
        <v>42013</v>
      </c>
      <c r="L278" s="112">
        <v>0.28522999999999998</v>
      </c>
      <c r="N278" s="111">
        <v>42013</v>
      </c>
      <c r="O278" s="112">
        <v>9.1569999999999999E-2</v>
      </c>
      <c r="Q278" s="111">
        <v>42013</v>
      </c>
      <c r="R278" s="112">
        <v>0.19366</v>
      </c>
      <c r="S278" s="158">
        <f t="shared" si="67"/>
        <v>0</v>
      </c>
      <c r="T278" s="38">
        <f t="shared" si="68"/>
        <v>42026</v>
      </c>
      <c r="U278" s="112">
        <f t="shared" ca="1" si="69"/>
        <v>0.25609999999999999</v>
      </c>
      <c r="V278" s="112">
        <f t="shared" ca="1" si="63"/>
        <v>0.29258000000000001</v>
      </c>
      <c r="W278" s="112">
        <f t="shared" ca="1" si="64"/>
        <v>9.9790000000000004E-2</v>
      </c>
      <c r="X278" s="112">
        <f t="shared" ca="1" si="65"/>
        <v>0.19278999999999999</v>
      </c>
      <c r="Y278" s="112">
        <f t="shared" ca="1" si="70"/>
        <v>0</v>
      </c>
      <c r="Z278" s="27">
        <f t="shared" ca="1" si="66"/>
        <v>0.15631</v>
      </c>
      <c r="AB278" s="38">
        <f t="shared" ca="1" si="71"/>
        <v>41934</v>
      </c>
      <c r="AC278" s="38">
        <f t="shared" ca="1" si="72"/>
        <v>41934</v>
      </c>
      <c r="AD278" s="38">
        <f t="shared" si="73"/>
        <v>41934</v>
      </c>
      <c r="AE278" s="38"/>
      <c r="AF278" s="38"/>
      <c r="AG278" s="38"/>
      <c r="AH278" s="38"/>
      <c r="AI278" s="38"/>
      <c r="AJ278" s="38"/>
      <c r="AK278" s="38"/>
      <c r="AL278" s="38"/>
      <c r="AM278" s="38"/>
      <c r="AO278" s="38"/>
    </row>
    <row r="279" spans="2:41">
      <c r="B279" s="111">
        <v>42027</v>
      </c>
      <c r="C279" s="112">
        <v>0.25609999999999999</v>
      </c>
      <c r="E279" s="111">
        <v>43584</v>
      </c>
      <c r="F279" s="112">
        <v>2.48</v>
      </c>
      <c r="H279" s="111">
        <v>42268</v>
      </c>
      <c r="I279" s="112">
        <v>0.1</v>
      </c>
      <c r="K279" s="111">
        <v>42016</v>
      </c>
      <c r="L279" s="112">
        <v>0.28791</v>
      </c>
      <c r="N279" s="111">
        <v>42016</v>
      </c>
      <c r="O279" s="112">
        <v>9.4299999999999995E-2</v>
      </c>
      <c r="Q279" s="111">
        <v>42016</v>
      </c>
      <c r="R279" s="112">
        <v>0.19361</v>
      </c>
      <c r="S279" s="158">
        <f t="shared" si="67"/>
        <v>0</v>
      </c>
      <c r="T279" s="38">
        <f t="shared" si="68"/>
        <v>42027</v>
      </c>
      <c r="U279" s="112">
        <f t="shared" ca="1" si="69"/>
        <v>0.25609999999999999</v>
      </c>
      <c r="V279" s="112">
        <f t="shared" ca="1" si="63"/>
        <v>0.29257</v>
      </c>
      <c r="W279" s="112">
        <f t="shared" ca="1" si="64"/>
        <v>9.9900000000000003E-2</v>
      </c>
      <c r="X279" s="112">
        <f t="shared" ca="1" si="65"/>
        <v>0.19267000000000001</v>
      </c>
      <c r="Y279" s="112">
        <f t="shared" ca="1" si="70"/>
        <v>0</v>
      </c>
      <c r="Z279" s="27">
        <f t="shared" ca="1" si="66"/>
        <v>0.15620000000000001</v>
      </c>
      <c r="AB279" s="38">
        <f t="shared" si="71"/>
        <v>41935</v>
      </c>
      <c r="AC279" s="38">
        <f t="shared" si="72"/>
        <v>41935</v>
      </c>
      <c r="AD279" s="38">
        <f t="shared" si="73"/>
        <v>41935</v>
      </c>
      <c r="AE279" s="38"/>
      <c r="AF279" s="38"/>
      <c r="AG279" s="38"/>
      <c r="AH279" s="38"/>
      <c r="AI279" s="38"/>
      <c r="AJ279" s="38"/>
      <c r="AK279" s="38"/>
      <c r="AL279" s="38"/>
      <c r="AM279" s="38"/>
      <c r="AO279" s="38"/>
    </row>
    <row r="280" spans="2:41">
      <c r="B280" s="111">
        <v>42030</v>
      </c>
      <c r="C280" s="112">
        <v>0.25609999999999999</v>
      </c>
      <c r="E280" s="111">
        <v>43585</v>
      </c>
      <c r="F280" s="112">
        <v>2.76</v>
      </c>
      <c r="H280" s="111">
        <v>42269</v>
      </c>
      <c r="I280" s="112">
        <v>0.1</v>
      </c>
      <c r="K280" s="111">
        <v>42017</v>
      </c>
      <c r="L280" s="112">
        <v>0.28803000000000001</v>
      </c>
      <c r="N280" s="111">
        <v>42017</v>
      </c>
      <c r="O280" s="112">
        <v>9.4460000000000002E-2</v>
      </c>
      <c r="Q280" s="111">
        <v>42017</v>
      </c>
      <c r="R280" s="112">
        <v>0.19356999999999999</v>
      </c>
      <c r="S280" s="158">
        <f t="shared" si="67"/>
        <v>0</v>
      </c>
      <c r="T280" s="38">
        <f t="shared" si="68"/>
        <v>42030</v>
      </c>
      <c r="U280" s="112">
        <f t="shared" ca="1" si="69"/>
        <v>0.25609999999999999</v>
      </c>
      <c r="V280" s="112">
        <f t="shared" ca="1" si="63"/>
        <v>0.29277999999999998</v>
      </c>
      <c r="W280" s="112">
        <f t="shared" ca="1" si="64"/>
        <v>0.10012</v>
      </c>
      <c r="X280" s="112">
        <f t="shared" ca="1" si="65"/>
        <v>0.19266</v>
      </c>
      <c r="Y280" s="112">
        <f t="shared" ca="1" si="70"/>
        <v>0</v>
      </c>
      <c r="Z280" s="27">
        <f t="shared" ca="1" si="66"/>
        <v>0.15598000000000001</v>
      </c>
      <c r="AB280" s="38">
        <f t="shared" si="71"/>
        <v>41936</v>
      </c>
      <c r="AC280" s="38" t="e">
        <f t="shared" si="72"/>
        <v>#N/A</v>
      </c>
      <c r="AD280" s="38">
        <f t="shared" si="73"/>
        <v>41936</v>
      </c>
      <c r="AE280" s="38"/>
      <c r="AF280" s="38"/>
      <c r="AG280" s="38"/>
      <c r="AH280" s="38"/>
      <c r="AI280" s="38"/>
      <c r="AJ280" s="38"/>
      <c r="AK280" s="38"/>
      <c r="AL280" s="38"/>
      <c r="AM280" s="38"/>
      <c r="AO280" s="38"/>
    </row>
    <row r="281" spans="2:41">
      <c r="B281" s="111">
        <v>42031</v>
      </c>
      <c r="C281" s="112">
        <v>0.25259999999999999</v>
      </c>
      <c r="E281" s="111">
        <v>43586</v>
      </c>
      <c r="F281" s="112">
        <v>2.54</v>
      </c>
      <c r="H281" s="111">
        <v>42270</v>
      </c>
      <c r="I281" s="112">
        <v>0.09</v>
      </c>
      <c r="K281" s="111">
        <v>42018</v>
      </c>
      <c r="L281" s="112">
        <v>0.28869</v>
      </c>
      <c r="N281" s="111">
        <v>42018</v>
      </c>
      <c r="O281" s="112">
        <v>9.5119999999999996E-2</v>
      </c>
      <c r="Q281" s="111">
        <v>42018</v>
      </c>
      <c r="R281" s="112">
        <v>0.19356999999999999</v>
      </c>
      <c r="S281" s="158">
        <f t="shared" si="67"/>
        <v>0</v>
      </c>
      <c r="T281" s="38">
        <f t="shared" si="68"/>
        <v>42031</v>
      </c>
      <c r="U281" s="112">
        <f t="shared" ca="1" si="69"/>
        <v>0.25259999999999999</v>
      </c>
      <c r="V281" s="112">
        <f t="shared" ca="1" si="63"/>
        <v>0.29311999999999999</v>
      </c>
      <c r="W281" s="112">
        <f t="shared" ca="1" si="64"/>
        <v>0.10045999999999999</v>
      </c>
      <c r="X281" s="112">
        <f t="shared" ca="1" si="65"/>
        <v>0.19266</v>
      </c>
      <c r="Y281" s="112">
        <f t="shared" ca="1" si="70"/>
        <v>0</v>
      </c>
      <c r="Z281" s="27">
        <f t="shared" ca="1" si="66"/>
        <v>0.15214</v>
      </c>
      <c r="AB281" s="38">
        <f t="shared" si="71"/>
        <v>41939</v>
      </c>
      <c r="AC281" s="38">
        <f t="shared" si="72"/>
        <v>41939</v>
      </c>
      <c r="AD281" s="38">
        <f t="shared" si="73"/>
        <v>41939</v>
      </c>
      <c r="AE281" s="38"/>
      <c r="AF281" s="38"/>
      <c r="AG281" s="38"/>
      <c r="AH281" s="38"/>
      <c r="AI281" s="38"/>
      <c r="AJ281" s="38"/>
      <c r="AK281" s="38"/>
      <c r="AL281" s="38"/>
      <c r="AM281" s="38"/>
      <c r="AO281" s="38"/>
    </row>
    <row r="282" spans="2:41">
      <c r="B282" s="111">
        <v>42032</v>
      </c>
      <c r="C282" s="112">
        <v>0.25459999999999999</v>
      </c>
      <c r="E282" s="111">
        <v>43587</v>
      </c>
      <c r="F282" s="112">
        <v>2.5</v>
      </c>
      <c r="H282" s="111">
        <v>42271</v>
      </c>
      <c r="I282" s="112">
        <v>0.12</v>
      </c>
      <c r="K282" s="111">
        <v>42019</v>
      </c>
      <c r="L282" s="112">
        <v>0.28914000000000001</v>
      </c>
      <c r="N282" s="111">
        <v>42019</v>
      </c>
      <c r="O282" s="112">
        <v>9.579E-2</v>
      </c>
      <c r="Q282" s="111">
        <v>42019</v>
      </c>
      <c r="R282" s="112">
        <v>0.19334999999999999</v>
      </c>
      <c r="S282" s="158">
        <f t="shared" si="67"/>
        <v>0</v>
      </c>
      <c r="T282" s="38">
        <f t="shared" si="68"/>
        <v>42032</v>
      </c>
      <c r="U282" s="112">
        <f t="shared" ca="1" si="69"/>
        <v>0.25459999999999999</v>
      </c>
      <c r="V282" s="112">
        <f t="shared" ca="1" si="63"/>
        <v>0.29332999999999998</v>
      </c>
      <c r="W282" s="112">
        <f t="shared" ca="1" si="64"/>
        <v>0.10079</v>
      </c>
      <c r="X282" s="112">
        <f t="shared" ca="1" si="65"/>
        <v>0.19253999999999999</v>
      </c>
      <c r="Y282" s="112">
        <f t="shared" ca="1" si="70"/>
        <v>0</v>
      </c>
      <c r="Z282" s="27">
        <f t="shared" ca="1" si="66"/>
        <v>0.15381</v>
      </c>
      <c r="AB282" s="38">
        <f t="shared" si="71"/>
        <v>41940</v>
      </c>
      <c r="AC282" s="38">
        <f t="shared" si="72"/>
        <v>41940</v>
      </c>
      <c r="AD282" s="38">
        <f t="shared" si="73"/>
        <v>41940</v>
      </c>
      <c r="AE282" s="38"/>
      <c r="AF282" s="38"/>
      <c r="AG282" s="38"/>
      <c r="AH282" s="38"/>
      <c r="AI282" s="38"/>
      <c r="AJ282" s="38"/>
      <c r="AK282" s="38"/>
      <c r="AL282" s="38"/>
      <c r="AM282" s="38"/>
      <c r="AO282" s="38"/>
    </row>
    <row r="283" spans="2:41">
      <c r="B283" s="111">
        <v>42033</v>
      </c>
      <c r="C283" s="112">
        <v>0.25459999999999999</v>
      </c>
      <c r="E283" s="111">
        <v>43588</v>
      </c>
      <c r="F283" s="112">
        <v>2.4300000000000002</v>
      </c>
      <c r="H283" s="111">
        <v>42272</v>
      </c>
      <c r="I283" s="112">
        <v>0.11</v>
      </c>
      <c r="K283" s="111">
        <v>42020</v>
      </c>
      <c r="L283" s="112">
        <v>0.28992000000000001</v>
      </c>
      <c r="N283" s="111">
        <v>42020</v>
      </c>
      <c r="O283" s="112">
        <v>9.6680000000000002E-2</v>
      </c>
      <c r="Q283" s="111">
        <v>42020</v>
      </c>
      <c r="R283" s="112">
        <v>0.19324</v>
      </c>
      <c r="S283" s="158">
        <f t="shared" si="67"/>
        <v>0</v>
      </c>
      <c r="T283" s="38">
        <f t="shared" si="68"/>
        <v>42033</v>
      </c>
      <c r="U283" s="112">
        <f t="shared" ca="1" si="69"/>
        <v>0.25459999999999999</v>
      </c>
      <c r="V283" s="112">
        <f t="shared" ca="1" si="63"/>
        <v>0.29358000000000001</v>
      </c>
      <c r="W283" s="112">
        <f t="shared" ca="1" si="64"/>
        <v>0.10112</v>
      </c>
      <c r="X283" s="112">
        <f t="shared" ca="1" si="65"/>
        <v>0.19245999999999999</v>
      </c>
      <c r="Y283" s="112">
        <f t="shared" ca="1" si="70"/>
        <v>0</v>
      </c>
      <c r="Z283" s="27">
        <f t="shared" ca="1" si="66"/>
        <v>0.15348000000000001</v>
      </c>
      <c r="AB283" s="38">
        <f t="shared" si="71"/>
        <v>41941</v>
      </c>
      <c r="AC283" s="38">
        <f t="shared" si="72"/>
        <v>41941</v>
      </c>
      <c r="AD283" s="38">
        <f t="shared" si="73"/>
        <v>41941</v>
      </c>
      <c r="AE283" s="38"/>
      <c r="AF283" s="38"/>
      <c r="AG283" s="38"/>
      <c r="AH283" s="38"/>
      <c r="AI283" s="38"/>
      <c r="AJ283" s="38"/>
      <c r="AK283" s="38"/>
      <c r="AL283" s="38"/>
      <c r="AM283" s="38"/>
      <c r="AO283" s="38"/>
    </row>
    <row r="284" spans="2:41">
      <c r="B284" s="111">
        <v>42034</v>
      </c>
      <c r="C284" s="112">
        <v>0.25309999999999999</v>
      </c>
      <c r="E284" s="111">
        <v>43591</v>
      </c>
      <c r="F284" s="112">
        <v>2.42</v>
      </c>
      <c r="H284" s="111">
        <v>42275</v>
      </c>
      <c r="I284" s="112">
        <v>0.1</v>
      </c>
      <c r="K284" s="111">
        <v>42023</v>
      </c>
      <c r="L284" s="112">
        <v>0.2898</v>
      </c>
      <c r="N284" s="111">
        <v>42023</v>
      </c>
      <c r="O284" s="112">
        <v>9.6680000000000002E-2</v>
      </c>
      <c r="Q284" s="111">
        <v>42023</v>
      </c>
      <c r="R284" s="112">
        <v>0.19312000000000001</v>
      </c>
      <c r="S284" s="158">
        <f t="shared" si="67"/>
        <v>0</v>
      </c>
      <c r="T284" s="38">
        <f t="shared" si="68"/>
        <v>42034</v>
      </c>
      <c r="U284" s="112">
        <f t="shared" ca="1" si="69"/>
        <v>0.25309999999999999</v>
      </c>
      <c r="V284" s="112">
        <f t="shared" ca="1" si="63"/>
        <v>0.29392000000000001</v>
      </c>
      <c r="W284" s="112">
        <f t="shared" ca="1" si="64"/>
        <v>0.10145999999999999</v>
      </c>
      <c r="X284" s="112">
        <f t="shared" ca="1" si="65"/>
        <v>0.19245999999999999</v>
      </c>
      <c r="Y284" s="112">
        <f t="shared" ca="1" si="70"/>
        <v>0</v>
      </c>
      <c r="Z284" s="27">
        <f t="shared" ca="1" si="66"/>
        <v>0.15164</v>
      </c>
      <c r="AB284" s="38">
        <f t="shared" si="71"/>
        <v>41942</v>
      </c>
      <c r="AC284" s="38">
        <f t="shared" si="72"/>
        <v>41942</v>
      </c>
      <c r="AD284" s="38">
        <f t="shared" si="73"/>
        <v>41942</v>
      </c>
      <c r="AE284" s="38"/>
      <c r="AF284" s="38"/>
      <c r="AG284" s="38"/>
      <c r="AH284" s="38"/>
      <c r="AI284" s="38"/>
      <c r="AJ284" s="38"/>
      <c r="AK284" s="38"/>
      <c r="AL284" s="38"/>
      <c r="AM284" s="38"/>
      <c r="AO284" s="38"/>
    </row>
    <row r="285" spans="2:41">
      <c r="B285" s="111">
        <v>42037</v>
      </c>
      <c r="C285" s="112">
        <v>0.25209999999999999</v>
      </c>
      <c r="E285" s="111">
        <v>43592</v>
      </c>
      <c r="F285" s="112">
        <v>2.44</v>
      </c>
      <c r="H285" s="111">
        <v>42276</v>
      </c>
      <c r="I285" s="112">
        <v>0.1</v>
      </c>
      <c r="K285" s="111">
        <v>42024</v>
      </c>
      <c r="L285" s="112">
        <v>0.29258000000000001</v>
      </c>
      <c r="N285" s="111">
        <v>42024</v>
      </c>
      <c r="O285" s="112">
        <v>9.9460000000000007E-2</v>
      </c>
      <c r="Q285" s="111">
        <v>42024</v>
      </c>
      <c r="R285" s="112">
        <v>0.19312000000000001</v>
      </c>
      <c r="S285" s="158">
        <f t="shared" si="67"/>
        <v>0</v>
      </c>
      <c r="T285" s="38">
        <f t="shared" si="68"/>
        <v>42037</v>
      </c>
      <c r="U285" s="112">
        <f t="shared" ca="1" si="69"/>
        <v>0.25209999999999999</v>
      </c>
      <c r="V285" s="112">
        <f t="shared" ca="1" si="63"/>
        <v>0.29680000000000001</v>
      </c>
      <c r="W285" s="112">
        <f t="shared" ca="1" si="64"/>
        <v>0.1043</v>
      </c>
      <c r="X285" s="112">
        <f t="shared" ca="1" si="65"/>
        <v>0.1925</v>
      </c>
      <c r="Y285" s="112">
        <f t="shared" ca="1" si="70"/>
        <v>0</v>
      </c>
      <c r="Z285" s="27">
        <f t="shared" ca="1" si="66"/>
        <v>0.14779999999999999</v>
      </c>
      <c r="AB285" s="38">
        <f t="shared" si="71"/>
        <v>41943</v>
      </c>
      <c r="AC285" s="38" t="e">
        <f t="shared" si="72"/>
        <v>#N/A</v>
      </c>
      <c r="AD285" s="38">
        <f t="shared" si="73"/>
        <v>41943</v>
      </c>
      <c r="AE285" s="38"/>
      <c r="AF285" s="38"/>
      <c r="AG285" s="38"/>
      <c r="AH285" s="38"/>
      <c r="AI285" s="38"/>
      <c r="AJ285" s="38"/>
      <c r="AK285" s="38"/>
      <c r="AL285" s="38"/>
      <c r="AM285" s="38"/>
      <c r="AO285" s="38"/>
    </row>
    <row r="286" spans="2:41">
      <c r="B286" s="111">
        <v>42038</v>
      </c>
      <c r="C286" s="112">
        <v>0.25509999999999999</v>
      </c>
      <c r="E286" s="111">
        <v>43593</v>
      </c>
      <c r="F286" s="112">
        <v>2.4300000000000002</v>
      </c>
      <c r="H286" s="111">
        <v>42277</v>
      </c>
      <c r="I286" s="112">
        <v>0.23</v>
      </c>
      <c r="K286" s="111">
        <v>42025</v>
      </c>
      <c r="L286" s="112">
        <v>0.29275000000000001</v>
      </c>
      <c r="N286" s="111">
        <v>42025</v>
      </c>
      <c r="O286" s="112">
        <v>9.9680000000000005E-2</v>
      </c>
      <c r="Q286" s="111">
        <v>42025</v>
      </c>
      <c r="R286" s="112">
        <v>0.19306999999999999</v>
      </c>
      <c r="S286" s="158">
        <f t="shared" si="67"/>
        <v>0</v>
      </c>
      <c r="T286" s="38">
        <f t="shared" si="68"/>
        <v>42038</v>
      </c>
      <c r="U286" s="112">
        <f t="shared" ca="1" si="69"/>
        <v>0.25509999999999999</v>
      </c>
      <c r="V286" s="112">
        <f t="shared" ca="1" si="63"/>
        <v>0.29692000000000002</v>
      </c>
      <c r="W286" s="112">
        <f t="shared" ca="1" si="64"/>
        <v>0.10446</v>
      </c>
      <c r="X286" s="112">
        <f t="shared" ca="1" si="65"/>
        <v>0.19245999999999999</v>
      </c>
      <c r="Y286" s="112">
        <f t="shared" ca="1" si="70"/>
        <v>0</v>
      </c>
      <c r="Z286" s="27">
        <f t="shared" ca="1" si="66"/>
        <v>0.15064</v>
      </c>
      <c r="AB286" s="38">
        <f t="shared" si="71"/>
        <v>41946</v>
      </c>
      <c r="AC286" s="38">
        <f t="shared" si="72"/>
        <v>41946</v>
      </c>
      <c r="AD286" s="38">
        <f t="shared" si="73"/>
        <v>41946</v>
      </c>
      <c r="AE286" s="38"/>
      <c r="AF286" s="38"/>
      <c r="AG286" s="38"/>
      <c r="AH286" s="38"/>
      <c r="AI286" s="38"/>
      <c r="AJ286" s="38"/>
      <c r="AK286" s="38"/>
      <c r="AL286" s="38"/>
      <c r="AM286" s="38"/>
      <c r="AO286" s="38"/>
    </row>
    <row r="287" spans="2:41">
      <c r="B287" s="111">
        <v>42039</v>
      </c>
      <c r="C287" s="112">
        <v>0.25509999999999999</v>
      </c>
      <c r="E287" s="111">
        <v>43594</v>
      </c>
      <c r="F287" s="112">
        <v>2.41</v>
      </c>
      <c r="H287" s="111">
        <v>42278</v>
      </c>
      <c r="I287" s="112">
        <v>0.12</v>
      </c>
      <c r="K287" s="111">
        <v>42026</v>
      </c>
      <c r="L287" s="112">
        <v>0.29258000000000001</v>
      </c>
      <c r="N287" s="111">
        <v>42026</v>
      </c>
      <c r="O287" s="112">
        <v>9.9790000000000004E-2</v>
      </c>
      <c r="Q287" s="111">
        <v>42026</v>
      </c>
      <c r="R287" s="112">
        <v>0.19278999999999999</v>
      </c>
      <c r="S287" s="158">
        <f t="shared" si="67"/>
        <v>0</v>
      </c>
      <c r="T287" s="38">
        <f t="shared" si="68"/>
        <v>42039</v>
      </c>
      <c r="U287" s="112">
        <f t="shared" ca="1" si="69"/>
        <v>0.25509999999999999</v>
      </c>
      <c r="V287" s="112">
        <f t="shared" ca="1" si="63"/>
        <v>0.29708000000000001</v>
      </c>
      <c r="W287" s="112">
        <f t="shared" ca="1" si="64"/>
        <v>0.10462</v>
      </c>
      <c r="X287" s="112">
        <f t="shared" ca="1" si="65"/>
        <v>0.19245999999999999</v>
      </c>
      <c r="Y287" s="112">
        <f t="shared" ca="1" si="70"/>
        <v>0</v>
      </c>
      <c r="Z287" s="27">
        <f t="shared" ca="1" si="66"/>
        <v>0.15048</v>
      </c>
      <c r="AB287" s="38">
        <f t="shared" si="71"/>
        <v>41947</v>
      </c>
      <c r="AC287" s="38">
        <f t="shared" si="72"/>
        <v>41947</v>
      </c>
      <c r="AD287" s="38">
        <f t="shared" si="73"/>
        <v>41947</v>
      </c>
      <c r="AE287" s="38"/>
      <c r="AF287" s="38"/>
      <c r="AG287" s="38"/>
      <c r="AH287" s="38"/>
      <c r="AI287" s="38"/>
      <c r="AJ287" s="38"/>
      <c r="AK287" s="38"/>
      <c r="AL287" s="38"/>
      <c r="AM287" s="38"/>
      <c r="AO287" s="38"/>
    </row>
    <row r="288" spans="2:41">
      <c r="B288" s="111">
        <v>42040</v>
      </c>
      <c r="C288" s="112">
        <v>0.25609999999999999</v>
      </c>
      <c r="E288" s="111">
        <v>43595</v>
      </c>
      <c r="F288" s="112">
        <v>2.4</v>
      </c>
      <c r="H288" s="111">
        <v>42279</v>
      </c>
      <c r="I288" s="112">
        <v>0.1</v>
      </c>
      <c r="K288" s="111">
        <v>42027</v>
      </c>
      <c r="L288" s="112">
        <v>0.29257</v>
      </c>
      <c r="N288" s="111">
        <v>42027</v>
      </c>
      <c r="O288" s="112">
        <v>9.9900000000000003E-2</v>
      </c>
      <c r="Q288" s="111">
        <v>42027</v>
      </c>
      <c r="R288" s="112">
        <v>0.19267000000000001</v>
      </c>
      <c r="S288" s="158">
        <f t="shared" si="67"/>
        <v>0</v>
      </c>
      <c r="T288" s="38">
        <f t="shared" si="68"/>
        <v>42040</v>
      </c>
      <c r="U288" s="112">
        <f t="shared" ca="1" si="69"/>
        <v>0.25609999999999999</v>
      </c>
      <c r="V288" s="112">
        <f t="shared" ca="1" si="63"/>
        <v>0.29730000000000001</v>
      </c>
      <c r="W288" s="112">
        <f t="shared" ca="1" si="64"/>
        <v>0.10484</v>
      </c>
      <c r="X288" s="112">
        <f t="shared" ca="1" si="65"/>
        <v>0.19245999999999999</v>
      </c>
      <c r="Y288" s="112">
        <f t="shared" ca="1" si="70"/>
        <v>0</v>
      </c>
      <c r="Z288" s="27">
        <f t="shared" ca="1" si="66"/>
        <v>0.15126000000000001</v>
      </c>
      <c r="AB288" s="38">
        <f t="shared" si="71"/>
        <v>41948</v>
      </c>
      <c r="AC288" s="38">
        <f t="shared" si="72"/>
        <v>41948</v>
      </c>
      <c r="AD288" s="38">
        <f t="shared" si="73"/>
        <v>41948</v>
      </c>
      <c r="AE288" s="38"/>
      <c r="AF288" s="38"/>
      <c r="AG288" s="38"/>
      <c r="AH288" s="38"/>
      <c r="AI288" s="38"/>
      <c r="AJ288" s="38"/>
      <c r="AK288" s="38"/>
      <c r="AL288" s="38"/>
      <c r="AM288" s="38"/>
      <c r="AO288" s="38"/>
    </row>
    <row r="289" spans="2:41">
      <c r="B289" s="111">
        <v>42041</v>
      </c>
      <c r="C289" s="112">
        <v>0.25559999999999999</v>
      </c>
      <c r="E289" s="111">
        <v>43598</v>
      </c>
      <c r="F289" s="112">
        <v>2.38</v>
      </c>
      <c r="H289" s="111">
        <v>42282</v>
      </c>
      <c r="I289" s="112">
        <v>0.1</v>
      </c>
      <c r="K289" s="111">
        <v>42030</v>
      </c>
      <c r="L289" s="112">
        <v>0.29277999999999998</v>
      </c>
      <c r="N289" s="111">
        <v>42030</v>
      </c>
      <c r="O289" s="112">
        <v>0.10012</v>
      </c>
      <c r="Q289" s="111">
        <v>42030</v>
      </c>
      <c r="R289" s="112">
        <v>0.19266</v>
      </c>
      <c r="S289" s="158">
        <f t="shared" si="67"/>
        <v>0</v>
      </c>
      <c r="T289" s="38">
        <f t="shared" si="68"/>
        <v>42041</v>
      </c>
      <c r="U289" s="112">
        <f t="shared" ca="1" si="69"/>
        <v>0.25559999999999999</v>
      </c>
      <c r="V289" s="112">
        <f t="shared" ca="1" si="63"/>
        <v>0.29730000000000001</v>
      </c>
      <c r="W289" s="112">
        <f t="shared" ca="1" si="64"/>
        <v>0.10484</v>
      </c>
      <c r="X289" s="112">
        <f t="shared" ca="1" si="65"/>
        <v>0.19245999999999999</v>
      </c>
      <c r="Y289" s="112">
        <f t="shared" ca="1" si="70"/>
        <v>0</v>
      </c>
      <c r="Z289" s="27">
        <f t="shared" ca="1" si="66"/>
        <v>0.15076000000000001</v>
      </c>
      <c r="AB289" s="38">
        <f t="shared" si="71"/>
        <v>41949</v>
      </c>
      <c r="AC289" s="38">
        <f t="shared" si="72"/>
        <v>41949</v>
      </c>
      <c r="AD289" s="38">
        <f t="shared" si="73"/>
        <v>41949</v>
      </c>
      <c r="AE289" s="38"/>
      <c r="AF289" s="38"/>
      <c r="AG289" s="38"/>
      <c r="AH289" s="38"/>
      <c r="AI289" s="38"/>
      <c r="AJ289" s="38"/>
      <c r="AK289" s="38"/>
      <c r="AL289" s="38"/>
      <c r="AM289" s="38"/>
      <c r="AO289" s="38"/>
    </row>
    <row r="290" spans="2:41">
      <c r="B290" s="111">
        <v>42044</v>
      </c>
      <c r="C290" s="112">
        <v>0.25835000000000002</v>
      </c>
      <c r="E290" s="111">
        <v>43599</v>
      </c>
      <c r="F290" s="112">
        <v>2.39</v>
      </c>
      <c r="H290" s="111">
        <v>42283</v>
      </c>
      <c r="I290" s="112">
        <v>0.09</v>
      </c>
      <c r="K290" s="111">
        <v>42031</v>
      </c>
      <c r="L290" s="112">
        <v>0.29311999999999999</v>
      </c>
      <c r="N290" s="111">
        <v>42031</v>
      </c>
      <c r="O290" s="112">
        <v>0.10045999999999999</v>
      </c>
      <c r="Q290" s="111">
        <v>42031</v>
      </c>
      <c r="R290" s="112">
        <v>0.19266</v>
      </c>
      <c r="S290" s="158">
        <f t="shared" si="67"/>
        <v>0</v>
      </c>
      <c r="T290" s="38">
        <f t="shared" si="68"/>
        <v>42044</v>
      </c>
      <c r="U290" s="112">
        <f t="shared" ca="1" si="69"/>
        <v>0.25835000000000002</v>
      </c>
      <c r="V290" s="112">
        <f t="shared" ca="1" si="63"/>
        <v>0.29504000000000002</v>
      </c>
      <c r="W290" s="112">
        <f t="shared" ca="1" si="64"/>
        <v>0.10254000000000001</v>
      </c>
      <c r="X290" s="112">
        <f t="shared" ca="1" si="65"/>
        <v>0.1925</v>
      </c>
      <c r="Y290" s="112">
        <f t="shared" ca="1" si="70"/>
        <v>0</v>
      </c>
      <c r="Z290" s="27">
        <f t="shared" ca="1" si="66"/>
        <v>0.15581</v>
      </c>
      <c r="AB290" s="38">
        <f t="shared" si="71"/>
        <v>41950</v>
      </c>
      <c r="AC290" s="38" t="e">
        <f t="shared" si="72"/>
        <v>#N/A</v>
      </c>
      <c r="AD290" s="38">
        <f t="shared" si="73"/>
        <v>41950</v>
      </c>
      <c r="AE290" s="38"/>
      <c r="AF290" s="38"/>
      <c r="AG290" s="38"/>
      <c r="AH290" s="38"/>
      <c r="AI290" s="38"/>
      <c r="AJ290" s="38"/>
      <c r="AK290" s="38"/>
      <c r="AL290" s="38"/>
      <c r="AM290" s="38"/>
      <c r="AO290" s="38"/>
    </row>
    <row r="291" spans="2:41">
      <c r="B291" s="111">
        <v>42045</v>
      </c>
      <c r="C291" s="112">
        <v>0.2581</v>
      </c>
      <c r="E291" s="111">
        <v>43600</v>
      </c>
      <c r="F291" s="112">
        <v>2.48</v>
      </c>
      <c r="H291" s="111">
        <v>42284</v>
      </c>
      <c r="I291" s="112">
        <v>0.1</v>
      </c>
      <c r="K291" s="111">
        <v>42032</v>
      </c>
      <c r="L291" s="112">
        <v>0.29332999999999998</v>
      </c>
      <c r="N291" s="111">
        <v>42032</v>
      </c>
      <c r="O291" s="112">
        <v>0.10079</v>
      </c>
      <c r="Q291" s="111">
        <v>42032</v>
      </c>
      <c r="R291" s="112">
        <v>0.19253999999999999</v>
      </c>
      <c r="S291" s="158">
        <f t="shared" si="67"/>
        <v>0</v>
      </c>
      <c r="T291" s="38">
        <f t="shared" si="68"/>
        <v>42045</v>
      </c>
      <c r="U291" s="112">
        <f t="shared" ca="1" si="69"/>
        <v>0.2581</v>
      </c>
      <c r="V291" s="112">
        <f t="shared" ca="1" si="63"/>
        <v>0.29503000000000001</v>
      </c>
      <c r="W291" s="112">
        <f t="shared" ca="1" si="64"/>
        <v>0.10256999999999999</v>
      </c>
      <c r="X291" s="112">
        <f t="shared" ca="1" si="65"/>
        <v>0.19245999999999999</v>
      </c>
      <c r="Y291" s="112">
        <f t="shared" ca="1" si="70"/>
        <v>0</v>
      </c>
      <c r="Z291" s="27">
        <f t="shared" ca="1" si="66"/>
        <v>0.15553</v>
      </c>
      <c r="AB291" s="38">
        <f t="shared" si="71"/>
        <v>41953</v>
      </c>
      <c r="AC291" s="38">
        <f t="shared" si="72"/>
        <v>41953</v>
      </c>
      <c r="AD291" s="38">
        <f t="shared" si="73"/>
        <v>41953</v>
      </c>
      <c r="AE291" s="38"/>
      <c r="AF291" s="38"/>
      <c r="AG291" s="38"/>
      <c r="AH291" s="38"/>
      <c r="AI291" s="38"/>
      <c r="AJ291" s="38"/>
      <c r="AK291" s="38"/>
      <c r="AL291" s="38"/>
      <c r="AM291" s="38"/>
      <c r="AO291" s="38"/>
    </row>
    <row r="292" spans="2:41">
      <c r="B292" s="111">
        <v>42046</v>
      </c>
      <c r="C292" s="112">
        <v>0.2581</v>
      </c>
      <c r="E292" s="111">
        <v>43601</v>
      </c>
      <c r="F292" s="112">
        <v>2.4300000000000002</v>
      </c>
      <c r="H292" s="111">
        <v>42285</v>
      </c>
      <c r="I292" s="112">
        <v>0.1</v>
      </c>
      <c r="K292" s="111">
        <v>42033</v>
      </c>
      <c r="L292" s="112">
        <v>0.29358000000000001</v>
      </c>
      <c r="N292" s="111">
        <v>42033</v>
      </c>
      <c r="O292" s="112">
        <v>0.10112</v>
      </c>
      <c r="Q292" s="111">
        <v>42033</v>
      </c>
      <c r="R292" s="112">
        <v>0.19245999999999999</v>
      </c>
      <c r="S292" s="158">
        <f t="shared" si="67"/>
        <v>0</v>
      </c>
      <c r="T292" s="38">
        <f t="shared" si="68"/>
        <v>42046</v>
      </c>
      <c r="U292" s="112">
        <f t="shared" ca="1" si="69"/>
        <v>0.2581</v>
      </c>
      <c r="V292" s="112">
        <f t="shared" ca="1" si="63"/>
        <v>0.29516999999999999</v>
      </c>
      <c r="W292" s="112">
        <f t="shared" ca="1" si="64"/>
        <v>0.10271</v>
      </c>
      <c r="X292" s="112">
        <f t="shared" ca="1" si="65"/>
        <v>0.19245999999999999</v>
      </c>
      <c r="Y292" s="112">
        <f t="shared" ca="1" si="70"/>
        <v>0</v>
      </c>
      <c r="Z292" s="27">
        <f t="shared" ca="1" si="66"/>
        <v>0.15539</v>
      </c>
      <c r="AB292" s="38">
        <f t="shared" si="71"/>
        <v>41954</v>
      </c>
      <c r="AC292" s="38">
        <f t="shared" si="72"/>
        <v>41954</v>
      </c>
      <c r="AD292" s="38">
        <f t="shared" si="73"/>
        <v>41954</v>
      </c>
      <c r="AE292" s="38"/>
      <c r="AF292" s="38"/>
      <c r="AG292" s="38"/>
      <c r="AH292" s="38"/>
      <c r="AI292" s="38"/>
      <c r="AJ292" s="38"/>
      <c r="AK292" s="38"/>
      <c r="AL292" s="38"/>
      <c r="AM292" s="38"/>
      <c r="AO292" s="38"/>
    </row>
    <row r="293" spans="2:41">
      <c r="B293" s="111">
        <v>42047</v>
      </c>
      <c r="C293" s="112">
        <v>0.2581</v>
      </c>
      <c r="E293" s="111">
        <v>43602</v>
      </c>
      <c r="F293" s="112">
        <v>2.42</v>
      </c>
      <c r="H293" s="111">
        <v>42286</v>
      </c>
      <c r="I293" s="112">
        <v>0.12</v>
      </c>
      <c r="K293" s="111">
        <v>42034</v>
      </c>
      <c r="L293" s="112">
        <v>0.29392000000000001</v>
      </c>
      <c r="N293" s="111">
        <v>42034</v>
      </c>
      <c r="O293" s="112">
        <v>0.10145999999999999</v>
      </c>
      <c r="Q293" s="111">
        <v>42034</v>
      </c>
      <c r="R293" s="112">
        <v>0.19245999999999999</v>
      </c>
      <c r="S293" s="158">
        <f t="shared" si="67"/>
        <v>0</v>
      </c>
      <c r="T293" s="38">
        <f t="shared" si="68"/>
        <v>42047</v>
      </c>
      <c r="U293" s="112">
        <f t="shared" ca="1" si="69"/>
        <v>0.2581</v>
      </c>
      <c r="V293" s="112">
        <f t="shared" ca="1" si="63"/>
        <v>0.29516999999999999</v>
      </c>
      <c r="W293" s="112">
        <f t="shared" ca="1" si="64"/>
        <v>0.10271</v>
      </c>
      <c r="X293" s="112">
        <f t="shared" ca="1" si="65"/>
        <v>0.19245999999999999</v>
      </c>
      <c r="Y293" s="112">
        <f t="shared" ca="1" si="70"/>
        <v>0</v>
      </c>
      <c r="Z293" s="27">
        <f t="shared" ca="1" si="66"/>
        <v>0.15539</v>
      </c>
      <c r="AB293" s="38">
        <f t="shared" si="71"/>
        <v>41955</v>
      </c>
      <c r="AC293" s="38">
        <f t="shared" si="72"/>
        <v>41955</v>
      </c>
      <c r="AD293" s="38">
        <f t="shared" si="73"/>
        <v>41955</v>
      </c>
      <c r="AE293" s="38"/>
      <c r="AF293" s="38"/>
      <c r="AG293" s="38"/>
      <c r="AH293" s="38"/>
      <c r="AI293" s="38"/>
      <c r="AJ293" s="38"/>
      <c r="AK293" s="38"/>
      <c r="AL293" s="38"/>
      <c r="AM293" s="38"/>
      <c r="AO293" s="38"/>
    </row>
    <row r="294" spans="2:41">
      <c r="B294" s="111">
        <v>42048</v>
      </c>
      <c r="C294" s="112">
        <v>0.2571</v>
      </c>
      <c r="E294" s="111">
        <v>43605</v>
      </c>
      <c r="F294" s="112">
        <v>2.39</v>
      </c>
      <c r="H294" s="111">
        <v>42290</v>
      </c>
      <c r="I294" s="112">
        <v>0.11</v>
      </c>
      <c r="K294" s="111">
        <v>42037</v>
      </c>
      <c r="L294" s="112">
        <v>0.29680000000000001</v>
      </c>
      <c r="N294" s="111">
        <v>42037</v>
      </c>
      <c r="O294" s="112">
        <v>0.1043</v>
      </c>
      <c r="Q294" s="111">
        <v>42037</v>
      </c>
      <c r="R294" s="112">
        <v>0.1925</v>
      </c>
      <c r="S294" s="158">
        <f t="shared" si="67"/>
        <v>0</v>
      </c>
      <c r="T294" s="38">
        <f t="shared" si="68"/>
        <v>42048</v>
      </c>
      <c r="U294" s="112">
        <f t="shared" ca="1" si="69"/>
        <v>0.2571</v>
      </c>
      <c r="V294" s="112">
        <f t="shared" ca="1" si="63"/>
        <v>0.29493999999999998</v>
      </c>
      <c r="W294" s="112">
        <f t="shared" ca="1" si="64"/>
        <v>0.10248</v>
      </c>
      <c r="X294" s="112">
        <f t="shared" ca="1" si="65"/>
        <v>0.19245999999999999</v>
      </c>
      <c r="Y294" s="112">
        <f t="shared" ca="1" si="70"/>
        <v>0</v>
      </c>
      <c r="Z294" s="27">
        <f t="shared" ca="1" si="66"/>
        <v>0.15461999999999998</v>
      </c>
      <c r="AB294" s="38">
        <f t="shared" si="71"/>
        <v>41956</v>
      </c>
      <c r="AC294" s="38">
        <f t="shared" si="72"/>
        <v>41956</v>
      </c>
      <c r="AD294" s="38">
        <f t="shared" si="73"/>
        <v>41956</v>
      </c>
      <c r="AE294" s="38"/>
      <c r="AF294" s="38"/>
      <c r="AG294" s="38"/>
      <c r="AH294" s="38"/>
      <c r="AI294" s="38"/>
      <c r="AJ294" s="38"/>
      <c r="AK294" s="38"/>
      <c r="AL294" s="38"/>
      <c r="AM294" s="38"/>
      <c r="AO294" s="38"/>
    </row>
    <row r="295" spans="2:41">
      <c r="B295" s="111">
        <v>42051</v>
      </c>
      <c r="C295" s="112">
        <v>0.25619999999999998</v>
      </c>
      <c r="E295" s="111">
        <v>43606</v>
      </c>
      <c r="F295" s="112">
        <v>2.38</v>
      </c>
      <c r="H295" s="111">
        <v>42291</v>
      </c>
      <c r="I295" s="112">
        <v>0.14000000000000001</v>
      </c>
      <c r="K295" s="111">
        <v>42038</v>
      </c>
      <c r="L295" s="112">
        <v>0.29692000000000002</v>
      </c>
      <c r="N295" s="111">
        <v>42038</v>
      </c>
      <c r="O295" s="112">
        <v>0.10446</v>
      </c>
      <c r="Q295" s="111">
        <v>42038</v>
      </c>
      <c r="R295" s="112">
        <v>0.19245999999999999</v>
      </c>
      <c r="S295" s="158">
        <f t="shared" si="67"/>
        <v>0</v>
      </c>
      <c r="T295" s="38">
        <f t="shared" si="68"/>
        <v>42051</v>
      </c>
      <c r="U295" s="112">
        <f t="shared" ca="1" si="69"/>
        <v>0.25619999999999998</v>
      </c>
      <c r="V295" s="112">
        <f t="shared" ca="1" si="63"/>
        <v>0.29498000000000002</v>
      </c>
      <c r="W295" s="112">
        <f t="shared" ca="1" si="64"/>
        <v>0.10248</v>
      </c>
      <c r="X295" s="112">
        <f t="shared" ca="1" si="65"/>
        <v>0.1925</v>
      </c>
      <c r="Y295" s="112">
        <f t="shared" ca="1" si="70"/>
        <v>0</v>
      </c>
      <c r="Z295" s="27">
        <f t="shared" ca="1" si="66"/>
        <v>0.15371999999999997</v>
      </c>
      <c r="AB295" s="38">
        <f t="shared" si="71"/>
        <v>41957</v>
      </c>
      <c r="AC295" s="38" t="e">
        <f t="shared" si="72"/>
        <v>#N/A</v>
      </c>
      <c r="AD295" s="38">
        <f t="shared" si="73"/>
        <v>41957</v>
      </c>
      <c r="AE295" s="38"/>
      <c r="AF295" s="38"/>
      <c r="AG295" s="38"/>
      <c r="AH295" s="38"/>
      <c r="AI295" s="38"/>
      <c r="AJ295" s="38"/>
      <c r="AK295" s="38"/>
      <c r="AL295" s="38"/>
      <c r="AM295" s="38"/>
      <c r="AO295" s="38"/>
    </row>
    <row r="296" spans="2:41">
      <c r="B296" s="111">
        <v>42052</v>
      </c>
      <c r="C296" s="112">
        <v>0.25669999999999998</v>
      </c>
      <c r="E296" s="111">
        <v>43607</v>
      </c>
      <c r="F296" s="112">
        <v>2.37</v>
      </c>
      <c r="H296" s="111">
        <v>42292</v>
      </c>
      <c r="I296" s="112">
        <v>0.16</v>
      </c>
      <c r="K296" s="111">
        <v>42039</v>
      </c>
      <c r="L296" s="112">
        <v>0.29708000000000001</v>
      </c>
      <c r="N296" s="111">
        <v>42039</v>
      </c>
      <c r="O296" s="112">
        <v>0.10462</v>
      </c>
      <c r="Q296" s="111">
        <v>42039</v>
      </c>
      <c r="R296" s="112">
        <v>0.19245999999999999</v>
      </c>
      <c r="S296" s="158">
        <f t="shared" si="67"/>
        <v>0</v>
      </c>
      <c r="T296" s="38">
        <f t="shared" si="68"/>
        <v>42052</v>
      </c>
      <c r="U296" s="112">
        <f t="shared" ca="1" si="69"/>
        <v>0.25669999999999998</v>
      </c>
      <c r="V296" s="112">
        <f t="shared" ca="1" si="63"/>
        <v>0.29529</v>
      </c>
      <c r="W296" s="112">
        <f t="shared" ca="1" si="64"/>
        <v>0.10279000000000001</v>
      </c>
      <c r="X296" s="112">
        <f t="shared" ca="1" si="65"/>
        <v>0.1925</v>
      </c>
      <c r="Y296" s="112">
        <f t="shared" ca="1" si="70"/>
        <v>0</v>
      </c>
      <c r="Z296" s="27">
        <f t="shared" ca="1" si="66"/>
        <v>0.15390999999999999</v>
      </c>
      <c r="AB296" s="38">
        <f t="shared" si="71"/>
        <v>41960</v>
      </c>
      <c r="AC296" s="38">
        <f t="shared" si="72"/>
        <v>41960</v>
      </c>
      <c r="AD296" s="38">
        <f t="shared" si="73"/>
        <v>41960</v>
      </c>
      <c r="AE296" s="38"/>
      <c r="AF296" s="38"/>
      <c r="AG296" s="38"/>
      <c r="AH296" s="38"/>
      <c r="AI296" s="38"/>
      <c r="AJ296" s="38"/>
      <c r="AK296" s="38"/>
      <c r="AL296" s="38"/>
      <c r="AM296" s="38"/>
      <c r="AO296" s="38"/>
    </row>
    <row r="297" spans="2:41">
      <c r="B297" s="111">
        <v>42053</v>
      </c>
      <c r="C297" s="112">
        <v>0.2606</v>
      </c>
      <c r="E297" s="111">
        <v>43608</v>
      </c>
      <c r="F297" s="112">
        <v>2.37</v>
      </c>
      <c r="H297" s="111">
        <v>42293</v>
      </c>
      <c r="I297" s="112">
        <v>0.17</v>
      </c>
      <c r="K297" s="111">
        <v>42040</v>
      </c>
      <c r="L297" s="112">
        <v>0.29730000000000001</v>
      </c>
      <c r="N297" s="111">
        <v>42040</v>
      </c>
      <c r="O297" s="112">
        <v>0.10484</v>
      </c>
      <c r="Q297" s="111">
        <v>42040</v>
      </c>
      <c r="R297" s="112">
        <v>0.19245999999999999</v>
      </c>
      <c r="S297" s="158">
        <f t="shared" si="67"/>
        <v>0</v>
      </c>
      <c r="T297" s="38">
        <f t="shared" si="68"/>
        <v>42053</v>
      </c>
      <c r="U297" s="112">
        <f t="shared" ca="1" si="69"/>
        <v>0.2606</v>
      </c>
      <c r="V297" s="112">
        <f t="shared" ca="1" si="63"/>
        <v>0.29554999999999998</v>
      </c>
      <c r="W297" s="112">
        <f t="shared" ca="1" si="64"/>
        <v>0.10305</v>
      </c>
      <c r="X297" s="112">
        <f t="shared" ca="1" si="65"/>
        <v>0.1925</v>
      </c>
      <c r="Y297" s="112">
        <f t="shared" ca="1" si="70"/>
        <v>0</v>
      </c>
      <c r="Z297" s="27">
        <f t="shared" ca="1" si="66"/>
        <v>0.15755</v>
      </c>
      <c r="AB297" s="38">
        <f t="shared" si="71"/>
        <v>41961</v>
      </c>
      <c r="AC297" s="38">
        <f t="shared" si="72"/>
        <v>41961</v>
      </c>
      <c r="AD297" s="38">
        <f t="shared" si="73"/>
        <v>41961</v>
      </c>
      <c r="AE297" s="38"/>
      <c r="AF297" s="38"/>
      <c r="AG297" s="38"/>
      <c r="AH297" s="38"/>
      <c r="AI297" s="38"/>
      <c r="AJ297" s="38"/>
      <c r="AK297" s="38"/>
      <c r="AL297" s="38"/>
      <c r="AM297" s="38"/>
      <c r="AO297" s="38"/>
    </row>
    <row r="298" spans="2:41">
      <c r="B298" s="111">
        <v>42054</v>
      </c>
      <c r="C298" s="112">
        <v>0.26150000000000001</v>
      </c>
      <c r="E298" s="111">
        <v>43609</v>
      </c>
      <c r="F298" s="112">
        <v>2.37</v>
      </c>
      <c r="H298" s="111">
        <v>42296</v>
      </c>
      <c r="I298" s="112">
        <v>0.14000000000000001</v>
      </c>
      <c r="K298" s="111">
        <v>42041</v>
      </c>
      <c r="L298" s="112">
        <v>0.29730000000000001</v>
      </c>
      <c r="N298" s="111">
        <v>42041</v>
      </c>
      <c r="O298" s="112">
        <v>0.10484</v>
      </c>
      <c r="Q298" s="111">
        <v>42041</v>
      </c>
      <c r="R298" s="112">
        <v>0.19245999999999999</v>
      </c>
      <c r="S298" s="158">
        <f t="shared" si="67"/>
        <v>0</v>
      </c>
      <c r="T298" s="38">
        <f t="shared" si="68"/>
        <v>42054</v>
      </c>
      <c r="U298" s="112">
        <f t="shared" ca="1" si="69"/>
        <v>0.26150000000000001</v>
      </c>
      <c r="V298" s="112">
        <f t="shared" ca="1" si="63"/>
        <v>0.29550999999999999</v>
      </c>
      <c r="W298" s="112">
        <f t="shared" ca="1" si="64"/>
        <v>0.10305</v>
      </c>
      <c r="X298" s="112">
        <f t="shared" ca="1" si="65"/>
        <v>0.19245999999999999</v>
      </c>
      <c r="Y298" s="112">
        <f t="shared" ca="1" si="70"/>
        <v>0</v>
      </c>
      <c r="Z298" s="27">
        <f t="shared" ca="1" si="66"/>
        <v>0.15845000000000001</v>
      </c>
      <c r="AB298" s="38">
        <f t="shared" si="71"/>
        <v>41962</v>
      </c>
      <c r="AC298" s="38">
        <f t="shared" si="72"/>
        <v>41962</v>
      </c>
      <c r="AD298" s="38">
        <f t="shared" si="73"/>
        <v>41962</v>
      </c>
      <c r="AE298" s="38"/>
      <c r="AF298" s="38"/>
      <c r="AG298" s="38"/>
      <c r="AH298" s="38"/>
      <c r="AI298" s="38"/>
      <c r="AJ298" s="38"/>
      <c r="AK298" s="38"/>
      <c r="AL298" s="38"/>
      <c r="AM298" s="38"/>
      <c r="AO298" s="38"/>
    </row>
    <row r="299" spans="2:41">
      <c r="B299" s="111">
        <v>42055</v>
      </c>
      <c r="C299" s="112">
        <v>0.2626</v>
      </c>
      <c r="E299" s="111">
        <v>43613</v>
      </c>
      <c r="F299" s="112">
        <v>2.41</v>
      </c>
      <c r="H299" s="111">
        <v>42297</v>
      </c>
      <c r="I299" s="112">
        <v>0.11</v>
      </c>
      <c r="K299" s="111">
        <v>42044</v>
      </c>
      <c r="L299" s="112">
        <v>0.29504000000000002</v>
      </c>
      <c r="N299" s="111">
        <v>42044</v>
      </c>
      <c r="O299" s="112">
        <v>0.10254000000000001</v>
      </c>
      <c r="Q299" s="111">
        <v>42044</v>
      </c>
      <c r="R299" s="112">
        <v>0.1925</v>
      </c>
      <c r="S299" s="158">
        <f t="shared" si="67"/>
        <v>0</v>
      </c>
      <c r="T299" s="38">
        <f t="shared" si="68"/>
        <v>42055</v>
      </c>
      <c r="U299" s="112">
        <f t="shared" ca="1" si="69"/>
        <v>0.2626</v>
      </c>
      <c r="V299" s="112">
        <f t="shared" ca="1" si="63"/>
        <v>0.29538999999999999</v>
      </c>
      <c r="W299" s="112">
        <f t="shared" ca="1" si="64"/>
        <v>0.10292999999999999</v>
      </c>
      <c r="X299" s="112">
        <f t="shared" ca="1" si="65"/>
        <v>0.19245999999999999</v>
      </c>
      <c r="Y299" s="112">
        <f t="shared" ca="1" si="70"/>
        <v>0</v>
      </c>
      <c r="Z299" s="27">
        <f t="shared" ca="1" si="66"/>
        <v>0.15967000000000001</v>
      </c>
      <c r="AB299" s="38">
        <f t="shared" si="71"/>
        <v>41963</v>
      </c>
      <c r="AC299" s="38">
        <f t="shared" si="72"/>
        <v>41963</v>
      </c>
      <c r="AD299" s="38">
        <f t="shared" si="73"/>
        <v>41963</v>
      </c>
      <c r="AE299" s="38"/>
      <c r="AF299" s="38"/>
      <c r="AG299" s="38"/>
      <c r="AH299" s="38"/>
      <c r="AI299" s="38"/>
      <c r="AJ299" s="38"/>
      <c r="AK299" s="38"/>
      <c r="AL299" s="38"/>
      <c r="AM299" s="38"/>
      <c r="AO299" s="38"/>
    </row>
    <row r="300" spans="2:41">
      <c r="B300" s="111">
        <v>42058</v>
      </c>
      <c r="C300" s="112">
        <v>0.2616</v>
      </c>
      <c r="E300" s="111">
        <v>43614</v>
      </c>
      <c r="F300" s="112">
        <v>2.4</v>
      </c>
      <c r="H300" s="111">
        <v>42298</v>
      </c>
      <c r="I300" s="112">
        <v>0.09</v>
      </c>
      <c r="K300" s="111">
        <v>42045</v>
      </c>
      <c r="L300" s="112">
        <v>0.29503000000000001</v>
      </c>
      <c r="N300" s="111">
        <v>42045</v>
      </c>
      <c r="O300" s="112">
        <v>0.10256999999999999</v>
      </c>
      <c r="Q300" s="111">
        <v>42045</v>
      </c>
      <c r="R300" s="112">
        <v>0.19245999999999999</v>
      </c>
      <c r="S300" s="158">
        <f t="shared" si="67"/>
        <v>0</v>
      </c>
      <c r="T300" s="38">
        <f t="shared" si="68"/>
        <v>42058</v>
      </c>
      <c r="U300" s="112">
        <f t="shared" ca="1" si="69"/>
        <v>0.2616</v>
      </c>
      <c r="V300" s="112">
        <f t="shared" ca="1" si="63"/>
        <v>0.29511999999999999</v>
      </c>
      <c r="W300" s="112">
        <f t="shared" ca="1" si="64"/>
        <v>0.10262</v>
      </c>
      <c r="X300" s="112">
        <f t="shared" ca="1" si="65"/>
        <v>0.1925</v>
      </c>
      <c r="Y300" s="112">
        <f t="shared" ca="1" si="70"/>
        <v>0</v>
      </c>
      <c r="Z300" s="27">
        <f t="shared" ca="1" si="66"/>
        <v>0.15898000000000001</v>
      </c>
      <c r="AB300" s="38">
        <f t="shared" si="71"/>
        <v>41964</v>
      </c>
      <c r="AC300" s="38" t="e">
        <f t="shared" si="72"/>
        <v>#N/A</v>
      </c>
      <c r="AD300" s="38">
        <f t="shared" si="73"/>
        <v>41964</v>
      </c>
      <c r="AE300" s="38"/>
      <c r="AF300" s="38"/>
      <c r="AG300" s="38"/>
      <c r="AH300" s="38"/>
      <c r="AI300" s="38"/>
      <c r="AJ300" s="38"/>
      <c r="AK300" s="38"/>
      <c r="AL300" s="38"/>
      <c r="AM300" s="38"/>
      <c r="AO300" s="38"/>
    </row>
    <row r="301" spans="2:41">
      <c r="B301" s="111">
        <v>42059</v>
      </c>
      <c r="C301" s="112">
        <v>0.2611</v>
      </c>
      <c r="E301" s="111">
        <v>43615</v>
      </c>
      <c r="F301" s="112">
        <v>2.4</v>
      </c>
      <c r="H301" s="111">
        <v>42299</v>
      </c>
      <c r="I301" s="112">
        <v>7.0000000000000007E-2</v>
      </c>
      <c r="K301" s="111">
        <v>42046</v>
      </c>
      <c r="L301" s="112">
        <v>0.29516999999999999</v>
      </c>
      <c r="N301" s="111">
        <v>42046</v>
      </c>
      <c r="O301" s="112">
        <v>0.10271</v>
      </c>
      <c r="Q301" s="111">
        <v>42046</v>
      </c>
      <c r="R301" s="112">
        <v>0.19245999999999999</v>
      </c>
      <c r="S301" s="158">
        <f t="shared" si="67"/>
        <v>0</v>
      </c>
      <c r="T301" s="38">
        <f t="shared" si="68"/>
        <v>42059</v>
      </c>
      <c r="U301" s="112">
        <f t="shared" ca="1" si="69"/>
        <v>0.2611</v>
      </c>
      <c r="V301" s="112">
        <f t="shared" ca="1" si="63"/>
        <v>0.29565999999999998</v>
      </c>
      <c r="W301" s="112">
        <f t="shared" ca="1" si="64"/>
        <v>0.1032</v>
      </c>
      <c r="X301" s="112">
        <f t="shared" ca="1" si="65"/>
        <v>0.19245999999999999</v>
      </c>
      <c r="Y301" s="112">
        <f t="shared" ca="1" si="70"/>
        <v>0</v>
      </c>
      <c r="Z301" s="27">
        <f t="shared" ca="1" si="66"/>
        <v>0.15789999999999998</v>
      </c>
      <c r="AB301" s="38">
        <f t="shared" si="71"/>
        <v>41967</v>
      </c>
      <c r="AC301" s="38">
        <f t="shared" si="72"/>
        <v>41967</v>
      </c>
      <c r="AD301" s="38">
        <f t="shared" si="73"/>
        <v>41967</v>
      </c>
      <c r="AE301" s="38"/>
      <c r="AF301" s="38"/>
      <c r="AG301" s="38"/>
      <c r="AH301" s="38"/>
      <c r="AI301" s="38"/>
      <c r="AJ301" s="38"/>
      <c r="AK301" s="38"/>
      <c r="AL301" s="38"/>
      <c r="AM301" s="38"/>
      <c r="AO301" s="38"/>
    </row>
    <row r="302" spans="2:41">
      <c r="B302" s="111">
        <v>42060</v>
      </c>
      <c r="C302" s="112">
        <v>0.26090000000000002</v>
      </c>
      <c r="E302" s="111">
        <v>43616</v>
      </c>
      <c r="F302" s="112">
        <v>2.4900000000000002</v>
      </c>
      <c r="H302" s="111">
        <v>42300</v>
      </c>
      <c r="I302" s="112">
        <v>0.1</v>
      </c>
      <c r="K302" s="111">
        <v>42047</v>
      </c>
      <c r="L302" s="112">
        <v>0.29516999999999999</v>
      </c>
      <c r="N302" s="111">
        <v>42047</v>
      </c>
      <c r="O302" s="112">
        <v>0.10271</v>
      </c>
      <c r="Q302" s="111">
        <v>42047</v>
      </c>
      <c r="R302" s="112">
        <v>0.19245999999999999</v>
      </c>
      <c r="S302" s="158">
        <f t="shared" si="67"/>
        <v>0</v>
      </c>
      <c r="T302" s="38">
        <f t="shared" si="68"/>
        <v>42060</v>
      </c>
      <c r="U302" s="112">
        <f t="shared" ca="1" si="69"/>
        <v>0.26090000000000002</v>
      </c>
      <c r="V302" s="112">
        <f t="shared" ca="1" si="63"/>
        <v>0.29636000000000001</v>
      </c>
      <c r="W302" s="112">
        <f t="shared" ca="1" si="64"/>
        <v>0.10390000000000001</v>
      </c>
      <c r="X302" s="112">
        <f t="shared" ca="1" si="65"/>
        <v>0.19245999999999999</v>
      </c>
      <c r="Y302" s="112">
        <f t="shared" ca="1" si="70"/>
        <v>0</v>
      </c>
      <c r="Z302" s="27">
        <f t="shared" ca="1" si="66"/>
        <v>0.15700000000000003</v>
      </c>
      <c r="AB302" s="38">
        <f t="shared" ca="1" si="71"/>
        <v>41968</v>
      </c>
      <c r="AC302" s="38">
        <f t="shared" ca="1" si="72"/>
        <v>41968</v>
      </c>
      <c r="AD302" s="38">
        <f t="shared" si="73"/>
        <v>41968</v>
      </c>
      <c r="AE302" s="38"/>
      <c r="AF302" s="38"/>
      <c r="AG302" s="38"/>
      <c r="AH302" s="38"/>
      <c r="AI302" s="38"/>
      <c r="AJ302" s="38"/>
      <c r="AK302" s="38"/>
      <c r="AL302" s="38"/>
      <c r="AM302" s="38"/>
      <c r="AO302" s="38"/>
    </row>
    <row r="303" spans="2:41">
      <c r="B303" s="111">
        <v>42061</v>
      </c>
      <c r="C303" s="112">
        <v>0.2616</v>
      </c>
      <c r="E303" s="111">
        <v>43619</v>
      </c>
      <c r="F303" s="112">
        <v>2.4</v>
      </c>
      <c r="H303" s="111">
        <v>42303</v>
      </c>
      <c r="I303" s="112">
        <v>0.1</v>
      </c>
      <c r="K303" s="111">
        <v>42048</v>
      </c>
      <c r="L303" s="112">
        <v>0.29493999999999998</v>
      </c>
      <c r="N303" s="111">
        <v>42048</v>
      </c>
      <c r="O303" s="112">
        <v>0.10248</v>
      </c>
      <c r="Q303" s="111">
        <v>42048</v>
      </c>
      <c r="R303" s="112">
        <v>0.19245999999999999</v>
      </c>
      <c r="S303" s="158">
        <f t="shared" si="67"/>
        <v>0</v>
      </c>
      <c r="T303" s="38">
        <f t="shared" si="68"/>
        <v>42061</v>
      </c>
      <c r="U303" s="112">
        <f t="shared" ca="1" si="69"/>
        <v>0.2616</v>
      </c>
      <c r="V303" s="112">
        <f t="shared" ca="1" si="63"/>
        <v>0.29708000000000001</v>
      </c>
      <c r="W303" s="112">
        <f t="shared" ca="1" si="64"/>
        <v>0.10462</v>
      </c>
      <c r="X303" s="112">
        <f t="shared" ca="1" si="65"/>
        <v>0.19245999999999999</v>
      </c>
      <c r="Y303" s="112">
        <f t="shared" ca="1" si="70"/>
        <v>0</v>
      </c>
      <c r="Z303" s="27">
        <f t="shared" ca="1" si="66"/>
        <v>0.15698000000000001</v>
      </c>
      <c r="AB303" s="38">
        <f t="shared" si="71"/>
        <v>41969</v>
      </c>
      <c r="AC303" s="38">
        <f t="shared" si="72"/>
        <v>41969</v>
      </c>
      <c r="AD303" s="38">
        <f t="shared" si="73"/>
        <v>41969</v>
      </c>
      <c r="AE303" s="38"/>
      <c r="AF303" s="38"/>
      <c r="AG303" s="38"/>
      <c r="AH303" s="38"/>
      <c r="AI303" s="38"/>
      <c r="AJ303" s="38"/>
      <c r="AK303" s="38"/>
      <c r="AL303" s="38"/>
      <c r="AM303" s="38"/>
      <c r="AO303" s="38"/>
    </row>
    <row r="304" spans="2:41">
      <c r="B304" s="111">
        <v>42062</v>
      </c>
      <c r="C304" s="112">
        <v>0.26185000000000003</v>
      </c>
      <c r="E304" s="111">
        <v>43620</v>
      </c>
      <c r="F304" s="112">
        <v>2.39</v>
      </c>
      <c r="H304" s="111">
        <v>42304</v>
      </c>
      <c r="I304" s="112">
        <v>7.0000000000000007E-2</v>
      </c>
      <c r="K304" s="111">
        <v>42051</v>
      </c>
      <c r="L304" s="112">
        <v>0.29498000000000002</v>
      </c>
      <c r="N304" s="111">
        <v>42051</v>
      </c>
      <c r="O304" s="112">
        <v>0.10248</v>
      </c>
      <c r="Q304" s="111">
        <v>42051</v>
      </c>
      <c r="R304" s="112">
        <v>0.1925</v>
      </c>
      <c r="S304" s="158">
        <f t="shared" si="67"/>
        <v>0</v>
      </c>
      <c r="T304" s="38">
        <f t="shared" si="68"/>
        <v>42062</v>
      </c>
      <c r="U304" s="112">
        <f t="shared" ca="1" si="69"/>
        <v>0.26185000000000003</v>
      </c>
      <c r="V304" s="112">
        <f t="shared" ca="1" si="63"/>
        <v>0.29742000000000002</v>
      </c>
      <c r="W304" s="112">
        <f t="shared" ca="1" si="64"/>
        <v>0.10496</v>
      </c>
      <c r="X304" s="112">
        <f t="shared" ca="1" si="65"/>
        <v>0.19245999999999999</v>
      </c>
      <c r="Y304" s="112">
        <f t="shared" ca="1" si="70"/>
        <v>0</v>
      </c>
      <c r="Z304" s="27">
        <f t="shared" ca="1" si="66"/>
        <v>0.15689000000000003</v>
      </c>
      <c r="AB304" s="38">
        <f t="shared" si="71"/>
        <v>41970</v>
      </c>
      <c r="AC304" s="38">
        <f t="shared" si="72"/>
        <v>41970</v>
      </c>
      <c r="AD304" s="38">
        <f t="shared" si="73"/>
        <v>41970</v>
      </c>
      <c r="AE304" s="38"/>
      <c r="AF304" s="38"/>
      <c r="AG304" s="38"/>
      <c r="AH304" s="38"/>
      <c r="AI304" s="38"/>
      <c r="AJ304" s="38"/>
      <c r="AK304" s="38"/>
      <c r="AL304" s="38"/>
      <c r="AM304" s="38"/>
      <c r="AO304" s="38"/>
    </row>
    <row r="305" spans="2:41">
      <c r="B305" s="111">
        <v>42065</v>
      </c>
      <c r="C305" s="112">
        <v>0.26095000000000002</v>
      </c>
      <c r="E305" s="111">
        <v>43621</v>
      </c>
      <c r="F305" s="112">
        <v>2.4</v>
      </c>
      <c r="H305" s="111">
        <v>42305</v>
      </c>
      <c r="I305" s="112">
        <v>0.06</v>
      </c>
      <c r="K305" s="111">
        <v>42052</v>
      </c>
      <c r="L305" s="112">
        <v>0.29529</v>
      </c>
      <c r="N305" s="111">
        <v>42052</v>
      </c>
      <c r="O305" s="112">
        <v>0.10279000000000001</v>
      </c>
      <c r="Q305" s="111">
        <v>42052</v>
      </c>
      <c r="R305" s="112">
        <v>0.1925</v>
      </c>
      <c r="S305" s="158">
        <f t="shared" si="67"/>
        <v>0</v>
      </c>
      <c r="T305" s="38">
        <f t="shared" si="68"/>
        <v>42065</v>
      </c>
      <c r="U305" s="112">
        <f t="shared" ca="1" si="69"/>
        <v>0.26095000000000002</v>
      </c>
      <c r="V305" s="112">
        <f t="shared" ca="1" si="63"/>
        <v>0.29848999999999998</v>
      </c>
      <c r="W305" s="112">
        <f t="shared" ca="1" si="64"/>
        <v>0.10599</v>
      </c>
      <c r="X305" s="112">
        <f t="shared" ca="1" si="65"/>
        <v>0.1925</v>
      </c>
      <c r="Y305" s="112">
        <f t="shared" ca="1" si="70"/>
        <v>0</v>
      </c>
      <c r="Z305" s="27">
        <f t="shared" ca="1" si="66"/>
        <v>0.15496000000000001</v>
      </c>
      <c r="AB305" s="38">
        <f t="shared" si="71"/>
        <v>41975</v>
      </c>
      <c r="AC305" s="38">
        <f t="shared" si="72"/>
        <v>41975</v>
      </c>
      <c r="AD305" s="38">
        <f t="shared" si="73"/>
        <v>41975</v>
      </c>
      <c r="AE305" s="38"/>
      <c r="AF305" s="38"/>
      <c r="AG305" s="38"/>
      <c r="AH305" s="38"/>
      <c r="AI305" s="38"/>
      <c r="AJ305" s="38"/>
      <c r="AK305" s="38"/>
      <c r="AL305" s="38"/>
      <c r="AM305" s="38"/>
      <c r="AO305" s="38"/>
    </row>
    <row r="306" spans="2:41">
      <c r="B306" s="111">
        <v>42066</v>
      </c>
      <c r="C306" s="112">
        <v>0.26515</v>
      </c>
      <c r="E306" s="111">
        <v>43622</v>
      </c>
      <c r="F306" s="112">
        <v>2.4</v>
      </c>
      <c r="H306" s="111">
        <v>42306</v>
      </c>
      <c r="I306" s="112">
        <v>7.0000000000000007E-2</v>
      </c>
      <c r="K306" s="111">
        <v>42053</v>
      </c>
      <c r="L306" s="112">
        <v>0.29554999999999998</v>
      </c>
      <c r="N306" s="111">
        <v>42053</v>
      </c>
      <c r="O306" s="112">
        <v>0.10305</v>
      </c>
      <c r="Q306" s="111">
        <v>42053</v>
      </c>
      <c r="R306" s="112">
        <v>0.1925</v>
      </c>
      <c r="S306" s="158">
        <f t="shared" si="67"/>
        <v>0</v>
      </c>
      <c r="T306" s="38">
        <f t="shared" si="68"/>
        <v>42066</v>
      </c>
      <c r="U306" s="112">
        <f t="shared" ca="1" si="69"/>
        <v>0.26515</v>
      </c>
      <c r="V306" s="112">
        <f t="shared" ca="1" si="63"/>
        <v>0.29881999999999997</v>
      </c>
      <c r="W306" s="112">
        <f t="shared" ca="1" si="64"/>
        <v>0.10632</v>
      </c>
      <c r="X306" s="112">
        <f t="shared" ca="1" si="65"/>
        <v>0.1925</v>
      </c>
      <c r="Y306" s="112">
        <f t="shared" ca="1" si="70"/>
        <v>0</v>
      </c>
      <c r="Z306" s="27">
        <f t="shared" ca="1" si="66"/>
        <v>0.15883</v>
      </c>
      <c r="AB306" s="38">
        <f t="shared" si="71"/>
        <v>41976</v>
      </c>
      <c r="AC306" s="38">
        <f t="shared" si="72"/>
        <v>41976</v>
      </c>
      <c r="AD306" s="38">
        <f t="shared" si="73"/>
        <v>41976</v>
      </c>
      <c r="AE306" s="38"/>
      <c r="AF306" s="38"/>
      <c r="AG306" s="38"/>
      <c r="AH306" s="38"/>
      <c r="AI306" s="38"/>
      <c r="AJ306" s="38"/>
      <c r="AK306" s="38"/>
      <c r="AL306" s="38"/>
      <c r="AM306" s="38"/>
      <c r="AO306" s="38"/>
    </row>
    <row r="307" spans="2:41">
      <c r="B307" s="111">
        <v>42067</v>
      </c>
      <c r="C307" s="112">
        <v>0.2636</v>
      </c>
      <c r="E307" s="111">
        <v>43623</v>
      </c>
      <c r="F307" s="112">
        <v>2.39</v>
      </c>
      <c r="H307" s="111">
        <v>42307</v>
      </c>
      <c r="I307" s="112">
        <v>0.1</v>
      </c>
      <c r="K307" s="111">
        <v>42054</v>
      </c>
      <c r="L307" s="112">
        <v>0.29550999999999999</v>
      </c>
      <c r="N307" s="111">
        <v>42054</v>
      </c>
      <c r="O307" s="112">
        <v>0.10305</v>
      </c>
      <c r="Q307" s="111">
        <v>42054</v>
      </c>
      <c r="R307" s="112">
        <v>0.19245999999999999</v>
      </c>
      <c r="S307" s="158">
        <f t="shared" si="67"/>
        <v>0</v>
      </c>
      <c r="T307" s="38">
        <f t="shared" si="68"/>
        <v>42067</v>
      </c>
      <c r="U307" s="112">
        <f t="shared" ca="1" si="69"/>
        <v>0.2636</v>
      </c>
      <c r="V307" s="112">
        <f t="shared" ca="1" si="63"/>
        <v>0.29942999999999997</v>
      </c>
      <c r="W307" s="112">
        <f t="shared" ca="1" si="64"/>
        <v>0.10697</v>
      </c>
      <c r="X307" s="112">
        <f t="shared" ca="1" si="65"/>
        <v>0.19245999999999999</v>
      </c>
      <c r="Y307" s="112">
        <f t="shared" ca="1" si="70"/>
        <v>0</v>
      </c>
      <c r="Z307" s="27">
        <f t="shared" ca="1" si="66"/>
        <v>0.15662999999999999</v>
      </c>
      <c r="AB307" s="38">
        <f t="shared" si="71"/>
        <v>41977</v>
      </c>
      <c r="AC307" s="38">
        <f t="shared" si="72"/>
        <v>41977</v>
      </c>
      <c r="AD307" s="38">
        <f t="shared" si="73"/>
        <v>41977</v>
      </c>
      <c r="AE307" s="38"/>
      <c r="AF307" s="38"/>
      <c r="AG307" s="38"/>
      <c r="AH307" s="38"/>
      <c r="AI307" s="38"/>
      <c r="AJ307" s="38"/>
      <c r="AK307" s="38"/>
      <c r="AL307" s="38"/>
      <c r="AM307" s="38"/>
      <c r="AO307" s="38"/>
    </row>
    <row r="308" spans="2:41">
      <c r="B308" s="111">
        <v>42068</v>
      </c>
      <c r="C308" s="112">
        <v>0.2636</v>
      </c>
      <c r="E308" s="111">
        <v>43626</v>
      </c>
      <c r="F308" s="112">
        <v>2.39</v>
      </c>
      <c r="H308" s="111">
        <v>42310</v>
      </c>
      <c r="I308" s="112">
        <v>7.0000000000000007E-2</v>
      </c>
      <c r="K308" s="111">
        <v>42055</v>
      </c>
      <c r="L308" s="112">
        <v>0.29538999999999999</v>
      </c>
      <c r="N308" s="111">
        <v>42055</v>
      </c>
      <c r="O308" s="112">
        <v>0.10292999999999999</v>
      </c>
      <c r="Q308" s="111">
        <v>42055</v>
      </c>
      <c r="R308" s="112">
        <v>0.19245999999999999</v>
      </c>
      <c r="S308" s="158">
        <f t="shared" si="67"/>
        <v>0</v>
      </c>
      <c r="T308" s="38">
        <f t="shared" si="68"/>
        <v>42068</v>
      </c>
      <c r="U308" s="112">
        <f t="shared" ca="1" si="69"/>
        <v>0.2636</v>
      </c>
      <c r="V308" s="112">
        <f t="shared" ca="1" si="63"/>
        <v>0.29976000000000003</v>
      </c>
      <c r="W308" s="112">
        <f t="shared" ca="1" si="64"/>
        <v>0.10730000000000001</v>
      </c>
      <c r="X308" s="112">
        <f t="shared" ca="1" si="65"/>
        <v>0.19245999999999999</v>
      </c>
      <c r="Y308" s="112">
        <f t="shared" ca="1" si="70"/>
        <v>0</v>
      </c>
      <c r="Z308" s="27">
        <f t="shared" ca="1" si="66"/>
        <v>0.15629999999999999</v>
      </c>
      <c r="AB308" s="38">
        <f t="shared" si="71"/>
        <v>41978</v>
      </c>
      <c r="AC308" s="38">
        <f t="shared" si="72"/>
        <v>41978</v>
      </c>
      <c r="AD308" s="38">
        <f t="shared" si="73"/>
        <v>41978</v>
      </c>
      <c r="AE308" s="38"/>
      <c r="AF308" s="38"/>
      <c r="AG308" s="38"/>
      <c r="AH308" s="38"/>
      <c r="AI308" s="38"/>
      <c r="AJ308" s="38"/>
      <c r="AK308" s="38"/>
      <c r="AL308" s="38"/>
      <c r="AM308" s="38"/>
      <c r="AO308" s="38"/>
    </row>
    <row r="309" spans="2:41">
      <c r="B309" s="111">
        <v>42069</v>
      </c>
      <c r="C309" s="112">
        <v>0.2646</v>
      </c>
      <c r="E309" s="111">
        <v>43627</v>
      </c>
      <c r="F309" s="112">
        <v>2.38</v>
      </c>
      <c r="H309" s="111">
        <v>42311</v>
      </c>
      <c r="I309" s="112">
        <v>0.09</v>
      </c>
      <c r="K309" s="111">
        <v>42058</v>
      </c>
      <c r="L309" s="112">
        <v>0.29511999999999999</v>
      </c>
      <c r="N309" s="111">
        <v>42058</v>
      </c>
      <c r="O309" s="112">
        <v>0.10262</v>
      </c>
      <c r="Q309" s="111">
        <v>42058</v>
      </c>
      <c r="R309" s="112">
        <v>0.1925</v>
      </c>
      <c r="S309" s="158">
        <f t="shared" si="67"/>
        <v>0</v>
      </c>
      <c r="T309" s="38">
        <f t="shared" si="68"/>
        <v>42069</v>
      </c>
      <c r="U309" s="112">
        <f t="shared" ca="1" si="69"/>
        <v>0.2646</v>
      </c>
      <c r="V309" s="112">
        <f t="shared" ca="1" si="63"/>
        <v>0.29959999999999998</v>
      </c>
      <c r="W309" s="112">
        <f t="shared" ca="1" si="64"/>
        <v>0.10714</v>
      </c>
      <c r="X309" s="112">
        <f t="shared" ca="1" si="65"/>
        <v>0.19245999999999999</v>
      </c>
      <c r="Y309" s="112">
        <f t="shared" ca="1" si="70"/>
        <v>0</v>
      </c>
      <c r="Z309" s="27">
        <f t="shared" ca="1" si="66"/>
        <v>0.15745999999999999</v>
      </c>
      <c r="AB309" s="38">
        <f t="shared" si="71"/>
        <v>41978</v>
      </c>
      <c r="AC309" s="38" t="e">
        <f t="shared" si="72"/>
        <v>#N/A</v>
      </c>
      <c r="AD309" s="38">
        <f t="shared" si="73"/>
        <v>41978</v>
      </c>
      <c r="AE309" s="38"/>
      <c r="AF309" s="38"/>
      <c r="AG309" s="38"/>
      <c r="AH309" s="38"/>
      <c r="AI309" s="38"/>
      <c r="AJ309" s="38"/>
      <c r="AK309" s="38"/>
      <c r="AL309" s="38"/>
      <c r="AM309" s="38"/>
      <c r="AO309" s="38"/>
    </row>
    <row r="310" spans="2:41">
      <c r="B310" s="111">
        <v>42072</v>
      </c>
      <c r="C310" s="112">
        <v>0.2666</v>
      </c>
      <c r="E310" s="111">
        <v>43628</v>
      </c>
      <c r="F310" s="112">
        <v>2.37</v>
      </c>
      <c r="H310" s="111">
        <v>42312</v>
      </c>
      <c r="I310" s="112">
        <v>0.09</v>
      </c>
      <c r="K310" s="111">
        <v>42059</v>
      </c>
      <c r="L310" s="112">
        <v>0.29565999999999998</v>
      </c>
      <c r="N310" s="111">
        <v>42059</v>
      </c>
      <c r="O310" s="112">
        <v>0.1032</v>
      </c>
      <c r="Q310" s="111">
        <v>42059</v>
      </c>
      <c r="R310" s="112">
        <v>0.19245999999999999</v>
      </c>
      <c r="S310" s="158">
        <f t="shared" si="67"/>
        <v>0</v>
      </c>
      <c r="T310" s="38">
        <f t="shared" si="68"/>
        <v>42072</v>
      </c>
      <c r="U310" s="112">
        <f t="shared" ca="1" si="69"/>
        <v>0.2666</v>
      </c>
      <c r="V310" s="112">
        <f t="shared" ca="1" si="63"/>
        <v>0.29976000000000003</v>
      </c>
      <c r="W310" s="112">
        <f t="shared" ca="1" si="64"/>
        <v>0.10730000000000001</v>
      </c>
      <c r="X310" s="112">
        <f t="shared" ca="1" si="65"/>
        <v>0.19245999999999999</v>
      </c>
      <c r="Y310" s="112">
        <f t="shared" ca="1" si="70"/>
        <v>0</v>
      </c>
      <c r="Z310" s="27">
        <f t="shared" ca="1" si="66"/>
        <v>0.1593</v>
      </c>
      <c r="AB310" s="38">
        <f t="shared" si="71"/>
        <v>41982</v>
      </c>
      <c r="AC310" s="38">
        <f t="shared" si="72"/>
        <v>41982</v>
      </c>
      <c r="AD310" s="38">
        <f t="shared" si="73"/>
        <v>41982</v>
      </c>
      <c r="AE310" s="38"/>
      <c r="AF310" s="38"/>
      <c r="AG310" s="38"/>
      <c r="AH310" s="38"/>
      <c r="AI310" s="38"/>
      <c r="AJ310" s="38"/>
      <c r="AK310" s="38"/>
      <c r="AL310" s="38"/>
      <c r="AM310" s="38"/>
      <c r="AO310" s="38"/>
    </row>
    <row r="311" spans="2:41">
      <c r="B311" s="111">
        <v>42073</v>
      </c>
      <c r="C311" s="112">
        <v>0.26769999999999999</v>
      </c>
      <c r="E311" s="111">
        <v>43629</v>
      </c>
      <c r="F311" s="112">
        <v>2.35</v>
      </c>
      <c r="H311" s="111">
        <v>42313</v>
      </c>
      <c r="I311" s="112">
        <v>0.14000000000000001</v>
      </c>
      <c r="K311" s="111">
        <v>42060</v>
      </c>
      <c r="L311" s="112">
        <v>0.29636000000000001</v>
      </c>
      <c r="N311" s="111">
        <v>42060</v>
      </c>
      <c r="O311" s="112">
        <v>0.10390000000000001</v>
      </c>
      <c r="Q311" s="111">
        <v>42060</v>
      </c>
      <c r="R311" s="112">
        <v>0.19245999999999999</v>
      </c>
      <c r="S311" s="158">
        <f t="shared" si="67"/>
        <v>0</v>
      </c>
      <c r="T311" s="38">
        <f t="shared" si="68"/>
        <v>42073</v>
      </c>
      <c r="U311" s="112">
        <f t="shared" ca="1" si="69"/>
        <v>0.26769999999999999</v>
      </c>
      <c r="V311" s="112">
        <f t="shared" ca="1" si="63"/>
        <v>0.29991000000000001</v>
      </c>
      <c r="W311" s="112">
        <f t="shared" ca="1" si="64"/>
        <v>0.10741000000000001</v>
      </c>
      <c r="X311" s="112">
        <f t="shared" ca="1" si="65"/>
        <v>0.1925</v>
      </c>
      <c r="Y311" s="112">
        <f t="shared" ca="1" si="70"/>
        <v>0</v>
      </c>
      <c r="Z311" s="27">
        <f t="shared" ca="1" si="66"/>
        <v>0.16028999999999999</v>
      </c>
      <c r="AB311" s="38">
        <f t="shared" si="71"/>
        <v>41983</v>
      </c>
      <c r="AC311" s="38">
        <f t="shared" si="72"/>
        <v>41983</v>
      </c>
      <c r="AD311" s="38">
        <f t="shared" si="73"/>
        <v>41983</v>
      </c>
      <c r="AE311" s="38"/>
      <c r="AF311" s="38"/>
      <c r="AG311" s="38"/>
      <c r="AH311" s="38"/>
      <c r="AI311" s="38"/>
      <c r="AJ311" s="38"/>
      <c r="AK311" s="38"/>
      <c r="AL311" s="38"/>
      <c r="AM311" s="38"/>
      <c r="AO311" s="38"/>
    </row>
    <row r="312" spans="2:41">
      <c r="B312" s="111">
        <v>42074</v>
      </c>
      <c r="C312" s="112">
        <v>0.26989999999999997</v>
      </c>
      <c r="E312" s="111">
        <v>43630</v>
      </c>
      <c r="F312" s="112">
        <v>2.35</v>
      </c>
      <c r="H312" s="111">
        <v>42314</v>
      </c>
      <c r="I312" s="112">
        <v>0.1</v>
      </c>
      <c r="K312" s="111">
        <v>42061</v>
      </c>
      <c r="L312" s="112">
        <v>0.29708000000000001</v>
      </c>
      <c r="N312" s="111">
        <v>42061</v>
      </c>
      <c r="O312" s="112">
        <v>0.10462</v>
      </c>
      <c r="Q312" s="111">
        <v>42061</v>
      </c>
      <c r="R312" s="112">
        <v>0.19245999999999999</v>
      </c>
      <c r="S312" s="158">
        <f t="shared" si="67"/>
        <v>0</v>
      </c>
      <c r="T312" s="38">
        <f t="shared" si="68"/>
        <v>42074</v>
      </c>
      <c r="U312" s="112">
        <f t="shared" ca="1" si="69"/>
        <v>0.26989999999999997</v>
      </c>
      <c r="V312" s="112">
        <f t="shared" ca="1" si="63"/>
        <v>0.29997000000000001</v>
      </c>
      <c r="W312" s="112">
        <f t="shared" ca="1" si="64"/>
        <v>0.10750999999999999</v>
      </c>
      <c r="X312" s="112">
        <f t="shared" ca="1" si="65"/>
        <v>0.19245999999999999</v>
      </c>
      <c r="Y312" s="112">
        <f t="shared" ca="1" si="70"/>
        <v>0</v>
      </c>
      <c r="Z312" s="27">
        <f t="shared" ca="1" si="66"/>
        <v>0.16238999999999998</v>
      </c>
      <c r="AB312" s="38">
        <f t="shared" si="71"/>
        <v>41984</v>
      </c>
      <c r="AC312" s="38">
        <f t="shared" si="72"/>
        <v>41984</v>
      </c>
      <c r="AD312" s="38">
        <f t="shared" si="73"/>
        <v>41984</v>
      </c>
      <c r="AE312" s="38"/>
      <c r="AF312" s="38"/>
      <c r="AG312" s="38"/>
      <c r="AH312" s="38"/>
      <c r="AI312" s="38"/>
      <c r="AJ312" s="38"/>
      <c r="AK312" s="38"/>
      <c r="AL312" s="38"/>
      <c r="AM312" s="38"/>
      <c r="AO312" s="38"/>
    </row>
    <row r="313" spans="2:41">
      <c r="B313" s="111">
        <v>42075</v>
      </c>
      <c r="C313" s="112">
        <v>0.27060000000000001</v>
      </c>
      <c r="E313" s="111">
        <v>43633</v>
      </c>
      <c r="F313" s="112">
        <v>2.41</v>
      </c>
      <c r="H313" s="111">
        <v>42317</v>
      </c>
      <c r="I313" s="112">
        <v>0.09</v>
      </c>
      <c r="K313" s="111">
        <v>42062</v>
      </c>
      <c r="L313" s="112">
        <v>0.29742000000000002</v>
      </c>
      <c r="N313" s="111">
        <v>42062</v>
      </c>
      <c r="O313" s="112">
        <v>0.10496</v>
      </c>
      <c r="Q313" s="111">
        <v>42062</v>
      </c>
      <c r="R313" s="112">
        <v>0.19245999999999999</v>
      </c>
      <c r="S313" s="158">
        <f t="shared" si="67"/>
        <v>0</v>
      </c>
      <c r="T313" s="38">
        <f t="shared" si="68"/>
        <v>42075</v>
      </c>
      <c r="U313" s="112">
        <f t="shared" ca="1" si="69"/>
        <v>0.27060000000000001</v>
      </c>
      <c r="V313" s="112">
        <f t="shared" ca="1" si="63"/>
        <v>0.30041000000000001</v>
      </c>
      <c r="W313" s="112">
        <f t="shared" ca="1" si="64"/>
        <v>0.10795</v>
      </c>
      <c r="X313" s="112">
        <f t="shared" ca="1" si="65"/>
        <v>0.19245999999999999</v>
      </c>
      <c r="Y313" s="112">
        <f t="shared" ca="1" si="70"/>
        <v>0</v>
      </c>
      <c r="Z313" s="27">
        <f t="shared" ca="1" si="66"/>
        <v>0.16265000000000002</v>
      </c>
      <c r="AB313" s="38">
        <f t="shared" si="71"/>
        <v>41985</v>
      </c>
      <c r="AC313" s="38">
        <f t="shared" si="72"/>
        <v>41985</v>
      </c>
      <c r="AD313" s="38">
        <f t="shared" si="73"/>
        <v>41985</v>
      </c>
      <c r="AE313" s="38"/>
      <c r="AF313" s="38"/>
      <c r="AG313" s="38"/>
      <c r="AH313" s="38"/>
      <c r="AI313" s="38"/>
      <c r="AJ313" s="38"/>
      <c r="AK313" s="38"/>
      <c r="AL313" s="38"/>
      <c r="AM313" s="38"/>
      <c r="AO313" s="38"/>
    </row>
    <row r="314" spans="2:41">
      <c r="B314" s="111">
        <v>42076</v>
      </c>
      <c r="C314" s="112">
        <v>0.27065</v>
      </c>
      <c r="E314" s="111">
        <v>43634</v>
      </c>
      <c r="F314" s="112">
        <v>2.39</v>
      </c>
      <c r="H314" s="111">
        <v>42318</v>
      </c>
      <c r="I314" s="112">
        <v>7.0000000000000007E-2</v>
      </c>
      <c r="K314" s="111">
        <v>42065</v>
      </c>
      <c r="L314" s="112">
        <v>0.29848999999999998</v>
      </c>
      <c r="N314" s="111">
        <v>42065</v>
      </c>
      <c r="O314" s="112">
        <v>0.10599</v>
      </c>
      <c r="Q314" s="111">
        <v>42065</v>
      </c>
      <c r="R314" s="112">
        <v>0.1925</v>
      </c>
      <c r="S314" s="158">
        <f t="shared" si="67"/>
        <v>0</v>
      </c>
      <c r="T314" s="38">
        <f t="shared" si="68"/>
        <v>42076</v>
      </c>
      <c r="U314" s="112">
        <f t="shared" ca="1" si="69"/>
        <v>0.27065</v>
      </c>
      <c r="V314" s="112">
        <f t="shared" ca="1" si="63"/>
        <v>0.30109000000000002</v>
      </c>
      <c r="W314" s="112">
        <f t="shared" ca="1" si="64"/>
        <v>0.10863</v>
      </c>
      <c r="X314" s="112">
        <f t="shared" ca="1" si="65"/>
        <v>0.19245999999999999</v>
      </c>
      <c r="Y314" s="112">
        <f t="shared" ca="1" si="70"/>
        <v>0</v>
      </c>
      <c r="Z314" s="27">
        <f t="shared" ca="1" si="66"/>
        <v>0.16202</v>
      </c>
      <c r="AB314" s="38">
        <f t="shared" si="71"/>
        <v>41985</v>
      </c>
      <c r="AC314" s="38" t="e">
        <f t="shared" si="72"/>
        <v>#N/A</v>
      </c>
      <c r="AD314" s="38">
        <f t="shared" si="73"/>
        <v>41985</v>
      </c>
      <c r="AE314" s="38"/>
      <c r="AF314" s="38"/>
      <c r="AG314" s="38"/>
      <c r="AH314" s="38"/>
      <c r="AI314" s="38"/>
      <c r="AJ314" s="38"/>
      <c r="AK314" s="38"/>
      <c r="AL314" s="38"/>
      <c r="AM314" s="38"/>
      <c r="AO314" s="38"/>
    </row>
    <row r="315" spans="2:41">
      <c r="B315" s="111">
        <v>42079</v>
      </c>
      <c r="C315" s="112">
        <v>0.27015</v>
      </c>
      <c r="E315" s="111">
        <v>43635</v>
      </c>
      <c r="F315" s="112">
        <v>2.36</v>
      </c>
      <c r="H315" s="111">
        <v>42320</v>
      </c>
      <c r="I315" s="112">
        <v>0.1</v>
      </c>
      <c r="K315" s="111">
        <v>42066</v>
      </c>
      <c r="L315" s="112">
        <v>0.29881999999999997</v>
      </c>
      <c r="N315" s="111">
        <v>42066</v>
      </c>
      <c r="O315" s="112">
        <v>0.10632</v>
      </c>
      <c r="Q315" s="111">
        <v>42066</v>
      </c>
      <c r="R315" s="112">
        <v>0.1925</v>
      </c>
      <c r="S315" s="158">
        <f t="shared" si="67"/>
        <v>0</v>
      </c>
      <c r="T315" s="38">
        <f t="shared" si="68"/>
        <v>42079</v>
      </c>
      <c r="U315" s="112">
        <f t="shared" ca="1" si="69"/>
        <v>0.27015</v>
      </c>
      <c r="V315" s="112">
        <f t="shared" ca="1" si="63"/>
        <v>0.30160999999999999</v>
      </c>
      <c r="W315" s="112">
        <f t="shared" ca="1" si="64"/>
        <v>0.10915</v>
      </c>
      <c r="X315" s="112">
        <f t="shared" ca="1" si="65"/>
        <v>0.19245999999999999</v>
      </c>
      <c r="Y315" s="112">
        <f t="shared" ca="1" si="70"/>
        <v>0</v>
      </c>
      <c r="Z315" s="27">
        <f t="shared" ca="1" si="66"/>
        <v>0.161</v>
      </c>
      <c r="AB315" s="38">
        <f t="shared" si="71"/>
        <v>41989</v>
      </c>
      <c r="AC315" s="38">
        <f t="shared" si="72"/>
        <v>41989</v>
      </c>
      <c r="AD315" s="38">
        <f t="shared" si="73"/>
        <v>41989</v>
      </c>
      <c r="AE315" s="38"/>
      <c r="AF315" s="38"/>
      <c r="AG315" s="38"/>
      <c r="AH315" s="38"/>
      <c r="AI315" s="38"/>
      <c r="AJ315" s="38"/>
      <c r="AK315" s="38"/>
      <c r="AL315" s="38"/>
      <c r="AM315" s="38"/>
      <c r="AO315" s="38"/>
    </row>
    <row r="316" spans="2:41">
      <c r="B316" s="111">
        <v>42080</v>
      </c>
      <c r="C316" s="112">
        <v>0.26934999999999998</v>
      </c>
      <c r="E316" s="111">
        <v>43636</v>
      </c>
      <c r="F316" s="112">
        <v>2.36</v>
      </c>
      <c r="H316" s="111">
        <v>42321</v>
      </c>
      <c r="I316" s="112">
        <v>0.1</v>
      </c>
      <c r="K316" s="111">
        <v>42067</v>
      </c>
      <c r="L316" s="112">
        <v>0.29942999999999997</v>
      </c>
      <c r="N316" s="111">
        <v>42067</v>
      </c>
      <c r="O316" s="112">
        <v>0.10697</v>
      </c>
      <c r="Q316" s="111">
        <v>42067</v>
      </c>
      <c r="R316" s="112">
        <v>0.19245999999999999</v>
      </c>
      <c r="S316" s="158">
        <f t="shared" si="67"/>
        <v>0</v>
      </c>
      <c r="T316" s="38">
        <f t="shared" si="68"/>
        <v>42080</v>
      </c>
      <c r="U316" s="112">
        <f t="shared" ca="1" si="69"/>
        <v>0.26934999999999998</v>
      </c>
      <c r="V316" s="112">
        <f t="shared" ca="1" si="63"/>
        <v>0.30153999999999997</v>
      </c>
      <c r="W316" s="112">
        <f t="shared" ca="1" si="64"/>
        <v>0.10904</v>
      </c>
      <c r="X316" s="112">
        <f t="shared" ca="1" si="65"/>
        <v>0.1925</v>
      </c>
      <c r="Y316" s="112">
        <f t="shared" ca="1" si="70"/>
        <v>0</v>
      </c>
      <c r="Z316" s="27">
        <f t="shared" ca="1" si="66"/>
        <v>0.16030999999999998</v>
      </c>
      <c r="AB316" s="38">
        <f t="shared" si="71"/>
        <v>41990</v>
      </c>
      <c r="AC316" s="38">
        <f t="shared" si="72"/>
        <v>41990</v>
      </c>
      <c r="AD316" s="38">
        <f t="shared" si="73"/>
        <v>41990</v>
      </c>
      <c r="AE316" s="38"/>
      <c r="AF316" s="38"/>
      <c r="AG316" s="38"/>
      <c r="AH316" s="38"/>
      <c r="AI316" s="38"/>
      <c r="AJ316" s="38"/>
      <c r="AK316" s="38"/>
      <c r="AL316" s="38"/>
      <c r="AM316" s="38"/>
      <c r="AO316" s="38"/>
    </row>
    <row r="317" spans="2:41">
      <c r="B317" s="111">
        <v>42081</v>
      </c>
      <c r="C317" s="112">
        <v>0.27029999999999998</v>
      </c>
      <c r="E317" s="111">
        <v>43637</v>
      </c>
      <c r="F317" s="112">
        <v>2.37</v>
      </c>
      <c r="H317" s="111">
        <v>42324</v>
      </c>
      <c r="I317" s="112">
        <v>0.11</v>
      </c>
      <c r="K317" s="111">
        <v>42068</v>
      </c>
      <c r="L317" s="112">
        <v>0.29976000000000003</v>
      </c>
      <c r="N317" s="111">
        <v>42068</v>
      </c>
      <c r="O317" s="112">
        <v>0.10730000000000001</v>
      </c>
      <c r="Q317" s="111">
        <v>42068</v>
      </c>
      <c r="R317" s="112">
        <v>0.19245999999999999</v>
      </c>
      <c r="S317" s="158">
        <f t="shared" si="67"/>
        <v>0</v>
      </c>
      <c r="T317" s="38">
        <f t="shared" si="68"/>
        <v>42081</v>
      </c>
      <c r="U317" s="112">
        <f t="shared" ca="1" si="69"/>
        <v>0.27029999999999998</v>
      </c>
      <c r="V317" s="112">
        <f t="shared" ca="1" si="63"/>
        <v>0.30105999999999999</v>
      </c>
      <c r="W317" s="112">
        <f t="shared" ca="1" si="64"/>
        <v>0.1086</v>
      </c>
      <c r="X317" s="112">
        <f t="shared" ca="1" si="65"/>
        <v>0.19245999999999999</v>
      </c>
      <c r="Y317" s="112">
        <f t="shared" ca="1" si="70"/>
        <v>0</v>
      </c>
      <c r="Z317" s="27">
        <f t="shared" ca="1" si="66"/>
        <v>0.16169999999999998</v>
      </c>
      <c r="AB317" s="38">
        <f t="shared" si="71"/>
        <v>41991</v>
      </c>
      <c r="AC317" s="38">
        <f t="shared" si="72"/>
        <v>41991</v>
      </c>
      <c r="AD317" s="38">
        <f t="shared" si="73"/>
        <v>41991</v>
      </c>
      <c r="AE317" s="38"/>
      <c r="AF317" s="38"/>
      <c r="AG317" s="38"/>
      <c r="AH317" s="38"/>
      <c r="AI317" s="38"/>
      <c r="AJ317" s="38"/>
      <c r="AK317" s="38"/>
      <c r="AL317" s="38"/>
      <c r="AM317" s="38"/>
      <c r="AO317" s="38"/>
    </row>
    <row r="318" spans="2:41">
      <c r="B318" s="111">
        <v>42082</v>
      </c>
      <c r="C318" s="112">
        <v>0.26455000000000001</v>
      </c>
      <c r="E318" s="111">
        <v>43640</v>
      </c>
      <c r="F318" s="112">
        <v>2.39</v>
      </c>
      <c r="H318" s="111">
        <v>42325</v>
      </c>
      <c r="I318" s="112">
        <v>0.09</v>
      </c>
      <c r="K318" s="111">
        <v>42069</v>
      </c>
      <c r="L318" s="112">
        <v>0.29959999999999998</v>
      </c>
      <c r="N318" s="111">
        <v>42069</v>
      </c>
      <c r="O318" s="112">
        <v>0.10714</v>
      </c>
      <c r="Q318" s="111">
        <v>42069</v>
      </c>
      <c r="R318" s="112">
        <v>0.19245999999999999</v>
      </c>
      <c r="S318" s="158">
        <f t="shared" si="67"/>
        <v>0</v>
      </c>
      <c r="T318" s="38">
        <f t="shared" si="68"/>
        <v>42082</v>
      </c>
      <c r="U318" s="112">
        <f t="shared" ca="1" si="69"/>
        <v>0.26455000000000001</v>
      </c>
      <c r="V318" s="112">
        <f t="shared" ca="1" si="63"/>
        <v>0.30074000000000001</v>
      </c>
      <c r="W318" s="112">
        <f t="shared" ca="1" si="64"/>
        <v>0.10828</v>
      </c>
      <c r="X318" s="112">
        <f t="shared" ca="1" si="65"/>
        <v>0.19245999999999999</v>
      </c>
      <c r="Y318" s="112">
        <f t="shared" ca="1" si="70"/>
        <v>0</v>
      </c>
      <c r="Z318" s="27">
        <f t="shared" ca="1" si="66"/>
        <v>0.15627000000000002</v>
      </c>
      <c r="AB318" s="38">
        <f t="shared" si="71"/>
        <v>41992</v>
      </c>
      <c r="AC318" s="38">
        <f t="shared" si="72"/>
        <v>41992</v>
      </c>
      <c r="AD318" s="38">
        <f t="shared" si="73"/>
        <v>41992</v>
      </c>
      <c r="AE318" s="38"/>
      <c r="AF318" s="38"/>
      <c r="AG318" s="38"/>
      <c r="AH318" s="38"/>
      <c r="AI318" s="38"/>
      <c r="AJ318" s="38"/>
      <c r="AK318" s="38"/>
      <c r="AL318" s="38"/>
      <c r="AM318" s="38"/>
      <c r="AO318" s="38"/>
    </row>
    <row r="319" spans="2:41">
      <c r="B319" s="111">
        <v>42083</v>
      </c>
      <c r="C319" s="112">
        <v>0.26679999999999998</v>
      </c>
      <c r="E319" s="111">
        <v>43641</v>
      </c>
      <c r="F319" s="112">
        <v>2.41</v>
      </c>
      <c r="H319" s="111">
        <v>42326</v>
      </c>
      <c r="I319" s="112">
        <v>7.0000000000000007E-2</v>
      </c>
      <c r="K319" s="111">
        <v>42072</v>
      </c>
      <c r="L319" s="112">
        <v>0.29976000000000003</v>
      </c>
      <c r="N319" s="111">
        <v>42072</v>
      </c>
      <c r="O319" s="112">
        <v>0.10730000000000001</v>
      </c>
      <c r="Q319" s="111">
        <v>42072</v>
      </c>
      <c r="R319" s="112">
        <v>0.19245999999999999</v>
      </c>
      <c r="S319" s="158">
        <f t="shared" si="67"/>
        <v>0</v>
      </c>
      <c r="T319" s="38">
        <f t="shared" si="68"/>
        <v>42083</v>
      </c>
      <c r="U319" s="112">
        <f t="shared" ca="1" si="69"/>
        <v>0.26679999999999998</v>
      </c>
      <c r="V319" s="112">
        <f t="shared" ca="1" si="63"/>
        <v>0.29992000000000002</v>
      </c>
      <c r="W319" s="112">
        <f t="shared" ca="1" si="64"/>
        <v>0.10746</v>
      </c>
      <c r="X319" s="112">
        <f t="shared" ca="1" si="65"/>
        <v>0.19245999999999999</v>
      </c>
      <c r="Y319" s="112">
        <f t="shared" ca="1" si="70"/>
        <v>0</v>
      </c>
      <c r="Z319" s="27">
        <f t="shared" ca="1" si="66"/>
        <v>0.15933999999999998</v>
      </c>
      <c r="AB319" s="38">
        <f t="shared" si="71"/>
        <v>41992</v>
      </c>
      <c r="AC319" s="38" t="e">
        <f t="shared" si="72"/>
        <v>#N/A</v>
      </c>
      <c r="AD319" s="38">
        <f t="shared" si="73"/>
        <v>41992</v>
      </c>
      <c r="AE319" s="38"/>
      <c r="AF319" s="38"/>
      <c r="AG319" s="38"/>
      <c r="AH319" s="38"/>
      <c r="AI319" s="38"/>
      <c r="AJ319" s="38"/>
      <c r="AK319" s="38"/>
      <c r="AL319" s="38"/>
      <c r="AM319" s="38"/>
      <c r="AO319" s="38"/>
    </row>
    <row r="320" spans="2:41">
      <c r="B320" s="111">
        <v>42086</v>
      </c>
      <c r="C320" s="112">
        <v>0.26679999999999998</v>
      </c>
      <c r="E320" s="111">
        <v>43642</v>
      </c>
      <c r="F320" s="112">
        <v>2.4300000000000002</v>
      </c>
      <c r="H320" s="111">
        <v>42327</v>
      </c>
      <c r="I320" s="112">
        <v>7.0000000000000007E-2</v>
      </c>
      <c r="K320" s="111">
        <v>42073</v>
      </c>
      <c r="L320" s="112">
        <v>0.29991000000000001</v>
      </c>
      <c r="N320" s="111">
        <v>42073</v>
      </c>
      <c r="O320" s="112">
        <v>0.10741000000000001</v>
      </c>
      <c r="Q320" s="111">
        <v>42073</v>
      </c>
      <c r="R320" s="112">
        <v>0.1925</v>
      </c>
      <c r="S320" s="158">
        <f t="shared" si="67"/>
        <v>0</v>
      </c>
      <c r="T320" s="38">
        <f t="shared" si="68"/>
        <v>42086</v>
      </c>
      <c r="U320" s="112">
        <f t="shared" ca="1" si="69"/>
        <v>0.26679999999999998</v>
      </c>
      <c r="V320" s="112">
        <f t="shared" ca="1" si="63"/>
        <v>0.30019000000000001</v>
      </c>
      <c r="W320" s="112">
        <f t="shared" ca="1" si="64"/>
        <v>0.10773000000000001</v>
      </c>
      <c r="X320" s="112">
        <f t="shared" ca="1" si="65"/>
        <v>0.19245999999999999</v>
      </c>
      <c r="Y320" s="112">
        <f t="shared" ca="1" si="70"/>
        <v>0</v>
      </c>
      <c r="Z320" s="27">
        <f t="shared" ca="1" si="66"/>
        <v>0.15906999999999999</v>
      </c>
      <c r="AB320" s="38">
        <f t="shared" si="71"/>
        <v>41996</v>
      </c>
      <c r="AC320" s="38">
        <f t="shared" si="72"/>
        <v>41996</v>
      </c>
      <c r="AD320" s="38">
        <f t="shared" si="73"/>
        <v>41996</v>
      </c>
      <c r="AE320" s="38"/>
      <c r="AF320" s="38"/>
      <c r="AG320" s="38"/>
      <c r="AH320" s="38"/>
      <c r="AI320" s="38"/>
      <c r="AJ320" s="38"/>
      <c r="AK320" s="38"/>
      <c r="AL320" s="38"/>
      <c r="AM320" s="38"/>
      <c r="AO320" s="38"/>
    </row>
    <row r="321" spans="2:41">
      <c r="B321" s="111">
        <v>42087</v>
      </c>
      <c r="C321" s="112">
        <v>0.26934999999999998</v>
      </c>
      <c r="E321" s="111">
        <v>43643</v>
      </c>
      <c r="F321" s="112">
        <v>2.42</v>
      </c>
      <c r="H321" s="111">
        <v>42328</v>
      </c>
      <c r="I321" s="112">
        <v>0.05</v>
      </c>
      <c r="K321" s="111">
        <v>42074</v>
      </c>
      <c r="L321" s="112">
        <v>0.29997000000000001</v>
      </c>
      <c r="N321" s="111">
        <v>42074</v>
      </c>
      <c r="O321" s="112">
        <v>0.10750999999999999</v>
      </c>
      <c r="Q321" s="111">
        <v>42074</v>
      </c>
      <c r="R321" s="112">
        <v>0.19245999999999999</v>
      </c>
      <c r="S321" s="158">
        <f t="shared" si="67"/>
        <v>0</v>
      </c>
      <c r="T321" s="38">
        <f t="shared" si="68"/>
        <v>42087</v>
      </c>
      <c r="U321" s="112">
        <f t="shared" ca="1" si="69"/>
        <v>0.26934999999999998</v>
      </c>
      <c r="V321" s="112">
        <f t="shared" ca="1" si="63"/>
        <v>0.29991000000000001</v>
      </c>
      <c r="W321" s="112">
        <f t="shared" ca="1" si="64"/>
        <v>0.10741000000000001</v>
      </c>
      <c r="X321" s="112">
        <f t="shared" ca="1" si="65"/>
        <v>0.1925</v>
      </c>
      <c r="Y321" s="112">
        <f t="shared" ca="1" si="70"/>
        <v>0</v>
      </c>
      <c r="Z321" s="27">
        <f t="shared" ca="1" si="66"/>
        <v>0.16193999999999997</v>
      </c>
      <c r="AB321" s="38">
        <f t="shared" si="71"/>
        <v>41997</v>
      </c>
      <c r="AC321" s="38">
        <f t="shared" si="72"/>
        <v>41997</v>
      </c>
      <c r="AD321" s="38">
        <f t="shared" si="73"/>
        <v>41997</v>
      </c>
      <c r="AE321" s="38"/>
      <c r="AF321" s="38"/>
      <c r="AG321" s="38"/>
      <c r="AH321" s="38"/>
      <c r="AI321" s="38"/>
      <c r="AJ321" s="38"/>
      <c r="AK321" s="38"/>
      <c r="AL321" s="38"/>
      <c r="AM321" s="38"/>
      <c r="AO321" s="38"/>
    </row>
    <row r="322" spans="2:41">
      <c r="B322" s="111">
        <v>42088</v>
      </c>
      <c r="C322" s="112">
        <v>0.26855000000000001</v>
      </c>
      <c r="E322" s="111">
        <v>43644</v>
      </c>
      <c r="F322" s="112">
        <v>2.5</v>
      </c>
      <c r="H322" s="111">
        <v>42331</v>
      </c>
      <c r="I322" s="112">
        <v>0.05</v>
      </c>
      <c r="K322" s="111">
        <v>42075</v>
      </c>
      <c r="L322" s="112">
        <v>0.30041000000000001</v>
      </c>
      <c r="N322" s="111">
        <v>42075</v>
      </c>
      <c r="O322" s="112">
        <v>0.10795</v>
      </c>
      <c r="Q322" s="111">
        <v>42075</v>
      </c>
      <c r="R322" s="112">
        <v>0.19245999999999999</v>
      </c>
      <c r="S322" s="158">
        <f t="shared" si="67"/>
        <v>0</v>
      </c>
      <c r="T322" s="38">
        <f t="shared" si="68"/>
        <v>42088</v>
      </c>
      <c r="U322" s="112">
        <f t="shared" ca="1" si="69"/>
        <v>0.26855000000000001</v>
      </c>
      <c r="V322" s="112">
        <f t="shared" ca="1" si="63"/>
        <v>0.29987000000000003</v>
      </c>
      <c r="W322" s="112">
        <f t="shared" ca="1" si="64"/>
        <v>0.10741000000000001</v>
      </c>
      <c r="X322" s="112">
        <f t="shared" ca="1" si="65"/>
        <v>0.19245999999999999</v>
      </c>
      <c r="Y322" s="112">
        <f t="shared" ca="1" si="70"/>
        <v>0</v>
      </c>
      <c r="Z322" s="27">
        <f t="shared" ca="1" si="66"/>
        <v>0.16114000000000001</v>
      </c>
      <c r="AB322" s="38">
        <f t="shared" si="71"/>
        <v>41997</v>
      </c>
      <c r="AC322" s="38" t="e">
        <f t="shared" si="72"/>
        <v>#N/A</v>
      </c>
      <c r="AD322" s="38">
        <f t="shared" si="73"/>
        <v>41997</v>
      </c>
      <c r="AE322" s="38"/>
      <c r="AF322" s="38"/>
      <c r="AG322" s="38"/>
      <c r="AH322" s="38"/>
      <c r="AI322" s="38"/>
      <c r="AJ322" s="38"/>
      <c r="AK322" s="38"/>
      <c r="AL322" s="38"/>
      <c r="AM322" s="38"/>
      <c r="AO322" s="38"/>
    </row>
    <row r="323" spans="2:41">
      <c r="B323" s="111">
        <v>42089</v>
      </c>
      <c r="C323" s="112">
        <v>0.27305000000000001</v>
      </c>
      <c r="E323" s="111">
        <v>43647</v>
      </c>
      <c r="F323" s="112">
        <v>2.42</v>
      </c>
      <c r="H323" s="111">
        <v>42332</v>
      </c>
      <c r="I323" s="112">
        <v>7.0000000000000007E-2</v>
      </c>
      <c r="K323" s="111">
        <v>42076</v>
      </c>
      <c r="L323" s="112">
        <v>0.30109000000000002</v>
      </c>
      <c r="N323" s="111">
        <v>42076</v>
      </c>
      <c r="O323" s="112">
        <v>0.10863</v>
      </c>
      <c r="Q323" s="111">
        <v>42076</v>
      </c>
      <c r="R323" s="112">
        <v>0.19245999999999999</v>
      </c>
      <c r="S323" s="158">
        <f t="shared" si="67"/>
        <v>0</v>
      </c>
      <c r="T323" s="38">
        <f t="shared" si="68"/>
        <v>42089</v>
      </c>
      <c r="U323" s="112">
        <f t="shared" ca="1" si="69"/>
        <v>0.27305000000000001</v>
      </c>
      <c r="V323" s="112">
        <f t="shared" ca="1" si="63"/>
        <v>0.29965000000000003</v>
      </c>
      <c r="W323" s="112">
        <f t="shared" ca="1" si="64"/>
        <v>0.10718999999999999</v>
      </c>
      <c r="X323" s="112">
        <f t="shared" ca="1" si="65"/>
        <v>0.19245999999999999</v>
      </c>
      <c r="Y323" s="112">
        <f t="shared" ca="1" si="70"/>
        <v>0</v>
      </c>
      <c r="Z323" s="27">
        <f t="shared" ca="1" si="66"/>
        <v>0.16586000000000001</v>
      </c>
      <c r="AB323" s="38">
        <f t="shared" si="71"/>
        <v>41997</v>
      </c>
      <c r="AC323" s="38" t="e">
        <f t="shared" si="72"/>
        <v>#N/A</v>
      </c>
      <c r="AD323" s="38">
        <f t="shared" si="73"/>
        <v>41997</v>
      </c>
      <c r="AE323" s="38"/>
      <c r="AF323" s="38"/>
      <c r="AG323" s="38"/>
      <c r="AH323" s="38"/>
      <c r="AI323" s="38"/>
      <c r="AJ323" s="38"/>
      <c r="AK323" s="38"/>
      <c r="AL323" s="38"/>
      <c r="AM323" s="38"/>
      <c r="AO323" s="38"/>
    </row>
    <row r="324" spans="2:41">
      <c r="B324" s="111">
        <v>42090</v>
      </c>
      <c r="C324" s="112">
        <v>0.27539999999999998</v>
      </c>
      <c r="E324" s="111">
        <v>43648</v>
      </c>
      <c r="F324" s="112">
        <v>2.5099999999999998</v>
      </c>
      <c r="H324" s="111">
        <v>42333</v>
      </c>
      <c r="I324" s="112">
        <v>0.09</v>
      </c>
      <c r="K324" s="111">
        <v>42079</v>
      </c>
      <c r="L324" s="112">
        <v>0.30160999999999999</v>
      </c>
      <c r="N324" s="111">
        <v>42079</v>
      </c>
      <c r="O324" s="112">
        <v>0.10915</v>
      </c>
      <c r="Q324" s="111">
        <v>42079</v>
      </c>
      <c r="R324" s="112">
        <v>0.19245999999999999</v>
      </c>
      <c r="S324" s="158">
        <f t="shared" si="67"/>
        <v>0</v>
      </c>
      <c r="T324" s="38">
        <f t="shared" si="68"/>
        <v>42090</v>
      </c>
      <c r="U324" s="112">
        <f t="shared" ca="1" si="69"/>
        <v>0.27539999999999998</v>
      </c>
      <c r="V324" s="112">
        <f t="shared" ca="1" si="63"/>
        <v>0.29959999999999998</v>
      </c>
      <c r="W324" s="112">
        <f t="shared" ca="1" si="64"/>
        <v>0.10714</v>
      </c>
      <c r="X324" s="112">
        <f t="shared" ca="1" si="65"/>
        <v>0.19245999999999999</v>
      </c>
      <c r="Y324" s="112">
        <f t="shared" ca="1" si="70"/>
        <v>0</v>
      </c>
      <c r="Z324" s="27">
        <f t="shared" ca="1" si="66"/>
        <v>0.16825999999999997</v>
      </c>
      <c r="AB324" s="38">
        <f t="shared" si="71"/>
        <v>41997</v>
      </c>
      <c r="AC324" s="38" t="e">
        <f t="shared" si="72"/>
        <v>#N/A</v>
      </c>
      <c r="AD324" s="38">
        <f t="shared" si="73"/>
        <v>41997</v>
      </c>
      <c r="AE324" s="38"/>
      <c r="AF324" s="38"/>
      <c r="AG324" s="38"/>
      <c r="AH324" s="38"/>
      <c r="AI324" s="38"/>
      <c r="AJ324" s="38"/>
      <c r="AK324" s="38"/>
      <c r="AL324" s="38"/>
      <c r="AM324" s="38"/>
      <c r="AO324" s="38"/>
    </row>
    <row r="325" spans="2:41">
      <c r="B325" s="111">
        <v>42093</v>
      </c>
      <c r="C325" s="112">
        <v>0.27415</v>
      </c>
      <c r="E325" s="111">
        <v>43649</v>
      </c>
      <c r="F325" s="112">
        <v>2.56</v>
      </c>
      <c r="H325" s="111">
        <v>42335</v>
      </c>
      <c r="I325" s="112">
        <v>0.12</v>
      </c>
      <c r="K325" s="111">
        <v>42080</v>
      </c>
      <c r="L325" s="112">
        <v>0.30153999999999997</v>
      </c>
      <c r="N325" s="111">
        <v>42080</v>
      </c>
      <c r="O325" s="112">
        <v>0.10904</v>
      </c>
      <c r="Q325" s="111">
        <v>42080</v>
      </c>
      <c r="R325" s="112">
        <v>0.1925</v>
      </c>
      <c r="S325" s="158">
        <f t="shared" si="67"/>
        <v>0</v>
      </c>
      <c r="T325" s="38">
        <f t="shared" si="68"/>
        <v>42093</v>
      </c>
      <c r="U325" s="112">
        <f t="shared" ca="1" si="69"/>
        <v>0.27415</v>
      </c>
      <c r="V325" s="112">
        <f t="shared" ca="1" si="63"/>
        <v>0.29942999999999997</v>
      </c>
      <c r="W325" s="112">
        <f t="shared" ca="1" si="64"/>
        <v>0.10697</v>
      </c>
      <c r="X325" s="112">
        <f t="shared" ca="1" si="65"/>
        <v>0.19245999999999999</v>
      </c>
      <c r="Y325" s="112">
        <f t="shared" ca="1" si="70"/>
        <v>0</v>
      </c>
      <c r="Z325" s="27">
        <f t="shared" ca="1" si="66"/>
        <v>0.16718</v>
      </c>
      <c r="AB325" s="38">
        <f t="shared" si="71"/>
        <v>42003</v>
      </c>
      <c r="AC325" s="38">
        <f t="shared" si="72"/>
        <v>42003</v>
      </c>
      <c r="AD325" s="38">
        <f t="shared" si="73"/>
        <v>42003</v>
      </c>
      <c r="AE325" s="38"/>
      <c r="AF325" s="38"/>
      <c r="AG325" s="38"/>
      <c r="AH325" s="38"/>
      <c r="AI325" s="38"/>
      <c r="AJ325" s="38"/>
      <c r="AK325" s="38"/>
      <c r="AL325" s="38"/>
      <c r="AM325" s="38"/>
      <c r="AO325" s="38"/>
    </row>
    <row r="326" spans="2:41">
      <c r="B326" s="111">
        <v>42094</v>
      </c>
      <c r="C326" s="112">
        <v>0.27074999999999999</v>
      </c>
      <c r="E326" s="111">
        <v>43651</v>
      </c>
      <c r="F326" s="112">
        <v>2.59</v>
      </c>
      <c r="H326" s="111">
        <v>42338</v>
      </c>
      <c r="I326" s="112">
        <v>0.17</v>
      </c>
      <c r="K326" s="111">
        <v>42081</v>
      </c>
      <c r="L326" s="112">
        <v>0.30105999999999999</v>
      </c>
      <c r="N326" s="111">
        <v>42081</v>
      </c>
      <c r="O326" s="112">
        <v>0.1086</v>
      </c>
      <c r="Q326" s="111">
        <v>42081</v>
      </c>
      <c r="R326" s="112">
        <v>0.19245999999999999</v>
      </c>
      <c r="S326" s="158">
        <f t="shared" si="67"/>
        <v>0</v>
      </c>
      <c r="T326" s="38">
        <f t="shared" si="68"/>
        <v>42094</v>
      </c>
      <c r="U326" s="112">
        <f t="shared" ca="1" si="69"/>
        <v>0.27074999999999999</v>
      </c>
      <c r="V326" s="112">
        <f t="shared" ca="1" si="63"/>
        <v>0.29932999999999998</v>
      </c>
      <c r="W326" s="112">
        <f t="shared" ca="1" si="64"/>
        <v>0.10682999999999999</v>
      </c>
      <c r="X326" s="112">
        <f t="shared" ca="1" si="65"/>
        <v>0.1925</v>
      </c>
      <c r="Y326" s="112">
        <f t="shared" ca="1" si="70"/>
        <v>0</v>
      </c>
      <c r="Z326" s="27">
        <f t="shared" ca="1" si="66"/>
        <v>0.16392000000000001</v>
      </c>
      <c r="AB326" s="38">
        <f t="shared" si="71"/>
        <v>42004</v>
      </c>
      <c r="AC326" s="38">
        <f t="shared" si="72"/>
        <v>42004</v>
      </c>
      <c r="AD326" s="38">
        <f t="shared" si="73"/>
        <v>42004</v>
      </c>
      <c r="AE326" s="38"/>
      <c r="AF326" s="38"/>
      <c r="AG326" s="38"/>
      <c r="AH326" s="38"/>
      <c r="AI326" s="38"/>
      <c r="AJ326" s="38"/>
      <c r="AK326" s="38"/>
      <c r="AL326" s="38"/>
      <c r="AM326" s="38"/>
      <c r="AO326" s="38"/>
    </row>
    <row r="327" spans="2:41">
      <c r="B327" s="111">
        <v>42095</v>
      </c>
      <c r="C327" s="112">
        <v>0.27074999999999999</v>
      </c>
      <c r="E327" s="111">
        <v>43654</v>
      </c>
      <c r="F327" s="112">
        <v>2.48</v>
      </c>
      <c r="H327" s="111">
        <v>42339</v>
      </c>
      <c r="I327" s="112">
        <v>0.12</v>
      </c>
      <c r="K327" s="111">
        <v>42082</v>
      </c>
      <c r="L327" s="112">
        <v>0.30074000000000001</v>
      </c>
      <c r="N327" s="111">
        <v>42082</v>
      </c>
      <c r="O327" s="112">
        <v>0.10828</v>
      </c>
      <c r="Q327" s="111">
        <v>42082</v>
      </c>
      <c r="R327" s="112">
        <v>0.19245999999999999</v>
      </c>
      <c r="S327" s="158">
        <f t="shared" si="67"/>
        <v>0</v>
      </c>
      <c r="T327" s="38">
        <f t="shared" si="68"/>
        <v>42095</v>
      </c>
      <c r="U327" s="112">
        <f t="shared" ca="1" si="69"/>
        <v>0.27074999999999999</v>
      </c>
      <c r="V327" s="112">
        <f t="shared" ca="1" si="63"/>
        <v>0.29896</v>
      </c>
      <c r="W327" s="112">
        <f t="shared" ca="1" si="64"/>
        <v>0.1065</v>
      </c>
      <c r="X327" s="112">
        <f t="shared" ca="1" si="65"/>
        <v>0.19245999999999999</v>
      </c>
      <c r="Y327" s="112">
        <f t="shared" ca="1" si="70"/>
        <v>0</v>
      </c>
      <c r="Z327" s="27">
        <f t="shared" ca="1" si="66"/>
        <v>0.16425000000000001</v>
      </c>
      <c r="AB327" s="38">
        <f t="shared" si="71"/>
        <v>42004</v>
      </c>
      <c r="AC327" s="38" t="e">
        <f t="shared" si="72"/>
        <v>#N/A</v>
      </c>
      <c r="AD327" s="38">
        <f t="shared" si="73"/>
        <v>42004</v>
      </c>
      <c r="AE327" s="38"/>
      <c r="AF327" s="38"/>
      <c r="AG327" s="38"/>
      <c r="AH327" s="38"/>
      <c r="AI327" s="38"/>
      <c r="AJ327" s="38"/>
      <c r="AK327" s="38"/>
      <c r="AL327" s="38"/>
      <c r="AM327" s="38"/>
      <c r="AO327" s="38"/>
    </row>
    <row r="328" spans="2:41">
      <c r="B328" s="111">
        <v>42096</v>
      </c>
      <c r="C328" s="112">
        <v>0.27374999999999999</v>
      </c>
      <c r="E328" s="111">
        <v>43655</v>
      </c>
      <c r="F328" s="112">
        <v>2.4500000000000002</v>
      </c>
      <c r="H328" s="111">
        <v>42340</v>
      </c>
      <c r="I328" s="112">
        <v>0.11</v>
      </c>
      <c r="K328" s="111">
        <v>42083</v>
      </c>
      <c r="L328" s="112">
        <v>0.29992000000000002</v>
      </c>
      <c r="N328" s="111">
        <v>42083</v>
      </c>
      <c r="O328" s="112">
        <v>0.10746</v>
      </c>
      <c r="Q328" s="111">
        <v>42083</v>
      </c>
      <c r="R328" s="112">
        <v>0.19245999999999999</v>
      </c>
      <c r="S328" s="158">
        <f t="shared" si="67"/>
        <v>0</v>
      </c>
      <c r="T328" s="38">
        <f t="shared" si="68"/>
        <v>42096</v>
      </c>
      <c r="U328" s="112">
        <f t="shared" ca="1" si="69"/>
        <v>0.27374999999999999</v>
      </c>
      <c r="V328" s="112">
        <f t="shared" ca="1" si="63"/>
        <v>0.29852000000000001</v>
      </c>
      <c r="W328" s="112">
        <f t="shared" ca="1" si="64"/>
        <v>0.10606</v>
      </c>
      <c r="X328" s="112">
        <f t="shared" ca="1" si="65"/>
        <v>0.19245999999999999</v>
      </c>
      <c r="Y328" s="112">
        <f t="shared" ca="1" si="70"/>
        <v>0</v>
      </c>
      <c r="Z328" s="27">
        <f t="shared" ca="1" si="66"/>
        <v>0.16769000000000001</v>
      </c>
      <c r="AB328" s="38">
        <f t="shared" si="71"/>
        <v>42006</v>
      </c>
      <c r="AC328" s="38">
        <f t="shared" si="72"/>
        <v>42006</v>
      </c>
      <c r="AD328" s="38">
        <f t="shared" si="73"/>
        <v>42006</v>
      </c>
      <c r="AE328" s="38"/>
      <c r="AF328" s="38"/>
      <c r="AG328" s="38"/>
      <c r="AH328" s="38"/>
      <c r="AI328" s="38"/>
      <c r="AJ328" s="38"/>
      <c r="AK328" s="38"/>
      <c r="AL328" s="38"/>
      <c r="AM328" s="38"/>
      <c r="AO328" s="38"/>
    </row>
    <row r="329" spans="2:41">
      <c r="B329" s="111">
        <v>42101</v>
      </c>
      <c r="C329" s="112">
        <v>0.27374999999999999</v>
      </c>
      <c r="E329" s="111">
        <v>43656</v>
      </c>
      <c r="F329" s="112">
        <v>2.46</v>
      </c>
      <c r="H329" s="111">
        <v>42341</v>
      </c>
      <c r="I329" s="112">
        <v>0.14000000000000001</v>
      </c>
      <c r="K329" s="111">
        <v>42086</v>
      </c>
      <c r="L329" s="112">
        <v>0.30019000000000001</v>
      </c>
      <c r="N329" s="111">
        <v>42086</v>
      </c>
      <c r="O329" s="112">
        <v>0.10773000000000001</v>
      </c>
      <c r="Q329" s="111">
        <v>42086</v>
      </c>
      <c r="R329" s="112">
        <v>0.19245999999999999</v>
      </c>
      <c r="S329" s="158">
        <f t="shared" si="67"/>
        <v>0</v>
      </c>
      <c r="T329" s="38">
        <f t="shared" si="68"/>
        <v>42101</v>
      </c>
      <c r="U329" s="112">
        <f t="shared" ca="1" si="69"/>
        <v>0.27374999999999999</v>
      </c>
      <c r="V329" s="112">
        <f t="shared" ca="1" si="63"/>
        <v>0.29746</v>
      </c>
      <c r="W329" s="112">
        <f t="shared" ca="1" si="64"/>
        <v>0.10496</v>
      </c>
      <c r="X329" s="112">
        <f t="shared" ca="1" si="65"/>
        <v>0.1925</v>
      </c>
      <c r="Y329" s="112">
        <f t="shared" ca="1" si="70"/>
        <v>0</v>
      </c>
      <c r="Z329" s="27">
        <f t="shared" ca="1" si="66"/>
        <v>0.16879</v>
      </c>
      <c r="AB329" s="38">
        <f t="shared" si="71"/>
        <v>42011</v>
      </c>
      <c r="AC329" s="38">
        <f t="shared" si="72"/>
        <v>42011</v>
      </c>
      <c r="AD329" s="38">
        <f t="shared" si="73"/>
        <v>42011</v>
      </c>
      <c r="AE329" s="38"/>
      <c r="AF329" s="38"/>
      <c r="AG329" s="38"/>
      <c r="AH329" s="38"/>
      <c r="AI329" s="38"/>
      <c r="AJ329" s="38"/>
      <c r="AK329" s="38"/>
      <c r="AL329" s="38"/>
      <c r="AM329" s="38"/>
      <c r="AO329" s="38"/>
    </row>
    <row r="330" spans="2:41">
      <c r="B330" s="111">
        <v>42102</v>
      </c>
      <c r="C330" s="112">
        <v>0.2712</v>
      </c>
      <c r="E330" s="111">
        <v>43657</v>
      </c>
      <c r="F330" s="112">
        <v>2.41</v>
      </c>
      <c r="H330" s="111">
        <v>42342</v>
      </c>
      <c r="I330" s="112">
        <v>0.14000000000000001</v>
      </c>
      <c r="K330" s="111">
        <v>42087</v>
      </c>
      <c r="L330" s="112">
        <v>0.29991000000000001</v>
      </c>
      <c r="N330" s="111">
        <v>42087</v>
      </c>
      <c r="O330" s="112">
        <v>0.10741000000000001</v>
      </c>
      <c r="Q330" s="111">
        <v>42087</v>
      </c>
      <c r="R330" s="112">
        <v>0.1925</v>
      </c>
      <c r="S330" s="158">
        <f t="shared" si="67"/>
        <v>0</v>
      </c>
      <c r="T330" s="38">
        <f t="shared" si="68"/>
        <v>42102</v>
      </c>
      <c r="U330" s="112">
        <f t="shared" ca="1" si="69"/>
        <v>0.2712</v>
      </c>
      <c r="V330" s="112">
        <f t="shared" ca="1" si="63"/>
        <v>0.29720000000000002</v>
      </c>
      <c r="W330" s="112">
        <f t="shared" ca="1" si="64"/>
        <v>0.10474</v>
      </c>
      <c r="X330" s="112">
        <f t="shared" ca="1" si="65"/>
        <v>0.19245999999999999</v>
      </c>
      <c r="Y330" s="112">
        <f t="shared" ca="1" si="70"/>
        <v>0</v>
      </c>
      <c r="Z330" s="27">
        <f t="shared" ca="1" si="66"/>
        <v>0.16646</v>
      </c>
      <c r="AB330" s="38">
        <f t="shared" si="71"/>
        <v>42012</v>
      </c>
      <c r="AC330" s="38">
        <f t="shared" si="72"/>
        <v>42012</v>
      </c>
      <c r="AD330" s="38">
        <f t="shared" si="73"/>
        <v>42012</v>
      </c>
      <c r="AE330" s="38"/>
      <c r="AF330" s="38"/>
      <c r="AG330" s="38"/>
      <c r="AH330" s="38"/>
      <c r="AI330" s="38"/>
      <c r="AJ330" s="38"/>
      <c r="AK330" s="38"/>
      <c r="AL330" s="38"/>
      <c r="AM330" s="38"/>
      <c r="AO330" s="38"/>
    </row>
    <row r="331" spans="2:41">
      <c r="B331" s="111">
        <v>42103</v>
      </c>
      <c r="C331" s="112">
        <v>0.27589999999999998</v>
      </c>
      <c r="E331" s="111">
        <v>43658</v>
      </c>
      <c r="F331" s="112">
        <v>2.36</v>
      </c>
      <c r="H331" s="111">
        <v>42345</v>
      </c>
      <c r="I331" s="112">
        <v>0.14000000000000001</v>
      </c>
      <c r="K331" s="111">
        <v>42088</v>
      </c>
      <c r="L331" s="112">
        <v>0.29987000000000003</v>
      </c>
      <c r="N331" s="111">
        <v>42088</v>
      </c>
      <c r="O331" s="112">
        <v>0.10741000000000001</v>
      </c>
      <c r="Q331" s="111">
        <v>42088</v>
      </c>
      <c r="R331" s="112">
        <v>0.19245999999999999</v>
      </c>
      <c r="S331" s="158">
        <f t="shared" si="67"/>
        <v>0</v>
      </c>
      <c r="T331" s="38">
        <f t="shared" si="68"/>
        <v>42103</v>
      </c>
      <c r="U331" s="112">
        <f t="shared" ca="1" si="69"/>
        <v>0.27589999999999998</v>
      </c>
      <c r="V331" s="112">
        <f t="shared" ref="V331:V394" ca="1" si="74">VLOOKUP(T331,$K$11:$L$1048576,2,FALSE)</f>
        <v>0.29698000000000002</v>
      </c>
      <c r="W331" s="112">
        <f t="shared" ref="W331:W394" ca="1" si="75">VLOOKUP(T331,$N$11:$O$1048576,2,FALSE)</f>
        <v>0.10452</v>
      </c>
      <c r="X331" s="112">
        <f t="shared" ref="X331:X394" ca="1" si="76">VLOOKUP(T331,$Q$11:$R$1048576,2,FALSE)</f>
        <v>0.19245999999999999</v>
      </c>
      <c r="Y331" s="112">
        <f t="shared" ca="1" si="70"/>
        <v>0</v>
      </c>
      <c r="Z331" s="27">
        <f t="shared" ref="Z331:Z394" ca="1" si="77">U331-W331</f>
        <v>0.17137999999999998</v>
      </c>
      <c r="AB331" s="38">
        <f t="shared" si="71"/>
        <v>42013</v>
      </c>
      <c r="AC331" s="38">
        <f t="shared" si="72"/>
        <v>42013</v>
      </c>
      <c r="AD331" s="38">
        <f t="shared" si="73"/>
        <v>42013</v>
      </c>
      <c r="AE331" s="38"/>
      <c r="AF331" s="38"/>
      <c r="AG331" s="38"/>
      <c r="AH331" s="38"/>
      <c r="AI331" s="38"/>
      <c r="AJ331" s="38"/>
      <c r="AK331" s="38"/>
      <c r="AL331" s="38"/>
      <c r="AM331" s="38"/>
      <c r="AO331" s="38"/>
    </row>
    <row r="332" spans="2:41">
      <c r="B332" s="111">
        <v>42104</v>
      </c>
      <c r="C332" s="112">
        <v>0.27700000000000002</v>
      </c>
      <c r="E332" s="111">
        <v>43661</v>
      </c>
      <c r="F332" s="112">
        <v>2.46</v>
      </c>
      <c r="H332" s="111">
        <v>42346</v>
      </c>
      <c r="I332" s="112">
        <v>0.17</v>
      </c>
      <c r="K332" s="111">
        <v>42089</v>
      </c>
      <c r="L332" s="112">
        <v>0.29965000000000003</v>
      </c>
      <c r="N332" s="111">
        <v>42089</v>
      </c>
      <c r="O332" s="112">
        <v>0.10718999999999999</v>
      </c>
      <c r="Q332" s="111">
        <v>42089</v>
      </c>
      <c r="R332" s="112">
        <v>0.19245999999999999</v>
      </c>
      <c r="S332" s="158">
        <f t="shared" ref="S332:S395" si="78">WORKDAY(Q332,1)-Q333</f>
        <v>0</v>
      </c>
      <c r="T332" s="38">
        <f t="shared" ref="T332:T395" si="79">B332</f>
        <v>42104</v>
      </c>
      <c r="U332" s="112">
        <f t="shared" ref="U332:U395" ca="1" si="80">VLOOKUP(T332,$B$11:$C$1048576,2,FALSE)</f>
        <v>0.27700000000000002</v>
      </c>
      <c r="V332" s="112">
        <f t="shared" ca="1" si="74"/>
        <v>0.29687000000000002</v>
      </c>
      <c r="W332" s="112">
        <f t="shared" ca="1" si="75"/>
        <v>0.10441</v>
      </c>
      <c r="X332" s="112">
        <f t="shared" ca="1" si="76"/>
        <v>0.19245999999999999</v>
      </c>
      <c r="Y332" s="112">
        <f t="shared" ref="Y332:Y395" ca="1" si="81">W332+X332-V332</f>
        <v>0</v>
      </c>
      <c r="Z332" s="27">
        <f t="shared" ca="1" si="77"/>
        <v>0.17259000000000002</v>
      </c>
      <c r="AB332" s="38">
        <f t="shared" ref="AB332:AB395" si="82">INDEX(T:T,IFERROR(MATCH(EDATE(T332,-3),T:T,0),MATCH(EDATE(T332,-3),T:T,1)))</f>
        <v>42013</v>
      </c>
      <c r="AC332" s="38" t="e">
        <f t="shared" ref="AC332:AC395" si="83">INDEX(T:T,MATCH(EDATE(T332,-3),T:T,0))</f>
        <v>#N/A</v>
      </c>
      <c r="AD332" s="38">
        <f t="shared" ref="AD332:AD395" si="84">INDEX(T:T,MATCH(EDATE(T332,-3),T:T,1))</f>
        <v>42013</v>
      </c>
      <c r="AE332" s="38"/>
      <c r="AF332" s="38"/>
      <c r="AG332" s="38"/>
      <c r="AH332" s="38"/>
      <c r="AI332" s="38"/>
      <c r="AJ332" s="38"/>
      <c r="AK332" s="38"/>
      <c r="AL332" s="38"/>
      <c r="AM332" s="38"/>
      <c r="AO332" s="38"/>
    </row>
    <row r="333" spans="2:41">
      <c r="B333" s="111">
        <v>42107</v>
      </c>
      <c r="C333" s="112">
        <v>0.27529999999999999</v>
      </c>
      <c r="E333" s="111">
        <v>43662</v>
      </c>
      <c r="F333" s="112">
        <v>2.4699999999999998</v>
      </c>
      <c r="H333" s="111">
        <v>42347</v>
      </c>
      <c r="I333" s="112">
        <v>0.19</v>
      </c>
      <c r="K333" s="111">
        <v>42090</v>
      </c>
      <c r="L333" s="112">
        <v>0.29959999999999998</v>
      </c>
      <c r="N333" s="111">
        <v>42090</v>
      </c>
      <c r="O333" s="112">
        <v>0.10714</v>
      </c>
      <c r="Q333" s="111">
        <v>42090</v>
      </c>
      <c r="R333" s="112">
        <v>0.19245999999999999</v>
      </c>
      <c r="S333" s="158">
        <f t="shared" si="78"/>
        <v>0</v>
      </c>
      <c r="T333" s="38">
        <f t="shared" si="79"/>
        <v>42107</v>
      </c>
      <c r="U333" s="112">
        <f t="shared" ca="1" si="80"/>
        <v>0.27529999999999999</v>
      </c>
      <c r="V333" s="112">
        <f t="shared" ca="1" si="74"/>
        <v>0.29654000000000003</v>
      </c>
      <c r="W333" s="112">
        <f t="shared" ca="1" si="75"/>
        <v>0.10408000000000001</v>
      </c>
      <c r="X333" s="112">
        <f t="shared" ca="1" si="76"/>
        <v>0.19245999999999999</v>
      </c>
      <c r="Y333" s="112">
        <f t="shared" ca="1" si="81"/>
        <v>0</v>
      </c>
      <c r="Z333" s="27">
        <f t="shared" ca="1" si="77"/>
        <v>0.17121999999999998</v>
      </c>
      <c r="AB333" s="38">
        <f t="shared" si="82"/>
        <v>42017</v>
      </c>
      <c r="AC333" s="38">
        <f t="shared" si="83"/>
        <v>42017</v>
      </c>
      <c r="AD333" s="38">
        <f t="shared" si="84"/>
        <v>42017</v>
      </c>
      <c r="AE333" s="38"/>
      <c r="AF333" s="38"/>
      <c r="AG333" s="38"/>
      <c r="AH333" s="38"/>
      <c r="AI333" s="38"/>
      <c r="AJ333" s="38"/>
      <c r="AK333" s="38"/>
      <c r="AL333" s="38"/>
      <c r="AM333" s="38"/>
      <c r="AO333" s="38"/>
    </row>
    <row r="334" spans="2:41">
      <c r="B334" s="111">
        <v>42108</v>
      </c>
      <c r="C334" s="112">
        <v>0.27555000000000002</v>
      </c>
      <c r="E334" s="111">
        <v>43663</v>
      </c>
      <c r="F334" s="112">
        <v>2.4699999999999998</v>
      </c>
      <c r="H334" s="111">
        <v>42348</v>
      </c>
      <c r="I334" s="112">
        <v>0.18</v>
      </c>
      <c r="K334" s="111">
        <v>42093</v>
      </c>
      <c r="L334" s="112">
        <v>0.29942999999999997</v>
      </c>
      <c r="N334" s="111">
        <v>42093</v>
      </c>
      <c r="O334" s="112">
        <v>0.10697</v>
      </c>
      <c r="Q334" s="111">
        <v>42093</v>
      </c>
      <c r="R334" s="112">
        <v>0.19245999999999999</v>
      </c>
      <c r="S334" s="158">
        <f t="shared" si="78"/>
        <v>0</v>
      </c>
      <c r="T334" s="38">
        <f t="shared" si="79"/>
        <v>42108</v>
      </c>
      <c r="U334" s="112">
        <f t="shared" ca="1" si="80"/>
        <v>0.27555000000000002</v>
      </c>
      <c r="V334" s="112">
        <f t="shared" ca="1" si="74"/>
        <v>0.29647000000000001</v>
      </c>
      <c r="W334" s="112">
        <f t="shared" ca="1" si="75"/>
        <v>0.10397000000000001</v>
      </c>
      <c r="X334" s="112">
        <f t="shared" ca="1" si="76"/>
        <v>0.1925</v>
      </c>
      <c r="Y334" s="112">
        <f t="shared" ca="1" si="81"/>
        <v>0</v>
      </c>
      <c r="Z334" s="27">
        <f t="shared" ca="1" si="77"/>
        <v>0.17158000000000001</v>
      </c>
      <c r="AB334" s="38">
        <f t="shared" si="82"/>
        <v>42018</v>
      </c>
      <c r="AC334" s="38">
        <f t="shared" si="83"/>
        <v>42018</v>
      </c>
      <c r="AD334" s="38">
        <f t="shared" si="84"/>
        <v>42018</v>
      </c>
      <c r="AE334" s="38"/>
      <c r="AF334" s="38"/>
      <c r="AG334" s="38"/>
      <c r="AH334" s="38"/>
      <c r="AI334" s="38"/>
      <c r="AJ334" s="38"/>
      <c r="AK334" s="38"/>
      <c r="AL334" s="38"/>
      <c r="AM334" s="38"/>
      <c r="AO334" s="38"/>
    </row>
    <row r="335" spans="2:41">
      <c r="B335" s="111">
        <v>42109</v>
      </c>
      <c r="C335" s="112">
        <v>0.27434999999999998</v>
      </c>
      <c r="E335" s="111">
        <v>43664</v>
      </c>
      <c r="F335" s="112">
        <v>2.46</v>
      </c>
      <c r="H335" s="111">
        <v>42349</v>
      </c>
      <c r="I335" s="112">
        <v>0.15</v>
      </c>
      <c r="K335" s="111">
        <v>42094</v>
      </c>
      <c r="L335" s="112">
        <v>0.29932999999999998</v>
      </c>
      <c r="N335" s="111">
        <v>42094</v>
      </c>
      <c r="O335" s="112">
        <v>0.10682999999999999</v>
      </c>
      <c r="Q335" s="111">
        <v>42094</v>
      </c>
      <c r="R335" s="112">
        <v>0.1925</v>
      </c>
      <c r="S335" s="158">
        <f t="shared" si="78"/>
        <v>0</v>
      </c>
      <c r="T335" s="38">
        <f t="shared" si="79"/>
        <v>42109</v>
      </c>
      <c r="U335" s="112">
        <f t="shared" ca="1" si="80"/>
        <v>0.27434999999999998</v>
      </c>
      <c r="V335" s="112">
        <f t="shared" ca="1" si="74"/>
        <v>0.29643000000000003</v>
      </c>
      <c r="W335" s="112">
        <f t="shared" ca="1" si="75"/>
        <v>0.10397000000000001</v>
      </c>
      <c r="X335" s="112">
        <f t="shared" ca="1" si="76"/>
        <v>0.19245999999999999</v>
      </c>
      <c r="Y335" s="112">
        <f t="shared" ca="1" si="81"/>
        <v>0</v>
      </c>
      <c r="Z335" s="27">
        <f t="shared" ca="1" si="77"/>
        <v>0.17037999999999998</v>
      </c>
      <c r="AB335" s="38">
        <f t="shared" si="82"/>
        <v>42019</v>
      </c>
      <c r="AC335" s="38">
        <f t="shared" si="83"/>
        <v>42019</v>
      </c>
      <c r="AD335" s="38">
        <f t="shared" si="84"/>
        <v>42019</v>
      </c>
      <c r="AE335" s="38"/>
      <c r="AF335" s="38"/>
      <c r="AG335" s="38"/>
      <c r="AH335" s="38"/>
      <c r="AI335" s="38"/>
      <c r="AJ335" s="38"/>
      <c r="AK335" s="38"/>
      <c r="AL335" s="38"/>
      <c r="AM335" s="38"/>
      <c r="AO335" s="38"/>
    </row>
    <row r="336" spans="2:41">
      <c r="B336" s="111">
        <v>42110</v>
      </c>
      <c r="C336" s="112">
        <v>0.27510000000000001</v>
      </c>
      <c r="E336" s="111">
        <v>43665</v>
      </c>
      <c r="F336" s="112">
        <v>2.41</v>
      </c>
      <c r="H336" s="111">
        <v>42352</v>
      </c>
      <c r="I336" s="112">
        <v>0.15</v>
      </c>
      <c r="K336" s="111">
        <v>42095</v>
      </c>
      <c r="L336" s="112">
        <v>0.29896</v>
      </c>
      <c r="N336" s="111">
        <v>42095</v>
      </c>
      <c r="O336" s="112">
        <v>0.1065</v>
      </c>
      <c r="Q336" s="111">
        <v>42095</v>
      </c>
      <c r="R336" s="112">
        <v>0.19245999999999999</v>
      </c>
      <c r="S336" s="158">
        <f t="shared" si="78"/>
        <v>0</v>
      </c>
      <c r="T336" s="38">
        <f t="shared" si="79"/>
        <v>42110</v>
      </c>
      <c r="U336" s="112">
        <f t="shared" ca="1" si="80"/>
        <v>0.27510000000000001</v>
      </c>
      <c r="V336" s="112">
        <f t="shared" ca="1" si="74"/>
        <v>0.29631999999999997</v>
      </c>
      <c r="W336" s="112">
        <f t="shared" ca="1" si="75"/>
        <v>0.10385999999999999</v>
      </c>
      <c r="X336" s="112">
        <f t="shared" ca="1" si="76"/>
        <v>0.19245999999999999</v>
      </c>
      <c r="Y336" s="112">
        <f t="shared" ca="1" si="81"/>
        <v>0</v>
      </c>
      <c r="Z336" s="27">
        <f t="shared" ca="1" si="77"/>
        <v>0.17124</v>
      </c>
      <c r="AB336" s="38">
        <f t="shared" si="82"/>
        <v>42020</v>
      </c>
      <c r="AC336" s="38">
        <f t="shared" si="83"/>
        <v>42020</v>
      </c>
      <c r="AD336" s="38">
        <f t="shared" si="84"/>
        <v>42020</v>
      </c>
      <c r="AE336" s="38"/>
      <c r="AF336" s="38"/>
      <c r="AG336" s="38"/>
      <c r="AH336" s="38"/>
      <c r="AI336" s="38"/>
      <c r="AJ336" s="38"/>
      <c r="AK336" s="38"/>
      <c r="AL336" s="38"/>
      <c r="AM336" s="38"/>
      <c r="AO336" s="38"/>
    </row>
    <row r="337" spans="2:41">
      <c r="B337" s="111">
        <v>42111</v>
      </c>
      <c r="C337" s="112">
        <v>0.27575</v>
      </c>
      <c r="E337" s="111">
        <v>43668</v>
      </c>
      <c r="F337" s="112">
        <v>2.4</v>
      </c>
      <c r="H337" s="111">
        <v>42353</v>
      </c>
      <c r="I337" s="112">
        <v>0.21</v>
      </c>
      <c r="K337" s="111">
        <v>42096</v>
      </c>
      <c r="L337" s="112">
        <v>0.29852000000000001</v>
      </c>
      <c r="N337" s="111">
        <v>42096</v>
      </c>
      <c r="O337" s="112">
        <v>0.10606</v>
      </c>
      <c r="Q337" s="111">
        <v>42096</v>
      </c>
      <c r="R337" s="112">
        <v>0.19245999999999999</v>
      </c>
      <c r="S337" s="158">
        <f t="shared" si="78"/>
        <v>0</v>
      </c>
      <c r="T337" s="38">
        <f t="shared" si="79"/>
        <v>42111</v>
      </c>
      <c r="U337" s="112">
        <f t="shared" ca="1" si="80"/>
        <v>0.27575</v>
      </c>
      <c r="V337" s="112">
        <f t="shared" ca="1" si="74"/>
        <v>0.29620999999999997</v>
      </c>
      <c r="W337" s="112">
        <f t="shared" ca="1" si="75"/>
        <v>0.10375</v>
      </c>
      <c r="X337" s="112">
        <f t="shared" ca="1" si="76"/>
        <v>0.19245999999999999</v>
      </c>
      <c r="Y337" s="112">
        <f t="shared" ca="1" si="81"/>
        <v>0</v>
      </c>
      <c r="Z337" s="27">
        <f t="shared" ca="1" si="77"/>
        <v>0.17199999999999999</v>
      </c>
      <c r="AB337" s="38">
        <f t="shared" si="82"/>
        <v>42020</v>
      </c>
      <c r="AC337" s="38" t="e">
        <f t="shared" si="83"/>
        <v>#N/A</v>
      </c>
      <c r="AD337" s="38">
        <f t="shared" si="84"/>
        <v>42020</v>
      </c>
      <c r="AE337" s="38"/>
      <c r="AF337" s="38"/>
      <c r="AG337" s="38"/>
      <c r="AH337" s="38"/>
      <c r="AI337" s="38"/>
      <c r="AJ337" s="38"/>
      <c r="AK337" s="38"/>
      <c r="AL337" s="38"/>
      <c r="AM337" s="38"/>
      <c r="AO337" s="38"/>
    </row>
    <row r="338" spans="2:41">
      <c r="B338" s="111">
        <v>42114</v>
      </c>
      <c r="C338" s="112">
        <v>0.27600000000000002</v>
      </c>
      <c r="E338" s="111">
        <v>43669</v>
      </c>
      <c r="F338" s="112">
        <v>2.4</v>
      </c>
      <c r="H338" s="111">
        <v>42354</v>
      </c>
      <c r="I338" s="112">
        <v>0.25</v>
      </c>
      <c r="K338" s="111">
        <v>42097</v>
      </c>
      <c r="L338" s="112">
        <v>0.29852000000000001</v>
      </c>
      <c r="N338" s="111">
        <v>42097</v>
      </c>
      <c r="O338" s="112">
        <v>0.10606</v>
      </c>
      <c r="Q338" s="111">
        <v>42097</v>
      </c>
      <c r="R338" s="112">
        <v>0.19245999999999999</v>
      </c>
      <c r="S338" s="158">
        <f t="shared" si="78"/>
        <v>0</v>
      </c>
      <c r="T338" s="38">
        <f t="shared" si="79"/>
        <v>42114</v>
      </c>
      <c r="U338" s="112">
        <f t="shared" ca="1" si="80"/>
        <v>0.27600000000000002</v>
      </c>
      <c r="V338" s="112">
        <f t="shared" ca="1" si="74"/>
        <v>0.29521999999999998</v>
      </c>
      <c r="W338" s="112">
        <f t="shared" ca="1" si="75"/>
        <v>0.10276</v>
      </c>
      <c r="X338" s="112">
        <f t="shared" ca="1" si="76"/>
        <v>0.19245999999999999</v>
      </c>
      <c r="Y338" s="112">
        <f t="shared" ca="1" si="81"/>
        <v>0</v>
      </c>
      <c r="Z338" s="27">
        <f t="shared" ca="1" si="77"/>
        <v>0.17324000000000001</v>
      </c>
      <c r="AB338" s="38">
        <f t="shared" si="82"/>
        <v>42024</v>
      </c>
      <c r="AC338" s="38">
        <f t="shared" si="83"/>
        <v>42024</v>
      </c>
      <c r="AD338" s="38">
        <f t="shared" si="84"/>
        <v>42024</v>
      </c>
      <c r="AE338" s="38"/>
      <c r="AF338" s="38"/>
      <c r="AG338" s="38"/>
      <c r="AH338" s="38"/>
      <c r="AI338" s="38"/>
      <c r="AJ338" s="38"/>
      <c r="AK338" s="38"/>
      <c r="AL338" s="38"/>
      <c r="AM338" s="38"/>
      <c r="AO338" s="38"/>
    </row>
    <row r="339" spans="2:41">
      <c r="B339" s="111">
        <v>42115</v>
      </c>
      <c r="C339" s="112">
        <v>0.27725</v>
      </c>
      <c r="E339" s="111">
        <v>43670</v>
      </c>
      <c r="F339" s="112">
        <v>2.41</v>
      </c>
      <c r="H339" s="111">
        <v>42355</v>
      </c>
      <c r="I339" s="112">
        <v>0.33</v>
      </c>
      <c r="K339" s="111">
        <v>42100</v>
      </c>
      <c r="L339" s="112">
        <v>0.29768</v>
      </c>
      <c r="N339" s="111">
        <v>42100</v>
      </c>
      <c r="O339" s="112">
        <v>0.10518</v>
      </c>
      <c r="Q339" s="111">
        <v>42100</v>
      </c>
      <c r="R339" s="112">
        <v>0.1925</v>
      </c>
      <c r="S339" s="158">
        <f t="shared" si="78"/>
        <v>0</v>
      </c>
      <c r="T339" s="38">
        <f t="shared" si="79"/>
        <v>42115</v>
      </c>
      <c r="U339" s="112">
        <f t="shared" ca="1" si="80"/>
        <v>0.27725</v>
      </c>
      <c r="V339" s="112">
        <f t="shared" ca="1" si="74"/>
        <v>0.29510999999999998</v>
      </c>
      <c r="W339" s="112">
        <f t="shared" ca="1" si="75"/>
        <v>0.10265000000000001</v>
      </c>
      <c r="X339" s="112">
        <f t="shared" ca="1" si="76"/>
        <v>0.19245999999999999</v>
      </c>
      <c r="Y339" s="112">
        <f t="shared" ca="1" si="81"/>
        <v>0</v>
      </c>
      <c r="Z339" s="27">
        <f t="shared" ca="1" si="77"/>
        <v>0.17459999999999998</v>
      </c>
      <c r="AB339" s="38">
        <f t="shared" si="82"/>
        <v>42025</v>
      </c>
      <c r="AC339" s="38">
        <f t="shared" si="83"/>
        <v>42025</v>
      </c>
      <c r="AD339" s="38">
        <f t="shared" si="84"/>
        <v>42025</v>
      </c>
      <c r="AE339" s="38"/>
      <c r="AF339" s="38"/>
      <c r="AG339" s="38"/>
      <c r="AH339" s="38"/>
      <c r="AI339" s="38"/>
      <c r="AJ339" s="38"/>
      <c r="AK339" s="38"/>
      <c r="AL339" s="38"/>
      <c r="AM339" s="38"/>
      <c r="AO339" s="38"/>
    </row>
    <row r="340" spans="2:41">
      <c r="B340" s="111">
        <v>42116</v>
      </c>
      <c r="C340" s="112">
        <v>0.27750000000000002</v>
      </c>
      <c r="E340" s="111">
        <v>43671</v>
      </c>
      <c r="F340" s="112">
        <v>2.42</v>
      </c>
      <c r="H340" s="111">
        <v>42356</v>
      </c>
      <c r="I340" s="112">
        <v>0.34</v>
      </c>
      <c r="K340" s="111">
        <v>42101</v>
      </c>
      <c r="L340" s="112">
        <v>0.29746</v>
      </c>
      <c r="N340" s="111">
        <v>42101</v>
      </c>
      <c r="O340" s="112">
        <v>0.10496</v>
      </c>
      <c r="Q340" s="111">
        <v>42101</v>
      </c>
      <c r="R340" s="112">
        <v>0.1925</v>
      </c>
      <c r="S340" s="158">
        <f t="shared" si="78"/>
        <v>0</v>
      </c>
      <c r="T340" s="38">
        <f t="shared" si="79"/>
        <v>42116</v>
      </c>
      <c r="U340" s="112">
        <f t="shared" ca="1" si="80"/>
        <v>0.27750000000000002</v>
      </c>
      <c r="V340" s="112">
        <f t="shared" ca="1" si="74"/>
        <v>0.29521999999999998</v>
      </c>
      <c r="W340" s="112">
        <f t="shared" ca="1" si="75"/>
        <v>0.10276</v>
      </c>
      <c r="X340" s="112">
        <f t="shared" ca="1" si="76"/>
        <v>0.19245999999999999</v>
      </c>
      <c r="Y340" s="112">
        <f t="shared" ca="1" si="81"/>
        <v>0</v>
      </c>
      <c r="Z340" s="27">
        <f t="shared" ca="1" si="77"/>
        <v>0.17474000000000001</v>
      </c>
      <c r="AB340" s="38">
        <f t="shared" si="82"/>
        <v>42026</v>
      </c>
      <c r="AC340" s="38">
        <f t="shared" si="83"/>
        <v>42026</v>
      </c>
      <c r="AD340" s="38">
        <f t="shared" si="84"/>
        <v>42026</v>
      </c>
      <c r="AE340" s="38"/>
      <c r="AF340" s="38"/>
      <c r="AG340" s="38"/>
      <c r="AH340" s="38"/>
      <c r="AI340" s="38"/>
      <c r="AJ340" s="38"/>
      <c r="AK340" s="38"/>
      <c r="AL340" s="38"/>
      <c r="AM340" s="38"/>
      <c r="AO340" s="38"/>
    </row>
    <row r="341" spans="2:41">
      <c r="B341" s="111">
        <v>42117</v>
      </c>
      <c r="C341" s="112">
        <v>0.27700000000000002</v>
      </c>
      <c r="E341" s="111">
        <v>43672</v>
      </c>
      <c r="F341" s="112">
        <v>2.41</v>
      </c>
      <c r="H341" s="111">
        <v>42359</v>
      </c>
      <c r="I341" s="112">
        <v>0.3</v>
      </c>
      <c r="K341" s="111">
        <v>42102</v>
      </c>
      <c r="L341" s="112">
        <v>0.29720000000000002</v>
      </c>
      <c r="N341" s="111">
        <v>42102</v>
      </c>
      <c r="O341" s="112">
        <v>0.10474</v>
      </c>
      <c r="Q341" s="111">
        <v>42102</v>
      </c>
      <c r="R341" s="112">
        <v>0.19245999999999999</v>
      </c>
      <c r="S341" s="158">
        <f t="shared" si="78"/>
        <v>0</v>
      </c>
      <c r="T341" s="38">
        <f t="shared" si="79"/>
        <v>42117</v>
      </c>
      <c r="U341" s="112">
        <f t="shared" ca="1" si="80"/>
        <v>0.27700000000000002</v>
      </c>
      <c r="V341" s="112">
        <f t="shared" ca="1" si="74"/>
        <v>0.29521999999999998</v>
      </c>
      <c r="W341" s="112">
        <f t="shared" ca="1" si="75"/>
        <v>0.10276</v>
      </c>
      <c r="X341" s="112">
        <f t="shared" ca="1" si="76"/>
        <v>0.19245999999999999</v>
      </c>
      <c r="Y341" s="112">
        <f t="shared" ca="1" si="81"/>
        <v>0</v>
      </c>
      <c r="Z341" s="27">
        <f t="shared" ca="1" si="77"/>
        <v>0.17424000000000001</v>
      </c>
      <c r="AB341" s="38">
        <f t="shared" si="82"/>
        <v>42027</v>
      </c>
      <c r="AC341" s="38">
        <f t="shared" si="83"/>
        <v>42027</v>
      </c>
      <c r="AD341" s="38">
        <f t="shared" si="84"/>
        <v>42027</v>
      </c>
      <c r="AE341" s="38"/>
      <c r="AF341" s="38"/>
      <c r="AG341" s="38"/>
      <c r="AH341" s="38"/>
      <c r="AI341" s="38"/>
      <c r="AJ341" s="38"/>
      <c r="AK341" s="38"/>
      <c r="AL341" s="38"/>
      <c r="AM341" s="38"/>
      <c r="AO341" s="38"/>
    </row>
    <row r="342" spans="2:41">
      <c r="B342" s="111">
        <v>42118</v>
      </c>
      <c r="C342" s="112">
        <v>0.27900000000000003</v>
      </c>
      <c r="E342" s="111">
        <v>43675</v>
      </c>
      <c r="F342" s="112">
        <v>2.4</v>
      </c>
      <c r="H342" s="111">
        <v>42360</v>
      </c>
      <c r="I342" s="112">
        <v>0.27</v>
      </c>
      <c r="K342" s="111">
        <v>42103</v>
      </c>
      <c r="L342" s="112">
        <v>0.29698000000000002</v>
      </c>
      <c r="N342" s="111">
        <v>42103</v>
      </c>
      <c r="O342" s="112">
        <v>0.10452</v>
      </c>
      <c r="Q342" s="111">
        <v>42103</v>
      </c>
      <c r="R342" s="112">
        <v>0.19245999999999999</v>
      </c>
      <c r="S342" s="158">
        <f t="shared" si="78"/>
        <v>0</v>
      </c>
      <c r="T342" s="38">
        <f t="shared" si="79"/>
        <v>42118</v>
      </c>
      <c r="U342" s="112">
        <f t="shared" ca="1" si="80"/>
        <v>0.27900000000000003</v>
      </c>
      <c r="V342" s="112">
        <f t="shared" ca="1" si="74"/>
        <v>0.29554999999999998</v>
      </c>
      <c r="W342" s="112">
        <f t="shared" ca="1" si="75"/>
        <v>0.10309</v>
      </c>
      <c r="X342" s="112">
        <f t="shared" ca="1" si="76"/>
        <v>0.19245999999999999</v>
      </c>
      <c r="Y342" s="112">
        <f t="shared" ca="1" si="81"/>
        <v>0</v>
      </c>
      <c r="Z342" s="27">
        <f t="shared" ca="1" si="77"/>
        <v>0.17591000000000001</v>
      </c>
      <c r="AB342" s="38">
        <f t="shared" si="82"/>
        <v>42027</v>
      </c>
      <c r="AC342" s="38" t="e">
        <f t="shared" ca="1" si="83"/>
        <v>#N/A</v>
      </c>
      <c r="AD342" s="38">
        <f t="shared" si="84"/>
        <v>42027</v>
      </c>
      <c r="AE342" s="38"/>
      <c r="AF342" s="38"/>
      <c r="AG342" s="38"/>
      <c r="AH342" s="38"/>
      <c r="AI342" s="38"/>
      <c r="AJ342" s="38"/>
      <c r="AK342" s="38"/>
      <c r="AL342" s="38"/>
      <c r="AM342" s="38"/>
      <c r="AO342" s="38"/>
    </row>
    <row r="343" spans="2:41">
      <c r="B343" s="111">
        <v>42121</v>
      </c>
      <c r="C343" s="112">
        <v>0.27900000000000003</v>
      </c>
      <c r="E343" s="111">
        <v>43676</v>
      </c>
      <c r="F343" s="112">
        <v>2.39</v>
      </c>
      <c r="H343" s="111">
        <v>42361</v>
      </c>
      <c r="I343" s="112">
        <v>0.28000000000000003</v>
      </c>
      <c r="K343" s="111">
        <v>42104</v>
      </c>
      <c r="L343" s="112">
        <v>0.29687000000000002</v>
      </c>
      <c r="N343" s="111">
        <v>42104</v>
      </c>
      <c r="O343" s="112">
        <v>0.10441</v>
      </c>
      <c r="Q343" s="111">
        <v>42104</v>
      </c>
      <c r="R343" s="112">
        <v>0.19245999999999999</v>
      </c>
      <c r="S343" s="158">
        <f t="shared" si="78"/>
        <v>0</v>
      </c>
      <c r="T343" s="38">
        <f t="shared" si="79"/>
        <v>42121</v>
      </c>
      <c r="U343" s="112">
        <f t="shared" ca="1" si="80"/>
        <v>0.27900000000000003</v>
      </c>
      <c r="V343" s="112">
        <f t="shared" ca="1" si="74"/>
        <v>0.29753000000000002</v>
      </c>
      <c r="W343" s="112">
        <f t="shared" ca="1" si="75"/>
        <v>0.10507</v>
      </c>
      <c r="X343" s="112">
        <f t="shared" ca="1" si="76"/>
        <v>0.19245999999999999</v>
      </c>
      <c r="Y343" s="112">
        <f t="shared" ca="1" si="81"/>
        <v>0</v>
      </c>
      <c r="Z343" s="27">
        <f t="shared" ca="1" si="77"/>
        <v>0.17393000000000003</v>
      </c>
      <c r="AB343" s="38">
        <f t="shared" si="82"/>
        <v>42031</v>
      </c>
      <c r="AC343" s="38">
        <f t="shared" si="83"/>
        <v>42031</v>
      </c>
      <c r="AD343" s="38">
        <f t="shared" si="84"/>
        <v>42031</v>
      </c>
      <c r="AE343" s="38"/>
      <c r="AF343" s="38"/>
      <c r="AG343" s="38"/>
      <c r="AH343" s="38"/>
      <c r="AI343" s="38"/>
      <c r="AJ343" s="38"/>
      <c r="AK343" s="38"/>
      <c r="AL343" s="38"/>
      <c r="AM343" s="38"/>
      <c r="AO343" s="38"/>
    </row>
    <row r="344" spans="2:41">
      <c r="B344" s="111">
        <v>42122</v>
      </c>
      <c r="C344" s="112">
        <v>0.27815000000000001</v>
      </c>
      <c r="E344" s="111">
        <v>43677</v>
      </c>
      <c r="F344" s="112">
        <v>2.5499999999999998</v>
      </c>
      <c r="H344" s="111">
        <v>42362</v>
      </c>
      <c r="I344" s="112">
        <v>0.34</v>
      </c>
      <c r="K344" s="111">
        <v>42107</v>
      </c>
      <c r="L344" s="112">
        <v>0.29654000000000003</v>
      </c>
      <c r="N344" s="111">
        <v>42107</v>
      </c>
      <c r="O344" s="112">
        <v>0.10408000000000001</v>
      </c>
      <c r="Q344" s="111">
        <v>42107</v>
      </c>
      <c r="R344" s="112">
        <v>0.19245999999999999</v>
      </c>
      <c r="S344" s="158">
        <f t="shared" si="78"/>
        <v>0</v>
      </c>
      <c r="T344" s="38">
        <f t="shared" si="79"/>
        <v>42122</v>
      </c>
      <c r="U344" s="112">
        <f t="shared" ca="1" si="80"/>
        <v>0.27815000000000001</v>
      </c>
      <c r="V344" s="112">
        <f t="shared" ca="1" si="74"/>
        <v>0.29833999999999999</v>
      </c>
      <c r="W344" s="112">
        <f t="shared" ca="1" si="75"/>
        <v>0.10584</v>
      </c>
      <c r="X344" s="112">
        <f t="shared" ca="1" si="76"/>
        <v>0.1925</v>
      </c>
      <c r="Y344" s="112">
        <f t="shared" ca="1" si="81"/>
        <v>0</v>
      </c>
      <c r="Z344" s="27">
        <f t="shared" ca="1" si="77"/>
        <v>0.17231000000000002</v>
      </c>
      <c r="AB344" s="38">
        <f t="shared" si="82"/>
        <v>42032</v>
      </c>
      <c r="AC344" s="38">
        <f t="shared" si="83"/>
        <v>42032</v>
      </c>
      <c r="AD344" s="38">
        <f t="shared" si="84"/>
        <v>42032</v>
      </c>
      <c r="AE344" s="38"/>
      <c r="AF344" s="38"/>
      <c r="AG344" s="38"/>
      <c r="AH344" s="38"/>
      <c r="AI344" s="38"/>
      <c r="AJ344" s="38"/>
      <c r="AK344" s="38"/>
      <c r="AL344" s="38"/>
      <c r="AM344" s="38"/>
      <c r="AO344" s="38"/>
    </row>
    <row r="345" spans="2:41">
      <c r="B345" s="111">
        <v>42123</v>
      </c>
      <c r="C345" s="112">
        <v>0.27815000000000001</v>
      </c>
      <c r="E345" s="111">
        <v>43678</v>
      </c>
      <c r="F345" s="112">
        <v>2.19</v>
      </c>
      <c r="H345" s="111">
        <v>42366</v>
      </c>
      <c r="I345" s="112">
        <v>0.38</v>
      </c>
      <c r="K345" s="111">
        <v>42108</v>
      </c>
      <c r="L345" s="112">
        <v>0.29647000000000001</v>
      </c>
      <c r="N345" s="111">
        <v>42108</v>
      </c>
      <c r="O345" s="112">
        <v>0.10397000000000001</v>
      </c>
      <c r="Q345" s="111">
        <v>42108</v>
      </c>
      <c r="R345" s="112">
        <v>0.1925</v>
      </c>
      <c r="S345" s="158">
        <f t="shared" si="78"/>
        <v>0</v>
      </c>
      <c r="T345" s="38">
        <f t="shared" si="79"/>
        <v>42123</v>
      </c>
      <c r="U345" s="112">
        <f t="shared" ca="1" si="80"/>
        <v>0.27815000000000001</v>
      </c>
      <c r="V345" s="112">
        <f t="shared" ca="1" si="74"/>
        <v>0.29907</v>
      </c>
      <c r="W345" s="112">
        <f t="shared" ca="1" si="75"/>
        <v>0.10661</v>
      </c>
      <c r="X345" s="112">
        <f t="shared" ca="1" si="76"/>
        <v>0.19245999999999999</v>
      </c>
      <c r="Y345" s="112">
        <f t="shared" ca="1" si="81"/>
        <v>0</v>
      </c>
      <c r="Z345" s="27">
        <f t="shared" ca="1" si="77"/>
        <v>0.17154000000000003</v>
      </c>
      <c r="AB345" s="38">
        <f t="shared" si="82"/>
        <v>42033</v>
      </c>
      <c r="AC345" s="38">
        <f t="shared" si="83"/>
        <v>42033</v>
      </c>
      <c r="AD345" s="38">
        <f t="shared" si="84"/>
        <v>42033</v>
      </c>
      <c r="AE345" s="38"/>
      <c r="AF345" s="38"/>
      <c r="AG345" s="38"/>
      <c r="AH345" s="38"/>
      <c r="AI345" s="38"/>
      <c r="AJ345" s="38"/>
      <c r="AK345" s="38"/>
      <c r="AL345" s="38"/>
      <c r="AM345" s="38"/>
      <c r="AO345" s="38"/>
    </row>
    <row r="346" spans="2:41">
      <c r="B346" s="111">
        <v>42124</v>
      </c>
      <c r="C346" s="112">
        <v>0.27875</v>
      </c>
      <c r="E346" s="111">
        <v>43679</v>
      </c>
      <c r="F346" s="112">
        <v>2.19</v>
      </c>
      <c r="H346" s="111">
        <v>42367</v>
      </c>
      <c r="I346" s="112">
        <v>0.4</v>
      </c>
      <c r="K346" s="111">
        <v>42109</v>
      </c>
      <c r="L346" s="112">
        <v>0.29643000000000003</v>
      </c>
      <c r="N346" s="111">
        <v>42109</v>
      </c>
      <c r="O346" s="112">
        <v>0.10397000000000001</v>
      </c>
      <c r="Q346" s="111">
        <v>42109</v>
      </c>
      <c r="R346" s="112">
        <v>0.19245999999999999</v>
      </c>
      <c r="S346" s="158">
        <f t="shared" si="78"/>
        <v>0</v>
      </c>
      <c r="T346" s="38">
        <f t="shared" si="79"/>
        <v>42124</v>
      </c>
      <c r="U346" s="112">
        <f t="shared" ca="1" si="80"/>
        <v>0.27875</v>
      </c>
      <c r="V346" s="112">
        <f t="shared" ca="1" si="74"/>
        <v>0.29994999999999999</v>
      </c>
      <c r="W346" s="112">
        <f t="shared" ca="1" si="75"/>
        <v>0.10749</v>
      </c>
      <c r="X346" s="112">
        <f t="shared" ca="1" si="76"/>
        <v>0.19245999999999999</v>
      </c>
      <c r="Y346" s="112">
        <f t="shared" ca="1" si="81"/>
        <v>0</v>
      </c>
      <c r="Z346" s="27">
        <f t="shared" ca="1" si="77"/>
        <v>0.17126</v>
      </c>
      <c r="AB346" s="38">
        <f t="shared" si="82"/>
        <v>42034</v>
      </c>
      <c r="AC346" s="38">
        <f t="shared" si="83"/>
        <v>42034</v>
      </c>
      <c r="AD346" s="38">
        <f t="shared" si="84"/>
        <v>42034</v>
      </c>
      <c r="AE346" s="38"/>
      <c r="AF346" s="38"/>
      <c r="AG346" s="38"/>
      <c r="AH346" s="38"/>
      <c r="AI346" s="38"/>
      <c r="AJ346" s="38"/>
      <c r="AK346" s="38"/>
      <c r="AL346" s="38"/>
      <c r="AM346" s="38"/>
      <c r="AO346" s="38"/>
    </row>
    <row r="347" spans="2:41">
      <c r="B347" s="111">
        <v>42125</v>
      </c>
      <c r="C347" s="112">
        <v>0.27975</v>
      </c>
      <c r="E347" s="111">
        <v>43682</v>
      </c>
      <c r="F347" s="112">
        <v>2.13</v>
      </c>
      <c r="H347" s="111">
        <v>42368</v>
      </c>
      <c r="I347" s="112">
        <v>0.35</v>
      </c>
      <c r="K347" s="111">
        <v>42110</v>
      </c>
      <c r="L347" s="112">
        <v>0.29631999999999997</v>
      </c>
      <c r="N347" s="111">
        <v>42110</v>
      </c>
      <c r="O347" s="112">
        <v>0.10385999999999999</v>
      </c>
      <c r="Q347" s="111">
        <v>42110</v>
      </c>
      <c r="R347" s="112">
        <v>0.19245999999999999</v>
      </c>
      <c r="S347" s="158">
        <f t="shared" si="78"/>
        <v>0</v>
      </c>
      <c r="T347" s="38">
        <f t="shared" si="79"/>
        <v>42125</v>
      </c>
      <c r="U347" s="112">
        <f t="shared" ca="1" si="80"/>
        <v>0.27975</v>
      </c>
      <c r="V347" s="112">
        <f t="shared" ca="1" si="74"/>
        <v>0.30470999999999998</v>
      </c>
      <c r="W347" s="112">
        <f t="shared" ca="1" si="75"/>
        <v>0.11225</v>
      </c>
      <c r="X347" s="112">
        <f t="shared" ca="1" si="76"/>
        <v>0.19245999999999999</v>
      </c>
      <c r="Y347" s="112">
        <f t="shared" ca="1" si="81"/>
        <v>0</v>
      </c>
      <c r="Z347" s="27">
        <f t="shared" ca="1" si="77"/>
        <v>0.16749999999999998</v>
      </c>
      <c r="AB347" s="38">
        <f t="shared" si="82"/>
        <v>42034</v>
      </c>
      <c r="AC347" s="38" t="e">
        <f t="shared" si="83"/>
        <v>#N/A</v>
      </c>
      <c r="AD347" s="38">
        <f t="shared" si="84"/>
        <v>42034</v>
      </c>
      <c r="AE347" s="38"/>
      <c r="AF347" s="38"/>
      <c r="AG347" s="38"/>
      <c r="AH347" s="38"/>
      <c r="AI347" s="38"/>
      <c r="AJ347" s="38"/>
      <c r="AK347" s="38"/>
      <c r="AL347" s="38"/>
      <c r="AM347" s="38"/>
      <c r="AO347" s="38"/>
    </row>
    <row r="348" spans="2:41">
      <c r="B348" s="111">
        <v>42129</v>
      </c>
      <c r="C348" s="112">
        <v>0.27589999999999998</v>
      </c>
      <c r="E348" s="111">
        <v>43683</v>
      </c>
      <c r="F348" s="112">
        <v>2.11</v>
      </c>
      <c r="H348" s="111">
        <v>42369</v>
      </c>
      <c r="I348" s="112">
        <v>0.45</v>
      </c>
      <c r="K348" s="111">
        <v>42111</v>
      </c>
      <c r="L348" s="112">
        <v>0.29620999999999997</v>
      </c>
      <c r="N348" s="111">
        <v>42111</v>
      </c>
      <c r="O348" s="112">
        <v>0.10375</v>
      </c>
      <c r="Q348" s="111">
        <v>42111</v>
      </c>
      <c r="R348" s="112">
        <v>0.19245999999999999</v>
      </c>
      <c r="S348" s="158">
        <f t="shared" si="78"/>
        <v>0</v>
      </c>
      <c r="T348" s="38">
        <f t="shared" si="79"/>
        <v>42129</v>
      </c>
      <c r="U348" s="112">
        <f t="shared" ca="1" si="80"/>
        <v>0.27589999999999998</v>
      </c>
      <c r="V348" s="112">
        <f t="shared" ca="1" si="74"/>
        <v>0.30570999999999998</v>
      </c>
      <c r="W348" s="112">
        <f t="shared" ca="1" si="75"/>
        <v>0.11317000000000001</v>
      </c>
      <c r="X348" s="112">
        <f t="shared" ca="1" si="76"/>
        <v>0.19253999999999999</v>
      </c>
      <c r="Y348" s="112">
        <f t="shared" ca="1" si="81"/>
        <v>0</v>
      </c>
      <c r="Z348" s="27">
        <f t="shared" ca="1" si="77"/>
        <v>0.16272999999999999</v>
      </c>
      <c r="AB348" s="38">
        <f t="shared" si="82"/>
        <v>42040</v>
      </c>
      <c r="AC348" s="38">
        <f t="shared" si="83"/>
        <v>42040</v>
      </c>
      <c r="AD348" s="38">
        <f t="shared" si="84"/>
        <v>42040</v>
      </c>
      <c r="AE348" s="38"/>
      <c r="AF348" s="38"/>
      <c r="AG348" s="38"/>
      <c r="AH348" s="38"/>
      <c r="AI348" s="38"/>
      <c r="AJ348" s="38"/>
      <c r="AK348" s="38"/>
      <c r="AL348" s="38"/>
      <c r="AM348" s="38"/>
      <c r="AO348" s="38"/>
    </row>
    <row r="349" spans="2:41">
      <c r="B349" s="111">
        <v>42130</v>
      </c>
      <c r="C349" s="112">
        <v>0.27600000000000002</v>
      </c>
      <c r="E349" s="111">
        <v>43684</v>
      </c>
      <c r="F349" s="112">
        <v>2.1</v>
      </c>
      <c r="H349" s="111">
        <v>42373</v>
      </c>
      <c r="I349" s="112">
        <v>0.36</v>
      </c>
      <c r="K349" s="111">
        <v>42114</v>
      </c>
      <c r="L349" s="112">
        <v>0.29521999999999998</v>
      </c>
      <c r="N349" s="111">
        <v>42114</v>
      </c>
      <c r="O349" s="112">
        <v>0.10276</v>
      </c>
      <c r="Q349" s="111">
        <v>42114</v>
      </c>
      <c r="R349" s="112">
        <v>0.19245999999999999</v>
      </c>
      <c r="S349" s="158">
        <f t="shared" si="78"/>
        <v>0</v>
      </c>
      <c r="T349" s="38">
        <f t="shared" si="79"/>
        <v>42130</v>
      </c>
      <c r="U349" s="112">
        <f t="shared" ca="1" si="80"/>
        <v>0.27600000000000002</v>
      </c>
      <c r="V349" s="112">
        <f t="shared" ca="1" si="74"/>
        <v>0.30660999999999999</v>
      </c>
      <c r="W349" s="112">
        <f t="shared" ca="1" si="75"/>
        <v>0.11415</v>
      </c>
      <c r="X349" s="112">
        <f t="shared" ca="1" si="76"/>
        <v>0.19245999999999999</v>
      </c>
      <c r="Y349" s="112">
        <f t="shared" ca="1" si="81"/>
        <v>0</v>
      </c>
      <c r="Z349" s="27">
        <f t="shared" ca="1" si="77"/>
        <v>0.16185000000000002</v>
      </c>
      <c r="AB349" s="38">
        <f t="shared" si="82"/>
        <v>42041</v>
      </c>
      <c r="AC349" s="38">
        <f t="shared" ca="1" si="83"/>
        <v>42041</v>
      </c>
      <c r="AD349" s="38">
        <f t="shared" si="84"/>
        <v>42041</v>
      </c>
      <c r="AE349" s="38"/>
      <c r="AF349" s="38"/>
      <c r="AG349" s="38"/>
      <c r="AH349" s="38"/>
      <c r="AI349" s="38"/>
      <c r="AJ349" s="38"/>
      <c r="AK349" s="38"/>
      <c r="AL349" s="38"/>
      <c r="AM349" s="38"/>
      <c r="AO349" s="38"/>
    </row>
    <row r="350" spans="2:41">
      <c r="B350" s="111">
        <v>42131</v>
      </c>
      <c r="C350" s="112">
        <v>0.27884999999999999</v>
      </c>
      <c r="E350" s="111">
        <v>43685</v>
      </c>
      <c r="F350" s="112">
        <v>2.09</v>
      </c>
      <c r="H350" s="111">
        <v>42374</v>
      </c>
      <c r="I350" s="112">
        <v>0.35</v>
      </c>
      <c r="K350" s="111">
        <v>42115</v>
      </c>
      <c r="L350" s="112">
        <v>0.29510999999999998</v>
      </c>
      <c r="N350" s="111">
        <v>42115</v>
      </c>
      <c r="O350" s="112">
        <v>0.10265000000000001</v>
      </c>
      <c r="Q350" s="111">
        <v>42115</v>
      </c>
      <c r="R350" s="112">
        <v>0.19245999999999999</v>
      </c>
      <c r="S350" s="158">
        <f t="shared" si="78"/>
        <v>0</v>
      </c>
      <c r="T350" s="38">
        <f t="shared" si="79"/>
        <v>42131</v>
      </c>
      <c r="U350" s="112">
        <f t="shared" ca="1" si="80"/>
        <v>0.27884999999999999</v>
      </c>
      <c r="V350" s="112">
        <f t="shared" ca="1" si="74"/>
        <v>0.30780000000000002</v>
      </c>
      <c r="W350" s="112">
        <f t="shared" ca="1" si="75"/>
        <v>0.11534</v>
      </c>
      <c r="X350" s="112">
        <f t="shared" ca="1" si="76"/>
        <v>0.19245999999999999</v>
      </c>
      <c r="Y350" s="112">
        <f t="shared" ca="1" si="81"/>
        <v>0</v>
      </c>
      <c r="Z350" s="27">
        <f t="shared" ca="1" si="77"/>
        <v>0.16350999999999999</v>
      </c>
      <c r="AB350" s="38">
        <f t="shared" si="82"/>
        <v>42041</v>
      </c>
      <c r="AC350" s="38" t="e">
        <f t="shared" si="83"/>
        <v>#N/A</v>
      </c>
      <c r="AD350" s="38">
        <f t="shared" si="84"/>
        <v>42041</v>
      </c>
      <c r="AE350" s="38"/>
      <c r="AF350" s="38"/>
      <c r="AG350" s="38"/>
      <c r="AH350" s="38"/>
      <c r="AI350" s="38"/>
      <c r="AJ350" s="38"/>
      <c r="AK350" s="38"/>
      <c r="AL350" s="38"/>
      <c r="AM350" s="38"/>
      <c r="AO350" s="38"/>
    </row>
    <row r="351" spans="2:41">
      <c r="B351" s="111">
        <v>42132</v>
      </c>
      <c r="C351" s="112">
        <v>0.27984999999999999</v>
      </c>
      <c r="E351" s="111">
        <v>43686</v>
      </c>
      <c r="F351" s="112">
        <v>2.11</v>
      </c>
      <c r="H351" s="111">
        <v>42375</v>
      </c>
      <c r="I351" s="112">
        <v>0.38</v>
      </c>
      <c r="K351" s="111">
        <v>42116</v>
      </c>
      <c r="L351" s="112">
        <v>0.29521999999999998</v>
      </c>
      <c r="N351" s="111">
        <v>42116</v>
      </c>
      <c r="O351" s="112">
        <v>0.10276</v>
      </c>
      <c r="Q351" s="111">
        <v>42116</v>
      </c>
      <c r="R351" s="112">
        <v>0.19245999999999999</v>
      </c>
      <c r="S351" s="158">
        <f t="shared" si="78"/>
        <v>0</v>
      </c>
      <c r="T351" s="38">
        <f t="shared" si="79"/>
        <v>42132</v>
      </c>
      <c r="U351" s="112">
        <f t="shared" ca="1" si="80"/>
        <v>0.27984999999999999</v>
      </c>
      <c r="V351" s="112">
        <f t="shared" ca="1" si="74"/>
        <v>0.31098999999999999</v>
      </c>
      <c r="W351" s="112">
        <f t="shared" ca="1" si="75"/>
        <v>0.11853</v>
      </c>
      <c r="X351" s="112">
        <f t="shared" ca="1" si="76"/>
        <v>0.19245999999999999</v>
      </c>
      <c r="Y351" s="112">
        <f t="shared" ca="1" si="81"/>
        <v>0</v>
      </c>
      <c r="Z351" s="27">
        <f t="shared" ca="1" si="77"/>
        <v>0.16131999999999999</v>
      </c>
      <c r="AB351" s="38">
        <f t="shared" si="82"/>
        <v>42041</v>
      </c>
      <c r="AC351" s="38" t="e">
        <f t="shared" si="83"/>
        <v>#N/A</v>
      </c>
      <c r="AD351" s="38">
        <f t="shared" si="84"/>
        <v>42041</v>
      </c>
      <c r="AE351" s="38"/>
      <c r="AF351" s="38"/>
      <c r="AG351" s="38"/>
      <c r="AH351" s="38"/>
      <c r="AI351" s="38"/>
      <c r="AJ351" s="38"/>
      <c r="AK351" s="38"/>
      <c r="AL351" s="38"/>
      <c r="AM351" s="38"/>
      <c r="AO351" s="38"/>
    </row>
    <row r="352" spans="2:41">
      <c r="B352" s="111">
        <v>42135</v>
      </c>
      <c r="C352" s="112">
        <v>0.27660000000000001</v>
      </c>
      <c r="E352" s="111">
        <v>43689</v>
      </c>
      <c r="F352" s="112">
        <v>2.12</v>
      </c>
      <c r="H352" s="111">
        <v>42376</v>
      </c>
      <c r="I352" s="112">
        <v>0.36</v>
      </c>
      <c r="K352" s="111">
        <v>42117</v>
      </c>
      <c r="L352" s="112">
        <v>0.29521999999999998</v>
      </c>
      <c r="N352" s="111">
        <v>42117</v>
      </c>
      <c r="O352" s="112">
        <v>0.10276</v>
      </c>
      <c r="Q352" s="111">
        <v>42117</v>
      </c>
      <c r="R352" s="112">
        <v>0.19245999999999999</v>
      </c>
      <c r="S352" s="158">
        <f t="shared" si="78"/>
        <v>0</v>
      </c>
      <c r="T352" s="38">
        <f t="shared" si="79"/>
        <v>42135</v>
      </c>
      <c r="U352" s="112">
        <f t="shared" ca="1" si="80"/>
        <v>0.27660000000000001</v>
      </c>
      <c r="V352" s="112">
        <f t="shared" ca="1" si="74"/>
        <v>0.31328</v>
      </c>
      <c r="W352" s="112">
        <f t="shared" ca="1" si="75"/>
        <v>0.12078</v>
      </c>
      <c r="X352" s="112">
        <f t="shared" ca="1" si="76"/>
        <v>0.1925</v>
      </c>
      <c r="Y352" s="112">
        <f t="shared" ca="1" si="81"/>
        <v>0</v>
      </c>
      <c r="Z352" s="27">
        <f t="shared" ca="1" si="77"/>
        <v>0.15582000000000001</v>
      </c>
      <c r="AB352" s="38">
        <f t="shared" si="82"/>
        <v>42046</v>
      </c>
      <c r="AC352" s="38">
        <f t="shared" si="83"/>
        <v>42046</v>
      </c>
      <c r="AD352" s="38">
        <f t="shared" si="84"/>
        <v>42046</v>
      </c>
      <c r="AE352" s="38"/>
      <c r="AF352" s="38"/>
      <c r="AG352" s="38"/>
      <c r="AH352" s="38"/>
      <c r="AI352" s="38"/>
      <c r="AJ352" s="38"/>
      <c r="AK352" s="38"/>
      <c r="AL352" s="38"/>
      <c r="AM352" s="38"/>
      <c r="AO352" s="38"/>
    </row>
    <row r="353" spans="2:41">
      <c r="B353" s="111">
        <v>42136</v>
      </c>
      <c r="C353" s="112">
        <v>0.27500000000000002</v>
      </c>
      <c r="E353" s="111">
        <v>43690</v>
      </c>
      <c r="F353" s="112">
        <v>2.16</v>
      </c>
      <c r="H353" s="111">
        <v>42377</v>
      </c>
      <c r="I353" s="112">
        <v>0.36</v>
      </c>
      <c r="K353" s="111">
        <v>42118</v>
      </c>
      <c r="L353" s="112">
        <v>0.29554999999999998</v>
      </c>
      <c r="N353" s="111">
        <v>42118</v>
      </c>
      <c r="O353" s="112">
        <v>0.10309</v>
      </c>
      <c r="Q353" s="111">
        <v>42118</v>
      </c>
      <c r="R353" s="112">
        <v>0.19245999999999999</v>
      </c>
      <c r="S353" s="158">
        <f t="shared" si="78"/>
        <v>0</v>
      </c>
      <c r="T353" s="38">
        <f t="shared" si="79"/>
        <v>42136</v>
      </c>
      <c r="U353" s="112">
        <f t="shared" ca="1" si="80"/>
        <v>0.27500000000000002</v>
      </c>
      <c r="V353" s="112">
        <f t="shared" ca="1" si="74"/>
        <v>0.31441000000000002</v>
      </c>
      <c r="W353" s="112">
        <f t="shared" ca="1" si="75"/>
        <v>0.12187000000000001</v>
      </c>
      <c r="X353" s="112">
        <f t="shared" ca="1" si="76"/>
        <v>0.19253999999999999</v>
      </c>
      <c r="Y353" s="112">
        <f t="shared" ca="1" si="81"/>
        <v>0</v>
      </c>
      <c r="Z353" s="27">
        <f t="shared" ca="1" si="77"/>
        <v>0.15313000000000002</v>
      </c>
      <c r="AB353" s="38">
        <f t="shared" si="82"/>
        <v>42047</v>
      </c>
      <c r="AC353" s="38">
        <f t="shared" si="83"/>
        <v>42047</v>
      </c>
      <c r="AD353" s="38">
        <f t="shared" si="84"/>
        <v>42047</v>
      </c>
      <c r="AE353" s="38"/>
      <c r="AF353" s="38"/>
      <c r="AG353" s="38"/>
      <c r="AH353" s="38"/>
      <c r="AI353" s="38"/>
      <c r="AJ353" s="38"/>
      <c r="AK353" s="38"/>
      <c r="AL353" s="38"/>
      <c r="AM353" s="38"/>
      <c r="AO353" s="38"/>
    </row>
    <row r="354" spans="2:41">
      <c r="B354" s="111">
        <v>42137</v>
      </c>
      <c r="C354" s="112">
        <v>0.27389999999999998</v>
      </c>
      <c r="E354" s="111">
        <v>43691</v>
      </c>
      <c r="F354" s="112">
        <v>2.13</v>
      </c>
      <c r="H354" s="111">
        <v>42380</v>
      </c>
      <c r="I354" s="112">
        <v>0.37</v>
      </c>
      <c r="K354" s="111">
        <v>42121</v>
      </c>
      <c r="L354" s="112">
        <v>0.29753000000000002</v>
      </c>
      <c r="N354" s="111">
        <v>42121</v>
      </c>
      <c r="O354" s="112">
        <v>0.10507</v>
      </c>
      <c r="Q354" s="111">
        <v>42121</v>
      </c>
      <c r="R354" s="112">
        <v>0.19245999999999999</v>
      </c>
      <c r="S354" s="158">
        <f t="shared" si="78"/>
        <v>0</v>
      </c>
      <c r="T354" s="38">
        <f t="shared" si="79"/>
        <v>42137</v>
      </c>
      <c r="U354" s="112">
        <f t="shared" ca="1" si="80"/>
        <v>0.27389999999999998</v>
      </c>
      <c r="V354" s="112">
        <f t="shared" ca="1" si="74"/>
        <v>0.31552000000000002</v>
      </c>
      <c r="W354" s="112">
        <f t="shared" ca="1" si="75"/>
        <v>0.12306</v>
      </c>
      <c r="X354" s="112">
        <f t="shared" ca="1" si="76"/>
        <v>0.19245999999999999</v>
      </c>
      <c r="Y354" s="112">
        <f t="shared" ca="1" si="81"/>
        <v>0</v>
      </c>
      <c r="Z354" s="27">
        <f t="shared" ca="1" si="77"/>
        <v>0.15083999999999997</v>
      </c>
      <c r="AB354" s="38">
        <f t="shared" si="82"/>
        <v>42048</v>
      </c>
      <c r="AC354" s="38">
        <f t="shared" si="83"/>
        <v>42048</v>
      </c>
      <c r="AD354" s="38">
        <f t="shared" si="84"/>
        <v>42048</v>
      </c>
      <c r="AE354" s="38"/>
      <c r="AF354" s="38"/>
      <c r="AG354" s="38"/>
      <c r="AH354" s="38"/>
      <c r="AI354" s="38"/>
      <c r="AJ354" s="38"/>
      <c r="AK354" s="38"/>
      <c r="AL354" s="38"/>
      <c r="AM354" s="38"/>
      <c r="AO354" s="38"/>
    </row>
    <row r="355" spans="2:41">
      <c r="B355" s="111">
        <v>42138</v>
      </c>
      <c r="C355" s="112">
        <v>0.27600000000000002</v>
      </c>
      <c r="E355" s="111">
        <v>43692</v>
      </c>
      <c r="F355" s="112">
        <v>2.1800000000000002</v>
      </c>
      <c r="H355" s="111">
        <v>42381</v>
      </c>
      <c r="I355" s="112">
        <v>0.36</v>
      </c>
      <c r="K355" s="111">
        <v>42122</v>
      </c>
      <c r="L355" s="112">
        <v>0.29833999999999999</v>
      </c>
      <c r="N355" s="111">
        <v>42122</v>
      </c>
      <c r="O355" s="112">
        <v>0.10584</v>
      </c>
      <c r="Q355" s="111">
        <v>42122</v>
      </c>
      <c r="R355" s="112">
        <v>0.1925</v>
      </c>
      <c r="S355" s="158">
        <f t="shared" si="78"/>
        <v>0</v>
      </c>
      <c r="T355" s="38">
        <f t="shared" si="79"/>
        <v>42138</v>
      </c>
      <c r="U355" s="112">
        <f t="shared" ca="1" si="80"/>
        <v>0.27600000000000002</v>
      </c>
      <c r="V355" s="112">
        <f t="shared" ca="1" si="74"/>
        <v>0.31661</v>
      </c>
      <c r="W355" s="112">
        <f t="shared" ca="1" si="75"/>
        <v>0.12415</v>
      </c>
      <c r="X355" s="112">
        <f t="shared" ca="1" si="76"/>
        <v>0.19245999999999999</v>
      </c>
      <c r="Y355" s="112">
        <f t="shared" ca="1" si="81"/>
        <v>0</v>
      </c>
      <c r="Z355" s="27">
        <f t="shared" ca="1" si="77"/>
        <v>0.15185000000000004</v>
      </c>
      <c r="AB355" s="38">
        <f t="shared" si="82"/>
        <v>42048</v>
      </c>
      <c r="AC355" s="38" t="e">
        <f t="shared" si="83"/>
        <v>#N/A</v>
      </c>
      <c r="AD355" s="38">
        <f t="shared" si="84"/>
        <v>42048</v>
      </c>
      <c r="AE355" s="38"/>
      <c r="AF355" s="38"/>
      <c r="AG355" s="38"/>
      <c r="AH355" s="38"/>
      <c r="AI355" s="38"/>
      <c r="AJ355" s="38"/>
      <c r="AK355" s="38"/>
      <c r="AL355" s="38"/>
      <c r="AM355" s="38"/>
      <c r="AO355" s="38"/>
    </row>
    <row r="356" spans="2:41">
      <c r="B356" s="111">
        <v>42139</v>
      </c>
      <c r="C356" s="112">
        <v>0.27650000000000002</v>
      </c>
      <c r="E356" s="111">
        <v>43693</v>
      </c>
      <c r="F356" s="112">
        <v>2.13</v>
      </c>
      <c r="H356" s="111">
        <v>42382</v>
      </c>
      <c r="I356" s="112">
        <v>0.36</v>
      </c>
      <c r="K356" s="111">
        <v>42123</v>
      </c>
      <c r="L356" s="112">
        <v>0.29907</v>
      </c>
      <c r="N356" s="111">
        <v>42123</v>
      </c>
      <c r="O356" s="112">
        <v>0.10661</v>
      </c>
      <c r="Q356" s="111">
        <v>42123</v>
      </c>
      <c r="R356" s="112">
        <v>0.19245999999999999</v>
      </c>
      <c r="S356" s="158">
        <f t="shared" si="78"/>
        <v>0</v>
      </c>
      <c r="T356" s="38">
        <f t="shared" si="79"/>
        <v>42139</v>
      </c>
      <c r="U356" s="112">
        <f t="shared" ca="1" si="80"/>
        <v>0.27650000000000002</v>
      </c>
      <c r="V356" s="112">
        <f t="shared" ca="1" si="74"/>
        <v>0.31929000000000002</v>
      </c>
      <c r="W356" s="112">
        <f t="shared" ca="1" si="75"/>
        <v>0.12683</v>
      </c>
      <c r="X356" s="112">
        <f t="shared" ca="1" si="76"/>
        <v>0.19245999999999999</v>
      </c>
      <c r="Y356" s="112">
        <f t="shared" ca="1" si="81"/>
        <v>0</v>
      </c>
      <c r="Z356" s="27">
        <f t="shared" ca="1" si="77"/>
        <v>0.14967000000000003</v>
      </c>
      <c r="AB356" s="38">
        <f t="shared" si="82"/>
        <v>42048</v>
      </c>
      <c r="AC356" s="38" t="e">
        <f t="shared" si="83"/>
        <v>#N/A</v>
      </c>
      <c r="AD356" s="38">
        <f t="shared" si="84"/>
        <v>42048</v>
      </c>
      <c r="AE356" s="38"/>
      <c r="AF356" s="38"/>
      <c r="AG356" s="38"/>
      <c r="AH356" s="38"/>
      <c r="AI356" s="38"/>
      <c r="AJ356" s="38"/>
      <c r="AK356" s="38"/>
      <c r="AL356" s="38"/>
      <c r="AM356" s="38"/>
      <c r="AO356" s="38"/>
    </row>
    <row r="357" spans="2:41">
      <c r="B357" s="111">
        <v>42142</v>
      </c>
      <c r="C357" s="112">
        <v>0.27600000000000002</v>
      </c>
      <c r="E357" s="111">
        <v>43696</v>
      </c>
      <c r="F357" s="112">
        <v>2.11</v>
      </c>
      <c r="H357" s="111">
        <v>42383</v>
      </c>
      <c r="I357" s="112">
        <v>0.36</v>
      </c>
      <c r="K357" s="111">
        <v>42124</v>
      </c>
      <c r="L357" s="112">
        <v>0.29994999999999999</v>
      </c>
      <c r="N357" s="111">
        <v>42124</v>
      </c>
      <c r="O357" s="112">
        <v>0.10749</v>
      </c>
      <c r="Q357" s="111">
        <v>42124</v>
      </c>
      <c r="R357" s="112">
        <v>0.19245999999999999</v>
      </c>
      <c r="S357" s="158">
        <f t="shared" si="78"/>
        <v>0</v>
      </c>
      <c r="T357" s="38">
        <f t="shared" si="79"/>
        <v>42142</v>
      </c>
      <c r="U357" s="112">
        <f t="shared" ca="1" si="80"/>
        <v>0.27600000000000002</v>
      </c>
      <c r="V357" s="112">
        <f t="shared" ca="1" si="74"/>
        <v>0.32063000000000003</v>
      </c>
      <c r="W357" s="112">
        <f t="shared" ca="1" si="75"/>
        <v>0.12817000000000001</v>
      </c>
      <c r="X357" s="112">
        <f t="shared" ca="1" si="76"/>
        <v>0.19245999999999999</v>
      </c>
      <c r="Y357" s="112">
        <f t="shared" ca="1" si="81"/>
        <v>0</v>
      </c>
      <c r="Z357" s="27">
        <f t="shared" ca="1" si="77"/>
        <v>0.14783000000000002</v>
      </c>
      <c r="AB357" s="38">
        <f t="shared" si="82"/>
        <v>42053</v>
      </c>
      <c r="AC357" s="38">
        <f t="shared" si="83"/>
        <v>42053</v>
      </c>
      <c r="AD357" s="38">
        <f t="shared" si="84"/>
        <v>42053</v>
      </c>
      <c r="AE357" s="38"/>
      <c r="AF357" s="38"/>
      <c r="AG357" s="38"/>
      <c r="AH357" s="38"/>
      <c r="AI357" s="38"/>
      <c r="AJ357" s="38"/>
      <c r="AK357" s="38"/>
      <c r="AL357" s="38"/>
      <c r="AM357" s="38"/>
      <c r="AO357" s="38"/>
    </row>
    <row r="358" spans="2:41">
      <c r="B358" s="111">
        <v>42143</v>
      </c>
      <c r="C358" s="112">
        <v>0.28100000000000003</v>
      </c>
      <c r="E358" s="111">
        <v>43697</v>
      </c>
      <c r="F358" s="112">
        <v>2.13</v>
      </c>
      <c r="H358" s="111">
        <v>42384</v>
      </c>
      <c r="I358" s="112">
        <v>0.38</v>
      </c>
      <c r="K358" s="111">
        <v>42125</v>
      </c>
      <c r="L358" s="112">
        <v>0.30470999999999998</v>
      </c>
      <c r="N358" s="111">
        <v>42125</v>
      </c>
      <c r="O358" s="112">
        <v>0.11225</v>
      </c>
      <c r="Q358" s="111">
        <v>42125</v>
      </c>
      <c r="R358" s="112">
        <v>0.19245999999999999</v>
      </c>
      <c r="S358" s="158">
        <f t="shared" si="78"/>
        <v>0</v>
      </c>
      <c r="T358" s="38">
        <f t="shared" si="79"/>
        <v>42143</v>
      </c>
      <c r="U358" s="112">
        <f t="shared" ca="1" si="80"/>
        <v>0.28100000000000003</v>
      </c>
      <c r="V358" s="112">
        <f t="shared" ca="1" si="74"/>
        <v>0.32197999999999999</v>
      </c>
      <c r="W358" s="112">
        <f t="shared" ca="1" si="75"/>
        <v>0.12948000000000001</v>
      </c>
      <c r="X358" s="112">
        <f t="shared" ca="1" si="76"/>
        <v>0.1925</v>
      </c>
      <c r="Y358" s="112">
        <f t="shared" ca="1" si="81"/>
        <v>0</v>
      </c>
      <c r="Z358" s="27">
        <f t="shared" ca="1" si="77"/>
        <v>0.15152000000000002</v>
      </c>
      <c r="AB358" s="38">
        <f t="shared" si="82"/>
        <v>42054</v>
      </c>
      <c r="AC358" s="38">
        <f t="shared" si="83"/>
        <v>42054</v>
      </c>
      <c r="AD358" s="38">
        <f t="shared" si="84"/>
        <v>42054</v>
      </c>
      <c r="AE358" s="38"/>
      <c r="AF358" s="38"/>
      <c r="AG358" s="38"/>
      <c r="AH358" s="38"/>
      <c r="AI358" s="38"/>
      <c r="AJ358" s="38"/>
      <c r="AK358" s="38"/>
      <c r="AL358" s="38"/>
      <c r="AM358" s="38"/>
      <c r="AO358" s="38"/>
    </row>
    <row r="359" spans="2:41">
      <c r="B359" s="111">
        <v>42144</v>
      </c>
      <c r="C359" s="112">
        <v>0.28349999999999997</v>
      </c>
      <c r="E359" s="111">
        <v>43698</v>
      </c>
      <c r="F359" s="112">
        <v>2.1</v>
      </c>
      <c r="H359" s="111">
        <v>42388</v>
      </c>
      <c r="I359" s="112">
        <v>0.37</v>
      </c>
      <c r="K359" s="111">
        <v>42128</v>
      </c>
      <c r="L359" s="112">
        <v>0.30469000000000002</v>
      </c>
      <c r="N359" s="111">
        <v>42128</v>
      </c>
      <c r="O359" s="112">
        <v>0.11219</v>
      </c>
      <c r="Q359" s="111">
        <v>42128</v>
      </c>
      <c r="R359" s="112">
        <v>0.1925</v>
      </c>
      <c r="S359" s="158">
        <f t="shared" si="78"/>
        <v>0</v>
      </c>
      <c r="T359" s="38">
        <f t="shared" si="79"/>
        <v>42144</v>
      </c>
      <c r="U359" s="112">
        <f t="shared" ca="1" si="80"/>
        <v>0.28349999999999997</v>
      </c>
      <c r="V359" s="112">
        <f t="shared" ca="1" si="74"/>
        <v>0.32324000000000003</v>
      </c>
      <c r="W359" s="112">
        <f t="shared" ca="1" si="75"/>
        <v>0.13078000000000001</v>
      </c>
      <c r="X359" s="112">
        <f t="shared" ca="1" si="76"/>
        <v>0.19245999999999999</v>
      </c>
      <c r="Y359" s="112">
        <f t="shared" ca="1" si="81"/>
        <v>0</v>
      </c>
      <c r="Z359" s="27">
        <f t="shared" ca="1" si="77"/>
        <v>0.15271999999999997</v>
      </c>
      <c r="AB359" s="38">
        <f t="shared" si="82"/>
        <v>42055</v>
      </c>
      <c r="AC359" s="38">
        <f t="shared" si="83"/>
        <v>42055</v>
      </c>
      <c r="AD359" s="38">
        <f t="shared" si="84"/>
        <v>42055</v>
      </c>
      <c r="AE359" s="38"/>
      <c r="AF359" s="38"/>
      <c r="AG359" s="38"/>
      <c r="AH359" s="38"/>
      <c r="AI359" s="38"/>
      <c r="AJ359" s="38"/>
      <c r="AK359" s="38"/>
      <c r="AL359" s="38"/>
      <c r="AM359" s="38"/>
      <c r="AO359" s="38"/>
    </row>
    <row r="360" spans="2:41">
      <c r="B360" s="111">
        <v>42145</v>
      </c>
      <c r="C360" s="112">
        <v>0.28199999999999997</v>
      </c>
      <c r="E360" s="111">
        <v>43699</v>
      </c>
      <c r="F360" s="112">
        <v>2.09</v>
      </c>
      <c r="H360" s="111">
        <v>42389</v>
      </c>
      <c r="I360" s="112">
        <v>0.39</v>
      </c>
      <c r="K360" s="111">
        <v>42129</v>
      </c>
      <c r="L360" s="112">
        <v>0.30570999999999998</v>
      </c>
      <c r="N360" s="111">
        <v>42129</v>
      </c>
      <c r="O360" s="112">
        <v>0.11317000000000001</v>
      </c>
      <c r="Q360" s="111">
        <v>42129</v>
      </c>
      <c r="R360" s="112">
        <v>0.19253999999999999</v>
      </c>
      <c r="S360" s="158">
        <f t="shared" si="78"/>
        <v>0</v>
      </c>
      <c r="T360" s="38">
        <f t="shared" si="79"/>
        <v>42145</v>
      </c>
      <c r="U360" s="112">
        <f t="shared" ca="1" si="80"/>
        <v>0.28199999999999997</v>
      </c>
      <c r="V360" s="112">
        <f t="shared" ca="1" si="74"/>
        <v>0.32433000000000001</v>
      </c>
      <c r="W360" s="112">
        <f t="shared" ca="1" si="75"/>
        <v>0.13186999999999999</v>
      </c>
      <c r="X360" s="112">
        <f t="shared" ca="1" si="76"/>
        <v>0.19245999999999999</v>
      </c>
      <c r="Y360" s="112">
        <f t="shared" ca="1" si="81"/>
        <v>0</v>
      </c>
      <c r="Z360" s="27">
        <f t="shared" ca="1" si="77"/>
        <v>0.15012999999999999</v>
      </c>
      <c r="AB360" s="38">
        <f t="shared" si="82"/>
        <v>42055</v>
      </c>
      <c r="AC360" s="38" t="e">
        <f t="shared" si="83"/>
        <v>#N/A</v>
      </c>
      <c r="AD360" s="38">
        <f t="shared" si="84"/>
        <v>42055</v>
      </c>
      <c r="AE360" s="38"/>
      <c r="AF360" s="38"/>
      <c r="AG360" s="38"/>
      <c r="AH360" s="38"/>
      <c r="AI360" s="38"/>
      <c r="AJ360" s="38"/>
      <c r="AK360" s="38"/>
      <c r="AL360" s="38"/>
      <c r="AM360" s="38"/>
      <c r="AO360" s="38"/>
    </row>
    <row r="361" spans="2:41">
      <c r="B361" s="111">
        <v>42146</v>
      </c>
      <c r="C361" s="112">
        <v>0.28449999999999998</v>
      </c>
      <c r="E361" s="111">
        <v>43700</v>
      </c>
      <c r="F361" s="112">
        <v>2.1</v>
      </c>
      <c r="H361" s="111">
        <v>42390</v>
      </c>
      <c r="I361" s="112">
        <v>0.41</v>
      </c>
      <c r="K361" s="111">
        <v>42130</v>
      </c>
      <c r="L361" s="112">
        <v>0.30660999999999999</v>
      </c>
      <c r="N361" s="111">
        <v>42130</v>
      </c>
      <c r="O361" s="112">
        <v>0.11415</v>
      </c>
      <c r="Q361" s="111">
        <v>42130</v>
      </c>
      <c r="R361" s="112">
        <v>0.19245999999999999</v>
      </c>
      <c r="S361" s="158">
        <f t="shared" si="78"/>
        <v>0</v>
      </c>
      <c r="T361" s="38">
        <f t="shared" si="79"/>
        <v>42146</v>
      </c>
      <c r="U361" s="112">
        <f t="shared" ca="1" si="80"/>
        <v>0.28449999999999998</v>
      </c>
      <c r="V361" s="112">
        <f t="shared" ca="1" si="74"/>
        <v>0.32534999999999997</v>
      </c>
      <c r="W361" s="112">
        <f t="shared" ca="1" si="75"/>
        <v>0.13289000000000001</v>
      </c>
      <c r="X361" s="112">
        <f t="shared" ca="1" si="76"/>
        <v>0.19245999999999999</v>
      </c>
      <c r="Y361" s="112">
        <f t="shared" ca="1" si="81"/>
        <v>0</v>
      </c>
      <c r="Z361" s="27">
        <f t="shared" ca="1" si="77"/>
        <v>0.15160999999999997</v>
      </c>
      <c r="AB361" s="38">
        <f t="shared" si="82"/>
        <v>42055</v>
      </c>
      <c r="AC361" s="38" t="e">
        <f t="shared" si="83"/>
        <v>#N/A</v>
      </c>
      <c r="AD361" s="38">
        <f t="shared" si="84"/>
        <v>42055</v>
      </c>
      <c r="AE361" s="38"/>
      <c r="AF361" s="38"/>
      <c r="AG361" s="38"/>
      <c r="AH361" s="38"/>
      <c r="AI361" s="38"/>
      <c r="AJ361" s="38"/>
      <c r="AK361" s="38"/>
      <c r="AL361" s="38"/>
      <c r="AM361" s="38"/>
      <c r="AO361" s="38"/>
    </row>
    <row r="362" spans="2:41">
      <c r="B362" s="111">
        <v>42150</v>
      </c>
      <c r="C362" s="112">
        <v>0.28584999999999999</v>
      </c>
      <c r="E362" s="111">
        <v>43703</v>
      </c>
      <c r="F362" s="112">
        <v>2.1</v>
      </c>
      <c r="H362" s="111">
        <v>42391</v>
      </c>
      <c r="I362" s="112">
        <v>0.48</v>
      </c>
      <c r="K362" s="111">
        <v>42131</v>
      </c>
      <c r="L362" s="112">
        <v>0.30780000000000002</v>
      </c>
      <c r="N362" s="111">
        <v>42131</v>
      </c>
      <c r="O362" s="112">
        <v>0.11534</v>
      </c>
      <c r="Q362" s="111">
        <v>42131</v>
      </c>
      <c r="R362" s="112">
        <v>0.19245999999999999</v>
      </c>
      <c r="S362" s="158">
        <f t="shared" si="78"/>
        <v>0</v>
      </c>
      <c r="T362" s="38">
        <f t="shared" si="79"/>
        <v>42150</v>
      </c>
      <c r="U362" s="112">
        <f t="shared" ca="1" si="80"/>
        <v>0.28584999999999999</v>
      </c>
      <c r="V362" s="112">
        <f t="shared" ca="1" si="74"/>
        <v>0.32822000000000001</v>
      </c>
      <c r="W362" s="112">
        <f t="shared" ca="1" si="75"/>
        <v>0.13568</v>
      </c>
      <c r="X362" s="112">
        <f t="shared" ca="1" si="76"/>
        <v>0.19253999999999999</v>
      </c>
      <c r="Y362" s="112">
        <f t="shared" ca="1" si="81"/>
        <v>0</v>
      </c>
      <c r="Z362" s="27">
        <f t="shared" ca="1" si="77"/>
        <v>0.15017</v>
      </c>
      <c r="AB362" s="38">
        <f t="shared" si="82"/>
        <v>42061</v>
      </c>
      <c r="AC362" s="38">
        <f t="shared" si="83"/>
        <v>42061</v>
      </c>
      <c r="AD362" s="38">
        <f t="shared" si="84"/>
        <v>42061</v>
      </c>
      <c r="AE362" s="38"/>
      <c r="AF362" s="38"/>
      <c r="AG362" s="38"/>
      <c r="AH362" s="38"/>
      <c r="AI362" s="38"/>
      <c r="AJ362" s="38"/>
      <c r="AK362" s="38"/>
      <c r="AL362" s="38"/>
      <c r="AM362" s="38"/>
      <c r="AO362" s="38"/>
    </row>
    <row r="363" spans="2:41">
      <c r="B363" s="111">
        <v>42151</v>
      </c>
      <c r="C363" s="112">
        <v>0.28349999999999997</v>
      </c>
      <c r="E363" s="111">
        <v>43704</v>
      </c>
      <c r="F363" s="112">
        <v>2.15</v>
      </c>
      <c r="H363" s="111">
        <v>42394</v>
      </c>
      <c r="I363" s="112">
        <v>0.4</v>
      </c>
      <c r="K363" s="111">
        <v>42132</v>
      </c>
      <c r="L363" s="112">
        <v>0.31098999999999999</v>
      </c>
      <c r="N363" s="111">
        <v>42132</v>
      </c>
      <c r="O363" s="112">
        <v>0.11853</v>
      </c>
      <c r="Q363" s="111">
        <v>42132</v>
      </c>
      <c r="R363" s="112">
        <v>0.19245999999999999</v>
      </c>
      <c r="S363" s="158">
        <f t="shared" si="78"/>
        <v>0</v>
      </c>
      <c r="T363" s="38">
        <f t="shared" si="79"/>
        <v>42151</v>
      </c>
      <c r="U363" s="112">
        <f t="shared" ca="1" si="80"/>
        <v>0.28349999999999997</v>
      </c>
      <c r="V363" s="112">
        <f t="shared" ca="1" si="74"/>
        <v>0.32904</v>
      </c>
      <c r="W363" s="112">
        <f t="shared" ca="1" si="75"/>
        <v>0.13644000000000001</v>
      </c>
      <c r="X363" s="112">
        <f t="shared" ca="1" si="76"/>
        <v>0.19259999999999999</v>
      </c>
      <c r="Y363" s="112">
        <f t="shared" ca="1" si="81"/>
        <v>0</v>
      </c>
      <c r="Z363" s="27">
        <f t="shared" ca="1" si="77"/>
        <v>0.14705999999999997</v>
      </c>
      <c r="AB363" s="38">
        <f t="shared" si="82"/>
        <v>42062</v>
      </c>
      <c r="AC363" s="38">
        <f t="shared" si="83"/>
        <v>42062</v>
      </c>
      <c r="AD363" s="38">
        <f t="shared" si="84"/>
        <v>42062</v>
      </c>
      <c r="AE363" s="38"/>
      <c r="AF363" s="38"/>
      <c r="AG363" s="38"/>
      <c r="AH363" s="38"/>
      <c r="AI363" s="38"/>
      <c r="AJ363" s="38"/>
      <c r="AK363" s="38"/>
      <c r="AL363" s="38"/>
      <c r="AM363" s="38"/>
      <c r="AO363" s="38"/>
    </row>
    <row r="364" spans="2:41">
      <c r="B364" s="111">
        <v>42152</v>
      </c>
      <c r="C364" s="112">
        <v>0.28275</v>
      </c>
      <c r="E364" s="111">
        <v>43705</v>
      </c>
      <c r="F364" s="112">
        <v>2.12</v>
      </c>
      <c r="H364" s="111">
        <v>42395</v>
      </c>
      <c r="I364" s="112">
        <v>0.39</v>
      </c>
      <c r="K364" s="111">
        <v>42135</v>
      </c>
      <c r="L364" s="112">
        <v>0.31328</v>
      </c>
      <c r="N364" s="111">
        <v>42135</v>
      </c>
      <c r="O364" s="112">
        <v>0.12078</v>
      </c>
      <c r="Q364" s="111">
        <v>42135</v>
      </c>
      <c r="R364" s="112">
        <v>0.1925</v>
      </c>
      <c r="S364" s="158">
        <f t="shared" si="78"/>
        <v>0</v>
      </c>
      <c r="T364" s="38">
        <f t="shared" si="79"/>
        <v>42152</v>
      </c>
      <c r="U364" s="112">
        <f t="shared" ca="1" si="80"/>
        <v>0.28275</v>
      </c>
      <c r="V364" s="112">
        <f t="shared" ca="1" si="74"/>
        <v>0.32966000000000001</v>
      </c>
      <c r="W364" s="112">
        <f t="shared" ca="1" si="75"/>
        <v>0.13719999999999999</v>
      </c>
      <c r="X364" s="112">
        <f t="shared" ca="1" si="76"/>
        <v>0.19245999999999999</v>
      </c>
      <c r="Y364" s="112">
        <f t="shared" ca="1" si="81"/>
        <v>0</v>
      </c>
      <c r="Z364" s="27">
        <f t="shared" ca="1" si="77"/>
        <v>0.14555000000000001</v>
      </c>
      <c r="AB364" s="38">
        <f t="shared" si="82"/>
        <v>42062</v>
      </c>
      <c r="AC364" s="38" t="e">
        <f t="shared" si="83"/>
        <v>#N/A</v>
      </c>
      <c r="AD364" s="38">
        <f t="shared" si="84"/>
        <v>42062</v>
      </c>
      <c r="AE364" s="38"/>
      <c r="AF364" s="38"/>
      <c r="AG364" s="38"/>
      <c r="AH364" s="38"/>
      <c r="AI364" s="38"/>
      <c r="AJ364" s="38"/>
      <c r="AK364" s="38"/>
      <c r="AL364" s="38"/>
      <c r="AM364" s="38"/>
      <c r="AO364" s="38"/>
    </row>
    <row r="365" spans="2:41">
      <c r="B365" s="111">
        <v>42153</v>
      </c>
      <c r="C365" s="112">
        <v>0.28375</v>
      </c>
      <c r="E365" s="111">
        <v>43706</v>
      </c>
      <c r="F365" s="112">
        <v>2.12</v>
      </c>
      <c r="H365" s="111">
        <v>42396</v>
      </c>
      <c r="I365" s="112">
        <v>0.39</v>
      </c>
      <c r="K365" s="111">
        <v>42136</v>
      </c>
      <c r="L365" s="112">
        <v>0.31441000000000002</v>
      </c>
      <c r="N365" s="111">
        <v>42136</v>
      </c>
      <c r="O365" s="112">
        <v>0.12187000000000001</v>
      </c>
      <c r="Q365" s="111">
        <v>42136</v>
      </c>
      <c r="R365" s="112">
        <v>0.19253999999999999</v>
      </c>
      <c r="S365" s="158">
        <f t="shared" si="78"/>
        <v>0</v>
      </c>
      <c r="T365" s="38">
        <f t="shared" si="79"/>
        <v>42153</v>
      </c>
      <c r="U365" s="112">
        <f t="shared" ca="1" si="80"/>
        <v>0.28375</v>
      </c>
      <c r="V365" s="112">
        <f t="shared" ca="1" si="74"/>
        <v>0.33078000000000002</v>
      </c>
      <c r="W365" s="112">
        <f t="shared" ca="1" si="75"/>
        <v>0.13832</v>
      </c>
      <c r="X365" s="112">
        <f t="shared" ca="1" si="76"/>
        <v>0.19245999999999999</v>
      </c>
      <c r="Y365" s="112">
        <f t="shared" ca="1" si="81"/>
        <v>0</v>
      </c>
      <c r="Z365" s="27">
        <f t="shared" ca="1" si="77"/>
        <v>0.14543</v>
      </c>
      <c r="AB365" s="38">
        <f t="shared" si="82"/>
        <v>42062</v>
      </c>
      <c r="AC365" s="38" t="e">
        <f t="shared" si="83"/>
        <v>#N/A</v>
      </c>
      <c r="AD365" s="38">
        <f t="shared" si="84"/>
        <v>42062</v>
      </c>
      <c r="AE365" s="38"/>
      <c r="AF365" s="38"/>
      <c r="AG365" s="38"/>
      <c r="AH365" s="38"/>
      <c r="AI365" s="38"/>
      <c r="AJ365" s="38"/>
      <c r="AK365" s="38"/>
      <c r="AL365" s="38"/>
      <c r="AM365" s="38"/>
      <c r="AO365" s="38"/>
    </row>
    <row r="366" spans="2:41">
      <c r="B366" s="111">
        <v>42156</v>
      </c>
      <c r="C366" s="112">
        <v>0.28249999999999997</v>
      </c>
      <c r="E366" s="111">
        <v>43707</v>
      </c>
      <c r="F366" s="112">
        <v>2.16</v>
      </c>
      <c r="H366" s="111">
        <v>42397</v>
      </c>
      <c r="I366" s="112">
        <v>0.41</v>
      </c>
      <c r="K366" s="111">
        <v>42137</v>
      </c>
      <c r="L366" s="112">
        <v>0.31552000000000002</v>
      </c>
      <c r="N366" s="111">
        <v>42137</v>
      </c>
      <c r="O366" s="112">
        <v>0.12306</v>
      </c>
      <c r="Q366" s="111">
        <v>42137</v>
      </c>
      <c r="R366" s="112">
        <v>0.19245999999999999</v>
      </c>
      <c r="S366" s="158">
        <f t="shared" si="78"/>
        <v>0</v>
      </c>
      <c r="T366" s="38">
        <f t="shared" si="79"/>
        <v>42156</v>
      </c>
      <c r="U366" s="112">
        <f t="shared" ca="1" si="80"/>
        <v>0.28249999999999997</v>
      </c>
      <c r="V366" s="112">
        <f t="shared" ca="1" si="74"/>
        <v>0.33194000000000001</v>
      </c>
      <c r="W366" s="112">
        <f t="shared" ca="1" si="75"/>
        <v>0.13947999999999999</v>
      </c>
      <c r="X366" s="112">
        <f t="shared" ca="1" si="76"/>
        <v>0.19245999999999999</v>
      </c>
      <c r="Y366" s="112">
        <f t="shared" ca="1" si="81"/>
        <v>0</v>
      </c>
      <c r="Z366" s="27">
        <f t="shared" ca="1" si="77"/>
        <v>0.14301999999999998</v>
      </c>
      <c r="AB366" s="38">
        <f t="shared" si="82"/>
        <v>42062</v>
      </c>
      <c r="AC366" s="38" t="e">
        <f t="shared" si="83"/>
        <v>#N/A</v>
      </c>
      <c r="AD366" s="38">
        <f t="shared" si="84"/>
        <v>42062</v>
      </c>
      <c r="AE366" s="38"/>
      <c r="AF366" s="38"/>
      <c r="AG366" s="38"/>
      <c r="AH366" s="38"/>
      <c r="AI366" s="38"/>
      <c r="AJ366" s="38"/>
      <c r="AK366" s="38"/>
      <c r="AL366" s="38"/>
      <c r="AM366" s="38"/>
      <c r="AO366" s="38"/>
    </row>
    <row r="367" spans="2:41">
      <c r="B367" s="111">
        <v>42157</v>
      </c>
      <c r="C367" s="112">
        <v>0.2787</v>
      </c>
      <c r="E367" s="111">
        <v>43711</v>
      </c>
      <c r="F367" s="112">
        <v>2.17</v>
      </c>
      <c r="H367" s="111">
        <v>42398</v>
      </c>
      <c r="I367" s="112">
        <v>0.44</v>
      </c>
      <c r="K367" s="111">
        <v>42138</v>
      </c>
      <c r="L367" s="112">
        <v>0.31661</v>
      </c>
      <c r="N367" s="111">
        <v>42138</v>
      </c>
      <c r="O367" s="112">
        <v>0.12415</v>
      </c>
      <c r="Q367" s="111">
        <v>42138</v>
      </c>
      <c r="R367" s="112">
        <v>0.19245999999999999</v>
      </c>
      <c r="S367" s="158">
        <f t="shared" si="78"/>
        <v>0</v>
      </c>
      <c r="T367" s="38">
        <f t="shared" si="79"/>
        <v>42157</v>
      </c>
      <c r="U367" s="112">
        <f t="shared" ca="1" si="80"/>
        <v>0.2787</v>
      </c>
      <c r="V367" s="112">
        <f t="shared" ca="1" si="74"/>
        <v>0.33280999999999999</v>
      </c>
      <c r="W367" s="112">
        <f t="shared" ca="1" si="75"/>
        <v>0.14035</v>
      </c>
      <c r="X367" s="112">
        <f t="shared" ca="1" si="76"/>
        <v>0.19245999999999999</v>
      </c>
      <c r="Y367" s="112">
        <f t="shared" ca="1" si="81"/>
        <v>0</v>
      </c>
      <c r="Z367" s="27">
        <f t="shared" ca="1" si="77"/>
        <v>0.13835</v>
      </c>
      <c r="AB367" s="38">
        <f t="shared" si="82"/>
        <v>42065</v>
      </c>
      <c r="AC367" s="38">
        <f t="shared" si="83"/>
        <v>42065</v>
      </c>
      <c r="AD367" s="38">
        <f t="shared" si="84"/>
        <v>42065</v>
      </c>
      <c r="AE367" s="38"/>
      <c r="AF367" s="38"/>
      <c r="AG367" s="38"/>
      <c r="AH367" s="38"/>
      <c r="AI367" s="38"/>
      <c r="AJ367" s="38"/>
      <c r="AK367" s="38"/>
      <c r="AL367" s="38"/>
      <c r="AM367" s="38"/>
      <c r="AO367" s="38"/>
    </row>
    <row r="368" spans="2:41">
      <c r="B368" s="111">
        <v>42158</v>
      </c>
      <c r="C368" s="112">
        <v>0.2792</v>
      </c>
      <c r="E368" s="111">
        <v>43712</v>
      </c>
      <c r="F368" s="112">
        <v>2.21</v>
      </c>
      <c r="H368" s="111">
        <v>42401</v>
      </c>
      <c r="I368" s="112">
        <v>0.4</v>
      </c>
      <c r="K368" s="111">
        <v>42139</v>
      </c>
      <c r="L368" s="112">
        <v>0.31929000000000002</v>
      </c>
      <c r="N368" s="111">
        <v>42139</v>
      </c>
      <c r="O368" s="112">
        <v>0.12683</v>
      </c>
      <c r="Q368" s="111">
        <v>42139</v>
      </c>
      <c r="R368" s="112">
        <v>0.19245999999999999</v>
      </c>
      <c r="S368" s="158">
        <f t="shared" si="78"/>
        <v>0</v>
      </c>
      <c r="T368" s="38">
        <f t="shared" si="79"/>
        <v>42158</v>
      </c>
      <c r="U368" s="112">
        <f t="shared" ca="1" si="80"/>
        <v>0.2792</v>
      </c>
      <c r="V368" s="112">
        <f t="shared" ca="1" si="74"/>
        <v>0.33345999999999998</v>
      </c>
      <c r="W368" s="112">
        <f t="shared" ca="1" si="75"/>
        <v>0.14099999999999999</v>
      </c>
      <c r="X368" s="112">
        <f t="shared" ca="1" si="76"/>
        <v>0.19245999999999999</v>
      </c>
      <c r="Y368" s="112">
        <f t="shared" ca="1" si="81"/>
        <v>0</v>
      </c>
      <c r="Z368" s="27">
        <f t="shared" ca="1" si="77"/>
        <v>0.13820000000000002</v>
      </c>
      <c r="AB368" s="38">
        <f t="shared" si="82"/>
        <v>42066</v>
      </c>
      <c r="AC368" s="38">
        <f t="shared" si="83"/>
        <v>42066</v>
      </c>
      <c r="AD368" s="38">
        <f t="shared" si="84"/>
        <v>42066</v>
      </c>
      <c r="AE368" s="38"/>
      <c r="AF368" s="38"/>
      <c r="AG368" s="38"/>
      <c r="AH368" s="38"/>
      <c r="AI368" s="38"/>
      <c r="AJ368" s="38"/>
      <c r="AK368" s="38"/>
      <c r="AL368" s="38"/>
      <c r="AM368" s="38"/>
      <c r="AO368" s="38"/>
    </row>
    <row r="369" spans="2:41">
      <c r="B369" s="111">
        <v>42159</v>
      </c>
      <c r="C369" s="112">
        <v>0.27889999999999998</v>
      </c>
      <c r="E369" s="111">
        <v>43713</v>
      </c>
      <c r="F369" s="112">
        <v>2.21</v>
      </c>
      <c r="H369" s="111">
        <v>42402</v>
      </c>
      <c r="I369" s="112">
        <v>0.4</v>
      </c>
      <c r="K369" s="111">
        <v>42142</v>
      </c>
      <c r="L369" s="112">
        <v>0.32063000000000003</v>
      </c>
      <c r="N369" s="111">
        <v>42142</v>
      </c>
      <c r="O369" s="112">
        <v>0.12817000000000001</v>
      </c>
      <c r="Q369" s="111">
        <v>42142</v>
      </c>
      <c r="R369" s="112">
        <v>0.19245999999999999</v>
      </c>
      <c r="S369" s="158">
        <f t="shared" si="78"/>
        <v>0</v>
      </c>
      <c r="T369" s="38">
        <f t="shared" si="79"/>
        <v>42159</v>
      </c>
      <c r="U369" s="112">
        <f t="shared" ca="1" si="80"/>
        <v>0.27889999999999998</v>
      </c>
      <c r="V369" s="112">
        <f t="shared" ca="1" si="74"/>
        <v>0.33356999999999998</v>
      </c>
      <c r="W369" s="112">
        <f t="shared" ca="1" si="75"/>
        <v>0.14111000000000001</v>
      </c>
      <c r="X369" s="112">
        <f t="shared" ca="1" si="76"/>
        <v>0.19245999999999999</v>
      </c>
      <c r="Y369" s="112">
        <f t="shared" ca="1" si="81"/>
        <v>0</v>
      </c>
      <c r="Z369" s="27">
        <f t="shared" ca="1" si="77"/>
        <v>0.13778999999999997</v>
      </c>
      <c r="AB369" s="38">
        <f t="shared" si="82"/>
        <v>42067</v>
      </c>
      <c r="AC369" s="38">
        <f t="shared" si="83"/>
        <v>42067</v>
      </c>
      <c r="AD369" s="38">
        <f t="shared" si="84"/>
        <v>42067</v>
      </c>
      <c r="AE369" s="38"/>
      <c r="AF369" s="38"/>
      <c r="AG369" s="38"/>
      <c r="AH369" s="38"/>
      <c r="AI369" s="38"/>
      <c r="AJ369" s="38"/>
      <c r="AK369" s="38"/>
      <c r="AL369" s="38"/>
      <c r="AM369" s="38"/>
      <c r="AO369" s="38"/>
    </row>
    <row r="370" spans="2:41">
      <c r="B370" s="111">
        <v>42160</v>
      </c>
      <c r="C370" s="112">
        <v>0.28120000000000001</v>
      </c>
      <c r="E370" s="111">
        <v>43714</v>
      </c>
      <c r="F370" s="112">
        <v>2.15</v>
      </c>
      <c r="H370" s="111">
        <v>42403</v>
      </c>
      <c r="I370" s="112">
        <v>0.4</v>
      </c>
      <c r="K370" s="111">
        <v>42143</v>
      </c>
      <c r="L370" s="112">
        <v>0.32197999999999999</v>
      </c>
      <c r="N370" s="111">
        <v>42143</v>
      </c>
      <c r="O370" s="112">
        <v>0.12948000000000001</v>
      </c>
      <c r="Q370" s="111">
        <v>42143</v>
      </c>
      <c r="R370" s="112">
        <v>0.1925</v>
      </c>
      <c r="S370" s="158">
        <f t="shared" si="78"/>
        <v>0</v>
      </c>
      <c r="T370" s="38">
        <f t="shared" si="79"/>
        <v>42160</v>
      </c>
      <c r="U370" s="112">
        <f t="shared" ca="1" si="80"/>
        <v>0.28120000000000001</v>
      </c>
      <c r="V370" s="112">
        <f t="shared" ca="1" si="74"/>
        <v>0.33300999999999997</v>
      </c>
      <c r="W370" s="112">
        <f t="shared" ca="1" si="75"/>
        <v>0.14055000000000001</v>
      </c>
      <c r="X370" s="112">
        <f t="shared" ca="1" si="76"/>
        <v>0.19245999999999999</v>
      </c>
      <c r="Y370" s="112">
        <f t="shared" ca="1" si="81"/>
        <v>0</v>
      </c>
      <c r="Z370" s="27">
        <f t="shared" ca="1" si="77"/>
        <v>0.14065</v>
      </c>
      <c r="AB370" s="38">
        <f t="shared" si="82"/>
        <v>42068</v>
      </c>
      <c r="AC370" s="38">
        <f t="shared" si="83"/>
        <v>42068</v>
      </c>
      <c r="AD370" s="38">
        <f t="shared" si="84"/>
        <v>42068</v>
      </c>
      <c r="AE370" s="38"/>
      <c r="AF370" s="38"/>
      <c r="AG370" s="38"/>
      <c r="AH370" s="38"/>
      <c r="AI370" s="38"/>
      <c r="AJ370" s="38"/>
      <c r="AK370" s="38"/>
      <c r="AL370" s="38"/>
      <c r="AM370" s="38"/>
      <c r="AO370" s="38"/>
    </row>
    <row r="371" spans="2:41">
      <c r="B371" s="111">
        <v>42163</v>
      </c>
      <c r="C371" s="112">
        <v>0.28220000000000001</v>
      </c>
      <c r="E371" s="111">
        <v>43717</v>
      </c>
      <c r="F371" s="112">
        <v>2.12</v>
      </c>
      <c r="H371" s="111">
        <v>42404</v>
      </c>
      <c r="I371" s="112">
        <v>0.4</v>
      </c>
      <c r="K371" s="111">
        <v>42144</v>
      </c>
      <c r="L371" s="112">
        <v>0.32324000000000003</v>
      </c>
      <c r="N371" s="111">
        <v>42144</v>
      </c>
      <c r="O371" s="112">
        <v>0.13078000000000001</v>
      </c>
      <c r="Q371" s="111">
        <v>42144</v>
      </c>
      <c r="R371" s="112">
        <v>0.19245999999999999</v>
      </c>
      <c r="S371" s="158">
        <f t="shared" si="78"/>
        <v>0</v>
      </c>
      <c r="T371" s="38">
        <f t="shared" si="79"/>
        <v>42163</v>
      </c>
      <c r="U371" s="112">
        <f t="shared" ca="1" si="80"/>
        <v>0.28220000000000001</v>
      </c>
      <c r="V371" s="112">
        <f t="shared" ca="1" si="74"/>
        <v>0.33437</v>
      </c>
      <c r="W371" s="112">
        <f t="shared" ca="1" si="75"/>
        <v>0.14187</v>
      </c>
      <c r="X371" s="112">
        <f t="shared" ca="1" si="76"/>
        <v>0.1925</v>
      </c>
      <c r="Y371" s="112">
        <f t="shared" ca="1" si="81"/>
        <v>0</v>
      </c>
      <c r="Z371" s="27">
        <f t="shared" ca="1" si="77"/>
        <v>0.14033000000000001</v>
      </c>
      <c r="AB371" s="38">
        <f t="shared" si="82"/>
        <v>42069</v>
      </c>
      <c r="AC371" s="38" t="e">
        <f t="shared" si="83"/>
        <v>#N/A</v>
      </c>
      <c r="AD371" s="38">
        <f t="shared" si="84"/>
        <v>42069</v>
      </c>
      <c r="AE371" s="38"/>
      <c r="AF371" s="38"/>
      <c r="AG371" s="38"/>
      <c r="AH371" s="38"/>
      <c r="AI371" s="38"/>
      <c r="AJ371" s="38"/>
      <c r="AK371" s="38"/>
      <c r="AL371" s="38"/>
      <c r="AM371" s="38"/>
      <c r="AO371" s="38"/>
    </row>
    <row r="372" spans="2:41">
      <c r="B372" s="111">
        <v>42164</v>
      </c>
      <c r="C372" s="112">
        <v>0.28549999999999998</v>
      </c>
      <c r="E372" s="111">
        <v>43718</v>
      </c>
      <c r="F372" s="112">
        <v>2.14</v>
      </c>
      <c r="H372" s="111">
        <v>42405</v>
      </c>
      <c r="I372" s="112">
        <v>0.4</v>
      </c>
      <c r="K372" s="111">
        <v>42145</v>
      </c>
      <c r="L372" s="112">
        <v>0.32433000000000001</v>
      </c>
      <c r="N372" s="111">
        <v>42145</v>
      </c>
      <c r="O372" s="112">
        <v>0.13186999999999999</v>
      </c>
      <c r="Q372" s="111">
        <v>42145</v>
      </c>
      <c r="R372" s="112">
        <v>0.19245999999999999</v>
      </c>
      <c r="S372" s="158">
        <f t="shared" si="78"/>
        <v>0</v>
      </c>
      <c r="T372" s="38">
        <f t="shared" si="79"/>
        <v>42164</v>
      </c>
      <c r="U372" s="112">
        <f t="shared" ca="1" si="80"/>
        <v>0.28549999999999998</v>
      </c>
      <c r="V372" s="112">
        <f t="shared" ca="1" si="74"/>
        <v>0.33444000000000002</v>
      </c>
      <c r="W372" s="112">
        <f t="shared" ca="1" si="75"/>
        <v>0.14198</v>
      </c>
      <c r="X372" s="112">
        <f t="shared" ca="1" si="76"/>
        <v>0.19245999999999999</v>
      </c>
      <c r="Y372" s="112">
        <f t="shared" ca="1" si="81"/>
        <v>0</v>
      </c>
      <c r="Z372" s="27">
        <f t="shared" ca="1" si="77"/>
        <v>0.14351999999999998</v>
      </c>
      <c r="AB372" s="38">
        <f t="shared" si="82"/>
        <v>42072</v>
      </c>
      <c r="AC372" s="38">
        <f t="shared" si="83"/>
        <v>42072</v>
      </c>
      <c r="AD372" s="38">
        <f t="shared" si="84"/>
        <v>42072</v>
      </c>
      <c r="AE372" s="38"/>
      <c r="AF372" s="38"/>
      <c r="AG372" s="38"/>
      <c r="AH372" s="38"/>
      <c r="AI372" s="38"/>
      <c r="AJ372" s="38"/>
      <c r="AK372" s="38"/>
      <c r="AL372" s="38"/>
      <c r="AM372" s="38"/>
      <c r="AO372" s="38"/>
    </row>
    <row r="373" spans="2:41">
      <c r="B373" s="111">
        <v>42165</v>
      </c>
      <c r="C373" s="112">
        <v>0.28784999999999999</v>
      </c>
      <c r="E373" s="111">
        <v>43719</v>
      </c>
      <c r="F373" s="112">
        <v>2.15</v>
      </c>
      <c r="H373" s="111">
        <v>42408</v>
      </c>
      <c r="I373" s="112">
        <v>0.38</v>
      </c>
      <c r="K373" s="111">
        <v>42146</v>
      </c>
      <c r="L373" s="112">
        <v>0.32534999999999997</v>
      </c>
      <c r="N373" s="111">
        <v>42146</v>
      </c>
      <c r="O373" s="112">
        <v>0.13289000000000001</v>
      </c>
      <c r="Q373" s="111">
        <v>42146</v>
      </c>
      <c r="R373" s="112">
        <v>0.19245999999999999</v>
      </c>
      <c r="S373" s="158">
        <f t="shared" si="78"/>
        <v>0</v>
      </c>
      <c r="T373" s="38">
        <f t="shared" si="79"/>
        <v>42165</v>
      </c>
      <c r="U373" s="112">
        <f t="shared" ca="1" si="80"/>
        <v>0.28784999999999999</v>
      </c>
      <c r="V373" s="112">
        <f t="shared" ca="1" si="74"/>
        <v>0.33455000000000001</v>
      </c>
      <c r="W373" s="112">
        <f t="shared" ca="1" si="75"/>
        <v>0.14208999999999999</v>
      </c>
      <c r="X373" s="112">
        <f t="shared" ca="1" si="76"/>
        <v>0.19245999999999999</v>
      </c>
      <c r="Y373" s="112">
        <f t="shared" ca="1" si="81"/>
        <v>0</v>
      </c>
      <c r="Z373" s="27">
        <f t="shared" ca="1" si="77"/>
        <v>0.14576</v>
      </c>
      <c r="AB373" s="38">
        <f t="shared" si="82"/>
        <v>42073</v>
      </c>
      <c r="AC373" s="38">
        <f t="shared" si="83"/>
        <v>42073</v>
      </c>
      <c r="AD373" s="38">
        <f t="shared" si="84"/>
        <v>42073</v>
      </c>
      <c r="AE373" s="38"/>
      <c r="AF373" s="38"/>
      <c r="AG373" s="38"/>
      <c r="AH373" s="38"/>
      <c r="AI373" s="38"/>
      <c r="AJ373" s="38"/>
      <c r="AK373" s="38"/>
      <c r="AL373" s="38"/>
      <c r="AM373" s="38"/>
      <c r="AO373" s="38"/>
    </row>
    <row r="374" spans="2:41">
      <c r="B374" s="111">
        <v>42166</v>
      </c>
      <c r="C374" s="112">
        <v>0.28584999999999999</v>
      </c>
      <c r="E374" s="111">
        <v>43720</v>
      </c>
      <c r="F374" s="112">
        <v>2.2000000000000002</v>
      </c>
      <c r="H374" s="111">
        <v>42409</v>
      </c>
      <c r="I374" s="112">
        <v>0.38</v>
      </c>
      <c r="K374" s="111">
        <v>42149</v>
      </c>
      <c r="L374" s="112">
        <v>0.32539000000000001</v>
      </c>
      <c r="N374" s="111">
        <v>42149</v>
      </c>
      <c r="O374" s="112">
        <v>0.13289000000000001</v>
      </c>
      <c r="Q374" s="111">
        <v>42149</v>
      </c>
      <c r="R374" s="112">
        <v>0.1925</v>
      </c>
      <c r="S374" s="158">
        <f t="shared" si="78"/>
        <v>0</v>
      </c>
      <c r="T374" s="38">
        <f t="shared" si="79"/>
        <v>42166</v>
      </c>
      <c r="U374" s="112">
        <f t="shared" ca="1" si="80"/>
        <v>0.28584999999999999</v>
      </c>
      <c r="V374" s="112">
        <f t="shared" ca="1" si="74"/>
        <v>0.33509</v>
      </c>
      <c r="W374" s="112">
        <f t="shared" ca="1" si="75"/>
        <v>0.14263000000000001</v>
      </c>
      <c r="X374" s="112">
        <f t="shared" ca="1" si="76"/>
        <v>0.19245999999999999</v>
      </c>
      <c r="Y374" s="112">
        <f t="shared" ca="1" si="81"/>
        <v>0</v>
      </c>
      <c r="Z374" s="27">
        <f t="shared" ca="1" si="77"/>
        <v>0.14321999999999999</v>
      </c>
      <c r="AB374" s="38">
        <f t="shared" si="82"/>
        <v>42074</v>
      </c>
      <c r="AC374" s="38">
        <f t="shared" si="83"/>
        <v>42074</v>
      </c>
      <c r="AD374" s="38">
        <f t="shared" si="84"/>
        <v>42074</v>
      </c>
      <c r="AE374" s="38"/>
      <c r="AF374" s="38"/>
      <c r="AG374" s="38"/>
      <c r="AH374" s="38"/>
      <c r="AI374" s="38"/>
      <c r="AJ374" s="38"/>
      <c r="AK374" s="38"/>
      <c r="AL374" s="38"/>
      <c r="AM374" s="38"/>
      <c r="AO374" s="38"/>
    </row>
    <row r="375" spans="2:41">
      <c r="B375" s="111">
        <v>42167</v>
      </c>
      <c r="C375" s="112">
        <v>0.28605000000000003</v>
      </c>
      <c r="E375" s="111">
        <v>43721</v>
      </c>
      <c r="F375" s="112">
        <v>2.2000000000000002</v>
      </c>
      <c r="H375" s="111">
        <v>42410</v>
      </c>
      <c r="I375" s="112">
        <v>0.4</v>
      </c>
      <c r="K375" s="111">
        <v>42150</v>
      </c>
      <c r="L375" s="112">
        <v>0.32822000000000001</v>
      </c>
      <c r="N375" s="111">
        <v>42150</v>
      </c>
      <c r="O375" s="112">
        <v>0.13568</v>
      </c>
      <c r="Q375" s="111">
        <v>42150</v>
      </c>
      <c r="R375" s="112">
        <v>0.19253999999999999</v>
      </c>
      <c r="S375" s="158">
        <f t="shared" si="78"/>
        <v>0</v>
      </c>
      <c r="T375" s="38">
        <f t="shared" si="79"/>
        <v>42167</v>
      </c>
      <c r="U375" s="112">
        <f t="shared" ca="1" si="80"/>
        <v>0.28605000000000003</v>
      </c>
      <c r="V375" s="112">
        <f t="shared" ca="1" si="74"/>
        <v>0.33535999999999999</v>
      </c>
      <c r="W375" s="112">
        <f t="shared" ca="1" si="75"/>
        <v>0.1429</v>
      </c>
      <c r="X375" s="112">
        <f t="shared" ca="1" si="76"/>
        <v>0.19245999999999999</v>
      </c>
      <c r="Y375" s="112">
        <f t="shared" ca="1" si="81"/>
        <v>0</v>
      </c>
      <c r="Z375" s="27">
        <f t="shared" ca="1" si="77"/>
        <v>0.14315000000000003</v>
      </c>
      <c r="AB375" s="38">
        <f t="shared" si="82"/>
        <v>42075</v>
      </c>
      <c r="AC375" s="38">
        <f t="shared" si="83"/>
        <v>42075</v>
      </c>
      <c r="AD375" s="38">
        <f t="shared" si="84"/>
        <v>42075</v>
      </c>
      <c r="AE375" s="38"/>
      <c r="AF375" s="38"/>
      <c r="AG375" s="38"/>
      <c r="AH375" s="38"/>
      <c r="AI375" s="38"/>
      <c r="AJ375" s="38"/>
      <c r="AK375" s="38"/>
      <c r="AL375" s="38"/>
      <c r="AM375" s="38"/>
      <c r="AO375" s="38"/>
    </row>
    <row r="376" spans="2:41">
      <c r="B376" s="111">
        <v>42170</v>
      </c>
      <c r="C376" s="112">
        <v>0.28325</v>
      </c>
      <c r="E376" s="111">
        <v>43724</v>
      </c>
      <c r="F376" s="112">
        <v>2.4300000000000002</v>
      </c>
      <c r="H376" s="111">
        <v>42411</v>
      </c>
      <c r="I376" s="112">
        <v>0.4</v>
      </c>
      <c r="K376" s="111">
        <v>42151</v>
      </c>
      <c r="L376" s="112">
        <v>0.32904</v>
      </c>
      <c r="N376" s="111">
        <v>42151</v>
      </c>
      <c r="O376" s="112">
        <v>0.13644000000000001</v>
      </c>
      <c r="Q376" s="111">
        <v>42151</v>
      </c>
      <c r="R376" s="112">
        <v>0.19259999999999999</v>
      </c>
      <c r="S376" s="158">
        <f t="shared" si="78"/>
        <v>0</v>
      </c>
      <c r="T376" s="38">
        <f t="shared" si="79"/>
        <v>42170</v>
      </c>
      <c r="U376" s="112">
        <f t="shared" ca="1" si="80"/>
        <v>0.28325</v>
      </c>
      <c r="V376" s="112">
        <f t="shared" ca="1" si="74"/>
        <v>0.33611000000000002</v>
      </c>
      <c r="W376" s="112">
        <f t="shared" ca="1" si="75"/>
        <v>0.14360999999999999</v>
      </c>
      <c r="X376" s="112">
        <f t="shared" ca="1" si="76"/>
        <v>0.1925</v>
      </c>
      <c r="Y376" s="112">
        <f t="shared" ca="1" si="81"/>
        <v>0</v>
      </c>
      <c r="Z376" s="27">
        <f t="shared" ca="1" si="77"/>
        <v>0.13964000000000001</v>
      </c>
      <c r="AB376" s="38">
        <f t="shared" si="82"/>
        <v>42076</v>
      </c>
      <c r="AC376" s="38" t="e">
        <f t="shared" si="83"/>
        <v>#N/A</v>
      </c>
      <c r="AD376" s="38">
        <f t="shared" si="84"/>
        <v>42076</v>
      </c>
      <c r="AE376" s="38"/>
      <c r="AF376" s="38"/>
      <c r="AG376" s="38"/>
      <c r="AH376" s="38"/>
      <c r="AI376" s="38"/>
      <c r="AJ376" s="38"/>
      <c r="AK376" s="38"/>
      <c r="AL376" s="38"/>
      <c r="AM376" s="38"/>
      <c r="AO376" s="38"/>
    </row>
    <row r="377" spans="2:41">
      <c r="B377" s="111">
        <v>42171</v>
      </c>
      <c r="C377" s="112">
        <v>0.28625</v>
      </c>
      <c r="E377" s="111">
        <v>43725</v>
      </c>
      <c r="F377" s="112">
        <v>5.25</v>
      </c>
      <c r="H377" s="111">
        <v>42412</v>
      </c>
      <c r="I377" s="112">
        <v>0.4</v>
      </c>
      <c r="K377" s="111">
        <v>42152</v>
      </c>
      <c r="L377" s="112">
        <v>0.32966000000000001</v>
      </c>
      <c r="N377" s="111">
        <v>42152</v>
      </c>
      <c r="O377" s="112">
        <v>0.13719999999999999</v>
      </c>
      <c r="Q377" s="111">
        <v>42152</v>
      </c>
      <c r="R377" s="112">
        <v>0.19245999999999999</v>
      </c>
      <c r="S377" s="158">
        <f t="shared" si="78"/>
        <v>0</v>
      </c>
      <c r="T377" s="38">
        <f t="shared" si="79"/>
        <v>42171</v>
      </c>
      <c r="U377" s="112">
        <f t="shared" ca="1" si="80"/>
        <v>0.28625</v>
      </c>
      <c r="V377" s="112">
        <f t="shared" ca="1" si="74"/>
        <v>0.33628999999999998</v>
      </c>
      <c r="W377" s="112">
        <f t="shared" ca="1" si="75"/>
        <v>0.14383000000000001</v>
      </c>
      <c r="X377" s="112">
        <f t="shared" ca="1" si="76"/>
        <v>0.19245999999999999</v>
      </c>
      <c r="Y377" s="112">
        <f t="shared" ca="1" si="81"/>
        <v>0</v>
      </c>
      <c r="Z377" s="27">
        <f t="shared" ca="1" si="77"/>
        <v>0.14241999999999999</v>
      </c>
      <c r="AB377" s="38">
        <f t="shared" si="82"/>
        <v>42079</v>
      </c>
      <c r="AC377" s="38">
        <f t="shared" si="83"/>
        <v>42079</v>
      </c>
      <c r="AD377" s="38">
        <f t="shared" si="84"/>
        <v>42079</v>
      </c>
      <c r="AE377" s="38"/>
      <c r="AF377" s="38"/>
      <c r="AG377" s="38"/>
      <c r="AH377" s="38"/>
      <c r="AI377" s="38"/>
      <c r="AJ377" s="38"/>
      <c r="AK377" s="38"/>
      <c r="AL377" s="38"/>
      <c r="AM377" s="38"/>
      <c r="AO377" s="38"/>
    </row>
    <row r="378" spans="2:41">
      <c r="B378" s="111">
        <v>42172</v>
      </c>
      <c r="C378" s="112">
        <v>0.28570000000000001</v>
      </c>
      <c r="E378" s="111">
        <v>43726</v>
      </c>
      <c r="F378" s="112">
        <v>2.5499999999999998</v>
      </c>
      <c r="H378" s="111">
        <v>42416</v>
      </c>
      <c r="I378" s="112">
        <v>0.41</v>
      </c>
      <c r="K378" s="111">
        <v>42153</v>
      </c>
      <c r="L378" s="112">
        <v>0.33078000000000002</v>
      </c>
      <c r="N378" s="111">
        <v>42153</v>
      </c>
      <c r="O378" s="112">
        <v>0.13832</v>
      </c>
      <c r="Q378" s="111">
        <v>42153</v>
      </c>
      <c r="R378" s="112">
        <v>0.19245999999999999</v>
      </c>
      <c r="S378" s="158">
        <f t="shared" si="78"/>
        <v>0</v>
      </c>
      <c r="T378" s="38">
        <f t="shared" si="79"/>
        <v>42172</v>
      </c>
      <c r="U378" s="112">
        <f t="shared" ca="1" si="80"/>
        <v>0.28570000000000001</v>
      </c>
      <c r="V378" s="112">
        <f t="shared" ca="1" si="74"/>
        <v>0.33639999999999998</v>
      </c>
      <c r="W378" s="112">
        <f t="shared" ca="1" si="75"/>
        <v>0.14394000000000001</v>
      </c>
      <c r="X378" s="112">
        <f t="shared" ca="1" si="76"/>
        <v>0.19245999999999999</v>
      </c>
      <c r="Y378" s="112">
        <f t="shared" ca="1" si="81"/>
        <v>0</v>
      </c>
      <c r="Z378" s="27">
        <f t="shared" ca="1" si="77"/>
        <v>0.14176</v>
      </c>
      <c r="AB378" s="38">
        <f t="shared" si="82"/>
        <v>42080</v>
      </c>
      <c r="AC378" s="38">
        <f t="shared" si="83"/>
        <v>42080</v>
      </c>
      <c r="AD378" s="38">
        <f t="shared" si="84"/>
        <v>42080</v>
      </c>
      <c r="AE378" s="38"/>
      <c r="AF378" s="38"/>
      <c r="AG378" s="38"/>
      <c r="AH378" s="38"/>
      <c r="AI378" s="38"/>
      <c r="AJ378" s="38"/>
      <c r="AK378" s="38"/>
      <c r="AL378" s="38"/>
      <c r="AM378" s="38"/>
      <c r="AO378" s="38"/>
    </row>
    <row r="379" spans="2:41">
      <c r="B379" s="111">
        <v>42173</v>
      </c>
      <c r="C379" s="112">
        <v>0.28079999999999999</v>
      </c>
      <c r="E379" s="111">
        <v>43727</v>
      </c>
      <c r="F379" s="112">
        <v>1.95</v>
      </c>
      <c r="H379" s="111">
        <v>42417</v>
      </c>
      <c r="I379" s="112">
        <v>0.4</v>
      </c>
      <c r="K379" s="111">
        <v>42156</v>
      </c>
      <c r="L379" s="112">
        <v>0.33194000000000001</v>
      </c>
      <c r="N379" s="111">
        <v>42156</v>
      </c>
      <c r="O379" s="112">
        <v>0.13947999999999999</v>
      </c>
      <c r="Q379" s="111">
        <v>42156</v>
      </c>
      <c r="R379" s="112">
        <v>0.19245999999999999</v>
      </c>
      <c r="S379" s="158">
        <f t="shared" si="78"/>
        <v>0</v>
      </c>
      <c r="T379" s="38">
        <f t="shared" si="79"/>
        <v>42173</v>
      </c>
      <c r="U379" s="112">
        <f t="shared" ca="1" si="80"/>
        <v>0.28079999999999999</v>
      </c>
      <c r="V379" s="112">
        <f t="shared" ca="1" si="74"/>
        <v>0.33661999999999997</v>
      </c>
      <c r="W379" s="112">
        <f t="shared" ca="1" si="75"/>
        <v>0.14416000000000001</v>
      </c>
      <c r="X379" s="112">
        <f t="shared" ca="1" si="76"/>
        <v>0.19245999999999999</v>
      </c>
      <c r="Y379" s="112">
        <f t="shared" ca="1" si="81"/>
        <v>0</v>
      </c>
      <c r="Z379" s="27">
        <f t="shared" ca="1" si="77"/>
        <v>0.13663999999999998</v>
      </c>
      <c r="AB379" s="38">
        <f t="shared" si="82"/>
        <v>42081</v>
      </c>
      <c r="AC379" s="38">
        <f t="shared" si="83"/>
        <v>42081</v>
      </c>
      <c r="AD379" s="38">
        <f t="shared" si="84"/>
        <v>42081</v>
      </c>
      <c r="AE379" s="38"/>
      <c r="AF379" s="38"/>
      <c r="AG379" s="38"/>
      <c r="AH379" s="38"/>
      <c r="AI379" s="38"/>
      <c r="AJ379" s="38"/>
      <c r="AK379" s="38"/>
      <c r="AL379" s="38"/>
      <c r="AM379" s="38"/>
      <c r="AO379" s="38"/>
    </row>
    <row r="380" spans="2:41">
      <c r="B380" s="111">
        <v>42174</v>
      </c>
      <c r="C380" s="112">
        <v>0.28129999999999999</v>
      </c>
      <c r="E380" s="111">
        <v>43728</v>
      </c>
      <c r="F380" s="112">
        <v>1.8599999999999999</v>
      </c>
      <c r="H380" s="111">
        <v>42418</v>
      </c>
      <c r="I380" s="112">
        <v>0.4</v>
      </c>
      <c r="K380" s="111">
        <v>42157</v>
      </c>
      <c r="L380" s="112">
        <v>0.33280999999999999</v>
      </c>
      <c r="N380" s="111">
        <v>42157</v>
      </c>
      <c r="O380" s="112">
        <v>0.14035</v>
      </c>
      <c r="Q380" s="111">
        <v>42157</v>
      </c>
      <c r="R380" s="112">
        <v>0.19245999999999999</v>
      </c>
      <c r="S380" s="158">
        <f t="shared" si="78"/>
        <v>0</v>
      </c>
      <c r="T380" s="38">
        <f t="shared" si="79"/>
        <v>42174</v>
      </c>
      <c r="U380" s="112">
        <f t="shared" ca="1" si="80"/>
        <v>0.28129999999999999</v>
      </c>
      <c r="V380" s="112">
        <f t="shared" ca="1" si="74"/>
        <v>0.33578000000000002</v>
      </c>
      <c r="W380" s="112">
        <f t="shared" ca="1" si="75"/>
        <v>0.14332</v>
      </c>
      <c r="X380" s="112">
        <f t="shared" ca="1" si="76"/>
        <v>0.19245999999999999</v>
      </c>
      <c r="Y380" s="112">
        <f t="shared" ca="1" si="81"/>
        <v>0</v>
      </c>
      <c r="Z380" s="27">
        <f t="shared" ca="1" si="77"/>
        <v>0.13797999999999999</v>
      </c>
      <c r="AB380" s="38">
        <f t="shared" si="82"/>
        <v>42082</v>
      </c>
      <c r="AC380" s="38">
        <f t="shared" si="83"/>
        <v>42082</v>
      </c>
      <c r="AD380" s="38">
        <f t="shared" si="84"/>
        <v>42082</v>
      </c>
      <c r="AE380" s="38"/>
      <c r="AF380" s="38"/>
      <c r="AG380" s="38"/>
      <c r="AH380" s="38"/>
      <c r="AI380" s="38"/>
      <c r="AJ380" s="38"/>
      <c r="AK380" s="38"/>
      <c r="AL380" s="38"/>
      <c r="AM380" s="38"/>
      <c r="AO380" s="38"/>
    </row>
    <row r="381" spans="2:41">
      <c r="B381" s="111">
        <v>42177</v>
      </c>
      <c r="C381" s="112">
        <v>0.28225</v>
      </c>
      <c r="E381" s="111">
        <v>43731</v>
      </c>
      <c r="F381" s="112">
        <v>1.85</v>
      </c>
      <c r="H381" s="111">
        <v>42419</v>
      </c>
      <c r="I381" s="112">
        <v>0.39</v>
      </c>
      <c r="K381" s="111">
        <v>42158</v>
      </c>
      <c r="L381" s="112">
        <v>0.33345999999999998</v>
      </c>
      <c r="N381" s="111">
        <v>42158</v>
      </c>
      <c r="O381" s="112">
        <v>0.14099999999999999</v>
      </c>
      <c r="Q381" s="111">
        <v>42158</v>
      </c>
      <c r="R381" s="112">
        <v>0.19245999999999999</v>
      </c>
      <c r="S381" s="158">
        <f t="shared" si="78"/>
        <v>0</v>
      </c>
      <c r="T381" s="38">
        <f t="shared" si="79"/>
        <v>42177</v>
      </c>
      <c r="U381" s="112">
        <f t="shared" ca="1" si="80"/>
        <v>0.28225</v>
      </c>
      <c r="V381" s="112">
        <f t="shared" ca="1" si="74"/>
        <v>0.33742</v>
      </c>
      <c r="W381" s="112">
        <f t="shared" ca="1" si="75"/>
        <v>0.14491999999999999</v>
      </c>
      <c r="X381" s="112">
        <f t="shared" ca="1" si="76"/>
        <v>0.1925</v>
      </c>
      <c r="Y381" s="112">
        <f t="shared" ca="1" si="81"/>
        <v>0</v>
      </c>
      <c r="Z381" s="27">
        <f t="shared" ca="1" si="77"/>
        <v>0.13733000000000001</v>
      </c>
      <c r="AB381" s="38">
        <f t="shared" si="82"/>
        <v>42083</v>
      </c>
      <c r="AC381" s="38" t="e">
        <f t="shared" si="83"/>
        <v>#N/A</v>
      </c>
      <c r="AD381" s="38">
        <f t="shared" si="84"/>
        <v>42083</v>
      </c>
      <c r="AE381" s="38"/>
      <c r="AF381" s="38"/>
      <c r="AG381" s="38"/>
      <c r="AH381" s="38"/>
      <c r="AI381" s="38"/>
      <c r="AJ381" s="38"/>
      <c r="AK381" s="38"/>
      <c r="AL381" s="38"/>
      <c r="AM381" s="38"/>
      <c r="AO381" s="38"/>
    </row>
    <row r="382" spans="2:41">
      <c r="B382" s="111">
        <v>42178</v>
      </c>
      <c r="C382" s="112">
        <v>0.28075</v>
      </c>
      <c r="E382" s="111">
        <v>43732</v>
      </c>
      <c r="F382" s="112">
        <v>1.96</v>
      </c>
      <c r="H382" s="111">
        <v>42422</v>
      </c>
      <c r="I382" s="112">
        <v>0.36</v>
      </c>
      <c r="K382" s="111">
        <v>42159</v>
      </c>
      <c r="L382" s="112">
        <v>0.33356999999999998</v>
      </c>
      <c r="N382" s="111">
        <v>42159</v>
      </c>
      <c r="O382" s="112">
        <v>0.14111000000000001</v>
      </c>
      <c r="Q382" s="111">
        <v>42159</v>
      </c>
      <c r="R382" s="112">
        <v>0.19245999999999999</v>
      </c>
      <c r="S382" s="158">
        <f t="shared" si="78"/>
        <v>0</v>
      </c>
      <c r="T382" s="38">
        <f t="shared" si="79"/>
        <v>42178</v>
      </c>
      <c r="U382" s="112">
        <f t="shared" ca="1" si="80"/>
        <v>0.28075</v>
      </c>
      <c r="V382" s="112">
        <f t="shared" ca="1" si="74"/>
        <v>0.33792</v>
      </c>
      <c r="W382" s="112">
        <f t="shared" ca="1" si="75"/>
        <v>0.14546000000000001</v>
      </c>
      <c r="X382" s="112">
        <f t="shared" ca="1" si="76"/>
        <v>0.19245999999999999</v>
      </c>
      <c r="Y382" s="112">
        <f t="shared" ca="1" si="81"/>
        <v>0</v>
      </c>
      <c r="Z382" s="27">
        <f t="shared" ca="1" si="77"/>
        <v>0.13528999999999999</v>
      </c>
      <c r="AB382" s="38">
        <f t="shared" si="82"/>
        <v>42086</v>
      </c>
      <c r="AC382" s="38">
        <f t="shared" si="83"/>
        <v>42086</v>
      </c>
      <c r="AD382" s="38">
        <f t="shared" si="84"/>
        <v>42086</v>
      </c>
      <c r="AE382" s="38"/>
      <c r="AF382" s="38"/>
      <c r="AG382" s="38"/>
      <c r="AH382" s="38"/>
      <c r="AI382" s="38"/>
      <c r="AJ382" s="38"/>
      <c r="AK382" s="38"/>
      <c r="AL382" s="38"/>
      <c r="AM382" s="38"/>
      <c r="AO382" s="38"/>
    </row>
    <row r="383" spans="2:41">
      <c r="B383" s="111">
        <v>42179</v>
      </c>
      <c r="C383" s="112">
        <v>0.28075</v>
      </c>
      <c r="E383" s="111">
        <v>43733</v>
      </c>
      <c r="F383" s="112">
        <v>2.0099999999999998</v>
      </c>
      <c r="H383" s="111">
        <v>42423</v>
      </c>
      <c r="I383" s="112">
        <v>0.33</v>
      </c>
      <c r="K383" s="111">
        <v>42160</v>
      </c>
      <c r="L383" s="112">
        <v>0.33300999999999997</v>
      </c>
      <c r="N383" s="111">
        <v>42160</v>
      </c>
      <c r="O383" s="112">
        <v>0.14055000000000001</v>
      </c>
      <c r="Q383" s="111">
        <v>42160</v>
      </c>
      <c r="R383" s="112">
        <v>0.19245999999999999</v>
      </c>
      <c r="S383" s="158">
        <f t="shared" si="78"/>
        <v>0</v>
      </c>
      <c r="T383" s="38">
        <f t="shared" si="79"/>
        <v>42179</v>
      </c>
      <c r="U383" s="112">
        <f t="shared" ca="1" si="80"/>
        <v>0.28075</v>
      </c>
      <c r="V383" s="112">
        <f t="shared" ca="1" si="74"/>
        <v>0.33835999999999999</v>
      </c>
      <c r="W383" s="112">
        <f t="shared" ca="1" si="75"/>
        <v>0.1459</v>
      </c>
      <c r="X383" s="112">
        <f t="shared" ca="1" si="76"/>
        <v>0.19245999999999999</v>
      </c>
      <c r="Y383" s="112">
        <f t="shared" ca="1" si="81"/>
        <v>0</v>
      </c>
      <c r="Z383" s="27">
        <f t="shared" ca="1" si="77"/>
        <v>0.13485</v>
      </c>
      <c r="AB383" s="38">
        <f t="shared" si="82"/>
        <v>42087</v>
      </c>
      <c r="AC383" s="38">
        <f t="shared" si="83"/>
        <v>42087</v>
      </c>
      <c r="AD383" s="38">
        <f t="shared" si="84"/>
        <v>42087</v>
      </c>
      <c r="AE383" s="38"/>
      <c r="AF383" s="38"/>
      <c r="AG383" s="38"/>
      <c r="AH383" s="38"/>
      <c r="AI383" s="38"/>
      <c r="AJ383" s="38"/>
      <c r="AK383" s="38"/>
      <c r="AL383" s="38"/>
      <c r="AM383" s="38"/>
      <c r="AO383" s="38"/>
    </row>
    <row r="384" spans="2:41">
      <c r="B384" s="111">
        <v>42180</v>
      </c>
      <c r="C384" s="112">
        <v>0.28199999999999997</v>
      </c>
      <c r="E384" s="111">
        <v>43734</v>
      </c>
      <c r="F384" s="112">
        <v>1.85</v>
      </c>
      <c r="H384" s="111">
        <v>42424</v>
      </c>
      <c r="I384" s="112">
        <v>0.36</v>
      </c>
      <c r="K384" s="111">
        <v>42163</v>
      </c>
      <c r="L384" s="112">
        <v>0.33437</v>
      </c>
      <c r="N384" s="111">
        <v>42163</v>
      </c>
      <c r="O384" s="112">
        <v>0.14187</v>
      </c>
      <c r="Q384" s="111">
        <v>42163</v>
      </c>
      <c r="R384" s="112">
        <v>0.1925</v>
      </c>
      <c r="S384" s="158">
        <f t="shared" si="78"/>
        <v>0</v>
      </c>
      <c r="T384" s="38">
        <f t="shared" si="79"/>
        <v>42180</v>
      </c>
      <c r="U384" s="112">
        <f t="shared" ca="1" si="80"/>
        <v>0.28199999999999997</v>
      </c>
      <c r="V384" s="112">
        <f t="shared" ca="1" si="74"/>
        <v>0.33878999999999998</v>
      </c>
      <c r="W384" s="112">
        <f t="shared" ca="1" si="75"/>
        <v>0.14632999999999999</v>
      </c>
      <c r="X384" s="112">
        <f t="shared" ca="1" si="76"/>
        <v>0.19245999999999999</v>
      </c>
      <c r="Y384" s="112">
        <f t="shared" ca="1" si="81"/>
        <v>0</v>
      </c>
      <c r="Z384" s="27">
        <f t="shared" ca="1" si="77"/>
        <v>0.13566999999999999</v>
      </c>
      <c r="AB384" s="38">
        <f t="shared" si="82"/>
        <v>42088</v>
      </c>
      <c r="AC384" s="38">
        <f t="shared" si="83"/>
        <v>42088</v>
      </c>
      <c r="AD384" s="38">
        <f t="shared" si="84"/>
        <v>42088</v>
      </c>
      <c r="AE384" s="38"/>
      <c r="AF384" s="38"/>
      <c r="AG384" s="38"/>
      <c r="AH384" s="38"/>
      <c r="AI384" s="38"/>
      <c r="AJ384" s="38"/>
      <c r="AK384" s="38"/>
      <c r="AL384" s="38"/>
      <c r="AM384" s="38"/>
      <c r="AO384" s="38"/>
    </row>
    <row r="385" spans="2:41">
      <c r="B385" s="111">
        <v>42181</v>
      </c>
      <c r="C385" s="112">
        <v>0.28175</v>
      </c>
      <c r="E385" s="111">
        <v>43735</v>
      </c>
      <c r="F385" s="112">
        <v>1.8199999999999998</v>
      </c>
      <c r="H385" s="111">
        <v>42425</v>
      </c>
      <c r="I385" s="112">
        <v>0.37</v>
      </c>
      <c r="K385" s="111">
        <v>42164</v>
      </c>
      <c r="L385" s="112">
        <v>0.33444000000000002</v>
      </c>
      <c r="N385" s="111">
        <v>42164</v>
      </c>
      <c r="O385" s="112">
        <v>0.14198</v>
      </c>
      <c r="Q385" s="111">
        <v>42164</v>
      </c>
      <c r="R385" s="112">
        <v>0.19245999999999999</v>
      </c>
      <c r="S385" s="158">
        <f t="shared" si="78"/>
        <v>0</v>
      </c>
      <c r="T385" s="38">
        <f t="shared" si="79"/>
        <v>42181</v>
      </c>
      <c r="U385" s="112">
        <f t="shared" ca="1" si="80"/>
        <v>0.28175</v>
      </c>
      <c r="V385" s="112">
        <f t="shared" ca="1" si="74"/>
        <v>0.33812999999999999</v>
      </c>
      <c r="W385" s="112">
        <f t="shared" ca="1" si="75"/>
        <v>0.14566999999999999</v>
      </c>
      <c r="X385" s="112">
        <f t="shared" ca="1" si="76"/>
        <v>0.19245999999999999</v>
      </c>
      <c r="Y385" s="112">
        <f t="shared" ca="1" si="81"/>
        <v>0</v>
      </c>
      <c r="Z385" s="27">
        <f t="shared" ca="1" si="77"/>
        <v>0.13608000000000001</v>
      </c>
      <c r="AB385" s="38">
        <f t="shared" si="82"/>
        <v>42089</v>
      </c>
      <c r="AC385" s="38">
        <f t="shared" si="83"/>
        <v>42089</v>
      </c>
      <c r="AD385" s="38">
        <f t="shared" si="84"/>
        <v>42089</v>
      </c>
      <c r="AE385" s="38"/>
      <c r="AF385" s="38"/>
      <c r="AG385" s="38"/>
      <c r="AH385" s="38"/>
      <c r="AI385" s="38"/>
      <c r="AJ385" s="38"/>
      <c r="AK385" s="38"/>
      <c r="AL385" s="38"/>
      <c r="AM385" s="38"/>
      <c r="AO385" s="38"/>
    </row>
    <row r="386" spans="2:41">
      <c r="B386" s="111">
        <v>42184</v>
      </c>
      <c r="C386" s="112">
        <v>0.28370000000000001</v>
      </c>
      <c r="E386" s="111">
        <v>43738</v>
      </c>
      <c r="F386" s="112">
        <v>2.35</v>
      </c>
      <c r="H386" s="111">
        <v>42426</v>
      </c>
      <c r="I386" s="112">
        <v>0.33</v>
      </c>
      <c r="K386" s="111">
        <v>42165</v>
      </c>
      <c r="L386" s="112">
        <v>0.33455000000000001</v>
      </c>
      <c r="N386" s="111">
        <v>42165</v>
      </c>
      <c r="O386" s="112">
        <v>0.14208999999999999</v>
      </c>
      <c r="Q386" s="111">
        <v>42165</v>
      </c>
      <c r="R386" s="112">
        <v>0.19245999999999999</v>
      </c>
      <c r="S386" s="158">
        <f t="shared" si="78"/>
        <v>0</v>
      </c>
      <c r="T386" s="38">
        <f t="shared" si="79"/>
        <v>42184</v>
      </c>
      <c r="U386" s="112">
        <f t="shared" ca="1" si="80"/>
        <v>0.28370000000000001</v>
      </c>
      <c r="V386" s="112">
        <f t="shared" ca="1" si="74"/>
        <v>0.33883000000000002</v>
      </c>
      <c r="W386" s="112">
        <f t="shared" ca="1" si="75"/>
        <v>0.14632999999999999</v>
      </c>
      <c r="X386" s="112">
        <f t="shared" ca="1" si="76"/>
        <v>0.1925</v>
      </c>
      <c r="Y386" s="112">
        <f t="shared" ca="1" si="81"/>
        <v>0</v>
      </c>
      <c r="Z386" s="27">
        <f t="shared" ca="1" si="77"/>
        <v>0.13737000000000002</v>
      </c>
      <c r="AB386" s="38">
        <f t="shared" si="82"/>
        <v>42090</v>
      </c>
      <c r="AC386" s="38" t="e">
        <f t="shared" ca="1" si="83"/>
        <v>#N/A</v>
      </c>
      <c r="AD386" s="38">
        <f t="shared" si="84"/>
        <v>42090</v>
      </c>
      <c r="AE386" s="38"/>
      <c r="AF386" s="38"/>
      <c r="AG386" s="38"/>
      <c r="AH386" s="38"/>
      <c r="AI386" s="38"/>
      <c r="AJ386" s="38"/>
      <c r="AK386" s="38"/>
      <c r="AL386" s="38"/>
      <c r="AM386" s="38"/>
      <c r="AO386" s="38"/>
    </row>
    <row r="387" spans="2:41">
      <c r="B387" s="111">
        <v>42185</v>
      </c>
      <c r="C387" s="112">
        <v>0.28320000000000001</v>
      </c>
      <c r="E387" s="111">
        <v>43739</v>
      </c>
      <c r="F387" s="112">
        <v>1.88</v>
      </c>
      <c r="H387" s="111">
        <v>42429</v>
      </c>
      <c r="I387" s="112">
        <v>0.4</v>
      </c>
      <c r="K387" s="111">
        <v>42166</v>
      </c>
      <c r="L387" s="112">
        <v>0.33509</v>
      </c>
      <c r="N387" s="111">
        <v>42166</v>
      </c>
      <c r="O387" s="112">
        <v>0.14263000000000001</v>
      </c>
      <c r="Q387" s="111">
        <v>42166</v>
      </c>
      <c r="R387" s="112">
        <v>0.19245999999999999</v>
      </c>
      <c r="S387" s="158">
        <f t="shared" si="78"/>
        <v>0</v>
      </c>
      <c r="T387" s="38">
        <f t="shared" si="79"/>
        <v>42185</v>
      </c>
      <c r="U387" s="112">
        <f t="shared" ca="1" si="80"/>
        <v>0.28320000000000001</v>
      </c>
      <c r="V387" s="112">
        <f t="shared" ca="1" si="74"/>
        <v>0.33878999999999998</v>
      </c>
      <c r="W387" s="112">
        <f t="shared" ca="1" si="75"/>
        <v>0.14632999999999999</v>
      </c>
      <c r="X387" s="112">
        <f t="shared" ca="1" si="76"/>
        <v>0.19245999999999999</v>
      </c>
      <c r="Y387" s="112">
        <f t="shared" ca="1" si="81"/>
        <v>0</v>
      </c>
      <c r="Z387" s="27">
        <f t="shared" ca="1" si="77"/>
        <v>0.13687000000000002</v>
      </c>
      <c r="AB387" s="38">
        <f t="shared" si="82"/>
        <v>42093</v>
      </c>
      <c r="AC387" s="38">
        <f t="shared" si="83"/>
        <v>42093</v>
      </c>
      <c r="AD387" s="38">
        <f t="shared" si="84"/>
        <v>42093</v>
      </c>
      <c r="AE387" s="38"/>
      <c r="AF387" s="38"/>
      <c r="AG387" s="38"/>
      <c r="AH387" s="38"/>
      <c r="AI387" s="38"/>
      <c r="AJ387" s="38"/>
      <c r="AK387" s="38"/>
      <c r="AL387" s="38"/>
      <c r="AM387" s="38"/>
      <c r="AO387" s="38"/>
    </row>
    <row r="388" spans="2:41">
      <c r="B388" s="111">
        <v>42186</v>
      </c>
      <c r="C388" s="112">
        <v>0.28360000000000002</v>
      </c>
      <c r="E388" s="111">
        <v>43740</v>
      </c>
      <c r="F388" s="112">
        <v>1.85</v>
      </c>
      <c r="H388" s="111">
        <v>42430</v>
      </c>
      <c r="I388" s="112">
        <v>0.35</v>
      </c>
      <c r="K388" s="111">
        <v>42167</v>
      </c>
      <c r="L388" s="112">
        <v>0.33535999999999999</v>
      </c>
      <c r="N388" s="111">
        <v>42167</v>
      </c>
      <c r="O388" s="112">
        <v>0.1429</v>
      </c>
      <c r="Q388" s="111">
        <v>42167</v>
      </c>
      <c r="R388" s="112">
        <v>0.19245999999999999</v>
      </c>
      <c r="S388" s="158">
        <f t="shared" si="78"/>
        <v>0</v>
      </c>
      <c r="T388" s="38">
        <f t="shared" si="79"/>
        <v>42186</v>
      </c>
      <c r="U388" s="112">
        <f t="shared" ca="1" si="80"/>
        <v>0.28360000000000002</v>
      </c>
      <c r="V388" s="112">
        <f t="shared" ca="1" si="74"/>
        <v>0.33948</v>
      </c>
      <c r="W388" s="112">
        <f t="shared" ca="1" si="75"/>
        <v>0.14698</v>
      </c>
      <c r="X388" s="112">
        <f t="shared" ca="1" si="76"/>
        <v>0.1925</v>
      </c>
      <c r="Y388" s="112">
        <f t="shared" ca="1" si="81"/>
        <v>0</v>
      </c>
      <c r="Z388" s="27">
        <f t="shared" ca="1" si="77"/>
        <v>0.13662000000000002</v>
      </c>
      <c r="AB388" s="38">
        <f t="shared" si="82"/>
        <v>42095</v>
      </c>
      <c r="AC388" s="38">
        <f t="shared" si="83"/>
        <v>42095</v>
      </c>
      <c r="AD388" s="38">
        <f t="shared" si="84"/>
        <v>42095</v>
      </c>
      <c r="AE388" s="38"/>
      <c r="AF388" s="38"/>
      <c r="AG388" s="38"/>
      <c r="AH388" s="38"/>
      <c r="AI388" s="38"/>
      <c r="AJ388" s="38"/>
      <c r="AK388" s="38"/>
      <c r="AL388" s="38"/>
      <c r="AM388" s="38"/>
      <c r="AO388" s="38"/>
    </row>
    <row r="389" spans="2:41">
      <c r="B389" s="111">
        <v>42187</v>
      </c>
      <c r="C389" s="112">
        <v>0.28349999999999997</v>
      </c>
      <c r="E389" s="111">
        <v>43741</v>
      </c>
      <c r="F389" s="112">
        <v>1.8399999999999999</v>
      </c>
      <c r="H389" s="111">
        <v>42431</v>
      </c>
      <c r="I389" s="112">
        <v>0.35</v>
      </c>
      <c r="K389" s="111">
        <v>42170</v>
      </c>
      <c r="L389" s="112">
        <v>0.33611000000000002</v>
      </c>
      <c r="N389" s="111">
        <v>42170</v>
      </c>
      <c r="O389" s="112">
        <v>0.14360999999999999</v>
      </c>
      <c r="Q389" s="111">
        <v>42170</v>
      </c>
      <c r="R389" s="112">
        <v>0.1925</v>
      </c>
      <c r="S389" s="158">
        <f t="shared" si="78"/>
        <v>0</v>
      </c>
      <c r="T389" s="38">
        <f t="shared" si="79"/>
        <v>42187</v>
      </c>
      <c r="U389" s="112">
        <f t="shared" ca="1" si="80"/>
        <v>0.28349999999999997</v>
      </c>
      <c r="V389" s="112">
        <f t="shared" ca="1" si="74"/>
        <v>0.33944000000000002</v>
      </c>
      <c r="W389" s="112">
        <f t="shared" ca="1" si="75"/>
        <v>0.14698</v>
      </c>
      <c r="X389" s="112">
        <f t="shared" ca="1" si="76"/>
        <v>0.19245999999999999</v>
      </c>
      <c r="Y389" s="112">
        <f t="shared" ca="1" si="81"/>
        <v>0</v>
      </c>
      <c r="Z389" s="27">
        <f t="shared" ca="1" si="77"/>
        <v>0.13651999999999997</v>
      </c>
      <c r="AB389" s="38">
        <f t="shared" si="82"/>
        <v>42096</v>
      </c>
      <c r="AC389" s="38">
        <f t="shared" si="83"/>
        <v>42096</v>
      </c>
      <c r="AD389" s="38">
        <f t="shared" si="84"/>
        <v>42096</v>
      </c>
      <c r="AE389" s="38"/>
      <c r="AF389" s="38"/>
      <c r="AG389" s="38"/>
      <c r="AH389" s="38"/>
      <c r="AI389" s="38"/>
      <c r="AJ389" s="38"/>
      <c r="AK389" s="38"/>
      <c r="AL389" s="38"/>
      <c r="AM389" s="38"/>
      <c r="AO389" s="38"/>
    </row>
    <row r="390" spans="2:41">
      <c r="B390" s="111">
        <v>42188</v>
      </c>
      <c r="C390" s="112">
        <v>0.2843</v>
      </c>
      <c r="E390" s="111">
        <v>43742</v>
      </c>
      <c r="F390" s="112">
        <v>1.8199999999999998</v>
      </c>
      <c r="H390" s="111">
        <v>42432</v>
      </c>
      <c r="I390" s="112">
        <v>0.37</v>
      </c>
      <c r="K390" s="111">
        <v>42171</v>
      </c>
      <c r="L390" s="112">
        <v>0.33628999999999998</v>
      </c>
      <c r="N390" s="111">
        <v>42171</v>
      </c>
      <c r="O390" s="112">
        <v>0.14383000000000001</v>
      </c>
      <c r="Q390" s="111">
        <v>42171</v>
      </c>
      <c r="R390" s="112">
        <v>0.19245999999999999</v>
      </c>
      <c r="S390" s="158">
        <f t="shared" si="78"/>
        <v>0</v>
      </c>
      <c r="T390" s="38">
        <f t="shared" si="79"/>
        <v>42188</v>
      </c>
      <c r="U390" s="112">
        <f t="shared" ca="1" si="80"/>
        <v>0.2843</v>
      </c>
      <c r="V390" s="112">
        <f t="shared" ca="1" si="74"/>
        <v>0.33944000000000002</v>
      </c>
      <c r="W390" s="112">
        <f t="shared" ca="1" si="75"/>
        <v>0.14698</v>
      </c>
      <c r="X390" s="112">
        <f t="shared" ca="1" si="76"/>
        <v>0.19245999999999999</v>
      </c>
      <c r="Y390" s="112">
        <f t="shared" ca="1" si="81"/>
        <v>0</v>
      </c>
      <c r="Z390" s="27">
        <f t="shared" ca="1" si="77"/>
        <v>0.13732</v>
      </c>
      <c r="AB390" s="38">
        <f t="shared" si="82"/>
        <v>42096</v>
      </c>
      <c r="AC390" s="38" t="e">
        <f t="shared" si="83"/>
        <v>#N/A</v>
      </c>
      <c r="AD390" s="38">
        <f t="shared" si="84"/>
        <v>42096</v>
      </c>
      <c r="AE390" s="38"/>
      <c r="AF390" s="38"/>
      <c r="AG390" s="38"/>
      <c r="AH390" s="38"/>
      <c r="AI390" s="38"/>
      <c r="AJ390" s="38"/>
      <c r="AK390" s="38"/>
      <c r="AL390" s="38"/>
      <c r="AM390" s="38"/>
      <c r="AO390" s="38"/>
    </row>
    <row r="391" spans="2:41">
      <c r="B391" s="111">
        <v>42191</v>
      </c>
      <c r="C391" s="112">
        <v>0.28425</v>
      </c>
      <c r="E391" s="111">
        <v>43745</v>
      </c>
      <c r="F391" s="112">
        <v>1.83</v>
      </c>
      <c r="H391" s="111">
        <v>42433</v>
      </c>
      <c r="I391" s="112">
        <v>0.35</v>
      </c>
      <c r="K391" s="111">
        <v>42172</v>
      </c>
      <c r="L391" s="112">
        <v>0.33639999999999998</v>
      </c>
      <c r="N391" s="111">
        <v>42172</v>
      </c>
      <c r="O391" s="112">
        <v>0.14394000000000001</v>
      </c>
      <c r="Q391" s="111">
        <v>42172</v>
      </c>
      <c r="R391" s="112">
        <v>0.19245999999999999</v>
      </c>
      <c r="S391" s="158">
        <f t="shared" si="78"/>
        <v>0</v>
      </c>
      <c r="T391" s="38">
        <f t="shared" si="79"/>
        <v>42191</v>
      </c>
      <c r="U391" s="112">
        <f t="shared" ca="1" si="80"/>
        <v>0.28425</v>
      </c>
      <c r="V391" s="112">
        <f t="shared" ca="1" si="74"/>
        <v>0.33900999999999998</v>
      </c>
      <c r="W391" s="112">
        <f t="shared" ca="1" si="75"/>
        <v>0.14655000000000001</v>
      </c>
      <c r="X391" s="112">
        <f t="shared" ca="1" si="76"/>
        <v>0.19245999999999999</v>
      </c>
      <c r="Y391" s="112">
        <f t="shared" ca="1" si="81"/>
        <v>0</v>
      </c>
      <c r="Z391" s="27">
        <f t="shared" ca="1" si="77"/>
        <v>0.13769999999999999</v>
      </c>
      <c r="AB391" s="38">
        <f t="shared" si="82"/>
        <v>42096</v>
      </c>
      <c r="AC391" s="38" t="e">
        <f t="shared" si="83"/>
        <v>#N/A</v>
      </c>
      <c r="AD391" s="38">
        <f t="shared" si="84"/>
        <v>42096</v>
      </c>
      <c r="AE391" s="38"/>
      <c r="AF391" s="38"/>
      <c r="AG391" s="38"/>
      <c r="AH391" s="38"/>
      <c r="AI391" s="38"/>
      <c r="AJ391" s="38"/>
      <c r="AK391" s="38"/>
      <c r="AL391" s="38"/>
      <c r="AM391" s="38"/>
      <c r="AO391" s="38"/>
    </row>
    <row r="392" spans="2:41">
      <c r="B392" s="111">
        <v>42192</v>
      </c>
      <c r="C392" s="112">
        <v>0.28325</v>
      </c>
      <c r="E392" s="111">
        <v>43746</v>
      </c>
      <c r="F392" s="112">
        <v>1.85</v>
      </c>
      <c r="H392" s="111">
        <v>42436</v>
      </c>
      <c r="I392" s="112">
        <v>0.34</v>
      </c>
      <c r="K392" s="111">
        <v>42173</v>
      </c>
      <c r="L392" s="112">
        <v>0.33661999999999997</v>
      </c>
      <c r="N392" s="111">
        <v>42173</v>
      </c>
      <c r="O392" s="112">
        <v>0.14416000000000001</v>
      </c>
      <c r="Q392" s="111">
        <v>42173</v>
      </c>
      <c r="R392" s="112">
        <v>0.19245999999999999</v>
      </c>
      <c r="S392" s="158">
        <f t="shared" si="78"/>
        <v>0</v>
      </c>
      <c r="T392" s="38">
        <f t="shared" si="79"/>
        <v>42192</v>
      </c>
      <c r="U392" s="112">
        <f t="shared" ca="1" si="80"/>
        <v>0.28325</v>
      </c>
      <c r="V392" s="112">
        <f t="shared" ca="1" si="74"/>
        <v>0.33889999999999998</v>
      </c>
      <c r="W392" s="112">
        <f t="shared" ca="1" si="75"/>
        <v>0.14643999999999999</v>
      </c>
      <c r="X392" s="112">
        <f t="shared" ca="1" si="76"/>
        <v>0.19245999999999999</v>
      </c>
      <c r="Y392" s="112">
        <f t="shared" ca="1" si="81"/>
        <v>0</v>
      </c>
      <c r="Z392" s="27">
        <f t="shared" ca="1" si="77"/>
        <v>0.13681000000000001</v>
      </c>
      <c r="AB392" s="38">
        <f t="shared" si="82"/>
        <v>42101</v>
      </c>
      <c r="AC392" s="38">
        <f t="shared" si="83"/>
        <v>42101</v>
      </c>
      <c r="AD392" s="38">
        <f t="shared" si="84"/>
        <v>42101</v>
      </c>
      <c r="AE392" s="38"/>
      <c r="AF392" s="38"/>
      <c r="AG392" s="38"/>
      <c r="AH392" s="38"/>
      <c r="AI392" s="38"/>
      <c r="AJ392" s="38"/>
      <c r="AK392" s="38"/>
      <c r="AL392" s="38"/>
      <c r="AM392" s="38"/>
      <c r="AO392" s="38"/>
    </row>
    <row r="393" spans="2:41">
      <c r="B393" s="111">
        <v>42193</v>
      </c>
      <c r="C393" s="112">
        <v>0.28344999999999998</v>
      </c>
      <c r="E393" s="111">
        <v>43747</v>
      </c>
      <c r="F393" s="112">
        <v>1.85</v>
      </c>
      <c r="H393" s="111">
        <v>42437</v>
      </c>
      <c r="I393" s="112">
        <v>0.34</v>
      </c>
      <c r="K393" s="111">
        <v>42174</v>
      </c>
      <c r="L393" s="112">
        <v>0.33578000000000002</v>
      </c>
      <c r="N393" s="111">
        <v>42174</v>
      </c>
      <c r="O393" s="112">
        <v>0.14332</v>
      </c>
      <c r="Q393" s="111">
        <v>42174</v>
      </c>
      <c r="R393" s="112">
        <v>0.19245999999999999</v>
      </c>
      <c r="S393" s="158">
        <f t="shared" si="78"/>
        <v>0</v>
      </c>
      <c r="T393" s="38">
        <f t="shared" si="79"/>
        <v>42193</v>
      </c>
      <c r="U393" s="112">
        <f t="shared" ca="1" si="80"/>
        <v>0.28344999999999998</v>
      </c>
      <c r="V393" s="112">
        <f t="shared" ca="1" si="74"/>
        <v>0.33889999999999998</v>
      </c>
      <c r="W393" s="112">
        <f t="shared" ca="1" si="75"/>
        <v>0.14643999999999999</v>
      </c>
      <c r="X393" s="112">
        <f t="shared" ca="1" si="76"/>
        <v>0.19245999999999999</v>
      </c>
      <c r="Y393" s="112">
        <f t="shared" ca="1" si="81"/>
        <v>0</v>
      </c>
      <c r="Z393" s="27">
        <f t="shared" ca="1" si="77"/>
        <v>0.13700999999999999</v>
      </c>
      <c r="AB393" s="38">
        <f t="shared" si="82"/>
        <v>42102</v>
      </c>
      <c r="AC393" s="38">
        <f t="shared" si="83"/>
        <v>42102</v>
      </c>
      <c r="AD393" s="38">
        <f t="shared" si="84"/>
        <v>42102</v>
      </c>
      <c r="AE393" s="38"/>
      <c r="AF393" s="38"/>
      <c r="AG393" s="38"/>
      <c r="AH393" s="38"/>
      <c r="AI393" s="38"/>
      <c r="AJ393" s="38"/>
      <c r="AK393" s="38"/>
      <c r="AL393" s="38"/>
      <c r="AM393" s="38"/>
      <c r="AO393" s="38"/>
    </row>
    <row r="394" spans="2:41">
      <c r="B394" s="111">
        <v>42194</v>
      </c>
      <c r="C394" s="112">
        <v>0.28599999999999998</v>
      </c>
      <c r="E394" s="111">
        <v>43748</v>
      </c>
      <c r="F394" s="112">
        <v>1.85</v>
      </c>
      <c r="H394" s="111">
        <v>42438</v>
      </c>
      <c r="I394" s="112">
        <v>0.32</v>
      </c>
      <c r="K394" s="111">
        <v>42177</v>
      </c>
      <c r="L394" s="112">
        <v>0.33742</v>
      </c>
      <c r="N394" s="111">
        <v>42177</v>
      </c>
      <c r="O394" s="112">
        <v>0.14491999999999999</v>
      </c>
      <c r="Q394" s="111">
        <v>42177</v>
      </c>
      <c r="R394" s="112">
        <v>0.1925</v>
      </c>
      <c r="S394" s="158">
        <f t="shared" si="78"/>
        <v>0</v>
      </c>
      <c r="T394" s="38">
        <f t="shared" si="79"/>
        <v>42194</v>
      </c>
      <c r="U394" s="112">
        <f t="shared" ca="1" si="80"/>
        <v>0.28599999999999998</v>
      </c>
      <c r="V394" s="112">
        <f t="shared" ca="1" si="74"/>
        <v>0.33889999999999998</v>
      </c>
      <c r="W394" s="112">
        <f t="shared" ca="1" si="75"/>
        <v>0.14643999999999999</v>
      </c>
      <c r="X394" s="112">
        <f t="shared" ca="1" si="76"/>
        <v>0.19245999999999999</v>
      </c>
      <c r="Y394" s="112">
        <f t="shared" ca="1" si="81"/>
        <v>0</v>
      </c>
      <c r="Z394" s="27">
        <f t="shared" ca="1" si="77"/>
        <v>0.13955999999999999</v>
      </c>
      <c r="AB394" s="38">
        <f t="shared" si="82"/>
        <v>42103</v>
      </c>
      <c r="AC394" s="38">
        <f t="shared" si="83"/>
        <v>42103</v>
      </c>
      <c r="AD394" s="38">
        <f t="shared" si="84"/>
        <v>42103</v>
      </c>
      <c r="AE394" s="38"/>
      <c r="AF394" s="38"/>
      <c r="AG394" s="38"/>
      <c r="AH394" s="38"/>
      <c r="AI394" s="38"/>
      <c r="AJ394" s="38"/>
      <c r="AK394" s="38"/>
      <c r="AL394" s="38"/>
      <c r="AM394" s="38"/>
      <c r="AO394" s="38"/>
    </row>
    <row r="395" spans="2:41">
      <c r="B395" s="111">
        <v>42195</v>
      </c>
      <c r="C395" s="112">
        <v>0.2858</v>
      </c>
      <c r="E395" s="111">
        <v>43749</v>
      </c>
      <c r="F395" s="112">
        <v>1.85</v>
      </c>
      <c r="H395" s="111">
        <v>42439</v>
      </c>
      <c r="I395" s="112">
        <v>0.35</v>
      </c>
      <c r="K395" s="111">
        <v>42178</v>
      </c>
      <c r="L395" s="112">
        <v>0.33792</v>
      </c>
      <c r="N395" s="111">
        <v>42178</v>
      </c>
      <c r="O395" s="112">
        <v>0.14546000000000001</v>
      </c>
      <c r="Q395" s="111">
        <v>42178</v>
      </c>
      <c r="R395" s="112">
        <v>0.19245999999999999</v>
      </c>
      <c r="S395" s="158">
        <f t="shared" si="78"/>
        <v>0</v>
      </c>
      <c r="T395" s="38">
        <f t="shared" si="79"/>
        <v>42195</v>
      </c>
      <c r="U395" s="112">
        <f t="shared" ca="1" si="80"/>
        <v>0.2858</v>
      </c>
      <c r="V395" s="112">
        <f t="shared" ref="V395:V458" ca="1" si="85">VLOOKUP(T395,$K$11:$L$1048576,2,FALSE)</f>
        <v>0.33806999999999998</v>
      </c>
      <c r="W395" s="112">
        <f t="shared" ref="W395:W458" ca="1" si="86">VLOOKUP(T395,$N$11:$O$1048576,2,FALSE)</f>
        <v>0.14560999999999999</v>
      </c>
      <c r="X395" s="112">
        <f t="shared" ref="X395:X458" ca="1" si="87">VLOOKUP(T395,$Q$11:$R$1048576,2,FALSE)</f>
        <v>0.19245999999999999</v>
      </c>
      <c r="Y395" s="112">
        <f t="shared" ca="1" si="81"/>
        <v>0</v>
      </c>
      <c r="Z395" s="27">
        <f t="shared" ref="Z395:Z458" ca="1" si="88">U395-W395</f>
        <v>0.14019000000000001</v>
      </c>
      <c r="AB395" s="38">
        <f t="shared" si="82"/>
        <v>42104</v>
      </c>
      <c r="AC395" s="38">
        <f t="shared" si="83"/>
        <v>42104</v>
      </c>
      <c r="AD395" s="38">
        <f t="shared" si="84"/>
        <v>42104</v>
      </c>
      <c r="AE395" s="38"/>
      <c r="AF395" s="38"/>
      <c r="AG395" s="38"/>
      <c r="AH395" s="38"/>
      <c r="AI395" s="38"/>
      <c r="AJ395" s="38"/>
      <c r="AK395" s="38"/>
      <c r="AL395" s="38"/>
      <c r="AM395" s="38"/>
      <c r="AO395" s="38"/>
    </row>
    <row r="396" spans="2:41">
      <c r="B396" s="111">
        <v>42198</v>
      </c>
      <c r="C396" s="112">
        <v>0.2888</v>
      </c>
      <c r="E396" s="111">
        <v>43753</v>
      </c>
      <c r="F396" s="112">
        <v>2</v>
      </c>
      <c r="H396" s="111">
        <v>42440</v>
      </c>
      <c r="I396" s="112">
        <v>0.36</v>
      </c>
      <c r="K396" s="111">
        <v>42179</v>
      </c>
      <c r="L396" s="112">
        <v>0.33835999999999999</v>
      </c>
      <c r="N396" s="111">
        <v>42179</v>
      </c>
      <c r="O396" s="112">
        <v>0.1459</v>
      </c>
      <c r="Q396" s="111">
        <v>42179</v>
      </c>
      <c r="R396" s="112">
        <v>0.19245999999999999</v>
      </c>
      <c r="S396" s="158">
        <f t="shared" ref="S396:S459" si="89">WORKDAY(Q396,1)-Q397</f>
        <v>0</v>
      </c>
      <c r="T396" s="38">
        <f t="shared" ref="T396:T459" si="90">B396</f>
        <v>42198</v>
      </c>
      <c r="U396" s="112">
        <f t="shared" ref="U396:U459" ca="1" si="91">VLOOKUP(T396,$B$11:$C$1048576,2,FALSE)</f>
        <v>0.2888</v>
      </c>
      <c r="V396" s="112">
        <f t="shared" ca="1" si="85"/>
        <v>0.33825</v>
      </c>
      <c r="W396" s="112">
        <f t="shared" ca="1" si="86"/>
        <v>0.14579</v>
      </c>
      <c r="X396" s="112">
        <f t="shared" ca="1" si="87"/>
        <v>0.19245999999999999</v>
      </c>
      <c r="Y396" s="112">
        <f t="shared" ref="Y396:Y459" ca="1" si="92">W396+X396-V396</f>
        <v>0</v>
      </c>
      <c r="Z396" s="27">
        <f t="shared" ca="1" si="88"/>
        <v>0.14301</v>
      </c>
      <c r="AB396" s="38">
        <f t="shared" ref="AB396:AB459" si="93">INDEX(T:T,IFERROR(MATCH(EDATE(T396,-3),T:T,0),MATCH(EDATE(T396,-3),T:T,1)))</f>
        <v>42107</v>
      </c>
      <c r="AC396" s="38">
        <f t="shared" ref="AC396:AC459" si="94">INDEX(T:T,MATCH(EDATE(T396,-3),T:T,0))</f>
        <v>42107</v>
      </c>
      <c r="AD396" s="38">
        <f t="shared" ref="AD396:AD459" si="95">INDEX(T:T,MATCH(EDATE(T396,-3),T:T,1))</f>
        <v>42107</v>
      </c>
      <c r="AE396" s="38"/>
      <c r="AF396" s="38"/>
      <c r="AG396" s="38"/>
      <c r="AH396" s="38"/>
      <c r="AI396" s="38"/>
      <c r="AJ396" s="38"/>
      <c r="AK396" s="38"/>
      <c r="AL396" s="38"/>
      <c r="AM396" s="38"/>
      <c r="AO396" s="38"/>
    </row>
    <row r="397" spans="2:41">
      <c r="B397" s="111">
        <v>42199</v>
      </c>
      <c r="C397" s="112">
        <v>0.28849999999999998</v>
      </c>
      <c r="E397" s="111">
        <v>43754</v>
      </c>
      <c r="F397" s="112">
        <v>2.0499999999999998</v>
      </c>
      <c r="H397" s="111">
        <v>42443</v>
      </c>
      <c r="I397" s="112">
        <v>0.36</v>
      </c>
      <c r="K397" s="111">
        <v>42180</v>
      </c>
      <c r="L397" s="112">
        <v>0.33878999999999998</v>
      </c>
      <c r="N397" s="111">
        <v>42180</v>
      </c>
      <c r="O397" s="112">
        <v>0.14632999999999999</v>
      </c>
      <c r="Q397" s="111">
        <v>42180</v>
      </c>
      <c r="R397" s="112">
        <v>0.19245999999999999</v>
      </c>
      <c r="S397" s="158">
        <f t="shared" si="89"/>
        <v>0</v>
      </c>
      <c r="T397" s="38">
        <f t="shared" si="90"/>
        <v>42199</v>
      </c>
      <c r="U397" s="112">
        <f t="shared" ca="1" si="91"/>
        <v>0.28849999999999998</v>
      </c>
      <c r="V397" s="112">
        <f t="shared" ca="1" si="85"/>
        <v>0.33803</v>
      </c>
      <c r="W397" s="112">
        <f t="shared" ca="1" si="86"/>
        <v>0.14557</v>
      </c>
      <c r="X397" s="112">
        <f t="shared" ca="1" si="87"/>
        <v>0.19245999999999999</v>
      </c>
      <c r="Y397" s="112">
        <f t="shared" ca="1" si="92"/>
        <v>0</v>
      </c>
      <c r="Z397" s="27">
        <f t="shared" ca="1" si="88"/>
        <v>0.14292999999999997</v>
      </c>
      <c r="AB397" s="38">
        <f t="shared" si="93"/>
        <v>42108</v>
      </c>
      <c r="AC397" s="38">
        <f t="shared" si="94"/>
        <v>42108</v>
      </c>
      <c r="AD397" s="38">
        <f t="shared" si="95"/>
        <v>42108</v>
      </c>
      <c r="AE397" s="38"/>
      <c r="AF397" s="38"/>
      <c r="AG397" s="38"/>
      <c r="AH397" s="38"/>
      <c r="AI397" s="38"/>
      <c r="AJ397" s="38"/>
      <c r="AK397" s="38"/>
      <c r="AL397" s="38"/>
      <c r="AM397" s="38"/>
      <c r="AO397" s="38"/>
    </row>
    <row r="398" spans="2:41">
      <c r="B398" s="111">
        <v>42200</v>
      </c>
      <c r="C398" s="112">
        <v>0.28849999999999998</v>
      </c>
      <c r="E398" s="111">
        <v>43755</v>
      </c>
      <c r="F398" s="112">
        <v>1.95</v>
      </c>
      <c r="H398" s="111">
        <v>42444</v>
      </c>
      <c r="I398" s="112">
        <v>0.4</v>
      </c>
      <c r="K398" s="111">
        <v>42181</v>
      </c>
      <c r="L398" s="112">
        <v>0.33812999999999999</v>
      </c>
      <c r="N398" s="111">
        <v>42181</v>
      </c>
      <c r="O398" s="112">
        <v>0.14566999999999999</v>
      </c>
      <c r="Q398" s="111">
        <v>42181</v>
      </c>
      <c r="R398" s="112">
        <v>0.19245999999999999</v>
      </c>
      <c r="S398" s="158">
        <f t="shared" si="89"/>
        <v>0</v>
      </c>
      <c r="T398" s="38">
        <f t="shared" si="90"/>
        <v>42200</v>
      </c>
      <c r="U398" s="112">
        <f t="shared" ca="1" si="91"/>
        <v>0.28849999999999998</v>
      </c>
      <c r="V398" s="112">
        <f t="shared" ca="1" si="85"/>
        <v>0.33803</v>
      </c>
      <c r="W398" s="112">
        <f t="shared" ca="1" si="86"/>
        <v>0.14557</v>
      </c>
      <c r="X398" s="112">
        <f t="shared" ca="1" si="87"/>
        <v>0.19245999999999999</v>
      </c>
      <c r="Y398" s="112">
        <f t="shared" ca="1" si="92"/>
        <v>0</v>
      </c>
      <c r="Z398" s="27">
        <f t="shared" ca="1" si="88"/>
        <v>0.14292999999999997</v>
      </c>
      <c r="AB398" s="38">
        <f t="shared" si="93"/>
        <v>42109</v>
      </c>
      <c r="AC398" s="38">
        <f t="shared" si="94"/>
        <v>42109</v>
      </c>
      <c r="AD398" s="38">
        <f t="shared" si="95"/>
        <v>42109</v>
      </c>
      <c r="AE398" s="38"/>
      <c r="AF398" s="38"/>
      <c r="AG398" s="38"/>
      <c r="AH398" s="38"/>
      <c r="AI398" s="38"/>
      <c r="AJ398" s="38"/>
      <c r="AK398" s="38"/>
      <c r="AL398" s="38"/>
      <c r="AM398" s="38"/>
      <c r="AO398" s="38"/>
    </row>
    <row r="399" spans="2:41">
      <c r="B399" s="111">
        <v>42201</v>
      </c>
      <c r="C399" s="112">
        <v>0.28699999999999998</v>
      </c>
      <c r="E399" s="111">
        <v>43756</v>
      </c>
      <c r="F399" s="112">
        <v>1.88</v>
      </c>
      <c r="H399" s="111">
        <v>42445</v>
      </c>
      <c r="I399" s="112">
        <v>0.37</v>
      </c>
      <c r="K399" s="111">
        <v>42184</v>
      </c>
      <c r="L399" s="112">
        <v>0.33883000000000002</v>
      </c>
      <c r="N399" s="111">
        <v>42184</v>
      </c>
      <c r="O399" s="112">
        <v>0.14632999999999999</v>
      </c>
      <c r="Q399" s="111">
        <v>42184</v>
      </c>
      <c r="R399" s="112">
        <v>0.1925</v>
      </c>
      <c r="S399" s="158">
        <f t="shared" si="89"/>
        <v>0</v>
      </c>
      <c r="T399" s="38">
        <f t="shared" si="90"/>
        <v>42201</v>
      </c>
      <c r="U399" s="112">
        <f t="shared" ca="1" si="91"/>
        <v>0.28699999999999998</v>
      </c>
      <c r="V399" s="112">
        <f t="shared" ca="1" si="85"/>
        <v>0.33792</v>
      </c>
      <c r="W399" s="112">
        <f t="shared" ca="1" si="86"/>
        <v>0.14546000000000001</v>
      </c>
      <c r="X399" s="112">
        <f t="shared" ca="1" si="87"/>
        <v>0.19245999999999999</v>
      </c>
      <c r="Y399" s="112">
        <f t="shared" ca="1" si="92"/>
        <v>0</v>
      </c>
      <c r="Z399" s="27">
        <f t="shared" ca="1" si="88"/>
        <v>0.14153999999999997</v>
      </c>
      <c r="AB399" s="38">
        <f t="shared" si="93"/>
        <v>42110</v>
      </c>
      <c r="AC399" s="38">
        <f t="shared" si="94"/>
        <v>42110</v>
      </c>
      <c r="AD399" s="38">
        <f t="shared" si="95"/>
        <v>42110</v>
      </c>
      <c r="AE399" s="38"/>
      <c r="AF399" s="38"/>
      <c r="AG399" s="38"/>
      <c r="AH399" s="38"/>
      <c r="AI399" s="38"/>
      <c r="AJ399" s="38"/>
      <c r="AK399" s="38"/>
      <c r="AL399" s="38"/>
      <c r="AM399" s="38"/>
      <c r="AO399" s="38"/>
    </row>
    <row r="400" spans="2:41">
      <c r="B400" s="111">
        <v>42202</v>
      </c>
      <c r="C400" s="112">
        <v>0.29175000000000001</v>
      </c>
      <c r="E400" s="111">
        <v>43759</v>
      </c>
      <c r="F400" s="112">
        <v>1.8599999999999999</v>
      </c>
      <c r="H400" s="111">
        <v>42446</v>
      </c>
      <c r="I400" s="112">
        <v>0.37</v>
      </c>
      <c r="K400" s="111">
        <v>42185</v>
      </c>
      <c r="L400" s="112">
        <v>0.33878999999999998</v>
      </c>
      <c r="N400" s="111">
        <v>42185</v>
      </c>
      <c r="O400" s="112">
        <v>0.14632999999999999</v>
      </c>
      <c r="Q400" s="111">
        <v>42185</v>
      </c>
      <c r="R400" s="112">
        <v>0.19245999999999999</v>
      </c>
      <c r="S400" s="158">
        <f t="shared" si="89"/>
        <v>0</v>
      </c>
      <c r="T400" s="38">
        <f t="shared" si="90"/>
        <v>42202</v>
      </c>
      <c r="U400" s="112">
        <f t="shared" ca="1" si="91"/>
        <v>0.29175000000000001</v>
      </c>
      <c r="V400" s="112">
        <f t="shared" ca="1" si="85"/>
        <v>0.33855000000000002</v>
      </c>
      <c r="W400" s="112">
        <f t="shared" ca="1" si="86"/>
        <v>0.14609</v>
      </c>
      <c r="X400" s="112">
        <f t="shared" ca="1" si="87"/>
        <v>0.19245999999999999</v>
      </c>
      <c r="Y400" s="112">
        <f t="shared" ca="1" si="92"/>
        <v>0</v>
      </c>
      <c r="Z400" s="27">
        <f t="shared" ca="1" si="88"/>
        <v>0.14566000000000001</v>
      </c>
      <c r="AB400" s="38">
        <f t="shared" si="93"/>
        <v>42111</v>
      </c>
      <c r="AC400" s="38">
        <f t="shared" si="94"/>
        <v>42111</v>
      </c>
      <c r="AD400" s="38">
        <f t="shared" si="95"/>
        <v>42111</v>
      </c>
      <c r="AE400" s="38"/>
      <c r="AF400" s="38"/>
      <c r="AG400" s="38"/>
      <c r="AH400" s="38"/>
      <c r="AI400" s="38"/>
      <c r="AJ400" s="38"/>
      <c r="AK400" s="38"/>
      <c r="AL400" s="38"/>
      <c r="AM400" s="38"/>
      <c r="AO400" s="38"/>
    </row>
    <row r="401" spans="2:41">
      <c r="B401" s="111">
        <v>42205</v>
      </c>
      <c r="C401" s="112">
        <v>0.29499999999999998</v>
      </c>
      <c r="E401" s="111">
        <v>43760</v>
      </c>
      <c r="F401" s="112">
        <v>1.87</v>
      </c>
      <c r="H401" s="111">
        <v>42447</v>
      </c>
      <c r="I401" s="112">
        <v>0.34</v>
      </c>
      <c r="K401" s="111">
        <v>42186</v>
      </c>
      <c r="L401" s="112">
        <v>0.33948</v>
      </c>
      <c r="N401" s="111">
        <v>42186</v>
      </c>
      <c r="O401" s="112">
        <v>0.14698</v>
      </c>
      <c r="Q401" s="111">
        <v>42186</v>
      </c>
      <c r="R401" s="112">
        <v>0.1925</v>
      </c>
      <c r="S401" s="158">
        <f t="shared" si="89"/>
        <v>0</v>
      </c>
      <c r="T401" s="38">
        <f t="shared" si="90"/>
        <v>42205</v>
      </c>
      <c r="U401" s="112">
        <f t="shared" ca="1" si="91"/>
        <v>0.29499999999999998</v>
      </c>
      <c r="V401" s="112">
        <f t="shared" ca="1" si="85"/>
        <v>0.33900999999999998</v>
      </c>
      <c r="W401" s="112">
        <f t="shared" ca="1" si="86"/>
        <v>0.14655000000000001</v>
      </c>
      <c r="X401" s="112">
        <f t="shared" ca="1" si="87"/>
        <v>0.19245999999999999</v>
      </c>
      <c r="Y401" s="112">
        <f t="shared" ca="1" si="92"/>
        <v>0</v>
      </c>
      <c r="Z401" s="27">
        <f t="shared" ca="1" si="88"/>
        <v>0.14844999999999997</v>
      </c>
      <c r="AB401" s="38">
        <f t="shared" si="93"/>
        <v>42114</v>
      </c>
      <c r="AC401" s="38">
        <f t="shared" si="94"/>
        <v>42114</v>
      </c>
      <c r="AD401" s="38">
        <f t="shared" si="95"/>
        <v>42114</v>
      </c>
      <c r="AE401" s="38"/>
      <c r="AF401" s="38"/>
      <c r="AG401" s="38"/>
      <c r="AH401" s="38"/>
      <c r="AI401" s="38"/>
      <c r="AJ401" s="38"/>
      <c r="AK401" s="38"/>
      <c r="AL401" s="38"/>
      <c r="AM401" s="38"/>
      <c r="AO401" s="38"/>
    </row>
    <row r="402" spans="2:41">
      <c r="B402" s="111">
        <v>42206</v>
      </c>
      <c r="C402" s="112">
        <v>0.29409999999999997</v>
      </c>
      <c r="E402" s="111">
        <v>43761</v>
      </c>
      <c r="F402" s="112">
        <v>1.87</v>
      </c>
      <c r="H402" s="111">
        <v>42450</v>
      </c>
      <c r="I402" s="112">
        <v>0.3</v>
      </c>
      <c r="K402" s="111">
        <v>42187</v>
      </c>
      <c r="L402" s="112">
        <v>0.33944000000000002</v>
      </c>
      <c r="N402" s="111">
        <v>42187</v>
      </c>
      <c r="O402" s="112">
        <v>0.14698</v>
      </c>
      <c r="Q402" s="111">
        <v>42187</v>
      </c>
      <c r="R402" s="112">
        <v>0.19245999999999999</v>
      </c>
      <c r="S402" s="158">
        <f t="shared" si="89"/>
        <v>0</v>
      </c>
      <c r="T402" s="38">
        <f t="shared" si="90"/>
        <v>42206</v>
      </c>
      <c r="U402" s="112">
        <f t="shared" ca="1" si="91"/>
        <v>0.29409999999999997</v>
      </c>
      <c r="V402" s="112">
        <f t="shared" ca="1" si="85"/>
        <v>0.33911999999999998</v>
      </c>
      <c r="W402" s="112">
        <f t="shared" ca="1" si="86"/>
        <v>0.14666000000000001</v>
      </c>
      <c r="X402" s="112">
        <f t="shared" ca="1" si="87"/>
        <v>0.19245999999999999</v>
      </c>
      <c r="Y402" s="112">
        <f t="shared" ca="1" si="92"/>
        <v>0</v>
      </c>
      <c r="Z402" s="27">
        <f t="shared" ca="1" si="88"/>
        <v>0.14743999999999996</v>
      </c>
      <c r="AB402" s="38">
        <f t="shared" si="93"/>
        <v>42115</v>
      </c>
      <c r="AC402" s="38">
        <f t="shared" si="94"/>
        <v>42115</v>
      </c>
      <c r="AD402" s="38">
        <f t="shared" si="95"/>
        <v>42115</v>
      </c>
      <c r="AE402" s="38"/>
      <c r="AF402" s="38"/>
      <c r="AG402" s="38"/>
      <c r="AH402" s="38"/>
      <c r="AI402" s="38"/>
      <c r="AJ402" s="38"/>
      <c r="AK402" s="38"/>
      <c r="AL402" s="38"/>
      <c r="AM402" s="38"/>
      <c r="AO402" s="38"/>
    </row>
    <row r="403" spans="2:41">
      <c r="B403" s="111">
        <v>42207</v>
      </c>
      <c r="C403" s="112">
        <v>0.29249999999999998</v>
      </c>
      <c r="E403" s="111">
        <v>43762</v>
      </c>
      <c r="F403" s="112">
        <v>1.8599999999999999</v>
      </c>
      <c r="H403" s="111">
        <v>42451</v>
      </c>
      <c r="I403" s="112">
        <v>0.27</v>
      </c>
      <c r="K403" s="111">
        <v>42188</v>
      </c>
      <c r="L403" s="112">
        <v>0.33944000000000002</v>
      </c>
      <c r="N403" s="111">
        <v>42188</v>
      </c>
      <c r="O403" s="112">
        <v>0.14698</v>
      </c>
      <c r="Q403" s="111">
        <v>42188</v>
      </c>
      <c r="R403" s="112">
        <v>0.19245999999999999</v>
      </c>
      <c r="S403" s="158">
        <f t="shared" si="89"/>
        <v>0</v>
      </c>
      <c r="T403" s="38">
        <f t="shared" si="90"/>
        <v>42207</v>
      </c>
      <c r="U403" s="112">
        <f t="shared" ca="1" si="91"/>
        <v>0.29249999999999998</v>
      </c>
      <c r="V403" s="112">
        <f t="shared" ca="1" si="85"/>
        <v>0.33911999999999998</v>
      </c>
      <c r="W403" s="112">
        <f t="shared" ca="1" si="86"/>
        <v>0.14666000000000001</v>
      </c>
      <c r="X403" s="112">
        <f t="shared" ca="1" si="87"/>
        <v>0.19245999999999999</v>
      </c>
      <c r="Y403" s="112">
        <f t="shared" ca="1" si="92"/>
        <v>0</v>
      </c>
      <c r="Z403" s="27">
        <f t="shared" ca="1" si="88"/>
        <v>0.14583999999999997</v>
      </c>
      <c r="AB403" s="38">
        <f t="shared" si="93"/>
        <v>42116</v>
      </c>
      <c r="AC403" s="38">
        <f t="shared" si="94"/>
        <v>42116</v>
      </c>
      <c r="AD403" s="38">
        <f t="shared" si="95"/>
        <v>42116</v>
      </c>
      <c r="AE403" s="38"/>
      <c r="AF403" s="38"/>
      <c r="AG403" s="38"/>
      <c r="AH403" s="38"/>
      <c r="AI403" s="38"/>
      <c r="AJ403" s="38"/>
      <c r="AK403" s="38"/>
      <c r="AL403" s="38"/>
      <c r="AM403" s="38"/>
      <c r="AO403" s="38"/>
    </row>
    <row r="404" spans="2:41">
      <c r="B404" s="111">
        <v>42208</v>
      </c>
      <c r="C404" s="112">
        <v>0.29509999999999997</v>
      </c>
      <c r="E404" s="111">
        <v>43763</v>
      </c>
      <c r="F404" s="112">
        <v>1.8399999999999999</v>
      </c>
      <c r="H404" s="111">
        <v>42452</v>
      </c>
      <c r="I404" s="112">
        <v>0.28999999999999998</v>
      </c>
      <c r="K404" s="111">
        <v>42191</v>
      </c>
      <c r="L404" s="112">
        <v>0.33900999999999998</v>
      </c>
      <c r="N404" s="111">
        <v>42191</v>
      </c>
      <c r="O404" s="112">
        <v>0.14655000000000001</v>
      </c>
      <c r="Q404" s="111">
        <v>42191</v>
      </c>
      <c r="R404" s="112">
        <v>0.19245999999999999</v>
      </c>
      <c r="S404" s="158">
        <f t="shared" si="89"/>
        <v>0</v>
      </c>
      <c r="T404" s="38">
        <f t="shared" si="90"/>
        <v>42208</v>
      </c>
      <c r="U404" s="112">
        <f t="shared" ca="1" si="91"/>
        <v>0.29509999999999997</v>
      </c>
      <c r="V404" s="112">
        <f t="shared" ca="1" si="85"/>
        <v>0.33911999999999998</v>
      </c>
      <c r="W404" s="112">
        <f t="shared" ca="1" si="86"/>
        <v>0.14666000000000001</v>
      </c>
      <c r="X404" s="112">
        <f t="shared" ca="1" si="87"/>
        <v>0.19245999999999999</v>
      </c>
      <c r="Y404" s="112">
        <f t="shared" ca="1" si="92"/>
        <v>0</v>
      </c>
      <c r="Z404" s="27">
        <f t="shared" ca="1" si="88"/>
        <v>0.14843999999999996</v>
      </c>
      <c r="AB404" s="38">
        <f t="shared" si="93"/>
        <v>42117</v>
      </c>
      <c r="AC404" s="38">
        <f t="shared" si="94"/>
        <v>42117</v>
      </c>
      <c r="AD404" s="38">
        <f t="shared" si="95"/>
        <v>42117</v>
      </c>
      <c r="AE404" s="38"/>
      <c r="AF404" s="38"/>
      <c r="AG404" s="38"/>
      <c r="AH404" s="38"/>
      <c r="AI404" s="38"/>
      <c r="AJ404" s="38"/>
      <c r="AK404" s="38"/>
      <c r="AL404" s="38"/>
      <c r="AM404" s="38"/>
      <c r="AO404" s="38"/>
    </row>
    <row r="405" spans="2:41">
      <c r="B405" s="111">
        <v>42209</v>
      </c>
      <c r="C405" s="112">
        <v>0.29360000000000003</v>
      </c>
      <c r="E405" s="111">
        <v>43766</v>
      </c>
      <c r="F405" s="112">
        <v>1.8199999999999998</v>
      </c>
      <c r="H405" s="111">
        <v>42453</v>
      </c>
      <c r="I405" s="112">
        <v>0.37</v>
      </c>
      <c r="K405" s="111">
        <v>42192</v>
      </c>
      <c r="L405" s="112">
        <v>0.33889999999999998</v>
      </c>
      <c r="N405" s="111">
        <v>42192</v>
      </c>
      <c r="O405" s="112">
        <v>0.14643999999999999</v>
      </c>
      <c r="Q405" s="111">
        <v>42192</v>
      </c>
      <c r="R405" s="112">
        <v>0.19245999999999999</v>
      </c>
      <c r="S405" s="158">
        <f t="shared" si="89"/>
        <v>0</v>
      </c>
      <c r="T405" s="38">
        <f t="shared" si="90"/>
        <v>42209</v>
      </c>
      <c r="U405" s="112">
        <f t="shared" ca="1" si="91"/>
        <v>0.29360000000000003</v>
      </c>
      <c r="V405" s="112">
        <f t="shared" ca="1" si="85"/>
        <v>0.33822999999999998</v>
      </c>
      <c r="W405" s="112">
        <f t="shared" ca="1" si="86"/>
        <v>0.14577000000000001</v>
      </c>
      <c r="X405" s="112">
        <f t="shared" ca="1" si="87"/>
        <v>0.19245999999999999</v>
      </c>
      <c r="Y405" s="112">
        <f t="shared" ca="1" si="92"/>
        <v>0</v>
      </c>
      <c r="Z405" s="27">
        <f t="shared" ca="1" si="88"/>
        <v>0.14783000000000002</v>
      </c>
      <c r="AB405" s="38">
        <f t="shared" si="93"/>
        <v>42118</v>
      </c>
      <c r="AC405" s="38">
        <f t="shared" si="94"/>
        <v>42118</v>
      </c>
      <c r="AD405" s="38">
        <f t="shared" si="95"/>
        <v>42118</v>
      </c>
      <c r="AE405" s="38"/>
      <c r="AF405" s="38"/>
      <c r="AG405" s="38"/>
      <c r="AH405" s="38"/>
      <c r="AI405" s="38"/>
      <c r="AJ405" s="38"/>
      <c r="AK405" s="38"/>
      <c r="AL405" s="38"/>
      <c r="AM405" s="38"/>
      <c r="AO405" s="38"/>
    </row>
    <row r="406" spans="2:41">
      <c r="B406" s="111">
        <v>42212</v>
      </c>
      <c r="C406" s="112">
        <v>0.29409999999999997</v>
      </c>
      <c r="E406" s="111">
        <v>43767</v>
      </c>
      <c r="F406" s="112">
        <v>1.81</v>
      </c>
      <c r="H406" s="111">
        <v>42457</v>
      </c>
      <c r="I406" s="112">
        <v>0.38</v>
      </c>
      <c r="K406" s="111">
        <v>42193</v>
      </c>
      <c r="L406" s="112">
        <v>0.33889999999999998</v>
      </c>
      <c r="N406" s="111">
        <v>42193</v>
      </c>
      <c r="O406" s="112">
        <v>0.14643999999999999</v>
      </c>
      <c r="Q406" s="111">
        <v>42193</v>
      </c>
      <c r="R406" s="112">
        <v>0.19245999999999999</v>
      </c>
      <c r="S406" s="158">
        <f t="shared" si="89"/>
        <v>0</v>
      </c>
      <c r="T406" s="38">
        <f t="shared" si="90"/>
        <v>42212</v>
      </c>
      <c r="U406" s="112">
        <f t="shared" ca="1" si="91"/>
        <v>0.29409999999999997</v>
      </c>
      <c r="V406" s="112">
        <f t="shared" ca="1" si="85"/>
        <v>0.33759</v>
      </c>
      <c r="W406" s="112">
        <f t="shared" ca="1" si="86"/>
        <v>0.14513000000000001</v>
      </c>
      <c r="X406" s="112">
        <f t="shared" ca="1" si="87"/>
        <v>0.19245999999999999</v>
      </c>
      <c r="Y406" s="112">
        <f t="shared" ca="1" si="92"/>
        <v>0</v>
      </c>
      <c r="Z406" s="27">
        <f t="shared" ca="1" si="88"/>
        <v>0.14896999999999996</v>
      </c>
      <c r="AB406" s="38">
        <f t="shared" si="93"/>
        <v>42121</v>
      </c>
      <c r="AC406" s="38">
        <f t="shared" si="94"/>
        <v>42121</v>
      </c>
      <c r="AD406" s="38">
        <f t="shared" si="95"/>
        <v>42121</v>
      </c>
      <c r="AE406" s="38"/>
      <c r="AF406" s="38"/>
      <c r="AG406" s="38"/>
      <c r="AH406" s="38"/>
      <c r="AI406" s="38"/>
      <c r="AJ406" s="38"/>
      <c r="AK406" s="38"/>
      <c r="AL406" s="38"/>
      <c r="AM406" s="38"/>
      <c r="AO406" s="38"/>
    </row>
    <row r="407" spans="2:41">
      <c r="B407" s="111">
        <v>42213</v>
      </c>
      <c r="C407" s="112">
        <v>0.29680000000000001</v>
      </c>
      <c r="E407" s="111">
        <v>43768</v>
      </c>
      <c r="F407" s="112">
        <v>1.8199999999999998</v>
      </c>
      <c r="H407" s="111">
        <v>42458</v>
      </c>
      <c r="I407" s="112">
        <v>0.38</v>
      </c>
      <c r="K407" s="111">
        <v>42194</v>
      </c>
      <c r="L407" s="112">
        <v>0.33889999999999998</v>
      </c>
      <c r="N407" s="111">
        <v>42194</v>
      </c>
      <c r="O407" s="112">
        <v>0.14643999999999999</v>
      </c>
      <c r="Q407" s="111">
        <v>42194</v>
      </c>
      <c r="R407" s="112">
        <v>0.19245999999999999</v>
      </c>
      <c r="S407" s="158">
        <f t="shared" si="89"/>
        <v>0</v>
      </c>
      <c r="T407" s="38">
        <f t="shared" si="90"/>
        <v>42213</v>
      </c>
      <c r="U407" s="112">
        <f t="shared" ca="1" si="91"/>
        <v>0.29680000000000001</v>
      </c>
      <c r="V407" s="112">
        <f t="shared" ca="1" si="85"/>
        <v>0.33661999999999997</v>
      </c>
      <c r="W407" s="112">
        <f t="shared" ca="1" si="86"/>
        <v>0.14416000000000001</v>
      </c>
      <c r="X407" s="112">
        <f t="shared" ca="1" si="87"/>
        <v>0.19245999999999999</v>
      </c>
      <c r="Y407" s="112">
        <f t="shared" ca="1" si="92"/>
        <v>0</v>
      </c>
      <c r="Z407" s="27">
        <f t="shared" ca="1" si="88"/>
        <v>0.15264</v>
      </c>
      <c r="AB407" s="38">
        <f t="shared" si="93"/>
        <v>42122</v>
      </c>
      <c r="AC407" s="38">
        <f t="shared" si="94"/>
        <v>42122</v>
      </c>
      <c r="AD407" s="38">
        <f t="shared" si="95"/>
        <v>42122</v>
      </c>
      <c r="AE407" s="38"/>
      <c r="AF407" s="38"/>
      <c r="AG407" s="38"/>
      <c r="AH407" s="38"/>
      <c r="AI407" s="38"/>
      <c r="AJ407" s="38"/>
      <c r="AK407" s="38"/>
      <c r="AL407" s="38"/>
      <c r="AM407" s="38"/>
      <c r="AO407" s="38"/>
    </row>
    <row r="408" spans="2:41">
      <c r="B408" s="111">
        <v>42214</v>
      </c>
      <c r="C408" s="112">
        <v>0.29680000000000001</v>
      </c>
      <c r="E408" s="111">
        <v>43769</v>
      </c>
      <c r="F408" s="112">
        <v>1.76</v>
      </c>
      <c r="H408" s="111">
        <v>42459</v>
      </c>
      <c r="I408" s="112">
        <v>0.35</v>
      </c>
      <c r="K408" s="111">
        <v>42195</v>
      </c>
      <c r="L408" s="112">
        <v>0.33806999999999998</v>
      </c>
      <c r="N408" s="111">
        <v>42195</v>
      </c>
      <c r="O408" s="112">
        <v>0.14560999999999999</v>
      </c>
      <c r="Q408" s="111">
        <v>42195</v>
      </c>
      <c r="R408" s="112">
        <v>0.19245999999999999</v>
      </c>
      <c r="S408" s="158">
        <f t="shared" si="89"/>
        <v>0</v>
      </c>
      <c r="T408" s="38">
        <f t="shared" si="90"/>
        <v>42214</v>
      </c>
      <c r="U408" s="112">
        <f t="shared" ca="1" si="91"/>
        <v>0.29680000000000001</v>
      </c>
      <c r="V408" s="112">
        <f t="shared" ca="1" si="85"/>
        <v>0.33563999999999999</v>
      </c>
      <c r="W408" s="112">
        <f t="shared" ca="1" si="86"/>
        <v>0.14318</v>
      </c>
      <c r="X408" s="112">
        <f t="shared" ca="1" si="87"/>
        <v>0.19245999999999999</v>
      </c>
      <c r="Y408" s="112">
        <f t="shared" ca="1" si="92"/>
        <v>0</v>
      </c>
      <c r="Z408" s="27">
        <f t="shared" ca="1" si="88"/>
        <v>0.15362000000000001</v>
      </c>
      <c r="AB408" s="38">
        <f t="shared" si="93"/>
        <v>42123</v>
      </c>
      <c r="AC408" s="38">
        <f t="shared" si="94"/>
        <v>42123</v>
      </c>
      <c r="AD408" s="38">
        <f t="shared" si="95"/>
        <v>42123</v>
      </c>
      <c r="AE408" s="38"/>
      <c r="AF408" s="38"/>
      <c r="AG408" s="38"/>
      <c r="AH408" s="38"/>
      <c r="AI408" s="38"/>
      <c r="AJ408" s="38"/>
      <c r="AK408" s="38"/>
      <c r="AL408" s="38"/>
      <c r="AM408" s="38"/>
      <c r="AO408" s="38"/>
    </row>
    <row r="409" spans="2:41">
      <c r="B409" s="111">
        <v>42215</v>
      </c>
      <c r="C409" s="112">
        <v>0.30009999999999998</v>
      </c>
      <c r="E409" s="111">
        <v>43770</v>
      </c>
      <c r="F409" s="112">
        <v>1.58</v>
      </c>
      <c r="H409" s="111">
        <v>42460</v>
      </c>
      <c r="I409" s="112">
        <v>0.42</v>
      </c>
      <c r="K409" s="111">
        <v>42198</v>
      </c>
      <c r="L409" s="112">
        <v>0.33825</v>
      </c>
      <c r="N409" s="111">
        <v>42198</v>
      </c>
      <c r="O409" s="112">
        <v>0.14579</v>
      </c>
      <c r="Q409" s="111">
        <v>42198</v>
      </c>
      <c r="R409" s="112">
        <v>0.19245999999999999</v>
      </c>
      <c r="S409" s="158">
        <f t="shared" si="89"/>
        <v>0</v>
      </c>
      <c r="T409" s="38">
        <f t="shared" si="90"/>
        <v>42215</v>
      </c>
      <c r="U409" s="112">
        <f t="shared" ca="1" si="91"/>
        <v>0.30009999999999998</v>
      </c>
      <c r="V409" s="112">
        <f t="shared" ca="1" si="85"/>
        <v>0.33466000000000001</v>
      </c>
      <c r="W409" s="112">
        <f t="shared" ca="1" si="86"/>
        <v>0.14219999999999999</v>
      </c>
      <c r="X409" s="112">
        <f t="shared" ca="1" si="87"/>
        <v>0.19245999999999999</v>
      </c>
      <c r="Y409" s="112">
        <f t="shared" ca="1" si="92"/>
        <v>0</v>
      </c>
      <c r="Z409" s="27">
        <f t="shared" ca="1" si="88"/>
        <v>0.15789999999999998</v>
      </c>
      <c r="AB409" s="38">
        <f t="shared" si="93"/>
        <v>42124</v>
      </c>
      <c r="AC409" s="38">
        <f t="shared" si="94"/>
        <v>42124</v>
      </c>
      <c r="AD409" s="38">
        <f t="shared" si="95"/>
        <v>42124</v>
      </c>
      <c r="AE409" s="38"/>
      <c r="AF409" s="38"/>
      <c r="AG409" s="38"/>
      <c r="AH409" s="38"/>
      <c r="AI409" s="38"/>
      <c r="AJ409" s="38"/>
      <c r="AK409" s="38"/>
      <c r="AL409" s="38"/>
      <c r="AM409" s="38"/>
      <c r="AO409" s="38"/>
    </row>
    <row r="410" spans="2:41">
      <c r="B410" s="111">
        <v>42216</v>
      </c>
      <c r="C410" s="112">
        <v>0.30859999999999999</v>
      </c>
      <c r="E410" s="111">
        <v>43773</v>
      </c>
      <c r="F410" s="112">
        <v>1.56</v>
      </c>
      <c r="H410" s="111">
        <v>42461</v>
      </c>
      <c r="I410" s="112">
        <v>0.4</v>
      </c>
      <c r="K410" s="111">
        <v>42199</v>
      </c>
      <c r="L410" s="112">
        <v>0.33803</v>
      </c>
      <c r="N410" s="111">
        <v>42199</v>
      </c>
      <c r="O410" s="112">
        <v>0.14557</v>
      </c>
      <c r="Q410" s="111">
        <v>42199</v>
      </c>
      <c r="R410" s="112">
        <v>0.19245999999999999</v>
      </c>
      <c r="S410" s="158">
        <f t="shared" si="89"/>
        <v>0</v>
      </c>
      <c r="T410" s="38">
        <f t="shared" si="90"/>
        <v>42216</v>
      </c>
      <c r="U410" s="112">
        <f t="shared" ca="1" si="91"/>
        <v>0.30859999999999999</v>
      </c>
      <c r="V410" s="112">
        <f t="shared" ca="1" si="85"/>
        <v>0.33401999999999998</v>
      </c>
      <c r="W410" s="112">
        <f t="shared" ca="1" si="86"/>
        <v>0.14155999999999999</v>
      </c>
      <c r="X410" s="112">
        <f t="shared" ca="1" si="87"/>
        <v>0.19245999999999999</v>
      </c>
      <c r="Y410" s="112">
        <f t="shared" ca="1" si="92"/>
        <v>0</v>
      </c>
      <c r="Z410" s="27">
        <f t="shared" ca="1" si="88"/>
        <v>0.16703999999999999</v>
      </c>
      <c r="AB410" s="38">
        <f t="shared" si="93"/>
        <v>42124</v>
      </c>
      <c r="AC410" s="38">
        <f t="shared" si="94"/>
        <v>42124</v>
      </c>
      <c r="AD410" s="38">
        <f t="shared" si="95"/>
        <v>42124</v>
      </c>
      <c r="AE410" s="38"/>
      <c r="AF410" s="38"/>
      <c r="AG410" s="38"/>
      <c r="AH410" s="38"/>
      <c r="AI410" s="38"/>
      <c r="AJ410" s="38"/>
      <c r="AK410" s="38"/>
      <c r="AL410" s="38"/>
      <c r="AM410" s="38"/>
      <c r="AO410" s="38"/>
    </row>
    <row r="411" spans="2:41">
      <c r="B411" s="111">
        <v>42219</v>
      </c>
      <c r="C411" s="112">
        <v>0.30370000000000003</v>
      </c>
      <c r="E411" s="111">
        <v>43774</v>
      </c>
      <c r="F411" s="112">
        <v>1.58</v>
      </c>
      <c r="H411" s="111">
        <v>42464</v>
      </c>
      <c r="I411" s="112">
        <v>0.37</v>
      </c>
      <c r="K411" s="111">
        <v>42200</v>
      </c>
      <c r="L411" s="112">
        <v>0.33803</v>
      </c>
      <c r="N411" s="111">
        <v>42200</v>
      </c>
      <c r="O411" s="112">
        <v>0.14557</v>
      </c>
      <c r="Q411" s="111">
        <v>42200</v>
      </c>
      <c r="R411" s="112">
        <v>0.19245999999999999</v>
      </c>
      <c r="S411" s="158">
        <f t="shared" si="89"/>
        <v>0</v>
      </c>
      <c r="T411" s="38">
        <f t="shared" si="90"/>
        <v>42219</v>
      </c>
      <c r="U411" s="112">
        <f t="shared" ca="1" si="91"/>
        <v>0.30370000000000003</v>
      </c>
      <c r="V411" s="112">
        <f t="shared" ca="1" si="85"/>
        <v>0.32834999999999998</v>
      </c>
      <c r="W411" s="112">
        <f t="shared" ca="1" si="86"/>
        <v>0.13589000000000001</v>
      </c>
      <c r="X411" s="112">
        <f t="shared" ca="1" si="87"/>
        <v>0.19245999999999999</v>
      </c>
      <c r="Y411" s="112">
        <f t="shared" ca="1" si="92"/>
        <v>0</v>
      </c>
      <c r="Z411" s="27">
        <f t="shared" ca="1" si="88"/>
        <v>0.16781000000000001</v>
      </c>
      <c r="AB411" s="38">
        <f t="shared" si="93"/>
        <v>42125</v>
      </c>
      <c r="AC411" s="38" t="e">
        <f t="shared" si="94"/>
        <v>#N/A</v>
      </c>
      <c r="AD411" s="38">
        <f t="shared" si="95"/>
        <v>42125</v>
      </c>
      <c r="AE411" s="38"/>
      <c r="AF411" s="38"/>
      <c r="AG411" s="38"/>
      <c r="AH411" s="38"/>
      <c r="AI411" s="38"/>
      <c r="AJ411" s="38"/>
      <c r="AK411" s="38"/>
      <c r="AL411" s="38"/>
      <c r="AM411" s="38"/>
      <c r="AO411" s="38"/>
    </row>
    <row r="412" spans="2:41">
      <c r="B412" s="111">
        <v>42220</v>
      </c>
      <c r="C412" s="112">
        <v>0.30109999999999998</v>
      </c>
      <c r="E412" s="111">
        <v>43775</v>
      </c>
      <c r="F412" s="112">
        <v>1.5699999999999998</v>
      </c>
      <c r="H412" s="111">
        <v>42465</v>
      </c>
      <c r="I412" s="112">
        <v>0.35</v>
      </c>
      <c r="K412" s="111">
        <v>42201</v>
      </c>
      <c r="L412" s="112">
        <v>0.33792</v>
      </c>
      <c r="N412" s="111">
        <v>42201</v>
      </c>
      <c r="O412" s="112">
        <v>0.14546000000000001</v>
      </c>
      <c r="Q412" s="111">
        <v>42201</v>
      </c>
      <c r="R412" s="112">
        <v>0.19245999999999999</v>
      </c>
      <c r="S412" s="158">
        <f t="shared" si="89"/>
        <v>0</v>
      </c>
      <c r="T412" s="38">
        <f t="shared" si="90"/>
        <v>42220</v>
      </c>
      <c r="U412" s="112">
        <f t="shared" ca="1" si="91"/>
        <v>0.30109999999999998</v>
      </c>
      <c r="V412" s="112">
        <f t="shared" ca="1" si="85"/>
        <v>0.32727000000000001</v>
      </c>
      <c r="W412" s="112">
        <f t="shared" ca="1" si="86"/>
        <v>0.13481000000000001</v>
      </c>
      <c r="X412" s="112">
        <f t="shared" ca="1" si="87"/>
        <v>0.19245999999999999</v>
      </c>
      <c r="Y412" s="112">
        <f t="shared" ca="1" si="92"/>
        <v>0</v>
      </c>
      <c r="Z412" s="27">
        <f t="shared" ca="1" si="88"/>
        <v>0.16628999999999997</v>
      </c>
      <c r="AB412" s="38">
        <f t="shared" si="93"/>
        <v>42125</v>
      </c>
      <c r="AC412" s="38" t="e">
        <f t="shared" si="94"/>
        <v>#N/A</v>
      </c>
      <c r="AD412" s="38">
        <f t="shared" si="95"/>
        <v>42125</v>
      </c>
      <c r="AE412" s="38"/>
      <c r="AF412" s="38"/>
      <c r="AG412" s="38"/>
      <c r="AH412" s="38"/>
      <c r="AI412" s="38"/>
      <c r="AJ412" s="38"/>
      <c r="AK412" s="38"/>
      <c r="AL412" s="38"/>
      <c r="AM412" s="38"/>
      <c r="AO412" s="38"/>
    </row>
    <row r="413" spans="2:41">
      <c r="B413" s="111">
        <v>42221</v>
      </c>
      <c r="C413" s="112">
        <v>0.31090000000000001</v>
      </c>
      <c r="E413" s="111">
        <v>43776</v>
      </c>
      <c r="F413" s="112">
        <v>1.56</v>
      </c>
      <c r="H413" s="111">
        <v>42466</v>
      </c>
      <c r="I413" s="112">
        <v>0.34</v>
      </c>
      <c r="K413" s="111">
        <v>42202</v>
      </c>
      <c r="L413" s="112">
        <v>0.33855000000000002</v>
      </c>
      <c r="N413" s="111">
        <v>42202</v>
      </c>
      <c r="O413" s="112">
        <v>0.14609</v>
      </c>
      <c r="Q413" s="111">
        <v>42202</v>
      </c>
      <c r="R413" s="112">
        <v>0.19245999999999999</v>
      </c>
      <c r="S413" s="158">
        <f t="shared" si="89"/>
        <v>0</v>
      </c>
      <c r="T413" s="38">
        <f t="shared" si="90"/>
        <v>42221</v>
      </c>
      <c r="U413" s="112">
        <f t="shared" ca="1" si="91"/>
        <v>0.31090000000000001</v>
      </c>
      <c r="V413" s="112">
        <f t="shared" ca="1" si="85"/>
        <v>0.32618000000000003</v>
      </c>
      <c r="W413" s="112">
        <f t="shared" ca="1" si="86"/>
        <v>0.13372000000000001</v>
      </c>
      <c r="X413" s="112">
        <f t="shared" ca="1" si="87"/>
        <v>0.19245999999999999</v>
      </c>
      <c r="Y413" s="112">
        <f t="shared" ca="1" si="92"/>
        <v>0</v>
      </c>
      <c r="Z413" s="27">
        <f t="shared" ca="1" si="88"/>
        <v>0.17718</v>
      </c>
      <c r="AB413" s="38">
        <f t="shared" si="93"/>
        <v>42129</v>
      </c>
      <c r="AC413" s="38">
        <f t="shared" si="94"/>
        <v>42129</v>
      </c>
      <c r="AD413" s="38">
        <f t="shared" si="95"/>
        <v>42129</v>
      </c>
      <c r="AE413" s="38"/>
      <c r="AF413" s="38"/>
      <c r="AG413" s="38"/>
      <c r="AH413" s="38"/>
      <c r="AI413" s="38"/>
      <c r="AJ413" s="38"/>
      <c r="AK413" s="38"/>
      <c r="AL413" s="38"/>
      <c r="AM413" s="38"/>
      <c r="AO413" s="38"/>
    </row>
    <row r="414" spans="2:41">
      <c r="B414" s="111">
        <v>42222</v>
      </c>
      <c r="C414" s="112">
        <v>0.31140000000000001</v>
      </c>
      <c r="E414" s="111">
        <v>43777</v>
      </c>
      <c r="F414" s="112">
        <v>1.56</v>
      </c>
      <c r="H414" s="111">
        <v>42467</v>
      </c>
      <c r="I414" s="112">
        <v>0.35</v>
      </c>
      <c r="K414" s="111">
        <v>42205</v>
      </c>
      <c r="L414" s="112">
        <v>0.33900999999999998</v>
      </c>
      <c r="N414" s="111">
        <v>42205</v>
      </c>
      <c r="O414" s="112">
        <v>0.14655000000000001</v>
      </c>
      <c r="Q414" s="111">
        <v>42205</v>
      </c>
      <c r="R414" s="112">
        <v>0.19245999999999999</v>
      </c>
      <c r="S414" s="158">
        <f t="shared" si="89"/>
        <v>0</v>
      </c>
      <c r="T414" s="38">
        <f t="shared" si="90"/>
        <v>42222</v>
      </c>
      <c r="U414" s="112">
        <f t="shared" ca="1" si="91"/>
        <v>0.31140000000000001</v>
      </c>
      <c r="V414" s="112">
        <f t="shared" ca="1" si="85"/>
        <v>0.32562999999999998</v>
      </c>
      <c r="W414" s="112">
        <f t="shared" ca="1" si="86"/>
        <v>0.13317000000000001</v>
      </c>
      <c r="X414" s="112">
        <f t="shared" ca="1" si="87"/>
        <v>0.19245999999999999</v>
      </c>
      <c r="Y414" s="112">
        <f t="shared" ca="1" si="92"/>
        <v>0</v>
      </c>
      <c r="Z414" s="27">
        <f t="shared" ca="1" si="88"/>
        <v>0.17823</v>
      </c>
      <c r="AB414" s="38">
        <f t="shared" si="93"/>
        <v>42130</v>
      </c>
      <c r="AC414" s="38">
        <f t="shared" ca="1" si="94"/>
        <v>42130</v>
      </c>
      <c r="AD414" s="38">
        <f t="shared" si="95"/>
        <v>42130</v>
      </c>
      <c r="AE414" s="38"/>
      <c r="AF414" s="38"/>
      <c r="AG414" s="38"/>
      <c r="AH414" s="38"/>
      <c r="AI414" s="38"/>
      <c r="AJ414" s="38"/>
      <c r="AK414" s="38"/>
      <c r="AL414" s="38"/>
      <c r="AM414" s="38"/>
      <c r="AO414" s="38"/>
    </row>
    <row r="415" spans="2:41">
      <c r="B415" s="111">
        <v>42223</v>
      </c>
      <c r="C415" s="112">
        <v>0.31159999999999999</v>
      </c>
      <c r="E415" s="111">
        <v>43781</v>
      </c>
      <c r="F415" s="112">
        <v>1.5699999999999998</v>
      </c>
      <c r="H415" s="111">
        <v>42468</v>
      </c>
      <c r="I415" s="112">
        <v>0.35</v>
      </c>
      <c r="K415" s="111">
        <v>42206</v>
      </c>
      <c r="L415" s="112">
        <v>0.33911999999999998</v>
      </c>
      <c r="N415" s="111">
        <v>42206</v>
      </c>
      <c r="O415" s="112">
        <v>0.14666000000000001</v>
      </c>
      <c r="Q415" s="111">
        <v>42206</v>
      </c>
      <c r="R415" s="112">
        <v>0.19245999999999999</v>
      </c>
      <c r="S415" s="158">
        <f t="shared" si="89"/>
        <v>0</v>
      </c>
      <c r="T415" s="38">
        <f t="shared" si="90"/>
        <v>42223</v>
      </c>
      <c r="U415" s="112">
        <f t="shared" ca="1" si="91"/>
        <v>0.31159999999999999</v>
      </c>
      <c r="V415" s="112">
        <f t="shared" ca="1" si="85"/>
        <v>0.32396999999999998</v>
      </c>
      <c r="W415" s="112">
        <f t="shared" ca="1" si="86"/>
        <v>0.13150999999999999</v>
      </c>
      <c r="X415" s="112">
        <f t="shared" ca="1" si="87"/>
        <v>0.19245999999999999</v>
      </c>
      <c r="Y415" s="112">
        <f t="shared" ca="1" si="92"/>
        <v>0</v>
      </c>
      <c r="Z415" s="27">
        <f t="shared" ca="1" si="88"/>
        <v>0.18009</v>
      </c>
      <c r="AB415" s="38">
        <f t="shared" si="93"/>
        <v>42131</v>
      </c>
      <c r="AC415" s="38">
        <f t="shared" si="94"/>
        <v>42131</v>
      </c>
      <c r="AD415" s="38">
        <f t="shared" si="95"/>
        <v>42131</v>
      </c>
      <c r="AE415" s="38"/>
      <c r="AF415" s="38"/>
      <c r="AG415" s="38"/>
      <c r="AH415" s="38"/>
      <c r="AI415" s="38"/>
      <c r="AJ415" s="38"/>
      <c r="AK415" s="38"/>
      <c r="AL415" s="38"/>
      <c r="AM415" s="38"/>
      <c r="AO415" s="38"/>
    </row>
    <row r="416" spans="2:41">
      <c r="B416" s="111">
        <v>42226</v>
      </c>
      <c r="C416" s="112">
        <v>0.31419999999999998</v>
      </c>
      <c r="E416" s="111">
        <v>43782</v>
      </c>
      <c r="F416" s="112">
        <v>1.5699999999999998</v>
      </c>
      <c r="H416" s="111">
        <v>42471</v>
      </c>
      <c r="I416" s="112">
        <v>0.36</v>
      </c>
      <c r="K416" s="111">
        <v>42207</v>
      </c>
      <c r="L416" s="112">
        <v>0.33911999999999998</v>
      </c>
      <c r="N416" s="111">
        <v>42207</v>
      </c>
      <c r="O416" s="112">
        <v>0.14666000000000001</v>
      </c>
      <c r="Q416" s="111">
        <v>42207</v>
      </c>
      <c r="R416" s="112">
        <v>0.19245999999999999</v>
      </c>
      <c r="S416" s="158">
        <f t="shared" si="89"/>
        <v>0</v>
      </c>
      <c r="T416" s="38">
        <f t="shared" si="90"/>
        <v>42226</v>
      </c>
      <c r="U416" s="112">
        <f t="shared" ca="1" si="91"/>
        <v>0.31419999999999998</v>
      </c>
      <c r="V416" s="112">
        <f t="shared" ca="1" si="85"/>
        <v>0.32133</v>
      </c>
      <c r="W416" s="112">
        <f t="shared" ca="1" si="86"/>
        <v>0.12883</v>
      </c>
      <c r="X416" s="112">
        <f t="shared" ca="1" si="87"/>
        <v>0.1925</v>
      </c>
      <c r="Y416" s="112">
        <f t="shared" ca="1" si="92"/>
        <v>0</v>
      </c>
      <c r="Z416" s="27">
        <f t="shared" ca="1" si="88"/>
        <v>0.18536999999999998</v>
      </c>
      <c r="AB416" s="38">
        <f t="shared" si="93"/>
        <v>42132</v>
      </c>
      <c r="AC416" s="38" t="e">
        <f t="shared" si="94"/>
        <v>#N/A</v>
      </c>
      <c r="AD416" s="38">
        <f t="shared" si="95"/>
        <v>42132</v>
      </c>
      <c r="AE416" s="38"/>
      <c r="AF416" s="38"/>
      <c r="AG416" s="38"/>
      <c r="AH416" s="38"/>
      <c r="AI416" s="38"/>
      <c r="AJ416" s="38"/>
      <c r="AK416" s="38"/>
      <c r="AL416" s="38"/>
      <c r="AM416" s="38"/>
      <c r="AO416" s="38"/>
    </row>
    <row r="417" spans="2:41">
      <c r="B417" s="111">
        <v>42227</v>
      </c>
      <c r="C417" s="112">
        <v>0.31435000000000002</v>
      </c>
      <c r="E417" s="111">
        <v>43783</v>
      </c>
      <c r="F417" s="112">
        <v>1.58</v>
      </c>
      <c r="H417" s="111">
        <v>42472</v>
      </c>
      <c r="I417" s="112">
        <v>0.35</v>
      </c>
      <c r="K417" s="111">
        <v>42208</v>
      </c>
      <c r="L417" s="112">
        <v>0.33911999999999998</v>
      </c>
      <c r="N417" s="111">
        <v>42208</v>
      </c>
      <c r="O417" s="112">
        <v>0.14666000000000001</v>
      </c>
      <c r="Q417" s="111">
        <v>42208</v>
      </c>
      <c r="R417" s="112">
        <v>0.19245999999999999</v>
      </c>
      <c r="S417" s="158">
        <f t="shared" si="89"/>
        <v>0</v>
      </c>
      <c r="T417" s="38">
        <f t="shared" si="90"/>
        <v>42227</v>
      </c>
      <c r="U417" s="112">
        <f t="shared" ca="1" si="91"/>
        <v>0.31435000000000002</v>
      </c>
      <c r="V417" s="112">
        <f t="shared" ca="1" si="85"/>
        <v>0.31946999999999998</v>
      </c>
      <c r="W417" s="112">
        <f t="shared" ca="1" si="86"/>
        <v>0.12701000000000001</v>
      </c>
      <c r="X417" s="112">
        <f t="shared" ca="1" si="87"/>
        <v>0.19245999999999999</v>
      </c>
      <c r="Y417" s="112">
        <f t="shared" ca="1" si="92"/>
        <v>0</v>
      </c>
      <c r="Z417" s="27">
        <f t="shared" ca="1" si="88"/>
        <v>0.18734000000000001</v>
      </c>
      <c r="AB417" s="38">
        <f t="shared" si="93"/>
        <v>42135</v>
      </c>
      <c r="AC417" s="38">
        <f t="shared" si="94"/>
        <v>42135</v>
      </c>
      <c r="AD417" s="38">
        <f t="shared" si="95"/>
        <v>42135</v>
      </c>
      <c r="AE417" s="38"/>
      <c r="AF417" s="38"/>
      <c r="AG417" s="38"/>
      <c r="AH417" s="38"/>
      <c r="AI417" s="38"/>
      <c r="AJ417" s="38"/>
      <c r="AK417" s="38"/>
      <c r="AL417" s="38"/>
      <c r="AM417" s="38"/>
      <c r="AO417" s="38"/>
    </row>
    <row r="418" spans="2:41">
      <c r="B418" s="111">
        <v>42228</v>
      </c>
      <c r="C418" s="112">
        <v>0.30930000000000002</v>
      </c>
      <c r="E418" s="111">
        <v>43784</v>
      </c>
      <c r="F418" s="112">
        <v>1.5899999999999999</v>
      </c>
      <c r="H418" s="111">
        <v>42473</v>
      </c>
      <c r="I418" s="112">
        <v>0.36</v>
      </c>
      <c r="K418" s="111">
        <v>42209</v>
      </c>
      <c r="L418" s="112">
        <v>0.33822999999999998</v>
      </c>
      <c r="N418" s="111">
        <v>42209</v>
      </c>
      <c r="O418" s="112">
        <v>0.14577000000000001</v>
      </c>
      <c r="Q418" s="111">
        <v>42209</v>
      </c>
      <c r="R418" s="112">
        <v>0.19245999999999999</v>
      </c>
      <c r="S418" s="158">
        <f t="shared" si="89"/>
        <v>0</v>
      </c>
      <c r="T418" s="38">
        <f t="shared" si="90"/>
        <v>42228</v>
      </c>
      <c r="U418" s="112">
        <f t="shared" ca="1" si="91"/>
        <v>0.30930000000000002</v>
      </c>
      <c r="V418" s="112">
        <f t="shared" ca="1" si="85"/>
        <v>0.31868999999999997</v>
      </c>
      <c r="W418" s="112">
        <f t="shared" ca="1" si="86"/>
        <v>0.12642999999999999</v>
      </c>
      <c r="X418" s="112">
        <f t="shared" ca="1" si="87"/>
        <v>0.19225999999999999</v>
      </c>
      <c r="Y418" s="112">
        <f t="shared" ca="1" si="92"/>
        <v>0</v>
      </c>
      <c r="Z418" s="27">
        <f t="shared" ca="1" si="88"/>
        <v>0.18287000000000003</v>
      </c>
      <c r="AB418" s="38">
        <f t="shared" si="93"/>
        <v>42136</v>
      </c>
      <c r="AC418" s="38">
        <f t="shared" si="94"/>
        <v>42136</v>
      </c>
      <c r="AD418" s="38">
        <f t="shared" si="95"/>
        <v>42136</v>
      </c>
      <c r="AE418" s="38"/>
      <c r="AF418" s="38"/>
      <c r="AG418" s="38"/>
      <c r="AH418" s="38"/>
      <c r="AI418" s="38"/>
      <c r="AJ418" s="38"/>
      <c r="AK418" s="38"/>
      <c r="AL418" s="38"/>
      <c r="AM418" s="38"/>
      <c r="AO418" s="38"/>
    </row>
    <row r="419" spans="2:41">
      <c r="B419" s="111">
        <v>42229</v>
      </c>
      <c r="C419" s="112">
        <v>0.32050000000000001</v>
      </c>
      <c r="E419" s="111">
        <v>43787</v>
      </c>
      <c r="F419" s="112">
        <v>1.56</v>
      </c>
      <c r="H419" s="111">
        <v>42474</v>
      </c>
      <c r="I419" s="112">
        <v>0.35</v>
      </c>
      <c r="K419" s="111">
        <v>42212</v>
      </c>
      <c r="L419" s="112">
        <v>0.33759</v>
      </c>
      <c r="N419" s="111">
        <v>42212</v>
      </c>
      <c r="O419" s="112">
        <v>0.14513000000000001</v>
      </c>
      <c r="Q419" s="111">
        <v>42212</v>
      </c>
      <c r="R419" s="112">
        <v>0.19245999999999999</v>
      </c>
      <c r="S419" s="158">
        <f t="shared" si="89"/>
        <v>0</v>
      </c>
      <c r="T419" s="38">
        <f t="shared" si="90"/>
        <v>42229</v>
      </c>
      <c r="U419" s="112">
        <f t="shared" ca="1" si="91"/>
        <v>0.32050000000000001</v>
      </c>
      <c r="V419" s="112">
        <f t="shared" ca="1" si="85"/>
        <v>0.31757999999999997</v>
      </c>
      <c r="W419" s="112">
        <f t="shared" ca="1" si="86"/>
        <v>0.12534999999999999</v>
      </c>
      <c r="X419" s="112">
        <f t="shared" ca="1" si="87"/>
        <v>0.19223000000000001</v>
      </c>
      <c r="Y419" s="112">
        <f t="shared" ca="1" si="92"/>
        <v>0</v>
      </c>
      <c r="Z419" s="27">
        <f t="shared" ca="1" si="88"/>
        <v>0.19515000000000002</v>
      </c>
      <c r="AB419" s="38">
        <f t="shared" si="93"/>
        <v>42137</v>
      </c>
      <c r="AC419" s="38">
        <f t="shared" si="94"/>
        <v>42137</v>
      </c>
      <c r="AD419" s="38">
        <f t="shared" si="95"/>
        <v>42137</v>
      </c>
      <c r="AE419" s="38"/>
      <c r="AF419" s="38"/>
      <c r="AG419" s="38"/>
      <c r="AH419" s="38"/>
      <c r="AI419" s="38"/>
      <c r="AJ419" s="38"/>
      <c r="AK419" s="38"/>
      <c r="AL419" s="38"/>
      <c r="AM419" s="38"/>
      <c r="AO419" s="38"/>
    </row>
    <row r="420" spans="2:41">
      <c r="B420" s="111">
        <v>42230</v>
      </c>
      <c r="C420" s="112">
        <v>0.32445000000000002</v>
      </c>
      <c r="E420" s="111">
        <v>43788</v>
      </c>
      <c r="F420" s="112">
        <v>1.5699999999999998</v>
      </c>
      <c r="H420" s="111">
        <v>42475</v>
      </c>
      <c r="I420" s="112">
        <v>0.39</v>
      </c>
      <c r="K420" s="111">
        <v>42213</v>
      </c>
      <c r="L420" s="112">
        <v>0.33661999999999997</v>
      </c>
      <c r="N420" s="111">
        <v>42213</v>
      </c>
      <c r="O420" s="112">
        <v>0.14416000000000001</v>
      </c>
      <c r="Q420" s="111">
        <v>42213</v>
      </c>
      <c r="R420" s="112">
        <v>0.19245999999999999</v>
      </c>
      <c r="S420" s="158">
        <f t="shared" si="89"/>
        <v>0</v>
      </c>
      <c r="T420" s="38">
        <f t="shared" si="90"/>
        <v>42230</v>
      </c>
      <c r="U420" s="112">
        <f t="shared" ca="1" si="91"/>
        <v>0.32445000000000002</v>
      </c>
      <c r="V420" s="112">
        <f t="shared" ca="1" si="85"/>
        <v>0.31590000000000001</v>
      </c>
      <c r="W420" s="112">
        <f t="shared" ca="1" si="86"/>
        <v>0.12374</v>
      </c>
      <c r="X420" s="112">
        <f t="shared" ca="1" si="87"/>
        <v>0.19216</v>
      </c>
      <c r="Y420" s="112">
        <f t="shared" ca="1" si="92"/>
        <v>0</v>
      </c>
      <c r="Z420" s="27">
        <f t="shared" ca="1" si="88"/>
        <v>0.20071</v>
      </c>
      <c r="AB420" s="38">
        <f t="shared" si="93"/>
        <v>42138</v>
      </c>
      <c r="AC420" s="38">
        <f t="shared" si="94"/>
        <v>42138</v>
      </c>
      <c r="AD420" s="38">
        <f t="shared" si="95"/>
        <v>42138</v>
      </c>
      <c r="AE420" s="38"/>
      <c r="AF420" s="38"/>
      <c r="AG420" s="38"/>
      <c r="AH420" s="38"/>
      <c r="AI420" s="38"/>
      <c r="AJ420" s="38"/>
      <c r="AK420" s="38"/>
      <c r="AL420" s="38"/>
      <c r="AM420" s="38"/>
      <c r="AO420" s="38"/>
    </row>
    <row r="421" spans="2:41">
      <c r="B421" s="111">
        <v>42233</v>
      </c>
      <c r="C421" s="112">
        <v>0.33284999999999998</v>
      </c>
      <c r="E421" s="111">
        <v>43789</v>
      </c>
      <c r="F421" s="112">
        <v>1.5699999999999998</v>
      </c>
      <c r="H421" s="111">
        <v>42478</v>
      </c>
      <c r="I421" s="112">
        <v>0.37</v>
      </c>
      <c r="K421" s="111">
        <v>42214</v>
      </c>
      <c r="L421" s="112">
        <v>0.33563999999999999</v>
      </c>
      <c r="N421" s="111">
        <v>42214</v>
      </c>
      <c r="O421" s="112">
        <v>0.14318</v>
      </c>
      <c r="Q421" s="111">
        <v>42214</v>
      </c>
      <c r="R421" s="112">
        <v>0.19245999999999999</v>
      </c>
      <c r="S421" s="158">
        <f t="shared" si="89"/>
        <v>0</v>
      </c>
      <c r="T421" s="38">
        <f t="shared" si="90"/>
        <v>42233</v>
      </c>
      <c r="U421" s="112">
        <f t="shared" ca="1" si="91"/>
        <v>0.33284999999999998</v>
      </c>
      <c r="V421" s="112">
        <f t="shared" ca="1" si="85"/>
        <v>0.31302000000000002</v>
      </c>
      <c r="W421" s="112">
        <f t="shared" ca="1" si="86"/>
        <v>0.12111</v>
      </c>
      <c r="X421" s="112">
        <f t="shared" ca="1" si="87"/>
        <v>0.19191</v>
      </c>
      <c r="Y421" s="112">
        <f t="shared" ca="1" si="92"/>
        <v>0</v>
      </c>
      <c r="Z421" s="27">
        <f t="shared" ca="1" si="88"/>
        <v>0.21173999999999998</v>
      </c>
      <c r="AB421" s="38">
        <f t="shared" si="93"/>
        <v>42139</v>
      </c>
      <c r="AC421" s="38" t="e">
        <f t="shared" si="94"/>
        <v>#N/A</v>
      </c>
      <c r="AD421" s="38">
        <f t="shared" si="95"/>
        <v>42139</v>
      </c>
      <c r="AE421" s="38"/>
      <c r="AF421" s="38"/>
      <c r="AG421" s="38"/>
      <c r="AH421" s="38"/>
      <c r="AI421" s="38"/>
      <c r="AJ421" s="38"/>
      <c r="AK421" s="38"/>
      <c r="AL421" s="38"/>
      <c r="AM421" s="38"/>
      <c r="AO421" s="38"/>
    </row>
    <row r="422" spans="2:41">
      <c r="B422" s="111">
        <v>42234</v>
      </c>
      <c r="C422" s="112">
        <v>0.33284999999999998</v>
      </c>
      <c r="E422" s="111">
        <v>43790</v>
      </c>
      <c r="F422" s="112">
        <v>1.58</v>
      </c>
      <c r="H422" s="111">
        <v>42479</v>
      </c>
      <c r="I422" s="112">
        <v>0.31</v>
      </c>
      <c r="K422" s="111">
        <v>42215</v>
      </c>
      <c r="L422" s="112">
        <v>0.33466000000000001</v>
      </c>
      <c r="N422" s="111">
        <v>42215</v>
      </c>
      <c r="O422" s="112">
        <v>0.14219999999999999</v>
      </c>
      <c r="Q422" s="111">
        <v>42215</v>
      </c>
      <c r="R422" s="112">
        <v>0.19245999999999999</v>
      </c>
      <c r="S422" s="158">
        <f t="shared" si="89"/>
        <v>0</v>
      </c>
      <c r="T422" s="38">
        <f t="shared" si="90"/>
        <v>42234</v>
      </c>
      <c r="U422" s="112">
        <f t="shared" ca="1" si="91"/>
        <v>0.33284999999999998</v>
      </c>
      <c r="V422" s="112">
        <f t="shared" ca="1" si="85"/>
        <v>0.31180000000000002</v>
      </c>
      <c r="W422" s="112">
        <f t="shared" ca="1" si="86"/>
        <v>0.11991</v>
      </c>
      <c r="X422" s="112">
        <f t="shared" ca="1" si="87"/>
        <v>0.19189000000000001</v>
      </c>
      <c r="Y422" s="112">
        <f t="shared" ca="1" si="92"/>
        <v>0</v>
      </c>
      <c r="Z422" s="27">
        <f t="shared" ca="1" si="88"/>
        <v>0.21293999999999996</v>
      </c>
      <c r="AB422" s="38">
        <f t="shared" si="93"/>
        <v>42142</v>
      </c>
      <c r="AC422" s="38">
        <f t="shared" si="94"/>
        <v>42142</v>
      </c>
      <c r="AD422" s="38">
        <f t="shared" si="95"/>
        <v>42142</v>
      </c>
      <c r="AE422" s="38"/>
      <c r="AF422" s="38"/>
      <c r="AG422" s="38"/>
      <c r="AH422" s="38"/>
      <c r="AI422" s="38"/>
      <c r="AJ422" s="38"/>
      <c r="AK422" s="38"/>
      <c r="AL422" s="38"/>
      <c r="AM422" s="38"/>
      <c r="AO422" s="38"/>
    </row>
    <row r="423" spans="2:41">
      <c r="B423" s="111">
        <v>42235</v>
      </c>
      <c r="C423" s="112">
        <v>0.33334999999999998</v>
      </c>
      <c r="E423" s="111">
        <v>43791</v>
      </c>
      <c r="F423" s="112">
        <v>1.58</v>
      </c>
      <c r="H423" s="111">
        <v>42480</v>
      </c>
      <c r="I423" s="112">
        <v>0.3</v>
      </c>
      <c r="K423" s="111">
        <v>42216</v>
      </c>
      <c r="L423" s="112">
        <v>0.33401999999999998</v>
      </c>
      <c r="N423" s="111">
        <v>42216</v>
      </c>
      <c r="O423" s="112">
        <v>0.14155999999999999</v>
      </c>
      <c r="Q423" s="111">
        <v>42216</v>
      </c>
      <c r="R423" s="112">
        <v>0.19245999999999999</v>
      </c>
      <c r="S423" s="158">
        <f t="shared" si="89"/>
        <v>0</v>
      </c>
      <c r="T423" s="38">
        <f t="shared" si="90"/>
        <v>42235</v>
      </c>
      <c r="U423" s="112">
        <f t="shared" ca="1" si="91"/>
        <v>0.33334999999999998</v>
      </c>
      <c r="V423" s="112">
        <f t="shared" ca="1" si="85"/>
        <v>0.31042999999999998</v>
      </c>
      <c r="W423" s="112">
        <f t="shared" ca="1" si="86"/>
        <v>0.1186</v>
      </c>
      <c r="X423" s="112">
        <f t="shared" ca="1" si="87"/>
        <v>0.19183</v>
      </c>
      <c r="Y423" s="112">
        <f t="shared" ca="1" si="92"/>
        <v>0</v>
      </c>
      <c r="Z423" s="27">
        <f t="shared" ca="1" si="88"/>
        <v>0.21475</v>
      </c>
      <c r="AB423" s="38">
        <f t="shared" si="93"/>
        <v>42143</v>
      </c>
      <c r="AC423" s="38">
        <f t="shared" si="94"/>
        <v>42143</v>
      </c>
      <c r="AD423" s="38">
        <f t="shared" si="95"/>
        <v>42143</v>
      </c>
      <c r="AE423" s="38"/>
      <c r="AF423" s="38"/>
      <c r="AG423" s="38"/>
      <c r="AH423" s="38"/>
      <c r="AI423" s="38"/>
      <c r="AJ423" s="38"/>
      <c r="AK423" s="38"/>
      <c r="AL423" s="38"/>
      <c r="AM423" s="38"/>
      <c r="AO423" s="38"/>
    </row>
    <row r="424" spans="2:41">
      <c r="B424" s="111">
        <v>42236</v>
      </c>
      <c r="C424" s="112">
        <v>0.3291</v>
      </c>
      <c r="E424" s="111">
        <v>43794</v>
      </c>
      <c r="F424" s="112">
        <v>1.56</v>
      </c>
      <c r="H424" s="111">
        <v>42481</v>
      </c>
      <c r="I424" s="112">
        <v>0.28999999999999998</v>
      </c>
      <c r="K424" s="111">
        <v>42219</v>
      </c>
      <c r="L424" s="112">
        <v>0.32834999999999998</v>
      </c>
      <c r="N424" s="111">
        <v>42219</v>
      </c>
      <c r="O424" s="112">
        <v>0.13589000000000001</v>
      </c>
      <c r="Q424" s="111">
        <v>42219</v>
      </c>
      <c r="R424" s="112">
        <v>0.19245999999999999</v>
      </c>
      <c r="S424" s="158">
        <f t="shared" si="89"/>
        <v>0</v>
      </c>
      <c r="T424" s="38">
        <f t="shared" si="90"/>
        <v>42236</v>
      </c>
      <c r="U424" s="112">
        <f t="shared" ca="1" si="91"/>
        <v>0.3291</v>
      </c>
      <c r="V424" s="112">
        <f t="shared" ca="1" si="85"/>
        <v>0.30930999999999997</v>
      </c>
      <c r="W424" s="112">
        <f t="shared" ca="1" si="86"/>
        <v>0.11752</v>
      </c>
      <c r="X424" s="112">
        <f t="shared" ca="1" si="87"/>
        <v>0.19178999999999999</v>
      </c>
      <c r="Y424" s="112">
        <f t="shared" ca="1" si="92"/>
        <v>0</v>
      </c>
      <c r="Z424" s="27">
        <f t="shared" ca="1" si="88"/>
        <v>0.21157999999999999</v>
      </c>
      <c r="AB424" s="38">
        <f t="shared" si="93"/>
        <v>42144</v>
      </c>
      <c r="AC424" s="38">
        <f t="shared" si="94"/>
        <v>42144</v>
      </c>
      <c r="AD424" s="38">
        <f t="shared" si="95"/>
        <v>42144</v>
      </c>
      <c r="AE424" s="38"/>
      <c r="AF424" s="38"/>
      <c r="AG424" s="38"/>
      <c r="AH424" s="38"/>
      <c r="AI424" s="38"/>
      <c r="AJ424" s="38"/>
      <c r="AK424" s="38"/>
      <c r="AL424" s="38"/>
      <c r="AM424" s="38"/>
      <c r="AO424" s="38"/>
    </row>
    <row r="425" spans="2:41">
      <c r="B425" s="111">
        <v>42237</v>
      </c>
      <c r="C425" s="112">
        <v>0.3291</v>
      </c>
      <c r="E425" s="111">
        <v>43795</v>
      </c>
      <c r="F425" s="112">
        <v>1.54</v>
      </c>
      <c r="H425" s="111">
        <v>42482</v>
      </c>
      <c r="I425" s="112">
        <v>0.36</v>
      </c>
      <c r="K425" s="111">
        <v>42220</v>
      </c>
      <c r="L425" s="112">
        <v>0.32727000000000001</v>
      </c>
      <c r="N425" s="111">
        <v>42220</v>
      </c>
      <c r="O425" s="112">
        <v>0.13481000000000001</v>
      </c>
      <c r="Q425" s="111">
        <v>42220</v>
      </c>
      <c r="R425" s="112">
        <v>0.19245999999999999</v>
      </c>
      <c r="S425" s="158">
        <f t="shared" si="89"/>
        <v>0</v>
      </c>
      <c r="T425" s="38">
        <f t="shared" si="90"/>
        <v>42237</v>
      </c>
      <c r="U425" s="112">
        <f t="shared" ca="1" si="91"/>
        <v>0.3291</v>
      </c>
      <c r="V425" s="112">
        <f t="shared" ca="1" si="85"/>
        <v>0.30658000000000002</v>
      </c>
      <c r="W425" s="112">
        <f t="shared" ca="1" si="86"/>
        <v>0.11502</v>
      </c>
      <c r="X425" s="112">
        <f t="shared" ca="1" si="87"/>
        <v>0.19156000000000001</v>
      </c>
      <c r="Y425" s="112">
        <f t="shared" ca="1" si="92"/>
        <v>0</v>
      </c>
      <c r="Z425" s="27">
        <f t="shared" ca="1" si="88"/>
        <v>0.21407999999999999</v>
      </c>
      <c r="AB425" s="38">
        <f t="shared" si="93"/>
        <v>42145</v>
      </c>
      <c r="AC425" s="38">
        <f t="shared" si="94"/>
        <v>42145</v>
      </c>
      <c r="AD425" s="38">
        <f t="shared" si="95"/>
        <v>42145</v>
      </c>
      <c r="AE425" s="38"/>
      <c r="AF425" s="38"/>
      <c r="AG425" s="38"/>
      <c r="AH425" s="38"/>
      <c r="AI425" s="38"/>
      <c r="AJ425" s="38"/>
      <c r="AK425" s="38"/>
      <c r="AL425" s="38"/>
      <c r="AM425" s="38"/>
      <c r="AO425" s="38"/>
    </row>
    <row r="426" spans="2:41">
      <c r="B426" s="111">
        <v>42240</v>
      </c>
      <c r="C426" s="112">
        <v>0.33160000000000001</v>
      </c>
      <c r="E426" s="111">
        <v>43796</v>
      </c>
      <c r="F426" s="112">
        <v>1.55</v>
      </c>
      <c r="H426" s="111">
        <v>42485</v>
      </c>
      <c r="I426" s="112">
        <v>0.32</v>
      </c>
      <c r="K426" s="111">
        <v>42221</v>
      </c>
      <c r="L426" s="112">
        <v>0.32618000000000003</v>
      </c>
      <c r="N426" s="111">
        <v>42221</v>
      </c>
      <c r="O426" s="112">
        <v>0.13372000000000001</v>
      </c>
      <c r="Q426" s="111">
        <v>42221</v>
      </c>
      <c r="R426" s="112">
        <v>0.19245999999999999</v>
      </c>
      <c r="S426" s="158">
        <f t="shared" si="89"/>
        <v>0</v>
      </c>
      <c r="T426" s="38">
        <f t="shared" si="90"/>
        <v>42240</v>
      </c>
      <c r="U426" s="112">
        <f t="shared" ca="1" si="91"/>
        <v>0.33160000000000001</v>
      </c>
      <c r="V426" s="112">
        <f t="shared" ca="1" si="85"/>
        <v>0.30491000000000001</v>
      </c>
      <c r="W426" s="112">
        <f t="shared" ca="1" si="86"/>
        <v>0.11348999999999999</v>
      </c>
      <c r="X426" s="112">
        <f t="shared" ca="1" si="87"/>
        <v>0.19142000000000001</v>
      </c>
      <c r="Y426" s="112">
        <f t="shared" ca="1" si="92"/>
        <v>0</v>
      </c>
      <c r="Z426" s="27">
        <f t="shared" ca="1" si="88"/>
        <v>0.21811000000000003</v>
      </c>
      <c r="AB426" s="38">
        <f t="shared" si="93"/>
        <v>42146</v>
      </c>
      <c r="AC426" s="38" t="e">
        <f t="shared" si="94"/>
        <v>#N/A</v>
      </c>
      <c r="AD426" s="38">
        <f t="shared" si="95"/>
        <v>42146</v>
      </c>
      <c r="AE426" s="38"/>
      <c r="AF426" s="38"/>
      <c r="AG426" s="38"/>
      <c r="AH426" s="38"/>
      <c r="AI426" s="38"/>
      <c r="AJ426" s="38"/>
      <c r="AK426" s="38"/>
      <c r="AL426" s="38"/>
      <c r="AM426" s="38"/>
      <c r="AO426" s="38"/>
    </row>
    <row r="427" spans="2:41">
      <c r="B427" s="111">
        <v>42241</v>
      </c>
      <c r="C427" s="112">
        <v>0.32700000000000001</v>
      </c>
      <c r="E427" s="111">
        <v>43798</v>
      </c>
      <c r="F427" s="112">
        <v>1.65</v>
      </c>
      <c r="H427" s="111">
        <v>42486</v>
      </c>
      <c r="I427" s="112">
        <v>0.3</v>
      </c>
      <c r="K427" s="111">
        <v>42222</v>
      </c>
      <c r="L427" s="112">
        <v>0.32562999999999998</v>
      </c>
      <c r="N427" s="111">
        <v>42222</v>
      </c>
      <c r="O427" s="112">
        <v>0.13317000000000001</v>
      </c>
      <c r="Q427" s="111">
        <v>42222</v>
      </c>
      <c r="R427" s="112">
        <v>0.19245999999999999</v>
      </c>
      <c r="S427" s="158">
        <f t="shared" si="89"/>
        <v>0</v>
      </c>
      <c r="T427" s="38">
        <f t="shared" si="90"/>
        <v>42241</v>
      </c>
      <c r="U427" s="112">
        <f t="shared" ca="1" si="91"/>
        <v>0.32700000000000001</v>
      </c>
      <c r="V427" s="112">
        <f t="shared" ca="1" si="85"/>
        <v>0.30382999999999999</v>
      </c>
      <c r="W427" s="112">
        <f t="shared" ca="1" si="86"/>
        <v>0.11252</v>
      </c>
      <c r="X427" s="112">
        <f t="shared" ca="1" si="87"/>
        <v>0.19131000000000001</v>
      </c>
      <c r="Y427" s="112">
        <f t="shared" ca="1" si="92"/>
        <v>0</v>
      </c>
      <c r="Z427" s="27">
        <f t="shared" ca="1" si="88"/>
        <v>0.21448</v>
      </c>
      <c r="AB427" s="38">
        <f t="shared" si="93"/>
        <v>42146</v>
      </c>
      <c r="AC427" s="38" t="e">
        <f t="shared" si="94"/>
        <v>#N/A</v>
      </c>
      <c r="AD427" s="38">
        <f t="shared" si="95"/>
        <v>42146</v>
      </c>
      <c r="AE427" s="38"/>
      <c r="AF427" s="38"/>
      <c r="AG427" s="38"/>
      <c r="AH427" s="38"/>
      <c r="AI427" s="38"/>
      <c r="AJ427" s="38"/>
      <c r="AK427" s="38"/>
      <c r="AL427" s="38"/>
      <c r="AM427" s="38"/>
      <c r="AO427" s="38"/>
    </row>
    <row r="428" spans="2:41">
      <c r="B428" s="111">
        <v>42242</v>
      </c>
      <c r="C428" s="112">
        <v>0.32519999999999999</v>
      </c>
      <c r="E428" s="111">
        <v>43801</v>
      </c>
      <c r="F428" s="112">
        <v>1.63</v>
      </c>
      <c r="H428" s="111">
        <v>42487</v>
      </c>
      <c r="I428" s="112">
        <v>0.28999999999999998</v>
      </c>
      <c r="K428" s="111">
        <v>42223</v>
      </c>
      <c r="L428" s="112">
        <v>0.32396999999999998</v>
      </c>
      <c r="N428" s="111">
        <v>42223</v>
      </c>
      <c r="O428" s="112">
        <v>0.13150999999999999</v>
      </c>
      <c r="Q428" s="111">
        <v>42223</v>
      </c>
      <c r="R428" s="112">
        <v>0.19245999999999999</v>
      </c>
      <c r="S428" s="158">
        <f t="shared" si="89"/>
        <v>0</v>
      </c>
      <c r="T428" s="38">
        <f t="shared" si="90"/>
        <v>42242</v>
      </c>
      <c r="U428" s="112">
        <f t="shared" ca="1" si="91"/>
        <v>0.32519999999999999</v>
      </c>
      <c r="V428" s="112">
        <f t="shared" ca="1" si="85"/>
        <v>0.30293999999999999</v>
      </c>
      <c r="W428" s="112">
        <f t="shared" ca="1" si="86"/>
        <v>0.11162999999999999</v>
      </c>
      <c r="X428" s="112">
        <f t="shared" ca="1" si="87"/>
        <v>0.19131000000000001</v>
      </c>
      <c r="Y428" s="112">
        <f t="shared" ca="1" si="92"/>
        <v>0</v>
      </c>
      <c r="Z428" s="27">
        <f t="shared" ca="1" si="88"/>
        <v>0.21356999999999998</v>
      </c>
      <c r="AB428" s="38">
        <f t="shared" si="93"/>
        <v>42150</v>
      </c>
      <c r="AC428" s="38">
        <f t="shared" si="94"/>
        <v>42150</v>
      </c>
      <c r="AD428" s="38">
        <f t="shared" si="95"/>
        <v>42150</v>
      </c>
      <c r="AE428" s="38"/>
      <c r="AF428" s="38"/>
      <c r="AG428" s="38"/>
      <c r="AH428" s="38"/>
      <c r="AI428" s="38"/>
      <c r="AJ428" s="38"/>
      <c r="AK428" s="38"/>
      <c r="AL428" s="38"/>
      <c r="AM428" s="38"/>
      <c r="AO428" s="38"/>
    </row>
    <row r="429" spans="2:41">
      <c r="B429" s="111">
        <v>42243</v>
      </c>
      <c r="C429" s="112">
        <v>0.32440000000000002</v>
      </c>
      <c r="E429" s="111">
        <v>43802</v>
      </c>
      <c r="F429" s="112">
        <v>1.55</v>
      </c>
      <c r="H429" s="111">
        <v>42488</v>
      </c>
      <c r="I429" s="112">
        <v>0.28000000000000003</v>
      </c>
      <c r="K429" s="111">
        <v>42226</v>
      </c>
      <c r="L429" s="112">
        <v>0.32133</v>
      </c>
      <c r="N429" s="111">
        <v>42226</v>
      </c>
      <c r="O429" s="112">
        <v>0.12883</v>
      </c>
      <c r="Q429" s="111">
        <v>42226</v>
      </c>
      <c r="R429" s="112">
        <v>0.1925</v>
      </c>
      <c r="S429" s="158">
        <f t="shared" si="89"/>
        <v>0</v>
      </c>
      <c r="T429" s="38">
        <f t="shared" si="90"/>
        <v>42243</v>
      </c>
      <c r="U429" s="112">
        <f t="shared" ca="1" si="91"/>
        <v>0.32440000000000002</v>
      </c>
      <c r="V429" s="112">
        <f t="shared" ca="1" si="85"/>
        <v>0.30248999999999998</v>
      </c>
      <c r="W429" s="112">
        <f t="shared" ca="1" si="86"/>
        <v>0.11121</v>
      </c>
      <c r="X429" s="112">
        <f t="shared" ca="1" si="87"/>
        <v>0.19128000000000001</v>
      </c>
      <c r="Y429" s="112">
        <f t="shared" ca="1" si="92"/>
        <v>0</v>
      </c>
      <c r="Z429" s="27">
        <f t="shared" ca="1" si="88"/>
        <v>0.21319000000000002</v>
      </c>
      <c r="AB429" s="38">
        <f t="shared" si="93"/>
        <v>42151</v>
      </c>
      <c r="AC429" s="38">
        <f t="shared" si="94"/>
        <v>42151</v>
      </c>
      <c r="AD429" s="38">
        <f t="shared" si="95"/>
        <v>42151</v>
      </c>
      <c r="AE429" s="38"/>
      <c r="AF429" s="38"/>
      <c r="AG429" s="38"/>
      <c r="AH429" s="38"/>
      <c r="AI429" s="38"/>
      <c r="AJ429" s="38"/>
      <c r="AK429" s="38"/>
      <c r="AL429" s="38"/>
      <c r="AM429" s="38"/>
      <c r="AO429" s="38"/>
    </row>
    <row r="430" spans="2:41">
      <c r="B430" s="111">
        <v>42244</v>
      </c>
      <c r="C430" s="112">
        <v>0.32900000000000001</v>
      </c>
      <c r="E430" s="111">
        <v>43803</v>
      </c>
      <c r="F430" s="112">
        <v>1.54</v>
      </c>
      <c r="H430" s="111">
        <v>42489</v>
      </c>
      <c r="I430" s="112">
        <v>0.31</v>
      </c>
      <c r="K430" s="111">
        <v>42227</v>
      </c>
      <c r="L430" s="112">
        <v>0.31946999999999998</v>
      </c>
      <c r="N430" s="111">
        <v>42227</v>
      </c>
      <c r="O430" s="112">
        <v>0.12701000000000001</v>
      </c>
      <c r="Q430" s="111">
        <v>42227</v>
      </c>
      <c r="R430" s="112">
        <v>0.19245999999999999</v>
      </c>
      <c r="S430" s="158">
        <f t="shared" si="89"/>
        <v>0</v>
      </c>
      <c r="T430" s="38">
        <f t="shared" si="90"/>
        <v>42244</v>
      </c>
      <c r="U430" s="112">
        <f t="shared" ca="1" si="91"/>
        <v>0.32900000000000001</v>
      </c>
      <c r="V430" s="112">
        <f t="shared" ca="1" si="85"/>
        <v>0.30248999999999998</v>
      </c>
      <c r="W430" s="112">
        <f t="shared" ca="1" si="86"/>
        <v>0.11129</v>
      </c>
      <c r="X430" s="112">
        <f t="shared" ca="1" si="87"/>
        <v>0.19120000000000001</v>
      </c>
      <c r="Y430" s="112">
        <f t="shared" ca="1" si="92"/>
        <v>0</v>
      </c>
      <c r="Z430" s="27">
        <f t="shared" ca="1" si="88"/>
        <v>0.21771000000000001</v>
      </c>
      <c r="AB430" s="38">
        <f t="shared" si="93"/>
        <v>42152</v>
      </c>
      <c r="AC430" s="38">
        <f t="shared" si="94"/>
        <v>42152</v>
      </c>
      <c r="AD430" s="38">
        <f t="shared" si="95"/>
        <v>42152</v>
      </c>
      <c r="AE430" s="38"/>
      <c r="AF430" s="38"/>
      <c r="AG430" s="38"/>
      <c r="AH430" s="38"/>
      <c r="AI430" s="38"/>
      <c r="AJ430" s="38"/>
      <c r="AK430" s="38"/>
      <c r="AL430" s="38"/>
      <c r="AM430" s="38"/>
      <c r="AO430" s="38"/>
    </row>
    <row r="431" spans="2:41">
      <c r="B431" s="111">
        <v>42248</v>
      </c>
      <c r="C431" s="112">
        <v>0.33400000000000002</v>
      </c>
      <c r="E431" s="111">
        <v>43804</v>
      </c>
      <c r="F431" s="112">
        <v>1.55</v>
      </c>
      <c r="H431" s="111">
        <v>42492</v>
      </c>
      <c r="I431" s="112">
        <v>0.3</v>
      </c>
      <c r="K431" s="111">
        <v>42228</v>
      </c>
      <c r="L431" s="112">
        <v>0.31868999999999997</v>
      </c>
      <c r="N431" s="111">
        <v>42228</v>
      </c>
      <c r="O431" s="112">
        <v>0.12642999999999999</v>
      </c>
      <c r="Q431" s="111">
        <v>42228</v>
      </c>
      <c r="R431" s="112">
        <v>0.19225999999999999</v>
      </c>
      <c r="S431" s="158">
        <f t="shared" si="89"/>
        <v>0</v>
      </c>
      <c r="T431" s="38">
        <f t="shared" si="90"/>
        <v>42248</v>
      </c>
      <c r="U431" s="112">
        <f t="shared" ca="1" si="91"/>
        <v>0.33400000000000002</v>
      </c>
      <c r="V431" s="112">
        <f t="shared" ca="1" si="85"/>
        <v>0.30063000000000001</v>
      </c>
      <c r="W431" s="112">
        <f t="shared" ca="1" si="86"/>
        <v>0.10947</v>
      </c>
      <c r="X431" s="112">
        <f t="shared" ca="1" si="87"/>
        <v>0.19116</v>
      </c>
      <c r="Y431" s="112">
        <f t="shared" ca="1" si="92"/>
        <v>0</v>
      </c>
      <c r="Z431" s="27">
        <f t="shared" ca="1" si="88"/>
        <v>0.22453000000000001</v>
      </c>
      <c r="AB431" s="38">
        <f t="shared" si="93"/>
        <v>42156</v>
      </c>
      <c r="AC431" s="38">
        <f t="shared" si="94"/>
        <v>42156</v>
      </c>
      <c r="AD431" s="38">
        <f t="shared" si="95"/>
        <v>42156</v>
      </c>
      <c r="AE431" s="38"/>
      <c r="AF431" s="38"/>
      <c r="AG431" s="38"/>
      <c r="AH431" s="38"/>
      <c r="AI431" s="38"/>
      <c r="AJ431" s="38"/>
      <c r="AK431" s="38"/>
      <c r="AL431" s="38"/>
      <c r="AM431" s="38"/>
      <c r="AO431" s="38"/>
    </row>
    <row r="432" spans="2:41">
      <c r="B432" s="111">
        <v>42249</v>
      </c>
      <c r="C432" s="112">
        <v>0.33250000000000002</v>
      </c>
      <c r="E432" s="111">
        <v>43805</v>
      </c>
      <c r="F432" s="112">
        <v>1.55</v>
      </c>
      <c r="H432" s="111">
        <v>42493</v>
      </c>
      <c r="I432" s="112">
        <v>0.31</v>
      </c>
      <c r="K432" s="111">
        <v>42229</v>
      </c>
      <c r="L432" s="112">
        <v>0.31757999999999997</v>
      </c>
      <c r="N432" s="111">
        <v>42229</v>
      </c>
      <c r="O432" s="112">
        <v>0.12534999999999999</v>
      </c>
      <c r="Q432" s="111">
        <v>42229</v>
      </c>
      <c r="R432" s="112">
        <v>0.19223000000000001</v>
      </c>
      <c r="S432" s="158">
        <f t="shared" si="89"/>
        <v>0</v>
      </c>
      <c r="T432" s="38">
        <f t="shared" si="90"/>
        <v>42249</v>
      </c>
      <c r="U432" s="112">
        <f t="shared" ca="1" si="91"/>
        <v>0.33250000000000002</v>
      </c>
      <c r="V432" s="112">
        <f t="shared" ca="1" si="85"/>
        <v>0.29947000000000001</v>
      </c>
      <c r="W432" s="112">
        <f t="shared" ca="1" si="86"/>
        <v>0.10847999999999999</v>
      </c>
      <c r="X432" s="112">
        <f t="shared" ca="1" si="87"/>
        <v>0.19098999999999999</v>
      </c>
      <c r="Y432" s="112">
        <f t="shared" ca="1" si="92"/>
        <v>0</v>
      </c>
      <c r="Z432" s="27">
        <f t="shared" ca="1" si="88"/>
        <v>0.22402000000000002</v>
      </c>
      <c r="AB432" s="38">
        <f t="shared" si="93"/>
        <v>42157</v>
      </c>
      <c r="AC432" s="38">
        <f t="shared" si="94"/>
        <v>42157</v>
      </c>
      <c r="AD432" s="38">
        <f t="shared" si="95"/>
        <v>42157</v>
      </c>
      <c r="AE432" s="38"/>
      <c r="AF432" s="38"/>
      <c r="AG432" s="38"/>
      <c r="AH432" s="38"/>
      <c r="AI432" s="38"/>
      <c r="AJ432" s="38"/>
      <c r="AK432" s="38"/>
      <c r="AL432" s="38"/>
      <c r="AM432" s="38"/>
      <c r="AO432" s="38"/>
    </row>
    <row r="433" spans="2:41">
      <c r="B433" s="111">
        <v>42250</v>
      </c>
      <c r="C433" s="112">
        <v>0.33350000000000002</v>
      </c>
      <c r="E433" s="111">
        <v>43808</v>
      </c>
      <c r="F433" s="112">
        <v>1.56</v>
      </c>
      <c r="H433" s="111">
        <v>42494</v>
      </c>
      <c r="I433" s="112">
        <v>0.31</v>
      </c>
      <c r="K433" s="111">
        <v>42230</v>
      </c>
      <c r="L433" s="112">
        <v>0.31590000000000001</v>
      </c>
      <c r="N433" s="111">
        <v>42230</v>
      </c>
      <c r="O433" s="112">
        <v>0.12374</v>
      </c>
      <c r="Q433" s="111">
        <v>42230</v>
      </c>
      <c r="R433" s="112">
        <v>0.19216</v>
      </c>
      <c r="S433" s="158">
        <f t="shared" si="89"/>
        <v>0</v>
      </c>
      <c r="T433" s="38">
        <f t="shared" si="90"/>
        <v>42250</v>
      </c>
      <c r="U433" s="112">
        <f t="shared" ca="1" si="91"/>
        <v>0.33350000000000002</v>
      </c>
      <c r="V433" s="112">
        <f t="shared" ca="1" si="85"/>
        <v>0.29854999999999998</v>
      </c>
      <c r="W433" s="112">
        <f t="shared" ca="1" si="86"/>
        <v>0.10771</v>
      </c>
      <c r="X433" s="112">
        <f t="shared" ca="1" si="87"/>
        <v>0.19084000000000001</v>
      </c>
      <c r="Y433" s="112">
        <f t="shared" ca="1" si="92"/>
        <v>0</v>
      </c>
      <c r="Z433" s="27">
        <f t="shared" ca="1" si="88"/>
        <v>0.22579000000000002</v>
      </c>
      <c r="AB433" s="38">
        <f t="shared" si="93"/>
        <v>42158</v>
      </c>
      <c r="AC433" s="38">
        <f t="shared" si="94"/>
        <v>42158</v>
      </c>
      <c r="AD433" s="38">
        <f t="shared" si="95"/>
        <v>42158</v>
      </c>
      <c r="AE433" s="38"/>
      <c r="AF433" s="38"/>
      <c r="AG433" s="38"/>
      <c r="AH433" s="38"/>
      <c r="AI433" s="38"/>
      <c r="AJ433" s="38"/>
      <c r="AK433" s="38"/>
      <c r="AL433" s="38"/>
      <c r="AM433" s="38"/>
      <c r="AO433" s="38"/>
    </row>
    <row r="434" spans="2:41">
      <c r="B434" s="111">
        <v>42251</v>
      </c>
      <c r="C434" s="112">
        <v>0.33200000000000002</v>
      </c>
      <c r="E434" s="111">
        <v>43809</v>
      </c>
      <c r="F434" s="112">
        <v>1.55</v>
      </c>
      <c r="H434" s="111">
        <v>42495</v>
      </c>
      <c r="I434" s="112">
        <v>0.33</v>
      </c>
      <c r="K434" s="111">
        <v>42233</v>
      </c>
      <c r="L434" s="112">
        <v>0.31302000000000002</v>
      </c>
      <c r="N434" s="111">
        <v>42233</v>
      </c>
      <c r="O434" s="112">
        <v>0.12111</v>
      </c>
      <c r="Q434" s="111">
        <v>42233</v>
      </c>
      <c r="R434" s="112">
        <v>0.19191</v>
      </c>
      <c r="S434" s="158">
        <f t="shared" si="89"/>
        <v>0</v>
      </c>
      <c r="T434" s="38">
        <f t="shared" si="90"/>
        <v>42251</v>
      </c>
      <c r="U434" s="112">
        <f t="shared" ca="1" si="91"/>
        <v>0.33200000000000002</v>
      </c>
      <c r="V434" s="112">
        <f t="shared" ca="1" si="85"/>
        <v>0.29838999999999999</v>
      </c>
      <c r="W434" s="112">
        <f t="shared" ca="1" si="86"/>
        <v>0.10771</v>
      </c>
      <c r="X434" s="112">
        <f t="shared" ca="1" si="87"/>
        <v>0.19067999999999999</v>
      </c>
      <c r="Y434" s="112">
        <f t="shared" ca="1" si="92"/>
        <v>0</v>
      </c>
      <c r="Z434" s="27">
        <f t="shared" ca="1" si="88"/>
        <v>0.22429000000000002</v>
      </c>
      <c r="AB434" s="38">
        <f t="shared" si="93"/>
        <v>42159</v>
      </c>
      <c r="AC434" s="38">
        <f t="shared" si="94"/>
        <v>42159</v>
      </c>
      <c r="AD434" s="38">
        <f t="shared" si="95"/>
        <v>42159</v>
      </c>
      <c r="AE434" s="38"/>
      <c r="AF434" s="38"/>
      <c r="AG434" s="38"/>
      <c r="AH434" s="38"/>
      <c r="AI434" s="38"/>
      <c r="AJ434" s="38"/>
      <c r="AK434" s="38"/>
      <c r="AL434" s="38"/>
      <c r="AM434" s="38"/>
      <c r="AO434" s="38"/>
    </row>
    <row r="435" spans="2:41">
      <c r="B435" s="111">
        <v>42254</v>
      </c>
      <c r="C435" s="112">
        <v>0.33300000000000002</v>
      </c>
      <c r="E435" s="111">
        <v>43810</v>
      </c>
      <c r="F435" s="112">
        <v>1.54</v>
      </c>
      <c r="H435" s="111">
        <v>42496</v>
      </c>
      <c r="I435" s="112">
        <v>0.35</v>
      </c>
      <c r="K435" s="111">
        <v>42234</v>
      </c>
      <c r="L435" s="112">
        <v>0.31180000000000002</v>
      </c>
      <c r="N435" s="111">
        <v>42234</v>
      </c>
      <c r="O435" s="112">
        <v>0.11991</v>
      </c>
      <c r="Q435" s="111">
        <v>42234</v>
      </c>
      <c r="R435" s="112">
        <v>0.19189000000000001</v>
      </c>
      <c r="S435" s="158">
        <f t="shared" si="89"/>
        <v>0</v>
      </c>
      <c r="T435" s="38">
        <f t="shared" si="90"/>
        <v>42254</v>
      </c>
      <c r="U435" s="112">
        <f t="shared" ca="1" si="91"/>
        <v>0.33300000000000002</v>
      </c>
      <c r="V435" s="112">
        <f t="shared" ca="1" si="85"/>
        <v>0.29831000000000002</v>
      </c>
      <c r="W435" s="112">
        <f t="shared" ca="1" si="86"/>
        <v>0.10771</v>
      </c>
      <c r="X435" s="112">
        <f t="shared" ca="1" si="87"/>
        <v>0.19059999999999999</v>
      </c>
      <c r="Y435" s="112">
        <f t="shared" ca="1" si="92"/>
        <v>0</v>
      </c>
      <c r="Z435" s="27">
        <f t="shared" ca="1" si="88"/>
        <v>0.22529000000000002</v>
      </c>
      <c r="AB435" s="38">
        <f t="shared" si="93"/>
        <v>42160</v>
      </c>
      <c r="AC435" s="38" t="e">
        <f t="shared" si="94"/>
        <v>#N/A</v>
      </c>
      <c r="AD435" s="38">
        <f t="shared" si="95"/>
        <v>42160</v>
      </c>
      <c r="AE435" s="38"/>
      <c r="AF435" s="38"/>
      <c r="AG435" s="38"/>
      <c r="AH435" s="38"/>
      <c r="AI435" s="38"/>
      <c r="AJ435" s="38"/>
      <c r="AK435" s="38"/>
      <c r="AL435" s="38"/>
      <c r="AM435" s="38"/>
      <c r="AO435" s="38"/>
    </row>
    <row r="436" spans="2:41">
      <c r="B436" s="111">
        <v>42255</v>
      </c>
      <c r="C436" s="112">
        <v>0.33200000000000002</v>
      </c>
      <c r="E436" s="111">
        <v>43811</v>
      </c>
      <c r="F436" s="112">
        <v>1.53</v>
      </c>
      <c r="H436" s="111">
        <v>42499</v>
      </c>
      <c r="I436" s="112">
        <v>0.35</v>
      </c>
      <c r="K436" s="111">
        <v>42235</v>
      </c>
      <c r="L436" s="112">
        <v>0.31042999999999998</v>
      </c>
      <c r="N436" s="111">
        <v>42235</v>
      </c>
      <c r="O436" s="112">
        <v>0.1186</v>
      </c>
      <c r="Q436" s="111">
        <v>42235</v>
      </c>
      <c r="R436" s="112">
        <v>0.19183</v>
      </c>
      <c r="S436" s="158">
        <f t="shared" si="89"/>
        <v>0</v>
      </c>
      <c r="T436" s="38">
        <f t="shared" si="90"/>
        <v>42255</v>
      </c>
      <c r="U436" s="112">
        <f t="shared" ca="1" si="91"/>
        <v>0.33200000000000002</v>
      </c>
      <c r="V436" s="112">
        <f t="shared" ca="1" si="85"/>
        <v>0.29919000000000001</v>
      </c>
      <c r="W436" s="112">
        <f t="shared" ca="1" si="86"/>
        <v>0.10859000000000001</v>
      </c>
      <c r="X436" s="112">
        <f t="shared" ca="1" si="87"/>
        <v>0.19059999999999999</v>
      </c>
      <c r="Y436" s="112">
        <f t="shared" ca="1" si="92"/>
        <v>0</v>
      </c>
      <c r="Z436" s="27">
        <f t="shared" ca="1" si="88"/>
        <v>0.22341</v>
      </c>
      <c r="AB436" s="38">
        <f t="shared" si="93"/>
        <v>42163</v>
      </c>
      <c r="AC436" s="38">
        <f t="shared" si="94"/>
        <v>42163</v>
      </c>
      <c r="AD436" s="38">
        <f t="shared" si="95"/>
        <v>42163</v>
      </c>
      <c r="AE436" s="38"/>
      <c r="AF436" s="38"/>
      <c r="AG436" s="38"/>
      <c r="AH436" s="38"/>
      <c r="AI436" s="38"/>
      <c r="AJ436" s="38"/>
      <c r="AK436" s="38"/>
      <c r="AL436" s="38"/>
      <c r="AM436" s="38"/>
      <c r="AO436" s="38"/>
    </row>
    <row r="437" spans="2:41">
      <c r="B437" s="111">
        <v>42256</v>
      </c>
      <c r="C437" s="112">
        <v>0.33300000000000002</v>
      </c>
      <c r="E437" s="111">
        <v>43812</v>
      </c>
      <c r="F437" s="112">
        <v>1.54</v>
      </c>
      <c r="H437" s="111">
        <v>42500</v>
      </c>
      <c r="I437" s="112">
        <v>0.35</v>
      </c>
      <c r="K437" s="111">
        <v>42236</v>
      </c>
      <c r="L437" s="112">
        <v>0.30930999999999997</v>
      </c>
      <c r="N437" s="111">
        <v>42236</v>
      </c>
      <c r="O437" s="112">
        <v>0.11752</v>
      </c>
      <c r="Q437" s="111">
        <v>42236</v>
      </c>
      <c r="R437" s="112">
        <v>0.19178999999999999</v>
      </c>
      <c r="S437" s="158">
        <f t="shared" si="89"/>
        <v>0</v>
      </c>
      <c r="T437" s="38">
        <f t="shared" si="90"/>
        <v>42256</v>
      </c>
      <c r="U437" s="112">
        <f t="shared" ca="1" si="91"/>
        <v>0.33300000000000002</v>
      </c>
      <c r="V437" s="112">
        <f t="shared" ca="1" si="85"/>
        <v>0.29976999999999998</v>
      </c>
      <c r="W437" s="112">
        <f t="shared" ca="1" si="86"/>
        <v>0.10925</v>
      </c>
      <c r="X437" s="112">
        <f t="shared" ca="1" si="87"/>
        <v>0.19051999999999999</v>
      </c>
      <c r="Y437" s="112">
        <f t="shared" ca="1" si="92"/>
        <v>0</v>
      </c>
      <c r="Z437" s="27">
        <f t="shared" ca="1" si="88"/>
        <v>0.22375</v>
      </c>
      <c r="AB437" s="38">
        <f t="shared" si="93"/>
        <v>42164</v>
      </c>
      <c r="AC437" s="38">
        <f t="shared" si="94"/>
        <v>42164</v>
      </c>
      <c r="AD437" s="38">
        <f t="shared" si="95"/>
        <v>42164</v>
      </c>
      <c r="AE437" s="38"/>
      <c r="AF437" s="38"/>
      <c r="AG437" s="38"/>
      <c r="AH437" s="38"/>
      <c r="AI437" s="38"/>
      <c r="AJ437" s="38"/>
      <c r="AK437" s="38"/>
      <c r="AL437" s="38"/>
      <c r="AM437" s="38"/>
      <c r="AO437" s="38"/>
    </row>
    <row r="438" spans="2:41">
      <c r="B438" s="111">
        <v>42257</v>
      </c>
      <c r="C438" s="112">
        <v>0.33600000000000002</v>
      </c>
      <c r="E438" s="111">
        <v>43815</v>
      </c>
      <c r="F438" s="112">
        <v>1.62</v>
      </c>
      <c r="H438" s="111">
        <v>42501</v>
      </c>
      <c r="I438" s="112">
        <v>0.35</v>
      </c>
      <c r="K438" s="111">
        <v>42237</v>
      </c>
      <c r="L438" s="112">
        <v>0.30658000000000002</v>
      </c>
      <c r="N438" s="111">
        <v>42237</v>
      </c>
      <c r="O438" s="112">
        <v>0.11502</v>
      </c>
      <c r="Q438" s="111">
        <v>42237</v>
      </c>
      <c r="R438" s="112">
        <v>0.19156000000000001</v>
      </c>
      <c r="S438" s="158">
        <f t="shared" si="89"/>
        <v>0</v>
      </c>
      <c r="T438" s="38">
        <f t="shared" si="90"/>
        <v>42257</v>
      </c>
      <c r="U438" s="112">
        <f t="shared" ca="1" si="91"/>
        <v>0.33600000000000002</v>
      </c>
      <c r="V438" s="112">
        <f t="shared" ca="1" si="85"/>
        <v>0.30064000000000002</v>
      </c>
      <c r="W438" s="112">
        <f t="shared" ca="1" si="86"/>
        <v>0.11022999999999999</v>
      </c>
      <c r="X438" s="112">
        <f t="shared" ca="1" si="87"/>
        <v>0.19041</v>
      </c>
      <c r="Y438" s="112">
        <f t="shared" ca="1" si="92"/>
        <v>0</v>
      </c>
      <c r="Z438" s="27">
        <f t="shared" ca="1" si="88"/>
        <v>0.22577000000000003</v>
      </c>
      <c r="AB438" s="38">
        <f t="shared" si="93"/>
        <v>42165</v>
      </c>
      <c r="AC438" s="38">
        <f t="shared" si="94"/>
        <v>42165</v>
      </c>
      <c r="AD438" s="38">
        <f t="shared" si="95"/>
        <v>42165</v>
      </c>
      <c r="AE438" s="38"/>
      <c r="AF438" s="38"/>
      <c r="AG438" s="38"/>
      <c r="AH438" s="38"/>
      <c r="AI438" s="38"/>
      <c r="AJ438" s="38"/>
      <c r="AK438" s="38"/>
      <c r="AL438" s="38"/>
      <c r="AM438" s="38"/>
      <c r="AO438" s="38"/>
    </row>
    <row r="439" spans="2:41">
      <c r="B439" s="111">
        <v>42258</v>
      </c>
      <c r="C439" s="112">
        <v>0.3372</v>
      </c>
      <c r="E439" s="111">
        <v>43816</v>
      </c>
      <c r="F439" s="112">
        <v>1.54</v>
      </c>
      <c r="H439" s="111">
        <v>42502</v>
      </c>
      <c r="I439" s="112">
        <v>0.35</v>
      </c>
      <c r="K439" s="111">
        <v>42240</v>
      </c>
      <c r="L439" s="112">
        <v>0.30491000000000001</v>
      </c>
      <c r="N439" s="111">
        <v>42240</v>
      </c>
      <c r="O439" s="112">
        <v>0.11348999999999999</v>
      </c>
      <c r="Q439" s="111">
        <v>42240</v>
      </c>
      <c r="R439" s="112">
        <v>0.19142000000000001</v>
      </c>
      <c r="S439" s="158">
        <f t="shared" si="89"/>
        <v>0</v>
      </c>
      <c r="T439" s="38">
        <f t="shared" si="90"/>
        <v>42258</v>
      </c>
      <c r="U439" s="112">
        <f t="shared" ca="1" si="91"/>
        <v>0.3372</v>
      </c>
      <c r="V439" s="112">
        <f t="shared" ca="1" si="85"/>
        <v>0.30096000000000001</v>
      </c>
      <c r="W439" s="112">
        <f t="shared" ca="1" si="86"/>
        <v>0.11067</v>
      </c>
      <c r="X439" s="112">
        <f t="shared" ca="1" si="87"/>
        <v>0.19028999999999999</v>
      </c>
      <c r="Y439" s="112">
        <f t="shared" ca="1" si="92"/>
        <v>0</v>
      </c>
      <c r="Z439" s="27">
        <f t="shared" ca="1" si="88"/>
        <v>0.22653000000000001</v>
      </c>
      <c r="AB439" s="38">
        <f t="shared" si="93"/>
        <v>42166</v>
      </c>
      <c r="AC439" s="38">
        <f t="shared" si="94"/>
        <v>42166</v>
      </c>
      <c r="AD439" s="38">
        <f t="shared" si="95"/>
        <v>42166</v>
      </c>
      <c r="AE439" s="38"/>
      <c r="AF439" s="38"/>
      <c r="AG439" s="38"/>
      <c r="AH439" s="38"/>
      <c r="AI439" s="38"/>
      <c r="AJ439" s="38"/>
      <c r="AK439" s="38"/>
      <c r="AL439" s="38"/>
      <c r="AM439" s="38"/>
      <c r="AO439" s="38"/>
    </row>
    <row r="440" spans="2:41">
      <c r="B440" s="111">
        <v>42261</v>
      </c>
      <c r="C440" s="112">
        <v>0.33550000000000002</v>
      </c>
      <c r="E440" s="111">
        <v>43817</v>
      </c>
      <c r="F440" s="112">
        <v>1.53</v>
      </c>
      <c r="H440" s="111">
        <v>42503</v>
      </c>
      <c r="I440" s="112">
        <v>0.35</v>
      </c>
      <c r="K440" s="111">
        <v>42241</v>
      </c>
      <c r="L440" s="112">
        <v>0.30382999999999999</v>
      </c>
      <c r="N440" s="111">
        <v>42241</v>
      </c>
      <c r="O440" s="112">
        <v>0.11252</v>
      </c>
      <c r="Q440" s="111">
        <v>42241</v>
      </c>
      <c r="R440" s="112">
        <v>0.19131000000000001</v>
      </c>
      <c r="S440" s="158">
        <f t="shared" si="89"/>
        <v>0</v>
      </c>
      <c r="T440" s="38">
        <f t="shared" si="90"/>
        <v>42261</v>
      </c>
      <c r="U440" s="112">
        <f t="shared" ca="1" si="91"/>
        <v>0.33550000000000002</v>
      </c>
      <c r="V440" s="112">
        <f t="shared" ca="1" si="85"/>
        <v>0.30110999999999999</v>
      </c>
      <c r="W440" s="112">
        <f t="shared" ca="1" si="86"/>
        <v>0.111</v>
      </c>
      <c r="X440" s="112">
        <f t="shared" ca="1" si="87"/>
        <v>0.19011</v>
      </c>
      <c r="Y440" s="112">
        <f t="shared" ca="1" si="92"/>
        <v>0</v>
      </c>
      <c r="Z440" s="27">
        <f t="shared" ca="1" si="88"/>
        <v>0.22450000000000003</v>
      </c>
      <c r="AB440" s="38">
        <f t="shared" si="93"/>
        <v>42167</v>
      </c>
      <c r="AC440" s="38" t="e">
        <f t="shared" si="94"/>
        <v>#N/A</v>
      </c>
      <c r="AD440" s="38">
        <f t="shared" si="95"/>
        <v>42167</v>
      </c>
      <c r="AE440" s="38"/>
      <c r="AF440" s="38"/>
      <c r="AG440" s="38"/>
      <c r="AH440" s="38"/>
      <c r="AI440" s="38"/>
      <c r="AJ440" s="38"/>
      <c r="AK440" s="38"/>
      <c r="AL440" s="38"/>
      <c r="AM440" s="38"/>
      <c r="AO440" s="38"/>
    </row>
    <row r="441" spans="2:41">
      <c r="B441" s="111">
        <v>42262</v>
      </c>
      <c r="C441" s="112">
        <v>0.33424999999999999</v>
      </c>
      <c r="E441" s="111">
        <v>43818</v>
      </c>
      <c r="F441" s="112">
        <v>1.53</v>
      </c>
      <c r="H441" s="111">
        <v>42506</v>
      </c>
      <c r="I441" s="112">
        <v>0.38</v>
      </c>
      <c r="K441" s="111">
        <v>42242</v>
      </c>
      <c r="L441" s="112">
        <v>0.30293999999999999</v>
      </c>
      <c r="N441" s="111">
        <v>42242</v>
      </c>
      <c r="O441" s="112">
        <v>0.11162999999999999</v>
      </c>
      <c r="Q441" s="111">
        <v>42242</v>
      </c>
      <c r="R441" s="112">
        <v>0.19131000000000001</v>
      </c>
      <c r="S441" s="158">
        <f t="shared" si="89"/>
        <v>0</v>
      </c>
      <c r="T441" s="38">
        <f t="shared" si="90"/>
        <v>42262</v>
      </c>
      <c r="U441" s="112">
        <f t="shared" ca="1" si="91"/>
        <v>0.33424999999999999</v>
      </c>
      <c r="V441" s="112">
        <f t="shared" ca="1" si="85"/>
        <v>0.30120000000000002</v>
      </c>
      <c r="W441" s="112">
        <f t="shared" ca="1" si="86"/>
        <v>0.11111</v>
      </c>
      <c r="X441" s="112">
        <f t="shared" ca="1" si="87"/>
        <v>0.19009000000000001</v>
      </c>
      <c r="Y441" s="112">
        <f t="shared" ca="1" si="92"/>
        <v>0</v>
      </c>
      <c r="Z441" s="27">
        <f t="shared" ca="1" si="88"/>
        <v>0.22314000000000001</v>
      </c>
      <c r="AB441" s="38">
        <f t="shared" si="93"/>
        <v>42170</v>
      </c>
      <c r="AC441" s="38">
        <f t="shared" si="94"/>
        <v>42170</v>
      </c>
      <c r="AD441" s="38">
        <f t="shared" si="95"/>
        <v>42170</v>
      </c>
      <c r="AE441" s="38"/>
      <c r="AF441" s="38"/>
      <c r="AG441" s="38"/>
      <c r="AH441" s="38"/>
      <c r="AI441" s="38"/>
      <c r="AJ441" s="38"/>
      <c r="AK441" s="38"/>
      <c r="AL441" s="38"/>
      <c r="AM441" s="38"/>
      <c r="AO441" s="38"/>
    </row>
    <row r="442" spans="2:41">
      <c r="B442" s="111">
        <v>42263</v>
      </c>
      <c r="C442" s="112">
        <v>0.33960000000000001</v>
      </c>
      <c r="E442" s="111">
        <v>43819</v>
      </c>
      <c r="F442" s="112">
        <v>1.53</v>
      </c>
      <c r="H442" s="111">
        <v>42507</v>
      </c>
      <c r="I442" s="112">
        <v>0.37</v>
      </c>
      <c r="K442" s="111">
        <v>42243</v>
      </c>
      <c r="L442" s="112">
        <v>0.30248999999999998</v>
      </c>
      <c r="N442" s="111">
        <v>42243</v>
      </c>
      <c r="O442" s="112">
        <v>0.11121</v>
      </c>
      <c r="Q442" s="111">
        <v>42243</v>
      </c>
      <c r="R442" s="112">
        <v>0.19128000000000001</v>
      </c>
      <c r="S442" s="158">
        <f t="shared" si="89"/>
        <v>0</v>
      </c>
      <c r="T442" s="38">
        <f t="shared" si="90"/>
        <v>42263</v>
      </c>
      <c r="U442" s="112">
        <f t="shared" ca="1" si="91"/>
        <v>0.33960000000000001</v>
      </c>
      <c r="V442" s="112">
        <f t="shared" ca="1" si="85"/>
        <v>0.30184</v>
      </c>
      <c r="W442" s="112">
        <f t="shared" ca="1" si="86"/>
        <v>0.11176999999999999</v>
      </c>
      <c r="X442" s="112">
        <f t="shared" ca="1" si="87"/>
        <v>0.19006999999999999</v>
      </c>
      <c r="Y442" s="112">
        <f t="shared" ca="1" si="92"/>
        <v>0</v>
      </c>
      <c r="Z442" s="27">
        <f t="shared" ca="1" si="88"/>
        <v>0.22783000000000003</v>
      </c>
      <c r="AB442" s="38">
        <f t="shared" si="93"/>
        <v>42171</v>
      </c>
      <c r="AC442" s="38">
        <f t="shared" si="94"/>
        <v>42171</v>
      </c>
      <c r="AD442" s="38">
        <f t="shared" si="95"/>
        <v>42171</v>
      </c>
      <c r="AE442" s="38"/>
      <c r="AF442" s="38"/>
      <c r="AG442" s="38"/>
      <c r="AH442" s="38"/>
      <c r="AI442" s="38"/>
      <c r="AJ442" s="38"/>
      <c r="AK442" s="38"/>
      <c r="AL442" s="38"/>
      <c r="AM442" s="38"/>
      <c r="AO442" s="38"/>
    </row>
    <row r="443" spans="2:41">
      <c r="B443" s="111">
        <v>42264</v>
      </c>
      <c r="C443" s="112">
        <v>0.34510000000000002</v>
      </c>
      <c r="E443" s="111">
        <v>43822</v>
      </c>
      <c r="F443" s="112">
        <v>1.52</v>
      </c>
      <c r="H443" s="111">
        <v>42508</v>
      </c>
      <c r="I443" s="112">
        <v>0.34</v>
      </c>
      <c r="K443" s="111">
        <v>42244</v>
      </c>
      <c r="L443" s="112">
        <v>0.30248999999999998</v>
      </c>
      <c r="N443" s="111">
        <v>42244</v>
      </c>
      <c r="O443" s="112">
        <v>0.11129</v>
      </c>
      <c r="Q443" s="111">
        <v>42244</v>
      </c>
      <c r="R443" s="112">
        <v>0.19120000000000001</v>
      </c>
      <c r="S443" s="158">
        <f t="shared" si="89"/>
        <v>0</v>
      </c>
      <c r="T443" s="38">
        <f t="shared" si="90"/>
        <v>42264</v>
      </c>
      <c r="U443" s="112">
        <f t="shared" ca="1" si="91"/>
        <v>0.34510000000000002</v>
      </c>
      <c r="V443" s="112">
        <f t="shared" ca="1" si="85"/>
        <v>0.30309000000000003</v>
      </c>
      <c r="W443" s="112">
        <f t="shared" ca="1" si="86"/>
        <v>0.11309</v>
      </c>
      <c r="X443" s="112">
        <f t="shared" ca="1" si="87"/>
        <v>0.19</v>
      </c>
      <c r="Y443" s="112">
        <f t="shared" ca="1" si="92"/>
        <v>0</v>
      </c>
      <c r="Z443" s="27">
        <f t="shared" ca="1" si="88"/>
        <v>0.23201000000000002</v>
      </c>
      <c r="AB443" s="38">
        <f t="shared" si="93"/>
        <v>42172</v>
      </c>
      <c r="AC443" s="38">
        <f t="shared" si="94"/>
        <v>42172</v>
      </c>
      <c r="AD443" s="38">
        <f t="shared" si="95"/>
        <v>42172</v>
      </c>
      <c r="AE443" s="38"/>
      <c r="AF443" s="38"/>
      <c r="AG443" s="38"/>
      <c r="AH443" s="38"/>
      <c r="AI443" s="38"/>
      <c r="AJ443" s="38"/>
      <c r="AK443" s="38"/>
      <c r="AL443" s="38"/>
      <c r="AM443" s="38"/>
      <c r="AO443" s="38"/>
    </row>
    <row r="444" spans="2:41">
      <c r="B444" s="111">
        <v>42265</v>
      </c>
      <c r="C444" s="112">
        <v>0.31919999999999998</v>
      </c>
      <c r="E444" s="111">
        <v>43823</v>
      </c>
      <c r="F444" s="112">
        <v>1.52</v>
      </c>
      <c r="H444" s="111">
        <v>42509</v>
      </c>
      <c r="I444" s="112">
        <v>0.3</v>
      </c>
      <c r="K444" s="111">
        <v>42247</v>
      </c>
      <c r="L444" s="112">
        <v>0.30118</v>
      </c>
      <c r="N444" s="111">
        <v>42247</v>
      </c>
      <c r="O444" s="112">
        <v>0.11001</v>
      </c>
      <c r="Q444" s="111">
        <v>42247</v>
      </c>
      <c r="R444" s="112">
        <v>0.19117000000000001</v>
      </c>
      <c r="S444" s="158">
        <f t="shared" si="89"/>
        <v>0</v>
      </c>
      <c r="T444" s="38">
        <f t="shared" si="90"/>
        <v>42265</v>
      </c>
      <c r="U444" s="112">
        <f t="shared" ca="1" si="91"/>
        <v>0.31919999999999998</v>
      </c>
      <c r="V444" s="112">
        <f t="shared" ca="1" si="85"/>
        <v>0.30518000000000001</v>
      </c>
      <c r="W444" s="112">
        <f t="shared" ca="1" si="86"/>
        <v>0.11529</v>
      </c>
      <c r="X444" s="112">
        <f t="shared" ca="1" si="87"/>
        <v>0.18989</v>
      </c>
      <c r="Y444" s="112">
        <f t="shared" ca="1" si="92"/>
        <v>0</v>
      </c>
      <c r="Z444" s="27">
        <f t="shared" ca="1" si="88"/>
        <v>0.20390999999999998</v>
      </c>
      <c r="AB444" s="38">
        <f t="shared" si="93"/>
        <v>42173</v>
      </c>
      <c r="AC444" s="38">
        <f t="shared" si="94"/>
        <v>42173</v>
      </c>
      <c r="AD444" s="38">
        <f t="shared" si="95"/>
        <v>42173</v>
      </c>
      <c r="AE444" s="38"/>
      <c r="AF444" s="38"/>
      <c r="AG444" s="38"/>
      <c r="AH444" s="38"/>
      <c r="AI444" s="38"/>
      <c r="AJ444" s="38"/>
      <c r="AK444" s="38"/>
      <c r="AL444" s="38"/>
      <c r="AM444" s="38"/>
      <c r="AO444" s="38"/>
    </row>
    <row r="445" spans="2:41">
      <c r="B445" s="111">
        <v>42268</v>
      </c>
      <c r="C445" s="112">
        <v>0.32600000000000001</v>
      </c>
      <c r="E445" s="111">
        <v>43825</v>
      </c>
      <c r="F445" s="112">
        <v>1.52</v>
      </c>
      <c r="H445" s="111">
        <v>42510</v>
      </c>
      <c r="I445" s="112">
        <v>0.28000000000000003</v>
      </c>
      <c r="K445" s="111">
        <v>42248</v>
      </c>
      <c r="L445" s="112">
        <v>0.30063000000000001</v>
      </c>
      <c r="N445" s="111">
        <v>42248</v>
      </c>
      <c r="O445" s="112">
        <v>0.10947</v>
      </c>
      <c r="Q445" s="111">
        <v>42248</v>
      </c>
      <c r="R445" s="112">
        <v>0.19116</v>
      </c>
      <c r="S445" s="158">
        <f t="shared" si="89"/>
        <v>0</v>
      </c>
      <c r="T445" s="38">
        <f t="shared" si="90"/>
        <v>42268</v>
      </c>
      <c r="U445" s="112">
        <f t="shared" ca="1" si="91"/>
        <v>0.32600000000000001</v>
      </c>
      <c r="V445" s="112">
        <f t="shared" ca="1" si="85"/>
        <v>0.313</v>
      </c>
      <c r="W445" s="112">
        <f t="shared" ca="1" si="86"/>
        <v>0.12321</v>
      </c>
      <c r="X445" s="112">
        <f t="shared" ca="1" si="87"/>
        <v>0.18978999999999999</v>
      </c>
      <c r="Y445" s="112">
        <f t="shared" ca="1" si="92"/>
        <v>0</v>
      </c>
      <c r="Z445" s="27">
        <f t="shared" ca="1" si="88"/>
        <v>0.20279000000000003</v>
      </c>
      <c r="AB445" s="38">
        <f t="shared" si="93"/>
        <v>42174</v>
      </c>
      <c r="AC445" s="38" t="e">
        <f t="shared" si="94"/>
        <v>#N/A</v>
      </c>
      <c r="AD445" s="38">
        <f t="shared" si="95"/>
        <v>42174</v>
      </c>
      <c r="AE445" s="38"/>
      <c r="AF445" s="38"/>
      <c r="AG445" s="38"/>
      <c r="AH445" s="38"/>
      <c r="AI445" s="38"/>
      <c r="AJ445" s="38"/>
      <c r="AK445" s="38"/>
      <c r="AL445" s="38"/>
      <c r="AM445" s="38"/>
      <c r="AO445" s="38"/>
    </row>
    <row r="446" spans="2:41">
      <c r="B446" s="111">
        <v>42269</v>
      </c>
      <c r="C446" s="112">
        <v>0.32650000000000001</v>
      </c>
      <c r="E446" s="111">
        <v>43826</v>
      </c>
      <c r="F446" s="112">
        <v>1.53</v>
      </c>
      <c r="H446" s="111">
        <v>42513</v>
      </c>
      <c r="I446" s="112">
        <v>0.26</v>
      </c>
      <c r="K446" s="111">
        <v>42249</v>
      </c>
      <c r="L446" s="112">
        <v>0.29947000000000001</v>
      </c>
      <c r="N446" s="111">
        <v>42249</v>
      </c>
      <c r="O446" s="112">
        <v>0.10847999999999999</v>
      </c>
      <c r="Q446" s="111">
        <v>42249</v>
      </c>
      <c r="R446" s="112">
        <v>0.19098999999999999</v>
      </c>
      <c r="S446" s="158">
        <f t="shared" si="89"/>
        <v>0</v>
      </c>
      <c r="T446" s="38">
        <f t="shared" si="90"/>
        <v>42269</v>
      </c>
      <c r="U446" s="112">
        <f t="shared" ca="1" si="91"/>
        <v>0.32650000000000001</v>
      </c>
      <c r="V446" s="112">
        <f t="shared" ca="1" si="85"/>
        <v>0.31516</v>
      </c>
      <c r="W446" s="112">
        <f t="shared" ca="1" si="86"/>
        <v>0.12540000000000001</v>
      </c>
      <c r="X446" s="112">
        <f t="shared" ca="1" si="87"/>
        <v>0.18976000000000001</v>
      </c>
      <c r="Y446" s="112">
        <f t="shared" ca="1" si="92"/>
        <v>0</v>
      </c>
      <c r="Z446" s="27">
        <f t="shared" ca="1" si="88"/>
        <v>0.2011</v>
      </c>
      <c r="AB446" s="38">
        <f t="shared" si="93"/>
        <v>42177</v>
      </c>
      <c r="AC446" s="38">
        <f t="shared" si="94"/>
        <v>42177</v>
      </c>
      <c r="AD446" s="38">
        <f t="shared" si="95"/>
        <v>42177</v>
      </c>
      <c r="AE446" s="38"/>
      <c r="AF446" s="38"/>
      <c r="AG446" s="38"/>
      <c r="AH446" s="38"/>
      <c r="AI446" s="38"/>
      <c r="AJ446" s="38"/>
      <c r="AK446" s="38"/>
      <c r="AL446" s="38"/>
      <c r="AM446" s="38"/>
      <c r="AO446" s="38"/>
    </row>
    <row r="447" spans="2:41">
      <c r="B447" s="111">
        <v>42270</v>
      </c>
      <c r="C447" s="112">
        <v>0.32550000000000001</v>
      </c>
      <c r="E447" s="111">
        <v>43829</v>
      </c>
      <c r="F447" s="112">
        <v>1.54</v>
      </c>
      <c r="H447" s="111">
        <v>42514</v>
      </c>
      <c r="I447" s="112">
        <v>0.32</v>
      </c>
      <c r="K447" s="111">
        <v>42250</v>
      </c>
      <c r="L447" s="112">
        <v>0.29854999999999998</v>
      </c>
      <c r="N447" s="111">
        <v>42250</v>
      </c>
      <c r="O447" s="112">
        <v>0.10771</v>
      </c>
      <c r="Q447" s="111">
        <v>42250</v>
      </c>
      <c r="R447" s="112">
        <v>0.19084000000000001</v>
      </c>
      <c r="S447" s="158">
        <f t="shared" si="89"/>
        <v>0</v>
      </c>
      <c r="T447" s="38">
        <f t="shared" si="90"/>
        <v>42270</v>
      </c>
      <c r="U447" s="112">
        <f t="shared" ca="1" si="91"/>
        <v>0.32550000000000001</v>
      </c>
      <c r="V447" s="112">
        <f t="shared" ca="1" si="85"/>
        <v>0.31696999999999997</v>
      </c>
      <c r="W447" s="112">
        <f t="shared" ca="1" si="86"/>
        <v>0.12726999999999999</v>
      </c>
      <c r="X447" s="112">
        <f t="shared" ca="1" si="87"/>
        <v>0.18970000000000001</v>
      </c>
      <c r="Y447" s="112">
        <f t="shared" ca="1" si="92"/>
        <v>0</v>
      </c>
      <c r="Z447" s="27">
        <f t="shared" ca="1" si="88"/>
        <v>0.19823000000000002</v>
      </c>
      <c r="AB447" s="38">
        <f t="shared" si="93"/>
        <v>42178</v>
      </c>
      <c r="AC447" s="38">
        <f t="shared" si="94"/>
        <v>42178</v>
      </c>
      <c r="AD447" s="38">
        <f t="shared" si="95"/>
        <v>42178</v>
      </c>
      <c r="AE447" s="38"/>
      <c r="AF447" s="38"/>
      <c r="AG447" s="38"/>
      <c r="AH447" s="38"/>
      <c r="AI447" s="38"/>
      <c r="AJ447" s="38"/>
      <c r="AK447" s="38"/>
      <c r="AL447" s="38"/>
      <c r="AM447" s="38"/>
      <c r="AO447" s="38"/>
    </row>
    <row r="448" spans="2:41">
      <c r="B448" s="111">
        <v>42271</v>
      </c>
      <c r="C448" s="112">
        <v>0.32640000000000002</v>
      </c>
      <c r="E448" s="111">
        <v>43830</v>
      </c>
      <c r="F448" s="112">
        <v>1.55</v>
      </c>
      <c r="H448" s="111">
        <v>42515</v>
      </c>
      <c r="I448" s="112">
        <v>0.28000000000000003</v>
      </c>
      <c r="K448" s="111">
        <v>42251</v>
      </c>
      <c r="L448" s="112">
        <v>0.29838999999999999</v>
      </c>
      <c r="N448" s="111">
        <v>42251</v>
      </c>
      <c r="O448" s="112">
        <v>0.10771</v>
      </c>
      <c r="Q448" s="111">
        <v>42251</v>
      </c>
      <c r="R448" s="112">
        <v>0.19067999999999999</v>
      </c>
      <c r="S448" s="158">
        <f t="shared" si="89"/>
        <v>0</v>
      </c>
      <c r="T448" s="38">
        <f t="shared" si="90"/>
        <v>42271</v>
      </c>
      <c r="U448" s="112">
        <f t="shared" ca="1" si="91"/>
        <v>0.32640000000000002</v>
      </c>
      <c r="V448" s="112">
        <f t="shared" ca="1" si="85"/>
        <v>0.31897999999999999</v>
      </c>
      <c r="W448" s="112">
        <f t="shared" ca="1" si="86"/>
        <v>0.12936</v>
      </c>
      <c r="X448" s="112">
        <f t="shared" ca="1" si="87"/>
        <v>0.18962000000000001</v>
      </c>
      <c r="Y448" s="112">
        <f t="shared" ca="1" si="92"/>
        <v>0</v>
      </c>
      <c r="Z448" s="27">
        <f t="shared" ca="1" si="88"/>
        <v>0.19704000000000002</v>
      </c>
      <c r="AB448" s="38">
        <f t="shared" si="93"/>
        <v>42179</v>
      </c>
      <c r="AC448" s="38">
        <f t="shared" si="94"/>
        <v>42179</v>
      </c>
      <c r="AD448" s="38">
        <f t="shared" si="95"/>
        <v>42179</v>
      </c>
      <c r="AE448" s="38"/>
      <c r="AF448" s="38"/>
      <c r="AG448" s="38"/>
      <c r="AH448" s="38"/>
      <c r="AI448" s="38"/>
      <c r="AJ448" s="38"/>
      <c r="AK448" s="38"/>
      <c r="AL448" s="38"/>
      <c r="AM448" s="38"/>
      <c r="AO448" s="38"/>
    </row>
    <row r="449" spans="2:41">
      <c r="B449" s="111">
        <v>42272</v>
      </c>
      <c r="C449" s="112">
        <v>0.3261</v>
      </c>
      <c r="E449" s="111">
        <v>43832</v>
      </c>
      <c r="F449" s="112">
        <v>1.54</v>
      </c>
      <c r="H449" s="111">
        <v>42516</v>
      </c>
      <c r="I449" s="112">
        <v>0.26</v>
      </c>
      <c r="K449" s="111">
        <v>42254</v>
      </c>
      <c r="L449" s="112">
        <v>0.29831000000000002</v>
      </c>
      <c r="N449" s="111">
        <v>42254</v>
      </c>
      <c r="O449" s="112">
        <v>0.10771</v>
      </c>
      <c r="Q449" s="111">
        <v>42254</v>
      </c>
      <c r="R449" s="112">
        <v>0.19059999999999999</v>
      </c>
      <c r="S449" s="158">
        <f t="shared" si="89"/>
        <v>0</v>
      </c>
      <c r="T449" s="38">
        <f t="shared" si="90"/>
        <v>42272</v>
      </c>
      <c r="U449" s="112">
        <f t="shared" ca="1" si="91"/>
        <v>0.3261</v>
      </c>
      <c r="V449" s="112">
        <f t="shared" ca="1" si="85"/>
        <v>0.32793</v>
      </c>
      <c r="W449" s="112">
        <f t="shared" ca="1" si="86"/>
        <v>0.13843</v>
      </c>
      <c r="X449" s="112">
        <f t="shared" ca="1" si="87"/>
        <v>0.1895</v>
      </c>
      <c r="Y449" s="112">
        <f t="shared" ca="1" si="92"/>
        <v>0</v>
      </c>
      <c r="Z449" s="27">
        <f t="shared" ca="1" si="88"/>
        <v>0.18767</v>
      </c>
      <c r="AB449" s="38">
        <f t="shared" si="93"/>
        <v>42180</v>
      </c>
      <c r="AC449" s="38">
        <f t="shared" si="94"/>
        <v>42180</v>
      </c>
      <c r="AD449" s="38">
        <f t="shared" si="95"/>
        <v>42180</v>
      </c>
      <c r="AE449" s="38"/>
      <c r="AF449" s="38"/>
      <c r="AG449" s="38"/>
      <c r="AH449" s="38"/>
      <c r="AI449" s="38"/>
      <c r="AJ449" s="38"/>
      <c r="AK449" s="38"/>
      <c r="AL449" s="38"/>
      <c r="AM449" s="38"/>
      <c r="AO449" s="38"/>
    </row>
    <row r="450" spans="2:41">
      <c r="B450" s="111">
        <v>42275</v>
      </c>
      <c r="C450" s="112">
        <v>0.3266</v>
      </c>
      <c r="E450" s="111">
        <v>43833</v>
      </c>
      <c r="F450" s="112">
        <v>1.55</v>
      </c>
      <c r="H450" s="111">
        <v>42517</v>
      </c>
      <c r="I450" s="112">
        <v>0.26</v>
      </c>
      <c r="K450" s="111">
        <v>42255</v>
      </c>
      <c r="L450" s="112">
        <v>0.29919000000000001</v>
      </c>
      <c r="N450" s="111">
        <v>42255</v>
      </c>
      <c r="O450" s="112">
        <v>0.10859000000000001</v>
      </c>
      <c r="Q450" s="111">
        <v>42255</v>
      </c>
      <c r="R450" s="112">
        <v>0.19059999999999999</v>
      </c>
      <c r="S450" s="158">
        <f t="shared" si="89"/>
        <v>0</v>
      </c>
      <c r="T450" s="38">
        <f t="shared" si="90"/>
        <v>42275</v>
      </c>
      <c r="U450" s="112">
        <f t="shared" ca="1" si="91"/>
        <v>0.3266</v>
      </c>
      <c r="V450" s="112">
        <f t="shared" ca="1" si="85"/>
        <v>0.32863999999999999</v>
      </c>
      <c r="W450" s="112">
        <f t="shared" ca="1" si="86"/>
        <v>0.13936000000000001</v>
      </c>
      <c r="X450" s="112">
        <f t="shared" ca="1" si="87"/>
        <v>0.18928</v>
      </c>
      <c r="Y450" s="112">
        <f t="shared" ca="1" si="92"/>
        <v>0</v>
      </c>
      <c r="Z450" s="27">
        <f t="shared" ca="1" si="88"/>
        <v>0.18723999999999999</v>
      </c>
      <c r="AB450" s="38">
        <f t="shared" si="93"/>
        <v>42181</v>
      </c>
      <c r="AC450" s="38" t="e">
        <f t="shared" si="94"/>
        <v>#N/A</v>
      </c>
      <c r="AD450" s="38">
        <f t="shared" si="95"/>
        <v>42181</v>
      </c>
      <c r="AE450" s="38"/>
      <c r="AF450" s="38"/>
      <c r="AG450" s="38"/>
      <c r="AH450" s="38"/>
      <c r="AI450" s="38"/>
      <c r="AJ450" s="38"/>
      <c r="AK450" s="38"/>
      <c r="AL450" s="38"/>
      <c r="AM450" s="38"/>
      <c r="AO450" s="38"/>
    </row>
    <row r="451" spans="2:41">
      <c r="B451" s="111">
        <v>42276</v>
      </c>
      <c r="C451" s="112">
        <v>0.32550000000000001</v>
      </c>
      <c r="E451" s="111">
        <v>43836</v>
      </c>
      <c r="F451" s="112">
        <v>1.55</v>
      </c>
      <c r="H451" s="111">
        <v>42521</v>
      </c>
      <c r="I451" s="112">
        <v>0.35</v>
      </c>
      <c r="K451" s="111">
        <v>42256</v>
      </c>
      <c r="L451" s="112">
        <v>0.29976999999999998</v>
      </c>
      <c r="N451" s="111">
        <v>42256</v>
      </c>
      <c r="O451" s="112">
        <v>0.10925</v>
      </c>
      <c r="Q451" s="111">
        <v>42256</v>
      </c>
      <c r="R451" s="112">
        <v>0.19051999999999999</v>
      </c>
      <c r="S451" s="158">
        <f t="shared" si="89"/>
        <v>0</v>
      </c>
      <c r="T451" s="38">
        <f t="shared" si="90"/>
        <v>42276</v>
      </c>
      <c r="U451" s="112">
        <f t="shared" ca="1" si="91"/>
        <v>0.32550000000000001</v>
      </c>
      <c r="V451" s="112">
        <f t="shared" ca="1" si="85"/>
        <v>0.33166000000000001</v>
      </c>
      <c r="W451" s="112">
        <f t="shared" ca="1" si="86"/>
        <v>0.14244000000000001</v>
      </c>
      <c r="X451" s="112">
        <f t="shared" ca="1" si="87"/>
        <v>0.18922</v>
      </c>
      <c r="Y451" s="112">
        <f t="shared" ca="1" si="92"/>
        <v>0</v>
      </c>
      <c r="Z451" s="27">
        <f t="shared" ca="1" si="88"/>
        <v>0.18306</v>
      </c>
      <c r="AB451" s="38">
        <f t="shared" si="93"/>
        <v>42184</v>
      </c>
      <c r="AC451" s="38">
        <f t="shared" si="94"/>
        <v>42184</v>
      </c>
      <c r="AD451" s="38">
        <f t="shared" si="95"/>
        <v>42184</v>
      </c>
      <c r="AE451" s="38"/>
      <c r="AF451" s="38"/>
      <c r="AG451" s="38"/>
      <c r="AH451" s="38"/>
      <c r="AI451" s="38"/>
      <c r="AJ451" s="38"/>
      <c r="AK451" s="38"/>
      <c r="AL451" s="38"/>
      <c r="AM451" s="38"/>
      <c r="AO451" s="38"/>
    </row>
    <row r="452" spans="2:41">
      <c r="B452" s="111">
        <v>42277</v>
      </c>
      <c r="C452" s="112">
        <v>0.32500000000000001</v>
      </c>
      <c r="E452" s="111">
        <v>43837</v>
      </c>
      <c r="F452" s="112">
        <v>1.56</v>
      </c>
      <c r="H452" s="111">
        <v>42522</v>
      </c>
      <c r="I452" s="112">
        <v>0.34</v>
      </c>
      <c r="K452" s="111">
        <v>42257</v>
      </c>
      <c r="L452" s="112">
        <v>0.30064000000000002</v>
      </c>
      <c r="N452" s="111">
        <v>42257</v>
      </c>
      <c r="O452" s="112">
        <v>0.11022999999999999</v>
      </c>
      <c r="Q452" s="111">
        <v>42257</v>
      </c>
      <c r="R452" s="112">
        <v>0.19041</v>
      </c>
      <c r="S452" s="158">
        <f t="shared" si="89"/>
        <v>0</v>
      </c>
      <c r="T452" s="38">
        <f t="shared" si="90"/>
        <v>42277</v>
      </c>
      <c r="U452" s="112">
        <f t="shared" ca="1" si="91"/>
        <v>0.32500000000000001</v>
      </c>
      <c r="V452" s="112">
        <f t="shared" ca="1" si="85"/>
        <v>0.33432000000000001</v>
      </c>
      <c r="W452" s="112">
        <f t="shared" ca="1" si="86"/>
        <v>0.14574000000000001</v>
      </c>
      <c r="X452" s="112">
        <f t="shared" ca="1" si="87"/>
        <v>0.18858</v>
      </c>
      <c r="Y452" s="112">
        <f t="shared" ca="1" si="92"/>
        <v>0</v>
      </c>
      <c r="Z452" s="27">
        <f t="shared" ca="1" si="88"/>
        <v>0.17926</v>
      </c>
      <c r="AB452" s="38">
        <f t="shared" si="93"/>
        <v>42185</v>
      </c>
      <c r="AC452" s="38">
        <f t="shared" si="94"/>
        <v>42185</v>
      </c>
      <c r="AD452" s="38">
        <f t="shared" si="95"/>
        <v>42185</v>
      </c>
      <c r="AE452" s="38"/>
      <c r="AF452" s="38"/>
      <c r="AG452" s="38"/>
      <c r="AH452" s="38"/>
      <c r="AI452" s="38"/>
      <c r="AJ452" s="38"/>
      <c r="AK452" s="38"/>
      <c r="AL452" s="38"/>
      <c r="AM452" s="38"/>
      <c r="AO452" s="38"/>
    </row>
    <row r="453" spans="2:41">
      <c r="B453" s="111">
        <v>42278</v>
      </c>
      <c r="C453" s="112">
        <v>0.32400000000000001</v>
      </c>
      <c r="E453" s="111">
        <v>43838</v>
      </c>
      <c r="F453" s="112">
        <v>1.55</v>
      </c>
      <c r="H453" s="111">
        <v>42523</v>
      </c>
      <c r="I453" s="112">
        <v>0.34</v>
      </c>
      <c r="K453" s="111">
        <v>42258</v>
      </c>
      <c r="L453" s="112">
        <v>0.30096000000000001</v>
      </c>
      <c r="N453" s="111">
        <v>42258</v>
      </c>
      <c r="O453" s="112">
        <v>0.11067</v>
      </c>
      <c r="Q453" s="111">
        <v>42258</v>
      </c>
      <c r="R453" s="112">
        <v>0.19028999999999999</v>
      </c>
      <c r="S453" s="158">
        <f t="shared" si="89"/>
        <v>0</v>
      </c>
      <c r="T453" s="38">
        <f t="shared" si="90"/>
        <v>42278</v>
      </c>
      <c r="U453" s="112">
        <f t="shared" ca="1" si="91"/>
        <v>0.32400000000000001</v>
      </c>
      <c r="V453" s="112">
        <f t="shared" ca="1" si="85"/>
        <v>0.34838999999999998</v>
      </c>
      <c r="W453" s="112">
        <f t="shared" ca="1" si="86"/>
        <v>0.15981999999999999</v>
      </c>
      <c r="X453" s="112">
        <f t="shared" ca="1" si="87"/>
        <v>0.18856999999999999</v>
      </c>
      <c r="Y453" s="112">
        <f t="shared" ca="1" si="92"/>
        <v>0</v>
      </c>
      <c r="Z453" s="27">
        <f t="shared" ca="1" si="88"/>
        <v>0.16418000000000002</v>
      </c>
      <c r="AB453" s="38">
        <f t="shared" si="93"/>
        <v>42186</v>
      </c>
      <c r="AC453" s="38">
        <f t="shared" si="94"/>
        <v>42186</v>
      </c>
      <c r="AD453" s="38">
        <f t="shared" si="95"/>
        <v>42186</v>
      </c>
      <c r="AE453" s="38"/>
      <c r="AF453" s="38"/>
      <c r="AG453" s="38"/>
      <c r="AH453" s="38"/>
      <c r="AI453" s="38"/>
      <c r="AJ453" s="38"/>
      <c r="AK453" s="38"/>
      <c r="AL453" s="38"/>
      <c r="AM453" s="38"/>
      <c r="AO453" s="38"/>
    </row>
    <row r="454" spans="2:41">
      <c r="B454" s="111">
        <v>42279</v>
      </c>
      <c r="C454" s="112">
        <v>0.3271</v>
      </c>
      <c r="E454" s="111">
        <v>43839</v>
      </c>
      <c r="F454" s="112">
        <v>1.55</v>
      </c>
      <c r="H454" s="111">
        <v>42524</v>
      </c>
      <c r="I454" s="112">
        <v>0.34</v>
      </c>
      <c r="K454" s="111">
        <v>42261</v>
      </c>
      <c r="L454" s="112">
        <v>0.30110999999999999</v>
      </c>
      <c r="N454" s="111">
        <v>42261</v>
      </c>
      <c r="O454" s="112">
        <v>0.111</v>
      </c>
      <c r="Q454" s="111">
        <v>42261</v>
      </c>
      <c r="R454" s="112">
        <v>0.19011</v>
      </c>
      <c r="S454" s="158">
        <f t="shared" si="89"/>
        <v>0</v>
      </c>
      <c r="T454" s="38">
        <f t="shared" si="90"/>
        <v>42279</v>
      </c>
      <c r="U454" s="112">
        <f t="shared" ca="1" si="91"/>
        <v>0.3271</v>
      </c>
      <c r="V454" s="112">
        <f t="shared" ca="1" si="85"/>
        <v>0.34871000000000002</v>
      </c>
      <c r="W454" s="112">
        <f t="shared" ca="1" si="86"/>
        <v>0.16023999999999999</v>
      </c>
      <c r="X454" s="112">
        <f t="shared" ca="1" si="87"/>
        <v>0.18847</v>
      </c>
      <c r="Y454" s="112">
        <f t="shared" ca="1" si="92"/>
        <v>0</v>
      </c>
      <c r="Z454" s="27">
        <f t="shared" ca="1" si="88"/>
        <v>0.16686000000000001</v>
      </c>
      <c r="AB454" s="38">
        <f t="shared" si="93"/>
        <v>42187</v>
      </c>
      <c r="AC454" s="38">
        <f t="shared" si="94"/>
        <v>42187</v>
      </c>
      <c r="AD454" s="38">
        <f t="shared" si="95"/>
        <v>42187</v>
      </c>
      <c r="AE454" s="38"/>
      <c r="AF454" s="38"/>
      <c r="AG454" s="38"/>
      <c r="AH454" s="38"/>
      <c r="AI454" s="38"/>
      <c r="AJ454" s="38"/>
      <c r="AK454" s="38"/>
      <c r="AL454" s="38"/>
      <c r="AM454" s="38"/>
      <c r="AO454" s="38"/>
    </row>
    <row r="455" spans="2:41">
      <c r="B455" s="111">
        <v>42282</v>
      </c>
      <c r="C455" s="112">
        <v>0.32319999999999999</v>
      </c>
      <c r="E455" s="111">
        <v>43840</v>
      </c>
      <c r="F455" s="112">
        <v>1.55</v>
      </c>
      <c r="H455" s="111">
        <v>42527</v>
      </c>
      <c r="I455" s="112">
        <v>0.35</v>
      </c>
      <c r="K455" s="111">
        <v>42262</v>
      </c>
      <c r="L455" s="112">
        <v>0.30120000000000002</v>
      </c>
      <c r="N455" s="111">
        <v>42262</v>
      </c>
      <c r="O455" s="112">
        <v>0.11111</v>
      </c>
      <c r="Q455" s="111">
        <v>42262</v>
      </c>
      <c r="R455" s="112">
        <v>0.19009000000000001</v>
      </c>
      <c r="S455" s="158">
        <f t="shared" si="89"/>
        <v>0</v>
      </c>
      <c r="T455" s="38">
        <f t="shared" si="90"/>
        <v>42282</v>
      </c>
      <c r="U455" s="112">
        <f t="shared" ca="1" si="91"/>
        <v>0.32319999999999999</v>
      </c>
      <c r="V455" s="112">
        <f t="shared" ca="1" si="85"/>
        <v>0.35253000000000001</v>
      </c>
      <c r="W455" s="112">
        <f t="shared" ca="1" si="86"/>
        <v>0.16438</v>
      </c>
      <c r="X455" s="112">
        <f t="shared" ca="1" si="87"/>
        <v>0.18815000000000001</v>
      </c>
      <c r="Y455" s="112">
        <f t="shared" ca="1" si="92"/>
        <v>0</v>
      </c>
      <c r="Z455" s="27">
        <f t="shared" ca="1" si="88"/>
        <v>0.15881999999999999</v>
      </c>
      <c r="AB455" s="38">
        <f t="shared" si="93"/>
        <v>42188</v>
      </c>
      <c r="AC455" s="38" t="e">
        <f t="shared" ca="1" si="94"/>
        <v>#N/A</v>
      </c>
      <c r="AD455" s="38">
        <f t="shared" si="95"/>
        <v>42188</v>
      </c>
      <c r="AE455" s="38"/>
      <c r="AF455" s="38"/>
      <c r="AG455" s="38"/>
      <c r="AH455" s="38"/>
      <c r="AI455" s="38"/>
      <c r="AJ455" s="38"/>
      <c r="AK455" s="38"/>
      <c r="AL455" s="38"/>
      <c r="AM455" s="38"/>
      <c r="AO455" s="38"/>
    </row>
    <row r="456" spans="2:41">
      <c r="B456" s="111">
        <v>42283</v>
      </c>
      <c r="C456" s="112">
        <v>0.318</v>
      </c>
      <c r="E456" s="111">
        <v>43843</v>
      </c>
      <c r="F456" s="112">
        <v>1.54</v>
      </c>
      <c r="H456" s="111">
        <v>42528</v>
      </c>
      <c r="I456" s="112">
        <v>0.36</v>
      </c>
      <c r="K456" s="111">
        <v>42263</v>
      </c>
      <c r="L456" s="112">
        <v>0.30184</v>
      </c>
      <c r="N456" s="111">
        <v>42263</v>
      </c>
      <c r="O456" s="112">
        <v>0.11176999999999999</v>
      </c>
      <c r="Q456" s="111">
        <v>42263</v>
      </c>
      <c r="R456" s="112">
        <v>0.19006999999999999</v>
      </c>
      <c r="S456" s="158">
        <f t="shared" si="89"/>
        <v>0</v>
      </c>
      <c r="T456" s="38">
        <f t="shared" si="90"/>
        <v>42283</v>
      </c>
      <c r="U456" s="112">
        <f t="shared" ca="1" si="91"/>
        <v>0.318</v>
      </c>
      <c r="V456" s="112">
        <f t="shared" ca="1" si="85"/>
        <v>0.35525000000000001</v>
      </c>
      <c r="W456" s="112">
        <f t="shared" ca="1" si="86"/>
        <v>0.1671</v>
      </c>
      <c r="X456" s="112">
        <f t="shared" ca="1" si="87"/>
        <v>0.18815000000000001</v>
      </c>
      <c r="Y456" s="112">
        <f t="shared" ca="1" si="92"/>
        <v>0</v>
      </c>
      <c r="Z456" s="27">
        <f t="shared" ca="1" si="88"/>
        <v>0.15090000000000001</v>
      </c>
      <c r="AB456" s="38">
        <f t="shared" si="93"/>
        <v>42191</v>
      </c>
      <c r="AC456" s="38">
        <f t="shared" si="94"/>
        <v>42191</v>
      </c>
      <c r="AD456" s="38">
        <f t="shared" si="95"/>
        <v>42191</v>
      </c>
      <c r="AE456" s="38"/>
      <c r="AF456" s="38"/>
      <c r="AG456" s="38"/>
      <c r="AH456" s="38"/>
      <c r="AI456" s="38"/>
      <c r="AJ456" s="38"/>
      <c r="AK456" s="38"/>
      <c r="AL456" s="38"/>
      <c r="AM456" s="38"/>
      <c r="AO456" s="38"/>
    </row>
    <row r="457" spans="2:41">
      <c r="B457" s="111">
        <v>42284</v>
      </c>
      <c r="C457" s="112">
        <v>0.31859999999999999</v>
      </c>
      <c r="E457" s="111">
        <v>43844</v>
      </c>
      <c r="F457" s="112">
        <v>1.55</v>
      </c>
      <c r="H457" s="111">
        <v>42529</v>
      </c>
      <c r="I457" s="112">
        <v>0.38</v>
      </c>
      <c r="K457" s="111">
        <v>42264</v>
      </c>
      <c r="L457" s="112">
        <v>0.30309000000000003</v>
      </c>
      <c r="N457" s="111">
        <v>42264</v>
      </c>
      <c r="O457" s="112">
        <v>0.11309</v>
      </c>
      <c r="Q457" s="111">
        <v>42264</v>
      </c>
      <c r="R457" s="112">
        <v>0.19</v>
      </c>
      <c r="S457" s="158">
        <f t="shared" si="89"/>
        <v>0</v>
      </c>
      <c r="T457" s="38">
        <f t="shared" si="90"/>
        <v>42284</v>
      </c>
      <c r="U457" s="112">
        <f t="shared" ca="1" si="91"/>
        <v>0.31859999999999999</v>
      </c>
      <c r="V457" s="112">
        <f t="shared" ca="1" si="85"/>
        <v>0.35838999999999999</v>
      </c>
      <c r="W457" s="112">
        <f t="shared" ca="1" si="86"/>
        <v>0.17025000000000001</v>
      </c>
      <c r="X457" s="112">
        <f t="shared" ca="1" si="87"/>
        <v>0.18814</v>
      </c>
      <c r="Y457" s="112">
        <f t="shared" ca="1" si="92"/>
        <v>0</v>
      </c>
      <c r="Z457" s="27">
        <f t="shared" ca="1" si="88"/>
        <v>0.14834999999999998</v>
      </c>
      <c r="AB457" s="38">
        <f t="shared" si="93"/>
        <v>42192</v>
      </c>
      <c r="AC457" s="38">
        <f t="shared" si="94"/>
        <v>42192</v>
      </c>
      <c r="AD457" s="38">
        <f t="shared" si="95"/>
        <v>42192</v>
      </c>
      <c r="AE457" s="38"/>
      <c r="AF457" s="38"/>
      <c r="AG457" s="38"/>
      <c r="AH457" s="38"/>
      <c r="AI457" s="38"/>
      <c r="AJ457" s="38"/>
      <c r="AK457" s="38"/>
      <c r="AL457" s="38"/>
      <c r="AM457" s="38"/>
      <c r="AO457" s="38"/>
    </row>
    <row r="458" spans="2:41">
      <c r="B458" s="111">
        <v>42285</v>
      </c>
      <c r="C458" s="112">
        <v>0.3196</v>
      </c>
      <c r="E458" s="111">
        <v>43845</v>
      </c>
      <c r="F458" s="112">
        <v>1.56</v>
      </c>
      <c r="H458" s="111">
        <v>42530</v>
      </c>
      <c r="I458" s="112">
        <v>0.37</v>
      </c>
      <c r="K458" s="111">
        <v>42265</v>
      </c>
      <c r="L458" s="112">
        <v>0.30518000000000001</v>
      </c>
      <c r="N458" s="111">
        <v>42265</v>
      </c>
      <c r="O458" s="112">
        <v>0.11529</v>
      </c>
      <c r="Q458" s="111">
        <v>42265</v>
      </c>
      <c r="R458" s="112">
        <v>0.18989</v>
      </c>
      <c r="S458" s="158">
        <f t="shared" si="89"/>
        <v>0</v>
      </c>
      <c r="T458" s="38">
        <f t="shared" si="90"/>
        <v>42285</v>
      </c>
      <c r="U458" s="112">
        <f t="shared" ca="1" si="91"/>
        <v>0.3196</v>
      </c>
      <c r="V458" s="112">
        <f t="shared" ca="1" si="85"/>
        <v>0.36109999999999998</v>
      </c>
      <c r="W458" s="112">
        <f t="shared" ca="1" si="86"/>
        <v>0.17308000000000001</v>
      </c>
      <c r="X458" s="112">
        <f t="shared" ca="1" si="87"/>
        <v>0.18801999999999999</v>
      </c>
      <c r="Y458" s="112">
        <f t="shared" ca="1" si="92"/>
        <v>0</v>
      </c>
      <c r="Z458" s="27">
        <f t="shared" ca="1" si="88"/>
        <v>0.14651999999999998</v>
      </c>
      <c r="AB458" s="38">
        <f t="shared" si="93"/>
        <v>42193</v>
      </c>
      <c r="AC458" s="38">
        <f t="shared" si="94"/>
        <v>42193</v>
      </c>
      <c r="AD458" s="38">
        <f t="shared" si="95"/>
        <v>42193</v>
      </c>
      <c r="AE458" s="38"/>
      <c r="AF458" s="38"/>
      <c r="AG458" s="38"/>
      <c r="AH458" s="38"/>
      <c r="AI458" s="38"/>
      <c r="AJ458" s="38"/>
      <c r="AK458" s="38"/>
      <c r="AL458" s="38"/>
      <c r="AM458" s="38"/>
      <c r="AO458" s="38"/>
    </row>
    <row r="459" spans="2:41">
      <c r="B459" s="111">
        <v>42286</v>
      </c>
      <c r="C459" s="112">
        <v>0.3206</v>
      </c>
      <c r="E459" s="111">
        <v>43846</v>
      </c>
      <c r="F459" s="112">
        <v>1.55</v>
      </c>
      <c r="H459" s="111">
        <v>42531</v>
      </c>
      <c r="I459" s="112">
        <v>0.4</v>
      </c>
      <c r="K459" s="111">
        <v>42268</v>
      </c>
      <c r="L459" s="112">
        <v>0.313</v>
      </c>
      <c r="N459" s="111">
        <v>42268</v>
      </c>
      <c r="O459" s="112">
        <v>0.12321</v>
      </c>
      <c r="Q459" s="111">
        <v>42268</v>
      </c>
      <c r="R459" s="112">
        <v>0.18978999999999999</v>
      </c>
      <c r="S459" s="158">
        <f t="shared" si="89"/>
        <v>0</v>
      </c>
      <c r="T459" s="38">
        <f t="shared" si="90"/>
        <v>42286</v>
      </c>
      <c r="U459" s="112">
        <f t="shared" ca="1" si="91"/>
        <v>0.3206</v>
      </c>
      <c r="V459" s="112">
        <f t="shared" ref="V459:V522" ca="1" si="96">VLOOKUP(T459,$K$11:$L$1048576,2,FALSE)</f>
        <v>0.36771999999999999</v>
      </c>
      <c r="W459" s="112">
        <f t="shared" ref="W459:W522" ca="1" si="97">VLOOKUP(T459,$N$11:$O$1048576,2,FALSE)</f>
        <v>0.17982999999999999</v>
      </c>
      <c r="X459" s="112">
        <f t="shared" ref="X459:X522" ca="1" si="98">VLOOKUP(T459,$Q$11:$R$1048576,2,FALSE)</f>
        <v>0.18789</v>
      </c>
      <c r="Y459" s="112">
        <f t="shared" ca="1" si="92"/>
        <v>0</v>
      </c>
      <c r="Z459" s="27">
        <f t="shared" ref="Z459:Z522" ca="1" si="99">U459-W459</f>
        <v>0.14077000000000001</v>
      </c>
      <c r="AB459" s="38">
        <f t="shared" si="93"/>
        <v>42194</v>
      </c>
      <c r="AC459" s="38">
        <f t="shared" si="94"/>
        <v>42194</v>
      </c>
      <c r="AD459" s="38">
        <f t="shared" si="95"/>
        <v>42194</v>
      </c>
      <c r="AE459" s="38"/>
      <c r="AF459" s="38"/>
      <c r="AG459" s="38"/>
      <c r="AH459" s="38"/>
      <c r="AI459" s="38"/>
      <c r="AJ459" s="38"/>
      <c r="AK459" s="38"/>
      <c r="AL459" s="38"/>
      <c r="AM459" s="38"/>
      <c r="AO459" s="38"/>
    </row>
    <row r="460" spans="2:41">
      <c r="B460" s="111">
        <v>42289</v>
      </c>
      <c r="C460" s="112">
        <v>0.32074999999999998</v>
      </c>
      <c r="E460" s="111">
        <v>43847</v>
      </c>
      <c r="F460" s="112">
        <v>1.54</v>
      </c>
      <c r="H460" s="111">
        <v>42534</v>
      </c>
      <c r="I460" s="112">
        <v>0.4</v>
      </c>
      <c r="K460" s="111">
        <v>42269</v>
      </c>
      <c r="L460" s="112">
        <v>0.31516</v>
      </c>
      <c r="N460" s="111">
        <v>42269</v>
      </c>
      <c r="O460" s="112">
        <v>0.12540000000000001</v>
      </c>
      <c r="Q460" s="111">
        <v>42269</v>
      </c>
      <c r="R460" s="112">
        <v>0.18976000000000001</v>
      </c>
      <c r="S460" s="158">
        <f t="shared" ref="S460:S523" si="100">WORKDAY(Q460,1)-Q461</f>
        <v>0</v>
      </c>
      <c r="T460" s="38">
        <f t="shared" ref="T460:T523" si="101">B460</f>
        <v>42289</v>
      </c>
      <c r="U460" s="112">
        <f t="shared" ref="U460:U523" ca="1" si="102">VLOOKUP(T460,$B$11:$C$1048576,2,FALSE)</f>
        <v>0.32074999999999998</v>
      </c>
      <c r="V460" s="112">
        <f t="shared" ca="1" si="96"/>
        <v>0.36764000000000002</v>
      </c>
      <c r="W460" s="112">
        <f t="shared" ca="1" si="97"/>
        <v>0.17982999999999999</v>
      </c>
      <c r="X460" s="112">
        <f t="shared" ca="1" si="98"/>
        <v>0.18781</v>
      </c>
      <c r="Y460" s="112">
        <f t="shared" ref="Y460:Y523" ca="1" si="103">W460+X460-V460</f>
        <v>0</v>
      </c>
      <c r="Z460" s="27">
        <f t="shared" ca="1" si="99"/>
        <v>0.14091999999999999</v>
      </c>
      <c r="AB460" s="38">
        <f t="shared" ref="AB460:AB523" si="104">INDEX(T:T,IFERROR(MATCH(EDATE(T460,-3),T:T,0),MATCH(EDATE(T460,-3),T:T,1)))</f>
        <v>42195</v>
      </c>
      <c r="AC460" s="38" t="e">
        <f t="shared" ref="AC460:AC523" si="105">INDEX(T:T,MATCH(EDATE(T460,-3),T:T,0))</f>
        <v>#N/A</v>
      </c>
      <c r="AD460" s="38">
        <f t="shared" ref="AD460:AD523" si="106">INDEX(T:T,MATCH(EDATE(T460,-3),T:T,1))</f>
        <v>42195</v>
      </c>
      <c r="AE460" s="38"/>
      <c r="AF460" s="38"/>
      <c r="AG460" s="38"/>
      <c r="AH460" s="38"/>
      <c r="AI460" s="38"/>
      <c r="AJ460" s="38"/>
      <c r="AK460" s="38"/>
      <c r="AL460" s="38"/>
      <c r="AM460" s="38"/>
      <c r="AO460" s="38"/>
    </row>
    <row r="461" spans="2:41">
      <c r="B461" s="111">
        <v>42290</v>
      </c>
      <c r="C461" s="112">
        <v>0.32050000000000001</v>
      </c>
      <c r="E461" s="111">
        <v>43851</v>
      </c>
      <c r="F461" s="112">
        <v>1.54</v>
      </c>
      <c r="H461" s="111">
        <v>42535</v>
      </c>
      <c r="I461" s="112">
        <v>0.38</v>
      </c>
      <c r="K461" s="111">
        <v>42270</v>
      </c>
      <c r="L461" s="112">
        <v>0.31696999999999997</v>
      </c>
      <c r="N461" s="111">
        <v>42270</v>
      </c>
      <c r="O461" s="112">
        <v>0.12726999999999999</v>
      </c>
      <c r="Q461" s="111">
        <v>42270</v>
      </c>
      <c r="R461" s="112">
        <v>0.18970000000000001</v>
      </c>
      <c r="S461" s="158">
        <f t="shared" si="100"/>
        <v>0</v>
      </c>
      <c r="T461" s="38">
        <f t="shared" si="101"/>
        <v>42290</v>
      </c>
      <c r="U461" s="112">
        <f t="shared" ca="1" si="102"/>
        <v>0.32050000000000001</v>
      </c>
      <c r="V461" s="112">
        <f t="shared" ca="1" si="96"/>
        <v>0.37426999999999999</v>
      </c>
      <c r="W461" s="112">
        <f t="shared" ca="1" si="97"/>
        <v>0.18645999999999999</v>
      </c>
      <c r="X461" s="112">
        <f t="shared" ca="1" si="98"/>
        <v>0.18781</v>
      </c>
      <c r="Y461" s="112">
        <f t="shared" ca="1" si="103"/>
        <v>0</v>
      </c>
      <c r="Z461" s="27">
        <f t="shared" ca="1" si="99"/>
        <v>0.13404000000000002</v>
      </c>
      <c r="AB461" s="38">
        <f t="shared" si="104"/>
        <v>42198</v>
      </c>
      <c r="AC461" s="38">
        <f t="shared" si="105"/>
        <v>42198</v>
      </c>
      <c r="AD461" s="38">
        <f t="shared" si="106"/>
        <v>42198</v>
      </c>
      <c r="AE461" s="38"/>
      <c r="AF461" s="38"/>
      <c r="AG461" s="38"/>
      <c r="AH461" s="38"/>
      <c r="AI461" s="38"/>
      <c r="AJ461" s="38"/>
      <c r="AK461" s="38"/>
      <c r="AL461" s="38"/>
      <c r="AM461" s="38"/>
      <c r="AO461" s="38"/>
    </row>
    <row r="462" spans="2:41">
      <c r="B462" s="111">
        <v>42291</v>
      </c>
      <c r="C462" s="112">
        <v>0.31705</v>
      </c>
      <c r="E462" s="111">
        <v>43852</v>
      </c>
      <c r="F462" s="112">
        <v>1.54</v>
      </c>
      <c r="H462" s="111">
        <v>42536</v>
      </c>
      <c r="I462" s="112">
        <v>0.42</v>
      </c>
      <c r="K462" s="111">
        <v>42271</v>
      </c>
      <c r="L462" s="112">
        <v>0.31897999999999999</v>
      </c>
      <c r="N462" s="111">
        <v>42271</v>
      </c>
      <c r="O462" s="112">
        <v>0.12936</v>
      </c>
      <c r="Q462" s="111">
        <v>42271</v>
      </c>
      <c r="R462" s="112">
        <v>0.18962000000000001</v>
      </c>
      <c r="S462" s="158">
        <f t="shared" si="100"/>
        <v>0</v>
      </c>
      <c r="T462" s="38">
        <f t="shared" si="101"/>
        <v>42291</v>
      </c>
      <c r="U462" s="112">
        <f t="shared" ca="1" si="102"/>
        <v>0.31705</v>
      </c>
      <c r="V462" s="112">
        <f t="shared" ca="1" si="96"/>
        <v>0.37691999999999998</v>
      </c>
      <c r="W462" s="112">
        <f t="shared" ca="1" si="97"/>
        <v>0.18917</v>
      </c>
      <c r="X462" s="112">
        <f t="shared" ca="1" si="98"/>
        <v>0.18775</v>
      </c>
      <c r="Y462" s="112">
        <f t="shared" ca="1" si="103"/>
        <v>0</v>
      </c>
      <c r="Z462" s="27">
        <f t="shared" ca="1" si="99"/>
        <v>0.12787999999999999</v>
      </c>
      <c r="AB462" s="38">
        <f t="shared" si="104"/>
        <v>42199</v>
      </c>
      <c r="AC462" s="38">
        <f t="shared" ca="1" si="105"/>
        <v>42199</v>
      </c>
      <c r="AD462" s="38">
        <f t="shared" si="106"/>
        <v>42199</v>
      </c>
      <c r="AE462" s="38"/>
      <c r="AF462" s="38"/>
      <c r="AG462" s="38"/>
      <c r="AH462" s="38"/>
      <c r="AI462" s="38"/>
      <c r="AJ462" s="38"/>
      <c r="AK462" s="38"/>
      <c r="AL462" s="38"/>
      <c r="AM462" s="38"/>
      <c r="AO462" s="38"/>
    </row>
    <row r="463" spans="2:41">
      <c r="B463" s="111">
        <v>42292</v>
      </c>
      <c r="C463" s="112">
        <v>0.31514999999999999</v>
      </c>
      <c r="E463" s="111">
        <v>43853</v>
      </c>
      <c r="F463" s="112">
        <v>1.54</v>
      </c>
      <c r="H463" s="111">
        <v>42537</v>
      </c>
      <c r="I463" s="112">
        <v>0.43</v>
      </c>
      <c r="K463" s="111">
        <v>42272</v>
      </c>
      <c r="L463" s="112">
        <v>0.32793</v>
      </c>
      <c r="N463" s="111">
        <v>42272</v>
      </c>
      <c r="O463" s="112">
        <v>0.13843</v>
      </c>
      <c r="Q463" s="111">
        <v>42272</v>
      </c>
      <c r="R463" s="112">
        <v>0.1895</v>
      </c>
      <c r="S463" s="158">
        <f t="shared" si="100"/>
        <v>0</v>
      </c>
      <c r="T463" s="38">
        <f t="shared" si="101"/>
        <v>42292</v>
      </c>
      <c r="U463" s="112">
        <f t="shared" ca="1" si="102"/>
        <v>0.31514999999999999</v>
      </c>
      <c r="V463" s="112">
        <f t="shared" ca="1" si="96"/>
        <v>0.37923000000000001</v>
      </c>
      <c r="W463" s="112">
        <f t="shared" ca="1" si="97"/>
        <v>0.19156999999999999</v>
      </c>
      <c r="X463" s="112">
        <f t="shared" ca="1" si="98"/>
        <v>0.18765999999999999</v>
      </c>
      <c r="Y463" s="112">
        <f t="shared" ca="1" si="103"/>
        <v>0</v>
      </c>
      <c r="Z463" s="27">
        <f t="shared" ca="1" si="99"/>
        <v>0.12358</v>
      </c>
      <c r="AB463" s="38">
        <f t="shared" ca="1" si="104"/>
        <v>42200</v>
      </c>
      <c r="AC463" s="38">
        <f t="shared" si="105"/>
        <v>42200</v>
      </c>
      <c r="AD463" s="38">
        <f t="shared" si="106"/>
        <v>42200</v>
      </c>
      <c r="AE463" s="38"/>
      <c r="AF463" s="38"/>
      <c r="AG463" s="38"/>
      <c r="AH463" s="38"/>
      <c r="AI463" s="38"/>
      <c r="AJ463" s="38"/>
      <c r="AK463" s="38"/>
      <c r="AL463" s="38"/>
      <c r="AM463" s="38"/>
      <c r="AO463" s="38"/>
    </row>
    <row r="464" spans="2:41">
      <c r="B464" s="111">
        <v>42293</v>
      </c>
      <c r="C464" s="112">
        <v>0.31714999999999999</v>
      </c>
      <c r="E464" s="111">
        <v>43854</v>
      </c>
      <c r="F464" s="112">
        <v>1.53</v>
      </c>
      <c r="H464" s="111">
        <v>42538</v>
      </c>
      <c r="I464" s="112">
        <v>0.41</v>
      </c>
      <c r="K464" s="111">
        <v>42275</v>
      </c>
      <c r="L464" s="112">
        <v>0.32863999999999999</v>
      </c>
      <c r="N464" s="111">
        <v>42275</v>
      </c>
      <c r="O464" s="112">
        <v>0.13936000000000001</v>
      </c>
      <c r="Q464" s="111">
        <v>42275</v>
      </c>
      <c r="R464" s="112">
        <v>0.18928</v>
      </c>
      <c r="S464" s="158">
        <f t="shared" si="100"/>
        <v>0</v>
      </c>
      <c r="T464" s="38">
        <f t="shared" si="101"/>
        <v>42293</v>
      </c>
      <c r="U464" s="112">
        <f t="shared" ca="1" si="102"/>
        <v>0.31714999999999999</v>
      </c>
      <c r="V464" s="112">
        <f t="shared" ca="1" si="96"/>
        <v>0.38729000000000002</v>
      </c>
      <c r="W464" s="112">
        <f t="shared" ca="1" si="97"/>
        <v>0.19983999999999999</v>
      </c>
      <c r="X464" s="112">
        <f t="shared" ca="1" si="98"/>
        <v>0.18745000000000001</v>
      </c>
      <c r="Y464" s="112">
        <f t="shared" ca="1" si="103"/>
        <v>0</v>
      </c>
      <c r="Z464" s="27">
        <f t="shared" ca="1" si="99"/>
        <v>0.11731</v>
      </c>
      <c r="AB464" s="38">
        <f t="shared" si="104"/>
        <v>42201</v>
      </c>
      <c r="AC464" s="38">
        <f t="shared" ca="1" si="105"/>
        <v>42201</v>
      </c>
      <c r="AD464" s="38">
        <f t="shared" si="106"/>
        <v>42201</v>
      </c>
      <c r="AE464" s="38"/>
      <c r="AF464" s="38"/>
      <c r="AG464" s="38"/>
      <c r="AH464" s="38"/>
      <c r="AI464" s="38"/>
      <c r="AJ464" s="38"/>
      <c r="AK464" s="38"/>
      <c r="AL464" s="38"/>
      <c r="AM464" s="38"/>
      <c r="AO464" s="38"/>
    </row>
    <row r="465" spans="2:41">
      <c r="B465" s="111">
        <v>42296</v>
      </c>
      <c r="C465" s="112">
        <v>0.31664999999999999</v>
      </c>
      <c r="E465" s="111">
        <v>43857</v>
      </c>
      <c r="F465" s="112">
        <v>1.53</v>
      </c>
      <c r="H465" s="111">
        <v>42541</v>
      </c>
      <c r="I465" s="112">
        <v>0.39</v>
      </c>
      <c r="K465" s="111">
        <v>42276</v>
      </c>
      <c r="L465" s="112">
        <v>0.33166000000000001</v>
      </c>
      <c r="N465" s="111">
        <v>42276</v>
      </c>
      <c r="O465" s="112">
        <v>0.14244000000000001</v>
      </c>
      <c r="Q465" s="111">
        <v>42276</v>
      </c>
      <c r="R465" s="112">
        <v>0.18922</v>
      </c>
      <c r="S465" s="158">
        <f t="shared" si="100"/>
        <v>0</v>
      </c>
      <c r="T465" s="38">
        <f t="shared" si="101"/>
        <v>42296</v>
      </c>
      <c r="U465" s="112">
        <f t="shared" ca="1" si="102"/>
        <v>0.31664999999999999</v>
      </c>
      <c r="V465" s="112">
        <f t="shared" ca="1" si="96"/>
        <v>0.38815</v>
      </c>
      <c r="W465" s="112">
        <f t="shared" ca="1" si="97"/>
        <v>0.20080999999999999</v>
      </c>
      <c r="X465" s="112">
        <f t="shared" ca="1" si="98"/>
        <v>0.18734000000000001</v>
      </c>
      <c r="Y465" s="112">
        <f t="shared" ca="1" si="103"/>
        <v>0</v>
      </c>
      <c r="Z465" s="27">
        <f t="shared" ca="1" si="99"/>
        <v>0.11584</v>
      </c>
      <c r="AB465" s="38">
        <f t="shared" si="104"/>
        <v>42202</v>
      </c>
      <c r="AC465" s="38" t="e">
        <f t="shared" si="105"/>
        <v>#N/A</v>
      </c>
      <c r="AD465" s="38">
        <f t="shared" si="106"/>
        <v>42202</v>
      </c>
      <c r="AE465" s="38"/>
      <c r="AF465" s="38"/>
      <c r="AG465" s="38"/>
      <c r="AH465" s="38"/>
      <c r="AI465" s="38"/>
      <c r="AJ465" s="38"/>
      <c r="AK465" s="38"/>
      <c r="AL465" s="38"/>
      <c r="AM465" s="38"/>
      <c r="AO465" s="38"/>
    </row>
    <row r="466" spans="2:41">
      <c r="B466" s="111">
        <v>42297</v>
      </c>
      <c r="C466" s="112">
        <v>0.32040000000000002</v>
      </c>
      <c r="E466" s="111">
        <v>43858</v>
      </c>
      <c r="F466" s="112">
        <v>1.53</v>
      </c>
      <c r="H466" s="111">
        <v>42542</v>
      </c>
      <c r="I466" s="112">
        <v>0.4</v>
      </c>
      <c r="K466" s="111">
        <v>42277</v>
      </c>
      <c r="L466" s="112">
        <v>0.33432000000000001</v>
      </c>
      <c r="N466" s="111">
        <v>42277</v>
      </c>
      <c r="O466" s="112">
        <v>0.14574000000000001</v>
      </c>
      <c r="Q466" s="111">
        <v>42277</v>
      </c>
      <c r="R466" s="112">
        <v>0.18858</v>
      </c>
      <c r="S466" s="158">
        <f t="shared" si="100"/>
        <v>0</v>
      </c>
      <c r="T466" s="38">
        <f t="shared" si="101"/>
        <v>42297</v>
      </c>
      <c r="U466" s="112">
        <f t="shared" ca="1" si="102"/>
        <v>0.32040000000000002</v>
      </c>
      <c r="V466" s="112">
        <f t="shared" ca="1" si="96"/>
        <v>0.39063999999999999</v>
      </c>
      <c r="W466" s="112">
        <f t="shared" ca="1" si="97"/>
        <v>0.20330999999999999</v>
      </c>
      <c r="X466" s="112">
        <f t="shared" ca="1" si="98"/>
        <v>0.18733</v>
      </c>
      <c r="Y466" s="112">
        <f t="shared" ca="1" si="103"/>
        <v>0</v>
      </c>
      <c r="Z466" s="27">
        <f t="shared" ca="1" si="99"/>
        <v>0.11709000000000003</v>
      </c>
      <c r="AB466" s="38">
        <f t="shared" si="104"/>
        <v>42205</v>
      </c>
      <c r="AC466" s="38">
        <f t="shared" si="105"/>
        <v>42205</v>
      </c>
      <c r="AD466" s="38">
        <f t="shared" si="106"/>
        <v>42205</v>
      </c>
      <c r="AE466" s="38"/>
      <c r="AF466" s="38"/>
      <c r="AG466" s="38"/>
      <c r="AH466" s="38"/>
      <c r="AI466" s="38"/>
      <c r="AJ466" s="38"/>
      <c r="AK466" s="38"/>
      <c r="AL466" s="38"/>
      <c r="AM466" s="38"/>
      <c r="AO466" s="38"/>
    </row>
    <row r="467" spans="2:41">
      <c r="B467" s="111">
        <v>42298</v>
      </c>
      <c r="C467" s="112">
        <v>0.31640000000000001</v>
      </c>
      <c r="E467" s="111">
        <v>43859</v>
      </c>
      <c r="F467" s="112">
        <v>1.53</v>
      </c>
      <c r="H467" s="111">
        <v>42543</v>
      </c>
      <c r="I467" s="112">
        <v>0.42</v>
      </c>
      <c r="K467" s="111">
        <v>42278</v>
      </c>
      <c r="L467" s="112">
        <v>0.34838999999999998</v>
      </c>
      <c r="N467" s="111">
        <v>42278</v>
      </c>
      <c r="O467" s="112">
        <v>0.15981999999999999</v>
      </c>
      <c r="Q467" s="111">
        <v>42278</v>
      </c>
      <c r="R467" s="112">
        <v>0.18856999999999999</v>
      </c>
      <c r="S467" s="158">
        <f t="shared" si="100"/>
        <v>0</v>
      </c>
      <c r="T467" s="38">
        <f t="shared" si="101"/>
        <v>42298</v>
      </c>
      <c r="U467" s="112">
        <f t="shared" ca="1" si="102"/>
        <v>0.31640000000000001</v>
      </c>
      <c r="V467" s="112">
        <f t="shared" ca="1" si="96"/>
        <v>0.39367999999999997</v>
      </c>
      <c r="W467" s="112">
        <f t="shared" ca="1" si="97"/>
        <v>0.20635999999999999</v>
      </c>
      <c r="X467" s="112">
        <f t="shared" ca="1" si="98"/>
        <v>0.18731999999999999</v>
      </c>
      <c r="Y467" s="112">
        <f t="shared" ca="1" si="103"/>
        <v>0</v>
      </c>
      <c r="Z467" s="27">
        <f t="shared" ca="1" si="99"/>
        <v>0.11004000000000003</v>
      </c>
      <c r="AB467" s="38">
        <f t="shared" si="104"/>
        <v>42206</v>
      </c>
      <c r="AC467" s="38">
        <f t="shared" si="105"/>
        <v>42206</v>
      </c>
      <c r="AD467" s="38">
        <f t="shared" si="106"/>
        <v>42206</v>
      </c>
      <c r="AE467" s="38"/>
      <c r="AF467" s="38"/>
      <c r="AG467" s="38"/>
      <c r="AH467" s="38"/>
      <c r="AI467" s="38"/>
      <c r="AJ467" s="38"/>
      <c r="AK467" s="38"/>
      <c r="AL467" s="38"/>
      <c r="AM467" s="38"/>
      <c r="AO467" s="38"/>
    </row>
    <row r="468" spans="2:41">
      <c r="B468" s="111">
        <v>42299</v>
      </c>
      <c r="C468" s="112">
        <v>0.31990000000000002</v>
      </c>
      <c r="E468" s="111">
        <v>43860</v>
      </c>
      <c r="F468" s="112">
        <v>1.58</v>
      </c>
      <c r="H468" s="111">
        <v>42544</v>
      </c>
      <c r="I468" s="112">
        <v>0.49</v>
      </c>
      <c r="K468" s="111">
        <v>42279</v>
      </c>
      <c r="L468" s="112">
        <v>0.34871000000000002</v>
      </c>
      <c r="N468" s="111">
        <v>42279</v>
      </c>
      <c r="O468" s="112">
        <v>0.16023999999999999</v>
      </c>
      <c r="Q468" s="111">
        <v>42279</v>
      </c>
      <c r="R468" s="112">
        <v>0.18847</v>
      </c>
      <c r="S468" s="158">
        <f t="shared" si="100"/>
        <v>0</v>
      </c>
      <c r="T468" s="38">
        <f t="shared" si="101"/>
        <v>42299</v>
      </c>
      <c r="U468" s="112">
        <f t="shared" ca="1" si="102"/>
        <v>0.31990000000000002</v>
      </c>
      <c r="V468" s="112">
        <f t="shared" ca="1" si="96"/>
        <v>0.39710000000000001</v>
      </c>
      <c r="W468" s="112">
        <f t="shared" ca="1" si="97"/>
        <v>0.20984</v>
      </c>
      <c r="X468" s="112">
        <f t="shared" ca="1" si="98"/>
        <v>0.18726000000000001</v>
      </c>
      <c r="Y468" s="112">
        <f t="shared" ca="1" si="103"/>
        <v>0</v>
      </c>
      <c r="Z468" s="27">
        <f t="shared" ca="1" si="99"/>
        <v>0.11006000000000002</v>
      </c>
      <c r="AB468" s="38">
        <f t="shared" si="104"/>
        <v>42207</v>
      </c>
      <c r="AC468" s="38">
        <f t="shared" si="105"/>
        <v>42207</v>
      </c>
      <c r="AD468" s="38">
        <f t="shared" si="106"/>
        <v>42207</v>
      </c>
      <c r="AE468" s="38"/>
      <c r="AF468" s="38"/>
      <c r="AG468" s="38"/>
      <c r="AH468" s="38"/>
      <c r="AI468" s="38"/>
      <c r="AJ468" s="38"/>
      <c r="AK468" s="38"/>
      <c r="AL468" s="38"/>
      <c r="AM468" s="38"/>
      <c r="AO468" s="38"/>
    </row>
    <row r="469" spans="2:41">
      <c r="B469" s="111">
        <v>42300</v>
      </c>
      <c r="C469" s="112">
        <v>0.32290000000000002</v>
      </c>
      <c r="E469" s="111">
        <v>43861</v>
      </c>
      <c r="F469" s="112">
        <v>1.6</v>
      </c>
      <c r="H469" s="111">
        <v>42545</v>
      </c>
      <c r="I469" s="112">
        <v>0.55000000000000004</v>
      </c>
      <c r="K469" s="111">
        <v>42282</v>
      </c>
      <c r="L469" s="112">
        <v>0.35253000000000001</v>
      </c>
      <c r="N469" s="111">
        <v>42282</v>
      </c>
      <c r="O469" s="112">
        <v>0.16438</v>
      </c>
      <c r="Q469" s="111">
        <v>42282</v>
      </c>
      <c r="R469" s="112">
        <v>0.18815000000000001</v>
      </c>
      <c r="S469" s="158">
        <f t="shared" si="100"/>
        <v>0</v>
      </c>
      <c r="T469" s="38">
        <f t="shared" si="101"/>
        <v>42300</v>
      </c>
      <c r="U469" s="112">
        <f t="shared" ca="1" si="102"/>
        <v>0.32290000000000002</v>
      </c>
      <c r="V469" s="112">
        <f t="shared" ca="1" si="96"/>
        <v>0.40720000000000001</v>
      </c>
      <c r="W469" s="112">
        <f t="shared" ca="1" si="97"/>
        <v>0.21995000000000001</v>
      </c>
      <c r="X469" s="112">
        <f t="shared" ca="1" si="98"/>
        <v>0.18725</v>
      </c>
      <c r="Y469" s="112">
        <f t="shared" ca="1" si="103"/>
        <v>0</v>
      </c>
      <c r="Z469" s="27">
        <f t="shared" ca="1" si="99"/>
        <v>0.10295000000000001</v>
      </c>
      <c r="AB469" s="38">
        <f t="shared" si="104"/>
        <v>42208</v>
      </c>
      <c r="AC469" s="38">
        <f t="shared" si="105"/>
        <v>42208</v>
      </c>
      <c r="AD469" s="38">
        <f t="shared" si="106"/>
        <v>42208</v>
      </c>
      <c r="AE469" s="38"/>
      <c r="AF469" s="38"/>
      <c r="AG469" s="38"/>
      <c r="AH469" s="38"/>
      <c r="AI469" s="38"/>
      <c r="AJ469" s="38"/>
      <c r="AK469" s="38"/>
      <c r="AL469" s="38"/>
      <c r="AM469" s="38"/>
      <c r="AO469" s="38"/>
    </row>
    <row r="470" spans="2:41">
      <c r="B470" s="111">
        <v>42303</v>
      </c>
      <c r="C470" s="112">
        <v>0.32314999999999999</v>
      </c>
      <c r="E470" s="111">
        <v>43864</v>
      </c>
      <c r="F470" s="112">
        <v>1.5899999999999999</v>
      </c>
      <c r="H470" s="111">
        <v>42548</v>
      </c>
      <c r="I470" s="112">
        <v>0.57999999999999996</v>
      </c>
      <c r="K470" s="111">
        <v>42283</v>
      </c>
      <c r="L470" s="112">
        <v>0.35525000000000001</v>
      </c>
      <c r="N470" s="111">
        <v>42283</v>
      </c>
      <c r="O470" s="112">
        <v>0.1671</v>
      </c>
      <c r="Q470" s="111">
        <v>42283</v>
      </c>
      <c r="R470" s="112">
        <v>0.18815000000000001</v>
      </c>
      <c r="S470" s="158">
        <f t="shared" si="100"/>
        <v>0</v>
      </c>
      <c r="T470" s="38">
        <f t="shared" si="101"/>
        <v>42303</v>
      </c>
      <c r="U470" s="112">
        <f t="shared" ca="1" si="102"/>
        <v>0.32314999999999999</v>
      </c>
      <c r="V470" s="112">
        <f t="shared" ca="1" si="96"/>
        <v>0.41300999999999999</v>
      </c>
      <c r="W470" s="112">
        <f t="shared" ca="1" si="97"/>
        <v>0.22581999999999999</v>
      </c>
      <c r="X470" s="112">
        <f t="shared" ca="1" si="98"/>
        <v>0.18719</v>
      </c>
      <c r="Y470" s="112">
        <f t="shared" ca="1" si="103"/>
        <v>0</v>
      </c>
      <c r="Z470" s="27">
        <f t="shared" ca="1" si="99"/>
        <v>9.733E-2</v>
      </c>
      <c r="AB470" s="38">
        <f t="shared" si="104"/>
        <v>42209</v>
      </c>
      <c r="AC470" s="38" t="e">
        <f t="shared" si="105"/>
        <v>#N/A</v>
      </c>
      <c r="AD470" s="38">
        <f t="shared" si="106"/>
        <v>42209</v>
      </c>
      <c r="AE470" s="38"/>
      <c r="AF470" s="38"/>
      <c r="AG470" s="38"/>
      <c r="AH470" s="38"/>
      <c r="AI470" s="38"/>
      <c r="AJ470" s="38"/>
      <c r="AK470" s="38"/>
      <c r="AL470" s="38"/>
      <c r="AM470" s="38"/>
      <c r="AO470" s="38"/>
    </row>
    <row r="471" spans="2:41">
      <c r="B471" s="111">
        <v>42304</v>
      </c>
      <c r="C471" s="112">
        <v>0.32390000000000002</v>
      </c>
      <c r="E471" s="111">
        <v>43865</v>
      </c>
      <c r="F471" s="112">
        <v>1.6</v>
      </c>
      <c r="H471" s="111">
        <v>42549</v>
      </c>
      <c r="I471" s="112">
        <v>0.55000000000000004</v>
      </c>
      <c r="K471" s="111">
        <v>42284</v>
      </c>
      <c r="L471" s="112">
        <v>0.35838999999999999</v>
      </c>
      <c r="N471" s="111">
        <v>42284</v>
      </c>
      <c r="O471" s="112">
        <v>0.17025000000000001</v>
      </c>
      <c r="Q471" s="111">
        <v>42284</v>
      </c>
      <c r="R471" s="112">
        <v>0.18814</v>
      </c>
      <c r="S471" s="158">
        <f t="shared" si="100"/>
        <v>0</v>
      </c>
      <c r="T471" s="38">
        <f t="shared" si="101"/>
        <v>42304</v>
      </c>
      <c r="U471" s="112">
        <f t="shared" ca="1" si="102"/>
        <v>0.32390000000000002</v>
      </c>
      <c r="V471" s="112">
        <f t="shared" ca="1" si="96"/>
        <v>0.41613</v>
      </c>
      <c r="W471" s="112">
        <f t="shared" ca="1" si="97"/>
        <v>0.22897999999999999</v>
      </c>
      <c r="X471" s="112">
        <f t="shared" ca="1" si="98"/>
        <v>0.18715000000000001</v>
      </c>
      <c r="Y471" s="112">
        <f t="shared" ca="1" si="103"/>
        <v>0</v>
      </c>
      <c r="Z471" s="27">
        <f t="shared" ca="1" si="99"/>
        <v>9.4920000000000032E-2</v>
      </c>
      <c r="AB471" s="38">
        <f t="shared" si="104"/>
        <v>42212</v>
      </c>
      <c r="AC471" s="38">
        <f t="shared" ca="1" si="105"/>
        <v>42212</v>
      </c>
      <c r="AD471" s="38">
        <f t="shared" si="106"/>
        <v>42212</v>
      </c>
      <c r="AE471" s="38"/>
      <c r="AF471" s="38"/>
      <c r="AG471" s="38"/>
      <c r="AH471" s="38"/>
      <c r="AI471" s="38"/>
      <c r="AJ471" s="38"/>
      <c r="AK471" s="38"/>
      <c r="AL471" s="38"/>
      <c r="AM471" s="38"/>
      <c r="AO471" s="38"/>
    </row>
    <row r="472" spans="2:41">
      <c r="B472" s="111">
        <v>42305</v>
      </c>
      <c r="C472" s="112">
        <v>0.32190000000000002</v>
      </c>
      <c r="E472" s="111">
        <v>43866</v>
      </c>
      <c r="F472" s="112">
        <v>1.5899999999999999</v>
      </c>
      <c r="H472" s="111">
        <v>42550</v>
      </c>
      <c r="I472" s="112">
        <v>0.49</v>
      </c>
      <c r="K472" s="111">
        <v>42285</v>
      </c>
      <c r="L472" s="112">
        <v>0.36109999999999998</v>
      </c>
      <c r="N472" s="111">
        <v>42285</v>
      </c>
      <c r="O472" s="112">
        <v>0.17308000000000001</v>
      </c>
      <c r="Q472" s="111">
        <v>42285</v>
      </c>
      <c r="R472" s="112">
        <v>0.18801999999999999</v>
      </c>
      <c r="S472" s="158">
        <f t="shared" si="100"/>
        <v>0</v>
      </c>
      <c r="T472" s="38">
        <f t="shared" si="101"/>
        <v>42305</v>
      </c>
      <c r="U472" s="112">
        <f t="shared" ca="1" si="102"/>
        <v>0.32190000000000002</v>
      </c>
      <c r="V472" s="112">
        <f t="shared" ca="1" si="96"/>
        <v>0.41955999999999999</v>
      </c>
      <c r="W472" s="112">
        <f t="shared" ca="1" si="97"/>
        <v>0.23246</v>
      </c>
      <c r="X472" s="112">
        <f t="shared" ca="1" si="98"/>
        <v>0.18709999999999999</v>
      </c>
      <c r="Y472" s="112">
        <f t="shared" ca="1" si="103"/>
        <v>0</v>
      </c>
      <c r="Z472" s="27">
        <f t="shared" ca="1" si="99"/>
        <v>8.9440000000000019E-2</v>
      </c>
      <c r="AB472" s="38">
        <f t="shared" si="104"/>
        <v>42213</v>
      </c>
      <c r="AC472" s="38">
        <f t="shared" si="105"/>
        <v>42213</v>
      </c>
      <c r="AD472" s="38">
        <f t="shared" si="106"/>
        <v>42213</v>
      </c>
      <c r="AE472" s="38"/>
      <c r="AF472" s="38"/>
      <c r="AG472" s="38"/>
      <c r="AH472" s="38"/>
      <c r="AI472" s="38"/>
      <c r="AJ472" s="38"/>
      <c r="AK472" s="38"/>
      <c r="AL472" s="38"/>
      <c r="AM472" s="38"/>
      <c r="AO472" s="38"/>
    </row>
    <row r="473" spans="2:41">
      <c r="B473" s="111">
        <v>42306</v>
      </c>
      <c r="C473" s="112">
        <v>0.32890000000000003</v>
      </c>
      <c r="E473" s="111">
        <v>43867</v>
      </c>
      <c r="F473" s="112">
        <v>1.5899999999999999</v>
      </c>
      <c r="H473" s="111">
        <v>42551</v>
      </c>
      <c r="I473" s="112">
        <v>0.63</v>
      </c>
      <c r="K473" s="111">
        <v>42286</v>
      </c>
      <c r="L473" s="112">
        <v>0.36771999999999999</v>
      </c>
      <c r="N473" s="111">
        <v>42286</v>
      </c>
      <c r="O473" s="112">
        <v>0.17982999999999999</v>
      </c>
      <c r="Q473" s="111">
        <v>42286</v>
      </c>
      <c r="R473" s="112">
        <v>0.18789</v>
      </c>
      <c r="S473" s="158">
        <f t="shared" si="100"/>
        <v>0</v>
      </c>
      <c r="T473" s="38">
        <f t="shared" si="101"/>
        <v>42306</v>
      </c>
      <c r="U473" s="112">
        <f t="shared" ca="1" si="102"/>
        <v>0.32890000000000003</v>
      </c>
      <c r="V473" s="112">
        <f t="shared" ca="1" si="96"/>
        <v>0.42324000000000001</v>
      </c>
      <c r="W473" s="112">
        <f t="shared" ca="1" si="97"/>
        <v>0.23626</v>
      </c>
      <c r="X473" s="112">
        <f t="shared" ca="1" si="98"/>
        <v>0.18698000000000001</v>
      </c>
      <c r="Y473" s="112">
        <f t="shared" ca="1" si="103"/>
        <v>0</v>
      </c>
      <c r="Z473" s="27">
        <f t="shared" ca="1" si="99"/>
        <v>9.2640000000000028E-2</v>
      </c>
      <c r="AB473" s="38">
        <f t="shared" si="104"/>
        <v>42214</v>
      </c>
      <c r="AC473" s="38">
        <f t="shared" si="105"/>
        <v>42214</v>
      </c>
      <c r="AD473" s="38">
        <f t="shared" si="106"/>
        <v>42214</v>
      </c>
      <c r="AE473" s="38"/>
      <c r="AF473" s="38"/>
      <c r="AG473" s="38"/>
      <c r="AH473" s="38"/>
      <c r="AI473" s="38"/>
      <c r="AJ473" s="38"/>
      <c r="AK473" s="38"/>
      <c r="AL473" s="38"/>
      <c r="AM473" s="38"/>
      <c r="AO473" s="38"/>
    </row>
    <row r="474" spans="2:41">
      <c r="B474" s="111">
        <v>42307</v>
      </c>
      <c r="C474" s="112">
        <v>0.33410000000000001</v>
      </c>
      <c r="E474" s="111">
        <v>43868</v>
      </c>
      <c r="F474" s="112">
        <v>1.58</v>
      </c>
      <c r="H474" s="111">
        <v>42552</v>
      </c>
      <c r="I474" s="112">
        <v>0.47</v>
      </c>
      <c r="K474" s="111">
        <v>42289</v>
      </c>
      <c r="L474" s="112">
        <v>0.36764000000000002</v>
      </c>
      <c r="N474" s="111">
        <v>42289</v>
      </c>
      <c r="O474" s="112">
        <v>0.17982999999999999</v>
      </c>
      <c r="Q474" s="111">
        <v>42289</v>
      </c>
      <c r="R474" s="112">
        <v>0.18781</v>
      </c>
      <c r="S474" s="158">
        <f t="shared" si="100"/>
        <v>0</v>
      </c>
      <c r="T474" s="38">
        <f t="shared" si="101"/>
        <v>42307</v>
      </c>
      <c r="U474" s="112">
        <f t="shared" ca="1" si="102"/>
        <v>0.33410000000000001</v>
      </c>
      <c r="V474" s="112">
        <f t="shared" ca="1" si="96"/>
        <v>0.42486000000000002</v>
      </c>
      <c r="W474" s="112">
        <f t="shared" ca="1" si="97"/>
        <v>0.23809</v>
      </c>
      <c r="X474" s="112">
        <f t="shared" ca="1" si="98"/>
        <v>0.18676999999999999</v>
      </c>
      <c r="Y474" s="112">
        <f t="shared" ca="1" si="103"/>
        <v>0</v>
      </c>
      <c r="Z474" s="27">
        <f t="shared" ca="1" si="99"/>
        <v>9.6010000000000012E-2</v>
      </c>
      <c r="AB474" s="38">
        <f t="shared" si="104"/>
        <v>42215</v>
      </c>
      <c r="AC474" s="38">
        <f t="shared" si="105"/>
        <v>42215</v>
      </c>
      <c r="AD474" s="38">
        <f t="shared" si="106"/>
        <v>42215</v>
      </c>
      <c r="AE474" s="38"/>
      <c r="AF474" s="38"/>
      <c r="AG474" s="38"/>
      <c r="AH474" s="38"/>
      <c r="AI474" s="38"/>
      <c r="AJ474" s="38"/>
      <c r="AK474" s="38"/>
      <c r="AL474" s="38"/>
      <c r="AM474" s="38"/>
      <c r="AO474" s="38"/>
    </row>
    <row r="475" spans="2:41">
      <c r="B475" s="111">
        <v>42310</v>
      </c>
      <c r="C475" s="112">
        <v>0.33410000000000001</v>
      </c>
      <c r="E475" s="111">
        <v>43871</v>
      </c>
      <c r="F475" s="112">
        <v>1.58</v>
      </c>
      <c r="H475" s="111">
        <v>42556</v>
      </c>
      <c r="I475" s="112">
        <v>0.4</v>
      </c>
      <c r="K475" s="111">
        <v>42290</v>
      </c>
      <c r="L475" s="112">
        <v>0.37426999999999999</v>
      </c>
      <c r="N475" s="111">
        <v>42290</v>
      </c>
      <c r="O475" s="112">
        <v>0.18645999999999999</v>
      </c>
      <c r="Q475" s="111">
        <v>42290</v>
      </c>
      <c r="R475" s="112">
        <v>0.18781</v>
      </c>
      <c r="S475" s="158">
        <f t="shared" si="100"/>
        <v>0</v>
      </c>
      <c r="T475" s="38">
        <f t="shared" si="101"/>
        <v>42310</v>
      </c>
      <c r="U475" s="112">
        <f t="shared" ca="1" si="102"/>
        <v>0.33410000000000001</v>
      </c>
      <c r="V475" s="112">
        <f t="shared" ca="1" si="96"/>
        <v>0.43739</v>
      </c>
      <c r="W475" s="112">
        <f t="shared" ca="1" si="97"/>
        <v>0.25095000000000001</v>
      </c>
      <c r="X475" s="112">
        <f t="shared" ca="1" si="98"/>
        <v>0.18643999999999999</v>
      </c>
      <c r="Y475" s="112">
        <f t="shared" ca="1" si="103"/>
        <v>0</v>
      </c>
      <c r="Z475" s="27">
        <f t="shared" ca="1" si="99"/>
        <v>8.3150000000000002E-2</v>
      </c>
      <c r="AB475" s="38">
        <f t="shared" si="104"/>
        <v>42216</v>
      </c>
      <c r="AC475" s="38" t="e">
        <f t="shared" si="105"/>
        <v>#N/A</v>
      </c>
      <c r="AD475" s="38">
        <f t="shared" si="106"/>
        <v>42216</v>
      </c>
      <c r="AE475" s="38"/>
      <c r="AF475" s="38"/>
      <c r="AG475" s="38"/>
      <c r="AH475" s="38"/>
      <c r="AI475" s="38"/>
      <c r="AJ475" s="38"/>
      <c r="AK475" s="38"/>
      <c r="AL475" s="38"/>
      <c r="AM475" s="38"/>
      <c r="AO475" s="38"/>
    </row>
    <row r="476" spans="2:41">
      <c r="B476" s="111">
        <v>42311</v>
      </c>
      <c r="C476" s="112">
        <v>0.33360000000000001</v>
      </c>
      <c r="E476" s="111">
        <v>43872</v>
      </c>
      <c r="F476" s="112">
        <v>1.58</v>
      </c>
      <c r="H476" s="111">
        <v>42557</v>
      </c>
      <c r="I476" s="112">
        <v>0.36</v>
      </c>
      <c r="K476" s="111">
        <v>42291</v>
      </c>
      <c r="L476" s="112">
        <v>0.37691999999999998</v>
      </c>
      <c r="N476" s="111">
        <v>42291</v>
      </c>
      <c r="O476" s="112">
        <v>0.18917</v>
      </c>
      <c r="Q476" s="111">
        <v>42291</v>
      </c>
      <c r="R476" s="112">
        <v>0.18775</v>
      </c>
      <c r="S476" s="158">
        <f t="shared" si="100"/>
        <v>0</v>
      </c>
      <c r="T476" s="38">
        <f t="shared" si="101"/>
        <v>42311</v>
      </c>
      <c r="U476" s="112">
        <f t="shared" ca="1" si="102"/>
        <v>0.33360000000000001</v>
      </c>
      <c r="V476" s="112">
        <f t="shared" ca="1" si="96"/>
        <v>0.44081999999999999</v>
      </c>
      <c r="W476" s="112">
        <f t="shared" ca="1" si="97"/>
        <v>0.25453999999999999</v>
      </c>
      <c r="X476" s="112">
        <f t="shared" ca="1" si="98"/>
        <v>0.18628</v>
      </c>
      <c r="Y476" s="112">
        <f t="shared" ca="1" si="103"/>
        <v>0</v>
      </c>
      <c r="Z476" s="27">
        <f t="shared" ca="1" si="99"/>
        <v>7.9060000000000019E-2</v>
      </c>
      <c r="AB476" s="38">
        <f t="shared" si="104"/>
        <v>42219</v>
      </c>
      <c r="AC476" s="38">
        <f t="shared" si="105"/>
        <v>42219</v>
      </c>
      <c r="AD476" s="38">
        <f t="shared" si="106"/>
        <v>42219</v>
      </c>
      <c r="AE476" s="38"/>
      <c r="AF476" s="38"/>
      <c r="AG476" s="38"/>
      <c r="AH476" s="38"/>
      <c r="AI476" s="38"/>
      <c r="AJ476" s="38"/>
      <c r="AK476" s="38"/>
      <c r="AL476" s="38"/>
      <c r="AM476" s="38"/>
      <c r="AO476" s="38"/>
    </row>
    <row r="477" spans="2:41">
      <c r="B477" s="111">
        <v>42312</v>
      </c>
      <c r="C477" s="112">
        <v>0.33660000000000001</v>
      </c>
      <c r="E477" s="111">
        <v>43873</v>
      </c>
      <c r="F477" s="112">
        <v>1.5699999999999998</v>
      </c>
      <c r="H477" s="111">
        <v>42558</v>
      </c>
      <c r="I477" s="112">
        <v>0.39</v>
      </c>
      <c r="K477" s="111">
        <v>42292</v>
      </c>
      <c r="L477" s="112">
        <v>0.37923000000000001</v>
      </c>
      <c r="N477" s="111">
        <v>42292</v>
      </c>
      <c r="O477" s="112">
        <v>0.19156999999999999</v>
      </c>
      <c r="Q477" s="111">
        <v>42292</v>
      </c>
      <c r="R477" s="112">
        <v>0.18765999999999999</v>
      </c>
      <c r="S477" s="158">
        <f t="shared" si="100"/>
        <v>0</v>
      </c>
      <c r="T477" s="38">
        <f t="shared" si="101"/>
        <v>42312</v>
      </c>
      <c r="U477" s="112">
        <f t="shared" ca="1" si="102"/>
        <v>0.33660000000000001</v>
      </c>
      <c r="V477" s="112">
        <f t="shared" ca="1" si="96"/>
        <v>0.44413000000000002</v>
      </c>
      <c r="W477" s="112">
        <f t="shared" ca="1" si="97"/>
        <v>0.25790999999999997</v>
      </c>
      <c r="X477" s="112">
        <f t="shared" ca="1" si="98"/>
        <v>0.18622</v>
      </c>
      <c r="Y477" s="112">
        <f t="shared" ca="1" si="103"/>
        <v>0</v>
      </c>
      <c r="Z477" s="27">
        <f t="shared" ca="1" si="99"/>
        <v>7.8690000000000038E-2</v>
      </c>
      <c r="AB477" s="38">
        <f t="shared" si="104"/>
        <v>42220</v>
      </c>
      <c r="AC477" s="38">
        <f t="shared" si="105"/>
        <v>42220</v>
      </c>
      <c r="AD477" s="38">
        <f t="shared" si="106"/>
        <v>42220</v>
      </c>
      <c r="AE477" s="38"/>
      <c r="AF477" s="38"/>
      <c r="AG477" s="38"/>
      <c r="AH477" s="38"/>
      <c r="AI477" s="38"/>
      <c r="AJ477" s="38"/>
      <c r="AK477" s="38"/>
      <c r="AL477" s="38"/>
      <c r="AM477" s="38"/>
      <c r="AO477" s="38"/>
    </row>
    <row r="478" spans="2:41">
      <c r="B478" s="111">
        <v>42313</v>
      </c>
      <c r="C478" s="112">
        <v>0.34389999999999998</v>
      </c>
      <c r="E478" s="111">
        <v>43874</v>
      </c>
      <c r="F478" s="112">
        <v>1.5699999999999998</v>
      </c>
      <c r="H478" s="111">
        <v>42559</v>
      </c>
      <c r="I478" s="112">
        <v>0.43</v>
      </c>
      <c r="K478" s="111">
        <v>42293</v>
      </c>
      <c r="L478" s="112">
        <v>0.38729000000000002</v>
      </c>
      <c r="N478" s="111">
        <v>42293</v>
      </c>
      <c r="O478" s="112">
        <v>0.19983999999999999</v>
      </c>
      <c r="Q478" s="111">
        <v>42293</v>
      </c>
      <c r="R478" s="112">
        <v>0.18745000000000001</v>
      </c>
      <c r="S478" s="158">
        <f t="shared" si="100"/>
        <v>0</v>
      </c>
      <c r="T478" s="38">
        <f t="shared" si="101"/>
        <v>42313</v>
      </c>
      <c r="U478" s="112">
        <f t="shared" ca="1" si="102"/>
        <v>0.34389999999999998</v>
      </c>
      <c r="V478" s="112">
        <f t="shared" ca="1" si="96"/>
        <v>0.44725999999999999</v>
      </c>
      <c r="W478" s="112">
        <f t="shared" ca="1" si="97"/>
        <v>0.26128000000000001</v>
      </c>
      <c r="X478" s="112">
        <f t="shared" ca="1" si="98"/>
        <v>0.18598000000000001</v>
      </c>
      <c r="Y478" s="112">
        <f t="shared" ca="1" si="103"/>
        <v>0</v>
      </c>
      <c r="Z478" s="27">
        <f t="shared" ca="1" si="99"/>
        <v>8.2619999999999971E-2</v>
      </c>
      <c r="AB478" s="38">
        <f t="shared" si="104"/>
        <v>42221</v>
      </c>
      <c r="AC478" s="38">
        <f t="shared" si="105"/>
        <v>42221</v>
      </c>
      <c r="AD478" s="38">
        <f t="shared" si="106"/>
        <v>42221</v>
      </c>
      <c r="AE478" s="38"/>
      <c r="AF478" s="38"/>
      <c r="AG478" s="38"/>
      <c r="AH478" s="38"/>
      <c r="AI478" s="38"/>
      <c r="AJ478" s="38"/>
      <c r="AK478" s="38"/>
      <c r="AL478" s="38"/>
      <c r="AM478" s="38"/>
      <c r="AO478" s="38"/>
    </row>
    <row r="479" spans="2:41">
      <c r="B479" s="111">
        <v>42314</v>
      </c>
      <c r="C479" s="112">
        <v>0.34139999999999998</v>
      </c>
      <c r="E479" s="111">
        <v>43875</v>
      </c>
      <c r="F479" s="112">
        <v>1.58</v>
      </c>
      <c r="H479" s="111">
        <v>42562</v>
      </c>
      <c r="I479" s="112">
        <v>0.41</v>
      </c>
      <c r="K479" s="111">
        <v>42296</v>
      </c>
      <c r="L479" s="112">
        <v>0.38815</v>
      </c>
      <c r="N479" s="111">
        <v>42296</v>
      </c>
      <c r="O479" s="112">
        <v>0.20080999999999999</v>
      </c>
      <c r="Q479" s="111">
        <v>42296</v>
      </c>
      <c r="R479" s="112">
        <v>0.18734000000000001</v>
      </c>
      <c r="S479" s="158">
        <f t="shared" si="100"/>
        <v>0</v>
      </c>
      <c r="T479" s="38">
        <f t="shared" si="101"/>
        <v>42314</v>
      </c>
      <c r="U479" s="112">
        <f t="shared" ca="1" si="102"/>
        <v>0.34139999999999998</v>
      </c>
      <c r="V479" s="112">
        <f t="shared" ca="1" si="96"/>
        <v>0.45296999999999998</v>
      </c>
      <c r="W479" s="112">
        <f t="shared" ca="1" si="97"/>
        <v>0.26701000000000003</v>
      </c>
      <c r="X479" s="112">
        <f t="shared" ca="1" si="98"/>
        <v>0.18595999999999999</v>
      </c>
      <c r="Y479" s="112">
        <f t="shared" ca="1" si="103"/>
        <v>0</v>
      </c>
      <c r="Z479" s="27">
        <f t="shared" ca="1" si="99"/>
        <v>7.4389999999999956E-2</v>
      </c>
      <c r="AB479" s="38">
        <f t="shared" si="104"/>
        <v>42222</v>
      </c>
      <c r="AC479" s="38">
        <f t="shared" si="105"/>
        <v>42222</v>
      </c>
      <c r="AD479" s="38">
        <f t="shared" si="106"/>
        <v>42222</v>
      </c>
      <c r="AE479" s="38"/>
      <c r="AF479" s="38"/>
      <c r="AG479" s="38"/>
      <c r="AH479" s="38"/>
      <c r="AI479" s="38"/>
      <c r="AJ479" s="38"/>
      <c r="AK479" s="38"/>
      <c r="AL479" s="38"/>
      <c r="AM479" s="38"/>
      <c r="AO479" s="38"/>
    </row>
    <row r="480" spans="2:41">
      <c r="B480" s="111">
        <v>42317</v>
      </c>
      <c r="C480" s="112">
        <v>0.35560000000000003</v>
      </c>
      <c r="E480" s="111">
        <v>43879</v>
      </c>
      <c r="F480" s="112">
        <v>1.6</v>
      </c>
      <c r="H480" s="111">
        <v>42563</v>
      </c>
      <c r="I480" s="112">
        <v>0.39</v>
      </c>
      <c r="K480" s="111">
        <v>42297</v>
      </c>
      <c r="L480" s="112">
        <v>0.39063999999999999</v>
      </c>
      <c r="N480" s="111">
        <v>42297</v>
      </c>
      <c r="O480" s="112">
        <v>0.20330999999999999</v>
      </c>
      <c r="Q480" s="111">
        <v>42297</v>
      </c>
      <c r="R480" s="112">
        <v>0.18733</v>
      </c>
      <c r="S480" s="158">
        <f t="shared" si="100"/>
        <v>0</v>
      </c>
      <c r="T480" s="38">
        <f t="shared" si="101"/>
        <v>42317</v>
      </c>
      <c r="U480" s="112">
        <f t="shared" ca="1" si="102"/>
        <v>0.35560000000000003</v>
      </c>
      <c r="V480" s="112">
        <f t="shared" ca="1" si="96"/>
        <v>0.45937</v>
      </c>
      <c r="W480" s="112">
        <f t="shared" ca="1" si="97"/>
        <v>0.27367999999999998</v>
      </c>
      <c r="X480" s="112">
        <f t="shared" ca="1" si="98"/>
        <v>0.18568999999999999</v>
      </c>
      <c r="Y480" s="112">
        <f t="shared" ca="1" si="103"/>
        <v>0</v>
      </c>
      <c r="Z480" s="27">
        <f t="shared" ca="1" si="99"/>
        <v>8.1920000000000048E-2</v>
      </c>
      <c r="AB480" s="38">
        <f t="shared" si="104"/>
        <v>42223</v>
      </c>
      <c r="AC480" s="38" t="e">
        <f t="shared" si="105"/>
        <v>#N/A</v>
      </c>
      <c r="AD480" s="38">
        <f t="shared" si="106"/>
        <v>42223</v>
      </c>
      <c r="AE480" s="38"/>
      <c r="AF480" s="38"/>
      <c r="AG480" s="38"/>
      <c r="AH480" s="38"/>
      <c r="AI480" s="38"/>
      <c r="AJ480" s="38"/>
      <c r="AK480" s="38"/>
      <c r="AL480" s="38"/>
      <c r="AM480" s="38"/>
      <c r="AO480" s="38"/>
    </row>
    <row r="481" spans="2:41">
      <c r="B481" s="111">
        <v>42318</v>
      </c>
      <c r="C481" s="112">
        <v>0.35610000000000003</v>
      </c>
      <c r="E481" s="111">
        <v>43880</v>
      </c>
      <c r="F481" s="112">
        <v>1.5899999999999999</v>
      </c>
      <c r="H481" s="111">
        <v>42564</v>
      </c>
      <c r="I481" s="112">
        <v>0.38</v>
      </c>
      <c r="K481" s="111">
        <v>42298</v>
      </c>
      <c r="L481" s="112">
        <v>0.39367999999999997</v>
      </c>
      <c r="N481" s="111">
        <v>42298</v>
      </c>
      <c r="O481" s="112">
        <v>0.20635999999999999</v>
      </c>
      <c r="Q481" s="111">
        <v>42298</v>
      </c>
      <c r="R481" s="112">
        <v>0.18731999999999999</v>
      </c>
      <c r="S481" s="158">
        <f t="shared" si="100"/>
        <v>0</v>
      </c>
      <c r="T481" s="38">
        <f t="shared" si="101"/>
        <v>42318</v>
      </c>
      <c r="U481" s="112">
        <f t="shared" ca="1" si="102"/>
        <v>0.35610000000000003</v>
      </c>
      <c r="V481" s="112">
        <f t="shared" ca="1" si="96"/>
        <v>0.46229999999999999</v>
      </c>
      <c r="W481" s="112">
        <f t="shared" ca="1" si="97"/>
        <v>0.27683000000000002</v>
      </c>
      <c r="X481" s="112">
        <f t="shared" ca="1" si="98"/>
        <v>0.18547</v>
      </c>
      <c r="Y481" s="112">
        <f t="shared" ca="1" si="103"/>
        <v>0</v>
      </c>
      <c r="Z481" s="27">
        <f t="shared" ca="1" si="99"/>
        <v>7.9270000000000007E-2</v>
      </c>
      <c r="AB481" s="38">
        <f t="shared" si="104"/>
        <v>42226</v>
      </c>
      <c r="AC481" s="38">
        <f t="shared" si="105"/>
        <v>42226</v>
      </c>
      <c r="AD481" s="38">
        <f t="shared" si="106"/>
        <v>42226</v>
      </c>
      <c r="AE481" s="38"/>
      <c r="AF481" s="38"/>
      <c r="AG481" s="38"/>
      <c r="AH481" s="38"/>
      <c r="AI481" s="38"/>
      <c r="AJ481" s="38"/>
      <c r="AK481" s="38"/>
      <c r="AL481" s="38"/>
      <c r="AM481" s="38"/>
      <c r="AO481" s="38"/>
    </row>
    <row r="482" spans="2:41">
      <c r="B482" s="111">
        <v>42319</v>
      </c>
      <c r="C482" s="112">
        <v>0.35909999999999997</v>
      </c>
      <c r="E482" s="111">
        <v>43881</v>
      </c>
      <c r="F482" s="112">
        <v>1.6</v>
      </c>
      <c r="H482" s="111">
        <v>42565</v>
      </c>
      <c r="I482" s="112">
        <v>0.39</v>
      </c>
      <c r="K482" s="111">
        <v>42299</v>
      </c>
      <c r="L482" s="112">
        <v>0.39710000000000001</v>
      </c>
      <c r="N482" s="111">
        <v>42299</v>
      </c>
      <c r="O482" s="112">
        <v>0.20984</v>
      </c>
      <c r="Q482" s="111">
        <v>42299</v>
      </c>
      <c r="R482" s="112">
        <v>0.18726000000000001</v>
      </c>
      <c r="S482" s="158">
        <f t="shared" si="100"/>
        <v>0</v>
      </c>
      <c r="T482" s="38">
        <f t="shared" si="101"/>
        <v>42319</v>
      </c>
      <c r="U482" s="112">
        <f t="shared" ca="1" si="102"/>
        <v>0.35909999999999997</v>
      </c>
      <c r="V482" s="112">
        <f t="shared" ca="1" si="96"/>
        <v>0.46226</v>
      </c>
      <c r="W482" s="112">
        <f t="shared" ca="1" si="97"/>
        <v>0.27683000000000002</v>
      </c>
      <c r="X482" s="112">
        <f t="shared" ca="1" si="98"/>
        <v>0.18543000000000001</v>
      </c>
      <c r="Y482" s="112">
        <f t="shared" ca="1" si="103"/>
        <v>0</v>
      </c>
      <c r="Z482" s="27">
        <f t="shared" ca="1" si="99"/>
        <v>8.2269999999999954E-2</v>
      </c>
      <c r="AB482" s="38">
        <f t="shared" si="104"/>
        <v>42227</v>
      </c>
      <c r="AC482" s="38">
        <f t="shared" si="105"/>
        <v>42227</v>
      </c>
      <c r="AD482" s="38">
        <f t="shared" si="106"/>
        <v>42227</v>
      </c>
      <c r="AE482" s="38"/>
      <c r="AF482" s="38"/>
      <c r="AG482" s="38"/>
      <c r="AH482" s="38"/>
      <c r="AI482" s="38"/>
      <c r="AJ482" s="38"/>
      <c r="AK482" s="38"/>
      <c r="AL482" s="38"/>
      <c r="AM482" s="38"/>
      <c r="AO482" s="38"/>
    </row>
    <row r="483" spans="2:41">
      <c r="B483" s="111">
        <v>42320</v>
      </c>
      <c r="C483" s="112">
        <v>0.36159999999999998</v>
      </c>
      <c r="E483" s="111">
        <v>43882</v>
      </c>
      <c r="F483" s="112">
        <v>1.58</v>
      </c>
      <c r="H483" s="111">
        <v>42566</v>
      </c>
      <c r="I483" s="112">
        <v>0.41</v>
      </c>
      <c r="K483" s="111">
        <v>42300</v>
      </c>
      <c r="L483" s="112">
        <v>0.40720000000000001</v>
      </c>
      <c r="N483" s="111">
        <v>42300</v>
      </c>
      <c r="O483" s="112">
        <v>0.21995000000000001</v>
      </c>
      <c r="Q483" s="111">
        <v>42300</v>
      </c>
      <c r="R483" s="112">
        <v>0.18725</v>
      </c>
      <c r="S483" s="158">
        <f t="shared" si="100"/>
        <v>0</v>
      </c>
      <c r="T483" s="38">
        <f t="shared" si="101"/>
        <v>42320</v>
      </c>
      <c r="U483" s="112">
        <f t="shared" ca="1" si="102"/>
        <v>0.36159999999999998</v>
      </c>
      <c r="V483" s="112">
        <f t="shared" ca="1" si="96"/>
        <v>0.46929999999999999</v>
      </c>
      <c r="W483" s="112">
        <f t="shared" ca="1" si="97"/>
        <v>0.28400999999999998</v>
      </c>
      <c r="X483" s="112">
        <f t="shared" ca="1" si="98"/>
        <v>0.18529000000000001</v>
      </c>
      <c r="Y483" s="112">
        <f t="shared" ca="1" si="103"/>
        <v>0</v>
      </c>
      <c r="Z483" s="27">
        <f t="shared" ca="1" si="99"/>
        <v>7.7589999999999992E-2</v>
      </c>
      <c r="AB483" s="38">
        <f t="shared" si="104"/>
        <v>42228</v>
      </c>
      <c r="AC483" s="38">
        <f t="shared" si="105"/>
        <v>42228</v>
      </c>
      <c r="AD483" s="38">
        <f t="shared" si="106"/>
        <v>42228</v>
      </c>
      <c r="AE483" s="38"/>
      <c r="AF483" s="38"/>
      <c r="AG483" s="38"/>
      <c r="AH483" s="38"/>
      <c r="AI483" s="38"/>
      <c r="AJ483" s="38"/>
      <c r="AK483" s="38"/>
      <c r="AL483" s="38"/>
      <c r="AM483" s="38"/>
      <c r="AO483" s="38"/>
    </row>
    <row r="484" spans="2:41">
      <c r="B484" s="111">
        <v>42321</v>
      </c>
      <c r="C484" s="112">
        <v>0.36359999999999998</v>
      </c>
      <c r="E484" s="111">
        <v>43885</v>
      </c>
      <c r="F484" s="112">
        <v>1.58</v>
      </c>
      <c r="H484" s="111">
        <v>42569</v>
      </c>
      <c r="I484" s="112">
        <v>0.37</v>
      </c>
      <c r="K484" s="111">
        <v>42303</v>
      </c>
      <c r="L484" s="112">
        <v>0.41300999999999999</v>
      </c>
      <c r="N484" s="111">
        <v>42303</v>
      </c>
      <c r="O484" s="112">
        <v>0.22581999999999999</v>
      </c>
      <c r="Q484" s="111">
        <v>42303</v>
      </c>
      <c r="R484" s="112">
        <v>0.18719</v>
      </c>
      <c r="S484" s="158">
        <f t="shared" si="100"/>
        <v>0</v>
      </c>
      <c r="T484" s="38">
        <f t="shared" si="101"/>
        <v>42321</v>
      </c>
      <c r="U484" s="112">
        <f t="shared" ca="1" si="102"/>
        <v>0.36359999999999998</v>
      </c>
      <c r="V484" s="112">
        <f t="shared" ca="1" si="96"/>
        <v>0.47625000000000001</v>
      </c>
      <c r="W484" s="112">
        <f t="shared" ca="1" si="97"/>
        <v>0.29085</v>
      </c>
      <c r="X484" s="112">
        <f t="shared" ca="1" si="98"/>
        <v>0.18540000000000001</v>
      </c>
      <c r="Y484" s="112">
        <f t="shared" ca="1" si="103"/>
        <v>0</v>
      </c>
      <c r="Z484" s="27">
        <f t="shared" ca="1" si="99"/>
        <v>7.2749999999999981E-2</v>
      </c>
      <c r="AB484" s="38">
        <f t="shared" si="104"/>
        <v>42229</v>
      </c>
      <c r="AC484" s="38">
        <f t="shared" si="105"/>
        <v>42229</v>
      </c>
      <c r="AD484" s="38">
        <f t="shared" si="106"/>
        <v>42229</v>
      </c>
      <c r="AE484" s="38"/>
      <c r="AF484" s="38"/>
      <c r="AG484" s="38"/>
      <c r="AH484" s="38"/>
      <c r="AI484" s="38"/>
      <c r="AJ484" s="38"/>
      <c r="AK484" s="38"/>
      <c r="AL484" s="38"/>
      <c r="AM484" s="38"/>
      <c r="AO484" s="38"/>
    </row>
    <row r="485" spans="2:41">
      <c r="B485" s="111">
        <v>42324</v>
      </c>
      <c r="C485" s="112">
        <v>0.36409999999999998</v>
      </c>
      <c r="E485" s="111">
        <v>43886</v>
      </c>
      <c r="F485" s="112">
        <v>1.5899999999999999</v>
      </c>
      <c r="H485" s="111">
        <v>42570</v>
      </c>
      <c r="I485" s="112">
        <v>0.34</v>
      </c>
      <c r="K485" s="111">
        <v>42304</v>
      </c>
      <c r="L485" s="112">
        <v>0.41613</v>
      </c>
      <c r="N485" s="111">
        <v>42304</v>
      </c>
      <c r="O485" s="112">
        <v>0.22897999999999999</v>
      </c>
      <c r="Q485" s="111">
        <v>42304</v>
      </c>
      <c r="R485" s="112">
        <v>0.18715000000000001</v>
      </c>
      <c r="S485" s="158">
        <f t="shared" si="100"/>
        <v>0</v>
      </c>
      <c r="T485" s="38">
        <f t="shared" si="101"/>
        <v>42324</v>
      </c>
      <c r="U485" s="112">
        <f t="shared" ca="1" si="102"/>
        <v>0.36409999999999998</v>
      </c>
      <c r="V485" s="112">
        <f t="shared" ca="1" si="96"/>
        <v>0.48252</v>
      </c>
      <c r="W485" s="112">
        <f t="shared" ca="1" si="97"/>
        <v>0.29707</v>
      </c>
      <c r="X485" s="112">
        <f t="shared" ca="1" si="98"/>
        <v>0.18545</v>
      </c>
      <c r="Y485" s="112">
        <f t="shared" ca="1" si="103"/>
        <v>0</v>
      </c>
      <c r="Z485" s="27">
        <f t="shared" ca="1" si="99"/>
        <v>6.7029999999999978E-2</v>
      </c>
      <c r="AB485" s="38">
        <f t="shared" si="104"/>
        <v>42230</v>
      </c>
      <c r="AC485" s="38" t="e">
        <f t="shared" si="105"/>
        <v>#N/A</v>
      </c>
      <c r="AD485" s="38">
        <f t="shared" si="106"/>
        <v>42230</v>
      </c>
      <c r="AE485" s="38"/>
      <c r="AF485" s="38"/>
      <c r="AG485" s="38"/>
      <c r="AH485" s="38"/>
      <c r="AI485" s="38"/>
      <c r="AJ485" s="38"/>
      <c r="AK485" s="38"/>
      <c r="AL485" s="38"/>
      <c r="AM485" s="38"/>
      <c r="AO485" s="38"/>
    </row>
    <row r="486" spans="2:41">
      <c r="B486" s="111">
        <v>42325</v>
      </c>
      <c r="C486" s="112">
        <v>0.36709999999999998</v>
      </c>
      <c r="E486" s="111">
        <v>43887</v>
      </c>
      <c r="F486" s="112">
        <v>1.58</v>
      </c>
      <c r="H486" s="111">
        <v>42571</v>
      </c>
      <c r="I486" s="112">
        <v>0.32</v>
      </c>
      <c r="K486" s="111">
        <v>42305</v>
      </c>
      <c r="L486" s="112">
        <v>0.41955999999999999</v>
      </c>
      <c r="N486" s="111">
        <v>42305</v>
      </c>
      <c r="O486" s="112">
        <v>0.23246</v>
      </c>
      <c r="Q486" s="111">
        <v>42305</v>
      </c>
      <c r="R486" s="112">
        <v>0.18709999999999999</v>
      </c>
      <c r="S486" s="158">
        <f t="shared" si="100"/>
        <v>0</v>
      </c>
      <c r="T486" s="38">
        <f t="shared" si="101"/>
        <v>42325</v>
      </c>
      <c r="U486" s="112">
        <f t="shared" ca="1" si="102"/>
        <v>0.36709999999999998</v>
      </c>
      <c r="V486" s="112">
        <f t="shared" ca="1" si="96"/>
        <v>0.48580000000000001</v>
      </c>
      <c r="W486" s="112">
        <f t="shared" ca="1" si="97"/>
        <v>0.30032999999999999</v>
      </c>
      <c r="X486" s="112">
        <f t="shared" ca="1" si="98"/>
        <v>0.18547</v>
      </c>
      <c r="Y486" s="112">
        <f t="shared" ca="1" si="103"/>
        <v>0</v>
      </c>
      <c r="Z486" s="27">
        <f t="shared" ca="1" si="99"/>
        <v>6.6769999999999996E-2</v>
      </c>
      <c r="AB486" s="38">
        <f t="shared" si="104"/>
        <v>42233</v>
      </c>
      <c r="AC486" s="38">
        <f t="shared" si="105"/>
        <v>42233</v>
      </c>
      <c r="AD486" s="38">
        <f t="shared" si="106"/>
        <v>42233</v>
      </c>
      <c r="AE486" s="38"/>
      <c r="AF486" s="38"/>
      <c r="AG486" s="38"/>
      <c r="AH486" s="38"/>
      <c r="AI486" s="38"/>
      <c r="AJ486" s="38"/>
      <c r="AK486" s="38"/>
      <c r="AL486" s="38"/>
      <c r="AM486" s="38"/>
      <c r="AO486" s="38"/>
    </row>
    <row r="487" spans="2:41">
      <c r="B487" s="111">
        <v>42326</v>
      </c>
      <c r="C487" s="112">
        <v>0.36959999999999998</v>
      </c>
      <c r="E487" s="111">
        <v>43888</v>
      </c>
      <c r="F487" s="112">
        <v>1.58</v>
      </c>
      <c r="H487" s="111">
        <v>42572</v>
      </c>
      <c r="I487" s="112">
        <v>0.35</v>
      </c>
      <c r="K487" s="111">
        <v>42306</v>
      </c>
      <c r="L487" s="112">
        <v>0.42324000000000001</v>
      </c>
      <c r="N487" s="111">
        <v>42306</v>
      </c>
      <c r="O487" s="112">
        <v>0.23626</v>
      </c>
      <c r="Q487" s="111">
        <v>42306</v>
      </c>
      <c r="R487" s="112">
        <v>0.18698000000000001</v>
      </c>
      <c r="S487" s="158">
        <f t="shared" si="100"/>
        <v>0</v>
      </c>
      <c r="T487" s="38">
        <f t="shared" si="101"/>
        <v>42326</v>
      </c>
      <c r="U487" s="112">
        <f t="shared" ca="1" si="102"/>
        <v>0.36959999999999998</v>
      </c>
      <c r="V487" s="112">
        <f t="shared" ca="1" si="96"/>
        <v>0.48959999999999998</v>
      </c>
      <c r="W487" s="112">
        <f t="shared" ca="1" si="97"/>
        <v>0.30370000000000003</v>
      </c>
      <c r="X487" s="112">
        <f t="shared" ca="1" si="98"/>
        <v>0.18590000000000001</v>
      </c>
      <c r="Y487" s="112">
        <f t="shared" ca="1" si="103"/>
        <v>0</v>
      </c>
      <c r="Z487" s="27">
        <f t="shared" ca="1" si="99"/>
        <v>6.5899999999999959E-2</v>
      </c>
      <c r="AB487" s="38">
        <f t="shared" si="104"/>
        <v>42234</v>
      </c>
      <c r="AC487" s="38">
        <f t="shared" si="105"/>
        <v>42234</v>
      </c>
      <c r="AD487" s="38">
        <f t="shared" si="106"/>
        <v>42234</v>
      </c>
      <c r="AE487" s="38"/>
      <c r="AF487" s="38"/>
      <c r="AG487" s="38"/>
      <c r="AH487" s="38"/>
      <c r="AI487" s="38"/>
      <c r="AJ487" s="38"/>
      <c r="AK487" s="38"/>
      <c r="AL487" s="38"/>
      <c r="AM487" s="38"/>
      <c r="AO487" s="38"/>
    </row>
    <row r="488" spans="2:41">
      <c r="B488" s="111">
        <v>42327</v>
      </c>
      <c r="C488" s="112">
        <v>0.37759999999999999</v>
      </c>
      <c r="E488" s="111">
        <v>43889</v>
      </c>
      <c r="F488" s="112">
        <v>1.6</v>
      </c>
      <c r="H488" s="111">
        <v>42573</v>
      </c>
      <c r="I488" s="112">
        <v>0.37</v>
      </c>
      <c r="K488" s="111">
        <v>42307</v>
      </c>
      <c r="L488" s="112">
        <v>0.42486000000000002</v>
      </c>
      <c r="N488" s="111">
        <v>42307</v>
      </c>
      <c r="O488" s="112">
        <v>0.23809</v>
      </c>
      <c r="Q488" s="111">
        <v>42307</v>
      </c>
      <c r="R488" s="112">
        <v>0.18676999999999999</v>
      </c>
      <c r="S488" s="158">
        <f t="shared" si="100"/>
        <v>0</v>
      </c>
      <c r="T488" s="38">
        <f t="shared" si="101"/>
        <v>42327</v>
      </c>
      <c r="U488" s="112">
        <f t="shared" ca="1" si="102"/>
        <v>0.37759999999999999</v>
      </c>
      <c r="V488" s="112">
        <f t="shared" ca="1" si="96"/>
        <v>0.49325000000000002</v>
      </c>
      <c r="W488" s="112">
        <f t="shared" ca="1" si="97"/>
        <v>0.30729000000000001</v>
      </c>
      <c r="X488" s="112">
        <f t="shared" ca="1" si="98"/>
        <v>0.18595999999999999</v>
      </c>
      <c r="Y488" s="112">
        <f t="shared" ca="1" si="103"/>
        <v>0</v>
      </c>
      <c r="Z488" s="27">
        <f t="shared" ca="1" si="99"/>
        <v>7.0309999999999984E-2</v>
      </c>
      <c r="AB488" s="38">
        <f t="shared" si="104"/>
        <v>42235</v>
      </c>
      <c r="AC488" s="38">
        <f t="shared" si="105"/>
        <v>42235</v>
      </c>
      <c r="AD488" s="38">
        <f t="shared" si="106"/>
        <v>42235</v>
      </c>
      <c r="AE488" s="38"/>
      <c r="AF488" s="38"/>
      <c r="AG488" s="38"/>
      <c r="AH488" s="38"/>
      <c r="AI488" s="38"/>
      <c r="AJ488" s="38"/>
      <c r="AK488" s="38"/>
      <c r="AL488" s="38"/>
      <c r="AM488" s="38"/>
      <c r="AO488" s="38"/>
    </row>
    <row r="489" spans="2:41">
      <c r="B489" s="111">
        <v>42328</v>
      </c>
      <c r="C489" s="112">
        <v>0.3821</v>
      </c>
      <c r="E489" s="111">
        <v>43892</v>
      </c>
      <c r="F489" s="112">
        <v>1.5899999999999999</v>
      </c>
      <c r="H489" s="111">
        <v>42576</v>
      </c>
      <c r="I489" s="112">
        <v>0.35</v>
      </c>
      <c r="K489" s="111">
        <v>42310</v>
      </c>
      <c r="L489" s="112">
        <v>0.43739</v>
      </c>
      <c r="N489" s="111">
        <v>42310</v>
      </c>
      <c r="O489" s="112">
        <v>0.25095000000000001</v>
      </c>
      <c r="Q489" s="111">
        <v>42310</v>
      </c>
      <c r="R489" s="112">
        <v>0.18643999999999999</v>
      </c>
      <c r="S489" s="158">
        <f t="shared" si="100"/>
        <v>0</v>
      </c>
      <c r="T489" s="38">
        <f t="shared" si="101"/>
        <v>42328</v>
      </c>
      <c r="U489" s="112">
        <f t="shared" ca="1" si="102"/>
        <v>0.3821</v>
      </c>
      <c r="V489" s="112">
        <f t="shared" ca="1" si="96"/>
        <v>0.49843999999999999</v>
      </c>
      <c r="W489" s="112">
        <f t="shared" ca="1" si="97"/>
        <v>0.31246000000000002</v>
      </c>
      <c r="X489" s="112">
        <f t="shared" ca="1" si="98"/>
        <v>0.18598000000000001</v>
      </c>
      <c r="Y489" s="112">
        <f t="shared" ca="1" si="103"/>
        <v>0</v>
      </c>
      <c r="Z489" s="27">
        <f t="shared" ca="1" si="99"/>
        <v>6.963999999999998E-2</v>
      </c>
      <c r="AB489" s="38">
        <f t="shared" si="104"/>
        <v>42236</v>
      </c>
      <c r="AC489" s="38">
        <f t="shared" si="105"/>
        <v>42236</v>
      </c>
      <c r="AD489" s="38">
        <f t="shared" si="106"/>
        <v>42236</v>
      </c>
      <c r="AE489" s="38"/>
      <c r="AF489" s="38"/>
      <c r="AG489" s="38"/>
      <c r="AH489" s="38"/>
      <c r="AI489" s="38"/>
      <c r="AJ489" s="38"/>
      <c r="AK489" s="38"/>
      <c r="AL489" s="38"/>
      <c r="AM489" s="38"/>
      <c r="AO489" s="38"/>
    </row>
    <row r="490" spans="2:41">
      <c r="B490" s="111">
        <v>42331</v>
      </c>
      <c r="C490" s="112">
        <v>0.39319999999999999</v>
      </c>
      <c r="E490" s="111">
        <v>43893</v>
      </c>
      <c r="F490" s="112">
        <v>1.6400000000000001</v>
      </c>
      <c r="H490" s="111">
        <v>42577</v>
      </c>
      <c r="I490" s="112">
        <v>0.34</v>
      </c>
      <c r="K490" s="111">
        <v>42311</v>
      </c>
      <c r="L490" s="112">
        <v>0.44081999999999999</v>
      </c>
      <c r="N490" s="111">
        <v>42311</v>
      </c>
      <c r="O490" s="112">
        <v>0.25453999999999999</v>
      </c>
      <c r="Q490" s="111">
        <v>42311</v>
      </c>
      <c r="R490" s="112">
        <v>0.18628</v>
      </c>
      <c r="S490" s="158">
        <f t="shared" si="100"/>
        <v>0</v>
      </c>
      <c r="T490" s="38">
        <f t="shared" si="101"/>
        <v>42331</v>
      </c>
      <c r="U490" s="112">
        <f t="shared" ca="1" si="102"/>
        <v>0.39319999999999999</v>
      </c>
      <c r="V490" s="112">
        <f t="shared" ca="1" si="96"/>
        <v>0.50778999999999996</v>
      </c>
      <c r="W490" s="112">
        <f t="shared" ca="1" si="97"/>
        <v>0.32153999999999999</v>
      </c>
      <c r="X490" s="112">
        <f t="shared" ca="1" si="98"/>
        <v>0.18625</v>
      </c>
      <c r="Y490" s="112">
        <f t="shared" ca="1" si="103"/>
        <v>0</v>
      </c>
      <c r="Z490" s="27">
        <f t="shared" ca="1" si="99"/>
        <v>7.1660000000000001E-2</v>
      </c>
      <c r="AB490" s="38">
        <f t="shared" ca="1" si="104"/>
        <v>42237</v>
      </c>
      <c r="AC490" s="38" t="e">
        <f t="shared" si="105"/>
        <v>#N/A</v>
      </c>
      <c r="AD490" s="38">
        <f t="shared" si="106"/>
        <v>42237</v>
      </c>
      <c r="AE490" s="38"/>
      <c r="AF490" s="38"/>
      <c r="AG490" s="38"/>
      <c r="AH490" s="38"/>
      <c r="AI490" s="38"/>
      <c r="AJ490" s="38"/>
      <c r="AK490" s="38"/>
      <c r="AL490" s="38"/>
      <c r="AM490" s="38"/>
      <c r="AO490" s="38"/>
    </row>
    <row r="491" spans="2:41">
      <c r="B491" s="111">
        <v>42332</v>
      </c>
      <c r="C491" s="112">
        <v>0.40229999999999999</v>
      </c>
      <c r="E491" s="111">
        <v>43894</v>
      </c>
      <c r="F491" s="112">
        <v>1.23</v>
      </c>
      <c r="H491" s="111">
        <v>42578</v>
      </c>
      <c r="I491" s="112">
        <v>0.35</v>
      </c>
      <c r="K491" s="111">
        <v>42312</v>
      </c>
      <c r="L491" s="112">
        <v>0.44413000000000002</v>
      </c>
      <c r="N491" s="111">
        <v>42312</v>
      </c>
      <c r="O491" s="112">
        <v>0.25790999999999997</v>
      </c>
      <c r="Q491" s="111">
        <v>42312</v>
      </c>
      <c r="R491" s="112">
        <v>0.18622</v>
      </c>
      <c r="S491" s="158">
        <f t="shared" si="100"/>
        <v>0</v>
      </c>
      <c r="T491" s="38">
        <f t="shared" si="101"/>
        <v>42332</v>
      </c>
      <c r="U491" s="112">
        <f t="shared" ca="1" si="102"/>
        <v>0.40229999999999999</v>
      </c>
      <c r="V491" s="112">
        <f t="shared" ca="1" si="96"/>
        <v>0.51087000000000005</v>
      </c>
      <c r="W491" s="112">
        <f t="shared" ca="1" si="97"/>
        <v>0.32458999999999999</v>
      </c>
      <c r="X491" s="112">
        <f t="shared" ca="1" si="98"/>
        <v>0.18628</v>
      </c>
      <c r="Y491" s="112">
        <f t="shared" ca="1" si="103"/>
        <v>0</v>
      </c>
      <c r="Z491" s="27">
        <f t="shared" ca="1" si="99"/>
        <v>7.7710000000000001E-2</v>
      </c>
      <c r="AB491" s="38">
        <f t="shared" si="104"/>
        <v>42240</v>
      </c>
      <c r="AC491" s="38">
        <f t="shared" si="105"/>
        <v>42240</v>
      </c>
      <c r="AD491" s="38">
        <f t="shared" si="106"/>
        <v>42240</v>
      </c>
      <c r="AE491" s="38"/>
      <c r="AF491" s="38"/>
      <c r="AG491" s="38"/>
      <c r="AH491" s="38"/>
      <c r="AI491" s="38"/>
      <c r="AJ491" s="38"/>
      <c r="AK491" s="38"/>
      <c r="AL491" s="38"/>
      <c r="AM491" s="38"/>
      <c r="AO491" s="38"/>
    </row>
    <row r="492" spans="2:41">
      <c r="B492" s="111">
        <v>42333</v>
      </c>
      <c r="C492" s="112">
        <v>0.40670000000000001</v>
      </c>
      <c r="E492" s="111">
        <v>43895</v>
      </c>
      <c r="F492" s="112">
        <v>1.1200000000000001</v>
      </c>
      <c r="H492" s="111">
        <v>42579</v>
      </c>
      <c r="I492" s="112">
        <v>0.35</v>
      </c>
      <c r="K492" s="111">
        <v>42313</v>
      </c>
      <c r="L492" s="112">
        <v>0.44725999999999999</v>
      </c>
      <c r="N492" s="111">
        <v>42313</v>
      </c>
      <c r="O492" s="112">
        <v>0.26128000000000001</v>
      </c>
      <c r="Q492" s="111">
        <v>42313</v>
      </c>
      <c r="R492" s="112">
        <v>0.18598000000000001</v>
      </c>
      <c r="S492" s="158">
        <f t="shared" si="100"/>
        <v>0</v>
      </c>
      <c r="T492" s="38">
        <f t="shared" si="101"/>
        <v>42333</v>
      </c>
      <c r="U492" s="112">
        <f t="shared" ca="1" si="102"/>
        <v>0.40670000000000001</v>
      </c>
      <c r="V492" s="112">
        <f t="shared" ca="1" si="96"/>
        <v>0.51432999999999995</v>
      </c>
      <c r="W492" s="112">
        <f t="shared" ca="1" si="97"/>
        <v>0.32773999999999998</v>
      </c>
      <c r="X492" s="112">
        <f t="shared" ca="1" si="98"/>
        <v>0.18659000000000001</v>
      </c>
      <c r="Y492" s="112">
        <f t="shared" ca="1" si="103"/>
        <v>0</v>
      </c>
      <c r="Z492" s="27">
        <f t="shared" ca="1" si="99"/>
        <v>7.896000000000003E-2</v>
      </c>
      <c r="AB492" s="38">
        <f t="shared" si="104"/>
        <v>42241</v>
      </c>
      <c r="AC492" s="38">
        <f t="shared" si="105"/>
        <v>42241</v>
      </c>
      <c r="AD492" s="38">
        <f t="shared" si="106"/>
        <v>42241</v>
      </c>
      <c r="AE492" s="38"/>
      <c r="AF492" s="38"/>
      <c r="AG492" s="38"/>
      <c r="AH492" s="38"/>
      <c r="AI492" s="38"/>
      <c r="AJ492" s="38"/>
      <c r="AK492" s="38"/>
      <c r="AL492" s="38"/>
      <c r="AM492" s="38"/>
      <c r="AO492" s="38"/>
    </row>
    <row r="493" spans="2:41">
      <c r="B493" s="111">
        <v>42334</v>
      </c>
      <c r="C493" s="112">
        <v>0.41170000000000001</v>
      </c>
      <c r="E493" s="111">
        <v>43896</v>
      </c>
      <c r="F493" s="112">
        <v>1.1000000000000001</v>
      </c>
      <c r="H493" s="111">
        <v>42580</v>
      </c>
      <c r="I493" s="112">
        <v>0.42</v>
      </c>
      <c r="K493" s="111">
        <v>42314</v>
      </c>
      <c r="L493" s="112">
        <v>0.45296999999999998</v>
      </c>
      <c r="N493" s="111">
        <v>42314</v>
      </c>
      <c r="O493" s="112">
        <v>0.26701000000000003</v>
      </c>
      <c r="Q493" s="111">
        <v>42314</v>
      </c>
      <c r="R493" s="112">
        <v>0.18595999999999999</v>
      </c>
      <c r="S493" s="158">
        <f t="shared" si="100"/>
        <v>0</v>
      </c>
      <c r="T493" s="38">
        <f t="shared" si="101"/>
        <v>42334</v>
      </c>
      <c r="U493" s="112">
        <f t="shared" ca="1" si="102"/>
        <v>0.41170000000000001</v>
      </c>
      <c r="V493" s="112">
        <f t="shared" ca="1" si="96"/>
        <v>0.51451000000000002</v>
      </c>
      <c r="W493" s="112">
        <f t="shared" ca="1" si="97"/>
        <v>0.32773999999999998</v>
      </c>
      <c r="X493" s="112">
        <f t="shared" ca="1" si="98"/>
        <v>0.18676999999999999</v>
      </c>
      <c r="Y493" s="112">
        <f t="shared" ca="1" si="103"/>
        <v>0</v>
      </c>
      <c r="Z493" s="27">
        <f t="shared" ca="1" si="99"/>
        <v>8.3960000000000035E-2</v>
      </c>
      <c r="AB493" s="38">
        <f t="shared" si="104"/>
        <v>42242</v>
      </c>
      <c r="AC493" s="38">
        <f t="shared" si="105"/>
        <v>42242</v>
      </c>
      <c r="AD493" s="38">
        <f t="shared" si="106"/>
        <v>42242</v>
      </c>
      <c r="AE493" s="38"/>
      <c r="AF493" s="38"/>
      <c r="AG493" s="38"/>
      <c r="AH493" s="38"/>
      <c r="AI493" s="38"/>
      <c r="AJ493" s="38"/>
      <c r="AK493" s="38"/>
      <c r="AL493" s="38"/>
      <c r="AM493" s="38"/>
      <c r="AO493" s="38"/>
    </row>
    <row r="494" spans="2:41">
      <c r="B494" s="111">
        <v>42335</v>
      </c>
      <c r="C494" s="112">
        <v>0.41420000000000001</v>
      </c>
      <c r="E494" s="111">
        <v>43899</v>
      </c>
      <c r="F494" s="112">
        <v>1.0900000000000001</v>
      </c>
      <c r="H494" s="111">
        <v>42583</v>
      </c>
      <c r="I494" s="112">
        <v>0.41</v>
      </c>
      <c r="K494" s="111">
        <v>42317</v>
      </c>
      <c r="L494" s="112">
        <v>0.45937</v>
      </c>
      <c r="N494" s="111">
        <v>42317</v>
      </c>
      <c r="O494" s="112">
        <v>0.27367999999999998</v>
      </c>
      <c r="Q494" s="111">
        <v>42317</v>
      </c>
      <c r="R494" s="112">
        <v>0.18568999999999999</v>
      </c>
      <c r="S494" s="158">
        <f t="shared" si="100"/>
        <v>0</v>
      </c>
      <c r="T494" s="38">
        <f t="shared" si="101"/>
        <v>42335</v>
      </c>
      <c r="U494" s="112">
        <f t="shared" ca="1" si="102"/>
        <v>0.41420000000000001</v>
      </c>
      <c r="V494" s="112">
        <f t="shared" ca="1" si="96"/>
        <v>0.52020999999999995</v>
      </c>
      <c r="W494" s="112">
        <f t="shared" ca="1" si="97"/>
        <v>0.33333000000000002</v>
      </c>
      <c r="X494" s="112">
        <f t="shared" ca="1" si="98"/>
        <v>0.18687999999999999</v>
      </c>
      <c r="Y494" s="112">
        <f t="shared" ca="1" si="103"/>
        <v>0</v>
      </c>
      <c r="Z494" s="27">
        <f t="shared" ca="1" si="99"/>
        <v>8.0869999999999997E-2</v>
      </c>
      <c r="AB494" s="38">
        <f t="shared" si="104"/>
        <v>42243</v>
      </c>
      <c r="AC494" s="38">
        <f t="shared" si="105"/>
        <v>42243</v>
      </c>
      <c r="AD494" s="38">
        <f t="shared" si="106"/>
        <v>42243</v>
      </c>
      <c r="AE494" s="38"/>
      <c r="AF494" s="38"/>
      <c r="AG494" s="38"/>
      <c r="AH494" s="38"/>
      <c r="AI494" s="38"/>
      <c r="AJ494" s="38"/>
      <c r="AK494" s="38"/>
      <c r="AL494" s="38"/>
      <c r="AM494" s="38"/>
      <c r="AO494" s="38"/>
    </row>
    <row r="495" spans="2:41">
      <c r="B495" s="111">
        <v>42338</v>
      </c>
      <c r="C495" s="112">
        <v>0.41620000000000001</v>
      </c>
      <c r="E495" s="111">
        <v>43900</v>
      </c>
      <c r="F495" s="112">
        <v>1.1100000000000001</v>
      </c>
      <c r="H495" s="111">
        <v>42584</v>
      </c>
      <c r="I495" s="112">
        <v>0.4</v>
      </c>
      <c r="K495" s="111">
        <v>42318</v>
      </c>
      <c r="L495" s="112">
        <v>0.46229999999999999</v>
      </c>
      <c r="N495" s="111">
        <v>42318</v>
      </c>
      <c r="O495" s="112">
        <v>0.27683000000000002</v>
      </c>
      <c r="Q495" s="111">
        <v>42318</v>
      </c>
      <c r="R495" s="112">
        <v>0.18547</v>
      </c>
      <c r="S495" s="158">
        <f t="shared" si="100"/>
        <v>0</v>
      </c>
      <c r="T495" s="38">
        <f t="shared" si="101"/>
        <v>42338</v>
      </c>
      <c r="U495" s="112">
        <f t="shared" ca="1" si="102"/>
        <v>0.41620000000000001</v>
      </c>
      <c r="V495" s="112">
        <f t="shared" ca="1" si="96"/>
        <v>0.52746000000000004</v>
      </c>
      <c r="W495" s="112">
        <f t="shared" ca="1" si="97"/>
        <v>0.34036</v>
      </c>
      <c r="X495" s="112">
        <f t="shared" ca="1" si="98"/>
        <v>0.18709999999999999</v>
      </c>
      <c r="Y495" s="112">
        <f t="shared" ca="1" si="103"/>
        <v>0</v>
      </c>
      <c r="Z495" s="27">
        <f t="shared" ca="1" si="99"/>
        <v>7.5840000000000019E-2</v>
      </c>
      <c r="AB495" s="38">
        <f t="shared" si="104"/>
        <v>42244</v>
      </c>
      <c r="AC495" s="38" t="e">
        <f t="shared" si="105"/>
        <v>#N/A</v>
      </c>
      <c r="AD495" s="38">
        <f t="shared" si="106"/>
        <v>42244</v>
      </c>
      <c r="AE495" s="38"/>
      <c r="AF495" s="38"/>
      <c r="AG495" s="38"/>
      <c r="AH495" s="38"/>
      <c r="AI495" s="38"/>
      <c r="AJ495" s="38"/>
      <c r="AK495" s="38"/>
      <c r="AL495" s="38"/>
      <c r="AM495" s="38"/>
      <c r="AO495" s="38"/>
    </row>
    <row r="496" spans="2:41">
      <c r="B496" s="111">
        <v>42339</v>
      </c>
      <c r="C496" s="112">
        <v>0.42220000000000002</v>
      </c>
      <c r="E496" s="111">
        <v>43901</v>
      </c>
      <c r="F496" s="112">
        <v>1.1499999999999999</v>
      </c>
      <c r="H496" s="111">
        <v>42585</v>
      </c>
      <c r="I496" s="112">
        <v>0.4</v>
      </c>
      <c r="K496" s="111">
        <v>42319</v>
      </c>
      <c r="L496" s="112">
        <v>0.46226</v>
      </c>
      <c r="N496" s="111">
        <v>42319</v>
      </c>
      <c r="O496" s="112">
        <v>0.27683000000000002</v>
      </c>
      <c r="Q496" s="111">
        <v>42319</v>
      </c>
      <c r="R496" s="112">
        <v>0.18543000000000001</v>
      </c>
      <c r="S496" s="158">
        <f t="shared" si="100"/>
        <v>0</v>
      </c>
      <c r="T496" s="38">
        <f t="shared" si="101"/>
        <v>42339</v>
      </c>
      <c r="U496" s="112">
        <f t="shared" ca="1" si="102"/>
        <v>0.42220000000000002</v>
      </c>
      <c r="V496" s="112">
        <f t="shared" ca="1" si="96"/>
        <v>0.53012999999999999</v>
      </c>
      <c r="W496" s="112">
        <f t="shared" ca="1" si="97"/>
        <v>0.34288999999999997</v>
      </c>
      <c r="X496" s="112">
        <f t="shared" ca="1" si="98"/>
        <v>0.18723999999999999</v>
      </c>
      <c r="Y496" s="112">
        <f t="shared" ca="1" si="103"/>
        <v>0</v>
      </c>
      <c r="Z496" s="27">
        <f t="shared" ca="1" si="99"/>
        <v>7.9310000000000047E-2</v>
      </c>
      <c r="AB496" s="38">
        <f t="shared" si="104"/>
        <v>42248</v>
      </c>
      <c r="AC496" s="38">
        <f t="shared" si="105"/>
        <v>42248</v>
      </c>
      <c r="AD496" s="38">
        <f t="shared" si="106"/>
        <v>42248</v>
      </c>
      <c r="AE496" s="38"/>
      <c r="AF496" s="38"/>
      <c r="AG496" s="38"/>
      <c r="AH496" s="38"/>
      <c r="AI496" s="38"/>
      <c r="AJ496" s="38"/>
      <c r="AK496" s="38"/>
      <c r="AL496" s="38"/>
      <c r="AM496" s="38"/>
      <c r="AO496" s="38"/>
    </row>
    <row r="497" spans="2:41">
      <c r="B497" s="111">
        <v>42340</v>
      </c>
      <c r="C497" s="112">
        <v>0.436</v>
      </c>
      <c r="E497" s="111">
        <v>43902</v>
      </c>
      <c r="F497" s="112">
        <v>1.2</v>
      </c>
      <c r="H497" s="111">
        <v>42586</v>
      </c>
      <c r="I497" s="112">
        <v>0.41</v>
      </c>
      <c r="K497" s="111">
        <v>42320</v>
      </c>
      <c r="L497" s="112">
        <v>0.46929999999999999</v>
      </c>
      <c r="N497" s="111">
        <v>42320</v>
      </c>
      <c r="O497" s="112">
        <v>0.28400999999999998</v>
      </c>
      <c r="Q497" s="111">
        <v>42320</v>
      </c>
      <c r="R497" s="112">
        <v>0.18529000000000001</v>
      </c>
      <c r="S497" s="158">
        <f t="shared" si="100"/>
        <v>0</v>
      </c>
      <c r="T497" s="38">
        <f t="shared" si="101"/>
        <v>42340</v>
      </c>
      <c r="U497" s="112">
        <f t="shared" ca="1" si="102"/>
        <v>0.436</v>
      </c>
      <c r="V497" s="112">
        <f t="shared" ca="1" si="96"/>
        <v>0.53266999999999998</v>
      </c>
      <c r="W497" s="112">
        <f t="shared" ca="1" si="97"/>
        <v>0.34542</v>
      </c>
      <c r="X497" s="112">
        <f t="shared" ca="1" si="98"/>
        <v>0.18725</v>
      </c>
      <c r="Y497" s="112">
        <f t="shared" ca="1" si="103"/>
        <v>0</v>
      </c>
      <c r="Z497" s="27">
        <f t="shared" ca="1" si="99"/>
        <v>9.0579999999999994E-2</v>
      </c>
      <c r="AB497" s="38">
        <f t="shared" si="104"/>
        <v>42249</v>
      </c>
      <c r="AC497" s="38">
        <f t="shared" si="105"/>
        <v>42249</v>
      </c>
      <c r="AD497" s="38">
        <f t="shared" si="106"/>
        <v>42249</v>
      </c>
      <c r="AE497" s="38"/>
      <c r="AF497" s="38"/>
      <c r="AG497" s="38"/>
      <c r="AH497" s="38"/>
      <c r="AI497" s="38"/>
      <c r="AJ497" s="38"/>
      <c r="AK497" s="38"/>
      <c r="AL497" s="38"/>
      <c r="AM497" s="38"/>
      <c r="AO497" s="38"/>
    </row>
    <row r="498" spans="2:41">
      <c r="B498" s="111">
        <v>42341</v>
      </c>
      <c r="C498" s="112">
        <v>0.45200000000000001</v>
      </c>
      <c r="E498" s="111">
        <v>43903</v>
      </c>
      <c r="F498" s="112">
        <v>1.1000000000000001</v>
      </c>
      <c r="H498" s="111">
        <v>42587</v>
      </c>
      <c r="I498" s="112">
        <v>0.41</v>
      </c>
      <c r="K498" s="111">
        <v>42321</v>
      </c>
      <c r="L498" s="112">
        <v>0.47625000000000001</v>
      </c>
      <c r="N498" s="111">
        <v>42321</v>
      </c>
      <c r="O498" s="112">
        <v>0.29085</v>
      </c>
      <c r="Q498" s="111">
        <v>42321</v>
      </c>
      <c r="R498" s="112">
        <v>0.18540000000000001</v>
      </c>
      <c r="S498" s="158">
        <f t="shared" si="100"/>
        <v>0</v>
      </c>
      <c r="T498" s="38">
        <f t="shared" si="101"/>
        <v>42341</v>
      </c>
      <c r="U498" s="112">
        <f t="shared" ca="1" si="102"/>
        <v>0.45200000000000001</v>
      </c>
      <c r="V498" s="112">
        <f t="shared" ca="1" si="96"/>
        <v>0.53532000000000002</v>
      </c>
      <c r="W498" s="112">
        <f t="shared" ca="1" si="97"/>
        <v>0.34805999999999998</v>
      </c>
      <c r="X498" s="112">
        <f t="shared" ca="1" si="98"/>
        <v>0.18726000000000001</v>
      </c>
      <c r="Y498" s="112">
        <f t="shared" ca="1" si="103"/>
        <v>0</v>
      </c>
      <c r="Z498" s="27">
        <f t="shared" ca="1" si="99"/>
        <v>0.10394000000000003</v>
      </c>
      <c r="AB498" s="38">
        <f t="shared" si="104"/>
        <v>42250</v>
      </c>
      <c r="AC498" s="38">
        <f t="shared" si="105"/>
        <v>42250</v>
      </c>
      <c r="AD498" s="38">
        <f t="shared" si="106"/>
        <v>42250</v>
      </c>
      <c r="AE498" s="38"/>
      <c r="AF498" s="38"/>
      <c r="AG498" s="38"/>
      <c r="AH498" s="38"/>
      <c r="AI498" s="38"/>
      <c r="AJ498" s="38"/>
      <c r="AK498" s="38"/>
      <c r="AL498" s="38"/>
      <c r="AM498" s="38"/>
      <c r="AO498" s="38"/>
    </row>
    <row r="499" spans="2:41">
      <c r="B499" s="111">
        <v>42342</v>
      </c>
      <c r="C499" s="112">
        <v>0.46200000000000002</v>
      </c>
      <c r="E499" s="111">
        <v>43906</v>
      </c>
      <c r="F499" s="112">
        <v>0.26</v>
      </c>
      <c r="H499" s="111">
        <v>42590</v>
      </c>
      <c r="I499" s="112">
        <v>0.37</v>
      </c>
      <c r="K499" s="111">
        <v>42324</v>
      </c>
      <c r="L499" s="112">
        <v>0.48252</v>
      </c>
      <c r="N499" s="111">
        <v>42324</v>
      </c>
      <c r="O499" s="112">
        <v>0.29707</v>
      </c>
      <c r="Q499" s="111">
        <v>42324</v>
      </c>
      <c r="R499" s="112">
        <v>0.18545</v>
      </c>
      <c r="S499" s="158">
        <f t="shared" si="100"/>
        <v>0</v>
      </c>
      <c r="T499" s="38">
        <f t="shared" si="101"/>
        <v>42342</v>
      </c>
      <c r="U499" s="112">
        <f t="shared" ca="1" si="102"/>
        <v>0.46200000000000002</v>
      </c>
      <c r="V499" s="112">
        <f t="shared" ca="1" si="96"/>
        <v>0.53791</v>
      </c>
      <c r="W499" s="112">
        <f t="shared" ca="1" si="97"/>
        <v>0.35059000000000001</v>
      </c>
      <c r="X499" s="112">
        <f t="shared" ca="1" si="98"/>
        <v>0.18731999999999999</v>
      </c>
      <c r="Y499" s="112">
        <f t="shared" ca="1" si="103"/>
        <v>0</v>
      </c>
      <c r="Z499" s="27">
        <f t="shared" ca="1" si="99"/>
        <v>0.11141000000000001</v>
      </c>
      <c r="AB499" s="38">
        <f t="shared" si="104"/>
        <v>42251</v>
      </c>
      <c r="AC499" s="38">
        <f t="shared" si="105"/>
        <v>42251</v>
      </c>
      <c r="AD499" s="38">
        <f t="shared" si="106"/>
        <v>42251</v>
      </c>
      <c r="AE499" s="38"/>
      <c r="AF499" s="38"/>
      <c r="AG499" s="38"/>
      <c r="AH499" s="38"/>
      <c r="AI499" s="38"/>
      <c r="AJ499" s="38"/>
      <c r="AK499" s="38"/>
      <c r="AL499" s="38"/>
      <c r="AM499" s="38"/>
      <c r="AO499" s="38"/>
    </row>
    <row r="500" spans="2:41">
      <c r="B500" s="111">
        <v>42345</v>
      </c>
      <c r="C500" s="112">
        <v>0.47699999999999998</v>
      </c>
      <c r="E500" s="111">
        <v>43907</v>
      </c>
      <c r="F500" s="112">
        <v>0.54</v>
      </c>
      <c r="H500" s="111">
        <v>42591</v>
      </c>
      <c r="I500" s="112">
        <v>0.35</v>
      </c>
      <c r="K500" s="111">
        <v>42325</v>
      </c>
      <c r="L500" s="112">
        <v>0.48580000000000001</v>
      </c>
      <c r="N500" s="111">
        <v>42325</v>
      </c>
      <c r="O500" s="112">
        <v>0.30032999999999999</v>
      </c>
      <c r="Q500" s="111">
        <v>42325</v>
      </c>
      <c r="R500" s="112">
        <v>0.18547</v>
      </c>
      <c r="S500" s="158">
        <f t="shared" si="100"/>
        <v>0</v>
      </c>
      <c r="T500" s="38">
        <f t="shared" si="101"/>
        <v>42345</v>
      </c>
      <c r="U500" s="112">
        <f t="shared" ca="1" si="102"/>
        <v>0.47699999999999998</v>
      </c>
      <c r="V500" s="112">
        <f t="shared" ca="1" si="96"/>
        <v>0.54484999999999995</v>
      </c>
      <c r="W500" s="112">
        <f t="shared" ca="1" si="97"/>
        <v>0.35752</v>
      </c>
      <c r="X500" s="112">
        <f t="shared" ca="1" si="98"/>
        <v>0.18733</v>
      </c>
      <c r="Y500" s="112">
        <f t="shared" ca="1" si="103"/>
        <v>0</v>
      </c>
      <c r="Z500" s="27">
        <f t="shared" ca="1" si="99"/>
        <v>0.11947999999999998</v>
      </c>
      <c r="AB500" s="38">
        <f t="shared" si="104"/>
        <v>42254</v>
      </c>
      <c r="AC500" s="38">
        <f t="shared" si="105"/>
        <v>42254</v>
      </c>
      <c r="AD500" s="38">
        <f t="shared" si="106"/>
        <v>42254</v>
      </c>
      <c r="AE500" s="38"/>
      <c r="AF500" s="38"/>
      <c r="AG500" s="38"/>
      <c r="AH500" s="38"/>
      <c r="AI500" s="38"/>
      <c r="AJ500" s="38"/>
      <c r="AK500" s="38"/>
      <c r="AL500" s="38"/>
      <c r="AM500" s="38"/>
      <c r="AO500" s="38"/>
    </row>
    <row r="501" spans="2:41">
      <c r="B501" s="111">
        <v>42346</v>
      </c>
      <c r="C501" s="112">
        <v>0.48649999999999999</v>
      </c>
      <c r="E501" s="111">
        <v>43908</v>
      </c>
      <c r="F501" s="112">
        <v>0.1</v>
      </c>
      <c r="H501" s="111">
        <v>42592</v>
      </c>
      <c r="I501" s="112">
        <v>0.35</v>
      </c>
      <c r="K501" s="111">
        <v>42326</v>
      </c>
      <c r="L501" s="112">
        <v>0.48959999999999998</v>
      </c>
      <c r="N501" s="111">
        <v>42326</v>
      </c>
      <c r="O501" s="112">
        <v>0.30370000000000003</v>
      </c>
      <c r="Q501" s="111">
        <v>42326</v>
      </c>
      <c r="R501" s="112">
        <v>0.18590000000000001</v>
      </c>
      <c r="S501" s="158">
        <f t="shared" si="100"/>
        <v>0</v>
      </c>
      <c r="T501" s="38">
        <f t="shared" si="101"/>
        <v>42346</v>
      </c>
      <c r="U501" s="112">
        <f t="shared" ca="1" si="102"/>
        <v>0.48649999999999999</v>
      </c>
      <c r="V501" s="112">
        <f t="shared" ca="1" si="96"/>
        <v>0.54705000000000004</v>
      </c>
      <c r="W501" s="112">
        <f t="shared" ca="1" si="97"/>
        <v>0.35971999999999998</v>
      </c>
      <c r="X501" s="112">
        <f t="shared" ca="1" si="98"/>
        <v>0.18733</v>
      </c>
      <c r="Y501" s="112">
        <f t="shared" ca="1" si="103"/>
        <v>0</v>
      </c>
      <c r="Z501" s="27">
        <f t="shared" ca="1" si="99"/>
        <v>0.12678</v>
      </c>
      <c r="AB501" s="38">
        <f t="shared" si="104"/>
        <v>42255</v>
      </c>
      <c r="AC501" s="38">
        <f t="shared" si="105"/>
        <v>42255</v>
      </c>
      <c r="AD501" s="38">
        <f t="shared" si="106"/>
        <v>42255</v>
      </c>
      <c r="AE501" s="38"/>
      <c r="AF501" s="38"/>
      <c r="AG501" s="38"/>
      <c r="AH501" s="38"/>
      <c r="AI501" s="38"/>
      <c r="AJ501" s="38"/>
      <c r="AK501" s="38"/>
      <c r="AL501" s="38"/>
      <c r="AM501" s="38"/>
      <c r="AO501" s="38"/>
    </row>
    <row r="502" spans="2:41">
      <c r="B502" s="111">
        <v>42347</v>
      </c>
      <c r="C502" s="112">
        <v>0.49199999999999999</v>
      </c>
      <c r="E502" s="111">
        <v>43909</v>
      </c>
      <c r="F502" s="112">
        <v>0.06</v>
      </c>
      <c r="H502" s="111">
        <v>42593</v>
      </c>
      <c r="I502" s="112">
        <v>0.38</v>
      </c>
      <c r="K502" s="111">
        <v>42327</v>
      </c>
      <c r="L502" s="112">
        <v>0.49325000000000002</v>
      </c>
      <c r="N502" s="111">
        <v>42327</v>
      </c>
      <c r="O502" s="112">
        <v>0.30729000000000001</v>
      </c>
      <c r="Q502" s="111">
        <v>42327</v>
      </c>
      <c r="R502" s="112">
        <v>0.18595999999999999</v>
      </c>
      <c r="S502" s="158">
        <f t="shared" si="100"/>
        <v>0</v>
      </c>
      <c r="T502" s="38">
        <f t="shared" si="101"/>
        <v>42347</v>
      </c>
      <c r="U502" s="112">
        <f t="shared" ca="1" si="102"/>
        <v>0.49199999999999999</v>
      </c>
      <c r="V502" s="112">
        <f t="shared" ca="1" si="96"/>
        <v>0.54893000000000003</v>
      </c>
      <c r="W502" s="112">
        <f t="shared" ca="1" si="97"/>
        <v>0.36159000000000002</v>
      </c>
      <c r="X502" s="112">
        <f t="shared" ca="1" si="98"/>
        <v>0.18734000000000001</v>
      </c>
      <c r="Y502" s="112">
        <f t="shared" ca="1" si="103"/>
        <v>0</v>
      </c>
      <c r="Z502" s="27">
        <f t="shared" ca="1" si="99"/>
        <v>0.13040999999999997</v>
      </c>
      <c r="AB502" s="38">
        <f t="shared" si="104"/>
        <v>42256</v>
      </c>
      <c r="AC502" s="38">
        <f t="shared" si="105"/>
        <v>42256</v>
      </c>
      <c r="AD502" s="38">
        <f t="shared" si="106"/>
        <v>42256</v>
      </c>
      <c r="AE502" s="38"/>
      <c r="AF502" s="38"/>
      <c r="AG502" s="38"/>
      <c r="AH502" s="38"/>
      <c r="AI502" s="38"/>
      <c r="AJ502" s="38"/>
      <c r="AK502" s="38"/>
      <c r="AL502" s="38"/>
      <c r="AM502" s="38"/>
      <c r="AO502" s="38"/>
    </row>
    <row r="503" spans="2:41">
      <c r="B503" s="111">
        <v>42348</v>
      </c>
      <c r="C503" s="112">
        <v>0.502</v>
      </c>
      <c r="E503" s="111">
        <v>43910</v>
      </c>
      <c r="F503" s="112">
        <v>0.04</v>
      </c>
      <c r="H503" s="111">
        <v>42594</v>
      </c>
      <c r="I503" s="112">
        <v>0.4</v>
      </c>
      <c r="K503" s="111">
        <v>42328</v>
      </c>
      <c r="L503" s="112">
        <v>0.49843999999999999</v>
      </c>
      <c r="N503" s="111">
        <v>42328</v>
      </c>
      <c r="O503" s="112">
        <v>0.31246000000000002</v>
      </c>
      <c r="Q503" s="111">
        <v>42328</v>
      </c>
      <c r="R503" s="112">
        <v>0.18598000000000001</v>
      </c>
      <c r="S503" s="158">
        <f t="shared" si="100"/>
        <v>0</v>
      </c>
      <c r="T503" s="38">
        <f t="shared" si="101"/>
        <v>42348</v>
      </c>
      <c r="U503" s="112">
        <f t="shared" ca="1" si="102"/>
        <v>0.502</v>
      </c>
      <c r="V503" s="112">
        <f t="shared" ca="1" si="96"/>
        <v>0.55047000000000001</v>
      </c>
      <c r="W503" s="112">
        <f t="shared" ca="1" si="97"/>
        <v>0.36302000000000001</v>
      </c>
      <c r="X503" s="112">
        <f t="shared" ca="1" si="98"/>
        <v>0.18745000000000001</v>
      </c>
      <c r="Y503" s="112">
        <f t="shared" ca="1" si="103"/>
        <v>0</v>
      </c>
      <c r="Z503" s="27">
        <f t="shared" ca="1" si="99"/>
        <v>0.13897999999999999</v>
      </c>
      <c r="AB503" s="38">
        <f t="shared" si="104"/>
        <v>42257</v>
      </c>
      <c r="AC503" s="38">
        <f t="shared" si="105"/>
        <v>42257</v>
      </c>
      <c r="AD503" s="38">
        <f t="shared" si="106"/>
        <v>42257</v>
      </c>
      <c r="AE503" s="38"/>
      <c r="AF503" s="38"/>
      <c r="AG503" s="38"/>
      <c r="AH503" s="38"/>
      <c r="AI503" s="38"/>
      <c r="AJ503" s="38"/>
      <c r="AK503" s="38"/>
      <c r="AL503" s="38"/>
      <c r="AM503" s="38"/>
      <c r="AO503" s="38"/>
    </row>
    <row r="504" spans="2:41">
      <c r="B504" s="111">
        <v>42349</v>
      </c>
      <c r="C504" s="112">
        <v>0.51200000000000001</v>
      </c>
      <c r="E504" s="111">
        <v>43913</v>
      </c>
      <c r="F504" s="112">
        <v>0.02</v>
      </c>
      <c r="H504" s="111">
        <v>42597</v>
      </c>
      <c r="I504" s="112">
        <v>0.41</v>
      </c>
      <c r="K504" s="111">
        <v>42331</v>
      </c>
      <c r="L504" s="112">
        <v>0.50778999999999996</v>
      </c>
      <c r="N504" s="111">
        <v>42331</v>
      </c>
      <c r="O504" s="112">
        <v>0.32153999999999999</v>
      </c>
      <c r="Q504" s="111">
        <v>42331</v>
      </c>
      <c r="R504" s="112">
        <v>0.18625</v>
      </c>
      <c r="S504" s="158">
        <f t="shared" si="100"/>
        <v>0</v>
      </c>
      <c r="T504" s="38">
        <f t="shared" si="101"/>
        <v>42349</v>
      </c>
      <c r="U504" s="112">
        <f t="shared" ca="1" si="102"/>
        <v>0.51200000000000001</v>
      </c>
      <c r="V504" s="112">
        <f t="shared" ca="1" si="96"/>
        <v>0.55254999999999999</v>
      </c>
      <c r="W504" s="112">
        <f t="shared" ca="1" si="97"/>
        <v>0.36488999999999999</v>
      </c>
      <c r="X504" s="112">
        <f t="shared" ca="1" si="98"/>
        <v>0.18765999999999999</v>
      </c>
      <c r="Y504" s="112">
        <f t="shared" ca="1" si="103"/>
        <v>0</v>
      </c>
      <c r="Z504" s="27">
        <f t="shared" ca="1" si="99"/>
        <v>0.14711000000000002</v>
      </c>
      <c r="AB504" s="38">
        <f t="shared" si="104"/>
        <v>42258</v>
      </c>
      <c r="AC504" s="38">
        <f t="shared" si="105"/>
        <v>42258</v>
      </c>
      <c r="AD504" s="38">
        <f t="shared" si="106"/>
        <v>42258</v>
      </c>
      <c r="AE504" s="38"/>
      <c r="AF504" s="38"/>
      <c r="AG504" s="38"/>
      <c r="AH504" s="38"/>
      <c r="AI504" s="38"/>
      <c r="AJ504" s="38"/>
      <c r="AK504" s="38"/>
      <c r="AL504" s="38"/>
      <c r="AM504" s="38"/>
      <c r="AO504" s="38"/>
    </row>
    <row r="505" spans="2:41">
      <c r="B505" s="111">
        <v>42352</v>
      </c>
      <c r="C505" s="112">
        <v>0.51775000000000004</v>
      </c>
      <c r="E505" s="111">
        <v>43914</v>
      </c>
      <c r="F505" s="112">
        <v>0.01</v>
      </c>
      <c r="H505" s="111">
        <v>42598</v>
      </c>
      <c r="I505" s="112">
        <v>0.4</v>
      </c>
      <c r="K505" s="111">
        <v>42332</v>
      </c>
      <c r="L505" s="112">
        <v>0.51087000000000005</v>
      </c>
      <c r="N505" s="111">
        <v>42332</v>
      </c>
      <c r="O505" s="112">
        <v>0.32458999999999999</v>
      </c>
      <c r="Q505" s="111">
        <v>42332</v>
      </c>
      <c r="R505" s="112">
        <v>0.18628</v>
      </c>
      <c r="S505" s="158">
        <f t="shared" si="100"/>
        <v>0</v>
      </c>
      <c r="T505" s="38">
        <f t="shared" si="101"/>
        <v>42352</v>
      </c>
      <c r="U505" s="112">
        <f t="shared" ca="1" si="102"/>
        <v>0.51775000000000004</v>
      </c>
      <c r="V505" s="112">
        <f t="shared" ca="1" si="96"/>
        <v>0.55954000000000004</v>
      </c>
      <c r="W505" s="112">
        <f t="shared" ca="1" si="97"/>
        <v>0.37181999999999998</v>
      </c>
      <c r="X505" s="112">
        <f t="shared" ca="1" si="98"/>
        <v>0.18772</v>
      </c>
      <c r="Y505" s="112">
        <f t="shared" ca="1" si="103"/>
        <v>0</v>
      </c>
      <c r="Z505" s="27">
        <f t="shared" ca="1" si="99"/>
        <v>0.14593000000000006</v>
      </c>
      <c r="AB505" s="38">
        <f t="shared" si="104"/>
        <v>42261</v>
      </c>
      <c r="AC505" s="38">
        <f t="shared" si="105"/>
        <v>42261</v>
      </c>
      <c r="AD505" s="38">
        <f t="shared" si="106"/>
        <v>42261</v>
      </c>
      <c r="AE505" s="38"/>
      <c r="AF505" s="38"/>
      <c r="AG505" s="38"/>
      <c r="AH505" s="38"/>
      <c r="AI505" s="38"/>
      <c r="AJ505" s="38"/>
      <c r="AK505" s="38"/>
      <c r="AL505" s="38"/>
      <c r="AM505" s="38"/>
      <c r="AO505" s="38"/>
    </row>
    <row r="506" spans="2:41">
      <c r="B506" s="111">
        <v>42353</v>
      </c>
      <c r="C506" s="112">
        <v>0.52575000000000005</v>
      </c>
      <c r="E506" s="111">
        <v>43915</v>
      </c>
      <c r="F506" s="112">
        <v>0.01</v>
      </c>
      <c r="H506" s="111">
        <v>42599</v>
      </c>
      <c r="I506" s="112">
        <v>0.39</v>
      </c>
      <c r="K506" s="111">
        <v>42333</v>
      </c>
      <c r="L506" s="112">
        <v>0.51432999999999995</v>
      </c>
      <c r="N506" s="111">
        <v>42333</v>
      </c>
      <c r="O506" s="112">
        <v>0.32773999999999998</v>
      </c>
      <c r="Q506" s="111">
        <v>42333</v>
      </c>
      <c r="R506" s="112">
        <v>0.18659000000000001</v>
      </c>
      <c r="S506" s="158">
        <f t="shared" si="100"/>
        <v>0</v>
      </c>
      <c r="T506" s="38">
        <f t="shared" si="101"/>
        <v>42353</v>
      </c>
      <c r="U506" s="112">
        <f t="shared" ca="1" si="102"/>
        <v>0.52575000000000005</v>
      </c>
      <c r="V506" s="112">
        <f t="shared" ca="1" si="96"/>
        <v>0.56191000000000002</v>
      </c>
      <c r="W506" s="112">
        <f t="shared" ca="1" si="97"/>
        <v>0.37413000000000002</v>
      </c>
      <c r="X506" s="112">
        <f t="shared" ca="1" si="98"/>
        <v>0.18778</v>
      </c>
      <c r="Y506" s="112">
        <f t="shared" ca="1" si="103"/>
        <v>0</v>
      </c>
      <c r="Z506" s="27">
        <f t="shared" ca="1" si="99"/>
        <v>0.15162000000000003</v>
      </c>
      <c r="AB506" s="38">
        <f t="shared" si="104"/>
        <v>42262</v>
      </c>
      <c r="AC506" s="38">
        <f t="shared" si="105"/>
        <v>42262</v>
      </c>
      <c r="AD506" s="38">
        <f t="shared" si="106"/>
        <v>42262</v>
      </c>
      <c r="AE506" s="38"/>
      <c r="AF506" s="38"/>
      <c r="AG506" s="38"/>
      <c r="AH506" s="38"/>
      <c r="AI506" s="38"/>
      <c r="AJ506" s="38"/>
      <c r="AK506" s="38"/>
      <c r="AL506" s="38"/>
      <c r="AM506" s="38"/>
      <c r="AO506" s="38"/>
    </row>
    <row r="507" spans="2:41">
      <c r="B507" s="111">
        <v>42354</v>
      </c>
      <c r="C507" s="112">
        <v>0.53249999999999997</v>
      </c>
      <c r="E507" s="111">
        <v>43916</v>
      </c>
      <c r="F507" s="112">
        <v>0.01</v>
      </c>
      <c r="H507" s="111">
        <v>42600</v>
      </c>
      <c r="I507" s="112">
        <v>0.4</v>
      </c>
      <c r="K507" s="111">
        <v>42334</v>
      </c>
      <c r="L507" s="112">
        <v>0.51451000000000002</v>
      </c>
      <c r="N507" s="111">
        <v>42334</v>
      </c>
      <c r="O507" s="112">
        <v>0.32773999999999998</v>
      </c>
      <c r="Q507" s="111">
        <v>42334</v>
      </c>
      <c r="R507" s="112">
        <v>0.18676999999999999</v>
      </c>
      <c r="S507" s="158">
        <f t="shared" si="100"/>
        <v>0</v>
      </c>
      <c r="T507" s="38">
        <f t="shared" si="101"/>
        <v>42354</v>
      </c>
      <c r="U507" s="112">
        <f t="shared" ca="1" si="102"/>
        <v>0.53249999999999997</v>
      </c>
      <c r="V507" s="112">
        <f t="shared" ca="1" si="96"/>
        <v>0.56406000000000001</v>
      </c>
      <c r="W507" s="112">
        <f t="shared" ca="1" si="97"/>
        <v>0.37622</v>
      </c>
      <c r="X507" s="112">
        <f t="shared" ca="1" si="98"/>
        <v>0.18784000000000001</v>
      </c>
      <c r="Y507" s="112">
        <f t="shared" ca="1" si="103"/>
        <v>0</v>
      </c>
      <c r="Z507" s="27">
        <f t="shared" ca="1" si="99"/>
        <v>0.15627999999999997</v>
      </c>
      <c r="AB507" s="38">
        <f t="shared" si="104"/>
        <v>42263</v>
      </c>
      <c r="AC507" s="38">
        <f t="shared" si="105"/>
        <v>42263</v>
      </c>
      <c r="AD507" s="38">
        <f t="shared" si="106"/>
        <v>42263</v>
      </c>
      <c r="AE507" s="38"/>
      <c r="AF507" s="38"/>
      <c r="AG507" s="38"/>
      <c r="AH507" s="38"/>
      <c r="AI507" s="38"/>
      <c r="AJ507" s="38"/>
      <c r="AK507" s="38"/>
      <c r="AL507" s="38"/>
      <c r="AM507" s="38"/>
      <c r="AO507" s="38"/>
    </row>
    <row r="508" spans="2:41">
      <c r="B508" s="111">
        <v>42355</v>
      </c>
      <c r="C508" s="112">
        <v>0.56950000000000001</v>
      </c>
      <c r="E508" s="111">
        <v>43917</v>
      </c>
      <c r="F508" s="112">
        <v>0.01</v>
      </c>
      <c r="H508" s="111">
        <v>42601</v>
      </c>
      <c r="I508" s="112">
        <v>0.4</v>
      </c>
      <c r="K508" s="111">
        <v>42335</v>
      </c>
      <c r="L508" s="112">
        <v>0.52020999999999995</v>
      </c>
      <c r="N508" s="111">
        <v>42335</v>
      </c>
      <c r="O508" s="112">
        <v>0.33333000000000002</v>
      </c>
      <c r="Q508" s="111">
        <v>42335</v>
      </c>
      <c r="R508" s="112">
        <v>0.18687999999999999</v>
      </c>
      <c r="S508" s="158">
        <f t="shared" si="100"/>
        <v>0</v>
      </c>
      <c r="T508" s="38">
        <f t="shared" si="101"/>
        <v>42355</v>
      </c>
      <c r="U508" s="112">
        <f t="shared" ca="1" si="102"/>
        <v>0.56950000000000001</v>
      </c>
      <c r="V508" s="112">
        <f t="shared" ca="1" si="96"/>
        <v>0.56542999999999999</v>
      </c>
      <c r="W508" s="112">
        <f t="shared" ca="1" si="97"/>
        <v>0.37753999999999999</v>
      </c>
      <c r="X508" s="112">
        <f t="shared" ca="1" si="98"/>
        <v>0.18789</v>
      </c>
      <c r="Y508" s="112">
        <f t="shared" ca="1" si="103"/>
        <v>0</v>
      </c>
      <c r="Z508" s="27">
        <f t="shared" ca="1" si="99"/>
        <v>0.19196000000000002</v>
      </c>
      <c r="AB508" s="38">
        <f t="shared" si="104"/>
        <v>42264</v>
      </c>
      <c r="AC508" s="38">
        <f t="shared" si="105"/>
        <v>42264</v>
      </c>
      <c r="AD508" s="38">
        <f t="shared" si="106"/>
        <v>42264</v>
      </c>
      <c r="AE508" s="38"/>
      <c r="AF508" s="38"/>
      <c r="AG508" s="38"/>
      <c r="AH508" s="38"/>
      <c r="AI508" s="38"/>
      <c r="AJ508" s="38"/>
      <c r="AK508" s="38"/>
      <c r="AL508" s="38"/>
      <c r="AM508" s="38"/>
      <c r="AO508" s="38"/>
    </row>
    <row r="509" spans="2:41">
      <c r="B509" s="111">
        <v>42356</v>
      </c>
      <c r="C509" s="112">
        <v>0.58550000000000002</v>
      </c>
      <c r="E509" s="111">
        <v>43920</v>
      </c>
      <c r="F509" s="112">
        <v>0.01</v>
      </c>
      <c r="H509" s="111">
        <v>42604</v>
      </c>
      <c r="I509" s="112">
        <v>0.34</v>
      </c>
      <c r="K509" s="111">
        <v>42338</v>
      </c>
      <c r="L509" s="112">
        <v>0.52746000000000004</v>
      </c>
      <c r="N509" s="111">
        <v>42338</v>
      </c>
      <c r="O509" s="112">
        <v>0.34036</v>
      </c>
      <c r="Q509" s="111">
        <v>42338</v>
      </c>
      <c r="R509" s="112">
        <v>0.18709999999999999</v>
      </c>
      <c r="S509" s="158">
        <f t="shared" si="100"/>
        <v>0</v>
      </c>
      <c r="T509" s="38">
        <f t="shared" si="101"/>
        <v>42356</v>
      </c>
      <c r="U509" s="112">
        <f t="shared" ca="1" si="102"/>
        <v>0.58550000000000002</v>
      </c>
      <c r="V509" s="112">
        <f t="shared" ca="1" si="96"/>
        <v>0.56599999999999995</v>
      </c>
      <c r="W509" s="112">
        <f t="shared" ca="1" si="97"/>
        <v>0.37797999999999998</v>
      </c>
      <c r="X509" s="112">
        <f t="shared" ca="1" si="98"/>
        <v>0.18801999999999999</v>
      </c>
      <c r="Y509" s="112">
        <f t="shared" ca="1" si="103"/>
        <v>0</v>
      </c>
      <c r="Z509" s="27">
        <f t="shared" ca="1" si="99"/>
        <v>0.20752000000000004</v>
      </c>
      <c r="AB509" s="38">
        <f t="shared" si="104"/>
        <v>42265</v>
      </c>
      <c r="AC509" s="38">
        <f t="shared" si="105"/>
        <v>42265</v>
      </c>
      <c r="AD509" s="38">
        <f t="shared" si="106"/>
        <v>42265</v>
      </c>
      <c r="AE509" s="38"/>
      <c r="AF509" s="38"/>
      <c r="AG509" s="38"/>
      <c r="AH509" s="38"/>
      <c r="AI509" s="38"/>
      <c r="AJ509" s="38"/>
      <c r="AK509" s="38"/>
      <c r="AL509" s="38"/>
      <c r="AM509" s="38"/>
      <c r="AO509" s="38"/>
    </row>
    <row r="510" spans="2:41">
      <c r="B510" s="111">
        <v>42359</v>
      </c>
      <c r="C510" s="112">
        <v>0.59309999999999996</v>
      </c>
      <c r="E510" s="111">
        <v>43921</v>
      </c>
      <c r="F510" s="112">
        <v>0.01</v>
      </c>
      <c r="H510" s="111">
        <v>42605</v>
      </c>
      <c r="I510" s="112">
        <v>0.3</v>
      </c>
      <c r="K510" s="111">
        <v>42339</v>
      </c>
      <c r="L510" s="112">
        <v>0.53012999999999999</v>
      </c>
      <c r="N510" s="111">
        <v>42339</v>
      </c>
      <c r="O510" s="112">
        <v>0.34288999999999997</v>
      </c>
      <c r="Q510" s="111">
        <v>42339</v>
      </c>
      <c r="R510" s="112">
        <v>0.18723999999999999</v>
      </c>
      <c r="S510" s="158">
        <f t="shared" si="100"/>
        <v>0</v>
      </c>
      <c r="T510" s="38">
        <f t="shared" si="101"/>
        <v>42359</v>
      </c>
      <c r="U510" s="112">
        <f t="shared" ca="1" si="102"/>
        <v>0.59309999999999996</v>
      </c>
      <c r="V510" s="112">
        <f t="shared" ca="1" si="96"/>
        <v>0.56608999999999998</v>
      </c>
      <c r="W510" s="112">
        <f t="shared" ca="1" si="97"/>
        <v>0.37797999999999998</v>
      </c>
      <c r="X510" s="112">
        <f t="shared" ca="1" si="98"/>
        <v>0.18811</v>
      </c>
      <c r="Y510" s="112">
        <f t="shared" ca="1" si="103"/>
        <v>0</v>
      </c>
      <c r="Z510" s="27">
        <f t="shared" ca="1" si="99"/>
        <v>0.21511999999999998</v>
      </c>
      <c r="AB510" s="38">
        <f t="shared" si="104"/>
        <v>42268</v>
      </c>
      <c r="AC510" s="38">
        <f t="shared" si="105"/>
        <v>42268</v>
      </c>
      <c r="AD510" s="38">
        <f t="shared" si="106"/>
        <v>42268</v>
      </c>
      <c r="AE510" s="38"/>
      <c r="AF510" s="38"/>
      <c r="AG510" s="38"/>
      <c r="AH510" s="38"/>
      <c r="AI510" s="38"/>
      <c r="AJ510" s="38"/>
      <c r="AK510" s="38"/>
      <c r="AL510" s="38"/>
      <c r="AM510" s="38"/>
      <c r="AO510" s="38"/>
    </row>
    <row r="511" spans="2:41">
      <c r="B511" s="111">
        <v>42360</v>
      </c>
      <c r="C511" s="112">
        <v>0.59435000000000004</v>
      </c>
      <c r="E511" s="111">
        <v>43922</v>
      </c>
      <c r="F511" s="112">
        <v>0.01</v>
      </c>
      <c r="H511" s="111">
        <v>42606</v>
      </c>
      <c r="I511" s="112">
        <v>0.35</v>
      </c>
      <c r="K511" s="111">
        <v>42340</v>
      </c>
      <c r="L511" s="112">
        <v>0.53266999999999998</v>
      </c>
      <c r="N511" s="111">
        <v>42340</v>
      </c>
      <c r="O511" s="112">
        <v>0.34542</v>
      </c>
      <c r="Q511" s="111">
        <v>42340</v>
      </c>
      <c r="R511" s="112">
        <v>0.18725</v>
      </c>
      <c r="S511" s="158">
        <f t="shared" si="100"/>
        <v>0</v>
      </c>
      <c r="T511" s="38">
        <f t="shared" si="101"/>
        <v>42360</v>
      </c>
      <c r="U511" s="112">
        <f t="shared" ca="1" si="102"/>
        <v>0.59435000000000004</v>
      </c>
      <c r="V511" s="112">
        <f t="shared" ca="1" si="96"/>
        <v>0.56611999999999996</v>
      </c>
      <c r="W511" s="112">
        <f t="shared" ca="1" si="97"/>
        <v>0.37797999999999998</v>
      </c>
      <c r="X511" s="112">
        <f t="shared" ca="1" si="98"/>
        <v>0.18814</v>
      </c>
      <c r="Y511" s="112">
        <f t="shared" ca="1" si="103"/>
        <v>0</v>
      </c>
      <c r="Z511" s="27">
        <f t="shared" ca="1" si="99"/>
        <v>0.21637000000000006</v>
      </c>
      <c r="AB511" s="38">
        <f t="shared" si="104"/>
        <v>42269</v>
      </c>
      <c r="AC511" s="38">
        <f t="shared" si="105"/>
        <v>42269</v>
      </c>
      <c r="AD511" s="38">
        <f t="shared" si="106"/>
        <v>42269</v>
      </c>
      <c r="AE511" s="38"/>
      <c r="AF511" s="38"/>
      <c r="AG511" s="38"/>
      <c r="AH511" s="38"/>
      <c r="AI511" s="38"/>
      <c r="AJ511" s="38"/>
      <c r="AK511" s="38"/>
      <c r="AL511" s="38"/>
      <c r="AM511" s="38"/>
      <c r="AO511" s="38"/>
    </row>
    <row r="512" spans="2:41">
      <c r="B512" s="111">
        <v>42361</v>
      </c>
      <c r="C512" s="112">
        <v>0.60309999999999997</v>
      </c>
      <c r="E512" s="111">
        <v>43923</v>
      </c>
      <c r="F512" s="112">
        <v>0.01</v>
      </c>
      <c r="H512" s="111">
        <v>42607</v>
      </c>
      <c r="I512" s="112">
        <v>0.34</v>
      </c>
      <c r="K512" s="111">
        <v>42341</v>
      </c>
      <c r="L512" s="112">
        <v>0.53532000000000002</v>
      </c>
      <c r="N512" s="111">
        <v>42341</v>
      </c>
      <c r="O512" s="112">
        <v>0.34805999999999998</v>
      </c>
      <c r="Q512" s="111">
        <v>42341</v>
      </c>
      <c r="R512" s="112">
        <v>0.18726000000000001</v>
      </c>
      <c r="S512" s="158">
        <f t="shared" si="100"/>
        <v>0</v>
      </c>
      <c r="T512" s="38">
        <f t="shared" si="101"/>
        <v>42361</v>
      </c>
      <c r="U512" s="112">
        <f t="shared" ca="1" si="102"/>
        <v>0.60309999999999997</v>
      </c>
      <c r="V512" s="112">
        <f t="shared" ca="1" si="96"/>
        <v>0.56613000000000002</v>
      </c>
      <c r="W512" s="112">
        <f t="shared" ca="1" si="97"/>
        <v>0.37797999999999998</v>
      </c>
      <c r="X512" s="112">
        <f t="shared" ca="1" si="98"/>
        <v>0.18815000000000001</v>
      </c>
      <c r="Y512" s="112">
        <f t="shared" ca="1" si="103"/>
        <v>0</v>
      </c>
      <c r="Z512" s="27">
        <f t="shared" ca="1" si="99"/>
        <v>0.22511999999999999</v>
      </c>
      <c r="AB512" s="38">
        <f t="shared" si="104"/>
        <v>42270</v>
      </c>
      <c r="AC512" s="38">
        <f t="shared" si="105"/>
        <v>42270</v>
      </c>
      <c r="AD512" s="38">
        <f t="shared" si="106"/>
        <v>42270</v>
      </c>
      <c r="AE512" s="38"/>
      <c r="AF512" s="38"/>
      <c r="AG512" s="38"/>
      <c r="AH512" s="38"/>
      <c r="AI512" s="38"/>
      <c r="AJ512" s="38"/>
      <c r="AK512" s="38"/>
      <c r="AL512" s="38"/>
      <c r="AM512" s="38"/>
      <c r="AO512" s="38"/>
    </row>
    <row r="513" spans="2:41">
      <c r="B513" s="111">
        <v>42362</v>
      </c>
      <c r="C513" s="112">
        <v>0.60309999999999997</v>
      </c>
      <c r="E513" s="111">
        <v>43924</v>
      </c>
      <c r="F513" s="112">
        <v>0.01</v>
      </c>
      <c r="H513" s="111">
        <v>42608</v>
      </c>
      <c r="I513" s="112">
        <v>0.39</v>
      </c>
      <c r="K513" s="111">
        <v>42342</v>
      </c>
      <c r="L513" s="112">
        <v>0.53791</v>
      </c>
      <c r="N513" s="111">
        <v>42342</v>
      </c>
      <c r="O513" s="112">
        <v>0.35059000000000001</v>
      </c>
      <c r="Q513" s="111">
        <v>42342</v>
      </c>
      <c r="R513" s="112">
        <v>0.18731999999999999</v>
      </c>
      <c r="S513" s="158">
        <f t="shared" si="100"/>
        <v>0</v>
      </c>
      <c r="T513" s="38">
        <f t="shared" si="101"/>
        <v>42362</v>
      </c>
      <c r="U513" s="112">
        <f t="shared" ca="1" si="102"/>
        <v>0.60309999999999997</v>
      </c>
      <c r="V513" s="112">
        <f t="shared" ca="1" si="96"/>
        <v>0.56655999999999995</v>
      </c>
      <c r="W513" s="112">
        <f t="shared" ca="1" si="97"/>
        <v>0.37808999999999998</v>
      </c>
      <c r="X513" s="112">
        <f t="shared" ca="1" si="98"/>
        <v>0.18847</v>
      </c>
      <c r="Y513" s="112">
        <f t="shared" ca="1" si="103"/>
        <v>0</v>
      </c>
      <c r="Z513" s="27">
        <f t="shared" ca="1" si="99"/>
        <v>0.22500999999999999</v>
      </c>
      <c r="AB513" s="38">
        <f t="shared" ca="1" si="104"/>
        <v>42271</v>
      </c>
      <c r="AC513" s="38">
        <f t="shared" si="105"/>
        <v>42271</v>
      </c>
      <c r="AD513" s="38">
        <f t="shared" si="106"/>
        <v>42271</v>
      </c>
      <c r="AE513" s="38"/>
      <c r="AF513" s="38"/>
      <c r="AG513" s="38"/>
      <c r="AH513" s="38"/>
      <c r="AI513" s="38"/>
      <c r="AJ513" s="38"/>
      <c r="AK513" s="38"/>
      <c r="AL513" s="38"/>
      <c r="AM513" s="38"/>
      <c r="AO513" s="38"/>
    </row>
    <row r="514" spans="2:41">
      <c r="B514" s="111">
        <v>42367</v>
      </c>
      <c r="C514" s="112">
        <v>0.60670000000000002</v>
      </c>
      <c r="E514" s="111">
        <v>43927</v>
      </c>
      <c r="F514" s="112">
        <v>0.01</v>
      </c>
      <c r="H514" s="111">
        <v>42611</v>
      </c>
      <c r="I514" s="112">
        <v>0.38</v>
      </c>
      <c r="K514" s="111">
        <v>42345</v>
      </c>
      <c r="L514" s="112">
        <v>0.54484999999999995</v>
      </c>
      <c r="N514" s="111">
        <v>42345</v>
      </c>
      <c r="O514" s="112">
        <v>0.35752</v>
      </c>
      <c r="Q514" s="111">
        <v>42345</v>
      </c>
      <c r="R514" s="112">
        <v>0.18733</v>
      </c>
      <c r="S514" s="158">
        <f t="shared" si="100"/>
        <v>0</v>
      </c>
      <c r="T514" s="38">
        <f t="shared" si="101"/>
        <v>42367</v>
      </c>
      <c r="U514" s="112">
        <f t="shared" ca="1" si="102"/>
        <v>0.60670000000000002</v>
      </c>
      <c r="V514" s="112">
        <f t="shared" ca="1" si="96"/>
        <v>0.56830999999999998</v>
      </c>
      <c r="W514" s="112">
        <f t="shared" ca="1" si="97"/>
        <v>0.37941000000000003</v>
      </c>
      <c r="X514" s="112">
        <f t="shared" ca="1" si="98"/>
        <v>0.18890000000000001</v>
      </c>
      <c r="Y514" s="112">
        <f t="shared" ca="1" si="103"/>
        <v>0</v>
      </c>
      <c r="Z514" s="27">
        <f t="shared" ca="1" si="99"/>
        <v>0.22728999999999999</v>
      </c>
      <c r="AB514" s="38">
        <f t="shared" si="104"/>
        <v>42276</v>
      </c>
      <c r="AC514" s="38">
        <f t="shared" si="105"/>
        <v>42276</v>
      </c>
      <c r="AD514" s="38">
        <f t="shared" si="106"/>
        <v>42276</v>
      </c>
      <c r="AE514" s="38"/>
      <c r="AF514" s="38"/>
      <c r="AG514" s="38"/>
      <c r="AH514" s="38"/>
      <c r="AI514" s="38"/>
      <c r="AJ514" s="38"/>
      <c r="AK514" s="38"/>
      <c r="AL514" s="38"/>
      <c r="AM514" s="38"/>
      <c r="AO514" s="38"/>
    </row>
    <row r="515" spans="2:41">
      <c r="B515" s="111">
        <v>42368</v>
      </c>
      <c r="C515" s="112">
        <v>0.61219999999999997</v>
      </c>
      <c r="E515" s="111">
        <v>43928</v>
      </c>
      <c r="F515" s="112">
        <v>0.01</v>
      </c>
      <c r="H515" s="111">
        <v>42612</v>
      </c>
      <c r="I515" s="112">
        <v>0.39</v>
      </c>
      <c r="K515" s="111">
        <v>42346</v>
      </c>
      <c r="L515" s="112">
        <v>0.54705000000000004</v>
      </c>
      <c r="N515" s="111">
        <v>42346</v>
      </c>
      <c r="O515" s="112">
        <v>0.35971999999999998</v>
      </c>
      <c r="Q515" s="111">
        <v>42346</v>
      </c>
      <c r="R515" s="112">
        <v>0.18733</v>
      </c>
      <c r="S515" s="158">
        <f t="shared" si="100"/>
        <v>0</v>
      </c>
      <c r="T515" s="38">
        <f t="shared" si="101"/>
        <v>42368</v>
      </c>
      <c r="U515" s="112">
        <f t="shared" ca="1" si="102"/>
        <v>0.61219999999999997</v>
      </c>
      <c r="V515" s="112">
        <f t="shared" ca="1" si="96"/>
        <v>0.56777</v>
      </c>
      <c r="W515" s="112">
        <f t="shared" ca="1" si="97"/>
        <v>0.37919000000000003</v>
      </c>
      <c r="X515" s="112">
        <f t="shared" ca="1" si="98"/>
        <v>0.18858</v>
      </c>
      <c r="Y515" s="112">
        <f t="shared" ca="1" si="103"/>
        <v>0</v>
      </c>
      <c r="Z515" s="27">
        <f t="shared" ca="1" si="99"/>
        <v>0.23300999999999994</v>
      </c>
      <c r="AB515" s="38">
        <f t="shared" si="104"/>
        <v>42277</v>
      </c>
      <c r="AC515" s="38">
        <f t="shared" si="105"/>
        <v>42277</v>
      </c>
      <c r="AD515" s="38">
        <f t="shared" si="106"/>
        <v>42277</v>
      </c>
      <c r="AE515" s="38"/>
      <c r="AF515" s="38"/>
      <c r="AG515" s="38"/>
      <c r="AH515" s="38"/>
      <c r="AI515" s="38"/>
      <c r="AJ515" s="38"/>
      <c r="AK515" s="38"/>
      <c r="AL515" s="38"/>
      <c r="AM515" s="38"/>
      <c r="AO515" s="38"/>
    </row>
    <row r="516" spans="2:41">
      <c r="B516" s="111">
        <v>42369</v>
      </c>
      <c r="C516" s="112">
        <v>0.61270000000000002</v>
      </c>
      <c r="E516" s="111">
        <v>43929</v>
      </c>
      <c r="F516" s="112">
        <v>0.01</v>
      </c>
      <c r="H516" s="111">
        <v>42613</v>
      </c>
      <c r="I516" s="112">
        <v>0.46</v>
      </c>
      <c r="K516" s="111">
        <v>42347</v>
      </c>
      <c r="L516" s="112">
        <v>0.54893000000000003</v>
      </c>
      <c r="N516" s="111">
        <v>42347</v>
      </c>
      <c r="O516" s="112">
        <v>0.36159000000000002</v>
      </c>
      <c r="Q516" s="111">
        <v>42347</v>
      </c>
      <c r="R516" s="112">
        <v>0.18734000000000001</v>
      </c>
      <c r="S516" s="158">
        <f t="shared" si="100"/>
        <v>0</v>
      </c>
      <c r="T516" s="38">
        <f t="shared" si="101"/>
        <v>42369</v>
      </c>
      <c r="U516" s="112">
        <f t="shared" ca="1" si="102"/>
        <v>0.61270000000000002</v>
      </c>
      <c r="V516" s="112">
        <f t="shared" ca="1" si="96"/>
        <v>0.56777</v>
      </c>
      <c r="W516" s="112">
        <f t="shared" ca="1" si="97"/>
        <v>0.37919000000000003</v>
      </c>
      <c r="X516" s="112">
        <f t="shared" ca="1" si="98"/>
        <v>0.18858</v>
      </c>
      <c r="Y516" s="112">
        <f t="shared" ca="1" si="103"/>
        <v>0</v>
      </c>
      <c r="Z516" s="27">
        <f t="shared" ca="1" si="99"/>
        <v>0.23351</v>
      </c>
      <c r="AB516" s="38">
        <f t="shared" si="104"/>
        <v>42277</v>
      </c>
      <c r="AC516" s="38">
        <f t="shared" ca="1" si="105"/>
        <v>42277</v>
      </c>
      <c r="AD516" s="38">
        <f t="shared" si="106"/>
        <v>42277</v>
      </c>
      <c r="AE516" s="38"/>
      <c r="AF516" s="38"/>
      <c r="AG516" s="38"/>
      <c r="AH516" s="38"/>
      <c r="AI516" s="38"/>
      <c r="AJ516" s="38"/>
      <c r="AK516" s="38"/>
      <c r="AL516" s="38"/>
      <c r="AM516" s="38"/>
      <c r="AO516" s="38"/>
    </row>
    <row r="517" spans="2:41">
      <c r="B517" s="111">
        <v>42373</v>
      </c>
      <c r="C517" s="112">
        <v>0.61170000000000002</v>
      </c>
      <c r="E517" s="111">
        <v>43930</v>
      </c>
      <c r="F517" s="112">
        <v>0.01</v>
      </c>
      <c r="H517" s="111">
        <v>42614</v>
      </c>
      <c r="I517" s="112">
        <v>0.43</v>
      </c>
      <c r="K517" s="111">
        <v>42348</v>
      </c>
      <c r="L517" s="112">
        <v>0.55047000000000001</v>
      </c>
      <c r="N517" s="111">
        <v>42348</v>
      </c>
      <c r="O517" s="112">
        <v>0.36302000000000001</v>
      </c>
      <c r="Q517" s="111">
        <v>42348</v>
      </c>
      <c r="R517" s="112">
        <v>0.18745000000000001</v>
      </c>
      <c r="S517" s="158">
        <f t="shared" si="100"/>
        <v>0</v>
      </c>
      <c r="T517" s="38">
        <f t="shared" si="101"/>
        <v>42373</v>
      </c>
      <c r="U517" s="112">
        <f t="shared" ca="1" si="102"/>
        <v>0.61170000000000002</v>
      </c>
      <c r="V517" s="112">
        <f t="shared" ca="1" si="96"/>
        <v>0.56611</v>
      </c>
      <c r="W517" s="112">
        <f t="shared" ca="1" si="97"/>
        <v>0.37720999999999999</v>
      </c>
      <c r="X517" s="112">
        <f t="shared" ca="1" si="98"/>
        <v>0.18890000000000001</v>
      </c>
      <c r="Y517" s="112">
        <f t="shared" ca="1" si="103"/>
        <v>0</v>
      </c>
      <c r="Z517" s="27">
        <f t="shared" ca="1" si="99"/>
        <v>0.23449000000000003</v>
      </c>
      <c r="AB517" s="38">
        <f t="shared" si="104"/>
        <v>42279</v>
      </c>
      <c r="AC517" s="38" t="e">
        <f t="shared" si="105"/>
        <v>#N/A</v>
      </c>
      <c r="AD517" s="38">
        <f t="shared" si="106"/>
        <v>42279</v>
      </c>
      <c r="AE517" s="38"/>
      <c r="AF517" s="38"/>
      <c r="AG517" s="38"/>
      <c r="AH517" s="38"/>
      <c r="AI517" s="38"/>
      <c r="AJ517" s="38"/>
      <c r="AK517" s="38"/>
      <c r="AL517" s="38"/>
      <c r="AM517" s="38"/>
      <c r="AO517" s="38"/>
    </row>
    <row r="518" spans="2:41">
      <c r="B518" s="111">
        <v>42374</v>
      </c>
      <c r="C518" s="112">
        <v>0.61709999999999998</v>
      </c>
      <c r="E518" s="111">
        <v>43934</v>
      </c>
      <c r="F518" s="112">
        <v>0.02</v>
      </c>
      <c r="H518" s="111">
        <v>42615</v>
      </c>
      <c r="I518" s="112">
        <v>0.41</v>
      </c>
      <c r="K518" s="111">
        <v>42349</v>
      </c>
      <c r="L518" s="112">
        <v>0.55254999999999999</v>
      </c>
      <c r="N518" s="111">
        <v>42349</v>
      </c>
      <c r="O518" s="112">
        <v>0.36488999999999999</v>
      </c>
      <c r="Q518" s="111">
        <v>42349</v>
      </c>
      <c r="R518" s="112">
        <v>0.18765999999999999</v>
      </c>
      <c r="S518" s="158">
        <f t="shared" si="100"/>
        <v>0</v>
      </c>
      <c r="T518" s="38">
        <f t="shared" si="101"/>
        <v>42374</v>
      </c>
      <c r="U518" s="112">
        <f t="shared" ca="1" si="102"/>
        <v>0.61709999999999998</v>
      </c>
      <c r="V518" s="112">
        <f t="shared" ca="1" si="96"/>
        <v>0.56621999999999995</v>
      </c>
      <c r="W518" s="112">
        <f t="shared" ca="1" si="97"/>
        <v>0.37731999999999999</v>
      </c>
      <c r="X518" s="112">
        <f t="shared" ca="1" si="98"/>
        <v>0.18890000000000001</v>
      </c>
      <c r="Y518" s="112">
        <f t="shared" ca="1" si="103"/>
        <v>0</v>
      </c>
      <c r="Z518" s="27">
        <f t="shared" ca="1" si="99"/>
        <v>0.23977999999999999</v>
      </c>
      <c r="AB518" s="38">
        <f t="shared" ca="1" si="104"/>
        <v>42282</v>
      </c>
      <c r="AC518" s="38">
        <f t="shared" si="105"/>
        <v>42282</v>
      </c>
      <c r="AD518" s="38">
        <f t="shared" si="106"/>
        <v>42282</v>
      </c>
      <c r="AE518" s="38"/>
      <c r="AF518" s="38"/>
      <c r="AG518" s="38"/>
      <c r="AH518" s="38"/>
      <c r="AI518" s="38"/>
      <c r="AJ518" s="38"/>
      <c r="AK518" s="38"/>
      <c r="AL518" s="38"/>
      <c r="AM518" s="38"/>
      <c r="AO518" s="38"/>
    </row>
    <row r="519" spans="2:41">
      <c r="B519" s="111">
        <v>42375</v>
      </c>
      <c r="C519" s="112">
        <v>0.62009999999999998</v>
      </c>
      <c r="E519" s="111">
        <v>43935</v>
      </c>
      <c r="F519" s="112">
        <v>0.06</v>
      </c>
      <c r="H519" s="111">
        <v>42619</v>
      </c>
      <c r="I519" s="112">
        <v>0.4</v>
      </c>
      <c r="K519" s="111">
        <v>42352</v>
      </c>
      <c r="L519" s="112">
        <v>0.55954000000000004</v>
      </c>
      <c r="N519" s="111">
        <v>42352</v>
      </c>
      <c r="O519" s="112">
        <v>0.37181999999999998</v>
      </c>
      <c r="Q519" s="111">
        <v>42352</v>
      </c>
      <c r="R519" s="112">
        <v>0.18772</v>
      </c>
      <c r="S519" s="158">
        <f t="shared" si="100"/>
        <v>0</v>
      </c>
      <c r="T519" s="38">
        <f t="shared" si="101"/>
        <v>42375</v>
      </c>
      <c r="U519" s="112">
        <f t="shared" ca="1" si="102"/>
        <v>0.62009999999999998</v>
      </c>
      <c r="V519" s="112">
        <f t="shared" ca="1" si="96"/>
        <v>0.56589999999999996</v>
      </c>
      <c r="W519" s="112">
        <f t="shared" ca="1" si="97"/>
        <v>0.37731999999999999</v>
      </c>
      <c r="X519" s="112">
        <f t="shared" ca="1" si="98"/>
        <v>0.18858</v>
      </c>
      <c r="Y519" s="112">
        <f t="shared" ca="1" si="103"/>
        <v>0</v>
      </c>
      <c r="Z519" s="27">
        <f t="shared" ca="1" si="99"/>
        <v>0.24278</v>
      </c>
      <c r="AB519" s="38">
        <f t="shared" si="104"/>
        <v>42283</v>
      </c>
      <c r="AC519" s="38">
        <f t="shared" si="105"/>
        <v>42283</v>
      </c>
      <c r="AD519" s="38">
        <f t="shared" si="106"/>
        <v>42283</v>
      </c>
      <c r="AE519" s="38"/>
      <c r="AF519" s="38"/>
      <c r="AG519" s="38"/>
      <c r="AH519" s="38"/>
      <c r="AI519" s="38"/>
      <c r="AJ519" s="38"/>
      <c r="AK519" s="38"/>
      <c r="AL519" s="38"/>
      <c r="AM519" s="38"/>
      <c r="AO519" s="38"/>
    </row>
    <row r="520" spans="2:41">
      <c r="B520" s="111">
        <v>42376</v>
      </c>
      <c r="C520" s="112">
        <v>0.61685000000000001</v>
      </c>
      <c r="E520" s="111">
        <v>43936</v>
      </c>
      <c r="F520" s="112">
        <v>0.03</v>
      </c>
      <c r="H520" s="111">
        <v>42620</v>
      </c>
      <c r="I520" s="112">
        <v>0.35</v>
      </c>
      <c r="K520" s="111">
        <v>42353</v>
      </c>
      <c r="L520" s="112">
        <v>0.56191000000000002</v>
      </c>
      <c r="N520" s="111">
        <v>42353</v>
      </c>
      <c r="O520" s="112">
        <v>0.37413000000000002</v>
      </c>
      <c r="Q520" s="111">
        <v>42353</v>
      </c>
      <c r="R520" s="112">
        <v>0.18778</v>
      </c>
      <c r="S520" s="158">
        <f t="shared" si="100"/>
        <v>0</v>
      </c>
      <c r="T520" s="38">
        <f t="shared" si="101"/>
        <v>42376</v>
      </c>
      <c r="U520" s="112">
        <f t="shared" ca="1" si="102"/>
        <v>0.61685000000000001</v>
      </c>
      <c r="V520" s="112">
        <f t="shared" ca="1" si="96"/>
        <v>0.56545999999999996</v>
      </c>
      <c r="W520" s="112">
        <f t="shared" ca="1" si="97"/>
        <v>0.37687999999999999</v>
      </c>
      <c r="X520" s="112">
        <f t="shared" ca="1" si="98"/>
        <v>0.18858</v>
      </c>
      <c r="Y520" s="112">
        <f t="shared" ca="1" si="103"/>
        <v>0</v>
      </c>
      <c r="Z520" s="27">
        <f t="shared" ca="1" si="99"/>
        <v>0.23997000000000002</v>
      </c>
      <c r="AB520" s="38">
        <f t="shared" si="104"/>
        <v>42284</v>
      </c>
      <c r="AC520" s="38">
        <f t="shared" si="105"/>
        <v>42284</v>
      </c>
      <c r="AD520" s="38">
        <f t="shared" si="106"/>
        <v>42284</v>
      </c>
      <c r="AE520" s="38"/>
      <c r="AF520" s="38"/>
      <c r="AG520" s="38"/>
      <c r="AH520" s="38"/>
      <c r="AI520" s="38"/>
      <c r="AJ520" s="38"/>
      <c r="AK520" s="38"/>
      <c r="AL520" s="38"/>
      <c r="AM520" s="38"/>
      <c r="AO520" s="38"/>
    </row>
    <row r="521" spans="2:41">
      <c r="B521" s="111">
        <v>42377</v>
      </c>
      <c r="C521" s="112">
        <v>0.62109999999999999</v>
      </c>
      <c r="E521" s="111">
        <v>43937</v>
      </c>
      <c r="F521" s="112">
        <v>0.03</v>
      </c>
      <c r="H521" s="111">
        <v>42621</v>
      </c>
      <c r="I521" s="112">
        <v>0.38</v>
      </c>
      <c r="K521" s="111">
        <v>42354</v>
      </c>
      <c r="L521" s="112">
        <v>0.56406000000000001</v>
      </c>
      <c r="N521" s="111">
        <v>42354</v>
      </c>
      <c r="O521" s="112">
        <v>0.37622</v>
      </c>
      <c r="Q521" s="111">
        <v>42354</v>
      </c>
      <c r="R521" s="112">
        <v>0.18784000000000001</v>
      </c>
      <c r="S521" s="158">
        <f t="shared" si="100"/>
        <v>0</v>
      </c>
      <c r="T521" s="38">
        <f t="shared" si="101"/>
        <v>42377</v>
      </c>
      <c r="U521" s="112">
        <f t="shared" ca="1" si="102"/>
        <v>0.62109999999999999</v>
      </c>
      <c r="V521" s="112">
        <f t="shared" ca="1" si="96"/>
        <v>0.56535000000000002</v>
      </c>
      <c r="W521" s="112">
        <f t="shared" ca="1" si="97"/>
        <v>0.37676999999999999</v>
      </c>
      <c r="X521" s="112">
        <f t="shared" ca="1" si="98"/>
        <v>0.18858</v>
      </c>
      <c r="Y521" s="112">
        <f t="shared" ca="1" si="103"/>
        <v>0</v>
      </c>
      <c r="Z521" s="27">
        <f t="shared" ca="1" si="99"/>
        <v>0.24432999999999999</v>
      </c>
      <c r="AB521" s="38">
        <f t="shared" si="104"/>
        <v>42285</v>
      </c>
      <c r="AC521" s="38">
        <f t="shared" si="105"/>
        <v>42285</v>
      </c>
      <c r="AD521" s="38">
        <f t="shared" si="106"/>
        <v>42285</v>
      </c>
      <c r="AE521" s="38"/>
      <c r="AF521" s="38"/>
      <c r="AG521" s="38"/>
      <c r="AH521" s="38"/>
      <c r="AI521" s="38"/>
      <c r="AJ521" s="38"/>
      <c r="AK521" s="38"/>
      <c r="AL521" s="38"/>
      <c r="AM521" s="38"/>
      <c r="AO521" s="38"/>
    </row>
    <row r="522" spans="2:41">
      <c r="B522" s="111">
        <v>42380</v>
      </c>
      <c r="C522" s="112">
        <v>0.62209999999999999</v>
      </c>
      <c r="E522" s="111">
        <v>43938</v>
      </c>
      <c r="F522" s="112">
        <v>0.03</v>
      </c>
      <c r="H522" s="111">
        <v>42622</v>
      </c>
      <c r="I522" s="112">
        <v>0.42</v>
      </c>
      <c r="K522" s="111">
        <v>42355</v>
      </c>
      <c r="L522" s="112">
        <v>0.56542999999999999</v>
      </c>
      <c r="N522" s="111">
        <v>42355</v>
      </c>
      <c r="O522" s="112">
        <v>0.37753999999999999</v>
      </c>
      <c r="Q522" s="111">
        <v>42355</v>
      </c>
      <c r="R522" s="112">
        <v>0.18789</v>
      </c>
      <c r="S522" s="158">
        <f t="shared" si="100"/>
        <v>0</v>
      </c>
      <c r="T522" s="38">
        <f t="shared" si="101"/>
        <v>42380</v>
      </c>
      <c r="U522" s="112">
        <f t="shared" ca="1" si="102"/>
        <v>0.62209999999999999</v>
      </c>
      <c r="V522" s="112">
        <f t="shared" ca="1" si="96"/>
        <v>0.56533999999999995</v>
      </c>
      <c r="W522" s="112">
        <f t="shared" ca="1" si="97"/>
        <v>0.37644</v>
      </c>
      <c r="X522" s="112">
        <f t="shared" ca="1" si="98"/>
        <v>0.18890000000000001</v>
      </c>
      <c r="Y522" s="112">
        <f t="shared" ca="1" si="103"/>
        <v>0</v>
      </c>
      <c r="Z522" s="27">
        <f t="shared" ca="1" si="99"/>
        <v>0.24565999999999999</v>
      </c>
      <c r="AB522" s="38">
        <f t="shared" si="104"/>
        <v>42286</v>
      </c>
      <c r="AC522" s="38" t="e">
        <f t="shared" si="105"/>
        <v>#N/A</v>
      </c>
      <c r="AD522" s="38">
        <f t="shared" si="106"/>
        <v>42286</v>
      </c>
      <c r="AE522" s="38"/>
      <c r="AF522" s="38"/>
      <c r="AG522" s="38"/>
      <c r="AH522" s="38"/>
      <c r="AI522" s="38"/>
      <c r="AJ522" s="38"/>
      <c r="AK522" s="38"/>
      <c r="AL522" s="38"/>
      <c r="AM522" s="38"/>
      <c r="AO522" s="38"/>
    </row>
    <row r="523" spans="2:41">
      <c r="B523" s="111">
        <v>42381</v>
      </c>
      <c r="C523" s="112">
        <v>0.62360000000000004</v>
      </c>
      <c r="E523" s="111">
        <v>43941</v>
      </c>
      <c r="F523" s="112">
        <v>0.02</v>
      </c>
      <c r="H523" s="111">
        <v>42625</v>
      </c>
      <c r="I523" s="112">
        <v>0.4</v>
      </c>
      <c r="K523" s="111">
        <v>42356</v>
      </c>
      <c r="L523" s="112">
        <v>0.56599999999999995</v>
      </c>
      <c r="N523" s="111">
        <v>42356</v>
      </c>
      <c r="O523" s="112">
        <v>0.37797999999999998</v>
      </c>
      <c r="Q523" s="111">
        <v>42356</v>
      </c>
      <c r="R523" s="112">
        <v>0.18801999999999999</v>
      </c>
      <c r="S523" s="158">
        <f t="shared" si="100"/>
        <v>0</v>
      </c>
      <c r="T523" s="38">
        <f t="shared" si="101"/>
        <v>42381</v>
      </c>
      <c r="U523" s="112">
        <f t="shared" ca="1" si="102"/>
        <v>0.62360000000000004</v>
      </c>
      <c r="V523" s="112">
        <f t="shared" ref="V523:V586" ca="1" si="107">VLOOKUP(T523,$K$11:$L$1048576,2,FALSE)</f>
        <v>0.56491000000000002</v>
      </c>
      <c r="W523" s="112">
        <f t="shared" ref="W523:W586" ca="1" si="108">VLOOKUP(T523,$N$11:$O$1048576,2,FALSE)</f>
        <v>0.37633</v>
      </c>
      <c r="X523" s="112">
        <f t="shared" ref="X523:X586" ca="1" si="109">VLOOKUP(T523,$Q$11:$R$1048576,2,FALSE)</f>
        <v>0.18858</v>
      </c>
      <c r="Y523" s="112">
        <f t="shared" ca="1" si="103"/>
        <v>0</v>
      </c>
      <c r="Z523" s="27">
        <f t="shared" ref="Z523:Z586" ca="1" si="110">U523-W523</f>
        <v>0.24727000000000005</v>
      </c>
      <c r="AB523" s="38">
        <f t="shared" si="104"/>
        <v>42289</v>
      </c>
      <c r="AC523" s="38">
        <f t="shared" ca="1" si="105"/>
        <v>42289</v>
      </c>
      <c r="AD523" s="38">
        <f t="shared" si="106"/>
        <v>42289</v>
      </c>
      <c r="AE523" s="38"/>
      <c r="AF523" s="38"/>
      <c r="AG523" s="38"/>
      <c r="AH523" s="38"/>
      <c r="AI523" s="38"/>
      <c r="AJ523" s="38"/>
      <c r="AK523" s="38"/>
      <c r="AL523" s="38"/>
      <c r="AM523" s="38"/>
      <c r="AO523" s="38"/>
    </row>
    <row r="524" spans="2:41">
      <c r="B524" s="111">
        <v>42382</v>
      </c>
      <c r="C524" s="112">
        <v>0.622</v>
      </c>
      <c r="E524" s="111">
        <v>43942</v>
      </c>
      <c r="F524" s="112">
        <v>0.01</v>
      </c>
      <c r="H524" s="111">
        <v>42626</v>
      </c>
      <c r="I524" s="112">
        <v>0.4</v>
      </c>
      <c r="K524" s="111">
        <v>42359</v>
      </c>
      <c r="L524" s="112">
        <v>0.56608999999999998</v>
      </c>
      <c r="N524" s="111">
        <v>42359</v>
      </c>
      <c r="O524" s="112">
        <v>0.37797999999999998</v>
      </c>
      <c r="Q524" s="111">
        <v>42359</v>
      </c>
      <c r="R524" s="112">
        <v>0.18811</v>
      </c>
      <c r="S524" s="158">
        <f t="shared" ref="S524:S587" si="111">WORKDAY(Q524,1)-Q525</f>
        <v>0</v>
      </c>
      <c r="T524" s="38">
        <f t="shared" ref="T524:T587" si="112">B524</f>
        <v>42382</v>
      </c>
      <c r="U524" s="112">
        <f t="shared" ref="U524:U587" ca="1" si="113">VLOOKUP(T524,$B$11:$C$1048576,2,FALSE)</f>
        <v>0.622</v>
      </c>
      <c r="V524" s="112">
        <f t="shared" ca="1" si="107"/>
        <v>0.56479999999999997</v>
      </c>
      <c r="W524" s="112">
        <f t="shared" ca="1" si="108"/>
        <v>0.37622</v>
      </c>
      <c r="X524" s="112">
        <f t="shared" ca="1" si="109"/>
        <v>0.18858</v>
      </c>
      <c r="Y524" s="112">
        <f t="shared" ref="Y524:Y587" ca="1" si="114">W524+X524-V524</f>
        <v>0</v>
      </c>
      <c r="Z524" s="27">
        <f t="shared" ca="1" si="110"/>
        <v>0.24578</v>
      </c>
      <c r="AB524" s="38">
        <f t="shared" ref="AB524:AB587" si="115">INDEX(T:T,IFERROR(MATCH(EDATE(T524,-3),T:T,0),MATCH(EDATE(T524,-3),T:T,1)))</f>
        <v>42290</v>
      </c>
      <c r="AC524" s="38">
        <f t="shared" ref="AC524:AC587" si="116">INDEX(T:T,MATCH(EDATE(T524,-3),T:T,0))</f>
        <v>42290</v>
      </c>
      <c r="AD524" s="38">
        <f t="shared" ref="AD524:AD587" si="117">INDEX(T:T,MATCH(EDATE(T524,-3),T:T,1))</f>
        <v>42290</v>
      </c>
      <c r="AE524" s="38"/>
      <c r="AF524" s="38"/>
      <c r="AG524" s="38"/>
      <c r="AH524" s="38"/>
      <c r="AI524" s="38"/>
      <c r="AJ524" s="38"/>
      <c r="AK524" s="38"/>
      <c r="AL524" s="38"/>
      <c r="AM524" s="38"/>
      <c r="AO524" s="38"/>
    </row>
    <row r="525" spans="2:41">
      <c r="B525" s="111">
        <v>42383</v>
      </c>
      <c r="C525" s="112">
        <v>0.62109999999999999</v>
      </c>
      <c r="E525" s="111">
        <v>43943</v>
      </c>
      <c r="F525" s="112">
        <v>0.01</v>
      </c>
      <c r="H525" s="111">
        <v>42627</v>
      </c>
      <c r="I525" s="112">
        <v>0.4</v>
      </c>
      <c r="K525" s="111">
        <v>42360</v>
      </c>
      <c r="L525" s="112">
        <v>0.56611999999999996</v>
      </c>
      <c r="N525" s="111">
        <v>42360</v>
      </c>
      <c r="O525" s="112">
        <v>0.37797999999999998</v>
      </c>
      <c r="Q525" s="111">
        <v>42360</v>
      </c>
      <c r="R525" s="112">
        <v>0.18814</v>
      </c>
      <c r="S525" s="158">
        <f t="shared" si="111"/>
        <v>0</v>
      </c>
      <c r="T525" s="38">
        <f t="shared" si="112"/>
        <v>42383</v>
      </c>
      <c r="U525" s="112">
        <f t="shared" ca="1" si="113"/>
        <v>0.62109999999999999</v>
      </c>
      <c r="V525" s="112">
        <f t="shared" ca="1" si="107"/>
        <v>0.56479999999999997</v>
      </c>
      <c r="W525" s="112">
        <f t="shared" ca="1" si="108"/>
        <v>0.37622</v>
      </c>
      <c r="X525" s="112">
        <f t="shared" ca="1" si="109"/>
        <v>0.18858</v>
      </c>
      <c r="Y525" s="112">
        <f t="shared" ca="1" si="114"/>
        <v>0</v>
      </c>
      <c r="Z525" s="27">
        <f t="shared" ca="1" si="110"/>
        <v>0.24487999999999999</v>
      </c>
      <c r="AB525" s="38">
        <f t="shared" si="115"/>
        <v>42291</v>
      </c>
      <c r="AC525" s="38">
        <f t="shared" si="116"/>
        <v>42291</v>
      </c>
      <c r="AD525" s="38">
        <f t="shared" si="117"/>
        <v>42291</v>
      </c>
      <c r="AE525" s="38"/>
      <c r="AF525" s="38"/>
      <c r="AG525" s="38"/>
      <c r="AH525" s="38"/>
      <c r="AI525" s="38"/>
      <c r="AJ525" s="38"/>
      <c r="AK525" s="38"/>
      <c r="AL525" s="38"/>
      <c r="AM525" s="38"/>
      <c r="AO525" s="38"/>
    </row>
    <row r="526" spans="2:41">
      <c r="B526" s="111">
        <v>42384</v>
      </c>
      <c r="C526" s="112">
        <v>0.61960000000000004</v>
      </c>
      <c r="E526" s="111">
        <v>43944</v>
      </c>
      <c r="F526" s="112">
        <v>0.01</v>
      </c>
      <c r="H526" s="111">
        <v>42628</v>
      </c>
      <c r="I526" s="112">
        <v>0.42</v>
      </c>
      <c r="K526" s="111">
        <v>42361</v>
      </c>
      <c r="L526" s="112">
        <v>0.56613000000000002</v>
      </c>
      <c r="N526" s="111">
        <v>42361</v>
      </c>
      <c r="O526" s="112">
        <v>0.37797999999999998</v>
      </c>
      <c r="Q526" s="111">
        <v>42361</v>
      </c>
      <c r="R526" s="112">
        <v>0.18815000000000001</v>
      </c>
      <c r="S526" s="158">
        <f t="shared" si="111"/>
        <v>0</v>
      </c>
      <c r="T526" s="38">
        <f t="shared" si="112"/>
        <v>42384</v>
      </c>
      <c r="U526" s="112">
        <f t="shared" ca="1" si="113"/>
        <v>0.61960000000000004</v>
      </c>
      <c r="V526" s="112">
        <f t="shared" ca="1" si="107"/>
        <v>0.56469000000000003</v>
      </c>
      <c r="W526" s="112">
        <f t="shared" ca="1" si="108"/>
        <v>0.37611</v>
      </c>
      <c r="X526" s="112">
        <f t="shared" ca="1" si="109"/>
        <v>0.18858</v>
      </c>
      <c r="Y526" s="112">
        <f t="shared" ca="1" si="114"/>
        <v>0</v>
      </c>
      <c r="Z526" s="27">
        <f t="shared" ca="1" si="110"/>
        <v>0.24349000000000004</v>
      </c>
      <c r="AB526" s="38">
        <f t="shared" si="115"/>
        <v>42292</v>
      </c>
      <c r="AC526" s="38">
        <f t="shared" si="116"/>
        <v>42292</v>
      </c>
      <c r="AD526" s="38">
        <f t="shared" si="117"/>
        <v>42292</v>
      </c>
      <c r="AE526" s="38"/>
      <c r="AF526" s="38"/>
      <c r="AG526" s="38"/>
      <c r="AH526" s="38"/>
      <c r="AI526" s="38"/>
      <c r="AJ526" s="38"/>
      <c r="AK526" s="38"/>
      <c r="AL526" s="38"/>
      <c r="AM526" s="38"/>
      <c r="AO526" s="38"/>
    </row>
    <row r="527" spans="2:41">
      <c r="B527" s="111">
        <v>42387</v>
      </c>
      <c r="C527" s="112">
        <v>0.62380000000000002</v>
      </c>
      <c r="E527" s="111">
        <v>43945</v>
      </c>
      <c r="F527" s="112">
        <v>0.03</v>
      </c>
      <c r="H527" s="111">
        <v>42629</v>
      </c>
      <c r="I527" s="112">
        <v>0.37</v>
      </c>
      <c r="K527" s="111">
        <v>42362</v>
      </c>
      <c r="L527" s="112">
        <v>0.56655999999999995</v>
      </c>
      <c r="N527" s="111">
        <v>42362</v>
      </c>
      <c r="O527" s="112">
        <v>0.37808999999999998</v>
      </c>
      <c r="Q527" s="111">
        <v>42362</v>
      </c>
      <c r="R527" s="112">
        <v>0.18847</v>
      </c>
      <c r="S527" s="158">
        <f t="shared" si="111"/>
        <v>0</v>
      </c>
      <c r="T527" s="38">
        <f t="shared" si="112"/>
        <v>42387</v>
      </c>
      <c r="U527" s="112">
        <f t="shared" ca="1" si="113"/>
        <v>0.62380000000000002</v>
      </c>
      <c r="V527" s="112">
        <f t="shared" ca="1" si="107"/>
        <v>0.56501000000000001</v>
      </c>
      <c r="W527" s="112">
        <f t="shared" ca="1" si="108"/>
        <v>0.37611</v>
      </c>
      <c r="X527" s="112">
        <f t="shared" ca="1" si="109"/>
        <v>0.18890000000000001</v>
      </c>
      <c r="Y527" s="112">
        <f t="shared" ca="1" si="114"/>
        <v>0</v>
      </c>
      <c r="Z527" s="27">
        <f t="shared" ca="1" si="110"/>
        <v>0.24769000000000002</v>
      </c>
      <c r="AB527" s="38">
        <f t="shared" si="115"/>
        <v>42293</v>
      </c>
      <c r="AC527" s="38" t="e">
        <f t="shared" si="116"/>
        <v>#N/A</v>
      </c>
      <c r="AD527" s="38">
        <f t="shared" si="117"/>
        <v>42293</v>
      </c>
      <c r="AE527" s="38"/>
      <c r="AF527" s="38"/>
      <c r="AG527" s="38"/>
      <c r="AH527" s="38"/>
      <c r="AI527" s="38"/>
      <c r="AJ527" s="38"/>
      <c r="AK527" s="38"/>
      <c r="AL527" s="38"/>
      <c r="AM527" s="38"/>
      <c r="AO527" s="38"/>
    </row>
    <row r="528" spans="2:41">
      <c r="B528" s="111">
        <v>42388</v>
      </c>
      <c r="C528" s="112">
        <v>0.62429999999999997</v>
      </c>
      <c r="E528" s="111">
        <v>43948</v>
      </c>
      <c r="F528" s="112">
        <v>0.03</v>
      </c>
      <c r="H528" s="111">
        <v>42632</v>
      </c>
      <c r="I528" s="112">
        <v>0.35</v>
      </c>
      <c r="K528" s="111">
        <v>42363</v>
      </c>
      <c r="L528" s="112">
        <v>0.56666000000000005</v>
      </c>
      <c r="N528" s="111">
        <v>42363</v>
      </c>
      <c r="O528" s="112">
        <v>0.37808999999999998</v>
      </c>
      <c r="Q528" s="111">
        <v>42363</v>
      </c>
      <c r="R528" s="112">
        <v>0.18856999999999999</v>
      </c>
      <c r="S528" s="158">
        <f t="shared" si="111"/>
        <v>0</v>
      </c>
      <c r="T528" s="38">
        <f t="shared" si="112"/>
        <v>42388</v>
      </c>
      <c r="U528" s="112">
        <f t="shared" ca="1" si="113"/>
        <v>0.62429999999999997</v>
      </c>
      <c r="V528" s="112">
        <f t="shared" ca="1" si="107"/>
        <v>0.56523000000000001</v>
      </c>
      <c r="W528" s="112">
        <f t="shared" ca="1" si="108"/>
        <v>0.37633</v>
      </c>
      <c r="X528" s="112">
        <f t="shared" ca="1" si="109"/>
        <v>0.18890000000000001</v>
      </c>
      <c r="Y528" s="112">
        <f t="shared" ca="1" si="114"/>
        <v>0</v>
      </c>
      <c r="Z528" s="27">
        <f t="shared" ca="1" si="110"/>
        <v>0.24796999999999997</v>
      </c>
      <c r="AB528" s="38">
        <f t="shared" si="115"/>
        <v>42296</v>
      </c>
      <c r="AC528" s="38">
        <f t="shared" si="116"/>
        <v>42296</v>
      </c>
      <c r="AD528" s="38">
        <f t="shared" si="117"/>
        <v>42296</v>
      </c>
      <c r="AE528" s="38"/>
      <c r="AF528" s="38"/>
      <c r="AG528" s="38"/>
      <c r="AH528" s="38"/>
      <c r="AI528" s="38"/>
      <c r="AJ528" s="38"/>
      <c r="AK528" s="38"/>
      <c r="AL528" s="38"/>
      <c r="AM528" s="38"/>
      <c r="AO528" s="38"/>
    </row>
    <row r="529" spans="2:41">
      <c r="B529" s="111">
        <v>42389</v>
      </c>
      <c r="C529" s="112">
        <v>0.62129999999999996</v>
      </c>
      <c r="E529" s="111">
        <v>43949</v>
      </c>
      <c r="F529" s="112">
        <v>0.01</v>
      </c>
      <c r="H529" s="111">
        <v>42633</v>
      </c>
      <c r="I529" s="112">
        <v>0.34</v>
      </c>
      <c r="K529" s="111">
        <v>42366</v>
      </c>
      <c r="L529" s="112">
        <v>0.56798999999999999</v>
      </c>
      <c r="N529" s="111">
        <v>42366</v>
      </c>
      <c r="O529" s="112">
        <v>0.37941000000000003</v>
      </c>
      <c r="Q529" s="111">
        <v>42366</v>
      </c>
      <c r="R529" s="112">
        <v>0.18858</v>
      </c>
      <c r="S529" s="158">
        <f t="shared" si="111"/>
        <v>0</v>
      </c>
      <c r="T529" s="38">
        <f t="shared" si="112"/>
        <v>42389</v>
      </c>
      <c r="U529" s="112">
        <f t="shared" ca="1" si="113"/>
        <v>0.62129999999999996</v>
      </c>
      <c r="V529" s="112">
        <f t="shared" ca="1" si="107"/>
        <v>0.56457000000000002</v>
      </c>
      <c r="W529" s="112">
        <f t="shared" ca="1" si="108"/>
        <v>0.37567</v>
      </c>
      <c r="X529" s="112">
        <f t="shared" ca="1" si="109"/>
        <v>0.18890000000000001</v>
      </c>
      <c r="Y529" s="112">
        <f t="shared" ca="1" si="114"/>
        <v>0</v>
      </c>
      <c r="Z529" s="27">
        <f t="shared" ca="1" si="110"/>
        <v>0.24562999999999996</v>
      </c>
      <c r="AB529" s="38">
        <f t="shared" si="115"/>
        <v>42297</v>
      </c>
      <c r="AC529" s="38">
        <f t="shared" si="116"/>
        <v>42297</v>
      </c>
      <c r="AD529" s="38">
        <f t="shared" si="117"/>
        <v>42297</v>
      </c>
      <c r="AE529" s="38"/>
      <c r="AF529" s="38"/>
      <c r="AG529" s="38"/>
      <c r="AH529" s="38"/>
      <c r="AI529" s="38"/>
      <c r="AJ529" s="38"/>
      <c r="AK529" s="38"/>
      <c r="AL529" s="38"/>
      <c r="AM529" s="38"/>
      <c r="AO529" s="38"/>
    </row>
    <row r="530" spans="2:41">
      <c r="B530" s="111">
        <v>42390</v>
      </c>
      <c r="C530" s="112">
        <v>0.61860000000000004</v>
      </c>
      <c r="E530" s="111">
        <v>43950</v>
      </c>
      <c r="F530" s="112">
        <v>0.01</v>
      </c>
      <c r="H530" s="111">
        <v>42634</v>
      </c>
      <c r="I530" s="112">
        <v>0.34</v>
      </c>
      <c r="K530" s="111">
        <v>42367</v>
      </c>
      <c r="L530" s="112">
        <v>0.56830999999999998</v>
      </c>
      <c r="N530" s="111">
        <v>42367</v>
      </c>
      <c r="O530" s="112">
        <v>0.37941000000000003</v>
      </c>
      <c r="Q530" s="111">
        <v>42367</v>
      </c>
      <c r="R530" s="112">
        <v>0.18890000000000001</v>
      </c>
      <c r="S530" s="158">
        <f t="shared" si="111"/>
        <v>0</v>
      </c>
      <c r="T530" s="38">
        <f t="shared" si="112"/>
        <v>42390</v>
      </c>
      <c r="U530" s="112">
        <f t="shared" ca="1" si="113"/>
        <v>0.61860000000000004</v>
      </c>
      <c r="V530" s="112">
        <f t="shared" ca="1" si="107"/>
        <v>0.56325999999999998</v>
      </c>
      <c r="W530" s="112">
        <f t="shared" ca="1" si="108"/>
        <v>0.37468000000000001</v>
      </c>
      <c r="X530" s="112">
        <f t="shared" ca="1" si="109"/>
        <v>0.18858</v>
      </c>
      <c r="Y530" s="112">
        <f t="shared" ca="1" si="114"/>
        <v>0</v>
      </c>
      <c r="Z530" s="27">
        <f t="shared" ca="1" si="110"/>
        <v>0.24392000000000003</v>
      </c>
      <c r="AB530" s="38">
        <f t="shared" si="115"/>
        <v>42298</v>
      </c>
      <c r="AC530" s="38">
        <f t="shared" si="116"/>
        <v>42298</v>
      </c>
      <c r="AD530" s="38">
        <f t="shared" si="117"/>
        <v>42298</v>
      </c>
      <c r="AE530" s="38"/>
      <c r="AF530" s="38"/>
      <c r="AG530" s="38"/>
      <c r="AH530" s="38"/>
      <c r="AI530" s="38"/>
      <c r="AJ530" s="38"/>
      <c r="AK530" s="38"/>
      <c r="AL530" s="38"/>
      <c r="AM530" s="38"/>
      <c r="AO530" s="38"/>
    </row>
    <row r="531" spans="2:41">
      <c r="B531" s="111">
        <v>42391</v>
      </c>
      <c r="C531" s="112">
        <v>0.61909999999999998</v>
      </c>
      <c r="E531" s="111">
        <v>43951</v>
      </c>
      <c r="F531" s="112">
        <v>0.04</v>
      </c>
      <c r="H531" s="111">
        <v>42635</v>
      </c>
      <c r="I531" s="112">
        <v>0.35</v>
      </c>
      <c r="K531" s="111">
        <v>42368</v>
      </c>
      <c r="L531" s="112">
        <v>0.56777</v>
      </c>
      <c r="N531" s="111">
        <v>42368</v>
      </c>
      <c r="O531" s="112">
        <v>0.37919000000000003</v>
      </c>
      <c r="Q531" s="111">
        <v>42368</v>
      </c>
      <c r="R531" s="112">
        <v>0.18858</v>
      </c>
      <c r="S531" s="158">
        <f t="shared" si="111"/>
        <v>0</v>
      </c>
      <c r="T531" s="38">
        <f t="shared" si="112"/>
        <v>42391</v>
      </c>
      <c r="U531" s="112">
        <f t="shared" ca="1" si="113"/>
        <v>0.61909999999999998</v>
      </c>
      <c r="V531" s="112">
        <f t="shared" ca="1" si="107"/>
        <v>0.56194</v>
      </c>
      <c r="W531" s="112">
        <f t="shared" ca="1" si="108"/>
        <v>0.37336000000000003</v>
      </c>
      <c r="X531" s="112">
        <f t="shared" ca="1" si="109"/>
        <v>0.18858</v>
      </c>
      <c r="Y531" s="112">
        <f t="shared" ca="1" si="114"/>
        <v>0</v>
      </c>
      <c r="Z531" s="27">
        <f t="shared" ca="1" si="110"/>
        <v>0.24573999999999996</v>
      </c>
      <c r="AB531" s="38">
        <f t="shared" si="115"/>
        <v>42299</v>
      </c>
      <c r="AC531" s="38">
        <f t="shared" si="116"/>
        <v>42299</v>
      </c>
      <c r="AD531" s="38">
        <f t="shared" si="117"/>
        <v>42299</v>
      </c>
      <c r="AE531" s="38"/>
      <c r="AF531" s="38"/>
      <c r="AG531" s="38"/>
      <c r="AH531" s="38"/>
      <c r="AI531" s="38"/>
      <c r="AJ531" s="38"/>
      <c r="AK531" s="38"/>
      <c r="AL531" s="38"/>
      <c r="AM531" s="38"/>
      <c r="AO531" s="38"/>
    </row>
    <row r="532" spans="2:41">
      <c r="B532" s="111">
        <v>42394</v>
      </c>
      <c r="C532" s="112">
        <v>0.62129999999999996</v>
      </c>
      <c r="E532" s="111">
        <v>43952</v>
      </c>
      <c r="F532" s="112">
        <v>0.03</v>
      </c>
      <c r="H532" s="111">
        <v>42636</v>
      </c>
      <c r="I532" s="112">
        <v>0.43</v>
      </c>
      <c r="K532" s="111">
        <v>42369</v>
      </c>
      <c r="L532" s="112">
        <v>0.56777</v>
      </c>
      <c r="N532" s="111">
        <v>42369</v>
      </c>
      <c r="O532" s="112">
        <v>0.37919000000000003</v>
      </c>
      <c r="Q532" s="111">
        <v>42369</v>
      </c>
      <c r="R532" s="112">
        <v>0.18858</v>
      </c>
      <c r="S532" s="158">
        <f t="shared" si="111"/>
        <v>0</v>
      </c>
      <c r="T532" s="38">
        <f t="shared" si="112"/>
        <v>42394</v>
      </c>
      <c r="U532" s="112">
        <f t="shared" ca="1" si="113"/>
        <v>0.62129999999999996</v>
      </c>
      <c r="V532" s="112">
        <f t="shared" ca="1" si="107"/>
        <v>0.55830000000000002</v>
      </c>
      <c r="W532" s="112">
        <f t="shared" ca="1" si="108"/>
        <v>0.36940000000000001</v>
      </c>
      <c r="X532" s="112">
        <f t="shared" ca="1" si="109"/>
        <v>0.18890000000000001</v>
      </c>
      <c r="Y532" s="112">
        <f t="shared" ca="1" si="114"/>
        <v>0</v>
      </c>
      <c r="Z532" s="27">
        <f t="shared" ca="1" si="110"/>
        <v>0.25189999999999996</v>
      </c>
      <c r="AB532" s="38">
        <f t="shared" si="115"/>
        <v>42300</v>
      </c>
      <c r="AC532" s="38" t="e">
        <f t="shared" si="116"/>
        <v>#N/A</v>
      </c>
      <c r="AD532" s="38">
        <f t="shared" si="117"/>
        <v>42300</v>
      </c>
      <c r="AE532" s="38"/>
      <c r="AF532" s="38"/>
      <c r="AG532" s="38"/>
      <c r="AH532" s="38"/>
      <c r="AI532" s="38"/>
      <c r="AJ532" s="38"/>
      <c r="AK532" s="38"/>
      <c r="AL532" s="38"/>
      <c r="AM532" s="38"/>
      <c r="AO532" s="38"/>
    </row>
    <row r="533" spans="2:41">
      <c r="B533" s="111">
        <v>42395</v>
      </c>
      <c r="C533" s="112">
        <v>0.62109999999999999</v>
      </c>
      <c r="E533" s="111">
        <v>43955</v>
      </c>
      <c r="F533" s="112">
        <v>0.05</v>
      </c>
      <c r="H533" s="111">
        <v>42639</v>
      </c>
      <c r="I533" s="112">
        <v>0.43</v>
      </c>
      <c r="K533" s="111">
        <v>42370</v>
      </c>
      <c r="L533" s="112">
        <v>0.56777</v>
      </c>
      <c r="N533" s="111">
        <v>42370</v>
      </c>
      <c r="O533" s="112">
        <v>0.37919000000000003</v>
      </c>
      <c r="Q533" s="111">
        <v>42370</v>
      </c>
      <c r="R533" s="112">
        <v>0.18858</v>
      </c>
      <c r="S533" s="158">
        <f t="shared" si="111"/>
        <v>0</v>
      </c>
      <c r="T533" s="38">
        <f t="shared" si="112"/>
        <v>42395</v>
      </c>
      <c r="U533" s="112">
        <f t="shared" ca="1" si="113"/>
        <v>0.62109999999999999</v>
      </c>
      <c r="V533" s="112">
        <f t="shared" ca="1" si="107"/>
        <v>0.55710000000000004</v>
      </c>
      <c r="W533" s="112">
        <f t="shared" ca="1" si="108"/>
        <v>0.36852000000000001</v>
      </c>
      <c r="X533" s="112">
        <f t="shared" ca="1" si="109"/>
        <v>0.18858</v>
      </c>
      <c r="Y533" s="112">
        <f t="shared" ca="1" si="114"/>
        <v>0</v>
      </c>
      <c r="Z533" s="27">
        <f t="shared" ca="1" si="110"/>
        <v>0.25257999999999997</v>
      </c>
      <c r="AB533" s="38">
        <f t="shared" si="115"/>
        <v>42303</v>
      </c>
      <c r="AC533" s="38">
        <f t="shared" si="116"/>
        <v>42303</v>
      </c>
      <c r="AD533" s="38">
        <f t="shared" si="117"/>
        <v>42303</v>
      </c>
      <c r="AE533" s="38"/>
      <c r="AF533" s="38"/>
      <c r="AG533" s="38"/>
      <c r="AH533" s="38"/>
      <c r="AI533" s="38"/>
      <c r="AJ533" s="38"/>
      <c r="AK533" s="38"/>
      <c r="AL533" s="38"/>
      <c r="AM533" s="38"/>
      <c r="AO533" s="38"/>
    </row>
    <row r="534" spans="2:41">
      <c r="B534" s="111">
        <v>42396</v>
      </c>
      <c r="C534" s="112">
        <v>0.61809999999999998</v>
      </c>
      <c r="E534" s="111">
        <v>43956</v>
      </c>
      <c r="F534" s="112">
        <v>0.05</v>
      </c>
      <c r="H534" s="111">
        <v>42640</v>
      </c>
      <c r="I534" s="112">
        <v>0.54</v>
      </c>
      <c r="K534" s="111">
        <v>42373</v>
      </c>
      <c r="L534" s="112">
        <v>0.56611</v>
      </c>
      <c r="N534" s="111">
        <v>42373</v>
      </c>
      <c r="O534" s="112">
        <v>0.37720999999999999</v>
      </c>
      <c r="Q534" s="111">
        <v>42373</v>
      </c>
      <c r="R534" s="112">
        <v>0.18890000000000001</v>
      </c>
      <c r="S534" s="158">
        <f t="shared" si="111"/>
        <v>0</v>
      </c>
      <c r="T534" s="38">
        <f t="shared" si="112"/>
        <v>42396</v>
      </c>
      <c r="U534" s="112">
        <f t="shared" ca="1" si="113"/>
        <v>0.61809999999999998</v>
      </c>
      <c r="V534" s="112">
        <f t="shared" ca="1" si="107"/>
        <v>0.55610999999999999</v>
      </c>
      <c r="W534" s="112">
        <f t="shared" ca="1" si="108"/>
        <v>0.36753000000000002</v>
      </c>
      <c r="X534" s="112">
        <f t="shared" ca="1" si="109"/>
        <v>0.18858</v>
      </c>
      <c r="Y534" s="112">
        <f t="shared" ca="1" si="114"/>
        <v>0</v>
      </c>
      <c r="Z534" s="27">
        <f t="shared" ca="1" si="110"/>
        <v>0.25056999999999996</v>
      </c>
      <c r="AB534" s="38">
        <f t="shared" si="115"/>
        <v>42304</v>
      </c>
      <c r="AC534" s="38">
        <f t="shared" si="116"/>
        <v>42304</v>
      </c>
      <c r="AD534" s="38">
        <f t="shared" si="117"/>
        <v>42304</v>
      </c>
      <c r="AE534" s="38"/>
      <c r="AF534" s="38"/>
      <c r="AG534" s="38"/>
      <c r="AH534" s="38"/>
      <c r="AI534" s="38"/>
      <c r="AJ534" s="38"/>
      <c r="AK534" s="38"/>
      <c r="AL534" s="38"/>
      <c r="AM534" s="38"/>
      <c r="AO534" s="38"/>
    </row>
    <row r="535" spans="2:41">
      <c r="B535" s="111">
        <v>42397</v>
      </c>
      <c r="C535" s="112">
        <v>0.61560000000000004</v>
      </c>
      <c r="E535" s="111">
        <v>43957</v>
      </c>
      <c r="F535" s="112">
        <v>0.05</v>
      </c>
      <c r="H535" s="111">
        <v>42641</v>
      </c>
      <c r="I535" s="112">
        <v>0.64</v>
      </c>
      <c r="K535" s="111">
        <v>42374</v>
      </c>
      <c r="L535" s="112">
        <v>0.56621999999999995</v>
      </c>
      <c r="N535" s="111">
        <v>42374</v>
      </c>
      <c r="O535" s="112">
        <v>0.37731999999999999</v>
      </c>
      <c r="Q535" s="111">
        <v>42374</v>
      </c>
      <c r="R535" s="112">
        <v>0.18890000000000001</v>
      </c>
      <c r="S535" s="158">
        <f t="shared" si="111"/>
        <v>0</v>
      </c>
      <c r="T535" s="38">
        <f t="shared" si="112"/>
        <v>42397</v>
      </c>
      <c r="U535" s="112">
        <f t="shared" ca="1" si="113"/>
        <v>0.61560000000000004</v>
      </c>
      <c r="V535" s="112">
        <f t="shared" ca="1" si="107"/>
        <v>0.55501</v>
      </c>
      <c r="W535" s="112">
        <f t="shared" ca="1" si="108"/>
        <v>0.36642999999999998</v>
      </c>
      <c r="X535" s="112">
        <f t="shared" ca="1" si="109"/>
        <v>0.18858</v>
      </c>
      <c r="Y535" s="112">
        <f t="shared" ca="1" si="114"/>
        <v>0</v>
      </c>
      <c r="Z535" s="27">
        <f t="shared" ca="1" si="110"/>
        <v>0.24917000000000006</v>
      </c>
      <c r="AB535" s="38">
        <f t="shared" si="115"/>
        <v>42305</v>
      </c>
      <c r="AC535" s="38">
        <f t="shared" si="116"/>
        <v>42305</v>
      </c>
      <c r="AD535" s="38">
        <f t="shared" si="117"/>
        <v>42305</v>
      </c>
      <c r="AE535" s="38"/>
      <c r="AF535" s="38"/>
      <c r="AG535" s="38"/>
      <c r="AH535" s="38"/>
      <c r="AI535" s="38"/>
      <c r="AJ535" s="38"/>
      <c r="AK535" s="38"/>
      <c r="AL535" s="38"/>
      <c r="AM535" s="38"/>
      <c r="AO535" s="38"/>
    </row>
    <row r="536" spans="2:41">
      <c r="B536" s="111">
        <v>42398</v>
      </c>
      <c r="C536" s="112">
        <v>0.61260000000000003</v>
      </c>
      <c r="E536" s="111">
        <v>43958</v>
      </c>
      <c r="F536" s="112">
        <v>0.05</v>
      </c>
      <c r="H536" s="111">
        <v>42642</v>
      </c>
      <c r="I536" s="112">
        <v>0.7</v>
      </c>
      <c r="K536" s="111">
        <v>42375</v>
      </c>
      <c r="L536" s="112">
        <v>0.56589999999999996</v>
      </c>
      <c r="N536" s="111">
        <v>42375</v>
      </c>
      <c r="O536" s="112">
        <v>0.37731999999999999</v>
      </c>
      <c r="Q536" s="111">
        <v>42375</v>
      </c>
      <c r="R536" s="112">
        <v>0.18858</v>
      </c>
      <c r="S536" s="158">
        <f t="shared" si="111"/>
        <v>0</v>
      </c>
      <c r="T536" s="38">
        <f t="shared" si="112"/>
        <v>42398</v>
      </c>
      <c r="U536" s="112">
        <f t="shared" ca="1" si="113"/>
        <v>0.61260000000000003</v>
      </c>
      <c r="V536" s="112">
        <f t="shared" ca="1" si="107"/>
        <v>0.55357999999999996</v>
      </c>
      <c r="W536" s="112">
        <f t="shared" ca="1" si="108"/>
        <v>0.36499999999999999</v>
      </c>
      <c r="X536" s="112">
        <f t="shared" ca="1" si="109"/>
        <v>0.18858</v>
      </c>
      <c r="Y536" s="112">
        <f t="shared" ca="1" si="114"/>
        <v>0</v>
      </c>
      <c r="Z536" s="27">
        <f t="shared" ca="1" si="110"/>
        <v>0.24760000000000004</v>
      </c>
      <c r="AB536" s="38">
        <f t="shared" si="115"/>
        <v>42306</v>
      </c>
      <c r="AC536" s="38">
        <f t="shared" si="116"/>
        <v>42306</v>
      </c>
      <c r="AD536" s="38">
        <f t="shared" si="117"/>
        <v>42306</v>
      </c>
      <c r="AE536" s="38"/>
      <c r="AF536" s="38"/>
      <c r="AG536" s="38"/>
      <c r="AH536" s="38"/>
      <c r="AI536" s="38"/>
      <c r="AJ536" s="38"/>
      <c r="AK536" s="38"/>
      <c r="AL536" s="38"/>
      <c r="AM536" s="38"/>
      <c r="AO536" s="38"/>
    </row>
    <row r="537" spans="2:41">
      <c r="B537" s="111">
        <v>42401</v>
      </c>
      <c r="C537" s="112">
        <v>0.61860000000000004</v>
      </c>
      <c r="E537" s="111">
        <v>43959</v>
      </c>
      <c r="F537" s="112">
        <v>0.06</v>
      </c>
      <c r="H537" s="111">
        <v>42643</v>
      </c>
      <c r="I537" s="112">
        <v>0.89</v>
      </c>
      <c r="K537" s="111">
        <v>42376</v>
      </c>
      <c r="L537" s="112">
        <v>0.56545999999999996</v>
      </c>
      <c r="N537" s="111">
        <v>42376</v>
      </c>
      <c r="O537" s="112">
        <v>0.37687999999999999</v>
      </c>
      <c r="Q537" s="111">
        <v>42376</v>
      </c>
      <c r="R537" s="112">
        <v>0.18858</v>
      </c>
      <c r="S537" s="158">
        <f t="shared" si="111"/>
        <v>0</v>
      </c>
      <c r="T537" s="38">
        <f t="shared" si="112"/>
        <v>42401</v>
      </c>
      <c r="U537" s="112">
        <f t="shared" ca="1" si="113"/>
        <v>0.61860000000000004</v>
      </c>
      <c r="V537" s="112">
        <f t="shared" ca="1" si="107"/>
        <v>0.54961000000000004</v>
      </c>
      <c r="W537" s="112">
        <f t="shared" ca="1" si="108"/>
        <v>0.36070999999999998</v>
      </c>
      <c r="X537" s="112">
        <f t="shared" ca="1" si="109"/>
        <v>0.18890000000000001</v>
      </c>
      <c r="Y537" s="112">
        <f t="shared" ca="1" si="114"/>
        <v>0</v>
      </c>
      <c r="Z537" s="27">
        <f t="shared" ca="1" si="110"/>
        <v>0.25789000000000006</v>
      </c>
      <c r="AB537" s="38">
        <f t="shared" si="115"/>
        <v>42307</v>
      </c>
      <c r="AC537" s="38" t="e">
        <f t="shared" si="116"/>
        <v>#N/A</v>
      </c>
      <c r="AD537" s="38">
        <f t="shared" si="117"/>
        <v>42307</v>
      </c>
      <c r="AE537" s="38"/>
      <c r="AF537" s="38"/>
      <c r="AG537" s="38"/>
      <c r="AH537" s="38"/>
      <c r="AI537" s="38"/>
      <c r="AJ537" s="38"/>
      <c r="AK537" s="38"/>
      <c r="AL537" s="38"/>
      <c r="AM537" s="38"/>
      <c r="AO537" s="38"/>
    </row>
    <row r="538" spans="2:41">
      <c r="B538" s="111">
        <v>42402</v>
      </c>
      <c r="C538" s="112">
        <v>0.61919999999999997</v>
      </c>
      <c r="E538" s="111">
        <v>43962</v>
      </c>
      <c r="F538" s="112">
        <v>0.06</v>
      </c>
      <c r="H538" s="111">
        <v>42646</v>
      </c>
      <c r="I538" s="112">
        <v>0.45</v>
      </c>
      <c r="K538" s="111">
        <v>42377</v>
      </c>
      <c r="L538" s="112">
        <v>0.56535000000000002</v>
      </c>
      <c r="N538" s="111">
        <v>42377</v>
      </c>
      <c r="O538" s="112">
        <v>0.37676999999999999</v>
      </c>
      <c r="Q538" s="111">
        <v>42377</v>
      </c>
      <c r="R538" s="112">
        <v>0.18858</v>
      </c>
      <c r="S538" s="158">
        <f t="shared" si="111"/>
        <v>0</v>
      </c>
      <c r="T538" s="38">
        <f t="shared" si="112"/>
        <v>42402</v>
      </c>
      <c r="U538" s="112">
        <f t="shared" ca="1" si="113"/>
        <v>0.61919999999999997</v>
      </c>
      <c r="V538" s="112">
        <f t="shared" ca="1" si="107"/>
        <v>0.54884999999999995</v>
      </c>
      <c r="W538" s="112">
        <f t="shared" ca="1" si="108"/>
        <v>0.36026999999999998</v>
      </c>
      <c r="X538" s="112">
        <f t="shared" ca="1" si="109"/>
        <v>0.18858</v>
      </c>
      <c r="Y538" s="112">
        <f t="shared" ca="1" si="114"/>
        <v>0</v>
      </c>
      <c r="Z538" s="27">
        <f t="shared" ca="1" si="110"/>
        <v>0.25892999999999999</v>
      </c>
      <c r="AB538" s="38">
        <f t="shared" si="115"/>
        <v>42310</v>
      </c>
      <c r="AC538" s="38">
        <f t="shared" si="116"/>
        <v>42310</v>
      </c>
      <c r="AD538" s="38">
        <f t="shared" si="117"/>
        <v>42310</v>
      </c>
      <c r="AE538" s="38"/>
      <c r="AF538" s="38"/>
      <c r="AG538" s="38"/>
      <c r="AH538" s="38"/>
      <c r="AI538" s="38"/>
      <c r="AJ538" s="38"/>
      <c r="AK538" s="38"/>
      <c r="AL538" s="38"/>
      <c r="AM538" s="38"/>
      <c r="AO538" s="38"/>
    </row>
    <row r="539" spans="2:41">
      <c r="B539" s="111">
        <v>42403</v>
      </c>
      <c r="C539" s="112">
        <v>0.62060000000000004</v>
      </c>
      <c r="E539" s="111">
        <v>43963</v>
      </c>
      <c r="F539" s="112">
        <v>0.06</v>
      </c>
      <c r="H539" s="111">
        <v>42647</v>
      </c>
      <c r="I539" s="112">
        <v>0.55000000000000004</v>
      </c>
      <c r="K539" s="111">
        <v>42380</v>
      </c>
      <c r="L539" s="112">
        <v>0.56533999999999995</v>
      </c>
      <c r="N539" s="111">
        <v>42380</v>
      </c>
      <c r="O539" s="112">
        <v>0.37644</v>
      </c>
      <c r="Q539" s="111">
        <v>42380</v>
      </c>
      <c r="R539" s="112">
        <v>0.18890000000000001</v>
      </c>
      <c r="S539" s="158">
        <f t="shared" si="111"/>
        <v>0</v>
      </c>
      <c r="T539" s="38">
        <f t="shared" si="112"/>
        <v>42403</v>
      </c>
      <c r="U539" s="112">
        <f t="shared" ca="1" si="113"/>
        <v>0.62060000000000004</v>
      </c>
      <c r="V539" s="112">
        <f t="shared" ca="1" si="107"/>
        <v>0.54774</v>
      </c>
      <c r="W539" s="112">
        <f t="shared" ca="1" si="108"/>
        <v>0.35915999999999998</v>
      </c>
      <c r="X539" s="112">
        <f t="shared" ca="1" si="109"/>
        <v>0.18858</v>
      </c>
      <c r="Y539" s="112">
        <f t="shared" ca="1" si="114"/>
        <v>0</v>
      </c>
      <c r="Z539" s="27">
        <f t="shared" ca="1" si="110"/>
        <v>0.26144000000000006</v>
      </c>
      <c r="AB539" s="38">
        <f t="shared" si="115"/>
        <v>42311</v>
      </c>
      <c r="AC539" s="38">
        <f t="shared" si="116"/>
        <v>42311</v>
      </c>
      <c r="AD539" s="38">
        <f t="shared" si="117"/>
        <v>42311</v>
      </c>
      <c r="AE539" s="38"/>
      <c r="AF539" s="38"/>
      <c r="AG539" s="38"/>
      <c r="AH539" s="38"/>
      <c r="AI539" s="38"/>
      <c r="AJ539" s="38"/>
      <c r="AK539" s="38"/>
      <c r="AL539" s="38"/>
      <c r="AM539" s="38"/>
      <c r="AO539" s="38"/>
    </row>
    <row r="540" spans="2:41">
      <c r="B540" s="111">
        <v>42404</v>
      </c>
      <c r="C540" s="112">
        <v>0.62019999999999997</v>
      </c>
      <c r="E540" s="111">
        <v>43964</v>
      </c>
      <c r="F540" s="112">
        <v>0.04</v>
      </c>
      <c r="H540" s="111">
        <v>42648</v>
      </c>
      <c r="I540" s="112">
        <v>0.5</v>
      </c>
      <c r="K540" s="111">
        <v>42381</v>
      </c>
      <c r="L540" s="112">
        <v>0.56491000000000002</v>
      </c>
      <c r="N540" s="111">
        <v>42381</v>
      </c>
      <c r="O540" s="112">
        <v>0.37633</v>
      </c>
      <c r="Q540" s="111">
        <v>42381</v>
      </c>
      <c r="R540" s="112">
        <v>0.18858</v>
      </c>
      <c r="S540" s="158">
        <f t="shared" si="111"/>
        <v>0</v>
      </c>
      <c r="T540" s="38">
        <f t="shared" si="112"/>
        <v>42404</v>
      </c>
      <c r="U540" s="112">
        <f t="shared" ca="1" si="113"/>
        <v>0.62019999999999997</v>
      </c>
      <c r="V540" s="112">
        <f t="shared" ca="1" si="107"/>
        <v>0.54674</v>
      </c>
      <c r="W540" s="112">
        <f t="shared" ca="1" si="108"/>
        <v>0.35815999999999998</v>
      </c>
      <c r="X540" s="112">
        <f t="shared" ca="1" si="109"/>
        <v>0.18858</v>
      </c>
      <c r="Y540" s="112">
        <f t="shared" ca="1" si="114"/>
        <v>0</v>
      </c>
      <c r="Z540" s="27">
        <f t="shared" ca="1" si="110"/>
        <v>0.26204</v>
      </c>
      <c r="AB540" s="38">
        <f t="shared" si="115"/>
        <v>42312</v>
      </c>
      <c r="AC540" s="38">
        <f t="shared" si="116"/>
        <v>42312</v>
      </c>
      <c r="AD540" s="38">
        <f t="shared" si="117"/>
        <v>42312</v>
      </c>
      <c r="AE540" s="38"/>
      <c r="AF540" s="38"/>
      <c r="AG540" s="38"/>
      <c r="AH540" s="38"/>
      <c r="AI540" s="38"/>
      <c r="AJ540" s="38"/>
      <c r="AK540" s="38"/>
      <c r="AL540" s="38"/>
      <c r="AM540" s="38"/>
      <c r="AO540" s="38"/>
    </row>
    <row r="541" spans="2:41">
      <c r="B541" s="111">
        <v>42405</v>
      </c>
      <c r="C541" s="112">
        <v>0.61970000000000003</v>
      </c>
      <c r="E541" s="111">
        <v>43965</v>
      </c>
      <c r="F541" s="112">
        <v>0.02</v>
      </c>
      <c r="H541" s="111">
        <v>42649</v>
      </c>
      <c r="I541" s="112">
        <v>0.44</v>
      </c>
      <c r="K541" s="111">
        <v>42382</v>
      </c>
      <c r="L541" s="112">
        <v>0.56479999999999997</v>
      </c>
      <c r="N541" s="111">
        <v>42382</v>
      </c>
      <c r="O541" s="112">
        <v>0.37622</v>
      </c>
      <c r="Q541" s="111">
        <v>42382</v>
      </c>
      <c r="R541" s="112">
        <v>0.18858</v>
      </c>
      <c r="S541" s="158">
        <f t="shared" si="111"/>
        <v>0</v>
      </c>
      <c r="T541" s="38">
        <f t="shared" si="112"/>
        <v>42405</v>
      </c>
      <c r="U541" s="112">
        <f t="shared" ca="1" si="113"/>
        <v>0.61970000000000003</v>
      </c>
      <c r="V541" s="112">
        <f t="shared" ca="1" si="107"/>
        <v>0.54574</v>
      </c>
      <c r="W541" s="112">
        <f t="shared" ca="1" si="108"/>
        <v>0.35715999999999998</v>
      </c>
      <c r="X541" s="112">
        <f t="shared" ca="1" si="109"/>
        <v>0.18858</v>
      </c>
      <c r="Y541" s="112">
        <f t="shared" ca="1" si="114"/>
        <v>0</v>
      </c>
      <c r="Z541" s="27">
        <f t="shared" ca="1" si="110"/>
        <v>0.26254000000000005</v>
      </c>
      <c r="AB541" s="38">
        <f t="shared" ca="1" si="115"/>
        <v>42313</v>
      </c>
      <c r="AC541" s="38">
        <f t="shared" si="116"/>
        <v>42313</v>
      </c>
      <c r="AD541" s="38">
        <f t="shared" si="117"/>
        <v>42313</v>
      </c>
      <c r="AE541" s="38"/>
      <c r="AF541" s="38"/>
      <c r="AG541" s="38"/>
      <c r="AH541" s="38"/>
      <c r="AI541" s="38"/>
      <c r="AJ541" s="38"/>
      <c r="AK541" s="38"/>
      <c r="AL541" s="38"/>
      <c r="AM541" s="38"/>
      <c r="AO541" s="38"/>
    </row>
    <row r="542" spans="2:41">
      <c r="B542" s="111">
        <v>42408</v>
      </c>
      <c r="C542" s="112">
        <v>0.621</v>
      </c>
      <c r="E542" s="111">
        <v>43966</v>
      </c>
      <c r="F542" s="112">
        <v>0.05</v>
      </c>
      <c r="H542" s="111">
        <v>42650</v>
      </c>
      <c r="I542" s="112">
        <v>0.4</v>
      </c>
      <c r="K542" s="111">
        <v>42383</v>
      </c>
      <c r="L542" s="112">
        <v>0.56479999999999997</v>
      </c>
      <c r="N542" s="111">
        <v>42383</v>
      </c>
      <c r="O542" s="112">
        <v>0.37622</v>
      </c>
      <c r="Q542" s="111">
        <v>42383</v>
      </c>
      <c r="R542" s="112">
        <v>0.18858</v>
      </c>
      <c r="S542" s="158">
        <f t="shared" si="111"/>
        <v>0</v>
      </c>
      <c r="T542" s="38">
        <f t="shared" si="112"/>
        <v>42408</v>
      </c>
      <c r="U542" s="112">
        <f t="shared" ca="1" si="113"/>
        <v>0.621</v>
      </c>
      <c r="V542" s="112">
        <f t="shared" ca="1" si="107"/>
        <v>0.54410999999999998</v>
      </c>
      <c r="W542" s="112">
        <f t="shared" ca="1" si="108"/>
        <v>0.35521000000000003</v>
      </c>
      <c r="X542" s="112">
        <f t="shared" ca="1" si="109"/>
        <v>0.18890000000000001</v>
      </c>
      <c r="Y542" s="112">
        <f t="shared" ca="1" si="114"/>
        <v>0</v>
      </c>
      <c r="Z542" s="27">
        <f t="shared" ca="1" si="110"/>
        <v>0.26578999999999997</v>
      </c>
      <c r="AB542" s="38">
        <f t="shared" si="115"/>
        <v>42314</v>
      </c>
      <c r="AC542" s="38" t="e">
        <f t="shared" si="116"/>
        <v>#N/A</v>
      </c>
      <c r="AD542" s="38">
        <f t="shared" si="117"/>
        <v>42314</v>
      </c>
      <c r="AE542" s="38"/>
      <c r="AF542" s="38"/>
      <c r="AG542" s="38"/>
      <c r="AH542" s="38"/>
      <c r="AI542" s="38"/>
      <c r="AJ542" s="38"/>
      <c r="AK542" s="38"/>
      <c r="AL542" s="38"/>
      <c r="AM542" s="38"/>
      <c r="AO542" s="38"/>
    </row>
    <row r="543" spans="2:41">
      <c r="B543" s="111">
        <v>42409</v>
      </c>
      <c r="C543" s="112">
        <v>0.62050000000000005</v>
      </c>
      <c r="E543" s="111">
        <v>43969</v>
      </c>
      <c r="F543" s="112">
        <v>0.04</v>
      </c>
      <c r="H543" s="111">
        <v>42654</v>
      </c>
      <c r="I543" s="112">
        <v>0.36</v>
      </c>
      <c r="K543" s="111">
        <v>42384</v>
      </c>
      <c r="L543" s="112">
        <v>0.56469000000000003</v>
      </c>
      <c r="N543" s="111">
        <v>42384</v>
      </c>
      <c r="O543" s="112">
        <v>0.37611</v>
      </c>
      <c r="Q543" s="111">
        <v>42384</v>
      </c>
      <c r="R543" s="112">
        <v>0.18858</v>
      </c>
      <c r="S543" s="158">
        <f t="shared" si="111"/>
        <v>0</v>
      </c>
      <c r="T543" s="38">
        <f t="shared" si="112"/>
        <v>42409</v>
      </c>
      <c r="U543" s="112">
        <f t="shared" ca="1" si="113"/>
        <v>0.62050000000000005</v>
      </c>
      <c r="V543" s="112">
        <f t="shared" ca="1" si="107"/>
        <v>0.54351000000000005</v>
      </c>
      <c r="W543" s="112">
        <f t="shared" ca="1" si="108"/>
        <v>0.35493000000000002</v>
      </c>
      <c r="X543" s="112">
        <f t="shared" ca="1" si="109"/>
        <v>0.18858</v>
      </c>
      <c r="Y543" s="112">
        <f t="shared" ca="1" si="114"/>
        <v>0</v>
      </c>
      <c r="Z543" s="27">
        <f t="shared" ca="1" si="110"/>
        <v>0.26557000000000003</v>
      </c>
      <c r="AB543" s="38">
        <f t="shared" si="115"/>
        <v>42317</v>
      </c>
      <c r="AC543" s="38">
        <f t="shared" si="116"/>
        <v>42317</v>
      </c>
      <c r="AD543" s="38">
        <f t="shared" si="117"/>
        <v>42317</v>
      </c>
      <c r="AE543" s="38"/>
      <c r="AF543" s="38"/>
      <c r="AG543" s="38"/>
      <c r="AH543" s="38"/>
      <c r="AI543" s="38"/>
      <c r="AJ543" s="38"/>
      <c r="AK543" s="38"/>
      <c r="AL543" s="38"/>
      <c r="AM543" s="38"/>
      <c r="AO543" s="38"/>
    </row>
    <row r="544" spans="2:41">
      <c r="B544" s="111">
        <v>42410</v>
      </c>
      <c r="C544" s="112">
        <v>0.61760000000000004</v>
      </c>
      <c r="E544" s="111">
        <v>43970</v>
      </c>
      <c r="F544" s="112">
        <v>0.04</v>
      </c>
      <c r="H544" s="111">
        <v>42655</v>
      </c>
      <c r="I544" s="112">
        <v>0.37</v>
      </c>
      <c r="K544" s="111">
        <v>42387</v>
      </c>
      <c r="L544" s="112">
        <v>0.56501000000000001</v>
      </c>
      <c r="N544" s="111">
        <v>42387</v>
      </c>
      <c r="O544" s="112">
        <v>0.37611</v>
      </c>
      <c r="Q544" s="111">
        <v>42387</v>
      </c>
      <c r="R544" s="112">
        <v>0.18890000000000001</v>
      </c>
      <c r="S544" s="158">
        <f t="shared" si="111"/>
        <v>0</v>
      </c>
      <c r="T544" s="38">
        <f t="shared" si="112"/>
        <v>42410</v>
      </c>
      <c r="U544" s="112">
        <f t="shared" ca="1" si="113"/>
        <v>0.61760000000000004</v>
      </c>
      <c r="V544" s="112">
        <f t="shared" ca="1" si="107"/>
        <v>0.54318</v>
      </c>
      <c r="W544" s="112">
        <f t="shared" ca="1" si="108"/>
        <v>0.35460000000000003</v>
      </c>
      <c r="X544" s="112">
        <f t="shared" ca="1" si="109"/>
        <v>0.18858</v>
      </c>
      <c r="Y544" s="112">
        <f t="shared" ca="1" si="114"/>
        <v>0</v>
      </c>
      <c r="Z544" s="27">
        <f t="shared" ca="1" si="110"/>
        <v>0.26300000000000001</v>
      </c>
      <c r="AB544" s="38">
        <f t="shared" si="115"/>
        <v>42318</v>
      </c>
      <c r="AC544" s="38">
        <f t="shared" si="116"/>
        <v>42318</v>
      </c>
      <c r="AD544" s="38">
        <f t="shared" si="117"/>
        <v>42318</v>
      </c>
      <c r="AE544" s="38"/>
      <c r="AF544" s="38"/>
      <c r="AG544" s="38"/>
      <c r="AH544" s="38"/>
      <c r="AI544" s="38"/>
      <c r="AJ544" s="38"/>
      <c r="AK544" s="38"/>
      <c r="AL544" s="38"/>
      <c r="AM544" s="38"/>
      <c r="AO544" s="38"/>
    </row>
    <row r="545" spans="2:41">
      <c r="B545" s="111">
        <v>42411</v>
      </c>
      <c r="C545" s="112">
        <v>0.61719999999999997</v>
      </c>
      <c r="E545" s="111">
        <v>43971</v>
      </c>
      <c r="F545" s="112">
        <v>0.01</v>
      </c>
      <c r="H545" s="111">
        <v>42656</v>
      </c>
      <c r="I545" s="112">
        <v>0.4</v>
      </c>
      <c r="K545" s="111">
        <v>42388</v>
      </c>
      <c r="L545" s="112">
        <v>0.56523000000000001</v>
      </c>
      <c r="N545" s="111">
        <v>42388</v>
      </c>
      <c r="O545" s="112">
        <v>0.37633</v>
      </c>
      <c r="Q545" s="111">
        <v>42388</v>
      </c>
      <c r="R545" s="112">
        <v>0.18890000000000001</v>
      </c>
      <c r="S545" s="158">
        <f t="shared" si="111"/>
        <v>0</v>
      </c>
      <c r="T545" s="38">
        <f t="shared" si="112"/>
        <v>42411</v>
      </c>
      <c r="U545" s="112">
        <f t="shared" ca="1" si="113"/>
        <v>0.61719999999999997</v>
      </c>
      <c r="V545" s="112">
        <f t="shared" ca="1" si="107"/>
        <v>0.54261999999999999</v>
      </c>
      <c r="W545" s="112">
        <f t="shared" ca="1" si="108"/>
        <v>0.35404000000000002</v>
      </c>
      <c r="X545" s="112">
        <f t="shared" ca="1" si="109"/>
        <v>0.18858</v>
      </c>
      <c r="Y545" s="112">
        <f t="shared" ca="1" si="114"/>
        <v>0</v>
      </c>
      <c r="Z545" s="27">
        <f t="shared" ca="1" si="110"/>
        <v>0.26315999999999995</v>
      </c>
      <c r="AB545" s="38">
        <f t="shared" si="115"/>
        <v>42319</v>
      </c>
      <c r="AC545" s="38">
        <f t="shared" si="116"/>
        <v>42319</v>
      </c>
      <c r="AD545" s="38">
        <f t="shared" si="117"/>
        <v>42319</v>
      </c>
      <c r="AE545" s="38"/>
      <c r="AF545" s="38"/>
      <c r="AG545" s="38"/>
      <c r="AH545" s="38"/>
      <c r="AI545" s="38"/>
      <c r="AJ545" s="38"/>
      <c r="AK545" s="38"/>
      <c r="AL545" s="38"/>
      <c r="AM545" s="38"/>
      <c r="AO545" s="38"/>
    </row>
    <row r="546" spans="2:41">
      <c r="B546" s="111">
        <v>42412</v>
      </c>
      <c r="C546" s="112">
        <v>0.61819999999999997</v>
      </c>
      <c r="E546" s="111">
        <v>43972</v>
      </c>
      <c r="F546" s="112">
        <v>0.02</v>
      </c>
      <c r="H546" s="111">
        <v>42657</v>
      </c>
      <c r="I546" s="112">
        <v>0.38</v>
      </c>
      <c r="K546" s="111">
        <v>42389</v>
      </c>
      <c r="L546" s="112">
        <v>0.56457000000000002</v>
      </c>
      <c r="N546" s="111">
        <v>42389</v>
      </c>
      <c r="O546" s="112">
        <v>0.37567</v>
      </c>
      <c r="Q546" s="111">
        <v>42389</v>
      </c>
      <c r="R546" s="112">
        <v>0.18890000000000001</v>
      </c>
      <c r="S546" s="158">
        <f t="shared" si="111"/>
        <v>0</v>
      </c>
      <c r="T546" s="38">
        <f t="shared" si="112"/>
        <v>42412</v>
      </c>
      <c r="U546" s="112">
        <f t="shared" ca="1" si="113"/>
        <v>0.61819999999999997</v>
      </c>
      <c r="V546" s="112">
        <f t="shared" ca="1" si="107"/>
        <v>0.54207000000000005</v>
      </c>
      <c r="W546" s="112">
        <f t="shared" ca="1" si="108"/>
        <v>0.35349000000000003</v>
      </c>
      <c r="X546" s="112">
        <f t="shared" ca="1" si="109"/>
        <v>0.18858</v>
      </c>
      <c r="Y546" s="112">
        <f t="shared" ca="1" si="114"/>
        <v>0</v>
      </c>
      <c r="Z546" s="27">
        <f t="shared" ca="1" si="110"/>
        <v>0.26470999999999995</v>
      </c>
      <c r="AB546" s="38">
        <f t="shared" si="115"/>
        <v>42320</v>
      </c>
      <c r="AC546" s="38">
        <f t="shared" si="116"/>
        <v>42320</v>
      </c>
      <c r="AD546" s="38">
        <f t="shared" si="117"/>
        <v>42320</v>
      </c>
      <c r="AE546" s="38"/>
      <c r="AF546" s="38"/>
      <c r="AG546" s="38"/>
      <c r="AH546" s="38"/>
      <c r="AI546" s="38"/>
      <c r="AJ546" s="38"/>
      <c r="AK546" s="38"/>
      <c r="AL546" s="38"/>
      <c r="AM546" s="38"/>
      <c r="AO546" s="38"/>
    </row>
    <row r="547" spans="2:41">
      <c r="B547" s="111">
        <v>42415</v>
      </c>
      <c r="C547" s="112">
        <v>0.61819999999999997</v>
      </c>
      <c r="E547" s="111">
        <v>43973</v>
      </c>
      <c r="F547" s="112">
        <v>0.04</v>
      </c>
      <c r="H547" s="111">
        <v>42660</v>
      </c>
      <c r="I547" s="112">
        <v>0.4</v>
      </c>
      <c r="K547" s="111">
        <v>42390</v>
      </c>
      <c r="L547" s="112">
        <v>0.56325999999999998</v>
      </c>
      <c r="N547" s="111">
        <v>42390</v>
      </c>
      <c r="O547" s="112">
        <v>0.37468000000000001</v>
      </c>
      <c r="Q547" s="111">
        <v>42390</v>
      </c>
      <c r="R547" s="112">
        <v>0.18858</v>
      </c>
      <c r="S547" s="158">
        <f t="shared" si="111"/>
        <v>0</v>
      </c>
      <c r="T547" s="38">
        <f t="shared" si="112"/>
        <v>42415</v>
      </c>
      <c r="U547" s="112">
        <f t="shared" ca="1" si="113"/>
        <v>0.61819999999999997</v>
      </c>
      <c r="V547" s="112">
        <f t="shared" ca="1" si="107"/>
        <v>0.54239000000000004</v>
      </c>
      <c r="W547" s="112">
        <f t="shared" ca="1" si="108"/>
        <v>0.35349000000000003</v>
      </c>
      <c r="X547" s="112">
        <f t="shared" ca="1" si="109"/>
        <v>0.18890000000000001</v>
      </c>
      <c r="Y547" s="112">
        <f t="shared" ca="1" si="114"/>
        <v>0</v>
      </c>
      <c r="Z547" s="27">
        <f t="shared" ca="1" si="110"/>
        <v>0.26470999999999995</v>
      </c>
      <c r="AB547" s="38">
        <f t="shared" si="115"/>
        <v>42321</v>
      </c>
      <c r="AC547" s="38" t="e">
        <f t="shared" si="116"/>
        <v>#N/A</v>
      </c>
      <c r="AD547" s="38">
        <f t="shared" si="117"/>
        <v>42321</v>
      </c>
      <c r="AE547" s="38"/>
      <c r="AF547" s="38"/>
      <c r="AG547" s="38"/>
      <c r="AH547" s="38"/>
      <c r="AI547" s="38"/>
      <c r="AJ547" s="38"/>
      <c r="AK547" s="38"/>
      <c r="AL547" s="38"/>
      <c r="AM547" s="38"/>
      <c r="AO547" s="38"/>
    </row>
    <row r="548" spans="2:41">
      <c r="B548" s="111">
        <v>42416</v>
      </c>
      <c r="C548" s="112">
        <v>0.61819999999999997</v>
      </c>
      <c r="E548" s="111">
        <v>43977</v>
      </c>
      <c r="F548" s="112">
        <v>0.06</v>
      </c>
      <c r="H548" s="111">
        <v>42661</v>
      </c>
      <c r="I548" s="112">
        <v>0.35</v>
      </c>
      <c r="K548" s="111">
        <v>42391</v>
      </c>
      <c r="L548" s="112">
        <v>0.56194</v>
      </c>
      <c r="N548" s="111">
        <v>42391</v>
      </c>
      <c r="O548" s="112">
        <v>0.37336000000000003</v>
      </c>
      <c r="Q548" s="111">
        <v>42391</v>
      </c>
      <c r="R548" s="112">
        <v>0.18858</v>
      </c>
      <c r="S548" s="158">
        <f t="shared" si="111"/>
        <v>0</v>
      </c>
      <c r="T548" s="38">
        <f t="shared" si="112"/>
        <v>42416</v>
      </c>
      <c r="U548" s="112">
        <f t="shared" ca="1" si="113"/>
        <v>0.61819999999999997</v>
      </c>
      <c r="V548" s="112">
        <f t="shared" ca="1" si="107"/>
        <v>0.54015999999999997</v>
      </c>
      <c r="W548" s="112">
        <f t="shared" ca="1" si="108"/>
        <v>0.35126000000000002</v>
      </c>
      <c r="X548" s="112">
        <f t="shared" ca="1" si="109"/>
        <v>0.18890000000000001</v>
      </c>
      <c r="Y548" s="112">
        <f t="shared" ca="1" si="114"/>
        <v>0</v>
      </c>
      <c r="Z548" s="27">
        <f t="shared" ca="1" si="110"/>
        <v>0.26693999999999996</v>
      </c>
      <c r="AB548" s="38">
        <f t="shared" si="115"/>
        <v>42324</v>
      </c>
      <c r="AC548" s="38">
        <f t="shared" si="116"/>
        <v>42324</v>
      </c>
      <c r="AD548" s="38">
        <f t="shared" si="117"/>
        <v>42324</v>
      </c>
      <c r="AE548" s="38"/>
      <c r="AF548" s="38"/>
      <c r="AG548" s="38"/>
      <c r="AH548" s="38"/>
      <c r="AI548" s="38"/>
      <c r="AJ548" s="38"/>
      <c r="AK548" s="38"/>
      <c r="AL548" s="38"/>
      <c r="AM548" s="38"/>
      <c r="AO548" s="38"/>
    </row>
    <row r="549" spans="2:41">
      <c r="B549" s="111">
        <v>42417</v>
      </c>
      <c r="C549" s="112">
        <v>0.61939999999999995</v>
      </c>
      <c r="E549" s="111">
        <v>43978</v>
      </c>
      <c r="F549" s="112">
        <v>0.06</v>
      </c>
      <c r="H549" s="111">
        <v>42662</v>
      </c>
      <c r="I549" s="112">
        <v>0.3</v>
      </c>
      <c r="K549" s="111">
        <v>42394</v>
      </c>
      <c r="L549" s="112">
        <v>0.55830000000000002</v>
      </c>
      <c r="N549" s="111">
        <v>42394</v>
      </c>
      <c r="O549" s="112">
        <v>0.36940000000000001</v>
      </c>
      <c r="Q549" s="111">
        <v>42394</v>
      </c>
      <c r="R549" s="112">
        <v>0.18890000000000001</v>
      </c>
      <c r="S549" s="158">
        <f t="shared" si="111"/>
        <v>0</v>
      </c>
      <c r="T549" s="38">
        <f t="shared" si="112"/>
        <v>42417</v>
      </c>
      <c r="U549" s="112">
        <f t="shared" ca="1" si="113"/>
        <v>0.61939999999999995</v>
      </c>
      <c r="V549" s="112">
        <f t="shared" ca="1" si="107"/>
        <v>0.53983000000000003</v>
      </c>
      <c r="W549" s="112">
        <f t="shared" ca="1" si="108"/>
        <v>0.35093000000000002</v>
      </c>
      <c r="X549" s="112">
        <f t="shared" ca="1" si="109"/>
        <v>0.18890000000000001</v>
      </c>
      <c r="Y549" s="112">
        <f t="shared" ca="1" si="114"/>
        <v>0</v>
      </c>
      <c r="Z549" s="27">
        <f t="shared" ca="1" si="110"/>
        <v>0.26846999999999993</v>
      </c>
      <c r="AB549" s="38">
        <f t="shared" si="115"/>
        <v>42325</v>
      </c>
      <c r="AC549" s="38">
        <f t="shared" si="116"/>
        <v>42325</v>
      </c>
      <c r="AD549" s="38">
        <f t="shared" si="117"/>
        <v>42325</v>
      </c>
      <c r="AE549" s="38"/>
      <c r="AF549" s="38"/>
      <c r="AG549" s="38"/>
      <c r="AH549" s="38"/>
      <c r="AI549" s="38"/>
      <c r="AJ549" s="38"/>
      <c r="AK549" s="38"/>
      <c r="AL549" s="38"/>
      <c r="AM549" s="38"/>
      <c r="AO549" s="38"/>
    </row>
    <row r="550" spans="2:41">
      <c r="B550" s="111">
        <v>42418</v>
      </c>
      <c r="C550" s="112">
        <v>0.61819999999999997</v>
      </c>
      <c r="E550" s="111">
        <v>43979</v>
      </c>
      <c r="F550" s="112">
        <v>0.06</v>
      </c>
      <c r="H550" s="111">
        <v>42663</v>
      </c>
      <c r="I550" s="112">
        <v>0.32</v>
      </c>
      <c r="K550" s="111">
        <v>42395</v>
      </c>
      <c r="L550" s="112">
        <v>0.55710000000000004</v>
      </c>
      <c r="N550" s="111">
        <v>42395</v>
      </c>
      <c r="O550" s="112">
        <v>0.36852000000000001</v>
      </c>
      <c r="Q550" s="111">
        <v>42395</v>
      </c>
      <c r="R550" s="112">
        <v>0.18858</v>
      </c>
      <c r="S550" s="158">
        <f t="shared" si="111"/>
        <v>0</v>
      </c>
      <c r="T550" s="38">
        <f t="shared" si="112"/>
        <v>42418</v>
      </c>
      <c r="U550" s="112">
        <f t="shared" ca="1" si="113"/>
        <v>0.61819999999999997</v>
      </c>
      <c r="V550" s="112">
        <f t="shared" ca="1" si="107"/>
        <v>0.53917000000000004</v>
      </c>
      <c r="W550" s="112">
        <f t="shared" ca="1" si="108"/>
        <v>0.35059000000000001</v>
      </c>
      <c r="X550" s="112">
        <f t="shared" ca="1" si="109"/>
        <v>0.18858</v>
      </c>
      <c r="Y550" s="112">
        <f t="shared" ca="1" si="114"/>
        <v>0</v>
      </c>
      <c r="Z550" s="27">
        <f t="shared" ca="1" si="110"/>
        <v>0.26760999999999996</v>
      </c>
      <c r="AB550" s="38">
        <f t="shared" si="115"/>
        <v>42326</v>
      </c>
      <c r="AC550" s="38">
        <f t="shared" si="116"/>
        <v>42326</v>
      </c>
      <c r="AD550" s="38">
        <f t="shared" si="117"/>
        <v>42326</v>
      </c>
      <c r="AE550" s="38"/>
      <c r="AF550" s="38"/>
      <c r="AG550" s="38"/>
      <c r="AH550" s="38"/>
      <c r="AI550" s="38"/>
      <c r="AJ550" s="38"/>
      <c r="AK550" s="38"/>
      <c r="AL550" s="38"/>
      <c r="AM550" s="38"/>
      <c r="AO550" s="38"/>
    </row>
    <row r="551" spans="2:41">
      <c r="B551" s="111">
        <v>42419</v>
      </c>
      <c r="C551" s="112">
        <v>0.61819999999999997</v>
      </c>
      <c r="E551" s="111">
        <v>43980</v>
      </c>
      <c r="F551" s="112">
        <v>0.06</v>
      </c>
      <c r="H551" s="111">
        <v>42664</v>
      </c>
      <c r="I551" s="112">
        <v>0.28999999999999998</v>
      </c>
      <c r="K551" s="111">
        <v>42396</v>
      </c>
      <c r="L551" s="112">
        <v>0.55610999999999999</v>
      </c>
      <c r="N551" s="111">
        <v>42396</v>
      </c>
      <c r="O551" s="112">
        <v>0.36753000000000002</v>
      </c>
      <c r="Q551" s="111">
        <v>42396</v>
      </c>
      <c r="R551" s="112">
        <v>0.18858</v>
      </c>
      <c r="S551" s="158">
        <f t="shared" si="111"/>
        <v>0</v>
      </c>
      <c r="T551" s="38">
        <f t="shared" si="112"/>
        <v>42419</v>
      </c>
      <c r="U551" s="112">
        <f t="shared" ca="1" si="113"/>
        <v>0.61819999999999997</v>
      </c>
      <c r="V551" s="112">
        <f t="shared" ca="1" si="107"/>
        <v>0.53851000000000004</v>
      </c>
      <c r="W551" s="112">
        <f t="shared" ca="1" si="108"/>
        <v>0.34993000000000002</v>
      </c>
      <c r="X551" s="112">
        <f t="shared" ca="1" si="109"/>
        <v>0.18858</v>
      </c>
      <c r="Y551" s="112">
        <f t="shared" ca="1" si="114"/>
        <v>0</v>
      </c>
      <c r="Z551" s="27">
        <f t="shared" ca="1" si="110"/>
        <v>0.26826999999999995</v>
      </c>
      <c r="AB551" s="38">
        <f t="shared" si="115"/>
        <v>42327</v>
      </c>
      <c r="AC551" s="38">
        <f t="shared" si="116"/>
        <v>42327</v>
      </c>
      <c r="AD551" s="38">
        <f t="shared" si="117"/>
        <v>42327</v>
      </c>
      <c r="AE551" s="38"/>
      <c r="AF551" s="38"/>
      <c r="AG551" s="38"/>
      <c r="AH551" s="38"/>
      <c r="AI551" s="38"/>
      <c r="AJ551" s="38"/>
      <c r="AK551" s="38"/>
      <c r="AL551" s="38"/>
      <c r="AM551" s="38"/>
      <c r="AO551" s="38"/>
    </row>
    <row r="552" spans="2:41">
      <c r="B552" s="111">
        <v>42422</v>
      </c>
      <c r="C552" s="112">
        <v>0.62460000000000004</v>
      </c>
      <c r="E552" s="111">
        <v>43983</v>
      </c>
      <c r="F552" s="112">
        <v>0.06</v>
      </c>
      <c r="H552" s="111">
        <v>42667</v>
      </c>
      <c r="I552" s="112">
        <v>0.35</v>
      </c>
      <c r="K552" s="111">
        <v>42397</v>
      </c>
      <c r="L552" s="112">
        <v>0.55501</v>
      </c>
      <c r="N552" s="111">
        <v>42397</v>
      </c>
      <c r="O552" s="112">
        <v>0.36642999999999998</v>
      </c>
      <c r="Q552" s="111">
        <v>42397</v>
      </c>
      <c r="R552" s="112">
        <v>0.18858</v>
      </c>
      <c r="S552" s="158">
        <f t="shared" si="111"/>
        <v>0</v>
      </c>
      <c r="T552" s="38">
        <f t="shared" si="112"/>
        <v>42422</v>
      </c>
      <c r="U552" s="112">
        <f t="shared" ca="1" si="113"/>
        <v>0.62460000000000004</v>
      </c>
      <c r="V552" s="112">
        <f t="shared" ca="1" si="107"/>
        <v>0.53464999999999996</v>
      </c>
      <c r="W552" s="112">
        <f t="shared" ca="1" si="108"/>
        <v>0.34575</v>
      </c>
      <c r="X552" s="112">
        <f t="shared" ca="1" si="109"/>
        <v>0.18890000000000001</v>
      </c>
      <c r="Y552" s="112">
        <f t="shared" ca="1" si="114"/>
        <v>0</v>
      </c>
      <c r="Z552" s="27">
        <f t="shared" ca="1" si="110"/>
        <v>0.27885000000000004</v>
      </c>
      <c r="AB552" s="38">
        <f t="shared" si="115"/>
        <v>42328</v>
      </c>
      <c r="AC552" s="38" t="e">
        <f t="shared" si="116"/>
        <v>#N/A</v>
      </c>
      <c r="AD552" s="38">
        <f t="shared" si="117"/>
        <v>42328</v>
      </c>
      <c r="AE552" s="38"/>
      <c r="AF552" s="38"/>
      <c r="AG552" s="38"/>
      <c r="AH552" s="38"/>
      <c r="AI552" s="38"/>
      <c r="AJ552" s="38"/>
      <c r="AK552" s="38"/>
      <c r="AL552" s="38"/>
      <c r="AM552" s="38"/>
      <c r="AO552" s="38"/>
    </row>
    <row r="553" spans="2:41">
      <c r="B553" s="111">
        <v>42423</v>
      </c>
      <c r="C553" s="112">
        <v>0.62909999999999999</v>
      </c>
      <c r="E553" s="111">
        <v>43984</v>
      </c>
      <c r="F553" s="112">
        <v>7.0000000000000007E-2</v>
      </c>
      <c r="H553" s="111">
        <v>42668</v>
      </c>
      <c r="I553" s="112">
        <v>0.34</v>
      </c>
      <c r="K553" s="111">
        <v>42398</v>
      </c>
      <c r="L553" s="112">
        <v>0.55357999999999996</v>
      </c>
      <c r="N553" s="111">
        <v>42398</v>
      </c>
      <c r="O553" s="112">
        <v>0.36499999999999999</v>
      </c>
      <c r="Q553" s="111">
        <v>42398</v>
      </c>
      <c r="R553" s="112">
        <v>0.18858</v>
      </c>
      <c r="S553" s="158">
        <f t="shared" si="111"/>
        <v>0</v>
      </c>
      <c r="T553" s="38">
        <f t="shared" si="112"/>
        <v>42423</v>
      </c>
      <c r="U553" s="112">
        <f t="shared" ca="1" si="113"/>
        <v>0.62909999999999999</v>
      </c>
      <c r="V553" s="112">
        <f t="shared" ca="1" si="107"/>
        <v>0.53417000000000003</v>
      </c>
      <c r="W553" s="112">
        <f t="shared" ca="1" si="108"/>
        <v>0.34559000000000001</v>
      </c>
      <c r="X553" s="112">
        <f t="shared" ca="1" si="109"/>
        <v>0.18858</v>
      </c>
      <c r="Y553" s="112">
        <f t="shared" ca="1" si="114"/>
        <v>0</v>
      </c>
      <c r="Z553" s="27">
        <f t="shared" ca="1" si="110"/>
        <v>0.28350999999999998</v>
      </c>
      <c r="AB553" s="38">
        <f t="shared" si="115"/>
        <v>42331</v>
      </c>
      <c r="AC553" s="38">
        <f t="shared" si="116"/>
        <v>42331</v>
      </c>
      <c r="AD553" s="38">
        <f t="shared" si="117"/>
        <v>42331</v>
      </c>
      <c r="AE553" s="38"/>
      <c r="AF553" s="38"/>
      <c r="AG553" s="38"/>
      <c r="AH553" s="38"/>
      <c r="AI553" s="38"/>
      <c r="AJ553" s="38"/>
      <c r="AK553" s="38"/>
      <c r="AL553" s="38"/>
      <c r="AM553" s="38"/>
      <c r="AO553" s="38"/>
    </row>
    <row r="554" spans="2:41">
      <c r="B554" s="111">
        <v>42424</v>
      </c>
      <c r="C554" s="112">
        <v>0.63460000000000005</v>
      </c>
      <c r="E554" s="111">
        <v>43985</v>
      </c>
      <c r="F554" s="112">
        <v>0.06</v>
      </c>
      <c r="H554" s="111">
        <v>42669</v>
      </c>
      <c r="I554" s="112">
        <v>0.38</v>
      </c>
      <c r="K554" s="111">
        <v>42401</v>
      </c>
      <c r="L554" s="112">
        <v>0.54961000000000004</v>
      </c>
      <c r="N554" s="111">
        <v>42401</v>
      </c>
      <c r="O554" s="112">
        <v>0.36070999999999998</v>
      </c>
      <c r="Q554" s="111">
        <v>42401</v>
      </c>
      <c r="R554" s="112">
        <v>0.18890000000000001</v>
      </c>
      <c r="S554" s="158">
        <f t="shared" si="111"/>
        <v>0</v>
      </c>
      <c r="T554" s="38">
        <f t="shared" si="112"/>
        <v>42424</v>
      </c>
      <c r="U554" s="112">
        <f t="shared" ca="1" si="113"/>
        <v>0.63460000000000005</v>
      </c>
      <c r="V554" s="112">
        <f t="shared" ca="1" si="107"/>
        <v>0.53339000000000003</v>
      </c>
      <c r="W554" s="112">
        <f t="shared" ca="1" si="108"/>
        <v>0.34481000000000001</v>
      </c>
      <c r="X554" s="112">
        <f t="shared" ca="1" si="109"/>
        <v>0.18858</v>
      </c>
      <c r="Y554" s="112">
        <f t="shared" ca="1" si="114"/>
        <v>0</v>
      </c>
      <c r="Z554" s="27">
        <f t="shared" ca="1" si="110"/>
        <v>0.28979000000000005</v>
      </c>
      <c r="AB554" s="38">
        <f t="shared" si="115"/>
        <v>42332</v>
      </c>
      <c r="AC554" s="38">
        <f t="shared" si="116"/>
        <v>42332</v>
      </c>
      <c r="AD554" s="38">
        <f t="shared" si="117"/>
        <v>42332</v>
      </c>
      <c r="AE554" s="38"/>
      <c r="AF554" s="38"/>
      <c r="AG554" s="38"/>
      <c r="AH554" s="38"/>
      <c r="AI554" s="38"/>
      <c r="AJ554" s="38"/>
      <c r="AK554" s="38"/>
      <c r="AL554" s="38"/>
      <c r="AM554" s="38"/>
      <c r="AO554" s="38"/>
    </row>
    <row r="555" spans="2:41">
      <c r="B555" s="111">
        <v>42425</v>
      </c>
      <c r="C555" s="112">
        <v>0.63560000000000005</v>
      </c>
      <c r="E555" s="111">
        <v>43986</v>
      </c>
      <c r="F555" s="112">
        <v>7.0000000000000007E-2</v>
      </c>
      <c r="H555" s="111">
        <v>42670</v>
      </c>
      <c r="I555" s="112">
        <v>0.4</v>
      </c>
      <c r="K555" s="111">
        <v>42402</v>
      </c>
      <c r="L555" s="112">
        <v>0.54884999999999995</v>
      </c>
      <c r="N555" s="111">
        <v>42402</v>
      </c>
      <c r="O555" s="112">
        <v>0.36026999999999998</v>
      </c>
      <c r="Q555" s="111">
        <v>42402</v>
      </c>
      <c r="R555" s="112">
        <v>0.18858</v>
      </c>
      <c r="S555" s="158">
        <f t="shared" si="111"/>
        <v>0</v>
      </c>
      <c r="T555" s="38">
        <f t="shared" si="112"/>
        <v>42425</v>
      </c>
      <c r="U555" s="112">
        <f t="shared" ca="1" si="113"/>
        <v>0.63560000000000005</v>
      </c>
      <c r="V555" s="112">
        <f t="shared" ca="1" si="107"/>
        <v>0.53295000000000003</v>
      </c>
      <c r="W555" s="112">
        <f t="shared" ca="1" si="108"/>
        <v>0.34437000000000001</v>
      </c>
      <c r="X555" s="112">
        <f t="shared" ca="1" si="109"/>
        <v>0.18858</v>
      </c>
      <c r="Y555" s="112">
        <f t="shared" ca="1" si="114"/>
        <v>0</v>
      </c>
      <c r="Z555" s="27">
        <f t="shared" ca="1" si="110"/>
        <v>0.29123000000000004</v>
      </c>
      <c r="AB555" s="38">
        <f t="shared" si="115"/>
        <v>42333</v>
      </c>
      <c r="AC555" s="38">
        <f t="shared" si="116"/>
        <v>42333</v>
      </c>
      <c r="AD555" s="38">
        <f t="shared" si="117"/>
        <v>42333</v>
      </c>
      <c r="AE555" s="38"/>
      <c r="AF555" s="38"/>
      <c r="AG555" s="38"/>
      <c r="AH555" s="38"/>
      <c r="AI555" s="38"/>
      <c r="AJ555" s="38"/>
      <c r="AK555" s="38"/>
      <c r="AL555" s="38"/>
      <c r="AM555" s="38"/>
      <c r="AO555" s="38"/>
    </row>
    <row r="556" spans="2:41">
      <c r="B556" s="111">
        <v>42426</v>
      </c>
      <c r="C556" s="112">
        <v>0.6351</v>
      </c>
      <c r="E556" s="111">
        <v>43987</v>
      </c>
      <c r="F556" s="112">
        <v>7.0000000000000007E-2</v>
      </c>
      <c r="H556" s="111">
        <v>42671</v>
      </c>
      <c r="I556" s="112">
        <v>0.36</v>
      </c>
      <c r="K556" s="111">
        <v>42403</v>
      </c>
      <c r="L556" s="112">
        <v>0.54774</v>
      </c>
      <c r="N556" s="111">
        <v>42403</v>
      </c>
      <c r="O556" s="112">
        <v>0.35915999999999998</v>
      </c>
      <c r="Q556" s="111">
        <v>42403</v>
      </c>
      <c r="R556" s="112">
        <v>0.18858</v>
      </c>
      <c r="S556" s="158">
        <f t="shared" si="111"/>
        <v>0</v>
      </c>
      <c r="T556" s="38">
        <f t="shared" si="112"/>
        <v>42426</v>
      </c>
      <c r="U556" s="112">
        <f t="shared" ca="1" si="113"/>
        <v>0.6351</v>
      </c>
      <c r="V556" s="112">
        <f t="shared" ca="1" si="107"/>
        <v>0.53195000000000003</v>
      </c>
      <c r="W556" s="112">
        <f t="shared" ca="1" si="108"/>
        <v>0.34337000000000001</v>
      </c>
      <c r="X556" s="112">
        <f t="shared" ca="1" si="109"/>
        <v>0.18858</v>
      </c>
      <c r="Y556" s="112">
        <f t="shared" ca="1" si="114"/>
        <v>0</v>
      </c>
      <c r="Z556" s="27">
        <f t="shared" ca="1" si="110"/>
        <v>0.29172999999999999</v>
      </c>
      <c r="AB556" s="38">
        <f t="shared" si="115"/>
        <v>42334</v>
      </c>
      <c r="AC556" s="38">
        <f t="shared" si="116"/>
        <v>42334</v>
      </c>
      <c r="AD556" s="38">
        <f t="shared" si="117"/>
        <v>42334</v>
      </c>
      <c r="AE556" s="38"/>
      <c r="AF556" s="38"/>
      <c r="AG556" s="38"/>
      <c r="AH556" s="38"/>
      <c r="AI556" s="38"/>
      <c r="AJ556" s="38"/>
      <c r="AK556" s="38"/>
      <c r="AL556" s="38"/>
      <c r="AM556" s="38"/>
      <c r="AO556" s="38"/>
    </row>
    <row r="557" spans="2:41">
      <c r="B557" s="111">
        <v>42429</v>
      </c>
      <c r="C557" s="112">
        <v>0.6331</v>
      </c>
      <c r="E557" s="111">
        <v>43990</v>
      </c>
      <c r="F557" s="112">
        <v>7.0000000000000007E-2</v>
      </c>
      <c r="H557" s="111">
        <v>42674</v>
      </c>
      <c r="I557" s="112">
        <v>0.43</v>
      </c>
      <c r="K557" s="111">
        <v>42404</v>
      </c>
      <c r="L557" s="112">
        <v>0.54674</v>
      </c>
      <c r="N557" s="111">
        <v>42404</v>
      </c>
      <c r="O557" s="112">
        <v>0.35815999999999998</v>
      </c>
      <c r="Q557" s="111">
        <v>42404</v>
      </c>
      <c r="R557" s="112">
        <v>0.18858</v>
      </c>
      <c r="S557" s="158">
        <f t="shared" si="111"/>
        <v>0</v>
      </c>
      <c r="T557" s="38">
        <f t="shared" si="112"/>
        <v>42429</v>
      </c>
      <c r="U557" s="112">
        <f t="shared" ca="1" si="113"/>
        <v>0.6331</v>
      </c>
      <c r="V557" s="112">
        <f t="shared" ca="1" si="107"/>
        <v>0.52785000000000004</v>
      </c>
      <c r="W557" s="112">
        <f t="shared" ca="1" si="108"/>
        <v>0.33927000000000002</v>
      </c>
      <c r="X557" s="112">
        <f t="shared" ca="1" si="109"/>
        <v>0.18858</v>
      </c>
      <c r="Y557" s="112">
        <f t="shared" ca="1" si="114"/>
        <v>0</v>
      </c>
      <c r="Z557" s="27">
        <f t="shared" ca="1" si="110"/>
        <v>0.29382999999999998</v>
      </c>
      <c r="AB557" s="38">
        <f t="shared" si="115"/>
        <v>42335</v>
      </c>
      <c r="AC557" s="38" t="e">
        <f t="shared" si="116"/>
        <v>#N/A</v>
      </c>
      <c r="AD557" s="38">
        <f t="shared" si="117"/>
        <v>42335</v>
      </c>
      <c r="AE557" s="38"/>
      <c r="AF557" s="38"/>
      <c r="AG557" s="38"/>
      <c r="AH557" s="38"/>
      <c r="AI557" s="38"/>
      <c r="AJ557" s="38"/>
      <c r="AK557" s="38"/>
      <c r="AL557" s="38"/>
      <c r="AM557" s="38"/>
      <c r="AO557" s="38"/>
    </row>
    <row r="558" spans="2:41">
      <c r="B558" s="111">
        <v>42430</v>
      </c>
      <c r="C558" s="112">
        <v>0.63160000000000005</v>
      </c>
      <c r="E558" s="111">
        <v>43991</v>
      </c>
      <c r="F558" s="112">
        <v>0.08</v>
      </c>
      <c r="H558" s="111">
        <v>42675</v>
      </c>
      <c r="I558" s="112">
        <v>0.35</v>
      </c>
      <c r="K558" s="111">
        <v>42405</v>
      </c>
      <c r="L558" s="112">
        <v>0.54574</v>
      </c>
      <c r="N558" s="111">
        <v>42405</v>
      </c>
      <c r="O558" s="112">
        <v>0.35715999999999998</v>
      </c>
      <c r="Q558" s="111">
        <v>42405</v>
      </c>
      <c r="R558" s="112">
        <v>0.18858</v>
      </c>
      <c r="S558" s="158">
        <f t="shared" si="111"/>
        <v>0</v>
      </c>
      <c r="T558" s="38">
        <f t="shared" si="112"/>
        <v>42430</v>
      </c>
      <c r="U558" s="112">
        <f t="shared" ca="1" si="113"/>
        <v>0.63160000000000005</v>
      </c>
      <c r="V558" s="112">
        <f t="shared" ca="1" si="107"/>
        <v>0.52763000000000004</v>
      </c>
      <c r="W558" s="112">
        <f t="shared" ca="1" si="108"/>
        <v>0.33872999999999998</v>
      </c>
      <c r="X558" s="112">
        <f t="shared" ca="1" si="109"/>
        <v>0.18890000000000001</v>
      </c>
      <c r="Y558" s="112">
        <f t="shared" ca="1" si="114"/>
        <v>0</v>
      </c>
      <c r="Z558" s="27">
        <f t="shared" ca="1" si="110"/>
        <v>0.29287000000000007</v>
      </c>
      <c r="AB558" s="38">
        <f t="shared" si="115"/>
        <v>42339</v>
      </c>
      <c r="AC558" s="38">
        <f t="shared" si="116"/>
        <v>42339</v>
      </c>
      <c r="AD558" s="38">
        <f t="shared" si="117"/>
        <v>42339</v>
      </c>
      <c r="AE558" s="38"/>
      <c r="AF558" s="38"/>
      <c r="AG558" s="38"/>
      <c r="AH558" s="38"/>
      <c r="AI558" s="38"/>
      <c r="AJ558" s="38"/>
      <c r="AK558" s="38"/>
      <c r="AL558" s="38"/>
      <c r="AM558" s="38"/>
      <c r="AO558" s="38"/>
    </row>
    <row r="559" spans="2:41">
      <c r="B559" s="111">
        <v>42431</v>
      </c>
      <c r="C559" s="112">
        <v>0.63485000000000003</v>
      </c>
      <c r="E559" s="111">
        <v>43992</v>
      </c>
      <c r="F559" s="112">
        <v>7.0000000000000007E-2</v>
      </c>
      <c r="H559" s="111">
        <v>42676</v>
      </c>
      <c r="I559" s="112">
        <v>0.34</v>
      </c>
      <c r="K559" s="111">
        <v>42408</v>
      </c>
      <c r="L559" s="112">
        <v>0.54410999999999998</v>
      </c>
      <c r="N559" s="111">
        <v>42408</v>
      </c>
      <c r="O559" s="112">
        <v>0.35521000000000003</v>
      </c>
      <c r="Q559" s="111">
        <v>42408</v>
      </c>
      <c r="R559" s="112">
        <v>0.18890000000000001</v>
      </c>
      <c r="S559" s="158">
        <f t="shared" si="111"/>
        <v>0</v>
      </c>
      <c r="T559" s="38">
        <f t="shared" si="112"/>
        <v>42431</v>
      </c>
      <c r="U559" s="112">
        <f t="shared" ca="1" si="113"/>
        <v>0.63485000000000003</v>
      </c>
      <c r="V559" s="112">
        <f t="shared" ca="1" si="107"/>
        <v>0.5272</v>
      </c>
      <c r="W559" s="112">
        <f t="shared" ca="1" si="108"/>
        <v>0.33861999999999998</v>
      </c>
      <c r="X559" s="112">
        <f t="shared" ca="1" si="109"/>
        <v>0.18858</v>
      </c>
      <c r="Y559" s="112">
        <f t="shared" ca="1" si="114"/>
        <v>0</v>
      </c>
      <c r="Z559" s="27">
        <f t="shared" ca="1" si="110"/>
        <v>0.29623000000000005</v>
      </c>
      <c r="AB559" s="38">
        <f t="shared" si="115"/>
        <v>42340</v>
      </c>
      <c r="AC559" s="38">
        <f t="shared" si="116"/>
        <v>42340</v>
      </c>
      <c r="AD559" s="38">
        <f t="shared" si="117"/>
        <v>42340</v>
      </c>
      <c r="AE559" s="38"/>
      <c r="AF559" s="38"/>
      <c r="AG559" s="38"/>
      <c r="AH559" s="38"/>
      <c r="AI559" s="38"/>
      <c r="AJ559" s="38"/>
      <c r="AK559" s="38"/>
      <c r="AL559" s="38"/>
      <c r="AM559" s="38"/>
      <c r="AO559" s="38"/>
    </row>
    <row r="560" spans="2:41">
      <c r="B560" s="111">
        <v>42432</v>
      </c>
      <c r="C560" s="112">
        <v>0.63560000000000005</v>
      </c>
      <c r="E560" s="111">
        <v>43993</v>
      </c>
      <c r="F560" s="112">
        <v>0.08</v>
      </c>
      <c r="H560" s="111">
        <v>42677</v>
      </c>
      <c r="I560" s="112">
        <v>0.4</v>
      </c>
      <c r="K560" s="111">
        <v>42409</v>
      </c>
      <c r="L560" s="112">
        <v>0.54351000000000005</v>
      </c>
      <c r="N560" s="111">
        <v>42409</v>
      </c>
      <c r="O560" s="112">
        <v>0.35493000000000002</v>
      </c>
      <c r="Q560" s="111">
        <v>42409</v>
      </c>
      <c r="R560" s="112">
        <v>0.18858</v>
      </c>
      <c r="S560" s="158">
        <f t="shared" si="111"/>
        <v>0</v>
      </c>
      <c r="T560" s="38">
        <f t="shared" si="112"/>
        <v>42432</v>
      </c>
      <c r="U560" s="112">
        <f t="shared" ca="1" si="113"/>
        <v>0.63560000000000005</v>
      </c>
      <c r="V560" s="112">
        <f t="shared" ca="1" si="107"/>
        <v>0.52708999999999995</v>
      </c>
      <c r="W560" s="112">
        <f t="shared" ca="1" si="108"/>
        <v>0.33850999999999998</v>
      </c>
      <c r="X560" s="112">
        <f t="shared" ca="1" si="109"/>
        <v>0.18858</v>
      </c>
      <c r="Y560" s="112">
        <f t="shared" ca="1" si="114"/>
        <v>0</v>
      </c>
      <c r="Z560" s="27">
        <f t="shared" ca="1" si="110"/>
        <v>0.29709000000000008</v>
      </c>
      <c r="AB560" s="38">
        <f t="shared" si="115"/>
        <v>42341</v>
      </c>
      <c r="AC560" s="38">
        <f t="shared" si="116"/>
        <v>42341</v>
      </c>
      <c r="AD560" s="38">
        <f t="shared" si="117"/>
        <v>42341</v>
      </c>
      <c r="AE560" s="38"/>
      <c r="AF560" s="38"/>
      <c r="AG560" s="38"/>
      <c r="AH560" s="38"/>
      <c r="AI560" s="38"/>
      <c r="AJ560" s="38"/>
      <c r="AK560" s="38"/>
      <c r="AL560" s="38"/>
      <c r="AM560" s="38"/>
      <c r="AO560" s="38"/>
    </row>
    <row r="561" spans="2:41">
      <c r="B561" s="111">
        <v>42433</v>
      </c>
      <c r="C561" s="112">
        <v>0.63349999999999995</v>
      </c>
      <c r="E561" s="111">
        <v>43994</v>
      </c>
      <c r="F561" s="112">
        <v>0.08</v>
      </c>
      <c r="H561" s="111">
        <v>42678</v>
      </c>
      <c r="I561" s="112">
        <v>0.38</v>
      </c>
      <c r="K561" s="111">
        <v>42410</v>
      </c>
      <c r="L561" s="112">
        <v>0.54318</v>
      </c>
      <c r="N561" s="111">
        <v>42410</v>
      </c>
      <c r="O561" s="112">
        <v>0.35460000000000003</v>
      </c>
      <c r="Q561" s="111">
        <v>42410</v>
      </c>
      <c r="R561" s="112">
        <v>0.18858</v>
      </c>
      <c r="S561" s="158">
        <f t="shared" si="111"/>
        <v>0</v>
      </c>
      <c r="T561" s="38">
        <f t="shared" si="112"/>
        <v>42433</v>
      </c>
      <c r="U561" s="112">
        <f t="shared" ca="1" si="113"/>
        <v>0.63349999999999995</v>
      </c>
      <c r="V561" s="112">
        <f t="shared" ca="1" si="107"/>
        <v>0.52681</v>
      </c>
      <c r="W561" s="112">
        <f t="shared" ca="1" si="108"/>
        <v>0.33822999999999998</v>
      </c>
      <c r="X561" s="112">
        <f t="shared" ca="1" si="109"/>
        <v>0.18858</v>
      </c>
      <c r="Y561" s="112">
        <f t="shared" ca="1" si="114"/>
        <v>0</v>
      </c>
      <c r="Z561" s="27">
        <f t="shared" ca="1" si="110"/>
        <v>0.29526999999999998</v>
      </c>
      <c r="AB561" s="38">
        <f t="shared" si="115"/>
        <v>42342</v>
      </c>
      <c r="AC561" s="38">
        <f t="shared" si="116"/>
        <v>42342</v>
      </c>
      <c r="AD561" s="38">
        <f t="shared" si="117"/>
        <v>42342</v>
      </c>
      <c r="AE561" s="38"/>
      <c r="AF561" s="38"/>
      <c r="AG561" s="38"/>
      <c r="AH561" s="38"/>
      <c r="AI561" s="38"/>
      <c r="AJ561" s="38"/>
      <c r="AK561" s="38"/>
      <c r="AL561" s="38"/>
      <c r="AM561" s="38"/>
      <c r="AO561" s="38"/>
    </row>
    <row r="562" spans="2:41">
      <c r="B562" s="111">
        <v>42436</v>
      </c>
      <c r="C562" s="112">
        <v>0.6361</v>
      </c>
      <c r="E562" s="111">
        <v>43997</v>
      </c>
      <c r="F562" s="112">
        <v>0.09</v>
      </c>
      <c r="H562" s="111">
        <v>42681</v>
      </c>
      <c r="I562" s="112">
        <v>0.35</v>
      </c>
      <c r="K562" s="111">
        <v>42411</v>
      </c>
      <c r="L562" s="112">
        <v>0.54261999999999999</v>
      </c>
      <c r="N562" s="111">
        <v>42411</v>
      </c>
      <c r="O562" s="112">
        <v>0.35404000000000002</v>
      </c>
      <c r="Q562" s="111">
        <v>42411</v>
      </c>
      <c r="R562" s="112">
        <v>0.18858</v>
      </c>
      <c r="S562" s="158">
        <f t="shared" si="111"/>
        <v>0</v>
      </c>
      <c r="T562" s="38">
        <f t="shared" si="112"/>
        <v>42436</v>
      </c>
      <c r="U562" s="112">
        <f t="shared" ca="1" si="113"/>
        <v>0.6361</v>
      </c>
      <c r="V562" s="112">
        <f t="shared" ca="1" si="107"/>
        <v>0.52654999999999996</v>
      </c>
      <c r="W562" s="112">
        <f t="shared" ca="1" si="108"/>
        <v>0.33796999999999999</v>
      </c>
      <c r="X562" s="112">
        <f t="shared" ca="1" si="109"/>
        <v>0.18858</v>
      </c>
      <c r="Y562" s="112">
        <f t="shared" ca="1" si="114"/>
        <v>0</v>
      </c>
      <c r="Z562" s="27">
        <f t="shared" ca="1" si="110"/>
        <v>0.29813000000000001</v>
      </c>
      <c r="AB562" s="38">
        <f t="shared" si="115"/>
        <v>42345</v>
      </c>
      <c r="AC562" s="38">
        <f t="shared" si="116"/>
        <v>42345</v>
      </c>
      <c r="AD562" s="38">
        <f t="shared" si="117"/>
        <v>42345</v>
      </c>
      <c r="AE562" s="38"/>
      <c r="AF562" s="38"/>
      <c r="AG562" s="38"/>
      <c r="AH562" s="38"/>
      <c r="AI562" s="38"/>
      <c r="AJ562" s="38"/>
      <c r="AK562" s="38"/>
      <c r="AL562" s="38"/>
      <c r="AM562" s="38"/>
      <c r="AO562" s="38"/>
    </row>
    <row r="563" spans="2:41">
      <c r="B563" s="111">
        <v>42437</v>
      </c>
      <c r="C563" s="112">
        <v>0.63514999999999999</v>
      </c>
      <c r="E563" s="111">
        <v>43998</v>
      </c>
      <c r="F563" s="112">
        <v>0.09</v>
      </c>
      <c r="H563" s="111">
        <v>42682</v>
      </c>
      <c r="I563" s="112">
        <v>0.34</v>
      </c>
      <c r="K563" s="111">
        <v>42412</v>
      </c>
      <c r="L563" s="112">
        <v>0.54207000000000005</v>
      </c>
      <c r="N563" s="111">
        <v>42412</v>
      </c>
      <c r="O563" s="112">
        <v>0.35349000000000003</v>
      </c>
      <c r="Q563" s="111">
        <v>42412</v>
      </c>
      <c r="R563" s="112">
        <v>0.18858</v>
      </c>
      <c r="S563" s="158">
        <f t="shared" si="111"/>
        <v>0</v>
      </c>
      <c r="T563" s="38">
        <f t="shared" si="112"/>
        <v>42437</v>
      </c>
      <c r="U563" s="112">
        <f t="shared" ca="1" si="113"/>
        <v>0.63514999999999999</v>
      </c>
      <c r="V563" s="112">
        <f t="shared" ca="1" si="107"/>
        <v>0.52676999999999996</v>
      </c>
      <c r="W563" s="112">
        <f t="shared" ca="1" si="108"/>
        <v>0.33818999999999999</v>
      </c>
      <c r="X563" s="112">
        <f t="shared" ca="1" si="109"/>
        <v>0.18858</v>
      </c>
      <c r="Y563" s="112">
        <f t="shared" ca="1" si="114"/>
        <v>0</v>
      </c>
      <c r="Z563" s="27">
        <f t="shared" ca="1" si="110"/>
        <v>0.29696</v>
      </c>
      <c r="AB563" s="38">
        <f t="shared" si="115"/>
        <v>42346</v>
      </c>
      <c r="AC563" s="38">
        <f t="shared" si="116"/>
        <v>42346</v>
      </c>
      <c r="AD563" s="38">
        <f t="shared" si="117"/>
        <v>42346</v>
      </c>
      <c r="AE563" s="38"/>
      <c r="AF563" s="38"/>
      <c r="AG563" s="38"/>
      <c r="AH563" s="38"/>
      <c r="AI563" s="38"/>
      <c r="AJ563" s="38"/>
      <c r="AK563" s="38"/>
      <c r="AL563" s="38"/>
      <c r="AM563" s="38"/>
      <c r="AO563" s="38"/>
    </row>
    <row r="564" spans="2:41">
      <c r="B564" s="111">
        <v>42438</v>
      </c>
      <c r="C564" s="112">
        <v>0.63460000000000005</v>
      </c>
      <c r="E564" s="111">
        <v>43999</v>
      </c>
      <c r="F564" s="112">
        <v>0.09</v>
      </c>
      <c r="H564" s="111">
        <v>42683</v>
      </c>
      <c r="I564" s="112">
        <v>0.36</v>
      </c>
      <c r="K564" s="111">
        <v>42415</v>
      </c>
      <c r="L564" s="112">
        <v>0.54239000000000004</v>
      </c>
      <c r="N564" s="111">
        <v>42415</v>
      </c>
      <c r="O564" s="112">
        <v>0.35349000000000003</v>
      </c>
      <c r="Q564" s="111">
        <v>42415</v>
      </c>
      <c r="R564" s="112">
        <v>0.18890000000000001</v>
      </c>
      <c r="S564" s="158">
        <f t="shared" si="111"/>
        <v>0</v>
      </c>
      <c r="T564" s="38">
        <f t="shared" si="112"/>
        <v>42438</v>
      </c>
      <c r="U564" s="112">
        <f t="shared" ca="1" si="113"/>
        <v>0.63460000000000005</v>
      </c>
      <c r="V564" s="112">
        <f t="shared" ca="1" si="107"/>
        <v>0.5272</v>
      </c>
      <c r="W564" s="112">
        <f t="shared" ca="1" si="108"/>
        <v>0.33861999999999998</v>
      </c>
      <c r="X564" s="112">
        <f t="shared" ca="1" si="109"/>
        <v>0.18858</v>
      </c>
      <c r="Y564" s="112">
        <f t="shared" ca="1" si="114"/>
        <v>0</v>
      </c>
      <c r="Z564" s="27">
        <f t="shared" ca="1" si="110"/>
        <v>0.29598000000000008</v>
      </c>
      <c r="AB564" s="38">
        <f t="shared" si="115"/>
        <v>42347</v>
      </c>
      <c r="AC564" s="38">
        <f t="shared" si="116"/>
        <v>42347</v>
      </c>
      <c r="AD564" s="38">
        <f t="shared" si="117"/>
        <v>42347</v>
      </c>
      <c r="AE564" s="38"/>
      <c r="AF564" s="38"/>
      <c r="AG564" s="38"/>
      <c r="AH564" s="38"/>
      <c r="AI564" s="38"/>
      <c r="AJ564" s="38"/>
      <c r="AK564" s="38"/>
      <c r="AL564" s="38"/>
      <c r="AM564" s="38"/>
      <c r="AO564" s="38"/>
    </row>
    <row r="565" spans="2:41">
      <c r="B565" s="111">
        <v>42439</v>
      </c>
      <c r="C565" s="112">
        <v>0.63234999999999997</v>
      </c>
      <c r="E565" s="111">
        <v>44000</v>
      </c>
      <c r="F565" s="112">
        <v>0.09</v>
      </c>
      <c r="H565" s="111">
        <v>42684</v>
      </c>
      <c r="I565" s="112">
        <v>0.39</v>
      </c>
      <c r="K565" s="111">
        <v>42416</v>
      </c>
      <c r="L565" s="112">
        <v>0.54015999999999997</v>
      </c>
      <c r="N565" s="111">
        <v>42416</v>
      </c>
      <c r="O565" s="112">
        <v>0.35126000000000002</v>
      </c>
      <c r="Q565" s="111">
        <v>42416</v>
      </c>
      <c r="R565" s="112">
        <v>0.18890000000000001</v>
      </c>
      <c r="S565" s="158">
        <f t="shared" si="111"/>
        <v>0</v>
      </c>
      <c r="T565" s="38">
        <f t="shared" si="112"/>
        <v>42439</v>
      </c>
      <c r="U565" s="112">
        <f t="shared" ca="1" si="113"/>
        <v>0.63234999999999997</v>
      </c>
      <c r="V565" s="112">
        <f t="shared" ca="1" si="107"/>
        <v>0.52775000000000005</v>
      </c>
      <c r="W565" s="112">
        <f t="shared" ca="1" si="108"/>
        <v>0.33917000000000003</v>
      </c>
      <c r="X565" s="112">
        <f t="shared" ca="1" si="109"/>
        <v>0.18858</v>
      </c>
      <c r="Y565" s="112">
        <f t="shared" ca="1" si="114"/>
        <v>0</v>
      </c>
      <c r="Z565" s="27">
        <f t="shared" ca="1" si="110"/>
        <v>0.29317999999999994</v>
      </c>
      <c r="AB565" s="38">
        <f t="shared" si="115"/>
        <v>42348</v>
      </c>
      <c r="AC565" s="38">
        <f t="shared" si="116"/>
        <v>42348</v>
      </c>
      <c r="AD565" s="38">
        <f t="shared" si="117"/>
        <v>42348</v>
      </c>
      <c r="AE565" s="38"/>
      <c r="AF565" s="38"/>
      <c r="AG565" s="38"/>
      <c r="AH565" s="38"/>
      <c r="AI565" s="38"/>
      <c r="AJ565" s="38"/>
      <c r="AK565" s="38"/>
      <c r="AL565" s="38"/>
      <c r="AM565" s="38"/>
      <c r="AO565" s="38"/>
    </row>
    <row r="566" spans="2:41">
      <c r="B566" s="111">
        <v>42440</v>
      </c>
      <c r="C566" s="112">
        <v>0.63385000000000002</v>
      </c>
      <c r="E566" s="111">
        <v>44001</v>
      </c>
      <c r="F566" s="112">
        <v>0.09</v>
      </c>
      <c r="H566" s="111">
        <v>42688</v>
      </c>
      <c r="I566" s="112">
        <v>0.35</v>
      </c>
      <c r="K566" s="111">
        <v>42417</v>
      </c>
      <c r="L566" s="112">
        <v>0.53983000000000003</v>
      </c>
      <c r="N566" s="111">
        <v>42417</v>
      </c>
      <c r="O566" s="112">
        <v>0.35093000000000002</v>
      </c>
      <c r="Q566" s="111">
        <v>42417</v>
      </c>
      <c r="R566" s="112">
        <v>0.18890000000000001</v>
      </c>
      <c r="S566" s="158">
        <f t="shared" si="111"/>
        <v>0</v>
      </c>
      <c r="T566" s="38">
        <f t="shared" si="112"/>
        <v>42440</v>
      </c>
      <c r="U566" s="112">
        <f t="shared" ca="1" si="113"/>
        <v>0.63385000000000002</v>
      </c>
      <c r="V566" s="112">
        <f t="shared" ca="1" si="107"/>
        <v>0.52958000000000005</v>
      </c>
      <c r="W566" s="112">
        <f t="shared" ca="1" si="108"/>
        <v>0.34100000000000003</v>
      </c>
      <c r="X566" s="112">
        <f t="shared" ca="1" si="109"/>
        <v>0.18858</v>
      </c>
      <c r="Y566" s="112">
        <f t="shared" ca="1" si="114"/>
        <v>0</v>
      </c>
      <c r="Z566" s="27">
        <f t="shared" ca="1" si="110"/>
        <v>0.29285</v>
      </c>
      <c r="AB566" s="38">
        <f t="shared" si="115"/>
        <v>42349</v>
      </c>
      <c r="AC566" s="38">
        <f t="shared" si="116"/>
        <v>42349</v>
      </c>
      <c r="AD566" s="38">
        <f t="shared" si="117"/>
        <v>42349</v>
      </c>
      <c r="AE566" s="38"/>
      <c r="AF566" s="38"/>
      <c r="AG566" s="38"/>
      <c r="AH566" s="38"/>
      <c r="AI566" s="38"/>
      <c r="AJ566" s="38"/>
      <c r="AK566" s="38"/>
      <c r="AL566" s="38"/>
      <c r="AM566" s="38"/>
      <c r="AO566" s="38"/>
    </row>
    <row r="567" spans="2:41">
      <c r="B567" s="111">
        <v>42443</v>
      </c>
      <c r="C567" s="112">
        <v>0.63954999999999995</v>
      </c>
      <c r="E567" s="111">
        <v>44004</v>
      </c>
      <c r="F567" s="112">
        <v>0.08</v>
      </c>
      <c r="H567" s="111">
        <v>42689</v>
      </c>
      <c r="I567" s="112">
        <v>0.34</v>
      </c>
      <c r="K567" s="111">
        <v>42418</v>
      </c>
      <c r="L567" s="112">
        <v>0.53917000000000004</v>
      </c>
      <c r="N567" s="111">
        <v>42418</v>
      </c>
      <c r="O567" s="112">
        <v>0.35059000000000001</v>
      </c>
      <c r="Q567" s="111">
        <v>42418</v>
      </c>
      <c r="R567" s="112">
        <v>0.18858</v>
      </c>
      <c r="S567" s="158">
        <f t="shared" si="111"/>
        <v>0</v>
      </c>
      <c r="T567" s="38">
        <f t="shared" si="112"/>
        <v>42443</v>
      </c>
      <c r="U567" s="112">
        <f t="shared" ca="1" si="113"/>
        <v>0.63954999999999995</v>
      </c>
      <c r="V567" s="112">
        <f t="shared" ca="1" si="107"/>
        <v>0.52959000000000001</v>
      </c>
      <c r="W567" s="112">
        <f t="shared" ca="1" si="108"/>
        <v>0.34100999999999998</v>
      </c>
      <c r="X567" s="112">
        <f t="shared" ca="1" si="109"/>
        <v>0.18858</v>
      </c>
      <c r="Y567" s="112">
        <f t="shared" ca="1" si="114"/>
        <v>0</v>
      </c>
      <c r="Z567" s="27">
        <f t="shared" ca="1" si="110"/>
        <v>0.29853999999999997</v>
      </c>
      <c r="AB567" s="38">
        <f t="shared" si="115"/>
        <v>42352</v>
      </c>
      <c r="AC567" s="38">
        <f t="shared" si="116"/>
        <v>42352</v>
      </c>
      <c r="AD567" s="38">
        <f t="shared" si="117"/>
        <v>42352</v>
      </c>
      <c r="AE567" s="38"/>
      <c r="AF567" s="38"/>
      <c r="AG567" s="38"/>
      <c r="AH567" s="38"/>
      <c r="AI567" s="38"/>
      <c r="AJ567" s="38"/>
      <c r="AK567" s="38"/>
      <c r="AL567" s="38"/>
      <c r="AM567" s="38"/>
      <c r="AO567" s="38"/>
    </row>
    <row r="568" spans="2:41">
      <c r="B568" s="111">
        <v>42444</v>
      </c>
      <c r="C568" s="112">
        <v>0.64195000000000002</v>
      </c>
      <c r="E568" s="111">
        <v>44005</v>
      </c>
      <c r="F568" s="112">
        <v>7.0000000000000007E-2</v>
      </c>
      <c r="H568" s="111">
        <v>42690</v>
      </c>
      <c r="I568" s="112">
        <v>0.31</v>
      </c>
      <c r="K568" s="111">
        <v>42419</v>
      </c>
      <c r="L568" s="112">
        <v>0.53851000000000004</v>
      </c>
      <c r="N568" s="111">
        <v>42419</v>
      </c>
      <c r="O568" s="112">
        <v>0.34993000000000002</v>
      </c>
      <c r="Q568" s="111">
        <v>42419</v>
      </c>
      <c r="R568" s="112">
        <v>0.18858</v>
      </c>
      <c r="S568" s="158">
        <f t="shared" si="111"/>
        <v>0</v>
      </c>
      <c r="T568" s="38">
        <f t="shared" si="112"/>
        <v>42444</v>
      </c>
      <c r="U568" s="112">
        <f t="shared" ca="1" si="113"/>
        <v>0.64195000000000002</v>
      </c>
      <c r="V568" s="112">
        <f t="shared" ca="1" si="107"/>
        <v>0.52981</v>
      </c>
      <c r="W568" s="112">
        <f t="shared" ca="1" si="108"/>
        <v>0.34122999999999998</v>
      </c>
      <c r="X568" s="112">
        <f t="shared" ca="1" si="109"/>
        <v>0.18858</v>
      </c>
      <c r="Y568" s="112">
        <f t="shared" ca="1" si="114"/>
        <v>0</v>
      </c>
      <c r="Z568" s="27">
        <f t="shared" ca="1" si="110"/>
        <v>0.30072000000000004</v>
      </c>
      <c r="AB568" s="38">
        <f t="shared" si="115"/>
        <v>42353</v>
      </c>
      <c r="AC568" s="38">
        <f t="shared" si="116"/>
        <v>42353</v>
      </c>
      <c r="AD568" s="38">
        <f t="shared" si="117"/>
        <v>42353</v>
      </c>
      <c r="AE568" s="38"/>
      <c r="AF568" s="38"/>
      <c r="AG568" s="38"/>
      <c r="AH568" s="38"/>
      <c r="AI568" s="38"/>
      <c r="AJ568" s="38"/>
      <c r="AK568" s="38"/>
      <c r="AL568" s="38"/>
      <c r="AM568" s="38"/>
      <c r="AO568" s="38"/>
    </row>
    <row r="569" spans="2:41">
      <c r="B569" s="111">
        <v>42445</v>
      </c>
      <c r="C569" s="112">
        <v>0.63900000000000001</v>
      </c>
      <c r="E569" s="111">
        <v>44006</v>
      </c>
      <c r="F569" s="112">
        <v>0.08</v>
      </c>
      <c r="H569" s="111">
        <v>42691</v>
      </c>
      <c r="I569" s="112">
        <v>0.28000000000000003</v>
      </c>
      <c r="K569" s="111">
        <v>42422</v>
      </c>
      <c r="L569" s="112">
        <v>0.53464999999999996</v>
      </c>
      <c r="N569" s="111">
        <v>42422</v>
      </c>
      <c r="O569" s="112">
        <v>0.34575</v>
      </c>
      <c r="Q569" s="111">
        <v>42422</v>
      </c>
      <c r="R569" s="112">
        <v>0.18890000000000001</v>
      </c>
      <c r="S569" s="158">
        <f t="shared" si="111"/>
        <v>0</v>
      </c>
      <c r="T569" s="38">
        <f t="shared" si="112"/>
        <v>42445</v>
      </c>
      <c r="U569" s="112">
        <f t="shared" ca="1" si="113"/>
        <v>0.63900000000000001</v>
      </c>
      <c r="V569" s="112">
        <f t="shared" ca="1" si="107"/>
        <v>0.53003</v>
      </c>
      <c r="W569" s="112">
        <f t="shared" ca="1" si="108"/>
        <v>0.34144999999999998</v>
      </c>
      <c r="X569" s="112">
        <f t="shared" ca="1" si="109"/>
        <v>0.18858</v>
      </c>
      <c r="Y569" s="112">
        <f t="shared" ca="1" si="114"/>
        <v>0</v>
      </c>
      <c r="Z569" s="27">
        <f t="shared" ca="1" si="110"/>
        <v>0.29755000000000004</v>
      </c>
      <c r="AB569" s="38">
        <f t="shared" si="115"/>
        <v>42354</v>
      </c>
      <c r="AC569" s="38">
        <f t="shared" si="116"/>
        <v>42354</v>
      </c>
      <c r="AD569" s="38">
        <f t="shared" si="117"/>
        <v>42354</v>
      </c>
      <c r="AE569" s="38"/>
      <c r="AF569" s="38"/>
      <c r="AG569" s="38"/>
      <c r="AH569" s="38"/>
      <c r="AI569" s="38"/>
      <c r="AJ569" s="38"/>
      <c r="AK569" s="38"/>
      <c r="AL569" s="38"/>
      <c r="AM569" s="38"/>
      <c r="AO569" s="38"/>
    </row>
    <row r="570" spans="2:41">
      <c r="B570" s="111">
        <v>42446</v>
      </c>
      <c r="C570" s="112">
        <v>0.62339999999999995</v>
      </c>
      <c r="E570" s="111">
        <v>44007</v>
      </c>
      <c r="F570" s="112">
        <v>0.09</v>
      </c>
      <c r="H570" s="111">
        <v>42692</v>
      </c>
      <c r="I570" s="112">
        <v>0.27</v>
      </c>
      <c r="K570" s="111">
        <v>42423</v>
      </c>
      <c r="L570" s="112">
        <v>0.53417000000000003</v>
      </c>
      <c r="N570" s="111">
        <v>42423</v>
      </c>
      <c r="O570" s="112">
        <v>0.34559000000000001</v>
      </c>
      <c r="Q570" s="111">
        <v>42423</v>
      </c>
      <c r="R570" s="112">
        <v>0.18858</v>
      </c>
      <c r="S570" s="158">
        <f t="shared" si="111"/>
        <v>0</v>
      </c>
      <c r="T570" s="38">
        <f t="shared" si="112"/>
        <v>42446</v>
      </c>
      <c r="U570" s="112">
        <f t="shared" ca="1" si="113"/>
        <v>0.62339999999999995</v>
      </c>
      <c r="V570" s="112">
        <f t="shared" ca="1" si="107"/>
        <v>0.53068000000000004</v>
      </c>
      <c r="W570" s="112">
        <f t="shared" ca="1" si="108"/>
        <v>0.34210000000000002</v>
      </c>
      <c r="X570" s="112">
        <f t="shared" ca="1" si="109"/>
        <v>0.18858</v>
      </c>
      <c r="Y570" s="112">
        <f t="shared" ca="1" si="114"/>
        <v>0</v>
      </c>
      <c r="Z570" s="27">
        <f t="shared" ca="1" si="110"/>
        <v>0.28129999999999994</v>
      </c>
      <c r="AB570" s="38">
        <f t="shared" si="115"/>
        <v>42355</v>
      </c>
      <c r="AC570" s="38">
        <f t="shared" si="116"/>
        <v>42355</v>
      </c>
      <c r="AD570" s="38">
        <f t="shared" si="117"/>
        <v>42355</v>
      </c>
      <c r="AE570" s="38"/>
      <c r="AF570" s="38"/>
      <c r="AG570" s="38"/>
      <c r="AH570" s="38"/>
      <c r="AI570" s="38"/>
      <c r="AJ570" s="38"/>
      <c r="AK570" s="38"/>
      <c r="AL570" s="38"/>
      <c r="AM570" s="38"/>
      <c r="AO570" s="38"/>
    </row>
    <row r="571" spans="2:41">
      <c r="B571" s="111">
        <v>42447</v>
      </c>
      <c r="C571" s="112">
        <v>0.62429999999999997</v>
      </c>
      <c r="E571" s="111">
        <v>44008</v>
      </c>
      <c r="F571" s="112">
        <v>0.08</v>
      </c>
      <c r="H571" s="111">
        <v>42695</v>
      </c>
      <c r="I571" s="112">
        <v>0.26</v>
      </c>
      <c r="K571" s="111">
        <v>42424</v>
      </c>
      <c r="L571" s="112">
        <v>0.53339000000000003</v>
      </c>
      <c r="N571" s="111">
        <v>42424</v>
      </c>
      <c r="O571" s="112">
        <v>0.34481000000000001</v>
      </c>
      <c r="Q571" s="111">
        <v>42424</v>
      </c>
      <c r="R571" s="112">
        <v>0.18858</v>
      </c>
      <c r="S571" s="158">
        <f t="shared" si="111"/>
        <v>0</v>
      </c>
      <c r="T571" s="38">
        <f t="shared" si="112"/>
        <v>42447</v>
      </c>
      <c r="U571" s="112">
        <f t="shared" ca="1" si="113"/>
        <v>0.62429999999999997</v>
      </c>
      <c r="V571" s="112">
        <f t="shared" ca="1" si="107"/>
        <v>0.53256000000000003</v>
      </c>
      <c r="W571" s="112">
        <f t="shared" ca="1" si="108"/>
        <v>0.34398000000000001</v>
      </c>
      <c r="X571" s="112">
        <f t="shared" ca="1" si="109"/>
        <v>0.18858</v>
      </c>
      <c r="Y571" s="112">
        <f t="shared" ca="1" si="114"/>
        <v>0</v>
      </c>
      <c r="Z571" s="27">
        <f t="shared" ca="1" si="110"/>
        <v>0.28031999999999996</v>
      </c>
      <c r="AB571" s="38">
        <f t="shared" si="115"/>
        <v>42356</v>
      </c>
      <c r="AC571" s="38">
        <f t="shared" si="116"/>
        <v>42356</v>
      </c>
      <c r="AD571" s="38">
        <f t="shared" si="117"/>
        <v>42356</v>
      </c>
      <c r="AE571" s="38"/>
      <c r="AF571" s="38"/>
      <c r="AG571" s="38"/>
      <c r="AH571" s="38"/>
      <c r="AI571" s="38"/>
      <c r="AJ571" s="38"/>
      <c r="AK571" s="38"/>
      <c r="AL571" s="38"/>
      <c r="AM571" s="38"/>
      <c r="AO571" s="38"/>
    </row>
    <row r="572" spans="2:41">
      <c r="B572" s="111">
        <v>42450</v>
      </c>
      <c r="C572" s="112">
        <v>0.62460000000000004</v>
      </c>
      <c r="E572" s="111">
        <v>44011</v>
      </c>
      <c r="F572" s="112">
        <v>0.08</v>
      </c>
      <c r="H572" s="111">
        <v>42696</v>
      </c>
      <c r="I572" s="112">
        <v>0.25</v>
      </c>
      <c r="K572" s="111">
        <v>42425</v>
      </c>
      <c r="L572" s="112">
        <v>0.53295000000000003</v>
      </c>
      <c r="N572" s="111">
        <v>42425</v>
      </c>
      <c r="O572" s="112">
        <v>0.34437000000000001</v>
      </c>
      <c r="Q572" s="111">
        <v>42425</v>
      </c>
      <c r="R572" s="112">
        <v>0.18858</v>
      </c>
      <c r="S572" s="158">
        <f t="shared" si="111"/>
        <v>0</v>
      </c>
      <c r="T572" s="38">
        <f t="shared" si="112"/>
        <v>42450</v>
      </c>
      <c r="U572" s="112">
        <f t="shared" ca="1" si="113"/>
        <v>0.62460000000000004</v>
      </c>
      <c r="V572" s="112">
        <f t="shared" ca="1" si="107"/>
        <v>0.53381999999999996</v>
      </c>
      <c r="W572" s="112">
        <f t="shared" ca="1" si="108"/>
        <v>0.34460000000000002</v>
      </c>
      <c r="X572" s="112">
        <f t="shared" ca="1" si="109"/>
        <v>0.18922</v>
      </c>
      <c r="Y572" s="112">
        <f t="shared" ca="1" si="114"/>
        <v>0</v>
      </c>
      <c r="Z572" s="27">
        <f t="shared" ca="1" si="110"/>
        <v>0.28000000000000003</v>
      </c>
      <c r="AB572" s="38">
        <f t="shared" si="115"/>
        <v>42359</v>
      </c>
      <c r="AC572" s="38">
        <f t="shared" si="116"/>
        <v>42359</v>
      </c>
      <c r="AD572" s="38">
        <f t="shared" si="117"/>
        <v>42359</v>
      </c>
      <c r="AE572" s="38"/>
      <c r="AF572" s="38"/>
      <c r="AG572" s="38"/>
      <c r="AH572" s="38"/>
      <c r="AI572" s="38"/>
      <c r="AJ572" s="38"/>
      <c r="AK572" s="38"/>
      <c r="AL572" s="38"/>
      <c r="AM572" s="38"/>
      <c r="AO572" s="38"/>
    </row>
    <row r="573" spans="2:41">
      <c r="B573" s="111">
        <v>42451</v>
      </c>
      <c r="C573" s="112">
        <v>0.62834999999999996</v>
      </c>
      <c r="E573" s="111">
        <v>44012</v>
      </c>
      <c r="F573" s="112">
        <v>0.1</v>
      </c>
      <c r="H573" s="111">
        <v>42697</v>
      </c>
      <c r="I573" s="112">
        <v>0.26</v>
      </c>
      <c r="K573" s="111">
        <v>42426</v>
      </c>
      <c r="L573" s="112">
        <v>0.53195000000000003</v>
      </c>
      <c r="N573" s="111">
        <v>42426</v>
      </c>
      <c r="O573" s="112">
        <v>0.34337000000000001</v>
      </c>
      <c r="Q573" s="111">
        <v>42426</v>
      </c>
      <c r="R573" s="112">
        <v>0.18858</v>
      </c>
      <c r="S573" s="158">
        <f t="shared" si="111"/>
        <v>0</v>
      </c>
      <c r="T573" s="38">
        <f t="shared" si="112"/>
        <v>42451</v>
      </c>
      <c r="U573" s="112">
        <f t="shared" ca="1" si="113"/>
        <v>0.62834999999999996</v>
      </c>
      <c r="V573" s="112">
        <f t="shared" ca="1" si="107"/>
        <v>0.53502000000000005</v>
      </c>
      <c r="W573" s="112">
        <f t="shared" ca="1" si="108"/>
        <v>0.34569</v>
      </c>
      <c r="X573" s="112">
        <f t="shared" ca="1" si="109"/>
        <v>0.18933</v>
      </c>
      <c r="Y573" s="112">
        <f t="shared" ca="1" si="114"/>
        <v>0</v>
      </c>
      <c r="Z573" s="27">
        <f t="shared" ca="1" si="110"/>
        <v>0.28265999999999997</v>
      </c>
      <c r="AB573" s="38">
        <f t="shared" si="115"/>
        <v>42360</v>
      </c>
      <c r="AC573" s="38">
        <f t="shared" si="116"/>
        <v>42360</v>
      </c>
      <c r="AD573" s="38">
        <f t="shared" si="117"/>
        <v>42360</v>
      </c>
      <c r="AE573" s="38"/>
      <c r="AF573" s="38"/>
      <c r="AG573" s="38"/>
      <c r="AH573" s="38"/>
      <c r="AI573" s="38"/>
      <c r="AJ573" s="38"/>
      <c r="AK573" s="38"/>
      <c r="AL573" s="38"/>
      <c r="AM573" s="38"/>
      <c r="AO573" s="38"/>
    </row>
    <row r="574" spans="2:41">
      <c r="B574" s="111">
        <v>42452</v>
      </c>
      <c r="C574" s="112">
        <v>0.63009999999999999</v>
      </c>
      <c r="E574" s="111">
        <v>44013</v>
      </c>
      <c r="F574" s="112">
        <v>0.11</v>
      </c>
      <c r="H574" s="111">
        <v>42699</v>
      </c>
      <c r="I574" s="112">
        <v>0.27</v>
      </c>
      <c r="K574" s="111">
        <v>42429</v>
      </c>
      <c r="L574" s="112">
        <v>0.52785000000000004</v>
      </c>
      <c r="N574" s="111">
        <v>42429</v>
      </c>
      <c r="O574" s="112">
        <v>0.33927000000000002</v>
      </c>
      <c r="Q574" s="111">
        <v>42429</v>
      </c>
      <c r="R574" s="112">
        <v>0.18858</v>
      </c>
      <c r="S574" s="158">
        <f t="shared" si="111"/>
        <v>0</v>
      </c>
      <c r="T574" s="38">
        <f t="shared" si="112"/>
        <v>42452</v>
      </c>
      <c r="U574" s="112">
        <f t="shared" ca="1" si="113"/>
        <v>0.63009999999999999</v>
      </c>
      <c r="V574" s="112">
        <f t="shared" ca="1" si="107"/>
        <v>0.53681999999999996</v>
      </c>
      <c r="W574" s="112">
        <f t="shared" ca="1" si="108"/>
        <v>0.34732000000000002</v>
      </c>
      <c r="X574" s="112">
        <f t="shared" ca="1" si="109"/>
        <v>0.1895</v>
      </c>
      <c r="Y574" s="112">
        <f t="shared" ca="1" si="114"/>
        <v>0</v>
      </c>
      <c r="Z574" s="27">
        <f t="shared" ca="1" si="110"/>
        <v>0.28277999999999998</v>
      </c>
      <c r="AB574" s="38">
        <f t="shared" si="115"/>
        <v>42361</v>
      </c>
      <c r="AC574" s="38">
        <f t="shared" si="116"/>
        <v>42361</v>
      </c>
      <c r="AD574" s="38">
        <f t="shared" si="117"/>
        <v>42361</v>
      </c>
      <c r="AE574" s="38"/>
      <c r="AF574" s="38"/>
      <c r="AG574" s="38"/>
      <c r="AH574" s="38"/>
      <c r="AI574" s="38"/>
      <c r="AJ574" s="38"/>
      <c r="AK574" s="38"/>
      <c r="AL574" s="38"/>
      <c r="AM574" s="38"/>
      <c r="AO574" s="38"/>
    </row>
    <row r="575" spans="2:41">
      <c r="B575" s="111">
        <v>42453</v>
      </c>
      <c r="C575" s="112">
        <v>0.62860000000000005</v>
      </c>
      <c r="E575" s="111">
        <v>44014</v>
      </c>
      <c r="F575" s="112">
        <v>0.11</v>
      </c>
      <c r="H575" s="111">
        <v>42702</v>
      </c>
      <c r="I575" s="112">
        <v>0.26</v>
      </c>
      <c r="K575" s="111">
        <v>42430</v>
      </c>
      <c r="L575" s="112">
        <v>0.52763000000000004</v>
      </c>
      <c r="N575" s="111">
        <v>42430</v>
      </c>
      <c r="O575" s="112">
        <v>0.33872999999999998</v>
      </c>
      <c r="Q575" s="111">
        <v>42430</v>
      </c>
      <c r="R575" s="112">
        <v>0.18890000000000001</v>
      </c>
      <c r="S575" s="158">
        <f t="shared" si="111"/>
        <v>0</v>
      </c>
      <c r="T575" s="38">
        <f t="shared" si="112"/>
        <v>42453</v>
      </c>
      <c r="U575" s="112">
        <f t="shared" ca="1" si="113"/>
        <v>0.62860000000000005</v>
      </c>
      <c r="V575" s="112">
        <f t="shared" ca="1" si="107"/>
        <v>0.53912000000000004</v>
      </c>
      <c r="W575" s="112">
        <f t="shared" ca="1" si="108"/>
        <v>0.34949999999999998</v>
      </c>
      <c r="X575" s="112">
        <f t="shared" ca="1" si="109"/>
        <v>0.18962000000000001</v>
      </c>
      <c r="Y575" s="112">
        <f t="shared" ca="1" si="114"/>
        <v>0</v>
      </c>
      <c r="Z575" s="27">
        <f t="shared" ca="1" si="110"/>
        <v>0.27910000000000007</v>
      </c>
      <c r="AB575" s="38">
        <f t="shared" si="115"/>
        <v>42362</v>
      </c>
      <c r="AC575" s="38">
        <f t="shared" si="116"/>
        <v>42362</v>
      </c>
      <c r="AD575" s="38">
        <f t="shared" si="117"/>
        <v>42362</v>
      </c>
      <c r="AE575" s="38"/>
      <c r="AF575" s="38"/>
      <c r="AG575" s="38"/>
      <c r="AH575" s="38"/>
      <c r="AI575" s="38"/>
      <c r="AJ575" s="38"/>
      <c r="AK575" s="38"/>
      <c r="AL575" s="38"/>
      <c r="AM575" s="38"/>
      <c r="AO575" s="38"/>
    </row>
    <row r="576" spans="2:41">
      <c r="B576" s="111">
        <v>42458</v>
      </c>
      <c r="C576" s="112">
        <v>0.63085000000000002</v>
      </c>
      <c r="E576" s="111">
        <v>44018</v>
      </c>
      <c r="F576" s="112">
        <v>0.1</v>
      </c>
      <c r="H576" s="111">
        <v>42703</v>
      </c>
      <c r="I576" s="112">
        <v>0.26</v>
      </c>
      <c r="K576" s="111">
        <v>42431</v>
      </c>
      <c r="L576" s="112">
        <v>0.5272</v>
      </c>
      <c r="N576" s="111">
        <v>42431</v>
      </c>
      <c r="O576" s="112">
        <v>0.33861999999999998</v>
      </c>
      <c r="Q576" s="111">
        <v>42431</v>
      </c>
      <c r="R576" s="112">
        <v>0.18858</v>
      </c>
      <c r="S576" s="158">
        <f t="shared" si="111"/>
        <v>0</v>
      </c>
      <c r="T576" s="38">
        <f t="shared" si="112"/>
        <v>42458</v>
      </c>
      <c r="U576" s="112">
        <f t="shared" ca="1" si="113"/>
        <v>0.63085000000000002</v>
      </c>
      <c r="V576" s="112">
        <f t="shared" ca="1" si="107"/>
        <v>0.54927000000000004</v>
      </c>
      <c r="W576" s="112">
        <f t="shared" ca="1" si="108"/>
        <v>0.35951</v>
      </c>
      <c r="X576" s="112">
        <f t="shared" ca="1" si="109"/>
        <v>0.18976000000000001</v>
      </c>
      <c r="Y576" s="112">
        <f t="shared" ca="1" si="114"/>
        <v>0</v>
      </c>
      <c r="Z576" s="27">
        <f t="shared" ca="1" si="110"/>
        <v>0.27134000000000003</v>
      </c>
      <c r="AB576" s="38">
        <f t="shared" si="115"/>
        <v>42367</v>
      </c>
      <c r="AC576" s="38">
        <f t="shared" si="116"/>
        <v>42367</v>
      </c>
      <c r="AD576" s="38">
        <f t="shared" si="117"/>
        <v>42367</v>
      </c>
      <c r="AE576" s="38"/>
      <c r="AF576" s="38"/>
      <c r="AG576" s="38"/>
      <c r="AH576" s="38"/>
      <c r="AI576" s="38"/>
      <c r="AJ576" s="38"/>
      <c r="AK576" s="38"/>
      <c r="AL576" s="38"/>
      <c r="AM576" s="38"/>
      <c r="AO576" s="38"/>
    </row>
    <row r="577" spans="2:41">
      <c r="B577" s="111">
        <v>42459</v>
      </c>
      <c r="C577" s="112">
        <v>0.62509999999999999</v>
      </c>
      <c r="E577" s="111">
        <v>44019</v>
      </c>
      <c r="F577" s="112">
        <v>0.1</v>
      </c>
      <c r="H577" s="111">
        <v>42704</v>
      </c>
      <c r="I577" s="112">
        <v>0.27</v>
      </c>
      <c r="K577" s="111">
        <v>42432</v>
      </c>
      <c r="L577" s="112">
        <v>0.52708999999999995</v>
      </c>
      <c r="N577" s="111">
        <v>42432</v>
      </c>
      <c r="O577" s="112">
        <v>0.33850999999999998</v>
      </c>
      <c r="Q577" s="111">
        <v>42432</v>
      </c>
      <c r="R577" s="112">
        <v>0.18858</v>
      </c>
      <c r="S577" s="158">
        <f t="shared" si="111"/>
        <v>0</v>
      </c>
      <c r="T577" s="38">
        <f t="shared" si="112"/>
        <v>42459</v>
      </c>
      <c r="U577" s="112">
        <f t="shared" ca="1" si="113"/>
        <v>0.62509999999999999</v>
      </c>
      <c r="V577" s="112">
        <f t="shared" ca="1" si="107"/>
        <v>0.55049999999999999</v>
      </c>
      <c r="W577" s="112">
        <f t="shared" ca="1" si="108"/>
        <v>0.36070999999999998</v>
      </c>
      <c r="X577" s="112">
        <f t="shared" ca="1" si="109"/>
        <v>0.18978999999999999</v>
      </c>
      <c r="Y577" s="112">
        <f t="shared" ca="1" si="114"/>
        <v>0</v>
      </c>
      <c r="Z577" s="27">
        <f t="shared" ca="1" si="110"/>
        <v>0.26439000000000001</v>
      </c>
      <c r="AB577" s="38">
        <f t="shared" si="115"/>
        <v>42368</v>
      </c>
      <c r="AC577" s="38">
        <f t="shared" si="116"/>
        <v>42368</v>
      </c>
      <c r="AD577" s="38">
        <f t="shared" si="117"/>
        <v>42368</v>
      </c>
      <c r="AE577" s="38"/>
      <c r="AF577" s="38"/>
      <c r="AG577" s="38"/>
      <c r="AH577" s="38"/>
      <c r="AI577" s="38"/>
      <c r="AJ577" s="38"/>
      <c r="AK577" s="38"/>
      <c r="AL577" s="38"/>
      <c r="AM577" s="38"/>
      <c r="AO577" s="38"/>
    </row>
    <row r="578" spans="2:41">
      <c r="B578" s="111">
        <v>42460</v>
      </c>
      <c r="C578" s="112">
        <v>0.62860000000000005</v>
      </c>
      <c r="E578" s="111">
        <v>44020</v>
      </c>
      <c r="F578" s="112">
        <v>0.1</v>
      </c>
      <c r="H578" s="111">
        <v>42705</v>
      </c>
      <c r="I578" s="112">
        <v>0.26</v>
      </c>
      <c r="K578" s="111">
        <v>42433</v>
      </c>
      <c r="L578" s="112">
        <v>0.52681</v>
      </c>
      <c r="N578" s="111">
        <v>42433</v>
      </c>
      <c r="O578" s="112">
        <v>0.33822999999999998</v>
      </c>
      <c r="Q578" s="111">
        <v>42433</v>
      </c>
      <c r="R578" s="112">
        <v>0.18858</v>
      </c>
      <c r="S578" s="158">
        <f t="shared" si="111"/>
        <v>0</v>
      </c>
      <c r="T578" s="38">
        <f t="shared" si="112"/>
        <v>42460</v>
      </c>
      <c r="U578" s="112">
        <f t="shared" ca="1" si="113"/>
        <v>0.62860000000000005</v>
      </c>
      <c r="V578" s="112">
        <f t="shared" ca="1" si="107"/>
        <v>0.55062999999999995</v>
      </c>
      <c r="W578" s="112">
        <f t="shared" ca="1" si="108"/>
        <v>0.36081999999999997</v>
      </c>
      <c r="X578" s="112">
        <f t="shared" ca="1" si="109"/>
        <v>0.18981000000000001</v>
      </c>
      <c r="Y578" s="112">
        <f t="shared" ca="1" si="114"/>
        <v>0</v>
      </c>
      <c r="Z578" s="27">
        <f t="shared" ca="1" si="110"/>
        <v>0.26778000000000007</v>
      </c>
      <c r="AB578" s="38">
        <f t="shared" si="115"/>
        <v>42369</v>
      </c>
      <c r="AC578" s="38">
        <f t="shared" si="116"/>
        <v>42369</v>
      </c>
      <c r="AD578" s="38">
        <f t="shared" si="117"/>
        <v>42369</v>
      </c>
      <c r="AE578" s="38"/>
      <c r="AF578" s="38"/>
      <c r="AG578" s="38"/>
      <c r="AH578" s="38"/>
      <c r="AI578" s="38"/>
      <c r="AJ578" s="38"/>
      <c r="AK578" s="38"/>
      <c r="AL578" s="38"/>
      <c r="AM578" s="38"/>
      <c r="AO578" s="38"/>
    </row>
    <row r="579" spans="2:41">
      <c r="B579" s="111">
        <v>42461</v>
      </c>
      <c r="C579" s="112">
        <v>0.62909999999999999</v>
      </c>
      <c r="E579" s="111">
        <v>44021</v>
      </c>
      <c r="F579" s="112">
        <v>0.1</v>
      </c>
      <c r="H579" s="111">
        <v>42706</v>
      </c>
      <c r="I579" s="112">
        <v>0.26</v>
      </c>
      <c r="K579" s="111">
        <v>42436</v>
      </c>
      <c r="L579" s="112">
        <v>0.52654999999999996</v>
      </c>
      <c r="N579" s="111">
        <v>42436</v>
      </c>
      <c r="O579" s="112">
        <v>0.33796999999999999</v>
      </c>
      <c r="Q579" s="111">
        <v>42436</v>
      </c>
      <c r="R579" s="112">
        <v>0.18858</v>
      </c>
      <c r="S579" s="158">
        <f t="shared" si="111"/>
        <v>0</v>
      </c>
      <c r="T579" s="38">
        <f t="shared" si="112"/>
        <v>42461</v>
      </c>
      <c r="U579" s="112">
        <f t="shared" ca="1" si="113"/>
        <v>0.62909999999999999</v>
      </c>
      <c r="V579" s="112">
        <f t="shared" ca="1" si="107"/>
        <v>0.55301999999999996</v>
      </c>
      <c r="W579" s="112">
        <f t="shared" ca="1" si="108"/>
        <v>0.36313000000000001</v>
      </c>
      <c r="X579" s="112">
        <f t="shared" ca="1" si="109"/>
        <v>0.18989</v>
      </c>
      <c r="Y579" s="112">
        <f t="shared" ca="1" si="114"/>
        <v>0</v>
      </c>
      <c r="Z579" s="27">
        <f t="shared" ca="1" si="110"/>
        <v>0.26596999999999998</v>
      </c>
      <c r="AB579" s="38">
        <f t="shared" si="115"/>
        <v>42369</v>
      </c>
      <c r="AC579" s="38" t="e">
        <f t="shared" si="116"/>
        <v>#N/A</v>
      </c>
      <c r="AD579" s="38">
        <f t="shared" si="117"/>
        <v>42369</v>
      </c>
      <c r="AE579" s="38"/>
      <c r="AF579" s="38"/>
      <c r="AG579" s="38"/>
      <c r="AH579" s="38"/>
      <c r="AI579" s="38"/>
      <c r="AJ579" s="38"/>
      <c r="AK579" s="38"/>
      <c r="AL579" s="38"/>
      <c r="AM579" s="38"/>
      <c r="AO579" s="38"/>
    </row>
    <row r="580" spans="2:41">
      <c r="B580" s="111">
        <v>42464</v>
      </c>
      <c r="C580" s="112">
        <v>0.63009999999999999</v>
      </c>
      <c r="E580" s="111">
        <v>44022</v>
      </c>
      <c r="F580" s="112">
        <v>0.1</v>
      </c>
      <c r="H580" s="111">
        <v>42709</v>
      </c>
      <c r="I580" s="112">
        <v>0.26</v>
      </c>
      <c r="K580" s="111">
        <v>42437</v>
      </c>
      <c r="L580" s="112">
        <v>0.52676999999999996</v>
      </c>
      <c r="N580" s="111">
        <v>42437</v>
      </c>
      <c r="O580" s="112">
        <v>0.33818999999999999</v>
      </c>
      <c r="Q580" s="111">
        <v>42437</v>
      </c>
      <c r="R580" s="112">
        <v>0.18858</v>
      </c>
      <c r="S580" s="158">
        <f t="shared" si="111"/>
        <v>0</v>
      </c>
      <c r="T580" s="38">
        <f t="shared" si="112"/>
        <v>42464</v>
      </c>
      <c r="U580" s="112">
        <f t="shared" ca="1" si="113"/>
        <v>0.63009999999999999</v>
      </c>
      <c r="V580" s="112">
        <f t="shared" ca="1" si="107"/>
        <v>0.55647000000000002</v>
      </c>
      <c r="W580" s="112">
        <f t="shared" ca="1" si="108"/>
        <v>0.36658000000000002</v>
      </c>
      <c r="X580" s="112">
        <f t="shared" ca="1" si="109"/>
        <v>0.18989</v>
      </c>
      <c r="Y580" s="112">
        <f t="shared" ca="1" si="114"/>
        <v>0</v>
      </c>
      <c r="Z580" s="27">
        <f t="shared" ca="1" si="110"/>
        <v>0.26351999999999998</v>
      </c>
      <c r="AB580" s="38">
        <f t="shared" si="115"/>
        <v>42373</v>
      </c>
      <c r="AC580" s="38">
        <f t="shared" si="116"/>
        <v>42373</v>
      </c>
      <c r="AD580" s="38">
        <f t="shared" si="117"/>
        <v>42373</v>
      </c>
      <c r="AE580" s="38"/>
      <c r="AF580" s="38"/>
      <c r="AG580" s="38"/>
      <c r="AH580" s="38"/>
      <c r="AI580" s="38"/>
      <c r="AJ580" s="38"/>
      <c r="AK580" s="38"/>
      <c r="AL580" s="38"/>
      <c r="AM580" s="38"/>
      <c r="AO580" s="38"/>
    </row>
    <row r="581" spans="2:41">
      <c r="B581" s="111">
        <v>42465</v>
      </c>
      <c r="C581" s="112">
        <v>0.62660000000000005</v>
      </c>
      <c r="E581" s="111">
        <v>44025</v>
      </c>
      <c r="F581" s="112">
        <v>0.1</v>
      </c>
      <c r="H581" s="111">
        <v>42710</v>
      </c>
      <c r="I581" s="112">
        <v>0.26</v>
      </c>
      <c r="K581" s="111">
        <v>42438</v>
      </c>
      <c r="L581" s="112">
        <v>0.5272</v>
      </c>
      <c r="N581" s="111">
        <v>42438</v>
      </c>
      <c r="O581" s="112">
        <v>0.33861999999999998</v>
      </c>
      <c r="Q581" s="111">
        <v>42438</v>
      </c>
      <c r="R581" s="112">
        <v>0.18858</v>
      </c>
      <c r="S581" s="158">
        <f t="shared" si="111"/>
        <v>0</v>
      </c>
      <c r="T581" s="38">
        <f t="shared" si="112"/>
        <v>42465</v>
      </c>
      <c r="U581" s="112">
        <f t="shared" ca="1" si="113"/>
        <v>0.62660000000000005</v>
      </c>
      <c r="V581" s="112">
        <f t="shared" ca="1" si="107"/>
        <v>0.55654000000000003</v>
      </c>
      <c r="W581" s="112">
        <f t="shared" ca="1" si="108"/>
        <v>0.36653999999999998</v>
      </c>
      <c r="X581" s="112">
        <f t="shared" ca="1" si="109"/>
        <v>0.19</v>
      </c>
      <c r="Y581" s="112">
        <f t="shared" ca="1" si="114"/>
        <v>0</v>
      </c>
      <c r="Z581" s="27">
        <f t="shared" ca="1" si="110"/>
        <v>0.26006000000000007</v>
      </c>
      <c r="AB581" s="38">
        <f t="shared" si="115"/>
        <v>42374</v>
      </c>
      <c r="AC581" s="38">
        <f t="shared" ca="1" si="116"/>
        <v>42374</v>
      </c>
      <c r="AD581" s="38">
        <f t="shared" si="117"/>
        <v>42374</v>
      </c>
      <c r="AE581" s="38"/>
      <c r="AF581" s="38"/>
      <c r="AG581" s="38"/>
      <c r="AH581" s="38"/>
      <c r="AI581" s="38"/>
      <c r="AJ581" s="38"/>
      <c r="AK581" s="38"/>
      <c r="AL581" s="38"/>
      <c r="AM581" s="38"/>
      <c r="AO581" s="38"/>
    </row>
    <row r="582" spans="2:41">
      <c r="B582" s="111">
        <v>42466</v>
      </c>
      <c r="C582" s="112">
        <v>0.63060000000000005</v>
      </c>
      <c r="E582" s="111">
        <v>44026</v>
      </c>
      <c r="F582" s="112">
        <v>0.11</v>
      </c>
      <c r="H582" s="111">
        <v>42711</v>
      </c>
      <c r="I582" s="112">
        <v>0.26</v>
      </c>
      <c r="K582" s="111">
        <v>42439</v>
      </c>
      <c r="L582" s="112">
        <v>0.52775000000000005</v>
      </c>
      <c r="N582" s="111">
        <v>42439</v>
      </c>
      <c r="O582" s="112">
        <v>0.33917000000000003</v>
      </c>
      <c r="Q582" s="111">
        <v>42439</v>
      </c>
      <c r="R582" s="112">
        <v>0.18858</v>
      </c>
      <c r="S582" s="158">
        <f t="shared" si="111"/>
        <v>0</v>
      </c>
      <c r="T582" s="38">
        <f t="shared" si="112"/>
        <v>42466</v>
      </c>
      <c r="U582" s="112">
        <f t="shared" ca="1" si="113"/>
        <v>0.63060000000000005</v>
      </c>
      <c r="V582" s="112">
        <f t="shared" ca="1" si="107"/>
        <v>0.55715999999999999</v>
      </c>
      <c r="W582" s="112">
        <f t="shared" ca="1" si="108"/>
        <v>0.36709000000000003</v>
      </c>
      <c r="X582" s="112">
        <f t="shared" ca="1" si="109"/>
        <v>0.19006999999999999</v>
      </c>
      <c r="Y582" s="112">
        <f t="shared" ca="1" si="114"/>
        <v>0</v>
      </c>
      <c r="Z582" s="27">
        <f t="shared" ca="1" si="110"/>
        <v>0.26351000000000002</v>
      </c>
      <c r="AB582" s="38">
        <f t="shared" si="115"/>
        <v>42375</v>
      </c>
      <c r="AC582" s="38">
        <f t="shared" si="116"/>
        <v>42375</v>
      </c>
      <c r="AD582" s="38">
        <f t="shared" si="117"/>
        <v>42375</v>
      </c>
      <c r="AE582" s="38"/>
      <c r="AF582" s="38"/>
      <c r="AG582" s="38"/>
      <c r="AH582" s="38"/>
      <c r="AI582" s="38"/>
      <c r="AJ582" s="38"/>
      <c r="AK582" s="38"/>
      <c r="AL582" s="38"/>
      <c r="AM582" s="38"/>
      <c r="AO582" s="38"/>
    </row>
    <row r="583" spans="2:41">
      <c r="B583" s="111">
        <v>42467</v>
      </c>
      <c r="C583" s="112">
        <v>0.62880000000000003</v>
      </c>
      <c r="E583" s="111">
        <v>44027</v>
      </c>
      <c r="F583" s="112">
        <v>0.13</v>
      </c>
      <c r="H583" s="111">
        <v>42712</v>
      </c>
      <c r="I583" s="112">
        <v>0.26</v>
      </c>
      <c r="K583" s="111">
        <v>42440</v>
      </c>
      <c r="L583" s="112">
        <v>0.52958000000000005</v>
      </c>
      <c r="N583" s="111">
        <v>42440</v>
      </c>
      <c r="O583" s="112">
        <v>0.34100000000000003</v>
      </c>
      <c r="Q583" s="111">
        <v>42440</v>
      </c>
      <c r="R583" s="112">
        <v>0.18858</v>
      </c>
      <c r="S583" s="158">
        <f t="shared" si="111"/>
        <v>0</v>
      </c>
      <c r="T583" s="38">
        <f t="shared" si="112"/>
        <v>42467</v>
      </c>
      <c r="U583" s="112">
        <f t="shared" ca="1" si="113"/>
        <v>0.62880000000000003</v>
      </c>
      <c r="V583" s="112">
        <f t="shared" ca="1" si="107"/>
        <v>0.55740000000000001</v>
      </c>
      <c r="W583" s="112">
        <f t="shared" ca="1" si="108"/>
        <v>0.36731000000000003</v>
      </c>
      <c r="X583" s="112">
        <f t="shared" ca="1" si="109"/>
        <v>0.19009000000000001</v>
      </c>
      <c r="Y583" s="112">
        <f t="shared" ca="1" si="114"/>
        <v>0</v>
      </c>
      <c r="Z583" s="27">
        <f t="shared" ca="1" si="110"/>
        <v>0.26149</v>
      </c>
      <c r="AB583" s="38">
        <f t="shared" si="115"/>
        <v>42376</v>
      </c>
      <c r="AC583" s="38">
        <f t="shared" si="116"/>
        <v>42376</v>
      </c>
      <c r="AD583" s="38">
        <f t="shared" si="117"/>
        <v>42376</v>
      </c>
      <c r="AE583" s="38"/>
      <c r="AF583" s="38"/>
      <c r="AG583" s="38"/>
      <c r="AH583" s="38"/>
      <c r="AI583" s="38"/>
      <c r="AJ583" s="38"/>
      <c r="AK583" s="38"/>
      <c r="AL583" s="38"/>
      <c r="AM583" s="38"/>
      <c r="AO583" s="38"/>
    </row>
    <row r="584" spans="2:41">
      <c r="B584" s="111">
        <v>42468</v>
      </c>
      <c r="C584" s="112">
        <v>0.63080000000000003</v>
      </c>
      <c r="E584" s="111">
        <v>44028</v>
      </c>
      <c r="F584" s="112">
        <v>0.12</v>
      </c>
      <c r="H584" s="111">
        <v>42713</v>
      </c>
      <c r="I584" s="112">
        <v>0.3</v>
      </c>
      <c r="K584" s="111">
        <v>42443</v>
      </c>
      <c r="L584" s="112">
        <v>0.52959000000000001</v>
      </c>
      <c r="N584" s="111">
        <v>42443</v>
      </c>
      <c r="O584" s="112">
        <v>0.34100999999999998</v>
      </c>
      <c r="Q584" s="111">
        <v>42443</v>
      </c>
      <c r="R584" s="112">
        <v>0.18858</v>
      </c>
      <c r="S584" s="158">
        <f t="shared" si="111"/>
        <v>0</v>
      </c>
      <c r="T584" s="38">
        <f t="shared" si="112"/>
        <v>42468</v>
      </c>
      <c r="U584" s="112">
        <f t="shared" ca="1" si="113"/>
        <v>0.63080000000000003</v>
      </c>
      <c r="V584" s="112">
        <f t="shared" ca="1" si="107"/>
        <v>0.55786999999999998</v>
      </c>
      <c r="W584" s="112">
        <f t="shared" ca="1" si="108"/>
        <v>0.36775000000000002</v>
      </c>
      <c r="X584" s="112">
        <f t="shared" ca="1" si="109"/>
        <v>0.19012000000000001</v>
      </c>
      <c r="Y584" s="112">
        <f t="shared" ca="1" si="114"/>
        <v>0</v>
      </c>
      <c r="Z584" s="27">
        <f t="shared" ca="1" si="110"/>
        <v>0.26305000000000001</v>
      </c>
      <c r="AB584" s="38">
        <f t="shared" si="115"/>
        <v>42377</v>
      </c>
      <c r="AC584" s="38">
        <f t="shared" si="116"/>
        <v>42377</v>
      </c>
      <c r="AD584" s="38">
        <f t="shared" si="117"/>
        <v>42377</v>
      </c>
      <c r="AE584" s="38"/>
      <c r="AF584" s="38"/>
      <c r="AG584" s="38"/>
      <c r="AH584" s="38"/>
      <c r="AI584" s="38"/>
      <c r="AJ584" s="38"/>
      <c r="AK584" s="38"/>
      <c r="AL584" s="38"/>
      <c r="AM584" s="38"/>
      <c r="AO584" s="38"/>
    </row>
    <row r="585" spans="2:41">
      <c r="B585" s="111">
        <v>42471</v>
      </c>
      <c r="C585" s="112">
        <v>0.62985000000000002</v>
      </c>
      <c r="E585" s="111">
        <v>44029</v>
      </c>
      <c r="F585" s="112">
        <v>0.12</v>
      </c>
      <c r="H585" s="111">
        <v>42716</v>
      </c>
      <c r="I585" s="112">
        <v>0.3</v>
      </c>
      <c r="K585" s="111">
        <v>42444</v>
      </c>
      <c r="L585" s="112">
        <v>0.52981</v>
      </c>
      <c r="N585" s="111">
        <v>42444</v>
      </c>
      <c r="O585" s="112">
        <v>0.34122999999999998</v>
      </c>
      <c r="Q585" s="111">
        <v>42444</v>
      </c>
      <c r="R585" s="112">
        <v>0.18858</v>
      </c>
      <c r="S585" s="158">
        <f t="shared" si="111"/>
        <v>0</v>
      </c>
      <c r="T585" s="38">
        <f t="shared" si="112"/>
        <v>42471</v>
      </c>
      <c r="U585" s="112">
        <f t="shared" ca="1" si="113"/>
        <v>0.62985000000000002</v>
      </c>
      <c r="V585" s="112">
        <f t="shared" ca="1" si="107"/>
        <v>0.56067999999999996</v>
      </c>
      <c r="W585" s="112">
        <f t="shared" ca="1" si="108"/>
        <v>0.37039</v>
      </c>
      <c r="X585" s="112">
        <f t="shared" ca="1" si="109"/>
        <v>0.19028999999999999</v>
      </c>
      <c r="Y585" s="112">
        <f t="shared" ca="1" si="114"/>
        <v>0</v>
      </c>
      <c r="Z585" s="27">
        <f t="shared" ca="1" si="110"/>
        <v>0.25946000000000002</v>
      </c>
      <c r="AB585" s="38">
        <f t="shared" si="115"/>
        <v>42380</v>
      </c>
      <c r="AC585" s="38">
        <f t="shared" si="116"/>
        <v>42380</v>
      </c>
      <c r="AD585" s="38">
        <f t="shared" si="117"/>
        <v>42380</v>
      </c>
      <c r="AE585" s="38"/>
      <c r="AF585" s="38"/>
      <c r="AG585" s="38"/>
      <c r="AH585" s="38"/>
      <c r="AI585" s="38"/>
      <c r="AJ585" s="38"/>
      <c r="AK585" s="38"/>
      <c r="AL585" s="38"/>
      <c r="AM585" s="38"/>
      <c r="AO585" s="38"/>
    </row>
    <row r="586" spans="2:41">
      <c r="B586" s="111">
        <v>42472</v>
      </c>
      <c r="C586" s="112">
        <v>0.62960000000000005</v>
      </c>
      <c r="E586" s="111">
        <v>44032</v>
      </c>
      <c r="F586" s="112">
        <v>0.12</v>
      </c>
      <c r="H586" s="111">
        <v>42717</v>
      </c>
      <c r="I586" s="112">
        <v>0.28000000000000003</v>
      </c>
      <c r="K586" s="111">
        <v>42445</v>
      </c>
      <c r="L586" s="112">
        <v>0.53003</v>
      </c>
      <c r="N586" s="111">
        <v>42445</v>
      </c>
      <c r="O586" s="112">
        <v>0.34144999999999998</v>
      </c>
      <c r="Q586" s="111">
        <v>42445</v>
      </c>
      <c r="R586" s="112">
        <v>0.18858</v>
      </c>
      <c r="S586" s="158">
        <f t="shared" si="111"/>
        <v>0</v>
      </c>
      <c r="T586" s="38">
        <f t="shared" si="112"/>
        <v>42472</v>
      </c>
      <c r="U586" s="112">
        <f t="shared" ca="1" si="113"/>
        <v>0.62960000000000005</v>
      </c>
      <c r="V586" s="112">
        <f t="shared" ca="1" si="107"/>
        <v>0.56135000000000002</v>
      </c>
      <c r="W586" s="112">
        <f t="shared" ca="1" si="108"/>
        <v>0.37093999999999999</v>
      </c>
      <c r="X586" s="112">
        <f t="shared" ca="1" si="109"/>
        <v>0.19041</v>
      </c>
      <c r="Y586" s="112">
        <f t="shared" ca="1" si="114"/>
        <v>0</v>
      </c>
      <c r="Z586" s="27">
        <f t="shared" ca="1" si="110"/>
        <v>0.25866000000000006</v>
      </c>
      <c r="AB586" s="38">
        <f t="shared" si="115"/>
        <v>42381</v>
      </c>
      <c r="AC586" s="38">
        <f t="shared" si="116"/>
        <v>42381</v>
      </c>
      <c r="AD586" s="38">
        <f t="shared" si="117"/>
        <v>42381</v>
      </c>
      <c r="AE586" s="38"/>
      <c r="AF586" s="38"/>
      <c r="AG586" s="38"/>
      <c r="AH586" s="38"/>
      <c r="AI586" s="38"/>
      <c r="AJ586" s="38"/>
      <c r="AK586" s="38"/>
      <c r="AL586" s="38"/>
      <c r="AM586" s="38"/>
      <c r="AO586" s="38"/>
    </row>
    <row r="587" spans="2:41">
      <c r="B587" s="111">
        <v>42473</v>
      </c>
      <c r="C587" s="112">
        <v>0.62834999999999996</v>
      </c>
      <c r="E587" s="111">
        <v>44033</v>
      </c>
      <c r="F587" s="112">
        <v>0.11</v>
      </c>
      <c r="H587" s="111">
        <v>42718</v>
      </c>
      <c r="I587" s="112">
        <v>0.26</v>
      </c>
      <c r="K587" s="111">
        <v>42446</v>
      </c>
      <c r="L587" s="112">
        <v>0.53068000000000004</v>
      </c>
      <c r="N587" s="111">
        <v>42446</v>
      </c>
      <c r="O587" s="112">
        <v>0.34210000000000002</v>
      </c>
      <c r="Q587" s="111">
        <v>42446</v>
      </c>
      <c r="R587" s="112">
        <v>0.18858</v>
      </c>
      <c r="S587" s="158">
        <f t="shared" si="111"/>
        <v>0</v>
      </c>
      <c r="T587" s="38">
        <f t="shared" si="112"/>
        <v>42473</v>
      </c>
      <c r="U587" s="112">
        <f t="shared" ca="1" si="113"/>
        <v>0.62834999999999996</v>
      </c>
      <c r="V587" s="112">
        <f t="shared" ref="V587:V650" ca="1" si="118">VLOOKUP(T587,$K$11:$L$1048576,2,FALSE)</f>
        <v>0.56186999999999998</v>
      </c>
      <c r="W587" s="112">
        <f t="shared" ref="W587:W650" ca="1" si="119">VLOOKUP(T587,$N$11:$O$1048576,2,FALSE)</f>
        <v>0.37137999999999999</v>
      </c>
      <c r="X587" s="112">
        <f t="shared" ref="X587:X650" ca="1" si="120">VLOOKUP(T587,$Q$11:$R$1048576,2,FALSE)</f>
        <v>0.19048999999999999</v>
      </c>
      <c r="Y587" s="112">
        <f t="shared" ca="1" si="114"/>
        <v>0</v>
      </c>
      <c r="Z587" s="27">
        <f t="shared" ref="Z587:Z650" ca="1" si="121">U587-W587</f>
        <v>0.25696999999999998</v>
      </c>
      <c r="AB587" s="38">
        <f t="shared" si="115"/>
        <v>42382</v>
      </c>
      <c r="AC587" s="38">
        <f t="shared" si="116"/>
        <v>42382</v>
      </c>
      <c r="AD587" s="38">
        <f t="shared" si="117"/>
        <v>42382</v>
      </c>
      <c r="AE587" s="38"/>
      <c r="AF587" s="38"/>
      <c r="AG587" s="38"/>
      <c r="AH587" s="38"/>
      <c r="AI587" s="38"/>
      <c r="AJ587" s="38"/>
      <c r="AK587" s="38"/>
      <c r="AL587" s="38"/>
      <c r="AM587" s="38"/>
      <c r="AO587" s="38"/>
    </row>
    <row r="588" spans="2:41">
      <c r="B588" s="111">
        <v>42474</v>
      </c>
      <c r="C588" s="112">
        <v>0.63285000000000002</v>
      </c>
      <c r="E588" s="111">
        <v>44034</v>
      </c>
      <c r="F588" s="112">
        <v>0.1</v>
      </c>
      <c r="H588" s="111">
        <v>42719</v>
      </c>
      <c r="I588" s="112">
        <v>0.5</v>
      </c>
      <c r="K588" s="111">
        <v>42447</v>
      </c>
      <c r="L588" s="112">
        <v>0.53256000000000003</v>
      </c>
      <c r="N588" s="111">
        <v>42447</v>
      </c>
      <c r="O588" s="112">
        <v>0.34398000000000001</v>
      </c>
      <c r="Q588" s="111">
        <v>42447</v>
      </c>
      <c r="R588" s="112">
        <v>0.18858</v>
      </c>
      <c r="S588" s="158">
        <f t="shared" ref="S588:S651" si="122">WORKDAY(Q588,1)-Q589</f>
        <v>0</v>
      </c>
      <c r="T588" s="38">
        <f t="shared" ref="T588:T651" si="123">B588</f>
        <v>42474</v>
      </c>
      <c r="U588" s="112">
        <f t="shared" ref="U588:U651" ca="1" si="124">VLOOKUP(T588,$B$11:$C$1048576,2,FALSE)</f>
        <v>0.63285000000000002</v>
      </c>
      <c r="V588" s="112">
        <f t="shared" ca="1" si="118"/>
        <v>0.56215000000000004</v>
      </c>
      <c r="W588" s="112">
        <f t="shared" ca="1" si="119"/>
        <v>0.37159999999999999</v>
      </c>
      <c r="X588" s="112">
        <f t="shared" ca="1" si="120"/>
        <v>0.19055</v>
      </c>
      <c r="Y588" s="112">
        <f t="shared" ref="Y588:Y651" ca="1" si="125">W588+X588-V588</f>
        <v>0</v>
      </c>
      <c r="Z588" s="27">
        <f t="shared" ca="1" si="121"/>
        <v>0.26125000000000004</v>
      </c>
      <c r="AB588" s="38">
        <f t="shared" ref="AB588:AB651" si="126">INDEX(T:T,IFERROR(MATCH(EDATE(T588,-3),T:T,0),MATCH(EDATE(T588,-3),T:T,1)))</f>
        <v>42383</v>
      </c>
      <c r="AC588" s="38">
        <f t="shared" ref="AC588:AC651" ca="1" si="127">INDEX(T:T,MATCH(EDATE(T588,-3),T:T,0))</f>
        <v>42383</v>
      </c>
      <c r="AD588" s="38">
        <f t="shared" ref="AD588:AD651" si="128">INDEX(T:T,MATCH(EDATE(T588,-3),T:T,1))</f>
        <v>42383</v>
      </c>
      <c r="AE588" s="38"/>
      <c r="AF588" s="38"/>
      <c r="AG588" s="38"/>
      <c r="AH588" s="38"/>
      <c r="AI588" s="38"/>
      <c r="AJ588" s="38"/>
      <c r="AK588" s="38"/>
      <c r="AL588" s="38"/>
      <c r="AM588" s="38"/>
      <c r="AO588" s="38"/>
    </row>
    <row r="589" spans="2:41">
      <c r="B589" s="111">
        <v>42475</v>
      </c>
      <c r="C589" s="112">
        <v>0.6331</v>
      </c>
      <c r="E589" s="111">
        <v>44035</v>
      </c>
      <c r="F589" s="112">
        <v>0.1</v>
      </c>
      <c r="H589" s="111">
        <v>42720</v>
      </c>
      <c r="I589" s="112">
        <v>0.51</v>
      </c>
      <c r="K589" s="111">
        <v>42450</v>
      </c>
      <c r="L589" s="112">
        <v>0.53381999999999996</v>
      </c>
      <c r="N589" s="111">
        <v>42450</v>
      </c>
      <c r="O589" s="112">
        <v>0.34460000000000002</v>
      </c>
      <c r="Q589" s="111">
        <v>42450</v>
      </c>
      <c r="R589" s="112">
        <v>0.18922</v>
      </c>
      <c r="S589" s="158">
        <f t="shared" si="122"/>
        <v>0</v>
      </c>
      <c r="T589" s="38">
        <f t="shared" si="123"/>
        <v>42475</v>
      </c>
      <c r="U589" s="112">
        <f t="shared" ca="1" si="124"/>
        <v>0.6331</v>
      </c>
      <c r="V589" s="112">
        <f t="shared" ca="1" si="118"/>
        <v>0.56267999999999996</v>
      </c>
      <c r="W589" s="112">
        <f t="shared" ca="1" si="119"/>
        <v>0.37203999999999998</v>
      </c>
      <c r="X589" s="112">
        <f t="shared" ca="1" si="120"/>
        <v>0.19064</v>
      </c>
      <c r="Y589" s="112">
        <f t="shared" ca="1" si="125"/>
        <v>0</v>
      </c>
      <c r="Z589" s="27">
        <f t="shared" ca="1" si="121"/>
        <v>0.26106000000000001</v>
      </c>
      <c r="AB589" s="38">
        <f t="shared" si="126"/>
        <v>42384</v>
      </c>
      <c r="AC589" s="38">
        <f t="shared" si="127"/>
        <v>42384</v>
      </c>
      <c r="AD589" s="38">
        <f t="shared" si="128"/>
        <v>42384</v>
      </c>
      <c r="AE589" s="38"/>
      <c r="AF589" s="38"/>
      <c r="AG589" s="38"/>
      <c r="AH589" s="38"/>
      <c r="AI589" s="38"/>
      <c r="AJ589" s="38"/>
      <c r="AK589" s="38"/>
      <c r="AL589" s="38"/>
      <c r="AM589" s="38"/>
      <c r="AO589" s="38"/>
    </row>
    <row r="590" spans="2:41">
      <c r="B590" s="111">
        <v>42478</v>
      </c>
      <c r="C590" s="112">
        <v>0.63434999999999997</v>
      </c>
      <c r="E590" s="111">
        <v>44036</v>
      </c>
      <c r="F590" s="112">
        <v>0.1</v>
      </c>
      <c r="H590" s="111">
        <v>42723</v>
      </c>
      <c r="I590" s="112">
        <v>0.5</v>
      </c>
      <c r="K590" s="111">
        <v>42451</v>
      </c>
      <c r="L590" s="112">
        <v>0.53502000000000005</v>
      </c>
      <c r="N590" s="111">
        <v>42451</v>
      </c>
      <c r="O590" s="112">
        <v>0.34569</v>
      </c>
      <c r="Q590" s="111">
        <v>42451</v>
      </c>
      <c r="R590" s="112">
        <v>0.18933</v>
      </c>
      <c r="S590" s="158">
        <f t="shared" si="122"/>
        <v>0</v>
      </c>
      <c r="T590" s="38">
        <f t="shared" si="123"/>
        <v>42478</v>
      </c>
      <c r="U590" s="112">
        <f t="shared" ca="1" si="124"/>
        <v>0.63434999999999997</v>
      </c>
      <c r="V590" s="112">
        <f t="shared" ca="1" si="118"/>
        <v>0.56337999999999999</v>
      </c>
      <c r="W590" s="112">
        <f t="shared" ca="1" si="119"/>
        <v>0.37269999999999998</v>
      </c>
      <c r="X590" s="112">
        <f t="shared" ca="1" si="120"/>
        <v>0.19067999999999999</v>
      </c>
      <c r="Y590" s="112">
        <f t="shared" ca="1" si="125"/>
        <v>0</v>
      </c>
      <c r="Z590" s="27">
        <f t="shared" ca="1" si="121"/>
        <v>0.26164999999999999</v>
      </c>
      <c r="AB590" s="38">
        <f t="shared" si="126"/>
        <v>42387</v>
      </c>
      <c r="AC590" s="38">
        <f t="shared" si="127"/>
        <v>42387</v>
      </c>
      <c r="AD590" s="38">
        <f t="shared" si="128"/>
        <v>42387</v>
      </c>
      <c r="AE590" s="38"/>
      <c r="AF590" s="38"/>
      <c r="AG590" s="38"/>
      <c r="AH590" s="38"/>
      <c r="AI590" s="38"/>
      <c r="AJ590" s="38"/>
      <c r="AK590" s="38"/>
      <c r="AL590" s="38"/>
      <c r="AM590" s="38"/>
      <c r="AO590" s="38"/>
    </row>
    <row r="591" spans="2:41">
      <c r="B591" s="111">
        <v>42479</v>
      </c>
      <c r="C591" s="112">
        <v>0.63485000000000003</v>
      </c>
      <c r="E591" s="111">
        <v>44039</v>
      </c>
      <c r="F591" s="112">
        <v>0.1</v>
      </c>
      <c r="H591" s="111">
        <v>42724</v>
      </c>
      <c r="I591" s="112">
        <v>0.48</v>
      </c>
      <c r="K591" s="111">
        <v>42452</v>
      </c>
      <c r="L591" s="112">
        <v>0.53681999999999996</v>
      </c>
      <c r="N591" s="111">
        <v>42452</v>
      </c>
      <c r="O591" s="112">
        <v>0.34732000000000002</v>
      </c>
      <c r="Q591" s="111">
        <v>42452</v>
      </c>
      <c r="R591" s="112">
        <v>0.1895</v>
      </c>
      <c r="S591" s="158">
        <f t="shared" si="122"/>
        <v>0</v>
      </c>
      <c r="T591" s="38">
        <f t="shared" si="123"/>
        <v>42479</v>
      </c>
      <c r="U591" s="112">
        <f t="shared" ca="1" si="124"/>
        <v>0.63485000000000003</v>
      </c>
      <c r="V591" s="112">
        <f t="shared" ca="1" si="118"/>
        <v>0.56337999999999999</v>
      </c>
      <c r="W591" s="112">
        <f t="shared" ca="1" si="119"/>
        <v>0.37269999999999998</v>
      </c>
      <c r="X591" s="112">
        <f t="shared" ca="1" si="120"/>
        <v>0.19067999999999999</v>
      </c>
      <c r="Y591" s="112">
        <f t="shared" ca="1" si="125"/>
        <v>0</v>
      </c>
      <c r="Z591" s="27">
        <f t="shared" ca="1" si="121"/>
        <v>0.26215000000000005</v>
      </c>
      <c r="AB591" s="38">
        <f t="shared" si="126"/>
        <v>42388</v>
      </c>
      <c r="AC591" s="38">
        <f t="shared" si="127"/>
        <v>42388</v>
      </c>
      <c r="AD591" s="38">
        <f t="shared" si="128"/>
        <v>42388</v>
      </c>
      <c r="AE591" s="38"/>
      <c r="AF591" s="38"/>
      <c r="AG591" s="38"/>
      <c r="AH591" s="38"/>
      <c r="AI591" s="38"/>
      <c r="AJ591" s="38"/>
      <c r="AK591" s="38"/>
      <c r="AL591" s="38"/>
      <c r="AM591" s="38"/>
      <c r="AO591" s="38"/>
    </row>
    <row r="592" spans="2:41">
      <c r="B592" s="111">
        <v>42480</v>
      </c>
      <c r="C592" s="112">
        <v>0.6351</v>
      </c>
      <c r="E592" s="111">
        <v>44040</v>
      </c>
      <c r="F592" s="112">
        <v>0.1</v>
      </c>
      <c r="H592" s="111">
        <v>42725</v>
      </c>
      <c r="I592" s="112">
        <v>0.46</v>
      </c>
      <c r="K592" s="111">
        <v>42453</v>
      </c>
      <c r="L592" s="112">
        <v>0.53912000000000004</v>
      </c>
      <c r="N592" s="111">
        <v>42453</v>
      </c>
      <c r="O592" s="112">
        <v>0.34949999999999998</v>
      </c>
      <c r="Q592" s="111">
        <v>42453</v>
      </c>
      <c r="R592" s="112">
        <v>0.18962000000000001</v>
      </c>
      <c r="S592" s="158">
        <f t="shared" si="122"/>
        <v>0</v>
      </c>
      <c r="T592" s="38">
        <f t="shared" si="123"/>
        <v>42480</v>
      </c>
      <c r="U592" s="112">
        <f t="shared" ca="1" si="124"/>
        <v>0.6351</v>
      </c>
      <c r="V592" s="112">
        <f t="shared" ca="1" si="118"/>
        <v>0.56386999999999998</v>
      </c>
      <c r="W592" s="112">
        <f t="shared" ca="1" si="119"/>
        <v>0.37302999999999997</v>
      </c>
      <c r="X592" s="112">
        <f t="shared" ca="1" si="120"/>
        <v>0.19084000000000001</v>
      </c>
      <c r="Y592" s="112">
        <f t="shared" ca="1" si="125"/>
        <v>0</v>
      </c>
      <c r="Z592" s="27">
        <f t="shared" ca="1" si="121"/>
        <v>0.26207000000000003</v>
      </c>
      <c r="AB592" s="38">
        <f t="shared" si="126"/>
        <v>42389</v>
      </c>
      <c r="AC592" s="38">
        <f t="shared" si="127"/>
        <v>42389</v>
      </c>
      <c r="AD592" s="38">
        <f t="shared" si="128"/>
        <v>42389</v>
      </c>
      <c r="AE592" s="38"/>
      <c r="AF592" s="38"/>
      <c r="AG592" s="38"/>
      <c r="AH592" s="38"/>
      <c r="AI592" s="38"/>
      <c r="AJ592" s="38"/>
      <c r="AK592" s="38"/>
      <c r="AL592" s="38"/>
      <c r="AM592" s="38"/>
      <c r="AO592" s="38"/>
    </row>
    <row r="593" spans="2:41">
      <c r="B593" s="111">
        <v>42481</v>
      </c>
      <c r="C593" s="112">
        <v>0.6381</v>
      </c>
      <c r="E593" s="111">
        <v>44041</v>
      </c>
      <c r="F593" s="112">
        <v>0.09</v>
      </c>
      <c r="H593" s="111">
        <v>42726</v>
      </c>
      <c r="I593" s="112">
        <v>0.46</v>
      </c>
      <c r="K593" s="111">
        <v>42454</v>
      </c>
      <c r="L593" s="112">
        <v>0.53920000000000001</v>
      </c>
      <c r="N593" s="111">
        <v>42454</v>
      </c>
      <c r="O593" s="112">
        <v>0.34949999999999998</v>
      </c>
      <c r="Q593" s="111">
        <v>42454</v>
      </c>
      <c r="R593" s="112">
        <v>0.18970000000000001</v>
      </c>
      <c r="S593" s="158">
        <f t="shared" si="122"/>
        <v>0</v>
      </c>
      <c r="T593" s="38">
        <f t="shared" si="123"/>
        <v>42481</v>
      </c>
      <c r="U593" s="112">
        <f t="shared" ca="1" si="124"/>
        <v>0.6381</v>
      </c>
      <c r="V593" s="112">
        <f t="shared" ca="1" si="118"/>
        <v>0.56442000000000003</v>
      </c>
      <c r="W593" s="112">
        <f t="shared" ca="1" si="119"/>
        <v>0.37325000000000003</v>
      </c>
      <c r="X593" s="112">
        <f t="shared" ca="1" si="120"/>
        <v>0.19117000000000001</v>
      </c>
      <c r="Y593" s="112">
        <f t="shared" ca="1" si="125"/>
        <v>0</v>
      </c>
      <c r="Z593" s="27">
        <f t="shared" ca="1" si="121"/>
        <v>0.26484999999999997</v>
      </c>
      <c r="AB593" s="38">
        <f t="shared" si="126"/>
        <v>42390</v>
      </c>
      <c r="AC593" s="38">
        <f t="shared" si="127"/>
        <v>42390</v>
      </c>
      <c r="AD593" s="38">
        <f t="shared" si="128"/>
        <v>42390</v>
      </c>
      <c r="AE593" s="38"/>
      <c r="AF593" s="38"/>
      <c r="AG593" s="38"/>
      <c r="AH593" s="38"/>
      <c r="AI593" s="38"/>
      <c r="AJ593" s="38"/>
      <c r="AK593" s="38"/>
      <c r="AL593" s="38"/>
      <c r="AM593" s="38"/>
      <c r="AO593" s="38"/>
    </row>
    <row r="594" spans="2:41">
      <c r="B594" s="111">
        <v>42482</v>
      </c>
      <c r="C594" s="112">
        <v>0.63585000000000003</v>
      </c>
      <c r="E594" s="111">
        <v>44042</v>
      </c>
      <c r="F594" s="112">
        <v>0.1</v>
      </c>
      <c r="H594" s="111">
        <v>42727</v>
      </c>
      <c r="I594" s="112">
        <v>0.5</v>
      </c>
      <c r="K594" s="111">
        <v>42457</v>
      </c>
      <c r="L594" s="112">
        <v>0.54735999999999996</v>
      </c>
      <c r="N594" s="111">
        <v>42457</v>
      </c>
      <c r="O594" s="112">
        <v>0.35765999999999998</v>
      </c>
      <c r="Q594" s="111">
        <v>42457</v>
      </c>
      <c r="R594" s="112">
        <v>0.18970000000000001</v>
      </c>
      <c r="S594" s="158">
        <f t="shared" si="122"/>
        <v>0</v>
      </c>
      <c r="T594" s="38">
        <f t="shared" si="123"/>
        <v>42482</v>
      </c>
      <c r="U594" s="112">
        <f t="shared" ca="1" si="124"/>
        <v>0.63585000000000003</v>
      </c>
      <c r="V594" s="112">
        <f t="shared" ca="1" si="118"/>
        <v>0.56508999999999998</v>
      </c>
      <c r="W594" s="112">
        <f t="shared" ca="1" si="119"/>
        <v>0.37391000000000002</v>
      </c>
      <c r="X594" s="112">
        <f t="shared" ca="1" si="120"/>
        <v>0.19117999999999999</v>
      </c>
      <c r="Y594" s="112">
        <f t="shared" ca="1" si="125"/>
        <v>0</v>
      </c>
      <c r="Z594" s="27">
        <f t="shared" ca="1" si="121"/>
        <v>0.26194000000000001</v>
      </c>
      <c r="AB594" s="38">
        <f t="shared" si="126"/>
        <v>42391</v>
      </c>
      <c r="AC594" s="38">
        <f t="shared" si="127"/>
        <v>42391</v>
      </c>
      <c r="AD594" s="38">
        <f t="shared" si="128"/>
        <v>42391</v>
      </c>
      <c r="AE594" s="38"/>
      <c r="AF594" s="38"/>
      <c r="AG594" s="38"/>
      <c r="AH594" s="38"/>
      <c r="AI594" s="38"/>
      <c r="AJ594" s="38"/>
      <c r="AK594" s="38"/>
      <c r="AL594" s="38"/>
      <c r="AM594" s="38"/>
      <c r="AO594" s="38"/>
    </row>
    <row r="595" spans="2:41">
      <c r="B595" s="111">
        <v>42485</v>
      </c>
      <c r="C595" s="112">
        <v>0.63385000000000002</v>
      </c>
      <c r="E595" s="111">
        <v>44043</v>
      </c>
      <c r="F595" s="112">
        <v>0.1</v>
      </c>
      <c r="H595" s="111">
        <v>42731</v>
      </c>
      <c r="I595" s="112">
        <v>0.52</v>
      </c>
      <c r="K595" s="111">
        <v>42458</v>
      </c>
      <c r="L595" s="112">
        <v>0.54927000000000004</v>
      </c>
      <c r="N595" s="111">
        <v>42458</v>
      </c>
      <c r="O595" s="112">
        <v>0.35951</v>
      </c>
      <c r="Q595" s="111">
        <v>42458</v>
      </c>
      <c r="R595" s="112">
        <v>0.18976000000000001</v>
      </c>
      <c r="S595" s="158">
        <f t="shared" si="122"/>
        <v>0</v>
      </c>
      <c r="T595" s="38">
        <f t="shared" si="123"/>
        <v>42485</v>
      </c>
      <c r="U595" s="112">
        <f t="shared" ca="1" si="124"/>
        <v>0.63385000000000002</v>
      </c>
      <c r="V595" s="112">
        <f t="shared" ca="1" si="118"/>
        <v>0.56545000000000001</v>
      </c>
      <c r="W595" s="112">
        <f t="shared" ca="1" si="119"/>
        <v>0.37424000000000002</v>
      </c>
      <c r="X595" s="112">
        <f t="shared" ca="1" si="120"/>
        <v>0.19120999999999999</v>
      </c>
      <c r="Y595" s="112">
        <f t="shared" ca="1" si="125"/>
        <v>0</v>
      </c>
      <c r="Z595" s="27">
        <f t="shared" ca="1" si="121"/>
        <v>0.25961000000000001</v>
      </c>
      <c r="AB595" s="38">
        <f t="shared" si="126"/>
        <v>42394</v>
      </c>
      <c r="AC595" s="38">
        <f t="shared" si="127"/>
        <v>42394</v>
      </c>
      <c r="AD595" s="38">
        <f t="shared" si="128"/>
        <v>42394</v>
      </c>
      <c r="AE595" s="38"/>
      <c r="AF595" s="38"/>
      <c r="AG595" s="38"/>
      <c r="AH595" s="38"/>
      <c r="AI595" s="38"/>
      <c r="AJ595" s="38"/>
      <c r="AK595" s="38"/>
      <c r="AL595" s="38"/>
      <c r="AM595" s="38"/>
      <c r="AO595" s="38"/>
    </row>
    <row r="596" spans="2:41">
      <c r="B596" s="111">
        <v>42486</v>
      </c>
      <c r="C596" s="112">
        <v>0.63434999999999997</v>
      </c>
      <c r="E596" s="111">
        <v>44046</v>
      </c>
      <c r="F596" s="112">
        <v>0.1</v>
      </c>
      <c r="H596" s="111">
        <v>42732</v>
      </c>
      <c r="I596" s="112">
        <v>0.54</v>
      </c>
      <c r="K596" s="111">
        <v>42459</v>
      </c>
      <c r="L596" s="112">
        <v>0.55049999999999999</v>
      </c>
      <c r="N596" s="111">
        <v>42459</v>
      </c>
      <c r="O596" s="112">
        <v>0.36070999999999998</v>
      </c>
      <c r="Q596" s="111">
        <v>42459</v>
      </c>
      <c r="R596" s="112">
        <v>0.18978999999999999</v>
      </c>
      <c r="S596" s="158">
        <f t="shared" si="122"/>
        <v>0</v>
      </c>
      <c r="T596" s="38">
        <f t="shared" si="123"/>
        <v>42486</v>
      </c>
      <c r="U596" s="112">
        <f t="shared" ca="1" si="124"/>
        <v>0.63434999999999997</v>
      </c>
      <c r="V596" s="112">
        <f t="shared" ca="1" si="118"/>
        <v>0.56584999999999996</v>
      </c>
      <c r="W596" s="112">
        <f t="shared" ca="1" si="119"/>
        <v>0.37457000000000001</v>
      </c>
      <c r="X596" s="112">
        <f t="shared" ca="1" si="120"/>
        <v>0.19128000000000001</v>
      </c>
      <c r="Y596" s="112">
        <f t="shared" ca="1" si="125"/>
        <v>0</v>
      </c>
      <c r="Z596" s="27">
        <f t="shared" ca="1" si="121"/>
        <v>0.25977999999999996</v>
      </c>
      <c r="AB596" s="38">
        <f t="shared" si="126"/>
        <v>42395</v>
      </c>
      <c r="AC596" s="38">
        <f t="shared" si="127"/>
        <v>42395</v>
      </c>
      <c r="AD596" s="38">
        <f t="shared" si="128"/>
        <v>42395</v>
      </c>
      <c r="AE596" s="38"/>
      <c r="AF596" s="38"/>
      <c r="AG596" s="38"/>
      <c r="AH596" s="38"/>
      <c r="AI596" s="38"/>
      <c r="AJ596" s="38"/>
      <c r="AK596" s="38"/>
      <c r="AL596" s="38"/>
      <c r="AM596" s="38"/>
      <c r="AO596" s="38"/>
    </row>
    <row r="597" spans="2:41">
      <c r="B597" s="111">
        <v>42487</v>
      </c>
      <c r="C597" s="112">
        <v>0.63834999999999997</v>
      </c>
      <c r="E597" s="111">
        <v>44047</v>
      </c>
      <c r="F597" s="112">
        <v>0.09</v>
      </c>
      <c r="H597" s="111">
        <v>42733</v>
      </c>
      <c r="I597" s="112">
        <v>0.51</v>
      </c>
      <c r="K597" s="111">
        <v>42460</v>
      </c>
      <c r="L597" s="112">
        <v>0.55062999999999995</v>
      </c>
      <c r="N597" s="111">
        <v>42460</v>
      </c>
      <c r="O597" s="112">
        <v>0.36081999999999997</v>
      </c>
      <c r="Q597" s="111">
        <v>42460</v>
      </c>
      <c r="R597" s="112">
        <v>0.18981000000000001</v>
      </c>
      <c r="S597" s="158">
        <f t="shared" si="122"/>
        <v>0</v>
      </c>
      <c r="T597" s="38">
        <f t="shared" si="123"/>
        <v>42487</v>
      </c>
      <c r="U597" s="112">
        <f t="shared" ca="1" si="124"/>
        <v>0.63834999999999997</v>
      </c>
      <c r="V597" s="112">
        <f t="shared" ca="1" si="118"/>
        <v>0.56632000000000005</v>
      </c>
      <c r="W597" s="112">
        <f t="shared" ca="1" si="119"/>
        <v>0.37501000000000001</v>
      </c>
      <c r="X597" s="112">
        <f t="shared" ca="1" si="120"/>
        <v>0.19131000000000001</v>
      </c>
      <c r="Y597" s="112">
        <f t="shared" ca="1" si="125"/>
        <v>0</v>
      </c>
      <c r="Z597" s="27">
        <f t="shared" ca="1" si="121"/>
        <v>0.26333999999999996</v>
      </c>
      <c r="AB597" s="38">
        <f t="shared" si="126"/>
        <v>42396</v>
      </c>
      <c r="AC597" s="38">
        <f t="shared" ca="1" si="127"/>
        <v>42396</v>
      </c>
      <c r="AD597" s="38">
        <f t="shared" si="128"/>
        <v>42396</v>
      </c>
      <c r="AE597" s="38"/>
      <c r="AF597" s="38"/>
      <c r="AG597" s="38"/>
      <c r="AH597" s="38"/>
      <c r="AI597" s="38"/>
      <c r="AJ597" s="38"/>
      <c r="AK597" s="38"/>
      <c r="AL597" s="38"/>
      <c r="AM597" s="38"/>
      <c r="AO597" s="38"/>
    </row>
    <row r="598" spans="2:41">
      <c r="B598" s="111">
        <v>42488</v>
      </c>
      <c r="C598" s="112">
        <v>0.63660000000000005</v>
      </c>
      <c r="E598" s="111">
        <v>44048</v>
      </c>
      <c r="F598" s="112">
        <v>0.09</v>
      </c>
      <c r="H598" s="111">
        <v>42734</v>
      </c>
      <c r="I598" s="112">
        <v>0.48</v>
      </c>
      <c r="K598" s="111">
        <v>42461</v>
      </c>
      <c r="L598" s="112">
        <v>0.55301999999999996</v>
      </c>
      <c r="N598" s="111">
        <v>42461</v>
      </c>
      <c r="O598" s="112">
        <v>0.36313000000000001</v>
      </c>
      <c r="Q598" s="111">
        <v>42461</v>
      </c>
      <c r="R598" s="112">
        <v>0.18989</v>
      </c>
      <c r="S598" s="158">
        <f t="shared" si="122"/>
        <v>0</v>
      </c>
      <c r="T598" s="38">
        <f t="shared" si="123"/>
        <v>42488</v>
      </c>
      <c r="U598" s="112">
        <f t="shared" ca="1" si="124"/>
        <v>0.63660000000000005</v>
      </c>
      <c r="V598" s="112">
        <f t="shared" ca="1" si="118"/>
        <v>0.56718999999999997</v>
      </c>
      <c r="W598" s="112">
        <f t="shared" ca="1" si="119"/>
        <v>0.37567</v>
      </c>
      <c r="X598" s="112">
        <f t="shared" ca="1" si="120"/>
        <v>0.19152</v>
      </c>
      <c r="Y598" s="112">
        <f t="shared" ca="1" si="125"/>
        <v>0</v>
      </c>
      <c r="Z598" s="27">
        <f t="shared" ca="1" si="121"/>
        <v>0.26093000000000005</v>
      </c>
      <c r="AB598" s="38">
        <f t="shared" si="126"/>
        <v>42397</v>
      </c>
      <c r="AC598" s="38">
        <f t="shared" si="127"/>
        <v>42397</v>
      </c>
      <c r="AD598" s="38">
        <f t="shared" si="128"/>
        <v>42397</v>
      </c>
      <c r="AE598" s="38"/>
      <c r="AF598" s="38"/>
      <c r="AG598" s="38"/>
      <c r="AH598" s="38"/>
      <c r="AI598" s="38"/>
      <c r="AJ598" s="38"/>
      <c r="AK598" s="38"/>
      <c r="AL598" s="38"/>
      <c r="AM598" s="38"/>
      <c r="AO598" s="38"/>
    </row>
    <row r="599" spans="2:41">
      <c r="B599" s="111">
        <v>42489</v>
      </c>
      <c r="C599" s="112">
        <v>0.63660000000000005</v>
      </c>
      <c r="E599" s="111">
        <v>44049</v>
      </c>
      <c r="F599" s="112">
        <v>0.09</v>
      </c>
      <c r="H599" s="111">
        <v>42738</v>
      </c>
      <c r="I599" s="112">
        <v>0.5</v>
      </c>
      <c r="K599" s="111">
        <v>42464</v>
      </c>
      <c r="L599" s="112">
        <v>0.55647000000000002</v>
      </c>
      <c r="N599" s="111">
        <v>42464</v>
      </c>
      <c r="O599" s="112">
        <v>0.36658000000000002</v>
      </c>
      <c r="Q599" s="111">
        <v>42464</v>
      </c>
      <c r="R599" s="112">
        <v>0.18989</v>
      </c>
      <c r="S599" s="158">
        <f t="shared" si="122"/>
        <v>0</v>
      </c>
      <c r="T599" s="38">
        <f t="shared" si="123"/>
        <v>42489</v>
      </c>
      <c r="U599" s="112">
        <f t="shared" ca="1" si="124"/>
        <v>0.63660000000000005</v>
      </c>
      <c r="V599" s="112">
        <f t="shared" ca="1" si="118"/>
        <v>0.56799999999999995</v>
      </c>
      <c r="W599" s="112">
        <f t="shared" ca="1" si="119"/>
        <v>0.37644</v>
      </c>
      <c r="X599" s="112">
        <f t="shared" ca="1" si="120"/>
        <v>0.19156000000000001</v>
      </c>
      <c r="Y599" s="112">
        <f t="shared" ca="1" si="125"/>
        <v>0</v>
      </c>
      <c r="Z599" s="27">
        <f t="shared" ca="1" si="121"/>
        <v>0.26016000000000006</v>
      </c>
      <c r="AB599" s="38">
        <f t="shared" si="126"/>
        <v>42398</v>
      </c>
      <c r="AC599" s="38">
        <f t="shared" si="127"/>
        <v>42398</v>
      </c>
      <c r="AD599" s="38">
        <f t="shared" si="128"/>
        <v>42398</v>
      </c>
      <c r="AE599" s="38"/>
      <c r="AF599" s="38"/>
      <c r="AG599" s="38"/>
      <c r="AH599" s="38"/>
      <c r="AI599" s="38"/>
      <c r="AJ599" s="38"/>
      <c r="AK599" s="38"/>
      <c r="AL599" s="38"/>
      <c r="AM599" s="38"/>
      <c r="AO599" s="38"/>
    </row>
    <row r="600" spans="2:41">
      <c r="B600" s="111">
        <v>42493</v>
      </c>
      <c r="C600" s="112">
        <v>0.63290000000000002</v>
      </c>
      <c r="E600" s="111">
        <v>44050</v>
      </c>
      <c r="F600" s="112">
        <v>0.09</v>
      </c>
      <c r="H600" s="111">
        <v>42739</v>
      </c>
      <c r="I600" s="112">
        <v>0.55000000000000004</v>
      </c>
      <c r="K600" s="111">
        <v>42465</v>
      </c>
      <c r="L600" s="112">
        <v>0.55654000000000003</v>
      </c>
      <c r="N600" s="111">
        <v>42465</v>
      </c>
      <c r="O600" s="112">
        <v>0.36653999999999998</v>
      </c>
      <c r="Q600" s="111">
        <v>42465</v>
      </c>
      <c r="R600" s="112">
        <v>0.19</v>
      </c>
      <c r="S600" s="158">
        <f t="shared" si="122"/>
        <v>0</v>
      </c>
      <c r="T600" s="38">
        <f t="shared" si="123"/>
        <v>42493</v>
      </c>
      <c r="U600" s="112">
        <f t="shared" ca="1" si="124"/>
        <v>0.63290000000000002</v>
      </c>
      <c r="V600" s="112">
        <f t="shared" ca="1" si="118"/>
        <v>0.57335000000000003</v>
      </c>
      <c r="W600" s="112">
        <f t="shared" ca="1" si="119"/>
        <v>0.38149</v>
      </c>
      <c r="X600" s="112">
        <f t="shared" ca="1" si="120"/>
        <v>0.19186</v>
      </c>
      <c r="Y600" s="112">
        <f t="shared" ca="1" si="125"/>
        <v>0</v>
      </c>
      <c r="Z600" s="27">
        <f t="shared" ca="1" si="121"/>
        <v>0.25141000000000002</v>
      </c>
      <c r="AB600" s="38">
        <f t="shared" si="126"/>
        <v>42403</v>
      </c>
      <c r="AC600" s="38">
        <f t="shared" si="127"/>
        <v>42403</v>
      </c>
      <c r="AD600" s="38">
        <f t="shared" si="128"/>
        <v>42403</v>
      </c>
      <c r="AE600" s="38"/>
      <c r="AF600" s="38"/>
      <c r="AG600" s="38"/>
      <c r="AH600" s="38"/>
      <c r="AI600" s="38"/>
      <c r="AJ600" s="38"/>
      <c r="AK600" s="38"/>
      <c r="AL600" s="38"/>
      <c r="AM600" s="38"/>
      <c r="AO600" s="38"/>
    </row>
    <row r="601" spans="2:41">
      <c r="B601" s="111">
        <v>42494</v>
      </c>
      <c r="C601" s="112">
        <v>0.6341</v>
      </c>
      <c r="E601" s="111">
        <v>44053</v>
      </c>
      <c r="F601" s="112">
        <v>0.09</v>
      </c>
      <c r="H601" s="111">
        <v>42740</v>
      </c>
      <c r="I601" s="112">
        <v>0.53</v>
      </c>
      <c r="K601" s="111">
        <v>42466</v>
      </c>
      <c r="L601" s="112">
        <v>0.55715999999999999</v>
      </c>
      <c r="N601" s="111">
        <v>42466</v>
      </c>
      <c r="O601" s="112">
        <v>0.36709000000000003</v>
      </c>
      <c r="Q601" s="111">
        <v>42466</v>
      </c>
      <c r="R601" s="112">
        <v>0.19006999999999999</v>
      </c>
      <c r="S601" s="158">
        <f t="shared" si="122"/>
        <v>0</v>
      </c>
      <c r="T601" s="38">
        <f t="shared" si="123"/>
        <v>42494</v>
      </c>
      <c r="U601" s="112">
        <f t="shared" ca="1" si="124"/>
        <v>0.6341</v>
      </c>
      <c r="V601" s="112">
        <f t="shared" ca="1" si="118"/>
        <v>0.57435999999999998</v>
      </c>
      <c r="W601" s="112">
        <f t="shared" ca="1" si="119"/>
        <v>0.38246999999999998</v>
      </c>
      <c r="X601" s="112">
        <f t="shared" ca="1" si="120"/>
        <v>0.19189000000000001</v>
      </c>
      <c r="Y601" s="112">
        <f t="shared" ca="1" si="125"/>
        <v>0</v>
      </c>
      <c r="Z601" s="27">
        <f t="shared" ca="1" si="121"/>
        <v>0.25163000000000002</v>
      </c>
      <c r="AB601" s="38">
        <f t="shared" si="126"/>
        <v>42404</v>
      </c>
      <c r="AC601" s="38">
        <f t="shared" si="127"/>
        <v>42404</v>
      </c>
      <c r="AD601" s="38">
        <f t="shared" si="128"/>
        <v>42404</v>
      </c>
      <c r="AE601" s="38"/>
      <c r="AF601" s="38"/>
      <c r="AG601" s="38"/>
      <c r="AH601" s="38"/>
      <c r="AI601" s="38"/>
      <c r="AJ601" s="38"/>
      <c r="AK601" s="38"/>
      <c r="AL601" s="38"/>
      <c r="AM601" s="38"/>
      <c r="AO601" s="38"/>
    </row>
    <row r="602" spans="2:41">
      <c r="B602" s="111">
        <v>42495</v>
      </c>
      <c r="C602" s="112">
        <v>0.63180000000000003</v>
      </c>
      <c r="E602" s="111">
        <v>44054</v>
      </c>
      <c r="F602" s="112">
        <v>0.1</v>
      </c>
      <c r="H602" s="111">
        <v>42741</v>
      </c>
      <c r="I602" s="112">
        <v>0.53</v>
      </c>
      <c r="K602" s="111">
        <v>42467</v>
      </c>
      <c r="L602" s="112">
        <v>0.55740000000000001</v>
      </c>
      <c r="N602" s="111">
        <v>42467</v>
      </c>
      <c r="O602" s="112">
        <v>0.36731000000000003</v>
      </c>
      <c r="Q602" s="111">
        <v>42467</v>
      </c>
      <c r="R602" s="112">
        <v>0.19009000000000001</v>
      </c>
      <c r="S602" s="158">
        <f t="shared" si="122"/>
        <v>0</v>
      </c>
      <c r="T602" s="38">
        <f t="shared" si="123"/>
        <v>42495</v>
      </c>
      <c r="U602" s="112">
        <f t="shared" ca="1" si="124"/>
        <v>0.63180000000000003</v>
      </c>
      <c r="V602" s="112">
        <f t="shared" ca="1" si="118"/>
        <v>0.57543999999999995</v>
      </c>
      <c r="W602" s="112">
        <f t="shared" ca="1" si="119"/>
        <v>0.38355</v>
      </c>
      <c r="X602" s="112">
        <f t="shared" ca="1" si="120"/>
        <v>0.19189000000000001</v>
      </c>
      <c r="Y602" s="112">
        <f t="shared" ca="1" si="125"/>
        <v>0</v>
      </c>
      <c r="Z602" s="27">
        <f t="shared" ca="1" si="121"/>
        <v>0.24825000000000003</v>
      </c>
      <c r="AB602" s="38">
        <f t="shared" si="126"/>
        <v>42405</v>
      </c>
      <c r="AC602" s="38">
        <f t="shared" si="127"/>
        <v>42405</v>
      </c>
      <c r="AD602" s="38">
        <f t="shared" si="128"/>
        <v>42405</v>
      </c>
      <c r="AE602" s="38"/>
      <c r="AF602" s="38"/>
      <c r="AG602" s="38"/>
      <c r="AH602" s="38"/>
      <c r="AI602" s="38"/>
      <c r="AJ602" s="38"/>
      <c r="AK602" s="38"/>
      <c r="AL602" s="38"/>
      <c r="AM602" s="38"/>
      <c r="AO602" s="38"/>
    </row>
    <row r="603" spans="2:41">
      <c r="B603" s="111">
        <v>42496</v>
      </c>
      <c r="C603" s="112">
        <v>0.62960000000000005</v>
      </c>
      <c r="E603" s="111">
        <v>44055</v>
      </c>
      <c r="F603" s="112">
        <v>0.09</v>
      </c>
      <c r="H603" s="111">
        <v>42744</v>
      </c>
      <c r="I603" s="112">
        <v>0.52</v>
      </c>
      <c r="K603" s="111">
        <v>42468</v>
      </c>
      <c r="L603" s="112">
        <v>0.55786999999999998</v>
      </c>
      <c r="N603" s="111">
        <v>42468</v>
      </c>
      <c r="O603" s="112">
        <v>0.36775000000000002</v>
      </c>
      <c r="Q603" s="111">
        <v>42468</v>
      </c>
      <c r="R603" s="112">
        <v>0.19012000000000001</v>
      </c>
      <c r="S603" s="158">
        <f t="shared" si="122"/>
        <v>0</v>
      </c>
      <c r="T603" s="38">
        <f t="shared" si="123"/>
        <v>42496</v>
      </c>
      <c r="U603" s="112">
        <f t="shared" ca="1" si="124"/>
        <v>0.62960000000000005</v>
      </c>
      <c r="V603" s="112">
        <f t="shared" ca="1" si="118"/>
        <v>0.57686999999999999</v>
      </c>
      <c r="W603" s="112">
        <f t="shared" ca="1" si="119"/>
        <v>0.38497999999999999</v>
      </c>
      <c r="X603" s="112">
        <f t="shared" ca="1" si="120"/>
        <v>0.19189000000000001</v>
      </c>
      <c r="Y603" s="112">
        <f t="shared" ca="1" si="125"/>
        <v>0</v>
      </c>
      <c r="Z603" s="27">
        <f t="shared" ca="1" si="121"/>
        <v>0.24462000000000006</v>
      </c>
      <c r="AB603" s="38">
        <f t="shared" si="126"/>
        <v>42405</v>
      </c>
      <c r="AC603" s="38" t="e">
        <f t="shared" si="127"/>
        <v>#N/A</v>
      </c>
      <c r="AD603" s="38">
        <f t="shared" si="128"/>
        <v>42405</v>
      </c>
      <c r="AE603" s="38"/>
      <c r="AF603" s="38"/>
      <c r="AG603" s="38"/>
      <c r="AH603" s="38"/>
      <c r="AI603" s="38"/>
      <c r="AJ603" s="38"/>
      <c r="AK603" s="38"/>
      <c r="AL603" s="38"/>
      <c r="AM603" s="38"/>
      <c r="AO603" s="38"/>
    </row>
    <row r="604" spans="2:41">
      <c r="B604" s="111">
        <v>42499</v>
      </c>
      <c r="C604" s="112">
        <v>0.62960000000000005</v>
      </c>
      <c r="E604" s="111">
        <v>44056</v>
      </c>
      <c r="F604" s="112">
        <v>0.09</v>
      </c>
      <c r="H604" s="111">
        <v>42745</v>
      </c>
      <c r="I604" s="112">
        <v>0.5</v>
      </c>
      <c r="K604" s="111">
        <v>42471</v>
      </c>
      <c r="L604" s="112">
        <v>0.56067999999999996</v>
      </c>
      <c r="N604" s="111">
        <v>42471</v>
      </c>
      <c r="O604" s="112">
        <v>0.37039</v>
      </c>
      <c r="Q604" s="111">
        <v>42471</v>
      </c>
      <c r="R604" s="112">
        <v>0.19028999999999999</v>
      </c>
      <c r="S604" s="158">
        <f t="shared" si="122"/>
        <v>0</v>
      </c>
      <c r="T604" s="38">
        <f t="shared" si="123"/>
        <v>42499</v>
      </c>
      <c r="U604" s="112">
        <f t="shared" ca="1" si="124"/>
        <v>0.62960000000000005</v>
      </c>
      <c r="V604" s="112">
        <f t="shared" ca="1" si="118"/>
        <v>0.57784000000000002</v>
      </c>
      <c r="W604" s="112">
        <f t="shared" ca="1" si="119"/>
        <v>0.38595000000000002</v>
      </c>
      <c r="X604" s="112">
        <f t="shared" ca="1" si="120"/>
        <v>0.19189000000000001</v>
      </c>
      <c r="Y604" s="112">
        <f t="shared" ca="1" si="125"/>
        <v>0</v>
      </c>
      <c r="Z604" s="27">
        <f t="shared" ca="1" si="121"/>
        <v>0.24365000000000003</v>
      </c>
      <c r="AB604" s="38">
        <f t="shared" si="126"/>
        <v>42409</v>
      </c>
      <c r="AC604" s="38">
        <f t="shared" si="127"/>
        <v>42409</v>
      </c>
      <c r="AD604" s="38">
        <f t="shared" si="128"/>
        <v>42409</v>
      </c>
      <c r="AE604" s="38"/>
      <c r="AF604" s="38"/>
      <c r="AG604" s="38"/>
      <c r="AH604" s="38"/>
      <c r="AI604" s="38"/>
      <c r="AJ604" s="38"/>
      <c r="AK604" s="38"/>
      <c r="AL604" s="38"/>
      <c r="AM604" s="38"/>
      <c r="AO604" s="38"/>
    </row>
    <row r="605" spans="2:41">
      <c r="B605" s="111">
        <v>42500</v>
      </c>
      <c r="C605" s="112">
        <v>0.62809999999999999</v>
      </c>
      <c r="E605" s="111">
        <v>44057</v>
      </c>
      <c r="F605" s="112">
        <v>0.09</v>
      </c>
      <c r="H605" s="111">
        <v>42746</v>
      </c>
      <c r="I605" s="112">
        <v>0.51</v>
      </c>
      <c r="K605" s="111">
        <v>42472</v>
      </c>
      <c r="L605" s="112">
        <v>0.56135000000000002</v>
      </c>
      <c r="N605" s="111">
        <v>42472</v>
      </c>
      <c r="O605" s="112">
        <v>0.37093999999999999</v>
      </c>
      <c r="Q605" s="111">
        <v>42472</v>
      </c>
      <c r="R605" s="112">
        <v>0.19041</v>
      </c>
      <c r="S605" s="158">
        <f t="shared" si="122"/>
        <v>0</v>
      </c>
      <c r="T605" s="38">
        <f t="shared" si="123"/>
        <v>42500</v>
      </c>
      <c r="U605" s="112">
        <f t="shared" ca="1" si="124"/>
        <v>0.62809999999999999</v>
      </c>
      <c r="V605" s="112">
        <f t="shared" ca="1" si="118"/>
        <v>0.57781000000000005</v>
      </c>
      <c r="W605" s="112">
        <f t="shared" ca="1" si="119"/>
        <v>0.38595000000000002</v>
      </c>
      <c r="X605" s="112">
        <f t="shared" ca="1" si="120"/>
        <v>0.19186</v>
      </c>
      <c r="Y605" s="112">
        <f t="shared" ca="1" si="125"/>
        <v>0</v>
      </c>
      <c r="Z605" s="27">
        <f t="shared" ca="1" si="121"/>
        <v>0.24214999999999998</v>
      </c>
      <c r="AB605" s="38">
        <f t="shared" si="126"/>
        <v>42410</v>
      </c>
      <c r="AC605" s="38">
        <f t="shared" si="127"/>
        <v>42410</v>
      </c>
      <c r="AD605" s="38">
        <f t="shared" si="128"/>
        <v>42410</v>
      </c>
      <c r="AE605" s="38"/>
      <c r="AF605" s="38"/>
      <c r="AG605" s="38"/>
      <c r="AH605" s="38"/>
      <c r="AI605" s="38"/>
      <c r="AJ605" s="38"/>
      <c r="AK605" s="38"/>
      <c r="AL605" s="38"/>
      <c r="AM605" s="38"/>
      <c r="AO605" s="38"/>
    </row>
    <row r="606" spans="2:41">
      <c r="B606" s="111">
        <v>42501</v>
      </c>
      <c r="C606" s="112">
        <v>0.62660000000000005</v>
      </c>
      <c r="E606" s="111">
        <v>44060</v>
      </c>
      <c r="F606" s="112">
        <v>0.1</v>
      </c>
      <c r="H606" s="111">
        <v>42747</v>
      </c>
      <c r="I606" s="112">
        <v>0.52</v>
      </c>
      <c r="K606" s="111">
        <v>42473</v>
      </c>
      <c r="L606" s="112">
        <v>0.56186999999999998</v>
      </c>
      <c r="N606" s="111">
        <v>42473</v>
      </c>
      <c r="O606" s="112">
        <v>0.37137999999999999</v>
      </c>
      <c r="Q606" s="111">
        <v>42473</v>
      </c>
      <c r="R606" s="112">
        <v>0.19048999999999999</v>
      </c>
      <c r="S606" s="158">
        <f t="shared" si="122"/>
        <v>0</v>
      </c>
      <c r="T606" s="38">
        <f t="shared" si="123"/>
        <v>42501</v>
      </c>
      <c r="U606" s="112">
        <f t="shared" ca="1" si="124"/>
        <v>0.62660000000000005</v>
      </c>
      <c r="V606" s="112">
        <f t="shared" ca="1" si="118"/>
        <v>0.57784000000000002</v>
      </c>
      <c r="W606" s="112">
        <f t="shared" ca="1" si="119"/>
        <v>0.38595000000000002</v>
      </c>
      <c r="X606" s="112">
        <f t="shared" ca="1" si="120"/>
        <v>0.19189000000000001</v>
      </c>
      <c r="Y606" s="112">
        <f t="shared" ca="1" si="125"/>
        <v>0</v>
      </c>
      <c r="Z606" s="27">
        <f t="shared" ca="1" si="121"/>
        <v>0.24065000000000003</v>
      </c>
      <c r="AB606" s="38">
        <f t="shared" si="126"/>
        <v>42411</v>
      </c>
      <c r="AC606" s="38">
        <f t="shared" si="127"/>
        <v>42411</v>
      </c>
      <c r="AD606" s="38">
        <f t="shared" si="128"/>
        <v>42411</v>
      </c>
      <c r="AE606" s="38"/>
      <c r="AF606" s="38"/>
      <c r="AG606" s="38"/>
      <c r="AH606" s="38"/>
      <c r="AI606" s="38"/>
      <c r="AJ606" s="38"/>
      <c r="AK606" s="38"/>
      <c r="AL606" s="38"/>
      <c r="AM606" s="38"/>
      <c r="AO606" s="38"/>
    </row>
    <row r="607" spans="2:41">
      <c r="B607" s="111">
        <v>42502</v>
      </c>
      <c r="C607" s="112">
        <v>0.62609999999999999</v>
      </c>
      <c r="E607" s="111">
        <v>44061</v>
      </c>
      <c r="F607" s="112">
        <v>0.09</v>
      </c>
      <c r="H607" s="111">
        <v>42748</v>
      </c>
      <c r="I607" s="112">
        <v>0.55000000000000004</v>
      </c>
      <c r="K607" s="111">
        <v>42474</v>
      </c>
      <c r="L607" s="112">
        <v>0.56215000000000004</v>
      </c>
      <c r="N607" s="111">
        <v>42474</v>
      </c>
      <c r="O607" s="112">
        <v>0.37159999999999999</v>
      </c>
      <c r="Q607" s="111">
        <v>42474</v>
      </c>
      <c r="R607" s="112">
        <v>0.19055</v>
      </c>
      <c r="S607" s="158">
        <f t="shared" si="122"/>
        <v>0</v>
      </c>
      <c r="T607" s="38">
        <f t="shared" si="123"/>
        <v>42502</v>
      </c>
      <c r="U607" s="112">
        <f t="shared" ca="1" si="124"/>
        <v>0.62609999999999999</v>
      </c>
      <c r="V607" s="112">
        <f t="shared" ca="1" si="118"/>
        <v>0.57816000000000001</v>
      </c>
      <c r="W607" s="112">
        <f t="shared" ca="1" si="119"/>
        <v>0.38627</v>
      </c>
      <c r="X607" s="112">
        <f t="shared" ca="1" si="120"/>
        <v>0.19189000000000001</v>
      </c>
      <c r="Y607" s="112">
        <f t="shared" ca="1" si="125"/>
        <v>0</v>
      </c>
      <c r="Z607" s="27">
        <f t="shared" ca="1" si="121"/>
        <v>0.23982999999999999</v>
      </c>
      <c r="AB607" s="38">
        <f t="shared" si="126"/>
        <v>42412</v>
      </c>
      <c r="AC607" s="38">
        <f t="shared" si="127"/>
        <v>42412</v>
      </c>
      <c r="AD607" s="38">
        <f t="shared" si="128"/>
        <v>42412</v>
      </c>
      <c r="AE607" s="38"/>
      <c r="AF607" s="38"/>
      <c r="AG607" s="38"/>
      <c r="AH607" s="38"/>
      <c r="AI607" s="38"/>
      <c r="AJ607" s="38"/>
      <c r="AK607" s="38"/>
      <c r="AL607" s="38"/>
      <c r="AM607" s="38"/>
      <c r="AO607" s="38"/>
    </row>
    <row r="608" spans="2:41">
      <c r="B608" s="111">
        <v>42503</v>
      </c>
      <c r="C608" s="112">
        <v>0.62760000000000005</v>
      </c>
      <c r="E608" s="111">
        <v>44062</v>
      </c>
      <c r="F608" s="112">
        <v>0.09</v>
      </c>
      <c r="H608" s="111">
        <v>42752</v>
      </c>
      <c r="I608" s="112">
        <v>0.59</v>
      </c>
      <c r="K608" s="111">
        <v>42475</v>
      </c>
      <c r="L608" s="112">
        <v>0.56267999999999996</v>
      </c>
      <c r="N608" s="111">
        <v>42475</v>
      </c>
      <c r="O608" s="112">
        <v>0.37203999999999998</v>
      </c>
      <c r="Q608" s="111">
        <v>42475</v>
      </c>
      <c r="R608" s="112">
        <v>0.19064</v>
      </c>
      <c r="S608" s="158">
        <f t="shared" si="122"/>
        <v>0</v>
      </c>
      <c r="T608" s="38">
        <f t="shared" si="123"/>
        <v>42503</v>
      </c>
      <c r="U608" s="112">
        <f t="shared" ca="1" si="124"/>
        <v>0.62760000000000005</v>
      </c>
      <c r="V608" s="112">
        <f t="shared" ca="1" si="118"/>
        <v>0.57899999999999996</v>
      </c>
      <c r="W608" s="112">
        <f t="shared" ca="1" si="119"/>
        <v>0.38711000000000001</v>
      </c>
      <c r="X608" s="112">
        <f t="shared" ca="1" si="120"/>
        <v>0.19189000000000001</v>
      </c>
      <c r="Y608" s="112">
        <f t="shared" ca="1" si="125"/>
        <v>0</v>
      </c>
      <c r="Z608" s="27">
        <f t="shared" ca="1" si="121"/>
        <v>0.24049000000000004</v>
      </c>
      <c r="AB608" s="38">
        <f t="shared" si="126"/>
        <v>42412</v>
      </c>
      <c r="AC608" s="38" t="e">
        <f t="shared" si="127"/>
        <v>#N/A</v>
      </c>
      <c r="AD608" s="38">
        <f t="shared" si="128"/>
        <v>42412</v>
      </c>
      <c r="AE608" s="38"/>
      <c r="AF608" s="38"/>
      <c r="AG608" s="38"/>
      <c r="AH608" s="38"/>
      <c r="AI608" s="38"/>
      <c r="AJ608" s="38"/>
      <c r="AK608" s="38"/>
      <c r="AL608" s="38"/>
      <c r="AM608" s="38"/>
      <c r="AO608" s="38"/>
    </row>
    <row r="609" spans="2:41">
      <c r="B609" s="111">
        <v>42506</v>
      </c>
      <c r="C609" s="112">
        <v>0.62609999999999999</v>
      </c>
      <c r="E609" s="111">
        <v>44063</v>
      </c>
      <c r="F609" s="112">
        <v>7.0000000000000007E-2</v>
      </c>
      <c r="H609" s="111">
        <v>42753</v>
      </c>
      <c r="I609" s="112">
        <v>0.62</v>
      </c>
      <c r="K609" s="111">
        <v>42478</v>
      </c>
      <c r="L609" s="112">
        <v>0.56337999999999999</v>
      </c>
      <c r="N609" s="111">
        <v>42478</v>
      </c>
      <c r="O609" s="112">
        <v>0.37269999999999998</v>
      </c>
      <c r="Q609" s="111">
        <v>42478</v>
      </c>
      <c r="R609" s="112">
        <v>0.19067999999999999</v>
      </c>
      <c r="S609" s="158">
        <f t="shared" si="122"/>
        <v>0</v>
      </c>
      <c r="T609" s="38">
        <f t="shared" si="123"/>
        <v>42506</v>
      </c>
      <c r="U609" s="112">
        <f t="shared" ca="1" si="124"/>
        <v>0.62609999999999999</v>
      </c>
      <c r="V609" s="112">
        <f t="shared" ca="1" si="118"/>
        <v>0.58045000000000002</v>
      </c>
      <c r="W609" s="112">
        <f t="shared" ca="1" si="119"/>
        <v>0.38856000000000002</v>
      </c>
      <c r="X609" s="112">
        <f t="shared" ca="1" si="120"/>
        <v>0.19189000000000001</v>
      </c>
      <c r="Y609" s="112">
        <f t="shared" ca="1" si="125"/>
        <v>0</v>
      </c>
      <c r="Z609" s="27">
        <f t="shared" ca="1" si="121"/>
        <v>0.23753999999999997</v>
      </c>
      <c r="AB609" s="38">
        <f t="shared" si="126"/>
        <v>42416</v>
      </c>
      <c r="AC609" s="38">
        <f t="shared" si="127"/>
        <v>42416</v>
      </c>
      <c r="AD609" s="38">
        <f t="shared" si="128"/>
        <v>42416</v>
      </c>
      <c r="AE609" s="38"/>
      <c r="AF609" s="38"/>
      <c r="AG609" s="38"/>
      <c r="AH609" s="38"/>
      <c r="AI609" s="38"/>
      <c r="AJ609" s="38"/>
      <c r="AK609" s="38"/>
      <c r="AL609" s="38"/>
      <c r="AM609" s="38"/>
      <c r="AO609" s="38"/>
    </row>
    <row r="610" spans="2:41">
      <c r="B610" s="111">
        <v>42507</v>
      </c>
      <c r="C610" s="112">
        <v>0.62509999999999999</v>
      </c>
      <c r="E610" s="111">
        <v>44064</v>
      </c>
      <c r="F610" s="112">
        <v>7.0000000000000007E-2</v>
      </c>
      <c r="H610" s="111">
        <v>42754</v>
      </c>
      <c r="I610" s="112">
        <v>0.52</v>
      </c>
      <c r="K610" s="111">
        <v>42479</v>
      </c>
      <c r="L610" s="112">
        <v>0.56337999999999999</v>
      </c>
      <c r="N610" s="111">
        <v>42479</v>
      </c>
      <c r="O610" s="112">
        <v>0.37269999999999998</v>
      </c>
      <c r="Q610" s="111">
        <v>42479</v>
      </c>
      <c r="R610" s="112">
        <v>0.19067999999999999</v>
      </c>
      <c r="S610" s="158">
        <f t="shared" si="122"/>
        <v>0</v>
      </c>
      <c r="T610" s="38">
        <f t="shared" si="123"/>
        <v>42507</v>
      </c>
      <c r="U610" s="112">
        <f t="shared" ca="1" si="124"/>
        <v>0.62509999999999999</v>
      </c>
      <c r="V610" s="112">
        <f t="shared" ca="1" si="118"/>
        <v>0.58067000000000002</v>
      </c>
      <c r="W610" s="112">
        <f t="shared" ca="1" si="119"/>
        <v>0.38878000000000001</v>
      </c>
      <c r="X610" s="112">
        <f t="shared" ca="1" si="120"/>
        <v>0.19189000000000001</v>
      </c>
      <c r="Y610" s="112">
        <f t="shared" ca="1" si="125"/>
        <v>0</v>
      </c>
      <c r="Z610" s="27">
        <f t="shared" ca="1" si="121"/>
        <v>0.23631999999999997</v>
      </c>
      <c r="AB610" s="38">
        <f t="shared" si="126"/>
        <v>42417</v>
      </c>
      <c r="AC610" s="38">
        <f t="shared" si="127"/>
        <v>42417</v>
      </c>
      <c r="AD610" s="38">
        <f t="shared" si="128"/>
        <v>42417</v>
      </c>
      <c r="AE610" s="38"/>
      <c r="AF610" s="38"/>
      <c r="AG610" s="38"/>
      <c r="AH610" s="38"/>
      <c r="AI610" s="38"/>
      <c r="AJ610" s="38"/>
      <c r="AK610" s="38"/>
      <c r="AL610" s="38"/>
      <c r="AM610" s="38"/>
      <c r="AO610" s="38"/>
    </row>
    <row r="611" spans="2:41">
      <c r="B611" s="111">
        <v>42508</v>
      </c>
      <c r="C611" s="112">
        <v>0.63560000000000005</v>
      </c>
      <c r="E611" s="111">
        <v>44067</v>
      </c>
      <c r="F611" s="112">
        <v>0.08</v>
      </c>
      <c r="H611" s="111">
        <v>42755</v>
      </c>
      <c r="I611" s="112">
        <v>0.51</v>
      </c>
      <c r="K611" s="111">
        <v>42480</v>
      </c>
      <c r="L611" s="112">
        <v>0.56386999999999998</v>
      </c>
      <c r="N611" s="111">
        <v>42480</v>
      </c>
      <c r="O611" s="112">
        <v>0.37302999999999997</v>
      </c>
      <c r="Q611" s="111">
        <v>42480</v>
      </c>
      <c r="R611" s="112">
        <v>0.19084000000000001</v>
      </c>
      <c r="S611" s="158">
        <f t="shared" si="122"/>
        <v>0</v>
      </c>
      <c r="T611" s="38">
        <f t="shared" si="123"/>
        <v>42508</v>
      </c>
      <c r="U611" s="112">
        <f t="shared" ca="1" si="124"/>
        <v>0.63560000000000005</v>
      </c>
      <c r="V611" s="112">
        <f t="shared" ca="1" si="118"/>
        <v>0.58087999999999995</v>
      </c>
      <c r="W611" s="112">
        <f t="shared" ca="1" si="119"/>
        <v>0.38899</v>
      </c>
      <c r="X611" s="112">
        <f t="shared" ca="1" si="120"/>
        <v>0.19189000000000001</v>
      </c>
      <c r="Y611" s="112">
        <f t="shared" ca="1" si="125"/>
        <v>0</v>
      </c>
      <c r="Z611" s="27">
        <f t="shared" ca="1" si="121"/>
        <v>0.24661000000000005</v>
      </c>
      <c r="AB611" s="38">
        <f t="shared" si="126"/>
        <v>42418</v>
      </c>
      <c r="AC611" s="38">
        <f t="shared" si="127"/>
        <v>42418</v>
      </c>
      <c r="AD611" s="38">
        <f t="shared" si="128"/>
        <v>42418</v>
      </c>
      <c r="AE611" s="38"/>
      <c r="AF611" s="38"/>
      <c r="AG611" s="38"/>
      <c r="AH611" s="38"/>
      <c r="AI611" s="38"/>
      <c r="AJ611" s="38"/>
      <c r="AK611" s="38"/>
      <c r="AL611" s="38"/>
      <c r="AM611" s="38"/>
      <c r="AO611" s="38"/>
    </row>
    <row r="612" spans="2:41">
      <c r="B612" s="111">
        <v>42509</v>
      </c>
      <c r="C612" s="112">
        <v>0.65390000000000004</v>
      </c>
      <c r="E612" s="111">
        <v>44068</v>
      </c>
      <c r="F612" s="112">
        <v>0.08</v>
      </c>
      <c r="H612" s="111">
        <v>42758</v>
      </c>
      <c r="I612" s="112">
        <v>0.5</v>
      </c>
      <c r="K612" s="111">
        <v>42481</v>
      </c>
      <c r="L612" s="112">
        <v>0.56442000000000003</v>
      </c>
      <c r="N612" s="111">
        <v>42481</v>
      </c>
      <c r="O612" s="112">
        <v>0.37325000000000003</v>
      </c>
      <c r="Q612" s="111">
        <v>42481</v>
      </c>
      <c r="R612" s="112">
        <v>0.19117000000000001</v>
      </c>
      <c r="S612" s="158">
        <f t="shared" si="122"/>
        <v>0</v>
      </c>
      <c r="T612" s="38">
        <f t="shared" si="123"/>
        <v>42509</v>
      </c>
      <c r="U612" s="112">
        <f t="shared" ca="1" si="124"/>
        <v>0.65390000000000004</v>
      </c>
      <c r="V612" s="112">
        <f t="shared" ca="1" si="118"/>
        <v>0.58153999999999995</v>
      </c>
      <c r="W612" s="112">
        <f t="shared" ca="1" si="119"/>
        <v>0.38965</v>
      </c>
      <c r="X612" s="112">
        <f t="shared" ca="1" si="120"/>
        <v>0.19189000000000001</v>
      </c>
      <c r="Y612" s="112">
        <f t="shared" ca="1" si="125"/>
        <v>0</v>
      </c>
      <c r="Z612" s="27">
        <f t="shared" ca="1" si="121"/>
        <v>0.26425000000000004</v>
      </c>
      <c r="AB612" s="38">
        <f t="shared" si="126"/>
        <v>42419</v>
      </c>
      <c r="AC612" s="38">
        <f t="shared" si="127"/>
        <v>42419</v>
      </c>
      <c r="AD612" s="38">
        <f t="shared" si="128"/>
        <v>42419</v>
      </c>
      <c r="AE612" s="38"/>
      <c r="AF612" s="38"/>
      <c r="AG612" s="38"/>
      <c r="AH612" s="38"/>
      <c r="AI612" s="38"/>
      <c r="AJ612" s="38"/>
      <c r="AK612" s="38"/>
      <c r="AL612" s="38"/>
      <c r="AM612" s="38"/>
      <c r="AO612" s="38"/>
    </row>
    <row r="613" spans="2:41">
      <c r="B613" s="111">
        <v>42510</v>
      </c>
      <c r="C613" s="112">
        <v>0.6613</v>
      </c>
      <c r="E613" s="111">
        <v>44069</v>
      </c>
      <c r="F613" s="112">
        <v>7.0000000000000007E-2</v>
      </c>
      <c r="H613" s="111">
        <v>42759</v>
      </c>
      <c r="I613" s="112">
        <v>0.53</v>
      </c>
      <c r="K613" s="111">
        <v>42482</v>
      </c>
      <c r="L613" s="112">
        <v>0.56508999999999998</v>
      </c>
      <c r="N613" s="111">
        <v>42482</v>
      </c>
      <c r="O613" s="112">
        <v>0.37391000000000002</v>
      </c>
      <c r="Q613" s="111">
        <v>42482</v>
      </c>
      <c r="R613" s="112">
        <v>0.19117999999999999</v>
      </c>
      <c r="S613" s="158">
        <f t="shared" si="122"/>
        <v>0</v>
      </c>
      <c r="T613" s="38">
        <f t="shared" si="123"/>
        <v>42510</v>
      </c>
      <c r="U613" s="112">
        <f t="shared" ca="1" si="124"/>
        <v>0.6613</v>
      </c>
      <c r="V613" s="112">
        <f t="shared" ca="1" si="118"/>
        <v>0.58282999999999996</v>
      </c>
      <c r="W613" s="112">
        <f t="shared" ca="1" si="119"/>
        <v>0.39094000000000001</v>
      </c>
      <c r="X613" s="112">
        <f t="shared" ca="1" si="120"/>
        <v>0.19189000000000001</v>
      </c>
      <c r="Y613" s="112">
        <f t="shared" ca="1" si="125"/>
        <v>0</v>
      </c>
      <c r="Z613" s="27">
        <f t="shared" ca="1" si="121"/>
        <v>0.27035999999999999</v>
      </c>
      <c r="AB613" s="38">
        <f t="shared" si="126"/>
        <v>42419</v>
      </c>
      <c r="AC613" s="38" t="e">
        <f t="shared" si="127"/>
        <v>#N/A</v>
      </c>
      <c r="AD613" s="38">
        <f t="shared" si="128"/>
        <v>42419</v>
      </c>
      <c r="AE613" s="38"/>
      <c r="AF613" s="38"/>
      <c r="AG613" s="38"/>
      <c r="AH613" s="38"/>
      <c r="AI613" s="38"/>
      <c r="AJ613" s="38"/>
      <c r="AK613" s="38"/>
      <c r="AL613" s="38"/>
      <c r="AM613" s="38"/>
      <c r="AO613" s="38"/>
    </row>
    <row r="614" spans="2:41">
      <c r="B614" s="111">
        <v>42513</v>
      </c>
      <c r="C614" s="112">
        <v>0.6623</v>
      </c>
      <c r="E614" s="111">
        <v>44070</v>
      </c>
      <c r="F614" s="112">
        <v>7.0000000000000007E-2</v>
      </c>
      <c r="H614" s="111">
        <v>42760</v>
      </c>
      <c r="I614" s="112">
        <v>0.53</v>
      </c>
      <c r="K614" s="111">
        <v>42485</v>
      </c>
      <c r="L614" s="112">
        <v>0.56545000000000001</v>
      </c>
      <c r="N614" s="111">
        <v>42485</v>
      </c>
      <c r="O614" s="112">
        <v>0.37424000000000002</v>
      </c>
      <c r="Q614" s="111">
        <v>42485</v>
      </c>
      <c r="R614" s="112">
        <v>0.19120999999999999</v>
      </c>
      <c r="S614" s="158">
        <f t="shared" si="122"/>
        <v>0</v>
      </c>
      <c r="T614" s="38">
        <f t="shared" si="123"/>
        <v>42513</v>
      </c>
      <c r="U614" s="112">
        <f t="shared" ca="1" si="124"/>
        <v>0.6623</v>
      </c>
      <c r="V614" s="112">
        <f t="shared" ca="1" si="118"/>
        <v>0.58589000000000002</v>
      </c>
      <c r="W614" s="112">
        <f t="shared" ca="1" si="119"/>
        <v>0.39400000000000002</v>
      </c>
      <c r="X614" s="112">
        <f t="shared" ca="1" si="120"/>
        <v>0.19189000000000001</v>
      </c>
      <c r="Y614" s="112">
        <f t="shared" ca="1" si="125"/>
        <v>0</v>
      </c>
      <c r="Z614" s="27">
        <f t="shared" ca="1" si="121"/>
        <v>0.26829999999999998</v>
      </c>
      <c r="AB614" s="38">
        <f t="shared" si="126"/>
        <v>42423</v>
      </c>
      <c r="AC614" s="38">
        <f t="shared" si="127"/>
        <v>42423</v>
      </c>
      <c r="AD614" s="38">
        <f t="shared" si="128"/>
        <v>42423</v>
      </c>
      <c r="AE614" s="38"/>
      <c r="AF614" s="38"/>
      <c r="AG614" s="38"/>
      <c r="AH614" s="38"/>
      <c r="AI614" s="38"/>
      <c r="AJ614" s="38"/>
      <c r="AK614" s="38"/>
      <c r="AL614" s="38"/>
      <c r="AM614" s="38"/>
      <c r="AO614" s="38"/>
    </row>
    <row r="615" spans="2:41">
      <c r="B615" s="111">
        <v>42514</v>
      </c>
      <c r="C615" s="112">
        <v>0.6653</v>
      </c>
      <c r="E615" s="111">
        <v>44071</v>
      </c>
      <c r="F615" s="112">
        <v>7.0000000000000007E-2</v>
      </c>
      <c r="H615" s="111">
        <v>42761</v>
      </c>
      <c r="I615" s="112">
        <v>0.53</v>
      </c>
      <c r="K615" s="111">
        <v>42486</v>
      </c>
      <c r="L615" s="112">
        <v>0.56584999999999996</v>
      </c>
      <c r="N615" s="111">
        <v>42486</v>
      </c>
      <c r="O615" s="112">
        <v>0.37457000000000001</v>
      </c>
      <c r="Q615" s="111">
        <v>42486</v>
      </c>
      <c r="R615" s="112">
        <v>0.19128000000000001</v>
      </c>
      <c r="S615" s="158">
        <f t="shared" si="122"/>
        <v>0</v>
      </c>
      <c r="T615" s="38">
        <f t="shared" si="123"/>
        <v>42514</v>
      </c>
      <c r="U615" s="112">
        <f t="shared" ca="1" si="124"/>
        <v>0.6653</v>
      </c>
      <c r="V615" s="112">
        <f t="shared" ca="1" si="118"/>
        <v>0.58628999999999998</v>
      </c>
      <c r="W615" s="112">
        <f t="shared" ca="1" si="119"/>
        <v>0.39443</v>
      </c>
      <c r="X615" s="112">
        <f t="shared" ca="1" si="120"/>
        <v>0.19186</v>
      </c>
      <c r="Y615" s="112">
        <f t="shared" ca="1" si="125"/>
        <v>0</v>
      </c>
      <c r="Z615" s="27">
        <f t="shared" ca="1" si="121"/>
        <v>0.27087</v>
      </c>
      <c r="AB615" s="38">
        <f t="shared" si="126"/>
        <v>42424</v>
      </c>
      <c r="AC615" s="38">
        <f t="shared" si="127"/>
        <v>42424</v>
      </c>
      <c r="AD615" s="38">
        <f t="shared" si="128"/>
        <v>42424</v>
      </c>
      <c r="AE615" s="38"/>
      <c r="AF615" s="38"/>
      <c r="AG615" s="38"/>
      <c r="AH615" s="38"/>
      <c r="AI615" s="38"/>
      <c r="AJ615" s="38"/>
      <c r="AK615" s="38"/>
      <c r="AL615" s="38"/>
      <c r="AM615" s="38"/>
      <c r="AO615" s="38"/>
    </row>
    <row r="616" spans="2:41">
      <c r="B616" s="111">
        <v>42515</v>
      </c>
      <c r="C616" s="112">
        <v>0.66654999999999998</v>
      </c>
      <c r="E616" s="111">
        <v>44074</v>
      </c>
      <c r="F616" s="112">
        <v>0.09</v>
      </c>
      <c r="H616" s="111">
        <v>42762</v>
      </c>
      <c r="I616" s="112">
        <v>0.54</v>
      </c>
      <c r="K616" s="111">
        <v>42487</v>
      </c>
      <c r="L616" s="112">
        <v>0.56632000000000005</v>
      </c>
      <c r="N616" s="111">
        <v>42487</v>
      </c>
      <c r="O616" s="112">
        <v>0.37501000000000001</v>
      </c>
      <c r="Q616" s="111">
        <v>42487</v>
      </c>
      <c r="R616" s="112">
        <v>0.19131000000000001</v>
      </c>
      <c r="S616" s="158">
        <f t="shared" si="122"/>
        <v>0</v>
      </c>
      <c r="T616" s="38">
        <f t="shared" si="123"/>
        <v>42515</v>
      </c>
      <c r="U616" s="112">
        <f t="shared" ca="1" si="124"/>
        <v>0.66654999999999998</v>
      </c>
      <c r="V616" s="112">
        <f t="shared" ca="1" si="118"/>
        <v>0.58665</v>
      </c>
      <c r="W616" s="112">
        <f t="shared" ca="1" si="119"/>
        <v>0.39476</v>
      </c>
      <c r="X616" s="112">
        <f t="shared" ca="1" si="120"/>
        <v>0.19189000000000001</v>
      </c>
      <c r="Y616" s="112">
        <f t="shared" ca="1" si="125"/>
        <v>0</v>
      </c>
      <c r="Z616" s="27">
        <f t="shared" ca="1" si="121"/>
        <v>0.27178999999999998</v>
      </c>
      <c r="AB616" s="38">
        <f t="shared" si="126"/>
        <v>42425</v>
      </c>
      <c r="AC616" s="38">
        <f t="shared" si="127"/>
        <v>42425</v>
      </c>
      <c r="AD616" s="38">
        <f t="shared" si="128"/>
        <v>42425</v>
      </c>
      <c r="AE616" s="38"/>
      <c r="AF616" s="38"/>
      <c r="AG616" s="38"/>
      <c r="AH616" s="38"/>
      <c r="AI616" s="38"/>
      <c r="AJ616" s="38"/>
      <c r="AK616" s="38"/>
      <c r="AL616" s="38"/>
      <c r="AM616" s="38"/>
      <c r="AO616" s="38"/>
    </row>
    <row r="617" spans="2:41">
      <c r="B617" s="111">
        <v>42516</v>
      </c>
      <c r="C617" s="112">
        <v>0.67405000000000004</v>
      </c>
      <c r="E617" s="111">
        <v>44075</v>
      </c>
      <c r="F617" s="112">
        <v>0.09</v>
      </c>
      <c r="H617" s="111">
        <v>42765</v>
      </c>
      <c r="I617" s="112">
        <v>0.53</v>
      </c>
      <c r="K617" s="111">
        <v>42488</v>
      </c>
      <c r="L617" s="112">
        <v>0.56718999999999997</v>
      </c>
      <c r="N617" s="111">
        <v>42488</v>
      </c>
      <c r="O617" s="112">
        <v>0.37567</v>
      </c>
      <c r="Q617" s="111">
        <v>42488</v>
      </c>
      <c r="R617" s="112">
        <v>0.19152</v>
      </c>
      <c r="S617" s="158">
        <f t="shared" si="122"/>
        <v>0</v>
      </c>
      <c r="T617" s="38">
        <f t="shared" si="123"/>
        <v>42516</v>
      </c>
      <c r="U617" s="112">
        <f t="shared" ca="1" si="124"/>
        <v>0.67405000000000004</v>
      </c>
      <c r="V617" s="112">
        <f t="shared" ca="1" si="118"/>
        <v>0.58730000000000004</v>
      </c>
      <c r="W617" s="112">
        <f t="shared" ca="1" si="119"/>
        <v>0.39540999999999998</v>
      </c>
      <c r="X617" s="112">
        <f t="shared" ca="1" si="120"/>
        <v>0.19189000000000001</v>
      </c>
      <c r="Y617" s="112">
        <f t="shared" ca="1" si="125"/>
        <v>0</v>
      </c>
      <c r="Z617" s="27">
        <f t="shared" ca="1" si="121"/>
        <v>0.27864000000000005</v>
      </c>
      <c r="AB617" s="38">
        <f t="shared" si="126"/>
        <v>42426</v>
      </c>
      <c r="AC617" s="38">
        <f t="shared" si="127"/>
        <v>42426</v>
      </c>
      <c r="AD617" s="38">
        <f t="shared" si="128"/>
        <v>42426</v>
      </c>
      <c r="AE617" s="38"/>
      <c r="AF617" s="38"/>
      <c r="AG617" s="38"/>
      <c r="AH617" s="38"/>
      <c r="AI617" s="38"/>
      <c r="AJ617" s="38"/>
      <c r="AK617" s="38"/>
      <c r="AL617" s="38"/>
      <c r="AM617" s="38"/>
      <c r="AO617" s="38"/>
    </row>
    <row r="618" spans="2:41">
      <c r="B618" s="111">
        <v>42517</v>
      </c>
      <c r="C618" s="112">
        <v>0.67305000000000004</v>
      </c>
      <c r="E618" s="111">
        <v>44076</v>
      </c>
      <c r="F618" s="112">
        <v>0.09</v>
      </c>
      <c r="H618" s="111">
        <v>42766</v>
      </c>
      <c r="I618" s="112">
        <v>0.6</v>
      </c>
      <c r="K618" s="111">
        <v>42489</v>
      </c>
      <c r="L618" s="112">
        <v>0.56799999999999995</v>
      </c>
      <c r="N618" s="111">
        <v>42489</v>
      </c>
      <c r="O618" s="112">
        <v>0.37644</v>
      </c>
      <c r="Q618" s="111">
        <v>42489</v>
      </c>
      <c r="R618" s="112">
        <v>0.19156000000000001</v>
      </c>
      <c r="S618" s="158">
        <f t="shared" si="122"/>
        <v>0</v>
      </c>
      <c r="T618" s="38">
        <f t="shared" si="123"/>
        <v>42517</v>
      </c>
      <c r="U618" s="112">
        <f t="shared" ca="1" si="124"/>
        <v>0.67305000000000004</v>
      </c>
      <c r="V618" s="112">
        <f t="shared" ca="1" si="118"/>
        <v>0.58857999999999999</v>
      </c>
      <c r="W618" s="112">
        <f t="shared" ca="1" si="119"/>
        <v>0.39668999999999999</v>
      </c>
      <c r="X618" s="112">
        <f t="shared" ca="1" si="120"/>
        <v>0.19189000000000001</v>
      </c>
      <c r="Y618" s="112">
        <f t="shared" ca="1" si="125"/>
        <v>0</v>
      </c>
      <c r="Z618" s="27">
        <f t="shared" ca="1" si="121"/>
        <v>0.27636000000000005</v>
      </c>
      <c r="AB618" s="38">
        <f t="shared" si="126"/>
        <v>42426</v>
      </c>
      <c r="AC618" s="38" t="e">
        <f t="shared" si="127"/>
        <v>#N/A</v>
      </c>
      <c r="AD618" s="38">
        <f t="shared" si="128"/>
        <v>42426</v>
      </c>
      <c r="AE618" s="38"/>
      <c r="AF618" s="38"/>
      <c r="AG618" s="38"/>
      <c r="AH618" s="38"/>
      <c r="AI618" s="38"/>
      <c r="AJ618" s="38"/>
      <c r="AK618" s="38"/>
      <c r="AL618" s="38"/>
      <c r="AM618" s="38"/>
      <c r="AO618" s="38"/>
    </row>
    <row r="619" spans="2:41">
      <c r="B619" s="111">
        <v>42521</v>
      </c>
      <c r="C619" s="112">
        <v>0.68579999999999997</v>
      </c>
      <c r="E619" s="111">
        <v>44077</v>
      </c>
      <c r="F619" s="112">
        <v>0.1</v>
      </c>
      <c r="H619" s="111">
        <v>42767</v>
      </c>
      <c r="I619" s="112">
        <v>0.56000000000000005</v>
      </c>
      <c r="K619" s="111">
        <v>42492</v>
      </c>
      <c r="L619" s="112">
        <v>0.57221</v>
      </c>
      <c r="N619" s="111">
        <v>42492</v>
      </c>
      <c r="O619" s="112">
        <v>0.38040000000000002</v>
      </c>
      <c r="Q619" s="111">
        <v>42492</v>
      </c>
      <c r="R619" s="112">
        <v>0.19181000000000001</v>
      </c>
      <c r="S619" s="158">
        <f t="shared" si="122"/>
        <v>0</v>
      </c>
      <c r="T619" s="38">
        <f t="shared" si="123"/>
        <v>42521</v>
      </c>
      <c r="U619" s="112">
        <f t="shared" ca="1" si="124"/>
        <v>0.68579999999999997</v>
      </c>
      <c r="V619" s="112">
        <f t="shared" ca="1" si="118"/>
        <v>0.59426999999999996</v>
      </c>
      <c r="W619" s="112">
        <f t="shared" ca="1" si="119"/>
        <v>0.40238000000000002</v>
      </c>
      <c r="X619" s="112">
        <f t="shared" ca="1" si="120"/>
        <v>0.19189000000000001</v>
      </c>
      <c r="Y619" s="112">
        <f t="shared" ca="1" si="125"/>
        <v>0</v>
      </c>
      <c r="Z619" s="27">
        <f t="shared" ca="1" si="121"/>
        <v>0.28341999999999995</v>
      </c>
      <c r="AB619" s="38">
        <f t="shared" si="126"/>
        <v>42429</v>
      </c>
      <c r="AC619" s="38">
        <f t="shared" si="127"/>
        <v>42429</v>
      </c>
      <c r="AD619" s="38">
        <f t="shared" si="128"/>
        <v>42429</v>
      </c>
      <c r="AE619" s="38"/>
      <c r="AF619" s="38"/>
      <c r="AG619" s="38"/>
      <c r="AH619" s="38"/>
      <c r="AI619" s="38"/>
      <c r="AJ619" s="38"/>
      <c r="AK619" s="38"/>
      <c r="AL619" s="38"/>
      <c r="AM619" s="38"/>
      <c r="AO619" s="38"/>
    </row>
    <row r="620" spans="2:41">
      <c r="B620" s="111">
        <v>42522</v>
      </c>
      <c r="C620" s="112">
        <v>0.68130000000000002</v>
      </c>
      <c r="E620" s="111">
        <v>44078</v>
      </c>
      <c r="F620" s="112">
        <v>0.09</v>
      </c>
      <c r="H620" s="111">
        <v>42768</v>
      </c>
      <c r="I620" s="112">
        <v>0.54</v>
      </c>
      <c r="K620" s="111">
        <v>42493</v>
      </c>
      <c r="L620" s="112">
        <v>0.57335000000000003</v>
      </c>
      <c r="N620" s="111">
        <v>42493</v>
      </c>
      <c r="O620" s="112">
        <v>0.38149</v>
      </c>
      <c r="Q620" s="111">
        <v>42493</v>
      </c>
      <c r="R620" s="112">
        <v>0.19186</v>
      </c>
      <c r="S620" s="158">
        <f t="shared" si="122"/>
        <v>0</v>
      </c>
      <c r="T620" s="38">
        <f t="shared" si="123"/>
        <v>42522</v>
      </c>
      <c r="U620" s="112">
        <f t="shared" ca="1" si="124"/>
        <v>0.68130000000000002</v>
      </c>
      <c r="V620" s="112">
        <f t="shared" ca="1" si="118"/>
        <v>0.59545999999999999</v>
      </c>
      <c r="W620" s="112">
        <f t="shared" ca="1" si="119"/>
        <v>0.40356999999999998</v>
      </c>
      <c r="X620" s="112">
        <f t="shared" ca="1" si="120"/>
        <v>0.19189000000000001</v>
      </c>
      <c r="Y620" s="112">
        <f t="shared" ca="1" si="125"/>
        <v>0</v>
      </c>
      <c r="Z620" s="27">
        <f t="shared" ca="1" si="121"/>
        <v>0.27773000000000003</v>
      </c>
      <c r="AB620" s="38">
        <f t="shared" si="126"/>
        <v>42430</v>
      </c>
      <c r="AC620" s="38">
        <f t="shared" si="127"/>
        <v>42430</v>
      </c>
      <c r="AD620" s="38">
        <f t="shared" si="128"/>
        <v>42430</v>
      </c>
      <c r="AE620" s="38"/>
      <c r="AF620" s="38"/>
      <c r="AG620" s="38"/>
      <c r="AH620" s="38"/>
      <c r="AI620" s="38"/>
      <c r="AJ620" s="38"/>
      <c r="AK620" s="38"/>
      <c r="AL620" s="38"/>
      <c r="AM620" s="38"/>
      <c r="AO620" s="38"/>
    </row>
    <row r="621" spans="2:41">
      <c r="B621" s="111">
        <v>42523</v>
      </c>
      <c r="C621" s="112">
        <v>0.68010000000000004</v>
      </c>
      <c r="E621" s="111">
        <v>44082</v>
      </c>
      <c r="F621" s="112">
        <v>0.09</v>
      </c>
      <c r="H621" s="111">
        <v>42769</v>
      </c>
      <c r="I621" s="112">
        <v>0.54</v>
      </c>
      <c r="K621" s="111">
        <v>42494</v>
      </c>
      <c r="L621" s="112">
        <v>0.57435999999999998</v>
      </c>
      <c r="N621" s="111">
        <v>42494</v>
      </c>
      <c r="O621" s="112">
        <v>0.38246999999999998</v>
      </c>
      <c r="Q621" s="111">
        <v>42494</v>
      </c>
      <c r="R621" s="112">
        <v>0.19189000000000001</v>
      </c>
      <c r="S621" s="158">
        <f t="shared" si="122"/>
        <v>0</v>
      </c>
      <c r="T621" s="38">
        <f t="shared" si="123"/>
        <v>42523</v>
      </c>
      <c r="U621" s="112">
        <f t="shared" ca="1" si="124"/>
        <v>0.68010000000000004</v>
      </c>
      <c r="V621" s="112">
        <f t="shared" ca="1" si="118"/>
        <v>0.59645999999999999</v>
      </c>
      <c r="W621" s="112">
        <f t="shared" ca="1" si="119"/>
        <v>0.40455000000000002</v>
      </c>
      <c r="X621" s="112">
        <f t="shared" ca="1" si="120"/>
        <v>0.19191</v>
      </c>
      <c r="Y621" s="112">
        <f t="shared" ca="1" si="125"/>
        <v>0</v>
      </c>
      <c r="Z621" s="27">
        <f t="shared" ca="1" si="121"/>
        <v>0.27555000000000002</v>
      </c>
      <c r="AB621" s="38">
        <f t="shared" si="126"/>
        <v>42431</v>
      </c>
      <c r="AC621" s="38">
        <f t="shared" si="127"/>
        <v>42431</v>
      </c>
      <c r="AD621" s="38">
        <f t="shared" si="128"/>
        <v>42431</v>
      </c>
      <c r="AE621" s="38"/>
      <c r="AF621" s="38"/>
      <c r="AG621" s="38"/>
      <c r="AH621" s="38"/>
      <c r="AI621" s="38"/>
      <c r="AJ621" s="38"/>
      <c r="AK621" s="38"/>
      <c r="AL621" s="38"/>
      <c r="AM621" s="38"/>
      <c r="AO621" s="38"/>
    </row>
    <row r="622" spans="2:41">
      <c r="B622" s="111">
        <v>42524</v>
      </c>
      <c r="C622" s="112">
        <v>0.68215000000000003</v>
      </c>
      <c r="E622" s="111">
        <v>44083</v>
      </c>
      <c r="F622" s="112">
        <v>0.09</v>
      </c>
      <c r="H622" s="111">
        <v>42772</v>
      </c>
      <c r="I622" s="112">
        <v>0.53</v>
      </c>
      <c r="K622" s="111">
        <v>42495</v>
      </c>
      <c r="L622" s="112">
        <v>0.57543999999999995</v>
      </c>
      <c r="N622" s="111">
        <v>42495</v>
      </c>
      <c r="O622" s="112">
        <v>0.38355</v>
      </c>
      <c r="Q622" s="111">
        <v>42495</v>
      </c>
      <c r="R622" s="112">
        <v>0.19189000000000001</v>
      </c>
      <c r="S622" s="158">
        <f t="shared" si="122"/>
        <v>0</v>
      </c>
      <c r="T622" s="38">
        <f t="shared" si="123"/>
        <v>42524</v>
      </c>
      <c r="U622" s="112">
        <f t="shared" ca="1" si="124"/>
        <v>0.68215000000000003</v>
      </c>
      <c r="V622" s="112">
        <f t="shared" ca="1" si="118"/>
        <v>0.59738999999999998</v>
      </c>
      <c r="W622" s="112">
        <f t="shared" ca="1" si="119"/>
        <v>0.40548000000000001</v>
      </c>
      <c r="X622" s="112">
        <f t="shared" ca="1" si="120"/>
        <v>0.19191</v>
      </c>
      <c r="Y622" s="112">
        <f t="shared" ca="1" si="125"/>
        <v>0</v>
      </c>
      <c r="Z622" s="27">
        <f t="shared" ca="1" si="121"/>
        <v>0.27667000000000003</v>
      </c>
      <c r="AB622" s="38">
        <f t="shared" si="126"/>
        <v>42432</v>
      </c>
      <c r="AC622" s="38">
        <f t="shared" si="127"/>
        <v>42432</v>
      </c>
      <c r="AD622" s="38">
        <f t="shared" si="128"/>
        <v>42432</v>
      </c>
      <c r="AE622" s="38"/>
      <c r="AF622" s="38"/>
      <c r="AG622" s="38"/>
      <c r="AH622" s="38"/>
      <c r="AI622" s="38"/>
      <c r="AJ622" s="38"/>
      <c r="AK622" s="38"/>
      <c r="AL622" s="38"/>
      <c r="AM622" s="38"/>
      <c r="AO622" s="38"/>
    </row>
    <row r="623" spans="2:41">
      <c r="B623" s="111">
        <v>42527</v>
      </c>
      <c r="C623" s="112">
        <v>0.66064999999999996</v>
      </c>
      <c r="E623" s="111">
        <v>44084</v>
      </c>
      <c r="F623" s="112">
        <v>0.09</v>
      </c>
      <c r="H623" s="111">
        <v>42773</v>
      </c>
      <c r="I623" s="112">
        <v>0.51</v>
      </c>
      <c r="K623" s="111">
        <v>42496</v>
      </c>
      <c r="L623" s="112">
        <v>0.57686999999999999</v>
      </c>
      <c r="N623" s="111">
        <v>42496</v>
      </c>
      <c r="O623" s="112">
        <v>0.38497999999999999</v>
      </c>
      <c r="Q623" s="111">
        <v>42496</v>
      </c>
      <c r="R623" s="112">
        <v>0.19189000000000001</v>
      </c>
      <c r="S623" s="158">
        <f t="shared" si="122"/>
        <v>0</v>
      </c>
      <c r="T623" s="38">
        <f t="shared" si="123"/>
        <v>42527</v>
      </c>
      <c r="U623" s="112">
        <f t="shared" ca="1" si="124"/>
        <v>0.66064999999999996</v>
      </c>
      <c r="V623" s="112">
        <f t="shared" ca="1" si="118"/>
        <v>0.59948999999999997</v>
      </c>
      <c r="W623" s="112">
        <f t="shared" ca="1" si="119"/>
        <v>0.40760000000000002</v>
      </c>
      <c r="X623" s="112">
        <f t="shared" ca="1" si="120"/>
        <v>0.19189000000000001</v>
      </c>
      <c r="Y623" s="112">
        <f t="shared" ca="1" si="125"/>
        <v>0</v>
      </c>
      <c r="Z623" s="27">
        <f t="shared" ca="1" si="121"/>
        <v>0.25304999999999994</v>
      </c>
      <c r="AB623" s="38">
        <f t="shared" si="126"/>
        <v>42433</v>
      </c>
      <c r="AC623" s="38" t="e">
        <f t="shared" si="127"/>
        <v>#N/A</v>
      </c>
      <c r="AD623" s="38">
        <f t="shared" si="128"/>
        <v>42433</v>
      </c>
      <c r="AE623" s="38"/>
      <c r="AF623" s="38"/>
      <c r="AG623" s="38"/>
      <c r="AH623" s="38"/>
      <c r="AI623" s="38"/>
      <c r="AJ623" s="38"/>
      <c r="AK623" s="38"/>
      <c r="AL623" s="38"/>
      <c r="AM623" s="38"/>
      <c r="AO623" s="38"/>
    </row>
    <row r="624" spans="2:41">
      <c r="B624" s="111">
        <v>42528</v>
      </c>
      <c r="C624" s="112">
        <v>0.65659999999999996</v>
      </c>
      <c r="E624" s="111">
        <v>44085</v>
      </c>
      <c r="F624" s="112">
        <v>0.09</v>
      </c>
      <c r="H624" s="111">
        <v>42774</v>
      </c>
      <c r="I624" s="112">
        <v>0.51</v>
      </c>
      <c r="K624" s="111">
        <v>42499</v>
      </c>
      <c r="L624" s="112">
        <v>0.57784000000000002</v>
      </c>
      <c r="N624" s="111">
        <v>42499</v>
      </c>
      <c r="O624" s="112">
        <v>0.38595000000000002</v>
      </c>
      <c r="Q624" s="111">
        <v>42499</v>
      </c>
      <c r="R624" s="112">
        <v>0.19189000000000001</v>
      </c>
      <c r="S624" s="158">
        <f t="shared" si="122"/>
        <v>0</v>
      </c>
      <c r="T624" s="38">
        <f t="shared" si="123"/>
        <v>42528</v>
      </c>
      <c r="U624" s="112">
        <f t="shared" ca="1" si="124"/>
        <v>0.65659999999999996</v>
      </c>
      <c r="V624" s="112">
        <f t="shared" ca="1" si="118"/>
        <v>0.60004999999999997</v>
      </c>
      <c r="W624" s="112">
        <f t="shared" ca="1" si="119"/>
        <v>0.40814</v>
      </c>
      <c r="X624" s="112">
        <f t="shared" ca="1" si="120"/>
        <v>0.19191</v>
      </c>
      <c r="Y624" s="112">
        <f t="shared" ca="1" si="125"/>
        <v>0</v>
      </c>
      <c r="Z624" s="27">
        <f t="shared" ca="1" si="121"/>
        <v>0.24845999999999996</v>
      </c>
      <c r="AB624" s="38">
        <f t="shared" si="126"/>
        <v>42436</v>
      </c>
      <c r="AC624" s="38">
        <f t="shared" si="127"/>
        <v>42436</v>
      </c>
      <c r="AD624" s="38">
        <f t="shared" si="128"/>
        <v>42436</v>
      </c>
      <c r="AE624" s="38"/>
      <c r="AF624" s="38"/>
      <c r="AG624" s="38"/>
      <c r="AH624" s="38"/>
      <c r="AI624" s="38"/>
      <c r="AJ624" s="38"/>
      <c r="AK624" s="38"/>
      <c r="AL624" s="38"/>
      <c r="AM624" s="38"/>
      <c r="AO624" s="38"/>
    </row>
    <row r="625" spans="2:41">
      <c r="B625" s="111">
        <v>42529</v>
      </c>
      <c r="C625" s="112">
        <v>0.65800000000000003</v>
      </c>
      <c r="E625" s="111">
        <v>44088</v>
      </c>
      <c r="F625" s="112">
        <v>0.09</v>
      </c>
      <c r="H625" s="111">
        <v>42775</v>
      </c>
      <c r="I625" s="112">
        <v>0.55000000000000004</v>
      </c>
      <c r="K625" s="111">
        <v>42500</v>
      </c>
      <c r="L625" s="112">
        <v>0.57781000000000005</v>
      </c>
      <c r="N625" s="111">
        <v>42500</v>
      </c>
      <c r="O625" s="112">
        <v>0.38595000000000002</v>
      </c>
      <c r="Q625" s="111">
        <v>42500</v>
      </c>
      <c r="R625" s="112">
        <v>0.19186</v>
      </c>
      <c r="S625" s="158">
        <f t="shared" si="122"/>
        <v>0</v>
      </c>
      <c r="T625" s="38">
        <f t="shared" si="123"/>
        <v>42529</v>
      </c>
      <c r="U625" s="112">
        <f t="shared" ca="1" si="124"/>
        <v>0.65800000000000003</v>
      </c>
      <c r="V625" s="112">
        <f t="shared" ca="1" si="118"/>
        <v>0.59994000000000003</v>
      </c>
      <c r="W625" s="112">
        <f t="shared" ca="1" si="119"/>
        <v>0.40803</v>
      </c>
      <c r="X625" s="112">
        <f t="shared" ca="1" si="120"/>
        <v>0.19191</v>
      </c>
      <c r="Y625" s="112">
        <f t="shared" ca="1" si="125"/>
        <v>0</v>
      </c>
      <c r="Z625" s="27">
        <f t="shared" ca="1" si="121"/>
        <v>0.24997000000000003</v>
      </c>
      <c r="AB625" s="38">
        <f t="shared" si="126"/>
        <v>42437</v>
      </c>
      <c r="AC625" s="38">
        <f t="shared" si="127"/>
        <v>42437</v>
      </c>
      <c r="AD625" s="38">
        <f t="shared" si="128"/>
        <v>42437</v>
      </c>
      <c r="AE625" s="38"/>
      <c r="AF625" s="38"/>
      <c r="AG625" s="38"/>
      <c r="AH625" s="38"/>
      <c r="AI625" s="38"/>
      <c r="AJ625" s="38"/>
      <c r="AK625" s="38"/>
      <c r="AL625" s="38"/>
      <c r="AM625" s="38"/>
      <c r="AO625" s="38"/>
    </row>
    <row r="626" spans="2:41">
      <c r="B626" s="111">
        <v>42530</v>
      </c>
      <c r="C626" s="112">
        <v>0.65605000000000002</v>
      </c>
      <c r="E626" s="111">
        <v>44089</v>
      </c>
      <c r="F626" s="112">
        <v>0.1</v>
      </c>
      <c r="H626" s="111">
        <v>42776</v>
      </c>
      <c r="I626" s="112">
        <v>0.54</v>
      </c>
      <c r="K626" s="111">
        <v>42501</v>
      </c>
      <c r="L626" s="112">
        <v>0.57784000000000002</v>
      </c>
      <c r="N626" s="111">
        <v>42501</v>
      </c>
      <c r="O626" s="112">
        <v>0.38595000000000002</v>
      </c>
      <c r="Q626" s="111">
        <v>42501</v>
      </c>
      <c r="R626" s="112">
        <v>0.19189000000000001</v>
      </c>
      <c r="S626" s="158">
        <f t="shared" si="122"/>
        <v>0</v>
      </c>
      <c r="T626" s="38">
        <f t="shared" si="123"/>
        <v>42530</v>
      </c>
      <c r="U626" s="112">
        <f t="shared" ca="1" si="124"/>
        <v>0.65605000000000002</v>
      </c>
      <c r="V626" s="112">
        <f t="shared" ca="1" si="118"/>
        <v>0.59994000000000003</v>
      </c>
      <c r="W626" s="112">
        <f t="shared" ca="1" si="119"/>
        <v>0.40803</v>
      </c>
      <c r="X626" s="112">
        <f t="shared" ca="1" si="120"/>
        <v>0.19191</v>
      </c>
      <c r="Y626" s="112">
        <f t="shared" ca="1" si="125"/>
        <v>0</v>
      </c>
      <c r="Z626" s="27">
        <f t="shared" ca="1" si="121"/>
        <v>0.24802000000000002</v>
      </c>
      <c r="AB626" s="38">
        <f t="shared" si="126"/>
        <v>42438</v>
      </c>
      <c r="AC626" s="38">
        <f t="shared" si="127"/>
        <v>42438</v>
      </c>
      <c r="AD626" s="38">
        <f t="shared" si="128"/>
        <v>42438</v>
      </c>
      <c r="AE626" s="38"/>
      <c r="AF626" s="38"/>
      <c r="AG626" s="38"/>
      <c r="AH626" s="38"/>
      <c r="AI626" s="38"/>
      <c r="AJ626" s="38"/>
      <c r="AK626" s="38"/>
      <c r="AL626" s="38"/>
      <c r="AM626" s="38"/>
      <c r="AO626" s="38"/>
    </row>
    <row r="627" spans="2:41">
      <c r="B627" s="111">
        <v>42531</v>
      </c>
      <c r="C627" s="112">
        <v>0.65559999999999996</v>
      </c>
      <c r="E627" s="111">
        <v>44090</v>
      </c>
      <c r="F627" s="112">
        <v>0.1</v>
      </c>
      <c r="H627" s="111">
        <v>42779</v>
      </c>
      <c r="I627" s="112">
        <v>0.53</v>
      </c>
      <c r="K627" s="111">
        <v>42502</v>
      </c>
      <c r="L627" s="112">
        <v>0.57816000000000001</v>
      </c>
      <c r="N627" s="111">
        <v>42502</v>
      </c>
      <c r="O627" s="112">
        <v>0.38627</v>
      </c>
      <c r="Q627" s="111">
        <v>42502</v>
      </c>
      <c r="R627" s="112">
        <v>0.19189000000000001</v>
      </c>
      <c r="S627" s="158">
        <f t="shared" si="122"/>
        <v>0</v>
      </c>
      <c r="T627" s="38">
        <f t="shared" si="123"/>
        <v>42531</v>
      </c>
      <c r="U627" s="112">
        <f t="shared" ca="1" si="124"/>
        <v>0.65559999999999996</v>
      </c>
      <c r="V627" s="112">
        <f t="shared" ca="1" si="118"/>
        <v>0.60074000000000005</v>
      </c>
      <c r="W627" s="112">
        <f t="shared" ca="1" si="119"/>
        <v>0.40883000000000003</v>
      </c>
      <c r="X627" s="112">
        <f t="shared" ca="1" si="120"/>
        <v>0.19191</v>
      </c>
      <c r="Y627" s="112">
        <f t="shared" ca="1" si="125"/>
        <v>0</v>
      </c>
      <c r="Z627" s="27">
        <f t="shared" ca="1" si="121"/>
        <v>0.24676999999999993</v>
      </c>
      <c r="AB627" s="38">
        <f t="shared" si="126"/>
        <v>42439</v>
      </c>
      <c r="AC627" s="38">
        <f t="shared" si="127"/>
        <v>42439</v>
      </c>
      <c r="AD627" s="38">
        <f t="shared" si="128"/>
        <v>42439</v>
      </c>
      <c r="AE627" s="38"/>
      <c r="AF627" s="38"/>
      <c r="AG627" s="38"/>
      <c r="AH627" s="38"/>
      <c r="AI627" s="38"/>
      <c r="AJ627" s="38"/>
      <c r="AK627" s="38"/>
      <c r="AL627" s="38"/>
      <c r="AM627" s="38"/>
      <c r="AO627" s="38"/>
    </row>
    <row r="628" spans="2:41">
      <c r="B628" s="111">
        <v>42534</v>
      </c>
      <c r="C628" s="112">
        <v>0.65249999999999997</v>
      </c>
      <c r="E628" s="111">
        <v>44091</v>
      </c>
      <c r="F628" s="112">
        <v>0.1</v>
      </c>
      <c r="H628" s="111">
        <v>42780</v>
      </c>
      <c r="I628" s="112">
        <v>0.52</v>
      </c>
      <c r="K628" s="111">
        <v>42503</v>
      </c>
      <c r="L628" s="112">
        <v>0.57899999999999996</v>
      </c>
      <c r="N628" s="111">
        <v>42503</v>
      </c>
      <c r="O628" s="112">
        <v>0.38711000000000001</v>
      </c>
      <c r="Q628" s="111">
        <v>42503</v>
      </c>
      <c r="R628" s="112">
        <v>0.19189000000000001</v>
      </c>
      <c r="S628" s="158">
        <f t="shared" si="122"/>
        <v>0</v>
      </c>
      <c r="T628" s="38">
        <f t="shared" si="123"/>
        <v>42534</v>
      </c>
      <c r="U628" s="112">
        <f t="shared" ca="1" si="124"/>
        <v>0.65249999999999997</v>
      </c>
      <c r="V628" s="112">
        <f t="shared" ca="1" si="118"/>
        <v>0.60089999999999999</v>
      </c>
      <c r="W628" s="112">
        <f t="shared" ca="1" si="119"/>
        <v>0.40900999999999998</v>
      </c>
      <c r="X628" s="112">
        <f t="shared" ca="1" si="120"/>
        <v>0.19189000000000001</v>
      </c>
      <c r="Y628" s="112">
        <f t="shared" ca="1" si="125"/>
        <v>0</v>
      </c>
      <c r="Z628" s="27">
        <f t="shared" ca="1" si="121"/>
        <v>0.24348999999999998</v>
      </c>
      <c r="AB628" s="38">
        <f t="shared" si="126"/>
        <v>42440</v>
      </c>
      <c r="AC628" s="38" t="e">
        <f t="shared" si="127"/>
        <v>#N/A</v>
      </c>
      <c r="AD628" s="38">
        <f t="shared" si="128"/>
        <v>42440</v>
      </c>
      <c r="AE628" s="38"/>
      <c r="AF628" s="38"/>
      <c r="AG628" s="38"/>
      <c r="AH628" s="38"/>
      <c r="AI628" s="38"/>
      <c r="AJ628" s="38"/>
      <c r="AK628" s="38"/>
      <c r="AL628" s="38"/>
      <c r="AM628" s="38"/>
      <c r="AO628" s="38"/>
    </row>
    <row r="629" spans="2:41">
      <c r="B629" s="111">
        <v>42535</v>
      </c>
      <c r="C629" s="112">
        <v>0.65480000000000005</v>
      </c>
      <c r="E629" s="111">
        <v>44092</v>
      </c>
      <c r="F629" s="112">
        <v>0.09</v>
      </c>
      <c r="H629" s="111">
        <v>42781</v>
      </c>
      <c r="I629" s="112">
        <v>0.55000000000000004</v>
      </c>
      <c r="K629" s="111">
        <v>42506</v>
      </c>
      <c r="L629" s="112">
        <v>0.58045000000000002</v>
      </c>
      <c r="N629" s="111">
        <v>42506</v>
      </c>
      <c r="O629" s="112">
        <v>0.38856000000000002</v>
      </c>
      <c r="Q629" s="111">
        <v>42506</v>
      </c>
      <c r="R629" s="112">
        <v>0.19189000000000001</v>
      </c>
      <c r="S629" s="158">
        <f t="shared" si="122"/>
        <v>0</v>
      </c>
      <c r="T629" s="38">
        <f t="shared" si="123"/>
        <v>42535</v>
      </c>
      <c r="U629" s="112">
        <f t="shared" ca="1" si="124"/>
        <v>0.65480000000000005</v>
      </c>
      <c r="V629" s="112">
        <f t="shared" ca="1" si="118"/>
        <v>0.60092000000000001</v>
      </c>
      <c r="W629" s="112">
        <f t="shared" ca="1" si="119"/>
        <v>0.40900999999999998</v>
      </c>
      <c r="X629" s="112">
        <f t="shared" ca="1" si="120"/>
        <v>0.19191</v>
      </c>
      <c r="Y629" s="112">
        <f t="shared" ca="1" si="125"/>
        <v>0</v>
      </c>
      <c r="Z629" s="27">
        <f t="shared" ca="1" si="121"/>
        <v>0.24579000000000006</v>
      </c>
      <c r="AB629" s="38">
        <f t="shared" si="126"/>
        <v>42443</v>
      </c>
      <c r="AC629" s="38">
        <f t="shared" si="127"/>
        <v>42443</v>
      </c>
      <c r="AD629" s="38">
        <f t="shared" si="128"/>
        <v>42443</v>
      </c>
      <c r="AE629" s="38"/>
      <c r="AF629" s="38"/>
      <c r="AG629" s="38"/>
      <c r="AH629" s="38"/>
      <c r="AI629" s="38"/>
      <c r="AJ629" s="38"/>
      <c r="AK629" s="38"/>
      <c r="AL629" s="38"/>
      <c r="AM629" s="38"/>
      <c r="AO629" s="38"/>
    </row>
    <row r="630" spans="2:41">
      <c r="B630" s="111">
        <v>42536</v>
      </c>
      <c r="C630" s="112">
        <v>0.65634999999999999</v>
      </c>
      <c r="E630" s="111">
        <v>44095</v>
      </c>
      <c r="F630" s="112">
        <v>0.08</v>
      </c>
      <c r="H630" s="111">
        <v>42782</v>
      </c>
      <c r="I630" s="112">
        <v>0.52</v>
      </c>
      <c r="K630" s="111">
        <v>42507</v>
      </c>
      <c r="L630" s="112">
        <v>0.58067000000000002</v>
      </c>
      <c r="N630" s="111">
        <v>42507</v>
      </c>
      <c r="O630" s="112">
        <v>0.38878000000000001</v>
      </c>
      <c r="Q630" s="111">
        <v>42507</v>
      </c>
      <c r="R630" s="112">
        <v>0.19189000000000001</v>
      </c>
      <c r="S630" s="158">
        <f t="shared" si="122"/>
        <v>0</v>
      </c>
      <c r="T630" s="38">
        <f t="shared" si="123"/>
        <v>42536</v>
      </c>
      <c r="U630" s="112">
        <f t="shared" ca="1" si="124"/>
        <v>0.65634999999999999</v>
      </c>
      <c r="V630" s="112">
        <f t="shared" ca="1" si="118"/>
        <v>0.60114000000000001</v>
      </c>
      <c r="W630" s="112">
        <f t="shared" ca="1" si="119"/>
        <v>0.40922999999999998</v>
      </c>
      <c r="X630" s="112">
        <f t="shared" ca="1" si="120"/>
        <v>0.19191</v>
      </c>
      <c r="Y630" s="112">
        <f t="shared" ca="1" si="125"/>
        <v>0</v>
      </c>
      <c r="Z630" s="27">
        <f t="shared" ca="1" si="121"/>
        <v>0.24712000000000001</v>
      </c>
      <c r="AB630" s="38">
        <f t="shared" si="126"/>
        <v>42444</v>
      </c>
      <c r="AC630" s="38">
        <f t="shared" si="127"/>
        <v>42444</v>
      </c>
      <c r="AD630" s="38">
        <f t="shared" si="128"/>
        <v>42444</v>
      </c>
      <c r="AE630" s="38"/>
      <c r="AF630" s="38"/>
      <c r="AG630" s="38"/>
      <c r="AH630" s="38"/>
      <c r="AI630" s="38"/>
      <c r="AJ630" s="38"/>
      <c r="AK630" s="38"/>
      <c r="AL630" s="38"/>
      <c r="AM630" s="38"/>
      <c r="AO630" s="38"/>
    </row>
    <row r="631" spans="2:41">
      <c r="B631" s="111">
        <v>42537</v>
      </c>
      <c r="C631" s="112">
        <v>0.64659999999999995</v>
      </c>
      <c r="E631" s="111">
        <v>44096</v>
      </c>
      <c r="F631" s="112">
        <v>7.0000000000000007E-2</v>
      </c>
      <c r="H631" s="111">
        <v>42783</v>
      </c>
      <c r="I631" s="112">
        <v>0.51</v>
      </c>
      <c r="K631" s="111">
        <v>42508</v>
      </c>
      <c r="L631" s="112">
        <v>0.58087999999999995</v>
      </c>
      <c r="N631" s="111">
        <v>42508</v>
      </c>
      <c r="O631" s="112">
        <v>0.38899</v>
      </c>
      <c r="Q631" s="111">
        <v>42508</v>
      </c>
      <c r="R631" s="112">
        <v>0.19189000000000001</v>
      </c>
      <c r="S631" s="158">
        <f t="shared" si="122"/>
        <v>0</v>
      </c>
      <c r="T631" s="38">
        <f t="shared" si="123"/>
        <v>42537</v>
      </c>
      <c r="U631" s="112">
        <f t="shared" ca="1" si="124"/>
        <v>0.64659999999999995</v>
      </c>
      <c r="V631" s="112">
        <f t="shared" ca="1" si="118"/>
        <v>0.60114000000000001</v>
      </c>
      <c r="W631" s="112">
        <f t="shared" ca="1" si="119"/>
        <v>0.40922999999999998</v>
      </c>
      <c r="X631" s="112">
        <f t="shared" ca="1" si="120"/>
        <v>0.19191</v>
      </c>
      <c r="Y631" s="112">
        <f t="shared" ca="1" si="125"/>
        <v>0</v>
      </c>
      <c r="Z631" s="27">
        <f t="shared" ca="1" si="121"/>
        <v>0.23736999999999997</v>
      </c>
      <c r="AB631" s="38">
        <f t="shared" si="126"/>
        <v>42445</v>
      </c>
      <c r="AC631" s="38">
        <f t="shared" si="127"/>
        <v>42445</v>
      </c>
      <c r="AD631" s="38">
        <f t="shared" si="128"/>
        <v>42445</v>
      </c>
      <c r="AE631" s="38"/>
      <c r="AF631" s="38"/>
      <c r="AG631" s="38"/>
      <c r="AH631" s="38"/>
      <c r="AI631" s="38"/>
      <c r="AJ631" s="38"/>
      <c r="AK631" s="38"/>
      <c r="AL631" s="38"/>
      <c r="AM631" s="38"/>
      <c r="AO631" s="38"/>
    </row>
    <row r="632" spans="2:41">
      <c r="B632" s="111">
        <v>42538</v>
      </c>
      <c r="C632" s="112">
        <v>0.64439999999999997</v>
      </c>
      <c r="E632" s="111">
        <v>44097</v>
      </c>
      <c r="F632" s="112">
        <v>0.06</v>
      </c>
      <c r="H632" s="111">
        <v>42787</v>
      </c>
      <c r="I632" s="112">
        <v>0.5</v>
      </c>
      <c r="K632" s="111">
        <v>42509</v>
      </c>
      <c r="L632" s="112">
        <v>0.58153999999999995</v>
      </c>
      <c r="N632" s="111">
        <v>42509</v>
      </c>
      <c r="O632" s="112">
        <v>0.38965</v>
      </c>
      <c r="Q632" s="111">
        <v>42509</v>
      </c>
      <c r="R632" s="112">
        <v>0.19189000000000001</v>
      </c>
      <c r="S632" s="158">
        <f t="shared" si="122"/>
        <v>0</v>
      </c>
      <c r="T632" s="38">
        <f t="shared" si="123"/>
        <v>42538</v>
      </c>
      <c r="U632" s="112">
        <f t="shared" ca="1" si="124"/>
        <v>0.64439999999999997</v>
      </c>
      <c r="V632" s="112">
        <f t="shared" ca="1" si="118"/>
        <v>0.59967999999999999</v>
      </c>
      <c r="W632" s="112">
        <f t="shared" ca="1" si="119"/>
        <v>0.40777000000000002</v>
      </c>
      <c r="X632" s="112">
        <f t="shared" ca="1" si="120"/>
        <v>0.19191</v>
      </c>
      <c r="Y632" s="112">
        <f t="shared" ca="1" si="125"/>
        <v>0</v>
      </c>
      <c r="Z632" s="27">
        <f t="shared" ca="1" si="121"/>
        <v>0.23662999999999995</v>
      </c>
      <c r="AB632" s="38">
        <f t="shared" si="126"/>
        <v>42446</v>
      </c>
      <c r="AC632" s="38">
        <f t="shared" si="127"/>
        <v>42446</v>
      </c>
      <c r="AD632" s="38">
        <f t="shared" si="128"/>
        <v>42446</v>
      </c>
      <c r="AE632" s="38"/>
      <c r="AF632" s="38"/>
      <c r="AG632" s="38"/>
      <c r="AH632" s="38"/>
      <c r="AI632" s="38"/>
      <c r="AJ632" s="38"/>
      <c r="AK632" s="38"/>
      <c r="AL632" s="38"/>
      <c r="AM632" s="38"/>
      <c r="AO632" s="38"/>
    </row>
    <row r="633" spans="2:41">
      <c r="B633" s="111">
        <v>42541</v>
      </c>
      <c r="C633" s="112">
        <v>0.64649999999999996</v>
      </c>
      <c r="E633" s="111">
        <v>44098</v>
      </c>
      <c r="F633" s="112">
        <v>7.0000000000000007E-2</v>
      </c>
      <c r="H633" s="111">
        <v>42788</v>
      </c>
      <c r="I633" s="112">
        <v>0.5</v>
      </c>
      <c r="K633" s="111">
        <v>42510</v>
      </c>
      <c r="L633" s="112">
        <v>0.58282999999999996</v>
      </c>
      <c r="N633" s="111">
        <v>42510</v>
      </c>
      <c r="O633" s="112">
        <v>0.39094000000000001</v>
      </c>
      <c r="Q633" s="111">
        <v>42510</v>
      </c>
      <c r="R633" s="112">
        <v>0.19189000000000001</v>
      </c>
      <c r="S633" s="158">
        <f t="shared" si="122"/>
        <v>0</v>
      </c>
      <c r="T633" s="38">
        <f t="shared" si="123"/>
        <v>42541</v>
      </c>
      <c r="U633" s="112">
        <f t="shared" ca="1" si="124"/>
        <v>0.64649999999999996</v>
      </c>
      <c r="V633" s="112">
        <f t="shared" ca="1" si="118"/>
        <v>0.59894000000000003</v>
      </c>
      <c r="W633" s="112">
        <f t="shared" ca="1" si="119"/>
        <v>0.40705000000000002</v>
      </c>
      <c r="X633" s="112">
        <f t="shared" ca="1" si="120"/>
        <v>0.19189000000000001</v>
      </c>
      <c r="Y633" s="112">
        <f t="shared" ca="1" si="125"/>
        <v>0</v>
      </c>
      <c r="Z633" s="27">
        <f t="shared" ca="1" si="121"/>
        <v>0.23944999999999994</v>
      </c>
      <c r="AB633" s="38">
        <f t="shared" si="126"/>
        <v>42447</v>
      </c>
      <c r="AC633" s="38" t="e">
        <f t="shared" si="127"/>
        <v>#N/A</v>
      </c>
      <c r="AD633" s="38">
        <f t="shared" si="128"/>
        <v>42447</v>
      </c>
      <c r="AE633" s="38"/>
      <c r="AF633" s="38"/>
      <c r="AG633" s="38"/>
      <c r="AH633" s="38"/>
      <c r="AI633" s="38"/>
      <c r="AJ633" s="38"/>
      <c r="AK633" s="38"/>
      <c r="AL633" s="38"/>
      <c r="AM633" s="38"/>
      <c r="AO633" s="38"/>
    </row>
    <row r="634" spans="2:41">
      <c r="B634" s="111">
        <v>42542</v>
      </c>
      <c r="C634" s="112">
        <v>0.64185000000000003</v>
      </c>
      <c r="E634" s="111">
        <v>44099</v>
      </c>
      <c r="F634" s="112">
        <v>0.08</v>
      </c>
      <c r="H634" s="111">
        <v>42789</v>
      </c>
      <c r="I634" s="112">
        <v>0.5</v>
      </c>
      <c r="K634" s="111">
        <v>42513</v>
      </c>
      <c r="L634" s="112">
        <v>0.58589000000000002</v>
      </c>
      <c r="N634" s="111">
        <v>42513</v>
      </c>
      <c r="O634" s="112">
        <v>0.39400000000000002</v>
      </c>
      <c r="Q634" s="111">
        <v>42513</v>
      </c>
      <c r="R634" s="112">
        <v>0.19189000000000001</v>
      </c>
      <c r="S634" s="158">
        <f t="shared" si="122"/>
        <v>0</v>
      </c>
      <c r="T634" s="38">
        <f t="shared" si="123"/>
        <v>42542</v>
      </c>
      <c r="U634" s="112">
        <f t="shared" ca="1" si="124"/>
        <v>0.64185000000000003</v>
      </c>
      <c r="V634" s="112">
        <f t="shared" ca="1" si="118"/>
        <v>0.59841999999999995</v>
      </c>
      <c r="W634" s="112">
        <f t="shared" ca="1" si="119"/>
        <v>0.40650999999999998</v>
      </c>
      <c r="X634" s="112">
        <f t="shared" ca="1" si="120"/>
        <v>0.19191</v>
      </c>
      <c r="Y634" s="112">
        <f t="shared" ca="1" si="125"/>
        <v>0</v>
      </c>
      <c r="Z634" s="27">
        <f t="shared" ca="1" si="121"/>
        <v>0.23534000000000005</v>
      </c>
      <c r="AB634" s="38">
        <f t="shared" si="126"/>
        <v>42450</v>
      </c>
      <c r="AC634" s="38">
        <f t="shared" si="127"/>
        <v>42450</v>
      </c>
      <c r="AD634" s="38">
        <f t="shared" si="128"/>
        <v>42450</v>
      </c>
      <c r="AE634" s="38"/>
      <c r="AF634" s="38"/>
      <c r="AG634" s="38"/>
      <c r="AH634" s="38"/>
      <c r="AI634" s="38"/>
      <c r="AJ634" s="38"/>
      <c r="AK634" s="38"/>
      <c r="AL634" s="38"/>
      <c r="AM634" s="38"/>
      <c r="AO634" s="38"/>
    </row>
    <row r="635" spans="2:41">
      <c r="B635" s="111">
        <v>42543</v>
      </c>
      <c r="C635" s="112">
        <v>0.6401</v>
      </c>
      <c r="E635" s="111">
        <v>44102</v>
      </c>
      <c r="F635" s="112">
        <v>0.08</v>
      </c>
      <c r="H635" s="111">
        <v>42790</v>
      </c>
      <c r="I635" s="112">
        <v>0.51</v>
      </c>
      <c r="K635" s="111">
        <v>42514</v>
      </c>
      <c r="L635" s="112">
        <v>0.58628999999999998</v>
      </c>
      <c r="N635" s="111">
        <v>42514</v>
      </c>
      <c r="O635" s="112">
        <v>0.39443</v>
      </c>
      <c r="Q635" s="111">
        <v>42514</v>
      </c>
      <c r="R635" s="112">
        <v>0.19186</v>
      </c>
      <c r="S635" s="158">
        <f t="shared" si="122"/>
        <v>0</v>
      </c>
      <c r="T635" s="38">
        <f t="shared" si="123"/>
        <v>42543</v>
      </c>
      <c r="U635" s="112">
        <f t="shared" ca="1" si="124"/>
        <v>0.6401</v>
      </c>
      <c r="V635" s="112">
        <f t="shared" ca="1" si="118"/>
        <v>0.59777000000000002</v>
      </c>
      <c r="W635" s="112">
        <f t="shared" ca="1" si="119"/>
        <v>0.40586</v>
      </c>
      <c r="X635" s="112">
        <f t="shared" ca="1" si="120"/>
        <v>0.19191</v>
      </c>
      <c r="Y635" s="112">
        <f t="shared" ca="1" si="125"/>
        <v>0</v>
      </c>
      <c r="Z635" s="27">
        <f t="shared" ca="1" si="121"/>
        <v>0.23424</v>
      </c>
      <c r="AB635" s="38">
        <f t="shared" si="126"/>
        <v>42451</v>
      </c>
      <c r="AC635" s="38">
        <f t="shared" si="127"/>
        <v>42451</v>
      </c>
      <c r="AD635" s="38">
        <f t="shared" si="128"/>
        <v>42451</v>
      </c>
      <c r="AE635" s="38"/>
      <c r="AF635" s="38"/>
      <c r="AG635" s="38"/>
      <c r="AH635" s="38"/>
      <c r="AI635" s="38"/>
      <c r="AJ635" s="38"/>
      <c r="AK635" s="38"/>
      <c r="AL635" s="38"/>
      <c r="AM635" s="38"/>
      <c r="AO635" s="38"/>
    </row>
    <row r="636" spans="2:41">
      <c r="B636" s="111">
        <v>42544</v>
      </c>
      <c r="C636" s="112">
        <v>0.6401</v>
      </c>
      <c r="E636" s="111">
        <v>44103</v>
      </c>
      <c r="F636" s="112">
        <v>7.0000000000000007E-2</v>
      </c>
      <c r="H636" s="111">
        <v>42793</v>
      </c>
      <c r="I636" s="112">
        <v>0.51</v>
      </c>
      <c r="K636" s="111">
        <v>42515</v>
      </c>
      <c r="L636" s="112">
        <v>0.58665</v>
      </c>
      <c r="N636" s="111">
        <v>42515</v>
      </c>
      <c r="O636" s="112">
        <v>0.39476</v>
      </c>
      <c r="Q636" s="111">
        <v>42515</v>
      </c>
      <c r="R636" s="112">
        <v>0.19189000000000001</v>
      </c>
      <c r="S636" s="158">
        <f t="shared" si="122"/>
        <v>0</v>
      </c>
      <c r="T636" s="38">
        <f t="shared" si="123"/>
        <v>42544</v>
      </c>
      <c r="U636" s="112">
        <f t="shared" ca="1" si="124"/>
        <v>0.6401</v>
      </c>
      <c r="V636" s="112">
        <f t="shared" ca="1" si="118"/>
        <v>0.59701000000000004</v>
      </c>
      <c r="W636" s="112">
        <f t="shared" ca="1" si="119"/>
        <v>0.40510000000000002</v>
      </c>
      <c r="X636" s="112">
        <f t="shared" ca="1" si="120"/>
        <v>0.19191</v>
      </c>
      <c r="Y636" s="112">
        <f t="shared" ca="1" si="125"/>
        <v>0</v>
      </c>
      <c r="Z636" s="27">
        <f t="shared" ca="1" si="121"/>
        <v>0.23499999999999999</v>
      </c>
      <c r="AB636" s="38">
        <f t="shared" si="126"/>
        <v>42452</v>
      </c>
      <c r="AC636" s="38">
        <f t="shared" si="127"/>
        <v>42452</v>
      </c>
      <c r="AD636" s="38">
        <f t="shared" si="128"/>
        <v>42452</v>
      </c>
      <c r="AE636" s="38"/>
      <c r="AF636" s="38"/>
      <c r="AG636" s="38"/>
      <c r="AH636" s="38"/>
      <c r="AI636" s="38"/>
      <c r="AJ636" s="38"/>
      <c r="AK636" s="38"/>
      <c r="AL636" s="38"/>
      <c r="AM636" s="38"/>
      <c r="AO636" s="38"/>
    </row>
    <row r="637" spans="2:41">
      <c r="B637" s="111">
        <v>42545</v>
      </c>
      <c r="C637" s="112">
        <v>0.62360000000000004</v>
      </c>
      <c r="E637" s="111">
        <v>44104</v>
      </c>
      <c r="F637" s="112">
        <v>0.08</v>
      </c>
      <c r="H637" s="111">
        <v>42794</v>
      </c>
      <c r="I637" s="112">
        <v>0.53</v>
      </c>
      <c r="K637" s="111">
        <v>42516</v>
      </c>
      <c r="L637" s="112">
        <v>0.58730000000000004</v>
      </c>
      <c r="N637" s="111">
        <v>42516</v>
      </c>
      <c r="O637" s="112">
        <v>0.39540999999999998</v>
      </c>
      <c r="Q637" s="111">
        <v>42516</v>
      </c>
      <c r="R637" s="112">
        <v>0.19189000000000001</v>
      </c>
      <c r="S637" s="158">
        <f t="shared" si="122"/>
        <v>0</v>
      </c>
      <c r="T637" s="38">
        <f t="shared" si="123"/>
        <v>42545</v>
      </c>
      <c r="U637" s="112">
        <f t="shared" ca="1" si="124"/>
        <v>0.62360000000000004</v>
      </c>
      <c r="V637" s="112">
        <f t="shared" ca="1" si="118"/>
        <v>0.59691000000000005</v>
      </c>
      <c r="W637" s="112">
        <f t="shared" ca="1" si="119"/>
        <v>0.40500000000000003</v>
      </c>
      <c r="X637" s="112">
        <f t="shared" ca="1" si="120"/>
        <v>0.19191</v>
      </c>
      <c r="Y637" s="112">
        <f t="shared" ca="1" si="125"/>
        <v>0</v>
      </c>
      <c r="Z637" s="27">
        <f t="shared" ca="1" si="121"/>
        <v>0.21860000000000002</v>
      </c>
      <c r="AB637" s="38">
        <f t="shared" si="126"/>
        <v>42453</v>
      </c>
      <c r="AC637" s="38">
        <f t="shared" si="127"/>
        <v>42453</v>
      </c>
      <c r="AD637" s="38">
        <f t="shared" si="128"/>
        <v>42453</v>
      </c>
      <c r="AE637" s="38"/>
      <c r="AF637" s="38"/>
      <c r="AG637" s="38"/>
      <c r="AH637" s="38"/>
      <c r="AI637" s="38"/>
      <c r="AJ637" s="38"/>
      <c r="AK637" s="38"/>
      <c r="AL637" s="38"/>
      <c r="AM637" s="38"/>
      <c r="AO637" s="38"/>
    </row>
    <row r="638" spans="2:41">
      <c r="B638" s="111">
        <v>42548</v>
      </c>
      <c r="C638" s="112">
        <v>0.62709999999999999</v>
      </c>
      <c r="E638" s="111">
        <v>44105</v>
      </c>
      <c r="F638" s="112">
        <v>0.08</v>
      </c>
      <c r="H638" s="111">
        <v>42795</v>
      </c>
      <c r="I638" s="112">
        <v>0.5</v>
      </c>
      <c r="K638" s="111">
        <v>42517</v>
      </c>
      <c r="L638" s="112">
        <v>0.58857999999999999</v>
      </c>
      <c r="N638" s="111">
        <v>42517</v>
      </c>
      <c r="O638" s="112">
        <v>0.39668999999999999</v>
      </c>
      <c r="Q638" s="111">
        <v>42517</v>
      </c>
      <c r="R638" s="112">
        <v>0.19189000000000001</v>
      </c>
      <c r="S638" s="158">
        <f t="shared" si="122"/>
        <v>0</v>
      </c>
      <c r="T638" s="38">
        <f t="shared" si="123"/>
        <v>42548</v>
      </c>
      <c r="U638" s="112">
        <f t="shared" ca="1" si="124"/>
        <v>0.62709999999999999</v>
      </c>
      <c r="V638" s="112">
        <f t="shared" ca="1" si="118"/>
        <v>0.59243999999999997</v>
      </c>
      <c r="W638" s="112">
        <f t="shared" ca="1" si="119"/>
        <v>0.40053</v>
      </c>
      <c r="X638" s="112">
        <f t="shared" ca="1" si="120"/>
        <v>0.19191</v>
      </c>
      <c r="Y638" s="112">
        <f t="shared" ca="1" si="125"/>
        <v>0</v>
      </c>
      <c r="Z638" s="27">
        <f t="shared" ca="1" si="121"/>
        <v>0.22656999999999999</v>
      </c>
      <c r="AB638" s="38">
        <f t="shared" si="126"/>
        <v>42453</v>
      </c>
      <c r="AC638" s="38" t="e">
        <f t="shared" si="127"/>
        <v>#N/A</v>
      </c>
      <c r="AD638" s="38">
        <f t="shared" si="128"/>
        <v>42453</v>
      </c>
      <c r="AE638" s="38"/>
      <c r="AF638" s="38"/>
      <c r="AG638" s="38"/>
      <c r="AH638" s="38"/>
      <c r="AI638" s="38"/>
      <c r="AJ638" s="38"/>
      <c r="AK638" s="38"/>
      <c r="AL638" s="38"/>
      <c r="AM638" s="38"/>
      <c r="AO638" s="38"/>
    </row>
    <row r="639" spans="2:41">
      <c r="B639" s="111">
        <v>42549</v>
      </c>
      <c r="C639" s="112">
        <v>0.63109999999999999</v>
      </c>
      <c r="E639" s="111"/>
      <c r="H639" s="111">
        <v>42796</v>
      </c>
      <c r="I639" s="112">
        <v>0.5</v>
      </c>
      <c r="K639" s="111">
        <v>42520</v>
      </c>
      <c r="L639" s="112">
        <v>0.58857999999999999</v>
      </c>
      <c r="N639" s="111">
        <v>42520</v>
      </c>
      <c r="O639" s="112">
        <v>0.39668999999999999</v>
      </c>
      <c r="Q639" s="111">
        <v>42520</v>
      </c>
      <c r="R639" s="112">
        <v>0.19189000000000001</v>
      </c>
      <c r="S639" s="158">
        <f t="shared" si="122"/>
        <v>0</v>
      </c>
      <c r="T639" s="38">
        <f t="shared" si="123"/>
        <v>42549</v>
      </c>
      <c r="U639" s="112">
        <f t="shared" ca="1" si="124"/>
        <v>0.63109999999999999</v>
      </c>
      <c r="V639" s="112">
        <f t="shared" ca="1" si="118"/>
        <v>0.59199999999999997</v>
      </c>
      <c r="W639" s="112">
        <f t="shared" ca="1" si="119"/>
        <v>0.40009</v>
      </c>
      <c r="X639" s="112">
        <f t="shared" ca="1" si="120"/>
        <v>0.19191</v>
      </c>
      <c r="Y639" s="112">
        <f t="shared" ca="1" si="125"/>
        <v>0</v>
      </c>
      <c r="Z639" s="27">
        <f t="shared" ca="1" si="121"/>
        <v>0.23100999999999999</v>
      </c>
      <c r="AB639" s="38">
        <f t="shared" si="126"/>
        <v>42453</v>
      </c>
      <c r="AC639" s="38" t="e">
        <f t="shared" si="127"/>
        <v>#N/A</v>
      </c>
      <c r="AD639" s="38">
        <f t="shared" si="128"/>
        <v>42453</v>
      </c>
      <c r="AE639" s="38"/>
      <c r="AF639" s="38"/>
      <c r="AG639" s="38"/>
      <c r="AH639" s="38"/>
      <c r="AI639" s="38"/>
      <c r="AJ639" s="38"/>
      <c r="AK639" s="38"/>
      <c r="AL639" s="38"/>
      <c r="AM639" s="38"/>
      <c r="AO639" s="38"/>
    </row>
    <row r="640" spans="2:41">
      <c r="B640" s="111">
        <v>42550</v>
      </c>
      <c r="C640" s="112">
        <v>0.64610000000000001</v>
      </c>
      <c r="E640" s="111"/>
      <c r="H640" s="111">
        <v>42797</v>
      </c>
      <c r="I640" s="112">
        <v>0.51</v>
      </c>
      <c r="K640" s="111">
        <v>42521</v>
      </c>
      <c r="L640" s="112">
        <v>0.59426999999999996</v>
      </c>
      <c r="N640" s="111">
        <v>42521</v>
      </c>
      <c r="O640" s="112">
        <v>0.40238000000000002</v>
      </c>
      <c r="Q640" s="111">
        <v>42521</v>
      </c>
      <c r="R640" s="112">
        <v>0.19189000000000001</v>
      </c>
      <c r="S640" s="158">
        <f t="shared" si="122"/>
        <v>0</v>
      </c>
      <c r="T640" s="38">
        <f t="shared" si="123"/>
        <v>42550</v>
      </c>
      <c r="U640" s="112">
        <f t="shared" ca="1" si="124"/>
        <v>0.64610000000000001</v>
      </c>
      <c r="V640" s="112">
        <f t="shared" ca="1" si="118"/>
        <v>0.59297999999999995</v>
      </c>
      <c r="W640" s="112">
        <f t="shared" ca="1" si="119"/>
        <v>0.40106999999999998</v>
      </c>
      <c r="X640" s="112">
        <f t="shared" ca="1" si="120"/>
        <v>0.19191</v>
      </c>
      <c r="Y640" s="112">
        <f t="shared" ca="1" si="125"/>
        <v>0</v>
      </c>
      <c r="Z640" s="27">
        <f t="shared" ca="1" si="121"/>
        <v>0.24503000000000003</v>
      </c>
      <c r="AB640" s="38">
        <f t="shared" si="126"/>
        <v>42458</v>
      </c>
      <c r="AC640" s="38">
        <f t="shared" si="127"/>
        <v>42458</v>
      </c>
      <c r="AD640" s="38">
        <f t="shared" si="128"/>
        <v>42458</v>
      </c>
      <c r="AE640" s="38"/>
      <c r="AF640" s="38"/>
      <c r="AG640" s="38"/>
      <c r="AH640" s="38"/>
      <c r="AI640" s="38"/>
      <c r="AJ640" s="38"/>
      <c r="AK640" s="38"/>
      <c r="AL640" s="38"/>
      <c r="AM640" s="38"/>
      <c r="AO640" s="38"/>
    </row>
    <row r="641" spans="2:41">
      <c r="B641" s="111">
        <v>42551</v>
      </c>
      <c r="C641" s="112">
        <v>0.65410000000000001</v>
      </c>
      <c r="E641" s="111"/>
      <c r="H641" s="111">
        <v>42800</v>
      </c>
      <c r="I641" s="112">
        <v>0.51</v>
      </c>
      <c r="K641" s="111">
        <v>42522</v>
      </c>
      <c r="L641" s="112">
        <v>0.59545999999999999</v>
      </c>
      <c r="N641" s="111">
        <v>42522</v>
      </c>
      <c r="O641" s="112">
        <v>0.40356999999999998</v>
      </c>
      <c r="Q641" s="111">
        <v>42522</v>
      </c>
      <c r="R641" s="112">
        <v>0.19189000000000001</v>
      </c>
      <c r="S641" s="158">
        <f t="shared" si="122"/>
        <v>0</v>
      </c>
      <c r="T641" s="38">
        <f t="shared" si="123"/>
        <v>42551</v>
      </c>
      <c r="U641" s="112">
        <f t="shared" ca="1" si="124"/>
        <v>0.65410000000000001</v>
      </c>
      <c r="V641" s="112">
        <f t="shared" ca="1" si="118"/>
        <v>0.59521999999999997</v>
      </c>
      <c r="W641" s="112">
        <f t="shared" ca="1" si="119"/>
        <v>0.40336</v>
      </c>
      <c r="X641" s="112">
        <f t="shared" ca="1" si="120"/>
        <v>0.19186</v>
      </c>
      <c r="Y641" s="112">
        <f t="shared" ca="1" si="125"/>
        <v>0</v>
      </c>
      <c r="Z641" s="27">
        <f t="shared" ca="1" si="121"/>
        <v>0.25074000000000002</v>
      </c>
      <c r="AB641" s="38">
        <f t="shared" si="126"/>
        <v>42459</v>
      </c>
      <c r="AC641" s="38">
        <f t="shared" si="127"/>
        <v>42459</v>
      </c>
      <c r="AD641" s="38">
        <f t="shared" si="128"/>
        <v>42459</v>
      </c>
      <c r="AE641" s="38"/>
      <c r="AF641" s="38"/>
      <c r="AG641" s="38"/>
      <c r="AH641" s="38"/>
      <c r="AI641" s="38"/>
      <c r="AJ641" s="38"/>
      <c r="AK641" s="38"/>
      <c r="AL641" s="38"/>
      <c r="AM641" s="38"/>
      <c r="AO641" s="38"/>
    </row>
    <row r="642" spans="2:41">
      <c r="B642" s="111">
        <v>42552</v>
      </c>
      <c r="C642" s="112">
        <v>0.65334999999999999</v>
      </c>
      <c r="E642" s="111"/>
      <c r="H642" s="111">
        <v>42801</v>
      </c>
      <c r="I642" s="112">
        <v>0.5</v>
      </c>
      <c r="K642" s="111">
        <v>42523</v>
      </c>
      <c r="L642" s="112">
        <v>0.59645999999999999</v>
      </c>
      <c r="N642" s="111">
        <v>42523</v>
      </c>
      <c r="O642" s="112">
        <v>0.40455000000000002</v>
      </c>
      <c r="Q642" s="111">
        <v>42523</v>
      </c>
      <c r="R642" s="112">
        <v>0.19191</v>
      </c>
      <c r="S642" s="158">
        <f t="shared" si="122"/>
        <v>0</v>
      </c>
      <c r="T642" s="38">
        <f t="shared" si="123"/>
        <v>42552</v>
      </c>
      <c r="U642" s="112">
        <f t="shared" ca="1" si="124"/>
        <v>0.65334999999999999</v>
      </c>
      <c r="V642" s="112">
        <f t="shared" ca="1" si="118"/>
        <v>0.60833000000000004</v>
      </c>
      <c r="W642" s="112">
        <f t="shared" ca="1" si="119"/>
        <v>0.41649999999999998</v>
      </c>
      <c r="X642" s="112">
        <f t="shared" ca="1" si="120"/>
        <v>0.19183</v>
      </c>
      <c r="Y642" s="112">
        <f t="shared" ca="1" si="125"/>
        <v>0</v>
      </c>
      <c r="Z642" s="27">
        <f t="shared" ca="1" si="121"/>
        <v>0.23685</v>
      </c>
      <c r="AB642" s="38">
        <f t="shared" si="126"/>
        <v>42461</v>
      </c>
      <c r="AC642" s="38">
        <f t="shared" si="127"/>
        <v>42461</v>
      </c>
      <c r="AD642" s="38">
        <f t="shared" si="128"/>
        <v>42461</v>
      </c>
      <c r="AE642" s="38"/>
      <c r="AF642" s="38"/>
      <c r="AG642" s="38"/>
      <c r="AH642" s="38"/>
      <c r="AI642" s="38"/>
      <c r="AJ642" s="38"/>
      <c r="AK642" s="38"/>
      <c r="AL642" s="38"/>
      <c r="AM642" s="38"/>
      <c r="AO642" s="38"/>
    </row>
    <row r="643" spans="2:41">
      <c r="B643" s="111">
        <v>42555</v>
      </c>
      <c r="C643" s="112">
        <v>0.65634999999999999</v>
      </c>
      <c r="E643" s="111"/>
      <c r="H643" s="111">
        <v>42802</v>
      </c>
      <c r="I643" s="112">
        <v>0.5</v>
      </c>
      <c r="K643" s="111">
        <v>42524</v>
      </c>
      <c r="L643" s="112">
        <v>0.59738999999999998</v>
      </c>
      <c r="N643" s="111">
        <v>42524</v>
      </c>
      <c r="O643" s="112">
        <v>0.40548000000000001</v>
      </c>
      <c r="Q643" s="111">
        <v>42524</v>
      </c>
      <c r="R643" s="112">
        <v>0.19191</v>
      </c>
      <c r="S643" s="158">
        <f t="shared" si="122"/>
        <v>0</v>
      </c>
      <c r="T643" s="38">
        <f t="shared" si="123"/>
        <v>42555</v>
      </c>
      <c r="U643" s="112">
        <f t="shared" ca="1" si="124"/>
        <v>0.65634999999999999</v>
      </c>
      <c r="V643" s="112">
        <f t="shared" ca="1" si="118"/>
        <v>0.60836000000000001</v>
      </c>
      <c r="W643" s="112">
        <f t="shared" ca="1" si="119"/>
        <v>0.41649999999999998</v>
      </c>
      <c r="X643" s="112">
        <f t="shared" ca="1" si="120"/>
        <v>0.19186</v>
      </c>
      <c r="Y643" s="112">
        <f t="shared" ca="1" si="125"/>
        <v>0</v>
      </c>
      <c r="Z643" s="27">
        <f t="shared" ca="1" si="121"/>
        <v>0.23985000000000001</v>
      </c>
      <c r="AB643" s="38">
        <f t="shared" si="126"/>
        <v>42464</v>
      </c>
      <c r="AC643" s="38">
        <f t="shared" si="127"/>
        <v>42464</v>
      </c>
      <c r="AD643" s="38">
        <f t="shared" si="128"/>
        <v>42464</v>
      </c>
      <c r="AE643" s="38"/>
      <c r="AF643" s="38"/>
      <c r="AG643" s="38"/>
      <c r="AH643" s="38"/>
      <c r="AI643" s="38"/>
      <c r="AJ643" s="38"/>
      <c r="AK643" s="38"/>
      <c r="AL643" s="38"/>
      <c r="AM643" s="38"/>
      <c r="AO643" s="38"/>
    </row>
    <row r="644" spans="2:41">
      <c r="B644" s="111">
        <v>42556</v>
      </c>
      <c r="C644" s="112">
        <v>0.65710000000000002</v>
      </c>
      <c r="E644" s="111"/>
      <c r="H644" s="111">
        <v>42803</v>
      </c>
      <c r="I644" s="112">
        <v>0.5</v>
      </c>
      <c r="K644" s="111">
        <v>42527</v>
      </c>
      <c r="L644" s="112">
        <v>0.59948999999999997</v>
      </c>
      <c r="N644" s="111">
        <v>42527</v>
      </c>
      <c r="O644" s="112">
        <v>0.40760000000000002</v>
      </c>
      <c r="Q644" s="111">
        <v>42527</v>
      </c>
      <c r="R644" s="112">
        <v>0.19189000000000001</v>
      </c>
      <c r="S644" s="158">
        <f t="shared" si="122"/>
        <v>0</v>
      </c>
      <c r="T644" s="38">
        <f t="shared" si="123"/>
        <v>42556</v>
      </c>
      <c r="U644" s="112">
        <f t="shared" ca="1" si="124"/>
        <v>0.65710000000000002</v>
      </c>
      <c r="V644" s="112">
        <f t="shared" ca="1" si="118"/>
        <v>0.60780999999999996</v>
      </c>
      <c r="W644" s="112">
        <f t="shared" ca="1" si="119"/>
        <v>0.41598000000000002</v>
      </c>
      <c r="X644" s="112">
        <f t="shared" ca="1" si="120"/>
        <v>0.19183</v>
      </c>
      <c r="Y644" s="112">
        <f t="shared" ca="1" si="125"/>
        <v>0</v>
      </c>
      <c r="Z644" s="27">
        <f t="shared" ca="1" si="121"/>
        <v>0.24112</v>
      </c>
      <c r="AB644" s="38">
        <f t="shared" si="126"/>
        <v>42465</v>
      </c>
      <c r="AC644" s="38">
        <f t="shared" si="127"/>
        <v>42465</v>
      </c>
      <c r="AD644" s="38">
        <f t="shared" si="128"/>
        <v>42465</v>
      </c>
      <c r="AE644" s="38"/>
      <c r="AF644" s="38"/>
      <c r="AG644" s="38"/>
      <c r="AH644" s="38"/>
      <c r="AI644" s="38"/>
      <c r="AJ644" s="38"/>
      <c r="AK644" s="38"/>
      <c r="AL644" s="38"/>
      <c r="AM644" s="38"/>
      <c r="AO644" s="38"/>
    </row>
    <row r="645" spans="2:41">
      <c r="B645" s="111">
        <v>42557</v>
      </c>
      <c r="C645" s="112">
        <v>0.66110000000000002</v>
      </c>
      <c r="E645" s="111"/>
      <c r="H645" s="111">
        <v>42804</v>
      </c>
      <c r="I645" s="112">
        <v>0.5</v>
      </c>
      <c r="K645" s="111">
        <v>42528</v>
      </c>
      <c r="L645" s="112">
        <v>0.60004999999999997</v>
      </c>
      <c r="N645" s="111">
        <v>42528</v>
      </c>
      <c r="O645" s="112">
        <v>0.40814</v>
      </c>
      <c r="Q645" s="111">
        <v>42528</v>
      </c>
      <c r="R645" s="112">
        <v>0.19191</v>
      </c>
      <c r="S645" s="158">
        <f t="shared" si="122"/>
        <v>0</v>
      </c>
      <c r="T645" s="38">
        <f t="shared" si="123"/>
        <v>42557</v>
      </c>
      <c r="U645" s="112">
        <f t="shared" ca="1" si="124"/>
        <v>0.66110000000000002</v>
      </c>
      <c r="V645" s="112">
        <f t="shared" ca="1" si="118"/>
        <v>0.60889000000000004</v>
      </c>
      <c r="W645" s="112">
        <f t="shared" ca="1" si="119"/>
        <v>0.41705999999999999</v>
      </c>
      <c r="X645" s="112">
        <f t="shared" ca="1" si="120"/>
        <v>0.19183</v>
      </c>
      <c r="Y645" s="112">
        <f t="shared" ca="1" si="125"/>
        <v>0</v>
      </c>
      <c r="Z645" s="27">
        <f t="shared" ca="1" si="121"/>
        <v>0.24404000000000003</v>
      </c>
      <c r="AB645" s="38">
        <f t="shared" ca="1" si="126"/>
        <v>42466</v>
      </c>
      <c r="AC645" s="38">
        <f t="shared" si="127"/>
        <v>42466</v>
      </c>
      <c r="AD645" s="38">
        <f t="shared" si="128"/>
        <v>42466</v>
      </c>
      <c r="AE645" s="38"/>
      <c r="AF645" s="38"/>
      <c r="AG645" s="38"/>
      <c r="AH645" s="38"/>
      <c r="AI645" s="38"/>
      <c r="AJ645" s="38"/>
      <c r="AK645" s="38"/>
      <c r="AL645" s="38"/>
      <c r="AM645" s="38"/>
      <c r="AO645" s="38"/>
    </row>
    <row r="646" spans="2:41">
      <c r="B646" s="111">
        <v>42558</v>
      </c>
      <c r="C646" s="112">
        <v>0.66459999999999997</v>
      </c>
      <c r="E646" s="111"/>
      <c r="H646" s="111">
        <v>42807</v>
      </c>
      <c r="I646" s="112">
        <v>0.5</v>
      </c>
      <c r="K646" s="111">
        <v>42529</v>
      </c>
      <c r="L646" s="112">
        <v>0.59994000000000003</v>
      </c>
      <c r="N646" s="111">
        <v>42529</v>
      </c>
      <c r="O646" s="112">
        <v>0.40803</v>
      </c>
      <c r="Q646" s="111">
        <v>42529</v>
      </c>
      <c r="R646" s="112">
        <v>0.19191</v>
      </c>
      <c r="S646" s="158">
        <f t="shared" si="122"/>
        <v>0</v>
      </c>
      <c r="T646" s="38">
        <f t="shared" si="123"/>
        <v>42558</v>
      </c>
      <c r="U646" s="112">
        <f t="shared" ca="1" si="124"/>
        <v>0.66459999999999997</v>
      </c>
      <c r="V646" s="112">
        <f t="shared" ca="1" si="118"/>
        <v>0.60980000000000001</v>
      </c>
      <c r="W646" s="112">
        <f t="shared" ca="1" si="119"/>
        <v>0.41793999999999998</v>
      </c>
      <c r="X646" s="112">
        <f t="shared" ca="1" si="120"/>
        <v>0.19186</v>
      </c>
      <c r="Y646" s="112">
        <f t="shared" ca="1" si="125"/>
        <v>0</v>
      </c>
      <c r="Z646" s="27">
        <f t="shared" ca="1" si="121"/>
        <v>0.24665999999999999</v>
      </c>
      <c r="AB646" s="38">
        <f t="shared" si="126"/>
        <v>42467</v>
      </c>
      <c r="AC646" s="38">
        <f t="shared" si="127"/>
        <v>42467</v>
      </c>
      <c r="AD646" s="38">
        <f t="shared" si="128"/>
        <v>42467</v>
      </c>
      <c r="AE646" s="38"/>
      <c r="AF646" s="38"/>
      <c r="AG646" s="38"/>
      <c r="AH646" s="38"/>
      <c r="AI646" s="38"/>
      <c r="AJ646" s="38"/>
      <c r="AK646" s="38"/>
      <c r="AL646" s="38"/>
      <c r="AM646" s="38"/>
      <c r="AO646" s="38"/>
    </row>
    <row r="647" spans="2:41">
      <c r="B647" s="111">
        <v>42559</v>
      </c>
      <c r="C647" s="112">
        <v>0.66710000000000003</v>
      </c>
      <c r="E647" s="111"/>
      <c r="H647" s="111">
        <v>42808</v>
      </c>
      <c r="I647" s="112">
        <v>0.52</v>
      </c>
      <c r="K647" s="111">
        <v>42530</v>
      </c>
      <c r="L647" s="112">
        <v>0.59994000000000003</v>
      </c>
      <c r="N647" s="111">
        <v>42530</v>
      </c>
      <c r="O647" s="112">
        <v>0.40803</v>
      </c>
      <c r="Q647" s="111">
        <v>42530</v>
      </c>
      <c r="R647" s="112">
        <v>0.19191</v>
      </c>
      <c r="S647" s="158">
        <f t="shared" si="122"/>
        <v>0</v>
      </c>
      <c r="T647" s="38">
        <f t="shared" si="123"/>
        <v>42559</v>
      </c>
      <c r="U647" s="112">
        <f t="shared" ca="1" si="124"/>
        <v>0.66710000000000003</v>
      </c>
      <c r="V647" s="112">
        <f t="shared" ca="1" si="118"/>
        <v>0.60934999999999995</v>
      </c>
      <c r="W647" s="112">
        <f t="shared" ca="1" si="119"/>
        <v>0.41749000000000003</v>
      </c>
      <c r="X647" s="112">
        <f t="shared" ca="1" si="120"/>
        <v>0.19186</v>
      </c>
      <c r="Y647" s="112">
        <f t="shared" ca="1" si="125"/>
        <v>0</v>
      </c>
      <c r="Z647" s="27">
        <f t="shared" ca="1" si="121"/>
        <v>0.24961</v>
      </c>
      <c r="AB647" s="38">
        <f t="shared" si="126"/>
        <v>42468</v>
      </c>
      <c r="AC647" s="38">
        <f t="shared" ca="1" si="127"/>
        <v>42468</v>
      </c>
      <c r="AD647" s="38">
        <f t="shared" si="128"/>
        <v>42468</v>
      </c>
      <c r="AE647" s="38"/>
      <c r="AF647" s="38"/>
      <c r="AG647" s="38"/>
      <c r="AH647" s="38"/>
      <c r="AI647" s="38"/>
      <c r="AJ647" s="38"/>
      <c r="AK647" s="38"/>
      <c r="AL647" s="38"/>
      <c r="AM647" s="38"/>
      <c r="AO647" s="38"/>
    </row>
    <row r="648" spans="2:41">
      <c r="B648" s="111">
        <v>42562</v>
      </c>
      <c r="C648" s="112">
        <v>0.66910000000000003</v>
      </c>
      <c r="E648" s="111"/>
      <c r="H648" s="111">
        <v>42809</v>
      </c>
      <c r="I648" s="112">
        <v>0.53</v>
      </c>
      <c r="K648" s="111">
        <v>42531</v>
      </c>
      <c r="L648" s="112">
        <v>0.60074000000000005</v>
      </c>
      <c r="N648" s="111">
        <v>42531</v>
      </c>
      <c r="O648" s="112">
        <v>0.40883000000000003</v>
      </c>
      <c r="Q648" s="111">
        <v>42531</v>
      </c>
      <c r="R648" s="112">
        <v>0.19191</v>
      </c>
      <c r="S648" s="158">
        <f t="shared" si="122"/>
        <v>0</v>
      </c>
      <c r="T648" s="38">
        <f t="shared" si="123"/>
        <v>42562</v>
      </c>
      <c r="U648" s="112">
        <f t="shared" ca="1" si="124"/>
        <v>0.66910000000000003</v>
      </c>
      <c r="V648" s="112">
        <f t="shared" ca="1" si="118"/>
        <v>0.60892000000000002</v>
      </c>
      <c r="W648" s="112">
        <f t="shared" ca="1" si="119"/>
        <v>0.41705999999999999</v>
      </c>
      <c r="X648" s="112">
        <f t="shared" ca="1" si="120"/>
        <v>0.19186</v>
      </c>
      <c r="Y648" s="112">
        <f t="shared" ca="1" si="125"/>
        <v>0</v>
      </c>
      <c r="Z648" s="27">
        <f t="shared" ca="1" si="121"/>
        <v>0.25204000000000004</v>
      </c>
      <c r="AB648" s="38">
        <f t="shared" si="126"/>
        <v>42471</v>
      </c>
      <c r="AC648" s="38">
        <f t="shared" si="127"/>
        <v>42471</v>
      </c>
      <c r="AD648" s="38">
        <f t="shared" si="128"/>
        <v>42471</v>
      </c>
      <c r="AE648" s="38"/>
      <c r="AF648" s="38"/>
      <c r="AG648" s="38"/>
      <c r="AH648" s="38"/>
      <c r="AI648" s="38"/>
      <c r="AJ648" s="38"/>
      <c r="AK648" s="38"/>
      <c r="AL648" s="38"/>
      <c r="AM648" s="38"/>
      <c r="AO648" s="38"/>
    </row>
    <row r="649" spans="2:41">
      <c r="B649" s="111">
        <v>42563</v>
      </c>
      <c r="C649" s="112">
        <v>0.67335</v>
      </c>
      <c r="E649" s="111"/>
      <c r="H649" s="111">
        <v>42810</v>
      </c>
      <c r="I649" s="112">
        <v>0.77</v>
      </c>
      <c r="K649" s="111">
        <v>42534</v>
      </c>
      <c r="L649" s="112">
        <v>0.60089999999999999</v>
      </c>
      <c r="N649" s="111">
        <v>42534</v>
      </c>
      <c r="O649" s="112">
        <v>0.40900999999999998</v>
      </c>
      <c r="Q649" s="111">
        <v>42534</v>
      </c>
      <c r="R649" s="112">
        <v>0.19189000000000001</v>
      </c>
      <c r="S649" s="158">
        <f t="shared" si="122"/>
        <v>0</v>
      </c>
      <c r="T649" s="38">
        <f t="shared" si="123"/>
        <v>42563</v>
      </c>
      <c r="U649" s="112">
        <f t="shared" ca="1" si="124"/>
        <v>0.67335</v>
      </c>
      <c r="V649" s="112">
        <f t="shared" ca="1" si="118"/>
        <v>0.60838000000000003</v>
      </c>
      <c r="W649" s="112">
        <f t="shared" ca="1" si="119"/>
        <v>0.41652</v>
      </c>
      <c r="X649" s="112">
        <f t="shared" ca="1" si="120"/>
        <v>0.19186</v>
      </c>
      <c r="Y649" s="112">
        <f t="shared" ca="1" si="125"/>
        <v>0</v>
      </c>
      <c r="Z649" s="27">
        <f t="shared" ca="1" si="121"/>
        <v>0.25683</v>
      </c>
      <c r="AB649" s="38">
        <f t="shared" si="126"/>
        <v>42472</v>
      </c>
      <c r="AC649" s="38">
        <f t="shared" si="127"/>
        <v>42472</v>
      </c>
      <c r="AD649" s="38">
        <f t="shared" si="128"/>
        <v>42472</v>
      </c>
      <c r="AE649" s="38"/>
      <c r="AF649" s="38"/>
      <c r="AG649" s="38"/>
      <c r="AH649" s="38"/>
      <c r="AI649" s="38"/>
      <c r="AJ649" s="38"/>
      <c r="AK649" s="38"/>
      <c r="AL649" s="38"/>
      <c r="AM649" s="38"/>
      <c r="AO649" s="38"/>
    </row>
    <row r="650" spans="2:41">
      <c r="B650" s="111">
        <v>42564</v>
      </c>
      <c r="C650" s="112">
        <v>0.68010000000000004</v>
      </c>
      <c r="E650" s="111"/>
      <c r="H650" s="111">
        <v>42811</v>
      </c>
      <c r="I650" s="112">
        <v>0.75</v>
      </c>
      <c r="K650" s="111">
        <v>42535</v>
      </c>
      <c r="L650" s="112">
        <v>0.60092000000000001</v>
      </c>
      <c r="N650" s="111">
        <v>42535</v>
      </c>
      <c r="O650" s="112">
        <v>0.40900999999999998</v>
      </c>
      <c r="Q650" s="111">
        <v>42535</v>
      </c>
      <c r="R650" s="112">
        <v>0.19191</v>
      </c>
      <c r="S650" s="158">
        <f t="shared" si="122"/>
        <v>0</v>
      </c>
      <c r="T650" s="38">
        <f t="shared" si="123"/>
        <v>42564</v>
      </c>
      <c r="U650" s="112">
        <f t="shared" ca="1" si="124"/>
        <v>0.68010000000000004</v>
      </c>
      <c r="V650" s="112">
        <f t="shared" ca="1" si="118"/>
        <v>0.60816000000000003</v>
      </c>
      <c r="W650" s="112">
        <f t="shared" ca="1" si="119"/>
        <v>0.4163</v>
      </c>
      <c r="X650" s="112">
        <f t="shared" ca="1" si="120"/>
        <v>0.19186</v>
      </c>
      <c r="Y650" s="112">
        <f t="shared" ca="1" si="125"/>
        <v>0</v>
      </c>
      <c r="Z650" s="27">
        <f t="shared" ca="1" si="121"/>
        <v>0.26380000000000003</v>
      </c>
      <c r="AB650" s="38">
        <f t="shared" si="126"/>
        <v>42473</v>
      </c>
      <c r="AC650" s="38">
        <f t="shared" si="127"/>
        <v>42473</v>
      </c>
      <c r="AD650" s="38">
        <f t="shared" si="128"/>
        <v>42473</v>
      </c>
      <c r="AE650" s="38"/>
      <c r="AF650" s="38"/>
      <c r="AG650" s="38"/>
      <c r="AH650" s="38"/>
      <c r="AI650" s="38"/>
      <c r="AJ650" s="38"/>
      <c r="AK650" s="38"/>
      <c r="AL650" s="38"/>
      <c r="AM650" s="38"/>
      <c r="AO650" s="38"/>
    </row>
    <row r="651" spans="2:41">
      <c r="B651" s="111">
        <v>42565</v>
      </c>
      <c r="C651" s="112">
        <v>0.67910000000000004</v>
      </c>
      <c r="E651" s="111"/>
      <c r="H651" s="111">
        <v>42814</v>
      </c>
      <c r="I651" s="112">
        <v>0.75</v>
      </c>
      <c r="K651" s="111">
        <v>42536</v>
      </c>
      <c r="L651" s="112">
        <v>0.60114000000000001</v>
      </c>
      <c r="N651" s="111">
        <v>42536</v>
      </c>
      <c r="O651" s="112">
        <v>0.40922999999999998</v>
      </c>
      <c r="Q651" s="111">
        <v>42536</v>
      </c>
      <c r="R651" s="112">
        <v>0.19191</v>
      </c>
      <c r="S651" s="158">
        <f t="shared" si="122"/>
        <v>0</v>
      </c>
      <c r="T651" s="38">
        <f t="shared" si="123"/>
        <v>42565</v>
      </c>
      <c r="U651" s="112">
        <f t="shared" ca="1" si="124"/>
        <v>0.67910000000000004</v>
      </c>
      <c r="V651" s="112">
        <f t="shared" ref="V651:V714" ca="1" si="129">VLOOKUP(T651,$K$11:$L$1048576,2,FALSE)</f>
        <v>0.60838000000000003</v>
      </c>
      <c r="W651" s="112">
        <f t="shared" ref="W651:W714" ca="1" si="130">VLOOKUP(T651,$N$11:$O$1048576,2,FALSE)</f>
        <v>0.41652</v>
      </c>
      <c r="X651" s="112">
        <f t="shared" ref="X651:X714" ca="1" si="131">VLOOKUP(T651,$Q$11:$R$1048576,2,FALSE)</f>
        <v>0.19186</v>
      </c>
      <c r="Y651" s="112">
        <f t="shared" ca="1" si="125"/>
        <v>0</v>
      </c>
      <c r="Z651" s="27">
        <f t="shared" ref="Z651:Z714" ca="1" si="132">U651-W651</f>
        <v>0.26258000000000004</v>
      </c>
      <c r="AB651" s="38">
        <f t="shared" si="126"/>
        <v>42474</v>
      </c>
      <c r="AC651" s="38">
        <f t="shared" si="127"/>
        <v>42474</v>
      </c>
      <c r="AD651" s="38">
        <f t="shared" si="128"/>
        <v>42474</v>
      </c>
      <c r="AE651" s="38"/>
      <c r="AF651" s="38"/>
      <c r="AG651" s="38"/>
      <c r="AH651" s="38"/>
      <c r="AI651" s="38"/>
      <c r="AJ651" s="38"/>
      <c r="AK651" s="38"/>
      <c r="AL651" s="38"/>
      <c r="AM651" s="38"/>
      <c r="AO651" s="38"/>
    </row>
    <row r="652" spans="2:41">
      <c r="B652" s="111">
        <v>42566</v>
      </c>
      <c r="C652" s="112">
        <v>0.68784999999999996</v>
      </c>
      <c r="E652" s="111"/>
      <c r="H652" s="111">
        <v>42815</v>
      </c>
      <c r="I652" s="112">
        <v>0.75</v>
      </c>
      <c r="K652" s="111">
        <v>42537</v>
      </c>
      <c r="L652" s="112">
        <v>0.60114000000000001</v>
      </c>
      <c r="N652" s="111">
        <v>42537</v>
      </c>
      <c r="O652" s="112">
        <v>0.40922999999999998</v>
      </c>
      <c r="Q652" s="111">
        <v>42537</v>
      </c>
      <c r="R652" s="112">
        <v>0.19191</v>
      </c>
      <c r="S652" s="158">
        <f t="shared" ref="S652:S715" si="133">WORKDAY(Q652,1)-Q653</f>
        <v>0</v>
      </c>
      <c r="T652" s="38">
        <f t="shared" ref="T652:T715" si="134">B652</f>
        <v>42566</v>
      </c>
      <c r="U652" s="112">
        <f t="shared" ref="U652:U715" ca="1" si="135">VLOOKUP(T652,$B$11:$C$1048576,2,FALSE)</f>
        <v>0.68784999999999996</v>
      </c>
      <c r="V652" s="112">
        <f t="shared" ca="1" si="129"/>
        <v>0.60750999999999999</v>
      </c>
      <c r="W652" s="112">
        <f t="shared" ca="1" si="130"/>
        <v>0.41565000000000002</v>
      </c>
      <c r="X652" s="112">
        <f t="shared" ca="1" si="131"/>
        <v>0.19186</v>
      </c>
      <c r="Y652" s="112">
        <f t="shared" ref="Y652:Y715" ca="1" si="136">W652+X652-V652</f>
        <v>0</v>
      </c>
      <c r="Z652" s="27">
        <f t="shared" ca="1" si="132"/>
        <v>0.27219999999999994</v>
      </c>
      <c r="AB652" s="38">
        <f t="shared" ref="AB652:AB715" si="137">INDEX(T:T,IFERROR(MATCH(EDATE(T652,-3),T:T,0),MATCH(EDATE(T652,-3),T:T,1)))</f>
        <v>42475</v>
      </c>
      <c r="AC652" s="38">
        <f t="shared" ref="AC652:AC715" si="138">INDEX(T:T,MATCH(EDATE(T652,-3),T:T,0))</f>
        <v>42475</v>
      </c>
      <c r="AD652" s="38">
        <f t="shared" ref="AD652:AD715" si="139">INDEX(T:T,MATCH(EDATE(T652,-3),T:T,1))</f>
        <v>42475</v>
      </c>
      <c r="AE652" s="38"/>
      <c r="AF652" s="38"/>
      <c r="AG652" s="38"/>
      <c r="AH652" s="38"/>
      <c r="AI652" s="38"/>
      <c r="AJ652" s="38"/>
      <c r="AK652" s="38"/>
      <c r="AL652" s="38"/>
      <c r="AM652" s="38"/>
      <c r="AO652" s="38"/>
    </row>
    <row r="653" spans="2:41">
      <c r="B653" s="111">
        <v>42569</v>
      </c>
      <c r="C653" s="112">
        <v>0.6956</v>
      </c>
      <c r="E653" s="111"/>
      <c r="H653" s="111">
        <v>42816</v>
      </c>
      <c r="I653" s="112">
        <v>0.75</v>
      </c>
      <c r="K653" s="111">
        <v>42538</v>
      </c>
      <c r="L653" s="112">
        <v>0.59967999999999999</v>
      </c>
      <c r="N653" s="111">
        <v>42538</v>
      </c>
      <c r="O653" s="112">
        <v>0.40777000000000002</v>
      </c>
      <c r="Q653" s="111">
        <v>42538</v>
      </c>
      <c r="R653" s="112">
        <v>0.19191</v>
      </c>
      <c r="S653" s="158">
        <f t="shared" si="133"/>
        <v>0</v>
      </c>
      <c r="T653" s="38">
        <f t="shared" si="134"/>
        <v>42569</v>
      </c>
      <c r="U653" s="112">
        <f t="shared" ca="1" si="135"/>
        <v>0.6956</v>
      </c>
      <c r="V653" s="112">
        <f t="shared" ca="1" si="129"/>
        <v>0.60750999999999999</v>
      </c>
      <c r="W653" s="112">
        <f t="shared" ca="1" si="130"/>
        <v>0.41565000000000002</v>
      </c>
      <c r="X653" s="112">
        <f t="shared" ca="1" si="131"/>
        <v>0.19186</v>
      </c>
      <c r="Y653" s="112">
        <f t="shared" ca="1" si="136"/>
        <v>0</v>
      </c>
      <c r="Z653" s="27">
        <f t="shared" ca="1" si="132"/>
        <v>0.27994999999999998</v>
      </c>
      <c r="AB653" s="38">
        <f t="shared" si="137"/>
        <v>42478</v>
      </c>
      <c r="AC653" s="38">
        <f t="shared" si="138"/>
        <v>42478</v>
      </c>
      <c r="AD653" s="38">
        <f t="shared" si="139"/>
        <v>42478</v>
      </c>
      <c r="AE653" s="38"/>
      <c r="AF653" s="38"/>
      <c r="AG653" s="38"/>
      <c r="AH653" s="38"/>
      <c r="AI653" s="38"/>
      <c r="AJ653" s="38"/>
      <c r="AK653" s="38"/>
      <c r="AL653" s="38"/>
      <c r="AM653" s="38"/>
      <c r="AO653" s="38"/>
    </row>
    <row r="654" spans="2:41">
      <c r="B654" s="111">
        <v>42570</v>
      </c>
      <c r="C654" s="112">
        <v>0.69710000000000005</v>
      </c>
      <c r="E654" s="111"/>
      <c r="H654" s="111">
        <v>42817</v>
      </c>
      <c r="I654" s="112">
        <v>0.76</v>
      </c>
      <c r="K654" s="111">
        <v>42541</v>
      </c>
      <c r="L654" s="112">
        <v>0.59894000000000003</v>
      </c>
      <c r="N654" s="111">
        <v>42541</v>
      </c>
      <c r="O654" s="112">
        <v>0.40705000000000002</v>
      </c>
      <c r="Q654" s="111">
        <v>42541</v>
      </c>
      <c r="R654" s="112">
        <v>0.19189000000000001</v>
      </c>
      <c r="S654" s="158">
        <f t="shared" si="133"/>
        <v>0</v>
      </c>
      <c r="T654" s="38">
        <f t="shared" si="134"/>
        <v>42570</v>
      </c>
      <c r="U654" s="112">
        <f t="shared" ca="1" si="135"/>
        <v>0.69710000000000005</v>
      </c>
      <c r="V654" s="112">
        <f t="shared" ca="1" si="129"/>
        <v>0.60729</v>
      </c>
      <c r="W654" s="112">
        <f t="shared" ca="1" si="130"/>
        <v>0.41543000000000002</v>
      </c>
      <c r="X654" s="112">
        <f t="shared" ca="1" si="131"/>
        <v>0.19186</v>
      </c>
      <c r="Y654" s="112">
        <f t="shared" ca="1" si="136"/>
        <v>0</v>
      </c>
      <c r="Z654" s="27">
        <f t="shared" ca="1" si="132"/>
        <v>0.28167000000000003</v>
      </c>
      <c r="AB654" s="38">
        <f t="shared" si="137"/>
        <v>42479</v>
      </c>
      <c r="AC654" s="38">
        <f t="shared" si="138"/>
        <v>42479</v>
      </c>
      <c r="AD654" s="38">
        <f t="shared" si="139"/>
        <v>42479</v>
      </c>
      <c r="AE654" s="38"/>
      <c r="AF654" s="38"/>
      <c r="AG654" s="38"/>
      <c r="AH654" s="38"/>
      <c r="AI654" s="38"/>
      <c r="AJ654" s="38"/>
      <c r="AK654" s="38"/>
      <c r="AL654" s="38"/>
      <c r="AM654" s="38"/>
      <c r="AO654" s="38"/>
    </row>
    <row r="655" spans="2:41">
      <c r="B655" s="111">
        <v>42571</v>
      </c>
      <c r="C655" s="112">
        <v>0.7016</v>
      </c>
      <c r="E655" s="111"/>
      <c r="H655" s="111">
        <v>42818</v>
      </c>
      <c r="I655" s="112">
        <v>0.77</v>
      </c>
      <c r="K655" s="111">
        <v>42542</v>
      </c>
      <c r="L655" s="112">
        <v>0.59841999999999995</v>
      </c>
      <c r="N655" s="111">
        <v>42542</v>
      </c>
      <c r="O655" s="112">
        <v>0.40650999999999998</v>
      </c>
      <c r="Q655" s="111">
        <v>42542</v>
      </c>
      <c r="R655" s="112">
        <v>0.19191</v>
      </c>
      <c r="S655" s="158">
        <f t="shared" si="133"/>
        <v>0</v>
      </c>
      <c r="T655" s="38">
        <f t="shared" si="134"/>
        <v>42571</v>
      </c>
      <c r="U655" s="112">
        <f t="shared" ca="1" si="135"/>
        <v>0.7016</v>
      </c>
      <c r="V655" s="112">
        <f t="shared" ca="1" si="129"/>
        <v>0.60685999999999996</v>
      </c>
      <c r="W655" s="112">
        <f t="shared" ca="1" si="130"/>
        <v>0.41499999999999998</v>
      </c>
      <c r="X655" s="112">
        <f t="shared" ca="1" si="131"/>
        <v>0.19186</v>
      </c>
      <c r="Y655" s="112">
        <f t="shared" ca="1" si="136"/>
        <v>0</v>
      </c>
      <c r="Z655" s="27">
        <f t="shared" ca="1" si="132"/>
        <v>0.28660000000000002</v>
      </c>
      <c r="AB655" s="38">
        <f t="shared" si="137"/>
        <v>42480</v>
      </c>
      <c r="AC655" s="38">
        <f t="shared" si="138"/>
        <v>42480</v>
      </c>
      <c r="AD655" s="38">
        <f t="shared" si="139"/>
        <v>42480</v>
      </c>
      <c r="AE655" s="38"/>
      <c r="AF655" s="38"/>
      <c r="AG655" s="38"/>
      <c r="AH655" s="38"/>
      <c r="AI655" s="38"/>
      <c r="AJ655" s="38"/>
      <c r="AK655" s="38"/>
      <c r="AL655" s="38"/>
      <c r="AM655" s="38"/>
      <c r="AO655" s="38"/>
    </row>
    <row r="656" spans="2:41">
      <c r="B656" s="111">
        <v>42572</v>
      </c>
      <c r="C656" s="112">
        <v>0.71450000000000002</v>
      </c>
      <c r="E656" s="111"/>
      <c r="H656" s="111">
        <v>42821</v>
      </c>
      <c r="I656" s="112">
        <v>0.76</v>
      </c>
      <c r="K656" s="111">
        <v>42543</v>
      </c>
      <c r="L656" s="112">
        <v>0.59777000000000002</v>
      </c>
      <c r="N656" s="111">
        <v>42543</v>
      </c>
      <c r="O656" s="112">
        <v>0.40586</v>
      </c>
      <c r="Q656" s="111">
        <v>42543</v>
      </c>
      <c r="R656" s="112">
        <v>0.19191</v>
      </c>
      <c r="S656" s="158">
        <f t="shared" si="133"/>
        <v>0</v>
      </c>
      <c r="T656" s="38">
        <f t="shared" si="134"/>
        <v>42572</v>
      </c>
      <c r="U656" s="112">
        <f t="shared" ca="1" si="135"/>
        <v>0.71450000000000002</v>
      </c>
      <c r="V656" s="112">
        <f t="shared" ca="1" si="129"/>
        <v>0.60685999999999996</v>
      </c>
      <c r="W656" s="112">
        <f t="shared" ca="1" si="130"/>
        <v>0.41499999999999998</v>
      </c>
      <c r="X656" s="112">
        <f t="shared" ca="1" si="131"/>
        <v>0.19186</v>
      </c>
      <c r="Y656" s="112">
        <f t="shared" ca="1" si="136"/>
        <v>0</v>
      </c>
      <c r="Z656" s="27">
        <f t="shared" ca="1" si="132"/>
        <v>0.29950000000000004</v>
      </c>
      <c r="AB656" s="38">
        <f t="shared" si="137"/>
        <v>42481</v>
      </c>
      <c r="AC656" s="38">
        <f t="shared" si="138"/>
        <v>42481</v>
      </c>
      <c r="AD656" s="38">
        <f t="shared" si="139"/>
        <v>42481</v>
      </c>
      <c r="AE656" s="38"/>
      <c r="AF656" s="38"/>
      <c r="AG656" s="38"/>
      <c r="AH656" s="38"/>
      <c r="AI656" s="38"/>
      <c r="AJ656" s="38"/>
      <c r="AK656" s="38"/>
      <c r="AL656" s="38"/>
      <c r="AM656" s="38"/>
      <c r="AO656" s="38"/>
    </row>
    <row r="657" spans="2:41">
      <c r="B657" s="111">
        <v>42573</v>
      </c>
      <c r="C657" s="112">
        <v>0.72099999999999997</v>
      </c>
      <c r="E657" s="111"/>
      <c r="H657" s="111">
        <v>42822</v>
      </c>
      <c r="I657" s="112">
        <v>0.76</v>
      </c>
      <c r="K657" s="111">
        <v>42544</v>
      </c>
      <c r="L657" s="112">
        <v>0.59701000000000004</v>
      </c>
      <c r="N657" s="111">
        <v>42544</v>
      </c>
      <c r="O657" s="112">
        <v>0.40510000000000002</v>
      </c>
      <c r="Q657" s="111">
        <v>42544</v>
      </c>
      <c r="R657" s="112">
        <v>0.19191</v>
      </c>
      <c r="S657" s="158">
        <f t="shared" si="133"/>
        <v>0</v>
      </c>
      <c r="T657" s="38">
        <f t="shared" si="134"/>
        <v>42573</v>
      </c>
      <c r="U657" s="112">
        <f t="shared" ca="1" si="135"/>
        <v>0.72099999999999997</v>
      </c>
      <c r="V657" s="112">
        <f t="shared" ca="1" si="129"/>
        <v>0.60357000000000005</v>
      </c>
      <c r="W657" s="112">
        <f t="shared" ca="1" si="130"/>
        <v>0.41171000000000002</v>
      </c>
      <c r="X657" s="112">
        <f t="shared" ca="1" si="131"/>
        <v>0.19186</v>
      </c>
      <c r="Y657" s="112">
        <f t="shared" ca="1" si="136"/>
        <v>0</v>
      </c>
      <c r="Z657" s="27">
        <f t="shared" ca="1" si="132"/>
        <v>0.30928999999999995</v>
      </c>
      <c r="AB657" s="38">
        <f t="shared" si="137"/>
        <v>42482</v>
      </c>
      <c r="AC657" s="38">
        <f t="shared" ca="1" si="138"/>
        <v>42482</v>
      </c>
      <c r="AD657" s="38">
        <f t="shared" si="139"/>
        <v>42482</v>
      </c>
      <c r="AE657" s="38"/>
      <c r="AF657" s="38"/>
      <c r="AG657" s="38"/>
      <c r="AH657" s="38"/>
      <c r="AI657" s="38"/>
      <c r="AJ657" s="38"/>
      <c r="AK657" s="38"/>
      <c r="AL657" s="38"/>
      <c r="AM657" s="38"/>
      <c r="AO657" s="38"/>
    </row>
    <row r="658" spans="2:41">
      <c r="B658" s="111">
        <v>42576</v>
      </c>
      <c r="C658" s="112">
        <v>0.73350000000000004</v>
      </c>
      <c r="E658" s="111"/>
      <c r="H658" s="111">
        <v>42823</v>
      </c>
      <c r="I658" s="112">
        <v>0.76</v>
      </c>
      <c r="K658" s="111">
        <v>42545</v>
      </c>
      <c r="L658" s="112">
        <v>0.59691000000000005</v>
      </c>
      <c r="N658" s="111">
        <v>42545</v>
      </c>
      <c r="O658" s="112">
        <v>0.40500000000000003</v>
      </c>
      <c r="Q658" s="111">
        <v>42545</v>
      </c>
      <c r="R658" s="112">
        <v>0.19191</v>
      </c>
      <c r="S658" s="158">
        <f t="shared" si="133"/>
        <v>0</v>
      </c>
      <c r="T658" s="38">
        <f t="shared" si="134"/>
        <v>42576</v>
      </c>
      <c r="U658" s="112">
        <f t="shared" ca="1" si="135"/>
        <v>0.73350000000000004</v>
      </c>
      <c r="V658" s="112">
        <f t="shared" ca="1" si="129"/>
        <v>0.60424999999999995</v>
      </c>
      <c r="W658" s="112">
        <f t="shared" ca="1" si="130"/>
        <v>0.41238999999999998</v>
      </c>
      <c r="X658" s="112">
        <f t="shared" ca="1" si="131"/>
        <v>0.19186</v>
      </c>
      <c r="Y658" s="112">
        <f t="shared" ca="1" si="136"/>
        <v>0</v>
      </c>
      <c r="Z658" s="27">
        <f t="shared" ca="1" si="132"/>
        <v>0.32111000000000006</v>
      </c>
      <c r="AB658" s="38">
        <f t="shared" si="137"/>
        <v>42485</v>
      </c>
      <c r="AC658" s="38">
        <f t="shared" si="138"/>
        <v>42485</v>
      </c>
      <c r="AD658" s="38">
        <f t="shared" si="139"/>
        <v>42485</v>
      </c>
      <c r="AE658" s="38"/>
      <c r="AF658" s="38"/>
      <c r="AG658" s="38"/>
      <c r="AH658" s="38"/>
      <c r="AI658" s="38"/>
      <c r="AJ658" s="38"/>
      <c r="AK658" s="38"/>
      <c r="AL658" s="38"/>
      <c r="AM658" s="38"/>
      <c r="AO658" s="38"/>
    </row>
    <row r="659" spans="2:41">
      <c r="B659" s="111">
        <v>42577</v>
      </c>
      <c r="C659" s="112">
        <v>0.74299999999999999</v>
      </c>
      <c r="E659" s="111"/>
      <c r="H659" s="111">
        <v>42824</v>
      </c>
      <c r="I659" s="112">
        <v>0.78</v>
      </c>
      <c r="K659" s="111">
        <v>42548</v>
      </c>
      <c r="L659" s="112">
        <v>0.59243999999999997</v>
      </c>
      <c r="N659" s="111">
        <v>42548</v>
      </c>
      <c r="O659" s="112">
        <v>0.40053</v>
      </c>
      <c r="Q659" s="111">
        <v>42548</v>
      </c>
      <c r="R659" s="112">
        <v>0.19191</v>
      </c>
      <c r="S659" s="158">
        <f t="shared" si="133"/>
        <v>0</v>
      </c>
      <c r="T659" s="38">
        <f t="shared" si="134"/>
        <v>42577</v>
      </c>
      <c r="U659" s="112">
        <f t="shared" ca="1" si="135"/>
        <v>0.74299999999999999</v>
      </c>
      <c r="V659" s="112">
        <f t="shared" ca="1" si="129"/>
        <v>0.60414000000000001</v>
      </c>
      <c r="W659" s="112">
        <f t="shared" ca="1" si="130"/>
        <v>0.41227999999999998</v>
      </c>
      <c r="X659" s="112">
        <f t="shared" ca="1" si="131"/>
        <v>0.19186</v>
      </c>
      <c r="Y659" s="112">
        <f t="shared" ca="1" si="136"/>
        <v>0</v>
      </c>
      <c r="Z659" s="27">
        <f t="shared" ca="1" si="132"/>
        <v>0.33072000000000001</v>
      </c>
      <c r="AB659" s="38">
        <f t="shared" si="137"/>
        <v>42486</v>
      </c>
      <c r="AC659" s="38">
        <f t="shared" si="138"/>
        <v>42486</v>
      </c>
      <c r="AD659" s="38">
        <f t="shared" si="139"/>
        <v>42486</v>
      </c>
      <c r="AE659" s="38"/>
      <c r="AF659" s="38"/>
      <c r="AG659" s="38"/>
      <c r="AH659" s="38"/>
      <c r="AI659" s="38"/>
      <c r="AJ659" s="38"/>
      <c r="AK659" s="38"/>
      <c r="AL659" s="38"/>
      <c r="AM659" s="38"/>
      <c r="AO659" s="38"/>
    </row>
    <row r="660" spans="2:41">
      <c r="B660" s="111">
        <v>42578</v>
      </c>
      <c r="C660" s="112">
        <v>0.75149999999999995</v>
      </c>
      <c r="E660" s="111"/>
      <c r="H660" s="111">
        <v>42825</v>
      </c>
      <c r="I660" s="112">
        <v>0.85</v>
      </c>
      <c r="K660" s="111">
        <v>42549</v>
      </c>
      <c r="L660" s="112">
        <v>0.59199999999999997</v>
      </c>
      <c r="N660" s="111">
        <v>42549</v>
      </c>
      <c r="O660" s="112">
        <v>0.40009</v>
      </c>
      <c r="Q660" s="111">
        <v>42549</v>
      </c>
      <c r="R660" s="112">
        <v>0.19191</v>
      </c>
      <c r="S660" s="158">
        <f t="shared" si="133"/>
        <v>0</v>
      </c>
      <c r="T660" s="38">
        <f t="shared" si="134"/>
        <v>42578</v>
      </c>
      <c r="U660" s="112">
        <f t="shared" ca="1" si="135"/>
        <v>0.75149999999999995</v>
      </c>
      <c r="V660" s="112">
        <f t="shared" ca="1" si="129"/>
        <v>0.60460000000000003</v>
      </c>
      <c r="W660" s="112">
        <f t="shared" ca="1" si="130"/>
        <v>0.41271000000000002</v>
      </c>
      <c r="X660" s="112">
        <f t="shared" ca="1" si="131"/>
        <v>0.19189000000000001</v>
      </c>
      <c r="Y660" s="112">
        <f t="shared" ca="1" si="136"/>
        <v>0</v>
      </c>
      <c r="Z660" s="27">
        <f t="shared" ca="1" si="132"/>
        <v>0.33878999999999992</v>
      </c>
      <c r="AB660" s="38">
        <f t="shared" si="137"/>
        <v>42487</v>
      </c>
      <c r="AC660" s="38">
        <f t="shared" si="138"/>
        <v>42487</v>
      </c>
      <c r="AD660" s="38">
        <f t="shared" si="139"/>
        <v>42487</v>
      </c>
      <c r="AE660" s="38"/>
      <c r="AF660" s="38"/>
      <c r="AG660" s="38"/>
      <c r="AH660" s="38"/>
      <c r="AI660" s="38"/>
      <c r="AJ660" s="38"/>
      <c r="AK660" s="38"/>
      <c r="AL660" s="38"/>
      <c r="AM660" s="38"/>
      <c r="AO660" s="38"/>
    </row>
    <row r="661" spans="2:41">
      <c r="B661" s="111">
        <v>42579</v>
      </c>
      <c r="C661" s="112">
        <v>0.75649999999999995</v>
      </c>
      <c r="E661" s="111"/>
      <c r="H661" s="111">
        <v>42828</v>
      </c>
      <c r="I661" s="112">
        <v>0.78</v>
      </c>
      <c r="K661" s="111">
        <v>42550</v>
      </c>
      <c r="L661" s="112">
        <v>0.59297999999999995</v>
      </c>
      <c r="N661" s="111">
        <v>42550</v>
      </c>
      <c r="O661" s="112">
        <v>0.40106999999999998</v>
      </c>
      <c r="Q661" s="111">
        <v>42550</v>
      </c>
      <c r="R661" s="112">
        <v>0.19191</v>
      </c>
      <c r="S661" s="158">
        <f t="shared" si="133"/>
        <v>0</v>
      </c>
      <c r="T661" s="38">
        <f t="shared" si="134"/>
        <v>42579</v>
      </c>
      <c r="U661" s="112">
        <f t="shared" ca="1" si="135"/>
        <v>0.75649999999999995</v>
      </c>
      <c r="V661" s="112">
        <f t="shared" ca="1" si="129"/>
        <v>0.60516999999999999</v>
      </c>
      <c r="W661" s="112">
        <f t="shared" ca="1" si="130"/>
        <v>0.41326000000000002</v>
      </c>
      <c r="X661" s="112">
        <f t="shared" ca="1" si="131"/>
        <v>0.19191</v>
      </c>
      <c r="Y661" s="112">
        <f t="shared" ca="1" si="136"/>
        <v>0</v>
      </c>
      <c r="Z661" s="27">
        <f t="shared" ca="1" si="132"/>
        <v>0.34323999999999993</v>
      </c>
      <c r="AB661" s="38">
        <f t="shared" si="137"/>
        <v>42488</v>
      </c>
      <c r="AC661" s="38">
        <f t="shared" si="138"/>
        <v>42488</v>
      </c>
      <c r="AD661" s="38">
        <f t="shared" si="139"/>
        <v>42488</v>
      </c>
      <c r="AE661" s="38"/>
      <c r="AF661" s="38"/>
      <c r="AG661" s="38"/>
      <c r="AH661" s="38"/>
      <c r="AI661" s="38"/>
      <c r="AJ661" s="38"/>
      <c r="AK661" s="38"/>
      <c r="AL661" s="38"/>
      <c r="AM661" s="38"/>
      <c r="AO661" s="38"/>
    </row>
    <row r="662" spans="2:41">
      <c r="B662" s="111">
        <v>42580</v>
      </c>
      <c r="C662" s="112">
        <v>0.7591</v>
      </c>
      <c r="E662" s="111"/>
      <c r="H662" s="111">
        <v>42829</v>
      </c>
      <c r="I662" s="112">
        <v>0.77</v>
      </c>
      <c r="K662" s="111">
        <v>42551</v>
      </c>
      <c r="L662" s="112">
        <v>0.59521999999999997</v>
      </c>
      <c r="N662" s="111">
        <v>42551</v>
      </c>
      <c r="O662" s="112">
        <v>0.40336</v>
      </c>
      <c r="Q662" s="111">
        <v>42551</v>
      </c>
      <c r="R662" s="112">
        <v>0.19186</v>
      </c>
      <c r="S662" s="158">
        <f t="shared" si="133"/>
        <v>0</v>
      </c>
      <c r="T662" s="38">
        <f t="shared" si="134"/>
        <v>42580</v>
      </c>
      <c r="U662" s="112">
        <f t="shared" ca="1" si="135"/>
        <v>0.7591</v>
      </c>
      <c r="V662" s="112">
        <f t="shared" ca="1" si="129"/>
        <v>0.60414999999999996</v>
      </c>
      <c r="W662" s="112">
        <f t="shared" ca="1" si="130"/>
        <v>0.41224</v>
      </c>
      <c r="X662" s="112">
        <f t="shared" ca="1" si="131"/>
        <v>0.19191</v>
      </c>
      <c r="Y662" s="112">
        <f t="shared" ca="1" si="136"/>
        <v>0</v>
      </c>
      <c r="Z662" s="27">
        <f t="shared" ca="1" si="132"/>
        <v>0.34686</v>
      </c>
      <c r="AB662" s="38">
        <f t="shared" si="137"/>
        <v>42489</v>
      </c>
      <c r="AC662" s="38">
        <f t="shared" si="138"/>
        <v>42489</v>
      </c>
      <c r="AD662" s="38">
        <f t="shared" si="139"/>
        <v>42489</v>
      </c>
      <c r="AE662" s="38"/>
      <c r="AF662" s="38"/>
      <c r="AG662" s="38"/>
      <c r="AH662" s="38"/>
      <c r="AI662" s="38"/>
      <c r="AJ662" s="38"/>
      <c r="AK662" s="38"/>
      <c r="AL662" s="38"/>
      <c r="AM662" s="38"/>
      <c r="AO662" s="38"/>
    </row>
    <row r="663" spans="2:41">
      <c r="B663" s="111">
        <v>42583</v>
      </c>
      <c r="C663" s="112">
        <v>0.7591</v>
      </c>
      <c r="E663" s="111"/>
      <c r="H663" s="111">
        <v>42830</v>
      </c>
      <c r="I663" s="112">
        <v>0.78</v>
      </c>
      <c r="K663" s="111">
        <v>42552</v>
      </c>
      <c r="L663" s="112">
        <v>0.60833000000000004</v>
      </c>
      <c r="N663" s="111">
        <v>42552</v>
      </c>
      <c r="O663" s="112">
        <v>0.41649999999999998</v>
      </c>
      <c r="Q663" s="111">
        <v>42552</v>
      </c>
      <c r="R663" s="112">
        <v>0.19183</v>
      </c>
      <c r="S663" s="158">
        <f t="shared" si="133"/>
        <v>0</v>
      </c>
      <c r="T663" s="38">
        <f t="shared" si="134"/>
        <v>42583</v>
      </c>
      <c r="U663" s="112">
        <f t="shared" ca="1" si="135"/>
        <v>0.7591</v>
      </c>
      <c r="V663" s="112">
        <f t="shared" ca="1" si="129"/>
        <v>0.60407999999999995</v>
      </c>
      <c r="W663" s="112">
        <f t="shared" ca="1" si="130"/>
        <v>0.41216999999999998</v>
      </c>
      <c r="X663" s="112">
        <f t="shared" ca="1" si="131"/>
        <v>0.19191</v>
      </c>
      <c r="Y663" s="112">
        <f t="shared" ca="1" si="136"/>
        <v>0</v>
      </c>
      <c r="Z663" s="27">
        <f t="shared" ca="1" si="132"/>
        <v>0.34693000000000002</v>
      </c>
      <c r="AB663" s="38">
        <f t="shared" si="137"/>
        <v>42489</v>
      </c>
      <c r="AC663" s="38" t="e">
        <f t="shared" si="138"/>
        <v>#N/A</v>
      </c>
      <c r="AD663" s="38">
        <f t="shared" si="139"/>
        <v>42489</v>
      </c>
      <c r="AE663" s="38"/>
      <c r="AF663" s="38"/>
      <c r="AG663" s="38"/>
      <c r="AH663" s="38"/>
      <c r="AI663" s="38"/>
      <c r="AJ663" s="38"/>
      <c r="AK663" s="38"/>
      <c r="AL663" s="38"/>
      <c r="AM663" s="38"/>
      <c r="AO663" s="38"/>
    </row>
    <row r="664" spans="2:41">
      <c r="B664" s="111">
        <v>42584</v>
      </c>
      <c r="C664" s="112">
        <v>0.76759999999999995</v>
      </c>
      <c r="E664" s="111"/>
      <c r="H664" s="111">
        <v>42831</v>
      </c>
      <c r="I664" s="112">
        <v>0.81</v>
      </c>
      <c r="K664" s="111">
        <v>42555</v>
      </c>
      <c r="L664" s="112">
        <v>0.60836000000000001</v>
      </c>
      <c r="N664" s="111">
        <v>42555</v>
      </c>
      <c r="O664" s="112">
        <v>0.41649999999999998</v>
      </c>
      <c r="Q664" s="111">
        <v>42555</v>
      </c>
      <c r="R664" s="112">
        <v>0.19186</v>
      </c>
      <c r="S664" s="158">
        <f t="shared" si="133"/>
        <v>0</v>
      </c>
      <c r="T664" s="38">
        <f t="shared" si="134"/>
        <v>42584</v>
      </c>
      <c r="U664" s="112">
        <f t="shared" ca="1" si="135"/>
        <v>0.76759999999999995</v>
      </c>
      <c r="V664" s="112">
        <f t="shared" ca="1" si="129"/>
        <v>0.60343000000000002</v>
      </c>
      <c r="W664" s="112">
        <f t="shared" ca="1" si="130"/>
        <v>0.41152</v>
      </c>
      <c r="X664" s="112">
        <f t="shared" ca="1" si="131"/>
        <v>0.19191</v>
      </c>
      <c r="Y664" s="112">
        <f t="shared" ca="1" si="136"/>
        <v>0</v>
      </c>
      <c r="Z664" s="27">
        <f t="shared" ca="1" si="132"/>
        <v>0.35607999999999995</v>
      </c>
      <c r="AB664" s="38">
        <f t="shared" si="137"/>
        <v>42489</v>
      </c>
      <c r="AC664" s="38" t="e">
        <f t="shared" si="138"/>
        <v>#N/A</v>
      </c>
      <c r="AD664" s="38">
        <f t="shared" si="139"/>
        <v>42489</v>
      </c>
      <c r="AE664" s="38"/>
      <c r="AF664" s="38"/>
      <c r="AG664" s="38"/>
      <c r="AH664" s="38"/>
      <c r="AI664" s="38"/>
      <c r="AJ664" s="38"/>
      <c r="AK664" s="38"/>
      <c r="AL664" s="38"/>
      <c r="AM664" s="38"/>
      <c r="AO664" s="38"/>
    </row>
    <row r="665" spans="2:41">
      <c r="B665" s="111">
        <v>42585</v>
      </c>
      <c r="C665" s="112">
        <v>0.77759999999999996</v>
      </c>
      <c r="E665" s="111"/>
      <c r="H665" s="111">
        <v>42832</v>
      </c>
      <c r="I665" s="112">
        <v>0.82</v>
      </c>
      <c r="K665" s="111">
        <v>42556</v>
      </c>
      <c r="L665" s="112">
        <v>0.60780999999999996</v>
      </c>
      <c r="N665" s="111">
        <v>42556</v>
      </c>
      <c r="O665" s="112">
        <v>0.41598000000000002</v>
      </c>
      <c r="Q665" s="111">
        <v>42556</v>
      </c>
      <c r="R665" s="112">
        <v>0.19183</v>
      </c>
      <c r="S665" s="158">
        <f t="shared" si="133"/>
        <v>0</v>
      </c>
      <c r="T665" s="38">
        <f t="shared" si="134"/>
        <v>42585</v>
      </c>
      <c r="U665" s="112">
        <f t="shared" ca="1" si="135"/>
        <v>0.77759999999999996</v>
      </c>
      <c r="V665" s="112">
        <f t="shared" ca="1" si="129"/>
        <v>0.60277000000000003</v>
      </c>
      <c r="W665" s="112">
        <f t="shared" ca="1" si="130"/>
        <v>0.41086</v>
      </c>
      <c r="X665" s="112">
        <f t="shared" ca="1" si="131"/>
        <v>0.19191</v>
      </c>
      <c r="Y665" s="112">
        <f t="shared" ca="1" si="136"/>
        <v>0</v>
      </c>
      <c r="Z665" s="27">
        <f t="shared" ca="1" si="132"/>
        <v>0.36673999999999995</v>
      </c>
      <c r="AB665" s="38">
        <f t="shared" si="137"/>
        <v>42493</v>
      </c>
      <c r="AC665" s="38">
        <f t="shared" si="138"/>
        <v>42493</v>
      </c>
      <c r="AD665" s="38">
        <f t="shared" si="139"/>
        <v>42493</v>
      </c>
      <c r="AE665" s="38"/>
      <c r="AF665" s="38"/>
      <c r="AG665" s="38"/>
      <c r="AH665" s="38"/>
      <c r="AI665" s="38"/>
      <c r="AJ665" s="38"/>
      <c r="AK665" s="38"/>
      <c r="AL665" s="38"/>
      <c r="AM665" s="38"/>
      <c r="AO665" s="38"/>
    </row>
    <row r="666" spans="2:41">
      <c r="B666" s="111">
        <v>42586</v>
      </c>
      <c r="C666" s="112">
        <v>0.78759999999999997</v>
      </c>
      <c r="E666" s="111"/>
      <c r="H666" s="111">
        <v>42835</v>
      </c>
      <c r="I666" s="112">
        <v>0.8</v>
      </c>
      <c r="K666" s="111">
        <v>42557</v>
      </c>
      <c r="L666" s="112">
        <v>0.60889000000000004</v>
      </c>
      <c r="N666" s="111">
        <v>42557</v>
      </c>
      <c r="O666" s="112">
        <v>0.41705999999999999</v>
      </c>
      <c r="Q666" s="111">
        <v>42557</v>
      </c>
      <c r="R666" s="112">
        <v>0.19183</v>
      </c>
      <c r="S666" s="158">
        <f t="shared" si="133"/>
        <v>0</v>
      </c>
      <c r="T666" s="38">
        <f t="shared" si="134"/>
        <v>42586</v>
      </c>
      <c r="U666" s="112">
        <f t="shared" ca="1" si="135"/>
        <v>0.78759999999999997</v>
      </c>
      <c r="V666" s="112">
        <f t="shared" ca="1" si="129"/>
        <v>0.60277000000000003</v>
      </c>
      <c r="W666" s="112">
        <f t="shared" ca="1" si="130"/>
        <v>0.41086</v>
      </c>
      <c r="X666" s="112">
        <f t="shared" ca="1" si="131"/>
        <v>0.19191</v>
      </c>
      <c r="Y666" s="112">
        <f t="shared" ca="1" si="136"/>
        <v>0</v>
      </c>
      <c r="Z666" s="27">
        <f t="shared" ca="1" si="132"/>
        <v>0.37673999999999996</v>
      </c>
      <c r="AB666" s="38">
        <f t="shared" ca="1" si="137"/>
        <v>42494</v>
      </c>
      <c r="AC666" s="38">
        <f t="shared" si="138"/>
        <v>42494</v>
      </c>
      <c r="AD666" s="38">
        <f t="shared" si="139"/>
        <v>42494</v>
      </c>
      <c r="AE666" s="38"/>
      <c r="AF666" s="38"/>
      <c r="AG666" s="38"/>
      <c r="AH666" s="38"/>
      <c r="AI666" s="38"/>
      <c r="AJ666" s="38"/>
      <c r="AK666" s="38"/>
      <c r="AL666" s="38"/>
      <c r="AM666" s="38"/>
      <c r="AO666" s="38"/>
    </row>
    <row r="667" spans="2:41">
      <c r="B667" s="111">
        <v>42587</v>
      </c>
      <c r="C667" s="112">
        <v>0.79235</v>
      </c>
      <c r="E667" s="111"/>
      <c r="H667" s="111">
        <v>42836</v>
      </c>
      <c r="I667" s="112">
        <v>0.79</v>
      </c>
      <c r="K667" s="111">
        <v>42558</v>
      </c>
      <c r="L667" s="112">
        <v>0.60980000000000001</v>
      </c>
      <c r="N667" s="111">
        <v>42558</v>
      </c>
      <c r="O667" s="112">
        <v>0.41793999999999998</v>
      </c>
      <c r="Q667" s="111">
        <v>42558</v>
      </c>
      <c r="R667" s="112">
        <v>0.19186</v>
      </c>
      <c r="S667" s="158">
        <f t="shared" si="133"/>
        <v>0</v>
      </c>
      <c r="T667" s="38">
        <f t="shared" si="134"/>
        <v>42587</v>
      </c>
      <c r="U667" s="112">
        <f t="shared" ca="1" si="135"/>
        <v>0.79235</v>
      </c>
      <c r="V667" s="112">
        <f t="shared" ca="1" si="129"/>
        <v>0.60180999999999996</v>
      </c>
      <c r="W667" s="112">
        <f t="shared" ca="1" si="130"/>
        <v>0.40988999999999998</v>
      </c>
      <c r="X667" s="112">
        <f t="shared" ca="1" si="131"/>
        <v>0.19192000000000001</v>
      </c>
      <c r="Y667" s="112">
        <f t="shared" ca="1" si="136"/>
        <v>0</v>
      </c>
      <c r="Z667" s="27">
        <f t="shared" ca="1" si="132"/>
        <v>0.38246000000000002</v>
      </c>
      <c r="AB667" s="38">
        <f t="shared" si="137"/>
        <v>42495</v>
      </c>
      <c r="AC667" s="38">
        <f t="shared" si="138"/>
        <v>42495</v>
      </c>
      <c r="AD667" s="38">
        <f t="shared" si="139"/>
        <v>42495</v>
      </c>
      <c r="AE667" s="38"/>
      <c r="AF667" s="38"/>
      <c r="AG667" s="38"/>
      <c r="AH667" s="38"/>
      <c r="AI667" s="38"/>
      <c r="AJ667" s="38"/>
      <c r="AK667" s="38"/>
      <c r="AL667" s="38"/>
      <c r="AM667" s="38"/>
      <c r="AO667" s="38"/>
    </row>
    <row r="668" spans="2:41">
      <c r="B668" s="111">
        <v>42590</v>
      </c>
      <c r="C668" s="112">
        <v>0.80649999999999999</v>
      </c>
      <c r="E668" s="111"/>
      <c r="H668" s="111">
        <v>42837</v>
      </c>
      <c r="I668" s="112">
        <v>0.8</v>
      </c>
      <c r="K668" s="111">
        <v>42559</v>
      </c>
      <c r="L668" s="112">
        <v>0.60934999999999995</v>
      </c>
      <c r="N668" s="111">
        <v>42559</v>
      </c>
      <c r="O668" s="112">
        <v>0.41749000000000003</v>
      </c>
      <c r="Q668" s="111">
        <v>42559</v>
      </c>
      <c r="R668" s="112">
        <v>0.19186</v>
      </c>
      <c r="S668" s="158">
        <f t="shared" si="133"/>
        <v>0</v>
      </c>
      <c r="T668" s="38">
        <f t="shared" si="134"/>
        <v>42590</v>
      </c>
      <c r="U668" s="112">
        <f t="shared" ca="1" si="135"/>
        <v>0.80649999999999999</v>
      </c>
      <c r="V668" s="112">
        <f t="shared" ca="1" si="129"/>
        <v>0.60114000000000001</v>
      </c>
      <c r="W668" s="112">
        <f t="shared" ca="1" si="130"/>
        <v>0.40922999999999998</v>
      </c>
      <c r="X668" s="112">
        <f t="shared" ca="1" si="131"/>
        <v>0.19191</v>
      </c>
      <c r="Y668" s="112">
        <f t="shared" ca="1" si="136"/>
        <v>0</v>
      </c>
      <c r="Z668" s="27">
        <f t="shared" ca="1" si="132"/>
        <v>0.39727000000000001</v>
      </c>
      <c r="AB668" s="38">
        <f t="shared" si="137"/>
        <v>42496</v>
      </c>
      <c r="AC668" s="38" t="e">
        <f t="shared" si="138"/>
        <v>#N/A</v>
      </c>
      <c r="AD668" s="38">
        <f t="shared" si="139"/>
        <v>42496</v>
      </c>
      <c r="AE668" s="38"/>
      <c r="AF668" s="38"/>
      <c r="AG668" s="38"/>
      <c r="AH668" s="38"/>
      <c r="AI668" s="38"/>
      <c r="AJ668" s="38"/>
      <c r="AK668" s="38"/>
      <c r="AL668" s="38"/>
      <c r="AM668" s="38"/>
      <c r="AO668" s="38"/>
    </row>
    <row r="669" spans="2:41">
      <c r="B669" s="111">
        <v>42591</v>
      </c>
      <c r="C669" s="112">
        <v>0.81599999999999995</v>
      </c>
      <c r="E669" s="111"/>
      <c r="H669" s="111">
        <v>42838</v>
      </c>
      <c r="I669" s="112">
        <v>0.86</v>
      </c>
      <c r="K669" s="111">
        <v>42562</v>
      </c>
      <c r="L669" s="112">
        <v>0.60892000000000002</v>
      </c>
      <c r="N669" s="111">
        <v>42562</v>
      </c>
      <c r="O669" s="112">
        <v>0.41705999999999999</v>
      </c>
      <c r="Q669" s="111">
        <v>42562</v>
      </c>
      <c r="R669" s="112">
        <v>0.19186</v>
      </c>
      <c r="S669" s="158">
        <f t="shared" si="133"/>
        <v>0</v>
      </c>
      <c r="T669" s="38">
        <f t="shared" si="134"/>
        <v>42591</v>
      </c>
      <c r="U669" s="112">
        <f t="shared" ca="1" si="135"/>
        <v>0.81599999999999995</v>
      </c>
      <c r="V669" s="112">
        <f t="shared" ca="1" si="129"/>
        <v>0.60082000000000002</v>
      </c>
      <c r="W669" s="112">
        <f t="shared" ca="1" si="130"/>
        <v>0.40889999999999999</v>
      </c>
      <c r="X669" s="112">
        <f t="shared" ca="1" si="131"/>
        <v>0.19192000000000001</v>
      </c>
      <c r="Y669" s="112">
        <f t="shared" ca="1" si="136"/>
        <v>0</v>
      </c>
      <c r="Z669" s="27">
        <f t="shared" ca="1" si="132"/>
        <v>0.40709999999999996</v>
      </c>
      <c r="AB669" s="38">
        <f t="shared" si="137"/>
        <v>42499</v>
      </c>
      <c r="AC669" s="38">
        <f t="shared" si="138"/>
        <v>42499</v>
      </c>
      <c r="AD669" s="38">
        <f t="shared" si="139"/>
        <v>42499</v>
      </c>
      <c r="AE669" s="38"/>
      <c r="AF669" s="38"/>
      <c r="AG669" s="38"/>
      <c r="AH669" s="38"/>
      <c r="AI669" s="38"/>
      <c r="AJ669" s="38"/>
      <c r="AK669" s="38"/>
      <c r="AL669" s="38"/>
      <c r="AM669" s="38"/>
      <c r="AO669" s="38"/>
    </row>
    <row r="670" spans="2:41">
      <c r="B670" s="111">
        <v>42592</v>
      </c>
      <c r="C670" s="112">
        <v>0.81759999999999999</v>
      </c>
      <c r="E670" s="111"/>
      <c r="H670" s="111">
        <v>42842</v>
      </c>
      <c r="I670" s="112">
        <v>0.88</v>
      </c>
      <c r="K670" s="111">
        <v>42563</v>
      </c>
      <c r="L670" s="112">
        <v>0.60838000000000003</v>
      </c>
      <c r="N670" s="111">
        <v>42563</v>
      </c>
      <c r="O670" s="112">
        <v>0.41652</v>
      </c>
      <c r="Q670" s="111">
        <v>42563</v>
      </c>
      <c r="R670" s="112">
        <v>0.19186</v>
      </c>
      <c r="S670" s="158">
        <f t="shared" si="133"/>
        <v>0</v>
      </c>
      <c r="T670" s="38">
        <f t="shared" si="134"/>
        <v>42592</v>
      </c>
      <c r="U670" s="112">
        <f t="shared" ca="1" si="135"/>
        <v>0.81759999999999999</v>
      </c>
      <c r="V670" s="112">
        <f t="shared" ca="1" si="129"/>
        <v>0.60092999999999996</v>
      </c>
      <c r="W670" s="112">
        <f t="shared" ca="1" si="130"/>
        <v>0.40900999999999998</v>
      </c>
      <c r="X670" s="112">
        <f t="shared" ca="1" si="131"/>
        <v>0.19192000000000001</v>
      </c>
      <c r="Y670" s="112">
        <f t="shared" ca="1" si="136"/>
        <v>0</v>
      </c>
      <c r="Z670" s="27">
        <f t="shared" ca="1" si="132"/>
        <v>0.40859000000000001</v>
      </c>
      <c r="AB670" s="38">
        <f t="shared" si="137"/>
        <v>42500</v>
      </c>
      <c r="AC670" s="38">
        <f t="shared" si="138"/>
        <v>42500</v>
      </c>
      <c r="AD670" s="38">
        <f t="shared" si="139"/>
        <v>42500</v>
      </c>
      <c r="AE670" s="38"/>
      <c r="AF670" s="38"/>
      <c r="AG670" s="38"/>
      <c r="AH670" s="38"/>
      <c r="AI670" s="38"/>
      <c r="AJ670" s="38"/>
      <c r="AK670" s="38"/>
      <c r="AL670" s="38"/>
      <c r="AM670" s="38"/>
      <c r="AO670" s="38"/>
    </row>
    <row r="671" spans="2:41">
      <c r="B671" s="111">
        <v>42593</v>
      </c>
      <c r="C671" s="112">
        <v>0.81699999999999995</v>
      </c>
      <c r="E671" s="111"/>
      <c r="H671" s="111">
        <v>42843</v>
      </c>
      <c r="I671" s="112">
        <v>0.86</v>
      </c>
      <c r="K671" s="111">
        <v>42564</v>
      </c>
      <c r="L671" s="112">
        <v>0.60816000000000003</v>
      </c>
      <c r="N671" s="111">
        <v>42564</v>
      </c>
      <c r="O671" s="112">
        <v>0.4163</v>
      </c>
      <c r="Q671" s="111">
        <v>42564</v>
      </c>
      <c r="R671" s="112">
        <v>0.19186</v>
      </c>
      <c r="S671" s="158">
        <f t="shared" si="133"/>
        <v>0</v>
      </c>
      <c r="T671" s="38">
        <f t="shared" si="134"/>
        <v>42593</v>
      </c>
      <c r="U671" s="112">
        <f t="shared" ca="1" si="135"/>
        <v>0.81699999999999995</v>
      </c>
      <c r="V671" s="112">
        <f t="shared" ca="1" si="129"/>
        <v>0.60077000000000003</v>
      </c>
      <c r="W671" s="112">
        <f t="shared" ca="1" si="130"/>
        <v>0.40884999999999999</v>
      </c>
      <c r="X671" s="112">
        <f t="shared" ca="1" si="131"/>
        <v>0.19192000000000001</v>
      </c>
      <c r="Y671" s="112">
        <f t="shared" ca="1" si="136"/>
        <v>0</v>
      </c>
      <c r="Z671" s="27">
        <f t="shared" ca="1" si="132"/>
        <v>0.40814999999999996</v>
      </c>
      <c r="AB671" s="38">
        <f t="shared" si="137"/>
        <v>42501</v>
      </c>
      <c r="AC671" s="38">
        <f t="shared" si="138"/>
        <v>42501</v>
      </c>
      <c r="AD671" s="38">
        <f t="shared" si="139"/>
        <v>42501</v>
      </c>
      <c r="AE671" s="38"/>
      <c r="AF671" s="38"/>
      <c r="AG671" s="38"/>
      <c r="AH671" s="38"/>
      <c r="AI671" s="38"/>
      <c r="AJ671" s="38"/>
      <c r="AK671" s="38"/>
      <c r="AL671" s="38"/>
      <c r="AM671" s="38"/>
      <c r="AO671" s="38"/>
    </row>
    <row r="672" spans="2:41">
      <c r="B672" s="111">
        <v>42594</v>
      </c>
      <c r="C672" s="112">
        <v>0.81825000000000003</v>
      </c>
      <c r="E672" s="111"/>
      <c r="H672" s="111">
        <v>42844</v>
      </c>
      <c r="I672" s="112">
        <v>0.8</v>
      </c>
      <c r="K672" s="111">
        <v>42565</v>
      </c>
      <c r="L672" s="112">
        <v>0.60838000000000003</v>
      </c>
      <c r="N672" s="111">
        <v>42565</v>
      </c>
      <c r="O672" s="112">
        <v>0.41652</v>
      </c>
      <c r="Q672" s="111">
        <v>42565</v>
      </c>
      <c r="R672" s="112">
        <v>0.19186</v>
      </c>
      <c r="S672" s="158">
        <f t="shared" si="133"/>
        <v>0</v>
      </c>
      <c r="T672" s="38">
        <f t="shared" si="134"/>
        <v>42594</v>
      </c>
      <c r="U672" s="112">
        <f t="shared" ca="1" si="135"/>
        <v>0.81825000000000003</v>
      </c>
      <c r="V672" s="112">
        <f t="shared" ca="1" si="129"/>
        <v>0.60106999999999999</v>
      </c>
      <c r="W672" s="112">
        <f t="shared" ca="1" si="130"/>
        <v>0.40915000000000001</v>
      </c>
      <c r="X672" s="112">
        <f t="shared" ca="1" si="131"/>
        <v>0.19192000000000001</v>
      </c>
      <c r="Y672" s="112">
        <f t="shared" ca="1" si="136"/>
        <v>0</v>
      </c>
      <c r="Z672" s="27">
        <f t="shared" ca="1" si="132"/>
        <v>0.40910000000000002</v>
      </c>
      <c r="AB672" s="38">
        <f t="shared" si="137"/>
        <v>42502</v>
      </c>
      <c r="AC672" s="38">
        <f t="shared" si="138"/>
        <v>42502</v>
      </c>
      <c r="AD672" s="38">
        <f t="shared" si="139"/>
        <v>42502</v>
      </c>
      <c r="AE672" s="38"/>
      <c r="AF672" s="38"/>
      <c r="AG672" s="38"/>
      <c r="AH672" s="38"/>
      <c r="AI672" s="38"/>
      <c r="AJ672" s="38"/>
      <c r="AK672" s="38"/>
      <c r="AL672" s="38"/>
      <c r="AM672" s="38"/>
      <c r="AO672" s="38"/>
    </row>
    <row r="673" spans="2:41">
      <c r="B673" s="111">
        <v>42597</v>
      </c>
      <c r="C673" s="112">
        <v>0.80410999999999999</v>
      </c>
      <c r="E673" s="111"/>
      <c r="H673" s="111">
        <v>42845</v>
      </c>
      <c r="I673" s="112">
        <v>0.76</v>
      </c>
      <c r="K673" s="111">
        <v>42566</v>
      </c>
      <c r="L673" s="112">
        <v>0.60750999999999999</v>
      </c>
      <c r="N673" s="111">
        <v>42566</v>
      </c>
      <c r="O673" s="112">
        <v>0.41565000000000002</v>
      </c>
      <c r="Q673" s="111">
        <v>42566</v>
      </c>
      <c r="R673" s="112">
        <v>0.19186</v>
      </c>
      <c r="S673" s="158">
        <f t="shared" si="133"/>
        <v>0</v>
      </c>
      <c r="T673" s="38">
        <f t="shared" si="134"/>
        <v>42597</v>
      </c>
      <c r="U673" s="112">
        <f t="shared" ca="1" si="135"/>
        <v>0.80410999999999999</v>
      </c>
      <c r="V673" s="112">
        <f t="shared" ca="1" si="129"/>
        <v>0.60070999999999997</v>
      </c>
      <c r="W673" s="112">
        <f t="shared" ca="1" si="130"/>
        <v>0.4088</v>
      </c>
      <c r="X673" s="112">
        <f t="shared" ca="1" si="131"/>
        <v>0.19191</v>
      </c>
      <c r="Y673" s="112">
        <f t="shared" ca="1" si="136"/>
        <v>0</v>
      </c>
      <c r="Z673" s="27">
        <f t="shared" ca="1" si="132"/>
        <v>0.39530999999999999</v>
      </c>
      <c r="AB673" s="38">
        <f t="shared" si="137"/>
        <v>42503</v>
      </c>
      <c r="AC673" s="38" t="e">
        <f t="shared" si="138"/>
        <v>#N/A</v>
      </c>
      <c r="AD673" s="38">
        <f t="shared" si="139"/>
        <v>42503</v>
      </c>
      <c r="AE673" s="38"/>
      <c r="AF673" s="38"/>
      <c r="AG673" s="38"/>
      <c r="AH673" s="38"/>
      <c r="AI673" s="38"/>
      <c r="AJ673" s="38"/>
      <c r="AK673" s="38"/>
      <c r="AL673" s="38"/>
      <c r="AM673" s="38"/>
      <c r="AO673" s="38"/>
    </row>
    <row r="674" spans="2:41">
      <c r="B674" s="111">
        <v>42598</v>
      </c>
      <c r="C674" s="112">
        <v>0.80127999999999999</v>
      </c>
      <c r="E674" s="111"/>
      <c r="H674" s="111">
        <v>42846</v>
      </c>
      <c r="I674" s="112">
        <v>0.76</v>
      </c>
      <c r="K674" s="111">
        <v>42569</v>
      </c>
      <c r="L674" s="112">
        <v>0.60750999999999999</v>
      </c>
      <c r="N674" s="111">
        <v>42569</v>
      </c>
      <c r="O674" s="112">
        <v>0.41565000000000002</v>
      </c>
      <c r="Q674" s="111">
        <v>42569</v>
      </c>
      <c r="R674" s="112">
        <v>0.19186</v>
      </c>
      <c r="S674" s="158">
        <f t="shared" si="133"/>
        <v>0</v>
      </c>
      <c r="T674" s="38">
        <f t="shared" si="134"/>
        <v>42598</v>
      </c>
      <c r="U674" s="112">
        <f t="shared" ca="1" si="135"/>
        <v>0.80127999999999999</v>
      </c>
      <c r="V674" s="112">
        <f t="shared" ca="1" si="129"/>
        <v>0.59994999999999998</v>
      </c>
      <c r="W674" s="112">
        <f t="shared" ca="1" si="130"/>
        <v>0.40803</v>
      </c>
      <c r="X674" s="112">
        <f t="shared" ca="1" si="131"/>
        <v>0.19192000000000001</v>
      </c>
      <c r="Y674" s="112">
        <f t="shared" ca="1" si="136"/>
        <v>0</v>
      </c>
      <c r="Z674" s="27">
        <f t="shared" ca="1" si="132"/>
        <v>0.39324999999999999</v>
      </c>
      <c r="AB674" s="38">
        <f t="shared" si="137"/>
        <v>42506</v>
      </c>
      <c r="AC674" s="38">
        <f t="shared" si="138"/>
        <v>42506</v>
      </c>
      <c r="AD674" s="38">
        <f t="shared" si="139"/>
        <v>42506</v>
      </c>
      <c r="AE674" s="38"/>
      <c r="AF674" s="38"/>
      <c r="AG674" s="38"/>
      <c r="AH674" s="38"/>
      <c r="AI674" s="38"/>
      <c r="AJ674" s="38"/>
      <c r="AK674" s="38"/>
      <c r="AL674" s="38"/>
      <c r="AM674" s="38"/>
      <c r="AO674" s="38"/>
    </row>
    <row r="675" spans="2:41">
      <c r="B675" s="111">
        <v>42599</v>
      </c>
      <c r="C675" s="112">
        <v>0.81128</v>
      </c>
      <c r="E675" s="111"/>
      <c r="H675" s="111">
        <v>42849</v>
      </c>
      <c r="I675" s="112">
        <v>0.8</v>
      </c>
      <c r="K675" s="111">
        <v>42570</v>
      </c>
      <c r="L675" s="112">
        <v>0.60729</v>
      </c>
      <c r="N675" s="111">
        <v>42570</v>
      </c>
      <c r="O675" s="112">
        <v>0.41543000000000002</v>
      </c>
      <c r="Q675" s="111">
        <v>42570</v>
      </c>
      <c r="R675" s="112">
        <v>0.19186</v>
      </c>
      <c r="S675" s="158">
        <f t="shared" si="133"/>
        <v>0</v>
      </c>
      <c r="T675" s="38">
        <f t="shared" si="134"/>
        <v>42599</v>
      </c>
      <c r="U675" s="112">
        <f t="shared" ca="1" si="135"/>
        <v>0.81128</v>
      </c>
      <c r="V675" s="112">
        <f t="shared" ca="1" si="129"/>
        <v>0.59897</v>
      </c>
      <c r="W675" s="112">
        <f t="shared" ca="1" si="130"/>
        <v>0.40705000000000002</v>
      </c>
      <c r="X675" s="112">
        <f t="shared" ca="1" si="131"/>
        <v>0.19192000000000001</v>
      </c>
      <c r="Y675" s="112">
        <f t="shared" ca="1" si="136"/>
        <v>0</v>
      </c>
      <c r="Z675" s="27">
        <f t="shared" ca="1" si="132"/>
        <v>0.40422999999999998</v>
      </c>
      <c r="AB675" s="38">
        <f t="shared" si="137"/>
        <v>42507</v>
      </c>
      <c r="AC675" s="38">
        <f t="shared" si="138"/>
        <v>42507</v>
      </c>
      <c r="AD675" s="38">
        <f t="shared" si="139"/>
        <v>42507</v>
      </c>
      <c r="AE675" s="38"/>
      <c r="AF675" s="38"/>
      <c r="AG675" s="38"/>
      <c r="AH675" s="38"/>
      <c r="AI675" s="38"/>
      <c r="AJ675" s="38"/>
      <c r="AK675" s="38"/>
      <c r="AL675" s="38"/>
      <c r="AM675" s="38"/>
      <c r="AO675" s="38"/>
    </row>
    <row r="676" spans="2:41">
      <c r="B676" s="111">
        <v>42600</v>
      </c>
      <c r="C676" s="112">
        <v>0.81100000000000005</v>
      </c>
      <c r="E676" s="111"/>
      <c r="H676" s="111">
        <v>42850</v>
      </c>
      <c r="I676" s="112">
        <v>0.8</v>
      </c>
      <c r="K676" s="111">
        <v>42571</v>
      </c>
      <c r="L676" s="112">
        <v>0.60685999999999996</v>
      </c>
      <c r="N676" s="111">
        <v>42571</v>
      </c>
      <c r="O676" s="112">
        <v>0.41499999999999998</v>
      </c>
      <c r="Q676" s="111">
        <v>42571</v>
      </c>
      <c r="R676" s="112">
        <v>0.19186</v>
      </c>
      <c r="S676" s="158">
        <f t="shared" si="133"/>
        <v>0</v>
      </c>
      <c r="T676" s="38">
        <f t="shared" si="134"/>
        <v>42600</v>
      </c>
      <c r="U676" s="112">
        <f t="shared" ca="1" si="135"/>
        <v>0.81100000000000005</v>
      </c>
      <c r="V676" s="112">
        <f t="shared" ca="1" si="129"/>
        <v>0.59777999999999998</v>
      </c>
      <c r="W676" s="112">
        <f t="shared" ca="1" si="130"/>
        <v>0.40586</v>
      </c>
      <c r="X676" s="112">
        <f t="shared" ca="1" si="131"/>
        <v>0.19192000000000001</v>
      </c>
      <c r="Y676" s="112">
        <f t="shared" ca="1" si="136"/>
        <v>0</v>
      </c>
      <c r="Z676" s="27">
        <f t="shared" ca="1" si="132"/>
        <v>0.40514000000000006</v>
      </c>
      <c r="AB676" s="38">
        <f t="shared" si="137"/>
        <v>42508</v>
      </c>
      <c r="AC676" s="38">
        <f t="shared" si="138"/>
        <v>42508</v>
      </c>
      <c r="AD676" s="38">
        <f t="shared" si="139"/>
        <v>42508</v>
      </c>
      <c r="AE676" s="38"/>
      <c r="AF676" s="38"/>
      <c r="AG676" s="38"/>
      <c r="AH676" s="38"/>
      <c r="AI676" s="38"/>
      <c r="AJ676" s="38"/>
      <c r="AK676" s="38"/>
      <c r="AL676" s="38"/>
      <c r="AM676" s="38"/>
      <c r="AO676" s="38"/>
    </row>
    <row r="677" spans="2:41">
      <c r="B677" s="111">
        <v>42601</v>
      </c>
      <c r="C677" s="112">
        <v>0.81711</v>
      </c>
      <c r="E677" s="111"/>
      <c r="H677" s="111">
        <v>42851</v>
      </c>
      <c r="I677" s="112">
        <v>0.8</v>
      </c>
      <c r="K677" s="111">
        <v>42572</v>
      </c>
      <c r="L677" s="112">
        <v>0.60685999999999996</v>
      </c>
      <c r="N677" s="111">
        <v>42572</v>
      </c>
      <c r="O677" s="112">
        <v>0.41499999999999998</v>
      </c>
      <c r="Q677" s="111">
        <v>42572</v>
      </c>
      <c r="R677" s="112">
        <v>0.19186</v>
      </c>
      <c r="S677" s="158">
        <f t="shared" si="133"/>
        <v>0</v>
      </c>
      <c r="T677" s="38">
        <f t="shared" si="134"/>
        <v>42601</v>
      </c>
      <c r="U677" s="112">
        <f t="shared" ca="1" si="135"/>
        <v>0.81711</v>
      </c>
      <c r="V677" s="112">
        <f t="shared" ca="1" si="129"/>
        <v>0.59350999999999998</v>
      </c>
      <c r="W677" s="112">
        <f t="shared" ca="1" si="130"/>
        <v>0.40159</v>
      </c>
      <c r="X677" s="112">
        <f t="shared" ca="1" si="131"/>
        <v>0.19192000000000001</v>
      </c>
      <c r="Y677" s="112">
        <f t="shared" ca="1" si="136"/>
        <v>0</v>
      </c>
      <c r="Z677" s="27">
        <f t="shared" ca="1" si="132"/>
        <v>0.41552</v>
      </c>
      <c r="AB677" s="38">
        <f t="shared" si="137"/>
        <v>42509</v>
      </c>
      <c r="AC677" s="38">
        <f t="shared" si="138"/>
        <v>42509</v>
      </c>
      <c r="AD677" s="38">
        <f t="shared" si="139"/>
        <v>42509</v>
      </c>
      <c r="AE677" s="38"/>
      <c r="AF677" s="38"/>
      <c r="AG677" s="38"/>
      <c r="AH677" s="38"/>
      <c r="AI677" s="38"/>
      <c r="AJ677" s="38"/>
      <c r="AK677" s="38"/>
      <c r="AL677" s="38"/>
      <c r="AM677" s="38"/>
      <c r="AO677" s="38"/>
    </row>
    <row r="678" spans="2:41">
      <c r="B678" s="111">
        <v>42604</v>
      </c>
      <c r="C678" s="112">
        <v>0.82543999999999995</v>
      </c>
      <c r="E678" s="111"/>
      <c r="H678" s="111">
        <v>42852</v>
      </c>
      <c r="I678" s="112">
        <v>0.83</v>
      </c>
      <c r="K678" s="111">
        <v>42573</v>
      </c>
      <c r="L678" s="112">
        <v>0.60357000000000005</v>
      </c>
      <c r="N678" s="111">
        <v>42573</v>
      </c>
      <c r="O678" s="112">
        <v>0.41171000000000002</v>
      </c>
      <c r="Q678" s="111">
        <v>42573</v>
      </c>
      <c r="R678" s="112">
        <v>0.19186</v>
      </c>
      <c r="S678" s="158">
        <f t="shared" si="133"/>
        <v>0</v>
      </c>
      <c r="T678" s="38">
        <f t="shared" si="134"/>
        <v>42604</v>
      </c>
      <c r="U678" s="112">
        <f t="shared" ca="1" si="135"/>
        <v>0.82543999999999995</v>
      </c>
      <c r="V678" s="112">
        <f t="shared" ca="1" si="129"/>
        <v>0.59199999999999997</v>
      </c>
      <c r="W678" s="112">
        <f t="shared" ca="1" si="130"/>
        <v>0.40009</v>
      </c>
      <c r="X678" s="112">
        <f t="shared" ca="1" si="131"/>
        <v>0.19191</v>
      </c>
      <c r="Y678" s="112">
        <f t="shared" ca="1" si="136"/>
        <v>0</v>
      </c>
      <c r="Z678" s="27">
        <f t="shared" ca="1" si="132"/>
        <v>0.42534999999999995</v>
      </c>
      <c r="AB678" s="38">
        <f t="shared" si="137"/>
        <v>42510</v>
      </c>
      <c r="AC678" s="38" t="e">
        <f t="shared" si="138"/>
        <v>#N/A</v>
      </c>
      <c r="AD678" s="38">
        <f t="shared" si="139"/>
        <v>42510</v>
      </c>
      <c r="AE678" s="38"/>
      <c r="AF678" s="38"/>
      <c r="AG678" s="38"/>
      <c r="AH678" s="38"/>
      <c r="AI678" s="38"/>
      <c r="AJ678" s="38"/>
      <c r="AK678" s="38"/>
      <c r="AL678" s="38"/>
      <c r="AM678" s="38"/>
      <c r="AO678" s="38"/>
    </row>
    <row r="679" spans="2:41">
      <c r="B679" s="111">
        <v>42605</v>
      </c>
      <c r="C679" s="112">
        <v>0.82543999999999995</v>
      </c>
      <c r="E679" s="111"/>
      <c r="H679" s="111">
        <v>42853</v>
      </c>
      <c r="I679" s="112">
        <v>0.9</v>
      </c>
      <c r="K679" s="111">
        <v>42576</v>
      </c>
      <c r="L679" s="112">
        <v>0.60424999999999995</v>
      </c>
      <c r="N679" s="111">
        <v>42576</v>
      </c>
      <c r="O679" s="112">
        <v>0.41238999999999998</v>
      </c>
      <c r="Q679" s="111">
        <v>42576</v>
      </c>
      <c r="R679" s="112">
        <v>0.19186</v>
      </c>
      <c r="S679" s="158">
        <f t="shared" si="133"/>
        <v>0</v>
      </c>
      <c r="T679" s="38">
        <f t="shared" si="134"/>
        <v>42605</v>
      </c>
      <c r="U679" s="112">
        <f t="shared" ca="1" si="135"/>
        <v>0.82543999999999995</v>
      </c>
      <c r="V679" s="112">
        <f t="shared" ca="1" si="129"/>
        <v>0.59103000000000006</v>
      </c>
      <c r="W679" s="112">
        <f t="shared" ca="1" si="130"/>
        <v>0.39911000000000002</v>
      </c>
      <c r="X679" s="112">
        <f t="shared" ca="1" si="131"/>
        <v>0.19192000000000001</v>
      </c>
      <c r="Y679" s="112">
        <f t="shared" ca="1" si="136"/>
        <v>0</v>
      </c>
      <c r="Z679" s="27">
        <f t="shared" ca="1" si="132"/>
        <v>0.42632999999999993</v>
      </c>
      <c r="AB679" s="38">
        <f t="shared" si="137"/>
        <v>42513</v>
      </c>
      <c r="AC679" s="38">
        <f t="shared" si="138"/>
        <v>42513</v>
      </c>
      <c r="AD679" s="38">
        <f t="shared" si="139"/>
        <v>42513</v>
      </c>
      <c r="AE679" s="38"/>
      <c r="AF679" s="38"/>
      <c r="AG679" s="38"/>
      <c r="AH679" s="38"/>
      <c r="AI679" s="38"/>
      <c r="AJ679" s="38"/>
      <c r="AK679" s="38"/>
      <c r="AL679" s="38"/>
      <c r="AM679" s="38"/>
      <c r="AO679" s="38"/>
    </row>
    <row r="680" spans="2:41">
      <c r="B680" s="111">
        <v>42606</v>
      </c>
      <c r="C680" s="112">
        <v>0.82543999999999995</v>
      </c>
      <c r="E680" s="111"/>
      <c r="H680" s="111">
        <v>42856</v>
      </c>
      <c r="I680" s="112">
        <v>0.83</v>
      </c>
      <c r="K680" s="111">
        <v>42577</v>
      </c>
      <c r="L680" s="112">
        <v>0.60414000000000001</v>
      </c>
      <c r="N680" s="111">
        <v>42577</v>
      </c>
      <c r="O680" s="112">
        <v>0.41227999999999998</v>
      </c>
      <c r="Q680" s="111">
        <v>42577</v>
      </c>
      <c r="R680" s="112">
        <v>0.19186</v>
      </c>
      <c r="S680" s="158">
        <f t="shared" si="133"/>
        <v>0</v>
      </c>
      <c r="T680" s="38">
        <f t="shared" si="134"/>
        <v>42606</v>
      </c>
      <c r="U680" s="112">
        <f t="shared" ca="1" si="135"/>
        <v>0.82543999999999995</v>
      </c>
      <c r="V680" s="112">
        <f t="shared" ca="1" si="129"/>
        <v>0.58911000000000002</v>
      </c>
      <c r="W680" s="112">
        <f t="shared" ca="1" si="130"/>
        <v>0.39718999999999999</v>
      </c>
      <c r="X680" s="112">
        <f t="shared" ca="1" si="131"/>
        <v>0.19192000000000001</v>
      </c>
      <c r="Y680" s="112">
        <f t="shared" ca="1" si="136"/>
        <v>0</v>
      </c>
      <c r="Z680" s="27">
        <f t="shared" ca="1" si="132"/>
        <v>0.42824999999999996</v>
      </c>
      <c r="AB680" s="38">
        <f t="shared" si="137"/>
        <v>42514</v>
      </c>
      <c r="AC680" s="38">
        <f t="shared" si="138"/>
        <v>42514</v>
      </c>
      <c r="AD680" s="38">
        <f t="shared" si="139"/>
        <v>42514</v>
      </c>
      <c r="AE680" s="38"/>
      <c r="AF680" s="38"/>
      <c r="AG680" s="38"/>
      <c r="AH680" s="38"/>
      <c r="AI680" s="38"/>
      <c r="AJ680" s="38"/>
      <c r="AK680" s="38"/>
      <c r="AL680" s="38"/>
      <c r="AM680" s="38"/>
      <c r="AO680" s="38"/>
    </row>
    <row r="681" spans="2:41">
      <c r="B681" s="111">
        <v>42607</v>
      </c>
      <c r="C681" s="112">
        <v>0.82933000000000001</v>
      </c>
      <c r="E681" s="111"/>
      <c r="H681" s="111">
        <v>42857</v>
      </c>
      <c r="I681" s="112">
        <v>0.79</v>
      </c>
      <c r="K681" s="111">
        <v>42578</v>
      </c>
      <c r="L681" s="112">
        <v>0.60460000000000003</v>
      </c>
      <c r="N681" s="111">
        <v>42578</v>
      </c>
      <c r="O681" s="112">
        <v>0.41271000000000002</v>
      </c>
      <c r="Q681" s="111">
        <v>42578</v>
      </c>
      <c r="R681" s="112">
        <v>0.19189000000000001</v>
      </c>
      <c r="S681" s="158">
        <f t="shared" si="133"/>
        <v>0</v>
      </c>
      <c r="T681" s="38">
        <f t="shared" si="134"/>
        <v>42607</v>
      </c>
      <c r="U681" s="112">
        <f t="shared" ca="1" si="135"/>
        <v>0.82933000000000001</v>
      </c>
      <c r="V681" s="112">
        <f t="shared" ca="1" si="129"/>
        <v>0.58962000000000003</v>
      </c>
      <c r="W681" s="112">
        <f t="shared" ca="1" si="130"/>
        <v>0.3977</v>
      </c>
      <c r="X681" s="112">
        <f t="shared" ca="1" si="131"/>
        <v>0.19192000000000001</v>
      </c>
      <c r="Y681" s="112">
        <f t="shared" ca="1" si="136"/>
        <v>0</v>
      </c>
      <c r="Z681" s="27">
        <f t="shared" ca="1" si="132"/>
        <v>0.43163000000000001</v>
      </c>
      <c r="AB681" s="38">
        <f t="shared" si="137"/>
        <v>42515</v>
      </c>
      <c r="AC681" s="38">
        <f t="shared" si="138"/>
        <v>42515</v>
      </c>
      <c r="AD681" s="38">
        <f t="shared" si="139"/>
        <v>42515</v>
      </c>
      <c r="AE681" s="38"/>
      <c r="AF681" s="38"/>
      <c r="AG681" s="38"/>
      <c r="AH681" s="38"/>
      <c r="AI681" s="38"/>
      <c r="AJ681" s="38"/>
      <c r="AK681" s="38"/>
      <c r="AL681" s="38"/>
      <c r="AM681" s="38"/>
      <c r="AO681" s="38"/>
    </row>
    <row r="682" spans="2:41">
      <c r="B682" s="111">
        <v>42608</v>
      </c>
      <c r="C682" s="112">
        <v>0.83343999999999996</v>
      </c>
      <c r="E682" s="111"/>
      <c r="H682" s="111">
        <v>42858</v>
      </c>
      <c r="I682" s="112">
        <v>0.78</v>
      </c>
      <c r="K682" s="111">
        <v>42579</v>
      </c>
      <c r="L682" s="112">
        <v>0.60516999999999999</v>
      </c>
      <c r="N682" s="111">
        <v>42579</v>
      </c>
      <c r="O682" s="112">
        <v>0.41326000000000002</v>
      </c>
      <c r="Q682" s="111">
        <v>42579</v>
      </c>
      <c r="R682" s="112">
        <v>0.19191</v>
      </c>
      <c r="S682" s="158">
        <f t="shared" si="133"/>
        <v>0</v>
      </c>
      <c r="T682" s="38">
        <f t="shared" si="134"/>
        <v>42608</v>
      </c>
      <c r="U682" s="112">
        <f t="shared" ca="1" si="135"/>
        <v>0.83343999999999996</v>
      </c>
      <c r="V682" s="112">
        <f t="shared" ca="1" si="129"/>
        <v>0.58616000000000001</v>
      </c>
      <c r="W682" s="112">
        <f t="shared" ca="1" si="130"/>
        <v>0.39423999999999998</v>
      </c>
      <c r="X682" s="112">
        <f t="shared" ca="1" si="131"/>
        <v>0.19192000000000001</v>
      </c>
      <c r="Y682" s="112">
        <f t="shared" ca="1" si="136"/>
        <v>0</v>
      </c>
      <c r="Z682" s="27">
        <f t="shared" ca="1" si="132"/>
        <v>0.43919999999999998</v>
      </c>
      <c r="AB682" s="38">
        <f t="shared" si="137"/>
        <v>42516</v>
      </c>
      <c r="AC682" s="38">
        <f t="shared" si="138"/>
        <v>42516</v>
      </c>
      <c r="AD682" s="38">
        <f t="shared" si="139"/>
        <v>42516</v>
      </c>
      <c r="AE682" s="38"/>
      <c r="AF682" s="38"/>
      <c r="AG682" s="38"/>
      <c r="AH682" s="38"/>
      <c r="AI682" s="38"/>
      <c r="AJ682" s="38"/>
      <c r="AK682" s="38"/>
      <c r="AL682" s="38"/>
      <c r="AM682" s="38"/>
      <c r="AO682" s="38"/>
    </row>
    <row r="683" spans="2:41">
      <c r="B683" s="111">
        <v>42612</v>
      </c>
      <c r="C683" s="112">
        <v>0.84211000000000003</v>
      </c>
      <c r="E683" s="111"/>
      <c r="H683" s="111">
        <v>42859</v>
      </c>
      <c r="I683" s="112">
        <v>0.79</v>
      </c>
      <c r="K683" s="111">
        <v>42580</v>
      </c>
      <c r="L683" s="112">
        <v>0.60414999999999996</v>
      </c>
      <c r="N683" s="111">
        <v>42580</v>
      </c>
      <c r="O683" s="112">
        <v>0.41224</v>
      </c>
      <c r="Q683" s="111">
        <v>42580</v>
      </c>
      <c r="R683" s="112">
        <v>0.19191</v>
      </c>
      <c r="S683" s="158">
        <f t="shared" si="133"/>
        <v>0</v>
      </c>
      <c r="T683" s="38">
        <f t="shared" si="134"/>
        <v>42612</v>
      </c>
      <c r="U683" s="112">
        <f t="shared" ca="1" si="135"/>
        <v>0.84211000000000003</v>
      </c>
      <c r="V683" s="112">
        <f t="shared" ca="1" si="129"/>
        <v>0.58352000000000004</v>
      </c>
      <c r="W683" s="112">
        <f t="shared" ca="1" si="130"/>
        <v>0.3916</v>
      </c>
      <c r="X683" s="112">
        <f t="shared" ca="1" si="131"/>
        <v>0.19192000000000001</v>
      </c>
      <c r="Y683" s="112">
        <f t="shared" ca="1" si="136"/>
        <v>0</v>
      </c>
      <c r="Z683" s="27">
        <f t="shared" ca="1" si="132"/>
        <v>0.45051000000000002</v>
      </c>
      <c r="AB683" s="38">
        <f t="shared" si="137"/>
        <v>42517</v>
      </c>
      <c r="AC683" s="38" t="e">
        <f t="shared" si="138"/>
        <v>#N/A</v>
      </c>
      <c r="AD683" s="38">
        <f t="shared" si="139"/>
        <v>42517</v>
      </c>
      <c r="AE683" s="38"/>
      <c r="AF683" s="38"/>
      <c r="AG683" s="38"/>
      <c r="AH683" s="38"/>
      <c r="AI683" s="38"/>
      <c r="AJ683" s="38"/>
      <c r="AK683" s="38"/>
      <c r="AL683" s="38"/>
      <c r="AM683" s="38"/>
      <c r="AO683" s="38"/>
    </row>
    <row r="684" spans="2:41">
      <c r="B684" s="111">
        <v>42613</v>
      </c>
      <c r="C684" s="112">
        <v>0.83933000000000002</v>
      </c>
      <c r="E684" s="111"/>
      <c r="H684" s="111">
        <v>42860</v>
      </c>
      <c r="I684" s="112">
        <v>0.8</v>
      </c>
      <c r="K684" s="111">
        <v>42583</v>
      </c>
      <c r="L684" s="112">
        <v>0.60407999999999995</v>
      </c>
      <c r="N684" s="111">
        <v>42583</v>
      </c>
      <c r="O684" s="112">
        <v>0.41216999999999998</v>
      </c>
      <c r="Q684" s="111">
        <v>42583</v>
      </c>
      <c r="R684" s="112">
        <v>0.19191</v>
      </c>
      <c r="S684" s="158">
        <f t="shared" si="133"/>
        <v>0</v>
      </c>
      <c r="T684" s="38">
        <f t="shared" si="134"/>
        <v>42613</v>
      </c>
      <c r="U684" s="112">
        <f t="shared" ca="1" si="135"/>
        <v>0.83933000000000002</v>
      </c>
      <c r="V684" s="112">
        <f t="shared" ca="1" si="129"/>
        <v>0.58353999999999995</v>
      </c>
      <c r="W684" s="112">
        <f t="shared" ca="1" si="130"/>
        <v>0.39162000000000002</v>
      </c>
      <c r="X684" s="112">
        <f t="shared" ca="1" si="131"/>
        <v>0.19192000000000001</v>
      </c>
      <c r="Y684" s="112">
        <f t="shared" ca="1" si="136"/>
        <v>0</v>
      </c>
      <c r="Z684" s="27">
        <f t="shared" ca="1" si="132"/>
        <v>0.44771</v>
      </c>
      <c r="AB684" s="38">
        <f t="shared" si="137"/>
        <v>42521</v>
      </c>
      <c r="AC684" s="38">
        <f t="shared" si="138"/>
        <v>42521</v>
      </c>
      <c r="AD684" s="38">
        <f t="shared" si="139"/>
        <v>42521</v>
      </c>
      <c r="AE684" s="38"/>
      <c r="AF684" s="38"/>
      <c r="AG684" s="38"/>
      <c r="AH684" s="38"/>
      <c r="AI684" s="38"/>
      <c r="AJ684" s="38"/>
      <c r="AK684" s="38"/>
      <c r="AL684" s="38"/>
      <c r="AM684" s="38"/>
      <c r="AO684" s="38"/>
    </row>
    <row r="685" spans="2:41">
      <c r="B685" s="111">
        <v>42614</v>
      </c>
      <c r="C685" s="112">
        <v>0.83567000000000002</v>
      </c>
      <c r="E685" s="111"/>
      <c r="H685" s="111">
        <v>42863</v>
      </c>
      <c r="I685" s="112">
        <v>0.78</v>
      </c>
      <c r="K685" s="111">
        <v>42584</v>
      </c>
      <c r="L685" s="112">
        <v>0.60343000000000002</v>
      </c>
      <c r="N685" s="111">
        <v>42584</v>
      </c>
      <c r="O685" s="112">
        <v>0.41152</v>
      </c>
      <c r="Q685" s="111">
        <v>42584</v>
      </c>
      <c r="R685" s="112">
        <v>0.19191</v>
      </c>
      <c r="S685" s="158">
        <f t="shared" si="133"/>
        <v>0</v>
      </c>
      <c r="T685" s="38">
        <f t="shared" si="134"/>
        <v>42614</v>
      </c>
      <c r="U685" s="112">
        <f t="shared" ca="1" si="135"/>
        <v>0.83567000000000002</v>
      </c>
      <c r="V685" s="112">
        <f t="shared" ca="1" si="129"/>
        <v>0.58145000000000002</v>
      </c>
      <c r="W685" s="112">
        <f t="shared" ca="1" si="130"/>
        <v>0.38952999999999999</v>
      </c>
      <c r="X685" s="112">
        <f t="shared" ca="1" si="131"/>
        <v>0.19192000000000001</v>
      </c>
      <c r="Y685" s="112">
        <f t="shared" ca="1" si="136"/>
        <v>0</v>
      </c>
      <c r="Z685" s="27">
        <f t="shared" ca="1" si="132"/>
        <v>0.44614000000000004</v>
      </c>
      <c r="AB685" s="38">
        <f t="shared" si="137"/>
        <v>42522</v>
      </c>
      <c r="AC685" s="38">
        <f t="shared" si="138"/>
        <v>42522</v>
      </c>
      <c r="AD685" s="38">
        <f t="shared" si="139"/>
        <v>42522</v>
      </c>
      <c r="AE685" s="38"/>
      <c r="AF685" s="38"/>
      <c r="AG685" s="38"/>
      <c r="AH685" s="38"/>
      <c r="AI685" s="38"/>
      <c r="AJ685" s="38"/>
      <c r="AK685" s="38"/>
      <c r="AL685" s="38"/>
      <c r="AM685" s="38"/>
      <c r="AO685" s="38"/>
    </row>
    <row r="686" spans="2:41">
      <c r="B686" s="111">
        <v>42615</v>
      </c>
      <c r="C686" s="112">
        <v>0.83511000000000002</v>
      </c>
      <c r="E686" s="111"/>
      <c r="H686" s="111">
        <v>42864</v>
      </c>
      <c r="I686" s="112">
        <v>0.77</v>
      </c>
      <c r="K686" s="111">
        <v>42585</v>
      </c>
      <c r="L686" s="112">
        <v>0.60277000000000003</v>
      </c>
      <c r="N686" s="111">
        <v>42585</v>
      </c>
      <c r="O686" s="112">
        <v>0.41086</v>
      </c>
      <c r="Q686" s="111">
        <v>42585</v>
      </c>
      <c r="R686" s="112">
        <v>0.19191</v>
      </c>
      <c r="S686" s="158">
        <f t="shared" si="133"/>
        <v>0</v>
      </c>
      <c r="T686" s="38">
        <f t="shared" si="134"/>
        <v>42615</v>
      </c>
      <c r="U686" s="112">
        <f t="shared" ca="1" si="135"/>
        <v>0.83511000000000002</v>
      </c>
      <c r="V686" s="112">
        <f t="shared" ca="1" si="129"/>
        <v>0.57957999999999998</v>
      </c>
      <c r="W686" s="112">
        <f t="shared" ca="1" si="130"/>
        <v>0.38766</v>
      </c>
      <c r="X686" s="112">
        <f t="shared" ca="1" si="131"/>
        <v>0.19192000000000001</v>
      </c>
      <c r="Y686" s="112">
        <f t="shared" ca="1" si="136"/>
        <v>0</v>
      </c>
      <c r="Z686" s="27">
        <f t="shared" ca="1" si="132"/>
        <v>0.44745000000000001</v>
      </c>
      <c r="AB686" s="38">
        <f t="shared" si="137"/>
        <v>42523</v>
      </c>
      <c r="AC686" s="38">
        <f t="shared" si="138"/>
        <v>42523</v>
      </c>
      <c r="AD686" s="38">
        <f t="shared" si="139"/>
        <v>42523</v>
      </c>
      <c r="AE686" s="38"/>
      <c r="AF686" s="38"/>
      <c r="AG686" s="38"/>
      <c r="AH686" s="38"/>
      <c r="AI686" s="38"/>
      <c r="AJ686" s="38"/>
      <c r="AK686" s="38"/>
      <c r="AL686" s="38"/>
      <c r="AM686" s="38"/>
      <c r="AO686" s="38"/>
    </row>
    <row r="687" spans="2:41">
      <c r="B687" s="111">
        <v>42618</v>
      </c>
      <c r="C687" s="112">
        <v>0.83343999999999996</v>
      </c>
      <c r="E687" s="111"/>
      <c r="H687" s="111">
        <v>42865</v>
      </c>
      <c r="I687" s="112">
        <v>0.76</v>
      </c>
      <c r="K687" s="111">
        <v>42586</v>
      </c>
      <c r="L687" s="112">
        <v>0.60277000000000003</v>
      </c>
      <c r="N687" s="111">
        <v>42586</v>
      </c>
      <c r="O687" s="112">
        <v>0.41086</v>
      </c>
      <c r="Q687" s="111">
        <v>42586</v>
      </c>
      <c r="R687" s="112">
        <v>0.19191</v>
      </c>
      <c r="S687" s="158">
        <f t="shared" si="133"/>
        <v>0</v>
      </c>
      <c r="T687" s="38">
        <f t="shared" si="134"/>
        <v>42618</v>
      </c>
      <c r="U687" s="112">
        <f t="shared" ca="1" si="135"/>
        <v>0.83343999999999996</v>
      </c>
      <c r="V687" s="112">
        <f t="shared" ca="1" si="129"/>
        <v>0.57957000000000003</v>
      </c>
      <c r="W687" s="112">
        <f t="shared" ca="1" si="130"/>
        <v>0.38766</v>
      </c>
      <c r="X687" s="112">
        <f t="shared" ca="1" si="131"/>
        <v>0.19191</v>
      </c>
      <c r="Y687" s="112">
        <f t="shared" ca="1" si="136"/>
        <v>0</v>
      </c>
      <c r="Z687" s="27">
        <f t="shared" ca="1" si="132"/>
        <v>0.44577999999999995</v>
      </c>
      <c r="AB687" s="38">
        <f t="shared" si="137"/>
        <v>42524</v>
      </c>
      <c r="AC687" s="38" t="e">
        <f t="shared" si="138"/>
        <v>#N/A</v>
      </c>
      <c r="AD687" s="38">
        <f t="shared" si="139"/>
        <v>42524</v>
      </c>
      <c r="AE687" s="38"/>
      <c r="AF687" s="38"/>
      <c r="AG687" s="38"/>
      <c r="AH687" s="38"/>
      <c r="AI687" s="38"/>
      <c r="AJ687" s="38"/>
      <c r="AK687" s="38"/>
      <c r="AL687" s="38"/>
      <c r="AM687" s="38"/>
      <c r="AO687" s="38"/>
    </row>
    <row r="688" spans="2:41">
      <c r="B688" s="111">
        <v>42619</v>
      </c>
      <c r="C688" s="112">
        <v>0.84067000000000003</v>
      </c>
      <c r="E688" s="111"/>
      <c r="H688" s="111">
        <v>42866</v>
      </c>
      <c r="I688" s="112">
        <v>0.77</v>
      </c>
      <c r="K688" s="111">
        <v>42587</v>
      </c>
      <c r="L688" s="112">
        <v>0.60180999999999996</v>
      </c>
      <c r="N688" s="111">
        <v>42587</v>
      </c>
      <c r="O688" s="112">
        <v>0.40988999999999998</v>
      </c>
      <c r="Q688" s="111">
        <v>42587</v>
      </c>
      <c r="R688" s="112">
        <v>0.19192000000000001</v>
      </c>
      <c r="S688" s="158">
        <f t="shared" si="133"/>
        <v>0</v>
      </c>
      <c r="T688" s="38">
        <f t="shared" si="134"/>
        <v>42619</v>
      </c>
      <c r="U688" s="112">
        <f t="shared" ca="1" si="135"/>
        <v>0.84067000000000003</v>
      </c>
      <c r="V688" s="112">
        <f t="shared" ca="1" si="129"/>
        <v>0.57296999999999998</v>
      </c>
      <c r="W688" s="112">
        <f t="shared" ca="1" si="130"/>
        <v>0.38106000000000001</v>
      </c>
      <c r="X688" s="112">
        <f t="shared" ca="1" si="131"/>
        <v>0.19191</v>
      </c>
      <c r="Y688" s="112">
        <f t="shared" ca="1" si="136"/>
        <v>0</v>
      </c>
      <c r="Z688" s="27">
        <f t="shared" ca="1" si="132"/>
        <v>0.45961000000000002</v>
      </c>
      <c r="AB688" s="38">
        <f t="shared" si="137"/>
        <v>42527</v>
      </c>
      <c r="AC688" s="38">
        <f t="shared" si="138"/>
        <v>42527</v>
      </c>
      <c r="AD688" s="38">
        <f t="shared" si="139"/>
        <v>42527</v>
      </c>
      <c r="AE688" s="38"/>
      <c r="AF688" s="38"/>
      <c r="AG688" s="38"/>
      <c r="AH688" s="38"/>
      <c r="AI688" s="38"/>
      <c r="AJ688" s="38"/>
      <c r="AK688" s="38"/>
      <c r="AL688" s="38"/>
      <c r="AM688" s="38"/>
      <c r="AO688" s="38"/>
    </row>
    <row r="689" spans="2:41">
      <c r="B689" s="111">
        <v>42620</v>
      </c>
      <c r="C689" s="112">
        <v>0.83355999999999997</v>
      </c>
      <c r="E689" s="111"/>
      <c r="H689" s="111">
        <v>42867</v>
      </c>
      <c r="I689" s="112">
        <v>0.76</v>
      </c>
      <c r="K689" s="111">
        <v>42590</v>
      </c>
      <c r="L689" s="112">
        <v>0.60114000000000001</v>
      </c>
      <c r="N689" s="111">
        <v>42590</v>
      </c>
      <c r="O689" s="112">
        <v>0.40922999999999998</v>
      </c>
      <c r="Q689" s="111">
        <v>42590</v>
      </c>
      <c r="R689" s="112">
        <v>0.19191</v>
      </c>
      <c r="S689" s="158">
        <f t="shared" si="133"/>
        <v>0</v>
      </c>
      <c r="T689" s="38">
        <f t="shared" si="134"/>
        <v>42620</v>
      </c>
      <c r="U689" s="112">
        <f t="shared" ca="1" si="135"/>
        <v>0.83355999999999997</v>
      </c>
      <c r="V689" s="112">
        <f t="shared" ca="1" si="129"/>
        <v>0.57142999999999999</v>
      </c>
      <c r="W689" s="112">
        <f t="shared" ca="1" si="130"/>
        <v>0.37952000000000002</v>
      </c>
      <c r="X689" s="112">
        <f t="shared" ca="1" si="131"/>
        <v>0.19191</v>
      </c>
      <c r="Y689" s="112">
        <f t="shared" ca="1" si="136"/>
        <v>0</v>
      </c>
      <c r="Z689" s="27">
        <f t="shared" ca="1" si="132"/>
        <v>0.45403999999999994</v>
      </c>
      <c r="AB689" s="38">
        <f t="shared" si="137"/>
        <v>42528</v>
      </c>
      <c r="AC689" s="38">
        <f t="shared" si="138"/>
        <v>42528</v>
      </c>
      <c r="AD689" s="38">
        <f t="shared" si="139"/>
        <v>42528</v>
      </c>
      <c r="AE689" s="38"/>
      <c r="AF689" s="38"/>
      <c r="AG689" s="38"/>
      <c r="AH689" s="38"/>
      <c r="AI689" s="38"/>
      <c r="AJ689" s="38"/>
      <c r="AK689" s="38"/>
      <c r="AL689" s="38"/>
      <c r="AM689" s="38"/>
      <c r="AO689" s="38"/>
    </row>
    <row r="690" spans="2:41">
      <c r="B690" s="111">
        <v>42621</v>
      </c>
      <c r="C690" s="112">
        <v>0.84543999999999997</v>
      </c>
      <c r="E690" s="111"/>
      <c r="H690" s="111">
        <v>42870</v>
      </c>
      <c r="I690" s="112">
        <v>0.8</v>
      </c>
      <c r="K690" s="111">
        <v>42591</v>
      </c>
      <c r="L690" s="112">
        <v>0.60082000000000002</v>
      </c>
      <c r="N690" s="111">
        <v>42591</v>
      </c>
      <c r="O690" s="112">
        <v>0.40889999999999999</v>
      </c>
      <c r="Q690" s="111">
        <v>42591</v>
      </c>
      <c r="R690" s="112">
        <v>0.19192000000000001</v>
      </c>
      <c r="S690" s="158">
        <f t="shared" si="133"/>
        <v>0</v>
      </c>
      <c r="T690" s="38">
        <f t="shared" si="134"/>
        <v>42621</v>
      </c>
      <c r="U690" s="112">
        <f t="shared" ca="1" si="135"/>
        <v>0.84543999999999997</v>
      </c>
      <c r="V690" s="112">
        <f t="shared" ca="1" si="129"/>
        <v>0.57045000000000001</v>
      </c>
      <c r="W690" s="112">
        <f t="shared" ca="1" si="130"/>
        <v>0.37852999999999998</v>
      </c>
      <c r="X690" s="112">
        <f t="shared" ca="1" si="131"/>
        <v>0.19192000000000001</v>
      </c>
      <c r="Y690" s="112">
        <f t="shared" ca="1" si="136"/>
        <v>0</v>
      </c>
      <c r="Z690" s="27">
        <f t="shared" ca="1" si="132"/>
        <v>0.46690999999999999</v>
      </c>
      <c r="AB690" s="38">
        <f t="shared" si="137"/>
        <v>42529</v>
      </c>
      <c r="AC690" s="38">
        <f t="shared" si="138"/>
        <v>42529</v>
      </c>
      <c r="AD690" s="38">
        <f t="shared" si="139"/>
        <v>42529</v>
      </c>
      <c r="AE690" s="38"/>
      <c r="AF690" s="38"/>
      <c r="AG690" s="38"/>
      <c r="AH690" s="38"/>
      <c r="AI690" s="38"/>
      <c r="AJ690" s="38"/>
      <c r="AK690" s="38"/>
      <c r="AL690" s="38"/>
      <c r="AM690" s="38"/>
      <c r="AO690" s="38"/>
    </row>
    <row r="691" spans="2:41">
      <c r="B691" s="111">
        <v>42622</v>
      </c>
      <c r="C691" s="112">
        <v>0.85221999999999998</v>
      </c>
      <c r="E691" s="111"/>
      <c r="H691" s="111">
        <v>42871</v>
      </c>
      <c r="I691" s="112">
        <v>0.78</v>
      </c>
      <c r="K691" s="111">
        <v>42592</v>
      </c>
      <c r="L691" s="112">
        <v>0.60092999999999996</v>
      </c>
      <c r="N691" s="111">
        <v>42592</v>
      </c>
      <c r="O691" s="112">
        <v>0.40900999999999998</v>
      </c>
      <c r="Q691" s="111">
        <v>42592</v>
      </c>
      <c r="R691" s="112">
        <v>0.19192000000000001</v>
      </c>
      <c r="S691" s="158">
        <f t="shared" si="133"/>
        <v>0</v>
      </c>
      <c r="T691" s="38">
        <f t="shared" si="134"/>
        <v>42622</v>
      </c>
      <c r="U691" s="112">
        <f t="shared" ca="1" si="135"/>
        <v>0.85221999999999998</v>
      </c>
      <c r="V691" s="112">
        <f t="shared" ca="1" si="129"/>
        <v>0.56913000000000002</v>
      </c>
      <c r="W691" s="112">
        <f t="shared" ca="1" si="130"/>
        <v>0.37720999999999999</v>
      </c>
      <c r="X691" s="112">
        <f t="shared" ca="1" si="131"/>
        <v>0.19192000000000001</v>
      </c>
      <c r="Y691" s="112">
        <f t="shared" ca="1" si="136"/>
        <v>0</v>
      </c>
      <c r="Z691" s="27">
        <f t="shared" ca="1" si="132"/>
        <v>0.47500999999999999</v>
      </c>
      <c r="AB691" s="38">
        <f t="shared" si="137"/>
        <v>42530</v>
      </c>
      <c r="AC691" s="38">
        <f t="shared" si="138"/>
        <v>42530</v>
      </c>
      <c r="AD691" s="38">
        <f t="shared" si="139"/>
        <v>42530</v>
      </c>
      <c r="AE691" s="38"/>
      <c r="AF691" s="38"/>
      <c r="AG691" s="38"/>
      <c r="AH691" s="38"/>
      <c r="AI691" s="38"/>
      <c r="AJ691" s="38"/>
      <c r="AK691" s="38"/>
      <c r="AL691" s="38"/>
      <c r="AM691" s="38"/>
      <c r="AO691" s="38"/>
    </row>
    <row r="692" spans="2:41">
      <c r="B692" s="111">
        <v>42625</v>
      </c>
      <c r="C692" s="112">
        <v>0.85577999999999999</v>
      </c>
      <c r="E692" s="111"/>
      <c r="H692" s="111">
        <v>42872</v>
      </c>
      <c r="I692" s="112">
        <v>0.79</v>
      </c>
      <c r="K692" s="111">
        <v>42593</v>
      </c>
      <c r="L692" s="112">
        <v>0.60077000000000003</v>
      </c>
      <c r="N692" s="111">
        <v>42593</v>
      </c>
      <c r="O692" s="112">
        <v>0.40884999999999999</v>
      </c>
      <c r="Q692" s="111">
        <v>42593</v>
      </c>
      <c r="R692" s="112">
        <v>0.19192000000000001</v>
      </c>
      <c r="S692" s="158">
        <f t="shared" si="133"/>
        <v>0</v>
      </c>
      <c r="T692" s="38">
        <f t="shared" si="134"/>
        <v>42625</v>
      </c>
      <c r="U692" s="112">
        <f t="shared" ca="1" si="135"/>
        <v>0.85577999999999999</v>
      </c>
      <c r="V692" s="112">
        <f t="shared" ca="1" si="129"/>
        <v>0.56516</v>
      </c>
      <c r="W692" s="112">
        <f t="shared" ca="1" si="130"/>
        <v>0.37325000000000003</v>
      </c>
      <c r="X692" s="112">
        <f t="shared" ca="1" si="131"/>
        <v>0.19191</v>
      </c>
      <c r="Y692" s="112">
        <f t="shared" ca="1" si="136"/>
        <v>0</v>
      </c>
      <c r="Z692" s="27">
        <f t="shared" ca="1" si="132"/>
        <v>0.48252999999999996</v>
      </c>
      <c r="AB692" s="38">
        <f t="shared" si="137"/>
        <v>42531</v>
      </c>
      <c r="AC692" s="38" t="e">
        <f t="shared" si="138"/>
        <v>#N/A</v>
      </c>
      <c r="AD692" s="38">
        <f t="shared" si="139"/>
        <v>42531</v>
      </c>
      <c r="AE692" s="38"/>
      <c r="AF692" s="38"/>
      <c r="AG692" s="38"/>
      <c r="AH692" s="38"/>
      <c r="AI692" s="38"/>
      <c r="AJ692" s="38"/>
      <c r="AK692" s="38"/>
      <c r="AL692" s="38"/>
      <c r="AM692" s="38"/>
      <c r="AO692" s="38"/>
    </row>
    <row r="693" spans="2:41">
      <c r="B693" s="111">
        <v>42626</v>
      </c>
      <c r="C693" s="112">
        <v>0.85028000000000004</v>
      </c>
      <c r="E693" s="111"/>
      <c r="H693" s="111">
        <v>42873</v>
      </c>
      <c r="I693" s="112">
        <v>0.78</v>
      </c>
      <c r="K693" s="111">
        <v>42594</v>
      </c>
      <c r="L693" s="112">
        <v>0.60106999999999999</v>
      </c>
      <c r="N693" s="111">
        <v>42594</v>
      </c>
      <c r="O693" s="112">
        <v>0.40915000000000001</v>
      </c>
      <c r="Q693" s="111">
        <v>42594</v>
      </c>
      <c r="R693" s="112">
        <v>0.19192000000000001</v>
      </c>
      <c r="S693" s="158">
        <f t="shared" si="133"/>
        <v>0</v>
      </c>
      <c r="T693" s="38">
        <f t="shared" si="134"/>
        <v>42626</v>
      </c>
      <c r="U693" s="112">
        <f t="shared" ca="1" si="135"/>
        <v>0.85028000000000004</v>
      </c>
      <c r="V693" s="112">
        <f t="shared" ca="1" si="129"/>
        <v>0.56406999999999996</v>
      </c>
      <c r="W693" s="112">
        <f t="shared" ca="1" si="130"/>
        <v>0.37214999999999998</v>
      </c>
      <c r="X693" s="112">
        <f t="shared" ca="1" si="131"/>
        <v>0.19192000000000001</v>
      </c>
      <c r="Y693" s="112">
        <f t="shared" ca="1" si="136"/>
        <v>0</v>
      </c>
      <c r="Z693" s="27">
        <f t="shared" ca="1" si="132"/>
        <v>0.47813000000000005</v>
      </c>
      <c r="AB693" s="38">
        <f t="shared" si="137"/>
        <v>42534</v>
      </c>
      <c r="AC693" s="38">
        <f t="shared" si="138"/>
        <v>42534</v>
      </c>
      <c r="AD693" s="38">
        <f t="shared" si="139"/>
        <v>42534</v>
      </c>
      <c r="AE693" s="38"/>
      <c r="AF693" s="38"/>
      <c r="AG693" s="38"/>
      <c r="AH693" s="38"/>
      <c r="AI693" s="38"/>
      <c r="AJ693" s="38"/>
      <c r="AK693" s="38"/>
      <c r="AL693" s="38"/>
      <c r="AM693" s="38"/>
      <c r="AO693" s="38"/>
    </row>
    <row r="694" spans="2:41">
      <c r="B694" s="111">
        <v>42627</v>
      </c>
      <c r="C694" s="112">
        <v>0.85389000000000004</v>
      </c>
      <c r="E694" s="111"/>
      <c r="H694" s="111">
        <v>42874</v>
      </c>
      <c r="I694" s="112">
        <v>0.77</v>
      </c>
      <c r="K694" s="111">
        <v>42597</v>
      </c>
      <c r="L694" s="112">
        <v>0.60070999999999997</v>
      </c>
      <c r="N694" s="111">
        <v>42597</v>
      </c>
      <c r="O694" s="112">
        <v>0.4088</v>
      </c>
      <c r="Q694" s="111">
        <v>42597</v>
      </c>
      <c r="R694" s="112">
        <v>0.19191</v>
      </c>
      <c r="S694" s="158">
        <f t="shared" si="133"/>
        <v>0</v>
      </c>
      <c r="T694" s="38">
        <f t="shared" si="134"/>
        <v>42627</v>
      </c>
      <c r="U694" s="112">
        <f t="shared" ca="1" si="135"/>
        <v>0.85389000000000004</v>
      </c>
      <c r="V694" s="112">
        <f t="shared" ca="1" si="129"/>
        <v>0.56274999999999997</v>
      </c>
      <c r="W694" s="112">
        <f t="shared" ca="1" si="130"/>
        <v>0.37082999999999999</v>
      </c>
      <c r="X694" s="112">
        <f t="shared" ca="1" si="131"/>
        <v>0.19192000000000001</v>
      </c>
      <c r="Y694" s="112">
        <f t="shared" ca="1" si="136"/>
        <v>0</v>
      </c>
      <c r="Z694" s="27">
        <f t="shared" ca="1" si="132"/>
        <v>0.48306000000000004</v>
      </c>
      <c r="AB694" s="38">
        <f t="shared" si="137"/>
        <v>42535</v>
      </c>
      <c r="AC694" s="38">
        <f t="shared" si="138"/>
        <v>42535</v>
      </c>
      <c r="AD694" s="38">
        <f t="shared" si="139"/>
        <v>42535</v>
      </c>
      <c r="AE694" s="38"/>
      <c r="AF694" s="38"/>
      <c r="AG694" s="38"/>
      <c r="AH694" s="38"/>
      <c r="AI694" s="38"/>
      <c r="AJ694" s="38"/>
      <c r="AK694" s="38"/>
      <c r="AL694" s="38"/>
      <c r="AM694" s="38"/>
      <c r="AO694" s="38"/>
    </row>
    <row r="695" spans="2:41">
      <c r="B695" s="111">
        <v>42628</v>
      </c>
      <c r="C695" s="112">
        <v>0.85655999999999999</v>
      </c>
      <c r="E695" s="111"/>
      <c r="H695" s="111">
        <v>42877</v>
      </c>
      <c r="I695" s="112">
        <v>0.76</v>
      </c>
      <c r="K695" s="111">
        <v>42598</v>
      </c>
      <c r="L695" s="112">
        <v>0.59994999999999998</v>
      </c>
      <c r="N695" s="111">
        <v>42598</v>
      </c>
      <c r="O695" s="112">
        <v>0.40803</v>
      </c>
      <c r="Q695" s="111">
        <v>42598</v>
      </c>
      <c r="R695" s="112">
        <v>0.19192000000000001</v>
      </c>
      <c r="S695" s="158">
        <f t="shared" si="133"/>
        <v>0</v>
      </c>
      <c r="T695" s="38">
        <f t="shared" si="134"/>
        <v>42628</v>
      </c>
      <c r="U695" s="112">
        <f t="shared" ca="1" si="135"/>
        <v>0.85655999999999999</v>
      </c>
      <c r="V695" s="112">
        <f t="shared" ca="1" si="129"/>
        <v>0.56120999999999999</v>
      </c>
      <c r="W695" s="112">
        <f t="shared" ca="1" si="130"/>
        <v>0.36929000000000001</v>
      </c>
      <c r="X695" s="112">
        <f t="shared" ca="1" si="131"/>
        <v>0.19192000000000001</v>
      </c>
      <c r="Y695" s="112">
        <f t="shared" ca="1" si="136"/>
        <v>0</v>
      </c>
      <c r="Z695" s="27">
        <f t="shared" ca="1" si="132"/>
        <v>0.48726999999999998</v>
      </c>
      <c r="AB695" s="38">
        <f t="shared" si="137"/>
        <v>42536</v>
      </c>
      <c r="AC695" s="38">
        <f t="shared" si="138"/>
        <v>42536</v>
      </c>
      <c r="AD695" s="38">
        <f t="shared" si="139"/>
        <v>42536</v>
      </c>
      <c r="AE695" s="38"/>
      <c r="AF695" s="38"/>
      <c r="AG695" s="38"/>
      <c r="AH695" s="38"/>
      <c r="AI695" s="38"/>
      <c r="AJ695" s="38"/>
      <c r="AK695" s="38"/>
      <c r="AL695" s="38"/>
      <c r="AM695" s="38"/>
      <c r="AO695" s="38"/>
    </row>
    <row r="696" spans="2:41">
      <c r="B696" s="111">
        <v>42629</v>
      </c>
      <c r="C696" s="112">
        <v>0.85711000000000004</v>
      </c>
      <c r="E696" s="111"/>
      <c r="H696" s="111">
        <v>42878</v>
      </c>
      <c r="I696" s="112">
        <v>0.76</v>
      </c>
      <c r="K696" s="111">
        <v>42599</v>
      </c>
      <c r="L696" s="112">
        <v>0.59897</v>
      </c>
      <c r="N696" s="111">
        <v>42599</v>
      </c>
      <c r="O696" s="112">
        <v>0.40705000000000002</v>
      </c>
      <c r="Q696" s="111">
        <v>42599</v>
      </c>
      <c r="R696" s="112">
        <v>0.19192000000000001</v>
      </c>
      <c r="S696" s="158">
        <f t="shared" si="133"/>
        <v>0</v>
      </c>
      <c r="T696" s="38">
        <f t="shared" si="134"/>
        <v>42629</v>
      </c>
      <c r="U696" s="112">
        <f t="shared" ca="1" si="135"/>
        <v>0.85711000000000004</v>
      </c>
      <c r="V696" s="112">
        <f t="shared" ca="1" si="129"/>
        <v>0.56208999999999998</v>
      </c>
      <c r="W696" s="112">
        <f t="shared" ca="1" si="130"/>
        <v>0.37017</v>
      </c>
      <c r="X696" s="112">
        <f t="shared" ca="1" si="131"/>
        <v>0.19192000000000001</v>
      </c>
      <c r="Y696" s="112">
        <f t="shared" ca="1" si="136"/>
        <v>0</v>
      </c>
      <c r="Z696" s="27">
        <f t="shared" ca="1" si="132"/>
        <v>0.48694000000000004</v>
      </c>
      <c r="AB696" s="38">
        <f t="shared" si="137"/>
        <v>42537</v>
      </c>
      <c r="AC696" s="38">
        <f t="shared" si="138"/>
        <v>42537</v>
      </c>
      <c r="AD696" s="38">
        <f t="shared" si="139"/>
        <v>42537</v>
      </c>
      <c r="AE696" s="38"/>
      <c r="AF696" s="38"/>
      <c r="AG696" s="38"/>
      <c r="AH696" s="38"/>
      <c r="AI696" s="38"/>
      <c r="AJ696" s="38"/>
      <c r="AK696" s="38"/>
      <c r="AL696" s="38"/>
      <c r="AM696" s="38"/>
      <c r="AO696" s="38"/>
    </row>
    <row r="697" spans="2:41">
      <c r="B697" s="111">
        <v>42632</v>
      </c>
      <c r="C697" s="112">
        <v>0.86067000000000005</v>
      </c>
      <c r="E697" s="111"/>
      <c r="H697" s="111">
        <v>42879</v>
      </c>
      <c r="I697" s="112">
        <v>0.79</v>
      </c>
      <c r="K697" s="111">
        <v>42600</v>
      </c>
      <c r="L697" s="112">
        <v>0.59777999999999998</v>
      </c>
      <c r="N697" s="111">
        <v>42600</v>
      </c>
      <c r="O697" s="112">
        <v>0.40586</v>
      </c>
      <c r="Q697" s="111">
        <v>42600</v>
      </c>
      <c r="R697" s="112">
        <v>0.19192000000000001</v>
      </c>
      <c r="S697" s="158">
        <f t="shared" si="133"/>
        <v>0</v>
      </c>
      <c r="T697" s="38">
        <f t="shared" si="134"/>
        <v>42632</v>
      </c>
      <c r="U697" s="112">
        <f t="shared" ca="1" si="135"/>
        <v>0.86067000000000005</v>
      </c>
      <c r="V697" s="112">
        <f t="shared" ca="1" si="129"/>
        <v>0.56669999999999998</v>
      </c>
      <c r="W697" s="112">
        <f t="shared" ca="1" si="130"/>
        <v>0.37479000000000001</v>
      </c>
      <c r="X697" s="112">
        <f t="shared" ca="1" si="131"/>
        <v>0.19191</v>
      </c>
      <c r="Y697" s="112">
        <f t="shared" ca="1" si="136"/>
        <v>0</v>
      </c>
      <c r="Z697" s="27">
        <f t="shared" ca="1" si="132"/>
        <v>0.48588000000000003</v>
      </c>
      <c r="AB697" s="38">
        <f t="shared" si="137"/>
        <v>42538</v>
      </c>
      <c r="AC697" s="38" t="e">
        <f t="shared" si="138"/>
        <v>#N/A</v>
      </c>
      <c r="AD697" s="38">
        <f t="shared" si="139"/>
        <v>42538</v>
      </c>
      <c r="AE697" s="38"/>
      <c r="AF697" s="38"/>
      <c r="AG697" s="38"/>
      <c r="AH697" s="38"/>
      <c r="AI697" s="38"/>
      <c r="AJ697" s="38"/>
      <c r="AK697" s="38"/>
      <c r="AL697" s="38"/>
      <c r="AM697" s="38"/>
      <c r="AO697" s="38"/>
    </row>
    <row r="698" spans="2:41">
      <c r="B698" s="111">
        <v>42633</v>
      </c>
      <c r="C698" s="112">
        <v>0.86589000000000005</v>
      </c>
      <c r="E698" s="111"/>
      <c r="H698" s="111">
        <v>42880</v>
      </c>
      <c r="I698" s="112">
        <v>0.82</v>
      </c>
      <c r="K698" s="111">
        <v>42601</v>
      </c>
      <c r="L698" s="112">
        <v>0.59350999999999998</v>
      </c>
      <c r="N698" s="111">
        <v>42601</v>
      </c>
      <c r="O698" s="112">
        <v>0.40159</v>
      </c>
      <c r="Q698" s="111">
        <v>42601</v>
      </c>
      <c r="R698" s="112">
        <v>0.19192000000000001</v>
      </c>
      <c r="S698" s="158">
        <f t="shared" si="133"/>
        <v>0</v>
      </c>
      <c r="T698" s="38">
        <f t="shared" si="134"/>
        <v>42633</v>
      </c>
      <c r="U698" s="112">
        <f t="shared" ca="1" si="135"/>
        <v>0.86589000000000005</v>
      </c>
      <c r="V698" s="112">
        <f t="shared" ca="1" si="129"/>
        <v>0.56835999999999998</v>
      </c>
      <c r="W698" s="112">
        <f t="shared" ca="1" si="130"/>
        <v>0.37644</v>
      </c>
      <c r="X698" s="112">
        <f t="shared" ca="1" si="131"/>
        <v>0.19192000000000001</v>
      </c>
      <c r="Y698" s="112">
        <f t="shared" ca="1" si="136"/>
        <v>0</v>
      </c>
      <c r="Z698" s="27">
        <f t="shared" ca="1" si="132"/>
        <v>0.48945000000000005</v>
      </c>
      <c r="AB698" s="38">
        <f t="shared" si="137"/>
        <v>42541</v>
      </c>
      <c r="AC698" s="38">
        <f t="shared" si="138"/>
        <v>42541</v>
      </c>
      <c r="AD698" s="38">
        <f t="shared" si="139"/>
        <v>42541</v>
      </c>
      <c r="AE698" s="38"/>
      <c r="AF698" s="38"/>
      <c r="AG698" s="38"/>
      <c r="AH698" s="38"/>
      <c r="AI698" s="38"/>
      <c r="AJ698" s="38"/>
      <c r="AK698" s="38"/>
      <c r="AL698" s="38"/>
      <c r="AM698" s="38"/>
      <c r="AO698" s="38"/>
    </row>
    <row r="699" spans="2:41">
      <c r="B699" s="111">
        <v>42634</v>
      </c>
      <c r="C699" s="112">
        <v>0.86333000000000004</v>
      </c>
      <c r="E699" s="111"/>
      <c r="H699" s="111">
        <v>42881</v>
      </c>
      <c r="I699" s="112">
        <v>0.85</v>
      </c>
      <c r="K699" s="111">
        <v>42604</v>
      </c>
      <c r="L699" s="112">
        <v>0.59199999999999997</v>
      </c>
      <c r="N699" s="111">
        <v>42604</v>
      </c>
      <c r="O699" s="112">
        <v>0.40009</v>
      </c>
      <c r="Q699" s="111">
        <v>42604</v>
      </c>
      <c r="R699" s="112">
        <v>0.19191</v>
      </c>
      <c r="S699" s="158">
        <f t="shared" si="133"/>
        <v>0</v>
      </c>
      <c r="T699" s="38">
        <f t="shared" si="134"/>
        <v>42634</v>
      </c>
      <c r="U699" s="112">
        <f t="shared" ca="1" si="135"/>
        <v>0.86333000000000004</v>
      </c>
      <c r="V699" s="112">
        <f t="shared" ca="1" si="129"/>
        <v>0.56989999999999996</v>
      </c>
      <c r="W699" s="112">
        <f t="shared" ca="1" si="130"/>
        <v>0.37797999999999998</v>
      </c>
      <c r="X699" s="112">
        <f t="shared" ca="1" si="131"/>
        <v>0.19192000000000001</v>
      </c>
      <c r="Y699" s="112">
        <f t="shared" ca="1" si="136"/>
        <v>0</v>
      </c>
      <c r="Z699" s="27">
        <f t="shared" ca="1" si="132"/>
        <v>0.48535000000000006</v>
      </c>
      <c r="AB699" s="38">
        <f t="shared" si="137"/>
        <v>42542</v>
      </c>
      <c r="AC699" s="38">
        <f t="shared" si="138"/>
        <v>42542</v>
      </c>
      <c r="AD699" s="38">
        <f t="shared" si="139"/>
        <v>42542</v>
      </c>
      <c r="AE699" s="38"/>
      <c r="AF699" s="38"/>
      <c r="AG699" s="38"/>
      <c r="AH699" s="38"/>
      <c r="AI699" s="38"/>
      <c r="AJ699" s="38"/>
      <c r="AK699" s="38"/>
      <c r="AL699" s="38"/>
      <c r="AM699" s="38"/>
      <c r="AO699" s="38"/>
    </row>
    <row r="700" spans="2:41">
      <c r="B700" s="111">
        <v>42635</v>
      </c>
      <c r="C700" s="112">
        <v>0.85672000000000004</v>
      </c>
      <c r="E700" s="111"/>
      <c r="H700" s="111">
        <v>42885</v>
      </c>
      <c r="I700" s="112">
        <v>0.82</v>
      </c>
      <c r="K700" s="111">
        <v>42605</v>
      </c>
      <c r="L700" s="112">
        <v>0.59103000000000006</v>
      </c>
      <c r="N700" s="111">
        <v>42605</v>
      </c>
      <c r="O700" s="112">
        <v>0.39911000000000002</v>
      </c>
      <c r="Q700" s="111">
        <v>42605</v>
      </c>
      <c r="R700" s="112">
        <v>0.19192000000000001</v>
      </c>
      <c r="S700" s="158">
        <f t="shared" si="133"/>
        <v>0</v>
      </c>
      <c r="T700" s="38">
        <f t="shared" si="134"/>
        <v>42635</v>
      </c>
      <c r="U700" s="112">
        <f t="shared" ca="1" si="135"/>
        <v>0.85672000000000004</v>
      </c>
      <c r="V700" s="112">
        <f t="shared" ca="1" si="129"/>
        <v>0.57121999999999995</v>
      </c>
      <c r="W700" s="112">
        <f t="shared" ca="1" si="130"/>
        <v>0.37930000000000003</v>
      </c>
      <c r="X700" s="112">
        <f t="shared" ca="1" si="131"/>
        <v>0.19192000000000001</v>
      </c>
      <c r="Y700" s="112">
        <f t="shared" ca="1" si="136"/>
        <v>0</v>
      </c>
      <c r="Z700" s="27">
        <f t="shared" ca="1" si="132"/>
        <v>0.47742000000000001</v>
      </c>
      <c r="AB700" s="38">
        <f t="shared" si="137"/>
        <v>42543</v>
      </c>
      <c r="AC700" s="38">
        <f t="shared" si="138"/>
        <v>42543</v>
      </c>
      <c r="AD700" s="38">
        <f t="shared" si="139"/>
        <v>42543</v>
      </c>
      <c r="AE700" s="38"/>
      <c r="AF700" s="38"/>
      <c r="AG700" s="38"/>
      <c r="AH700" s="38"/>
      <c r="AI700" s="38"/>
      <c r="AJ700" s="38"/>
      <c r="AK700" s="38"/>
      <c r="AL700" s="38"/>
      <c r="AM700" s="38"/>
      <c r="AO700" s="38"/>
    </row>
    <row r="701" spans="2:41">
      <c r="B701" s="111">
        <v>42636</v>
      </c>
      <c r="C701" s="112">
        <v>0.85294000000000003</v>
      </c>
      <c r="E701" s="111"/>
      <c r="H701" s="111">
        <v>42886</v>
      </c>
      <c r="I701" s="112">
        <v>0.9</v>
      </c>
      <c r="K701" s="111">
        <v>42606</v>
      </c>
      <c r="L701" s="112">
        <v>0.58911000000000002</v>
      </c>
      <c r="N701" s="111">
        <v>42606</v>
      </c>
      <c r="O701" s="112">
        <v>0.39718999999999999</v>
      </c>
      <c r="Q701" s="111">
        <v>42606</v>
      </c>
      <c r="R701" s="112">
        <v>0.19192000000000001</v>
      </c>
      <c r="S701" s="158">
        <f t="shared" si="133"/>
        <v>0</v>
      </c>
      <c r="T701" s="38">
        <f t="shared" si="134"/>
        <v>42636</v>
      </c>
      <c r="U701" s="112">
        <f t="shared" ca="1" si="135"/>
        <v>0.85294000000000003</v>
      </c>
      <c r="V701" s="112">
        <f t="shared" ca="1" si="129"/>
        <v>0.57242999999999999</v>
      </c>
      <c r="W701" s="112">
        <f t="shared" ca="1" si="130"/>
        <v>0.38051000000000001</v>
      </c>
      <c r="X701" s="112">
        <f t="shared" ca="1" si="131"/>
        <v>0.19192000000000001</v>
      </c>
      <c r="Y701" s="112">
        <f t="shared" ca="1" si="136"/>
        <v>0</v>
      </c>
      <c r="Z701" s="27">
        <f t="shared" ca="1" si="132"/>
        <v>0.47243000000000002</v>
      </c>
      <c r="AB701" s="38">
        <f t="shared" ca="1" si="137"/>
        <v>42544</v>
      </c>
      <c r="AC701" s="38">
        <f t="shared" si="138"/>
        <v>42544</v>
      </c>
      <c r="AD701" s="38">
        <f t="shared" si="139"/>
        <v>42544</v>
      </c>
      <c r="AE701" s="38"/>
      <c r="AF701" s="38"/>
      <c r="AG701" s="38"/>
      <c r="AH701" s="38"/>
      <c r="AI701" s="38"/>
      <c r="AJ701" s="38"/>
      <c r="AK701" s="38"/>
      <c r="AL701" s="38"/>
      <c r="AM701" s="38"/>
      <c r="AO701" s="38"/>
    </row>
    <row r="702" spans="2:41">
      <c r="B702" s="111">
        <v>42639</v>
      </c>
      <c r="C702" s="112">
        <v>0.85294000000000003</v>
      </c>
      <c r="E702" s="111"/>
      <c r="H702" s="111">
        <v>42887</v>
      </c>
      <c r="I702" s="112">
        <v>0.87</v>
      </c>
      <c r="K702" s="111">
        <v>42607</v>
      </c>
      <c r="L702" s="112">
        <v>0.58962000000000003</v>
      </c>
      <c r="N702" s="111">
        <v>42607</v>
      </c>
      <c r="O702" s="112">
        <v>0.3977</v>
      </c>
      <c r="Q702" s="111">
        <v>42607</v>
      </c>
      <c r="R702" s="112">
        <v>0.19192000000000001</v>
      </c>
      <c r="S702" s="158">
        <f t="shared" si="133"/>
        <v>0</v>
      </c>
      <c r="T702" s="38">
        <f t="shared" si="134"/>
        <v>42639</v>
      </c>
      <c r="U702" s="112">
        <f t="shared" ca="1" si="135"/>
        <v>0.85294000000000003</v>
      </c>
      <c r="V702" s="112">
        <f t="shared" ca="1" si="129"/>
        <v>0.57601000000000002</v>
      </c>
      <c r="W702" s="112">
        <f t="shared" ca="1" si="130"/>
        <v>0.3841</v>
      </c>
      <c r="X702" s="112">
        <f t="shared" ca="1" si="131"/>
        <v>0.19191</v>
      </c>
      <c r="Y702" s="112">
        <f t="shared" ca="1" si="136"/>
        <v>0</v>
      </c>
      <c r="Z702" s="27">
        <f t="shared" ca="1" si="132"/>
        <v>0.46884000000000003</v>
      </c>
      <c r="AB702" s="38">
        <f t="shared" si="137"/>
        <v>42545</v>
      </c>
      <c r="AC702" s="38" t="e">
        <f t="shared" si="138"/>
        <v>#N/A</v>
      </c>
      <c r="AD702" s="38">
        <f t="shared" si="139"/>
        <v>42545</v>
      </c>
      <c r="AE702" s="38"/>
      <c r="AF702" s="38"/>
      <c r="AG702" s="38"/>
      <c r="AH702" s="38"/>
      <c r="AI702" s="38"/>
      <c r="AJ702" s="38"/>
      <c r="AK702" s="38"/>
      <c r="AL702" s="38"/>
      <c r="AM702" s="38"/>
      <c r="AO702" s="38"/>
    </row>
    <row r="703" spans="2:41">
      <c r="B703" s="111">
        <v>42640</v>
      </c>
      <c r="C703" s="112">
        <v>0.85377999999999998</v>
      </c>
      <c r="E703" s="111"/>
      <c r="H703" s="111">
        <v>42888</v>
      </c>
      <c r="I703" s="112">
        <v>0.85</v>
      </c>
      <c r="K703" s="111">
        <v>42608</v>
      </c>
      <c r="L703" s="112">
        <v>0.58616000000000001</v>
      </c>
      <c r="N703" s="111">
        <v>42608</v>
      </c>
      <c r="O703" s="112">
        <v>0.39423999999999998</v>
      </c>
      <c r="Q703" s="111">
        <v>42608</v>
      </c>
      <c r="R703" s="112">
        <v>0.19192000000000001</v>
      </c>
      <c r="S703" s="158">
        <f t="shared" si="133"/>
        <v>0</v>
      </c>
      <c r="T703" s="38">
        <f t="shared" si="134"/>
        <v>42640</v>
      </c>
      <c r="U703" s="112">
        <f t="shared" ca="1" si="135"/>
        <v>0.85377999999999998</v>
      </c>
      <c r="V703" s="112">
        <f t="shared" ca="1" si="129"/>
        <v>0.57550999999999997</v>
      </c>
      <c r="W703" s="112">
        <f t="shared" ca="1" si="130"/>
        <v>0.38358999999999999</v>
      </c>
      <c r="X703" s="112">
        <f t="shared" ca="1" si="131"/>
        <v>0.19192000000000001</v>
      </c>
      <c r="Y703" s="112">
        <f t="shared" ca="1" si="136"/>
        <v>0</v>
      </c>
      <c r="Z703" s="27">
        <f t="shared" ca="1" si="132"/>
        <v>0.47019</v>
      </c>
      <c r="AB703" s="38">
        <f t="shared" si="137"/>
        <v>42548</v>
      </c>
      <c r="AC703" s="38">
        <f t="shared" si="138"/>
        <v>42548</v>
      </c>
      <c r="AD703" s="38">
        <f t="shared" si="139"/>
        <v>42548</v>
      </c>
      <c r="AE703" s="38"/>
      <c r="AF703" s="38"/>
      <c r="AG703" s="38"/>
      <c r="AH703" s="38"/>
      <c r="AI703" s="38"/>
      <c r="AJ703" s="38"/>
      <c r="AK703" s="38"/>
      <c r="AL703" s="38"/>
      <c r="AM703" s="38"/>
      <c r="AO703" s="38"/>
    </row>
    <row r="704" spans="2:41">
      <c r="B704" s="111">
        <v>42641</v>
      </c>
      <c r="C704" s="112">
        <v>0.83769000000000005</v>
      </c>
      <c r="E704" s="111"/>
      <c r="H704" s="111">
        <v>42891</v>
      </c>
      <c r="I704" s="112">
        <v>0.85</v>
      </c>
      <c r="K704" s="111">
        <v>42611</v>
      </c>
      <c r="L704" s="112">
        <v>0.58482000000000001</v>
      </c>
      <c r="N704" s="111">
        <v>42611</v>
      </c>
      <c r="O704" s="112">
        <v>0.39290999999999998</v>
      </c>
      <c r="Q704" s="111">
        <v>42611</v>
      </c>
      <c r="R704" s="112">
        <v>0.19191</v>
      </c>
      <c r="S704" s="158">
        <f t="shared" si="133"/>
        <v>0</v>
      </c>
      <c r="T704" s="38">
        <f t="shared" si="134"/>
        <v>42641</v>
      </c>
      <c r="U704" s="112">
        <f t="shared" ca="1" si="135"/>
        <v>0.83769000000000005</v>
      </c>
      <c r="V704" s="112">
        <f t="shared" ca="1" si="129"/>
        <v>0.57528999999999997</v>
      </c>
      <c r="W704" s="112">
        <f t="shared" ca="1" si="130"/>
        <v>0.38336999999999999</v>
      </c>
      <c r="X704" s="112">
        <f t="shared" ca="1" si="131"/>
        <v>0.19192000000000001</v>
      </c>
      <c r="Y704" s="112">
        <f t="shared" ca="1" si="136"/>
        <v>0</v>
      </c>
      <c r="Z704" s="27">
        <f t="shared" ca="1" si="132"/>
        <v>0.45432000000000006</v>
      </c>
      <c r="AB704" s="38">
        <f t="shared" si="137"/>
        <v>42549</v>
      </c>
      <c r="AC704" s="38">
        <f t="shared" si="138"/>
        <v>42549</v>
      </c>
      <c r="AD704" s="38">
        <f t="shared" si="139"/>
        <v>42549</v>
      </c>
      <c r="AE704" s="38"/>
      <c r="AF704" s="38"/>
      <c r="AG704" s="38"/>
      <c r="AH704" s="38"/>
      <c r="AI704" s="38"/>
      <c r="AJ704" s="38"/>
      <c r="AK704" s="38"/>
      <c r="AL704" s="38"/>
      <c r="AM704" s="38"/>
      <c r="AO704" s="38"/>
    </row>
    <row r="705" spans="2:41">
      <c r="B705" s="111">
        <v>42642</v>
      </c>
      <c r="C705" s="112">
        <v>0.84560999999999997</v>
      </c>
      <c r="E705" s="111"/>
      <c r="H705" s="111">
        <v>42892</v>
      </c>
      <c r="I705" s="112">
        <v>0.84</v>
      </c>
      <c r="K705" s="111">
        <v>42612</v>
      </c>
      <c r="L705" s="112">
        <v>0.58352000000000004</v>
      </c>
      <c r="N705" s="111">
        <v>42612</v>
      </c>
      <c r="O705" s="112">
        <v>0.3916</v>
      </c>
      <c r="Q705" s="111">
        <v>42612</v>
      </c>
      <c r="R705" s="112">
        <v>0.19192000000000001</v>
      </c>
      <c r="S705" s="158">
        <f t="shared" si="133"/>
        <v>0</v>
      </c>
      <c r="T705" s="38">
        <f t="shared" si="134"/>
        <v>42642</v>
      </c>
      <c r="U705" s="112">
        <f t="shared" ca="1" si="135"/>
        <v>0.84560999999999997</v>
      </c>
      <c r="V705" s="112">
        <f t="shared" ca="1" si="129"/>
        <v>0.57418999999999998</v>
      </c>
      <c r="W705" s="112">
        <f t="shared" ca="1" si="130"/>
        <v>0.38227</v>
      </c>
      <c r="X705" s="112">
        <f t="shared" ca="1" si="131"/>
        <v>0.19192000000000001</v>
      </c>
      <c r="Y705" s="112">
        <f t="shared" ca="1" si="136"/>
        <v>0</v>
      </c>
      <c r="Z705" s="27">
        <f t="shared" ca="1" si="132"/>
        <v>0.46333999999999997</v>
      </c>
      <c r="AB705" s="38">
        <f t="shared" si="137"/>
        <v>42550</v>
      </c>
      <c r="AC705" s="38">
        <f t="shared" si="138"/>
        <v>42550</v>
      </c>
      <c r="AD705" s="38">
        <f t="shared" si="139"/>
        <v>42550</v>
      </c>
      <c r="AE705" s="38"/>
      <c r="AF705" s="38"/>
      <c r="AG705" s="38"/>
      <c r="AH705" s="38"/>
      <c r="AI705" s="38"/>
      <c r="AJ705" s="38"/>
      <c r="AK705" s="38"/>
      <c r="AL705" s="38"/>
      <c r="AM705" s="38"/>
      <c r="AO705" s="38"/>
    </row>
    <row r="706" spans="2:41">
      <c r="B706" s="111">
        <v>42643</v>
      </c>
      <c r="C706" s="112">
        <v>0.85367000000000004</v>
      </c>
      <c r="E706" s="111"/>
      <c r="H706" s="111">
        <v>42893</v>
      </c>
      <c r="I706" s="112">
        <v>0.85</v>
      </c>
      <c r="K706" s="111">
        <v>42613</v>
      </c>
      <c r="L706" s="112">
        <v>0.58353999999999995</v>
      </c>
      <c r="N706" s="111">
        <v>42613</v>
      </c>
      <c r="O706" s="112">
        <v>0.39162000000000002</v>
      </c>
      <c r="Q706" s="111">
        <v>42613</v>
      </c>
      <c r="R706" s="112">
        <v>0.19192000000000001</v>
      </c>
      <c r="S706" s="158">
        <f t="shared" si="133"/>
        <v>0</v>
      </c>
      <c r="T706" s="38">
        <f t="shared" si="134"/>
        <v>42643</v>
      </c>
      <c r="U706" s="112">
        <f t="shared" ca="1" si="135"/>
        <v>0.85367000000000004</v>
      </c>
      <c r="V706" s="112">
        <f t="shared" ca="1" si="129"/>
        <v>0.57210000000000005</v>
      </c>
      <c r="W706" s="112">
        <f t="shared" ca="1" si="130"/>
        <v>0.38018000000000002</v>
      </c>
      <c r="X706" s="112">
        <f t="shared" ca="1" si="131"/>
        <v>0.19192000000000001</v>
      </c>
      <c r="Y706" s="112">
        <f t="shared" ca="1" si="136"/>
        <v>0</v>
      </c>
      <c r="Z706" s="27">
        <f t="shared" ca="1" si="132"/>
        <v>0.47349000000000002</v>
      </c>
      <c r="AB706" s="38">
        <f t="shared" si="137"/>
        <v>42551</v>
      </c>
      <c r="AC706" s="38">
        <f t="shared" si="138"/>
        <v>42551</v>
      </c>
      <c r="AD706" s="38">
        <f t="shared" si="139"/>
        <v>42551</v>
      </c>
      <c r="AE706" s="38"/>
      <c r="AF706" s="38"/>
      <c r="AG706" s="38"/>
      <c r="AH706" s="38"/>
      <c r="AI706" s="38"/>
      <c r="AJ706" s="38"/>
      <c r="AK706" s="38"/>
      <c r="AL706" s="38"/>
      <c r="AM706" s="38"/>
      <c r="AO706" s="38"/>
    </row>
    <row r="707" spans="2:41">
      <c r="B707" s="111">
        <v>42646</v>
      </c>
      <c r="C707" s="112">
        <v>0.85789000000000004</v>
      </c>
      <c r="E707" s="111"/>
      <c r="H707" s="111">
        <v>42894</v>
      </c>
      <c r="I707" s="112">
        <v>0.88</v>
      </c>
      <c r="K707" s="111">
        <v>42614</v>
      </c>
      <c r="L707" s="112">
        <v>0.58145000000000002</v>
      </c>
      <c r="N707" s="111">
        <v>42614</v>
      </c>
      <c r="O707" s="112">
        <v>0.38952999999999999</v>
      </c>
      <c r="Q707" s="111">
        <v>42614</v>
      </c>
      <c r="R707" s="112">
        <v>0.19192000000000001</v>
      </c>
      <c r="S707" s="158">
        <f t="shared" si="133"/>
        <v>0</v>
      </c>
      <c r="T707" s="38">
        <f t="shared" si="134"/>
        <v>42646</v>
      </c>
      <c r="U707" s="112">
        <f t="shared" ca="1" si="135"/>
        <v>0.85789000000000004</v>
      </c>
      <c r="V707" s="112">
        <f t="shared" ca="1" si="129"/>
        <v>0.55979999999999996</v>
      </c>
      <c r="W707" s="112">
        <f t="shared" ca="1" si="130"/>
        <v>0.36788999999999999</v>
      </c>
      <c r="X707" s="112">
        <f t="shared" ca="1" si="131"/>
        <v>0.19191</v>
      </c>
      <c r="Y707" s="112">
        <f t="shared" ca="1" si="136"/>
        <v>0</v>
      </c>
      <c r="Z707" s="27">
        <f t="shared" ca="1" si="132"/>
        <v>0.49000000000000005</v>
      </c>
      <c r="AB707" s="38">
        <f t="shared" ca="1" si="137"/>
        <v>42552</v>
      </c>
      <c r="AC707" s="38" t="e">
        <f t="shared" si="138"/>
        <v>#N/A</v>
      </c>
      <c r="AD707" s="38">
        <f t="shared" si="139"/>
        <v>42552</v>
      </c>
      <c r="AE707" s="38"/>
      <c r="AF707" s="38"/>
      <c r="AG707" s="38"/>
      <c r="AH707" s="38"/>
      <c r="AI707" s="38"/>
      <c r="AJ707" s="38"/>
      <c r="AK707" s="38"/>
      <c r="AL707" s="38"/>
      <c r="AM707" s="38"/>
      <c r="AO707" s="38"/>
    </row>
    <row r="708" spans="2:41">
      <c r="B708" s="111">
        <v>42647</v>
      </c>
      <c r="C708" s="112">
        <v>0.86433000000000004</v>
      </c>
      <c r="E708" s="111"/>
      <c r="H708" s="111">
        <v>42895</v>
      </c>
      <c r="I708" s="112">
        <v>0.89</v>
      </c>
      <c r="K708" s="111">
        <v>42615</v>
      </c>
      <c r="L708" s="112">
        <v>0.57957999999999998</v>
      </c>
      <c r="N708" s="111">
        <v>42615</v>
      </c>
      <c r="O708" s="112">
        <v>0.38766</v>
      </c>
      <c r="Q708" s="111">
        <v>42615</v>
      </c>
      <c r="R708" s="112">
        <v>0.19192000000000001</v>
      </c>
      <c r="S708" s="158">
        <f t="shared" si="133"/>
        <v>0</v>
      </c>
      <c r="T708" s="38">
        <f t="shared" si="134"/>
        <v>42647</v>
      </c>
      <c r="U708" s="112">
        <f t="shared" ca="1" si="135"/>
        <v>0.86433000000000004</v>
      </c>
      <c r="V708" s="112">
        <f t="shared" ca="1" si="129"/>
        <v>0.56035000000000001</v>
      </c>
      <c r="W708" s="112">
        <f t="shared" ca="1" si="130"/>
        <v>0.36842999999999998</v>
      </c>
      <c r="X708" s="112">
        <f t="shared" ca="1" si="131"/>
        <v>0.19192000000000001</v>
      </c>
      <c r="Y708" s="112">
        <f t="shared" ca="1" si="136"/>
        <v>0</v>
      </c>
      <c r="Z708" s="27">
        <f t="shared" ca="1" si="132"/>
        <v>0.49590000000000006</v>
      </c>
      <c r="AB708" s="38">
        <f t="shared" si="137"/>
        <v>42555</v>
      </c>
      <c r="AC708" s="38">
        <f t="shared" si="138"/>
        <v>42555</v>
      </c>
      <c r="AD708" s="38">
        <f t="shared" si="139"/>
        <v>42555</v>
      </c>
      <c r="AE708" s="38"/>
      <c r="AF708" s="38"/>
      <c r="AG708" s="38"/>
      <c r="AH708" s="38"/>
      <c r="AI708" s="38"/>
      <c r="AJ708" s="38"/>
      <c r="AK708" s="38"/>
      <c r="AL708" s="38"/>
      <c r="AM708" s="38"/>
      <c r="AO708" s="38"/>
    </row>
    <row r="709" spans="2:41">
      <c r="B709" s="111">
        <v>42648</v>
      </c>
      <c r="C709" s="112">
        <v>0.86794000000000004</v>
      </c>
      <c r="E709" s="111"/>
      <c r="H709" s="111">
        <v>42898</v>
      </c>
      <c r="I709" s="112">
        <v>0.89</v>
      </c>
      <c r="K709" s="111">
        <v>42618</v>
      </c>
      <c r="L709" s="112">
        <v>0.57957000000000003</v>
      </c>
      <c r="N709" s="111">
        <v>42618</v>
      </c>
      <c r="O709" s="112">
        <v>0.38766</v>
      </c>
      <c r="Q709" s="111">
        <v>42618</v>
      </c>
      <c r="R709" s="112">
        <v>0.19191</v>
      </c>
      <c r="S709" s="158">
        <f t="shared" si="133"/>
        <v>0</v>
      </c>
      <c r="T709" s="38">
        <f t="shared" si="134"/>
        <v>42648</v>
      </c>
      <c r="U709" s="112">
        <f t="shared" ca="1" si="135"/>
        <v>0.86794000000000004</v>
      </c>
      <c r="V709" s="112">
        <f t="shared" ca="1" si="129"/>
        <v>0.56035000000000001</v>
      </c>
      <c r="W709" s="112">
        <f t="shared" ca="1" si="130"/>
        <v>0.36842999999999998</v>
      </c>
      <c r="X709" s="112">
        <f t="shared" ca="1" si="131"/>
        <v>0.19192000000000001</v>
      </c>
      <c r="Y709" s="112">
        <f t="shared" ca="1" si="136"/>
        <v>0</v>
      </c>
      <c r="Z709" s="27">
        <f t="shared" ca="1" si="132"/>
        <v>0.49951000000000007</v>
      </c>
      <c r="AB709" s="38">
        <f t="shared" si="137"/>
        <v>42556</v>
      </c>
      <c r="AC709" s="38">
        <f t="shared" si="138"/>
        <v>42556</v>
      </c>
      <c r="AD709" s="38">
        <f t="shared" si="139"/>
        <v>42556</v>
      </c>
      <c r="AE709" s="38"/>
      <c r="AF709" s="38"/>
      <c r="AG709" s="38"/>
      <c r="AH709" s="38"/>
      <c r="AI709" s="38"/>
      <c r="AJ709" s="38"/>
      <c r="AK709" s="38"/>
      <c r="AL709" s="38"/>
      <c r="AM709" s="38"/>
      <c r="AO709" s="38"/>
    </row>
    <row r="710" spans="2:41">
      <c r="B710" s="111">
        <v>42649</v>
      </c>
      <c r="C710" s="112">
        <v>0.87156</v>
      </c>
      <c r="E710" s="111"/>
      <c r="H710" s="111">
        <v>42899</v>
      </c>
      <c r="I710" s="112">
        <v>0.9</v>
      </c>
      <c r="K710" s="111">
        <v>42619</v>
      </c>
      <c r="L710" s="112">
        <v>0.57296999999999998</v>
      </c>
      <c r="N710" s="111">
        <v>42619</v>
      </c>
      <c r="O710" s="112">
        <v>0.38106000000000001</v>
      </c>
      <c r="Q710" s="111">
        <v>42619</v>
      </c>
      <c r="R710" s="112">
        <v>0.19191</v>
      </c>
      <c r="S710" s="158">
        <f t="shared" si="133"/>
        <v>0</v>
      </c>
      <c r="T710" s="38">
        <f t="shared" si="134"/>
        <v>42649</v>
      </c>
      <c r="U710" s="112">
        <f t="shared" ca="1" si="135"/>
        <v>0.87156</v>
      </c>
      <c r="V710" s="112">
        <f t="shared" ca="1" si="129"/>
        <v>0.56067999999999996</v>
      </c>
      <c r="W710" s="112">
        <f t="shared" ca="1" si="130"/>
        <v>0.36875999999999998</v>
      </c>
      <c r="X710" s="112">
        <f t="shared" ca="1" si="131"/>
        <v>0.19192000000000001</v>
      </c>
      <c r="Y710" s="112">
        <f t="shared" ca="1" si="136"/>
        <v>0</v>
      </c>
      <c r="Z710" s="27">
        <f t="shared" ca="1" si="132"/>
        <v>0.50280000000000002</v>
      </c>
      <c r="AB710" s="38">
        <f t="shared" si="137"/>
        <v>42557</v>
      </c>
      <c r="AC710" s="38">
        <f t="shared" si="138"/>
        <v>42557</v>
      </c>
      <c r="AD710" s="38">
        <f t="shared" si="139"/>
        <v>42557</v>
      </c>
      <c r="AE710" s="38"/>
      <c r="AF710" s="38"/>
      <c r="AG710" s="38"/>
      <c r="AH710" s="38"/>
      <c r="AI710" s="38"/>
      <c r="AJ710" s="38"/>
      <c r="AK710" s="38"/>
      <c r="AL710" s="38"/>
      <c r="AM710" s="38"/>
      <c r="AO710" s="38"/>
    </row>
    <row r="711" spans="2:41">
      <c r="B711" s="111">
        <v>42650</v>
      </c>
      <c r="C711" s="112">
        <v>0.87605999999999995</v>
      </c>
      <c r="E711" s="111"/>
      <c r="H711" s="111">
        <v>42900</v>
      </c>
      <c r="I711" s="112">
        <v>0.93</v>
      </c>
      <c r="K711" s="111">
        <v>42620</v>
      </c>
      <c r="L711" s="112">
        <v>0.57142999999999999</v>
      </c>
      <c r="N711" s="111">
        <v>42620</v>
      </c>
      <c r="O711" s="112">
        <v>0.37952000000000002</v>
      </c>
      <c r="Q711" s="111">
        <v>42620</v>
      </c>
      <c r="R711" s="112">
        <v>0.19191</v>
      </c>
      <c r="S711" s="158">
        <f t="shared" si="133"/>
        <v>0</v>
      </c>
      <c r="T711" s="38">
        <f t="shared" si="134"/>
        <v>42650</v>
      </c>
      <c r="U711" s="112">
        <f t="shared" ca="1" si="135"/>
        <v>0.87605999999999995</v>
      </c>
      <c r="V711" s="112">
        <f t="shared" ca="1" si="129"/>
        <v>0.56508000000000003</v>
      </c>
      <c r="W711" s="112">
        <f t="shared" ca="1" si="130"/>
        <v>0.37315999999999999</v>
      </c>
      <c r="X711" s="112">
        <f t="shared" ca="1" si="131"/>
        <v>0.19192000000000001</v>
      </c>
      <c r="Y711" s="112">
        <f t="shared" ca="1" si="136"/>
        <v>0</v>
      </c>
      <c r="Z711" s="27">
        <f t="shared" ca="1" si="132"/>
        <v>0.5028999999999999</v>
      </c>
      <c r="AB711" s="38">
        <f t="shared" si="137"/>
        <v>42558</v>
      </c>
      <c r="AC711" s="38">
        <f t="shared" si="138"/>
        <v>42558</v>
      </c>
      <c r="AD711" s="38">
        <f t="shared" si="139"/>
        <v>42558</v>
      </c>
      <c r="AE711" s="38"/>
      <c r="AF711" s="38"/>
      <c r="AG711" s="38"/>
      <c r="AH711" s="38"/>
      <c r="AI711" s="38"/>
      <c r="AJ711" s="38"/>
      <c r="AK711" s="38"/>
      <c r="AL711" s="38"/>
      <c r="AM711" s="38"/>
      <c r="AO711" s="38"/>
    </row>
    <row r="712" spans="2:41">
      <c r="B712" s="111">
        <v>42653</v>
      </c>
      <c r="C712" s="112">
        <v>0.87388999999999994</v>
      </c>
      <c r="E712" s="111"/>
      <c r="H712" s="111">
        <v>42901</v>
      </c>
      <c r="I712" s="112">
        <v>1.17</v>
      </c>
      <c r="K712" s="111">
        <v>42621</v>
      </c>
      <c r="L712" s="112">
        <v>0.57045000000000001</v>
      </c>
      <c r="N712" s="111">
        <v>42621</v>
      </c>
      <c r="O712" s="112">
        <v>0.37852999999999998</v>
      </c>
      <c r="Q712" s="111">
        <v>42621</v>
      </c>
      <c r="R712" s="112">
        <v>0.19192000000000001</v>
      </c>
      <c r="S712" s="158">
        <f t="shared" si="133"/>
        <v>0</v>
      </c>
      <c r="T712" s="38">
        <f t="shared" si="134"/>
        <v>42653</v>
      </c>
      <c r="U712" s="112">
        <f t="shared" ca="1" si="135"/>
        <v>0.87388999999999994</v>
      </c>
      <c r="V712" s="112">
        <f t="shared" ca="1" si="129"/>
        <v>0.56521999999999994</v>
      </c>
      <c r="W712" s="112">
        <f t="shared" ca="1" si="130"/>
        <v>0.37315999999999999</v>
      </c>
      <c r="X712" s="112">
        <f t="shared" ca="1" si="131"/>
        <v>0.19206000000000001</v>
      </c>
      <c r="Y712" s="112">
        <f t="shared" ca="1" si="136"/>
        <v>0</v>
      </c>
      <c r="Z712" s="27">
        <f t="shared" ca="1" si="132"/>
        <v>0.5007299999999999</v>
      </c>
      <c r="AB712" s="38">
        <f t="shared" si="137"/>
        <v>42559</v>
      </c>
      <c r="AC712" s="38" t="e">
        <f t="shared" si="138"/>
        <v>#N/A</v>
      </c>
      <c r="AD712" s="38">
        <f t="shared" si="139"/>
        <v>42559</v>
      </c>
      <c r="AE712" s="38"/>
      <c r="AF712" s="38"/>
      <c r="AG712" s="38"/>
      <c r="AH712" s="38"/>
      <c r="AI712" s="38"/>
      <c r="AJ712" s="38"/>
      <c r="AK712" s="38"/>
      <c r="AL712" s="38"/>
      <c r="AM712" s="38"/>
      <c r="AO712" s="38"/>
    </row>
    <row r="713" spans="2:41">
      <c r="B713" s="111">
        <v>42654</v>
      </c>
      <c r="C713" s="112">
        <v>0.87749999999999995</v>
      </c>
      <c r="E713" s="111"/>
      <c r="H713" s="111">
        <v>42902</v>
      </c>
      <c r="I713" s="112">
        <v>1.17</v>
      </c>
      <c r="K713" s="111">
        <v>42622</v>
      </c>
      <c r="L713" s="112">
        <v>0.56913000000000002</v>
      </c>
      <c r="N713" s="111">
        <v>42622</v>
      </c>
      <c r="O713" s="112">
        <v>0.37720999999999999</v>
      </c>
      <c r="Q713" s="111">
        <v>42622</v>
      </c>
      <c r="R713" s="112">
        <v>0.19192000000000001</v>
      </c>
      <c r="S713" s="158">
        <f t="shared" si="133"/>
        <v>0</v>
      </c>
      <c r="T713" s="38">
        <f t="shared" si="134"/>
        <v>42654</v>
      </c>
      <c r="U713" s="112">
        <f t="shared" ca="1" si="135"/>
        <v>0.87749999999999995</v>
      </c>
      <c r="V713" s="112">
        <f t="shared" ca="1" si="129"/>
        <v>0.56701999999999997</v>
      </c>
      <c r="W713" s="112">
        <f t="shared" ca="1" si="130"/>
        <v>0.37496000000000002</v>
      </c>
      <c r="X713" s="112">
        <f t="shared" ca="1" si="131"/>
        <v>0.19206000000000001</v>
      </c>
      <c r="Y713" s="112">
        <f t="shared" ca="1" si="136"/>
        <v>0</v>
      </c>
      <c r="Z713" s="27">
        <f t="shared" ca="1" si="132"/>
        <v>0.50253999999999999</v>
      </c>
      <c r="AB713" s="38">
        <f t="shared" si="137"/>
        <v>42562</v>
      </c>
      <c r="AC713" s="38">
        <f t="shared" si="138"/>
        <v>42562</v>
      </c>
      <c r="AD713" s="38">
        <f t="shared" si="139"/>
        <v>42562</v>
      </c>
      <c r="AE713" s="38"/>
      <c r="AF713" s="38"/>
      <c r="AG713" s="38"/>
      <c r="AH713" s="38"/>
      <c r="AI713" s="38"/>
      <c r="AJ713" s="38"/>
      <c r="AK713" s="38"/>
      <c r="AL713" s="38"/>
      <c r="AM713" s="38"/>
      <c r="AO713" s="38"/>
    </row>
    <row r="714" spans="2:41">
      <c r="B714" s="111">
        <v>42655</v>
      </c>
      <c r="C714" s="112">
        <v>0.88110999999999995</v>
      </c>
      <c r="E714" s="111"/>
      <c r="H714" s="111">
        <v>42905</v>
      </c>
      <c r="I714" s="112">
        <v>1.1200000000000001</v>
      </c>
      <c r="K714" s="111">
        <v>42625</v>
      </c>
      <c r="L714" s="112">
        <v>0.56516</v>
      </c>
      <c r="N714" s="111">
        <v>42625</v>
      </c>
      <c r="O714" s="112">
        <v>0.37325000000000003</v>
      </c>
      <c r="Q714" s="111">
        <v>42625</v>
      </c>
      <c r="R714" s="112">
        <v>0.19191</v>
      </c>
      <c r="S714" s="158">
        <f t="shared" si="133"/>
        <v>0</v>
      </c>
      <c r="T714" s="38">
        <f t="shared" si="134"/>
        <v>42655</v>
      </c>
      <c r="U714" s="112">
        <f t="shared" ca="1" si="135"/>
        <v>0.88110999999999995</v>
      </c>
      <c r="V714" s="112">
        <f t="shared" ca="1" si="129"/>
        <v>0.56879000000000002</v>
      </c>
      <c r="W714" s="112">
        <f t="shared" ca="1" si="130"/>
        <v>0.37658999999999998</v>
      </c>
      <c r="X714" s="112">
        <f t="shared" ca="1" si="131"/>
        <v>0.19220000000000001</v>
      </c>
      <c r="Y714" s="112">
        <f t="shared" ca="1" si="136"/>
        <v>0</v>
      </c>
      <c r="Z714" s="27">
        <f t="shared" ca="1" si="132"/>
        <v>0.50451999999999997</v>
      </c>
      <c r="AB714" s="38">
        <f t="shared" si="137"/>
        <v>42563</v>
      </c>
      <c r="AC714" s="38">
        <f t="shared" si="138"/>
        <v>42563</v>
      </c>
      <c r="AD714" s="38">
        <f t="shared" si="139"/>
        <v>42563</v>
      </c>
      <c r="AE714" s="38"/>
      <c r="AF714" s="38"/>
      <c r="AG714" s="38"/>
      <c r="AH714" s="38"/>
      <c r="AI714" s="38"/>
      <c r="AJ714" s="38"/>
      <c r="AK714" s="38"/>
      <c r="AL714" s="38"/>
      <c r="AM714" s="38"/>
      <c r="AO714" s="38"/>
    </row>
    <row r="715" spans="2:41">
      <c r="B715" s="111">
        <v>42656</v>
      </c>
      <c r="C715" s="112">
        <v>0.88</v>
      </c>
      <c r="E715" s="111"/>
      <c r="H715" s="111">
        <v>42906</v>
      </c>
      <c r="I715" s="112">
        <v>1.05</v>
      </c>
      <c r="K715" s="111">
        <v>42626</v>
      </c>
      <c r="L715" s="112">
        <v>0.56406999999999996</v>
      </c>
      <c r="N715" s="111">
        <v>42626</v>
      </c>
      <c r="O715" s="112">
        <v>0.37214999999999998</v>
      </c>
      <c r="Q715" s="111">
        <v>42626</v>
      </c>
      <c r="R715" s="112">
        <v>0.19192000000000001</v>
      </c>
      <c r="S715" s="158">
        <f t="shared" si="133"/>
        <v>0</v>
      </c>
      <c r="T715" s="38">
        <f t="shared" si="134"/>
        <v>42656</v>
      </c>
      <c r="U715" s="112">
        <f t="shared" ca="1" si="135"/>
        <v>0.88</v>
      </c>
      <c r="V715" s="112">
        <f t="shared" ref="V715:V778" ca="1" si="140">VLOOKUP(T715,$K$11:$L$1048576,2,FALSE)</f>
        <v>0.57047999999999999</v>
      </c>
      <c r="W715" s="112">
        <f t="shared" ref="W715:W778" ca="1" si="141">VLOOKUP(T715,$N$11:$O$1048576,2,FALSE)</f>
        <v>0.37822</v>
      </c>
      <c r="X715" s="112">
        <f t="shared" ref="X715:X778" ca="1" si="142">VLOOKUP(T715,$Q$11:$R$1048576,2,FALSE)</f>
        <v>0.19225999999999999</v>
      </c>
      <c r="Y715" s="112">
        <f t="shared" ca="1" si="136"/>
        <v>0</v>
      </c>
      <c r="Z715" s="27">
        <f t="shared" ref="Z715:Z778" ca="1" si="143">U715-W715</f>
        <v>0.50178</v>
      </c>
      <c r="AB715" s="38">
        <f t="shared" si="137"/>
        <v>42564</v>
      </c>
      <c r="AC715" s="38">
        <f t="shared" si="138"/>
        <v>42564</v>
      </c>
      <c r="AD715" s="38">
        <f t="shared" si="139"/>
        <v>42564</v>
      </c>
      <c r="AE715" s="38"/>
      <c r="AF715" s="38"/>
      <c r="AG715" s="38"/>
      <c r="AH715" s="38"/>
      <c r="AI715" s="38"/>
      <c r="AJ715" s="38"/>
      <c r="AK715" s="38"/>
      <c r="AL715" s="38"/>
      <c r="AM715" s="38"/>
      <c r="AO715" s="38"/>
    </row>
    <row r="716" spans="2:41">
      <c r="B716" s="111">
        <v>42657</v>
      </c>
      <c r="C716" s="112">
        <v>0.88166999999999995</v>
      </c>
      <c r="E716" s="111"/>
      <c r="H716" s="111">
        <v>42907</v>
      </c>
      <c r="I716" s="112">
        <v>1.02</v>
      </c>
      <c r="K716" s="111">
        <v>42627</v>
      </c>
      <c r="L716" s="112">
        <v>0.56274999999999997</v>
      </c>
      <c r="N716" s="111">
        <v>42627</v>
      </c>
      <c r="O716" s="112">
        <v>0.37082999999999999</v>
      </c>
      <c r="Q716" s="111">
        <v>42627</v>
      </c>
      <c r="R716" s="112">
        <v>0.19192000000000001</v>
      </c>
      <c r="S716" s="158">
        <f t="shared" ref="S716:S779" si="144">WORKDAY(Q716,1)-Q717</f>
        <v>0</v>
      </c>
      <c r="T716" s="38">
        <f t="shared" ref="T716:T779" si="145">B716</f>
        <v>42657</v>
      </c>
      <c r="U716" s="112">
        <f t="shared" ref="U716:U779" ca="1" si="146">VLOOKUP(T716,$B$11:$C$1048576,2,FALSE)</f>
        <v>0.88166999999999995</v>
      </c>
      <c r="V716" s="112">
        <f t="shared" ca="1" si="140"/>
        <v>0.57769999999999999</v>
      </c>
      <c r="W716" s="112">
        <f t="shared" ca="1" si="141"/>
        <v>0.38524000000000003</v>
      </c>
      <c r="X716" s="112">
        <f t="shared" ca="1" si="142"/>
        <v>0.19245999999999999</v>
      </c>
      <c r="Y716" s="112">
        <f t="shared" ref="Y716:Y779" ca="1" si="147">W716+X716-V716</f>
        <v>0</v>
      </c>
      <c r="Z716" s="27">
        <f t="shared" ca="1" si="143"/>
        <v>0.49642999999999993</v>
      </c>
      <c r="AB716" s="38">
        <f t="shared" ref="AB716:AB779" si="148">INDEX(T:T,IFERROR(MATCH(EDATE(T716,-3),T:T,0),MATCH(EDATE(T716,-3),T:T,1)))</f>
        <v>42565</v>
      </c>
      <c r="AC716" s="38">
        <f t="shared" ref="AC716:AC779" si="149">INDEX(T:T,MATCH(EDATE(T716,-3),T:T,0))</f>
        <v>42565</v>
      </c>
      <c r="AD716" s="38">
        <f t="shared" ref="AD716:AD779" si="150">INDEX(T:T,MATCH(EDATE(T716,-3),T:T,1))</f>
        <v>42565</v>
      </c>
      <c r="AE716" s="38"/>
      <c r="AF716" s="38"/>
      <c r="AG716" s="38"/>
      <c r="AH716" s="38"/>
      <c r="AI716" s="38"/>
      <c r="AJ716" s="38"/>
      <c r="AK716" s="38"/>
      <c r="AL716" s="38"/>
      <c r="AM716" s="38"/>
      <c r="AO716" s="38"/>
    </row>
    <row r="717" spans="2:41">
      <c r="B717" s="111">
        <v>42660</v>
      </c>
      <c r="C717" s="112">
        <v>0.87761</v>
      </c>
      <c r="E717" s="111"/>
      <c r="H717" s="111">
        <v>42908</v>
      </c>
      <c r="I717" s="112">
        <v>1.02</v>
      </c>
      <c r="K717" s="111">
        <v>42628</v>
      </c>
      <c r="L717" s="112">
        <v>0.56120999999999999</v>
      </c>
      <c r="N717" s="111">
        <v>42628</v>
      </c>
      <c r="O717" s="112">
        <v>0.36929000000000001</v>
      </c>
      <c r="Q717" s="111">
        <v>42628</v>
      </c>
      <c r="R717" s="112">
        <v>0.19192000000000001</v>
      </c>
      <c r="S717" s="158">
        <f t="shared" si="144"/>
        <v>0</v>
      </c>
      <c r="T717" s="38">
        <f t="shared" si="145"/>
        <v>42660</v>
      </c>
      <c r="U717" s="112">
        <f t="shared" ca="1" si="146"/>
        <v>0.87761</v>
      </c>
      <c r="V717" s="112">
        <f t="shared" ca="1" si="140"/>
        <v>0.57801000000000002</v>
      </c>
      <c r="W717" s="112">
        <f t="shared" ca="1" si="141"/>
        <v>0.38540000000000002</v>
      </c>
      <c r="X717" s="112">
        <f t="shared" ca="1" si="142"/>
        <v>0.19261</v>
      </c>
      <c r="Y717" s="112">
        <f t="shared" ca="1" si="147"/>
        <v>0</v>
      </c>
      <c r="Z717" s="27">
        <f t="shared" ca="1" si="143"/>
        <v>0.49220999999999998</v>
      </c>
      <c r="AB717" s="38">
        <f t="shared" si="148"/>
        <v>42566</v>
      </c>
      <c r="AC717" s="38" t="e">
        <f t="shared" si="149"/>
        <v>#N/A</v>
      </c>
      <c r="AD717" s="38">
        <f t="shared" si="150"/>
        <v>42566</v>
      </c>
      <c r="AE717" s="38"/>
      <c r="AF717" s="38"/>
      <c r="AG717" s="38"/>
      <c r="AH717" s="38"/>
      <c r="AI717" s="38"/>
      <c r="AJ717" s="38"/>
      <c r="AK717" s="38"/>
      <c r="AL717" s="38"/>
      <c r="AM717" s="38"/>
      <c r="AO717" s="38"/>
    </row>
    <row r="718" spans="2:41">
      <c r="B718" s="111">
        <v>42661</v>
      </c>
      <c r="C718" s="112">
        <v>0.88122</v>
      </c>
      <c r="E718" s="111"/>
      <c r="H718" s="111">
        <v>42909</v>
      </c>
      <c r="I718" s="112">
        <v>1.06</v>
      </c>
      <c r="K718" s="111">
        <v>42629</v>
      </c>
      <c r="L718" s="112">
        <v>0.56208999999999998</v>
      </c>
      <c r="N718" s="111">
        <v>42629</v>
      </c>
      <c r="O718" s="112">
        <v>0.37017</v>
      </c>
      <c r="Q718" s="111">
        <v>42629</v>
      </c>
      <c r="R718" s="112">
        <v>0.19192000000000001</v>
      </c>
      <c r="S718" s="158">
        <f t="shared" si="144"/>
        <v>0</v>
      </c>
      <c r="T718" s="38">
        <f t="shared" si="145"/>
        <v>42661</v>
      </c>
      <c r="U718" s="112">
        <f t="shared" ca="1" si="146"/>
        <v>0.88122</v>
      </c>
      <c r="V718" s="112">
        <f t="shared" ca="1" si="140"/>
        <v>0.58013999999999999</v>
      </c>
      <c r="W718" s="112">
        <f t="shared" ca="1" si="141"/>
        <v>0.38746999999999998</v>
      </c>
      <c r="X718" s="112">
        <f t="shared" ca="1" si="142"/>
        <v>0.19267000000000001</v>
      </c>
      <c r="Y718" s="112">
        <f t="shared" ca="1" si="147"/>
        <v>0</v>
      </c>
      <c r="Z718" s="27">
        <f t="shared" ca="1" si="143"/>
        <v>0.49375000000000002</v>
      </c>
      <c r="AB718" s="38">
        <f t="shared" si="148"/>
        <v>42569</v>
      </c>
      <c r="AC718" s="38">
        <f t="shared" si="149"/>
        <v>42569</v>
      </c>
      <c r="AD718" s="38">
        <f t="shared" si="150"/>
        <v>42569</v>
      </c>
      <c r="AE718" s="38"/>
      <c r="AF718" s="38"/>
      <c r="AG718" s="38"/>
      <c r="AH718" s="38"/>
      <c r="AI718" s="38"/>
      <c r="AJ718" s="38"/>
      <c r="AK718" s="38"/>
      <c r="AL718" s="38"/>
      <c r="AM718" s="38"/>
      <c r="AO718" s="38"/>
    </row>
    <row r="719" spans="2:41">
      <c r="B719" s="111">
        <v>42662</v>
      </c>
      <c r="C719" s="112">
        <v>0.88066999999999995</v>
      </c>
      <c r="E719" s="111"/>
      <c r="H719" s="111">
        <v>42912</v>
      </c>
      <c r="I719" s="112">
        <v>1.05</v>
      </c>
      <c r="K719" s="111">
        <v>42632</v>
      </c>
      <c r="L719" s="112">
        <v>0.56669999999999998</v>
      </c>
      <c r="N719" s="111">
        <v>42632</v>
      </c>
      <c r="O719" s="112">
        <v>0.37479000000000001</v>
      </c>
      <c r="Q719" s="111">
        <v>42632</v>
      </c>
      <c r="R719" s="112">
        <v>0.19191</v>
      </c>
      <c r="S719" s="158">
        <f t="shared" si="144"/>
        <v>0</v>
      </c>
      <c r="T719" s="38">
        <f t="shared" si="145"/>
        <v>42662</v>
      </c>
      <c r="U719" s="112">
        <f t="shared" ca="1" si="146"/>
        <v>0.88066999999999995</v>
      </c>
      <c r="V719" s="112">
        <f t="shared" ca="1" si="140"/>
        <v>0.58350999999999997</v>
      </c>
      <c r="W719" s="112">
        <f t="shared" ca="1" si="141"/>
        <v>0.39040999999999998</v>
      </c>
      <c r="X719" s="112">
        <f t="shared" ca="1" si="142"/>
        <v>0.19309999999999999</v>
      </c>
      <c r="Y719" s="112">
        <f t="shared" ca="1" si="147"/>
        <v>0</v>
      </c>
      <c r="Z719" s="27">
        <f t="shared" ca="1" si="143"/>
        <v>0.49025999999999997</v>
      </c>
      <c r="AB719" s="38">
        <f t="shared" si="148"/>
        <v>42570</v>
      </c>
      <c r="AC719" s="38">
        <f t="shared" si="149"/>
        <v>42570</v>
      </c>
      <c r="AD719" s="38">
        <f t="shared" si="150"/>
        <v>42570</v>
      </c>
      <c r="AE719" s="38"/>
      <c r="AF719" s="38"/>
      <c r="AG719" s="38"/>
      <c r="AH719" s="38"/>
      <c r="AI719" s="38"/>
      <c r="AJ719" s="38"/>
      <c r="AK719" s="38"/>
      <c r="AL719" s="38"/>
      <c r="AM719" s="38"/>
      <c r="AO719" s="38"/>
    </row>
    <row r="720" spans="2:41">
      <c r="B720" s="111">
        <v>42663</v>
      </c>
      <c r="C720" s="112">
        <v>0.88178000000000001</v>
      </c>
      <c r="E720" s="111"/>
      <c r="H720" s="111">
        <v>42913</v>
      </c>
      <c r="I720" s="112">
        <v>1.03</v>
      </c>
      <c r="K720" s="111">
        <v>42633</v>
      </c>
      <c r="L720" s="112">
        <v>0.56835999999999998</v>
      </c>
      <c r="N720" s="111">
        <v>42633</v>
      </c>
      <c r="O720" s="112">
        <v>0.37644</v>
      </c>
      <c r="Q720" s="111">
        <v>42633</v>
      </c>
      <c r="R720" s="112">
        <v>0.19192000000000001</v>
      </c>
      <c r="S720" s="158">
        <f t="shared" si="144"/>
        <v>0</v>
      </c>
      <c r="T720" s="38">
        <f t="shared" si="145"/>
        <v>42663</v>
      </c>
      <c r="U720" s="112">
        <f t="shared" ca="1" si="146"/>
        <v>0.88178000000000001</v>
      </c>
      <c r="V720" s="112">
        <f t="shared" ca="1" si="140"/>
        <v>0.58604000000000001</v>
      </c>
      <c r="W720" s="112">
        <f t="shared" ca="1" si="141"/>
        <v>0.39279999999999998</v>
      </c>
      <c r="X720" s="112">
        <f t="shared" ca="1" si="142"/>
        <v>0.19324</v>
      </c>
      <c r="Y720" s="112">
        <f t="shared" ca="1" si="147"/>
        <v>0</v>
      </c>
      <c r="Z720" s="27">
        <f t="shared" ca="1" si="143"/>
        <v>0.48898000000000003</v>
      </c>
      <c r="AB720" s="38">
        <f t="shared" si="148"/>
        <v>42571</v>
      </c>
      <c r="AC720" s="38">
        <f t="shared" si="149"/>
        <v>42571</v>
      </c>
      <c r="AD720" s="38">
        <f t="shared" si="150"/>
        <v>42571</v>
      </c>
      <c r="AE720" s="38"/>
      <c r="AF720" s="38"/>
      <c r="AG720" s="38"/>
      <c r="AH720" s="38"/>
      <c r="AI720" s="38"/>
      <c r="AJ720" s="38"/>
      <c r="AK720" s="38"/>
      <c r="AL720" s="38"/>
      <c r="AM720" s="38"/>
      <c r="AO720" s="38"/>
    </row>
    <row r="721" spans="2:41">
      <c r="B721" s="111">
        <v>42664</v>
      </c>
      <c r="C721" s="112">
        <v>0.88178000000000001</v>
      </c>
      <c r="E721" s="111"/>
      <c r="H721" s="111">
        <v>42914</v>
      </c>
      <c r="I721" s="112">
        <v>1.04</v>
      </c>
      <c r="K721" s="111">
        <v>42634</v>
      </c>
      <c r="L721" s="112">
        <v>0.56989999999999996</v>
      </c>
      <c r="N721" s="111">
        <v>42634</v>
      </c>
      <c r="O721" s="112">
        <v>0.37797999999999998</v>
      </c>
      <c r="Q721" s="111">
        <v>42634</v>
      </c>
      <c r="R721" s="112">
        <v>0.19192000000000001</v>
      </c>
      <c r="S721" s="158">
        <f t="shared" si="144"/>
        <v>0</v>
      </c>
      <c r="T721" s="38">
        <f t="shared" si="145"/>
        <v>42664</v>
      </c>
      <c r="U721" s="112">
        <f t="shared" ca="1" si="146"/>
        <v>0.88178000000000001</v>
      </c>
      <c r="V721" s="112">
        <f t="shared" ca="1" si="140"/>
        <v>0.59065000000000001</v>
      </c>
      <c r="W721" s="112">
        <f t="shared" ca="1" si="141"/>
        <v>0.39733000000000002</v>
      </c>
      <c r="X721" s="112">
        <f t="shared" ca="1" si="142"/>
        <v>0.19331999999999999</v>
      </c>
      <c r="Y721" s="112">
        <f t="shared" ca="1" si="147"/>
        <v>0</v>
      </c>
      <c r="Z721" s="27">
        <f t="shared" ca="1" si="143"/>
        <v>0.48444999999999999</v>
      </c>
      <c r="AB721" s="38">
        <f t="shared" si="148"/>
        <v>42572</v>
      </c>
      <c r="AC721" s="38">
        <f t="shared" si="149"/>
        <v>42572</v>
      </c>
      <c r="AD721" s="38">
        <f t="shared" si="150"/>
        <v>42572</v>
      </c>
      <c r="AE721" s="38"/>
      <c r="AF721" s="38"/>
      <c r="AG721" s="38"/>
      <c r="AH721" s="38"/>
      <c r="AI721" s="38"/>
      <c r="AJ721" s="38"/>
      <c r="AK721" s="38"/>
      <c r="AL721" s="38"/>
      <c r="AM721" s="38"/>
      <c r="AO721" s="38"/>
    </row>
    <row r="722" spans="2:41">
      <c r="B722" s="111">
        <v>42667</v>
      </c>
      <c r="C722" s="112">
        <v>0.88371999999999995</v>
      </c>
      <c r="E722" s="111"/>
      <c r="H722" s="111">
        <v>42915</v>
      </c>
      <c r="I722" s="112">
        <v>1.07</v>
      </c>
      <c r="K722" s="111">
        <v>42635</v>
      </c>
      <c r="L722" s="112">
        <v>0.57121999999999995</v>
      </c>
      <c r="N722" s="111">
        <v>42635</v>
      </c>
      <c r="O722" s="112">
        <v>0.37930000000000003</v>
      </c>
      <c r="Q722" s="111">
        <v>42635</v>
      </c>
      <c r="R722" s="112">
        <v>0.19192000000000001</v>
      </c>
      <c r="S722" s="158">
        <f t="shared" si="144"/>
        <v>0</v>
      </c>
      <c r="T722" s="38">
        <f t="shared" si="145"/>
        <v>42667</v>
      </c>
      <c r="U722" s="112">
        <f t="shared" ca="1" si="146"/>
        <v>0.88371999999999995</v>
      </c>
      <c r="V722" s="112">
        <f t="shared" ca="1" si="140"/>
        <v>0.59545000000000003</v>
      </c>
      <c r="W722" s="112">
        <f t="shared" ca="1" si="141"/>
        <v>0.40194000000000002</v>
      </c>
      <c r="X722" s="112">
        <f t="shared" ca="1" si="142"/>
        <v>0.19350999999999999</v>
      </c>
      <c r="Y722" s="112">
        <f t="shared" ca="1" si="147"/>
        <v>0</v>
      </c>
      <c r="Z722" s="27">
        <f t="shared" ca="1" si="143"/>
        <v>0.48177999999999993</v>
      </c>
      <c r="AB722" s="38">
        <f t="shared" ca="1" si="148"/>
        <v>42573</v>
      </c>
      <c r="AC722" s="38" t="e">
        <f t="shared" si="149"/>
        <v>#N/A</v>
      </c>
      <c r="AD722" s="38">
        <f t="shared" si="150"/>
        <v>42573</v>
      </c>
      <c r="AE722" s="38"/>
      <c r="AF722" s="38"/>
      <c r="AG722" s="38"/>
      <c r="AH722" s="38"/>
      <c r="AI722" s="38"/>
      <c r="AJ722" s="38"/>
      <c r="AK722" s="38"/>
      <c r="AL722" s="38"/>
      <c r="AM722" s="38"/>
      <c r="AO722" s="38"/>
    </row>
    <row r="723" spans="2:41">
      <c r="B723" s="111">
        <v>42668</v>
      </c>
      <c r="C723" s="112">
        <v>0.88566999999999996</v>
      </c>
      <c r="E723" s="111"/>
      <c r="H723" s="111">
        <v>42916</v>
      </c>
      <c r="I723" s="112">
        <v>1.2</v>
      </c>
      <c r="K723" s="111">
        <v>42636</v>
      </c>
      <c r="L723" s="112">
        <v>0.57242999999999999</v>
      </c>
      <c r="N723" s="111">
        <v>42636</v>
      </c>
      <c r="O723" s="112">
        <v>0.38051000000000001</v>
      </c>
      <c r="Q723" s="111">
        <v>42636</v>
      </c>
      <c r="R723" s="112">
        <v>0.19192000000000001</v>
      </c>
      <c r="S723" s="158">
        <f t="shared" si="144"/>
        <v>0</v>
      </c>
      <c r="T723" s="38">
        <f t="shared" si="145"/>
        <v>42668</v>
      </c>
      <c r="U723" s="112">
        <f t="shared" ca="1" si="146"/>
        <v>0.88566999999999996</v>
      </c>
      <c r="V723" s="112">
        <f t="shared" ca="1" si="140"/>
        <v>0.59755999999999998</v>
      </c>
      <c r="W723" s="112">
        <f t="shared" ca="1" si="141"/>
        <v>0.40389999999999998</v>
      </c>
      <c r="X723" s="112">
        <f t="shared" ca="1" si="142"/>
        <v>0.19366</v>
      </c>
      <c r="Y723" s="112">
        <f t="shared" ca="1" si="147"/>
        <v>0</v>
      </c>
      <c r="Z723" s="27">
        <f t="shared" ca="1" si="143"/>
        <v>0.48176999999999998</v>
      </c>
      <c r="AB723" s="38">
        <f t="shared" si="148"/>
        <v>42576</v>
      </c>
      <c r="AC723" s="38">
        <f t="shared" si="149"/>
        <v>42576</v>
      </c>
      <c r="AD723" s="38">
        <f t="shared" si="150"/>
        <v>42576</v>
      </c>
      <c r="AE723" s="38"/>
      <c r="AF723" s="38"/>
      <c r="AG723" s="38"/>
      <c r="AH723" s="38"/>
      <c r="AI723" s="38"/>
      <c r="AJ723" s="38"/>
      <c r="AK723" s="38"/>
      <c r="AL723" s="38"/>
      <c r="AM723" s="38"/>
      <c r="AO723" s="38"/>
    </row>
    <row r="724" spans="2:41">
      <c r="B724" s="111">
        <v>42669</v>
      </c>
      <c r="C724" s="112">
        <v>0.89039000000000001</v>
      </c>
      <c r="E724" s="111"/>
      <c r="H724" s="111">
        <v>42919</v>
      </c>
      <c r="I724" s="112">
        <v>1.1000000000000001</v>
      </c>
      <c r="K724" s="111">
        <v>42639</v>
      </c>
      <c r="L724" s="112">
        <v>0.57601000000000002</v>
      </c>
      <c r="N724" s="111">
        <v>42639</v>
      </c>
      <c r="O724" s="112">
        <v>0.3841</v>
      </c>
      <c r="Q724" s="111">
        <v>42639</v>
      </c>
      <c r="R724" s="112">
        <v>0.19191</v>
      </c>
      <c r="S724" s="158">
        <f t="shared" si="144"/>
        <v>0</v>
      </c>
      <c r="T724" s="38">
        <f t="shared" si="145"/>
        <v>42669</v>
      </c>
      <c r="U724" s="112">
        <f t="shared" ca="1" si="146"/>
        <v>0.89039000000000001</v>
      </c>
      <c r="V724" s="112">
        <f t="shared" ca="1" si="140"/>
        <v>0.59989999999999999</v>
      </c>
      <c r="W724" s="112">
        <f t="shared" ca="1" si="141"/>
        <v>0.40597</v>
      </c>
      <c r="X724" s="112">
        <f t="shared" ca="1" si="142"/>
        <v>0.19392999999999999</v>
      </c>
      <c r="Y724" s="112">
        <f t="shared" ca="1" si="147"/>
        <v>0</v>
      </c>
      <c r="Z724" s="27">
        <f t="shared" ca="1" si="143"/>
        <v>0.48442000000000002</v>
      </c>
      <c r="AB724" s="38">
        <f t="shared" si="148"/>
        <v>42577</v>
      </c>
      <c r="AC724" s="38">
        <f t="shared" si="149"/>
        <v>42577</v>
      </c>
      <c r="AD724" s="38">
        <f t="shared" si="150"/>
        <v>42577</v>
      </c>
      <c r="AE724" s="38"/>
      <c r="AF724" s="38"/>
      <c r="AG724" s="38"/>
      <c r="AH724" s="38"/>
      <c r="AI724" s="38"/>
      <c r="AJ724" s="38"/>
      <c r="AK724" s="38"/>
      <c r="AL724" s="38"/>
      <c r="AM724" s="38"/>
      <c r="AO724" s="38"/>
    </row>
    <row r="725" spans="2:41">
      <c r="B725" s="111">
        <v>42670</v>
      </c>
      <c r="C725" s="112">
        <v>0.88732999999999995</v>
      </c>
      <c r="E725" s="111"/>
      <c r="H725" s="111">
        <v>42921</v>
      </c>
      <c r="I725" s="112">
        <v>1.05</v>
      </c>
      <c r="K725" s="111">
        <v>42640</v>
      </c>
      <c r="L725" s="112">
        <v>0.57550999999999997</v>
      </c>
      <c r="N725" s="111">
        <v>42640</v>
      </c>
      <c r="O725" s="112">
        <v>0.38358999999999999</v>
      </c>
      <c r="Q725" s="111">
        <v>42640</v>
      </c>
      <c r="R725" s="112">
        <v>0.19192000000000001</v>
      </c>
      <c r="S725" s="158">
        <f t="shared" si="144"/>
        <v>0</v>
      </c>
      <c r="T725" s="38">
        <f t="shared" si="145"/>
        <v>42670</v>
      </c>
      <c r="U725" s="112">
        <f t="shared" ca="1" si="146"/>
        <v>0.88732999999999995</v>
      </c>
      <c r="V725" s="112">
        <f t="shared" ca="1" si="140"/>
        <v>0.60204999999999997</v>
      </c>
      <c r="W725" s="112">
        <f t="shared" ca="1" si="141"/>
        <v>0.40760000000000002</v>
      </c>
      <c r="X725" s="112">
        <f t="shared" ca="1" si="142"/>
        <v>0.19445000000000001</v>
      </c>
      <c r="Y725" s="112">
        <f t="shared" ca="1" si="147"/>
        <v>0</v>
      </c>
      <c r="Z725" s="27">
        <f t="shared" ca="1" si="143"/>
        <v>0.47972999999999993</v>
      </c>
      <c r="AB725" s="38">
        <f t="shared" si="148"/>
        <v>42578</v>
      </c>
      <c r="AC725" s="38">
        <f t="shared" si="149"/>
        <v>42578</v>
      </c>
      <c r="AD725" s="38">
        <f t="shared" si="150"/>
        <v>42578</v>
      </c>
      <c r="AE725" s="38"/>
      <c r="AF725" s="38"/>
      <c r="AG725" s="38"/>
      <c r="AH725" s="38"/>
      <c r="AI725" s="38"/>
      <c r="AJ725" s="38"/>
      <c r="AK725" s="38"/>
      <c r="AL725" s="38"/>
      <c r="AM725" s="38"/>
      <c r="AO725" s="38"/>
    </row>
    <row r="726" spans="2:41">
      <c r="B726" s="111">
        <v>42671</v>
      </c>
      <c r="C726" s="112">
        <v>0.88593999999999995</v>
      </c>
      <c r="E726" s="111"/>
      <c r="H726" s="111">
        <v>42922</v>
      </c>
      <c r="I726" s="112">
        <v>1.03</v>
      </c>
      <c r="K726" s="111">
        <v>42641</v>
      </c>
      <c r="L726" s="112">
        <v>0.57528999999999997</v>
      </c>
      <c r="N726" s="111">
        <v>42641</v>
      </c>
      <c r="O726" s="112">
        <v>0.38336999999999999</v>
      </c>
      <c r="Q726" s="111">
        <v>42641</v>
      </c>
      <c r="R726" s="112">
        <v>0.19192000000000001</v>
      </c>
      <c r="S726" s="158">
        <f t="shared" si="144"/>
        <v>0</v>
      </c>
      <c r="T726" s="38">
        <f t="shared" si="145"/>
        <v>42671</v>
      </c>
      <c r="U726" s="112">
        <f t="shared" ca="1" si="146"/>
        <v>0.88593999999999995</v>
      </c>
      <c r="V726" s="112">
        <f t="shared" ca="1" si="140"/>
        <v>0.60707</v>
      </c>
      <c r="W726" s="112">
        <f t="shared" ca="1" si="141"/>
        <v>0.41192000000000001</v>
      </c>
      <c r="X726" s="112">
        <f t="shared" ca="1" si="142"/>
        <v>0.19514999999999999</v>
      </c>
      <c r="Y726" s="112">
        <f t="shared" ca="1" si="147"/>
        <v>0</v>
      </c>
      <c r="Z726" s="27">
        <f t="shared" ca="1" si="143"/>
        <v>0.47401999999999994</v>
      </c>
      <c r="AB726" s="38">
        <f t="shared" si="148"/>
        <v>42579</v>
      </c>
      <c r="AC726" s="38">
        <f t="shared" si="149"/>
        <v>42579</v>
      </c>
      <c r="AD726" s="38">
        <f t="shared" si="150"/>
        <v>42579</v>
      </c>
      <c r="AE726" s="38"/>
      <c r="AF726" s="38"/>
      <c r="AG726" s="38"/>
      <c r="AH726" s="38"/>
      <c r="AI726" s="38"/>
      <c r="AJ726" s="38"/>
      <c r="AK726" s="38"/>
      <c r="AL726" s="38"/>
      <c r="AM726" s="38"/>
      <c r="AO726" s="38"/>
    </row>
    <row r="727" spans="2:41">
      <c r="B727" s="111">
        <v>42674</v>
      </c>
      <c r="C727" s="112">
        <v>0.88427999999999995</v>
      </c>
      <c r="E727" s="111"/>
      <c r="H727" s="111">
        <v>42923</v>
      </c>
      <c r="I727" s="112">
        <v>1.01</v>
      </c>
      <c r="K727" s="111">
        <v>42642</v>
      </c>
      <c r="L727" s="112">
        <v>0.57418999999999998</v>
      </c>
      <c r="N727" s="111">
        <v>42642</v>
      </c>
      <c r="O727" s="112">
        <v>0.38227</v>
      </c>
      <c r="Q727" s="111">
        <v>42642</v>
      </c>
      <c r="R727" s="112">
        <v>0.19192000000000001</v>
      </c>
      <c r="S727" s="158">
        <f t="shared" si="144"/>
        <v>0</v>
      </c>
      <c r="T727" s="38">
        <f t="shared" si="145"/>
        <v>42674</v>
      </c>
      <c r="U727" s="112">
        <f t="shared" ca="1" si="146"/>
        <v>0.88427999999999995</v>
      </c>
      <c r="V727" s="112">
        <f t="shared" ca="1" si="140"/>
        <v>0.61019999999999996</v>
      </c>
      <c r="W727" s="112">
        <f t="shared" ca="1" si="141"/>
        <v>0.41488999999999998</v>
      </c>
      <c r="X727" s="112">
        <f t="shared" ca="1" si="142"/>
        <v>0.19531000000000001</v>
      </c>
      <c r="Y727" s="112">
        <f t="shared" ca="1" si="147"/>
        <v>0</v>
      </c>
      <c r="Z727" s="27">
        <f t="shared" ca="1" si="143"/>
        <v>0.46938999999999997</v>
      </c>
      <c r="AB727" s="38">
        <f t="shared" si="148"/>
        <v>42580</v>
      </c>
      <c r="AC727" s="38" t="e">
        <f t="shared" si="149"/>
        <v>#N/A</v>
      </c>
      <c r="AD727" s="38">
        <f t="shared" si="150"/>
        <v>42580</v>
      </c>
      <c r="AE727" s="38"/>
      <c r="AF727" s="38"/>
      <c r="AG727" s="38"/>
      <c r="AH727" s="38"/>
      <c r="AI727" s="38"/>
      <c r="AJ727" s="38"/>
      <c r="AK727" s="38"/>
      <c r="AL727" s="38"/>
      <c r="AM727" s="38"/>
      <c r="AO727" s="38"/>
    </row>
    <row r="728" spans="2:41">
      <c r="B728" s="111">
        <v>42675</v>
      </c>
      <c r="C728" s="112">
        <v>0.88093999999999995</v>
      </c>
      <c r="E728" s="111"/>
      <c r="H728" s="111">
        <v>42926</v>
      </c>
      <c r="I728" s="112">
        <v>1.01</v>
      </c>
      <c r="K728" s="111">
        <v>42643</v>
      </c>
      <c r="L728" s="112">
        <v>0.57210000000000005</v>
      </c>
      <c r="N728" s="111">
        <v>42643</v>
      </c>
      <c r="O728" s="112">
        <v>0.38018000000000002</v>
      </c>
      <c r="Q728" s="111">
        <v>42643</v>
      </c>
      <c r="R728" s="112">
        <v>0.19192000000000001</v>
      </c>
      <c r="S728" s="158">
        <f t="shared" si="144"/>
        <v>0</v>
      </c>
      <c r="T728" s="38">
        <f t="shared" si="145"/>
        <v>42675</v>
      </c>
      <c r="U728" s="112">
        <f t="shared" ca="1" si="146"/>
        <v>0.88093999999999995</v>
      </c>
      <c r="V728" s="112">
        <f t="shared" ca="1" si="140"/>
        <v>0.61212</v>
      </c>
      <c r="W728" s="112">
        <f t="shared" ca="1" si="141"/>
        <v>0.41674</v>
      </c>
      <c r="X728" s="112">
        <f t="shared" ca="1" si="142"/>
        <v>0.19538</v>
      </c>
      <c r="Y728" s="112">
        <f t="shared" ca="1" si="147"/>
        <v>0</v>
      </c>
      <c r="Z728" s="27">
        <f t="shared" ca="1" si="143"/>
        <v>0.46419999999999995</v>
      </c>
      <c r="AB728" s="38">
        <f t="shared" si="148"/>
        <v>42583</v>
      </c>
      <c r="AC728" s="38">
        <f t="shared" si="149"/>
        <v>42583</v>
      </c>
      <c r="AD728" s="38">
        <f t="shared" si="150"/>
        <v>42583</v>
      </c>
      <c r="AE728" s="38"/>
      <c r="AF728" s="38"/>
      <c r="AG728" s="38"/>
      <c r="AH728" s="38"/>
      <c r="AI728" s="38"/>
      <c r="AJ728" s="38"/>
      <c r="AK728" s="38"/>
      <c r="AL728" s="38"/>
      <c r="AM728" s="38"/>
      <c r="AO728" s="38"/>
    </row>
    <row r="729" spans="2:41">
      <c r="B729" s="111">
        <v>42676</v>
      </c>
      <c r="C729" s="112">
        <v>0.87566999999999995</v>
      </c>
      <c r="E729" s="111"/>
      <c r="H729" s="111">
        <v>42927</v>
      </c>
      <c r="I729" s="112">
        <v>1.01</v>
      </c>
      <c r="K729" s="111">
        <v>42646</v>
      </c>
      <c r="L729" s="112">
        <v>0.55979999999999996</v>
      </c>
      <c r="N729" s="111">
        <v>42646</v>
      </c>
      <c r="O729" s="112">
        <v>0.36788999999999999</v>
      </c>
      <c r="Q729" s="111">
        <v>42646</v>
      </c>
      <c r="R729" s="112">
        <v>0.19191</v>
      </c>
      <c r="S729" s="158">
        <f t="shared" si="144"/>
        <v>0</v>
      </c>
      <c r="T729" s="38">
        <f t="shared" si="145"/>
        <v>42676</v>
      </c>
      <c r="U729" s="112">
        <f t="shared" ca="1" si="146"/>
        <v>0.87566999999999995</v>
      </c>
      <c r="V729" s="112">
        <f t="shared" ca="1" si="140"/>
        <v>0.61453999999999998</v>
      </c>
      <c r="W729" s="112">
        <f t="shared" ca="1" si="141"/>
        <v>0.41902</v>
      </c>
      <c r="X729" s="112">
        <f t="shared" ca="1" si="142"/>
        <v>0.19552</v>
      </c>
      <c r="Y729" s="112">
        <f t="shared" ca="1" si="147"/>
        <v>0</v>
      </c>
      <c r="Z729" s="27">
        <f t="shared" ca="1" si="143"/>
        <v>0.45664999999999994</v>
      </c>
      <c r="AB729" s="38">
        <f t="shared" si="148"/>
        <v>42584</v>
      </c>
      <c r="AC729" s="38">
        <f t="shared" si="149"/>
        <v>42584</v>
      </c>
      <c r="AD729" s="38">
        <f t="shared" si="150"/>
        <v>42584</v>
      </c>
      <c r="AE729" s="38"/>
      <c r="AF729" s="38"/>
      <c r="AG729" s="38"/>
      <c r="AH729" s="38"/>
      <c r="AI729" s="38"/>
      <c r="AJ729" s="38"/>
      <c r="AK729" s="38"/>
      <c r="AL729" s="38"/>
      <c r="AM729" s="38"/>
      <c r="AO729" s="38"/>
    </row>
    <row r="730" spans="2:41">
      <c r="B730" s="111">
        <v>42677</v>
      </c>
      <c r="C730" s="112">
        <v>0.88093999999999995</v>
      </c>
      <c r="E730" s="111"/>
      <c r="H730" s="111">
        <v>42928</v>
      </c>
      <c r="I730" s="112">
        <v>1.01</v>
      </c>
      <c r="K730" s="111">
        <v>42647</v>
      </c>
      <c r="L730" s="112">
        <v>0.56035000000000001</v>
      </c>
      <c r="N730" s="111">
        <v>42647</v>
      </c>
      <c r="O730" s="112">
        <v>0.36842999999999998</v>
      </c>
      <c r="Q730" s="111">
        <v>42647</v>
      </c>
      <c r="R730" s="112">
        <v>0.19192000000000001</v>
      </c>
      <c r="S730" s="158">
        <f t="shared" si="144"/>
        <v>0</v>
      </c>
      <c r="T730" s="38">
        <f t="shared" si="145"/>
        <v>42677</v>
      </c>
      <c r="U730" s="112">
        <f t="shared" ca="1" si="146"/>
        <v>0.88093999999999995</v>
      </c>
      <c r="V730" s="112">
        <f t="shared" ca="1" si="140"/>
        <v>0.61673999999999995</v>
      </c>
      <c r="W730" s="112">
        <f t="shared" ca="1" si="141"/>
        <v>0.42120000000000002</v>
      </c>
      <c r="X730" s="112">
        <f t="shared" ca="1" si="142"/>
        <v>0.19553999999999999</v>
      </c>
      <c r="Y730" s="112">
        <f t="shared" ca="1" si="147"/>
        <v>0</v>
      </c>
      <c r="Z730" s="27">
        <f t="shared" ca="1" si="143"/>
        <v>0.45973999999999993</v>
      </c>
      <c r="AB730" s="38">
        <f t="shared" si="148"/>
        <v>42585</v>
      </c>
      <c r="AC730" s="38">
        <f t="shared" si="149"/>
        <v>42585</v>
      </c>
      <c r="AD730" s="38">
        <f t="shared" si="150"/>
        <v>42585</v>
      </c>
      <c r="AE730" s="38"/>
      <c r="AF730" s="38"/>
      <c r="AG730" s="38"/>
      <c r="AH730" s="38"/>
      <c r="AI730" s="38"/>
      <c r="AJ730" s="38"/>
      <c r="AK730" s="38"/>
      <c r="AL730" s="38"/>
      <c r="AM730" s="38"/>
      <c r="AO730" s="38"/>
    </row>
    <row r="731" spans="2:41">
      <c r="B731" s="111">
        <v>42678</v>
      </c>
      <c r="C731" s="112">
        <v>0.88261000000000001</v>
      </c>
      <c r="E731" s="111"/>
      <c r="H731" s="111">
        <v>42929</v>
      </c>
      <c r="I731" s="112">
        <v>1.02</v>
      </c>
      <c r="K731" s="111">
        <v>42648</v>
      </c>
      <c r="L731" s="112">
        <v>0.56035000000000001</v>
      </c>
      <c r="N731" s="111">
        <v>42648</v>
      </c>
      <c r="O731" s="112">
        <v>0.36842999999999998</v>
      </c>
      <c r="Q731" s="111">
        <v>42648</v>
      </c>
      <c r="R731" s="112">
        <v>0.19192000000000001</v>
      </c>
      <c r="S731" s="158">
        <f t="shared" si="144"/>
        <v>0</v>
      </c>
      <c r="T731" s="38">
        <f t="shared" si="145"/>
        <v>42678</v>
      </c>
      <c r="U731" s="112">
        <f t="shared" ca="1" si="146"/>
        <v>0.88261000000000001</v>
      </c>
      <c r="V731" s="112">
        <f t="shared" ca="1" si="140"/>
        <v>0.62082999999999999</v>
      </c>
      <c r="W731" s="112">
        <f t="shared" ca="1" si="141"/>
        <v>0.42523</v>
      </c>
      <c r="X731" s="112">
        <f t="shared" ca="1" si="142"/>
        <v>0.1956</v>
      </c>
      <c r="Y731" s="112">
        <f t="shared" ca="1" si="147"/>
        <v>0</v>
      </c>
      <c r="Z731" s="27">
        <f t="shared" ca="1" si="143"/>
        <v>0.45738000000000001</v>
      </c>
      <c r="AB731" s="38">
        <f t="shared" si="148"/>
        <v>42586</v>
      </c>
      <c r="AC731" s="38">
        <f t="shared" si="149"/>
        <v>42586</v>
      </c>
      <c r="AD731" s="38">
        <f t="shared" si="150"/>
        <v>42586</v>
      </c>
      <c r="AE731" s="38"/>
      <c r="AF731" s="38"/>
      <c r="AG731" s="38"/>
      <c r="AH731" s="38"/>
      <c r="AI731" s="38"/>
      <c r="AJ731" s="38"/>
      <c r="AK731" s="38"/>
      <c r="AL731" s="38"/>
      <c r="AM731" s="38"/>
      <c r="AO731" s="38"/>
    </row>
    <row r="732" spans="2:41">
      <c r="B732" s="111">
        <v>42681</v>
      </c>
      <c r="C732" s="112">
        <v>0.88678000000000001</v>
      </c>
      <c r="E732" s="111"/>
      <c r="H732" s="111">
        <v>42930</v>
      </c>
      <c r="I732" s="112">
        <v>1.02</v>
      </c>
      <c r="K732" s="111">
        <v>42649</v>
      </c>
      <c r="L732" s="112">
        <v>0.56067999999999996</v>
      </c>
      <c r="N732" s="111">
        <v>42649</v>
      </c>
      <c r="O732" s="112">
        <v>0.36875999999999998</v>
      </c>
      <c r="Q732" s="111">
        <v>42649</v>
      </c>
      <c r="R732" s="112">
        <v>0.19192000000000001</v>
      </c>
      <c r="S732" s="158">
        <f t="shared" si="144"/>
        <v>0</v>
      </c>
      <c r="T732" s="38">
        <f t="shared" si="145"/>
        <v>42681</v>
      </c>
      <c r="U732" s="112">
        <f t="shared" ca="1" si="146"/>
        <v>0.88678000000000001</v>
      </c>
      <c r="V732" s="112">
        <f t="shared" ca="1" si="140"/>
        <v>0.62341000000000002</v>
      </c>
      <c r="W732" s="112">
        <f t="shared" ca="1" si="141"/>
        <v>0.42784</v>
      </c>
      <c r="X732" s="112">
        <f t="shared" ca="1" si="142"/>
        <v>0.19556999999999999</v>
      </c>
      <c r="Y732" s="112">
        <f t="shared" ca="1" si="147"/>
        <v>0</v>
      </c>
      <c r="Z732" s="27">
        <f t="shared" ca="1" si="143"/>
        <v>0.45894000000000001</v>
      </c>
      <c r="AB732" s="38">
        <f t="shared" si="148"/>
        <v>42587</v>
      </c>
      <c r="AC732" s="38" t="e">
        <f t="shared" ca="1" si="149"/>
        <v>#N/A</v>
      </c>
      <c r="AD732" s="38">
        <f t="shared" si="150"/>
        <v>42587</v>
      </c>
      <c r="AE732" s="38"/>
      <c r="AF732" s="38"/>
      <c r="AG732" s="38"/>
      <c r="AH732" s="38"/>
      <c r="AI732" s="38"/>
      <c r="AJ732" s="38"/>
      <c r="AK732" s="38"/>
      <c r="AL732" s="38"/>
      <c r="AM732" s="38"/>
      <c r="AO732" s="38"/>
    </row>
    <row r="733" spans="2:41">
      <c r="B733" s="111">
        <v>42682</v>
      </c>
      <c r="C733" s="112">
        <v>0.88232999999999995</v>
      </c>
      <c r="E733" s="111"/>
      <c r="H733" s="111">
        <v>42933</v>
      </c>
      <c r="I733" s="112">
        <v>1.04</v>
      </c>
      <c r="K733" s="111">
        <v>42650</v>
      </c>
      <c r="L733" s="112">
        <v>0.56508000000000003</v>
      </c>
      <c r="N733" s="111">
        <v>42650</v>
      </c>
      <c r="O733" s="112">
        <v>0.37315999999999999</v>
      </c>
      <c r="Q733" s="111">
        <v>42650</v>
      </c>
      <c r="R733" s="112">
        <v>0.19192000000000001</v>
      </c>
      <c r="S733" s="158">
        <f t="shared" si="144"/>
        <v>0</v>
      </c>
      <c r="T733" s="38">
        <f t="shared" si="145"/>
        <v>42682</v>
      </c>
      <c r="U733" s="112">
        <f t="shared" ca="1" si="146"/>
        <v>0.88232999999999995</v>
      </c>
      <c r="V733" s="112">
        <f t="shared" ca="1" si="140"/>
        <v>0.62517999999999996</v>
      </c>
      <c r="W733" s="112">
        <f t="shared" ca="1" si="141"/>
        <v>0.42958000000000002</v>
      </c>
      <c r="X733" s="112">
        <f t="shared" ca="1" si="142"/>
        <v>0.1956</v>
      </c>
      <c r="Y733" s="112">
        <f t="shared" ca="1" si="147"/>
        <v>0</v>
      </c>
      <c r="Z733" s="27">
        <f t="shared" ca="1" si="143"/>
        <v>0.45274999999999993</v>
      </c>
      <c r="AB733" s="38">
        <f t="shared" si="148"/>
        <v>42590</v>
      </c>
      <c r="AC733" s="38">
        <f t="shared" si="149"/>
        <v>42590</v>
      </c>
      <c r="AD733" s="38">
        <f t="shared" si="150"/>
        <v>42590</v>
      </c>
      <c r="AE733" s="38"/>
      <c r="AF733" s="38"/>
      <c r="AG733" s="38"/>
      <c r="AH733" s="38"/>
      <c r="AI733" s="38"/>
      <c r="AJ733" s="38"/>
      <c r="AK733" s="38"/>
      <c r="AL733" s="38"/>
      <c r="AM733" s="38"/>
      <c r="AO733" s="38"/>
    </row>
    <row r="734" spans="2:41">
      <c r="B734" s="111">
        <v>42683</v>
      </c>
      <c r="C734" s="112">
        <v>0.88649999999999995</v>
      </c>
      <c r="E734" s="111"/>
      <c r="H734" s="111">
        <v>42934</v>
      </c>
      <c r="I734" s="112">
        <v>1.02</v>
      </c>
      <c r="K734" s="111">
        <v>42653</v>
      </c>
      <c r="L734" s="112">
        <v>0.56521999999999994</v>
      </c>
      <c r="N734" s="111">
        <v>42653</v>
      </c>
      <c r="O734" s="112">
        <v>0.37315999999999999</v>
      </c>
      <c r="Q734" s="111">
        <v>42653</v>
      </c>
      <c r="R734" s="112">
        <v>0.19206000000000001</v>
      </c>
      <c r="S734" s="158">
        <f t="shared" si="144"/>
        <v>0</v>
      </c>
      <c r="T734" s="38">
        <f t="shared" si="145"/>
        <v>42683</v>
      </c>
      <c r="U734" s="112">
        <f t="shared" ca="1" si="146"/>
        <v>0.88649999999999995</v>
      </c>
      <c r="V734" s="112">
        <f t="shared" ca="1" si="140"/>
        <v>0.62702999999999998</v>
      </c>
      <c r="W734" s="112">
        <f t="shared" ca="1" si="141"/>
        <v>0.43142999999999998</v>
      </c>
      <c r="X734" s="112">
        <f t="shared" ca="1" si="142"/>
        <v>0.1956</v>
      </c>
      <c r="Y734" s="112">
        <f t="shared" ca="1" si="147"/>
        <v>0</v>
      </c>
      <c r="Z734" s="27">
        <f t="shared" ca="1" si="143"/>
        <v>0.45506999999999997</v>
      </c>
      <c r="AB734" s="38">
        <f t="shared" si="148"/>
        <v>42591</v>
      </c>
      <c r="AC734" s="38">
        <f t="shared" si="149"/>
        <v>42591</v>
      </c>
      <c r="AD734" s="38">
        <f t="shared" si="150"/>
        <v>42591</v>
      </c>
      <c r="AE734" s="38"/>
      <c r="AF734" s="38"/>
      <c r="AG734" s="38"/>
      <c r="AH734" s="38"/>
      <c r="AI734" s="38"/>
      <c r="AJ734" s="38"/>
      <c r="AK734" s="38"/>
      <c r="AL734" s="38"/>
      <c r="AM734" s="38"/>
      <c r="AO734" s="38"/>
    </row>
    <row r="735" spans="2:41">
      <c r="B735" s="111">
        <v>42684</v>
      </c>
      <c r="C735" s="112">
        <v>0.90205999999999997</v>
      </c>
      <c r="E735" s="111"/>
      <c r="H735" s="111">
        <v>42935</v>
      </c>
      <c r="I735" s="112">
        <v>1.01</v>
      </c>
      <c r="K735" s="111">
        <v>42654</v>
      </c>
      <c r="L735" s="112">
        <v>0.56701999999999997</v>
      </c>
      <c r="N735" s="111">
        <v>42654</v>
      </c>
      <c r="O735" s="112">
        <v>0.37496000000000002</v>
      </c>
      <c r="Q735" s="111">
        <v>42654</v>
      </c>
      <c r="R735" s="112">
        <v>0.19206000000000001</v>
      </c>
      <c r="S735" s="158">
        <f t="shared" si="144"/>
        <v>0</v>
      </c>
      <c r="T735" s="38">
        <f t="shared" si="145"/>
        <v>42684</v>
      </c>
      <c r="U735" s="112">
        <f t="shared" ca="1" si="146"/>
        <v>0.90205999999999997</v>
      </c>
      <c r="V735" s="112">
        <f t="shared" ca="1" si="140"/>
        <v>0.62909000000000004</v>
      </c>
      <c r="W735" s="112">
        <f t="shared" ca="1" si="141"/>
        <v>0.43348999999999999</v>
      </c>
      <c r="X735" s="112">
        <f t="shared" ca="1" si="142"/>
        <v>0.1956</v>
      </c>
      <c r="Y735" s="112">
        <f t="shared" ca="1" si="147"/>
        <v>0</v>
      </c>
      <c r="Z735" s="27">
        <f t="shared" ca="1" si="143"/>
        <v>0.46856999999999999</v>
      </c>
      <c r="AB735" s="38">
        <f t="shared" si="148"/>
        <v>42592</v>
      </c>
      <c r="AC735" s="38">
        <f t="shared" si="149"/>
        <v>42592</v>
      </c>
      <c r="AD735" s="38">
        <f t="shared" si="150"/>
        <v>42592</v>
      </c>
      <c r="AE735" s="38"/>
      <c r="AF735" s="38"/>
      <c r="AG735" s="38"/>
      <c r="AH735" s="38"/>
      <c r="AI735" s="38"/>
      <c r="AJ735" s="38"/>
      <c r="AK735" s="38"/>
      <c r="AL735" s="38"/>
      <c r="AM735" s="38"/>
      <c r="AO735" s="38"/>
    </row>
    <row r="736" spans="2:41">
      <c r="B736" s="111">
        <v>42685</v>
      </c>
      <c r="C736" s="112">
        <v>0.90566999999999998</v>
      </c>
      <c r="E736" s="111"/>
      <c r="H736" s="111">
        <v>42936</v>
      </c>
      <c r="I736" s="112">
        <v>1.02</v>
      </c>
      <c r="K736" s="111">
        <v>42655</v>
      </c>
      <c r="L736" s="112">
        <v>0.56879000000000002</v>
      </c>
      <c r="N736" s="111">
        <v>42655</v>
      </c>
      <c r="O736" s="112">
        <v>0.37658999999999998</v>
      </c>
      <c r="Q736" s="111">
        <v>42655</v>
      </c>
      <c r="R736" s="112">
        <v>0.19220000000000001</v>
      </c>
      <c r="S736" s="158">
        <f t="shared" si="144"/>
        <v>0</v>
      </c>
      <c r="T736" s="38">
        <f t="shared" si="145"/>
        <v>42685</v>
      </c>
      <c r="U736" s="112">
        <f t="shared" ca="1" si="146"/>
        <v>0.90566999999999998</v>
      </c>
      <c r="V736" s="112">
        <f t="shared" ca="1" si="140"/>
        <v>0.62909000000000004</v>
      </c>
      <c r="W736" s="112">
        <f t="shared" ca="1" si="141"/>
        <v>0.43348999999999999</v>
      </c>
      <c r="X736" s="112">
        <f t="shared" ca="1" si="142"/>
        <v>0.1956</v>
      </c>
      <c r="Y736" s="112">
        <f t="shared" ca="1" si="147"/>
        <v>0</v>
      </c>
      <c r="Z736" s="27">
        <f t="shared" ca="1" si="143"/>
        <v>0.47217999999999999</v>
      </c>
      <c r="AB736" s="38">
        <f t="shared" si="148"/>
        <v>42593</v>
      </c>
      <c r="AC736" s="38">
        <f t="shared" si="149"/>
        <v>42593</v>
      </c>
      <c r="AD736" s="38">
        <f t="shared" si="150"/>
        <v>42593</v>
      </c>
      <c r="AE736" s="38"/>
      <c r="AF736" s="38"/>
      <c r="AG736" s="38"/>
      <c r="AH736" s="38"/>
      <c r="AI736" s="38"/>
      <c r="AJ736" s="38"/>
      <c r="AK736" s="38"/>
      <c r="AL736" s="38"/>
      <c r="AM736" s="38"/>
      <c r="AO736" s="38"/>
    </row>
    <row r="737" spans="2:41">
      <c r="B737" s="111">
        <v>42688</v>
      </c>
      <c r="C737" s="112">
        <v>0.91122000000000003</v>
      </c>
      <c r="E737" s="111"/>
      <c r="H737" s="111">
        <v>42937</v>
      </c>
      <c r="I737" s="112">
        <v>1.01</v>
      </c>
      <c r="K737" s="111">
        <v>42656</v>
      </c>
      <c r="L737" s="112">
        <v>0.57047999999999999</v>
      </c>
      <c r="N737" s="111">
        <v>42656</v>
      </c>
      <c r="O737" s="112">
        <v>0.37822</v>
      </c>
      <c r="Q737" s="111">
        <v>42656</v>
      </c>
      <c r="R737" s="112">
        <v>0.19225999999999999</v>
      </c>
      <c r="S737" s="158">
        <f t="shared" si="144"/>
        <v>0</v>
      </c>
      <c r="T737" s="38">
        <f t="shared" si="145"/>
        <v>42688</v>
      </c>
      <c r="U737" s="112">
        <f t="shared" ca="1" si="146"/>
        <v>0.91122000000000003</v>
      </c>
      <c r="V737" s="112">
        <f t="shared" ca="1" si="140"/>
        <v>0.63544999999999996</v>
      </c>
      <c r="W737" s="112">
        <f t="shared" ca="1" si="141"/>
        <v>0.43991000000000002</v>
      </c>
      <c r="X737" s="112">
        <f t="shared" ca="1" si="142"/>
        <v>0.19553999999999999</v>
      </c>
      <c r="Y737" s="112">
        <f t="shared" ca="1" si="147"/>
        <v>0</v>
      </c>
      <c r="Z737" s="27">
        <f t="shared" ca="1" si="143"/>
        <v>0.47131000000000001</v>
      </c>
      <c r="AB737" s="38">
        <f t="shared" ca="1" si="148"/>
        <v>42594</v>
      </c>
      <c r="AC737" s="38" t="e">
        <f t="shared" si="149"/>
        <v>#N/A</v>
      </c>
      <c r="AD737" s="38">
        <f t="shared" si="150"/>
        <v>42594</v>
      </c>
      <c r="AE737" s="38"/>
      <c r="AF737" s="38"/>
      <c r="AG737" s="38"/>
      <c r="AH737" s="38"/>
      <c r="AI737" s="38"/>
      <c r="AJ737" s="38"/>
      <c r="AK737" s="38"/>
      <c r="AL737" s="38"/>
      <c r="AM737" s="38"/>
      <c r="AO737" s="38"/>
    </row>
    <row r="738" spans="2:41">
      <c r="B738" s="111">
        <v>42689</v>
      </c>
      <c r="C738" s="112">
        <v>0.90622000000000003</v>
      </c>
      <c r="E738" s="111"/>
      <c r="H738" s="111">
        <v>42940</v>
      </c>
      <c r="I738" s="112">
        <v>1.05</v>
      </c>
      <c r="K738" s="111">
        <v>42657</v>
      </c>
      <c r="L738" s="112">
        <v>0.57769999999999999</v>
      </c>
      <c r="N738" s="111">
        <v>42657</v>
      </c>
      <c r="O738" s="112">
        <v>0.38524000000000003</v>
      </c>
      <c r="Q738" s="111">
        <v>42657</v>
      </c>
      <c r="R738" s="112">
        <v>0.19245999999999999</v>
      </c>
      <c r="S738" s="158">
        <f t="shared" si="144"/>
        <v>0</v>
      </c>
      <c r="T738" s="38">
        <f t="shared" si="145"/>
        <v>42689</v>
      </c>
      <c r="U738" s="112">
        <f t="shared" ca="1" si="146"/>
        <v>0.90622000000000003</v>
      </c>
      <c r="V738" s="112">
        <f t="shared" ca="1" si="140"/>
        <v>0.63732999999999995</v>
      </c>
      <c r="W738" s="112">
        <f t="shared" ca="1" si="141"/>
        <v>0.44175999999999999</v>
      </c>
      <c r="X738" s="112">
        <f t="shared" ca="1" si="142"/>
        <v>0.19556999999999999</v>
      </c>
      <c r="Y738" s="112">
        <f t="shared" ca="1" si="147"/>
        <v>0</v>
      </c>
      <c r="Z738" s="27">
        <f t="shared" ca="1" si="143"/>
        <v>0.46446000000000004</v>
      </c>
      <c r="AB738" s="38">
        <f t="shared" si="148"/>
        <v>42597</v>
      </c>
      <c r="AC738" s="38">
        <f t="shared" si="149"/>
        <v>42597</v>
      </c>
      <c r="AD738" s="38">
        <f t="shared" si="150"/>
        <v>42597</v>
      </c>
      <c r="AE738" s="38"/>
      <c r="AF738" s="38"/>
      <c r="AG738" s="38"/>
      <c r="AH738" s="38"/>
      <c r="AI738" s="38"/>
      <c r="AJ738" s="38"/>
      <c r="AK738" s="38"/>
      <c r="AL738" s="38"/>
      <c r="AM738" s="38"/>
      <c r="AO738" s="38"/>
    </row>
    <row r="739" spans="2:41">
      <c r="B739" s="111">
        <v>42690</v>
      </c>
      <c r="C739" s="112">
        <v>0.90871999999999997</v>
      </c>
      <c r="E739" s="111"/>
      <c r="H739" s="111">
        <v>42941</v>
      </c>
      <c r="I739" s="112">
        <v>1.04</v>
      </c>
      <c r="K739" s="111">
        <v>42660</v>
      </c>
      <c r="L739" s="112">
        <v>0.57801000000000002</v>
      </c>
      <c r="N739" s="111">
        <v>42660</v>
      </c>
      <c r="O739" s="112">
        <v>0.38540000000000002</v>
      </c>
      <c r="Q739" s="111">
        <v>42660</v>
      </c>
      <c r="R739" s="112">
        <v>0.19261</v>
      </c>
      <c r="S739" s="158">
        <f t="shared" si="144"/>
        <v>0</v>
      </c>
      <c r="T739" s="38">
        <f t="shared" si="145"/>
        <v>42690</v>
      </c>
      <c r="U739" s="112">
        <f t="shared" ca="1" si="146"/>
        <v>0.90871999999999997</v>
      </c>
      <c r="V739" s="112">
        <f t="shared" ca="1" si="140"/>
        <v>0.63965000000000005</v>
      </c>
      <c r="W739" s="112">
        <f t="shared" ca="1" si="141"/>
        <v>0.44405</v>
      </c>
      <c r="X739" s="112">
        <f t="shared" ca="1" si="142"/>
        <v>0.1956</v>
      </c>
      <c r="Y739" s="112">
        <f t="shared" ca="1" si="147"/>
        <v>0</v>
      </c>
      <c r="Z739" s="27">
        <f t="shared" ca="1" si="143"/>
        <v>0.46466999999999997</v>
      </c>
      <c r="AB739" s="38">
        <f t="shared" si="148"/>
        <v>42598</v>
      </c>
      <c r="AC739" s="38">
        <f t="shared" si="149"/>
        <v>42598</v>
      </c>
      <c r="AD739" s="38">
        <f t="shared" si="150"/>
        <v>42598</v>
      </c>
      <c r="AE739" s="38"/>
      <c r="AF739" s="38"/>
      <c r="AG739" s="38"/>
      <c r="AH739" s="38"/>
      <c r="AI739" s="38"/>
      <c r="AJ739" s="38"/>
      <c r="AK739" s="38"/>
      <c r="AL739" s="38"/>
      <c r="AM739" s="38"/>
      <c r="AO739" s="38"/>
    </row>
    <row r="740" spans="2:41">
      <c r="B740" s="111">
        <v>42691</v>
      </c>
      <c r="C740" s="112">
        <v>0.91122000000000003</v>
      </c>
      <c r="E740" s="111"/>
      <c r="H740" s="111">
        <v>42942</v>
      </c>
      <c r="I740" s="112">
        <v>1.04</v>
      </c>
      <c r="K740" s="111">
        <v>42661</v>
      </c>
      <c r="L740" s="112">
        <v>0.58013999999999999</v>
      </c>
      <c r="N740" s="111">
        <v>42661</v>
      </c>
      <c r="O740" s="112">
        <v>0.38746999999999998</v>
      </c>
      <c r="Q740" s="111">
        <v>42661</v>
      </c>
      <c r="R740" s="112">
        <v>0.19267000000000001</v>
      </c>
      <c r="S740" s="158">
        <f t="shared" si="144"/>
        <v>0</v>
      </c>
      <c r="T740" s="38">
        <f t="shared" si="145"/>
        <v>42691</v>
      </c>
      <c r="U740" s="112">
        <f t="shared" ca="1" si="146"/>
        <v>0.91122000000000003</v>
      </c>
      <c r="V740" s="112">
        <f t="shared" ca="1" si="140"/>
        <v>0.64193999999999996</v>
      </c>
      <c r="W740" s="112">
        <f t="shared" ca="1" si="141"/>
        <v>0.44634000000000001</v>
      </c>
      <c r="X740" s="112">
        <f t="shared" ca="1" si="142"/>
        <v>0.1956</v>
      </c>
      <c r="Y740" s="112">
        <f t="shared" ca="1" si="147"/>
        <v>0</v>
      </c>
      <c r="Z740" s="27">
        <f t="shared" ca="1" si="143"/>
        <v>0.46488000000000002</v>
      </c>
      <c r="AB740" s="38">
        <f t="shared" si="148"/>
        <v>42599</v>
      </c>
      <c r="AC740" s="38">
        <f t="shared" si="149"/>
        <v>42599</v>
      </c>
      <c r="AD740" s="38">
        <f t="shared" si="150"/>
        <v>42599</v>
      </c>
      <c r="AE740" s="38"/>
      <c r="AF740" s="38"/>
      <c r="AG740" s="38"/>
      <c r="AH740" s="38"/>
      <c r="AI740" s="38"/>
      <c r="AJ740" s="38"/>
      <c r="AK740" s="38"/>
      <c r="AL740" s="38"/>
      <c r="AM740" s="38"/>
      <c r="AO740" s="38"/>
    </row>
    <row r="741" spans="2:41">
      <c r="B741" s="111">
        <v>42692</v>
      </c>
      <c r="C741" s="112">
        <v>0.91622000000000003</v>
      </c>
      <c r="E741" s="111"/>
      <c r="H741" s="111">
        <v>42943</v>
      </c>
      <c r="I741" s="112">
        <v>1.04</v>
      </c>
      <c r="K741" s="111">
        <v>42662</v>
      </c>
      <c r="L741" s="112">
        <v>0.58350999999999997</v>
      </c>
      <c r="N741" s="111">
        <v>42662</v>
      </c>
      <c r="O741" s="112">
        <v>0.39040999999999998</v>
      </c>
      <c r="Q741" s="111">
        <v>42662</v>
      </c>
      <c r="R741" s="112">
        <v>0.19309999999999999</v>
      </c>
      <c r="S741" s="158">
        <f t="shared" si="144"/>
        <v>0</v>
      </c>
      <c r="T741" s="38">
        <f t="shared" si="145"/>
        <v>42692</v>
      </c>
      <c r="U741" s="112">
        <f t="shared" ca="1" si="146"/>
        <v>0.91622000000000003</v>
      </c>
      <c r="V741" s="112">
        <f t="shared" ca="1" si="140"/>
        <v>0.64639000000000002</v>
      </c>
      <c r="W741" s="112">
        <f t="shared" ca="1" si="141"/>
        <v>0.45079000000000002</v>
      </c>
      <c r="X741" s="112">
        <f t="shared" ca="1" si="142"/>
        <v>0.1956</v>
      </c>
      <c r="Y741" s="112">
        <f t="shared" ca="1" si="147"/>
        <v>0</v>
      </c>
      <c r="Z741" s="27">
        <f t="shared" ca="1" si="143"/>
        <v>0.46543000000000001</v>
      </c>
      <c r="AB741" s="38">
        <f t="shared" si="148"/>
        <v>42600</v>
      </c>
      <c r="AC741" s="38">
        <f t="shared" si="149"/>
        <v>42600</v>
      </c>
      <c r="AD741" s="38">
        <f t="shared" si="150"/>
        <v>42600</v>
      </c>
      <c r="AE741" s="38"/>
      <c r="AF741" s="38"/>
      <c r="AG741" s="38"/>
      <c r="AH741" s="38"/>
      <c r="AI741" s="38"/>
      <c r="AJ741" s="38"/>
      <c r="AK741" s="38"/>
      <c r="AL741" s="38"/>
      <c r="AM741" s="38"/>
      <c r="AO741" s="38"/>
    </row>
    <row r="742" spans="2:41">
      <c r="B742" s="111">
        <v>42695</v>
      </c>
      <c r="C742" s="112">
        <v>0.91983000000000004</v>
      </c>
      <c r="E742" s="111"/>
      <c r="H742" s="111">
        <v>42944</v>
      </c>
      <c r="I742" s="112">
        <v>1.03</v>
      </c>
      <c r="K742" s="111">
        <v>42663</v>
      </c>
      <c r="L742" s="112">
        <v>0.58604000000000001</v>
      </c>
      <c r="N742" s="111">
        <v>42663</v>
      </c>
      <c r="O742" s="112">
        <v>0.39279999999999998</v>
      </c>
      <c r="Q742" s="111">
        <v>42663</v>
      </c>
      <c r="R742" s="112">
        <v>0.19324</v>
      </c>
      <c r="S742" s="158">
        <f t="shared" si="144"/>
        <v>0</v>
      </c>
      <c r="T742" s="38">
        <f t="shared" si="145"/>
        <v>42695</v>
      </c>
      <c r="U742" s="112">
        <f t="shared" ca="1" si="146"/>
        <v>0.91983000000000004</v>
      </c>
      <c r="V742" s="112">
        <f t="shared" ca="1" si="140"/>
        <v>0.65224000000000004</v>
      </c>
      <c r="W742" s="112">
        <f t="shared" ca="1" si="141"/>
        <v>0.45667000000000002</v>
      </c>
      <c r="X742" s="112">
        <f t="shared" ca="1" si="142"/>
        <v>0.19556999999999999</v>
      </c>
      <c r="Y742" s="112">
        <f t="shared" ca="1" si="147"/>
        <v>0</v>
      </c>
      <c r="Z742" s="27">
        <f t="shared" ca="1" si="143"/>
        <v>0.46316000000000002</v>
      </c>
      <c r="AB742" s="38">
        <f t="shared" si="148"/>
        <v>42601</v>
      </c>
      <c r="AC742" s="38" t="e">
        <f t="shared" si="149"/>
        <v>#N/A</v>
      </c>
      <c r="AD742" s="38">
        <f t="shared" si="150"/>
        <v>42601</v>
      </c>
      <c r="AE742" s="38"/>
      <c r="AF742" s="38"/>
      <c r="AG742" s="38"/>
      <c r="AH742" s="38"/>
      <c r="AI742" s="38"/>
      <c r="AJ742" s="38"/>
      <c r="AK742" s="38"/>
      <c r="AL742" s="38"/>
      <c r="AM742" s="38"/>
      <c r="AO742" s="38"/>
    </row>
    <row r="743" spans="2:41">
      <c r="B743" s="111">
        <v>42696</v>
      </c>
      <c r="C743" s="112">
        <v>0.92483000000000004</v>
      </c>
      <c r="E743" s="111"/>
      <c r="H743" s="111">
        <v>42947</v>
      </c>
      <c r="I743" s="112">
        <v>1.08</v>
      </c>
      <c r="K743" s="111">
        <v>42664</v>
      </c>
      <c r="L743" s="112">
        <v>0.59065000000000001</v>
      </c>
      <c r="N743" s="111">
        <v>42664</v>
      </c>
      <c r="O743" s="112">
        <v>0.39733000000000002</v>
      </c>
      <c r="Q743" s="111">
        <v>42664</v>
      </c>
      <c r="R743" s="112">
        <v>0.19331999999999999</v>
      </c>
      <c r="S743" s="158">
        <f t="shared" si="144"/>
        <v>0</v>
      </c>
      <c r="T743" s="38">
        <f t="shared" si="145"/>
        <v>42696</v>
      </c>
      <c r="U743" s="112">
        <f t="shared" ca="1" si="146"/>
        <v>0.92483000000000004</v>
      </c>
      <c r="V743" s="112">
        <f t="shared" ca="1" si="140"/>
        <v>0.65488000000000002</v>
      </c>
      <c r="W743" s="112">
        <f t="shared" ca="1" si="141"/>
        <v>0.45928000000000002</v>
      </c>
      <c r="X743" s="112">
        <f t="shared" ca="1" si="142"/>
        <v>0.1956</v>
      </c>
      <c r="Y743" s="112">
        <f t="shared" ca="1" si="147"/>
        <v>0</v>
      </c>
      <c r="Z743" s="27">
        <f t="shared" ca="1" si="143"/>
        <v>0.46555000000000002</v>
      </c>
      <c r="AB743" s="38">
        <f t="shared" si="148"/>
        <v>42604</v>
      </c>
      <c r="AC743" s="38">
        <f t="shared" si="149"/>
        <v>42604</v>
      </c>
      <c r="AD743" s="38">
        <f t="shared" si="150"/>
        <v>42604</v>
      </c>
      <c r="AE743" s="38"/>
      <c r="AF743" s="38"/>
      <c r="AG743" s="38"/>
      <c r="AH743" s="38"/>
      <c r="AI743" s="38"/>
      <c r="AJ743" s="38"/>
      <c r="AK743" s="38"/>
      <c r="AL743" s="38"/>
      <c r="AM743" s="38"/>
      <c r="AO743" s="38"/>
    </row>
    <row r="744" spans="2:41">
      <c r="B744" s="111">
        <v>42697</v>
      </c>
      <c r="C744" s="112">
        <v>0.93010999999999999</v>
      </c>
      <c r="E744" s="111"/>
      <c r="H744" s="111">
        <v>42948</v>
      </c>
      <c r="I744" s="112">
        <v>1.03</v>
      </c>
      <c r="K744" s="111">
        <v>42667</v>
      </c>
      <c r="L744" s="112">
        <v>0.59545000000000003</v>
      </c>
      <c r="N744" s="111">
        <v>42667</v>
      </c>
      <c r="O744" s="112">
        <v>0.40194000000000002</v>
      </c>
      <c r="Q744" s="111">
        <v>42667</v>
      </c>
      <c r="R744" s="112">
        <v>0.19350999999999999</v>
      </c>
      <c r="S744" s="158">
        <f t="shared" si="144"/>
        <v>0</v>
      </c>
      <c r="T744" s="38">
        <f t="shared" si="145"/>
        <v>42697</v>
      </c>
      <c r="U744" s="112">
        <f t="shared" ca="1" si="146"/>
        <v>0.93010999999999999</v>
      </c>
      <c r="V744" s="112">
        <f t="shared" ca="1" si="140"/>
        <v>0.65759999999999996</v>
      </c>
      <c r="W744" s="112">
        <f t="shared" ca="1" si="141"/>
        <v>0.46200000000000002</v>
      </c>
      <c r="X744" s="112">
        <f t="shared" ca="1" si="142"/>
        <v>0.1956</v>
      </c>
      <c r="Y744" s="112">
        <f t="shared" ca="1" si="147"/>
        <v>0</v>
      </c>
      <c r="Z744" s="27">
        <f t="shared" ca="1" si="143"/>
        <v>0.46810999999999997</v>
      </c>
      <c r="AB744" s="38">
        <f t="shared" si="148"/>
        <v>42605</v>
      </c>
      <c r="AC744" s="38">
        <f t="shared" ca="1" si="149"/>
        <v>42605</v>
      </c>
      <c r="AD744" s="38">
        <f t="shared" si="150"/>
        <v>42605</v>
      </c>
      <c r="AE744" s="38"/>
      <c r="AF744" s="38"/>
      <c r="AG744" s="38"/>
      <c r="AH744" s="38"/>
      <c r="AI744" s="38"/>
      <c r="AJ744" s="38"/>
      <c r="AK744" s="38"/>
      <c r="AL744" s="38"/>
      <c r="AM744" s="38"/>
      <c r="AO744" s="38"/>
    </row>
    <row r="745" spans="2:41">
      <c r="B745" s="111">
        <v>42698</v>
      </c>
      <c r="C745" s="112">
        <v>0.93706</v>
      </c>
      <c r="E745" s="111"/>
      <c r="H745" s="111">
        <v>42949</v>
      </c>
      <c r="I745" s="112">
        <v>1.01</v>
      </c>
      <c r="K745" s="111">
        <v>42668</v>
      </c>
      <c r="L745" s="112">
        <v>0.59755999999999998</v>
      </c>
      <c r="N745" s="111">
        <v>42668</v>
      </c>
      <c r="O745" s="112">
        <v>0.40389999999999998</v>
      </c>
      <c r="Q745" s="111">
        <v>42668</v>
      </c>
      <c r="R745" s="112">
        <v>0.19366</v>
      </c>
      <c r="S745" s="158">
        <f t="shared" si="144"/>
        <v>0</v>
      </c>
      <c r="T745" s="38">
        <f t="shared" si="145"/>
        <v>42698</v>
      </c>
      <c r="U745" s="112">
        <f t="shared" ca="1" si="146"/>
        <v>0.93706</v>
      </c>
      <c r="V745" s="112">
        <f t="shared" ca="1" si="140"/>
        <v>0.65759999999999996</v>
      </c>
      <c r="W745" s="112">
        <f t="shared" ca="1" si="141"/>
        <v>0.46200000000000002</v>
      </c>
      <c r="X745" s="112">
        <f t="shared" ca="1" si="142"/>
        <v>0.1956</v>
      </c>
      <c r="Y745" s="112">
        <f t="shared" ca="1" si="147"/>
        <v>0</v>
      </c>
      <c r="Z745" s="27">
        <f t="shared" ca="1" si="143"/>
        <v>0.47505999999999998</v>
      </c>
      <c r="AB745" s="38">
        <f t="shared" si="148"/>
        <v>42606</v>
      </c>
      <c r="AC745" s="38">
        <f t="shared" si="149"/>
        <v>42606</v>
      </c>
      <c r="AD745" s="38">
        <f t="shared" si="150"/>
        <v>42606</v>
      </c>
      <c r="AE745" s="38"/>
      <c r="AF745" s="38"/>
      <c r="AG745" s="38"/>
      <c r="AH745" s="38"/>
      <c r="AI745" s="38"/>
      <c r="AJ745" s="38"/>
      <c r="AK745" s="38"/>
      <c r="AL745" s="38"/>
      <c r="AM745" s="38"/>
      <c r="AO745" s="38"/>
    </row>
    <row r="746" spans="2:41">
      <c r="B746" s="111">
        <v>42699</v>
      </c>
      <c r="C746" s="112">
        <v>0.93733</v>
      </c>
      <c r="E746" s="111"/>
      <c r="H746" s="111">
        <v>42950</v>
      </c>
      <c r="I746" s="112">
        <v>1.01</v>
      </c>
      <c r="K746" s="111">
        <v>42669</v>
      </c>
      <c r="L746" s="112">
        <v>0.59989999999999999</v>
      </c>
      <c r="N746" s="111">
        <v>42669</v>
      </c>
      <c r="O746" s="112">
        <v>0.40597</v>
      </c>
      <c r="Q746" s="111">
        <v>42669</v>
      </c>
      <c r="R746" s="112">
        <v>0.19392999999999999</v>
      </c>
      <c r="S746" s="158">
        <f t="shared" si="144"/>
        <v>0</v>
      </c>
      <c r="T746" s="38">
        <f t="shared" si="145"/>
        <v>42699</v>
      </c>
      <c r="U746" s="112">
        <f t="shared" ca="1" si="146"/>
        <v>0.93733</v>
      </c>
      <c r="V746" s="112">
        <f t="shared" ca="1" si="140"/>
        <v>0.66383000000000003</v>
      </c>
      <c r="W746" s="112">
        <f t="shared" ca="1" si="141"/>
        <v>0.46826000000000001</v>
      </c>
      <c r="X746" s="112">
        <f t="shared" ca="1" si="142"/>
        <v>0.19556999999999999</v>
      </c>
      <c r="Y746" s="112">
        <f t="shared" ca="1" si="147"/>
        <v>0</v>
      </c>
      <c r="Z746" s="27">
        <f t="shared" ca="1" si="143"/>
        <v>0.46906999999999999</v>
      </c>
      <c r="AB746" s="38">
        <f t="shared" si="148"/>
        <v>42607</v>
      </c>
      <c r="AC746" s="38">
        <f t="shared" si="149"/>
        <v>42607</v>
      </c>
      <c r="AD746" s="38">
        <f t="shared" si="150"/>
        <v>42607</v>
      </c>
      <c r="AE746" s="38"/>
      <c r="AF746" s="38"/>
      <c r="AG746" s="38"/>
      <c r="AH746" s="38"/>
      <c r="AI746" s="38"/>
      <c r="AJ746" s="38"/>
      <c r="AK746" s="38"/>
      <c r="AL746" s="38"/>
      <c r="AM746" s="38"/>
      <c r="AO746" s="38"/>
    </row>
    <row r="747" spans="2:41">
      <c r="B747" s="111">
        <v>42702</v>
      </c>
      <c r="C747" s="112">
        <v>0.93511</v>
      </c>
      <c r="E747" s="111"/>
      <c r="H747" s="111">
        <v>42951</v>
      </c>
      <c r="I747" s="112">
        <v>1.01</v>
      </c>
      <c r="K747" s="111">
        <v>42670</v>
      </c>
      <c r="L747" s="112">
        <v>0.60204999999999997</v>
      </c>
      <c r="N747" s="111">
        <v>42670</v>
      </c>
      <c r="O747" s="112">
        <v>0.40760000000000002</v>
      </c>
      <c r="Q747" s="111">
        <v>42670</v>
      </c>
      <c r="R747" s="112">
        <v>0.19445000000000001</v>
      </c>
      <c r="S747" s="158">
        <f t="shared" si="144"/>
        <v>0</v>
      </c>
      <c r="T747" s="38">
        <f t="shared" si="145"/>
        <v>42702</v>
      </c>
      <c r="U747" s="112">
        <f t="shared" ca="1" si="146"/>
        <v>0.93511</v>
      </c>
      <c r="V747" s="112">
        <f t="shared" ca="1" si="140"/>
        <v>0.67071000000000003</v>
      </c>
      <c r="W747" s="112">
        <f t="shared" ca="1" si="141"/>
        <v>0.47516999999999998</v>
      </c>
      <c r="X747" s="112">
        <f t="shared" ca="1" si="142"/>
        <v>0.19553999999999999</v>
      </c>
      <c r="Y747" s="112">
        <f t="shared" ca="1" si="147"/>
        <v>0</v>
      </c>
      <c r="Z747" s="27">
        <f t="shared" ca="1" si="143"/>
        <v>0.45994000000000002</v>
      </c>
      <c r="AB747" s="38">
        <f t="shared" si="148"/>
        <v>42608</v>
      </c>
      <c r="AC747" s="38" t="e">
        <f t="shared" si="149"/>
        <v>#N/A</v>
      </c>
      <c r="AD747" s="38">
        <f t="shared" si="150"/>
        <v>42608</v>
      </c>
      <c r="AE747" s="38"/>
      <c r="AF747" s="38"/>
      <c r="AG747" s="38"/>
      <c r="AH747" s="38"/>
      <c r="AI747" s="38"/>
      <c r="AJ747" s="38"/>
      <c r="AK747" s="38"/>
      <c r="AL747" s="38"/>
      <c r="AM747" s="38"/>
      <c r="AO747" s="38"/>
    </row>
    <row r="748" spans="2:41">
      <c r="B748" s="111">
        <v>42703</v>
      </c>
      <c r="C748" s="112">
        <v>0.93067</v>
      </c>
      <c r="E748" s="111"/>
      <c r="H748" s="111">
        <v>42954</v>
      </c>
      <c r="I748" s="112">
        <v>1.01</v>
      </c>
      <c r="K748" s="111">
        <v>42671</v>
      </c>
      <c r="L748" s="112">
        <v>0.60707</v>
      </c>
      <c r="N748" s="111">
        <v>42671</v>
      </c>
      <c r="O748" s="112">
        <v>0.41192000000000001</v>
      </c>
      <c r="Q748" s="111">
        <v>42671</v>
      </c>
      <c r="R748" s="112">
        <v>0.19514999999999999</v>
      </c>
      <c r="S748" s="158">
        <f t="shared" si="144"/>
        <v>0</v>
      </c>
      <c r="T748" s="38">
        <f t="shared" si="145"/>
        <v>42703</v>
      </c>
      <c r="U748" s="112">
        <f t="shared" ca="1" si="146"/>
        <v>0.93067</v>
      </c>
      <c r="V748" s="112">
        <f t="shared" ca="1" si="140"/>
        <v>0.67313000000000001</v>
      </c>
      <c r="W748" s="112">
        <f t="shared" ca="1" si="141"/>
        <v>0.47753000000000001</v>
      </c>
      <c r="X748" s="112">
        <f t="shared" ca="1" si="142"/>
        <v>0.1956</v>
      </c>
      <c r="Y748" s="112">
        <f t="shared" ca="1" si="147"/>
        <v>0</v>
      </c>
      <c r="Z748" s="27">
        <f t="shared" ca="1" si="143"/>
        <v>0.45313999999999999</v>
      </c>
      <c r="AB748" s="38">
        <f t="shared" si="148"/>
        <v>42608</v>
      </c>
      <c r="AC748" s="38" t="e">
        <f t="shared" si="149"/>
        <v>#N/A</v>
      </c>
      <c r="AD748" s="38">
        <f t="shared" si="150"/>
        <v>42608</v>
      </c>
      <c r="AE748" s="38"/>
      <c r="AF748" s="38"/>
      <c r="AG748" s="38"/>
      <c r="AH748" s="38"/>
      <c r="AI748" s="38"/>
      <c r="AJ748" s="38"/>
      <c r="AK748" s="38"/>
      <c r="AL748" s="38"/>
      <c r="AM748" s="38"/>
      <c r="AO748" s="38"/>
    </row>
    <row r="749" spans="2:41">
      <c r="B749" s="111">
        <v>42704</v>
      </c>
      <c r="C749" s="112">
        <v>0.93416999999999994</v>
      </c>
      <c r="E749" s="111"/>
      <c r="H749" s="111">
        <v>42955</v>
      </c>
      <c r="I749" s="112">
        <v>1.01</v>
      </c>
      <c r="K749" s="111">
        <v>42674</v>
      </c>
      <c r="L749" s="112">
        <v>0.61019999999999996</v>
      </c>
      <c r="N749" s="111">
        <v>42674</v>
      </c>
      <c r="O749" s="112">
        <v>0.41488999999999998</v>
      </c>
      <c r="Q749" s="111">
        <v>42674</v>
      </c>
      <c r="R749" s="112">
        <v>0.19531000000000001</v>
      </c>
      <c r="S749" s="158">
        <f t="shared" si="144"/>
        <v>0</v>
      </c>
      <c r="T749" s="38">
        <f t="shared" si="145"/>
        <v>42704</v>
      </c>
      <c r="U749" s="112">
        <f t="shared" ca="1" si="146"/>
        <v>0.93416999999999994</v>
      </c>
      <c r="V749" s="112">
        <f t="shared" ca="1" si="140"/>
        <v>0.67554999999999998</v>
      </c>
      <c r="W749" s="112">
        <f t="shared" ca="1" si="141"/>
        <v>0.47994999999999999</v>
      </c>
      <c r="X749" s="112">
        <f t="shared" ca="1" si="142"/>
        <v>0.1956</v>
      </c>
      <c r="Y749" s="112">
        <f t="shared" ca="1" si="147"/>
        <v>0</v>
      </c>
      <c r="Z749" s="27">
        <f t="shared" ca="1" si="143"/>
        <v>0.45421999999999996</v>
      </c>
      <c r="AB749" s="38">
        <f t="shared" si="148"/>
        <v>42612</v>
      </c>
      <c r="AC749" s="38">
        <f t="shared" si="149"/>
        <v>42612</v>
      </c>
      <c r="AD749" s="38">
        <f t="shared" si="150"/>
        <v>42612</v>
      </c>
      <c r="AE749" s="38"/>
      <c r="AF749" s="38"/>
      <c r="AG749" s="38"/>
      <c r="AH749" s="38"/>
      <c r="AI749" s="38"/>
      <c r="AJ749" s="38"/>
      <c r="AK749" s="38"/>
      <c r="AL749" s="38"/>
      <c r="AM749" s="38"/>
      <c r="AO749" s="38"/>
    </row>
    <row r="750" spans="2:41">
      <c r="B750" s="111">
        <v>42705</v>
      </c>
      <c r="C750" s="112">
        <v>0.94167000000000001</v>
      </c>
      <c r="E750" s="111"/>
      <c r="H750" s="111">
        <v>42956</v>
      </c>
      <c r="I750" s="112">
        <v>1.01</v>
      </c>
      <c r="K750" s="111">
        <v>42675</v>
      </c>
      <c r="L750" s="112">
        <v>0.61212</v>
      </c>
      <c r="N750" s="111">
        <v>42675</v>
      </c>
      <c r="O750" s="112">
        <v>0.41674</v>
      </c>
      <c r="Q750" s="111">
        <v>42675</v>
      </c>
      <c r="R750" s="112">
        <v>0.19538</v>
      </c>
      <c r="S750" s="158">
        <f t="shared" si="144"/>
        <v>0</v>
      </c>
      <c r="T750" s="38">
        <f t="shared" si="145"/>
        <v>42705</v>
      </c>
      <c r="U750" s="112">
        <f t="shared" ca="1" si="146"/>
        <v>0.94167000000000001</v>
      </c>
      <c r="V750" s="112">
        <f t="shared" ca="1" si="140"/>
        <v>0.67840999999999996</v>
      </c>
      <c r="W750" s="112">
        <f t="shared" ca="1" si="141"/>
        <v>0.48283999999999999</v>
      </c>
      <c r="X750" s="112">
        <f t="shared" ca="1" si="142"/>
        <v>0.19556999999999999</v>
      </c>
      <c r="Y750" s="112">
        <f t="shared" ca="1" si="147"/>
        <v>0</v>
      </c>
      <c r="Z750" s="27">
        <f t="shared" ca="1" si="143"/>
        <v>0.45883000000000002</v>
      </c>
      <c r="AB750" s="38">
        <f t="shared" si="148"/>
        <v>42614</v>
      </c>
      <c r="AC750" s="38">
        <f t="shared" si="149"/>
        <v>42614</v>
      </c>
      <c r="AD750" s="38">
        <f t="shared" si="150"/>
        <v>42614</v>
      </c>
      <c r="AE750" s="38"/>
      <c r="AF750" s="38"/>
      <c r="AG750" s="38"/>
      <c r="AH750" s="38"/>
      <c r="AI750" s="38"/>
      <c r="AJ750" s="38"/>
      <c r="AK750" s="38"/>
      <c r="AL750" s="38"/>
      <c r="AM750" s="38"/>
      <c r="AO750" s="38"/>
    </row>
    <row r="751" spans="2:41">
      <c r="B751" s="111">
        <v>42706</v>
      </c>
      <c r="C751" s="112">
        <v>0.94638999999999995</v>
      </c>
      <c r="E751" s="111"/>
      <c r="H751" s="111">
        <v>42957</v>
      </c>
      <c r="I751" s="112">
        <v>1.03</v>
      </c>
      <c r="K751" s="111">
        <v>42676</v>
      </c>
      <c r="L751" s="112">
        <v>0.61453999999999998</v>
      </c>
      <c r="N751" s="111">
        <v>42676</v>
      </c>
      <c r="O751" s="112">
        <v>0.41902</v>
      </c>
      <c r="Q751" s="111">
        <v>42676</v>
      </c>
      <c r="R751" s="112">
        <v>0.19552</v>
      </c>
      <c r="S751" s="158">
        <f t="shared" si="144"/>
        <v>0</v>
      </c>
      <c r="T751" s="38">
        <f t="shared" si="145"/>
        <v>42706</v>
      </c>
      <c r="U751" s="112">
        <f t="shared" ca="1" si="146"/>
        <v>0.94638999999999995</v>
      </c>
      <c r="V751" s="112">
        <f t="shared" ca="1" si="140"/>
        <v>0.68110999999999999</v>
      </c>
      <c r="W751" s="112">
        <f t="shared" ca="1" si="141"/>
        <v>0.48551</v>
      </c>
      <c r="X751" s="112">
        <f t="shared" ca="1" si="142"/>
        <v>0.1956</v>
      </c>
      <c r="Y751" s="112">
        <f t="shared" ca="1" si="147"/>
        <v>0</v>
      </c>
      <c r="Z751" s="27">
        <f t="shared" ca="1" si="143"/>
        <v>0.46087999999999996</v>
      </c>
      <c r="AB751" s="38">
        <f t="shared" si="148"/>
        <v>42615</v>
      </c>
      <c r="AC751" s="38">
        <f t="shared" si="149"/>
        <v>42615</v>
      </c>
      <c r="AD751" s="38">
        <f t="shared" si="150"/>
        <v>42615</v>
      </c>
      <c r="AE751" s="38"/>
      <c r="AF751" s="38"/>
      <c r="AG751" s="38"/>
      <c r="AH751" s="38"/>
      <c r="AI751" s="38"/>
      <c r="AJ751" s="38"/>
      <c r="AK751" s="38"/>
      <c r="AL751" s="38"/>
      <c r="AM751" s="38"/>
      <c r="AO751" s="38"/>
    </row>
    <row r="752" spans="2:41">
      <c r="B752" s="111">
        <v>42709</v>
      </c>
      <c r="C752" s="112">
        <v>0.94806000000000001</v>
      </c>
      <c r="E752" s="111"/>
      <c r="H752" s="111">
        <v>42958</v>
      </c>
      <c r="I752" s="112">
        <v>1.05</v>
      </c>
      <c r="K752" s="111">
        <v>42677</v>
      </c>
      <c r="L752" s="112">
        <v>0.61673999999999995</v>
      </c>
      <c r="N752" s="111">
        <v>42677</v>
      </c>
      <c r="O752" s="112">
        <v>0.42120000000000002</v>
      </c>
      <c r="Q752" s="111">
        <v>42677</v>
      </c>
      <c r="R752" s="112">
        <v>0.19553999999999999</v>
      </c>
      <c r="S752" s="158">
        <f t="shared" si="144"/>
        <v>0</v>
      </c>
      <c r="T752" s="38">
        <f t="shared" si="145"/>
        <v>42709</v>
      </c>
      <c r="U752" s="112">
        <f t="shared" ca="1" si="146"/>
        <v>0.94806000000000001</v>
      </c>
      <c r="V752" s="112">
        <f t="shared" ca="1" si="140"/>
        <v>0.68952999999999998</v>
      </c>
      <c r="W752" s="112">
        <f t="shared" ca="1" si="141"/>
        <v>0.49392999999999998</v>
      </c>
      <c r="X752" s="112">
        <f t="shared" ca="1" si="142"/>
        <v>0.1956</v>
      </c>
      <c r="Y752" s="112">
        <f t="shared" ca="1" si="147"/>
        <v>0</v>
      </c>
      <c r="Z752" s="27">
        <f t="shared" ca="1" si="143"/>
        <v>0.45413000000000003</v>
      </c>
      <c r="AB752" s="38">
        <f t="shared" si="148"/>
        <v>42618</v>
      </c>
      <c r="AC752" s="38">
        <f t="shared" ca="1" si="149"/>
        <v>42618</v>
      </c>
      <c r="AD752" s="38">
        <f t="shared" si="150"/>
        <v>42618</v>
      </c>
      <c r="AE752" s="38"/>
      <c r="AF752" s="38"/>
      <c r="AG752" s="38"/>
      <c r="AH752" s="38"/>
      <c r="AI752" s="38"/>
      <c r="AJ752" s="38"/>
      <c r="AK752" s="38"/>
      <c r="AL752" s="38"/>
      <c r="AM752" s="38"/>
      <c r="AO752" s="38"/>
    </row>
    <row r="753" spans="2:41">
      <c r="B753" s="111">
        <v>42710</v>
      </c>
      <c r="C753" s="112">
        <v>0.95082999999999995</v>
      </c>
      <c r="E753" s="111"/>
      <c r="H753" s="111">
        <v>42961</v>
      </c>
      <c r="I753" s="112">
        <v>1.08</v>
      </c>
      <c r="K753" s="111">
        <v>42678</v>
      </c>
      <c r="L753" s="112">
        <v>0.62082999999999999</v>
      </c>
      <c r="N753" s="111">
        <v>42678</v>
      </c>
      <c r="O753" s="112">
        <v>0.42523</v>
      </c>
      <c r="Q753" s="111">
        <v>42678</v>
      </c>
      <c r="R753" s="112">
        <v>0.1956</v>
      </c>
      <c r="S753" s="158">
        <f t="shared" si="144"/>
        <v>0</v>
      </c>
      <c r="T753" s="38">
        <f t="shared" si="145"/>
        <v>42710</v>
      </c>
      <c r="U753" s="112">
        <f t="shared" ca="1" si="146"/>
        <v>0.95082999999999995</v>
      </c>
      <c r="V753" s="112">
        <f t="shared" ca="1" si="140"/>
        <v>0.69211999999999996</v>
      </c>
      <c r="W753" s="112">
        <f t="shared" ca="1" si="141"/>
        <v>0.49652000000000002</v>
      </c>
      <c r="X753" s="112">
        <f t="shared" ca="1" si="142"/>
        <v>0.1956</v>
      </c>
      <c r="Y753" s="112">
        <f t="shared" ca="1" si="147"/>
        <v>0</v>
      </c>
      <c r="Z753" s="27">
        <f t="shared" ca="1" si="143"/>
        <v>0.45430999999999994</v>
      </c>
      <c r="AB753" s="38">
        <f t="shared" si="148"/>
        <v>42619</v>
      </c>
      <c r="AC753" s="38">
        <f t="shared" si="149"/>
        <v>42619</v>
      </c>
      <c r="AD753" s="38">
        <f t="shared" si="150"/>
        <v>42619</v>
      </c>
      <c r="AE753" s="38"/>
      <c r="AF753" s="38"/>
      <c r="AG753" s="38"/>
      <c r="AH753" s="38"/>
      <c r="AI753" s="38"/>
      <c r="AJ753" s="38"/>
      <c r="AK753" s="38"/>
      <c r="AL753" s="38"/>
      <c r="AM753" s="38"/>
      <c r="AO753" s="38"/>
    </row>
    <row r="754" spans="2:41">
      <c r="B754" s="111">
        <v>42711</v>
      </c>
      <c r="C754" s="112">
        <v>0.95082999999999995</v>
      </c>
      <c r="E754" s="111"/>
      <c r="H754" s="111">
        <v>42962</v>
      </c>
      <c r="I754" s="112">
        <v>1.1100000000000001</v>
      </c>
      <c r="K754" s="111">
        <v>42681</v>
      </c>
      <c r="L754" s="112">
        <v>0.62341000000000002</v>
      </c>
      <c r="N754" s="111">
        <v>42681</v>
      </c>
      <c r="O754" s="112">
        <v>0.42784</v>
      </c>
      <c r="Q754" s="111">
        <v>42681</v>
      </c>
      <c r="R754" s="112">
        <v>0.19556999999999999</v>
      </c>
      <c r="S754" s="158">
        <f t="shared" si="144"/>
        <v>0</v>
      </c>
      <c r="T754" s="38">
        <f t="shared" si="145"/>
        <v>42711</v>
      </c>
      <c r="U754" s="112">
        <f t="shared" ca="1" si="146"/>
        <v>0.95082999999999995</v>
      </c>
      <c r="V754" s="112">
        <f t="shared" ca="1" si="140"/>
        <v>0.69489999999999996</v>
      </c>
      <c r="W754" s="112">
        <f t="shared" ca="1" si="141"/>
        <v>0.49930000000000002</v>
      </c>
      <c r="X754" s="112">
        <f t="shared" ca="1" si="142"/>
        <v>0.1956</v>
      </c>
      <c r="Y754" s="112">
        <f t="shared" ca="1" si="147"/>
        <v>0</v>
      </c>
      <c r="Z754" s="27">
        <f t="shared" ca="1" si="143"/>
        <v>0.45152999999999993</v>
      </c>
      <c r="AB754" s="38">
        <f t="shared" si="148"/>
        <v>42620</v>
      </c>
      <c r="AC754" s="38">
        <f t="shared" si="149"/>
        <v>42620</v>
      </c>
      <c r="AD754" s="38">
        <f t="shared" si="150"/>
        <v>42620</v>
      </c>
      <c r="AE754" s="38"/>
      <c r="AF754" s="38"/>
      <c r="AG754" s="38"/>
      <c r="AH754" s="38"/>
      <c r="AI754" s="38"/>
      <c r="AJ754" s="38"/>
      <c r="AK754" s="38"/>
      <c r="AL754" s="38"/>
      <c r="AM754" s="38"/>
      <c r="AO754" s="38"/>
    </row>
    <row r="755" spans="2:41">
      <c r="B755" s="111">
        <v>42712</v>
      </c>
      <c r="C755" s="112">
        <v>0.95306000000000002</v>
      </c>
      <c r="E755" s="111"/>
      <c r="H755" s="111">
        <v>42963</v>
      </c>
      <c r="I755" s="112">
        <v>1.0900000000000001</v>
      </c>
      <c r="K755" s="111">
        <v>42682</v>
      </c>
      <c r="L755" s="112">
        <v>0.62517999999999996</v>
      </c>
      <c r="N755" s="111">
        <v>42682</v>
      </c>
      <c r="O755" s="112">
        <v>0.42958000000000002</v>
      </c>
      <c r="Q755" s="111">
        <v>42682</v>
      </c>
      <c r="R755" s="112">
        <v>0.1956</v>
      </c>
      <c r="S755" s="158">
        <f t="shared" si="144"/>
        <v>0</v>
      </c>
      <c r="T755" s="38">
        <f t="shared" si="145"/>
        <v>42712</v>
      </c>
      <c r="U755" s="112">
        <f t="shared" ca="1" si="146"/>
        <v>0.95306000000000002</v>
      </c>
      <c r="V755" s="112">
        <f t="shared" ca="1" si="140"/>
        <v>0.69757000000000002</v>
      </c>
      <c r="W755" s="112">
        <f t="shared" ca="1" si="141"/>
        <v>0.50197000000000003</v>
      </c>
      <c r="X755" s="112">
        <f t="shared" ca="1" si="142"/>
        <v>0.1956</v>
      </c>
      <c r="Y755" s="112">
        <f t="shared" ca="1" si="147"/>
        <v>0</v>
      </c>
      <c r="Z755" s="27">
        <f t="shared" ca="1" si="143"/>
        <v>0.45108999999999999</v>
      </c>
      <c r="AB755" s="38">
        <f t="shared" si="148"/>
        <v>42621</v>
      </c>
      <c r="AC755" s="38">
        <f t="shared" si="149"/>
        <v>42621</v>
      </c>
      <c r="AD755" s="38">
        <f t="shared" si="150"/>
        <v>42621</v>
      </c>
      <c r="AE755" s="38"/>
      <c r="AF755" s="38"/>
      <c r="AG755" s="38"/>
      <c r="AH755" s="38"/>
      <c r="AI755" s="38"/>
      <c r="AJ755" s="38"/>
      <c r="AK755" s="38"/>
      <c r="AL755" s="38"/>
      <c r="AM755" s="38"/>
      <c r="AO755" s="38"/>
    </row>
    <row r="756" spans="2:41">
      <c r="B756" s="111">
        <v>42713</v>
      </c>
      <c r="C756" s="112">
        <v>0.95650000000000002</v>
      </c>
      <c r="E756" s="111"/>
      <c r="H756" s="111">
        <v>42964</v>
      </c>
      <c r="I756" s="112">
        <v>1.0900000000000001</v>
      </c>
      <c r="K756" s="111">
        <v>42683</v>
      </c>
      <c r="L756" s="112">
        <v>0.62702999999999998</v>
      </c>
      <c r="N756" s="111">
        <v>42683</v>
      </c>
      <c r="O756" s="112">
        <v>0.43142999999999998</v>
      </c>
      <c r="Q756" s="111">
        <v>42683</v>
      </c>
      <c r="R756" s="112">
        <v>0.1956</v>
      </c>
      <c r="S756" s="158">
        <f t="shared" si="144"/>
        <v>0</v>
      </c>
      <c r="T756" s="38">
        <f t="shared" si="145"/>
        <v>42713</v>
      </c>
      <c r="U756" s="112">
        <f t="shared" ca="1" si="146"/>
        <v>0.95650000000000002</v>
      </c>
      <c r="V756" s="112">
        <f t="shared" ca="1" si="140"/>
        <v>0.70023999999999997</v>
      </c>
      <c r="W756" s="112">
        <f t="shared" ca="1" si="141"/>
        <v>0.50463999999999998</v>
      </c>
      <c r="X756" s="112">
        <f t="shared" ca="1" si="142"/>
        <v>0.1956</v>
      </c>
      <c r="Y756" s="112">
        <f t="shared" ca="1" si="147"/>
        <v>0</v>
      </c>
      <c r="Z756" s="27">
        <f t="shared" ca="1" si="143"/>
        <v>0.45186000000000004</v>
      </c>
      <c r="AB756" s="38">
        <f t="shared" si="148"/>
        <v>42622</v>
      </c>
      <c r="AC756" s="38">
        <f t="shared" si="149"/>
        <v>42622</v>
      </c>
      <c r="AD756" s="38">
        <f t="shared" si="150"/>
        <v>42622</v>
      </c>
      <c r="AE756" s="38"/>
      <c r="AF756" s="38"/>
      <c r="AG756" s="38"/>
      <c r="AH756" s="38"/>
      <c r="AI756" s="38"/>
      <c r="AJ756" s="38"/>
      <c r="AK756" s="38"/>
      <c r="AL756" s="38"/>
      <c r="AM756" s="38"/>
      <c r="AO756" s="38"/>
    </row>
    <row r="757" spans="2:41">
      <c r="B757" s="111">
        <v>42716</v>
      </c>
      <c r="C757" s="112">
        <v>0.95872000000000002</v>
      </c>
      <c r="E757" s="111"/>
      <c r="H757" s="111">
        <v>42965</v>
      </c>
      <c r="I757" s="112">
        <v>1.06</v>
      </c>
      <c r="K757" s="111">
        <v>42684</v>
      </c>
      <c r="L757" s="112">
        <v>0.62909000000000004</v>
      </c>
      <c r="N757" s="111">
        <v>42684</v>
      </c>
      <c r="O757" s="112">
        <v>0.43348999999999999</v>
      </c>
      <c r="Q757" s="111">
        <v>42684</v>
      </c>
      <c r="R757" s="112">
        <v>0.1956</v>
      </c>
      <c r="S757" s="158">
        <f t="shared" si="144"/>
        <v>0</v>
      </c>
      <c r="T757" s="38">
        <f t="shared" si="145"/>
        <v>42716</v>
      </c>
      <c r="U757" s="112">
        <f t="shared" ca="1" si="146"/>
        <v>0.95872000000000002</v>
      </c>
      <c r="V757" s="112">
        <f t="shared" ca="1" si="140"/>
        <v>0.70679999999999998</v>
      </c>
      <c r="W757" s="112">
        <f t="shared" ca="1" si="141"/>
        <v>0.51119999999999999</v>
      </c>
      <c r="X757" s="112">
        <f t="shared" ca="1" si="142"/>
        <v>0.1956</v>
      </c>
      <c r="Y757" s="112">
        <f t="shared" ca="1" si="147"/>
        <v>0</v>
      </c>
      <c r="Z757" s="27">
        <f t="shared" ca="1" si="143"/>
        <v>0.44752000000000003</v>
      </c>
      <c r="AB757" s="38">
        <f t="shared" si="148"/>
        <v>42625</v>
      </c>
      <c r="AC757" s="38">
        <f t="shared" si="149"/>
        <v>42625</v>
      </c>
      <c r="AD757" s="38">
        <f t="shared" si="150"/>
        <v>42625</v>
      </c>
      <c r="AE757" s="38"/>
      <c r="AF757" s="38"/>
      <c r="AG757" s="38"/>
      <c r="AH757" s="38"/>
      <c r="AI757" s="38"/>
      <c r="AJ757" s="38"/>
      <c r="AK757" s="38"/>
      <c r="AL757" s="38"/>
      <c r="AM757" s="38"/>
      <c r="AO757" s="38"/>
    </row>
    <row r="758" spans="2:41">
      <c r="B758" s="111">
        <v>42717</v>
      </c>
      <c r="C758" s="112">
        <v>0.96343999999999996</v>
      </c>
      <c r="E758" s="111"/>
      <c r="H758" s="111">
        <v>42968</v>
      </c>
      <c r="I758" s="112">
        <v>1.04</v>
      </c>
      <c r="K758" s="111">
        <v>42685</v>
      </c>
      <c r="L758" s="112">
        <v>0.62909000000000004</v>
      </c>
      <c r="N758" s="111">
        <v>42685</v>
      </c>
      <c r="O758" s="112">
        <v>0.43348999999999999</v>
      </c>
      <c r="Q758" s="111">
        <v>42685</v>
      </c>
      <c r="R758" s="112">
        <v>0.1956</v>
      </c>
      <c r="S758" s="158">
        <f t="shared" si="144"/>
        <v>0</v>
      </c>
      <c r="T758" s="38">
        <f t="shared" si="145"/>
        <v>42717</v>
      </c>
      <c r="U758" s="112">
        <f t="shared" ca="1" si="146"/>
        <v>0.96343999999999996</v>
      </c>
      <c r="V758" s="112">
        <f t="shared" ca="1" si="140"/>
        <v>0.70913999999999999</v>
      </c>
      <c r="W758" s="112">
        <f t="shared" ca="1" si="141"/>
        <v>0.51354</v>
      </c>
      <c r="X758" s="112">
        <f t="shared" ca="1" si="142"/>
        <v>0.1956</v>
      </c>
      <c r="Y758" s="112">
        <f t="shared" ca="1" si="147"/>
        <v>0</v>
      </c>
      <c r="Z758" s="27">
        <f t="shared" ca="1" si="143"/>
        <v>0.44989999999999997</v>
      </c>
      <c r="AB758" s="38">
        <f t="shared" si="148"/>
        <v>42626</v>
      </c>
      <c r="AC758" s="38">
        <f t="shared" si="149"/>
        <v>42626</v>
      </c>
      <c r="AD758" s="38">
        <f t="shared" si="150"/>
        <v>42626</v>
      </c>
      <c r="AE758" s="38"/>
      <c r="AF758" s="38"/>
      <c r="AG758" s="38"/>
      <c r="AH758" s="38"/>
      <c r="AI758" s="38"/>
      <c r="AJ758" s="38"/>
      <c r="AK758" s="38"/>
      <c r="AL758" s="38"/>
      <c r="AM758" s="38"/>
      <c r="AO758" s="38"/>
    </row>
    <row r="759" spans="2:41">
      <c r="B759" s="111">
        <v>42718</v>
      </c>
      <c r="C759" s="112">
        <v>0.97038999999999997</v>
      </c>
      <c r="E759" s="111"/>
      <c r="H759" s="111">
        <v>42969</v>
      </c>
      <c r="I759" s="112">
        <v>1.02</v>
      </c>
      <c r="K759" s="111">
        <v>42688</v>
      </c>
      <c r="L759" s="112">
        <v>0.63544999999999996</v>
      </c>
      <c r="N759" s="111">
        <v>42688</v>
      </c>
      <c r="O759" s="112">
        <v>0.43991000000000002</v>
      </c>
      <c r="Q759" s="111">
        <v>42688</v>
      </c>
      <c r="R759" s="112">
        <v>0.19553999999999999</v>
      </c>
      <c r="S759" s="158">
        <f t="shared" si="144"/>
        <v>0</v>
      </c>
      <c r="T759" s="38">
        <f t="shared" si="145"/>
        <v>42718</v>
      </c>
      <c r="U759" s="112">
        <f t="shared" ca="1" si="146"/>
        <v>0.97038999999999997</v>
      </c>
      <c r="V759" s="112">
        <f t="shared" ca="1" si="140"/>
        <v>0.71158999999999994</v>
      </c>
      <c r="W759" s="112">
        <f t="shared" ca="1" si="141"/>
        <v>0.51598999999999995</v>
      </c>
      <c r="X759" s="112">
        <f t="shared" ca="1" si="142"/>
        <v>0.1956</v>
      </c>
      <c r="Y759" s="112">
        <f t="shared" ca="1" si="147"/>
        <v>0</v>
      </c>
      <c r="Z759" s="27">
        <f t="shared" ca="1" si="143"/>
        <v>0.45440000000000003</v>
      </c>
      <c r="AB759" s="38">
        <f t="shared" si="148"/>
        <v>42627</v>
      </c>
      <c r="AC759" s="38">
        <f t="shared" si="149"/>
        <v>42627</v>
      </c>
      <c r="AD759" s="38">
        <f t="shared" si="150"/>
        <v>42627</v>
      </c>
      <c r="AE759" s="38"/>
      <c r="AF759" s="38"/>
      <c r="AG759" s="38"/>
      <c r="AH759" s="38"/>
      <c r="AI759" s="38"/>
      <c r="AJ759" s="38"/>
      <c r="AK759" s="38"/>
      <c r="AL759" s="38"/>
      <c r="AM759" s="38"/>
      <c r="AO759" s="38"/>
    </row>
    <row r="760" spans="2:41">
      <c r="B760" s="111">
        <v>42719</v>
      </c>
      <c r="C760" s="112">
        <v>0.99317</v>
      </c>
      <c r="E760" s="111"/>
      <c r="H760" s="111">
        <v>42970</v>
      </c>
      <c r="I760" s="112">
        <v>1.02</v>
      </c>
      <c r="K760" s="111">
        <v>42689</v>
      </c>
      <c r="L760" s="112">
        <v>0.63732999999999995</v>
      </c>
      <c r="N760" s="111">
        <v>42689</v>
      </c>
      <c r="O760" s="112">
        <v>0.44175999999999999</v>
      </c>
      <c r="Q760" s="111">
        <v>42689</v>
      </c>
      <c r="R760" s="112">
        <v>0.19556999999999999</v>
      </c>
      <c r="S760" s="158">
        <f t="shared" si="144"/>
        <v>0</v>
      </c>
      <c r="T760" s="38">
        <f t="shared" si="145"/>
        <v>42719</v>
      </c>
      <c r="U760" s="112">
        <f t="shared" ca="1" si="146"/>
        <v>0.99317</v>
      </c>
      <c r="V760" s="112">
        <f t="shared" ca="1" si="140"/>
        <v>0.71448</v>
      </c>
      <c r="W760" s="112">
        <f t="shared" ca="1" si="141"/>
        <v>0.51888000000000001</v>
      </c>
      <c r="X760" s="112">
        <f t="shared" ca="1" si="142"/>
        <v>0.1956</v>
      </c>
      <c r="Y760" s="112">
        <f t="shared" ca="1" si="147"/>
        <v>0</v>
      </c>
      <c r="Z760" s="27">
        <f t="shared" ca="1" si="143"/>
        <v>0.47428999999999999</v>
      </c>
      <c r="AB760" s="38">
        <f t="shared" si="148"/>
        <v>42628</v>
      </c>
      <c r="AC760" s="38">
        <f t="shared" si="149"/>
        <v>42628</v>
      </c>
      <c r="AD760" s="38">
        <f t="shared" si="150"/>
        <v>42628</v>
      </c>
      <c r="AE760" s="38"/>
      <c r="AF760" s="38"/>
      <c r="AG760" s="38"/>
      <c r="AH760" s="38"/>
      <c r="AI760" s="38"/>
      <c r="AJ760" s="38"/>
      <c r="AK760" s="38"/>
      <c r="AL760" s="38"/>
      <c r="AM760" s="38"/>
      <c r="AO760" s="38"/>
    </row>
    <row r="761" spans="2:41">
      <c r="B761" s="111">
        <v>42720</v>
      </c>
      <c r="C761" s="112">
        <v>0.99733000000000005</v>
      </c>
      <c r="E761" s="111"/>
      <c r="H761" s="111">
        <v>42971</v>
      </c>
      <c r="I761" s="112">
        <v>1.08</v>
      </c>
      <c r="K761" s="111">
        <v>42690</v>
      </c>
      <c r="L761" s="112">
        <v>0.63965000000000005</v>
      </c>
      <c r="N761" s="111">
        <v>42690</v>
      </c>
      <c r="O761" s="112">
        <v>0.44405</v>
      </c>
      <c r="Q761" s="111">
        <v>42690</v>
      </c>
      <c r="R761" s="112">
        <v>0.1956</v>
      </c>
      <c r="S761" s="158">
        <f t="shared" si="144"/>
        <v>0</v>
      </c>
      <c r="T761" s="38">
        <f t="shared" si="145"/>
        <v>42720</v>
      </c>
      <c r="U761" s="112">
        <f t="shared" ca="1" si="146"/>
        <v>0.99733000000000005</v>
      </c>
      <c r="V761" s="112">
        <f t="shared" ca="1" si="140"/>
        <v>0.71482000000000001</v>
      </c>
      <c r="W761" s="112">
        <f t="shared" ca="1" si="141"/>
        <v>0.51922000000000001</v>
      </c>
      <c r="X761" s="112">
        <f t="shared" ca="1" si="142"/>
        <v>0.1956</v>
      </c>
      <c r="Y761" s="112">
        <f t="shared" ca="1" si="147"/>
        <v>0</v>
      </c>
      <c r="Z761" s="27">
        <f t="shared" ca="1" si="143"/>
        <v>0.47811000000000003</v>
      </c>
      <c r="AB761" s="38">
        <f t="shared" si="148"/>
        <v>42629</v>
      </c>
      <c r="AC761" s="38">
        <f t="shared" si="149"/>
        <v>42629</v>
      </c>
      <c r="AD761" s="38">
        <f t="shared" si="150"/>
        <v>42629</v>
      </c>
      <c r="AE761" s="38"/>
      <c r="AF761" s="38"/>
      <c r="AG761" s="38"/>
      <c r="AH761" s="38"/>
      <c r="AI761" s="38"/>
      <c r="AJ761" s="38"/>
      <c r="AK761" s="38"/>
      <c r="AL761" s="38"/>
      <c r="AM761" s="38"/>
      <c r="AO761" s="38"/>
    </row>
    <row r="762" spans="2:41">
      <c r="B762" s="111">
        <v>42723</v>
      </c>
      <c r="C762" s="112">
        <v>0.99428000000000005</v>
      </c>
      <c r="E762" s="111"/>
      <c r="H762" s="111">
        <v>42972</v>
      </c>
      <c r="I762" s="112">
        <v>1.05</v>
      </c>
      <c r="K762" s="111">
        <v>42691</v>
      </c>
      <c r="L762" s="112">
        <v>0.64193999999999996</v>
      </c>
      <c r="N762" s="111">
        <v>42691</v>
      </c>
      <c r="O762" s="112">
        <v>0.44634000000000001</v>
      </c>
      <c r="Q762" s="111">
        <v>42691</v>
      </c>
      <c r="R762" s="112">
        <v>0.1956</v>
      </c>
      <c r="S762" s="158">
        <f t="shared" si="144"/>
        <v>0</v>
      </c>
      <c r="T762" s="38">
        <f t="shared" si="145"/>
        <v>42723</v>
      </c>
      <c r="U762" s="112">
        <f t="shared" ca="1" si="146"/>
        <v>0.99428000000000005</v>
      </c>
      <c r="V762" s="112">
        <f t="shared" ca="1" si="140"/>
        <v>0.72550999999999999</v>
      </c>
      <c r="W762" s="112">
        <f t="shared" ca="1" si="141"/>
        <v>0.52990999999999999</v>
      </c>
      <c r="X762" s="112">
        <f t="shared" ca="1" si="142"/>
        <v>0.1956</v>
      </c>
      <c r="Y762" s="112">
        <f t="shared" ca="1" si="147"/>
        <v>0</v>
      </c>
      <c r="Z762" s="27">
        <f t="shared" ca="1" si="143"/>
        <v>0.46437000000000006</v>
      </c>
      <c r="AB762" s="38">
        <f t="shared" si="148"/>
        <v>42632</v>
      </c>
      <c r="AC762" s="38">
        <f t="shared" si="149"/>
        <v>42632</v>
      </c>
      <c r="AD762" s="38">
        <f t="shared" si="150"/>
        <v>42632</v>
      </c>
      <c r="AE762" s="38"/>
      <c r="AF762" s="38"/>
      <c r="AG762" s="38"/>
      <c r="AH762" s="38"/>
      <c r="AI762" s="38"/>
      <c r="AJ762" s="38"/>
      <c r="AK762" s="38"/>
      <c r="AL762" s="38"/>
      <c r="AM762" s="38"/>
      <c r="AO762" s="38"/>
    </row>
    <row r="763" spans="2:41">
      <c r="B763" s="111">
        <v>42724</v>
      </c>
      <c r="C763" s="112">
        <v>0.99621999999999999</v>
      </c>
      <c r="E763" s="111"/>
      <c r="H763" s="111">
        <v>42975</v>
      </c>
      <c r="I763" s="112">
        <v>1.05</v>
      </c>
      <c r="K763" s="111">
        <v>42692</v>
      </c>
      <c r="L763" s="112">
        <v>0.64639000000000002</v>
      </c>
      <c r="N763" s="111">
        <v>42692</v>
      </c>
      <c r="O763" s="112">
        <v>0.45079000000000002</v>
      </c>
      <c r="Q763" s="111">
        <v>42692</v>
      </c>
      <c r="R763" s="112">
        <v>0.1956</v>
      </c>
      <c r="S763" s="158">
        <f t="shared" si="144"/>
        <v>0</v>
      </c>
      <c r="T763" s="38">
        <f t="shared" si="145"/>
        <v>42724</v>
      </c>
      <c r="U763" s="112">
        <f t="shared" ca="1" si="146"/>
        <v>0.99621999999999999</v>
      </c>
      <c r="V763" s="112">
        <f t="shared" ca="1" si="140"/>
        <v>0.72582999999999998</v>
      </c>
      <c r="W763" s="112">
        <f t="shared" ca="1" si="141"/>
        <v>0.53022999999999998</v>
      </c>
      <c r="X763" s="112">
        <f t="shared" ca="1" si="142"/>
        <v>0.1956</v>
      </c>
      <c r="Y763" s="112">
        <f t="shared" ca="1" si="147"/>
        <v>0</v>
      </c>
      <c r="Z763" s="27">
        <f t="shared" ca="1" si="143"/>
        <v>0.46599000000000002</v>
      </c>
      <c r="AB763" s="38">
        <f t="shared" si="148"/>
        <v>42633</v>
      </c>
      <c r="AC763" s="38">
        <f t="shared" si="149"/>
        <v>42633</v>
      </c>
      <c r="AD763" s="38">
        <f t="shared" si="150"/>
        <v>42633</v>
      </c>
      <c r="AE763" s="38"/>
      <c r="AF763" s="38"/>
      <c r="AG763" s="38"/>
      <c r="AH763" s="38"/>
      <c r="AI763" s="38"/>
      <c r="AJ763" s="38"/>
      <c r="AK763" s="38"/>
      <c r="AL763" s="38"/>
      <c r="AM763" s="38"/>
      <c r="AO763" s="38"/>
    </row>
    <row r="764" spans="2:41">
      <c r="B764" s="111">
        <v>42725</v>
      </c>
      <c r="C764" s="112">
        <v>0.99761</v>
      </c>
      <c r="E764" s="111"/>
      <c r="H764" s="111">
        <v>42976</v>
      </c>
      <c r="I764" s="112">
        <v>1.03</v>
      </c>
      <c r="K764" s="111">
        <v>42695</v>
      </c>
      <c r="L764" s="112">
        <v>0.65224000000000004</v>
      </c>
      <c r="N764" s="111">
        <v>42695</v>
      </c>
      <c r="O764" s="112">
        <v>0.45667000000000002</v>
      </c>
      <c r="Q764" s="111">
        <v>42695</v>
      </c>
      <c r="R764" s="112">
        <v>0.19556999999999999</v>
      </c>
      <c r="S764" s="158">
        <f t="shared" si="144"/>
        <v>0</v>
      </c>
      <c r="T764" s="38">
        <f t="shared" si="145"/>
        <v>42725</v>
      </c>
      <c r="U764" s="112">
        <f t="shared" ca="1" si="146"/>
        <v>0.99761</v>
      </c>
      <c r="V764" s="112">
        <f t="shared" ca="1" si="140"/>
        <v>0.72884000000000004</v>
      </c>
      <c r="W764" s="112">
        <f t="shared" ca="1" si="141"/>
        <v>0.53324000000000005</v>
      </c>
      <c r="X764" s="112">
        <f t="shared" ca="1" si="142"/>
        <v>0.1956</v>
      </c>
      <c r="Y764" s="112">
        <f t="shared" ca="1" si="147"/>
        <v>0</v>
      </c>
      <c r="Z764" s="27">
        <f t="shared" ca="1" si="143"/>
        <v>0.46436999999999995</v>
      </c>
      <c r="AB764" s="38">
        <f t="shared" si="148"/>
        <v>42634</v>
      </c>
      <c r="AC764" s="38">
        <f t="shared" si="149"/>
        <v>42634</v>
      </c>
      <c r="AD764" s="38">
        <f t="shared" si="150"/>
        <v>42634</v>
      </c>
      <c r="AE764" s="38"/>
      <c r="AF764" s="38"/>
      <c r="AG764" s="38"/>
      <c r="AH764" s="38"/>
      <c r="AI764" s="38"/>
      <c r="AJ764" s="38"/>
      <c r="AK764" s="38"/>
      <c r="AL764" s="38"/>
      <c r="AM764" s="38"/>
      <c r="AO764" s="38"/>
    </row>
    <row r="765" spans="2:41">
      <c r="B765" s="111">
        <v>42726</v>
      </c>
      <c r="C765" s="112">
        <v>0.99705999999999995</v>
      </c>
      <c r="E765" s="111"/>
      <c r="H765" s="111">
        <v>42977</v>
      </c>
      <c r="I765" s="112">
        <v>1.03</v>
      </c>
      <c r="K765" s="111">
        <v>42696</v>
      </c>
      <c r="L765" s="112">
        <v>0.65488000000000002</v>
      </c>
      <c r="N765" s="111">
        <v>42696</v>
      </c>
      <c r="O765" s="112">
        <v>0.45928000000000002</v>
      </c>
      <c r="Q765" s="111">
        <v>42696</v>
      </c>
      <c r="R765" s="112">
        <v>0.1956</v>
      </c>
      <c r="S765" s="158">
        <f t="shared" si="144"/>
        <v>0</v>
      </c>
      <c r="T765" s="38">
        <f t="shared" si="145"/>
        <v>42726</v>
      </c>
      <c r="U765" s="112">
        <f t="shared" ca="1" si="146"/>
        <v>0.99705999999999995</v>
      </c>
      <c r="V765" s="112">
        <f t="shared" ca="1" si="140"/>
        <v>0.73206000000000004</v>
      </c>
      <c r="W765" s="112">
        <f t="shared" ca="1" si="141"/>
        <v>0.53646000000000005</v>
      </c>
      <c r="X765" s="112">
        <f t="shared" ca="1" si="142"/>
        <v>0.1956</v>
      </c>
      <c r="Y765" s="112">
        <f t="shared" ca="1" si="147"/>
        <v>0</v>
      </c>
      <c r="Z765" s="27">
        <f t="shared" ca="1" si="143"/>
        <v>0.4605999999999999</v>
      </c>
      <c r="AB765" s="38">
        <f t="shared" si="148"/>
        <v>42635</v>
      </c>
      <c r="AC765" s="38">
        <f t="shared" si="149"/>
        <v>42635</v>
      </c>
      <c r="AD765" s="38">
        <f t="shared" si="150"/>
        <v>42635</v>
      </c>
      <c r="AE765" s="38"/>
      <c r="AF765" s="38"/>
      <c r="AG765" s="38"/>
      <c r="AH765" s="38"/>
      <c r="AI765" s="38"/>
      <c r="AJ765" s="38"/>
      <c r="AK765" s="38"/>
      <c r="AL765" s="38"/>
      <c r="AM765" s="38"/>
      <c r="AO765" s="38"/>
    </row>
    <row r="766" spans="2:41">
      <c r="B766" s="111">
        <v>42727</v>
      </c>
      <c r="C766" s="112">
        <v>0.99705999999999995</v>
      </c>
      <c r="E766" s="111"/>
      <c r="H766" s="111">
        <v>42978</v>
      </c>
      <c r="I766" s="112">
        <v>1.1400000000000001</v>
      </c>
      <c r="K766" s="111">
        <v>42697</v>
      </c>
      <c r="L766" s="112">
        <v>0.65759999999999996</v>
      </c>
      <c r="N766" s="111">
        <v>42697</v>
      </c>
      <c r="O766" s="112">
        <v>0.46200000000000002</v>
      </c>
      <c r="Q766" s="111">
        <v>42697</v>
      </c>
      <c r="R766" s="112">
        <v>0.1956</v>
      </c>
      <c r="S766" s="158">
        <f t="shared" si="144"/>
        <v>0</v>
      </c>
      <c r="T766" s="38">
        <f t="shared" si="145"/>
        <v>42727</v>
      </c>
      <c r="U766" s="112">
        <f t="shared" ca="1" si="146"/>
        <v>0.99705999999999995</v>
      </c>
      <c r="V766" s="112">
        <f t="shared" ca="1" si="140"/>
        <v>0.73529</v>
      </c>
      <c r="W766" s="112">
        <f t="shared" ca="1" si="141"/>
        <v>0.53969</v>
      </c>
      <c r="X766" s="112">
        <f t="shared" ca="1" si="142"/>
        <v>0.1956</v>
      </c>
      <c r="Y766" s="112">
        <f t="shared" ca="1" si="147"/>
        <v>0</v>
      </c>
      <c r="Z766" s="27">
        <f t="shared" ca="1" si="143"/>
        <v>0.45736999999999994</v>
      </c>
      <c r="AB766" s="38">
        <f t="shared" si="148"/>
        <v>42636</v>
      </c>
      <c r="AC766" s="38">
        <f t="shared" si="149"/>
        <v>42636</v>
      </c>
      <c r="AD766" s="38">
        <f t="shared" si="150"/>
        <v>42636</v>
      </c>
      <c r="AE766" s="38"/>
      <c r="AF766" s="38"/>
      <c r="AG766" s="38"/>
      <c r="AH766" s="38"/>
      <c r="AI766" s="38"/>
      <c r="AJ766" s="38"/>
      <c r="AK766" s="38"/>
      <c r="AL766" s="38"/>
      <c r="AM766" s="38"/>
      <c r="AO766" s="38"/>
    </row>
    <row r="767" spans="2:41">
      <c r="B767" s="111">
        <v>42732</v>
      </c>
      <c r="C767" s="112">
        <v>0.99817</v>
      </c>
      <c r="E767" s="111"/>
      <c r="H767" s="111">
        <v>42979</v>
      </c>
      <c r="I767" s="112">
        <v>1.0900000000000001</v>
      </c>
      <c r="K767" s="111">
        <v>42698</v>
      </c>
      <c r="L767" s="112">
        <v>0.65759999999999996</v>
      </c>
      <c r="N767" s="111">
        <v>42698</v>
      </c>
      <c r="O767" s="112">
        <v>0.46200000000000002</v>
      </c>
      <c r="Q767" s="111">
        <v>42698</v>
      </c>
      <c r="R767" s="112">
        <v>0.1956</v>
      </c>
      <c r="S767" s="158">
        <f t="shared" si="144"/>
        <v>0</v>
      </c>
      <c r="T767" s="38">
        <f t="shared" si="145"/>
        <v>42732</v>
      </c>
      <c r="U767" s="112">
        <f t="shared" ca="1" si="146"/>
        <v>0.99817</v>
      </c>
      <c r="V767" s="112">
        <f t="shared" ca="1" si="140"/>
        <v>0.74983</v>
      </c>
      <c r="W767" s="112">
        <f t="shared" ca="1" si="141"/>
        <v>0.55425999999999997</v>
      </c>
      <c r="X767" s="112">
        <f t="shared" ca="1" si="142"/>
        <v>0.19556999999999999</v>
      </c>
      <c r="Y767" s="112">
        <f t="shared" ca="1" si="147"/>
        <v>0</v>
      </c>
      <c r="Z767" s="27">
        <f t="shared" ca="1" si="143"/>
        <v>0.44391000000000003</v>
      </c>
      <c r="AB767" s="38">
        <f t="shared" si="148"/>
        <v>42641</v>
      </c>
      <c r="AC767" s="38">
        <f t="shared" si="149"/>
        <v>42641</v>
      </c>
      <c r="AD767" s="38">
        <f t="shared" si="150"/>
        <v>42641</v>
      </c>
      <c r="AE767" s="38"/>
      <c r="AF767" s="38"/>
      <c r="AG767" s="38"/>
      <c r="AH767" s="38"/>
      <c r="AI767" s="38"/>
      <c r="AJ767" s="38"/>
      <c r="AK767" s="38"/>
      <c r="AL767" s="38"/>
      <c r="AM767" s="38"/>
      <c r="AO767" s="38"/>
    </row>
    <row r="768" spans="2:41">
      <c r="B768" s="111">
        <v>42733</v>
      </c>
      <c r="C768" s="112">
        <v>0.99789000000000005</v>
      </c>
      <c r="E768" s="111"/>
      <c r="H768" s="111">
        <v>42983</v>
      </c>
      <c r="I768" s="112">
        <v>1.05</v>
      </c>
      <c r="K768" s="111">
        <v>42699</v>
      </c>
      <c r="L768" s="112">
        <v>0.66383000000000003</v>
      </c>
      <c r="N768" s="111">
        <v>42699</v>
      </c>
      <c r="O768" s="112">
        <v>0.46826000000000001</v>
      </c>
      <c r="Q768" s="111">
        <v>42699</v>
      </c>
      <c r="R768" s="112">
        <v>0.19556999999999999</v>
      </c>
      <c r="S768" s="158">
        <f t="shared" si="144"/>
        <v>0</v>
      </c>
      <c r="T768" s="38">
        <f t="shared" si="145"/>
        <v>42733</v>
      </c>
      <c r="U768" s="112">
        <f t="shared" ca="1" si="146"/>
        <v>0.99789000000000005</v>
      </c>
      <c r="V768" s="112">
        <f t="shared" ca="1" si="140"/>
        <v>0.75231000000000003</v>
      </c>
      <c r="W768" s="112">
        <f t="shared" ca="1" si="141"/>
        <v>0.55671000000000004</v>
      </c>
      <c r="X768" s="112">
        <f t="shared" ca="1" si="142"/>
        <v>0.1956</v>
      </c>
      <c r="Y768" s="112">
        <f t="shared" ca="1" si="147"/>
        <v>0</v>
      </c>
      <c r="Z768" s="27">
        <f t="shared" ca="1" si="143"/>
        <v>0.44118000000000002</v>
      </c>
      <c r="AB768" s="38">
        <f t="shared" si="148"/>
        <v>42642</v>
      </c>
      <c r="AC768" s="38">
        <f t="shared" si="149"/>
        <v>42642</v>
      </c>
      <c r="AD768" s="38">
        <f t="shared" si="150"/>
        <v>42642</v>
      </c>
      <c r="AE768" s="38"/>
      <c r="AF768" s="38"/>
      <c r="AG768" s="38"/>
      <c r="AH768" s="38"/>
      <c r="AI768" s="38"/>
      <c r="AJ768" s="38"/>
      <c r="AK768" s="38"/>
      <c r="AL768" s="38"/>
      <c r="AM768" s="38"/>
      <c r="AO768" s="38"/>
    </row>
    <row r="769" spans="2:41">
      <c r="B769" s="111">
        <v>42734</v>
      </c>
      <c r="C769" s="112">
        <v>0.99789000000000005</v>
      </c>
      <c r="E769" s="111"/>
      <c r="H769" s="111">
        <v>42984</v>
      </c>
      <c r="I769" s="112">
        <v>1.03</v>
      </c>
      <c r="K769" s="111">
        <v>42702</v>
      </c>
      <c r="L769" s="112">
        <v>0.67071000000000003</v>
      </c>
      <c r="N769" s="111">
        <v>42702</v>
      </c>
      <c r="O769" s="112">
        <v>0.47516999999999998</v>
      </c>
      <c r="Q769" s="111">
        <v>42702</v>
      </c>
      <c r="R769" s="112">
        <v>0.19553999999999999</v>
      </c>
      <c r="S769" s="158">
        <f t="shared" si="144"/>
        <v>0</v>
      </c>
      <c r="T769" s="38">
        <f t="shared" si="145"/>
        <v>42734</v>
      </c>
      <c r="U769" s="112">
        <f t="shared" ca="1" si="146"/>
        <v>0.99789000000000005</v>
      </c>
      <c r="V769" s="112">
        <f t="shared" ca="1" si="140"/>
        <v>0.75509000000000004</v>
      </c>
      <c r="W769" s="112">
        <f t="shared" ca="1" si="141"/>
        <v>0.55949000000000004</v>
      </c>
      <c r="X769" s="112">
        <f t="shared" ca="1" si="142"/>
        <v>0.1956</v>
      </c>
      <c r="Y769" s="112">
        <f t="shared" ca="1" si="147"/>
        <v>0</v>
      </c>
      <c r="Z769" s="27">
        <f t="shared" ca="1" si="143"/>
        <v>0.43840000000000001</v>
      </c>
      <c r="AB769" s="38">
        <f t="shared" si="148"/>
        <v>42643</v>
      </c>
      <c r="AC769" s="38">
        <f t="shared" si="149"/>
        <v>42643</v>
      </c>
      <c r="AD769" s="38">
        <f t="shared" si="150"/>
        <v>42643</v>
      </c>
      <c r="AE769" s="38"/>
      <c r="AF769" s="38"/>
      <c r="AG769" s="38"/>
      <c r="AH769" s="38"/>
      <c r="AI769" s="38"/>
      <c r="AJ769" s="38"/>
      <c r="AK769" s="38"/>
      <c r="AL769" s="38"/>
      <c r="AM769" s="38"/>
      <c r="AO769" s="38"/>
    </row>
    <row r="770" spans="2:41">
      <c r="B770" s="111">
        <v>42738</v>
      </c>
      <c r="C770" s="112">
        <v>0.99872000000000005</v>
      </c>
      <c r="E770" s="111"/>
      <c r="H770" s="111">
        <v>42985</v>
      </c>
      <c r="I770" s="112">
        <v>1.04</v>
      </c>
      <c r="K770" s="111">
        <v>42703</v>
      </c>
      <c r="L770" s="112">
        <v>0.67313000000000001</v>
      </c>
      <c r="N770" s="111">
        <v>42703</v>
      </c>
      <c r="O770" s="112">
        <v>0.47753000000000001</v>
      </c>
      <c r="Q770" s="111">
        <v>42703</v>
      </c>
      <c r="R770" s="112">
        <v>0.1956</v>
      </c>
      <c r="S770" s="158">
        <f t="shared" si="144"/>
        <v>0</v>
      </c>
      <c r="T770" s="38">
        <f t="shared" si="145"/>
        <v>42738</v>
      </c>
      <c r="U770" s="112">
        <f t="shared" ca="1" si="146"/>
        <v>0.99872000000000005</v>
      </c>
      <c r="V770" s="112">
        <f t="shared" ca="1" si="140"/>
        <v>0.77078000000000002</v>
      </c>
      <c r="W770" s="112">
        <f t="shared" ca="1" si="141"/>
        <v>0.57518000000000002</v>
      </c>
      <c r="X770" s="112">
        <f t="shared" ca="1" si="142"/>
        <v>0.1956</v>
      </c>
      <c r="Y770" s="112">
        <f t="shared" ca="1" si="147"/>
        <v>0</v>
      </c>
      <c r="Z770" s="27">
        <f t="shared" ca="1" si="143"/>
        <v>0.42354000000000003</v>
      </c>
      <c r="AB770" s="38">
        <f t="shared" si="148"/>
        <v>42646</v>
      </c>
      <c r="AC770" s="38">
        <f t="shared" si="149"/>
        <v>42646</v>
      </c>
      <c r="AD770" s="38">
        <f t="shared" si="150"/>
        <v>42646</v>
      </c>
      <c r="AE770" s="38"/>
      <c r="AF770" s="38"/>
      <c r="AG770" s="38"/>
      <c r="AH770" s="38"/>
      <c r="AI770" s="38"/>
      <c r="AJ770" s="38"/>
      <c r="AK770" s="38"/>
      <c r="AL770" s="38"/>
      <c r="AM770" s="38"/>
      <c r="AO770" s="38"/>
    </row>
    <row r="771" spans="2:41">
      <c r="B771" s="111">
        <v>42739</v>
      </c>
      <c r="C771" s="112">
        <v>1.0051099999999999</v>
      </c>
      <c r="E771" s="111"/>
      <c r="H771" s="111">
        <v>42986</v>
      </c>
      <c r="I771" s="112">
        <v>1.04</v>
      </c>
      <c r="K771" s="111">
        <v>42704</v>
      </c>
      <c r="L771" s="112">
        <v>0.67554999999999998</v>
      </c>
      <c r="N771" s="111">
        <v>42704</v>
      </c>
      <c r="O771" s="112">
        <v>0.47994999999999999</v>
      </c>
      <c r="Q771" s="111">
        <v>42704</v>
      </c>
      <c r="R771" s="112">
        <v>0.1956</v>
      </c>
      <c r="S771" s="158">
        <f t="shared" si="144"/>
        <v>0</v>
      </c>
      <c r="T771" s="38">
        <f t="shared" si="145"/>
        <v>42739</v>
      </c>
      <c r="U771" s="112">
        <f t="shared" ca="1" si="146"/>
        <v>1.0051099999999999</v>
      </c>
      <c r="V771" s="112">
        <f t="shared" ca="1" si="140"/>
        <v>0.77390000000000003</v>
      </c>
      <c r="W771" s="112">
        <f t="shared" ca="1" si="141"/>
        <v>0.57830000000000004</v>
      </c>
      <c r="X771" s="112">
        <f t="shared" ca="1" si="142"/>
        <v>0.1956</v>
      </c>
      <c r="Y771" s="112">
        <f t="shared" ca="1" si="147"/>
        <v>0</v>
      </c>
      <c r="Z771" s="27">
        <f t="shared" ca="1" si="143"/>
        <v>0.42680999999999991</v>
      </c>
      <c r="AB771" s="38">
        <f t="shared" si="148"/>
        <v>42647</v>
      </c>
      <c r="AC771" s="38">
        <f t="shared" si="149"/>
        <v>42647</v>
      </c>
      <c r="AD771" s="38">
        <f t="shared" si="150"/>
        <v>42647</v>
      </c>
      <c r="AE771" s="38"/>
      <c r="AF771" s="38"/>
      <c r="AG771" s="38"/>
      <c r="AH771" s="38"/>
      <c r="AI771" s="38"/>
      <c r="AJ771" s="38"/>
      <c r="AK771" s="38"/>
      <c r="AL771" s="38"/>
      <c r="AM771" s="38"/>
      <c r="AO771" s="38"/>
    </row>
    <row r="772" spans="2:41">
      <c r="B772" s="111">
        <v>42740</v>
      </c>
      <c r="C772" s="112">
        <v>1.00928</v>
      </c>
      <c r="E772" s="111"/>
      <c r="H772" s="111">
        <v>42989</v>
      </c>
      <c r="I772" s="112">
        <v>1.04</v>
      </c>
      <c r="K772" s="111">
        <v>42705</v>
      </c>
      <c r="L772" s="112">
        <v>0.67840999999999996</v>
      </c>
      <c r="N772" s="111">
        <v>42705</v>
      </c>
      <c r="O772" s="112">
        <v>0.48283999999999999</v>
      </c>
      <c r="Q772" s="111">
        <v>42705</v>
      </c>
      <c r="R772" s="112">
        <v>0.19556999999999999</v>
      </c>
      <c r="S772" s="158">
        <f t="shared" si="144"/>
        <v>0</v>
      </c>
      <c r="T772" s="38">
        <f t="shared" si="145"/>
        <v>42740</v>
      </c>
      <c r="U772" s="112">
        <f t="shared" ca="1" si="146"/>
        <v>1.00928</v>
      </c>
      <c r="V772" s="112">
        <f t="shared" ca="1" si="140"/>
        <v>0.77634000000000003</v>
      </c>
      <c r="W772" s="112">
        <f t="shared" ca="1" si="141"/>
        <v>0.58074000000000003</v>
      </c>
      <c r="X772" s="112">
        <f t="shared" ca="1" si="142"/>
        <v>0.1956</v>
      </c>
      <c r="Y772" s="112">
        <f t="shared" ca="1" si="147"/>
        <v>0</v>
      </c>
      <c r="Z772" s="27">
        <f t="shared" ca="1" si="143"/>
        <v>0.42853999999999992</v>
      </c>
      <c r="AB772" s="38">
        <f t="shared" si="148"/>
        <v>42648</v>
      </c>
      <c r="AC772" s="38">
        <f t="shared" si="149"/>
        <v>42648</v>
      </c>
      <c r="AD772" s="38">
        <f t="shared" si="150"/>
        <v>42648</v>
      </c>
      <c r="AE772" s="38"/>
      <c r="AF772" s="38"/>
      <c r="AG772" s="38"/>
      <c r="AH772" s="38"/>
      <c r="AI772" s="38"/>
      <c r="AJ772" s="38"/>
      <c r="AK772" s="38"/>
      <c r="AL772" s="38"/>
      <c r="AM772" s="38"/>
      <c r="AO772" s="38"/>
    </row>
    <row r="773" spans="2:41">
      <c r="B773" s="111">
        <v>42741</v>
      </c>
      <c r="C773" s="112">
        <v>1.0101100000000001</v>
      </c>
      <c r="E773" s="111"/>
      <c r="H773" s="111">
        <v>42990</v>
      </c>
      <c r="I773" s="112">
        <v>1.05</v>
      </c>
      <c r="K773" s="111">
        <v>42706</v>
      </c>
      <c r="L773" s="112">
        <v>0.68110999999999999</v>
      </c>
      <c r="N773" s="111">
        <v>42706</v>
      </c>
      <c r="O773" s="112">
        <v>0.48551</v>
      </c>
      <c r="Q773" s="111">
        <v>42706</v>
      </c>
      <c r="R773" s="112">
        <v>0.1956</v>
      </c>
      <c r="S773" s="158">
        <f t="shared" si="144"/>
        <v>0</v>
      </c>
      <c r="T773" s="38">
        <f t="shared" si="145"/>
        <v>42741</v>
      </c>
      <c r="U773" s="112">
        <f t="shared" ca="1" si="146"/>
        <v>1.0101100000000001</v>
      </c>
      <c r="V773" s="112">
        <f t="shared" ca="1" si="140"/>
        <v>0.77912999999999999</v>
      </c>
      <c r="W773" s="112">
        <f t="shared" ca="1" si="141"/>
        <v>0.58352999999999999</v>
      </c>
      <c r="X773" s="112">
        <f t="shared" ca="1" si="142"/>
        <v>0.1956</v>
      </c>
      <c r="Y773" s="112">
        <f t="shared" ca="1" si="147"/>
        <v>0</v>
      </c>
      <c r="Z773" s="27">
        <f t="shared" ca="1" si="143"/>
        <v>0.42658000000000007</v>
      </c>
      <c r="AB773" s="38">
        <f t="shared" si="148"/>
        <v>42649</v>
      </c>
      <c r="AC773" s="38">
        <f t="shared" si="149"/>
        <v>42649</v>
      </c>
      <c r="AD773" s="38">
        <f t="shared" si="150"/>
        <v>42649</v>
      </c>
      <c r="AE773" s="38"/>
      <c r="AF773" s="38"/>
      <c r="AG773" s="38"/>
      <c r="AH773" s="38"/>
      <c r="AI773" s="38"/>
      <c r="AJ773" s="38"/>
      <c r="AK773" s="38"/>
      <c r="AL773" s="38"/>
      <c r="AM773" s="38"/>
      <c r="AO773" s="38"/>
    </row>
    <row r="774" spans="2:41">
      <c r="B774" s="111">
        <v>42744</v>
      </c>
      <c r="C774" s="112">
        <v>1.0148299999999999</v>
      </c>
      <c r="E774" s="111"/>
      <c r="H774" s="111">
        <v>42991</v>
      </c>
      <c r="I774" s="112">
        <v>1.05</v>
      </c>
      <c r="K774" s="111">
        <v>42709</v>
      </c>
      <c r="L774" s="112">
        <v>0.68952999999999998</v>
      </c>
      <c r="N774" s="111">
        <v>42709</v>
      </c>
      <c r="O774" s="112">
        <v>0.49392999999999998</v>
      </c>
      <c r="Q774" s="111">
        <v>42709</v>
      </c>
      <c r="R774" s="112">
        <v>0.1956</v>
      </c>
      <c r="S774" s="158">
        <f t="shared" si="144"/>
        <v>0</v>
      </c>
      <c r="T774" s="38">
        <f t="shared" si="145"/>
        <v>42744</v>
      </c>
      <c r="U774" s="112">
        <f t="shared" ca="1" si="146"/>
        <v>1.0148299999999999</v>
      </c>
      <c r="V774" s="112">
        <f t="shared" ca="1" si="140"/>
        <v>0.79117000000000004</v>
      </c>
      <c r="W774" s="112">
        <f t="shared" ca="1" si="141"/>
        <v>0.59560000000000002</v>
      </c>
      <c r="X774" s="112">
        <f t="shared" ca="1" si="142"/>
        <v>0.19556999999999999</v>
      </c>
      <c r="Y774" s="112">
        <f t="shared" ca="1" si="147"/>
        <v>0</v>
      </c>
      <c r="Z774" s="27">
        <f t="shared" ca="1" si="143"/>
        <v>0.41922999999999988</v>
      </c>
      <c r="AB774" s="38">
        <f t="shared" si="148"/>
        <v>42650</v>
      </c>
      <c r="AC774" s="38" t="e">
        <f t="shared" si="149"/>
        <v>#N/A</v>
      </c>
      <c r="AD774" s="38">
        <f t="shared" si="150"/>
        <v>42650</v>
      </c>
      <c r="AE774" s="38"/>
      <c r="AF774" s="38"/>
      <c r="AG774" s="38"/>
      <c r="AH774" s="38"/>
      <c r="AI774" s="38"/>
      <c r="AJ774" s="38"/>
      <c r="AK774" s="38"/>
      <c r="AL774" s="38"/>
      <c r="AM774" s="38"/>
      <c r="AO774" s="38"/>
    </row>
    <row r="775" spans="2:41">
      <c r="B775" s="111">
        <v>42745</v>
      </c>
      <c r="C775" s="112">
        <v>1.01789</v>
      </c>
      <c r="E775" s="111"/>
      <c r="H775" s="111">
        <v>42992</v>
      </c>
      <c r="I775" s="112">
        <v>1.0900000000000001</v>
      </c>
      <c r="K775" s="111">
        <v>42710</v>
      </c>
      <c r="L775" s="112">
        <v>0.69211999999999996</v>
      </c>
      <c r="N775" s="111">
        <v>42710</v>
      </c>
      <c r="O775" s="112">
        <v>0.49652000000000002</v>
      </c>
      <c r="Q775" s="111">
        <v>42710</v>
      </c>
      <c r="R775" s="112">
        <v>0.1956</v>
      </c>
      <c r="S775" s="158">
        <f t="shared" si="144"/>
        <v>0</v>
      </c>
      <c r="T775" s="38">
        <f t="shared" si="145"/>
        <v>42745</v>
      </c>
      <c r="U775" s="112">
        <f t="shared" ca="1" si="146"/>
        <v>1.01789</v>
      </c>
      <c r="V775" s="112">
        <f t="shared" ca="1" si="140"/>
        <v>0.79203000000000001</v>
      </c>
      <c r="W775" s="112">
        <f t="shared" ca="1" si="141"/>
        <v>0.59643000000000002</v>
      </c>
      <c r="X775" s="112">
        <f t="shared" ca="1" si="142"/>
        <v>0.1956</v>
      </c>
      <c r="Y775" s="112">
        <f t="shared" ca="1" si="147"/>
        <v>0</v>
      </c>
      <c r="Z775" s="27">
        <f t="shared" ca="1" si="143"/>
        <v>0.42145999999999995</v>
      </c>
      <c r="AB775" s="38">
        <f t="shared" si="148"/>
        <v>42653</v>
      </c>
      <c r="AC775" s="38">
        <f t="shared" ca="1" si="149"/>
        <v>42653</v>
      </c>
      <c r="AD775" s="38">
        <f t="shared" si="150"/>
        <v>42653</v>
      </c>
      <c r="AE775" s="38"/>
      <c r="AF775" s="38"/>
      <c r="AG775" s="38"/>
      <c r="AH775" s="38"/>
      <c r="AI775" s="38"/>
      <c r="AJ775" s="38"/>
      <c r="AK775" s="38"/>
      <c r="AL775" s="38"/>
      <c r="AM775" s="38"/>
      <c r="AO775" s="38"/>
    </row>
    <row r="776" spans="2:41">
      <c r="B776" s="111">
        <v>42746</v>
      </c>
      <c r="C776" s="112">
        <v>1.0217799999999999</v>
      </c>
      <c r="E776" s="111"/>
      <c r="H776" s="111">
        <v>42993</v>
      </c>
      <c r="I776" s="112">
        <v>1.1000000000000001</v>
      </c>
      <c r="K776" s="111">
        <v>42711</v>
      </c>
      <c r="L776" s="112">
        <v>0.69489999999999996</v>
      </c>
      <c r="N776" s="111">
        <v>42711</v>
      </c>
      <c r="O776" s="112">
        <v>0.49930000000000002</v>
      </c>
      <c r="Q776" s="111">
        <v>42711</v>
      </c>
      <c r="R776" s="112">
        <v>0.1956</v>
      </c>
      <c r="S776" s="158">
        <f t="shared" si="144"/>
        <v>0</v>
      </c>
      <c r="T776" s="38">
        <f t="shared" si="145"/>
        <v>42746</v>
      </c>
      <c r="U776" s="112">
        <f t="shared" ca="1" si="146"/>
        <v>1.0217799999999999</v>
      </c>
      <c r="V776" s="112">
        <f t="shared" ca="1" si="140"/>
        <v>0.79537000000000002</v>
      </c>
      <c r="W776" s="112">
        <f t="shared" ca="1" si="141"/>
        <v>0.59977000000000003</v>
      </c>
      <c r="X776" s="112">
        <f t="shared" ca="1" si="142"/>
        <v>0.1956</v>
      </c>
      <c r="Y776" s="112">
        <f t="shared" ca="1" si="147"/>
        <v>0</v>
      </c>
      <c r="Z776" s="27">
        <f t="shared" ca="1" si="143"/>
        <v>0.42200999999999989</v>
      </c>
      <c r="AB776" s="38">
        <f t="shared" si="148"/>
        <v>42654</v>
      </c>
      <c r="AC776" s="38">
        <f t="shared" si="149"/>
        <v>42654</v>
      </c>
      <c r="AD776" s="38">
        <f t="shared" si="150"/>
        <v>42654</v>
      </c>
      <c r="AE776" s="38"/>
      <c r="AF776" s="38"/>
      <c r="AG776" s="38"/>
      <c r="AH776" s="38"/>
      <c r="AI776" s="38"/>
      <c r="AJ776" s="38"/>
      <c r="AK776" s="38"/>
      <c r="AL776" s="38"/>
      <c r="AM776" s="38"/>
      <c r="AO776" s="38"/>
    </row>
    <row r="777" spans="2:41">
      <c r="B777" s="111">
        <v>42747</v>
      </c>
      <c r="C777" s="112">
        <v>1.0217799999999999</v>
      </c>
      <c r="E777" s="111"/>
      <c r="H777" s="111">
        <v>42996</v>
      </c>
      <c r="I777" s="112">
        <v>1.04</v>
      </c>
      <c r="K777" s="111">
        <v>42712</v>
      </c>
      <c r="L777" s="112">
        <v>0.69757000000000002</v>
      </c>
      <c r="N777" s="111">
        <v>42712</v>
      </c>
      <c r="O777" s="112">
        <v>0.50197000000000003</v>
      </c>
      <c r="Q777" s="111">
        <v>42712</v>
      </c>
      <c r="R777" s="112">
        <v>0.1956</v>
      </c>
      <c r="S777" s="158">
        <f t="shared" si="144"/>
        <v>0</v>
      </c>
      <c r="T777" s="38">
        <f t="shared" si="145"/>
        <v>42747</v>
      </c>
      <c r="U777" s="112">
        <f t="shared" ca="1" si="146"/>
        <v>1.0217799999999999</v>
      </c>
      <c r="V777" s="112">
        <f t="shared" ca="1" si="140"/>
        <v>0.79849000000000003</v>
      </c>
      <c r="W777" s="112">
        <f t="shared" ca="1" si="141"/>
        <v>0.60289000000000004</v>
      </c>
      <c r="X777" s="112">
        <f t="shared" ca="1" si="142"/>
        <v>0.1956</v>
      </c>
      <c r="Y777" s="112">
        <f t="shared" ca="1" si="147"/>
        <v>0</v>
      </c>
      <c r="Z777" s="27">
        <f t="shared" ca="1" si="143"/>
        <v>0.41888999999999987</v>
      </c>
      <c r="AB777" s="38">
        <f t="shared" si="148"/>
        <v>42655</v>
      </c>
      <c r="AC777" s="38">
        <f t="shared" si="149"/>
        <v>42655</v>
      </c>
      <c r="AD777" s="38">
        <f t="shared" si="150"/>
        <v>42655</v>
      </c>
      <c r="AE777" s="38"/>
      <c r="AF777" s="38"/>
      <c r="AG777" s="38"/>
      <c r="AH777" s="38"/>
      <c r="AI777" s="38"/>
      <c r="AJ777" s="38"/>
      <c r="AK777" s="38"/>
      <c r="AL777" s="38"/>
      <c r="AM777" s="38"/>
      <c r="AO777" s="38"/>
    </row>
    <row r="778" spans="2:41">
      <c r="B778" s="111">
        <v>42748</v>
      </c>
      <c r="C778" s="112">
        <v>1.0231699999999999</v>
      </c>
      <c r="E778" s="111"/>
      <c r="H778" s="111">
        <v>42997</v>
      </c>
      <c r="I778" s="112">
        <v>1.01</v>
      </c>
      <c r="K778" s="111">
        <v>42713</v>
      </c>
      <c r="L778" s="112">
        <v>0.70023999999999997</v>
      </c>
      <c r="N778" s="111">
        <v>42713</v>
      </c>
      <c r="O778" s="112">
        <v>0.50463999999999998</v>
      </c>
      <c r="Q778" s="111">
        <v>42713</v>
      </c>
      <c r="R778" s="112">
        <v>0.1956</v>
      </c>
      <c r="S778" s="158">
        <f t="shared" si="144"/>
        <v>0</v>
      </c>
      <c r="T778" s="38">
        <f t="shared" si="145"/>
        <v>42748</v>
      </c>
      <c r="U778" s="112">
        <f t="shared" ca="1" si="146"/>
        <v>1.0231699999999999</v>
      </c>
      <c r="V778" s="112">
        <f t="shared" ca="1" si="140"/>
        <v>0.80159999999999998</v>
      </c>
      <c r="W778" s="112">
        <f t="shared" ca="1" si="141"/>
        <v>0.60599999999999998</v>
      </c>
      <c r="X778" s="112">
        <f t="shared" ca="1" si="142"/>
        <v>0.1956</v>
      </c>
      <c r="Y778" s="112">
        <f t="shared" ca="1" si="147"/>
        <v>0</v>
      </c>
      <c r="Z778" s="27">
        <f t="shared" ca="1" si="143"/>
        <v>0.41716999999999993</v>
      </c>
      <c r="AB778" s="38">
        <f t="shared" si="148"/>
        <v>42656</v>
      </c>
      <c r="AC778" s="38">
        <f t="shared" si="149"/>
        <v>42656</v>
      </c>
      <c r="AD778" s="38">
        <f t="shared" si="150"/>
        <v>42656</v>
      </c>
      <c r="AE778" s="38"/>
      <c r="AF778" s="38"/>
      <c r="AG778" s="38"/>
      <c r="AH778" s="38"/>
      <c r="AI778" s="38"/>
      <c r="AJ778" s="38"/>
      <c r="AK778" s="38"/>
      <c r="AL778" s="38"/>
      <c r="AM778" s="38"/>
      <c r="AO778" s="38"/>
    </row>
    <row r="779" spans="2:41">
      <c r="B779" s="111">
        <v>42751</v>
      </c>
      <c r="C779" s="112">
        <v>1.02372</v>
      </c>
      <c r="E779" s="111"/>
      <c r="H779" s="111">
        <v>42998</v>
      </c>
      <c r="I779" s="112">
        <v>1.01</v>
      </c>
      <c r="K779" s="111">
        <v>42716</v>
      </c>
      <c r="L779" s="112">
        <v>0.70679999999999998</v>
      </c>
      <c r="N779" s="111">
        <v>42716</v>
      </c>
      <c r="O779" s="112">
        <v>0.51119999999999999</v>
      </c>
      <c r="Q779" s="111">
        <v>42716</v>
      </c>
      <c r="R779" s="112">
        <v>0.1956</v>
      </c>
      <c r="S779" s="158">
        <f t="shared" si="144"/>
        <v>0</v>
      </c>
      <c r="T779" s="38">
        <f t="shared" si="145"/>
        <v>42751</v>
      </c>
      <c r="U779" s="112">
        <f t="shared" ca="1" si="146"/>
        <v>1.02372</v>
      </c>
      <c r="V779" s="112">
        <f t="shared" ref="V779:V842" ca="1" si="151">VLOOKUP(T779,$K$11:$L$1048576,2,FALSE)</f>
        <v>0.80157</v>
      </c>
      <c r="W779" s="112">
        <f t="shared" ref="W779:W842" ca="1" si="152">VLOOKUP(T779,$N$11:$O$1048576,2,FALSE)</f>
        <v>0.60599999999999998</v>
      </c>
      <c r="X779" s="112">
        <f t="shared" ref="X779:X842" ca="1" si="153">VLOOKUP(T779,$Q$11:$R$1048576,2,FALSE)</f>
        <v>0.19556999999999999</v>
      </c>
      <c r="Y779" s="112">
        <f t="shared" ca="1" si="147"/>
        <v>0</v>
      </c>
      <c r="Z779" s="27">
        <f t="shared" ref="Z779:Z842" ca="1" si="154">U779-W779</f>
        <v>0.41771999999999998</v>
      </c>
      <c r="AB779" s="38">
        <f t="shared" si="148"/>
        <v>42657</v>
      </c>
      <c r="AC779" s="38" t="e">
        <f t="shared" si="149"/>
        <v>#N/A</v>
      </c>
      <c r="AD779" s="38">
        <f t="shared" si="150"/>
        <v>42657</v>
      </c>
      <c r="AE779" s="38"/>
      <c r="AF779" s="38"/>
      <c r="AG779" s="38"/>
      <c r="AH779" s="38"/>
      <c r="AI779" s="38"/>
      <c r="AJ779" s="38"/>
      <c r="AK779" s="38"/>
      <c r="AL779" s="38"/>
      <c r="AM779" s="38"/>
      <c r="AO779" s="38"/>
    </row>
    <row r="780" spans="2:41">
      <c r="B780" s="111">
        <v>42752</v>
      </c>
      <c r="C780" s="112">
        <v>1.0248299999999999</v>
      </c>
      <c r="E780" s="111"/>
      <c r="H780" s="111">
        <v>42999</v>
      </c>
      <c r="I780" s="112">
        <v>1.01</v>
      </c>
      <c r="K780" s="111">
        <v>42717</v>
      </c>
      <c r="L780" s="112">
        <v>0.70913999999999999</v>
      </c>
      <c r="N780" s="111">
        <v>42717</v>
      </c>
      <c r="O780" s="112">
        <v>0.51354</v>
      </c>
      <c r="Q780" s="111">
        <v>42717</v>
      </c>
      <c r="R780" s="112">
        <v>0.1956</v>
      </c>
      <c r="S780" s="158">
        <f t="shared" ref="S780:S843" si="155">WORKDAY(Q780,1)-Q781</f>
        <v>0</v>
      </c>
      <c r="T780" s="38">
        <f t="shared" ref="T780:T843" si="156">B780</f>
        <v>42752</v>
      </c>
      <c r="U780" s="112">
        <f t="shared" ref="U780:U843" ca="1" si="157">VLOOKUP(T780,$B$11:$C$1048576,2,FALSE)</f>
        <v>1.0248299999999999</v>
      </c>
      <c r="V780" s="112">
        <f t="shared" ca="1" si="151"/>
        <v>0.81537000000000004</v>
      </c>
      <c r="W780" s="112">
        <f t="shared" ca="1" si="152"/>
        <v>0.61980000000000002</v>
      </c>
      <c r="X780" s="112">
        <f t="shared" ca="1" si="153"/>
        <v>0.19556999999999999</v>
      </c>
      <c r="Y780" s="112">
        <f t="shared" ref="Y780:Y843" ca="1" si="158">W780+X780-V780</f>
        <v>0</v>
      </c>
      <c r="Z780" s="27">
        <f t="shared" ca="1" si="154"/>
        <v>0.40502999999999989</v>
      </c>
      <c r="AB780" s="38">
        <f t="shared" ref="AB780:AB843" si="159">INDEX(T:T,IFERROR(MATCH(EDATE(T780,-3),T:T,0),MATCH(EDATE(T780,-3),T:T,1)))</f>
        <v>42660</v>
      </c>
      <c r="AC780" s="38">
        <f t="shared" ref="AC780:AC843" si="160">INDEX(T:T,MATCH(EDATE(T780,-3),T:T,0))</f>
        <v>42660</v>
      </c>
      <c r="AD780" s="38">
        <f t="shared" ref="AD780:AD843" si="161">INDEX(T:T,MATCH(EDATE(T780,-3),T:T,1))</f>
        <v>42660</v>
      </c>
      <c r="AE780" s="38"/>
      <c r="AF780" s="38"/>
      <c r="AG780" s="38"/>
      <c r="AH780" s="38"/>
      <c r="AI780" s="38"/>
      <c r="AJ780" s="38"/>
      <c r="AK780" s="38"/>
      <c r="AL780" s="38"/>
      <c r="AM780" s="38"/>
      <c r="AO780" s="38"/>
    </row>
    <row r="781" spans="2:41">
      <c r="B781" s="111">
        <v>42753</v>
      </c>
      <c r="C781" s="112">
        <v>1.0301100000000001</v>
      </c>
      <c r="E781" s="111"/>
      <c r="H781" s="111">
        <v>43000</v>
      </c>
      <c r="I781" s="112">
        <v>1.02</v>
      </c>
      <c r="K781" s="111">
        <v>42718</v>
      </c>
      <c r="L781" s="112">
        <v>0.71158999999999994</v>
      </c>
      <c r="N781" s="111">
        <v>42718</v>
      </c>
      <c r="O781" s="112">
        <v>0.51598999999999995</v>
      </c>
      <c r="Q781" s="111">
        <v>42718</v>
      </c>
      <c r="R781" s="112">
        <v>0.1956</v>
      </c>
      <c r="S781" s="158">
        <f t="shared" si="155"/>
        <v>0</v>
      </c>
      <c r="T781" s="38">
        <f t="shared" si="156"/>
        <v>42753</v>
      </c>
      <c r="U781" s="112">
        <f t="shared" ca="1" si="157"/>
        <v>1.0301100000000001</v>
      </c>
      <c r="V781" s="112">
        <f t="shared" ca="1" si="151"/>
        <v>0.81859999999999999</v>
      </c>
      <c r="W781" s="112">
        <f t="shared" ca="1" si="152"/>
        <v>0.62302999999999997</v>
      </c>
      <c r="X781" s="112">
        <f t="shared" ca="1" si="153"/>
        <v>0.19556999999999999</v>
      </c>
      <c r="Y781" s="112">
        <f t="shared" ca="1" si="158"/>
        <v>0</v>
      </c>
      <c r="Z781" s="27">
        <f t="shared" ca="1" si="154"/>
        <v>0.40708000000000011</v>
      </c>
      <c r="AB781" s="38">
        <f t="shared" si="159"/>
        <v>42661</v>
      </c>
      <c r="AC781" s="38">
        <f t="shared" si="160"/>
        <v>42661</v>
      </c>
      <c r="AD781" s="38">
        <f t="shared" si="161"/>
        <v>42661</v>
      </c>
      <c r="AE781" s="38"/>
      <c r="AF781" s="38"/>
      <c r="AG781" s="38"/>
      <c r="AH781" s="38"/>
      <c r="AI781" s="38"/>
      <c r="AJ781" s="38"/>
      <c r="AK781" s="38"/>
      <c r="AL781" s="38"/>
      <c r="AM781" s="38"/>
      <c r="AO781" s="38"/>
    </row>
    <row r="782" spans="2:41">
      <c r="B782" s="111">
        <v>42754</v>
      </c>
      <c r="C782" s="112">
        <v>1.04122</v>
      </c>
      <c r="E782" s="111"/>
      <c r="H782" s="111">
        <v>43003</v>
      </c>
      <c r="I782" s="112">
        <v>1.01</v>
      </c>
      <c r="K782" s="111">
        <v>42719</v>
      </c>
      <c r="L782" s="112">
        <v>0.71448</v>
      </c>
      <c r="N782" s="111">
        <v>42719</v>
      </c>
      <c r="O782" s="112">
        <v>0.51888000000000001</v>
      </c>
      <c r="Q782" s="111">
        <v>42719</v>
      </c>
      <c r="R782" s="112">
        <v>0.1956</v>
      </c>
      <c r="S782" s="158">
        <f t="shared" si="155"/>
        <v>0</v>
      </c>
      <c r="T782" s="38">
        <f t="shared" si="156"/>
        <v>42754</v>
      </c>
      <c r="U782" s="112">
        <f t="shared" ca="1" si="157"/>
        <v>1.04122</v>
      </c>
      <c r="V782" s="112">
        <f t="shared" ca="1" si="151"/>
        <v>0.82130000000000003</v>
      </c>
      <c r="W782" s="112">
        <f t="shared" ca="1" si="152"/>
        <v>0.62570000000000003</v>
      </c>
      <c r="X782" s="112">
        <f t="shared" ca="1" si="153"/>
        <v>0.1956</v>
      </c>
      <c r="Y782" s="112">
        <f t="shared" ca="1" si="158"/>
        <v>0</v>
      </c>
      <c r="Z782" s="27">
        <f t="shared" ca="1" si="154"/>
        <v>0.41552</v>
      </c>
      <c r="AB782" s="38">
        <f t="shared" si="159"/>
        <v>42662</v>
      </c>
      <c r="AC782" s="38">
        <f t="shared" si="160"/>
        <v>42662</v>
      </c>
      <c r="AD782" s="38">
        <f t="shared" si="161"/>
        <v>42662</v>
      </c>
      <c r="AE782" s="38"/>
      <c r="AF782" s="38"/>
      <c r="AG782" s="38"/>
      <c r="AH782" s="38"/>
      <c r="AI782" s="38"/>
      <c r="AJ782" s="38"/>
      <c r="AK782" s="38"/>
      <c r="AL782" s="38"/>
      <c r="AM782" s="38"/>
      <c r="AO782" s="38"/>
    </row>
    <row r="783" spans="2:41">
      <c r="B783" s="111">
        <v>42755</v>
      </c>
      <c r="C783" s="112">
        <v>1.0434399999999999</v>
      </c>
      <c r="E783" s="111"/>
      <c r="H783" s="111">
        <v>43004</v>
      </c>
      <c r="I783" s="112">
        <v>1.01</v>
      </c>
      <c r="K783" s="111">
        <v>42720</v>
      </c>
      <c r="L783" s="112">
        <v>0.71482000000000001</v>
      </c>
      <c r="N783" s="111">
        <v>42720</v>
      </c>
      <c r="O783" s="112">
        <v>0.51922000000000001</v>
      </c>
      <c r="Q783" s="111">
        <v>42720</v>
      </c>
      <c r="R783" s="112">
        <v>0.1956</v>
      </c>
      <c r="S783" s="158">
        <f t="shared" si="155"/>
        <v>0</v>
      </c>
      <c r="T783" s="38">
        <f t="shared" si="156"/>
        <v>42755</v>
      </c>
      <c r="U783" s="112">
        <f t="shared" ca="1" si="157"/>
        <v>1.0434399999999999</v>
      </c>
      <c r="V783" s="112">
        <f t="shared" ca="1" si="151"/>
        <v>0.82442000000000004</v>
      </c>
      <c r="W783" s="112">
        <f t="shared" ca="1" si="152"/>
        <v>0.62882000000000005</v>
      </c>
      <c r="X783" s="112">
        <f t="shared" ca="1" si="153"/>
        <v>0.1956</v>
      </c>
      <c r="Y783" s="112">
        <f t="shared" ca="1" si="158"/>
        <v>0</v>
      </c>
      <c r="Z783" s="27">
        <f t="shared" ca="1" si="154"/>
        <v>0.41461999999999988</v>
      </c>
      <c r="AB783" s="38">
        <f t="shared" si="159"/>
        <v>42663</v>
      </c>
      <c r="AC783" s="38">
        <f t="shared" si="160"/>
        <v>42663</v>
      </c>
      <c r="AD783" s="38">
        <f t="shared" si="161"/>
        <v>42663</v>
      </c>
      <c r="AE783" s="38"/>
      <c r="AF783" s="38"/>
      <c r="AG783" s="38"/>
      <c r="AH783" s="38"/>
      <c r="AI783" s="38"/>
      <c r="AJ783" s="38"/>
      <c r="AK783" s="38"/>
      <c r="AL783" s="38"/>
      <c r="AM783" s="38"/>
      <c r="AO783" s="38"/>
    </row>
    <row r="784" spans="2:41">
      <c r="B784" s="111">
        <v>42758</v>
      </c>
      <c r="C784" s="112">
        <v>1.03789</v>
      </c>
      <c r="E784" s="111"/>
      <c r="H784" s="111">
        <v>43005</v>
      </c>
      <c r="I784" s="112">
        <v>1.01</v>
      </c>
      <c r="K784" s="111">
        <v>42723</v>
      </c>
      <c r="L784" s="112">
        <v>0.72550999999999999</v>
      </c>
      <c r="N784" s="111">
        <v>42723</v>
      </c>
      <c r="O784" s="112">
        <v>0.52990999999999999</v>
      </c>
      <c r="Q784" s="111">
        <v>42723</v>
      </c>
      <c r="R784" s="112">
        <v>0.1956</v>
      </c>
      <c r="S784" s="158">
        <f t="shared" si="155"/>
        <v>0</v>
      </c>
      <c r="T784" s="38">
        <f t="shared" si="156"/>
        <v>42758</v>
      </c>
      <c r="U784" s="112">
        <f t="shared" ca="1" si="157"/>
        <v>1.03789</v>
      </c>
      <c r="V784" s="112">
        <f t="shared" ca="1" si="151"/>
        <v>0.83409</v>
      </c>
      <c r="W784" s="112">
        <f t="shared" ca="1" si="152"/>
        <v>0.63851999999999998</v>
      </c>
      <c r="X784" s="112">
        <f t="shared" ca="1" si="153"/>
        <v>0.19556999999999999</v>
      </c>
      <c r="Y784" s="112">
        <f t="shared" ca="1" si="158"/>
        <v>0</v>
      </c>
      <c r="Z784" s="27">
        <f t="shared" ca="1" si="154"/>
        <v>0.39937</v>
      </c>
      <c r="AB784" s="38">
        <f t="shared" si="159"/>
        <v>42664</v>
      </c>
      <c r="AC784" s="38" t="e">
        <f t="shared" si="160"/>
        <v>#N/A</v>
      </c>
      <c r="AD784" s="38">
        <f t="shared" si="161"/>
        <v>42664</v>
      </c>
      <c r="AE784" s="38"/>
      <c r="AF784" s="38"/>
      <c r="AG784" s="38"/>
      <c r="AH784" s="38"/>
      <c r="AI784" s="38"/>
      <c r="AJ784" s="38"/>
      <c r="AK784" s="38"/>
      <c r="AL784" s="38"/>
      <c r="AM784" s="38"/>
      <c r="AO784" s="38"/>
    </row>
    <row r="785" spans="2:41">
      <c r="B785" s="111">
        <v>42759</v>
      </c>
      <c r="C785" s="112">
        <v>1.0317799999999999</v>
      </c>
      <c r="E785" s="111"/>
      <c r="H785" s="111">
        <v>43006</v>
      </c>
      <c r="I785" s="112">
        <v>1.01</v>
      </c>
      <c r="K785" s="111">
        <v>42724</v>
      </c>
      <c r="L785" s="112">
        <v>0.72582999999999998</v>
      </c>
      <c r="N785" s="111">
        <v>42724</v>
      </c>
      <c r="O785" s="112">
        <v>0.53022999999999998</v>
      </c>
      <c r="Q785" s="111">
        <v>42724</v>
      </c>
      <c r="R785" s="112">
        <v>0.1956</v>
      </c>
      <c r="S785" s="158">
        <f t="shared" si="155"/>
        <v>0</v>
      </c>
      <c r="T785" s="38">
        <f t="shared" si="156"/>
        <v>42759</v>
      </c>
      <c r="U785" s="112">
        <f t="shared" ca="1" si="157"/>
        <v>1.0317799999999999</v>
      </c>
      <c r="V785" s="112">
        <f t="shared" ca="1" si="151"/>
        <v>0.83565</v>
      </c>
      <c r="W785" s="112">
        <f t="shared" ca="1" si="152"/>
        <v>0.64005000000000001</v>
      </c>
      <c r="X785" s="112">
        <f t="shared" ca="1" si="153"/>
        <v>0.1956</v>
      </c>
      <c r="Y785" s="112">
        <f t="shared" ca="1" si="158"/>
        <v>0</v>
      </c>
      <c r="Z785" s="27">
        <f t="shared" ca="1" si="154"/>
        <v>0.39172999999999991</v>
      </c>
      <c r="AB785" s="38">
        <f t="shared" si="159"/>
        <v>42667</v>
      </c>
      <c r="AC785" s="38">
        <f t="shared" si="160"/>
        <v>42667</v>
      </c>
      <c r="AD785" s="38">
        <f t="shared" si="161"/>
        <v>42667</v>
      </c>
      <c r="AE785" s="38"/>
      <c r="AF785" s="38"/>
      <c r="AG785" s="38"/>
      <c r="AH785" s="38"/>
      <c r="AI785" s="38"/>
      <c r="AJ785" s="38"/>
      <c r="AK785" s="38"/>
      <c r="AL785" s="38"/>
      <c r="AM785" s="38"/>
      <c r="AO785" s="38"/>
    </row>
    <row r="786" spans="2:41">
      <c r="B786" s="111">
        <v>42760</v>
      </c>
      <c r="C786" s="112">
        <v>1.0373300000000001</v>
      </c>
      <c r="E786" s="111"/>
      <c r="H786" s="111">
        <v>43007</v>
      </c>
      <c r="I786" s="112">
        <v>1.1000000000000001</v>
      </c>
      <c r="K786" s="111">
        <v>42725</v>
      </c>
      <c r="L786" s="112">
        <v>0.72884000000000004</v>
      </c>
      <c r="N786" s="111">
        <v>42725</v>
      </c>
      <c r="O786" s="112">
        <v>0.53324000000000005</v>
      </c>
      <c r="Q786" s="111">
        <v>42725</v>
      </c>
      <c r="R786" s="112">
        <v>0.1956</v>
      </c>
      <c r="S786" s="158">
        <f t="shared" si="155"/>
        <v>0</v>
      </c>
      <c r="T786" s="38">
        <f t="shared" si="156"/>
        <v>42760</v>
      </c>
      <c r="U786" s="112">
        <f t="shared" ca="1" si="157"/>
        <v>1.0373300000000001</v>
      </c>
      <c r="V786" s="112">
        <f t="shared" ca="1" si="151"/>
        <v>0.83865999999999996</v>
      </c>
      <c r="W786" s="112">
        <f t="shared" ca="1" si="152"/>
        <v>0.64305999999999996</v>
      </c>
      <c r="X786" s="112">
        <f t="shared" ca="1" si="153"/>
        <v>0.1956</v>
      </c>
      <c r="Y786" s="112">
        <f t="shared" ca="1" si="158"/>
        <v>0</v>
      </c>
      <c r="Z786" s="27">
        <f t="shared" ca="1" si="154"/>
        <v>0.39427000000000012</v>
      </c>
      <c r="AB786" s="38">
        <f t="shared" si="159"/>
        <v>42668</v>
      </c>
      <c r="AC786" s="38">
        <f t="shared" ca="1" si="160"/>
        <v>42668</v>
      </c>
      <c r="AD786" s="38">
        <f t="shared" si="161"/>
        <v>42668</v>
      </c>
      <c r="AE786" s="38"/>
      <c r="AF786" s="38"/>
      <c r="AG786" s="38"/>
      <c r="AH786" s="38"/>
      <c r="AI786" s="38"/>
      <c r="AJ786" s="38"/>
      <c r="AK786" s="38"/>
      <c r="AL786" s="38"/>
      <c r="AM786" s="38"/>
      <c r="AO786" s="38"/>
    </row>
    <row r="787" spans="2:41">
      <c r="B787" s="111">
        <v>42761</v>
      </c>
      <c r="C787" s="112">
        <v>1.0389999999999999</v>
      </c>
      <c r="E787" s="111"/>
      <c r="H787" s="111">
        <v>43010</v>
      </c>
      <c r="I787" s="112">
        <v>1.03</v>
      </c>
      <c r="K787" s="111">
        <v>42726</v>
      </c>
      <c r="L787" s="112">
        <v>0.73206000000000004</v>
      </c>
      <c r="N787" s="111">
        <v>42726</v>
      </c>
      <c r="O787" s="112">
        <v>0.53646000000000005</v>
      </c>
      <c r="Q787" s="111">
        <v>42726</v>
      </c>
      <c r="R787" s="112">
        <v>0.1956</v>
      </c>
      <c r="S787" s="158">
        <f t="shared" si="155"/>
        <v>0</v>
      </c>
      <c r="T787" s="38">
        <f t="shared" si="156"/>
        <v>42761</v>
      </c>
      <c r="U787" s="112">
        <f t="shared" ca="1" si="157"/>
        <v>1.0389999999999999</v>
      </c>
      <c r="V787" s="112">
        <f t="shared" ca="1" si="151"/>
        <v>0.84165999999999996</v>
      </c>
      <c r="W787" s="112">
        <f t="shared" ca="1" si="152"/>
        <v>0.64605999999999997</v>
      </c>
      <c r="X787" s="112">
        <f t="shared" ca="1" si="153"/>
        <v>0.1956</v>
      </c>
      <c r="Y787" s="112">
        <f t="shared" ca="1" si="158"/>
        <v>0</v>
      </c>
      <c r="Z787" s="27">
        <f t="shared" ca="1" si="154"/>
        <v>0.39293999999999996</v>
      </c>
      <c r="AB787" s="38">
        <f t="shared" ca="1" si="159"/>
        <v>42669</v>
      </c>
      <c r="AC787" s="38">
        <f t="shared" si="160"/>
        <v>42669</v>
      </c>
      <c r="AD787" s="38">
        <f t="shared" si="161"/>
        <v>42669</v>
      </c>
      <c r="AE787" s="38"/>
      <c r="AF787" s="38"/>
      <c r="AG787" s="38"/>
      <c r="AH787" s="38"/>
      <c r="AI787" s="38"/>
      <c r="AJ787" s="38"/>
      <c r="AK787" s="38"/>
      <c r="AL787" s="38"/>
      <c r="AM787" s="38"/>
      <c r="AO787" s="38"/>
    </row>
    <row r="788" spans="2:41">
      <c r="B788" s="111">
        <v>42762</v>
      </c>
      <c r="C788" s="112">
        <v>1.0389999999999999</v>
      </c>
      <c r="E788" s="111"/>
      <c r="H788" s="111">
        <v>43011</v>
      </c>
      <c r="I788" s="112">
        <v>1.02</v>
      </c>
      <c r="K788" s="111">
        <v>42727</v>
      </c>
      <c r="L788" s="112">
        <v>0.73529</v>
      </c>
      <c r="N788" s="111">
        <v>42727</v>
      </c>
      <c r="O788" s="112">
        <v>0.53969</v>
      </c>
      <c r="Q788" s="111">
        <v>42727</v>
      </c>
      <c r="R788" s="112">
        <v>0.1956</v>
      </c>
      <c r="S788" s="158">
        <f t="shared" si="155"/>
        <v>0</v>
      </c>
      <c r="T788" s="38">
        <f t="shared" si="156"/>
        <v>42762</v>
      </c>
      <c r="U788" s="112">
        <f t="shared" ca="1" si="157"/>
        <v>1.0389999999999999</v>
      </c>
      <c r="V788" s="112">
        <f t="shared" ca="1" si="151"/>
        <v>0.84467000000000003</v>
      </c>
      <c r="W788" s="112">
        <f t="shared" ca="1" si="152"/>
        <v>0.64907000000000004</v>
      </c>
      <c r="X788" s="112">
        <f t="shared" ca="1" si="153"/>
        <v>0.1956</v>
      </c>
      <c r="Y788" s="112">
        <f t="shared" ca="1" si="158"/>
        <v>0</v>
      </c>
      <c r="Z788" s="27">
        <f t="shared" ca="1" si="154"/>
        <v>0.38992999999999989</v>
      </c>
      <c r="AB788" s="38">
        <f t="shared" si="159"/>
        <v>42670</v>
      </c>
      <c r="AC788" s="38">
        <f t="shared" si="160"/>
        <v>42670</v>
      </c>
      <c r="AD788" s="38">
        <f t="shared" si="161"/>
        <v>42670</v>
      </c>
      <c r="AE788" s="38"/>
      <c r="AF788" s="38"/>
      <c r="AG788" s="38"/>
      <c r="AH788" s="38"/>
      <c r="AI788" s="38"/>
      <c r="AJ788" s="38"/>
      <c r="AK788" s="38"/>
      <c r="AL788" s="38"/>
      <c r="AM788" s="38"/>
      <c r="AO788" s="38"/>
    </row>
    <row r="789" spans="2:41">
      <c r="B789" s="111">
        <v>42765</v>
      </c>
      <c r="C789" s="112">
        <v>1.034</v>
      </c>
      <c r="E789" s="111"/>
      <c r="H789" s="111">
        <v>43012</v>
      </c>
      <c r="I789" s="112">
        <v>1.02</v>
      </c>
      <c r="K789" s="111">
        <v>42730</v>
      </c>
      <c r="L789" s="112">
        <v>0.73529</v>
      </c>
      <c r="N789" s="111">
        <v>42730</v>
      </c>
      <c r="O789" s="112">
        <v>0.53969</v>
      </c>
      <c r="Q789" s="111">
        <v>42730</v>
      </c>
      <c r="R789" s="112">
        <v>0.1956</v>
      </c>
      <c r="S789" s="158">
        <f t="shared" si="155"/>
        <v>0</v>
      </c>
      <c r="T789" s="38">
        <f t="shared" si="156"/>
        <v>42765</v>
      </c>
      <c r="U789" s="112">
        <f t="shared" ca="1" si="157"/>
        <v>1.034</v>
      </c>
      <c r="V789" s="112">
        <f t="shared" ca="1" si="151"/>
        <v>0.85040000000000004</v>
      </c>
      <c r="W789" s="112">
        <f t="shared" ca="1" si="152"/>
        <v>0.65483000000000002</v>
      </c>
      <c r="X789" s="112">
        <f t="shared" ca="1" si="153"/>
        <v>0.19556999999999999</v>
      </c>
      <c r="Y789" s="112">
        <f t="shared" ca="1" si="158"/>
        <v>0</v>
      </c>
      <c r="Z789" s="27">
        <f t="shared" ca="1" si="154"/>
        <v>0.37917000000000001</v>
      </c>
      <c r="AB789" s="38">
        <f t="shared" si="159"/>
        <v>42671</v>
      </c>
      <c r="AC789" s="38" t="e">
        <f t="shared" si="160"/>
        <v>#N/A</v>
      </c>
      <c r="AD789" s="38">
        <f t="shared" si="161"/>
        <v>42671</v>
      </c>
      <c r="AE789" s="38"/>
      <c r="AF789" s="38"/>
      <c r="AG789" s="38"/>
      <c r="AH789" s="38"/>
      <c r="AI789" s="38"/>
      <c r="AJ789" s="38"/>
      <c r="AK789" s="38"/>
      <c r="AL789" s="38"/>
      <c r="AM789" s="38"/>
      <c r="AO789" s="38"/>
    </row>
    <row r="790" spans="2:41">
      <c r="B790" s="111">
        <v>42766</v>
      </c>
      <c r="C790" s="112">
        <v>1.0345599999999999</v>
      </c>
      <c r="E790" s="111"/>
      <c r="H790" s="111">
        <v>43013</v>
      </c>
      <c r="I790" s="112">
        <v>1.03</v>
      </c>
      <c r="K790" s="111">
        <v>42731</v>
      </c>
      <c r="L790" s="112">
        <v>0.74716000000000005</v>
      </c>
      <c r="N790" s="111">
        <v>42731</v>
      </c>
      <c r="O790" s="112">
        <v>0.55159000000000002</v>
      </c>
      <c r="Q790" s="111">
        <v>42731</v>
      </c>
      <c r="R790" s="112">
        <v>0.19556999999999999</v>
      </c>
      <c r="S790" s="158">
        <f t="shared" si="155"/>
        <v>0</v>
      </c>
      <c r="T790" s="38">
        <f t="shared" si="156"/>
        <v>42766</v>
      </c>
      <c r="U790" s="112">
        <f t="shared" ca="1" si="157"/>
        <v>1.0345599999999999</v>
      </c>
      <c r="V790" s="112">
        <f t="shared" ca="1" si="151"/>
        <v>0.85185</v>
      </c>
      <c r="W790" s="112">
        <f t="shared" ca="1" si="152"/>
        <v>0.65625</v>
      </c>
      <c r="X790" s="112">
        <f t="shared" ca="1" si="153"/>
        <v>0.1956</v>
      </c>
      <c r="Y790" s="112">
        <f t="shared" ca="1" si="158"/>
        <v>0</v>
      </c>
      <c r="Z790" s="27">
        <f t="shared" ca="1" si="154"/>
        <v>0.37830999999999992</v>
      </c>
      <c r="AB790" s="38">
        <f t="shared" si="159"/>
        <v>42674</v>
      </c>
      <c r="AC790" s="38">
        <f t="shared" si="160"/>
        <v>42674</v>
      </c>
      <c r="AD790" s="38">
        <f t="shared" si="161"/>
        <v>42674</v>
      </c>
      <c r="AE790" s="38"/>
      <c r="AF790" s="38"/>
      <c r="AG790" s="38"/>
      <c r="AH790" s="38"/>
      <c r="AI790" s="38"/>
      <c r="AJ790" s="38"/>
      <c r="AK790" s="38"/>
      <c r="AL790" s="38"/>
      <c r="AM790" s="38"/>
      <c r="AO790" s="38"/>
    </row>
    <row r="791" spans="2:41">
      <c r="B791" s="111">
        <v>42767</v>
      </c>
      <c r="C791" s="112">
        <v>1.0345599999999999</v>
      </c>
      <c r="E791" s="111"/>
      <c r="H791" s="111">
        <v>43014</v>
      </c>
      <c r="I791" s="112">
        <v>1.03</v>
      </c>
      <c r="K791" s="111">
        <v>42732</v>
      </c>
      <c r="L791" s="112">
        <v>0.74983</v>
      </c>
      <c r="N791" s="111">
        <v>42732</v>
      </c>
      <c r="O791" s="112">
        <v>0.55425999999999997</v>
      </c>
      <c r="Q791" s="111">
        <v>42732</v>
      </c>
      <c r="R791" s="112">
        <v>0.19556999999999999</v>
      </c>
      <c r="S791" s="158">
        <f t="shared" si="155"/>
        <v>0</v>
      </c>
      <c r="T791" s="38">
        <f t="shared" si="156"/>
        <v>42767</v>
      </c>
      <c r="U791" s="112">
        <f t="shared" ca="1" si="157"/>
        <v>1.0345599999999999</v>
      </c>
      <c r="V791" s="112">
        <f t="shared" ca="1" si="151"/>
        <v>0.86073999999999995</v>
      </c>
      <c r="W791" s="112">
        <f t="shared" ca="1" si="152"/>
        <v>0.66513999999999995</v>
      </c>
      <c r="X791" s="112">
        <f t="shared" ca="1" si="153"/>
        <v>0.1956</v>
      </c>
      <c r="Y791" s="112">
        <f t="shared" ca="1" si="158"/>
        <v>0</v>
      </c>
      <c r="Z791" s="27">
        <f t="shared" ca="1" si="154"/>
        <v>0.36941999999999997</v>
      </c>
      <c r="AB791" s="38">
        <f t="shared" si="159"/>
        <v>42675</v>
      </c>
      <c r="AC791" s="38">
        <f t="shared" si="160"/>
        <v>42675</v>
      </c>
      <c r="AD791" s="38">
        <f t="shared" si="161"/>
        <v>42675</v>
      </c>
      <c r="AE791" s="38"/>
      <c r="AF791" s="38"/>
      <c r="AG791" s="38"/>
      <c r="AH791" s="38"/>
      <c r="AI791" s="38"/>
      <c r="AJ791" s="38"/>
      <c r="AK791" s="38"/>
      <c r="AL791" s="38"/>
      <c r="AM791" s="38"/>
      <c r="AO791" s="38"/>
    </row>
    <row r="792" spans="2:41">
      <c r="B792" s="111">
        <v>42768</v>
      </c>
      <c r="C792" s="112">
        <v>1.03372</v>
      </c>
      <c r="E792" s="111"/>
      <c r="H792" s="111">
        <v>43018</v>
      </c>
      <c r="I792" s="112">
        <v>1.03</v>
      </c>
      <c r="K792" s="111">
        <v>42733</v>
      </c>
      <c r="L792" s="112">
        <v>0.75231000000000003</v>
      </c>
      <c r="N792" s="111">
        <v>42733</v>
      </c>
      <c r="O792" s="112">
        <v>0.55671000000000004</v>
      </c>
      <c r="Q792" s="111">
        <v>42733</v>
      </c>
      <c r="R792" s="112">
        <v>0.1956</v>
      </c>
      <c r="S792" s="158">
        <f t="shared" si="155"/>
        <v>0</v>
      </c>
      <c r="T792" s="38">
        <f t="shared" si="156"/>
        <v>42768</v>
      </c>
      <c r="U792" s="112">
        <f t="shared" ca="1" si="157"/>
        <v>1.03372</v>
      </c>
      <c r="V792" s="112">
        <f t="shared" ca="1" si="151"/>
        <v>0.86377999999999999</v>
      </c>
      <c r="W792" s="112">
        <f t="shared" ca="1" si="152"/>
        <v>0.66818</v>
      </c>
      <c r="X792" s="112">
        <f t="shared" ca="1" si="153"/>
        <v>0.1956</v>
      </c>
      <c r="Y792" s="112">
        <f t="shared" ca="1" si="158"/>
        <v>0</v>
      </c>
      <c r="Z792" s="27">
        <f t="shared" ca="1" si="154"/>
        <v>0.36553999999999998</v>
      </c>
      <c r="AB792" s="38">
        <f t="shared" ca="1" si="159"/>
        <v>42676</v>
      </c>
      <c r="AC792" s="38">
        <f t="shared" si="160"/>
        <v>42676</v>
      </c>
      <c r="AD792" s="38">
        <f t="shared" si="161"/>
        <v>42676</v>
      </c>
      <c r="AE792" s="38"/>
      <c r="AF792" s="38"/>
      <c r="AG792" s="38"/>
      <c r="AH792" s="38"/>
      <c r="AI792" s="38"/>
      <c r="AJ792" s="38"/>
      <c r="AK792" s="38"/>
      <c r="AL792" s="38"/>
      <c r="AM792" s="38"/>
      <c r="AO792" s="38"/>
    </row>
    <row r="793" spans="2:41">
      <c r="B793" s="111">
        <v>42769</v>
      </c>
      <c r="C793" s="112">
        <v>1.034</v>
      </c>
      <c r="E793" s="111"/>
      <c r="H793" s="111">
        <v>43019</v>
      </c>
      <c r="I793" s="112">
        <v>1.03</v>
      </c>
      <c r="K793" s="111">
        <v>42734</v>
      </c>
      <c r="L793" s="112">
        <v>0.75509000000000004</v>
      </c>
      <c r="N793" s="111">
        <v>42734</v>
      </c>
      <c r="O793" s="112">
        <v>0.55949000000000004</v>
      </c>
      <c r="Q793" s="111">
        <v>42734</v>
      </c>
      <c r="R793" s="112">
        <v>0.1956</v>
      </c>
      <c r="S793" s="158">
        <f t="shared" si="155"/>
        <v>0</v>
      </c>
      <c r="T793" s="38">
        <f t="shared" si="156"/>
        <v>42769</v>
      </c>
      <c r="U793" s="112">
        <f t="shared" ca="1" si="157"/>
        <v>1.034</v>
      </c>
      <c r="V793" s="112">
        <f t="shared" ca="1" si="151"/>
        <v>0.86658999999999997</v>
      </c>
      <c r="W793" s="112">
        <f t="shared" ca="1" si="152"/>
        <v>0.67098999999999998</v>
      </c>
      <c r="X793" s="112">
        <f t="shared" ca="1" si="153"/>
        <v>0.1956</v>
      </c>
      <c r="Y793" s="112">
        <f t="shared" ca="1" si="158"/>
        <v>0</v>
      </c>
      <c r="Z793" s="27">
        <f t="shared" ca="1" si="154"/>
        <v>0.36301000000000005</v>
      </c>
      <c r="AB793" s="38">
        <f t="shared" si="159"/>
        <v>42677</v>
      </c>
      <c r="AC793" s="38">
        <f t="shared" si="160"/>
        <v>42677</v>
      </c>
      <c r="AD793" s="38">
        <f t="shared" si="161"/>
        <v>42677</v>
      </c>
      <c r="AE793" s="38"/>
      <c r="AF793" s="38"/>
      <c r="AG793" s="38"/>
      <c r="AH793" s="38"/>
      <c r="AI793" s="38"/>
      <c r="AJ793" s="38"/>
      <c r="AK793" s="38"/>
      <c r="AL793" s="38"/>
      <c r="AM793" s="38"/>
      <c r="AO793" s="38"/>
    </row>
    <row r="794" spans="2:41">
      <c r="B794" s="111">
        <v>42772</v>
      </c>
      <c r="C794" s="112">
        <v>1.03844</v>
      </c>
      <c r="E794" s="111"/>
      <c r="H794" s="111">
        <v>43020</v>
      </c>
      <c r="I794" s="112">
        <v>1.03</v>
      </c>
      <c r="K794" s="111">
        <v>42737</v>
      </c>
      <c r="L794" s="112">
        <v>0.75509000000000004</v>
      </c>
      <c r="N794" s="111">
        <v>42737</v>
      </c>
      <c r="O794" s="112">
        <v>0.55949000000000004</v>
      </c>
      <c r="Q794" s="111">
        <v>42737</v>
      </c>
      <c r="R794" s="112">
        <v>0.1956</v>
      </c>
      <c r="S794" s="158">
        <f t="shared" si="155"/>
        <v>0</v>
      </c>
      <c r="T794" s="38">
        <f t="shared" si="156"/>
        <v>42772</v>
      </c>
      <c r="U794" s="112">
        <f t="shared" ca="1" si="157"/>
        <v>1.03844</v>
      </c>
      <c r="V794" s="112">
        <f t="shared" ca="1" si="151"/>
        <v>0.87768000000000002</v>
      </c>
      <c r="W794" s="112">
        <f t="shared" ca="1" si="152"/>
        <v>0.68210999999999999</v>
      </c>
      <c r="X794" s="112">
        <f t="shared" ca="1" si="153"/>
        <v>0.19556999999999999</v>
      </c>
      <c r="Y794" s="112">
        <f t="shared" ca="1" si="158"/>
        <v>0</v>
      </c>
      <c r="Z794" s="27">
        <f t="shared" ca="1" si="154"/>
        <v>0.35633000000000004</v>
      </c>
      <c r="AB794" s="38">
        <f t="shared" si="159"/>
        <v>42678</v>
      </c>
      <c r="AC794" s="38" t="e">
        <f t="shared" si="160"/>
        <v>#N/A</v>
      </c>
      <c r="AD794" s="38">
        <f t="shared" si="161"/>
        <v>42678</v>
      </c>
      <c r="AE794" s="38"/>
      <c r="AF794" s="38"/>
      <c r="AG794" s="38"/>
      <c r="AH794" s="38"/>
      <c r="AI794" s="38"/>
      <c r="AJ794" s="38"/>
      <c r="AK794" s="38"/>
      <c r="AL794" s="38"/>
      <c r="AM794" s="38"/>
      <c r="AO794" s="38"/>
    </row>
    <row r="795" spans="2:41">
      <c r="B795" s="111">
        <v>42773</v>
      </c>
      <c r="C795" s="112">
        <v>1.03817</v>
      </c>
      <c r="E795" s="111"/>
      <c r="H795" s="111">
        <v>43021</v>
      </c>
      <c r="I795" s="112">
        <v>1.02</v>
      </c>
      <c r="K795" s="111">
        <v>42738</v>
      </c>
      <c r="L795" s="112">
        <v>0.77078000000000002</v>
      </c>
      <c r="N795" s="111">
        <v>42738</v>
      </c>
      <c r="O795" s="112">
        <v>0.57518000000000002</v>
      </c>
      <c r="Q795" s="111">
        <v>42738</v>
      </c>
      <c r="R795" s="112">
        <v>0.1956</v>
      </c>
      <c r="S795" s="158">
        <f t="shared" si="155"/>
        <v>0</v>
      </c>
      <c r="T795" s="38">
        <f t="shared" si="156"/>
        <v>42773</v>
      </c>
      <c r="U795" s="112">
        <f t="shared" ca="1" si="157"/>
        <v>1.03817</v>
      </c>
      <c r="V795" s="112">
        <f t="shared" ca="1" si="151"/>
        <v>0.87939000000000001</v>
      </c>
      <c r="W795" s="112">
        <f t="shared" ca="1" si="152"/>
        <v>0.68379000000000001</v>
      </c>
      <c r="X795" s="112">
        <f t="shared" ca="1" si="153"/>
        <v>0.1956</v>
      </c>
      <c r="Y795" s="112">
        <f t="shared" ca="1" si="158"/>
        <v>0</v>
      </c>
      <c r="Z795" s="27">
        <f t="shared" ca="1" si="154"/>
        <v>0.35438000000000003</v>
      </c>
      <c r="AB795" s="38">
        <f t="shared" si="159"/>
        <v>42681</v>
      </c>
      <c r="AC795" s="38">
        <f t="shared" si="160"/>
        <v>42681</v>
      </c>
      <c r="AD795" s="38">
        <f t="shared" si="161"/>
        <v>42681</v>
      </c>
      <c r="AE795" s="38"/>
      <c r="AF795" s="38"/>
      <c r="AG795" s="38"/>
      <c r="AH795" s="38"/>
      <c r="AI795" s="38"/>
      <c r="AJ795" s="38"/>
      <c r="AK795" s="38"/>
      <c r="AL795" s="38"/>
      <c r="AM795" s="38"/>
      <c r="AO795" s="38"/>
    </row>
    <row r="796" spans="2:41">
      <c r="B796" s="111">
        <v>42774</v>
      </c>
      <c r="C796" s="112">
        <v>1.03372</v>
      </c>
      <c r="E796" s="111"/>
      <c r="H796" s="111">
        <v>43024</v>
      </c>
      <c r="I796" s="112">
        <v>1.06</v>
      </c>
      <c r="K796" s="111">
        <v>42739</v>
      </c>
      <c r="L796" s="112">
        <v>0.77390000000000003</v>
      </c>
      <c r="N796" s="111">
        <v>42739</v>
      </c>
      <c r="O796" s="112">
        <v>0.57830000000000004</v>
      </c>
      <c r="Q796" s="111">
        <v>42739</v>
      </c>
      <c r="R796" s="112">
        <v>0.1956</v>
      </c>
      <c r="S796" s="158">
        <f t="shared" si="155"/>
        <v>0</v>
      </c>
      <c r="T796" s="38">
        <f t="shared" si="156"/>
        <v>42774</v>
      </c>
      <c r="U796" s="112">
        <f t="shared" ca="1" si="157"/>
        <v>1.03372</v>
      </c>
      <c r="V796" s="112">
        <f t="shared" ca="1" si="151"/>
        <v>0.88134000000000001</v>
      </c>
      <c r="W796" s="112">
        <f t="shared" ca="1" si="152"/>
        <v>0.68574000000000002</v>
      </c>
      <c r="X796" s="112">
        <f t="shared" ca="1" si="153"/>
        <v>0.1956</v>
      </c>
      <c r="Y796" s="112">
        <f t="shared" ca="1" si="158"/>
        <v>0</v>
      </c>
      <c r="Z796" s="27">
        <f t="shared" ca="1" si="154"/>
        <v>0.34797999999999996</v>
      </c>
      <c r="AB796" s="38">
        <f t="shared" ca="1" si="159"/>
        <v>42682</v>
      </c>
      <c r="AC796" s="38">
        <f t="shared" si="160"/>
        <v>42682</v>
      </c>
      <c r="AD796" s="38">
        <f t="shared" si="161"/>
        <v>42682</v>
      </c>
      <c r="AE796" s="38"/>
      <c r="AF796" s="38"/>
      <c r="AG796" s="38"/>
      <c r="AH796" s="38"/>
      <c r="AI796" s="38"/>
      <c r="AJ796" s="38"/>
      <c r="AK796" s="38"/>
      <c r="AL796" s="38"/>
      <c r="AM796" s="38"/>
      <c r="AO796" s="38"/>
    </row>
    <row r="797" spans="2:41">
      <c r="B797" s="111">
        <v>42775</v>
      </c>
      <c r="C797" s="112">
        <v>1.03372</v>
      </c>
      <c r="E797" s="111"/>
      <c r="H797" s="111">
        <v>43025</v>
      </c>
      <c r="I797" s="112">
        <v>1.05</v>
      </c>
      <c r="K797" s="111">
        <v>42740</v>
      </c>
      <c r="L797" s="112">
        <v>0.77634000000000003</v>
      </c>
      <c r="N797" s="111">
        <v>42740</v>
      </c>
      <c r="O797" s="112">
        <v>0.58074000000000003</v>
      </c>
      <c r="Q797" s="111">
        <v>42740</v>
      </c>
      <c r="R797" s="112">
        <v>0.1956</v>
      </c>
      <c r="S797" s="158">
        <f t="shared" si="155"/>
        <v>0</v>
      </c>
      <c r="T797" s="38">
        <f t="shared" si="156"/>
        <v>42775</v>
      </c>
      <c r="U797" s="112">
        <f t="shared" ca="1" si="157"/>
        <v>1.03372</v>
      </c>
      <c r="V797" s="112">
        <f t="shared" ca="1" si="151"/>
        <v>0.88436999999999999</v>
      </c>
      <c r="W797" s="112">
        <f t="shared" ca="1" si="152"/>
        <v>0.68876999999999999</v>
      </c>
      <c r="X797" s="112">
        <f t="shared" ca="1" si="153"/>
        <v>0.1956</v>
      </c>
      <c r="Y797" s="112">
        <f t="shared" ca="1" si="158"/>
        <v>0</v>
      </c>
      <c r="Z797" s="27">
        <f t="shared" ca="1" si="154"/>
        <v>0.34494999999999998</v>
      </c>
      <c r="AB797" s="38">
        <f t="shared" si="159"/>
        <v>42683</v>
      </c>
      <c r="AC797" s="38">
        <f t="shared" si="160"/>
        <v>42683</v>
      </c>
      <c r="AD797" s="38">
        <f t="shared" si="161"/>
        <v>42683</v>
      </c>
      <c r="AE797" s="38"/>
      <c r="AF797" s="38"/>
      <c r="AG797" s="38"/>
      <c r="AH797" s="38"/>
      <c r="AI797" s="38"/>
      <c r="AJ797" s="38"/>
      <c r="AK797" s="38"/>
      <c r="AL797" s="38"/>
      <c r="AM797" s="38"/>
      <c r="AO797" s="38"/>
    </row>
    <row r="798" spans="2:41">
      <c r="B798" s="111">
        <v>42776</v>
      </c>
      <c r="C798" s="112">
        <v>1.0362199999999999</v>
      </c>
      <c r="E798" s="111"/>
      <c r="H798" s="111">
        <v>43026</v>
      </c>
      <c r="I798" s="112">
        <v>1.05</v>
      </c>
      <c r="K798" s="111">
        <v>42741</v>
      </c>
      <c r="L798" s="112">
        <v>0.77912999999999999</v>
      </c>
      <c r="N798" s="111">
        <v>42741</v>
      </c>
      <c r="O798" s="112">
        <v>0.58352999999999999</v>
      </c>
      <c r="Q798" s="111">
        <v>42741</v>
      </c>
      <c r="R798" s="112">
        <v>0.1956</v>
      </c>
      <c r="S798" s="158">
        <f t="shared" si="155"/>
        <v>0</v>
      </c>
      <c r="T798" s="38">
        <f t="shared" si="156"/>
        <v>42776</v>
      </c>
      <c r="U798" s="112">
        <f t="shared" ca="1" si="157"/>
        <v>1.0362199999999999</v>
      </c>
      <c r="V798" s="112">
        <f t="shared" ca="1" si="151"/>
        <v>0.88685000000000003</v>
      </c>
      <c r="W798" s="112">
        <f t="shared" ca="1" si="152"/>
        <v>0.69125000000000003</v>
      </c>
      <c r="X798" s="112">
        <f t="shared" ca="1" si="153"/>
        <v>0.1956</v>
      </c>
      <c r="Y798" s="112">
        <f t="shared" ca="1" si="158"/>
        <v>0</v>
      </c>
      <c r="Z798" s="27">
        <f t="shared" ca="1" si="154"/>
        <v>0.34496999999999989</v>
      </c>
      <c r="AB798" s="38">
        <f t="shared" si="159"/>
        <v>42684</v>
      </c>
      <c r="AC798" s="38">
        <f t="shared" si="160"/>
        <v>42684</v>
      </c>
      <c r="AD798" s="38">
        <f t="shared" si="161"/>
        <v>42684</v>
      </c>
      <c r="AE798" s="38"/>
      <c r="AF798" s="38"/>
      <c r="AG798" s="38"/>
      <c r="AH798" s="38"/>
      <c r="AI798" s="38"/>
      <c r="AJ798" s="38"/>
      <c r="AK798" s="38"/>
      <c r="AL798" s="38"/>
      <c r="AM798" s="38"/>
      <c r="AO798" s="38"/>
    </row>
    <row r="799" spans="2:41">
      <c r="B799" s="111">
        <v>42779</v>
      </c>
      <c r="C799" s="112">
        <v>1.0389999999999999</v>
      </c>
      <c r="E799" s="111"/>
      <c r="H799" s="111">
        <v>43027</v>
      </c>
      <c r="I799" s="112">
        <v>1.05</v>
      </c>
      <c r="K799" s="111">
        <v>42744</v>
      </c>
      <c r="L799" s="112">
        <v>0.79117000000000004</v>
      </c>
      <c r="N799" s="111">
        <v>42744</v>
      </c>
      <c r="O799" s="112">
        <v>0.59560000000000002</v>
      </c>
      <c r="Q799" s="111">
        <v>42744</v>
      </c>
      <c r="R799" s="112">
        <v>0.19556999999999999</v>
      </c>
      <c r="S799" s="158">
        <f t="shared" si="155"/>
        <v>0</v>
      </c>
      <c r="T799" s="38">
        <f t="shared" si="156"/>
        <v>42779</v>
      </c>
      <c r="U799" s="112">
        <f t="shared" ca="1" si="157"/>
        <v>1.0389999999999999</v>
      </c>
      <c r="V799" s="112">
        <f t="shared" ca="1" si="151"/>
        <v>0.89576</v>
      </c>
      <c r="W799" s="112">
        <f t="shared" ca="1" si="152"/>
        <v>0.70016</v>
      </c>
      <c r="X799" s="112">
        <f t="shared" ca="1" si="153"/>
        <v>0.1956</v>
      </c>
      <c r="Y799" s="112">
        <f t="shared" ca="1" si="158"/>
        <v>0</v>
      </c>
      <c r="Z799" s="27">
        <f t="shared" ca="1" si="154"/>
        <v>0.33883999999999992</v>
      </c>
      <c r="AB799" s="38">
        <f t="shared" si="159"/>
        <v>42685</v>
      </c>
      <c r="AC799" s="38" t="e">
        <f t="shared" ca="1" si="160"/>
        <v>#N/A</v>
      </c>
      <c r="AD799" s="38">
        <f t="shared" si="161"/>
        <v>42685</v>
      </c>
      <c r="AE799" s="38"/>
      <c r="AF799" s="38"/>
      <c r="AG799" s="38"/>
      <c r="AH799" s="38"/>
      <c r="AI799" s="38"/>
      <c r="AJ799" s="38"/>
      <c r="AK799" s="38"/>
      <c r="AL799" s="38"/>
      <c r="AM799" s="38"/>
      <c r="AO799" s="38"/>
    </row>
    <row r="800" spans="2:41">
      <c r="B800" s="111">
        <v>42780</v>
      </c>
      <c r="C800" s="112">
        <v>1.0373300000000001</v>
      </c>
      <c r="E800" s="111"/>
      <c r="H800" s="111">
        <v>43028</v>
      </c>
      <c r="I800" s="112">
        <v>1.08</v>
      </c>
      <c r="K800" s="111">
        <v>42745</v>
      </c>
      <c r="L800" s="112">
        <v>0.79203000000000001</v>
      </c>
      <c r="N800" s="111">
        <v>42745</v>
      </c>
      <c r="O800" s="112">
        <v>0.59643000000000002</v>
      </c>
      <c r="Q800" s="111">
        <v>42745</v>
      </c>
      <c r="R800" s="112">
        <v>0.1956</v>
      </c>
      <c r="S800" s="158">
        <f t="shared" si="155"/>
        <v>0</v>
      </c>
      <c r="T800" s="38">
        <f t="shared" si="156"/>
        <v>42780</v>
      </c>
      <c r="U800" s="112">
        <f t="shared" ca="1" si="157"/>
        <v>1.0373300000000001</v>
      </c>
      <c r="V800" s="112">
        <f t="shared" ca="1" si="151"/>
        <v>0.89764999999999995</v>
      </c>
      <c r="W800" s="112">
        <f t="shared" ca="1" si="152"/>
        <v>0.70204999999999995</v>
      </c>
      <c r="X800" s="112">
        <f t="shared" ca="1" si="153"/>
        <v>0.1956</v>
      </c>
      <c r="Y800" s="112">
        <f t="shared" ca="1" si="158"/>
        <v>0</v>
      </c>
      <c r="Z800" s="27">
        <f t="shared" ca="1" si="154"/>
        <v>0.33528000000000013</v>
      </c>
      <c r="AB800" s="38">
        <f t="shared" si="159"/>
        <v>42688</v>
      </c>
      <c r="AC800" s="38">
        <f t="shared" si="160"/>
        <v>42688</v>
      </c>
      <c r="AD800" s="38">
        <f t="shared" si="161"/>
        <v>42688</v>
      </c>
      <c r="AE800" s="38"/>
      <c r="AF800" s="38"/>
      <c r="AG800" s="38"/>
      <c r="AH800" s="38"/>
      <c r="AI800" s="38"/>
      <c r="AJ800" s="38"/>
      <c r="AK800" s="38"/>
      <c r="AL800" s="38"/>
      <c r="AM800" s="38"/>
      <c r="AO800" s="38"/>
    </row>
    <row r="801" spans="2:41">
      <c r="B801" s="111">
        <v>42781</v>
      </c>
      <c r="C801" s="112">
        <v>1.0417799999999999</v>
      </c>
      <c r="E801" s="111"/>
      <c r="H801" s="111">
        <v>43031</v>
      </c>
      <c r="I801" s="112">
        <v>1.08</v>
      </c>
      <c r="K801" s="111">
        <v>42746</v>
      </c>
      <c r="L801" s="112">
        <v>0.79537000000000002</v>
      </c>
      <c r="N801" s="111">
        <v>42746</v>
      </c>
      <c r="O801" s="112">
        <v>0.59977000000000003</v>
      </c>
      <c r="Q801" s="111">
        <v>42746</v>
      </c>
      <c r="R801" s="112">
        <v>0.1956</v>
      </c>
      <c r="S801" s="158">
        <f t="shared" si="155"/>
        <v>0</v>
      </c>
      <c r="T801" s="38">
        <f t="shared" si="156"/>
        <v>42781</v>
      </c>
      <c r="U801" s="112">
        <f t="shared" ca="1" si="157"/>
        <v>1.0417799999999999</v>
      </c>
      <c r="V801" s="112">
        <f t="shared" ca="1" si="151"/>
        <v>0.89968000000000004</v>
      </c>
      <c r="W801" s="112">
        <f t="shared" ca="1" si="152"/>
        <v>0.70408000000000004</v>
      </c>
      <c r="X801" s="112">
        <f t="shared" ca="1" si="153"/>
        <v>0.1956</v>
      </c>
      <c r="Y801" s="112">
        <f t="shared" ca="1" si="158"/>
        <v>0</v>
      </c>
      <c r="Z801" s="27">
        <f t="shared" ca="1" si="154"/>
        <v>0.33769999999999989</v>
      </c>
      <c r="AB801" s="38">
        <f t="shared" si="159"/>
        <v>42689</v>
      </c>
      <c r="AC801" s="38">
        <f t="shared" si="160"/>
        <v>42689</v>
      </c>
      <c r="AD801" s="38">
        <f t="shared" si="161"/>
        <v>42689</v>
      </c>
      <c r="AE801" s="38"/>
      <c r="AF801" s="38"/>
      <c r="AG801" s="38"/>
      <c r="AH801" s="38"/>
      <c r="AI801" s="38"/>
      <c r="AJ801" s="38"/>
      <c r="AK801" s="38"/>
      <c r="AL801" s="38"/>
      <c r="AM801" s="38"/>
      <c r="AO801" s="38"/>
    </row>
    <row r="802" spans="2:41">
      <c r="B802" s="111">
        <v>42782</v>
      </c>
      <c r="C802" s="112">
        <v>1.0565</v>
      </c>
      <c r="E802" s="111"/>
      <c r="H802" s="111">
        <v>43032</v>
      </c>
      <c r="I802" s="112">
        <v>1.07</v>
      </c>
      <c r="K802" s="111">
        <v>42747</v>
      </c>
      <c r="L802" s="112">
        <v>0.79849000000000003</v>
      </c>
      <c r="N802" s="111">
        <v>42747</v>
      </c>
      <c r="O802" s="112">
        <v>0.60289000000000004</v>
      </c>
      <c r="Q802" s="111">
        <v>42747</v>
      </c>
      <c r="R802" s="112">
        <v>0.1956</v>
      </c>
      <c r="S802" s="158">
        <f t="shared" si="155"/>
        <v>0</v>
      </c>
      <c r="T802" s="38">
        <f t="shared" si="156"/>
        <v>42782</v>
      </c>
      <c r="U802" s="112">
        <f t="shared" ca="1" si="157"/>
        <v>1.0565</v>
      </c>
      <c r="V802" s="112">
        <f t="shared" ca="1" si="151"/>
        <v>0.90249000000000001</v>
      </c>
      <c r="W802" s="112">
        <f t="shared" ca="1" si="152"/>
        <v>0.70689000000000002</v>
      </c>
      <c r="X802" s="112">
        <f t="shared" ca="1" si="153"/>
        <v>0.1956</v>
      </c>
      <c r="Y802" s="112">
        <f t="shared" ca="1" si="158"/>
        <v>0</v>
      </c>
      <c r="Z802" s="27">
        <f t="shared" ca="1" si="154"/>
        <v>0.34960999999999998</v>
      </c>
      <c r="AB802" s="38">
        <f t="shared" si="159"/>
        <v>42690</v>
      </c>
      <c r="AC802" s="38">
        <f t="shared" si="160"/>
        <v>42690</v>
      </c>
      <c r="AD802" s="38">
        <f t="shared" si="161"/>
        <v>42690</v>
      </c>
      <c r="AE802" s="38"/>
      <c r="AF802" s="38"/>
      <c r="AG802" s="38"/>
      <c r="AH802" s="38"/>
      <c r="AI802" s="38"/>
      <c r="AJ802" s="38"/>
      <c r="AK802" s="38"/>
      <c r="AL802" s="38"/>
      <c r="AM802" s="38"/>
      <c r="AO802" s="38"/>
    </row>
    <row r="803" spans="2:41">
      <c r="B803" s="111">
        <v>42783</v>
      </c>
      <c r="C803" s="112">
        <v>1.05233</v>
      </c>
      <c r="E803" s="111"/>
      <c r="H803" s="111">
        <v>43033</v>
      </c>
      <c r="I803" s="112">
        <v>1.05</v>
      </c>
      <c r="K803" s="111">
        <v>42748</v>
      </c>
      <c r="L803" s="112">
        <v>0.80159999999999998</v>
      </c>
      <c r="N803" s="111">
        <v>42748</v>
      </c>
      <c r="O803" s="112">
        <v>0.60599999999999998</v>
      </c>
      <c r="Q803" s="111">
        <v>42748</v>
      </c>
      <c r="R803" s="112">
        <v>0.1956</v>
      </c>
      <c r="S803" s="158">
        <f t="shared" si="155"/>
        <v>0</v>
      </c>
      <c r="T803" s="38">
        <f t="shared" si="156"/>
        <v>42783</v>
      </c>
      <c r="U803" s="112">
        <f t="shared" ca="1" si="157"/>
        <v>1.05233</v>
      </c>
      <c r="V803" s="112">
        <f t="shared" ca="1" si="151"/>
        <v>0.90542</v>
      </c>
      <c r="W803" s="112">
        <f t="shared" ca="1" si="152"/>
        <v>0.70982000000000001</v>
      </c>
      <c r="X803" s="112">
        <f t="shared" ca="1" si="153"/>
        <v>0.1956</v>
      </c>
      <c r="Y803" s="112">
        <f t="shared" ca="1" si="158"/>
        <v>0</v>
      </c>
      <c r="Z803" s="27">
        <f t="shared" ca="1" si="154"/>
        <v>0.34250999999999998</v>
      </c>
      <c r="AB803" s="38">
        <f t="shared" si="159"/>
        <v>42691</v>
      </c>
      <c r="AC803" s="38">
        <f t="shared" si="160"/>
        <v>42691</v>
      </c>
      <c r="AD803" s="38">
        <f t="shared" si="161"/>
        <v>42691</v>
      </c>
      <c r="AE803" s="38"/>
      <c r="AF803" s="38"/>
      <c r="AG803" s="38"/>
      <c r="AH803" s="38"/>
      <c r="AI803" s="38"/>
      <c r="AJ803" s="38"/>
      <c r="AK803" s="38"/>
      <c r="AL803" s="38"/>
      <c r="AM803" s="38"/>
      <c r="AO803" s="38"/>
    </row>
    <row r="804" spans="2:41">
      <c r="B804" s="111">
        <v>42786</v>
      </c>
      <c r="C804" s="112">
        <v>1.0501100000000001</v>
      </c>
      <c r="E804" s="111"/>
      <c r="H804" s="111">
        <v>43034</v>
      </c>
      <c r="I804" s="112">
        <v>1.07</v>
      </c>
      <c r="K804" s="111">
        <v>42751</v>
      </c>
      <c r="L804" s="112">
        <v>0.80157</v>
      </c>
      <c r="N804" s="111">
        <v>42751</v>
      </c>
      <c r="O804" s="112">
        <v>0.60599999999999998</v>
      </c>
      <c r="Q804" s="111">
        <v>42751</v>
      </c>
      <c r="R804" s="112">
        <v>0.19556999999999999</v>
      </c>
      <c r="S804" s="158">
        <f t="shared" si="155"/>
        <v>0</v>
      </c>
      <c r="T804" s="38">
        <f t="shared" si="156"/>
        <v>42786</v>
      </c>
      <c r="U804" s="112">
        <f t="shared" ca="1" si="157"/>
        <v>1.0501100000000001</v>
      </c>
      <c r="V804" s="112">
        <f t="shared" ca="1" si="151"/>
        <v>0.90539000000000003</v>
      </c>
      <c r="W804" s="112">
        <f t="shared" ca="1" si="152"/>
        <v>0.70982000000000001</v>
      </c>
      <c r="X804" s="112">
        <f t="shared" ca="1" si="153"/>
        <v>0.19556999999999999</v>
      </c>
      <c r="Y804" s="112">
        <f t="shared" ca="1" si="158"/>
        <v>0</v>
      </c>
      <c r="Z804" s="27">
        <f t="shared" ca="1" si="154"/>
        <v>0.34029000000000009</v>
      </c>
      <c r="AB804" s="38">
        <f t="shared" si="159"/>
        <v>42692</v>
      </c>
      <c r="AC804" s="38" t="e">
        <f t="shared" si="160"/>
        <v>#N/A</v>
      </c>
      <c r="AD804" s="38">
        <f t="shared" si="161"/>
        <v>42692</v>
      </c>
      <c r="AE804" s="38"/>
      <c r="AF804" s="38"/>
      <c r="AG804" s="38"/>
      <c r="AH804" s="38"/>
      <c r="AI804" s="38"/>
      <c r="AJ804" s="38"/>
      <c r="AK804" s="38"/>
      <c r="AL804" s="38"/>
      <c r="AM804" s="38"/>
      <c r="AO804" s="38"/>
    </row>
    <row r="805" spans="2:41">
      <c r="B805" s="111">
        <v>42787</v>
      </c>
      <c r="C805" s="112">
        <v>1.0534399999999999</v>
      </c>
      <c r="E805" s="111"/>
      <c r="H805" s="111">
        <v>43035</v>
      </c>
      <c r="I805" s="112">
        <v>1.05</v>
      </c>
      <c r="K805" s="111">
        <v>42752</v>
      </c>
      <c r="L805" s="112">
        <v>0.81537000000000004</v>
      </c>
      <c r="N805" s="111">
        <v>42752</v>
      </c>
      <c r="O805" s="112">
        <v>0.61980000000000002</v>
      </c>
      <c r="Q805" s="111">
        <v>42752</v>
      </c>
      <c r="R805" s="112">
        <v>0.19556999999999999</v>
      </c>
      <c r="S805" s="158">
        <f t="shared" si="155"/>
        <v>0</v>
      </c>
      <c r="T805" s="38">
        <f t="shared" si="156"/>
        <v>42787</v>
      </c>
      <c r="U805" s="112">
        <f t="shared" ca="1" si="157"/>
        <v>1.0534399999999999</v>
      </c>
      <c r="V805" s="112">
        <f t="shared" ca="1" si="151"/>
        <v>0.91798000000000002</v>
      </c>
      <c r="W805" s="112">
        <f t="shared" ca="1" si="152"/>
        <v>0.72241</v>
      </c>
      <c r="X805" s="112">
        <f t="shared" ca="1" si="153"/>
        <v>0.19556999999999999</v>
      </c>
      <c r="Y805" s="112">
        <f t="shared" ca="1" si="158"/>
        <v>0</v>
      </c>
      <c r="Z805" s="27">
        <f t="shared" ca="1" si="154"/>
        <v>0.33102999999999994</v>
      </c>
      <c r="AB805" s="38">
        <f t="shared" si="159"/>
        <v>42695</v>
      </c>
      <c r="AC805" s="38">
        <f t="shared" si="160"/>
        <v>42695</v>
      </c>
      <c r="AD805" s="38">
        <f t="shared" si="161"/>
        <v>42695</v>
      </c>
      <c r="AE805" s="38"/>
      <c r="AF805" s="38"/>
      <c r="AG805" s="38"/>
      <c r="AH805" s="38"/>
      <c r="AI805" s="38"/>
      <c r="AJ805" s="38"/>
      <c r="AK805" s="38"/>
      <c r="AL805" s="38"/>
      <c r="AM805" s="38"/>
      <c r="AO805" s="38"/>
    </row>
    <row r="806" spans="2:41">
      <c r="B806" s="111">
        <v>42788</v>
      </c>
      <c r="C806" s="112">
        <v>1.054</v>
      </c>
      <c r="E806" s="111"/>
      <c r="H806" s="111">
        <v>43038</v>
      </c>
      <c r="I806" s="112">
        <v>1.05</v>
      </c>
      <c r="K806" s="111">
        <v>42753</v>
      </c>
      <c r="L806" s="112">
        <v>0.81859999999999999</v>
      </c>
      <c r="N806" s="111">
        <v>42753</v>
      </c>
      <c r="O806" s="112">
        <v>0.62302999999999997</v>
      </c>
      <c r="Q806" s="111">
        <v>42753</v>
      </c>
      <c r="R806" s="112">
        <v>0.19556999999999999</v>
      </c>
      <c r="S806" s="158">
        <f t="shared" si="155"/>
        <v>0</v>
      </c>
      <c r="T806" s="38">
        <f t="shared" si="156"/>
        <v>42788</v>
      </c>
      <c r="U806" s="112">
        <f t="shared" ca="1" si="157"/>
        <v>1.054</v>
      </c>
      <c r="V806" s="112">
        <f t="shared" ca="1" si="151"/>
        <v>0.92047000000000001</v>
      </c>
      <c r="W806" s="112">
        <f t="shared" ca="1" si="152"/>
        <v>0.72489999999999999</v>
      </c>
      <c r="X806" s="112">
        <f t="shared" ca="1" si="153"/>
        <v>0.19556999999999999</v>
      </c>
      <c r="Y806" s="112">
        <f t="shared" ca="1" si="158"/>
        <v>0</v>
      </c>
      <c r="Z806" s="27">
        <f t="shared" ca="1" si="154"/>
        <v>0.32910000000000006</v>
      </c>
      <c r="AB806" s="38">
        <f t="shared" si="159"/>
        <v>42696</v>
      </c>
      <c r="AC806" s="38">
        <f t="shared" si="160"/>
        <v>42696</v>
      </c>
      <c r="AD806" s="38">
        <f t="shared" si="161"/>
        <v>42696</v>
      </c>
      <c r="AE806" s="38"/>
      <c r="AF806" s="38"/>
      <c r="AG806" s="38"/>
      <c r="AH806" s="38"/>
      <c r="AI806" s="38"/>
      <c r="AJ806" s="38"/>
      <c r="AK806" s="38"/>
      <c r="AL806" s="38"/>
      <c r="AM806" s="38"/>
      <c r="AO806" s="38"/>
    </row>
    <row r="807" spans="2:41">
      <c r="B807" s="111">
        <v>42789</v>
      </c>
      <c r="C807" s="112">
        <v>1.05233</v>
      </c>
      <c r="E807" s="111"/>
      <c r="H807" s="111">
        <v>43039</v>
      </c>
      <c r="I807" s="112">
        <v>1.1000000000000001</v>
      </c>
      <c r="K807" s="111">
        <v>42754</v>
      </c>
      <c r="L807" s="112">
        <v>0.82130000000000003</v>
      </c>
      <c r="N807" s="111">
        <v>42754</v>
      </c>
      <c r="O807" s="112">
        <v>0.62570000000000003</v>
      </c>
      <c r="Q807" s="111">
        <v>42754</v>
      </c>
      <c r="R807" s="112">
        <v>0.1956</v>
      </c>
      <c r="S807" s="158">
        <f t="shared" si="155"/>
        <v>0</v>
      </c>
      <c r="T807" s="38">
        <f t="shared" si="156"/>
        <v>42789</v>
      </c>
      <c r="U807" s="112">
        <f t="shared" ca="1" si="157"/>
        <v>1.05233</v>
      </c>
      <c r="V807" s="112">
        <f t="shared" ca="1" si="151"/>
        <v>0.92342999999999997</v>
      </c>
      <c r="W807" s="112">
        <f t="shared" ca="1" si="152"/>
        <v>0.72782999999999998</v>
      </c>
      <c r="X807" s="112">
        <f t="shared" ca="1" si="153"/>
        <v>0.1956</v>
      </c>
      <c r="Y807" s="112">
        <f t="shared" ca="1" si="158"/>
        <v>0</v>
      </c>
      <c r="Z807" s="27">
        <f t="shared" ca="1" si="154"/>
        <v>0.32450000000000001</v>
      </c>
      <c r="AB807" s="38">
        <f t="shared" si="159"/>
        <v>42697</v>
      </c>
      <c r="AC807" s="38">
        <f t="shared" si="160"/>
        <v>42697</v>
      </c>
      <c r="AD807" s="38">
        <f t="shared" si="161"/>
        <v>42697</v>
      </c>
      <c r="AE807" s="38"/>
      <c r="AF807" s="38"/>
      <c r="AG807" s="38"/>
      <c r="AH807" s="38"/>
      <c r="AI807" s="38"/>
      <c r="AJ807" s="38"/>
      <c r="AK807" s="38"/>
      <c r="AL807" s="38"/>
      <c r="AM807" s="38"/>
      <c r="AO807" s="38"/>
    </row>
    <row r="808" spans="2:41">
      <c r="B808" s="111">
        <v>42790</v>
      </c>
      <c r="C808" s="112">
        <v>1.054</v>
      </c>
      <c r="E808" s="111"/>
      <c r="H808" s="111">
        <v>43040</v>
      </c>
      <c r="I808" s="112">
        <v>1.08</v>
      </c>
      <c r="K808" s="111">
        <v>42755</v>
      </c>
      <c r="L808" s="112">
        <v>0.82442000000000004</v>
      </c>
      <c r="N808" s="111">
        <v>42755</v>
      </c>
      <c r="O808" s="112">
        <v>0.62882000000000005</v>
      </c>
      <c r="Q808" s="111">
        <v>42755</v>
      </c>
      <c r="R808" s="112">
        <v>0.1956</v>
      </c>
      <c r="S808" s="158">
        <f t="shared" si="155"/>
        <v>0</v>
      </c>
      <c r="T808" s="38">
        <f t="shared" si="156"/>
        <v>42790</v>
      </c>
      <c r="U808" s="112">
        <f t="shared" ca="1" si="157"/>
        <v>1.054</v>
      </c>
      <c r="V808" s="112">
        <f t="shared" ca="1" si="151"/>
        <v>0.92635999999999996</v>
      </c>
      <c r="W808" s="112">
        <f t="shared" ca="1" si="152"/>
        <v>0.73075999999999997</v>
      </c>
      <c r="X808" s="112">
        <f t="shared" ca="1" si="153"/>
        <v>0.1956</v>
      </c>
      <c r="Y808" s="112">
        <f t="shared" ca="1" si="158"/>
        <v>0</v>
      </c>
      <c r="Z808" s="27">
        <f t="shared" ca="1" si="154"/>
        <v>0.32324000000000008</v>
      </c>
      <c r="AB808" s="38">
        <f t="shared" si="159"/>
        <v>42698</v>
      </c>
      <c r="AC808" s="38">
        <f t="shared" si="160"/>
        <v>42698</v>
      </c>
      <c r="AD808" s="38">
        <f t="shared" si="161"/>
        <v>42698</v>
      </c>
      <c r="AE808" s="38"/>
      <c r="AF808" s="38"/>
      <c r="AG808" s="38"/>
      <c r="AH808" s="38"/>
      <c r="AI808" s="38"/>
      <c r="AJ808" s="38"/>
      <c r="AK808" s="38"/>
      <c r="AL808" s="38"/>
      <c r="AM808" s="38"/>
      <c r="AO808" s="38"/>
    </row>
    <row r="809" spans="2:41">
      <c r="B809" s="111">
        <v>42793</v>
      </c>
      <c r="C809" s="112">
        <v>1.0545599999999999</v>
      </c>
      <c r="E809" s="111"/>
      <c r="H809" s="111">
        <v>43041</v>
      </c>
      <c r="I809" s="112">
        <v>1.1000000000000001</v>
      </c>
      <c r="K809" s="111">
        <v>42758</v>
      </c>
      <c r="L809" s="112">
        <v>0.83409</v>
      </c>
      <c r="N809" s="111">
        <v>42758</v>
      </c>
      <c r="O809" s="112">
        <v>0.63851999999999998</v>
      </c>
      <c r="Q809" s="111">
        <v>42758</v>
      </c>
      <c r="R809" s="112">
        <v>0.19556999999999999</v>
      </c>
      <c r="S809" s="158">
        <f t="shared" si="155"/>
        <v>0</v>
      </c>
      <c r="T809" s="38">
        <f t="shared" si="156"/>
        <v>42793</v>
      </c>
      <c r="U809" s="112">
        <f t="shared" ca="1" si="157"/>
        <v>1.0545599999999999</v>
      </c>
      <c r="V809" s="112">
        <f t="shared" ca="1" si="151"/>
        <v>0.94042000000000003</v>
      </c>
      <c r="W809" s="112">
        <f t="shared" ca="1" si="152"/>
        <v>0.74482000000000004</v>
      </c>
      <c r="X809" s="112">
        <f t="shared" ca="1" si="153"/>
        <v>0.1956</v>
      </c>
      <c r="Y809" s="112">
        <f t="shared" ca="1" si="158"/>
        <v>0</v>
      </c>
      <c r="Z809" s="27">
        <f t="shared" ca="1" si="154"/>
        <v>0.3097399999999999</v>
      </c>
      <c r="AB809" s="38">
        <f t="shared" si="159"/>
        <v>42699</v>
      </c>
      <c r="AC809" s="38" t="e">
        <f t="shared" si="160"/>
        <v>#N/A</v>
      </c>
      <c r="AD809" s="38">
        <f t="shared" si="161"/>
        <v>42699</v>
      </c>
      <c r="AE809" s="38"/>
      <c r="AF809" s="38"/>
      <c r="AG809" s="38"/>
      <c r="AH809" s="38"/>
      <c r="AI809" s="38"/>
      <c r="AJ809" s="38"/>
      <c r="AK809" s="38"/>
      <c r="AL809" s="38"/>
      <c r="AM809" s="38"/>
      <c r="AO809" s="38"/>
    </row>
    <row r="810" spans="2:41">
      <c r="B810" s="111">
        <v>42794</v>
      </c>
      <c r="C810" s="112">
        <v>1.0640000000000001</v>
      </c>
      <c r="E810" s="111"/>
      <c r="H810" s="111">
        <v>43042</v>
      </c>
      <c r="I810" s="112">
        <v>1.1000000000000001</v>
      </c>
      <c r="K810" s="111">
        <v>42759</v>
      </c>
      <c r="L810" s="112">
        <v>0.83565</v>
      </c>
      <c r="N810" s="111">
        <v>42759</v>
      </c>
      <c r="O810" s="112">
        <v>0.64005000000000001</v>
      </c>
      <c r="Q810" s="111">
        <v>42759</v>
      </c>
      <c r="R810" s="112">
        <v>0.1956</v>
      </c>
      <c r="S810" s="158">
        <f t="shared" si="155"/>
        <v>0</v>
      </c>
      <c r="T810" s="38">
        <f t="shared" si="156"/>
        <v>42794</v>
      </c>
      <c r="U810" s="112">
        <f t="shared" ca="1" si="157"/>
        <v>1.0640000000000001</v>
      </c>
      <c r="V810" s="112">
        <f t="shared" ca="1" si="151"/>
        <v>0.94298999999999999</v>
      </c>
      <c r="W810" s="112">
        <f t="shared" ca="1" si="152"/>
        <v>0.74739</v>
      </c>
      <c r="X810" s="112">
        <f t="shared" ca="1" si="153"/>
        <v>0.1956</v>
      </c>
      <c r="Y810" s="112">
        <f t="shared" ca="1" si="158"/>
        <v>0</v>
      </c>
      <c r="Z810" s="27">
        <f t="shared" ca="1" si="154"/>
        <v>0.31661000000000006</v>
      </c>
      <c r="AB810" s="38">
        <f t="shared" si="159"/>
        <v>42702</v>
      </c>
      <c r="AC810" s="38">
        <f t="shared" si="160"/>
        <v>42702</v>
      </c>
      <c r="AD810" s="38">
        <f t="shared" si="161"/>
        <v>42702</v>
      </c>
      <c r="AE810" s="38"/>
      <c r="AF810" s="38"/>
      <c r="AG810" s="38"/>
      <c r="AH810" s="38"/>
      <c r="AI810" s="38"/>
      <c r="AJ810" s="38"/>
      <c r="AK810" s="38"/>
      <c r="AL810" s="38"/>
      <c r="AM810" s="38"/>
      <c r="AO810" s="38"/>
    </row>
    <row r="811" spans="2:41">
      <c r="B811" s="111">
        <v>42795</v>
      </c>
      <c r="C811" s="112">
        <v>1.0927800000000001</v>
      </c>
      <c r="E811" s="111"/>
      <c r="H811" s="111">
        <v>43045</v>
      </c>
      <c r="I811" s="112">
        <v>1.1000000000000001</v>
      </c>
      <c r="K811" s="111">
        <v>42760</v>
      </c>
      <c r="L811" s="112">
        <v>0.83865999999999996</v>
      </c>
      <c r="N811" s="111">
        <v>42760</v>
      </c>
      <c r="O811" s="112">
        <v>0.64305999999999996</v>
      </c>
      <c r="Q811" s="111">
        <v>42760</v>
      </c>
      <c r="R811" s="112">
        <v>0.1956</v>
      </c>
      <c r="S811" s="158">
        <f t="shared" si="155"/>
        <v>0</v>
      </c>
      <c r="T811" s="38">
        <f t="shared" si="156"/>
        <v>42795</v>
      </c>
      <c r="U811" s="112">
        <f t="shared" ca="1" si="157"/>
        <v>1.0927800000000001</v>
      </c>
      <c r="V811" s="112">
        <f t="shared" ca="1" si="151"/>
        <v>0.94777</v>
      </c>
      <c r="W811" s="112">
        <f t="shared" ca="1" si="152"/>
        <v>0.75222999999999995</v>
      </c>
      <c r="X811" s="112">
        <f t="shared" ca="1" si="153"/>
        <v>0.19553999999999999</v>
      </c>
      <c r="Y811" s="112">
        <f t="shared" ca="1" si="158"/>
        <v>0</v>
      </c>
      <c r="Z811" s="27">
        <f t="shared" ca="1" si="154"/>
        <v>0.34055000000000013</v>
      </c>
      <c r="AB811" s="38">
        <f t="shared" si="159"/>
        <v>42705</v>
      </c>
      <c r="AC811" s="38">
        <f t="shared" si="160"/>
        <v>42705</v>
      </c>
      <c r="AD811" s="38">
        <f t="shared" si="161"/>
        <v>42705</v>
      </c>
      <c r="AE811" s="38"/>
      <c r="AF811" s="38"/>
      <c r="AG811" s="38"/>
      <c r="AH811" s="38"/>
      <c r="AI811" s="38"/>
      <c r="AJ811" s="38"/>
      <c r="AK811" s="38"/>
      <c r="AL811" s="38"/>
      <c r="AM811" s="38"/>
      <c r="AO811" s="38"/>
    </row>
    <row r="812" spans="2:41">
      <c r="B812" s="111">
        <v>42796</v>
      </c>
      <c r="C812" s="112">
        <v>1.1000000000000001</v>
      </c>
      <c r="E812" s="111"/>
      <c r="H812" s="111">
        <v>43046</v>
      </c>
      <c r="I812" s="112">
        <v>1.06</v>
      </c>
      <c r="K812" s="111">
        <v>42761</v>
      </c>
      <c r="L812" s="112">
        <v>0.84165999999999996</v>
      </c>
      <c r="N812" s="111">
        <v>42761</v>
      </c>
      <c r="O812" s="112">
        <v>0.64605999999999997</v>
      </c>
      <c r="Q812" s="111">
        <v>42761</v>
      </c>
      <c r="R812" s="112">
        <v>0.1956</v>
      </c>
      <c r="S812" s="158">
        <f t="shared" si="155"/>
        <v>0</v>
      </c>
      <c r="T812" s="38">
        <f t="shared" si="156"/>
        <v>42796</v>
      </c>
      <c r="U812" s="112">
        <f t="shared" ca="1" si="157"/>
        <v>1.1000000000000001</v>
      </c>
      <c r="V812" s="112">
        <f t="shared" ca="1" si="151"/>
        <v>0.95186000000000004</v>
      </c>
      <c r="W812" s="112">
        <f t="shared" ca="1" si="152"/>
        <v>0.75626000000000004</v>
      </c>
      <c r="X812" s="112">
        <f t="shared" ca="1" si="153"/>
        <v>0.1956</v>
      </c>
      <c r="Y812" s="112">
        <f t="shared" ca="1" si="158"/>
        <v>0</v>
      </c>
      <c r="Z812" s="27">
        <f t="shared" ca="1" si="154"/>
        <v>0.34374000000000005</v>
      </c>
      <c r="AB812" s="38">
        <f t="shared" si="159"/>
        <v>42706</v>
      </c>
      <c r="AC812" s="38">
        <f t="shared" si="160"/>
        <v>42706</v>
      </c>
      <c r="AD812" s="38">
        <f t="shared" si="161"/>
        <v>42706</v>
      </c>
      <c r="AE812" s="38"/>
      <c r="AF812" s="38"/>
      <c r="AG812" s="38"/>
      <c r="AH812" s="38"/>
      <c r="AI812" s="38"/>
      <c r="AJ812" s="38"/>
      <c r="AK812" s="38"/>
      <c r="AL812" s="38"/>
      <c r="AM812" s="38"/>
      <c r="AO812" s="38"/>
    </row>
    <row r="813" spans="2:41">
      <c r="B813" s="111">
        <v>42797</v>
      </c>
      <c r="C813" s="112">
        <v>1.1016699999999999</v>
      </c>
      <c r="E813" s="111"/>
      <c r="H813" s="111">
        <v>43047</v>
      </c>
      <c r="I813" s="112">
        <v>1.08</v>
      </c>
      <c r="K813" s="111">
        <v>42762</v>
      </c>
      <c r="L813" s="112">
        <v>0.84467000000000003</v>
      </c>
      <c r="N813" s="111">
        <v>42762</v>
      </c>
      <c r="O813" s="112">
        <v>0.64907000000000004</v>
      </c>
      <c r="Q813" s="111">
        <v>42762</v>
      </c>
      <c r="R813" s="112">
        <v>0.1956</v>
      </c>
      <c r="S813" s="158">
        <f t="shared" si="155"/>
        <v>0</v>
      </c>
      <c r="T813" s="38">
        <f t="shared" si="156"/>
        <v>42797</v>
      </c>
      <c r="U813" s="112">
        <f t="shared" ca="1" si="157"/>
        <v>1.1016699999999999</v>
      </c>
      <c r="V813" s="112">
        <f t="shared" ca="1" si="151"/>
        <v>0.95762000000000003</v>
      </c>
      <c r="W813" s="112">
        <f t="shared" ca="1" si="152"/>
        <v>0.76202000000000003</v>
      </c>
      <c r="X813" s="112">
        <f t="shared" ca="1" si="153"/>
        <v>0.1956</v>
      </c>
      <c r="Y813" s="112">
        <f t="shared" ca="1" si="158"/>
        <v>0</v>
      </c>
      <c r="Z813" s="27">
        <f t="shared" ca="1" si="154"/>
        <v>0.3396499999999999</v>
      </c>
      <c r="AB813" s="38">
        <f t="shared" si="159"/>
        <v>42706</v>
      </c>
      <c r="AC813" s="38" t="e">
        <f t="shared" si="160"/>
        <v>#N/A</v>
      </c>
      <c r="AD813" s="38">
        <f t="shared" si="161"/>
        <v>42706</v>
      </c>
      <c r="AE813" s="38"/>
      <c r="AF813" s="38"/>
      <c r="AG813" s="38"/>
      <c r="AH813" s="38"/>
      <c r="AI813" s="38"/>
      <c r="AJ813" s="38"/>
      <c r="AK813" s="38"/>
      <c r="AL813" s="38"/>
      <c r="AM813" s="38"/>
      <c r="AO813" s="38"/>
    </row>
    <row r="814" spans="2:41">
      <c r="B814" s="111">
        <v>42800</v>
      </c>
      <c r="C814" s="112">
        <v>1.10622</v>
      </c>
      <c r="E814" s="111"/>
      <c r="H814" s="111">
        <v>43048</v>
      </c>
      <c r="I814" s="112">
        <v>1.1000000000000001</v>
      </c>
      <c r="K814" s="111">
        <v>42765</v>
      </c>
      <c r="L814" s="112">
        <v>0.85040000000000004</v>
      </c>
      <c r="N814" s="111">
        <v>42765</v>
      </c>
      <c r="O814" s="112">
        <v>0.65483000000000002</v>
      </c>
      <c r="Q814" s="111">
        <v>42765</v>
      </c>
      <c r="R814" s="112">
        <v>0.19556999999999999</v>
      </c>
      <c r="S814" s="158">
        <f t="shared" si="155"/>
        <v>0</v>
      </c>
      <c r="T814" s="38">
        <f t="shared" si="156"/>
        <v>42800</v>
      </c>
      <c r="U814" s="112">
        <f t="shared" ca="1" si="157"/>
        <v>1.10622</v>
      </c>
      <c r="V814" s="112">
        <f t="shared" ca="1" si="151"/>
        <v>0.96677999999999997</v>
      </c>
      <c r="W814" s="112">
        <f t="shared" ca="1" si="152"/>
        <v>0.77117999999999998</v>
      </c>
      <c r="X814" s="112">
        <f t="shared" ca="1" si="153"/>
        <v>0.1956</v>
      </c>
      <c r="Y814" s="112">
        <f t="shared" ca="1" si="158"/>
        <v>0</v>
      </c>
      <c r="Z814" s="27">
        <f t="shared" ca="1" si="154"/>
        <v>0.33504</v>
      </c>
      <c r="AB814" s="38">
        <f t="shared" si="159"/>
        <v>42710</v>
      </c>
      <c r="AC814" s="38">
        <f t="shared" si="160"/>
        <v>42710</v>
      </c>
      <c r="AD814" s="38">
        <f t="shared" si="161"/>
        <v>42710</v>
      </c>
      <c r="AE814" s="38"/>
      <c r="AF814" s="38"/>
      <c r="AG814" s="38"/>
      <c r="AH814" s="38"/>
      <c r="AI814" s="38"/>
      <c r="AJ814" s="38"/>
      <c r="AK814" s="38"/>
      <c r="AL814" s="38"/>
      <c r="AM814" s="38"/>
      <c r="AO814" s="38"/>
    </row>
    <row r="815" spans="2:41">
      <c r="B815" s="111">
        <v>42801</v>
      </c>
      <c r="C815" s="112">
        <v>1.10622</v>
      </c>
      <c r="E815" s="111"/>
      <c r="H815" s="111">
        <v>43049</v>
      </c>
      <c r="I815" s="112">
        <v>1.0900000000000001</v>
      </c>
      <c r="K815" s="111">
        <v>42766</v>
      </c>
      <c r="L815" s="112">
        <v>0.85185</v>
      </c>
      <c r="N815" s="111">
        <v>42766</v>
      </c>
      <c r="O815" s="112">
        <v>0.65625</v>
      </c>
      <c r="Q815" s="111">
        <v>42766</v>
      </c>
      <c r="R815" s="112">
        <v>0.1956</v>
      </c>
      <c r="S815" s="158">
        <f t="shared" si="155"/>
        <v>0</v>
      </c>
      <c r="T815" s="38">
        <f t="shared" si="156"/>
        <v>42801</v>
      </c>
      <c r="U815" s="112">
        <f t="shared" ca="1" si="157"/>
        <v>1.10622</v>
      </c>
      <c r="V815" s="112">
        <f t="shared" ca="1" si="151"/>
        <v>0.97033999999999998</v>
      </c>
      <c r="W815" s="112">
        <f t="shared" ca="1" si="152"/>
        <v>0.77476999999999996</v>
      </c>
      <c r="X815" s="112">
        <f t="shared" ca="1" si="153"/>
        <v>0.19556999999999999</v>
      </c>
      <c r="Y815" s="112">
        <f t="shared" ca="1" si="158"/>
        <v>0</v>
      </c>
      <c r="Z815" s="27">
        <f t="shared" ca="1" si="154"/>
        <v>0.33145000000000002</v>
      </c>
      <c r="AB815" s="38">
        <f t="shared" si="159"/>
        <v>42711</v>
      </c>
      <c r="AC815" s="38">
        <f t="shared" si="160"/>
        <v>42711</v>
      </c>
      <c r="AD815" s="38">
        <f t="shared" si="161"/>
        <v>42711</v>
      </c>
      <c r="AE815" s="38"/>
      <c r="AF815" s="38"/>
      <c r="AG815" s="38"/>
      <c r="AH815" s="38"/>
      <c r="AI815" s="38"/>
      <c r="AJ815" s="38"/>
      <c r="AK815" s="38"/>
      <c r="AL815" s="38"/>
      <c r="AM815" s="38"/>
      <c r="AO815" s="38"/>
    </row>
    <row r="816" spans="2:41">
      <c r="B816" s="111">
        <v>42802</v>
      </c>
      <c r="C816" s="112">
        <v>1.109</v>
      </c>
      <c r="E816" s="111"/>
      <c r="H816" s="111">
        <v>43052</v>
      </c>
      <c r="I816" s="112">
        <v>1.1000000000000001</v>
      </c>
      <c r="K816" s="111">
        <v>42767</v>
      </c>
      <c r="L816" s="112">
        <v>0.86073999999999995</v>
      </c>
      <c r="N816" s="111">
        <v>42767</v>
      </c>
      <c r="O816" s="112">
        <v>0.66513999999999995</v>
      </c>
      <c r="Q816" s="111">
        <v>42767</v>
      </c>
      <c r="R816" s="112">
        <v>0.1956</v>
      </c>
      <c r="S816" s="158">
        <f t="shared" si="155"/>
        <v>0</v>
      </c>
      <c r="T816" s="38">
        <f t="shared" si="156"/>
        <v>42802</v>
      </c>
      <c r="U816" s="112">
        <f t="shared" ca="1" si="157"/>
        <v>1.109</v>
      </c>
      <c r="V816" s="112">
        <f t="shared" ca="1" si="151"/>
        <v>0.97418000000000005</v>
      </c>
      <c r="W816" s="112">
        <f t="shared" ca="1" si="152"/>
        <v>0.77858000000000005</v>
      </c>
      <c r="X816" s="112">
        <f t="shared" ca="1" si="153"/>
        <v>0.1956</v>
      </c>
      <c r="Y816" s="112">
        <f t="shared" ca="1" si="158"/>
        <v>0</v>
      </c>
      <c r="Z816" s="27">
        <f t="shared" ca="1" si="154"/>
        <v>0.33041999999999994</v>
      </c>
      <c r="AB816" s="38">
        <f t="shared" si="159"/>
        <v>42712</v>
      </c>
      <c r="AC816" s="38">
        <f t="shared" ca="1" si="160"/>
        <v>42712</v>
      </c>
      <c r="AD816" s="38">
        <f t="shared" si="161"/>
        <v>42712</v>
      </c>
      <c r="AE816" s="38"/>
      <c r="AF816" s="38"/>
      <c r="AG816" s="38"/>
      <c r="AH816" s="38"/>
      <c r="AI816" s="38"/>
      <c r="AJ816" s="38"/>
      <c r="AK816" s="38"/>
      <c r="AL816" s="38"/>
      <c r="AM816" s="38"/>
      <c r="AO816" s="38"/>
    </row>
    <row r="817" spans="2:41">
      <c r="B817" s="111">
        <v>42803</v>
      </c>
      <c r="C817" s="112">
        <v>1.1195599999999999</v>
      </c>
      <c r="E817" s="111"/>
      <c r="H817" s="111">
        <v>43053</v>
      </c>
      <c r="I817" s="112">
        <v>1.1000000000000001</v>
      </c>
      <c r="K817" s="111">
        <v>42768</v>
      </c>
      <c r="L817" s="112">
        <v>0.86377999999999999</v>
      </c>
      <c r="N817" s="111">
        <v>42768</v>
      </c>
      <c r="O817" s="112">
        <v>0.66818</v>
      </c>
      <c r="Q817" s="111">
        <v>42768</v>
      </c>
      <c r="R817" s="112">
        <v>0.1956</v>
      </c>
      <c r="S817" s="158">
        <f t="shared" si="155"/>
        <v>0</v>
      </c>
      <c r="T817" s="38">
        <f t="shared" si="156"/>
        <v>42803</v>
      </c>
      <c r="U817" s="112">
        <f t="shared" ca="1" si="157"/>
        <v>1.1195599999999999</v>
      </c>
      <c r="V817" s="112">
        <f t="shared" ca="1" si="151"/>
        <v>0.97831999999999997</v>
      </c>
      <c r="W817" s="112">
        <f t="shared" ca="1" si="152"/>
        <v>0.78271999999999997</v>
      </c>
      <c r="X817" s="112">
        <f t="shared" ca="1" si="153"/>
        <v>0.1956</v>
      </c>
      <c r="Y817" s="112">
        <f t="shared" ca="1" si="158"/>
        <v>0</v>
      </c>
      <c r="Z817" s="27">
        <f t="shared" ca="1" si="154"/>
        <v>0.33683999999999992</v>
      </c>
      <c r="AB817" s="38">
        <f t="shared" si="159"/>
        <v>42713</v>
      </c>
      <c r="AC817" s="38">
        <f t="shared" si="160"/>
        <v>42713</v>
      </c>
      <c r="AD817" s="38">
        <f t="shared" si="161"/>
        <v>42713</v>
      </c>
      <c r="AE817" s="38"/>
      <c r="AF817" s="38"/>
      <c r="AG817" s="38"/>
      <c r="AH817" s="38"/>
      <c r="AI817" s="38"/>
      <c r="AJ817" s="38"/>
      <c r="AK817" s="38"/>
      <c r="AL817" s="38"/>
      <c r="AM817" s="38"/>
      <c r="AO817" s="38"/>
    </row>
    <row r="818" spans="2:41">
      <c r="B818" s="111">
        <v>42804</v>
      </c>
      <c r="C818" s="112">
        <v>1.1212200000000001</v>
      </c>
      <c r="E818" s="111"/>
      <c r="H818" s="111">
        <v>43054</v>
      </c>
      <c r="I818" s="112">
        <v>1.1599999999999999</v>
      </c>
      <c r="K818" s="111">
        <v>42769</v>
      </c>
      <c r="L818" s="112">
        <v>0.86658999999999997</v>
      </c>
      <c r="N818" s="111">
        <v>42769</v>
      </c>
      <c r="O818" s="112">
        <v>0.67098999999999998</v>
      </c>
      <c r="Q818" s="111">
        <v>42769</v>
      </c>
      <c r="R818" s="112">
        <v>0.1956</v>
      </c>
      <c r="S818" s="158">
        <f t="shared" si="155"/>
        <v>0</v>
      </c>
      <c r="T818" s="38">
        <f t="shared" si="156"/>
        <v>42804</v>
      </c>
      <c r="U818" s="112">
        <f t="shared" ca="1" si="157"/>
        <v>1.1212200000000001</v>
      </c>
      <c r="V818" s="112">
        <f t="shared" ca="1" si="151"/>
        <v>0.98480000000000001</v>
      </c>
      <c r="W818" s="112">
        <f t="shared" ca="1" si="152"/>
        <v>0.78920000000000001</v>
      </c>
      <c r="X818" s="112">
        <f t="shared" ca="1" si="153"/>
        <v>0.1956</v>
      </c>
      <c r="Y818" s="112">
        <f t="shared" ca="1" si="158"/>
        <v>0</v>
      </c>
      <c r="Z818" s="27">
        <f t="shared" ca="1" si="154"/>
        <v>0.33202000000000009</v>
      </c>
      <c r="AB818" s="38">
        <f t="shared" si="159"/>
        <v>42713</v>
      </c>
      <c r="AC818" s="38" t="e">
        <f t="shared" si="160"/>
        <v>#N/A</v>
      </c>
      <c r="AD818" s="38">
        <f t="shared" si="161"/>
        <v>42713</v>
      </c>
      <c r="AE818" s="38"/>
      <c r="AF818" s="38"/>
      <c r="AG818" s="38"/>
      <c r="AH818" s="38"/>
      <c r="AI818" s="38"/>
      <c r="AJ818" s="38"/>
      <c r="AK818" s="38"/>
      <c r="AL818" s="38"/>
      <c r="AM818" s="38"/>
      <c r="AO818" s="38"/>
    </row>
    <row r="819" spans="2:41">
      <c r="B819" s="111">
        <v>42807</v>
      </c>
      <c r="C819" s="112">
        <v>1.1312199999999999</v>
      </c>
      <c r="E819" s="111"/>
      <c r="H819" s="111">
        <v>43055</v>
      </c>
      <c r="I819" s="112">
        <v>1.17</v>
      </c>
      <c r="K819" s="111">
        <v>42772</v>
      </c>
      <c r="L819" s="112">
        <v>0.87768000000000002</v>
      </c>
      <c r="N819" s="111">
        <v>42772</v>
      </c>
      <c r="O819" s="112">
        <v>0.68210999999999999</v>
      </c>
      <c r="Q819" s="111">
        <v>42772</v>
      </c>
      <c r="R819" s="112">
        <v>0.19556999999999999</v>
      </c>
      <c r="S819" s="158">
        <f t="shared" si="155"/>
        <v>0</v>
      </c>
      <c r="T819" s="38">
        <f t="shared" si="156"/>
        <v>42807</v>
      </c>
      <c r="U819" s="112">
        <f t="shared" ca="1" si="157"/>
        <v>1.1312199999999999</v>
      </c>
      <c r="V819" s="112">
        <f t="shared" ca="1" si="151"/>
        <v>0.99531000000000003</v>
      </c>
      <c r="W819" s="112">
        <f t="shared" ca="1" si="152"/>
        <v>0.79971000000000003</v>
      </c>
      <c r="X819" s="112">
        <f t="shared" ca="1" si="153"/>
        <v>0.1956</v>
      </c>
      <c r="Y819" s="112">
        <f t="shared" ca="1" si="158"/>
        <v>0</v>
      </c>
      <c r="Z819" s="27">
        <f t="shared" ca="1" si="154"/>
        <v>0.33150999999999986</v>
      </c>
      <c r="AB819" s="38">
        <f t="shared" si="159"/>
        <v>42717</v>
      </c>
      <c r="AC819" s="38">
        <f t="shared" si="160"/>
        <v>42717</v>
      </c>
      <c r="AD819" s="38">
        <f t="shared" si="161"/>
        <v>42717</v>
      </c>
      <c r="AE819" s="38"/>
      <c r="AF819" s="38"/>
      <c r="AG819" s="38"/>
      <c r="AH819" s="38"/>
      <c r="AI819" s="38"/>
      <c r="AJ819" s="38"/>
      <c r="AK819" s="38"/>
      <c r="AL819" s="38"/>
      <c r="AM819" s="38"/>
      <c r="AO819" s="38"/>
    </row>
    <row r="820" spans="2:41">
      <c r="B820" s="111">
        <v>42808</v>
      </c>
      <c r="C820" s="112">
        <v>1.13733</v>
      </c>
      <c r="E820" s="111"/>
      <c r="H820" s="111">
        <v>43056</v>
      </c>
      <c r="I820" s="112">
        <v>1.1400000000000001</v>
      </c>
      <c r="K820" s="111">
        <v>42773</v>
      </c>
      <c r="L820" s="112">
        <v>0.87939000000000001</v>
      </c>
      <c r="N820" s="111">
        <v>42773</v>
      </c>
      <c r="O820" s="112">
        <v>0.68379000000000001</v>
      </c>
      <c r="Q820" s="111">
        <v>42773</v>
      </c>
      <c r="R820" s="112">
        <v>0.1956</v>
      </c>
      <c r="S820" s="158">
        <f t="shared" si="155"/>
        <v>0</v>
      </c>
      <c r="T820" s="38">
        <f t="shared" si="156"/>
        <v>42808</v>
      </c>
      <c r="U820" s="112">
        <f t="shared" ca="1" si="157"/>
        <v>1.13733</v>
      </c>
      <c r="V820" s="112">
        <f t="shared" ca="1" si="151"/>
        <v>0.99963999999999997</v>
      </c>
      <c r="W820" s="112">
        <f t="shared" ca="1" si="152"/>
        <v>0.80406999999999995</v>
      </c>
      <c r="X820" s="112">
        <f t="shared" ca="1" si="153"/>
        <v>0.19556999999999999</v>
      </c>
      <c r="Y820" s="112">
        <f t="shared" ca="1" si="158"/>
        <v>0</v>
      </c>
      <c r="Z820" s="27">
        <f t="shared" ca="1" si="154"/>
        <v>0.33326</v>
      </c>
      <c r="AB820" s="38">
        <f t="shared" si="159"/>
        <v>42718</v>
      </c>
      <c r="AC820" s="38">
        <f t="shared" si="160"/>
        <v>42718</v>
      </c>
      <c r="AD820" s="38">
        <f t="shared" si="161"/>
        <v>42718</v>
      </c>
      <c r="AE820" s="38"/>
      <c r="AF820" s="38"/>
      <c r="AG820" s="38"/>
      <c r="AH820" s="38"/>
      <c r="AI820" s="38"/>
      <c r="AJ820" s="38"/>
      <c r="AK820" s="38"/>
      <c r="AL820" s="38"/>
      <c r="AM820" s="38"/>
      <c r="AO820" s="38"/>
    </row>
    <row r="821" spans="2:41">
      <c r="B821" s="111">
        <v>42809</v>
      </c>
      <c r="C821" s="112">
        <v>1.1481699999999999</v>
      </c>
      <c r="E821" s="111"/>
      <c r="H821" s="111">
        <v>43059</v>
      </c>
      <c r="I821" s="112">
        <v>1.1100000000000001</v>
      </c>
      <c r="K821" s="111">
        <v>42774</v>
      </c>
      <c r="L821" s="112">
        <v>0.88134000000000001</v>
      </c>
      <c r="N821" s="111">
        <v>42774</v>
      </c>
      <c r="O821" s="112">
        <v>0.68574000000000002</v>
      </c>
      <c r="Q821" s="111">
        <v>42774</v>
      </c>
      <c r="R821" s="112">
        <v>0.1956</v>
      </c>
      <c r="S821" s="158">
        <f t="shared" si="155"/>
        <v>0</v>
      </c>
      <c r="T821" s="38">
        <f t="shared" si="156"/>
        <v>42809</v>
      </c>
      <c r="U821" s="112">
        <f t="shared" ca="1" si="157"/>
        <v>1.1481699999999999</v>
      </c>
      <c r="V821" s="112">
        <f t="shared" ca="1" si="151"/>
        <v>1.00413</v>
      </c>
      <c r="W821" s="112">
        <f t="shared" ca="1" si="152"/>
        <v>0.80852999999999997</v>
      </c>
      <c r="X821" s="112">
        <f t="shared" ca="1" si="153"/>
        <v>0.1956</v>
      </c>
      <c r="Y821" s="112">
        <f t="shared" ca="1" si="158"/>
        <v>0</v>
      </c>
      <c r="Z821" s="27">
        <f t="shared" ca="1" si="154"/>
        <v>0.33963999999999994</v>
      </c>
      <c r="AB821" s="38">
        <f t="shared" si="159"/>
        <v>42719</v>
      </c>
      <c r="AC821" s="38">
        <f t="shared" si="160"/>
        <v>42719</v>
      </c>
      <c r="AD821" s="38">
        <f t="shared" si="161"/>
        <v>42719</v>
      </c>
      <c r="AE821" s="38"/>
      <c r="AF821" s="38"/>
      <c r="AG821" s="38"/>
      <c r="AH821" s="38"/>
      <c r="AI821" s="38"/>
      <c r="AJ821" s="38"/>
      <c r="AK821" s="38"/>
      <c r="AL821" s="38"/>
      <c r="AM821" s="38"/>
      <c r="AO821" s="38"/>
    </row>
    <row r="822" spans="2:41">
      <c r="B822" s="111">
        <v>42810</v>
      </c>
      <c r="C822" s="112">
        <v>1.15178</v>
      </c>
      <c r="E822" s="111"/>
      <c r="H822" s="111">
        <v>43060</v>
      </c>
      <c r="I822" s="112">
        <v>1.07</v>
      </c>
      <c r="K822" s="111">
        <v>42775</v>
      </c>
      <c r="L822" s="112">
        <v>0.88436999999999999</v>
      </c>
      <c r="N822" s="111">
        <v>42775</v>
      </c>
      <c r="O822" s="112">
        <v>0.68876999999999999</v>
      </c>
      <c r="Q822" s="111">
        <v>42775</v>
      </c>
      <c r="R822" s="112">
        <v>0.1956</v>
      </c>
      <c r="S822" s="158">
        <f t="shared" si="155"/>
        <v>0</v>
      </c>
      <c r="T822" s="38">
        <f t="shared" si="156"/>
        <v>42810</v>
      </c>
      <c r="U822" s="112">
        <f t="shared" ca="1" si="157"/>
        <v>1.15178</v>
      </c>
      <c r="V822" s="112">
        <f t="shared" ca="1" si="151"/>
        <v>1.0111000000000001</v>
      </c>
      <c r="W822" s="112">
        <f t="shared" ca="1" si="152"/>
        <v>0.8155</v>
      </c>
      <c r="X822" s="112">
        <f t="shared" ca="1" si="153"/>
        <v>0.1956</v>
      </c>
      <c r="Y822" s="112">
        <f t="shared" ca="1" si="158"/>
        <v>0</v>
      </c>
      <c r="Z822" s="27">
        <f t="shared" ca="1" si="154"/>
        <v>0.33628000000000002</v>
      </c>
      <c r="AB822" s="38">
        <f t="shared" si="159"/>
        <v>42720</v>
      </c>
      <c r="AC822" s="38">
        <f t="shared" si="160"/>
        <v>42720</v>
      </c>
      <c r="AD822" s="38">
        <f t="shared" si="161"/>
        <v>42720</v>
      </c>
      <c r="AE822" s="38"/>
      <c r="AF822" s="38"/>
      <c r="AG822" s="38"/>
      <c r="AH822" s="38"/>
      <c r="AI822" s="38"/>
      <c r="AJ822" s="38"/>
      <c r="AK822" s="38"/>
      <c r="AL822" s="38"/>
      <c r="AM822" s="38"/>
      <c r="AO822" s="38"/>
    </row>
    <row r="823" spans="2:41">
      <c r="B823" s="111">
        <v>42811</v>
      </c>
      <c r="C823" s="112">
        <v>1.15178</v>
      </c>
      <c r="E823" s="111"/>
      <c r="H823" s="111">
        <v>43061</v>
      </c>
      <c r="I823" s="112">
        <v>1.04</v>
      </c>
      <c r="K823" s="111">
        <v>42776</v>
      </c>
      <c r="L823" s="112">
        <v>0.88685000000000003</v>
      </c>
      <c r="N823" s="111">
        <v>42776</v>
      </c>
      <c r="O823" s="112">
        <v>0.69125000000000003</v>
      </c>
      <c r="Q823" s="111">
        <v>42776</v>
      </c>
      <c r="R823" s="112">
        <v>0.1956</v>
      </c>
      <c r="S823" s="158">
        <f t="shared" si="155"/>
        <v>0</v>
      </c>
      <c r="T823" s="38">
        <f t="shared" si="156"/>
        <v>42811</v>
      </c>
      <c r="U823" s="112">
        <f t="shared" ca="1" si="157"/>
        <v>1.15178</v>
      </c>
      <c r="V823" s="112">
        <f t="shared" ca="1" si="151"/>
        <v>1.0229600000000001</v>
      </c>
      <c r="W823" s="112">
        <f t="shared" ca="1" si="152"/>
        <v>0.82735999999999998</v>
      </c>
      <c r="X823" s="112">
        <f t="shared" ca="1" si="153"/>
        <v>0.1956</v>
      </c>
      <c r="Y823" s="112">
        <f t="shared" ca="1" si="158"/>
        <v>0</v>
      </c>
      <c r="Z823" s="27">
        <f t="shared" ca="1" si="154"/>
        <v>0.32442000000000004</v>
      </c>
      <c r="AB823" s="38">
        <f t="shared" si="159"/>
        <v>42720</v>
      </c>
      <c r="AC823" s="38" t="e">
        <f t="shared" si="160"/>
        <v>#N/A</v>
      </c>
      <c r="AD823" s="38">
        <f t="shared" si="161"/>
        <v>42720</v>
      </c>
      <c r="AE823" s="38"/>
      <c r="AF823" s="38"/>
      <c r="AG823" s="38"/>
      <c r="AH823" s="38"/>
      <c r="AI823" s="38"/>
      <c r="AJ823" s="38"/>
      <c r="AK823" s="38"/>
      <c r="AL823" s="38"/>
      <c r="AM823" s="38"/>
      <c r="AO823" s="38"/>
    </row>
    <row r="824" spans="2:41">
      <c r="B824" s="111">
        <v>42814</v>
      </c>
      <c r="C824" s="112">
        <v>1.15622</v>
      </c>
      <c r="E824" s="111"/>
      <c r="H824" s="111">
        <v>43063</v>
      </c>
      <c r="I824" s="112">
        <v>1.08</v>
      </c>
      <c r="K824" s="111">
        <v>42779</v>
      </c>
      <c r="L824" s="112">
        <v>0.89576</v>
      </c>
      <c r="N824" s="111">
        <v>42779</v>
      </c>
      <c r="O824" s="112">
        <v>0.70016</v>
      </c>
      <c r="Q824" s="111">
        <v>42779</v>
      </c>
      <c r="R824" s="112">
        <v>0.1956</v>
      </c>
      <c r="S824" s="158">
        <f t="shared" si="155"/>
        <v>0</v>
      </c>
      <c r="T824" s="38">
        <f t="shared" si="156"/>
        <v>42814</v>
      </c>
      <c r="U824" s="112">
        <f t="shared" ca="1" si="157"/>
        <v>1.15622</v>
      </c>
      <c r="V824" s="112">
        <f t="shared" ca="1" si="151"/>
        <v>1.02864</v>
      </c>
      <c r="W824" s="112">
        <f t="shared" ca="1" si="152"/>
        <v>0.83304</v>
      </c>
      <c r="X824" s="112">
        <f t="shared" ca="1" si="153"/>
        <v>0.1956</v>
      </c>
      <c r="Y824" s="112">
        <f t="shared" ca="1" si="158"/>
        <v>0</v>
      </c>
      <c r="Z824" s="27">
        <f t="shared" ca="1" si="154"/>
        <v>0.32318000000000002</v>
      </c>
      <c r="AB824" s="38">
        <f t="shared" si="159"/>
        <v>42724</v>
      </c>
      <c r="AC824" s="38">
        <f t="shared" si="160"/>
        <v>42724</v>
      </c>
      <c r="AD824" s="38">
        <f t="shared" si="161"/>
        <v>42724</v>
      </c>
      <c r="AE824" s="38"/>
      <c r="AF824" s="38"/>
      <c r="AG824" s="38"/>
      <c r="AH824" s="38"/>
      <c r="AI824" s="38"/>
      <c r="AJ824" s="38"/>
      <c r="AK824" s="38"/>
      <c r="AL824" s="38"/>
      <c r="AM824" s="38"/>
      <c r="AO824" s="38"/>
    </row>
    <row r="825" spans="2:41">
      <c r="B825" s="111">
        <v>42815</v>
      </c>
      <c r="C825" s="112">
        <v>1.15622</v>
      </c>
      <c r="E825" s="111"/>
      <c r="H825" s="111">
        <v>43066</v>
      </c>
      <c r="I825" s="112">
        <v>1.08</v>
      </c>
      <c r="K825" s="111">
        <v>42780</v>
      </c>
      <c r="L825" s="112">
        <v>0.89764999999999995</v>
      </c>
      <c r="N825" s="111">
        <v>42780</v>
      </c>
      <c r="O825" s="112">
        <v>0.70204999999999995</v>
      </c>
      <c r="Q825" s="111">
        <v>42780</v>
      </c>
      <c r="R825" s="112">
        <v>0.1956</v>
      </c>
      <c r="S825" s="158">
        <f t="shared" si="155"/>
        <v>0</v>
      </c>
      <c r="T825" s="38">
        <f t="shared" si="156"/>
        <v>42815</v>
      </c>
      <c r="U825" s="112">
        <f t="shared" ca="1" si="157"/>
        <v>1.15622</v>
      </c>
      <c r="V825" s="112">
        <f t="shared" ca="1" si="151"/>
        <v>1.0318799999999999</v>
      </c>
      <c r="W825" s="112">
        <f t="shared" ca="1" si="152"/>
        <v>0.83631</v>
      </c>
      <c r="X825" s="112">
        <f t="shared" ca="1" si="153"/>
        <v>0.19556999999999999</v>
      </c>
      <c r="Y825" s="112">
        <f t="shared" ca="1" si="158"/>
        <v>0</v>
      </c>
      <c r="Z825" s="27">
        <f t="shared" ca="1" si="154"/>
        <v>0.31991000000000003</v>
      </c>
      <c r="AB825" s="38">
        <f t="shared" si="159"/>
        <v>42725</v>
      </c>
      <c r="AC825" s="38">
        <f t="shared" si="160"/>
        <v>42725</v>
      </c>
      <c r="AD825" s="38">
        <f t="shared" si="161"/>
        <v>42725</v>
      </c>
      <c r="AE825" s="38"/>
      <c r="AF825" s="38"/>
      <c r="AG825" s="38"/>
      <c r="AH825" s="38"/>
      <c r="AI825" s="38"/>
      <c r="AJ825" s="38"/>
      <c r="AK825" s="38"/>
      <c r="AL825" s="38"/>
      <c r="AM825" s="38"/>
      <c r="AO825" s="38"/>
    </row>
    <row r="826" spans="2:41">
      <c r="B826" s="111">
        <v>42816</v>
      </c>
      <c r="C826" s="112">
        <v>1.1567799999999999</v>
      </c>
      <c r="E826" s="111"/>
      <c r="H826" s="111">
        <v>43067</v>
      </c>
      <c r="I826" s="112">
        <v>1.05</v>
      </c>
      <c r="K826" s="111">
        <v>42781</v>
      </c>
      <c r="L826" s="112">
        <v>0.89968000000000004</v>
      </c>
      <c r="N826" s="111">
        <v>42781</v>
      </c>
      <c r="O826" s="112">
        <v>0.70408000000000004</v>
      </c>
      <c r="Q826" s="111">
        <v>42781</v>
      </c>
      <c r="R826" s="112">
        <v>0.1956</v>
      </c>
      <c r="S826" s="158">
        <f t="shared" si="155"/>
        <v>0</v>
      </c>
      <c r="T826" s="38">
        <f t="shared" si="156"/>
        <v>42816</v>
      </c>
      <c r="U826" s="112">
        <f t="shared" ca="1" si="157"/>
        <v>1.1567799999999999</v>
      </c>
      <c r="V826" s="112">
        <f t="shared" ca="1" si="151"/>
        <v>1.03485</v>
      </c>
      <c r="W826" s="112">
        <f t="shared" ca="1" si="152"/>
        <v>0.83925000000000005</v>
      </c>
      <c r="X826" s="112">
        <f t="shared" ca="1" si="153"/>
        <v>0.1956</v>
      </c>
      <c r="Y826" s="112">
        <f t="shared" ca="1" si="158"/>
        <v>0</v>
      </c>
      <c r="Z826" s="27">
        <f t="shared" ca="1" si="154"/>
        <v>0.31752999999999987</v>
      </c>
      <c r="AB826" s="38">
        <f t="shared" si="159"/>
        <v>42726</v>
      </c>
      <c r="AC826" s="38">
        <f t="shared" si="160"/>
        <v>42726</v>
      </c>
      <c r="AD826" s="38">
        <f t="shared" si="161"/>
        <v>42726</v>
      </c>
      <c r="AE826" s="38"/>
      <c r="AF826" s="38"/>
      <c r="AG826" s="38"/>
      <c r="AH826" s="38"/>
      <c r="AI826" s="38"/>
      <c r="AJ826" s="38"/>
      <c r="AK826" s="38"/>
      <c r="AL826" s="38"/>
      <c r="AM826" s="38"/>
      <c r="AO826" s="38"/>
    </row>
    <row r="827" spans="2:41">
      <c r="B827" s="111">
        <v>42817</v>
      </c>
      <c r="C827" s="112">
        <v>1.15289</v>
      </c>
      <c r="E827" s="111"/>
      <c r="H827" s="111">
        <v>43068</v>
      </c>
      <c r="I827" s="112">
        <v>1.01</v>
      </c>
      <c r="K827" s="111">
        <v>42782</v>
      </c>
      <c r="L827" s="112">
        <v>0.90249000000000001</v>
      </c>
      <c r="N827" s="111">
        <v>42782</v>
      </c>
      <c r="O827" s="112">
        <v>0.70689000000000002</v>
      </c>
      <c r="Q827" s="111">
        <v>42782</v>
      </c>
      <c r="R827" s="112">
        <v>0.1956</v>
      </c>
      <c r="S827" s="158">
        <f t="shared" si="155"/>
        <v>0</v>
      </c>
      <c r="T827" s="38">
        <f t="shared" si="156"/>
        <v>42817</v>
      </c>
      <c r="U827" s="112">
        <f t="shared" ca="1" si="157"/>
        <v>1.15289</v>
      </c>
      <c r="V827" s="112">
        <f t="shared" ca="1" si="151"/>
        <v>1.03779</v>
      </c>
      <c r="W827" s="112">
        <f t="shared" ca="1" si="152"/>
        <v>0.84218999999999999</v>
      </c>
      <c r="X827" s="112">
        <f t="shared" ca="1" si="153"/>
        <v>0.1956</v>
      </c>
      <c r="Y827" s="112">
        <f t="shared" ca="1" si="158"/>
        <v>0</v>
      </c>
      <c r="Z827" s="27">
        <f t="shared" ca="1" si="154"/>
        <v>0.31069999999999998</v>
      </c>
      <c r="AB827" s="38">
        <f t="shared" si="159"/>
        <v>42727</v>
      </c>
      <c r="AC827" s="38">
        <f t="shared" si="160"/>
        <v>42727</v>
      </c>
      <c r="AD827" s="38">
        <f t="shared" si="161"/>
        <v>42727</v>
      </c>
      <c r="AE827" s="38"/>
      <c r="AF827" s="38"/>
      <c r="AG827" s="38"/>
      <c r="AH827" s="38"/>
      <c r="AI827" s="38"/>
      <c r="AJ827" s="38"/>
      <c r="AK827" s="38"/>
      <c r="AL827" s="38"/>
      <c r="AM827" s="38"/>
      <c r="AO827" s="38"/>
    </row>
    <row r="828" spans="2:41">
      <c r="B828" s="111">
        <v>42818</v>
      </c>
      <c r="C828" s="112">
        <v>1.1512800000000001</v>
      </c>
      <c r="E828" s="111"/>
      <c r="H828" s="111">
        <v>43069</v>
      </c>
      <c r="I828" s="112">
        <v>1.08</v>
      </c>
      <c r="K828" s="111">
        <v>42783</v>
      </c>
      <c r="L828" s="112">
        <v>0.90542</v>
      </c>
      <c r="N828" s="111">
        <v>42783</v>
      </c>
      <c r="O828" s="112">
        <v>0.70982000000000001</v>
      </c>
      <c r="Q828" s="111">
        <v>42783</v>
      </c>
      <c r="R828" s="112">
        <v>0.1956</v>
      </c>
      <c r="S828" s="158">
        <f t="shared" si="155"/>
        <v>0</v>
      </c>
      <c r="T828" s="38">
        <f t="shared" si="156"/>
        <v>42818</v>
      </c>
      <c r="U828" s="112">
        <f t="shared" ca="1" si="157"/>
        <v>1.1512800000000001</v>
      </c>
      <c r="V828" s="112">
        <f t="shared" ca="1" si="151"/>
        <v>1.0456700000000001</v>
      </c>
      <c r="W828" s="112">
        <f t="shared" ca="1" si="152"/>
        <v>0.85006999999999999</v>
      </c>
      <c r="X828" s="112">
        <f t="shared" ca="1" si="153"/>
        <v>0.1956</v>
      </c>
      <c r="Y828" s="112">
        <f t="shared" ca="1" si="158"/>
        <v>0</v>
      </c>
      <c r="Z828" s="27">
        <f t="shared" ca="1" si="154"/>
        <v>0.30121000000000009</v>
      </c>
      <c r="AB828" s="38">
        <f t="shared" si="159"/>
        <v>42727</v>
      </c>
      <c r="AC828" s="38" t="e">
        <f t="shared" si="160"/>
        <v>#N/A</v>
      </c>
      <c r="AD828" s="38">
        <f t="shared" si="161"/>
        <v>42727</v>
      </c>
      <c r="AE828" s="38"/>
      <c r="AF828" s="38"/>
      <c r="AG828" s="38"/>
      <c r="AH828" s="38"/>
      <c r="AI828" s="38"/>
      <c r="AJ828" s="38"/>
      <c r="AK828" s="38"/>
      <c r="AL828" s="38"/>
      <c r="AM828" s="38"/>
      <c r="AO828" s="38"/>
    </row>
    <row r="829" spans="2:41">
      <c r="B829" s="111">
        <v>42821</v>
      </c>
      <c r="C829" s="112">
        <v>1.1518900000000001</v>
      </c>
      <c r="E829" s="111"/>
      <c r="H829" s="111">
        <v>43070</v>
      </c>
      <c r="I829" s="112">
        <v>1.04</v>
      </c>
      <c r="K829" s="111">
        <v>42786</v>
      </c>
      <c r="L829" s="112">
        <v>0.90539000000000003</v>
      </c>
      <c r="N829" s="111">
        <v>42786</v>
      </c>
      <c r="O829" s="112">
        <v>0.70982000000000001</v>
      </c>
      <c r="Q829" s="111">
        <v>42786</v>
      </c>
      <c r="R829" s="112">
        <v>0.19556999999999999</v>
      </c>
      <c r="S829" s="158">
        <f t="shared" si="155"/>
        <v>0</v>
      </c>
      <c r="T829" s="38">
        <f t="shared" si="156"/>
        <v>42821</v>
      </c>
      <c r="U829" s="112">
        <f t="shared" ca="1" si="157"/>
        <v>1.1518900000000001</v>
      </c>
      <c r="V829" s="112">
        <f t="shared" ca="1" si="151"/>
        <v>1.0504199999999999</v>
      </c>
      <c r="W829" s="112">
        <f t="shared" ca="1" si="152"/>
        <v>0.85482000000000002</v>
      </c>
      <c r="X829" s="112">
        <f t="shared" ca="1" si="153"/>
        <v>0.1956</v>
      </c>
      <c r="Y829" s="112">
        <f t="shared" ca="1" si="158"/>
        <v>0</v>
      </c>
      <c r="Z829" s="27">
        <f t="shared" ca="1" si="154"/>
        <v>0.29707000000000006</v>
      </c>
      <c r="AB829" s="38">
        <f t="shared" si="159"/>
        <v>42727</v>
      </c>
      <c r="AC829" s="38" t="e">
        <f t="shared" si="160"/>
        <v>#N/A</v>
      </c>
      <c r="AD829" s="38">
        <f t="shared" si="161"/>
        <v>42727</v>
      </c>
      <c r="AE829" s="38"/>
      <c r="AF829" s="38"/>
      <c r="AG829" s="38"/>
      <c r="AH829" s="38"/>
      <c r="AI829" s="38"/>
      <c r="AJ829" s="38"/>
      <c r="AK829" s="38"/>
      <c r="AL829" s="38"/>
      <c r="AM829" s="38"/>
      <c r="AO829" s="38"/>
    </row>
    <row r="830" spans="2:41">
      <c r="B830" s="111">
        <v>42822</v>
      </c>
      <c r="C830" s="112">
        <v>1.15222</v>
      </c>
      <c r="E830" s="111"/>
      <c r="H830" s="111">
        <v>43073</v>
      </c>
      <c r="I830" s="112">
        <v>1.03</v>
      </c>
      <c r="K830" s="111">
        <v>42787</v>
      </c>
      <c r="L830" s="112">
        <v>0.91798000000000002</v>
      </c>
      <c r="N830" s="111">
        <v>42787</v>
      </c>
      <c r="O830" s="112">
        <v>0.72241</v>
      </c>
      <c r="Q830" s="111">
        <v>42787</v>
      </c>
      <c r="R830" s="112">
        <v>0.19556999999999999</v>
      </c>
      <c r="S830" s="158">
        <f t="shared" si="155"/>
        <v>0</v>
      </c>
      <c r="T830" s="38">
        <f t="shared" si="156"/>
        <v>42822</v>
      </c>
      <c r="U830" s="112">
        <f t="shared" ca="1" si="157"/>
        <v>1.15222</v>
      </c>
      <c r="V830" s="112">
        <f t="shared" ca="1" si="151"/>
        <v>1.0533699999999999</v>
      </c>
      <c r="W830" s="112">
        <f t="shared" ca="1" si="152"/>
        <v>0.85777000000000003</v>
      </c>
      <c r="X830" s="112">
        <f t="shared" ca="1" si="153"/>
        <v>0.1956</v>
      </c>
      <c r="Y830" s="112">
        <f t="shared" ca="1" si="158"/>
        <v>0</v>
      </c>
      <c r="Z830" s="27">
        <f t="shared" ca="1" si="154"/>
        <v>0.29444999999999999</v>
      </c>
      <c r="AB830" s="38">
        <f t="shared" si="159"/>
        <v>42732</v>
      </c>
      <c r="AC830" s="38">
        <f t="shared" si="160"/>
        <v>42732</v>
      </c>
      <c r="AD830" s="38">
        <f t="shared" si="161"/>
        <v>42732</v>
      </c>
      <c r="AE830" s="38"/>
      <c r="AF830" s="38"/>
      <c r="AG830" s="38"/>
      <c r="AH830" s="38"/>
      <c r="AI830" s="38"/>
      <c r="AJ830" s="38"/>
      <c r="AK830" s="38"/>
      <c r="AL830" s="38"/>
      <c r="AM830" s="38"/>
      <c r="AO830" s="38"/>
    </row>
    <row r="831" spans="2:41">
      <c r="B831" s="111">
        <v>42823</v>
      </c>
      <c r="C831" s="112">
        <v>1.1467799999999999</v>
      </c>
      <c r="E831" s="111"/>
      <c r="H831" s="111">
        <v>43074</v>
      </c>
      <c r="I831" s="112">
        <v>1.07</v>
      </c>
      <c r="K831" s="111">
        <v>42788</v>
      </c>
      <c r="L831" s="112">
        <v>0.92047000000000001</v>
      </c>
      <c r="N831" s="111">
        <v>42788</v>
      </c>
      <c r="O831" s="112">
        <v>0.72489999999999999</v>
      </c>
      <c r="Q831" s="111">
        <v>42788</v>
      </c>
      <c r="R831" s="112">
        <v>0.19556999999999999</v>
      </c>
      <c r="S831" s="158">
        <f t="shared" si="155"/>
        <v>0</v>
      </c>
      <c r="T831" s="38">
        <f t="shared" si="156"/>
        <v>42823</v>
      </c>
      <c r="U831" s="112">
        <f t="shared" ca="1" si="157"/>
        <v>1.1467799999999999</v>
      </c>
      <c r="V831" s="112">
        <f t="shared" ca="1" si="151"/>
        <v>1.0563899999999999</v>
      </c>
      <c r="W831" s="112">
        <f t="shared" ca="1" si="152"/>
        <v>0.86082000000000003</v>
      </c>
      <c r="X831" s="112">
        <f t="shared" ca="1" si="153"/>
        <v>0.19556999999999999</v>
      </c>
      <c r="Y831" s="112">
        <f t="shared" ca="1" si="158"/>
        <v>0</v>
      </c>
      <c r="Z831" s="27">
        <f t="shared" ca="1" si="154"/>
        <v>0.28595999999999988</v>
      </c>
      <c r="AB831" s="38">
        <f t="shared" si="159"/>
        <v>42733</v>
      </c>
      <c r="AC831" s="38">
        <f t="shared" ca="1" si="160"/>
        <v>42733</v>
      </c>
      <c r="AD831" s="38">
        <f t="shared" si="161"/>
        <v>42733</v>
      </c>
      <c r="AE831" s="38"/>
      <c r="AF831" s="38"/>
      <c r="AG831" s="38"/>
      <c r="AH831" s="38"/>
      <c r="AI831" s="38"/>
      <c r="AJ831" s="38"/>
      <c r="AK831" s="38"/>
      <c r="AL831" s="38"/>
      <c r="AM831" s="38"/>
      <c r="AO831" s="38"/>
    </row>
    <row r="832" spans="2:41">
      <c r="B832" s="111">
        <v>42824</v>
      </c>
      <c r="C832" s="112">
        <v>1.14761</v>
      </c>
      <c r="E832" s="111"/>
      <c r="H832" s="111">
        <v>43075</v>
      </c>
      <c r="I832" s="112">
        <v>1.07</v>
      </c>
      <c r="K832" s="111">
        <v>42789</v>
      </c>
      <c r="L832" s="112">
        <v>0.92342999999999997</v>
      </c>
      <c r="N832" s="111">
        <v>42789</v>
      </c>
      <c r="O832" s="112">
        <v>0.72782999999999998</v>
      </c>
      <c r="Q832" s="111">
        <v>42789</v>
      </c>
      <c r="R832" s="112">
        <v>0.1956</v>
      </c>
      <c r="S832" s="158">
        <f t="shared" si="155"/>
        <v>0</v>
      </c>
      <c r="T832" s="38">
        <f t="shared" si="156"/>
        <v>42824</v>
      </c>
      <c r="U832" s="112">
        <f t="shared" ca="1" si="157"/>
        <v>1.14761</v>
      </c>
      <c r="V832" s="112">
        <f t="shared" ca="1" si="151"/>
        <v>1.05979</v>
      </c>
      <c r="W832" s="112">
        <f t="shared" ca="1" si="152"/>
        <v>0.86419000000000001</v>
      </c>
      <c r="X832" s="112">
        <f t="shared" ca="1" si="153"/>
        <v>0.1956</v>
      </c>
      <c r="Y832" s="112">
        <f t="shared" ca="1" si="158"/>
        <v>0</v>
      </c>
      <c r="Z832" s="27">
        <f t="shared" ca="1" si="154"/>
        <v>0.28342000000000001</v>
      </c>
      <c r="AB832" s="38">
        <f t="shared" si="159"/>
        <v>42734</v>
      </c>
      <c r="AC832" s="38">
        <f t="shared" si="160"/>
        <v>42734</v>
      </c>
      <c r="AD832" s="38">
        <f t="shared" si="161"/>
        <v>42734</v>
      </c>
      <c r="AE832" s="38"/>
      <c r="AF832" s="38"/>
      <c r="AG832" s="38"/>
      <c r="AH832" s="38"/>
      <c r="AI832" s="38"/>
      <c r="AJ832" s="38"/>
      <c r="AK832" s="38"/>
      <c r="AL832" s="38"/>
      <c r="AM832" s="38"/>
      <c r="AO832" s="38"/>
    </row>
    <row r="833" spans="2:41">
      <c r="B833" s="111">
        <v>42825</v>
      </c>
      <c r="C833" s="112">
        <v>1.1495599999999999</v>
      </c>
      <c r="E833" s="111"/>
      <c r="H833" s="111">
        <v>43076</v>
      </c>
      <c r="I833" s="112">
        <v>1.07</v>
      </c>
      <c r="K833" s="111">
        <v>42790</v>
      </c>
      <c r="L833" s="112">
        <v>0.92635999999999996</v>
      </c>
      <c r="N833" s="111">
        <v>42790</v>
      </c>
      <c r="O833" s="112">
        <v>0.73075999999999997</v>
      </c>
      <c r="Q833" s="111">
        <v>42790</v>
      </c>
      <c r="R833" s="112">
        <v>0.1956</v>
      </c>
      <c r="S833" s="158">
        <f t="shared" si="155"/>
        <v>0</v>
      </c>
      <c r="T833" s="38">
        <f t="shared" si="156"/>
        <v>42825</v>
      </c>
      <c r="U833" s="112">
        <f t="shared" ca="1" si="157"/>
        <v>1.1495599999999999</v>
      </c>
      <c r="V833" s="112">
        <f t="shared" ca="1" si="151"/>
        <v>1.0607</v>
      </c>
      <c r="W833" s="112">
        <f t="shared" ca="1" si="152"/>
        <v>0.86509999999999998</v>
      </c>
      <c r="X833" s="112">
        <f t="shared" ca="1" si="153"/>
        <v>0.1956</v>
      </c>
      <c r="Y833" s="112">
        <f t="shared" ca="1" si="158"/>
        <v>0</v>
      </c>
      <c r="Z833" s="27">
        <f t="shared" ca="1" si="154"/>
        <v>0.28445999999999994</v>
      </c>
      <c r="AB833" s="38">
        <f t="shared" si="159"/>
        <v>42734</v>
      </c>
      <c r="AC833" s="38" t="e">
        <f t="shared" si="160"/>
        <v>#N/A</v>
      </c>
      <c r="AD833" s="38">
        <f t="shared" si="161"/>
        <v>42734</v>
      </c>
      <c r="AE833" s="38"/>
      <c r="AF833" s="38"/>
      <c r="AG833" s="38"/>
      <c r="AH833" s="38"/>
      <c r="AI833" s="38"/>
      <c r="AJ833" s="38"/>
      <c r="AK833" s="38"/>
      <c r="AL833" s="38"/>
      <c r="AM833" s="38"/>
      <c r="AO833" s="38"/>
    </row>
    <row r="834" spans="2:41">
      <c r="B834" s="111">
        <v>42828</v>
      </c>
      <c r="C834" s="112">
        <v>1.1498299999999999</v>
      </c>
      <c r="E834" s="111"/>
      <c r="H834" s="111">
        <v>43077</v>
      </c>
      <c r="I834" s="112">
        <v>1.05</v>
      </c>
      <c r="K834" s="111">
        <v>42793</v>
      </c>
      <c r="L834" s="112">
        <v>0.94042000000000003</v>
      </c>
      <c r="N834" s="111">
        <v>42793</v>
      </c>
      <c r="O834" s="112">
        <v>0.74482000000000004</v>
      </c>
      <c r="Q834" s="111">
        <v>42793</v>
      </c>
      <c r="R834" s="112">
        <v>0.1956</v>
      </c>
      <c r="S834" s="158">
        <f t="shared" si="155"/>
        <v>0</v>
      </c>
      <c r="T834" s="38">
        <f t="shared" si="156"/>
        <v>42828</v>
      </c>
      <c r="U834" s="112">
        <f t="shared" ca="1" si="157"/>
        <v>1.1498299999999999</v>
      </c>
      <c r="V834" s="112">
        <f t="shared" ca="1" si="151"/>
        <v>1.07226</v>
      </c>
      <c r="W834" s="112">
        <f t="shared" ca="1" si="152"/>
        <v>0.87665999999999999</v>
      </c>
      <c r="X834" s="112">
        <f t="shared" ca="1" si="153"/>
        <v>0.1956</v>
      </c>
      <c r="Y834" s="112">
        <f t="shared" ca="1" si="158"/>
        <v>0</v>
      </c>
      <c r="Z834" s="27">
        <f t="shared" ca="1" si="154"/>
        <v>0.27316999999999991</v>
      </c>
      <c r="AB834" s="38">
        <f t="shared" si="159"/>
        <v>42738</v>
      </c>
      <c r="AC834" s="38">
        <f t="shared" si="160"/>
        <v>42738</v>
      </c>
      <c r="AD834" s="38">
        <f t="shared" si="161"/>
        <v>42738</v>
      </c>
      <c r="AE834" s="38"/>
      <c r="AF834" s="38"/>
      <c r="AG834" s="38"/>
      <c r="AH834" s="38"/>
      <c r="AI834" s="38"/>
      <c r="AJ834" s="38"/>
      <c r="AK834" s="38"/>
      <c r="AL834" s="38"/>
      <c r="AM834" s="38"/>
      <c r="AO834" s="38"/>
    </row>
    <row r="835" spans="2:41">
      <c r="B835" s="111">
        <v>42829</v>
      </c>
      <c r="C835" s="112">
        <v>1.1498299999999999</v>
      </c>
      <c r="E835" s="111"/>
      <c r="H835" s="111">
        <v>43080</v>
      </c>
      <c r="I835" s="112">
        <v>1.04</v>
      </c>
      <c r="K835" s="111">
        <v>42794</v>
      </c>
      <c r="L835" s="112">
        <v>0.94298999999999999</v>
      </c>
      <c r="N835" s="111">
        <v>42794</v>
      </c>
      <c r="O835" s="112">
        <v>0.74739</v>
      </c>
      <c r="Q835" s="111">
        <v>42794</v>
      </c>
      <c r="R835" s="112">
        <v>0.1956</v>
      </c>
      <c r="S835" s="158">
        <f t="shared" si="155"/>
        <v>0</v>
      </c>
      <c r="T835" s="38">
        <f t="shared" si="156"/>
        <v>42829</v>
      </c>
      <c r="U835" s="112">
        <f t="shared" ca="1" si="157"/>
        <v>1.1498299999999999</v>
      </c>
      <c r="V835" s="112">
        <f t="shared" ca="1" si="151"/>
        <v>1.0782</v>
      </c>
      <c r="W835" s="112">
        <f t="shared" ca="1" si="152"/>
        <v>0.88260000000000005</v>
      </c>
      <c r="X835" s="112">
        <f t="shared" ca="1" si="153"/>
        <v>0.1956</v>
      </c>
      <c r="Y835" s="112">
        <f t="shared" ca="1" si="158"/>
        <v>0</v>
      </c>
      <c r="Z835" s="27">
        <f t="shared" ca="1" si="154"/>
        <v>0.26722999999999986</v>
      </c>
      <c r="AB835" s="38">
        <f t="shared" si="159"/>
        <v>42739</v>
      </c>
      <c r="AC835" s="38">
        <f t="shared" si="160"/>
        <v>42739</v>
      </c>
      <c r="AD835" s="38">
        <f t="shared" si="161"/>
        <v>42739</v>
      </c>
      <c r="AE835" s="38"/>
      <c r="AF835" s="38"/>
      <c r="AG835" s="38"/>
      <c r="AH835" s="38"/>
      <c r="AI835" s="38"/>
      <c r="AJ835" s="38"/>
      <c r="AK835" s="38"/>
      <c r="AL835" s="38"/>
      <c r="AM835" s="38"/>
      <c r="AO835" s="38"/>
    </row>
    <row r="836" spans="2:41">
      <c r="B836" s="111">
        <v>42830</v>
      </c>
      <c r="C836" s="112">
        <v>1.15039</v>
      </c>
      <c r="E836" s="111"/>
      <c r="H836" s="111">
        <v>43081</v>
      </c>
      <c r="I836" s="112">
        <v>1.04</v>
      </c>
      <c r="K836" s="111">
        <v>42795</v>
      </c>
      <c r="L836" s="112">
        <v>0.94777</v>
      </c>
      <c r="N836" s="111">
        <v>42795</v>
      </c>
      <c r="O836" s="112">
        <v>0.75222999999999995</v>
      </c>
      <c r="Q836" s="111">
        <v>42795</v>
      </c>
      <c r="R836" s="112">
        <v>0.19553999999999999</v>
      </c>
      <c r="S836" s="158">
        <f t="shared" si="155"/>
        <v>0</v>
      </c>
      <c r="T836" s="38">
        <f t="shared" si="156"/>
        <v>42830</v>
      </c>
      <c r="U836" s="112">
        <f t="shared" ca="1" si="157"/>
        <v>1.15039</v>
      </c>
      <c r="V836" s="112">
        <f t="shared" ca="1" si="151"/>
        <v>1.07942</v>
      </c>
      <c r="W836" s="112">
        <f t="shared" ca="1" si="152"/>
        <v>0.88382000000000005</v>
      </c>
      <c r="X836" s="112">
        <f t="shared" ca="1" si="153"/>
        <v>0.1956</v>
      </c>
      <c r="Y836" s="112">
        <f t="shared" ca="1" si="158"/>
        <v>0</v>
      </c>
      <c r="Z836" s="27">
        <f t="shared" ca="1" si="154"/>
        <v>0.26656999999999997</v>
      </c>
      <c r="AB836" s="38">
        <f t="shared" si="159"/>
        <v>42740</v>
      </c>
      <c r="AC836" s="38">
        <f t="shared" si="160"/>
        <v>42740</v>
      </c>
      <c r="AD836" s="38">
        <f t="shared" si="161"/>
        <v>42740</v>
      </c>
      <c r="AE836" s="38"/>
      <c r="AF836" s="38"/>
      <c r="AG836" s="38"/>
      <c r="AH836" s="38"/>
      <c r="AI836" s="38"/>
      <c r="AJ836" s="38"/>
      <c r="AK836" s="38"/>
      <c r="AL836" s="38"/>
      <c r="AM836" s="38"/>
      <c r="AO836" s="38"/>
    </row>
    <row r="837" spans="2:41">
      <c r="B837" s="111">
        <v>42831</v>
      </c>
      <c r="C837" s="112">
        <v>1.1553899999999999</v>
      </c>
      <c r="E837" s="111"/>
      <c r="H837" s="111">
        <v>43082</v>
      </c>
      <c r="I837" s="112">
        <v>1.05</v>
      </c>
      <c r="K837" s="111">
        <v>42796</v>
      </c>
      <c r="L837" s="112">
        <v>0.95186000000000004</v>
      </c>
      <c r="N837" s="111">
        <v>42796</v>
      </c>
      <c r="O837" s="112">
        <v>0.75626000000000004</v>
      </c>
      <c r="Q837" s="111">
        <v>42796</v>
      </c>
      <c r="R837" s="112">
        <v>0.1956</v>
      </c>
      <c r="S837" s="158">
        <f t="shared" si="155"/>
        <v>0</v>
      </c>
      <c r="T837" s="38">
        <f t="shared" si="156"/>
        <v>42831</v>
      </c>
      <c r="U837" s="112">
        <f t="shared" ca="1" si="157"/>
        <v>1.1553899999999999</v>
      </c>
      <c r="V837" s="112">
        <f t="shared" ca="1" si="151"/>
        <v>1.08239</v>
      </c>
      <c r="W837" s="112">
        <f t="shared" ca="1" si="152"/>
        <v>0.88678999999999997</v>
      </c>
      <c r="X837" s="112">
        <f t="shared" ca="1" si="153"/>
        <v>0.1956</v>
      </c>
      <c r="Y837" s="112">
        <f t="shared" ca="1" si="158"/>
        <v>0</v>
      </c>
      <c r="Z837" s="27">
        <f t="shared" ca="1" si="154"/>
        <v>0.26859999999999995</v>
      </c>
      <c r="AB837" s="38">
        <f t="shared" si="159"/>
        <v>42741</v>
      </c>
      <c r="AC837" s="38">
        <f t="shared" si="160"/>
        <v>42741</v>
      </c>
      <c r="AD837" s="38">
        <f t="shared" si="161"/>
        <v>42741</v>
      </c>
      <c r="AE837" s="38"/>
      <c r="AF837" s="38"/>
      <c r="AG837" s="38"/>
      <c r="AH837" s="38"/>
      <c r="AI837" s="38"/>
      <c r="AJ837" s="38"/>
      <c r="AK837" s="38"/>
      <c r="AL837" s="38"/>
      <c r="AM837" s="38"/>
      <c r="AO837" s="38"/>
    </row>
    <row r="838" spans="2:41">
      <c r="B838" s="111">
        <v>42832</v>
      </c>
      <c r="C838" s="112">
        <v>1.15761</v>
      </c>
      <c r="E838" s="111"/>
      <c r="H838" s="111">
        <v>43083</v>
      </c>
      <c r="I838" s="112">
        <v>1.31</v>
      </c>
      <c r="K838" s="111">
        <v>42797</v>
      </c>
      <c r="L838" s="112">
        <v>0.95762000000000003</v>
      </c>
      <c r="N838" s="111">
        <v>42797</v>
      </c>
      <c r="O838" s="112">
        <v>0.76202000000000003</v>
      </c>
      <c r="Q838" s="111">
        <v>42797</v>
      </c>
      <c r="R838" s="112">
        <v>0.1956</v>
      </c>
      <c r="S838" s="158">
        <f t="shared" si="155"/>
        <v>0</v>
      </c>
      <c r="T838" s="38">
        <f t="shared" si="156"/>
        <v>42832</v>
      </c>
      <c r="U838" s="112">
        <f t="shared" ca="1" si="157"/>
        <v>1.15761</v>
      </c>
      <c r="V838" s="112">
        <f t="shared" ca="1" si="151"/>
        <v>1.0848200000000001</v>
      </c>
      <c r="W838" s="112">
        <f t="shared" ca="1" si="152"/>
        <v>0.88922000000000001</v>
      </c>
      <c r="X838" s="112">
        <f t="shared" ca="1" si="153"/>
        <v>0.1956</v>
      </c>
      <c r="Y838" s="112">
        <f t="shared" ca="1" si="158"/>
        <v>0</v>
      </c>
      <c r="Z838" s="27">
        <f t="shared" ca="1" si="154"/>
        <v>0.26839000000000002</v>
      </c>
      <c r="AB838" s="38">
        <f t="shared" si="159"/>
        <v>42741</v>
      </c>
      <c r="AC838" s="38" t="e">
        <f t="shared" si="160"/>
        <v>#N/A</v>
      </c>
      <c r="AD838" s="38">
        <f t="shared" si="161"/>
        <v>42741</v>
      </c>
      <c r="AE838" s="38"/>
      <c r="AF838" s="38"/>
      <c r="AG838" s="38"/>
      <c r="AH838" s="38"/>
      <c r="AI838" s="38"/>
      <c r="AJ838" s="38"/>
      <c r="AK838" s="38"/>
      <c r="AL838" s="38"/>
      <c r="AM838" s="38"/>
      <c r="AO838" s="38"/>
    </row>
    <row r="839" spans="2:41">
      <c r="B839" s="111">
        <v>42835</v>
      </c>
      <c r="C839" s="112">
        <v>1.15567</v>
      </c>
      <c r="E839" s="111"/>
      <c r="H839" s="111">
        <v>43084</v>
      </c>
      <c r="I839" s="112">
        <v>1.35</v>
      </c>
      <c r="K839" s="111">
        <v>42800</v>
      </c>
      <c r="L839" s="112">
        <v>0.96677999999999997</v>
      </c>
      <c r="N839" s="111">
        <v>42800</v>
      </c>
      <c r="O839" s="112">
        <v>0.77117999999999998</v>
      </c>
      <c r="Q839" s="111">
        <v>42800</v>
      </c>
      <c r="R839" s="112">
        <v>0.1956</v>
      </c>
      <c r="S839" s="158">
        <f t="shared" si="155"/>
        <v>0</v>
      </c>
      <c r="T839" s="38">
        <f t="shared" si="156"/>
        <v>42835</v>
      </c>
      <c r="U839" s="112">
        <f t="shared" ca="1" si="157"/>
        <v>1.15567</v>
      </c>
      <c r="V839" s="112">
        <f t="shared" ca="1" si="151"/>
        <v>1.0910899999999999</v>
      </c>
      <c r="W839" s="112">
        <f t="shared" ca="1" si="152"/>
        <v>0.89549000000000001</v>
      </c>
      <c r="X839" s="112">
        <f t="shared" ca="1" si="153"/>
        <v>0.1956</v>
      </c>
      <c r="Y839" s="112">
        <f t="shared" ca="1" si="158"/>
        <v>0</v>
      </c>
      <c r="Z839" s="27">
        <f t="shared" ca="1" si="154"/>
        <v>0.26017999999999997</v>
      </c>
      <c r="AB839" s="38">
        <f t="shared" si="159"/>
        <v>42745</v>
      </c>
      <c r="AC839" s="38">
        <f t="shared" si="160"/>
        <v>42745</v>
      </c>
      <c r="AD839" s="38">
        <f t="shared" si="161"/>
        <v>42745</v>
      </c>
      <c r="AE839" s="38"/>
      <c r="AF839" s="38"/>
      <c r="AG839" s="38"/>
      <c r="AH839" s="38"/>
      <c r="AI839" s="38"/>
      <c r="AJ839" s="38"/>
      <c r="AK839" s="38"/>
      <c r="AL839" s="38"/>
      <c r="AM839" s="38"/>
      <c r="AO839" s="38"/>
    </row>
    <row r="840" spans="2:41">
      <c r="B840" s="111">
        <v>42836</v>
      </c>
      <c r="C840" s="112">
        <v>1.1551100000000001</v>
      </c>
      <c r="E840" s="111"/>
      <c r="H840" s="111">
        <v>43087</v>
      </c>
      <c r="I840" s="112">
        <v>1.34</v>
      </c>
      <c r="K840" s="111">
        <v>42801</v>
      </c>
      <c r="L840" s="112">
        <v>0.97033999999999998</v>
      </c>
      <c r="N840" s="111">
        <v>42801</v>
      </c>
      <c r="O840" s="112">
        <v>0.77476999999999996</v>
      </c>
      <c r="Q840" s="111">
        <v>42801</v>
      </c>
      <c r="R840" s="112">
        <v>0.19556999999999999</v>
      </c>
      <c r="S840" s="158">
        <f t="shared" si="155"/>
        <v>0</v>
      </c>
      <c r="T840" s="38">
        <f t="shared" si="156"/>
        <v>42836</v>
      </c>
      <c r="U840" s="112">
        <f t="shared" ca="1" si="157"/>
        <v>1.1551100000000001</v>
      </c>
      <c r="V840" s="112">
        <f t="shared" ca="1" si="151"/>
        <v>1.09338</v>
      </c>
      <c r="W840" s="112">
        <f t="shared" ca="1" si="152"/>
        <v>0.89781</v>
      </c>
      <c r="X840" s="112">
        <f t="shared" ca="1" si="153"/>
        <v>0.19556999999999999</v>
      </c>
      <c r="Y840" s="112">
        <f t="shared" ca="1" si="158"/>
        <v>0</v>
      </c>
      <c r="Z840" s="27">
        <f t="shared" ca="1" si="154"/>
        <v>0.25730000000000008</v>
      </c>
      <c r="AB840" s="38">
        <f t="shared" si="159"/>
        <v>42746</v>
      </c>
      <c r="AC840" s="38">
        <f t="shared" si="160"/>
        <v>42746</v>
      </c>
      <c r="AD840" s="38">
        <f t="shared" si="161"/>
        <v>42746</v>
      </c>
      <c r="AE840" s="38"/>
      <c r="AF840" s="38"/>
      <c r="AG840" s="38"/>
      <c r="AH840" s="38"/>
      <c r="AI840" s="38"/>
      <c r="AJ840" s="38"/>
      <c r="AK840" s="38"/>
      <c r="AL840" s="38"/>
      <c r="AM840" s="38"/>
      <c r="AO840" s="38"/>
    </row>
    <row r="841" spans="2:41">
      <c r="B841" s="111">
        <v>42837</v>
      </c>
      <c r="C841" s="112">
        <v>1.1584399999999999</v>
      </c>
      <c r="E841" s="111"/>
      <c r="H841" s="111">
        <v>43088</v>
      </c>
      <c r="I841" s="112">
        <v>1.35</v>
      </c>
      <c r="K841" s="111">
        <v>42802</v>
      </c>
      <c r="L841" s="112">
        <v>0.97418000000000005</v>
      </c>
      <c r="N841" s="111">
        <v>42802</v>
      </c>
      <c r="O841" s="112">
        <v>0.77858000000000005</v>
      </c>
      <c r="Q841" s="111">
        <v>42802</v>
      </c>
      <c r="R841" s="112">
        <v>0.1956</v>
      </c>
      <c r="S841" s="158">
        <f t="shared" si="155"/>
        <v>0</v>
      </c>
      <c r="T841" s="38">
        <f t="shared" si="156"/>
        <v>42837</v>
      </c>
      <c r="U841" s="112">
        <f t="shared" ca="1" si="157"/>
        <v>1.1584399999999999</v>
      </c>
      <c r="V841" s="112">
        <f t="shared" ca="1" si="151"/>
        <v>1.0958300000000001</v>
      </c>
      <c r="W841" s="112">
        <f t="shared" ca="1" si="152"/>
        <v>0.90022999999999997</v>
      </c>
      <c r="X841" s="112">
        <f t="shared" ca="1" si="153"/>
        <v>0.1956</v>
      </c>
      <c r="Y841" s="112">
        <f t="shared" ca="1" si="158"/>
        <v>0</v>
      </c>
      <c r="Z841" s="27">
        <f t="shared" ca="1" si="154"/>
        <v>0.25820999999999994</v>
      </c>
      <c r="AB841" s="38">
        <f t="shared" si="159"/>
        <v>42747</v>
      </c>
      <c r="AC841" s="38">
        <f t="shared" si="160"/>
        <v>42747</v>
      </c>
      <c r="AD841" s="38">
        <f t="shared" si="161"/>
        <v>42747</v>
      </c>
      <c r="AE841" s="38"/>
      <c r="AF841" s="38"/>
      <c r="AG841" s="38"/>
      <c r="AH841" s="38"/>
      <c r="AI841" s="38"/>
      <c r="AJ841" s="38"/>
      <c r="AK841" s="38"/>
      <c r="AL841" s="38"/>
      <c r="AM841" s="38"/>
      <c r="AO841" s="38"/>
    </row>
    <row r="842" spans="2:41">
      <c r="B842" s="111">
        <v>42838</v>
      </c>
      <c r="C842" s="112">
        <v>1.1584399999999999</v>
      </c>
      <c r="E842" s="111"/>
      <c r="H842" s="111">
        <v>43089</v>
      </c>
      <c r="I842" s="112">
        <v>1.34</v>
      </c>
      <c r="K842" s="111">
        <v>42803</v>
      </c>
      <c r="L842" s="112">
        <v>0.97831999999999997</v>
      </c>
      <c r="N842" s="111">
        <v>42803</v>
      </c>
      <c r="O842" s="112">
        <v>0.78271999999999997</v>
      </c>
      <c r="Q842" s="111">
        <v>42803</v>
      </c>
      <c r="R842" s="112">
        <v>0.1956</v>
      </c>
      <c r="S842" s="158">
        <f t="shared" si="155"/>
        <v>0</v>
      </c>
      <c r="T842" s="38">
        <f t="shared" si="156"/>
        <v>42838</v>
      </c>
      <c r="U842" s="112">
        <f t="shared" ca="1" si="157"/>
        <v>1.1584399999999999</v>
      </c>
      <c r="V842" s="112">
        <f t="shared" ca="1" si="151"/>
        <v>1.0981399999999999</v>
      </c>
      <c r="W842" s="112">
        <f t="shared" ca="1" si="152"/>
        <v>0.90254000000000001</v>
      </c>
      <c r="X842" s="112">
        <f t="shared" ca="1" si="153"/>
        <v>0.1956</v>
      </c>
      <c r="Y842" s="112">
        <f t="shared" ca="1" si="158"/>
        <v>0</v>
      </c>
      <c r="Z842" s="27">
        <f t="shared" ca="1" si="154"/>
        <v>0.25589999999999991</v>
      </c>
      <c r="AB842" s="38">
        <f t="shared" si="159"/>
        <v>42748</v>
      </c>
      <c r="AC842" s="38">
        <f t="shared" si="160"/>
        <v>42748</v>
      </c>
      <c r="AD842" s="38">
        <f t="shared" si="161"/>
        <v>42748</v>
      </c>
      <c r="AE842" s="38"/>
      <c r="AF842" s="38"/>
      <c r="AG842" s="38"/>
      <c r="AH842" s="38"/>
      <c r="AI842" s="38"/>
      <c r="AJ842" s="38"/>
      <c r="AK842" s="38"/>
      <c r="AL842" s="38"/>
      <c r="AM842" s="38"/>
      <c r="AO842" s="38"/>
    </row>
    <row r="843" spans="2:41">
      <c r="B843" s="111">
        <v>42843</v>
      </c>
      <c r="C843" s="112">
        <v>1.15622</v>
      </c>
      <c r="E843" s="111"/>
      <c r="H843" s="111">
        <v>43090</v>
      </c>
      <c r="I843" s="112">
        <v>1.35</v>
      </c>
      <c r="K843" s="111">
        <v>42804</v>
      </c>
      <c r="L843" s="112">
        <v>0.98480000000000001</v>
      </c>
      <c r="N843" s="111">
        <v>42804</v>
      </c>
      <c r="O843" s="112">
        <v>0.78920000000000001</v>
      </c>
      <c r="Q843" s="111">
        <v>42804</v>
      </c>
      <c r="R843" s="112">
        <v>0.1956</v>
      </c>
      <c r="S843" s="158">
        <f t="shared" si="155"/>
        <v>0</v>
      </c>
      <c r="T843" s="38">
        <f t="shared" si="156"/>
        <v>42843</v>
      </c>
      <c r="U843" s="112">
        <f t="shared" ca="1" si="157"/>
        <v>1.15622</v>
      </c>
      <c r="V843" s="112">
        <f t="shared" ref="V843:V906" ca="1" si="162">VLOOKUP(T843,$K$11:$L$1048576,2,FALSE)</f>
        <v>1.1069500000000001</v>
      </c>
      <c r="W843" s="112">
        <f t="shared" ref="W843:W906" ca="1" si="163">VLOOKUP(T843,$N$11:$O$1048576,2,FALSE)</f>
        <v>0.91134999999999999</v>
      </c>
      <c r="X843" s="112">
        <f t="shared" ref="X843:X906" ca="1" si="164">VLOOKUP(T843,$Q$11:$R$1048576,2,FALSE)</f>
        <v>0.1956</v>
      </c>
      <c r="Y843" s="112">
        <f t="shared" ca="1" si="158"/>
        <v>0</v>
      </c>
      <c r="Z843" s="27">
        <f t="shared" ref="Z843:Z906" ca="1" si="165">U843-W843</f>
        <v>0.24487000000000003</v>
      </c>
      <c r="AB843" s="38">
        <f t="shared" si="159"/>
        <v>42753</v>
      </c>
      <c r="AC843" s="38">
        <f t="shared" ca="1" si="160"/>
        <v>42753</v>
      </c>
      <c r="AD843" s="38">
        <f t="shared" si="161"/>
        <v>42753</v>
      </c>
      <c r="AE843" s="38"/>
      <c r="AF843" s="38"/>
      <c r="AG843" s="38"/>
      <c r="AH843" s="38"/>
      <c r="AI843" s="38"/>
      <c r="AJ843" s="38"/>
      <c r="AK843" s="38"/>
      <c r="AL843" s="38"/>
      <c r="AM843" s="38"/>
      <c r="AO843" s="38"/>
    </row>
    <row r="844" spans="2:41">
      <c r="B844" s="111">
        <v>42844</v>
      </c>
      <c r="C844" s="112">
        <v>1.15567</v>
      </c>
      <c r="E844" s="111"/>
      <c r="H844" s="111">
        <v>43091</v>
      </c>
      <c r="I844" s="112">
        <v>1.37</v>
      </c>
      <c r="K844" s="111">
        <v>42807</v>
      </c>
      <c r="L844" s="112">
        <v>0.99531000000000003</v>
      </c>
      <c r="N844" s="111">
        <v>42807</v>
      </c>
      <c r="O844" s="112">
        <v>0.79971000000000003</v>
      </c>
      <c r="Q844" s="111">
        <v>42807</v>
      </c>
      <c r="R844" s="112">
        <v>0.1956</v>
      </c>
      <c r="S844" s="158">
        <f t="shared" ref="S844:S907" si="166">WORKDAY(Q844,1)-Q845</f>
        <v>0</v>
      </c>
      <c r="T844" s="38">
        <f t="shared" ref="T844:T907" si="167">B844</f>
        <v>42844</v>
      </c>
      <c r="U844" s="112">
        <f t="shared" ref="U844:U907" ca="1" si="168">VLOOKUP(T844,$B$11:$C$1048576,2,FALSE)</f>
        <v>1.15567</v>
      </c>
      <c r="V844" s="112">
        <f t="shared" ca="1" si="162"/>
        <v>1.1087199999999999</v>
      </c>
      <c r="W844" s="112">
        <f t="shared" ca="1" si="163"/>
        <v>0.91312000000000004</v>
      </c>
      <c r="X844" s="112">
        <f t="shared" ca="1" si="164"/>
        <v>0.1956</v>
      </c>
      <c r="Y844" s="112">
        <f t="shared" ref="Y844:Y907" ca="1" si="169">W844+X844-V844</f>
        <v>0</v>
      </c>
      <c r="Z844" s="27">
        <f t="shared" ca="1" si="165"/>
        <v>0.24254999999999993</v>
      </c>
      <c r="AB844" s="38">
        <f t="shared" ref="AB844:AB907" si="170">INDEX(T:T,IFERROR(MATCH(EDATE(T844,-3),T:T,0),MATCH(EDATE(T844,-3),T:T,1)))</f>
        <v>42754</v>
      </c>
      <c r="AC844" s="38">
        <f t="shared" ref="AC844:AC907" si="171">INDEX(T:T,MATCH(EDATE(T844,-3),T:T,0))</f>
        <v>42754</v>
      </c>
      <c r="AD844" s="38">
        <f t="shared" ref="AD844:AD907" si="172">INDEX(T:T,MATCH(EDATE(T844,-3),T:T,1))</f>
        <v>42754</v>
      </c>
      <c r="AE844" s="38"/>
      <c r="AF844" s="38"/>
      <c r="AG844" s="38"/>
      <c r="AH844" s="38"/>
      <c r="AI844" s="38"/>
      <c r="AJ844" s="38"/>
      <c r="AK844" s="38"/>
      <c r="AL844" s="38"/>
      <c r="AM844" s="38"/>
      <c r="AO844" s="38"/>
    </row>
    <row r="845" spans="2:41">
      <c r="B845" s="111">
        <v>42845</v>
      </c>
      <c r="C845" s="112">
        <v>1.15317</v>
      </c>
      <c r="E845" s="111"/>
      <c r="H845" s="111">
        <v>43095</v>
      </c>
      <c r="I845" s="112">
        <v>1.37</v>
      </c>
      <c r="K845" s="111">
        <v>42808</v>
      </c>
      <c r="L845" s="112">
        <v>0.99963999999999997</v>
      </c>
      <c r="N845" s="111">
        <v>42808</v>
      </c>
      <c r="O845" s="112">
        <v>0.80406999999999995</v>
      </c>
      <c r="Q845" s="111">
        <v>42808</v>
      </c>
      <c r="R845" s="112">
        <v>0.19556999999999999</v>
      </c>
      <c r="S845" s="158">
        <f t="shared" si="166"/>
        <v>0</v>
      </c>
      <c r="T845" s="38">
        <f t="shared" si="167"/>
        <v>42845</v>
      </c>
      <c r="U845" s="112">
        <f t="shared" ca="1" si="168"/>
        <v>1.15317</v>
      </c>
      <c r="V845" s="112">
        <f t="shared" ca="1" si="162"/>
        <v>1.11103</v>
      </c>
      <c r="W845" s="112">
        <f t="shared" ca="1" si="163"/>
        <v>0.91542999999999997</v>
      </c>
      <c r="X845" s="112">
        <f t="shared" ca="1" si="164"/>
        <v>0.1956</v>
      </c>
      <c r="Y845" s="112">
        <f t="shared" ca="1" si="169"/>
        <v>0</v>
      </c>
      <c r="Z845" s="27">
        <f t="shared" ca="1" si="165"/>
        <v>0.23774000000000006</v>
      </c>
      <c r="AB845" s="38">
        <f t="shared" si="170"/>
        <v>42755</v>
      </c>
      <c r="AC845" s="38">
        <f t="shared" si="171"/>
        <v>42755</v>
      </c>
      <c r="AD845" s="38">
        <f t="shared" si="172"/>
        <v>42755</v>
      </c>
      <c r="AE845" s="38"/>
      <c r="AF845" s="38"/>
      <c r="AG845" s="38"/>
      <c r="AH845" s="38"/>
      <c r="AI845" s="38"/>
      <c r="AJ845" s="38"/>
      <c r="AK845" s="38"/>
      <c r="AL845" s="38"/>
      <c r="AM845" s="38"/>
      <c r="AO845" s="38"/>
    </row>
    <row r="846" spans="2:41">
      <c r="B846" s="111">
        <v>42846</v>
      </c>
      <c r="C846" s="112">
        <v>1.15622</v>
      </c>
      <c r="E846" s="111"/>
      <c r="H846" s="111">
        <v>43096</v>
      </c>
      <c r="I846" s="112">
        <v>1.37</v>
      </c>
      <c r="K846" s="111">
        <v>42809</v>
      </c>
      <c r="L846" s="112">
        <v>1.00413</v>
      </c>
      <c r="N846" s="111">
        <v>42809</v>
      </c>
      <c r="O846" s="112">
        <v>0.80852999999999997</v>
      </c>
      <c r="Q846" s="111">
        <v>42809</v>
      </c>
      <c r="R846" s="112">
        <v>0.1956</v>
      </c>
      <c r="S846" s="158">
        <f t="shared" si="166"/>
        <v>0</v>
      </c>
      <c r="T846" s="38">
        <f t="shared" si="167"/>
        <v>42846</v>
      </c>
      <c r="U846" s="112">
        <f t="shared" ca="1" si="168"/>
        <v>1.15622</v>
      </c>
      <c r="V846" s="112">
        <f t="shared" ca="1" si="162"/>
        <v>1.11389</v>
      </c>
      <c r="W846" s="112">
        <f t="shared" ca="1" si="163"/>
        <v>0.91829000000000005</v>
      </c>
      <c r="X846" s="112">
        <f t="shared" ca="1" si="164"/>
        <v>0.1956</v>
      </c>
      <c r="Y846" s="112">
        <f t="shared" ca="1" si="169"/>
        <v>0</v>
      </c>
      <c r="Z846" s="27">
        <f t="shared" ca="1" si="165"/>
        <v>0.23792999999999997</v>
      </c>
      <c r="AB846" s="38">
        <f t="shared" si="170"/>
        <v>42755</v>
      </c>
      <c r="AC846" s="38" t="e">
        <f t="shared" si="171"/>
        <v>#N/A</v>
      </c>
      <c r="AD846" s="38">
        <f t="shared" si="172"/>
        <v>42755</v>
      </c>
      <c r="AE846" s="38"/>
      <c r="AF846" s="38"/>
      <c r="AG846" s="38"/>
      <c r="AH846" s="38"/>
      <c r="AI846" s="38"/>
      <c r="AJ846" s="38"/>
      <c r="AK846" s="38"/>
      <c r="AL846" s="38"/>
      <c r="AM846" s="38"/>
      <c r="AO846" s="38"/>
    </row>
    <row r="847" spans="2:41">
      <c r="B847" s="111">
        <v>42849</v>
      </c>
      <c r="C847" s="112">
        <v>1.1665000000000001</v>
      </c>
      <c r="E847" s="111"/>
      <c r="H847" s="111">
        <v>43097</v>
      </c>
      <c r="I847" s="112">
        <v>1.37</v>
      </c>
      <c r="K847" s="111">
        <v>42810</v>
      </c>
      <c r="L847" s="112">
        <v>1.0111000000000001</v>
      </c>
      <c r="N847" s="111">
        <v>42810</v>
      </c>
      <c r="O847" s="112">
        <v>0.8155</v>
      </c>
      <c r="Q847" s="111">
        <v>42810</v>
      </c>
      <c r="R847" s="112">
        <v>0.1956</v>
      </c>
      <c r="S847" s="158">
        <f t="shared" si="166"/>
        <v>0</v>
      </c>
      <c r="T847" s="38">
        <f t="shared" si="167"/>
        <v>42849</v>
      </c>
      <c r="U847" s="112">
        <f t="shared" ca="1" si="168"/>
        <v>1.1665000000000001</v>
      </c>
      <c r="V847" s="112">
        <f t="shared" ca="1" si="162"/>
        <v>1.12215</v>
      </c>
      <c r="W847" s="112">
        <f t="shared" ca="1" si="163"/>
        <v>0.92654999999999998</v>
      </c>
      <c r="X847" s="112">
        <f t="shared" ca="1" si="164"/>
        <v>0.1956</v>
      </c>
      <c r="Y847" s="112">
        <f t="shared" ca="1" si="169"/>
        <v>0</v>
      </c>
      <c r="Z847" s="27">
        <f t="shared" ca="1" si="165"/>
        <v>0.23995000000000011</v>
      </c>
      <c r="AB847" s="38">
        <f t="shared" si="170"/>
        <v>42759</v>
      </c>
      <c r="AC847" s="38">
        <f t="shared" si="171"/>
        <v>42759</v>
      </c>
      <c r="AD847" s="38">
        <f t="shared" si="172"/>
        <v>42759</v>
      </c>
      <c r="AE847" s="38"/>
      <c r="AF847" s="38"/>
      <c r="AG847" s="38"/>
      <c r="AH847" s="38"/>
      <c r="AI847" s="38"/>
      <c r="AJ847" s="38"/>
      <c r="AK847" s="38"/>
      <c r="AL847" s="38"/>
      <c r="AM847" s="38"/>
      <c r="AO847" s="38"/>
    </row>
    <row r="848" spans="2:41">
      <c r="B848" s="111">
        <v>42850</v>
      </c>
      <c r="C848" s="112">
        <v>1.17039</v>
      </c>
      <c r="E848" s="111"/>
      <c r="H848" s="111">
        <v>43098</v>
      </c>
      <c r="I848" s="112">
        <v>1.47</v>
      </c>
      <c r="K848" s="111">
        <v>42811</v>
      </c>
      <c r="L848" s="112">
        <v>1.0229600000000001</v>
      </c>
      <c r="N848" s="111">
        <v>42811</v>
      </c>
      <c r="O848" s="112">
        <v>0.82735999999999998</v>
      </c>
      <c r="Q848" s="111">
        <v>42811</v>
      </c>
      <c r="R848" s="112">
        <v>0.1956</v>
      </c>
      <c r="S848" s="158">
        <f t="shared" si="166"/>
        <v>0</v>
      </c>
      <c r="T848" s="38">
        <f t="shared" si="167"/>
        <v>42850</v>
      </c>
      <c r="U848" s="112">
        <f t="shared" ca="1" si="168"/>
        <v>1.17039</v>
      </c>
      <c r="V848" s="112">
        <f t="shared" ca="1" si="162"/>
        <v>1.1248800000000001</v>
      </c>
      <c r="W848" s="112">
        <f t="shared" ca="1" si="163"/>
        <v>0.92930999999999997</v>
      </c>
      <c r="X848" s="112">
        <f t="shared" ca="1" si="164"/>
        <v>0.19556999999999999</v>
      </c>
      <c r="Y848" s="112">
        <f t="shared" ca="1" si="169"/>
        <v>0</v>
      </c>
      <c r="Z848" s="27">
        <f t="shared" ca="1" si="165"/>
        <v>0.24108000000000007</v>
      </c>
      <c r="AB848" s="38">
        <f t="shared" ca="1" si="170"/>
        <v>42760</v>
      </c>
      <c r="AC848" s="38">
        <f t="shared" si="171"/>
        <v>42760</v>
      </c>
      <c r="AD848" s="38">
        <f t="shared" si="172"/>
        <v>42760</v>
      </c>
      <c r="AE848" s="38"/>
      <c r="AF848" s="38"/>
      <c r="AG848" s="38"/>
      <c r="AH848" s="38"/>
      <c r="AI848" s="38"/>
      <c r="AJ848" s="38"/>
      <c r="AK848" s="38"/>
      <c r="AL848" s="38"/>
      <c r="AM848" s="38"/>
      <c r="AO848" s="38"/>
    </row>
    <row r="849" spans="2:41">
      <c r="B849" s="111">
        <v>42851</v>
      </c>
      <c r="C849" s="112">
        <v>1.17178</v>
      </c>
      <c r="E849" s="111"/>
      <c r="H849" s="111">
        <v>43102</v>
      </c>
      <c r="I849" s="112">
        <v>1.4</v>
      </c>
      <c r="K849" s="111">
        <v>42814</v>
      </c>
      <c r="L849" s="112">
        <v>1.02864</v>
      </c>
      <c r="N849" s="111">
        <v>42814</v>
      </c>
      <c r="O849" s="112">
        <v>0.83304</v>
      </c>
      <c r="Q849" s="111">
        <v>42814</v>
      </c>
      <c r="R849" s="112">
        <v>0.1956</v>
      </c>
      <c r="S849" s="158">
        <f t="shared" si="166"/>
        <v>0</v>
      </c>
      <c r="T849" s="38">
        <f t="shared" si="167"/>
        <v>42851</v>
      </c>
      <c r="U849" s="112">
        <f t="shared" ca="1" si="168"/>
        <v>1.17178</v>
      </c>
      <c r="V849" s="112">
        <f t="shared" ca="1" si="162"/>
        <v>1.1275500000000001</v>
      </c>
      <c r="W849" s="112">
        <f t="shared" ca="1" si="163"/>
        <v>0.93194999999999995</v>
      </c>
      <c r="X849" s="112">
        <f t="shared" ca="1" si="164"/>
        <v>0.1956</v>
      </c>
      <c r="Y849" s="112">
        <f t="shared" ca="1" si="169"/>
        <v>0</v>
      </c>
      <c r="Z849" s="27">
        <f t="shared" ca="1" si="165"/>
        <v>0.2398300000000001</v>
      </c>
      <c r="AB849" s="38">
        <f t="shared" si="170"/>
        <v>42761</v>
      </c>
      <c r="AC849" s="38">
        <f t="shared" si="171"/>
        <v>42761</v>
      </c>
      <c r="AD849" s="38">
        <f t="shared" si="172"/>
        <v>42761</v>
      </c>
      <c r="AE849" s="38"/>
      <c r="AF849" s="38"/>
      <c r="AG849" s="38"/>
      <c r="AH849" s="38"/>
      <c r="AI849" s="38"/>
      <c r="AJ849" s="38"/>
      <c r="AK849" s="38"/>
      <c r="AL849" s="38"/>
      <c r="AM849" s="38"/>
      <c r="AO849" s="38"/>
    </row>
    <row r="850" spans="2:41">
      <c r="B850" s="111">
        <v>42852</v>
      </c>
      <c r="C850" s="112">
        <v>1.1695599999999999</v>
      </c>
      <c r="E850" s="111"/>
      <c r="H850" s="111">
        <v>43103</v>
      </c>
      <c r="I850" s="112">
        <v>1.4</v>
      </c>
      <c r="K850" s="111">
        <v>42815</v>
      </c>
      <c r="L850" s="112">
        <v>1.0318799999999999</v>
      </c>
      <c r="N850" s="111">
        <v>42815</v>
      </c>
      <c r="O850" s="112">
        <v>0.83631</v>
      </c>
      <c r="Q850" s="111">
        <v>42815</v>
      </c>
      <c r="R850" s="112">
        <v>0.19556999999999999</v>
      </c>
      <c r="S850" s="158">
        <f t="shared" si="166"/>
        <v>0</v>
      </c>
      <c r="T850" s="38">
        <f t="shared" si="167"/>
        <v>42852</v>
      </c>
      <c r="U850" s="112">
        <f t="shared" ca="1" si="168"/>
        <v>1.1695599999999999</v>
      </c>
      <c r="V850" s="112">
        <f t="shared" ca="1" si="162"/>
        <v>1.13019</v>
      </c>
      <c r="W850" s="112">
        <f t="shared" ca="1" si="163"/>
        <v>0.93459000000000003</v>
      </c>
      <c r="X850" s="112">
        <f t="shared" ca="1" si="164"/>
        <v>0.1956</v>
      </c>
      <c r="Y850" s="112">
        <f t="shared" ca="1" si="169"/>
        <v>0</v>
      </c>
      <c r="Z850" s="27">
        <f t="shared" ca="1" si="165"/>
        <v>0.2349699999999999</v>
      </c>
      <c r="AB850" s="38">
        <f t="shared" si="170"/>
        <v>42762</v>
      </c>
      <c r="AC850" s="38">
        <f t="shared" ca="1" si="171"/>
        <v>42762</v>
      </c>
      <c r="AD850" s="38">
        <f t="shared" si="172"/>
        <v>42762</v>
      </c>
      <c r="AE850" s="38"/>
      <c r="AF850" s="38"/>
      <c r="AG850" s="38"/>
      <c r="AH850" s="38"/>
      <c r="AI850" s="38"/>
      <c r="AJ850" s="38"/>
      <c r="AK850" s="38"/>
      <c r="AL850" s="38"/>
      <c r="AM850" s="38"/>
      <c r="AO850" s="38"/>
    </row>
    <row r="851" spans="2:41">
      <c r="B851" s="111">
        <v>42853</v>
      </c>
      <c r="C851" s="112">
        <v>1.1723300000000001</v>
      </c>
      <c r="E851" s="111"/>
      <c r="H851" s="111">
        <v>43104</v>
      </c>
      <c r="I851" s="112">
        <v>1.41</v>
      </c>
      <c r="K851" s="111">
        <v>42816</v>
      </c>
      <c r="L851" s="112">
        <v>1.03485</v>
      </c>
      <c r="N851" s="111">
        <v>42816</v>
      </c>
      <c r="O851" s="112">
        <v>0.83925000000000005</v>
      </c>
      <c r="Q851" s="111">
        <v>42816</v>
      </c>
      <c r="R851" s="112">
        <v>0.1956</v>
      </c>
      <c r="S851" s="158">
        <f t="shared" si="166"/>
        <v>0</v>
      </c>
      <c r="T851" s="38">
        <f t="shared" si="167"/>
        <v>42853</v>
      </c>
      <c r="U851" s="112">
        <f t="shared" ca="1" si="168"/>
        <v>1.1723300000000001</v>
      </c>
      <c r="V851" s="112">
        <f t="shared" ca="1" si="162"/>
        <v>1.1325099999999999</v>
      </c>
      <c r="W851" s="112">
        <f t="shared" ca="1" si="163"/>
        <v>0.93691000000000002</v>
      </c>
      <c r="X851" s="112">
        <f t="shared" ca="1" si="164"/>
        <v>0.1956</v>
      </c>
      <c r="Y851" s="112">
        <f t="shared" ca="1" si="169"/>
        <v>0</v>
      </c>
      <c r="Z851" s="27">
        <f t="shared" ca="1" si="165"/>
        <v>0.23542000000000007</v>
      </c>
      <c r="AB851" s="38">
        <f t="shared" si="170"/>
        <v>42762</v>
      </c>
      <c r="AC851" s="38" t="e">
        <f t="shared" si="171"/>
        <v>#N/A</v>
      </c>
      <c r="AD851" s="38">
        <f t="shared" si="172"/>
        <v>42762</v>
      </c>
      <c r="AE851" s="38"/>
      <c r="AF851" s="38"/>
      <c r="AG851" s="38"/>
      <c r="AH851" s="38"/>
      <c r="AI851" s="38"/>
      <c r="AJ851" s="38"/>
      <c r="AK851" s="38"/>
      <c r="AL851" s="38"/>
      <c r="AM851" s="38"/>
      <c r="AO851" s="38"/>
    </row>
    <row r="852" spans="2:41">
      <c r="B852" s="111">
        <v>42857</v>
      </c>
      <c r="C852" s="112">
        <v>1.1737200000000001</v>
      </c>
      <c r="E852" s="111"/>
      <c r="H852" s="111">
        <v>43105</v>
      </c>
      <c r="I852" s="112">
        <v>1.34</v>
      </c>
      <c r="K852" s="111">
        <v>42817</v>
      </c>
      <c r="L852" s="112">
        <v>1.03779</v>
      </c>
      <c r="N852" s="111">
        <v>42817</v>
      </c>
      <c r="O852" s="112">
        <v>0.84218999999999999</v>
      </c>
      <c r="Q852" s="111">
        <v>42817</v>
      </c>
      <c r="R852" s="112">
        <v>0.1956</v>
      </c>
      <c r="S852" s="158">
        <f t="shared" si="166"/>
        <v>0</v>
      </c>
      <c r="T852" s="38">
        <f t="shared" si="167"/>
        <v>42857</v>
      </c>
      <c r="U852" s="112">
        <f t="shared" ca="1" si="168"/>
        <v>1.1737200000000001</v>
      </c>
      <c r="V852" s="112">
        <f t="shared" ca="1" si="162"/>
        <v>1.14052</v>
      </c>
      <c r="W852" s="112">
        <f t="shared" ca="1" si="163"/>
        <v>0.94491999999999998</v>
      </c>
      <c r="X852" s="112">
        <f t="shared" ca="1" si="164"/>
        <v>0.1956</v>
      </c>
      <c r="Y852" s="112">
        <f t="shared" ca="1" si="169"/>
        <v>0</v>
      </c>
      <c r="Z852" s="27">
        <f t="shared" ca="1" si="165"/>
        <v>0.22880000000000011</v>
      </c>
      <c r="AB852" s="38">
        <f t="shared" si="170"/>
        <v>42768</v>
      </c>
      <c r="AC852" s="38">
        <f t="shared" si="171"/>
        <v>42768</v>
      </c>
      <c r="AD852" s="38">
        <f t="shared" si="172"/>
        <v>42768</v>
      </c>
      <c r="AE852" s="38"/>
      <c r="AF852" s="38"/>
      <c r="AG852" s="38"/>
      <c r="AH852" s="38"/>
      <c r="AI852" s="38"/>
      <c r="AJ852" s="38"/>
      <c r="AK852" s="38"/>
      <c r="AL852" s="38"/>
      <c r="AM852" s="38"/>
      <c r="AO852" s="38"/>
    </row>
    <row r="853" spans="2:41">
      <c r="B853" s="111">
        <v>42858</v>
      </c>
      <c r="C853" s="112">
        <v>1.1712199999999999</v>
      </c>
      <c r="E853" s="111"/>
      <c r="H853" s="111">
        <v>43108</v>
      </c>
      <c r="I853" s="112">
        <v>1.33</v>
      </c>
      <c r="K853" s="111">
        <v>42818</v>
      </c>
      <c r="L853" s="112">
        <v>1.0456700000000001</v>
      </c>
      <c r="N853" s="111">
        <v>42818</v>
      </c>
      <c r="O853" s="112">
        <v>0.85006999999999999</v>
      </c>
      <c r="Q853" s="111">
        <v>42818</v>
      </c>
      <c r="R853" s="112">
        <v>0.1956</v>
      </c>
      <c r="S853" s="158">
        <f t="shared" si="166"/>
        <v>0</v>
      </c>
      <c r="T853" s="38">
        <f t="shared" si="167"/>
        <v>42858</v>
      </c>
      <c r="U853" s="112">
        <f t="shared" ca="1" si="168"/>
        <v>1.1712199999999999</v>
      </c>
      <c r="V853" s="112">
        <f t="shared" ca="1" si="162"/>
        <v>1.1429199999999999</v>
      </c>
      <c r="W853" s="112">
        <f t="shared" ca="1" si="163"/>
        <v>0.94732000000000005</v>
      </c>
      <c r="X853" s="112">
        <f t="shared" ca="1" si="164"/>
        <v>0.1956</v>
      </c>
      <c r="Y853" s="112">
        <f t="shared" ca="1" si="169"/>
        <v>0</v>
      </c>
      <c r="Z853" s="27">
        <f t="shared" ca="1" si="165"/>
        <v>0.22389999999999988</v>
      </c>
      <c r="AB853" s="38">
        <f t="shared" si="170"/>
        <v>42769</v>
      </c>
      <c r="AC853" s="38">
        <f t="shared" si="171"/>
        <v>42769</v>
      </c>
      <c r="AD853" s="38">
        <f t="shared" si="172"/>
        <v>42769</v>
      </c>
      <c r="AE853" s="38"/>
      <c r="AF853" s="38"/>
      <c r="AG853" s="38"/>
      <c r="AH853" s="38"/>
      <c r="AI853" s="38"/>
      <c r="AJ853" s="38"/>
      <c r="AK853" s="38"/>
      <c r="AL853" s="38"/>
      <c r="AM853" s="38"/>
      <c r="AO853" s="38"/>
    </row>
    <row r="854" spans="2:41">
      <c r="B854" s="111">
        <v>42859</v>
      </c>
      <c r="C854" s="112">
        <v>1.1792799999999999</v>
      </c>
      <c r="E854" s="111"/>
      <c r="H854" s="111">
        <v>43109</v>
      </c>
      <c r="I854" s="112">
        <v>1.3</v>
      </c>
      <c r="K854" s="111">
        <v>42821</v>
      </c>
      <c r="L854" s="112">
        <v>1.0504199999999999</v>
      </c>
      <c r="N854" s="111">
        <v>42821</v>
      </c>
      <c r="O854" s="112">
        <v>0.85482000000000002</v>
      </c>
      <c r="Q854" s="111">
        <v>42821</v>
      </c>
      <c r="R854" s="112">
        <v>0.1956</v>
      </c>
      <c r="S854" s="158">
        <f t="shared" si="166"/>
        <v>0</v>
      </c>
      <c r="T854" s="38">
        <f t="shared" si="167"/>
        <v>42859</v>
      </c>
      <c r="U854" s="112">
        <f t="shared" ca="1" si="168"/>
        <v>1.1792799999999999</v>
      </c>
      <c r="V854" s="112">
        <f t="shared" ca="1" si="162"/>
        <v>1.1454200000000001</v>
      </c>
      <c r="W854" s="112">
        <f t="shared" ca="1" si="163"/>
        <v>0.94982</v>
      </c>
      <c r="X854" s="112">
        <f t="shared" ca="1" si="164"/>
        <v>0.1956</v>
      </c>
      <c r="Y854" s="112">
        <f t="shared" ca="1" si="169"/>
        <v>0</v>
      </c>
      <c r="Z854" s="27">
        <f t="shared" ca="1" si="165"/>
        <v>0.22945999999999989</v>
      </c>
      <c r="AB854" s="38">
        <f t="shared" si="170"/>
        <v>42769</v>
      </c>
      <c r="AC854" s="38" t="e">
        <f t="shared" si="171"/>
        <v>#N/A</v>
      </c>
      <c r="AD854" s="38">
        <f t="shared" si="172"/>
        <v>42769</v>
      </c>
      <c r="AE854" s="38"/>
      <c r="AF854" s="38"/>
      <c r="AG854" s="38"/>
      <c r="AH854" s="38"/>
      <c r="AI854" s="38"/>
      <c r="AJ854" s="38"/>
      <c r="AK854" s="38"/>
      <c r="AL854" s="38"/>
      <c r="AM854" s="38"/>
      <c r="AO854" s="38"/>
    </row>
    <row r="855" spans="2:41">
      <c r="B855" s="111">
        <v>42860</v>
      </c>
      <c r="C855" s="112">
        <v>1.1803900000000001</v>
      </c>
      <c r="E855" s="111"/>
      <c r="H855" s="111">
        <v>43110</v>
      </c>
      <c r="I855" s="112">
        <v>1.28</v>
      </c>
      <c r="K855" s="111">
        <v>42822</v>
      </c>
      <c r="L855" s="112">
        <v>1.0533699999999999</v>
      </c>
      <c r="N855" s="111">
        <v>42822</v>
      </c>
      <c r="O855" s="112">
        <v>0.85777000000000003</v>
      </c>
      <c r="Q855" s="111">
        <v>42822</v>
      </c>
      <c r="R855" s="112">
        <v>0.1956</v>
      </c>
      <c r="S855" s="158">
        <f t="shared" si="166"/>
        <v>0</v>
      </c>
      <c r="T855" s="38">
        <f t="shared" si="167"/>
        <v>42860</v>
      </c>
      <c r="U855" s="112">
        <f t="shared" ca="1" si="168"/>
        <v>1.1803900000000001</v>
      </c>
      <c r="V855" s="112">
        <f t="shared" ca="1" si="162"/>
        <v>1.1491</v>
      </c>
      <c r="W855" s="112">
        <f t="shared" ca="1" si="163"/>
        <v>0.95350000000000001</v>
      </c>
      <c r="X855" s="112">
        <f t="shared" ca="1" si="164"/>
        <v>0.1956</v>
      </c>
      <c r="Y855" s="112">
        <f t="shared" ca="1" si="169"/>
        <v>0</v>
      </c>
      <c r="Z855" s="27">
        <f t="shared" ca="1" si="165"/>
        <v>0.22689000000000004</v>
      </c>
      <c r="AB855" s="38">
        <f t="shared" si="170"/>
        <v>42769</v>
      </c>
      <c r="AC855" s="38" t="e">
        <f t="shared" si="171"/>
        <v>#N/A</v>
      </c>
      <c r="AD855" s="38">
        <f t="shared" si="172"/>
        <v>42769</v>
      </c>
      <c r="AE855" s="38"/>
      <c r="AF855" s="38"/>
      <c r="AG855" s="38"/>
      <c r="AH855" s="38"/>
      <c r="AI855" s="38"/>
      <c r="AJ855" s="38"/>
      <c r="AK855" s="38"/>
      <c r="AL855" s="38"/>
      <c r="AM855" s="38"/>
      <c r="AO855" s="38"/>
    </row>
    <row r="856" spans="2:41">
      <c r="B856" s="111">
        <v>42863</v>
      </c>
      <c r="C856" s="112">
        <v>1.1845600000000001</v>
      </c>
      <c r="E856" s="111"/>
      <c r="H856" s="111">
        <v>43111</v>
      </c>
      <c r="I856" s="112">
        <v>1.33</v>
      </c>
      <c r="K856" s="111">
        <v>42823</v>
      </c>
      <c r="L856" s="112">
        <v>1.0563899999999999</v>
      </c>
      <c r="N856" s="111">
        <v>42823</v>
      </c>
      <c r="O856" s="112">
        <v>0.86082000000000003</v>
      </c>
      <c r="Q856" s="111">
        <v>42823</v>
      </c>
      <c r="R856" s="112">
        <v>0.19556999999999999</v>
      </c>
      <c r="S856" s="158">
        <f t="shared" si="166"/>
        <v>0</v>
      </c>
      <c r="T856" s="38">
        <f t="shared" si="167"/>
        <v>42863</v>
      </c>
      <c r="U856" s="112">
        <f t="shared" ca="1" si="168"/>
        <v>1.1845600000000001</v>
      </c>
      <c r="V856" s="112">
        <f t="shared" ca="1" si="162"/>
        <v>1.15465</v>
      </c>
      <c r="W856" s="112">
        <f t="shared" ca="1" si="163"/>
        <v>0.95908000000000004</v>
      </c>
      <c r="X856" s="112">
        <f t="shared" ca="1" si="164"/>
        <v>0.19556999999999999</v>
      </c>
      <c r="Y856" s="112">
        <f t="shared" ca="1" si="169"/>
        <v>0</v>
      </c>
      <c r="Z856" s="27">
        <f t="shared" ca="1" si="165"/>
        <v>0.22548000000000001</v>
      </c>
      <c r="AB856" s="38">
        <f t="shared" si="170"/>
        <v>42774</v>
      </c>
      <c r="AC856" s="38">
        <f t="shared" si="171"/>
        <v>42774</v>
      </c>
      <c r="AD856" s="38">
        <f t="shared" si="172"/>
        <v>42774</v>
      </c>
      <c r="AE856" s="38"/>
      <c r="AF856" s="38"/>
      <c r="AG856" s="38"/>
      <c r="AH856" s="38"/>
      <c r="AI856" s="38"/>
      <c r="AJ856" s="38"/>
      <c r="AK856" s="38"/>
      <c r="AL856" s="38"/>
      <c r="AM856" s="38"/>
      <c r="AO856" s="38"/>
    </row>
    <row r="857" spans="2:41">
      <c r="B857" s="111">
        <v>42864</v>
      </c>
      <c r="C857" s="112">
        <v>1.1819999999999999</v>
      </c>
      <c r="E857" s="111"/>
      <c r="H857" s="111">
        <v>43112</v>
      </c>
      <c r="I857" s="112">
        <v>1.3599999999999999</v>
      </c>
      <c r="K857" s="111">
        <v>42824</v>
      </c>
      <c r="L857" s="112">
        <v>1.05979</v>
      </c>
      <c r="N857" s="111">
        <v>42824</v>
      </c>
      <c r="O857" s="112">
        <v>0.86419000000000001</v>
      </c>
      <c r="Q857" s="111">
        <v>42824</v>
      </c>
      <c r="R857" s="112">
        <v>0.1956</v>
      </c>
      <c r="S857" s="158">
        <f t="shared" si="166"/>
        <v>0</v>
      </c>
      <c r="T857" s="38">
        <f t="shared" si="167"/>
        <v>42864</v>
      </c>
      <c r="U857" s="112">
        <f t="shared" ca="1" si="168"/>
        <v>1.1819999999999999</v>
      </c>
      <c r="V857" s="112">
        <f t="shared" ca="1" si="162"/>
        <v>1.15713</v>
      </c>
      <c r="W857" s="112">
        <f t="shared" ca="1" si="163"/>
        <v>0.96158999999999994</v>
      </c>
      <c r="X857" s="112">
        <f t="shared" ca="1" si="164"/>
        <v>0.19553999999999999</v>
      </c>
      <c r="Y857" s="112">
        <f t="shared" ca="1" si="169"/>
        <v>0</v>
      </c>
      <c r="Z857" s="27">
        <f t="shared" ca="1" si="165"/>
        <v>0.22040999999999999</v>
      </c>
      <c r="AB857" s="38">
        <f t="shared" si="170"/>
        <v>42775</v>
      </c>
      <c r="AC857" s="38">
        <f t="shared" si="171"/>
        <v>42775</v>
      </c>
      <c r="AD857" s="38">
        <f t="shared" si="172"/>
        <v>42775</v>
      </c>
      <c r="AE857" s="38"/>
      <c r="AF857" s="38"/>
      <c r="AG857" s="38"/>
      <c r="AH857" s="38"/>
      <c r="AI857" s="38"/>
      <c r="AJ857" s="38"/>
      <c r="AK857" s="38"/>
      <c r="AL857" s="38"/>
      <c r="AM857" s="38"/>
      <c r="AO857" s="38"/>
    </row>
    <row r="858" spans="2:41">
      <c r="B858" s="111">
        <v>42865</v>
      </c>
      <c r="C858" s="112">
        <v>1.1809400000000001</v>
      </c>
      <c r="E858" s="111"/>
      <c r="H858" s="111">
        <v>43116</v>
      </c>
      <c r="I858" s="112">
        <v>1.41</v>
      </c>
      <c r="K858" s="111">
        <v>42825</v>
      </c>
      <c r="L858" s="112">
        <v>1.0607</v>
      </c>
      <c r="N858" s="111">
        <v>42825</v>
      </c>
      <c r="O858" s="112">
        <v>0.86509999999999998</v>
      </c>
      <c r="Q858" s="111">
        <v>42825</v>
      </c>
      <c r="R858" s="112">
        <v>0.1956</v>
      </c>
      <c r="S858" s="158">
        <f t="shared" si="166"/>
        <v>0</v>
      </c>
      <c r="T858" s="38">
        <f t="shared" si="167"/>
        <v>42865</v>
      </c>
      <c r="U858" s="112">
        <f t="shared" ca="1" si="168"/>
        <v>1.1809400000000001</v>
      </c>
      <c r="V858" s="112">
        <f t="shared" ca="1" si="162"/>
        <v>1.1597999999999999</v>
      </c>
      <c r="W858" s="112">
        <f t="shared" ca="1" si="163"/>
        <v>0.96419999999999995</v>
      </c>
      <c r="X858" s="112">
        <f t="shared" ca="1" si="164"/>
        <v>0.1956</v>
      </c>
      <c r="Y858" s="112">
        <f t="shared" ca="1" si="169"/>
        <v>0</v>
      </c>
      <c r="Z858" s="27">
        <f t="shared" ca="1" si="165"/>
        <v>0.21674000000000015</v>
      </c>
      <c r="AB858" s="38">
        <f t="shared" si="170"/>
        <v>42776</v>
      </c>
      <c r="AC858" s="38">
        <f t="shared" si="171"/>
        <v>42776</v>
      </c>
      <c r="AD858" s="38">
        <f t="shared" si="172"/>
        <v>42776</v>
      </c>
      <c r="AE858" s="38"/>
      <c r="AF858" s="38"/>
      <c r="AG858" s="38"/>
      <c r="AH858" s="38"/>
      <c r="AI858" s="38"/>
      <c r="AJ858" s="38"/>
      <c r="AK858" s="38"/>
      <c r="AL858" s="38"/>
      <c r="AM858" s="38"/>
      <c r="AO858" s="38"/>
    </row>
    <row r="859" spans="2:41">
      <c r="B859" s="111">
        <v>42866</v>
      </c>
      <c r="C859" s="112">
        <v>1.1817800000000001</v>
      </c>
      <c r="E859" s="111"/>
      <c r="H859" s="111">
        <v>43117</v>
      </c>
      <c r="I859" s="112">
        <v>1.38</v>
      </c>
      <c r="K859" s="111">
        <v>42828</v>
      </c>
      <c r="L859" s="112">
        <v>1.07226</v>
      </c>
      <c r="N859" s="111">
        <v>42828</v>
      </c>
      <c r="O859" s="112">
        <v>0.87665999999999999</v>
      </c>
      <c r="Q859" s="111">
        <v>42828</v>
      </c>
      <c r="R859" s="112">
        <v>0.1956</v>
      </c>
      <c r="S859" s="158">
        <f t="shared" si="166"/>
        <v>0</v>
      </c>
      <c r="T859" s="38">
        <f t="shared" si="167"/>
        <v>42866</v>
      </c>
      <c r="U859" s="112">
        <f t="shared" ca="1" si="168"/>
        <v>1.1817800000000001</v>
      </c>
      <c r="V859" s="112">
        <f t="shared" ca="1" si="162"/>
        <v>1.16275</v>
      </c>
      <c r="W859" s="112">
        <f t="shared" ca="1" si="163"/>
        <v>0.96714999999999995</v>
      </c>
      <c r="X859" s="112">
        <f t="shared" ca="1" si="164"/>
        <v>0.1956</v>
      </c>
      <c r="Y859" s="112">
        <f t="shared" ca="1" si="169"/>
        <v>0</v>
      </c>
      <c r="Z859" s="27">
        <f t="shared" ca="1" si="165"/>
        <v>0.2146300000000001</v>
      </c>
      <c r="AB859" s="38">
        <f t="shared" si="170"/>
        <v>42776</v>
      </c>
      <c r="AC859" s="38" t="e">
        <f t="shared" si="171"/>
        <v>#N/A</v>
      </c>
      <c r="AD859" s="38">
        <f t="shared" si="172"/>
        <v>42776</v>
      </c>
      <c r="AE859" s="38"/>
      <c r="AF859" s="38"/>
      <c r="AG859" s="38"/>
      <c r="AH859" s="38"/>
      <c r="AI859" s="38"/>
      <c r="AJ859" s="38"/>
      <c r="AK859" s="38"/>
      <c r="AL859" s="38"/>
      <c r="AM859" s="38"/>
      <c r="AO859" s="38"/>
    </row>
    <row r="860" spans="2:41">
      <c r="B860" s="111">
        <v>42867</v>
      </c>
      <c r="C860" s="112">
        <v>1.1795599999999999</v>
      </c>
      <c r="E860" s="111"/>
      <c r="H860" s="111">
        <v>43118</v>
      </c>
      <c r="I860" s="112">
        <v>1.35</v>
      </c>
      <c r="K860" s="111">
        <v>42829</v>
      </c>
      <c r="L860" s="112">
        <v>1.0782</v>
      </c>
      <c r="N860" s="111">
        <v>42829</v>
      </c>
      <c r="O860" s="112">
        <v>0.88260000000000005</v>
      </c>
      <c r="Q860" s="111">
        <v>42829</v>
      </c>
      <c r="R860" s="112">
        <v>0.1956</v>
      </c>
      <c r="S860" s="158">
        <f t="shared" si="166"/>
        <v>0</v>
      </c>
      <c r="T860" s="38">
        <f t="shared" si="167"/>
        <v>42867</v>
      </c>
      <c r="U860" s="112">
        <f t="shared" ca="1" si="168"/>
        <v>1.1795599999999999</v>
      </c>
      <c r="V860" s="112">
        <f t="shared" ca="1" si="162"/>
        <v>1.1675500000000001</v>
      </c>
      <c r="W860" s="112">
        <f t="shared" ca="1" si="163"/>
        <v>0.97194999999999998</v>
      </c>
      <c r="X860" s="112">
        <f t="shared" ca="1" si="164"/>
        <v>0.1956</v>
      </c>
      <c r="Y860" s="112">
        <f t="shared" ca="1" si="169"/>
        <v>0</v>
      </c>
      <c r="Z860" s="27">
        <f t="shared" ca="1" si="165"/>
        <v>0.20760999999999996</v>
      </c>
      <c r="AB860" s="38">
        <f t="shared" ca="1" si="170"/>
        <v>42776</v>
      </c>
      <c r="AC860" s="38" t="e">
        <f t="shared" si="171"/>
        <v>#N/A</v>
      </c>
      <c r="AD860" s="38">
        <f t="shared" si="172"/>
        <v>42776</v>
      </c>
      <c r="AE860" s="38"/>
      <c r="AF860" s="38"/>
      <c r="AG860" s="38"/>
      <c r="AH860" s="38"/>
      <c r="AI860" s="38"/>
      <c r="AJ860" s="38"/>
      <c r="AK860" s="38"/>
      <c r="AL860" s="38"/>
      <c r="AM860" s="38"/>
      <c r="AO860" s="38"/>
    </row>
    <row r="861" spans="2:41">
      <c r="B861" s="111">
        <v>42870</v>
      </c>
      <c r="C861" s="112">
        <v>1.17944</v>
      </c>
      <c r="E861" s="111"/>
      <c r="H861" s="111">
        <v>43119</v>
      </c>
      <c r="I861" s="112">
        <v>1.31</v>
      </c>
      <c r="K861" s="111">
        <v>42830</v>
      </c>
      <c r="L861" s="112">
        <v>1.07942</v>
      </c>
      <c r="N861" s="111">
        <v>42830</v>
      </c>
      <c r="O861" s="112">
        <v>0.88382000000000005</v>
      </c>
      <c r="Q861" s="111">
        <v>42830</v>
      </c>
      <c r="R861" s="112">
        <v>0.1956</v>
      </c>
      <c r="S861" s="158">
        <f t="shared" si="166"/>
        <v>0</v>
      </c>
      <c r="T861" s="38">
        <f t="shared" si="167"/>
        <v>42870</v>
      </c>
      <c r="U861" s="112">
        <f t="shared" ca="1" si="168"/>
        <v>1.17944</v>
      </c>
      <c r="V861" s="112">
        <f t="shared" ca="1" si="162"/>
        <v>1.17557</v>
      </c>
      <c r="W861" s="112">
        <f t="shared" ca="1" si="163"/>
        <v>0.98</v>
      </c>
      <c r="X861" s="112">
        <f t="shared" ca="1" si="164"/>
        <v>0.19556999999999999</v>
      </c>
      <c r="Y861" s="112">
        <f t="shared" ca="1" si="169"/>
        <v>0</v>
      </c>
      <c r="Z861" s="27">
        <f t="shared" ca="1" si="165"/>
        <v>0.19944000000000006</v>
      </c>
      <c r="AB861" s="38">
        <f t="shared" si="170"/>
        <v>42781</v>
      </c>
      <c r="AC861" s="38">
        <f t="shared" si="171"/>
        <v>42781</v>
      </c>
      <c r="AD861" s="38">
        <f t="shared" si="172"/>
        <v>42781</v>
      </c>
      <c r="AE861" s="38"/>
      <c r="AF861" s="38"/>
      <c r="AG861" s="38"/>
      <c r="AH861" s="38"/>
      <c r="AI861" s="38"/>
      <c r="AJ861" s="38"/>
      <c r="AK861" s="38"/>
      <c r="AL861" s="38"/>
      <c r="AM861" s="38"/>
      <c r="AO861" s="38"/>
    </row>
    <row r="862" spans="2:41">
      <c r="B862" s="111">
        <v>42871</v>
      </c>
      <c r="C862" s="112">
        <v>1.1811700000000001</v>
      </c>
      <c r="E862" s="111"/>
      <c r="H862" s="111">
        <v>43122</v>
      </c>
      <c r="I862" s="112">
        <v>1.3</v>
      </c>
      <c r="K862" s="111">
        <v>42831</v>
      </c>
      <c r="L862" s="112">
        <v>1.08239</v>
      </c>
      <c r="N862" s="111">
        <v>42831</v>
      </c>
      <c r="O862" s="112">
        <v>0.88678999999999997</v>
      </c>
      <c r="Q862" s="111">
        <v>42831</v>
      </c>
      <c r="R862" s="112">
        <v>0.1956</v>
      </c>
      <c r="S862" s="158">
        <f t="shared" si="166"/>
        <v>0</v>
      </c>
      <c r="T862" s="38">
        <f t="shared" si="167"/>
        <v>42871</v>
      </c>
      <c r="U862" s="112">
        <f t="shared" ca="1" si="168"/>
        <v>1.1811700000000001</v>
      </c>
      <c r="V862" s="112">
        <f t="shared" ca="1" si="162"/>
        <v>1.17892</v>
      </c>
      <c r="W862" s="112">
        <f t="shared" ca="1" si="163"/>
        <v>0.98338000000000003</v>
      </c>
      <c r="X862" s="112">
        <f t="shared" ca="1" si="164"/>
        <v>0.19553999999999999</v>
      </c>
      <c r="Y862" s="112">
        <f t="shared" ca="1" si="169"/>
        <v>0</v>
      </c>
      <c r="Z862" s="27">
        <f t="shared" ca="1" si="165"/>
        <v>0.19779000000000002</v>
      </c>
      <c r="AB862" s="38">
        <f t="shared" si="170"/>
        <v>42782</v>
      </c>
      <c r="AC862" s="38">
        <f t="shared" si="171"/>
        <v>42782</v>
      </c>
      <c r="AD862" s="38">
        <f t="shared" si="172"/>
        <v>42782</v>
      </c>
      <c r="AE862" s="38"/>
      <c r="AF862" s="38"/>
      <c r="AG862" s="38"/>
      <c r="AH862" s="38"/>
      <c r="AI862" s="38"/>
      <c r="AJ862" s="38"/>
      <c r="AK862" s="38"/>
      <c r="AL862" s="38"/>
      <c r="AM862" s="38"/>
      <c r="AO862" s="38"/>
    </row>
    <row r="863" spans="2:41">
      <c r="B863" s="111">
        <v>42872</v>
      </c>
      <c r="C863" s="112">
        <v>1.17839</v>
      </c>
      <c r="E863" s="111"/>
      <c r="H863" s="111">
        <v>43123</v>
      </c>
      <c r="I863" s="112">
        <v>1.3</v>
      </c>
      <c r="K863" s="111">
        <v>42832</v>
      </c>
      <c r="L863" s="112">
        <v>1.0848200000000001</v>
      </c>
      <c r="N863" s="111">
        <v>42832</v>
      </c>
      <c r="O863" s="112">
        <v>0.88922000000000001</v>
      </c>
      <c r="Q863" s="111">
        <v>42832</v>
      </c>
      <c r="R863" s="112">
        <v>0.1956</v>
      </c>
      <c r="S863" s="158">
        <f t="shared" si="166"/>
        <v>0</v>
      </c>
      <c r="T863" s="38">
        <f t="shared" si="167"/>
        <v>42872</v>
      </c>
      <c r="U863" s="112">
        <f t="shared" ca="1" si="168"/>
        <v>1.17839</v>
      </c>
      <c r="V863" s="112">
        <f t="shared" ca="1" si="162"/>
        <v>1.1823600000000001</v>
      </c>
      <c r="W863" s="112">
        <f t="shared" ca="1" si="163"/>
        <v>0.98675999999999997</v>
      </c>
      <c r="X863" s="112">
        <f t="shared" ca="1" si="164"/>
        <v>0.1956</v>
      </c>
      <c r="Y863" s="112">
        <f t="shared" ca="1" si="169"/>
        <v>0</v>
      </c>
      <c r="Z863" s="27">
        <f t="shared" ca="1" si="165"/>
        <v>0.19163000000000008</v>
      </c>
      <c r="AB863" s="38">
        <f t="shared" si="170"/>
        <v>42783</v>
      </c>
      <c r="AC863" s="38">
        <f t="shared" si="171"/>
        <v>42783</v>
      </c>
      <c r="AD863" s="38">
        <f t="shared" si="172"/>
        <v>42783</v>
      </c>
      <c r="AE863" s="38"/>
      <c r="AF863" s="38"/>
      <c r="AG863" s="38"/>
      <c r="AH863" s="38"/>
      <c r="AI863" s="38"/>
      <c r="AJ863" s="38"/>
      <c r="AK863" s="38"/>
      <c r="AL863" s="38"/>
      <c r="AM863" s="38"/>
      <c r="AO863" s="38"/>
    </row>
    <row r="864" spans="2:41">
      <c r="B864" s="111">
        <v>42873</v>
      </c>
      <c r="C864" s="112">
        <v>1.1717200000000001</v>
      </c>
      <c r="E864" s="111"/>
      <c r="H864" s="111">
        <v>43124</v>
      </c>
      <c r="I864" s="112">
        <v>1.35</v>
      </c>
      <c r="K864" s="111">
        <v>42835</v>
      </c>
      <c r="L864" s="112">
        <v>1.0910899999999999</v>
      </c>
      <c r="N864" s="111">
        <v>42835</v>
      </c>
      <c r="O864" s="112">
        <v>0.89549000000000001</v>
      </c>
      <c r="Q864" s="111">
        <v>42835</v>
      </c>
      <c r="R864" s="112">
        <v>0.1956</v>
      </c>
      <c r="S864" s="158">
        <f t="shared" si="166"/>
        <v>0</v>
      </c>
      <c r="T864" s="38">
        <f t="shared" si="167"/>
        <v>42873</v>
      </c>
      <c r="U864" s="112">
        <f t="shared" ca="1" si="168"/>
        <v>1.1717200000000001</v>
      </c>
      <c r="V864" s="112">
        <f t="shared" ca="1" si="162"/>
        <v>1.18563</v>
      </c>
      <c r="W864" s="112">
        <f t="shared" ca="1" si="163"/>
        <v>0.99002999999999997</v>
      </c>
      <c r="X864" s="112">
        <f t="shared" ca="1" si="164"/>
        <v>0.1956</v>
      </c>
      <c r="Y864" s="112">
        <f t="shared" ca="1" si="169"/>
        <v>0</v>
      </c>
      <c r="Z864" s="27">
        <f t="shared" ca="1" si="165"/>
        <v>0.18169000000000013</v>
      </c>
      <c r="AB864" s="38">
        <f t="shared" si="170"/>
        <v>42783</v>
      </c>
      <c r="AC864" s="38" t="e">
        <f t="shared" si="171"/>
        <v>#N/A</v>
      </c>
      <c r="AD864" s="38">
        <f t="shared" si="172"/>
        <v>42783</v>
      </c>
      <c r="AE864" s="38"/>
      <c r="AF864" s="38"/>
      <c r="AG864" s="38"/>
      <c r="AH864" s="38"/>
      <c r="AI864" s="38"/>
      <c r="AJ864" s="38"/>
      <c r="AK864" s="38"/>
      <c r="AL864" s="38"/>
      <c r="AM864" s="38"/>
      <c r="AO864" s="38"/>
    </row>
    <row r="865" spans="2:41">
      <c r="B865" s="111">
        <v>42874</v>
      </c>
      <c r="C865" s="112">
        <v>1.1864399999999999</v>
      </c>
      <c r="E865" s="111"/>
      <c r="H865" s="111">
        <v>43125</v>
      </c>
      <c r="I865" s="112">
        <v>1.35</v>
      </c>
      <c r="K865" s="111">
        <v>42836</v>
      </c>
      <c r="L865" s="112">
        <v>1.09338</v>
      </c>
      <c r="N865" s="111">
        <v>42836</v>
      </c>
      <c r="O865" s="112">
        <v>0.89781</v>
      </c>
      <c r="Q865" s="111">
        <v>42836</v>
      </c>
      <c r="R865" s="112">
        <v>0.19556999999999999</v>
      </c>
      <c r="S865" s="158">
        <f t="shared" si="166"/>
        <v>0</v>
      </c>
      <c r="T865" s="38">
        <f t="shared" si="167"/>
        <v>42874</v>
      </c>
      <c r="U865" s="112">
        <f t="shared" ca="1" si="168"/>
        <v>1.1864399999999999</v>
      </c>
      <c r="V865" s="112">
        <f t="shared" ca="1" si="162"/>
        <v>1.1901600000000001</v>
      </c>
      <c r="W865" s="112">
        <f t="shared" ca="1" si="163"/>
        <v>0.99456</v>
      </c>
      <c r="X865" s="112">
        <f t="shared" ca="1" si="164"/>
        <v>0.1956</v>
      </c>
      <c r="Y865" s="112">
        <f t="shared" ca="1" si="169"/>
        <v>0</v>
      </c>
      <c r="Z865" s="27">
        <f t="shared" ca="1" si="165"/>
        <v>0.19187999999999994</v>
      </c>
      <c r="AB865" s="38">
        <f t="shared" si="170"/>
        <v>42783</v>
      </c>
      <c r="AC865" s="38" t="e">
        <f t="shared" si="171"/>
        <v>#N/A</v>
      </c>
      <c r="AD865" s="38">
        <f t="shared" si="172"/>
        <v>42783</v>
      </c>
      <c r="AE865" s="38"/>
      <c r="AF865" s="38"/>
      <c r="AG865" s="38"/>
      <c r="AH865" s="38"/>
      <c r="AI865" s="38"/>
      <c r="AJ865" s="38"/>
      <c r="AK865" s="38"/>
      <c r="AL865" s="38"/>
      <c r="AM865" s="38"/>
      <c r="AO865" s="38"/>
    </row>
    <row r="866" spans="2:41">
      <c r="B866" s="111">
        <v>42877</v>
      </c>
      <c r="C866" s="112">
        <v>1.1919999999999999</v>
      </c>
      <c r="E866" s="111"/>
      <c r="H866" s="111">
        <v>43126</v>
      </c>
      <c r="I866" s="112">
        <v>1.35</v>
      </c>
      <c r="K866" s="111">
        <v>42837</v>
      </c>
      <c r="L866" s="112">
        <v>1.0958300000000001</v>
      </c>
      <c r="N866" s="111">
        <v>42837</v>
      </c>
      <c r="O866" s="112">
        <v>0.90022999999999997</v>
      </c>
      <c r="Q866" s="111">
        <v>42837</v>
      </c>
      <c r="R866" s="112">
        <v>0.1956</v>
      </c>
      <c r="S866" s="158">
        <f t="shared" si="166"/>
        <v>0</v>
      </c>
      <c r="T866" s="38">
        <f t="shared" si="167"/>
        <v>42877</v>
      </c>
      <c r="U866" s="112">
        <f t="shared" ca="1" si="168"/>
        <v>1.1919999999999999</v>
      </c>
      <c r="V866" s="112">
        <f t="shared" ca="1" si="162"/>
        <v>1.19794</v>
      </c>
      <c r="W866" s="112">
        <f t="shared" ca="1" si="163"/>
        <v>1.00234</v>
      </c>
      <c r="X866" s="112">
        <f t="shared" ca="1" si="164"/>
        <v>0.1956</v>
      </c>
      <c r="Y866" s="112">
        <f t="shared" ca="1" si="169"/>
        <v>0</v>
      </c>
      <c r="Z866" s="27">
        <f t="shared" ca="1" si="165"/>
        <v>0.18965999999999994</v>
      </c>
      <c r="AB866" s="38">
        <f t="shared" si="170"/>
        <v>42788</v>
      </c>
      <c r="AC866" s="38">
        <f t="shared" si="171"/>
        <v>42788</v>
      </c>
      <c r="AD866" s="38">
        <f t="shared" si="172"/>
        <v>42788</v>
      </c>
      <c r="AE866" s="38"/>
      <c r="AF866" s="38"/>
      <c r="AG866" s="38"/>
      <c r="AH866" s="38"/>
      <c r="AI866" s="38"/>
      <c r="AJ866" s="38"/>
      <c r="AK866" s="38"/>
      <c r="AL866" s="38"/>
      <c r="AM866" s="38"/>
      <c r="AO866" s="38"/>
    </row>
    <row r="867" spans="2:41">
      <c r="B867" s="111">
        <v>42878</v>
      </c>
      <c r="C867" s="112">
        <v>1.1886700000000001</v>
      </c>
      <c r="E867" s="111"/>
      <c r="H867" s="111">
        <v>43129</v>
      </c>
      <c r="I867" s="112">
        <v>1.33</v>
      </c>
      <c r="K867" s="111">
        <v>42838</v>
      </c>
      <c r="L867" s="112">
        <v>1.0981399999999999</v>
      </c>
      <c r="N867" s="111">
        <v>42838</v>
      </c>
      <c r="O867" s="112">
        <v>0.90254000000000001</v>
      </c>
      <c r="Q867" s="111">
        <v>42838</v>
      </c>
      <c r="R867" s="112">
        <v>0.1956</v>
      </c>
      <c r="S867" s="158">
        <f t="shared" si="166"/>
        <v>0</v>
      </c>
      <c r="T867" s="38">
        <f t="shared" si="167"/>
        <v>42878</v>
      </c>
      <c r="U867" s="112">
        <f t="shared" ca="1" si="168"/>
        <v>1.1886700000000001</v>
      </c>
      <c r="V867" s="112">
        <f t="shared" ca="1" si="162"/>
        <v>1.2007399999999999</v>
      </c>
      <c r="W867" s="112">
        <f t="shared" ca="1" si="163"/>
        <v>1.0051699999999999</v>
      </c>
      <c r="X867" s="112">
        <f t="shared" ca="1" si="164"/>
        <v>0.19556999999999999</v>
      </c>
      <c r="Y867" s="112">
        <f t="shared" ca="1" si="169"/>
        <v>0</v>
      </c>
      <c r="Z867" s="27">
        <f t="shared" ca="1" si="165"/>
        <v>0.18350000000000022</v>
      </c>
      <c r="AB867" s="38">
        <f t="shared" si="170"/>
        <v>42789</v>
      </c>
      <c r="AC867" s="38">
        <f t="shared" si="171"/>
        <v>42789</v>
      </c>
      <c r="AD867" s="38">
        <f t="shared" si="172"/>
        <v>42789</v>
      </c>
      <c r="AE867" s="38"/>
      <c r="AF867" s="38"/>
      <c r="AG867" s="38"/>
      <c r="AH867" s="38"/>
      <c r="AI867" s="38"/>
      <c r="AJ867" s="38"/>
      <c r="AK867" s="38"/>
      <c r="AL867" s="38"/>
      <c r="AM867" s="38"/>
      <c r="AO867" s="38"/>
    </row>
    <row r="868" spans="2:41">
      <c r="B868" s="111">
        <v>42879</v>
      </c>
      <c r="C868" s="112">
        <v>1.1976100000000001</v>
      </c>
      <c r="E868" s="111"/>
      <c r="H868" s="111">
        <v>43130</v>
      </c>
      <c r="I868" s="112">
        <v>1.32</v>
      </c>
      <c r="K868" s="111">
        <v>42839</v>
      </c>
      <c r="L868" s="112">
        <v>1.0981399999999999</v>
      </c>
      <c r="N868" s="111">
        <v>42839</v>
      </c>
      <c r="O868" s="112">
        <v>0.90254000000000001</v>
      </c>
      <c r="Q868" s="111">
        <v>42839</v>
      </c>
      <c r="R868" s="112">
        <v>0.1956</v>
      </c>
      <c r="S868" s="158">
        <f t="shared" si="166"/>
        <v>0</v>
      </c>
      <c r="T868" s="38">
        <f t="shared" si="167"/>
        <v>42879</v>
      </c>
      <c r="U868" s="112">
        <f t="shared" ca="1" si="168"/>
        <v>1.1976100000000001</v>
      </c>
      <c r="V868" s="112">
        <f t="shared" ca="1" si="162"/>
        <v>1.2036100000000001</v>
      </c>
      <c r="W868" s="112">
        <f t="shared" ca="1" si="163"/>
        <v>1.0080100000000001</v>
      </c>
      <c r="X868" s="112">
        <f t="shared" ca="1" si="164"/>
        <v>0.1956</v>
      </c>
      <c r="Y868" s="112">
        <f t="shared" ca="1" si="169"/>
        <v>0</v>
      </c>
      <c r="Z868" s="27">
        <f t="shared" ca="1" si="165"/>
        <v>0.18959999999999999</v>
      </c>
      <c r="AB868" s="38">
        <f t="shared" si="170"/>
        <v>42790</v>
      </c>
      <c r="AC868" s="38">
        <f t="shared" si="171"/>
        <v>42790</v>
      </c>
      <c r="AD868" s="38">
        <f t="shared" si="172"/>
        <v>42790</v>
      </c>
      <c r="AE868" s="38"/>
      <c r="AF868" s="38"/>
      <c r="AG868" s="38"/>
      <c r="AH868" s="38"/>
      <c r="AI868" s="38"/>
      <c r="AJ868" s="38"/>
      <c r="AK868" s="38"/>
      <c r="AL868" s="38"/>
      <c r="AM868" s="38"/>
      <c r="AO868" s="38"/>
    </row>
    <row r="869" spans="2:41">
      <c r="B869" s="111">
        <v>42880</v>
      </c>
      <c r="C869" s="112">
        <v>1.2003900000000001</v>
      </c>
      <c r="E869" s="111"/>
      <c r="H869" s="111">
        <v>43131</v>
      </c>
      <c r="I869" s="112">
        <v>1.38</v>
      </c>
      <c r="K869" s="111">
        <v>42842</v>
      </c>
      <c r="L869" s="112">
        <v>1.1051899999999999</v>
      </c>
      <c r="N869" s="111">
        <v>42842</v>
      </c>
      <c r="O869" s="112">
        <v>0.90959000000000001</v>
      </c>
      <c r="Q869" s="111">
        <v>42842</v>
      </c>
      <c r="R869" s="112">
        <v>0.1956</v>
      </c>
      <c r="S869" s="158">
        <f t="shared" si="166"/>
        <v>0</v>
      </c>
      <c r="T869" s="38">
        <f t="shared" si="167"/>
        <v>42880</v>
      </c>
      <c r="U869" s="112">
        <f t="shared" ca="1" si="168"/>
        <v>1.2003900000000001</v>
      </c>
      <c r="V869" s="112">
        <f t="shared" ca="1" si="162"/>
        <v>1.2067700000000001</v>
      </c>
      <c r="W869" s="112">
        <f t="shared" ca="1" si="163"/>
        <v>1.0111699999999999</v>
      </c>
      <c r="X869" s="112">
        <f t="shared" ca="1" si="164"/>
        <v>0.1956</v>
      </c>
      <c r="Y869" s="112">
        <f t="shared" ca="1" si="169"/>
        <v>0</v>
      </c>
      <c r="Z869" s="27">
        <f t="shared" ca="1" si="165"/>
        <v>0.18922000000000017</v>
      </c>
      <c r="AB869" s="38">
        <f t="shared" si="170"/>
        <v>42790</v>
      </c>
      <c r="AC869" s="38" t="e">
        <f t="shared" si="171"/>
        <v>#N/A</v>
      </c>
      <c r="AD869" s="38">
        <f t="shared" si="172"/>
        <v>42790</v>
      </c>
      <c r="AE869" s="38"/>
      <c r="AF869" s="38"/>
      <c r="AG869" s="38"/>
      <c r="AH869" s="38"/>
      <c r="AI869" s="38"/>
      <c r="AJ869" s="38"/>
      <c r="AK869" s="38"/>
      <c r="AL869" s="38"/>
      <c r="AM869" s="38"/>
      <c r="AO869" s="38"/>
    </row>
    <row r="870" spans="2:41">
      <c r="B870" s="111">
        <v>42881</v>
      </c>
      <c r="C870" s="112">
        <v>1.2017800000000001</v>
      </c>
      <c r="E870" s="111"/>
      <c r="H870" s="111">
        <v>43132</v>
      </c>
      <c r="I870" s="112">
        <v>1.32</v>
      </c>
      <c r="K870" s="111">
        <v>42843</v>
      </c>
      <c r="L870" s="112">
        <v>1.1069500000000001</v>
      </c>
      <c r="N870" s="111">
        <v>42843</v>
      </c>
      <c r="O870" s="112">
        <v>0.91134999999999999</v>
      </c>
      <c r="Q870" s="111">
        <v>42843</v>
      </c>
      <c r="R870" s="112">
        <v>0.1956</v>
      </c>
      <c r="S870" s="158">
        <f t="shared" si="166"/>
        <v>0</v>
      </c>
      <c r="T870" s="38">
        <f t="shared" si="167"/>
        <v>42881</v>
      </c>
      <c r="U870" s="112">
        <f t="shared" ca="1" si="168"/>
        <v>1.2017800000000001</v>
      </c>
      <c r="V870" s="112">
        <f t="shared" ca="1" si="162"/>
        <v>1.2101</v>
      </c>
      <c r="W870" s="112">
        <f t="shared" ca="1" si="163"/>
        <v>1.0145</v>
      </c>
      <c r="X870" s="112">
        <f t="shared" ca="1" si="164"/>
        <v>0.1956</v>
      </c>
      <c r="Y870" s="112">
        <f t="shared" ca="1" si="169"/>
        <v>0</v>
      </c>
      <c r="Z870" s="27">
        <f t="shared" ca="1" si="165"/>
        <v>0.18728000000000011</v>
      </c>
      <c r="AB870" s="38">
        <f t="shared" si="170"/>
        <v>42790</v>
      </c>
      <c r="AC870" s="38" t="e">
        <f t="shared" si="171"/>
        <v>#N/A</v>
      </c>
      <c r="AD870" s="38">
        <f t="shared" si="172"/>
        <v>42790</v>
      </c>
      <c r="AE870" s="38"/>
      <c r="AF870" s="38"/>
      <c r="AG870" s="38"/>
      <c r="AH870" s="38"/>
      <c r="AI870" s="38"/>
      <c r="AJ870" s="38"/>
      <c r="AK870" s="38"/>
      <c r="AL870" s="38"/>
      <c r="AM870" s="38"/>
      <c r="AO870" s="38"/>
    </row>
    <row r="871" spans="2:41">
      <c r="B871" s="111">
        <v>42885</v>
      </c>
      <c r="C871" s="112">
        <v>1.2017800000000001</v>
      </c>
      <c r="E871" s="111"/>
      <c r="H871" s="111">
        <v>43133</v>
      </c>
      <c r="I871" s="112">
        <v>1.31</v>
      </c>
      <c r="K871" s="111">
        <v>42844</v>
      </c>
      <c r="L871" s="112">
        <v>1.1087199999999999</v>
      </c>
      <c r="N871" s="111">
        <v>42844</v>
      </c>
      <c r="O871" s="112">
        <v>0.91312000000000004</v>
      </c>
      <c r="Q871" s="111">
        <v>42844</v>
      </c>
      <c r="R871" s="112">
        <v>0.1956</v>
      </c>
      <c r="S871" s="158">
        <f t="shared" si="166"/>
        <v>0</v>
      </c>
      <c r="T871" s="38">
        <f t="shared" si="167"/>
        <v>42885</v>
      </c>
      <c r="U871" s="112">
        <f t="shared" ca="1" si="168"/>
        <v>1.2017800000000001</v>
      </c>
      <c r="V871" s="112">
        <f t="shared" ca="1" si="162"/>
        <v>1.21777</v>
      </c>
      <c r="W871" s="112">
        <f t="shared" ca="1" si="163"/>
        <v>1.02217</v>
      </c>
      <c r="X871" s="112">
        <f t="shared" ca="1" si="164"/>
        <v>0.1956</v>
      </c>
      <c r="Y871" s="112">
        <f t="shared" ca="1" si="169"/>
        <v>0</v>
      </c>
      <c r="Z871" s="27">
        <f t="shared" ca="1" si="165"/>
        <v>0.17961000000000005</v>
      </c>
      <c r="AB871" s="38">
        <f t="shared" si="170"/>
        <v>42794</v>
      </c>
      <c r="AC871" s="38">
        <f t="shared" si="171"/>
        <v>42794</v>
      </c>
      <c r="AD871" s="38">
        <f t="shared" si="172"/>
        <v>42794</v>
      </c>
      <c r="AE871" s="38"/>
      <c r="AF871" s="38"/>
      <c r="AG871" s="38"/>
      <c r="AH871" s="38"/>
      <c r="AI871" s="38"/>
      <c r="AJ871" s="38"/>
      <c r="AK871" s="38"/>
      <c r="AL871" s="38"/>
      <c r="AM871" s="38"/>
      <c r="AO871" s="38"/>
    </row>
    <row r="872" spans="2:41">
      <c r="B872" s="111">
        <v>42886</v>
      </c>
      <c r="C872" s="112">
        <v>1.21</v>
      </c>
      <c r="E872" s="111"/>
      <c r="H872" s="111">
        <v>43136</v>
      </c>
      <c r="I872" s="112">
        <v>1.31</v>
      </c>
      <c r="K872" s="111">
        <v>42845</v>
      </c>
      <c r="L872" s="112">
        <v>1.11103</v>
      </c>
      <c r="N872" s="111">
        <v>42845</v>
      </c>
      <c r="O872" s="112">
        <v>0.91542999999999997</v>
      </c>
      <c r="Q872" s="111">
        <v>42845</v>
      </c>
      <c r="R872" s="112">
        <v>0.1956</v>
      </c>
      <c r="S872" s="158">
        <f t="shared" si="166"/>
        <v>0</v>
      </c>
      <c r="T872" s="38">
        <f t="shared" si="167"/>
        <v>42886</v>
      </c>
      <c r="U872" s="112">
        <f t="shared" ca="1" si="168"/>
        <v>1.21</v>
      </c>
      <c r="V872" s="112">
        <f t="shared" ca="1" si="162"/>
        <v>1.2200599999999999</v>
      </c>
      <c r="W872" s="112">
        <f t="shared" ca="1" si="163"/>
        <v>1.0244599999999999</v>
      </c>
      <c r="X872" s="112">
        <f t="shared" ca="1" si="164"/>
        <v>0.1956</v>
      </c>
      <c r="Y872" s="112">
        <f t="shared" ca="1" si="169"/>
        <v>0</v>
      </c>
      <c r="Z872" s="27">
        <f t="shared" ca="1" si="165"/>
        <v>0.18554000000000004</v>
      </c>
      <c r="AB872" s="38">
        <f t="shared" si="170"/>
        <v>42794</v>
      </c>
      <c r="AC872" s="38">
        <f t="shared" si="171"/>
        <v>42794</v>
      </c>
      <c r="AD872" s="38">
        <f t="shared" si="172"/>
        <v>42794</v>
      </c>
      <c r="AE872" s="38"/>
      <c r="AF872" s="38"/>
      <c r="AG872" s="38"/>
      <c r="AH872" s="38"/>
      <c r="AI872" s="38"/>
      <c r="AJ872" s="38"/>
      <c r="AK872" s="38"/>
      <c r="AL872" s="38"/>
      <c r="AM872" s="38"/>
      <c r="AO872" s="38"/>
    </row>
    <row r="873" spans="2:41">
      <c r="B873" s="111">
        <v>42887</v>
      </c>
      <c r="C873" s="112">
        <v>1.2180599999999999</v>
      </c>
      <c r="E873" s="111"/>
      <c r="H873" s="111">
        <v>43137</v>
      </c>
      <c r="I873" s="112">
        <v>1.28</v>
      </c>
      <c r="K873" s="111">
        <v>42846</v>
      </c>
      <c r="L873" s="112">
        <v>1.11389</v>
      </c>
      <c r="N873" s="111">
        <v>42846</v>
      </c>
      <c r="O873" s="112">
        <v>0.91829000000000005</v>
      </c>
      <c r="Q873" s="111">
        <v>42846</v>
      </c>
      <c r="R873" s="112">
        <v>0.1956</v>
      </c>
      <c r="S873" s="158">
        <f t="shared" si="166"/>
        <v>0</v>
      </c>
      <c r="T873" s="38">
        <f t="shared" si="167"/>
        <v>42887</v>
      </c>
      <c r="U873" s="112">
        <f t="shared" ca="1" si="168"/>
        <v>1.2180599999999999</v>
      </c>
      <c r="V873" s="112">
        <f t="shared" ca="1" si="162"/>
        <v>1.22268</v>
      </c>
      <c r="W873" s="112">
        <f t="shared" ca="1" si="163"/>
        <v>1.02708</v>
      </c>
      <c r="X873" s="112">
        <f t="shared" ca="1" si="164"/>
        <v>0.1956</v>
      </c>
      <c r="Y873" s="112">
        <f t="shared" ca="1" si="169"/>
        <v>0</v>
      </c>
      <c r="Z873" s="27">
        <f t="shared" ca="1" si="165"/>
        <v>0.19097999999999993</v>
      </c>
      <c r="AB873" s="38">
        <f t="shared" si="170"/>
        <v>42795</v>
      </c>
      <c r="AC873" s="38">
        <f t="shared" si="171"/>
        <v>42795</v>
      </c>
      <c r="AD873" s="38">
        <f t="shared" si="172"/>
        <v>42795</v>
      </c>
      <c r="AE873" s="38"/>
      <c r="AF873" s="38"/>
      <c r="AG873" s="38"/>
      <c r="AH873" s="38"/>
      <c r="AI873" s="38"/>
      <c r="AJ873" s="38"/>
      <c r="AK873" s="38"/>
      <c r="AL873" s="38"/>
      <c r="AM873" s="38"/>
      <c r="AO873" s="38"/>
    </row>
    <row r="874" spans="2:41">
      <c r="B874" s="111">
        <v>42888</v>
      </c>
      <c r="C874" s="112">
        <v>1.2224999999999999</v>
      </c>
      <c r="E874" s="111"/>
      <c r="H874" s="111">
        <v>43138</v>
      </c>
      <c r="I874" s="112">
        <v>1.28</v>
      </c>
      <c r="K874" s="111">
        <v>42849</v>
      </c>
      <c r="L874" s="112">
        <v>1.12215</v>
      </c>
      <c r="N874" s="111">
        <v>42849</v>
      </c>
      <c r="O874" s="112">
        <v>0.92654999999999998</v>
      </c>
      <c r="Q874" s="111">
        <v>42849</v>
      </c>
      <c r="R874" s="112">
        <v>0.1956</v>
      </c>
      <c r="S874" s="158">
        <f t="shared" si="166"/>
        <v>0</v>
      </c>
      <c r="T874" s="38">
        <f t="shared" si="167"/>
        <v>42888</v>
      </c>
      <c r="U874" s="112">
        <f t="shared" ca="1" si="168"/>
        <v>1.2224999999999999</v>
      </c>
      <c r="V874" s="112">
        <f t="shared" ca="1" si="162"/>
        <v>1.2270799999999999</v>
      </c>
      <c r="W874" s="112">
        <f t="shared" ca="1" si="163"/>
        <v>1.03148</v>
      </c>
      <c r="X874" s="112">
        <f t="shared" ca="1" si="164"/>
        <v>0.1956</v>
      </c>
      <c r="Y874" s="112">
        <f t="shared" ca="1" si="169"/>
        <v>0</v>
      </c>
      <c r="Z874" s="27">
        <f t="shared" ca="1" si="165"/>
        <v>0.19101999999999997</v>
      </c>
      <c r="AB874" s="38">
        <f t="shared" si="170"/>
        <v>42796</v>
      </c>
      <c r="AC874" s="38">
        <f t="shared" si="171"/>
        <v>42796</v>
      </c>
      <c r="AD874" s="38">
        <f t="shared" si="172"/>
        <v>42796</v>
      </c>
      <c r="AE874" s="38"/>
      <c r="AF874" s="38"/>
      <c r="AG874" s="38"/>
      <c r="AH874" s="38"/>
      <c r="AI874" s="38"/>
      <c r="AJ874" s="38"/>
      <c r="AK874" s="38"/>
      <c r="AL874" s="38"/>
      <c r="AM874" s="38"/>
      <c r="AO874" s="38"/>
    </row>
    <row r="875" spans="2:41">
      <c r="B875" s="111">
        <v>42891</v>
      </c>
      <c r="C875" s="112">
        <v>1.21956</v>
      </c>
      <c r="E875" s="111"/>
      <c r="H875" s="111">
        <v>43139</v>
      </c>
      <c r="I875" s="112">
        <v>1.32</v>
      </c>
      <c r="K875" s="111">
        <v>42850</v>
      </c>
      <c r="L875" s="112">
        <v>1.1248800000000001</v>
      </c>
      <c r="N875" s="111">
        <v>42850</v>
      </c>
      <c r="O875" s="112">
        <v>0.92930999999999997</v>
      </c>
      <c r="Q875" s="111">
        <v>42850</v>
      </c>
      <c r="R875" s="112">
        <v>0.19556999999999999</v>
      </c>
      <c r="S875" s="158">
        <f t="shared" si="166"/>
        <v>0</v>
      </c>
      <c r="T875" s="38">
        <f t="shared" si="167"/>
        <v>42891</v>
      </c>
      <c r="U875" s="112">
        <f t="shared" ca="1" si="168"/>
        <v>1.21956</v>
      </c>
      <c r="V875" s="112">
        <f t="shared" ca="1" si="162"/>
        <v>1.2328600000000001</v>
      </c>
      <c r="W875" s="112">
        <f t="shared" ca="1" si="163"/>
        <v>1.03732</v>
      </c>
      <c r="X875" s="112">
        <f t="shared" ca="1" si="164"/>
        <v>0.19553999999999999</v>
      </c>
      <c r="Y875" s="112">
        <f t="shared" ca="1" si="169"/>
        <v>0</v>
      </c>
      <c r="Z875" s="27">
        <f t="shared" ca="1" si="165"/>
        <v>0.18223999999999996</v>
      </c>
      <c r="AB875" s="38">
        <f t="shared" si="170"/>
        <v>42797</v>
      </c>
      <c r="AC875" s="38" t="e">
        <f t="shared" si="171"/>
        <v>#N/A</v>
      </c>
      <c r="AD875" s="38">
        <f t="shared" si="172"/>
        <v>42797</v>
      </c>
      <c r="AE875" s="38"/>
      <c r="AF875" s="38"/>
      <c r="AG875" s="38"/>
      <c r="AH875" s="38"/>
      <c r="AI875" s="38"/>
      <c r="AJ875" s="38"/>
      <c r="AK875" s="38"/>
      <c r="AL875" s="38"/>
      <c r="AM875" s="38"/>
      <c r="AO875" s="38"/>
    </row>
    <row r="876" spans="2:41">
      <c r="B876" s="111">
        <v>42892</v>
      </c>
      <c r="C876" s="112">
        <v>1.2190000000000001</v>
      </c>
      <c r="E876" s="111"/>
      <c r="H876" s="111">
        <v>43140</v>
      </c>
      <c r="I876" s="112">
        <v>1.32</v>
      </c>
      <c r="K876" s="111">
        <v>42851</v>
      </c>
      <c r="L876" s="112">
        <v>1.1275500000000001</v>
      </c>
      <c r="N876" s="111">
        <v>42851</v>
      </c>
      <c r="O876" s="112">
        <v>0.93194999999999995</v>
      </c>
      <c r="Q876" s="111">
        <v>42851</v>
      </c>
      <c r="R876" s="112">
        <v>0.1956</v>
      </c>
      <c r="S876" s="158">
        <f t="shared" si="166"/>
        <v>0</v>
      </c>
      <c r="T876" s="38">
        <f t="shared" si="167"/>
        <v>42892</v>
      </c>
      <c r="U876" s="112">
        <f t="shared" ca="1" si="168"/>
        <v>1.2190000000000001</v>
      </c>
      <c r="V876" s="112">
        <f t="shared" ca="1" si="162"/>
        <v>1.2350699999999999</v>
      </c>
      <c r="W876" s="112">
        <f t="shared" ca="1" si="163"/>
        <v>1.0395000000000001</v>
      </c>
      <c r="X876" s="112">
        <f t="shared" ca="1" si="164"/>
        <v>0.19556999999999999</v>
      </c>
      <c r="Y876" s="112">
        <f t="shared" ca="1" si="169"/>
        <v>0</v>
      </c>
      <c r="Z876" s="27">
        <f t="shared" ca="1" si="165"/>
        <v>0.17949999999999999</v>
      </c>
      <c r="AB876" s="38">
        <f t="shared" si="170"/>
        <v>42800</v>
      </c>
      <c r="AC876" s="38">
        <f t="shared" si="171"/>
        <v>42800</v>
      </c>
      <c r="AD876" s="38">
        <f t="shared" si="172"/>
        <v>42800</v>
      </c>
      <c r="AE876" s="38"/>
      <c r="AF876" s="38"/>
      <c r="AG876" s="38"/>
      <c r="AH876" s="38"/>
      <c r="AI876" s="38"/>
      <c r="AJ876" s="38"/>
      <c r="AK876" s="38"/>
      <c r="AL876" s="38"/>
      <c r="AM876" s="38"/>
      <c r="AO876" s="38"/>
    </row>
    <row r="877" spans="2:41">
      <c r="B877" s="111">
        <v>42893</v>
      </c>
      <c r="C877" s="112">
        <v>1.2210000000000001</v>
      </c>
      <c r="E877" s="111"/>
      <c r="H877" s="111">
        <v>43143</v>
      </c>
      <c r="I877" s="112">
        <v>1.31</v>
      </c>
      <c r="K877" s="111">
        <v>42852</v>
      </c>
      <c r="L877" s="112">
        <v>1.13019</v>
      </c>
      <c r="N877" s="111">
        <v>42852</v>
      </c>
      <c r="O877" s="112">
        <v>0.93459000000000003</v>
      </c>
      <c r="Q877" s="111">
        <v>42852</v>
      </c>
      <c r="R877" s="112">
        <v>0.1956</v>
      </c>
      <c r="S877" s="158">
        <f t="shared" si="166"/>
        <v>0</v>
      </c>
      <c r="T877" s="38">
        <f t="shared" si="167"/>
        <v>42893</v>
      </c>
      <c r="U877" s="112">
        <f t="shared" ca="1" si="168"/>
        <v>1.2210000000000001</v>
      </c>
      <c r="V877" s="112">
        <f t="shared" ca="1" si="162"/>
        <v>1.2371399999999999</v>
      </c>
      <c r="W877" s="112">
        <f t="shared" ca="1" si="163"/>
        <v>1.0415700000000001</v>
      </c>
      <c r="X877" s="112">
        <f t="shared" ca="1" si="164"/>
        <v>0.19556999999999999</v>
      </c>
      <c r="Y877" s="112">
        <f t="shared" ca="1" si="169"/>
        <v>0</v>
      </c>
      <c r="Z877" s="27">
        <f t="shared" ca="1" si="165"/>
        <v>0.17942999999999998</v>
      </c>
      <c r="AB877" s="38">
        <f t="shared" si="170"/>
        <v>42801</v>
      </c>
      <c r="AC877" s="38">
        <f t="shared" si="171"/>
        <v>42801</v>
      </c>
      <c r="AD877" s="38">
        <f t="shared" si="172"/>
        <v>42801</v>
      </c>
      <c r="AE877" s="38"/>
      <c r="AF877" s="38"/>
      <c r="AG877" s="38"/>
      <c r="AH877" s="38"/>
      <c r="AI877" s="38"/>
      <c r="AJ877" s="38"/>
      <c r="AK877" s="38"/>
      <c r="AL877" s="38"/>
      <c r="AM877" s="38"/>
      <c r="AO877" s="38"/>
    </row>
    <row r="878" spans="2:41">
      <c r="B878" s="111">
        <v>42894</v>
      </c>
      <c r="C878" s="112">
        <v>1.22811</v>
      </c>
      <c r="E878" s="111"/>
      <c r="H878" s="111">
        <v>43144</v>
      </c>
      <c r="I878" s="112">
        <v>1.31</v>
      </c>
      <c r="K878" s="111">
        <v>42853</v>
      </c>
      <c r="L878" s="112">
        <v>1.1325099999999999</v>
      </c>
      <c r="N878" s="111">
        <v>42853</v>
      </c>
      <c r="O878" s="112">
        <v>0.93691000000000002</v>
      </c>
      <c r="Q878" s="111">
        <v>42853</v>
      </c>
      <c r="R878" s="112">
        <v>0.1956</v>
      </c>
      <c r="S878" s="158">
        <f t="shared" si="166"/>
        <v>0</v>
      </c>
      <c r="T878" s="38">
        <f t="shared" si="167"/>
        <v>42894</v>
      </c>
      <c r="U878" s="112">
        <f t="shared" ca="1" si="168"/>
        <v>1.22811</v>
      </c>
      <c r="V878" s="112">
        <f t="shared" ca="1" si="162"/>
        <v>1.2392099999999999</v>
      </c>
      <c r="W878" s="112">
        <f t="shared" ca="1" si="163"/>
        <v>1.0436399999999999</v>
      </c>
      <c r="X878" s="112">
        <f t="shared" ca="1" si="164"/>
        <v>0.19556999999999999</v>
      </c>
      <c r="Y878" s="112">
        <f t="shared" ca="1" si="169"/>
        <v>0</v>
      </c>
      <c r="Z878" s="27">
        <f t="shared" ca="1" si="165"/>
        <v>0.18447000000000013</v>
      </c>
      <c r="AB878" s="38">
        <f t="shared" si="170"/>
        <v>42802</v>
      </c>
      <c r="AC878" s="38">
        <f t="shared" si="171"/>
        <v>42802</v>
      </c>
      <c r="AD878" s="38">
        <f t="shared" si="172"/>
        <v>42802</v>
      </c>
      <c r="AE878" s="38"/>
      <c r="AF878" s="38"/>
      <c r="AG878" s="38"/>
      <c r="AH878" s="38"/>
      <c r="AI878" s="38"/>
      <c r="AJ878" s="38"/>
      <c r="AK878" s="38"/>
      <c r="AL878" s="38"/>
      <c r="AM878" s="38"/>
      <c r="AO878" s="38"/>
    </row>
    <row r="879" spans="2:41">
      <c r="B879" s="111">
        <v>42895</v>
      </c>
      <c r="C879" s="112">
        <v>1.23644</v>
      </c>
      <c r="E879" s="111"/>
      <c r="H879" s="111">
        <v>43145</v>
      </c>
      <c r="I879" s="112">
        <v>1.3</v>
      </c>
      <c r="K879" s="111">
        <v>42856</v>
      </c>
      <c r="L879" s="112">
        <v>1.1383099999999999</v>
      </c>
      <c r="N879" s="111">
        <v>42856</v>
      </c>
      <c r="O879" s="112">
        <v>0.94274000000000002</v>
      </c>
      <c r="Q879" s="111">
        <v>42856</v>
      </c>
      <c r="R879" s="112">
        <v>0.19556999999999999</v>
      </c>
      <c r="S879" s="158">
        <f t="shared" si="166"/>
        <v>0</v>
      </c>
      <c r="T879" s="38">
        <f t="shared" si="167"/>
        <v>42895</v>
      </c>
      <c r="U879" s="112">
        <f t="shared" ca="1" si="168"/>
        <v>1.23644</v>
      </c>
      <c r="V879" s="112">
        <f t="shared" ca="1" si="162"/>
        <v>1.2408999999999999</v>
      </c>
      <c r="W879" s="112">
        <f t="shared" ca="1" si="163"/>
        <v>1.0453300000000001</v>
      </c>
      <c r="X879" s="112">
        <f t="shared" ca="1" si="164"/>
        <v>0.19556999999999999</v>
      </c>
      <c r="Y879" s="112">
        <f t="shared" ca="1" si="169"/>
        <v>0</v>
      </c>
      <c r="Z879" s="27">
        <f t="shared" ca="1" si="165"/>
        <v>0.19110999999999989</v>
      </c>
      <c r="AB879" s="38">
        <f t="shared" si="170"/>
        <v>42803</v>
      </c>
      <c r="AC879" s="38">
        <f t="shared" si="171"/>
        <v>42803</v>
      </c>
      <c r="AD879" s="38">
        <f t="shared" si="172"/>
        <v>42803</v>
      </c>
      <c r="AE879" s="38"/>
      <c r="AF879" s="38"/>
      <c r="AG879" s="38"/>
      <c r="AH879" s="38"/>
      <c r="AI879" s="38"/>
      <c r="AJ879" s="38"/>
      <c r="AK879" s="38"/>
      <c r="AL879" s="38"/>
      <c r="AM879" s="38"/>
      <c r="AO879" s="38"/>
    </row>
    <row r="880" spans="2:41">
      <c r="B880" s="111">
        <v>42898</v>
      </c>
      <c r="C880" s="112">
        <v>1.2416700000000001</v>
      </c>
      <c r="E880" s="111"/>
      <c r="H880" s="111">
        <v>43146</v>
      </c>
      <c r="I880" s="112">
        <v>1.37</v>
      </c>
      <c r="K880" s="111">
        <v>42857</v>
      </c>
      <c r="L880" s="112">
        <v>1.14052</v>
      </c>
      <c r="N880" s="111">
        <v>42857</v>
      </c>
      <c r="O880" s="112">
        <v>0.94491999999999998</v>
      </c>
      <c r="Q880" s="111">
        <v>42857</v>
      </c>
      <c r="R880" s="112">
        <v>0.1956</v>
      </c>
      <c r="S880" s="158">
        <f t="shared" si="166"/>
        <v>0</v>
      </c>
      <c r="T880" s="38">
        <f t="shared" si="167"/>
        <v>42898</v>
      </c>
      <c r="U880" s="112">
        <f t="shared" ca="1" si="168"/>
        <v>1.2416700000000001</v>
      </c>
      <c r="V880" s="112">
        <f t="shared" ca="1" si="162"/>
        <v>1.24583</v>
      </c>
      <c r="W880" s="112">
        <f t="shared" ca="1" si="163"/>
        <v>1.0502899999999999</v>
      </c>
      <c r="X880" s="112">
        <f t="shared" ca="1" si="164"/>
        <v>0.19553999999999999</v>
      </c>
      <c r="Y880" s="112">
        <f t="shared" ca="1" si="169"/>
        <v>0</v>
      </c>
      <c r="Z880" s="27">
        <f t="shared" ca="1" si="165"/>
        <v>0.19138000000000011</v>
      </c>
      <c r="AB880" s="38">
        <f t="shared" si="170"/>
        <v>42804</v>
      </c>
      <c r="AC880" s="38" t="e">
        <f t="shared" si="171"/>
        <v>#N/A</v>
      </c>
      <c r="AD880" s="38">
        <f t="shared" si="172"/>
        <v>42804</v>
      </c>
      <c r="AE880" s="38"/>
      <c r="AF880" s="38"/>
      <c r="AG880" s="38"/>
      <c r="AH880" s="38"/>
      <c r="AI880" s="38"/>
      <c r="AJ880" s="38"/>
      <c r="AK880" s="38"/>
      <c r="AL880" s="38"/>
      <c r="AM880" s="38"/>
      <c r="AO880" s="38"/>
    </row>
    <row r="881" spans="2:41">
      <c r="B881" s="111">
        <v>42899</v>
      </c>
      <c r="C881" s="112">
        <v>1.24556</v>
      </c>
      <c r="E881" s="111"/>
      <c r="H881" s="111">
        <v>43147</v>
      </c>
      <c r="I881" s="112">
        <v>1.37</v>
      </c>
      <c r="K881" s="111">
        <v>42858</v>
      </c>
      <c r="L881" s="112">
        <v>1.1429199999999999</v>
      </c>
      <c r="N881" s="111">
        <v>42858</v>
      </c>
      <c r="O881" s="112">
        <v>0.94732000000000005</v>
      </c>
      <c r="Q881" s="111">
        <v>42858</v>
      </c>
      <c r="R881" s="112">
        <v>0.1956</v>
      </c>
      <c r="S881" s="158">
        <f t="shared" si="166"/>
        <v>0</v>
      </c>
      <c r="T881" s="38">
        <f t="shared" si="167"/>
        <v>42899</v>
      </c>
      <c r="U881" s="112">
        <f t="shared" ca="1" si="168"/>
        <v>1.24556</v>
      </c>
      <c r="V881" s="112">
        <f t="shared" ca="1" si="162"/>
        <v>1.2476</v>
      </c>
      <c r="W881" s="112">
        <f t="shared" ca="1" si="163"/>
        <v>1.05203</v>
      </c>
      <c r="X881" s="112">
        <f t="shared" ca="1" si="164"/>
        <v>0.19556999999999999</v>
      </c>
      <c r="Y881" s="112">
        <f t="shared" ca="1" si="169"/>
        <v>0</v>
      </c>
      <c r="Z881" s="27">
        <f t="shared" ca="1" si="165"/>
        <v>0.19352999999999998</v>
      </c>
      <c r="AB881" s="38">
        <f t="shared" si="170"/>
        <v>42807</v>
      </c>
      <c r="AC881" s="38">
        <f t="shared" si="171"/>
        <v>42807</v>
      </c>
      <c r="AD881" s="38">
        <f t="shared" si="172"/>
        <v>42807</v>
      </c>
      <c r="AE881" s="38"/>
      <c r="AF881" s="38"/>
      <c r="AG881" s="38"/>
      <c r="AH881" s="38"/>
      <c r="AI881" s="38"/>
      <c r="AJ881" s="38"/>
      <c r="AK881" s="38"/>
      <c r="AL881" s="38"/>
      <c r="AM881" s="38"/>
      <c r="AO881" s="38"/>
    </row>
    <row r="882" spans="2:41">
      <c r="B882" s="111">
        <v>42900</v>
      </c>
      <c r="C882" s="112">
        <v>1.2503299999999999</v>
      </c>
      <c r="E882" s="111"/>
      <c r="H882" s="111">
        <v>43151</v>
      </c>
      <c r="I882" s="112">
        <v>1.34</v>
      </c>
      <c r="K882" s="111">
        <v>42859</v>
      </c>
      <c r="L882" s="112">
        <v>1.1454200000000001</v>
      </c>
      <c r="N882" s="111">
        <v>42859</v>
      </c>
      <c r="O882" s="112">
        <v>0.94982</v>
      </c>
      <c r="Q882" s="111">
        <v>42859</v>
      </c>
      <c r="R882" s="112">
        <v>0.1956</v>
      </c>
      <c r="S882" s="158">
        <f t="shared" si="166"/>
        <v>0</v>
      </c>
      <c r="T882" s="38">
        <f t="shared" si="167"/>
        <v>42900</v>
      </c>
      <c r="U882" s="112">
        <f t="shared" ca="1" si="168"/>
        <v>1.2503299999999999</v>
      </c>
      <c r="V882" s="112">
        <f t="shared" ca="1" si="162"/>
        <v>1.2492399999999999</v>
      </c>
      <c r="W882" s="112">
        <f t="shared" ca="1" si="163"/>
        <v>1.0536700000000001</v>
      </c>
      <c r="X882" s="112">
        <f t="shared" ca="1" si="164"/>
        <v>0.19556999999999999</v>
      </c>
      <c r="Y882" s="112">
        <f t="shared" ca="1" si="169"/>
        <v>0</v>
      </c>
      <c r="Z882" s="27">
        <f t="shared" ca="1" si="165"/>
        <v>0.19665999999999983</v>
      </c>
      <c r="AB882" s="38">
        <f t="shared" si="170"/>
        <v>42808</v>
      </c>
      <c r="AC882" s="38">
        <f t="shared" si="171"/>
        <v>42808</v>
      </c>
      <c r="AD882" s="38">
        <f t="shared" si="172"/>
        <v>42808</v>
      </c>
      <c r="AE882" s="38"/>
      <c r="AF882" s="38"/>
      <c r="AG882" s="38"/>
      <c r="AH882" s="38"/>
      <c r="AI882" s="38"/>
      <c r="AJ882" s="38"/>
      <c r="AK882" s="38"/>
      <c r="AL882" s="38"/>
      <c r="AM882" s="38"/>
      <c r="AO882" s="38"/>
    </row>
    <row r="883" spans="2:41">
      <c r="B883" s="111">
        <v>42901</v>
      </c>
      <c r="C883" s="112">
        <v>1.2674400000000001</v>
      </c>
      <c r="E883" s="111"/>
      <c r="H883" s="111">
        <v>43152</v>
      </c>
      <c r="I883" s="112">
        <v>1.32</v>
      </c>
      <c r="K883" s="111">
        <v>42860</v>
      </c>
      <c r="L883" s="112">
        <v>1.1491</v>
      </c>
      <c r="N883" s="111">
        <v>42860</v>
      </c>
      <c r="O883" s="112">
        <v>0.95350000000000001</v>
      </c>
      <c r="Q883" s="111">
        <v>42860</v>
      </c>
      <c r="R883" s="112">
        <v>0.1956</v>
      </c>
      <c r="S883" s="158">
        <f t="shared" si="166"/>
        <v>0</v>
      </c>
      <c r="T883" s="38">
        <f t="shared" si="167"/>
        <v>42901</v>
      </c>
      <c r="U883" s="112">
        <f t="shared" ca="1" si="168"/>
        <v>1.2674400000000001</v>
      </c>
      <c r="V883" s="112">
        <f t="shared" ca="1" si="162"/>
        <v>1.25098</v>
      </c>
      <c r="W883" s="112">
        <f t="shared" ca="1" si="163"/>
        <v>1.05541</v>
      </c>
      <c r="X883" s="112">
        <f t="shared" ca="1" si="164"/>
        <v>0.19556999999999999</v>
      </c>
      <c r="Y883" s="112">
        <f t="shared" ca="1" si="169"/>
        <v>0</v>
      </c>
      <c r="Z883" s="27">
        <f t="shared" ca="1" si="165"/>
        <v>0.21203000000000016</v>
      </c>
      <c r="AB883" s="38">
        <f t="shared" si="170"/>
        <v>42809</v>
      </c>
      <c r="AC883" s="38">
        <f t="shared" si="171"/>
        <v>42809</v>
      </c>
      <c r="AD883" s="38">
        <f t="shared" si="172"/>
        <v>42809</v>
      </c>
      <c r="AE883" s="38"/>
      <c r="AF883" s="38"/>
      <c r="AG883" s="38"/>
      <c r="AH883" s="38"/>
      <c r="AI883" s="38"/>
      <c r="AJ883" s="38"/>
      <c r="AK883" s="38"/>
      <c r="AL883" s="38"/>
      <c r="AM883" s="38"/>
      <c r="AO883" s="38"/>
    </row>
    <row r="884" spans="2:41">
      <c r="B884" s="111">
        <v>42902</v>
      </c>
      <c r="C884" s="112">
        <v>1.27356</v>
      </c>
      <c r="E884" s="111"/>
      <c r="H884" s="111">
        <v>43153</v>
      </c>
      <c r="I884" s="112">
        <v>1.33</v>
      </c>
      <c r="K884" s="111">
        <v>42863</v>
      </c>
      <c r="L884" s="112">
        <v>1.15465</v>
      </c>
      <c r="N884" s="111">
        <v>42863</v>
      </c>
      <c r="O884" s="112">
        <v>0.95908000000000004</v>
      </c>
      <c r="Q884" s="111">
        <v>42863</v>
      </c>
      <c r="R884" s="112">
        <v>0.19556999999999999</v>
      </c>
      <c r="S884" s="158">
        <f t="shared" si="166"/>
        <v>0</v>
      </c>
      <c r="T884" s="38">
        <f t="shared" si="167"/>
        <v>42902</v>
      </c>
      <c r="U884" s="112">
        <f t="shared" ca="1" si="168"/>
        <v>1.27356</v>
      </c>
      <c r="V884" s="112">
        <f t="shared" ca="1" si="162"/>
        <v>1.25125</v>
      </c>
      <c r="W884" s="112">
        <f t="shared" ca="1" si="163"/>
        <v>1.05568</v>
      </c>
      <c r="X884" s="112">
        <f t="shared" ca="1" si="164"/>
        <v>0.19556999999999999</v>
      </c>
      <c r="Y884" s="112">
        <f t="shared" ca="1" si="169"/>
        <v>0</v>
      </c>
      <c r="Z884" s="27">
        <f t="shared" ca="1" si="165"/>
        <v>0.21788000000000007</v>
      </c>
      <c r="AB884" s="38">
        <f t="shared" si="170"/>
        <v>42810</v>
      </c>
      <c r="AC884" s="38">
        <f t="shared" si="171"/>
        <v>42810</v>
      </c>
      <c r="AD884" s="38">
        <f t="shared" si="172"/>
        <v>42810</v>
      </c>
      <c r="AE884" s="38"/>
      <c r="AF884" s="38"/>
      <c r="AG884" s="38"/>
      <c r="AH884" s="38"/>
      <c r="AI884" s="38"/>
      <c r="AJ884" s="38"/>
      <c r="AK884" s="38"/>
      <c r="AL884" s="38"/>
      <c r="AM884" s="38"/>
      <c r="AO884" s="38"/>
    </row>
    <row r="885" spans="2:41">
      <c r="B885" s="111">
        <v>42905</v>
      </c>
      <c r="C885" s="112">
        <v>1.2802199999999999</v>
      </c>
      <c r="E885" s="111"/>
      <c r="H885" s="111">
        <v>43154</v>
      </c>
      <c r="I885" s="112">
        <v>1.35</v>
      </c>
      <c r="K885" s="111">
        <v>42864</v>
      </c>
      <c r="L885" s="112">
        <v>1.15713</v>
      </c>
      <c r="N885" s="111">
        <v>42864</v>
      </c>
      <c r="O885" s="112">
        <v>0.96158999999999994</v>
      </c>
      <c r="Q885" s="111">
        <v>42864</v>
      </c>
      <c r="R885" s="112">
        <v>0.19553999999999999</v>
      </c>
      <c r="S885" s="158">
        <f t="shared" si="166"/>
        <v>0</v>
      </c>
      <c r="T885" s="38">
        <f t="shared" si="167"/>
        <v>42905</v>
      </c>
      <c r="U885" s="112">
        <f t="shared" ca="1" si="168"/>
        <v>1.2802199999999999</v>
      </c>
      <c r="V885" s="112">
        <f t="shared" ca="1" si="162"/>
        <v>1.24725</v>
      </c>
      <c r="W885" s="112">
        <f t="shared" ca="1" si="163"/>
        <v>1.0517099999999999</v>
      </c>
      <c r="X885" s="112">
        <f t="shared" ca="1" si="164"/>
        <v>0.19553999999999999</v>
      </c>
      <c r="Y885" s="112">
        <f t="shared" ca="1" si="169"/>
        <v>0</v>
      </c>
      <c r="Z885" s="27">
        <f t="shared" ca="1" si="165"/>
        <v>0.22850999999999999</v>
      </c>
      <c r="AB885" s="38">
        <f t="shared" si="170"/>
        <v>42811</v>
      </c>
      <c r="AC885" s="38" t="e">
        <f t="shared" si="171"/>
        <v>#N/A</v>
      </c>
      <c r="AD885" s="38">
        <f t="shared" si="172"/>
        <v>42811</v>
      </c>
      <c r="AE885" s="38"/>
      <c r="AF885" s="38"/>
      <c r="AG885" s="38"/>
      <c r="AH885" s="38"/>
      <c r="AI885" s="38"/>
      <c r="AJ885" s="38"/>
      <c r="AK885" s="38"/>
      <c r="AL885" s="38"/>
      <c r="AM885" s="38"/>
      <c r="AO885" s="38"/>
    </row>
    <row r="886" spans="2:41">
      <c r="B886" s="111">
        <v>42906</v>
      </c>
      <c r="C886" s="112">
        <v>1.28722</v>
      </c>
      <c r="E886" s="111"/>
      <c r="H886" s="111">
        <v>43157</v>
      </c>
      <c r="I886" s="112">
        <v>1.34</v>
      </c>
      <c r="K886" s="111">
        <v>42865</v>
      </c>
      <c r="L886" s="112">
        <v>1.1597999999999999</v>
      </c>
      <c r="N886" s="111">
        <v>42865</v>
      </c>
      <c r="O886" s="112">
        <v>0.96419999999999995</v>
      </c>
      <c r="Q886" s="111">
        <v>42865</v>
      </c>
      <c r="R886" s="112">
        <v>0.1956</v>
      </c>
      <c r="S886" s="158">
        <f t="shared" si="166"/>
        <v>0</v>
      </c>
      <c r="T886" s="38">
        <f t="shared" si="167"/>
        <v>42906</v>
      </c>
      <c r="U886" s="112">
        <f t="shared" ca="1" si="168"/>
        <v>1.28722</v>
      </c>
      <c r="V886" s="112">
        <f t="shared" ca="1" si="162"/>
        <v>1.2460800000000001</v>
      </c>
      <c r="W886" s="112">
        <f t="shared" ca="1" si="163"/>
        <v>1.0505100000000001</v>
      </c>
      <c r="X886" s="112">
        <f t="shared" ca="1" si="164"/>
        <v>0.19556999999999999</v>
      </c>
      <c r="Y886" s="112">
        <f t="shared" ca="1" si="169"/>
        <v>0</v>
      </c>
      <c r="Z886" s="27">
        <f t="shared" ca="1" si="165"/>
        <v>0.23670999999999998</v>
      </c>
      <c r="AB886" s="38">
        <f t="shared" si="170"/>
        <v>42814</v>
      </c>
      <c r="AC886" s="38">
        <f t="shared" si="171"/>
        <v>42814</v>
      </c>
      <c r="AD886" s="38">
        <f t="shared" si="172"/>
        <v>42814</v>
      </c>
      <c r="AE886" s="38"/>
      <c r="AF886" s="38"/>
      <c r="AG886" s="38"/>
      <c r="AH886" s="38"/>
      <c r="AI886" s="38"/>
      <c r="AJ886" s="38"/>
      <c r="AK886" s="38"/>
      <c r="AL886" s="38"/>
      <c r="AM886" s="38"/>
      <c r="AO886" s="38"/>
    </row>
    <row r="887" spans="2:41">
      <c r="B887" s="111">
        <v>42907</v>
      </c>
      <c r="C887" s="112">
        <v>1.2894399999999999</v>
      </c>
      <c r="E887" s="111"/>
      <c r="H887" s="111">
        <v>43158</v>
      </c>
      <c r="I887" s="112">
        <v>1.35</v>
      </c>
      <c r="K887" s="111">
        <v>42866</v>
      </c>
      <c r="L887" s="112">
        <v>1.16275</v>
      </c>
      <c r="N887" s="111">
        <v>42866</v>
      </c>
      <c r="O887" s="112">
        <v>0.96714999999999995</v>
      </c>
      <c r="Q887" s="111">
        <v>42866</v>
      </c>
      <c r="R887" s="112">
        <v>0.1956</v>
      </c>
      <c r="S887" s="158">
        <f t="shared" si="166"/>
        <v>0</v>
      </c>
      <c r="T887" s="38">
        <f t="shared" si="167"/>
        <v>42907</v>
      </c>
      <c r="U887" s="112">
        <f t="shared" ca="1" si="168"/>
        <v>1.2894399999999999</v>
      </c>
      <c r="V887" s="112">
        <f t="shared" ca="1" si="162"/>
        <v>1.2456400000000001</v>
      </c>
      <c r="W887" s="112">
        <f t="shared" ca="1" si="163"/>
        <v>1.0500700000000001</v>
      </c>
      <c r="X887" s="112">
        <f t="shared" ca="1" si="164"/>
        <v>0.19556999999999999</v>
      </c>
      <c r="Y887" s="112">
        <f t="shared" ca="1" si="169"/>
        <v>0</v>
      </c>
      <c r="Z887" s="27">
        <f t="shared" ca="1" si="165"/>
        <v>0.23936999999999986</v>
      </c>
      <c r="AB887" s="38">
        <f t="shared" si="170"/>
        <v>42815</v>
      </c>
      <c r="AC887" s="38">
        <f t="shared" si="171"/>
        <v>42815</v>
      </c>
      <c r="AD887" s="38">
        <f t="shared" si="172"/>
        <v>42815</v>
      </c>
      <c r="AE887" s="38"/>
      <c r="AF887" s="38"/>
      <c r="AG887" s="38"/>
      <c r="AH887" s="38"/>
      <c r="AI887" s="38"/>
      <c r="AJ887" s="38"/>
      <c r="AK887" s="38"/>
      <c r="AL887" s="38"/>
      <c r="AM887" s="38"/>
      <c r="AO887" s="38"/>
    </row>
    <row r="888" spans="2:41">
      <c r="B888" s="111">
        <v>42908</v>
      </c>
      <c r="C888" s="112">
        <v>1.29556</v>
      </c>
      <c r="E888" s="111"/>
      <c r="H888" s="111">
        <v>43159</v>
      </c>
      <c r="I888" s="112">
        <v>1.3900000000000001</v>
      </c>
      <c r="K888" s="111">
        <v>42867</v>
      </c>
      <c r="L888" s="112">
        <v>1.1675500000000001</v>
      </c>
      <c r="N888" s="111">
        <v>42867</v>
      </c>
      <c r="O888" s="112">
        <v>0.97194999999999998</v>
      </c>
      <c r="Q888" s="111">
        <v>42867</v>
      </c>
      <c r="R888" s="112">
        <v>0.1956</v>
      </c>
      <c r="S888" s="158">
        <f t="shared" si="166"/>
        <v>0</v>
      </c>
      <c r="T888" s="38">
        <f t="shared" si="167"/>
        <v>42908</v>
      </c>
      <c r="U888" s="112">
        <f t="shared" ca="1" si="168"/>
        <v>1.29556</v>
      </c>
      <c r="V888" s="112">
        <f t="shared" ca="1" si="162"/>
        <v>1.24553</v>
      </c>
      <c r="W888" s="112">
        <f t="shared" ca="1" si="163"/>
        <v>1.04996</v>
      </c>
      <c r="X888" s="112">
        <f t="shared" ca="1" si="164"/>
        <v>0.19556999999999999</v>
      </c>
      <c r="Y888" s="112">
        <f t="shared" ca="1" si="169"/>
        <v>0</v>
      </c>
      <c r="Z888" s="27">
        <f t="shared" ca="1" si="165"/>
        <v>0.24560000000000004</v>
      </c>
      <c r="AB888" s="38">
        <f t="shared" si="170"/>
        <v>42816</v>
      </c>
      <c r="AC888" s="38">
        <f t="shared" si="171"/>
        <v>42816</v>
      </c>
      <c r="AD888" s="38">
        <f t="shared" si="172"/>
        <v>42816</v>
      </c>
      <c r="AE888" s="38"/>
      <c r="AF888" s="38"/>
      <c r="AG888" s="38"/>
      <c r="AH888" s="38"/>
      <c r="AI888" s="38"/>
      <c r="AJ888" s="38"/>
      <c r="AK888" s="38"/>
      <c r="AL888" s="38"/>
      <c r="AM888" s="38"/>
      <c r="AO888" s="38"/>
    </row>
    <row r="889" spans="2:41">
      <c r="B889" s="111">
        <v>42909</v>
      </c>
      <c r="C889" s="112">
        <v>1.29328</v>
      </c>
      <c r="E889" s="111"/>
      <c r="H889" s="111">
        <v>43160</v>
      </c>
      <c r="I889" s="112">
        <v>1.42</v>
      </c>
      <c r="K889" s="111">
        <v>42870</v>
      </c>
      <c r="L889" s="112">
        <v>1.17557</v>
      </c>
      <c r="N889" s="111">
        <v>42870</v>
      </c>
      <c r="O889" s="112">
        <v>0.98</v>
      </c>
      <c r="Q889" s="111">
        <v>42870</v>
      </c>
      <c r="R889" s="112">
        <v>0.19556999999999999</v>
      </c>
      <c r="S889" s="158">
        <f t="shared" si="166"/>
        <v>0</v>
      </c>
      <c r="T889" s="38">
        <f t="shared" si="167"/>
        <v>42909</v>
      </c>
      <c r="U889" s="112">
        <f t="shared" ca="1" si="168"/>
        <v>1.29328</v>
      </c>
      <c r="V889" s="112">
        <f t="shared" ca="1" si="162"/>
        <v>1.24495</v>
      </c>
      <c r="W889" s="112">
        <f t="shared" ca="1" si="163"/>
        <v>1.04938</v>
      </c>
      <c r="X889" s="112">
        <f t="shared" ca="1" si="164"/>
        <v>0.19556999999999999</v>
      </c>
      <c r="Y889" s="112">
        <f t="shared" ca="1" si="169"/>
        <v>0</v>
      </c>
      <c r="Z889" s="27">
        <f t="shared" ca="1" si="165"/>
        <v>0.24390000000000001</v>
      </c>
      <c r="AB889" s="38">
        <f t="shared" si="170"/>
        <v>42817</v>
      </c>
      <c r="AC889" s="38">
        <f t="shared" si="171"/>
        <v>42817</v>
      </c>
      <c r="AD889" s="38">
        <f t="shared" si="172"/>
        <v>42817</v>
      </c>
      <c r="AE889" s="38"/>
      <c r="AF889" s="38"/>
      <c r="AG889" s="38"/>
      <c r="AH889" s="38"/>
      <c r="AI889" s="38"/>
      <c r="AJ889" s="38"/>
      <c r="AK889" s="38"/>
      <c r="AL889" s="38"/>
      <c r="AM889" s="38"/>
      <c r="AO889" s="38"/>
    </row>
    <row r="890" spans="2:41">
      <c r="B890" s="111">
        <v>42912</v>
      </c>
      <c r="C890" s="112">
        <v>1.2948299999999999</v>
      </c>
      <c r="E890" s="111"/>
      <c r="H890" s="111">
        <v>43161</v>
      </c>
      <c r="I890" s="112">
        <v>1.44</v>
      </c>
      <c r="K890" s="111">
        <v>42871</v>
      </c>
      <c r="L890" s="112">
        <v>1.17892</v>
      </c>
      <c r="N890" s="111">
        <v>42871</v>
      </c>
      <c r="O890" s="112">
        <v>0.98338000000000003</v>
      </c>
      <c r="Q890" s="111">
        <v>42871</v>
      </c>
      <c r="R890" s="112">
        <v>0.19553999999999999</v>
      </c>
      <c r="S890" s="158">
        <f t="shared" si="166"/>
        <v>0</v>
      </c>
      <c r="T890" s="38">
        <f t="shared" si="167"/>
        <v>42912</v>
      </c>
      <c r="U890" s="112">
        <f t="shared" ca="1" si="168"/>
        <v>1.2948299999999999</v>
      </c>
      <c r="V890" s="112">
        <f t="shared" ca="1" si="162"/>
        <v>1.2440899999999999</v>
      </c>
      <c r="W890" s="112">
        <f t="shared" ca="1" si="163"/>
        <v>1.0485500000000001</v>
      </c>
      <c r="X890" s="112">
        <f t="shared" ca="1" si="164"/>
        <v>0.19553999999999999</v>
      </c>
      <c r="Y890" s="112">
        <f t="shared" ca="1" si="169"/>
        <v>0</v>
      </c>
      <c r="Z890" s="27">
        <f t="shared" ca="1" si="165"/>
        <v>0.24627999999999983</v>
      </c>
      <c r="AB890" s="38">
        <f t="shared" si="170"/>
        <v>42818</v>
      </c>
      <c r="AC890" s="38" t="e">
        <f t="shared" si="171"/>
        <v>#N/A</v>
      </c>
      <c r="AD890" s="38">
        <f t="shared" si="172"/>
        <v>42818</v>
      </c>
      <c r="AE890" s="38"/>
      <c r="AF890" s="38"/>
      <c r="AG890" s="38"/>
      <c r="AH890" s="38"/>
      <c r="AI890" s="38"/>
      <c r="AJ890" s="38"/>
      <c r="AK890" s="38"/>
      <c r="AL890" s="38"/>
      <c r="AM890" s="38"/>
      <c r="AO890" s="38"/>
    </row>
    <row r="891" spans="2:41">
      <c r="B891" s="111">
        <v>42913</v>
      </c>
      <c r="C891" s="112">
        <v>1.2950599999999999</v>
      </c>
      <c r="E891" s="111"/>
      <c r="H891" s="111">
        <v>43164</v>
      </c>
      <c r="I891" s="112">
        <v>1.42</v>
      </c>
      <c r="K891" s="111">
        <v>42872</v>
      </c>
      <c r="L891" s="112">
        <v>1.1823600000000001</v>
      </c>
      <c r="N891" s="111">
        <v>42872</v>
      </c>
      <c r="O891" s="112">
        <v>0.98675999999999997</v>
      </c>
      <c r="Q891" s="111">
        <v>42872</v>
      </c>
      <c r="R891" s="112">
        <v>0.1956</v>
      </c>
      <c r="S891" s="158">
        <f t="shared" si="166"/>
        <v>0</v>
      </c>
      <c r="T891" s="38">
        <f t="shared" si="167"/>
        <v>42913</v>
      </c>
      <c r="U891" s="112">
        <f t="shared" ca="1" si="168"/>
        <v>1.2950599999999999</v>
      </c>
      <c r="V891" s="112">
        <f t="shared" ca="1" si="162"/>
        <v>1.2436799999999999</v>
      </c>
      <c r="W891" s="112">
        <f t="shared" ca="1" si="163"/>
        <v>1.0481100000000001</v>
      </c>
      <c r="X891" s="112">
        <f t="shared" ca="1" si="164"/>
        <v>0.19556999999999999</v>
      </c>
      <c r="Y891" s="112">
        <f t="shared" ca="1" si="169"/>
        <v>0</v>
      </c>
      <c r="Z891" s="27">
        <f t="shared" ca="1" si="165"/>
        <v>0.24694999999999978</v>
      </c>
      <c r="AB891" s="38">
        <f t="shared" si="170"/>
        <v>42821</v>
      </c>
      <c r="AC891" s="38">
        <f t="shared" si="171"/>
        <v>42821</v>
      </c>
      <c r="AD891" s="38">
        <f t="shared" si="172"/>
        <v>42821</v>
      </c>
      <c r="AE891" s="38"/>
      <c r="AF891" s="38"/>
      <c r="AG891" s="38"/>
      <c r="AH891" s="38"/>
      <c r="AI891" s="38"/>
      <c r="AJ891" s="38"/>
      <c r="AK891" s="38"/>
      <c r="AL891" s="38"/>
      <c r="AM891" s="38"/>
      <c r="AO891" s="38"/>
    </row>
    <row r="892" spans="2:41">
      <c r="B892" s="111">
        <v>42914</v>
      </c>
      <c r="C892" s="112">
        <v>1.2963899999999999</v>
      </c>
      <c r="E892" s="111"/>
      <c r="H892" s="111">
        <v>43165</v>
      </c>
      <c r="I892" s="112">
        <v>1.41</v>
      </c>
      <c r="K892" s="111">
        <v>42873</v>
      </c>
      <c r="L892" s="112">
        <v>1.18563</v>
      </c>
      <c r="N892" s="111">
        <v>42873</v>
      </c>
      <c r="O892" s="112">
        <v>0.99002999999999997</v>
      </c>
      <c r="Q892" s="111">
        <v>42873</v>
      </c>
      <c r="R892" s="112">
        <v>0.1956</v>
      </c>
      <c r="S892" s="158">
        <f t="shared" si="166"/>
        <v>0</v>
      </c>
      <c r="T892" s="38">
        <f t="shared" si="167"/>
        <v>42914</v>
      </c>
      <c r="U892" s="112">
        <f t="shared" ca="1" si="168"/>
        <v>1.2963899999999999</v>
      </c>
      <c r="V892" s="112">
        <f t="shared" ca="1" si="162"/>
        <v>1.24346</v>
      </c>
      <c r="W892" s="112">
        <f t="shared" ca="1" si="163"/>
        <v>1.04789</v>
      </c>
      <c r="X892" s="112">
        <f t="shared" ca="1" si="164"/>
        <v>0.19556999999999999</v>
      </c>
      <c r="Y892" s="112">
        <f t="shared" ca="1" si="169"/>
        <v>0</v>
      </c>
      <c r="Z892" s="27">
        <f t="shared" ca="1" si="165"/>
        <v>0.24849999999999994</v>
      </c>
      <c r="AB892" s="38">
        <f t="shared" si="170"/>
        <v>42822</v>
      </c>
      <c r="AC892" s="38">
        <f t="shared" si="171"/>
        <v>42822</v>
      </c>
      <c r="AD892" s="38">
        <f t="shared" si="172"/>
        <v>42822</v>
      </c>
      <c r="AE892" s="38"/>
      <c r="AF892" s="38"/>
      <c r="AG892" s="38"/>
      <c r="AH892" s="38"/>
      <c r="AI892" s="38"/>
      <c r="AJ892" s="38"/>
      <c r="AK892" s="38"/>
      <c r="AL892" s="38"/>
      <c r="AM892" s="38"/>
      <c r="AO892" s="38"/>
    </row>
    <row r="893" spans="2:41">
      <c r="B893" s="111">
        <v>42915</v>
      </c>
      <c r="C893" s="112">
        <v>1.29861</v>
      </c>
      <c r="E893" s="111"/>
      <c r="H893" s="111">
        <v>43166</v>
      </c>
      <c r="I893" s="112">
        <v>1.4</v>
      </c>
      <c r="K893" s="111">
        <v>42874</v>
      </c>
      <c r="L893" s="112">
        <v>1.1901600000000001</v>
      </c>
      <c r="N893" s="111">
        <v>42874</v>
      </c>
      <c r="O893" s="112">
        <v>0.99456</v>
      </c>
      <c r="Q893" s="111">
        <v>42874</v>
      </c>
      <c r="R893" s="112">
        <v>0.1956</v>
      </c>
      <c r="S893" s="158">
        <f t="shared" si="166"/>
        <v>0</v>
      </c>
      <c r="T893" s="38">
        <f t="shared" si="167"/>
        <v>42915</v>
      </c>
      <c r="U893" s="112">
        <f t="shared" ca="1" si="168"/>
        <v>1.29861</v>
      </c>
      <c r="V893" s="112">
        <f t="shared" ca="1" si="162"/>
        <v>1.2431399999999999</v>
      </c>
      <c r="W893" s="112">
        <f t="shared" ca="1" si="163"/>
        <v>1.0475699999999999</v>
      </c>
      <c r="X893" s="112">
        <f t="shared" ca="1" si="164"/>
        <v>0.19556999999999999</v>
      </c>
      <c r="Y893" s="112">
        <f t="shared" ca="1" si="169"/>
        <v>0</v>
      </c>
      <c r="Z893" s="27">
        <f t="shared" ca="1" si="165"/>
        <v>0.25104000000000015</v>
      </c>
      <c r="AB893" s="38">
        <f t="shared" si="170"/>
        <v>42823</v>
      </c>
      <c r="AC893" s="38">
        <f t="shared" si="171"/>
        <v>42823</v>
      </c>
      <c r="AD893" s="38">
        <f t="shared" si="172"/>
        <v>42823</v>
      </c>
      <c r="AE893" s="38"/>
      <c r="AF893" s="38"/>
      <c r="AG893" s="38"/>
      <c r="AH893" s="38"/>
      <c r="AI893" s="38"/>
      <c r="AJ893" s="38"/>
      <c r="AK893" s="38"/>
      <c r="AL893" s="38"/>
      <c r="AM893" s="38"/>
      <c r="AO893" s="38"/>
    </row>
    <row r="894" spans="2:41">
      <c r="B894" s="111">
        <v>42916</v>
      </c>
      <c r="C894" s="112">
        <v>1.2991699999999999</v>
      </c>
      <c r="E894" s="111"/>
      <c r="H894" s="111">
        <v>43167</v>
      </c>
      <c r="I894" s="112">
        <v>1.45</v>
      </c>
      <c r="K894" s="111">
        <v>42877</v>
      </c>
      <c r="L894" s="112">
        <v>1.19794</v>
      </c>
      <c r="N894" s="111">
        <v>42877</v>
      </c>
      <c r="O894" s="112">
        <v>1.00234</v>
      </c>
      <c r="Q894" s="111">
        <v>42877</v>
      </c>
      <c r="R894" s="112">
        <v>0.1956</v>
      </c>
      <c r="S894" s="158">
        <f t="shared" si="166"/>
        <v>0</v>
      </c>
      <c r="T894" s="38">
        <f t="shared" si="167"/>
        <v>42916</v>
      </c>
      <c r="U894" s="112">
        <f t="shared" ca="1" si="168"/>
        <v>1.2991699999999999</v>
      </c>
      <c r="V894" s="112">
        <f t="shared" ca="1" si="162"/>
        <v>1.2428600000000001</v>
      </c>
      <c r="W894" s="112">
        <f t="shared" ca="1" si="163"/>
        <v>1.0472900000000001</v>
      </c>
      <c r="X894" s="112">
        <f t="shared" ca="1" si="164"/>
        <v>0.19556999999999999</v>
      </c>
      <c r="Y894" s="112">
        <f t="shared" ca="1" si="169"/>
        <v>0</v>
      </c>
      <c r="Z894" s="27">
        <f t="shared" ca="1" si="165"/>
        <v>0.25187999999999988</v>
      </c>
      <c r="AB894" s="38">
        <f t="shared" si="170"/>
        <v>42824</v>
      </c>
      <c r="AC894" s="38">
        <f t="shared" si="171"/>
        <v>42824</v>
      </c>
      <c r="AD894" s="38">
        <f t="shared" si="172"/>
        <v>42824</v>
      </c>
      <c r="AE894" s="38"/>
      <c r="AF894" s="38"/>
      <c r="AG894" s="38"/>
      <c r="AH894" s="38"/>
      <c r="AI894" s="38"/>
      <c r="AJ894" s="38"/>
      <c r="AK894" s="38"/>
      <c r="AL894" s="38"/>
      <c r="AM894" s="38"/>
      <c r="AO894" s="38"/>
    </row>
    <row r="895" spans="2:41">
      <c r="B895" s="111">
        <v>42919</v>
      </c>
      <c r="C895" s="112">
        <v>1.3007200000000001</v>
      </c>
      <c r="E895" s="111"/>
      <c r="H895" s="111">
        <v>43168</v>
      </c>
      <c r="I895" s="112">
        <v>1.44</v>
      </c>
      <c r="K895" s="111">
        <v>42878</v>
      </c>
      <c r="L895" s="112">
        <v>1.2007399999999999</v>
      </c>
      <c r="N895" s="111">
        <v>42878</v>
      </c>
      <c r="O895" s="112">
        <v>1.0051699999999999</v>
      </c>
      <c r="Q895" s="111">
        <v>42878</v>
      </c>
      <c r="R895" s="112">
        <v>0.19556999999999999</v>
      </c>
      <c r="S895" s="158">
        <f t="shared" si="166"/>
        <v>0</v>
      </c>
      <c r="T895" s="38">
        <f t="shared" si="167"/>
        <v>42919</v>
      </c>
      <c r="U895" s="112">
        <f t="shared" ca="1" si="168"/>
        <v>1.3007200000000001</v>
      </c>
      <c r="V895" s="112">
        <f t="shared" ca="1" si="162"/>
        <v>1.2394000000000001</v>
      </c>
      <c r="W895" s="112">
        <f t="shared" ca="1" si="163"/>
        <v>1.04386</v>
      </c>
      <c r="X895" s="112">
        <f t="shared" ca="1" si="164"/>
        <v>0.19553999999999999</v>
      </c>
      <c r="Y895" s="112">
        <f t="shared" ca="1" si="169"/>
        <v>0</v>
      </c>
      <c r="Z895" s="27">
        <f t="shared" ca="1" si="165"/>
        <v>0.25686000000000009</v>
      </c>
      <c r="AB895" s="38">
        <f t="shared" si="170"/>
        <v>42828</v>
      </c>
      <c r="AC895" s="38">
        <f t="shared" si="171"/>
        <v>42828</v>
      </c>
      <c r="AD895" s="38">
        <f t="shared" si="172"/>
        <v>42828</v>
      </c>
      <c r="AE895" s="38"/>
      <c r="AF895" s="38"/>
      <c r="AG895" s="38"/>
      <c r="AH895" s="38"/>
      <c r="AI895" s="38"/>
      <c r="AJ895" s="38"/>
      <c r="AK895" s="38"/>
      <c r="AL895" s="38"/>
      <c r="AM895" s="38"/>
      <c r="AO895" s="38"/>
    </row>
    <row r="896" spans="2:41">
      <c r="B896" s="111">
        <v>42920</v>
      </c>
      <c r="C896" s="112">
        <v>1.3021099999999999</v>
      </c>
      <c r="E896" s="111"/>
      <c r="H896" s="111">
        <v>43171</v>
      </c>
      <c r="I896" s="112">
        <v>1.43</v>
      </c>
      <c r="K896" s="111">
        <v>42879</v>
      </c>
      <c r="L896" s="112">
        <v>1.2036100000000001</v>
      </c>
      <c r="N896" s="111">
        <v>42879</v>
      </c>
      <c r="O896" s="112">
        <v>1.0080100000000001</v>
      </c>
      <c r="Q896" s="111">
        <v>42879</v>
      </c>
      <c r="R896" s="112">
        <v>0.1956</v>
      </c>
      <c r="S896" s="158">
        <f t="shared" si="166"/>
        <v>0</v>
      </c>
      <c r="T896" s="38">
        <f t="shared" si="167"/>
        <v>42920</v>
      </c>
      <c r="U896" s="112">
        <f t="shared" ca="1" si="168"/>
        <v>1.3021099999999999</v>
      </c>
      <c r="V896" s="112">
        <f t="shared" ca="1" si="162"/>
        <v>1.23943</v>
      </c>
      <c r="W896" s="112">
        <f t="shared" ca="1" si="163"/>
        <v>1.04386</v>
      </c>
      <c r="X896" s="112">
        <f t="shared" ca="1" si="164"/>
        <v>0.19556999999999999</v>
      </c>
      <c r="Y896" s="112">
        <f t="shared" ca="1" si="169"/>
        <v>0</v>
      </c>
      <c r="Z896" s="27">
        <f t="shared" ca="1" si="165"/>
        <v>0.25824999999999987</v>
      </c>
      <c r="AB896" s="38">
        <f t="shared" si="170"/>
        <v>42829</v>
      </c>
      <c r="AC896" s="38">
        <f t="shared" si="171"/>
        <v>42829</v>
      </c>
      <c r="AD896" s="38">
        <f t="shared" si="172"/>
        <v>42829</v>
      </c>
      <c r="AE896" s="38"/>
      <c r="AF896" s="38"/>
      <c r="AG896" s="38"/>
      <c r="AH896" s="38"/>
      <c r="AI896" s="38"/>
      <c r="AJ896" s="38"/>
      <c r="AK896" s="38"/>
      <c r="AL896" s="38"/>
      <c r="AM896" s="38"/>
      <c r="AO896" s="38"/>
    </row>
    <row r="897" spans="2:41">
      <c r="B897" s="111">
        <v>42921</v>
      </c>
      <c r="C897" s="112">
        <v>1.3029999999999999</v>
      </c>
      <c r="E897" s="111"/>
      <c r="H897" s="111">
        <v>43172</v>
      </c>
      <c r="I897" s="112">
        <v>1.42</v>
      </c>
      <c r="K897" s="111">
        <v>42880</v>
      </c>
      <c r="L897" s="112">
        <v>1.2067700000000001</v>
      </c>
      <c r="N897" s="111">
        <v>42880</v>
      </c>
      <c r="O897" s="112">
        <v>1.0111699999999999</v>
      </c>
      <c r="Q897" s="111">
        <v>42880</v>
      </c>
      <c r="R897" s="112">
        <v>0.1956</v>
      </c>
      <c r="S897" s="158">
        <f t="shared" si="166"/>
        <v>0</v>
      </c>
      <c r="T897" s="38">
        <f t="shared" si="167"/>
        <v>42921</v>
      </c>
      <c r="U897" s="112">
        <f t="shared" ca="1" si="168"/>
        <v>1.3029999999999999</v>
      </c>
      <c r="V897" s="112">
        <f t="shared" ca="1" si="162"/>
        <v>1.23766</v>
      </c>
      <c r="W897" s="112">
        <f t="shared" ca="1" si="163"/>
        <v>1.0421199999999999</v>
      </c>
      <c r="X897" s="112">
        <f t="shared" ca="1" si="164"/>
        <v>0.19553999999999999</v>
      </c>
      <c r="Y897" s="112">
        <f t="shared" ca="1" si="169"/>
        <v>0</v>
      </c>
      <c r="Z897" s="27">
        <f t="shared" ca="1" si="165"/>
        <v>0.26088</v>
      </c>
      <c r="AB897" s="38">
        <f t="shared" si="170"/>
        <v>42830</v>
      </c>
      <c r="AC897" s="38">
        <f t="shared" si="171"/>
        <v>42830</v>
      </c>
      <c r="AD897" s="38">
        <f t="shared" si="172"/>
        <v>42830</v>
      </c>
      <c r="AE897" s="38"/>
      <c r="AF897" s="38"/>
      <c r="AG897" s="38"/>
      <c r="AH897" s="38"/>
      <c r="AI897" s="38"/>
      <c r="AJ897" s="38"/>
      <c r="AK897" s="38"/>
      <c r="AL897" s="38"/>
      <c r="AM897" s="38"/>
      <c r="AO897" s="38"/>
    </row>
    <row r="898" spans="2:41">
      <c r="B898" s="111">
        <v>42922</v>
      </c>
      <c r="C898" s="112">
        <v>1.3041100000000001</v>
      </c>
      <c r="E898" s="111"/>
      <c r="H898" s="111">
        <v>43173</v>
      </c>
      <c r="I898" s="112">
        <v>1.43</v>
      </c>
      <c r="K898" s="111">
        <v>42881</v>
      </c>
      <c r="L898" s="112">
        <v>1.2101</v>
      </c>
      <c r="N898" s="111">
        <v>42881</v>
      </c>
      <c r="O898" s="112">
        <v>1.0145</v>
      </c>
      <c r="Q898" s="111">
        <v>42881</v>
      </c>
      <c r="R898" s="112">
        <v>0.1956</v>
      </c>
      <c r="S898" s="158">
        <f t="shared" si="166"/>
        <v>0</v>
      </c>
      <c r="T898" s="38">
        <f t="shared" si="167"/>
        <v>42922</v>
      </c>
      <c r="U898" s="112">
        <f t="shared" ca="1" si="168"/>
        <v>1.3041100000000001</v>
      </c>
      <c r="V898" s="112">
        <f t="shared" ca="1" si="162"/>
        <v>1.2374400000000001</v>
      </c>
      <c r="W898" s="112">
        <f t="shared" ca="1" si="163"/>
        <v>1.0419</v>
      </c>
      <c r="X898" s="112">
        <f t="shared" ca="1" si="164"/>
        <v>0.19553999999999999</v>
      </c>
      <c r="Y898" s="112">
        <f t="shared" ca="1" si="169"/>
        <v>0</v>
      </c>
      <c r="Z898" s="27">
        <f t="shared" ca="1" si="165"/>
        <v>0.26221000000000005</v>
      </c>
      <c r="AB898" s="38">
        <f t="shared" si="170"/>
        <v>42831</v>
      </c>
      <c r="AC898" s="38">
        <f t="shared" si="171"/>
        <v>42831</v>
      </c>
      <c r="AD898" s="38">
        <f t="shared" si="172"/>
        <v>42831</v>
      </c>
      <c r="AE898" s="38"/>
      <c r="AF898" s="38"/>
      <c r="AG898" s="38"/>
      <c r="AH898" s="38"/>
      <c r="AI898" s="38"/>
      <c r="AJ898" s="38"/>
      <c r="AK898" s="38"/>
      <c r="AL898" s="38"/>
      <c r="AM898" s="38"/>
      <c r="AO898" s="38"/>
    </row>
    <row r="899" spans="2:41">
      <c r="B899" s="111">
        <v>42923</v>
      </c>
      <c r="C899" s="112">
        <v>1.30522</v>
      </c>
      <c r="E899" s="111"/>
      <c r="H899" s="111">
        <v>43174</v>
      </c>
      <c r="I899" s="112">
        <v>1.53</v>
      </c>
      <c r="K899" s="111">
        <v>42884</v>
      </c>
      <c r="L899" s="112">
        <v>1.2101</v>
      </c>
      <c r="N899" s="111">
        <v>42884</v>
      </c>
      <c r="O899" s="112">
        <v>1.0145</v>
      </c>
      <c r="Q899" s="111">
        <v>42884</v>
      </c>
      <c r="R899" s="112">
        <v>0.1956</v>
      </c>
      <c r="S899" s="158">
        <f t="shared" si="166"/>
        <v>0</v>
      </c>
      <c r="T899" s="38">
        <f t="shared" si="167"/>
        <v>42923</v>
      </c>
      <c r="U899" s="112">
        <f t="shared" ca="1" si="168"/>
        <v>1.30522</v>
      </c>
      <c r="V899" s="112">
        <f t="shared" ca="1" si="162"/>
        <v>1.2371799999999999</v>
      </c>
      <c r="W899" s="112">
        <f t="shared" ca="1" si="163"/>
        <v>1.0416099999999999</v>
      </c>
      <c r="X899" s="112">
        <f t="shared" ca="1" si="164"/>
        <v>0.19556999999999999</v>
      </c>
      <c r="Y899" s="112">
        <f t="shared" ca="1" si="169"/>
        <v>0</v>
      </c>
      <c r="Z899" s="27">
        <f t="shared" ca="1" si="165"/>
        <v>0.26361000000000012</v>
      </c>
      <c r="AB899" s="38">
        <f t="shared" si="170"/>
        <v>42832</v>
      </c>
      <c r="AC899" s="38">
        <f t="shared" si="171"/>
        <v>42832</v>
      </c>
      <c r="AD899" s="38">
        <f t="shared" si="172"/>
        <v>42832</v>
      </c>
      <c r="AE899" s="38"/>
      <c r="AF899" s="38"/>
      <c r="AG899" s="38"/>
      <c r="AH899" s="38"/>
      <c r="AI899" s="38"/>
      <c r="AJ899" s="38"/>
      <c r="AK899" s="38"/>
      <c r="AL899" s="38"/>
      <c r="AM899" s="38"/>
      <c r="AO899" s="38"/>
    </row>
    <row r="900" spans="2:41">
      <c r="B900" s="111">
        <v>42926</v>
      </c>
      <c r="C900" s="112">
        <v>1.3041100000000001</v>
      </c>
      <c r="E900" s="111"/>
      <c r="H900" s="111">
        <v>43175</v>
      </c>
      <c r="I900" s="112">
        <v>1.49</v>
      </c>
      <c r="K900" s="111">
        <v>42885</v>
      </c>
      <c r="L900" s="112">
        <v>1.21777</v>
      </c>
      <c r="N900" s="111">
        <v>42885</v>
      </c>
      <c r="O900" s="112">
        <v>1.02217</v>
      </c>
      <c r="Q900" s="111">
        <v>42885</v>
      </c>
      <c r="R900" s="112">
        <v>0.1956</v>
      </c>
      <c r="S900" s="158">
        <f t="shared" si="166"/>
        <v>0</v>
      </c>
      <c r="T900" s="38">
        <f t="shared" si="167"/>
        <v>42926</v>
      </c>
      <c r="U900" s="112">
        <f t="shared" ca="1" si="168"/>
        <v>1.3041100000000001</v>
      </c>
      <c r="V900" s="112">
        <f t="shared" ca="1" si="162"/>
        <v>1.2381199999999999</v>
      </c>
      <c r="W900" s="112">
        <f t="shared" ca="1" si="163"/>
        <v>1.0425500000000001</v>
      </c>
      <c r="X900" s="112">
        <f t="shared" ca="1" si="164"/>
        <v>0.19556999999999999</v>
      </c>
      <c r="Y900" s="112">
        <f t="shared" ca="1" si="169"/>
        <v>0</v>
      </c>
      <c r="Z900" s="27">
        <f t="shared" ca="1" si="165"/>
        <v>0.26156000000000001</v>
      </c>
      <c r="AB900" s="38">
        <f t="shared" si="170"/>
        <v>42835</v>
      </c>
      <c r="AC900" s="38">
        <f t="shared" si="171"/>
        <v>42835</v>
      </c>
      <c r="AD900" s="38">
        <f t="shared" si="172"/>
        <v>42835</v>
      </c>
      <c r="AE900" s="38"/>
      <c r="AF900" s="38"/>
      <c r="AG900" s="38"/>
      <c r="AH900" s="38"/>
      <c r="AI900" s="38"/>
      <c r="AJ900" s="38"/>
      <c r="AK900" s="38"/>
      <c r="AL900" s="38"/>
      <c r="AM900" s="38"/>
      <c r="AO900" s="38"/>
    </row>
    <row r="901" spans="2:41">
      <c r="B901" s="111">
        <v>42927</v>
      </c>
      <c r="C901" s="112">
        <v>1.3035000000000001</v>
      </c>
      <c r="E901" s="111"/>
      <c r="H901" s="111">
        <v>43178</v>
      </c>
      <c r="I901" s="112">
        <v>1.48</v>
      </c>
      <c r="K901" s="111">
        <v>42886</v>
      </c>
      <c r="L901" s="112">
        <v>1.2200599999999999</v>
      </c>
      <c r="N901" s="111">
        <v>42886</v>
      </c>
      <c r="O901" s="112">
        <v>1.0244599999999999</v>
      </c>
      <c r="Q901" s="111">
        <v>42886</v>
      </c>
      <c r="R901" s="112">
        <v>0.1956</v>
      </c>
      <c r="S901" s="158">
        <f t="shared" si="166"/>
        <v>0</v>
      </c>
      <c r="T901" s="38">
        <f t="shared" si="167"/>
        <v>42927</v>
      </c>
      <c r="U901" s="112">
        <f t="shared" ca="1" si="168"/>
        <v>1.3035000000000001</v>
      </c>
      <c r="V901" s="112">
        <f t="shared" ca="1" si="162"/>
        <v>1.23837</v>
      </c>
      <c r="W901" s="112">
        <f t="shared" ca="1" si="163"/>
        <v>1.04277</v>
      </c>
      <c r="X901" s="112">
        <f t="shared" ca="1" si="164"/>
        <v>0.1956</v>
      </c>
      <c r="Y901" s="112">
        <f t="shared" ca="1" si="169"/>
        <v>0</v>
      </c>
      <c r="Z901" s="27">
        <f t="shared" ca="1" si="165"/>
        <v>0.26073000000000013</v>
      </c>
      <c r="AB901" s="38">
        <f t="shared" si="170"/>
        <v>42836</v>
      </c>
      <c r="AC901" s="38">
        <f t="shared" si="171"/>
        <v>42836</v>
      </c>
      <c r="AD901" s="38">
        <f t="shared" si="172"/>
        <v>42836</v>
      </c>
      <c r="AE901" s="38"/>
      <c r="AF901" s="38"/>
      <c r="AG901" s="38"/>
      <c r="AH901" s="38"/>
      <c r="AI901" s="38"/>
      <c r="AJ901" s="38"/>
      <c r="AK901" s="38"/>
      <c r="AL901" s="38"/>
      <c r="AM901" s="38"/>
      <c r="AO901" s="38"/>
    </row>
    <row r="902" spans="2:41">
      <c r="B902" s="111">
        <v>42928</v>
      </c>
      <c r="C902" s="112">
        <v>1.30389</v>
      </c>
      <c r="E902" s="111"/>
      <c r="H902" s="111">
        <v>43179</v>
      </c>
      <c r="I902" s="112">
        <v>1.48</v>
      </c>
      <c r="K902" s="111">
        <v>42887</v>
      </c>
      <c r="L902" s="112">
        <v>1.22268</v>
      </c>
      <c r="N902" s="111">
        <v>42887</v>
      </c>
      <c r="O902" s="112">
        <v>1.02708</v>
      </c>
      <c r="Q902" s="111">
        <v>42887</v>
      </c>
      <c r="R902" s="112">
        <v>0.1956</v>
      </c>
      <c r="S902" s="158">
        <f t="shared" si="166"/>
        <v>0</v>
      </c>
      <c r="T902" s="38">
        <f t="shared" si="167"/>
        <v>42928</v>
      </c>
      <c r="U902" s="112">
        <f t="shared" ca="1" si="168"/>
        <v>1.30389</v>
      </c>
      <c r="V902" s="112">
        <f t="shared" ca="1" si="162"/>
        <v>1.23865</v>
      </c>
      <c r="W902" s="112">
        <f t="shared" ca="1" si="163"/>
        <v>1.0429900000000001</v>
      </c>
      <c r="X902" s="112">
        <f t="shared" ca="1" si="164"/>
        <v>0.19566</v>
      </c>
      <c r="Y902" s="112">
        <f t="shared" ca="1" si="169"/>
        <v>0</v>
      </c>
      <c r="Z902" s="27">
        <f t="shared" ca="1" si="165"/>
        <v>0.26089999999999991</v>
      </c>
      <c r="AB902" s="38">
        <f t="shared" si="170"/>
        <v>42837</v>
      </c>
      <c r="AC902" s="38">
        <f t="shared" si="171"/>
        <v>42837</v>
      </c>
      <c r="AD902" s="38">
        <f t="shared" si="172"/>
        <v>42837</v>
      </c>
      <c r="AE902" s="38"/>
      <c r="AF902" s="38"/>
      <c r="AG902" s="38"/>
      <c r="AH902" s="38"/>
      <c r="AI902" s="38"/>
      <c r="AJ902" s="38"/>
      <c r="AK902" s="38"/>
      <c r="AL902" s="38"/>
      <c r="AM902" s="38"/>
      <c r="AO902" s="38"/>
    </row>
    <row r="903" spans="2:41">
      <c r="B903" s="111">
        <v>42929</v>
      </c>
      <c r="C903" s="112">
        <v>1.3036099999999999</v>
      </c>
      <c r="E903" s="111"/>
      <c r="H903" s="111">
        <v>43180</v>
      </c>
      <c r="I903" s="112">
        <v>1.47</v>
      </c>
      <c r="K903" s="111">
        <v>42888</v>
      </c>
      <c r="L903" s="112">
        <v>1.2270799999999999</v>
      </c>
      <c r="N903" s="111">
        <v>42888</v>
      </c>
      <c r="O903" s="112">
        <v>1.03148</v>
      </c>
      <c r="Q903" s="111">
        <v>42888</v>
      </c>
      <c r="R903" s="112">
        <v>0.1956</v>
      </c>
      <c r="S903" s="158">
        <f t="shared" si="166"/>
        <v>0</v>
      </c>
      <c r="T903" s="38">
        <f t="shared" si="167"/>
        <v>42929</v>
      </c>
      <c r="U903" s="112">
        <f t="shared" ca="1" si="168"/>
        <v>1.3036099999999999</v>
      </c>
      <c r="V903" s="112">
        <f t="shared" ca="1" si="162"/>
        <v>1.2388699999999999</v>
      </c>
      <c r="W903" s="112">
        <f t="shared" ca="1" si="163"/>
        <v>1.04321</v>
      </c>
      <c r="X903" s="112">
        <f t="shared" ca="1" si="164"/>
        <v>0.19566</v>
      </c>
      <c r="Y903" s="112">
        <f t="shared" ca="1" si="169"/>
        <v>0</v>
      </c>
      <c r="Z903" s="27">
        <f t="shared" ca="1" si="165"/>
        <v>0.26039999999999996</v>
      </c>
      <c r="AB903" s="38">
        <f t="shared" si="170"/>
        <v>42838</v>
      </c>
      <c r="AC903" s="38">
        <f t="shared" si="171"/>
        <v>42838</v>
      </c>
      <c r="AD903" s="38">
        <f t="shared" si="172"/>
        <v>42838</v>
      </c>
      <c r="AE903" s="38"/>
      <c r="AF903" s="38"/>
      <c r="AG903" s="38"/>
      <c r="AH903" s="38"/>
      <c r="AI903" s="38"/>
      <c r="AJ903" s="38"/>
      <c r="AK903" s="38"/>
      <c r="AL903" s="38"/>
      <c r="AM903" s="38"/>
      <c r="AO903" s="38"/>
    </row>
    <row r="904" spans="2:41">
      <c r="B904" s="111">
        <v>42930</v>
      </c>
      <c r="C904" s="112">
        <v>1.3036099999999999</v>
      </c>
      <c r="E904" s="111"/>
      <c r="H904" s="111">
        <v>43181</v>
      </c>
      <c r="I904" s="112">
        <v>1.67</v>
      </c>
      <c r="K904" s="111">
        <v>42891</v>
      </c>
      <c r="L904" s="112">
        <v>1.2328600000000001</v>
      </c>
      <c r="N904" s="111">
        <v>42891</v>
      </c>
      <c r="O904" s="112">
        <v>1.03732</v>
      </c>
      <c r="Q904" s="111">
        <v>42891</v>
      </c>
      <c r="R904" s="112">
        <v>0.19553999999999999</v>
      </c>
      <c r="S904" s="158">
        <f t="shared" si="166"/>
        <v>0</v>
      </c>
      <c r="T904" s="38">
        <f t="shared" si="167"/>
        <v>42930</v>
      </c>
      <c r="U904" s="112">
        <f t="shared" ca="1" si="168"/>
        <v>1.3036099999999999</v>
      </c>
      <c r="V904" s="112">
        <f t="shared" ca="1" si="162"/>
        <v>1.2384299999999999</v>
      </c>
      <c r="W904" s="112">
        <f t="shared" ca="1" si="163"/>
        <v>1.04277</v>
      </c>
      <c r="X904" s="112">
        <f t="shared" ca="1" si="164"/>
        <v>0.19566</v>
      </c>
      <c r="Y904" s="112">
        <f t="shared" ca="1" si="169"/>
        <v>0</v>
      </c>
      <c r="Z904" s="27">
        <f t="shared" ca="1" si="165"/>
        <v>0.26083999999999996</v>
      </c>
      <c r="AB904" s="38">
        <f t="shared" si="170"/>
        <v>42838</v>
      </c>
      <c r="AC904" s="38" t="e">
        <f t="shared" si="171"/>
        <v>#N/A</v>
      </c>
      <c r="AD904" s="38">
        <f t="shared" si="172"/>
        <v>42838</v>
      </c>
      <c r="AE904" s="38"/>
      <c r="AF904" s="38"/>
      <c r="AG904" s="38"/>
      <c r="AH904" s="38"/>
      <c r="AI904" s="38"/>
      <c r="AJ904" s="38"/>
      <c r="AK904" s="38"/>
      <c r="AL904" s="38"/>
      <c r="AM904" s="38"/>
      <c r="AO904" s="38"/>
    </row>
    <row r="905" spans="2:41">
      <c r="B905" s="111">
        <v>42933</v>
      </c>
      <c r="C905" s="112">
        <v>1.3061099999999999</v>
      </c>
      <c r="E905" s="111"/>
      <c r="H905" s="111">
        <v>43182</v>
      </c>
      <c r="I905" s="112">
        <v>1.7</v>
      </c>
      <c r="K905" s="111">
        <v>42892</v>
      </c>
      <c r="L905" s="112">
        <v>1.2350699999999999</v>
      </c>
      <c r="N905" s="111">
        <v>42892</v>
      </c>
      <c r="O905" s="112">
        <v>1.0395000000000001</v>
      </c>
      <c r="Q905" s="111">
        <v>42892</v>
      </c>
      <c r="R905" s="112">
        <v>0.19556999999999999</v>
      </c>
      <c r="S905" s="158">
        <f t="shared" si="166"/>
        <v>0</v>
      </c>
      <c r="T905" s="38">
        <f t="shared" si="167"/>
        <v>42933</v>
      </c>
      <c r="U905" s="112">
        <f t="shared" ca="1" si="168"/>
        <v>1.3061099999999999</v>
      </c>
      <c r="V905" s="112">
        <f t="shared" ca="1" si="162"/>
        <v>1.2393000000000001</v>
      </c>
      <c r="W905" s="112">
        <f t="shared" ca="1" si="163"/>
        <v>1.0436399999999999</v>
      </c>
      <c r="X905" s="112">
        <f t="shared" ca="1" si="164"/>
        <v>0.19566</v>
      </c>
      <c r="Y905" s="112">
        <f t="shared" ca="1" si="169"/>
        <v>0</v>
      </c>
      <c r="Z905" s="27">
        <f t="shared" ca="1" si="165"/>
        <v>0.26246999999999998</v>
      </c>
      <c r="AB905" s="38">
        <f t="shared" si="170"/>
        <v>42838</v>
      </c>
      <c r="AC905" s="38" t="e">
        <f t="shared" si="171"/>
        <v>#N/A</v>
      </c>
      <c r="AD905" s="38">
        <f t="shared" si="172"/>
        <v>42838</v>
      </c>
      <c r="AE905" s="38"/>
      <c r="AF905" s="38"/>
      <c r="AG905" s="38"/>
      <c r="AH905" s="38"/>
      <c r="AI905" s="38"/>
      <c r="AJ905" s="38"/>
      <c r="AK905" s="38"/>
      <c r="AL905" s="38"/>
      <c r="AM905" s="38"/>
      <c r="AO905" s="38"/>
    </row>
    <row r="906" spans="2:41">
      <c r="B906" s="111">
        <v>42934</v>
      </c>
      <c r="C906" s="112">
        <v>1.30694</v>
      </c>
      <c r="E906" s="111"/>
      <c r="H906" s="111">
        <v>43185</v>
      </c>
      <c r="I906" s="112">
        <v>1.71</v>
      </c>
      <c r="K906" s="111">
        <v>42893</v>
      </c>
      <c r="L906" s="112">
        <v>1.2371399999999999</v>
      </c>
      <c r="N906" s="111">
        <v>42893</v>
      </c>
      <c r="O906" s="112">
        <v>1.0415700000000001</v>
      </c>
      <c r="Q906" s="111">
        <v>42893</v>
      </c>
      <c r="R906" s="112">
        <v>0.19556999999999999</v>
      </c>
      <c r="S906" s="158">
        <f t="shared" si="166"/>
        <v>0</v>
      </c>
      <c r="T906" s="38">
        <f t="shared" si="167"/>
        <v>42934</v>
      </c>
      <c r="U906" s="112">
        <f t="shared" ca="1" si="168"/>
        <v>1.30694</v>
      </c>
      <c r="V906" s="112">
        <f t="shared" ca="1" si="162"/>
        <v>1.2394099999999999</v>
      </c>
      <c r="W906" s="112">
        <f t="shared" ca="1" si="163"/>
        <v>1.04375</v>
      </c>
      <c r="X906" s="112">
        <f t="shared" ca="1" si="164"/>
        <v>0.19566</v>
      </c>
      <c r="Y906" s="112">
        <f t="shared" ca="1" si="169"/>
        <v>0</v>
      </c>
      <c r="Z906" s="27">
        <f t="shared" ca="1" si="165"/>
        <v>0.26319000000000004</v>
      </c>
      <c r="AB906" s="38">
        <f t="shared" si="170"/>
        <v>42843</v>
      </c>
      <c r="AC906" s="38">
        <f t="shared" si="171"/>
        <v>42843</v>
      </c>
      <c r="AD906" s="38">
        <f t="shared" si="172"/>
        <v>42843</v>
      </c>
      <c r="AE906" s="38"/>
      <c r="AF906" s="38"/>
      <c r="AG906" s="38"/>
      <c r="AH906" s="38"/>
      <c r="AI906" s="38"/>
      <c r="AJ906" s="38"/>
      <c r="AK906" s="38"/>
      <c r="AL906" s="38"/>
      <c r="AM906" s="38"/>
      <c r="AO906" s="38"/>
    </row>
    <row r="907" spans="2:41">
      <c r="B907" s="111">
        <v>42935</v>
      </c>
      <c r="C907" s="112">
        <v>1.30722</v>
      </c>
      <c r="E907" s="111"/>
      <c r="H907" s="111">
        <v>43186</v>
      </c>
      <c r="I907" s="112">
        <v>1.72</v>
      </c>
      <c r="K907" s="111">
        <v>42894</v>
      </c>
      <c r="L907" s="112">
        <v>1.2392099999999999</v>
      </c>
      <c r="N907" s="111">
        <v>42894</v>
      </c>
      <c r="O907" s="112">
        <v>1.0436399999999999</v>
      </c>
      <c r="Q907" s="111">
        <v>42894</v>
      </c>
      <c r="R907" s="112">
        <v>0.19556999999999999</v>
      </c>
      <c r="S907" s="158">
        <f t="shared" si="166"/>
        <v>0</v>
      </c>
      <c r="T907" s="38">
        <f t="shared" si="167"/>
        <v>42935</v>
      </c>
      <c r="U907" s="112">
        <f t="shared" ca="1" si="168"/>
        <v>1.30722</v>
      </c>
      <c r="V907" s="112">
        <f t="shared" ref="V907:V970" ca="1" si="173">VLOOKUP(T907,$K$11:$L$1048576,2,FALSE)</f>
        <v>1.2396499999999999</v>
      </c>
      <c r="W907" s="112">
        <f t="shared" ref="W907:W970" ca="1" si="174">VLOOKUP(T907,$N$11:$O$1048576,2,FALSE)</f>
        <v>1.0440799999999999</v>
      </c>
      <c r="X907" s="112">
        <f t="shared" ref="X907:X970" ca="1" si="175">VLOOKUP(T907,$Q$11:$R$1048576,2,FALSE)</f>
        <v>0.19556999999999999</v>
      </c>
      <c r="Y907" s="112">
        <f t="shared" ca="1" si="169"/>
        <v>0</v>
      </c>
      <c r="Z907" s="27">
        <f t="shared" ref="Z907:Z970" ca="1" si="176">U907-W907</f>
        <v>0.26314000000000015</v>
      </c>
      <c r="AB907" s="38">
        <f t="shared" si="170"/>
        <v>42844</v>
      </c>
      <c r="AC907" s="38">
        <f t="shared" si="171"/>
        <v>42844</v>
      </c>
      <c r="AD907" s="38">
        <f t="shared" si="172"/>
        <v>42844</v>
      </c>
      <c r="AE907" s="38"/>
      <c r="AF907" s="38"/>
      <c r="AG907" s="38"/>
      <c r="AH907" s="38"/>
      <c r="AI907" s="38"/>
      <c r="AJ907" s="38"/>
      <c r="AK907" s="38"/>
      <c r="AL907" s="38"/>
      <c r="AM907" s="38"/>
      <c r="AO907" s="38"/>
    </row>
    <row r="908" spans="2:41">
      <c r="B908" s="111">
        <v>42936</v>
      </c>
      <c r="C908" s="112">
        <v>1.3125</v>
      </c>
      <c r="E908" s="111"/>
      <c r="H908" s="111">
        <v>43187</v>
      </c>
      <c r="I908" s="112">
        <v>1.72</v>
      </c>
      <c r="K908" s="111">
        <v>42895</v>
      </c>
      <c r="L908" s="112">
        <v>1.2408999999999999</v>
      </c>
      <c r="N908" s="111">
        <v>42895</v>
      </c>
      <c r="O908" s="112">
        <v>1.0453300000000001</v>
      </c>
      <c r="Q908" s="111">
        <v>42895</v>
      </c>
      <c r="R908" s="112">
        <v>0.19556999999999999</v>
      </c>
      <c r="S908" s="158">
        <f t="shared" ref="S908:S971" si="177">WORKDAY(Q908,1)-Q909</f>
        <v>0</v>
      </c>
      <c r="T908" s="38">
        <f t="shared" ref="T908:T971" si="178">B908</f>
        <v>42936</v>
      </c>
      <c r="U908" s="112">
        <f t="shared" ref="U908:U971" ca="1" si="179">VLOOKUP(T908,$B$11:$C$1048576,2,FALSE)</f>
        <v>1.3125</v>
      </c>
      <c r="V908" s="112">
        <f t="shared" ca="1" si="173"/>
        <v>1.2400800000000001</v>
      </c>
      <c r="W908" s="112">
        <f t="shared" ca="1" si="174"/>
        <v>1.04451</v>
      </c>
      <c r="X908" s="112">
        <f t="shared" ca="1" si="175"/>
        <v>0.19556999999999999</v>
      </c>
      <c r="Y908" s="112">
        <f t="shared" ref="Y908:Y971" ca="1" si="180">W908+X908-V908</f>
        <v>0</v>
      </c>
      <c r="Z908" s="27">
        <f t="shared" ca="1" si="176"/>
        <v>0.26798999999999995</v>
      </c>
      <c r="AB908" s="38">
        <f t="shared" ref="AB908:AB971" si="181">INDEX(T:T,IFERROR(MATCH(EDATE(T908,-3),T:T,0),MATCH(EDATE(T908,-3),T:T,1)))</f>
        <v>42845</v>
      </c>
      <c r="AC908" s="38">
        <f t="shared" ref="AC908:AC971" ca="1" si="182">INDEX(T:T,MATCH(EDATE(T908,-3),T:T,0))</f>
        <v>42845</v>
      </c>
      <c r="AD908" s="38">
        <f t="shared" ref="AD908:AD971" si="183">INDEX(T:T,MATCH(EDATE(T908,-3),T:T,1))</f>
        <v>42845</v>
      </c>
      <c r="AE908" s="38"/>
      <c r="AF908" s="38"/>
      <c r="AG908" s="38"/>
      <c r="AH908" s="38"/>
      <c r="AI908" s="38"/>
      <c r="AJ908" s="38"/>
      <c r="AK908" s="38"/>
      <c r="AL908" s="38"/>
      <c r="AM908" s="38"/>
      <c r="AO908" s="38"/>
    </row>
    <row r="909" spans="2:41">
      <c r="B909" s="111">
        <v>42937</v>
      </c>
      <c r="C909" s="112">
        <v>1.3144400000000001</v>
      </c>
      <c r="E909" s="111"/>
      <c r="H909" s="111">
        <v>43188</v>
      </c>
      <c r="I909" s="112">
        <v>1.8</v>
      </c>
      <c r="K909" s="111">
        <v>42898</v>
      </c>
      <c r="L909" s="112">
        <v>1.24583</v>
      </c>
      <c r="N909" s="111">
        <v>42898</v>
      </c>
      <c r="O909" s="112">
        <v>1.0502899999999999</v>
      </c>
      <c r="Q909" s="111">
        <v>42898</v>
      </c>
      <c r="R909" s="112">
        <v>0.19553999999999999</v>
      </c>
      <c r="S909" s="158">
        <f t="shared" si="177"/>
        <v>0</v>
      </c>
      <c r="T909" s="38">
        <f t="shared" si="178"/>
        <v>42937</v>
      </c>
      <c r="U909" s="112">
        <f t="shared" ca="1" si="179"/>
        <v>1.3144400000000001</v>
      </c>
      <c r="V909" s="112">
        <f t="shared" ca="1" si="173"/>
        <v>1.2415400000000001</v>
      </c>
      <c r="W909" s="112">
        <f t="shared" ca="1" si="174"/>
        <v>1.0459700000000001</v>
      </c>
      <c r="X909" s="112">
        <f t="shared" ca="1" si="175"/>
        <v>0.19556999999999999</v>
      </c>
      <c r="Y909" s="112">
        <f t="shared" ca="1" si="180"/>
        <v>0</v>
      </c>
      <c r="Z909" s="27">
        <f t="shared" ca="1" si="176"/>
        <v>0.26846999999999999</v>
      </c>
      <c r="AB909" s="38">
        <f t="shared" si="181"/>
        <v>42846</v>
      </c>
      <c r="AC909" s="38">
        <f t="shared" si="182"/>
        <v>42846</v>
      </c>
      <c r="AD909" s="38">
        <f t="shared" si="183"/>
        <v>42846</v>
      </c>
      <c r="AE909" s="38"/>
      <c r="AF909" s="38"/>
      <c r="AG909" s="38"/>
      <c r="AH909" s="38"/>
      <c r="AI909" s="38"/>
      <c r="AJ909" s="38"/>
      <c r="AK909" s="38"/>
      <c r="AL909" s="38"/>
      <c r="AM909" s="38"/>
      <c r="AO909" s="38"/>
    </row>
    <row r="910" spans="2:41">
      <c r="B910" s="111">
        <v>42940</v>
      </c>
      <c r="C910" s="112">
        <v>1.31389</v>
      </c>
      <c r="E910" s="111"/>
      <c r="H910" s="111">
        <v>43192</v>
      </c>
      <c r="I910" s="112">
        <v>1.8</v>
      </c>
      <c r="K910" s="111">
        <v>42899</v>
      </c>
      <c r="L910" s="112">
        <v>1.2476</v>
      </c>
      <c r="N910" s="111">
        <v>42899</v>
      </c>
      <c r="O910" s="112">
        <v>1.05203</v>
      </c>
      <c r="Q910" s="111">
        <v>42899</v>
      </c>
      <c r="R910" s="112">
        <v>0.19556999999999999</v>
      </c>
      <c r="S910" s="158">
        <f t="shared" si="177"/>
        <v>0</v>
      </c>
      <c r="T910" s="38">
        <f t="shared" si="178"/>
        <v>42940</v>
      </c>
      <c r="U910" s="112">
        <f t="shared" ca="1" si="179"/>
        <v>1.31389</v>
      </c>
      <c r="V910" s="112">
        <f t="shared" ca="1" si="173"/>
        <v>1.2430300000000001</v>
      </c>
      <c r="W910" s="112">
        <f t="shared" ca="1" si="174"/>
        <v>1.0474600000000001</v>
      </c>
      <c r="X910" s="112">
        <f t="shared" ca="1" si="175"/>
        <v>0.19556999999999999</v>
      </c>
      <c r="Y910" s="112">
        <f t="shared" ca="1" si="180"/>
        <v>0</v>
      </c>
      <c r="Z910" s="27">
        <f t="shared" ca="1" si="176"/>
        <v>0.26642999999999994</v>
      </c>
      <c r="AB910" s="38">
        <f t="shared" si="181"/>
        <v>42849</v>
      </c>
      <c r="AC910" s="38">
        <f t="shared" si="182"/>
        <v>42849</v>
      </c>
      <c r="AD910" s="38">
        <f t="shared" si="183"/>
        <v>42849</v>
      </c>
      <c r="AE910" s="38"/>
      <c r="AF910" s="38"/>
      <c r="AG910" s="38"/>
      <c r="AH910" s="38"/>
      <c r="AI910" s="38"/>
      <c r="AJ910" s="38"/>
      <c r="AK910" s="38"/>
      <c r="AL910" s="38"/>
      <c r="AM910" s="38"/>
      <c r="AO910" s="38"/>
    </row>
    <row r="911" spans="2:41">
      <c r="B911" s="111">
        <v>42941</v>
      </c>
      <c r="C911" s="112">
        <v>1.31667</v>
      </c>
      <c r="E911" s="111"/>
      <c r="K911" s="111">
        <v>42900</v>
      </c>
      <c r="L911" s="112">
        <v>1.2492399999999999</v>
      </c>
      <c r="N911" s="111">
        <v>42900</v>
      </c>
      <c r="O911" s="112">
        <v>1.0536700000000001</v>
      </c>
      <c r="Q911" s="111">
        <v>42900</v>
      </c>
      <c r="R911" s="112">
        <v>0.19556999999999999</v>
      </c>
      <c r="S911" s="158">
        <f t="shared" si="177"/>
        <v>0</v>
      </c>
      <c r="T911" s="38">
        <f t="shared" si="178"/>
        <v>42941</v>
      </c>
      <c r="U911" s="112">
        <f t="shared" ca="1" si="179"/>
        <v>1.31667</v>
      </c>
      <c r="V911" s="112">
        <f t="shared" ca="1" si="173"/>
        <v>1.2432400000000001</v>
      </c>
      <c r="W911" s="112">
        <f t="shared" ca="1" si="174"/>
        <v>1.0476700000000001</v>
      </c>
      <c r="X911" s="112">
        <f t="shared" ca="1" si="175"/>
        <v>0.19556999999999999</v>
      </c>
      <c r="Y911" s="112">
        <f t="shared" ca="1" si="180"/>
        <v>0</v>
      </c>
      <c r="Z911" s="27">
        <f t="shared" ca="1" si="176"/>
        <v>0.26899999999999991</v>
      </c>
      <c r="AB911" s="38">
        <f t="shared" si="181"/>
        <v>42850</v>
      </c>
      <c r="AC911" s="38">
        <f t="shared" si="182"/>
        <v>42850</v>
      </c>
      <c r="AD911" s="38">
        <f t="shared" si="183"/>
        <v>42850</v>
      </c>
      <c r="AE911" s="38"/>
      <c r="AF911" s="38"/>
      <c r="AG911" s="38"/>
      <c r="AH911" s="38"/>
      <c r="AI911" s="38"/>
      <c r="AJ911" s="38"/>
      <c r="AK911" s="38"/>
      <c r="AL911" s="38"/>
      <c r="AM911" s="38"/>
      <c r="AO911" s="38"/>
    </row>
    <row r="912" spans="2:41">
      <c r="B912" s="111">
        <v>42942</v>
      </c>
      <c r="C912" s="112">
        <v>1.31389</v>
      </c>
      <c r="E912" s="111"/>
      <c r="K912" s="111">
        <v>42901</v>
      </c>
      <c r="L912" s="112">
        <v>1.25098</v>
      </c>
      <c r="N912" s="111">
        <v>42901</v>
      </c>
      <c r="O912" s="112">
        <v>1.05541</v>
      </c>
      <c r="Q912" s="111">
        <v>42901</v>
      </c>
      <c r="R912" s="112">
        <v>0.19556999999999999</v>
      </c>
      <c r="S912" s="158">
        <f t="shared" si="177"/>
        <v>0</v>
      </c>
      <c r="T912" s="38">
        <f t="shared" si="178"/>
        <v>42942</v>
      </c>
      <c r="U912" s="112">
        <f t="shared" ca="1" si="179"/>
        <v>1.31389</v>
      </c>
      <c r="V912" s="112">
        <f t="shared" ca="1" si="173"/>
        <v>1.24335</v>
      </c>
      <c r="W912" s="112">
        <f t="shared" ca="1" si="174"/>
        <v>1.0477799999999999</v>
      </c>
      <c r="X912" s="112">
        <f t="shared" ca="1" si="175"/>
        <v>0.19556999999999999</v>
      </c>
      <c r="Y912" s="112">
        <f t="shared" ca="1" si="180"/>
        <v>0</v>
      </c>
      <c r="Z912" s="27">
        <f t="shared" ca="1" si="176"/>
        <v>0.26611000000000007</v>
      </c>
      <c r="AB912" s="38">
        <f t="shared" si="181"/>
        <v>42851</v>
      </c>
      <c r="AC912" s="38">
        <f t="shared" si="182"/>
        <v>42851</v>
      </c>
      <c r="AD912" s="38">
        <f t="shared" si="183"/>
        <v>42851</v>
      </c>
      <c r="AE912" s="38"/>
      <c r="AF912" s="38"/>
      <c r="AG912" s="38"/>
      <c r="AH912" s="38"/>
      <c r="AI912" s="38"/>
      <c r="AJ912" s="38"/>
      <c r="AK912" s="38"/>
      <c r="AL912" s="38"/>
      <c r="AM912" s="38"/>
      <c r="AO912" s="38"/>
    </row>
    <row r="913" spans="2:41">
      <c r="B913" s="111">
        <v>42943</v>
      </c>
      <c r="C913" s="112">
        <v>1.31111</v>
      </c>
      <c r="E913" s="111"/>
      <c r="K913" s="111">
        <v>42902</v>
      </c>
      <c r="L913" s="112">
        <v>1.25125</v>
      </c>
      <c r="N913" s="111">
        <v>42902</v>
      </c>
      <c r="O913" s="112">
        <v>1.05568</v>
      </c>
      <c r="Q913" s="111">
        <v>42902</v>
      </c>
      <c r="R913" s="112">
        <v>0.19556999999999999</v>
      </c>
      <c r="S913" s="158">
        <f t="shared" si="177"/>
        <v>0</v>
      </c>
      <c r="T913" s="38">
        <f t="shared" si="178"/>
        <v>42943</v>
      </c>
      <c r="U913" s="112">
        <f t="shared" ca="1" si="179"/>
        <v>1.31111</v>
      </c>
      <c r="V913" s="112">
        <f t="shared" ca="1" si="173"/>
        <v>1.2436799999999999</v>
      </c>
      <c r="W913" s="112">
        <f t="shared" ca="1" si="174"/>
        <v>1.0481100000000001</v>
      </c>
      <c r="X913" s="112">
        <f t="shared" ca="1" si="175"/>
        <v>0.19556999999999999</v>
      </c>
      <c r="Y913" s="112">
        <f t="shared" ca="1" si="180"/>
        <v>0</v>
      </c>
      <c r="Z913" s="27">
        <f t="shared" ca="1" si="176"/>
        <v>0.2629999999999999</v>
      </c>
      <c r="AB913" s="38">
        <f t="shared" si="181"/>
        <v>42852</v>
      </c>
      <c r="AC913" s="38">
        <f t="shared" si="182"/>
        <v>42852</v>
      </c>
      <c r="AD913" s="38">
        <f t="shared" si="183"/>
        <v>42852</v>
      </c>
      <c r="AE913" s="38"/>
      <c r="AF913" s="38"/>
      <c r="AG913" s="38"/>
      <c r="AH913" s="38"/>
      <c r="AI913" s="38"/>
      <c r="AJ913" s="38"/>
      <c r="AK913" s="38"/>
      <c r="AL913" s="38"/>
      <c r="AM913" s="38"/>
      <c r="AO913" s="38"/>
    </row>
    <row r="914" spans="2:41">
      <c r="B914" s="111">
        <v>42944</v>
      </c>
      <c r="C914" s="112">
        <v>1.3105599999999999</v>
      </c>
      <c r="E914" s="111"/>
      <c r="K914" s="111">
        <v>42905</v>
      </c>
      <c r="L914" s="112">
        <v>1.24725</v>
      </c>
      <c r="N914" s="111">
        <v>42905</v>
      </c>
      <c r="O914" s="112">
        <v>1.0517099999999999</v>
      </c>
      <c r="Q914" s="111">
        <v>42905</v>
      </c>
      <c r="R914" s="112">
        <v>0.19553999999999999</v>
      </c>
      <c r="S914" s="158">
        <f t="shared" si="177"/>
        <v>0</v>
      </c>
      <c r="T914" s="38">
        <f t="shared" si="178"/>
        <v>42944</v>
      </c>
      <c r="U914" s="112">
        <f t="shared" ca="1" si="179"/>
        <v>1.3105599999999999</v>
      </c>
      <c r="V914" s="112">
        <f t="shared" ca="1" si="173"/>
        <v>1.2438899999999999</v>
      </c>
      <c r="W914" s="112">
        <f t="shared" ca="1" si="174"/>
        <v>1.0483199999999999</v>
      </c>
      <c r="X914" s="112">
        <f t="shared" ca="1" si="175"/>
        <v>0.19556999999999999</v>
      </c>
      <c r="Y914" s="112">
        <f t="shared" ca="1" si="180"/>
        <v>0</v>
      </c>
      <c r="Z914" s="27">
        <f t="shared" ca="1" si="176"/>
        <v>0.26224000000000003</v>
      </c>
      <c r="AB914" s="38">
        <f t="shared" si="181"/>
        <v>42853</v>
      </c>
      <c r="AC914" s="38">
        <f t="shared" si="182"/>
        <v>42853</v>
      </c>
      <c r="AD914" s="38">
        <f t="shared" si="183"/>
        <v>42853</v>
      </c>
      <c r="AE914" s="38"/>
      <c r="AF914" s="38"/>
      <c r="AG914" s="38"/>
      <c r="AH914" s="38"/>
      <c r="AI914" s="38"/>
      <c r="AJ914" s="38"/>
      <c r="AK914" s="38"/>
      <c r="AL914" s="38"/>
      <c r="AM914" s="38"/>
      <c r="AO914" s="38"/>
    </row>
    <row r="915" spans="2:41">
      <c r="B915" s="111">
        <v>42947</v>
      </c>
      <c r="C915" s="112">
        <v>1.3105599999999999</v>
      </c>
      <c r="E915" s="111"/>
      <c r="K915" s="111">
        <v>42906</v>
      </c>
      <c r="L915" s="112">
        <v>1.2460800000000001</v>
      </c>
      <c r="N915" s="111">
        <v>42906</v>
      </c>
      <c r="O915" s="112">
        <v>1.0505100000000001</v>
      </c>
      <c r="Q915" s="111">
        <v>42906</v>
      </c>
      <c r="R915" s="112">
        <v>0.19556999999999999</v>
      </c>
      <c r="S915" s="158">
        <f t="shared" si="177"/>
        <v>0</v>
      </c>
      <c r="T915" s="38">
        <f t="shared" si="178"/>
        <v>42947</v>
      </c>
      <c r="U915" s="112">
        <f t="shared" ca="1" si="179"/>
        <v>1.3105599999999999</v>
      </c>
      <c r="V915" s="112">
        <f t="shared" ca="1" si="173"/>
        <v>1.24444</v>
      </c>
      <c r="W915" s="112">
        <f t="shared" ca="1" si="174"/>
        <v>1.04887</v>
      </c>
      <c r="X915" s="112">
        <f t="shared" ca="1" si="175"/>
        <v>0.19556999999999999</v>
      </c>
      <c r="Y915" s="112">
        <f t="shared" ca="1" si="180"/>
        <v>0</v>
      </c>
      <c r="Z915" s="27">
        <f t="shared" ca="1" si="176"/>
        <v>0.26168999999999998</v>
      </c>
      <c r="AB915" s="38">
        <f t="shared" si="181"/>
        <v>42853</v>
      </c>
      <c r="AC915" s="38" t="e">
        <f t="shared" si="182"/>
        <v>#N/A</v>
      </c>
      <c r="AD915" s="38">
        <f t="shared" si="183"/>
        <v>42853</v>
      </c>
      <c r="AE915" s="38"/>
      <c r="AF915" s="38"/>
      <c r="AG915" s="38"/>
      <c r="AH915" s="38"/>
      <c r="AI915" s="38"/>
      <c r="AJ915" s="38"/>
      <c r="AK915" s="38"/>
      <c r="AL915" s="38"/>
      <c r="AM915" s="38"/>
      <c r="AO915" s="38"/>
    </row>
    <row r="916" spans="2:41">
      <c r="B916" s="111">
        <v>42948</v>
      </c>
      <c r="C916" s="112">
        <v>1.3105599999999999</v>
      </c>
      <c r="E916" s="111"/>
      <c r="K916" s="111">
        <v>42907</v>
      </c>
      <c r="L916" s="112">
        <v>1.2456400000000001</v>
      </c>
      <c r="N916" s="111">
        <v>42907</v>
      </c>
      <c r="O916" s="112">
        <v>1.0500700000000001</v>
      </c>
      <c r="Q916" s="111">
        <v>42907</v>
      </c>
      <c r="R916" s="112">
        <v>0.19556999999999999</v>
      </c>
      <c r="S916" s="158">
        <f t="shared" si="177"/>
        <v>0</v>
      </c>
      <c r="T916" s="38">
        <f t="shared" si="178"/>
        <v>42948</v>
      </c>
      <c r="U916" s="112">
        <f t="shared" ca="1" si="179"/>
        <v>1.3105599999999999</v>
      </c>
      <c r="V916" s="112">
        <f t="shared" ca="1" si="173"/>
        <v>1.2446600000000001</v>
      </c>
      <c r="W916" s="112">
        <f t="shared" ca="1" si="174"/>
        <v>1.0490900000000001</v>
      </c>
      <c r="X916" s="112">
        <f t="shared" ca="1" si="175"/>
        <v>0.19556999999999999</v>
      </c>
      <c r="Y916" s="112">
        <f t="shared" ca="1" si="180"/>
        <v>0</v>
      </c>
      <c r="Z916" s="27">
        <f t="shared" ca="1" si="176"/>
        <v>0.26146999999999987</v>
      </c>
      <c r="AB916" s="38">
        <f t="shared" si="181"/>
        <v>42853</v>
      </c>
      <c r="AC916" s="38" t="e">
        <f t="shared" si="182"/>
        <v>#N/A</v>
      </c>
      <c r="AD916" s="38">
        <f t="shared" si="183"/>
        <v>42853</v>
      </c>
      <c r="AE916" s="38"/>
      <c r="AF916" s="38"/>
      <c r="AG916" s="38"/>
      <c r="AH916" s="38"/>
      <c r="AI916" s="38"/>
      <c r="AJ916" s="38"/>
      <c r="AK916" s="38"/>
      <c r="AL916" s="38"/>
      <c r="AM916" s="38"/>
      <c r="AO916" s="38"/>
    </row>
    <row r="917" spans="2:41">
      <c r="B917" s="111">
        <v>42949</v>
      </c>
      <c r="C917" s="112">
        <v>1.3127800000000001</v>
      </c>
      <c r="E917" s="111"/>
      <c r="K917" s="111">
        <v>42908</v>
      </c>
      <c r="L917" s="112">
        <v>1.24553</v>
      </c>
      <c r="N917" s="111">
        <v>42908</v>
      </c>
      <c r="O917" s="112">
        <v>1.04996</v>
      </c>
      <c r="Q917" s="111">
        <v>42908</v>
      </c>
      <c r="R917" s="112">
        <v>0.19556999999999999</v>
      </c>
      <c r="S917" s="158">
        <f t="shared" si="177"/>
        <v>0</v>
      </c>
      <c r="T917" s="38">
        <f t="shared" si="178"/>
        <v>42949</v>
      </c>
      <c r="U917" s="112">
        <f t="shared" ca="1" si="179"/>
        <v>1.3127800000000001</v>
      </c>
      <c r="V917" s="112">
        <f t="shared" ca="1" si="173"/>
        <v>1.2452099999999999</v>
      </c>
      <c r="W917" s="112">
        <f t="shared" ca="1" si="174"/>
        <v>1.0496399999999999</v>
      </c>
      <c r="X917" s="112">
        <f t="shared" ca="1" si="175"/>
        <v>0.19556999999999999</v>
      </c>
      <c r="Y917" s="112">
        <f t="shared" ca="1" si="180"/>
        <v>0</v>
      </c>
      <c r="Z917" s="27">
        <f t="shared" ca="1" si="176"/>
        <v>0.26314000000000015</v>
      </c>
      <c r="AB917" s="38">
        <f t="shared" si="181"/>
        <v>42857</v>
      </c>
      <c r="AC917" s="38">
        <f t="shared" si="182"/>
        <v>42857</v>
      </c>
      <c r="AD917" s="38">
        <f t="shared" si="183"/>
        <v>42857</v>
      </c>
      <c r="AE917" s="38"/>
      <c r="AF917" s="38"/>
      <c r="AG917" s="38"/>
      <c r="AH917" s="38"/>
      <c r="AI917" s="38"/>
      <c r="AJ917" s="38"/>
      <c r="AK917" s="38"/>
      <c r="AL917" s="38"/>
      <c r="AM917" s="38"/>
      <c r="AO917" s="38"/>
    </row>
    <row r="918" spans="2:41">
      <c r="B918" s="111">
        <v>42950</v>
      </c>
      <c r="C918" s="112">
        <v>1.3116699999999999</v>
      </c>
      <c r="E918" s="111"/>
      <c r="K918" s="111">
        <v>42909</v>
      </c>
      <c r="L918" s="112">
        <v>1.24495</v>
      </c>
      <c r="N918" s="111">
        <v>42909</v>
      </c>
      <c r="O918" s="112">
        <v>1.04938</v>
      </c>
      <c r="Q918" s="111">
        <v>42909</v>
      </c>
      <c r="R918" s="112">
        <v>0.19556999999999999</v>
      </c>
      <c r="S918" s="158">
        <f t="shared" si="177"/>
        <v>0</v>
      </c>
      <c r="T918" s="38">
        <f t="shared" si="178"/>
        <v>42950</v>
      </c>
      <c r="U918" s="112">
        <f t="shared" ca="1" si="179"/>
        <v>1.3116699999999999</v>
      </c>
      <c r="V918" s="112">
        <f t="shared" ca="1" si="173"/>
        <v>1.2461599999999999</v>
      </c>
      <c r="W918" s="112">
        <f t="shared" ca="1" si="174"/>
        <v>1.0506199999999999</v>
      </c>
      <c r="X918" s="112">
        <f t="shared" ca="1" si="175"/>
        <v>0.19553999999999999</v>
      </c>
      <c r="Y918" s="112">
        <f t="shared" ca="1" si="180"/>
        <v>0</v>
      </c>
      <c r="Z918" s="27">
        <f t="shared" ca="1" si="176"/>
        <v>0.26105</v>
      </c>
      <c r="AB918" s="38">
        <f t="shared" si="181"/>
        <v>42858</v>
      </c>
      <c r="AC918" s="38">
        <f t="shared" si="182"/>
        <v>42858</v>
      </c>
      <c r="AD918" s="38">
        <f t="shared" si="183"/>
        <v>42858</v>
      </c>
      <c r="AE918" s="38"/>
      <c r="AF918" s="38"/>
      <c r="AG918" s="38"/>
      <c r="AH918" s="38"/>
      <c r="AI918" s="38"/>
      <c r="AJ918" s="38"/>
      <c r="AK918" s="38"/>
      <c r="AL918" s="38"/>
      <c r="AM918" s="38"/>
      <c r="AO918" s="38"/>
    </row>
    <row r="919" spans="2:41">
      <c r="B919" s="111">
        <v>42951</v>
      </c>
      <c r="C919" s="112">
        <v>1.3119399999999999</v>
      </c>
      <c r="E919" s="111"/>
      <c r="K919" s="111">
        <v>42912</v>
      </c>
      <c r="L919" s="112">
        <v>1.2440899999999999</v>
      </c>
      <c r="N919" s="111">
        <v>42912</v>
      </c>
      <c r="O919" s="112">
        <v>1.0485500000000001</v>
      </c>
      <c r="Q919" s="111">
        <v>42912</v>
      </c>
      <c r="R919" s="112">
        <v>0.19553999999999999</v>
      </c>
      <c r="S919" s="158">
        <f t="shared" si="177"/>
        <v>0</v>
      </c>
      <c r="T919" s="38">
        <f t="shared" si="178"/>
        <v>42951</v>
      </c>
      <c r="U919" s="112">
        <f t="shared" ca="1" si="179"/>
        <v>1.3119399999999999</v>
      </c>
      <c r="V919" s="112">
        <f t="shared" ca="1" si="173"/>
        <v>1.24823</v>
      </c>
      <c r="W919" s="112">
        <f t="shared" ca="1" si="174"/>
        <v>1.0526899999999999</v>
      </c>
      <c r="X919" s="112">
        <f t="shared" ca="1" si="175"/>
        <v>0.19553999999999999</v>
      </c>
      <c r="Y919" s="112">
        <f t="shared" ca="1" si="180"/>
        <v>0</v>
      </c>
      <c r="Z919" s="27">
        <f t="shared" ca="1" si="176"/>
        <v>0.25924999999999998</v>
      </c>
      <c r="AB919" s="38">
        <f t="shared" si="181"/>
        <v>42859</v>
      </c>
      <c r="AC919" s="38">
        <f t="shared" si="182"/>
        <v>42859</v>
      </c>
      <c r="AD919" s="38">
        <f t="shared" si="183"/>
        <v>42859</v>
      </c>
      <c r="AE919" s="38"/>
      <c r="AF919" s="38"/>
      <c r="AG919" s="38"/>
      <c r="AH919" s="38"/>
      <c r="AI919" s="38"/>
      <c r="AJ919" s="38"/>
      <c r="AK919" s="38"/>
      <c r="AL919" s="38"/>
      <c r="AM919" s="38"/>
      <c r="AO919" s="38"/>
    </row>
    <row r="920" spans="2:41">
      <c r="B920" s="111">
        <v>42954</v>
      </c>
      <c r="C920" s="112">
        <v>1.3113900000000001</v>
      </c>
      <c r="E920" s="111"/>
      <c r="K920" s="111">
        <v>42913</v>
      </c>
      <c r="L920" s="112">
        <v>1.2436799999999999</v>
      </c>
      <c r="N920" s="111">
        <v>42913</v>
      </c>
      <c r="O920" s="112">
        <v>1.0481100000000001</v>
      </c>
      <c r="Q920" s="111">
        <v>42913</v>
      </c>
      <c r="R920" s="112">
        <v>0.19556999999999999</v>
      </c>
      <c r="S920" s="158">
        <f t="shared" si="177"/>
        <v>0</v>
      </c>
      <c r="T920" s="38">
        <f t="shared" si="178"/>
        <v>42954</v>
      </c>
      <c r="U920" s="112">
        <f t="shared" ca="1" si="179"/>
        <v>1.3113900000000001</v>
      </c>
      <c r="V920" s="112">
        <f t="shared" ca="1" si="173"/>
        <v>1.25007</v>
      </c>
      <c r="W920" s="112">
        <f t="shared" ca="1" si="174"/>
        <v>1.05454</v>
      </c>
      <c r="X920" s="112">
        <f t="shared" ca="1" si="175"/>
        <v>0.19553000000000001</v>
      </c>
      <c r="Y920" s="112">
        <f t="shared" ca="1" si="180"/>
        <v>0</v>
      </c>
      <c r="Z920" s="27">
        <f t="shared" ca="1" si="176"/>
        <v>0.25685000000000002</v>
      </c>
      <c r="AB920" s="38">
        <f t="shared" si="181"/>
        <v>42860</v>
      </c>
      <c r="AC920" s="38" t="e">
        <f t="shared" si="182"/>
        <v>#N/A</v>
      </c>
      <c r="AD920" s="38">
        <f t="shared" si="183"/>
        <v>42860</v>
      </c>
      <c r="AE920" s="38"/>
      <c r="AF920" s="38"/>
      <c r="AG920" s="38"/>
      <c r="AH920" s="38"/>
      <c r="AI920" s="38"/>
      <c r="AJ920" s="38"/>
      <c r="AK920" s="38"/>
      <c r="AL920" s="38"/>
      <c r="AM920" s="38"/>
      <c r="AO920" s="38"/>
    </row>
    <row r="921" spans="2:41">
      <c r="B921" s="111">
        <v>42955</v>
      </c>
      <c r="C921" s="112">
        <v>1.3094399999999999</v>
      </c>
      <c r="E921" s="111"/>
      <c r="K921" s="111">
        <v>42914</v>
      </c>
      <c r="L921" s="112">
        <v>1.24346</v>
      </c>
      <c r="N921" s="111">
        <v>42914</v>
      </c>
      <c r="O921" s="112">
        <v>1.04789</v>
      </c>
      <c r="Q921" s="111">
        <v>42914</v>
      </c>
      <c r="R921" s="112">
        <v>0.19556999999999999</v>
      </c>
      <c r="S921" s="158">
        <f t="shared" si="177"/>
        <v>0</v>
      </c>
      <c r="T921" s="38">
        <f t="shared" si="178"/>
        <v>42955</v>
      </c>
      <c r="U921" s="112">
        <f t="shared" ca="1" si="179"/>
        <v>1.3094399999999999</v>
      </c>
      <c r="V921" s="112">
        <f t="shared" ca="1" si="173"/>
        <v>1.2506200000000001</v>
      </c>
      <c r="W921" s="112">
        <f t="shared" ca="1" si="174"/>
        <v>1.05508</v>
      </c>
      <c r="X921" s="112">
        <f t="shared" ca="1" si="175"/>
        <v>0.19553999999999999</v>
      </c>
      <c r="Y921" s="112">
        <f t="shared" ca="1" si="180"/>
        <v>0</v>
      </c>
      <c r="Z921" s="27">
        <f t="shared" ca="1" si="176"/>
        <v>0.25435999999999992</v>
      </c>
      <c r="AB921" s="38">
        <f t="shared" ca="1" si="181"/>
        <v>42863</v>
      </c>
      <c r="AC921" s="38">
        <f t="shared" si="182"/>
        <v>42863</v>
      </c>
      <c r="AD921" s="38">
        <f t="shared" si="183"/>
        <v>42863</v>
      </c>
      <c r="AE921" s="38"/>
      <c r="AF921" s="38"/>
      <c r="AG921" s="38"/>
      <c r="AH921" s="38"/>
      <c r="AI921" s="38"/>
      <c r="AJ921" s="38"/>
      <c r="AK921" s="38"/>
      <c r="AL921" s="38"/>
      <c r="AM921" s="38"/>
      <c r="AO921" s="38"/>
    </row>
    <row r="922" spans="2:41">
      <c r="B922" s="111">
        <v>42956</v>
      </c>
      <c r="C922" s="112">
        <v>1.3091699999999999</v>
      </c>
      <c r="E922" s="111"/>
      <c r="K922" s="111">
        <v>42915</v>
      </c>
      <c r="L922" s="112">
        <v>1.2431399999999999</v>
      </c>
      <c r="N922" s="111">
        <v>42915</v>
      </c>
      <c r="O922" s="112">
        <v>1.0475699999999999</v>
      </c>
      <c r="Q922" s="111">
        <v>42915</v>
      </c>
      <c r="R922" s="112">
        <v>0.19556999999999999</v>
      </c>
      <c r="S922" s="158">
        <f t="shared" si="177"/>
        <v>0</v>
      </c>
      <c r="T922" s="38">
        <f t="shared" si="178"/>
        <v>42956</v>
      </c>
      <c r="U922" s="112">
        <f t="shared" ca="1" si="179"/>
        <v>1.3091699999999999</v>
      </c>
      <c r="V922" s="112">
        <f t="shared" ca="1" si="173"/>
        <v>1.25139</v>
      </c>
      <c r="W922" s="112">
        <f t="shared" ca="1" si="174"/>
        <v>1.05585</v>
      </c>
      <c r="X922" s="112">
        <f t="shared" ca="1" si="175"/>
        <v>0.19553999999999999</v>
      </c>
      <c r="Y922" s="112">
        <f t="shared" ca="1" si="180"/>
        <v>0</v>
      </c>
      <c r="Z922" s="27">
        <f t="shared" ca="1" si="176"/>
        <v>0.25331999999999999</v>
      </c>
      <c r="AB922" s="38">
        <f t="shared" si="181"/>
        <v>42864</v>
      </c>
      <c r="AC922" s="38">
        <f t="shared" si="182"/>
        <v>42864</v>
      </c>
      <c r="AD922" s="38">
        <f t="shared" si="183"/>
        <v>42864</v>
      </c>
      <c r="AE922" s="38"/>
      <c r="AF922" s="38"/>
      <c r="AG922" s="38"/>
      <c r="AH922" s="38"/>
      <c r="AI922" s="38"/>
      <c r="AJ922" s="38"/>
      <c r="AK922" s="38"/>
      <c r="AL922" s="38"/>
      <c r="AM922" s="38"/>
      <c r="AO922" s="38"/>
    </row>
    <row r="923" spans="2:41">
      <c r="B923" s="111">
        <v>42957</v>
      </c>
      <c r="C923" s="112">
        <v>1.30911</v>
      </c>
      <c r="E923" s="111"/>
      <c r="K923" s="111">
        <v>42916</v>
      </c>
      <c r="L923" s="112">
        <v>1.2428600000000001</v>
      </c>
      <c r="N923" s="111">
        <v>42916</v>
      </c>
      <c r="O923" s="112">
        <v>1.0472900000000001</v>
      </c>
      <c r="Q923" s="111">
        <v>42916</v>
      </c>
      <c r="R923" s="112">
        <v>0.19556999999999999</v>
      </c>
      <c r="S923" s="158">
        <f t="shared" si="177"/>
        <v>0</v>
      </c>
      <c r="T923" s="38">
        <f t="shared" si="178"/>
        <v>42957</v>
      </c>
      <c r="U923" s="112">
        <f t="shared" ca="1" si="179"/>
        <v>1.30911</v>
      </c>
      <c r="V923" s="112">
        <f t="shared" ca="1" si="173"/>
        <v>1.2524</v>
      </c>
      <c r="W923" s="112">
        <f t="shared" ca="1" si="174"/>
        <v>1.0568299999999999</v>
      </c>
      <c r="X923" s="112">
        <f t="shared" ca="1" si="175"/>
        <v>0.19556999999999999</v>
      </c>
      <c r="Y923" s="112">
        <f t="shared" ca="1" si="180"/>
        <v>0</v>
      </c>
      <c r="Z923" s="27">
        <f t="shared" ca="1" si="176"/>
        <v>0.25228000000000006</v>
      </c>
      <c r="AB923" s="38">
        <f t="shared" si="181"/>
        <v>42865</v>
      </c>
      <c r="AC923" s="38">
        <f t="shared" si="182"/>
        <v>42865</v>
      </c>
      <c r="AD923" s="38">
        <f t="shared" si="183"/>
        <v>42865</v>
      </c>
      <c r="AE923" s="38"/>
      <c r="AF923" s="38"/>
      <c r="AG923" s="38"/>
      <c r="AH923" s="38"/>
      <c r="AI923" s="38"/>
      <c r="AJ923" s="38"/>
      <c r="AK923" s="38"/>
      <c r="AL923" s="38"/>
      <c r="AM923" s="38"/>
      <c r="AO923" s="38"/>
    </row>
    <row r="924" spans="2:41">
      <c r="B924" s="111">
        <v>42958</v>
      </c>
      <c r="C924" s="112">
        <v>1.3149999999999999</v>
      </c>
      <c r="E924" s="111"/>
      <c r="K924" s="111">
        <v>42919</v>
      </c>
      <c r="L924" s="112">
        <v>1.2394000000000001</v>
      </c>
      <c r="N924" s="111">
        <v>42919</v>
      </c>
      <c r="O924" s="112">
        <v>1.04386</v>
      </c>
      <c r="Q924" s="111">
        <v>42919</v>
      </c>
      <c r="R924" s="112">
        <v>0.19553999999999999</v>
      </c>
      <c r="S924" s="158">
        <f t="shared" si="177"/>
        <v>0</v>
      </c>
      <c r="T924" s="38">
        <f t="shared" si="178"/>
        <v>42958</v>
      </c>
      <c r="U924" s="112">
        <f t="shared" ca="1" si="179"/>
        <v>1.3149999999999999</v>
      </c>
      <c r="V924" s="112">
        <f t="shared" ca="1" si="173"/>
        <v>1.2538100000000001</v>
      </c>
      <c r="W924" s="112">
        <f t="shared" ca="1" si="174"/>
        <v>1.0582400000000001</v>
      </c>
      <c r="X924" s="112">
        <f t="shared" ca="1" si="175"/>
        <v>0.19556999999999999</v>
      </c>
      <c r="Y924" s="112">
        <f t="shared" ca="1" si="180"/>
        <v>0</v>
      </c>
      <c r="Z924" s="27">
        <f t="shared" ca="1" si="176"/>
        <v>0.25675999999999988</v>
      </c>
      <c r="AB924" s="38">
        <f t="shared" si="181"/>
        <v>42866</v>
      </c>
      <c r="AC924" s="38">
        <f t="shared" si="182"/>
        <v>42866</v>
      </c>
      <c r="AD924" s="38">
        <f t="shared" si="183"/>
        <v>42866</v>
      </c>
      <c r="AE924" s="38"/>
      <c r="AF924" s="38"/>
      <c r="AG924" s="38"/>
      <c r="AH924" s="38"/>
      <c r="AI924" s="38"/>
      <c r="AJ924" s="38"/>
      <c r="AK924" s="38"/>
      <c r="AL924" s="38"/>
      <c r="AM924" s="38"/>
      <c r="AO924" s="38"/>
    </row>
    <row r="925" spans="2:41">
      <c r="B925" s="111">
        <v>42961</v>
      </c>
      <c r="C925" s="112">
        <v>1.3141700000000001</v>
      </c>
      <c r="E925" s="111"/>
      <c r="K925" s="111">
        <v>42920</v>
      </c>
      <c r="L925" s="112">
        <v>1.23943</v>
      </c>
      <c r="N925" s="111">
        <v>42920</v>
      </c>
      <c r="O925" s="112">
        <v>1.04386</v>
      </c>
      <c r="Q925" s="111">
        <v>42920</v>
      </c>
      <c r="R925" s="112">
        <v>0.19556999999999999</v>
      </c>
      <c r="S925" s="158">
        <f t="shared" si="177"/>
        <v>0</v>
      </c>
      <c r="T925" s="38">
        <f t="shared" si="178"/>
        <v>42961</v>
      </c>
      <c r="U925" s="112">
        <f t="shared" ca="1" si="179"/>
        <v>1.3141700000000001</v>
      </c>
      <c r="V925" s="112">
        <f t="shared" ca="1" si="173"/>
        <v>1.25444</v>
      </c>
      <c r="W925" s="112">
        <f t="shared" ca="1" si="174"/>
        <v>1.0589</v>
      </c>
      <c r="X925" s="112">
        <f t="shared" ca="1" si="175"/>
        <v>0.19553999999999999</v>
      </c>
      <c r="Y925" s="112">
        <f t="shared" ca="1" si="180"/>
        <v>0</v>
      </c>
      <c r="Z925" s="27">
        <f t="shared" ca="1" si="176"/>
        <v>0.25527000000000011</v>
      </c>
      <c r="AB925" s="38">
        <f t="shared" si="181"/>
        <v>42867</v>
      </c>
      <c r="AC925" s="38" t="e">
        <f t="shared" si="182"/>
        <v>#N/A</v>
      </c>
      <c r="AD925" s="38">
        <f t="shared" si="183"/>
        <v>42867</v>
      </c>
      <c r="AE925" s="38"/>
      <c r="AF925" s="38"/>
      <c r="AG925" s="38"/>
      <c r="AH925" s="38"/>
      <c r="AI925" s="38"/>
      <c r="AJ925" s="38"/>
      <c r="AK925" s="38"/>
      <c r="AL925" s="38"/>
      <c r="AM925" s="38"/>
      <c r="AO925" s="38"/>
    </row>
    <row r="926" spans="2:41">
      <c r="B926" s="111">
        <v>42962</v>
      </c>
      <c r="C926" s="112">
        <v>1.3141700000000001</v>
      </c>
      <c r="E926" s="111"/>
      <c r="K926" s="111">
        <v>42921</v>
      </c>
      <c r="L926" s="112">
        <v>1.23766</v>
      </c>
      <c r="N926" s="111">
        <v>42921</v>
      </c>
      <c r="O926" s="112">
        <v>1.0421199999999999</v>
      </c>
      <c r="Q926" s="111">
        <v>42921</v>
      </c>
      <c r="R926" s="112">
        <v>0.19553999999999999</v>
      </c>
      <c r="S926" s="158">
        <f t="shared" si="177"/>
        <v>0</v>
      </c>
      <c r="T926" s="38">
        <f t="shared" si="178"/>
        <v>42962</v>
      </c>
      <c r="U926" s="112">
        <f t="shared" ca="1" si="179"/>
        <v>1.3141700000000001</v>
      </c>
      <c r="V926" s="112">
        <f t="shared" ca="1" si="173"/>
        <v>1.2546900000000001</v>
      </c>
      <c r="W926" s="112">
        <f t="shared" ca="1" si="174"/>
        <v>1.0591200000000001</v>
      </c>
      <c r="X926" s="112">
        <f t="shared" ca="1" si="175"/>
        <v>0.19556999999999999</v>
      </c>
      <c r="Y926" s="112">
        <f t="shared" ca="1" si="180"/>
        <v>0</v>
      </c>
      <c r="Z926" s="27">
        <f t="shared" ca="1" si="176"/>
        <v>0.25505</v>
      </c>
      <c r="AB926" s="38">
        <f t="shared" si="181"/>
        <v>42870</v>
      </c>
      <c r="AC926" s="38">
        <f t="shared" si="182"/>
        <v>42870</v>
      </c>
      <c r="AD926" s="38">
        <f t="shared" si="183"/>
        <v>42870</v>
      </c>
      <c r="AE926" s="38"/>
      <c r="AF926" s="38"/>
      <c r="AG926" s="38"/>
      <c r="AH926" s="38"/>
      <c r="AI926" s="38"/>
      <c r="AJ926" s="38"/>
      <c r="AK926" s="38"/>
      <c r="AL926" s="38"/>
      <c r="AM926" s="38"/>
      <c r="AO926" s="38"/>
    </row>
    <row r="927" spans="2:41">
      <c r="B927" s="111">
        <v>42963</v>
      </c>
      <c r="C927" s="112">
        <v>1.31667</v>
      </c>
      <c r="E927" s="111"/>
      <c r="K927" s="111">
        <v>42922</v>
      </c>
      <c r="L927" s="112">
        <v>1.2374400000000001</v>
      </c>
      <c r="N927" s="111">
        <v>42922</v>
      </c>
      <c r="O927" s="112">
        <v>1.0419</v>
      </c>
      <c r="Q927" s="111">
        <v>42922</v>
      </c>
      <c r="R927" s="112">
        <v>0.19553999999999999</v>
      </c>
      <c r="S927" s="158">
        <f t="shared" si="177"/>
        <v>0</v>
      </c>
      <c r="T927" s="38">
        <f t="shared" si="178"/>
        <v>42963</v>
      </c>
      <c r="U927" s="112">
        <f t="shared" ca="1" si="179"/>
        <v>1.31667</v>
      </c>
      <c r="V927" s="112">
        <f t="shared" ca="1" si="173"/>
        <v>1.2552300000000001</v>
      </c>
      <c r="W927" s="112">
        <f t="shared" ca="1" si="174"/>
        <v>1.05966</v>
      </c>
      <c r="X927" s="112">
        <f t="shared" ca="1" si="175"/>
        <v>0.19556999999999999</v>
      </c>
      <c r="Y927" s="112">
        <f t="shared" ca="1" si="180"/>
        <v>0</v>
      </c>
      <c r="Z927" s="27">
        <f t="shared" ca="1" si="176"/>
        <v>0.25700999999999996</v>
      </c>
      <c r="AB927" s="38">
        <f t="shared" si="181"/>
        <v>42871</v>
      </c>
      <c r="AC927" s="38">
        <f t="shared" si="182"/>
        <v>42871</v>
      </c>
      <c r="AD927" s="38">
        <f t="shared" si="183"/>
        <v>42871</v>
      </c>
      <c r="AE927" s="38"/>
      <c r="AF927" s="38"/>
      <c r="AG927" s="38"/>
      <c r="AH927" s="38"/>
      <c r="AI927" s="38"/>
      <c r="AJ927" s="38"/>
      <c r="AK927" s="38"/>
      <c r="AL927" s="38"/>
      <c r="AM927" s="38"/>
      <c r="AO927" s="38"/>
    </row>
    <row r="928" spans="2:41">
      <c r="B928" s="111">
        <v>42964</v>
      </c>
      <c r="C928" s="112">
        <v>1.3163899999999999</v>
      </c>
      <c r="E928" s="111"/>
      <c r="K928" s="111">
        <v>42923</v>
      </c>
      <c r="L928" s="112">
        <v>1.2371799999999999</v>
      </c>
      <c r="N928" s="111">
        <v>42923</v>
      </c>
      <c r="O928" s="112">
        <v>1.0416099999999999</v>
      </c>
      <c r="Q928" s="111">
        <v>42923</v>
      </c>
      <c r="R928" s="112">
        <v>0.19556999999999999</v>
      </c>
      <c r="S928" s="158">
        <f t="shared" si="177"/>
        <v>0</v>
      </c>
      <c r="T928" s="38">
        <f t="shared" si="178"/>
        <v>42964</v>
      </c>
      <c r="U928" s="112">
        <f t="shared" ca="1" si="179"/>
        <v>1.3163899999999999</v>
      </c>
      <c r="V928" s="112">
        <f t="shared" ca="1" si="173"/>
        <v>1.2561</v>
      </c>
      <c r="W928" s="112">
        <f t="shared" ca="1" si="174"/>
        <v>1.06053</v>
      </c>
      <c r="X928" s="112">
        <f t="shared" ca="1" si="175"/>
        <v>0.19556999999999999</v>
      </c>
      <c r="Y928" s="112">
        <f t="shared" ca="1" si="180"/>
        <v>0</v>
      </c>
      <c r="Z928" s="27">
        <f t="shared" ca="1" si="176"/>
        <v>0.25585999999999998</v>
      </c>
      <c r="AB928" s="38">
        <f t="shared" si="181"/>
        <v>42872</v>
      </c>
      <c r="AC928" s="38">
        <f t="shared" si="182"/>
        <v>42872</v>
      </c>
      <c r="AD928" s="38">
        <f t="shared" si="183"/>
        <v>42872</v>
      </c>
      <c r="AE928" s="38"/>
      <c r="AF928" s="38"/>
      <c r="AG928" s="38"/>
      <c r="AH928" s="38"/>
      <c r="AI928" s="38"/>
      <c r="AJ928" s="38"/>
      <c r="AK928" s="38"/>
      <c r="AL928" s="38"/>
      <c r="AM928" s="38"/>
      <c r="AO928" s="38"/>
    </row>
    <row r="929" spans="2:41">
      <c r="B929" s="111">
        <v>42965</v>
      </c>
      <c r="C929" s="112">
        <v>1.3147199999999999</v>
      </c>
      <c r="E929" s="111"/>
      <c r="K929" s="111">
        <v>42926</v>
      </c>
      <c r="L929" s="112">
        <v>1.2381199999999999</v>
      </c>
      <c r="N929" s="111">
        <v>42926</v>
      </c>
      <c r="O929" s="112">
        <v>1.0425500000000001</v>
      </c>
      <c r="Q929" s="111">
        <v>42926</v>
      </c>
      <c r="R929" s="112">
        <v>0.19556999999999999</v>
      </c>
      <c r="S929" s="158">
        <f t="shared" si="177"/>
        <v>0</v>
      </c>
      <c r="T929" s="38">
        <f t="shared" si="178"/>
        <v>42965</v>
      </c>
      <c r="U929" s="112">
        <f t="shared" ca="1" si="179"/>
        <v>1.3147199999999999</v>
      </c>
      <c r="V929" s="112">
        <f t="shared" ca="1" si="173"/>
        <v>1.2583899999999999</v>
      </c>
      <c r="W929" s="112">
        <f t="shared" ca="1" si="174"/>
        <v>1.0628200000000001</v>
      </c>
      <c r="X929" s="112">
        <f t="shared" ca="1" si="175"/>
        <v>0.19556999999999999</v>
      </c>
      <c r="Y929" s="112">
        <f t="shared" ca="1" si="180"/>
        <v>0</v>
      </c>
      <c r="Z929" s="27">
        <f t="shared" ca="1" si="176"/>
        <v>0.25189999999999979</v>
      </c>
      <c r="AB929" s="38">
        <f t="shared" si="181"/>
        <v>42873</v>
      </c>
      <c r="AC929" s="38">
        <f t="shared" si="182"/>
        <v>42873</v>
      </c>
      <c r="AD929" s="38">
        <f t="shared" si="183"/>
        <v>42873</v>
      </c>
      <c r="AE929" s="38"/>
      <c r="AF929" s="38"/>
      <c r="AG929" s="38"/>
      <c r="AH929" s="38"/>
      <c r="AI929" s="38"/>
      <c r="AJ929" s="38"/>
      <c r="AK929" s="38"/>
      <c r="AL929" s="38"/>
      <c r="AM929" s="38"/>
      <c r="AO929" s="38"/>
    </row>
    <row r="930" spans="2:41">
      <c r="B930" s="111">
        <v>42968</v>
      </c>
      <c r="C930" s="112">
        <v>1.3144400000000001</v>
      </c>
      <c r="E930" s="111"/>
      <c r="K930" s="111">
        <v>42927</v>
      </c>
      <c r="L930" s="112">
        <v>1.23837</v>
      </c>
      <c r="N930" s="111">
        <v>42927</v>
      </c>
      <c r="O930" s="112">
        <v>1.04277</v>
      </c>
      <c r="Q930" s="111">
        <v>42927</v>
      </c>
      <c r="R930" s="112">
        <v>0.1956</v>
      </c>
      <c r="S930" s="158">
        <f t="shared" si="177"/>
        <v>0</v>
      </c>
      <c r="T930" s="38">
        <f t="shared" si="178"/>
        <v>42968</v>
      </c>
      <c r="U930" s="112">
        <f t="shared" ca="1" si="179"/>
        <v>1.3144400000000001</v>
      </c>
      <c r="V930" s="112">
        <f t="shared" ca="1" si="173"/>
        <v>1.2588900000000001</v>
      </c>
      <c r="W930" s="112">
        <f t="shared" ca="1" si="174"/>
        <v>1.0633699999999999</v>
      </c>
      <c r="X930" s="112">
        <f t="shared" ca="1" si="175"/>
        <v>0.19552</v>
      </c>
      <c r="Y930" s="112">
        <f t="shared" ca="1" si="180"/>
        <v>0</v>
      </c>
      <c r="Z930" s="27">
        <f t="shared" ca="1" si="176"/>
        <v>0.25107000000000013</v>
      </c>
      <c r="AB930" s="38">
        <f t="shared" ca="1" si="181"/>
        <v>42874</v>
      </c>
      <c r="AC930" s="38" t="e">
        <f t="shared" si="182"/>
        <v>#N/A</v>
      </c>
      <c r="AD930" s="38">
        <f t="shared" si="183"/>
        <v>42874</v>
      </c>
      <c r="AE930" s="38"/>
      <c r="AF930" s="38"/>
      <c r="AG930" s="38"/>
      <c r="AH930" s="38"/>
      <c r="AI930" s="38"/>
      <c r="AJ930" s="38"/>
      <c r="AK930" s="38"/>
      <c r="AL930" s="38"/>
      <c r="AM930" s="38"/>
      <c r="AO930" s="38"/>
    </row>
    <row r="931" spans="2:41">
      <c r="B931" s="111">
        <v>42969</v>
      </c>
      <c r="C931" s="112">
        <v>1.3172200000000001</v>
      </c>
      <c r="E931" s="111"/>
      <c r="K931" s="111">
        <v>42928</v>
      </c>
      <c r="L931" s="112">
        <v>1.23865</v>
      </c>
      <c r="N931" s="111">
        <v>42928</v>
      </c>
      <c r="O931" s="112">
        <v>1.0429900000000001</v>
      </c>
      <c r="Q931" s="111">
        <v>42928</v>
      </c>
      <c r="R931" s="112">
        <v>0.19566</v>
      </c>
      <c r="S931" s="158">
        <f t="shared" si="177"/>
        <v>0</v>
      </c>
      <c r="T931" s="38">
        <f t="shared" si="178"/>
        <v>42969</v>
      </c>
      <c r="U931" s="112">
        <f t="shared" ca="1" si="179"/>
        <v>1.3172200000000001</v>
      </c>
      <c r="V931" s="112">
        <f t="shared" ca="1" si="173"/>
        <v>1.2591399999999999</v>
      </c>
      <c r="W931" s="112">
        <f t="shared" ca="1" si="174"/>
        <v>1.06369</v>
      </c>
      <c r="X931" s="112">
        <f t="shared" ca="1" si="175"/>
        <v>0.19545000000000001</v>
      </c>
      <c r="Y931" s="112">
        <f t="shared" ca="1" si="180"/>
        <v>0</v>
      </c>
      <c r="Z931" s="27">
        <f t="shared" ca="1" si="176"/>
        <v>0.25353000000000003</v>
      </c>
      <c r="AB931" s="38">
        <f t="shared" si="181"/>
        <v>42877</v>
      </c>
      <c r="AC931" s="38">
        <f t="shared" si="182"/>
        <v>42877</v>
      </c>
      <c r="AD931" s="38">
        <f t="shared" si="183"/>
        <v>42877</v>
      </c>
      <c r="AE931" s="38"/>
      <c r="AF931" s="38"/>
      <c r="AG931" s="38"/>
      <c r="AH931" s="38"/>
      <c r="AI931" s="38"/>
      <c r="AJ931" s="38"/>
      <c r="AK931" s="38"/>
      <c r="AL931" s="38"/>
      <c r="AM931" s="38"/>
      <c r="AO931" s="38"/>
    </row>
    <row r="932" spans="2:41">
      <c r="B932" s="111">
        <v>42970</v>
      </c>
      <c r="C932" s="112">
        <v>1.3172200000000001</v>
      </c>
      <c r="E932" s="111"/>
      <c r="K932" s="111">
        <v>42929</v>
      </c>
      <c r="L932" s="112">
        <v>1.2388699999999999</v>
      </c>
      <c r="N932" s="111">
        <v>42929</v>
      </c>
      <c r="O932" s="112">
        <v>1.04321</v>
      </c>
      <c r="Q932" s="111">
        <v>42929</v>
      </c>
      <c r="R932" s="112">
        <v>0.19566</v>
      </c>
      <c r="S932" s="158">
        <f t="shared" si="177"/>
        <v>0</v>
      </c>
      <c r="T932" s="38">
        <f t="shared" si="178"/>
        <v>42970</v>
      </c>
      <c r="U932" s="112">
        <f t="shared" ca="1" si="179"/>
        <v>1.3172200000000001</v>
      </c>
      <c r="V932" s="112">
        <f t="shared" ca="1" si="173"/>
        <v>1.2589999999999999</v>
      </c>
      <c r="W932" s="112">
        <f t="shared" ca="1" si="174"/>
        <v>1.06369</v>
      </c>
      <c r="X932" s="112">
        <f t="shared" ca="1" si="175"/>
        <v>0.19531000000000001</v>
      </c>
      <c r="Y932" s="112">
        <f t="shared" ca="1" si="180"/>
        <v>0</v>
      </c>
      <c r="Z932" s="27">
        <f t="shared" ca="1" si="176"/>
        <v>0.25353000000000003</v>
      </c>
      <c r="AB932" s="38">
        <f t="shared" si="181"/>
        <v>42878</v>
      </c>
      <c r="AC932" s="38">
        <f t="shared" si="182"/>
        <v>42878</v>
      </c>
      <c r="AD932" s="38">
        <f t="shared" si="183"/>
        <v>42878</v>
      </c>
      <c r="AE932" s="38"/>
      <c r="AF932" s="38"/>
      <c r="AG932" s="38"/>
      <c r="AH932" s="38"/>
      <c r="AI932" s="38"/>
      <c r="AJ932" s="38"/>
      <c r="AK932" s="38"/>
      <c r="AL932" s="38"/>
      <c r="AM932" s="38"/>
      <c r="AO932" s="38"/>
    </row>
    <row r="933" spans="2:41">
      <c r="B933" s="111">
        <v>42971</v>
      </c>
      <c r="C933" s="112">
        <v>1.3172200000000001</v>
      </c>
      <c r="E933" s="111"/>
      <c r="K933" s="111">
        <v>42930</v>
      </c>
      <c r="L933" s="112">
        <v>1.2384299999999999</v>
      </c>
      <c r="N933" s="111">
        <v>42930</v>
      </c>
      <c r="O933" s="112">
        <v>1.04277</v>
      </c>
      <c r="Q933" s="111">
        <v>42930</v>
      </c>
      <c r="R933" s="112">
        <v>0.19566</v>
      </c>
      <c r="S933" s="158">
        <f t="shared" si="177"/>
        <v>0</v>
      </c>
      <c r="T933" s="38">
        <f t="shared" si="178"/>
        <v>42971</v>
      </c>
      <c r="U933" s="112">
        <f t="shared" ca="1" si="179"/>
        <v>1.3172200000000001</v>
      </c>
      <c r="V933" s="112">
        <f t="shared" ca="1" si="173"/>
        <v>1.2593300000000001</v>
      </c>
      <c r="W933" s="112">
        <f t="shared" ca="1" si="174"/>
        <v>1.06413</v>
      </c>
      <c r="X933" s="112">
        <f t="shared" ca="1" si="175"/>
        <v>0.19520000000000001</v>
      </c>
      <c r="Y933" s="112">
        <f t="shared" ca="1" si="180"/>
        <v>0</v>
      </c>
      <c r="Z933" s="27">
        <f t="shared" ca="1" si="176"/>
        <v>0.25309000000000004</v>
      </c>
      <c r="AB933" s="38">
        <f t="shared" si="181"/>
        <v>42879</v>
      </c>
      <c r="AC933" s="38">
        <f t="shared" si="182"/>
        <v>42879</v>
      </c>
      <c r="AD933" s="38">
        <f t="shared" si="183"/>
        <v>42879</v>
      </c>
      <c r="AE933" s="38"/>
      <c r="AF933" s="38"/>
      <c r="AG933" s="38"/>
      <c r="AH933" s="38"/>
      <c r="AI933" s="38"/>
      <c r="AJ933" s="38"/>
      <c r="AK933" s="38"/>
      <c r="AL933" s="38"/>
      <c r="AM933" s="38"/>
      <c r="AO933" s="38"/>
    </row>
    <row r="934" spans="2:41">
      <c r="B934" s="111">
        <v>42972</v>
      </c>
      <c r="C934" s="112">
        <v>1.31778</v>
      </c>
      <c r="E934" s="111"/>
      <c r="K934" s="111">
        <v>42933</v>
      </c>
      <c r="L934" s="112">
        <v>1.2393000000000001</v>
      </c>
      <c r="N934" s="111">
        <v>42933</v>
      </c>
      <c r="O934" s="112">
        <v>1.0436399999999999</v>
      </c>
      <c r="Q934" s="111">
        <v>42933</v>
      </c>
      <c r="R934" s="112">
        <v>0.19566</v>
      </c>
      <c r="S934" s="158">
        <f t="shared" si="177"/>
        <v>0</v>
      </c>
      <c r="T934" s="38">
        <f t="shared" si="178"/>
        <v>42972</v>
      </c>
      <c r="U934" s="112">
        <f t="shared" ca="1" si="179"/>
        <v>1.31778</v>
      </c>
      <c r="V934" s="112">
        <f t="shared" ca="1" si="173"/>
        <v>1.2593300000000001</v>
      </c>
      <c r="W934" s="112">
        <f t="shared" ca="1" si="174"/>
        <v>1.06453</v>
      </c>
      <c r="X934" s="112">
        <f t="shared" ca="1" si="175"/>
        <v>0.1948</v>
      </c>
      <c r="Y934" s="112">
        <f t="shared" ca="1" si="180"/>
        <v>0</v>
      </c>
      <c r="Z934" s="27">
        <f t="shared" ca="1" si="176"/>
        <v>0.25324999999999998</v>
      </c>
      <c r="AB934" s="38">
        <f t="shared" si="181"/>
        <v>42880</v>
      </c>
      <c r="AC934" s="38">
        <f t="shared" ca="1" si="182"/>
        <v>42880</v>
      </c>
      <c r="AD934" s="38">
        <f t="shared" si="183"/>
        <v>42880</v>
      </c>
      <c r="AE934" s="38"/>
      <c r="AF934" s="38"/>
      <c r="AG934" s="38"/>
      <c r="AH934" s="38"/>
      <c r="AI934" s="38"/>
      <c r="AJ934" s="38"/>
      <c r="AK934" s="38"/>
      <c r="AL934" s="38"/>
      <c r="AM934" s="38"/>
      <c r="AO934" s="38"/>
    </row>
    <row r="935" spans="2:41">
      <c r="B935" s="111">
        <v>42976</v>
      </c>
      <c r="C935" s="112">
        <v>1.31694</v>
      </c>
      <c r="E935" s="111"/>
      <c r="K935" s="111">
        <v>42934</v>
      </c>
      <c r="L935" s="112">
        <v>1.2394099999999999</v>
      </c>
      <c r="N935" s="111">
        <v>42934</v>
      </c>
      <c r="O935" s="112">
        <v>1.04375</v>
      </c>
      <c r="Q935" s="111">
        <v>42934</v>
      </c>
      <c r="R935" s="112">
        <v>0.19566</v>
      </c>
      <c r="S935" s="158">
        <f t="shared" si="177"/>
        <v>0</v>
      </c>
      <c r="T935" s="38">
        <f t="shared" si="178"/>
        <v>42976</v>
      </c>
      <c r="U935" s="112">
        <f t="shared" ca="1" si="179"/>
        <v>1.31694</v>
      </c>
      <c r="V935" s="112">
        <f t="shared" ca="1" si="173"/>
        <v>1.25891</v>
      </c>
      <c r="W935" s="112">
        <f t="shared" ca="1" si="174"/>
        <v>1.06511</v>
      </c>
      <c r="X935" s="112">
        <f t="shared" ca="1" si="175"/>
        <v>0.1938</v>
      </c>
      <c r="Y935" s="112">
        <f t="shared" ca="1" si="180"/>
        <v>0</v>
      </c>
      <c r="Z935" s="27">
        <f t="shared" ca="1" si="176"/>
        <v>0.25183</v>
      </c>
      <c r="AB935" s="38">
        <f t="shared" si="181"/>
        <v>42881</v>
      </c>
      <c r="AC935" s="38" t="e">
        <f t="shared" si="182"/>
        <v>#N/A</v>
      </c>
      <c r="AD935" s="38">
        <f t="shared" si="183"/>
        <v>42881</v>
      </c>
      <c r="AE935" s="38"/>
      <c r="AF935" s="38"/>
      <c r="AG935" s="38"/>
      <c r="AH935" s="38"/>
      <c r="AI935" s="38"/>
      <c r="AJ935" s="38"/>
      <c r="AK935" s="38"/>
      <c r="AL935" s="38"/>
      <c r="AM935" s="38"/>
      <c r="AO935" s="38"/>
    </row>
    <row r="936" spans="2:41">
      <c r="B936" s="111">
        <v>42977</v>
      </c>
      <c r="C936" s="112">
        <v>1.3161100000000001</v>
      </c>
      <c r="E936" s="111"/>
      <c r="K936" s="111">
        <v>42935</v>
      </c>
      <c r="L936" s="112">
        <v>1.2396499999999999</v>
      </c>
      <c r="N936" s="111">
        <v>42935</v>
      </c>
      <c r="O936" s="112">
        <v>1.0440799999999999</v>
      </c>
      <c r="Q936" s="111">
        <v>42935</v>
      </c>
      <c r="R936" s="112">
        <v>0.19556999999999999</v>
      </c>
      <c r="S936" s="158">
        <f t="shared" si="177"/>
        <v>0</v>
      </c>
      <c r="T936" s="38">
        <f t="shared" si="178"/>
        <v>42977</v>
      </c>
      <c r="U936" s="112">
        <f t="shared" ca="1" si="179"/>
        <v>1.3161100000000001</v>
      </c>
      <c r="V936" s="112">
        <f t="shared" ca="1" si="173"/>
        <v>1.2586900000000001</v>
      </c>
      <c r="W936" s="112">
        <f t="shared" ca="1" si="174"/>
        <v>1.0648900000000001</v>
      </c>
      <c r="X936" s="112">
        <f t="shared" ca="1" si="175"/>
        <v>0.1938</v>
      </c>
      <c r="Y936" s="112">
        <f t="shared" ca="1" si="180"/>
        <v>0</v>
      </c>
      <c r="Z936" s="27">
        <f t="shared" ca="1" si="176"/>
        <v>0.25122</v>
      </c>
      <c r="AB936" s="38">
        <f t="shared" si="181"/>
        <v>42885</v>
      </c>
      <c r="AC936" s="38">
        <f t="shared" si="182"/>
        <v>42885</v>
      </c>
      <c r="AD936" s="38">
        <f t="shared" si="183"/>
        <v>42885</v>
      </c>
      <c r="AE936" s="38"/>
      <c r="AF936" s="38"/>
      <c r="AG936" s="38"/>
      <c r="AH936" s="38"/>
      <c r="AI936" s="38"/>
      <c r="AJ936" s="38"/>
      <c r="AK936" s="38"/>
      <c r="AL936" s="38"/>
      <c r="AM936" s="38"/>
      <c r="AO936" s="38"/>
    </row>
    <row r="937" spans="2:41">
      <c r="B937" s="111">
        <v>42978</v>
      </c>
      <c r="C937" s="112">
        <v>1.31778</v>
      </c>
      <c r="E937" s="111"/>
      <c r="K937" s="111">
        <v>42936</v>
      </c>
      <c r="L937" s="112">
        <v>1.2400800000000001</v>
      </c>
      <c r="N937" s="111">
        <v>42936</v>
      </c>
      <c r="O937" s="112">
        <v>1.04451</v>
      </c>
      <c r="Q937" s="111">
        <v>42936</v>
      </c>
      <c r="R937" s="112">
        <v>0.19556999999999999</v>
      </c>
      <c r="S937" s="158">
        <f t="shared" si="177"/>
        <v>0</v>
      </c>
      <c r="T937" s="38">
        <f t="shared" si="178"/>
        <v>42978</v>
      </c>
      <c r="U937" s="112">
        <f t="shared" ca="1" si="179"/>
        <v>1.31778</v>
      </c>
      <c r="V937" s="112">
        <f t="shared" ca="1" si="173"/>
        <v>1.2587600000000001</v>
      </c>
      <c r="W937" s="112">
        <f t="shared" ca="1" si="174"/>
        <v>1.06525</v>
      </c>
      <c r="X937" s="112">
        <f t="shared" ca="1" si="175"/>
        <v>0.19350999999999999</v>
      </c>
      <c r="Y937" s="112">
        <f t="shared" ca="1" si="180"/>
        <v>0</v>
      </c>
      <c r="Z937" s="27">
        <f t="shared" ca="1" si="176"/>
        <v>0.25252999999999992</v>
      </c>
      <c r="AB937" s="38">
        <f t="shared" si="181"/>
        <v>42886</v>
      </c>
      <c r="AC937" s="38">
        <f t="shared" si="182"/>
        <v>42886</v>
      </c>
      <c r="AD937" s="38">
        <f t="shared" si="183"/>
        <v>42886</v>
      </c>
      <c r="AE937" s="38"/>
      <c r="AF937" s="38"/>
      <c r="AG937" s="38"/>
      <c r="AH937" s="38"/>
      <c r="AI937" s="38"/>
      <c r="AJ937" s="38"/>
      <c r="AK937" s="38"/>
      <c r="AL937" s="38"/>
      <c r="AM937" s="38"/>
      <c r="AO937" s="38"/>
    </row>
    <row r="938" spans="2:41">
      <c r="B938" s="111">
        <v>42979</v>
      </c>
      <c r="C938" s="112">
        <v>1.3161100000000001</v>
      </c>
      <c r="E938" s="111"/>
      <c r="K938" s="111">
        <v>42937</v>
      </c>
      <c r="L938" s="112">
        <v>1.2415400000000001</v>
      </c>
      <c r="N938" s="111">
        <v>42937</v>
      </c>
      <c r="O938" s="112">
        <v>1.0459700000000001</v>
      </c>
      <c r="Q938" s="111">
        <v>42937</v>
      </c>
      <c r="R938" s="112">
        <v>0.19556999999999999</v>
      </c>
      <c r="S938" s="158">
        <f t="shared" si="177"/>
        <v>0</v>
      </c>
      <c r="T938" s="38">
        <f t="shared" si="178"/>
        <v>42979</v>
      </c>
      <c r="U938" s="112">
        <f t="shared" ca="1" si="179"/>
        <v>1.3161100000000001</v>
      </c>
      <c r="V938" s="112">
        <f t="shared" ca="1" si="173"/>
        <v>1.2579</v>
      </c>
      <c r="W938" s="112">
        <f t="shared" ca="1" si="174"/>
        <v>1.0645800000000001</v>
      </c>
      <c r="X938" s="112">
        <f t="shared" ca="1" si="175"/>
        <v>0.19331999999999999</v>
      </c>
      <c r="Y938" s="112">
        <f t="shared" ca="1" si="180"/>
        <v>0</v>
      </c>
      <c r="Z938" s="27">
        <f t="shared" ca="1" si="176"/>
        <v>0.25153000000000003</v>
      </c>
      <c r="AB938" s="38">
        <f t="shared" si="181"/>
        <v>42887</v>
      </c>
      <c r="AC938" s="38">
        <f t="shared" si="182"/>
        <v>42887</v>
      </c>
      <c r="AD938" s="38">
        <f t="shared" si="183"/>
        <v>42887</v>
      </c>
      <c r="AE938" s="38"/>
      <c r="AF938" s="38"/>
      <c r="AG938" s="38"/>
      <c r="AH938" s="38"/>
      <c r="AI938" s="38"/>
      <c r="AJ938" s="38"/>
      <c r="AK938" s="38"/>
      <c r="AL938" s="38"/>
      <c r="AM938" s="38"/>
      <c r="AO938" s="38"/>
    </row>
    <row r="939" spans="2:41">
      <c r="B939" s="111">
        <v>42982</v>
      </c>
      <c r="C939" s="112">
        <v>1.3161100000000001</v>
      </c>
      <c r="E939" s="111"/>
      <c r="K939" s="111">
        <v>42940</v>
      </c>
      <c r="L939" s="112">
        <v>1.2430300000000001</v>
      </c>
      <c r="N939" s="111">
        <v>42940</v>
      </c>
      <c r="O939" s="112">
        <v>1.0474600000000001</v>
      </c>
      <c r="Q939" s="111">
        <v>42940</v>
      </c>
      <c r="R939" s="112">
        <v>0.19556999999999999</v>
      </c>
      <c r="S939" s="158">
        <f t="shared" si="177"/>
        <v>0</v>
      </c>
      <c r="T939" s="38">
        <f t="shared" si="178"/>
        <v>42982</v>
      </c>
      <c r="U939" s="112">
        <f t="shared" ca="1" si="179"/>
        <v>1.3161100000000001</v>
      </c>
      <c r="V939" s="112">
        <f t="shared" ca="1" si="173"/>
        <v>1.2577499999999999</v>
      </c>
      <c r="W939" s="112">
        <f t="shared" ca="1" si="174"/>
        <v>1.0645800000000001</v>
      </c>
      <c r="X939" s="112">
        <f t="shared" ca="1" si="175"/>
        <v>0.19317000000000001</v>
      </c>
      <c r="Y939" s="112">
        <f t="shared" ca="1" si="180"/>
        <v>0</v>
      </c>
      <c r="Z939" s="27">
        <f t="shared" ca="1" si="176"/>
        <v>0.25153000000000003</v>
      </c>
      <c r="AB939" s="38">
        <f t="shared" si="181"/>
        <v>42888</v>
      </c>
      <c r="AC939" s="38" t="e">
        <f t="shared" si="182"/>
        <v>#N/A</v>
      </c>
      <c r="AD939" s="38">
        <f t="shared" si="183"/>
        <v>42888</v>
      </c>
      <c r="AE939" s="38"/>
      <c r="AF939" s="38"/>
      <c r="AG939" s="38"/>
      <c r="AH939" s="38"/>
      <c r="AI939" s="38"/>
      <c r="AJ939" s="38"/>
      <c r="AK939" s="38"/>
      <c r="AL939" s="38"/>
      <c r="AM939" s="38"/>
      <c r="AO939" s="38"/>
    </row>
    <row r="940" spans="2:41">
      <c r="B940" s="111">
        <v>42983</v>
      </c>
      <c r="C940" s="112">
        <v>1.3172200000000001</v>
      </c>
      <c r="E940" s="111"/>
      <c r="K940" s="111">
        <v>42941</v>
      </c>
      <c r="L940" s="112">
        <v>1.2432400000000001</v>
      </c>
      <c r="N940" s="111">
        <v>42941</v>
      </c>
      <c r="O940" s="112">
        <v>1.0476700000000001</v>
      </c>
      <c r="Q940" s="111">
        <v>42941</v>
      </c>
      <c r="R940" s="112">
        <v>0.19556999999999999</v>
      </c>
      <c r="S940" s="158">
        <f t="shared" si="177"/>
        <v>0</v>
      </c>
      <c r="T940" s="38">
        <f t="shared" si="178"/>
        <v>42983</v>
      </c>
      <c r="U940" s="112">
        <f t="shared" ca="1" si="179"/>
        <v>1.3172200000000001</v>
      </c>
      <c r="V940" s="112">
        <f t="shared" ca="1" si="173"/>
        <v>1.2554400000000001</v>
      </c>
      <c r="W940" s="112">
        <f t="shared" ca="1" si="174"/>
        <v>1.06227</v>
      </c>
      <c r="X940" s="112">
        <f t="shared" ca="1" si="175"/>
        <v>0.19317000000000001</v>
      </c>
      <c r="Y940" s="112">
        <f t="shared" ca="1" si="180"/>
        <v>0</v>
      </c>
      <c r="Z940" s="27">
        <f t="shared" ca="1" si="176"/>
        <v>0.25495000000000001</v>
      </c>
      <c r="AB940" s="38">
        <f t="shared" si="181"/>
        <v>42891</v>
      </c>
      <c r="AC940" s="38">
        <f t="shared" si="182"/>
        <v>42891</v>
      </c>
      <c r="AD940" s="38">
        <f t="shared" si="183"/>
        <v>42891</v>
      </c>
      <c r="AE940" s="38"/>
      <c r="AF940" s="38"/>
      <c r="AG940" s="38"/>
      <c r="AH940" s="38"/>
      <c r="AI940" s="38"/>
      <c r="AJ940" s="38"/>
      <c r="AK940" s="38"/>
      <c r="AL940" s="38"/>
      <c r="AM940" s="38"/>
      <c r="AO940" s="38"/>
    </row>
    <row r="941" spans="2:41">
      <c r="B941" s="111">
        <v>42984</v>
      </c>
      <c r="C941" s="112">
        <v>1.3172200000000001</v>
      </c>
      <c r="E941" s="111"/>
      <c r="K941" s="111">
        <v>42942</v>
      </c>
      <c r="L941" s="112">
        <v>1.24335</v>
      </c>
      <c r="N941" s="111">
        <v>42942</v>
      </c>
      <c r="O941" s="112">
        <v>1.0477799999999999</v>
      </c>
      <c r="Q941" s="111">
        <v>42942</v>
      </c>
      <c r="R941" s="112">
        <v>0.19556999999999999</v>
      </c>
      <c r="S941" s="158">
        <f t="shared" si="177"/>
        <v>0</v>
      </c>
      <c r="T941" s="38">
        <f t="shared" si="178"/>
        <v>42984</v>
      </c>
      <c r="U941" s="112">
        <f t="shared" ca="1" si="179"/>
        <v>1.3172200000000001</v>
      </c>
      <c r="V941" s="112">
        <f t="shared" ca="1" si="173"/>
        <v>1.2553799999999999</v>
      </c>
      <c r="W941" s="112">
        <f t="shared" ca="1" si="174"/>
        <v>1.0624899999999999</v>
      </c>
      <c r="X941" s="112">
        <f t="shared" ca="1" si="175"/>
        <v>0.19289000000000001</v>
      </c>
      <c r="Y941" s="112">
        <f t="shared" ca="1" si="180"/>
        <v>0</v>
      </c>
      <c r="Z941" s="27">
        <f t="shared" ca="1" si="176"/>
        <v>0.25473000000000012</v>
      </c>
      <c r="AB941" s="38">
        <f t="shared" si="181"/>
        <v>42892</v>
      </c>
      <c r="AC941" s="38">
        <f t="shared" si="182"/>
        <v>42892</v>
      </c>
      <c r="AD941" s="38">
        <f t="shared" si="183"/>
        <v>42892</v>
      </c>
      <c r="AE941" s="38"/>
      <c r="AF941" s="38"/>
      <c r="AG941" s="38"/>
      <c r="AH941" s="38"/>
      <c r="AI941" s="38"/>
      <c r="AJ941" s="38"/>
      <c r="AK941" s="38"/>
      <c r="AL941" s="38"/>
      <c r="AM941" s="38"/>
      <c r="AO941" s="38"/>
    </row>
    <row r="942" spans="2:41">
      <c r="B942" s="111">
        <v>42985</v>
      </c>
      <c r="C942" s="112">
        <v>1.3172200000000001</v>
      </c>
      <c r="E942" s="111"/>
      <c r="K942" s="111">
        <v>42943</v>
      </c>
      <c r="L942" s="112">
        <v>1.2436799999999999</v>
      </c>
      <c r="N942" s="111">
        <v>42943</v>
      </c>
      <c r="O942" s="112">
        <v>1.0481100000000001</v>
      </c>
      <c r="Q942" s="111">
        <v>42943</v>
      </c>
      <c r="R942" s="112">
        <v>0.19556999999999999</v>
      </c>
      <c r="S942" s="158">
        <f t="shared" si="177"/>
        <v>0</v>
      </c>
      <c r="T942" s="38">
        <f t="shared" si="178"/>
        <v>42985</v>
      </c>
      <c r="U942" s="112">
        <f t="shared" ca="1" si="179"/>
        <v>1.3172200000000001</v>
      </c>
      <c r="V942" s="112">
        <f t="shared" ca="1" si="173"/>
        <v>1.2555000000000001</v>
      </c>
      <c r="W942" s="112">
        <f t="shared" ca="1" si="174"/>
        <v>1.0629299999999999</v>
      </c>
      <c r="X942" s="112">
        <f t="shared" ca="1" si="175"/>
        <v>0.19256999999999999</v>
      </c>
      <c r="Y942" s="112">
        <f t="shared" ca="1" si="180"/>
        <v>0</v>
      </c>
      <c r="Z942" s="27">
        <f t="shared" ca="1" si="176"/>
        <v>0.25429000000000013</v>
      </c>
      <c r="AB942" s="38">
        <f t="shared" si="181"/>
        <v>42893</v>
      </c>
      <c r="AC942" s="38">
        <f t="shared" si="182"/>
        <v>42893</v>
      </c>
      <c r="AD942" s="38">
        <f t="shared" si="183"/>
        <v>42893</v>
      </c>
      <c r="AE942" s="38"/>
      <c r="AF942" s="38"/>
      <c r="AG942" s="38"/>
      <c r="AH942" s="38"/>
      <c r="AI942" s="38"/>
      <c r="AJ942" s="38"/>
      <c r="AK942" s="38"/>
      <c r="AL942" s="38"/>
      <c r="AM942" s="38"/>
      <c r="AO942" s="38"/>
    </row>
    <row r="943" spans="2:41">
      <c r="B943" s="111">
        <v>42986</v>
      </c>
      <c r="C943" s="112">
        <v>1.31033</v>
      </c>
      <c r="E943" s="111"/>
      <c r="K943" s="111">
        <v>42944</v>
      </c>
      <c r="L943" s="112">
        <v>1.2438899999999999</v>
      </c>
      <c r="N943" s="111">
        <v>42944</v>
      </c>
      <c r="O943" s="112">
        <v>1.0483199999999999</v>
      </c>
      <c r="Q943" s="111">
        <v>42944</v>
      </c>
      <c r="R943" s="112">
        <v>0.19556999999999999</v>
      </c>
      <c r="S943" s="158">
        <f t="shared" si="177"/>
        <v>0</v>
      </c>
      <c r="T943" s="38">
        <f t="shared" si="178"/>
        <v>42986</v>
      </c>
      <c r="U943" s="112">
        <f t="shared" ca="1" si="179"/>
        <v>1.31033</v>
      </c>
      <c r="V943" s="112">
        <f t="shared" ca="1" si="173"/>
        <v>1.2557199999999999</v>
      </c>
      <c r="W943" s="112">
        <f t="shared" ca="1" si="174"/>
        <v>1.0632600000000001</v>
      </c>
      <c r="X943" s="112">
        <f t="shared" ca="1" si="175"/>
        <v>0.19245999999999999</v>
      </c>
      <c r="Y943" s="112">
        <f t="shared" ca="1" si="180"/>
        <v>0</v>
      </c>
      <c r="Z943" s="27">
        <f t="shared" ca="1" si="176"/>
        <v>0.2470699999999999</v>
      </c>
      <c r="AB943" s="38">
        <f t="shared" si="181"/>
        <v>42894</v>
      </c>
      <c r="AC943" s="38">
        <f t="shared" si="182"/>
        <v>42894</v>
      </c>
      <c r="AD943" s="38">
        <f t="shared" si="183"/>
        <v>42894</v>
      </c>
      <c r="AE943" s="38"/>
      <c r="AF943" s="38"/>
      <c r="AG943" s="38"/>
      <c r="AH943" s="38"/>
      <c r="AI943" s="38"/>
      <c r="AJ943" s="38"/>
      <c r="AK943" s="38"/>
      <c r="AL943" s="38"/>
      <c r="AM943" s="38"/>
      <c r="AO943" s="38"/>
    </row>
    <row r="944" spans="2:41">
      <c r="B944" s="111">
        <v>42989</v>
      </c>
      <c r="C944" s="112">
        <v>1.31667</v>
      </c>
      <c r="E944" s="111"/>
      <c r="K944" s="111">
        <v>42947</v>
      </c>
      <c r="L944" s="112">
        <v>1.24444</v>
      </c>
      <c r="N944" s="111">
        <v>42947</v>
      </c>
      <c r="O944" s="112">
        <v>1.04887</v>
      </c>
      <c r="Q944" s="111">
        <v>42947</v>
      </c>
      <c r="R944" s="112">
        <v>0.19556999999999999</v>
      </c>
      <c r="S944" s="158">
        <f t="shared" si="177"/>
        <v>0</v>
      </c>
      <c r="T944" s="38">
        <f t="shared" si="178"/>
        <v>42989</v>
      </c>
      <c r="U944" s="112">
        <f t="shared" ca="1" si="179"/>
        <v>1.31667</v>
      </c>
      <c r="V944" s="112">
        <f t="shared" ca="1" si="173"/>
        <v>1.2558400000000001</v>
      </c>
      <c r="W944" s="112">
        <f t="shared" ca="1" si="174"/>
        <v>1.06359</v>
      </c>
      <c r="X944" s="112">
        <f t="shared" ca="1" si="175"/>
        <v>0.19225</v>
      </c>
      <c r="Y944" s="112">
        <f t="shared" ca="1" si="180"/>
        <v>0</v>
      </c>
      <c r="Z944" s="27">
        <f t="shared" ca="1" si="176"/>
        <v>0.25307999999999997</v>
      </c>
      <c r="AB944" s="38">
        <f t="shared" si="181"/>
        <v>42895</v>
      </c>
      <c r="AC944" s="38" t="e">
        <f t="shared" si="182"/>
        <v>#N/A</v>
      </c>
      <c r="AD944" s="38">
        <f t="shared" si="183"/>
        <v>42895</v>
      </c>
      <c r="AE944" s="38"/>
      <c r="AF944" s="38"/>
      <c r="AG944" s="38"/>
      <c r="AH944" s="38"/>
      <c r="AI944" s="38"/>
      <c r="AJ944" s="38"/>
      <c r="AK944" s="38"/>
      <c r="AL944" s="38"/>
      <c r="AM944" s="38"/>
      <c r="AO944" s="38"/>
    </row>
    <row r="945" spans="2:41">
      <c r="B945" s="111">
        <v>42990</v>
      </c>
      <c r="C945" s="112">
        <v>1.31917</v>
      </c>
      <c r="E945" s="111"/>
      <c r="K945" s="111">
        <v>42948</v>
      </c>
      <c r="L945" s="112">
        <v>1.2446600000000001</v>
      </c>
      <c r="N945" s="111">
        <v>42948</v>
      </c>
      <c r="O945" s="112">
        <v>1.0490900000000001</v>
      </c>
      <c r="Q945" s="111">
        <v>42948</v>
      </c>
      <c r="R945" s="112">
        <v>0.19556999999999999</v>
      </c>
      <c r="S945" s="158">
        <f t="shared" si="177"/>
        <v>0</v>
      </c>
      <c r="T945" s="38">
        <f t="shared" si="178"/>
        <v>42990</v>
      </c>
      <c r="U945" s="112">
        <f t="shared" ca="1" si="179"/>
        <v>1.31917</v>
      </c>
      <c r="V945" s="112">
        <f t="shared" ca="1" si="173"/>
        <v>1.2558199999999999</v>
      </c>
      <c r="W945" s="112">
        <f t="shared" ca="1" si="174"/>
        <v>1.06359</v>
      </c>
      <c r="X945" s="112">
        <f t="shared" ca="1" si="175"/>
        <v>0.19223000000000001</v>
      </c>
      <c r="Y945" s="112">
        <f t="shared" ca="1" si="180"/>
        <v>0</v>
      </c>
      <c r="Z945" s="27">
        <f t="shared" ca="1" si="176"/>
        <v>0.25557999999999992</v>
      </c>
      <c r="AB945" s="38">
        <f t="shared" ca="1" si="181"/>
        <v>42898</v>
      </c>
      <c r="AC945" s="38">
        <f t="shared" si="182"/>
        <v>42898</v>
      </c>
      <c r="AD945" s="38">
        <f t="shared" si="183"/>
        <v>42898</v>
      </c>
      <c r="AE945" s="38"/>
      <c r="AF945" s="38"/>
      <c r="AG945" s="38"/>
      <c r="AH945" s="38"/>
      <c r="AI945" s="38"/>
      <c r="AJ945" s="38"/>
      <c r="AK945" s="38"/>
      <c r="AL945" s="38"/>
      <c r="AM945" s="38"/>
      <c r="AO945" s="38"/>
    </row>
    <row r="946" spans="2:41">
      <c r="B946" s="111">
        <v>42991</v>
      </c>
      <c r="C946" s="112">
        <v>1.32</v>
      </c>
      <c r="E946" s="111"/>
      <c r="K946" s="111">
        <v>42949</v>
      </c>
      <c r="L946" s="112">
        <v>1.2452099999999999</v>
      </c>
      <c r="N946" s="111">
        <v>42949</v>
      </c>
      <c r="O946" s="112">
        <v>1.0496399999999999</v>
      </c>
      <c r="Q946" s="111">
        <v>42949</v>
      </c>
      <c r="R946" s="112">
        <v>0.19556999999999999</v>
      </c>
      <c r="S946" s="158">
        <f t="shared" si="177"/>
        <v>0</v>
      </c>
      <c r="T946" s="38">
        <f t="shared" si="178"/>
        <v>42991</v>
      </c>
      <c r="U946" s="112">
        <f t="shared" ca="1" si="179"/>
        <v>1.32</v>
      </c>
      <c r="V946" s="112">
        <f t="shared" ca="1" si="173"/>
        <v>1.2556400000000001</v>
      </c>
      <c r="W946" s="112">
        <f t="shared" ca="1" si="174"/>
        <v>1.06348</v>
      </c>
      <c r="X946" s="112">
        <f t="shared" ca="1" si="175"/>
        <v>0.19216</v>
      </c>
      <c r="Y946" s="112">
        <f t="shared" ca="1" si="180"/>
        <v>0</v>
      </c>
      <c r="Z946" s="27">
        <f t="shared" ca="1" si="176"/>
        <v>0.25652000000000008</v>
      </c>
      <c r="AB946" s="38">
        <f t="shared" si="181"/>
        <v>42899</v>
      </c>
      <c r="AC946" s="38">
        <f t="shared" si="182"/>
        <v>42899</v>
      </c>
      <c r="AD946" s="38">
        <f t="shared" si="183"/>
        <v>42899</v>
      </c>
      <c r="AE946" s="38"/>
      <c r="AF946" s="38"/>
      <c r="AG946" s="38"/>
      <c r="AH946" s="38"/>
      <c r="AI946" s="38"/>
      <c r="AJ946" s="38"/>
      <c r="AK946" s="38"/>
      <c r="AL946" s="38"/>
      <c r="AM946" s="38"/>
      <c r="AO946" s="38"/>
    </row>
    <row r="947" spans="2:41">
      <c r="B947" s="111">
        <v>42992</v>
      </c>
      <c r="C947" s="112">
        <v>1.32111</v>
      </c>
      <c r="E947" s="111"/>
      <c r="K947" s="111">
        <v>42950</v>
      </c>
      <c r="L947" s="112">
        <v>1.2461599999999999</v>
      </c>
      <c r="N947" s="111">
        <v>42950</v>
      </c>
      <c r="O947" s="112">
        <v>1.0506199999999999</v>
      </c>
      <c r="Q947" s="111">
        <v>42950</v>
      </c>
      <c r="R947" s="112">
        <v>0.19553999999999999</v>
      </c>
      <c r="S947" s="158">
        <f t="shared" si="177"/>
        <v>0</v>
      </c>
      <c r="T947" s="38">
        <f t="shared" si="178"/>
        <v>42992</v>
      </c>
      <c r="U947" s="112">
        <f t="shared" ca="1" si="179"/>
        <v>1.32111</v>
      </c>
      <c r="V947" s="112">
        <f t="shared" ca="1" si="173"/>
        <v>1.2554400000000001</v>
      </c>
      <c r="W947" s="112">
        <f t="shared" ca="1" si="174"/>
        <v>1.06348</v>
      </c>
      <c r="X947" s="112">
        <f t="shared" ca="1" si="175"/>
        <v>0.19195999999999999</v>
      </c>
      <c r="Y947" s="112">
        <f t="shared" ca="1" si="180"/>
        <v>0</v>
      </c>
      <c r="Z947" s="27">
        <f t="shared" ca="1" si="176"/>
        <v>0.25763000000000003</v>
      </c>
      <c r="AB947" s="38">
        <f t="shared" si="181"/>
        <v>42900</v>
      </c>
      <c r="AC947" s="38">
        <f t="shared" si="182"/>
        <v>42900</v>
      </c>
      <c r="AD947" s="38">
        <f t="shared" si="183"/>
        <v>42900</v>
      </c>
      <c r="AE947" s="38"/>
      <c r="AF947" s="38"/>
      <c r="AG947" s="38"/>
      <c r="AH947" s="38"/>
      <c r="AI947" s="38"/>
      <c r="AJ947" s="38"/>
      <c r="AK947" s="38"/>
      <c r="AL947" s="38"/>
      <c r="AM947" s="38"/>
      <c r="AO947" s="38"/>
    </row>
    <row r="948" spans="2:41">
      <c r="B948" s="111">
        <v>42993</v>
      </c>
      <c r="C948" s="112">
        <v>1.32389</v>
      </c>
      <c r="E948" s="111"/>
      <c r="K948" s="111">
        <v>42951</v>
      </c>
      <c r="L948" s="112">
        <v>1.24823</v>
      </c>
      <c r="N948" s="111">
        <v>42951</v>
      </c>
      <c r="O948" s="112">
        <v>1.0526899999999999</v>
      </c>
      <c r="Q948" s="111">
        <v>42951</v>
      </c>
      <c r="R948" s="112">
        <v>0.19553999999999999</v>
      </c>
      <c r="S948" s="158">
        <f t="shared" si="177"/>
        <v>0</v>
      </c>
      <c r="T948" s="38">
        <f t="shared" si="178"/>
        <v>42993</v>
      </c>
      <c r="U948" s="112">
        <f t="shared" ca="1" si="179"/>
        <v>1.32389</v>
      </c>
      <c r="V948" s="112">
        <f t="shared" ca="1" si="173"/>
        <v>1.25787</v>
      </c>
      <c r="W948" s="112">
        <f t="shared" ca="1" si="174"/>
        <v>1.0659099999999999</v>
      </c>
      <c r="X948" s="112">
        <f t="shared" ca="1" si="175"/>
        <v>0.19195999999999999</v>
      </c>
      <c r="Y948" s="112">
        <f t="shared" ca="1" si="180"/>
        <v>0</v>
      </c>
      <c r="Z948" s="27">
        <f t="shared" ca="1" si="176"/>
        <v>0.2579800000000001</v>
      </c>
      <c r="AB948" s="38">
        <f t="shared" si="181"/>
        <v>42901</v>
      </c>
      <c r="AC948" s="38">
        <f t="shared" si="182"/>
        <v>42901</v>
      </c>
      <c r="AD948" s="38">
        <f t="shared" si="183"/>
        <v>42901</v>
      </c>
      <c r="AE948" s="38"/>
      <c r="AF948" s="38"/>
      <c r="AG948" s="38"/>
      <c r="AH948" s="38"/>
      <c r="AI948" s="38"/>
      <c r="AJ948" s="38"/>
      <c r="AK948" s="38"/>
      <c r="AL948" s="38"/>
      <c r="AM948" s="38"/>
      <c r="AO948" s="38"/>
    </row>
    <row r="949" spans="2:41">
      <c r="B949" s="111">
        <v>42996</v>
      </c>
      <c r="C949" s="112">
        <v>1.325</v>
      </c>
      <c r="E949" s="111"/>
      <c r="K949" s="111">
        <v>42954</v>
      </c>
      <c r="L949" s="112">
        <v>1.25007</v>
      </c>
      <c r="N949" s="111">
        <v>42954</v>
      </c>
      <c r="O949" s="112">
        <v>1.05454</v>
      </c>
      <c r="Q949" s="111">
        <v>42954</v>
      </c>
      <c r="R949" s="112">
        <v>0.19553000000000001</v>
      </c>
      <c r="S949" s="158">
        <f t="shared" si="177"/>
        <v>0</v>
      </c>
      <c r="T949" s="38">
        <f t="shared" si="178"/>
        <v>42996</v>
      </c>
      <c r="U949" s="112">
        <f t="shared" ca="1" si="179"/>
        <v>1.325</v>
      </c>
      <c r="V949" s="112">
        <f t="shared" ca="1" si="173"/>
        <v>1.2661100000000001</v>
      </c>
      <c r="W949" s="112">
        <f t="shared" ca="1" si="174"/>
        <v>1.0741700000000001</v>
      </c>
      <c r="X949" s="112">
        <f t="shared" ca="1" si="175"/>
        <v>0.19194</v>
      </c>
      <c r="Y949" s="112">
        <f t="shared" ca="1" si="180"/>
        <v>0</v>
      </c>
      <c r="Z949" s="27">
        <f t="shared" ca="1" si="176"/>
        <v>0.25082999999999989</v>
      </c>
      <c r="AB949" s="38">
        <f t="shared" si="181"/>
        <v>42902</v>
      </c>
      <c r="AC949" s="38" t="e">
        <f t="shared" si="182"/>
        <v>#N/A</v>
      </c>
      <c r="AD949" s="38">
        <f t="shared" si="183"/>
        <v>42902</v>
      </c>
      <c r="AE949" s="38"/>
      <c r="AF949" s="38"/>
      <c r="AG949" s="38"/>
      <c r="AH949" s="38"/>
      <c r="AI949" s="38"/>
      <c r="AJ949" s="38"/>
      <c r="AK949" s="38"/>
      <c r="AL949" s="38"/>
      <c r="AM949" s="38"/>
      <c r="AO949" s="38"/>
    </row>
    <row r="950" spans="2:41">
      <c r="B950" s="111">
        <v>42997</v>
      </c>
      <c r="C950" s="112">
        <v>1.3261099999999999</v>
      </c>
      <c r="E950" s="111"/>
      <c r="K950" s="111">
        <v>42955</v>
      </c>
      <c r="L950" s="112">
        <v>1.2506200000000001</v>
      </c>
      <c r="N950" s="111">
        <v>42955</v>
      </c>
      <c r="O950" s="112">
        <v>1.05508</v>
      </c>
      <c r="Q950" s="111">
        <v>42955</v>
      </c>
      <c r="R950" s="112">
        <v>0.19553999999999999</v>
      </c>
      <c r="S950" s="158">
        <f t="shared" si="177"/>
        <v>0</v>
      </c>
      <c r="T950" s="38">
        <f t="shared" si="178"/>
        <v>42997</v>
      </c>
      <c r="U950" s="112">
        <f t="shared" ca="1" si="179"/>
        <v>1.3261099999999999</v>
      </c>
      <c r="V950" s="112">
        <f t="shared" ca="1" si="173"/>
        <v>1.2694399999999999</v>
      </c>
      <c r="W950" s="112">
        <f t="shared" ca="1" si="174"/>
        <v>1.07748</v>
      </c>
      <c r="X950" s="112">
        <f t="shared" ca="1" si="175"/>
        <v>0.19195999999999999</v>
      </c>
      <c r="Y950" s="112">
        <f t="shared" ca="1" si="180"/>
        <v>0</v>
      </c>
      <c r="Z950" s="27">
        <f t="shared" ca="1" si="176"/>
        <v>0.24862999999999991</v>
      </c>
      <c r="AB950" s="38">
        <f t="shared" si="181"/>
        <v>42905</v>
      </c>
      <c r="AC950" s="38">
        <f t="shared" si="182"/>
        <v>42905</v>
      </c>
      <c r="AD950" s="38">
        <f t="shared" si="183"/>
        <v>42905</v>
      </c>
      <c r="AE950" s="38"/>
      <c r="AF950" s="38"/>
      <c r="AG950" s="38"/>
      <c r="AH950" s="38"/>
      <c r="AI950" s="38"/>
      <c r="AJ950" s="38"/>
      <c r="AK950" s="38"/>
      <c r="AL950" s="38"/>
      <c r="AM950" s="38"/>
      <c r="AO950" s="38"/>
    </row>
    <row r="951" spans="2:41">
      <c r="B951" s="111">
        <v>42998</v>
      </c>
      <c r="C951" s="112">
        <v>1.3230599999999999</v>
      </c>
      <c r="E951" s="111"/>
      <c r="K951" s="111">
        <v>42956</v>
      </c>
      <c r="L951" s="112">
        <v>1.25139</v>
      </c>
      <c r="N951" s="111">
        <v>42956</v>
      </c>
      <c r="O951" s="112">
        <v>1.05585</v>
      </c>
      <c r="Q951" s="111">
        <v>42956</v>
      </c>
      <c r="R951" s="112">
        <v>0.19553999999999999</v>
      </c>
      <c r="S951" s="158">
        <f t="shared" si="177"/>
        <v>0</v>
      </c>
      <c r="T951" s="38">
        <f t="shared" si="178"/>
        <v>42998</v>
      </c>
      <c r="U951" s="112">
        <f t="shared" ca="1" si="179"/>
        <v>1.3230599999999999</v>
      </c>
      <c r="V951" s="112">
        <f t="shared" ca="1" si="173"/>
        <v>1.27318</v>
      </c>
      <c r="W951" s="112">
        <f t="shared" ca="1" si="174"/>
        <v>1.0812200000000001</v>
      </c>
      <c r="X951" s="112">
        <f t="shared" ca="1" si="175"/>
        <v>0.19195999999999999</v>
      </c>
      <c r="Y951" s="112">
        <f t="shared" ca="1" si="180"/>
        <v>0</v>
      </c>
      <c r="Z951" s="27">
        <f t="shared" ca="1" si="176"/>
        <v>0.24183999999999983</v>
      </c>
      <c r="AB951" s="38">
        <f t="shared" si="181"/>
        <v>42906</v>
      </c>
      <c r="AC951" s="38">
        <f t="shared" si="182"/>
        <v>42906</v>
      </c>
      <c r="AD951" s="38">
        <f t="shared" si="183"/>
        <v>42906</v>
      </c>
      <c r="AE951" s="38"/>
      <c r="AF951" s="38"/>
      <c r="AG951" s="38"/>
      <c r="AH951" s="38"/>
      <c r="AI951" s="38"/>
      <c r="AJ951" s="38"/>
      <c r="AK951" s="38"/>
      <c r="AL951" s="38"/>
      <c r="AM951" s="38"/>
      <c r="AO951" s="38"/>
    </row>
    <row r="952" spans="2:41">
      <c r="B952" s="111">
        <v>42999</v>
      </c>
      <c r="C952" s="112">
        <v>1.32833</v>
      </c>
      <c r="E952" s="111"/>
      <c r="K952" s="111">
        <v>42957</v>
      </c>
      <c r="L952" s="112">
        <v>1.2524</v>
      </c>
      <c r="N952" s="111">
        <v>42957</v>
      </c>
      <c r="O952" s="112">
        <v>1.0568299999999999</v>
      </c>
      <c r="Q952" s="111">
        <v>42957</v>
      </c>
      <c r="R952" s="112">
        <v>0.19556999999999999</v>
      </c>
      <c r="S952" s="158">
        <f t="shared" si="177"/>
        <v>0</v>
      </c>
      <c r="T952" s="38">
        <f t="shared" si="178"/>
        <v>42999</v>
      </c>
      <c r="U952" s="112">
        <f t="shared" ca="1" si="179"/>
        <v>1.32833</v>
      </c>
      <c r="V952" s="112">
        <f t="shared" ca="1" si="173"/>
        <v>1.2768200000000001</v>
      </c>
      <c r="W952" s="112">
        <f t="shared" ca="1" si="174"/>
        <v>1.0848599999999999</v>
      </c>
      <c r="X952" s="112">
        <f t="shared" ca="1" si="175"/>
        <v>0.19195999999999999</v>
      </c>
      <c r="Y952" s="112">
        <f t="shared" ca="1" si="180"/>
        <v>0</v>
      </c>
      <c r="Z952" s="27">
        <f t="shared" ca="1" si="176"/>
        <v>0.24347000000000008</v>
      </c>
      <c r="AB952" s="38">
        <f t="shared" si="181"/>
        <v>42907</v>
      </c>
      <c r="AC952" s="38">
        <f t="shared" si="182"/>
        <v>42907</v>
      </c>
      <c r="AD952" s="38">
        <f t="shared" si="183"/>
        <v>42907</v>
      </c>
      <c r="AE952" s="38"/>
      <c r="AF952" s="38"/>
      <c r="AG952" s="38"/>
      <c r="AH952" s="38"/>
      <c r="AI952" s="38"/>
      <c r="AJ952" s="38"/>
      <c r="AK952" s="38"/>
      <c r="AL952" s="38"/>
      <c r="AM952" s="38"/>
      <c r="AO952" s="38"/>
    </row>
    <row r="953" spans="2:41">
      <c r="B953" s="111">
        <v>43000</v>
      </c>
      <c r="C953" s="112">
        <v>1.32944</v>
      </c>
      <c r="E953" s="111"/>
      <c r="K953" s="111">
        <v>42958</v>
      </c>
      <c r="L953" s="112">
        <v>1.2538100000000001</v>
      </c>
      <c r="N953" s="111">
        <v>42958</v>
      </c>
      <c r="O953" s="112">
        <v>1.0582400000000001</v>
      </c>
      <c r="Q953" s="111">
        <v>42958</v>
      </c>
      <c r="R953" s="112">
        <v>0.19556999999999999</v>
      </c>
      <c r="S953" s="158">
        <f t="shared" si="177"/>
        <v>0</v>
      </c>
      <c r="T953" s="38">
        <f t="shared" si="178"/>
        <v>43000</v>
      </c>
      <c r="U953" s="112">
        <f t="shared" ca="1" si="179"/>
        <v>1.32944</v>
      </c>
      <c r="V953" s="112">
        <f t="shared" ca="1" si="173"/>
        <v>1.28057</v>
      </c>
      <c r="W953" s="112">
        <f t="shared" ca="1" si="174"/>
        <v>1.0886100000000001</v>
      </c>
      <c r="X953" s="112">
        <f t="shared" ca="1" si="175"/>
        <v>0.19195999999999999</v>
      </c>
      <c r="Y953" s="112">
        <f t="shared" ca="1" si="180"/>
        <v>0</v>
      </c>
      <c r="Z953" s="27">
        <f t="shared" ca="1" si="176"/>
        <v>0.24082999999999988</v>
      </c>
      <c r="AB953" s="38">
        <f t="shared" si="181"/>
        <v>42908</v>
      </c>
      <c r="AC953" s="38">
        <f t="shared" si="182"/>
        <v>42908</v>
      </c>
      <c r="AD953" s="38">
        <f t="shared" si="183"/>
        <v>42908</v>
      </c>
      <c r="AE953" s="38"/>
      <c r="AF953" s="38"/>
      <c r="AG953" s="38"/>
      <c r="AH953" s="38"/>
      <c r="AI953" s="38"/>
      <c r="AJ953" s="38"/>
      <c r="AK953" s="38"/>
      <c r="AL953" s="38"/>
      <c r="AM953" s="38"/>
      <c r="AO953" s="38"/>
    </row>
    <row r="954" spans="2:41">
      <c r="B954" s="111">
        <v>43003</v>
      </c>
      <c r="C954" s="112">
        <v>1.32972</v>
      </c>
      <c r="E954" s="111"/>
      <c r="K954" s="111">
        <v>42961</v>
      </c>
      <c r="L954" s="112">
        <v>1.25444</v>
      </c>
      <c r="N954" s="111">
        <v>42961</v>
      </c>
      <c r="O954" s="112">
        <v>1.0589</v>
      </c>
      <c r="Q954" s="111">
        <v>42961</v>
      </c>
      <c r="R954" s="112">
        <v>0.19553999999999999</v>
      </c>
      <c r="S954" s="158">
        <f t="shared" si="177"/>
        <v>0</v>
      </c>
      <c r="T954" s="38">
        <f t="shared" si="178"/>
        <v>43003</v>
      </c>
      <c r="U954" s="112">
        <f t="shared" ca="1" si="179"/>
        <v>1.32972</v>
      </c>
      <c r="V954" s="112">
        <f t="shared" ca="1" si="173"/>
        <v>1.2950900000000001</v>
      </c>
      <c r="W954" s="112">
        <f t="shared" ca="1" si="174"/>
        <v>1.1031500000000001</v>
      </c>
      <c r="X954" s="112">
        <f t="shared" ca="1" si="175"/>
        <v>0.19194</v>
      </c>
      <c r="Y954" s="112">
        <f t="shared" ca="1" si="180"/>
        <v>0</v>
      </c>
      <c r="Z954" s="27">
        <f t="shared" ca="1" si="176"/>
        <v>0.22656999999999994</v>
      </c>
      <c r="AB954" s="38">
        <f t="shared" si="181"/>
        <v>42909</v>
      </c>
      <c r="AC954" s="38" t="e">
        <f t="shared" si="182"/>
        <v>#N/A</v>
      </c>
      <c r="AD954" s="38">
        <f t="shared" si="183"/>
        <v>42909</v>
      </c>
      <c r="AE954" s="38"/>
      <c r="AF954" s="38"/>
      <c r="AG954" s="38"/>
      <c r="AH954" s="38"/>
      <c r="AI954" s="38"/>
      <c r="AJ954" s="38"/>
      <c r="AK954" s="38"/>
      <c r="AL954" s="38"/>
      <c r="AM954" s="38"/>
      <c r="AO954" s="38"/>
    </row>
    <row r="955" spans="2:41">
      <c r="B955" s="111">
        <v>43004</v>
      </c>
      <c r="C955" s="112">
        <v>1.33083</v>
      </c>
      <c r="E955" s="111"/>
      <c r="K955" s="111">
        <v>42962</v>
      </c>
      <c r="L955" s="112">
        <v>1.2546900000000001</v>
      </c>
      <c r="N955" s="111">
        <v>42962</v>
      </c>
      <c r="O955" s="112">
        <v>1.0591200000000001</v>
      </c>
      <c r="Q955" s="111">
        <v>42962</v>
      </c>
      <c r="R955" s="112">
        <v>0.19556999999999999</v>
      </c>
      <c r="S955" s="158">
        <f t="shared" si="177"/>
        <v>0</v>
      </c>
      <c r="T955" s="38">
        <f t="shared" si="178"/>
        <v>43004</v>
      </c>
      <c r="U955" s="112">
        <f t="shared" ca="1" si="179"/>
        <v>1.33083</v>
      </c>
      <c r="V955" s="112">
        <f t="shared" ca="1" si="173"/>
        <v>1.2961</v>
      </c>
      <c r="W955" s="112">
        <f t="shared" ca="1" si="174"/>
        <v>1.1041399999999999</v>
      </c>
      <c r="X955" s="112">
        <f t="shared" ca="1" si="175"/>
        <v>0.19195999999999999</v>
      </c>
      <c r="Y955" s="112">
        <f t="shared" ca="1" si="180"/>
        <v>0</v>
      </c>
      <c r="Z955" s="27">
        <f t="shared" ca="1" si="176"/>
        <v>0.22669000000000006</v>
      </c>
      <c r="AB955" s="38">
        <f t="shared" si="181"/>
        <v>42912</v>
      </c>
      <c r="AC955" s="38">
        <f t="shared" si="182"/>
        <v>42912</v>
      </c>
      <c r="AD955" s="38">
        <f t="shared" si="183"/>
        <v>42912</v>
      </c>
      <c r="AE955" s="38"/>
      <c r="AF955" s="38"/>
      <c r="AG955" s="38"/>
      <c r="AH955" s="38"/>
      <c r="AI955" s="38"/>
      <c r="AJ955" s="38"/>
      <c r="AK955" s="38"/>
      <c r="AL955" s="38"/>
      <c r="AM955" s="38"/>
      <c r="AO955" s="38"/>
    </row>
    <row r="956" spans="2:41">
      <c r="B956" s="111">
        <v>43005</v>
      </c>
      <c r="C956" s="112">
        <v>1.3327800000000001</v>
      </c>
      <c r="E956" s="111"/>
      <c r="K956" s="111">
        <v>42963</v>
      </c>
      <c r="L956" s="112">
        <v>1.2552300000000001</v>
      </c>
      <c r="N956" s="111">
        <v>42963</v>
      </c>
      <c r="O956" s="112">
        <v>1.05966</v>
      </c>
      <c r="Q956" s="111">
        <v>42963</v>
      </c>
      <c r="R956" s="112">
        <v>0.19556999999999999</v>
      </c>
      <c r="S956" s="158">
        <f t="shared" si="177"/>
        <v>0</v>
      </c>
      <c r="T956" s="38">
        <f t="shared" si="178"/>
        <v>43005</v>
      </c>
      <c r="U956" s="112">
        <f t="shared" ca="1" si="179"/>
        <v>1.3327800000000001</v>
      </c>
      <c r="V956" s="112">
        <f t="shared" ca="1" si="173"/>
        <v>1.3000700000000001</v>
      </c>
      <c r="W956" s="112">
        <f t="shared" ca="1" si="174"/>
        <v>1.1081099999999999</v>
      </c>
      <c r="X956" s="112">
        <f t="shared" ca="1" si="175"/>
        <v>0.19195999999999999</v>
      </c>
      <c r="Y956" s="112">
        <f t="shared" ca="1" si="180"/>
        <v>0</v>
      </c>
      <c r="Z956" s="27">
        <f t="shared" ca="1" si="176"/>
        <v>0.22467000000000015</v>
      </c>
      <c r="AB956" s="38">
        <f t="shared" si="181"/>
        <v>42913</v>
      </c>
      <c r="AC956" s="38">
        <f t="shared" si="182"/>
        <v>42913</v>
      </c>
      <c r="AD956" s="38">
        <f t="shared" si="183"/>
        <v>42913</v>
      </c>
      <c r="AE956" s="38"/>
      <c r="AF956" s="38"/>
      <c r="AG956" s="38"/>
      <c r="AH956" s="38"/>
      <c r="AI956" s="38"/>
      <c r="AJ956" s="38"/>
      <c r="AK956" s="38"/>
      <c r="AL956" s="38"/>
      <c r="AM956" s="38"/>
      <c r="AO956" s="38"/>
    </row>
    <row r="957" spans="2:41">
      <c r="B957" s="111">
        <v>43006</v>
      </c>
      <c r="C957" s="112">
        <v>1.335</v>
      </c>
      <c r="E957" s="111"/>
      <c r="K957" s="111">
        <v>42964</v>
      </c>
      <c r="L957" s="112">
        <v>1.2561</v>
      </c>
      <c r="N957" s="111">
        <v>42964</v>
      </c>
      <c r="O957" s="112">
        <v>1.06053</v>
      </c>
      <c r="Q957" s="111">
        <v>42964</v>
      </c>
      <c r="R957" s="112">
        <v>0.19556999999999999</v>
      </c>
      <c r="S957" s="158">
        <f t="shared" si="177"/>
        <v>0</v>
      </c>
      <c r="T957" s="38">
        <f t="shared" si="178"/>
        <v>43006</v>
      </c>
      <c r="U957" s="112">
        <f t="shared" ca="1" si="179"/>
        <v>1.335</v>
      </c>
      <c r="V957" s="112">
        <f t="shared" ca="1" si="173"/>
        <v>1.30403</v>
      </c>
      <c r="W957" s="112">
        <f t="shared" ca="1" si="174"/>
        <v>1.1120700000000001</v>
      </c>
      <c r="X957" s="112">
        <f t="shared" ca="1" si="175"/>
        <v>0.19195999999999999</v>
      </c>
      <c r="Y957" s="112">
        <f t="shared" ca="1" si="180"/>
        <v>0</v>
      </c>
      <c r="Z957" s="27">
        <f t="shared" ca="1" si="176"/>
        <v>0.22292999999999985</v>
      </c>
      <c r="AB957" s="38">
        <f t="shared" si="181"/>
        <v>42914</v>
      </c>
      <c r="AC957" s="38">
        <f t="shared" si="182"/>
        <v>42914</v>
      </c>
      <c r="AD957" s="38">
        <f t="shared" si="183"/>
        <v>42914</v>
      </c>
      <c r="AE957" s="38"/>
      <c r="AF957" s="38"/>
      <c r="AG957" s="38"/>
      <c r="AH957" s="38"/>
      <c r="AI957" s="38"/>
      <c r="AJ957" s="38"/>
      <c r="AK957" s="38"/>
      <c r="AL957" s="38"/>
      <c r="AM957" s="38"/>
      <c r="AO957" s="38"/>
    </row>
    <row r="958" spans="2:41">
      <c r="B958" s="111">
        <v>43007</v>
      </c>
      <c r="C958" s="112">
        <v>1.33389</v>
      </c>
      <c r="E958" s="111"/>
      <c r="K958" s="111">
        <v>42965</v>
      </c>
      <c r="L958" s="112">
        <v>1.2583899999999999</v>
      </c>
      <c r="N958" s="111">
        <v>42965</v>
      </c>
      <c r="O958" s="112">
        <v>1.0628200000000001</v>
      </c>
      <c r="Q958" s="111">
        <v>42965</v>
      </c>
      <c r="R958" s="112">
        <v>0.19556999999999999</v>
      </c>
      <c r="S958" s="158">
        <f t="shared" si="177"/>
        <v>0</v>
      </c>
      <c r="T958" s="38">
        <f t="shared" si="178"/>
        <v>43007</v>
      </c>
      <c r="U958" s="112">
        <f t="shared" ca="1" si="179"/>
        <v>1.33389</v>
      </c>
      <c r="V958" s="112">
        <f t="shared" ca="1" si="173"/>
        <v>1.3080000000000001</v>
      </c>
      <c r="W958" s="112">
        <f t="shared" ca="1" si="174"/>
        <v>1.1160399999999999</v>
      </c>
      <c r="X958" s="112">
        <f t="shared" ca="1" si="175"/>
        <v>0.19195999999999999</v>
      </c>
      <c r="Y958" s="112">
        <f t="shared" ca="1" si="180"/>
        <v>0</v>
      </c>
      <c r="Z958" s="27">
        <f t="shared" ca="1" si="176"/>
        <v>0.2178500000000001</v>
      </c>
      <c r="AB958" s="38">
        <f t="shared" si="181"/>
        <v>42915</v>
      </c>
      <c r="AC958" s="38">
        <f t="shared" si="182"/>
        <v>42915</v>
      </c>
      <c r="AD958" s="38">
        <f t="shared" si="183"/>
        <v>42915</v>
      </c>
      <c r="AE958" s="38"/>
      <c r="AF958" s="38"/>
      <c r="AG958" s="38"/>
      <c r="AH958" s="38"/>
      <c r="AI958" s="38"/>
      <c r="AJ958" s="38"/>
      <c r="AK958" s="38"/>
      <c r="AL958" s="38"/>
      <c r="AM958" s="38"/>
      <c r="AO958" s="38"/>
    </row>
    <row r="959" spans="2:41">
      <c r="B959" s="111">
        <v>43010</v>
      </c>
      <c r="C959" s="112">
        <v>1.3355600000000001</v>
      </c>
      <c r="E959" s="111"/>
      <c r="K959" s="111">
        <v>42968</v>
      </c>
      <c r="L959" s="112">
        <v>1.2588900000000001</v>
      </c>
      <c r="N959" s="111">
        <v>42968</v>
      </c>
      <c r="O959" s="112">
        <v>1.0633699999999999</v>
      </c>
      <c r="Q959" s="111">
        <v>42968</v>
      </c>
      <c r="R959" s="112">
        <v>0.19552</v>
      </c>
      <c r="S959" s="158">
        <f t="shared" si="177"/>
        <v>0</v>
      </c>
      <c r="T959" s="38">
        <f t="shared" si="178"/>
        <v>43010</v>
      </c>
      <c r="U959" s="112">
        <f t="shared" ca="1" si="179"/>
        <v>1.3355600000000001</v>
      </c>
      <c r="V959" s="112">
        <f t="shared" ca="1" si="173"/>
        <v>1.3239700000000001</v>
      </c>
      <c r="W959" s="112">
        <f t="shared" ca="1" si="174"/>
        <v>1.1320300000000001</v>
      </c>
      <c r="X959" s="112">
        <f t="shared" ca="1" si="175"/>
        <v>0.19194</v>
      </c>
      <c r="Y959" s="112">
        <f t="shared" ca="1" si="180"/>
        <v>0</v>
      </c>
      <c r="Z959" s="27">
        <f t="shared" ca="1" si="176"/>
        <v>0.20352999999999999</v>
      </c>
      <c r="AB959" s="38">
        <f t="shared" si="181"/>
        <v>42916</v>
      </c>
      <c r="AC959" s="38" t="e">
        <f t="shared" si="182"/>
        <v>#N/A</v>
      </c>
      <c r="AD959" s="38">
        <f t="shared" si="183"/>
        <v>42916</v>
      </c>
      <c r="AE959" s="38"/>
      <c r="AF959" s="38"/>
      <c r="AG959" s="38"/>
      <c r="AH959" s="38"/>
      <c r="AI959" s="38"/>
      <c r="AJ959" s="38"/>
      <c r="AK959" s="38"/>
      <c r="AL959" s="38"/>
      <c r="AM959" s="38"/>
      <c r="AO959" s="38"/>
    </row>
    <row r="960" spans="2:41">
      <c r="B960" s="111">
        <v>43011</v>
      </c>
      <c r="C960" s="112">
        <v>1.3425</v>
      </c>
      <c r="E960" s="111"/>
      <c r="K960" s="111">
        <v>42969</v>
      </c>
      <c r="L960" s="112">
        <v>1.2591399999999999</v>
      </c>
      <c r="N960" s="111">
        <v>42969</v>
      </c>
      <c r="O960" s="112">
        <v>1.06369</v>
      </c>
      <c r="Q960" s="111">
        <v>42969</v>
      </c>
      <c r="R960" s="112">
        <v>0.19545000000000001</v>
      </c>
      <c r="S960" s="158">
        <f t="shared" si="177"/>
        <v>0</v>
      </c>
      <c r="T960" s="38">
        <f t="shared" si="178"/>
        <v>43011</v>
      </c>
      <c r="U960" s="112">
        <f t="shared" ca="1" si="179"/>
        <v>1.3425</v>
      </c>
      <c r="V960" s="112">
        <f t="shared" ca="1" si="173"/>
        <v>1.32802</v>
      </c>
      <c r="W960" s="112">
        <f t="shared" ca="1" si="174"/>
        <v>1.1360600000000001</v>
      </c>
      <c r="X960" s="112">
        <f t="shared" ca="1" si="175"/>
        <v>0.19195999999999999</v>
      </c>
      <c r="Y960" s="112">
        <f t="shared" ca="1" si="180"/>
        <v>0</v>
      </c>
      <c r="Z960" s="27">
        <f t="shared" ca="1" si="176"/>
        <v>0.20643999999999996</v>
      </c>
      <c r="AB960" s="38">
        <f t="shared" si="181"/>
        <v>42919</v>
      </c>
      <c r="AC960" s="38">
        <f t="shared" si="182"/>
        <v>42919</v>
      </c>
      <c r="AD960" s="38">
        <f t="shared" si="183"/>
        <v>42919</v>
      </c>
      <c r="AE960" s="38"/>
      <c r="AF960" s="38"/>
      <c r="AG960" s="38"/>
      <c r="AH960" s="38"/>
      <c r="AI960" s="38"/>
      <c r="AJ960" s="38"/>
      <c r="AK960" s="38"/>
      <c r="AL960" s="38"/>
      <c r="AM960" s="38"/>
      <c r="AO960" s="38"/>
    </row>
    <row r="961" spans="2:41">
      <c r="B961" s="111">
        <v>43012</v>
      </c>
      <c r="C961" s="112">
        <v>1.34667</v>
      </c>
      <c r="E961" s="111"/>
      <c r="K961" s="111">
        <v>42970</v>
      </c>
      <c r="L961" s="112">
        <v>1.2589999999999999</v>
      </c>
      <c r="N961" s="111">
        <v>42970</v>
      </c>
      <c r="O961" s="112">
        <v>1.06369</v>
      </c>
      <c r="Q961" s="111">
        <v>42970</v>
      </c>
      <c r="R961" s="112">
        <v>0.19531000000000001</v>
      </c>
      <c r="S961" s="158">
        <f t="shared" si="177"/>
        <v>0</v>
      </c>
      <c r="T961" s="38">
        <f t="shared" si="178"/>
        <v>43012</v>
      </c>
      <c r="U961" s="112">
        <f t="shared" ca="1" si="179"/>
        <v>1.34667</v>
      </c>
      <c r="V961" s="112">
        <f t="shared" ca="1" si="173"/>
        <v>1.3321700000000001</v>
      </c>
      <c r="W961" s="112">
        <f t="shared" ca="1" si="174"/>
        <v>1.1402099999999999</v>
      </c>
      <c r="X961" s="112">
        <f t="shared" ca="1" si="175"/>
        <v>0.19195999999999999</v>
      </c>
      <c r="Y961" s="112">
        <f t="shared" ca="1" si="180"/>
        <v>0</v>
      </c>
      <c r="Z961" s="27">
        <f t="shared" ca="1" si="176"/>
        <v>0.20646000000000009</v>
      </c>
      <c r="AB961" s="38">
        <f t="shared" si="181"/>
        <v>42920</v>
      </c>
      <c r="AC961" s="38">
        <f t="shared" si="182"/>
        <v>42920</v>
      </c>
      <c r="AD961" s="38">
        <f t="shared" si="183"/>
        <v>42920</v>
      </c>
      <c r="AE961" s="38"/>
      <c r="AF961" s="38"/>
      <c r="AG961" s="38"/>
      <c r="AH961" s="38"/>
      <c r="AI961" s="38"/>
      <c r="AJ961" s="38"/>
      <c r="AK961" s="38"/>
      <c r="AL961" s="38"/>
      <c r="AM961" s="38"/>
      <c r="AO961" s="38"/>
    </row>
    <row r="962" spans="2:41">
      <c r="B962" s="111">
        <v>43013</v>
      </c>
      <c r="C962" s="112">
        <v>1.3486099999999999</v>
      </c>
      <c r="E962" s="111"/>
      <c r="K962" s="111">
        <v>42971</v>
      </c>
      <c r="L962" s="112">
        <v>1.2593300000000001</v>
      </c>
      <c r="N962" s="111">
        <v>42971</v>
      </c>
      <c r="O962" s="112">
        <v>1.06413</v>
      </c>
      <c r="Q962" s="111">
        <v>42971</v>
      </c>
      <c r="R962" s="112">
        <v>0.19520000000000001</v>
      </c>
      <c r="S962" s="158">
        <f t="shared" si="177"/>
        <v>0</v>
      </c>
      <c r="T962" s="38">
        <f t="shared" si="178"/>
        <v>43013</v>
      </c>
      <c r="U962" s="112">
        <f t="shared" ca="1" si="179"/>
        <v>1.3486099999999999</v>
      </c>
      <c r="V962" s="112">
        <f t="shared" ca="1" si="173"/>
        <v>1.3364199999999999</v>
      </c>
      <c r="W962" s="112">
        <f t="shared" ca="1" si="174"/>
        <v>1.14446</v>
      </c>
      <c r="X962" s="112">
        <f t="shared" ca="1" si="175"/>
        <v>0.19195999999999999</v>
      </c>
      <c r="Y962" s="112">
        <f t="shared" ca="1" si="180"/>
        <v>0</v>
      </c>
      <c r="Z962" s="27">
        <f t="shared" ca="1" si="176"/>
        <v>0.20414999999999983</v>
      </c>
      <c r="AB962" s="38">
        <f t="shared" si="181"/>
        <v>42921</v>
      </c>
      <c r="AC962" s="38">
        <f t="shared" si="182"/>
        <v>42921</v>
      </c>
      <c r="AD962" s="38">
        <f t="shared" si="183"/>
        <v>42921</v>
      </c>
      <c r="AE962" s="38"/>
      <c r="AF962" s="38"/>
      <c r="AG962" s="38"/>
      <c r="AH962" s="38"/>
      <c r="AI962" s="38"/>
      <c r="AJ962" s="38"/>
      <c r="AK962" s="38"/>
      <c r="AL962" s="38"/>
      <c r="AM962" s="38"/>
      <c r="AO962" s="38"/>
    </row>
    <row r="963" spans="2:41">
      <c r="B963" s="111">
        <v>43014</v>
      </c>
      <c r="C963" s="112">
        <v>1.3502799999999999</v>
      </c>
      <c r="E963" s="111"/>
      <c r="K963" s="111">
        <v>42972</v>
      </c>
      <c r="L963" s="112">
        <v>1.2593300000000001</v>
      </c>
      <c r="N963" s="111">
        <v>42972</v>
      </c>
      <c r="O963" s="112">
        <v>1.06453</v>
      </c>
      <c r="Q963" s="111">
        <v>42972</v>
      </c>
      <c r="R963" s="112">
        <v>0.1948</v>
      </c>
      <c r="S963" s="158">
        <f t="shared" si="177"/>
        <v>0</v>
      </c>
      <c r="T963" s="38">
        <f t="shared" si="178"/>
        <v>43014</v>
      </c>
      <c r="U963" s="112">
        <f t="shared" ca="1" si="179"/>
        <v>1.3502799999999999</v>
      </c>
      <c r="V963" s="112">
        <f t="shared" ca="1" si="173"/>
        <v>1.3439700000000001</v>
      </c>
      <c r="W963" s="112">
        <f t="shared" ca="1" si="174"/>
        <v>1.15201</v>
      </c>
      <c r="X963" s="112">
        <f t="shared" ca="1" si="175"/>
        <v>0.19195999999999999</v>
      </c>
      <c r="Y963" s="112">
        <f t="shared" ca="1" si="180"/>
        <v>0</v>
      </c>
      <c r="Z963" s="27">
        <f t="shared" ca="1" si="176"/>
        <v>0.19826999999999995</v>
      </c>
      <c r="AB963" s="38">
        <f t="shared" si="181"/>
        <v>42922</v>
      </c>
      <c r="AC963" s="38">
        <f t="shared" si="182"/>
        <v>42922</v>
      </c>
      <c r="AD963" s="38">
        <f t="shared" si="183"/>
        <v>42922</v>
      </c>
      <c r="AE963" s="38"/>
      <c r="AF963" s="38"/>
      <c r="AG963" s="38"/>
      <c r="AH963" s="38"/>
      <c r="AI963" s="38"/>
      <c r="AJ963" s="38"/>
      <c r="AK963" s="38"/>
      <c r="AL963" s="38"/>
      <c r="AM963" s="38"/>
      <c r="AO963" s="38"/>
    </row>
    <row r="964" spans="2:41">
      <c r="B964" s="111">
        <v>43017</v>
      </c>
      <c r="C964" s="112">
        <v>1.35639</v>
      </c>
      <c r="E964" s="111"/>
      <c r="K964" s="111">
        <v>42975</v>
      </c>
      <c r="L964" s="112">
        <v>1.2590399999999999</v>
      </c>
      <c r="N964" s="111">
        <v>42975</v>
      </c>
      <c r="O964" s="112">
        <v>1.06511</v>
      </c>
      <c r="Q964" s="111">
        <v>42975</v>
      </c>
      <c r="R964" s="112">
        <v>0.19392999999999999</v>
      </c>
      <c r="S964" s="158">
        <f t="shared" si="177"/>
        <v>0</v>
      </c>
      <c r="T964" s="38">
        <f t="shared" si="178"/>
        <v>43017</v>
      </c>
      <c r="U964" s="112">
        <f t="shared" ca="1" si="179"/>
        <v>1.35639</v>
      </c>
      <c r="V964" s="112">
        <f t="shared" ca="1" si="173"/>
        <v>1.34395</v>
      </c>
      <c r="W964" s="112">
        <f t="shared" ca="1" si="174"/>
        <v>1.15201</v>
      </c>
      <c r="X964" s="112">
        <f t="shared" ca="1" si="175"/>
        <v>0.19194</v>
      </c>
      <c r="Y964" s="112">
        <f t="shared" ca="1" si="180"/>
        <v>0</v>
      </c>
      <c r="Z964" s="27">
        <f t="shared" ca="1" si="176"/>
        <v>0.20438000000000001</v>
      </c>
      <c r="AB964" s="38">
        <f t="shared" si="181"/>
        <v>42923</v>
      </c>
      <c r="AC964" s="38" t="e">
        <f t="shared" si="182"/>
        <v>#N/A</v>
      </c>
      <c r="AD964" s="38">
        <f t="shared" si="183"/>
        <v>42923</v>
      </c>
      <c r="AE964" s="38"/>
      <c r="AF964" s="38"/>
      <c r="AG964" s="38"/>
      <c r="AH964" s="38"/>
      <c r="AI964" s="38"/>
      <c r="AJ964" s="38"/>
      <c r="AK964" s="38"/>
      <c r="AL964" s="38"/>
      <c r="AM964" s="38"/>
      <c r="AO964" s="38"/>
    </row>
    <row r="965" spans="2:41">
      <c r="B965" s="111">
        <v>43018</v>
      </c>
      <c r="C965" s="112">
        <v>1.35667</v>
      </c>
      <c r="E965" s="111"/>
      <c r="K965" s="111">
        <v>42976</v>
      </c>
      <c r="L965" s="112">
        <v>1.25891</v>
      </c>
      <c r="N965" s="111">
        <v>42976</v>
      </c>
      <c r="O965" s="112">
        <v>1.06511</v>
      </c>
      <c r="Q965" s="111">
        <v>42976</v>
      </c>
      <c r="R965" s="112">
        <v>0.1938</v>
      </c>
      <c r="S965" s="158">
        <f t="shared" si="177"/>
        <v>0</v>
      </c>
      <c r="T965" s="38">
        <f t="shared" si="178"/>
        <v>43018</v>
      </c>
      <c r="U965" s="112">
        <f t="shared" ca="1" si="179"/>
        <v>1.35667</v>
      </c>
      <c r="V965" s="112">
        <f t="shared" ca="1" si="173"/>
        <v>1.3527499999999999</v>
      </c>
      <c r="W965" s="112">
        <f t="shared" ca="1" si="174"/>
        <v>1.1608100000000001</v>
      </c>
      <c r="X965" s="112">
        <f t="shared" ca="1" si="175"/>
        <v>0.19194</v>
      </c>
      <c r="Y965" s="112">
        <f t="shared" ca="1" si="180"/>
        <v>0</v>
      </c>
      <c r="Z965" s="27">
        <f t="shared" ca="1" si="176"/>
        <v>0.19585999999999992</v>
      </c>
      <c r="AB965" s="38">
        <f t="shared" si="181"/>
        <v>42926</v>
      </c>
      <c r="AC965" s="38">
        <f t="shared" si="182"/>
        <v>42926</v>
      </c>
      <c r="AD965" s="38">
        <f t="shared" si="183"/>
        <v>42926</v>
      </c>
      <c r="AE965" s="38"/>
      <c r="AF965" s="38"/>
      <c r="AG965" s="38"/>
      <c r="AH965" s="38"/>
      <c r="AI965" s="38"/>
      <c r="AJ965" s="38"/>
      <c r="AK965" s="38"/>
      <c r="AL965" s="38"/>
      <c r="AM965" s="38"/>
      <c r="AO965" s="38"/>
    </row>
    <row r="966" spans="2:41">
      <c r="B966" s="111">
        <v>43019</v>
      </c>
      <c r="C966" s="112">
        <v>1.3586100000000001</v>
      </c>
      <c r="E966" s="111"/>
      <c r="K966" s="111">
        <v>42977</v>
      </c>
      <c r="L966" s="112">
        <v>1.2586900000000001</v>
      </c>
      <c r="N966" s="111">
        <v>42977</v>
      </c>
      <c r="O966" s="112">
        <v>1.0648900000000001</v>
      </c>
      <c r="Q966" s="111">
        <v>42977</v>
      </c>
      <c r="R966" s="112">
        <v>0.1938</v>
      </c>
      <c r="S966" s="158">
        <f t="shared" si="177"/>
        <v>0</v>
      </c>
      <c r="T966" s="38">
        <f t="shared" si="178"/>
        <v>43019</v>
      </c>
      <c r="U966" s="112">
        <f t="shared" ca="1" si="179"/>
        <v>1.3586100000000001</v>
      </c>
      <c r="V966" s="112">
        <f t="shared" ca="1" si="173"/>
        <v>1.35547</v>
      </c>
      <c r="W966" s="112">
        <f t="shared" ca="1" si="174"/>
        <v>1.16353</v>
      </c>
      <c r="X966" s="112">
        <f t="shared" ca="1" si="175"/>
        <v>0.19194</v>
      </c>
      <c r="Y966" s="112">
        <f t="shared" ca="1" si="180"/>
        <v>0</v>
      </c>
      <c r="Z966" s="27">
        <f t="shared" ca="1" si="176"/>
        <v>0.19508000000000014</v>
      </c>
      <c r="AB966" s="38">
        <f t="shared" si="181"/>
        <v>42927</v>
      </c>
      <c r="AC966" s="38">
        <f t="shared" si="182"/>
        <v>42927</v>
      </c>
      <c r="AD966" s="38">
        <f t="shared" si="183"/>
        <v>42927</v>
      </c>
      <c r="AE966" s="38"/>
      <c r="AF966" s="38"/>
      <c r="AG966" s="38"/>
      <c r="AH966" s="38"/>
      <c r="AI966" s="38"/>
      <c r="AJ966" s="38"/>
      <c r="AK966" s="38"/>
      <c r="AL966" s="38"/>
      <c r="AM966" s="38"/>
      <c r="AO966" s="38"/>
    </row>
    <row r="967" spans="2:41">
      <c r="B967" s="111">
        <v>43020</v>
      </c>
      <c r="C967" s="112">
        <v>1.35917</v>
      </c>
      <c r="E967" s="111"/>
      <c r="K967" s="111">
        <v>42978</v>
      </c>
      <c r="L967" s="112">
        <v>1.2587600000000001</v>
      </c>
      <c r="N967" s="111">
        <v>42978</v>
      </c>
      <c r="O967" s="112">
        <v>1.06525</v>
      </c>
      <c r="Q967" s="111">
        <v>42978</v>
      </c>
      <c r="R967" s="112">
        <v>0.19350999999999999</v>
      </c>
      <c r="S967" s="158">
        <f t="shared" si="177"/>
        <v>0</v>
      </c>
      <c r="T967" s="38">
        <f t="shared" si="178"/>
        <v>43020</v>
      </c>
      <c r="U967" s="112">
        <f t="shared" ca="1" si="179"/>
        <v>1.35917</v>
      </c>
      <c r="V967" s="112">
        <f t="shared" ca="1" si="173"/>
        <v>1.35877</v>
      </c>
      <c r="W967" s="112">
        <f t="shared" ca="1" si="174"/>
        <v>1.1668099999999999</v>
      </c>
      <c r="X967" s="112">
        <f t="shared" ca="1" si="175"/>
        <v>0.19195999999999999</v>
      </c>
      <c r="Y967" s="112">
        <f t="shared" ca="1" si="180"/>
        <v>0</v>
      </c>
      <c r="Z967" s="27">
        <f t="shared" ca="1" si="176"/>
        <v>0.19236000000000009</v>
      </c>
      <c r="AB967" s="38">
        <f t="shared" si="181"/>
        <v>42928</v>
      </c>
      <c r="AC967" s="38">
        <f t="shared" si="182"/>
        <v>42928</v>
      </c>
      <c r="AD967" s="38">
        <f t="shared" si="183"/>
        <v>42928</v>
      </c>
      <c r="AE967" s="38"/>
      <c r="AF967" s="38"/>
      <c r="AG967" s="38"/>
      <c r="AH967" s="38"/>
      <c r="AI967" s="38"/>
      <c r="AJ967" s="38"/>
      <c r="AK967" s="38"/>
      <c r="AL967" s="38"/>
      <c r="AM967" s="38"/>
      <c r="AO967" s="38"/>
    </row>
    <row r="968" spans="2:41">
      <c r="B968" s="111">
        <v>43021</v>
      </c>
      <c r="C968" s="112">
        <v>1.3533299999999999</v>
      </c>
      <c r="E968" s="111"/>
      <c r="K968" s="111">
        <v>42979</v>
      </c>
      <c r="L968" s="112">
        <v>1.2579</v>
      </c>
      <c r="N968" s="111">
        <v>42979</v>
      </c>
      <c r="O968" s="112">
        <v>1.0645800000000001</v>
      </c>
      <c r="Q968" s="111">
        <v>42979</v>
      </c>
      <c r="R968" s="112">
        <v>0.19331999999999999</v>
      </c>
      <c r="S968" s="158">
        <f t="shared" si="177"/>
        <v>0</v>
      </c>
      <c r="T968" s="38">
        <f t="shared" si="178"/>
        <v>43021</v>
      </c>
      <c r="U968" s="112">
        <f t="shared" ca="1" si="179"/>
        <v>1.3533299999999999</v>
      </c>
      <c r="V968" s="112">
        <f t="shared" ca="1" si="173"/>
        <v>1.3684799999999999</v>
      </c>
      <c r="W968" s="112">
        <f t="shared" ca="1" si="174"/>
        <v>1.17652</v>
      </c>
      <c r="X968" s="112">
        <f t="shared" ca="1" si="175"/>
        <v>0.19195999999999999</v>
      </c>
      <c r="Y968" s="112">
        <f t="shared" ca="1" si="180"/>
        <v>0</v>
      </c>
      <c r="Z968" s="27">
        <f t="shared" ca="1" si="176"/>
        <v>0.17680999999999991</v>
      </c>
      <c r="AB968" s="38">
        <f t="shared" si="181"/>
        <v>42929</v>
      </c>
      <c r="AC968" s="38">
        <f t="shared" si="182"/>
        <v>42929</v>
      </c>
      <c r="AD968" s="38">
        <f t="shared" si="183"/>
        <v>42929</v>
      </c>
      <c r="AE968" s="38"/>
      <c r="AF968" s="38"/>
      <c r="AG968" s="38"/>
      <c r="AH968" s="38"/>
      <c r="AI968" s="38"/>
      <c r="AJ968" s="38"/>
      <c r="AK968" s="38"/>
      <c r="AL968" s="38"/>
      <c r="AM968" s="38"/>
      <c r="AO968" s="38"/>
    </row>
    <row r="969" spans="2:41">
      <c r="B969" s="111">
        <v>43024</v>
      </c>
      <c r="C969" s="112">
        <v>1.35389</v>
      </c>
      <c r="E969" s="111"/>
      <c r="K969" s="111">
        <v>42982</v>
      </c>
      <c r="L969" s="112">
        <v>1.2577499999999999</v>
      </c>
      <c r="N969" s="111">
        <v>42982</v>
      </c>
      <c r="O969" s="112">
        <v>1.0645800000000001</v>
      </c>
      <c r="Q969" s="111">
        <v>42982</v>
      </c>
      <c r="R969" s="112">
        <v>0.19317000000000001</v>
      </c>
      <c r="S969" s="158">
        <f t="shared" si="177"/>
        <v>0</v>
      </c>
      <c r="T969" s="38">
        <f t="shared" si="178"/>
        <v>43024</v>
      </c>
      <c r="U969" s="112">
        <f t="shared" ca="1" si="179"/>
        <v>1.35389</v>
      </c>
      <c r="V969" s="112">
        <f t="shared" ca="1" si="173"/>
        <v>1.3734600000000001</v>
      </c>
      <c r="W969" s="112">
        <f t="shared" ca="1" si="174"/>
        <v>1.1815199999999999</v>
      </c>
      <c r="X969" s="112">
        <f t="shared" ca="1" si="175"/>
        <v>0.19194</v>
      </c>
      <c r="Y969" s="112">
        <f t="shared" ca="1" si="180"/>
        <v>0</v>
      </c>
      <c r="Z969" s="27">
        <f t="shared" ca="1" si="176"/>
        <v>0.17237000000000013</v>
      </c>
      <c r="AB969" s="38">
        <f t="shared" si="181"/>
        <v>42930</v>
      </c>
      <c r="AC969" s="38" t="e">
        <f t="shared" si="182"/>
        <v>#N/A</v>
      </c>
      <c r="AD969" s="38">
        <f t="shared" si="183"/>
        <v>42930</v>
      </c>
      <c r="AE969" s="38"/>
      <c r="AF969" s="38"/>
      <c r="AG969" s="38"/>
      <c r="AH969" s="38"/>
      <c r="AI969" s="38"/>
      <c r="AJ969" s="38"/>
      <c r="AK969" s="38"/>
      <c r="AL969" s="38"/>
      <c r="AM969" s="38"/>
      <c r="AO969" s="38"/>
    </row>
    <row r="970" spans="2:41">
      <c r="B970" s="111">
        <v>43025</v>
      </c>
      <c r="C970" s="112">
        <v>1.3573299999999999</v>
      </c>
      <c r="E970" s="111"/>
      <c r="K970" s="111">
        <v>42983</v>
      </c>
      <c r="L970" s="112">
        <v>1.2554400000000001</v>
      </c>
      <c r="N970" s="111">
        <v>42983</v>
      </c>
      <c r="O970" s="112">
        <v>1.06227</v>
      </c>
      <c r="Q970" s="111">
        <v>42983</v>
      </c>
      <c r="R970" s="112">
        <v>0.19317000000000001</v>
      </c>
      <c r="S970" s="158">
        <f t="shared" si="177"/>
        <v>0</v>
      </c>
      <c r="T970" s="38">
        <f t="shared" si="178"/>
        <v>43025</v>
      </c>
      <c r="U970" s="112">
        <f t="shared" ca="1" si="179"/>
        <v>1.3573299999999999</v>
      </c>
      <c r="V970" s="112">
        <f t="shared" ca="1" si="173"/>
        <v>1.3773</v>
      </c>
      <c r="W970" s="112">
        <f t="shared" ca="1" si="174"/>
        <v>1.1853400000000001</v>
      </c>
      <c r="X970" s="112">
        <f t="shared" ca="1" si="175"/>
        <v>0.19195999999999999</v>
      </c>
      <c r="Y970" s="112">
        <f t="shared" ca="1" si="180"/>
        <v>0</v>
      </c>
      <c r="Z970" s="27">
        <f t="shared" ca="1" si="176"/>
        <v>0.17198999999999987</v>
      </c>
      <c r="AB970" s="38">
        <f t="shared" si="181"/>
        <v>42933</v>
      </c>
      <c r="AC970" s="38">
        <f t="shared" si="182"/>
        <v>42933</v>
      </c>
      <c r="AD970" s="38">
        <f t="shared" si="183"/>
        <v>42933</v>
      </c>
      <c r="AE970" s="38"/>
      <c r="AF970" s="38"/>
      <c r="AG970" s="38"/>
      <c r="AH970" s="38"/>
      <c r="AI970" s="38"/>
      <c r="AJ970" s="38"/>
      <c r="AK970" s="38"/>
      <c r="AL970" s="38"/>
      <c r="AM970" s="38"/>
      <c r="AO970" s="38"/>
    </row>
    <row r="971" spans="2:41">
      <c r="B971" s="111">
        <v>43026</v>
      </c>
      <c r="C971" s="112">
        <v>1.3626100000000001</v>
      </c>
      <c r="E971" s="111"/>
      <c r="K971" s="111">
        <v>42984</v>
      </c>
      <c r="L971" s="112">
        <v>1.2553799999999999</v>
      </c>
      <c r="N971" s="111">
        <v>42984</v>
      </c>
      <c r="O971" s="112">
        <v>1.0624899999999999</v>
      </c>
      <c r="Q971" s="111">
        <v>42984</v>
      </c>
      <c r="R971" s="112">
        <v>0.19289000000000001</v>
      </c>
      <c r="S971" s="158">
        <f t="shared" si="177"/>
        <v>0</v>
      </c>
      <c r="T971" s="38">
        <f t="shared" si="178"/>
        <v>43026</v>
      </c>
      <c r="U971" s="112">
        <f t="shared" ca="1" si="179"/>
        <v>1.3626100000000001</v>
      </c>
      <c r="V971" s="112">
        <f t="shared" ref="V971:V1034" ca="1" si="184">VLOOKUP(T971,$K$11:$L$1048576,2,FALSE)</f>
        <v>1.38089</v>
      </c>
      <c r="W971" s="112">
        <f t="shared" ref="W971:W1034" ca="1" si="185">VLOOKUP(T971,$N$11:$O$1048576,2,FALSE)</f>
        <v>1.18893</v>
      </c>
      <c r="X971" s="112">
        <f t="shared" ref="X971:X1034" ca="1" si="186">VLOOKUP(T971,$Q$11:$R$1048576,2,FALSE)</f>
        <v>0.19195999999999999</v>
      </c>
      <c r="Y971" s="112">
        <f t="shared" ca="1" si="180"/>
        <v>0</v>
      </c>
      <c r="Z971" s="27">
        <f t="shared" ref="Z971:Z1034" ca="1" si="187">U971-W971</f>
        <v>0.17368000000000006</v>
      </c>
      <c r="AB971" s="38">
        <f t="shared" si="181"/>
        <v>42934</v>
      </c>
      <c r="AC971" s="38">
        <f t="shared" si="182"/>
        <v>42934</v>
      </c>
      <c r="AD971" s="38">
        <f t="shared" si="183"/>
        <v>42934</v>
      </c>
      <c r="AE971" s="38"/>
      <c r="AF971" s="38"/>
      <c r="AG971" s="38"/>
      <c r="AH971" s="38"/>
      <c r="AI971" s="38"/>
      <c r="AJ971" s="38"/>
      <c r="AK971" s="38"/>
      <c r="AL971" s="38"/>
      <c r="AM971" s="38"/>
      <c r="AO971" s="38"/>
    </row>
    <row r="972" spans="2:41">
      <c r="B972" s="111">
        <v>43027</v>
      </c>
      <c r="C972" s="112">
        <v>1.3625</v>
      </c>
      <c r="E972" s="111"/>
      <c r="K972" s="111">
        <v>42985</v>
      </c>
      <c r="L972" s="112">
        <v>1.2555000000000001</v>
      </c>
      <c r="N972" s="111">
        <v>42985</v>
      </c>
      <c r="O972" s="112">
        <v>1.0629299999999999</v>
      </c>
      <c r="Q972" s="111">
        <v>42985</v>
      </c>
      <c r="R972" s="112">
        <v>0.19256999999999999</v>
      </c>
      <c r="S972" s="158">
        <f t="shared" ref="S972:S1035" si="188">WORKDAY(Q972,1)-Q973</f>
        <v>0</v>
      </c>
      <c r="T972" s="38">
        <f t="shared" ref="T972:T1035" si="189">B972</f>
        <v>43027</v>
      </c>
      <c r="U972" s="112">
        <f t="shared" ref="U972:U1035" ca="1" si="190">VLOOKUP(T972,$B$11:$C$1048576,2,FALSE)</f>
        <v>1.3625</v>
      </c>
      <c r="V972" s="112">
        <f t="shared" ca="1" si="184"/>
        <v>1.3841600000000001</v>
      </c>
      <c r="W972" s="112">
        <f t="shared" ca="1" si="185"/>
        <v>1.1921999999999999</v>
      </c>
      <c r="X972" s="112">
        <f t="shared" ca="1" si="186"/>
        <v>0.19195999999999999</v>
      </c>
      <c r="Y972" s="112">
        <f t="shared" ref="Y972:Y1035" ca="1" si="191">W972+X972-V972</f>
        <v>0</v>
      </c>
      <c r="Z972" s="27">
        <f t="shared" ca="1" si="187"/>
        <v>0.17030000000000012</v>
      </c>
      <c r="AB972" s="38">
        <f t="shared" ref="AB972:AB1035" si="192">INDEX(T:T,IFERROR(MATCH(EDATE(T972,-3),T:T,0),MATCH(EDATE(T972,-3),T:T,1)))</f>
        <v>42935</v>
      </c>
      <c r="AC972" s="38">
        <f t="shared" ref="AC972:AC1035" si="193">INDEX(T:T,MATCH(EDATE(T972,-3),T:T,0))</f>
        <v>42935</v>
      </c>
      <c r="AD972" s="38">
        <f t="shared" ref="AD972:AD1035" si="194">INDEX(T:T,MATCH(EDATE(T972,-3),T:T,1))</f>
        <v>42935</v>
      </c>
      <c r="AE972" s="38"/>
      <c r="AF972" s="38"/>
      <c r="AG972" s="38"/>
      <c r="AH972" s="38"/>
      <c r="AI972" s="38"/>
      <c r="AJ972" s="38"/>
      <c r="AK972" s="38"/>
      <c r="AL972" s="38"/>
      <c r="AM972" s="38"/>
      <c r="AO972" s="38"/>
    </row>
    <row r="973" spans="2:41">
      <c r="B973" s="111">
        <v>43028</v>
      </c>
      <c r="C973" s="112">
        <v>1.36476</v>
      </c>
      <c r="E973" s="111"/>
      <c r="K973" s="111">
        <v>42986</v>
      </c>
      <c r="L973" s="112">
        <v>1.2557199999999999</v>
      </c>
      <c r="N973" s="111">
        <v>42986</v>
      </c>
      <c r="O973" s="112">
        <v>1.0632600000000001</v>
      </c>
      <c r="Q973" s="111">
        <v>42986</v>
      </c>
      <c r="R973" s="112">
        <v>0.19245999999999999</v>
      </c>
      <c r="S973" s="158">
        <f t="shared" si="188"/>
        <v>0</v>
      </c>
      <c r="T973" s="38">
        <f t="shared" si="189"/>
        <v>43028</v>
      </c>
      <c r="U973" s="112">
        <f t="shared" ca="1" si="190"/>
        <v>1.36476</v>
      </c>
      <c r="V973" s="112">
        <f t="shared" ca="1" si="184"/>
        <v>1.3895299999999999</v>
      </c>
      <c r="W973" s="112">
        <f t="shared" ca="1" si="185"/>
        <v>1.19757</v>
      </c>
      <c r="X973" s="112">
        <f t="shared" ca="1" si="186"/>
        <v>0.19195999999999999</v>
      </c>
      <c r="Y973" s="112">
        <f t="shared" ca="1" si="191"/>
        <v>0</v>
      </c>
      <c r="Z973" s="27">
        <f t="shared" ca="1" si="187"/>
        <v>0.16718999999999995</v>
      </c>
      <c r="AB973" s="38">
        <f t="shared" si="192"/>
        <v>42936</v>
      </c>
      <c r="AC973" s="38">
        <f t="shared" si="193"/>
        <v>42936</v>
      </c>
      <c r="AD973" s="38">
        <f t="shared" si="194"/>
        <v>42936</v>
      </c>
      <c r="AE973" s="38"/>
      <c r="AF973" s="38"/>
      <c r="AG973" s="38"/>
      <c r="AH973" s="38"/>
      <c r="AI973" s="38"/>
      <c r="AJ973" s="38"/>
      <c r="AK973" s="38"/>
      <c r="AL973" s="38"/>
      <c r="AM973" s="38"/>
      <c r="AO973" s="38"/>
    </row>
    <row r="974" spans="2:41">
      <c r="B974" s="111">
        <v>43031</v>
      </c>
      <c r="C974" s="112">
        <v>1.3674200000000001</v>
      </c>
      <c r="E974" s="111"/>
      <c r="K974" s="111">
        <v>42989</v>
      </c>
      <c r="L974" s="112">
        <v>1.2558400000000001</v>
      </c>
      <c r="N974" s="111">
        <v>42989</v>
      </c>
      <c r="O974" s="112">
        <v>1.06359</v>
      </c>
      <c r="Q974" s="111">
        <v>42989</v>
      </c>
      <c r="R974" s="112">
        <v>0.19225</v>
      </c>
      <c r="S974" s="158">
        <f t="shared" si="188"/>
        <v>0</v>
      </c>
      <c r="T974" s="38">
        <f t="shared" si="189"/>
        <v>43031</v>
      </c>
      <c r="U974" s="112">
        <f t="shared" ca="1" si="190"/>
        <v>1.3674200000000001</v>
      </c>
      <c r="V974" s="112">
        <f t="shared" ca="1" si="184"/>
        <v>1.39439</v>
      </c>
      <c r="W974" s="112">
        <f t="shared" ca="1" si="185"/>
        <v>1.20245</v>
      </c>
      <c r="X974" s="112">
        <f t="shared" ca="1" si="186"/>
        <v>0.19194</v>
      </c>
      <c r="Y974" s="112">
        <f t="shared" ca="1" si="191"/>
        <v>0</v>
      </c>
      <c r="Z974" s="27">
        <f t="shared" ca="1" si="187"/>
        <v>0.16497000000000006</v>
      </c>
      <c r="AB974" s="38">
        <f t="shared" si="192"/>
        <v>42937</v>
      </c>
      <c r="AC974" s="38" t="e">
        <f t="shared" si="193"/>
        <v>#N/A</v>
      </c>
      <c r="AD974" s="38">
        <f t="shared" si="194"/>
        <v>42937</v>
      </c>
      <c r="AE974" s="38"/>
      <c r="AF974" s="38"/>
      <c r="AG974" s="38"/>
      <c r="AH974" s="38"/>
      <c r="AI974" s="38"/>
      <c r="AJ974" s="38"/>
      <c r="AK974" s="38"/>
      <c r="AL974" s="38"/>
      <c r="AM974" s="38"/>
      <c r="AO974" s="38"/>
    </row>
    <row r="975" spans="2:41">
      <c r="B975" s="111">
        <v>43032</v>
      </c>
      <c r="C975" s="112">
        <v>1.3706400000000001</v>
      </c>
      <c r="E975" s="111"/>
      <c r="K975" s="111">
        <v>42990</v>
      </c>
      <c r="L975" s="112">
        <v>1.2558199999999999</v>
      </c>
      <c r="N975" s="111">
        <v>42990</v>
      </c>
      <c r="O975" s="112">
        <v>1.06359</v>
      </c>
      <c r="Q975" s="111">
        <v>42990</v>
      </c>
      <c r="R975" s="112">
        <v>0.19223000000000001</v>
      </c>
      <c r="S975" s="158">
        <f t="shared" si="188"/>
        <v>0</v>
      </c>
      <c r="T975" s="38">
        <f t="shared" si="189"/>
        <v>43032</v>
      </c>
      <c r="U975" s="112">
        <f t="shared" ca="1" si="190"/>
        <v>1.3706400000000001</v>
      </c>
      <c r="V975" s="112">
        <f t="shared" ca="1" si="184"/>
        <v>1.3968099999999999</v>
      </c>
      <c r="W975" s="112">
        <f t="shared" ca="1" si="185"/>
        <v>1.20485</v>
      </c>
      <c r="X975" s="112">
        <f t="shared" ca="1" si="186"/>
        <v>0.19195999999999999</v>
      </c>
      <c r="Y975" s="112">
        <f t="shared" ca="1" si="191"/>
        <v>0</v>
      </c>
      <c r="Z975" s="27">
        <f t="shared" ca="1" si="187"/>
        <v>0.1657900000000001</v>
      </c>
      <c r="AB975" s="38">
        <f t="shared" si="192"/>
        <v>42940</v>
      </c>
      <c r="AC975" s="38">
        <f t="shared" si="193"/>
        <v>42940</v>
      </c>
      <c r="AD975" s="38">
        <f t="shared" si="194"/>
        <v>42940</v>
      </c>
      <c r="AE975" s="38"/>
      <c r="AF975" s="38"/>
      <c r="AG975" s="38"/>
      <c r="AH975" s="38"/>
      <c r="AI975" s="38"/>
      <c r="AJ975" s="38"/>
      <c r="AK975" s="38"/>
      <c r="AL975" s="38"/>
      <c r="AM975" s="38"/>
      <c r="AO975" s="38"/>
    </row>
    <row r="976" spans="2:41">
      <c r="B976" s="111">
        <v>43033</v>
      </c>
      <c r="C976" s="112">
        <v>1.37446</v>
      </c>
      <c r="E976" s="111"/>
      <c r="K976" s="111">
        <v>42991</v>
      </c>
      <c r="L976" s="112">
        <v>1.2556400000000001</v>
      </c>
      <c r="N976" s="111">
        <v>42991</v>
      </c>
      <c r="O976" s="112">
        <v>1.06348</v>
      </c>
      <c r="Q976" s="111">
        <v>42991</v>
      </c>
      <c r="R976" s="112">
        <v>0.19216</v>
      </c>
      <c r="S976" s="158">
        <f t="shared" si="188"/>
        <v>0</v>
      </c>
      <c r="T976" s="38">
        <f t="shared" si="189"/>
        <v>43033</v>
      </c>
      <c r="U976" s="112">
        <f t="shared" ca="1" si="190"/>
        <v>1.37446</v>
      </c>
      <c r="V976" s="112">
        <f t="shared" ca="1" si="184"/>
        <v>1.3998599999999999</v>
      </c>
      <c r="W976" s="112">
        <f t="shared" ca="1" si="185"/>
        <v>1.2079</v>
      </c>
      <c r="X976" s="112">
        <f t="shared" ca="1" si="186"/>
        <v>0.19195999999999999</v>
      </c>
      <c r="Y976" s="112">
        <f t="shared" ca="1" si="191"/>
        <v>0</v>
      </c>
      <c r="Z976" s="27">
        <f t="shared" ca="1" si="187"/>
        <v>0.16656000000000004</v>
      </c>
      <c r="AB976" s="38">
        <f t="shared" si="192"/>
        <v>42941</v>
      </c>
      <c r="AC976" s="38">
        <f t="shared" si="193"/>
        <v>42941</v>
      </c>
      <c r="AD976" s="38">
        <f t="shared" si="194"/>
        <v>42941</v>
      </c>
      <c r="AE976" s="38"/>
      <c r="AF976" s="38"/>
      <c r="AG976" s="38"/>
      <c r="AH976" s="38"/>
      <c r="AI976" s="38"/>
      <c r="AJ976" s="38"/>
      <c r="AK976" s="38"/>
      <c r="AL976" s="38"/>
      <c r="AM976" s="38"/>
      <c r="AO976" s="38"/>
    </row>
    <row r="977" spans="2:41">
      <c r="B977" s="111">
        <v>43034</v>
      </c>
      <c r="C977" s="112">
        <v>1.3779600000000001</v>
      </c>
      <c r="E977" s="111"/>
      <c r="K977" s="111">
        <v>42992</v>
      </c>
      <c r="L977" s="112">
        <v>1.2554400000000001</v>
      </c>
      <c r="N977" s="111">
        <v>42992</v>
      </c>
      <c r="O977" s="112">
        <v>1.06348</v>
      </c>
      <c r="Q977" s="111">
        <v>42992</v>
      </c>
      <c r="R977" s="112">
        <v>0.19195999999999999</v>
      </c>
      <c r="S977" s="158">
        <f t="shared" si="188"/>
        <v>0</v>
      </c>
      <c r="T977" s="38">
        <f t="shared" si="189"/>
        <v>43034</v>
      </c>
      <c r="U977" s="112">
        <f t="shared" ca="1" si="190"/>
        <v>1.3779600000000001</v>
      </c>
      <c r="V977" s="112">
        <f t="shared" ca="1" si="184"/>
        <v>1.40313</v>
      </c>
      <c r="W977" s="112">
        <f t="shared" ca="1" si="185"/>
        <v>1.2111700000000001</v>
      </c>
      <c r="X977" s="112">
        <f t="shared" ca="1" si="186"/>
        <v>0.19195999999999999</v>
      </c>
      <c r="Y977" s="112">
        <f t="shared" ca="1" si="191"/>
        <v>0</v>
      </c>
      <c r="Z977" s="27">
        <f t="shared" ca="1" si="187"/>
        <v>0.16678999999999999</v>
      </c>
      <c r="AB977" s="38">
        <f t="shared" si="192"/>
        <v>42942</v>
      </c>
      <c r="AC977" s="38">
        <f t="shared" si="193"/>
        <v>42942</v>
      </c>
      <c r="AD977" s="38">
        <f t="shared" si="194"/>
        <v>42942</v>
      </c>
      <c r="AE977" s="38"/>
      <c r="AF977" s="38"/>
      <c r="AG977" s="38"/>
      <c r="AH977" s="38"/>
      <c r="AI977" s="38"/>
      <c r="AJ977" s="38"/>
      <c r="AK977" s="38"/>
      <c r="AL977" s="38"/>
      <c r="AM977" s="38"/>
      <c r="AO977" s="38"/>
    </row>
    <row r="978" spans="2:41">
      <c r="B978" s="111">
        <v>43035</v>
      </c>
      <c r="C978" s="112">
        <v>1.38009</v>
      </c>
      <c r="E978" s="111"/>
      <c r="K978" s="111">
        <v>42993</v>
      </c>
      <c r="L978" s="112">
        <v>1.25787</v>
      </c>
      <c r="N978" s="111">
        <v>42993</v>
      </c>
      <c r="O978" s="112">
        <v>1.0659099999999999</v>
      </c>
      <c r="Q978" s="111">
        <v>42993</v>
      </c>
      <c r="R978" s="112">
        <v>0.19195999999999999</v>
      </c>
      <c r="S978" s="158">
        <f t="shared" si="188"/>
        <v>0</v>
      </c>
      <c r="T978" s="38">
        <f t="shared" si="189"/>
        <v>43035</v>
      </c>
      <c r="U978" s="112">
        <f t="shared" ca="1" si="190"/>
        <v>1.38009</v>
      </c>
      <c r="V978" s="112">
        <f t="shared" ca="1" si="184"/>
        <v>1.40916</v>
      </c>
      <c r="W978" s="112">
        <f t="shared" ca="1" si="185"/>
        <v>1.2172000000000001</v>
      </c>
      <c r="X978" s="112">
        <f t="shared" ca="1" si="186"/>
        <v>0.19195999999999999</v>
      </c>
      <c r="Y978" s="112">
        <f t="shared" ca="1" si="191"/>
        <v>0</v>
      </c>
      <c r="Z978" s="27">
        <f t="shared" ca="1" si="187"/>
        <v>0.16288999999999998</v>
      </c>
      <c r="AB978" s="38">
        <f t="shared" si="192"/>
        <v>42943</v>
      </c>
      <c r="AC978" s="38">
        <f t="shared" si="193"/>
        <v>42943</v>
      </c>
      <c r="AD978" s="38">
        <f t="shared" si="194"/>
        <v>42943</v>
      </c>
      <c r="AE978" s="38"/>
      <c r="AF978" s="38"/>
      <c r="AG978" s="38"/>
      <c r="AH978" s="38"/>
      <c r="AI978" s="38"/>
      <c r="AJ978" s="38"/>
      <c r="AK978" s="38"/>
      <c r="AL978" s="38"/>
      <c r="AM978" s="38"/>
      <c r="AO978" s="38"/>
    </row>
    <row r="979" spans="2:41">
      <c r="B979" s="111">
        <v>43038</v>
      </c>
      <c r="C979" s="112">
        <v>1.3767800000000001</v>
      </c>
      <c r="E979" s="111"/>
      <c r="K979" s="111">
        <v>42996</v>
      </c>
      <c r="L979" s="112">
        <v>1.2661100000000001</v>
      </c>
      <c r="N979" s="111">
        <v>42996</v>
      </c>
      <c r="O979" s="112">
        <v>1.0741700000000001</v>
      </c>
      <c r="Q979" s="111">
        <v>42996</v>
      </c>
      <c r="R979" s="112">
        <v>0.19194</v>
      </c>
      <c r="S979" s="158">
        <f t="shared" si="188"/>
        <v>0</v>
      </c>
      <c r="T979" s="38">
        <f t="shared" si="189"/>
        <v>43038</v>
      </c>
      <c r="U979" s="112">
        <f t="shared" ca="1" si="190"/>
        <v>1.3767800000000001</v>
      </c>
      <c r="V979" s="112">
        <f t="shared" ca="1" si="184"/>
        <v>1.4157600000000001</v>
      </c>
      <c r="W979" s="112">
        <f t="shared" ca="1" si="185"/>
        <v>1.2238199999999999</v>
      </c>
      <c r="X979" s="112">
        <f t="shared" ca="1" si="186"/>
        <v>0.19194</v>
      </c>
      <c r="Y979" s="112">
        <f t="shared" ca="1" si="191"/>
        <v>0</v>
      </c>
      <c r="Z979" s="27">
        <f t="shared" ca="1" si="187"/>
        <v>0.15296000000000021</v>
      </c>
      <c r="AB979" s="38">
        <f t="shared" ca="1" si="192"/>
        <v>42944</v>
      </c>
      <c r="AC979" s="38" t="e">
        <f t="shared" si="193"/>
        <v>#N/A</v>
      </c>
      <c r="AD979" s="38">
        <f t="shared" si="194"/>
        <v>42944</v>
      </c>
      <c r="AE979" s="38"/>
      <c r="AF979" s="38"/>
      <c r="AG979" s="38"/>
      <c r="AH979" s="38"/>
      <c r="AI979" s="38"/>
      <c r="AJ979" s="38"/>
      <c r="AK979" s="38"/>
      <c r="AL979" s="38"/>
      <c r="AM979" s="38"/>
      <c r="AO979" s="38"/>
    </row>
    <row r="980" spans="2:41">
      <c r="B980" s="111">
        <v>43039</v>
      </c>
      <c r="C980" s="112">
        <v>1.3812199999999999</v>
      </c>
      <c r="E980" s="111"/>
      <c r="K980" s="111">
        <v>42997</v>
      </c>
      <c r="L980" s="112">
        <v>1.2694399999999999</v>
      </c>
      <c r="N980" s="111">
        <v>42997</v>
      </c>
      <c r="O980" s="112">
        <v>1.07748</v>
      </c>
      <c r="Q980" s="111">
        <v>42997</v>
      </c>
      <c r="R980" s="112">
        <v>0.19195999999999999</v>
      </c>
      <c r="S980" s="158">
        <f t="shared" si="188"/>
        <v>0</v>
      </c>
      <c r="T980" s="38">
        <f t="shared" si="189"/>
        <v>43039</v>
      </c>
      <c r="U980" s="112">
        <f t="shared" ca="1" si="190"/>
        <v>1.3812199999999999</v>
      </c>
      <c r="V980" s="112">
        <f t="shared" ca="1" si="184"/>
        <v>1.41873</v>
      </c>
      <c r="W980" s="112">
        <f t="shared" ca="1" si="185"/>
        <v>1.2267699999999999</v>
      </c>
      <c r="X980" s="112">
        <f t="shared" ca="1" si="186"/>
        <v>0.19195999999999999</v>
      </c>
      <c r="Y980" s="112">
        <f t="shared" ca="1" si="191"/>
        <v>0</v>
      </c>
      <c r="Z980" s="27">
        <f t="shared" ca="1" si="187"/>
        <v>0.15444999999999998</v>
      </c>
      <c r="AB980" s="38">
        <f t="shared" si="192"/>
        <v>42947</v>
      </c>
      <c r="AC980" s="38">
        <f t="shared" si="193"/>
        <v>42947</v>
      </c>
      <c r="AD980" s="38">
        <f t="shared" si="194"/>
        <v>42947</v>
      </c>
      <c r="AE980" s="38"/>
      <c r="AF980" s="38"/>
      <c r="AG980" s="38"/>
      <c r="AH980" s="38"/>
      <c r="AI980" s="38"/>
      <c r="AJ980" s="38"/>
      <c r="AK980" s="38"/>
      <c r="AL980" s="38"/>
      <c r="AM980" s="38"/>
      <c r="AO980" s="38"/>
    </row>
    <row r="981" spans="2:41">
      <c r="B981" s="111">
        <v>43040</v>
      </c>
      <c r="C981" s="112">
        <v>1.38483</v>
      </c>
      <c r="E981" s="111"/>
      <c r="K981" s="111">
        <v>42998</v>
      </c>
      <c r="L981" s="112">
        <v>1.27318</v>
      </c>
      <c r="N981" s="111">
        <v>42998</v>
      </c>
      <c r="O981" s="112">
        <v>1.0812200000000001</v>
      </c>
      <c r="Q981" s="111">
        <v>42998</v>
      </c>
      <c r="R981" s="112">
        <v>0.19195999999999999</v>
      </c>
      <c r="S981" s="158">
        <f t="shared" si="188"/>
        <v>0</v>
      </c>
      <c r="T981" s="38">
        <f t="shared" si="189"/>
        <v>43040</v>
      </c>
      <c r="U981" s="112">
        <f t="shared" ca="1" si="190"/>
        <v>1.38483</v>
      </c>
      <c r="V981" s="112">
        <f t="shared" ca="1" si="184"/>
        <v>1.42178</v>
      </c>
      <c r="W981" s="112">
        <f t="shared" ca="1" si="185"/>
        <v>1.2298199999999999</v>
      </c>
      <c r="X981" s="112">
        <f t="shared" ca="1" si="186"/>
        <v>0.19195999999999999</v>
      </c>
      <c r="Y981" s="112">
        <f t="shared" ca="1" si="191"/>
        <v>0</v>
      </c>
      <c r="Z981" s="27">
        <f t="shared" ca="1" si="187"/>
        <v>0.15501000000000009</v>
      </c>
      <c r="AB981" s="38">
        <f t="shared" si="192"/>
        <v>42948</v>
      </c>
      <c r="AC981" s="38">
        <f t="shared" si="193"/>
        <v>42948</v>
      </c>
      <c r="AD981" s="38">
        <f t="shared" si="194"/>
        <v>42948</v>
      </c>
      <c r="AE981" s="38"/>
      <c r="AF981" s="38"/>
      <c r="AG981" s="38"/>
      <c r="AH981" s="38"/>
      <c r="AI981" s="38"/>
      <c r="AJ981" s="38"/>
      <c r="AK981" s="38"/>
      <c r="AL981" s="38"/>
      <c r="AM981" s="38"/>
      <c r="AO981" s="38"/>
    </row>
    <row r="982" spans="2:41">
      <c r="B982" s="111">
        <v>43041</v>
      </c>
      <c r="C982" s="112">
        <v>1.3913899999999999</v>
      </c>
      <c r="E982" s="111"/>
      <c r="K982" s="111">
        <v>42999</v>
      </c>
      <c r="L982" s="112">
        <v>1.2768200000000001</v>
      </c>
      <c r="N982" s="111">
        <v>42999</v>
      </c>
      <c r="O982" s="112">
        <v>1.0848599999999999</v>
      </c>
      <c r="Q982" s="111">
        <v>42999</v>
      </c>
      <c r="R982" s="112">
        <v>0.19195999999999999</v>
      </c>
      <c r="S982" s="158">
        <f t="shared" si="188"/>
        <v>0</v>
      </c>
      <c r="T982" s="38">
        <f t="shared" si="189"/>
        <v>43041</v>
      </c>
      <c r="U982" s="112">
        <f t="shared" ca="1" si="190"/>
        <v>1.3913899999999999</v>
      </c>
      <c r="V982" s="112">
        <f t="shared" ca="1" si="184"/>
        <v>1.4243999999999999</v>
      </c>
      <c r="W982" s="112">
        <f t="shared" ca="1" si="185"/>
        <v>1.23244</v>
      </c>
      <c r="X982" s="112">
        <f t="shared" ca="1" si="186"/>
        <v>0.19195999999999999</v>
      </c>
      <c r="Y982" s="112">
        <f t="shared" ca="1" si="191"/>
        <v>0</v>
      </c>
      <c r="Z982" s="27">
        <f t="shared" ca="1" si="187"/>
        <v>0.15894999999999992</v>
      </c>
      <c r="AB982" s="38">
        <f t="shared" si="192"/>
        <v>42949</v>
      </c>
      <c r="AC982" s="38">
        <f t="shared" si="193"/>
        <v>42949</v>
      </c>
      <c r="AD982" s="38">
        <f t="shared" si="194"/>
        <v>42949</v>
      </c>
      <c r="AE982" s="38"/>
      <c r="AF982" s="38"/>
      <c r="AG982" s="38"/>
      <c r="AH982" s="38"/>
      <c r="AI982" s="38"/>
      <c r="AJ982" s="38"/>
      <c r="AK982" s="38"/>
      <c r="AL982" s="38"/>
      <c r="AM982" s="38"/>
      <c r="AO982" s="38"/>
    </row>
    <row r="983" spans="2:41">
      <c r="B983" s="111">
        <v>43042</v>
      </c>
      <c r="C983" s="112">
        <v>1.39194</v>
      </c>
      <c r="E983" s="111"/>
      <c r="K983" s="111">
        <v>43000</v>
      </c>
      <c r="L983" s="112">
        <v>1.28057</v>
      </c>
      <c r="N983" s="111">
        <v>43000</v>
      </c>
      <c r="O983" s="112">
        <v>1.0886100000000001</v>
      </c>
      <c r="Q983" s="111">
        <v>43000</v>
      </c>
      <c r="R983" s="112">
        <v>0.19195999999999999</v>
      </c>
      <c r="S983" s="158">
        <f t="shared" si="188"/>
        <v>0</v>
      </c>
      <c r="T983" s="38">
        <f t="shared" si="189"/>
        <v>43042</v>
      </c>
      <c r="U983" s="112">
        <f t="shared" ca="1" si="190"/>
        <v>1.39194</v>
      </c>
      <c r="V983" s="112">
        <f t="shared" ca="1" si="184"/>
        <v>1.4283699999999999</v>
      </c>
      <c r="W983" s="112">
        <f t="shared" ca="1" si="185"/>
        <v>1.23641</v>
      </c>
      <c r="X983" s="112">
        <f t="shared" ca="1" si="186"/>
        <v>0.19195999999999999</v>
      </c>
      <c r="Y983" s="112">
        <f t="shared" ca="1" si="191"/>
        <v>0</v>
      </c>
      <c r="Z983" s="27">
        <f t="shared" ca="1" si="187"/>
        <v>0.15552999999999995</v>
      </c>
      <c r="AB983" s="38">
        <f t="shared" si="192"/>
        <v>42950</v>
      </c>
      <c r="AC983" s="38">
        <f t="shared" si="193"/>
        <v>42950</v>
      </c>
      <c r="AD983" s="38">
        <f t="shared" si="194"/>
        <v>42950</v>
      </c>
      <c r="AE983" s="38"/>
      <c r="AF983" s="38"/>
      <c r="AG983" s="38"/>
      <c r="AH983" s="38"/>
      <c r="AI983" s="38"/>
      <c r="AJ983" s="38"/>
      <c r="AK983" s="38"/>
      <c r="AL983" s="38"/>
      <c r="AM983" s="38"/>
      <c r="AO983" s="38"/>
    </row>
    <row r="984" spans="2:41">
      <c r="B984" s="111">
        <v>43045</v>
      </c>
      <c r="C984" s="112">
        <v>1.39703</v>
      </c>
      <c r="E984" s="111"/>
      <c r="K984" s="111">
        <v>43003</v>
      </c>
      <c r="L984" s="112">
        <v>1.2950900000000001</v>
      </c>
      <c r="N984" s="111">
        <v>43003</v>
      </c>
      <c r="O984" s="112">
        <v>1.1031500000000001</v>
      </c>
      <c r="Q984" s="111">
        <v>43003</v>
      </c>
      <c r="R984" s="112">
        <v>0.19194</v>
      </c>
      <c r="S984" s="158">
        <f t="shared" si="188"/>
        <v>0</v>
      </c>
      <c r="T984" s="38">
        <f t="shared" si="189"/>
        <v>43045</v>
      </c>
      <c r="U984" s="112">
        <f t="shared" ca="1" si="190"/>
        <v>1.39703</v>
      </c>
      <c r="V984" s="112">
        <f t="shared" ca="1" si="184"/>
        <v>1.43353</v>
      </c>
      <c r="W984" s="112">
        <f t="shared" ca="1" si="185"/>
        <v>1.24159</v>
      </c>
      <c r="X984" s="112">
        <f t="shared" ca="1" si="186"/>
        <v>0.19194</v>
      </c>
      <c r="Y984" s="112">
        <f t="shared" ca="1" si="191"/>
        <v>0</v>
      </c>
      <c r="Z984" s="27">
        <f t="shared" ca="1" si="187"/>
        <v>0.15544000000000002</v>
      </c>
      <c r="AB984" s="38">
        <f t="shared" si="192"/>
        <v>42951</v>
      </c>
      <c r="AC984" s="38" t="e">
        <f t="shared" si="193"/>
        <v>#N/A</v>
      </c>
      <c r="AD984" s="38">
        <f t="shared" si="194"/>
        <v>42951</v>
      </c>
      <c r="AE984" s="38"/>
      <c r="AF984" s="38"/>
      <c r="AG984" s="38"/>
      <c r="AH984" s="38"/>
      <c r="AI984" s="38"/>
      <c r="AJ984" s="38"/>
      <c r="AK984" s="38"/>
      <c r="AL984" s="38"/>
      <c r="AM984" s="38"/>
      <c r="AO984" s="38"/>
    </row>
    <row r="985" spans="2:41">
      <c r="B985" s="111">
        <v>43046</v>
      </c>
      <c r="C985" s="112">
        <v>1.4025799999999999</v>
      </c>
      <c r="E985" s="111"/>
      <c r="K985" s="111">
        <v>43004</v>
      </c>
      <c r="L985" s="112">
        <v>1.2961</v>
      </c>
      <c r="N985" s="111">
        <v>43004</v>
      </c>
      <c r="O985" s="112">
        <v>1.1041399999999999</v>
      </c>
      <c r="Q985" s="111">
        <v>43004</v>
      </c>
      <c r="R985" s="112">
        <v>0.19195999999999999</v>
      </c>
      <c r="S985" s="158">
        <f t="shared" si="188"/>
        <v>0</v>
      </c>
      <c r="T985" s="38">
        <f t="shared" si="189"/>
        <v>43046</v>
      </c>
      <c r="U985" s="112">
        <f t="shared" ca="1" si="190"/>
        <v>1.4025799999999999</v>
      </c>
      <c r="V985" s="112">
        <f t="shared" ca="1" si="184"/>
        <v>1.4355199999999999</v>
      </c>
      <c r="W985" s="112">
        <f t="shared" ca="1" si="185"/>
        <v>1.24356</v>
      </c>
      <c r="X985" s="112">
        <f t="shared" ca="1" si="186"/>
        <v>0.19195999999999999</v>
      </c>
      <c r="Y985" s="112">
        <f t="shared" ca="1" si="191"/>
        <v>0</v>
      </c>
      <c r="Z985" s="27">
        <f t="shared" ca="1" si="187"/>
        <v>0.15901999999999994</v>
      </c>
      <c r="AB985" s="38">
        <f t="shared" si="192"/>
        <v>42954</v>
      </c>
      <c r="AC985" s="38">
        <f t="shared" si="193"/>
        <v>42954</v>
      </c>
      <c r="AD985" s="38">
        <f t="shared" si="194"/>
        <v>42954</v>
      </c>
      <c r="AE985" s="38"/>
      <c r="AF985" s="38"/>
      <c r="AG985" s="38"/>
      <c r="AH985" s="38"/>
      <c r="AI985" s="38"/>
      <c r="AJ985" s="38"/>
      <c r="AK985" s="38"/>
      <c r="AL985" s="38"/>
      <c r="AM985" s="38"/>
      <c r="AO985" s="38"/>
    </row>
    <row r="986" spans="2:41">
      <c r="B986" s="111">
        <v>43047</v>
      </c>
      <c r="C986" s="112">
        <v>1.40981</v>
      </c>
      <c r="E986" s="111"/>
      <c r="K986" s="111">
        <v>43005</v>
      </c>
      <c r="L986" s="112">
        <v>1.3000700000000001</v>
      </c>
      <c r="N986" s="111">
        <v>43005</v>
      </c>
      <c r="O986" s="112">
        <v>1.1081099999999999</v>
      </c>
      <c r="Q986" s="111">
        <v>43005</v>
      </c>
      <c r="R986" s="112">
        <v>0.19195999999999999</v>
      </c>
      <c r="S986" s="158">
        <f t="shared" si="188"/>
        <v>0</v>
      </c>
      <c r="T986" s="38">
        <f t="shared" si="189"/>
        <v>43047</v>
      </c>
      <c r="U986" s="112">
        <f t="shared" ca="1" si="190"/>
        <v>1.40981</v>
      </c>
      <c r="V986" s="112">
        <f t="shared" ca="1" si="184"/>
        <v>1.4379200000000001</v>
      </c>
      <c r="W986" s="112">
        <f t="shared" ca="1" si="185"/>
        <v>1.24596</v>
      </c>
      <c r="X986" s="112">
        <f t="shared" ca="1" si="186"/>
        <v>0.19195999999999999</v>
      </c>
      <c r="Y986" s="112">
        <f t="shared" ca="1" si="191"/>
        <v>0</v>
      </c>
      <c r="Z986" s="27">
        <f t="shared" ca="1" si="187"/>
        <v>0.16385000000000005</v>
      </c>
      <c r="AB986" s="38">
        <f t="shared" ca="1" si="192"/>
        <v>42955</v>
      </c>
      <c r="AC986" s="38">
        <f t="shared" ca="1" si="193"/>
        <v>42955</v>
      </c>
      <c r="AD986" s="38">
        <f t="shared" si="194"/>
        <v>42955</v>
      </c>
      <c r="AE986" s="38"/>
      <c r="AF986" s="38"/>
      <c r="AG986" s="38"/>
      <c r="AH986" s="38"/>
      <c r="AI986" s="38"/>
      <c r="AJ986" s="38"/>
      <c r="AK986" s="38"/>
      <c r="AL986" s="38"/>
      <c r="AM986" s="38"/>
      <c r="AO986" s="38"/>
    </row>
    <row r="987" spans="2:41">
      <c r="B987" s="111">
        <v>43048</v>
      </c>
      <c r="C987" s="112">
        <v>1.41289</v>
      </c>
      <c r="E987" s="111"/>
      <c r="K987" s="111">
        <v>43006</v>
      </c>
      <c r="L987" s="112">
        <v>1.30403</v>
      </c>
      <c r="N987" s="111">
        <v>43006</v>
      </c>
      <c r="O987" s="112">
        <v>1.1120700000000001</v>
      </c>
      <c r="Q987" s="111">
        <v>43006</v>
      </c>
      <c r="R987" s="112">
        <v>0.19195999999999999</v>
      </c>
      <c r="S987" s="158">
        <f t="shared" si="188"/>
        <v>0</v>
      </c>
      <c r="T987" s="38">
        <f t="shared" si="189"/>
        <v>43048</v>
      </c>
      <c r="U987" s="112">
        <f t="shared" ca="1" si="190"/>
        <v>1.41289</v>
      </c>
      <c r="V987" s="112">
        <f t="shared" ca="1" si="184"/>
        <v>1.4405299999999999</v>
      </c>
      <c r="W987" s="112">
        <f t="shared" ca="1" si="185"/>
        <v>1.24857</v>
      </c>
      <c r="X987" s="112">
        <f t="shared" ca="1" si="186"/>
        <v>0.19195999999999999</v>
      </c>
      <c r="Y987" s="112">
        <f t="shared" ca="1" si="191"/>
        <v>0</v>
      </c>
      <c r="Z987" s="27">
        <f t="shared" ca="1" si="187"/>
        <v>0.16432000000000002</v>
      </c>
      <c r="AB987" s="38">
        <f t="shared" si="192"/>
        <v>42956</v>
      </c>
      <c r="AC987" s="38">
        <f t="shared" si="193"/>
        <v>42956</v>
      </c>
      <c r="AD987" s="38">
        <f t="shared" si="194"/>
        <v>42956</v>
      </c>
      <c r="AE987" s="38"/>
      <c r="AF987" s="38"/>
      <c r="AG987" s="38"/>
      <c r="AH987" s="38"/>
      <c r="AI987" s="38"/>
      <c r="AJ987" s="38"/>
      <c r="AK987" s="38"/>
      <c r="AL987" s="38"/>
      <c r="AM987" s="38"/>
      <c r="AO987" s="38"/>
    </row>
    <row r="988" spans="2:41">
      <c r="B988" s="111">
        <v>43049</v>
      </c>
      <c r="C988" s="112">
        <v>1.41289</v>
      </c>
      <c r="E988" s="111"/>
      <c r="K988" s="111">
        <v>43007</v>
      </c>
      <c r="L988" s="112">
        <v>1.3080000000000001</v>
      </c>
      <c r="N988" s="111">
        <v>43007</v>
      </c>
      <c r="O988" s="112">
        <v>1.1160399999999999</v>
      </c>
      <c r="Q988" s="111">
        <v>43007</v>
      </c>
      <c r="R988" s="112">
        <v>0.19195999999999999</v>
      </c>
      <c r="S988" s="158">
        <f t="shared" si="188"/>
        <v>0</v>
      </c>
      <c r="T988" s="38">
        <f t="shared" si="189"/>
        <v>43049</v>
      </c>
      <c r="U988" s="112">
        <f t="shared" ca="1" si="190"/>
        <v>1.41289</v>
      </c>
      <c r="V988" s="112">
        <f t="shared" ca="1" si="184"/>
        <v>1.4444900000000001</v>
      </c>
      <c r="W988" s="112">
        <f t="shared" ca="1" si="185"/>
        <v>1.2525299999999999</v>
      </c>
      <c r="X988" s="112">
        <f t="shared" ca="1" si="186"/>
        <v>0.19195999999999999</v>
      </c>
      <c r="Y988" s="112">
        <f t="shared" ca="1" si="191"/>
        <v>0</v>
      </c>
      <c r="Z988" s="27">
        <f t="shared" ca="1" si="187"/>
        <v>0.16036000000000006</v>
      </c>
      <c r="AB988" s="38">
        <f t="shared" si="192"/>
        <v>42957</v>
      </c>
      <c r="AC988" s="38">
        <f t="shared" si="193"/>
        <v>42957</v>
      </c>
      <c r="AD988" s="38">
        <f t="shared" si="194"/>
        <v>42957</v>
      </c>
      <c r="AE988" s="38"/>
      <c r="AF988" s="38"/>
      <c r="AG988" s="38"/>
      <c r="AH988" s="38"/>
      <c r="AI988" s="38"/>
      <c r="AJ988" s="38"/>
      <c r="AK988" s="38"/>
      <c r="AL988" s="38"/>
      <c r="AM988" s="38"/>
      <c r="AO988" s="38"/>
    </row>
    <row r="989" spans="2:41">
      <c r="B989" s="111">
        <v>43052</v>
      </c>
      <c r="C989" s="112">
        <v>1.4158599999999999</v>
      </c>
      <c r="E989" s="111"/>
      <c r="K989" s="111">
        <v>43010</v>
      </c>
      <c r="L989" s="112">
        <v>1.3239700000000001</v>
      </c>
      <c r="N989" s="111">
        <v>43010</v>
      </c>
      <c r="O989" s="112">
        <v>1.1320300000000001</v>
      </c>
      <c r="Q989" s="111">
        <v>43010</v>
      </c>
      <c r="R989" s="112">
        <v>0.19194</v>
      </c>
      <c r="S989" s="158">
        <f t="shared" si="188"/>
        <v>0</v>
      </c>
      <c r="T989" s="38">
        <f t="shared" si="189"/>
        <v>43052</v>
      </c>
      <c r="U989" s="112">
        <f t="shared" ca="1" si="190"/>
        <v>1.4158599999999999</v>
      </c>
      <c r="V989" s="112">
        <f t="shared" ca="1" si="184"/>
        <v>1.4503300000000001</v>
      </c>
      <c r="W989" s="112">
        <f t="shared" ca="1" si="185"/>
        <v>1.2583899999999999</v>
      </c>
      <c r="X989" s="112">
        <f t="shared" ca="1" si="186"/>
        <v>0.19194</v>
      </c>
      <c r="Y989" s="112">
        <f t="shared" ca="1" si="191"/>
        <v>0</v>
      </c>
      <c r="Z989" s="27">
        <f t="shared" ca="1" si="187"/>
        <v>0.15747</v>
      </c>
      <c r="AB989" s="38">
        <f t="shared" si="192"/>
        <v>42958</v>
      </c>
      <c r="AC989" s="38" t="e">
        <f t="shared" si="193"/>
        <v>#N/A</v>
      </c>
      <c r="AD989" s="38">
        <f t="shared" si="194"/>
        <v>42958</v>
      </c>
      <c r="AE989" s="38"/>
      <c r="AF989" s="38"/>
      <c r="AG989" s="38"/>
      <c r="AH989" s="38"/>
      <c r="AI989" s="38"/>
      <c r="AJ989" s="38"/>
      <c r="AK989" s="38"/>
      <c r="AL989" s="38"/>
      <c r="AM989" s="38"/>
      <c r="AO989" s="38"/>
    </row>
    <row r="990" spans="2:41">
      <c r="B990" s="111">
        <v>43053</v>
      </c>
      <c r="C990" s="112">
        <v>1.41899</v>
      </c>
      <c r="E990" s="111"/>
      <c r="K990" s="111">
        <v>43011</v>
      </c>
      <c r="L990" s="112">
        <v>1.32802</v>
      </c>
      <c r="N990" s="111">
        <v>43011</v>
      </c>
      <c r="O990" s="112">
        <v>1.1360600000000001</v>
      </c>
      <c r="Q990" s="111">
        <v>43011</v>
      </c>
      <c r="R990" s="112">
        <v>0.19195999999999999</v>
      </c>
      <c r="S990" s="158">
        <f t="shared" si="188"/>
        <v>0</v>
      </c>
      <c r="T990" s="38">
        <f t="shared" si="189"/>
        <v>43053</v>
      </c>
      <c r="U990" s="112">
        <f t="shared" ca="1" si="190"/>
        <v>1.41899</v>
      </c>
      <c r="V990" s="112">
        <f t="shared" ca="1" si="184"/>
        <v>1.4526300000000001</v>
      </c>
      <c r="W990" s="112">
        <f t="shared" ca="1" si="185"/>
        <v>1.26067</v>
      </c>
      <c r="X990" s="112">
        <f t="shared" ca="1" si="186"/>
        <v>0.19195999999999999</v>
      </c>
      <c r="Y990" s="112">
        <f t="shared" ca="1" si="191"/>
        <v>0</v>
      </c>
      <c r="Z990" s="27">
        <f t="shared" ca="1" si="187"/>
        <v>0.15832000000000002</v>
      </c>
      <c r="AB990" s="38">
        <f t="shared" si="192"/>
        <v>42961</v>
      </c>
      <c r="AC990" s="38">
        <f t="shared" si="193"/>
        <v>42961</v>
      </c>
      <c r="AD990" s="38">
        <f t="shared" si="194"/>
        <v>42961</v>
      </c>
      <c r="AE990" s="38"/>
      <c r="AF990" s="38"/>
      <c r="AG990" s="38"/>
      <c r="AH990" s="38"/>
      <c r="AI990" s="38"/>
      <c r="AJ990" s="38"/>
      <c r="AK990" s="38"/>
      <c r="AL990" s="38"/>
      <c r="AM990" s="38"/>
      <c r="AO990" s="38"/>
    </row>
    <row r="991" spans="2:41">
      <c r="B991" s="111">
        <v>43054</v>
      </c>
      <c r="C991" s="112">
        <v>1.4218999999999999</v>
      </c>
      <c r="E991" s="111"/>
      <c r="K991" s="111">
        <v>43012</v>
      </c>
      <c r="L991" s="112">
        <v>1.3321700000000001</v>
      </c>
      <c r="N991" s="111">
        <v>43012</v>
      </c>
      <c r="O991" s="112">
        <v>1.1402099999999999</v>
      </c>
      <c r="Q991" s="111">
        <v>43012</v>
      </c>
      <c r="R991" s="112">
        <v>0.19195999999999999</v>
      </c>
      <c r="S991" s="158">
        <f t="shared" si="188"/>
        <v>0</v>
      </c>
      <c r="T991" s="38">
        <f t="shared" si="189"/>
        <v>43054</v>
      </c>
      <c r="U991" s="112">
        <f t="shared" ca="1" si="190"/>
        <v>1.4218999999999999</v>
      </c>
      <c r="V991" s="112">
        <f t="shared" ca="1" si="184"/>
        <v>1.45482</v>
      </c>
      <c r="W991" s="112">
        <f t="shared" ca="1" si="185"/>
        <v>1.2628599999999999</v>
      </c>
      <c r="X991" s="112">
        <f t="shared" ca="1" si="186"/>
        <v>0.19195999999999999</v>
      </c>
      <c r="Y991" s="112">
        <f t="shared" ca="1" si="191"/>
        <v>0</v>
      </c>
      <c r="Z991" s="27">
        <f t="shared" ca="1" si="187"/>
        <v>0.15904000000000007</v>
      </c>
      <c r="AB991" s="38">
        <f t="shared" si="192"/>
        <v>42962</v>
      </c>
      <c r="AC991" s="38">
        <f t="shared" si="193"/>
        <v>42962</v>
      </c>
      <c r="AD991" s="38">
        <f t="shared" si="194"/>
        <v>42962</v>
      </c>
      <c r="AE991" s="38"/>
      <c r="AF991" s="38"/>
      <c r="AG991" s="38"/>
      <c r="AH991" s="38"/>
      <c r="AI991" s="38"/>
      <c r="AJ991" s="38"/>
      <c r="AK991" s="38"/>
      <c r="AL991" s="38"/>
      <c r="AM991" s="38"/>
      <c r="AO991" s="38"/>
    </row>
    <row r="992" spans="2:41">
      <c r="B992" s="111">
        <v>43055</v>
      </c>
      <c r="C992" s="112">
        <v>1.43567</v>
      </c>
      <c r="E992" s="111"/>
      <c r="K992" s="111">
        <v>43013</v>
      </c>
      <c r="L992" s="112">
        <v>1.3364199999999999</v>
      </c>
      <c r="N992" s="111">
        <v>43013</v>
      </c>
      <c r="O992" s="112">
        <v>1.14446</v>
      </c>
      <c r="Q992" s="111">
        <v>43013</v>
      </c>
      <c r="R992" s="112">
        <v>0.19195999999999999</v>
      </c>
      <c r="S992" s="158">
        <f t="shared" si="188"/>
        <v>0</v>
      </c>
      <c r="T992" s="38">
        <f t="shared" si="189"/>
        <v>43055</v>
      </c>
      <c r="U992" s="112">
        <f t="shared" ca="1" si="190"/>
        <v>1.43567</v>
      </c>
      <c r="V992" s="112">
        <f t="shared" ca="1" si="184"/>
        <v>1.4571100000000001</v>
      </c>
      <c r="W992" s="112">
        <f t="shared" ca="1" si="185"/>
        <v>1.26515</v>
      </c>
      <c r="X992" s="112">
        <f t="shared" ca="1" si="186"/>
        <v>0.19195999999999999</v>
      </c>
      <c r="Y992" s="112">
        <f t="shared" ca="1" si="191"/>
        <v>0</v>
      </c>
      <c r="Z992" s="27">
        <f t="shared" ca="1" si="187"/>
        <v>0.17052</v>
      </c>
      <c r="AB992" s="38">
        <f t="shared" si="192"/>
        <v>42963</v>
      </c>
      <c r="AC992" s="38">
        <f t="shared" si="193"/>
        <v>42963</v>
      </c>
      <c r="AD992" s="38">
        <f t="shared" si="194"/>
        <v>42963</v>
      </c>
      <c r="AE992" s="38"/>
      <c r="AF992" s="38"/>
      <c r="AG992" s="38"/>
      <c r="AH992" s="38"/>
      <c r="AI992" s="38"/>
      <c r="AJ992" s="38"/>
      <c r="AK992" s="38"/>
      <c r="AL992" s="38"/>
      <c r="AM992" s="38"/>
      <c r="AO992" s="38"/>
    </row>
    <row r="993" spans="2:41">
      <c r="B993" s="111">
        <v>43056</v>
      </c>
      <c r="C993" s="112">
        <v>1.4406699999999999</v>
      </c>
      <c r="E993" s="111"/>
      <c r="K993" s="111">
        <v>43014</v>
      </c>
      <c r="L993" s="112">
        <v>1.3439700000000001</v>
      </c>
      <c r="N993" s="111">
        <v>43014</v>
      </c>
      <c r="O993" s="112">
        <v>1.15201</v>
      </c>
      <c r="Q993" s="111">
        <v>43014</v>
      </c>
      <c r="R993" s="112">
        <v>0.19195999999999999</v>
      </c>
      <c r="S993" s="158">
        <f t="shared" si="188"/>
        <v>0</v>
      </c>
      <c r="T993" s="38">
        <f t="shared" si="189"/>
        <v>43056</v>
      </c>
      <c r="U993" s="112">
        <f t="shared" ca="1" si="190"/>
        <v>1.4406699999999999</v>
      </c>
      <c r="V993" s="112">
        <f t="shared" ca="1" si="184"/>
        <v>1.4626700000000001</v>
      </c>
      <c r="W993" s="112">
        <f t="shared" ca="1" si="185"/>
        <v>1.27071</v>
      </c>
      <c r="X993" s="112">
        <f t="shared" ca="1" si="186"/>
        <v>0.19195999999999999</v>
      </c>
      <c r="Y993" s="112">
        <f t="shared" ca="1" si="191"/>
        <v>0</v>
      </c>
      <c r="Z993" s="27">
        <f t="shared" ca="1" si="187"/>
        <v>0.16995999999999989</v>
      </c>
      <c r="AB993" s="38">
        <f t="shared" ca="1" si="192"/>
        <v>42964</v>
      </c>
      <c r="AC993" s="38">
        <f t="shared" si="193"/>
        <v>42964</v>
      </c>
      <c r="AD993" s="38">
        <f t="shared" si="194"/>
        <v>42964</v>
      </c>
      <c r="AE993" s="38"/>
      <c r="AF993" s="38"/>
      <c r="AG993" s="38"/>
      <c r="AH993" s="38"/>
      <c r="AI993" s="38"/>
      <c r="AJ993" s="38"/>
      <c r="AK993" s="38"/>
      <c r="AL993" s="38"/>
      <c r="AM993" s="38"/>
      <c r="AO993" s="38"/>
    </row>
    <row r="994" spans="2:41">
      <c r="B994" s="111">
        <v>43059</v>
      </c>
      <c r="C994" s="112">
        <v>1.44594</v>
      </c>
      <c r="E994" s="111"/>
      <c r="K994" s="111">
        <v>43017</v>
      </c>
      <c r="L994" s="112">
        <v>1.34395</v>
      </c>
      <c r="N994" s="111">
        <v>43017</v>
      </c>
      <c r="O994" s="112">
        <v>1.15201</v>
      </c>
      <c r="Q994" s="111">
        <v>43017</v>
      </c>
      <c r="R994" s="112">
        <v>0.19194</v>
      </c>
      <c r="S994" s="158">
        <f t="shared" si="188"/>
        <v>0</v>
      </c>
      <c r="T994" s="38">
        <f t="shared" si="189"/>
        <v>43059</v>
      </c>
      <c r="U994" s="112">
        <f t="shared" ca="1" si="190"/>
        <v>1.44594</v>
      </c>
      <c r="V994" s="112">
        <f t="shared" ca="1" si="184"/>
        <v>1.46679</v>
      </c>
      <c r="W994" s="112">
        <f t="shared" ca="1" si="185"/>
        <v>1.27485</v>
      </c>
      <c r="X994" s="112">
        <f t="shared" ca="1" si="186"/>
        <v>0.19194</v>
      </c>
      <c r="Y994" s="112">
        <f t="shared" ca="1" si="191"/>
        <v>0</v>
      </c>
      <c r="Z994" s="27">
        <f t="shared" ca="1" si="187"/>
        <v>0.17108999999999996</v>
      </c>
      <c r="AB994" s="38">
        <f t="shared" si="192"/>
        <v>42965</v>
      </c>
      <c r="AC994" s="38" t="e">
        <f t="shared" si="193"/>
        <v>#N/A</v>
      </c>
      <c r="AD994" s="38">
        <f t="shared" si="194"/>
        <v>42965</v>
      </c>
      <c r="AE994" s="38"/>
      <c r="AF994" s="38"/>
      <c r="AG994" s="38"/>
      <c r="AH994" s="38"/>
      <c r="AI994" s="38"/>
      <c r="AJ994" s="38"/>
      <c r="AK994" s="38"/>
      <c r="AL994" s="38"/>
      <c r="AM994" s="38"/>
      <c r="AO994" s="38"/>
    </row>
    <row r="995" spans="2:41">
      <c r="B995" s="111">
        <v>43060</v>
      </c>
      <c r="C995" s="112">
        <v>1.454</v>
      </c>
      <c r="E995" s="111"/>
      <c r="K995" s="111">
        <v>43018</v>
      </c>
      <c r="L995" s="112">
        <v>1.3527499999999999</v>
      </c>
      <c r="N995" s="111">
        <v>43018</v>
      </c>
      <c r="O995" s="112">
        <v>1.1608100000000001</v>
      </c>
      <c r="Q995" s="111">
        <v>43018</v>
      </c>
      <c r="R995" s="112">
        <v>0.19194</v>
      </c>
      <c r="S995" s="158">
        <f t="shared" si="188"/>
        <v>0</v>
      </c>
      <c r="T995" s="38">
        <f t="shared" si="189"/>
        <v>43060</v>
      </c>
      <c r="U995" s="112">
        <f t="shared" ca="1" si="190"/>
        <v>1.454</v>
      </c>
      <c r="V995" s="112">
        <f t="shared" ca="1" si="184"/>
        <v>1.46932</v>
      </c>
      <c r="W995" s="112">
        <f t="shared" ca="1" si="185"/>
        <v>1.2773600000000001</v>
      </c>
      <c r="X995" s="112">
        <f t="shared" ca="1" si="186"/>
        <v>0.19195999999999999</v>
      </c>
      <c r="Y995" s="112">
        <f t="shared" ca="1" si="191"/>
        <v>0</v>
      </c>
      <c r="Z995" s="27">
        <f t="shared" ca="1" si="187"/>
        <v>0.17663999999999991</v>
      </c>
      <c r="AB995" s="38">
        <f t="shared" si="192"/>
        <v>42968</v>
      </c>
      <c r="AC995" s="38">
        <f t="shared" si="193"/>
        <v>42968</v>
      </c>
      <c r="AD995" s="38">
        <f t="shared" si="194"/>
        <v>42968</v>
      </c>
      <c r="AE995" s="38"/>
      <c r="AF995" s="38"/>
      <c r="AG995" s="38"/>
      <c r="AH995" s="38"/>
      <c r="AI995" s="38"/>
      <c r="AJ995" s="38"/>
      <c r="AK995" s="38"/>
      <c r="AL995" s="38"/>
      <c r="AM995" s="38"/>
      <c r="AO995" s="38"/>
    </row>
    <row r="996" spans="2:41">
      <c r="B996" s="111">
        <v>43061</v>
      </c>
      <c r="C996" s="112">
        <v>1.4623300000000001</v>
      </c>
      <c r="E996" s="111"/>
      <c r="K996" s="111">
        <v>43019</v>
      </c>
      <c r="L996" s="112">
        <v>1.35547</v>
      </c>
      <c r="N996" s="111">
        <v>43019</v>
      </c>
      <c r="O996" s="112">
        <v>1.16353</v>
      </c>
      <c r="Q996" s="111">
        <v>43019</v>
      </c>
      <c r="R996" s="112">
        <v>0.19194</v>
      </c>
      <c r="S996" s="158">
        <f t="shared" si="188"/>
        <v>0</v>
      </c>
      <c r="T996" s="38">
        <f t="shared" si="189"/>
        <v>43061</v>
      </c>
      <c r="U996" s="112">
        <f t="shared" ca="1" si="190"/>
        <v>1.4623300000000001</v>
      </c>
      <c r="V996" s="112">
        <f t="shared" ca="1" si="184"/>
        <v>1.47204</v>
      </c>
      <c r="W996" s="112">
        <f t="shared" ca="1" si="185"/>
        <v>1.2800799999999999</v>
      </c>
      <c r="X996" s="112">
        <f t="shared" ca="1" si="186"/>
        <v>0.19195999999999999</v>
      </c>
      <c r="Y996" s="112">
        <f t="shared" ca="1" si="191"/>
        <v>0</v>
      </c>
      <c r="Z996" s="27">
        <f t="shared" ca="1" si="187"/>
        <v>0.18225000000000025</v>
      </c>
      <c r="AB996" s="38">
        <f t="shared" si="192"/>
        <v>42969</v>
      </c>
      <c r="AC996" s="38">
        <f t="shared" si="193"/>
        <v>42969</v>
      </c>
      <c r="AD996" s="38">
        <f t="shared" si="194"/>
        <v>42969</v>
      </c>
      <c r="AE996" s="38"/>
      <c r="AF996" s="38"/>
      <c r="AG996" s="38"/>
      <c r="AH996" s="38"/>
      <c r="AI996" s="38"/>
      <c r="AJ996" s="38"/>
      <c r="AK996" s="38"/>
      <c r="AL996" s="38"/>
      <c r="AM996" s="38"/>
      <c r="AO996" s="38"/>
    </row>
    <row r="997" spans="2:41">
      <c r="B997" s="111">
        <v>43062</v>
      </c>
      <c r="C997" s="112">
        <v>1.4620600000000001</v>
      </c>
      <c r="E997" s="111"/>
      <c r="K997" s="111">
        <v>43020</v>
      </c>
      <c r="L997" s="112">
        <v>1.35877</v>
      </c>
      <c r="N997" s="111">
        <v>43020</v>
      </c>
      <c r="O997" s="112">
        <v>1.1668099999999999</v>
      </c>
      <c r="Q997" s="111">
        <v>43020</v>
      </c>
      <c r="R997" s="112">
        <v>0.19195999999999999</v>
      </c>
      <c r="S997" s="158">
        <f t="shared" si="188"/>
        <v>0</v>
      </c>
      <c r="T997" s="38">
        <f t="shared" si="189"/>
        <v>43062</v>
      </c>
      <c r="U997" s="112">
        <f t="shared" ca="1" si="190"/>
        <v>1.4620600000000001</v>
      </c>
      <c r="V997" s="112">
        <f t="shared" ca="1" si="184"/>
        <v>1.47204</v>
      </c>
      <c r="W997" s="112">
        <f t="shared" ca="1" si="185"/>
        <v>1.2800799999999999</v>
      </c>
      <c r="X997" s="112">
        <f t="shared" ca="1" si="186"/>
        <v>0.19195999999999999</v>
      </c>
      <c r="Y997" s="112">
        <f t="shared" ca="1" si="191"/>
        <v>0</v>
      </c>
      <c r="Z997" s="27">
        <f t="shared" ca="1" si="187"/>
        <v>0.18198000000000025</v>
      </c>
      <c r="AB997" s="38">
        <f t="shared" si="192"/>
        <v>42970</v>
      </c>
      <c r="AC997" s="38">
        <f t="shared" si="193"/>
        <v>42970</v>
      </c>
      <c r="AD997" s="38">
        <f t="shared" si="194"/>
        <v>42970</v>
      </c>
      <c r="AE997" s="38"/>
      <c r="AF997" s="38"/>
      <c r="AG997" s="38"/>
      <c r="AH997" s="38"/>
      <c r="AI997" s="38"/>
      <c r="AJ997" s="38"/>
      <c r="AK997" s="38"/>
      <c r="AL997" s="38"/>
      <c r="AM997" s="38"/>
      <c r="AO997" s="38"/>
    </row>
    <row r="998" spans="2:41">
      <c r="B998" s="111">
        <v>43063</v>
      </c>
      <c r="C998" s="112">
        <v>1.46763</v>
      </c>
      <c r="E998" s="111"/>
      <c r="K998" s="111">
        <v>43021</v>
      </c>
      <c r="L998" s="112">
        <v>1.3684799999999999</v>
      </c>
      <c r="N998" s="111">
        <v>43021</v>
      </c>
      <c r="O998" s="112">
        <v>1.17652</v>
      </c>
      <c r="Q998" s="111">
        <v>43021</v>
      </c>
      <c r="R998" s="112">
        <v>0.19195999999999999</v>
      </c>
      <c r="S998" s="158">
        <f t="shared" si="188"/>
        <v>0</v>
      </c>
      <c r="T998" s="38">
        <f t="shared" si="189"/>
        <v>43063</v>
      </c>
      <c r="U998" s="112">
        <f t="shared" ca="1" si="190"/>
        <v>1.46763</v>
      </c>
      <c r="V998" s="112">
        <f t="shared" ca="1" si="184"/>
        <v>1.48001</v>
      </c>
      <c r="W998" s="112">
        <f t="shared" ca="1" si="185"/>
        <v>1.28807</v>
      </c>
      <c r="X998" s="112">
        <f t="shared" ca="1" si="186"/>
        <v>0.19194</v>
      </c>
      <c r="Y998" s="112">
        <f t="shared" ca="1" si="191"/>
        <v>0</v>
      </c>
      <c r="Z998" s="27">
        <f t="shared" ca="1" si="187"/>
        <v>0.17955999999999994</v>
      </c>
      <c r="AB998" s="38">
        <f t="shared" si="192"/>
        <v>42971</v>
      </c>
      <c r="AC998" s="38">
        <f t="shared" si="193"/>
        <v>42971</v>
      </c>
      <c r="AD998" s="38">
        <f t="shared" si="194"/>
        <v>42971</v>
      </c>
      <c r="AE998" s="38"/>
      <c r="AF998" s="38"/>
      <c r="AG998" s="38"/>
      <c r="AH998" s="38"/>
      <c r="AI998" s="38"/>
      <c r="AJ998" s="38"/>
      <c r="AK998" s="38"/>
      <c r="AL998" s="38"/>
      <c r="AM998" s="38"/>
      <c r="AO998" s="38"/>
    </row>
    <row r="999" spans="2:41">
      <c r="B999" s="111">
        <v>43066</v>
      </c>
      <c r="C999" s="112">
        <v>1.47725</v>
      </c>
      <c r="E999" s="111"/>
      <c r="K999" s="111">
        <v>43024</v>
      </c>
      <c r="L999" s="112">
        <v>1.3734600000000001</v>
      </c>
      <c r="N999" s="111">
        <v>43024</v>
      </c>
      <c r="O999" s="112">
        <v>1.1815199999999999</v>
      </c>
      <c r="Q999" s="111">
        <v>43024</v>
      </c>
      <c r="R999" s="112">
        <v>0.19194</v>
      </c>
      <c r="S999" s="158">
        <f t="shared" si="188"/>
        <v>0</v>
      </c>
      <c r="T999" s="38">
        <f t="shared" si="189"/>
        <v>43066</v>
      </c>
      <c r="U999" s="112">
        <f t="shared" ca="1" si="190"/>
        <v>1.47725</v>
      </c>
      <c r="V999" s="112">
        <f t="shared" ca="1" si="184"/>
        <v>1.4872700000000001</v>
      </c>
      <c r="W999" s="112">
        <f t="shared" ca="1" si="185"/>
        <v>1.29535</v>
      </c>
      <c r="X999" s="112">
        <f t="shared" ca="1" si="186"/>
        <v>0.19192000000000001</v>
      </c>
      <c r="Y999" s="112">
        <f t="shared" ca="1" si="191"/>
        <v>0</v>
      </c>
      <c r="Z999" s="27">
        <f t="shared" ca="1" si="187"/>
        <v>0.18189999999999995</v>
      </c>
      <c r="AB999" s="38">
        <f t="shared" si="192"/>
        <v>42972</v>
      </c>
      <c r="AC999" s="38" t="e">
        <f t="shared" si="193"/>
        <v>#N/A</v>
      </c>
      <c r="AD999" s="38">
        <f t="shared" si="194"/>
        <v>42972</v>
      </c>
      <c r="AE999" s="38"/>
      <c r="AF999" s="38"/>
      <c r="AG999" s="38"/>
      <c r="AH999" s="38"/>
      <c r="AI999" s="38"/>
      <c r="AJ999" s="38"/>
      <c r="AK999" s="38"/>
      <c r="AL999" s="38"/>
      <c r="AM999" s="38"/>
      <c r="AO999" s="38"/>
    </row>
    <row r="1000" spans="2:41">
      <c r="B1000" s="111">
        <v>43067</v>
      </c>
      <c r="C1000" s="112">
        <v>1.47882</v>
      </c>
      <c r="E1000" s="111"/>
      <c r="K1000" s="111">
        <v>43025</v>
      </c>
      <c r="L1000" s="112">
        <v>1.3773</v>
      </c>
      <c r="N1000" s="111">
        <v>43025</v>
      </c>
      <c r="O1000" s="112">
        <v>1.1853400000000001</v>
      </c>
      <c r="Q1000" s="111">
        <v>43025</v>
      </c>
      <c r="R1000" s="112">
        <v>0.19195999999999999</v>
      </c>
      <c r="S1000" s="158">
        <f t="shared" si="188"/>
        <v>0</v>
      </c>
      <c r="T1000" s="38">
        <f t="shared" si="189"/>
        <v>43067</v>
      </c>
      <c r="U1000" s="112">
        <f t="shared" ca="1" si="190"/>
        <v>1.47882</v>
      </c>
      <c r="V1000" s="112">
        <f t="shared" ca="1" si="184"/>
        <v>1.4902500000000001</v>
      </c>
      <c r="W1000" s="112">
        <f t="shared" ca="1" si="185"/>
        <v>1.2982899999999999</v>
      </c>
      <c r="X1000" s="112">
        <f t="shared" ca="1" si="186"/>
        <v>0.19195999999999999</v>
      </c>
      <c r="Y1000" s="112">
        <f t="shared" ca="1" si="191"/>
        <v>0</v>
      </c>
      <c r="Z1000" s="27">
        <f t="shared" ca="1" si="187"/>
        <v>0.18053000000000008</v>
      </c>
      <c r="AB1000" s="38">
        <f t="shared" si="192"/>
        <v>42972</v>
      </c>
      <c r="AC1000" s="38" t="e">
        <f t="shared" si="193"/>
        <v>#N/A</v>
      </c>
      <c r="AD1000" s="38">
        <f t="shared" si="194"/>
        <v>42972</v>
      </c>
      <c r="AE1000" s="38"/>
      <c r="AF1000" s="38"/>
      <c r="AG1000" s="38"/>
      <c r="AH1000" s="38"/>
      <c r="AI1000" s="38"/>
      <c r="AJ1000" s="38"/>
      <c r="AK1000" s="38"/>
      <c r="AL1000" s="38"/>
      <c r="AM1000" s="38"/>
      <c r="AO1000" s="38"/>
    </row>
    <row r="1001" spans="2:41">
      <c r="B1001" s="111">
        <v>43068</v>
      </c>
      <c r="C1001" s="112">
        <v>1.4806300000000001</v>
      </c>
      <c r="E1001" s="111"/>
      <c r="K1001" s="111">
        <v>43026</v>
      </c>
      <c r="L1001" s="112">
        <v>1.38089</v>
      </c>
      <c r="N1001" s="111">
        <v>43026</v>
      </c>
      <c r="O1001" s="112">
        <v>1.18893</v>
      </c>
      <c r="Q1001" s="111">
        <v>43026</v>
      </c>
      <c r="R1001" s="112">
        <v>0.19195999999999999</v>
      </c>
      <c r="S1001" s="158">
        <f t="shared" si="188"/>
        <v>0</v>
      </c>
      <c r="T1001" s="38">
        <f t="shared" si="189"/>
        <v>43068</v>
      </c>
      <c r="U1001" s="112">
        <f t="shared" ca="1" si="190"/>
        <v>1.4806300000000001</v>
      </c>
      <c r="V1001" s="112">
        <f t="shared" ca="1" si="184"/>
        <v>1.4929399999999999</v>
      </c>
      <c r="W1001" s="112">
        <f t="shared" ca="1" si="185"/>
        <v>1.30098</v>
      </c>
      <c r="X1001" s="112">
        <f t="shared" ca="1" si="186"/>
        <v>0.19195999999999999</v>
      </c>
      <c r="Y1001" s="112">
        <f t="shared" ca="1" si="191"/>
        <v>0</v>
      </c>
      <c r="Z1001" s="27">
        <f t="shared" ca="1" si="187"/>
        <v>0.17965000000000009</v>
      </c>
      <c r="AB1001" s="38">
        <f t="shared" si="192"/>
        <v>42976</v>
      </c>
      <c r="AC1001" s="38">
        <f t="shared" si="193"/>
        <v>42976</v>
      </c>
      <c r="AD1001" s="38">
        <f t="shared" si="194"/>
        <v>42976</v>
      </c>
      <c r="AE1001" s="38"/>
      <c r="AF1001" s="38"/>
      <c r="AG1001" s="38"/>
      <c r="AH1001" s="38"/>
      <c r="AI1001" s="38"/>
      <c r="AJ1001" s="38"/>
      <c r="AK1001" s="38"/>
      <c r="AL1001" s="38"/>
      <c r="AM1001" s="38"/>
      <c r="AO1001" s="38"/>
    </row>
    <row r="1002" spans="2:41">
      <c r="B1002" s="111">
        <v>43069</v>
      </c>
      <c r="C1002" s="112">
        <v>1.4873799999999999</v>
      </c>
      <c r="E1002" s="111"/>
      <c r="K1002" s="111">
        <v>43027</v>
      </c>
      <c r="L1002" s="112">
        <v>1.3841600000000001</v>
      </c>
      <c r="N1002" s="111">
        <v>43027</v>
      </c>
      <c r="O1002" s="112">
        <v>1.1921999999999999</v>
      </c>
      <c r="Q1002" s="111">
        <v>43027</v>
      </c>
      <c r="R1002" s="112">
        <v>0.19195999999999999</v>
      </c>
      <c r="S1002" s="158">
        <f t="shared" si="188"/>
        <v>0</v>
      </c>
      <c r="T1002" s="38">
        <f t="shared" si="189"/>
        <v>43069</v>
      </c>
      <c r="U1002" s="112">
        <f t="shared" ca="1" si="190"/>
        <v>1.4873799999999999</v>
      </c>
      <c r="V1002" s="112">
        <f t="shared" ca="1" si="184"/>
        <v>1.49614</v>
      </c>
      <c r="W1002" s="112">
        <f t="shared" ca="1" si="185"/>
        <v>1.3041800000000001</v>
      </c>
      <c r="X1002" s="112">
        <f t="shared" ca="1" si="186"/>
        <v>0.19195999999999999</v>
      </c>
      <c r="Y1002" s="112">
        <f t="shared" ca="1" si="191"/>
        <v>0</v>
      </c>
      <c r="Z1002" s="27">
        <f t="shared" ca="1" si="187"/>
        <v>0.18319999999999981</v>
      </c>
      <c r="AB1002" s="38">
        <f t="shared" ca="1" si="192"/>
        <v>42977</v>
      </c>
      <c r="AC1002" s="38">
        <f t="shared" si="193"/>
        <v>42977</v>
      </c>
      <c r="AD1002" s="38">
        <f t="shared" si="194"/>
        <v>42977</v>
      </c>
      <c r="AE1002" s="38"/>
      <c r="AF1002" s="38"/>
      <c r="AG1002" s="38"/>
      <c r="AH1002" s="38"/>
      <c r="AI1002" s="38"/>
      <c r="AJ1002" s="38"/>
      <c r="AK1002" s="38"/>
      <c r="AL1002" s="38"/>
      <c r="AM1002" s="38"/>
      <c r="AO1002" s="38"/>
    </row>
    <row r="1003" spans="2:41">
      <c r="B1003" s="111">
        <v>43070</v>
      </c>
      <c r="C1003" s="112">
        <v>1.4946299999999999</v>
      </c>
      <c r="E1003" s="111"/>
      <c r="K1003" s="111">
        <v>43028</v>
      </c>
      <c r="L1003" s="112">
        <v>1.3895299999999999</v>
      </c>
      <c r="N1003" s="111">
        <v>43028</v>
      </c>
      <c r="O1003" s="112">
        <v>1.19757</v>
      </c>
      <c r="Q1003" s="111">
        <v>43028</v>
      </c>
      <c r="R1003" s="112">
        <v>0.19195999999999999</v>
      </c>
      <c r="S1003" s="158">
        <f t="shared" si="188"/>
        <v>0</v>
      </c>
      <c r="T1003" s="38">
        <f t="shared" si="189"/>
        <v>43070</v>
      </c>
      <c r="U1003" s="112">
        <f t="shared" ca="1" si="190"/>
        <v>1.4946299999999999</v>
      </c>
      <c r="V1003" s="112">
        <f t="shared" ca="1" si="184"/>
        <v>1.4995799999999999</v>
      </c>
      <c r="W1003" s="112">
        <f t="shared" ca="1" si="185"/>
        <v>1.3076400000000001</v>
      </c>
      <c r="X1003" s="112">
        <f t="shared" ca="1" si="186"/>
        <v>0.19194</v>
      </c>
      <c r="Y1003" s="112">
        <f t="shared" ca="1" si="191"/>
        <v>0</v>
      </c>
      <c r="Z1003" s="27">
        <f t="shared" ca="1" si="187"/>
        <v>0.18698999999999977</v>
      </c>
      <c r="AB1003" s="38">
        <f t="shared" si="192"/>
        <v>42979</v>
      </c>
      <c r="AC1003" s="38">
        <f t="shared" si="193"/>
        <v>42979</v>
      </c>
      <c r="AD1003" s="38">
        <f t="shared" si="194"/>
        <v>42979</v>
      </c>
      <c r="AE1003" s="38"/>
      <c r="AF1003" s="38"/>
      <c r="AG1003" s="38"/>
      <c r="AH1003" s="38"/>
      <c r="AI1003" s="38"/>
      <c r="AJ1003" s="38"/>
      <c r="AK1003" s="38"/>
      <c r="AL1003" s="38"/>
      <c r="AM1003" s="38"/>
      <c r="AO1003" s="38"/>
    </row>
    <row r="1004" spans="2:41">
      <c r="B1004" s="111">
        <v>43073</v>
      </c>
      <c r="C1004" s="112">
        <v>1.5084900000000001</v>
      </c>
      <c r="E1004" s="111"/>
      <c r="K1004" s="111">
        <v>43031</v>
      </c>
      <c r="L1004" s="112">
        <v>1.39439</v>
      </c>
      <c r="N1004" s="111">
        <v>43031</v>
      </c>
      <c r="O1004" s="112">
        <v>1.20245</v>
      </c>
      <c r="Q1004" s="111">
        <v>43031</v>
      </c>
      <c r="R1004" s="112">
        <v>0.19194</v>
      </c>
      <c r="S1004" s="158">
        <f t="shared" si="188"/>
        <v>0</v>
      </c>
      <c r="T1004" s="38">
        <f t="shared" si="189"/>
        <v>43073</v>
      </c>
      <c r="U1004" s="112">
        <f t="shared" ca="1" si="190"/>
        <v>1.5084900000000001</v>
      </c>
      <c r="V1004" s="112">
        <f t="shared" ca="1" si="184"/>
        <v>1.5141100000000001</v>
      </c>
      <c r="W1004" s="112">
        <f t="shared" ca="1" si="185"/>
        <v>1.3221499999999999</v>
      </c>
      <c r="X1004" s="112">
        <f t="shared" ca="1" si="186"/>
        <v>0.19195999999999999</v>
      </c>
      <c r="Y1004" s="112">
        <f t="shared" ca="1" si="191"/>
        <v>0</v>
      </c>
      <c r="Z1004" s="27">
        <f t="shared" ca="1" si="187"/>
        <v>0.18634000000000017</v>
      </c>
      <c r="AB1004" s="38">
        <f t="shared" si="192"/>
        <v>42982</v>
      </c>
      <c r="AC1004" s="38">
        <f t="shared" si="193"/>
        <v>42982</v>
      </c>
      <c r="AD1004" s="38">
        <f t="shared" si="194"/>
        <v>42982</v>
      </c>
      <c r="AE1004" s="38"/>
      <c r="AF1004" s="38"/>
      <c r="AG1004" s="38"/>
      <c r="AH1004" s="38"/>
      <c r="AI1004" s="38"/>
      <c r="AJ1004" s="38"/>
      <c r="AK1004" s="38"/>
      <c r="AL1004" s="38"/>
      <c r="AM1004" s="38"/>
      <c r="AO1004" s="38"/>
    </row>
    <row r="1005" spans="2:41">
      <c r="B1005" s="111">
        <v>43074</v>
      </c>
      <c r="C1005" s="112">
        <v>1.51532</v>
      </c>
      <c r="E1005" s="111"/>
      <c r="K1005" s="111">
        <v>43032</v>
      </c>
      <c r="L1005" s="112">
        <v>1.3968099999999999</v>
      </c>
      <c r="N1005" s="111">
        <v>43032</v>
      </c>
      <c r="O1005" s="112">
        <v>1.20485</v>
      </c>
      <c r="Q1005" s="111">
        <v>43032</v>
      </c>
      <c r="R1005" s="112">
        <v>0.19195999999999999</v>
      </c>
      <c r="S1005" s="158">
        <f t="shared" si="188"/>
        <v>0</v>
      </c>
      <c r="T1005" s="38">
        <f t="shared" si="189"/>
        <v>43074</v>
      </c>
      <c r="U1005" s="112">
        <f t="shared" ca="1" si="190"/>
        <v>1.51532</v>
      </c>
      <c r="V1005" s="112">
        <f t="shared" ca="1" si="184"/>
        <v>1.51732</v>
      </c>
      <c r="W1005" s="112">
        <f t="shared" ca="1" si="185"/>
        <v>1.3253599999999999</v>
      </c>
      <c r="X1005" s="112">
        <f t="shared" ca="1" si="186"/>
        <v>0.19195999999999999</v>
      </c>
      <c r="Y1005" s="112">
        <f t="shared" ca="1" si="191"/>
        <v>0</v>
      </c>
      <c r="Z1005" s="27">
        <f t="shared" ca="1" si="187"/>
        <v>0.18996000000000013</v>
      </c>
      <c r="AB1005" s="38">
        <f t="shared" si="192"/>
        <v>42983</v>
      </c>
      <c r="AC1005" s="38">
        <f t="shared" si="193"/>
        <v>42983</v>
      </c>
      <c r="AD1005" s="38">
        <f t="shared" si="194"/>
        <v>42983</v>
      </c>
      <c r="AE1005" s="38"/>
      <c r="AF1005" s="38"/>
      <c r="AG1005" s="38"/>
      <c r="AH1005" s="38"/>
      <c r="AI1005" s="38"/>
      <c r="AJ1005" s="38"/>
      <c r="AK1005" s="38"/>
      <c r="AL1005" s="38"/>
      <c r="AM1005" s="38"/>
      <c r="AO1005" s="38"/>
    </row>
    <row r="1006" spans="2:41">
      <c r="B1006" s="111">
        <v>43075</v>
      </c>
      <c r="C1006" s="112">
        <v>1.5226299999999999</v>
      </c>
      <c r="E1006" s="111"/>
      <c r="K1006" s="111">
        <v>43033</v>
      </c>
      <c r="L1006" s="112">
        <v>1.3998599999999999</v>
      </c>
      <c r="N1006" s="111">
        <v>43033</v>
      </c>
      <c r="O1006" s="112">
        <v>1.2079</v>
      </c>
      <c r="Q1006" s="111">
        <v>43033</v>
      </c>
      <c r="R1006" s="112">
        <v>0.19195999999999999</v>
      </c>
      <c r="S1006" s="158">
        <f t="shared" si="188"/>
        <v>0</v>
      </c>
      <c r="T1006" s="38">
        <f t="shared" si="189"/>
        <v>43075</v>
      </c>
      <c r="U1006" s="112">
        <f t="shared" ca="1" si="190"/>
        <v>1.5226299999999999</v>
      </c>
      <c r="V1006" s="112">
        <f t="shared" ca="1" si="184"/>
        <v>1.52122</v>
      </c>
      <c r="W1006" s="112">
        <f t="shared" ca="1" si="185"/>
        <v>1.3292600000000001</v>
      </c>
      <c r="X1006" s="112">
        <f t="shared" ca="1" si="186"/>
        <v>0.19195999999999999</v>
      </c>
      <c r="Y1006" s="112">
        <f t="shared" ca="1" si="191"/>
        <v>0</v>
      </c>
      <c r="Z1006" s="27">
        <f t="shared" ca="1" si="187"/>
        <v>0.19336999999999982</v>
      </c>
      <c r="AB1006" s="38">
        <f t="shared" si="192"/>
        <v>42984</v>
      </c>
      <c r="AC1006" s="38">
        <f t="shared" si="193"/>
        <v>42984</v>
      </c>
      <c r="AD1006" s="38">
        <f t="shared" si="194"/>
        <v>42984</v>
      </c>
      <c r="AE1006" s="38"/>
      <c r="AF1006" s="38"/>
      <c r="AG1006" s="38"/>
      <c r="AH1006" s="38"/>
      <c r="AI1006" s="38"/>
      <c r="AJ1006" s="38"/>
      <c r="AK1006" s="38"/>
      <c r="AL1006" s="38"/>
      <c r="AM1006" s="38"/>
      <c r="AO1006" s="38"/>
    </row>
    <row r="1007" spans="2:41">
      <c r="B1007" s="111">
        <v>43076</v>
      </c>
      <c r="C1007" s="112">
        <v>1.53606</v>
      </c>
      <c r="E1007" s="111"/>
      <c r="K1007" s="111">
        <v>43034</v>
      </c>
      <c r="L1007" s="112">
        <v>1.40313</v>
      </c>
      <c r="N1007" s="111">
        <v>43034</v>
      </c>
      <c r="O1007" s="112">
        <v>1.2111700000000001</v>
      </c>
      <c r="Q1007" s="111">
        <v>43034</v>
      </c>
      <c r="R1007" s="112">
        <v>0.19195999999999999</v>
      </c>
      <c r="S1007" s="158">
        <f t="shared" si="188"/>
        <v>0</v>
      </c>
      <c r="T1007" s="38">
        <f t="shared" si="189"/>
        <v>43076</v>
      </c>
      <c r="U1007" s="112">
        <f t="shared" ca="1" si="190"/>
        <v>1.53606</v>
      </c>
      <c r="V1007" s="112">
        <f t="shared" ca="1" si="184"/>
        <v>1.52501</v>
      </c>
      <c r="W1007" s="112">
        <f t="shared" ca="1" si="185"/>
        <v>1.3330500000000001</v>
      </c>
      <c r="X1007" s="112">
        <f t="shared" ca="1" si="186"/>
        <v>0.19195999999999999</v>
      </c>
      <c r="Y1007" s="112">
        <f t="shared" ca="1" si="191"/>
        <v>0</v>
      </c>
      <c r="Z1007" s="27">
        <f t="shared" ca="1" si="187"/>
        <v>0.20300999999999991</v>
      </c>
      <c r="AB1007" s="38">
        <f t="shared" si="192"/>
        <v>42985</v>
      </c>
      <c r="AC1007" s="38">
        <f t="shared" si="193"/>
        <v>42985</v>
      </c>
      <c r="AD1007" s="38">
        <f t="shared" si="194"/>
        <v>42985</v>
      </c>
      <c r="AE1007" s="38"/>
      <c r="AF1007" s="38"/>
      <c r="AG1007" s="38"/>
      <c r="AH1007" s="38"/>
      <c r="AI1007" s="38"/>
      <c r="AJ1007" s="38"/>
      <c r="AK1007" s="38"/>
      <c r="AL1007" s="38"/>
      <c r="AM1007" s="38"/>
      <c r="AO1007" s="38"/>
    </row>
    <row r="1008" spans="2:41">
      <c r="B1008" s="111">
        <v>43077</v>
      </c>
      <c r="C1008" s="112">
        <v>1.54878</v>
      </c>
      <c r="E1008" s="111"/>
      <c r="K1008" s="111">
        <v>43035</v>
      </c>
      <c r="L1008" s="112">
        <v>1.40916</v>
      </c>
      <c r="N1008" s="111">
        <v>43035</v>
      </c>
      <c r="O1008" s="112">
        <v>1.2172000000000001</v>
      </c>
      <c r="Q1008" s="111">
        <v>43035</v>
      </c>
      <c r="R1008" s="112">
        <v>0.19195999999999999</v>
      </c>
      <c r="S1008" s="158">
        <f t="shared" si="188"/>
        <v>0</v>
      </c>
      <c r="T1008" s="38">
        <f t="shared" si="189"/>
        <v>43077</v>
      </c>
      <c r="U1008" s="112">
        <f t="shared" ca="1" si="190"/>
        <v>1.54878</v>
      </c>
      <c r="V1008" s="112">
        <f t="shared" ca="1" si="184"/>
        <v>1.5286900000000001</v>
      </c>
      <c r="W1008" s="112">
        <f t="shared" ca="1" si="185"/>
        <v>1.33673</v>
      </c>
      <c r="X1008" s="112">
        <f t="shared" ca="1" si="186"/>
        <v>0.19195999999999999</v>
      </c>
      <c r="Y1008" s="112">
        <f t="shared" ca="1" si="191"/>
        <v>0</v>
      </c>
      <c r="Z1008" s="27">
        <f t="shared" ca="1" si="187"/>
        <v>0.21205000000000007</v>
      </c>
      <c r="AB1008" s="38">
        <f t="shared" si="192"/>
        <v>42986</v>
      </c>
      <c r="AC1008" s="38">
        <f t="shared" si="193"/>
        <v>42986</v>
      </c>
      <c r="AD1008" s="38">
        <f t="shared" si="194"/>
        <v>42986</v>
      </c>
      <c r="AE1008" s="38"/>
      <c r="AF1008" s="38"/>
      <c r="AG1008" s="38"/>
      <c r="AH1008" s="38"/>
      <c r="AI1008" s="38"/>
      <c r="AJ1008" s="38"/>
      <c r="AK1008" s="38"/>
      <c r="AL1008" s="38"/>
      <c r="AM1008" s="38"/>
      <c r="AO1008" s="38"/>
    </row>
    <row r="1009" spans="2:41">
      <c r="B1009" s="111">
        <v>43080</v>
      </c>
      <c r="C1009" s="112">
        <v>1.5634700000000001</v>
      </c>
      <c r="E1009" s="111"/>
      <c r="K1009" s="111">
        <v>43038</v>
      </c>
      <c r="L1009" s="112">
        <v>1.4157600000000001</v>
      </c>
      <c r="N1009" s="111">
        <v>43038</v>
      </c>
      <c r="O1009" s="112">
        <v>1.2238199999999999</v>
      </c>
      <c r="Q1009" s="111">
        <v>43038</v>
      </c>
      <c r="R1009" s="112">
        <v>0.19194</v>
      </c>
      <c r="S1009" s="158">
        <f t="shared" si="188"/>
        <v>0</v>
      </c>
      <c r="T1009" s="38">
        <f t="shared" si="189"/>
        <v>43080</v>
      </c>
      <c r="U1009" s="112">
        <f t="shared" ca="1" si="190"/>
        <v>1.5634700000000001</v>
      </c>
      <c r="V1009" s="112">
        <f t="shared" ca="1" si="184"/>
        <v>1.5428899999999999</v>
      </c>
      <c r="W1009" s="112">
        <f t="shared" ca="1" si="185"/>
        <v>1.35093</v>
      </c>
      <c r="X1009" s="112">
        <f t="shared" ca="1" si="186"/>
        <v>0.19195999999999999</v>
      </c>
      <c r="Y1009" s="112">
        <f t="shared" ca="1" si="191"/>
        <v>0</v>
      </c>
      <c r="Z1009" s="27">
        <f t="shared" ca="1" si="187"/>
        <v>0.21254000000000017</v>
      </c>
      <c r="AB1009" s="38">
        <f t="shared" si="192"/>
        <v>42989</v>
      </c>
      <c r="AC1009" s="38">
        <f t="shared" si="193"/>
        <v>42989</v>
      </c>
      <c r="AD1009" s="38">
        <f t="shared" si="194"/>
        <v>42989</v>
      </c>
      <c r="AE1009" s="38"/>
      <c r="AF1009" s="38"/>
      <c r="AG1009" s="38"/>
      <c r="AH1009" s="38"/>
      <c r="AI1009" s="38"/>
      <c r="AJ1009" s="38"/>
      <c r="AK1009" s="38"/>
      <c r="AL1009" s="38"/>
      <c r="AM1009" s="38"/>
      <c r="AO1009" s="38"/>
    </row>
    <row r="1010" spans="2:41">
      <c r="B1010" s="111">
        <v>43081</v>
      </c>
      <c r="C1010" s="112">
        <v>1.57352</v>
      </c>
      <c r="E1010" s="111"/>
      <c r="K1010" s="111">
        <v>43039</v>
      </c>
      <c r="L1010" s="112">
        <v>1.41873</v>
      </c>
      <c r="N1010" s="111">
        <v>43039</v>
      </c>
      <c r="O1010" s="112">
        <v>1.2267699999999999</v>
      </c>
      <c r="Q1010" s="111">
        <v>43039</v>
      </c>
      <c r="R1010" s="112">
        <v>0.19195999999999999</v>
      </c>
      <c r="S1010" s="158">
        <f t="shared" si="188"/>
        <v>0</v>
      </c>
      <c r="T1010" s="38">
        <f t="shared" si="189"/>
        <v>43081</v>
      </c>
      <c r="U1010" s="112">
        <f t="shared" ca="1" si="190"/>
        <v>1.57352</v>
      </c>
      <c r="V1010" s="112">
        <f t="shared" ca="1" si="184"/>
        <v>1.5463</v>
      </c>
      <c r="W1010" s="112">
        <f t="shared" ca="1" si="185"/>
        <v>1.3543400000000001</v>
      </c>
      <c r="X1010" s="112">
        <f t="shared" ca="1" si="186"/>
        <v>0.19195999999999999</v>
      </c>
      <c r="Y1010" s="112">
        <f t="shared" ca="1" si="191"/>
        <v>0</v>
      </c>
      <c r="Z1010" s="27">
        <f t="shared" ca="1" si="187"/>
        <v>0.21917999999999993</v>
      </c>
      <c r="AB1010" s="38">
        <f t="shared" si="192"/>
        <v>42990</v>
      </c>
      <c r="AC1010" s="38">
        <f t="shared" si="193"/>
        <v>42990</v>
      </c>
      <c r="AD1010" s="38">
        <f t="shared" si="194"/>
        <v>42990</v>
      </c>
      <c r="AE1010" s="38"/>
      <c r="AF1010" s="38"/>
      <c r="AG1010" s="38"/>
      <c r="AH1010" s="38"/>
      <c r="AI1010" s="38"/>
      <c r="AJ1010" s="38"/>
      <c r="AK1010" s="38"/>
      <c r="AL1010" s="38"/>
      <c r="AM1010" s="38"/>
      <c r="AO1010" s="38"/>
    </row>
    <row r="1011" spans="2:41">
      <c r="B1011" s="111">
        <v>43082</v>
      </c>
      <c r="C1011" s="112">
        <v>1.58849</v>
      </c>
      <c r="E1011" s="111"/>
      <c r="K1011" s="111">
        <v>43040</v>
      </c>
      <c r="L1011" s="112">
        <v>1.42178</v>
      </c>
      <c r="N1011" s="111">
        <v>43040</v>
      </c>
      <c r="O1011" s="112">
        <v>1.2298199999999999</v>
      </c>
      <c r="Q1011" s="111">
        <v>43040</v>
      </c>
      <c r="R1011" s="112">
        <v>0.19195999999999999</v>
      </c>
      <c r="S1011" s="158">
        <f t="shared" si="188"/>
        <v>0</v>
      </c>
      <c r="T1011" s="38">
        <f t="shared" si="189"/>
        <v>43082</v>
      </c>
      <c r="U1011" s="112">
        <f t="shared" ca="1" si="190"/>
        <v>1.58849</v>
      </c>
      <c r="V1011" s="112">
        <f t="shared" ca="1" si="184"/>
        <v>1.5508500000000001</v>
      </c>
      <c r="W1011" s="112">
        <f t="shared" ca="1" si="185"/>
        <v>1.35869</v>
      </c>
      <c r="X1011" s="112">
        <f t="shared" ca="1" si="186"/>
        <v>0.19216</v>
      </c>
      <c r="Y1011" s="112">
        <f t="shared" ca="1" si="191"/>
        <v>0</v>
      </c>
      <c r="Z1011" s="27">
        <f t="shared" ca="1" si="187"/>
        <v>0.2298</v>
      </c>
      <c r="AB1011" s="38">
        <f t="shared" si="192"/>
        <v>42991</v>
      </c>
      <c r="AC1011" s="38">
        <f t="shared" si="193"/>
        <v>42991</v>
      </c>
      <c r="AD1011" s="38">
        <f t="shared" si="194"/>
        <v>42991</v>
      </c>
      <c r="AE1011" s="38"/>
      <c r="AF1011" s="38"/>
      <c r="AG1011" s="38"/>
      <c r="AH1011" s="38"/>
      <c r="AI1011" s="38"/>
      <c r="AJ1011" s="38"/>
      <c r="AK1011" s="38"/>
      <c r="AL1011" s="38"/>
      <c r="AM1011" s="38"/>
      <c r="AO1011" s="38"/>
    </row>
    <row r="1012" spans="2:41">
      <c r="B1012" s="111">
        <v>43083</v>
      </c>
      <c r="C1012" s="112">
        <v>1.60042</v>
      </c>
      <c r="E1012" s="111"/>
      <c r="K1012" s="111">
        <v>43041</v>
      </c>
      <c r="L1012" s="112">
        <v>1.4243999999999999</v>
      </c>
      <c r="N1012" s="111">
        <v>43041</v>
      </c>
      <c r="O1012" s="112">
        <v>1.23244</v>
      </c>
      <c r="Q1012" s="111">
        <v>43041</v>
      </c>
      <c r="R1012" s="112">
        <v>0.19195999999999999</v>
      </c>
      <c r="S1012" s="158">
        <f t="shared" si="188"/>
        <v>0</v>
      </c>
      <c r="T1012" s="38">
        <f t="shared" si="189"/>
        <v>43083</v>
      </c>
      <c r="U1012" s="112">
        <f t="shared" ca="1" si="190"/>
        <v>1.60042</v>
      </c>
      <c r="V1012" s="112">
        <f t="shared" ca="1" si="184"/>
        <v>1.55505</v>
      </c>
      <c r="W1012" s="112">
        <f t="shared" ca="1" si="185"/>
        <v>1.3628199999999999</v>
      </c>
      <c r="X1012" s="112">
        <f t="shared" ca="1" si="186"/>
        <v>0.19223000000000001</v>
      </c>
      <c r="Y1012" s="112">
        <f t="shared" ca="1" si="191"/>
        <v>0</v>
      </c>
      <c r="Z1012" s="27">
        <f t="shared" ca="1" si="187"/>
        <v>0.23760000000000003</v>
      </c>
      <c r="AB1012" s="38">
        <f t="shared" si="192"/>
        <v>42992</v>
      </c>
      <c r="AC1012" s="38">
        <f t="shared" si="193"/>
        <v>42992</v>
      </c>
      <c r="AD1012" s="38">
        <f t="shared" si="194"/>
        <v>42992</v>
      </c>
      <c r="AE1012" s="38"/>
      <c r="AF1012" s="38"/>
      <c r="AG1012" s="38"/>
      <c r="AH1012" s="38"/>
      <c r="AI1012" s="38"/>
      <c r="AJ1012" s="38"/>
      <c r="AK1012" s="38"/>
      <c r="AL1012" s="38"/>
      <c r="AM1012" s="38"/>
      <c r="AO1012" s="38"/>
    </row>
    <row r="1013" spans="2:41">
      <c r="B1013" s="111">
        <v>43084</v>
      </c>
      <c r="C1013" s="112">
        <v>1.61331</v>
      </c>
      <c r="E1013" s="111"/>
      <c r="K1013" s="111">
        <v>43042</v>
      </c>
      <c r="L1013" s="112">
        <v>1.4283699999999999</v>
      </c>
      <c r="N1013" s="111">
        <v>43042</v>
      </c>
      <c r="O1013" s="112">
        <v>1.23641</v>
      </c>
      <c r="Q1013" s="111">
        <v>43042</v>
      </c>
      <c r="R1013" s="112">
        <v>0.19195999999999999</v>
      </c>
      <c r="S1013" s="158">
        <f t="shared" si="188"/>
        <v>0</v>
      </c>
      <c r="T1013" s="38">
        <f t="shared" si="189"/>
        <v>43084</v>
      </c>
      <c r="U1013" s="112">
        <f t="shared" ca="1" si="190"/>
        <v>1.61331</v>
      </c>
      <c r="V1013" s="112">
        <f t="shared" ca="1" si="184"/>
        <v>1.5564100000000001</v>
      </c>
      <c r="W1013" s="112">
        <f t="shared" ca="1" si="185"/>
        <v>1.36415</v>
      </c>
      <c r="X1013" s="112">
        <f t="shared" ca="1" si="186"/>
        <v>0.19225999999999999</v>
      </c>
      <c r="Y1013" s="112">
        <f t="shared" ca="1" si="191"/>
        <v>0</v>
      </c>
      <c r="Z1013" s="27">
        <f t="shared" ca="1" si="187"/>
        <v>0.24916000000000005</v>
      </c>
      <c r="AB1013" s="38">
        <f t="shared" si="192"/>
        <v>42993</v>
      </c>
      <c r="AC1013" s="38">
        <f t="shared" si="193"/>
        <v>42993</v>
      </c>
      <c r="AD1013" s="38">
        <f t="shared" si="194"/>
        <v>42993</v>
      </c>
      <c r="AE1013" s="38"/>
      <c r="AF1013" s="38"/>
      <c r="AG1013" s="38"/>
      <c r="AH1013" s="38"/>
      <c r="AI1013" s="38"/>
      <c r="AJ1013" s="38"/>
      <c r="AK1013" s="38"/>
      <c r="AL1013" s="38"/>
      <c r="AM1013" s="38"/>
      <c r="AO1013" s="38"/>
    </row>
    <row r="1014" spans="2:41">
      <c r="B1014" s="111">
        <v>43087</v>
      </c>
      <c r="C1014" s="112">
        <v>1.62548</v>
      </c>
      <c r="E1014" s="111"/>
      <c r="K1014" s="111">
        <v>43045</v>
      </c>
      <c r="L1014" s="112">
        <v>1.43353</v>
      </c>
      <c r="N1014" s="111">
        <v>43045</v>
      </c>
      <c r="O1014" s="112">
        <v>1.24159</v>
      </c>
      <c r="Q1014" s="111">
        <v>43045</v>
      </c>
      <c r="R1014" s="112">
        <v>0.19194</v>
      </c>
      <c r="S1014" s="158">
        <f t="shared" si="188"/>
        <v>0</v>
      </c>
      <c r="T1014" s="38">
        <f t="shared" si="189"/>
        <v>43087</v>
      </c>
      <c r="U1014" s="112">
        <f t="shared" ca="1" si="190"/>
        <v>1.62548</v>
      </c>
      <c r="V1014" s="112">
        <f t="shared" ca="1" si="184"/>
        <v>1.5631200000000001</v>
      </c>
      <c r="W1014" s="112">
        <f t="shared" ca="1" si="185"/>
        <v>1.37066</v>
      </c>
      <c r="X1014" s="112">
        <f t="shared" ca="1" si="186"/>
        <v>0.19245999999999999</v>
      </c>
      <c r="Y1014" s="112">
        <f t="shared" ca="1" si="191"/>
        <v>0</v>
      </c>
      <c r="Z1014" s="27">
        <f t="shared" ca="1" si="187"/>
        <v>0.25482000000000005</v>
      </c>
      <c r="AB1014" s="38">
        <f t="shared" ca="1" si="192"/>
        <v>42996</v>
      </c>
      <c r="AC1014" s="38">
        <f t="shared" si="193"/>
        <v>42996</v>
      </c>
      <c r="AD1014" s="38">
        <f t="shared" si="194"/>
        <v>42996</v>
      </c>
      <c r="AE1014" s="38"/>
      <c r="AF1014" s="38"/>
      <c r="AG1014" s="38"/>
      <c r="AH1014" s="38"/>
      <c r="AI1014" s="38"/>
      <c r="AJ1014" s="38"/>
      <c r="AK1014" s="38"/>
      <c r="AL1014" s="38"/>
      <c r="AM1014" s="38"/>
      <c r="AO1014" s="38"/>
    </row>
    <row r="1015" spans="2:41">
      <c r="B1015" s="111">
        <v>43088</v>
      </c>
      <c r="C1015" s="112">
        <v>1.6420300000000001</v>
      </c>
      <c r="E1015" s="111"/>
      <c r="K1015" s="111">
        <v>43046</v>
      </c>
      <c r="L1015" s="112">
        <v>1.4355199999999999</v>
      </c>
      <c r="N1015" s="111">
        <v>43046</v>
      </c>
      <c r="O1015" s="112">
        <v>1.24356</v>
      </c>
      <c r="Q1015" s="111">
        <v>43046</v>
      </c>
      <c r="R1015" s="112">
        <v>0.19195999999999999</v>
      </c>
      <c r="S1015" s="158">
        <f t="shared" si="188"/>
        <v>0</v>
      </c>
      <c r="T1015" s="38">
        <f t="shared" si="189"/>
        <v>43088</v>
      </c>
      <c r="U1015" s="112">
        <f t="shared" ca="1" si="190"/>
        <v>1.6420300000000001</v>
      </c>
      <c r="V1015" s="112">
        <f t="shared" ca="1" si="184"/>
        <v>1.56362</v>
      </c>
      <c r="W1015" s="112">
        <f t="shared" ca="1" si="185"/>
        <v>1.3709500000000001</v>
      </c>
      <c r="X1015" s="112">
        <f t="shared" ca="1" si="186"/>
        <v>0.19267000000000001</v>
      </c>
      <c r="Y1015" s="112">
        <f t="shared" ca="1" si="191"/>
        <v>0</v>
      </c>
      <c r="Z1015" s="27">
        <f t="shared" ca="1" si="187"/>
        <v>0.27107999999999999</v>
      </c>
      <c r="AB1015" s="38">
        <f t="shared" si="192"/>
        <v>42997</v>
      </c>
      <c r="AC1015" s="38">
        <f t="shared" si="193"/>
        <v>42997</v>
      </c>
      <c r="AD1015" s="38">
        <f t="shared" si="194"/>
        <v>42997</v>
      </c>
      <c r="AE1015" s="38"/>
      <c r="AF1015" s="38"/>
      <c r="AG1015" s="38"/>
      <c r="AH1015" s="38"/>
      <c r="AI1015" s="38"/>
      <c r="AJ1015" s="38"/>
      <c r="AK1015" s="38"/>
      <c r="AL1015" s="38"/>
      <c r="AM1015" s="38"/>
      <c r="AO1015" s="38"/>
    </row>
    <row r="1016" spans="2:41">
      <c r="B1016" s="111">
        <v>43089</v>
      </c>
      <c r="C1016" s="112">
        <v>1.6579299999999999</v>
      </c>
      <c r="E1016" s="111"/>
      <c r="K1016" s="111">
        <v>43047</v>
      </c>
      <c r="L1016" s="112">
        <v>1.4379200000000001</v>
      </c>
      <c r="N1016" s="111">
        <v>43047</v>
      </c>
      <c r="O1016" s="112">
        <v>1.24596</v>
      </c>
      <c r="Q1016" s="111">
        <v>43047</v>
      </c>
      <c r="R1016" s="112">
        <v>0.19195999999999999</v>
      </c>
      <c r="S1016" s="158">
        <f t="shared" si="188"/>
        <v>0</v>
      </c>
      <c r="T1016" s="38">
        <f t="shared" si="189"/>
        <v>43089</v>
      </c>
      <c r="U1016" s="112">
        <f t="shared" ca="1" si="190"/>
        <v>1.6579299999999999</v>
      </c>
      <c r="V1016" s="112">
        <f t="shared" ca="1" si="184"/>
        <v>1.5655000000000001</v>
      </c>
      <c r="W1016" s="112">
        <f t="shared" ca="1" si="185"/>
        <v>1.3724000000000001</v>
      </c>
      <c r="X1016" s="112">
        <f t="shared" ca="1" si="186"/>
        <v>0.19309999999999999</v>
      </c>
      <c r="Y1016" s="112">
        <f t="shared" ca="1" si="191"/>
        <v>0</v>
      </c>
      <c r="Z1016" s="27">
        <f t="shared" ca="1" si="187"/>
        <v>0.28552999999999984</v>
      </c>
      <c r="AB1016" s="38">
        <f t="shared" si="192"/>
        <v>42998</v>
      </c>
      <c r="AC1016" s="38">
        <f t="shared" si="193"/>
        <v>42998</v>
      </c>
      <c r="AD1016" s="38">
        <f t="shared" si="194"/>
        <v>42998</v>
      </c>
      <c r="AE1016" s="38"/>
      <c r="AF1016" s="38"/>
      <c r="AG1016" s="38"/>
      <c r="AH1016" s="38"/>
      <c r="AI1016" s="38"/>
      <c r="AJ1016" s="38"/>
      <c r="AK1016" s="38"/>
      <c r="AL1016" s="38"/>
      <c r="AM1016" s="38"/>
      <c r="AO1016" s="38"/>
    </row>
    <row r="1017" spans="2:41">
      <c r="B1017" s="111">
        <v>43090</v>
      </c>
      <c r="C1017" s="112">
        <v>1.6746400000000001</v>
      </c>
      <c r="E1017" s="111"/>
      <c r="K1017" s="111">
        <v>43048</v>
      </c>
      <c r="L1017" s="112">
        <v>1.4405299999999999</v>
      </c>
      <c r="N1017" s="111">
        <v>43048</v>
      </c>
      <c r="O1017" s="112">
        <v>1.24857</v>
      </c>
      <c r="Q1017" s="111">
        <v>43048</v>
      </c>
      <c r="R1017" s="112">
        <v>0.19195999999999999</v>
      </c>
      <c r="S1017" s="158">
        <f t="shared" si="188"/>
        <v>0</v>
      </c>
      <c r="T1017" s="38">
        <f t="shared" si="189"/>
        <v>43090</v>
      </c>
      <c r="U1017" s="112">
        <f t="shared" ca="1" si="190"/>
        <v>1.6746400000000001</v>
      </c>
      <c r="V1017" s="112">
        <f t="shared" ca="1" si="184"/>
        <v>1.5672000000000001</v>
      </c>
      <c r="W1017" s="112">
        <f t="shared" ca="1" si="185"/>
        <v>1.3739600000000001</v>
      </c>
      <c r="X1017" s="112">
        <f t="shared" ca="1" si="186"/>
        <v>0.19324</v>
      </c>
      <c r="Y1017" s="112">
        <f t="shared" ca="1" si="191"/>
        <v>0</v>
      </c>
      <c r="Z1017" s="27">
        <f t="shared" ca="1" si="187"/>
        <v>0.30068000000000006</v>
      </c>
      <c r="AB1017" s="38">
        <f t="shared" si="192"/>
        <v>42999</v>
      </c>
      <c r="AC1017" s="38">
        <f t="shared" si="193"/>
        <v>42999</v>
      </c>
      <c r="AD1017" s="38">
        <f t="shared" si="194"/>
        <v>42999</v>
      </c>
      <c r="AE1017" s="38"/>
      <c r="AF1017" s="38"/>
      <c r="AG1017" s="38"/>
      <c r="AH1017" s="38"/>
      <c r="AI1017" s="38"/>
      <c r="AJ1017" s="38"/>
      <c r="AK1017" s="38"/>
      <c r="AL1017" s="38"/>
      <c r="AM1017" s="38"/>
      <c r="AO1017" s="38"/>
    </row>
    <row r="1018" spans="2:41">
      <c r="B1018" s="111">
        <v>43091</v>
      </c>
      <c r="C1018" s="112">
        <v>1.68577</v>
      </c>
      <c r="E1018" s="111"/>
      <c r="K1018" s="111">
        <v>43049</v>
      </c>
      <c r="L1018" s="112">
        <v>1.4444900000000001</v>
      </c>
      <c r="N1018" s="111">
        <v>43049</v>
      </c>
      <c r="O1018" s="112">
        <v>1.2525299999999999</v>
      </c>
      <c r="Q1018" s="111">
        <v>43049</v>
      </c>
      <c r="R1018" s="112">
        <v>0.19195999999999999</v>
      </c>
      <c r="S1018" s="158">
        <f t="shared" si="188"/>
        <v>0</v>
      </c>
      <c r="T1018" s="38">
        <f t="shared" si="189"/>
        <v>43091</v>
      </c>
      <c r="U1018" s="112">
        <f t="shared" ca="1" si="190"/>
        <v>1.68577</v>
      </c>
      <c r="V1018" s="112">
        <f t="shared" ca="1" si="184"/>
        <v>1.5686200000000001</v>
      </c>
      <c r="W1018" s="112">
        <f t="shared" ca="1" si="185"/>
        <v>1.3753</v>
      </c>
      <c r="X1018" s="112">
        <f t="shared" ca="1" si="186"/>
        <v>0.19331999999999999</v>
      </c>
      <c r="Y1018" s="112">
        <f t="shared" ca="1" si="191"/>
        <v>0</v>
      </c>
      <c r="Z1018" s="27">
        <f t="shared" ca="1" si="187"/>
        <v>0.31047000000000002</v>
      </c>
      <c r="AB1018" s="38">
        <f t="shared" si="192"/>
        <v>43000</v>
      </c>
      <c r="AC1018" s="38">
        <f t="shared" si="193"/>
        <v>43000</v>
      </c>
      <c r="AD1018" s="38">
        <f t="shared" si="194"/>
        <v>43000</v>
      </c>
      <c r="AE1018" s="38"/>
      <c r="AF1018" s="38"/>
      <c r="AG1018" s="38"/>
      <c r="AH1018" s="38"/>
      <c r="AI1018" s="38"/>
      <c r="AJ1018" s="38"/>
      <c r="AK1018" s="38"/>
      <c r="AL1018" s="38"/>
      <c r="AM1018" s="38"/>
      <c r="AO1018" s="38"/>
    </row>
    <row r="1019" spans="2:41">
      <c r="B1019" s="111">
        <v>43096</v>
      </c>
      <c r="C1019" s="112">
        <v>1.69339</v>
      </c>
      <c r="E1019" s="111"/>
      <c r="K1019" s="111">
        <v>43052</v>
      </c>
      <c r="L1019" s="112">
        <v>1.4503300000000001</v>
      </c>
      <c r="N1019" s="111">
        <v>43052</v>
      </c>
      <c r="O1019" s="112">
        <v>1.2583899999999999</v>
      </c>
      <c r="Q1019" s="111">
        <v>43052</v>
      </c>
      <c r="R1019" s="112">
        <v>0.19194</v>
      </c>
      <c r="S1019" s="158">
        <f t="shared" si="188"/>
        <v>0</v>
      </c>
      <c r="T1019" s="38">
        <f t="shared" si="189"/>
        <v>43096</v>
      </c>
      <c r="U1019" s="112">
        <f t="shared" ca="1" si="190"/>
        <v>1.69339</v>
      </c>
      <c r="V1019" s="112">
        <f t="shared" ca="1" si="184"/>
        <v>1.58708</v>
      </c>
      <c r="W1019" s="112">
        <f t="shared" ca="1" si="185"/>
        <v>1.3934800000000001</v>
      </c>
      <c r="X1019" s="112">
        <f t="shared" ca="1" si="186"/>
        <v>0.19359999999999999</v>
      </c>
      <c r="Y1019" s="112">
        <f t="shared" ca="1" si="191"/>
        <v>0</v>
      </c>
      <c r="Z1019" s="27">
        <f t="shared" ca="1" si="187"/>
        <v>0.2999099999999999</v>
      </c>
      <c r="AB1019" s="38">
        <f t="shared" si="192"/>
        <v>43005</v>
      </c>
      <c r="AC1019" s="38">
        <f t="shared" si="193"/>
        <v>43005</v>
      </c>
      <c r="AD1019" s="38">
        <f t="shared" si="194"/>
        <v>43005</v>
      </c>
      <c r="AE1019" s="38"/>
      <c r="AF1019" s="38"/>
      <c r="AG1019" s="38"/>
      <c r="AH1019" s="38"/>
      <c r="AI1019" s="38"/>
      <c r="AJ1019" s="38"/>
      <c r="AK1019" s="38"/>
      <c r="AL1019" s="38"/>
      <c r="AM1019" s="38"/>
      <c r="AO1019" s="38"/>
    </row>
    <row r="1020" spans="2:41">
      <c r="B1020" s="111">
        <v>43097</v>
      </c>
      <c r="C1020" s="112">
        <v>1.69465</v>
      </c>
      <c r="E1020" s="111"/>
      <c r="K1020" s="111">
        <v>43053</v>
      </c>
      <c r="L1020" s="112">
        <v>1.4526300000000001</v>
      </c>
      <c r="N1020" s="111">
        <v>43053</v>
      </c>
      <c r="O1020" s="112">
        <v>1.26067</v>
      </c>
      <c r="Q1020" s="111">
        <v>43053</v>
      </c>
      <c r="R1020" s="112">
        <v>0.19195999999999999</v>
      </c>
      <c r="S1020" s="158">
        <f t="shared" si="188"/>
        <v>0</v>
      </c>
      <c r="T1020" s="38">
        <f t="shared" si="189"/>
        <v>43097</v>
      </c>
      <c r="U1020" s="112">
        <f t="shared" ca="1" si="190"/>
        <v>1.69465</v>
      </c>
      <c r="V1020" s="112">
        <f t="shared" ca="1" si="184"/>
        <v>1.59131</v>
      </c>
      <c r="W1020" s="112">
        <f t="shared" ca="1" si="185"/>
        <v>1.3973800000000001</v>
      </c>
      <c r="X1020" s="112">
        <f t="shared" ca="1" si="186"/>
        <v>0.19392999999999999</v>
      </c>
      <c r="Y1020" s="112">
        <f t="shared" ca="1" si="191"/>
        <v>0</v>
      </c>
      <c r="Z1020" s="27">
        <f t="shared" ca="1" si="187"/>
        <v>0.29726999999999992</v>
      </c>
      <c r="AB1020" s="38">
        <f t="shared" si="192"/>
        <v>43006</v>
      </c>
      <c r="AC1020" s="38">
        <f t="shared" si="193"/>
        <v>43006</v>
      </c>
      <c r="AD1020" s="38">
        <f t="shared" si="194"/>
        <v>43006</v>
      </c>
      <c r="AE1020" s="38"/>
      <c r="AF1020" s="38"/>
      <c r="AG1020" s="38"/>
      <c r="AH1020" s="38"/>
      <c r="AI1020" s="38"/>
      <c r="AJ1020" s="38"/>
      <c r="AK1020" s="38"/>
      <c r="AL1020" s="38"/>
      <c r="AM1020" s="38"/>
      <c r="AO1020" s="38"/>
    </row>
    <row r="1021" spans="2:41">
      <c r="B1021" s="111">
        <v>43098</v>
      </c>
      <c r="C1021" s="112">
        <v>1.69428</v>
      </c>
      <c r="E1021" s="111"/>
      <c r="K1021" s="111">
        <v>43054</v>
      </c>
      <c r="L1021" s="112">
        <v>1.45482</v>
      </c>
      <c r="N1021" s="111">
        <v>43054</v>
      </c>
      <c r="O1021" s="112">
        <v>1.2628599999999999</v>
      </c>
      <c r="Q1021" s="111">
        <v>43054</v>
      </c>
      <c r="R1021" s="112">
        <v>0.19195999999999999</v>
      </c>
      <c r="S1021" s="158">
        <f t="shared" si="188"/>
        <v>0</v>
      </c>
      <c r="T1021" s="38">
        <f t="shared" si="189"/>
        <v>43098</v>
      </c>
      <c r="U1021" s="112">
        <f t="shared" ca="1" si="190"/>
        <v>1.69428</v>
      </c>
      <c r="V1021" s="112">
        <f t="shared" ca="1" si="184"/>
        <v>1.5957300000000001</v>
      </c>
      <c r="W1021" s="112">
        <f t="shared" ca="1" si="185"/>
        <v>1.4012800000000001</v>
      </c>
      <c r="X1021" s="112">
        <f t="shared" ca="1" si="186"/>
        <v>0.19445000000000001</v>
      </c>
      <c r="Y1021" s="112">
        <f t="shared" ca="1" si="191"/>
        <v>0</v>
      </c>
      <c r="Z1021" s="27">
        <f t="shared" ca="1" si="187"/>
        <v>0.29299999999999993</v>
      </c>
      <c r="AB1021" s="38">
        <f t="shared" si="192"/>
        <v>43007</v>
      </c>
      <c r="AC1021" s="38">
        <f t="shared" si="193"/>
        <v>43007</v>
      </c>
      <c r="AD1021" s="38">
        <f t="shared" si="194"/>
        <v>43007</v>
      </c>
      <c r="AE1021" s="38"/>
      <c r="AF1021" s="38"/>
      <c r="AG1021" s="38"/>
      <c r="AH1021" s="38"/>
      <c r="AI1021" s="38"/>
      <c r="AJ1021" s="38"/>
      <c r="AK1021" s="38"/>
      <c r="AL1021" s="38"/>
      <c r="AM1021" s="38"/>
      <c r="AO1021" s="38"/>
    </row>
    <row r="1022" spans="2:41">
      <c r="B1022" s="111">
        <v>43102</v>
      </c>
      <c r="C1022" s="112">
        <v>1.69693</v>
      </c>
      <c r="E1022" s="111"/>
      <c r="K1022" s="111">
        <v>43055</v>
      </c>
      <c r="L1022" s="112">
        <v>1.4571100000000001</v>
      </c>
      <c r="N1022" s="111">
        <v>43055</v>
      </c>
      <c r="O1022" s="112">
        <v>1.26515</v>
      </c>
      <c r="Q1022" s="111">
        <v>43055</v>
      </c>
      <c r="R1022" s="112">
        <v>0.19195999999999999</v>
      </c>
      <c r="S1022" s="158">
        <f t="shared" si="188"/>
        <v>0</v>
      </c>
      <c r="T1022" s="38">
        <f t="shared" si="189"/>
        <v>43102</v>
      </c>
      <c r="U1022" s="112">
        <f t="shared" ca="1" si="190"/>
        <v>1.69693</v>
      </c>
      <c r="V1022" s="112">
        <f t="shared" ca="1" si="184"/>
        <v>1.6111499999999999</v>
      </c>
      <c r="W1022" s="112">
        <f t="shared" ca="1" si="185"/>
        <v>1.4159999999999999</v>
      </c>
      <c r="X1022" s="112">
        <f t="shared" ca="1" si="186"/>
        <v>0.19514999999999999</v>
      </c>
      <c r="Y1022" s="112">
        <f t="shared" ca="1" si="191"/>
        <v>0</v>
      </c>
      <c r="Z1022" s="27">
        <f t="shared" ca="1" si="187"/>
        <v>0.28093000000000012</v>
      </c>
      <c r="AB1022" s="38">
        <f t="shared" si="192"/>
        <v>43010</v>
      </c>
      <c r="AC1022" s="38">
        <f t="shared" si="193"/>
        <v>43010</v>
      </c>
      <c r="AD1022" s="38">
        <f t="shared" si="194"/>
        <v>43010</v>
      </c>
      <c r="AE1022" s="38"/>
      <c r="AF1022" s="38"/>
      <c r="AG1022" s="38"/>
      <c r="AH1022" s="38"/>
      <c r="AI1022" s="38"/>
      <c r="AJ1022" s="38"/>
      <c r="AK1022" s="38"/>
      <c r="AL1022" s="38"/>
      <c r="AM1022" s="38"/>
      <c r="AO1022" s="38"/>
    </row>
    <row r="1023" spans="2:41">
      <c r="B1023" s="111">
        <v>43103</v>
      </c>
      <c r="C1023" s="112">
        <v>1.6959300000000002</v>
      </c>
      <c r="E1023" s="111"/>
      <c r="K1023" s="111">
        <v>43056</v>
      </c>
      <c r="L1023" s="112">
        <v>1.4626700000000001</v>
      </c>
      <c r="N1023" s="111">
        <v>43056</v>
      </c>
      <c r="O1023" s="112">
        <v>1.27071</v>
      </c>
      <c r="Q1023" s="111">
        <v>43056</v>
      </c>
      <c r="R1023" s="112">
        <v>0.19195999999999999</v>
      </c>
      <c r="S1023" s="158">
        <f t="shared" si="188"/>
        <v>0</v>
      </c>
      <c r="T1023" s="38">
        <f t="shared" si="189"/>
        <v>43103</v>
      </c>
      <c r="U1023" s="112">
        <f t="shared" ca="1" si="190"/>
        <v>1.6959300000000002</v>
      </c>
      <c r="V1023" s="112">
        <f t="shared" ca="1" si="184"/>
        <v>1.6156999999999999</v>
      </c>
      <c r="W1023" s="112">
        <f t="shared" ca="1" si="185"/>
        <v>1.4204600000000001</v>
      </c>
      <c r="X1023" s="112">
        <f t="shared" ca="1" si="186"/>
        <v>0.19524</v>
      </c>
      <c r="Y1023" s="112">
        <f t="shared" ca="1" si="191"/>
        <v>0</v>
      </c>
      <c r="Z1023" s="27">
        <f t="shared" ca="1" si="187"/>
        <v>0.2754700000000001</v>
      </c>
      <c r="AB1023" s="38">
        <f t="shared" si="192"/>
        <v>43011</v>
      </c>
      <c r="AC1023" s="38">
        <f t="shared" si="193"/>
        <v>43011</v>
      </c>
      <c r="AD1023" s="38">
        <f t="shared" si="194"/>
        <v>43011</v>
      </c>
      <c r="AE1023" s="38"/>
      <c r="AF1023" s="38"/>
      <c r="AG1023" s="38"/>
      <c r="AH1023" s="38"/>
      <c r="AI1023" s="38"/>
      <c r="AJ1023" s="38"/>
      <c r="AK1023" s="38"/>
      <c r="AL1023" s="38"/>
      <c r="AM1023" s="38"/>
      <c r="AO1023" s="38"/>
    </row>
    <row r="1024" spans="2:41">
      <c r="B1024" s="111">
        <v>43104</v>
      </c>
      <c r="C1024" s="112">
        <v>1.70381</v>
      </c>
      <c r="E1024" s="111"/>
      <c r="K1024" s="111">
        <v>43059</v>
      </c>
      <c r="L1024" s="112">
        <v>1.46679</v>
      </c>
      <c r="N1024" s="111">
        <v>43059</v>
      </c>
      <c r="O1024" s="112">
        <v>1.27485</v>
      </c>
      <c r="Q1024" s="111">
        <v>43059</v>
      </c>
      <c r="R1024" s="112">
        <v>0.19194</v>
      </c>
      <c r="S1024" s="158">
        <f t="shared" si="188"/>
        <v>0</v>
      </c>
      <c r="T1024" s="38">
        <f t="shared" si="189"/>
        <v>43104</v>
      </c>
      <c r="U1024" s="112">
        <f t="shared" ca="1" si="190"/>
        <v>1.70381</v>
      </c>
      <c r="V1024" s="112">
        <f t="shared" ca="1" si="184"/>
        <v>1.62063</v>
      </c>
      <c r="W1024" s="112">
        <f t="shared" ca="1" si="185"/>
        <v>1.4252500000000001</v>
      </c>
      <c r="X1024" s="112">
        <f t="shared" ca="1" si="186"/>
        <v>0.19538</v>
      </c>
      <c r="Y1024" s="112">
        <f t="shared" ca="1" si="191"/>
        <v>0</v>
      </c>
      <c r="Z1024" s="27">
        <f t="shared" ca="1" si="187"/>
        <v>0.27855999999999992</v>
      </c>
      <c r="AB1024" s="38">
        <f t="shared" si="192"/>
        <v>43012</v>
      </c>
      <c r="AC1024" s="38">
        <f t="shared" si="193"/>
        <v>43012</v>
      </c>
      <c r="AD1024" s="38">
        <f t="shared" si="194"/>
        <v>43012</v>
      </c>
      <c r="AE1024" s="38"/>
      <c r="AF1024" s="38"/>
      <c r="AG1024" s="38"/>
      <c r="AH1024" s="38"/>
      <c r="AI1024" s="38"/>
      <c r="AJ1024" s="38"/>
      <c r="AK1024" s="38"/>
      <c r="AL1024" s="38"/>
      <c r="AM1024" s="38"/>
      <c r="AO1024" s="38"/>
    </row>
    <row r="1025" spans="2:41">
      <c r="B1025" s="111">
        <v>43105</v>
      </c>
      <c r="C1025" s="112">
        <v>1.7039299999999999</v>
      </c>
      <c r="E1025" s="111"/>
      <c r="K1025" s="111">
        <v>43060</v>
      </c>
      <c r="L1025" s="112">
        <v>1.46932</v>
      </c>
      <c r="N1025" s="111">
        <v>43060</v>
      </c>
      <c r="O1025" s="112">
        <v>1.2773600000000001</v>
      </c>
      <c r="Q1025" s="111">
        <v>43060</v>
      </c>
      <c r="R1025" s="112">
        <v>0.19195999999999999</v>
      </c>
      <c r="S1025" s="158">
        <f t="shared" si="188"/>
        <v>0</v>
      </c>
      <c r="T1025" s="38">
        <f t="shared" si="189"/>
        <v>43105</v>
      </c>
      <c r="U1025" s="112">
        <f t="shared" ca="1" si="190"/>
        <v>1.7039299999999999</v>
      </c>
      <c r="V1025" s="112">
        <f t="shared" ca="1" si="184"/>
        <v>1.6244499999999999</v>
      </c>
      <c r="W1025" s="112">
        <f t="shared" ca="1" si="185"/>
        <v>1.42893</v>
      </c>
      <c r="X1025" s="112">
        <f t="shared" ca="1" si="186"/>
        <v>0.19552</v>
      </c>
      <c r="Y1025" s="112">
        <f t="shared" ca="1" si="191"/>
        <v>0</v>
      </c>
      <c r="Z1025" s="27">
        <f t="shared" ca="1" si="187"/>
        <v>0.27499999999999991</v>
      </c>
      <c r="AB1025" s="38">
        <f t="shared" ca="1" si="192"/>
        <v>43013</v>
      </c>
      <c r="AC1025" s="38">
        <f t="shared" si="193"/>
        <v>43013</v>
      </c>
      <c r="AD1025" s="38">
        <f t="shared" si="194"/>
        <v>43013</v>
      </c>
      <c r="AE1025" s="38"/>
      <c r="AF1025" s="38"/>
      <c r="AG1025" s="38"/>
      <c r="AH1025" s="38"/>
      <c r="AI1025" s="38"/>
      <c r="AJ1025" s="38"/>
      <c r="AK1025" s="38"/>
      <c r="AL1025" s="38"/>
      <c r="AM1025" s="38"/>
      <c r="AO1025" s="38"/>
    </row>
    <row r="1026" spans="2:41">
      <c r="B1026" s="111">
        <v>43108</v>
      </c>
      <c r="C1026" s="112">
        <v>1.7080199999999999</v>
      </c>
      <c r="E1026" s="111"/>
      <c r="K1026" s="111">
        <v>43061</v>
      </c>
      <c r="L1026" s="112">
        <v>1.47204</v>
      </c>
      <c r="N1026" s="111">
        <v>43061</v>
      </c>
      <c r="O1026" s="112">
        <v>1.2800799999999999</v>
      </c>
      <c r="Q1026" s="111">
        <v>43061</v>
      </c>
      <c r="R1026" s="112">
        <v>0.19195999999999999</v>
      </c>
      <c r="S1026" s="158">
        <f t="shared" si="188"/>
        <v>0</v>
      </c>
      <c r="T1026" s="38">
        <f t="shared" si="189"/>
        <v>43108</v>
      </c>
      <c r="U1026" s="112">
        <f t="shared" ca="1" si="190"/>
        <v>1.7080199999999999</v>
      </c>
      <c r="V1026" s="112">
        <f t="shared" ca="1" si="184"/>
        <v>1.6416599999999999</v>
      </c>
      <c r="W1026" s="112">
        <f t="shared" ca="1" si="185"/>
        <v>1.4460899999999999</v>
      </c>
      <c r="X1026" s="112">
        <f t="shared" ca="1" si="186"/>
        <v>0.19556999999999999</v>
      </c>
      <c r="Y1026" s="112">
        <f t="shared" ca="1" si="191"/>
        <v>0</v>
      </c>
      <c r="Z1026" s="27">
        <f t="shared" ca="1" si="187"/>
        <v>0.26193</v>
      </c>
      <c r="AB1026" s="38">
        <f t="shared" si="192"/>
        <v>43014</v>
      </c>
      <c r="AC1026" s="38" t="e">
        <f t="shared" si="193"/>
        <v>#N/A</v>
      </c>
      <c r="AD1026" s="38">
        <f t="shared" si="194"/>
        <v>43014</v>
      </c>
      <c r="AE1026" s="38"/>
      <c r="AF1026" s="38"/>
      <c r="AG1026" s="38"/>
      <c r="AH1026" s="38"/>
      <c r="AI1026" s="38"/>
      <c r="AJ1026" s="38"/>
      <c r="AK1026" s="38"/>
      <c r="AL1026" s="38"/>
      <c r="AM1026" s="38"/>
      <c r="AO1026" s="38"/>
    </row>
    <row r="1027" spans="2:41">
      <c r="B1027" s="111">
        <v>43109</v>
      </c>
      <c r="C1027" s="112">
        <v>1.7045699999999999</v>
      </c>
      <c r="E1027" s="111"/>
      <c r="K1027" s="111">
        <v>43062</v>
      </c>
      <c r="L1027" s="112">
        <v>1.47204</v>
      </c>
      <c r="N1027" s="111">
        <v>43062</v>
      </c>
      <c r="O1027" s="112">
        <v>1.2800799999999999</v>
      </c>
      <c r="Q1027" s="111">
        <v>43062</v>
      </c>
      <c r="R1027" s="112">
        <v>0.19195999999999999</v>
      </c>
      <c r="S1027" s="158">
        <f t="shared" si="188"/>
        <v>0</v>
      </c>
      <c r="T1027" s="38">
        <f t="shared" si="189"/>
        <v>43109</v>
      </c>
      <c r="U1027" s="112">
        <f t="shared" ca="1" si="190"/>
        <v>1.7045699999999999</v>
      </c>
      <c r="V1027" s="112">
        <f t="shared" ca="1" si="184"/>
        <v>1.64293</v>
      </c>
      <c r="W1027" s="112">
        <f t="shared" ca="1" si="185"/>
        <v>1.44733</v>
      </c>
      <c r="X1027" s="112">
        <f t="shared" ca="1" si="186"/>
        <v>0.1956</v>
      </c>
      <c r="Y1027" s="112">
        <f t="shared" ca="1" si="191"/>
        <v>0</v>
      </c>
      <c r="Z1027" s="27">
        <f t="shared" ca="1" si="187"/>
        <v>0.25723999999999991</v>
      </c>
      <c r="AB1027" s="38">
        <f t="shared" si="192"/>
        <v>43017</v>
      </c>
      <c r="AC1027" s="38">
        <f t="shared" si="193"/>
        <v>43017</v>
      </c>
      <c r="AD1027" s="38">
        <f t="shared" si="194"/>
        <v>43017</v>
      </c>
      <c r="AE1027" s="38"/>
      <c r="AF1027" s="38"/>
      <c r="AG1027" s="38"/>
      <c r="AH1027" s="38"/>
      <c r="AI1027" s="38"/>
      <c r="AJ1027" s="38"/>
      <c r="AK1027" s="38"/>
      <c r="AL1027" s="38"/>
      <c r="AM1027" s="38"/>
      <c r="AO1027" s="38"/>
    </row>
    <row r="1028" spans="2:41">
      <c r="B1028" s="111">
        <v>43110</v>
      </c>
      <c r="C1028" s="112">
        <v>1.7091099999999999</v>
      </c>
      <c r="E1028" s="111"/>
      <c r="K1028" s="111">
        <v>43063</v>
      </c>
      <c r="L1028" s="112">
        <v>1.48001</v>
      </c>
      <c r="N1028" s="111">
        <v>43063</v>
      </c>
      <c r="O1028" s="112">
        <v>1.28807</v>
      </c>
      <c r="Q1028" s="111">
        <v>43063</v>
      </c>
      <c r="R1028" s="112">
        <v>0.19194</v>
      </c>
      <c r="S1028" s="158">
        <f t="shared" si="188"/>
        <v>0</v>
      </c>
      <c r="T1028" s="38">
        <f t="shared" si="189"/>
        <v>43110</v>
      </c>
      <c r="U1028" s="112">
        <f t="shared" ca="1" si="190"/>
        <v>1.7091099999999999</v>
      </c>
      <c r="V1028" s="112">
        <f t="shared" ca="1" si="184"/>
        <v>1.64795</v>
      </c>
      <c r="W1028" s="112">
        <f t="shared" ca="1" si="185"/>
        <v>1.45235</v>
      </c>
      <c r="X1028" s="112">
        <f t="shared" ca="1" si="186"/>
        <v>0.1956</v>
      </c>
      <c r="Y1028" s="112">
        <f t="shared" ca="1" si="191"/>
        <v>0</v>
      </c>
      <c r="Z1028" s="27">
        <f t="shared" ca="1" si="187"/>
        <v>0.25675999999999988</v>
      </c>
      <c r="AB1028" s="38">
        <f t="shared" si="192"/>
        <v>43018</v>
      </c>
      <c r="AC1028" s="38">
        <f t="shared" si="193"/>
        <v>43018</v>
      </c>
      <c r="AD1028" s="38">
        <f t="shared" si="194"/>
        <v>43018</v>
      </c>
      <c r="AE1028" s="38"/>
      <c r="AF1028" s="38"/>
      <c r="AG1028" s="38"/>
      <c r="AH1028" s="38"/>
      <c r="AI1028" s="38"/>
      <c r="AJ1028" s="38"/>
      <c r="AK1028" s="38"/>
      <c r="AL1028" s="38"/>
      <c r="AM1028" s="38"/>
      <c r="AO1028" s="38"/>
    </row>
    <row r="1029" spans="2:41">
      <c r="B1029" s="111">
        <v>43111</v>
      </c>
      <c r="C1029" s="112">
        <v>1.7201900000000001</v>
      </c>
      <c r="E1029" s="111"/>
      <c r="K1029" s="111">
        <v>43066</v>
      </c>
      <c r="L1029" s="112">
        <v>1.4872700000000001</v>
      </c>
      <c r="N1029" s="111">
        <v>43066</v>
      </c>
      <c r="O1029" s="112">
        <v>1.29535</v>
      </c>
      <c r="Q1029" s="111">
        <v>43066</v>
      </c>
      <c r="R1029" s="112">
        <v>0.19192000000000001</v>
      </c>
      <c r="S1029" s="158">
        <f t="shared" si="188"/>
        <v>0</v>
      </c>
      <c r="T1029" s="38">
        <f t="shared" si="189"/>
        <v>43111</v>
      </c>
      <c r="U1029" s="112">
        <f t="shared" ca="1" si="190"/>
        <v>1.7201900000000001</v>
      </c>
      <c r="V1029" s="112">
        <f t="shared" ca="1" si="184"/>
        <v>1.65384</v>
      </c>
      <c r="W1029" s="112">
        <f t="shared" ca="1" si="185"/>
        <v>1.4575899999999999</v>
      </c>
      <c r="X1029" s="112">
        <f t="shared" ca="1" si="186"/>
        <v>0.19625000000000001</v>
      </c>
      <c r="Y1029" s="112">
        <f t="shared" ca="1" si="191"/>
        <v>0</v>
      </c>
      <c r="Z1029" s="27">
        <f t="shared" ca="1" si="187"/>
        <v>0.26260000000000017</v>
      </c>
      <c r="AB1029" s="38">
        <f t="shared" si="192"/>
        <v>43019</v>
      </c>
      <c r="AC1029" s="38">
        <f t="shared" si="193"/>
        <v>43019</v>
      </c>
      <c r="AD1029" s="38">
        <f t="shared" si="194"/>
        <v>43019</v>
      </c>
      <c r="AE1029" s="38"/>
      <c r="AF1029" s="38"/>
      <c r="AG1029" s="38"/>
      <c r="AH1029" s="38"/>
      <c r="AI1029" s="38"/>
      <c r="AJ1029" s="38"/>
      <c r="AK1029" s="38"/>
      <c r="AL1029" s="38"/>
      <c r="AM1029" s="38"/>
      <c r="AO1029" s="38"/>
    </row>
    <row r="1030" spans="2:41">
      <c r="B1030" s="111">
        <v>43112</v>
      </c>
      <c r="C1030" s="112">
        <v>1.7215199999999999</v>
      </c>
      <c r="E1030" s="111"/>
      <c r="K1030" s="111">
        <v>43067</v>
      </c>
      <c r="L1030" s="112">
        <v>1.4902500000000001</v>
      </c>
      <c r="N1030" s="111">
        <v>43067</v>
      </c>
      <c r="O1030" s="112">
        <v>1.2982899999999999</v>
      </c>
      <c r="Q1030" s="111">
        <v>43067</v>
      </c>
      <c r="R1030" s="112">
        <v>0.19195999999999999</v>
      </c>
      <c r="S1030" s="158">
        <f t="shared" si="188"/>
        <v>0</v>
      </c>
      <c r="T1030" s="38">
        <f t="shared" si="189"/>
        <v>43112</v>
      </c>
      <c r="U1030" s="112">
        <f t="shared" ca="1" si="190"/>
        <v>1.7215199999999999</v>
      </c>
      <c r="V1030" s="112">
        <f t="shared" ca="1" si="184"/>
        <v>1.65873</v>
      </c>
      <c r="W1030" s="112">
        <f t="shared" ca="1" si="185"/>
        <v>1.46238</v>
      </c>
      <c r="X1030" s="112">
        <f t="shared" ca="1" si="186"/>
        <v>0.19635</v>
      </c>
      <c r="Y1030" s="112">
        <f t="shared" ca="1" si="191"/>
        <v>0</v>
      </c>
      <c r="Z1030" s="27">
        <f t="shared" ca="1" si="187"/>
        <v>0.25913999999999993</v>
      </c>
      <c r="AB1030" s="38">
        <f t="shared" si="192"/>
        <v>43020</v>
      </c>
      <c r="AC1030" s="38">
        <f t="shared" si="193"/>
        <v>43020</v>
      </c>
      <c r="AD1030" s="38">
        <f t="shared" si="194"/>
        <v>43020</v>
      </c>
      <c r="AE1030" s="38"/>
      <c r="AF1030" s="38"/>
      <c r="AG1030" s="38"/>
      <c r="AH1030" s="38"/>
      <c r="AI1030" s="38"/>
      <c r="AJ1030" s="38"/>
      <c r="AK1030" s="38"/>
      <c r="AL1030" s="38"/>
      <c r="AM1030" s="38"/>
      <c r="AO1030" s="38"/>
    </row>
    <row r="1031" spans="2:41">
      <c r="B1031" s="111">
        <v>43115</v>
      </c>
      <c r="C1031" s="112">
        <v>1.73133</v>
      </c>
      <c r="E1031" s="111"/>
      <c r="K1031" s="111">
        <v>43068</v>
      </c>
      <c r="L1031" s="112">
        <v>1.4929399999999999</v>
      </c>
      <c r="N1031" s="111">
        <v>43068</v>
      </c>
      <c r="O1031" s="112">
        <v>1.30098</v>
      </c>
      <c r="Q1031" s="111">
        <v>43068</v>
      </c>
      <c r="R1031" s="112">
        <v>0.19195999999999999</v>
      </c>
      <c r="S1031" s="158">
        <f t="shared" si="188"/>
        <v>0</v>
      </c>
      <c r="T1031" s="38">
        <f t="shared" si="189"/>
        <v>43115</v>
      </c>
      <c r="U1031" s="112">
        <f t="shared" ca="1" si="190"/>
        <v>1.73133</v>
      </c>
      <c r="V1031" s="112">
        <f t="shared" ca="1" si="184"/>
        <v>1.65876</v>
      </c>
      <c r="W1031" s="112">
        <f t="shared" ca="1" si="185"/>
        <v>1.46238</v>
      </c>
      <c r="X1031" s="112">
        <f t="shared" ca="1" si="186"/>
        <v>0.19638</v>
      </c>
      <c r="Y1031" s="112">
        <f t="shared" ca="1" si="191"/>
        <v>0</v>
      </c>
      <c r="Z1031" s="27">
        <f t="shared" ca="1" si="187"/>
        <v>0.26895000000000002</v>
      </c>
      <c r="AB1031" s="38">
        <f t="shared" si="192"/>
        <v>43021</v>
      </c>
      <c r="AC1031" s="38" t="e">
        <f t="shared" si="193"/>
        <v>#N/A</v>
      </c>
      <c r="AD1031" s="38">
        <f t="shared" si="194"/>
        <v>43021</v>
      </c>
      <c r="AE1031" s="38"/>
      <c r="AF1031" s="38"/>
      <c r="AG1031" s="38"/>
      <c r="AH1031" s="38"/>
      <c r="AI1031" s="38"/>
      <c r="AJ1031" s="38"/>
      <c r="AK1031" s="38"/>
      <c r="AL1031" s="38"/>
      <c r="AM1031" s="38"/>
      <c r="AO1031" s="38"/>
    </row>
    <row r="1032" spans="2:41">
      <c r="B1032" s="111">
        <v>43116</v>
      </c>
      <c r="C1032" s="112">
        <v>1.7340800000000001</v>
      </c>
      <c r="E1032" s="111"/>
      <c r="K1032" s="111">
        <v>43069</v>
      </c>
      <c r="L1032" s="112">
        <v>1.49614</v>
      </c>
      <c r="N1032" s="111">
        <v>43069</v>
      </c>
      <c r="O1032" s="112">
        <v>1.3041800000000001</v>
      </c>
      <c r="Q1032" s="111">
        <v>43069</v>
      </c>
      <c r="R1032" s="112">
        <v>0.19195999999999999</v>
      </c>
      <c r="S1032" s="158">
        <f t="shared" si="188"/>
        <v>0</v>
      </c>
      <c r="T1032" s="38">
        <f t="shared" si="189"/>
        <v>43116</v>
      </c>
      <c r="U1032" s="112">
        <f t="shared" ca="1" si="190"/>
        <v>1.7340800000000001</v>
      </c>
      <c r="V1032" s="112">
        <f t="shared" ca="1" si="184"/>
        <v>1.67493</v>
      </c>
      <c r="W1032" s="112">
        <f t="shared" ca="1" si="185"/>
        <v>1.47855</v>
      </c>
      <c r="X1032" s="112">
        <f t="shared" ca="1" si="186"/>
        <v>0.19638</v>
      </c>
      <c r="Y1032" s="112">
        <f t="shared" ca="1" si="191"/>
        <v>0</v>
      </c>
      <c r="Z1032" s="27">
        <f t="shared" ca="1" si="187"/>
        <v>0.25553000000000003</v>
      </c>
      <c r="AB1032" s="38">
        <f t="shared" si="192"/>
        <v>43024</v>
      </c>
      <c r="AC1032" s="38">
        <f t="shared" si="193"/>
        <v>43024</v>
      </c>
      <c r="AD1032" s="38">
        <f t="shared" si="194"/>
        <v>43024</v>
      </c>
      <c r="AE1032" s="38"/>
      <c r="AF1032" s="38"/>
      <c r="AG1032" s="38"/>
      <c r="AH1032" s="38"/>
      <c r="AI1032" s="38"/>
      <c r="AJ1032" s="38"/>
      <c r="AK1032" s="38"/>
      <c r="AL1032" s="38"/>
      <c r="AM1032" s="38"/>
      <c r="AO1032" s="38"/>
    </row>
    <row r="1033" spans="2:41">
      <c r="B1033" s="111">
        <v>43117</v>
      </c>
      <c r="C1033" s="112">
        <v>1.7391799999999999</v>
      </c>
      <c r="E1033" s="111"/>
      <c r="K1033" s="111">
        <v>43070</v>
      </c>
      <c r="L1033" s="112">
        <v>1.4995799999999999</v>
      </c>
      <c r="N1033" s="111">
        <v>43070</v>
      </c>
      <c r="O1033" s="112">
        <v>1.3076400000000001</v>
      </c>
      <c r="Q1033" s="111">
        <v>43070</v>
      </c>
      <c r="R1033" s="112">
        <v>0.19194</v>
      </c>
      <c r="S1033" s="158">
        <f t="shared" si="188"/>
        <v>0</v>
      </c>
      <c r="T1033" s="38">
        <f t="shared" si="189"/>
        <v>43117</v>
      </c>
      <c r="U1033" s="112">
        <f t="shared" ca="1" si="190"/>
        <v>1.7391799999999999</v>
      </c>
      <c r="V1033" s="112">
        <f t="shared" ca="1" si="184"/>
        <v>1.6789499999999999</v>
      </c>
      <c r="W1033" s="112">
        <f t="shared" ca="1" si="185"/>
        <v>1.4825699999999999</v>
      </c>
      <c r="X1033" s="112">
        <f t="shared" ca="1" si="186"/>
        <v>0.19638</v>
      </c>
      <c r="Y1033" s="112">
        <f t="shared" ca="1" si="191"/>
        <v>0</v>
      </c>
      <c r="Z1033" s="27">
        <f t="shared" ca="1" si="187"/>
        <v>0.25661</v>
      </c>
      <c r="AB1033" s="38">
        <f t="shared" si="192"/>
        <v>43025</v>
      </c>
      <c r="AC1033" s="38">
        <f t="shared" si="193"/>
        <v>43025</v>
      </c>
      <c r="AD1033" s="38">
        <f t="shared" si="194"/>
        <v>43025</v>
      </c>
      <c r="AE1033" s="38"/>
      <c r="AF1033" s="38"/>
      <c r="AG1033" s="38"/>
      <c r="AH1033" s="38"/>
      <c r="AI1033" s="38"/>
      <c r="AJ1033" s="38"/>
      <c r="AK1033" s="38"/>
      <c r="AL1033" s="38"/>
      <c r="AM1033" s="38"/>
      <c r="AO1033" s="38"/>
    </row>
    <row r="1034" spans="2:41">
      <c r="B1034" s="111">
        <v>43118</v>
      </c>
      <c r="C1034" s="112">
        <v>1.7446999999999999</v>
      </c>
      <c r="E1034" s="111"/>
      <c r="K1034" s="111">
        <v>43073</v>
      </c>
      <c r="L1034" s="112">
        <v>1.5141100000000001</v>
      </c>
      <c r="N1034" s="111">
        <v>43073</v>
      </c>
      <c r="O1034" s="112">
        <v>1.3221499999999999</v>
      </c>
      <c r="Q1034" s="111">
        <v>43073</v>
      </c>
      <c r="R1034" s="112">
        <v>0.19195999999999999</v>
      </c>
      <c r="S1034" s="158">
        <f t="shared" si="188"/>
        <v>0</v>
      </c>
      <c r="T1034" s="38">
        <f t="shared" si="189"/>
        <v>43118</v>
      </c>
      <c r="U1034" s="112">
        <f t="shared" ca="1" si="190"/>
        <v>1.7446999999999999</v>
      </c>
      <c r="V1034" s="112">
        <f t="shared" ca="1" si="184"/>
        <v>1.6831499999999999</v>
      </c>
      <c r="W1034" s="112">
        <f t="shared" ca="1" si="185"/>
        <v>1.4868000000000001</v>
      </c>
      <c r="X1034" s="112">
        <f t="shared" ca="1" si="186"/>
        <v>0.19635</v>
      </c>
      <c r="Y1034" s="112">
        <f t="shared" ca="1" si="191"/>
        <v>0</v>
      </c>
      <c r="Z1034" s="27">
        <f t="shared" ca="1" si="187"/>
        <v>0.2578999999999998</v>
      </c>
      <c r="AB1034" s="38">
        <f t="shared" si="192"/>
        <v>43026</v>
      </c>
      <c r="AC1034" s="38">
        <f t="shared" si="193"/>
        <v>43026</v>
      </c>
      <c r="AD1034" s="38">
        <f t="shared" si="194"/>
        <v>43026</v>
      </c>
      <c r="AE1034" s="38"/>
      <c r="AF1034" s="38"/>
      <c r="AG1034" s="38"/>
      <c r="AH1034" s="38"/>
      <c r="AI1034" s="38"/>
      <c r="AJ1034" s="38"/>
      <c r="AK1034" s="38"/>
      <c r="AL1034" s="38"/>
      <c r="AM1034" s="38"/>
      <c r="AO1034" s="38"/>
    </row>
    <row r="1035" spans="2:41">
      <c r="B1035" s="111">
        <v>43119</v>
      </c>
      <c r="C1035" s="112">
        <v>1.74447</v>
      </c>
      <c r="E1035" s="111"/>
      <c r="K1035" s="111">
        <v>43074</v>
      </c>
      <c r="L1035" s="112">
        <v>1.51732</v>
      </c>
      <c r="N1035" s="111">
        <v>43074</v>
      </c>
      <c r="O1035" s="112">
        <v>1.3253599999999999</v>
      </c>
      <c r="Q1035" s="111">
        <v>43074</v>
      </c>
      <c r="R1035" s="112">
        <v>0.19195999999999999</v>
      </c>
      <c r="S1035" s="158">
        <f t="shared" si="188"/>
        <v>0</v>
      </c>
      <c r="T1035" s="38">
        <f t="shared" si="189"/>
        <v>43119</v>
      </c>
      <c r="U1035" s="112">
        <f t="shared" ca="1" si="190"/>
        <v>1.74447</v>
      </c>
      <c r="V1035" s="112">
        <f t="shared" ref="V1035:V1098" ca="1" si="195">VLOOKUP(T1035,$K$11:$L$1048576,2,FALSE)</f>
        <v>1.6876199999999999</v>
      </c>
      <c r="W1035" s="112">
        <f t="shared" ref="W1035:W1098" ca="1" si="196">VLOOKUP(T1035,$N$11:$O$1048576,2,FALSE)</f>
        <v>1.4912700000000001</v>
      </c>
      <c r="X1035" s="112">
        <f t="shared" ref="X1035:X1098" ca="1" si="197">VLOOKUP(T1035,$Q$11:$R$1048576,2,FALSE)</f>
        <v>0.19635</v>
      </c>
      <c r="Y1035" s="112">
        <f t="shared" ca="1" si="191"/>
        <v>0</v>
      </c>
      <c r="Z1035" s="27">
        <f t="shared" ref="Z1035:Z1098" ca="1" si="198">U1035-W1035</f>
        <v>0.25319999999999987</v>
      </c>
      <c r="AB1035" s="38">
        <f t="shared" si="192"/>
        <v>43027</v>
      </c>
      <c r="AC1035" s="38">
        <f t="shared" si="193"/>
        <v>43027</v>
      </c>
      <c r="AD1035" s="38">
        <f t="shared" si="194"/>
        <v>43027</v>
      </c>
      <c r="AE1035" s="38"/>
      <c r="AF1035" s="38"/>
      <c r="AG1035" s="38"/>
      <c r="AH1035" s="38"/>
      <c r="AI1035" s="38"/>
      <c r="AJ1035" s="38"/>
      <c r="AK1035" s="38"/>
      <c r="AL1035" s="38"/>
      <c r="AM1035" s="38"/>
      <c r="AO1035" s="38"/>
    </row>
    <row r="1036" spans="2:41">
      <c r="B1036" s="111">
        <v>43122</v>
      </c>
      <c r="C1036" s="112">
        <v>1.7412999999999998</v>
      </c>
      <c r="E1036" s="111"/>
      <c r="K1036" s="111">
        <v>43075</v>
      </c>
      <c r="L1036" s="112">
        <v>1.52122</v>
      </c>
      <c r="N1036" s="111">
        <v>43075</v>
      </c>
      <c r="O1036" s="112">
        <v>1.3292600000000001</v>
      </c>
      <c r="Q1036" s="111">
        <v>43075</v>
      </c>
      <c r="R1036" s="112">
        <v>0.19195999999999999</v>
      </c>
      <c r="S1036" s="158">
        <f t="shared" ref="S1036:S1099" si="199">WORKDAY(Q1036,1)-Q1037</f>
        <v>0</v>
      </c>
      <c r="T1036" s="38">
        <f t="shared" ref="T1036:T1099" si="200">B1036</f>
        <v>43122</v>
      </c>
      <c r="U1036" s="112">
        <f t="shared" ref="U1036:U1099" ca="1" si="201">VLOOKUP(T1036,$B$11:$C$1048576,2,FALSE)</f>
        <v>1.7412999999999998</v>
      </c>
      <c r="V1036" s="112">
        <f t="shared" ca="1" si="195"/>
        <v>1.70391</v>
      </c>
      <c r="W1036" s="112">
        <f t="shared" ca="1" si="196"/>
        <v>1.50753</v>
      </c>
      <c r="X1036" s="112">
        <f t="shared" ca="1" si="197"/>
        <v>0.19638</v>
      </c>
      <c r="Y1036" s="112">
        <f t="shared" ref="Y1036:Y1099" ca="1" si="202">W1036+X1036-V1036</f>
        <v>0</v>
      </c>
      <c r="Z1036" s="27">
        <f t="shared" ca="1" si="198"/>
        <v>0.23376999999999981</v>
      </c>
      <c r="AB1036" s="38">
        <f t="shared" ref="AB1036:AB1099" si="203">INDEX(T:T,IFERROR(MATCH(EDATE(T1036,-3),T:T,0),MATCH(EDATE(T1036,-3),T:T,1)))</f>
        <v>43028</v>
      </c>
      <c r="AC1036" s="38" t="e">
        <f t="shared" ref="AC1036:AC1099" si="204">INDEX(T:T,MATCH(EDATE(T1036,-3),T:T,0))</f>
        <v>#N/A</v>
      </c>
      <c r="AD1036" s="38">
        <f t="shared" ref="AD1036:AD1099" si="205">INDEX(T:T,MATCH(EDATE(T1036,-3),T:T,1))</f>
        <v>43028</v>
      </c>
      <c r="AE1036" s="38"/>
      <c r="AF1036" s="38"/>
      <c r="AG1036" s="38"/>
      <c r="AH1036" s="38"/>
      <c r="AI1036" s="38"/>
      <c r="AJ1036" s="38"/>
      <c r="AK1036" s="38"/>
      <c r="AL1036" s="38"/>
      <c r="AM1036" s="38"/>
      <c r="AO1036" s="38"/>
    </row>
    <row r="1037" spans="2:41">
      <c r="B1037" s="111">
        <v>43123</v>
      </c>
      <c r="C1037" s="112">
        <v>1.7452000000000001</v>
      </c>
      <c r="E1037" s="111"/>
      <c r="K1037" s="111">
        <v>43076</v>
      </c>
      <c r="L1037" s="112">
        <v>1.52501</v>
      </c>
      <c r="N1037" s="111">
        <v>43076</v>
      </c>
      <c r="O1037" s="112">
        <v>1.3330500000000001</v>
      </c>
      <c r="Q1037" s="111">
        <v>43076</v>
      </c>
      <c r="R1037" s="112">
        <v>0.19195999999999999</v>
      </c>
      <c r="S1037" s="158">
        <f t="shared" si="199"/>
        <v>0</v>
      </c>
      <c r="T1037" s="38">
        <f t="shared" si="200"/>
        <v>43123</v>
      </c>
      <c r="U1037" s="112">
        <f t="shared" ca="1" si="201"/>
        <v>1.7452000000000001</v>
      </c>
      <c r="V1037" s="112">
        <f t="shared" ca="1" si="195"/>
        <v>1.7061299999999999</v>
      </c>
      <c r="W1037" s="112">
        <f t="shared" ca="1" si="196"/>
        <v>1.5097800000000001</v>
      </c>
      <c r="X1037" s="112">
        <f t="shared" ca="1" si="197"/>
        <v>0.19635</v>
      </c>
      <c r="Y1037" s="112">
        <f t="shared" ca="1" si="202"/>
        <v>0</v>
      </c>
      <c r="Z1037" s="27">
        <f t="shared" ca="1" si="198"/>
        <v>0.23541999999999996</v>
      </c>
      <c r="AB1037" s="38">
        <f t="shared" si="203"/>
        <v>43031</v>
      </c>
      <c r="AC1037" s="38">
        <f t="shared" si="204"/>
        <v>43031</v>
      </c>
      <c r="AD1037" s="38">
        <f t="shared" si="205"/>
        <v>43031</v>
      </c>
      <c r="AE1037" s="38"/>
      <c r="AF1037" s="38"/>
      <c r="AG1037" s="38"/>
      <c r="AH1037" s="38"/>
      <c r="AI1037" s="38"/>
      <c r="AJ1037" s="38"/>
      <c r="AK1037" s="38"/>
      <c r="AL1037" s="38"/>
      <c r="AM1037" s="38"/>
      <c r="AO1037" s="38"/>
    </row>
    <row r="1038" spans="2:41">
      <c r="B1038" s="111">
        <v>43124</v>
      </c>
      <c r="C1038" s="112">
        <v>1.7524600000000001</v>
      </c>
      <c r="E1038" s="111"/>
      <c r="K1038" s="111">
        <v>43077</v>
      </c>
      <c r="L1038" s="112">
        <v>1.5286900000000001</v>
      </c>
      <c r="N1038" s="111">
        <v>43077</v>
      </c>
      <c r="O1038" s="112">
        <v>1.33673</v>
      </c>
      <c r="Q1038" s="111">
        <v>43077</v>
      </c>
      <c r="R1038" s="112">
        <v>0.19195999999999999</v>
      </c>
      <c r="S1038" s="158">
        <f t="shared" si="199"/>
        <v>0</v>
      </c>
      <c r="T1038" s="38">
        <f t="shared" si="200"/>
        <v>43124</v>
      </c>
      <c r="U1038" s="112">
        <f t="shared" ca="1" si="201"/>
        <v>1.7524600000000001</v>
      </c>
      <c r="V1038" s="112">
        <f t="shared" ca="1" si="195"/>
        <v>1.7105900000000001</v>
      </c>
      <c r="W1038" s="112">
        <f t="shared" ca="1" si="196"/>
        <v>1.51424</v>
      </c>
      <c r="X1038" s="112">
        <f t="shared" ca="1" si="197"/>
        <v>0.19635</v>
      </c>
      <c r="Y1038" s="112">
        <f t="shared" ca="1" si="202"/>
        <v>0</v>
      </c>
      <c r="Z1038" s="27">
        <f t="shared" ca="1" si="198"/>
        <v>0.2382200000000001</v>
      </c>
      <c r="AB1038" s="38">
        <f t="shared" ca="1" si="203"/>
        <v>43032</v>
      </c>
      <c r="AC1038" s="38">
        <f t="shared" si="204"/>
        <v>43032</v>
      </c>
      <c r="AD1038" s="38">
        <f t="shared" si="205"/>
        <v>43032</v>
      </c>
      <c r="AE1038" s="38"/>
      <c r="AF1038" s="38"/>
      <c r="AG1038" s="38"/>
      <c r="AH1038" s="38"/>
      <c r="AI1038" s="38"/>
      <c r="AJ1038" s="38"/>
      <c r="AK1038" s="38"/>
      <c r="AL1038" s="38"/>
      <c r="AM1038" s="38"/>
      <c r="AO1038" s="38"/>
    </row>
    <row r="1039" spans="2:41">
      <c r="B1039" s="111">
        <v>43125</v>
      </c>
      <c r="C1039" s="112">
        <v>1.76031</v>
      </c>
      <c r="E1039" s="111"/>
      <c r="K1039" s="111">
        <v>43080</v>
      </c>
      <c r="L1039" s="112">
        <v>1.5428899999999999</v>
      </c>
      <c r="N1039" s="111">
        <v>43080</v>
      </c>
      <c r="O1039" s="112">
        <v>1.35093</v>
      </c>
      <c r="Q1039" s="111">
        <v>43080</v>
      </c>
      <c r="R1039" s="112">
        <v>0.19195999999999999</v>
      </c>
      <c r="S1039" s="158">
        <f t="shared" si="199"/>
        <v>0</v>
      </c>
      <c r="T1039" s="38">
        <f t="shared" si="200"/>
        <v>43125</v>
      </c>
      <c r="U1039" s="112">
        <f t="shared" ca="1" si="201"/>
        <v>1.76031</v>
      </c>
      <c r="V1039" s="112">
        <f t="shared" ca="1" si="195"/>
        <v>1.7145999999999999</v>
      </c>
      <c r="W1039" s="112">
        <f t="shared" ca="1" si="196"/>
        <v>1.5182500000000001</v>
      </c>
      <c r="X1039" s="112">
        <f t="shared" ca="1" si="197"/>
        <v>0.19635</v>
      </c>
      <c r="Y1039" s="112">
        <f t="shared" ca="1" si="202"/>
        <v>0</v>
      </c>
      <c r="Z1039" s="27">
        <f t="shared" ca="1" si="198"/>
        <v>0.24205999999999994</v>
      </c>
      <c r="AB1039" s="38">
        <f t="shared" si="203"/>
        <v>43033</v>
      </c>
      <c r="AC1039" s="38">
        <f t="shared" si="204"/>
        <v>43033</v>
      </c>
      <c r="AD1039" s="38">
        <f t="shared" si="205"/>
        <v>43033</v>
      </c>
      <c r="AE1039" s="38"/>
      <c r="AF1039" s="38"/>
      <c r="AG1039" s="38"/>
      <c r="AH1039" s="38"/>
      <c r="AI1039" s="38"/>
      <c r="AJ1039" s="38"/>
      <c r="AK1039" s="38"/>
      <c r="AL1039" s="38"/>
      <c r="AM1039" s="38"/>
      <c r="AO1039" s="38"/>
    </row>
    <row r="1040" spans="2:41">
      <c r="B1040" s="111">
        <v>43126</v>
      </c>
      <c r="C1040" s="112">
        <v>1.7669000000000001</v>
      </c>
      <c r="E1040" s="111"/>
      <c r="K1040" s="111">
        <v>43081</v>
      </c>
      <c r="L1040" s="112">
        <v>1.5463</v>
      </c>
      <c r="N1040" s="111">
        <v>43081</v>
      </c>
      <c r="O1040" s="112">
        <v>1.3543400000000001</v>
      </c>
      <c r="Q1040" s="111">
        <v>43081</v>
      </c>
      <c r="R1040" s="112">
        <v>0.19195999999999999</v>
      </c>
      <c r="S1040" s="158">
        <f t="shared" si="199"/>
        <v>0</v>
      </c>
      <c r="T1040" s="38">
        <f t="shared" si="200"/>
        <v>43126</v>
      </c>
      <c r="U1040" s="112">
        <f t="shared" ca="1" si="201"/>
        <v>1.7669000000000001</v>
      </c>
      <c r="V1040" s="112">
        <f t="shared" ca="1" si="195"/>
        <v>1.71862</v>
      </c>
      <c r="W1040" s="112">
        <f t="shared" ca="1" si="196"/>
        <v>1.52227</v>
      </c>
      <c r="X1040" s="112">
        <f t="shared" ca="1" si="197"/>
        <v>0.19635</v>
      </c>
      <c r="Y1040" s="112">
        <f t="shared" ca="1" si="202"/>
        <v>0</v>
      </c>
      <c r="Z1040" s="27">
        <f t="shared" ca="1" si="198"/>
        <v>0.24463000000000013</v>
      </c>
      <c r="AB1040" s="38">
        <f t="shared" ca="1" si="203"/>
        <v>43034</v>
      </c>
      <c r="AC1040" s="38">
        <f t="shared" si="204"/>
        <v>43034</v>
      </c>
      <c r="AD1040" s="38">
        <f t="shared" si="205"/>
        <v>43034</v>
      </c>
      <c r="AE1040" s="38"/>
      <c r="AF1040" s="38"/>
      <c r="AG1040" s="38"/>
      <c r="AH1040" s="38"/>
      <c r="AI1040" s="38"/>
      <c r="AJ1040" s="38"/>
      <c r="AK1040" s="38"/>
      <c r="AL1040" s="38"/>
      <c r="AM1040" s="38"/>
      <c r="AO1040" s="38"/>
    </row>
    <row r="1041" spans="2:41">
      <c r="B1041" s="111">
        <v>43129</v>
      </c>
      <c r="C1041" s="112">
        <v>1.7722500000000001</v>
      </c>
      <c r="E1041" s="111"/>
      <c r="K1041" s="111">
        <v>43082</v>
      </c>
      <c r="L1041" s="112">
        <v>1.5508500000000001</v>
      </c>
      <c r="N1041" s="111">
        <v>43082</v>
      </c>
      <c r="O1041" s="112">
        <v>1.35869</v>
      </c>
      <c r="Q1041" s="111">
        <v>43082</v>
      </c>
      <c r="R1041" s="112">
        <v>0.19216</v>
      </c>
      <c r="S1041" s="158">
        <f t="shared" si="199"/>
        <v>0</v>
      </c>
      <c r="T1041" s="38">
        <f t="shared" si="200"/>
        <v>43129</v>
      </c>
      <c r="U1041" s="112">
        <f t="shared" ca="1" si="201"/>
        <v>1.7722500000000001</v>
      </c>
      <c r="V1041" s="112">
        <f t="shared" ca="1" si="195"/>
        <v>1.7331400000000001</v>
      </c>
      <c r="W1041" s="112">
        <f t="shared" ca="1" si="196"/>
        <v>1.5367600000000001</v>
      </c>
      <c r="X1041" s="112">
        <f t="shared" ca="1" si="197"/>
        <v>0.19638</v>
      </c>
      <c r="Y1041" s="112">
        <f t="shared" ca="1" si="202"/>
        <v>0</v>
      </c>
      <c r="Z1041" s="27">
        <f t="shared" ca="1" si="198"/>
        <v>0.23548999999999998</v>
      </c>
      <c r="AB1041" s="38">
        <f t="shared" si="203"/>
        <v>43035</v>
      </c>
      <c r="AC1041" s="38" t="e">
        <f t="shared" si="204"/>
        <v>#N/A</v>
      </c>
      <c r="AD1041" s="38">
        <f t="shared" si="205"/>
        <v>43035</v>
      </c>
      <c r="AE1041" s="38"/>
      <c r="AF1041" s="38"/>
      <c r="AG1041" s="38"/>
      <c r="AH1041" s="38"/>
      <c r="AI1041" s="38"/>
      <c r="AJ1041" s="38"/>
      <c r="AK1041" s="38"/>
      <c r="AL1041" s="38"/>
      <c r="AM1041" s="38"/>
      <c r="AO1041" s="38"/>
    </row>
    <row r="1042" spans="2:41">
      <c r="B1042" s="111">
        <v>43130</v>
      </c>
      <c r="C1042" s="112">
        <v>1.7734000000000001</v>
      </c>
      <c r="E1042" s="111"/>
      <c r="K1042" s="111">
        <v>43083</v>
      </c>
      <c r="L1042" s="112">
        <v>1.55505</v>
      </c>
      <c r="N1042" s="111">
        <v>43083</v>
      </c>
      <c r="O1042" s="112">
        <v>1.3628199999999999</v>
      </c>
      <c r="Q1042" s="111">
        <v>43083</v>
      </c>
      <c r="R1042" s="112">
        <v>0.19223000000000001</v>
      </c>
      <c r="S1042" s="158">
        <f t="shared" si="199"/>
        <v>0</v>
      </c>
      <c r="T1042" s="38">
        <f t="shared" si="200"/>
        <v>43130</v>
      </c>
      <c r="U1042" s="112">
        <f t="shared" ca="1" si="201"/>
        <v>1.7734000000000001</v>
      </c>
      <c r="V1042" s="112">
        <f t="shared" ca="1" si="195"/>
        <v>1.7353499999999999</v>
      </c>
      <c r="W1042" s="112">
        <f t="shared" ca="1" si="196"/>
        <v>1.5390000000000001</v>
      </c>
      <c r="X1042" s="112">
        <f t="shared" ca="1" si="197"/>
        <v>0.19635</v>
      </c>
      <c r="Y1042" s="112">
        <f t="shared" ca="1" si="202"/>
        <v>0</v>
      </c>
      <c r="Z1042" s="27">
        <f t="shared" ca="1" si="198"/>
        <v>0.23439999999999994</v>
      </c>
      <c r="AB1042" s="38">
        <f t="shared" si="203"/>
        <v>43038</v>
      </c>
      <c r="AC1042" s="38">
        <f t="shared" si="204"/>
        <v>43038</v>
      </c>
      <c r="AD1042" s="38">
        <f t="shared" si="205"/>
        <v>43038</v>
      </c>
      <c r="AE1042" s="38"/>
      <c r="AF1042" s="38"/>
      <c r="AG1042" s="38"/>
      <c r="AH1042" s="38"/>
      <c r="AI1042" s="38"/>
      <c r="AJ1042" s="38"/>
      <c r="AK1042" s="38"/>
      <c r="AL1042" s="38"/>
      <c r="AM1042" s="38"/>
      <c r="AO1042" s="38"/>
    </row>
    <row r="1043" spans="2:41">
      <c r="B1043" s="111">
        <v>43131</v>
      </c>
      <c r="C1043" s="112">
        <v>1.7777699999999999</v>
      </c>
      <c r="E1043" s="111"/>
      <c r="K1043" s="111">
        <v>43084</v>
      </c>
      <c r="L1043" s="112">
        <v>1.5564100000000001</v>
      </c>
      <c r="N1043" s="111">
        <v>43084</v>
      </c>
      <c r="O1043" s="112">
        <v>1.36415</v>
      </c>
      <c r="Q1043" s="111">
        <v>43084</v>
      </c>
      <c r="R1043" s="112">
        <v>0.19225999999999999</v>
      </c>
      <c r="S1043" s="158">
        <f t="shared" si="199"/>
        <v>0</v>
      </c>
      <c r="T1043" s="38">
        <f t="shared" si="200"/>
        <v>43131</v>
      </c>
      <c r="U1043" s="112">
        <f t="shared" ca="1" si="201"/>
        <v>1.7777699999999999</v>
      </c>
      <c r="V1043" s="112">
        <f t="shared" ca="1" si="195"/>
        <v>1.7377500000000001</v>
      </c>
      <c r="W1043" s="112">
        <f t="shared" ca="1" si="196"/>
        <v>1.5413999999999999</v>
      </c>
      <c r="X1043" s="112">
        <f t="shared" ca="1" si="197"/>
        <v>0.19635</v>
      </c>
      <c r="Y1043" s="112">
        <f t="shared" ca="1" si="202"/>
        <v>0</v>
      </c>
      <c r="Z1043" s="27">
        <f t="shared" ca="1" si="198"/>
        <v>0.23636999999999997</v>
      </c>
      <c r="AB1043" s="38">
        <f t="shared" si="203"/>
        <v>43039</v>
      </c>
      <c r="AC1043" s="38">
        <f t="shared" si="204"/>
        <v>43039</v>
      </c>
      <c r="AD1043" s="38">
        <f t="shared" si="205"/>
        <v>43039</v>
      </c>
      <c r="AE1043" s="38"/>
      <c r="AF1043" s="38"/>
      <c r="AG1043" s="38"/>
      <c r="AH1043" s="38"/>
      <c r="AI1043" s="38"/>
      <c r="AJ1043" s="38"/>
      <c r="AK1043" s="38"/>
      <c r="AL1043" s="38"/>
      <c r="AM1043" s="38"/>
      <c r="AO1043" s="38"/>
    </row>
    <row r="1044" spans="2:41">
      <c r="B1044" s="111">
        <v>43132</v>
      </c>
      <c r="C1044" s="112">
        <v>1.78698</v>
      </c>
      <c r="E1044" s="111"/>
      <c r="K1044" s="111">
        <v>43087</v>
      </c>
      <c r="L1044" s="112">
        <v>1.5631200000000001</v>
      </c>
      <c r="N1044" s="111">
        <v>43087</v>
      </c>
      <c r="O1044" s="112">
        <v>1.37066</v>
      </c>
      <c r="Q1044" s="111">
        <v>43087</v>
      </c>
      <c r="R1044" s="112">
        <v>0.19245999999999999</v>
      </c>
      <c r="S1044" s="158">
        <f t="shared" si="199"/>
        <v>0</v>
      </c>
      <c r="T1044" s="38">
        <f t="shared" si="200"/>
        <v>43132</v>
      </c>
      <c r="U1044" s="112">
        <f t="shared" ca="1" si="201"/>
        <v>1.78698</v>
      </c>
      <c r="V1044" s="112">
        <f t="shared" ca="1" si="195"/>
        <v>1.7421500000000001</v>
      </c>
      <c r="W1044" s="112">
        <f t="shared" ca="1" si="196"/>
        <v>1.5457999999999998</v>
      </c>
      <c r="X1044" s="112">
        <f t="shared" ca="1" si="197"/>
        <v>0.19635</v>
      </c>
      <c r="Y1044" s="112">
        <f t="shared" ca="1" si="202"/>
        <v>0</v>
      </c>
      <c r="Z1044" s="27">
        <f t="shared" ca="1" si="198"/>
        <v>0.24118000000000017</v>
      </c>
      <c r="AB1044" s="38">
        <f t="shared" si="203"/>
        <v>43040</v>
      </c>
      <c r="AC1044" s="38">
        <f t="shared" si="204"/>
        <v>43040</v>
      </c>
      <c r="AD1044" s="38">
        <f t="shared" si="205"/>
        <v>43040</v>
      </c>
      <c r="AE1044" s="38"/>
      <c r="AF1044" s="38"/>
      <c r="AG1044" s="38"/>
      <c r="AH1044" s="38"/>
      <c r="AI1044" s="38"/>
      <c r="AJ1044" s="38"/>
      <c r="AK1044" s="38"/>
      <c r="AL1044" s="38"/>
      <c r="AM1044" s="38"/>
      <c r="AO1044" s="38"/>
    </row>
    <row r="1045" spans="2:41">
      <c r="B1045" s="111">
        <v>43133</v>
      </c>
      <c r="C1045" s="112">
        <v>1.7890200000000001</v>
      </c>
      <c r="E1045" s="111"/>
      <c r="K1045" s="111">
        <v>43088</v>
      </c>
      <c r="L1045" s="112">
        <v>1.56362</v>
      </c>
      <c r="N1045" s="111">
        <v>43088</v>
      </c>
      <c r="O1045" s="112">
        <v>1.3709500000000001</v>
      </c>
      <c r="Q1045" s="111">
        <v>43088</v>
      </c>
      <c r="R1045" s="112">
        <v>0.19267000000000001</v>
      </c>
      <c r="S1045" s="158">
        <f t="shared" si="199"/>
        <v>0</v>
      </c>
      <c r="T1045" s="38">
        <f t="shared" si="200"/>
        <v>43133</v>
      </c>
      <c r="U1045" s="112">
        <f t="shared" ca="1" si="201"/>
        <v>1.7890200000000001</v>
      </c>
      <c r="V1045" s="112">
        <f t="shared" ca="1" si="195"/>
        <v>1.7471100000000002</v>
      </c>
      <c r="W1045" s="112">
        <f t="shared" ca="1" si="196"/>
        <v>1.5507599999999999</v>
      </c>
      <c r="X1045" s="112">
        <f t="shared" ca="1" si="197"/>
        <v>0.19635</v>
      </c>
      <c r="Y1045" s="112">
        <f t="shared" ca="1" si="202"/>
        <v>0</v>
      </c>
      <c r="Z1045" s="27">
        <f t="shared" ca="1" si="198"/>
        <v>0.23826000000000014</v>
      </c>
      <c r="AB1045" s="38">
        <f t="shared" si="203"/>
        <v>43041</v>
      </c>
      <c r="AC1045" s="38">
        <f t="shared" si="204"/>
        <v>43041</v>
      </c>
      <c r="AD1045" s="38">
        <f t="shared" si="205"/>
        <v>43041</v>
      </c>
      <c r="AE1045" s="38"/>
      <c r="AF1045" s="38"/>
      <c r="AG1045" s="38"/>
      <c r="AH1045" s="38"/>
      <c r="AI1045" s="38"/>
      <c r="AJ1045" s="38"/>
      <c r="AK1045" s="38"/>
      <c r="AL1045" s="38"/>
      <c r="AM1045" s="38"/>
      <c r="AO1045" s="38"/>
    </row>
    <row r="1046" spans="2:41">
      <c r="B1046" s="111">
        <v>43136</v>
      </c>
      <c r="C1046" s="112">
        <v>1.79345</v>
      </c>
      <c r="E1046" s="111"/>
      <c r="K1046" s="111">
        <v>43089</v>
      </c>
      <c r="L1046" s="112">
        <v>1.5655000000000001</v>
      </c>
      <c r="N1046" s="111">
        <v>43089</v>
      </c>
      <c r="O1046" s="112">
        <v>1.3724000000000001</v>
      </c>
      <c r="Q1046" s="111">
        <v>43089</v>
      </c>
      <c r="R1046" s="112">
        <v>0.19309999999999999</v>
      </c>
      <c r="S1046" s="158">
        <f t="shared" si="199"/>
        <v>0</v>
      </c>
      <c r="T1046" s="38">
        <f t="shared" si="200"/>
        <v>43136</v>
      </c>
      <c r="U1046" s="112">
        <f t="shared" ca="1" si="201"/>
        <v>1.79345</v>
      </c>
      <c r="V1046" s="112">
        <f t="shared" ca="1" si="195"/>
        <v>1.7651300000000001</v>
      </c>
      <c r="W1046" s="112">
        <f t="shared" ca="1" si="196"/>
        <v>1.5687500000000001</v>
      </c>
      <c r="X1046" s="112">
        <f t="shared" ca="1" si="197"/>
        <v>0.19638</v>
      </c>
      <c r="Y1046" s="112">
        <f t="shared" ca="1" si="202"/>
        <v>0</v>
      </c>
      <c r="Z1046" s="27">
        <f t="shared" ca="1" si="198"/>
        <v>0.2246999999999999</v>
      </c>
      <c r="AB1046" s="38">
        <f t="shared" si="203"/>
        <v>43042</v>
      </c>
      <c r="AC1046" s="38" t="e">
        <f t="shared" si="204"/>
        <v>#N/A</v>
      </c>
      <c r="AD1046" s="38">
        <f t="shared" si="205"/>
        <v>43042</v>
      </c>
      <c r="AE1046" s="38"/>
      <c r="AF1046" s="38"/>
      <c r="AG1046" s="38"/>
      <c r="AH1046" s="38"/>
      <c r="AI1046" s="38"/>
      <c r="AJ1046" s="38"/>
      <c r="AK1046" s="38"/>
      <c r="AL1046" s="38"/>
      <c r="AM1046" s="38"/>
      <c r="AO1046" s="38"/>
    </row>
    <row r="1047" spans="2:41">
      <c r="B1047" s="111">
        <v>43137</v>
      </c>
      <c r="C1047" s="112">
        <v>1.7907</v>
      </c>
      <c r="E1047" s="111"/>
      <c r="K1047" s="111">
        <v>43090</v>
      </c>
      <c r="L1047" s="112">
        <v>1.5672000000000001</v>
      </c>
      <c r="N1047" s="111">
        <v>43090</v>
      </c>
      <c r="O1047" s="112">
        <v>1.3739600000000001</v>
      </c>
      <c r="Q1047" s="111">
        <v>43090</v>
      </c>
      <c r="R1047" s="112">
        <v>0.19324</v>
      </c>
      <c r="S1047" s="158">
        <f t="shared" si="199"/>
        <v>0</v>
      </c>
      <c r="T1047" s="38">
        <f t="shared" si="200"/>
        <v>43137</v>
      </c>
      <c r="U1047" s="112">
        <f t="shared" ca="1" si="201"/>
        <v>1.7907</v>
      </c>
      <c r="V1047" s="112">
        <f t="shared" ca="1" si="195"/>
        <v>1.7679100000000001</v>
      </c>
      <c r="W1047" s="112">
        <f t="shared" ca="1" si="196"/>
        <v>1.5715599999999998</v>
      </c>
      <c r="X1047" s="112">
        <f t="shared" ca="1" si="197"/>
        <v>0.19635</v>
      </c>
      <c r="Y1047" s="112">
        <f t="shared" ca="1" si="202"/>
        <v>0</v>
      </c>
      <c r="Z1047" s="27">
        <f t="shared" ca="1" si="198"/>
        <v>0.21914000000000011</v>
      </c>
      <c r="AB1047" s="38">
        <f t="shared" si="203"/>
        <v>43045</v>
      </c>
      <c r="AC1047" s="38">
        <f t="shared" si="204"/>
        <v>43045</v>
      </c>
      <c r="AD1047" s="38">
        <f t="shared" si="205"/>
        <v>43045</v>
      </c>
      <c r="AE1047" s="38"/>
      <c r="AF1047" s="38"/>
      <c r="AG1047" s="38"/>
      <c r="AH1047" s="38"/>
      <c r="AI1047" s="38"/>
      <c r="AJ1047" s="38"/>
      <c r="AK1047" s="38"/>
      <c r="AL1047" s="38"/>
      <c r="AM1047" s="38"/>
      <c r="AO1047" s="38"/>
    </row>
    <row r="1048" spans="2:41">
      <c r="B1048" s="111">
        <v>43138</v>
      </c>
      <c r="C1048" s="112">
        <v>1.79989</v>
      </c>
      <c r="E1048" s="111"/>
      <c r="K1048" s="111">
        <v>43091</v>
      </c>
      <c r="L1048" s="112">
        <v>1.5686200000000001</v>
      </c>
      <c r="N1048" s="111">
        <v>43091</v>
      </c>
      <c r="O1048" s="112">
        <v>1.3753</v>
      </c>
      <c r="Q1048" s="111">
        <v>43091</v>
      </c>
      <c r="R1048" s="112">
        <v>0.19331999999999999</v>
      </c>
      <c r="S1048" s="158">
        <f t="shared" si="199"/>
        <v>0</v>
      </c>
      <c r="T1048" s="38">
        <f t="shared" si="200"/>
        <v>43138</v>
      </c>
      <c r="U1048" s="112">
        <f t="shared" ca="1" si="201"/>
        <v>1.79989</v>
      </c>
      <c r="V1048" s="112">
        <f t="shared" ca="1" si="195"/>
        <v>1.7711399999999999</v>
      </c>
      <c r="W1048" s="112">
        <f t="shared" ca="1" si="196"/>
        <v>1.5747900000000001</v>
      </c>
      <c r="X1048" s="112">
        <f t="shared" ca="1" si="197"/>
        <v>0.19635</v>
      </c>
      <c r="Y1048" s="112">
        <f t="shared" ca="1" si="202"/>
        <v>0</v>
      </c>
      <c r="Z1048" s="27">
        <f t="shared" ca="1" si="198"/>
        <v>0.22509999999999986</v>
      </c>
      <c r="AB1048" s="38">
        <f t="shared" ca="1" si="203"/>
        <v>43046</v>
      </c>
      <c r="AC1048" s="38">
        <f t="shared" si="204"/>
        <v>43046</v>
      </c>
      <c r="AD1048" s="38">
        <f t="shared" si="205"/>
        <v>43046</v>
      </c>
      <c r="AE1048" s="38"/>
      <c r="AF1048" s="38"/>
      <c r="AG1048" s="38"/>
      <c r="AH1048" s="38"/>
      <c r="AI1048" s="38"/>
      <c r="AJ1048" s="38"/>
      <c r="AK1048" s="38"/>
      <c r="AL1048" s="38"/>
      <c r="AM1048" s="38"/>
      <c r="AO1048" s="38"/>
    </row>
    <row r="1049" spans="2:41">
      <c r="B1049" s="111">
        <v>43139</v>
      </c>
      <c r="C1049" s="112">
        <v>1.8105</v>
      </c>
      <c r="E1049" s="111"/>
      <c r="K1049" s="111">
        <v>43094</v>
      </c>
      <c r="L1049" s="112">
        <v>1.5686499999999999</v>
      </c>
      <c r="N1049" s="111">
        <v>43094</v>
      </c>
      <c r="O1049" s="112">
        <v>1.3753</v>
      </c>
      <c r="Q1049" s="111">
        <v>43094</v>
      </c>
      <c r="R1049" s="112">
        <v>0.19334999999999999</v>
      </c>
      <c r="S1049" s="158">
        <f t="shared" si="199"/>
        <v>0</v>
      </c>
      <c r="T1049" s="38">
        <f t="shared" si="200"/>
        <v>43139</v>
      </c>
      <c r="U1049" s="112">
        <f t="shared" ca="1" si="201"/>
        <v>1.8105</v>
      </c>
      <c r="V1049" s="112">
        <f t="shared" ca="1" si="195"/>
        <v>1.77599</v>
      </c>
      <c r="W1049" s="112">
        <f t="shared" ca="1" si="196"/>
        <v>1.5796399999999999</v>
      </c>
      <c r="X1049" s="112">
        <f t="shared" ca="1" si="197"/>
        <v>0.19635</v>
      </c>
      <c r="Y1049" s="112">
        <f t="shared" ca="1" si="202"/>
        <v>0</v>
      </c>
      <c r="Z1049" s="27">
        <f t="shared" ca="1" si="198"/>
        <v>0.23086000000000007</v>
      </c>
      <c r="AB1049" s="38">
        <f t="shared" si="203"/>
        <v>43047</v>
      </c>
      <c r="AC1049" s="38">
        <f t="shared" si="204"/>
        <v>43047</v>
      </c>
      <c r="AD1049" s="38">
        <f t="shared" si="205"/>
        <v>43047</v>
      </c>
      <c r="AE1049" s="38"/>
      <c r="AF1049" s="38"/>
      <c r="AG1049" s="38"/>
      <c r="AH1049" s="38"/>
      <c r="AI1049" s="38"/>
      <c r="AJ1049" s="38"/>
      <c r="AK1049" s="38"/>
      <c r="AL1049" s="38"/>
      <c r="AM1049" s="38"/>
      <c r="AO1049" s="38"/>
    </row>
    <row r="1050" spans="2:41">
      <c r="B1050" s="111">
        <v>43140</v>
      </c>
      <c r="C1050" s="112">
        <v>1.8199999999999998</v>
      </c>
      <c r="E1050" s="111"/>
      <c r="K1050" s="111">
        <v>43095</v>
      </c>
      <c r="L1050" s="112">
        <v>1.5831300000000001</v>
      </c>
      <c r="N1050" s="111">
        <v>43095</v>
      </c>
      <c r="O1050" s="112">
        <v>1.3896899999999999</v>
      </c>
      <c r="Q1050" s="111">
        <v>43095</v>
      </c>
      <c r="R1050" s="112">
        <v>0.19344</v>
      </c>
      <c r="S1050" s="158">
        <f t="shared" si="199"/>
        <v>0</v>
      </c>
      <c r="T1050" s="38">
        <f t="shared" si="200"/>
        <v>43140</v>
      </c>
      <c r="U1050" s="112">
        <f t="shared" ca="1" si="201"/>
        <v>1.8199999999999998</v>
      </c>
      <c r="V1050" s="112">
        <f t="shared" ca="1" si="195"/>
        <v>1.7805</v>
      </c>
      <c r="W1050" s="112">
        <f t="shared" ca="1" si="196"/>
        <v>1.5841499999999999</v>
      </c>
      <c r="X1050" s="112">
        <f t="shared" ca="1" si="197"/>
        <v>0.19635</v>
      </c>
      <c r="Y1050" s="112">
        <f t="shared" ca="1" si="202"/>
        <v>0</v>
      </c>
      <c r="Z1050" s="27">
        <f t="shared" ca="1" si="198"/>
        <v>0.23584999999999989</v>
      </c>
      <c r="AB1050" s="38">
        <f t="shared" si="203"/>
        <v>43048</v>
      </c>
      <c r="AC1050" s="38">
        <f t="shared" si="204"/>
        <v>43048</v>
      </c>
      <c r="AD1050" s="38">
        <f t="shared" si="205"/>
        <v>43048</v>
      </c>
      <c r="AE1050" s="38"/>
      <c r="AF1050" s="38"/>
      <c r="AG1050" s="38"/>
      <c r="AH1050" s="38"/>
      <c r="AI1050" s="38"/>
      <c r="AJ1050" s="38"/>
      <c r="AK1050" s="38"/>
      <c r="AL1050" s="38"/>
      <c r="AM1050" s="38"/>
      <c r="AO1050" s="38"/>
    </row>
    <row r="1051" spans="2:41">
      <c r="B1051" s="111">
        <v>43143</v>
      </c>
      <c r="C1051" s="112">
        <v>1.83338</v>
      </c>
      <c r="E1051" s="111"/>
      <c r="K1051" s="111">
        <v>43096</v>
      </c>
      <c r="L1051" s="112">
        <v>1.58708</v>
      </c>
      <c r="N1051" s="111">
        <v>43096</v>
      </c>
      <c r="O1051" s="112">
        <v>1.3934800000000001</v>
      </c>
      <c r="Q1051" s="111">
        <v>43096</v>
      </c>
      <c r="R1051" s="112">
        <v>0.19359999999999999</v>
      </c>
      <c r="S1051" s="158">
        <f t="shared" si="199"/>
        <v>0</v>
      </c>
      <c r="T1051" s="38">
        <f t="shared" si="200"/>
        <v>43143</v>
      </c>
      <c r="U1051" s="112">
        <f t="shared" ca="1" si="201"/>
        <v>1.83338</v>
      </c>
      <c r="V1051" s="112">
        <f t="shared" ca="1" si="195"/>
        <v>1.7973400000000002</v>
      </c>
      <c r="W1051" s="112">
        <f t="shared" ca="1" si="196"/>
        <v>1.6009600000000002</v>
      </c>
      <c r="X1051" s="112">
        <f t="shared" ca="1" si="197"/>
        <v>0.19638</v>
      </c>
      <c r="Y1051" s="112">
        <f t="shared" ca="1" si="202"/>
        <v>0</v>
      </c>
      <c r="Z1051" s="27">
        <f t="shared" ca="1" si="198"/>
        <v>0.23241999999999985</v>
      </c>
      <c r="AB1051" s="38">
        <f t="shared" si="203"/>
        <v>43049</v>
      </c>
      <c r="AC1051" s="38" t="e">
        <f t="shared" si="204"/>
        <v>#N/A</v>
      </c>
      <c r="AD1051" s="38">
        <f t="shared" si="205"/>
        <v>43049</v>
      </c>
      <c r="AE1051" s="38"/>
      <c r="AF1051" s="38"/>
      <c r="AG1051" s="38"/>
      <c r="AH1051" s="38"/>
      <c r="AI1051" s="38"/>
      <c r="AJ1051" s="38"/>
      <c r="AK1051" s="38"/>
      <c r="AL1051" s="38"/>
      <c r="AM1051" s="38"/>
      <c r="AO1051" s="38"/>
    </row>
    <row r="1052" spans="2:41">
      <c r="B1052" s="111">
        <v>43144</v>
      </c>
      <c r="C1052" s="112">
        <v>1.8387500000000001</v>
      </c>
      <c r="E1052" s="111"/>
      <c r="K1052" s="111">
        <v>43097</v>
      </c>
      <c r="L1052" s="112">
        <v>1.59131</v>
      </c>
      <c r="N1052" s="111">
        <v>43097</v>
      </c>
      <c r="O1052" s="112">
        <v>1.3973800000000001</v>
      </c>
      <c r="Q1052" s="111">
        <v>43097</v>
      </c>
      <c r="R1052" s="112">
        <v>0.19392999999999999</v>
      </c>
      <c r="S1052" s="158">
        <f t="shared" si="199"/>
        <v>0</v>
      </c>
      <c r="T1052" s="38">
        <f t="shared" si="200"/>
        <v>43144</v>
      </c>
      <c r="U1052" s="112">
        <f t="shared" ca="1" si="201"/>
        <v>1.8387500000000001</v>
      </c>
      <c r="V1052" s="112">
        <f t="shared" ca="1" si="195"/>
        <v>1.8004899999999999</v>
      </c>
      <c r="W1052" s="112">
        <f t="shared" ca="1" si="196"/>
        <v>1.6041400000000001</v>
      </c>
      <c r="X1052" s="112">
        <f t="shared" ca="1" si="197"/>
        <v>0.19635</v>
      </c>
      <c r="Y1052" s="112">
        <f t="shared" ca="1" si="202"/>
        <v>0</v>
      </c>
      <c r="Z1052" s="27">
        <f t="shared" ca="1" si="198"/>
        <v>0.23460999999999999</v>
      </c>
      <c r="AB1052" s="38">
        <f t="shared" si="203"/>
        <v>43052</v>
      </c>
      <c r="AC1052" s="38">
        <f t="shared" si="204"/>
        <v>43052</v>
      </c>
      <c r="AD1052" s="38">
        <f t="shared" si="205"/>
        <v>43052</v>
      </c>
      <c r="AE1052" s="38"/>
      <c r="AF1052" s="38"/>
      <c r="AG1052" s="38"/>
      <c r="AH1052" s="38"/>
      <c r="AI1052" s="38"/>
      <c r="AJ1052" s="38"/>
      <c r="AK1052" s="38"/>
      <c r="AL1052" s="38"/>
      <c r="AM1052" s="38"/>
      <c r="AO1052" s="38"/>
    </row>
    <row r="1053" spans="2:41">
      <c r="B1053" s="111">
        <v>43145</v>
      </c>
      <c r="C1053" s="112">
        <v>1.85</v>
      </c>
      <c r="E1053" s="111"/>
      <c r="K1053" s="111">
        <v>43098</v>
      </c>
      <c r="L1053" s="112">
        <v>1.5957300000000001</v>
      </c>
      <c r="N1053" s="111">
        <v>43098</v>
      </c>
      <c r="O1053" s="112">
        <v>1.4012800000000001</v>
      </c>
      <c r="Q1053" s="111">
        <v>43098</v>
      </c>
      <c r="R1053" s="112">
        <v>0.19445000000000001</v>
      </c>
      <c r="S1053" s="158">
        <f t="shared" si="199"/>
        <v>0</v>
      </c>
      <c r="T1053" s="38">
        <f t="shared" si="200"/>
        <v>43145</v>
      </c>
      <c r="U1053" s="112">
        <f t="shared" ca="1" si="201"/>
        <v>1.85</v>
      </c>
      <c r="V1053" s="112">
        <f t="shared" ca="1" si="195"/>
        <v>1.8037300000000001</v>
      </c>
      <c r="W1053" s="112">
        <f t="shared" ca="1" si="196"/>
        <v>1.60738</v>
      </c>
      <c r="X1053" s="112">
        <f t="shared" ca="1" si="197"/>
        <v>0.19635</v>
      </c>
      <c r="Y1053" s="112">
        <f t="shared" ca="1" si="202"/>
        <v>0</v>
      </c>
      <c r="Z1053" s="27">
        <f t="shared" ca="1" si="198"/>
        <v>0.24262000000000006</v>
      </c>
      <c r="AB1053" s="38">
        <f t="shared" si="203"/>
        <v>43053</v>
      </c>
      <c r="AC1053" s="38">
        <f t="shared" ca="1" si="204"/>
        <v>43053</v>
      </c>
      <c r="AD1053" s="38">
        <f t="shared" si="205"/>
        <v>43053</v>
      </c>
      <c r="AE1053" s="38"/>
      <c r="AF1053" s="38"/>
      <c r="AG1053" s="38"/>
      <c r="AH1053" s="38"/>
      <c r="AI1053" s="38"/>
      <c r="AJ1053" s="38"/>
      <c r="AK1053" s="38"/>
      <c r="AL1053" s="38"/>
      <c r="AM1053" s="38"/>
      <c r="AO1053" s="38"/>
    </row>
    <row r="1054" spans="2:41">
      <c r="B1054" s="111">
        <v>43146</v>
      </c>
      <c r="C1054" s="112">
        <v>1.8725000000000001</v>
      </c>
      <c r="E1054" s="111"/>
      <c r="K1054" s="111">
        <v>43101</v>
      </c>
      <c r="L1054" s="112">
        <v>1.59643</v>
      </c>
      <c r="N1054" s="111">
        <v>43101</v>
      </c>
      <c r="O1054" s="112">
        <v>1.4012800000000001</v>
      </c>
      <c r="Q1054" s="111">
        <v>43101</v>
      </c>
      <c r="R1054" s="112">
        <v>0.19514999999999999</v>
      </c>
      <c r="S1054" s="158">
        <f t="shared" si="199"/>
        <v>0</v>
      </c>
      <c r="T1054" s="38">
        <f t="shared" si="200"/>
        <v>43146</v>
      </c>
      <c r="U1054" s="112">
        <f t="shared" ca="1" si="201"/>
        <v>1.8725000000000001</v>
      </c>
      <c r="V1054" s="112">
        <f t="shared" ca="1" si="195"/>
        <v>1.80881</v>
      </c>
      <c r="W1054" s="112">
        <f t="shared" ca="1" si="196"/>
        <v>1.61246</v>
      </c>
      <c r="X1054" s="112">
        <f t="shared" ca="1" si="197"/>
        <v>0.19635</v>
      </c>
      <c r="Y1054" s="112">
        <f t="shared" ca="1" si="202"/>
        <v>0</v>
      </c>
      <c r="Z1054" s="27">
        <f t="shared" ca="1" si="198"/>
        <v>0.26004000000000005</v>
      </c>
      <c r="AB1054" s="38">
        <f t="shared" si="203"/>
        <v>43054</v>
      </c>
      <c r="AC1054" s="38">
        <f t="shared" si="204"/>
        <v>43054</v>
      </c>
      <c r="AD1054" s="38">
        <f t="shared" si="205"/>
        <v>43054</v>
      </c>
      <c r="AE1054" s="38"/>
      <c r="AF1054" s="38"/>
      <c r="AG1054" s="38"/>
      <c r="AH1054" s="38"/>
      <c r="AI1054" s="38"/>
      <c r="AJ1054" s="38"/>
      <c r="AK1054" s="38"/>
      <c r="AL1054" s="38"/>
      <c r="AM1054" s="38"/>
      <c r="AO1054" s="38"/>
    </row>
    <row r="1055" spans="2:41">
      <c r="B1055" s="111">
        <v>43147</v>
      </c>
      <c r="C1055" s="112">
        <v>1.8849399999999998</v>
      </c>
      <c r="E1055" s="111"/>
      <c r="K1055" s="111">
        <v>43102</v>
      </c>
      <c r="L1055" s="112">
        <v>1.6111499999999999</v>
      </c>
      <c r="N1055" s="111">
        <v>43102</v>
      </c>
      <c r="O1055" s="112">
        <v>1.4159999999999999</v>
      </c>
      <c r="Q1055" s="111">
        <v>43102</v>
      </c>
      <c r="R1055" s="112">
        <v>0.19514999999999999</v>
      </c>
      <c r="S1055" s="158">
        <f t="shared" si="199"/>
        <v>0</v>
      </c>
      <c r="T1055" s="38">
        <f t="shared" si="200"/>
        <v>43147</v>
      </c>
      <c r="U1055" s="112">
        <f t="shared" ca="1" si="201"/>
        <v>1.8849399999999998</v>
      </c>
      <c r="V1055" s="112">
        <f t="shared" ca="1" si="195"/>
        <v>1.81355</v>
      </c>
      <c r="W1055" s="112">
        <f t="shared" ca="1" si="196"/>
        <v>1.6172</v>
      </c>
      <c r="X1055" s="112">
        <f t="shared" ca="1" si="197"/>
        <v>0.19635</v>
      </c>
      <c r="Y1055" s="112">
        <f t="shared" ca="1" si="202"/>
        <v>0</v>
      </c>
      <c r="Z1055" s="27">
        <f t="shared" ca="1" si="198"/>
        <v>0.26773999999999987</v>
      </c>
      <c r="AB1055" s="38">
        <f t="shared" si="203"/>
        <v>43055</v>
      </c>
      <c r="AC1055" s="38">
        <f t="shared" si="204"/>
        <v>43055</v>
      </c>
      <c r="AD1055" s="38">
        <f t="shared" si="205"/>
        <v>43055</v>
      </c>
      <c r="AE1055" s="38"/>
      <c r="AF1055" s="38"/>
      <c r="AG1055" s="38"/>
      <c r="AH1055" s="38"/>
      <c r="AI1055" s="38"/>
      <c r="AJ1055" s="38"/>
      <c r="AK1055" s="38"/>
      <c r="AL1055" s="38"/>
      <c r="AM1055" s="38"/>
      <c r="AO1055" s="38"/>
    </row>
    <row r="1056" spans="2:41">
      <c r="B1056" s="111">
        <v>43150</v>
      </c>
      <c r="C1056" s="112">
        <v>1.8921299999999999</v>
      </c>
      <c r="E1056" s="111"/>
      <c r="K1056" s="111">
        <v>43103</v>
      </c>
      <c r="L1056" s="112">
        <v>1.6156999999999999</v>
      </c>
      <c r="N1056" s="111">
        <v>43103</v>
      </c>
      <c r="O1056" s="112">
        <v>1.4204600000000001</v>
      </c>
      <c r="Q1056" s="111">
        <v>43103</v>
      </c>
      <c r="R1056" s="112">
        <v>0.19524</v>
      </c>
      <c r="S1056" s="158">
        <f t="shared" si="199"/>
        <v>0</v>
      </c>
      <c r="T1056" s="38">
        <f t="shared" si="200"/>
        <v>43150</v>
      </c>
      <c r="U1056" s="112">
        <f t="shared" ca="1" si="201"/>
        <v>1.8921299999999999</v>
      </c>
      <c r="V1056" s="112">
        <f t="shared" ca="1" si="195"/>
        <v>1.81358</v>
      </c>
      <c r="W1056" s="112">
        <f t="shared" ca="1" si="196"/>
        <v>1.6172</v>
      </c>
      <c r="X1056" s="112">
        <f t="shared" ca="1" si="197"/>
        <v>0.19638</v>
      </c>
      <c r="Y1056" s="112">
        <f t="shared" ca="1" si="202"/>
        <v>0</v>
      </c>
      <c r="Z1056" s="27">
        <f t="shared" ca="1" si="198"/>
        <v>0.2749299999999999</v>
      </c>
      <c r="AB1056" s="38">
        <f t="shared" si="203"/>
        <v>43056</v>
      </c>
      <c r="AC1056" s="38" t="e">
        <f t="shared" si="204"/>
        <v>#N/A</v>
      </c>
      <c r="AD1056" s="38">
        <f t="shared" si="205"/>
        <v>43056</v>
      </c>
      <c r="AE1056" s="38"/>
      <c r="AF1056" s="38"/>
      <c r="AG1056" s="38"/>
      <c r="AH1056" s="38"/>
      <c r="AI1056" s="38"/>
      <c r="AJ1056" s="38"/>
      <c r="AK1056" s="38"/>
      <c r="AL1056" s="38"/>
      <c r="AM1056" s="38"/>
      <c r="AO1056" s="38"/>
    </row>
    <row r="1057" spans="2:41">
      <c r="B1057" s="111">
        <v>43151</v>
      </c>
      <c r="C1057" s="112">
        <v>1.90394</v>
      </c>
      <c r="E1057" s="111"/>
      <c r="K1057" s="111">
        <v>43104</v>
      </c>
      <c r="L1057" s="112">
        <v>1.62063</v>
      </c>
      <c r="N1057" s="111">
        <v>43104</v>
      </c>
      <c r="O1057" s="112">
        <v>1.4252500000000001</v>
      </c>
      <c r="Q1057" s="111">
        <v>43104</v>
      </c>
      <c r="R1057" s="112">
        <v>0.19538</v>
      </c>
      <c r="S1057" s="158">
        <f t="shared" si="199"/>
        <v>0</v>
      </c>
      <c r="T1057" s="38">
        <f t="shared" si="200"/>
        <v>43151</v>
      </c>
      <c r="U1057" s="112">
        <f t="shared" ca="1" si="201"/>
        <v>1.90394</v>
      </c>
      <c r="V1057" s="112">
        <f t="shared" ca="1" si="195"/>
        <v>1.83131</v>
      </c>
      <c r="W1057" s="112">
        <f t="shared" ca="1" si="196"/>
        <v>1.63493</v>
      </c>
      <c r="X1057" s="112">
        <f t="shared" ca="1" si="197"/>
        <v>0.19638</v>
      </c>
      <c r="Y1057" s="112">
        <f t="shared" ca="1" si="202"/>
        <v>0</v>
      </c>
      <c r="Z1057" s="27">
        <f t="shared" ca="1" si="198"/>
        <v>0.26900999999999997</v>
      </c>
      <c r="AB1057" s="38">
        <f t="shared" si="203"/>
        <v>43059</v>
      </c>
      <c r="AC1057" s="38">
        <f t="shared" si="204"/>
        <v>43059</v>
      </c>
      <c r="AD1057" s="38">
        <f t="shared" si="205"/>
        <v>43059</v>
      </c>
      <c r="AE1057" s="38"/>
      <c r="AF1057" s="38"/>
      <c r="AG1057" s="38"/>
      <c r="AH1057" s="38"/>
      <c r="AI1057" s="38"/>
      <c r="AJ1057" s="38"/>
      <c r="AK1057" s="38"/>
      <c r="AL1057" s="38"/>
      <c r="AM1057" s="38"/>
      <c r="AO1057" s="38"/>
    </row>
    <row r="1058" spans="2:41">
      <c r="B1058" s="111">
        <v>43152</v>
      </c>
      <c r="C1058" s="112">
        <v>1.9197500000000001</v>
      </c>
      <c r="E1058" s="111"/>
      <c r="K1058" s="111">
        <v>43105</v>
      </c>
      <c r="L1058" s="112">
        <v>1.6244499999999999</v>
      </c>
      <c r="N1058" s="111">
        <v>43105</v>
      </c>
      <c r="O1058" s="112">
        <v>1.42893</v>
      </c>
      <c r="Q1058" s="111">
        <v>43105</v>
      </c>
      <c r="R1058" s="112">
        <v>0.19552</v>
      </c>
      <c r="S1058" s="158">
        <f t="shared" si="199"/>
        <v>0</v>
      </c>
      <c r="T1058" s="38">
        <f t="shared" si="200"/>
        <v>43152</v>
      </c>
      <c r="U1058" s="112">
        <f t="shared" ca="1" si="201"/>
        <v>1.9197500000000001</v>
      </c>
      <c r="V1058" s="112">
        <f t="shared" ca="1" si="195"/>
        <v>1.83456</v>
      </c>
      <c r="W1058" s="112">
        <f t="shared" ca="1" si="196"/>
        <v>1.63818</v>
      </c>
      <c r="X1058" s="112">
        <f t="shared" ca="1" si="197"/>
        <v>0.19638</v>
      </c>
      <c r="Y1058" s="112">
        <f t="shared" ca="1" si="202"/>
        <v>0</v>
      </c>
      <c r="Z1058" s="27">
        <f t="shared" ca="1" si="198"/>
        <v>0.2815700000000001</v>
      </c>
      <c r="AB1058" s="38">
        <f t="shared" si="203"/>
        <v>43060</v>
      </c>
      <c r="AC1058" s="38">
        <f t="shared" si="204"/>
        <v>43060</v>
      </c>
      <c r="AD1058" s="38">
        <f t="shared" si="205"/>
        <v>43060</v>
      </c>
      <c r="AE1058" s="38"/>
      <c r="AF1058" s="38"/>
      <c r="AG1058" s="38"/>
      <c r="AH1058" s="38"/>
      <c r="AI1058" s="38"/>
      <c r="AJ1058" s="38"/>
      <c r="AK1058" s="38"/>
      <c r="AL1058" s="38"/>
      <c r="AM1058" s="38"/>
      <c r="AO1058" s="38"/>
    </row>
    <row r="1059" spans="2:41">
      <c r="B1059" s="111">
        <v>43153</v>
      </c>
      <c r="C1059" s="112">
        <v>1.94363</v>
      </c>
      <c r="E1059" s="111"/>
      <c r="K1059" s="111">
        <v>43108</v>
      </c>
      <c r="L1059" s="112">
        <v>1.6416599999999999</v>
      </c>
      <c r="N1059" s="111">
        <v>43108</v>
      </c>
      <c r="O1059" s="112">
        <v>1.4460899999999999</v>
      </c>
      <c r="Q1059" s="111">
        <v>43108</v>
      </c>
      <c r="R1059" s="112">
        <v>0.19556999999999999</v>
      </c>
      <c r="S1059" s="158">
        <f t="shared" si="199"/>
        <v>0</v>
      </c>
      <c r="T1059" s="38">
        <f t="shared" si="200"/>
        <v>43153</v>
      </c>
      <c r="U1059" s="112">
        <f t="shared" ca="1" si="201"/>
        <v>1.94363</v>
      </c>
      <c r="V1059" s="112">
        <f t="shared" ca="1" si="195"/>
        <v>1.8387</v>
      </c>
      <c r="W1059" s="112">
        <f t="shared" ca="1" si="196"/>
        <v>1.64235</v>
      </c>
      <c r="X1059" s="112">
        <f t="shared" ca="1" si="197"/>
        <v>0.19635</v>
      </c>
      <c r="Y1059" s="112">
        <f t="shared" ca="1" si="202"/>
        <v>0</v>
      </c>
      <c r="Z1059" s="27">
        <f t="shared" ca="1" si="198"/>
        <v>0.30127999999999999</v>
      </c>
      <c r="AB1059" s="38">
        <f t="shared" ca="1" si="203"/>
        <v>43061</v>
      </c>
      <c r="AC1059" s="38">
        <f t="shared" si="204"/>
        <v>43061</v>
      </c>
      <c r="AD1059" s="38">
        <f t="shared" si="205"/>
        <v>43061</v>
      </c>
      <c r="AE1059" s="38"/>
      <c r="AF1059" s="38"/>
      <c r="AG1059" s="38"/>
      <c r="AH1059" s="38"/>
      <c r="AI1059" s="38"/>
      <c r="AJ1059" s="38"/>
      <c r="AK1059" s="38"/>
      <c r="AL1059" s="38"/>
      <c r="AM1059" s="38"/>
      <c r="AO1059" s="38"/>
    </row>
    <row r="1060" spans="2:41">
      <c r="B1060" s="111">
        <v>43154</v>
      </c>
      <c r="C1060" s="112">
        <v>1.95625</v>
      </c>
      <c r="E1060" s="111"/>
      <c r="K1060" s="111">
        <v>43109</v>
      </c>
      <c r="L1060" s="112">
        <v>1.64293</v>
      </c>
      <c r="N1060" s="111">
        <v>43109</v>
      </c>
      <c r="O1060" s="112">
        <v>1.44733</v>
      </c>
      <c r="Q1060" s="111">
        <v>43109</v>
      </c>
      <c r="R1060" s="112">
        <v>0.1956</v>
      </c>
      <c r="S1060" s="158">
        <f t="shared" si="199"/>
        <v>0</v>
      </c>
      <c r="T1060" s="38">
        <f t="shared" si="200"/>
        <v>43154</v>
      </c>
      <c r="U1060" s="112">
        <f t="shared" ca="1" si="201"/>
        <v>1.95625</v>
      </c>
      <c r="V1060" s="112">
        <f t="shared" ca="1" si="195"/>
        <v>1.8423099999999999</v>
      </c>
      <c r="W1060" s="112">
        <f t="shared" ca="1" si="196"/>
        <v>1.6459600000000001</v>
      </c>
      <c r="X1060" s="112">
        <f t="shared" ca="1" si="197"/>
        <v>0.19635</v>
      </c>
      <c r="Y1060" s="112">
        <f t="shared" ca="1" si="202"/>
        <v>0</v>
      </c>
      <c r="Z1060" s="27">
        <f t="shared" ca="1" si="198"/>
        <v>0.31028999999999995</v>
      </c>
      <c r="AB1060" s="38">
        <f t="shared" si="203"/>
        <v>43062</v>
      </c>
      <c r="AC1060" s="38">
        <f t="shared" si="204"/>
        <v>43062</v>
      </c>
      <c r="AD1060" s="38">
        <f t="shared" si="205"/>
        <v>43062</v>
      </c>
      <c r="AE1060" s="38"/>
      <c r="AF1060" s="38"/>
      <c r="AG1060" s="38"/>
      <c r="AH1060" s="38"/>
      <c r="AI1060" s="38"/>
      <c r="AJ1060" s="38"/>
      <c r="AK1060" s="38"/>
      <c r="AL1060" s="38"/>
      <c r="AM1060" s="38"/>
      <c r="AO1060" s="38"/>
    </row>
    <row r="1061" spans="2:41">
      <c r="B1061" s="111">
        <v>43157</v>
      </c>
      <c r="C1061" s="112">
        <v>1.9841899999999999</v>
      </c>
      <c r="E1061" s="111"/>
      <c r="K1061" s="111">
        <v>43110</v>
      </c>
      <c r="L1061" s="112">
        <v>1.64795</v>
      </c>
      <c r="N1061" s="111">
        <v>43110</v>
      </c>
      <c r="O1061" s="112">
        <v>1.45235</v>
      </c>
      <c r="Q1061" s="111">
        <v>43110</v>
      </c>
      <c r="R1061" s="112">
        <v>0.1956</v>
      </c>
      <c r="S1061" s="158">
        <f t="shared" si="199"/>
        <v>0</v>
      </c>
      <c r="T1061" s="38">
        <f t="shared" si="200"/>
        <v>43157</v>
      </c>
      <c r="U1061" s="112">
        <f t="shared" ca="1" si="201"/>
        <v>1.9841899999999999</v>
      </c>
      <c r="V1061" s="112">
        <f t="shared" ca="1" si="195"/>
        <v>1.8571800000000001</v>
      </c>
      <c r="W1061" s="112">
        <f t="shared" ca="1" si="196"/>
        <v>1.66083</v>
      </c>
      <c r="X1061" s="112">
        <f t="shared" ca="1" si="197"/>
        <v>0.19635</v>
      </c>
      <c r="Y1061" s="112">
        <f t="shared" ca="1" si="202"/>
        <v>0</v>
      </c>
      <c r="Z1061" s="27">
        <f t="shared" ca="1" si="198"/>
        <v>0.32335999999999987</v>
      </c>
      <c r="AB1061" s="38">
        <f t="shared" ca="1" si="203"/>
        <v>43063</v>
      </c>
      <c r="AC1061" s="38" t="e">
        <f t="shared" si="204"/>
        <v>#N/A</v>
      </c>
      <c r="AD1061" s="38">
        <f t="shared" si="205"/>
        <v>43063</v>
      </c>
      <c r="AE1061" s="38"/>
      <c r="AF1061" s="38"/>
      <c r="AG1061" s="38"/>
      <c r="AH1061" s="38"/>
      <c r="AI1061" s="38"/>
      <c r="AJ1061" s="38"/>
      <c r="AK1061" s="38"/>
      <c r="AL1061" s="38"/>
      <c r="AM1061" s="38"/>
      <c r="AO1061" s="38"/>
    </row>
    <row r="1062" spans="2:41">
      <c r="B1062" s="111">
        <v>43158</v>
      </c>
      <c r="C1062" s="112">
        <v>2.0062500000000001</v>
      </c>
      <c r="E1062" s="111"/>
      <c r="K1062" s="111">
        <v>43111</v>
      </c>
      <c r="L1062" s="112">
        <v>1.65384</v>
      </c>
      <c r="N1062" s="111">
        <v>43111</v>
      </c>
      <c r="O1062" s="112">
        <v>1.4575899999999999</v>
      </c>
      <c r="Q1062" s="111">
        <v>43111</v>
      </c>
      <c r="R1062" s="112">
        <v>0.19625000000000001</v>
      </c>
      <c r="S1062" s="158">
        <f t="shared" si="199"/>
        <v>0</v>
      </c>
      <c r="T1062" s="38">
        <f t="shared" si="200"/>
        <v>43158</v>
      </c>
      <c r="U1062" s="112">
        <f t="shared" ca="1" si="201"/>
        <v>2.0062500000000001</v>
      </c>
      <c r="V1062" s="112">
        <f t="shared" ca="1" si="195"/>
        <v>1.8606400000000001</v>
      </c>
      <c r="W1062" s="112">
        <f t="shared" ca="1" si="196"/>
        <v>1.66429</v>
      </c>
      <c r="X1062" s="112">
        <f t="shared" ca="1" si="197"/>
        <v>0.19635</v>
      </c>
      <c r="Y1062" s="112">
        <f t="shared" ca="1" si="202"/>
        <v>0</v>
      </c>
      <c r="Z1062" s="27">
        <f t="shared" ca="1" si="198"/>
        <v>0.34196000000000004</v>
      </c>
      <c r="AB1062" s="38">
        <f t="shared" si="203"/>
        <v>43066</v>
      </c>
      <c r="AC1062" s="38">
        <f t="shared" si="204"/>
        <v>43066</v>
      </c>
      <c r="AD1062" s="38">
        <f t="shared" si="205"/>
        <v>43066</v>
      </c>
      <c r="AE1062" s="38"/>
      <c r="AF1062" s="38"/>
      <c r="AG1062" s="38"/>
      <c r="AH1062" s="38"/>
      <c r="AI1062" s="38"/>
      <c r="AJ1062" s="38"/>
      <c r="AK1062" s="38"/>
      <c r="AL1062" s="38"/>
      <c r="AM1062" s="38"/>
      <c r="AO1062" s="38"/>
    </row>
    <row r="1063" spans="2:41">
      <c r="B1063" s="111">
        <v>43159</v>
      </c>
      <c r="C1063" s="112">
        <v>2.0171899999999998</v>
      </c>
      <c r="E1063" s="111"/>
      <c r="K1063" s="111">
        <v>43112</v>
      </c>
      <c r="L1063" s="112">
        <v>1.65873</v>
      </c>
      <c r="N1063" s="111">
        <v>43112</v>
      </c>
      <c r="O1063" s="112">
        <v>1.46238</v>
      </c>
      <c r="Q1063" s="111">
        <v>43112</v>
      </c>
      <c r="R1063" s="112">
        <v>0.19635</v>
      </c>
      <c r="S1063" s="158">
        <f t="shared" si="199"/>
        <v>0</v>
      </c>
      <c r="T1063" s="38">
        <f t="shared" si="200"/>
        <v>43159</v>
      </c>
      <c r="U1063" s="112">
        <f t="shared" ca="1" si="201"/>
        <v>2.0171899999999998</v>
      </c>
      <c r="V1063" s="112">
        <f t="shared" ca="1" si="195"/>
        <v>1.8640699999999999</v>
      </c>
      <c r="W1063" s="112">
        <f t="shared" ca="1" si="196"/>
        <v>1.6677200000000001</v>
      </c>
      <c r="X1063" s="112">
        <f t="shared" ca="1" si="197"/>
        <v>0.19635</v>
      </c>
      <c r="Y1063" s="112">
        <f t="shared" ca="1" si="202"/>
        <v>0</v>
      </c>
      <c r="Z1063" s="27">
        <f t="shared" ca="1" si="198"/>
        <v>0.34946999999999973</v>
      </c>
      <c r="AB1063" s="38">
        <f t="shared" si="203"/>
        <v>43067</v>
      </c>
      <c r="AC1063" s="38">
        <f t="shared" si="204"/>
        <v>43067</v>
      </c>
      <c r="AD1063" s="38">
        <f t="shared" si="205"/>
        <v>43067</v>
      </c>
      <c r="AE1063" s="38"/>
      <c r="AF1063" s="38"/>
      <c r="AG1063" s="38"/>
      <c r="AH1063" s="38"/>
      <c r="AI1063" s="38"/>
      <c r="AJ1063" s="38"/>
      <c r="AK1063" s="38"/>
      <c r="AL1063" s="38"/>
      <c r="AM1063" s="38"/>
      <c r="AO1063" s="38"/>
    </row>
    <row r="1064" spans="2:41">
      <c r="B1064" s="111">
        <v>43160</v>
      </c>
      <c r="C1064" s="112">
        <v>2.0245700000000002</v>
      </c>
      <c r="E1064" s="111"/>
      <c r="K1064" s="111">
        <v>43115</v>
      </c>
      <c r="L1064" s="112">
        <v>1.65876</v>
      </c>
      <c r="N1064" s="111">
        <v>43115</v>
      </c>
      <c r="O1064" s="112">
        <v>1.46238</v>
      </c>
      <c r="Q1064" s="111">
        <v>43115</v>
      </c>
      <c r="R1064" s="112">
        <v>0.19638</v>
      </c>
      <c r="S1064" s="158">
        <f t="shared" si="199"/>
        <v>0</v>
      </c>
      <c r="T1064" s="38">
        <f t="shared" si="200"/>
        <v>43160</v>
      </c>
      <c r="U1064" s="112">
        <f t="shared" ca="1" si="201"/>
        <v>2.0245700000000002</v>
      </c>
      <c r="V1064" s="112">
        <f t="shared" ca="1" si="195"/>
        <v>1.87</v>
      </c>
      <c r="W1064" s="112">
        <f t="shared" ca="1" si="196"/>
        <v>1.6736</v>
      </c>
      <c r="X1064" s="112">
        <f t="shared" ca="1" si="197"/>
        <v>0.19639999999999999</v>
      </c>
      <c r="Y1064" s="112">
        <f t="shared" ca="1" si="202"/>
        <v>0</v>
      </c>
      <c r="Z1064" s="27">
        <f t="shared" ca="1" si="198"/>
        <v>0.35097000000000023</v>
      </c>
      <c r="AB1064" s="38">
        <f t="shared" si="203"/>
        <v>43070</v>
      </c>
      <c r="AC1064" s="38">
        <f t="shared" si="204"/>
        <v>43070</v>
      </c>
      <c r="AD1064" s="38">
        <f t="shared" si="205"/>
        <v>43070</v>
      </c>
      <c r="AE1064" s="38"/>
      <c r="AF1064" s="38"/>
      <c r="AG1064" s="38"/>
      <c r="AH1064" s="38"/>
      <c r="AI1064" s="38"/>
      <c r="AJ1064" s="38"/>
      <c r="AK1064" s="38"/>
      <c r="AL1064" s="38"/>
      <c r="AM1064" s="38"/>
      <c r="AO1064" s="38"/>
    </row>
    <row r="1065" spans="2:41">
      <c r="B1065" s="111">
        <v>43161</v>
      </c>
      <c r="C1065" s="112">
        <v>2.0251899999999998</v>
      </c>
      <c r="E1065" s="111"/>
      <c r="K1065" s="111">
        <v>43116</v>
      </c>
      <c r="L1065" s="112">
        <v>1.67493</v>
      </c>
      <c r="N1065" s="111">
        <v>43116</v>
      </c>
      <c r="O1065" s="112">
        <v>1.47855</v>
      </c>
      <c r="Q1065" s="111">
        <v>43116</v>
      </c>
      <c r="R1065" s="112">
        <v>0.19638</v>
      </c>
      <c r="S1065" s="158">
        <f t="shared" si="199"/>
        <v>0</v>
      </c>
      <c r="T1065" s="38">
        <f t="shared" si="200"/>
        <v>43161</v>
      </c>
      <c r="U1065" s="112">
        <f t="shared" ca="1" si="201"/>
        <v>2.0251899999999998</v>
      </c>
      <c r="V1065" s="112">
        <f t="shared" ca="1" si="195"/>
        <v>1.8771800000000001</v>
      </c>
      <c r="W1065" s="112">
        <f t="shared" ca="1" si="196"/>
        <v>1.68083</v>
      </c>
      <c r="X1065" s="112">
        <f t="shared" ca="1" si="197"/>
        <v>0.19635</v>
      </c>
      <c r="Y1065" s="112">
        <f t="shared" ca="1" si="202"/>
        <v>0</v>
      </c>
      <c r="Z1065" s="27">
        <f t="shared" ca="1" si="198"/>
        <v>0.34435999999999978</v>
      </c>
      <c r="AB1065" s="38">
        <f t="shared" si="203"/>
        <v>43070</v>
      </c>
      <c r="AC1065" s="38" t="e">
        <f t="shared" si="204"/>
        <v>#N/A</v>
      </c>
      <c r="AD1065" s="38">
        <f t="shared" si="205"/>
        <v>43070</v>
      </c>
      <c r="AE1065" s="38"/>
      <c r="AF1065" s="38"/>
      <c r="AG1065" s="38"/>
      <c r="AH1065" s="38"/>
      <c r="AI1065" s="38"/>
      <c r="AJ1065" s="38"/>
      <c r="AK1065" s="38"/>
      <c r="AL1065" s="38"/>
      <c r="AM1065" s="38"/>
      <c r="AO1065" s="38"/>
    </row>
    <row r="1066" spans="2:41">
      <c r="B1066" s="111">
        <v>43164</v>
      </c>
      <c r="C1066" s="112">
        <v>2.0348999999999999</v>
      </c>
      <c r="E1066" s="111"/>
      <c r="K1066" s="111">
        <v>43117</v>
      </c>
      <c r="L1066" s="112">
        <v>1.6789499999999999</v>
      </c>
      <c r="N1066" s="111">
        <v>43117</v>
      </c>
      <c r="O1066" s="112">
        <v>1.4825699999999999</v>
      </c>
      <c r="Q1066" s="111">
        <v>43117</v>
      </c>
      <c r="R1066" s="112">
        <v>0.19638</v>
      </c>
      <c r="S1066" s="158">
        <f t="shared" si="199"/>
        <v>0</v>
      </c>
      <c r="T1066" s="38">
        <f t="shared" si="200"/>
        <v>43164</v>
      </c>
      <c r="U1066" s="112">
        <f t="shared" ca="1" si="201"/>
        <v>2.0348999999999999</v>
      </c>
      <c r="V1066" s="112">
        <f t="shared" ca="1" si="195"/>
        <v>1.8862100000000002</v>
      </c>
      <c r="W1066" s="112">
        <f t="shared" ca="1" si="196"/>
        <v>1.6898599999999999</v>
      </c>
      <c r="X1066" s="112">
        <f t="shared" ca="1" si="197"/>
        <v>0.19635</v>
      </c>
      <c r="Y1066" s="112">
        <f t="shared" ca="1" si="202"/>
        <v>0</v>
      </c>
      <c r="Z1066" s="27">
        <f t="shared" ca="1" si="198"/>
        <v>0.34504000000000001</v>
      </c>
      <c r="AB1066" s="38">
        <f t="shared" si="203"/>
        <v>43074</v>
      </c>
      <c r="AC1066" s="38">
        <f t="shared" si="204"/>
        <v>43074</v>
      </c>
      <c r="AD1066" s="38">
        <f t="shared" si="205"/>
        <v>43074</v>
      </c>
      <c r="AE1066" s="38"/>
      <c r="AF1066" s="38"/>
      <c r="AG1066" s="38"/>
      <c r="AH1066" s="38"/>
      <c r="AI1066" s="38"/>
      <c r="AJ1066" s="38"/>
      <c r="AK1066" s="38"/>
      <c r="AL1066" s="38"/>
      <c r="AM1066" s="38"/>
      <c r="AO1066" s="38"/>
    </row>
    <row r="1067" spans="2:41">
      <c r="B1067" s="111">
        <v>43165</v>
      </c>
      <c r="C1067" s="112">
        <v>2.0472800000000002</v>
      </c>
      <c r="E1067" s="111"/>
      <c r="K1067" s="111">
        <v>43118</v>
      </c>
      <c r="L1067" s="112">
        <v>1.6831499999999999</v>
      </c>
      <c r="N1067" s="111">
        <v>43118</v>
      </c>
      <c r="O1067" s="112">
        <v>1.4868000000000001</v>
      </c>
      <c r="Q1067" s="111">
        <v>43118</v>
      </c>
      <c r="R1067" s="112">
        <v>0.19635</v>
      </c>
      <c r="S1067" s="158">
        <f t="shared" si="199"/>
        <v>0</v>
      </c>
      <c r="T1067" s="38">
        <f t="shared" si="200"/>
        <v>43165</v>
      </c>
      <c r="U1067" s="112">
        <f t="shared" ca="1" si="201"/>
        <v>2.0472800000000002</v>
      </c>
      <c r="V1067" s="112">
        <f t="shared" ca="1" si="195"/>
        <v>1.88985</v>
      </c>
      <c r="W1067" s="112">
        <f t="shared" ca="1" si="196"/>
        <v>1.69347</v>
      </c>
      <c r="X1067" s="112">
        <f t="shared" ca="1" si="197"/>
        <v>0.19638</v>
      </c>
      <c r="Y1067" s="112">
        <f t="shared" ca="1" si="202"/>
        <v>0</v>
      </c>
      <c r="Z1067" s="27">
        <f t="shared" ca="1" si="198"/>
        <v>0.35381000000000018</v>
      </c>
      <c r="AB1067" s="38">
        <f t="shared" si="203"/>
        <v>43075</v>
      </c>
      <c r="AC1067" s="38">
        <f t="shared" si="204"/>
        <v>43075</v>
      </c>
      <c r="AD1067" s="38">
        <f t="shared" si="205"/>
        <v>43075</v>
      </c>
      <c r="AE1067" s="38"/>
      <c r="AF1067" s="38"/>
      <c r="AG1067" s="38"/>
      <c r="AH1067" s="38"/>
      <c r="AI1067" s="38"/>
      <c r="AJ1067" s="38"/>
      <c r="AK1067" s="38"/>
      <c r="AL1067" s="38"/>
      <c r="AM1067" s="38"/>
      <c r="AO1067" s="38"/>
    </row>
    <row r="1068" spans="2:41">
      <c r="B1068" s="111">
        <v>43166</v>
      </c>
      <c r="C1068" s="112">
        <v>2.0572499999999998</v>
      </c>
      <c r="E1068" s="111"/>
      <c r="K1068" s="111">
        <v>43119</v>
      </c>
      <c r="L1068" s="112">
        <v>1.6876199999999999</v>
      </c>
      <c r="N1068" s="111">
        <v>43119</v>
      </c>
      <c r="O1068" s="112">
        <v>1.4912700000000001</v>
      </c>
      <c r="Q1068" s="111">
        <v>43119</v>
      </c>
      <c r="R1068" s="112">
        <v>0.19635</v>
      </c>
      <c r="S1068" s="158">
        <f t="shared" si="199"/>
        <v>0</v>
      </c>
      <c r="T1068" s="38">
        <f t="shared" si="200"/>
        <v>43166</v>
      </c>
      <c r="U1068" s="112">
        <f t="shared" ca="1" si="201"/>
        <v>2.0572499999999998</v>
      </c>
      <c r="V1068" s="112">
        <f t="shared" ca="1" si="195"/>
        <v>1.89331</v>
      </c>
      <c r="W1068" s="112">
        <f t="shared" ca="1" si="196"/>
        <v>1.69696</v>
      </c>
      <c r="X1068" s="112">
        <f t="shared" ca="1" si="197"/>
        <v>0.19635</v>
      </c>
      <c r="Y1068" s="112">
        <f t="shared" ca="1" si="202"/>
        <v>0</v>
      </c>
      <c r="Z1068" s="27">
        <f t="shared" ca="1" si="198"/>
        <v>0.36028999999999978</v>
      </c>
      <c r="AB1068" s="38">
        <f t="shared" si="203"/>
        <v>43076</v>
      </c>
      <c r="AC1068" s="38">
        <f t="shared" si="204"/>
        <v>43076</v>
      </c>
      <c r="AD1068" s="38">
        <f t="shared" si="205"/>
        <v>43076</v>
      </c>
      <c r="AE1068" s="38"/>
      <c r="AF1068" s="38"/>
      <c r="AG1068" s="38"/>
      <c r="AH1068" s="38"/>
      <c r="AI1068" s="38"/>
      <c r="AJ1068" s="38"/>
      <c r="AK1068" s="38"/>
      <c r="AL1068" s="38"/>
      <c r="AM1068" s="38"/>
      <c r="AO1068" s="38"/>
    </row>
    <row r="1069" spans="2:41">
      <c r="B1069" s="111">
        <v>43167</v>
      </c>
      <c r="C1069" s="112">
        <v>2.0714000000000001</v>
      </c>
      <c r="E1069" s="111"/>
      <c r="K1069" s="111">
        <v>43122</v>
      </c>
      <c r="L1069" s="112">
        <v>1.70391</v>
      </c>
      <c r="N1069" s="111">
        <v>43122</v>
      </c>
      <c r="O1069" s="112">
        <v>1.50753</v>
      </c>
      <c r="Q1069" s="111">
        <v>43122</v>
      </c>
      <c r="R1069" s="112">
        <v>0.19638</v>
      </c>
      <c r="S1069" s="158">
        <f t="shared" si="199"/>
        <v>0</v>
      </c>
      <c r="T1069" s="38">
        <f t="shared" si="200"/>
        <v>43167</v>
      </c>
      <c r="U1069" s="112">
        <f t="shared" ca="1" si="201"/>
        <v>2.0714000000000001</v>
      </c>
      <c r="V1069" s="112">
        <f t="shared" ca="1" si="195"/>
        <v>1.89669</v>
      </c>
      <c r="W1069" s="112">
        <f t="shared" ca="1" si="196"/>
        <v>1.70034</v>
      </c>
      <c r="X1069" s="112">
        <f t="shared" ca="1" si="197"/>
        <v>0.19635</v>
      </c>
      <c r="Y1069" s="112">
        <f t="shared" ca="1" si="202"/>
        <v>0</v>
      </c>
      <c r="Z1069" s="27">
        <f t="shared" ca="1" si="198"/>
        <v>0.37106000000000017</v>
      </c>
      <c r="AB1069" s="38">
        <f t="shared" si="203"/>
        <v>43077</v>
      </c>
      <c r="AC1069" s="38">
        <f t="shared" si="204"/>
        <v>43077</v>
      </c>
      <c r="AD1069" s="38">
        <f t="shared" si="205"/>
        <v>43077</v>
      </c>
      <c r="AE1069" s="38"/>
      <c r="AF1069" s="38"/>
      <c r="AG1069" s="38"/>
      <c r="AH1069" s="38"/>
      <c r="AI1069" s="38"/>
      <c r="AJ1069" s="38"/>
      <c r="AK1069" s="38"/>
      <c r="AL1069" s="38"/>
      <c r="AM1069" s="38"/>
      <c r="AO1069" s="38"/>
    </row>
    <row r="1070" spans="2:41">
      <c r="B1070" s="111">
        <v>43168</v>
      </c>
      <c r="C1070" s="112">
        <v>2.0887500000000001</v>
      </c>
      <c r="E1070" s="111"/>
      <c r="K1070" s="111">
        <v>43123</v>
      </c>
      <c r="L1070" s="112">
        <v>1.7061299999999999</v>
      </c>
      <c r="N1070" s="111">
        <v>43123</v>
      </c>
      <c r="O1070" s="112">
        <v>1.5097800000000001</v>
      </c>
      <c r="Q1070" s="111">
        <v>43123</v>
      </c>
      <c r="R1070" s="112">
        <v>0.19635</v>
      </c>
      <c r="S1070" s="158">
        <f t="shared" si="199"/>
        <v>0</v>
      </c>
      <c r="T1070" s="38">
        <f t="shared" si="200"/>
        <v>43168</v>
      </c>
      <c r="U1070" s="112">
        <f t="shared" ca="1" si="201"/>
        <v>2.0887500000000001</v>
      </c>
      <c r="V1070" s="112">
        <f t="shared" ca="1" si="195"/>
        <v>1.89924</v>
      </c>
      <c r="W1070" s="112">
        <f t="shared" ca="1" si="196"/>
        <v>1.7028400000000001</v>
      </c>
      <c r="X1070" s="112">
        <f t="shared" ca="1" si="197"/>
        <v>0.19639999999999999</v>
      </c>
      <c r="Y1070" s="112">
        <f t="shared" ca="1" si="202"/>
        <v>0</v>
      </c>
      <c r="Z1070" s="27">
        <f t="shared" ca="1" si="198"/>
        <v>0.38590999999999998</v>
      </c>
      <c r="AB1070" s="38">
        <f t="shared" si="203"/>
        <v>43077</v>
      </c>
      <c r="AC1070" s="38" t="e">
        <f t="shared" si="204"/>
        <v>#N/A</v>
      </c>
      <c r="AD1070" s="38">
        <f t="shared" si="205"/>
        <v>43077</v>
      </c>
      <c r="AE1070" s="38"/>
      <c r="AF1070" s="38"/>
      <c r="AG1070" s="38"/>
      <c r="AH1070" s="38"/>
      <c r="AI1070" s="38"/>
      <c r="AJ1070" s="38"/>
      <c r="AK1070" s="38"/>
      <c r="AL1070" s="38"/>
      <c r="AM1070" s="38"/>
      <c r="AO1070" s="38"/>
    </row>
    <row r="1071" spans="2:41">
      <c r="B1071" s="111">
        <v>43171</v>
      </c>
      <c r="C1071" s="112">
        <v>2.1068799999999999</v>
      </c>
      <c r="E1071" s="111"/>
      <c r="K1071" s="111">
        <v>43124</v>
      </c>
      <c r="L1071" s="112">
        <v>1.7105900000000001</v>
      </c>
      <c r="N1071" s="111">
        <v>43124</v>
      </c>
      <c r="O1071" s="112">
        <v>1.51424</v>
      </c>
      <c r="Q1071" s="111">
        <v>43124</v>
      </c>
      <c r="R1071" s="112">
        <v>0.19635</v>
      </c>
      <c r="S1071" s="158">
        <f t="shared" si="199"/>
        <v>0</v>
      </c>
      <c r="T1071" s="38">
        <f t="shared" si="200"/>
        <v>43171</v>
      </c>
      <c r="U1071" s="112">
        <f t="shared" ca="1" si="201"/>
        <v>2.1068799999999999</v>
      </c>
      <c r="V1071" s="112">
        <f t="shared" ca="1" si="195"/>
        <v>1.90781</v>
      </c>
      <c r="W1071" s="112">
        <f t="shared" ca="1" si="196"/>
        <v>1.7111499999999999</v>
      </c>
      <c r="X1071" s="112">
        <f t="shared" ca="1" si="197"/>
        <v>0.19666</v>
      </c>
      <c r="Y1071" s="112">
        <f t="shared" ca="1" si="202"/>
        <v>0</v>
      </c>
      <c r="Z1071" s="27">
        <f t="shared" ca="1" si="198"/>
        <v>0.39572999999999992</v>
      </c>
      <c r="AB1071" s="38">
        <f t="shared" si="203"/>
        <v>43081</v>
      </c>
      <c r="AC1071" s="38">
        <f t="shared" si="204"/>
        <v>43081</v>
      </c>
      <c r="AD1071" s="38">
        <f t="shared" si="205"/>
        <v>43081</v>
      </c>
      <c r="AE1071" s="38"/>
      <c r="AF1071" s="38"/>
      <c r="AG1071" s="38"/>
      <c r="AH1071" s="38"/>
      <c r="AI1071" s="38"/>
      <c r="AJ1071" s="38"/>
      <c r="AK1071" s="38"/>
      <c r="AL1071" s="38"/>
      <c r="AM1071" s="38"/>
      <c r="AO1071" s="38"/>
    </row>
    <row r="1072" spans="2:41">
      <c r="B1072" s="111">
        <v>43172</v>
      </c>
      <c r="C1072" s="112">
        <v>2.1244999999999998</v>
      </c>
      <c r="E1072" s="111"/>
      <c r="K1072" s="111">
        <v>43125</v>
      </c>
      <c r="L1072" s="112">
        <v>1.7145999999999999</v>
      </c>
      <c r="N1072" s="111">
        <v>43125</v>
      </c>
      <c r="O1072" s="112">
        <v>1.5182500000000001</v>
      </c>
      <c r="Q1072" s="111">
        <v>43125</v>
      </c>
      <c r="R1072" s="112">
        <v>0.19635</v>
      </c>
      <c r="S1072" s="158">
        <f t="shared" si="199"/>
        <v>0</v>
      </c>
      <c r="T1072" s="38">
        <f t="shared" si="200"/>
        <v>43172</v>
      </c>
      <c r="U1072" s="112">
        <f t="shared" ca="1" si="201"/>
        <v>2.1244999999999998</v>
      </c>
      <c r="V1072" s="112">
        <f t="shared" ca="1" si="195"/>
        <v>1.91045</v>
      </c>
      <c r="W1072" s="112">
        <f t="shared" ca="1" si="196"/>
        <v>1.71377</v>
      </c>
      <c r="X1072" s="112">
        <f t="shared" ca="1" si="197"/>
        <v>0.19667999999999999</v>
      </c>
      <c r="Y1072" s="112">
        <f t="shared" ca="1" si="202"/>
        <v>0</v>
      </c>
      <c r="Z1072" s="27">
        <f t="shared" ca="1" si="198"/>
        <v>0.41072999999999982</v>
      </c>
      <c r="AB1072" s="38">
        <f t="shared" ca="1" si="203"/>
        <v>43082</v>
      </c>
      <c r="AC1072" s="38">
        <f t="shared" si="204"/>
        <v>43082</v>
      </c>
      <c r="AD1072" s="38">
        <f t="shared" si="205"/>
        <v>43082</v>
      </c>
      <c r="AE1072" s="38"/>
      <c r="AF1072" s="38"/>
      <c r="AG1072" s="38"/>
      <c r="AH1072" s="38"/>
      <c r="AI1072" s="38"/>
      <c r="AJ1072" s="38"/>
      <c r="AK1072" s="38"/>
      <c r="AL1072" s="38"/>
      <c r="AM1072" s="38"/>
      <c r="AO1072" s="38"/>
    </row>
    <row r="1073" spans="2:41">
      <c r="B1073" s="111">
        <v>43173</v>
      </c>
      <c r="C1073" s="112">
        <v>2.145</v>
      </c>
      <c r="E1073" s="111"/>
      <c r="K1073" s="111">
        <v>43126</v>
      </c>
      <c r="L1073" s="112">
        <v>1.71862</v>
      </c>
      <c r="N1073" s="111">
        <v>43126</v>
      </c>
      <c r="O1073" s="112">
        <v>1.52227</v>
      </c>
      <c r="Q1073" s="111">
        <v>43126</v>
      </c>
      <c r="R1073" s="112">
        <v>0.19635</v>
      </c>
      <c r="S1073" s="158">
        <f t="shared" si="199"/>
        <v>0</v>
      </c>
      <c r="T1073" s="38">
        <f t="shared" si="200"/>
        <v>43173</v>
      </c>
      <c r="U1073" s="112">
        <f t="shared" ca="1" si="201"/>
        <v>2.145</v>
      </c>
      <c r="V1073" s="112">
        <f t="shared" ca="1" si="195"/>
        <v>1.9136500000000001</v>
      </c>
      <c r="W1073" s="112">
        <f t="shared" ca="1" si="196"/>
        <v>1.7169400000000001</v>
      </c>
      <c r="X1073" s="112">
        <f t="shared" ca="1" si="197"/>
        <v>0.19671</v>
      </c>
      <c r="Y1073" s="112">
        <f t="shared" ca="1" si="202"/>
        <v>0</v>
      </c>
      <c r="Z1073" s="27">
        <f t="shared" ca="1" si="198"/>
        <v>0.42805999999999989</v>
      </c>
      <c r="AB1073" s="38">
        <f t="shared" si="203"/>
        <v>43083</v>
      </c>
      <c r="AC1073" s="38">
        <f t="shared" si="204"/>
        <v>43083</v>
      </c>
      <c r="AD1073" s="38">
        <f t="shared" si="205"/>
        <v>43083</v>
      </c>
      <c r="AE1073" s="38"/>
      <c r="AF1073" s="38"/>
      <c r="AG1073" s="38"/>
      <c r="AH1073" s="38"/>
      <c r="AI1073" s="38"/>
      <c r="AJ1073" s="38"/>
      <c r="AK1073" s="38"/>
      <c r="AL1073" s="38"/>
      <c r="AM1073" s="38"/>
      <c r="AO1073" s="38"/>
    </row>
    <row r="1074" spans="2:41">
      <c r="B1074" s="111">
        <v>43174</v>
      </c>
      <c r="C1074" s="112">
        <v>2.1775000000000002</v>
      </c>
      <c r="E1074" s="111"/>
      <c r="K1074" s="111">
        <v>43129</v>
      </c>
      <c r="L1074" s="112">
        <v>1.7331400000000001</v>
      </c>
      <c r="N1074" s="111">
        <v>43129</v>
      </c>
      <c r="O1074" s="112">
        <v>1.5367600000000001</v>
      </c>
      <c r="Q1074" s="111">
        <v>43129</v>
      </c>
      <c r="R1074" s="112">
        <v>0.19638</v>
      </c>
      <c r="S1074" s="158">
        <f t="shared" si="199"/>
        <v>0</v>
      </c>
      <c r="T1074" s="38">
        <f t="shared" si="200"/>
        <v>43174</v>
      </c>
      <c r="U1074" s="112">
        <f t="shared" ca="1" si="201"/>
        <v>2.1775000000000002</v>
      </c>
      <c r="V1074" s="112">
        <f t="shared" ca="1" si="195"/>
        <v>1.91886</v>
      </c>
      <c r="W1074" s="112">
        <f t="shared" ca="1" si="196"/>
        <v>1.72207</v>
      </c>
      <c r="X1074" s="112">
        <f t="shared" ca="1" si="197"/>
        <v>0.19678999999999999</v>
      </c>
      <c r="Y1074" s="112">
        <f t="shared" ca="1" si="202"/>
        <v>0</v>
      </c>
      <c r="Z1074" s="27">
        <f t="shared" ca="1" si="198"/>
        <v>0.45543000000000022</v>
      </c>
      <c r="AB1074" s="38">
        <f t="shared" si="203"/>
        <v>43084</v>
      </c>
      <c r="AC1074" s="38">
        <f t="shared" si="204"/>
        <v>43084</v>
      </c>
      <c r="AD1074" s="38">
        <f t="shared" si="205"/>
        <v>43084</v>
      </c>
      <c r="AE1074" s="38"/>
      <c r="AF1074" s="38"/>
      <c r="AG1074" s="38"/>
      <c r="AH1074" s="38"/>
      <c r="AI1074" s="38"/>
      <c r="AJ1074" s="38"/>
      <c r="AK1074" s="38"/>
      <c r="AL1074" s="38"/>
      <c r="AM1074" s="38"/>
      <c r="AO1074" s="38"/>
    </row>
    <row r="1075" spans="2:41">
      <c r="B1075" s="111">
        <v>43175</v>
      </c>
      <c r="C1075" s="112">
        <v>2.2017500000000001</v>
      </c>
      <c r="E1075" s="111"/>
      <c r="K1075" s="111">
        <v>43130</v>
      </c>
      <c r="L1075" s="112">
        <v>1.7353499999999999</v>
      </c>
      <c r="N1075" s="111">
        <v>43130</v>
      </c>
      <c r="O1075" s="112">
        <v>1.5390000000000001</v>
      </c>
      <c r="Q1075" s="111">
        <v>43130</v>
      </c>
      <c r="R1075" s="112">
        <v>0.19635</v>
      </c>
      <c r="S1075" s="158">
        <f t="shared" si="199"/>
        <v>0</v>
      </c>
      <c r="T1075" s="38">
        <f t="shared" si="200"/>
        <v>43175</v>
      </c>
      <c r="U1075" s="112">
        <f t="shared" ca="1" si="201"/>
        <v>2.2017500000000001</v>
      </c>
      <c r="V1075" s="112">
        <f t="shared" ca="1" si="195"/>
        <v>1.9271199999999999</v>
      </c>
      <c r="W1075" s="112">
        <f t="shared" ca="1" si="196"/>
        <v>1.7302999999999999</v>
      </c>
      <c r="X1075" s="112">
        <f t="shared" ca="1" si="197"/>
        <v>0.19681999999999999</v>
      </c>
      <c r="Y1075" s="112">
        <f t="shared" ca="1" si="202"/>
        <v>0</v>
      </c>
      <c r="Z1075" s="27">
        <f t="shared" ca="1" si="198"/>
        <v>0.47145000000000015</v>
      </c>
      <c r="AB1075" s="38">
        <f t="shared" si="203"/>
        <v>43084</v>
      </c>
      <c r="AC1075" s="38" t="e">
        <f t="shared" si="204"/>
        <v>#N/A</v>
      </c>
      <c r="AD1075" s="38">
        <f t="shared" si="205"/>
        <v>43084</v>
      </c>
      <c r="AE1075" s="38"/>
      <c r="AF1075" s="38"/>
      <c r="AG1075" s="38"/>
      <c r="AH1075" s="38"/>
      <c r="AI1075" s="38"/>
      <c r="AJ1075" s="38"/>
      <c r="AK1075" s="38"/>
      <c r="AL1075" s="38"/>
      <c r="AM1075" s="38"/>
      <c r="AO1075" s="38"/>
    </row>
    <row r="1076" spans="2:41">
      <c r="B1076" s="111">
        <v>43178</v>
      </c>
      <c r="C1076" s="112">
        <v>2.2224900000000001</v>
      </c>
      <c r="E1076" s="111"/>
      <c r="K1076" s="111">
        <v>43131</v>
      </c>
      <c r="L1076" s="112">
        <v>1.7377500000000001</v>
      </c>
      <c r="N1076" s="111">
        <v>43131</v>
      </c>
      <c r="O1076" s="112">
        <v>1.5413999999999999</v>
      </c>
      <c r="Q1076" s="111">
        <v>43131</v>
      </c>
      <c r="R1076" s="112">
        <v>0.19635</v>
      </c>
      <c r="S1076" s="158">
        <f t="shared" si="199"/>
        <v>0</v>
      </c>
      <c r="T1076" s="38">
        <f t="shared" si="200"/>
        <v>43178</v>
      </c>
      <c r="U1076" s="112">
        <f t="shared" ca="1" si="201"/>
        <v>2.2224900000000001</v>
      </c>
      <c r="V1076" s="112">
        <f t="shared" ca="1" si="195"/>
        <v>1.9368300000000001</v>
      </c>
      <c r="W1076" s="112">
        <f t="shared" ca="1" si="196"/>
        <v>1.73986</v>
      </c>
      <c r="X1076" s="112">
        <f t="shared" ca="1" si="197"/>
        <v>0.19697000000000001</v>
      </c>
      <c r="Y1076" s="112">
        <f t="shared" ca="1" si="202"/>
        <v>0</v>
      </c>
      <c r="Z1076" s="27">
        <f t="shared" ca="1" si="198"/>
        <v>0.48263000000000011</v>
      </c>
      <c r="AB1076" s="38">
        <f t="shared" si="203"/>
        <v>43088</v>
      </c>
      <c r="AC1076" s="38">
        <f t="shared" si="204"/>
        <v>43088</v>
      </c>
      <c r="AD1076" s="38">
        <f t="shared" si="205"/>
        <v>43088</v>
      </c>
      <c r="AE1076" s="38"/>
      <c r="AF1076" s="38"/>
      <c r="AG1076" s="38"/>
      <c r="AH1076" s="38"/>
      <c r="AI1076" s="38"/>
      <c r="AJ1076" s="38"/>
      <c r="AK1076" s="38"/>
      <c r="AL1076" s="38"/>
      <c r="AM1076" s="38"/>
      <c r="AO1076" s="38"/>
    </row>
    <row r="1077" spans="2:41">
      <c r="B1077" s="111">
        <v>43179</v>
      </c>
      <c r="C1077" s="112">
        <v>2.2481399999999998</v>
      </c>
      <c r="E1077" s="111"/>
      <c r="K1077" s="111">
        <v>43132</v>
      </c>
      <c r="L1077" s="112">
        <v>1.7421500000000001</v>
      </c>
      <c r="N1077" s="111">
        <v>43132</v>
      </c>
      <c r="O1077" s="112">
        <v>1.5457999999999998</v>
      </c>
      <c r="Q1077" s="111">
        <v>43132</v>
      </c>
      <c r="R1077" s="112">
        <v>0.19635</v>
      </c>
      <c r="S1077" s="158">
        <f t="shared" si="199"/>
        <v>0</v>
      </c>
      <c r="T1077" s="38">
        <f t="shared" si="200"/>
        <v>43179</v>
      </c>
      <c r="U1077" s="112">
        <f t="shared" ca="1" si="201"/>
        <v>2.2481399999999998</v>
      </c>
      <c r="V1077" s="112">
        <f t="shared" ca="1" si="195"/>
        <v>1.9412400000000001</v>
      </c>
      <c r="W1077" s="112">
        <f t="shared" ca="1" si="196"/>
        <v>1.7442299999999999</v>
      </c>
      <c r="X1077" s="112">
        <f t="shared" ca="1" si="197"/>
        <v>0.19700999999999999</v>
      </c>
      <c r="Y1077" s="112">
        <f t="shared" ca="1" si="202"/>
        <v>0</v>
      </c>
      <c r="Z1077" s="27">
        <f t="shared" ca="1" si="198"/>
        <v>0.50390999999999986</v>
      </c>
      <c r="AB1077" s="38">
        <f t="shared" si="203"/>
        <v>43089</v>
      </c>
      <c r="AC1077" s="38">
        <f t="shared" si="204"/>
        <v>43089</v>
      </c>
      <c r="AD1077" s="38">
        <f t="shared" si="205"/>
        <v>43089</v>
      </c>
      <c r="AE1077" s="38"/>
      <c r="AF1077" s="38"/>
      <c r="AG1077" s="38"/>
      <c r="AH1077" s="38"/>
      <c r="AI1077" s="38"/>
      <c r="AJ1077" s="38"/>
      <c r="AK1077" s="38"/>
      <c r="AL1077" s="38"/>
      <c r="AM1077" s="38"/>
      <c r="AO1077" s="38"/>
    </row>
    <row r="1078" spans="2:41">
      <c r="B1078" s="111">
        <v>43180</v>
      </c>
      <c r="C1078" s="112">
        <v>2.27108</v>
      </c>
      <c r="E1078" s="111"/>
      <c r="K1078" s="111">
        <v>43133</v>
      </c>
      <c r="L1078" s="112">
        <v>1.7471100000000002</v>
      </c>
      <c r="N1078" s="111">
        <v>43133</v>
      </c>
      <c r="O1078" s="112">
        <v>1.5507599999999999</v>
      </c>
      <c r="Q1078" s="111">
        <v>43133</v>
      </c>
      <c r="R1078" s="112">
        <v>0.19635</v>
      </c>
      <c r="S1078" s="158">
        <f t="shared" si="199"/>
        <v>0</v>
      </c>
      <c r="T1078" s="38">
        <f t="shared" si="200"/>
        <v>43180</v>
      </c>
      <c r="U1078" s="112">
        <f t="shared" ca="1" si="201"/>
        <v>2.27108</v>
      </c>
      <c r="V1078" s="112">
        <f t="shared" ca="1" si="195"/>
        <v>1.94564</v>
      </c>
      <c r="W1078" s="112">
        <f t="shared" ca="1" si="196"/>
        <v>1.74848</v>
      </c>
      <c r="X1078" s="112">
        <f t="shared" ca="1" si="197"/>
        <v>0.19716</v>
      </c>
      <c r="Y1078" s="112">
        <f t="shared" ca="1" si="202"/>
        <v>0</v>
      </c>
      <c r="Z1078" s="27">
        <f t="shared" ca="1" si="198"/>
        <v>0.52259999999999995</v>
      </c>
      <c r="AB1078" s="38">
        <f t="shared" si="203"/>
        <v>43090</v>
      </c>
      <c r="AC1078" s="38">
        <f t="shared" si="204"/>
        <v>43090</v>
      </c>
      <c r="AD1078" s="38">
        <f t="shared" si="205"/>
        <v>43090</v>
      </c>
      <c r="AE1078" s="38"/>
      <c r="AF1078" s="38"/>
      <c r="AG1078" s="38"/>
      <c r="AH1078" s="38"/>
      <c r="AI1078" s="38"/>
      <c r="AJ1078" s="38"/>
      <c r="AK1078" s="38"/>
      <c r="AL1078" s="38"/>
      <c r="AM1078" s="38"/>
      <c r="AO1078" s="38"/>
    </row>
    <row r="1079" spans="2:41">
      <c r="B1079" s="111">
        <v>43181</v>
      </c>
      <c r="C1079" s="112">
        <v>2.2855699999999999</v>
      </c>
      <c r="E1079" s="111"/>
      <c r="K1079" s="111">
        <v>43136</v>
      </c>
      <c r="L1079" s="112">
        <v>1.7651300000000001</v>
      </c>
      <c r="N1079" s="111">
        <v>43136</v>
      </c>
      <c r="O1079" s="112">
        <v>1.5687500000000001</v>
      </c>
      <c r="Q1079" s="111">
        <v>43136</v>
      </c>
      <c r="R1079" s="112">
        <v>0.19638</v>
      </c>
      <c r="S1079" s="158">
        <f t="shared" si="199"/>
        <v>0</v>
      </c>
      <c r="T1079" s="38">
        <f t="shared" si="200"/>
        <v>43181</v>
      </c>
      <c r="U1079" s="112">
        <f t="shared" ca="1" si="201"/>
        <v>2.2855699999999999</v>
      </c>
      <c r="V1079" s="112">
        <f t="shared" ca="1" si="195"/>
        <v>1.9500600000000001</v>
      </c>
      <c r="W1079" s="112">
        <f t="shared" ca="1" si="196"/>
        <v>1.75285</v>
      </c>
      <c r="X1079" s="112">
        <f t="shared" ca="1" si="197"/>
        <v>0.19721</v>
      </c>
      <c r="Y1079" s="112">
        <f t="shared" ca="1" si="202"/>
        <v>0</v>
      </c>
      <c r="Z1079" s="27">
        <f t="shared" ca="1" si="198"/>
        <v>0.53271999999999986</v>
      </c>
      <c r="AB1079" s="38">
        <f t="shared" si="203"/>
        <v>43091</v>
      </c>
      <c r="AC1079" s="38">
        <f t="shared" si="204"/>
        <v>43091</v>
      </c>
      <c r="AD1079" s="38">
        <f t="shared" si="205"/>
        <v>43091</v>
      </c>
      <c r="AE1079" s="38"/>
      <c r="AF1079" s="38"/>
      <c r="AG1079" s="38"/>
      <c r="AH1079" s="38"/>
      <c r="AI1079" s="38"/>
      <c r="AJ1079" s="38"/>
      <c r="AK1079" s="38"/>
      <c r="AL1079" s="38"/>
      <c r="AM1079" s="38"/>
      <c r="AO1079" s="38"/>
    </row>
    <row r="1080" spans="2:41">
      <c r="B1080" s="111">
        <v>43182</v>
      </c>
      <c r="C1080" s="112">
        <v>2.29155</v>
      </c>
      <c r="E1080" s="111"/>
      <c r="K1080" s="111">
        <v>43137</v>
      </c>
      <c r="L1080" s="112">
        <v>1.7679100000000001</v>
      </c>
      <c r="N1080" s="111">
        <v>43137</v>
      </c>
      <c r="O1080" s="112">
        <v>1.5715599999999998</v>
      </c>
      <c r="Q1080" s="111">
        <v>43137</v>
      </c>
      <c r="R1080" s="112">
        <v>0.19635</v>
      </c>
      <c r="S1080" s="158">
        <f t="shared" si="199"/>
        <v>0</v>
      </c>
      <c r="T1080" s="38">
        <f t="shared" si="200"/>
        <v>43182</v>
      </c>
      <c r="U1080" s="112">
        <f t="shared" ca="1" si="201"/>
        <v>2.29155</v>
      </c>
      <c r="V1080" s="112">
        <f t="shared" ca="1" si="195"/>
        <v>1.95648</v>
      </c>
      <c r="W1080" s="112">
        <f t="shared" ca="1" si="196"/>
        <v>1.75926</v>
      </c>
      <c r="X1080" s="112">
        <f t="shared" ca="1" si="197"/>
        <v>0.19722000000000001</v>
      </c>
      <c r="Y1080" s="112">
        <f t="shared" ca="1" si="202"/>
        <v>0</v>
      </c>
      <c r="Z1080" s="27">
        <f t="shared" ca="1" si="198"/>
        <v>0.53228999999999993</v>
      </c>
      <c r="AB1080" s="38">
        <f t="shared" si="203"/>
        <v>43091</v>
      </c>
      <c r="AC1080" s="38" t="e">
        <f t="shared" si="204"/>
        <v>#N/A</v>
      </c>
      <c r="AD1080" s="38">
        <f t="shared" si="205"/>
        <v>43091</v>
      </c>
      <c r="AE1080" s="38"/>
      <c r="AF1080" s="38"/>
      <c r="AG1080" s="38"/>
      <c r="AH1080" s="38"/>
      <c r="AI1080" s="38"/>
      <c r="AJ1080" s="38"/>
      <c r="AK1080" s="38"/>
      <c r="AL1080" s="38"/>
      <c r="AM1080" s="38"/>
      <c r="AO1080" s="38"/>
    </row>
    <row r="1081" spans="2:41">
      <c r="B1081" s="111">
        <v>43185</v>
      </c>
      <c r="C1081" s="112">
        <v>2.2949600000000001</v>
      </c>
      <c r="E1081" s="111"/>
      <c r="K1081" s="111">
        <v>43138</v>
      </c>
      <c r="L1081" s="112">
        <v>1.7711399999999999</v>
      </c>
      <c r="N1081" s="111">
        <v>43138</v>
      </c>
      <c r="O1081" s="112">
        <v>1.5747900000000001</v>
      </c>
      <c r="Q1081" s="111">
        <v>43138</v>
      </c>
      <c r="R1081" s="112">
        <v>0.19635</v>
      </c>
      <c r="S1081" s="158">
        <f t="shared" si="199"/>
        <v>0</v>
      </c>
      <c r="T1081" s="38">
        <f t="shared" si="200"/>
        <v>43185</v>
      </c>
      <c r="U1081" s="112">
        <f t="shared" ca="1" si="201"/>
        <v>2.2949600000000001</v>
      </c>
      <c r="V1081" s="112">
        <f t="shared" ca="1" si="195"/>
        <v>1.9599</v>
      </c>
      <c r="W1081" s="112">
        <f t="shared" ca="1" si="196"/>
        <v>1.76268</v>
      </c>
      <c r="X1081" s="112">
        <f t="shared" ca="1" si="197"/>
        <v>0.19722000000000001</v>
      </c>
      <c r="Y1081" s="112">
        <f t="shared" ca="1" si="202"/>
        <v>0</v>
      </c>
      <c r="Z1081" s="27">
        <f t="shared" ca="1" si="198"/>
        <v>0.53228000000000009</v>
      </c>
      <c r="AB1081" s="38">
        <f t="shared" si="203"/>
        <v>43091</v>
      </c>
      <c r="AC1081" s="38" t="e">
        <f t="shared" si="204"/>
        <v>#N/A</v>
      </c>
      <c r="AD1081" s="38">
        <f t="shared" si="205"/>
        <v>43091</v>
      </c>
      <c r="AE1081" s="38"/>
      <c r="AF1081" s="38"/>
      <c r="AG1081" s="38"/>
      <c r="AH1081" s="38"/>
      <c r="AI1081" s="38"/>
      <c r="AJ1081" s="38"/>
      <c r="AK1081" s="38"/>
      <c r="AL1081" s="38"/>
      <c r="AM1081" s="38"/>
      <c r="AO1081" s="38"/>
    </row>
    <row r="1082" spans="2:41">
      <c r="B1082" s="111">
        <v>43186</v>
      </c>
      <c r="C1082" s="112">
        <v>2.302</v>
      </c>
      <c r="E1082" s="111"/>
      <c r="K1082" s="111">
        <v>43139</v>
      </c>
      <c r="L1082" s="112">
        <v>1.77599</v>
      </c>
      <c r="N1082" s="111">
        <v>43139</v>
      </c>
      <c r="O1082" s="112">
        <v>1.5796399999999999</v>
      </c>
      <c r="Q1082" s="111">
        <v>43139</v>
      </c>
      <c r="R1082" s="112">
        <v>0.19635</v>
      </c>
      <c r="S1082" s="158">
        <f t="shared" si="199"/>
        <v>0</v>
      </c>
      <c r="T1082" s="38">
        <f t="shared" si="200"/>
        <v>43186</v>
      </c>
      <c r="U1082" s="112">
        <f t="shared" ca="1" si="201"/>
        <v>2.302</v>
      </c>
      <c r="V1082" s="112">
        <f t="shared" ca="1" si="195"/>
        <v>1.9624000000000001</v>
      </c>
      <c r="W1082" s="112">
        <f t="shared" ca="1" si="196"/>
        <v>1.76475</v>
      </c>
      <c r="X1082" s="112">
        <f t="shared" ca="1" si="197"/>
        <v>0.19764999999999999</v>
      </c>
      <c r="Y1082" s="112">
        <f t="shared" ca="1" si="202"/>
        <v>0</v>
      </c>
      <c r="Z1082" s="27">
        <f t="shared" ca="1" si="198"/>
        <v>0.53725000000000001</v>
      </c>
      <c r="AB1082" s="38">
        <f t="shared" si="203"/>
        <v>43096</v>
      </c>
      <c r="AC1082" s="38">
        <f t="shared" si="204"/>
        <v>43096</v>
      </c>
      <c r="AD1082" s="38">
        <f t="shared" si="205"/>
        <v>43096</v>
      </c>
      <c r="AE1082" s="38"/>
      <c r="AF1082" s="38"/>
      <c r="AG1082" s="38"/>
      <c r="AH1082" s="38"/>
      <c r="AI1082" s="38"/>
      <c r="AJ1082" s="38"/>
      <c r="AK1082" s="38"/>
      <c r="AL1082" s="38"/>
      <c r="AM1082" s="38"/>
      <c r="AO1082" s="38"/>
    </row>
    <row r="1083" spans="2:41">
      <c r="B1083" s="111">
        <v>43187</v>
      </c>
      <c r="C1083" s="112">
        <v>2.3079999999999998</v>
      </c>
      <c r="E1083" s="111"/>
      <c r="K1083" s="111">
        <v>43140</v>
      </c>
      <c r="L1083" s="112">
        <v>1.7805</v>
      </c>
      <c r="N1083" s="111">
        <v>43140</v>
      </c>
      <c r="O1083" s="112">
        <v>1.5841499999999999</v>
      </c>
      <c r="Q1083" s="111">
        <v>43140</v>
      </c>
      <c r="R1083" s="112">
        <v>0.19635</v>
      </c>
      <c r="S1083" s="158">
        <f t="shared" si="199"/>
        <v>0</v>
      </c>
      <c r="T1083" s="38">
        <f t="shared" si="200"/>
        <v>43187</v>
      </c>
      <c r="U1083" s="112">
        <f t="shared" ca="1" si="201"/>
        <v>2.3079999999999998</v>
      </c>
      <c r="V1083" s="112">
        <f t="shared" ca="1" si="195"/>
        <v>1.96444</v>
      </c>
      <c r="W1083" s="112">
        <f t="shared" ca="1" si="196"/>
        <v>1.7667199999999998</v>
      </c>
      <c r="X1083" s="112">
        <f t="shared" ca="1" si="197"/>
        <v>0.19772000000000001</v>
      </c>
      <c r="Y1083" s="112">
        <f t="shared" ca="1" si="202"/>
        <v>0</v>
      </c>
      <c r="Z1083" s="27">
        <f t="shared" ca="1" si="198"/>
        <v>0.54127999999999998</v>
      </c>
      <c r="AB1083" s="38">
        <f t="shared" si="203"/>
        <v>43097</v>
      </c>
      <c r="AC1083" s="38">
        <f t="shared" si="204"/>
        <v>43097</v>
      </c>
      <c r="AD1083" s="38">
        <f t="shared" si="205"/>
        <v>43097</v>
      </c>
      <c r="AE1083" s="38"/>
      <c r="AF1083" s="38"/>
      <c r="AG1083" s="38"/>
      <c r="AH1083" s="38"/>
      <c r="AI1083" s="38"/>
      <c r="AJ1083" s="38"/>
      <c r="AK1083" s="38"/>
      <c r="AL1083" s="38"/>
      <c r="AM1083" s="38"/>
      <c r="AO1083" s="38"/>
    </row>
    <row r="1084" spans="2:41">
      <c r="B1084" s="111">
        <v>43188</v>
      </c>
      <c r="C1084" s="112">
        <v>2.31175</v>
      </c>
      <c r="E1084" s="111"/>
      <c r="K1084" s="111">
        <v>43143</v>
      </c>
      <c r="L1084" s="112">
        <v>1.7973400000000002</v>
      </c>
      <c r="N1084" s="111">
        <v>43143</v>
      </c>
      <c r="O1084" s="112">
        <v>1.6009600000000002</v>
      </c>
      <c r="Q1084" s="111">
        <v>43143</v>
      </c>
      <c r="R1084" s="112">
        <v>0.19638</v>
      </c>
      <c r="S1084" s="158">
        <f t="shared" si="199"/>
        <v>0</v>
      </c>
      <c r="T1084" s="38">
        <f t="shared" si="200"/>
        <v>43188</v>
      </c>
      <c r="U1084" s="112">
        <f t="shared" ca="1" si="201"/>
        <v>2.31175</v>
      </c>
      <c r="V1084" s="112">
        <f t="shared" ca="1" si="195"/>
        <v>1.9668000000000001</v>
      </c>
      <c r="W1084" s="112">
        <f t="shared" ca="1" si="196"/>
        <v>1.76901</v>
      </c>
      <c r="X1084" s="112">
        <f t="shared" ca="1" si="197"/>
        <v>0.19778999999999999</v>
      </c>
      <c r="Y1084" s="112">
        <f t="shared" ca="1" si="202"/>
        <v>0</v>
      </c>
      <c r="Z1084" s="27">
        <f t="shared" ca="1" si="198"/>
        <v>0.54274</v>
      </c>
      <c r="AB1084" s="38">
        <f t="shared" si="203"/>
        <v>43098</v>
      </c>
      <c r="AC1084" s="38">
        <f t="shared" si="204"/>
        <v>43098</v>
      </c>
      <c r="AD1084" s="38">
        <f t="shared" si="205"/>
        <v>43098</v>
      </c>
      <c r="AE1084" s="38"/>
      <c r="AF1084" s="38"/>
      <c r="AG1084" s="38"/>
      <c r="AH1084" s="38"/>
      <c r="AI1084" s="38"/>
      <c r="AJ1084" s="38"/>
      <c r="AK1084" s="38"/>
      <c r="AL1084" s="38"/>
      <c r="AM1084" s="38"/>
      <c r="AO1084" s="38"/>
    </row>
    <row r="1085" spans="2:41">
      <c r="B1085" s="111">
        <v>43193</v>
      </c>
      <c r="C1085" s="112">
        <v>2.32084</v>
      </c>
      <c r="E1085" s="111"/>
      <c r="K1085" s="111">
        <v>43144</v>
      </c>
      <c r="L1085" s="112">
        <v>1.8004899999999999</v>
      </c>
      <c r="N1085" s="111">
        <v>43144</v>
      </c>
      <c r="O1085" s="112">
        <v>1.6041400000000001</v>
      </c>
      <c r="Q1085" s="111">
        <v>43144</v>
      </c>
      <c r="R1085" s="112">
        <v>0.19635</v>
      </c>
      <c r="S1085" s="158">
        <f t="shared" si="199"/>
        <v>0</v>
      </c>
      <c r="T1085" s="38">
        <f t="shared" si="200"/>
        <v>43193</v>
      </c>
      <c r="U1085" s="112">
        <f t="shared" ca="1" si="201"/>
        <v>2.32084</v>
      </c>
      <c r="V1085" s="112">
        <f t="shared" ca="1" si="195"/>
        <v>1.9798800000000001</v>
      </c>
      <c r="W1085" s="112">
        <f t="shared" ca="1" si="196"/>
        <v>1.78183</v>
      </c>
      <c r="X1085" s="112">
        <f t="shared" ca="1" si="197"/>
        <v>0.19805</v>
      </c>
      <c r="Y1085" s="112">
        <f t="shared" ca="1" si="202"/>
        <v>0</v>
      </c>
      <c r="Z1085" s="27">
        <f t="shared" ca="1" si="198"/>
        <v>0.53900999999999999</v>
      </c>
      <c r="AB1085" s="38">
        <f t="shared" si="203"/>
        <v>43103</v>
      </c>
      <c r="AC1085" s="38">
        <f t="shared" si="204"/>
        <v>43103</v>
      </c>
      <c r="AD1085" s="38">
        <f t="shared" si="205"/>
        <v>43103</v>
      </c>
      <c r="AE1085" s="38"/>
      <c r="AF1085" s="38"/>
      <c r="AG1085" s="38"/>
      <c r="AH1085" s="38"/>
      <c r="AI1085" s="38"/>
      <c r="AJ1085" s="38"/>
      <c r="AK1085" s="38"/>
      <c r="AL1085" s="38"/>
      <c r="AM1085" s="38"/>
      <c r="AO1085" s="38"/>
    </row>
    <row r="1086" spans="2:41">
      <c r="B1086" s="111">
        <v>43194</v>
      </c>
      <c r="C1086" s="112">
        <v>2.3246099999999998</v>
      </c>
      <c r="E1086" s="111"/>
      <c r="K1086" s="111">
        <v>43145</v>
      </c>
      <c r="L1086" s="112">
        <v>1.8037300000000001</v>
      </c>
      <c r="N1086" s="111">
        <v>43145</v>
      </c>
      <c r="O1086" s="112">
        <v>1.60738</v>
      </c>
      <c r="Q1086" s="111">
        <v>43145</v>
      </c>
      <c r="R1086" s="112">
        <v>0.19635</v>
      </c>
      <c r="S1086" s="158">
        <f t="shared" si="199"/>
        <v>0</v>
      </c>
      <c r="T1086" s="38">
        <f t="shared" si="200"/>
        <v>43194</v>
      </c>
      <c r="U1086" s="112">
        <f t="shared" ca="1" si="201"/>
        <v>2.3246099999999998</v>
      </c>
      <c r="V1086" s="112">
        <f t="shared" ca="1" si="195"/>
        <v>1.98438</v>
      </c>
      <c r="W1086" s="112">
        <f t="shared" ca="1" si="196"/>
        <v>1.7861500000000001</v>
      </c>
      <c r="X1086" s="112">
        <f t="shared" ca="1" si="197"/>
        <v>0.19822999999999999</v>
      </c>
      <c r="Y1086" s="112">
        <f t="shared" ca="1" si="202"/>
        <v>0</v>
      </c>
      <c r="Z1086" s="27">
        <f t="shared" ca="1" si="198"/>
        <v>0.53845999999999972</v>
      </c>
      <c r="AB1086" s="38">
        <f t="shared" si="203"/>
        <v>43104</v>
      </c>
      <c r="AC1086" s="38">
        <f t="shared" si="204"/>
        <v>43104</v>
      </c>
      <c r="AD1086" s="38">
        <f t="shared" si="205"/>
        <v>43104</v>
      </c>
      <c r="AE1086" s="38"/>
      <c r="AF1086" s="38"/>
      <c r="AG1086" s="38"/>
      <c r="AH1086" s="38"/>
      <c r="AI1086" s="38"/>
      <c r="AJ1086" s="38"/>
      <c r="AK1086" s="38"/>
      <c r="AL1086" s="38"/>
      <c r="AM1086" s="38"/>
      <c r="AO1086" s="38"/>
    </row>
    <row r="1087" spans="2:41">
      <c r="B1087" s="111">
        <v>43195</v>
      </c>
      <c r="C1087" s="112">
        <v>2.3306300000000002</v>
      </c>
      <c r="E1087" s="111"/>
      <c r="K1087" s="111">
        <v>43146</v>
      </c>
      <c r="L1087" s="112">
        <v>1.80881</v>
      </c>
      <c r="N1087" s="111">
        <v>43146</v>
      </c>
      <c r="O1087" s="112">
        <v>1.61246</v>
      </c>
      <c r="Q1087" s="111">
        <v>43146</v>
      </c>
      <c r="R1087" s="112">
        <v>0.19635</v>
      </c>
      <c r="S1087" s="158">
        <f t="shared" si="199"/>
        <v>0</v>
      </c>
      <c r="T1087" s="38">
        <f t="shared" si="200"/>
        <v>43195</v>
      </c>
      <c r="U1087" s="112">
        <f t="shared" ca="1" si="201"/>
        <v>2.3306300000000002</v>
      </c>
      <c r="V1087" s="112">
        <f t="shared" ca="1" si="195"/>
        <v>1.9848400000000002</v>
      </c>
      <c r="W1087" s="112">
        <f t="shared" ca="1" si="196"/>
        <v>1.78657</v>
      </c>
      <c r="X1087" s="112">
        <f t="shared" ca="1" si="197"/>
        <v>0.19827</v>
      </c>
      <c r="Y1087" s="112">
        <f t="shared" ca="1" si="202"/>
        <v>0</v>
      </c>
      <c r="Z1087" s="27">
        <f t="shared" ca="1" si="198"/>
        <v>0.54406000000000021</v>
      </c>
      <c r="AB1087" s="38">
        <f t="shared" si="203"/>
        <v>43105</v>
      </c>
      <c r="AC1087" s="38">
        <f t="shared" si="204"/>
        <v>43105</v>
      </c>
      <c r="AD1087" s="38">
        <f t="shared" si="205"/>
        <v>43105</v>
      </c>
      <c r="AE1087" s="38"/>
      <c r="AF1087" s="38"/>
      <c r="AG1087" s="38"/>
      <c r="AH1087" s="38"/>
      <c r="AI1087" s="38"/>
      <c r="AJ1087" s="38"/>
      <c r="AK1087" s="38"/>
      <c r="AL1087" s="38"/>
      <c r="AM1087" s="38"/>
      <c r="AO1087" s="38"/>
    </row>
    <row r="1088" spans="2:41">
      <c r="B1088" s="111">
        <v>43196</v>
      </c>
      <c r="C1088" s="112">
        <v>2.3374600000000001</v>
      </c>
      <c r="E1088" s="111"/>
      <c r="K1088" s="111">
        <v>43147</v>
      </c>
      <c r="L1088" s="112">
        <v>1.81355</v>
      </c>
      <c r="N1088" s="111">
        <v>43147</v>
      </c>
      <c r="O1088" s="112">
        <v>1.6172</v>
      </c>
      <c r="Q1088" s="111">
        <v>43147</v>
      </c>
      <c r="R1088" s="112">
        <v>0.19635</v>
      </c>
      <c r="S1088" s="158">
        <f t="shared" si="199"/>
        <v>0</v>
      </c>
      <c r="T1088" s="38">
        <f t="shared" si="200"/>
        <v>43196</v>
      </c>
      <c r="U1088" s="112">
        <f t="shared" ca="1" si="201"/>
        <v>2.3374600000000001</v>
      </c>
      <c r="V1088" s="112">
        <f t="shared" ca="1" si="195"/>
        <v>1.9874000000000001</v>
      </c>
      <c r="W1088" s="112">
        <f t="shared" ca="1" si="196"/>
        <v>1.7890000000000001</v>
      </c>
      <c r="X1088" s="112">
        <f t="shared" ca="1" si="197"/>
        <v>0.19839999999999999</v>
      </c>
      <c r="Y1088" s="112">
        <f t="shared" ca="1" si="202"/>
        <v>0</v>
      </c>
      <c r="Z1088" s="27">
        <f t="shared" ca="1" si="198"/>
        <v>0.54845999999999995</v>
      </c>
      <c r="AB1088" s="38">
        <f t="shared" si="203"/>
        <v>43105</v>
      </c>
      <c r="AC1088" s="38" t="e">
        <f t="shared" si="204"/>
        <v>#N/A</v>
      </c>
      <c r="AD1088" s="38">
        <f t="shared" si="205"/>
        <v>43105</v>
      </c>
      <c r="AE1088" s="38"/>
      <c r="AF1088" s="38"/>
      <c r="AG1088" s="38"/>
      <c r="AH1088" s="38"/>
      <c r="AI1088" s="38"/>
      <c r="AJ1088" s="38"/>
      <c r="AK1088" s="38"/>
      <c r="AL1088" s="38"/>
      <c r="AM1088" s="38"/>
      <c r="AO1088" s="38"/>
    </row>
    <row r="1089" spans="2:41">
      <c r="B1089" s="111">
        <v>43199</v>
      </c>
      <c r="C1089" s="112">
        <v>2.3372999999999999</v>
      </c>
      <c r="E1089" s="111"/>
      <c r="K1089" s="111">
        <v>43150</v>
      </c>
      <c r="L1089" s="112">
        <v>1.81358</v>
      </c>
      <c r="N1089" s="111">
        <v>43150</v>
      </c>
      <c r="O1089" s="112">
        <v>1.6172</v>
      </c>
      <c r="Q1089" s="111">
        <v>43150</v>
      </c>
      <c r="R1089" s="112">
        <v>0.19638</v>
      </c>
      <c r="S1089" s="158">
        <f t="shared" si="199"/>
        <v>0</v>
      </c>
      <c r="T1089" s="38">
        <f t="shared" si="200"/>
        <v>43199</v>
      </c>
      <c r="U1089" s="112">
        <f t="shared" ca="1" si="201"/>
        <v>2.3372999999999999</v>
      </c>
      <c r="V1089" s="112">
        <f t="shared" ca="1" si="195"/>
        <v>1.99336</v>
      </c>
      <c r="W1089" s="112">
        <f t="shared" ca="1" si="196"/>
        <v>1.7949600000000001</v>
      </c>
      <c r="X1089" s="112">
        <f t="shared" ca="1" si="197"/>
        <v>0.19839999999999999</v>
      </c>
      <c r="Y1089" s="112">
        <f t="shared" ca="1" si="202"/>
        <v>0</v>
      </c>
      <c r="Z1089" s="27">
        <f t="shared" ca="1" si="198"/>
        <v>0.54233999999999982</v>
      </c>
      <c r="AB1089" s="38">
        <f t="shared" si="203"/>
        <v>43109</v>
      </c>
      <c r="AC1089" s="38">
        <f t="shared" ca="1" si="204"/>
        <v>43109</v>
      </c>
      <c r="AD1089" s="38">
        <f t="shared" si="205"/>
        <v>43109</v>
      </c>
      <c r="AE1089" s="38"/>
      <c r="AF1089" s="38"/>
      <c r="AG1089" s="38"/>
      <c r="AH1089" s="38"/>
      <c r="AI1089" s="38"/>
      <c r="AJ1089" s="38"/>
      <c r="AK1089" s="38"/>
      <c r="AL1089" s="38"/>
      <c r="AM1089" s="38"/>
      <c r="AO1089" s="38"/>
    </row>
    <row r="1090" spans="2:41">
      <c r="B1090" s="111">
        <v>43200</v>
      </c>
      <c r="C1090" s="112">
        <v>2.3390300000000002</v>
      </c>
      <c r="E1090" s="111"/>
      <c r="K1090" s="111">
        <v>43151</v>
      </c>
      <c r="L1090" s="112">
        <v>1.83131</v>
      </c>
      <c r="N1090" s="111">
        <v>43151</v>
      </c>
      <c r="O1090" s="112">
        <v>1.63493</v>
      </c>
      <c r="Q1090" s="111">
        <v>43151</v>
      </c>
      <c r="R1090" s="112">
        <v>0.19638</v>
      </c>
      <c r="S1090" s="158">
        <f t="shared" si="199"/>
        <v>0</v>
      </c>
      <c r="T1090" s="38">
        <f t="shared" si="200"/>
        <v>43200</v>
      </c>
      <c r="U1090" s="112">
        <f t="shared" ca="1" si="201"/>
        <v>2.3390300000000002</v>
      </c>
      <c r="V1090" s="112">
        <f t="shared" ca="1" si="195"/>
        <v>1.99491</v>
      </c>
      <c r="W1090" s="112">
        <f t="shared" ca="1" si="196"/>
        <v>1.7965100000000001</v>
      </c>
      <c r="X1090" s="112">
        <f t="shared" ca="1" si="197"/>
        <v>0.19839999999999999</v>
      </c>
      <c r="Y1090" s="112">
        <f t="shared" ca="1" si="202"/>
        <v>0</v>
      </c>
      <c r="Z1090" s="27">
        <f t="shared" ca="1" si="198"/>
        <v>0.54252000000000011</v>
      </c>
      <c r="AB1090" s="38">
        <f t="shared" si="203"/>
        <v>43110</v>
      </c>
      <c r="AC1090" s="38">
        <f t="shared" si="204"/>
        <v>43110</v>
      </c>
      <c r="AD1090" s="38">
        <f t="shared" si="205"/>
        <v>43110</v>
      </c>
      <c r="AE1090" s="38"/>
      <c r="AF1090" s="38"/>
      <c r="AG1090" s="38"/>
      <c r="AH1090" s="38"/>
      <c r="AI1090" s="38"/>
      <c r="AJ1090" s="38"/>
      <c r="AK1090" s="38"/>
      <c r="AL1090" s="38"/>
      <c r="AM1090" s="38"/>
      <c r="AO1090" s="38"/>
    </row>
    <row r="1091" spans="2:41">
      <c r="B1091" s="111">
        <v>43201</v>
      </c>
      <c r="C1091" s="112">
        <v>2.3416299999999999</v>
      </c>
      <c r="E1091" s="111"/>
      <c r="K1091" s="111">
        <v>43152</v>
      </c>
      <c r="L1091" s="112">
        <v>1.83456</v>
      </c>
      <c r="N1091" s="111">
        <v>43152</v>
      </c>
      <c r="O1091" s="112">
        <v>1.63818</v>
      </c>
      <c r="Q1091" s="111">
        <v>43152</v>
      </c>
      <c r="R1091" s="112">
        <v>0.19638</v>
      </c>
      <c r="S1091" s="158">
        <f t="shared" si="199"/>
        <v>0</v>
      </c>
      <c r="T1091" s="38">
        <f t="shared" si="200"/>
        <v>43201</v>
      </c>
      <c r="U1091" s="112">
        <f t="shared" ca="1" si="201"/>
        <v>2.3416299999999999</v>
      </c>
      <c r="V1091" s="112">
        <f t="shared" ca="1" si="195"/>
        <v>1.9965999999999999</v>
      </c>
      <c r="W1091" s="112">
        <f t="shared" ca="1" si="196"/>
        <v>1.7980499999999999</v>
      </c>
      <c r="X1091" s="112">
        <f t="shared" ca="1" si="197"/>
        <v>0.19855</v>
      </c>
      <c r="Y1091" s="112">
        <f t="shared" ca="1" si="202"/>
        <v>0</v>
      </c>
      <c r="Z1091" s="27">
        <f t="shared" ca="1" si="198"/>
        <v>0.54357999999999995</v>
      </c>
      <c r="AB1091" s="38">
        <f t="shared" si="203"/>
        <v>43111</v>
      </c>
      <c r="AC1091" s="38">
        <f t="shared" si="204"/>
        <v>43111</v>
      </c>
      <c r="AD1091" s="38">
        <f t="shared" si="205"/>
        <v>43111</v>
      </c>
      <c r="AE1091" s="38"/>
      <c r="AF1091" s="38"/>
      <c r="AG1091" s="38"/>
      <c r="AH1091" s="38"/>
      <c r="AI1091" s="38"/>
      <c r="AJ1091" s="38"/>
      <c r="AK1091" s="38"/>
      <c r="AL1091" s="38"/>
      <c r="AM1091" s="38"/>
      <c r="AO1091" s="38"/>
    </row>
    <row r="1092" spans="2:41">
      <c r="B1092" s="111">
        <v>43202</v>
      </c>
      <c r="C1092" s="112">
        <v>2.3476900000000001</v>
      </c>
      <c r="E1092" s="111"/>
      <c r="K1092" s="111">
        <v>43153</v>
      </c>
      <c r="L1092" s="112">
        <v>1.8387</v>
      </c>
      <c r="N1092" s="111">
        <v>43153</v>
      </c>
      <c r="O1092" s="112">
        <v>1.64235</v>
      </c>
      <c r="Q1092" s="111">
        <v>43153</v>
      </c>
      <c r="R1092" s="112">
        <v>0.19635</v>
      </c>
      <c r="S1092" s="158">
        <f t="shared" si="199"/>
        <v>0</v>
      </c>
      <c r="T1092" s="38">
        <f t="shared" si="200"/>
        <v>43202</v>
      </c>
      <c r="U1092" s="112">
        <f t="shared" ca="1" si="201"/>
        <v>2.3476900000000001</v>
      </c>
      <c r="V1092" s="112">
        <f t="shared" ca="1" si="195"/>
        <v>1.99817</v>
      </c>
      <c r="W1092" s="112">
        <f t="shared" ca="1" si="196"/>
        <v>1.79949</v>
      </c>
      <c r="X1092" s="112">
        <f t="shared" ca="1" si="197"/>
        <v>0.19868</v>
      </c>
      <c r="Y1092" s="112">
        <f t="shared" ca="1" si="202"/>
        <v>0</v>
      </c>
      <c r="Z1092" s="27">
        <f t="shared" ca="1" si="198"/>
        <v>0.54820000000000002</v>
      </c>
      <c r="AB1092" s="38">
        <f t="shared" si="203"/>
        <v>43112</v>
      </c>
      <c r="AC1092" s="38">
        <f t="shared" si="204"/>
        <v>43112</v>
      </c>
      <c r="AD1092" s="38">
        <f t="shared" si="205"/>
        <v>43112</v>
      </c>
      <c r="AE1092" s="38"/>
      <c r="AF1092" s="38"/>
      <c r="AG1092" s="38"/>
      <c r="AH1092" s="38"/>
      <c r="AI1092" s="38"/>
      <c r="AJ1092" s="38"/>
      <c r="AK1092" s="38"/>
      <c r="AL1092" s="38"/>
      <c r="AM1092" s="38"/>
      <c r="AO1092" s="38"/>
    </row>
    <row r="1093" spans="2:41">
      <c r="B1093" s="111">
        <v>43203</v>
      </c>
      <c r="C1093" s="112">
        <v>2.3528099999999998</v>
      </c>
      <c r="E1093" s="111"/>
      <c r="K1093" s="111">
        <v>43154</v>
      </c>
      <c r="L1093" s="112">
        <v>1.8423099999999999</v>
      </c>
      <c r="N1093" s="111">
        <v>43154</v>
      </c>
      <c r="O1093" s="112">
        <v>1.6459600000000001</v>
      </c>
      <c r="Q1093" s="111">
        <v>43154</v>
      </c>
      <c r="R1093" s="112">
        <v>0.19635</v>
      </c>
      <c r="S1093" s="158">
        <f t="shared" si="199"/>
        <v>0</v>
      </c>
      <c r="T1093" s="38">
        <f t="shared" si="200"/>
        <v>43203</v>
      </c>
      <c r="U1093" s="112">
        <f t="shared" ca="1" si="201"/>
        <v>2.3528099999999998</v>
      </c>
      <c r="V1093" s="112">
        <f t="shared" ca="1" si="195"/>
        <v>2.0001000000000002</v>
      </c>
      <c r="W1093" s="112">
        <f t="shared" ca="1" si="196"/>
        <v>1.8013599999999999</v>
      </c>
      <c r="X1093" s="112">
        <f t="shared" ca="1" si="197"/>
        <v>0.19874</v>
      </c>
      <c r="Y1093" s="112">
        <f t="shared" ca="1" si="202"/>
        <v>0</v>
      </c>
      <c r="Z1093" s="27">
        <f t="shared" ca="1" si="198"/>
        <v>0.55145</v>
      </c>
      <c r="AB1093" s="38">
        <f t="shared" si="203"/>
        <v>43112</v>
      </c>
      <c r="AC1093" s="38" t="e">
        <f t="shared" si="204"/>
        <v>#N/A</v>
      </c>
      <c r="AD1093" s="38">
        <f t="shared" si="205"/>
        <v>43112</v>
      </c>
      <c r="AE1093" s="38"/>
      <c r="AF1093" s="38"/>
      <c r="AG1093" s="38"/>
      <c r="AH1093" s="38"/>
      <c r="AI1093" s="38"/>
      <c r="AJ1093" s="38"/>
      <c r="AK1093" s="38"/>
      <c r="AL1093" s="38"/>
      <c r="AM1093" s="38"/>
      <c r="AO1093" s="38"/>
    </row>
    <row r="1094" spans="2:41">
      <c r="B1094" s="111">
        <v>43206</v>
      </c>
      <c r="C1094" s="112">
        <v>2.3550900000000001</v>
      </c>
      <c r="E1094" s="111"/>
      <c r="K1094" s="111">
        <v>43157</v>
      </c>
      <c r="L1094" s="112">
        <v>1.8571800000000001</v>
      </c>
      <c r="N1094" s="111">
        <v>43157</v>
      </c>
      <c r="O1094" s="112">
        <v>1.66083</v>
      </c>
      <c r="Q1094" s="111">
        <v>43157</v>
      </c>
      <c r="R1094" s="112">
        <v>0.19635</v>
      </c>
      <c r="S1094" s="158">
        <f t="shared" si="199"/>
        <v>0</v>
      </c>
      <c r="T1094" s="38">
        <f t="shared" si="200"/>
        <v>43206</v>
      </c>
      <c r="U1094" s="112">
        <f t="shared" ca="1" si="201"/>
        <v>2.3550900000000001</v>
      </c>
      <c r="V1094" s="112">
        <f t="shared" ca="1" si="195"/>
        <v>2.0060600000000002</v>
      </c>
      <c r="W1094" s="112">
        <f t="shared" ca="1" si="196"/>
        <v>1.80732</v>
      </c>
      <c r="X1094" s="112">
        <f t="shared" ca="1" si="197"/>
        <v>0.19874</v>
      </c>
      <c r="Y1094" s="112">
        <f t="shared" ca="1" si="202"/>
        <v>0</v>
      </c>
      <c r="Z1094" s="27">
        <f t="shared" ca="1" si="198"/>
        <v>0.54777000000000009</v>
      </c>
      <c r="AB1094" s="38">
        <f t="shared" si="203"/>
        <v>43116</v>
      </c>
      <c r="AC1094" s="38">
        <f t="shared" ca="1" si="204"/>
        <v>43116</v>
      </c>
      <c r="AD1094" s="38">
        <f t="shared" si="205"/>
        <v>43116</v>
      </c>
      <c r="AE1094" s="38"/>
      <c r="AF1094" s="38"/>
      <c r="AG1094" s="38"/>
      <c r="AH1094" s="38"/>
      <c r="AI1094" s="38"/>
      <c r="AJ1094" s="38"/>
      <c r="AK1094" s="38"/>
      <c r="AL1094" s="38"/>
      <c r="AM1094" s="38"/>
      <c r="AO1094" s="38"/>
    </row>
    <row r="1095" spans="2:41">
      <c r="B1095" s="111">
        <v>43207</v>
      </c>
      <c r="C1095" s="112">
        <v>2.3553899999999999</v>
      </c>
      <c r="E1095" s="111"/>
      <c r="K1095" s="111">
        <v>43158</v>
      </c>
      <c r="L1095" s="112">
        <v>1.8606400000000001</v>
      </c>
      <c r="N1095" s="111">
        <v>43158</v>
      </c>
      <c r="O1095" s="112">
        <v>1.66429</v>
      </c>
      <c r="Q1095" s="111">
        <v>43158</v>
      </c>
      <c r="R1095" s="112">
        <v>0.19635</v>
      </c>
      <c r="S1095" s="158">
        <f t="shared" si="199"/>
        <v>0</v>
      </c>
      <c r="T1095" s="38">
        <f t="shared" si="200"/>
        <v>43207</v>
      </c>
      <c r="U1095" s="112">
        <f t="shared" ca="1" si="201"/>
        <v>2.3553899999999999</v>
      </c>
      <c r="V1095" s="112">
        <f t="shared" ca="1" si="195"/>
        <v>2.00834</v>
      </c>
      <c r="W1095" s="112">
        <f t="shared" ca="1" si="196"/>
        <v>1.80931</v>
      </c>
      <c r="X1095" s="112">
        <f t="shared" ca="1" si="197"/>
        <v>0.19903000000000001</v>
      </c>
      <c r="Y1095" s="112">
        <f t="shared" ca="1" si="202"/>
        <v>0</v>
      </c>
      <c r="Z1095" s="27">
        <f t="shared" ca="1" si="198"/>
        <v>0.5460799999999999</v>
      </c>
      <c r="AB1095" s="38">
        <f t="shared" si="203"/>
        <v>43117</v>
      </c>
      <c r="AC1095" s="38">
        <f t="shared" si="204"/>
        <v>43117</v>
      </c>
      <c r="AD1095" s="38">
        <f t="shared" si="205"/>
        <v>43117</v>
      </c>
      <c r="AE1095" s="38"/>
      <c r="AF1095" s="38"/>
      <c r="AG1095" s="38"/>
      <c r="AH1095" s="38"/>
      <c r="AI1095" s="38"/>
      <c r="AJ1095" s="38"/>
      <c r="AK1095" s="38"/>
      <c r="AL1095" s="38"/>
      <c r="AM1095" s="38"/>
      <c r="AO1095" s="38"/>
    </row>
    <row r="1096" spans="2:41">
      <c r="B1096" s="111">
        <v>43208</v>
      </c>
      <c r="C1096" s="112">
        <v>2.35866</v>
      </c>
      <c r="E1096" s="111"/>
      <c r="K1096" s="111">
        <v>43159</v>
      </c>
      <c r="L1096" s="112">
        <v>1.8640699999999999</v>
      </c>
      <c r="N1096" s="111">
        <v>43159</v>
      </c>
      <c r="O1096" s="112">
        <v>1.6677200000000001</v>
      </c>
      <c r="Q1096" s="111">
        <v>43159</v>
      </c>
      <c r="R1096" s="112">
        <v>0.19635</v>
      </c>
      <c r="S1096" s="158">
        <f t="shared" si="199"/>
        <v>0</v>
      </c>
      <c r="T1096" s="38">
        <f t="shared" si="200"/>
        <v>43208</v>
      </c>
      <c r="U1096" s="112">
        <f t="shared" ca="1" si="201"/>
        <v>2.35866</v>
      </c>
      <c r="V1096" s="112">
        <f t="shared" ca="1" si="195"/>
        <v>2.0106199999999999</v>
      </c>
      <c r="W1096" s="112">
        <f t="shared" ca="1" si="196"/>
        <v>1.81108</v>
      </c>
      <c r="X1096" s="112">
        <f t="shared" ca="1" si="197"/>
        <v>0.19954</v>
      </c>
      <c r="Y1096" s="112">
        <f t="shared" ca="1" si="202"/>
        <v>0</v>
      </c>
      <c r="Z1096" s="27">
        <f t="shared" ca="1" si="198"/>
        <v>0.54757999999999996</v>
      </c>
      <c r="AB1096" s="38">
        <f t="shared" si="203"/>
        <v>43118</v>
      </c>
      <c r="AC1096" s="38">
        <f t="shared" si="204"/>
        <v>43118</v>
      </c>
      <c r="AD1096" s="38">
        <f t="shared" si="205"/>
        <v>43118</v>
      </c>
      <c r="AE1096" s="38"/>
      <c r="AF1096" s="38"/>
      <c r="AG1096" s="38"/>
      <c r="AH1096" s="38"/>
      <c r="AI1096" s="38"/>
      <c r="AJ1096" s="38"/>
      <c r="AK1096" s="38"/>
      <c r="AL1096" s="38"/>
      <c r="AM1096" s="38"/>
      <c r="AO1096" s="38"/>
    </row>
    <row r="1097" spans="2:41">
      <c r="B1097" s="111">
        <v>43209</v>
      </c>
      <c r="C1097" s="112">
        <v>2.3615599999999999</v>
      </c>
      <c r="E1097" s="111"/>
      <c r="K1097" s="111">
        <v>43160</v>
      </c>
      <c r="L1097" s="112">
        <v>1.87</v>
      </c>
      <c r="N1097" s="111">
        <v>43160</v>
      </c>
      <c r="O1097" s="112">
        <v>1.6736</v>
      </c>
      <c r="Q1097" s="111">
        <v>43160</v>
      </c>
      <c r="R1097" s="112">
        <v>0.19639999999999999</v>
      </c>
      <c r="S1097" s="158">
        <f t="shared" si="199"/>
        <v>0</v>
      </c>
      <c r="T1097" s="38">
        <f t="shared" si="200"/>
        <v>43209</v>
      </c>
      <c r="U1097" s="112">
        <f t="shared" ca="1" si="201"/>
        <v>2.3615599999999999</v>
      </c>
      <c r="V1097" s="112">
        <f t="shared" ca="1" si="195"/>
        <v>2.0123000000000002</v>
      </c>
      <c r="W1097" s="112">
        <f t="shared" ca="1" si="196"/>
        <v>1.81273</v>
      </c>
      <c r="X1097" s="112">
        <f t="shared" ca="1" si="197"/>
        <v>0.19957</v>
      </c>
      <c r="Y1097" s="112">
        <f t="shared" ca="1" si="202"/>
        <v>0</v>
      </c>
      <c r="Z1097" s="27">
        <f t="shared" ca="1" si="198"/>
        <v>0.54882999999999993</v>
      </c>
      <c r="AB1097" s="38">
        <f t="shared" si="203"/>
        <v>43119</v>
      </c>
      <c r="AC1097" s="38">
        <f t="shared" si="204"/>
        <v>43119</v>
      </c>
      <c r="AD1097" s="38">
        <f t="shared" si="205"/>
        <v>43119</v>
      </c>
      <c r="AE1097" s="38"/>
      <c r="AF1097" s="38"/>
      <c r="AG1097" s="38"/>
      <c r="AH1097" s="38"/>
      <c r="AI1097" s="38"/>
      <c r="AJ1097" s="38"/>
      <c r="AK1097" s="38"/>
      <c r="AL1097" s="38"/>
      <c r="AM1097" s="38"/>
      <c r="AO1097" s="38"/>
    </row>
    <row r="1098" spans="2:41">
      <c r="B1098" s="111">
        <v>43210</v>
      </c>
      <c r="C1098" s="112">
        <v>2.3592300000000002</v>
      </c>
      <c r="E1098" s="111"/>
      <c r="K1098" s="111">
        <v>43161</v>
      </c>
      <c r="L1098" s="112">
        <v>1.8771800000000001</v>
      </c>
      <c r="N1098" s="111">
        <v>43161</v>
      </c>
      <c r="O1098" s="112">
        <v>1.68083</v>
      </c>
      <c r="Q1098" s="111">
        <v>43161</v>
      </c>
      <c r="R1098" s="112">
        <v>0.19635</v>
      </c>
      <c r="S1098" s="158">
        <f t="shared" si="199"/>
        <v>0</v>
      </c>
      <c r="T1098" s="38">
        <f t="shared" si="200"/>
        <v>43210</v>
      </c>
      <c r="U1098" s="112">
        <f t="shared" ca="1" si="201"/>
        <v>2.3592300000000002</v>
      </c>
      <c r="V1098" s="112">
        <f t="shared" ca="1" si="195"/>
        <v>2.0145499999999998</v>
      </c>
      <c r="W1098" s="112">
        <f t="shared" ca="1" si="196"/>
        <v>1.8146100000000001</v>
      </c>
      <c r="X1098" s="112">
        <f t="shared" ca="1" si="197"/>
        <v>0.19994000000000001</v>
      </c>
      <c r="Y1098" s="112">
        <f t="shared" ca="1" si="202"/>
        <v>0</v>
      </c>
      <c r="Z1098" s="27">
        <f t="shared" ca="1" si="198"/>
        <v>0.5446200000000001</v>
      </c>
      <c r="AB1098" s="38">
        <f t="shared" si="203"/>
        <v>43119</v>
      </c>
      <c r="AC1098" s="38" t="e">
        <f t="shared" si="204"/>
        <v>#N/A</v>
      </c>
      <c r="AD1098" s="38">
        <f t="shared" si="205"/>
        <v>43119</v>
      </c>
      <c r="AE1098" s="38"/>
      <c r="AF1098" s="38"/>
      <c r="AG1098" s="38"/>
      <c r="AH1098" s="38"/>
      <c r="AI1098" s="38"/>
      <c r="AJ1098" s="38"/>
      <c r="AK1098" s="38"/>
      <c r="AL1098" s="38"/>
      <c r="AM1098" s="38"/>
      <c r="AO1098" s="38"/>
    </row>
    <row r="1099" spans="2:41">
      <c r="B1099" s="111">
        <v>43213</v>
      </c>
      <c r="C1099" s="112">
        <v>2.35954</v>
      </c>
      <c r="E1099" s="111"/>
      <c r="K1099" s="111">
        <v>43164</v>
      </c>
      <c r="L1099" s="112">
        <v>1.8862100000000002</v>
      </c>
      <c r="N1099" s="111">
        <v>43164</v>
      </c>
      <c r="O1099" s="112">
        <v>1.6898599999999999</v>
      </c>
      <c r="Q1099" s="111">
        <v>43164</v>
      </c>
      <c r="R1099" s="112">
        <v>0.19635</v>
      </c>
      <c r="S1099" s="158">
        <f t="shared" si="199"/>
        <v>0</v>
      </c>
      <c r="T1099" s="38">
        <f t="shared" si="200"/>
        <v>43213</v>
      </c>
      <c r="U1099" s="112">
        <f t="shared" ca="1" si="201"/>
        <v>2.35954</v>
      </c>
      <c r="V1099" s="112">
        <f t="shared" ref="V1099:V1162" ca="1" si="206">VLOOKUP(T1099,$K$11:$L$1048576,2,FALSE)</f>
        <v>2.0201899999999999</v>
      </c>
      <c r="W1099" s="112">
        <f t="shared" ref="W1099:W1162" ca="1" si="207">VLOOKUP(T1099,$N$11:$O$1048576,2,FALSE)</f>
        <v>1.8199100000000001</v>
      </c>
      <c r="X1099" s="112">
        <f t="shared" ref="X1099:X1162" ca="1" si="208">VLOOKUP(T1099,$Q$11:$R$1048576,2,FALSE)</f>
        <v>0.20028000000000001</v>
      </c>
      <c r="Y1099" s="112">
        <f t="shared" ca="1" si="202"/>
        <v>0</v>
      </c>
      <c r="Z1099" s="27">
        <f t="shared" ref="Z1099:Z1162" ca="1" si="209">U1099-W1099</f>
        <v>0.53962999999999983</v>
      </c>
      <c r="AB1099" s="38">
        <f t="shared" si="203"/>
        <v>43123</v>
      </c>
      <c r="AC1099" s="38">
        <f t="shared" si="204"/>
        <v>43123</v>
      </c>
      <c r="AD1099" s="38">
        <f t="shared" si="205"/>
        <v>43123</v>
      </c>
      <c r="AE1099" s="38"/>
      <c r="AF1099" s="38"/>
      <c r="AG1099" s="38"/>
      <c r="AH1099" s="38"/>
      <c r="AI1099" s="38"/>
      <c r="AJ1099" s="38"/>
      <c r="AK1099" s="38"/>
      <c r="AL1099" s="38"/>
      <c r="AM1099" s="38"/>
      <c r="AO1099" s="38"/>
    </row>
    <row r="1100" spans="2:41">
      <c r="B1100" s="111">
        <v>43214</v>
      </c>
      <c r="C1100" s="112">
        <v>2.3616700000000002</v>
      </c>
      <c r="E1100" s="111"/>
      <c r="K1100" s="111">
        <v>43165</v>
      </c>
      <c r="L1100" s="112">
        <v>1.88985</v>
      </c>
      <c r="N1100" s="111">
        <v>43165</v>
      </c>
      <c r="O1100" s="112">
        <v>1.69347</v>
      </c>
      <c r="Q1100" s="111">
        <v>43165</v>
      </c>
      <c r="R1100" s="112">
        <v>0.19638</v>
      </c>
      <c r="S1100" s="158">
        <f t="shared" ref="S1100:S1163" si="210">WORKDAY(Q1100,1)-Q1101</f>
        <v>0</v>
      </c>
      <c r="T1100" s="38">
        <f t="shared" ref="T1100:T1163" si="211">B1100</f>
        <v>43214</v>
      </c>
      <c r="U1100" s="112">
        <f t="shared" ref="U1100:U1163" ca="1" si="212">VLOOKUP(T1100,$B$11:$C$1048576,2,FALSE)</f>
        <v>2.3616700000000002</v>
      </c>
      <c r="V1100" s="112">
        <f t="shared" ca="1" si="206"/>
        <v>2.0220799999999999</v>
      </c>
      <c r="W1100" s="112">
        <f t="shared" ca="1" si="207"/>
        <v>1.82178</v>
      </c>
      <c r="X1100" s="112">
        <f t="shared" ca="1" si="208"/>
        <v>0.20030000000000001</v>
      </c>
      <c r="Y1100" s="112">
        <f t="shared" ref="Y1100:Y1163" ca="1" si="213">W1100+X1100-V1100</f>
        <v>0</v>
      </c>
      <c r="Z1100" s="27">
        <f t="shared" ca="1" si="209"/>
        <v>0.5398900000000002</v>
      </c>
      <c r="AB1100" s="38">
        <f t="shared" ref="AB1100:AB1163" si="214">INDEX(T:T,IFERROR(MATCH(EDATE(T1100,-3),T:T,0),MATCH(EDATE(T1100,-3),T:T,1)))</f>
        <v>43124</v>
      </c>
      <c r="AC1100" s="38">
        <f t="shared" ref="AC1100:AC1163" ca="1" si="215">INDEX(T:T,MATCH(EDATE(T1100,-3),T:T,0))</f>
        <v>43124</v>
      </c>
      <c r="AD1100" s="38">
        <f t="shared" ref="AD1100:AD1163" si="216">INDEX(T:T,MATCH(EDATE(T1100,-3),T:T,1))</f>
        <v>43124</v>
      </c>
      <c r="AE1100" s="38"/>
      <c r="AF1100" s="38"/>
      <c r="AG1100" s="38"/>
      <c r="AH1100" s="38"/>
      <c r="AI1100" s="38"/>
      <c r="AJ1100" s="38"/>
      <c r="AK1100" s="38"/>
      <c r="AL1100" s="38"/>
      <c r="AM1100" s="38"/>
      <c r="AO1100" s="38"/>
    </row>
    <row r="1101" spans="2:41">
      <c r="B1101" s="111">
        <v>43215</v>
      </c>
      <c r="C1101" s="112">
        <v>2.3656100000000002</v>
      </c>
      <c r="E1101" s="111"/>
      <c r="K1101" s="111">
        <v>43166</v>
      </c>
      <c r="L1101" s="112">
        <v>1.89331</v>
      </c>
      <c r="N1101" s="111">
        <v>43166</v>
      </c>
      <c r="O1101" s="112">
        <v>1.69696</v>
      </c>
      <c r="Q1101" s="111">
        <v>43166</v>
      </c>
      <c r="R1101" s="112">
        <v>0.19635</v>
      </c>
      <c r="S1101" s="158">
        <f t="shared" si="210"/>
        <v>0</v>
      </c>
      <c r="T1101" s="38">
        <f t="shared" si="211"/>
        <v>43215</v>
      </c>
      <c r="U1101" s="112">
        <f t="shared" ca="1" si="212"/>
        <v>2.3656100000000002</v>
      </c>
      <c r="V1101" s="112">
        <f t="shared" ca="1" si="206"/>
        <v>2.0242100000000001</v>
      </c>
      <c r="W1101" s="112">
        <f t="shared" ca="1" si="207"/>
        <v>1.8238799999999999</v>
      </c>
      <c r="X1101" s="112">
        <f t="shared" ca="1" si="208"/>
        <v>0.20033000000000001</v>
      </c>
      <c r="Y1101" s="112">
        <f t="shared" ca="1" si="213"/>
        <v>0</v>
      </c>
      <c r="Z1101" s="27">
        <f t="shared" ca="1" si="209"/>
        <v>0.54173000000000027</v>
      </c>
      <c r="AB1101" s="38">
        <f t="shared" si="214"/>
        <v>43125</v>
      </c>
      <c r="AC1101" s="38">
        <f t="shared" si="215"/>
        <v>43125</v>
      </c>
      <c r="AD1101" s="38">
        <f t="shared" si="216"/>
        <v>43125</v>
      </c>
      <c r="AE1101" s="38"/>
      <c r="AF1101" s="38"/>
      <c r="AG1101" s="38"/>
      <c r="AH1101" s="38"/>
      <c r="AI1101" s="38"/>
      <c r="AJ1101" s="38"/>
      <c r="AK1101" s="38"/>
      <c r="AL1101" s="38"/>
      <c r="AM1101" s="38"/>
      <c r="AO1101" s="38"/>
    </row>
    <row r="1102" spans="2:41">
      <c r="B1102" s="111">
        <v>43216</v>
      </c>
      <c r="C1102" s="112">
        <v>2.3587799999999999</v>
      </c>
      <c r="E1102" s="111"/>
      <c r="K1102" s="111">
        <v>43167</v>
      </c>
      <c r="L1102" s="112">
        <v>1.89669</v>
      </c>
      <c r="N1102" s="111">
        <v>43167</v>
      </c>
      <c r="O1102" s="112">
        <v>1.70034</v>
      </c>
      <c r="Q1102" s="111">
        <v>43167</v>
      </c>
      <c r="R1102" s="112">
        <v>0.19635</v>
      </c>
      <c r="S1102" s="158">
        <f t="shared" si="210"/>
        <v>0</v>
      </c>
      <c r="T1102" s="38">
        <f t="shared" si="211"/>
        <v>43216</v>
      </c>
      <c r="U1102" s="112">
        <f t="shared" ca="1" si="212"/>
        <v>2.3587799999999999</v>
      </c>
      <c r="V1102" s="112">
        <f t="shared" ca="1" si="206"/>
        <v>2.0260799999999999</v>
      </c>
      <c r="W1102" s="112">
        <f t="shared" ca="1" si="207"/>
        <v>1.82565</v>
      </c>
      <c r="X1102" s="112">
        <f t="shared" ca="1" si="208"/>
        <v>0.20043</v>
      </c>
      <c r="Y1102" s="112">
        <f t="shared" ca="1" si="213"/>
        <v>0</v>
      </c>
      <c r="Z1102" s="27">
        <f t="shared" ca="1" si="209"/>
        <v>0.53312999999999988</v>
      </c>
      <c r="AB1102" s="38">
        <f t="shared" si="214"/>
        <v>43126</v>
      </c>
      <c r="AC1102" s="38">
        <f t="shared" si="215"/>
        <v>43126</v>
      </c>
      <c r="AD1102" s="38">
        <f t="shared" si="216"/>
        <v>43126</v>
      </c>
      <c r="AE1102" s="38"/>
      <c r="AF1102" s="38"/>
      <c r="AG1102" s="38"/>
      <c r="AH1102" s="38"/>
      <c r="AI1102" s="38"/>
      <c r="AJ1102" s="38"/>
      <c r="AK1102" s="38"/>
      <c r="AL1102" s="38"/>
      <c r="AM1102" s="38"/>
      <c r="AO1102" s="38"/>
    </row>
    <row r="1103" spans="2:41">
      <c r="B1103" s="111">
        <v>43217</v>
      </c>
      <c r="C1103" s="112">
        <v>2.35805</v>
      </c>
      <c r="E1103" s="111"/>
      <c r="K1103" s="111">
        <v>43168</v>
      </c>
      <c r="L1103" s="112">
        <v>1.89924</v>
      </c>
      <c r="N1103" s="111">
        <v>43168</v>
      </c>
      <c r="O1103" s="112">
        <v>1.7028400000000001</v>
      </c>
      <c r="Q1103" s="111">
        <v>43168</v>
      </c>
      <c r="R1103" s="112">
        <v>0.19639999999999999</v>
      </c>
      <c r="S1103" s="158">
        <f t="shared" si="210"/>
        <v>0</v>
      </c>
      <c r="T1103" s="38">
        <f t="shared" si="211"/>
        <v>43217</v>
      </c>
      <c r="U1103" s="112">
        <f t="shared" ca="1" si="212"/>
        <v>2.35805</v>
      </c>
      <c r="V1103" s="112">
        <f t="shared" ca="1" si="206"/>
        <v>2.02834</v>
      </c>
      <c r="W1103" s="112">
        <f t="shared" ca="1" si="207"/>
        <v>1.8276300000000001</v>
      </c>
      <c r="X1103" s="112">
        <f t="shared" ca="1" si="208"/>
        <v>0.20071</v>
      </c>
      <c r="Y1103" s="112">
        <f t="shared" ca="1" si="213"/>
        <v>0</v>
      </c>
      <c r="Z1103" s="27">
        <f t="shared" ca="1" si="209"/>
        <v>0.53041999999999989</v>
      </c>
      <c r="AB1103" s="38">
        <f t="shared" si="214"/>
        <v>43126</v>
      </c>
      <c r="AC1103" s="38" t="e">
        <f t="shared" si="215"/>
        <v>#N/A</v>
      </c>
      <c r="AD1103" s="38">
        <f t="shared" si="216"/>
        <v>43126</v>
      </c>
      <c r="AE1103" s="38"/>
      <c r="AF1103" s="38"/>
      <c r="AG1103" s="38"/>
      <c r="AH1103" s="38"/>
      <c r="AI1103" s="38"/>
      <c r="AJ1103" s="38"/>
      <c r="AK1103" s="38"/>
      <c r="AL1103" s="38"/>
      <c r="AM1103" s="38"/>
      <c r="AO1103" s="38"/>
    </row>
    <row r="1104" spans="2:41">
      <c r="B1104" s="111">
        <v>43220</v>
      </c>
      <c r="C1104" s="112">
        <v>2.36294</v>
      </c>
      <c r="E1104" s="111"/>
      <c r="K1104" s="111">
        <v>43171</v>
      </c>
      <c r="L1104" s="112">
        <v>1.90781</v>
      </c>
      <c r="N1104" s="111">
        <v>43171</v>
      </c>
      <c r="O1104" s="112">
        <v>1.7111499999999999</v>
      </c>
      <c r="Q1104" s="111">
        <v>43171</v>
      </c>
      <c r="R1104" s="112">
        <v>0.19666</v>
      </c>
      <c r="S1104" s="158">
        <f t="shared" si="210"/>
        <v>0</v>
      </c>
      <c r="T1104" s="38">
        <f t="shared" si="211"/>
        <v>43220</v>
      </c>
      <c r="U1104" s="112">
        <f t="shared" ca="1" si="212"/>
        <v>2.36294</v>
      </c>
      <c r="V1104" s="112">
        <f t="shared" ca="1" si="206"/>
        <v>2.03403</v>
      </c>
      <c r="W1104" s="112">
        <f t="shared" ca="1" si="207"/>
        <v>1.8329299999999999</v>
      </c>
      <c r="X1104" s="112">
        <f t="shared" ca="1" si="208"/>
        <v>0.2011</v>
      </c>
      <c r="Y1104" s="112">
        <f t="shared" ca="1" si="213"/>
        <v>0</v>
      </c>
      <c r="Z1104" s="27">
        <f t="shared" ca="1" si="209"/>
        <v>0.53001000000000009</v>
      </c>
      <c r="AB1104" s="38">
        <f t="shared" si="214"/>
        <v>43130</v>
      </c>
      <c r="AC1104" s="38">
        <f t="shared" si="215"/>
        <v>43130</v>
      </c>
      <c r="AD1104" s="38">
        <f t="shared" si="216"/>
        <v>43130</v>
      </c>
      <c r="AE1104" s="38"/>
      <c r="AF1104" s="38"/>
      <c r="AG1104" s="38"/>
      <c r="AH1104" s="38"/>
      <c r="AI1104" s="38"/>
      <c r="AJ1104" s="38"/>
      <c r="AK1104" s="38"/>
      <c r="AL1104" s="38"/>
      <c r="AM1104" s="38"/>
      <c r="AO1104" s="38"/>
    </row>
    <row r="1105" spans="2:41">
      <c r="B1105" s="111">
        <v>43221</v>
      </c>
      <c r="C1105" s="112">
        <v>2.3537499999999998</v>
      </c>
      <c r="E1105" s="111"/>
      <c r="K1105" s="111">
        <v>43172</v>
      </c>
      <c r="L1105" s="112">
        <v>1.91045</v>
      </c>
      <c r="N1105" s="111">
        <v>43172</v>
      </c>
      <c r="O1105" s="112">
        <v>1.71377</v>
      </c>
      <c r="Q1105" s="111">
        <v>43172</v>
      </c>
      <c r="R1105" s="112">
        <v>0.19667999999999999</v>
      </c>
      <c r="S1105" s="158">
        <f t="shared" si="210"/>
        <v>0</v>
      </c>
      <c r="T1105" s="38">
        <f t="shared" si="211"/>
        <v>43221</v>
      </c>
      <c r="U1105" s="112">
        <f t="shared" ca="1" si="212"/>
        <v>2.3537499999999998</v>
      </c>
      <c r="V1105" s="112">
        <f t="shared" ca="1" si="206"/>
        <v>2.0365500000000001</v>
      </c>
      <c r="W1105" s="112">
        <f t="shared" ca="1" si="207"/>
        <v>1.8352900000000001</v>
      </c>
      <c r="X1105" s="112">
        <f t="shared" ca="1" si="208"/>
        <v>0.20125999999999999</v>
      </c>
      <c r="Y1105" s="112">
        <f t="shared" ca="1" si="213"/>
        <v>0</v>
      </c>
      <c r="Z1105" s="27">
        <f t="shared" ca="1" si="209"/>
        <v>0.5184599999999997</v>
      </c>
      <c r="AB1105" s="38">
        <f t="shared" si="214"/>
        <v>43132</v>
      </c>
      <c r="AC1105" s="38">
        <f t="shared" si="215"/>
        <v>43132</v>
      </c>
      <c r="AD1105" s="38">
        <f t="shared" si="216"/>
        <v>43132</v>
      </c>
      <c r="AE1105" s="38"/>
      <c r="AF1105" s="38"/>
      <c r="AG1105" s="38"/>
      <c r="AH1105" s="38"/>
      <c r="AI1105" s="38"/>
      <c r="AJ1105" s="38"/>
      <c r="AK1105" s="38"/>
      <c r="AL1105" s="38"/>
      <c r="AM1105" s="38"/>
      <c r="AO1105" s="38"/>
    </row>
    <row r="1106" spans="2:41">
      <c r="B1106" s="111">
        <v>43222</v>
      </c>
      <c r="C1106" s="112">
        <v>2.36294</v>
      </c>
      <c r="E1106" s="111"/>
      <c r="K1106" s="111">
        <v>43173</v>
      </c>
      <c r="L1106" s="112">
        <v>1.9136500000000001</v>
      </c>
      <c r="N1106" s="111">
        <v>43173</v>
      </c>
      <c r="O1106" s="112">
        <v>1.7169400000000001</v>
      </c>
      <c r="Q1106" s="111">
        <v>43173</v>
      </c>
      <c r="R1106" s="112">
        <v>0.19671</v>
      </c>
      <c r="S1106" s="158">
        <f t="shared" si="210"/>
        <v>0</v>
      </c>
      <c r="T1106" s="38">
        <f t="shared" si="211"/>
        <v>43222</v>
      </c>
      <c r="U1106" s="112">
        <f t="shared" ca="1" si="212"/>
        <v>2.36294</v>
      </c>
      <c r="V1106" s="112">
        <f t="shared" ca="1" si="206"/>
        <v>2.0386199999999999</v>
      </c>
      <c r="W1106" s="112">
        <f t="shared" ca="1" si="207"/>
        <v>1.8366</v>
      </c>
      <c r="X1106" s="112">
        <f t="shared" ca="1" si="208"/>
        <v>0.20202000000000001</v>
      </c>
      <c r="Y1106" s="112">
        <f t="shared" ca="1" si="213"/>
        <v>0</v>
      </c>
      <c r="Z1106" s="27">
        <f t="shared" ca="1" si="209"/>
        <v>0.52634000000000003</v>
      </c>
      <c r="AB1106" s="38">
        <f t="shared" si="214"/>
        <v>43133</v>
      </c>
      <c r="AC1106" s="38">
        <f t="shared" si="215"/>
        <v>43133</v>
      </c>
      <c r="AD1106" s="38">
        <f t="shared" si="216"/>
        <v>43133</v>
      </c>
      <c r="AE1106" s="38"/>
      <c r="AF1106" s="38"/>
      <c r="AG1106" s="38"/>
      <c r="AH1106" s="38"/>
      <c r="AI1106" s="38"/>
      <c r="AJ1106" s="38"/>
      <c r="AK1106" s="38"/>
      <c r="AL1106" s="38"/>
      <c r="AM1106" s="38"/>
      <c r="AO1106" s="38"/>
    </row>
    <row r="1107" spans="2:41">
      <c r="B1107" s="111">
        <v>43223</v>
      </c>
      <c r="C1107" s="112">
        <v>2.36313</v>
      </c>
      <c r="E1107" s="111"/>
      <c r="K1107" s="111">
        <v>43174</v>
      </c>
      <c r="L1107" s="112">
        <v>1.91886</v>
      </c>
      <c r="N1107" s="111">
        <v>43174</v>
      </c>
      <c r="O1107" s="112">
        <v>1.72207</v>
      </c>
      <c r="Q1107" s="111">
        <v>43174</v>
      </c>
      <c r="R1107" s="112">
        <v>0.19678999999999999</v>
      </c>
      <c r="S1107" s="158">
        <f t="shared" si="210"/>
        <v>0</v>
      </c>
      <c r="T1107" s="38">
        <f t="shared" si="211"/>
        <v>43223</v>
      </c>
      <c r="U1107" s="112">
        <f t="shared" ca="1" si="212"/>
        <v>2.36313</v>
      </c>
      <c r="V1107" s="112">
        <f t="shared" ca="1" si="206"/>
        <v>2.0404900000000001</v>
      </c>
      <c r="W1107" s="112">
        <f t="shared" ca="1" si="207"/>
        <v>1.8383400000000001</v>
      </c>
      <c r="X1107" s="112">
        <f t="shared" ca="1" si="208"/>
        <v>0.20215</v>
      </c>
      <c r="Y1107" s="112">
        <f t="shared" ca="1" si="213"/>
        <v>0</v>
      </c>
      <c r="Z1107" s="27">
        <f t="shared" ca="1" si="209"/>
        <v>0.52478999999999987</v>
      </c>
      <c r="AB1107" s="38">
        <f t="shared" ca="1" si="214"/>
        <v>43133</v>
      </c>
      <c r="AC1107" s="38" t="e">
        <f t="shared" si="215"/>
        <v>#N/A</v>
      </c>
      <c r="AD1107" s="38">
        <f t="shared" si="216"/>
        <v>43133</v>
      </c>
      <c r="AE1107" s="38"/>
      <c r="AF1107" s="38"/>
      <c r="AG1107" s="38"/>
      <c r="AH1107" s="38"/>
      <c r="AI1107" s="38"/>
      <c r="AJ1107" s="38"/>
      <c r="AK1107" s="38"/>
      <c r="AL1107" s="38"/>
      <c r="AM1107" s="38"/>
      <c r="AO1107" s="38"/>
    </row>
    <row r="1108" spans="2:41">
      <c r="B1108" s="111">
        <v>43224</v>
      </c>
      <c r="C1108" s="112">
        <v>2.3690600000000002</v>
      </c>
      <c r="E1108" s="111"/>
      <c r="K1108" s="111">
        <v>43175</v>
      </c>
      <c r="L1108" s="112">
        <v>1.9271199999999999</v>
      </c>
      <c r="N1108" s="111">
        <v>43175</v>
      </c>
      <c r="O1108" s="112">
        <v>1.7302999999999999</v>
      </c>
      <c r="Q1108" s="111">
        <v>43175</v>
      </c>
      <c r="R1108" s="112">
        <v>0.19681999999999999</v>
      </c>
      <c r="S1108" s="158">
        <f t="shared" si="210"/>
        <v>0</v>
      </c>
      <c r="T1108" s="38">
        <f t="shared" si="211"/>
        <v>43224</v>
      </c>
      <c r="U1108" s="112">
        <f t="shared" ca="1" si="212"/>
        <v>2.3690600000000002</v>
      </c>
      <c r="V1108" s="112">
        <f t="shared" ca="1" si="206"/>
        <v>2.0424199999999999</v>
      </c>
      <c r="W1108" s="112">
        <f t="shared" ca="1" si="207"/>
        <v>1.8402699999999999</v>
      </c>
      <c r="X1108" s="112">
        <f t="shared" ca="1" si="208"/>
        <v>0.20215</v>
      </c>
      <c r="Y1108" s="112">
        <f t="shared" ca="1" si="213"/>
        <v>0</v>
      </c>
      <c r="Z1108" s="27">
        <f t="shared" ca="1" si="209"/>
        <v>0.52879000000000032</v>
      </c>
      <c r="AB1108" s="38">
        <f t="shared" si="214"/>
        <v>43133</v>
      </c>
      <c r="AC1108" s="38" t="e">
        <f t="shared" si="215"/>
        <v>#N/A</v>
      </c>
      <c r="AD1108" s="38">
        <f t="shared" si="216"/>
        <v>43133</v>
      </c>
      <c r="AE1108" s="38"/>
      <c r="AF1108" s="38"/>
      <c r="AG1108" s="38"/>
      <c r="AH1108" s="38"/>
      <c r="AI1108" s="38"/>
      <c r="AJ1108" s="38"/>
      <c r="AK1108" s="38"/>
      <c r="AL1108" s="38"/>
      <c r="AM1108" s="38"/>
      <c r="AO1108" s="38"/>
    </row>
    <row r="1109" spans="2:41">
      <c r="B1109" s="111">
        <v>43228</v>
      </c>
      <c r="C1109" s="112">
        <v>2.3525</v>
      </c>
      <c r="E1109" s="111"/>
      <c r="K1109" s="111">
        <v>43178</v>
      </c>
      <c r="L1109" s="112">
        <v>1.9368300000000001</v>
      </c>
      <c r="N1109" s="111">
        <v>43178</v>
      </c>
      <c r="O1109" s="112">
        <v>1.73986</v>
      </c>
      <c r="Q1109" s="111">
        <v>43178</v>
      </c>
      <c r="R1109" s="112">
        <v>0.19697000000000001</v>
      </c>
      <c r="S1109" s="158">
        <f t="shared" si="210"/>
        <v>0</v>
      </c>
      <c r="T1109" s="38">
        <f t="shared" si="211"/>
        <v>43228</v>
      </c>
      <c r="U1109" s="112">
        <f t="shared" ca="1" si="212"/>
        <v>2.3525</v>
      </c>
      <c r="V1109" s="112">
        <f t="shared" ca="1" si="206"/>
        <v>2.0484100000000001</v>
      </c>
      <c r="W1109" s="112">
        <f t="shared" ca="1" si="207"/>
        <v>1.84599</v>
      </c>
      <c r="X1109" s="112">
        <f t="shared" ca="1" si="208"/>
        <v>0.20241999999999999</v>
      </c>
      <c r="Y1109" s="112">
        <f t="shared" ca="1" si="213"/>
        <v>0</v>
      </c>
      <c r="Z1109" s="27">
        <f t="shared" ca="1" si="209"/>
        <v>0.50651000000000002</v>
      </c>
      <c r="AB1109" s="38">
        <f t="shared" si="214"/>
        <v>43139</v>
      </c>
      <c r="AC1109" s="38">
        <f t="shared" si="215"/>
        <v>43139</v>
      </c>
      <c r="AD1109" s="38">
        <f t="shared" si="216"/>
        <v>43139</v>
      </c>
      <c r="AE1109" s="38"/>
      <c r="AF1109" s="38"/>
      <c r="AG1109" s="38"/>
      <c r="AH1109" s="38"/>
      <c r="AI1109" s="38"/>
      <c r="AJ1109" s="38"/>
      <c r="AK1109" s="38"/>
      <c r="AL1109" s="38"/>
      <c r="AM1109" s="38"/>
      <c r="AO1109" s="38"/>
    </row>
    <row r="1110" spans="2:41">
      <c r="B1110" s="111">
        <v>43229</v>
      </c>
      <c r="C1110" s="112">
        <v>2.35575</v>
      </c>
      <c r="E1110" s="111"/>
      <c r="K1110" s="111">
        <v>43179</v>
      </c>
      <c r="L1110" s="112">
        <v>1.9412400000000001</v>
      </c>
      <c r="N1110" s="111">
        <v>43179</v>
      </c>
      <c r="O1110" s="112">
        <v>1.7442299999999999</v>
      </c>
      <c r="Q1110" s="111">
        <v>43179</v>
      </c>
      <c r="R1110" s="112">
        <v>0.19700999999999999</v>
      </c>
      <c r="S1110" s="158">
        <f t="shared" si="210"/>
        <v>0</v>
      </c>
      <c r="T1110" s="38">
        <f t="shared" si="211"/>
        <v>43229</v>
      </c>
      <c r="U1110" s="112">
        <f t="shared" ca="1" si="212"/>
        <v>2.35575</v>
      </c>
      <c r="V1110" s="112">
        <f t="shared" ca="1" si="206"/>
        <v>2.0504199999999999</v>
      </c>
      <c r="W1110" s="112">
        <f t="shared" ca="1" si="207"/>
        <v>1.8477399999999999</v>
      </c>
      <c r="X1110" s="112">
        <f t="shared" ca="1" si="208"/>
        <v>0.20268</v>
      </c>
      <c r="Y1110" s="112">
        <f t="shared" ca="1" si="213"/>
        <v>0</v>
      </c>
      <c r="Z1110" s="27">
        <f t="shared" ca="1" si="209"/>
        <v>0.50801000000000007</v>
      </c>
      <c r="AB1110" s="38">
        <f t="shared" ca="1" si="214"/>
        <v>43140</v>
      </c>
      <c r="AC1110" s="38">
        <f t="shared" si="215"/>
        <v>43140</v>
      </c>
      <c r="AD1110" s="38">
        <f t="shared" si="216"/>
        <v>43140</v>
      </c>
      <c r="AE1110" s="38"/>
      <c r="AF1110" s="38"/>
      <c r="AG1110" s="38"/>
      <c r="AH1110" s="38"/>
      <c r="AI1110" s="38"/>
      <c r="AJ1110" s="38"/>
      <c r="AK1110" s="38"/>
      <c r="AL1110" s="38"/>
      <c r="AM1110" s="38"/>
      <c r="AO1110" s="38"/>
    </row>
    <row r="1111" spans="2:41">
      <c r="B1111" s="111">
        <v>43230</v>
      </c>
      <c r="C1111" s="112">
        <v>2.355</v>
      </c>
      <c r="E1111" s="111"/>
      <c r="K1111" s="111">
        <v>43180</v>
      </c>
      <c r="L1111" s="112">
        <v>1.94564</v>
      </c>
      <c r="N1111" s="111">
        <v>43180</v>
      </c>
      <c r="O1111" s="112">
        <v>1.74848</v>
      </c>
      <c r="Q1111" s="111">
        <v>43180</v>
      </c>
      <c r="R1111" s="112">
        <v>0.19716</v>
      </c>
      <c r="S1111" s="158">
        <f t="shared" si="210"/>
        <v>0</v>
      </c>
      <c r="T1111" s="38">
        <f t="shared" si="211"/>
        <v>43230</v>
      </c>
      <c r="U1111" s="112">
        <f t="shared" ca="1" si="212"/>
        <v>2.355</v>
      </c>
      <c r="V1111" s="112">
        <f t="shared" ca="1" si="206"/>
        <v>2.0525500000000001</v>
      </c>
      <c r="W1111" s="112">
        <f t="shared" ca="1" si="207"/>
        <v>1.84981</v>
      </c>
      <c r="X1111" s="112">
        <f t="shared" ca="1" si="208"/>
        <v>0.20274</v>
      </c>
      <c r="Y1111" s="112">
        <f t="shared" ca="1" si="213"/>
        <v>0</v>
      </c>
      <c r="Z1111" s="27">
        <f t="shared" ca="1" si="209"/>
        <v>0.50519000000000003</v>
      </c>
      <c r="AB1111" s="38">
        <f t="shared" si="214"/>
        <v>43140</v>
      </c>
      <c r="AC1111" s="38" t="e">
        <f t="shared" si="215"/>
        <v>#N/A</v>
      </c>
      <c r="AD1111" s="38">
        <f t="shared" si="216"/>
        <v>43140</v>
      </c>
      <c r="AE1111" s="38"/>
      <c r="AF1111" s="38"/>
      <c r="AG1111" s="38"/>
      <c r="AH1111" s="38"/>
      <c r="AI1111" s="38"/>
      <c r="AJ1111" s="38"/>
      <c r="AK1111" s="38"/>
      <c r="AL1111" s="38"/>
      <c r="AM1111" s="38"/>
      <c r="AO1111" s="38"/>
    </row>
    <row r="1112" spans="2:41">
      <c r="B1112" s="111">
        <v>43231</v>
      </c>
      <c r="C1112" s="112">
        <v>2.3425000000000002</v>
      </c>
      <c r="E1112" s="111"/>
      <c r="K1112" s="111">
        <v>43181</v>
      </c>
      <c r="L1112" s="112">
        <v>1.9500600000000001</v>
      </c>
      <c r="N1112" s="111">
        <v>43181</v>
      </c>
      <c r="O1112" s="112">
        <v>1.75285</v>
      </c>
      <c r="Q1112" s="111">
        <v>43181</v>
      </c>
      <c r="R1112" s="112">
        <v>0.19721</v>
      </c>
      <c r="S1112" s="158">
        <f t="shared" si="210"/>
        <v>0</v>
      </c>
      <c r="T1112" s="38">
        <f t="shared" si="211"/>
        <v>43231</v>
      </c>
      <c r="U1112" s="112">
        <f t="shared" ca="1" si="212"/>
        <v>2.3425000000000002</v>
      </c>
      <c r="V1112" s="112">
        <f t="shared" ca="1" si="206"/>
        <v>2.0556200000000002</v>
      </c>
      <c r="W1112" s="112">
        <f t="shared" ca="1" si="207"/>
        <v>1.8528799999999999</v>
      </c>
      <c r="X1112" s="112">
        <f t="shared" ca="1" si="208"/>
        <v>0.20274</v>
      </c>
      <c r="Y1112" s="112">
        <f t="shared" ca="1" si="213"/>
        <v>0</v>
      </c>
      <c r="Z1112" s="27">
        <f t="shared" ca="1" si="209"/>
        <v>0.48962000000000039</v>
      </c>
      <c r="AB1112" s="38">
        <f t="shared" si="214"/>
        <v>43140</v>
      </c>
      <c r="AC1112" s="38" t="e">
        <f t="shared" si="215"/>
        <v>#N/A</v>
      </c>
      <c r="AD1112" s="38">
        <f t="shared" si="216"/>
        <v>43140</v>
      </c>
      <c r="AE1112" s="38"/>
      <c r="AF1112" s="38"/>
      <c r="AG1112" s="38"/>
      <c r="AH1112" s="38"/>
      <c r="AI1112" s="38"/>
      <c r="AJ1112" s="38"/>
      <c r="AK1112" s="38"/>
      <c r="AL1112" s="38"/>
      <c r="AM1112" s="38"/>
      <c r="AO1112" s="38"/>
    </row>
    <row r="1113" spans="2:41">
      <c r="B1113" s="111">
        <v>43234</v>
      </c>
      <c r="C1113" s="112">
        <v>2.33</v>
      </c>
      <c r="E1113" s="111"/>
      <c r="K1113" s="111">
        <v>43182</v>
      </c>
      <c r="L1113" s="112">
        <v>1.95648</v>
      </c>
      <c r="N1113" s="111">
        <v>43182</v>
      </c>
      <c r="O1113" s="112">
        <v>1.75926</v>
      </c>
      <c r="Q1113" s="111">
        <v>43182</v>
      </c>
      <c r="R1113" s="112">
        <v>0.19722000000000001</v>
      </c>
      <c r="S1113" s="158">
        <f t="shared" si="210"/>
        <v>0</v>
      </c>
      <c r="T1113" s="38">
        <f t="shared" si="211"/>
        <v>43234</v>
      </c>
      <c r="U1113" s="112">
        <f t="shared" ca="1" si="212"/>
        <v>2.33</v>
      </c>
      <c r="V1113" s="112">
        <f t="shared" ca="1" si="206"/>
        <v>2.06012</v>
      </c>
      <c r="W1113" s="112">
        <f t="shared" ca="1" si="207"/>
        <v>1.85734</v>
      </c>
      <c r="X1113" s="112">
        <f t="shared" ca="1" si="208"/>
        <v>0.20277999999999999</v>
      </c>
      <c r="Y1113" s="112">
        <f t="shared" ca="1" si="213"/>
        <v>0</v>
      </c>
      <c r="Z1113" s="27">
        <f t="shared" ca="1" si="209"/>
        <v>0.47266000000000008</v>
      </c>
      <c r="AB1113" s="38">
        <f t="shared" si="214"/>
        <v>43145</v>
      </c>
      <c r="AC1113" s="38">
        <f t="shared" si="215"/>
        <v>43145</v>
      </c>
      <c r="AD1113" s="38">
        <f t="shared" si="216"/>
        <v>43145</v>
      </c>
      <c r="AE1113" s="38"/>
      <c r="AF1113" s="38"/>
      <c r="AG1113" s="38"/>
      <c r="AH1113" s="38"/>
      <c r="AI1113" s="38"/>
      <c r="AJ1113" s="38"/>
      <c r="AK1113" s="38"/>
      <c r="AL1113" s="38"/>
      <c r="AM1113" s="38"/>
      <c r="AO1113" s="38"/>
    </row>
    <row r="1114" spans="2:41">
      <c r="B1114" s="111">
        <v>43235</v>
      </c>
      <c r="C1114" s="112">
        <v>2.32063</v>
      </c>
      <c r="E1114" s="111"/>
      <c r="K1114" s="111">
        <v>43185</v>
      </c>
      <c r="L1114" s="112">
        <v>1.9599</v>
      </c>
      <c r="N1114" s="111">
        <v>43185</v>
      </c>
      <c r="O1114" s="112">
        <v>1.76268</v>
      </c>
      <c r="Q1114" s="111">
        <v>43185</v>
      </c>
      <c r="R1114" s="112">
        <v>0.19722000000000001</v>
      </c>
      <c r="S1114" s="158">
        <f t="shared" si="210"/>
        <v>0</v>
      </c>
      <c r="T1114" s="38">
        <f t="shared" si="211"/>
        <v>43235</v>
      </c>
      <c r="U1114" s="112">
        <f t="shared" ca="1" si="212"/>
        <v>2.32063</v>
      </c>
      <c r="V1114" s="112">
        <f t="shared" ca="1" si="206"/>
        <v>2.0621</v>
      </c>
      <c r="W1114" s="112">
        <f t="shared" ca="1" si="207"/>
        <v>1.85931</v>
      </c>
      <c r="X1114" s="112">
        <f t="shared" ca="1" si="208"/>
        <v>0.20279</v>
      </c>
      <c r="Y1114" s="112">
        <f t="shared" ca="1" si="213"/>
        <v>0</v>
      </c>
      <c r="Z1114" s="27">
        <f t="shared" ca="1" si="209"/>
        <v>0.46131999999999995</v>
      </c>
      <c r="AB1114" s="38">
        <f t="shared" si="214"/>
        <v>43146</v>
      </c>
      <c r="AC1114" s="38">
        <f t="shared" si="215"/>
        <v>43146</v>
      </c>
      <c r="AD1114" s="38">
        <f t="shared" si="216"/>
        <v>43146</v>
      </c>
      <c r="AE1114" s="38"/>
      <c r="AF1114" s="38"/>
      <c r="AG1114" s="38"/>
      <c r="AH1114" s="38"/>
      <c r="AI1114" s="38"/>
      <c r="AJ1114" s="38"/>
      <c r="AK1114" s="38"/>
      <c r="AL1114" s="38"/>
      <c r="AM1114" s="38"/>
      <c r="AO1114" s="38"/>
    </row>
    <row r="1115" spans="2:41">
      <c r="B1115" s="111">
        <v>43236</v>
      </c>
      <c r="C1115" s="112">
        <v>2.3256299999999999</v>
      </c>
      <c r="E1115" s="111"/>
      <c r="K1115" s="111">
        <v>43186</v>
      </c>
      <c r="L1115" s="112">
        <v>1.9624000000000001</v>
      </c>
      <c r="N1115" s="111">
        <v>43186</v>
      </c>
      <c r="O1115" s="112">
        <v>1.76475</v>
      </c>
      <c r="Q1115" s="111">
        <v>43186</v>
      </c>
      <c r="R1115" s="112">
        <v>0.19764999999999999</v>
      </c>
      <c r="S1115" s="158">
        <f t="shared" si="210"/>
        <v>0</v>
      </c>
      <c r="T1115" s="38">
        <f t="shared" si="211"/>
        <v>43236</v>
      </c>
      <c r="U1115" s="112">
        <f t="shared" ca="1" si="212"/>
        <v>2.3256299999999999</v>
      </c>
      <c r="V1115" s="112">
        <f t="shared" ca="1" si="206"/>
        <v>2.06447</v>
      </c>
      <c r="W1115" s="112">
        <f t="shared" ca="1" si="207"/>
        <v>1.8613900000000001</v>
      </c>
      <c r="X1115" s="112">
        <f t="shared" ca="1" si="208"/>
        <v>0.20308000000000001</v>
      </c>
      <c r="Y1115" s="112">
        <f t="shared" ca="1" si="213"/>
        <v>0</v>
      </c>
      <c r="Z1115" s="27">
        <f t="shared" ca="1" si="209"/>
        <v>0.46423999999999976</v>
      </c>
      <c r="AB1115" s="38">
        <f t="shared" si="214"/>
        <v>43147</v>
      </c>
      <c r="AC1115" s="38">
        <f t="shared" si="215"/>
        <v>43147</v>
      </c>
      <c r="AD1115" s="38">
        <f t="shared" si="216"/>
        <v>43147</v>
      </c>
      <c r="AE1115" s="38"/>
      <c r="AF1115" s="38"/>
      <c r="AG1115" s="38"/>
      <c r="AH1115" s="38"/>
      <c r="AI1115" s="38"/>
      <c r="AJ1115" s="38"/>
      <c r="AK1115" s="38"/>
      <c r="AL1115" s="38"/>
      <c r="AM1115" s="38"/>
      <c r="AO1115" s="38"/>
    </row>
    <row r="1116" spans="2:41">
      <c r="B1116" s="111">
        <v>43237</v>
      </c>
      <c r="C1116" s="112">
        <v>2.3312499999999998</v>
      </c>
      <c r="E1116" s="111"/>
      <c r="K1116" s="111">
        <v>43187</v>
      </c>
      <c r="L1116" s="112">
        <v>1.96444</v>
      </c>
      <c r="N1116" s="111">
        <v>43187</v>
      </c>
      <c r="O1116" s="112">
        <v>1.7667199999999998</v>
      </c>
      <c r="Q1116" s="111">
        <v>43187</v>
      </c>
      <c r="R1116" s="112">
        <v>0.19772000000000001</v>
      </c>
      <c r="S1116" s="158">
        <f t="shared" si="210"/>
        <v>0</v>
      </c>
      <c r="T1116" s="38">
        <f t="shared" si="211"/>
        <v>43237</v>
      </c>
      <c r="U1116" s="112">
        <f t="shared" ca="1" si="212"/>
        <v>2.3312499999999998</v>
      </c>
      <c r="V1116" s="112">
        <f t="shared" ca="1" si="206"/>
        <v>2.06724</v>
      </c>
      <c r="W1116" s="112">
        <f t="shared" ca="1" si="207"/>
        <v>1.8640099999999999</v>
      </c>
      <c r="X1116" s="112">
        <f t="shared" ca="1" si="208"/>
        <v>0.20322999999999999</v>
      </c>
      <c r="Y1116" s="112">
        <f t="shared" ca="1" si="213"/>
        <v>0</v>
      </c>
      <c r="Z1116" s="27">
        <f t="shared" ca="1" si="209"/>
        <v>0.46723999999999988</v>
      </c>
      <c r="AB1116" s="38">
        <f t="shared" ca="1" si="214"/>
        <v>43147</v>
      </c>
      <c r="AC1116" s="38" t="e">
        <f t="shared" si="215"/>
        <v>#N/A</v>
      </c>
      <c r="AD1116" s="38">
        <f t="shared" si="216"/>
        <v>43147</v>
      </c>
      <c r="AE1116" s="38"/>
      <c r="AF1116" s="38"/>
      <c r="AG1116" s="38"/>
      <c r="AH1116" s="38"/>
      <c r="AI1116" s="38"/>
      <c r="AJ1116" s="38"/>
      <c r="AK1116" s="38"/>
      <c r="AL1116" s="38"/>
      <c r="AM1116" s="38"/>
      <c r="AO1116" s="38"/>
    </row>
    <row r="1117" spans="2:41">
      <c r="B1117" s="111">
        <v>43238</v>
      </c>
      <c r="C1117" s="112">
        <v>2.32938</v>
      </c>
      <c r="E1117" s="111"/>
      <c r="K1117" s="111">
        <v>43188</v>
      </c>
      <c r="L1117" s="112">
        <v>1.9668000000000001</v>
      </c>
      <c r="N1117" s="111">
        <v>43188</v>
      </c>
      <c r="O1117" s="112">
        <v>1.76901</v>
      </c>
      <c r="Q1117" s="111">
        <v>43188</v>
      </c>
      <c r="R1117" s="112">
        <v>0.19778999999999999</v>
      </c>
      <c r="S1117" s="158">
        <f t="shared" si="210"/>
        <v>0</v>
      </c>
      <c r="T1117" s="38">
        <f t="shared" si="211"/>
        <v>43238</v>
      </c>
      <c r="U1117" s="112">
        <f t="shared" ca="1" si="212"/>
        <v>2.32938</v>
      </c>
      <c r="V1117" s="112">
        <f t="shared" ca="1" si="206"/>
        <v>2.0699000000000001</v>
      </c>
      <c r="W1117" s="112">
        <f t="shared" ca="1" si="207"/>
        <v>1.8666700000000001</v>
      </c>
      <c r="X1117" s="112">
        <f t="shared" ca="1" si="208"/>
        <v>0.20322999999999999</v>
      </c>
      <c r="Y1117" s="112">
        <f t="shared" ca="1" si="213"/>
        <v>0</v>
      </c>
      <c r="Z1117" s="27">
        <f t="shared" ca="1" si="209"/>
        <v>0.46270999999999995</v>
      </c>
      <c r="AB1117" s="38">
        <f t="shared" si="214"/>
        <v>43147</v>
      </c>
      <c r="AC1117" s="38" t="e">
        <f t="shared" si="215"/>
        <v>#N/A</v>
      </c>
      <c r="AD1117" s="38">
        <f t="shared" si="216"/>
        <v>43147</v>
      </c>
      <c r="AE1117" s="38"/>
      <c r="AF1117" s="38"/>
      <c r="AG1117" s="38"/>
      <c r="AH1117" s="38"/>
      <c r="AI1117" s="38"/>
      <c r="AJ1117" s="38"/>
      <c r="AK1117" s="38"/>
      <c r="AL1117" s="38"/>
      <c r="AM1117" s="38"/>
      <c r="AO1117" s="38"/>
    </row>
    <row r="1118" spans="2:41">
      <c r="B1118" s="111">
        <v>43241</v>
      </c>
      <c r="C1118" s="112">
        <v>2.33</v>
      </c>
      <c r="E1118" s="111"/>
      <c r="K1118" s="111">
        <v>43189</v>
      </c>
      <c r="L1118" s="112">
        <v>1.96698</v>
      </c>
      <c r="N1118" s="111">
        <v>43189</v>
      </c>
      <c r="O1118" s="112">
        <v>1.76901</v>
      </c>
      <c r="Q1118" s="111">
        <v>43189</v>
      </c>
      <c r="R1118" s="112">
        <v>0.19797000000000001</v>
      </c>
      <c r="S1118" s="158">
        <f t="shared" si="210"/>
        <v>0</v>
      </c>
      <c r="T1118" s="38">
        <f t="shared" si="211"/>
        <v>43241</v>
      </c>
      <c r="U1118" s="112">
        <f t="shared" ca="1" si="212"/>
        <v>2.33</v>
      </c>
      <c r="V1118" s="112">
        <f t="shared" ca="1" si="206"/>
        <v>2.07477</v>
      </c>
      <c r="W1118" s="112">
        <f t="shared" ca="1" si="207"/>
        <v>1.8713199999999999</v>
      </c>
      <c r="X1118" s="112">
        <f t="shared" ca="1" si="208"/>
        <v>0.20344999999999999</v>
      </c>
      <c r="Y1118" s="112">
        <f t="shared" ca="1" si="213"/>
        <v>0</v>
      </c>
      <c r="Z1118" s="27">
        <f t="shared" ca="1" si="209"/>
        <v>0.4586800000000002</v>
      </c>
      <c r="AB1118" s="38">
        <f t="shared" si="214"/>
        <v>43152</v>
      </c>
      <c r="AC1118" s="38">
        <f t="shared" si="215"/>
        <v>43152</v>
      </c>
      <c r="AD1118" s="38">
        <f t="shared" si="216"/>
        <v>43152</v>
      </c>
      <c r="AE1118" s="38"/>
      <c r="AF1118" s="38"/>
      <c r="AG1118" s="38"/>
      <c r="AH1118" s="38"/>
      <c r="AI1118" s="38"/>
      <c r="AJ1118" s="38"/>
      <c r="AK1118" s="38"/>
      <c r="AL1118" s="38"/>
      <c r="AM1118" s="38"/>
      <c r="AO1118" s="38"/>
    </row>
    <row r="1119" spans="2:41">
      <c r="B1119" s="111">
        <v>43242</v>
      </c>
      <c r="C1119" s="112">
        <v>2.33</v>
      </c>
      <c r="E1119" s="111"/>
      <c r="K1119" s="111">
        <v>43192</v>
      </c>
      <c r="L1119" s="112">
        <v>1.97715</v>
      </c>
      <c r="N1119" s="111">
        <v>43192</v>
      </c>
      <c r="O1119" s="112">
        <v>1.77918</v>
      </c>
      <c r="Q1119" s="111">
        <v>43192</v>
      </c>
      <c r="R1119" s="112">
        <v>0.19797000000000001</v>
      </c>
      <c r="S1119" s="158">
        <f t="shared" si="210"/>
        <v>0</v>
      </c>
      <c r="T1119" s="38">
        <f t="shared" si="211"/>
        <v>43242</v>
      </c>
      <c r="U1119" s="112">
        <f t="shared" ca="1" si="212"/>
        <v>2.33</v>
      </c>
      <c r="V1119" s="112">
        <f t="shared" ca="1" si="206"/>
        <v>2.0771999999999999</v>
      </c>
      <c r="W1119" s="112">
        <f t="shared" ca="1" si="207"/>
        <v>1.8736199999999998</v>
      </c>
      <c r="X1119" s="112">
        <f t="shared" ca="1" si="208"/>
        <v>0.20358000000000001</v>
      </c>
      <c r="Y1119" s="112">
        <f t="shared" ca="1" si="213"/>
        <v>0</v>
      </c>
      <c r="Z1119" s="27">
        <f t="shared" ca="1" si="209"/>
        <v>0.45638000000000023</v>
      </c>
      <c r="AB1119" s="38">
        <f t="shared" si="214"/>
        <v>43153</v>
      </c>
      <c r="AC1119" s="38">
        <f t="shared" si="215"/>
        <v>43153</v>
      </c>
      <c r="AD1119" s="38">
        <f t="shared" si="216"/>
        <v>43153</v>
      </c>
      <c r="AE1119" s="38"/>
      <c r="AF1119" s="38"/>
      <c r="AG1119" s="38"/>
      <c r="AH1119" s="38"/>
      <c r="AI1119" s="38"/>
      <c r="AJ1119" s="38"/>
      <c r="AK1119" s="38"/>
      <c r="AL1119" s="38"/>
      <c r="AM1119" s="38"/>
      <c r="AO1119" s="38"/>
    </row>
    <row r="1120" spans="2:41">
      <c r="B1120" s="111">
        <v>43243</v>
      </c>
      <c r="C1120" s="112">
        <v>2.33</v>
      </c>
      <c r="E1120" s="111"/>
      <c r="K1120" s="111">
        <v>43193</v>
      </c>
      <c r="L1120" s="112">
        <v>1.9798800000000001</v>
      </c>
      <c r="N1120" s="111">
        <v>43193</v>
      </c>
      <c r="O1120" s="112">
        <v>1.78183</v>
      </c>
      <c r="Q1120" s="111">
        <v>43193</v>
      </c>
      <c r="R1120" s="112">
        <v>0.19805</v>
      </c>
      <c r="S1120" s="158">
        <f t="shared" si="210"/>
        <v>0</v>
      </c>
      <c r="T1120" s="38">
        <f t="shared" si="211"/>
        <v>43243</v>
      </c>
      <c r="U1120" s="112">
        <f t="shared" ca="1" si="212"/>
        <v>2.33</v>
      </c>
      <c r="V1120" s="112">
        <f t="shared" ca="1" si="206"/>
        <v>2.08026</v>
      </c>
      <c r="W1120" s="112">
        <f t="shared" ca="1" si="207"/>
        <v>1.87635</v>
      </c>
      <c r="X1120" s="112">
        <f t="shared" ca="1" si="208"/>
        <v>0.20391000000000001</v>
      </c>
      <c r="Y1120" s="112">
        <f t="shared" ca="1" si="213"/>
        <v>0</v>
      </c>
      <c r="Z1120" s="27">
        <f t="shared" ca="1" si="209"/>
        <v>0.45365000000000011</v>
      </c>
      <c r="AB1120" s="38">
        <f t="shared" si="214"/>
        <v>43154</v>
      </c>
      <c r="AC1120" s="38">
        <f t="shared" si="215"/>
        <v>43154</v>
      </c>
      <c r="AD1120" s="38">
        <f t="shared" si="216"/>
        <v>43154</v>
      </c>
      <c r="AE1120" s="38"/>
      <c r="AF1120" s="38"/>
      <c r="AG1120" s="38"/>
      <c r="AH1120" s="38"/>
      <c r="AI1120" s="38"/>
      <c r="AJ1120" s="38"/>
      <c r="AK1120" s="38"/>
      <c r="AL1120" s="38"/>
      <c r="AM1120" s="38"/>
      <c r="AO1120" s="38"/>
    </row>
    <row r="1121" spans="2:41">
      <c r="B1121" s="111">
        <v>43244</v>
      </c>
      <c r="C1121" s="112">
        <v>2.3193799999999998</v>
      </c>
      <c r="E1121" s="111"/>
      <c r="K1121" s="111">
        <v>43194</v>
      </c>
      <c r="L1121" s="112">
        <v>1.98438</v>
      </c>
      <c r="N1121" s="111">
        <v>43194</v>
      </c>
      <c r="O1121" s="112">
        <v>1.7861500000000001</v>
      </c>
      <c r="Q1121" s="111">
        <v>43194</v>
      </c>
      <c r="R1121" s="112">
        <v>0.19822999999999999</v>
      </c>
      <c r="S1121" s="158">
        <f t="shared" si="210"/>
        <v>0</v>
      </c>
      <c r="T1121" s="38">
        <f t="shared" si="211"/>
        <v>43244</v>
      </c>
      <c r="U1121" s="112">
        <f t="shared" ca="1" si="212"/>
        <v>2.3193799999999998</v>
      </c>
      <c r="V1121" s="112">
        <f t="shared" ca="1" si="206"/>
        <v>2.0833699999999999</v>
      </c>
      <c r="W1121" s="112">
        <f t="shared" ca="1" si="207"/>
        <v>1.8793</v>
      </c>
      <c r="X1121" s="112">
        <f t="shared" ca="1" si="208"/>
        <v>0.20407</v>
      </c>
      <c r="Y1121" s="112">
        <f t="shared" ca="1" si="213"/>
        <v>0</v>
      </c>
      <c r="Z1121" s="27">
        <f t="shared" ca="1" si="209"/>
        <v>0.4400799999999998</v>
      </c>
      <c r="AB1121" s="38">
        <f t="shared" si="214"/>
        <v>43154</v>
      </c>
      <c r="AC1121" s="38" t="e">
        <f t="shared" si="215"/>
        <v>#N/A</v>
      </c>
      <c r="AD1121" s="38">
        <f t="shared" si="216"/>
        <v>43154</v>
      </c>
      <c r="AE1121" s="38"/>
      <c r="AF1121" s="38"/>
      <c r="AG1121" s="38"/>
      <c r="AH1121" s="38"/>
      <c r="AI1121" s="38"/>
      <c r="AJ1121" s="38"/>
      <c r="AK1121" s="38"/>
      <c r="AL1121" s="38"/>
      <c r="AM1121" s="38"/>
      <c r="AO1121" s="38"/>
    </row>
    <row r="1122" spans="2:41">
      <c r="B1122" s="111">
        <v>43245</v>
      </c>
      <c r="C1122" s="112">
        <v>2.31813</v>
      </c>
      <c r="E1122" s="111"/>
      <c r="K1122" s="111">
        <v>43195</v>
      </c>
      <c r="L1122" s="112">
        <v>1.9848400000000002</v>
      </c>
      <c r="N1122" s="111">
        <v>43195</v>
      </c>
      <c r="O1122" s="112">
        <v>1.78657</v>
      </c>
      <c r="Q1122" s="111">
        <v>43195</v>
      </c>
      <c r="R1122" s="112">
        <v>0.19827</v>
      </c>
      <c r="S1122" s="158">
        <f t="shared" si="210"/>
        <v>0</v>
      </c>
      <c r="T1122" s="38">
        <f t="shared" si="211"/>
        <v>43245</v>
      </c>
      <c r="U1122" s="112">
        <f t="shared" ca="1" si="212"/>
        <v>2.31813</v>
      </c>
      <c r="V1122" s="112">
        <f t="shared" ca="1" si="206"/>
        <v>2.08731</v>
      </c>
      <c r="W1122" s="112">
        <f t="shared" ca="1" si="207"/>
        <v>1.88324</v>
      </c>
      <c r="X1122" s="112">
        <f t="shared" ca="1" si="208"/>
        <v>0.20407</v>
      </c>
      <c r="Y1122" s="112">
        <f t="shared" ca="1" si="213"/>
        <v>0</v>
      </c>
      <c r="Z1122" s="27">
        <f t="shared" ca="1" si="209"/>
        <v>0.43489</v>
      </c>
      <c r="AB1122" s="38">
        <f t="shared" si="214"/>
        <v>43154</v>
      </c>
      <c r="AC1122" s="38" t="e">
        <f t="shared" si="215"/>
        <v>#N/A</v>
      </c>
      <c r="AD1122" s="38">
        <f t="shared" si="216"/>
        <v>43154</v>
      </c>
      <c r="AE1122" s="38"/>
      <c r="AF1122" s="38"/>
      <c r="AG1122" s="38"/>
      <c r="AH1122" s="38"/>
      <c r="AI1122" s="38"/>
      <c r="AJ1122" s="38"/>
      <c r="AK1122" s="38"/>
      <c r="AL1122" s="38"/>
      <c r="AM1122" s="38"/>
      <c r="AO1122" s="38"/>
    </row>
    <row r="1123" spans="2:41">
      <c r="B1123" s="111">
        <v>43249</v>
      </c>
      <c r="C1123" s="112">
        <v>2.3071899999999999</v>
      </c>
      <c r="E1123" s="111"/>
      <c r="K1123" s="111">
        <v>43196</v>
      </c>
      <c r="L1123" s="112">
        <v>1.9874000000000001</v>
      </c>
      <c r="N1123" s="111">
        <v>43196</v>
      </c>
      <c r="O1123" s="112">
        <v>1.7890000000000001</v>
      </c>
      <c r="Q1123" s="111">
        <v>43196</v>
      </c>
      <c r="R1123" s="112">
        <v>0.19839999999999999</v>
      </c>
      <c r="S1123" s="158">
        <f t="shared" si="210"/>
        <v>0</v>
      </c>
      <c r="T1123" s="38">
        <f t="shared" si="211"/>
        <v>43249</v>
      </c>
      <c r="U1123" s="112">
        <f t="shared" ca="1" si="212"/>
        <v>2.3071899999999999</v>
      </c>
      <c r="V1123" s="112">
        <f t="shared" ca="1" si="206"/>
        <v>2.09538</v>
      </c>
      <c r="W1123" s="112">
        <f t="shared" ca="1" si="207"/>
        <v>1.8912</v>
      </c>
      <c r="X1123" s="112">
        <f t="shared" ca="1" si="208"/>
        <v>0.20418</v>
      </c>
      <c r="Y1123" s="112">
        <f t="shared" ca="1" si="213"/>
        <v>0</v>
      </c>
      <c r="Z1123" s="27">
        <f t="shared" ca="1" si="209"/>
        <v>0.41598999999999986</v>
      </c>
      <c r="AB1123" s="38">
        <f t="shared" si="214"/>
        <v>43159</v>
      </c>
      <c r="AC1123" s="38">
        <f t="shared" si="215"/>
        <v>43159</v>
      </c>
      <c r="AD1123" s="38">
        <f t="shared" si="216"/>
        <v>43159</v>
      </c>
      <c r="AE1123" s="38"/>
      <c r="AF1123" s="38"/>
      <c r="AG1123" s="38"/>
      <c r="AH1123" s="38"/>
      <c r="AI1123" s="38"/>
      <c r="AJ1123" s="38"/>
      <c r="AK1123" s="38"/>
      <c r="AL1123" s="38"/>
      <c r="AM1123" s="38"/>
      <c r="AO1123" s="38"/>
    </row>
    <row r="1124" spans="2:41">
      <c r="B1124" s="111">
        <v>43250</v>
      </c>
      <c r="C1124" s="112">
        <v>2.3003100000000001</v>
      </c>
      <c r="E1124" s="111"/>
      <c r="K1124" s="111">
        <v>43199</v>
      </c>
      <c r="L1124" s="112">
        <v>1.99336</v>
      </c>
      <c r="N1124" s="111">
        <v>43199</v>
      </c>
      <c r="O1124" s="112">
        <v>1.7949600000000001</v>
      </c>
      <c r="Q1124" s="111">
        <v>43199</v>
      </c>
      <c r="R1124" s="112">
        <v>0.19839999999999999</v>
      </c>
      <c r="S1124" s="158">
        <f t="shared" si="210"/>
        <v>0</v>
      </c>
      <c r="T1124" s="38">
        <f t="shared" si="211"/>
        <v>43250</v>
      </c>
      <c r="U1124" s="112">
        <f t="shared" ca="1" si="212"/>
        <v>2.3003100000000001</v>
      </c>
      <c r="V1124" s="112">
        <f t="shared" ca="1" si="206"/>
        <v>2.0976699999999999</v>
      </c>
      <c r="W1124" s="112">
        <f t="shared" ca="1" si="207"/>
        <v>1.8934899999999999</v>
      </c>
      <c r="X1124" s="112">
        <f t="shared" ca="1" si="208"/>
        <v>0.20418</v>
      </c>
      <c r="Y1124" s="112">
        <f t="shared" ca="1" si="213"/>
        <v>0</v>
      </c>
      <c r="Z1124" s="27">
        <f t="shared" ca="1" si="209"/>
        <v>0.40682000000000018</v>
      </c>
      <c r="AB1124" s="38">
        <f t="shared" si="214"/>
        <v>43159</v>
      </c>
      <c r="AC1124" s="38">
        <f t="shared" si="215"/>
        <v>43159</v>
      </c>
      <c r="AD1124" s="38">
        <f t="shared" si="216"/>
        <v>43159</v>
      </c>
      <c r="AE1124" s="38"/>
      <c r="AF1124" s="38"/>
      <c r="AG1124" s="38"/>
      <c r="AH1124" s="38"/>
      <c r="AI1124" s="38"/>
      <c r="AJ1124" s="38"/>
      <c r="AK1124" s="38"/>
      <c r="AL1124" s="38"/>
      <c r="AM1124" s="38"/>
      <c r="AO1124" s="38"/>
    </row>
    <row r="1125" spans="2:41">
      <c r="B1125" s="111">
        <v>43251</v>
      </c>
      <c r="C1125" s="112">
        <v>2.32125</v>
      </c>
      <c r="E1125" s="111"/>
      <c r="K1125" s="111">
        <v>43200</v>
      </c>
      <c r="L1125" s="112">
        <v>1.99491</v>
      </c>
      <c r="N1125" s="111">
        <v>43200</v>
      </c>
      <c r="O1125" s="112">
        <v>1.7965100000000001</v>
      </c>
      <c r="Q1125" s="111">
        <v>43200</v>
      </c>
      <c r="R1125" s="112">
        <v>0.19839999999999999</v>
      </c>
      <c r="S1125" s="158">
        <f t="shared" si="210"/>
        <v>0</v>
      </c>
      <c r="T1125" s="38">
        <f t="shared" si="211"/>
        <v>43251</v>
      </c>
      <c r="U1125" s="112">
        <f t="shared" ca="1" si="212"/>
        <v>2.32125</v>
      </c>
      <c r="V1125" s="112">
        <f t="shared" ca="1" si="206"/>
        <v>2.09999</v>
      </c>
      <c r="W1125" s="112">
        <f t="shared" ca="1" si="207"/>
        <v>1.8957899999999999</v>
      </c>
      <c r="X1125" s="112">
        <f t="shared" ca="1" si="208"/>
        <v>0.20419999999999999</v>
      </c>
      <c r="Y1125" s="112">
        <f t="shared" ca="1" si="213"/>
        <v>0</v>
      </c>
      <c r="Z1125" s="27">
        <f t="shared" ca="1" si="209"/>
        <v>0.42546000000000017</v>
      </c>
      <c r="AB1125" s="38">
        <f t="shared" si="214"/>
        <v>43159</v>
      </c>
      <c r="AC1125" s="38">
        <f t="shared" si="215"/>
        <v>43159</v>
      </c>
      <c r="AD1125" s="38">
        <f t="shared" si="216"/>
        <v>43159</v>
      </c>
      <c r="AE1125" s="38"/>
      <c r="AF1125" s="38"/>
      <c r="AG1125" s="38"/>
      <c r="AH1125" s="38"/>
      <c r="AI1125" s="38"/>
      <c r="AJ1125" s="38"/>
      <c r="AK1125" s="38"/>
      <c r="AL1125" s="38"/>
      <c r="AM1125" s="38"/>
      <c r="AO1125" s="38"/>
    </row>
    <row r="1126" spans="2:41">
      <c r="B1126" s="111">
        <v>43252</v>
      </c>
      <c r="C1126" s="112">
        <v>2.3178100000000001</v>
      </c>
      <c r="E1126" s="111"/>
      <c r="K1126" s="111">
        <v>43201</v>
      </c>
      <c r="L1126" s="112">
        <v>1.9965999999999999</v>
      </c>
      <c r="N1126" s="111">
        <v>43201</v>
      </c>
      <c r="O1126" s="112">
        <v>1.7980499999999999</v>
      </c>
      <c r="Q1126" s="111">
        <v>43201</v>
      </c>
      <c r="R1126" s="112">
        <v>0.19855</v>
      </c>
      <c r="S1126" s="158">
        <f t="shared" si="210"/>
        <v>0</v>
      </c>
      <c r="T1126" s="38">
        <f t="shared" si="211"/>
        <v>43252</v>
      </c>
      <c r="U1126" s="112">
        <f t="shared" ca="1" si="212"/>
        <v>2.3178100000000001</v>
      </c>
      <c r="V1126" s="112">
        <f t="shared" ca="1" si="206"/>
        <v>2.1044999999999998</v>
      </c>
      <c r="W1126" s="112">
        <f t="shared" ca="1" si="207"/>
        <v>1.90012</v>
      </c>
      <c r="X1126" s="112">
        <f t="shared" ca="1" si="208"/>
        <v>0.20438000000000001</v>
      </c>
      <c r="Y1126" s="112">
        <f t="shared" ca="1" si="213"/>
        <v>0</v>
      </c>
      <c r="Z1126" s="27">
        <f t="shared" ca="1" si="209"/>
        <v>0.41769000000000012</v>
      </c>
      <c r="AB1126" s="38">
        <f t="shared" si="214"/>
        <v>43160</v>
      </c>
      <c r="AC1126" s="38">
        <f t="shared" si="215"/>
        <v>43160</v>
      </c>
      <c r="AD1126" s="38">
        <f t="shared" si="216"/>
        <v>43160</v>
      </c>
      <c r="AE1126" s="38"/>
      <c r="AF1126" s="38"/>
      <c r="AG1126" s="38"/>
      <c r="AH1126" s="38"/>
      <c r="AI1126" s="38"/>
      <c r="AJ1126" s="38"/>
      <c r="AK1126" s="38"/>
      <c r="AL1126" s="38"/>
      <c r="AM1126" s="38"/>
      <c r="AO1126" s="38"/>
    </row>
    <row r="1127" spans="2:41">
      <c r="B1127" s="111">
        <v>43255</v>
      </c>
      <c r="C1127" s="112">
        <v>2.3138100000000001</v>
      </c>
      <c r="E1127" s="111"/>
      <c r="K1127" s="111">
        <v>43202</v>
      </c>
      <c r="L1127" s="112">
        <v>1.99817</v>
      </c>
      <c r="N1127" s="111">
        <v>43202</v>
      </c>
      <c r="O1127" s="112">
        <v>1.79949</v>
      </c>
      <c r="Q1127" s="111">
        <v>43202</v>
      </c>
      <c r="R1127" s="112">
        <v>0.19868</v>
      </c>
      <c r="S1127" s="158">
        <f t="shared" si="210"/>
        <v>0</v>
      </c>
      <c r="T1127" s="38">
        <f t="shared" si="211"/>
        <v>43255</v>
      </c>
      <c r="U1127" s="112">
        <f t="shared" ca="1" si="212"/>
        <v>2.3138100000000001</v>
      </c>
      <c r="V1127" s="112">
        <f t="shared" ca="1" si="206"/>
        <v>2.1073200000000001</v>
      </c>
      <c r="W1127" s="112">
        <f t="shared" ca="1" si="207"/>
        <v>1.9027699999999999</v>
      </c>
      <c r="X1127" s="112">
        <f t="shared" ca="1" si="208"/>
        <v>0.20455000000000001</v>
      </c>
      <c r="Y1127" s="112">
        <f t="shared" ca="1" si="213"/>
        <v>0</v>
      </c>
      <c r="Z1127" s="27">
        <f t="shared" ca="1" si="209"/>
        <v>0.41104000000000029</v>
      </c>
      <c r="AB1127" s="38">
        <f t="shared" si="214"/>
        <v>43161</v>
      </c>
      <c r="AC1127" s="38" t="e">
        <f t="shared" si="215"/>
        <v>#N/A</v>
      </c>
      <c r="AD1127" s="38">
        <f t="shared" si="216"/>
        <v>43161</v>
      </c>
      <c r="AE1127" s="38"/>
      <c r="AF1127" s="38"/>
      <c r="AG1127" s="38"/>
      <c r="AH1127" s="38"/>
      <c r="AI1127" s="38"/>
      <c r="AJ1127" s="38"/>
      <c r="AK1127" s="38"/>
      <c r="AL1127" s="38"/>
      <c r="AM1127" s="38"/>
      <c r="AO1127" s="38"/>
    </row>
    <row r="1128" spans="2:41">
      <c r="B1128" s="111">
        <v>43256</v>
      </c>
      <c r="C1128" s="112">
        <v>2.3191899999999999</v>
      </c>
      <c r="E1128" s="111"/>
      <c r="K1128" s="111">
        <v>43203</v>
      </c>
      <c r="L1128" s="112">
        <v>2.0001000000000002</v>
      </c>
      <c r="N1128" s="111">
        <v>43203</v>
      </c>
      <c r="O1128" s="112">
        <v>1.8013599999999999</v>
      </c>
      <c r="Q1128" s="111">
        <v>43203</v>
      </c>
      <c r="R1128" s="112">
        <v>0.19874</v>
      </c>
      <c r="S1128" s="158">
        <f t="shared" si="210"/>
        <v>0</v>
      </c>
      <c r="T1128" s="38">
        <f t="shared" si="211"/>
        <v>43256</v>
      </c>
      <c r="U1128" s="112">
        <f t="shared" ca="1" si="212"/>
        <v>2.3191899999999999</v>
      </c>
      <c r="V1128" s="112">
        <f t="shared" ca="1" si="206"/>
        <v>2.1089699999999998</v>
      </c>
      <c r="W1128" s="112">
        <f t="shared" ca="1" si="207"/>
        <v>1.9044099999999999</v>
      </c>
      <c r="X1128" s="112">
        <f t="shared" ca="1" si="208"/>
        <v>0.20455999999999999</v>
      </c>
      <c r="Y1128" s="112">
        <f t="shared" ca="1" si="213"/>
        <v>0</v>
      </c>
      <c r="Z1128" s="27">
        <f t="shared" ca="1" si="209"/>
        <v>0.41477999999999993</v>
      </c>
      <c r="AB1128" s="38">
        <f t="shared" si="214"/>
        <v>43164</v>
      </c>
      <c r="AC1128" s="38">
        <f t="shared" si="215"/>
        <v>43164</v>
      </c>
      <c r="AD1128" s="38">
        <f t="shared" si="216"/>
        <v>43164</v>
      </c>
      <c r="AE1128" s="38"/>
      <c r="AF1128" s="38"/>
      <c r="AG1128" s="38"/>
      <c r="AH1128" s="38"/>
      <c r="AI1128" s="38"/>
      <c r="AJ1128" s="38"/>
      <c r="AK1128" s="38"/>
      <c r="AL1128" s="38"/>
      <c r="AM1128" s="38"/>
      <c r="AO1128" s="38"/>
    </row>
    <row r="1129" spans="2:41">
      <c r="B1129" s="111">
        <v>43257</v>
      </c>
      <c r="C1129" s="112">
        <v>2.3208799999999998</v>
      </c>
      <c r="E1129" s="111"/>
      <c r="K1129" s="111">
        <v>43206</v>
      </c>
      <c r="L1129" s="112">
        <v>2.0060600000000002</v>
      </c>
      <c r="N1129" s="111">
        <v>43206</v>
      </c>
      <c r="O1129" s="112">
        <v>1.80732</v>
      </c>
      <c r="Q1129" s="111">
        <v>43206</v>
      </c>
      <c r="R1129" s="112">
        <v>0.19874</v>
      </c>
      <c r="S1129" s="158">
        <f t="shared" si="210"/>
        <v>0</v>
      </c>
      <c r="T1129" s="38">
        <f t="shared" si="211"/>
        <v>43257</v>
      </c>
      <c r="U1129" s="112">
        <f t="shared" ca="1" si="212"/>
        <v>2.3208799999999998</v>
      </c>
      <c r="V1129" s="112">
        <f t="shared" ca="1" si="206"/>
        <v>2.1112899999999999</v>
      </c>
      <c r="W1129" s="112">
        <f t="shared" ca="1" si="207"/>
        <v>1.9066000000000001</v>
      </c>
      <c r="X1129" s="112">
        <f t="shared" ca="1" si="208"/>
        <v>0.20469000000000001</v>
      </c>
      <c r="Y1129" s="112">
        <f t="shared" ca="1" si="213"/>
        <v>0</v>
      </c>
      <c r="Z1129" s="27">
        <f t="shared" ca="1" si="209"/>
        <v>0.41427999999999976</v>
      </c>
      <c r="AB1129" s="38">
        <f t="shared" si="214"/>
        <v>43165</v>
      </c>
      <c r="AC1129" s="38">
        <f t="shared" ca="1" si="215"/>
        <v>43165</v>
      </c>
      <c r="AD1129" s="38">
        <f t="shared" si="216"/>
        <v>43165</v>
      </c>
      <c r="AE1129" s="38"/>
      <c r="AF1129" s="38"/>
      <c r="AG1129" s="38"/>
      <c r="AH1129" s="38"/>
      <c r="AI1129" s="38"/>
      <c r="AJ1129" s="38"/>
      <c r="AK1129" s="38"/>
      <c r="AL1129" s="38"/>
      <c r="AM1129" s="38"/>
      <c r="AO1129" s="38"/>
    </row>
    <row r="1130" spans="2:41">
      <c r="B1130" s="111">
        <v>43258</v>
      </c>
      <c r="C1130" s="112">
        <v>2.3271299999999999</v>
      </c>
      <c r="E1130" s="111"/>
      <c r="K1130" s="111">
        <v>43207</v>
      </c>
      <c r="L1130" s="112">
        <v>2.00834</v>
      </c>
      <c r="N1130" s="111">
        <v>43207</v>
      </c>
      <c r="O1130" s="112">
        <v>1.80931</v>
      </c>
      <c r="Q1130" s="111">
        <v>43207</v>
      </c>
      <c r="R1130" s="112">
        <v>0.19903000000000001</v>
      </c>
      <c r="S1130" s="158">
        <f t="shared" si="210"/>
        <v>0</v>
      </c>
      <c r="T1130" s="38">
        <f t="shared" si="211"/>
        <v>43258</v>
      </c>
      <c r="U1130" s="112">
        <f t="shared" ca="1" si="212"/>
        <v>2.3271299999999999</v>
      </c>
      <c r="V1130" s="112">
        <f t="shared" ca="1" si="206"/>
        <v>2.11375</v>
      </c>
      <c r="W1130" s="112">
        <f t="shared" ca="1" si="207"/>
        <v>1.90889</v>
      </c>
      <c r="X1130" s="112">
        <f t="shared" ca="1" si="208"/>
        <v>0.20485999999999999</v>
      </c>
      <c r="Y1130" s="112">
        <f t="shared" ca="1" si="213"/>
        <v>0</v>
      </c>
      <c r="Z1130" s="27">
        <f t="shared" ca="1" si="209"/>
        <v>0.41823999999999995</v>
      </c>
      <c r="AB1130" s="38">
        <f t="shared" si="214"/>
        <v>43166</v>
      </c>
      <c r="AC1130" s="38">
        <f t="shared" si="215"/>
        <v>43166</v>
      </c>
      <c r="AD1130" s="38">
        <f t="shared" si="216"/>
        <v>43166</v>
      </c>
      <c r="AE1130" s="38"/>
      <c r="AF1130" s="38"/>
      <c r="AG1130" s="38"/>
      <c r="AH1130" s="38"/>
      <c r="AI1130" s="38"/>
      <c r="AJ1130" s="38"/>
      <c r="AK1130" s="38"/>
      <c r="AL1130" s="38"/>
      <c r="AM1130" s="38"/>
      <c r="AO1130" s="38"/>
    </row>
    <row r="1131" spans="2:41">
      <c r="B1131" s="111">
        <v>43259</v>
      </c>
      <c r="C1131" s="112">
        <v>2.3263099999999999</v>
      </c>
      <c r="E1131" s="111"/>
      <c r="K1131" s="111">
        <v>43208</v>
      </c>
      <c r="L1131" s="112">
        <v>2.0106199999999999</v>
      </c>
      <c r="N1131" s="111">
        <v>43208</v>
      </c>
      <c r="O1131" s="112">
        <v>1.81108</v>
      </c>
      <c r="Q1131" s="111">
        <v>43208</v>
      </c>
      <c r="R1131" s="112">
        <v>0.19954</v>
      </c>
      <c r="S1131" s="158">
        <f t="shared" si="210"/>
        <v>0</v>
      </c>
      <c r="T1131" s="38">
        <f t="shared" si="211"/>
        <v>43259</v>
      </c>
      <c r="U1131" s="112">
        <f t="shared" ca="1" si="212"/>
        <v>2.3263099999999999</v>
      </c>
      <c r="V1131" s="112">
        <f t="shared" ca="1" si="206"/>
        <v>2.1171000000000002</v>
      </c>
      <c r="W1131" s="112">
        <f t="shared" ca="1" si="207"/>
        <v>1.91221</v>
      </c>
      <c r="X1131" s="112">
        <f t="shared" ca="1" si="208"/>
        <v>0.20488999999999999</v>
      </c>
      <c r="Y1131" s="112">
        <f t="shared" ca="1" si="213"/>
        <v>0</v>
      </c>
      <c r="Z1131" s="27">
        <f t="shared" ca="1" si="209"/>
        <v>0.41409999999999991</v>
      </c>
      <c r="AB1131" s="38">
        <f t="shared" si="214"/>
        <v>43167</v>
      </c>
      <c r="AC1131" s="38">
        <f t="shared" si="215"/>
        <v>43167</v>
      </c>
      <c r="AD1131" s="38">
        <f t="shared" si="216"/>
        <v>43167</v>
      </c>
      <c r="AE1131" s="38"/>
      <c r="AF1131" s="38"/>
      <c r="AG1131" s="38"/>
      <c r="AH1131" s="38"/>
      <c r="AI1131" s="38"/>
      <c r="AJ1131" s="38"/>
      <c r="AK1131" s="38"/>
      <c r="AL1131" s="38"/>
      <c r="AM1131" s="38"/>
      <c r="AO1131" s="38"/>
    </row>
    <row r="1132" spans="2:41">
      <c r="B1132" s="111">
        <v>43262</v>
      </c>
      <c r="C1132" s="112">
        <v>2.33263</v>
      </c>
      <c r="E1132" s="111"/>
      <c r="K1132" s="111">
        <v>43209</v>
      </c>
      <c r="L1132" s="112">
        <v>2.0123000000000002</v>
      </c>
      <c r="N1132" s="111">
        <v>43209</v>
      </c>
      <c r="O1132" s="112">
        <v>1.81273</v>
      </c>
      <c r="Q1132" s="111">
        <v>43209</v>
      </c>
      <c r="R1132" s="112">
        <v>0.19957</v>
      </c>
      <c r="S1132" s="158">
        <f t="shared" si="210"/>
        <v>0</v>
      </c>
      <c r="T1132" s="38">
        <f t="shared" si="211"/>
        <v>43262</v>
      </c>
      <c r="U1132" s="112">
        <f t="shared" ca="1" si="212"/>
        <v>2.33263</v>
      </c>
      <c r="V1132" s="112">
        <f t="shared" ca="1" si="206"/>
        <v>2.1248900000000002</v>
      </c>
      <c r="W1132" s="112">
        <f t="shared" ca="1" si="207"/>
        <v>1.9195899999999999</v>
      </c>
      <c r="X1132" s="112">
        <f t="shared" ca="1" si="208"/>
        <v>0.20530000000000001</v>
      </c>
      <c r="Y1132" s="112">
        <f t="shared" ca="1" si="213"/>
        <v>0</v>
      </c>
      <c r="Z1132" s="27">
        <f t="shared" ca="1" si="209"/>
        <v>0.41304000000000007</v>
      </c>
      <c r="AB1132" s="38">
        <f t="shared" ca="1" si="214"/>
        <v>43168</v>
      </c>
      <c r="AC1132" s="38" t="e">
        <f t="shared" si="215"/>
        <v>#N/A</v>
      </c>
      <c r="AD1132" s="38">
        <f t="shared" si="216"/>
        <v>43168</v>
      </c>
      <c r="AE1132" s="38"/>
      <c r="AF1132" s="38"/>
      <c r="AG1132" s="38"/>
      <c r="AH1132" s="38"/>
      <c r="AI1132" s="38"/>
      <c r="AJ1132" s="38"/>
      <c r="AK1132" s="38"/>
      <c r="AL1132" s="38"/>
      <c r="AM1132" s="38"/>
      <c r="AO1132" s="38"/>
    </row>
    <row r="1133" spans="2:41">
      <c r="B1133" s="111">
        <v>43263</v>
      </c>
      <c r="C1133" s="112">
        <v>2.3356300000000001</v>
      </c>
      <c r="E1133" s="111"/>
      <c r="K1133" s="111">
        <v>43210</v>
      </c>
      <c r="L1133" s="112">
        <v>2.0145499999999998</v>
      </c>
      <c r="N1133" s="111">
        <v>43210</v>
      </c>
      <c r="O1133" s="112">
        <v>1.8146100000000001</v>
      </c>
      <c r="Q1133" s="111">
        <v>43210</v>
      </c>
      <c r="R1133" s="112">
        <v>0.19994000000000001</v>
      </c>
      <c r="S1133" s="158">
        <f t="shared" si="210"/>
        <v>0</v>
      </c>
      <c r="T1133" s="38">
        <f t="shared" si="211"/>
        <v>43263</v>
      </c>
      <c r="U1133" s="112">
        <f t="shared" ca="1" si="212"/>
        <v>2.3356300000000001</v>
      </c>
      <c r="V1133" s="112">
        <f t="shared" ca="1" si="206"/>
        <v>2.1277900000000001</v>
      </c>
      <c r="W1133" s="112">
        <f t="shared" ca="1" si="207"/>
        <v>1.92232</v>
      </c>
      <c r="X1133" s="112">
        <f t="shared" ca="1" si="208"/>
        <v>0.20547000000000001</v>
      </c>
      <c r="Y1133" s="112">
        <f t="shared" ca="1" si="213"/>
        <v>0</v>
      </c>
      <c r="Z1133" s="27">
        <f t="shared" ca="1" si="209"/>
        <v>0.41331000000000007</v>
      </c>
      <c r="AB1133" s="38">
        <f t="shared" si="214"/>
        <v>43171</v>
      </c>
      <c r="AC1133" s="38">
        <f t="shared" si="215"/>
        <v>43171</v>
      </c>
      <c r="AD1133" s="38">
        <f t="shared" si="216"/>
        <v>43171</v>
      </c>
      <c r="AE1133" s="38"/>
      <c r="AF1133" s="38"/>
      <c r="AG1133" s="38"/>
      <c r="AH1133" s="38"/>
      <c r="AI1133" s="38"/>
      <c r="AJ1133" s="38"/>
      <c r="AK1133" s="38"/>
      <c r="AL1133" s="38"/>
      <c r="AM1133" s="38"/>
      <c r="AO1133" s="38"/>
    </row>
    <row r="1134" spans="2:41">
      <c r="B1134" s="111">
        <v>43264</v>
      </c>
      <c r="C1134" s="112">
        <v>2.34063</v>
      </c>
      <c r="E1134" s="111"/>
      <c r="K1134" s="111">
        <v>43213</v>
      </c>
      <c r="L1134" s="112">
        <v>2.0201899999999999</v>
      </c>
      <c r="N1134" s="111">
        <v>43213</v>
      </c>
      <c r="O1134" s="112">
        <v>1.8199100000000001</v>
      </c>
      <c r="Q1134" s="111">
        <v>43213</v>
      </c>
      <c r="R1134" s="112">
        <v>0.20028000000000001</v>
      </c>
      <c r="S1134" s="158">
        <f t="shared" si="210"/>
        <v>0</v>
      </c>
      <c r="T1134" s="38">
        <f t="shared" si="211"/>
        <v>43264</v>
      </c>
      <c r="U1134" s="112">
        <f t="shared" ca="1" si="212"/>
        <v>2.34063</v>
      </c>
      <c r="V1134" s="112">
        <f t="shared" ca="1" si="206"/>
        <v>2.1309200000000001</v>
      </c>
      <c r="W1134" s="112">
        <f t="shared" ca="1" si="207"/>
        <v>1.92527</v>
      </c>
      <c r="X1134" s="112">
        <f t="shared" ca="1" si="208"/>
        <v>0.20565</v>
      </c>
      <c r="Y1134" s="112">
        <f t="shared" ca="1" si="213"/>
        <v>0</v>
      </c>
      <c r="Z1134" s="27">
        <f t="shared" ca="1" si="209"/>
        <v>0.41535999999999995</v>
      </c>
      <c r="AB1134" s="38">
        <f t="shared" si="214"/>
        <v>43172</v>
      </c>
      <c r="AC1134" s="38">
        <f t="shared" si="215"/>
        <v>43172</v>
      </c>
      <c r="AD1134" s="38">
        <f t="shared" si="216"/>
        <v>43172</v>
      </c>
      <c r="AE1134" s="38"/>
      <c r="AF1134" s="38"/>
      <c r="AG1134" s="38"/>
      <c r="AH1134" s="38"/>
      <c r="AI1134" s="38"/>
      <c r="AJ1134" s="38"/>
      <c r="AK1134" s="38"/>
      <c r="AL1134" s="38"/>
      <c r="AM1134" s="38"/>
      <c r="AO1134" s="38"/>
    </row>
    <row r="1135" spans="2:41">
      <c r="B1135" s="111">
        <v>43265</v>
      </c>
      <c r="C1135" s="112">
        <v>2.3346900000000002</v>
      </c>
      <c r="E1135" s="111"/>
      <c r="K1135" s="111">
        <v>43214</v>
      </c>
      <c r="L1135" s="112">
        <v>2.0220799999999999</v>
      </c>
      <c r="N1135" s="111">
        <v>43214</v>
      </c>
      <c r="O1135" s="112">
        <v>1.82178</v>
      </c>
      <c r="Q1135" s="111">
        <v>43214</v>
      </c>
      <c r="R1135" s="112">
        <v>0.20030000000000001</v>
      </c>
      <c r="S1135" s="158">
        <f t="shared" si="210"/>
        <v>0</v>
      </c>
      <c r="T1135" s="38">
        <f t="shared" si="211"/>
        <v>43265</v>
      </c>
      <c r="U1135" s="112">
        <f t="shared" ca="1" si="212"/>
        <v>2.3346900000000002</v>
      </c>
      <c r="V1135" s="112">
        <f t="shared" ca="1" si="206"/>
        <v>2.1337999999999999</v>
      </c>
      <c r="W1135" s="112">
        <f t="shared" ca="1" si="207"/>
        <v>1.9277899999999999</v>
      </c>
      <c r="X1135" s="112">
        <f t="shared" ca="1" si="208"/>
        <v>0.20601</v>
      </c>
      <c r="Y1135" s="112">
        <f t="shared" ca="1" si="213"/>
        <v>0</v>
      </c>
      <c r="Z1135" s="27">
        <f t="shared" ca="1" si="209"/>
        <v>0.40690000000000026</v>
      </c>
      <c r="AB1135" s="38">
        <f t="shared" si="214"/>
        <v>43173</v>
      </c>
      <c r="AC1135" s="38">
        <f t="shared" si="215"/>
        <v>43173</v>
      </c>
      <c r="AD1135" s="38">
        <f t="shared" si="216"/>
        <v>43173</v>
      </c>
      <c r="AE1135" s="38"/>
      <c r="AF1135" s="38"/>
      <c r="AG1135" s="38"/>
      <c r="AH1135" s="38"/>
      <c r="AI1135" s="38"/>
      <c r="AJ1135" s="38"/>
      <c r="AK1135" s="38"/>
      <c r="AL1135" s="38"/>
      <c r="AM1135" s="38"/>
      <c r="AO1135" s="38"/>
    </row>
    <row r="1136" spans="2:41">
      <c r="B1136" s="111">
        <v>43266</v>
      </c>
      <c r="C1136" s="112">
        <v>2.3259400000000001</v>
      </c>
      <c r="E1136" s="111"/>
      <c r="K1136" s="111">
        <v>43215</v>
      </c>
      <c r="L1136" s="112">
        <v>2.0242100000000001</v>
      </c>
      <c r="N1136" s="111">
        <v>43215</v>
      </c>
      <c r="O1136" s="112">
        <v>1.8238799999999999</v>
      </c>
      <c r="Q1136" s="111">
        <v>43215</v>
      </c>
      <c r="R1136" s="112">
        <v>0.20033000000000001</v>
      </c>
      <c r="S1136" s="158">
        <f t="shared" si="210"/>
        <v>0</v>
      </c>
      <c r="T1136" s="38">
        <f t="shared" si="211"/>
        <v>43266</v>
      </c>
      <c r="U1136" s="112">
        <f t="shared" ca="1" si="212"/>
        <v>2.3259400000000001</v>
      </c>
      <c r="V1136" s="112">
        <f t="shared" ca="1" si="206"/>
        <v>2.1350500000000001</v>
      </c>
      <c r="W1136" s="112">
        <f t="shared" ca="1" si="207"/>
        <v>1.92899</v>
      </c>
      <c r="X1136" s="112">
        <f t="shared" ca="1" si="208"/>
        <v>0.20605999999999999</v>
      </c>
      <c r="Y1136" s="112">
        <f t="shared" ca="1" si="213"/>
        <v>0</v>
      </c>
      <c r="Z1136" s="27">
        <f t="shared" ca="1" si="209"/>
        <v>0.39695000000000014</v>
      </c>
      <c r="AB1136" s="38">
        <f t="shared" si="214"/>
        <v>43174</v>
      </c>
      <c r="AC1136" s="38">
        <f t="shared" si="215"/>
        <v>43174</v>
      </c>
      <c r="AD1136" s="38">
        <f t="shared" si="216"/>
        <v>43174</v>
      </c>
      <c r="AE1136" s="38"/>
      <c r="AF1136" s="38"/>
      <c r="AG1136" s="38"/>
      <c r="AH1136" s="38"/>
      <c r="AI1136" s="38"/>
      <c r="AJ1136" s="38"/>
      <c r="AK1136" s="38"/>
      <c r="AL1136" s="38"/>
      <c r="AM1136" s="38"/>
      <c r="AO1136" s="38"/>
    </row>
    <row r="1137" spans="2:43">
      <c r="B1137" s="111">
        <v>43269</v>
      </c>
      <c r="C1137" s="112">
        <v>2.3246899999999999</v>
      </c>
      <c r="E1137" s="111"/>
      <c r="K1137" s="111">
        <v>43216</v>
      </c>
      <c r="L1137" s="112">
        <v>2.0260799999999999</v>
      </c>
      <c r="N1137" s="111">
        <v>43216</v>
      </c>
      <c r="O1137" s="112">
        <v>1.82565</v>
      </c>
      <c r="Q1137" s="111">
        <v>43216</v>
      </c>
      <c r="R1137" s="112">
        <v>0.20043</v>
      </c>
      <c r="S1137" s="158">
        <f t="shared" si="210"/>
        <v>0</v>
      </c>
      <c r="T1137" s="38">
        <f t="shared" si="211"/>
        <v>43269</v>
      </c>
      <c r="U1137" s="112">
        <f t="shared" ca="1" si="212"/>
        <v>2.3246899999999999</v>
      </c>
      <c r="V1137" s="112">
        <f t="shared" ca="1" si="206"/>
        <v>2.1366299999999998</v>
      </c>
      <c r="W1137" s="112">
        <f t="shared" ca="1" si="207"/>
        <v>1.9301900000000001</v>
      </c>
      <c r="X1137" s="112">
        <f t="shared" ca="1" si="208"/>
        <v>0.20644000000000001</v>
      </c>
      <c r="Y1137" s="112">
        <f t="shared" ca="1" si="213"/>
        <v>0</v>
      </c>
      <c r="Z1137" s="27">
        <f t="shared" ca="1" si="209"/>
        <v>0.39449999999999985</v>
      </c>
      <c r="AB1137" s="38">
        <f t="shared" si="214"/>
        <v>43175</v>
      </c>
      <c r="AC1137" s="38" t="e">
        <f t="shared" ca="1" si="215"/>
        <v>#N/A</v>
      </c>
      <c r="AD1137" s="38">
        <f t="shared" si="216"/>
        <v>43175</v>
      </c>
      <c r="AE1137" s="38"/>
      <c r="AF1137" s="38"/>
      <c r="AG1137" s="38"/>
      <c r="AH1137" s="38"/>
      <c r="AI1137" s="38"/>
      <c r="AJ1137" s="38"/>
      <c r="AK1137" s="38"/>
      <c r="AL1137" s="38"/>
      <c r="AM1137" s="38"/>
      <c r="AO1137" s="38"/>
    </row>
    <row r="1138" spans="2:43">
      <c r="B1138" s="111">
        <v>43270</v>
      </c>
      <c r="C1138" s="112">
        <v>2.3302499999999999</v>
      </c>
      <c r="E1138" s="111"/>
      <c r="K1138" s="111">
        <v>43217</v>
      </c>
      <c r="L1138" s="112">
        <v>2.02834</v>
      </c>
      <c r="N1138" s="111">
        <v>43217</v>
      </c>
      <c r="O1138" s="112">
        <v>1.8276300000000001</v>
      </c>
      <c r="Q1138" s="111">
        <v>43217</v>
      </c>
      <c r="R1138" s="112">
        <v>0.20071</v>
      </c>
      <c r="S1138" s="158">
        <f t="shared" si="210"/>
        <v>0</v>
      </c>
      <c r="T1138" s="38">
        <f t="shared" si="211"/>
        <v>43270</v>
      </c>
      <c r="U1138" s="112">
        <f t="shared" ca="1" si="212"/>
        <v>2.3302499999999999</v>
      </c>
      <c r="V1138" s="112">
        <f t="shared" ca="1" si="206"/>
        <v>2.13707</v>
      </c>
      <c r="W1138" s="112">
        <f t="shared" ca="1" si="207"/>
        <v>1.9306299999999998</v>
      </c>
      <c r="X1138" s="112">
        <f t="shared" ca="1" si="208"/>
        <v>0.20644000000000001</v>
      </c>
      <c r="Y1138" s="112">
        <f t="shared" ca="1" si="213"/>
        <v>0</v>
      </c>
      <c r="Z1138" s="27">
        <f t="shared" ca="1" si="209"/>
        <v>0.39962000000000009</v>
      </c>
      <c r="AB1138" s="38">
        <f t="shared" si="214"/>
        <v>43178</v>
      </c>
      <c r="AC1138" s="38">
        <f t="shared" si="215"/>
        <v>43178</v>
      </c>
      <c r="AD1138" s="38">
        <f t="shared" si="216"/>
        <v>43178</v>
      </c>
      <c r="AE1138" s="38"/>
      <c r="AF1138" s="38"/>
      <c r="AG1138" s="38"/>
      <c r="AH1138" s="38"/>
      <c r="AI1138" s="38"/>
      <c r="AJ1138" s="38"/>
      <c r="AK1138" s="38"/>
      <c r="AL1138" s="38"/>
      <c r="AM1138" s="38"/>
      <c r="AO1138" s="38"/>
    </row>
    <row r="1139" spans="2:43">
      <c r="B1139" s="111">
        <v>43271</v>
      </c>
      <c r="C1139" s="112">
        <v>2.33188</v>
      </c>
      <c r="E1139" s="111"/>
      <c r="K1139" s="111">
        <v>43220</v>
      </c>
      <c r="L1139" s="112">
        <v>2.03403</v>
      </c>
      <c r="N1139" s="111">
        <v>43220</v>
      </c>
      <c r="O1139" s="112">
        <v>1.8329299999999999</v>
      </c>
      <c r="Q1139" s="111">
        <v>43220</v>
      </c>
      <c r="R1139" s="112">
        <v>0.2011</v>
      </c>
      <c r="S1139" s="158">
        <f t="shared" si="210"/>
        <v>0</v>
      </c>
      <c r="T1139" s="38">
        <f t="shared" si="211"/>
        <v>43271</v>
      </c>
      <c r="U1139" s="112">
        <f t="shared" ca="1" si="212"/>
        <v>2.33188</v>
      </c>
      <c r="V1139" s="112">
        <f t="shared" ca="1" si="206"/>
        <v>2.1375199999999999</v>
      </c>
      <c r="W1139" s="112">
        <f t="shared" ca="1" si="207"/>
        <v>1.93106</v>
      </c>
      <c r="X1139" s="112">
        <f t="shared" ca="1" si="208"/>
        <v>0.20646</v>
      </c>
      <c r="Y1139" s="112">
        <f t="shared" ca="1" si="213"/>
        <v>0</v>
      </c>
      <c r="Z1139" s="27">
        <f t="shared" ca="1" si="209"/>
        <v>0.40081999999999995</v>
      </c>
      <c r="AB1139" s="38">
        <f t="shared" si="214"/>
        <v>43179</v>
      </c>
      <c r="AC1139" s="38">
        <f t="shared" si="215"/>
        <v>43179</v>
      </c>
      <c r="AD1139" s="38">
        <f t="shared" si="216"/>
        <v>43179</v>
      </c>
      <c r="AE1139" s="38"/>
      <c r="AF1139" s="38"/>
      <c r="AG1139" s="38"/>
      <c r="AH1139" s="38"/>
      <c r="AI1139" s="38"/>
      <c r="AJ1139" s="38"/>
      <c r="AK1139" s="38"/>
      <c r="AL1139" s="38"/>
      <c r="AM1139" s="38"/>
      <c r="AO1139" s="38"/>
    </row>
    <row r="1140" spans="2:43">
      <c r="B1140" s="111">
        <v>43272</v>
      </c>
      <c r="C1140" s="112">
        <v>2.3350599999999999</v>
      </c>
      <c r="E1140" s="111"/>
      <c r="K1140" s="111">
        <v>43221</v>
      </c>
      <c r="L1140" s="112">
        <v>2.0365500000000001</v>
      </c>
      <c r="N1140" s="111">
        <v>43221</v>
      </c>
      <c r="O1140" s="112">
        <v>1.8352900000000001</v>
      </c>
      <c r="Q1140" s="111">
        <v>43221</v>
      </c>
      <c r="R1140" s="112">
        <v>0.20125999999999999</v>
      </c>
      <c r="S1140" s="158">
        <f t="shared" si="210"/>
        <v>0</v>
      </c>
      <c r="T1140" s="38">
        <f t="shared" si="211"/>
        <v>43272</v>
      </c>
      <c r="U1140" s="112">
        <f t="shared" ca="1" si="212"/>
        <v>2.3350599999999999</v>
      </c>
      <c r="V1140" s="112">
        <f t="shared" ca="1" si="206"/>
        <v>2.13815</v>
      </c>
      <c r="W1140" s="112">
        <f t="shared" ca="1" si="207"/>
        <v>1.93161</v>
      </c>
      <c r="X1140" s="112">
        <f t="shared" ca="1" si="208"/>
        <v>0.20654</v>
      </c>
      <c r="Y1140" s="112">
        <f t="shared" ca="1" si="213"/>
        <v>0</v>
      </c>
      <c r="Z1140" s="27">
        <f t="shared" ca="1" si="209"/>
        <v>0.40344999999999986</v>
      </c>
      <c r="AB1140" s="38">
        <f t="shared" si="214"/>
        <v>43180</v>
      </c>
      <c r="AC1140" s="38">
        <f t="shared" si="215"/>
        <v>43180</v>
      </c>
      <c r="AD1140" s="38">
        <f t="shared" si="216"/>
        <v>43180</v>
      </c>
      <c r="AE1140" s="38"/>
      <c r="AF1140" s="38"/>
      <c r="AG1140" s="38"/>
      <c r="AH1140" s="38"/>
      <c r="AI1140" s="38"/>
      <c r="AJ1140" s="38"/>
      <c r="AK1140" s="38"/>
      <c r="AL1140" s="38"/>
      <c r="AM1140" s="38"/>
      <c r="AO1140" s="38"/>
    </row>
    <row r="1141" spans="2:43">
      <c r="B1141" s="111">
        <v>43273</v>
      </c>
      <c r="C1141" s="112">
        <v>2.3388800000000001</v>
      </c>
      <c r="E1141" s="111"/>
      <c r="K1141" s="111">
        <v>43222</v>
      </c>
      <c r="L1141" s="112">
        <v>2.0386199999999999</v>
      </c>
      <c r="N1141" s="111">
        <v>43222</v>
      </c>
      <c r="O1141" s="112">
        <v>1.8366</v>
      </c>
      <c r="Q1141" s="111">
        <v>43222</v>
      </c>
      <c r="R1141" s="112">
        <v>0.20202000000000001</v>
      </c>
      <c r="S1141" s="158">
        <f t="shared" si="210"/>
        <v>0</v>
      </c>
      <c r="T1141" s="38">
        <f t="shared" si="211"/>
        <v>43273</v>
      </c>
      <c r="U1141" s="112">
        <f t="shared" ca="1" si="212"/>
        <v>2.3388800000000001</v>
      </c>
      <c r="V1141" s="112">
        <f t="shared" ca="1" si="206"/>
        <v>2.13889</v>
      </c>
      <c r="W1141" s="112">
        <f t="shared" ca="1" si="207"/>
        <v>1.9321000000000002</v>
      </c>
      <c r="X1141" s="112">
        <f t="shared" ca="1" si="208"/>
        <v>0.20679</v>
      </c>
      <c r="Y1141" s="112">
        <f t="shared" ca="1" si="213"/>
        <v>0</v>
      </c>
      <c r="Z1141" s="27">
        <f t="shared" ca="1" si="209"/>
        <v>0.40677999999999992</v>
      </c>
      <c r="AB1141" s="38">
        <f t="shared" si="214"/>
        <v>43181</v>
      </c>
      <c r="AC1141" s="38">
        <f t="shared" ca="1" si="215"/>
        <v>43181</v>
      </c>
      <c r="AD1141" s="38">
        <f t="shared" si="216"/>
        <v>43181</v>
      </c>
      <c r="AE1141" s="38"/>
      <c r="AF1141" s="38"/>
      <c r="AG1141" s="38"/>
      <c r="AH1141" s="38"/>
      <c r="AI1141" s="38"/>
      <c r="AJ1141" s="38"/>
      <c r="AK1141" s="38"/>
      <c r="AL1141" s="38"/>
      <c r="AM1141" s="38"/>
      <c r="AO1141" s="38"/>
    </row>
    <row r="1142" spans="2:43">
      <c r="B1142" s="111">
        <v>43276</v>
      </c>
      <c r="C1142" s="112">
        <v>2.3370000000000002</v>
      </c>
      <c r="E1142" s="111"/>
      <c r="K1142" s="111">
        <v>43223</v>
      </c>
      <c r="L1142" s="112">
        <v>2.0404900000000001</v>
      </c>
      <c r="N1142" s="111">
        <v>43223</v>
      </c>
      <c r="O1142" s="112">
        <v>1.8383400000000001</v>
      </c>
      <c r="Q1142" s="111">
        <v>43223</v>
      </c>
      <c r="R1142" s="112">
        <v>0.20215</v>
      </c>
      <c r="S1142" s="158">
        <f t="shared" si="210"/>
        <v>0</v>
      </c>
      <c r="T1142" s="38">
        <f t="shared" si="211"/>
        <v>43276</v>
      </c>
      <c r="U1142" s="112">
        <f t="shared" ca="1" si="212"/>
        <v>2.3370000000000002</v>
      </c>
      <c r="V1142" s="112">
        <f t="shared" ca="1" si="206"/>
        <v>2.1399400000000002</v>
      </c>
      <c r="W1142" s="112">
        <f t="shared" ca="1" si="207"/>
        <v>1.93248</v>
      </c>
      <c r="X1142" s="112">
        <f t="shared" ca="1" si="208"/>
        <v>0.20746000000000001</v>
      </c>
      <c r="Y1142" s="112">
        <f t="shared" ca="1" si="213"/>
        <v>0</v>
      </c>
      <c r="Z1142" s="27">
        <f t="shared" ca="1" si="209"/>
        <v>0.40452000000000021</v>
      </c>
      <c r="AB1142" s="38">
        <f t="shared" ca="1" si="214"/>
        <v>43182</v>
      </c>
      <c r="AC1142" s="38" t="e">
        <f t="shared" ca="1" si="215"/>
        <v>#N/A</v>
      </c>
      <c r="AD1142" s="38">
        <f t="shared" si="216"/>
        <v>43182</v>
      </c>
      <c r="AE1142" s="38"/>
      <c r="AF1142" s="38"/>
      <c r="AG1142" s="38"/>
      <c r="AH1142" s="38"/>
      <c r="AI1142" s="38"/>
      <c r="AJ1142" s="38"/>
      <c r="AK1142" s="38"/>
      <c r="AL1142" s="38"/>
      <c r="AM1142" s="38"/>
      <c r="AO1142" s="38"/>
    </row>
    <row r="1143" spans="2:43">
      <c r="B1143" s="111">
        <v>43277</v>
      </c>
      <c r="C1143" s="112">
        <v>2.3356300000000001</v>
      </c>
      <c r="E1143" s="111"/>
      <c r="K1143" s="111">
        <v>43224</v>
      </c>
      <c r="L1143" s="112">
        <v>2.0424199999999999</v>
      </c>
      <c r="N1143" s="111">
        <v>43224</v>
      </c>
      <c r="O1143" s="112">
        <v>1.8402699999999999</v>
      </c>
      <c r="Q1143" s="111">
        <v>43224</v>
      </c>
      <c r="R1143" s="112">
        <v>0.20215</v>
      </c>
      <c r="S1143" s="158">
        <f t="shared" si="210"/>
        <v>0</v>
      </c>
      <c r="T1143" s="38">
        <f t="shared" si="211"/>
        <v>43277</v>
      </c>
      <c r="U1143" s="112">
        <f t="shared" ca="1" si="212"/>
        <v>2.3356300000000001</v>
      </c>
      <c r="V1143" s="112">
        <f t="shared" ca="1" si="206"/>
        <v>2.1402200000000002</v>
      </c>
      <c r="W1143" s="112">
        <f t="shared" ca="1" si="207"/>
        <v>1.9327000000000001</v>
      </c>
      <c r="X1143" s="112">
        <f t="shared" ca="1" si="208"/>
        <v>0.20752000000000001</v>
      </c>
      <c r="Y1143" s="112">
        <f t="shared" ca="1" si="213"/>
        <v>0</v>
      </c>
      <c r="Z1143" s="27">
        <f t="shared" ca="1" si="209"/>
        <v>0.40293000000000001</v>
      </c>
      <c r="AB1143" s="38">
        <f t="shared" si="214"/>
        <v>43185</v>
      </c>
      <c r="AC1143" s="38">
        <f t="shared" si="215"/>
        <v>43185</v>
      </c>
      <c r="AD1143" s="38">
        <f t="shared" si="216"/>
        <v>43185</v>
      </c>
      <c r="AE1143" s="38"/>
      <c r="AF1143" s="38"/>
      <c r="AG1143" s="38"/>
      <c r="AH1143" s="38"/>
      <c r="AI1143" s="38"/>
      <c r="AJ1143" s="38"/>
      <c r="AK1143" s="38"/>
      <c r="AL1143" s="38"/>
      <c r="AM1143" s="38"/>
      <c r="AO1143" s="38"/>
    </row>
    <row r="1144" spans="2:43">
      <c r="B1144" s="111">
        <v>43278</v>
      </c>
      <c r="C1144" s="112">
        <v>2.3343799999999999</v>
      </c>
      <c r="E1144" s="111"/>
      <c r="K1144" s="111">
        <v>43227</v>
      </c>
      <c r="L1144" s="112">
        <v>2.0465800000000001</v>
      </c>
      <c r="N1144" s="111">
        <v>43227</v>
      </c>
      <c r="O1144" s="112">
        <v>1.8442400000000001</v>
      </c>
      <c r="Q1144" s="111">
        <v>43227</v>
      </c>
      <c r="R1144" s="112">
        <v>0.20233999999999999</v>
      </c>
      <c r="S1144" s="158">
        <f t="shared" si="210"/>
        <v>0</v>
      </c>
      <c r="T1144" s="38">
        <f t="shared" si="211"/>
        <v>43278</v>
      </c>
      <c r="U1144" s="112">
        <f t="shared" ca="1" si="212"/>
        <v>2.3343799999999999</v>
      </c>
      <c r="V1144" s="112">
        <f t="shared" ca="1" si="206"/>
        <v>2.14045</v>
      </c>
      <c r="W1144" s="112">
        <f t="shared" ca="1" si="207"/>
        <v>1.93292</v>
      </c>
      <c r="X1144" s="112">
        <f t="shared" ca="1" si="208"/>
        <v>0.20752999999999999</v>
      </c>
      <c r="Y1144" s="112">
        <f t="shared" ca="1" si="213"/>
        <v>0</v>
      </c>
      <c r="Z1144" s="27">
        <f t="shared" ca="1" si="209"/>
        <v>0.40145999999999993</v>
      </c>
      <c r="AB1144" s="38">
        <f t="shared" si="214"/>
        <v>43186</v>
      </c>
      <c r="AC1144" s="38">
        <f t="shared" si="215"/>
        <v>43186</v>
      </c>
      <c r="AD1144" s="38">
        <f t="shared" si="216"/>
        <v>43186</v>
      </c>
      <c r="AE1144" s="38"/>
      <c r="AF1144" s="38"/>
      <c r="AG1144" s="38"/>
      <c r="AH1144" s="38"/>
      <c r="AI1144" s="38"/>
      <c r="AJ1144" s="38"/>
      <c r="AK1144" s="38"/>
      <c r="AL1144" s="38"/>
      <c r="AM1144" s="38"/>
      <c r="AO1144" s="38"/>
    </row>
    <row r="1145" spans="2:43">
      <c r="B1145" s="111">
        <v>43279</v>
      </c>
      <c r="C1145" s="112">
        <v>2.33738</v>
      </c>
      <c r="E1145" s="111"/>
      <c r="K1145" s="111">
        <v>43228</v>
      </c>
      <c r="L1145" s="112">
        <v>2.0484100000000001</v>
      </c>
      <c r="N1145" s="111">
        <v>43228</v>
      </c>
      <c r="O1145" s="112">
        <v>1.84599</v>
      </c>
      <c r="Q1145" s="111">
        <v>43228</v>
      </c>
      <c r="R1145" s="112">
        <v>0.20241999999999999</v>
      </c>
      <c r="S1145" s="158">
        <f t="shared" si="210"/>
        <v>0</v>
      </c>
      <c r="T1145" s="38">
        <f t="shared" si="211"/>
        <v>43279</v>
      </c>
      <c r="U1145" s="112">
        <f t="shared" ca="1" si="212"/>
        <v>2.33738</v>
      </c>
      <c r="V1145" s="112">
        <f t="shared" ca="1" si="206"/>
        <v>2.14337</v>
      </c>
      <c r="W1145" s="112">
        <f t="shared" ca="1" si="207"/>
        <v>1.9357600000000001</v>
      </c>
      <c r="X1145" s="112">
        <f t="shared" ca="1" si="208"/>
        <v>0.20760999999999999</v>
      </c>
      <c r="Y1145" s="112">
        <f t="shared" ca="1" si="213"/>
        <v>0</v>
      </c>
      <c r="Z1145" s="27">
        <f t="shared" ca="1" si="209"/>
        <v>0.40161999999999987</v>
      </c>
      <c r="AB1145" s="38">
        <f t="shared" si="214"/>
        <v>43187</v>
      </c>
      <c r="AC1145" s="38">
        <f t="shared" si="215"/>
        <v>43187</v>
      </c>
      <c r="AD1145" s="38">
        <f t="shared" si="216"/>
        <v>43187</v>
      </c>
      <c r="AE1145" s="38"/>
      <c r="AF1145" s="38"/>
      <c r="AG1145" s="38"/>
      <c r="AH1145" s="38"/>
      <c r="AI1145" s="38"/>
      <c r="AJ1145" s="38"/>
      <c r="AK1145" s="38"/>
      <c r="AL1145" s="38"/>
      <c r="AM1145" s="38"/>
      <c r="AO1145" s="38"/>
    </row>
    <row r="1146" spans="2:43">
      <c r="B1146" s="111">
        <v>43280</v>
      </c>
      <c r="C1146" s="112">
        <v>2.33575</v>
      </c>
      <c r="E1146" s="111"/>
      <c r="K1146" s="111">
        <v>43229</v>
      </c>
      <c r="L1146" s="112">
        <v>2.0504199999999999</v>
      </c>
      <c r="N1146" s="111">
        <v>43229</v>
      </c>
      <c r="O1146" s="112">
        <v>1.8477399999999999</v>
      </c>
      <c r="Q1146" s="111">
        <v>43229</v>
      </c>
      <c r="R1146" s="112">
        <v>0.20268</v>
      </c>
      <c r="S1146" s="158">
        <f t="shared" si="210"/>
        <v>0</v>
      </c>
      <c r="T1146" s="38">
        <f t="shared" si="211"/>
        <v>43280</v>
      </c>
      <c r="U1146" s="112">
        <f t="shared" ca="1" si="212"/>
        <v>2.33575</v>
      </c>
      <c r="V1146" s="112">
        <f t="shared" ca="1" si="206"/>
        <v>2.1436000000000002</v>
      </c>
      <c r="W1146" s="112">
        <f t="shared" ca="1" si="207"/>
        <v>1.9357199999999999</v>
      </c>
      <c r="X1146" s="112">
        <f t="shared" ca="1" si="208"/>
        <v>0.20788000000000001</v>
      </c>
      <c r="Y1146" s="112">
        <f t="shared" ca="1" si="213"/>
        <v>0</v>
      </c>
      <c r="Z1146" s="27">
        <f t="shared" ca="1" si="209"/>
        <v>0.40003000000000011</v>
      </c>
      <c r="AB1146" s="38">
        <f t="shared" si="214"/>
        <v>43188</v>
      </c>
      <c r="AC1146" s="38">
        <f t="shared" si="215"/>
        <v>43188</v>
      </c>
      <c r="AD1146" s="38">
        <f t="shared" si="216"/>
        <v>43188</v>
      </c>
      <c r="AE1146" s="38"/>
      <c r="AF1146" s="38"/>
      <c r="AG1146" s="38"/>
      <c r="AH1146" s="38"/>
      <c r="AI1146" s="38"/>
      <c r="AJ1146" s="38"/>
      <c r="AK1146" s="38"/>
      <c r="AL1146" s="38"/>
      <c r="AM1146" s="38"/>
      <c r="AO1146" s="38"/>
    </row>
    <row r="1147" spans="2:43">
      <c r="B1147" s="111">
        <v>43283</v>
      </c>
      <c r="C1147" s="112">
        <v>2.3425000000000002</v>
      </c>
      <c r="E1147" s="111"/>
      <c r="K1147" s="111">
        <v>43230</v>
      </c>
      <c r="L1147" s="112">
        <v>2.0525500000000001</v>
      </c>
      <c r="N1147" s="111">
        <v>43230</v>
      </c>
      <c r="O1147" s="112">
        <v>1.84981</v>
      </c>
      <c r="Q1147" s="111">
        <v>43230</v>
      </c>
      <c r="R1147" s="112">
        <v>0.20274</v>
      </c>
      <c r="S1147" s="158">
        <f t="shared" si="210"/>
        <v>0</v>
      </c>
      <c r="T1147" s="38">
        <f t="shared" si="211"/>
        <v>43283</v>
      </c>
      <c r="U1147" s="112">
        <f t="shared" ca="1" si="212"/>
        <v>2.3425000000000002</v>
      </c>
      <c r="V1147" s="112">
        <f t="shared" ca="1" si="206"/>
        <v>2.1519900000000001</v>
      </c>
      <c r="W1147" s="112">
        <f t="shared" ca="1" si="207"/>
        <v>1.94319</v>
      </c>
      <c r="X1147" s="112">
        <f t="shared" ca="1" si="208"/>
        <v>0.20880000000000001</v>
      </c>
      <c r="Y1147" s="112">
        <f t="shared" ca="1" si="213"/>
        <v>0</v>
      </c>
      <c r="Z1147" s="27">
        <f t="shared" ca="1" si="209"/>
        <v>0.39931000000000028</v>
      </c>
      <c r="AB1147" s="38">
        <f t="shared" si="214"/>
        <v>43188</v>
      </c>
      <c r="AC1147" s="38" t="e">
        <f t="shared" ca="1" si="215"/>
        <v>#N/A</v>
      </c>
      <c r="AD1147" s="38">
        <f t="shared" si="216"/>
        <v>43188</v>
      </c>
      <c r="AE1147" s="38"/>
      <c r="AF1147" s="38"/>
      <c r="AG1147" s="38"/>
      <c r="AH1147" s="38"/>
      <c r="AI1147" s="38"/>
      <c r="AJ1147" s="38"/>
      <c r="AK1147" s="38"/>
      <c r="AL1147" s="38"/>
      <c r="AM1147" s="38"/>
      <c r="AO1147" s="38"/>
    </row>
    <row r="1148" spans="2:43">
      <c r="B1148" s="111">
        <v>43284</v>
      </c>
      <c r="C1148" s="112">
        <v>2.33725</v>
      </c>
      <c r="E1148" s="111"/>
      <c r="K1148" s="111">
        <v>43231</v>
      </c>
      <c r="L1148" s="112">
        <v>2.0556200000000002</v>
      </c>
      <c r="N1148" s="111">
        <v>43231</v>
      </c>
      <c r="O1148" s="112">
        <v>1.8528799999999999</v>
      </c>
      <c r="Q1148" s="111">
        <v>43231</v>
      </c>
      <c r="R1148" s="112">
        <v>0.20274</v>
      </c>
      <c r="S1148" s="158">
        <f t="shared" si="210"/>
        <v>0</v>
      </c>
      <c r="T1148" s="38">
        <f t="shared" si="211"/>
        <v>43284</v>
      </c>
      <c r="U1148" s="112">
        <f t="shared" ca="1" si="212"/>
        <v>2.33725</v>
      </c>
      <c r="V1148" s="112">
        <f t="shared" ca="1" si="206"/>
        <v>2.1547700000000001</v>
      </c>
      <c r="W1148" s="112">
        <f t="shared" ca="1" si="207"/>
        <v>1.94493</v>
      </c>
      <c r="X1148" s="112">
        <f t="shared" ca="1" si="208"/>
        <v>0.20984</v>
      </c>
      <c r="Y1148" s="112">
        <f t="shared" ca="1" si="213"/>
        <v>0</v>
      </c>
      <c r="Z1148" s="27">
        <f t="shared" ca="1" si="209"/>
        <v>0.39232</v>
      </c>
      <c r="AB1148" s="38">
        <f t="shared" si="214"/>
        <v>43193</v>
      </c>
      <c r="AC1148" s="38">
        <f t="shared" si="215"/>
        <v>43193</v>
      </c>
      <c r="AD1148" s="38">
        <f t="shared" si="216"/>
        <v>43193</v>
      </c>
      <c r="AE1148" s="38"/>
      <c r="AF1148" s="38"/>
      <c r="AG1148" s="38"/>
      <c r="AH1148" s="38"/>
      <c r="AI1148" s="38"/>
      <c r="AJ1148" s="38"/>
      <c r="AK1148" s="38"/>
      <c r="AL1148" s="38"/>
      <c r="AM1148" s="38"/>
      <c r="AO1148" s="38"/>
    </row>
    <row r="1149" spans="2:43">
      <c r="B1149" s="111">
        <v>43285</v>
      </c>
      <c r="C1149" s="112">
        <v>2.33731</v>
      </c>
      <c r="E1149" s="111"/>
      <c r="K1149" s="111">
        <v>43234</v>
      </c>
      <c r="L1149" s="112">
        <v>2.06012</v>
      </c>
      <c r="N1149" s="111">
        <v>43234</v>
      </c>
      <c r="O1149" s="112">
        <v>1.85734</v>
      </c>
      <c r="Q1149" s="111">
        <v>43234</v>
      </c>
      <c r="R1149" s="112">
        <v>0.20277999999999999</v>
      </c>
      <c r="S1149" s="158">
        <f t="shared" si="210"/>
        <v>0</v>
      </c>
      <c r="T1149" s="38">
        <f t="shared" si="211"/>
        <v>43285</v>
      </c>
      <c r="U1149" s="112">
        <f t="shared" ca="1" si="212"/>
        <v>2.33731</v>
      </c>
      <c r="V1149" s="112">
        <f t="shared" ca="1" si="206"/>
        <v>2.1547700000000001</v>
      </c>
      <c r="W1149" s="112">
        <f t="shared" ca="1" si="207"/>
        <v>1.94493</v>
      </c>
      <c r="X1149" s="112">
        <f t="shared" ca="1" si="208"/>
        <v>0.20984</v>
      </c>
      <c r="Y1149" s="112">
        <f t="shared" ca="1" si="213"/>
        <v>0</v>
      </c>
      <c r="Z1149" s="27">
        <f t="shared" ca="1" si="209"/>
        <v>0.39237999999999995</v>
      </c>
      <c r="AB1149" s="38">
        <f t="shared" si="214"/>
        <v>43194</v>
      </c>
      <c r="AC1149" s="38">
        <f t="shared" si="215"/>
        <v>43194</v>
      </c>
      <c r="AD1149" s="38">
        <f t="shared" si="216"/>
        <v>43194</v>
      </c>
      <c r="AE1149" s="38">
        <f>INDEX(T:T,MATCH(AB1149,T:T,0)-2)</f>
        <v>43188</v>
      </c>
      <c r="AF1149" s="74">
        <f>INDEX(T:T,IFERROR(MATCH(AE1149,T:T,0)+2,MATCH(AE1149,T:T,1)+3))</f>
        <v>43194</v>
      </c>
      <c r="AG1149" s="38" t="str">
        <f ca="1">IFERROR(INDEX(E:E,MATCH(AF1149,E:E,0)-2),INDEX(E:E,MATCH(AF1149,E:E,1)-2))</f>
        <v>#N/A Requesting Data...</v>
      </c>
      <c r="AH1149" s="38" t="e">
        <f ca="1">INDEX(E:E,IFERROR(MATCH(EDATE(AG1149,3),E:E,0),MATCH(EDATE(AG1149,3),E:E,1)+1))</f>
        <v>#VALUE!</v>
      </c>
      <c r="AI1149" s="38" t="e">
        <f ca="1">INDEX(E:E,MATCH(EDATE(AG1149,3),E:E,0))</f>
        <v>#VALUE!</v>
      </c>
      <c r="AJ1149" s="38" t="e">
        <f ca="1">INDEX(E:E,MATCH(EDATE(AG1149,3),E:E,1)+1)</f>
        <v>#VALUE!</v>
      </c>
      <c r="AK1149" s="74" t="e">
        <f ca="1">IF(IFERROR(MATCH(T1149,E:E,0),MATCH(T1149,E:E,1)+1)-MATCH(AH1149,E:E,0)&gt;=2,AE1149,INDEX(T:T,MATCH(AE1149,T:T,0)-1,0))</f>
        <v>#VALUE!</v>
      </c>
      <c r="AL1149" s="38">
        <f>AE1149</f>
        <v>43188</v>
      </c>
      <c r="AM1149" s="38">
        <f>INDEX(T:T,MATCH(AE1149,T:T,0)-1,0)</f>
        <v>43187</v>
      </c>
      <c r="AO1149" s="38"/>
      <c r="AP1149" s="38"/>
      <c r="AQ1149" s="38"/>
    </row>
    <row r="1150" spans="2:43">
      <c r="B1150" s="111">
        <v>43286</v>
      </c>
      <c r="C1150" s="112">
        <v>2.3386300000000002</v>
      </c>
      <c r="E1150" s="111"/>
      <c r="K1150" s="111">
        <v>43235</v>
      </c>
      <c r="L1150" s="112">
        <v>2.0621</v>
      </c>
      <c r="N1150" s="111">
        <v>43235</v>
      </c>
      <c r="O1150" s="112">
        <v>1.85931</v>
      </c>
      <c r="Q1150" s="111">
        <v>43235</v>
      </c>
      <c r="R1150" s="112">
        <v>0.20279</v>
      </c>
      <c r="S1150" s="158">
        <f t="shared" si="210"/>
        <v>0</v>
      </c>
      <c r="T1150" s="38">
        <f t="shared" si="211"/>
        <v>43286</v>
      </c>
      <c r="U1150" s="112">
        <f t="shared" ca="1" si="212"/>
        <v>2.3386300000000002</v>
      </c>
      <c r="V1150" s="112">
        <f t="shared" ca="1" si="206"/>
        <v>2.15903</v>
      </c>
      <c r="W1150" s="112">
        <f t="shared" ca="1" si="207"/>
        <v>1.94909</v>
      </c>
      <c r="X1150" s="112">
        <f t="shared" ca="1" si="208"/>
        <v>0.20993999999999999</v>
      </c>
      <c r="Y1150" s="112">
        <f t="shared" ca="1" si="213"/>
        <v>0</v>
      </c>
      <c r="Z1150" s="27">
        <f t="shared" ca="1" si="209"/>
        <v>0.38954000000000022</v>
      </c>
      <c r="AB1150" s="38">
        <f t="shared" si="214"/>
        <v>43195</v>
      </c>
      <c r="AC1150" s="38">
        <f t="shared" si="215"/>
        <v>43195</v>
      </c>
      <c r="AD1150" s="38">
        <f t="shared" si="216"/>
        <v>43195</v>
      </c>
      <c r="AE1150" s="38">
        <f t="shared" ref="AE1150:AE1213" si="217">INDEX(T:T,MATCH(AB1150,T:T,0)-2)</f>
        <v>43193</v>
      </c>
      <c r="AF1150" s="74">
        <f t="shared" ref="AF1150:AF1213" si="218">INDEX(T:T,IFERROR(MATCH(AE1150,T:T,0)+2,MATCH(AE1150,T:T,1)+3))</f>
        <v>43195</v>
      </c>
      <c r="AG1150" s="38">
        <f t="shared" ref="AG1150:AG1213" ca="1" si="219">IFERROR(INDEX(E:E,MATCH(AF1150,E:E,0)-2),INDEX(E:E,MATCH(AF1150,E:E,1)-2))</f>
        <v>43193</v>
      </c>
      <c r="AH1150" s="38">
        <f t="shared" ref="AH1150:AH1213" ca="1" si="220">INDEX(E:E,IFERROR(MATCH(EDATE(AG1150,3),E:E,0),MATCH(EDATE(AG1150,3),E:E,1)+1))</f>
        <v>43284</v>
      </c>
      <c r="AI1150" s="38">
        <f t="shared" ref="AI1150:AI1213" ca="1" si="221">INDEX(E:E,MATCH(EDATE(AG1150,3),E:E,0))</f>
        <v>43284</v>
      </c>
      <c r="AJ1150" s="38">
        <f t="shared" ref="AJ1150:AJ1213" ca="1" si="222">INDEX(E:E,MATCH(EDATE(AG1150,3),E:E,1)+1)</f>
        <v>43286</v>
      </c>
      <c r="AK1150" s="74">
        <f t="shared" ref="AK1150:AK1213" ca="1" si="223">IF(IFERROR(MATCH(T1150,E:E,0),MATCH(T1150,E:E,1)+1)-MATCH(AH1150,E:E,0)&gt;=2,AE1150,INDEX(T:T,MATCH(AE1150,T:T,0)-1,0))</f>
        <v>43188</v>
      </c>
      <c r="AL1150" s="38">
        <f t="shared" ref="AL1150:AL1213" si="224">AE1150</f>
        <v>43193</v>
      </c>
      <c r="AM1150" s="38">
        <f t="shared" ref="AM1150:AM1213" si="225">INDEX(T:T,MATCH(AE1150,T:T,0)-1,0)</f>
        <v>43188</v>
      </c>
      <c r="AO1150" s="38"/>
      <c r="AP1150" s="38"/>
      <c r="AQ1150" s="38"/>
    </row>
    <row r="1151" spans="2:43">
      <c r="B1151" s="111">
        <v>43287</v>
      </c>
      <c r="C1151" s="112">
        <v>2.3314400000000002</v>
      </c>
      <c r="E1151" s="111"/>
      <c r="K1151" s="111">
        <v>43236</v>
      </c>
      <c r="L1151" s="112">
        <v>2.06447</v>
      </c>
      <c r="N1151" s="111">
        <v>43236</v>
      </c>
      <c r="O1151" s="112">
        <v>1.8613900000000001</v>
      </c>
      <c r="Q1151" s="111">
        <v>43236</v>
      </c>
      <c r="R1151" s="112">
        <v>0.20308000000000001</v>
      </c>
      <c r="S1151" s="158">
        <f t="shared" si="210"/>
        <v>0</v>
      </c>
      <c r="T1151" s="38">
        <f t="shared" si="211"/>
        <v>43287</v>
      </c>
      <c r="U1151" s="112">
        <f t="shared" ca="1" si="212"/>
        <v>2.3314400000000002</v>
      </c>
      <c r="V1151" s="112">
        <f t="shared" ca="1" si="206"/>
        <v>2.16831</v>
      </c>
      <c r="W1151" s="112">
        <f t="shared" ca="1" si="207"/>
        <v>1.9580899999999999</v>
      </c>
      <c r="X1151" s="112">
        <f t="shared" ca="1" si="208"/>
        <v>0.21021999999999999</v>
      </c>
      <c r="Y1151" s="112">
        <f t="shared" ca="1" si="213"/>
        <v>0</v>
      </c>
      <c r="Z1151" s="27">
        <f t="shared" ca="1" si="209"/>
        <v>0.37335000000000029</v>
      </c>
      <c r="AB1151" s="38">
        <f t="shared" si="214"/>
        <v>43196</v>
      </c>
      <c r="AC1151" s="38">
        <f t="shared" si="215"/>
        <v>43196</v>
      </c>
      <c r="AD1151" s="38">
        <f t="shared" si="216"/>
        <v>43196</v>
      </c>
      <c r="AE1151" s="38">
        <f t="shared" si="217"/>
        <v>43194</v>
      </c>
      <c r="AF1151" s="74">
        <f t="shared" si="218"/>
        <v>43196</v>
      </c>
      <c r="AG1151" s="38">
        <f t="shared" ca="1" si="219"/>
        <v>43194</v>
      </c>
      <c r="AH1151" s="38">
        <f t="shared" ca="1" si="220"/>
        <v>43286</v>
      </c>
      <c r="AI1151" s="38" t="e">
        <f t="shared" ca="1" si="221"/>
        <v>#N/A</v>
      </c>
      <c r="AJ1151" s="38">
        <f t="shared" ca="1" si="222"/>
        <v>43286</v>
      </c>
      <c r="AK1151" s="74">
        <f t="shared" ca="1" si="223"/>
        <v>43193</v>
      </c>
      <c r="AL1151" s="38">
        <f t="shared" si="224"/>
        <v>43194</v>
      </c>
      <c r="AM1151" s="38">
        <f t="shared" si="225"/>
        <v>43193</v>
      </c>
      <c r="AO1151" s="38"/>
      <c r="AP1151" s="38"/>
      <c r="AQ1151" s="38"/>
    </row>
    <row r="1152" spans="2:43">
      <c r="B1152" s="111">
        <v>43290</v>
      </c>
      <c r="C1152" s="112">
        <v>2.3331300000000001</v>
      </c>
      <c r="E1152" s="111"/>
      <c r="K1152" s="111">
        <v>43237</v>
      </c>
      <c r="L1152" s="112">
        <v>2.06724</v>
      </c>
      <c r="N1152" s="111">
        <v>43237</v>
      </c>
      <c r="O1152" s="112">
        <v>1.8640099999999999</v>
      </c>
      <c r="Q1152" s="111">
        <v>43237</v>
      </c>
      <c r="R1152" s="112">
        <v>0.20322999999999999</v>
      </c>
      <c r="S1152" s="158">
        <f t="shared" si="210"/>
        <v>0</v>
      </c>
      <c r="T1152" s="38">
        <f t="shared" si="211"/>
        <v>43290</v>
      </c>
      <c r="U1152" s="112">
        <f t="shared" ca="1" si="212"/>
        <v>2.3331300000000001</v>
      </c>
      <c r="V1152" s="112">
        <f t="shared" ca="1" si="206"/>
        <v>2.1691199999999999</v>
      </c>
      <c r="W1152" s="112">
        <f t="shared" ca="1" si="207"/>
        <v>1.95869</v>
      </c>
      <c r="X1152" s="112">
        <f t="shared" ca="1" si="208"/>
        <v>0.21043000000000001</v>
      </c>
      <c r="Y1152" s="112">
        <f t="shared" ca="1" si="213"/>
        <v>0</v>
      </c>
      <c r="Z1152" s="27">
        <f t="shared" ca="1" si="209"/>
        <v>0.37444000000000011</v>
      </c>
      <c r="AB1152" s="38">
        <f t="shared" si="214"/>
        <v>43199</v>
      </c>
      <c r="AC1152" s="38">
        <f t="shared" si="215"/>
        <v>43199</v>
      </c>
      <c r="AD1152" s="38">
        <f t="shared" si="216"/>
        <v>43199</v>
      </c>
      <c r="AE1152" s="38">
        <f t="shared" si="217"/>
        <v>43195</v>
      </c>
      <c r="AF1152" s="74">
        <f t="shared" si="218"/>
        <v>43199</v>
      </c>
      <c r="AG1152" s="38">
        <f t="shared" ca="1" si="219"/>
        <v>43195</v>
      </c>
      <c r="AH1152" s="38">
        <f t="shared" ca="1" si="220"/>
        <v>43286</v>
      </c>
      <c r="AI1152" s="38">
        <f t="shared" ca="1" si="221"/>
        <v>43286</v>
      </c>
      <c r="AJ1152" s="38">
        <f t="shared" ca="1" si="222"/>
        <v>43287</v>
      </c>
      <c r="AK1152" s="74">
        <f t="shared" ca="1" si="223"/>
        <v>43195</v>
      </c>
      <c r="AL1152" s="38">
        <f t="shared" si="224"/>
        <v>43195</v>
      </c>
      <c r="AM1152" s="38">
        <f t="shared" si="225"/>
        <v>43194</v>
      </c>
      <c r="AO1152" s="38"/>
      <c r="AP1152" s="38"/>
      <c r="AQ1152" s="38"/>
    </row>
    <row r="1153" spans="2:43">
      <c r="B1153" s="111">
        <v>43291</v>
      </c>
      <c r="C1153" s="112">
        <v>2.33744</v>
      </c>
      <c r="E1153" s="111"/>
      <c r="K1153" s="111">
        <v>43238</v>
      </c>
      <c r="L1153" s="112">
        <v>2.0699000000000001</v>
      </c>
      <c r="N1153" s="111">
        <v>43238</v>
      </c>
      <c r="O1153" s="112">
        <v>1.8666700000000001</v>
      </c>
      <c r="Q1153" s="111">
        <v>43238</v>
      </c>
      <c r="R1153" s="112">
        <v>0.20322999999999999</v>
      </c>
      <c r="S1153" s="158">
        <f t="shared" si="210"/>
        <v>0</v>
      </c>
      <c r="T1153" s="38">
        <f t="shared" si="211"/>
        <v>43291</v>
      </c>
      <c r="U1153" s="112">
        <f t="shared" ca="1" si="212"/>
        <v>2.33744</v>
      </c>
      <c r="V1153" s="112">
        <f t="shared" ca="1" si="206"/>
        <v>2.1720100000000002</v>
      </c>
      <c r="W1153" s="112">
        <f t="shared" ca="1" si="207"/>
        <v>1.96153</v>
      </c>
      <c r="X1153" s="112">
        <f t="shared" ca="1" si="208"/>
        <v>0.21048</v>
      </c>
      <c r="Y1153" s="112">
        <f t="shared" ca="1" si="213"/>
        <v>0</v>
      </c>
      <c r="Z1153" s="27">
        <f t="shared" ca="1" si="209"/>
        <v>0.37590999999999997</v>
      </c>
      <c r="AB1153" s="38">
        <f t="shared" si="214"/>
        <v>43200</v>
      </c>
      <c r="AC1153" s="38">
        <f t="shared" si="215"/>
        <v>43200</v>
      </c>
      <c r="AD1153" s="38">
        <f t="shared" si="216"/>
        <v>43200</v>
      </c>
      <c r="AE1153" s="38">
        <f t="shared" si="217"/>
        <v>43196</v>
      </c>
      <c r="AF1153" s="74">
        <f t="shared" si="218"/>
        <v>43200</v>
      </c>
      <c r="AG1153" s="38">
        <f t="shared" ca="1" si="219"/>
        <v>43196</v>
      </c>
      <c r="AH1153" s="38">
        <f t="shared" ca="1" si="220"/>
        <v>43287</v>
      </c>
      <c r="AI1153" s="38">
        <f t="shared" ca="1" si="221"/>
        <v>43287</v>
      </c>
      <c r="AJ1153" s="38">
        <f t="shared" ca="1" si="222"/>
        <v>43290</v>
      </c>
      <c r="AK1153" s="74">
        <f t="shared" ca="1" si="223"/>
        <v>43196</v>
      </c>
      <c r="AL1153" s="38">
        <f t="shared" si="224"/>
        <v>43196</v>
      </c>
      <c r="AM1153" s="38">
        <f t="shared" si="225"/>
        <v>43195</v>
      </c>
      <c r="AO1153" s="38"/>
      <c r="AP1153" s="38"/>
      <c r="AQ1153" s="38"/>
    </row>
    <row r="1154" spans="2:43">
      <c r="B1154" s="111">
        <v>43292</v>
      </c>
      <c r="C1154" s="112">
        <v>2.3370000000000002</v>
      </c>
      <c r="E1154" s="111"/>
      <c r="K1154" s="111">
        <v>43241</v>
      </c>
      <c r="L1154" s="112">
        <v>2.07477</v>
      </c>
      <c r="N1154" s="111">
        <v>43241</v>
      </c>
      <c r="O1154" s="112">
        <v>1.8713199999999999</v>
      </c>
      <c r="Q1154" s="111">
        <v>43241</v>
      </c>
      <c r="R1154" s="112">
        <v>0.20344999999999999</v>
      </c>
      <c r="S1154" s="158">
        <f t="shared" si="210"/>
        <v>0</v>
      </c>
      <c r="T1154" s="38">
        <f t="shared" si="211"/>
        <v>43292</v>
      </c>
      <c r="U1154" s="112">
        <f t="shared" ca="1" si="212"/>
        <v>2.3370000000000002</v>
      </c>
      <c r="V1154" s="112">
        <f t="shared" ca="1" si="206"/>
        <v>2.1749999999999998</v>
      </c>
      <c r="W1154" s="112">
        <f t="shared" ca="1" si="207"/>
        <v>1.9643699999999999</v>
      </c>
      <c r="X1154" s="112">
        <f t="shared" ca="1" si="208"/>
        <v>0.21063000000000001</v>
      </c>
      <c r="Y1154" s="112">
        <f t="shared" ca="1" si="213"/>
        <v>0</v>
      </c>
      <c r="Z1154" s="27">
        <f t="shared" ca="1" si="209"/>
        <v>0.37263000000000024</v>
      </c>
      <c r="AB1154" s="38">
        <f t="shared" si="214"/>
        <v>43201</v>
      </c>
      <c r="AC1154" s="38">
        <f t="shared" si="215"/>
        <v>43201</v>
      </c>
      <c r="AD1154" s="38">
        <f t="shared" si="216"/>
        <v>43201</v>
      </c>
      <c r="AE1154" s="38">
        <f t="shared" si="217"/>
        <v>43199</v>
      </c>
      <c r="AF1154" s="74">
        <f t="shared" si="218"/>
        <v>43201</v>
      </c>
      <c r="AG1154" s="38">
        <f t="shared" ca="1" si="219"/>
        <v>43199</v>
      </c>
      <c r="AH1154" s="38">
        <f t="shared" ca="1" si="220"/>
        <v>43290</v>
      </c>
      <c r="AI1154" s="38">
        <f t="shared" ca="1" si="221"/>
        <v>43290</v>
      </c>
      <c r="AJ1154" s="38">
        <f t="shared" ca="1" si="222"/>
        <v>43291</v>
      </c>
      <c r="AK1154" s="74">
        <f t="shared" ca="1" si="223"/>
        <v>43199</v>
      </c>
      <c r="AL1154" s="38">
        <f t="shared" si="224"/>
        <v>43199</v>
      </c>
      <c r="AM1154" s="38">
        <f t="shared" si="225"/>
        <v>43196</v>
      </c>
      <c r="AO1154" s="38"/>
      <c r="AP1154" s="38"/>
      <c r="AQ1154" s="38"/>
    </row>
    <row r="1155" spans="2:43">
      <c r="B1155" s="111">
        <v>43293</v>
      </c>
      <c r="C1155" s="112">
        <v>2.3391899999999999</v>
      </c>
      <c r="E1155" s="111"/>
      <c r="K1155" s="111">
        <v>43242</v>
      </c>
      <c r="L1155" s="112">
        <v>2.0771999999999999</v>
      </c>
      <c r="N1155" s="111">
        <v>43242</v>
      </c>
      <c r="O1155" s="112">
        <v>1.8736199999999998</v>
      </c>
      <c r="Q1155" s="111">
        <v>43242</v>
      </c>
      <c r="R1155" s="112">
        <v>0.20358000000000001</v>
      </c>
      <c r="S1155" s="158">
        <f t="shared" si="210"/>
        <v>0</v>
      </c>
      <c r="T1155" s="38">
        <f t="shared" si="211"/>
        <v>43293</v>
      </c>
      <c r="U1155" s="112">
        <f t="shared" ca="1" si="212"/>
        <v>2.3391899999999999</v>
      </c>
      <c r="V1155" s="112">
        <f t="shared" ca="1" si="206"/>
        <v>2.1783899999999998</v>
      </c>
      <c r="W1155" s="112">
        <f t="shared" ca="1" si="207"/>
        <v>1.96743</v>
      </c>
      <c r="X1155" s="112">
        <f t="shared" ca="1" si="208"/>
        <v>0.21096000000000001</v>
      </c>
      <c r="Y1155" s="112">
        <f t="shared" ca="1" si="213"/>
        <v>0</v>
      </c>
      <c r="Z1155" s="27">
        <f t="shared" ca="1" si="209"/>
        <v>0.37175999999999987</v>
      </c>
      <c r="AB1155" s="38">
        <f t="shared" si="214"/>
        <v>43202</v>
      </c>
      <c r="AC1155" s="38">
        <f t="shared" si="215"/>
        <v>43202</v>
      </c>
      <c r="AD1155" s="38">
        <f t="shared" si="216"/>
        <v>43202</v>
      </c>
      <c r="AE1155" s="38">
        <f t="shared" si="217"/>
        <v>43200</v>
      </c>
      <c r="AF1155" s="74">
        <f t="shared" si="218"/>
        <v>43202</v>
      </c>
      <c r="AG1155" s="38">
        <f t="shared" ca="1" si="219"/>
        <v>43200</v>
      </c>
      <c r="AH1155" s="38">
        <f t="shared" ca="1" si="220"/>
        <v>43291</v>
      </c>
      <c r="AI1155" s="38">
        <f t="shared" ca="1" si="221"/>
        <v>43291</v>
      </c>
      <c r="AJ1155" s="38">
        <f t="shared" ca="1" si="222"/>
        <v>43292</v>
      </c>
      <c r="AK1155" s="74">
        <f t="shared" ca="1" si="223"/>
        <v>43200</v>
      </c>
      <c r="AL1155" s="38">
        <f t="shared" si="224"/>
        <v>43200</v>
      </c>
      <c r="AM1155" s="38">
        <f t="shared" si="225"/>
        <v>43199</v>
      </c>
      <c r="AO1155" s="38"/>
      <c r="AP1155" s="38"/>
      <c r="AQ1155" s="38"/>
    </row>
    <row r="1156" spans="2:43">
      <c r="B1156" s="111">
        <v>43294</v>
      </c>
      <c r="C1156" s="112">
        <v>2.3359999999999999</v>
      </c>
      <c r="E1156" s="111"/>
      <c r="K1156" s="111">
        <v>43243</v>
      </c>
      <c r="L1156" s="112">
        <v>2.08026</v>
      </c>
      <c r="N1156" s="111">
        <v>43243</v>
      </c>
      <c r="O1156" s="112">
        <v>1.87635</v>
      </c>
      <c r="Q1156" s="111">
        <v>43243</v>
      </c>
      <c r="R1156" s="112">
        <v>0.20391000000000001</v>
      </c>
      <c r="S1156" s="158">
        <f t="shared" si="210"/>
        <v>0</v>
      </c>
      <c r="T1156" s="38">
        <f t="shared" si="211"/>
        <v>43294</v>
      </c>
      <c r="U1156" s="112">
        <f t="shared" ca="1" si="212"/>
        <v>2.3359999999999999</v>
      </c>
      <c r="V1156" s="112">
        <f t="shared" ca="1" si="206"/>
        <v>2.1863299999999999</v>
      </c>
      <c r="W1156" s="112">
        <f t="shared" ca="1" si="207"/>
        <v>1.9751799999999999</v>
      </c>
      <c r="X1156" s="112">
        <f t="shared" ca="1" si="208"/>
        <v>0.21115</v>
      </c>
      <c r="Y1156" s="112">
        <f t="shared" ca="1" si="213"/>
        <v>0</v>
      </c>
      <c r="Z1156" s="27">
        <f t="shared" ca="1" si="209"/>
        <v>0.36081999999999992</v>
      </c>
      <c r="AB1156" s="38">
        <f t="shared" si="214"/>
        <v>43203</v>
      </c>
      <c r="AC1156" s="38">
        <f t="shared" si="215"/>
        <v>43203</v>
      </c>
      <c r="AD1156" s="38">
        <f t="shared" si="216"/>
        <v>43203</v>
      </c>
      <c r="AE1156" s="38">
        <f t="shared" si="217"/>
        <v>43201</v>
      </c>
      <c r="AF1156" s="74">
        <f t="shared" si="218"/>
        <v>43203</v>
      </c>
      <c r="AG1156" s="38">
        <f t="shared" ca="1" si="219"/>
        <v>43201</v>
      </c>
      <c r="AH1156" s="38">
        <f t="shared" ca="1" si="220"/>
        <v>43292</v>
      </c>
      <c r="AI1156" s="38">
        <f t="shared" ca="1" si="221"/>
        <v>43292</v>
      </c>
      <c r="AJ1156" s="38">
        <f t="shared" ca="1" si="222"/>
        <v>43293</v>
      </c>
      <c r="AK1156" s="74">
        <f t="shared" ca="1" si="223"/>
        <v>43201</v>
      </c>
      <c r="AL1156" s="38">
        <f t="shared" si="224"/>
        <v>43201</v>
      </c>
      <c r="AM1156" s="38">
        <f t="shared" si="225"/>
        <v>43200</v>
      </c>
      <c r="AO1156" s="38"/>
      <c r="AP1156" s="38"/>
      <c r="AQ1156" s="38"/>
    </row>
    <row r="1157" spans="2:43">
      <c r="B1157" s="111">
        <v>43297</v>
      </c>
      <c r="C1157" s="112">
        <v>2.33263</v>
      </c>
      <c r="E1157" s="111"/>
      <c r="K1157" s="111">
        <v>43244</v>
      </c>
      <c r="L1157" s="112">
        <v>2.0833699999999999</v>
      </c>
      <c r="N1157" s="111">
        <v>43244</v>
      </c>
      <c r="O1157" s="112">
        <v>1.8793</v>
      </c>
      <c r="Q1157" s="111">
        <v>43244</v>
      </c>
      <c r="R1157" s="112">
        <v>0.20407</v>
      </c>
      <c r="S1157" s="158">
        <f t="shared" si="210"/>
        <v>0</v>
      </c>
      <c r="T1157" s="38">
        <f t="shared" si="211"/>
        <v>43297</v>
      </c>
      <c r="U1157" s="112">
        <f t="shared" ca="1" si="212"/>
        <v>2.33263</v>
      </c>
      <c r="V1157" s="112">
        <f t="shared" ca="1" si="206"/>
        <v>2.1913800000000001</v>
      </c>
      <c r="W1157" s="112">
        <f t="shared" ca="1" si="207"/>
        <v>1.9799899999999999</v>
      </c>
      <c r="X1157" s="112">
        <f t="shared" ca="1" si="208"/>
        <v>0.21138999999999999</v>
      </c>
      <c r="Y1157" s="112">
        <f t="shared" ca="1" si="213"/>
        <v>0</v>
      </c>
      <c r="Z1157" s="27">
        <f t="shared" ca="1" si="209"/>
        <v>0.35264000000000006</v>
      </c>
      <c r="AB1157" s="38">
        <f t="shared" si="214"/>
        <v>43206</v>
      </c>
      <c r="AC1157" s="38">
        <f t="shared" si="215"/>
        <v>43206</v>
      </c>
      <c r="AD1157" s="38">
        <f t="shared" si="216"/>
        <v>43206</v>
      </c>
      <c r="AE1157" s="38">
        <f t="shared" si="217"/>
        <v>43202</v>
      </c>
      <c r="AF1157" s="74">
        <f t="shared" si="218"/>
        <v>43206</v>
      </c>
      <c r="AG1157" s="38">
        <f t="shared" ca="1" si="219"/>
        <v>43202</v>
      </c>
      <c r="AH1157" s="38">
        <f t="shared" ca="1" si="220"/>
        <v>43293</v>
      </c>
      <c r="AI1157" s="38">
        <f t="shared" ca="1" si="221"/>
        <v>43293</v>
      </c>
      <c r="AJ1157" s="38">
        <f t="shared" ca="1" si="222"/>
        <v>43294</v>
      </c>
      <c r="AK1157" s="74">
        <f t="shared" ca="1" si="223"/>
        <v>43202</v>
      </c>
      <c r="AL1157" s="38">
        <f t="shared" si="224"/>
        <v>43202</v>
      </c>
      <c r="AM1157" s="38">
        <f t="shared" si="225"/>
        <v>43201</v>
      </c>
      <c r="AO1157" s="38"/>
      <c r="AP1157" s="38"/>
      <c r="AQ1157" s="38"/>
    </row>
    <row r="1158" spans="2:43">
      <c r="B1158" s="111">
        <v>43298</v>
      </c>
      <c r="C1158" s="112">
        <v>2.3419400000000001</v>
      </c>
      <c r="E1158" s="111"/>
      <c r="K1158" s="111">
        <v>43245</v>
      </c>
      <c r="L1158" s="112">
        <v>2.08731</v>
      </c>
      <c r="N1158" s="111">
        <v>43245</v>
      </c>
      <c r="O1158" s="112">
        <v>1.88324</v>
      </c>
      <c r="Q1158" s="111">
        <v>43245</v>
      </c>
      <c r="R1158" s="112">
        <v>0.20407</v>
      </c>
      <c r="S1158" s="158">
        <f t="shared" si="210"/>
        <v>0</v>
      </c>
      <c r="T1158" s="38">
        <f t="shared" si="211"/>
        <v>43298</v>
      </c>
      <c r="U1158" s="112">
        <f t="shared" ca="1" si="212"/>
        <v>2.3419400000000001</v>
      </c>
      <c r="V1158" s="112">
        <f t="shared" ca="1" si="206"/>
        <v>2.1939099999999998</v>
      </c>
      <c r="W1158" s="112">
        <f t="shared" ca="1" si="207"/>
        <v>1.98251</v>
      </c>
      <c r="X1158" s="112">
        <f t="shared" ca="1" si="208"/>
        <v>0.2114</v>
      </c>
      <c r="Y1158" s="112">
        <f t="shared" ca="1" si="213"/>
        <v>0</v>
      </c>
      <c r="Z1158" s="27">
        <f t="shared" ca="1" si="209"/>
        <v>0.35943000000000014</v>
      </c>
      <c r="AB1158" s="38">
        <f t="shared" si="214"/>
        <v>43207</v>
      </c>
      <c r="AC1158" s="38">
        <f t="shared" ca="1" si="215"/>
        <v>43207</v>
      </c>
      <c r="AD1158" s="38">
        <f t="shared" si="216"/>
        <v>43207</v>
      </c>
      <c r="AE1158" s="38">
        <f t="shared" si="217"/>
        <v>43203</v>
      </c>
      <c r="AF1158" s="74">
        <f t="shared" si="218"/>
        <v>43207</v>
      </c>
      <c r="AG1158" s="38">
        <f t="shared" ca="1" si="219"/>
        <v>43203</v>
      </c>
      <c r="AH1158" s="38">
        <f t="shared" ca="1" si="220"/>
        <v>43294</v>
      </c>
      <c r="AI1158" s="38">
        <f t="shared" ca="1" si="221"/>
        <v>43294</v>
      </c>
      <c r="AJ1158" s="38">
        <f t="shared" ca="1" si="222"/>
        <v>43297</v>
      </c>
      <c r="AK1158" s="74">
        <f t="shared" ca="1" si="223"/>
        <v>43203</v>
      </c>
      <c r="AL1158" s="38">
        <f t="shared" si="224"/>
        <v>43203</v>
      </c>
      <c r="AM1158" s="38">
        <f t="shared" si="225"/>
        <v>43202</v>
      </c>
      <c r="AO1158" s="38"/>
      <c r="AP1158" s="38"/>
      <c r="AQ1158" s="38"/>
    </row>
    <row r="1159" spans="2:43">
      <c r="B1159" s="111">
        <v>43299</v>
      </c>
      <c r="C1159" s="112">
        <v>2.3475000000000001</v>
      </c>
      <c r="E1159" s="111"/>
      <c r="K1159" s="111">
        <v>43248</v>
      </c>
      <c r="L1159" s="112">
        <v>2.0874199999999998</v>
      </c>
      <c r="N1159" s="111">
        <v>43248</v>
      </c>
      <c r="O1159" s="112">
        <v>1.88324</v>
      </c>
      <c r="Q1159" s="111">
        <v>43248</v>
      </c>
      <c r="R1159" s="112">
        <v>0.20418</v>
      </c>
      <c r="S1159" s="158">
        <f t="shared" si="210"/>
        <v>0</v>
      </c>
      <c r="T1159" s="38">
        <f t="shared" si="211"/>
        <v>43299</v>
      </c>
      <c r="U1159" s="112">
        <f t="shared" ca="1" si="212"/>
        <v>2.3475000000000001</v>
      </c>
      <c r="V1159" s="112">
        <f t="shared" ca="1" si="206"/>
        <v>2.1967500000000002</v>
      </c>
      <c r="W1159" s="112">
        <f t="shared" ca="1" si="207"/>
        <v>1.9853499999999999</v>
      </c>
      <c r="X1159" s="112">
        <f t="shared" ca="1" si="208"/>
        <v>0.2114</v>
      </c>
      <c r="Y1159" s="112">
        <f t="shared" ca="1" si="213"/>
        <v>0</v>
      </c>
      <c r="Z1159" s="27">
        <f t="shared" ca="1" si="209"/>
        <v>0.36215000000000019</v>
      </c>
      <c r="AB1159" s="38">
        <f t="shared" si="214"/>
        <v>43208</v>
      </c>
      <c r="AC1159" s="38">
        <f t="shared" si="215"/>
        <v>43208</v>
      </c>
      <c r="AD1159" s="38">
        <f t="shared" si="216"/>
        <v>43208</v>
      </c>
      <c r="AE1159" s="38">
        <f t="shared" si="217"/>
        <v>43206</v>
      </c>
      <c r="AF1159" s="74">
        <f t="shared" si="218"/>
        <v>43208</v>
      </c>
      <c r="AG1159" s="38">
        <f t="shared" ca="1" si="219"/>
        <v>43206</v>
      </c>
      <c r="AH1159" s="38">
        <f t="shared" ca="1" si="220"/>
        <v>43297</v>
      </c>
      <c r="AI1159" s="38">
        <f t="shared" ca="1" si="221"/>
        <v>43297</v>
      </c>
      <c r="AJ1159" s="38">
        <f t="shared" ca="1" si="222"/>
        <v>43298</v>
      </c>
      <c r="AK1159" s="74">
        <f t="shared" ca="1" si="223"/>
        <v>43206</v>
      </c>
      <c r="AL1159" s="38">
        <f t="shared" si="224"/>
        <v>43206</v>
      </c>
      <c r="AM1159" s="38">
        <f t="shared" si="225"/>
        <v>43203</v>
      </c>
      <c r="AO1159" s="38"/>
      <c r="AP1159" s="38"/>
      <c r="AQ1159" s="38"/>
    </row>
    <row r="1160" spans="2:43">
      <c r="B1160" s="111">
        <v>43300</v>
      </c>
      <c r="C1160" s="112">
        <v>2.3470599999999999</v>
      </c>
      <c r="E1160" s="111"/>
      <c r="K1160" s="111">
        <v>43249</v>
      </c>
      <c r="L1160" s="112">
        <v>2.09538</v>
      </c>
      <c r="N1160" s="111">
        <v>43249</v>
      </c>
      <c r="O1160" s="112">
        <v>1.8912</v>
      </c>
      <c r="Q1160" s="111">
        <v>43249</v>
      </c>
      <c r="R1160" s="112">
        <v>0.20418</v>
      </c>
      <c r="S1160" s="158">
        <f t="shared" si="210"/>
        <v>0</v>
      </c>
      <c r="T1160" s="38">
        <f t="shared" si="211"/>
        <v>43300</v>
      </c>
      <c r="U1160" s="112">
        <f t="shared" ca="1" si="212"/>
        <v>2.3470599999999999</v>
      </c>
      <c r="V1160" s="112">
        <f t="shared" ca="1" si="206"/>
        <v>2.19991</v>
      </c>
      <c r="W1160" s="112">
        <f t="shared" ca="1" si="207"/>
        <v>1.98851</v>
      </c>
      <c r="X1160" s="112">
        <f t="shared" ca="1" si="208"/>
        <v>0.2114</v>
      </c>
      <c r="Y1160" s="112">
        <f t="shared" ca="1" si="213"/>
        <v>0</v>
      </c>
      <c r="Z1160" s="27">
        <f t="shared" ca="1" si="209"/>
        <v>0.35854999999999992</v>
      </c>
      <c r="AB1160" s="38">
        <f t="shared" si="214"/>
        <v>43209</v>
      </c>
      <c r="AC1160" s="38">
        <f t="shared" si="215"/>
        <v>43209</v>
      </c>
      <c r="AD1160" s="38">
        <f t="shared" si="216"/>
        <v>43209</v>
      </c>
      <c r="AE1160" s="38">
        <f t="shared" si="217"/>
        <v>43207</v>
      </c>
      <c r="AF1160" s="74">
        <f t="shared" si="218"/>
        <v>43209</v>
      </c>
      <c r="AG1160" s="38">
        <f t="shared" ca="1" si="219"/>
        <v>43207</v>
      </c>
      <c r="AH1160" s="38">
        <f t="shared" ca="1" si="220"/>
        <v>43298</v>
      </c>
      <c r="AI1160" s="38">
        <f t="shared" ca="1" si="221"/>
        <v>43298</v>
      </c>
      <c r="AJ1160" s="38">
        <f t="shared" ca="1" si="222"/>
        <v>43299</v>
      </c>
      <c r="AK1160" s="74">
        <f t="shared" ca="1" si="223"/>
        <v>43207</v>
      </c>
      <c r="AL1160" s="38">
        <f t="shared" si="224"/>
        <v>43207</v>
      </c>
      <c r="AM1160" s="38">
        <f t="shared" si="225"/>
        <v>43206</v>
      </c>
      <c r="AO1160" s="38"/>
      <c r="AP1160" s="38"/>
      <c r="AQ1160" s="38"/>
    </row>
    <row r="1161" spans="2:43">
      <c r="B1161" s="111">
        <v>43301</v>
      </c>
      <c r="C1161" s="112">
        <v>2.3415599999999999</v>
      </c>
      <c r="E1161" s="111"/>
      <c r="K1161" s="111">
        <v>43250</v>
      </c>
      <c r="L1161" s="112">
        <v>2.0976699999999999</v>
      </c>
      <c r="N1161" s="111">
        <v>43250</v>
      </c>
      <c r="O1161" s="112">
        <v>1.8934899999999999</v>
      </c>
      <c r="Q1161" s="111">
        <v>43250</v>
      </c>
      <c r="R1161" s="112">
        <v>0.20418</v>
      </c>
      <c r="S1161" s="158">
        <f t="shared" si="210"/>
        <v>0</v>
      </c>
      <c r="T1161" s="38">
        <f t="shared" si="211"/>
        <v>43301</v>
      </c>
      <c r="U1161" s="112">
        <f t="shared" ca="1" si="212"/>
        <v>2.3415599999999999</v>
      </c>
      <c r="V1161" s="112">
        <f t="shared" ca="1" si="206"/>
        <v>2.2075399999999998</v>
      </c>
      <c r="W1161" s="112">
        <f t="shared" ca="1" si="207"/>
        <v>1.99614</v>
      </c>
      <c r="X1161" s="112">
        <f t="shared" ca="1" si="208"/>
        <v>0.2114</v>
      </c>
      <c r="Y1161" s="112">
        <f t="shared" ca="1" si="213"/>
        <v>0</v>
      </c>
      <c r="Z1161" s="27">
        <f t="shared" ca="1" si="209"/>
        <v>0.34541999999999984</v>
      </c>
      <c r="AB1161" s="38">
        <f t="shared" si="214"/>
        <v>43210</v>
      </c>
      <c r="AC1161" s="38">
        <f t="shared" si="215"/>
        <v>43210</v>
      </c>
      <c r="AD1161" s="38">
        <f t="shared" si="216"/>
        <v>43210</v>
      </c>
      <c r="AE1161" s="38">
        <f t="shared" si="217"/>
        <v>43208</v>
      </c>
      <c r="AF1161" s="74">
        <f t="shared" si="218"/>
        <v>43210</v>
      </c>
      <c r="AG1161" s="38">
        <f t="shared" ca="1" si="219"/>
        <v>43208</v>
      </c>
      <c r="AH1161" s="38">
        <f t="shared" ca="1" si="220"/>
        <v>43299</v>
      </c>
      <c r="AI1161" s="38">
        <f t="shared" ca="1" si="221"/>
        <v>43299</v>
      </c>
      <c r="AJ1161" s="38">
        <f t="shared" ca="1" si="222"/>
        <v>43300</v>
      </c>
      <c r="AK1161" s="74">
        <f t="shared" ca="1" si="223"/>
        <v>43208</v>
      </c>
      <c r="AL1161" s="38">
        <f t="shared" si="224"/>
        <v>43208</v>
      </c>
      <c r="AM1161" s="38">
        <f t="shared" si="225"/>
        <v>43207</v>
      </c>
      <c r="AO1161" s="38"/>
      <c r="AP1161" s="38"/>
      <c r="AQ1161" s="38"/>
    </row>
    <row r="1162" spans="2:43">
      <c r="B1162" s="111">
        <v>43304</v>
      </c>
      <c r="C1162" s="112">
        <v>2.3353099999999998</v>
      </c>
      <c r="E1162" s="111"/>
      <c r="K1162" s="111">
        <v>43251</v>
      </c>
      <c r="L1162" s="112">
        <v>2.09999</v>
      </c>
      <c r="N1162" s="111">
        <v>43251</v>
      </c>
      <c r="O1162" s="112">
        <v>1.8957899999999999</v>
      </c>
      <c r="Q1162" s="111">
        <v>43251</v>
      </c>
      <c r="R1162" s="112">
        <v>0.20419999999999999</v>
      </c>
      <c r="S1162" s="158">
        <f t="shared" si="210"/>
        <v>0</v>
      </c>
      <c r="T1162" s="38">
        <f t="shared" si="211"/>
        <v>43304</v>
      </c>
      <c r="U1162" s="112">
        <f t="shared" ca="1" si="212"/>
        <v>2.3353099999999998</v>
      </c>
      <c r="V1162" s="112">
        <f t="shared" ca="1" si="206"/>
        <v>2.21313</v>
      </c>
      <c r="W1162" s="112">
        <f t="shared" ca="1" si="207"/>
        <v>2.0017299999999998</v>
      </c>
      <c r="X1162" s="112">
        <f t="shared" ca="1" si="208"/>
        <v>0.2114</v>
      </c>
      <c r="Y1162" s="112">
        <f t="shared" ca="1" si="213"/>
        <v>0</v>
      </c>
      <c r="Z1162" s="27">
        <f t="shared" ca="1" si="209"/>
        <v>0.33357999999999999</v>
      </c>
      <c r="AB1162" s="38">
        <f t="shared" si="214"/>
        <v>43213</v>
      </c>
      <c r="AC1162" s="38">
        <f t="shared" si="215"/>
        <v>43213</v>
      </c>
      <c r="AD1162" s="38">
        <f t="shared" si="216"/>
        <v>43213</v>
      </c>
      <c r="AE1162" s="38">
        <f t="shared" si="217"/>
        <v>43209</v>
      </c>
      <c r="AF1162" s="74">
        <f t="shared" si="218"/>
        <v>43213</v>
      </c>
      <c r="AG1162" s="38">
        <f t="shared" ca="1" si="219"/>
        <v>43209</v>
      </c>
      <c r="AH1162" s="38">
        <f t="shared" ca="1" si="220"/>
        <v>43300</v>
      </c>
      <c r="AI1162" s="38">
        <f t="shared" ca="1" si="221"/>
        <v>43300</v>
      </c>
      <c r="AJ1162" s="38">
        <f t="shared" ca="1" si="222"/>
        <v>43301</v>
      </c>
      <c r="AK1162" s="74">
        <f t="shared" ca="1" si="223"/>
        <v>43209</v>
      </c>
      <c r="AL1162" s="38">
        <f t="shared" si="224"/>
        <v>43209</v>
      </c>
      <c r="AM1162" s="38">
        <f t="shared" si="225"/>
        <v>43208</v>
      </c>
      <c r="AO1162" s="38"/>
      <c r="AP1162" s="38"/>
      <c r="AQ1162" s="38"/>
    </row>
    <row r="1163" spans="2:43">
      <c r="B1163" s="111">
        <v>43305</v>
      </c>
      <c r="C1163" s="112">
        <v>2.3348800000000001</v>
      </c>
      <c r="E1163" s="111"/>
      <c r="K1163" s="111">
        <v>43252</v>
      </c>
      <c r="L1163" s="112">
        <v>2.1044999999999998</v>
      </c>
      <c r="N1163" s="111">
        <v>43252</v>
      </c>
      <c r="O1163" s="112">
        <v>1.90012</v>
      </c>
      <c r="Q1163" s="111">
        <v>43252</v>
      </c>
      <c r="R1163" s="112">
        <v>0.20438000000000001</v>
      </c>
      <c r="S1163" s="158">
        <f t="shared" si="210"/>
        <v>0</v>
      </c>
      <c r="T1163" s="38">
        <f t="shared" si="211"/>
        <v>43305</v>
      </c>
      <c r="U1163" s="112">
        <f t="shared" ca="1" si="212"/>
        <v>2.3348800000000001</v>
      </c>
      <c r="V1163" s="112">
        <f t="shared" ref="V1163:V1226" ca="1" si="226">VLOOKUP(T1163,$K$11:$L$1048576,2,FALSE)</f>
        <v>2.2164099999999998</v>
      </c>
      <c r="W1163" s="112">
        <f t="shared" ref="W1163:W1226" ca="1" si="227">VLOOKUP(T1163,$N$11:$O$1048576,2,FALSE)</f>
        <v>2.00501</v>
      </c>
      <c r="X1163" s="112">
        <f t="shared" ref="X1163:X1226" ca="1" si="228">VLOOKUP(T1163,$Q$11:$R$1048576,2,FALSE)</f>
        <v>0.2114</v>
      </c>
      <c r="Y1163" s="112">
        <f t="shared" ca="1" si="213"/>
        <v>0</v>
      </c>
      <c r="Z1163" s="27">
        <f t="shared" ref="Z1163:Z1226" ca="1" si="229">U1163-W1163</f>
        <v>0.32987000000000011</v>
      </c>
      <c r="AB1163" s="38">
        <f t="shared" si="214"/>
        <v>43214</v>
      </c>
      <c r="AC1163" s="38">
        <f t="shared" si="215"/>
        <v>43214</v>
      </c>
      <c r="AD1163" s="38">
        <f t="shared" si="216"/>
        <v>43214</v>
      </c>
      <c r="AE1163" s="38">
        <f t="shared" si="217"/>
        <v>43210</v>
      </c>
      <c r="AF1163" s="74">
        <f t="shared" si="218"/>
        <v>43214</v>
      </c>
      <c r="AG1163" s="38">
        <f t="shared" ca="1" si="219"/>
        <v>43210</v>
      </c>
      <c r="AH1163" s="38">
        <f t="shared" ca="1" si="220"/>
        <v>43301</v>
      </c>
      <c r="AI1163" s="38">
        <f t="shared" ca="1" si="221"/>
        <v>43301</v>
      </c>
      <c r="AJ1163" s="38">
        <f t="shared" ca="1" si="222"/>
        <v>43304</v>
      </c>
      <c r="AK1163" s="74">
        <f t="shared" ca="1" si="223"/>
        <v>43210</v>
      </c>
      <c r="AL1163" s="38">
        <f t="shared" si="224"/>
        <v>43210</v>
      </c>
      <c r="AM1163" s="38">
        <f t="shared" si="225"/>
        <v>43209</v>
      </c>
      <c r="AO1163" s="38"/>
      <c r="AP1163" s="38"/>
      <c r="AQ1163" s="38"/>
    </row>
    <row r="1164" spans="2:43">
      <c r="B1164" s="111">
        <v>43306</v>
      </c>
      <c r="C1164" s="112">
        <v>2.3368799999999998</v>
      </c>
      <c r="E1164" s="111"/>
      <c r="K1164" s="111">
        <v>43255</v>
      </c>
      <c r="L1164" s="112">
        <v>2.1073200000000001</v>
      </c>
      <c r="N1164" s="111">
        <v>43255</v>
      </c>
      <c r="O1164" s="112">
        <v>1.9027699999999999</v>
      </c>
      <c r="Q1164" s="111">
        <v>43255</v>
      </c>
      <c r="R1164" s="112">
        <v>0.20455000000000001</v>
      </c>
      <c r="S1164" s="158">
        <f t="shared" ref="S1164:S1227" si="230">WORKDAY(Q1164,1)-Q1165</f>
        <v>0</v>
      </c>
      <c r="T1164" s="38">
        <f t="shared" ref="T1164:T1227" si="231">B1164</f>
        <v>43306</v>
      </c>
      <c r="U1164" s="112">
        <f t="shared" ref="U1164:U1227" ca="1" si="232">VLOOKUP(T1164,$B$11:$C$1048576,2,FALSE)</f>
        <v>2.3368799999999998</v>
      </c>
      <c r="V1164" s="112">
        <f t="shared" ca="1" si="226"/>
        <v>2.2194699999999998</v>
      </c>
      <c r="W1164" s="112">
        <f t="shared" ca="1" si="227"/>
        <v>2.00807</v>
      </c>
      <c r="X1164" s="112">
        <f t="shared" ca="1" si="228"/>
        <v>0.2114</v>
      </c>
      <c r="Y1164" s="112">
        <f t="shared" ref="Y1164:Y1227" ca="1" si="233">W1164+X1164-V1164</f>
        <v>0</v>
      </c>
      <c r="Z1164" s="27">
        <f t="shared" ca="1" si="229"/>
        <v>0.32880999999999982</v>
      </c>
      <c r="AB1164" s="38">
        <f t="shared" ref="AB1164:AB1227" si="234">INDEX(T:T,IFERROR(MATCH(EDATE(T1164,-3),T:T,0),MATCH(EDATE(T1164,-3),T:T,1)))</f>
        <v>43215</v>
      </c>
      <c r="AC1164" s="38">
        <f t="shared" ref="AC1164:AC1227" si="235">INDEX(T:T,MATCH(EDATE(T1164,-3),T:T,0))</f>
        <v>43215</v>
      </c>
      <c r="AD1164" s="38">
        <f t="shared" ref="AD1164:AD1227" si="236">INDEX(T:T,MATCH(EDATE(T1164,-3),T:T,1))</f>
        <v>43215</v>
      </c>
      <c r="AE1164" s="38">
        <f t="shared" si="217"/>
        <v>43213</v>
      </c>
      <c r="AF1164" s="74">
        <f t="shared" si="218"/>
        <v>43215</v>
      </c>
      <c r="AG1164" s="38">
        <f t="shared" ca="1" si="219"/>
        <v>43213</v>
      </c>
      <c r="AH1164" s="38">
        <f t="shared" ca="1" si="220"/>
        <v>43304</v>
      </c>
      <c r="AI1164" s="38">
        <f t="shared" ca="1" si="221"/>
        <v>43304</v>
      </c>
      <c r="AJ1164" s="38">
        <f t="shared" ca="1" si="222"/>
        <v>43305</v>
      </c>
      <c r="AK1164" s="74">
        <f t="shared" ca="1" si="223"/>
        <v>43213</v>
      </c>
      <c r="AL1164" s="38">
        <f t="shared" si="224"/>
        <v>43213</v>
      </c>
      <c r="AM1164" s="38">
        <f t="shared" si="225"/>
        <v>43210</v>
      </c>
      <c r="AO1164" s="38"/>
      <c r="AP1164" s="38"/>
      <c r="AQ1164" s="38"/>
    </row>
    <row r="1165" spans="2:43">
      <c r="B1165" s="111">
        <v>43307</v>
      </c>
      <c r="C1165" s="112">
        <v>2.3388800000000001</v>
      </c>
      <c r="E1165" s="111"/>
      <c r="K1165" s="111">
        <v>43256</v>
      </c>
      <c r="L1165" s="112">
        <v>2.1089699999999998</v>
      </c>
      <c r="N1165" s="111">
        <v>43256</v>
      </c>
      <c r="O1165" s="112">
        <v>1.9044099999999999</v>
      </c>
      <c r="Q1165" s="111">
        <v>43256</v>
      </c>
      <c r="R1165" s="112">
        <v>0.20455999999999999</v>
      </c>
      <c r="S1165" s="158">
        <f t="shared" si="230"/>
        <v>0</v>
      </c>
      <c r="T1165" s="38">
        <f t="shared" si="231"/>
        <v>43307</v>
      </c>
      <c r="U1165" s="112">
        <f t="shared" ca="1" si="232"/>
        <v>2.3388800000000001</v>
      </c>
      <c r="V1165" s="112">
        <f t="shared" ca="1" si="226"/>
        <v>2.22296</v>
      </c>
      <c r="W1165" s="112">
        <f t="shared" ca="1" si="227"/>
        <v>2.0115599999999998</v>
      </c>
      <c r="X1165" s="112">
        <f t="shared" ca="1" si="228"/>
        <v>0.2114</v>
      </c>
      <c r="Y1165" s="112">
        <f t="shared" ca="1" si="233"/>
        <v>0</v>
      </c>
      <c r="Z1165" s="27">
        <f t="shared" ca="1" si="229"/>
        <v>0.32732000000000028</v>
      </c>
      <c r="AB1165" s="38">
        <f t="shared" si="234"/>
        <v>43216</v>
      </c>
      <c r="AC1165" s="38">
        <f t="shared" si="235"/>
        <v>43216</v>
      </c>
      <c r="AD1165" s="38">
        <f t="shared" si="236"/>
        <v>43216</v>
      </c>
      <c r="AE1165" s="38">
        <f t="shared" si="217"/>
        <v>43214</v>
      </c>
      <c r="AF1165" s="74">
        <f t="shared" si="218"/>
        <v>43216</v>
      </c>
      <c r="AG1165" s="38">
        <f t="shared" ca="1" si="219"/>
        <v>43214</v>
      </c>
      <c r="AH1165" s="38">
        <f t="shared" ca="1" si="220"/>
        <v>43305</v>
      </c>
      <c r="AI1165" s="38">
        <f t="shared" ca="1" si="221"/>
        <v>43305</v>
      </c>
      <c r="AJ1165" s="38">
        <f t="shared" ca="1" si="222"/>
        <v>43306</v>
      </c>
      <c r="AK1165" s="74">
        <f t="shared" ca="1" si="223"/>
        <v>43214</v>
      </c>
      <c r="AL1165" s="38">
        <f t="shared" si="224"/>
        <v>43214</v>
      </c>
      <c r="AM1165" s="38">
        <f t="shared" si="225"/>
        <v>43213</v>
      </c>
      <c r="AO1165" s="38"/>
      <c r="AP1165" s="38"/>
      <c r="AQ1165" s="38"/>
    </row>
    <row r="1166" spans="2:43">
      <c r="B1166" s="111">
        <v>43308</v>
      </c>
      <c r="C1166" s="112">
        <v>2.3423799999999999</v>
      </c>
      <c r="E1166" s="111"/>
      <c r="K1166" s="111">
        <v>43257</v>
      </c>
      <c r="L1166" s="112">
        <v>2.1112899999999999</v>
      </c>
      <c r="N1166" s="111">
        <v>43257</v>
      </c>
      <c r="O1166" s="112">
        <v>1.9066000000000001</v>
      </c>
      <c r="Q1166" s="111">
        <v>43257</v>
      </c>
      <c r="R1166" s="112">
        <v>0.20469000000000001</v>
      </c>
      <c r="S1166" s="158">
        <f t="shared" si="230"/>
        <v>0</v>
      </c>
      <c r="T1166" s="38">
        <f t="shared" si="231"/>
        <v>43308</v>
      </c>
      <c r="U1166" s="112">
        <f t="shared" ca="1" si="232"/>
        <v>2.3423799999999999</v>
      </c>
      <c r="V1166" s="112">
        <f t="shared" ca="1" si="226"/>
        <v>2.2301000000000002</v>
      </c>
      <c r="W1166" s="112">
        <f t="shared" ca="1" si="227"/>
        <v>2.0186999999999999</v>
      </c>
      <c r="X1166" s="112">
        <f t="shared" ca="1" si="228"/>
        <v>0.2114</v>
      </c>
      <c r="Y1166" s="112">
        <f t="shared" ca="1" si="233"/>
        <v>0</v>
      </c>
      <c r="Z1166" s="27">
        <f t="shared" ca="1" si="229"/>
        <v>0.32367999999999997</v>
      </c>
      <c r="AB1166" s="38">
        <f t="shared" si="234"/>
        <v>43217</v>
      </c>
      <c r="AC1166" s="38">
        <f t="shared" si="235"/>
        <v>43217</v>
      </c>
      <c r="AD1166" s="38">
        <f t="shared" si="236"/>
        <v>43217</v>
      </c>
      <c r="AE1166" s="38">
        <f t="shared" si="217"/>
        <v>43215</v>
      </c>
      <c r="AF1166" s="74">
        <f t="shared" si="218"/>
        <v>43217</v>
      </c>
      <c r="AG1166" s="38">
        <f t="shared" ca="1" si="219"/>
        <v>43215</v>
      </c>
      <c r="AH1166" s="38">
        <f t="shared" ca="1" si="220"/>
        <v>43306</v>
      </c>
      <c r="AI1166" s="38">
        <f t="shared" ca="1" si="221"/>
        <v>43306</v>
      </c>
      <c r="AJ1166" s="38">
        <f t="shared" ca="1" si="222"/>
        <v>43307</v>
      </c>
      <c r="AK1166" s="74">
        <f t="shared" ca="1" si="223"/>
        <v>43215</v>
      </c>
      <c r="AL1166" s="38">
        <f t="shared" si="224"/>
        <v>43215</v>
      </c>
      <c r="AM1166" s="38">
        <f t="shared" si="225"/>
        <v>43214</v>
      </c>
      <c r="AO1166" s="38"/>
      <c r="AP1166" s="38"/>
      <c r="AQ1166" s="38"/>
    </row>
    <row r="1167" spans="2:43">
      <c r="B1167" s="111">
        <v>43311</v>
      </c>
      <c r="C1167" s="112">
        <v>2.3431299999999999</v>
      </c>
      <c r="E1167" s="111"/>
      <c r="K1167" s="111">
        <v>43258</v>
      </c>
      <c r="L1167" s="112">
        <v>2.11375</v>
      </c>
      <c r="N1167" s="111">
        <v>43258</v>
      </c>
      <c r="O1167" s="112">
        <v>1.90889</v>
      </c>
      <c r="Q1167" s="111">
        <v>43258</v>
      </c>
      <c r="R1167" s="112">
        <v>0.20485999999999999</v>
      </c>
      <c r="S1167" s="158">
        <f t="shared" si="230"/>
        <v>0</v>
      </c>
      <c r="T1167" s="38">
        <f t="shared" si="231"/>
        <v>43311</v>
      </c>
      <c r="U1167" s="112">
        <f t="shared" ca="1" si="232"/>
        <v>2.3431299999999999</v>
      </c>
      <c r="V1167" s="112">
        <f t="shared" ca="1" si="226"/>
        <v>2.2361800000000001</v>
      </c>
      <c r="W1167" s="112">
        <f t="shared" ca="1" si="227"/>
        <v>2.0247799999999998</v>
      </c>
      <c r="X1167" s="112">
        <f t="shared" ca="1" si="228"/>
        <v>0.2114</v>
      </c>
      <c r="Y1167" s="112">
        <f t="shared" ca="1" si="233"/>
        <v>0</v>
      </c>
      <c r="Z1167" s="27">
        <f t="shared" ca="1" si="229"/>
        <v>0.31835000000000013</v>
      </c>
      <c r="AB1167" s="38">
        <f t="shared" si="234"/>
        <v>43220</v>
      </c>
      <c r="AC1167" s="38">
        <f t="shared" si="235"/>
        <v>43220</v>
      </c>
      <c r="AD1167" s="38">
        <f t="shared" si="236"/>
        <v>43220</v>
      </c>
      <c r="AE1167" s="38">
        <f t="shared" si="217"/>
        <v>43216</v>
      </c>
      <c r="AF1167" s="74">
        <f t="shared" si="218"/>
        <v>43220</v>
      </c>
      <c r="AG1167" s="38">
        <f t="shared" ca="1" si="219"/>
        <v>43216</v>
      </c>
      <c r="AH1167" s="38">
        <f t="shared" ca="1" si="220"/>
        <v>43307</v>
      </c>
      <c r="AI1167" s="38">
        <f t="shared" ca="1" si="221"/>
        <v>43307</v>
      </c>
      <c r="AJ1167" s="38">
        <f t="shared" ca="1" si="222"/>
        <v>43308</v>
      </c>
      <c r="AK1167" s="74">
        <f t="shared" ca="1" si="223"/>
        <v>43216</v>
      </c>
      <c r="AL1167" s="38">
        <f t="shared" si="224"/>
        <v>43216</v>
      </c>
      <c r="AM1167" s="38">
        <f t="shared" si="225"/>
        <v>43215</v>
      </c>
      <c r="AO1167" s="38"/>
      <c r="AP1167" s="38"/>
      <c r="AQ1167" s="38"/>
    </row>
    <row r="1168" spans="2:43">
      <c r="B1168" s="111">
        <v>43312</v>
      </c>
      <c r="C1168" s="112">
        <v>2.34856</v>
      </c>
      <c r="E1168" s="111"/>
      <c r="K1168" s="111">
        <v>43259</v>
      </c>
      <c r="L1168" s="112">
        <v>2.1171000000000002</v>
      </c>
      <c r="N1168" s="111">
        <v>43259</v>
      </c>
      <c r="O1168" s="112">
        <v>1.91221</v>
      </c>
      <c r="Q1168" s="111">
        <v>43259</v>
      </c>
      <c r="R1168" s="112">
        <v>0.20488999999999999</v>
      </c>
      <c r="S1168" s="158">
        <f t="shared" si="230"/>
        <v>0</v>
      </c>
      <c r="T1168" s="38">
        <f t="shared" si="231"/>
        <v>43312</v>
      </c>
      <c r="U1168" s="112">
        <f t="shared" ca="1" si="232"/>
        <v>2.34856</v>
      </c>
      <c r="V1168" s="112">
        <f t="shared" ca="1" si="226"/>
        <v>2.2394600000000002</v>
      </c>
      <c r="W1168" s="112">
        <f t="shared" ca="1" si="227"/>
        <v>2.02806</v>
      </c>
      <c r="X1168" s="112">
        <f t="shared" ca="1" si="228"/>
        <v>0.2114</v>
      </c>
      <c r="Y1168" s="112">
        <f t="shared" ca="1" si="233"/>
        <v>0</v>
      </c>
      <c r="Z1168" s="27">
        <f t="shared" ca="1" si="229"/>
        <v>0.32050000000000001</v>
      </c>
      <c r="AB1168" s="38">
        <f t="shared" si="234"/>
        <v>43220</v>
      </c>
      <c r="AC1168" s="38">
        <f t="shared" si="235"/>
        <v>43220</v>
      </c>
      <c r="AD1168" s="38">
        <f t="shared" si="236"/>
        <v>43220</v>
      </c>
      <c r="AE1168" s="38">
        <f t="shared" si="217"/>
        <v>43216</v>
      </c>
      <c r="AF1168" s="74">
        <f t="shared" si="218"/>
        <v>43220</v>
      </c>
      <c r="AG1168" s="38">
        <f t="shared" ca="1" si="219"/>
        <v>43216</v>
      </c>
      <c r="AH1168" s="38">
        <f t="shared" ca="1" si="220"/>
        <v>43307</v>
      </c>
      <c r="AI1168" s="38">
        <f t="shared" ca="1" si="221"/>
        <v>43307</v>
      </c>
      <c r="AJ1168" s="38">
        <f t="shared" ca="1" si="222"/>
        <v>43308</v>
      </c>
      <c r="AK1168" s="74">
        <f t="shared" ca="1" si="223"/>
        <v>43216</v>
      </c>
      <c r="AL1168" s="38">
        <f t="shared" si="224"/>
        <v>43216</v>
      </c>
      <c r="AM1168" s="38">
        <f t="shared" si="225"/>
        <v>43215</v>
      </c>
      <c r="AO1168" s="38"/>
      <c r="AP1168" s="38"/>
      <c r="AQ1168" s="38"/>
    </row>
    <row r="1169" spans="2:43">
      <c r="B1169" s="111">
        <v>43313</v>
      </c>
      <c r="C1169" s="112">
        <v>2.3482500000000002</v>
      </c>
      <c r="E1169" s="111"/>
      <c r="K1169" s="111">
        <v>43262</v>
      </c>
      <c r="L1169" s="112">
        <v>2.1248900000000002</v>
      </c>
      <c r="N1169" s="111">
        <v>43262</v>
      </c>
      <c r="O1169" s="112">
        <v>1.9195899999999999</v>
      </c>
      <c r="Q1169" s="111">
        <v>43262</v>
      </c>
      <c r="R1169" s="112">
        <v>0.20530000000000001</v>
      </c>
      <c r="S1169" s="158">
        <f t="shared" si="230"/>
        <v>0</v>
      </c>
      <c r="T1169" s="38">
        <f t="shared" si="231"/>
        <v>43313</v>
      </c>
      <c r="U1169" s="112">
        <f t="shared" ca="1" si="232"/>
        <v>2.3482500000000002</v>
      </c>
      <c r="V1169" s="112">
        <f t="shared" ca="1" si="226"/>
        <v>2.2426300000000001</v>
      </c>
      <c r="W1169" s="112">
        <f t="shared" ca="1" si="227"/>
        <v>2.0312299999999999</v>
      </c>
      <c r="X1169" s="112">
        <f t="shared" ca="1" si="228"/>
        <v>0.2114</v>
      </c>
      <c r="Y1169" s="112">
        <f t="shared" ca="1" si="233"/>
        <v>0</v>
      </c>
      <c r="Z1169" s="27">
        <f t="shared" ca="1" si="229"/>
        <v>0.3170200000000003</v>
      </c>
      <c r="AB1169" s="38">
        <f t="shared" si="234"/>
        <v>43221</v>
      </c>
      <c r="AC1169" s="38">
        <f t="shared" si="235"/>
        <v>43221</v>
      </c>
      <c r="AD1169" s="38">
        <f t="shared" si="236"/>
        <v>43221</v>
      </c>
      <c r="AE1169" s="38">
        <f t="shared" si="217"/>
        <v>43217</v>
      </c>
      <c r="AF1169" s="74">
        <f t="shared" si="218"/>
        <v>43221</v>
      </c>
      <c r="AG1169" s="38">
        <f t="shared" ca="1" si="219"/>
        <v>43217</v>
      </c>
      <c r="AH1169" s="38">
        <f t="shared" ca="1" si="220"/>
        <v>43308</v>
      </c>
      <c r="AI1169" s="38">
        <f t="shared" ca="1" si="221"/>
        <v>43308</v>
      </c>
      <c r="AJ1169" s="38">
        <f t="shared" ca="1" si="222"/>
        <v>43311</v>
      </c>
      <c r="AK1169" s="74">
        <f t="shared" ca="1" si="223"/>
        <v>43217</v>
      </c>
      <c r="AL1169" s="38">
        <f t="shared" si="224"/>
        <v>43217</v>
      </c>
      <c r="AM1169" s="38">
        <f t="shared" si="225"/>
        <v>43216</v>
      </c>
      <c r="AO1169" s="38"/>
      <c r="AP1169" s="38"/>
      <c r="AQ1169" s="38"/>
    </row>
    <row r="1170" spans="2:43">
      <c r="B1170" s="111">
        <v>43314</v>
      </c>
      <c r="C1170" s="112">
        <v>2.3405</v>
      </c>
      <c r="E1170" s="111"/>
      <c r="K1170" s="111">
        <v>43263</v>
      </c>
      <c r="L1170" s="112">
        <v>2.1277900000000001</v>
      </c>
      <c r="N1170" s="111">
        <v>43263</v>
      </c>
      <c r="O1170" s="112">
        <v>1.92232</v>
      </c>
      <c r="Q1170" s="111">
        <v>43263</v>
      </c>
      <c r="R1170" s="112">
        <v>0.20547000000000001</v>
      </c>
      <c r="S1170" s="158">
        <f t="shared" si="230"/>
        <v>0</v>
      </c>
      <c r="T1170" s="38">
        <f t="shared" si="231"/>
        <v>43314</v>
      </c>
      <c r="U1170" s="112">
        <f t="shared" ca="1" si="232"/>
        <v>2.3405</v>
      </c>
      <c r="V1170" s="112">
        <f t="shared" ca="1" si="226"/>
        <v>2.24634</v>
      </c>
      <c r="W1170" s="112">
        <f t="shared" ca="1" si="227"/>
        <v>2.0349400000000002</v>
      </c>
      <c r="X1170" s="112">
        <f t="shared" ca="1" si="228"/>
        <v>0.2114</v>
      </c>
      <c r="Y1170" s="112">
        <f t="shared" ca="1" si="233"/>
        <v>0</v>
      </c>
      <c r="Z1170" s="27">
        <f t="shared" ca="1" si="229"/>
        <v>0.30555999999999983</v>
      </c>
      <c r="AB1170" s="38">
        <f t="shared" si="234"/>
        <v>43222</v>
      </c>
      <c r="AC1170" s="38">
        <f t="shared" ca="1" si="235"/>
        <v>43222</v>
      </c>
      <c r="AD1170" s="38">
        <f t="shared" si="236"/>
        <v>43222</v>
      </c>
      <c r="AE1170" s="38">
        <f t="shared" si="217"/>
        <v>43220</v>
      </c>
      <c r="AF1170" s="74">
        <f t="shared" si="218"/>
        <v>43222</v>
      </c>
      <c r="AG1170" s="38">
        <f t="shared" ca="1" si="219"/>
        <v>43220</v>
      </c>
      <c r="AH1170" s="38">
        <f t="shared" ca="1" si="220"/>
        <v>43311</v>
      </c>
      <c r="AI1170" s="38">
        <f t="shared" ca="1" si="221"/>
        <v>43311</v>
      </c>
      <c r="AJ1170" s="38">
        <f t="shared" ca="1" si="222"/>
        <v>43312</v>
      </c>
      <c r="AK1170" s="74">
        <f t="shared" ca="1" si="223"/>
        <v>43220</v>
      </c>
      <c r="AL1170" s="38">
        <f t="shared" si="224"/>
        <v>43220</v>
      </c>
      <c r="AM1170" s="38">
        <f t="shared" si="225"/>
        <v>43217</v>
      </c>
      <c r="AO1170" s="38"/>
      <c r="AP1170" s="38"/>
      <c r="AQ1170" s="38"/>
    </row>
    <row r="1171" spans="2:43">
      <c r="B1171" s="111">
        <v>43315</v>
      </c>
      <c r="C1171" s="112">
        <v>2.343</v>
      </c>
      <c r="E1171" s="111"/>
      <c r="K1171" s="111">
        <v>43264</v>
      </c>
      <c r="L1171" s="112">
        <v>2.1309200000000001</v>
      </c>
      <c r="N1171" s="111">
        <v>43264</v>
      </c>
      <c r="O1171" s="112">
        <v>1.92527</v>
      </c>
      <c r="Q1171" s="111">
        <v>43264</v>
      </c>
      <c r="R1171" s="112">
        <v>0.20565</v>
      </c>
      <c r="S1171" s="158">
        <f t="shared" si="230"/>
        <v>0</v>
      </c>
      <c r="T1171" s="38">
        <f t="shared" si="231"/>
        <v>43315</v>
      </c>
      <c r="U1171" s="112">
        <f t="shared" ca="1" si="232"/>
        <v>2.343</v>
      </c>
      <c r="V1171" s="112">
        <f t="shared" ca="1" si="226"/>
        <v>2.2547999999999999</v>
      </c>
      <c r="W1171" s="112">
        <f t="shared" ca="1" si="227"/>
        <v>2.0434000000000001</v>
      </c>
      <c r="X1171" s="112">
        <f t="shared" ca="1" si="228"/>
        <v>0.2114</v>
      </c>
      <c r="Y1171" s="112">
        <f t="shared" ca="1" si="233"/>
        <v>0</v>
      </c>
      <c r="Z1171" s="27">
        <f t="shared" ca="1" si="229"/>
        <v>0.29959999999999987</v>
      </c>
      <c r="AB1171" s="38">
        <f t="shared" si="234"/>
        <v>43223</v>
      </c>
      <c r="AC1171" s="38">
        <f t="shared" si="235"/>
        <v>43223</v>
      </c>
      <c r="AD1171" s="38">
        <f t="shared" si="236"/>
        <v>43223</v>
      </c>
      <c r="AE1171" s="38">
        <f t="shared" si="217"/>
        <v>43221</v>
      </c>
      <c r="AF1171" s="74">
        <f t="shared" si="218"/>
        <v>43223</v>
      </c>
      <c r="AG1171" s="38">
        <f t="shared" ca="1" si="219"/>
        <v>43221</v>
      </c>
      <c r="AH1171" s="38">
        <f t="shared" ca="1" si="220"/>
        <v>43313</v>
      </c>
      <c r="AI1171" s="38">
        <f t="shared" ca="1" si="221"/>
        <v>43313</v>
      </c>
      <c r="AJ1171" s="38">
        <f t="shared" ca="1" si="222"/>
        <v>43314</v>
      </c>
      <c r="AK1171" s="74">
        <f t="shared" ca="1" si="223"/>
        <v>43221</v>
      </c>
      <c r="AL1171" s="38">
        <f t="shared" si="224"/>
        <v>43221</v>
      </c>
      <c r="AM1171" s="38">
        <f t="shared" si="225"/>
        <v>43220</v>
      </c>
      <c r="AO1171" s="38"/>
      <c r="AP1171" s="38"/>
      <c r="AQ1171" s="38"/>
    </row>
    <row r="1172" spans="2:43">
      <c r="B1172" s="111">
        <v>43318</v>
      </c>
      <c r="C1172" s="112">
        <v>2.3432499999999998</v>
      </c>
      <c r="E1172" s="111"/>
      <c r="K1172" s="111">
        <v>43265</v>
      </c>
      <c r="L1172" s="112">
        <v>2.1337999999999999</v>
      </c>
      <c r="N1172" s="111">
        <v>43265</v>
      </c>
      <c r="O1172" s="112">
        <v>1.9277899999999999</v>
      </c>
      <c r="Q1172" s="111">
        <v>43265</v>
      </c>
      <c r="R1172" s="112">
        <v>0.20601</v>
      </c>
      <c r="S1172" s="158">
        <f t="shared" si="230"/>
        <v>0</v>
      </c>
      <c r="T1172" s="38">
        <f t="shared" si="231"/>
        <v>43318</v>
      </c>
      <c r="U1172" s="112">
        <f t="shared" ca="1" si="232"/>
        <v>2.3432499999999998</v>
      </c>
      <c r="V1172" s="112">
        <f t="shared" ca="1" si="226"/>
        <v>2.2627299999999999</v>
      </c>
      <c r="W1172" s="112">
        <f t="shared" ca="1" si="227"/>
        <v>2.0513300000000001</v>
      </c>
      <c r="X1172" s="112">
        <f t="shared" ca="1" si="228"/>
        <v>0.2114</v>
      </c>
      <c r="Y1172" s="112">
        <f t="shared" ca="1" si="233"/>
        <v>0</v>
      </c>
      <c r="Z1172" s="27">
        <f t="shared" ca="1" si="229"/>
        <v>0.29191999999999974</v>
      </c>
      <c r="AB1172" s="38">
        <f t="shared" si="234"/>
        <v>43224</v>
      </c>
      <c r="AC1172" s="38" t="e">
        <f t="shared" si="235"/>
        <v>#N/A</v>
      </c>
      <c r="AD1172" s="38">
        <f t="shared" si="236"/>
        <v>43224</v>
      </c>
      <c r="AE1172" s="38">
        <f t="shared" si="217"/>
        <v>43222</v>
      </c>
      <c r="AF1172" s="74">
        <f t="shared" si="218"/>
        <v>43224</v>
      </c>
      <c r="AG1172" s="38">
        <f t="shared" ca="1" si="219"/>
        <v>43222</v>
      </c>
      <c r="AH1172" s="38">
        <f t="shared" ca="1" si="220"/>
        <v>43314</v>
      </c>
      <c r="AI1172" s="38">
        <f t="shared" ca="1" si="221"/>
        <v>43314</v>
      </c>
      <c r="AJ1172" s="38">
        <f t="shared" ca="1" si="222"/>
        <v>43315</v>
      </c>
      <c r="AK1172" s="74">
        <f t="shared" ca="1" si="223"/>
        <v>43222</v>
      </c>
      <c r="AL1172" s="38">
        <f t="shared" si="224"/>
        <v>43222</v>
      </c>
      <c r="AM1172" s="38">
        <f t="shared" si="225"/>
        <v>43221</v>
      </c>
      <c r="AO1172" s="38"/>
      <c r="AP1172" s="38"/>
      <c r="AQ1172" s="38"/>
    </row>
    <row r="1173" spans="2:43">
      <c r="B1173" s="111">
        <v>43319</v>
      </c>
      <c r="C1173" s="112">
        <v>2.34144</v>
      </c>
      <c r="E1173" s="111"/>
      <c r="K1173" s="111">
        <v>43266</v>
      </c>
      <c r="L1173" s="112">
        <v>2.1350500000000001</v>
      </c>
      <c r="N1173" s="111">
        <v>43266</v>
      </c>
      <c r="O1173" s="112">
        <v>1.92899</v>
      </c>
      <c r="Q1173" s="111">
        <v>43266</v>
      </c>
      <c r="R1173" s="112">
        <v>0.20605999999999999</v>
      </c>
      <c r="S1173" s="158">
        <f t="shared" si="230"/>
        <v>0</v>
      </c>
      <c r="T1173" s="38">
        <f t="shared" si="231"/>
        <v>43319</v>
      </c>
      <c r="U1173" s="112">
        <f t="shared" ca="1" si="232"/>
        <v>2.34144</v>
      </c>
      <c r="V1173" s="112">
        <f t="shared" ca="1" si="226"/>
        <v>2.2666599999999999</v>
      </c>
      <c r="W1173" s="112">
        <f t="shared" ca="1" si="227"/>
        <v>2.0552600000000001</v>
      </c>
      <c r="X1173" s="112">
        <f t="shared" ca="1" si="228"/>
        <v>0.2114</v>
      </c>
      <c r="Y1173" s="112">
        <f t="shared" ca="1" si="233"/>
        <v>0</v>
      </c>
      <c r="Z1173" s="27">
        <f t="shared" ca="1" si="229"/>
        <v>0.28617999999999988</v>
      </c>
      <c r="AB1173" s="38">
        <f t="shared" ca="1" si="234"/>
        <v>43224</v>
      </c>
      <c r="AC1173" s="38" t="e">
        <f t="shared" si="235"/>
        <v>#N/A</v>
      </c>
      <c r="AD1173" s="38">
        <f t="shared" si="236"/>
        <v>43224</v>
      </c>
      <c r="AE1173" s="38">
        <f t="shared" ca="1" si="217"/>
        <v>43222</v>
      </c>
      <c r="AF1173" s="74">
        <f t="shared" ca="1" si="218"/>
        <v>43224</v>
      </c>
      <c r="AG1173" s="38">
        <f t="shared" ca="1" si="219"/>
        <v>43222</v>
      </c>
      <c r="AH1173" s="38">
        <f t="shared" ca="1" si="220"/>
        <v>43314</v>
      </c>
      <c r="AI1173" s="38">
        <f t="shared" ca="1" si="221"/>
        <v>43314</v>
      </c>
      <c r="AJ1173" s="38">
        <f t="shared" ca="1" si="222"/>
        <v>43315</v>
      </c>
      <c r="AK1173" s="74">
        <f t="shared" ca="1" si="223"/>
        <v>43222</v>
      </c>
      <c r="AL1173" s="38">
        <f t="shared" ca="1" si="224"/>
        <v>43222</v>
      </c>
      <c r="AM1173" s="38">
        <f t="shared" ca="1" si="225"/>
        <v>43221</v>
      </c>
      <c r="AO1173" s="38"/>
      <c r="AP1173" s="38"/>
      <c r="AQ1173" s="38"/>
    </row>
    <row r="1174" spans="2:43">
      <c r="B1174" s="111">
        <v>43320</v>
      </c>
      <c r="C1174" s="112">
        <v>2.3405</v>
      </c>
      <c r="E1174" s="111"/>
      <c r="K1174" s="111">
        <v>43269</v>
      </c>
      <c r="L1174" s="112">
        <v>2.1366299999999998</v>
      </c>
      <c r="N1174" s="111">
        <v>43269</v>
      </c>
      <c r="O1174" s="112">
        <v>1.9301900000000001</v>
      </c>
      <c r="Q1174" s="111">
        <v>43269</v>
      </c>
      <c r="R1174" s="112">
        <v>0.20644000000000001</v>
      </c>
      <c r="S1174" s="158">
        <f t="shared" si="230"/>
        <v>0</v>
      </c>
      <c r="T1174" s="38">
        <f t="shared" si="231"/>
        <v>43320</v>
      </c>
      <c r="U1174" s="112">
        <f t="shared" ca="1" si="232"/>
        <v>2.3405</v>
      </c>
      <c r="V1174" s="112">
        <f t="shared" ca="1" si="226"/>
        <v>2.2700499999999999</v>
      </c>
      <c r="W1174" s="112">
        <f t="shared" ca="1" si="227"/>
        <v>2.0586500000000001</v>
      </c>
      <c r="X1174" s="112">
        <f t="shared" ca="1" si="228"/>
        <v>0.2114</v>
      </c>
      <c r="Y1174" s="112">
        <f t="shared" ca="1" si="233"/>
        <v>0</v>
      </c>
      <c r="Z1174" s="27">
        <f t="shared" ca="1" si="229"/>
        <v>0.28184999999999993</v>
      </c>
      <c r="AB1174" s="38">
        <f t="shared" si="234"/>
        <v>43228</v>
      </c>
      <c r="AC1174" s="38">
        <f t="shared" si="235"/>
        <v>43228</v>
      </c>
      <c r="AD1174" s="38">
        <f t="shared" si="236"/>
        <v>43228</v>
      </c>
      <c r="AE1174" s="38">
        <f t="shared" si="217"/>
        <v>43223</v>
      </c>
      <c r="AF1174" s="74">
        <f t="shared" si="218"/>
        <v>43228</v>
      </c>
      <c r="AG1174" s="38">
        <f t="shared" ca="1" si="219"/>
        <v>43224</v>
      </c>
      <c r="AH1174" s="38">
        <f t="shared" ca="1" si="220"/>
        <v>43318</v>
      </c>
      <c r="AI1174" s="38" t="e">
        <f t="shared" ca="1" si="221"/>
        <v>#N/A</v>
      </c>
      <c r="AJ1174" s="38">
        <f t="shared" ca="1" si="222"/>
        <v>43318</v>
      </c>
      <c r="AK1174" s="74">
        <f t="shared" ca="1" si="223"/>
        <v>43223</v>
      </c>
      <c r="AL1174" s="38">
        <f t="shared" si="224"/>
        <v>43223</v>
      </c>
      <c r="AM1174" s="38">
        <f t="shared" si="225"/>
        <v>43222</v>
      </c>
      <c r="AO1174" s="38"/>
      <c r="AP1174" s="38"/>
      <c r="AQ1174" s="38"/>
    </row>
    <row r="1175" spans="2:43">
      <c r="B1175" s="111">
        <v>43321</v>
      </c>
      <c r="C1175" s="112">
        <v>2.3380000000000001</v>
      </c>
      <c r="E1175" s="111"/>
      <c r="K1175" s="111">
        <v>43270</v>
      </c>
      <c r="L1175" s="112">
        <v>2.13707</v>
      </c>
      <c r="N1175" s="111">
        <v>43270</v>
      </c>
      <c r="O1175" s="112">
        <v>1.9306299999999998</v>
      </c>
      <c r="Q1175" s="111">
        <v>43270</v>
      </c>
      <c r="R1175" s="112">
        <v>0.20644000000000001</v>
      </c>
      <c r="S1175" s="158">
        <f t="shared" si="230"/>
        <v>0</v>
      </c>
      <c r="T1175" s="38">
        <f t="shared" si="231"/>
        <v>43321</v>
      </c>
      <c r="U1175" s="112">
        <f t="shared" ca="1" si="232"/>
        <v>2.3380000000000001</v>
      </c>
      <c r="V1175" s="112">
        <f t="shared" ca="1" si="226"/>
        <v>2.2736499999999999</v>
      </c>
      <c r="W1175" s="112">
        <f t="shared" ca="1" si="227"/>
        <v>2.0622500000000001</v>
      </c>
      <c r="X1175" s="112">
        <f t="shared" ca="1" si="228"/>
        <v>0.2114</v>
      </c>
      <c r="Y1175" s="112">
        <f t="shared" ca="1" si="233"/>
        <v>0</v>
      </c>
      <c r="Z1175" s="27">
        <f t="shared" ca="1" si="229"/>
        <v>0.27574999999999994</v>
      </c>
      <c r="AB1175" s="38">
        <f t="shared" si="234"/>
        <v>43229</v>
      </c>
      <c r="AC1175" s="38">
        <f t="shared" si="235"/>
        <v>43229</v>
      </c>
      <c r="AD1175" s="38">
        <f t="shared" si="236"/>
        <v>43229</v>
      </c>
      <c r="AE1175" s="38">
        <f t="shared" si="217"/>
        <v>43224</v>
      </c>
      <c r="AF1175" s="74">
        <f t="shared" si="218"/>
        <v>43229</v>
      </c>
      <c r="AG1175" s="38">
        <f t="shared" ca="1" si="219"/>
        <v>43227</v>
      </c>
      <c r="AH1175" s="38">
        <f t="shared" ca="1" si="220"/>
        <v>43319</v>
      </c>
      <c r="AI1175" s="38">
        <f t="shared" ca="1" si="221"/>
        <v>43319</v>
      </c>
      <c r="AJ1175" s="38">
        <f t="shared" ca="1" si="222"/>
        <v>43320</v>
      </c>
      <c r="AK1175" s="74">
        <f t="shared" ca="1" si="223"/>
        <v>43224</v>
      </c>
      <c r="AL1175" s="38">
        <f t="shared" si="224"/>
        <v>43224</v>
      </c>
      <c r="AM1175" s="38">
        <f t="shared" si="225"/>
        <v>43223</v>
      </c>
      <c r="AO1175" s="38"/>
      <c r="AP1175" s="38"/>
      <c r="AQ1175" s="38"/>
    </row>
    <row r="1176" spans="2:43">
      <c r="B1176" s="111">
        <v>43322</v>
      </c>
      <c r="C1176" s="112">
        <v>2.3192499999999998</v>
      </c>
      <c r="E1176" s="111"/>
      <c r="K1176" s="111">
        <v>43271</v>
      </c>
      <c r="L1176" s="112">
        <v>2.1375199999999999</v>
      </c>
      <c r="N1176" s="111">
        <v>43271</v>
      </c>
      <c r="O1176" s="112">
        <v>1.93106</v>
      </c>
      <c r="Q1176" s="111">
        <v>43271</v>
      </c>
      <c r="R1176" s="112">
        <v>0.20646</v>
      </c>
      <c r="S1176" s="158">
        <f t="shared" si="230"/>
        <v>0</v>
      </c>
      <c r="T1176" s="38">
        <f t="shared" si="231"/>
        <v>43322</v>
      </c>
      <c r="U1176" s="112">
        <f t="shared" ca="1" si="232"/>
        <v>2.3192499999999998</v>
      </c>
      <c r="V1176" s="112">
        <f t="shared" ca="1" si="226"/>
        <v>2.2814399999999999</v>
      </c>
      <c r="W1176" s="112">
        <f t="shared" ca="1" si="227"/>
        <v>2.0700400000000001</v>
      </c>
      <c r="X1176" s="112">
        <f t="shared" ca="1" si="228"/>
        <v>0.2114</v>
      </c>
      <c r="Y1176" s="112">
        <f t="shared" ca="1" si="233"/>
        <v>0</v>
      </c>
      <c r="Z1176" s="27">
        <f t="shared" ca="1" si="229"/>
        <v>0.24920999999999971</v>
      </c>
      <c r="AB1176" s="38">
        <f t="shared" si="234"/>
        <v>43230</v>
      </c>
      <c r="AC1176" s="38">
        <f t="shared" si="235"/>
        <v>43230</v>
      </c>
      <c r="AD1176" s="38">
        <f t="shared" si="236"/>
        <v>43230</v>
      </c>
      <c r="AE1176" s="38">
        <f t="shared" si="217"/>
        <v>43228</v>
      </c>
      <c r="AF1176" s="74">
        <f t="shared" si="218"/>
        <v>43230</v>
      </c>
      <c r="AG1176" s="38">
        <f t="shared" ca="1" si="219"/>
        <v>43228</v>
      </c>
      <c r="AH1176" s="38">
        <f t="shared" ca="1" si="220"/>
        <v>43320</v>
      </c>
      <c r="AI1176" s="38">
        <f t="shared" ca="1" si="221"/>
        <v>43320</v>
      </c>
      <c r="AJ1176" s="38">
        <f t="shared" ca="1" si="222"/>
        <v>43321</v>
      </c>
      <c r="AK1176" s="74">
        <f t="shared" ca="1" si="223"/>
        <v>43228</v>
      </c>
      <c r="AL1176" s="38">
        <f t="shared" si="224"/>
        <v>43228</v>
      </c>
      <c r="AM1176" s="38">
        <f t="shared" si="225"/>
        <v>43224</v>
      </c>
      <c r="AO1176" s="38"/>
      <c r="AP1176" s="38"/>
      <c r="AQ1176" s="38"/>
    </row>
    <row r="1177" spans="2:43">
      <c r="B1177" s="111">
        <v>43325</v>
      </c>
      <c r="C1177" s="112">
        <v>2.3137499999999998</v>
      </c>
      <c r="E1177" s="111"/>
      <c r="K1177" s="111">
        <v>43272</v>
      </c>
      <c r="L1177" s="112">
        <v>2.13815</v>
      </c>
      <c r="N1177" s="111">
        <v>43272</v>
      </c>
      <c r="O1177" s="112">
        <v>1.93161</v>
      </c>
      <c r="Q1177" s="111">
        <v>43272</v>
      </c>
      <c r="R1177" s="112">
        <v>0.20654</v>
      </c>
      <c r="S1177" s="158">
        <f t="shared" si="230"/>
        <v>0</v>
      </c>
      <c r="T1177" s="38">
        <f t="shared" si="231"/>
        <v>43325</v>
      </c>
      <c r="U1177" s="112">
        <f t="shared" ca="1" si="232"/>
        <v>2.3137499999999998</v>
      </c>
      <c r="V1177" s="112">
        <f t="shared" ca="1" si="226"/>
        <v>2.2866499999999998</v>
      </c>
      <c r="W1177" s="112">
        <f t="shared" ca="1" si="227"/>
        <v>2.07525</v>
      </c>
      <c r="X1177" s="112">
        <f t="shared" ca="1" si="228"/>
        <v>0.2114</v>
      </c>
      <c r="Y1177" s="112">
        <f t="shared" ca="1" si="233"/>
        <v>0</v>
      </c>
      <c r="Z1177" s="27">
        <f t="shared" ca="1" si="229"/>
        <v>0.23849999999999971</v>
      </c>
      <c r="AB1177" s="38">
        <f t="shared" si="234"/>
        <v>43231</v>
      </c>
      <c r="AC1177" s="38" t="e">
        <f t="shared" si="235"/>
        <v>#N/A</v>
      </c>
      <c r="AD1177" s="38">
        <f t="shared" si="236"/>
        <v>43231</v>
      </c>
      <c r="AE1177" s="38">
        <f t="shared" si="217"/>
        <v>43229</v>
      </c>
      <c r="AF1177" s="74">
        <f t="shared" si="218"/>
        <v>43231</v>
      </c>
      <c r="AG1177" s="38">
        <f t="shared" ca="1" si="219"/>
        <v>43229</v>
      </c>
      <c r="AH1177" s="38">
        <f t="shared" ca="1" si="220"/>
        <v>43321</v>
      </c>
      <c r="AI1177" s="38">
        <f t="shared" ca="1" si="221"/>
        <v>43321</v>
      </c>
      <c r="AJ1177" s="38">
        <f t="shared" ca="1" si="222"/>
        <v>43322</v>
      </c>
      <c r="AK1177" s="74">
        <f t="shared" ca="1" si="223"/>
        <v>43229</v>
      </c>
      <c r="AL1177" s="38">
        <f t="shared" si="224"/>
        <v>43229</v>
      </c>
      <c r="AM1177" s="38">
        <f t="shared" si="225"/>
        <v>43228</v>
      </c>
      <c r="AO1177" s="38"/>
      <c r="AP1177" s="38"/>
      <c r="AQ1177" s="38"/>
    </row>
    <row r="1178" spans="2:43">
      <c r="B1178" s="111">
        <v>43326</v>
      </c>
      <c r="C1178" s="112">
        <v>2.3151899999999999</v>
      </c>
      <c r="E1178" s="111"/>
      <c r="K1178" s="111">
        <v>43273</v>
      </c>
      <c r="L1178" s="112">
        <v>2.13889</v>
      </c>
      <c r="N1178" s="111">
        <v>43273</v>
      </c>
      <c r="O1178" s="112">
        <v>1.9321000000000002</v>
      </c>
      <c r="Q1178" s="111">
        <v>43273</v>
      </c>
      <c r="R1178" s="112">
        <v>0.20679</v>
      </c>
      <c r="S1178" s="158">
        <f t="shared" si="230"/>
        <v>0</v>
      </c>
      <c r="T1178" s="38">
        <f t="shared" si="231"/>
        <v>43326</v>
      </c>
      <c r="U1178" s="112">
        <f t="shared" ca="1" si="232"/>
        <v>2.3151899999999999</v>
      </c>
      <c r="V1178" s="112">
        <f t="shared" ca="1" si="226"/>
        <v>2.2898200000000002</v>
      </c>
      <c r="W1178" s="112">
        <f t="shared" ca="1" si="227"/>
        <v>2.0784199999999999</v>
      </c>
      <c r="X1178" s="112">
        <f t="shared" ca="1" si="228"/>
        <v>0.2114</v>
      </c>
      <c r="Y1178" s="112">
        <f t="shared" ca="1" si="233"/>
        <v>0</v>
      </c>
      <c r="Z1178" s="27">
        <f t="shared" ca="1" si="229"/>
        <v>0.23676999999999992</v>
      </c>
      <c r="AB1178" s="38">
        <f t="shared" si="234"/>
        <v>43234</v>
      </c>
      <c r="AC1178" s="38">
        <f t="shared" si="235"/>
        <v>43234</v>
      </c>
      <c r="AD1178" s="38">
        <f t="shared" si="236"/>
        <v>43234</v>
      </c>
      <c r="AE1178" s="38">
        <f t="shared" si="217"/>
        <v>43230</v>
      </c>
      <c r="AF1178" s="74">
        <f t="shared" si="218"/>
        <v>43234</v>
      </c>
      <c r="AG1178" s="38">
        <f t="shared" ca="1" si="219"/>
        <v>43230</v>
      </c>
      <c r="AH1178" s="38">
        <f t="shared" ca="1" si="220"/>
        <v>43322</v>
      </c>
      <c r="AI1178" s="38">
        <f t="shared" ca="1" si="221"/>
        <v>43322</v>
      </c>
      <c r="AJ1178" s="38">
        <f t="shared" ca="1" si="222"/>
        <v>43325</v>
      </c>
      <c r="AK1178" s="74">
        <f t="shared" ca="1" si="223"/>
        <v>43230</v>
      </c>
      <c r="AL1178" s="38">
        <f t="shared" si="224"/>
        <v>43230</v>
      </c>
      <c r="AM1178" s="38">
        <f t="shared" si="225"/>
        <v>43229</v>
      </c>
      <c r="AO1178" s="38"/>
      <c r="AP1178" s="38"/>
      <c r="AQ1178" s="38"/>
    </row>
    <row r="1179" spans="2:43">
      <c r="B1179" s="111">
        <v>43327</v>
      </c>
      <c r="C1179" s="112">
        <v>2.31175</v>
      </c>
      <c r="E1179" s="111"/>
      <c r="K1179" s="111">
        <v>43276</v>
      </c>
      <c r="L1179" s="112">
        <v>2.1399400000000002</v>
      </c>
      <c r="N1179" s="111">
        <v>43276</v>
      </c>
      <c r="O1179" s="112">
        <v>1.93248</v>
      </c>
      <c r="Q1179" s="111">
        <v>43276</v>
      </c>
      <c r="R1179" s="112">
        <v>0.20746000000000001</v>
      </c>
      <c r="S1179" s="158">
        <f t="shared" si="230"/>
        <v>0</v>
      </c>
      <c r="T1179" s="38">
        <f t="shared" si="231"/>
        <v>43327</v>
      </c>
      <c r="U1179" s="112">
        <f t="shared" ca="1" si="232"/>
        <v>2.31175</v>
      </c>
      <c r="V1179" s="112">
        <f t="shared" ca="1" si="226"/>
        <v>2.29277</v>
      </c>
      <c r="W1179" s="112">
        <f t="shared" ca="1" si="227"/>
        <v>2.0813700000000002</v>
      </c>
      <c r="X1179" s="112">
        <f t="shared" ca="1" si="228"/>
        <v>0.2114</v>
      </c>
      <c r="Y1179" s="112">
        <f t="shared" ca="1" si="233"/>
        <v>0</v>
      </c>
      <c r="Z1179" s="27">
        <f t="shared" ca="1" si="229"/>
        <v>0.23037999999999981</v>
      </c>
      <c r="AB1179" s="38">
        <f t="shared" si="234"/>
        <v>43235</v>
      </c>
      <c r="AC1179" s="38">
        <f t="shared" si="235"/>
        <v>43235</v>
      </c>
      <c r="AD1179" s="38">
        <f t="shared" si="236"/>
        <v>43235</v>
      </c>
      <c r="AE1179" s="38">
        <f t="shared" si="217"/>
        <v>43231</v>
      </c>
      <c r="AF1179" s="74">
        <f t="shared" si="218"/>
        <v>43235</v>
      </c>
      <c r="AG1179" s="38">
        <f t="shared" ca="1" si="219"/>
        <v>43231</v>
      </c>
      <c r="AH1179" s="38">
        <f t="shared" ca="1" si="220"/>
        <v>43325</v>
      </c>
      <c r="AI1179" s="38" t="e">
        <f t="shared" ca="1" si="221"/>
        <v>#N/A</v>
      </c>
      <c r="AJ1179" s="38">
        <f t="shared" ca="1" si="222"/>
        <v>43325</v>
      </c>
      <c r="AK1179" s="74">
        <f t="shared" ca="1" si="223"/>
        <v>43231</v>
      </c>
      <c r="AL1179" s="38">
        <f t="shared" si="224"/>
        <v>43231</v>
      </c>
      <c r="AM1179" s="38">
        <f t="shared" si="225"/>
        <v>43230</v>
      </c>
      <c r="AO1179" s="38"/>
      <c r="AP1179" s="38"/>
      <c r="AQ1179" s="38"/>
    </row>
    <row r="1180" spans="2:43">
      <c r="B1180" s="111">
        <v>43328</v>
      </c>
      <c r="C1180" s="112">
        <v>2.3222499999999999</v>
      </c>
      <c r="E1180" s="111"/>
      <c r="K1180" s="111">
        <v>43277</v>
      </c>
      <c r="L1180" s="112">
        <v>2.1402200000000002</v>
      </c>
      <c r="N1180" s="111">
        <v>43277</v>
      </c>
      <c r="O1180" s="112">
        <v>1.9327000000000001</v>
      </c>
      <c r="Q1180" s="111">
        <v>43277</v>
      </c>
      <c r="R1180" s="112">
        <v>0.20752000000000001</v>
      </c>
      <c r="S1180" s="158">
        <f t="shared" si="230"/>
        <v>0</v>
      </c>
      <c r="T1180" s="38">
        <f t="shared" si="231"/>
        <v>43328</v>
      </c>
      <c r="U1180" s="112">
        <f t="shared" ca="1" si="232"/>
        <v>2.3222499999999999</v>
      </c>
      <c r="V1180" s="112">
        <f t="shared" ca="1" si="226"/>
        <v>2.2960500000000001</v>
      </c>
      <c r="W1180" s="112">
        <f t="shared" ca="1" si="227"/>
        <v>2.0846499999999999</v>
      </c>
      <c r="X1180" s="112">
        <f t="shared" ca="1" si="228"/>
        <v>0.2114</v>
      </c>
      <c r="Y1180" s="112">
        <f t="shared" ca="1" si="233"/>
        <v>0</v>
      </c>
      <c r="Z1180" s="27">
        <f t="shared" ca="1" si="229"/>
        <v>0.23760000000000003</v>
      </c>
      <c r="AB1180" s="38">
        <f t="shared" si="234"/>
        <v>43236</v>
      </c>
      <c r="AC1180" s="38">
        <f t="shared" si="235"/>
        <v>43236</v>
      </c>
      <c r="AD1180" s="38">
        <f t="shared" si="236"/>
        <v>43236</v>
      </c>
      <c r="AE1180" s="38">
        <f t="shared" si="217"/>
        <v>43234</v>
      </c>
      <c r="AF1180" s="74">
        <f t="shared" si="218"/>
        <v>43236</v>
      </c>
      <c r="AG1180" s="38">
        <f t="shared" ca="1" si="219"/>
        <v>43234</v>
      </c>
      <c r="AH1180" s="38">
        <f t="shared" ca="1" si="220"/>
        <v>43326</v>
      </c>
      <c r="AI1180" s="38">
        <f t="shared" ca="1" si="221"/>
        <v>43326</v>
      </c>
      <c r="AJ1180" s="38">
        <f t="shared" ca="1" si="222"/>
        <v>43327</v>
      </c>
      <c r="AK1180" s="74">
        <f t="shared" ca="1" si="223"/>
        <v>43234</v>
      </c>
      <c r="AL1180" s="38">
        <f t="shared" si="224"/>
        <v>43234</v>
      </c>
      <c r="AM1180" s="38">
        <f t="shared" si="225"/>
        <v>43231</v>
      </c>
      <c r="AO1180" s="38"/>
      <c r="AP1180" s="38"/>
      <c r="AQ1180" s="38"/>
    </row>
    <row r="1181" spans="2:43">
      <c r="B1181" s="111">
        <v>43329</v>
      </c>
      <c r="C1181" s="112">
        <v>2.3118799999999999</v>
      </c>
      <c r="E1181" s="111"/>
      <c r="K1181" s="111">
        <v>43278</v>
      </c>
      <c r="L1181" s="112">
        <v>2.14045</v>
      </c>
      <c r="N1181" s="111">
        <v>43278</v>
      </c>
      <c r="O1181" s="112">
        <v>1.93292</v>
      </c>
      <c r="Q1181" s="111">
        <v>43278</v>
      </c>
      <c r="R1181" s="112">
        <v>0.20752999999999999</v>
      </c>
      <c r="S1181" s="158">
        <f t="shared" si="230"/>
        <v>0</v>
      </c>
      <c r="T1181" s="38">
        <f t="shared" si="231"/>
        <v>43329</v>
      </c>
      <c r="U1181" s="112">
        <f t="shared" ca="1" si="232"/>
        <v>2.3118799999999999</v>
      </c>
      <c r="V1181" s="112">
        <f t="shared" ca="1" si="226"/>
        <v>2.3029199999999999</v>
      </c>
      <c r="W1181" s="112">
        <f t="shared" ca="1" si="227"/>
        <v>2.09152</v>
      </c>
      <c r="X1181" s="112">
        <f t="shared" ca="1" si="228"/>
        <v>0.2114</v>
      </c>
      <c r="Y1181" s="112">
        <f t="shared" ca="1" si="233"/>
        <v>0</v>
      </c>
      <c r="Z1181" s="27">
        <f t="shared" ca="1" si="229"/>
        <v>0.22035999999999989</v>
      </c>
      <c r="AB1181" s="38">
        <f t="shared" si="234"/>
        <v>43237</v>
      </c>
      <c r="AC1181" s="38">
        <f t="shared" si="235"/>
        <v>43237</v>
      </c>
      <c r="AD1181" s="38">
        <f t="shared" si="236"/>
        <v>43237</v>
      </c>
      <c r="AE1181" s="38">
        <f t="shared" si="217"/>
        <v>43235</v>
      </c>
      <c r="AF1181" s="74">
        <f t="shared" si="218"/>
        <v>43237</v>
      </c>
      <c r="AG1181" s="38">
        <f t="shared" ca="1" si="219"/>
        <v>43235</v>
      </c>
      <c r="AH1181" s="38">
        <f t="shared" ca="1" si="220"/>
        <v>43327</v>
      </c>
      <c r="AI1181" s="38">
        <f t="shared" ca="1" si="221"/>
        <v>43327</v>
      </c>
      <c r="AJ1181" s="38">
        <f t="shared" ca="1" si="222"/>
        <v>43328</v>
      </c>
      <c r="AK1181" s="74">
        <f t="shared" ca="1" si="223"/>
        <v>43235</v>
      </c>
      <c r="AL1181" s="38">
        <f t="shared" si="224"/>
        <v>43235</v>
      </c>
      <c r="AM1181" s="38">
        <f t="shared" si="225"/>
        <v>43234</v>
      </c>
      <c r="AO1181" s="38"/>
      <c r="AP1181" s="38"/>
      <c r="AQ1181" s="38"/>
    </row>
    <row r="1182" spans="2:43">
      <c r="B1182" s="111">
        <v>43332</v>
      </c>
      <c r="C1182" s="112">
        <v>2.3096299999999998</v>
      </c>
      <c r="E1182" s="111"/>
      <c r="K1182" s="111">
        <v>43279</v>
      </c>
      <c r="L1182" s="112">
        <v>2.14337</v>
      </c>
      <c r="N1182" s="111">
        <v>43279</v>
      </c>
      <c r="O1182" s="112">
        <v>1.9357600000000001</v>
      </c>
      <c r="Q1182" s="111">
        <v>43279</v>
      </c>
      <c r="R1182" s="112">
        <v>0.20760999999999999</v>
      </c>
      <c r="S1182" s="158">
        <f t="shared" si="230"/>
        <v>0</v>
      </c>
      <c r="T1182" s="38">
        <f t="shared" si="231"/>
        <v>43332</v>
      </c>
      <c r="U1182" s="112">
        <f t="shared" ca="1" si="232"/>
        <v>2.3096299999999998</v>
      </c>
      <c r="V1182" s="112">
        <f t="shared" ca="1" si="226"/>
        <v>2.3105799999999999</v>
      </c>
      <c r="W1182" s="112">
        <f t="shared" ca="1" si="227"/>
        <v>2.09918</v>
      </c>
      <c r="X1182" s="112">
        <f t="shared" ca="1" si="228"/>
        <v>0.2114</v>
      </c>
      <c r="Y1182" s="112">
        <f t="shared" ca="1" si="233"/>
        <v>0</v>
      </c>
      <c r="Z1182" s="27">
        <f t="shared" ca="1" si="229"/>
        <v>0.2104499999999998</v>
      </c>
      <c r="AB1182" s="38">
        <f t="shared" si="234"/>
        <v>43238</v>
      </c>
      <c r="AC1182" s="38" t="e">
        <f t="shared" si="235"/>
        <v>#N/A</v>
      </c>
      <c r="AD1182" s="38">
        <f t="shared" si="236"/>
        <v>43238</v>
      </c>
      <c r="AE1182" s="38">
        <f t="shared" si="217"/>
        <v>43236</v>
      </c>
      <c r="AF1182" s="74">
        <f t="shared" si="218"/>
        <v>43238</v>
      </c>
      <c r="AG1182" s="38">
        <f t="shared" ca="1" si="219"/>
        <v>43236</v>
      </c>
      <c r="AH1182" s="38">
        <f t="shared" ca="1" si="220"/>
        <v>43328</v>
      </c>
      <c r="AI1182" s="38">
        <f t="shared" ca="1" si="221"/>
        <v>43328</v>
      </c>
      <c r="AJ1182" s="38">
        <f t="shared" ca="1" si="222"/>
        <v>43329</v>
      </c>
      <c r="AK1182" s="74">
        <f t="shared" ca="1" si="223"/>
        <v>43236</v>
      </c>
      <c r="AL1182" s="38">
        <f t="shared" si="224"/>
        <v>43236</v>
      </c>
      <c r="AM1182" s="38">
        <f t="shared" si="225"/>
        <v>43235</v>
      </c>
      <c r="AO1182" s="38"/>
      <c r="AP1182" s="38"/>
      <c r="AQ1182" s="38"/>
    </row>
    <row r="1183" spans="2:43">
      <c r="B1183" s="111">
        <v>43333</v>
      </c>
      <c r="C1183" s="112">
        <v>2.3102499999999999</v>
      </c>
      <c r="E1183" s="111"/>
      <c r="K1183" s="111">
        <v>43280</v>
      </c>
      <c r="L1183" s="112">
        <v>2.1436000000000002</v>
      </c>
      <c r="N1183" s="111">
        <v>43280</v>
      </c>
      <c r="O1183" s="112">
        <v>1.9357199999999999</v>
      </c>
      <c r="Q1183" s="111">
        <v>43280</v>
      </c>
      <c r="R1183" s="112">
        <v>0.20788000000000001</v>
      </c>
      <c r="S1183" s="158">
        <f t="shared" si="230"/>
        <v>0</v>
      </c>
      <c r="T1183" s="38">
        <f t="shared" si="231"/>
        <v>43333</v>
      </c>
      <c r="U1183" s="112">
        <f t="shared" ca="1" si="232"/>
        <v>2.3102499999999999</v>
      </c>
      <c r="V1183" s="112">
        <f t="shared" ca="1" si="226"/>
        <v>2.31386</v>
      </c>
      <c r="W1183" s="112">
        <f t="shared" ca="1" si="227"/>
        <v>2.1024599999999998</v>
      </c>
      <c r="X1183" s="112">
        <f t="shared" ca="1" si="228"/>
        <v>0.2114</v>
      </c>
      <c r="Y1183" s="112">
        <f t="shared" ca="1" si="233"/>
        <v>0</v>
      </c>
      <c r="Z1183" s="27">
        <f t="shared" ca="1" si="229"/>
        <v>0.20779000000000014</v>
      </c>
      <c r="AB1183" s="38">
        <f t="shared" si="234"/>
        <v>43241</v>
      </c>
      <c r="AC1183" s="38">
        <f t="shared" si="235"/>
        <v>43241</v>
      </c>
      <c r="AD1183" s="38">
        <f t="shared" si="236"/>
        <v>43241</v>
      </c>
      <c r="AE1183" s="38">
        <f t="shared" si="217"/>
        <v>43237</v>
      </c>
      <c r="AF1183" s="74">
        <f t="shared" si="218"/>
        <v>43241</v>
      </c>
      <c r="AG1183" s="38">
        <f t="shared" ca="1" si="219"/>
        <v>43237</v>
      </c>
      <c r="AH1183" s="38">
        <f t="shared" ca="1" si="220"/>
        <v>43329</v>
      </c>
      <c r="AI1183" s="38">
        <f t="shared" ca="1" si="221"/>
        <v>43329</v>
      </c>
      <c r="AJ1183" s="38">
        <f t="shared" ca="1" si="222"/>
        <v>43332</v>
      </c>
      <c r="AK1183" s="74">
        <f t="shared" ca="1" si="223"/>
        <v>43237</v>
      </c>
      <c r="AL1183" s="38">
        <f t="shared" si="224"/>
        <v>43237</v>
      </c>
      <c r="AM1183" s="38">
        <f t="shared" si="225"/>
        <v>43236</v>
      </c>
      <c r="AO1183" s="38"/>
      <c r="AP1183" s="38"/>
      <c r="AQ1183" s="38"/>
    </row>
    <row r="1184" spans="2:43">
      <c r="B1184" s="111">
        <v>43334</v>
      </c>
      <c r="C1184" s="112">
        <v>2.31175</v>
      </c>
      <c r="E1184" s="111"/>
      <c r="K1184" s="111">
        <v>43283</v>
      </c>
      <c r="L1184" s="112">
        <v>2.1519900000000001</v>
      </c>
      <c r="N1184" s="111">
        <v>43283</v>
      </c>
      <c r="O1184" s="112">
        <v>1.94319</v>
      </c>
      <c r="Q1184" s="111">
        <v>43283</v>
      </c>
      <c r="R1184" s="112">
        <v>0.20880000000000001</v>
      </c>
      <c r="S1184" s="158">
        <f t="shared" si="230"/>
        <v>0</v>
      </c>
      <c r="T1184" s="38">
        <f t="shared" si="231"/>
        <v>43334</v>
      </c>
      <c r="U1184" s="112">
        <f t="shared" ca="1" si="232"/>
        <v>2.31175</v>
      </c>
      <c r="V1184" s="112">
        <f t="shared" ca="1" si="226"/>
        <v>2.3178399999999999</v>
      </c>
      <c r="W1184" s="112">
        <f t="shared" ca="1" si="227"/>
        <v>2.1064400000000001</v>
      </c>
      <c r="X1184" s="112">
        <f t="shared" ca="1" si="228"/>
        <v>0.2114</v>
      </c>
      <c r="Y1184" s="112">
        <f t="shared" ca="1" si="233"/>
        <v>0</v>
      </c>
      <c r="Z1184" s="27">
        <f t="shared" ca="1" si="229"/>
        <v>0.20530999999999988</v>
      </c>
      <c r="AB1184" s="38">
        <f t="shared" si="234"/>
        <v>43242</v>
      </c>
      <c r="AC1184" s="38">
        <f t="shared" si="235"/>
        <v>43242</v>
      </c>
      <c r="AD1184" s="38">
        <f t="shared" si="236"/>
        <v>43242</v>
      </c>
      <c r="AE1184" s="38">
        <f t="shared" si="217"/>
        <v>43238</v>
      </c>
      <c r="AF1184" s="74">
        <f t="shared" si="218"/>
        <v>43242</v>
      </c>
      <c r="AG1184" s="38">
        <f t="shared" ca="1" si="219"/>
        <v>43238</v>
      </c>
      <c r="AH1184" s="38">
        <f t="shared" ca="1" si="220"/>
        <v>43332</v>
      </c>
      <c r="AI1184" s="38" t="e">
        <f t="shared" ca="1" si="221"/>
        <v>#N/A</v>
      </c>
      <c r="AJ1184" s="38">
        <f t="shared" ca="1" si="222"/>
        <v>43332</v>
      </c>
      <c r="AK1184" s="74">
        <f t="shared" ca="1" si="223"/>
        <v>43238</v>
      </c>
      <c r="AL1184" s="38">
        <f t="shared" si="224"/>
        <v>43238</v>
      </c>
      <c r="AM1184" s="38">
        <f t="shared" si="225"/>
        <v>43237</v>
      </c>
      <c r="AO1184" s="38"/>
      <c r="AP1184" s="38"/>
      <c r="AQ1184" s="38"/>
    </row>
    <row r="1185" spans="2:43">
      <c r="B1185" s="111">
        <v>43335</v>
      </c>
      <c r="C1185" s="112">
        <v>2.3113799999999998</v>
      </c>
      <c r="E1185" s="111"/>
      <c r="K1185" s="111">
        <v>43284</v>
      </c>
      <c r="L1185" s="112">
        <v>2.1547700000000001</v>
      </c>
      <c r="N1185" s="111">
        <v>43284</v>
      </c>
      <c r="O1185" s="112">
        <v>1.94493</v>
      </c>
      <c r="Q1185" s="111">
        <v>43284</v>
      </c>
      <c r="R1185" s="112">
        <v>0.20984</v>
      </c>
      <c r="S1185" s="158">
        <f t="shared" si="230"/>
        <v>0</v>
      </c>
      <c r="T1185" s="38">
        <f t="shared" si="231"/>
        <v>43335</v>
      </c>
      <c r="U1185" s="112">
        <f t="shared" ca="1" si="232"/>
        <v>2.3113799999999998</v>
      </c>
      <c r="V1185" s="112">
        <f t="shared" ca="1" si="226"/>
        <v>2.3199800000000002</v>
      </c>
      <c r="W1185" s="112">
        <f t="shared" ca="1" si="227"/>
        <v>2.1085799999999999</v>
      </c>
      <c r="X1185" s="112">
        <f t="shared" ca="1" si="228"/>
        <v>0.2114</v>
      </c>
      <c r="Y1185" s="112">
        <f t="shared" ca="1" si="233"/>
        <v>0</v>
      </c>
      <c r="Z1185" s="27">
        <f t="shared" ca="1" si="229"/>
        <v>0.20279999999999987</v>
      </c>
      <c r="AB1185" s="38">
        <f t="shared" si="234"/>
        <v>43243</v>
      </c>
      <c r="AC1185" s="38">
        <f t="shared" ca="1" si="235"/>
        <v>43243</v>
      </c>
      <c r="AD1185" s="38">
        <f t="shared" si="236"/>
        <v>43243</v>
      </c>
      <c r="AE1185" s="38">
        <f t="shared" si="217"/>
        <v>43241</v>
      </c>
      <c r="AF1185" s="74">
        <f t="shared" si="218"/>
        <v>43243</v>
      </c>
      <c r="AG1185" s="38">
        <f t="shared" ca="1" si="219"/>
        <v>43241</v>
      </c>
      <c r="AH1185" s="38">
        <f t="shared" ca="1" si="220"/>
        <v>43333</v>
      </c>
      <c r="AI1185" s="38">
        <f t="shared" ca="1" si="221"/>
        <v>43333</v>
      </c>
      <c r="AJ1185" s="38">
        <f t="shared" ca="1" si="222"/>
        <v>43334</v>
      </c>
      <c r="AK1185" s="74">
        <f t="shared" ca="1" si="223"/>
        <v>43241</v>
      </c>
      <c r="AL1185" s="38">
        <f t="shared" si="224"/>
        <v>43241</v>
      </c>
      <c r="AM1185" s="38">
        <f t="shared" si="225"/>
        <v>43238</v>
      </c>
      <c r="AO1185" s="38"/>
      <c r="AP1185" s="38"/>
      <c r="AQ1185" s="38"/>
    </row>
    <row r="1186" spans="2:43">
      <c r="B1186" s="111">
        <v>43336</v>
      </c>
      <c r="C1186" s="112">
        <v>2.31725</v>
      </c>
      <c r="E1186" s="111"/>
      <c r="K1186" s="111">
        <v>43285</v>
      </c>
      <c r="L1186" s="112">
        <v>2.1547700000000001</v>
      </c>
      <c r="N1186" s="111">
        <v>43285</v>
      </c>
      <c r="O1186" s="112">
        <v>1.94493</v>
      </c>
      <c r="Q1186" s="111">
        <v>43285</v>
      </c>
      <c r="R1186" s="112">
        <v>0.20984</v>
      </c>
      <c r="S1186" s="158">
        <f t="shared" si="230"/>
        <v>0</v>
      </c>
      <c r="T1186" s="38">
        <f t="shared" si="231"/>
        <v>43336</v>
      </c>
      <c r="U1186" s="112">
        <f t="shared" ca="1" si="232"/>
        <v>2.31725</v>
      </c>
      <c r="V1186" s="112">
        <f t="shared" ca="1" si="226"/>
        <v>2.3259099999999999</v>
      </c>
      <c r="W1186" s="112">
        <f t="shared" ca="1" si="227"/>
        <v>2.1145100000000001</v>
      </c>
      <c r="X1186" s="112">
        <f t="shared" ca="1" si="228"/>
        <v>0.2114</v>
      </c>
      <c r="Y1186" s="112">
        <f t="shared" ca="1" si="233"/>
        <v>0</v>
      </c>
      <c r="Z1186" s="27">
        <f t="shared" ca="1" si="229"/>
        <v>0.20273999999999992</v>
      </c>
      <c r="AB1186" s="38">
        <f t="shared" si="234"/>
        <v>43244</v>
      </c>
      <c r="AC1186" s="38">
        <f t="shared" si="235"/>
        <v>43244</v>
      </c>
      <c r="AD1186" s="38">
        <f t="shared" si="236"/>
        <v>43244</v>
      </c>
      <c r="AE1186" s="38">
        <f t="shared" si="217"/>
        <v>43242</v>
      </c>
      <c r="AF1186" s="74">
        <f t="shared" si="218"/>
        <v>43244</v>
      </c>
      <c r="AG1186" s="38">
        <f t="shared" ca="1" si="219"/>
        <v>43242</v>
      </c>
      <c r="AH1186" s="38">
        <f t="shared" ca="1" si="220"/>
        <v>43334</v>
      </c>
      <c r="AI1186" s="38">
        <f t="shared" ca="1" si="221"/>
        <v>43334</v>
      </c>
      <c r="AJ1186" s="38">
        <f t="shared" ca="1" si="222"/>
        <v>43335</v>
      </c>
      <c r="AK1186" s="74">
        <f t="shared" ca="1" si="223"/>
        <v>43242</v>
      </c>
      <c r="AL1186" s="38">
        <f t="shared" si="224"/>
        <v>43242</v>
      </c>
      <c r="AM1186" s="38">
        <f t="shared" si="225"/>
        <v>43241</v>
      </c>
      <c r="AO1186" s="38"/>
      <c r="AP1186" s="38"/>
      <c r="AQ1186" s="38"/>
    </row>
    <row r="1187" spans="2:43">
      <c r="B1187" s="111">
        <v>43340</v>
      </c>
      <c r="C1187" s="112">
        <v>2.3147500000000001</v>
      </c>
      <c r="E1187" s="111"/>
      <c r="K1187" s="111">
        <v>43286</v>
      </c>
      <c r="L1187" s="112">
        <v>2.15903</v>
      </c>
      <c r="N1187" s="111">
        <v>43286</v>
      </c>
      <c r="O1187" s="112">
        <v>1.94909</v>
      </c>
      <c r="Q1187" s="111">
        <v>43286</v>
      </c>
      <c r="R1187" s="112">
        <v>0.20993999999999999</v>
      </c>
      <c r="S1187" s="158">
        <f t="shared" si="230"/>
        <v>0</v>
      </c>
      <c r="T1187" s="38">
        <f t="shared" si="231"/>
        <v>43340</v>
      </c>
      <c r="U1187" s="112">
        <f t="shared" ca="1" si="232"/>
        <v>2.3147500000000001</v>
      </c>
      <c r="V1187" s="112">
        <f t="shared" ca="1" si="226"/>
        <v>2.3346200000000001</v>
      </c>
      <c r="W1187" s="112">
        <f t="shared" ca="1" si="227"/>
        <v>2.1232199999999999</v>
      </c>
      <c r="X1187" s="112">
        <f t="shared" ca="1" si="228"/>
        <v>0.2114</v>
      </c>
      <c r="Y1187" s="112">
        <f t="shared" ca="1" si="233"/>
        <v>0</v>
      </c>
      <c r="Z1187" s="27">
        <f t="shared" ca="1" si="229"/>
        <v>0.1915300000000002</v>
      </c>
      <c r="AB1187" s="38">
        <f t="shared" si="234"/>
        <v>43245</v>
      </c>
      <c r="AC1187" s="38" t="e">
        <f t="shared" si="235"/>
        <v>#N/A</v>
      </c>
      <c r="AD1187" s="38">
        <f t="shared" si="236"/>
        <v>43245</v>
      </c>
      <c r="AE1187" s="38">
        <f t="shared" si="217"/>
        <v>43243</v>
      </c>
      <c r="AF1187" s="74">
        <f t="shared" si="218"/>
        <v>43245</v>
      </c>
      <c r="AG1187" s="38">
        <f t="shared" ca="1" si="219"/>
        <v>43243</v>
      </c>
      <c r="AH1187" s="38">
        <f t="shared" ca="1" si="220"/>
        <v>43335</v>
      </c>
      <c r="AI1187" s="38">
        <f t="shared" ca="1" si="221"/>
        <v>43335</v>
      </c>
      <c r="AJ1187" s="38">
        <f t="shared" ca="1" si="222"/>
        <v>43336</v>
      </c>
      <c r="AK1187" s="74">
        <f t="shared" ca="1" si="223"/>
        <v>43243</v>
      </c>
      <c r="AL1187" s="38">
        <f t="shared" si="224"/>
        <v>43243</v>
      </c>
      <c r="AM1187" s="38">
        <f t="shared" si="225"/>
        <v>43242</v>
      </c>
      <c r="AO1187" s="38"/>
      <c r="AP1187" s="38"/>
      <c r="AQ1187" s="38"/>
    </row>
    <row r="1188" spans="2:43">
      <c r="B1188" s="111">
        <v>43341</v>
      </c>
      <c r="C1188" s="112">
        <v>2.31263</v>
      </c>
      <c r="E1188" s="111"/>
      <c r="K1188" s="111">
        <v>43287</v>
      </c>
      <c r="L1188" s="112">
        <v>2.16831</v>
      </c>
      <c r="N1188" s="111">
        <v>43287</v>
      </c>
      <c r="O1188" s="112">
        <v>1.9580899999999999</v>
      </c>
      <c r="Q1188" s="111">
        <v>43287</v>
      </c>
      <c r="R1188" s="112">
        <v>0.21021999999999999</v>
      </c>
      <c r="S1188" s="158">
        <f t="shared" si="230"/>
        <v>0</v>
      </c>
      <c r="T1188" s="38">
        <f t="shared" si="231"/>
        <v>43341</v>
      </c>
      <c r="U1188" s="112">
        <f t="shared" ca="1" si="232"/>
        <v>2.31263</v>
      </c>
      <c r="V1188" s="112">
        <f t="shared" ca="1" si="226"/>
        <v>2.33724</v>
      </c>
      <c r="W1188" s="112">
        <f t="shared" ca="1" si="227"/>
        <v>2.1258400000000002</v>
      </c>
      <c r="X1188" s="112">
        <f t="shared" ca="1" si="228"/>
        <v>0.2114</v>
      </c>
      <c r="Y1188" s="112">
        <f t="shared" ca="1" si="233"/>
        <v>0</v>
      </c>
      <c r="Z1188" s="27">
        <f t="shared" ca="1" si="229"/>
        <v>0.18678999999999979</v>
      </c>
      <c r="AB1188" s="38">
        <f t="shared" ca="1" si="234"/>
        <v>43249</v>
      </c>
      <c r="AC1188" s="38">
        <f t="shared" si="235"/>
        <v>43249</v>
      </c>
      <c r="AD1188" s="38">
        <f t="shared" si="236"/>
        <v>43249</v>
      </c>
      <c r="AE1188" s="38">
        <f t="shared" ca="1" si="217"/>
        <v>43244</v>
      </c>
      <c r="AF1188" s="74">
        <f t="shared" ca="1" si="218"/>
        <v>43249</v>
      </c>
      <c r="AG1188" s="38">
        <f t="shared" ca="1" si="219"/>
        <v>43244</v>
      </c>
      <c r="AH1188" s="38">
        <f t="shared" ca="1" si="220"/>
        <v>43336</v>
      </c>
      <c r="AI1188" s="38">
        <f t="shared" ca="1" si="221"/>
        <v>43336</v>
      </c>
      <c r="AJ1188" s="38">
        <f t="shared" ca="1" si="222"/>
        <v>43339</v>
      </c>
      <c r="AK1188" s="74">
        <f t="shared" ca="1" si="223"/>
        <v>43244</v>
      </c>
      <c r="AL1188" s="38">
        <f t="shared" ca="1" si="224"/>
        <v>43244</v>
      </c>
      <c r="AM1188" s="38">
        <f t="shared" ca="1" si="225"/>
        <v>43243</v>
      </c>
      <c r="AO1188" s="38"/>
      <c r="AP1188" s="38"/>
      <c r="AQ1188" s="38"/>
    </row>
    <row r="1189" spans="2:43">
      <c r="B1189" s="111">
        <v>43342</v>
      </c>
      <c r="C1189" s="112">
        <v>2.32125</v>
      </c>
      <c r="E1189" s="111"/>
      <c r="K1189" s="111">
        <v>43290</v>
      </c>
      <c r="L1189" s="112">
        <v>2.1691199999999999</v>
      </c>
      <c r="N1189" s="111">
        <v>43290</v>
      </c>
      <c r="O1189" s="112">
        <v>1.95869</v>
      </c>
      <c r="Q1189" s="111">
        <v>43290</v>
      </c>
      <c r="R1189" s="112">
        <v>0.21043000000000001</v>
      </c>
      <c r="S1189" s="158">
        <f t="shared" si="230"/>
        <v>0</v>
      </c>
      <c r="T1189" s="38">
        <f t="shared" si="231"/>
        <v>43342</v>
      </c>
      <c r="U1189" s="112">
        <f t="shared" ca="1" si="232"/>
        <v>2.32125</v>
      </c>
      <c r="V1189" s="112">
        <f t="shared" ca="1" si="226"/>
        <v>2.34063</v>
      </c>
      <c r="W1189" s="112">
        <f t="shared" ca="1" si="227"/>
        <v>2.1292300000000002</v>
      </c>
      <c r="X1189" s="112">
        <f t="shared" ca="1" si="228"/>
        <v>0.2114</v>
      </c>
      <c r="Y1189" s="112">
        <f t="shared" ca="1" si="233"/>
        <v>0</v>
      </c>
      <c r="Z1189" s="27">
        <f t="shared" ca="1" si="229"/>
        <v>0.19201999999999986</v>
      </c>
      <c r="AB1189" s="38">
        <f t="shared" si="234"/>
        <v>43250</v>
      </c>
      <c r="AC1189" s="38">
        <f t="shared" si="235"/>
        <v>43250</v>
      </c>
      <c r="AD1189" s="38">
        <f t="shared" si="236"/>
        <v>43250</v>
      </c>
      <c r="AE1189" s="38">
        <f t="shared" si="217"/>
        <v>43245</v>
      </c>
      <c r="AF1189" s="74">
        <f t="shared" si="218"/>
        <v>43250</v>
      </c>
      <c r="AG1189" s="38">
        <f t="shared" ca="1" si="219"/>
        <v>43245</v>
      </c>
      <c r="AH1189" s="38">
        <f t="shared" ca="1" si="220"/>
        <v>43339</v>
      </c>
      <c r="AI1189" s="38" t="e">
        <f t="shared" ca="1" si="221"/>
        <v>#N/A</v>
      </c>
      <c r="AJ1189" s="38">
        <f t="shared" ca="1" si="222"/>
        <v>43339</v>
      </c>
      <c r="AK1189" s="74">
        <f t="shared" ca="1" si="223"/>
        <v>43245</v>
      </c>
      <c r="AL1189" s="38">
        <f t="shared" si="224"/>
        <v>43245</v>
      </c>
      <c r="AM1189" s="38">
        <f t="shared" si="225"/>
        <v>43244</v>
      </c>
      <c r="AO1189" s="38"/>
      <c r="AP1189" s="38"/>
      <c r="AQ1189" s="38"/>
    </row>
    <row r="1190" spans="2:43">
      <c r="B1190" s="111">
        <v>43343</v>
      </c>
      <c r="C1190" s="112">
        <v>2.3207499999999999</v>
      </c>
      <c r="E1190" s="111"/>
      <c r="K1190" s="111">
        <v>43291</v>
      </c>
      <c r="L1190" s="112">
        <v>2.1720100000000002</v>
      </c>
      <c r="N1190" s="111">
        <v>43291</v>
      </c>
      <c r="O1190" s="112">
        <v>1.96153</v>
      </c>
      <c r="Q1190" s="111">
        <v>43291</v>
      </c>
      <c r="R1190" s="112">
        <v>0.21048</v>
      </c>
      <c r="S1190" s="158">
        <f t="shared" si="230"/>
        <v>0</v>
      </c>
      <c r="T1190" s="38">
        <f t="shared" si="231"/>
        <v>43343</v>
      </c>
      <c r="U1190" s="112">
        <f t="shared" ca="1" si="232"/>
        <v>2.3207499999999999</v>
      </c>
      <c r="V1190" s="112">
        <f t="shared" ca="1" si="226"/>
        <v>2.3426999999999998</v>
      </c>
      <c r="W1190" s="112">
        <f t="shared" ca="1" si="227"/>
        <v>2.1313</v>
      </c>
      <c r="X1190" s="112">
        <f t="shared" ca="1" si="228"/>
        <v>0.2114</v>
      </c>
      <c r="Y1190" s="112">
        <f t="shared" ca="1" si="233"/>
        <v>0</v>
      </c>
      <c r="Z1190" s="27">
        <f t="shared" ca="1" si="229"/>
        <v>0.1894499999999999</v>
      </c>
      <c r="AB1190" s="38">
        <f t="shared" si="234"/>
        <v>43251</v>
      </c>
      <c r="AC1190" s="38">
        <f t="shared" si="235"/>
        <v>43251</v>
      </c>
      <c r="AD1190" s="38">
        <f t="shared" si="236"/>
        <v>43251</v>
      </c>
      <c r="AE1190" s="38">
        <f t="shared" si="217"/>
        <v>43249</v>
      </c>
      <c r="AF1190" s="74">
        <f t="shared" si="218"/>
        <v>43251</v>
      </c>
      <c r="AG1190" s="38">
        <f t="shared" ca="1" si="219"/>
        <v>43249</v>
      </c>
      <c r="AH1190" s="38">
        <f t="shared" ca="1" si="220"/>
        <v>43341</v>
      </c>
      <c r="AI1190" s="38">
        <f t="shared" ca="1" si="221"/>
        <v>43341</v>
      </c>
      <c r="AJ1190" s="38">
        <f t="shared" ca="1" si="222"/>
        <v>43342</v>
      </c>
      <c r="AK1190" s="74">
        <f t="shared" ca="1" si="223"/>
        <v>43249</v>
      </c>
      <c r="AL1190" s="38">
        <f t="shared" si="224"/>
        <v>43249</v>
      </c>
      <c r="AM1190" s="38">
        <f t="shared" si="225"/>
        <v>43245</v>
      </c>
      <c r="AO1190" s="38"/>
      <c r="AP1190" s="38"/>
      <c r="AQ1190" s="38"/>
    </row>
    <row r="1191" spans="2:43">
      <c r="B1191" s="111">
        <v>43346</v>
      </c>
      <c r="C1191" s="112">
        <v>2.3156300000000001</v>
      </c>
      <c r="E1191" s="111"/>
      <c r="K1191" s="111">
        <v>43292</v>
      </c>
      <c r="L1191" s="112">
        <v>2.1749999999999998</v>
      </c>
      <c r="N1191" s="111">
        <v>43292</v>
      </c>
      <c r="O1191" s="112">
        <v>1.9643699999999999</v>
      </c>
      <c r="Q1191" s="111">
        <v>43292</v>
      </c>
      <c r="R1191" s="112">
        <v>0.21063000000000001</v>
      </c>
      <c r="S1191" s="158">
        <f t="shared" si="230"/>
        <v>0</v>
      </c>
      <c r="T1191" s="38">
        <f t="shared" si="231"/>
        <v>43346</v>
      </c>
      <c r="U1191" s="112">
        <f t="shared" ca="1" si="232"/>
        <v>2.3156300000000001</v>
      </c>
      <c r="V1191" s="112">
        <f t="shared" ca="1" si="226"/>
        <v>2.3426999999999998</v>
      </c>
      <c r="W1191" s="112">
        <f t="shared" ca="1" si="227"/>
        <v>2.1313</v>
      </c>
      <c r="X1191" s="112">
        <f t="shared" ca="1" si="228"/>
        <v>0.2114</v>
      </c>
      <c r="Y1191" s="112">
        <f t="shared" ca="1" si="233"/>
        <v>0</v>
      </c>
      <c r="Z1191" s="27">
        <f t="shared" ca="1" si="229"/>
        <v>0.1843300000000001</v>
      </c>
      <c r="AB1191" s="38">
        <f t="shared" ca="1" si="234"/>
        <v>43252</v>
      </c>
      <c r="AC1191" s="38" t="e">
        <f t="shared" si="235"/>
        <v>#N/A</v>
      </c>
      <c r="AD1191" s="38">
        <f t="shared" si="236"/>
        <v>43252</v>
      </c>
      <c r="AE1191" s="38">
        <f t="shared" ca="1" si="217"/>
        <v>43250</v>
      </c>
      <c r="AF1191" s="74">
        <f t="shared" ca="1" si="218"/>
        <v>43252</v>
      </c>
      <c r="AG1191" s="38">
        <f t="shared" ca="1" si="219"/>
        <v>43250</v>
      </c>
      <c r="AH1191" s="38">
        <f t="shared" ca="1" si="220"/>
        <v>43342</v>
      </c>
      <c r="AI1191" s="38">
        <f t="shared" ca="1" si="221"/>
        <v>43342</v>
      </c>
      <c r="AJ1191" s="38">
        <f t="shared" ca="1" si="222"/>
        <v>43343</v>
      </c>
      <c r="AK1191" s="74">
        <f t="shared" ca="1" si="223"/>
        <v>43250</v>
      </c>
      <c r="AL1191" s="38">
        <f t="shared" ca="1" si="224"/>
        <v>43250</v>
      </c>
      <c r="AM1191" s="38">
        <f t="shared" ca="1" si="225"/>
        <v>43249</v>
      </c>
      <c r="AO1191" s="38"/>
      <c r="AP1191" s="38"/>
      <c r="AQ1191" s="38"/>
    </row>
    <row r="1192" spans="2:43">
      <c r="B1192" s="111">
        <v>43347</v>
      </c>
      <c r="C1192" s="112">
        <v>2.3227500000000001</v>
      </c>
      <c r="E1192" s="111"/>
      <c r="K1192" s="111">
        <v>43293</v>
      </c>
      <c r="L1192" s="112">
        <v>2.1783899999999998</v>
      </c>
      <c r="N1192" s="111">
        <v>43293</v>
      </c>
      <c r="O1192" s="112">
        <v>1.96743</v>
      </c>
      <c r="Q1192" s="111">
        <v>43293</v>
      </c>
      <c r="R1192" s="112">
        <v>0.21096000000000001</v>
      </c>
      <c r="S1192" s="158">
        <f t="shared" si="230"/>
        <v>0</v>
      </c>
      <c r="T1192" s="38">
        <f t="shared" si="231"/>
        <v>43347</v>
      </c>
      <c r="U1192" s="112">
        <f t="shared" ca="1" si="232"/>
        <v>2.3227500000000001</v>
      </c>
      <c r="V1192" s="112">
        <f t="shared" ca="1" si="226"/>
        <v>2.3558500000000002</v>
      </c>
      <c r="W1192" s="112">
        <f t="shared" ca="1" si="227"/>
        <v>2.14445</v>
      </c>
      <c r="X1192" s="112">
        <f t="shared" ca="1" si="228"/>
        <v>0.2114</v>
      </c>
      <c r="Y1192" s="112">
        <f t="shared" ca="1" si="233"/>
        <v>0</v>
      </c>
      <c r="Z1192" s="27">
        <f t="shared" ca="1" si="229"/>
        <v>0.17830000000000013</v>
      </c>
      <c r="AB1192" s="38">
        <f t="shared" si="234"/>
        <v>43255</v>
      </c>
      <c r="AC1192" s="38">
        <f t="shared" si="235"/>
        <v>43255</v>
      </c>
      <c r="AD1192" s="38">
        <f t="shared" si="236"/>
        <v>43255</v>
      </c>
      <c r="AE1192" s="38">
        <f t="shared" si="217"/>
        <v>43251</v>
      </c>
      <c r="AF1192" s="74">
        <f t="shared" si="218"/>
        <v>43255</v>
      </c>
      <c r="AG1192" s="38">
        <f t="shared" ca="1" si="219"/>
        <v>43251</v>
      </c>
      <c r="AH1192" s="38">
        <f t="shared" ca="1" si="220"/>
        <v>43343</v>
      </c>
      <c r="AI1192" s="38">
        <f t="shared" ca="1" si="221"/>
        <v>43343</v>
      </c>
      <c r="AJ1192" s="38">
        <f t="shared" ca="1" si="222"/>
        <v>43347</v>
      </c>
      <c r="AK1192" s="74">
        <f t="shared" ca="1" si="223"/>
        <v>43250</v>
      </c>
      <c r="AL1192" s="38">
        <f t="shared" si="224"/>
        <v>43251</v>
      </c>
      <c r="AM1192" s="38">
        <f t="shared" si="225"/>
        <v>43250</v>
      </c>
      <c r="AO1192" s="38"/>
      <c r="AP1192" s="38"/>
      <c r="AQ1192" s="38"/>
    </row>
    <row r="1193" spans="2:43">
      <c r="B1193" s="111">
        <v>43348</v>
      </c>
      <c r="C1193" s="112">
        <v>2.3168099999999998</v>
      </c>
      <c r="E1193" s="111"/>
      <c r="K1193" s="111">
        <v>43294</v>
      </c>
      <c r="L1193" s="112">
        <v>2.1863299999999999</v>
      </c>
      <c r="N1193" s="111">
        <v>43294</v>
      </c>
      <c r="O1193" s="112">
        <v>1.9751799999999999</v>
      </c>
      <c r="Q1193" s="111">
        <v>43294</v>
      </c>
      <c r="R1193" s="112">
        <v>0.21115</v>
      </c>
      <c r="S1193" s="158">
        <f t="shared" si="230"/>
        <v>0</v>
      </c>
      <c r="T1193" s="38">
        <f t="shared" si="231"/>
        <v>43348</v>
      </c>
      <c r="U1193" s="112">
        <f t="shared" ca="1" si="232"/>
        <v>2.3168099999999998</v>
      </c>
      <c r="V1193" s="112">
        <f t="shared" ca="1" si="226"/>
        <v>2.3608500000000001</v>
      </c>
      <c r="W1193" s="112">
        <f t="shared" ca="1" si="227"/>
        <v>2.1494499999999999</v>
      </c>
      <c r="X1193" s="112">
        <f t="shared" ca="1" si="228"/>
        <v>0.2114</v>
      </c>
      <c r="Y1193" s="112">
        <f t="shared" ca="1" si="233"/>
        <v>0</v>
      </c>
      <c r="Z1193" s="27">
        <f t="shared" ca="1" si="229"/>
        <v>0.16735999999999995</v>
      </c>
      <c r="AB1193" s="38">
        <f t="shared" ca="1" si="234"/>
        <v>43256</v>
      </c>
      <c r="AC1193" s="38">
        <f t="shared" si="235"/>
        <v>43256</v>
      </c>
      <c r="AD1193" s="38">
        <f t="shared" si="236"/>
        <v>43256</v>
      </c>
      <c r="AE1193" s="38">
        <f t="shared" ca="1" si="217"/>
        <v>43252</v>
      </c>
      <c r="AF1193" s="74">
        <f t="shared" ca="1" si="218"/>
        <v>43256</v>
      </c>
      <c r="AG1193" s="38">
        <f t="shared" ca="1" si="219"/>
        <v>43252</v>
      </c>
      <c r="AH1193" s="38">
        <f t="shared" ca="1" si="220"/>
        <v>43347</v>
      </c>
      <c r="AI1193" s="38" t="e">
        <f t="shared" ca="1" si="221"/>
        <v>#N/A</v>
      </c>
      <c r="AJ1193" s="38">
        <f t="shared" ca="1" si="222"/>
        <v>43347</v>
      </c>
      <c r="AK1193" s="74">
        <f t="shared" ca="1" si="223"/>
        <v>43251</v>
      </c>
      <c r="AL1193" s="38">
        <f t="shared" ca="1" si="224"/>
        <v>43252</v>
      </c>
      <c r="AM1193" s="38">
        <f t="shared" ca="1" si="225"/>
        <v>43251</v>
      </c>
      <c r="AO1193" s="38"/>
      <c r="AP1193" s="38"/>
      <c r="AQ1193" s="38"/>
    </row>
    <row r="1194" spans="2:43">
      <c r="B1194" s="111">
        <v>43349</v>
      </c>
      <c r="C1194" s="112">
        <v>2.3270599999999999</v>
      </c>
      <c r="E1194" s="111"/>
      <c r="K1194" s="111">
        <v>43297</v>
      </c>
      <c r="L1194" s="112">
        <v>2.1913800000000001</v>
      </c>
      <c r="N1194" s="111">
        <v>43297</v>
      </c>
      <c r="O1194" s="112">
        <v>1.9799899999999999</v>
      </c>
      <c r="Q1194" s="111">
        <v>43297</v>
      </c>
      <c r="R1194" s="112">
        <v>0.21138999999999999</v>
      </c>
      <c r="S1194" s="158">
        <f t="shared" si="230"/>
        <v>0</v>
      </c>
      <c r="T1194" s="38">
        <f t="shared" si="231"/>
        <v>43349</v>
      </c>
      <c r="U1194" s="112">
        <f t="shared" ca="1" si="232"/>
        <v>2.3270599999999999</v>
      </c>
      <c r="V1194" s="112">
        <f t="shared" ca="1" si="226"/>
        <v>2.3629199999999999</v>
      </c>
      <c r="W1194" s="112">
        <f t="shared" ca="1" si="227"/>
        <v>2.1515200000000001</v>
      </c>
      <c r="X1194" s="112">
        <f t="shared" ca="1" si="228"/>
        <v>0.2114</v>
      </c>
      <c r="Y1194" s="112">
        <f t="shared" ca="1" si="233"/>
        <v>0</v>
      </c>
      <c r="Z1194" s="27">
        <f t="shared" ca="1" si="229"/>
        <v>0.17553999999999981</v>
      </c>
      <c r="AB1194" s="38">
        <f t="shared" si="234"/>
        <v>43257</v>
      </c>
      <c r="AC1194" s="38">
        <f t="shared" ca="1" si="235"/>
        <v>43257</v>
      </c>
      <c r="AD1194" s="38">
        <f t="shared" si="236"/>
        <v>43257</v>
      </c>
      <c r="AE1194" s="38">
        <f t="shared" si="217"/>
        <v>43255</v>
      </c>
      <c r="AF1194" s="74">
        <f t="shared" si="218"/>
        <v>43257</v>
      </c>
      <c r="AG1194" s="38">
        <f t="shared" ca="1" si="219"/>
        <v>43255</v>
      </c>
      <c r="AH1194" s="38">
        <f t="shared" ca="1" si="220"/>
        <v>43347</v>
      </c>
      <c r="AI1194" s="38">
        <f t="shared" ca="1" si="221"/>
        <v>43347</v>
      </c>
      <c r="AJ1194" s="38">
        <f t="shared" ca="1" si="222"/>
        <v>43348</v>
      </c>
      <c r="AK1194" s="74">
        <f t="shared" ca="1" si="223"/>
        <v>43255</v>
      </c>
      <c r="AL1194" s="38">
        <f t="shared" si="224"/>
        <v>43255</v>
      </c>
      <c r="AM1194" s="38">
        <f t="shared" si="225"/>
        <v>43252</v>
      </c>
      <c r="AO1194" s="38"/>
      <c r="AP1194" s="38"/>
      <c r="AQ1194" s="38"/>
    </row>
    <row r="1195" spans="2:43">
      <c r="B1195" s="111">
        <v>43350</v>
      </c>
      <c r="C1195" s="112">
        <v>2.3312499999999998</v>
      </c>
      <c r="E1195" s="111"/>
      <c r="K1195" s="111">
        <v>43298</v>
      </c>
      <c r="L1195" s="112">
        <v>2.1939099999999998</v>
      </c>
      <c r="N1195" s="111">
        <v>43298</v>
      </c>
      <c r="O1195" s="112">
        <v>1.98251</v>
      </c>
      <c r="Q1195" s="111">
        <v>43298</v>
      </c>
      <c r="R1195" s="112">
        <v>0.2114</v>
      </c>
      <c r="S1195" s="158">
        <f t="shared" si="230"/>
        <v>0</v>
      </c>
      <c r="T1195" s="38">
        <f t="shared" si="231"/>
        <v>43350</v>
      </c>
      <c r="U1195" s="112">
        <f t="shared" ca="1" si="232"/>
        <v>2.3312499999999998</v>
      </c>
      <c r="V1195" s="112">
        <f t="shared" ca="1" si="226"/>
        <v>2.36734</v>
      </c>
      <c r="W1195" s="112">
        <f t="shared" ca="1" si="227"/>
        <v>2.1559400000000002</v>
      </c>
      <c r="X1195" s="112">
        <f t="shared" ca="1" si="228"/>
        <v>0.2114</v>
      </c>
      <c r="Y1195" s="112">
        <f t="shared" ca="1" si="233"/>
        <v>0</v>
      </c>
      <c r="Z1195" s="27">
        <f t="shared" ca="1" si="229"/>
        <v>0.17530999999999963</v>
      </c>
      <c r="AB1195" s="38">
        <f t="shared" si="234"/>
        <v>43258</v>
      </c>
      <c r="AC1195" s="38">
        <f t="shared" si="235"/>
        <v>43258</v>
      </c>
      <c r="AD1195" s="38">
        <f t="shared" si="236"/>
        <v>43258</v>
      </c>
      <c r="AE1195" s="38">
        <f t="shared" si="217"/>
        <v>43256</v>
      </c>
      <c r="AF1195" s="74">
        <f t="shared" si="218"/>
        <v>43258</v>
      </c>
      <c r="AG1195" s="38">
        <f t="shared" ca="1" si="219"/>
        <v>43256</v>
      </c>
      <c r="AH1195" s="38">
        <f t="shared" ca="1" si="220"/>
        <v>43348</v>
      </c>
      <c r="AI1195" s="38">
        <f t="shared" ca="1" si="221"/>
        <v>43348</v>
      </c>
      <c r="AJ1195" s="38">
        <f t="shared" ca="1" si="222"/>
        <v>43349</v>
      </c>
      <c r="AK1195" s="74">
        <f t="shared" ca="1" si="223"/>
        <v>43256</v>
      </c>
      <c r="AL1195" s="38">
        <f t="shared" si="224"/>
        <v>43256</v>
      </c>
      <c r="AM1195" s="38">
        <f t="shared" si="225"/>
        <v>43255</v>
      </c>
      <c r="AO1195" s="38"/>
      <c r="AP1195" s="38"/>
      <c r="AQ1195" s="38"/>
    </row>
    <row r="1196" spans="2:43">
      <c r="B1196" s="111">
        <v>43353</v>
      </c>
      <c r="C1196" s="112">
        <v>2.3342499999999999</v>
      </c>
      <c r="E1196" s="111"/>
      <c r="K1196" s="111">
        <v>43299</v>
      </c>
      <c r="L1196" s="112">
        <v>2.1967500000000002</v>
      </c>
      <c r="N1196" s="111">
        <v>43299</v>
      </c>
      <c r="O1196" s="112">
        <v>1.9853499999999999</v>
      </c>
      <c r="Q1196" s="111">
        <v>43299</v>
      </c>
      <c r="R1196" s="112">
        <v>0.2114</v>
      </c>
      <c r="S1196" s="158">
        <f t="shared" si="230"/>
        <v>0</v>
      </c>
      <c r="T1196" s="38">
        <f t="shared" si="231"/>
        <v>43353</v>
      </c>
      <c r="U1196" s="112">
        <f t="shared" ca="1" si="232"/>
        <v>2.3342499999999999</v>
      </c>
      <c r="V1196" s="112">
        <f t="shared" ca="1" si="226"/>
        <v>2.37927</v>
      </c>
      <c r="W1196" s="112">
        <f t="shared" ca="1" si="227"/>
        <v>2.1678700000000002</v>
      </c>
      <c r="X1196" s="112">
        <f t="shared" ca="1" si="228"/>
        <v>0.2114</v>
      </c>
      <c r="Y1196" s="112">
        <f t="shared" ca="1" si="233"/>
        <v>0</v>
      </c>
      <c r="Z1196" s="27">
        <f t="shared" ca="1" si="229"/>
        <v>0.16637999999999975</v>
      </c>
      <c r="AB1196" s="38">
        <f t="shared" ca="1" si="234"/>
        <v>43259</v>
      </c>
      <c r="AC1196" s="38" t="e">
        <f t="shared" si="235"/>
        <v>#N/A</v>
      </c>
      <c r="AD1196" s="38">
        <f t="shared" si="236"/>
        <v>43259</v>
      </c>
      <c r="AE1196" s="38">
        <f t="shared" ca="1" si="217"/>
        <v>43257</v>
      </c>
      <c r="AF1196" s="74">
        <f t="shared" ca="1" si="218"/>
        <v>43259</v>
      </c>
      <c r="AG1196" s="38">
        <f t="shared" ca="1" si="219"/>
        <v>43257</v>
      </c>
      <c r="AH1196" s="38">
        <f t="shared" ca="1" si="220"/>
        <v>43349</v>
      </c>
      <c r="AI1196" s="38">
        <f t="shared" ca="1" si="221"/>
        <v>43349</v>
      </c>
      <c r="AJ1196" s="38">
        <f t="shared" ca="1" si="222"/>
        <v>43350</v>
      </c>
      <c r="AK1196" s="74">
        <f t="shared" ca="1" si="223"/>
        <v>43257</v>
      </c>
      <c r="AL1196" s="38">
        <f t="shared" ca="1" si="224"/>
        <v>43257</v>
      </c>
      <c r="AM1196" s="38">
        <f t="shared" ca="1" si="225"/>
        <v>43256</v>
      </c>
      <c r="AO1196" s="38"/>
      <c r="AP1196" s="38"/>
      <c r="AQ1196" s="38"/>
    </row>
    <row r="1197" spans="2:43">
      <c r="B1197" s="111">
        <v>43354</v>
      </c>
      <c r="C1197" s="112">
        <v>2.3342499999999999</v>
      </c>
      <c r="E1197" s="111"/>
      <c r="K1197" s="111">
        <v>43300</v>
      </c>
      <c r="L1197" s="112">
        <v>2.19991</v>
      </c>
      <c r="N1197" s="111">
        <v>43300</v>
      </c>
      <c r="O1197" s="112">
        <v>1.98851</v>
      </c>
      <c r="Q1197" s="111">
        <v>43300</v>
      </c>
      <c r="R1197" s="112">
        <v>0.2114</v>
      </c>
      <c r="S1197" s="158">
        <f t="shared" si="230"/>
        <v>0</v>
      </c>
      <c r="T1197" s="38">
        <f t="shared" si="231"/>
        <v>43354</v>
      </c>
      <c r="U1197" s="112">
        <f t="shared" ca="1" si="232"/>
        <v>2.3342499999999999</v>
      </c>
      <c r="V1197" s="112">
        <f t="shared" ca="1" si="226"/>
        <v>2.3823699999999999</v>
      </c>
      <c r="W1197" s="112">
        <f t="shared" ca="1" si="227"/>
        <v>2.1709700000000001</v>
      </c>
      <c r="X1197" s="112">
        <f t="shared" ca="1" si="228"/>
        <v>0.2114</v>
      </c>
      <c r="Y1197" s="112">
        <f t="shared" ca="1" si="233"/>
        <v>0</v>
      </c>
      <c r="Z1197" s="27">
        <f t="shared" ca="1" si="229"/>
        <v>0.16327999999999987</v>
      </c>
      <c r="AB1197" s="38">
        <f t="shared" si="234"/>
        <v>43262</v>
      </c>
      <c r="AC1197" s="38">
        <f t="shared" si="235"/>
        <v>43262</v>
      </c>
      <c r="AD1197" s="38">
        <f t="shared" si="236"/>
        <v>43262</v>
      </c>
      <c r="AE1197" s="38">
        <f t="shared" si="217"/>
        <v>43258</v>
      </c>
      <c r="AF1197" s="74">
        <f t="shared" si="218"/>
        <v>43262</v>
      </c>
      <c r="AG1197" s="38">
        <f t="shared" ca="1" si="219"/>
        <v>43258</v>
      </c>
      <c r="AH1197" s="38">
        <f t="shared" ca="1" si="220"/>
        <v>43350</v>
      </c>
      <c r="AI1197" s="38">
        <f t="shared" ca="1" si="221"/>
        <v>43350</v>
      </c>
      <c r="AJ1197" s="38">
        <f t="shared" ca="1" si="222"/>
        <v>43353</v>
      </c>
      <c r="AK1197" s="74">
        <f t="shared" ca="1" si="223"/>
        <v>43258</v>
      </c>
      <c r="AL1197" s="38">
        <f t="shared" si="224"/>
        <v>43258</v>
      </c>
      <c r="AM1197" s="38">
        <f t="shared" si="225"/>
        <v>43257</v>
      </c>
      <c r="AO1197" s="38"/>
      <c r="AP1197" s="38"/>
      <c r="AQ1197" s="38"/>
    </row>
    <row r="1198" spans="2:43">
      <c r="B1198" s="111">
        <v>43355</v>
      </c>
      <c r="C1198" s="112">
        <v>2.3315000000000001</v>
      </c>
      <c r="E1198" s="111"/>
      <c r="K1198" s="111">
        <v>43301</v>
      </c>
      <c r="L1198" s="112">
        <v>2.2075399999999998</v>
      </c>
      <c r="N1198" s="111">
        <v>43301</v>
      </c>
      <c r="O1198" s="112">
        <v>1.99614</v>
      </c>
      <c r="Q1198" s="111">
        <v>43301</v>
      </c>
      <c r="R1198" s="112">
        <v>0.2114</v>
      </c>
      <c r="S1198" s="158">
        <f t="shared" si="230"/>
        <v>0</v>
      </c>
      <c r="T1198" s="38">
        <f t="shared" si="231"/>
        <v>43355</v>
      </c>
      <c r="U1198" s="112">
        <f t="shared" ca="1" si="232"/>
        <v>2.3315000000000001</v>
      </c>
      <c r="V1198" s="112">
        <f t="shared" ca="1" si="226"/>
        <v>2.3851300000000002</v>
      </c>
      <c r="W1198" s="112">
        <f t="shared" ca="1" si="227"/>
        <v>2.1737299999999999</v>
      </c>
      <c r="X1198" s="112">
        <f t="shared" ca="1" si="228"/>
        <v>0.2114</v>
      </c>
      <c r="Y1198" s="112">
        <f t="shared" ca="1" si="233"/>
        <v>0</v>
      </c>
      <c r="Z1198" s="27">
        <f t="shared" ca="1" si="229"/>
        <v>0.15777000000000019</v>
      </c>
      <c r="AB1198" s="38">
        <f t="shared" si="234"/>
        <v>43263</v>
      </c>
      <c r="AC1198" s="38">
        <f t="shared" si="235"/>
        <v>43263</v>
      </c>
      <c r="AD1198" s="38">
        <f t="shared" si="236"/>
        <v>43263</v>
      </c>
      <c r="AE1198" s="38">
        <f t="shared" si="217"/>
        <v>43259</v>
      </c>
      <c r="AF1198" s="74">
        <f t="shared" si="218"/>
        <v>43263</v>
      </c>
      <c r="AG1198" s="38">
        <f t="shared" ca="1" si="219"/>
        <v>43259</v>
      </c>
      <c r="AH1198" s="38">
        <f t="shared" ca="1" si="220"/>
        <v>43353</v>
      </c>
      <c r="AI1198" s="38" t="e">
        <f t="shared" ca="1" si="221"/>
        <v>#N/A</v>
      </c>
      <c r="AJ1198" s="38">
        <f t="shared" ca="1" si="222"/>
        <v>43353</v>
      </c>
      <c r="AK1198" s="74">
        <f t="shared" ca="1" si="223"/>
        <v>43259</v>
      </c>
      <c r="AL1198" s="38">
        <f t="shared" si="224"/>
        <v>43259</v>
      </c>
      <c r="AM1198" s="38">
        <f t="shared" si="225"/>
        <v>43258</v>
      </c>
      <c r="AO1198" s="38"/>
      <c r="AP1198" s="38"/>
      <c r="AQ1198" s="38"/>
    </row>
    <row r="1199" spans="2:43">
      <c r="B1199" s="111">
        <v>43356</v>
      </c>
      <c r="C1199" s="112">
        <v>2.33413</v>
      </c>
      <c r="E1199" s="111"/>
      <c r="K1199" s="111">
        <v>43304</v>
      </c>
      <c r="L1199" s="112">
        <v>2.21313</v>
      </c>
      <c r="N1199" s="111">
        <v>43304</v>
      </c>
      <c r="O1199" s="112">
        <v>2.0017299999999998</v>
      </c>
      <c r="Q1199" s="111">
        <v>43304</v>
      </c>
      <c r="R1199" s="112">
        <v>0.2114</v>
      </c>
      <c r="S1199" s="158">
        <f t="shared" si="230"/>
        <v>0</v>
      </c>
      <c r="T1199" s="38">
        <f t="shared" si="231"/>
        <v>43356</v>
      </c>
      <c r="U1199" s="112">
        <f t="shared" ca="1" si="232"/>
        <v>2.33413</v>
      </c>
      <c r="V1199" s="112">
        <f t="shared" ca="1" si="226"/>
        <v>2.3879999999999999</v>
      </c>
      <c r="W1199" s="112">
        <f t="shared" ca="1" si="227"/>
        <v>2.1766000000000001</v>
      </c>
      <c r="X1199" s="112">
        <f t="shared" ca="1" si="228"/>
        <v>0.2114</v>
      </c>
      <c r="Y1199" s="112">
        <f t="shared" ca="1" si="233"/>
        <v>0</v>
      </c>
      <c r="Z1199" s="27">
        <f t="shared" ca="1" si="229"/>
        <v>0.15752999999999995</v>
      </c>
      <c r="AB1199" s="38">
        <f t="shared" ca="1" si="234"/>
        <v>43264</v>
      </c>
      <c r="AC1199" s="38">
        <f t="shared" si="235"/>
        <v>43264</v>
      </c>
      <c r="AD1199" s="38">
        <f t="shared" si="236"/>
        <v>43264</v>
      </c>
      <c r="AE1199" s="38">
        <f t="shared" ca="1" si="217"/>
        <v>43262</v>
      </c>
      <c r="AF1199" s="74">
        <f t="shared" ca="1" si="218"/>
        <v>43264</v>
      </c>
      <c r="AG1199" s="38">
        <f t="shared" ca="1" si="219"/>
        <v>43262</v>
      </c>
      <c r="AH1199" s="38">
        <f t="shared" ca="1" si="220"/>
        <v>43354</v>
      </c>
      <c r="AI1199" s="38">
        <f t="shared" ca="1" si="221"/>
        <v>43354</v>
      </c>
      <c r="AJ1199" s="38">
        <f t="shared" ca="1" si="222"/>
        <v>43355</v>
      </c>
      <c r="AK1199" s="74">
        <f t="shared" ca="1" si="223"/>
        <v>43262</v>
      </c>
      <c r="AL1199" s="38">
        <f t="shared" ca="1" si="224"/>
        <v>43262</v>
      </c>
      <c r="AM1199" s="38">
        <f t="shared" ca="1" si="225"/>
        <v>43259</v>
      </c>
      <c r="AO1199" s="38"/>
      <c r="AP1199" s="38"/>
      <c r="AQ1199" s="38"/>
    </row>
    <row r="1200" spans="2:43">
      <c r="B1200" s="111">
        <v>43357</v>
      </c>
      <c r="C1200" s="112">
        <v>2.3371300000000002</v>
      </c>
      <c r="E1200" s="111"/>
      <c r="K1200" s="111">
        <v>43305</v>
      </c>
      <c r="L1200" s="112">
        <v>2.2164099999999998</v>
      </c>
      <c r="N1200" s="111">
        <v>43305</v>
      </c>
      <c r="O1200" s="112">
        <v>2.00501</v>
      </c>
      <c r="Q1200" s="111">
        <v>43305</v>
      </c>
      <c r="R1200" s="112">
        <v>0.2114</v>
      </c>
      <c r="S1200" s="158">
        <f t="shared" si="230"/>
        <v>0</v>
      </c>
      <c r="T1200" s="38">
        <f t="shared" si="231"/>
        <v>43357</v>
      </c>
      <c r="U1200" s="112">
        <f t="shared" ca="1" si="232"/>
        <v>2.3371300000000002</v>
      </c>
      <c r="V1200" s="112">
        <f t="shared" ca="1" si="226"/>
        <v>2.3909799999999999</v>
      </c>
      <c r="W1200" s="112">
        <f t="shared" ca="1" si="227"/>
        <v>2.1795800000000001</v>
      </c>
      <c r="X1200" s="112">
        <f t="shared" ca="1" si="228"/>
        <v>0.2114</v>
      </c>
      <c r="Y1200" s="112">
        <f t="shared" ca="1" si="233"/>
        <v>0</v>
      </c>
      <c r="Z1200" s="27">
        <f t="shared" ca="1" si="229"/>
        <v>0.15755000000000008</v>
      </c>
      <c r="AB1200" s="38">
        <f t="shared" si="234"/>
        <v>43265</v>
      </c>
      <c r="AC1200" s="38">
        <f t="shared" si="235"/>
        <v>43265</v>
      </c>
      <c r="AD1200" s="38">
        <f t="shared" si="236"/>
        <v>43265</v>
      </c>
      <c r="AE1200" s="38">
        <f t="shared" si="217"/>
        <v>43263</v>
      </c>
      <c r="AF1200" s="74">
        <f t="shared" si="218"/>
        <v>43265</v>
      </c>
      <c r="AG1200" s="38">
        <f t="shared" ca="1" si="219"/>
        <v>43263</v>
      </c>
      <c r="AH1200" s="38">
        <f t="shared" ca="1" si="220"/>
        <v>43355</v>
      </c>
      <c r="AI1200" s="38">
        <f t="shared" ca="1" si="221"/>
        <v>43355</v>
      </c>
      <c r="AJ1200" s="38">
        <f t="shared" ca="1" si="222"/>
        <v>43356</v>
      </c>
      <c r="AK1200" s="74">
        <f t="shared" ca="1" si="223"/>
        <v>43263</v>
      </c>
      <c r="AL1200" s="38">
        <f t="shared" si="224"/>
        <v>43263</v>
      </c>
      <c r="AM1200" s="38">
        <f t="shared" si="225"/>
        <v>43262</v>
      </c>
      <c r="AO1200" s="38"/>
      <c r="AP1200" s="38"/>
      <c r="AQ1200" s="38"/>
    </row>
    <row r="1201" spans="2:43">
      <c r="B1201" s="111">
        <v>43360</v>
      </c>
      <c r="C1201" s="112">
        <v>2.3387500000000001</v>
      </c>
      <c r="E1201" s="111"/>
      <c r="K1201" s="111">
        <v>43306</v>
      </c>
      <c r="L1201" s="112">
        <v>2.2194699999999998</v>
      </c>
      <c r="N1201" s="111">
        <v>43306</v>
      </c>
      <c r="O1201" s="112">
        <v>2.00807</v>
      </c>
      <c r="Q1201" s="111">
        <v>43306</v>
      </c>
      <c r="R1201" s="112">
        <v>0.2114</v>
      </c>
      <c r="S1201" s="158">
        <f t="shared" si="230"/>
        <v>0</v>
      </c>
      <c r="T1201" s="38">
        <f t="shared" si="231"/>
        <v>43360</v>
      </c>
      <c r="U1201" s="112">
        <f t="shared" ca="1" si="232"/>
        <v>2.3387500000000001</v>
      </c>
      <c r="V1201" s="112">
        <f t="shared" ca="1" si="226"/>
        <v>2.3996</v>
      </c>
      <c r="W1201" s="112">
        <f t="shared" ca="1" si="227"/>
        <v>2.1882000000000001</v>
      </c>
      <c r="X1201" s="112">
        <f t="shared" ca="1" si="228"/>
        <v>0.2114</v>
      </c>
      <c r="Y1201" s="112">
        <f t="shared" ca="1" si="233"/>
        <v>0</v>
      </c>
      <c r="Z1201" s="27">
        <f t="shared" ca="1" si="229"/>
        <v>0.15054999999999996</v>
      </c>
      <c r="AB1201" s="38">
        <f t="shared" si="234"/>
        <v>43266</v>
      </c>
      <c r="AC1201" s="38" t="e">
        <f t="shared" si="235"/>
        <v>#N/A</v>
      </c>
      <c r="AD1201" s="38">
        <f t="shared" si="236"/>
        <v>43266</v>
      </c>
      <c r="AE1201" s="38">
        <f t="shared" si="217"/>
        <v>43264</v>
      </c>
      <c r="AF1201" s="74">
        <f t="shared" si="218"/>
        <v>43266</v>
      </c>
      <c r="AG1201" s="38">
        <f t="shared" ca="1" si="219"/>
        <v>43264</v>
      </c>
      <c r="AH1201" s="38">
        <f t="shared" ca="1" si="220"/>
        <v>43356</v>
      </c>
      <c r="AI1201" s="38">
        <f t="shared" ca="1" si="221"/>
        <v>43356</v>
      </c>
      <c r="AJ1201" s="38">
        <f t="shared" ca="1" si="222"/>
        <v>43357</v>
      </c>
      <c r="AK1201" s="74">
        <f t="shared" ca="1" si="223"/>
        <v>43264</v>
      </c>
      <c r="AL1201" s="38">
        <f t="shared" si="224"/>
        <v>43264</v>
      </c>
      <c r="AM1201" s="38">
        <f t="shared" si="225"/>
        <v>43263</v>
      </c>
      <c r="AO1201" s="38"/>
      <c r="AP1201" s="38"/>
      <c r="AQ1201" s="38"/>
    </row>
    <row r="1202" spans="2:43">
      <c r="B1202" s="111">
        <v>43361</v>
      </c>
      <c r="C1202" s="112">
        <v>2.3374999999999999</v>
      </c>
      <c r="E1202" s="111"/>
      <c r="K1202" s="111">
        <v>43307</v>
      </c>
      <c r="L1202" s="112">
        <v>2.22296</v>
      </c>
      <c r="N1202" s="111">
        <v>43307</v>
      </c>
      <c r="O1202" s="112">
        <v>2.0115599999999998</v>
      </c>
      <c r="Q1202" s="111">
        <v>43307</v>
      </c>
      <c r="R1202" s="112">
        <v>0.2114</v>
      </c>
      <c r="S1202" s="158">
        <f t="shared" si="230"/>
        <v>0</v>
      </c>
      <c r="T1202" s="38">
        <f t="shared" si="231"/>
        <v>43361</v>
      </c>
      <c r="U1202" s="112">
        <f t="shared" ca="1" si="232"/>
        <v>2.3374999999999999</v>
      </c>
      <c r="V1202" s="112">
        <f t="shared" ca="1" si="226"/>
        <v>2.4030300000000002</v>
      </c>
      <c r="W1202" s="112">
        <f t="shared" ca="1" si="227"/>
        <v>2.19163</v>
      </c>
      <c r="X1202" s="112">
        <f t="shared" ca="1" si="228"/>
        <v>0.2114</v>
      </c>
      <c r="Y1202" s="112">
        <f t="shared" ca="1" si="233"/>
        <v>0</v>
      </c>
      <c r="Z1202" s="27">
        <f t="shared" ca="1" si="229"/>
        <v>0.14586999999999994</v>
      </c>
      <c r="AB1202" s="38">
        <f t="shared" si="234"/>
        <v>43269</v>
      </c>
      <c r="AC1202" s="38">
        <f t="shared" si="235"/>
        <v>43269</v>
      </c>
      <c r="AD1202" s="38">
        <f t="shared" si="236"/>
        <v>43269</v>
      </c>
      <c r="AE1202" s="38">
        <f t="shared" si="217"/>
        <v>43265</v>
      </c>
      <c r="AF1202" s="74">
        <f t="shared" si="218"/>
        <v>43269</v>
      </c>
      <c r="AG1202" s="38">
        <f t="shared" ca="1" si="219"/>
        <v>43265</v>
      </c>
      <c r="AH1202" s="38">
        <f t="shared" ca="1" si="220"/>
        <v>43357</v>
      </c>
      <c r="AI1202" s="38">
        <f t="shared" ca="1" si="221"/>
        <v>43357</v>
      </c>
      <c r="AJ1202" s="38">
        <f t="shared" ca="1" si="222"/>
        <v>43360</v>
      </c>
      <c r="AK1202" s="74">
        <f t="shared" ca="1" si="223"/>
        <v>43265</v>
      </c>
      <c r="AL1202" s="38">
        <f t="shared" si="224"/>
        <v>43265</v>
      </c>
      <c r="AM1202" s="38">
        <f t="shared" si="225"/>
        <v>43264</v>
      </c>
      <c r="AO1202" s="38"/>
      <c r="AP1202" s="38"/>
      <c r="AQ1202" s="38"/>
    </row>
    <row r="1203" spans="2:43">
      <c r="B1203" s="111">
        <v>43362</v>
      </c>
      <c r="C1203" s="112">
        <v>2.35338</v>
      </c>
      <c r="E1203" s="111"/>
      <c r="K1203" s="111">
        <v>43308</v>
      </c>
      <c r="L1203" s="112">
        <v>2.2301000000000002</v>
      </c>
      <c r="N1203" s="111">
        <v>43308</v>
      </c>
      <c r="O1203" s="112">
        <v>2.0186999999999999</v>
      </c>
      <c r="Q1203" s="111">
        <v>43308</v>
      </c>
      <c r="R1203" s="112">
        <v>0.2114</v>
      </c>
      <c r="S1203" s="158">
        <f t="shared" si="230"/>
        <v>0</v>
      </c>
      <c r="T1203" s="38">
        <f t="shared" si="231"/>
        <v>43362</v>
      </c>
      <c r="U1203" s="112">
        <f t="shared" ca="1" si="232"/>
        <v>2.35338</v>
      </c>
      <c r="V1203" s="112">
        <f t="shared" ca="1" si="226"/>
        <v>2.4072300000000002</v>
      </c>
      <c r="W1203" s="112">
        <f t="shared" ca="1" si="227"/>
        <v>2.1958299999999999</v>
      </c>
      <c r="X1203" s="112">
        <f t="shared" ca="1" si="228"/>
        <v>0.2114</v>
      </c>
      <c r="Y1203" s="112">
        <f t="shared" ca="1" si="233"/>
        <v>0</v>
      </c>
      <c r="Z1203" s="27">
        <f t="shared" ca="1" si="229"/>
        <v>0.15755000000000008</v>
      </c>
      <c r="AB1203" s="38">
        <f t="shared" si="234"/>
        <v>43270</v>
      </c>
      <c r="AC1203" s="38">
        <f t="shared" si="235"/>
        <v>43270</v>
      </c>
      <c r="AD1203" s="38">
        <f t="shared" si="236"/>
        <v>43270</v>
      </c>
      <c r="AE1203" s="38">
        <f t="shared" si="217"/>
        <v>43266</v>
      </c>
      <c r="AF1203" s="74">
        <f t="shared" si="218"/>
        <v>43270</v>
      </c>
      <c r="AG1203" s="38">
        <f t="shared" ca="1" si="219"/>
        <v>43266</v>
      </c>
      <c r="AH1203" s="38">
        <f t="shared" ca="1" si="220"/>
        <v>43360</v>
      </c>
      <c r="AI1203" s="38" t="e">
        <f t="shared" ca="1" si="221"/>
        <v>#N/A</v>
      </c>
      <c r="AJ1203" s="38">
        <f t="shared" ca="1" si="222"/>
        <v>43360</v>
      </c>
      <c r="AK1203" s="74">
        <f t="shared" ca="1" si="223"/>
        <v>43266</v>
      </c>
      <c r="AL1203" s="38">
        <f t="shared" si="224"/>
        <v>43266</v>
      </c>
      <c r="AM1203" s="38">
        <f t="shared" si="225"/>
        <v>43265</v>
      </c>
      <c r="AO1203" s="38"/>
      <c r="AP1203" s="38"/>
      <c r="AQ1203" s="38"/>
    </row>
    <row r="1204" spans="2:43">
      <c r="B1204" s="111">
        <v>43363</v>
      </c>
      <c r="C1204" s="112">
        <v>2.3663799999999999</v>
      </c>
      <c r="E1204" s="111"/>
      <c r="K1204" s="111">
        <v>43311</v>
      </c>
      <c r="L1204" s="112">
        <v>2.2361800000000001</v>
      </c>
      <c r="N1204" s="111">
        <v>43311</v>
      </c>
      <c r="O1204" s="112">
        <v>2.0247799999999998</v>
      </c>
      <c r="Q1204" s="111">
        <v>43311</v>
      </c>
      <c r="R1204" s="112">
        <v>0.2114</v>
      </c>
      <c r="S1204" s="158">
        <f t="shared" si="230"/>
        <v>0</v>
      </c>
      <c r="T1204" s="38">
        <f t="shared" si="231"/>
        <v>43363</v>
      </c>
      <c r="U1204" s="112">
        <f t="shared" ca="1" si="232"/>
        <v>2.3663799999999999</v>
      </c>
      <c r="V1204" s="112">
        <f t="shared" ca="1" si="226"/>
        <v>2.4114200000000001</v>
      </c>
      <c r="W1204" s="112">
        <f t="shared" ca="1" si="227"/>
        <v>2.2000199999999999</v>
      </c>
      <c r="X1204" s="112">
        <f t="shared" ca="1" si="228"/>
        <v>0.2114</v>
      </c>
      <c r="Y1204" s="112">
        <f t="shared" ca="1" si="233"/>
        <v>0</v>
      </c>
      <c r="Z1204" s="27">
        <f t="shared" ca="1" si="229"/>
        <v>0.16636000000000006</v>
      </c>
      <c r="AB1204" s="38">
        <f t="shared" si="234"/>
        <v>43271</v>
      </c>
      <c r="AC1204" s="38">
        <f t="shared" si="235"/>
        <v>43271</v>
      </c>
      <c r="AD1204" s="38">
        <f t="shared" si="236"/>
        <v>43271</v>
      </c>
      <c r="AE1204" s="38">
        <f t="shared" si="217"/>
        <v>43269</v>
      </c>
      <c r="AF1204" s="74">
        <f t="shared" si="218"/>
        <v>43271</v>
      </c>
      <c r="AG1204" s="38">
        <f t="shared" ca="1" si="219"/>
        <v>43269</v>
      </c>
      <c r="AH1204" s="38">
        <f t="shared" ca="1" si="220"/>
        <v>43361</v>
      </c>
      <c r="AI1204" s="38">
        <f t="shared" ca="1" si="221"/>
        <v>43361</v>
      </c>
      <c r="AJ1204" s="38">
        <f t="shared" ca="1" si="222"/>
        <v>43362</v>
      </c>
      <c r="AK1204" s="74">
        <f t="shared" ca="1" si="223"/>
        <v>43269</v>
      </c>
      <c r="AL1204" s="38">
        <f t="shared" si="224"/>
        <v>43269</v>
      </c>
      <c r="AM1204" s="38">
        <f t="shared" si="225"/>
        <v>43266</v>
      </c>
      <c r="AO1204" s="38"/>
      <c r="AP1204" s="38"/>
      <c r="AQ1204" s="38"/>
    </row>
    <row r="1205" spans="2:43">
      <c r="B1205" s="111">
        <v>43364</v>
      </c>
      <c r="C1205" s="112">
        <v>2.37263</v>
      </c>
      <c r="E1205" s="111"/>
      <c r="K1205" s="111">
        <v>43312</v>
      </c>
      <c r="L1205" s="112">
        <v>2.2394600000000002</v>
      </c>
      <c r="N1205" s="111">
        <v>43312</v>
      </c>
      <c r="O1205" s="112">
        <v>2.02806</v>
      </c>
      <c r="Q1205" s="111">
        <v>43312</v>
      </c>
      <c r="R1205" s="112">
        <v>0.2114</v>
      </c>
      <c r="S1205" s="158">
        <f t="shared" si="230"/>
        <v>0</v>
      </c>
      <c r="T1205" s="38">
        <f t="shared" si="231"/>
        <v>43364</v>
      </c>
      <c r="U1205" s="112">
        <f t="shared" ca="1" si="232"/>
        <v>2.37263</v>
      </c>
      <c r="V1205" s="112">
        <f t="shared" ca="1" si="226"/>
        <v>2.4168400000000001</v>
      </c>
      <c r="W1205" s="112">
        <f t="shared" ca="1" si="227"/>
        <v>2.2054399999999998</v>
      </c>
      <c r="X1205" s="112">
        <f t="shared" ca="1" si="228"/>
        <v>0.2114</v>
      </c>
      <c r="Y1205" s="112">
        <f t="shared" ca="1" si="233"/>
        <v>0</v>
      </c>
      <c r="Z1205" s="27">
        <f t="shared" ca="1" si="229"/>
        <v>0.16719000000000017</v>
      </c>
      <c r="AB1205" s="38">
        <f t="shared" si="234"/>
        <v>43272</v>
      </c>
      <c r="AC1205" s="38">
        <f t="shared" si="235"/>
        <v>43272</v>
      </c>
      <c r="AD1205" s="38">
        <f t="shared" si="236"/>
        <v>43272</v>
      </c>
      <c r="AE1205" s="38">
        <f t="shared" si="217"/>
        <v>43270</v>
      </c>
      <c r="AF1205" s="74">
        <f t="shared" si="218"/>
        <v>43272</v>
      </c>
      <c r="AG1205" s="38">
        <f t="shared" ca="1" si="219"/>
        <v>43270</v>
      </c>
      <c r="AH1205" s="38">
        <f t="shared" ca="1" si="220"/>
        <v>43362</v>
      </c>
      <c r="AI1205" s="38">
        <f t="shared" ca="1" si="221"/>
        <v>43362</v>
      </c>
      <c r="AJ1205" s="38">
        <f t="shared" ca="1" si="222"/>
        <v>43363</v>
      </c>
      <c r="AK1205" s="74">
        <f t="shared" ca="1" si="223"/>
        <v>43270</v>
      </c>
      <c r="AL1205" s="38">
        <f t="shared" si="224"/>
        <v>43270</v>
      </c>
      <c r="AM1205" s="38">
        <f t="shared" si="225"/>
        <v>43269</v>
      </c>
      <c r="AO1205" s="38"/>
      <c r="AP1205" s="38"/>
      <c r="AQ1205" s="38"/>
    </row>
    <row r="1206" spans="2:43">
      <c r="B1206" s="111">
        <v>43367</v>
      </c>
      <c r="C1206" s="112">
        <v>2.3736299999999999</v>
      </c>
      <c r="E1206" s="111"/>
      <c r="K1206" s="111">
        <v>43313</v>
      </c>
      <c r="L1206" s="112">
        <v>2.2426300000000001</v>
      </c>
      <c r="N1206" s="111">
        <v>43313</v>
      </c>
      <c r="O1206" s="112">
        <v>2.0312299999999999</v>
      </c>
      <c r="Q1206" s="111">
        <v>43313</v>
      </c>
      <c r="R1206" s="112">
        <v>0.2114</v>
      </c>
      <c r="S1206" s="158">
        <f t="shared" si="230"/>
        <v>0</v>
      </c>
      <c r="T1206" s="38">
        <f t="shared" si="231"/>
        <v>43367</v>
      </c>
      <c r="U1206" s="112">
        <f t="shared" ca="1" si="232"/>
        <v>2.3736299999999999</v>
      </c>
      <c r="V1206" s="112">
        <f t="shared" ca="1" si="226"/>
        <v>2.43275</v>
      </c>
      <c r="W1206" s="112">
        <f t="shared" ca="1" si="227"/>
        <v>2.2213500000000002</v>
      </c>
      <c r="X1206" s="112">
        <f t="shared" ca="1" si="228"/>
        <v>0.2114</v>
      </c>
      <c r="Y1206" s="112">
        <f t="shared" ca="1" si="233"/>
        <v>0</v>
      </c>
      <c r="Z1206" s="27">
        <f t="shared" ca="1" si="229"/>
        <v>0.15227999999999975</v>
      </c>
      <c r="AB1206" s="38">
        <f t="shared" si="234"/>
        <v>43273</v>
      </c>
      <c r="AC1206" s="38" t="e">
        <f t="shared" si="235"/>
        <v>#N/A</v>
      </c>
      <c r="AD1206" s="38">
        <f t="shared" si="236"/>
        <v>43273</v>
      </c>
      <c r="AE1206" s="38">
        <f t="shared" si="217"/>
        <v>43271</v>
      </c>
      <c r="AF1206" s="74">
        <f t="shared" si="218"/>
        <v>43273</v>
      </c>
      <c r="AG1206" s="38">
        <f t="shared" ca="1" si="219"/>
        <v>43271</v>
      </c>
      <c r="AH1206" s="38">
        <f t="shared" ca="1" si="220"/>
        <v>43363</v>
      </c>
      <c r="AI1206" s="38">
        <f t="shared" ca="1" si="221"/>
        <v>43363</v>
      </c>
      <c r="AJ1206" s="38">
        <f t="shared" ca="1" si="222"/>
        <v>43364</v>
      </c>
      <c r="AK1206" s="74">
        <f t="shared" ca="1" si="223"/>
        <v>43271</v>
      </c>
      <c r="AL1206" s="38">
        <f t="shared" si="224"/>
        <v>43271</v>
      </c>
      <c r="AM1206" s="38">
        <f t="shared" si="225"/>
        <v>43270</v>
      </c>
      <c r="AO1206" s="38"/>
      <c r="AP1206" s="38"/>
      <c r="AQ1206" s="38"/>
    </row>
    <row r="1207" spans="2:43">
      <c r="B1207" s="111">
        <v>43368</v>
      </c>
      <c r="C1207" s="112">
        <v>2.3810000000000002</v>
      </c>
      <c r="E1207" s="111"/>
      <c r="K1207" s="111">
        <v>43314</v>
      </c>
      <c r="L1207" s="112">
        <v>2.24634</v>
      </c>
      <c r="N1207" s="111">
        <v>43314</v>
      </c>
      <c r="O1207" s="112">
        <v>2.0349400000000002</v>
      </c>
      <c r="Q1207" s="111">
        <v>43314</v>
      </c>
      <c r="R1207" s="112">
        <v>0.2114</v>
      </c>
      <c r="S1207" s="158">
        <f t="shared" si="230"/>
        <v>0</v>
      </c>
      <c r="T1207" s="38">
        <f t="shared" si="231"/>
        <v>43368</v>
      </c>
      <c r="U1207" s="112">
        <f t="shared" ca="1" si="232"/>
        <v>2.3810000000000002</v>
      </c>
      <c r="V1207" s="112">
        <f t="shared" ca="1" si="226"/>
        <v>2.4399700000000002</v>
      </c>
      <c r="W1207" s="112">
        <f t="shared" ca="1" si="227"/>
        <v>2.2285699999999999</v>
      </c>
      <c r="X1207" s="112">
        <f t="shared" ca="1" si="228"/>
        <v>0.2114</v>
      </c>
      <c r="Y1207" s="112">
        <f t="shared" ca="1" si="233"/>
        <v>0</v>
      </c>
      <c r="Z1207" s="27">
        <f t="shared" ca="1" si="229"/>
        <v>0.15243000000000029</v>
      </c>
      <c r="AB1207" s="38">
        <f t="shared" si="234"/>
        <v>43276</v>
      </c>
      <c r="AC1207" s="38">
        <f t="shared" si="235"/>
        <v>43276</v>
      </c>
      <c r="AD1207" s="38">
        <f t="shared" si="236"/>
        <v>43276</v>
      </c>
      <c r="AE1207" s="38">
        <f t="shared" si="217"/>
        <v>43272</v>
      </c>
      <c r="AF1207" s="74">
        <f t="shared" si="218"/>
        <v>43276</v>
      </c>
      <c r="AG1207" s="38">
        <f t="shared" ca="1" si="219"/>
        <v>43272</v>
      </c>
      <c r="AH1207" s="38">
        <f t="shared" ca="1" si="220"/>
        <v>43364</v>
      </c>
      <c r="AI1207" s="38">
        <f t="shared" ca="1" si="221"/>
        <v>43364</v>
      </c>
      <c r="AJ1207" s="38">
        <f t="shared" ca="1" si="222"/>
        <v>43367</v>
      </c>
      <c r="AK1207" s="74">
        <f t="shared" ca="1" si="223"/>
        <v>43272</v>
      </c>
      <c r="AL1207" s="38">
        <f t="shared" si="224"/>
        <v>43272</v>
      </c>
      <c r="AM1207" s="38">
        <f t="shared" si="225"/>
        <v>43271</v>
      </c>
      <c r="AO1207" s="38"/>
      <c r="AP1207" s="38"/>
      <c r="AQ1207" s="38"/>
    </row>
    <row r="1208" spans="2:43">
      <c r="B1208" s="111">
        <v>43369</v>
      </c>
      <c r="C1208" s="112">
        <v>2.3861300000000001</v>
      </c>
      <c r="E1208" s="111"/>
      <c r="K1208" s="111">
        <v>43315</v>
      </c>
      <c r="L1208" s="112">
        <v>2.2547999999999999</v>
      </c>
      <c r="N1208" s="111">
        <v>43315</v>
      </c>
      <c r="O1208" s="112">
        <v>2.0434000000000001</v>
      </c>
      <c r="Q1208" s="111">
        <v>43315</v>
      </c>
      <c r="R1208" s="112">
        <v>0.2114</v>
      </c>
      <c r="S1208" s="158">
        <f t="shared" si="230"/>
        <v>0</v>
      </c>
      <c r="T1208" s="38">
        <f t="shared" si="231"/>
        <v>43369</v>
      </c>
      <c r="U1208" s="112">
        <f t="shared" ca="1" si="232"/>
        <v>2.3861300000000001</v>
      </c>
      <c r="V1208" s="112">
        <f t="shared" ca="1" si="226"/>
        <v>2.44313</v>
      </c>
      <c r="W1208" s="112">
        <f t="shared" ca="1" si="227"/>
        <v>2.2317299999999998</v>
      </c>
      <c r="X1208" s="112">
        <f t="shared" ca="1" si="228"/>
        <v>0.2114</v>
      </c>
      <c r="Y1208" s="112">
        <f t="shared" ca="1" si="233"/>
        <v>0</v>
      </c>
      <c r="Z1208" s="27">
        <f t="shared" ca="1" si="229"/>
        <v>0.15440000000000031</v>
      </c>
      <c r="AB1208" s="38">
        <f t="shared" si="234"/>
        <v>43277</v>
      </c>
      <c r="AC1208" s="38">
        <f t="shared" si="235"/>
        <v>43277</v>
      </c>
      <c r="AD1208" s="38">
        <f t="shared" si="236"/>
        <v>43277</v>
      </c>
      <c r="AE1208" s="38">
        <f t="shared" si="217"/>
        <v>43273</v>
      </c>
      <c r="AF1208" s="74">
        <f t="shared" si="218"/>
        <v>43277</v>
      </c>
      <c r="AG1208" s="38">
        <f t="shared" ca="1" si="219"/>
        <v>43273</v>
      </c>
      <c r="AH1208" s="38">
        <f t="shared" ca="1" si="220"/>
        <v>43367</v>
      </c>
      <c r="AI1208" s="38" t="e">
        <f t="shared" ca="1" si="221"/>
        <v>#N/A</v>
      </c>
      <c r="AJ1208" s="38">
        <f t="shared" ca="1" si="222"/>
        <v>43367</v>
      </c>
      <c r="AK1208" s="74">
        <f t="shared" ca="1" si="223"/>
        <v>43273</v>
      </c>
      <c r="AL1208" s="38">
        <f t="shared" si="224"/>
        <v>43273</v>
      </c>
      <c r="AM1208" s="38">
        <f t="shared" si="225"/>
        <v>43272</v>
      </c>
      <c r="AO1208" s="38"/>
      <c r="AP1208" s="38"/>
      <c r="AQ1208" s="38"/>
    </row>
    <row r="1209" spans="2:43">
      <c r="B1209" s="111">
        <v>43370</v>
      </c>
      <c r="C1209" s="112">
        <v>2.3959999999999999</v>
      </c>
      <c r="E1209" s="111"/>
      <c r="K1209" s="111">
        <v>43318</v>
      </c>
      <c r="L1209" s="112">
        <v>2.2627299999999999</v>
      </c>
      <c r="N1209" s="111">
        <v>43318</v>
      </c>
      <c r="O1209" s="112">
        <v>2.0513300000000001</v>
      </c>
      <c r="Q1209" s="111">
        <v>43318</v>
      </c>
      <c r="R1209" s="112">
        <v>0.2114</v>
      </c>
      <c r="S1209" s="158">
        <f t="shared" si="230"/>
        <v>0</v>
      </c>
      <c r="T1209" s="38">
        <f t="shared" si="231"/>
        <v>43370</v>
      </c>
      <c r="U1209" s="112">
        <f t="shared" ca="1" si="232"/>
        <v>2.3959999999999999</v>
      </c>
      <c r="V1209" s="112">
        <f t="shared" ca="1" si="226"/>
        <v>2.4488799999999999</v>
      </c>
      <c r="W1209" s="112">
        <f t="shared" ca="1" si="227"/>
        <v>2.2374800000000001</v>
      </c>
      <c r="X1209" s="112">
        <f t="shared" ca="1" si="228"/>
        <v>0.2114</v>
      </c>
      <c r="Y1209" s="112">
        <f t="shared" ca="1" si="233"/>
        <v>0</v>
      </c>
      <c r="Z1209" s="27">
        <f t="shared" ca="1" si="229"/>
        <v>0.15851999999999977</v>
      </c>
      <c r="AB1209" s="38">
        <f t="shared" si="234"/>
        <v>43278</v>
      </c>
      <c r="AC1209" s="38">
        <f t="shared" si="235"/>
        <v>43278</v>
      </c>
      <c r="AD1209" s="38">
        <f t="shared" si="236"/>
        <v>43278</v>
      </c>
      <c r="AE1209" s="38">
        <f t="shared" si="217"/>
        <v>43276</v>
      </c>
      <c r="AF1209" s="74">
        <f t="shared" si="218"/>
        <v>43278</v>
      </c>
      <c r="AG1209" s="38">
        <f t="shared" ca="1" si="219"/>
        <v>43276</v>
      </c>
      <c r="AH1209" s="38">
        <f t="shared" ca="1" si="220"/>
        <v>43368</v>
      </c>
      <c r="AI1209" s="38">
        <f t="shared" ca="1" si="221"/>
        <v>43368</v>
      </c>
      <c r="AJ1209" s="38">
        <f t="shared" ca="1" si="222"/>
        <v>43369</v>
      </c>
      <c r="AK1209" s="74">
        <f t="shared" ca="1" si="223"/>
        <v>43276</v>
      </c>
      <c r="AL1209" s="38">
        <f t="shared" si="224"/>
        <v>43276</v>
      </c>
      <c r="AM1209" s="38">
        <f t="shared" si="225"/>
        <v>43273</v>
      </c>
      <c r="AO1209" s="38"/>
      <c r="AP1209" s="38"/>
      <c r="AQ1209" s="38"/>
    </row>
    <row r="1210" spans="2:43">
      <c r="B1210" s="111">
        <v>43371</v>
      </c>
      <c r="C1210" s="112">
        <v>2.39838</v>
      </c>
      <c r="E1210" s="111"/>
      <c r="K1210" s="111">
        <v>43319</v>
      </c>
      <c r="L1210" s="112">
        <v>2.2666599999999999</v>
      </c>
      <c r="N1210" s="111">
        <v>43319</v>
      </c>
      <c r="O1210" s="112">
        <v>2.0552600000000001</v>
      </c>
      <c r="Q1210" s="111">
        <v>43319</v>
      </c>
      <c r="R1210" s="112">
        <v>0.2114</v>
      </c>
      <c r="S1210" s="158">
        <f t="shared" si="230"/>
        <v>0</v>
      </c>
      <c r="T1210" s="38">
        <f t="shared" si="231"/>
        <v>43371</v>
      </c>
      <c r="U1210" s="112">
        <f t="shared" ca="1" si="232"/>
        <v>2.39838</v>
      </c>
      <c r="V1210" s="112">
        <f t="shared" ca="1" si="226"/>
        <v>2.4519700000000002</v>
      </c>
      <c r="W1210" s="112">
        <f t="shared" ca="1" si="227"/>
        <v>2.24057</v>
      </c>
      <c r="X1210" s="112">
        <f t="shared" ca="1" si="228"/>
        <v>0.2114</v>
      </c>
      <c r="Y1210" s="112">
        <f t="shared" ca="1" si="233"/>
        <v>0</v>
      </c>
      <c r="Z1210" s="27">
        <f t="shared" ca="1" si="229"/>
        <v>0.15781000000000001</v>
      </c>
      <c r="AB1210" s="38">
        <f t="shared" si="234"/>
        <v>43279</v>
      </c>
      <c r="AC1210" s="38">
        <f t="shared" si="235"/>
        <v>43279</v>
      </c>
      <c r="AD1210" s="38">
        <f t="shared" si="236"/>
        <v>43279</v>
      </c>
      <c r="AE1210" s="38">
        <f t="shared" si="217"/>
        <v>43277</v>
      </c>
      <c r="AF1210" s="74">
        <f t="shared" si="218"/>
        <v>43279</v>
      </c>
      <c r="AG1210" s="38">
        <f t="shared" ca="1" si="219"/>
        <v>43277</v>
      </c>
      <c r="AH1210" s="38">
        <f t="shared" ca="1" si="220"/>
        <v>43369</v>
      </c>
      <c r="AI1210" s="38">
        <f t="shared" ca="1" si="221"/>
        <v>43369</v>
      </c>
      <c r="AJ1210" s="38">
        <f t="shared" ca="1" si="222"/>
        <v>43370</v>
      </c>
      <c r="AK1210" s="74">
        <f t="shared" ca="1" si="223"/>
        <v>43277</v>
      </c>
      <c r="AL1210" s="38">
        <f t="shared" si="224"/>
        <v>43277</v>
      </c>
      <c r="AM1210" s="38">
        <f t="shared" si="225"/>
        <v>43276</v>
      </c>
      <c r="AO1210" s="38"/>
      <c r="AP1210" s="38"/>
      <c r="AQ1210" s="38"/>
    </row>
    <row r="1211" spans="2:43">
      <c r="B1211" s="111">
        <v>43374</v>
      </c>
      <c r="C1211" s="112">
        <v>2.3981300000000001</v>
      </c>
      <c r="E1211" s="111"/>
      <c r="K1211" s="111">
        <v>43320</v>
      </c>
      <c r="L1211" s="112">
        <v>2.2700499999999999</v>
      </c>
      <c r="N1211" s="111">
        <v>43320</v>
      </c>
      <c r="O1211" s="112">
        <v>2.0586500000000001</v>
      </c>
      <c r="Q1211" s="111">
        <v>43320</v>
      </c>
      <c r="R1211" s="112">
        <v>0.2114</v>
      </c>
      <c r="S1211" s="158">
        <f t="shared" si="230"/>
        <v>0</v>
      </c>
      <c r="T1211" s="38">
        <f t="shared" si="231"/>
        <v>43374</v>
      </c>
      <c r="U1211" s="112">
        <f t="shared" ca="1" si="232"/>
        <v>2.3981300000000001</v>
      </c>
      <c r="V1211" s="112">
        <f t="shared" ca="1" si="226"/>
        <v>2.4754800000000001</v>
      </c>
      <c r="W1211" s="112">
        <f t="shared" ca="1" si="227"/>
        <v>2.2640799999999999</v>
      </c>
      <c r="X1211" s="112">
        <f t="shared" ca="1" si="228"/>
        <v>0.2114</v>
      </c>
      <c r="Y1211" s="112">
        <f t="shared" ca="1" si="233"/>
        <v>0</v>
      </c>
      <c r="Z1211" s="27">
        <f t="shared" ca="1" si="229"/>
        <v>0.13405000000000022</v>
      </c>
      <c r="AB1211" s="38">
        <f t="shared" si="234"/>
        <v>43280</v>
      </c>
      <c r="AC1211" s="38" t="e">
        <f t="shared" si="235"/>
        <v>#N/A</v>
      </c>
      <c r="AD1211" s="38">
        <f t="shared" si="236"/>
        <v>43280</v>
      </c>
      <c r="AE1211" s="38">
        <f t="shared" si="217"/>
        <v>43278</v>
      </c>
      <c r="AF1211" s="74">
        <f t="shared" si="218"/>
        <v>43280</v>
      </c>
      <c r="AG1211" s="38">
        <f t="shared" ca="1" si="219"/>
        <v>43278</v>
      </c>
      <c r="AH1211" s="38">
        <f t="shared" ca="1" si="220"/>
        <v>43370</v>
      </c>
      <c r="AI1211" s="38">
        <f t="shared" ca="1" si="221"/>
        <v>43370</v>
      </c>
      <c r="AJ1211" s="38">
        <f t="shared" ca="1" si="222"/>
        <v>43371</v>
      </c>
      <c r="AK1211" s="74">
        <f t="shared" ca="1" si="223"/>
        <v>43278</v>
      </c>
      <c r="AL1211" s="38">
        <f t="shared" si="224"/>
        <v>43278</v>
      </c>
      <c r="AM1211" s="38">
        <f t="shared" si="225"/>
        <v>43277</v>
      </c>
      <c r="AO1211" s="38"/>
      <c r="AP1211" s="38"/>
      <c r="AQ1211" s="38"/>
    </row>
    <row r="1212" spans="2:43">
      <c r="B1212" s="111">
        <v>43375</v>
      </c>
      <c r="C1212" s="112">
        <v>2.4074999999999998</v>
      </c>
      <c r="E1212" s="111"/>
      <c r="K1212" s="111">
        <v>43321</v>
      </c>
      <c r="L1212" s="112">
        <v>2.2736499999999999</v>
      </c>
      <c r="N1212" s="111">
        <v>43321</v>
      </c>
      <c r="O1212" s="112">
        <v>2.0622500000000001</v>
      </c>
      <c r="Q1212" s="111">
        <v>43321</v>
      </c>
      <c r="R1212" s="112">
        <v>0.2114</v>
      </c>
      <c r="S1212" s="158">
        <f t="shared" si="230"/>
        <v>0</v>
      </c>
      <c r="T1212" s="38">
        <f t="shared" si="231"/>
        <v>43375</v>
      </c>
      <c r="U1212" s="112">
        <f t="shared" ca="1" si="232"/>
        <v>2.4074999999999998</v>
      </c>
      <c r="V1212" s="112">
        <f t="shared" ca="1" si="226"/>
        <v>2.4758200000000001</v>
      </c>
      <c r="W1212" s="112">
        <f t="shared" ca="1" si="227"/>
        <v>2.2644199999999999</v>
      </c>
      <c r="X1212" s="112">
        <f t="shared" ca="1" si="228"/>
        <v>0.2114</v>
      </c>
      <c r="Y1212" s="112">
        <f t="shared" ca="1" si="233"/>
        <v>0</v>
      </c>
      <c r="Z1212" s="27">
        <f t="shared" ca="1" si="229"/>
        <v>0.14307999999999987</v>
      </c>
      <c r="AB1212" s="38">
        <f t="shared" si="234"/>
        <v>43283</v>
      </c>
      <c r="AC1212" s="38">
        <f t="shared" si="235"/>
        <v>43283</v>
      </c>
      <c r="AD1212" s="38">
        <f t="shared" si="236"/>
        <v>43283</v>
      </c>
      <c r="AE1212" s="38">
        <f t="shared" si="217"/>
        <v>43279</v>
      </c>
      <c r="AF1212" s="74">
        <f t="shared" si="218"/>
        <v>43283</v>
      </c>
      <c r="AG1212" s="38">
        <f t="shared" ca="1" si="219"/>
        <v>43279</v>
      </c>
      <c r="AH1212" s="38">
        <f t="shared" ca="1" si="220"/>
        <v>43371</v>
      </c>
      <c r="AI1212" s="38">
        <f t="shared" ca="1" si="221"/>
        <v>43371</v>
      </c>
      <c r="AJ1212" s="38">
        <f t="shared" ca="1" si="222"/>
        <v>43374</v>
      </c>
      <c r="AK1212" s="74">
        <f t="shared" ca="1" si="223"/>
        <v>43279</v>
      </c>
      <c r="AL1212" s="38">
        <f t="shared" si="224"/>
        <v>43279</v>
      </c>
      <c r="AM1212" s="38">
        <f t="shared" si="225"/>
        <v>43278</v>
      </c>
      <c r="AO1212" s="38"/>
      <c r="AP1212" s="38"/>
      <c r="AQ1212" s="38"/>
    </row>
    <row r="1213" spans="2:43">
      <c r="B1213" s="111">
        <v>43376</v>
      </c>
      <c r="C1213" s="112">
        <v>2.4082499999999998</v>
      </c>
      <c r="E1213" s="111"/>
      <c r="K1213" s="111">
        <v>43322</v>
      </c>
      <c r="L1213" s="112">
        <v>2.2814399999999999</v>
      </c>
      <c r="N1213" s="111">
        <v>43322</v>
      </c>
      <c r="O1213" s="112">
        <v>2.0700400000000001</v>
      </c>
      <c r="Q1213" s="111">
        <v>43322</v>
      </c>
      <c r="R1213" s="112">
        <v>0.2114</v>
      </c>
      <c r="S1213" s="158">
        <f t="shared" si="230"/>
        <v>0</v>
      </c>
      <c r="T1213" s="38">
        <f t="shared" si="231"/>
        <v>43376</v>
      </c>
      <c r="U1213" s="112">
        <f t="shared" ca="1" si="232"/>
        <v>2.4082499999999998</v>
      </c>
      <c r="V1213" s="112">
        <f t="shared" ca="1" si="226"/>
        <v>2.4862099999999998</v>
      </c>
      <c r="W1213" s="112">
        <f t="shared" ca="1" si="227"/>
        <v>2.27481</v>
      </c>
      <c r="X1213" s="112">
        <f t="shared" ca="1" si="228"/>
        <v>0.2114</v>
      </c>
      <c r="Y1213" s="112">
        <f t="shared" ca="1" si="233"/>
        <v>0</v>
      </c>
      <c r="Z1213" s="27">
        <f t="shared" ca="1" si="229"/>
        <v>0.13343999999999978</v>
      </c>
      <c r="AB1213" s="38">
        <f t="shared" si="234"/>
        <v>43284</v>
      </c>
      <c r="AC1213" s="38">
        <f t="shared" si="235"/>
        <v>43284</v>
      </c>
      <c r="AD1213" s="38">
        <f t="shared" si="236"/>
        <v>43284</v>
      </c>
      <c r="AE1213" s="38">
        <f t="shared" si="217"/>
        <v>43280</v>
      </c>
      <c r="AF1213" s="74">
        <f t="shared" si="218"/>
        <v>43284</v>
      </c>
      <c r="AG1213" s="38">
        <f t="shared" ca="1" si="219"/>
        <v>43280</v>
      </c>
      <c r="AH1213" s="38">
        <f t="shared" ca="1" si="220"/>
        <v>43374</v>
      </c>
      <c r="AI1213" s="38" t="e">
        <f t="shared" ca="1" si="221"/>
        <v>#N/A</v>
      </c>
      <c r="AJ1213" s="38">
        <f t="shared" ca="1" si="222"/>
        <v>43374</v>
      </c>
      <c r="AK1213" s="74">
        <f t="shared" ca="1" si="223"/>
        <v>43280</v>
      </c>
      <c r="AL1213" s="38">
        <f t="shared" si="224"/>
        <v>43280</v>
      </c>
      <c r="AM1213" s="38">
        <f t="shared" si="225"/>
        <v>43279</v>
      </c>
      <c r="AO1213" s="38"/>
      <c r="AP1213" s="38"/>
      <c r="AQ1213" s="38"/>
    </row>
    <row r="1214" spans="2:43">
      <c r="B1214" s="111">
        <v>43377</v>
      </c>
      <c r="C1214" s="112">
        <v>2.4096299999999999</v>
      </c>
      <c r="E1214" s="111"/>
      <c r="K1214" s="111">
        <v>43325</v>
      </c>
      <c r="L1214" s="112">
        <v>2.2866499999999998</v>
      </c>
      <c r="N1214" s="111">
        <v>43325</v>
      </c>
      <c r="O1214" s="112">
        <v>2.07525</v>
      </c>
      <c r="Q1214" s="111">
        <v>43325</v>
      </c>
      <c r="R1214" s="112">
        <v>0.2114</v>
      </c>
      <c r="S1214" s="158">
        <f t="shared" si="230"/>
        <v>0</v>
      </c>
      <c r="T1214" s="38">
        <f t="shared" si="231"/>
        <v>43377</v>
      </c>
      <c r="U1214" s="112">
        <f t="shared" ca="1" si="232"/>
        <v>2.4096299999999999</v>
      </c>
      <c r="V1214" s="112">
        <f t="shared" ca="1" si="226"/>
        <v>2.4916700000000001</v>
      </c>
      <c r="W1214" s="112">
        <f t="shared" ca="1" si="227"/>
        <v>2.2802699999999998</v>
      </c>
      <c r="X1214" s="112">
        <f t="shared" ca="1" si="228"/>
        <v>0.2114</v>
      </c>
      <c r="Y1214" s="112">
        <f t="shared" ca="1" si="233"/>
        <v>0</v>
      </c>
      <c r="Z1214" s="27">
        <f t="shared" ca="1" si="229"/>
        <v>0.12936000000000014</v>
      </c>
      <c r="AB1214" s="38">
        <f t="shared" ca="1" si="234"/>
        <v>43285</v>
      </c>
      <c r="AC1214" s="38">
        <f t="shared" ca="1" si="235"/>
        <v>43285</v>
      </c>
      <c r="AD1214" s="38">
        <f t="shared" si="236"/>
        <v>43285</v>
      </c>
      <c r="AE1214" s="38">
        <f t="shared" ref="AE1214:AE1277" ca="1" si="237">INDEX(T:T,MATCH(AB1214,T:T,0)-2)</f>
        <v>43283</v>
      </c>
      <c r="AF1214" s="74">
        <f t="shared" ref="AF1214:AF1277" ca="1" si="238">INDEX(T:T,IFERROR(MATCH(AE1214,T:T,0)+2,MATCH(AE1214,T:T,1)+3))</f>
        <v>43285</v>
      </c>
      <c r="AG1214" s="38">
        <f t="shared" ref="AG1214:AG1277" ca="1" si="239">IFERROR(INDEX(E:E,MATCH(AF1214,E:E,0)-2),INDEX(E:E,MATCH(AF1214,E:E,1)-2))</f>
        <v>43280</v>
      </c>
      <c r="AH1214" s="38">
        <f t="shared" ref="AH1214:AH1277" ca="1" si="240">INDEX(E:E,IFERROR(MATCH(EDATE(AG1214,3),E:E,0),MATCH(EDATE(AG1214,3),E:E,1)+1))</f>
        <v>43374</v>
      </c>
      <c r="AI1214" s="38" t="e">
        <f t="shared" ref="AI1214:AI1277" ca="1" si="241">INDEX(E:E,MATCH(EDATE(AG1214,3),E:E,0))</f>
        <v>#N/A</v>
      </c>
      <c r="AJ1214" s="38">
        <f t="shared" ref="AJ1214:AJ1277" ca="1" si="242">INDEX(E:E,MATCH(EDATE(AG1214,3),E:E,1)+1)</f>
        <v>43374</v>
      </c>
      <c r="AK1214" s="74">
        <f t="shared" ref="AK1214:AK1277" ca="1" si="243">IF(IFERROR(MATCH(T1214,E:E,0),MATCH(T1214,E:E,1)+1)-MATCH(AH1214,E:E,0)&gt;=2,AE1214,INDEX(T:T,MATCH(AE1214,T:T,0)-1,0))</f>
        <v>43283</v>
      </c>
      <c r="AL1214" s="38">
        <f t="shared" ref="AL1214:AL1277" ca="1" si="244">AE1214</f>
        <v>43283</v>
      </c>
      <c r="AM1214" s="38">
        <f t="shared" ref="AM1214:AM1277" ca="1" si="245">INDEX(T:T,MATCH(AE1214,T:T,0)-1,0)</f>
        <v>43280</v>
      </c>
      <c r="AO1214" s="38"/>
      <c r="AP1214" s="38"/>
      <c r="AQ1214" s="38"/>
    </row>
    <row r="1215" spans="2:43">
      <c r="B1215" s="111">
        <v>43378</v>
      </c>
      <c r="C1215" s="112">
        <v>2.4080599999999999</v>
      </c>
      <c r="E1215" s="111"/>
      <c r="K1215" s="111">
        <v>43326</v>
      </c>
      <c r="L1215" s="112">
        <v>2.2898200000000002</v>
      </c>
      <c r="N1215" s="111">
        <v>43326</v>
      </c>
      <c r="O1215" s="112">
        <v>2.0784199999999999</v>
      </c>
      <c r="Q1215" s="111">
        <v>43326</v>
      </c>
      <c r="R1215" s="112">
        <v>0.2114</v>
      </c>
      <c r="S1215" s="158">
        <f t="shared" si="230"/>
        <v>0</v>
      </c>
      <c r="T1215" s="38">
        <f t="shared" si="231"/>
        <v>43378</v>
      </c>
      <c r="U1215" s="112">
        <f t="shared" ca="1" si="232"/>
        <v>2.4080599999999999</v>
      </c>
      <c r="V1215" s="112">
        <f t="shared" ca="1" si="226"/>
        <v>2.4984799999999998</v>
      </c>
      <c r="W1215" s="112">
        <f t="shared" ca="1" si="227"/>
        <v>2.28708</v>
      </c>
      <c r="X1215" s="112">
        <f t="shared" ca="1" si="228"/>
        <v>0.2114</v>
      </c>
      <c r="Y1215" s="112">
        <f t="shared" ca="1" si="233"/>
        <v>0</v>
      </c>
      <c r="Z1215" s="27">
        <f t="shared" ca="1" si="229"/>
        <v>0.12097999999999987</v>
      </c>
      <c r="AB1215" s="38">
        <f t="shared" si="234"/>
        <v>43286</v>
      </c>
      <c r="AC1215" s="38">
        <f t="shared" si="235"/>
        <v>43286</v>
      </c>
      <c r="AD1215" s="38">
        <f t="shared" si="236"/>
        <v>43286</v>
      </c>
      <c r="AE1215" s="38">
        <f t="shared" si="237"/>
        <v>43284</v>
      </c>
      <c r="AF1215" s="74">
        <f t="shared" si="238"/>
        <v>43286</v>
      </c>
      <c r="AG1215" s="38">
        <f t="shared" ca="1" si="239"/>
        <v>43283</v>
      </c>
      <c r="AH1215" s="38">
        <f t="shared" ca="1" si="240"/>
        <v>43375</v>
      </c>
      <c r="AI1215" s="38">
        <f t="shared" ca="1" si="241"/>
        <v>43375</v>
      </c>
      <c r="AJ1215" s="38">
        <f t="shared" ca="1" si="242"/>
        <v>43376</v>
      </c>
      <c r="AK1215" s="74">
        <f t="shared" ca="1" si="243"/>
        <v>43284</v>
      </c>
      <c r="AL1215" s="38">
        <f t="shared" si="244"/>
        <v>43284</v>
      </c>
      <c r="AM1215" s="38">
        <f t="shared" si="245"/>
        <v>43283</v>
      </c>
      <c r="AO1215" s="38"/>
      <c r="AP1215" s="38"/>
      <c r="AQ1215" s="38"/>
    </row>
    <row r="1216" spans="2:43">
      <c r="B1216" s="111">
        <v>43381</v>
      </c>
      <c r="C1216" s="112">
        <v>2.41425</v>
      </c>
      <c r="E1216" s="111"/>
      <c r="K1216" s="111">
        <v>43327</v>
      </c>
      <c r="L1216" s="112">
        <v>2.29277</v>
      </c>
      <c r="N1216" s="111">
        <v>43327</v>
      </c>
      <c r="O1216" s="112">
        <v>2.0813700000000002</v>
      </c>
      <c r="Q1216" s="111">
        <v>43327</v>
      </c>
      <c r="R1216" s="112">
        <v>0.2114</v>
      </c>
      <c r="S1216" s="158">
        <f t="shared" si="230"/>
        <v>0</v>
      </c>
      <c r="T1216" s="38">
        <f t="shared" si="231"/>
        <v>43381</v>
      </c>
      <c r="U1216" s="112">
        <f t="shared" ca="1" si="232"/>
        <v>2.41425</v>
      </c>
      <c r="V1216" s="112">
        <f t="shared" ca="1" si="226"/>
        <v>2.4984799999999998</v>
      </c>
      <c r="W1216" s="112">
        <f t="shared" ca="1" si="227"/>
        <v>2.28708</v>
      </c>
      <c r="X1216" s="112">
        <f t="shared" ca="1" si="228"/>
        <v>0.2114</v>
      </c>
      <c r="Y1216" s="112">
        <f t="shared" ca="1" si="233"/>
        <v>0</v>
      </c>
      <c r="Z1216" s="27">
        <f t="shared" ca="1" si="229"/>
        <v>0.12717000000000001</v>
      </c>
      <c r="AB1216" s="38">
        <f t="shared" si="234"/>
        <v>43287</v>
      </c>
      <c r="AC1216" s="38" t="e">
        <f t="shared" si="235"/>
        <v>#N/A</v>
      </c>
      <c r="AD1216" s="38">
        <f t="shared" si="236"/>
        <v>43287</v>
      </c>
      <c r="AE1216" s="38">
        <f t="shared" si="237"/>
        <v>43285</v>
      </c>
      <c r="AF1216" s="74">
        <f t="shared" si="238"/>
        <v>43287</v>
      </c>
      <c r="AG1216" s="38">
        <f t="shared" ca="1" si="239"/>
        <v>43284</v>
      </c>
      <c r="AH1216" s="38">
        <f t="shared" ca="1" si="240"/>
        <v>43376</v>
      </c>
      <c r="AI1216" s="38">
        <f t="shared" ca="1" si="241"/>
        <v>43376</v>
      </c>
      <c r="AJ1216" s="38">
        <f t="shared" ca="1" si="242"/>
        <v>43377</v>
      </c>
      <c r="AK1216" s="74">
        <f t="shared" ca="1" si="243"/>
        <v>43285</v>
      </c>
      <c r="AL1216" s="38">
        <f t="shared" si="244"/>
        <v>43285</v>
      </c>
      <c r="AM1216" s="38">
        <f t="shared" si="245"/>
        <v>43284</v>
      </c>
      <c r="AO1216" s="38"/>
      <c r="AP1216" s="38"/>
      <c r="AQ1216" s="38"/>
    </row>
    <row r="1217" spans="2:43">
      <c r="B1217" s="111">
        <v>43382</v>
      </c>
      <c r="C1217" s="112">
        <v>2.4204400000000001</v>
      </c>
      <c r="E1217" s="111"/>
      <c r="K1217" s="111">
        <v>43328</v>
      </c>
      <c r="L1217" s="112">
        <v>2.2960500000000001</v>
      </c>
      <c r="N1217" s="111">
        <v>43328</v>
      </c>
      <c r="O1217" s="112">
        <v>2.0846499999999999</v>
      </c>
      <c r="Q1217" s="111">
        <v>43328</v>
      </c>
      <c r="R1217" s="112">
        <v>0.2114</v>
      </c>
      <c r="S1217" s="158">
        <f t="shared" si="230"/>
        <v>0</v>
      </c>
      <c r="T1217" s="38">
        <f t="shared" si="231"/>
        <v>43382</v>
      </c>
      <c r="U1217" s="112">
        <f t="shared" ca="1" si="232"/>
        <v>2.4204400000000001</v>
      </c>
      <c r="V1217" s="112">
        <f t="shared" ca="1" si="226"/>
        <v>2.5065499999999998</v>
      </c>
      <c r="W1217" s="112">
        <f t="shared" ca="1" si="227"/>
        <v>2.29515</v>
      </c>
      <c r="X1217" s="112">
        <f t="shared" ca="1" si="228"/>
        <v>0.2114</v>
      </c>
      <c r="Y1217" s="112">
        <f t="shared" ca="1" si="233"/>
        <v>0</v>
      </c>
      <c r="Z1217" s="27">
        <f t="shared" ca="1" si="229"/>
        <v>0.12529000000000012</v>
      </c>
      <c r="AB1217" s="38">
        <f t="shared" si="234"/>
        <v>43290</v>
      </c>
      <c r="AC1217" s="38">
        <f t="shared" si="235"/>
        <v>43290</v>
      </c>
      <c r="AD1217" s="38">
        <f t="shared" si="236"/>
        <v>43290</v>
      </c>
      <c r="AE1217" s="38">
        <f t="shared" si="237"/>
        <v>43286</v>
      </c>
      <c r="AF1217" s="74">
        <f t="shared" si="238"/>
        <v>43290</v>
      </c>
      <c r="AG1217" s="38">
        <f t="shared" ca="1" si="239"/>
        <v>43286</v>
      </c>
      <c r="AH1217" s="38">
        <f t="shared" ca="1" si="240"/>
        <v>43378</v>
      </c>
      <c r="AI1217" s="38">
        <f t="shared" ca="1" si="241"/>
        <v>43378</v>
      </c>
      <c r="AJ1217" s="38">
        <f t="shared" ca="1" si="242"/>
        <v>43382</v>
      </c>
      <c r="AK1217" s="74">
        <f t="shared" ca="1" si="243"/>
        <v>43285</v>
      </c>
      <c r="AL1217" s="38">
        <f t="shared" si="244"/>
        <v>43286</v>
      </c>
      <c r="AM1217" s="38">
        <f t="shared" si="245"/>
        <v>43285</v>
      </c>
      <c r="AO1217" s="38"/>
      <c r="AP1217" s="38"/>
      <c r="AQ1217" s="38"/>
    </row>
    <row r="1218" spans="2:43">
      <c r="B1218" s="111">
        <v>43383</v>
      </c>
      <c r="C1218" s="112">
        <v>2.4251900000000002</v>
      </c>
      <c r="E1218" s="111"/>
      <c r="K1218" s="111">
        <v>43329</v>
      </c>
      <c r="L1218" s="112">
        <v>2.3029199999999999</v>
      </c>
      <c r="N1218" s="111">
        <v>43329</v>
      </c>
      <c r="O1218" s="112">
        <v>2.09152</v>
      </c>
      <c r="Q1218" s="111">
        <v>43329</v>
      </c>
      <c r="R1218" s="112">
        <v>0.2114</v>
      </c>
      <c r="S1218" s="158">
        <f t="shared" si="230"/>
        <v>0</v>
      </c>
      <c r="T1218" s="38">
        <f t="shared" si="231"/>
        <v>43383</v>
      </c>
      <c r="U1218" s="112">
        <f t="shared" ca="1" si="232"/>
        <v>2.4251900000000002</v>
      </c>
      <c r="V1218" s="112">
        <f t="shared" ca="1" si="226"/>
        <v>2.50983</v>
      </c>
      <c r="W1218" s="112">
        <f t="shared" ca="1" si="227"/>
        <v>2.2984299999999998</v>
      </c>
      <c r="X1218" s="112">
        <f t="shared" ca="1" si="228"/>
        <v>0.2114</v>
      </c>
      <c r="Y1218" s="112">
        <f t="shared" ca="1" si="233"/>
        <v>0</v>
      </c>
      <c r="Z1218" s="27">
        <f t="shared" ca="1" si="229"/>
        <v>0.12676000000000043</v>
      </c>
      <c r="AB1218" s="38">
        <f t="shared" si="234"/>
        <v>43291</v>
      </c>
      <c r="AC1218" s="38">
        <f t="shared" si="235"/>
        <v>43291</v>
      </c>
      <c r="AD1218" s="38">
        <f t="shared" si="236"/>
        <v>43291</v>
      </c>
      <c r="AE1218" s="38">
        <f t="shared" si="237"/>
        <v>43287</v>
      </c>
      <c r="AF1218" s="74">
        <f t="shared" si="238"/>
        <v>43291</v>
      </c>
      <c r="AG1218" s="38">
        <f t="shared" ca="1" si="239"/>
        <v>43287</v>
      </c>
      <c r="AH1218" s="38">
        <f t="shared" ca="1" si="240"/>
        <v>43382</v>
      </c>
      <c r="AI1218" s="38" t="e">
        <f t="shared" ca="1" si="241"/>
        <v>#N/A</v>
      </c>
      <c r="AJ1218" s="38">
        <f t="shared" ca="1" si="242"/>
        <v>43382</v>
      </c>
      <c r="AK1218" s="74">
        <f t="shared" ca="1" si="243"/>
        <v>43286</v>
      </c>
      <c r="AL1218" s="38">
        <f t="shared" si="244"/>
        <v>43287</v>
      </c>
      <c r="AM1218" s="38">
        <f t="shared" si="245"/>
        <v>43286</v>
      </c>
      <c r="AO1218" s="38"/>
      <c r="AP1218" s="38"/>
      <c r="AQ1218" s="38"/>
    </row>
    <row r="1219" spans="2:43">
      <c r="B1219" s="111">
        <v>43384</v>
      </c>
      <c r="C1219" s="112">
        <v>2.4363099999999998</v>
      </c>
      <c r="E1219" s="111"/>
      <c r="K1219" s="111">
        <v>43332</v>
      </c>
      <c r="L1219" s="112">
        <v>2.3105799999999999</v>
      </c>
      <c r="N1219" s="111">
        <v>43332</v>
      </c>
      <c r="O1219" s="112">
        <v>2.09918</v>
      </c>
      <c r="Q1219" s="111">
        <v>43332</v>
      </c>
      <c r="R1219" s="112">
        <v>0.2114</v>
      </c>
      <c r="S1219" s="158">
        <f t="shared" si="230"/>
        <v>0</v>
      </c>
      <c r="T1219" s="38">
        <f t="shared" si="231"/>
        <v>43384</v>
      </c>
      <c r="U1219" s="112">
        <f t="shared" ca="1" si="232"/>
        <v>2.4363099999999998</v>
      </c>
      <c r="V1219" s="112">
        <f t="shared" ca="1" si="226"/>
        <v>2.5128900000000001</v>
      </c>
      <c r="W1219" s="112">
        <f t="shared" ca="1" si="227"/>
        <v>2.3014899999999998</v>
      </c>
      <c r="X1219" s="112">
        <f t="shared" ca="1" si="228"/>
        <v>0.2114</v>
      </c>
      <c r="Y1219" s="112">
        <f t="shared" ca="1" si="233"/>
        <v>0</v>
      </c>
      <c r="Z1219" s="27">
        <f t="shared" ca="1" si="229"/>
        <v>0.13481999999999994</v>
      </c>
      <c r="AB1219" s="38">
        <f t="shared" si="234"/>
        <v>43292</v>
      </c>
      <c r="AC1219" s="38">
        <f t="shared" si="235"/>
        <v>43292</v>
      </c>
      <c r="AD1219" s="38">
        <f t="shared" si="236"/>
        <v>43292</v>
      </c>
      <c r="AE1219" s="38">
        <f t="shared" si="237"/>
        <v>43290</v>
      </c>
      <c r="AF1219" s="74">
        <f t="shared" si="238"/>
        <v>43292</v>
      </c>
      <c r="AG1219" s="38">
        <f t="shared" ca="1" si="239"/>
        <v>43290</v>
      </c>
      <c r="AH1219" s="38">
        <f t="shared" ca="1" si="240"/>
        <v>43382</v>
      </c>
      <c r="AI1219" s="38">
        <f t="shared" ca="1" si="241"/>
        <v>43382</v>
      </c>
      <c r="AJ1219" s="38">
        <f t="shared" ca="1" si="242"/>
        <v>43383</v>
      </c>
      <c r="AK1219" s="74">
        <f t="shared" ca="1" si="243"/>
        <v>43290</v>
      </c>
      <c r="AL1219" s="38">
        <f t="shared" si="244"/>
        <v>43290</v>
      </c>
      <c r="AM1219" s="38">
        <f t="shared" si="245"/>
        <v>43287</v>
      </c>
      <c r="AO1219" s="38"/>
      <c r="AP1219" s="38"/>
      <c r="AQ1219" s="38"/>
    </row>
    <row r="1220" spans="2:43">
      <c r="B1220" s="111">
        <v>43385</v>
      </c>
      <c r="C1220" s="112">
        <v>2.4364400000000002</v>
      </c>
      <c r="E1220" s="111"/>
      <c r="K1220" s="111">
        <v>43333</v>
      </c>
      <c r="L1220" s="112">
        <v>2.31386</v>
      </c>
      <c r="N1220" s="111">
        <v>43333</v>
      </c>
      <c r="O1220" s="112">
        <v>2.1024599999999998</v>
      </c>
      <c r="Q1220" s="111">
        <v>43333</v>
      </c>
      <c r="R1220" s="112">
        <v>0.2114</v>
      </c>
      <c r="S1220" s="158">
        <f t="shared" si="230"/>
        <v>0</v>
      </c>
      <c r="T1220" s="38">
        <f t="shared" si="231"/>
        <v>43385</v>
      </c>
      <c r="U1220" s="112">
        <f t="shared" ca="1" si="232"/>
        <v>2.4364400000000002</v>
      </c>
      <c r="V1220" s="112">
        <f t="shared" ca="1" si="226"/>
        <v>2.5180600000000002</v>
      </c>
      <c r="W1220" s="112">
        <f t="shared" ca="1" si="227"/>
        <v>2.3066599999999999</v>
      </c>
      <c r="X1220" s="112">
        <f t="shared" ca="1" si="228"/>
        <v>0.2114</v>
      </c>
      <c r="Y1220" s="112">
        <f t="shared" ca="1" si="233"/>
        <v>0</v>
      </c>
      <c r="Z1220" s="27">
        <f t="shared" ca="1" si="229"/>
        <v>0.12978000000000023</v>
      </c>
      <c r="AB1220" s="38">
        <f t="shared" si="234"/>
        <v>43293</v>
      </c>
      <c r="AC1220" s="38">
        <f t="shared" si="235"/>
        <v>43293</v>
      </c>
      <c r="AD1220" s="38">
        <f t="shared" si="236"/>
        <v>43293</v>
      </c>
      <c r="AE1220" s="38">
        <f t="shared" si="237"/>
        <v>43291</v>
      </c>
      <c r="AF1220" s="74">
        <f t="shared" si="238"/>
        <v>43293</v>
      </c>
      <c r="AG1220" s="38">
        <f t="shared" ca="1" si="239"/>
        <v>43291</v>
      </c>
      <c r="AH1220" s="38">
        <f t="shared" ca="1" si="240"/>
        <v>43383</v>
      </c>
      <c r="AI1220" s="38">
        <f t="shared" ca="1" si="241"/>
        <v>43383</v>
      </c>
      <c r="AJ1220" s="38">
        <f t="shared" ca="1" si="242"/>
        <v>43384</v>
      </c>
      <c r="AK1220" s="74">
        <f t="shared" ca="1" si="243"/>
        <v>43291</v>
      </c>
      <c r="AL1220" s="38">
        <f t="shared" si="244"/>
        <v>43291</v>
      </c>
      <c r="AM1220" s="38">
        <f t="shared" si="245"/>
        <v>43290</v>
      </c>
      <c r="AO1220" s="38"/>
      <c r="AP1220" s="38"/>
      <c r="AQ1220" s="38"/>
    </row>
    <row r="1221" spans="2:43">
      <c r="B1221" s="111">
        <v>43388</v>
      </c>
      <c r="C1221" s="112">
        <v>2.4488099999999999</v>
      </c>
      <c r="E1221" s="111"/>
      <c r="K1221" s="111">
        <v>43334</v>
      </c>
      <c r="L1221" s="112">
        <v>2.3178399999999999</v>
      </c>
      <c r="N1221" s="111">
        <v>43334</v>
      </c>
      <c r="O1221" s="112">
        <v>2.1064400000000001</v>
      </c>
      <c r="Q1221" s="111">
        <v>43334</v>
      </c>
      <c r="R1221" s="112">
        <v>0.2114</v>
      </c>
      <c r="S1221" s="158">
        <f t="shared" si="230"/>
        <v>0</v>
      </c>
      <c r="T1221" s="38">
        <f t="shared" si="231"/>
        <v>43388</v>
      </c>
      <c r="U1221" s="112">
        <f t="shared" ca="1" si="232"/>
        <v>2.4488099999999999</v>
      </c>
      <c r="V1221" s="112">
        <f t="shared" ca="1" si="226"/>
        <v>2.5229400000000002</v>
      </c>
      <c r="W1221" s="112">
        <f t="shared" ca="1" si="227"/>
        <v>2.3115399999999999</v>
      </c>
      <c r="X1221" s="112">
        <f t="shared" ca="1" si="228"/>
        <v>0.2114</v>
      </c>
      <c r="Y1221" s="112">
        <f t="shared" ca="1" si="233"/>
        <v>0</v>
      </c>
      <c r="Z1221" s="27">
        <f t="shared" ca="1" si="229"/>
        <v>0.13727</v>
      </c>
      <c r="AB1221" s="38">
        <f t="shared" ca="1" si="234"/>
        <v>43294</v>
      </c>
      <c r="AC1221" s="38" t="e">
        <f t="shared" si="235"/>
        <v>#N/A</v>
      </c>
      <c r="AD1221" s="38">
        <f t="shared" si="236"/>
        <v>43294</v>
      </c>
      <c r="AE1221" s="38">
        <f t="shared" ca="1" si="237"/>
        <v>43292</v>
      </c>
      <c r="AF1221" s="74">
        <f t="shared" ca="1" si="238"/>
        <v>43294</v>
      </c>
      <c r="AG1221" s="38">
        <f t="shared" ca="1" si="239"/>
        <v>43292</v>
      </c>
      <c r="AH1221" s="38">
        <f t="shared" ca="1" si="240"/>
        <v>43384</v>
      </c>
      <c r="AI1221" s="38">
        <f t="shared" ca="1" si="241"/>
        <v>43384</v>
      </c>
      <c r="AJ1221" s="38">
        <f t="shared" ca="1" si="242"/>
        <v>43385</v>
      </c>
      <c r="AK1221" s="74">
        <f t="shared" ca="1" si="243"/>
        <v>43292</v>
      </c>
      <c r="AL1221" s="38">
        <f t="shared" ca="1" si="244"/>
        <v>43292</v>
      </c>
      <c r="AM1221" s="38">
        <f t="shared" ca="1" si="245"/>
        <v>43291</v>
      </c>
      <c r="AO1221" s="38"/>
      <c r="AP1221" s="38"/>
      <c r="AQ1221" s="38"/>
    </row>
    <row r="1222" spans="2:43">
      <c r="B1222" s="111">
        <v>43389</v>
      </c>
      <c r="C1222" s="112">
        <v>2.4445600000000001</v>
      </c>
      <c r="E1222" s="111"/>
      <c r="K1222" s="111">
        <v>43335</v>
      </c>
      <c r="L1222" s="112">
        <v>2.3199800000000002</v>
      </c>
      <c r="N1222" s="111">
        <v>43335</v>
      </c>
      <c r="O1222" s="112">
        <v>2.1085799999999999</v>
      </c>
      <c r="Q1222" s="111">
        <v>43335</v>
      </c>
      <c r="R1222" s="112">
        <v>0.2114</v>
      </c>
      <c r="S1222" s="158">
        <f t="shared" si="230"/>
        <v>0</v>
      </c>
      <c r="T1222" s="38">
        <f t="shared" si="231"/>
        <v>43389</v>
      </c>
      <c r="U1222" s="112">
        <f t="shared" ca="1" si="232"/>
        <v>2.4445600000000001</v>
      </c>
      <c r="V1222" s="112">
        <f t="shared" ca="1" si="226"/>
        <v>2.5256799999999999</v>
      </c>
      <c r="W1222" s="112">
        <f t="shared" ca="1" si="227"/>
        <v>2.3142800000000001</v>
      </c>
      <c r="X1222" s="112">
        <f t="shared" ca="1" si="228"/>
        <v>0.2114</v>
      </c>
      <c r="Y1222" s="112">
        <f t="shared" ca="1" si="233"/>
        <v>0</v>
      </c>
      <c r="Z1222" s="27">
        <f t="shared" ca="1" si="229"/>
        <v>0.13027999999999995</v>
      </c>
      <c r="AB1222" s="38">
        <f t="shared" si="234"/>
        <v>43297</v>
      </c>
      <c r="AC1222" s="38">
        <f t="shared" si="235"/>
        <v>43297</v>
      </c>
      <c r="AD1222" s="38">
        <f t="shared" si="236"/>
        <v>43297</v>
      </c>
      <c r="AE1222" s="38">
        <f t="shared" si="237"/>
        <v>43293</v>
      </c>
      <c r="AF1222" s="74">
        <f t="shared" si="238"/>
        <v>43297</v>
      </c>
      <c r="AG1222" s="38">
        <f t="shared" ca="1" si="239"/>
        <v>43293</v>
      </c>
      <c r="AH1222" s="38">
        <f t="shared" ca="1" si="240"/>
        <v>43385</v>
      </c>
      <c r="AI1222" s="38">
        <f t="shared" ca="1" si="241"/>
        <v>43385</v>
      </c>
      <c r="AJ1222" s="38">
        <f t="shared" ca="1" si="242"/>
        <v>43388</v>
      </c>
      <c r="AK1222" s="74">
        <f t="shared" ca="1" si="243"/>
        <v>43293</v>
      </c>
      <c r="AL1222" s="38">
        <f t="shared" si="244"/>
        <v>43293</v>
      </c>
      <c r="AM1222" s="38">
        <f t="shared" si="245"/>
        <v>43292</v>
      </c>
      <c r="AO1222" s="38"/>
      <c r="AP1222" s="38"/>
      <c r="AQ1222" s="38"/>
    </row>
    <row r="1223" spans="2:43">
      <c r="B1223" s="111">
        <v>43390</v>
      </c>
      <c r="C1223" s="112">
        <v>2.44963</v>
      </c>
      <c r="E1223" s="111"/>
      <c r="K1223" s="111">
        <v>43336</v>
      </c>
      <c r="L1223" s="112">
        <v>2.3259099999999999</v>
      </c>
      <c r="N1223" s="111">
        <v>43336</v>
      </c>
      <c r="O1223" s="112">
        <v>2.1145100000000001</v>
      </c>
      <c r="Q1223" s="111">
        <v>43336</v>
      </c>
      <c r="R1223" s="112">
        <v>0.2114</v>
      </c>
      <c r="S1223" s="158">
        <f t="shared" si="230"/>
        <v>0</v>
      </c>
      <c r="T1223" s="38">
        <f t="shared" si="231"/>
        <v>43390</v>
      </c>
      <c r="U1223" s="112">
        <f t="shared" ca="1" si="232"/>
        <v>2.44963</v>
      </c>
      <c r="V1223" s="112">
        <f t="shared" ca="1" si="226"/>
        <v>2.52841</v>
      </c>
      <c r="W1223" s="112">
        <f t="shared" ca="1" si="227"/>
        <v>2.3170099999999998</v>
      </c>
      <c r="X1223" s="112">
        <f t="shared" ca="1" si="228"/>
        <v>0.2114</v>
      </c>
      <c r="Y1223" s="112">
        <f t="shared" ca="1" si="233"/>
        <v>0</v>
      </c>
      <c r="Z1223" s="27">
        <f t="shared" ca="1" si="229"/>
        <v>0.13262000000000018</v>
      </c>
      <c r="AB1223" s="38">
        <f t="shared" si="234"/>
        <v>43298</v>
      </c>
      <c r="AC1223" s="38">
        <f t="shared" ca="1" si="235"/>
        <v>43298</v>
      </c>
      <c r="AD1223" s="38">
        <f t="shared" si="236"/>
        <v>43298</v>
      </c>
      <c r="AE1223" s="38">
        <f t="shared" si="237"/>
        <v>43294</v>
      </c>
      <c r="AF1223" s="74">
        <f t="shared" si="238"/>
        <v>43298</v>
      </c>
      <c r="AG1223" s="38">
        <f t="shared" ca="1" si="239"/>
        <v>43294</v>
      </c>
      <c r="AH1223" s="38">
        <f t="shared" ca="1" si="240"/>
        <v>43388</v>
      </c>
      <c r="AI1223" s="38" t="e">
        <f t="shared" ca="1" si="241"/>
        <v>#N/A</v>
      </c>
      <c r="AJ1223" s="38">
        <f t="shared" ca="1" si="242"/>
        <v>43388</v>
      </c>
      <c r="AK1223" s="74">
        <f t="shared" ca="1" si="243"/>
        <v>43294</v>
      </c>
      <c r="AL1223" s="38">
        <f t="shared" si="244"/>
        <v>43294</v>
      </c>
      <c r="AM1223" s="38">
        <f t="shared" si="245"/>
        <v>43293</v>
      </c>
      <c r="AO1223" s="38"/>
      <c r="AP1223" s="38"/>
      <c r="AQ1223" s="38"/>
    </row>
    <row r="1224" spans="2:43">
      <c r="B1224" s="111">
        <v>43391</v>
      </c>
      <c r="C1224" s="112">
        <v>2.4689999999999999</v>
      </c>
      <c r="E1224" s="111"/>
      <c r="K1224" s="111">
        <v>43339</v>
      </c>
      <c r="L1224" s="112">
        <v>2.3319999999999999</v>
      </c>
      <c r="N1224" s="111">
        <v>43339</v>
      </c>
      <c r="O1224" s="112">
        <v>2.1206</v>
      </c>
      <c r="Q1224" s="111">
        <v>43339</v>
      </c>
      <c r="R1224" s="112">
        <v>0.2114</v>
      </c>
      <c r="S1224" s="158">
        <f t="shared" si="230"/>
        <v>0</v>
      </c>
      <c r="T1224" s="38">
        <f t="shared" si="231"/>
        <v>43391</v>
      </c>
      <c r="U1224" s="112">
        <f t="shared" ca="1" si="232"/>
        <v>2.4689999999999999</v>
      </c>
      <c r="V1224" s="112">
        <f t="shared" ca="1" si="226"/>
        <v>2.5309300000000001</v>
      </c>
      <c r="W1224" s="112">
        <f t="shared" ca="1" si="227"/>
        <v>2.3195299999999999</v>
      </c>
      <c r="X1224" s="112">
        <f t="shared" ca="1" si="228"/>
        <v>0.2114</v>
      </c>
      <c r="Y1224" s="112">
        <f t="shared" ca="1" si="233"/>
        <v>0</v>
      </c>
      <c r="Z1224" s="27">
        <f t="shared" ca="1" si="229"/>
        <v>0.14946999999999999</v>
      </c>
      <c r="AB1224" s="38">
        <f t="shared" si="234"/>
        <v>43299</v>
      </c>
      <c r="AC1224" s="38">
        <f t="shared" si="235"/>
        <v>43299</v>
      </c>
      <c r="AD1224" s="38">
        <f t="shared" si="236"/>
        <v>43299</v>
      </c>
      <c r="AE1224" s="38">
        <f t="shared" si="237"/>
        <v>43297</v>
      </c>
      <c r="AF1224" s="74">
        <f t="shared" si="238"/>
        <v>43299</v>
      </c>
      <c r="AG1224" s="38">
        <f t="shared" ca="1" si="239"/>
        <v>43297</v>
      </c>
      <c r="AH1224" s="38">
        <f t="shared" ca="1" si="240"/>
        <v>43389</v>
      </c>
      <c r="AI1224" s="38">
        <f t="shared" ca="1" si="241"/>
        <v>43389</v>
      </c>
      <c r="AJ1224" s="38">
        <f t="shared" ca="1" si="242"/>
        <v>43390</v>
      </c>
      <c r="AK1224" s="74">
        <f t="shared" ca="1" si="243"/>
        <v>43297</v>
      </c>
      <c r="AL1224" s="38">
        <f t="shared" si="244"/>
        <v>43297</v>
      </c>
      <c r="AM1224" s="38">
        <f t="shared" si="245"/>
        <v>43294</v>
      </c>
      <c r="AO1224" s="38"/>
      <c r="AP1224" s="38"/>
      <c r="AQ1224" s="38"/>
    </row>
    <row r="1225" spans="2:43">
      <c r="B1225" s="111">
        <v>43392</v>
      </c>
      <c r="C1225" s="112">
        <v>2.4771900000000002</v>
      </c>
      <c r="E1225" s="111"/>
      <c r="K1225" s="111">
        <v>43340</v>
      </c>
      <c r="L1225" s="112">
        <v>2.3346200000000001</v>
      </c>
      <c r="N1225" s="111">
        <v>43340</v>
      </c>
      <c r="O1225" s="112">
        <v>2.1232199999999999</v>
      </c>
      <c r="Q1225" s="111">
        <v>43340</v>
      </c>
      <c r="R1225" s="112">
        <v>0.2114</v>
      </c>
      <c r="S1225" s="158">
        <f t="shared" si="230"/>
        <v>0</v>
      </c>
      <c r="T1225" s="38">
        <f t="shared" si="231"/>
        <v>43392</v>
      </c>
      <c r="U1225" s="112">
        <f t="shared" ca="1" si="232"/>
        <v>2.4771900000000002</v>
      </c>
      <c r="V1225" s="112">
        <f t="shared" ca="1" si="226"/>
        <v>2.5369799999999998</v>
      </c>
      <c r="W1225" s="112">
        <f t="shared" ca="1" si="227"/>
        <v>2.32558</v>
      </c>
      <c r="X1225" s="112">
        <f t="shared" ca="1" si="228"/>
        <v>0.2114</v>
      </c>
      <c r="Y1225" s="112">
        <f t="shared" ca="1" si="233"/>
        <v>0</v>
      </c>
      <c r="Z1225" s="27">
        <f t="shared" ca="1" si="229"/>
        <v>0.15161000000000024</v>
      </c>
      <c r="AB1225" s="38">
        <f t="shared" si="234"/>
        <v>43300</v>
      </c>
      <c r="AC1225" s="38">
        <f t="shared" si="235"/>
        <v>43300</v>
      </c>
      <c r="AD1225" s="38">
        <f t="shared" si="236"/>
        <v>43300</v>
      </c>
      <c r="AE1225" s="38">
        <f t="shared" si="237"/>
        <v>43298</v>
      </c>
      <c r="AF1225" s="74">
        <f t="shared" si="238"/>
        <v>43300</v>
      </c>
      <c r="AG1225" s="38">
        <f t="shared" ca="1" si="239"/>
        <v>43298</v>
      </c>
      <c r="AH1225" s="38">
        <f t="shared" ca="1" si="240"/>
        <v>43390</v>
      </c>
      <c r="AI1225" s="38">
        <f t="shared" ca="1" si="241"/>
        <v>43390</v>
      </c>
      <c r="AJ1225" s="38">
        <f t="shared" ca="1" si="242"/>
        <v>43391</v>
      </c>
      <c r="AK1225" s="74">
        <f t="shared" ca="1" si="243"/>
        <v>43298</v>
      </c>
      <c r="AL1225" s="38">
        <f t="shared" si="244"/>
        <v>43298</v>
      </c>
      <c r="AM1225" s="38">
        <f t="shared" si="245"/>
        <v>43297</v>
      </c>
      <c r="AO1225" s="38"/>
      <c r="AP1225" s="38"/>
      <c r="AQ1225" s="38"/>
    </row>
    <row r="1226" spans="2:43">
      <c r="B1226" s="111">
        <v>43395</v>
      </c>
      <c r="C1226" s="112">
        <v>2.4873799999999999</v>
      </c>
      <c r="E1226" s="111"/>
      <c r="K1226" s="111">
        <v>43341</v>
      </c>
      <c r="L1226" s="112">
        <v>2.33724</v>
      </c>
      <c r="N1226" s="111">
        <v>43341</v>
      </c>
      <c r="O1226" s="112">
        <v>2.1258400000000002</v>
      </c>
      <c r="Q1226" s="111">
        <v>43341</v>
      </c>
      <c r="R1226" s="112">
        <v>0.2114</v>
      </c>
      <c r="S1226" s="158">
        <f t="shared" si="230"/>
        <v>0</v>
      </c>
      <c r="T1226" s="38">
        <f t="shared" si="231"/>
        <v>43395</v>
      </c>
      <c r="U1226" s="112">
        <f t="shared" ca="1" si="232"/>
        <v>2.4873799999999999</v>
      </c>
      <c r="V1226" s="112">
        <f t="shared" ca="1" si="226"/>
        <v>2.5409800000000002</v>
      </c>
      <c r="W1226" s="112">
        <f t="shared" ca="1" si="227"/>
        <v>2.32958</v>
      </c>
      <c r="X1226" s="112">
        <f t="shared" ca="1" si="228"/>
        <v>0.2114</v>
      </c>
      <c r="Y1226" s="112">
        <f t="shared" ca="1" si="233"/>
        <v>0</v>
      </c>
      <c r="Z1226" s="27">
        <f t="shared" ca="1" si="229"/>
        <v>0.15779999999999994</v>
      </c>
      <c r="AB1226" s="38">
        <f t="shared" ca="1" si="234"/>
        <v>43301</v>
      </c>
      <c r="AC1226" s="38" t="e">
        <f t="shared" si="235"/>
        <v>#N/A</v>
      </c>
      <c r="AD1226" s="38">
        <f t="shared" si="236"/>
        <v>43301</v>
      </c>
      <c r="AE1226" s="38">
        <f t="shared" ca="1" si="237"/>
        <v>43299</v>
      </c>
      <c r="AF1226" s="74">
        <f t="shared" ca="1" si="238"/>
        <v>43301</v>
      </c>
      <c r="AG1226" s="38">
        <f t="shared" ca="1" si="239"/>
        <v>43299</v>
      </c>
      <c r="AH1226" s="38">
        <f t="shared" ca="1" si="240"/>
        <v>43391</v>
      </c>
      <c r="AI1226" s="38">
        <f t="shared" ca="1" si="241"/>
        <v>43391</v>
      </c>
      <c r="AJ1226" s="38">
        <f t="shared" ca="1" si="242"/>
        <v>43392</v>
      </c>
      <c r="AK1226" s="74">
        <f t="shared" ca="1" si="243"/>
        <v>43299</v>
      </c>
      <c r="AL1226" s="38">
        <f t="shared" ca="1" si="244"/>
        <v>43299</v>
      </c>
      <c r="AM1226" s="38">
        <f t="shared" ca="1" si="245"/>
        <v>43298</v>
      </c>
      <c r="AO1226" s="38"/>
      <c r="AP1226" s="38"/>
      <c r="AQ1226" s="38"/>
    </row>
    <row r="1227" spans="2:43">
      <c r="B1227" s="111">
        <v>43396</v>
      </c>
      <c r="C1227" s="112">
        <v>2.4898799999999999</v>
      </c>
      <c r="E1227" s="111"/>
      <c r="K1227" s="111">
        <v>43342</v>
      </c>
      <c r="L1227" s="112">
        <v>2.34063</v>
      </c>
      <c r="N1227" s="111">
        <v>43342</v>
      </c>
      <c r="O1227" s="112">
        <v>2.1292300000000002</v>
      </c>
      <c r="Q1227" s="111">
        <v>43342</v>
      </c>
      <c r="R1227" s="112">
        <v>0.2114</v>
      </c>
      <c r="S1227" s="158">
        <f t="shared" si="230"/>
        <v>0</v>
      </c>
      <c r="T1227" s="38">
        <f t="shared" si="231"/>
        <v>43396</v>
      </c>
      <c r="U1227" s="112">
        <f t="shared" ca="1" si="232"/>
        <v>2.4898799999999999</v>
      </c>
      <c r="V1227" s="112">
        <f t="shared" ref="V1227:V1290" ca="1" si="246">VLOOKUP(T1227,$K$11:$L$1048576,2,FALSE)</f>
        <v>2.5434900000000003</v>
      </c>
      <c r="W1227" s="112">
        <f t="shared" ref="W1227:W1290" ca="1" si="247">VLOOKUP(T1227,$N$11:$O$1048576,2,FALSE)</f>
        <v>2.33209</v>
      </c>
      <c r="X1227" s="112">
        <f t="shared" ref="X1227:X1290" ca="1" si="248">VLOOKUP(T1227,$Q$11:$R$1048576,2,FALSE)</f>
        <v>0.2114</v>
      </c>
      <c r="Y1227" s="112">
        <f t="shared" ca="1" si="233"/>
        <v>0</v>
      </c>
      <c r="Z1227" s="27">
        <f t="shared" ref="Z1227:Z1290" ca="1" si="249">U1227-W1227</f>
        <v>0.15778999999999987</v>
      </c>
      <c r="AB1227" s="38">
        <f t="shared" ca="1" si="234"/>
        <v>43304</v>
      </c>
      <c r="AC1227" s="38">
        <f t="shared" ca="1" si="235"/>
        <v>43304</v>
      </c>
      <c r="AD1227" s="38">
        <f t="shared" si="236"/>
        <v>43304</v>
      </c>
      <c r="AE1227" s="38">
        <f t="shared" ca="1" si="237"/>
        <v>43300</v>
      </c>
      <c r="AF1227" s="74">
        <f t="shared" ca="1" si="238"/>
        <v>43304</v>
      </c>
      <c r="AG1227" s="38">
        <f t="shared" ca="1" si="239"/>
        <v>43300</v>
      </c>
      <c r="AH1227" s="38">
        <f t="shared" ca="1" si="240"/>
        <v>43392</v>
      </c>
      <c r="AI1227" s="38">
        <f t="shared" ca="1" si="241"/>
        <v>43392</v>
      </c>
      <c r="AJ1227" s="38">
        <f t="shared" ca="1" si="242"/>
        <v>43395</v>
      </c>
      <c r="AK1227" s="74">
        <f t="shared" ca="1" si="243"/>
        <v>43300</v>
      </c>
      <c r="AL1227" s="38">
        <f t="shared" ca="1" si="244"/>
        <v>43300</v>
      </c>
      <c r="AM1227" s="38">
        <f t="shared" ca="1" si="245"/>
        <v>43299</v>
      </c>
      <c r="AO1227" s="38"/>
      <c r="AP1227" s="38"/>
      <c r="AQ1227" s="38"/>
    </row>
    <row r="1228" spans="2:43">
      <c r="B1228" s="111">
        <v>43397</v>
      </c>
      <c r="C1228" s="112">
        <v>2.508</v>
      </c>
      <c r="E1228" s="111"/>
      <c r="K1228" s="111">
        <v>43343</v>
      </c>
      <c r="L1228" s="112">
        <v>2.3426999999999998</v>
      </c>
      <c r="N1228" s="111">
        <v>43343</v>
      </c>
      <c r="O1228" s="112">
        <v>2.1313</v>
      </c>
      <c r="Q1228" s="111">
        <v>43343</v>
      </c>
      <c r="R1228" s="112">
        <v>0.2114</v>
      </c>
      <c r="S1228" s="158">
        <f t="shared" ref="S1228:S1291" si="250">WORKDAY(Q1228,1)-Q1229</f>
        <v>0</v>
      </c>
      <c r="T1228" s="38">
        <f t="shared" ref="T1228:T1291" si="251">B1228</f>
        <v>43397</v>
      </c>
      <c r="U1228" s="112">
        <f t="shared" ref="U1228:U1291" ca="1" si="252">VLOOKUP(T1228,$B$11:$C$1048576,2,FALSE)</f>
        <v>2.508</v>
      </c>
      <c r="V1228" s="112">
        <f t="shared" ca="1" si="246"/>
        <v>2.5460099999999999</v>
      </c>
      <c r="W1228" s="112">
        <f t="shared" ca="1" si="247"/>
        <v>2.3346100000000001</v>
      </c>
      <c r="X1228" s="112">
        <f t="shared" ca="1" si="248"/>
        <v>0.2114</v>
      </c>
      <c r="Y1228" s="112">
        <f t="shared" ref="Y1228:Y1291" ca="1" si="253">W1228+X1228-V1228</f>
        <v>0</v>
      </c>
      <c r="Z1228" s="27">
        <f t="shared" ca="1" si="249"/>
        <v>0.17338999999999993</v>
      </c>
      <c r="AB1228" s="38">
        <f t="shared" ref="AB1228:AB1291" si="254">INDEX(T:T,IFERROR(MATCH(EDATE(T1228,-3),T:T,0),MATCH(EDATE(T1228,-3),T:T,1)))</f>
        <v>43305</v>
      </c>
      <c r="AC1228" s="38">
        <f t="shared" ref="AC1228:AC1291" si="255">INDEX(T:T,MATCH(EDATE(T1228,-3),T:T,0))</f>
        <v>43305</v>
      </c>
      <c r="AD1228" s="38">
        <f t="shared" ref="AD1228:AD1291" si="256">INDEX(T:T,MATCH(EDATE(T1228,-3),T:T,1))</f>
        <v>43305</v>
      </c>
      <c r="AE1228" s="38">
        <f t="shared" si="237"/>
        <v>43301</v>
      </c>
      <c r="AF1228" s="74">
        <f t="shared" si="238"/>
        <v>43305</v>
      </c>
      <c r="AG1228" s="38">
        <f t="shared" ca="1" si="239"/>
        <v>43301</v>
      </c>
      <c r="AH1228" s="38">
        <f t="shared" ca="1" si="240"/>
        <v>43395</v>
      </c>
      <c r="AI1228" s="38" t="e">
        <f t="shared" ca="1" si="241"/>
        <v>#N/A</v>
      </c>
      <c r="AJ1228" s="38">
        <f t="shared" ca="1" si="242"/>
        <v>43395</v>
      </c>
      <c r="AK1228" s="74">
        <f t="shared" ca="1" si="243"/>
        <v>43301</v>
      </c>
      <c r="AL1228" s="38">
        <f t="shared" si="244"/>
        <v>43301</v>
      </c>
      <c r="AM1228" s="38">
        <f t="shared" si="245"/>
        <v>43300</v>
      </c>
      <c r="AO1228" s="38"/>
      <c r="AP1228" s="38"/>
      <c r="AQ1228" s="38"/>
    </row>
    <row r="1229" spans="2:43">
      <c r="B1229" s="111">
        <v>43398</v>
      </c>
      <c r="C1229" s="112">
        <v>2.5092499999999998</v>
      </c>
      <c r="E1229" s="111"/>
      <c r="K1229" s="111">
        <v>43346</v>
      </c>
      <c r="L1229" s="112">
        <v>2.3426999999999998</v>
      </c>
      <c r="N1229" s="111">
        <v>43346</v>
      </c>
      <c r="O1229" s="112">
        <v>2.1313</v>
      </c>
      <c r="Q1229" s="111">
        <v>43346</v>
      </c>
      <c r="R1229" s="112">
        <v>0.2114</v>
      </c>
      <c r="S1229" s="158">
        <f t="shared" si="250"/>
        <v>0</v>
      </c>
      <c r="T1229" s="38">
        <f t="shared" si="251"/>
        <v>43398</v>
      </c>
      <c r="U1229" s="112">
        <f t="shared" ca="1" si="252"/>
        <v>2.5092499999999998</v>
      </c>
      <c r="V1229" s="112">
        <f t="shared" ca="1" si="246"/>
        <v>2.5485199999999999</v>
      </c>
      <c r="W1229" s="112">
        <f t="shared" ca="1" si="247"/>
        <v>2.3371200000000001</v>
      </c>
      <c r="X1229" s="112">
        <f t="shared" ca="1" si="248"/>
        <v>0.2114</v>
      </c>
      <c r="Y1229" s="112">
        <f t="shared" ca="1" si="253"/>
        <v>0</v>
      </c>
      <c r="Z1229" s="27">
        <f t="shared" ca="1" si="249"/>
        <v>0.17212999999999967</v>
      </c>
      <c r="AB1229" s="38">
        <f t="shared" si="254"/>
        <v>43306</v>
      </c>
      <c r="AC1229" s="38">
        <f t="shared" si="255"/>
        <v>43306</v>
      </c>
      <c r="AD1229" s="38">
        <f t="shared" si="256"/>
        <v>43306</v>
      </c>
      <c r="AE1229" s="38">
        <f t="shared" si="237"/>
        <v>43304</v>
      </c>
      <c r="AF1229" s="74">
        <f t="shared" si="238"/>
        <v>43306</v>
      </c>
      <c r="AG1229" s="38">
        <f t="shared" ca="1" si="239"/>
        <v>43304</v>
      </c>
      <c r="AH1229" s="38">
        <f t="shared" ca="1" si="240"/>
        <v>43396</v>
      </c>
      <c r="AI1229" s="38">
        <f t="shared" ca="1" si="241"/>
        <v>43396</v>
      </c>
      <c r="AJ1229" s="38">
        <f t="shared" ca="1" si="242"/>
        <v>43397</v>
      </c>
      <c r="AK1229" s="74">
        <f t="shared" ca="1" si="243"/>
        <v>43304</v>
      </c>
      <c r="AL1229" s="38">
        <f t="shared" si="244"/>
        <v>43304</v>
      </c>
      <c r="AM1229" s="38">
        <f t="shared" si="245"/>
        <v>43301</v>
      </c>
      <c r="AO1229" s="38"/>
      <c r="AP1229" s="38"/>
      <c r="AQ1229" s="38"/>
    </row>
    <row r="1230" spans="2:43">
      <c r="B1230" s="111">
        <v>43399</v>
      </c>
      <c r="C1230" s="112">
        <v>2.5203799999999998</v>
      </c>
      <c r="E1230" s="111"/>
      <c r="K1230" s="111">
        <v>43347</v>
      </c>
      <c r="L1230" s="112">
        <v>2.3558500000000002</v>
      </c>
      <c r="N1230" s="111">
        <v>43347</v>
      </c>
      <c r="O1230" s="112">
        <v>2.14445</v>
      </c>
      <c r="Q1230" s="111">
        <v>43347</v>
      </c>
      <c r="R1230" s="112">
        <v>0.2114</v>
      </c>
      <c r="S1230" s="158">
        <f t="shared" si="250"/>
        <v>0</v>
      </c>
      <c r="T1230" s="38">
        <f t="shared" si="251"/>
        <v>43399</v>
      </c>
      <c r="U1230" s="112">
        <f t="shared" ca="1" si="252"/>
        <v>2.5203799999999998</v>
      </c>
      <c r="V1230" s="112">
        <f t="shared" ca="1" si="246"/>
        <v>2.5524100000000001</v>
      </c>
      <c r="W1230" s="112">
        <f t="shared" ca="1" si="247"/>
        <v>2.3410099999999998</v>
      </c>
      <c r="X1230" s="112">
        <f t="shared" ca="1" si="248"/>
        <v>0.2114</v>
      </c>
      <c r="Y1230" s="112">
        <f t="shared" ca="1" si="253"/>
        <v>0</v>
      </c>
      <c r="Z1230" s="27">
        <f t="shared" ca="1" si="249"/>
        <v>0.17937000000000003</v>
      </c>
      <c r="AB1230" s="38">
        <f t="shared" si="254"/>
        <v>43307</v>
      </c>
      <c r="AC1230" s="38">
        <f t="shared" si="255"/>
        <v>43307</v>
      </c>
      <c r="AD1230" s="38">
        <f t="shared" si="256"/>
        <v>43307</v>
      </c>
      <c r="AE1230" s="38">
        <f t="shared" si="237"/>
        <v>43305</v>
      </c>
      <c r="AF1230" s="74">
        <f t="shared" si="238"/>
        <v>43307</v>
      </c>
      <c r="AG1230" s="38">
        <f t="shared" ca="1" si="239"/>
        <v>43305</v>
      </c>
      <c r="AH1230" s="38">
        <f t="shared" ca="1" si="240"/>
        <v>43397</v>
      </c>
      <c r="AI1230" s="38">
        <f t="shared" ca="1" si="241"/>
        <v>43397</v>
      </c>
      <c r="AJ1230" s="38">
        <f t="shared" ca="1" si="242"/>
        <v>43398</v>
      </c>
      <c r="AK1230" s="74">
        <f t="shared" ca="1" si="243"/>
        <v>43305</v>
      </c>
      <c r="AL1230" s="38">
        <f t="shared" si="244"/>
        <v>43305</v>
      </c>
      <c r="AM1230" s="38">
        <f t="shared" si="245"/>
        <v>43304</v>
      </c>
      <c r="AO1230" s="38"/>
      <c r="AP1230" s="38"/>
      <c r="AQ1230" s="38"/>
    </row>
    <row r="1231" spans="2:43">
      <c r="B1231" s="111">
        <v>43402</v>
      </c>
      <c r="C1231" s="112">
        <v>2.5266299999999999</v>
      </c>
      <c r="E1231" s="111"/>
      <c r="K1231" s="111">
        <v>43348</v>
      </c>
      <c r="L1231" s="112">
        <v>2.3608500000000001</v>
      </c>
      <c r="N1231" s="111">
        <v>43348</v>
      </c>
      <c r="O1231" s="112">
        <v>2.1494499999999999</v>
      </c>
      <c r="Q1231" s="111">
        <v>43348</v>
      </c>
      <c r="R1231" s="112">
        <v>0.2114</v>
      </c>
      <c r="S1231" s="158">
        <f t="shared" si="250"/>
        <v>0</v>
      </c>
      <c r="T1231" s="38">
        <f t="shared" si="251"/>
        <v>43402</v>
      </c>
      <c r="U1231" s="112">
        <f t="shared" ca="1" si="252"/>
        <v>2.5266299999999999</v>
      </c>
      <c r="V1231" s="112">
        <f t="shared" ca="1" si="246"/>
        <v>2.5575999999999999</v>
      </c>
      <c r="W1231" s="112">
        <f t="shared" ca="1" si="247"/>
        <v>2.3462000000000001</v>
      </c>
      <c r="X1231" s="112">
        <f t="shared" ca="1" si="248"/>
        <v>0.2114</v>
      </c>
      <c r="Y1231" s="112">
        <f t="shared" ca="1" si="253"/>
        <v>0</v>
      </c>
      <c r="Z1231" s="27">
        <f t="shared" ca="1" si="249"/>
        <v>0.18042999999999987</v>
      </c>
      <c r="AB1231" s="38">
        <f t="shared" si="254"/>
        <v>43308</v>
      </c>
      <c r="AC1231" s="38" t="e">
        <f t="shared" si="255"/>
        <v>#N/A</v>
      </c>
      <c r="AD1231" s="38">
        <f t="shared" si="256"/>
        <v>43308</v>
      </c>
      <c r="AE1231" s="38">
        <f t="shared" si="237"/>
        <v>43306</v>
      </c>
      <c r="AF1231" s="74">
        <f t="shared" si="238"/>
        <v>43308</v>
      </c>
      <c r="AG1231" s="38">
        <f t="shared" ca="1" si="239"/>
        <v>43306</v>
      </c>
      <c r="AH1231" s="38">
        <f t="shared" ca="1" si="240"/>
        <v>43398</v>
      </c>
      <c r="AI1231" s="38">
        <f t="shared" ca="1" si="241"/>
        <v>43398</v>
      </c>
      <c r="AJ1231" s="38">
        <f t="shared" ca="1" si="242"/>
        <v>43399</v>
      </c>
      <c r="AK1231" s="74">
        <f t="shared" ca="1" si="243"/>
        <v>43306</v>
      </c>
      <c r="AL1231" s="38">
        <f t="shared" si="244"/>
        <v>43306</v>
      </c>
      <c r="AM1231" s="38">
        <f t="shared" si="245"/>
        <v>43305</v>
      </c>
      <c r="AO1231" s="38"/>
      <c r="AP1231" s="38"/>
      <c r="AQ1231" s="38"/>
    </row>
    <row r="1232" spans="2:43">
      <c r="B1232" s="111">
        <v>43403</v>
      </c>
      <c r="C1232" s="112">
        <v>2.5409999999999999</v>
      </c>
      <c r="E1232" s="111"/>
      <c r="K1232" s="111">
        <v>43349</v>
      </c>
      <c r="L1232" s="112">
        <v>2.3629199999999999</v>
      </c>
      <c r="N1232" s="111">
        <v>43349</v>
      </c>
      <c r="O1232" s="112">
        <v>2.1515200000000001</v>
      </c>
      <c r="Q1232" s="111">
        <v>43349</v>
      </c>
      <c r="R1232" s="112">
        <v>0.2114</v>
      </c>
      <c r="S1232" s="158">
        <f t="shared" si="250"/>
        <v>0</v>
      </c>
      <c r="T1232" s="38">
        <f t="shared" si="251"/>
        <v>43403</v>
      </c>
      <c r="U1232" s="112">
        <f t="shared" ca="1" si="252"/>
        <v>2.5409999999999999</v>
      </c>
      <c r="V1232" s="112">
        <f t="shared" ca="1" si="246"/>
        <v>2.56</v>
      </c>
      <c r="W1232" s="112">
        <f t="shared" ca="1" si="247"/>
        <v>2.3486000000000002</v>
      </c>
      <c r="X1232" s="112">
        <f t="shared" ca="1" si="248"/>
        <v>0.2114</v>
      </c>
      <c r="Y1232" s="112">
        <f t="shared" ca="1" si="253"/>
        <v>0</v>
      </c>
      <c r="Z1232" s="27">
        <f t="shared" ca="1" si="249"/>
        <v>0.19239999999999968</v>
      </c>
      <c r="AB1232" s="38">
        <f t="shared" si="254"/>
        <v>43311</v>
      </c>
      <c r="AC1232" s="38">
        <f t="shared" si="255"/>
        <v>43311</v>
      </c>
      <c r="AD1232" s="38">
        <f t="shared" si="256"/>
        <v>43311</v>
      </c>
      <c r="AE1232" s="38">
        <f t="shared" si="237"/>
        <v>43307</v>
      </c>
      <c r="AF1232" s="74">
        <f t="shared" si="238"/>
        <v>43311</v>
      </c>
      <c r="AG1232" s="38">
        <f t="shared" ca="1" si="239"/>
        <v>43307</v>
      </c>
      <c r="AH1232" s="38">
        <f t="shared" ca="1" si="240"/>
        <v>43399</v>
      </c>
      <c r="AI1232" s="38">
        <f t="shared" ca="1" si="241"/>
        <v>43399</v>
      </c>
      <c r="AJ1232" s="38">
        <f t="shared" ca="1" si="242"/>
        <v>43402</v>
      </c>
      <c r="AK1232" s="74">
        <f t="shared" ca="1" si="243"/>
        <v>43307</v>
      </c>
      <c r="AL1232" s="38">
        <f t="shared" si="244"/>
        <v>43307</v>
      </c>
      <c r="AM1232" s="38">
        <f t="shared" si="245"/>
        <v>43306</v>
      </c>
      <c r="AO1232" s="38"/>
      <c r="AP1232" s="38"/>
      <c r="AQ1232" s="38"/>
    </row>
    <row r="1233" spans="2:43">
      <c r="B1233" s="111">
        <v>43404</v>
      </c>
      <c r="C1233" s="112">
        <v>2.5585</v>
      </c>
      <c r="E1233" s="111"/>
      <c r="K1233" s="111">
        <v>43350</v>
      </c>
      <c r="L1233" s="112">
        <v>2.36734</v>
      </c>
      <c r="N1233" s="111">
        <v>43350</v>
      </c>
      <c r="O1233" s="112">
        <v>2.1559400000000002</v>
      </c>
      <c r="Q1233" s="111">
        <v>43350</v>
      </c>
      <c r="R1233" s="112">
        <v>0.2114</v>
      </c>
      <c r="S1233" s="158">
        <f t="shared" si="250"/>
        <v>0</v>
      </c>
      <c r="T1233" s="38">
        <f t="shared" si="251"/>
        <v>43404</v>
      </c>
      <c r="U1233" s="112">
        <f t="shared" ca="1" si="252"/>
        <v>2.5585</v>
      </c>
      <c r="V1233" s="112">
        <f t="shared" ca="1" si="246"/>
        <v>2.5623</v>
      </c>
      <c r="W1233" s="112">
        <f t="shared" ca="1" si="247"/>
        <v>2.3509000000000002</v>
      </c>
      <c r="X1233" s="112">
        <f t="shared" ca="1" si="248"/>
        <v>0.2114</v>
      </c>
      <c r="Y1233" s="112">
        <f t="shared" ca="1" si="253"/>
        <v>0</v>
      </c>
      <c r="Z1233" s="27">
        <f t="shared" ca="1" si="249"/>
        <v>0.20759999999999978</v>
      </c>
      <c r="AB1233" s="38">
        <f t="shared" si="254"/>
        <v>43312</v>
      </c>
      <c r="AC1233" s="38">
        <f t="shared" ca="1" si="255"/>
        <v>43312</v>
      </c>
      <c r="AD1233" s="38">
        <f t="shared" si="256"/>
        <v>43312</v>
      </c>
      <c r="AE1233" s="38">
        <f t="shared" si="237"/>
        <v>43308</v>
      </c>
      <c r="AF1233" s="74">
        <f t="shared" si="238"/>
        <v>43312</v>
      </c>
      <c r="AG1233" s="38">
        <f t="shared" ca="1" si="239"/>
        <v>43308</v>
      </c>
      <c r="AH1233" s="38">
        <f t="shared" ca="1" si="240"/>
        <v>43402</v>
      </c>
      <c r="AI1233" s="38" t="e">
        <f t="shared" ca="1" si="241"/>
        <v>#N/A</v>
      </c>
      <c r="AJ1233" s="38">
        <f t="shared" ca="1" si="242"/>
        <v>43402</v>
      </c>
      <c r="AK1233" s="74">
        <f t="shared" ca="1" si="243"/>
        <v>43308</v>
      </c>
      <c r="AL1233" s="38">
        <f t="shared" si="244"/>
        <v>43308</v>
      </c>
      <c r="AM1233" s="38">
        <f t="shared" si="245"/>
        <v>43307</v>
      </c>
      <c r="AO1233" s="38"/>
      <c r="AP1233" s="38"/>
      <c r="AQ1233" s="38"/>
    </row>
    <row r="1234" spans="2:43">
      <c r="B1234" s="111">
        <v>43405</v>
      </c>
      <c r="C1234" s="112">
        <v>2.5815000000000001</v>
      </c>
      <c r="E1234" s="111"/>
      <c r="K1234" s="111">
        <v>43353</v>
      </c>
      <c r="L1234" s="112">
        <v>2.37927</v>
      </c>
      <c r="N1234" s="111">
        <v>43353</v>
      </c>
      <c r="O1234" s="112">
        <v>2.1678700000000002</v>
      </c>
      <c r="Q1234" s="111">
        <v>43353</v>
      </c>
      <c r="R1234" s="112">
        <v>0.2114</v>
      </c>
      <c r="S1234" s="158">
        <f t="shared" si="250"/>
        <v>0</v>
      </c>
      <c r="T1234" s="38">
        <f t="shared" si="251"/>
        <v>43405</v>
      </c>
      <c r="U1234" s="112">
        <f t="shared" ca="1" si="252"/>
        <v>2.5815000000000001</v>
      </c>
      <c r="V1234" s="112">
        <f t="shared" ca="1" si="246"/>
        <v>2.56623</v>
      </c>
      <c r="W1234" s="112">
        <f t="shared" ca="1" si="247"/>
        <v>2.3548299999999998</v>
      </c>
      <c r="X1234" s="112">
        <f t="shared" ca="1" si="248"/>
        <v>0.2114</v>
      </c>
      <c r="Y1234" s="112">
        <f t="shared" ca="1" si="253"/>
        <v>0</v>
      </c>
      <c r="Z1234" s="27">
        <f t="shared" ca="1" si="249"/>
        <v>0.22667000000000037</v>
      </c>
      <c r="AB1234" s="38">
        <f t="shared" si="254"/>
        <v>43313</v>
      </c>
      <c r="AC1234" s="38">
        <f t="shared" si="255"/>
        <v>43313</v>
      </c>
      <c r="AD1234" s="38">
        <f t="shared" si="256"/>
        <v>43313</v>
      </c>
      <c r="AE1234" s="38">
        <f t="shared" si="237"/>
        <v>43311</v>
      </c>
      <c r="AF1234" s="74">
        <f t="shared" si="238"/>
        <v>43313</v>
      </c>
      <c r="AG1234" s="38">
        <f t="shared" ca="1" si="239"/>
        <v>43311</v>
      </c>
      <c r="AH1234" s="38">
        <f t="shared" ca="1" si="240"/>
        <v>43403</v>
      </c>
      <c r="AI1234" s="38">
        <f t="shared" ca="1" si="241"/>
        <v>43403</v>
      </c>
      <c r="AJ1234" s="38">
        <f t="shared" ca="1" si="242"/>
        <v>43404</v>
      </c>
      <c r="AK1234" s="74">
        <f t="shared" ca="1" si="243"/>
        <v>43311</v>
      </c>
      <c r="AL1234" s="38">
        <f t="shared" si="244"/>
        <v>43311</v>
      </c>
      <c r="AM1234" s="38">
        <f t="shared" si="245"/>
        <v>43308</v>
      </c>
      <c r="AO1234" s="38"/>
      <c r="AP1234" s="38"/>
      <c r="AQ1234" s="38"/>
    </row>
    <row r="1235" spans="2:43">
      <c r="B1235" s="111">
        <v>43406</v>
      </c>
      <c r="C1235" s="112">
        <v>2.5923799999999999</v>
      </c>
      <c r="E1235" s="111"/>
      <c r="K1235" s="111">
        <v>43354</v>
      </c>
      <c r="L1235" s="112">
        <v>2.3823699999999999</v>
      </c>
      <c r="N1235" s="111">
        <v>43354</v>
      </c>
      <c r="O1235" s="112">
        <v>2.1709700000000001</v>
      </c>
      <c r="Q1235" s="111">
        <v>43354</v>
      </c>
      <c r="R1235" s="112">
        <v>0.2114</v>
      </c>
      <c r="S1235" s="158">
        <f t="shared" si="250"/>
        <v>0</v>
      </c>
      <c r="T1235" s="38">
        <f t="shared" si="251"/>
        <v>43406</v>
      </c>
      <c r="U1235" s="112">
        <f t="shared" ca="1" si="252"/>
        <v>2.5923799999999999</v>
      </c>
      <c r="V1235" s="112">
        <f t="shared" ca="1" si="246"/>
        <v>2.5716700000000001</v>
      </c>
      <c r="W1235" s="112">
        <f t="shared" ca="1" si="247"/>
        <v>2.3602699999999999</v>
      </c>
      <c r="X1235" s="112">
        <f t="shared" ca="1" si="248"/>
        <v>0.2114</v>
      </c>
      <c r="Y1235" s="112">
        <f t="shared" ca="1" si="253"/>
        <v>0</v>
      </c>
      <c r="Z1235" s="27">
        <f t="shared" ca="1" si="249"/>
        <v>0.23211000000000004</v>
      </c>
      <c r="AB1235" s="38">
        <f t="shared" si="254"/>
        <v>43314</v>
      </c>
      <c r="AC1235" s="38">
        <f t="shared" si="255"/>
        <v>43314</v>
      </c>
      <c r="AD1235" s="38">
        <f t="shared" si="256"/>
        <v>43314</v>
      </c>
      <c r="AE1235" s="38">
        <f t="shared" si="237"/>
        <v>43312</v>
      </c>
      <c r="AF1235" s="74">
        <f t="shared" si="238"/>
        <v>43314</v>
      </c>
      <c r="AG1235" s="38">
        <f t="shared" ca="1" si="239"/>
        <v>43312</v>
      </c>
      <c r="AH1235" s="38">
        <f t="shared" ca="1" si="240"/>
        <v>43404</v>
      </c>
      <c r="AI1235" s="38">
        <f t="shared" ca="1" si="241"/>
        <v>43404</v>
      </c>
      <c r="AJ1235" s="38">
        <f t="shared" ca="1" si="242"/>
        <v>43405</v>
      </c>
      <c r="AK1235" s="74">
        <f t="shared" ca="1" si="243"/>
        <v>43312</v>
      </c>
      <c r="AL1235" s="38">
        <f t="shared" si="244"/>
        <v>43312</v>
      </c>
      <c r="AM1235" s="38">
        <f t="shared" si="245"/>
        <v>43311</v>
      </c>
      <c r="AO1235" s="38"/>
      <c r="AP1235" s="38"/>
      <c r="AQ1235" s="38"/>
    </row>
    <row r="1236" spans="2:43">
      <c r="B1236" s="111">
        <v>43409</v>
      </c>
      <c r="C1236" s="112">
        <v>2.5892499999999998</v>
      </c>
      <c r="E1236" s="111"/>
      <c r="K1236" s="111">
        <v>43355</v>
      </c>
      <c r="L1236" s="112">
        <v>2.3851300000000002</v>
      </c>
      <c r="N1236" s="111">
        <v>43355</v>
      </c>
      <c r="O1236" s="112">
        <v>2.1737299999999999</v>
      </c>
      <c r="Q1236" s="111">
        <v>43355</v>
      </c>
      <c r="R1236" s="112">
        <v>0.2114</v>
      </c>
      <c r="S1236" s="158">
        <f t="shared" si="250"/>
        <v>0</v>
      </c>
      <c r="T1236" s="38">
        <f t="shared" si="251"/>
        <v>43409</v>
      </c>
      <c r="U1236" s="112">
        <f t="shared" ca="1" si="252"/>
        <v>2.5892499999999998</v>
      </c>
      <c r="V1236" s="112">
        <f t="shared" ca="1" si="246"/>
        <v>2.5754200000000003</v>
      </c>
      <c r="W1236" s="112">
        <f t="shared" ca="1" si="247"/>
        <v>2.36402</v>
      </c>
      <c r="X1236" s="112">
        <f t="shared" ca="1" si="248"/>
        <v>0.2114</v>
      </c>
      <c r="Y1236" s="112">
        <f t="shared" ca="1" si="253"/>
        <v>0</v>
      </c>
      <c r="Z1236" s="27">
        <f t="shared" ca="1" si="249"/>
        <v>0.22522999999999982</v>
      </c>
      <c r="AB1236" s="38">
        <f t="shared" si="254"/>
        <v>43315</v>
      </c>
      <c r="AC1236" s="38" t="e">
        <f t="shared" si="255"/>
        <v>#N/A</v>
      </c>
      <c r="AD1236" s="38">
        <f t="shared" si="256"/>
        <v>43315</v>
      </c>
      <c r="AE1236" s="38">
        <f t="shared" si="237"/>
        <v>43313</v>
      </c>
      <c r="AF1236" s="74">
        <f t="shared" si="238"/>
        <v>43315</v>
      </c>
      <c r="AG1236" s="38">
        <f t="shared" ca="1" si="239"/>
        <v>43313</v>
      </c>
      <c r="AH1236" s="38">
        <f t="shared" ca="1" si="240"/>
        <v>43405</v>
      </c>
      <c r="AI1236" s="38">
        <f t="shared" ca="1" si="241"/>
        <v>43405</v>
      </c>
      <c r="AJ1236" s="38">
        <f t="shared" ca="1" si="242"/>
        <v>43406</v>
      </c>
      <c r="AK1236" s="74">
        <f t="shared" ca="1" si="243"/>
        <v>43313</v>
      </c>
      <c r="AL1236" s="38">
        <f t="shared" si="244"/>
        <v>43313</v>
      </c>
      <c r="AM1236" s="38">
        <f t="shared" si="245"/>
        <v>43312</v>
      </c>
      <c r="AO1236" s="38"/>
      <c r="AP1236" s="38"/>
      <c r="AQ1236" s="38"/>
    </row>
    <row r="1237" spans="2:43">
      <c r="B1237" s="111">
        <v>43410</v>
      </c>
      <c r="C1237" s="112">
        <v>2.5912500000000001</v>
      </c>
      <c r="E1237" s="111"/>
      <c r="K1237" s="111">
        <v>43356</v>
      </c>
      <c r="L1237" s="112">
        <v>2.3879999999999999</v>
      </c>
      <c r="N1237" s="111">
        <v>43356</v>
      </c>
      <c r="O1237" s="112">
        <v>2.1766000000000001</v>
      </c>
      <c r="Q1237" s="111">
        <v>43356</v>
      </c>
      <c r="R1237" s="112">
        <v>0.2114</v>
      </c>
      <c r="S1237" s="158">
        <f t="shared" si="250"/>
        <v>0</v>
      </c>
      <c r="T1237" s="38">
        <f t="shared" si="251"/>
        <v>43410</v>
      </c>
      <c r="U1237" s="112">
        <f t="shared" ca="1" si="252"/>
        <v>2.5912500000000001</v>
      </c>
      <c r="V1237" s="112">
        <f t="shared" ca="1" si="246"/>
        <v>2.5771699999999997</v>
      </c>
      <c r="W1237" s="112">
        <f t="shared" ca="1" si="247"/>
        <v>2.3657699999999999</v>
      </c>
      <c r="X1237" s="112">
        <f t="shared" ca="1" si="248"/>
        <v>0.2114</v>
      </c>
      <c r="Y1237" s="112">
        <f t="shared" ca="1" si="253"/>
        <v>0</v>
      </c>
      <c r="Z1237" s="27">
        <f t="shared" ca="1" si="249"/>
        <v>0.22548000000000012</v>
      </c>
      <c r="AB1237" s="38">
        <f t="shared" si="254"/>
        <v>43318</v>
      </c>
      <c r="AC1237" s="38">
        <f t="shared" si="255"/>
        <v>43318</v>
      </c>
      <c r="AD1237" s="38">
        <f t="shared" si="256"/>
        <v>43318</v>
      </c>
      <c r="AE1237" s="38">
        <f t="shared" si="237"/>
        <v>43314</v>
      </c>
      <c r="AF1237" s="74">
        <f t="shared" si="238"/>
        <v>43318</v>
      </c>
      <c r="AG1237" s="38">
        <f t="shared" ca="1" si="239"/>
        <v>43314</v>
      </c>
      <c r="AH1237" s="38">
        <f t="shared" ca="1" si="240"/>
        <v>43406</v>
      </c>
      <c r="AI1237" s="38">
        <f t="shared" ca="1" si="241"/>
        <v>43406</v>
      </c>
      <c r="AJ1237" s="38">
        <f t="shared" ca="1" si="242"/>
        <v>43409</v>
      </c>
      <c r="AK1237" s="74">
        <f t="shared" ca="1" si="243"/>
        <v>43314</v>
      </c>
      <c r="AL1237" s="38">
        <f t="shared" si="244"/>
        <v>43314</v>
      </c>
      <c r="AM1237" s="38">
        <f t="shared" si="245"/>
        <v>43313</v>
      </c>
      <c r="AO1237" s="38"/>
      <c r="AP1237" s="38"/>
      <c r="AQ1237" s="38"/>
    </row>
    <row r="1238" spans="2:43">
      <c r="B1238" s="111">
        <v>43411</v>
      </c>
      <c r="C1238" s="112">
        <v>2.6011299999999999</v>
      </c>
      <c r="E1238" s="111"/>
      <c r="K1238" s="111">
        <v>43357</v>
      </c>
      <c r="L1238" s="112">
        <v>2.3909799999999999</v>
      </c>
      <c r="N1238" s="111">
        <v>43357</v>
      </c>
      <c r="O1238" s="112">
        <v>2.1795800000000001</v>
      </c>
      <c r="Q1238" s="111">
        <v>43357</v>
      </c>
      <c r="R1238" s="112">
        <v>0.2114</v>
      </c>
      <c r="S1238" s="158">
        <f t="shared" si="250"/>
        <v>0</v>
      </c>
      <c r="T1238" s="38">
        <f t="shared" si="251"/>
        <v>43411</v>
      </c>
      <c r="U1238" s="112">
        <f t="shared" ca="1" si="252"/>
        <v>2.6011299999999999</v>
      </c>
      <c r="V1238" s="112">
        <f t="shared" ca="1" si="246"/>
        <v>2.5789200000000001</v>
      </c>
      <c r="W1238" s="112">
        <f t="shared" ca="1" si="247"/>
        <v>2.3675199999999998</v>
      </c>
      <c r="X1238" s="112">
        <f t="shared" ca="1" si="248"/>
        <v>0.2114</v>
      </c>
      <c r="Y1238" s="112">
        <f t="shared" ca="1" si="253"/>
        <v>0</v>
      </c>
      <c r="Z1238" s="27">
        <f t="shared" ca="1" si="249"/>
        <v>0.2336100000000001</v>
      </c>
      <c r="AB1238" s="38">
        <f t="shared" si="254"/>
        <v>43319</v>
      </c>
      <c r="AC1238" s="38">
        <f t="shared" si="255"/>
        <v>43319</v>
      </c>
      <c r="AD1238" s="38">
        <f t="shared" si="256"/>
        <v>43319</v>
      </c>
      <c r="AE1238" s="38">
        <f t="shared" si="237"/>
        <v>43315</v>
      </c>
      <c r="AF1238" s="74">
        <f t="shared" si="238"/>
        <v>43319</v>
      </c>
      <c r="AG1238" s="38">
        <f t="shared" ca="1" si="239"/>
        <v>43315</v>
      </c>
      <c r="AH1238" s="38">
        <f t="shared" ca="1" si="240"/>
        <v>43409</v>
      </c>
      <c r="AI1238" s="38" t="e">
        <f t="shared" ca="1" si="241"/>
        <v>#N/A</v>
      </c>
      <c r="AJ1238" s="38">
        <f t="shared" ca="1" si="242"/>
        <v>43409</v>
      </c>
      <c r="AK1238" s="74">
        <f t="shared" ca="1" si="243"/>
        <v>43315</v>
      </c>
      <c r="AL1238" s="38">
        <f t="shared" si="244"/>
        <v>43315</v>
      </c>
      <c r="AM1238" s="38">
        <f t="shared" si="245"/>
        <v>43314</v>
      </c>
      <c r="AO1238" s="38"/>
      <c r="AP1238" s="38"/>
      <c r="AQ1238" s="38"/>
    </row>
    <row r="1239" spans="2:43">
      <c r="B1239" s="111">
        <v>43412</v>
      </c>
      <c r="C1239" s="112">
        <v>2.61463</v>
      </c>
      <c r="E1239" s="111"/>
      <c r="K1239" s="111">
        <v>43360</v>
      </c>
      <c r="L1239" s="112">
        <v>2.3996</v>
      </c>
      <c r="N1239" s="111">
        <v>43360</v>
      </c>
      <c r="O1239" s="112">
        <v>2.1882000000000001</v>
      </c>
      <c r="Q1239" s="111">
        <v>43360</v>
      </c>
      <c r="R1239" s="112">
        <v>0.2114</v>
      </c>
      <c r="S1239" s="158">
        <f t="shared" si="250"/>
        <v>0</v>
      </c>
      <c r="T1239" s="38">
        <f t="shared" si="251"/>
        <v>43412</v>
      </c>
      <c r="U1239" s="112">
        <f t="shared" ca="1" si="252"/>
        <v>2.61463</v>
      </c>
      <c r="V1239" s="112">
        <f t="shared" ca="1" si="246"/>
        <v>2.5811000000000002</v>
      </c>
      <c r="W1239" s="112">
        <f t="shared" ca="1" si="247"/>
        <v>2.3696999999999999</v>
      </c>
      <c r="X1239" s="112">
        <f t="shared" ca="1" si="248"/>
        <v>0.2114</v>
      </c>
      <c r="Y1239" s="112">
        <f t="shared" ca="1" si="253"/>
        <v>0</v>
      </c>
      <c r="Z1239" s="27">
        <f t="shared" ca="1" si="249"/>
        <v>0.24493000000000009</v>
      </c>
      <c r="AB1239" s="38">
        <f t="shared" ca="1" si="254"/>
        <v>43320</v>
      </c>
      <c r="AC1239" s="38">
        <f t="shared" ca="1" si="255"/>
        <v>43320</v>
      </c>
      <c r="AD1239" s="38">
        <f t="shared" si="256"/>
        <v>43320</v>
      </c>
      <c r="AE1239" s="38">
        <f t="shared" ca="1" si="237"/>
        <v>43318</v>
      </c>
      <c r="AF1239" s="74">
        <f t="shared" ca="1" si="238"/>
        <v>43320</v>
      </c>
      <c r="AG1239" s="38">
        <f t="shared" ca="1" si="239"/>
        <v>43318</v>
      </c>
      <c r="AH1239" s="38">
        <f t="shared" ca="1" si="240"/>
        <v>43410</v>
      </c>
      <c r="AI1239" s="38">
        <f t="shared" ca="1" si="241"/>
        <v>43410</v>
      </c>
      <c r="AJ1239" s="38">
        <f t="shared" ca="1" si="242"/>
        <v>43411</v>
      </c>
      <c r="AK1239" s="74">
        <f t="shared" ca="1" si="243"/>
        <v>43318</v>
      </c>
      <c r="AL1239" s="38">
        <f t="shared" ca="1" si="244"/>
        <v>43318</v>
      </c>
      <c r="AM1239" s="38">
        <f t="shared" ca="1" si="245"/>
        <v>43315</v>
      </c>
      <c r="AO1239" s="38"/>
      <c r="AP1239" s="38"/>
      <c r="AQ1239" s="38"/>
    </row>
    <row r="1240" spans="2:43">
      <c r="B1240" s="111">
        <v>43413</v>
      </c>
      <c r="C1240" s="112">
        <v>2.6181299999999998</v>
      </c>
      <c r="E1240" s="111"/>
      <c r="K1240" s="111">
        <v>43361</v>
      </c>
      <c r="L1240" s="112">
        <v>2.4030300000000002</v>
      </c>
      <c r="N1240" s="111">
        <v>43361</v>
      </c>
      <c r="O1240" s="112">
        <v>2.19163</v>
      </c>
      <c r="Q1240" s="111">
        <v>43361</v>
      </c>
      <c r="R1240" s="112">
        <v>0.2114</v>
      </c>
      <c r="S1240" s="158">
        <f t="shared" si="250"/>
        <v>0</v>
      </c>
      <c r="T1240" s="38">
        <f t="shared" si="251"/>
        <v>43413</v>
      </c>
      <c r="U1240" s="112">
        <f t="shared" ca="1" si="252"/>
        <v>2.6181299999999998</v>
      </c>
      <c r="V1240" s="112">
        <f t="shared" ca="1" si="246"/>
        <v>2.5831200000000001</v>
      </c>
      <c r="W1240" s="112">
        <f t="shared" ca="1" si="247"/>
        <v>2.3717199999999998</v>
      </c>
      <c r="X1240" s="112">
        <f t="shared" ca="1" si="248"/>
        <v>0.2114</v>
      </c>
      <c r="Y1240" s="112">
        <f t="shared" ca="1" si="253"/>
        <v>0</v>
      </c>
      <c r="Z1240" s="27">
        <f t="shared" ca="1" si="249"/>
        <v>0.24641000000000002</v>
      </c>
      <c r="AB1240" s="38">
        <f t="shared" si="254"/>
        <v>43321</v>
      </c>
      <c r="AC1240" s="38">
        <f t="shared" si="255"/>
        <v>43321</v>
      </c>
      <c r="AD1240" s="38">
        <f t="shared" si="256"/>
        <v>43321</v>
      </c>
      <c r="AE1240" s="38">
        <f t="shared" si="237"/>
        <v>43319</v>
      </c>
      <c r="AF1240" s="74">
        <f t="shared" si="238"/>
        <v>43321</v>
      </c>
      <c r="AG1240" s="38">
        <f t="shared" ca="1" si="239"/>
        <v>43319</v>
      </c>
      <c r="AH1240" s="38">
        <f t="shared" ca="1" si="240"/>
        <v>43411</v>
      </c>
      <c r="AI1240" s="38">
        <f t="shared" ca="1" si="241"/>
        <v>43411</v>
      </c>
      <c r="AJ1240" s="38">
        <f t="shared" ca="1" si="242"/>
        <v>43412</v>
      </c>
      <c r="AK1240" s="74">
        <f t="shared" ca="1" si="243"/>
        <v>43319</v>
      </c>
      <c r="AL1240" s="38">
        <f t="shared" si="244"/>
        <v>43319</v>
      </c>
      <c r="AM1240" s="38">
        <f t="shared" si="245"/>
        <v>43318</v>
      </c>
      <c r="AO1240" s="38"/>
      <c r="AP1240" s="38"/>
      <c r="AQ1240" s="38"/>
    </row>
    <row r="1241" spans="2:43">
      <c r="B1241" s="111">
        <v>43416</v>
      </c>
      <c r="C1241" s="112">
        <v>2.6141299999999998</v>
      </c>
      <c r="E1241" s="111"/>
      <c r="K1241" s="111">
        <v>43362</v>
      </c>
      <c r="L1241" s="112">
        <v>2.4072300000000002</v>
      </c>
      <c r="N1241" s="111">
        <v>43362</v>
      </c>
      <c r="O1241" s="112">
        <v>2.1958299999999999</v>
      </c>
      <c r="Q1241" s="111">
        <v>43362</v>
      </c>
      <c r="R1241" s="112">
        <v>0.2114</v>
      </c>
      <c r="S1241" s="158">
        <f t="shared" si="250"/>
        <v>0</v>
      </c>
      <c r="T1241" s="38">
        <f t="shared" si="251"/>
        <v>43416</v>
      </c>
      <c r="U1241" s="112">
        <f t="shared" ca="1" si="252"/>
        <v>2.6141299999999998</v>
      </c>
      <c r="V1241" s="112">
        <f t="shared" ca="1" si="246"/>
        <v>2.5831200000000001</v>
      </c>
      <c r="W1241" s="112">
        <f t="shared" ca="1" si="247"/>
        <v>2.3717199999999998</v>
      </c>
      <c r="X1241" s="112">
        <f t="shared" ca="1" si="248"/>
        <v>0.2114</v>
      </c>
      <c r="Y1241" s="112">
        <f t="shared" ca="1" si="253"/>
        <v>0</v>
      </c>
      <c r="Z1241" s="27">
        <f t="shared" ca="1" si="249"/>
        <v>0.24241000000000001</v>
      </c>
      <c r="AB1241" s="38">
        <f t="shared" si="254"/>
        <v>43322</v>
      </c>
      <c r="AC1241" s="38" t="e">
        <f t="shared" si="255"/>
        <v>#N/A</v>
      </c>
      <c r="AD1241" s="38">
        <f t="shared" si="256"/>
        <v>43322</v>
      </c>
      <c r="AE1241" s="38">
        <f t="shared" si="237"/>
        <v>43320</v>
      </c>
      <c r="AF1241" s="74">
        <f t="shared" si="238"/>
        <v>43322</v>
      </c>
      <c r="AG1241" s="38">
        <f t="shared" ca="1" si="239"/>
        <v>43320</v>
      </c>
      <c r="AH1241" s="38">
        <f t="shared" ca="1" si="240"/>
        <v>43412</v>
      </c>
      <c r="AI1241" s="38">
        <f t="shared" ca="1" si="241"/>
        <v>43412</v>
      </c>
      <c r="AJ1241" s="38">
        <f t="shared" ca="1" si="242"/>
        <v>43413</v>
      </c>
      <c r="AK1241" s="74">
        <f t="shared" ca="1" si="243"/>
        <v>43320</v>
      </c>
      <c r="AL1241" s="38">
        <f t="shared" si="244"/>
        <v>43320</v>
      </c>
      <c r="AM1241" s="38">
        <f t="shared" si="245"/>
        <v>43319</v>
      </c>
      <c r="AO1241" s="38"/>
      <c r="AP1241" s="38"/>
      <c r="AQ1241" s="38"/>
    </row>
    <row r="1242" spans="2:43">
      <c r="B1242" s="111">
        <v>43417</v>
      </c>
      <c r="C1242" s="112">
        <v>2.6161300000000001</v>
      </c>
      <c r="E1242" s="111"/>
      <c r="K1242" s="111">
        <v>43363</v>
      </c>
      <c r="L1242" s="112">
        <v>2.4114200000000001</v>
      </c>
      <c r="N1242" s="111">
        <v>43363</v>
      </c>
      <c r="O1242" s="112">
        <v>2.2000199999999999</v>
      </c>
      <c r="Q1242" s="111">
        <v>43363</v>
      </c>
      <c r="R1242" s="112">
        <v>0.2114</v>
      </c>
      <c r="S1242" s="158">
        <f t="shared" si="250"/>
        <v>0</v>
      </c>
      <c r="T1242" s="38">
        <f t="shared" si="251"/>
        <v>43417</v>
      </c>
      <c r="U1242" s="112">
        <f t="shared" ca="1" si="252"/>
        <v>2.6161300000000001</v>
      </c>
      <c r="V1242" s="112">
        <f t="shared" ca="1" si="246"/>
        <v>2.59084</v>
      </c>
      <c r="W1242" s="112">
        <f t="shared" ca="1" si="247"/>
        <v>2.3794399999999998</v>
      </c>
      <c r="X1242" s="112">
        <f t="shared" ca="1" si="248"/>
        <v>0.2114</v>
      </c>
      <c r="Y1242" s="112">
        <f t="shared" ca="1" si="253"/>
        <v>0</v>
      </c>
      <c r="Z1242" s="27">
        <f t="shared" ca="1" si="249"/>
        <v>0.23669000000000029</v>
      </c>
      <c r="AB1242" s="38">
        <f t="shared" si="254"/>
        <v>43325</v>
      </c>
      <c r="AC1242" s="38">
        <f t="shared" ca="1" si="255"/>
        <v>43325</v>
      </c>
      <c r="AD1242" s="38">
        <f t="shared" si="256"/>
        <v>43325</v>
      </c>
      <c r="AE1242" s="38">
        <f t="shared" si="237"/>
        <v>43321</v>
      </c>
      <c r="AF1242" s="74">
        <f t="shared" si="238"/>
        <v>43325</v>
      </c>
      <c r="AG1242" s="38">
        <f t="shared" ca="1" si="239"/>
        <v>43321</v>
      </c>
      <c r="AH1242" s="38">
        <f t="shared" ca="1" si="240"/>
        <v>43413</v>
      </c>
      <c r="AI1242" s="38">
        <f t="shared" ca="1" si="241"/>
        <v>43413</v>
      </c>
      <c r="AJ1242" s="38">
        <f t="shared" ca="1" si="242"/>
        <v>43417</v>
      </c>
      <c r="AK1242" s="74">
        <f t="shared" ca="1" si="243"/>
        <v>43320</v>
      </c>
      <c r="AL1242" s="38">
        <f t="shared" si="244"/>
        <v>43321</v>
      </c>
      <c r="AM1242" s="38">
        <f t="shared" si="245"/>
        <v>43320</v>
      </c>
      <c r="AO1242" s="38"/>
      <c r="AP1242" s="38"/>
      <c r="AQ1242" s="38"/>
    </row>
    <row r="1243" spans="2:43">
      <c r="B1243" s="111">
        <v>43418</v>
      </c>
      <c r="C1243" s="112">
        <v>2.629</v>
      </c>
      <c r="E1243" s="111"/>
      <c r="K1243" s="111">
        <v>43364</v>
      </c>
      <c r="L1243" s="112">
        <v>2.4168400000000001</v>
      </c>
      <c r="N1243" s="111">
        <v>43364</v>
      </c>
      <c r="O1243" s="112">
        <v>2.2054399999999998</v>
      </c>
      <c r="Q1243" s="111">
        <v>43364</v>
      </c>
      <c r="R1243" s="112">
        <v>0.2114</v>
      </c>
      <c r="S1243" s="158">
        <f t="shared" si="250"/>
        <v>0</v>
      </c>
      <c r="T1243" s="38">
        <f t="shared" si="251"/>
        <v>43418</v>
      </c>
      <c r="U1243" s="112">
        <f t="shared" ca="1" si="252"/>
        <v>2.629</v>
      </c>
      <c r="V1243" s="112">
        <f t="shared" ca="1" si="246"/>
        <v>2.5928100000000001</v>
      </c>
      <c r="W1243" s="112">
        <f t="shared" ca="1" si="247"/>
        <v>2.3814099999999998</v>
      </c>
      <c r="X1243" s="112">
        <f t="shared" ca="1" si="248"/>
        <v>0.2114</v>
      </c>
      <c r="Y1243" s="112">
        <f t="shared" ca="1" si="253"/>
        <v>0</v>
      </c>
      <c r="Z1243" s="27">
        <f t="shared" ca="1" si="249"/>
        <v>0.2475900000000002</v>
      </c>
      <c r="AB1243" s="38">
        <f t="shared" si="254"/>
        <v>43326</v>
      </c>
      <c r="AC1243" s="38">
        <f t="shared" si="255"/>
        <v>43326</v>
      </c>
      <c r="AD1243" s="38">
        <f t="shared" si="256"/>
        <v>43326</v>
      </c>
      <c r="AE1243" s="38">
        <f t="shared" si="237"/>
        <v>43322</v>
      </c>
      <c r="AF1243" s="74">
        <f t="shared" si="238"/>
        <v>43326</v>
      </c>
      <c r="AG1243" s="38">
        <f t="shared" ca="1" si="239"/>
        <v>43322</v>
      </c>
      <c r="AH1243" s="38">
        <f t="shared" ca="1" si="240"/>
        <v>43417</v>
      </c>
      <c r="AI1243" s="38" t="e">
        <f t="shared" ca="1" si="241"/>
        <v>#N/A</v>
      </c>
      <c r="AJ1243" s="38">
        <f t="shared" ca="1" si="242"/>
        <v>43417</v>
      </c>
      <c r="AK1243" s="74">
        <f t="shared" ca="1" si="243"/>
        <v>43321</v>
      </c>
      <c r="AL1243" s="38">
        <f t="shared" si="244"/>
        <v>43322</v>
      </c>
      <c r="AM1243" s="38">
        <f t="shared" si="245"/>
        <v>43321</v>
      </c>
      <c r="AO1243" s="38"/>
      <c r="AP1243" s="38"/>
      <c r="AQ1243" s="38"/>
    </row>
    <row r="1244" spans="2:43">
      <c r="B1244" s="111">
        <v>43419</v>
      </c>
      <c r="C1244" s="112">
        <v>2.64</v>
      </c>
      <c r="E1244" s="111"/>
      <c r="K1244" s="111">
        <v>43367</v>
      </c>
      <c r="L1244" s="112">
        <v>2.43275</v>
      </c>
      <c r="N1244" s="111">
        <v>43367</v>
      </c>
      <c r="O1244" s="112">
        <v>2.2213500000000002</v>
      </c>
      <c r="Q1244" s="111">
        <v>43367</v>
      </c>
      <c r="R1244" s="112">
        <v>0.2114</v>
      </c>
      <c r="S1244" s="158">
        <f t="shared" si="250"/>
        <v>0</v>
      </c>
      <c r="T1244" s="38">
        <f t="shared" si="251"/>
        <v>43419</v>
      </c>
      <c r="U1244" s="112">
        <f t="shared" ca="1" si="252"/>
        <v>2.64</v>
      </c>
      <c r="V1244" s="112">
        <f t="shared" ca="1" si="246"/>
        <v>2.5948899999999999</v>
      </c>
      <c r="W1244" s="112">
        <f t="shared" ca="1" si="247"/>
        <v>2.3834900000000001</v>
      </c>
      <c r="X1244" s="112">
        <f t="shared" ca="1" si="248"/>
        <v>0.2114</v>
      </c>
      <c r="Y1244" s="112">
        <f t="shared" ca="1" si="253"/>
        <v>0</v>
      </c>
      <c r="Z1244" s="27">
        <f t="shared" ca="1" si="249"/>
        <v>0.25651000000000002</v>
      </c>
      <c r="AB1244" s="38">
        <f t="shared" si="254"/>
        <v>43327</v>
      </c>
      <c r="AC1244" s="38">
        <f t="shared" si="255"/>
        <v>43327</v>
      </c>
      <c r="AD1244" s="38">
        <f t="shared" si="256"/>
        <v>43327</v>
      </c>
      <c r="AE1244" s="38">
        <f t="shared" si="237"/>
        <v>43325</v>
      </c>
      <c r="AF1244" s="74">
        <f t="shared" si="238"/>
        <v>43327</v>
      </c>
      <c r="AG1244" s="38">
        <f t="shared" ca="1" si="239"/>
        <v>43325</v>
      </c>
      <c r="AH1244" s="38">
        <f t="shared" ca="1" si="240"/>
        <v>43417</v>
      </c>
      <c r="AI1244" s="38">
        <f t="shared" ca="1" si="241"/>
        <v>43417</v>
      </c>
      <c r="AJ1244" s="38">
        <f t="shared" ca="1" si="242"/>
        <v>43418</v>
      </c>
      <c r="AK1244" s="74">
        <f t="shared" ca="1" si="243"/>
        <v>43325</v>
      </c>
      <c r="AL1244" s="38">
        <f t="shared" si="244"/>
        <v>43325</v>
      </c>
      <c r="AM1244" s="38">
        <f t="shared" si="245"/>
        <v>43322</v>
      </c>
      <c r="AO1244" s="38"/>
      <c r="AP1244" s="38"/>
      <c r="AQ1244" s="38"/>
    </row>
    <row r="1245" spans="2:43">
      <c r="B1245" s="111">
        <v>43420</v>
      </c>
      <c r="C1245" s="112">
        <v>2.6444999999999999</v>
      </c>
      <c r="E1245" s="111"/>
      <c r="K1245" s="111">
        <v>43368</v>
      </c>
      <c r="L1245" s="112">
        <v>2.4399700000000002</v>
      </c>
      <c r="N1245" s="111">
        <v>43368</v>
      </c>
      <c r="O1245" s="112">
        <v>2.2285699999999999</v>
      </c>
      <c r="Q1245" s="111">
        <v>43368</v>
      </c>
      <c r="R1245" s="112">
        <v>0.2114</v>
      </c>
      <c r="S1245" s="158">
        <f t="shared" si="250"/>
        <v>0</v>
      </c>
      <c r="T1245" s="38">
        <f t="shared" si="251"/>
        <v>43420</v>
      </c>
      <c r="U1245" s="112">
        <f t="shared" ca="1" si="252"/>
        <v>2.6444999999999999</v>
      </c>
      <c r="V1245" s="112">
        <f t="shared" ca="1" si="246"/>
        <v>2.5984099999999999</v>
      </c>
      <c r="W1245" s="112">
        <f t="shared" ca="1" si="247"/>
        <v>2.3870100000000001</v>
      </c>
      <c r="X1245" s="112">
        <f t="shared" ca="1" si="248"/>
        <v>0.2114</v>
      </c>
      <c r="Y1245" s="112">
        <f t="shared" ca="1" si="253"/>
        <v>0</v>
      </c>
      <c r="Z1245" s="27">
        <f t="shared" ca="1" si="249"/>
        <v>0.25748999999999977</v>
      </c>
      <c r="AB1245" s="38">
        <f t="shared" si="254"/>
        <v>43328</v>
      </c>
      <c r="AC1245" s="38">
        <f t="shared" si="255"/>
        <v>43328</v>
      </c>
      <c r="AD1245" s="38">
        <f t="shared" si="256"/>
        <v>43328</v>
      </c>
      <c r="AE1245" s="38">
        <f t="shared" si="237"/>
        <v>43326</v>
      </c>
      <c r="AF1245" s="74">
        <f t="shared" si="238"/>
        <v>43328</v>
      </c>
      <c r="AG1245" s="38">
        <f t="shared" ca="1" si="239"/>
        <v>43326</v>
      </c>
      <c r="AH1245" s="38">
        <f t="shared" ca="1" si="240"/>
        <v>43418</v>
      </c>
      <c r="AI1245" s="38">
        <f t="shared" ca="1" si="241"/>
        <v>43418</v>
      </c>
      <c r="AJ1245" s="38">
        <f t="shared" ca="1" si="242"/>
        <v>43419</v>
      </c>
      <c r="AK1245" s="74">
        <f t="shared" ca="1" si="243"/>
        <v>43326</v>
      </c>
      <c r="AL1245" s="38">
        <f t="shared" si="244"/>
        <v>43326</v>
      </c>
      <c r="AM1245" s="38">
        <f t="shared" si="245"/>
        <v>43325</v>
      </c>
      <c r="AO1245" s="38"/>
      <c r="AP1245" s="38"/>
      <c r="AQ1245" s="38"/>
    </row>
    <row r="1246" spans="2:43">
      <c r="B1246" s="111">
        <v>43423</v>
      </c>
      <c r="C1246" s="112">
        <v>2.64581</v>
      </c>
      <c r="E1246" s="111"/>
      <c r="K1246" s="111">
        <v>43369</v>
      </c>
      <c r="L1246" s="112">
        <v>2.44313</v>
      </c>
      <c r="N1246" s="111">
        <v>43369</v>
      </c>
      <c r="O1246" s="112">
        <v>2.2317299999999998</v>
      </c>
      <c r="Q1246" s="111">
        <v>43369</v>
      </c>
      <c r="R1246" s="112">
        <v>0.2114</v>
      </c>
      <c r="S1246" s="158">
        <f t="shared" si="250"/>
        <v>0</v>
      </c>
      <c r="T1246" s="38">
        <f t="shared" si="251"/>
        <v>43423</v>
      </c>
      <c r="U1246" s="112">
        <f t="shared" ca="1" si="252"/>
        <v>2.64581</v>
      </c>
      <c r="V1246" s="112">
        <f t="shared" ca="1" si="246"/>
        <v>2.6023100000000001</v>
      </c>
      <c r="W1246" s="112">
        <f t="shared" ca="1" si="247"/>
        <v>2.3906999999999998</v>
      </c>
      <c r="X1246" s="112">
        <f t="shared" ca="1" si="248"/>
        <v>0.21160999999999999</v>
      </c>
      <c r="Y1246" s="112">
        <f t="shared" ca="1" si="253"/>
        <v>0</v>
      </c>
      <c r="Z1246" s="27">
        <f t="shared" ca="1" si="249"/>
        <v>0.25511000000000017</v>
      </c>
      <c r="AB1246" s="38">
        <f t="shared" si="254"/>
        <v>43329</v>
      </c>
      <c r="AC1246" s="38" t="e">
        <f t="shared" si="255"/>
        <v>#N/A</v>
      </c>
      <c r="AD1246" s="38">
        <f t="shared" si="256"/>
        <v>43329</v>
      </c>
      <c r="AE1246" s="38">
        <f t="shared" si="237"/>
        <v>43327</v>
      </c>
      <c r="AF1246" s="74">
        <f t="shared" si="238"/>
        <v>43329</v>
      </c>
      <c r="AG1246" s="38">
        <f t="shared" ca="1" si="239"/>
        <v>43327</v>
      </c>
      <c r="AH1246" s="38">
        <f t="shared" ca="1" si="240"/>
        <v>43419</v>
      </c>
      <c r="AI1246" s="38">
        <f t="shared" ca="1" si="241"/>
        <v>43419</v>
      </c>
      <c r="AJ1246" s="38">
        <f t="shared" ca="1" si="242"/>
        <v>43420</v>
      </c>
      <c r="AK1246" s="74">
        <f t="shared" ca="1" si="243"/>
        <v>43327</v>
      </c>
      <c r="AL1246" s="38">
        <f t="shared" si="244"/>
        <v>43327</v>
      </c>
      <c r="AM1246" s="38">
        <f t="shared" si="245"/>
        <v>43326</v>
      </c>
      <c r="AO1246" s="38"/>
      <c r="AP1246" s="38"/>
      <c r="AQ1246" s="38"/>
    </row>
    <row r="1247" spans="2:43">
      <c r="B1247" s="111">
        <v>43424</v>
      </c>
      <c r="C1247" s="112">
        <v>2.65313</v>
      </c>
      <c r="E1247" s="111"/>
      <c r="K1247" s="111">
        <v>43370</v>
      </c>
      <c r="L1247" s="112">
        <v>2.4488799999999999</v>
      </c>
      <c r="N1247" s="111">
        <v>43370</v>
      </c>
      <c r="O1247" s="112">
        <v>2.2374800000000001</v>
      </c>
      <c r="Q1247" s="111">
        <v>43370</v>
      </c>
      <c r="R1247" s="112">
        <v>0.2114</v>
      </c>
      <c r="S1247" s="158">
        <f t="shared" si="250"/>
        <v>0</v>
      </c>
      <c r="T1247" s="38">
        <f t="shared" si="251"/>
        <v>43424</v>
      </c>
      <c r="U1247" s="112">
        <f t="shared" ca="1" si="252"/>
        <v>2.65313</v>
      </c>
      <c r="V1247" s="112">
        <f t="shared" ca="1" si="246"/>
        <v>2.6040799999999997</v>
      </c>
      <c r="W1247" s="112">
        <f t="shared" ca="1" si="247"/>
        <v>2.3924500000000002</v>
      </c>
      <c r="X1247" s="112">
        <f t="shared" ca="1" si="248"/>
        <v>0.21163000000000001</v>
      </c>
      <c r="Y1247" s="112">
        <f t="shared" ca="1" si="253"/>
        <v>0</v>
      </c>
      <c r="Z1247" s="27">
        <f t="shared" ca="1" si="249"/>
        <v>0.2606799999999998</v>
      </c>
      <c r="AB1247" s="38">
        <f t="shared" si="254"/>
        <v>43332</v>
      </c>
      <c r="AC1247" s="38">
        <f t="shared" si="255"/>
        <v>43332</v>
      </c>
      <c r="AD1247" s="38">
        <f t="shared" si="256"/>
        <v>43332</v>
      </c>
      <c r="AE1247" s="38">
        <f t="shared" si="237"/>
        <v>43328</v>
      </c>
      <c r="AF1247" s="74">
        <f t="shared" si="238"/>
        <v>43332</v>
      </c>
      <c r="AG1247" s="38">
        <f t="shared" ca="1" si="239"/>
        <v>43328</v>
      </c>
      <c r="AH1247" s="38">
        <f t="shared" ca="1" si="240"/>
        <v>43420</v>
      </c>
      <c r="AI1247" s="38">
        <f t="shared" ca="1" si="241"/>
        <v>43420</v>
      </c>
      <c r="AJ1247" s="38">
        <f t="shared" ca="1" si="242"/>
        <v>43423</v>
      </c>
      <c r="AK1247" s="74">
        <f t="shared" ca="1" si="243"/>
        <v>43328</v>
      </c>
      <c r="AL1247" s="38">
        <f t="shared" si="244"/>
        <v>43328</v>
      </c>
      <c r="AM1247" s="38">
        <f t="shared" si="245"/>
        <v>43327</v>
      </c>
      <c r="AO1247" s="38"/>
      <c r="AP1247" s="38"/>
      <c r="AQ1247" s="38"/>
    </row>
    <row r="1248" spans="2:43">
      <c r="B1248" s="111">
        <v>43425</v>
      </c>
      <c r="C1248" s="112">
        <v>2.6769400000000001</v>
      </c>
      <c r="E1248" s="111"/>
      <c r="K1248" s="111">
        <v>43371</v>
      </c>
      <c r="L1248" s="112">
        <v>2.4519700000000002</v>
      </c>
      <c r="N1248" s="111">
        <v>43371</v>
      </c>
      <c r="O1248" s="112">
        <v>2.24057</v>
      </c>
      <c r="Q1248" s="111">
        <v>43371</v>
      </c>
      <c r="R1248" s="112">
        <v>0.2114</v>
      </c>
      <c r="S1248" s="158">
        <f t="shared" si="250"/>
        <v>0</v>
      </c>
      <c r="T1248" s="38">
        <f t="shared" si="251"/>
        <v>43425</v>
      </c>
      <c r="U1248" s="112">
        <f t="shared" ca="1" si="252"/>
        <v>2.6769400000000001</v>
      </c>
      <c r="V1248" s="112">
        <f t="shared" ca="1" si="246"/>
        <v>2.6061700000000001</v>
      </c>
      <c r="W1248" s="112">
        <f t="shared" ca="1" si="247"/>
        <v>2.39452</v>
      </c>
      <c r="X1248" s="112">
        <f t="shared" ca="1" si="248"/>
        <v>0.21165</v>
      </c>
      <c r="Y1248" s="112">
        <f t="shared" ca="1" si="253"/>
        <v>0</v>
      </c>
      <c r="Z1248" s="27">
        <f t="shared" ca="1" si="249"/>
        <v>0.28242000000000012</v>
      </c>
      <c r="AB1248" s="38">
        <f t="shared" ca="1" si="254"/>
        <v>43333</v>
      </c>
      <c r="AC1248" s="38">
        <f t="shared" si="255"/>
        <v>43333</v>
      </c>
      <c r="AD1248" s="38">
        <f t="shared" si="256"/>
        <v>43333</v>
      </c>
      <c r="AE1248" s="38">
        <f t="shared" ca="1" si="237"/>
        <v>43329</v>
      </c>
      <c r="AF1248" s="74">
        <f t="shared" ca="1" si="238"/>
        <v>43333</v>
      </c>
      <c r="AG1248" s="38">
        <f t="shared" ca="1" si="239"/>
        <v>43329</v>
      </c>
      <c r="AH1248" s="38">
        <f t="shared" ca="1" si="240"/>
        <v>43423</v>
      </c>
      <c r="AI1248" s="38" t="e">
        <f t="shared" ca="1" si="241"/>
        <v>#N/A</v>
      </c>
      <c r="AJ1248" s="38">
        <f t="shared" ca="1" si="242"/>
        <v>43423</v>
      </c>
      <c r="AK1248" s="74">
        <f t="shared" ca="1" si="243"/>
        <v>43329</v>
      </c>
      <c r="AL1248" s="38">
        <f t="shared" ca="1" si="244"/>
        <v>43329</v>
      </c>
      <c r="AM1248" s="38">
        <f t="shared" ca="1" si="245"/>
        <v>43328</v>
      </c>
      <c r="AO1248" s="38"/>
      <c r="AP1248" s="38"/>
      <c r="AQ1248" s="38"/>
    </row>
    <row r="1249" spans="2:43">
      <c r="B1249" s="111">
        <v>43426</v>
      </c>
      <c r="C1249" s="112">
        <v>2.6892499999999999</v>
      </c>
      <c r="E1249" s="111"/>
      <c r="K1249" s="111">
        <v>43374</v>
      </c>
      <c r="L1249" s="112">
        <v>2.4754800000000001</v>
      </c>
      <c r="N1249" s="111">
        <v>43374</v>
      </c>
      <c r="O1249" s="112">
        <v>2.2640799999999999</v>
      </c>
      <c r="Q1249" s="111">
        <v>43374</v>
      </c>
      <c r="R1249" s="112">
        <v>0.2114</v>
      </c>
      <c r="S1249" s="158">
        <f t="shared" si="250"/>
        <v>0</v>
      </c>
      <c r="T1249" s="38">
        <f t="shared" si="251"/>
        <v>43426</v>
      </c>
      <c r="U1249" s="112">
        <f t="shared" ca="1" si="252"/>
        <v>2.6892499999999999</v>
      </c>
      <c r="V1249" s="112">
        <f t="shared" ca="1" si="246"/>
        <v>2.6061700000000001</v>
      </c>
      <c r="W1249" s="112">
        <f t="shared" ca="1" si="247"/>
        <v>2.39452</v>
      </c>
      <c r="X1249" s="112">
        <f t="shared" ca="1" si="248"/>
        <v>0.21165</v>
      </c>
      <c r="Y1249" s="112">
        <f t="shared" ca="1" si="253"/>
        <v>0</v>
      </c>
      <c r="Z1249" s="27">
        <f t="shared" ca="1" si="249"/>
        <v>0.29472999999999994</v>
      </c>
      <c r="AB1249" s="38">
        <f t="shared" si="254"/>
        <v>43334</v>
      </c>
      <c r="AC1249" s="38">
        <f t="shared" si="255"/>
        <v>43334</v>
      </c>
      <c r="AD1249" s="38">
        <f t="shared" si="256"/>
        <v>43334</v>
      </c>
      <c r="AE1249" s="38">
        <f t="shared" si="237"/>
        <v>43332</v>
      </c>
      <c r="AF1249" s="74">
        <f t="shared" si="238"/>
        <v>43334</v>
      </c>
      <c r="AG1249" s="38">
        <f t="shared" ca="1" si="239"/>
        <v>43332</v>
      </c>
      <c r="AH1249" s="38">
        <f t="shared" ca="1" si="240"/>
        <v>43424</v>
      </c>
      <c r="AI1249" s="38">
        <f t="shared" ca="1" si="241"/>
        <v>43424</v>
      </c>
      <c r="AJ1249" s="38">
        <f t="shared" ca="1" si="242"/>
        <v>43425</v>
      </c>
      <c r="AK1249" s="74">
        <f t="shared" ca="1" si="243"/>
        <v>43332</v>
      </c>
      <c r="AL1249" s="38">
        <f t="shared" si="244"/>
        <v>43332</v>
      </c>
      <c r="AM1249" s="38">
        <f t="shared" si="245"/>
        <v>43329</v>
      </c>
      <c r="AO1249" s="38"/>
      <c r="AP1249" s="38"/>
      <c r="AQ1249" s="38"/>
    </row>
    <row r="1250" spans="2:43">
      <c r="B1250" s="111">
        <v>43427</v>
      </c>
      <c r="C1250" s="112">
        <v>2.6911899999999997</v>
      </c>
      <c r="E1250" s="111"/>
      <c r="K1250" s="111">
        <v>43375</v>
      </c>
      <c r="L1250" s="112">
        <v>2.4758200000000001</v>
      </c>
      <c r="N1250" s="111">
        <v>43375</v>
      </c>
      <c r="O1250" s="112">
        <v>2.2644199999999999</v>
      </c>
      <c r="Q1250" s="111">
        <v>43375</v>
      </c>
      <c r="R1250" s="112">
        <v>0.2114</v>
      </c>
      <c r="S1250" s="158">
        <f t="shared" si="250"/>
        <v>0</v>
      </c>
      <c r="T1250" s="38">
        <f t="shared" si="251"/>
        <v>43427</v>
      </c>
      <c r="U1250" s="112">
        <f t="shared" ca="1" si="252"/>
        <v>2.6911899999999997</v>
      </c>
      <c r="V1250" s="112">
        <f t="shared" ca="1" si="246"/>
        <v>2.6112500000000001</v>
      </c>
      <c r="W1250" s="112">
        <f t="shared" ca="1" si="247"/>
        <v>2.3995500000000001</v>
      </c>
      <c r="X1250" s="112">
        <f t="shared" ca="1" si="248"/>
        <v>0.2117</v>
      </c>
      <c r="Y1250" s="112">
        <f t="shared" ca="1" si="253"/>
        <v>0</v>
      </c>
      <c r="Z1250" s="27">
        <f t="shared" ca="1" si="249"/>
        <v>0.29163999999999968</v>
      </c>
      <c r="AB1250" s="38">
        <f t="shared" si="254"/>
        <v>43335</v>
      </c>
      <c r="AC1250" s="38">
        <f t="shared" si="255"/>
        <v>43335</v>
      </c>
      <c r="AD1250" s="38">
        <f t="shared" si="256"/>
        <v>43335</v>
      </c>
      <c r="AE1250" s="38">
        <f t="shared" si="237"/>
        <v>43333</v>
      </c>
      <c r="AF1250" s="74">
        <f t="shared" si="238"/>
        <v>43335</v>
      </c>
      <c r="AG1250" s="38">
        <f t="shared" ca="1" si="239"/>
        <v>43333</v>
      </c>
      <c r="AH1250" s="38">
        <f t="shared" ca="1" si="240"/>
        <v>43425</v>
      </c>
      <c r="AI1250" s="38">
        <f t="shared" ca="1" si="241"/>
        <v>43425</v>
      </c>
      <c r="AJ1250" s="38">
        <f t="shared" ca="1" si="242"/>
        <v>43427</v>
      </c>
      <c r="AK1250" s="74">
        <f t="shared" ca="1" si="243"/>
        <v>43332</v>
      </c>
      <c r="AL1250" s="38">
        <f t="shared" si="244"/>
        <v>43333</v>
      </c>
      <c r="AM1250" s="38">
        <f t="shared" si="245"/>
        <v>43332</v>
      </c>
      <c r="AO1250" s="38"/>
      <c r="AP1250" s="38"/>
      <c r="AQ1250" s="38"/>
    </row>
    <row r="1251" spans="2:43">
      <c r="B1251" s="111">
        <v>43430</v>
      </c>
      <c r="C1251" s="112">
        <v>2.7068099999999999</v>
      </c>
      <c r="E1251" s="111"/>
      <c r="K1251" s="111">
        <v>43376</v>
      </c>
      <c r="L1251" s="112">
        <v>2.4862099999999998</v>
      </c>
      <c r="N1251" s="111">
        <v>43376</v>
      </c>
      <c r="O1251" s="112">
        <v>2.27481</v>
      </c>
      <c r="Q1251" s="111">
        <v>43376</v>
      </c>
      <c r="R1251" s="112">
        <v>0.2114</v>
      </c>
      <c r="S1251" s="158">
        <f t="shared" si="250"/>
        <v>0</v>
      </c>
      <c r="T1251" s="38">
        <f t="shared" si="251"/>
        <v>43430</v>
      </c>
      <c r="U1251" s="112">
        <f t="shared" ca="1" si="252"/>
        <v>2.7068099999999999</v>
      </c>
      <c r="V1251" s="112">
        <f t="shared" ca="1" si="246"/>
        <v>2.61633</v>
      </c>
      <c r="W1251" s="112">
        <f t="shared" ca="1" si="247"/>
        <v>2.4045899999999998</v>
      </c>
      <c r="X1251" s="112">
        <f t="shared" ca="1" si="248"/>
        <v>0.21174000000000001</v>
      </c>
      <c r="Y1251" s="112">
        <f t="shared" ca="1" si="253"/>
        <v>0</v>
      </c>
      <c r="Z1251" s="27">
        <f t="shared" ca="1" si="249"/>
        <v>0.30222000000000016</v>
      </c>
      <c r="AB1251" s="38">
        <f t="shared" si="254"/>
        <v>43336</v>
      </c>
      <c r="AC1251" s="38" t="e">
        <f t="shared" si="255"/>
        <v>#N/A</v>
      </c>
      <c r="AD1251" s="38">
        <f t="shared" si="256"/>
        <v>43336</v>
      </c>
      <c r="AE1251" s="38">
        <f t="shared" si="237"/>
        <v>43334</v>
      </c>
      <c r="AF1251" s="74">
        <f t="shared" si="238"/>
        <v>43336</v>
      </c>
      <c r="AG1251" s="38">
        <f t="shared" ca="1" si="239"/>
        <v>43334</v>
      </c>
      <c r="AH1251" s="38">
        <f t="shared" ca="1" si="240"/>
        <v>43427</v>
      </c>
      <c r="AI1251" s="38" t="e">
        <f t="shared" ca="1" si="241"/>
        <v>#N/A</v>
      </c>
      <c r="AJ1251" s="38">
        <f t="shared" ca="1" si="242"/>
        <v>43427</v>
      </c>
      <c r="AK1251" s="74">
        <f t="shared" ca="1" si="243"/>
        <v>43333</v>
      </c>
      <c r="AL1251" s="38">
        <f t="shared" si="244"/>
        <v>43334</v>
      </c>
      <c r="AM1251" s="38">
        <f t="shared" si="245"/>
        <v>43333</v>
      </c>
      <c r="AO1251" s="38"/>
      <c r="AP1251" s="38"/>
      <c r="AQ1251" s="38"/>
    </row>
    <row r="1252" spans="2:43">
      <c r="B1252" s="111">
        <v>43431</v>
      </c>
      <c r="C1252" s="112">
        <v>2.706</v>
      </c>
      <c r="E1252" s="111"/>
      <c r="K1252" s="111">
        <v>43377</v>
      </c>
      <c r="L1252" s="112">
        <v>2.4916700000000001</v>
      </c>
      <c r="N1252" s="111">
        <v>43377</v>
      </c>
      <c r="O1252" s="112">
        <v>2.2802699999999998</v>
      </c>
      <c r="Q1252" s="111">
        <v>43377</v>
      </c>
      <c r="R1252" s="112">
        <v>0.2114</v>
      </c>
      <c r="S1252" s="158">
        <f t="shared" si="250"/>
        <v>0</v>
      </c>
      <c r="T1252" s="38">
        <f t="shared" si="251"/>
        <v>43431</v>
      </c>
      <c r="U1252" s="112">
        <f t="shared" ca="1" si="252"/>
        <v>2.706</v>
      </c>
      <c r="V1252" s="112">
        <f t="shared" ca="1" si="246"/>
        <v>2.6181999999999999</v>
      </c>
      <c r="W1252" s="112">
        <f t="shared" ca="1" si="247"/>
        <v>2.4065500000000002</v>
      </c>
      <c r="X1252" s="112">
        <f t="shared" ca="1" si="248"/>
        <v>0.21165</v>
      </c>
      <c r="Y1252" s="112">
        <f t="shared" ca="1" si="253"/>
        <v>0</v>
      </c>
      <c r="Z1252" s="27">
        <f t="shared" ca="1" si="249"/>
        <v>0.29944999999999977</v>
      </c>
      <c r="AB1252" s="38">
        <f t="shared" si="254"/>
        <v>43336</v>
      </c>
      <c r="AC1252" s="38" t="e">
        <f t="shared" si="255"/>
        <v>#N/A</v>
      </c>
      <c r="AD1252" s="38">
        <f t="shared" si="256"/>
        <v>43336</v>
      </c>
      <c r="AE1252" s="38">
        <f t="shared" si="237"/>
        <v>43334</v>
      </c>
      <c r="AF1252" s="74">
        <f t="shared" si="238"/>
        <v>43336</v>
      </c>
      <c r="AG1252" s="38">
        <f t="shared" ca="1" si="239"/>
        <v>43334</v>
      </c>
      <c r="AH1252" s="38">
        <f t="shared" ca="1" si="240"/>
        <v>43427</v>
      </c>
      <c r="AI1252" s="38" t="e">
        <f t="shared" ca="1" si="241"/>
        <v>#N/A</v>
      </c>
      <c r="AJ1252" s="38">
        <f t="shared" ca="1" si="242"/>
        <v>43427</v>
      </c>
      <c r="AK1252" s="74">
        <f t="shared" ca="1" si="243"/>
        <v>43334</v>
      </c>
      <c r="AL1252" s="38">
        <f t="shared" si="244"/>
        <v>43334</v>
      </c>
      <c r="AM1252" s="38">
        <f t="shared" si="245"/>
        <v>43333</v>
      </c>
      <c r="AO1252" s="38"/>
      <c r="AP1252" s="38"/>
      <c r="AQ1252" s="38"/>
    </row>
    <row r="1253" spans="2:43">
      <c r="B1253" s="111">
        <v>43432</v>
      </c>
      <c r="C1253" s="112">
        <v>2.7066300000000001</v>
      </c>
      <c r="E1253" s="111"/>
      <c r="K1253" s="111">
        <v>43378</v>
      </c>
      <c r="L1253" s="112">
        <v>2.4984799999999998</v>
      </c>
      <c r="N1253" s="111">
        <v>43378</v>
      </c>
      <c r="O1253" s="112">
        <v>2.28708</v>
      </c>
      <c r="Q1253" s="111">
        <v>43378</v>
      </c>
      <c r="R1253" s="112">
        <v>0.2114</v>
      </c>
      <c r="S1253" s="158">
        <f t="shared" si="250"/>
        <v>0</v>
      </c>
      <c r="T1253" s="38">
        <f t="shared" si="251"/>
        <v>43432</v>
      </c>
      <c r="U1253" s="112">
        <f t="shared" ca="1" si="252"/>
        <v>2.7066300000000001</v>
      </c>
      <c r="V1253" s="112">
        <f t="shared" ca="1" si="246"/>
        <v>2.6201699999999999</v>
      </c>
      <c r="W1253" s="112">
        <f t="shared" ca="1" si="247"/>
        <v>2.4085200000000002</v>
      </c>
      <c r="X1253" s="112">
        <f t="shared" ca="1" si="248"/>
        <v>0.21165</v>
      </c>
      <c r="Y1253" s="112">
        <f t="shared" ca="1" si="253"/>
        <v>0</v>
      </c>
      <c r="Z1253" s="27">
        <f t="shared" ca="1" si="249"/>
        <v>0.29810999999999988</v>
      </c>
      <c r="AB1253" s="38">
        <f t="shared" si="254"/>
        <v>43340</v>
      </c>
      <c r="AC1253" s="38">
        <f t="shared" si="255"/>
        <v>43340</v>
      </c>
      <c r="AD1253" s="38">
        <f t="shared" si="256"/>
        <v>43340</v>
      </c>
      <c r="AE1253" s="38">
        <f t="shared" si="237"/>
        <v>43335</v>
      </c>
      <c r="AF1253" s="74">
        <f t="shared" si="238"/>
        <v>43340</v>
      </c>
      <c r="AG1253" s="38">
        <f t="shared" ca="1" si="239"/>
        <v>43336</v>
      </c>
      <c r="AH1253" s="38">
        <f t="shared" ca="1" si="240"/>
        <v>43430</v>
      </c>
      <c r="AI1253" s="38" t="e">
        <f t="shared" ca="1" si="241"/>
        <v>#N/A</v>
      </c>
      <c r="AJ1253" s="38">
        <f t="shared" ca="1" si="242"/>
        <v>43430</v>
      </c>
      <c r="AK1253" s="74">
        <f t="shared" ca="1" si="243"/>
        <v>43335</v>
      </c>
      <c r="AL1253" s="38">
        <f t="shared" si="244"/>
        <v>43335</v>
      </c>
      <c r="AM1253" s="38">
        <f t="shared" si="245"/>
        <v>43334</v>
      </c>
      <c r="AO1253" s="38"/>
      <c r="AP1253" s="38"/>
      <c r="AQ1253" s="38"/>
    </row>
    <row r="1254" spans="2:43">
      <c r="B1254" s="111">
        <v>43433</v>
      </c>
      <c r="C1254" s="112">
        <v>2.73813</v>
      </c>
      <c r="E1254" s="111"/>
      <c r="K1254" s="111">
        <v>43381</v>
      </c>
      <c r="L1254" s="112">
        <v>2.4984799999999998</v>
      </c>
      <c r="N1254" s="111">
        <v>43381</v>
      </c>
      <c r="O1254" s="112">
        <v>2.28708</v>
      </c>
      <c r="Q1254" s="111">
        <v>43381</v>
      </c>
      <c r="R1254" s="112">
        <v>0.2114</v>
      </c>
      <c r="S1254" s="158">
        <f t="shared" si="250"/>
        <v>0</v>
      </c>
      <c r="T1254" s="38">
        <f t="shared" si="251"/>
        <v>43433</v>
      </c>
      <c r="U1254" s="112">
        <f t="shared" ca="1" si="252"/>
        <v>2.73813</v>
      </c>
      <c r="V1254" s="112">
        <f t="shared" ca="1" si="246"/>
        <v>2.62243</v>
      </c>
      <c r="W1254" s="112">
        <f t="shared" ca="1" si="247"/>
        <v>2.4107799999999999</v>
      </c>
      <c r="X1254" s="112">
        <f t="shared" ca="1" si="248"/>
        <v>0.21165</v>
      </c>
      <c r="Y1254" s="112">
        <f t="shared" ca="1" si="253"/>
        <v>0</v>
      </c>
      <c r="Z1254" s="27">
        <f t="shared" ca="1" si="249"/>
        <v>0.32735000000000003</v>
      </c>
      <c r="AB1254" s="38">
        <f t="shared" si="254"/>
        <v>43341</v>
      </c>
      <c r="AC1254" s="38">
        <f t="shared" si="255"/>
        <v>43341</v>
      </c>
      <c r="AD1254" s="38">
        <f t="shared" si="256"/>
        <v>43341</v>
      </c>
      <c r="AE1254" s="38">
        <f t="shared" si="237"/>
        <v>43336</v>
      </c>
      <c r="AF1254" s="74">
        <f t="shared" si="238"/>
        <v>43341</v>
      </c>
      <c r="AG1254" s="38">
        <f t="shared" ca="1" si="239"/>
        <v>43339</v>
      </c>
      <c r="AH1254" s="38">
        <f t="shared" ca="1" si="240"/>
        <v>43431</v>
      </c>
      <c r="AI1254" s="38">
        <f t="shared" ca="1" si="241"/>
        <v>43431</v>
      </c>
      <c r="AJ1254" s="38">
        <f t="shared" ca="1" si="242"/>
        <v>43432</v>
      </c>
      <c r="AK1254" s="74">
        <f t="shared" ca="1" si="243"/>
        <v>43336</v>
      </c>
      <c r="AL1254" s="38">
        <f t="shared" si="244"/>
        <v>43336</v>
      </c>
      <c r="AM1254" s="38">
        <f t="shared" si="245"/>
        <v>43335</v>
      </c>
      <c r="AO1254" s="38"/>
      <c r="AP1254" s="38"/>
      <c r="AQ1254" s="38"/>
    </row>
    <row r="1255" spans="2:43">
      <c r="B1255" s="111">
        <v>43434</v>
      </c>
      <c r="C1255" s="112">
        <v>2.7361300000000002</v>
      </c>
      <c r="E1255" s="111"/>
      <c r="K1255" s="111">
        <v>43382</v>
      </c>
      <c r="L1255" s="112">
        <v>2.5065499999999998</v>
      </c>
      <c r="N1255" s="111">
        <v>43382</v>
      </c>
      <c r="O1255" s="112">
        <v>2.29515</v>
      </c>
      <c r="Q1255" s="111">
        <v>43382</v>
      </c>
      <c r="R1255" s="112">
        <v>0.2114</v>
      </c>
      <c r="S1255" s="158">
        <f t="shared" si="250"/>
        <v>0</v>
      </c>
      <c r="T1255" s="38">
        <f t="shared" si="251"/>
        <v>43434</v>
      </c>
      <c r="U1255" s="112">
        <f t="shared" ca="1" si="252"/>
        <v>2.7361300000000002</v>
      </c>
      <c r="V1255" s="112">
        <f t="shared" ca="1" si="246"/>
        <v>2.6241699999999999</v>
      </c>
      <c r="W1255" s="112">
        <f t="shared" ca="1" si="247"/>
        <v>2.4125199999999998</v>
      </c>
      <c r="X1255" s="112">
        <f t="shared" ca="1" si="248"/>
        <v>0.21165</v>
      </c>
      <c r="Y1255" s="112">
        <f t="shared" ca="1" si="253"/>
        <v>0</v>
      </c>
      <c r="Z1255" s="27">
        <f t="shared" ca="1" si="249"/>
        <v>0.3236100000000004</v>
      </c>
      <c r="AB1255" s="38">
        <f t="shared" si="254"/>
        <v>43342</v>
      </c>
      <c r="AC1255" s="38">
        <f t="shared" si="255"/>
        <v>43342</v>
      </c>
      <c r="AD1255" s="38">
        <f t="shared" si="256"/>
        <v>43342</v>
      </c>
      <c r="AE1255" s="38">
        <f t="shared" si="237"/>
        <v>43340</v>
      </c>
      <c r="AF1255" s="74">
        <f t="shared" si="238"/>
        <v>43342</v>
      </c>
      <c r="AG1255" s="38">
        <f t="shared" ca="1" si="239"/>
        <v>43340</v>
      </c>
      <c r="AH1255" s="38">
        <f t="shared" ca="1" si="240"/>
        <v>43432</v>
      </c>
      <c r="AI1255" s="38">
        <f t="shared" ca="1" si="241"/>
        <v>43432</v>
      </c>
      <c r="AJ1255" s="38">
        <f t="shared" ca="1" si="242"/>
        <v>43433</v>
      </c>
      <c r="AK1255" s="74">
        <f t="shared" ca="1" si="243"/>
        <v>43340</v>
      </c>
      <c r="AL1255" s="38">
        <f t="shared" si="244"/>
        <v>43340</v>
      </c>
      <c r="AM1255" s="38">
        <f t="shared" si="245"/>
        <v>43336</v>
      </c>
      <c r="AO1255" s="38"/>
      <c r="AP1255" s="38"/>
      <c r="AQ1255" s="38"/>
    </row>
    <row r="1256" spans="2:43">
      <c r="B1256" s="111">
        <v>43437</v>
      </c>
      <c r="C1256" s="112">
        <v>2.7512499999999998</v>
      </c>
      <c r="E1256" s="111"/>
      <c r="K1256" s="111">
        <v>43383</v>
      </c>
      <c r="L1256" s="112">
        <v>2.50983</v>
      </c>
      <c r="N1256" s="111">
        <v>43383</v>
      </c>
      <c r="O1256" s="112">
        <v>2.2984299999999998</v>
      </c>
      <c r="Q1256" s="111">
        <v>43383</v>
      </c>
      <c r="R1256" s="112">
        <v>0.2114</v>
      </c>
      <c r="S1256" s="158">
        <f t="shared" si="250"/>
        <v>0</v>
      </c>
      <c r="T1256" s="38">
        <f t="shared" si="251"/>
        <v>43437</v>
      </c>
      <c r="U1256" s="112">
        <f t="shared" ca="1" si="252"/>
        <v>2.7512499999999998</v>
      </c>
      <c r="V1256" s="112">
        <f t="shared" ca="1" si="246"/>
        <v>2.6295500000000001</v>
      </c>
      <c r="W1256" s="112">
        <f t="shared" ca="1" si="247"/>
        <v>2.4178500000000001</v>
      </c>
      <c r="X1256" s="112">
        <f t="shared" ca="1" si="248"/>
        <v>0.2117</v>
      </c>
      <c r="Y1256" s="112">
        <f t="shared" ca="1" si="253"/>
        <v>0</v>
      </c>
      <c r="Z1256" s="27">
        <f t="shared" ca="1" si="249"/>
        <v>0.3333999999999997</v>
      </c>
      <c r="AB1256" s="38">
        <f t="shared" si="254"/>
        <v>43346</v>
      </c>
      <c r="AC1256" s="38">
        <f t="shared" si="255"/>
        <v>43346</v>
      </c>
      <c r="AD1256" s="38">
        <f t="shared" si="256"/>
        <v>43346</v>
      </c>
      <c r="AE1256" s="38">
        <f t="shared" si="237"/>
        <v>43342</v>
      </c>
      <c r="AF1256" s="74">
        <f t="shared" si="238"/>
        <v>43346</v>
      </c>
      <c r="AG1256" s="38">
        <f t="shared" ca="1" si="239"/>
        <v>43341</v>
      </c>
      <c r="AH1256" s="38">
        <f t="shared" ca="1" si="240"/>
        <v>43433</v>
      </c>
      <c r="AI1256" s="38">
        <f t="shared" ca="1" si="241"/>
        <v>43433</v>
      </c>
      <c r="AJ1256" s="38">
        <f t="shared" ca="1" si="242"/>
        <v>43434</v>
      </c>
      <c r="AK1256" s="74">
        <f t="shared" ca="1" si="243"/>
        <v>43342</v>
      </c>
      <c r="AL1256" s="38">
        <f t="shared" si="244"/>
        <v>43342</v>
      </c>
      <c r="AM1256" s="38">
        <f t="shared" si="245"/>
        <v>43341</v>
      </c>
      <c r="AO1256" s="38"/>
      <c r="AP1256" s="38"/>
      <c r="AQ1256" s="38"/>
    </row>
    <row r="1257" spans="2:43">
      <c r="B1257" s="111">
        <v>43438</v>
      </c>
      <c r="C1257" s="112">
        <v>2.73888</v>
      </c>
      <c r="E1257" s="111"/>
      <c r="K1257" s="111">
        <v>43384</v>
      </c>
      <c r="L1257" s="112">
        <v>2.5128900000000001</v>
      </c>
      <c r="N1257" s="111">
        <v>43384</v>
      </c>
      <c r="O1257" s="112">
        <v>2.3014899999999998</v>
      </c>
      <c r="Q1257" s="111">
        <v>43384</v>
      </c>
      <c r="R1257" s="112">
        <v>0.2114</v>
      </c>
      <c r="S1257" s="158">
        <f t="shared" si="250"/>
        <v>0</v>
      </c>
      <c r="T1257" s="38">
        <f t="shared" si="251"/>
        <v>43438</v>
      </c>
      <c r="U1257" s="112">
        <f t="shared" ca="1" si="252"/>
        <v>2.73888</v>
      </c>
      <c r="V1257" s="112">
        <f t="shared" ca="1" si="246"/>
        <v>2.63144</v>
      </c>
      <c r="W1257" s="112">
        <f t="shared" ca="1" si="247"/>
        <v>2.4197899999999999</v>
      </c>
      <c r="X1257" s="112">
        <f t="shared" ca="1" si="248"/>
        <v>0.21165</v>
      </c>
      <c r="Y1257" s="112">
        <f t="shared" ca="1" si="253"/>
        <v>0</v>
      </c>
      <c r="Z1257" s="27">
        <f t="shared" ca="1" si="249"/>
        <v>0.3190900000000001</v>
      </c>
      <c r="AB1257" s="38">
        <f t="shared" ca="1" si="254"/>
        <v>43347</v>
      </c>
      <c r="AC1257" s="38">
        <f t="shared" si="255"/>
        <v>43347</v>
      </c>
      <c r="AD1257" s="38">
        <f t="shared" si="256"/>
        <v>43347</v>
      </c>
      <c r="AE1257" s="38">
        <f t="shared" ca="1" si="237"/>
        <v>43343</v>
      </c>
      <c r="AF1257" s="74">
        <f t="shared" ca="1" si="238"/>
        <v>43347</v>
      </c>
      <c r="AG1257" s="38">
        <f t="shared" ca="1" si="239"/>
        <v>43342</v>
      </c>
      <c r="AH1257" s="38">
        <f t="shared" ca="1" si="240"/>
        <v>43434</v>
      </c>
      <c r="AI1257" s="38">
        <f t="shared" ca="1" si="241"/>
        <v>43434</v>
      </c>
      <c r="AJ1257" s="38">
        <f t="shared" ca="1" si="242"/>
        <v>43437</v>
      </c>
      <c r="AK1257" s="74">
        <f t="shared" ca="1" si="243"/>
        <v>43343</v>
      </c>
      <c r="AL1257" s="38">
        <f t="shared" ca="1" si="244"/>
        <v>43343</v>
      </c>
      <c r="AM1257" s="38">
        <f t="shared" ca="1" si="245"/>
        <v>43342</v>
      </c>
      <c r="AO1257" s="38"/>
      <c r="AP1257" s="38"/>
      <c r="AQ1257" s="38"/>
    </row>
    <row r="1258" spans="2:43">
      <c r="B1258" s="111">
        <v>43439</v>
      </c>
      <c r="C1258" s="112">
        <v>2.7657500000000002</v>
      </c>
      <c r="E1258" s="111"/>
      <c r="K1258" s="111">
        <v>43385</v>
      </c>
      <c r="L1258" s="112">
        <v>2.5180600000000002</v>
      </c>
      <c r="N1258" s="111">
        <v>43385</v>
      </c>
      <c r="O1258" s="112">
        <v>2.3066599999999999</v>
      </c>
      <c r="Q1258" s="111">
        <v>43385</v>
      </c>
      <c r="R1258" s="112">
        <v>0.2114</v>
      </c>
      <c r="S1258" s="158">
        <f t="shared" si="250"/>
        <v>0</v>
      </c>
      <c r="T1258" s="38">
        <f t="shared" si="251"/>
        <v>43439</v>
      </c>
      <c r="U1258" s="112">
        <f t="shared" ca="1" si="252"/>
        <v>2.7657500000000002</v>
      </c>
      <c r="V1258" s="112">
        <f t="shared" ca="1" si="246"/>
        <v>2.63144</v>
      </c>
      <c r="W1258" s="112">
        <f t="shared" ca="1" si="247"/>
        <v>2.4197899999999999</v>
      </c>
      <c r="X1258" s="112">
        <f t="shared" ca="1" si="248"/>
        <v>0.21165</v>
      </c>
      <c r="Y1258" s="112">
        <f t="shared" ca="1" si="253"/>
        <v>0</v>
      </c>
      <c r="Z1258" s="27">
        <f t="shared" ca="1" si="249"/>
        <v>0.34596000000000027</v>
      </c>
      <c r="AB1258" s="38">
        <f t="shared" si="254"/>
        <v>43348</v>
      </c>
      <c r="AC1258" s="38">
        <f t="shared" si="255"/>
        <v>43348</v>
      </c>
      <c r="AD1258" s="38">
        <f t="shared" si="256"/>
        <v>43348</v>
      </c>
      <c r="AE1258" s="38">
        <f t="shared" si="237"/>
        <v>43346</v>
      </c>
      <c r="AF1258" s="74">
        <f t="shared" si="238"/>
        <v>43348</v>
      </c>
      <c r="AG1258" s="38">
        <f t="shared" ca="1" si="239"/>
        <v>43343</v>
      </c>
      <c r="AH1258" s="38">
        <f t="shared" ca="1" si="240"/>
        <v>43434</v>
      </c>
      <c r="AI1258" s="38">
        <f t="shared" ca="1" si="241"/>
        <v>43434</v>
      </c>
      <c r="AJ1258" s="38">
        <f t="shared" ca="1" si="242"/>
        <v>43437</v>
      </c>
      <c r="AK1258" s="74">
        <f t="shared" ca="1" si="243"/>
        <v>43346</v>
      </c>
      <c r="AL1258" s="38">
        <f t="shared" si="244"/>
        <v>43346</v>
      </c>
      <c r="AM1258" s="38">
        <f t="shared" si="245"/>
        <v>43343</v>
      </c>
      <c r="AO1258" s="38"/>
      <c r="AP1258" s="38"/>
      <c r="AQ1258" s="38"/>
    </row>
    <row r="1259" spans="2:43">
      <c r="B1259" s="111">
        <v>43440</v>
      </c>
      <c r="C1259" s="112">
        <v>2.7671299999999999</v>
      </c>
      <c r="E1259" s="111"/>
      <c r="K1259" s="111">
        <v>43388</v>
      </c>
      <c r="L1259" s="112">
        <v>2.5229400000000002</v>
      </c>
      <c r="N1259" s="111">
        <v>43388</v>
      </c>
      <c r="O1259" s="112">
        <v>2.3115399999999999</v>
      </c>
      <c r="Q1259" s="111">
        <v>43388</v>
      </c>
      <c r="R1259" s="112">
        <v>0.2114</v>
      </c>
      <c r="S1259" s="158">
        <f t="shared" si="250"/>
        <v>0</v>
      </c>
      <c r="T1259" s="38">
        <f t="shared" si="251"/>
        <v>43440</v>
      </c>
      <c r="U1259" s="112">
        <f t="shared" ca="1" si="252"/>
        <v>2.7671299999999999</v>
      </c>
      <c r="V1259" s="112">
        <f t="shared" ca="1" si="246"/>
        <v>2.63395</v>
      </c>
      <c r="W1259" s="112">
        <f t="shared" ca="1" si="247"/>
        <v>2.42225</v>
      </c>
      <c r="X1259" s="112">
        <f t="shared" ca="1" si="248"/>
        <v>0.2117</v>
      </c>
      <c r="Y1259" s="112">
        <f t="shared" ca="1" si="253"/>
        <v>0</v>
      </c>
      <c r="Z1259" s="27">
        <f t="shared" ca="1" si="249"/>
        <v>0.34487999999999985</v>
      </c>
      <c r="AB1259" s="38">
        <f t="shared" ca="1" si="254"/>
        <v>43349</v>
      </c>
      <c r="AC1259" s="38">
        <f t="shared" si="255"/>
        <v>43349</v>
      </c>
      <c r="AD1259" s="38">
        <f t="shared" si="256"/>
        <v>43349</v>
      </c>
      <c r="AE1259" s="38">
        <f t="shared" ca="1" si="237"/>
        <v>43347</v>
      </c>
      <c r="AF1259" s="74">
        <f t="shared" ca="1" si="238"/>
        <v>43349</v>
      </c>
      <c r="AG1259" s="38">
        <f t="shared" ca="1" si="239"/>
        <v>43347</v>
      </c>
      <c r="AH1259" s="38">
        <f t="shared" ca="1" si="240"/>
        <v>43438</v>
      </c>
      <c r="AI1259" s="38">
        <f t="shared" ca="1" si="241"/>
        <v>43438</v>
      </c>
      <c r="AJ1259" s="38">
        <f t="shared" ca="1" si="242"/>
        <v>43440</v>
      </c>
      <c r="AK1259" s="74">
        <f t="shared" ca="1" si="243"/>
        <v>43346</v>
      </c>
      <c r="AL1259" s="38">
        <f t="shared" ca="1" si="244"/>
        <v>43347</v>
      </c>
      <c r="AM1259" s="38">
        <f t="shared" ca="1" si="245"/>
        <v>43346</v>
      </c>
      <c r="AO1259" s="38"/>
      <c r="AP1259" s="38"/>
      <c r="AQ1259" s="38"/>
    </row>
    <row r="1260" spans="2:43">
      <c r="B1260" s="111">
        <v>43441</v>
      </c>
      <c r="C1260" s="112">
        <v>2.7710599999999999</v>
      </c>
      <c r="E1260" s="111"/>
      <c r="K1260" s="111">
        <v>43389</v>
      </c>
      <c r="L1260" s="112">
        <v>2.5256799999999999</v>
      </c>
      <c r="N1260" s="111">
        <v>43389</v>
      </c>
      <c r="O1260" s="112">
        <v>2.3142800000000001</v>
      </c>
      <c r="Q1260" s="111">
        <v>43389</v>
      </c>
      <c r="R1260" s="112">
        <v>0.2114</v>
      </c>
      <c r="S1260" s="158">
        <f t="shared" si="250"/>
        <v>0</v>
      </c>
      <c r="T1260" s="38">
        <f t="shared" si="251"/>
        <v>43441</v>
      </c>
      <c r="U1260" s="112">
        <f t="shared" ca="1" si="252"/>
        <v>2.7710599999999999</v>
      </c>
      <c r="V1260" s="112">
        <f t="shared" ca="1" si="246"/>
        <v>2.6343999999999999</v>
      </c>
      <c r="W1260" s="112">
        <f t="shared" ca="1" si="247"/>
        <v>2.4226999999999999</v>
      </c>
      <c r="X1260" s="112">
        <f t="shared" ca="1" si="248"/>
        <v>0.2117</v>
      </c>
      <c r="Y1260" s="112">
        <f t="shared" ca="1" si="253"/>
        <v>0</v>
      </c>
      <c r="Z1260" s="27">
        <f t="shared" ca="1" si="249"/>
        <v>0.34836</v>
      </c>
      <c r="AB1260" s="38">
        <f t="shared" si="254"/>
        <v>43350</v>
      </c>
      <c r="AC1260" s="38">
        <f t="shared" si="255"/>
        <v>43350</v>
      </c>
      <c r="AD1260" s="38">
        <f t="shared" si="256"/>
        <v>43350</v>
      </c>
      <c r="AE1260" s="38">
        <f t="shared" si="237"/>
        <v>43348</v>
      </c>
      <c r="AF1260" s="74">
        <f t="shared" si="238"/>
        <v>43350</v>
      </c>
      <c r="AG1260" s="38">
        <f t="shared" ca="1" si="239"/>
        <v>43348</v>
      </c>
      <c r="AH1260" s="38">
        <f t="shared" ca="1" si="240"/>
        <v>43440</v>
      </c>
      <c r="AI1260" s="38" t="e">
        <f t="shared" ca="1" si="241"/>
        <v>#N/A</v>
      </c>
      <c r="AJ1260" s="38">
        <f t="shared" ca="1" si="242"/>
        <v>43440</v>
      </c>
      <c r="AK1260" s="74">
        <f t="shared" ca="1" si="243"/>
        <v>43347</v>
      </c>
      <c r="AL1260" s="38">
        <f t="shared" si="244"/>
        <v>43348</v>
      </c>
      <c r="AM1260" s="38">
        <f t="shared" si="245"/>
        <v>43347</v>
      </c>
      <c r="AO1260" s="38"/>
      <c r="AP1260" s="38"/>
      <c r="AQ1260" s="38"/>
    </row>
    <row r="1261" spans="2:43">
      <c r="B1261" s="111">
        <v>43444</v>
      </c>
      <c r="C1261" s="112">
        <v>2.7759399999999999</v>
      </c>
      <c r="E1261" s="111"/>
      <c r="K1261" s="111">
        <v>43390</v>
      </c>
      <c r="L1261" s="112">
        <v>2.52841</v>
      </c>
      <c r="N1261" s="111">
        <v>43390</v>
      </c>
      <c r="O1261" s="112">
        <v>2.3170099999999998</v>
      </c>
      <c r="Q1261" s="111">
        <v>43390</v>
      </c>
      <c r="R1261" s="112">
        <v>0.2114</v>
      </c>
      <c r="S1261" s="158">
        <f t="shared" si="250"/>
        <v>0</v>
      </c>
      <c r="T1261" s="38">
        <f t="shared" si="251"/>
        <v>43444</v>
      </c>
      <c r="U1261" s="112">
        <f t="shared" ca="1" si="252"/>
        <v>2.7759399999999999</v>
      </c>
      <c r="V1261" s="112">
        <f t="shared" ca="1" si="246"/>
        <v>2.6370200000000001</v>
      </c>
      <c r="W1261" s="112">
        <f t="shared" ca="1" si="247"/>
        <v>2.42537</v>
      </c>
      <c r="X1261" s="112">
        <f t="shared" ca="1" si="248"/>
        <v>0.21165</v>
      </c>
      <c r="Y1261" s="112">
        <f t="shared" ca="1" si="253"/>
        <v>0</v>
      </c>
      <c r="Z1261" s="27">
        <f t="shared" ca="1" si="249"/>
        <v>0.35056999999999983</v>
      </c>
      <c r="AB1261" s="38">
        <f t="shared" si="254"/>
        <v>43353</v>
      </c>
      <c r="AC1261" s="38">
        <f t="shared" si="255"/>
        <v>43353</v>
      </c>
      <c r="AD1261" s="38">
        <f t="shared" si="256"/>
        <v>43353</v>
      </c>
      <c r="AE1261" s="38">
        <f t="shared" si="237"/>
        <v>43349</v>
      </c>
      <c r="AF1261" s="74">
        <f t="shared" si="238"/>
        <v>43353</v>
      </c>
      <c r="AG1261" s="38">
        <f t="shared" ca="1" si="239"/>
        <v>43349</v>
      </c>
      <c r="AH1261" s="38">
        <f t="shared" ca="1" si="240"/>
        <v>43440</v>
      </c>
      <c r="AI1261" s="38">
        <f t="shared" ca="1" si="241"/>
        <v>43440</v>
      </c>
      <c r="AJ1261" s="38">
        <f t="shared" ca="1" si="242"/>
        <v>43441</v>
      </c>
      <c r="AK1261" s="74">
        <f t="shared" ca="1" si="243"/>
        <v>43349</v>
      </c>
      <c r="AL1261" s="38">
        <f t="shared" si="244"/>
        <v>43349</v>
      </c>
      <c r="AM1261" s="38">
        <f t="shared" si="245"/>
        <v>43348</v>
      </c>
      <c r="AO1261" s="38"/>
      <c r="AP1261" s="38"/>
      <c r="AQ1261" s="38"/>
    </row>
    <row r="1262" spans="2:43">
      <c r="B1262" s="111">
        <v>43445</v>
      </c>
      <c r="C1262" s="112">
        <v>2.7789999999999999</v>
      </c>
      <c r="E1262" s="111"/>
      <c r="K1262" s="111">
        <v>43391</v>
      </c>
      <c r="L1262" s="112">
        <v>2.5309300000000001</v>
      </c>
      <c r="N1262" s="111">
        <v>43391</v>
      </c>
      <c r="O1262" s="112">
        <v>2.3195299999999999</v>
      </c>
      <c r="Q1262" s="111">
        <v>43391</v>
      </c>
      <c r="R1262" s="112">
        <v>0.2114</v>
      </c>
      <c r="S1262" s="158">
        <f t="shared" si="250"/>
        <v>0</v>
      </c>
      <c r="T1262" s="38">
        <f t="shared" si="251"/>
        <v>43445</v>
      </c>
      <c r="U1262" s="112">
        <f t="shared" ca="1" si="252"/>
        <v>2.7789999999999999</v>
      </c>
      <c r="V1262" s="112">
        <f t="shared" ca="1" si="246"/>
        <v>2.6391499999999999</v>
      </c>
      <c r="W1262" s="112">
        <f t="shared" ca="1" si="247"/>
        <v>2.4275000000000002</v>
      </c>
      <c r="X1262" s="112">
        <f t="shared" ca="1" si="248"/>
        <v>0.21165</v>
      </c>
      <c r="Y1262" s="112">
        <f t="shared" ca="1" si="253"/>
        <v>0</v>
      </c>
      <c r="Z1262" s="27">
        <f t="shared" ca="1" si="249"/>
        <v>0.3514999999999997</v>
      </c>
      <c r="AB1262" s="38">
        <f t="shared" si="254"/>
        <v>43354</v>
      </c>
      <c r="AC1262" s="38">
        <f t="shared" si="255"/>
        <v>43354</v>
      </c>
      <c r="AD1262" s="38">
        <f t="shared" si="256"/>
        <v>43354</v>
      </c>
      <c r="AE1262" s="38">
        <f t="shared" si="237"/>
        <v>43350</v>
      </c>
      <c r="AF1262" s="74">
        <f t="shared" si="238"/>
        <v>43354</v>
      </c>
      <c r="AG1262" s="38">
        <f t="shared" ca="1" si="239"/>
        <v>43350</v>
      </c>
      <c r="AH1262" s="38">
        <f t="shared" ca="1" si="240"/>
        <v>43441</v>
      </c>
      <c r="AI1262" s="38">
        <f t="shared" ca="1" si="241"/>
        <v>43441</v>
      </c>
      <c r="AJ1262" s="38">
        <f t="shared" ca="1" si="242"/>
        <v>43444</v>
      </c>
      <c r="AK1262" s="74">
        <f t="shared" ca="1" si="243"/>
        <v>43350</v>
      </c>
      <c r="AL1262" s="38">
        <f t="shared" si="244"/>
        <v>43350</v>
      </c>
      <c r="AM1262" s="38">
        <f t="shared" si="245"/>
        <v>43349</v>
      </c>
      <c r="AO1262" s="38"/>
      <c r="AP1262" s="38"/>
      <c r="AQ1262" s="38"/>
    </row>
    <row r="1263" spans="2:43">
      <c r="B1263" s="111">
        <v>43446</v>
      </c>
      <c r="C1263" s="112">
        <v>2.7774999999999999</v>
      </c>
      <c r="E1263" s="111"/>
      <c r="K1263" s="111">
        <v>43392</v>
      </c>
      <c r="L1263" s="112">
        <v>2.5369799999999998</v>
      </c>
      <c r="N1263" s="111">
        <v>43392</v>
      </c>
      <c r="O1263" s="112">
        <v>2.32558</v>
      </c>
      <c r="Q1263" s="111">
        <v>43392</v>
      </c>
      <c r="R1263" s="112">
        <v>0.2114</v>
      </c>
      <c r="S1263" s="158">
        <f t="shared" si="250"/>
        <v>0</v>
      </c>
      <c r="T1263" s="38">
        <f t="shared" si="251"/>
        <v>43446</v>
      </c>
      <c r="U1263" s="112">
        <f t="shared" ca="1" si="252"/>
        <v>2.7774999999999999</v>
      </c>
      <c r="V1263" s="112">
        <f t="shared" ca="1" si="246"/>
        <v>2.6412800000000001</v>
      </c>
      <c r="W1263" s="112">
        <f t="shared" ca="1" si="247"/>
        <v>2.42963</v>
      </c>
      <c r="X1263" s="112">
        <f t="shared" ca="1" si="248"/>
        <v>0.21165</v>
      </c>
      <c r="Y1263" s="112">
        <f t="shared" ca="1" si="253"/>
        <v>0</v>
      </c>
      <c r="Z1263" s="27">
        <f t="shared" ca="1" si="249"/>
        <v>0.3478699999999999</v>
      </c>
      <c r="AB1263" s="38">
        <f t="shared" si="254"/>
        <v>43355</v>
      </c>
      <c r="AC1263" s="38">
        <f t="shared" ca="1" si="255"/>
        <v>43355</v>
      </c>
      <c r="AD1263" s="38">
        <f t="shared" si="256"/>
        <v>43355</v>
      </c>
      <c r="AE1263" s="38">
        <f t="shared" si="237"/>
        <v>43353</v>
      </c>
      <c r="AF1263" s="74">
        <f t="shared" si="238"/>
        <v>43355</v>
      </c>
      <c r="AG1263" s="38">
        <f t="shared" ca="1" si="239"/>
        <v>43353</v>
      </c>
      <c r="AH1263" s="38">
        <f t="shared" ca="1" si="240"/>
        <v>43444</v>
      </c>
      <c r="AI1263" s="38">
        <f t="shared" ca="1" si="241"/>
        <v>43444</v>
      </c>
      <c r="AJ1263" s="38">
        <f t="shared" ca="1" si="242"/>
        <v>43445</v>
      </c>
      <c r="AK1263" s="74">
        <f t="shared" ca="1" si="243"/>
        <v>43353</v>
      </c>
      <c r="AL1263" s="38">
        <f t="shared" si="244"/>
        <v>43353</v>
      </c>
      <c r="AM1263" s="38">
        <f t="shared" si="245"/>
        <v>43350</v>
      </c>
      <c r="AO1263" s="38"/>
      <c r="AP1263" s="38"/>
      <c r="AQ1263" s="38"/>
    </row>
    <row r="1264" spans="2:43">
      <c r="B1264" s="111">
        <v>43447</v>
      </c>
      <c r="C1264" s="112">
        <v>2.7881900000000002</v>
      </c>
      <c r="E1264" s="111"/>
      <c r="K1264" s="111">
        <v>43395</v>
      </c>
      <c r="L1264" s="112">
        <v>2.5409800000000002</v>
      </c>
      <c r="N1264" s="111">
        <v>43395</v>
      </c>
      <c r="O1264" s="112">
        <v>2.32958</v>
      </c>
      <c r="Q1264" s="111">
        <v>43395</v>
      </c>
      <c r="R1264" s="112">
        <v>0.2114</v>
      </c>
      <c r="S1264" s="158">
        <f t="shared" si="250"/>
        <v>0</v>
      </c>
      <c r="T1264" s="38">
        <f t="shared" si="251"/>
        <v>43447</v>
      </c>
      <c r="U1264" s="112">
        <f t="shared" ca="1" si="252"/>
        <v>2.7881900000000002</v>
      </c>
      <c r="V1264" s="112">
        <f t="shared" ca="1" si="246"/>
        <v>2.6433999999999997</v>
      </c>
      <c r="W1264" s="112">
        <f t="shared" ca="1" si="247"/>
        <v>2.4317500000000001</v>
      </c>
      <c r="X1264" s="112">
        <f t="shared" ca="1" si="248"/>
        <v>0.21165</v>
      </c>
      <c r="Y1264" s="112">
        <f t="shared" ca="1" si="253"/>
        <v>0</v>
      </c>
      <c r="Z1264" s="27">
        <f t="shared" ca="1" si="249"/>
        <v>0.35644000000000009</v>
      </c>
      <c r="AB1264" s="38">
        <f t="shared" si="254"/>
        <v>43356</v>
      </c>
      <c r="AC1264" s="38">
        <f t="shared" si="255"/>
        <v>43356</v>
      </c>
      <c r="AD1264" s="38">
        <f t="shared" si="256"/>
        <v>43356</v>
      </c>
      <c r="AE1264" s="38">
        <f t="shared" si="237"/>
        <v>43354</v>
      </c>
      <c r="AF1264" s="74">
        <f t="shared" si="238"/>
        <v>43356</v>
      </c>
      <c r="AG1264" s="38">
        <f t="shared" ca="1" si="239"/>
        <v>43354</v>
      </c>
      <c r="AH1264" s="38">
        <f t="shared" ca="1" si="240"/>
        <v>43445</v>
      </c>
      <c r="AI1264" s="38">
        <f t="shared" ca="1" si="241"/>
        <v>43445</v>
      </c>
      <c r="AJ1264" s="38">
        <f t="shared" ca="1" si="242"/>
        <v>43446</v>
      </c>
      <c r="AK1264" s="74">
        <f t="shared" ca="1" si="243"/>
        <v>43354</v>
      </c>
      <c r="AL1264" s="38">
        <f t="shared" si="244"/>
        <v>43354</v>
      </c>
      <c r="AM1264" s="38">
        <f t="shared" si="245"/>
        <v>43353</v>
      </c>
      <c r="AO1264" s="38"/>
      <c r="AP1264" s="38"/>
      <c r="AQ1264" s="38"/>
    </row>
    <row r="1265" spans="2:43">
      <c r="B1265" s="111">
        <v>43448</v>
      </c>
      <c r="C1265" s="112">
        <v>2.8006899999999999</v>
      </c>
      <c r="E1265" s="111"/>
      <c r="K1265" s="111">
        <v>43396</v>
      </c>
      <c r="L1265" s="112">
        <v>2.5434900000000003</v>
      </c>
      <c r="N1265" s="111">
        <v>43396</v>
      </c>
      <c r="O1265" s="112">
        <v>2.33209</v>
      </c>
      <c r="Q1265" s="111">
        <v>43396</v>
      </c>
      <c r="R1265" s="112">
        <v>0.2114</v>
      </c>
      <c r="S1265" s="158">
        <f t="shared" si="250"/>
        <v>0</v>
      </c>
      <c r="T1265" s="38">
        <f t="shared" si="251"/>
        <v>43448</v>
      </c>
      <c r="U1265" s="112">
        <f t="shared" ca="1" si="252"/>
        <v>2.8006899999999999</v>
      </c>
      <c r="V1265" s="112">
        <f t="shared" ca="1" si="246"/>
        <v>2.6455199999999999</v>
      </c>
      <c r="W1265" s="112">
        <f t="shared" ca="1" si="247"/>
        <v>2.4338699999999998</v>
      </c>
      <c r="X1265" s="112">
        <f t="shared" ca="1" si="248"/>
        <v>0.21165</v>
      </c>
      <c r="Y1265" s="112">
        <f t="shared" ca="1" si="253"/>
        <v>0</v>
      </c>
      <c r="Z1265" s="27">
        <f t="shared" ca="1" si="249"/>
        <v>0.36682000000000015</v>
      </c>
      <c r="AB1265" s="38">
        <f t="shared" si="254"/>
        <v>43357</v>
      </c>
      <c r="AC1265" s="38">
        <f t="shared" si="255"/>
        <v>43357</v>
      </c>
      <c r="AD1265" s="38">
        <f t="shared" si="256"/>
        <v>43357</v>
      </c>
      <c r="AE1265" s="38">
        <f t="shared" si="237"/>
        <v>43355</v>
      </c>
      <c r="AF1265" s="74">
        <f t="shared" si="238"/>
        <v>43357</v>
      </c>
      <c r="AG1265" s="38">
        <f t="shared" ca="1" si="239"/>
        <v>43355</v>
      </c>
      <c r="AH1265" s="38">
        <f t="shared" ca="1" si="240"/>
        <v>43446</v>
      </c>
      <c r="AI1265" s="38">
        <f t="shared" ca="1" si="241"/>
        <v>43446</v>
      </c>
      <c r="AJ1265" s="38">
        <f t="shared" ca="1" si="242"/>
        <v>43447</v>
      </c>
      <c r="AK1265" s="74">
        <f t="shared" ca="1" si="243"/>
        <v>43355</v>
      </c>
      <c r="AL1265" s="38">
        <f t="shared" si="244"/>
        <v>43355</v>
      </c>
      <c r="AM1265" s="38">
        <f t="shared" si="245"/>
        <v>43354</v>
      </c>
      <c r="AO1265" s="38"/>
      <c r="AP1265" s="38"/>
      <c r="AQ1265" s="38"/>
    </row>
    <row r="1266" spans="2:43">
      <c r="B1266" s="111">
        <v>43451</v>
      </c>
      <c r="C1266" s="112">
        <v>2.8036300000000001</v>
      </c>
      <c r="E1266" s="111"/>
      <c r="K1266" s="111">
        <v>43397</v>
      </c>
      <c r="L1266" s="112">
        <v>2.5460099999999999</v>
      </c>
      <c r="N1266" s="111">
        <v>43397</v>
      </c>
      <c r="O1266" s="112">
        <v>2.3346100000000001</v>
      </c>
      <c r="Q1266" s="111">
        <v>43397</v>
      </c>
      <c r="R1266" s="112">
        <v>0.2114</v>
      </c>
      <c r="S1266" s="158">
        <f t="shared" si="250"/>
        <v>0</v>
      </c>
      <c r="T1266" s="38">
        <f t="shared" si="251"/>
        <v>43451</v>
      </c>
      <c r="U1266" s="112">
        <f t="shared" ca="1" si="252"/>
        <v>2.8036300000000001</v>
      </c>
      <c r="V1266" s="112">
        <f t="shared" ca="1" si="246"/>
        <v>2.6538200000000001</v>
      </c>
      <c r="W1266" s="112">
        <f t="shared" ca="1" si="247"/>
        <v>2.44217</v>
      </c>
      <c r="X1266" s="112">
        <f t="shared" ca="1" si="248"/>
        <v>0.21165</v>
      </c>
      <c r="Y1266" s="112">
        <f t="shared" ca="1" si="253"/>
        <v>0</v>
      </c>
      <c r="Z1266" s="27">
        <f t="shared" ca="1" si="249"/>
        <v>0.36146000000000011</v>
      </c>
      <c r="AB1266" s="38">
        <f t="shared" si="254"/>
        <v>43360</v>
      </c>
      <c r="AC1266" s="38">
        <f t="shared" si="255"/>
        <v>43360</v>
      </c>
      <c r="AD1266" s="38">
        <f t="shared" si="256"/>
        <v>43360</v>
      </c>
      <c r="AE1266" s="38">
        <f t="shared" si="237"/>
        <v>43356</v>
      </c>
      <c r="AF1266" s="74">
        <f t="shared" si="238"/>
        <v>43360</v>
      </c>
      <c r="AG1266" s="38">
        <f t="shared" ca="1" si="239"/>
        <v>43356</v>
      </c>
      <c r="AH1266" s="38">
        <f t="shared" ca="1" si="240"/>
        <v>43447</v>
      </c>
      <c r="AI1266" s="38">
        <f t="shared" ca="1" si="241"/>
        <v>43447</v>
      </c>
      <c r="AJ1266" s="38">
        <f t="shared" ca="1" si="242"/>
        <v>43448</v>
      </c>
      <c r="AK1266" s="74">
        <f t="shared" ca="1" si="243"/>
        <v>43356</v>
      </c>
      <c r="AL1266" s="38">
        <f t="shared" si="244"/>
        <v>43356</v>
      </c>
      <c r="AM1266" s="38">
        <f t="shared" si="245"/>
        <v>43355</v>
      </c>
      <c r="AO1266" s="38"/>
      <c r="AP1266" s="38"/>
      <c r="AQ1266" s="38"/>
    </row>
    <row r="1267" spans="2:43">
      <c r="B1267" s="111">
        <v>43452</v>
      </c>
      <c r="C1267" s="112">
        <v>2.7919999999999998</v>
      </c>
      <c r="E1267" s="111"/>
      <c r="K1267" s="111">
        <v>43398</v>
      </c>
      <c r="L1267" s="112">
        <v>2.5485199999999999</v>
      </c>
      <c r="N1267" s="111">
        <v>43398</v>
      </c>
      <c r="O1267" s="112">
        <v>2.3371200000000001</v>
      </c>
      <c r="Q1267" s="111">
        <v>43398</v>
      </c>
      <c r="R1267" s="112">
        <v>0.2114</v>
      </c>
      <c r="S1267" s="158">
        <f t="shared" si="250"/>
        <v>0</v>
      </c>
      <c r="T1267" s="38">
        <f t="shared" si="251"/>
        <v>43452</v>
      </c>
      <c r="U1267" s="112">
        <f t="shared" ca="1" si="252"/>
        <v>2.7919999999999998</v>
      </c>
      <c r="V1267" s="112">
        <f t="shared" ca="1" si="246"/>
        <v>2.6551399999999998</v>
      </c>
      <c r="W1267" s="112">
        <f t="shared" ca="1" si="247"/>
        <v>2.4434900000000002</v>
      </c>
      <c r="X1267" s="112">
        <f t="shared" ca="1" si="248"/>
        <v>0.21165</v>
      </c>
      <c r="Y1267" s="112">
        <f t="shared" ca="1" si="253"/>
        <v>0</v>
      </c>
      <c r="Z1267" s="27">
        <f t="shared" ca="1" si="249"/>
        <v>0.34850999999999965</v>
      </c>
      <c r="AB1267" s="38">
        <f t="shared" si="254"/>
        <v>43361</v>
      </c>
      <c r="AC1267" s="38">
        <f t="shared" si="255"/>
        <v>43361</v>
      </c>
      <c r="AD1267" s="38">
        <f t="shared" si="256"/>
        <v>43361</v>
      </c>
      <c r="AE1267" s="38">
        <f t="shared" si="237"/>
        <v>43357</v>
      </c>
      <c r="AF1267" s="74">
        <f t="shared" si="238"/>
        <v>43361</v>
      </c>
      <c r="AG1267" s="38">
        <f t="shared" ca="1" si="239"/>
        <v>43357</v>
      </c>
      <c r="AH1267" s="38">
        <f t="shared" ca="1" si="240"/>
        <v>43448</v>
      </c>
      <c r="AI1267" s="38">
        <f t="shared" ca="1" si="241"/>
        <v>43448</v>
      </c>
      <c r="AJ1267" s="38">
        <f t="shared" ca="1" si="242"/>
        <v>43451</v>
      </c>
      <c r="AK1267" s="74">
        <f t="shared" ca="1" si="243"/>
        <v>43357</v>
      </c>
      <c r="AL1267" s="38">
        <f t="shared" si="244"/>
        <v>43357</v>
      </c>
      <c r="AM1267" s="38">
        <f t="shared" si="245"/>
        <v>43356</v>
      </c>
      <c r="AO1267" s="38"/>
      <c r="AP1267" s="38"/>
      <c r="AQ1267" s="38"/>
    </row>
    <row r="1268" spans="2:43">
      <c r="B1268" s="111">
        <v>43453</v>
      </c>
      <c r="C1268" s="112">
        <v>2.7896299999999998</v>
      </c>
      <c r="E1268" s="111"/>
      <c r="K1268" s="111">
        <v>43399</v>
      </c>
      <c r="L1268" s="112">
        <v>2.5524100000000001</v>
      </c>
      <c r="N1268" s="111">
        <v>43399</v>
      </c>
      <c r="O1268" s="112">
        <v>2.3410099999999998</v>
      </c>
      <c r="Q1268" s="111">
        <v>43399</v>
      </c>
      <c r="R1268" s="112">
        <v>0.2114</v>
      </c>
      <c r="S1268" s="158">
        <f t="shared" si="250"/>
        <v>0</v>
      </c>
      <c r="T1268" s="38">
        <f t="shared" si="251"/>
        <v>43453</v>
      </c>
      <c r="U1268" s="112">
        <f t="shared" ca="1" si="252"/>
        <v>2.7896299999999998</v>
      </c>
      <c r="V1268" s="112">
        <f t="shared" ca="1" si="246"/>
        <v>2.6561399999999997</v>
      </c>
      <c r="W1268" s="112">
        <f t="shared" ca="1" si="247"/>
        <v>2.4444900000000001</v>
      </c>
      <c r="X1268" s="112">
        <f t="shared" ca="1" si="248"/>
        <v>0.21165</v>
      </c>
      <c r="Y1268" s="112">
        <f t="shared" ca="1" si="253"/>
        <v>0</v>
      </c>
      <c r="Z1268" s="27">
        <f t="shared" ca="1" si="249"/>
        <v>0.34513999999999978</v>
      </c>
      <c r="AB1268" s="38">
        <f t="shared" ca="1" si="254"/>
        <v>43362</v>
      </c>
      <c r="AC1268" s="38">
        <f t="shared" si="255"/>
        <v>43362</v>
      </c>
      <c r="AD1268" s="38">
        <f t="shared" si="256"/>
        <v>43362</v>
      </c>
      <c r="AE1268" s="38">
        <f t="shared" ca="1" si="237"/>
        <v>43360</v>
      </c>
      <c r="AF1268" s="74">
        <f t="shared" ca="1" si="238"/>
        <v>43362</v>
      </c>
      <c r="AG1268" s="38">
        <f t="shared" ca="1" si="239"/>
        <v>43360</v>
      </c>
      <c r="AH1268" s="38">
        <f t="shared" ca="1" si="240"/>
        <v>43451</v>
      </c>
      <c r="AI1268" s="38">
        <f t="shared" ca="1" si="241"/>
        <v>43451</v>
      </c>
      <c r="AJ1268" s="38">
        <f t="shared" ca="1" si="242"/>
        <v>43452</v>
      </c>
      <c r="AK1268" s="74">
        <f t="shared" ca="1" si="243"/>
        <v>43360</v>
      </c>
      <c r="AL1268" s="38">
        <f t="shared" ca="1" si="244"/>
        <v>43360</v>
      </c>
      <c r="AM1268" s="38">
        <f t="shared" ca="1" si="245"/>
        <v>43357</v>
      </c>
      <c r="AO1268" s="38"/>
      <c r="AP1268" s="38"/>
      <c r="AQ1268" s="38"/>
    </row>
    <row r="1269" spans="2:43">
      <c r="B1269" s="111">
        <v>43454</v>
      </c>
      <c r="C1269" s="112">
        <v>2.82375</v>
      </c>
      <c r="E1269" s="111"/>
      <c r="K1269" s="111">
        <v>43402</v>
      </c>
      <c r="L1269" s="112">
        <v>2.5575999999999999</v>
      </c>
      <c r="N1269" s="111">
        <v>43402</v>
      </c>
      <c r="O1269" s="112">
        <v>2.3462000000000001</v>
      </c>
      <c r="Q1269" s="111">
        <v>43402</v>
      </c>
      <c r="R1269" s="112">
        <v>0.2114</v>
      </c>
      <c r="S1269" s="158">
        <f t="shared" si="250"/>
        <v>0</v>
      </c>
      <c r="T1269" s="38">
        <f t="shared" si="251"/>
        <v>43454</v>
      </c>
      <c r="U1269" s="112">
        <f t="shared" ca="1" si="252"/>
        <v>2.82375</v>
      </c>
      <c r="V1269" s="112">
        <f t="shared" ca="1" si="246"/>
        <v>2.6574800000000001</v>
      </c>
      <c r="W1269" s="112">
        <f t="shared" ca="1" si="247"/>
        <v>2.4458299999999999</v>
      </c>
      <c r="X1269" s="112">
        <f t="shared" ca="1" si="248"/>
        <v>0.21165</v>
      </c>
      <c r="Y1269" s="112">
        <f t="shared" ca="1" si="253"/>
        <v>0</v>
      </c>
      <c r="Z1269" s="27">
        <f t="shared" ca="1" si="249"/>
        <v>0.37792000000000003</v>
      </c>
      <c r="AB1269" s="38">
        <f t="shared" si="254"/>
        <v>43363</v>
      </c>
      <c r="AC1269" s="38">
        <f t="shared" si="255"/>
        <v>43363</v>
      </c>
      <c r="AD1269" s="38">
        <f t="shared" si="256"/>
        <v>43363</v>
      </c>
      <c r="AE1269" s="38">
        <f t="shared" si="237"/>
        <v>43361</v>
      </c>
      <c r="AF1269" s="74">
        <f t="shared" si="238"/>
        <v>43363</v>
      </c>
      <c r="AG1269" s="38">
        <f t="shared" ca="1" si="239"/>
        <v>43361</v>
      </c>
      <c r="AH1269" s="38">
        <f t="shared" ca="1" si="240"/>
        <v>43452</v>
      </c>
      <c r="AI1269" s="38">
        <f t="shared" ca="1" si="241"/>
        <v>43452</v>
      </c>
      <c r="AJ1269" s="38">
        <f t="shared" ca="1" si="242"/>
        <v>43453</v>
      </c>
      <c r="AK1269" s="74">
        <f t="shared" ca="1" si="243"/>
        <v>43361</v>
      </c>
      <c r="AL1269" s="38">
        <f t="shared" si="244"/>
        <v>43361</v>
      </c>
      <c r="AM1269" s="38">
        <f t="shared" si="245"/>
        <v>43360</v>
      </c>
      <c r="AO1269" s="38"/>
      <c r="AP1269" s="38"/>
      <c r="AQ1269" s="38"/>
    </row>
    <row r="1270" spans="2:43">
      <c r="B1270" s="111">
        <v>43455</v>
      </c>
      <c r="C1270" s="112">
        <v>2.8216299999999999</v>
      </c>
      <c r="E1270" s="111"/>
      <c r="K1270" s="111">
        <v>43403</v>
      </c>
      <c r="L1270" s="112">
        <v>2.56</v>
      </c>
      <c r="N1270" s="111">
        <v>43403</v>
      </c>
      <c r="O1270" s="112">
        <v>2.3486000000000002</v>
      </c>
      <c r="Q1270" s="111">
        <v>43403</v>
      </c>
      <c r="R1270" s="112">
        <v>0.2114</v>
      </c>
      <c r="S1270" s="158">
        <f t="shared" si="250"/>
        <v>0</v>
      </c>
      <c r="T1270" s="38">
        <f t="shared" si="251"/>
        <v>43455</v>
      </c>
      <c r="U1270" s="112">
        <f t="shared" ca="1" si="252"/>
        <v>2.8216299999999999</v>
      </c>
      <c r="V1270" s="112">
        <f t="shared" ca="1" si="246"/>
        <v>2.65815</v>
      </c>
      <c r="W1270" s="112">
        <f t="shared" ca="1" si="247"/>
        <v>2.4464999999999999</v>
      </c>
      <c r="X1270" s="112">
        <f t="shared" ca="1" si="248"/>
        <v>0.21165</v>
      </c>
      <c r="Y1270" s="112">
        <f t="shared" ca="1" si="253"/>
        <v>0</v>
      </c>
      <c r="Z1270" s="27">
        <f t="shared" ca="1" si="249"/>
        <v>0.37512999999999996</v>
      </c>
      <c r="AB1270" s="38">
        <f t="shared" si="254"/>
        <v>43364</v>
      </c>
      <c r="AC1270" s="38">
        <f t="shared" si="255"/>
        <v>43364</v>
      </c>
      <c r="AD1270" s="38">
        <f t="shared" si="256"/>
        <v>43364</v>
      </c>
      <c r="AE1270" s="38">
        <f t="shared" si="237"/>
        <v>43362</v>
      </c>
      <c r="AF1270" s="74">
        <f t="shared" si="238"/>
        <v>43364</v>
      </c>
      <c r="AG1270" s="38">
        <f t="shared" ca="1" si="239"/>
        <v>43362</v>
      </c>
      <c r="AH1270" s="38">
        <f t="shared" ca="1" si="240"/>
        <v>43453</v>
      </c>
      <c r="AI1270" s="38">
        <f t="shared" ca="1" si="241"/>
        <v>43453</v>
      </c>
      <c r="AJ1270" s="38">
        <f t="shared" ca="1" si="242"/>
        <v>43454</v>
      </c>
      <c r="AK1270" s="74">
        <f t="shared" ca="1" si="243"/>
        <v>43362</v>
      </c>
      <c r="AL1270" s="38">
        <f t="shared" si="244"/>
        <v>43362</v>
      </c>
      <c r="AM1270" s="38">
        <f t="shared" si="245"/>
        <v>43361</v>
      </c>
      <c r="AO1270" s="38"/>
      <c r="AP1270" s="38"/>
      <c r="AQ1270" s="38"/>
    </row>
    <row r="1271" spans="2:43">
      <c r="B1271" s="111">
        <v>43458</v>
      </c>
      <c r="C1271" s="112">
        <v>2.8134399999999999</v>
      </c>
      <c r="E1271" s="111"/>
      <c r="K1271" s="111">
        <v>43404</v>
      </c>
      <c r="L1271" s="112">
        <v>2.5623</v>
      </c>
      <c r="N1271" s="111">
        <v>43404</v>
      </c>
      <c r="O1271" s="112">
        <v>2.3509000000000002</v>
      </c>
      <c r="Q1271" s="111">
        <v>43404</v>
      </c>
      <c r="R1271" s="112">
        <v>0.2114</v>
      </c>
      <c r="S1271" s="158">
        <f t="shared" si="250"/>
        <v>0</v>
      </c>
      <c r="T1271" s="38">
        <f t="shared" si="251"/>
        <v>43458</v>
      </c>
      <c r="U1271" s="112">
        <f t="shared" ca="1" si="252"/>
        <v>2.8134399999999999</v>
      </c>
      <c r="V1271" s="112">
        <f t="shared" ca="1" si="246"/>
        <v>2.6582499999999998</v>
      </c>
      <c r="W1271" s="112">
        <f t="shared" ca="1" si="247"/>
        <v>2.4466000000000001</v>
      </c>
      <c r="X1271" s="112">
        <f t="shared" ca="1" si="248"/>
        <v>0.21165</v>
      </c>
      <c r="Y1271" s="112">
        <f t="shared" ca="1" si="253"/>
        <v>0</v>
      </c>
      <c r="Z1271" s="27">
        <f t="shared" ca="1" si="249"/>
        <v>0.36683999999999983</v>
      </c>
      <c r="AB1271" s="38">
        <f t="shared" si="254"/>
        <v>43367</v>
      </c>
      <c r="AC1271" s="38">
        <f t="shared" si="255"/>
        <v>43367</v>
      </c>
      <c r="AD1271" s="38">
        <f t="shared" si="256"/>
        <v>43367</v>
      </c>
      <c r="AE1271" s="38">
        <f t="shared" si="237"/>
        <v>43363</v>
      </c>
      <c r="AF1271" s="74">
        <f t="shared" si="238"/>
        <v>43367</v>
      </c>
      <c r="AG1271" s="38">
        <f t="shared" ca="1" si="239"/>
        <v>43363</v>
      </c>
      <c r="AH1271" s="38">
        <f t="shared" ca="1" si="240"/>
        <v>43454</v>
      </c>
      <c r="AI1271" s="38">
        <f t="shared" ca="1" si="241"/>
        <v>43454</v>
      </c>
      <c r="AJ1271" s="38">
        <f t="shared" ca="1" si="242"/>
        <v>43455</v>
      </c>
      <c r="AK1271" s="74">
        <f t="shared" ca="1" si="243"/>
        <v>43363</v>
      </c>
      <c r="AL1271" s="38">
        <f t="shared" si="244"/>
        <v>43363</v>
      </c>
      <c r="AM1271" s="38">
        <f t="shared" si="245"/>
        <v>43362</v>
      </c>
      <c r="AO1271" s="38"/>
      <c r="AP1271" s="38"/>
      <c r="AQ1271" s="38"/>
    </row>
    <row r="1272" spans="2:43">
      <c r="B1272" s="111">
        <v>43461</v>
      </c>
      <c r="C1272" s="112">
        <v>2.8029999999999999</v>
      </c>
      <c r="E1272" s="111"/>
      <c r="K1272" s="111">
        <v>43405</v>
      </c>
      <c r="L1272" s="112">
        <v>2.56623</v>
      </c>
      <c r="N1272" s="111">
        <v>43405</v>
      </c>
      <c r="O1272" s="112">
        <v>2.3548299999999998</v>
      </c>
      <c r="Q1272" s="111">
        <v>43405</v>
      </c>
      <c r="R1272" s="112">
        <v>0.2114</v>
      </c>
      <c r="S1272" s="158">
        <f t="shared" si="250"/>
        <v>0</v>
      </c>
      <c r="T1272" s="38">
        <f t="shared" si="251"/>
        <v>43461</v>
      </c>
      <c r="U1272" s="112">
        <f t="shared" ca="1" si="252"/>
        <v>2.8029999999999999</v>
      </c>
      <c r="V1272" s="112">
        <f t="shared" ca="1" si="246"/>
        <v>2.6579800000000002</v>
      </c>
      <c r="W1272" s="112">
        <f t="shared" ca="1" si="247"/>
        <v>2.4462799999999998</v>
      </c>
      <c r="X1272" s="112">
        <f t="shared" ca="1" si="248"/>
        <v>0.2117</v>
      </c>
      <c r="Y1272" s="112">
        <f t="shared" ca="1" si="253"/>
        <v>0</v>
      </c>
      <c r="Z1272" s="27">
        <f t="shared" ca="1" si="249"/>
        <v>0.35672000000000015</v>
      </c>
      <c r="AB1272" s="38">
        <f t="shared" si="254"/>
        <v>43370</v>
      </c>
      <c r="AC1272" s="38">
        <f t="shared" ca="1" si="255"/>
        <v>43370</v>
      </c>
      <c r="AD1272" s="38">
        <f t="shared" si="256"/>
        <v>43370</v>
      </c>
      <c r="AE1272" s="38">
        <f t="shared" si="237"/>
        <v>43368</v>
      </c>
      <c r="AF1272" s="74">
        <f t="shared" si="238"/>
        <v>43370</v>
      </c>
      <c r="AG1272" s="38">
        <f t="shared" ca="1" si="239"/>
        <v>43368</v>
      </c>
      <c r="AH1272" s="38">
        <f t="shared" ca="1" si="240"/>
        <v>43460</v>
      </c>
      <c r="AI1272" s="38" t="e">
        <f t="shared" ca="1" si="241"/>
        <v>#N/A</v>
      </c>
      <c r="AJ1272" s="38">
        <f t="shared" ca="1" si="242"/>
        <v>43460</v>
      </c>
      <c r="AK1272" s="74">
        <f t="shared" ca="1" si="243"/>
        <v>43367</v>
      </c>
      <c r="AL1272" s="38">
        <f t="shared" si="244"/>
        <v>43368</v>
      </c>
      <c r="AM1272" s="38">
        <f t="shared" si="245"/>
        <v>43367</v>
      </c>
      <c r="AO1272" s="38"/>
      <c r="AP1272" s="38"/>
      <c r="AQ1272" s="38"/>
    </row>
    <row r="1273" spans="2:43">
      <c r="B1273" s="111">
        <v>43462</v>
      </c>
      <c r="C1273" s="112">
        <v>2.7970000000000002</v>
      </c>
      <c r="E1273" s="111"/>
      <c r="K1273" s="111">
        <v>43406</v>
      </c>
      <c r="L1273" s="112">
        <v>2.5716700000000001</v>
      </c>
      <c r="N1273" s="111">
        <v>43406</v>
      </c>
      <c r="O1273" s="112">
        <v>2.3602699999999999</v>
      </c>
      <c r="Q1273" s="111">
        <v>43406</v>
      </c>
      <c r="R1273" s="112">
        <v>0.2114</v>
      </c>
      <c r="S1273" s="158">
        <f t="shared" si="250"/>
        <v>0</v>
      </c>
      <c r="T1273" s="38">
        <f t="shared" si="251"/>
        <v>43462</v>
      </c>
      <c r="U1273" s="112">
        <f t="shared" ca="1" si="252"/>
        <v>2.7970000000000002</v>
      </c>
      <c r="V1273" s="112">
        <f t="shared" ca="1" si="246"/>
        <v>2.6574900000000001</v>
      </c>
      <c r="W1273" s="112">
        <f t="shared" ca="1" si="247"/>
        <v>2.44584</v>
      </c>
      <c r="X1273" s="112">
        <f t="shared" ca="1" si="248"/>
        <v>0.21165</v>
      </c>
      <c r="Y1273" s="112">
        <f t="shared" ca="1" si="253"/>
        <v>0</v>
      </c>
      <c r="Z1273" s="27">
        <f t="shared" ca="1" si="249"/>
        <v>0.35116000000000014</v>
      </c>
      <c r="AB1273" s="38">
        <f t="shared" si="254"/>
        <v>43371</v>
      </c>
      <c r="AC1273" s="38">
        <f t="shared" si="255"/>
        <v>43371</v>
      </c>
      <c r="AD1273" s="38">
        <f t="shared" si="256"/>
        <v>43371</v>
      </c>
      <c r="AE1273" s="38">
        <f t="shared" si="237"/>
        <v>43369</v>
      </c>
      <c r="AF1273" s="74">
        <f t="shared" si="238"/>
        <v>43371</v>
      </c>
      <c r="AG1273" s="38">
        <f t="shared" ca="1" si="239"/>
        <v>43369</v>
      </c>
      <c r="AH1273" s="38">
        <f t="shared" ca="1" si="240"/>
        <v>43460</v>
      </c>
      <c r="AI1273" s="38">
        <f t="shared" ca="1" si="241"/>
        <v>43460</v>
      </c>
      <c r="AJ1273" s="38">
        <f t="shared" ca="1" si="242"/>
        <v>43461</v>
      </c>
      <c r="AK1273" s="74">
        <f t="shared" ca="1" si="243"/>
        <v>43369</v>
      </c>
      <c r="AL1273" s="38">
        <f t="shared" si="244"/>
        <v>43369</v>
      </c>
      <c r="AM1273" s="38">
        <f t="shared" si="245"/>
        <v>43368</v>
      </c>
      <c r="AO1273" s="38"/>
      <c r="AP1273" s="38"/>
      <c r="AQ1273" s="38"/>
    </row>
    <row r="1274" spans="2:43">
      <c r="B1274" s="111">
        <v>43465</v>
      </c>
      <c r="C1274" s="112">
        <v>2.8076300000000001</v>
      </c>
      <c r="E1274" s="111"/>
      <c r="K1274" s="111">
        <v>43409</v>
      </c>
      <c r="L1274" s="112">
        <v>2.5754200000000003</v>
      </c>
      <c r="N1274" s="111">
        <v>43409</v>
      </c>
      <c r="O1274" s="112">
        <v>2.36402</v>
      </c>
      <c r="Q1274" s="111">
        <v>43409</v>
      </c>
      <c r="R1274" s="112">
        <v>0.2114</v>
      </c>
      <c r="S1274" s="158">
        <f t="shared" si="250"/>
        <v>0</v>
      </c>
      <c r="T1274" s="38">
        <f t="shared" si="251"/>
        <v>43465</v>
      </c>
      <c r="U1274" s="112">
        <f t="shared" ca="1" si="252"/>
        <v>2.8076300000000001</v>
      </c>
      <c r="V1274" s="112">
        <f t="shared" ca="1" si="246"/>
        <v>2.6564899999999998</v>
      </c>
      <c r="W1274" s="112">
        <f t="shared" ca="1" si="247"/>
        <v>2.4448400000000001</v>
      </c>
      <c r="X1274" s="112">
        <f t="shared" ca="1" si="248"/>
        <v>0.21165</v>
      </c>
      <c r="Y1274" s="112">
        <f t="shared" ca="1" si="253"/>
        <v>0</v>
      </c>
      <c r="Z1274" s="27">
        <f t="shared" ca="1" si="249"/>
        <v>0.36278999999999995</v>
      </c>
      <c r="AB1274" s="38">
        <f t="shared" si="254"/>
        <v>43371</v>
      </c>
      <c r="AC1274" s="38" t="e">
        <f t="shared" si="255"/>
        <v>#N/A</v>
      </c>
      <c r="AD1274" s="38">
        <f t="shared" si="256"/>
        <v>43371</v>
      </c>
      <c r="AE1274" s="38">
        <f t="shared" si="237"/>
        <v>43369</v>
      </c>
      <c r="AF1274" s="74">
        <f t="shared" si="238"/>
        <v>43371</v>
      </c>
      <c r="AG1274" s="38">
        <f t="shared" ca="1" si="239"/>
        <v>43369</v>
      </c>
      <c r="AH1274" s="38">
        <f t="shared" ca="1" si="240"/>
        <v>43460</v>
      </c>
      <c r="AI1274" s="38">
        <f t="shared" ca="1" si="241"/>
        <v>43460</v>
      </c>
      <c r="AJ1274" s="38">
        <f t="shared" ca="1" si="242"/>
        <v>43461</v>
      </c>
      <c r="AK1274" s="74">
        <f t="shared" ca="1" si="243"/>
        <v>43369</v>
      </c>
      <c r="AL1274" s="38">
        <f t="shared" si="244"/>
        <v>43369</v>
      </c>
      <c r="AM1274" s="38">
        <f t="shared" si="245"/>
        <v>43368</v>
      </c>
      <c r="AO1274" s="38"/>
      <c r="AP1274" s="38"/>
      <c r="AQ1274" s="38"/>
    </row>
    <row r="1275" spans="2:43">
      <c r="B1275" s="111">
        <v>43467</v>
      </c>
      <c r="C1275" s="112">
        <v>2.7938800000000001</v>
      </c>
      <c r="E1275" s="111"/>
      <c r="K1275" s="111">
        <v>43410</v>
      </c>
      <c r="L1275" s="112">
        <v>2.5771699999999997</v>
      </c>
      <c r="N1275" s="111">
        <v>43410</v>
      </c>
      <c r="O1275" s="112">
        <v>2.3657699999999999</v>
      </c>
      <c r="Q1275" s="111">
        <v>43410</v>
      </c>
      <c r="R1275" s="112">
        <v>0.2114</v>
      </c>
      <c r="S1275" s="158">
        <f t="shared" si="250"/>
        <v>0</v>
      </c>
      <c r="T1275" s="38">
        <f t="shared" si="251"/>
        <v>43467</v>
      </c>
      <c r="U1275" s="112">
        <f t="shared" ca="1" si="252"/>
        <v>2.7938800000000001</v>
      </c>
      <c r="V1275" s="112">
        <f t="shared" ca="1" si="246"/>
        <v>2.6514500000000001</v>
      </c>
      <c r="W1275" s="112">
        <f t="shared" ca="1" si="247"/>
        <v>2.4398</v>
      </c>
      <c r="X1275" s="112">
        <f t="shared" ca="1" si="248"/>
        <v>0.21165</v>
      </c>
      <c r="Y1275" s="112">
        <f t="shared" ca="1" si="253"/>
        <v>0</v>
      </c>
      <c r="Z1275" s="27">
        <f t="shared" ca="1" si="249"/>
        <v>0.35408000000000017</v>
      </c>
      <c r="AB1275" s="38">
        <f t="shared" ca="1" si="254"/>
        <v>43375</v>
      </c>
      <c r="AC1275" s="38">
        <f t="shared" ca="1" si="255"/>
        <v>43375</v>
      </c>
      <c r="AD1275" s="38">
        <f t="shared" si="256"/>
        <v>43375</v>
      </c>
      <c r="AE1275" s="38">
        <f t="shared" ca="1" si="237"/>
        <v>43371</v>
      </c>
      <c r="AF1275" s="74">
        <f t="shared" ca="1" si="238"/>
        <v>43375</v>
      </c>
      <c r="AG1275" s="38">
        <f t="shared" ca="1" si="239"/>
        <v>43371</v>
      </c>
      <c r="AH1275" s="38">
        <f t="shared" ca="1" si="240"/>
        <v>43462</v>
      </c>
      <c r="AI1275" s="38">
        <f t="shared" ca="1" si="241"/>
        <v>43462</v>
      </c>
      <c r="AJ1275" s="38">
        <f t="shared" ca="1" si="242"/>
        <v>43465</v>
      </c>
      <c r="AK1275" s="74">
        <f t="shared" ca="1" si="243"/>
        <v>43371</v>
      </c>
      <c r="AL1275" s="38">
        <f t="shared" ca="1" si="244"/>
        <v>43371</v>
      </c>
      <c r="AM1275" s="38">
        <f t="shared" ca="1" si="245"/>
        <v>43370</v>
      </c>
      <c r="AO1275" s="38"/>
      <c r="AP1275" s="38"/>
      <c r="AQ1275" s="38"/>
    </row>
    <row r="1276" spans="2:43">
      <c r="B1276" s="111">
        <v>43468</v>
      </c>
      <c r="C1276" s="112">
        <v>2.7949999999999999</v>
      </c>
      <c r="E1276" s="111"/>
      <c r="K1276" s="111">
        <v>43411</v>
      </c>
      <c r="L1276" s="112">
        <v>2.5789200000000001</v>
      </c>
      <c r="N1276" s="111">
        <v>43411</v>
      </c>
      <c r="O1276" s="112">
        <v>2.3675199999999998</v>
      </c>
      <c r="Q1276" s="111">
        <v>43411</v>
      </c>
      <c r="R1276" s="112">
        <v>0.2114</v>
      </c>
      <c r="S1276" s="158">
        <f t="shared" si="250"/>
        <v>0</v>
      </c>
      <c r="T1276" s="38">
        <f t="shared" si="251"/>
        <v>43468</v>
      </c>
      <c r="U1276" s="112">
        <f t="shared" ca="1" si="252"/>
        <v>2.7949999999999999</v>
      </c>
      <c r="V1276" s="112">
        <f t="shared" ca="1" si="246"/>
        <v>2.6437900000000001</v>
      </c>
      <c r="W1276" s="112">
        <f t="shared" ca="1" si="247"/>
        <v>2.4320900000000001</v>
      </c>
      <c r="X1276" s="112">
        <f t="shared" ca="1" si="248"/>
        <v>0.2117</v>
      </c>
      <c r="Y1276" s="112">
        <f t="shared" ca="1" si="253"/>
        <v>0</v>
      </c>
      <c r="Z1276" s="27">
        <f t="shared" ca="1" si="249"/>
        <v>0.36290999999999984</v>
      </c>
      <c r="AB1276" s="38">
        <f t="shared" si="254"/>
        <v>43376</v>
      </c>
      <c r="AC1276" s="38">
        <f t="shared" si="255"/>
        <v>43376</v>
      </c>
      <c r="AD1276" s="38">
        <f t="shared" si="256"/>
        <v>43376</v>
      </c>
      <c r="AE1276" s="38">
        <f t="shared" si="237"/>
        <v>43374</v>
      </c>
      <c r="AF1276" s="74">
        <f t="shared" si="238"/>
        <v>43376</v>
      </c>
      <c r="AG1276" s="38">
        <f t="shared" ca="1" si="239"/>
        <v>43374</v>
      </c>
      <c r="AH1276" s="38">
        <f t="shared" ca="1" si="240"/>
        <v>43467</v>
      </c>
      <c r="AI1276" s="38" t="e">
        <f t="shared" ca="1" si="241"/>
        <v>#N/A</v>
      </c>
      <c r="AJ1276" s="38">
        <f t="shared" ca="1" si="242"/>
        <v>43467</v>
      </c>
      <c r="AK1276" s="74">
        <f t="shared" ca="1" si="243"/>
        <v>43371</v>
      </c>
      <c r="AL1276" s="38">
        <f t="shared" si="244"/>
        <v>43374</v>
      </c>
      <c r="AM1276" s="38">
        <f t="shared" si="245"/>
        <v>43371</v>
      </c>
      <c r="AO1276" s="38"/>
      <c r="AP1276" s="38"/>
      <c r="AQ1276" s="38"/>
    </row>
    <row r="1277" spans="2:43">
      <c r="B1277" s="111">
        <v>43469</v>
      </c>
      <c r="C1277" s="112">
        <v>2.8038799999999999</v>
      </c>
      <c r="E1277" s="111"/>
      <c r="K1277" s="111">
        <v>43412</v>
      </c>
      <c r="L1277" s="112">
        <v>2.5811000000000002</v>
      </c>
      <c r="N1277" s="111">
        <v>43412</v>
      </c>
      <c r="O1277" s="112">
        <v>2.3696999999999999</v>
      </c>
      <c r="Q1277" s="111">
        <v>43412</v>
      </c>
      <c r="R1277" s="112">
        <v>0.2114</v>
      </c>
      <c r="S1277" s="158">
        <f t="shared" si="250"/>
        <v>0</v>
      </c>
      <c r="T1277" s="38">
        <f t="shared" si="251"/>
        <v>43469</v>
      </c>
      <c r="U1277" s="112">
        <f t="shared" ca="1" si="252"/>
        <v>2.8038799999999999</v>
      </c>
      <c r="V1277" s="112">
        <f t="shared" ca="1" si="246"/>
        <v>2.6411699999999998</v>
      </c>
      <c r="W1277" s="112">
        <f t="shared" ca="1" si="247"/>
        <v>2.4295200000000001</v>
      </c>
      <c r="X1277" s="112">
        <f t="shared" ca="1" si="248"/>
        <v>0.21165</v>
      </c>
      <c r="Y1277" s="112">
        <f t="shared" ca="1" si="253"/>
        <v>0</v>
      </c>
      <c r="Z1277" s="27">
        <f t="shared" ca="1" si="249"/>
        <v>0.3743599999999998</v>
      </c>
      <c r="AB1277" s="38">
        <f t="shared" si="254"/>
        <v>43377</v>
      </c>
      <c r="AC1277" s="38">
        <f t="shared" si="255"/>
        <v>43377</v>
      </c>
      <c r="AD1277" s="38">
        <f t="shared" si="256"/>
        <v>43377</v>
      </c>
      <c r="AE1277" s="38">
        <f t="shared" si="237"/>
        <v>43375</v>
      </c>
      <c r="AF1277" s="74">
        <f t="shared" si="238"/>
        <v>43377</v>
      </c>
      <c r="AG1277" s="38">
        <f t="shared" ca="1" si="239"/>
        <v>43375</v>
      </c>
      <c r="AH1277" s="38">
        <f t="shared" ca="1" si="240"/>
        <v>43467</v>
      </c>
      <c r="AI1277" s="38">
        <f t="shared" ca="1" si="241"/>
        <v>43467</v>
      </c>
      <c r="AJ1277" s="38">
        <f t="shared" ca="1" si="242"/>
        <v>43468</v>
      </c>
      <c r="AK1277" s="74">
        <f t="shared" ca="1" si="243"/>
        <v>43375</v>
      </c>
      <c r="AL1277" s="38">
        <f t="shared" si="244"/>
        <v>43375</v>
      </c>
      <c r="AM1277" s="38">
        <f t="shared" si="245"/>
        <v>43374</v>
      </c>
      <c r="AO1277" s="38"/>
      <c r="AP1277" s="38"/>
      <c r="AQ1277" s="38"/>
    </row>
    <row r="1278" spans="2:43">
      <c r="B1278" s="111">
        <v>43472</v>
      </c>
      <c r="C1278" s="112">
        <v>2.7968099999999998</v>
      </c>
      <c r="E1278" s="111"/>
      <c r="K1278" s="111">
        <v>43413</v>
      </c>
      <c r="L1278" s="112">
        <v>2.5831200000000001</v>
      </c>
      <c r="N1278" s="111">
        <v>43413</v>
      </c>
      <c r="O1278" s="112">
        <v>2.3717199999999998</v>
      </c>
      <c r="Q1278" s="111">
        <v>43413</v>
      </c>
      <c r="R1278" s="112">
        <v>0.2114</v>
      </c>
      <c r="S1278" s="158">
        <f t="shared" si="250"/>
        <v>0</v>
      </c>
      <c r="T1278" s="38">
        <f t="shared" si="251"/>
        <v>43472</v>
      </c>
      <c r="U1278" s="112">
        <f t="shared" ca="1" si="252"/>
        <v>2.7968099999999998</v>
      </c>
      <c r="V1278" s="112">
        <f t="shared" ca="1" si="246"/>
        <v>2.6420500000000002</v>
      </c>
      <c r="W1278" s="112">
        <f t="shared" ca="1" si="247"/>
        <v>2.4303499999999998</v>
      </c>
      <c r="X1278" s="112">
        <f t="shared" ca="1" si="248"/>
        <v>0.2117</v>
      </c>
      <c r="Y1278" s="112">
        <f t="shared" ca="1" si="253"/>
        <v>0</v>
      </c>
      <c r="Z1278" s="27">
        <f t="shared" ca="1" si="249"/>
        <v>0.36646000000000001</v>
      </c>
      <c r="AB1278" s="38">
        <f t="shared" si="254"/>
        <v>43378</v>
      </c>
      <c r="AC1278" s="38" t="e">
        <f t="shared" si="255"/>
        <v>#N/A</v>
      </c>
      <c r="AD1278" s="38">
        <f t="shared" si="256"/>
        <v>43378</v>
      </c>
      <c r="AE1278" s="38">
        <f t="shared" ref="AE1278:AE1341" si="257">INDEX(T:T,MATCH(AB1278,T:T,0)-2)</f>
        <v>43376</v>
      </c>
      <c r="AF1278" s="74">
        <f t="shared" ref="AF1278:AF1341" si="258">INDEX(T:T,IFERROR(MATCH(AE1278,T:T,0)+2,MATCH(AE1278,T:T,1)+3))</f>
        <v>43378</v>
      </c>
      <c r="AG1278" s="38">
        <f t="shared" ref="AG1278:AG1341" ca="1" si="259">IFERROR(INDEX(E:E,MATCH(AF1278,E:E,0)-2),INDEX(E:E,MATCH(AF1278,E:E,1)-2))</f>
        <v>43376</v>
      </c>
      <c r="AH1278" s="38">
        <f t="shared" ref="AH1278:AH1341" ca="1" si="260">INDEX(E:E,IFERROR(MATCH(EDATE(AG1278,3),E:E,0),MATCH(EDATE(AG1278,3),E:E,1)+1))</f>
        <v>43468</v>
      </c>
      <c r="AI1278" s="38">
        <f t="shared" ref="AI1278:AI1341" ca="1" si="261">INDEX(E:E,MATCH(EDATE(AG1278,3),E:E,0))</f>
        <v>43468</v>
      </c>
      <c r="AJ1278" s="38">
        <f t="shared" ref="AJ1278:AJ1341" ca="1" si="262">INDEX(E:E,MATCH(EDATE(AG1278,3),E:E,1)+1)</f>
        <v>43469</v>
      </c>
      <c r="AK1278" s="74">
        <f t="shared" ref="AK1278:AK1341" ca="1" si="263">IF(IFERROR(MATCH(T1278,E:E,0),MATCH(T1278,E:E,1)+1)-MATCH(AH1278,E:E,0)&gt;=2,AE1278,INDEX(T:T,MATCH(AE1278,T:T,0)-1,0))</f>
        <v>43376</v>
      </c>
      <c r="AL1278" s="38">
        <f t="shared" ref="AL1278:AL1341" si="264">AE1278</f>
        <v>43376</v>
      </c>
      <c r="AM1278" s="38">
        <f t="shared" ref="AM1278:AM1341" si="265">INDEX(T:T,MATCH(AE1278,T:T,0)-1,0)</f>
        <v>43375</v>
      </c>
      <c r="AO1278" s="38"/>
      <c r="AP1278" s="38"/>
      <c r="AQ1278" s="38"/>
    </row>
    <row r="1279" spans="2:43">
      <c r="B1279" s="111">
        <v>43473</v>
      </c>
      <c r="C1279" s="112">
        <v>2.7824999999999998</v>
      </c>
      <c r="E1279" s="111"/>
      <c r="K1279" s="111">
        <v>43416</v>
      </c>
      <c r="L1279" s="112">
        <v>2.5831200000000001</v>
      </c>
      <c r="N1279" s="111">
        <v>43416</v>
      </c>
      <c r="O1279" s="112">
        <v>2.3717199999999998</v>
      </c>
      <c r="Q1279" s="111">
        <v>43416</v>
      </c>
      <c r="R1279" s="112">
        <v>0.2114</v>
      </c>
      <c r="S1279" s="158">
        <f t="shared" si="250"/>
        <v>0</v>
      </c>
      <c r="T1279" s="38">
        <f t="shared" si="251"/>
        <v>43473</v>
      </c>
      <c r="U1279" s="112">
        <f t="shared" ca="1" si="252"/>
        <v>2.7824999999999998</v>
      </c>
      <c r="V1279" s="112">
        <f t="shared" ca="1" si="246"/>
        <v>2.6420599999999999</v>
      </c>
      <c r="W1279" s="112">
        <f t="shared" ca="1" si="247"/>
        <v>2.4304100000000002</v>
      </c>
      <c r="X1279" s="112">
        <f t="shared" ca="1" si="248"/>
        <v>0.21165</v>
      </c>
      <c r="Y1279" s="112">
        <f t="shared" ca="1" si="253"/>
        <v>0</v>
      </c>
      <c r="Z1279" s="27">
        <f t="shared" ca="1" si="249"/>
        <v>0.35208999999999957</v>
      </c>
      <c r="AB1279" s="38">
        <f t="shared" si="254"/>
        <v>43381</v>
      </c>
      <c r="AC1279" s="38">
        <f t="shared" si="255"/>
        <v>43381</v>
      </c>
      <c r="AD1279" s="38">
        <f t="shared" si="256"/>
        <v>43381</v>
      </c>
      <c r="AE1279" s="38">
        <f t="shared" si="257"/>
        <v>43377</v>
      </c>
      <c r="AF1279" s="74">
        <f t="shared" si="258"/>
        <v>43381</v>
      </c>
      <c r="AG1279" s="38">
        <f t="shared" ca="1" si="259"/>
        <v>43376</v>
      </c>
      <c r="AH1279" s="38">
        <f t="shared" ca="1" si="260"/>
        <v>43468</v>
      </c>
      <c r="AI1279" s="38">
        <f t="shared" ca="1" si="261"/>
        <v>43468</v>
      </c>
      <c r="AJ1279" s="38">
        <f t="shared" ca="1" si="262"/>
        <v>43469</v>
      </c>
      <c r="AK1279" s="74">
        <f t="shared" ca="1" si="263"/>
        <v>43377</v>
      </c>
      <c r="AL1279" s="38">
        <f t="shared" si="264"/>
        <v>43377</v>
      </c>
      <c r="AM1279" s="38">
        <f t="shared" si="265"/>
        <v>43376</v>
      </c>
      <c r="AO1279" s="38"/>
      <c r="AP1279" s="38"/>
      <c r="AQ1279" s="38"/>
    </row>
    <row r="1280" spans="2:43">
      <c r="B1280" s="111">
        <v>43474</v>
      </c>
      <c r="C1280" s="112">
        <v>2.79888</v>
      </c>
      <c r="E1280" s="111"/>
      <c r="K1280" s="111">
        <v>43417</v>
      </c>
      <c r="L1280" s="112">
        <v>2.59084</v>
      </c>
      <c r="N1280" s="111">
        <v>43417</v>
      </c>
      <c r="O1280" s="112">
        <v>2.3794399999999998</v>
      </c>
      <c r="Q1280" s="111">
        <v>43417</v>
      </c>
      <c r="R1280" s="112">
        <v>0.2114</v>
      </c>
      <c r="S1280" s="158">
        <f t="shared" si="250"/>
        <v>0</v>
      </c>
      <c r="T1280" s="38">
        <f t="shared" si="251"/>
        <v>43474</v>
      </c>
      <c r="U1280" s="112">
        <f t="shared" ca="1" si="252"/>
        <v>2.79888</v>
      </c>
      <c r="V1280" s="112">
        <f t="shared" ca="1" si="246"/>
        <v>2.6425100000000001</v>
      </c>
      <c r="W1280" s="112">
        <f t="shared" ca="1" si="247"/>
        <v>2.43086</v>
      </c>
      <c r="X1280" s="112">
        <f t="shared" ca="1" si="248"/>
        <v>0.21165</v>
      </c>
      <c r="Y1280" s="112">
        <f t="shared" ca="1" si="253"/>
        <v>0</v>
      </c>
      <c r="Z1280" s="27">
        <f t="shared" ca="1" si="249"/>
        <v>0.36802000000000001</v>
      </c>
      <c r="AB1280" s="38">
        <f t="shared" si="254"/>
        <v>43382</v>
      </c>
      <c r="AC1280" s="38">
        <f t="shared" si="255"/>
        <v>43382</v>
      </c>
      <c r="AD1280" s="38">
        <f t="shared" si="256"/>
        <v>43382</v>
      </c>
      <c r="AE1280" s="38">
        <f t="shared" si="257"/>
        <v>43378</v>
      </c>
      <c r="AF1280" s="74">
        <f t="shared" si="258"/>
        <v>43382</v>
      </c>
      <c r="AG1280" s="38">
        <f t="shared" ca="1" si="259"/>
        <v>43377</v>
      </c>
      <c r="AH1280" s="38">
        <f t="shared" ca="1" si="260"/>
        <v>43469</v>
      </c>
      <c r="AI1280" s="38">
        <f t="shared" ca="1" si="261"/>
        <v>43469</v>
      </c>
      <c r="AJ1280" s="38">
        <f t="shared" ca="1" si="262"/>
        <v>43472</v>
      </c>
      <c r="AK1280" s="74">
        <f t="shared" ca="1" si="263"/>
        <v>43378</v>
      </c>
      <c r="AL1280" s="38">
        <f t="shared" si="264"/>
        <v>43378</v>
      </c>
      <c r="AM1280" s="38">
        <f t="shared" si="265"/>
        <v>43377</v>
      </c>
      <c r="AO1280" s="38"/>
      <c r="AP1280" s="38"/>
      <c r="AQ1280" s="38"/>
    </row>
    <row r="1281" spans="2:43">
      <c r="B1281" s="111">
        <v>43475</v>
      </c>
      <c r="C1281" s="112">
        <v>2.7969400000000002</v>
      </c>
      <c r="E1281" s="111"/>
      <c r="K1281" s="111">
        <v>43418</v>
      </c>
      <c r="L1281" s="112">
        <v>2.5928100000000001</v>
      </c>
      <c r="N1281" s="111">
        <v>43418</v>
      </c>
      <c r="O1281" s="112">
        <v>2.3814099999999998</v>
      </c>
      <c r="Q1281" s="111">
        <v>43418</v>
      </c>
      <c r="R1281" s="112">
        <v>0.2114</v>
      </c>
      <c r="S1281" s="158">
        <f t="shared" si="250"/>
        <v>0</v>
      </c>
      <c r="T1281" s="38">
        <f t="shared" si="251"/>
        <v>43475</v>
      </c>
      <c r="U1281" s="112">
        <f t="shared" ca="1" si="252"/>
        <v>2.7969400000000002</v>
      </c>
      <c r="V1281" s="112">
        <f t="shared" ca="1" si="246"/>
        <v>2.6425100000000001</v>
      </c>
      <c r="W1281" s="112">
        <f t="shared" ca="1" si="247"/>
        <v>2.43086</v>
      </c>
      <c r="X1281" s="112">
        <f t="shared" ca="1" si="248"/>
        <v>0.21165</v>
      </c>
      <c r="Y1281" s="112">
        <f t="shared" ca="1" si="253"/>
        <v>0</v>
      </c>
      <c r="Z1281" s="27">
        <f t="shared" ca="1" si="249"/>
        <v>0.36608000000000018</v>
      </c>
      <c r="AB1281" s="38">
        <f t="shared" si="254"/>
        <v>43383</v>
      </c>
      <c r="AC1281" s="38">
        <f t="shared" ca="1" si="255"/>
        <v>43383</v>
      </c>
      <c r="AD1281" s="38">
        <f t="shared" si="256"/>
        <v>43383</v>
      </c>
      <c r="AE1281" s="38">
        <f t="shared" si="257"/>
        <v>43381</v>
      </c>
      <c r="AF1281" s="74">
        <f t="shared" si="258"/>
        <v>43383</v>
      </c>
      <c r="AG1281" s="38">
        <f t="shared" ca="1" si="259"/>
        <v>43378</v>
      </c>
      <c r="AH1281" s="38">
        <f t="shared" ca="1" si="260"/>
        <v>43472</v>
      </c>
      <c r="AI1281" s="38" t="e">
        <f t="shared" ca="1" si="261"/>
        <v>#N/A</v>
      </c>
      <c r="AJ1281" s="38">
        <f t="shared" ca="1" si="262"/>
        <v>43472</v>
      </c>
      <c r="AK1281" s="74">
        <f t="shared" ca="1" si="263"/>
        <v>43381</v>
      </c>
      <c r="AL1281" s="38">
        <f t="shared" si="264"/>
        <v>43381</v>
      </c>
      <c r="AM1281" s="38">
        <f t="shared" si="265"/>
        <v>43378</v>
      </c>
      <c r="AO1281" s="38"/>
      <c r="AP1281" s="38"/>
      <c r="AQ1281" s="38"/>
    </row>
    <row r="1282" spans="2:43">
      <c r="B1282" s="111">
        <v>43476</v>
      </c>
      <c r="C1282" s="112">
        <v>2.7873099999999997</v>
      </c>
      <c r="E1282" s="111"/>
      <c r="K1282" s="111">
        <v>43419</v>
      </c>
      <c r="L1282" s="112">
        <v>2.5948899999999999</v>
      </c>
      <c r="N1282" s="111">
        <v>43419</v>
      </c>
      <c r="O1282" s="112">
        <v>2.3834900000000001</v>
      </c>
      <c r="Q1282" s="111">
        <v>43419</v>
      </c>
      <c r="R1282" s="112">
        <v>0.2114</v>
      </c>
      <c r="S1282" s="158">
        <f t="shared" si="250"/>
        <v>0</v>
      </c>
      <c r="T1282" s="38">
        <f t="shared" si="251"/>
        <v>43476</v>
      </c>
      <c r="U1282" s="112">
        <f t="shared" ca="1" si="252"/>
        <v>2.7873099999999997</v>
      </c>
      <c r="V1282" s="112">
        <f t="shared" ca="1" si="246"/>
        <v>2.6427300000000002</v>
      </c>
      <c r="W1282" s="112">
        <f t="shared" ca="1" si="247"/>
        <v>2.4310800000000001</v>
      </c>
      <c r="X1282" s="112">
        <f t="shared" ca="1" si="248"/>
        <v>0.21165</v>
      </c>
      <c r="Y1282" s="112">
        <f t="shared" ca="1" si="253"/>
        <v>0</v>
      </c>
      <c r="Z1282" s="27">
        <f t="shared" ca="1" si="249"/>
        <v>0.3562299999999996</v>
      </c>
      <c r="AB1282" s="38">
        <f t="shared" si="254"/>
        <v>43384</v>
      </c>
      <c r="AC1282" s="38">
        <f t="shared" si="255"/>
        <v>43384</v>
      </c>
      <c r="AD1282" s="38">
        <f t="shared" si="256"/>
        <v>43384</v>
      </c>
      <c r="AE1282" s="38">
        <f t="shared" si="257"/>
        <v>43382</v>
      </c>
      <c r="AF1282" s="74">
        <f t="shared" si="258"/>
        <v>43384</v>
      </c>
      <c r="AG1282" s="38">
        <f t="shared" ca="1" si="259"/>
        <v>43382</v>
      </c>
      <c r="AH1282" s="38">
        <f t="shared" ca="1" si="260"/>
        <v>43474</v>
      </c>
      <c r="AI1282" s="38">
        <f t="shared" ca="1" si="261"/>
        <v>43474</v>
      </c>
      <c r="AJ1282" s="38">
        <f t="shared" ca="1" si="262"/>
        <v>43475</v>
      </c>
      <c r="AK1282" s="74">
        <f t="shared" ca="1" si="263"/>
        <v>43382</v>
      </c>
      <c r="AL1282" s="38">
        <f t="shared" si="264"/>
        <v>43382</v>
      </c>
      <c r="AM1282" s="38">
        <f t="shared" si="265"/>
        <v>43381</v>
      </c>
      <c r="AO1282" s="38"/>
      <c r="AP1282" s="38"/>
      <c r="AQ1282" s="38"/>
    </row>
    <row r="1283" spans="2:43">
      <c r="B1283" s="111">
        <v>43479</v>
      </c>
      <c r="C1283" s="112">
        <v>2.77894</v>
      </c>
      <c r="E1283" s="111"/>
      <c r="K1283" s="111">
        <v>43420</v>
      </c>
      <c r="L1283" s="112">
        <v>2.5984099999999999</v>
      </c>
      <c r="N1283" s="111">
        <v>43420</v>
      </c>
      <c r="O1283" s="112">
        <v>2.3870100000000001</v>
      </c>
      <c r="Q1283" s="111">
        <v>43420</v>
      </c>
      <c r="R1283" s="112">
        <v>0.2114</v>
      </c>
      <c r="S1283" s="158">
        <f t="shared" si="250"/>
        <v>0</v>
      </c>
      <c r="T1283" s="38">
        <f t="shared" si="251"/>
        <v>43479</v>
      </c>
      <c r="U1283" s="112">
        <f t="shared" ca="1" si="252"/>
        <v>2.77894</v>
      </c>
      <c r="V1283" s="112">
        <f t="shared" ca="1" si="246"/>
        <v>2.6440399999999999</v>
      </c>
      <c r="W1283" s="112">
        <f t="shared" ca="1" si="247"/>
        <v>2.4323399999999999</v>
      </c>
      <c r="X1283" s="112">
        <f t="shared" ca="1" si="248"/>
        <v>0.2117</v>
      </c>
      <c r="Y1283" s="112">
        <f t="shared" ca="1" si="253"/>
        <v>0</v>
      </c>
      <c r="Z1283" s="27">
        <f t="shared" ca="1" si="249"/>
        <v>0.34660000000000002</v>
      </c>
      <c r="AB1283" s="38">
        <f t="shared" si="254"/>
        <v>43385</v>
      </c>
      <c r="AC1283" s="38" t="e">
        <f t="shared" si="255"/>
        <v>#N/A</v>
      </c>
      <c r="AD1283" s="38">
        <f t="shared" si="256"/>
        <v>43385</v>
      </c>
      <c r="AE1283" s="38">
        <f t="shared" si="257"/>
        <v>43383</v>
      </c>
      <c r="AF1283" s="74">
        <f t="shared" si="258"/>
        <v>43385</v>
      </c>
      <c r="AG1283" s="38">
        <f t="shared" ca="1" si="259"/>
        <v>43383</v>
      </c>
      <c r="AH1283" s="38">
        <f t="shared" ca="1" si="260"/>
        <v>43475</v>
      </c>
      <c r="AI1283" s="38">
        <f t="shared" ca="1" si="261"/>
        <v>43475</v>
      </c>
      <c r="AJ1283" s="38">
        <f t="shared" ca="1" si="262"/>
        <v>43476</v>
      </c>
      <c r="AK1283" s="74">
        <f t="shared" ca="1" si="263"/>
        <v>43383</v>
      </c>
      <c r="AL1283" s="38">
        <f t="shared" si="264"/>
        <v>43383</v>
      </c>
      <c r="AM1283" s="38">
        <f t="shared" si="265"/>
        <v>43382</v>
      </c>
      <c r="AO1283" s="38"/>
      <c r="AP1283" s="38"/>
      <c r="AQ1283" s="38"/>
    </row>
    <row r="1284" spans="2:43">
      <c r="B1284" s="111">
        <v>43480</v>
      </c>
      <c r="C1284" s="112">
        <v>2.7734399999999999</v>
      </c>
      <c r="E1284" s="111"/>
      <c r="K1284" s="111">
        <v>43423</v>
      </c>
      <c r="L1284" s="112">
        <v>2.6023100000000001</v>
      </c>
      <c r="N1284" s="111">
        <v>43423</v>
      </c>
      <c r="O1284" s="112">
        <v>2.3906999999999998</v>
      </c>
      <c r="Q1284" s="111">
        <v>43423</v>
      </c>
      <c r="R1284" s="112">
        <v>0.21160999999999999</v>
      </c>
      <c r="S1284" s="158">
        <f t="shared" si="250"/>
        <v>0</v>
      </c>
      <c r="T1284" s="38">
        <f t="shared" si="251"/>
        <v>43480</v>
      </c>
      <c r="U1284" s="112">
        <f t="shared" ca="1" si="252"/>
        <v>2.7734399999999999</v>
      </c>
      <c r="V1284" s="112">
        <f t="shared" ca="1" si="246"/>
        <v>2.64419</v>
      </c>
      <c r="W1284" s="112">
        <f t="shared" ca="1" si="247"/>
        <v>2.4325399999999999</v>
      </c>
      <c r="X1284" s="112">
        <f t="shared" ca="1" si="248"/>
        <v>0.21165</v>
      </c>
      <c r="Y1284" s="112">
        <f t="shared" ca="1" si="253"/>
        <v>0</v>
      </c>
      <c r="Z1284" s="27">
        <f t="shared" ca="1" si="249"/>
        <v>0.34089999999999998</v>
      </c>
      <c r="AB1284" s="38">
        <f t="shared" si="254"/>
        <v>43388</v>
      </c>
      <c r="AC1284" s="38">
        <f t="shared" si="255"/>
        <v>43388</v>
      </c>
      <c r="AD1284" s="38">
        <f t="shared" si="256"/>
        <v>43388</v>
      </c>
      <c r="AE1284" s="38">
        <f t="shared" si="257"/>
        <v>43384</v>
      </c>
      <c r="AF1284" s="74">
        <f t="shared" si="258"/>
        <v>43388</v>
      </c>
      <c r="AG1284" s="38">
        <f t="shared" ca="1" si="259"/>
        <v>43384</v>
      </c>
      <c r="AH1284" s="38">
        <f t="shared" ca="1" si="260"/>
        <v>43476</v>
      </c>
      <c r="AI1284" s="38">
        <f t="shared" ca="1" si="261"/>
        <v>43476</v>
      </c>
      <c r="AJ1284" s="38">
        <f t="shared" ca="1" si="262"/>
        <v>43479</v>
      </c>
      <c r="AK1284" s="74">
        <f t="shared" ca="1" si="263"/>
        <v>43384</v>
      </c>
      <c r="AL1284" s="38">
        <f t="shared" si="264"/>
        <v>43384</v>
      </c>
      <c r="AM1284" s="38">
        <f t="shared" si="265"/>
        <v>43383</v>
      </c>
      <c r="AO1284" s="38"/>
      <c r="AP1284" s="38"/>
      <c r="AQ1284" s="38"/>
    </row>
    <row r="1285" spans="2:43">
      <c r="B1285" s="111">
        <v>43481</v>
      </c>
      <c r="C1285" s="112">
        <v>2.7803100000000001</v>
      </c>
      <c r="E1285" s="111"/>
      <c r="K1285" s="111">
        <v>43424</v>
      </c>
      <c r="L1285" s="112">
        <v>2.6040799999999997</v>
      </c>
      <c r="N1285" s="111">
        <v>43424</v>
      </c>
      <c r="O1285" s="112">
        <v>2.3924500000000002</v>
      </c>
      <c r="Q1285" s="111">
        <v>43424</v>
      </c>
      <c r="R1285" s="112">
        <v>0.21163000000000001</v>
      </c>
      <c r="S1285" s="158">
        <f t="shared" si="250"/>
        <v>0</v>
      </c>
      <c r="T1285" s="38">
        <f t="shared" si="251"/>
        <v>43481</v>
      </c>
      <c r="U1285" s="112">
        <f t="shared" ca="1" si="252"/>
        <v>2.7803100000000001</v>
      </c>
      <c r="V1285" s="112">
        <f t="shared" ca="1" si="246"/>
        <v>2.6442999999999999</v>
      </c>
      <c r="W1285" s="112">
        <f t="shared" ca="1" si="247"/>
        <v>2.4326499999999998</v>
      </c>
      <c r="X1285" s="112">
        <f t="shared" ca="1" si="248"/>
        <v>0.21165</v>
      </c>
      <c r="Y1285" s="112">
        <f t="shared" ca="1" si="253"/>
        <v>0</v>
      </c>
      <c r="Z1285" s="27">
        <f t="shared" ca="1" si="249"/>
        <v>0.3476600000000003</v>
      </c>
      <c r="AB1285" s="38">
        <f t="shared" si="254"/>
        <v>43389</v>
      </c>
      <c r="AC1285" s="38">
        <f t="shared" si="255"/>
        <v>43389</v>
      </c>
      <c r="AD1285" s="38">
        <f t="shared" si="256"/>
        <v>43389</v>
      </c>
      <c r="AE1285" s="38">
        <f t="shared" si="257"/>
        <v>43385</v>
      </c>
      <c r="AF1285" s="74">
        <f t="shared" si="258"/>
        <v>43389</v>
      </c>
      <c r="AG1285" s="38">
        <f t="shared" ca="1" si="259"/>
        <v>43385</v>
      </c>
      <c r="AH1285" s="38">
        <f t="shared" ca="1" si="260"/>
        <v>43479</v>
      </c>
      <c r="AI1285" s="38" t="e">
        <f t="shared" ca="1" si="261"/>
        <v>#N/A</v>
      </c>
      <c r="AJ1285" s="38">
        <f t="shared" ca="1" si="262"/>
        <v>43479</v>
      </c>
      <c r="AK1285" s="74">
        <f t="shared" ca="1" si="263"/>
        <v>43385</v>
      </c>
      <c r="AL1285" s="38">
        <f t="shared" si="264"/>
        <v>43385</v>
      </c>
      <c r="AM1285" s="38">
        <f t="shared" si="265"/>
        <v>43384</v>
      </c>
      <c r="AO1285" s="38"/>
      <c r="AP1285" s="38"/>
      <c r="AQ1285" s="38"/>
    </row>
    <row r="1286" spans="2:43">
      <c r="B1286" s="111">
        <v>43482</v>
      </c>
      <c r="C1286" s="112">
        <v>2.7757499999999999</v>
      </c>
      <c r="E1286" s="111"/>
      <c r="K1286" s="111">
        <v>43425</v>
      </c>
      <c r="L1286" s="112">
        <v>2.6061700000000001</v>
      </c>
      <c r="N1286" s="111">
        <v>43425</v>
      </c>
      <c r="O1286" s="112">
        <v>2.39452</v>
      </c>
      <c r="Q1286" s="111">
        <v>43425</v>
      </c>
      <c r="R1286" s="112">
        <v>0.21165</v>
      </c>
      <c r="S1286" s="158">
        <f t="shared" si="250"/>
        <v>0</v>
      </c>
      <c r="T1286" s="38">
        <f t="shared" si="251"/>
        <v>43482</v>
      </c>
      <c r="U1286" s="112">
        <f t="shared" ca="1" si="252"/>
        <v>2.7757499999999999</v>
      </c>
      <c r="V1286" s="112">
        <f t="shared" ca="1" si="246"/>
        <v>2.6447400000000001</v>
      </c>
      <c r="W1286" s="112">
        <f t="shared" ca="1" si="247"/>
        <v>2.43309</v>
      </c>
      <c r="X1286" s="112">
        <f t="shared" ca="1" si="248"/>
        <v>0.21165</v>
      </c>
      <c r="Y1286" s="112">
        <f t="shared" ca="1" si="253"/>
        <v>0</v>
      </c>
      <c r="Z1286" s="27">
        <f t="shared" ca="1" si="249"/>
        <v>0.34265999999999996</v>
      </c>
      <c r="AB1286" s="38">
        <f t="shared" si="254"/>
        <v>43390</v>
      </c>
      <c r="AC1286" s="38">
        <f t="shared" si="255"/>
        <v>43390</v>
      </c>
      <c r="AD1286" s="38">
        <f t="shared" si="256"/>
        <v>43390</v>
      </c>
      <c r="AE1286" s="38">
        <f t="shared" si="257"/>
        <v>43388</v>
      </c>
      <c r="AF1286" s="74">
        <f t="shared" si="258"/>
        <v>43390</v>
      </c>
      <c r="AG1286" s="38">
        <f t="shared" ca="1" si="259"/>
        <v>43388</v>
      </c>
      <c r="AH1286" s="38">
        <f t="shared" ca="1" si="260"/>
        <v>43480</v>
      </c>
      <c r="AI1286" s="38">
        <f t="shared" ca="1" si="261"/>
        <v>43480</v>
      </c>
      <c r="AJ1286" s="38">
        <f t="shared" ca="1" si="262"/>
        <v>43481</v>
      </c>
      <c r="AK1286" s="74">
        <f t="shared" ca="1" si="263"/>
        <v>43388</v>
      </c>
      <c r="AL1286" s="38">
        <f t="shared" si="264"/>
        <v>43388</v>
      </c>
      <c r="AM1286" s="38">
        <f t="shared" si="265"/>
        <v>43385</v>
      </c>
      <c r="AO1286" s="38"/>
      <c r="AP1286" s="38"/>
      <c r="AQ1286" s="38"/>
    </row>
    <row r="1287" spans="2:43">
      <c r="B1287" s="111">
        <v>43483</v>
      </c>
      <c r="C1287" s="112">
        <v>2.7610000000000001</v>
      </c>
      <c r="E1287" s="111"/>
      <c r="K1287" s="111">
        <v>43426</v>
      </c>
      <c r="L1287" s="112">
        <v>2.6061700000000001</v>
      </c>
      <c r="N1287" s="111">
        <v>43426</v>
      </c>
      <c r="O1287" s="112">
        <v>2.39452</v>
      </c>
      <c r="Q1287" s="111">
        <v>43426</v>
      </c>
      <c r="R1287" s="112">
        <v>0.21165</v>
      </c>
      <c r="S1287" s="158">
        <f t="shared" si="250"/>
        <v>0</v>
      </c>
      <c r="T1287" s="38">
        <f t="shared" si="251"/>
        <v>43483</v>
      </c>
      <c r="U1287" s="112">
        <f t="shared" ca="1" si="252"/>
        <v>2.7610000000000001</v>
      </c>
      <c r="V1287" s="112">
        <f t="shared" ca="1" si="246"/>
        <v>2.64575</v>
      </c>
      <c r="W1287" s="112">
        <f t="shared" ca="1" si="247"/>
        <v>2.4340999999999999</v>
      </c>
      <c r="X1287" s="112">
        <f t="shared" ca="1" si="248"/>
        <v>0.21165</v>
      </c>
      <c r="Y1287" s="112">
        <f t="shared" ca="1" si="253"/>
        <v>0</v>
      </c>
      <c r="Z1287" s="27">
        <f t="shared" ca="1" si="249"/>
        <v>0.32690000000000019</v>
      </c>
      <c r="AB1287" s="38">
        <f t="shared" si="254"/>
        <v>43391</v>
      </c>
      <c r="AC1287" s="38">
        <f t="shared" si="255"/>
        <v>43391</v>
      </c>
      <c r="AD1287" s="38">
        <f t="shared" si="256"/>
        <v>43391</v>
      </c>
      <c r="AE1287" s="38">
        <f t="shared" si="257"/>
        <v>43389</v>
      </c>
      <c r="AF1287" s="74">
        <f t="shared" si="258"/>
        <v>43391</v>
      </c>
      <c r="AG1287" s="38">
        <f t="shared" ca="1" si="259"/>
        <v>43389</v>
      </c>
      <c r="AH1287" s="38">
        <f t="shared" ca="1" si="260"/>
        <v>43481</v>
      </c>
      <c r="AI1287" s="38">
        <f t="shared" ca="1" si="261"/>
        <v>43481</v>
      </c>
      <c r="AJ1287" s="38">
        <f t="shared" ca="1" si="262"/>
        <v>43482</v>
      </c>
      <c r="AK1287" s="74">
        <f t="shared" ca="1" si="263"/>
        <v>43389</v>
      </c>
      <c r="AL1287" s="38">
        <f t="shared" si="264"/>
        <v>43389</v>
      </c>
      <c r="AM1287" s="38">
        <f t="shared" si="265"/>
        <v>43388</v>
      </c>
      <c r="AO1287" s="38"/>
      <c r="AP1287" s="38"/>
      <c r="AQ1287" s="38"/>
    </row>
    <row r="1288" spans="2:43">
      <c r="B1288" s="111">
        <v>43486</v>
      </c>
      <c r="C1288" s="112">
        <v>2.7723800000000001</v>
      </c>
      <c r="E1288" s="111"/>
      <c r="K1288" s="111">
        <v>43427</v>
      </c>
      <c r="L1288" s="112">
        <v>2.6112500000000001</v>
      </c>
      <c r="N1288" s="111">
        <v>43427</v>
      </c>
      <c r="O1288" s="112">
        <v>2.3995500000000001</v>
      </c>
      <c r="Q1288" s="111">
        <v>43427</v>
      </c>
      <c r="R1288" s="112">
        <v>0.2117</v>
      </c>
      <c r="S1288" s="158">
        <f t="shared" si="250"/>
        <v>0</v>
      </c>
      <c r="T1288" s="38">
        <f t="shared" si="251"/>
        <v>43486</v>
      </c>
      <c r="U1288" s="112">
        <f t="shared" ca="1" si="252"/>
        <v>2.7723800000000001</v>
      </c>
      <c r="V1288" s="112">
        <f t="shared" ca="1" si="246"/>
        <v>2.6457999999999999</v>
      </c>
      <c r="W1288" s="112">
        <f t="shared" ca="1" si="247"/>
        <v>2.4340999999999999</v>
      </c>
      <c r="X1288" s="112">
        <f t="shared" ca="1" si="248"/>
        <v>0.2117</v>
      </c>
      <c r="Y1288" s="112">
        <f t="shared" ca="1" si="253"/>
        <v>0</v>
      </c>
      <c r="Z1288" s="27">
        <f t="shared" ca="1" si="249"/>
        <v>0.33828000000000014</v>
      </c>
      <c r="AB1288" s="38">
        <f t="shared" si="254"/>
        <v>43392</v>
      </c>
      <c r="AC1288" s="38" t="e">
        <f t="shared" si="255"/>
        <v>#N/A</v>
      </c>
      <c r="AD1288" s="38">
        <f t="shared" si="256"/>
        <v>43392</v>
      </c>
      <c r="AE1288" s="38">
        <f t="shared" si="257"/>
        <v>43390</v>
      </c>
      <c r="AF1288" s="74">
        <f t="shared" si="258"/>
        <v>43392</v>
      </c>
      <c r="AG1288" s="38">
        <f t="shared" ca="1" si="259"/>
        <v>43390</v>
      </c>
      <c r="AH1288" s="38">
        <f t="shared" ca="1" si="260"/>
        <v>43482</v>
      </c>
      <c r="AI1288" s="38">
        <f t="shared" ca="1" si="261"/>
        <v>43482</v>
      </c>
      <c r="AJ1288" s="38">
        <f t="shared" ca="1" si="262"/>
        <v>43483</v>
      </c>
      <c r="AK1288" s="74">
        <f t="shared" ca="1" si="263"/>
        <v>43390</v>
      </c>
      <c r="AL1288" s="38">
        <f t="shared" si="264"/>
        <v>43390</v>
      </c>
      <c r="AM1288" s="38">
        <f t="shared" si="265"/>
        <v>43389</v>
      </c>
      <c r="AO1288" s="38"/>
      <c r="AP1288" s="38"/>
      <c r="AQ1288" s="38"/>
    </row>
    <row r="1289" spans="2:43">
      <c r="B1289" s="111">
        <v>43487</v>
      </c>
      <c r="C1289" s="112">
        <v>2.7792500000000002</v>
      </c>
      <c r="E1289" s="111"/>
      <c r="K1289" s="111">
        <v>43430</v>
      </c>
      <c r="L1289" s="112">
        <v>2.61633</v>
      </c>
      <c r="N1289" s="111">
        <v>43430</v>
      </c>
      <c r="O1289" s="112">
        <v>2.4045899999999998</v>
      </c>
      <c r="Q1289" s="111">
        <v>43430</v>
      </c>
      <c r="R1289" s="112">
        <v>0.21174000000000001</v>
      </c>
      <c r="S1289" s="158">
        <f t="shared" si="250"/>
        <v>0</v>
      </c>
      <c r="T1289" s="38">
        <f t="shared" si="251"/>
        <v>43487</v>
      </c>
      <c r="U1289" s="112">
        <f t="shared" ca="1" si="252"/>
        <v>2.7792500000000002</v>
      </c>
      <c r="V1289" s="112">
        <f t="shared" ca="1" si="246"/>
        <v>2.6493799999999998</v>
      </c>
      <c r="W1289" s="112">
        <f t="shared" ca="1" si="247"/>
        <v>2.4376799999999998</v>
      </c>
      <c r="X1289" s="112">
        <f t="shared" ca="1" si="248"/>
        <v>0.2117</v>
      </c>
      <c r="Y1289" s="112">
        <f t="shared" ca="1" si="253"/>
        <v>0</v>
      </c>
      <c r="Z1289" s="27">
        <f t="shared" ca="1" si="249"/>
        <v>0.34157000000000037</v>
      </c>
      <c r="AB1289" s="38">
        <f t="shared" si="254"/>
        <v>43395</v>
      </c>
      <c r="AC1289" s="38">
        <f t="shared" si="255"/>
        <v>43395</v>
      </c>
      <c r="AD1289" s="38">
        <f t="shared" si="256"/>
        <v>43395</v>
      </c>
      <c r="AE1289" s="38">
        <f t="shared" si="257"/>
        <v>43391</v>
      </c>
      <c r="AF1289" s="74">
        <f t="shared" si="258"/>
        <v>43395</v>
      </c>
      <c r="AG1289" s="38">
        <f t="shared" ca="1" si="259"/>
        <v>43391</v>
      </c>
      <c r="AH1289" s="38">
        <f t="shared" ca="1" si="260"/>
        <v>43483</v>
      </c>
      <c r="AI1289" s="38">
        <f t="shared" ca="1" si="261"/>
        <v>43483</v>
      </c>
      <c r="AJ1289" s="38">
        <f t="shared" ca="1" si="262"/>
        <v>43487</v>
      </c>
      <c r="AK1289" s="74">
        <f t="shared" ca="1" si="263"/>
        <v>43390</v>
      </c>
      <c r="AL1289" s="38">
        <f t="shared" si="264"/>
        <v>43391</v>
      </c>
      <c r="AM1289" s="38">
        <f t="shared" si="265"/>
        <v>43390</v>
      </c>
      <c r="AO1289" s="38"/>
      <c r="AP1289" s="38"/>
      <c r="AQ1289" s="38"/>
    </row>
    <row r="1290" spans="2:43">
      <c r="B1290" s="111">
        <v>43488</v>
      </c>
      <c r="C1290" s="112">
        <v>2.7706300000000001</v>
      </c>
      <c r="E1290" s="111"/>
      <c r="K1290" s="111">
        <v>43431</v>
      </c>
      <c r="L1290" s="112">
        <v>2.6181999999999999</v>
      </c>
      <c r="N1290" s="111">
        <v>43431</v>
      </c>
      <c r="O1290" s="112">
        <v>2.4065500000000002</v>
      </c>
      <c r="Q1290" s="111">
        <v>43431</v>
      </c>
      <c r="R1290" s="112">
        <v>0.21165</v>
      </c>
      <c r="S1290" s="158">
        <f t="shared" si="250"/>
        <v>0</v>
      </c>
      <c r="T1290" s="38">
        <f t="shared" si="251"/>
        <v>43488</v>
      </c>
      <c r="U1290" s="112">
        <f t="shared" ca="1" si="252"/>
        <v>2.7706300000000001</v>
      </c>
      <c r="V1290" s="112">
        <f t="shared" ca="1" si="246"/>
        <v>2.64994</v>
      </c>
      <c r="W1290" s="112">
        <f t="shared" ca="1" si="247"/>
        <v>2.43824</v>
      </c>
      <c r="X1290" s="112">
        <f t="shared" ca="1" si="248"/>
        <v>0.2117</v>
      </c>
      <c r="Y1290" s="112">
        <f t="shared" ca="1" si="253"/>
        <v>0</v>
      </c>
      <c r="Z1290" s="27">
        <f t="shared" ca="1" si="249"/>
        <v>0.33239000000000019</v>
      </c>
      <c r="AB1290" s="38">
        <f t="shared" si="254"/>
        <v>43396</v>
      </c>
      <c r="AC1290" s="38">
        <f t="shared" ca="1" si="255"/>
        <v>43396</v>
      </c>
      <c r="AD1290" s="38">
        <f t="shared" si="256"/>
        <v>43396</v>
      </c>
      <c r="AE1290" s="38">
        <f t="shared" si="257"/>
        <v>43392</v>
      </c>
      <c r="AF1290" s="74">
        <f t="shared" si="258"/>
        <v>43396</v>
      </c>
      <c r="AG1290" s="38">
        <f t="shared" ca="1" si="259"/>
        <v>43392</v>
      </c>
      <c r="AH1290" s="38">
        <f t="shared" ca="1" si="260"/>
        <v>43487</v>
      </c>
      <c r="AI1290" s="38" t="e">
        <f t="shared" ca="1" si="261"/>
        <v>#N/A</v>
      </c>
      <c r="AJ1290" s="38">
        <f t="shared" ca="1" si="262"/>
        <v>43487</v>
      </c>
      <c r="AK1290" s="74">
        <f t="shared" ca="1" si="263"/>
        <v>43391</v>
      </c>
      <c r="AL1290" s="38">
        <f t="shared" si="264"/>
        <v>43392</v>
      </c>
      <c r="AM1290" s="38">
        <f t="shared" si="265"/>
        <v>43391</v>
      </c>
      <c r="AO1290" s="38"/>
      <c r="AP1290" s="38"/>
      <c r="AQ1290" s="38"/>
    </row>
    <row r="1291" spans="2:43">
      <c r="B1291" s="111">
        <v>43489</v>
      </c>
      <c r="C1291" s="112">
        <v>2.7647500000000003</v>
      </c>
      <c r="E1291" s="111"/>
      <c r="K1291" s="111">
        <v>43432</v>
      </c>
      <c r="L1291" s="112">
        <v>2.6201699999999999</v>
      </c>
      <c r="N1291" s="111">
        <v>43432</v>
      </c>
      <c r="O1291" s="112">
        <v>2.4085200000000002</v>
      </c>
      <c r="Q1291" s="111">
        <v>43432</v>
      </c>
      <c r="R1291" s="112">
        <v>0.21165</v>
      </c>
      <c r="S1291" s="158">
        <f t="shared" si="250"/>
        <v>0</v>
      </c>
      <c r="T1291" s="38">
        <f t="shared" si="251"/>
        <v>43489</v>
      </c>
      <c r="U1291" s="112">
        <f t="shared" ca="1" si="252"/>
        <v>2.7647500000000003</v>
      </c>
      <c r="V1291" s="112">
        <f t="shared" ref="V1291:V1354" ca="1" si="266">VLOOKUP(T1291,$K$11:$L$1048576,2,FALSE)</f>
        <v>2.65056</v>
      </c>
      <c r="W1291" s="112">
        <f t="shared" ref="W1291:W1354" ca="1" si="267">VLOOKUP(T1291,$N$11:$O$1048576,2,FALSE)</f>
        <v>2.4389099999999999</v>
      </c>
      <c r="X1291" s="112">
        <f t="shared" ref="X1291:X1354" ca="1" si="268">VLOOKUP(T1291,$Q$11:$R$1048576,2,FALSE)</f>
        <v>0.21165</v>
      </c>
      <c r="Y1291" s="112">
        <f t="shared" ca="1" si="253"/>
        <v>0</v>
      </c>
      <c r="Z1291" s="27">
        <f t="shared" ref="Z1291:Z1354" ca="1" si="269">U1291-W1291</f>
        <v>0.32584000000000035</v>
      </c>
      <c r="AB1291" s="38">
        <f t="shared" si="254"/>
        <v>43397</v>
      </c>
      <c r="AC1291" s="38">
        <f t="shared" si="255"/>
        <v>43397</v>
      </c>
      <c r="AD1291" s="38">
        <f t="shared" si="256"/>
        <v>43397</v>
      </c>
      <c r="AE1291" s="38">
        <f t="shared" si="257"/>
        <v>43395</v>
      </c>
      <c r="AF1291" s="74">
        <f t="shared" si="258"/>
        <v>43397</v>
      </c>
      <c r="AG1291" s="38">
        <f t="shared" ca="1" si="259"/>
        <v>43395</v>
      </c>
      <c r="AH1291" s="38">
        <f t="shared" ca="1" si="260"/>
        <v>43487</v>
      </c>
      <c r="AI1291" s="38">
        <f t="shared" ca="1" si="261"/>
        <v>43487</v>
      </c>
      <c r="AJ1291" s="38">
        <f t="shared" ca="1" si="262"/>
        <v>43488</v>
      </c>
      <c r="AK1291" s="74">
        <f t="shared" ca="1" si="263"/>
        <v>43395</v>
      </c>
      <c r="AL1291" s="38">
        <f t="shared" si="264"/>
        <v>43395</v>
      </c>
      <c r="AM1291" s="38">
        <f t="shared" si="265"/>
        <v>43392</v>
      </c>
      <c r="AO1291" s="38"/>
      <c r="AP1291" s="38"/>
      <c r="AQ1291" s="38"/>
    </row>
    <row r="1292" spans="2:43">
      <c r="B1292" s="111">
        <v>43490</v>
      </c>
      <c r="C1292" s="112">
        <v>2.75163</v>
      </c>
      <c r="E1292" s="111"/>
      <c r="K1292" s="111">
        <v>43433</v>
      </c>
      <c r="L1292" s="112">
        <v>2.62243</v>
      </c>
      <c r="N1292" s="111">
        <v>43433</v>
      </c>
      <c r="O1292" s="112">
        <v>2.4107799999999999</v>
      </c>
      <c r="Q1292" s="111">
        <v>43433</v>
      </c>
      <c r="R1292" s="112">
        <v>0.21165</v>
      </c>
      <c r="S1292" s="158">
        <f t="shared" ref="S1292:S1355" si="270">WORKDAY(Q1292,1)-Q1293</f>
        <v>0</v>
      </c>
      <c r="T1292" s="38">
        <f t="shared" ref="T1292:T1355" si="271">B1292</f>
        <v>43490</v>
      </c>
      <c r="U1292" s="112">
        <f t="shared" ref="U1292:U1355" ca="1" si="272">VLOOKUP(T1292,$B$11:$C$1048576,2,FALSE)</f>
        <v>2.75163</v>
      </c>
      <c r="V1292" s="112">
        <f t="shared" ca="1" si="266"/>
        <v>2.65089</v>
      </c>
      <c r="W1292" s="112">
        <f t="shared" ca="1" si="267"/>
        <v>2.4392399999999999</v>
      </c>
      <c r="X1292" s="112">
        <f t="shared" ca="1" si="268"/>
        <v>0.21165</v>
      </c>
      <c r="Y1292" s="112">
        <f t="shared" ref="Y1292:Y1355" ca="1" si="273">W1292+X1292-V1292</f>
        <v>0</v>
      </c>
      <c r="Z1292" s="27">
        <f t="shared" ca="1" si="269"/>
        <v>0.31239000000000017</v>
      </c>
      <c r="AB1292" s="38">
        <f t="shared" ref="AB1292:AB1355" ca="1" si="274">INDEX(T:T,IFERROR(MATCH(EDATE(T1292,-3),T:T,0),MATCH(EDATE(T1292,-3),T:T,1)))</f>
        <v>43398</v>
      </c>
      <c r="AC1292" s="38">
        <f t="shared" ref="AC1292:AC1355" si="275">INDEX(T:T,MATCH(EDATE(T1292,-3),T:T,0))</f>
        <v>43398</v>
      </c>
      <c r="AD1292" s="38">
        <f t="shared" ref="AD1292:AD1355" si="276">INDEX(T:T,MATCH(EDATE(T1292,-3),T:T,1))</f>
        <v>43398</v>
      </c>
      <c r="AE1292" s="38">
        <f t="shared" ca="1" si="257"/>
        <v>43396</v>
      </c>
      <c r="AF1292" s="74">
        <f t="shared" ca="1" si="258"/>
        <v>43398</v>
      </c>
      <c r="AG1292" s="38">
        <f t="shared" ca="1" si="259"/>
        <v>43396</v>
      </c>
      <c r="AH1292" s="38">
        <f t="shared" ca="1" si="260"/>
        <v>43488</v>
      </c>
      <c r="AI1292" s="38">
        <f t="shared" ca="1" si="261"/>
        <v>43488</v>
      </c>
      <c r="AJ1292" s="38">
        <f t="shared" ca="1" si="262"/>
        <v>43489</v>
      </c>
      <c r="AK1292" s="74">
        <f t="shared" ca="1" si="263"/>
        <v>43396</v>
      </c>
      <c r="AL1292" s="38">
        <f t="shared" ca="1" si="264"/>
        <v>43396</v>
      </c>
      <c r="AM1292" s="38">
        <f t="shared" ca="1" si="265"/>
        <v>43395</v>
      </c>
      <c r="AO1292" s="38"/>
      <c r="AP1292" s="38"/>
      <c r="AQ1292" s="38"/>
    </row>
    <row r="1293" spans="2:43">
      <c r="B1293" s="111">
        <v>43493</v>
      </c>
      <c r="C1293" s="112">
        <v>2.7504999999999997</v>
      </c>
      <c r="E1293" s="111"/>
      <c r="K1293" s="111">
        <v>43434</v>
      </c>
      <c r="L1293" s="112">
        <v>2.6241699999999999</v>
      </c>
      <c r="N1293" s="111">
        <v>43434</v>
      </c>
      <c r="O1293" s="112">
        <v>2.4125199999999998</v>
      </c>
      <c r="Q1293" s="111">
        <v>43434</v>
      </c>
      <c r="R1293" s="112">
        <v>0.21165</v>
      </c>
      <c r="S1293" s="158">
        <f t="shared" si="270"/>
        <v>0</v>
      </c>
      <c r="T1293" s="38">
        <f t="shared" si="271"/>
        <v>43493</v>
      </c>
      <c r="U1293" s="112">
        <f t="shared" ca="1" si="272"/>
        <v>2.7504999999999997</v>
      </c>
      <c r="V1293" s="112">
        <f t="shared" ca="1" si="266"/>
        <v>2.6532100000000001</v>
      </c>
      <c r="W1293" s="112">
        <f t="shared" ca="1" si="267"/>
        <v>2.4415100000000001</v>
      </c>
      <c r="X1293" s="112">
        <f t="shared" ca="1" si="268"/>
        <v>0.2117</v>
      </c>
      <c r="Y1293" s="112">
        <f t="shared" ca="1" si="273"/>
        <v>0</v>
      </c>
      <c r="Z1293" s="27">
        <f t="shared" ca="1" si="269"/>
        <v>0.30898999999999965</v>
      </c>
      <c r="AB1293" s="38">
        <f t="shared" ca="1" si="274"/>
        <v>43399</v>
      </c>
      <c r="AC1293" s="38" t="e">
        <f t="shared" si="275"/>
        <v>#N/A</v>
      </c>
      <c r="AD1293" s="38">
        <f t="shared" si="276"/>
        <v>43399</v>
      </c>
      <c r="AE1293" s="38">
        <f t="shared" ca="1" si="257"/>
        <v>43397</v>
      </c>
      <c r="AF1293" s="74">
        <f t="shared" ca="1" si="258"/>
        <v>43399</v>
      </c>
      <c r="AG1293" s="38">
        <f t="shared" ca="1" si="259"/>
        <v>43397</v>
      </c>
      <c r="AH1293" s="38">
        <f t="shared" ca="1" si="260"/>
        <v>43489</v>
      </c>
      <c r="AI1293" s="38">
        <f t="shared" ca="1" si="261"/>
        <v>43489</v>
      </c>
      <c r="AJ1293" s="38">
        <f t="shared" ca="1" si="262"/>
        <v>43490</v>
      </c>
      <c r="AK1293" s="74">
        <f t="shared" ca="1" si="263"/>
        <v>43397</v>
      </c>
      <c r="AL1293" s="38">
        <f t="shared" ca="1" si="264"/>
        <v>43397</v>
      </c>
      <c r="AM1293" s="38">
        <f t="shared" ca="1" si="265"/>
        <v>43396</v>
      </c>
      <c r="AO1293" s="38"/>
      <c r="AP1293" s="38"/>
      <c r="AQ1293" s="38"/>
    </row>
    <row r="1294" spans="2:43">
      <c r="B1294" s="111">
        <v>43494</v>
      </c>
      <c r="C1294" s="112">
        <v>2.74438</v>
      </c>
      <c r="E1294" s="111"/>
      <c r="K1294" s="111">
        <v>43437</v>
      </c>
      <c r="L1294" s="112">
        <v>2.6295500000000001</v>
      </c>
      <c r="N1294" s="111">
        <v>43437</v>
      </c>
      <c r="O1294" s="112">
        <v>2.4178500000000001</v>
      </c>
      <c r="Q1294" s="111">
        <v>43437</v>
      </c>
      <c r="R1294" s="112">
        <v>0.2117</v>
      </c>
      <c r="S1294" s="158">
        <f t="shared" si="270"/>
        <v>0</v>
      </c>
      <c r="T1294" s="38">
        <f t="shared" si="271"/>
        <v>43494</v>
      </c>
      <c r="U1294" s="112">
        <f t="shared" ca="1" si="272"/>
        <v>2.74438</v>
      </c>
      <c r="V1294" s="112">
        <f t="shared" ca="1" si="266"/>
        <v>2.6535700000000002</v>
      </c>
      <c r="W1294" s="112">
        <f t="shared" ca="1" si="267"/>
        <v>2.4419200000000001</v>
      </c>
      <c r="X1294" s="112">
        <f t="shared" ca="1" si="268"/>
        <v>0.21165</v>
      </c>
      <c r="Y1294" s="112">
        <f t="shared" ca="1" si="273"/>
        <v>0</v>
      </c>
      <c r="Z1294" s="27">
        <f t="shared" ca="1" si="269"/>
        <v>0.30245999999999995</v>
      </c>
      <c r="AB1294" s="38">
        <f t="shared" si="274"/>
        <v>43402</v>
      </c>
      <c r="AC1294" s="38">
        <f t="shared" si="275"/>
        <v>43402</v>
      </c>
      <c r="AD1294" s="38">
        <f t="shared" si="276"/>
        <v>43402</v>
      </c>
      <c r="AE1294" s="38">
        <f t="shared" si="257"/>
        <v>43398</v>
      </c>
      <c r="AF1294" s="74">
        <f t="shared" si="258"/>
        <v>43402</v>
      </c>
      <c r="AG1294" s="38">
        <f t="shared" ca="1" si="259"/>
        <v>43398</v>
      </c>
      <c r="AH1294" s="38">
        <f t="shared" ca="1" si="260"/>
        <v>43490</v>
      </c>
      <c r="AI1294" s="38">
        <f t="shared" ca="1" si="261"/>
        <v>43490</v>
      </c>
      <c r="AJ1294" s="38">
        <f t="shared" ca="1" si="262"/>
        <v>43493</v>
      </c>
      <c r="AK1294" s="74">
        <f t="shared" ca="1" si="263"/>
        <v>43398</v>
      </c>
      <c r="AL1294" s="38">
        <f t="shared" si="264"/>
        <v>43398</v>
      </c>
      <c r="AM1294" s="38">
        <f t="shared" si="265"/>
        <v>43397</v>
      </c>
      <c r="AO1294" s="38"/>
      <c r="AP1294" s="38"/>
      <c r="AQ1294" s="38"/>
    </row>
    <row r="1295" spans="2:43">
      <c r="B1295" s="111">
        <v>43495</v>
      </c>
      <c r="C1295" s="112">
        <v>2.7362500000000001</v>
      </c>
      <c r="E1295" s="111"/>
      <c r="K1295" s="111">
        <v>43438</v>
      </c>
      <c r="L1295" s="112">
        <v>2.63144</v>
      </c>
      <c r="N1295" s="111">
        <v>43438</v>
      </c>
      <c r="O1295" s="112">
        <v>2.4197899999999999</v>
      </c>
      <c r="Q1295" s="111">
        <v>43438</v>
      </c>
      <c r="R1295" s="112">
        <v>0.21165</v>
      </c>
      <c r="S1295" s="158">
        <f t="shared" si="270"/>
        <v>0</v>
      </c>
      <c r="T1295" s="38">
        <f t="shared" si="271"/>
        <v>43495</v>
      </c>
      <c r="U1295" s="112">
        <f t="shared" ca="1" si="272"/>
        <v>2.7362500000000001</v>
      </c>
      <c r="V1295" s="112">
        <f t="shared" ca="1" si="266"/>
        <v>2.6544699999999999</v>
      </c>
      <c r="W1295" s="112">
        <f t="shared" ca="1" si="267"/>
        <v>2.4428200000000002</v>
      </c>
      <c r="X1295" s="112">
        <f t="shared" ca="1" si="268"/>
        <v>0.21165</v>
      </c>
      <c r="Y1295" s="112">
        <f t="shared" ca="1" si="273"/>
        <v>0</v>
      </c>
      <c r="Z1295" s="27">
        <f t="shared" ca="1" si="269"/>
        <v>0.29342999999999986</v>
      </c>
      <c r="AB1295" s="38">
        <f t="shared" si="274"/>
        <v>43403</v>
      </c>
      <c r="AC1295" s="38">
        <f t="shared" si="275"/>
        <v>43403</v>
      </c>
      <c r="AD1295" s="38">
        <f t="shared" si="276"/>
        <v>43403</v>
      </c>
      <c r="AE1295" s="38">
        <f t="shared" si="257"/>
        <v>43399</v>
      </c>
      <c r="AF1295" s="74">
        <f t="shared" si="258"/>
        <v>43403</v>
      </c>
      <c r="AG1295" s="38">
        <f t="shared" ca="1" si="259"/>
        <v>43399</v>
      </c>
      <c r="AH1295" s="38">
        <f t="shared" ca="1" si="260"/>
        <v>43493</v>
      </c>
      <c r="AI1295" s="38" t="e">
        <f t="shared" ca="1" si="261"/>
        <v>#N/A</v>
      </c>
      <c r="AJ1295" s="38">
        <f t="shared" ca="1" si="262"/>
        <v>43493</v>
      </c>
      <c r="AK1295" s="74">
        <f t="shared" ca="1" si="263"/>
        <v>43399</v>
      </c>
      <c r="AL1295" s="38">
        <f t="shared" si="264"/>
        <v>43399</v>
      </c>
      <c r="AM1295" s="38">
        <f t="shared" si="265"/>
        <v>43398</v>
      </c>
      <c r="AO1295" s="38"/>
      <c r="AP1295" s="38"/>
      <c r="AQ1295" s="38"/>
    </row>
    <row r="1296" spans="2:43">
      <c r="B1296" s="111">
        <v>43496</v>
      </c>
      <c r="C1296" s="112">
        <v>2.7374999999999998</v>
      </c>
      <c r="E1296" s="111"/>
      <c r="K1296" s="111">
        <v>43439</v>
      </c>
      <c r="L1296" s="112">
        <v>2.63144</v>
      </c>
      <c r="N1296" s="111">
        <v>43439</v>
      </c>
      <c r="O1296" s="112">
        <v>2.4197899999999999</v>
      </c>
      <c r="Q1296" s="111">
        <v>43439</v>
      </c>
      <c r="R1296" s="112">
        <v>0.21165</v>
      </c>
      <c r="S1296" s="158">
        <f t="shared" si="270"/>
        <v>0</v>
      </c>
      <c r="T1296" s="38">
        <f t="shared" si="271"/>
        <v>43496</v>
      </c>
      <c r="U1296" s="112">
        <f t="shared" ca="1" si="272"/>
        <v>2.7374999999999998</v>
      </c>
      <c r="V1296" s="112">
        <f t="shared" ca="1" si="266"/>
        <v>2.6549</v>
      </c>
      <c r="W1296" s="112">
        <f t="shared" ca="1" si="267"/>
        <v>2.4432499999999999</v>
      </c>
      <c r="X1296" s="112">
        <f t="shared" ca="1" si="268"/>
        <v>0.21165</v>
      </c>
      <c r="Y1296" s="112">
        <f t="shared" ca="1" si="273"/>
        <v>0</v>
      </c>
      <c r="Z1296" s="27">
        <f t="shared" ca="1" si="269"/>
        <v>0.2942499999999999</v>
      </c>
      <c r="AB1296" s="38">
        <f t="shared" si="274"/>
        <v>43404</v>
      </c>
      <c r="AC1296" s="38">
        <f t="shared" si="275"/>
        <v>43404</v>
      </c>
      <c r="AD1296" s="38">
        <f t="shared" si="276"/>
        <v>43404</v>
      </c>
      <c r="AE1296" s="38">
        <f t="shared" si="257"/>
        <v>43402</v>
      </c>
      <c r="AF1296" s="74">
        <f t="shared" si="258"/>
        <v>43404</v>
      </c>
      <c r="AG1296" s="38">
        <f t="shared" ca="1" si="259"/>
        <v>43402</v>
      </c>
      <c r="AH1296" s="38">
        <f t="shared" ca="1" si="260"/>
        <v>43494</v>
      </c>
      <c r="AI1296" s="38">
        <f t="shared" ca="1" si="261"/>
        <v>43494</v>
      </c>
      <c r="AJ1296" s="38">
        <f t="shared" ca="1" si="262"/>
        <v>43495</v>
      </c>
      <c r="AK1296" s="74">
        <f t="shared" ca="1" si="263"/>
        <v>43402</v>
      </c>
      <c r="AL1296" s="38">
        <f t="shared" si="264"/>
        <v>43402</v>
      </c>
      <c r="AM1296" s="38">
        <f t="shared" si="265"/>
        <v>43399</v>
      </c>
      <c r="AO1296" s="38"/>
      <c r="AP1296" s="38"/>
      <c r="AQ1296" s="38"/>
    </row>
    <row r="1297" spans="2:43">
      <c r="B1297" s="111">
        <v>43497</v>
      </c>
      <c r="C1297" s="112">
        <v>2.7326299999999999</v>
      </c>
      <c r="E1297" s="111"/>
      <c r="K1297" s="111">
        <v>43440</v>
      </c>
      <c r="L1297" s="112">
        <v>2.63395</v>
      </c>
      <c r="N1297" s="111">
        <v>43440</v>
      </c>
      <c r="O1297" s="112">
        <v>2.42225</v>
      </c>
      <c r="Q1297" s="111">
        <v>43440</v>
      </c>
      <c r="R1297" s="112">
        <v>0.2117</v>
      </c>
      <c r="S1297" s="158">
        <f t="shared" si="270"/>
        <v>0</v>
      </c>
      <c r="T1297" s="38">
        <f t="shared" si="271"/>
        <v>43497</v>
      </c>
      <c r="U1297" s="112">
        <f t="shared" ca="1" si="272"/>
        <v>2.7326299999999999</v>
      </c>
      <c r="V1297" s="112">
        <f t="shared" ca="1" si="266"/>
        <v>2.65693</v>
      </c>
      <c r="W1297" s="112">
        <f t="shared" ca="1" si="267"/>
        <v>2.4452799999999999</v>
      </c>
      <c r="X1297" s="112">
        <f t="shared" ca="1" si="268"/>
        <v>0.21165</v>
      </c>
      <c r="Y1297" s="112">
        <f t="shared" ca="1" si="273"/>
        <v>0</v>
      </c>
      <c r="Z1297" s="27">
        <f t="shared" ca="1" si="269"/>
        <v>0.28734999999999999</v>
      </c>
      <c r="AB1297" s="38">
        <f t="shared" si="274"/>
        <v>43405</v>
      </c>
      <c r="AC1297" s="38">
        <f t="shared" si="275"/>
        <v>43405</v>
      </c>
      <c r="AD1297" s="38">
        <f t="shared" si="276"/>
        <v>43405</v>
      </c>
      <c r="AE1297" s="38">
        <f t="shared" si="257"/>
        <v>43403</v>
      </c>
      <c r="AF1297" s="74">
        <f t="shared" si="258"/>
        <v>43405</v>
      </c>
      <c r="AG1297" s="38">
        <f t="shared" ca="1" si="259"/>
        <v>43403</v>
      </c>
      <c r="AH1297" s="38">
        <f t="shared" ca="1" si="260"/>
        <v>43495</v>
      </c>
      <c r="AI1297" s="38">
        <f t="shared" ca="1" si="261"/>
        <v>43495</v>
      </c>
      <c r="AJ1297" s="38">
        <f t="shared" ca="1" si="262"/>
        <v>43496</v>
      </c>
      <c r="AK1297" s="74">
        <f t="shared" ca="1" si="263"/>
        <v>43403</v>
      </c>
      <c r="AL1297" s="38">
        <f t="shared" si="264"/>
        <v>43403</v>
      </c>
      <c r="AM1297" s="38">
        <f t="shared" si="265"/>
        <v>43402</v>
      </c>
      <c r="AO1297" s="38"/>
      <c r="AP1297" s="38"/>
      <c r="AQ1297" s="38"/>
    </row>
    <row r="1298" spans="2:43">
      <c r="B1298" s="111">
        <v>43500</v>
      </c>
      <c r="C1298" s="112">
        <v>2.7343799999999998</v>
      </c>
      <c r="E1298" s="111"/>
      <c r="K1298" s="111">
        <v>43441</v>
      </c>
      <c r="L1298" s="112">
        <v>2.6343999999999999</v>
      </c>
      <c r="N1298" s="111">
        <v>43441</v>
      </c>
      <c r="O1298" s="112">
        <v>2.4226999999999999</v>
      </c>
      <c r="Q1298" s="111">
        <v>43441</v>
      </c>
      <c r="R1298" s="112">
        <v>0.2117</v>
      </c>
      <c r="S1298" s="158">
        <f t="shared" si="270"/>
        <v>0</v>
      </c>
      <c r="T1298" s="38">
        <f t="shared" si="271"/>
        <v>43500</v>
      </c>
      <c r="U1298" s="112">
        <f t="shared" ca="1" si="272"/>
        <v>2.7343799999999998</v>
      </c>
      <c r="V1298" s="112">
        <f t="shared" ca="1" si="266"/>
        <v>2.6576399999999998</v>
      </c>
      <c r="W1298" s="112">
        <f t="shared" ca="1" si="267"/>
        <v>2.4459400000000002</v>
      </c>
      <c r="X1298" s="112">
        <f t="shared" ca="1" si="268"/>
        <v>0.2117</v>
      </c>
      <c r="Y1298" s="112">
        <f t="shared" ca="1" si="273"/>
        <v>0</v>
      </c>
      <c r="Z1298" s="27">
        <f t="shared" ca="1" si="269"/>
        <v>0.28843999999999959</v>
      </c>
      <c r="AB1298" s="38">
        <f t="shared" ca="1" si="274"/>
        <v>43406</v>
      </c>
      <c r="AC1298" s="38" t="e">
        <f t="shared" si="275"/>
        <v>#N/A</v>
      </c>
      <c r="AD1298" s="38">
        <f t="shared" si="276"/>
        <v>43406</v>
      </c>
      <c r="AE1298" s="38">
        <f t="shared" ca="1" si="257"/>
        <v>43404</v>
      </c>
      <c r="AF1298" s="74">
        <f t="shared" ca="1" si="258"/>
        <v>43406</v>
      </c>
      <c r="AG1298" s="38">
        <f t="shared" ca="1" si="259"/>
        <v>43404</v>
      </c>
      <c r="AH1298" s="38">
        <f t="shared" ca="1" si="260"/>
        <v>43496</v>
      </c>
      <c r="AI1298" s="38">
        <f t="shared" ca="1" si="261"/>
        <v>43496</v>
      </c>
      <c r="AJ1298" s="38">
        <f t="shared" ca="1" si="262"/>
        <v>43497</v>
      </c>
      <c r="AK1298" s="74">
        <f t="shared" ca="1" si="263"/>
        <v>43404</v>
      </c>
      <c r="AL1298" s="38">
        <f t="shared" ca="1" si="264"/>
        <v>43404</v>
      </c>
      <c r="AM1298" s="38">
        <f t="shared" ca="1" si="265"/>
        <v>43403</v>
      </c>
      <c r="AO1298" s="38"/>
      <c r="AP1298" s="38"/>
      <c r="AQ1298" s="38"/>
    </row>
    <row r="1299" spans="2:43">
      <c r="B1299" s="111">
        <v>43501</v>
      </c>
      <c r="C1299" s="112">
        <v>2.7385000000000002</v>
      </c>
      <c r="E1299" s="111"/>
      <c r="K1299" s="111">
        <v>43444</v>
      </c>
      <c r="L1299" s="112">
        <v>2.6370200000000001</v>
      </c>
      <c r="N1299" s="111">
        <v>43444</v>
      </c>
      <c r="O1299" s="112">
        <v>2.42537</v>
      </c>
      <c r="Q1299" s="111">
        <v>43444</v>
      </c>
      <c r="R1299" s="112">
        <v>0.21165</v>
      </c>
      <c r="S1299" s="158">
        <f t="shared" si="270"/>
        <v>0</v>
      </c>
      <c r="T1299" s="38">
        <f t="shared" si="271"/>
        <v>43501</v>
      </c>
      <c r="U1299" s="112">
        <f t="shared" ca="1" si="272"/>
        <v>2.7385000000000002</v>
      </c>
      <c r="V1299" s="112">
        <f t="shared" ca="1" si="266"/>
        <v>2.65802</v>
      </c>
      <c r="W1299" s="112">
        <f t="shared" ca="1" si="267"/>
        <v>2.4462799999999998</v>
      </c>
      <c r="X1299" s="112">
        <f t="shared" ca="1" si="268"/>
        <v>0.21174000000000001</v>
      </c>
      <c r="Y1299" s="112">
        <f t="shared" ca="1" si="273"/>
        <v>0</v>
      </c>
      <c r="Z1299" s="27">
        <f t="shared" ca="1" si="269"/>
        <v>0.29222000000000037</v>
      </c>
      <c r="AB1299" s="38">
        <f t="shared" ca="1" si="274"/>
        <v>43409</v>
      </c>
      <c r="AC1299" s="38">
        <f t="shared" si="275"/>
        <v>43409</v>
      </c>
      <c r="AD1299" s="38">
        <f t="shared" si="276"/>
        <v>43409</v>
      </c>
      <c r="AE1299" s="38">
        <f t="shared" ca="1" si="257"/>
        <v>43405</v>
      </c>
      <c r="AF1299" s="74">
        <f t="shared" ca="1" si="258"/>
        <v>43409</v>
      </c>
      <c r="AG1299" s="38">
        <f t="shared" ca="1" si="259"/>
        <v>43405</v>
      </c>
      <c r="AH1299" s="38">
        <f t="shared" ca="1" si="260"/>
        <v>43497</v>
      </c>
      <c r="AI1299" s="38">
        <f t="shared" ca="1" si="261"/>
        <v>43497</v>
      </c>
      <c r="AJ1299" s="38">
        <f t="shared" ca="1" si="262"/>
        <v>43500</v>
      </c>
      <c r="AK1299" s="74">
        <f t="shared" ca="1" si="263"/>
        <v>43405</v>
      </c>
      <c r="AL1299" s="38">
        <f t="shared" ca="1" si="264"/>
        <v>43405</v>
      </c>
      <c r="AM1299" s="38">
        <f t="shared" ca="1" si="265"/>
        <v>43404</v>
      </c>
      <c r="AO1299" s="38"/>
      <c r="AP1299" s="38"/>
      <c r="AQ1299" s="38"/>
    </row>
    <row r="1300" spans="2:43">
      <c r="B1300" s="111">
        <v>43502</v>
      </c>
      <c r="C1300" s="112">
        <v>2.7376300000000002</v>
      </c>
      <c r="E1300" s="111"/>
      <c r="K1300" s="111">
        <v>43445</v>
      </c>
      <c r="L1300" s="112">
        <v>2.6391499999999999</v>
      </c>
      <c r="N1300" s="111">
        <v>43445</v>
      </c>
      <c r="O1300" s="112">
        <v>2.4275000000000002</v>
      </c>
      <c r="Q1300" s="111">
        <v>43445</v>
      </c>
      <c r="R1300" s="112">
        <v>0.21165</v>
      </c>
      <c r="S1300" s="158">
        <f t="shared" si="270"/>
        <v>0</v>
      </c>
      <c r="T1300" s="38">
        <f t="shared" si="271"/>
        <v>43502</v>
      </c>
      <c r="U1300" s="112">
        <f t="shared" ca="1" si="272"/>
        <v>2.7376300000000002</v>
      </c>
      <c r="V1300" s="112">
        <f t="shared" ca="1" si="266"/>
        <v>2.6586699999999999</v>
      </c>
      <c r="W1300" s="112">
        <f t="shared" ca="1" si="267"/>
        <v>2.4466399999999999</v>
      </c>
      <c r="X1300" s="112">
        <f t="shared" ca="1" si="268"/>
        <v>0.21203</v>
      </c>
      <c r="Y1300" s="112">
        <f t="shared" ca="1" si="273"/>
        <v>0</v>
      </c>
      <c r="Z1300" s="27">
        <f t="shared" ca="1" si="269"/>
        <v>0.2909900000000003</v>
      </c>
      <c r="AB1300" s="38">
        <f t="shared" si="274"/>
        <v>43410</v>
      </c>
      <c r="AC1300" s="38">
        <f t="shared" si="275"/>
        <v>43410</v>
      </c>
      <c r="AD1300" s="38">
        <f t="shared" si="276"/>
        <v>43410</v>
      </c>
      <c r="AE1300" s="38">
        <f t="shared" si="257"/>
        <v>43406</v>
      </c>
      <c r="AF1300" s="74">
        <f t="shared" si="258"/>
        <v>43410</v>
      </c>
      <c r="AG1300" s="38">
        <f t="shared" ca="1" si="259"/>
        <v>43406</v>
      </c>
      <c r="AH1300" s="38">
        <f t="shared" ca="1" si="260"/>
        <v>43500</v>
      </c>
      <c r="AI1300" s="38" t="e">
        <f t="shared" ca="1" si="261"/>
        <v>#N/A</v>
      </c>
      <c r="AJ1300" s="38">
        <f t="shared" ca="1" si="262"/>
        <v>43500</v>
      </c>
      <c r="AK1300" s="74">
        <f t="shared" ca="1" si="263"/>
        <v>43406</v>
      </c>
      <c r="AL1300" s="38">
        <f t="shared" si="264"/>
        <v>43406</v>
      </c>
      <c r="AM1300" s="38">
        <f t="shared" si="265"/>
        <v>43405</v>
      </c>
      <c r="AO1300" s="38"/>
      <c r="AP1300" s="38"/>
      <c r="AQ1300" s="38"/>
    </row>
    <row r="1301" spans="2:43">
      <c r="B1301" s="111">
        <v>43503</v>
      </c>
      <c r="C1301" s="112">
        <v>2.6970000000000001</v>
      </c>
      <c r="E1301" s="111"/>
      <c r="K1301" s="111">
        <v>43446</v>
      </c>
      <c r="L1301" s="112">
        <v>2.6412800000000001</v>
      </c>
      <c r="N1301" s="111">
        <v>43446</v>
      </c>
      <c r="O1301" s="112">
        <v>2.42963</v>
      </c>
      <c r="Q1301" s="111">
        <v>43446</v>
      </c>
      <c r="R1301" s="112">
        <v>0.21165</v>
      </c>
      <c r="S1301" s="158">
        <f t="shared" si="270"/>
        <v>0</v>
      </c>
      <c r="T1301" s="38">
        <f t="shared" si="271"/>
        <v>43503</v>
      </c>
      <c r="U1301" s="112">
        <f t="shared" ca="1" si="272"/>
        <v>2.6970000000000001</v>
      </c>
      <c r="V1301" s="112">
        <f t="shared" ca="1" si="266"/>
        <v>2.6591399999999998</v>
      </c>
      <c r="W1301" s="112">
        <f t="shared" ca="1" si="267"/>
        <v>2.4470900000000002</v>
      </c>
      <c r="X1301" s="112">
        <f t="shared" ca="1" si="268"/>
        <v>0.21204999999999999</v>
      </c>
      <c r="Y1301" s="112">
        <f t="shared" ca="1" si="273"/>
        <v>0</v>
      </c>
      <c r="Z1301" s="27">
        <f t="shared" ca="1" si="269"/>
        <v>0.24990999999999985</v>
      </c>
      <c r="AB1301" s="38">
        <f t="shared" si="274"/>
        <v>43411</v>
      </c>
      <c r="AC1301" s="38">
        <f t="shared" si="275"/>
        <v>43411</v>
      </c>
      <c r="AD1301" s="38">
        <f t="shared" si="276"/>
        <v>43411</v>
      </c>
      <c r="AE1301" s="38">
        <f t="shared" si="257"/>
        <v>43409</v>
      </c>
      <c r="AF1301" s="74">
        <f t="shared" si="258"/>
        <v>43411</v>
      </c>
      <c r="AG1301" s="38">
        <f t="shared" ca="1" si="259"/>
        <v>43409</v>
      </c>
      <c r="AH1301" s="38">
        <f t="shared" ca="1" si="260"/>
        <v>43501</v>
      </c>
      <c r="AI1301" s="38">
        <f t="shared" ca="1" si="261"/>
        <v>43501</v>
      </c>
      <c r="AJ1301" s="38">
        <f t="shared" ca="1" si="262"/>
        <v>43502</v>
      </c>
      <c r="AK1301" s="74">
        <f t="shared" ca="1" si="263"/>
        <v>43409</v>
      </c>
      <c r="AL1301" s="38">
        <f t="shared" si="264"/>
        <v>43409</v>
      </c>
      <c r="AM1301" s="38">
        <f t="shared" si="265"/>
        <v>43406</v>
      </c>
      <c r="AO1301" s="38"/>
      <c r="AP1301" s="38"/>
      <c r="AQ1301" s="38"/>
    </row>
    <row r="1302" spans="2:43">
      <c r="B1302" s="111">
        <v>43504</v>
      </c>
      <c r="C1302" s="112">
        <v>2.6977500000000001</v>
      </c>
      <c r="E1302" s="111"/>
      <c r="K1302" s="111">
        <v>43447</v>
      </c>
      <c r="L1302" s="112">
        <v>2.6433999999999997</v>
      </c>
      <c r="N1302" s="111">
        <v>43447</v>
      </c>
      <c r="O1302" s="112">
        <v>2.4317500000000001</v>
      </c>
      <c r="Q1302" s="111">
        <v>43447</v>
      </c>
      <c r="R1302" s="112">
        <v>0.21165</v>
      </c>
      <c r="S1302" s="158">
        <f t="shared" si="270"/>
        <v>0</v>
      </c>
      <c r="T1302" s="38">
        <f t="shared" si="271"/>
        <v>43504</v>
      </c>
      <c r="U1302" s="112">
        <f t="shared" ca="1" si="272"/>
        <v>2.6977500000000001</v>
      </c>
      <c r="V1302" s="112">
        <f t="shared" ca="1" si="266"/>
        <v>2.6600799999999998</v>
      </c>
      <c r="W1302" s="112">
        <f t="shared" ca="1" si="267"/>
        <v>2.4477700000000002</v>
      </c>
      <c r="X1302" s="112">
        <f t="shared" ca="1" si="268"/>
        <v>0.21231</v>
      </c>
      <c r="Y1302" s="112">
        <f t="shared" ca="1" si="273"/>
        <v>0</v>
      </c>
      <c r="Z1302" s="27">
        <f t="shared" ca="1" si="269"/>
        <v>0.24997999999999987</v>
      </c>
      <c r="AB1302" s="38">
        <f t="shared" si="274"/>
        <v>43412</v>
      </c>
      <c r="AC1302" s="38">
        <f t="shared" si="275"/>
        <v>43412</v>
      </c>
      <c r="AD1302" s="38">
        <f t="shared" si="276"/>
        <v>43412</v>
      </c>
      <c r="AE1302" s="38">
        <f t="shared" si="257"/>
        <v>43410</v>
      </c>
      <c r="AF1302" s="74">
        <f t="shared" si="258"/>
        <v>43412</v>
      </c>
      <c r="AG1302" s="38">
        <f t="shared" ca="1" si="259"/>
        <v>43410</v>
      </c>
      <c r="AH1302" s="38">
        <f t="shared" ca="1" si="260"/>
        <v>43502</v>
      </c>
      <c r="AI1302" s="38">
        <f t="shared" ca="1" si="261"/>
        <v>43502</v>
      </c>
      <c r="AJ1302" s="38">
        <f t="shared" ca="1" si="262"/>
        <v>43503</v>
      </c>
      <c r="AK1302" s="74">
        <f t="shared" ca="1" si="263"/>
        <v>43410</v>
      </c>
      <c r="AL1302" s="38">
        <f t="shared" si="264"/>
        <v>43410</v>
      </c>
      <c r="AM1302" s="38">
        <f t="shared" si="265"/>
        <v>43409</v>
      </c>
      <c r="AO1302" s="38"/>
      <c r="AP1302" s="38"/>
      <c r="AQ1302" s="38"/>
    </row>
    <row r="1303" spans="2:43">
      <c r="B1303" s="111">
        <v>43507</v>
      </c>
      <c r="C1303" s="112">
        <v>2.6879999999999997</v>
      </c>
      <c r="E1303" s="111"/>
      <c r="K1303" s="111">
        <v>43448</v>
      </c>
      <c r="L1303" s="112">
        <v>2.6455199999999999</v>
      </c>
      <c r="N1303" s="111">
        <v>43448</v>
      </c>
      <c r="O1303" s="112">
        <v>2.4338699999999998</v>
      </c>
      <c r="Q1303" s="111">
        <v>43448</v>
      </c>
      <c r="R1303" s="112">
        <v>0.21165</v>
      </c>
      <c r="S1303" s="158">
        <f t="shared" si="270"/>
        <v>0</v>
      </c>
      <c r="T1303" s="38">
        <f t="shared" si="271"/>
        <v>43507</v>
      </c>
      <c r="U1303" s="112">
        <f t="shared" ca="1" si="272"/>
        <v>2.6879999999999997</v>
      </c>
      <c r="V1303" s="112">
        <f t="shared" ca="1" si="266"/>
        <v>2.66086</v>
      </c>
      <c r="W1303" s="112">
        <f t="shared" ca="1" si="267"/>
        <v>2.44848</v>
      </c>
      <c r="X1303" s="112">
        <f t="shared" ca="1" si="268"/>
        <v>0.21238000000000001</v>
      </c>
      <c r="Y1303" s="112">
        <f t="shared" ca="1" si="273"/>
        <v>0</v>
      </c>
      <c r="Z1303" s="27">
        <f t="shared" ca="1" si="269"/>
        <v>0.23951999999999973</v>
      </c>
      <c r="AB1303" s="38">
        <f t="shared" si="274"/>
        <v>43413</v>
      </c>
      <c r="AC1303" s="38" t="e">
        <f t="shared" si="275"/>
        <v>#N/A</v>
      </c>
      <c r="AD1303" s="38">
        <f t="shared" si="276"/>
        <v>43413</v>
      </c>
      <c r="AE1303" s="38">
        <f t="shared" si="257"/>
        <v>43411</v>
      </c>
      <c r="AF1303" s="74">
        <f t="shared" si="258"/>
        <v>43413</v>
      </c>
      <c r="AG1303" s="38">
        <f t="shared" ca="1" si="259"/>
        <v>43411</v>
      </c>
      <c r="AH1303" s="38">
        <f t="shared" ca="1" si="260"/>
        <v>43503</v>
      </c>
      <c r="AI1303" s="38">
        <f t="shared" ca="1" si="261"/>
        <v>43503</v>
      </c>
      <c r="AJ1303" s="38">
        <f t="shared" ca="1" si="262"/>
        <v>43504</v>
      </c>
      <c r="AK1303" s="74">
        <f t="shared" ca="1" si="263"/>
        <v>43411</v>
      </c>
      <c r="AL1303" s="38">
        <f t="shared" si="264"/>
        <v>43411</v>
      </c>
      <c r="AM1303" s="38">
        <f t="shared" si="265"/>
        <v>43410</v>
      </c>
      <c r="AO1303" s="38"/>
      <c r="AP1303" s="38"/>
      <c r="AQ1303" s="38"/>
    </row>
    <row r="1304" spans="2:43">
      <c r="B1304" s="111">
        <v>43508</v>
      </c>
      <c r="C1304" s="112">
        <v>2.6928800000000002</v>
      </c>
      <c r="E1304" s="111"/>
      <c r="K1304" s="111">
        <v>43451</v>
      </c>
      <c r="L1304" s="112">
        <v>2.6538200000000001</v>
      </c>
      <c r="N1304" s="111">
        <v>43451</v>
      </c>
      <c r="O1304" s="112">
        <v>2.44217</v>
      </c>
      <c r="Q1304" s="111">
        <v>43451</v>
      </c>
      <c r="R1304" s="112">
        <v>0.21165</v>
      </c>
      <c r="S1304" s="158">
        <f t="shared" si="270"/>
        <v>0</v>
      </c>
      <c r="T1304" s="38">
        <f t="shared" si="271"/>
        <v>43508</v>
      </c>
      <c r="U1304" s="112">
        <f t="shared" ca="1" si="272"/>
        <v>2.6928800000000002</v>
      </c>
      <c r="V1304" s="112">
        <f t="shared" ca="1" si="266"/>
        <v>2.66126</v>
      </c>
      <c r="W1304" s="112">
        <f t="shared" ca="1" si="267"/>
        <v>2.4488599999999998</v>
      </c>
      <c r="X1304" s="112">
        <f t="shared" ca="1" si="268"/>
        <v>0.21240000000000001</v>
      </c>
      <c r="Y1304" s="112">
        <f t="shared" ca="1" si="273"/>
        <v>0</v>
      </c>
      <c r="Z1304" s="27">
        <f t="shared" ca="1" si="269"/>
        <v>0.24402000000000035</v>
      </c>
      <c r="AB1304" s="38">
        <f t="shared" ca="1" si="274"/>
        <v>43416</v>
      </c>
      <c r="AC1304" s="38">
        <f t="shared" si="275"/>
        <v>43416</v>
      </c>
      <c r="AD1304" s="38">
        <f t="shared" si="276"/>
        <v>43416</v>
      </c>
      <c r="AE1304" s="38">
        <f t="shared" ca="1" si="257"/>
        <v>43412</v>
      </c>
      <c r="AF1304" s="74">
        <f t="shared" ca="1" si="258"/>
        <v>43416</v>
      </c>
      <c r="AG1304" s="38">
        <f t="shared" ca="1" si="259"/>
        <v>43411</v>
      </c>
      <c r="AH1304" s="38">
        <f t="shared" ca="1" si="260"/>
        <v>43503</v>
      </c>
      <c r="AI1304" s="38">
        <f t="shared" ca="1" si="261"/>
        <v>43503</v>
      </c>
      <c r="AJ1304" s="38">
        <f t="shared" ca="1" si="262"/>
        <v>43504</v>
      </c>
      <c r="AK1304" s="74">
        <f t="shared" ca="1" si="263"/>
        <v>43412</v>
      </c>
      <c r="AL1304" s="38">
        <f t="shared" ca="1" si="264"/>
        <v>43412</v>
      </c>
      <c r="AM1304" s="38">
        <f t="shared" ca="1" si="265"/>
        <v>43411</v>
      </c>
      <c r="AO1304" s="38"/>
      <c r="AP1304" s="38"/>
      <c r="AQ1304" s="38"/>
    </row>
    <row r="1305" spans="2:43">
      <c r="B1305" s="111">
        <v>43509</v>
      </c>
      <c r="C1305" s="112">
        <v>2.6837499999999999</v>
      </c>
      <c r="E1305" s="111"/>
      <c r="K1305" s="111">
        <v>43452</v>
      </c>
      <c r="L1305" s="112">
        <v>2.6551399999999998</v>
      </c>
      <c r="N1305" s="111">
        <v>43452</v>
      </c>
      <c r="O1305" s="112">
        <v>2.4434900000000002</v>
      </c>
      <c r="Q1305" s="111">
        <v>43452</v>
      </c>
      <c r="R1305" s="112">
        <v>0.21165</v>
      </c>
      <c r="S1305" s="158">
        <f t="shared" si="270"/>
        <v>0</v>
      </c>
      <c r="T1305" s="38">
        <f t="shared" si="271"/>
        <v>43509</v>
      </c>
      <c r="U1305" s="112">
        <f t="shared" ca="1" si="272"/>
        <v>2.6837499999999999</v>
      </c>
      <c r="V1305" s="112">
        <f t="shared" ca="1" si="266"/>
        <v>2.6617500000000001</v>
      </c>
      <c r="W1305" s="112">
        <f t="shared" ca="1" si="267"/>
        <v>2.4493499999999999</v>
      </c>
      <c r="X1305" s="112">
        <f t="shared" ca="1" si="268"/>
        <v>0.21240000000000001</v>
      </c>
      <c r="Y1305" s="112">
        <f t="shared" ca="1" si="273"/>
        <v>0</v>
      </c>
      <c r="Z1305" s="27">
        <f t="shared" ca="1" si="269"/>
        <v>0.23439999999999994</v>
      </c>
      <c r="AB1305" s="38">
        <f t="shared" si="274"/>
        <v>43417</v>
      </c>
      <c r="AC1305" s="38">
        <f t="shared" ca="1" si="275"/>
        <v>43417</v>
      </c>
      <c r="AD1305" s="38">
        <f t="shared" si="276"/>
        <v>43417</v>
      </c>
      <c r="AE1305" s="38">
        <f t="shared" si="257"/>
        <v>43413</v>
      </c>
      <c r="AF1305" s="74">
        <f t="shared" si="258"/>
        <v>43417</v>
      </c>
      <c r="AG1305" s="38">
        <f t="shared" ca="1" si="259"/>
        <v>43412</v>
      </c>
      <c r="AH1305" s="38">
        <f t="shared" ca="1" si="260"/>
        <v>43504</v>
      </c>
      <c r="AI1305" s="38">
        <f t="shared" ca="1" si="261"/>
        <v>43504</v>
      </c>
      <c r="AJ1305" s="38">
        <f t="shared" ca="1" si="262"/>
        <v>43507</v>
      </c>
      <c r="AK1305" s="74">
        <f t="shared" ca="1" si="263"/>
        <v>43413</v>
      </c>
      <c r="AL1305" s="38">
        <f t="shared" si="264"/>
        <v>43413</v>
      </c>
      <c r="AM1305" s="38">
        <f t="shared" si="265"/>
        <v>43412</v>
      </c>
      <c r="AO1305" s="38"/>
      <c r="AP1305" s="38"/>
      <c r="AQ1305" s="38"/>
    </row>
    <row r="1306" spans="2:43">
      <c r="B1306" s="111">
        <v>43510</v>
      </c>
      <c r="C1306" s="112">
        <v>2.6938800000000001</v>
      </c>
      <c r="E1306" s="111"/>
      <c r="K1306" s="111">
        <v>43453</v>
      </c>
      <c r="L1306" s="112">
        <v>2.6561399999999997</v>
      </c>
      <c r="N1306" s="111">
        <v>43453</v>
      </c>
      <c r="O1306" s="112">
        <v>2.4444900000000001</v>
      </c>
      <c r="Q1306" s="111">
        <v>43453</v>
      </c>
      <c r="R1306" s="112">
        <v>0.21165</v>
      </c>
      <c r="S1306" s="158">
        <f t="shared" si="270"/>
        <v>0</v>
      </c>
      <c r="T1306" s="38">
        <f t="shared" si="271"/>
        <v>43510</v>
      </c>
      <c r="U1306" s="112">
        <f t="shared" ca="1" si="272"/>
        <v>2.6938800000000001</v>
      </c>
      <c r="V1306" s="112">
        <f t="shared" ca="1" si="266"/>
        <v>2.6618900000000001</v>
      </c>
      <c r="W1306" s="112">
        <f t="shared" ca="1" si="267"/>
        <v>2.4493499999999999</v>
      </c>
      <c r="X1306" s="112">
        <f t="shared" ca="1" si="268"/>
        <v>0.21254000000000001</v>
      </c>
      <c r="Y1306" s="112">
        <f t="shared" ca="1" si="273"/>
        <v>0</v>
      </c>
      <c r="Z1306" s="27">
        <f t="shared" ca="1" si="269"/>
        <v>0.24453000000000014</v>
      </c>
      <c r="AB1306" s="38">
        <f t="shared" si="274"/>
        <v>43418</v>
      </c>
      <c r="AC1306" s="38">
        <f t="shared" si="275"/>
        <v>43418</v>
      </c>
      <c r="AD1306" s="38">
        <f t="shared" si="276"/>
        <v>43418</v>
      </c>
      <c r="AE1306" s="38">
        <f t="shared" si="257"/>
        <v>43416</v>
      </c>
      <c r="AF1306" s="74">
        <f t="shared" si="258"/>
        <v>43418</v>
      </c>
      <c r="AG1306" s="38">
        <f t="shared" ca="1" si="259"/>
        <v>43413</v>
      </c>
      <c r="AH1306" s="38">
        <f t="shared" ca="1" si="260"/>
        <v>43507</v>
      </c>
      <c r="AI1306" s="38" t="e">
        <f t="shared" ca="1" si="261"/>
        <v>#N/A</v>
      </c>
      <c r="AJ1306" s="38">
        <f t="shared" ca="1" si="262"/>
        <v>43507</v>
      </c>
      <c r="AK1306" s="74">
        <f t="shared" ca="1" si="263"/>
        <v>43416</v>
      </c>
      <c r="AL1306" s="38">
        <f t="shared" si="264"/>
        <v>43416</v>
      </c>
      <c r="AM1306" s="38">
        <f t="shared" si="265"/>
        <v>43413</v>
      </c>
      <c r="AO1306" s="38"/>
      <c r="AP1306" s="38"/>
      <c r="AQ1306" s="38"/>
    </row>
    <row r="1307" spans="2:43">
      <c r="B1307" s="111">
        <v>43511</v>
      </c>
      <c r="C1307" s="112">
        <v>2.6828799999999999</v>
      </c>
      <c r="E1307" s="111"/>
      <c r="K1307" s="111">
        <v>43454</v>
      </c>
      <c r="L1307" s="112">
        <v>2.6574800000000001</v>
      </c>
      <c r="N1307" s="111">
        <v>43454</v>
      </c>
      <c r="O1307" s="112">
        <v>2.4458299999999999</v>
      </c>
      <c r="Q1307" s="111">
        <v>43454</v>
      </c>
      <c r="R1307" s="112">
        <v>0.21165</v>
      </c>
      <c r="S1307" s="158">
        <f t="shared" si="270"/>
        <v>0</v>
      </c>
      <c r="T1307" s="38">
        <f t="shared" si="271"/>
        <v>43511</v>
      </c>
      <c r="U1307" s="112">
        <f t="shared" ca="1" si="272"/>
        <v>2.6828799999999999</v>
      </c>
      <c r="V1307" s="112">
        <f t="shared" ca="1" si="266"/>
        <v>2.6622300000000001</v>
      </c>
      <c r="W1307" s="112">
        <f t="shared" ca="1" si="267"/>
        <v>2.4493499999999999</v>
      </c>
      <c r="X1307" s="112">
        <f t="shared" ca="1" si="268"/>
        <v>0.21288000000000001</v>
      </c>
      <c r="Y1307" s="112">
        <f t="shared" ca="1" si="273"/>
        <v>0</v>
      </c>
      <c r="Z1307" s="27">
        <f t="shared" ca="1" si="269"/>
        <v>0.23353000000000002</v>
      </c>
      <c r="AB1307" s="38">
        <f t="shared" si="274"/>
        <v>43419</v>
      </c>
      <c r="AC1307" s="38">
        <f t="shared" si="275"/>
        <v>43419</v>
      </c>
      <c r="AD1307" s="38">
        <f t="shared" si="276"/>
        <v>43419</v>
      </c>
      <c r="AE1307" s="38">
        <f t="shared" si="257"/>
        <v>43417</v>
      </c>
      <c r="AF1307" s="74">
        <f t="shared" si="258"/>
        <v>43419</v>
      </c>
      <c r="AG1307" s="38">
        <f t="shared" ca="1" si="259"/>
        <v>43417</v>
      </c>
      <c r="AH1307" s="38">
        <f t="shared" ca="1" si="260"/>
        <v>43509</v>
      </c>
      <c r="AI1307" s="38">
        <f t="shared" ca="1" si="261"/>
        <v>43509</v>
      </c>
      <c r="AJ1307" s="38">
        <f t="shared" ca="1" si="262"/>
        <v>43510</v>
      </c>
      <c r="AK1307" s="74">
        <f t="shared" ca="1" si="263"/>
        <v>43417</v>
      </c>
      <c r="AL1307" s="38">
        <f t="shared" si="264"/>
        <v>43417</v>
      </c>
      <c r="AM1307" s="38">
        <f t="shared" si="265"/>
        <v>43416</v>
      </c>
      <c r="AO1307" s="38"/>
      <c r="AP1307" s="38"/>
      <c r="AQ1307" s="38"/>
    </row>
    <row r="1308" spans="2:43">
      <c r="B1308" s="111">
        <v>43514</v>
      </c>
      <c r="C1308" s="112">
        <v>2.6436299999999999</v>
      </c>
      <c r="E1308" s="111"/>
      <c r="K1308" s="111">
        <v>43455</v>
      </c>
      <c r="L1308" s="112">
        <v>2.65815</v>
      </c>
      <c r="N1308" s="111">
        <v>43455</v>
      </c>
      <c r="O1308" s="112">
        <v>2.4464999999999999</v>
      </c>
      <c r="Q1308" s="111">
        <v>43455</v>
      </c>
      <c r="R1308" s="112">
        <v>0.21165</v>
      </c>
      <c r="S1308" s="158">
        <f t="shared" si="270"/>
        <v>0</v>
      </c>
      <c r="T1308" s="38">
        <f t="shared" si="271"/>
        <v>43514</v>
      </c>
      <c r="U1308" s="112">
        <f t="shared" ca="1" si="272"/>
        <v>2.6436299999999999</v>
      </c>
      <c r="V1308" s="112">
        <f t="shared" ca="1" si="266"/>
        <v>2.66242</v>
      </c>
      <c r="W1308" s="112">
        <f t="shared" ca="1" si="267"/>
        <v>2.4493499999999999</v>
      </c>
      <c r="X1308" s="112">
        <f t="shared" ca="1" si="268"/>
        <v>0.21307000000000001</v>
      </c>
      <c r="Y1308" s="112">
        <f t="shared" ca="1" si="273"/>
        <v>0</v>
      </c>
      <c r="Z1308" s="27">
        <f t="shared" ca="1" si="269"/>
        <v>0.19428000000000001</v>
      </c>
      <c r="AB1308" s="38">
        <f t="shared" si="274"/>
        <v>43420</v>
      </c>
      <c r="AC1308" s="38" t="e">
        <f t="shared" si="275"/>
        <v>#N/A</v>
      </c>
      <c r="AD1308" s="38">
        <f t="shared" si="276"/>
        <v>43420</v>
      </c>
      <c r="AE1308" s="38">
        <f t="shared" si="257"/>
        <v>43418</v>
      </c>
      <c r="AF1308" s="74">
        <f t="shared" si="258"/>
        <v>43420</v>
      </c>
      <c r="AG1308" s="38">
        <f t="shared" ca="1" si="259"/>
        <v>43418</v>
      </c>
      <c r="AH1308" s="38">
        <f t="shared" ca="1" si="260"/>
        <v>43510</v>
      </c>
      <c r="AI1308" s="38">
        <f t="shared" ca="1" si="261"/>
        <v>43510</v>
      </c>
      <c r="AJ1308" s="38">
        <f t="shared" ca="1" si="262"/>
        <v>43511</v>
      </c>
      <c r="AK1308" s="74">
        <f t="shared" ca="1" si="263"/>
        <v>43418</v>
      </c>
      <c r="AL1308" s="38">
        <f t="shared" si="264"/>
        <v>43418</v>
      </c>
      <c r="AM1308" s="38">
        <f t="shared" si="265"/>
        <v>43417</v>
      </c>
      <c r="AO1308" s="38"/>
      <c r="AP1308" s="38"/>
      <c r="AQ1308" s="38"/>
    </row>
    <row r="1309" spans="2:43">
      <c r="B1309" s="111">
        <v>43515</v>
      </c>
      <c r="C1309" s="112">
        <v>2.6412499999999999</v>
      </c>
      <c r="E1309" s="111"/>
      <c r="K1309" s="111">
        <v>43458</v>
      </c>
      <c r="L1309" s="112">
        <v>2.6582499999999998</v>
      </c>
      <c r="N1309" s="111">
        <v>43458</v>
      </c>
      <c r="O1309" s="112">
        <v>2.4466000000000001</v>
      </c>
      <c r="Q1309" s="111">
        <v>43458</v>
      </c>
      <c r="R1309" s="112">
        <v>0.21165</v>
      </c>
      <c r="S1309" s="158">
        <f t="shared" si="270"/>
        <v>0</v>
      </c>
      <c r="T1309" s="38">
        <f t="shared" si="271"/>
        <v>43515</v>
      </c>
      <c r="U1309" s="112">
        <f t="shared" ca="1" si="272"/>
        <v>2.6412499999999999</v>
      </c>
      <c r="V1309" s="112">
        <f t="shared" ca="1" si="266"/>
        <v>2.6625999999999999</v>
      </c>
      <c r="W1309" s="112">
        <f t="shared" ca="1" si="267"/>
        <v>2.4495300000000002</v>
      </c>
      <c r="X1309" s="112">
        <f t="shared" ca="1" si="268"/>
        <v>0.21307000000000001</v>
      </c>
      <c r="Y1309" s="112">
        <f t="shared" ca="1" si="273"/>
        <v>0</v>
      </c>
      <c r="Z1309" s="27">
        <f t="shared" ca="1" si="269"/>
        <v>0.19171999999999967</v>
      </c>
      <c r="AB1309" s="38">
        <f t="shared" si="274"/>
        <v>43423</v>
      </c>
      <c r="AC1309" s="38">
        <f t="shared" si="275"/>
        <v>43423</v>
      </c>
      <c r="AD1309" s="38">
        <f t="shared" si="276"/>
        <v>43423</v>
      </c>
      <c r="AE1309" s="38">
        <f t="shared" si="257"/>
        <v>43419</v>
      </c>
      <c r="AF1309" s="74">
        <f t="shared" si="258"/>
        <v>43423</v>
      </c>
      <c r="AG1309" s="38">
        <f t="shared" ca="1" si="259"/>
        <v>43419</v>
      </c>
      <c r="AH1309" s="38">
        <f t="shared" ca="1" si="260"/>
        <v>43511</v>
      </c>
      <c r="AI1309" s="38">
        <f t="shared" ca="1" si="261"/>
        <v>43511</v>
      </c>
      <c r="AJ1309" s="38">
        <f t="shared" ca="1" si="262"/>
        <v>43515</v>
      </c>
      <c r="AK1309" s="74">
        <f t="shared" ca="1" si="263"/>
        <v>43418</v>
      </c>
      <c r="AL1309" s="38">
        <f t="shared" si="264"/>
        <v>43419</v>
      </c>
      <c r="AM1309" s="38">
        <f t="shared" si="265"/>
        <v>43418</v>
      </c>
      <c r="AO1309" s="38"/>
      <c r="AP1309" s="38"/>
      <c r="AQ1309" s="38"/>
    </row>
    <row r="1310" spans="2:43">
      <c r="B1310" s="111">
        <v>43516</v>
      </c>
      <c r="C1310" s="112">
        <v>2.6633800000000001</v>
      </c>
      <c r="E1310" s="111"/>
      <c r="K1310" s="111">
        <v>43459</v>
      </c>
      <c r="L1310" s="112">
        <v>2.6582499999999998</v>
      </c>
      <c r="N1310" s="111">
        <v>43459</v>
      </c>
      <c r="O1310" s="112">
        <v>2.4466000000000001</v>
      </c>
      <c r="Q1310" s="111">
        <v>43459</v>
      </c>
      <c r="R1310" s="112">
        <v>0.21165</v>
      </c>
      <c r="S1310" s="158">
        <f t="shared" si="270"/>
        <v>0</v>
      </c>
      <c r="T1310" s="38">
        <f t="shared" si="271"/>
        <v>43516</v>
      </c>
      <c r="U1310" s="112">
        <f t="shared" ca="1" si="272"/>
        <v>2.6633800000000001</v>
      </c>
      <c r="V1310" s="112">
        <f t="shared" ca="1" si="266"/>
        <v>2.6631800000000001</v>
      </c>
      <c r="W1310" s="112">
        <f t="shared" ca="1" si="267"/>
        <v>2.4499200000000001</v>
      </c>
      <c r="X1310" s="112">
        <f t="shared" ca="1" si="268"/>
        <v>0.21326000000000001</v>
      </c>
      <c r="Y1310" s="112">
        <f t="shared" ca="1" si="273"/>
        <v>0</v>
      </c>
      <c r="Z1310" s="27">
        <f t="shared" ca="1" si="269"/>
        <v>0.21345999999999998</v>
      </c>
      <c r="AB1310" s="38">
        <f t="shared" ca="1" si="274"/>
        <v>43424</v>
      </c>
      <c r="AC1310" s="38">
        <f t="shared" si="275"/>
        <v>43424</v>
      </c>
      <c r="AD1310" s="38">
        <f t="shared" si="276"/>
        <v>43424</v>
      </c>
      <c r="AE1310" s="38">
        <f t="shared" ca="1" si="257"/>
        <v>43420</v>
      </c>
      <c r="AF1310" s="74">
        <f t="shared" ca="1" si="258"/>
        <v>43424</v>
      </c>
      <c r="AG1310" s="38">
        <f t="shared" ca="1" si="259"/>
        <v>43420</v>
      </c>
      <c r="AH1310" s="38">
        <f t="shared" ca="1" si="260"/>
        <v>43515</v>
      </c>
      <c r="AI1310" s="38" t="e">
        <f t="shared" ca="1" si="261"/>
        <v>#N/A</v>
      </c>
      <c r="AJ1310" s="38">
        <f t="shared" ca="1" si="262"/>
        <v>43515</v>
      </c>
      <c r="AK1310" s="74">
        <f t="shared" ca="1" si="263"/>
        <v>43419</v>
      </c>
      <c r="AL1310" s="38">
        <f t="shared" ca="1" si="264"/>
        <v>43420</v>
      </c>
      <c r="AM1310" s="38">
        <f t="shared" ca="1" si="265"/>
        <v>43419</v>
      </c>
      <c r="AO1310" s="38"/>
      <c r="AP1310" s="38"/>
      <c r="AQ1310" s="38"/>
    </row>
    <row r="1311" spans="2:43">
      <c r="B1311" s="111">
        <v>43517</v>
      </c>
      <c r="C1311" s="112">
        <v>2.6509999999999998</v>
      </c>
      <c r="E1311" s="111"/>
      <c r="K1311" s="111">
        <v>43460</v>
      </c>
      <c r="L1311" s="112">
        <v>2.6584300000000001</v>
      </c>
      <c r="N1311" s="111">
        <v>43460</v>
      </c>
      <c r="O1311" s="112">
        <v>2.4467300000000001</v>
      </c>
      <c r="Q1311" s="111">
        <v>43460</v>
      </c>
      <c r="R1311" s="112">
        <v>0.2117</v>
      </c>
      <c r="S1311" s="158">
        <f t="shared" si="270"/>
        <v>0</v>
      </c>
      <c r="T1311" s="38">
        <f t="shared" si="271"/>
        <v>43517</v>
      </c>
      <c r="U1311" s="112">
        <f t="shared" ca="1" si="272"/>
        <v>2.6509999999999998</v>
      </c>
      <c r="V1311" s="112">
        <f t="shared" ca="1" si="266"/>
        <v>2.6633</v>
      </c>
      <c r="W1311" s="112">
        <f t="shared" ca="1" si="267"/>
        <v>2.4499200000000001</v>
      </c>
      <c r="X1311" s="112">
        <f t="shared" ca="1" si="268"/>
        <v>0.21337999999999999</v>
      </c>
      <c r="Y1311" s="112">
        <f t="shared" ca="1" si="273"/>
        <v>0</v>
      </c>
      <c r="Z1311" s="27">
        <f t="shared" ca="1" si="269"/>
        <v>0.2010799999999997</v>
      </c>
      <c r="AB1311" s="38">
        <f t="shared" si="274"/>
        <v>43425</v>
      </c>
      <c r="AC1311" s="38">
        <f t="shared" si="275"/>
        <v>43425</v>
      </c>
      <c r="AD1311" s="38">
        <f t="shared" si="276"/>
        <v>43425</v>
      </c>
      <c r="AE1311" s="38">
        <f t="shared" si="257"/>
        <v>43423</v>
      </c>
      <c r="AF1311" s="74">
        <f t="shared" si="258"/>
        <v>43425</v>
      </c>
      <c r="AG1311" s="38">
        <f t="shared" ca="1" si="259"/>
        <v>43423</v>
      </c>
      <c r="AH1311" s="38">
        <f t="shared" ca="1" si="260"/>
        <v>43515</v>
      </c>
      <c r="AI1311" s="38">
        <f t="shared" ca="1" si="261"/>
        <v>43515</v>
      </c>
      <c r="AJ1311" s="38">
        <f t="shared" ca="1" si="262"/>
        <v>43516</v>
      </c>
      <c r="AK1311" s="74">
        <f t="shared" ca="1" si="263"/>
        <v>43423</v>
      </c>
      <c r="AL1311" s="38">
        <f t="shared" si="264"/>
        <v>43423</v>
      </c>
      <c r="AM1311" s="38">
        <f t="shared" si="265"/>
        <v>43420</v>
      </c>
      <c r="AO1311" s="38"/>
      <c r="AP1311" s="38"/>
      <c r="AQ1311" s="38"/>
    </row>
    <row r="1312" spans="2:43">
      <c r="B1312" s="111">
        <v>43518</v>
      </c>
      <c r="C1312" s="112">
        <v>2.6462500000000002</v>
      </c>
      <c r="E1312" s="111"/>
      <c r="K1312" s="111">
        <v>43461</v>
      </c>
      <c r="L1312" s="112">
        <v>2.6579800000000002</v>
      </c>
      <c r="N1312" s="111">
        <v>43461</v>
      </c>
      <c r="O1312" s="112">
        <v>2.4462799999999998</v>
      </c>
      <c r="Q1312" s="111">
        <v>43461</v>
      </c>
      <c r="R1312" s="112">
        <v>0.2117</v>
      </c>
      <c r="S1312" s="158">
        <f t="shared" si="270"/>
        <v>0</v>
      </c>
      <c r="T1312" s="38">
        <f t="shared" si="271"/>
        <v>43518</v>
      </c>
      <c r="U1312" s="112">
        <f t="shared" ca="1" si="272"/>
        <v>2.6462500000000002</v>
      </c>
      <c r="V1312" s="112">
        <f t="shared" ca="1" si="266"/>
        <v>2.6633300000000002</v>
      </c>
      <c r="W1312" s="112">
        <f t="shared" ca="1" si="267"/>
        <v>2.4498099999999998</v>
      </c>
      <c r="X1312" s="112">
        <f t="shared" ca="1" si="268"/>
        <v>0.21351999999999999</v>
      </c>
      <c r="Y1312" s="112">
        <f t="shared" ca="1" si="273"/>
        <v>0</v>
      </c>
      <c r="Z1312" s="27">
        <f t="shared" ca="1" si="269"/>
        <v>0.19644000000000039</v>
      </c>
      <c r="AB1312" s="38">
        <f t="shared" si="274"/>
        <v>43426</v>
      </c>
      <c r="AC1312" s="38">
        <f t="shared" si="275"/>
        <v>43426</v>
      </c>
      <c r="AD1312" s="38">
        <f t="shared" si="276"/>
        <v>43426</v>
      </c>
      <c r="AE1312" s="38">
        <f t="shared" si="257"/>
        <v>43424</v>
      </c>
      <c r="AF1312" s="74">
        <f t="shared" si="258"/>
        <v>43426</v>
      </c>
      <c r="AG1312" s="38">
        <f t="shared" ca="1" si="259"/>
        <v>43423</v>
      </c>
      <c r="AH1312" s="38">
        <f t="shared" ca="1" si="260"/>
        <v>43515</v>
      </c>
      <c r="AI1312" s="38">
        <f t="shared" ca="1" si="261"/>
        <v>43515</v>
      </c>
      <c r="AJ1312" s="38">
        <f t="shared" ca="1" si="262"/>
        <v>43516</v>
      </c>
      <c r="AK1312" s="74">
        <f t="shared" ca="1" si="263"/>
        <v>43424</v>
      </c>
      <c r="AL1312" s="38">
        <f t="shared" si="264"/>
        <v>43424</v>
      </c>
      <c r="AM1312" s="38">
        <f t="shared" si="265"/>
        <v>43423</v>
      </c>
      <c r="AO1312" s="38"/>
      <c r="AP1312" s="38"/>
      <c r="AQ1312" s="38"/>
    </row>
    <row r="1313" spans="2:43">
      <c r="B1313" s="111">
        <v>43521</v>
      </c>
      <c r="C1313" s="112">
        <v>2.63863</v>
      </c>
      <c r="E1313" s="111"/>
      <c r="K1313" s="111">
        <v>43462</v>
      </c>
      <c r="L1313" s="112">
        <v>2.6574900000000001</v>
      </c>
      <c r="N1313" s="111">
        <v>43462</v>
      </c>
      <c r="O1313" s="112">
        <v>2.44584</v>
      </c>
      <c r="Q1313" s="111">
        <v>43462</v>
      </c>
      <c r="R1313" s="112">
        <v>0.21165</v>
      </c>
      <c r="S1313" s="158">
        <f t="shared" si="270"/>
        <v>0</v>
      </c>
      <c r="T1313" s="38">
        <f t="shared" si="271"/>
        <v>43521</v>
      </c>
      <c r="U1313" s="112">
        <f t="shared" ca="1" si="272"/>
        <v>2.63863</v>
      </c>
      <c r="V1313" s="112">
        <f t="shared" ca="1" si="266"/>
        <v>2.6602600000000001</v>
      </c>
      <c r="W1313" s="112">
        <f t="shared" ca="1" si="267"/>
        <v>2.4466899999999998</v>
      </c>
      <c r="X1313" s="112">
        <f t="shared" ca="1" si="268"/>
        <v>0.21357000000000001</v>
      </c>
      <c r="Y1313" s="112">
        <f t="shared" ca="1" si="273"/>
        <v>0</v>
      </c>
      <c r="Z1313" s="27">
        <f t="shared" ca="1" si="269"/>
        <v>0.19194000000000022</v>
      </c>
      <c r="AB1313" s="38">
        <f t="shared" ca="1" si="274"/>
        <v>43427</v>
      </c>
      <c r="AC1313" s="38" t="e">
        <f t="shared" si="275"/>
        <v>#N/A</v>
      </c>
      <c r="AD1313" s="38">
        <f t="shared" si="276"/>
        <v>43427</v>
      </c>
      <c r="AE1313" s="38">
        <f t="shared" ca="1" si="257"/>
        <v>43425</v>
      </c>
      <c r="AF1313" s="74">
        <f t="shared" ca="1" si="258"/>
        <v>43427</v>
      </c>
      <c r="AG1313" s="38">
        <f t="shared" ca="1" si="259"/>
        <v>43424</v>
      </c>
      <c r="AH1313" s="38">
        <f t="shared" ca="1" si="260"/>
        <v>43516</v>
      </c>
      <c r="AI1313" s="38">
        <f t="shared" ca="1" si="261"/>
        <v>43516</v>
      </c>
      <c r="AJ1313" s="38">
        <f t="shared" ca="1" si="262"/>
        <v>43517</v>
      </c>
      <c r="AK1313" s="74">
        <f t="shared" ca="1" si="263"/>
        <v>43425</v>
      </c>
      <c r="AL1313" s="38">
        <f t="shared" ca="1" si="264"/>
        <v>43425</v>
      </c>
      <c r="AM1313" s="38">
        <f t="shared" ca="1" si="265"/>
        <v>43424</v>
      </c>
      <c r="AO1313" s="38"/>
      <c r="AP1313" s="38"/>
      <c r="AQ1313" s="38"/>
    </row>
    <row r="1314" spans="2:43">
      <c r="B1314" s="111">
        <v>43522</v>
      </c>
      <c r="C1314" s="112">
        <v>2.6288800000000001</v>
      </c>
      <c r="E1314" s="111"/>
      <c r="K1314" s="111">
        <v>43465</v>
      </c>
      <c r="L1314" s="112">
        <v>2.6564899999999998</v>
      </c>
      <c r="N1314" s="111">
        <v>43465</v>
      </c>
      <c r="O1314" s="112">
        <v>2.4448400000000001</v>
      </c>
      <c r="Q1314" s="111">
        <v>43465</v>
      </c>
      <c r="R1314" s="112">
        <v>0.21165</v>
      </c>
      <c r="S1314" s="158">
        <f t="shared" si="270"/>
        <v>0</v>
      </c>
      <c r="T1314" s="38">
        <f t="shared" si="271"/>
        <v>43522</v>
      </c>
      <c r="U1314" s="112">
        <f t="shared" ca="1" si="272"/>
        <v>2.6288800000000001</v>
      </c>
      <c r="V1314" s="112">
        <f t="shared" ca="1" si="266"/>
        <v>2.6608299999999998</v>
      </c>
      <c r="W1314" s="112">
        <f t="shared" ca="1" si="267"/>
        <v>2.44726</v>
      </c>
      <c r="X1314" s="112">
        <f t="shared" ca="1" si="268"/>
        <v>0.21357000000000001</v>
      </c>
      <c r="Y1314" s="112">
        <f t="shared" ca="1" si="273"/>
        <v>0</v>
      </c>
      <c r="Z1314" s="27">
        <f t="shared" ca="1" si="269"/>
        <v>0.18162000000000011</v>
      </c>
      <c r="AB1314" s="38">
        <f t="shared" si="274"/>
        <v>43430</v>
      </c>
      <c r="AC1314" s="38">
        <f t="shared" ca="1" si="275"/>
        <v>43430</v>
      </c>
      <c r="AD1314" s="38">
        <f t="shared" si="276"/>
        <v>43430</v>
      </c>
      <c r="AE1314" s="38">
        <f t="shared" si="257"/>
        <v>43426</v>
      </c>
      <c r="AF1314" s="74">
        <f t="shared" si="258"/>
        <v>43430</v>
      </c>
      <c r="AG1314" s="38">
        <f t="shared" ca="1" si="259"/>
        <v>43425</v>
      </c>
      <c r="AH1314" s="38">
        <f t="shared" ca="1" si="260"/>
        <v>43517</v>
      </c>
      <c r="AI1314" s="38">
        <f t="shared" ca="1" si="261"/>
        <v>43517</v>
      </c>
      <c r="AJ1314" s="38">
        <f t="shared" ca="1" si="262"/>
        <v>43518</v>
      </c>
      <c r="AK1314" s="74">
        <f t="shared" ca="1" si="263"/>
        <v>43426</v>
      </c>
      <c r="AL1314" s="38">
        <f t="shared" si="264"/>
        <v>43426</v>
      </c>
      <c r="AM1314" s="38">
        <f t="shared" si="265"/>
        <v>43425</v>
      </c>
      <c r="AO1314" s="38"/>
      <c r="AP1314" s="38"/>
      <c r="AQ1314" s="38"/>
    </row>
    <row r="1315" spans="2:43">
      <c r="B1315" s="111">
        <v>43523</v>
      </c>
      <c r="C1315" s="112">
        <v>2.6261299999999999</v>
      </c>
      <c r="E1315" s="111"/>
      <c r="K1315" s="111">
        <v>43466</v>
      </c>
      <c r="L1315" s="112">
        <v>2.6564899999999998</v>
      </c>
      <c r="N1315" s="111">
        <v>43466</v>
      </c>
      <c r="O1315" s="112">
        <v>2.4448400000000001</v>
      </c>
      <c r="Q1315" s="111">
        <v>43466</v>
      </c>
      <c r="R1315" s="112">
        <v>0.21165</v>
      </c>
      <c r="S1315" s="158">
        <f t="shared" si="270"/>
        <v>0</v>
      </c>
      <c r="T1315" s="38">
        <f t="shared" si="271"/>
        <v>43523</v>
      </c>
      <c r="U1315" s="112">
        <f t="shared" ca="1" si="272"/>
        <v>2.6261299999999999</v>
      </c>
      <c r="V1315" s="112">
        <f t="shared" ca="1" si="266"/>
        <v>2.66214</v>
      </c>
      <c r="W1315" s="112">
        <f t="shared" ca="1" si="267"/>
        <v>2.4478499999999999</v>
      </c>
      <c r="X1315" s="112">
        <f t="shared" ca="1" si="268"/>
        <v>0.21429000000000001</v>
      </c>
      <c r="Y1315" s="112">
        <f t="shared" ca="1" si="273"/>
        <v>0</v>
      </c>
      <c r="Z1315" s="27">
        <f t="shared" ca="1" si="269"/>
        <v>0.17827999999999999</v>
      </c>
      <c r="AB1315" s="38">
        <f t="shared" si="274"/>
        <v>43431</v>
      </c>
      <c r="AC1315" s="38">
        <f t="shared" si="275"/>
        <v>43431</v>
      </c>
      <c r="AD1315" s="38">
        <f t="shared" si="276"/>
        <v>43431</v>
      </c>
      <c r="AE1315" s="38">
        <f t="shared" si="257"/>
        <v>43427</v>
      </c>
      <c r="AF1315" s="74">
        <f t="shared" si="258"/>
        <v>43431</v>
      </c>
      <c r="AG1315" s="38">
        <f t="shared" ca="1" si="259"/>
        <v>43427</v>
      </c>
      <c r="AH1315" s="38">
        <f t="shared" ca="1" si="260"/>
        <v>43521</v>
      </c>
      <c r="AI1315" s="38" t="e">
        <f t="shared" ca="1" si="261"/>
        <v>#N/A</v>
      </c>
      <c r="AJ1315" s="38">
        <f t="shared" ca="1" si="262"/>
        <v>43521</v>
      </c>
      <c r="AK1315" s="74">
        <f t="shared" ca="1" si="263"/>
        <v>43427</v>
      </c>
      <c r="AL1315" s="38">
        <f t="shared" si="264"/>
        <v>43427</v>
      </c>
      <c r="AM1315" s="38">
        <f t="shared" si="265"/>
        <v>43426</v>
      </c>
      <c r="AO1315" s="38"/>
      <c r="AP1315" s="38"/>
      <c r="AQ1315" s="38"/>
    </row>
    <row r="1316" spans="2:43">
      <c r="B1316" s="111">
        <v>43524</v>
      </c>
      <c r="C1316" s="112">
        <v>2.6151299999999997</v>
      </c>
      <c r="E1316" s="111"/>
      <c r="K1316" s="111">
        <v>43467</v>
      </c>
      <c r="L1316" s="112">
        <v>2.6514500000000001</v>
      </c>
      <c r="N1316" s="111">
        <v>43467</v>
      </c>
      <c r="O1316" s="112">
        <v>2.4398</v>
      </c>
      <c r="Q1316" s="111">
        <v>43467</v>
      </c>
      <c r="R1316" s="112">
        <v>0.21165</v>
      </c>
      <c r="S1316" s="158">
        <f t="shared" si="270"/>
        <v>0</v>
      </c>
      <c r="T1316" s="38">
        <f t="shared" si="271"/>
        <v>43524</v>
      </c>
      <c r="U1316" s="112">
        <f t="shared" ca="1" si="272"/>
        <v>2.6151299999999997</v>
      </c>
      <c r="V1316" s="112">
        <f t="shared" ca="1" si="266"/>
        <v>2.6630400000000001</v>
      </c>
      <c r="W1316" s="112">
        <f t="shared" ca="1" si="267"/>
        <v>2.4485600000000001</v>
      </c>
      <c r="X1316" s="112">
        <f t="shared" ca="1" si="268"/>
        <v>0.21448</v>
      </c>
      <c r="Y1316" s="112">
        <f t="shared" ca="1" si="273"/>
        <v>0</v>
      </c>
      <c r="Z1316" s="27">
        <f t="shared" ca="1" si="269"/>
        <v>0.16656999999999966</v>
      </c>
      <c r="AB1316" s="38">
        <f t="shared" si="274"/>
        <v>43432</v>
      </c>
      <c r="AC1316" s="38">
        <f t="shared" si="275"/>
        <v>43432</v>
      </c>
      <c r="AD1316" s="38">
        <f t="shared" si="276"/>
        <v>43432</v>
      </c>
      <c r="AE1316" s="38">
        <f t="shared" si="257"/>
        <v>43430</v>
      </c>
      <c r="AF1316" s="74">
        <f t="shared" si="258"/>
        <v>43432</v>
      </c>
      <c r="AG1316" s="38">
        <f t="shared" ca="1" si="259"/>
        <v>43430</v>
      </c>
      <c r="AH1316" s="38">
        <f t="shared" ca="1" si="260"/>
        <v>43522</v>
      </c>
      <c r="AI1316" s="38">
        <f t="shared" ca="1" si="261"/>
        <v>43522</v>
      </c>
      <c r="AJ1316" s="38">
        <f t="shared" ca="1" si="262"/>
        <v>43523</v>
      </c>
      <c r="AK1316" s="74">
        <f t="shared" ca="1" si="263"/>
        <v>43430</v>
      </c>
      <c r="AL1316" s="38">
        <f t="shared" si="264"/>
        <v>43430</v>
      </c>
      <c r="AM1316" s="38">
        <f t="shared" si="265"/>
        <v>43427</v>
      </c>
      <c r="AO1316" s="38"/>
      <c r="AP1316" s="38"/>
      <c r="AQ1316" s="38"/>
    </row>
    <row r="1317" spans="2:43">
      <c r="B1317" s="111">
        <v>43525</v>
      </c>
      <c r="C1317" s="112">
        <v>2.5985</v>
      </c>
      <c r="E1317" s="111"/>
      <c r="K1317" s="111">
        <v>43468</v>
      </c>
      <c r="L1317" s="112">
        <v>2.6437900000000001</v>
      </c>
      <c r="N1317" s="111">
        <v>43468</v>
      </c>
      <c r="O1317" s="112">
        <v>2.4320900000000001</v>
      </c>
      <c r="Q1317" s="111">
        <v>43468</v>
      </c>
      <c r="R1317" s="112">
        <v>0.2117</v>
      </c>
      <c r="S1317" s="158">
        <f t="shared" si="270"/>
        <v>0</v>
      </c>
      <c r="T1317" s="38">
        <f t="shared" si="271"/>
        <v>43525</v>
      </c>
      <c r="U1317" s="112">
        <f t="shared" ca="1" si="272"/>
        <v>2.5985</v>
      </c>
      <c r="V1317" s="112">
        <f t="shared" ca="1" si="266"/>
        <v>2.6625800000000002</v>
      </c>
      <c r="W1317" s="112">
        <f t="shared" ca="1" si="267"/>
        <v>2.4478300000000002</v>
      </c>
      <c r="X1317" s="112">
        <f t="shared" ca="1" si="268"/>
        <v>0.21475</v>
      </c>
      <c r="Y1317" s="112">
        <f t="shared" ca="1" si="273"/>
        <v>0</v>
      </c>
      <c r="Z1317" s="27">
        <f t="shared" ca="1" si="269"/>
        <v>0.15066999999999986</v>
      </c>
      <c r="AB1317" s="38">
        <f t="shared" ca="1" si="274"/>
        <v>43434</v>
      </c>
      <c r="AC1317" s="38" t="e">
        <f t="shared" si="275"/>
        <v>#N/A</v>
      </c>
      <c r="AD1317" s="38">
        <f t="shared" si="276"/>
        <v>43434</v>
      </c>
      <c r="AE1317" s="38">
        <f t="shared" ca="1" si="257"/>
        <v>43432</v>
      </c>
      <c r="AF1317" s="74">
        <f t="shared" ca="1" si="258"/>
        <v>43434</v>
      </c>
      <c r="AG1317" s="38">
        <f t="shared" ca="1" si="259"/>
        <v>43432</v>
      </c>
      <c r="AH1317" s="38">
        <f t="shared" ca="1" si="260"/>
        <v>43524</v>
      </c>
      <c r="AI1317" s="38">
        <f t="shared" ca="1" si="261"/>
        <v>43524</v>
      </c>
      <c r="AJ1317" s="38">
        <f t="shared" ca="1" si="262"/>
        <v>43525</v>
      </c>
      <c r="AK1317" s="74">
        <f t="shared" ca="1" si="263"/>
        <v>43431</v>
      </c>
      <c r="AL1317" s="38">
        <f t="shared" ca="1" si="264"/>
        <v>43432</v>
      </c>
      <c r="AM1317" s="38">
        <f t="shared" ca="1" si="265"/>
        <v>43431</v>
      </c>
      <c r="AO1317" s="38"/>
      <c r="AP1317" s="38"/>
      <c r="AQ1317" s="38"/>
    </row>
    <row r="1318" spans="2:43">
      <c r="B1318" s="111">
        <v>43528</v>
      </c>
      <c r="C1318" s="112">
        <v>2.6076299999999999</v>
      </c>
      <c r="E1318" s="111"/>
      <c r="K1318" s="111">
        <v>43469</v>
      </c>
      <c r="L1318" s="112">
        <v>2.6411699999999998</v>
      </c>
      <c r="N1318" s="111">
        <v>43469</v>
      </c>
      <c r="O1318" s="112">
        <v>2.4295200000000001</v>
      </c>
      <c r="Q1318" s="111">
        <v>43469</v>
      </c>
      <c r="R1318" s="112">
        <v>0.21165</v>
      </c>
      <c r="S1318" s="158">
        <f t="shared" si="270"/>
        <v>0</v>
      </c>
      <c r="T1318" s="38">
        <f t="shared" si="271"/>
        <v>43528</v>
      </c>
      <c r="U1318" s="112">
        <f t="shared" ca="1" si="272"/>
        <v>2.6076299999999999</v>
      </c>
      <c r="V1318" s="112">
        <f t="shared" ca="1" si="266"/>
        <v>2.6652300000000002</v>
      </c>
      <c r="W1318" s="112">
        <f t="shared" ca="1" si="267"/>
        <v>2.4492099999999999</v>
      </c>
      <c r="X1318" s="112">
        <f t="shared" ca="1" si="268"/>
        <v>0.21601999999999999</v>
      </c>
      <c r="Y1318" s="112">
        <f t="shared" ca="1" si="273"/>
        <v>0</v>
      </c>
      <c r="Z1318" s="27">
        <f t="shared" ca="1" si="269"/>
        <v>0.15842000000000001</v>
      </c>
      <c r="AB1318" s="38">
        <f t="shared" si="274"/>
        <v>43438</v>
      </c>
      <c r="AC1318" s="38">
        <f t="shared" si="275"/>
        <v>43438</v>
      </c>
      <c r="AD1318" s="38">
        <f t="shared" si="276"/>
        <v>43438</v>
      </c>
      <c r="AE1318" s="38">
        <f t="shared" si="257"/>
        <v>43434</v>
      </c>
      <c r="AF1318" s="74">
        <f t="shared" si="258"/>
        <v>43438</v>
      </c>
      <c r="AG1318" s="38">
        <f t="shared" ca="1" si="259"/>
        <v>43434</v>
      </c>
      <c r="AH1318" s="38">
        <f t="shared" ca="1" si="260"/>
        <v>43524</v>
      </c>
      <c r="AI1318" s="38">
        <f t="shared" ca="1" si="261"/>
        <v>43524</v>
      </c>
      <c r="AJ1318" s="38">
        <f t="shared" ca="1" si="262"/>
        <v>43525</v>
      </c>
      <c r="AK1318" s="74">
        <f t="shared" ca="1" si="263"/>
        <v>43434</v>
      </c>
      <c r="AL1318" s="38">
        <f t="shared" si="264"/>
        <v>43434</v>
      </c>
      <c r="AM1318" s="38">
        <f t="shared" si="265"/>
        <v>43433</v>
      </c>
      <c r="AO1318" s="38"/>
      <c r="AP1318" s="38"/>
      <c r="AQ1318" s="38"/>
    </row>
    <row r="1319" spans="2:43">
      <c r="B1319" s="111">
        <v>43529</v>
      </c>
      <c r="C1319" s="112">
        <v>2.60663</v>
      </c>
      <c r="E1319" s="111"/>
      <c r="K1319" s="111">
        <v>43472</v>
      </c>
      <c r="L1319" s="112">
        <v>2.6420500000000002</v>
      </c>
      <c r="N1319" s="111">
        <v>43472</v>
      </c>
      <c r="O1319" s="112">
        <v>2.4303499999999998</v>
      </c>
      <c r="Q1319" s="111">
        <v>43472</v>
      </c>
      <c r="R1319" s="112">
        <v>0.2117</v>
      </c>
      <c r="S1319" s="158">
        <f t="shared" si="270"/>
        <v>0</v>
      </c>
      <c r="T1319" s="38">
        <f t="shared" si="271"/>
        <v>43529</v>
      </c>
      <c r="U1319" s="112">
        <f t="shared" ca="1" si="272"/>
        <v>2.60663</v>
      </c>
      <c r="V1319" s="112">
        <f t="shared" ca="1" si="266"/>
        <v>2.6655199999999999</v>
      </c>
      <c r="W1319" s="112">
        <f t="shared" ca="1" si="267"/>
        <v>2.4493200000000002</v>
      </c>
      <c r="X1319" s="112">
        <f t="shared" ca="1" si="268"/>
        <v>0.2162</v>
      </c>
      <c r="Y1319" s="112">
        <f t="shared" ca="1" si="273"/>
        <v>0</v>
      </c>
      <c r="Z1319" s="27">
        <f t="shared" ca="1" si="269"/>
        <v>0.15730999999999984</v>
      </c>
      <c r="AB1319" s="38">
        <f t="shared" si="274"/>
        <v>43439</v>
      </c>
      <c r="AC1319" s="38">
        <f t="shared" si="275"/>
        <v>43439</v>
      </c>
      <c r="AD1319" s="38">
        <f t="shared" si="276"/>
        <v>43439</v>
      </c>
      <c r="AE1319" s="38">
        <f t="shared" si="257"/>
        <v>43437</v>
      </c>
      <c r="AF1319" s="74">
        <f t="shared" si="258"/>
        <v>43439</v>
      </c>
      <c r="AG1319" s="38">
        <f t="shared" ca="1" si="259"/>
        <v>43434</v>
      </c>
      <c r="AH1319" s="38">
        <f t="shared" ca="1" si="260"/>
        <v>43524</v>
      </c>
      <c r="AI1319" s="38">
        <f t="shared" ca="1" si="261"/>
        <v>43524</v>
      </c>
      <c r="AJ1319" s="38">
        <f t="shared" ca="1" si="262"/>
        <v>43525</v>
      </c>
      <c r="AK1319" s="74">
        <f t="shared" ca="1" si="263"/>
        <v>43437</v>
      </c>
      <c r="AL1319" s="38">
        <f t="shared" si="264"/>
        <v>43437</v>
      </c>
      <c r="AM1319" s="38">
        <f t="shared" si="265"/>
        <v>43434</v>
      </c>
      <c r="AO1319" s="38"/>
      <c r="AP1319" s="38"/>
      <c r="AQ1319" s="38"/>
    </row>
    <row r="1320" spans="2:43">
      <c r="B1320" s="111">
        <v>43530</v>
      </c>
      <c r="C1320" s="112">
        <v>2.5945</v>
      </c>
      <c r="E1320" s="111"/>
      <c r="K1320" s="111">
        <v>43473</v>
      </c>
      <c r="L1320" s="112">
        <v>2.6420599999999999</v>
      </c>
      <c r="N1320" s="111">
        <v>43473</v>
      </c>
      <c r="O1320" s="112">
        <v>2.4304100000000002</v>
      </c>
      <c r="Q1320" s="111">
        <v>43473</v>
      </c>
      <c r="R1320" s="112">
        <v>0.21165</v>
      </c>
      <c r="S1320" s="158">
        <f t="shared" si="270"/>
        <v>0</v>
      </c>
      <c r="T1320" s="38">
        <f t="shared" si="271"/>
        <v>43530</v>
      </c>
      <c r="U1320" s="112">
        <f t="shared" ca="1" si="272"/>
        <v>2.5945</v>
      </c>
      <c r="V1320" s="112">
        <f t="shared" ca="1" si="266"/>
        <v>2.6659100000000002</v>
      </c>
      <c r="W1320" s="112">
        <f t="shared" ca="1" si="267"/>
        <v>2.4495399999999998</v>
      </c>
      <c r="X1320" s="112">
        <f t="shared" ca="1" si="268"/>
        <v>0.21637000000000001</v>
      </c>
      <c r="Y1320" s="112">
        <f t="shared" ca="1" si="273"/>
        <v>0</v>
      </c>
      <c r="Z1320" s="27">
        <f t="shared" ca="1" si="269"/>
        <v>0.1449600000000002</v>
      </c>
      <c r="AB1320" s="38">
        <f t="shared" si="274"/>
        <v>43440</v>
      </c>
      <c r="AC1320" s="38">
        <f t="shared" si="275"/>
        <v>43440</v>
      </c>
      <c r="AD1320" s="38">
        <f t="shared" si="276"/>
        <v>43440</v>
      </c>
      <c r="AE1320" s="38">
        <f t="shared" si="257"/>
        <v>43438</v>
      </c>
      <c r="AF1320" s="74">
        <f t="shared" si="258"/>
        <v>43440</v>
      </c>
      <c r="AG1320" s="38">
        <f t="shared" ca="1" si="259"/>
        <v>43437</v>
      </c>
      <c r="AH1320" s="38">
        <f t="shared" ca="1" si="260"/>
        <v>43528</v>
      </c>
      <c r="AI1320" s="38" t="e">
        <f t="shared" ca="1" si="261"/>
        <v>#N/A</v>
      </c>
      <c r="AJ1320" s="38">
        <f t="shared" ca="1" si="262"/>
        <v>43528</v>
      </c>
      <c r="AK1320" s="74">
        <f t="shared" ca="1" si="263"/>
        <v>43438</v>
      </c>
      <c r="AL1320" s="38">
        <f t="shared" si="264"/>
        <v>43438</v>
      </c>
      <c r="AM1320" s="38">
        <f t="shared" si="265"/>
        <v>43437</v>
      </c>
      <c r="AO1320" s="38"/>
      <c r="AP1320" s="38"/>
      <c r="AQ1320" s="38"/>
    </row>
    <row r="1321" spans="2:43">
      <c r="B1321" s="111">
        <v>43531</v>
      </c>
      <c r="C1321" s="112">
        <v>2.6006299999999998</v>
      </c>
      <c r="E1321" s="111"/>
      <c r="K1321" s="111">
        <v>43474</v>
      </c>
      <c r="L1321" s="112">
        <v>2.6425100000000001</v>
      </c>
      <c r="N1321" s="111">
        <v>43474</v>
      </c>
      <c r="O1321" s="112">
        <v>2.43086</v>
      </c>
      <c r="Q1321" s="111">
        <v>43474</v>
      </c>
      <c r="R1321" s="112">
        <v>0.21165</v>
      </c>
      <c r="S1321" s="158">
        <f t="shared" si="270"/>
        <v>0</v>
      </c>
      <c r="T1321" s="38">
        <f t="shared" si="271"/>
        <v>43531</v>
      </c>
      <c r="U1321" s="112">
        <f t="shared" ca="1" si="272"/>
        <v>2.6006299999999998</v>
      </c>
      <c r="V1321" s="112">
        <f t="shared" ca="1" si="266"/>
        <v>2.66649</v>
      </c>
      <c r="W1321" s="112">
        <f t="shared" ca="1" si="267"/>
        <v>2.4497499999999999</v>
      </c>
      <c r="X1321" s="112">
        <f t="shared" ca="1" si="268"/>
        <v>0.21673999999999999</v>
      </c>
      <c r="Y1321" s="112">
        <f t="shared" ca="1" si="273"/>
        <v>0</v>
      </c>
      <c r="Z1321" s="27">
        <f t="shared" ca="1" si="269"/>
        <v>0.1508799999999999</v>
      </c>
      <c r="AB1321" s="38">
        <f t="shared" si="274"/>
        <v>43441</v>
      </c>
      <c r="AC1321" s="38">
        <f t="shared" si="275"/>
        <v>43441</v>
      </c>
      <c r="AD1321" s="38">
        <f t="shared" si="276"/>
        <v>43441</v>
      </c>
      <c r="AE1321" s="38">
        <f t="shared" si="257"/>
        <v>43439</v>
      </c>
      <c r="AF1321" s="74">
        <f t="shared" si="258"/>
        <v>43441</v>
      </c>
      <c r="AG1321" s="38">
        <f t="shared" ca="1" si="259"/>
        <v>43438</v>
      </c>
      <c r="AH1321" s="38">
        <f t="shared" ca="1" si="260"/>
        <v>43528</v>
      </c>
      <c r="AI1321" s="38">
        <f t="shared" ca="1" si="261"/>
        <v>43528</v>
      </c>
      <c r="AJ1321" s="38">
        <f t="shared" ca="1" si="262"/>
        <v>43529</v>
      </c>
      <c r="AK1321" s="74">
        <f t="shared" ca="1" si="263"/>
        <v>43439</v>
      </c>
      <c r="AL1321" s="38">
        <f t="shared" si="264"/>
        <v>43439</v>
      </c>
      <c r="AM1321" s="38">
        <f t="shared" si="265"/>
        <v>43438</v>
      </c>
      <c r="AO1321" s="38"/>
      <c r="AP1321" s="38"/>
      <c r="AQ1321" s="38"/>
    </row>
    <row r="1322" spans="2:43">
      <c r="B1322" s="111">
        <v>43532</v>
      </c>
      <c r="C1322" s="112">
        <v>2.5966300000000002</v>
      </c>
      <c r="E1322" s="111"/>
      <c r="K1322" s="111">
        <v>43475</v>
      </c>
      <c r="L1322" s="112">
        <v>2.6425100000000001</v>
      </c>
      <c r="N1322" s="111">
        <v>43475</v>
      </c>
      <c r="O1322" s="112">
        <v>2.43086</v>
      </c>
      <c r="Q1322" s="111">
        <v>43475</v>
      </c>
      <c r="R1322" s="112">
        <v>0.21165</v>
      </c>
      <c r="S1322" s="158">
        <f t="shared" si="270"/>
        <v>0</v>
      </c>
      <c r="T1322" s="38">
        <f t="shared" si="271"/>
        <v>43532</v>
      </c>
      <c r="U1322" s="112">
        <f t="shared" ca="1" si="272"/>
        <v>2.5966300000000002</v>
      </c>
      <c r="V1322" s="112">
        <f t="shared" ca="1" si="266"/>
        <v>2.66676</v>
      </c>
      <c r="W1322" s="112">
        <f t="shared" ca="1" si="267"/>
        <v>2.4489100000000001</v>
      </c>
      <c r="X1322" s="112">
        <f t="shared" ca="1" si="268"/>
        <v>0.21784999999999999</v>
      </c>
      <c r="Y1322" s="112">
        <f t="shared" ca="1" si="273"/>
        <v>0</v>
      </c>
      <c r="Z1322" s="27">
        <f t="shared" ca="1" si="269"/>
        <v>0.14772000000000007</v>
      </c>
      <c r="AB1322" s="38">
        <f t="shared" si="274"/>
        <v>43441</v>
      </c>
      <c r="AC1322" s="38" t="e">
        <f t="shared" si="275"/>
        <v>#N/A</v>
      </c>
      <c r="AD1322" s="38">
        <f t="shared" si="276"/>
        <v>43441</v>
      </c>
      <c r="AE1322" s="38">
        <f t="shared" si="257"/>
        <v>43439</v>
      </c>
      <c r="AF1322" s="74">
        <f t="shared" si="258"/>
        <v>43441</v>
      </c>
      <c r="AG1322" s="38">
        <f t="shared" ca="1" si="259"/>
        <v>43438</v>
      </c>
      <c r="AH1322" s="38">
        <f t="shared" ca="1" si="260"/>
        <v>43528</v>
      </c>
      <c r="AI1322" s="38">
        <f t="shared" ca="1" si="261"/>
        <v>43528</v>
      </c>
      <c r="AJ1322" s="38">
        <f t="shared" ca="1" si="262"/>
        <v>43529</v>
      </c>
      <c r="AK1322" s="74">
        <f t="shared" ca="1" si="263"/>
        <v>43439</v>
      </c>
      <c r="AL1322" s="38">
        <f t="shared" si="264"/>
        <v>43439</v>
      </c>
      <c r="AM1322" s="38">
        <f t="shared" si="265"/>
        <v>43438</v>
      </c>
      <c r="AO1322" s="38"/>
      <c r="AP1322" s="38"/>
      <c r="AQ1322" s="38"/>
    </row>
    <row r="1323" spans="2:43">
      <c r="B1323" s="111">
        <v>43535</v>
      </c>
      <c r="C1323" s="112">
        <v>2.60825</v>
      </c>
      <c r="E1323" s="111"/>
      <c r="K1323" s="111">
        <v>43476</v>
      </c>
      <c r="L1323" s="112">
        <v>2.6427300000000002</v>
      </c>
      <c r="N1323" s="111">
        <v>43476</v>
      </c>
      <c r="O1323" s="112">
        <v>2.4310800000000001</v>
      </c>
      <c r="Q1323" s="111">
        <v>43476</v>
      </c>
      <c r="R1323" s="112">
        <v>0.21165</v>
      </c>
      <c r="S1323" s="158">
        <f t="shared" si="270"/>
        <v>0</v>
      </c>
      <c r="T1323" s="38">
        <f t="shared" si="271"/>
        <v>43535</v>
      </c>
      <c r="U1323" s="112">
        <f t="shared" ca="1" si="272"/>
        <v>2.60825</v>
      </c>
      <c r="V1323" s="112">
        <f t="shared" ca="1" si="266"/>
        <v>2.6677400000000002</v>
      </c>
      <c r="W1323" s="112">
        <f t="shared" ca="1" si="267"/>
        <v>2.4498600000000001</v>
      </c>
      <c r="X1323" s="112">
        <f t="shared" ca="1" si="268"/>
        <v>0.21787999999999999</v>
      </c>
      <c r="Y1323" s="112">
        <f t="shared" ca="1" si="273"/>
        <v>0</v>
      </c>
      <c r="Z1323" s="27">
        <f t="shared" ca="1" si="269"/>
        <v>0.15838999999999981</v>
      </c>
      <c r="AB1323" s="38">
        <f t="shared" si="274"/>
        <v>43445</v>
      </c>
      <c r="AC1323" s="38">
        <f t="shared" si="275"/>
        <v>43445</v>
      </c>
      <c r="AD1323" s="38">
        <f t="shared" si="276"/>
        <v>43445</v>
      </c>
      <c r="AE1323" s="38">
        <f t="shared" si="257"/>
        <v>43441</v>
      </c>
      <c r="AF1323" s="74">
        <f t="shared" si="258"/>
        <v>43445</v>
      </c>
      <c r="AG1323" s="38">
        <f t="shared" ca="1" si="259"/>
        <v>43441</v>
      </c>
      <c r="AH1323" s="38">
        <f t="shared" ca="1" si="260"/>
        <v>43531</v>
      </c>
      <c r="AI1323" s="38">
        <f t="shared" ca="1" si="261"/>
        <v>43531</v>
      </c>
      <c r="AJ1323" s="38">
        <f t="shared" ca="1" si="262"/>
        <v>43532</v>
      </c>
      <c r="AK1323" s="74">
        <f t="shared" ca="1" si="263"/>
        <v>43441</v>
      </c>
      <c r="AL1323" s="38">
        <f t="shared" si="264"/>
        <v>43441</v>
      </c>
      <c r="AM1323" s="38">
        <f t="shared" si="265"/>
        <v>43440</v>
      </c>
      <c r="AO1323" s="38"/>
      <c r="AP1323" s="38"/>
      <c r="AQ1323" s="38"/>
    </row>
    <row r="1324" spans="2:43">
      <c r="B1324" s="111">
        <v>43536</v>
      </c>
      <c r="C1324" s="112">
        <v>2.5932500000000003</v>
      </c>
      <c r="E1324" s="111"/>
      <c r="K1324" s="111">
        <v>43479</v>
      </c>
      <c r="L1324" s="112">
        <v>2.6440399999999999</v>
      </c>
      <c r="N1324" s="111">
        <v>43479</v>
      </c>
      <c r="O1324" s="112">
        <v>2.4323399999999999</v>
      </c>
      <c r="Q1324" s="111">
        <v>43479</v>
      </c>
      <c r="R1324" s="112">
        <v>0.2117</v>
      </c>
      <c r="S1324" s="158">
        <f t="shared" si="270"/>
        <v>0</v>
      </c>
      <c r="T1324" s="38">
        <f t="shared" si="271"/>
        <v>43536</v>
      </c>
      <c r="U1324" s="112">
        <f t="shared" ca="1" si="272"/>
        <v>2.5932500000000003</v>
      </c>
      <c r="V1324" s="112">
        <f t="shared" ca="1" si="266"/>
        <v>2.6678600000000001</v>
      </c>
      <c r="W1324" s="112">
        <f t="shared" ca="1" si="267"/>
        <v>2.4498600000000001</v>
      </c>
      <c r="X1324" s="112">
        <f t="shared" ca="1" si="268"/>
        <v>0.218</v>
      </c>
      <c r="Y1324" s="112">
        <f t="shared" ca="1" si="273"/>
        <v>0</v>
      </c>
      <c r="Z1324" s="27">
        <f t="shared" ca="1" si="269"/>
        <v>0.14339000000000013</v>
      </c>
      <c r="AB1324" s="38">
        <f t="shared" si="274"/>
        <v>43446</v>
      </c>
      <c r="AC1324" s="38">
        <f t="shared" si="275"/>
        <v>43446</v>
      </c>
      <c r="AD1324" s="38">
        <f t="shared" si="276"/>
        <v>43446</v>
      </c>
      <c r="AE1324" s="38">
        <f t="shared" si="257"/>
        <v>43444</v>
      </c>
      <c r="AF1324" s="74">
        <f t="shared" si="258"/>
        <v>43446</v>
      </c>
      <c r="AG1324" s="38">
        <f t="shared" ca="1" si="259"/>
        <v>43444</v>
      </c>
      <c r="AH1324" s="38">
        <f t="shared" ca="1" si="260"/>
        <v>43535</v>
      </c>
      <c r="AI1324" s="38" t="e">
        <f t="shared" ca="1" si="261"/>
        <v>#N/A</v>
      </c>
      <c r="AJ1324" s="38">
        <f t="shared" ca="1" si="262"/>
        <v>43535</v>
      </c>
      <c r="AK1324" s="74">
        <f t="shared" ca="1" si="263"/>
        <v>43441</v>
      </c>
      <c r="AL1324" s="38">
        <f t="shared" si="264"/>
        <v>43444</v>
      </c>
      <c r="AM1324" s="38">
        <f t="shared" si="265"/>
        <v>43441</v>
      </c>
      <c r="AO1324" s="38"/>
      <c r="AP1324" s="38"/>
      <c r="AQ1324" s="38"/>
    </row>
    <row r="1325" spans="2:43">
      <c r="B1325" s="111">
        <v>43537</v>
      </c>
      <c r="C1325" s="112">
        <v>2.6108799999999999</v>
      </c>
      <c r="E1325" s="111"/>
      <c r="K1325" s="111">
        <v>43480</v>
      </c>
      <c r="L1325" s="112">
        <v>2.64419</v>
      </c>
      <c r="N1325" s="111">
        <v>43480</v>
      </c>
      <c r="O1325" s="112">
        <v>2.4325399999999999</v>
      </c>
      <c r="Q1325" s="111">
        <v>43480</v>
      </c>
      <c r="R1325" s="112">
        <v>0.21165</v>
      </c>
      <c r="S1325" s="158">
        <f t="shared" si="270"/>
        <v>0</v>
      </c>
      <c r="T1325" s="38">
        <f t="shared" si="271"/>
        <v>43537</v>
      </c>
      <c r="U1325" s="112">
        <f t="shared" ca="1" si="272"/>
        <v>2.6108799999999999</v>
      </c>
      <c r="V1325" s="112">
        <f t="shared" ca="1" si="266"/>
        <v>2.66825</v>
      </c>
      <c r="W1325" s="112">
        <f t="shared" ca="1" si="267"/>
        <v>2.4496500000000001</v>
      </c>
      <c r="X1325" s="112">
        <f t="shared" ca="1" si="268"/>
        <v>0.21859999999999999</v>
      </c>
      <c r="Y1325" s="112">
        <f t="shared" ca="1" si="273"/>
        <v>0</v>
      </c>
      <c r="Z1325" s="27">
        <f t="shared" ca="1" si="269"/>
        <v>0.16122999999999976</v>
      </c>
      <c r="AB1325" s="38">
        <f t="shared" si="274"/>
        <v>43447</v>
      </c>
      <c r="AC1325" s="38">
        <f t="shared" si="275"/>
        <v>43447</v>
      </c>
      <c r="AD1325" s="38">
        <f t="shared" si="276"/>
        <v>43447</v>
      </c>
      <c r="AE1325" s="38">
        <f t="shared" si="257"/>
        <v>43445</v>
      </c>
      <c r="AF1325" s="74">
        <f t="shared" si="258"/>
        <v>43447</v>
      </c>
      <c r="AG1325" s="38">
        <f t="shared" ca="1" si="259"/>
        <v>43445</v>
      </c>
      <c r="AH1325" s="38">
        <f t="shared" ca="1" si="260"/>
        <v>43535</v>
      </c>
      <c r="AI1325" s="38">
        <f t="shared" ca="1" si="261"/>
        <v>43535</v>
      </c>
      <c r="AJ1325" s="38">
        <f t="shared" ca="1" si="262"/>
        <v>43536</v>
      </c>
      <c r="AK1325" s="74">
        <f t="shared" ca="1" si="263"/>
        <v>43445</v>
      </c>
      <c r="AL1325" s="38">
        <f t="shared" si="264"/>
        <v>43445</v>
      </c>
      <c r="AM1325" s="38">
        <f t="shared" si="265"/>
        <v>43444</v>
      </c>
      <c r="AO1325" s="38"/>
      <c r="AP1325" s="38"/>
      <c r="AQ1325" s="38"/>
    </row>
    <row r="1326" spans="2:43">
      <c r="B1326" s="111">
        <v>43538</v>
      </c>
      <c r="C1326" s="112">
        <v>2.61463</v>
      </c>
      <c r="E1326" s="111"/>
      <c r="K1326" s="111">
        <v>43481</v>
      </c>
      <c r="L1326" s="112">
        <v>2.6442999999999999</v>
      </c>
      <c r="N1326" s="111">
        <v>43481</v>
      </c>
      <c r="O1326" s="112">
        <v>2.4326499999999998</v>
      </c>
      <c r="Q1326" s="111">
        <v>43481</v>
      </c>
      <c r="R1326" s="112">
        <v>0.21165</v>
      </c>
      <c r="S1326" s="158">
        <f t="shared" si="270"/>
        <v>0</v>
      </c>
      <c r="T1326" s="38">
        <f t="shared" si="271"/>
        <v>43538</v>
      </c>
      <c r="U1326" s="112">
        <f t="shared" ca="1" si="272"/>
        <v>2.61463</v>
      </c>
      <c r="V1326" s="112">
        <f t="shared" ca="1" si="266"/>
        <v>2.6682399999999999</v>
      </c>
      <c r="W1326" s="112">
        <f t="shared" ca="1" si="267"/>
        <v>2.4491000000000001</v>
      </c>
      <c r="X1326" s="112">
        <f t="shared" ca="1" si="268"/>
        <v>0.21914</v>
      </c>
      <c r="Y1326" s="112">
        <f t="shared" ca="1" si="273"/>
        <v>0</v>
      </c>
      <c r="Z1326" s="27">
        <f t="shared" ca="1" si="269"/>
        <v>0.16552999999999995</v>
      </c>
      <c r="AB1326" s="38">
        <f t="shared" ca="1" si="274"/>
        <v>43448</v>
      </c>
      <c r="AC1326" s="38">
        <f t="shared" si="275"/>
        <v>43448</v>
      </c>
      <c r="AD1326" s="38">
        <f t="shared" si="276"/>
        <v>43448</v>
      </c>
      <c r="AE1326" s="38">
        <f t="shared" ca="1" si="257"/>
        <v>43446</v>
      </c>
      <c r="AF1326" s="74">
        <f t="shared" ca="1" si="258"/>
        <v>43448</v>
      </c>
      <c r="AG1326" s="38">
        <f t="shared" ca="1" si="259"/>
        <v>43446</v>
      </c>
      <c r="AH1326" s="38">
        <f t="shared" ca="1" si="260"/>
        <v>43536</v>
      </c>
      <c r="AI1326" s="38">
        <f t="shared" ca="1" si="261"/>
        <v>43536</v>
      </c>
      <c r="AJ1326" s="38">
        <f t="shared" ca="1" si="262"/>
        <v>43537</v>
      </c>
      <c r="AK1326" s="74">
        <f t="shared" ca="1" si="263"/>
        <v>43446</v>
      </c>
      <c r="AL1326" s="38">
        <f t="shared" ca="1" si="264"/>
        <v>43446</v>
      </c>
      <c r="AM1326" s="38">
        <f t="shared" ca="1" si="265"/>
        <v>43445</v>
      </c>
      <c r="AO1326" s="38"/>
      <c r="AP1326" s="38"/>
      <c r="AQ1326" s="38"/>
    </row>
    <row r="1327" spans="2:43">
      <c r="B1327" s="111">
        <v>43539</v>
      </c>
      <c r="C1327" s="112">
        <v>2.6252499999999999</v>
      </c>
      <c r="E1327" s="111"/>
      <c r="K1327" s="111">
        <v>43482</v>
      </c>
      <c r="L1327" s="112">
        <v>2.6447400000000001</v>
      </c>
      <c r="N1327" s="111">
        <v>43482</v>
      </c>
      <c r="O1327" s="112">
        <v>2.43309</v>
      </c>
      <c r="Q1327" s="111">
        <v>43482</v>
      </c>
      <c r="R1327" s="112">
        <v>0.21165</v>
      </c>
      <c r="S1327" s="158">
        <f t="shared" si="270"/>
        <v>0</v>
      </c>
      <c r="T1327" s="38">
        <f t="shared" si="271"/>
        <v>43539</v>
      </c>
      <c r="U1327" s="112">
        <f t="shared" ca="1" si="272"/>
        <v>2.6252499999999999</v>
      </c>
      <c r="V1327" s="112">
        <f t="shared" ca="1" si="266"/>
        <v>2.6657299999999999</v>
      </c>
      <c r="W1327" s="112">
        <f t="shared" ca="1" si="267"/>
        <v>2.4465500000000002</v>
      </c>
      <c r="X1327" s="112">
        <f t="shared" ca="1" si="268"/>
        <v>0.21918000000000001</v>
      </c>
      <c r="Y1327" s="112">
        <f t="shared" ca="1" si="273"/>
        <v>0</v>
      </c>
      <c r="Z1327" s="27">
        <f t="shared" ca="1" si="269"/>
        <v>0.17869999999999964</v>
      </c>
      <c r="AB1327" s="38">
        <f t="shared" si="274"/>
        <v>43448</v>
      </c>
      <c r="AC1327" s="38" t="e">
        <f t="shared" si="275"/>
        <v>#N/A</v>
      </c>
      <c r="AD1327" s="38">
        <f t="shared" si="276"/>
        <v>43448</v>
      </c>
      <c r="AE1327" s="38">
        <f t="shared" si="257"/>
        <v>43446</v>
      </c>
      <c r="AF1327" s="74">
        <f t="shared" si="258"/>
        <v>43448</v>
      </c>
      <c r="AG1327" s="38">
        <f t="shared" ca="1" si="259"/>
        <v>43446</v>
      </c>
      <c r="AH1327" s="38">
        <f t="shared" ca="1" si="260"/>
        <v>43536</v>
      </c>
      <c r="AI1327" s="38">
        <f t="shared" ca="1" si="261"/>
        <v>43536</v>
      </c>
      <c r="AJ1327" s="38">
        <f t="shared" ca="1" si="262"/>
        <v>43537</v>
      </c>
      <c r="AK1327" s="74">
        <f t="shared" ca="1" si="263"/>
        <v>43446</v>
      </c>
      <c r="AL1327" s="38">
        <f t="shared" si="264"/>
        <v>43446</v>
      </c>
      <c r="AM1327" s="38">
        <f t="shared" si="265"/>
        <v>43445</v>
      </c>
      <c r="AO1327" s="38"/>
      <c r="AP1327" s="38"/>
      <c r="AQ1327" s="38"/>
    </row>
    <row r="1328" spans="2:43">
      <c r="B1328" s="111">
        <v>43542</v>
      </c>
      <c r="C1328" s="112">
        <v>2.6326299999999998</v>
      </c>
      <c r="E1328" s="111"/>
      <c r="K1328" s="111">
        <v>43483</v>
      </c>
      <c r="L1328" s="112">
        <v>2.64575</v>
      </c>
      <c r="N1328" s="111">
        <v>43483</v>
      </c>
      <c r="O1328" s="112">
        <v>2.4340999999999999</v>
      </c>
      <c r="Q1328" s="111">
        <v>43483</v>
      </c>
      <c r="R1328" s="112">
        <v>0.21165</v>
      </c>
      <c r="S1328" s="158">
        <f t="shared" si="270"/>
        <v>0</v>
      </c>
      <c r="T1328" s="38">
        <f t="shared" si="271"/>
        <v>43542</v>
      </c>
      <c r="U1328" s="112">
        <f t="shared" ca="1" si="272"/>
        <v>2.6326299999999998</v>
      </c>
      <c r="V1328" s="112">
        <f t="shared" ca="1" si="266"/>
        <v>2.66574</v>
      </c>
      <c r="W1328" s="112">
        <f t="shared" ca="1" si="267"/>
        <v>2.4453800000000001</v>
      </c>
      <c r="X1328" s="112">
        <f t="shared" ca="1" si="268"/>
        <v>0.22036</v>
      </c>
      <c r="Y1328" s="112">
        <f t="shared" ca="1" si="273"/>
        <v>0</v>
      </c>
      <c r="Z1328" s="27">
        <f t="shared" ca="1" si="269"/>
        <v>0.18724999999999969</v>
      </c>
      <c r="AB1328" s="38">
        <f t="shared" si="274"/>
        <v>43452</v>
      </c>
      <c r="AC1328" s="38">
        <f t="shared" si="275"/>
        <v>43452</v>
      </c>
      <c r="AD1328" s="38">
        <f t="shared" si="276"/>
        <v>43452</v>
      </c>
      <c r="AE1328" s="38">
        <f t="shared" si="257"/>
        <v>43448</v>
      </c>
      <c r="AF1328" s="74">
        <f t="shared" si="258"/>
        <v>43452</v>
      </c>
      <c r="AG1328" s="38">
        <f t="shared" ca="1" si="259"/>
        <v>43448</v>
      </c>
      <c r="AH1328" s="38">
        <f t="shared" ca="1" si="260"/>
        <v>43538</v>
      </c>
      <c r="AI1328" s="38">
        <f t="shared" ca="1" si="261"/>
        <v>43538</v>
      </c>
      <c r="AJ1328" s="38">
        <f t="shared" ca="1" si="262"/>
        <v>43539</v>
      </c>
      <c r="AK1328" s="74">
        <f t="shared" ca="1" si="263"/>
        <v>43448</v>
      </c>
      <c r="AL1328" s="38">
        <f t="shared" si="264"/>
        <v>43448</v>
      </c>
      <c r="AM1328" s="38">
        <f t="shared" si="265"/>
        <v>43447</v>
      </c>
      <c r="AO1328" s="38"/>
      <c r="AP1328" s="38"/>
      <c r="AQ1328" s="38"/>
    </row>
    <row r="1329" spans="2:48">
      <c r="B1329" s="111">
        <v>43543</v>
      </c>
      <c r="C1329" s="112">
        <v>2.6127500000000001</v>
      </c>
      <c r="E1329" s="111"/>
      <c r="K1329" s="111">
        <v>43486</v>
      </c>
      <c r="L1329" s="112">
        <v>2.6457999999999999</v>
      </c>
      <c r="N1329" s="111">
        <v>43486</v>
      </c>
      <c r="O1329" s="112">
        <v>2.4340999999999999</v>
      </c>
      <c r="Q1329" s="111">
        <v>43486</v>
      </c>
      <c r="R1329" s="112">
        <v>0.2117</v>
      </c>
      <c r="S1329" s="158">
        <f t="shared" si="270"/>
        <v>0</v>
      </c>
      <c r="T1329" s="38">
        <f t="shared" si="271"/>
        <v>43543</v>
      </c>
      <c r="U1329" s="112">
        <f t="shared" ca="1" si="272"/>
        <v>2.6127500000000001</v>
      </c>
      <c r="V1329" s="112">
        <f t="shared" ca="1" si="266"/>
        <v>2.6655500000000001</v>
      </c>
      <c r="W1329" s="112">
        <f t="shared" ca="1" si="267"/>
        <v>2.44516</v>
      </c>
      <c r="X1329" s="112">
        <f t="shared" ca="1" si="268"/>
        <v>0.22039</v>
      </c>
      <c r="Y1329" s="112">
        <f t="shared" ca="1" si="273"/>
        <v>0</v>
      </c>
      <c r="Z1329" s="27">
        <f t="shared" ca="1" si="269"/>
        <v>0.16759000000000013</v>
      </c>
      <c r="AB1329" s="38">
        <f t="shared" ca="1" si="274"/>
        <v>43453</v>
      </c>
      <c r="AC1329" s="38">
        <f t="shared" si="275"/>
        <v>43453</v>
      </c>
      <c r="AD1329" s="38">
        <f t="shared" si="276"/>
        <v>43453</v>
      </c>
      <c r="AE1329" s="38">
        <f t="shared" ca="1" si="257"/>
        <v>43451</v>
      </c>
      <c r="AF1329" s="74">
        <f t="shared" ca="1" si="258"/>
        <v>43453</v>
      </c>
      <c r="AG1329" s="38">
        <f t="shared" ca="1" si="259"/>
        <v>43451</v>
      </c>
      <c r="AH1329" s="38">
        <f t="shared" ca="1" si="260"/>
        <v>43542</v>
      </c>
      <c r="AI1329" s="38" t="e">
        <f t="shared" ca="1" si="261"/>
        <v>#N/A</v>
      </c>
      <c r="AJ1329" s="38">
        <f t="shared" ca="1" si="262"/>
        <v>43542</v>
      </c>
      <c r="AK1329" s="74">
        <f t="shared" ca="1" si="263"/>
        <v>43448</v>
      </c>
      <c r="AL1329" s="38">
        <f t="shared" ca="1" si="264"/>
        <v>43451</v>
      </c>
      <c r="AM1329" s="38">
        <f t="shared" ca="1" si="265"/>
        <v>43448</v>
      </c>
      <c r="AO1329" s="38"/>
      <c r="AP1329" s="38"/>
      <c r="AQ1329" s="38"/>
    </row>
    <row r="1330" spans="2:48">
      <c r="B1330" s="111">
        <v>43544</v>
      </c>
      <c r="C1330" s="112">
        <v>2.6070000000000002</v>
      </c>
      <c r="E1330" s="111"/>
      <c r="K1330" s="111">
        <v>43487</v>
      </c>
      <c r="L1330" s="112">
        <v>2.6493799999999998</v>
      </c>
      <c r="N1330" s="111">
        <v>43487</v>
      </c>
      <c r="O1330" s="112">
        <v>2.4376799999999998</v>
      </c>
      <c r="Q1330" s="111">
        <v>43487</v>
      </c>
      <c r="R1330" s="112">
        <v>0.2117</v>
      </c>
      <c r="S1330" s="158">
        <f t="shared" si="270"/>
        <v>0</v>
      </c>
      <c r="T1330" s="38">
        <f t="shared" si="271"/>
        <v>43544</v>
      </c>
      <c r="U1330" s="112">
        <f t="shared" ca="1" si="272"/>
        <v>2.6070000000000002</v>
      </c>
      <c r="V1330" s="112">
        <f t="shared" ca="1" si="266"/>
        <v>2.66744</v>
      </c>
      <c r="W1330" s="112">
        <f t="shared" ca="1" si="267"/>
        <v>2.4445100000000002</v>
      </c>
      <c r="X1330" s="112">
        <f t="shared" ca="1" si="268"/>
        <v>0.22292999999999999</v>
      </c>
      <c r="Y1330" s="112">
        <f t="shared" ca="1" si="273"/>
        <v>0</v>
      </c>
      <c r="Z1330" s="27">
        <f t="shared" ca="1" si="269"/>
        <v>0.16249000000000002</v>
      </c>
      <c r="AB1330" s="38">
        <f t="shared" si="274"/>
        <v>43454</v>
      </c>
      <c r="AC1330" s="38">
        <f t="shared" si="275"/>
        <v>43454</v>
      </c>
      <c r="AD1330" s="38">
        <f t="shared" si="276"/>
        <v>43454</v>
      </c>
      <c r="AE1330" s="38">
        <f t="shared" si="257"/>
        <v>43452</v>
      </c>
      <c r="AF1330" s="74">
        <f t="shared" si="258"/>
        <v>43454</v>
      </c>
      <c r="AG1330" s="38">
        <f t="shared" ca="1" si="259"/>
        <v>43452</v>
      </c>
      <c r="AH1330" s="38">
        <f t="shared" ca="1" si="260"/>
        <v>43542</v>
      </c>
      <c r="AI1330" s="38">
        <f t="shared" ca="1" si="261"/>
        <v>43542</v>
      </c>
      <c r="AJ1330" s="38">
        <f t="shared" ca="1" si="262"/>
        <v>43543</v>
      </c>
      <c r="AK1330" s="74">
        <f t="shared" ca="1" si="263"/>
        <v>43452</v>
      </c>
      <c r="AL1330" s="38">
        <f t="shared" si="264"/>
        <v>43452</v>
      </c>
      <c r="AM1330" s="38">
        <f t="shared" si="265"/>
        <v>43451</v>
      </c>
      <c r="AO1330" s="38"/>
      <c r="AP1330" s="38"/>
      <c r="AQ1330" s="38"/>
    </row>
    <row r="1331" spans="2:48">
      <c r="B1331" s="111">
        <v>43545</v>
      </c>
      <c r="C1331" s="112">
        <v>2.6015000000000001</v>
      </c>
      <c r="E1331" s="111"/>
      <c r="K1331" s="111">
        <v>43488</v>
      </c>
      <c r="L1331" s="112">
        <v>2.64994</v>
      </c>
      <c r="N1331" s="111">
        <v>43488</v>
      </c>
      <c r="O1331" s="112">
        <v>2.43824</v>
      </c>
      <c r="Q1331" s="111">
        <v>43488</v>
      </c>
      <c r="R1331" s="112">
        <v>0.2117</v>
      </c>
      <c r="S1331" s="158">
        <f t="shared" si="270"/>
        <v>0</v>
      </c>
      <c r="T1331" s="38">
        <f t="shared" si="271"/>
        <v>43545</v>
      </c>
      <c r="U1331" s="112">
        <f t="shared" ca="1" si="272"/>
        <v>2.6015000000000001</v>
      </c>
      <c r="V1331" s="112">
        <f t="shared" ca="1" si="266"/>
        <v>2.6664400000000001</v>
      </c>
      <c r="W1331" s="112">
        <f t="shared" ca="1" si="267"/>
        <v>2.4432999999999998</v>
      </c>
      <c r="X1331" s="112">
        <f t="shared" ca="1" si="268"/>
        <v>0.22314000000000001</v>
      </c>
      <c r="Y1331" s="112">
        <f t="shared" ca="1" si="273"/>
        <v>0</v>
      </c>
      <c r="Z1331" s="27">
        <f t="shared" ca="1" si="269"/>
        <v>0.15820000000000034</v>
      </c>
      <c r="AB1331" s="38">
        <f t="shared" si="274"/>
        <v>43455</v>
      </c>
      <c r="AC1331" s="38">
        <f t="shared" si="275"/>
        <v>43455</v>
      </c>
      <c r="AD1331" s="38">
        <f t="shared" si="276"/>
        <v>43455</v>
      </c>
      <c r="AE1331" s="38">
        <f t="shared" si="257"/>
        <v>43453</v>
      </c>
      <c r="AF1331" s="74">
        <f t="shared" si="258"/>
        <v>43455</v>
      </c>
      <c r="AG1331" s="38">
        <f t="shared" ca="1" si="259"/>
        <v>43453</v>
      </c>
      <c r="AH1331" s="38">
        <f t="shared" ca="1" si="260"/>
        <v>43543</v>
      </c>
      <c r="AI1331" s="38">
        <f t="shared" ca="1" si="261"/>
        <v>43543</v>
      </c>
      <c r="AJ1331" s="38">
        <f t="shared" ca="1" si="262"/>
        <v>43544</v>
      </c>
      <c r="AK1331" s="74">
        <f t="shared" ca="1" si="263"/>
        <v>43453</v>
      </c>
      <c r="AL1331" s="38">
        <f t="shared" si="264"/>
        <v>43453</v>
      </c>
      <c r="AM1331" s="38">
        <f t="shared" si="265"/>
        <v>43452</v>
      </c>
      <c r="AO1331" s="38"/>
      <c r="AP1331" s="38"/>
      <c r="AQ1331" s="38"/>
    </row>
    <row r="1332" spans="2:48">
      <c r="B1332" s="111">
        <v>43546</v>
      </c>
      <c r="C1332" s="112">
        <v>2.60988</v>
      </c>
      <c r="E1332" s="111"/>
      <c r="K1332" s="111">
        <v>43489</v>
      </c>
      <c r="L1332" s="112">
        <v>2.65056</v>
      </c>
      <c r="N1332" s="111">
        <v>43489</v>
      </c>
      <c r="O1332" s="112">
        <v>2.4389099999999999</v>
      </c>
      <c r="Q1332" s="111">
        <v>43489</v>
      </c>
      <c r="R1332" s="112">
        <v>0.21165</v>
      </c>
      <c r="S1332" s="158">
        <f t="shared" si="270"/>
        <v>0</v>
      </c>
      <c r="T1332" s="38">
        <f t="shared" si="271"/>
        <v>43546</v>
      </c>
      <c r="U1332" s="112">
        <f t="shared" ca="1" si="272"/>
        <v>2.60988</v>
      </c>
      <c r="V1332" s="112">
        <f t="shared" ca="1" si="266"/>
        <v>2.6647099999999999</v>
      </c>
      <c r="W1332" s="112">
        <f t="shared" ca="1" si="267"/>
        <v>2.4413</v>
      </c>
      <c r="X1332" s="112">
        <f t="shared" ca="1" si="268"/>
        <v>0.22341</v>
      </c>
      <c r="Y1332" s="112">
        <f t="shared" ca="1" si="273"/>
        <v>0</v>
      </c>
      <c r="Z1332" s="27">
        <f t="shared" ca="1" si="269"/>
        <v>0.16857999999999995</v>
      </c>
      <c r="AB1332" s="38">
        <f t="shared" si="274"/>
        <v>43455</v>
      </c>
      <c r="AC1332" s="38" t="e">
        <f t="shared" si="275"/>
        <v>#N/A</v>
      </c>
      <c r="AD1332" s="38">
        <f t="shared" si="276"/>
        <v>43455</v>
      </c>
      <c r="AE1332" s="38">
        <f t="shared" si="257"/>
        <v>43453</v>
      </c>
      <c r="AF1332" s="74">
        <f t="shared" si="258"/>
        <v>43455</v>
      </c>
      <c r="AG1332" s="38">
        <f t="shared" ca="1" si="259"/>
        <v>43453</v>
      </c>
      <c r="AH1332" s="38">
        <f t="shared" ca="1" si="260"/>
        <v>43543</v>
      </c>
      <c r="AI1332" s="38">
        <f t="shared" ca="1" si="261"/>
        <v>43543</v>
      </c>
      <c r="AJ1332" s="38">
        <f t="shared" ca="1" si="262"/>
        <v>43544</v>
      </c>
      <c r="AK1332" s="74">
        <f t="shared" ca="1" si="263"/>
        <v>43453</v>
      </c>
      <c r="AL1332" s="38">
        <f t="shared" si="264"/>
        <v>43453</v>
      </c>
      <c r="AM1332" s="38">
        <f t="shared" si="265"/>
        <v>43452</v>
      </c>
      <c r="AO1332" s="38"/>
      <c r="AP1332" s="38"/>
      <c r="AQ1332" s="38"/>
    </row>
    <row r="1333" spans="2:48">
      <c r="B1333" s="111">
        <v>43549</v>
      </c>
      <c r="C1333" s="112">
        <v>2.6087500000000001</v>
      </c>
      <c r="E1333" s="111"/>
      <c r="K1333" s="111">
        <v>43490</v>
      </c>
      <c r="L1333" s="112">
        <v>2.65089</v>
      </c>
      <c r="N1333" s="111">
        <v>43490</v>
      </c>
      <c r="O1333" s="112">
        <v>2.4392399999999999</v>
      </c>
      <c r="Q1333" s="111">
        <v>43490</v>
      </c>
      <c r="R1333" s="112">
        <v>0.21165</v>
      </c>
      <c r="S1333" s="158">
        <f t="shared" si="270"/>
        <v>0</v>
      </c>
      <c r="T1333" s="38">
        <f t="shared" si="271"/>
        <v>43549</v>
      </c>
      <c r="U1333" s="112">
        <f t="shared" ca="1" si="272"/>
        <v>2.6087500000000001</v>
      </c>
      <c r="V1333" s="112">
        <f t="shared" ca="1" si="266"/>
        <v>2.6655199999999999</v>
      </c>
      <c r="W1333" s="112">
        <f t="shared" ca="1" si="267"/>
        <v>2.44177</v>
      </c>
      <c r="X1333" s="112">
        <f t="shared" ca="1" si="268"/>
        <v>0.22375</v>
      </c>
      <c r="Y1333" s="112">
        <f t="shared" ca="1" si="273"/>
        <v>0</v>
      </c>
      <c r="Z1333" s="27">
        <f t="shared" ca="1" si="269"/>
        <v>0.16698000000000013</v>
      </c>
      <c r="AB1333" s="38">
        <f t="shared" si="274"/>
        <v>43458</v>
      </c>
      <c r="AC1333" s="38" t="e">
        <f t="shared" si="275"/>
        <v>#N/A</v>
      </c>
      <c r="AD1333" s="38">
        <f t="shared" si="276"/>
        <v>43458</v>
      </c>
      <c r="AE1333" s="38">
        <f t="shared" si="257"/>
        <v>43454</v>
      </c>
      <c r="AF1333" s="74">
        <f t="shared" si="258"/>
        <v>43458</v>
      </c>
      <c r="AG1333" s="38">
        <f t="shared" ca="1" si="259"/>
        <v>43454</v>
      </c>
      <c r="AH1333" s="38">
        <f t="shared" ca="1" si="260"/>
        <v>43544</v>
      </c>
      <c r="AI1333" s="38">
        <f t="shared" ca="1" si="261"/>
        <v>43544</v>
      </c>
      <c r="AJ1333" s="38">
        <f t="shared" ca="1" si="262"/>
        <v>43545</v>
      </c>
      <c r="AK1333" s="74">
        <f t="shared" ca="1" si="263"/>
        <v>43454</v>
      </c>
      <c r="AL1333" s="38">
        <f t="shared" si="264"/>
        <v>43454</v>
      </c>
      <c r="AM1333" s="38">
        <f t="shared" si="265"/>
        <v>43453</v>
      </c>
      <c r="AO1333" s="38"/>
      <c r="AP1333" s="38"/>
      <c r="AQ1333" s="38"/>
    </row>
    <row r="1334" spans="2:48">
      <c r="B1334" s="111">
        <v>43550</v>
      </c>
      <c r="C1334" s="112">
        <v>2.5973800000000002</v>
      </c>
      <c r="E1334" s="111"/>
      <c r="K1334" s="111">
        <v>43493</v>
      </c>
      <c r="L1334" s="112">
        <v>2.6532100000000001</v>
      </c>
      <c r="N1334" s="111">
        <v>43493</v>
      </c>
      <c r="O1334" s="112">
        <v>2.4415100000000001</v>
      </c>
      <c r="Q1334" s="111">
        <v>43493</v>
      </c>
      <c r="R1334" s="112">
        <v>0.2117</v>
      </c>
      <c r="S1334" s="158">
        <f t="shared" si="270"/>
        <v>0</v>
      </c>
      <c r="T1334" s="38">
        <f t="shared" si="271"/>
        <v>43550</v>
      </c>
      <c r="U1334" s="112">
        <f t="shared" ca="1" si="272"/>
        <v>2.5973800000000002</v>
      </c>
      <c r="V1334" s="112">
        <f t="shared" ca="1" si="266"/>
        <v>2.6656300000000002</v>
      </c>
      <c r="W1334" s="112">
        <f t="shared" ca="1" si="267"/>
        <v>2.4418799999999998</v>
      </c>
      <c r="X1334" s="112">
        <f t="shared" ca="1" si="268"/>
        <v>0.22375</v>
      </c>
      <c r="Y1334" s="112">
        <f t="shared" ca="1" si="273"/>
        <v>0</v>
      </c>
      <c r="Z1334" s="27">
        <f t="shared" ca="1" si="269"/>
        <v>0.15550000000000042</v>
      </c>
      <c r="AB1334" s="38">
        <f t="shared" si="274"/>
        <v>43458</v>
      </c>
      <c r="AC1334" s="38" t="e">
        <f t="shared" si="275"/>
        <v>#N/A</v>
      </c>
      <c r="AD1334" s="38">
        <f t="shared" si="276"/>
        <v>43458</v>
      </c>
      <c r="AE1334" s="38">
        <f t="shared" si="257"/>
        <v>43454</v>
      </c>
      <c r="AF1334" s="74">
        <f t="shared" si="258"/>
        <v>43458</v>
      </c>
      <c r="AG1334" s="38">
        <f t="shared" ca="1" si="259"/>
        <v>43454</v>
      </c>
      <c r="AH1334" s="38">
        <f t="shared" ca="1" si="260"/>
        <v>43544</v>
      </c>
      <c r="AI1334" s="38">
        <f t="shared" ca="1" si="261"/>
        <v>43544</v>
      </c>
      <c r="AJ1334" s="38">
        <f t="shared" ca="1" si="262"/>
        <v>43545</v>
      </c>
      <c r="AK1334" s="74">
        <f t="shared" ca="1" si="263"/>
        <v>43454</v>
      </c>
      <c r="AL1334" s="38">
        <f t="shared" si="264"/>
        <v>43454</v>
      </c>
      <c r="AM1334" s="38">
        <f t="shared" si="265"/>
        <v>43453</v>
      </c>
      <c r="AO1334" s="38"/>
      <c r="AP1334" s="38"/>
      <c r="AQ1334" s="38"/>
    </row>
    <row r="1335" spans="2:48">
      <c r="B1335" s="111">
        <v>43551</v>
      </c>
      <c r="C1335" s="112">
        <v>2.601</v>
      </c>
      <c r="E1335" s="111"/>
      <c r="K1335" s="111">
        <v>43494</v>
      </c>
      <c r="L1335" s="112">
        <v>2.6535700000000002</v>
      </c>
      <c r="N1335" s="111">
        <v>43494</v>
      </c>
      <c r="O1335" s="112">
        <v>2.4419200000000001</v>
      </c>
      <c r="Q1335" s="111">
        <v>43494</v>
      </c>
      <c r="R1335" s="112">
        <v>0.21165</v>
      </c>
      <c r="S1335" s="158">
        <f t="shared" si="270"/>
        <v>0</v>
      </c>
      <c r="T1335" s="38">
        <f t="shared" si="271"/>
        <v>43551</v>
      </c>
      <c r="U1335" s="112">
        <f t="shared" ca="1" si="272"/>
        <v>2.601</v>
      </c>
      <c r="V1335" s="112">
        <f t="shared" ca="1" si="266"/>
        <v>2.6661099999999998</v>
      </c>
      <c r="W1335" s="112">
        <f t="shared" ca="1" si="267"/>
        <v>2.4422100000000002</v>
      </c>
      <c r="X1335" s="112">
        <f t="shared" ca="1" si="268"/>
        <v>0.22389999999999999</v>
      </c>
      <c r="Y1335" s="112">
        <f t="shared" ca="1" si="273"/>
        <v>0</v>
      </c>
      <c r="Z1335" s="27">
        <f t="shared" ca="1" si="269"/>
        <v>0.15878999999999976</v>
      </c>
      <c r="AB1335" s="38">
        <f t="shared" si="274"/>
        <v>43461</v>
      </c>
      <c r="AC1335" s="38">
        <f t="shared" si="275"/>
        <v>43461</v>
      </c>
      <c r="AD1335" s="38">
        <f t="shared" si="276"/>
        <v>43461</v>
      </c>
      <c r="AE1335" s="38">
        <f t="shared" si="257"/>
        <v>43455</v>
      </c>
      <c r="AF1335" s="74">
        <f t="shared" si="258"/>
        <v>43461</v>
      </c>
      <c r="AG1335" s="38">
        <f t="shared" ca="1" si="259"/>
        <v>43458</v>
      </c>
      <c r="AH1335" s="38">
        <f t="shared" ca="1" si="260"/>
        <v>43549</v>
      </c>
      <c r="AI1335" s="38" t="e">
        <f t="shared" ca="1" si="261"/>
        <v>#N/A</v>
      </c>
      <c r="AJ1335" s="38">
        <f t="shared" ca="1" si="262"/>
        <v>43549</v>
      </c>
      <c r="AK1335" s="74">
        <f t="shared" ca="1" si="263"/>
        <v>43455</v>
      </c>
      <c r="AL1335" s="38">
        <f t="shared" si="264"/>
        <v>43455</v>
      </c>
      <c r="AM1335" s="38">
        <f t="shared" si="265"/>
        <v>43454</v>
      </c>
      <c r="AO1335" s="38"/>
      <c r="AP1335" s="38"/>
      <c r="AQ1335" s="38"/>
    </row>
    <row r="1336" spans="2:48">
      <c r="B1336" s="111">
        <v>43552</v>
      </c>
      <c r="C1336" s="112">
        <v>2.5917500000000002</v>
      </c>
      <c r="E1336" s="111"/>
      <c r="K1336" s="111">
        <v>43495</v>
      </c>
      <c r="L1336" s="112">
        <v>2.6544699999999999</v>
      </c>
      <c r="N1336" s="111">
        <v>43495</v>
      </c>
      <c r="O1336" s="112">
        <v>2.4428200000000002</v>
      </c>
      <c r="Q1336" s="111">
        <v>43495</v>
      </c>
      <c r="R1336" s="112">
        <v>0.21165</v>
      </c>
      <c r="S1336" s="158">
        <f t="shared" si="270"/>
        <v>0</v>
      </c>
      <c r="T1336" s="38">
        <f t="shared" si="271"/>
        <v>43552</v>
      </c>
      <c r="U1336" s="112">
        <f t="shared" ca="1" si="272"/>
        <v>2.5917500000000002</v>
      </c>
      <c r="V1336" s="112">
        <f t="shared" ca="1" si="266"/>
        <v>2.6663899999999998</v>
      </c>
      <c r="W1336" s="112">
        <f t="shared" ca="1" si="267"/>
        <v>2.4424299999999999</v>
      </c>
      <c r="X1336" s="112">
        <f t="shared" ca="1" si="268"/>
        <v>0.22395999999999999</v>
      </c>
      <c r="Y1336" s="112">
        <f t="shared" ca="1" si="273"/>
        <v>0</v>
      </c>
      <c r="Z1336" s="27">
        <f t="shared" ca="1" si="269"/>
        <v>0.14932000000000034</v>
      </c>
      <c r="AB1336" s="38">
        <f t="shared" si="274"/>
        <v>43462</v>
      </c>
      <c r="AC1336" s="38">
        <f t="shared" si="275"/>
        <v>43462</v>
      </c>
      <c r="AD1336" s="38">
        <f t="shared" si="276"/>
        <v>43462</v>
      </c>
      <c r="AE1336" s="38">
        <f t="shared" si="257"/>
        <v>43458</v>
      </c>
      <c r="AF1336" s="74">
        <f t="shared" si="258"/>
        <v>43462</v>
      </c>
      <c r="AG1336" s="38">
        <f t="shared" ca="1" si="259"/>
        <v>43460</v>
      </c>
      <c r="AH1336" s="38">
        <f t="shared" ca="1" si="260"/>
        <v>43550</v>
      </c>
      <c r="AI1336" s="38">
        <f t="shared" ca="1" si="261"/>
        <v>43550</v>
      </c>
      <c r="AJ1336" s="38">
        <f t="shared" ca="1" si="262"/>
        <v>43551</v>
      </c>
      <c r="AK1336" s="74">
        <f t="shared" ca="1" si="263"/>
        <v>43458</v>
      </c>
      <c r="AL1336" s="38">
        <f t="shared" si="264"/>
        <v>43458</v>
      </c>
      <c r="AM1336" s="38">
        <f t="shared" si="265"/>
        <v>43455</v>
      </c>
      <c r="AO1336" s="38"/>
      <c r="AP1336" s="38"/>
      <c r="AQ1336" s="38"/>
    </row>
    <row r="1337" spans="2:48">
      <c r="B1337" s="111">
        <v>43553</v>
      </c>
      <c r="C1337" s="112">
        <v>2.5997500000000002</v>
      </c>
      <c r="E1337" s="111"/>
      <c r="K1337" s="111">
        <v>43496</v>
      </c>
      <c r="L1337" s="112">
        <v>2.6549</v>
      </c>
      <c r="N1337" s="111">
        <v>43496</v>
      </c>
      <c r="O1337" s="112">
        <v>2.4432499999999999</v>
      </c>
      <c r="Q1337" s="111">
        <v>43496</v>
      </c>
      <c r="R1337" s="112">
        <v>0.21165</v>
      </c>
      <c r="S1337" s="158">
        <f t="shared" si="270"/>
        <v>0</v>
      </c>
      <c r="T1337" s="38">
        <f t="shared" si="271"/>
        <v>43553</v>
      </c>
      <c r="U1337" s="112">
        <f t="shared" ca="1" si="272"/>
        <v>2.5997500000000002</v>
      </c>
      <c r="V1337" s="112">
        <f t="shared" ca="1" si="266"/>
        <v>2.66642</v>
      </c>
      <c r="W1337" s="112">
        <f t="shared" ca="1" si="267"/>
        <v>2.4424000000000001</v>
      </c>
      <c r="X1337" s="112">
        <f t="shared" ca="1" si="268"/>
        <v>0.22402</v>
      </c>
      <c r="Y1337" s="112">
        <f t="shared" ca="1" si="273"/>
        <v>0</v>
      </c>
      <c r="Z1337" s="27">
        <f t="shared" ca="1" si="269"/>
        <v>0.1573500000000001</v>
      </c>
      <c r="AB1337" s="38">
        <f t="shared" si="274"/>
        <v>43462</v>
      </c>
      <c r="AC1337" s="38" t="e">
        <f t="shared" si="275"/>
        <v>#N/A</v>
      </c>
      <c r="AD1337" s="38">
        <f t="shared" si="276"/>
        <v>43462</v>
      </c>
      <c r="AE1337" s="38">
        <f t="shared" si="257"/>
        <v>43458</v>
      </c>
      <c r="AF1337" s="74">
        <f t="shared" si="258"/>
        <v>43462</v>
      </c>
      <c r="AG1337" s="38">
        <f t="shared" ca="1" si="259"/>
        <v>43460</v>
      </c>
      <c r="AH1337" s="38">
        <f t="shared" ca="1" si="260"/>
        <v>43550</v>
      </c>
      <c r="AI1337" s="38">
        <f t="shared" ca="1" si="261"/>
        <v>43550</v>
      </c>
      <c r="AJ1337" s="38">
        <f t="shared" ca="1" si="262"/>
        <v>43551</v>
      </c>
      <c r="AK1337" s="74">
        <f t="shared" ca="1" si="263"/>
        <v>43458</v>
      </c>
      <c r="AL1337" s="38">
        <f t="shared" si="264"/>
        <v>43458</v>
      </c>
      <c r="AM1337" s="38">
        <f t="shared" si="265"/>
        <v>43455</v>
      </c>
      <c r="AO1337" s="38"/>
      <c r="AP1337" s="38"/>
      <c r="AQ1337" s="38"/>
    </row>
    <row r="1338" spans="2:48">
      <c r="B1338" s="111">
        <v>43556</v>
      </c>
      <c r="C1338" s="112">
        <v>2.5954999999999999</v>
      </c>
      <c r="E1338" s="111"/>
      <c r="K1338" s="111">
        <v>43497</v>
      </c>
      <c r="L1338" s="112">
        <v>2.65693</v>
      </c>
      <c r="N1338" s="111">
        <v>43497</v>
      </c>
      <c r="O1338" s="112">
        <v>2.4452799999999999</v>
      </c>
      <c r="Q1338" s="111">
        <v>43497</v>
      </c>
      <c r="R1338" s="112">
        <v>0.21165</v>
      </c>
      <c r="S1338" s="158">
        <f t="shared" si="270"/>
        <v>0</v>
      </c>
      <c r="T1338" s="38">
        <f t="shared" si="271"/>
        <v>43556</v>
      </c>
      <c r="U1338" s="112">
        <f t="shared" ca="1" si="272"/>
        <v>2.5954999999999999</v>
      </c>
      <c r="V1338" s="112">
        <f t="shared" ca="1" si="266"/>
        <v>2.6617100000000002</v>
      </c>
      <c r="W1338" s="112">
        <f t="shared" ca="1" si="267"/>
        <v>2.4374199999999999</v>
      </c>
      <c r="X1338" s="112">
        <f t="shared" ca="1" si="268"/>
        <v>0.22428999999999999</v>
      </c>
      <c r="Y1338" s="112">
        <f t="shared" ca="1" si="273"/>
        <v>0</v>
      </c>
      <c r="Z1338" s="27">
        <f t="shared" ca="1" si="269"/>
        <v>0.15808</v>
      </c>
      <c r="AB1338" s="38">
        <f t="shared" si="274"/>
        <v>43465</v>
      </c>
      <c r="AC1338" s="38" t="e">
        <f t="shared" si="275"/>
        <v>#N/A</v>
      </c>
      <c r="AD1338" s="38">
        <f t="shared" si="276"/>
        <v>43465</v>
      </c>
      <c r="AE1338" s="38">
        <f t="shared" si="257"/>
        <v>43461</v>
      </c>
      <c r="AF1338" s="74">
        <f t="shared" si="258"/>
        <v>43465</v>
      </c>
      <c r="AG1338" s="38">
        <f t="shared" ca="1" si="259"/>
        <v>43461</v>
      </c>
      <c r="AH1338" s="38">
        <f t="shared" ca="1" si="260"/>
        <v>43551</v>
      </c>
      <c r="AI1338" s="38">
        <f t="shared" ca="1" si="261"/>
        <v>43551</v>
      </c>
      <c r="AJ1338" s="38">
        <f t="shared" ca="1" si="262"/>
        <v>43552</v>
      </c>
      <c r="AK1338" s="74">
        <f t="shared" ca="1" si="263"/>
        <v>43461</v>
      </c>
      <c r="AL1338" s="38">
        <f t="shared" si="264"/>
        <v>43461</v>
      </c>
      <c r="AM1338" s="38">
        <f t="shared" si="265"/>
        <v>43458</v>
      </c>
      <c r="AO1338" s="38"/>
      <c r="AP1338" s="38"/>
      <c r="AQ1338" s="38"/>
    </row>
    <row r="1339" spans="2:48">
      <c r="B1339" s="111">
        <v>43557</v>
      </c>
      <c r="C1339" s="112">
        <v>2.6023800000000001</v>
      </c>
      <c r="E1339" s="111"/>
      <c r="K1339" s="111">
        <v>43500</v>
      </c>
      <c r="L1339" s="112">
        <v>2.6576399999999998</v>
      </c>
      <c r="N1339" s="111">
        <v>43500</v>
      </c>
      <c r="O1339" s="112">
        <v>2.4459400000000002</v>
      </c>
      <c r="Q1339" s="111">
        <v>43500</v>
      </c>
      <c r="R1339" s="112">
        <v>0.2117</v>
      </c>
      <c r="S1339" s="158">
        <f t="shared" si="270"/>
        <v>0</v>
      </c>
      <c r="T1339" s="38">
        <f t="shared" si="271"/>
        <v>43557</v>
      </c>
      <c r="U1339" s="112">
        <f t="shared" ca="1" si="272"/>
        <v>2.6023800000000001</v>
      </c>
      <c r="V1339" s="112">
        <f t="shared" ca="1" si="266"/>
        <v>2.66127</v>
      </c>
      <c r="W1339" s="112">
        <f t="shared" ca="1" si="267"/>
        <v>2.4369800000000001</v>
      </c>
      <c r="X1339" s="112">
        <f t="shared" ca="1" si="268"/>
        <v>0.22428999999999999</v>
      </c>
      <c r="Y1339" s="112">
        <f t="shared" ca="1" si="273"/>
        <v>0</v>
      </c>
      <c r="Z1339" s="27">
        <f t="shared" ca="1" si="269"/>
        <v>0.16539999999999999</v>
      </c>
      <c r="AB1339" s="38">
        <f t="shared" si="274"/>
        <v>43467</v>
      </c>
      <c r="AC1339" s="38">
        <f t="shared" si="275"/>
        <v>43467</v>
      </c>
      <c r="AD1339" s="38">
        <f t="shared" si="276"/>
        <v>43467</v>
      </c>
      <c r="AE1339" s="38">
        <f t="shared" si="257"/>
        <v>43462</v>
      </c>
      <c r="AF1339" s="74">
        <f t="shared" si="258"/>
        <v>43467</v>
      </c>
      <c r="AG1339" s="38">
        <f t="shared" ca="1" si="259"/>
        <v>43462</v>
      </c>
      <c r="AH1339" s="38">
        <f t="shared" ca="1" si="260"/>
        <v>43552</v>
      </c>
      <c r="AI1339" s="38">
        <f t="shared" ca="1" si="261"/>
        <v>43552</v>
      </c>
      <c r="AJ1339" s="38">
        <f t="shared" ca="1" si="262"/>
        <v>43553</v>
      </c>
      <c r="AK1339" s="74">
        <f t="shared" ca="1" si="263"/>
        <v>43462</v>
      </c>
      <c r="AL1339" s="38">
        <f t="shared" si="264"/>
        <v>43462</v>
      </c>
      <c r="AM1339" s="38">
        <f t="shared" si="265"/>
        <v>43461</v>
      </c>
      <c r="AO1339" s="38"/>
      <c r="AP1339" s="38"/>
      <c r="AQ1339" s="38"/>
    </row>
    <row r="1340" spans="2:48">
      <c r="B1340" s="111">
        <v>43558</v>
      </c>
      <c r="C1340" s="112">
        <v>2.59775</v>
      </c>
      <c r="E1340" s="111"/>
      <c r="K1340" s="111">
        <v>43501</v>
      </c>
      <c r="L1340" s="112">
        <v>2.65802</v>
      </c>
      <c r="N1340" s="111">
        <v>43501</v>
      </c>
      <c r="O1340" s="112">
        <v>2.4462799999999998</v>
      </c>
      <c r="Q1340" s="111">
        <v>43501</v>
      </c>
      <c r="R1340" s="112">
        <v>0.21174000000000001</v>
      </c>
      <c r="S1340" s="158">
        <f t="shared" si="270"/>
        <v>0</v>
      </c>
      <c r="T1340" s="38">
        <f t="shared" si="271"/>
        <v>43558</v>
      </c>
      <c r="U1340" s="112">
        <f t="shared" ca="1" si="272"/>
        <v>2.59775</v>
      </c>
      <c r="V1340" s="112">
        <f t="shared" ca="1" si="266"/>
        <v>2.6620400000000002</v>
      </c>
      <c r="W1340" s="112">
        <f t="shared" ca="1" si="267"/>
        <v>2.4375399999999998</v>
      </c>
      <c r="X1340" s="112">
        <f t="shared" ca="1" si="268"/>
        <v>0.22450000000000001</v>
      </c>
      <c r="Y1340" s="112">
        <f t="shared" ca="1" si="273"/>
        <v>0</v>
      </c>
      <c r="Z1340" s="27">
        <f t="shared" ca="1" si="269"/>
        <v>0.16021000000000019</v>
      </c>
      <c r="AB1340" s="38">
        <f t="shared" ca="1" si="274"/>
        <v>43468</v>
      </c>
      <c r="AC1340" s="38">
        <f t="shared" si="275"/>
        <v>43468</v>
      </c>
      <c r="AD1340" s="38">
        <f t="shared" si="276"/>
        <v>43468</v>
      </c>
      <c r="AE1340" s="38">
        <f t="shared" ca="1" si="257"/>
        <v>43465</v>
      </c>
      <c r="AF1340" s="74">
        <f t="shared" ca="1" si="258"/>
        <v>43468</v>
      </c>
      <c r="AG1340" s="38">
        <f t="shared" ca="1" si="259"/>
        <v>43465</v>
      </c>
      <c r="AH1340" s="38">
        <f t="shared" ca="1" si="260"/>
        <v>43556</v>
      </c>
      <c r="AI1340" s="38" t="e">
        <f t="shared" ca="1" si="261"/>
        <v>#N/A</v>
      </c>
      <c r="AJ1340" s="38">
        <f t="shared" ca="1" si="262"/>
        <v>43556</v>
      </c>
      <c r="AK1340" s="74">
        <f t="shared" ca="1" si="263"/>
        <v>43465</v>
      </c>
      <c r="AL1340" s="38">
        <f t="shared" ca="1" si="264"/>
        <v>43465</v>
      </c>
      <c r="AM1340" s="38">
        <f t="shared" ca="1" si="265"/>
        <v>43462</v>
      </c>
      <c r="AO1340" s="38"/>
      <c r="AP1340" s="38"/>
      <c r="AQ1340" s="38"/>
    </row>
    <row r="1341" spans="2:48">
      <c r="B1341" s="111">
        <v>43559</v>
      </c>
      <c r="C1341" s="112">
        <v>2.5886300000000002</v>
      </c>
      <c r="E1341" s="111"/>
      <c r="K1341" s="111">
        <v>43502</v>
      </c>
      <c r="L1341" s="112">
        <v>2.6586699999999999</v>
      </c>
      <c r="N1341" s="111">
        <v>43502</v>
      </c>
      <c r="O1341" s="112">
        <v>2.4466399999999999</v>
      </c>
      <c r="Q1341" s="111">
        <v>43502</v>
      </c>
      <c r="R1341" s="112">
        <v>0.21203</v>
      </c>
      <c r="S1341" s="158">
        <f t="shared" si="270"/>
        <v>0</v>
      </c>
      <c r="T1341" s="38">
        <f t="shared" si="271"/>
        <v>43559</v>
      </c>
      <c r="U1341" s="112">
        <f t="shared" ca="1" si="272"/>
        <v>2.5886300000000002</v>
      </c>
      <c r="V1341" s="112">
        <f t="shared" ca="1" si="266"/>
        <v>2.6645500000000002</v>
      </c>
      <c r="W1341" s="112">
        <f t="shared" ca="1" si="267"/>
        <v>2.4400200000000001</v>
      </c>
      <c r="X1341" s="112">
        <f t="shared" ca="1" si="268"/>
        <v>0.22453000000000001</v>
      </c>
      <c r="Y1341" s="112">
        <f t="shared" ca="1" si="273"/>
        <v>0</v>
      </c>
      <c r="Z1341" s="27">
        <f t="shared" ca="1" si="269"/>
        <v>0.14861000000000013</v>
      </c>
      <c r="AB1341" s="38">
        <f t="shared" si="274"/>
        <v>43469</v>
      </c>
      <c r="AC1341" s="38">
        <f t="shared" si="275"/>
        <v>43469</v>
      </c>
      <c r="AD1341" s="38">
        <f t="shared" si="276"/>
        <v>43469</v>
      </c>
      <c r="AE1341" s="38">
        <f t="shared" si="257"/>
        <v>43467</v>
      </c>
      <c r="AF1341" s="74">
        <f t="shared" si="258"/>
        <v>43469</v>
      </c>
      <c r="AG1341" s="38">
        <f t="shared" ca="1" si="259"/>
        <v>43467</v>
      </c>
      <c r="AH1341" s="38">
        <f t="shared" ca="1" si="260"/>
        <v>43557</v>
      </c>
      <c r="AI1341" s="38">
        <f t="shared" ca="1" si="261"/>
        <v>43557</v>
      </c>
      <c r="AJ1341" s="38">
        <f t="shared" ca="1" si="262"/>
        <v>43558</v>
      </c>
      <c r="AK1341" s="74">
        <f t="shared" ca="1" si="263"/>
        <v>43467</v>
      </c>
      <c r="AL1341" s="38">
        <f t="shared" si="264"/>
        <v>43467</v>
      </c>
      <c r="AM1341" s="38">
        <f t="shared" si="265"/>
        <v>43465</v>
      </c>
      <c r="AO1341" s="38" t="str">
        <f t="shared" ref="AO1341" ca="1" si="277">INDEX(T:T,IFERROR(MATCH(EDATE(AE1341,-60),T:T,0),MATCH(EDATE(AE1341,-60),T:T,1)+1))</f>
        <v>Rate Record Day
(IBOR
Business Day)</v>
      </c>
      <c r="AP1341" s="38" t="e">
        <f t="shared" ref="AP1341" si="278">INDEX(T:T,MATCH(EDATE(AE1341,-60),T:T,0))</f>
        <v>#N/A</v>
      </c>
      <c r="AQ1341" s="38" t="str">
        <f t="shared" ref="AQ1341" ca="1" si="279">INDEX(T:T,MATCH(EDATE(AE1341,-60),T:T,1)+1)</f>
        <v>Rate Record Day
(IBOR
Business Day)</v>
      </c>
      <c r="AS1341" s="112" t="str">
        <f ca="1">ADDRESS(MATCH(AO1341,T:T,0),COLUMN(Z1341))&amp;":"&amp;ADDRESS(MATCH(AK1341,T:T,0),COLUMN(Z1341))</f>
        <v>$Z$9:$Z$1275</v>
      </c>
      <c r="AT1341" s="112">
        <f ca="1">ROUNDUP(MEDIAN(INDIRECT(AS1341)),5)</f>
        <v>0.22453000000000001</v>
      </c>
      <c r="AU1341" s="112">
        <f ca="1">X1341</f>
        <v>0.22453000000000001</v>
      </c>
      <c r="AV1341" s="112">
        <f ca="1">AT1341-AU1341</f>
        <v>0</v>
      </c>
    </row>
    <row r="1342" spans="2:48">
      <c r="B1342" s="111">
        <v>43560</v>
      </c>
      <c r="C1342" s="112">
        <v>2.59213</v>
      </c>
      <c r="E1342" s="111"/>
      <c r="K1342" s="111">
        <v>43503</v>
      </c>
      <c r="L1342" s="112">
        <v>2.6591399999999998</v>
      </c>
      <c r="N1342" s="111">
        <v>43503</v>
      </c>
      <c r="O1342" s="112">
        <v>2.4470900000000002</v>
      </c>
      <c r="Q1342" s="111">
        <v>43503</v>
      </c>
      <c r="R1342" s="112">
        <v>0.21204999999999999</v>
      </c>
      <c r="S1342" s="158">
        <f t="shared" si="270"/>
        <v>0</v>
      </c>
      <c r="T1342" s="38">
        <f t="shared" si="271"/>
        <v>43560</v>
      </c>
      <c r="U1342" s="112">
        <f t="shared" ca="1" si="272"/>
        <v>2.59213</v>
      </c>
      <c r="V1342" s="112">
        <f t="shared" ca="1" si="266"/>
        <v>2.6642999999999999</v>
      </c>
      <c r="W1342" s="112">
        <f t="shared" ca="1" si="267"/>
        <v>2.4396300000000002</v>
      </c>
      <c r="X1342" s="112">
        <f t="shared" ca="1" si="268"/>
        <v>0.22467000000000001</v>
      </c>
      <c r="Y1342" s="112">
        <f t="shared" ca="1" si="273"/>
        <v>0</v>
      </c>
      <c r="Z1342" s="27">
        <f t="shared" ca="1" si="269"/>
        <v>0.15249999999999986</v>
      </c>
      <c r="AB1342" s="38">
        <f t="shared" si="274"/>
        <v>43469</v>
      </c>
      <c r="AC1342" s="38" t="e">
        <f t="shared" si="275"/>
        <v>#N/A</v>
      </c>
      <c r="AD1342" s="38">
        <f t="shared" si="276"/>
        <v>43469</v>
      </c>
      <c r="AE1342" s="38">
        <f t="shared" ref="AE1342:AE1405" si="280">INDEX(T:T,MATCH(AB1342,T:T,0)-2)</f>
        <v>43467</v>
      </c>
      <c r="AF1342" s="74">
        <f t="shared" ref="AF1342:AF1405" si="281">INDEX(T:T,IFERROR(MATCH(AE1342,T:T,0)+2,MATCH(AE1342,T:T,1)+3))</f>
        <v>43469</v>
      </c>
      <c r="AG1342" s="38">
        <f t="shared" ref="AG1342:AG1405" ca="1" si="282">IFERROR(INDEX(E:E,MATCH(AF1342,E:E,0)-2),INDEX(E:E,MATCH(AF1342,E:E,1)-2))</f>
        <v>43467</v>
      </c>
      <c r="AH1342" s="38">
        <f t="shared" ref="AH1342:AH1405" ca="1" si="283">INDEX(E:E,IFERROR(MATCH(EDATE(AG1342,3),E:E,0),MATCH(EDATE(AG1342,3),E:E,1)+1))</f>
        <v>43557</v>
      </c>
      <c r="AI1342" s="38">
        <f t="shared" ref="AI1342:AI1405" ca="1" si="284">INDEX(E:E,MATCH(EDATE(AG1342,3),E:E,0))</f>
        <v>43557</v>
      </c>
      <c r="AJ1342" s="38">
        <f t="shared" ref="AJ1342:AJ1405" ca="1" si="285">INDEX(E:E,MATCH(EDATE(AG1342,3),E:E,1)+1)</f>
        <v>43558</v>
      </c>
      <c r="AK1342" s="74">
        <f t="shared" ref="AK1342:AK1405" ca="1" si="286">IF(IFERROR(MATCH(T1342,E:E,0),MATCH(T1342,E:E,1)+1)-MATCH(AH1342,E:E,0)&gt;=2,AE1342,INDEX(T:T,MATCH(AE1342,T:T,0)-1,0))</f>
        <v>43467</v>
      </c>
      <c r="AL1342" s="38">
        <f t="shared" ref="AL1342:AL1405" si="287">AE1342</f>
        <v>43467</v>
      </c>
      <c r="AM1342" s="38">
        <f t="shared" ref="AM1342:AM1405" si="288">INDEX(T:T,MATCH(AE1342,T:T,0)-1,0)</f>
        <v>43465</v>
      </c>
      <c r="AO1342" s="38" t="str">
        <f t="shared" ref="AO1342:AO1405" ca="1" si="289">INDEX(T:T,IFERROR(MATCH(EDATE(AE1342,-60),T:T,0),MATCH(EDATE(AE1342,-60),T:T,1)+1))</f>
        <v>Rate Record Day
(IBOR
Business Day)</v>
      </c>
      <c r="AP1342" s="38" t="e">
        <f t="shared" ref="AP1342:AP1405" si="290">INDEX(T:T,MATCH(EDATE(AE1342,-60),T:T,0))</f>
        <v>#N/A</v>
      </c>
      <c r="AQ1342" s="38" t="str">
        <f t="shared" ref="AQ1342:AQ1405" ca="1" si="291">INDEX(T:T,MATCH(EDATE(AE1342,-60),T:T,1)+1)</f>
        <v>Rate Record Day
(IBOR
Business Day)</v>
      </c>
      <c r="AS1342" s="112" t="str">
        <f t="shared" ref="AS1342:AS1405" ca="1" si="292">ADDRESS(MATCH(AO1342,T:T,0),COLUMN(Z1342))&amp;":"&amp;ADDRESS(MATCH(AK1342,T:T,0),COLUMN(Z1342))</f>
        <v>$Z$9:$Z$1275</v>
      </c>
      <c r="AT1342" s="112">
        <f t="shared" ref="AT1342:AT1405" ca="1" si="293">ROUNDUP(MEDIAN(INDIRECT(AS1342)),5)</f>
        <v>0.22453000000000001</v>
      </c>
      <c r="AU1342" s="112">
        <f t="shared" ref="AU1342:AU1405" ca="1" si="294">X1342</f>
        <v>0.22467000000000001</v>
      </c>
      <c r="AV1342" s="112">
        <f t="shared" ref="AV1342:AV1405" ca="1" si="295">AT1342-AU1342</f>
        <v>-1.4000000000000123E-4</v>
      </c>
    </row>
    <row r="1343" spans="2:48">
      <c r="B1343" s="111">
        <v>43563</v>
      </c>
      <c r="C1343" s="112">
        <v>2.5840000000000001</v>
      </c>
      <c r="E1343" s="111"/>
      <c r="K1343" s="111">
        <v>43504</v>
      </c>
      <c r="L1343" s="112">
        <v>2.6600799999999998</v>
      </c>
      <c r="N1343" s="111">
        <v>43504</v>
      </c>
      <c r="O1343" s="112">
        <v>2.4477700000000002</v>
      </c>
      <c r="Q1343" s="111">
        <v>43504</v>
      </c>
      <c r="R1343" s="112">
        <v>0.21231</v>
      </c>
      <c r="S1343" s="158">
        <f t="shared" si="270"/>
        <v>0</v>
      </c>
      <c r="T1343" s="38">
        <f t="shared" si="271"/>
        <v>43563</v>
      </c>
      <c r="U1343" s="112">
        <f t="shared" ca="1" si="272"/>
        <v>2.5840000000000001</v>
      </c>
      <c r="V1343" s="112">
        <f t="shared" ca="1" si="266"/>
        <v>2.66865</v>
      </c>
      <c r="W1343" s="112">
        <f t="shared" ca="1" si="267"/>
        <v>2.4439500000000001</v>
      </c>
      <c r="X1343" s="112">
        <f t="shared" ca="1" si="268"/>
        <v>0.22470000000000001</v>
      </c>
      <c r="Y1343" s="112">
        <f t="shared" ca="1" si="273"/>
        <v>0</v>
      </c>
      <c r="Z1343" s="27">
        <f t="shared" ca="1" si="269"/>
        <v>0.14005000000000001</v>
      </c>
      <c r="AB1343" s="38">
        <f t="shared" si="274"/>
        <v>43473</v>
      </c>
      <c r="AC1343" s="38">
        <f t="shared" si="275"/>
        <v>43473</v>
      </c>
      <c r="AD1343" s="38">
        <f t="shared" si="276"/>
        <v>43473</v>
      </c>
      <c r="AE1343" s="38">
        <f t="shared" si="280"/>
        <v>43469</v>
      </c>
      <c r="AF1343" s="74">
        <f t="shared" si="281"/>
        <v>43473</v>
      </c>
      <c r="AG1343" s="38">
        <f t="shared" ca="1" si="282"/>
        <v>43469</v>
      </c>
      <c r="AH1343" s="38">
        <f t="shared" ca="1" si="283"/>
        <v>43559</v>
      </c>
      <c r="AI1343" s="38">
        <f t="shared" ca="1" si="284"/>
        <v>43559</v>
      </c>
      <c r="AJ1343" s="38">
        <f t="shared" ca="1" si="285"/>
        <v>43560</v>
      </c>
      <c r="AK1343" s="74">
        <f t="shared" ca="1" si="286"/>
        <v>43469</v>
      </c>
      <c r="AL1343" s="38">
        <f t="shared" si="287"/>
        <v>43469</v>
      </c>
      <c r="AM1343" s="38">
        <f t="shared" si="288"/>
        <v>43468</v>
      </c>
      <c r="AO1343" s="38">
        <f t="shared" si="289"/>
        <v>41645</v>
      </c>
      <c r="AP1343" s="38" t="e">
        <f t="shared" si="290"/>
        <v>#N/A</v>
      </c>
      <c r="AQ1343" s="38">
        <f t="shared" si="291"/>
        <v>41645</v>
      </c>
      <c r="AS1343" s="112" t="str">
        <f t="shared" ca="1" si="292"/>
        <v>$Z$13:$Z$1277</v>
      </c>
      <c r="AT1343" s="112">
        <f t="shared" ca="1" si="293"/>
        <v>0.22470000000000001</v>
      </c>
      <c r="AU1343" s="112">
        <f t="shared" ca="1" si="294"/>
        <v>0.22470000000000001</v>
      </c>
      <c r="AV1343" s="112">
        <f t="shared" ca="1" si="295"/>
        <v>0</v>
      </c>
    </row>
    <row r="1344" spans="2:48">
      <c r="B1344" s="111">
        <v>43564</v>
      </c>
      <c r="C1344" s="112">
        <v>2.5812499999999998</v>
      </c>
      <c r="E1344" s="111"/>
      <c r="K1344" s="111">
        <v>43507</v>
      </c>
      <c r="L1344" s="112">
        <v>2.66086</v>
      </c>
      <c r="N1344" s="111">
        <v>43507</v>
      </c>
      <c r="O1344" s="112">
        <v>2.44848</v>
      </c>
      <c r="Q1344" s="111">
        <v>43507</v>
      </c>
      <c r="R1344" s="112">
        <v>0.21238000000000001</v>
      </c>
      <c r="S1344" s="158">
        <f t="shared" si="270"/>
        <v>0</v>
      </c>
      <c r="T1344" s="38">
        <f t="shared" si="271"/>
        <v>43564</v>
      </c>
      <c r="U1344" s="112">
        <f t="shared" ca="1" si="272"/>
        <v>2.5812499999999998</v>
      </c>
      <c r="V1344" s="112">
        <f t="shared" ca="1" si="266"/>
        <v>2.6690300000000002</v>
      </c>
      <c r="W1344" s="112">
        <f t="shared" ca="1" si="267"/>
        <v>2.4441700000000002</v>
      </c>
      <c r="X1344" s="112">
        <f t="shared" ca="1" si="268"/>
        <v>0.22486</v>
      </c>
      <c r="Y1344" s="112">
        <f t="shared" ca="1" si="273"/>
        <v>0</v>
      </c>
      <c r="Z1344" s="27">
        <f t="shared" ca="1" si="269"/>
        <v>0.13707999999999965</v>
      </c>
      <c r="AB1344" s="38">
        <f t="shared" si="274"/>
        <v>43474</v>
      </c>
      <c r="AC1344" s="38">
        <f t="shared" si="275"/>
        <v>43474</v>
      </c>
      <c r="AD1344" s="38">
        <f t="shared" si="276"/>
        <v>43474</v>
      </c>
      <c r="AE1344" s="38">
        <f t="shared" si="280"/>
        <v>43472</v>
      </c>
      <c r="AF1344" s="74">
        <f t="shared" si="281"/>
        <v>43474</v>
      </c>
      <c r="AG1344" s="38">
        <f t="shared" ca="1" si="282"/>
        <v>43472</v>
      </c>
      <c r="AH1344" s="38">
        <f t="shared" ca="1" si="283"/>
        <v>43563</v>
      </c>
      <c r="AI1344" s="38" t="e">
        <f t="shared" ca="1" si="284"/>
        <v>#N/A</v>
      </c>
      <c r="AJ1344" s="38">
        <f t="shared" ca="1" si="285"/>
        <v>43563</v>
      </c>
      <c r="AK1344" s="74">
        <f t="shared" ca="1" si="286"/>
        <v>43469</v>
      </c>
      <c r="AL1344" s="38">
        <f t="shared" si="287"/>
        <v>43472</v>
      </c>
      <c r="AM1344" s="38">
        <f t="shared" si="288"/>
        <v>43469</v>
      </c>
      <c r="AO1344" s="38">
        <f t="shared" si="289"/>
        <v>41646</v>
      </c>
      <c r="AP1344" s="38">
        <f t="shared" si="290"/>
        <v>41646</v>
      </c>
      <c r="AQ1344" s="38">
        <f t="shared" si="291"/>
        <v>41647</v>
      </c>
      <c r="AS1344" s="112" t="str">
        <f t="shared" ca="1" si="292"/>
        <v>$Z$14:$Z$1277</v>
      </c>
      <c r="AT1344" s="112">
        <f t="shared" ca="1" si="293"/>
        <v>0.22486</v>
      </c>
      <c r="AU1344" s="112">
        <f t="shared" ca="1" si="294"/>
        <v>0.22486</v>
      </c>
      <c r="AV1344" s="112">
        <f t="shared" ca="1" si="295"/>
        <v>0</v>
      </c>
    </row>
    <row r="1345" spans="2:48">
      <c r="B1345" s="111">
        <v>43565</v>
      </c>
      <c r="C1345" s="112">
        <v>2.6034999999999999</v>
      </c>
      <c r="E1345" s="111"/>
      <c r="K1345" s="111">
        <v>43508</v>
      </c>
      <c r="L1345" s="112">
        <v>2.66126</v>
      </c>
      <c r="N1345" s="111">
        <v>43508</v>
      </c>
      <c r="O1345" s="112">
        <v>2.4488599999999998</v>
      </c>
      <c r="Q1345" s="111">
        <v>43508</v>
      </c>
      <c r="R1345" s="112">
        <v>0.21240000000000001</v>
      </c>
      <c r="S1345" s="158">
        <f t="shared" si="270"/>
        <v>0</v>
      </c>
      <c r="T1345" s="38">
        <f t="shared" si="271"/>
        <v>43565</v>
      </c>
      <c r="U1345" s="112">
        <f t="shared" ca="1" si="272"/>
        <v>2.6034999999999999</v>
      </c>
      <c r="V1345" s="112">
        <f t="shared" ca="1" si="266"/>
        <v>2.66927</v>
      </c>
      <c r="W1345" s="112">
        <f t="shared" ca="1" si="267"/>
        <v>2.4441700000000002</v>
      </c>
      <c r="X1345" s="112">
        <f t="shared" ca="1" si="268"/>
        <v>0.22509999999999999</v>
      </c>
      <c r="Y1345" s="112">
        <f t="shared" ca="1" si="273"/>
        <v>0</v>
      </c>
      <c r="Z1345" s="27">
        <f t="shared" ca="1" si="269"/>
        <v>0.15932999999999975</v>
      </c>
      <c r="AB1345" s="38">
        <f t="shared" si="274"/>
        <v>43475</v>
      </c>
      <c r="AC1345" s="38">
        <f t="shared" si="275"/>
        <v>43475</v>
      </c>
      <c r="AD1345" s="38">
        <f t="shared" si="276"/>
        <v>43475</v>
      </c>
      <c r="AE1345" s="38">
        <f t="shared" si="280"/>
        <v>43473</v>
      </c>
      <c r="AF1345" s="74">
        <f t="shared" si="281"/>
        <v>43475</v>
      </c>
      <c r="AG1345" s="38">
        <f t="shared" ca="1" si="282"/>
        <v>43473</v>
      </c>
      <c r="AH1345" s="38">
        <f t="shared" ca="1" si="283"/>
        <v>43563</v>
      </c>
      <c r="AI1345" s="38">
        <f t="shared" ca="1" si="284"/>
        <v>43563</v>
      </c>
      <c r="AJ1345" s="38">
        <f t="shared" ca="1" si="285"/>
        <v>43564</v>
      </c>
      <c r="AK1345" s="74">
        <f t="shared" ca="1" si="286"/>
        <v>43473</v>
      </c>
      <c r="AL1345" s="38">
        <f t="shared" si="287"/>
        <v>43473</v>
      </c>
      <c r="AM1345" s="38">
        <f t="shared" si="288"/>
        <v>43472</v>
      </c>
      <c r="AO1345" s="38">
        <f t="shared" si="289"/>
        <v>41647</v>
      </c>
      <c r="AP1345" s="38">
        <f t="shared" si="290"/>
        <v>41647</v>
      </c>
      <c r="AQ1345" s="38">
        <f t="shared" si="291"/>
        <v>41648</v>
      </c>
      <c r="AS1345" s="112" t="str">
        <f t="shared" ca="1" si="292"/>
        <v>$Z$15:$Z$1279</v>
      </c>
      <c r="AT1345" s="112">
        <f t="shared" ca="1" si="293"/>
        <v>0.22509999999999999</v>
      </c>
      <c r="AU1345" s="112">
        <f t="shared" ca="1" si="294"/>
        <v>0.22509999999999999</v>
      </c>
      <c r="AV1345" s="112">
        <f t="shared" ca="1" si="295"/>
        <v>0</v>
      </c>
    </row>
    <row r="1346" spans="2:48">
      <c r="B1346" s="111">
        <v>43566</v>
      </c>
      <c r="C1346" s="112">
        <v>2.5967500000000001</v>
      </c>
      <c r="E1346" s="111"/>
      <c r="K1346" s="111">
        <v>43509</v>
      </c>
      <c r="L1346" s="112">
        <v>2.6617500000000001</v>
      </c>
      <c r="N1346" s="111">
        <v>43509</v>
      </c>
      <c r="O1346" s="112">
        <v>2.4493499999999999</v>
      </c>
      <c r="Q1346" s="111">
        <v>43509</v>
      </c>
      <c r="R1346" s="112">
        <v>0.21240000000000001</v>
      </c>
      <c r="S1346" s="158">
        <f t="shared" si="270"/>
        <v>0</v>
      </c>
      <c r="T1346" s="38">
        <f t="shared" si="271"/>
        <v>43566</v>
      </c>
      <c r="U1346" s="112">
        <f t="shared" ca="1" si="272"/>
        <v>2.5967500000000001</v>
      </c>
      <c r="V1346" s="112">
        <f t="shared" ca="1" si="266"/>
        <v>2.6694</v>
      </c>
      <c r="W1346" s="112">
        <f t="shared" ca="1" si="267"/>
        <v>2.44428</v>
      </c>
      <c r="X1346" s="112">
        <f t="shared" ca="1" si="268"/>
        <v>0.22511999999999999</v>
      </c>
      <c r="Y1346" s="112">
        <f t="shared" ca="1" si="273"/>
        <v>0</v>
      </c>
      <c r="Z1346" s="27">
        <f t="shared" ca="1" si="269"/>
        <v>0.15247000000000011</v>
      </c>
      <c r="AB1346" s="38">
        <f t="shared" si="274"/>
        <v>43476</v>
      </c>
      <c r="AC1346" s="38">
        <f t="shared" si="275"/>
        <v>43476</v>
      </c>
      <c r="AD1346" s="38">
        <f t="shared" si="276"/>
        <v>43476</v>
      </c>
      <c r="AE1346" s="38">
        <f t="shared" si="280"/>
        <v>43474</v>
      </c>
      <c r="AF1346" s="74">
        <f t="shared" si="281"/>
        <v>43476</v>
      </c>
      <c r="AG1346" s="38">
        <f t="shared" ca="1" si="282"/>
        <v>43474</v>
      </c>
      <c r="AH1346" s="38">
        <f t="shared" ca="1" si="283"/>
        <v>43564</v>
      </c>
      <c r="AI1346" s="38">
        <f t="shared" ca="1" si="284"/>
        <v>43564</v>
      </c>
      <c r="AJ1346" s="38">
        <f t="shared" ca="1" si="285"/>
        <v>43565</v>
      </c>
      <c r="AK1346" s="74">
        <f t="shared" ca="1" si="286"/>
        <v>43474</v>
      </c>
      <c r="AL1346" s="38">
        <f t="shared" si="287"/>
        <v>43474</v>
      </c>
      <c r="AM1346" s="38">
        <f t="shared" si="288"/>
        <v>43473</v>
      </c>
      <c r="AO1346" s="38">
        <f t="shared" si="289"/>
        <v>41648</v>
      </c>
      <c r="AP1346" s="38">
        <f t="shared" si="290"/>
        <v>41648</v>
      </c>
      <c r="AQ1346" s="38">
        <f t="shared" si="291"/>
        <v>41649</v>
      </c>
      <c r="AS1346" s="112" t="str">
        <f t="shared" ca="1" si="292"/>
        <v>$Z$16:$Z$1280</v>
      </c>
      <c r="AT1346" s="112">
        <f t="shared" ca="1" si="293"/>
        <v>0.22511999999999999</v>
      </c>
      <c r="AU1346" s="112">
        <f t="shared" ca="1" si="294"/>
        <v>0.22511999999999999</v>
      </c>
      <c r="AV1346" s="112">
        <f t="shared" ca="1" si="295"/>
        <v>0</v>
      </c>
    </row>
    <row r="1347" spans="2:48">
      <c r="B1347" s="111">
        <v>43567</v>
      </c>
      <c r="C1347" s="112">
        <v>2.601</v>
      </c>
      <c r="E1347" s="111"/>
      <c r="K1347" s="111">
        <v>43510</v>
      </c>
      <c r="L1347" s="112">
        <v>2.6618900000000001</v>
      </c>
      <c r="N1347" s="111">
        <v>43510</v>
      </c>
      <c r="O1347" s="112">
        <v>2.4493499999999999</v>
      </c>
      <c r="Q1347" s="111">
        <v>43510</v>
      </c>
      <c r="R1347" s="112">
        <v>0.21254000000000001</v>
      </c>
      <c r="S1347" s="158">
        <f t="shared" si="270"/>
        <v>0</v>
      </c>
      <c r="T1347" s="38">
        <f t="shared" si="271"/>
        <v>43567</v>
      </c>
      <c r="U1347" s="112">
        <f t="shared" ca="1" si="272"/>
        <v>2.601</v>
      </c>
      <c r="V1347" s="112">
        <f t="shared" ca="1" si="266"/>
        <v>2.6691799999999999</v>
      </c>
      <c r="W1347" s="112">
        <f t="shared" ca="1" si="267"/>
        <v>2.4439500000000001</v>
      </c>
      <c r="X1347" s="112">
        <f t="shared" ca="1" si="268"/>
        <v>0.22523000000000001</v>
      </c>
      <c r="Y1347" s="112">
        <f t="shared" ca="1" si="273"/>
        <v>0</v>
      </c>
      <c r="Z1347" s="27">
        <f t="shared" ca="1" si="269"/>
        <v>0.15704999999999991</v>
      </c>
      <c r="AB1347" s="38">
        <f t="shared" si="274"/>
        <v>43476</v>
      </c>
      <c r="AC1347" s="38" t="e">
        <f t="shared" si="275"/>
        <v>#N/A</v>
      </c>
      <c r="AD1347" s="38">
        <f t="shared" si="276"/>
        <v>43476</v>
      </c>
      <c r="AE1347" s="38">
        <f t="shared" si="280"/>
        <v>43474</v>
      </c>
      <c r="AF1347" s="74">
        <f t="shared" si="281"/>
        <v>43476</v>
      </c>
      <c r="AG1347" s="38">
        <f t="shared" ca="1" si="282"/>
        <v>43474</v>
      </c>
      <c r="AH1347" s="38">
        <f t="shared" ca="1" si="283"/>
        <v>43564</v>
      </c>
      <c r="AI1347" s="38">
        <f t="shared" ca="1" si="284"/>
        <v>43564</v>
      </c>
      <c r="AJ1347" s="38">
        <f t="shared" ca="1" si="285"/>
        <v>43565</v>
      </c>
      <c r="AK1347" s="74">
        <f t="shared" ca="1" si="286"/>
        <v>43474</v>
      </c>
      <c r="AL1347" s="38">
        <f t="shared" si="287"/>
        <v>43474</v>
      </c>
      <c r="AM1347" s="38">
        <f t="shared" si="288"/>
        <v>43473</v>
      </c>
      <c r="AO1347" s="38">
        <f t="shared" si="289"/>
        <v>41648</v>
      </c>
      <c r="AP1347" s="38">
        <f t="shared" si="290"/>
        <v>41648</v>
      </c>
      <c r="AQ1347" s="38">
        <f t="shared" si="291"/>
        <v>41649</v>
      </c>
      <c r="AS1347" s="112" t="str">
        <f t="shared" ca="1" si="292"/>
        <v>$Z$16:$Z$1280</v>
      </c>
      <c r="AT1347" s="112">
        <f t="shared" ca="1" si="293"/>
        <v>0.22511999999999999</v>
      </c>
      <c r="AU1347" s="112">
        <f t="shared" ca="1" si="294"/>
        <v>0.22523000000000001</v>
      </c>
      <c r="AV1347" s="112">
        <f t="shared" ca="1" si="295"/>
        <v>-1.1000000000002674E-4</v>
      </c>
    </row>
    <row r="1348" spans="2:48">
      <c r="B1348" s="111">
        <v>43570</v>
      </c>
      <c r="C1348" s="112">
        <v>2.5880000000000001</v>
      </c>
      <c r="E1348" s="111"/>
      <c r="K1348" s="111">
        <v>43511</v>
      </c>
      <c r="L1348" s="112">
        <v>2.6622300000000001</v>
      </c>
      <c r="N1348" s="111">
        <v>43511</v>
      </c>
      <c r="O1348" s="112">
        <v>2.4493499999999999</v>
      </c>
      <c r="Q1348" s="111">
        <v>43511</v>
      </c>
      <c r="R1348" s="112">
        <v>0.21288000000000001</v>
      </c>
      <c r="S1348" s="158">
        <f t="shared" si="270"/>
        <v>0</v>
      </c>
      <c r="T1348" s="38">
        <f t="shared" si="271"/>
        <v>43570</v>
      </c>
      <c r="U1348" s="112">
        <f t="shared" ca="1" si="272"/>
        <v>2.5880000000000001</v>
      </c>
      <c r="V1348" s="112">
        <f t="shared" ca="1" si="266"/>
        <v>2.6665799999999997</v>
      </c>
      <c r="W1348" s="112">
        <f t="shared" ca="1" si="267"/>
        <v>2.44129</v>
      </c>
      <c r="X1348" s="112">
        <f t="shared" ca="1" si="268"/>
        <v>0.22528999999999999</v>
      </c>
      <c r="Y1348" s="112">
        <f t="shared" ca="1" si="273"/>
        <v>0</v>
      </c>
      <c r="Z1348" s="27">
        <f t="shared" ca="1" si="269"/>
        <v>0.14671000000000012</v>
      </c>
      <c r="AB1348" s="38">
        <f t="shared" si="274"/>
        <v>43480</v>
      </c>
      <c r="AC1348" s="38">
        <f t="shared" si="275"/>
        <v>43480</v>
      </c>
      <c r="AD1348" s="38">
        <f t="shared" si="276"/>
        <v>43480</v>
      </c>
      <c r="AE1348" s="38">
        <f t="shared" si="280"/>
        <v>43476</v>
      </c>
      <c r="AF1348" s="74">
        <f t="shared" si="281"/>
        <v>43480</v>
      </c>
      <c r="AG1348" s="38">
        <f t="shared" ca="1" si="282"/>
        <v>43476</v>
      </c>
      <c r="AH1348" s="38">
        <f t="shared" ca="1" si="283"/>
        <v>43566</v>
      </c>
      <c r="AI1348" s="38">
        <f t="shared" ca="1" si="284"/>
        <v>43566</v>
      </c>
      <c r="AJ1348" s="38">
        <f t="shared" ca="1" si="285"/>
        <v>43567</v>
      </c>
      <c r="AK1348" s="74">
        <f t="shared" ca="1" si="286"/>
        <v>43476</v>
      </c>
      <c r="AL1348" s="38">
        <f t="shared" si="287"/>
        <v>43476</v>
      </c>
      <c r="AM1348" s="38">
        <f t="shared" si="288"/>
        <v>43475</v>
      </c>
      <c r="AO1348" s="38">
        <f t="shared" si="289"/>
        <v>41652</v>
      </c>
      <c r="AP1348" s="38" t="e">
        <f t="shared" si="290"/>
        <v>#N/A</v>
      </c>
      <c r="AQ1348" s="38">
        <f t="shared" si="291"/>
        <v>41652</v>
      </c>
      <c r="AS1348" s="112" t="str">
        <f t="shared" ca="1" si="292"/>
        <v>$Z$18:$Z$1282</v>
      </c>
      <c r="AT1348" s="112">
        <f t="shared" ca="1" si="293"/>
        <v>0.22528999999999999</v>
      </c>
      <c r="AU1348" s="112">
        <f t="shared" ca="1" si="294"/>
        <v>0.22528999999999999</v>
      </c>
      <c r="AV1348" s="112">
        <f t="shared" ca="1" si="295"/>
        <v>0</v>
      </c>
    </row>
    <row r="1349" spans="2:48">
      <c r="B1349" s="111">
        <v>43571</v>
      </c>
      <c r="C1349" s="112">
        <v>2.6008800000000001</v>
      </c>
      <c r="E1349" s="111"/>
      <c r="K1349" s="111">
        <v>43514</v>
      </c>
      <c r="L1349" s="112">
        <v>2.66242</v>
      </c>
      <c r="N1349" s="111">
        <v>43514</v>
      </c>
      <c r="O1349" s="112">
        <v>2.4493499999999999</v>
      </c>
      <c r="Q1349" s="111">
        <v>43514</v>
      </c>
      <c r="R1349" s="112">
        <v>0.21307000000000001</v>
      </c>
      <c r="S1349" s="158">
        <f t="shared" si="270"/>
        <v>0</v>
      </c>
      <c r="T1349" s="38">
        <f t="shared" si="271"/>
        <v>43571</v>
      </c>
      <c r="U1349" s="112">
        <f t="shared" ca="1" si="272"/>
        <v>2.6008800000000001</v>
      </c>
      <c r="V1349" s="112">
        <f t="shared" ca="1" si="266"/>
        <v>2.6665700000000001</v>
      </c>
      <c r="W1349" s="112">
        <f t="shared" ca="1" si="267"/>
        <v>2.4411800000000001</v>
      </c>
      <c r="X1349" s="112">
        <f t="shared" ca="1" si="268"/>
        <v>0.22539000000000001</v>
      </c>
      <c r="Y1349" s="112">
        <f t="shared" ca="1" si="273"/>
        <v>0</v>
      </c>
      <c r="Z1349" s="27">
        <f t="shared" ca="1" si="269"/>
        <v>0.15969999999999995</v>
      </c>
      <c r="AB1349" s="38">
        <f t="shared" si="274"/>
        <v>43481</v>
      </c>
      <c r="AC1349" s="38">
        <f t="shared" si="275"/>
        <v>43481</v>
      </c>
      <c r="AD1349" s="38">
        <f t="shared" si="276"/>
        <v>43481</v>
      </c>
      <c r="AE1349" s="38">
        <f t="shared" si="280"/>
        <v>43479</v>
      </c>
      <c r="AF1349" s="74">
        <f t="shared" si="281"/>
        <v>43481</v>
      </c>
      <c r="AG1349" s="38">
        <f t="shared" ca="1" si="282"/>
        <v>43479</v>
      </c>
      <c r="AH1349" s="38">
        <f t="shared" ca="1" si="283"/>
        <v>43570</v>
      </c>
      <c r="AI1349" s="38" t="e">
        <f t="shared" ca="1" si="284"/>
        <v>#N/A</v>
      </c>
      <c r="AJ1349" s="38">
        <f t="shared" ca="1" si="285"/>
        <v>43570</v>
      </c>
      <c r="AK1349" s="74">
        <f t="shared" ca="1" si="286"/>
        <v>43476</v>
      </c>
      <c r="AL1349" s="38">
        <f t="shared" si="287"/>
        <v>43479</v>
      </c>
      <c r="AM1349" s="38">
        <f t="shared" si="288"/>
        <v>43476</v>
      </c>
      <c r="AO1349" s="38">
        <f t="shared" si="289"/>
        <v>41653</v>
      </c>
      <c r="AP1349" s="38">
        <f t="shared" si="290"/>
        <v>41653</v>
      </c>
      <c r="AQ1349" s="38">
        <f t="shared" si="291"/>
        <v>41654</v>
      </c>
      <c r="AS1349" s="112" t="str">
        <f t="shared" ca="1" si="292"/>
        <v>$Z$19:$Z$1282</v>
      </c>
      <c r="AT1349" s="112">
        <f t="shared" ca="1" si="293"/>
        <v>0.22539000000000001</v>
      </c>
      <c r="AU1349" s="112">
        <f t="shared" ca="1" si="294"/>
        <v>0.22539000000000001</v>
      </c>
      <c r="AV1349" s="112">
        <f t="shared" ca="1" si="295"/>
        <v>0</v>
      </c>
    </row>
    <row r="1350" spans="2:48">
      <c r="B1350" s="111">
        <v>43572</v>
      </c>
      <c r="C1350" s="112">
        <v>2.5914999999999999</v>
      </c>
      <c r="E1350" s="111"/>
      <c r="K1350" s="111">
        <v>43515</v>
      </c>
      <c r="L1350" s="112">
        <v>2.6625999999999999</v>
      </c>
      <c r="N1350" s="111">
        <v>43515</v>
      </c>
      <c r="O1350" s="112">
        <v>2.4495300000000002</v>
      </c>
      <c r="Q1350" s="111">
        <v>43515</v>
      </c>
      <c r="R1350" s="112">
        <v>0.21307000000000001</v>
      </c>
      <c r="S1350" s="158">
        <f t="shared" si="270"/>
        <v>0</v>
      </c>
      <c r="T1350" s="38">
        <f t="shared" si="271"/>
        <v>43572</v>
      </c>
      <c r="U1350" s="112">
        <f t="shared" ca="1" si="272"/>
        <v>2.5914999999999999</v>
      </c>
      <c r="V1350" s="112">
        <f t="shared" ca="1" si="266"/>
        <v>2.6666600000000003</v>
      </c>
      <c r="W1350" s="112">
        <f t="shared" ca="1" si="267"/>
        <v>2.4411800000000001</v>
      </c>
      <c r="X1350" s="112">
        <f t="shared" ca="1" si="268"/>
        <v>0.22548000000000001</v>
      </c>
      <c r="Y1350" s="112">
        <f t="shared" ca="1" si="273"/>
        <v>0</v>
      </c>
      <c r="Z1350" s="27">
        <f t="shared" ca="1" si="269"/>
        <v>0.15031999999999979</v>
      </c>
      <c r="AB1350" s="38">
        <f t="shared" si="274"/>
        <v>43482</v>
      </c>
      <c r="AC1350" s="38">
        <f t="shared" si="275"/>
        <v>43482</v>
      </c>
      <c r="AD1350" s="38">
        <f t="shared" si="276"/>
        <v>43482</v>
      </c>
      <c r="AE1350" s="38">
        <f t="shared" si="280"/>
        <v>43480</v>
      </c>
      <c r="AF1350" s="74">
        <f t="shared" si="281"/>
        <v>43482</v>
      </c>
      <c r="AG1350" s="38">
        <f t="shared" ca="1" si="282"/>
        <v>43480</v>
      </c>
      <c r="AH1350" s="38">
        <f t="shared" ca="1" si="283"/>
        <v>43570</v>
      </c>
      <c r="AI1350" s="38">
        <f t="shared" ca="1" si="284"/>
        <v>43570</v>
      </c>
      <c r="AJ1350" s="38">
        <f t="shared" ca="1" si="285"/>
        <v>43571</v>
      </c>
      <c r="AK1350" s="74">
        <f t="shared" ca="1" si="286"/>
        <v>43480</v>
      </c>
      <c r="AL1350" s="38">
        <f t="shared" si="287"/>
        <v>43480</v>
      </c>
      <c r="AM1350" s="38">
        <f t="shared" si="288"/>
        <v>43479</v>
      </c>
      <c r="AO1350" s="38">
        <f t="shared" si="289"/>
        <v>41654</v>
      </c>
      <c r="AP1350" s="38">
        <f t="shared" si="290"/>
        <v>41654</v>
      </c>
      <c r="AQ1350" s="38">
        <f t="shared" si="291"/>
        <v>41655</v>
      </c>
      <c r="AS1350" s="112" t="str">
        <f t="shared" ca="1" si="292"/>
        <v>$Z$20:$Z$1284</v>
      </c>
      <c r="AT1350" s="112">
        <f t="shared" ca="1" si="293"/>
        <v>0.22548000000000001</v>
      </c>
      <c r="AU1350" s="112">
        <f t="shared" ca="1" si="294"/>
        <v>0.22548000000000001</v>
      </c>
      <c r="AV1350" s="112">
        <f t="shared" ca="1" si="295"/>
        <v>0</v>
      </c>
    </row>
    <row r="1351" spans="2:48">
      <c r="B1351" s="111">
        <v>43573</v>
      </c>
      <c r="C1351" s="112">
        <v>2.5811299999999999</v>
      </c>
      <c r="E1351" s="111"/>
      <c r="K1351" s="111">
        <v>43516</v>
      </c>
      <c r="L1351" s="112">
        <v>2.6631800000000001</v>
      </c>
      <c r="N1351" s="111">
        <v>43516</v>
      </c>
      <c r="O1351" s="112">
        <v>2.4499200000000001</v>
      </c>
      <c r="Q1351" s="111">
        <v>43516</v>
      </c>
      <c r="R1351" s="112">
        <v>0.21326000000000001</v>
      </c>
      <c r="S1351" s="158">
        <f t="shared" si="270"/>
        <v>0</v>
      </c>
      <c r="T1351" s="38">
        <f t="shared" si="271"/>
        <v>43573</v>
      </c>
      <c r="U1351" s="112">
        <f t="shared" ca="1" si="272"/>
        <v>2.5811299999999999</v>
      </c>
      <c r="V1351" s="112">
        <f t="shared" ca="1" si="266"/>
        <v>2.66662</v>
      </c>
      <c r="W1351" s="112">
        <f t="shared" ca="1" si="267"/>
        <v>2.4408500000000002</v>
      </c>
      <c r="X1351" s="112">
        <f t="shared" ca="1" si="268"/>
        <v>0.22577</v>
      </c>
      <c r="Y1351" s="112">
        <f t="shared" ca="1" si="273"/>
        <v>0</v>
      </c>
      <c r="Z1351" s="27">
        <f t="shared" ca="1" si="269"/>
        <v>0.14027999999999974</v>
      </c>
      <c r="AB1351" s="38">
        <f t="shared" si="274"/>
        <v>43483</v>
      </c>
      <c r="AC1351" s="38">
        <f t="shared" si="275"/>
        <v>43483</v>
      </c>
      <c r="AD1351" s="38">
        <f t="shared" si="276"/>
        <v>43483</v>
      </c>
      <c r="AE1351" s="38">
        <f t="shared" si="280"/>
        <v>43481</v>
      </c>
      <c r="AF1351" s="74">
        <f t="shared" si="281"/>
        <v>43483</v>
      </c>
      <c r="AG1351" s="38">
        <f t="shared" ca="1" si="282"/>
        <v>43481</v>
      </c>
      <c r="AH1351" s="38">
        <f t="shared" ca="1" si="283"/>
        <v>43571</v>
      </c>
      <c r="AI1351" s="38">
        <f t="shared" ca="1" si="284"/>
        <v>43571</v>
      </c>
      <c r="AJ1351" s="38">
        <f t="shared" ca="1" si="285"/>
        <v>43572</v>
      </c>
      <c r="AK1351" s="74">
        <f t="shared" ca="1" si="286"/>
        <v>43481</v>
      </c>
      <c r="AL1351" s="38">
        <f t="shared" si="287"/>
        <v>43481</v>
      </c>
      <c r="AM1351" s="38">
        <f t="shared" si="288"/>
        <v>43480</v>
      </c>
      <c r="AO1351" s="38">
        <f t="shared" si="289"/>
        <v>41655</v>
      </c>
      <c r="AP1351" s="38">
        <f t="shared" si="290"/>
        <v>41655</v>
      </c>
      <c r="AQ1351" s="38">
        <f t="shared" si="291"/>
        <v>41656</v>
      </c>
      <c r="AS1351" s="112" t="str">
        <f t="shared" ca="1" si="292"/>
        <v>$Z$21:$Z$1285</v>
      </c>
      <c r="AT1351" s="112">
        <f t="shared" ca="1" si="293"/>
        <v>0.22577</v>
      </c>
      <c r="AU1351" s="112">
        <f t="shared" ca="1" si="294"/>
        <v>0.22577</v>
      </c>
      <c r="AV1351" s="112">
        <f t="shared" ca="1" si="295"/>
        <v>0</v>
      </c>
    </row>
    <row r="1352" spans="2:48">
      <c r="B1352" s="111">
        <v>43578</v>
      </c>
      <c r="C1352" s="112">
        <v>2.5802499999999999</v>
      </c>
      <c r="E1352" s="111"/>
      <c r="K1352" s="111">
        <v>43517</v>
      </c>
      <c r="L1352" s="112">
        <v>2.6633</v>
      </c>
      <c r="N1352" s="111">
        <v>43517</v>
      </c>
      <c r="O1352" s="112">
        <v>2.4499200000000001</v>
      </c>
      <c r="Q1352" s="111">
        <v>43517</v>
      </c>
      <c r="R1352" s="112">
        <v>0.21337999999999999</v>
      </c>
      <c r="S1352" s="158">
        <f t="shared" si="270"/>
        <v>0</v>
      </c>
      <c r="T1352" s="38">
        <f t="shared" si="271"/>
        <v>43578</v>
      </c>
      <c r="U1352" s="112">
        <f t="shared" ca="1" si="272"/>
        <v>2.5802499999999999</v>
      </c>
      <c r="V1352" s="112">
        <f t="shared" ca="1" si="266"/>
        <v>2.6633</v>
      </c>
      <c r="W1352" s="112">
        <f t="shared" ca="1" si="267"/>
        <v>2.4367700000000001</v>
      </c>
      <c r="X1352" s="112">
        <f t="shared" ca="1" si="268"/>
        <v>0.22653000000000001</v>
      </c>
      <c r="Y1352" s="112">
        <f t="shared" ca="1" si="273"/>
        <v>0</v>
      </c>
      <c r="Z1352" s="27">
        <f t="shared" ca="1" si="269"/>
        <v>0.14347999999999983</v>
      </c>
      <c r="AB1352" s="38">
        <f t="shared" si="274"/>
        <v>43488</v>
      </c>
      <c r="AC1352" s="38">
        <f t="shared" si="275"/>
        <v>43488</v>
      </c>
      <c r="AD1352" s="38">
        <f t="shared" si="276"/>
        <v>43488</v>
      </c>
      <c r="AE1352" s="38">
        <f t="shared" si="280"/>
        <v>43486</v>
      </c>
      <c r="AF1352" s="74">
        <f t="shared" si="281"/>
        <v>43488</v>
      </c>
      <c r="AG1352" s="38">
        <f t="shared" ca="1" si="282"/>
        <v>43483</v>
      </c>
      <c r="AH1352" s="38">
        <f t="shared" ca="1" si="283"/>
        <v>43573</v>
      </c>
      <c r="AI1352" s="38">
        <f t="shared" ca="1" si="284"/>
        <v>43573</v>
      </c>
      <c r="AJ1352" s="38">
        <f t="shared" ca="1" si="285"/>
        <v>43577</v>
      </c>
      <c r="AK1352" s="74">
        <f t="shared" ca="1" si="286"/>
        <v>43486</v>
      </c>
      <c r="AL1352" s="38">
        <f t="shared" si="287"/>
        <v>43486</v>
      </c>
      <c r="AM1352" s="38">
        <f t="shared" si="288"/>
        <v>43483</v>
      </c>
      <c r="AO1352" s="38">
        <f t="shared" si="289"/>
        <v>41660</v>
      </c>
      <c r="AP1352" s="38">
        <f t="shared" si="290"/>
        <v>41660</v>
      </c>
      <c r="AQ1352" s="38">
        <f t="shared" si="291"/>
        <v>41661</v>
      </c>
      <c r="AS1352" s="112" t="str">
        <f t="shared" ca="1" si="292"/>
        <v>$Z$24:$Z$1288</v>
      </c>
      <c r="AT1352" s="112">
        <f t="shared" ca="1" si="293"/>
        <v>0.22656999999999999</v>
      </c>
      <c r="AU1352" s="112">
        <f t="shared" ca="1" si="294"/>
        <v>0.22653000000000001</v>
      </c>
      <c r="AV1352" s="112">
        <f t="shared" ca="1" si="295"/>
        <v>3.9999999999984492E-5</v>
      </c>
    </row>
    <row r="1353" spans="2:48">
      <c r="B1353" s="111">
        <v>43579</v>
      </c>
      <c r="C1353" s="112">
        <v>2.5863800000000001</v>
      </c>
      <c r="E1353" s="111"/>
      <c r="K1353" s="111">
        <v>43518</v>
      </c>
      <c r="L1353" s="112">
        <v>2.6633300000000002</v>
      </c>
      <c r="N1353" s="111">
        <v>43518</v>
      </c>
      <c r="O1353" s="112">
        <v>2.4498099999999998</v>
      </c>
      <c r="Q1353" s="111">
        <v>43518</v>
      </c>
      <c r="R1353" s="112">
        <v>0.21351999999999999</v>
      </c>
      <c r="S1353" s="158">
        <f t="shared" si="270"/>
        <v>0</v>
      </c>
      <c r="T1353" s="38">
        <f t="shared" si="271"/>
        <v>43579</v>
      </c>
      <c r="U1353" s="112">
        <f t="shared" ca="1" si="272"/>
        <v>2.5863800000000001</v>
      </c>
      <c r="V1353" s="112">
        <f t="shared" ca="1" si="266"/>
        <v>2.6626699999999999</v>
      </c>
      <c r="W1353" s="112">
        <f t="shared" ca="1" si="267"/>
        <v>2.4361000000000002</v>
      </c>
      <c r="X1353" s="112">
        <f t="shared" ca="1" si="268"/>
        <v>0.22656999999999999</v>
      </c>
      <c r="Y1353" s="112">
        <f t="shared" ca="1" si="273"/>
        <v>0</v>
      </c>
      <c r="Z1353" s="27">
        <f t="shared" ca="1" si="269"/>
        <v>0.15027999999999997</v>
      </c>
      <c r="AB1353" s="38">
        <f t="shared" si="274"/>
        <v>43489</v>
      </c>
      <c r="AC1353" s="38">
        <f t="shared" si="275"/>
        <v>43489</v>
      </c>
      <c r="AD1353" s="38">
        <f t="shared" si="276"/>
        <v>43489</v>
      </c>
      <c r="AE1353" s="38">
        <f t="shared" si="280"/>
        <v>43487</v>
      </c>
      <c r="AF1353" s="74">
        <f t="shared" si="281"/>
        <v>43489</v>
      </c>
      <c r="AG1353" s="38">
        <f t="shared" ca="1" si="282"/>
        <v>43487</v>
      </c>
      <c r="AH1353" s="38">
        <f t="shared" ca="1" si="283"/>
        <v>43577</v>
      </c>
      <c r="AI1353" s="38">
        <f t="shared" ca="1" si="284"/>
        <v>43577</v>
      </c>
      <c r="AJ1353" s="38">
        <f t="shared" ca="1" si="285"/>
        <v>43578</v>
      </c>
      <c r="AK1353" s="74">
        <f t="shared" ca="1" si="286"/>
        <v>43487</v>
      </c>
      <c r="AL1353" s="38">
        <f t="shared" si="287"/>
        <v>43487</v>
      </c>
      <c r="AM1353" s="38">
        <f t="shared" si="288"/>
        <v>43486</v>
      </c>
      <c r="AO1353" s="38">
        <f t="shared" si="289"/>
        <v>41661</v>
      </c>
      <c r="AP1353" s="38">
        <f t="shared" si="290"/>
        <v>41661</v>
      </c>
      <c r="AQ1353" s="38">
        <f t="shared" si="291"/>
        <v>41662</v>
      </c>
      <c r="AS1353" s="112" t="str">
        <f t="shared" ca="1" si="292"/>
        <v>$Z$25:$Z$1289</v>
      </c>
      <c r="AT1353" s="112">
        <f t="shared" ca="1" si="293"/>
        <v>0.22656999999999999</v>
      </c>
      <c r="AU1353" s="112">
        <f t="shared" ca="1" si="294"/>
        <v>0.22656999999999999</v>
      </c>
      <c r="AV1353" s="112">
        <f t="shared" ca="1" si="295"/>
        <v>0</v>
      </c>
    </row>
    <row r="1354" spans="2:48">
      <c r="B1354" s="111">
        <v>43580</v>
      </c>
      <c r="C1354" s="112">
        <v>2.5823800000000001</v>
      </c>
      <c r="E1354" s="111"/>
      <c r="K1354" s="111">
        <v>43521</v>
      </c>
      <c r="L1354" s="112">
        <v>2.6602600000000001</v>
      </c>
      <c r="N1354" s="111">
        <v>43521</v>
      </c>
      <c r="O1354" s="112">
        <v>2.4466899999999998</v>
      </c>
      <c r="Q1354" s="111">
        <v>43521</v>
      </c>
      <c r="R1354" s="112">
        <v>0.21357000000000001</v>
      </c>
      <c r="S1354" s="158">
        <f t="shared" si="270"/>
        <v>0</v>
      </c>
      <c r="T1354" s="38">
        <f t="shared" si="271"/>
        <v>43580</v>
      </c>
      <c r="U1354" s="112">
        <f t="shared" ca="1" si="272"/>
        <v>2.5823800000000001</v>
      </c>
      <c r="V1354" s="112">
        <f t="shared" ca="1" si="266"/>
        <v>2.6624400000000001</v>
      </c>
      <c r="W1354" s="112">
        <f t="shared" ca="1" si="267"/>
        <v>2.4357699999999998</v>
      </c>
      <c r="X1354" s="112">
        <f t="shared" ca="1" si="268"/>
        <v>0.22667000000000001</v>
      </c>
      <c r="Y1354" s="112">
        <f t="shared" ca="1" si="273"/>
        <v>0</v>
      </c>
      <c r="Z1354" s="27">
        <f t="shared" ca="1" si="269"/>
        <v>0.14661000000000035</v>
      </c>
      <c r="AB1354" s="38">
        <f t="shared" si="274"/>
        <v>43490</v>
      </c>
      <c r="AC1354" s="38">
        <f t="shared" si="275"/>
        <v>43490</v>
      </c>
      <c r="AD1354" s="38">
        <f t="shared" si="276"/>
        <v>43490</v>
      </c>
      <c r="AE1354" s="38">
        <f t="shared" si="280"/>
        <v>43488</v>
      </c>
      <c r="AF1354" s="74">
        <f t="shared" si="281"/>
        <v>43490</v>
      </c>
      <c r="AG1354" s="38">
        <f t="shared" ca="1" si="282"/>
        <v>43488</v>
      </c>
      <c r="AH1354" s="38">
        <f t="shared" ca="1" si="283"/>
        <v>43578</v>
      </c>
      <c r="AI1354" s="38">
        <f t="shared" ca="1" si="284"/>
        <v>43578</v>
      </c>
      <c r="AJ1354" s="38">
        <f t="shared" ca="1" si="285"/>
        <v>43579</v>
      </c>
      <c r="AK1354" s="74">
        <f t="shared" ca="1" si="286"/>
        <v>43488</v>
      </c>
      <c r="AL1354" s="38">
        <f t="shared" si="287"/>
        <v>43488</v>
      </c>
      <c r="AM1354" s="38">
        <f t="shared" si="288"/>
        <v>43487</v>
      </c>
      <c r="AO1354" s="38">
        <f t="shared" si="289"/>
        <v>41662</v>
      </c>
      <c r="AP1354" s="38">
        <f t="shared" si="290"/>
        <v>41662</v>
      </c>
      <c r="AQ1354" s="38">
        <f t="shared" si="291"/>
        <v>41663</v>
      </c>
      <c r="AS1354" s="112" t="str">
        <f t="shared" ca="1" si="292"/>
        <v>$Z$26:$Z$1290</v>
      </c>
      <c r="AT1354" s="112">
        <f t="shared" ca="1" si="293"/>
        <v>0.22667000000000001</v>
      </c>
      <c r="AU1354" s="112">
        <f t="shared" ca="1" si="294"/>
        <v>0.22667000000000001</v>
      </c>
      <c r="AV1354" s="112">
        <f t="shared" ca="1" si="295"/>
        <v>0</v>
      </c>
    </row>
    <row r="1355" spans="2:48">
      <c r="B1355" s="111">
        <v>43581</v>
      </c>
      <c r="C1355" s="112">
        <v>2.5827499999999999</v>
      </c>
      <c r="E1355" s="111"/>
      <c r="K1355" s="111">
        <v>43522</v>
      </c>
      <c r="L1355" s="112">
        <v>2.6608299999999998</v>
      </c>
      <c r="N1355" s="111">
        <v>43522</v>
      </c>
      <c r="O1355" s="112">
        <v>2.44726</v>
      </c>
      <c r="Q1355" s="111">
        <v>43522</v>
      </c>
      <c r="R1355" s="112">
        <v>0.21357000000000001</v>
      </c>
      <c r="S1355" s="158">
        <f t="shared" si="270"/>
        <v>0</v>
      </c>
      <c r="T1355" s="38">
        <f t="shared" si="271"/>
        <v>43581</v>
      </c>
      <c r="U1355" s="112">
        <f t="shared" ca="1" si="272"/>
        <v>2.5827499999999999</v>
      </c>
      <c r="V1355" s="112">
        <f t="shared" ref="V1355:V1418" ca="1" si="296">VLOOKUP(T1355,$K$11:$L$1048576,2,FALSE)</f>
        <v>2.6621299999999999</v>
      </c>
      <c r="W1355" s="112">
        <f t="shared" ref="W1355:W1418" ca="1" si="297">VLOOKUP(T1355,$N$11:$O$1048576,2,FALSE)</f>
        <v>2.4354399999999998</v>
      </c>
      <c r="X1355" s="112">
        <f t="shared" ref="X1355:X1418" ca="1" si="298">VLOOKUP(T1355,$Q$11:$R$1048576,2,FALSE)</f>
        <v>0.22669</v>
      </c>
      <c r="Y1355" s="112">
        <f t="shared" ca="1" si="273"/>
        <v>0</v>
      </c>
      <c r="Z1355" s="27">
        <f t="shared" ref="Z1355:Z1418" ca="1" si="299">U1355-W1355</f>
        <v>0.14731000000000005</v>
      </c>
      <c r="AB1355" s="38">
        <f t="shared" si="274"/>
        <v>43490</v>
      </c>
      <c r="AC1355" s="38" t="e">
        <f t="shared" si="275"/>
        <v>#N/A</v>
      </c>
      <c r="AD1355" s="38">
        <f t="shared" si="276"/>
        <v>43490</v>
      </c>
      <c r="AE1355" s="38">
        <f t="shared" si="280"/>
        <v>43488</v>
      </c>
      <c r="AF1355" s="74">
        <f t="shared" si="281"/>
        <v>43490</v>
      </c>
      <c r="AG1355" s="38">
        <f t="shared" ca="1" si="282"/>
        <v>43488</v>
      </c>
      <c r="AH1355" s="38">
        <f t="shared" ca="1" si="283"/>
        <v>43578</v>
      </c>
      <c r="AI1355" s="38">
        <f t="shared" ca="1" si="284"/>
        <v>43578</v>
      </c>
      <c r="AJ1355" s="38">
        <f t="shared" ca="1" si="285"/>
        <v>43579</v>
      </c>
      <c r="AK1355" s="74">
        <f t="shared" ca="1" si="286"/>
        <v>43488</v>
      </c>
      <c r="AL1355" s="38">
        <f t="shared" si="287"/>
        <v>43488</v>
      </c>
      <c r="AM1355" s="38">
        <f t="shared" si="288"/>
        <v>43487</v>
      </c>
      <c r="AO1355" s="38">
        <f t="shared" si="289"/>
        <v>41662</v>
      </c>
      <c r="AP1355" s="38">
        <f t="shared" si="290"/>
        <v>41662</v>
      </c>
      <c r="AQ1355" s="38">
        <f t="shared" si="291"/>
        <v>41663</v>
      </c>
      <c r="AS1355" s="112" t="str">
        <f t="shared" ca="1" si="292"/>
        <v>$Z$26:$Z$1290</v>
      </c>
      <c r="AT1355" s="112">
        <f t="shared" ca="1" si="293"/>
        <v>0.22667000000000001</v>
      </c>
      <c r="AU1355" s="112">
        <f t="shared" ca="1" si="294"/>
        <v>0.22669</v>
      </c>
      <c r="AV1355" s="112">
        <f t="shared" ca="1" si="295"/>
        <v>-1.9999999999992246E-5</v>
      </c>
    </row>
    <row r="1356" spans="2:48">
      <c r="B1356" s="111">
        <v>43584</v>
      </c>
      <c r="C1356" s="112">
        <v>2.5789999999999997</v>
      </c>
      <c r="E1356" s="111"/>
      <c r="K1356" s="111">
        <v>43523</v>
      </c>
      <c r="L1356" s="112">
        <v>2.66214</v>
      </c>
      <c r="N1356" s="111">
        <v>43523</v>
      </c>
      <c r="O1356" s="112">
        <v>2.4478499999999999</v>
      </c>
      <c r="Q1356" s="111">
        <v>43523</v>
      </c>
      <c r="R1356" s="112">
        <v>0.21429000000000001</v>
      </c>
      <c r="S1356" s="158">
        <f t="shared" ref="S1356:S1419" si="300">WORKDAY(Q1356,1)-Q1357</f>
        <v>0</v>
      </c>
      <c r="T1356" s="38">
        <f t="shared" ref="T1356:T1419" si="301">B1356</f>
        <v>43584</v>
      </c>
      <c r="U1356" s="112">
        <f t="shared" ref="U1356:U1419" ca="1" si="302">VLOOKUP(T1356,$B$11:$C$1048576,2,FALSE)</f>
        <v>2.5789999999999997</v>
      </c>
      <c r="V1356" s="112">
        <f t="shared" ca="1" si="296"/>
        <v>2.6606700000000001</v>
      </c>
      <c r="W1356" s="112">
        <f t="shared" ca="1" si="297"/>
        <v>2.4337800000000001</v>
      </c>
      <c r="X1356" s="112">
        <f t="shared" ca="1" si="298"/>
        <v>0.22689000000000001</v>
      </c>
      <c r="Y1356" s="112">
        <f t="shared" ref="Y1356:Y1419" ca="1" si="303">W1356+X1356-V1356</f>
        <v>0</v>
      </c>
      <c r="Z1356" s="27">
        <f t="shared" ca="1" si="299"/>
        <v>0.14521999999999968</v>
      </c>
      <c r="AB1356" s="38">
        <f t="shared" ref="AB1356:AB1419" si="304">INDEX(T:T,IFERROR(MATCH(EDATE(T1356,-3),T:T,0),MATCH(EDATE(T1356,-3),T:T,1)))</f>
        <v>43494</v>
      </c>
      <c r="AC1356" s="38">
        <f t="shared" ref="AC1356:AC1419" si="305">INDEX(T:T,MATCH(EDATE(T1356,-3),T:T,0))</f>
        <v>43494</v>
      </c>
      <c r="AD1356" s="38">
        <f t="shared" ref="AD1356:AD1419" si="306">INDEX(T:T,MATCH(EDATE(T1356,-3),T:T,1))</f>
        <v>43494</v>
      </c>
      <c r="AE1356" s="38">
        <f t="shared" si="280"/>
        <v>43490</v>
      </c>
      <c r="AF1356" s="74">
        <f t="shared" si="281"/>
        <v>43494</v>
      </c>
      <c r="AG1356" s="38">
        <f t="shared" ca="1" si="282"/>
        <v>43490</v>
      </c>
      <c r="AH1356" s="38">
        <f t="shared" ca="1" si="283"/>
        <v>43580</v>
      </c>
      <c r="AI1356" s="38">
        <f t="shared" ca="1" si="284"/>
        <v>43580</v>
      </c>
      <c r="AJ1356" s="38">
        <f t="shared" ca="1" si="285"/>
        <v>43581</v>
      </c>
      <c r="AK1356" s="74">
        <f t="shared" ca="1" si="286"/>
        <v>43490</v>
      </c>
      <c r="AL1356" s="38">
        <f t="shared" si="287"/>
        <v>43490</v>
      </c>
      <c r="AM1356" s="38">
        <f t="shared" si="288"/>
        <v>43489</v>
      </c>
      <c r="AO1356" s="38">
        <f t="shared" si="289"/>
        <v>41666</v>
      </c>
      <c r="AP1356" s="38" t="e">
        <f t="shared" si="290"/>
        <v>#N/A</v>
      </c>
      <c r="AQ1356" s="38">
        <f t="shared" si="291"/>
        <v>41666</v>
      </c>
      <c r="AS1356" s="112" t="str">
        <f t="shared" ca="1" si="292"/>
        <v>$Z$28:$Z$1292</v>
      </c>
      <c r="AT1356" s="112">
        <f t="shared" ca="1" si="293"/>
        <v>0.22689000000000001</v>
      </c>
      <c r="AU1356" s="112">
        <f t="shared" ca="1" si="294"/>
        <v>0.22689000000000001</v>
      </c>
      <c r="AV1356" s="112">
        <f t="shared" ca="1" si="295"/>
        <v>0</v>
      </c>
    </row>
    <row r="1357" spans="2:48">
      <c r="B1357" s="111">
        <v>43585</v>
      </c>
      <c r="C1357" s="112">
        <v>2.5756299999999999</v>
      </c>
      <c r="E1357" s="111"/>
      <c r="K1357" s="111">
        <v>43524</v>
      </c>
      <c r="L1357" s="112">
        <v>2.6630400000000001</v>
      </c>
      <c r="N1357" s="111">
        <v>43524</v>
      </c>
      <c r="O1357" s="112">
        <v>2.4485600000000001</v>
      </c>
      <c r="Q1357" s="111">
        <v>43524</v>
      </c>
      <c r="R1357" s="112">
        <v>0.21448</v>
      </c>
      <c r="S1357" s="158">
        <f t="shared" si="300"/>
        <v>0</v>
      </c>
      <c r="T1357" s="38">
        <f t="shared" si="301"/>
        <v>43585</v>
      </c>
      <c r="U1357" s="112">
        <f t="shared" ca="1" si="302"/>
        <v>2.5756299999999999</v>
      </c>
      <c r="V1357" s="112">
        <f t="shared" ca="1" si="296"/>
        <v>2.6599900000000001</v>
      </c>
      <c r="W1357" s="112">
        <f t="shared" ca="1" si="297"/>
        <v>2.4329000000000001</v>
      </c>
      <c r="X1357" s="112">
        <f t="shared" ca="1" si="298"/>
        <v>0.22708999999999999</v>
      </c>
      <c r="Y1357" s="112">
        <f t="shared" ca="1" si="303"/>
        <v>0</v>
      </c>
      <c r="Z1357" s="27">
        <f t="shared" ca="1" si="299"/>
        <v>0.1427299999999998</v>
      </c>
      <c r="AB1357" s="38">
        <f t="shared" si="304"/>
        <v>43495</v>
      </c>
      <c r="AC1357" s="38">
        <f t="shared" si="305"/>
        <v>43495</v>
      </c>
      <c r="AD1357" s="38">
        <f t="shared" si="306"/>
        <v>43495</v>
      </c>
      <c r="AE1357" s="38">
        <f t="shared" si="280"/>
        <v>43493</v>
      </c>
      <c r="AF1357" s="74">
        <f t="shared" si="281"/>
        <v>43495</v>
      </c>
      <c r="AG1357" s="38">
        <f t="shared" ca="1" si="282"/>
        <v>43493</v>
      </c>
      <c r="AH1357" s="38">
        <f t="shared" ca="1" si="283"/>
        <v>43584</v>
      </c>
      <c r="AI1357" s="38" t="e">
        <f t="shared" ca="1" si="284"/>
        <v>#N/A</v>
      </c>
      <c r="AJ1357" s="38">
        <f t="shared" ca="1" si="285"/>
        <v>43584</v>
      </c>
      <c r="AK1357" s="74">
        <f t="shared" ca="1" si="286"/>
        <v>43490</v>
      </c>
      <c r="AL1357" s="38">
        <f t="shared" si="287"/>
        <v>43493</v>
      </c>
      <c r="AM1357" s="38">
        <f t="shared" si="288"/>
        <v>43490</v>
      </c>
      <c r="AO1357" s="38">
        <f t="shared" si="289"/>
        <v>41667</v>
      </c>
      <c r="AP1357" s="38">
        <f t="shared" si="290"/>
        <v>41667</v>
      </c>
      <c r="AQ1357" s="38">
        <f t="shared" si="291"/>
        <v>41668</v>
      </c>
      <c r="AS1357" s="112" t="str">
        <f t="shared" ca="1" si="292"/>
        <v>$Z$29:$Z$1292</v>
      </c>
      <c r="AT1357" s="112">
        <f t="shared" ca="1" si="293"/>
        <v>0.22708999999999999</v>
      </c>
      <c r="AU1357" s="112">
        <f t="shared" ca="1" si="294"/>
        <v>0.22708999999999999</v>
      </c>
      <c r="AV1357" s="112">
        <f t="shared" ca="1" si="295"/>
        <v>0</v>
      </c>
    </row>
    <row r="1358" spans="2:48">
      <c r="B1358" s="111">
        <v>43586</v>
      </c>
      <c r="C1358" s="112">
        <v>2.5754999999999999</v>
      </c>
      <c r="E1358" s="111"/>
      <c r="K1358" s="111">
        <v>43525</v>
      </c>
      <c r="L1358" s="112">
        <v>2.6625800000000002</v>
      </c>
      <c r="N1358" s="111">
        <v>43525</v>
      </c>
      <c r="O1358" s="112">
        <v>2.4478300000000002</v>
      </c>
      <c r="Q1358" s="111">
        <v>43525</v>
      </c>
      <c r="R1358" s="112">
        <v>0.21475</v>
      </c>
      <c r="S1358" s="158">
        <f t="shared" si="300"/>
        <v>0</v>
      </c>
      <c r="T1358" s="38">
        <f t="shared" si="301"/>
        <v>43586</v>
      </c>
      <c r="U1358" s="112">
        <f t="shared" ca="1" si="302"/>
        <v>2.5754999999999999</v>
      </c>
      <c r="V1358" s="112">
        <f t="shared" ca="1" si="296"/>
        <v>2.6584599999999998</v>
      </c>
      <c r="W1358" s="112">
        <f t="shared" ca="1" si="297"/>
        <v>2.4302899999999998</v>
      </c>
      <c r="X1358" s="112">
        <f t="shared" ca="1" si="298"/>
        <v>0.22817000000000001</v>
      </c>
      <c r="Y1358" s="112">
        <f t="shared" ca="1" si="303"/>
        <v>0</v>
      </c>
      <c r="Z1358" s="27">
        <f t="shared" ca="1" si="299"/>
        <v>0.14521000000000006</v>
      </c>
      <c r="AB1358" s="38">
        <f t="shared" si="304"/>
        <v>43497</v>
      </c>
      <c r="AC1358" s="38">
        <f t="shared" si="305"/>
        <v>43497</v>
      </c>
      <c r="AD1358" s="38">
        <f t="shared" si="306"/>
        <v>43497</v>
      </c>
      <c r="AE1358" s="38">
        <f t="shared" si="280"/>
        <v>43495</v>
      </c>
      <c r="AF1358" s="74">
        <f t="shared" si="281"/>
        <v>43497</v>
      </c>
      <c r="AG1358" s="38">
        <f t="shared" ca="1" si="282"/>
        <v>43495</v>
      </c>
      <c r="AH1358" s="38">
        <f t="shared" ca="1" si="283"/>
        <v>43585</v>
      </c>
      <c r="AI1358" s="38">
        <f t="shared" ca="1" si="284"/>
        <v>43585</v>
      </c>
      <c r="AJ1358" s="38">
        <f t="shared" ca="1" si="285"/>
        <v>43586</v>
      </c>
      <c r="AK1358" s="74">
        <f t="shared" ca="1" si="286"/>
        <v>43494</v>
      </c>
      <c r="AL1358" s="38">
        <f t="shared" si="287"/>
        <v>43495</v>
      </c>
      <c r="AM1358" s="38">
        <f t="shared" si="288"/>
        <v>43494</v>
      </c>
      <c r="AO1358" s="38">
        <f t="shared" si="289"/>
        <v>41669</v>
      </c>
      <c r="AP1358" s="38">
        <f t="shared" si="290"/>
        <v>41669</v>
      </c>
      <c r="AQ1358" s="38">
        <f t="shared" si="291"/>
        <v>41670</v>
      </c>
      <c r="AS1358" s="112" t="str">
        <f t="shared" ca="1" si="292"/>
        <v>$Z$31:$Z$1294</v>
      </c>
      <c r="AT1358" s="112">
        <f t="shared" ca="1" si="293"/>
        <v>0.22817000000000001</v>
      </c>
      <c r="AU1358" s="112">
        <f t="shared" ca="1" si="294"/>
        <v>0.22817000000000001</v>
      </c>
      <c r="AV1358" s="112">
        <f t="shared" ca="1" si="295"/>
        <v>0</v>
      </c>
    </row>
    <row r="1359" spans="2:48">
      <c r="B1359" s="111">
        <v>43587</v>
      </c>
      <c r="C1359" s="112">
        <v>2.5651299999999999</v>
      </c>
      <c r="E1359" s="111"/>
      <c r="K1359" s="111">
        <v>43528</v>
      </c>
      <c r="L1359" s="112">
        <v>2.6652300000000002</v>
      </c>
      <c r="N1359" s="111">
        <v>43528</v>
      </c>
      <c r="O1359" s="112">
        <v>2.4492099999999999</v>
      </c>
      <c r="Q1359" s="111">
        <v>43528</v>
      </c>
      <c r="R1359" s="112">
        <v>0.21601999999999999</v>
      </c>
      <c r="S1359" s="158">
        <f t="shared" si="300"/>
        <v>0</v>
      </c>
      <c r="T1359" s="38">
        <f t="shared" si="301"/>
        <v>43587</v>
      </c>
      <c r="U1359" s="112">
        <f t="shared" ca="1" si="302"/>
        <v>2.5651299999999999</v>
      </c>
      <c r="V1359" s="112">
        <f t="shared" ca="1" si="296"/>
        <v>2.6552699999999998</v>
      </c>
      <c r="W1359" s="112">
        <f t="shared" ca="1" si="297"/>
        <v>2.4264700000000001</v>
      </c>
      <c r="X1359" s="112">
        <f t="shared" ca="1" si="298"/>
        <v>0.2288</v>
      </c>
      <c r="Y1359" s="112">
        <f t="shared" ca="1" si="303"/>
        <v>0</v>
      </c>
      <c r="Z1359" s="27">
        <f t="shared" ca="1" si="299"/>
        <v>0.13865999999999978</v>
      </c>
      <c r="AB1359" s="38">
        <f t="shared" si="304"/>
        <v>43497</v>
      </c>
      <c r="AC1359" s="38" t="e">
        <f t="shared" si="305"/>
        <v>#N/A</v>
      </c>
      <c r="AD1359" s="38">
        <f t="shared" si="306"/>
        <v>43497</v>
      </c>
      <c r="AE1359" s="38">
        <f t="shared" si="280"/>
        <v>43495</v>
      </c>
      <c r="AF1359" s="74">
        <f t="shared" si="281"/>
        <v>43497</v>
      </c>
      <c r="AG1359" s="38">
        <f t="shared" ca="1" si="282"/>
        <v>43495</v>
      </c>
      <c r="AH1359" s="38">
        <f t="shared" ca="1" si="283"/>
        <v>43585</v>
      </c>
      <c r="AI1359" s="38">
        <f t="shared" ca="1" si="284"/>
        <v>43585</v>
      </c>
      <c r="AJ1359" s="38">
        <f t="shared" ca="1" si="285"/>
        <v>43586</v>
      </c>
      <c r="AK1359" s="74">
        <f t="shared" ca="1" si="286"/>
        <v>43495</v>
      </c>
      <c r="AL1359" s="38">
        <f t="shared" si="287"/>
        <v>43495</v>
      </c>
      <c r="AM1359" s="38">
        <f t="shared" si="288"/>
        <v>43494</v>
      </c>
      <c r="AO1359" s="38">
        <f t="shared" si="289"/>
        <v>41669</v>
      </c>
      <c r="AP1359" s="38">
        <f t="shared" si="290"/>
        <v>41669</v>
      </c>
      <c r="AQ1359" s="38">
        <f t="shared" si="291"/>
        <v>41670</v>
      </c>
      <c r="AS1359" s="112" t="str">
        <f t="shared" ca="1" si="292"/>
        <v>$Z$31:$Z$1295</v>
      </c>
      <c r="AT1359" s="112">
        <f t="shared" ca="1" si="293"/>
        <v>0.22850999999999999</v>
      </c>
      <c r="AU1359" s="112">
        <f t="shared" ca="1" si="294"/>
        <v>0.2288</v>
      </c>
      <c r="AV1359" s="112">
        <f t="shared" ca="1" si="295"/>
        <v>-2.9000000000001247E-4</v>
      </c>
    </row>
    <row r="1360" spans="2:48">
      <c r="B1360" s="111">
        <v>43588</v>
      </c>
      <c r="C1360" s="112">
        <v>2.5598800000000002</v>
      </c>
      <c r="E1360" s="111"/>
      <c r="K1360" s="111">
        <v>43529</v>
      </c>
      <c r="L1360" s="112">
        <v>2.6655199999999999</v>
      </c>
      <c r="N1360" s="111">
        <v>43529</v>
      </c>
      <c r="O1360" s="112">
        <v>2.4493200000000002</v>
      </c>
      <c r="Q1360" s="111">
        <v>43529</v>
      </c>
      <c r="R1360" s="112">
        <v>0.2162</v>
      </c>
      <c r="S1360" s="158">
        <f t="shared" si="300"/>
        <v>0</v>
      </c>
      <c r="T1360" s="38">
        <f t="shared" si="301"/>
        <v>43588</v>
      </c>
      <c r="U1360" s="112">
        <f t="shared" ca="1" si="302"/>
        <v>2.5598800000000002</v>
      </c>
      <c r="V1360" s="112">
        <f t="shared" ca="1" si="296"/>
        <v>2.6471999999999998</v>
      </c>
      <c r="W1360" s="112">
        <f t="shared" ca="1" si="297"/>
        <v>2.4184000000000001</v>
      </c>
      <c r="X1360" s="112">
        <f t="shared" ca="1" si="298"/>
        <v>0.2288</v>
      </c>
      <c r="Y1360" s="112">
        <f t="shared" ca="1" si="303"/>
        <v>0</v>
      </c>
      <c r="Z1360" s="27">
        <f t="shared" ca="1" si="299"/>
        <v>0.14148000000000005</v>
      </c>
      <c r="AB1360" s="38">
        <f t="shared" si="304"/>
        <v>43497</v>
      </c>
      <c r="AC1360" s="38" t="e">
        <f t="shared" si="305"/>
        <v>#N/A</v>
      </c>
      <c r="AD1360" s="38">
        <f t="shared" si="306"/>
        <v>43497</v>
      </c>
      <c r="AE1360" s="38">
        <f t="shared" si="280"/>
        <v>43495</v>
      </c>
      <c r="AF1360" s="74">
        <f t="shared" si="281"/>
        <v>43497</v>
      </c>
      <c r="AG1360" s="38">
        <f t="shared" ca="1" si="282"/>
        <v>43495</v>
      </c>
      <c r="AH1360" s="38">
        <f t="shared" ca="1" si="283"/>
        <v>43585</v>
      </c>
      <c r="AI1360" s="38">
        <f t="shared" ca="1" si="284"/>
        <v>43585</v>
      </c>
      <c r="AJ1360" s="38">
        <f t="shared" ca="1" si="285"/>
        <v>43586</v>
      </c>
      <c r="AK1360" s="74">
        <f t="shared" ca="1" si="286"/>
        <v>43495</v>
      </c>
      <c r="AL1360" s="38">
        <f t="shared" si="287"/>
        <v>43495</v>
      </c>
      <c r="AM1360" s="38">
        <f t="shared" si="288"/>
        <v>43494</v>
      </c>
      <c r="AO1360" s="38">
        <f t="shared" si="289"/>
        <v>41669</v>
      </c>
      <c r="AP1360" s="38">
        <f t="shared" si="290"/>
        <v>41669</v>
      </c>
      <c r="AQ1360" s="38">
        <f t="shared" si="291"/>
        <v>41670</v>
      </c>
      <c r="AS1360" s="112" t="str">
        <f t="shared" ca="1" si="292"/>
        <v>$Z$31:$Z$1295</v>
      </c>
      <c r="AT1360" s="112">
        <f t="shared" ca="1" si="293"/>
        <v>0.22850999999999999</v>
      </c>
      <c r="AU1360" s="112">
        <f t="shared" ca="1" si="294"/>
        <v>0.2288</v>
      </c>
      <c r="AV1360" s="112">
        <f t="shared" ca="1" si="295"/>
        <v>-2.9000000000001247E-4</v>
      </c>
    </row>
    <row r="1361" spans="2:48">
      <c r="B1361" s="111">
        <v>43592</v>
      </c>
      <c r="C1361" s="112">
        <v>2.5620000000000003</v>
      </c>
      <c r="E1361" s="111"/>
      <c r="K1361" s="111">
        <v>43530</v>
      </c>
      <c r="L1361" s="112">
        <v>2.6659100000000002</v>
      </c>
      <c r="N1361" s="111">
        <v>43530</v>
      </c>
      <c r="O1361" s="112">
        <v>2.4495399999999998</v>
      </c>
      <c r="Q1361" s="111">
        <v>43530</v>
      </c>
      <c r="R1361" s="112">
        <v>0.21637000000000001</v>
      </c>
      <c r="S1361" s="158">
        <f t="shared" si="300"/>
        <v>0</v>
      </c>
      <c r="T1361" s="38">
        <f t="shared" si="301"/>
        <v>43592</v>
      </c>
      <c r="U1361" s="112">
        <f t="shared" ca="1" si="302"/>
        <v>2.5620000000000003</v>
      </c>
      <c r="V1361" s="112">
        <f t="shared" ca="1" si="296"/>
        <v>2.6409599999999998</v>
      </c>
      <c r="W1361" s="112">
        <f t="shared" ca="1" si="297"/>
        <v>2.4111600000000002</v>
      </c>
      <c r="X1361" s="112">
        <f t="shared" ca="1" si="298"/>
        <v>0.2298</v>
      </c>
      <c r="Y1361" s="112">
        <f t="shared" ca="1" si="303"/>
        <v>0</v>
      </c>
      <c r="Z1361" s="27">
        <f t="shared" ca="1" si="299"/>
        <v>0.15084000000000009</v>
      </c>
      <c r="AB1361" s="38">
        <f t="shared" si="304"/>
        <v>43503</v>
      </c>
      <c r="AC1361" s="38">
        <f t="shared" si="305"/>
        <v>43503</v>
      </c>
      <c r="AD1361" s="38">
        <f t="shared" si="306"/>
        <v>43503</v>
      </c>
      <c r="AE1361" s="38">
        <f t="shared" si="280"/>
        <v>43501</v>
      </c>
      <c r="AF1361" s="74">
        <f t="shared" si="281"/>
        <v>43503</v>
      </c>
      <c r="AG1361" s="38">
        <f t="shared" ca="1" si="282"/>
        <v>43501</v>
      </c>
      <c r="AH1361" s="38">
        <f t="shared" ca="1" si="283"/>
        <v>43591</v>
      </c>
      <c r="AI1361" s="38" t="e">
        <f t="shared" ca="1" si="284"/>
        <v>#N/A</v>
      </c>
      <c r="AJ1361" s="38">
        <f t="shared" ca="1" si="285"/>
        <v>43591</v>
      </c>
      <c r="AK1361" s="74">
        <f t="shared" ca="1" si="286"/>
        <v>43500</v>
      </c>
      <c r="AL1361" s="38">
        <f t="shared" si="287"/>
        <v>43501</v>
      </c>
      <c r="AM1361" s="38">
        <f t="shared" si="288"/>
        <v>43500</v>
      </c>
      <c r="AO1361" s="38">
        <f t="shared" si="289"/>
        <v>41675</v>
      </c>
      <c r="AP1361" s="38">
        <f t="shared" si="290"/>
        <v>41675</v>
      </c>
      <c r="AQ1361" s="38">
        <f t="shared" si="291"/>
        <v>41676</v>
      </c>
      <c r="AS1361" s="112" t="str">
        <f t="shared" ca="1" si="292"/>
        <v>$Z$35:$Z$1298</v>
      </c>
      <c r="AT1361" s="112">
        <f t="shared" ca="1" si="293"/>
        <v>0.23008999999999999</v>
      </c>
      <c r="AU1361" s="112">
        <f t="shared" ca="1" si="294"/>
        <v>0.2298</v>
      </c>
      <c r="AV1361" s="112">
        <f t="shared" ca="1" si="295"/>
        <v>2.8999999999998471E-4</v>
      </c>
    </row>
    <row r="1362" spans="2:48">
      <c r="B1362" s="111">
        <v>43593</v>
      </c>
      <c r="C1362" s="112">
        <v>2.5451299999999999</v>
      </c>
      <c r="E1362" s="111"/>
      <c r="K1362" s="111">
        <v>43531</v>
      </c>
      <c r="L1362" s="112">
        <v>2.66649</v>
      </c>
      <c r="N1362" s="111">
        <v>43531</v>
      </c>
      <c r="O1362" s="112">
        <v>2.4497499999999999</v>
      </c>
      <c r="Q1362" s="111">
        <v>43531</v>
      </c>
      <c r="R1362" s="112">
        <v>0.21673999999999999</v>
      </c>
      <c r="S1362" s="158">
        <f t="shared" si="300"/>
        <v>0</v>
      </c>
      <c r="T1362" s="38">
        <f t="shared" si="301"/>
        <v>43593</v>
      </c>
      <c r="U1362" s="112">
        <f t="shared" ca="1" si="302"/>
        <v>2.5451299999999999</v>
      </c>
      <c r="V1362" s="112">
        <f t="shared" ca="1" si="296"/>
        <v>2.6383000000000001</v>
      </c>
      <c r="W1362" s="112">
        <f t="shared" ca="1" si="297"/>
        <v>2.4074400000000002</v>
      </c>
      <c r="X1362" s="112">
        <f t="shared" ca="1" si="298"/>
        <v>0.23086000000000001</v>
      </c>
      <c r="Y1362" s="112">
        <f t="shared" ca="1" si="303"/>
        <v>0</v>
      </c>
      <c r="Z1362" s="27">
        <f t="shared" ca="1" si="299"/>
        <v>0.13768999999999965</v>
      </c>
      <c r="AB1362" s="38">
        <f t="shared" si="304"/>
        <v>43504</v>
      </c>
      <c r="AC1362" s="38">
        <f t="shared" si="305"/>
        <v>43504</v>
      </c>
      <c r="AD1362" s="38">
        <f t="shared" si="306"/>
        <v>43504</v>
      </c>
      <c r="AE1362" s="38">
        <f t="shared" si="280"/>
        <v>43502</v>
      </c>
      <c r="AF1362" s="74">
        <f t="shared" si="281"/>
        <v>43504</v>
      </c>
      <c r="AG1362" s="38">
        <f t="shared" ca="1" si="282"/>
        <v>43502</v>
      </c>
      <c r="AH1362" s="38">
        <f t="shared" ca="1" si="283"/>
        <v>43591</v>
      </c>
      <c r="AI1362" s="38">
        <f t="shared" ca="1" si="284"/>
        <v>43591</v>
      </c>
      <c r="AJ1362" s="38">
        <f t="shared" ca="1" si="285"/>
        <v>43592</v>
      </c>
      <c r="AK1362" s="74">
        <f t="shared" ca="1" si="286"/>
        <v>43502</v>
      </c>
      <c r="AL1362" s="38">
        <f t="shared" si="287"/>
        <v>43502</v>
      </c>
      <c r="AM1362" s="38">
        <f t="shared" si="288"/>
        <v>43501</v>
      </c>
      <c r="AO1362" s="38">
        <f t="shared" si="289"/>
        <v>41676</v>
      </c>
      <c r="AP1362" s="38">
        <f t="shared" si="290"/>
        <v>41676</v>
      </c>
      <c r="AQ1362" s="38">
        <f t="shared" si="291"/>
        <v>41677</v>
      </c>
      <c r="AS1362" s="112" t="str">
        <f t="shared" ca="1" si="292"/>
        <v>$Z$36:$Z$1300</v>
      </c>
      <c r="AT1362" s="112">
        <f t="shared" ca="1" si="293"/>
        <v>0.23086000000000001</v>
      </c>
      <c r="AU1362" s="112">
        <f t="shared" ca="1" si="294"/>
        <v>0.23086000000000001</v>
      </c>
      <c r="AV1362" s="112">
        <f t="shared" ca="1" si="295"/>
        <v>0</v>
      </c>
    </row>
    <row r="1363" spans="2:48">
      <c r="B1363" s="111">
        <v>43594</v>
      </c>
      <c r="C1363" s="112">
        <v>2.53525</v>
      </c>
      <c r="E1363" s="111"/>
      <c r="K1363" s="111">
        <v>43532</v>
      </c>
      <c r="L1363" s="112">
        <v>2.66676</v>
      </c>
      <c r="N1363" s="111">
        <v>43532</v>
      </c>
      <c r="O1363" s="112">
        <v>2.4489100000000001</v>
      </c>
      <c r="Q1363" s="111">
        <v>43532</v>
      </c>
      <c r="R1363" s="112">
        <v>0.21784999999999999</v>
      </c>
      <c r="S1363" s="158">
        <f t="shared" si="300"/>
        <v>0</v>
      </c>
      <c r="T1363" s="38">
        <f t="shared" si="301"/>
        <v>43594</v>
      </c>
      <c r="U1363" s="112">
        <f t="shared" ca="1" si="302"/>
        <v>2.53525</v>
      </c>
      <c r="V1363" s="112">
        <f t="shared" ca="1" si="296"/>
        <v>2.6347300000000002</v>
      </c>
      <c r="W1363" s="112">
        <f t="shared" ca="1" si="297"/>
        <v>2.4037199999999999</v>
      </c>
      <c r="X1363" s="112">
        <f t="shared" ca="1" si="298"/>
        <v>0.23100999999999999</v>
      </c>
      <c r="Y1363" s="112">
        <f t="shared" ca="1" si="303"/>
        <v>0</v>
      </c>
      <c r="Z1363" s="27">
        <f t="shared" ca="1" si="299"/>
        <v>0.13153000000000015</v>
      </c>
      <c r="AB1363" s="38">
        <f t="shared" si="304"/>
        <v>43504</v>
      </c>
      <c r="AC1363" s="38" t="e">
        <f t="shared" si="305"/>
        <v>#N/A</v>
      </c>
      <c r="AD1363" s="38">
        <f t="shared" si="306"/>
        <v>43504</v>
      </c>
      <c r="AE1363" s="38">
        <f t="shared" si="280"/>
        <v>43502</v>
      </c>
      <c r="AF1363" s="74">
        <f t="shared" si="281"/>
        <v>43504</v>
      </c>
      <c r="AG1363" s="38">
        <f t="shared" ca="1" si="282"/>
        <v>43502</v>
      </c>
      <c r="AH1363" s="38">
        <f t="shared" ca="1" si="283"/>
        <v>43591</v>
      </c>
      <c r="AI1363" s="38">
        <f t="shared" ca="1" si="284"/>
        <v>43591</v>
      </c>
      <c r="AJ1363" s="38">
        <f t="shared" ca="1" si="285"/>
        <v>43592</v>
      </c>
      <c r="AK1363" s="74">
        <f t="shared" ca="1" si="286"/>
        <v>43502</v>
      </c>
      <c r="AL1363" s="38">
        <f t="shared" si="287"/>
        <v>43502</v>
      </c>
      <c r="AM1363" s="38">
        <f t="shared" si="288"/>
        <v>43501</v>
      </c>
      <c r="AO1363" s="38">
        <f t="shared" si="289"/>
        <v>41676</v>
      </c>
      <c r="AP1363" s="38">
        <f t="shared" si="290"/>
        <v>41676</v>
      </c>
      <c r="AQ1363" s="38">
        <f t="shared" si="291"/>
        <v>41677</v>
      </c>
      <c r="AS1363" s="112" t="str">
        <f t="shared" ca="1" si="292"/>
        <v>$Z$36:$Z$1300</v>
      </c>
      <c r="AT1363" s="112">
        <f t="shared" ca="1" si="293"/>
        <v>0.23086000000000001</v>
      </c>
      <c r="AU1363" s="112">
        <f t="shared" ca="1" si="294"/>
        <v>0.23100999999999999</v>
      </c>
      <c r="AV1363" s="112">
        <f t="shared" ca="1" si="295"/>
        <v>-1.4999999999998348E-4</v>
      </c>
    </row>
    <row r="1364" spans="2:48">
      <c r="B1364" s="111">
        <v>43595</v>
      </c>
      <c r="C1364" s="112">
        <v>2.5278800000000001</v>
      </c>
      <c r="E1364" s="111"/>
      <c r="K1364" s="111">
        <v>43535</v>
      </c>
      <c r="L1364" s="112">
        <v>2.6677400000000002</v>
      </c>
      <c r="N1364" s="111">
        <v>43535</v>
      </c>
      <c r="O1364" s="112">
        <v>2.4498600000000001</v>
      </c>
      <c r="Q1364" s="111">
        <v>43535</v>
      </c>
      <c r="R1364" s="112">
        <v>0.21787999999999999</v>
      </c>
      <c r="S1364" s="158">
        <f t="shared" si="300"/>
        <v>0</v>
      </c>
      <c r="T1364" s="38">
        <f t="shared" si="301"/>
        <v>43595</v>
      </c>
      <c r="U1364" s="112">
        <f t="shared" ca="1" si="302"/>
        <v>2.5278800000000001</v>
      </c>
      <c r="V1364" s="112">
        <f t="shared" ca="1" si="296"/>
        <v>2.62554</v>
      </c>
      <c r="W1364" s="112">
        <f t="shared" ca="1" si="297"/>
        <v>2.39453</v>
      </c>
      <c r="X1364" s="112">
        <f t="shared" ca="1" si="298"/>
        <v>0.23100999999999999</v>
      </c>
      <c r="Y1364" s="112">
        <f t="shared" ca="1" si="303"/>
        <v>0</v>
      </c>
      <c r="Z1364" s="27">
        <f t="shared" ca="1" si="299"/>
        <v>0.13335000000000008</v>
      </c>
      <c r="AB1364" s="38">
        <f t="shared" si="304"/>
        <v>43504</v>
      </c>
      <c r="AC1364" s="38" t="e">
        <f t="shared" si="305"/>
        <v>#N/A</v>
      </c>
      <c r="AD1364" s="38">
        <f t="shared" si="306"/>
        <v>43504</v>
      </c>
      <c r="AE1364" s="38">
        <f t="shared" si="280"/>
        <v>43502</v>
      </c>
      <c r="AF1364" s="74">
        <f t="shared" si="281"/>
        <v>43504</v>
      </c>
      <c r="AG1364" s="38">
        <f t="shared" ca="1" si="282"/>
        <v>43502</v>
      </c>
      <c r="AH1364" s="38">
        <f t="shared" ca="1" si="283"/>
        <v>43591</v>
      </c>
      <c r="AI1364" s="38">
        <f t="shared" ca="1" si="284"/>
        <v>43591</v>
      </c>
      <c r="AJ1364" s="38">
        <f t="shared" ca="1" si="285"/>
        <v>43592</v>
      </c>
      <c r="AK1364" s="74">
        <f t="shared" ca="1" si="286"/>
        <v>43502</v>
      </c>
      <c r="AL1364" s="38">
        <f t="shared" si="287"/>
        <v>43502</v>
      </c>
      <c r="AM1364" s="38">
        <f t="shared" si="288"/>
        <v>43501</v>
      </c>
      <c r="AO1364" s="38">
        <f t="shared" si="289"/>
        <v>41676</v>
      </c>
      <c r="AP1364" s="38">
        <f t="shared" si="290"/>
        <v>41676</v>
      </c>
      <c r="AQ1364" s="38">
        <f t="shared" si="291"/>
        <v>41677</v>
      </c>
      <c r="AS1364" s="112" t="str">
        <f t="shared" ca="1" si="292"/>
        <v>$Z$36:$Z$1300</v>
      </c>
      <c r="AT1364" s="112">
        <f t="shared" ca="1" si="293"/>
        <v>0.23086000000000001</v>
      </c>
      <c r="AU1364" s="112">
        <f t="shared" ca="1" si="294"/>
        <v>0.23100999999999999</v>
      </c>
      <c r="AV1364" s="112">
        <f t="shared" ca="1" si="295"/>
        <v>-1.4999999999998348E-4</v>
      </c>
    </row>
    <row r="1365" spans="2:48">
      <c r="B1365" s="111">
        <v>43598</v>
      </c>
      <c r="C1365" s="112">
        <v>2.5179999999999998</v>
      </c>
      <c r="E1365" s="111"/>
      <c r="K1365" s="111">
        <v>43536</v>
      </c>
      <c r="L1365" s="112">
        <v>2.6678600000000001</v>
      </c>
      <c r="N1365" s="111">
        <v>43536</v>
      </c>
      <c r="O1365" s="112">
        <v>2.4498600000000001</v>
      </c>
      <c r="Q1365" s="111">
        <v>43536</v>
      </c>
      <c r="R1365" s="112">
        <v>0.218</v>
      </c>
      <c r="S1365" s="158">
        <f t="shared" si="300"/>
        <v>0</v>
      </c>
      <c r="T1365" s="38">
        <f t="shared" si="301"/>
        <v>43598</v>
      </c>
      <c r="U1365" s="112">
        <f t="shared" ca="1" si="302"/>
        <v>2.5179999999999998</v>
      </c>
      <c r="V1365" s="112">
        <f t="shared" ca="1" si="296"/>
        <v>2.6231</v>
      </c>
      <c r="W1365" s="112">
        <f t="shared" ca="1" si="297"/>
        <v>2.3910399999999998</v>
      </c>
      <c r="X1365" s="112">
        <f t="shared" ca="1" si="298"/>
        <v>0.23205999999999999</v>
      </c>
      <c r="Y1365" s="112">
        <f t="shared" ca="1" si="303"/>
        <v>0</v>
      </c>
      <c r="Z1365" s="27">
        <f t="shared" ca="1" si="299"/>
        <v>0.12695999999999996</v>
      </c>
      <c r="AB1365" s="38">
        <f t="shared" si="304"/>
        <v>43509</v>
      </c>
      <c r="AC1365" s="38">
        <f t="shared" si="305"/>
        <v>43509</v>
      </c>
      <c r="AD1365" s="38">
        <f t="shared" si="306"/>
        <v>43509</v>
      </c>
      <c r="AE1365" s="38">
        <f t="shared" si="280"/>
        <v>43507</v>
      </c>
      <c r="AF1365" s="74">
        <f t="shared" si="281"/>
        <v>43509</v>
      </c>
      <c r="AG1365" s="38">
        <f t="shared" ca="1" si="282"/>
        <v>43507</v>
      </c>
      <c r="AH1365" s="38">
        <f t="shared" ca="1" si="283"/>
        <v>43598</v>
      </c>
      <c r="AI1365" s="38" t="e">
        <f t="shared" ca="1" si="284"/>
        <v>#N/A</v>
      </c>
      <c r="AJ1365" s="38">
        <f t="shared" ca="1" si="285"/>
        <v>43598</v>
      </c>
      <c r="AK1365" s="74">
        <f t="shared" ca="1" si="286"/>
        <v>43504</v>
      </c>
      <c r="AL1365" s="38">
        <f t="shared" si="287"/>
        <v>43507</v>
      </c>
      <c r="AM1365" s="38">
        <f t="shared" si="288"/>
        <v>43504</v>
      </c>
      <c r="AO1365" s="38">
        <f t="shared" si="289"/>
        <v>41681</v>
      </c>
      <c r="AP1365" s="38">
        <f t="shared" si="290"/>
        <v>41681</v>
      </c>
      <c r="AQ1365" s="38">
        <f t="shared" si="291"/>
        <v>41682</v>
      </c>
      <c r="AS1365" s="112" t="str">
        <f t="shared" ca="1" si="292"/>
        <v>$Z$39:$Z$1302</v>
      </c>
      <c r="AT1365" s="112">
        <f t="shared" ca="1" si="293"/>
        <v>0.23205999999999999</v>
      </c>
      <c r="AU1365" s="112">
        <f t="shared" ca="1" si="294"/>
        <v>0.23205999999999999</v>
      </c>
      <c r="AV1365" s="112">
        <f t="shared" ca="1" si="295"/>
        <v>0</v>
      </c>
    </row>
    <row r="1366" spans="2:48">
      <c r="B1366" s="111">
        <v>43599</v>
      </c>
      <c r="C1366" s="112">
        <v>2.5244999999999997</v>
      </c>
      <c r="E1366" s="111"/>
      <c r="K1366" s="111">
        <v>43537</v>
      </c>
      <c r="L1366" s="112">
        <v>2.66825</v>
      </c>
      <c r="N1366" s="111">
        <v>43537</v>
      </c>
      <c r="O1366" s="112">
        <v>2.4496500000000001</v>
      </c>
      <c r="Q1366" s="111">
        <v>43537</v>
      </c>
      <c r="R1366" s="112">
        <v>0.21859999999999999</v>
      </c>
      <c r="S1366" s="158">
        <f t="shared" si="300"/>
        <v>0</v>
      </c>
      <c r="T1366" s="38">
        <f t="shared" si="301"/>
        <v>43599</v>
      </c>
      <c r="U1366" s="112">
        <f t="shared" ca="1" si="302"/>
        <v>2.5244999999999997</v>
      </c>
      <c r="V1366" s="112">
        <f t="shared" ca="1" si="296"/>
        <v>2.6207400000000001</v>
      </c>
      <c r="W1366" s="112">
        <f t="shared" ca="1" si="297"/>
        <v>2.38863</v>
      </c>
      <c r="X1366" s="112">
        <f t="shared" ca="1" si="298"/>
        <v>0.23211000000000001</v>
      </c>
      <c r="Y1366" s="112">
        <f t="shared" ca="1" si="303"/>
        <v>0</v>
      </c>
      <c r="Z1366" s="27">
        <f t="shared" ca="1" si="299"/>
        <v>0.13586999999999971</v>
      </c>
      <c r="AB1366" s="38">
        <f t="shared" si="304"/>
        <v>43510</v>
      </c>
      <c r="AC1366" s="38">
        <f t="shared" si="305"/>
        <v>43510</v>
      </c>
      <c r="AD1366" s="38">
        <f t="shared" si="306"/>
        <v>43510</v>
      </c>
      <c r="AE1366" s="38">
        <f t="shared" si="280"/>
        <v>43508</v>
      </c>
      <c r="AF1366" s="74">
        <f t="shared" si="281"/>
        <v>43510</v>
      </c>
      <c r="AG1366" s="38">
        <f t="shared" ca="1" si="282"/>
        <v>43508</v>
      </c>
      <c r="AH1366" s="38">
        <f t="shared" ca="1" si="283"/>
        <v>43598</v>
      </c>
      <c r="AI1366" s="38" t="e">
        <f t="shared" ca="1" si="284"/>
        <v>#N/A</v>
      </c>
      <c r="AJ1366" s="38">
        <f t="shared" ca="1" si="285"/>
        <v>43598</v>
      </c>
      <c r="AK1366" s="74">
        <f t="shared" ca="1" si="286"/>
        <v>43507</v>
      </c>
      <c r="AL1366" s="38">
        <f t="shared" si="287"/>
        <v>43508</v>
      </c>
      <c r="AM1366" s="38">
        <f t="shared" si="288"/>
        <v>43507</v>
      </c>
      <c r="AO1366" s="38">
        <f t="shared" si="289"/>
        <v>41682</v>
      </c>
      <c r="AP1366" s="38">
        <f t="shared" si="290"/>
        <v>41682</v>
      </c>
      <c r="AQ1366" s="38">
        <f t="shared" si="291"/>
        <v>41683</v>
      </c>
      <c r="AS1366" s="112" t="str">
        <f t="shared" ca="1" si="292"/>
        <v>$Z$40:$Z$1303</v>
      </c>
      <c r="AT1366" s="112">
        <f t="shared" ca="1" si="293"/>
        <v>0.23227</v>
      </c>
      <c r="AU1366" s="112">
        <f t="shared" ca="1" si="294"/>
        <v>0.23211000000000001</v>
      </c>
      <c r="AV1366" s="112">
        <f t="shared" ca="1" si="295"/>
        <v>1.5999999999999348E-4</v>
      </c>
    </row>
    <row r="1367" spans="2:48">
      <c r="B1367" s="111">
        <v>43600</v>
      </c>
      <c r="C1367" s="112">
        <v>2.5251299999999999</v>
      </c>
      <c r="E1367" s="111"/>
      <c r="K1367" s="111">
        <v>43538</v>
      </c>
      <c r="L1367" s="112">
        <v>2.6682399999999999</v>
      </c>
      <c r="N1367" s="111">
        <v>43538</v>
      </c>
      <c r="O1367" s="112">
        <v>2.4491000000000001</v>
      </c>
      <c r="Q1367" s="111">
        <v>43538</v>
      </c>
      <c r="R1367" s="112">
        <v>0.21914</v>
      </c>
      <c r="S1367" s="158">
        <f t="shared" si="300"/>
        <v>0</v>
      </c>
      <c r="T1367" s="38">
        <f t="shared" si="301"/>
        <v>43600</v>
      </c>
      <c r="U1367" s="112">
        <f t="shared" ca="1" si="302"/>
        <v>2.5251299999999999</v>
      </c>
      <c r="V1367" s="112">
        <f t="shared" ca="1" si="296"/>
        <v>2.6188000000000002</v>
      </c>
      <c r="W1367" s="112">
        <f t="shared" ca="1" si="297"/>
        <v>2.3857900000000001</v>
      </c>
      <c r="X1367" s="112">
        <f t="shared" ca="1" si="298"/>
        <v>0.23300999999999999</v>
      </c>
      <c r="Y1367" s="112">
        <f t="shared" ca="1" si="303"/>
        <v>0</v>
      </c>
      <c r="Z1367" s="27">
        <f t="shared" ca="1" si="299"/>
        <v>0.1393399999999998</v>
      </c>
      <c r="AB1367" s="38">
        <f t="shared" si="304"/>
        <v>43511</v>
      </c>
      <c r="AC1367" s="38">
        <f t="shared" si="305"/>
        <v>43511</v>
      </c>
      <c r="AD1367" s="38">
        <f t="shared" si="306"/>
        <v>43511</v>
      </c>
      <c r="AE1367" s="38">
        <f t="shared" si="280"/>
        <v>43509</v>
      </c>
      <c r="AF1367" s="74">
        <f t="shared" si="281"/>
        <v>43511</v>
      </c>
      <c r="AG1367" s="38">
        <f t="shared" ca="1" si="282"/>
        <v>43509</v>
      </c>
      <c r="AH1367" s="38">
        <f t="shared" ca="1" si="283"/>
        <v>43598</v>
      </c>
      <c r="AI1367" s="38">
        <f t="shared" ca="1" si="284"/>
        <v>43598</v>
      </c>
      <c r="AJ1367" s="38">
        <f t="shared" ca="1" si="285"/>
        <v>43599</v>
      </c>
      <c r="AK1367" s="74">
        <f t="shared" ca="1" si="286"/>
        <v>43509</v>
      </c>
      <c r="AL1367" s="38">
        <f t="shared" si="287"/>
        <v>43509</v>
      </c>
      <c r="AM1367" s="38">
        <f t="shared" si="288"/>
        <v>43508</v>
      </c>
      <c r="AO1367" s="38">
        <f t="shared" si="289"/>
        <v>41683</v>
      </c>
      <c r="AP1367" s="38">
        <f t="shared" si="290"/>
        <v>41683</v>
      </c>
      <c r="AQ1367" s="38">
        <f t="shared" si="291"/>
        <v>41684</v>
      </c>
      <c r="AS1367" s="112" t="str">
        <f t="shared" ca="1" si="292"/>
        <v>$Z$41:$Z$1305</v>
      </c>
      <c r="AT1367" s="112">
        <f t="shared" ca="1" si="293"/>
        <v>0.23300999999999999</v>
      </c>
      <c r="AU1367" s="112">
        <f t="shared" ca="1" si="294"/>
        <v>0.23300999999999999</v>
      </c>
      <c r="AV1367" s="112">
        <f t="shared" ca="1" si="295"/>
        <v>0</v>
      </c>
    </row>
    <row r="1368" spans="2:48">
      <c r="B1368" s="111">
        <v>43601</v>
      </c>
      <c r="C1368" s="112">
        <v>2.5196300000000003</v>
      </c>
      <c r="E1368" s="111"/>
      <c r="K1368" s="111">
        <v>43539</v>
      </c>
      <c r="L1368" s="112">
        <v>2.6657299999999999</v>
      </c>
      <c r="N1368" s="111">
        <v>43539</v>
      </c>
      <c r="O1368" s="112">
        <v>2.4465500000000002</v>
      </c>
      <c r="Q1368" s="111">
        <v>43539</v>
      </c>
      <c r="R1368" s="112">
        <v>0.21918000000000001</v>
      </c>
      <c r="S1368" s="158">
        <f t="shared" si="300"/>
        <v>0</v>
      </c>
      <c r="T1368" s="38">
        <f t="shared" si="301"/>
        <v>43601</v>
      </c>
      <c r="U1368" s="112">
        <f t="shared" ca="1" si="302"/>
        <v>2.5196300000000003</v>
      </c>
      <c r="V1368" s="112">
        <f t="shared" ca="1" si="296"/>
        <v>2.6160199999999998</v>
      </c>
      <c r="W1368" s="112">
        <f t="shared" ca="1" si="297"/>
        <v>2.3825099999999999</v>
      </c>
      <c r="X1368" s="112">
        <f t="shared" ca="1" si="298"/>
        <v>0.23351</v>
      </c>
      <c r="Y1368" s="112">
        <f t="shared" ca="1" si="303"/>
        <v>0</v>
      </c>
      <c r="Z1368" s="27">
        <f t="shared" ca="1" si="299"/>
        <v>0.13712000000000035</v>
      </c>
      <c r="AB1368" s="38">
        <f t="shared" si="304"/>
        <v>43511</v>
      </c>
      <c r="AC1368" s="38" t="e">
        <f t="shared" si="305"/>
        <v>#N/A</v>
      </c>
      <c r="AD1368" s="38">
        <f t="shared" si="306"/>
        <v>43511</v>
      </c>
      <c r="AE1368" s="38">
        <f t="shared" si="280"/>
        <v>43509</v>
      </c>
      <c r="AF1368" s="74">
        <f t="shared" si="281"/>
        <v>43511</v>
      </c>
      <c r="AG1368" s="38">
        <f t="shared" ca="1" si="282"/>
        <v>43509</v>
      </c>
      <c r="AH1368" s="38">
        <f t="shared" ca="1" si="283"/>
        <v>43598</v>
      </c>
      <c r="AI1368" s="38">
        <f t="shared" ca="1" si="284"/>
        <v>43598</v>
      </c>
      <c r="AJ1368" s="38">
        <f t="shared" ca="1" si="285"/>
        <v>43599</v>
      </c>
      <c r="AK1368" s="74">
        <f t="shared" ca="1" si="286"/>
        <v>43509</v>
      </c>
      <c r="AL1368" s="38">
        <f t="shared" si="287"/>
        <v>43509</v>
      </c>
      <c r="AM1368" s="38">
        <f t="shared" si="288"/>
        <v>43508</v>
      </c>
      <c r="AO1368" s="38">
        <f t="shared" si="289"/>
        <v>41683</v>
      </c>
      <c r="AP1368" s="38">
        <f t="shared" si="290"/>
        <v>41683</v>
      </c>
      <c r="AQ1368" s="38">
        <f t="shared" si="291"/>
        <v>41684</v>
      </c>
      <c r="AS1368" s="112" t="str">
        <f t="shared" ca="1" si="292"/>
        <v>$Z$41:$Z$1305</v>
      </c>
      <c r="AT1368" s="112">
        <f t="shared" ca="1" si="293"/>
        <v>0.23300999999999999</v>
      </c>
      <c r="AU1368" s="112">
        <f t="shared" ca="1" si="294"/>
        <v>0.23351</v>
      </c>
      <c r="AV1368" s="112">
        <f t="shared" ca="1" si="295"/>
        <v>-5.0000000000000044E-4</v>
      </c>
    </row>
    <row r="1369" spans="2:48">
      <c r="B1369" s="111">
        <v>43602</v>
      </c>
      <c r="C1369" s="112">
        <v>2.5218799999999999</v>
      </c>
      <c r="E1369" s="111"/>
      <c r="K1369" s="111">
        <v>43542</v>
      </c>
      <c r="L1369" s="112">
        <v>2.66574</v>
      </c>
      <c r="N1369" s="111">
        <v>43542</v>
      </c>
      <c r="O1369" s="112">
        <v>2.4453800000000001</v>
      </c>
      <c r="Q1369" s="111">
        <v>43542</v>
      </c>
      <c r="R1369" s="112">
        <v>0.22036</v>
      </c>
      <c r="S1369" s="158">
        <f t="shared" si="300"/>
        <v>0</v>
      </c>
      <c r="T1369" s="38">
        <f t="shared" si="301"/>
        <v>43602</v>
      </c>
      <c r="U1369" s="112">
        <f t="shared" ca="1" si="302"/>
        <v>2.5218799999999999</v>
      </c>
      <c r="V1369" s="112">
        <f t="shared" ca="1" si="296"/>
        <v>2.60771</v>
      </c>
      <c r="W1369" s="112">
        <f t="shared" ca="1" si="297"/>
        <v>2.3742000000000001</v>
      </c>
      <c r="X1369" s="112">
        <f t="shared" ca="1" si="298"/>
        <v>0.23351</v>
      </c>
      <c r="Y1369" s="112">
        <f t="shared" ca="1" si="303"/>
        <v>0</v>
      </c>
      <c r="Z1369" s="27">
        <f t="shared" ca="1" si="299"/>
        <v>0.14767999999999981</v>
      </c>
      <c r="AB1369" s="38">
        <f t="shared" si="304"/>
        <v>43511</v>
      </c>
      <c r="AC1369" s="38" t="e">
        <f t="shared" si="305"/>
        <v>#N/A</v>
      </c>
      <c r="AD1369" s="38">
        <f t="shared" si="306"/>
        <v>43511</v>
      </c>
      <c r="AE1369" s="38">
        <f t="shared" si="280"/>
        <v>43509</v>
      </c>
      <c r="AF1369" s="74">
        <f t="shared" si="281"/>
        <v>43511</v>
      </c>
      <c r="AG1369" s="38">
        <f t="shared" ca="1" si="282"/>
        <v>43509</v>
      </c>
      <c r="AH1369" s="38">
        <f t="shared" ca="1" si="283"/>
        <v>43598</v>
      </c>
      <c r="AI1369" s="38">
        <f t="shared" ca="1" si="284"/>
        <v>43598</v>
      </c>
      <c r="AJ1369" s="38">
        <f t="shared" ca="1" si="285"/>
        <v>43599</v>
      </c>
      <c r="AK1369" s="74">
        <f t="shared" ca="1" si="286"/>
        <v>43509</v>
      </c>
      <c r="AL1369" s="38">
        <f t="shared" si="287"/>
        <v>43509</v>
      </c>
      <c r="AM1369" s="38">
        <f t="shared" si="288"/>
        <v>43508</v>
      </c>
      <c r="AO1369" s="38">
        <f t="shared" si="289"/>
        <v>41683</v>
      </c>
      <c r="AP1369" s="38">
        <f t="shared" si="290"/>
        <v>41683</v>
      </c>
      <c r="AQ1369" s="38">
        <f t="shared" si="291"/>
        <v>41684</v>
      </c>
      <c r="AS1369" s="112" t="str">
        <f t="shared" ca="1" si="292"/>
        <v>$Z$41:$Z$1305</v>
      </c>
      <c r="AT1369" s="112">
        <f t="shared" ca="1" si="293"/>
        <v>0.23300999999999999</v>
      </c>
      <c r="AU1369" s="112">
        <f t="shared" ca="1" si="294"/>
        <v>0.23351</v>
      </c>
      <c r="AV1369" s="112">
        <f t="shared" ca="1" si="295"/>
        <v>-5.0000000000000044E-4</v>
      </c>
    </row>
    <row r="1370" spans="2:48">
      <c r="B1370" s="111">
        <v>43605</v>
      </c>
      <c r="C1370" s="112">
        <v>2.52338</v>
      </c>
      <c r="E1370" s="111"/>
      <c r="K1370" s="111">
        <v>43543</v>
      </c>
      <c r="L1370" s="112">
        <v>2.6655500000000001</v>
      </c>
      <c r="N1370" s="111">
        <v>43543</v>
      </c>
      <c r="O1370" s="112">
        <v>2.44516</v>
      </c>
      <c r="Q1370" s="111">
        <v>43543</v>
      </c>
      <c r="R1370" s="112">
        <v>0.22039</v>
      </c>
      <c r="S1370" s="158">
        <f t="shared" si="300"/>
        <v>0</v>
      </c>
      <c r="T1370" s="38">
        <f t="shared" si="301"/>
        <v>43605</v>
      </c>
      <c r="U1370" s="112">
        <f t="shared" ca="1" si="302"/>
        <v>2.52338</v>
      </c>
      <c r="V1370" s="112">
        <f t="shared" ca="1" si="296"/>
        <v>2.6030199999999999</v>
      </c>
      <c r="W1370" s="112">
        <f t="shared" ca="1" si="297"/>
        <v>2.3694899999999999</v>
      </c>
      <c r="X1370" s="112">
        <f t="shared" ca="1" si="298"/>
        <v>0.23352999999999999</v>
      </c>
      <c r="Y1370" s="112">
        <f t="shared" ca="1" si="303"/>
        <v>0</v>
      </c>
      <c r="Z1370" s="27">
        <f t="shared" ca="1" si="299"/>
        <v>0.15389000000000008</v>
      </c>
      <c r="AB1370" s="38">
        <f t="shared" si="304"/>
        <v>43516</v>
      </c>
      <c r="AC1370" s="38">
        <f t="shared" si="305"/>
        <v>43516</v>
      </c>
      <c r="AD1370" s="38">
        <f t="shared" si="306"/>
        <v>43516</v>
      </c>
      <c r="AE1370" s="38">
        <f t="shared" si="280"/>
        <v>43514</v>
      </c>
      <c r="AF1370" s="74">
        <f t="shared" si="281"/>
        <v>43516</v>
      </c>
      <c r="AG1370" s="38">
        <f t="shared" ca="1" si="282"/>
        <v>43511</v>
      </c>
      <c r="AH1370" s="38">
        <f t="shared" ca="1" si="283"/>
        <v>43600</v>
      </c>
      <c r="AI1370" s="38">
        <f t="shared" ca="1" si="284"/>
        <v>43600</v>
      </c>
      <c r="AJ1370" s="38">
        <f t="shared" ca="1" si="285"/>
        <v>43601</v>
      </c>
      <c r="AK1370" s="74">
        <f t="shared" ca="1" si="286"/>
        <v>43514</v>
      </c>
      <c r="AL1370" s="38">
        <f t="shared" si="287"/>
        <v>43514</v>
      </c>
      <c r="AM1370" s="38">
        <f t="shared" si="288"/>
        <v>43511</v>
      </c>
      <c r="AO1370" s="38">
        <f t="shared" si="289"/>
        <v>41688</v>
      </c>
      <c r="AP1370" s="38">
        <f t="shared" si="290"/>
        <v>41688</v>
      </c>
      <c r="AQ1370" s="38">
        <f t="shared" si="291"/>
        <v>41689</v>
      </c>
      <c r="AS1370" s="112" t="str">
        <f t="shared" ca="1" si="292"/>
        <v>$Z$44:$Z$1308</v>
      </c>
      <c r="AT1370" s="112">
        <f t="shared" ca="1" si="293"/>
        <v>0.23352999999999999</v>
      </c>
      <c r="AU1370" s="112">
        <f t="shared" ca="1" si="294"/>
        <v>0.23352999999999999</v>
      </c>
      <c r="AV1370" s="112">
        <f t="shared" ca="1" si="295"/>
        <v>0</v>
      </c>
    </row>
    <row r="1371" spans="2:48">
      <c r="B1371" s="111">
        <v>43606</v>
      </c>
      <c r="C1371" s="112">
        <v>2.5234999999999999</v>
      </c>
      <c r="E1371" s="111"/>
      <c r="K1371" s="111">
        <v>43544</v>
      </c>
      <c r="L1371" s="112">
        <v>2.66744</v>
      </c>
      <c r="N1371" s="111">
        <v>43544</v>
      </c>
      <c r="O1371" s="112">
        <v>2.4445100000000002</v>
      </c>
      <c r="Q1371" s="111">
        <v>43544</v>
      </c>
      <c r="R1371" s="112">
        <v>0.22292999999999999</v>
      </c>
      <c r="S1371" s="158">
        <f t="shared" si="300"/>
        <v>0</v>
      </c>
      <c r="T1371" s="38">
        <f t="shared" si="301"/>
        <v>43606</v>
      </c>
      <c r="U1371" s="112">
        <f t="shared" ca="1" si="302"/>
        <v>2.5234999999999999</v>
      </c>
      <c r="V1371" s="112">
        <f t="shared" ca="1" si="296"/>
        <v>2.6002200000000002</v>
      </c>
      <c r="W1371" s="112">
        <f t="shared" ca="1" si="297"/>
        <v>2.3666499999999999</v>
      </c>
      <c r="X1371" s="112">
        <f t="shared" ca="1" si="298"/>
        <v>0.23357</v>
      </c>
      <c r="Y1371" s="112">
        <f t="shared" ca="1" si="303"/>
        <v>0</v>
      </c>
      <c r="Z1371" s="27">
        <f t="shared" ca="1" si="299"/>
        <v>0.15684999999999993</v>
      </c>
      <c r="AB1371" s="38">
        <f t="shared" si="304"/>
        <v>43517</v>
      </c>
      <c r="AC1371" s="38">
        <f t="shared" si="305"/>
        <v>43517</v>
      </c>
      <c r="AD1371" s="38">
        <f t="shared" si="306"/>
        <v>43517</v>
      </c>
      <c r="AE1371" s="38">
        <f t="shared" si="280"/>
        <v>43515</v>
      </c>
      <c r="AF1371" s="74">
        <f t="shared" si="281"/>
        <v>43517</v>
      </c>
      <c r="AG1371" s="38">
        <f t="shared" ca="1" si="282"/>
        <v>43515</v>
      </c>
      <c r="AH1371" s="38">
        <f t="shared" ca="1" si="283"/>
        <v>43605</v>
      </c>
      <c r="AI1371" s="38" t="e">
        <f t="shared" ca="1" si="284"/>
        <v>#N/A</v>
      </c>
      <c r="AJ1371" s="38">
        <f t="shared" ca="1" si="285"/>
        <v>43605</v>
      </c>
      <c r="AK1371" s="74">
        <f t="shared" ca="1" si="286"/>
        <v>43514</v>
      </c>
      <c r="AL1371" s="38">
        <f t="shared" si="287"/>
        <v>43515</v>
      </c>
      <c r="AM1371" s="38">
        <f t="shared" si="288"/>
        <v>43514</v>
      </c>
      <c r="AO1371" s="38">
        <f t="shared" si="289"/>
        <v>41689</v>
      </c>
      <c r="AP1371" s="38">
        <f t="shared" si="290"/>
        <v>41689</v>
      </c>
      <c r="AQ1371" s="38">
        <f t="shared" si="291"/>
        <v>41690</v>
      </c>
      <c r="AS1371" s="112" t="str">
        <f t="shared" ca="1" si="292"/>
        <v>$Z$45:$Z$1308</v>
      </c>
      <c r="AT1371" s="112">
        <f t="shared" ca="1" si="293"/>
        <v>0.23357</v>
      </c>
      <c r="AU1371" s="112">
        <f t="shared" ca="1" si="294"/>
        <v>0.23357</v>
      </c>
      <c r="AV1371" s="112">
        <f t="shared" ca="1" si="295"/>
        <v>0</v>
      </c>
    </row>
    <row r="1372" spans="2:48">
      <c r="B1372" s="111">
        <v>43607</v>
      </c>
      <c r="C1372" s="112">
        <v>2.52475</v>
      </c>
      <c r="E1372" s="111"/>
      <c r="K1372" s="111">
        <v>43545</v>
      </c>
      <c r="L1372" s="112">
        <v>2.6664400000000001</v>
      </c>
      <c r="N1372" s="111">
        <v>43545</v>
      </c>
      <c r="O1372" s="112">
        <v>2.4432999999999998</v>
      </c>
      <c r="Q1372" s="111">
        <v>43545</v>
      </c>
      <c r="R1372" s="112">
        <v>0.22314000000000001</v>
      </c>
      <c r="S1372" s="158">
        <f t="shared" si="300"/>
        <v>0</v>
      </c>
      <c r="T1372" s="38">
        <f t="shared" si="301"/>
        <v>43607</v>
      </c>
      <c r="U1372" s="112">
        <f t="shared" ca="1" si="302"/>
        <v>2.52475</v>
      </c>
      <c r="V1372" s="112">
        <f t="shared" ca="1" si="296"/>
        <v>2.5971199999999999</v>
      </c>
      <c r="W1372" s="112">
        <f t="shared" ca="1" si="297"/>
        <v>2.3635899999999999</v>
      </c>
      <c r="X1372" s="112">
        <f t="shared" ca="1" si="298"/>
        <v>0.23352999999999999</v>
      </c>
      <c r="Y1372" s="112">
        <f t="shared" ca="1" si="303"/>
        <v>0</v>
      </c>
      <c r="Z1372" s="27">
        <f t="shared" ca="1" si="299"/>
        <v>0.16116000000000019</v>
      </c>
      <c r="AB1372" s="38">
        <f t="shared" si="304"/>
        <v>43518</v>
      </c>
      <c r="AC1372" s="38">
        <f t="shared" si="305"/>
        <v>43518</v>
      </c>
      <c r="AD1372" s="38">
        <f t="shared" si="306"/>
        <v>43518</v>
      </c>
      <c r="AE1372" s="38">
        <f t="shared" si="280"/>
        <v>43516</v>
      </c>
      <c r="AF1372" s="74">
        <f t="shared" si="281"/>
        <v>43518</v>
      </c>
      <c r="AG1372" s="38">
        <f t="shared" ca="1" si="282"/>
        <v>43516</v>
      </c>
      <c r="AH1372" s="38">
        <f t="shared" ca="1" si="283"/>
        <v>43605</v>
      </c>
      <c r="AI1372" s="38">
        <f t="shared" ca="1" si="284"/>
        <v>43605</v>
      </c>
      <c r="AJ1372" s="38">
        <f t="shared" ca="1" si="285"/>
        <v>43606</v>
      </c>
      <c r="AK1372" s="74">
        <f t="shared" ca="1" si="286"/>
        <v>43516</v>
      </c>
      <c r="AL1372" s="38">
        <f t="shared" si="287"/>
        <v>43516</v>
      </c>
      <c r="AM1372" s="38">
        <f t="shared" si="288"/>
        <v>43515</v>
      </c>
      <c r="AO1372" s="38">
        <f t="shared" si="289"/>
        <v>41690</v>
      </c>
      <c r="AP1372" s="38">
        <f t="shared" si="290"/>
        <v>41690</v>
      </c>
      <c r="AQ1372" s="38">
        <f t="shared" si="291"/>
        <v>41691</v>
      </c>
      <c r="AS1372" s="112" t="str">
        <f t="shared" ca="1" si="292"/>
        <v>$Z$46:$Z$1310</v>
      </c>
      <c r="AT1372" s="112">
        <f t="shared" ca="1" si="293"/>
        <v>0.23352999999999999</v>
      </c>
      <c r="AU1372" s="112">
        <f t="shared" ca="1" si="294"/>
        <v>0.23352999999999999</v>
      </c>
      <c r="AV1372" s="112">
        <f t="shared" ca="1" si="295"/>
        <v>0</v>
      </c>
    </row>
    <row r="1373" spans="2:48">
      <c r="B1373" s="111">
        <v>43608</v>
      </c>
      <c r="C1373" s="112">
        <v>2.5206300000000001</v>
      </c>
      <c r="E1373" s="111"/>
      <c r="K1373" s="111">
        <v>43546</v>
      </c>
      <c r="L1373" s="112">
        <v>2.6647099999999999</v>
      </c>
      <c r="N1373" s="111">
        <v>43546</v>
      </c>
      <c r="O1373" s="112">
        <v>2.4413</v>
      </c>
      <c r="Q1373" s="111">
        <v>43546</v>
      </c>
      <c r="R1373" s="112">
        <v>0.22341</v>
      </c>
      <c r="S1373" s="158">
        <f t="shared" si="300"/>
        <v>0</v>
      </c>
      <c r="T1373" s="38">
        <f t="shared" si="301"/>
        <v>43608</v>
      </c>
      <c r="U1373" s="112">
        <f t="shared" ca="1" si="302"/>
        <v>2.5206300000000001</v>
      </c>
      <c r="V1373" s="112">
        <f t="shared" ca="1" si="296"/>
        <v>2.5940599999999998</v>
      </c>
      <c r="W1373" s="112">
        <f t="shared" ca="1" si="297"/>
        <v>2.3605299999999998</v>
      </c>
      <c r="X1373" s="112">
        <f t="shared" ca="1" si="298"/>
        <v>0.23352999999999999</v>
      </c>
      <c r="Y1373" s="112">
        <f t="shared" ca="1" si="303"/>
        <v>0</v>
      </c>
      <c r="Z1373" s="27">
        <f t="shared" ca="1" si="299"/>
        <v>0.16010000000000035</v>
      </c>
      <c r="AB1373" s="38">
        <f t="shared" si="304"/>
        <v>43518</v>
      </c>
      <c r="AC1373" s="38" t="e">
        <f t="shared" si="305"/>
        <v>#N/A</v>
      </c>
      <c r="AD1373" s="38">
        <f t="shared" si="306"/>
        <v>43518</v>
      </c>
      <c r="AE1373" s="38">
        <f t="shared" si="280"/>
        <v>43516</v>
      </c>
      <c r="AF1373" s="74">
        <f t="shared" si="281"/>
        <v>43518</v>
      </c>
      <c r="AG1373" s="38">
        <f t="shared" ca="1" si="282"/>
        <v>43516</v>
      </c>
      <c r="AH1373" s="38">
        <f t="shared" ca="1" si="283"/>
        <v>43605</v>
      </c>
      <c r="AI1373" s="38">
        <f t="shared" ca="1" si="284"/>
        <v>43605</v>
      </c>
      <c r="AJ1373" s="38">
        <f t="shared" ca="1" si="285"/>
        <v>43606</v>
      </c>
      <c r="AK1373" s="74">
        <f t="shared" ca="1" si="286"/>
        <v>43516</v>
      </c>
      <c r="AL1373" s="38">
        <f t="shared" si="287"/>
        <v>43516</v>
      </c>
      <c r="AM1373" s="38">
        <f t="shared" si="288"/>
        <v>43515</v>
      </c>
      <c r="AO1373" s="38">
        <f t="shared" si="289"/>
        <v>41690</v>
      </c>
      <c r="AP1373" s="38">
        <f t="shared" si="290"/>
        <v>41690</v>
      </c>
      <c r="AQ1373" s="38">
        <f t="shared" si="291"/>
        <v>41691</v>
      </c>
      <c r="AS1373" s="112" t="str">
        <f t="shared" ca="1" si="292"/>
        <v>$Z$46:$Z$1310</v>
      </c>
      <c r="AT1373" s="112">
        <f t="shared" ca="1" si="293"/>
        <v>0.23352999999999999</v>
      </c>
      <c r="AU1373" s="112">
        <f t="shared" ca="1" si="294"/>
        <v>0.23352999999999999</v>
      </c>
      <c r="AV1373" s="112">
        <f t="shared" ca="1" si="295"/>
        <v>0</v>
      </c>
    </row>
    <row r="1374" spans="2:48">
      <c r="B1374" s="111">
        <v>43609</v>
      </c>
      <c r="C1374" s="112">
        <v>2.52488</v>
      </c>
      <c r="E1374" s="111"/>
      <c r="K1374" s="111">
        <v>43549</v>
      </c>
      <c r="L1374" s="112">
        <v>2.6655199999999999</v>
      </c>
      <c r="N1374" s="111">
        <v>43549</v>
      </c>
      <c r="O1374" s="112">
        <v>2.44177</v>
      </c>
      <c r="Q1374" s="111">
        <v>43549</v>
      </c>
      <c r="R1374" s="112">
        <v>0.22375</v>
      </c>
      <c r="S1374" s="158">
        <f t="shared" si="300"/>
        <v>0</v>
      </c>
      <c r="T1374" s="38">
        <f t="shared" si="301"/>
        <v>43609</v>
      </c>
      <c r="U1374" s="112">
        <f t="shared" ca="1" si="302"/>
        <v>2.52488</v>
      </c>
      <c r="V1374" s="112">
        <f t="shared" ca="1" si="296"/>
        <v>2.58589</v>
      </c>
      <c r="W1374" s="112">
        <f t="shared" ca="1" si="297"/>
        <v>2.35236</v>
      </c>
      <c r="X1374" s="112">
        <f t="shared" ca="1" si="298"/>
        <v>0.23352999999999999</v>
      </c>
      <c r="Y1374" s="112">
        <f t="shared" ca="1" si="303"/>
        <v>0</v>
      </c>
      <c r="Z1374" s="27">
        <f t="shared" ca="1" si="299"/>
        <v>0.17252000000000001</v>
      </c>
      <c r="AB1374" s="38">
        <f t="shared" si="304"/>
        <v>43518</v>
      </c>
      <c r="AC1374" s="38" t="e">
        <f t="shared" si="305"/>
        <v>#N/A</v>
      </c>
      <c r="AD1374" s="38">
        <f t="shared" si="306"/>
        <v>43518</v>
      </c>
      <c r="AE1374" s="38">
        <f t="shared" si="280"/>
        <v>43516</v>
      </c>
      <c r="AF1374" s="74">
        <f t="shared" si="281"/>
        <v>43518</v>
      </c>
      <c r="AG1374" s="38">
        <f t="shared" ca="1" si="282"/>
        <v>43516</v>
      </c>
      <c r="AH1374" s="38">
        <f t="shared" ca="1" si="283"/>
        <v>43605</v>
      </c>
      <c r="AI1374" s="38">
        <f t="shared" ca="1" si="284"/>
        <v>43605</v>
      </c>
      <c r="AJ1374" s="38">
        <f t="shared" ca="1" si="285"/>
        <v>43606</v>
      </c>
      <c r="AK1374" s="74">
        <f t="shared" ca="1" si="286"/>
        <v>43516</v>
      </c>
      <c r="AL1374" s="38">
        <f t="shared" si="287"/>
        <v>43516</v>
      </c>
      <c r="AM1374" s="38">
        <f t="shared" si="288"/>
        <v>43515</v>
      </c>
      <c r="AO1374" s="38">
        <f t="shared" si="289"/>
        <v>41690</v>
      </c>
      <c r="AP1374" s="38">
        <f t="shared" si="290"/>
        <v>41690</v>
      </c>
      <c r="AQ1374" s="38">
        <f t="shared" si="291"/>
        <v>41691</v>
      </c>
      <c r="AS1374" s="112" t="str">
        <f t="shared" ca="1" si="292"/>
        <v>$Z$46:$Z$1310</v>
      </c>
      <c r="AT1374" s="112">
        <f t="shared" ca="1" si="293"/>
        <v>0.23352999999999999</v>
      </c>
      <c r="AU1374" s="112">
        <f t="shared" ca="1" si="294"/>
        <v>0.23352999999999999</v>
      </c>
      <c r="AV1374" s="112">
        <f t="shared" ca="1" si="295"/>
        <v>0</v>
      </c>
    </row>
    <row r="1375" spans="2:48">
      <c r="B1375" s="111">
        <v>43613</v>
      </c>
      <c r="C1375" s="112">
        <v>2.5237500000000002</v>
      </c>
      <c r="E1375" s="111"/>
      <c r="K1375" s="111">
        <v>43550</v>
      </c>
      <c r="L1375" s="112">
        <v>2.6656300000000002</v>
      </c>
      <c r="N1375" s="111">
        <v>43550</v>
      </c>
      <c r="O1375" s="112">
        <v>2.4418799999999998</v>
      </c>
      <c r="Q1375" s="111">
        <v>43550</v>
      </c>
      <c r="R1375" s="112">
        <v>0.22375</v>
      </c>
      <c r="S1375" s="158">
        <f t="shared" si="300"/>
        <v>0</v>
      </c>
      <c r="T1375" s="38">
        <f t="shared" si="301"/>
        <v>43613</v>
      </c>
      <c r="U1375" s="112">
        <f t="shared" ca="1" si="302"/>
        <v>2.5237500000000002</v>
      </c>
      <c r="V1375" s="112">
        <f t="shared" ca="1" si="296"/>
        <v>2.5799300000000001</v>
      </c>
      <c r="W1375" s="112">
        <f t="shared" ca="1" si="297"/>
        <v>2.34632</v>
      </c>
      <c r="X1375" s="112">
        <f t="shared" ca="1" si="298"/>
        <v>0.23361000000000001</v>
      </c>
      <c r="Y1375" s="112">
        <f t="shared" ca="1" si="303"/>
        <v>0</v>
      </c>
      <c r="Z1375" s="27">
        <f t="shared" ca="1" si="299"/>
        <v>0.1774300000000002</v>
      </c>
      <c r="AB1375" s="38">
        <f t="shared" si="304"/>
        <v>43524</v>
      </c>
      <c r="AC1375" s="38">
        <f t="shared" si="305"/>
        <v>43524</v>
      </c>
      <c r="AD1375" s="38">
        <f t="shared" si="306"/>
        <v>43524</v>
      </c>
      <c r="AE1375" s="38">
        <f t="shared" si="280"/>
        <v>43522</v>
      </c>
      <c r="AF1375" s="74">
        <f t="shared" si="281"/>
        <v>43524</v>
      </c>
      <c r="AG1375" s="38">
        <f t="shared" ca="1" si="282"/>
        <v>43522</v>
      </c>
      <c r="AH1375" s="38">
        <f t="shared" ca="1" si="283"/>
        <v>43613</v>
      </c>
      <c r="AI1375" s="38" t="e">
        <f t="shared" ca="1" si="284"/>
        <v>#N/A</v>
      </c>
      <c r="AJ1375" s="38">
        <f t="shared" ca="1" si="285"/>
        <v>43613</v>
      </c>
      <c r="AK1375" s="74">
        <f t="shared" ca="1" si="286"/>
        <v>43521</v>
      </c>
      <c r="AL1375" s="38">
        <f t="shared" si="287"/>
        <v>43522</v>
      </c>
      <c r="AM1375" s="38">
        <f t="shared" si="288"/>
        <v>43521</v>
      </c>
      <c r="AO1375" s="38">
        <f t="shared" si="289"/>
        <v>41696</v>
      </c>
      <c r="AP1375" s="38">
        <f t="shared" si="290"/>
        <v>41696</v>
      </c>
      <c r="AQ1375" s="38">
        <f t="shared" si="291"/>
        <v>41697</v>
      </c>
      <c r="AS1375" s="112" t="str">
        <f t="shared" ca="1" si="292"/>
        <v>$Z$50:$Z$1313</v>
      </c>
      <c r="AT1375" s="112">
        <f t="shared" ca="1" si="293"/>
        <v>0.23357</v>
      </c>
      <c r="AU1375" s="112">
        <f t="shared" ca="1" si="294"/>
        <v>0.23361000000000001</v>
      </c>
      <c r="AV1375" s="112">
        <f t="shared" ca="1" si="295"/>
        <v>-4.0000000000012248E-5</v>
      </c>
    </row>
    <row r="1376" spans="2:48">
      <c r="B1376" s="111">
        <v>43614</v>
      </c>
      <c r="C1376" s="112">
        <v>2.5217499999999999</v>
      </c>
      <c r="E1376" s="111"/>
      <c r="K1376" s="111">
        <v>43551</v>
      </c>
      <c r="L1376" s="112">
        <v>2.6661099999999998</v>
      </c>
      <c r="N1376" s="111">
        <v>43551</v>
      </c>
      <c r="O1376" s="112">
        <v>2.4422100000000002</v>
      </c>
      <c r="Q1376" s="111">
        <v>43551</v>
      </c>
      <c r="R1376" s="112">
        <v>0.22389999999999999</v>
      </c>
      <c r="S1376" s="158">
        <f t="shared" si="300"/>
        <v>0</v>
      </c>
      <c r="T1376" s="38">
        <f t="shared" si="301"/>
        <v>43614</v>
      </c>
      <c r="U1376" s="112">
        <f t="shared" ca="1" si="302"/>
        <v>2.5217499999999999</v>
      </c>
      <c r="V1376" s="112">
        <f t="shared" ca="1" si="296"/>
        <v>2.5767600000000002</v>
      </c>
      <c r="W1376" s="112">
        <f t="shared" ca="1" si="297"/>
        <v>2.3431500000000001</v>
      </c>
      <c r="X1376" s="112">
        <f t="shared" ca="1" si="298"/>
        <v>0.23361000000000001</v>
      </c>
      <c r="Y1376" s="112">
        <f t="shared" ca="1" si="303"/>
        <v>0</v>
      </c>
      <c r="Z1376" s="27">
        <f t="shared" ca="1" si="299"/>
        <v>0.17859999999999987</v>
      </c>
      <c r="AB1376" s="38">
        <f t="shared" si="304"/>
        <v>43524</v>
      </c>
      <c r="AC1376" s="38">
        <f t="shared" si="305"/>
        <v>43524</v>
      </c>
      <c r="AD1376" s="38">
        <f t="shared" si="306"/>
        <v>43524</v>
      </c>
      <c r="AE1376" s="38">
        <f t="shared" si="280"/>
        <v>43522</v>
      </c>
      <c r="AF1376" s="74">
        <f t="shared" si="281"/>
        <v>43524</v>
      </c>
      <c r="AG1376" s="38">
        <f t="shared" ca="1" si="282"/>
        <v>43522</v>
      </c>
      <c r="AH1376" s="38">
        <f t="shared" ca="1" si="283"/>
        <v>43613</v>
      </c>
      <c r="AI1376" s="38" t="e">
        <f t="shared" ca="1" si="284"/>
        <v>#N/A</v>
      </c>
      <c r="AJ1376" s="38">
        <f t="shared" ca="1" si="285"/>
        <v>43613</v>
      </c>
      <c r="AK1376" s="74">
        <f t="shared" ca="1" si="286"/>
        <v>43521</v>
      </c>
      <c r="AL1376" s="38">
        <f t="shared" si="287"/>
        <v>43522</v>
      </c>
      <c r="AM1376" s="38">
        <f t="shared" si="288"/>
        <v>43521</v>
      </c>
      <c r="AO1376" s="38">
        <f t="shared" si="289"/>
        <v>41696</v>
      </c>
      <c r="AP1376" s="38">
        <f t="shared" si="290"/>
        <v>41696</v>
      </c>
      <c r="AQ1376" s="38">
        <f t="shared" si="291"/>
        <v>41697</v>
      </c>
      <c r="AS1376" s="112" t="str">
        <f t="shared" ca="1" si="292"/>
        <v>$Z$50:$Z$1313</v>
      </c>
      <c r="AT1376" s="112">
        <f t="shared" ca="1" si="293"/>
        <v>0.23357</v>
      </c>
      <c r="AU1376" s="112">
        <f t="shared" ca="1" si="294"/>
        <v>0.23361000000000001</v>
      </c>
      <c r="AV1376" s="112">
        <f t="shared" ca="1" si="295"/>
        <v>-4.0000000000012248E-5</v>
      </c>
    </row>
    <row r="1377" spans="2:48">
      <c r="B1377" s="111">
        <v>43615</v>
      </c>
      <c r="C1377" s="112">
        <v>2.5202499999999999</v>
      </c>
      <c r="E1377" s="111"/>
      <c r="K1377" s="111">
        <v>43552</v>
      </c>
      <c r="L1377" s="112">
        <v>2.6663899999999998</v>
      </c>
      <c r="N1377" s="111">
        <v>43552</v>
      </c>
      <c r="O1377" s="112">
        <v>2.4424299999999999</v>
      </c>
      <c r="Q1377" s="111">
        <v>43552</v>
      </c>
      <c r="R1377" s="112">
        <v>0.22395999999999999</v>
      </c>
      <c r="S1377" s="158">
        <f t="shared" si="300"/>
        <v>0</v>
      </c>
      <c r="T1377" s="38">
        <f t="shared" si="301"/>
        <v>43615</v>
      </c>
      <c r="U1377" s="112">
        <f t="shared" ca="1" si="302"/>
        <v>2.5202499999999999</v>
      </c>
      <c r="V1377" s="112">
        <f t="shared" ca="1" si="296"/>
        <v>2.57362</v>
      </c>
      <c r="W1377" s="112">
        <f t="shared" ca="1" si="297"/>
        <v>2.34009</v>
      </c>
      <c r="X1377" s="112">
        <f t="shared" ca="1" si="298"/>
        <v>0.23352999999999999</v>
      </c>
      <c r="Y1377" s="112">
        <f t="shared" ca="1" si="303"/>
        <v>0</v>
      </c>
      <c r="Z1377" s="27">
        <f t="shared" ca="1" si="299"/>
        <v>0.18015999999999988</v>
      </c>
      <c r="AB1377" s="38">
        <f t="shared" si="304"/>
        <v>43524</v>
      </c>
      <c r="AC1377" s="38">
        <f t="shared" si="305"/>
        <v>43524</v>
      </c>
      <c r="AD1377" s="38">
        <f t="shared" si="306"/>
        <v>43524</v>
      </c>
      <c r="AE1377" s="38">
        <f t="shared" si="280"/>
        <v>43522</v>
      </c>
      <c r="AF1377" s="74">
        <f t="shared" si="281"/>
        <v>43524</v>
      </c>
      <c r="AG1377" s="38">
        <f t="shared" ca="1" si="282"/>
        <v>43522</v>
      </c>
      <c r="AH1377" s="38">
        <f t="shared" ca="1" si="283"/>
        <v>43613</v>
      </c>
      <c r="AI1377" s="38" t="e">
        <f t="shared" ca="1" si="284"/>
        <v>#N/A</v>
      </c>
      <c r="AJ1377" s="38">
        <f t="shared" ca="1" si="285"/>
        <v>43613</v>
      </c>
      <c r="AK1377" s="74">
        <f t="shared" ca="1" si="286"/>
        <v>43522</v>
      </c>
      <c r="AL1377" s="38">
        <f t="shared" si="287"/>
        <v>43522</v>
      </c>
      <c r="AM1377" s="38">
        <f t="shared" si="288"/>
        <v>43521</v>
      </c>
      <c r="AO1377" s="38">
        <f t="shared" si="289"/>
        <v>41696</v>
      </c>
      <c r="AP1377" s="38">
        <f t="shared" si="290"/>
        <v>41696</v>
      </c>
      <c r="AQ1377" s="38">
        <f t="shared" si="291"/>
        <v>41697</v>
      </c>
      <c r="AS1377" s="112" t="str">
        <f t="shared" ca="1" si="292"/>
        <v>$Z$50:$Z$1314</v>
      </c>
      <c r="AT1377" s="112">
        <f t="shared" ca="1" si="293"/>
        <v>0.23352999999999999</v>
      </c>
      <c r="AU1377" s="112">
        <f t="shared" ca="1" si="294"/>
        <v>0.23352999999999999</v>
      </c>
      <c r="AV1377" s="112">
        <f t="shared" ca="1" si="295"/>
        <v>0</v>
      </c>
    </row>
    <row r="1378" spans="2:48">
      <c r="B1378" s="111">
        <v>43616</v>
      </c>
      <c r="C1378" s="112">
        <v>2.5024999999999999</v>
      </c>
      <c r="E1378" s="111"/>
      <c r="K1378" s="111">
        <v>43553</v>
      </c>
      <c r="L1378" s="112">
        <v>2.66642</v>
      </c>
      <c r="N1378" s="111">
        <v>43553</v>
      </c>
      <c r="O1378" s="112">
        <v>2.4424000000000001</v>
      </c>
      <c r="Q1378" s="111">
        <v>43553</v>
      </c>
      <c r="R1378" s="112">
        <v>0.22402</v>
      </c>
      <c r="S1378" s="158">
        <f t="shared" si="300"/>
        <v>0</v>
      </c>
      <c r="T1378" s="38">
        <f t="shared" si="301"/>
        <v>43616</v>
      </c>
      <c r="U1378" s="112">
        <f t="shared" ca="1" si="302"/>
        <v>2.5024999999999999</v>
      </c>
      <c r="V1378" s="112">
        <f t="shared" ca="1" si="296"/>
        <v>2.5728</v>
      </c>
      <c r="W1378" s="112">
        <f t="shared" ca="1" si="297"/>
        <v>2.33927</v>
      </c>
      <c r="X1378" s="112">
        <f t="shared" ca="1" si="298"/>
        <v>0.23352999999999999</v>
      </c>
      <c r="Y1378" s="112">
        <f t="shared" ca="1" si="303"/>
        <v>0</v>
      </c>
      <c r="Z1378" s="27">
        <f t="shared" ca="1" si="299"/>
        <v>0.16322999999999999</v>
      </c>
      <c r="AB1378" s="38">
        <f t="shared" si="304"/>
        <v>43524</v>
      </c>
      <c r="AC1378" s="38">
        <f t="shared" si="305"/>
        <v>43524</v>
      </c>
      <c r="AD1378" s="38">
        <f t="shared" si="306"/>
        <v>43524</v>
      </c>
      <c r="AE1378" s="38">
        <f t="shared" si="280"/>
        <v>43522</v>
      </c>
      <c r="AF1378" s="74">
        <f t="shared" si="281"/>
        <v>43524</v>
      </c>
      <c r="AG1378" s="38">
        <f t="shared" ca="1" si="282"/>
        <v>43522</v>
      </c>
      <c r="AH1378" s="38">
        <f t="shared" ca="1" si="283"/>
        <v>43613</v>
      </c>
      <c r="AI1378" s="38" t="e">
        <f t="shared" ca="1" si="284"/>
        <v>#N/A</v>
      </c>
      <c r="AJ1378" s="38">
        <f t="shared" ca="1" si="285"/>
        <v>43613</v>
      </c>
      <c r="AK1378" s="74">
        <f t="shared" ca="1" si="286"/>
        <v>43522</v>
      </c>
      <c r="AL1378" s="38">
        <f t="shared" si="287"/>
        <v>43522</v>
      </c>
      <c r="AM1378" s="38">
        <f t="shared" si="288"/>
        <v>43521</v>
      </c>
      <c r="AO1378" s="38">
        <f t="shared" si="289"/>
        <v>41696</v>
      </c>
      <c r="AP1378" s="38">
        <f t="shared" si="290"/>
        <v>41696</v>
      </c>
      <c r="AQ1378" s="38">
        <f t="shared" si="291"/>
        <v>41697</v>
      </c>
      <c r="AS1378" s="112" t="str">
        <f t="shared" ca="1" si="292"/>
        <v>$Z$50:$Z$1314</v>
      </c>
      <c r="AT1378" s="112">
        <f t="shared" ca="1" si="293"/>
        <v>0.23352999999999999</v>
      </c>
      <c r="AU1378" s="112">
        <f t="shared" ca="1" si="294"/>
        <v>0.23352999999999999</v>
      </c>
      <c r="AV1378" s="112">
        <f t="shared" ca="1" si="295"/>
        <v>0</v>
      </c>
    </row>
    <row r="1379" spans="2:48">
      <c r="B1379" s="111">
        <v>43619</v>
      </c>
      <c r="C1379" s="112">
        <v>2.4784999999999999</v>
      </c>
      <c r="E1379" s="111"/>
      <c r="K1379" s="111">
        <v>43556</v>
      </c>
      <c r="L1379" s="112">
        <v>2.6617100000000002</v>
      </c>
      <c r="N1379" s="111">
        <v>43556</v>
      </c>
      <c r="O1379" s="112">
        <v>2.4374199999999999</v>
      </c>
      <c r="Q1379" s="111">
        <v>43556</v>
      </c>
      <c r="R1379" s="112">
        <v>0.22428999999999999</v>
      </c>
      <c r="S1379" s="158">
        <f t="shared" si="300"/>
        <v>0</v>
      </c>
      <c r="T1379" s="38">
        <f t="shared" si="301"/>
        <v>43619</v>
      </c>
      <c r="U1379" s="112">
        <f t="shared" ca="1" si="302"/>
        <v>2.4784999999999999</v>
      </c>
      <c r="V1379" s="112">
        <f t="shared" ca="1" si="296"/>
        <v>2.5601699999999998</v>
      </c>
      <c r="W1379" s="112">
        <f t="shared" ca="1" si="297"/>
        <v>2.3266399999999998</v>
      </c>
      <c r="X1379" s="112">
        <f t="shared" ca="1" si="298"/>
        <v>0.23352999999999999</v>
      </c>
      <c r="Y1379" s="112">
        <f t="shared" ca="1" si="303"/>
        <v>0</v>
      </c>
      <c r="Z1379" s="27">
        <f t="shared" ca="1" si="299"/>
        <v>0.15186000000000011</v>
      </c>
      <c r="AB1379" s="38">
        <f t="shared" si="304"/>
        <v>43525</v>
      </c>
      <c r="AC1379" s="38" t="e">
        <f t="shared" si="305"/>
        <v>#N/A</v>
      </c>
      <c r="AD1379" s="38">
        <f t="shared" si="306"/>
        <v>43525</v>
      </c>
      <c r="AE1379" s="38">
        <f t="shared" si="280"/>
        <v>43523</v>
      </c>
      <c r="AF1379" s="74">
        <f t="shared" si="281"/>
        <v>43525</v>
      </c>
      <c r="AG1379" s="38">
        <f t="shared" ca="1" si="282"/>
        <v>43523</v>
      </c>
      <c r="AH1379" s="38">
        <f t="shared" ca="1" si="283"/>
        <v>43613</v>
      </c>
      <c r="AI1379" s="38" t="e">
        <f t="shared" ca="1" si="284"/>
        <v>#N/A</v>
      </c>
      <c r="AJ1379" s="38">
        <f t="shared" ca="1" si="285"/>
        <v>43613</v>
      </c>
      <c r="AK1379" s="74">
        <f t="shared" ca="1" si="286"/>
        <v>43523</v>
      </c>
      <c r="AL1379" s="38">
        <f t="shared" si="287"/>
        <v>43523</v>
      </c>
      <c r="AM1379" s="38">
        <f t="shared" si="288"/>
        <v>43522</v>
      </c>
      <c r="AO1379" s="38">
        <f t="shared" si="289"/>
        <v>41697</v>
      </c>
      <c r="AP1379" s="38">
        <f t="shared" si="290"/>
        <v>41697</v>
      </c>
      <c r="AQ1379" s="38">
        <f t="shared" si="291"/>
        <v>41698</v>
      </c>
      <c r="AS1379" s="112" t="str">
        <f t="shared" ca="1" si="292"/>
        <v>$Z$51:$Z$1315</v>
      </c>
      <c r="AT1379" s="112">
        <f t="shared" ca="1" si="293"/>
        <v>0.23352999999999999</v>
      </c>
      <c r="AU1379" s="112">
        <f t="shared" ca="1" si="294"/>
        <v>0.23352999999999999</v>
      </c>
      <c r="AV1379" s="112">
        <f t="shared" ca="1" si="295"/>
        <v>0</v>
      </c>
    </row>
    <row r="1380" spans="2:48">
      <c r="B1380" s="111">
        <v>43620</v>
      </c>
      <c r="C1380" s="112">
        <v>2.47438</v>
      </c>
      <c r="E1380" s="111"/>
      <c r="K1380" s="111">
        <v>43557</v>
      </c>
      <c r="L1380" s="112">
        <v>2.66127</v>
      </c>
      <c r="N1380" s="111">
        <v>43557</v>
      </c>
      <c r="O1380" s="112">
        <v>2.4369800000000001</v>
      </c>
      <c r="Q1380" s="111">
        <v>43557</v>
      </c>
      <c r="R1380" s="112">
        <v>0.22428999999999999</v>
      </c>
      <c r="S1380" s="158">
        <f t="shared" si="300"/>
        <v>0</v>
      </c>
      <c r="T1380" s="38">
        <f t="shared" si="301"/>
        <v>43620</v>
      </c>
      <c r="U1380" s="112">
        <f t="shared" ca="1" si="302"/>
        <v>2.47438</v>
      </c>
      <c r="V1380" s="112">
        <f t="shared" ca="1" si="296"/>
        <v>2.5576499999999998</v>
      </c>
      <c r="W1380" s="112">
        <f t="shared" ca="1" si="297"/>
        <v>2.3241200000000002</v>
      </c>
      <c r="X1380" s="112">
        <f t="shared" ca="1" si="298"/>
        <v>0.23352999999999999</v>
      </c>
      <c r="Y1380" s="112">
        <f t="shared" ca="1" si="303"/>
        <v>0</v>
      </c>
      <c r="Z1380" s="27">
        <f t="shared" ca="1" si="299"/>
        <v>0.15025999999999984</v>
      </c>
      <c r="AB1380" s="38">
        <f t="shared" si="304"/>
        <v>43528</v>
      </c>
      <c r="AC1380" s="38">
        <f t="shared" si="305"/>
        <v>43528</v>
      </c>
      <c r="AD1380" s="38">
        <f t="shared" si="306"/>
        <v>43528</v>
      </c>
      <c r="AE1380" s="38">
        <f t="shared" si="280"/>
        <v>43524</v>
      </c>
      <c r="AF1380" s="74">
        <f t="shared" si="281"/>
        <v>43528</v>
      </c>
      <c r="AG1380" s="38">
        <f t="shared" ca="1" si="282"/>
        <v>43524</v>
      </c>
      <c r="AH1380" s="38">
        <f t="shared" ca="1" si="283"/>
        <v>43613</v>
      </c>
      <c r="AI1380" s="38">
        <f t="shared" ca="1" si="284"/>
        <v>43613</v>
      </c>
      <c r="AJ1380" s="38">
        <f t="shared" ca="1" si="285"/>
        <v>43614</v>
      </c>
      <c r="AK1380" s="74">
        <f t="shared" ca="1" si="286"/>
        <v>43524</v>
      </c>
      <c r="AL1380" s="38">
        <f t="shared" si="287"/>
        <v>43524</v>
      </c>
      <c r="AM1380" s="38">
        <f t="shared" si="288"/>
        <v>43523</v>
      </c>
      <c r="AO1380" s="38">
        <f t="shared" si="289"/>
        <v>41698</v>
      </c>
      <c r="AP1380" s="38">
        <f t="shared" si="290"/>
        <v>41698</v>
      </c>
      <c r="AQ1380" s="38">
        <f t="shared" si="291"/>
        <v>41701</v>
      </c>
      <c r="AS1380" s="112" t="str">
        <f t="shared" ca="1" si="292"/>
        <v>$Z$52:$Z$1316</v>
      </c>
      <c r="AT1380" s="112">
        <f t="shared" ca="1" si="293"/>
        <v>0.23352999999999999</v>
      </c>
      <c r="AU1380" s="112">
        <f t="shared" ca="1" si="294"/>
        <v>0.23352999999999999</v>
      </c>
      <c r="AV1380" s="112">
        <f t="shared" ca="1" si="295"/>
        <v>0</v>
      </c>
    </row>
    <row r="1381" spans="2:48">
      <c r="B1381" s="111">
        <v>43621</v>
      </c>
      <c r="C1381" s="112">
        <v>2.4716300000000002</v>
      </c>
      <c r="E1381" s="111"/>
      <c r="K1381" s="111">
        <v>43558</v>
      </c>
      <c r="L1381" s="112">
        <v>2.6620400000000002</v>
      </c>
      <c r="N1381" s="111">
        <v>43558</v>
      </c>
      <c r="O1381" s="112">
        <v>2.4375399999999998</v>
      </c>
      <c r="Q1381" s="111">
        <v>43558</v>
      </c>
      <c r="R1381" s="112">
        <v>0.22450000000000001</v>
      </c>
      <c r="S1381" s="158">
        <f t="shared" si="300"/>
        <v>0</v>
      </c>
      <c r="T1381" s="38">
        <f t="shared" si="301"/>
        <v>43621</v>
      </c>
      <c r="U1381" s="112">
        <f t="shared" ca="1" si="302"/>
        <v>2.4716300000000002</v>
      </c>
      <c r="V1381" s="112">
        <f t="shared" ca="1" si="296"/>
        <v>2.5556799999999997</v>
      </c>
      <c r="W1381" s="112">
        <f t="shared" ca="1" si="297"/>
        <v>2.3221500000000002</v>
      </c>
      <c r="X1381" s="112">
        <f t="shared" ca="1" si="298"/>
        <v>0.23352999999999999</v>
      </c>
      <c r="Y1381" s="112">
        <f t="shared" ca="1" si="303"/>
        <v>0</v>
      </c>
      <c r="Z1381" s="27">
        <f t="shared" ca="1" si="299"/>
        <v>0.14948000000000006</v>
      </c>
      <c r="AB1381" s="38">
        <f t="shared" si="304"/>
        <v>43529</v>
      </c>
      <c r="AC1381" s="38">
        <f t="shared" si="305"/>
        <v>43529</v>
      </c>
      <c r="AD1381" s="38">
        <f t="shared" si="306"/>
        <v>43529</v>
      </c>
      <c r="AE1381" s="38">
        <f t="shared" si="280"/>
        <v>43525</v>
      </c>
      <c r="AF1381" s="74">
        <f t="shared" si="281"/>
        <v>43529</v>
      </c>
      <c r="AG1381" s="38">
        <f t="shared" ca="1" si="282"/>
        <v>43525</v>
      </c>
      <c r="AH1381" s="38">
        <f t="shared" ca="1" si="283"/>
        <v>43619</v>
      </c>
      <c r="AI1381" s="38" t="e">
        <f t="shared" ca="1" si="284"/>
        <v>#N/A</v>
      </c>
      <c r="AJ1381" s="38">
        <f t="shared" ca="1" si="285"/>
        <v>43619</v>
      </c>
      <c r="AK1381" s="74">
        <f t="shared" ca="1" si="286"/>
        <v>43525</v>
      </c>
      <c r="AL1381" s="38">
        <f t="shared" si="287"/>
        <v>43525</v>
      </c>
      <c r="AM1381" s="38">
        <f t="shared" si="288"/>
        <v>43524</v>
      </c>
      <c r="AO1381" s="38">
        <f t="shared" si="289"/>
        <v>41701</v>
      </c>
      <c r="AP1381" s="38" t="e">
        <f t="shared" si="290"/>
        <v>#N/A</v>
      </c>
      <c r="AQ1381" s="38">
        <f t="shared" si="291"/>
        <v>41701</v>
      </c>
      <c r="AS1381" s="112" t="str">
        <f t="shared" ca="1" si="292"/>
        <v>$Z$53:$Z$1317</v>
      </c>
      <c r="AT1381" s="112">
        <f t="shared" ca="1" si="293"/>
        <v>0.23352999999999999</v>
      </c>
      <c r="AU1381" s="112">
        <f t="shared" ca="1" si="294"/>
        <v>0.23352999999999999</v>
      </c>
      <c r="AV1381" s="112">
        <f t="shared" ca="1" si="295"/>
        <v>0</v>
      </c>
    </row>
    <row r="1382" spans="2:48">
      <c r="B1382" s="111">
        <v>43622</v>
      </c>
      <c r="C1382" s="112">
        <v>2.4529999999999998</v>
      </c>
      <c r="E1382" s="111"/>
      <c r="K1382" s="111">
        <v>43559</v>
      </c>
      <c r="L1382" s="112">
        <v>2.6645500000000002</v>
      </c>
      <c r="N1382" s="111">
        <v>43559</v>
      </c>
      <c r="O1382" s="112">
        <v>2.4400200000000001</v>
      </c>
      <c r="Q1382" s="111">
        <v>43559</v>
      </c>
      <c r="R1382" s="112">
        <v>0.22453000000000001</v>
      </c>
      <c r="S1382" s="158">
        <f t="shared" si="300"/>
        <v>0</v>
      </c>
      <c r="T1382" s="38">
        <f t="shared" si="301"/>
        <v>43622</v>
      </c>
      <c r="U1382" s="112">
        <f t="shared" ca="1" si="302"/>
        <v>2.4529999999999998</v>
      </c>
      <c r="V1382" s="112">
        <f t="shared" ca="1" si="296"/>
        <v>2.5536099999999999</v>
      </c>
      <c r="W1382" s="112">
        <f t="shared" ca="1" si="297"/>
        <v>2.3200799999999999</v>
      </c>
      <c r="X1382" s="112">
        <f t="shared" ca="1" si="298"/>
        <v>0.23352999999999999</v>
      </c>
      <c r="Y1382" s="112">
        <f t="shared" ca="1" si="303"/>
        <v>0</v>
      </c>
      <c r="Z1382" s="27">
        <f t="shared" ca="1" si="299"/>
        <v>0.13291999999999993</v>
      </c>
      <c r="AB1382" s="38">
        <f t="shared" si="304"/>
        <v>43530</v>
      </c>
      <c r="AC1382" s="38">
        <f t="shared" si="305"/>
        <v>43530</v>
      </c>
      <c r="AD1382" s="38">
        <f t="shared" si="306"/>
        <v>43530</v>
      </c>
      <c r="AE1382" s="38">
        <f t="shared" si="280"/>
        <v>43528</v>
      </c>
      <c r="AF1382" s="74">
        <f t="shared" si="281"/>
        <v>43530</v>
      </c>
      <c r="AG1382" s="38">
        <f t="shared" ca="1" si="282"/>
        <v>43528</v>
      </c>
      <c r="AH1382" s="38">
        <f t="shared" ca="1" si="283"/>
        <v>43620</v>
      </c>
      <c r="AI1382" s="38">
        <f t="shared" ca="1" si="284"/>
        <v>43620</v>
      </c>
      <c r="AJ1382" s="38">
        <f t="shared" ca="1" si="285"/>
        <v>43621</v>
      </c>
      <c r="AK1382" s="74">
        <f t="shared" ca="1" si="286"/>
        <v>43528</v>
      </c>
      <c r="AL1382" s="38">
        <f t="shared" si="287"/>
        <v>43528</v>
      </c>
      <c r="AM1382" s="38">
        <f t="shared" si="288"/>
        <v>43525</v>
      </c>
      <c r="AO1382" s="38">
        <f t="shared" si="289"/>
        <v>41702</v>
      </c>
      <c r="AP1382" s="38">
        <f t="shared" si="290"/>
        <v>41702</v>
      </c>
      <c r="AQ1382" s="38">
        <f t="shared" si="291"/>
        <v>41703</v>
      </c>
      <c r="AS1382" s="112" t="str">
        <f t="shared" ca="1" si="292"/>
        <v>$Z$54:$Z$1318</v>
      </c>
      <c r="AT1382" s="112">
        <f t="shared" ca="1" si="293"/>
        <v>0.23352999999999999</v>
      </c>
      <c r="AU1382" s="112">
        <f t="shared" ca="1" si="294"/>
        <v>0.23352999999999999</v>
      </c>
      <c r="AV1382" s="112">
        <f t="shared" ca="1" si="295"/>
        <v>0</v>
      </c>
    </row>
    <row r="1383" spans="2:48">
      <c r="B1383" s="111">
        <v>43623</v>
      </c>
      <c r="C1383" s="112">
        <v>2.4506299999999999</v>
      </c>
      <c r="E1383" s="111"/>
      <c r="K1383" s="111">
        <v>43560</v>
      </c>
      <c r="L1383" s="112">
        <v>2.6642999999999999</v>
      </c>
      <c r="N1383" s="111">
        <v>43560</v>
      </c>
      <c r="O1383" s="112">
        <v>2.4396300000000002</v>
      </c>
      <c r="Q1383" s="111">
        <v>43560</v>
      </c>
      <c r="R1383" s="112">
        <v>0.22467000000000001</v>
      </c>
      <c r="S1383" s="158">
        <f t="shared" si="300"/>
        <v>0</v>
      </c>
      <c r="T1383" s="38">
        <f t="shared" si="301"/>
        <v>43623</v>
      </c>
      <c r="U1383" s="112">
        <f t="shared" ca="1" si="302"/>
        <v>2.4506299999999999</v>
      </c>
      <c r="V1383" s="112">
        <f t="shared" ca="1" si="296"/>
        <v>2.54758</v>
      </c>
      <c r="W1383" s="112">
        <f t="shared" ca="1" si="297"/>
        <v>2.3140499999999999</v>
      </c>
      <c r="X1383" s="112">
        <f t="shared" ca="1" si="298"/>
        <v>0.23352999999999999</v>
      </c>
      <c r="Y1383" s="112">
        <f t="shared" ca="1" si="303"/>
        <v>0</v>
      </c>
      <c r="Z1383" s="27">
        <f t="shared" ca="1" si="299"/>
        <v>0.13657999999999992</v>
      </c>
      <c r="AB1383" s="38">
        <f t="shared" si="304"/>
        <v>43531</v>
      </c>
      <c r="AC1383" s="38">
        <f t="shared" si="305"/>
        <v>43531</v>
      </c>
      <c r="AD1383" s="38">
        <f t="shared" si="306"/>
        <v>43531</v>
      </c>
      <c r="AE1383" s="38">
        <f t="shared" si="280"/>
        <v>43529</v>
      </c>
      <c r="AF1383" s="74">
        <f t="shared" si="281"/>
        <v>43531</v>
      </c>
      <c r="AG1383" s="38">
        <f t="shared" ca="1" si="282"/>
        <v>43529</v>
      </c>
      <c r="AH1383" s="38">
        <f t="shared" ca="1" si="283"/>
        <v>43621</v>
      </c>
      <c r="AI1383" s="38">
        <f t="shared" ca="1" si="284"/>
        <v>43621</v>
      </c>
      <c r="AJ1383" s="38">
        <f t="shared" ca="1" si="285"/>
        <v>43622</v>
      </c>
      <c r="AK1383" s="74">
        <f t="shared" ca="1" si="286"/>
        <v>43529</v>
      </c>
      <c r="AL1383" s="38">
        <f t="shared" si="287"/>
        <v>43529</v>
      </c>
      <c r="AM1383" s="38">
        <f t="shared" si="288"/>
        <v>43528</v>
      </c>
      <c r="AO1383" s="38">
        <f t="shared" si="289"/>
        <v>41703</v>
      </c>
      <c r="AP1383" s="38">
        <f t="shared" si="290"/>
        <v>41703</v>
      </c>
      <c r="AQ1383" s="38">
        <f t="shared" si="291"/>
        <v>41704</v>
      </c>
      <c r="AS1383" s="112" t="str">
        <f t="shared" ca="1" si="292"/>
        <v>$Z$55:$Z$1319</v>
      </c>
      <c r="AT1383" s="112">
        <f t="shared" ca="1" si="293"/>
        <v>0.23352999999999999</v>
      </c>
      <c r="AU1383" s="112">
        <f t="shared" ca="1" si="294"/>
        <v>0.23352999999999999</v>
      </c>
      <c r="AV1383" s="112">
        <f t="shared" ca="1" si="295"/>
        <v>0</v>
      </c>
    </row>
    <row r="1384" spans="2:48">
      <c r="B1384" s="111">
        <v>43626</v>
      </c>
      <c r="C1384" s="112">
        <v>2.4357500000000001</v>
      </c>
      <c r="E1384" s="111"/>
      <c r="K1384" s="111">
        <v>43563</v>
      </c>
      <c r="L1384" s="112">
        <v>2.66865</v>
      </c>
      <c r="N1384" s="111">
        <v>43563</v>
      </c>
      <c r="O1384" s="112">
        <v>2.4439500000000001</v>
      </c>
      <c r="Q1384" s="111">
        <v>43563</v>
      </c>
      <c r="R1384" s="112">
        <v>0.22470000000000001</v>
      </c>
      <c r="S1384" s="158">
        <f t="shared" si="300"/>
        <v>0</v>
      </c>
      <c r="T1384" s="38">
        <f t="shared" si="301"/>
        <v>43626</v>
      </c>
      <c r="U1384" s="112">
        <f t="shared" ca="1" si="302"/>
        <v>2.4357500000000001</v>
      </c>
      <c r="V1384" s="112">
        <f t="shared" ca="1" si="296"/>
        <v>2.54271</v>
      </c>
      <c r="W1384" s="112">
        <f t="shared" ca="1" si="297"/>
        <v>2.3091400000000002</v>
      </c>
      <c r="X1384" s="112">
        <f t="shared" ca="1" si="298"/>
        <v>0.23357</v>
      </c>
      <c r="Y1384" s="112">
        <f t="shared" ca="1" si="303"/>
        <v>0</v>
      </c>
      <c r="Z1384" s="27">
        <f t="shared" ca="1" si="299"/>
        <v>0.12660999999999989</v>
      </c>
      <c r="AB1384" s="38">
        <f t="shared" si="304"/>
        <v>43532</v>
      </c>
      <c r="AC1384" s="38" t="e">
        <f t="shared" si="305"/>
        <v>#N/A</v>
      </c>
      <c r="AD1384" s="38">
        <f t="shared" si="306"/>
        <v>43532</v>
      </c>
      <c r="AE1384" s="38">
        <f t="shared" si="280"/>
        <v>43530</v>
      </c>
      <c r="AF1384" s="74">
        <f t="shared" si="281"/>
        <v>43532</v>
      </c>
      <c r="AG1384" s="38">
        <f t="shared" ca="1" si="282"/>
        <v>43530</v>
      </c>
      <c r="AH1384" s="38">
        <f t="shared" ca="1" si="283"/>
        <v>43622</v>
      </c>
      <c r="AI1384" s="38">
        <f t="shared" ca="1" si="284"/>
        <v>43622</v>
      </c>
      <c r="AJ1384" s="38">
        <f t="shared" ca="1" si="285"/>
        <v>43623</v>
      </c>
      <c r="AK1384" s="74">
        <f t="shared" ca="1" si="286"/>
        <v>43530</v>
      </c>
      <c r="AL1384" s="38">
        <f t="shared" si="287"/>
        <v>43530</v>
      </c>
      <c r="AM1384" s="38">
        <f t="shared" si="288"/>
        <v>43529</v>
      </c>
      <c r="AO1384" s="38">
        <f t="shared" si="289"/>
        <v>41704</v>
      </c>
      <c r="AP1384" s="38">
        <f t="shared" si="290"/>
        <v>41704</v>
      </c>
      <c r="AQ1384" s="38">
        <f t="shared" si="291"/>
        <v>41705</v>
      </c>
      <c r="AS1384" s="112" t="str">
        <f t="shared" ca="1" si="292"/>
        <v>$Z$56:$Z$1320</v>
      </c>
      <c r="AT1384" s="112">
        <f t="shared" ca="1" si="293"/>
        <v>0.23352999999999999</v>
      </c>
      <c r="AU1384" s="112">
        <f t="shared" ca="1" si="294"/>
        <v>0.23357</v>
      </c>
      <c r="AV1384" s="112">
        <f t="shared" ca="1" si="295"/>
        <v>-4.0000000000012248E-5</v>
      </c>
    </row>
    <row r="1385" spans="2:48">
      <c r="B1385" s="111">
        <v>43627</v>
      </c>
      <c r="C1385" s="112">
        <v>2.4495</v>
      </c>
      <c r="E1385" s="111"/>
      <c r="K1385" s="111">
        <v>43564</v>
      </c>
      <c r="L1385" s="112">
        <v>2.6690300000000002</v>
      </c>
      <c r="N1385" s="111">
        <v>43564</v>
      </c>
      <c r="O1385" s="112">
        <v>2.4441700000000002</v>
      </c>
      <c r="Q1385" s="111">
        <v>43564</v>
      </c>
      <c r="R1385" s="112">
        <v>0.22486</v>
      </c>
      <c r="S1385" s="158">
        <f t="shared" si="300"/>
        <v>0</v>
      </c>
      <c r="T1385" s="38">
        <f t="shared" si="301"/>
        <v>43627</v>
      </c>
      <c r="U1385" s="112">
        <f t="shared" ca="1" si="302"/>
        <v>2.4495</v>
      </c>
      <c r="V1385" s="112">
        <f t="shared" ca="1" si="296"/>
        <v>2.5399400000000001</v>
      </c>
      <c r="W1385" s="112">
        <f t="shared" ca="1" si="297"/>
        <v>2.3064100000000001</v>
      </c>
      <c r="X1385" s="112">
        <f t="shared" ca="1" si="298"/>
        <v>0.23352999999999999</v>
      </c>
      <c r="Y1385" s="112">
        <f t="shared" ca="1" si="303"/>
        <v>0</v>
      </c>
      <c r="Z1385" s="27">
        <f t="shared" ca="1" si="299"/>
        <v>0.14308999999999994</v>
      </c>
      <c r="AB1385" s="38">
        <f t="shared" si="304"/>
        <v>43535</v>
      </c>
      <c r="AC1385" s="38">
        <f t="shared" si="305"/>
        <v>43535</v>
      </c>
      <c r="AD1385" s="38">
        <f t="shared" si="306"/>
        <v>43535</v>
      </c>
      <c r="AE1385" s="38">
        <f t="shared" si="280"/>
        <v>43531</v>
      </c>
      <c r="AF1385" s="74">
        <f t="shared" si="281"/>
        <v>43535</v>
      </c>
      <c r="AG1385" s="38">
        <f t="shared" ca="1" si="282"/>
        <v>43531</v>
      </c>
      <c r="AH1385" s="38">
        <f t="shared" ca="1" si="283"/>
        <v>43623</v>
      </c>
      <c r="AI1385" s="38">
        <f t="shared" ca="1" si="284"/>
        <v>43623</v>
      </c>
      <c r="AJ1385" s="38">
        <f t="shared" ca="1" si="285"/>
        <v>43626</v>
      </c>
      <c r="AK1385" s="74">
        <f t="shared" ca="1" si="286"/>
        <v>43531</v>
      </c>
      <c r="AL1385" s="38">
        <f t="shared" si="287"/>
        <v>43531</v>
      </c>
      <c r="AM1385" s="38">
        <f t="shared" si="288"/>
        <v>43530</v>
      </c>
      <c r="AO1385" s="38">
        <f t="shared" si="289"/>
        <v>41705</v>
      </c>
      <c r="AP1385" s="38">
        <f t="shared" si="290"/>
        <v>41705</v>
      </c>
      <c r="AQ1385" s="38">
        <f t="shared" si="291"/>
        <v>41708</v>
      </c>
      <c r="AS1385" s="112" t="str">
        <f t="shared" ca="1" si="292"/>
        <v>$Z$57:$Z$1321</v>
      </c>
      <c r="AT1385" s="112">
        <f t="shared" ca="1" si="293"/>
        <v>0.23352999999999999</v>
      </c>
      <c r="AU1385" s="112">
        <f t="shared" ca="1" si="294"/>
        <v>0.23352999999999999</v>
      </c>
      <c r="AV1385" s="112">
        <f t="shared" ca="1" si="295"/>
        <v>0</v>
      </c>
    </row>
    <row r="1386" spans="2:48">
      <c r="B1386" s="111">
        <v>43628</v>
      </c>
      <c r="C1386" s="112">
        <v>2.42788</v>
      </c>
      <c r="E1386" s="111"/>
      <c r="K1386" s="111">
        <v>43565</v>
      </c>
      <c r="L1386" s="112">
        <v>2.66927</v>
      </c>
      <c r="N1386" s="111">
        <v>43565</v>
      </c>
      <c r="O1386" s="112">
        <v>2.4441700000000002</v>
      </c>
      <c r="Q1386" s="111">
        <v>43565</v>
      </c>
      <c r="R1386" s="112">
        <v>0.22509999999999999</v>
      </c>
      <c r="S1386" s="158">
        <f t="shared" si="300"/>
        <v>0</v>
      </c>
      <c r="T1386" s="38">
        <f t="shared" si="301"/>
        <v>43628</v>
      </c>
      <c r="U1386" s="112">
        <f t="shared" ca="1" si="302"/>
        <v>2.42788</v>
      </c>
      <c r="V1386" s="112">
        <f t="shared" ca="1" si="296"/>
        <v>2.5374300000000001</v>
      </c>
      <c r="W1386" s="112">
        <f t="shared" ca="1" si="297"/>
        <v>2.3039000000000001</v>
      </c>
      <c r="X1386" s="112">
        <f t="shared" ca="1" si="298"/>
        <v>0.23352999999999999</v>
      </c>
      <c r="Y1386" s="112">
        <f t="shared" ca="1" si="303"/>
        <v>0</v>
      </c>
      <c r="Z1386" s="27">
        <f t="shared" ca="1" si="299"/>
        <v>0.12397999999999998</v>
      </c>
      <c r="AB1386" s="38">
        <f t="shared" si="304"/>
        <v>43536</v>
      </c>
      <c r="AC1386" s="38">
        <f t="shared" si="305"/>
        <v>43536</v>
      </c>
      <c r="AD1386" s="38">
        <f t="shared" si="306"/>
        <v>43536</v>
      </c>
      <c r="AE1386" s="38">
        <f t="shared" si="280"/>
        <v>43532</v>
      </c>
      <c r="AF1386" s="74">
        <f t="shared" si="281"/>
        <v>43536</v>
      </c>
      <c r="AG1386" s="38">
        <f t="shared" ca="1" si="282"/>
        <v>43532</v>
      </c>
      <c r="AH1386" s="38">
        <f t="shared" ca="1" si="283"/>
        <v>43626</v>
      </c>
      <c r="AI1386" s="38" t="e">
        <f t="shared" ca="1" si="284"/>
        <v>#N/A</v>
      </c>
      <c r="AJ1386" s="38">
        <f t="shared" ca="1" si="285"/>
        <v>43626</v>
      </c>
      <c r="AK1386" s="74">
        <f t="shared" ca="1" si="286"/>
        <v>43532</v>
      </c>
      <c r="AL1386" s="38">
        <f t="shared" si="287"/>
        <v>43532</v>
      </c>
      <c r="AM1386" s="38">
        <f t="shared" si="288"/>
        <v>43531</v>
      </c>
      <c r="AO1386" s="38">
        <f t="shared" si="289"/>
        <v>41708</v>
      </c>
      <c r="AP1386" s="38" t="e">
        <f t="shared" si="290"/>
        <v>#N/A</v>
      </c>
      <c r="AQ1386" s="38">
        <f t="shared" si="291"/>
        <v>41708</v>
      </c>
      <c r="AS1386" s="112" t="str">
        <f t="shared" ca="1" si="292"/>
        <v>$Z$58:$Z$1322</v>
      </c>
      <c r="AT1386" s="112">
        <f t="shared" ca="1" si="293"/>
        <v>0.23352999999999999</v>
      </c>
      <c r="AU1386" s="112">
        <f t="shared" ca="1" si="294"/>
        <v>0.23352999999999999</v>
      </c>
      <c r="AV1386" s="112">
        <f t="shared" ca="1" si="295"/>
        <v>0</v>
      </c>
    </row>
    <row r="1387" spans="2:48">
      <c r="B1387" s="111">
        <v>43629</v>
      </c>
      <c r="C1387" s="112">
        <v>2.41025</v>
      </c>
      <c r="E1387" s="111"/>
      <c r="K1387" s="111">
        <v>43566</v>
      </c>
      <c r="L1387" s="112">
        <v>2.6694</v>
      </c>
      <c r="N1387" s="111">
        <v>43566</v>
      </c>
      <c r="O1387" s="112">
        <v>2.44428</v>
      </c>
      <c r="Q1387" s="111">
        <v>43566</v>
      </c>
      <c r="R1387" s="112">
        <v>0.22511999999999999</v>
      </c>
      <c r="S1387" s="158">
        <f t="shared" si="300"/>
        <v>0</v>
      </c>
      <c r="T1387" s="38">
        <f t="shared" si="301"/>
        <v>43629</v>
      </c>
      <c r="U1387" s="112">
        <f t="shared" ca="1" si="302"/>
        <v>2.41025</v>
      </c>
      <c r="V1387" s="112">
        <f t="shared" ca="1" si="296"/>
        <v>2.5355699999999999</v>
      </c>
      <c r="W1387" s="112">
        <f t="shared" ca="1" si="297"/>
        <v>2.3020399999999999</v>
      </c>
      <c r="X1387" s="112">
        <f t="shared" ca="1" si="298"/>
        <v>0.23352999999999999</v>
      </c>
      <c r="Y1387" s="112">
        <f t="shared" ca="1" si="303"/>
        <v>0</v>
      </c>
      <c r="Z1387" s="27">
        <f t="shared" ca="1" si="299"/>
        <v>0.10821000000000014</v>
      </c>
      <c r="AB1387" s="38">
        <f t="shared" si="304"/>
        <v>43537</v>
      </c>
      <c r="AC1387" s="38">
        <f t="shared" si="305"/>
        <v>43537</v>
      </c>
      <c r="AD1387" s="38">
        <f t="shared" si="306"/>
        <v>43537</v>
      </c>
      <c r="AE1387" s="38">
        <f t="shared" si="280"/>
        <v>43535</v>
      </c>
      <c r="AF1387" s="74">
        <f t="shared" si="281"/>
        <v>43537</v>
      </c>
      <c r="AG1387" s="38">
        <f t="shared" ca="1" si="282"/>
        <v>43535</v>
      </c>
      <c r="AH1387" s="38">
        <f t="shared" ca="1" si="283"/>
        <v>43627</v>
      </c>
      <c r="AI1387" s="38">
        <f t="shared" ca="1" si="284"/>
        <v>43627</v>
      </c>
      <c r="AJ1387" s="38">
        <f t="shared" ca="1" si="285"/>
        <v>43628</v>
      </c>
      <c r="AK1387" s="74">
        <f t="shared" ca="1" si="286"/>
        <v>43535</v>
      </c>
      <c r="AL1387" s="38">
        <f t="shared" si="287"/>
        <v>43535</v>
      </c>
      <c r="AM1387" s="38">
        <f t="shared" si="288"/>
        <v>43532</v>
      </c>
      <c r="AO1387" s="38">
        <f t="shared" si="289"/>
        <v>41709</v>
      </c>
      <c r="AP1387" s="38">
        <f t="shared" si="290"/>
        <v>41709</v>
      </c>
      <c r="AQ1387" s="38">
        <f t="shared" si="291"/>
        <v>41710</v>
      </c>
      <c r="AS1387" s="112" t="str">
        <f t="shared" ca="1" si="292"/>
        <v>$Z$59:$Z$1323</v>
      </c>
      <c r="AT1387" s="112">
        <f t="shared" ca="1" si="293"/>
        <v>0.23352999999999999</v>
      </c>
      <c r="AU1387" s="112">
        <f t="shared" ca="1" si="294"/>
        <v>0.23352999999999999</v>
      </c>
      <c r="AV1387" s="112">
        <f t="shared" ca="1" si="295"/>
        <v>0</v>
      </c>
    </row>
    <row r="1388" spans="2:48">
      <c r="B1388" s="111">
        <v>43630</v>
      </c>
      <c r="C1388" s="112">
        <v>2.4020000000000001</v>
      </c>
      <c r="E1388" s="111"/>
      <c r="K1388" s="111">
        <v>43567</v>
      </c>
      <c r="L1388" s="112">
        <v>2.6691799999999999</v>
      </c>
      <c r="N1388" s="111">
        <v>43567</v>
      </c>
      <c r="O1388" s="112">
        <v>2.4439500000000001</v>
      </c>
      <c r="Q1388" s="111">
        <v>43567</v>
      </c>
      <c r="R1388" s="112">
        <v>0.22523000000000001</v>
      </c>
      <c r="S1388" s="158">
        <f t="shared" si="300"/>
        <v>0</v>
      </c>
      <c r="T1388" s="38">
        <f t="shared" si="301"/>
        <v>43630</v>
      </c>
      <c r="U1388" s="112">
        <f t="shared" ca="1" si="302"/>
        <v>2.4020000000000001</v>
      </c>
      <c r="V1388" s="112">
        <f t="shared" ca="1" si="296"/>
        <v>2.53206</v>
      </c>
      <c r="W1388" s="112">
        <f t="shared" ca="1" si="297"/>
        <v>2.29853</v>
      </c>
      <c r="X1388" s="112">
        <f t="shared" ca="1" si="298"/>
        <v>0.23352999999999999</v>
      </c>
      <c r="Y1388" s="112">
        <f t="shared" ca="1" si="303"/>
        <v>0</v>
      </c>
      <c r="Z1388" s="27">
        <f t="shared" ca="1" si="299"/>
        <v>0.10347000000000017</v>
      </c>
      <c r="AB1388" s="38">
        <f t="shared" si="304"/>
        <v>43538</v>
      </c>
      <c r="AC1388" s="38">
        <f t="shared" si="305"/>
        <v>43538</v>
      </c>
      <c r="AD1388" s="38">
        <f t="shared" si="306"/>
        <v>43538</v>
      </c>
      <c r="AE1388" s="38">
        <f t="shared" si="280"/>
        <v>43536</v>
      </c>
      <c r="AF1388" s="74">
        <f t="shared" si="281"/>
        <v>43538</v>
      </c>
      <c r="AG1388" s="38">
        <f t="shared" ca="1" si="282"/>
        <v>43536</v>
      </c>
      <c r="AH1388" s="38">
        <f t="shared" ca="1" si="283"/>
        <v>43628</v>
      </c>
      <c r="AI1388" s="38">
        <f t="shared" ca="1" si="284"/>
        <v>43628</v>
      </c>
      <c r="AJ1388" s="38">
        <f t="shared" ca="1" si="285"/>
        <v>43629</v>
      </c>
      <c r="AK1388" s="74">
        <f t="shared" ca="1" si="286"/>
        <v>43536</v>
      </c>
      <c r="AL1388" s="38">
        <f t="shared" si="287"/>
        <v>43536</v>
      </c>
      <c r="AM1388" s="38">
        <f t="shared" si="288"/>
        <v>43535</v>
      </c>
      <c r="AO1388" s="38">
        <f t="shared" si="289"/>
        <v>41710</v>
      </c>
      <c r="AP1388" s="38">
        <f t="shared" si="290"/>
        <v>41710</v>
      </c>
      <c r="AQ1388" s="38">
        <f t="shared" si="291"/>
        <v>41711</v>
      </c>
      <c r="AS1388" s="112" t="str">
        <f t="shared" ca="1" si="292"/>
        <v>$Z$60:$Z$1324</v>
      </c>
      <c r="AT1388" s="112">
        <f t="shared" ca="1" si="293"/>
        <v>0.23352999999999999</v>
      </c>
      <c r="AU1388" s="112">
        <f t="shared" ca="1" si="294"/>
        <v>0.23352999999999999</v>
      </c>
      <c r="AV1388" s="112">
        <f t="shared" ca="1" si="295"/>
        <v>0</v>
      </c>
    </row>
    <row r="1389" spans="2:48">
      <c r="B1389" s="111">
        <v>43633</v>
      </c>
      <c r="C1389" s="112">
        <v>2.4184999999999999</v>
      </c>
      <c r="E1389" s="111"/>
      <c r="K1389" s="111">
        <v>43570</v>
      </c>
      <c r="L1389" s="112">
        <v>2.6665799999999997</v>
      </c>
      <c r="N1389" s="111">
        <v>43570</v>
      </c>
      <c r="O1389" s="112">
        <v>2.44129</v>
      </c>
      <c r="Q1389" s="111">
        <v>43570</v>
      </c>
      <c r="R1389" s="112">
        <v>0.22528999999999999</v>
      </c>
      <c r="S1389" s="158">
        <f t="shared" si="300"/>
        <v>0</v>
      </c>
      <c r="T1389" s="38">
        <f t="shared" si="301"/>
        <v>43633</v>
      </c>
      <c r="U1389" s="112">
        <f t="shared" ca="1" si="302"/>
        <v>2.4184999999999999</v>
      </c>
      <c r="V1389" s="112">
        <f t="shared" ca="1" si="296"/>
        <v>2.5315599999999998</v>
      </c>
      <c r="W1389" s="112">
        <f t="shared" ca="1" si="297"/>
        <v>2.29799</v>
      </c>
      <c r="X1389" s="112">
        <f t="shared" ca="1" si="298"/>
        <v>0.23357</v>
      </c>
      <c r="Y1389" s="112">
        <f t="shared" ca="1" si="303"/>
        <v>0</v>
      </c>
      <c r="Z1389" s="27">
        <f t="shared" ca="1" si="299"/>
        <v>0.12050999999999989</v>
      </c>
      <c r="AB1389" s="38">
        <f t="shared" si="304"/>
        <v>43539</v>
      </c>
      <c r="AC1389" s="38" t="e">
        <f t="shared" si="305"/>
        <v>#N/A</v>
      </c>
      <c r="AD1389" s="38">
        <f t="shared" si="306"/>
        <v>43539</v>
      </c>
      <c r="AE1389" s="38">
        <f t="shared" si="280"/>
        <v>43537</v>
      </c>
      <c r="AF1389" s="74">
        <f t="shared" si="281"/>
        <v>43539</v>
      </c>
      <c r="AG1389" s="38">
        <f t="shared" ca="1" si="282"/>
        <v>43537</v>
      </c>
      <c r="AH1389" s="38">
        <f t="shared" ca="1" si="283"/>
        <v>43629</v>
      </c>
      <c r="AI1389" s="38">
        <f t="shared" ca="1" si="284"/>
        <v>43629</v>
      </c>
      <c r="AJ1389" s="38">
        <f t="shared" ca="1" si="285"/>
        <v>43630</v>
      </c>
      <c r="AK1389" s="74">
        <f t="shared" ca="1" si="286"/>
        <v>43537</v>
      </c>
      <c r="AL1389" s="38">
        <f t="shared" si="287"/>
        <v>43537</v>
      </c>
      <c r="AM1389" s="38">
        <f t="shared" si="288"/>
        <v>43536</v>
      </c>
      <c r="AO1389" s="38">
        <f t="shared" si="289"/>
        <v>41711</v>
      </c>
      <c r="AP1389" s="38">
        <f t="shared" si="290"/>
        <v>41711</v>
      </c>
      <c r="AQ1389" s="38">
        <f t="shared" si="291"/>
        <v>41712</v>
      </c>
      <c r="AS1389" s="112" t="str">
        <f t="shared" ca="1" si="292"/>
        <v>$Z$61:$Z$1325</v>
      </c>
      <c r="AT1389" s="112">
        <f t="shared" ca="1" si="293"/>
        <v>0.23352999999999999</v>
      </c>
      <c r="AU1389" s="112">
        <f t="shared" ca="1" si="294"/>
        <v>0.23357</v>
      </c>
      <c r="AV1389" s="112">
        <f t="shared" ca="1" si="295"/>
        <v>-4.0000000000012248E-5</v>
      </c>
    </row>
    <row r="1390" spans="2:48">
      <c r="B1390" s="111">
        <v>43634</v>
      </c>
      <c r="C1390" s="112">
        <v>2.3866299999999998</v>
      </c>
      <c r="E1390" s="111"/>
      <c r="K1390" s="111">
        <v>43571</v>
      </c>
      <c r="L1390" s="112">
        <v>2.6665700000000001</v>
      </c>
      <c r="N1390" s="111">
        <v>43571</v>
      </c>
      <c r="O1390" s="112">
        <v>2.4411800000000001</v>
      </c>
      <c r="Q1390" s="111">
        <v>43571</v>
      </c>
      <c r="R1390" s="112">
        <v>0.22539000000000001</v>
      </c>
      <c r="S1390" s="158">
        <f t="shared" si="300"/>
        <v>0</v>
      </c>
      <c r="T1390" s="38">
        <f t="shared" si="301"/>
        <v>43634</v>
      </c>
      <c r="U1390" s="112">
        <f t="shared" ca="1" si="302"/>
        <v>2.3866299999999998</v>
      </c>
      <c r="V1390" s="112">
        <f t="shared" ca="1" si="296"/>
        <v>2.56257</v>
      </c>
      <c r="W1390" s="112">
        <f t="shared" ca="1" si="297"/>
        <v>2.32904</v>
      </c>
      <c r="X1390" s="112">
        <f t="shared" ca="1" si="298"/>
        <v>0.23352999999999999</v>
      </c>
      <c r="Y1390" s="112">
        <f t="shared" ca="1" si="303"/>
        <v>0</v>
      </c>
      <c r="Z1390" s="27">
        <f t="shared" ca="1" si="299"/>
        <v>5.7589999999999808E-2</v>
      </c>
      <c r="AB1390" s="38">
        <f t="shared" si="304"/>
        <v>43542</v>
      </c>
      <c r="AC1390" s="38">
        <f t="shared" si="305"/>
        <v>43542</v>
      </c>
      <c r="AD1390" s="38">
        <f t="shared" si="306"/>
        <v>43542</v>
      </c>
      <c r="AE1390" s="38">
        <f t="shared" si="280"/>
        <v>43538</v>
      </c>
      <c r="AF1390" s="74">
        <f t="shared" si="281"/>
        <v>43542</v>
      </c>
      <c r="AG1390" s="38">
        <f t="shared" ca="1" si="282"/>
        <v>43538</v>
      </c>
      <c r="AH1390" s="38">
        <f t="shared" ca="1" si="283"/>
        <v>43630</v>
      </c>
      <c r="AI1390" s="38">
        <f t="shared" ca="1" si="284"/>
        <v>43630</v>
      </c>
      <c r="AJ1390" s="38">
        <f t="shared" ca="1" si="285"/>
        <v>43633</v>
      </c>
      <c r="AK1390" s="74">
        <f t="shared" ca="1" si="286"/>
        <v>43538</v>
      </c>
      <c r="AL1390" s="38">
        <f t="shared" si="287"/>
        <v>43538</v>
      </c>
      <c r="AM1390" s="38">
        <f t="shared" si="288"/>
        <v>43537</v>
      </c>
      <c r="AO1390" s="38">
        <f t="shared" si="289"/>
        <v>41712</v>
      </c>
      <c r="AP1390" s="38">
        <f t="shared" si="290"/>
        <v>41712</v>
      </c>
      <c r="AQ1390" s="38">
        <f t="shared" si="291"/>
        <v>41715</v>
      </c>
      <c r="AS1390" s="112" t="str">
        <f t="shared" ca="1" si="292"/>
        <v>$Z$62:$Z$1326</v>
      </c>
      <c r="AT1390" s="112">
        <f t="shared" ca="1" si="293"/>
        <v>0.23352999999999999</v>
      </c>
      <c r="AU1390" s="112">
        <f t="shared" ca="1" si="294"/>
        <v>0.23352999999999999</v>
      </c>
      <c r="AV1390" s="112">
        <f t="shared" ca="1" si="295"/>
        <v>0</v>
      </c>
    </row>
    <row r="1391" spans="2:48">
      <c r="B1391" s="111">
        <v>43635</v>
      </c>
      <c r="C1391" s="112">
        <v>2.3861300000000001</v>
      </c>
      <c r="E1391" s="111"/>
      <c r="K1391" s="111">
        <v>43572</v>
      </c>
      <c r="L1391" s="112">
        <v>2.6666600000000003</v>
      </c>
      <c r="N1391" s="111">
        <v>43572</v>
      </c>
      <c r="O1391" s="112">
        <v>2.4411800000000001</v>
      </c>
      <c r="Q1391" s="111">
        <v>43572</v>
      </c>
      <c r="R1391" s="112">
        <v>0.22548000000000001</v>
      </c>
      <c r="S1391" s="158">
        <f t="shared" si="300"/>
        <v>0</v>
      </c>
      <c r="T1391" s="38">
        <f t="shared" si="301"/>
        <v>43635</v>
      </c>
      <c r="U1391" s="112">
        <f t="shared" ca="1" si="302"/>
        <v>2.3861300000000001</v>
      </c>
      <c r="V1391" s="112">
        <f t="shared" ca="1" si="296"/>
        <v>2.5643199999999999</v>
      </c>
      <c r="W1391" s="112">
        <f t="shared" ca="1" si="297"/>
        <v>2.3307899999999999</v>
      </c>
      <c r="X1391" s="112">
        <f t="shared" ca="1" si="298"/>
        <v>0.23352999999999999</v>
      </c>
      <c r="Y1391" s="112">
        <f t="shared" ca="1" si="303"/>
        <v>0</v>
      </c>
      <c r="Z1391" s="27">
        <f t="shared" ca="1" si="299"/>
        <v>5.5340000000000167E-2</v>
      </c>
      <c r="AB1391" s="38">
        <f t="shared" si="304"/>
        <v>43543</v>
      </c>
      <c r="AC1391" s="38">
        <f t="shared" si="305"/>
        <v>43543</v>
      </c>
      <c r="AD1391" s="38">
        <f t="shared" si="306"/>
        <v>43543</v>
      </c>
      <c r="AE1391" s="38">
        <f t="shared" si="280"/>
        <v>43539</v>
      </c>
      <c r="AF1391" s="74">
        <f t="shared" si="281"/>
        <v>43543</v>
      </c>
      <c r="AG1391" s="38">
        <f t="shared" ca="1" si="282"/>
        <v>43539</v>
      </c>
      <c r="AH1391" s="38">
        <f t="shared" ca="1" si="283"/>
        <v>43633</v>
      </c>
      <c r="AI1391" s="38" t="e">
        <f t="shared" ca="1" si="284"/>
        <v>#N/A</v>
      </c>
      <c r="AJ1391" s="38">
        <f t="shared" ca="1" si="285"/>
        <v>43633</v>
      </c>
      <c r="AK1391" s="74">
        <f t="shared" ca="1" si="286"/>
        <v>43539</v>
      </c>
      <c r="AL1391" s="38">
        <f t="shared" si="287"/>
        <v>43539</v>
      </c>
      <c r="AM1391" s="38">
        <f t="shared" si="288"/>
        <v>43538</v>
      </c>
      <c r="AO1391" s="38">
        <f t="shared" si="289"/>
        <v>41715</v>
      </c>
      <c r="AP1391" s="38" t="e">
        <f t="shared" si="290"/>
        <v>#N/A</v>
      </c>
      <c r="AQ1391" s="38">
        <f t="shared" si="291"/>
        <v>41715</v>
      </c>
      <c r="AS1391" s="112" t="str">
        <f t="shared" ca="1" si="292"/>
        <v>$Z$63:$Z$1327</v>
      </c>
      <c r="AT1391" s="112">
        <f t="shared" ca="1" si="293"/>
        <v>0.23352999999999999</v>
      </c>
      <c r="AU1391" s="112">
        <f t="shared" ca="1" si="294"/>
        <v>0.23352999999999999</v>
      </c>
      <c r="AV1391" s="112">
        <f t="shared" ca="1" si="295"/>
        <v>0</v>
      </c>
    </row>
    <row r="1392" spans="2:48">
      <c r="B1392" s="111">
        <v>43636</v>
      </c>
      <c r="C1392" s="112">
        <v>2.3431299999999999</v>
      </c>
      <c r="E1392" s="111"/>
      <c r="K1392" s="111">
        <v>43573</v>
      </c>
      <c r="L1392" s="112">
        <v>2.66662</v>
      </c>
      <c r="N1392" s="111">
        <v>43573</v>
      </c>
      <c r="O1392" s="112">
        <v>2.4408500000000002</v>
      </c>
      <c r="Q1392" s="111">
        <v>43573</v>
      </c>
      <c r="R1392" s="112">
        <v>0.22577</v>
      </c>
      <c r="S1392" s="158">
        <f t="shared" si="300"/>
        <v>0</v>
      </c>
      <c r="T1392" s="38">
        <f t="shared" si="301"/>
        <v>43636</v>
      </c>
      <c r="U1392" s="112">
        <f t="shared" ca="1" si="302"/>
        <v>2.3431299999999999</v>
      </c>
      <c r="V1392" s="112">
        <f t="shared" ca="1" si="296"/>
        <v>2.5598399999999999</v>
      </c>
      <c r="W1392" s="112">
        <f t="shared" ca="1" si="297"/>
        <v>2.3263099999999999</v>
      </c>
      <c r="X1392" s="112">
        <f t="shared" ca="1" si="298"/>
        <v>0.23352999999999999</v>
      </c>
      <c r="Y1392" s="112">
        <f t="shared" ca="1" si="303"/>
        <v>0</v>
      </c>
      <c r="Z1392" s="27">
        <f t="shared" ca="1" si="299"/>
        <v>1.6820000000000057E-2</v>
      </c>
      <c r="AB1392" s="38">
        <f t="shared" si="304"/>
        <v>43544</v>
      </c>
      <c r="AC1392" s="38">
        <f t="shared" si="305"/>
        <v>43544</v>
      </c>
      <c r="AD1392" s="38">
        <f t="shared" si="306"/>
        <v>43544</v>
      </c>
      <c r="AE1392" s="38">
        <f t="shared" si="280"/>
        <v>43542</v>
      </c>
      <c r="AF1392" s="74">
        <f t="shared" si="281"/>
        <v>43544</v>
      </c>
      <c r="AG1392" s="38">
        <f t="shared" ca="1" si="282"/>
        <v>43542</v>
      </c>
      <c r="AH1392" s="38">
        <f t="shared" ca="1" si="283"/>
        <v>43634</v>
      </c>
      <c r="AI1392" s="38">
        <f t="shared" ca="1" si="284"/>
        <v>43634</v>
      </c>
      <c r="AJ1392" s="38">
        <f t="shared" ca="1" si="285"/>
        <v>43635</v>
      </c>
      <c r="AK1392" s="74">
        <f t="shared" ca="1" si="286"/>
        <v>43542</v>
      </c>
      <c r="AL1392" s="38">
        <f t="shared" si="287"/>
        <v>43542</v>
      </c>
      <c r="AM1392" s="38">
        <f t="shared" si="288"/>
        <v>43539</v>
      </c>
      <c r="AO1392" s="38">
        <f t="shared" si="289"/>
        <v>41716</v>
      </c>
      <c r="AP1392" s="38">
        <f t="shared" si="290"/>
        <v>41716</v>
      </c>
      <c r="AQ1392" s="38">
        <f t="shared" si="291"/>
        <v>41717</v>
      </c>
      <c r="AS1392" s="112" t="str">
        <f t="shared" ca="1" si="292"/>
        <v>$Z$64:$Z$1328</v>
      </c>
      <c r="AT1392" s="112">
        <f t="shared" ca="1" si="293"/>
        <v>0.23352999999999999</v>
      </c>
      <c r="AU1392" s="112">
        <f t="shared" ca="1" si="294"/>
        <v>0.23352999999999999</v>
      </c>
      <c r="AV1392" s="112">
        <f t="shared" ca="1" si="295"/>
        <v>0</v>
      </c>
    </row>
    <row r="1393" spans="2:48">
      <c r="B1393" s="111">
        <v>43637</v>
      </c>
      <c r="C1393" s="112">
        <v>2.3492500000000001</v>
      </c>
      <c r="E1393" s="111"/>
      <c r="K1393" s="111">
        <v>43574</v>
      </c>
      <c r="L1393" s="112">
        <v>2.6666400000000001</v>
      </c>
      <c r="N1393" s="111">
        <v>43574</v>
      </c>
      <c r="O1393" s="112">
        <v>2.4408500000000002</v>
      </c>
      <c r="Q1393" s="111">
        <v>43574</v>
      </c>
      <c r="R1393" s="112">
        <v>0.22578999999999999</v>
      </c>
      <c r="S1393" s="158">
        <f t="shared" si="300"/>
        <v>0</v>
      </c>
      <c r="T1393" s="38">
        <f t="shared" si="301"/>
        <v>43637</v>
      </c>
      <c r="U1393" s="112">
        <f t="shared" ca="1" si="302"/>
        <v>2.3492500000000001</v>
      </c>
      <c r="V1393" s="112">
        <f t="shared" ca="1" si="296"/>
        <v>2.5448</v>
      </c>
      <c r="W1393" s="112">
        <f t="shared" ca="1" si="297"/>
        <v>2.3112699999999999</v>
      </c>
      <c r="X1393" s="112">
        <f t="shared" ca="1" si="298"/>
        <v>0.23352999999999999</v>
      </c>
      <c r="Y1393" s="112">
        <f t="shared" ca="1" si="303"/>
        <v>0</v>
      </c>
      <c r="Z1393" s="27">
        <f t="shared" ca="1" si="299"/>
        <v>3.7980000000000125E-2</v>
      </c>
      <c r="AB1393" s="38">
        <f t="shared" si="304"/>
        <v>43545</v>
      </c>
      <c r="AC1393" s="38">
        <f t="shared" si="305"/>
        <v>43545</v>
      </c>
      <c r="AD1393" s="38">
        <f t="shared" si="306"/>
        <v>43545</v>
      </c>
      <c r="AE1393" s="38">
        <f t="shared" si="280"/>
        <v>43543</v>
      </c>
      <c r="AF1393" s="74">
        <f t="shared" si="281"/>
        <v>43545</v>
      </c>
      <c r="AG1393" s="38">
        <f t="shared" ca="1" si="282"/>
        <v>43543</v>
      </c>
      <c r="AH1393" s="38">
        <f t="shared" ca="1" si="283"/>
        <v>43635</v>
      </c>
      <c r="AI1393" s="38">
        <f t="shared" ca="1" si="284"/>
        <v>43635</v>
      </c>
      <c r="AJ1393" s="38">
        <f t="shared" ca="1" si="285"/>
        <v>43636</v>
      </c>
      <c r="AK1393" s="74">
        <f t="shared" ca="1" si="286"/>
        <v>43543</v>
      </c>
      <c r="AL1393" s="38">
        <f t="shared" si="287"/>
        <v>43543</v>
      </c>
      <c r="AM1393" s="38">
        <f t="shared" si="288"/>
        <v>43542</v>
      </c>
      <c r="AO1393" s="38">
        <f t="shared" si="289"/>
        <v>41717</v>
      </c>
      <c r="AP1393" s="38">
        <f t="shared" si="290"/>
        <v>41717</v>
      </c>
      <c r="AQ1393" s="38">
        <f t="shared" si="291"/>
        <v>41718</v>
      </c>
      <c r="AS1393" s="112" t="str">
        <f t="shared" ca="1" si="292"/>
        <v>$Z$65:$Z$1329</v>
      </c>
      <c r="AT1393" s="112">
        <f t="shared" ca="1" si="293"/>
        <v>0.23352999999999999</v>
      </c>
      <c r="AU1393" s="112">
        <f t="shared" ca="1" si="294"/>
        <v>0.23352999999999999</v>
      </c>
      <c r="AV1393" s="112">
        <f t="shared" ca="1" si="295"/>
        <v>0</v>
      </c>
    </row>
    <row r="1394" spans="2:48">
      <c r="B1394" s="111">
        <v>43640</v>
      </c>
      <c r="C1394" s="112">
        <v>2.3328799999999998</v>
      </c>
      <c r="E1394" s="111"/>
      <c r="K1394" s="111">
        <v>43577</v>
      </c>
      <c r="L1394" s="112">
        <v>2.6632199999999999</v>
      </c>
      <c r="N1394" s="111">
        <v>43577</v>
      </c>
      <c r="O1394" s="112">
        <v>2.43743</v>
      </c>
      <c r="Q1394" s="111">
        <v>43577</v>
      </c>
      <c r="R1394" s="112">
        <v>0.22578999999999999</v>
      </c>
      <c r="S1394" s="158">
        <f t="shared" si="300"/>
        <v>0</v>
      </c>
      <c r="T1394" s="38">
        <f t="shared" si="301"/>
        <v>43640</v>
      </c>
      <c r="U1394" s="112">
        <f t="shared" ca="1" si="302"/>
        <v>2.3328799999999998</v>
      </c>
      <c r="V1394" s="112">
        <f t="shared" ca="1" si="296"/>
        <v>2.5375800000000002</v>
      </c>
      <c r="W1394" s="112">
        <f t="shared" ca="1" si="297"/>
        <v>2.3040099999999999</v>
      </c>
      <c r="X1394" s="112">
        <f t="shared" ca="1" si="298"/>
        <v>0.23357</v>
      </c>
      <c r="Y1394" s="112">
        <f t="shared" ca="1" si="303"/>
        <v>0</v>
      </c>
      <c r="Z1394" s="27">
        <f t="shared" ca="1" si="299"/>
        <v>2.8869999999999951E-2</v>
      </c>
      <c r="AB1394" s="38">
        <f t="shared" si="304"/>
        <v>43546</v>
      </c>
      <c r="AC1394" s="38" t="e">
        <f t="shared" si="305"/>
        <v>#N/A</v>
      </c>
      <c r="AD1394" s="38">
        <f t="shared" si="306"/>
        <v>43546</v>
      </c>
      <c r="AE1394" s="38">
        <f t="shared" si="280"/>
        <v>43544</v>
      </c>
      <c r="AF1394" s="74">
        <f t="shared" si="281"/>
        <v>43546</v>
      </c>
      <c r="AG1394" s="38">
        <f t="shared" ca="1" si="282"/>
        <v>43544</v>
      </c>
      <c r="AH1394" s="38">
        <f t="shared" ca="1" si="283"/>
        <v>43636</v>
      </c>
      <c r="AI1394" s="38">
        <f t="shared" ca="1" si="284"/>
        <v>43636</v>
      </c>
      <c r="AJ1394" s="38">
        <f t="shared" ca="1" si="285"/>
        <v>43637</v>
      </c>
      <c r="AK1394" s="74">
        <f t="shared" ca="1" si="286"/>
        <v>43544</v>
      </c>
      <c r="AL1394" s="38">
        <f t="shared" si="287"/>
        <v>43544</v>
      </c>
      <c r="AM1394" s="38">
        <f t="shared" si="288"/>
        <v>43543</v>
      </c>
      <c r="AO1394" s="38">
        <f t="shared" si="289"/>
        <v>41718</v>
      </c>
      <c r="AP1394" s="38">
        <f t="shared" si="290"/>
        <v>41718</v>
      </c>
      <c r="AQ1394" s="38">
        <f t="shared" si="291"/>
        <v>41719</v>
      </c>
      <c r="AS1394" s="112" t="str">
        <f t="shared" ca="1" si="292"/>
        <v>$Z$66:$Z$1330</v>
      </c>
      <c r="AT1394" s="112">
        <f t="shared" ca="1" si="293"/>
        <v>0.23352999999999999</v>
      </c>
      <c r="AU1394" s="112">
        <f t="shared" ca="1" si="294"/>
        <v>0.23357</v>
      </c>
      <c r="AV1394" s="112">
        <f t="shared" ca="1" si="295"/>
        <v>-4.0000000000012248E-5</v>
      </c>
    </row>
    <row r="1395" spans="2:48">
      <c r="B1395" s="111">
        <v>43641</v>
      </c>
      <c r="C1395" s="112">
        <v>2.3112500000000002</v>
      </c>
      <c r="E1395" s="111"/>
      <c r="K1395" s="111">
        <v>43578</v>
      </c>
      <c r="L1395" s="112">
        <v>2.6633</v>
      </c>
      <c r="N1395" s="111">
        <v>43578</v>
      </c>
      <c r="O1395" s="112">
        <v>2.4367700000000001</v>
      </c>
      <c r="Q1395" s="111">
        <v>43578</v>
      </c>
      <c r="R1395" s="112">
        <v>0.22653000000000001</v>
      </c>
      <c r="S1395" s="158">
        <f t="shared" si="300"/>
        <v>0</v>
      </c>
      <c r="T1395" s="38">
        <f t="shared" si="301"/>
        <v>43641</v>
      </c>
      <c r="U1395" s="112">
        <f t="shared" ca="1" si="302"/>
        <v>2.3112500000000002</v>
      </c>
      <c r="V1395" s="112">
        <f t="shared" ca="1" si="296"/>
        <v>2.5328400000000002</v>
      </c>
      <c r="W1395" s="112">
        <f t="shared" ca="1" si="297"/>
        <v>2.2993100000000002</v>
      </c>
      <c r="X1395" s="112">
        <f t="shared" ca="1" si="298"/>
        <v>0.23352999999999999</v>
      </c>
      <c r="Y1395" s="112">
        <f t="shared" ca="1" si="303"/>
        <v>0</v>
      </c>
      <c r="Z1395" s="27">
        <f t="shared" ca="1" si="299"/>
        <v>1.1940000000000062E-2</v>
      </c>
      <c r="AB1395" s="38">
        <f t="shared" si="304"/>
        <v>43549</v>
      </c>
      <c r="AC1395" s="38">
        <f t="shared" si="305"/>
        <v>43549</v>
      </c>
      <c r="AD1395" s="38">
        <f t="shared" si="306"/>
        <v>43549</v>
      </c>
      <c r="AE1395" s="38">
        <f t="shared" si="280"/>
        <v>43545</v>
      </c>
      <c r="AF1395" s="74">
        <f t="shared" si="281"/>
        <v>43549</v>
      </c>
      <c r="AG1395" s="38">
        <f t="shared" ca="1" si="282"/>
        <v>43545</v>
      </c>
      <c r="AH1395" s="38">
        <f t="shared" ca="1" si="283"/>
        <v>43637</v>
      </c>
      <c r="AI1395" s="38">
        <f t="shared" ca="1" si="284"/>
        <v>43637</v>
      </c>
      <c r="AJ1395" s="38">
        <f t="shared" ca="1" si="285"/>
        <v>43640</v>
      </c>
      <c r="AK1395" s="74">
        <f t="shared" ca="1" si="286"/>
        <v>43545</v>
      </c>
      <c r="AL1395" s="38">
        <f t="shared" si="287"/>
        <v>43545</v>
      </c>
      <c r="AM1395" s="38">
        <f t="shared" si="288"/>
        <v>43544</v>
      </c>
      <c r="AO1395" s="38">
        <f t="shared" si="289"/>
        <v>41719</v>
      </c>
      <c r="AP1395" s="38">
        <f t="shared" si="290"/>
        <v>41719</v>
      </c>
      <c r="AQ1395" s="38">
        <f t="shared" si="291"/>
        <v>41722</v>
      </c>
      <c r="AS1395" s="112" t="str">
        <f t="shared" ca="1" si="292"/>
        <v>$Z$67:$Z$1331</v>
      </c>
      <c r="AT1395" s="112">
        <f t="shared" ca="1" si="293"/>
        <v>0.23352999999999999</v>
      </c>
      <c r="AU1395" s="112">
        <f t="shared" ca="1" si="294"/>
        <v>0.23352999999999999</v>
      </c>
      <c r="AV1395" s="112">
        <f t="shared" ca="1" si="295"/>
        <v>0</v>
      </c>
    </row>
    <row r="1396" spans="2:48">
      <c r="B1396" s="111">
        <v>43642</v>
      </c>
      <c r="C1396" s="112">
        <v>2.3298800000000002</v>
      </c>
      <c r="E1396" s="111"/>
      <c r="K1396" s="111">
        <v>43579</v>
      </c>
      <c r="L1396" s="112">
        <v>2.6626699999999999</v>
      </c>
      <c r="N1396" s="111">
        <v>43579</v>
      </c>
      <c r="O1396" s="112">
        <v>2.4361000000000002</v>
      </c>
      <c r="Q1396" s="111">
        <v>43579</v>
      </c>
      <c r="R1396" s="112">
        <v>0.22656999999999999</v>
      </c>
      <c r="S1396" s="158">
        <f t="shared" si="300"/>
        <v>0</v>
      </c>
      <c r="T1396" s="38">
        <f t="shared" si="301"/>
        <v>43642</v>
      </c>
      <c r="U1396" s="112">
        <f t="shared" ca="1" si="302"/>
        <v>2.3298800000000002</v>
      </c>
      <c r="V1396" s="112">
        <f t="shared" ca="1" si="296"/>
        <v>2.5284599999999999</v>
      </c>
      <c r="W1396" s="112">
        <f t="shared" ca="1" si="297"/>
        <v>2.2949299999999999</v>
      </c>
      <c r="X1396" s="112">
        <f t="shared" ca="1" si="298"/>
        <v>0.23352999999999999</v>
      </c>
      <c r="Y1396" s="112">
        <f t="shared" ca="1" si="303"/>
        <v>0</v>
      </c>
      <c r="Z1396" s="27">
        <f t="shared" ca="1" si="299"/>
        <v>3.4950000000000259E-2</v>
      </c>
      <c r="AB1396" s="38">
        <f t="shared" si="304"/>
        <v>43550</v>
      </c>
      <c r="AC1396" s="38">
        <f t="shared" si="305"/>
        <v>43550</v>
      </c>
      <c r="AD1396" s="38">
        <f t="shared" si="306"/>
        <v>43550</v>
      </c>
      <c r="AE1396" s="38">
        <f t="shared" si="280"/>
        <v>43546</v>
      </c>
      <c r="AF1396" s="74">
        <f t="shared" si="281"/>
        <v>43550</v>
      </c>
      <c r="AG1396" s="38">
        <f t="shared" ca="1" si="282"/>
        <v>43546</v>
      </c>
      <c r="AH1396" s="38">
        <f t="shared" ca="1" si="283"/>
        <v>43640</v>
      </c>
      <c r="AI1396" s="38" t="e">
        <f t="shared" ca="1" si="284"/>
        <v>#N/A</v>
      </c>
      <c r="AJ1396" s="38">
        <f t="shared" ca="1" si="285"/>
        <v>43640</v>
      </c>
      <c r="AK1396" s="74">
        <f t="shared" ca="1" si="286"/>
        <v>43546</v>
      </c>
      <c r="AL1396" s="38">
        <f t="shared" si="287"/>
        <v>43546</v>
      </c>
      <c r="AM1396" s="38">
        <f t="shared" si="288"/>
        <v>43545</v>
      </c>
      <c r="AO1396" s="38">
        <f t="shared" si="289"/>
        <v>41722</v>
      </c>
      <c r="AP1396" s="38" t="e">
        <f t="shared" si="290"/>
        <v>#N/A</v>
      </c>
      <c r="AQ1396" s="38">
        <f t="shared" si="291"/>
        <v>41722</v>
      </c>
      <c r="AS1396" s="112" t="str">
        <f t="shared" ca="1" si="292"/>
        <v>$Z$68:$Z$1332</v>
      </c>
      <c r="AT1396" s="112">
        <f t="shared" ca="1" si="293"/>
        <v>0.23352999999999999</v>
      </c>
      <c r="AU1396" s="112">
        <f t="shared" ca="1" si="294"/>
        <v>0.23352999999999999</v>
      </c>
      <c r="AV1396" s="112">
        <f t="shared" ca="1" si="295"/>
        <v>0</v>
      </c>
    </row>
    <row r="1397" spans="2:48">
      <c r="B1397" s="111">
        <v>43643</v>
      </c>
      <c r="C1397" s="112">
        <v>2.3188800000000001</v>
      </c>
      <c r="E1397" s="111"/>
      <c r="K1397" s="111">
        <v>43580</v>
      </c>
      <c r="L1397" s="112">
        <v>2.6624400000000001</v>
      </c>
      <c r="N1397" s="111">
        <v>43580</v>
      </c>
      <c r="O1397" s="112">
        <v>2.4357699999999998</v>
      </c>
      <c r="Q1397" s="111">
        <v>43580</v>
      </c>
      <c r="R1397" s="112">
        <v>0.22667000000000001</v>
      </c>
      <c r="S1397" s="158">
        <f t="shared" si="300"/>
        <v>0</v>
      </c>
      <c r="T1397" s="38">
        <f t="shared" si="301"/>
        <v>43643</v>
      </c>
      <c r="U1397" s="112">
        <f t="shared" ca="1" si="302"/>
        <v>2.3188800000000001</v>
      </c>
      <c r="V1397" s="112">
        <f t="shared" ca="1" si="296"/>
        <v>2.5221200000000001</v>
      </c>
      <c r="W1397" s="112">
        <f t="shared" ca="1" si="297"/>
        <v>2.2885900000000001</v>
      </c>
      <c r="X1397" s="112">
        <f t="shared" ca="1" si="298"/>
        <v>0.23352999999999999</v>
      </c>
      <c r="Y1397" s="112">
        <f t="shared" ca="1" si="303"/>
        <v>0</v>
      </c>
      <c r="Z1397" s="27">
        <f t="shared" ca="1" si="299"/>
        <v>3.0289999999999928E-2</v>
      </c>
      <c r="AB1397" s="38">
        <f t="shared" si="304"/>
        <v>43551</v>
      </c>
      <c r="AC1397" s="38">
        <f t="shared" si="305"/>
        <v>43551</v>
      </c>
      <c r="AD1397" s="38">
        <f t="shared" si="306"/>
        <v>43551</v>
      </c>
      <c r="AE1397" s="38">
        <f t="shared" si="280"/>
        <v>43549</v>
      </c>
      <c r="AF1397" s="74">
        <f t="shared" si="281"/>
        <v>43551</v>
      </c>
      <c r="AG1397" s="38">
        <f t="shared" ca="1" si="282"/>
        <v>43549</v>
      </c>
      <c r="AH1397" s="38">
        <f t="shared" ca="1" si="283"/>
        <v>43641</v>
      </c>
      <c r="AI1397" s="38">
        <f t="shared" ca="1" si="284"/>
        <v>43641</v>
      </c>
      <c r="AJ1397" s="38">
        <f t="shared" ca="1" si="285"/>
        <v>43642</v>
      </c>
      <c r="AK1397" s="74">
        <f t="shared" ca="1" si="286"/>
        <v>43549</v>
      </c>
      <c r="AL1397" s="38">
        <f t="shared" si="287"/>
        <v>43549</v>
      </c>
      <c r="AM1397" s="38">
        <f t="shared" si="288"/>
        <v>43546</v>
      </c>
      <c r="AO1397" s="38">
        <f t="shared" si="289"/>
        <v>41723</v>
      </c>
      <c r="AP1397" s="38">
        <f t="shared" si="290"/>
        <v>41723</v>
      </c>
      <c r="AQ1397" s="38">
        <f t="shared" si="291"/>
        <v>41724</v>
      </c>
      <c r="AS1397" s="112" t="str">
        <f t="shared" ca="1" si="292"/>
        <v>$Z$69:$Z$1333</v>
      </c>
      <c r="AT1397" s="112">
        <f t="shared" ca="1" si="293"/>
        <v>0.23352999999999999</v>
      </c>
      <c r="AU1397" s="112">
        <f t="shared" ca="1" si="294"/>
        <v>0.23352999999999999</v>
      </c>
      <c r="AV1397" s="112">
        <f t="shared" ca="1" si="295"/>
        <v>0</v>
      </c>
    </row>
    <row r="1398" spans="2:48">
      <c r="B1398" s="111">
        <v>43644</v>
      </c>
      <c r="C1398" s="112">
        <v>2.3198799999999999</v>
      </c>
      <c r="E1398" s="111"/>
      <c r="K1398" s="111">
        <v>43581</v>
      </c>
      <c r="L1398" s="112">
        <v>2.6621299999999999</v>
      </c>
      <c r="N1398" s="111">
        <v>43581</v>
      </c>
      <c r="O1398" s="112">
        <v>2.4354399999999998</v>
      </c>
      <c r="Q1398" s="111">
        <v>43581</v>
      </c>
      <c r="R1398" s="112">
        <v>0.22669</v>
      </c>
      <c r="S1398" s="158">
        <f t="shared" si="300"/>
        <v>0</v>
      </c>
      <c r="T1398" s="38">
        <f t="shared" si="301"/>
        <v>43644</v>
      </c>
      <c r="U1398" s="112">
        <f t="shared" ca="1" si="302"/>
        <v>2.3198799999999999</v>
      </c>
      <c r="V1398" s="112">
        <f t="shared" ca="1" si="296"/>
        <v>2.50596</v>
      </c>
      <c r="W1398" s="112">
        <f t="shared" ca="1" si="297"/>
        <v>2.2724299999999999</v>
      </c>
      <c r="X1398" s="112">
        <f t="shared" ca="1" si="298"/>
        <v>0.23352999999999999</v>
      </c>
      <c r="Y1398" s="112">
        <f t="shared" ca="1" si="303"/>
        <v>0</v>
      </c>
      <c r="Z1398" s="27">
        <f t="shared" ca="1" si="299"/>
        <v>4.7449999999999992E-2</v>
      </c>
      <c r="AB1398" s="38">
        <f t="shared" si="304"/>
        <v>43552</v>
      </c>
      <c r="AC1398" s="38">
        <f t="shared" si="305"/>
        <v>43552</v>
      </c>
      <c r="AD1398" s="38">
        <f t="shared" si="306"/>
        <v>43552</v>
      </c>
      <c r="AE1398" s="38">
        <f t="shared" si="280"/>
        <v>43550</v>
      </c>
      <c r="AF1398" s="74">
        <f t="shared" si="281"/>
        <v>43552</v>
      </c>
      <c r="AG1398" s="38">
        <f t="shared" ca="1" si="282"/>
        <v>43550</v>
      </c>
      <c r="AH1398" s="38">
        <f t="shared" ca="1" si="283"/>
        <v>43642</v>
      </c>
      <c r="AI1398" s="38">
        <f t="shared" ca="1" si="284"/>
        <v>43642</v>
      </c>
      <c r="AJ1398" s="38">
        <f t="shared" ca="1" si="285"/>
        <v>43643</v>
      </c>
      <c r="AK1398" s="74">
        <f t="shared" ca="1" si="286"/>
        <v>43550</v>
      </c>
      <c r="AL1398" s="38">
        <f t="shared" si="287"/>
        <v>43550</v>
      </c>
      <c r="AM1398" s="38">
        <f t="shared" si="288"/>
        <v>43549</v>
      </c>
      <c r="AO1398" s="38">
        <f t="shared" si="289"/>
        <v>41724</v>
      </c>
      <c r="AP1398" s="38">
        <f t="shared" si="290"/>
        <v>41724</v>
      </c>
      <c r="AQ1398" s="38">
        <f t="shared" si="291"/>
        <v>41725</v>
      </c>
      <c r="AS1398" s="112" t="str">
        <f t="shared" ca="1" si="292"/>
        <v>$Z$70:$Z$1334</v>
      </c>
      <c r="AT1398" s="112">
        <f t="shared" ca="1" si="293"/>
        <v>0.23352999999999999</v>
      </c>
      <c r="AU1398" s="112">
        <f t="shared" ca="1" si="294"/>
        <v>0.23352999999999999</v>
      </c>
      <c r="AV1398" s="112">
        <f t="shared" ca="1" si="295"/>
        <v>0</v>
      </c>
    </row>
    <row r="1399" spans="2:48">
      <c r="B1399" s="111">
        <v>43647</v>
      </c>
      <c r="C1399" s="112">
        <v>2.33188</v>
      </c>
      <c r="E1399" s="111"/>
      <c r="K1399" s="111">
        <v>43584</v>
      </c>
      <c r="L1399" s="112">
        <v>2.6606700000000001</v>
      </c>
      <c r="N1399" s="111">
        <v>43584</v>
      </c>
      <c r="O1399" s="112">
        <v>2.4337800000000001</v>
      </c>
      <c r="Q1399" s="111">
        <v>43584</v>
      </c>
      <c r="R1399" s="112">
        <v>0.22689000000000001</v>
      </c>
      <c r="S1399" s="158">
        <f t="shared" si="300"/>
        <v>0</v>
      </c>
      <c r="T1399" s="38">
        <f t="shared" si="301"/>
        <v>43647</v>
      </c>
      <c r="U1399" s="112">
        <f t="shared" ca="1" si="302"/>
        <v>2.33188</v>
      </c>
      <c r="V1399" s="112">
        <f t="shared" ca="1" si="296"/>
        <v>2.4990999999999999</v>
      </c>
      <c r="W1399" s="112">
        <f t="shared" ca="1" si="297"/>
        <v>2.26553</v>
      </c>
      <c r="X1399" s="112">
        <f t="shared" ca="1" si="298"/>
        <v>0.23357</v>
      </c>
      <c r="Y1399" s="112">
        <f t="shared" ca="1" si="303"/>
        <v>0</v>
      </c>
      <c r="Z1399" s="27">
        <f t="shared" ca="1" si="299"/>
        <v>6.6349999999999909E-2</v>
      </c>
      <c r="AB1399" s="38">
        <f t="shared" si="304"/>
        <v>43556</v>
      </c>
      <c r="AC1399" s="38">
        <f t="shared" si="305"/>
        <v>43556</v>
      </c>
      <c r="AD1399" s="38">
        <f t="shared" si="306"/>
        <v>43556</v>
      </c>
      <c r="AE1399" s="38">
        <f t="shared" si="280"/>
        <v>43552</v>
      </c>
      <c r="AF1399" s="74">
        <f t="shared" si="281"/>
        <v>43556</v>
      </c>
      <c r="AG1399" s="38">
        <f t="shared" ca="1" si="282"/>
        <v>43552</v>
      </c>
      <c r="AH1399" s="38">
        <f t="shared" ca="1" si="283"/>
        <v>43644</v>
      </c>
      <c r="AI1399" s="38">
        <f t="shared" ca="1" si="284"/>
        <v>43644</v>
      </c>
      <c r="AJ1399" s="38">
        <f t="shared" ca="1" si="285"/>
        <v>43647</v>
      </c>
      <c r="AK1399" s="74">
        <f t="shared" ca="1" si="286"/>
        <v>43551</v>
      </c>
      <c r="AL1399" s="38">
        <f t="shared" si="287"/>
        <v>43552</v>
      </c>
      <c r="AM1399" s="38">
        <f t="shared" si="288"/>
        <v>43551</v>
      </c>
      <c r="AO1399" s="38">
        <f t="shared" si="289"/>
        <v>41726</v>
      </c>
      <c r="AP1399" s="38">
        <f t="shared" si="290"/>
        <v>41726</v>
      </c>
      <c r="AQ1399" s="38">
        <f t="shared" si="291"/>
        <v>41729</v>
      </c>
      <c r="AS1399" s="112" t="str">
        <f t="shared" ca="1" si="292"/>
        <v>$Z$72:$Z$1335</v>
      </c>
      <c r="AT1399" s="112">
        <f t="shared" ca="1" si="293"/>
        <v>0.23357</v>
      </c>
      <c r="AU1399" s="112">
        <f t="shared" ca="1" si="294"/>
        <v>0.23357</v>
      </c>
      <c r="AV1399" s="112">
        <f t="shared" ca="1" si="295"/>
        <v>0</v>
      </c>
    </row>
    <row r="1400" spans="2:48">
      <c r="B1400" s="111">
        <v>43648</v>
      </c>
      <c r="C1400" s="112">
        <v>2.3130000000000002</v>
      </c>
      <c r="E1400" s="111"/>
      <c r="K1400" s="111">
        <v>43585</v>
      </c>
      <c r="L1400" s="112">
        <v>2.6599900000000001</v>
      </c>
      <c r="N1400" s="111">
        <v>43585</v>
      </c>
      <c r="O1400" s="112">
        <v>2.4329000000000001</v>
      </c>
      <c r="Q1400" s="111">
        <v>43585</v>
      </c>
      <c r="R1400" s="112">
        <v>0.22708999999999999</v>
      </c>
      <c r="S1400" s="158">
        <f t="shared" si="300"/>
        <v>0</v>
      </c>
      <c r="T1400" s="38">
        <f t="shared" si="301"/>
        <v>43648</v>
      </c>
      <c r="U1400" s="112">
        <f t="shared" ca="1" si="302"/>
        <v>2.3130000000000002</v>
      </c>
      <c r="V1400" s="112">
        <f t="shared" ca="1" si="296"/>
        <v>2.49315</v>
      </c>
      <c r="W1400" s="112">
        <f t="shared" ca="1" si="297"/>
        <v>2.25962</v>
      </c>
      <c r="X1400" s="112">
        <f t="shared" ca="1" si="298"/>
        <v>0.23352999999999999</v>
      </c>
      <c r="Y1400" s="112">
        <f t="shared" ca="1" si="303"/>
        <v>0</v>
      </c>
      <c r="Z1400" s="27">
        <f t="shared" ca="1" si="299"/>
        <v>5.3380000000000205E-2</v>
      </c>
      <c r="AB1400" s="38">
        <f t="shared" si="304"/>
        <v>43557</v>
      </c>
      <c r="AC1400" s="38">
        <f t="shared" si="305"/>
        <v>43557</v>
      </c>
      <c r="AD1400" s="38">
        <f t="shared" si="306"/>
        <v>43557</v>
      </c>
      <c r="AE1400" s="38">
        <f t="shared" si="280"/>
        <v>43553</v>
      </c>
      <c r="AF1400" s="74">
        <f t="shared" si="281"/>
        <v>43557</v>
      </c>
      <c r="AG1400" s="38">
        <f t="shared" ca="1" si="282"/>
        <v>43553</v>
      </c>
      <c r="AH1400" s="38">
        <f t="shared" ca="1" si="283"/>
        <v>43647</v>
      </c>
      <c r="AI1400" s="38" t="e">
        <f t="shared" ca="1" si="284"/>
        <v>#N/A</v>
      </c>
      <c r="AJ1400" s="38">
        <f t="shared" ca="1" si="285"/>
        <v>43647</v>
      </c>
      <c r="AK1400" s="74">
        <f t="shared" ca="1" si="286"/>
        <v>43552</v>
      </c>
      <c r="AL1400" s="38">
        <f t="shared" si="287"/>
        <v>43553</v>
      </c>
      <c r="AM1400" s="38">
        <f t="shared" si="288"/>
        <v>43552</v>
      </c>
      <c r="AO1400" s="38">
        <f t="shared" si="289"/>
        <v>41729</v>
      </c>
      <c r="AP1400" s="38" t="e">
        <f t="shared" si="290"/>
        <v>#N/A</v>
      </c>
      <c r="AQ1400" s="38">
        <f t="shared" si="291"/>
        <v>41729</v>
      </c>
      <c r="AS1400" s="112" t="str">
        <f t="shared" ca="1" si="292"/>
        <v>$Z$73:$Z$1336</v>
      </c>
      <c r="AT1400" s="112">
        <f t="shared" ca="1" si="293"/>
        <v>0.23357</v>
      </c>
      <c r="AU1400" s="112">
        <f t="shared" ca="1" si="294"/>
        <v>0.23352999999999999</v>
      </c>
      <c r="AV1400" s="112">
        <f t="shared" ca="1" si="295"/>
        <v>4.0000000000012248E-5</v>
      </c>
    </row>
    <row r="1401" spans="2:48">
      <c r="B1401" s="111">
        <v>43649</v>
      </c>
      <c r="C1401" s="112">
        <v>2.2885</v>
      </c>
      <c r="E1401" s="111"/>
      <c r="K1401" s="111">
        <v>43586</v>
      </c>
      <c r="L1401" s="112">
        <v>2.6584599999999998</v>
      </c>
      <c r="N1401" s="111">
        <v>43586</v>
      </c>
      <c r="O1401" s="112">
        <v>2.4302899999999998</v>
      </c>
      <c r="Q1401" s="111">
        <v>43586</v>
      </c>
      <c r="R1401" s="112">
        <v>0.22817000000000001</v>
      </c>
      <c r="S1401" s="158">
        <f t="shared" si="300"/>
        <v>0</v>
      </c>
      <c r="T1401" s="38">
        <f t="shared" si="301"/>
        <v>43649</v>
      </c>
      <c r="U1401" s="112">
        <f t="shared" ca="1" si="302"/>
        <v>2.2885</v>
      </c>
      <c r="V1401" s="112">
        <f t="shared" ca="1" si="296"/>
        <v>2.4859399999999998</v>
      </c>
      <c r="W1401" s="112">
        <f t="shared" ca="1" si="297"/>
        <v>2.2524100000000002</v>
      </c>
      <c r="X1401" s="112">
        <f t="shared" ca="1" si="298"/>
        <v>0.23352999999999999</v>
      </c>
      <c r="Y1401" s="112">
        <f t="shared" ca="1" si="303"/>
        <v>0</v>
      </c>
      <c r="Z1401" s="27">
        <f t="shared" ca="1" si="299"/>
        <v>3.6089999999999733E-2</v>
      </c>
      <c r="AB1401" s="38">
        <f t="shared" si="304"/>
        <v>43558</v>
      </c>
      <c r="AC1401" s="38">
        <f t="shared" si="305"/>
        <v>43558</v>
      </c>
      <c r="AD1401" s="38">
        <f t="shared" si="306"/>
        <v>43558</v>
      </c>
      <c r="AE1401" s="38">
        <f t="shared" si="280"/>
        <v>43556</v>
      </c>
      <c r="AF1401" s="74">
        <f t="shared" si="281"/>
        <v>43558</v>
      </c>
      <c r="AG1401" s="38">
        <f t="shared" ca="1" si="282"/>
        <v>43556</v>
      </c>
      <c r="AH1401" s="38">
        <f t="shared" ca="1" si="283"/>
        <v>43647</v>
      </c>
      <c r="AI1401" s="38">
        <f t="shared" ca="1" si="284"/>
        <v>43647</v>
      </c>
      <c r="AJ1401" s="38">
        <f t="shared" ca="1" si="285"/>
        <v>43648</v>
      </c>
      <c r="AK1401" s="74">
        <f t="shared" ca="1" si="286"/>
        <v>43556</v>
      </c>
      <c r="AL1401" s="38">
        <f t="shared" si="287"/>
        <v>43556</v>
      </c>
      <c r="AM1401" s="38">
        <f t="shared" si="288"/>
        <v>43553</v>
      </c>
      <c r="AO1401" s="38">
        <f t="shared" si="289"/>
        <v>41730</v>
      </c>
      <c r="AP1401" s="38">
        <f t="shared" si="290"/>
        <v>41730</v>
      </c>
      <c r="AQ1401" s="38">
        <f t="shared" si="291"/>
        <v>41731</v>
      </c>
      <c r="AS1401" s="112" t="str">
        <f t="shared" ca="1" si="292"/>
        <v>$Z$74:$Z$1338</v>
      </c>
      <c r="AT1401" s="112">
        <f t="shared" ca="1" si="293"/>
        <v>0.23352999999999999</v>
      </c>
      <c r="AU1401" s="112">
        <f t="shared" ca="1" si="294"/>
        <v>0.23352999999999999</v>
      </c>
      <c r="AV1401" s="112">
        <f t="shared" ca="1" si="295"/>
        <v>0</v>
      </c>
    </row>
    <row r="1402" spans="2:48">
      <c r="B1402" s="111">
        <v>43650</v>
      </c>
      <c r="C1402" s="112">
        <v>2.3026300000000002</v>
      </c>
      <c r="E1402" s="111"/>
      <c r="K1402" s="111">
        <v>43587</v>
      </c>
      <c r="L1402" s="112">
        <v>2.6552699999999998</v>
      </c>
      <c r="N1402" s="111">
        <v>43587</v>
      </c>
      <c r="O1402" s="112">
        <v>2.4264700000000001</v>
      </c>
      <c r="Q1402" s="111">
        <v>43587</v>
      </c>
      <c r="R1402" s="112">
        <v>0.2288</v>
      </c>
      <c r="S1402" s="158">
        <f t="shared" si="300"/>
        <v>0</v>
      </c>
      <c r="T1402" s="38">
        <f t="shared" si="301"/>
        <v>43650</v>
      </c>
      <c r="U1402" s="112">
        <f t="shared" ca="1" si="302"/>
        <v>2.3026300000000002</v>
      </c>
      <c r="V1402" s="112">
        <f t="shared" ca="1" si="296"/>
        <v>2.4859399999999998</v>
      </c>
      <c r="W1402" s="112">
        <f t="shared" ca="1" si="297"/>
        <v>2.2524100000000002</v>
      </c>
      <c r="X1402" s="112">
        <f t="shared" ca="1" si="298"/>
        <v>0.23352999999999999</v>
      </c>
      <c r="Y1402" s="112">
        <f t="shared" ca="1" si="303"/>
        <v>0</v>
      </c>
      <c r="Z1402" s="27">
        <f t="shared" ca="1" si="299"/>
        <v>5.0219999999999931E-2</v>
      </c>
      <c r="AB1402" s="38">
        <f t="shared" si="304"/>
        <v>43559</v>
      </c>
      <c r="AC1402" s="38">
        <f t="shared" si="305"/>
        <v>43559</v>
      </c>
      <c r="AD1402" s="38">
        <f t="shared" si="306"/>
        <v>43559</v>
      </c>
      <c r="AE1402" s="38">
        <f t="shared" si="280"/>
        <v>43557</v>
      </c>
      <c r="AF1402" s="74">
        <f t="shared" si="281"/>
        <v>43559</v>
      </c>
      <c r="AG1402" s="38">
        <f t="shared" ca="1" si="282"/>
        <v>43557</v>
      </c>
      <c r="AH1402" s="38">
        <f t="shared" ca="1" si="283"/>
        <v>43648</v>
      </c>
      <c r="AI1402" s="38">
        <f t="shared" ca="1" si="284"/>
        <v>43648</v>
      </c>
      <c r="AJ1402" s="38">
        <f t="shared" ca="1" si="285"/>
        <v>43649</v>
      </c>
      <c r="AK1402" s="74">
        <f t="shared" ca="1" si="286"/>
        <v>43557</v>
      </c>
      <c r="AL1402" s="38">
        <f t="shared" si="287"/>
        <v>43557</v>
      </c>
      <c r="AM1402" s="38">
        <f t="shared" si="288"/>
        <v>43556</v>
      </c>
      <c r="AO1402" s="38">
        <f t="shared" si="289"/>
        <v>41731</v>
      </c>
      <c r="AP1402" s="38">
        <f t="shared" si="290"/>
        <v>41731</v>
      </c>
      <c r="AQ1402" s="38">
        <f t="shared" si="291"/>
        <v>41732</v>
      </c>
      <c r="AS1402" s="112" t="str">
        <f t="shared" ca="1" si="292"/>
        <v>$Z$75:$Z$1339</v>
      </c>
      <c r="AT1402" s="112">
        <f t="shared" ca="1" si="293"/>
        <v>0.23352999999999999</v>
      </c>
      <c r="AU1402" s="112">
        <f t="shared" ca="1" si="294"/>
        <v>0.23352999999999999</v>
      </c>
      <c r="AV1402" s="112">
        <f t="shared" ca="1" si="295"/>
        <v>0</v>
      </c>
    </row>
    <row r="1403" spans="2:48">
      <c r="B1403" s="111">
        <v>43651</v>
      </c>
      <c r="C1403" s="112">
        <v>2.3113799999999998</v>
      </c>
      <c r="E1403" s="111"/>
      <c r="K1403" s="111">
        <v>43588</v>
      </c>
      <c r="L1403" s="112">
        <v>2.6471999999999998</v>
      </c>
      <c r="N1403" s="111">
        <v>43588</v>
      </c>
      <c r="O1403" s="112">
        <v>2.4184000000000001</v>
      </c>
      <c r="Q1403" s="111">
        <v>43588</v>
      </c>
      <c r="R1403" s="112">
        <v>0.2288</v>
      </c>
      <c r="S1403" s="158">
        <f t="shared" si="300"/>
        <v>0</v>
      </c>
      <c r="T1403" s="38">
        <f t="shared" si="301"/>
        <v>43651</v>
      </c>
      <c r="U1403" s="112">
        <f t="shared" ca="1" si="302"/>
        <v>2.3113799999999998</v>
      </c>
      <c r="V1403" s="112">
        <f t="shared" ca="1" si="296"/>
        <v>2.4613800000000001</v>
      </c>
      <c r="W1403" s="112">
        <f t="shared" ca="1" si="297"/>
        <v>2.2278099999999998</v>
      </c>
      <c r="X1403" s="112">
        <f t="shared" ca="1" si="298"/>
        <v>0.23357</v>
      </c>
      <c r="Y1403" s="112">
        <f t="shared" ca="1" si="303"/>
        <v>0</v>
      </c>
      <c r="Z1403" s="27">
        <f t="shared" ca="1" si="299"/>
        <v>8.3569999999999922E-2</v>
      </c>
      <c r="AB1403" s="38">
        <f t="shared" si="304"/>
        <v>43560</v>
      </c>
      <c r="AC1403" s="38">
        <f t="shared" si="305"/>
        <v>43560</v>
      </c>
      <c r="AD1403" s="38">
        <f t="shared" si="306"/>
        <v>43560</v>
      </c>
      <c r="AE1403" s="38">
        <f t="shared" si="280"/>
        <v>43558</v>
      </c>
      <c r="AF1403" s="74">
        <f t="shared" si="281"/>
        <v>43560</v>
      </c>
      <c r="AG1403" s="38">
        <f t="shared" ca="1" si="282"/>
        <v>43558</v>
      </c>
      <c r="AH1403" s="38">
        <f t="shared" ca="1" si="283"/>
        <v>43649</v>
      </c>
      <c r="AI1403" s="38">
        <f t="shared" ca="1" si="284"/>
        <v>43649</v>
      </c>
      <c r="AJ1403" s="38">
        <f t="shared" ca="1" si="285"/>
        <v>43651</v>
      </c>
      <c r="AK1403" s="74">
        <f t="shared" ca="1" si="286"/>
        <v>43557</v>
      </c>
      <c r="AL1403" s="38">
        <f t="shared" si="287"/>
        <v>43558</v>
      </c>
      <c r="AM1403" s="38">
        <f t="shared" si="288"/>
        <v>43557</v>
      </c>
      <c r="AO1403" s="38">
        <f t="shared" si="289"/>
        <v>41732</v>
      </c>
      <c r="AP1403" s="38">
        <f t="shared" si="290"/>
        <v>41732</v>
      </c>
      <c r="AQ1403" s="38">
        <f t="shared" si="291"/>
        <v>41733</v>
      </c>
      <c r="AS1403" s="112" t="str">
        <f t="shared" ca="1" si="292"/>
        <v>$Z$76:$Z$1339</v>
      </c>
      <c r="AT1403" s="112">
        <f t="shared" ca="1" si="293"/>
        <v>0.23357</v>
      </c>
      <c r="AU1403" s="112">
        <f t="shared" ca="1" si="294"/>
        <v>0.23357</v>
      </c>
      <c r="AV1403" s="112">
        <f t="shared" ca="1" si="295"/>
        <v>0</v>
      </c>
    </row>
    <row r="1404" spans="2:48">
      <c r="B1404" s="111">
        <v>43654</v>
      </c>
      <c r="C1404" s="112">
        <v>2.3377499999999998</v>
      </c>
      <c r="E1404" s="111"/>
      <c r="K1404" s="111">
        <v>43591</v>
      </c>
      <c r="L1404" s="112">
        <v>2.64418</v>
      </c>
      <c r="N1404" s="111">
        <v>43591</v>
      </c>
      <c r="O1404" s="112">
        <v>2.4145500000000002</v>
      </c>
      <c r="Q1404" s="111">
        <v>43591</v>
      </c>
      <c r="R1404" s="112">
        <v>0.22963</v>
      </c>
      <c r="S1404" s="158">
        <f t="shared" si="300"/>
        <v>0</v>
      </c>
      <c r="T1404" s="38">
        <f t="shared" si="301"/>
        <v>43654</v>
      </c>
      <c r="U1404" s="112">
        <f t="shared" ca="1" si="302"/>
        <v>2.3377499999999998</v>
      </c>
      <c r="V1404" s="112">
        <f t="shared" ca="1" si="296"/>
        <v>2.4448799999999999</v>
      </c>
      <c r="W1404" s="112">
        <f t="shared" ca="1" si="297"/>
        <v>2.2113100000000001</v>
      </c>
      <c r="X1404" s="112">
        <f t="shared" ca="1" si="298"/>
        <v>0.23357</v>
      </c>
      <c r="Y1404" s="112">
        <f t="shared" ca="1" si="303"/>
        <v>0</v>
      </c>
      <c r="Z1404" s="27">
        <f t="shared" ca="1" si="299"/>
        <v>0.12643999999999966</v>
      </c>
      <c r="AB1404" s="38">
        <f t="shared" si="304"/>
        <v>43563</v>
      </c>
      <c r="AC1404" s="38">
        <f t="shared" si="305"/>
        <v>43563</v>
      </c>
      <c r="AD1404" s="38">
        <f t="shared" si="306"/>
        <v>43563</v>
      </c>
      <c r="AE1404" s="38">
        <f t="shared" si="280"/>
        <v>43559</v>
      </c>
      <c r="AF1404" s="74">
        <f t="shared" si="281"/>
        <v>43563</v>
      </c>
      <c r="AG1404" s="38">
        <f t="shared" ca="1" si="282"/>
        <v>43559</v>
      </c>
      <c r="AH1404" s="38">
        <f t="shared" ca="1" si="283"/>
        <v>43651</v>
      </c>
      <c r="AI1404" s="38" t="e">
        <f t="shared" ca="1" si="284"/>
        <v>#N/A</v>
      </c>
      <c r="AJ1404" s="38">
        <f t="shared" ca="1" si="285"/>
        <v>43651</v>
      </c>
      <c r="AK1404" s="74">
        <f t="shared" ca="1" si="286"/>
        <v>43558</v>
      </c>
      <c r="AL1404" s="38">
        <f t="shared" si="287"/>
        <v>43559</v>
      </c>
      <c r="AM1404" s="38">
        <f t="shared" si="288"/>
        <v>43558</v>
      </c>
      <c r="AO1404" s="38">
        <f t="shared" si="289"/>
        <v>41733</v>
      </c>
      <c r="AP1404" s="38">
        <f t="shared" si="290"/>
        <v>41733</v>
      </c>
      <c r="AQ1404" s="38">
        <f t="shared" si="291"/>
        <v>41736</v>
      </c>
      <c r="AS1404" s="112" t="str">
        <f t="shared" ca="1" si="292"/>
        <v>$Z$77:$Z$1340</v>
      </c>
      <c r="AT1404" s="112">
        <f t="shared" ca="1" si="293"/>
        <v>0.23357</v>
      </c>
      <c r="AU1404" s="112">
        <f t="shared" ca="1" si="294"/>
        <v>0.23357</v>
      </c>
      <c r="AV1404" s="112">
        <f t="shared" ca="1" si="295"/>
        <v>0</v>
      </c>
    </row>
    <row r="1405" spans="2:48">
      <c r="B1405" s="111">
        <v>43655</v>
      </c>
      <c r="C1405" s="112">
        <v>2.3407499999999999</v>
      </c>
      <c r="E1405" s="111"/>
      <c r="K1405" s="111">
        <v>43592</v>
      </c>
      <c r="L1405" s="112">
        <v>2.6409599999999998</v>
      </c>
      <c r="N1405" s="111">
        <v>43592</v>
      </c>
      <c r="O1405" s="112">
        <v>2.4111600000000002</v>
      </c>
      <c r="Q1405" s="111">
        <v>43592</v>
      </c>
      <c r="R1405" s="112">
        <v>0.2298</v>
      </c>
      <c r="S1405" s="158">
        <f t="shared" si="300"/>
        <v>0</v>
      </c>
      <c r="T1405" s="38">
        <f t="shared" si="301"/>
        <v>43655</v>
      </c>
      <c r="U1405" s="112">
        <f t="shared" ca="1" si="302"/>
        <v>2.3407499999999999</v>
      </c>
      <c r="V1405" s="112">
        <f t="shared" ca="1" si="296"/>
        <v>2.4379599999999999</v>
      </c>
      <c r="W1405" s="112">
        <f t="shared" ca="1" si="297"/>
        <v>2.2044299999999999</v>
      </c>
      <c r="X1405" s="112">
        <f t="shared" ca="1" si="298"/>
        <v>0.23352999999999999</v>
      </c>
      <c r="Y1405" s="112">
        <f t="shared" ca="1" si="303"/>
        <v>0</v>
      </c>
      <c r="Z1405" s="27">
        <f t="shared" ca="1" si="299"/>
        <v>0.13632</v>
      </c>
      <c r="AB1405" s="38">
        <f t="shared" si="304"/>
        <v>43564</v>
      </c>
      <c r="AC1405" s="38">
        <f t="shared" si="305"/>
        <v>43564</v>
      </c>
      <c r="AD1405" s="38">
        <f t="shared" si="306"/>
        <v>43564</v>
      </c>
      <c r="AE1405" s="38">
        <f t="shared" si="280"/>
        <v>43560</v>
      </c>
      <c r="AF1405" s="74">
        <f t="shared" si="281"/>
        <v>43564</v>
      </c>
      <c r="AG1405" s="38">
        <f t="shared" ca="1" si="282"/>
        <v>43560</v>
      </c>
      <c r="AH1405" s="38">
        <f t="shared" ca="1" si="283"/>
        <v>43651</v>
      </c>
      <c r="AI1405" s="38">
        <f t="shared" ca="1" si="284"/>
        <v>43651</v>
      </c>
      <c r="AJ1405" s="38">
        <f t="shared" ca="1" si="285"/>
        <v>43654</v>
      </c>
      <c r="AK1405" s="74">
        <f t="shared" ca="1" si="286"/>
        <v>43560</v>
      </c>
      <c r="AL1405" s="38">
        <f t="shared" si="287"/>
        <v>43560</v>
      </c>
      <c r="AM1405" s="38">
        <f t="shared" si="288"/>
        <v>43559</v>
      </c>
      <c r="AO1405" s="38">
        <f t="shared" si="289"/>
        <v>41736</v>
      </c>
      <c r="AP1405" s="38" t="e">
        <f t="shared" si="290"/>
        <v>#N/A</v>
      </c>
      <c r="AQ1405" s="38">
        <f t="shared" si="291"/>
        <v>41736</v>
      </c>
      <c r="AS1405" s="112" t="str">
        <f t="shared" ca="1" si="292"/>
        <v>$Z$78:$Z$1342</v>
      </c>
      <c r="AT1405" s="112">
        <f t="shared" ca="1" si="293"/>
        <v>0.23352999999999999</v>
      </c>
      <c r="AU1405" s="112">
        <f t="shared" ca="1" si="294"/>
        <v>0.23352999999999999</v>
      </c>
      <c r="AV1405" s="112">
        <f t="shared" ca="1" si="295"/>
        <v>0</v>
      </c>
    </row>
    <row r="1406" spans="2:48">
      <c r="B1406" s="111">
        <v>43656</v>
      </c>
      <c r="C1406" s="112">
        <v>2.3395000000000001</v>
      </c>
      <c r="E1406" s="111"/>
      <c r="K1406" s="111">
        <v>43593</v>
      </c>
      <c r="L1406" s="112">
        <v>2.6383000000000001</v>
      </c>
      <c r="N1406" s="111">
        <v>43593</v>
      </c>
      <c r="O1406" s="112">
        <v>2.4074400000000002</v>
      </c>
      <c r="Q1406" s="111">
        <v>43593</v>
      </c>
      <c r="R1406" s="112">
        <v>0.23086000000000001</v>
      </c>
      <c r="S1406" s="158">
        <f t="shared" si="300"/>
        <v>0</v>
      </c>
      <c r="T1406" s="38">
        <f t="shared" si="301"/>
        <v>43656</v>
      </c>
      <c r="U1406" s="112">
        <f t="shared" ca="1" si="302"/>
        <v>2.3395000000000001</v>
      </c>
      <c r="V1406" s="112">
        <f t="shared" ca="1" si="296"/>
        <v>2.4314</v>
      </c>
      <c r="W1406" s="112">
        <f t="shared" ca="1" si="297"/>
        <v>2.19787</v>
      </c>
      <c r="X1406" s="112">
        <f t="shared" ca="1" si="298"/>
        <v>0.23352999999999999</v>
      </c>
      <c r="Y1406" s="112">
        <f t="shared" ca="1" si="303"/>
        <v>0</v>
      </c>
      <c r="Z1406" s="27">
        <f t="shared" ca="1" si="299"/>
        <v>0.14163000000000014</v>
      </c>
      <c r="AB1406" s="38">
        <f t="shared" si="304"/>
        <v>43565</v>
      </c>
      <c r="AC1406" s="38">
        <f t="shared" si="305"/>
        <v>43565</v>
      </c>
      <c r="AD1406" s="38">
        <f t="shared" si="306"/>
        <v>43565</v>
      </c>
      <c r="AE1406" s="38">
        <f t="shared" ref="AE1406:AE1469" si="307">INDEX(T:T,MATCH(AB1406,T:T,0)-2)</f>
        <v>43563</v>
      </c>
      <c r="AF1406" s="74">
        <f t="shared" ref="AF1406:AF1469" si="308">INDEX(T:T,IFERROR(MATCH(AE1406,T:T,0)+2,MATCH(AE1406,T:T,1)+3))</f>
        <v>43565</v>
      </c>
      <c r="AG1406" s="38">
        <f t="shared" ref="AG1406:AG1469" ca="1" si="309">IFERROR(INDEX(E:E,MATCH(AF1406,E:E,0)-2),INDEX(E:E,MATCH(AF1406,E:E,1)-2))</f>
        <v>43563</v>
      </c>
      <c r="AH1406" s="38">
        <f t="shared" ref="AH1406:AH1469" ca="1" si="310">INDEX(E:E,IFERROR(MATCH(EDATE(AG1406,3),E:E,0),MATCH(EDATE(AG1406,3),E:E,1)+1))</f>
        <v>43654</v>
      </c>
      <c r="AI1406" s="38">
        <f t="shared" ref="AI1406:AI1469" ca="1" si="311">INDEX(E:E,MATCH(EDATE(AG1406,3),E:E,0))</f>
        <v>43654</v>
      </c>
      <c r="AJ1406" s="38">
        <f t="shared" ref="AJ1406:AJ1469" ca="1" si="312">INDEX(E:E,MATCH(EDATE(AG1406,3),E:E,1)+1)</f>
        <v>43655</v>
      </c>
      <c r="AK1406" s="74">
        <f t="shared" ref="AK1406:AK1429" ca="1" si="313">IF(IFERROR(MATCH(T1406,E:E,0),MATCH(T1406,E:E,1)+1)-MATCH(AH1406,E:E,0)&gt;=2,AE1406,INDEX(T:T,MATCH(AE1406,T:T,0)-1,0))</f>
        <v>43563</v>
      </c>
      <c r="AL1406" s="38">
        <f t="shared" ref="AL1406:AL1429" si="314">AE1406</f>
        <v>43563</v>
      </c>
      <c r="AM1406" s="38">
        <f t="shared" ref="AM1406:AM1429" si="315">INDEX(T:T,MATCH(AE1406,T:T,0)-1,0)</f>
        <v>43560</v>
      </c>
      <c r="AO1406" s="38">
        <f t="shared" ref="AO1406:AO1469" si="316">INDEX(T:T,IFERROR(MATCH(EDATE(AE1406,-60),T:T,0),MATCH(EDATE(AE1406,-60),T:T,1)+1))</f>
        <v>41737</v>
      </c>
      <c r="AP1406" s="38">
        <f t="shared" ref="AP1406:AP1469" si="317">INDEX(T:T,MATCH(EDATE(AE1406,-60),T:T,0))</f>
        <v>41737</v>
      </c>
      <c r="AQ1406" s="38">
        <f t="shared" ref="AQ1406:AQ1469" si="318">INDEX(T:T,MATCH(EDATE(AE1406,-60),T:T,1)+1)</f>
        <v>41738</v>
      </c>
      <c r="AS1406" s="112" t="str">
        <f t="shared" ref="AS1406:AS1429" ca="1" si="319">ADDRESS(MATCH(AO1406,T:T,0),COLUMN(Z1406))&amp;":"&amp;ADDRESS(MATCH(AK1406,T:T,0),COLUMN(Z1406))</f>
        <v>$Z$79:$Z$1343</v>
      </c>
      <c r="AT1406" s="112">
        <f t="shared" ref="AT1406:AT1429" ca="1" si="320">ROUNDUP(MEDIAN(INDIRECT(AS1406)),5)</f>
        <v>0.23352999999999999</v>
      </c>
      <c r="AU1406" s="112">
        <f t="shared" ref="AU1406:AU1429" ca="1" si="321">X1406</f>
        <v>0.23352999999999999</v>
      </c>
      <c r="AV1406" s="112">
        <f t="shared" ref="AV1406:AV1429" ca="1" si="322">AT1406-AU1406</f>
        <v>0</v>
      </c>
    </row>
    <row r="1407" spans="2:48">
      <c r="B1407" s="111">
        <v>43657</v>
      </c>
      <c r="C1407" s="112">
        <v>2.3033799999999998</v>
      </c>
      <c r="E1407" s="111"/>
      <c r="K1407" s="111">
        <v>43594</v>
      </c>
      <c r="L1407" s="112">
        <v>2.6347300000000002</v>
      </c>
      <c r="N1407" s="111">
        <v>43594</v>
      </c>
      <c r="O1407" s="112">
        <v>2.4037199999999999</v>
      </c>
      <c r="Q1407" s="111">
        <v>43594</v>
      </c>
      <c r="R1407" s="112">
        <v>0.23100999999999999</v>
      </c>
      <c r="S1407" s="158">
        <f t="shared" si="300"/>
        <v>0</v>
      </c>
      <c r="T1407" s="38">
        <f t="shared" si="301"/>
        <v>43657</v>
      </c>
      <c r="U1407" s="112">
        <f t="shared" ca="1" si="302"/>
        <v>2.3033799999999998</v>
      </c>
      <c r="V1407" s="112">
        <f t="shared" ca="1" si="296"/>
        <v>2.4247299999999998</v>
      </c>
      <c r="W1407" s="112">
        <f t="shared" ca="1" si="297"/>
        <v>2.1911999999999998</v>
      </c>
      <c r="X1407" s="112">
        <f t="shared" ca="1" si="298"/>
        <v>0.23352999999999999</v>
      </c>
      <c r="Y1407" s="112">
        <f t="shared" ca="1" si="303"/>
        <v>0</v>
      </c>
      <c r="Z1407" s="27">
        <f t="shared" ca="1" si="299"/>
        <v>0.11217999999999995</v>
      </c>
      <c r="AB1407" s="38">
        <f t="shared" si="304"/>
        <v>43566</v>
      </c>
      <c r="AC1407" s="38">
        <f t="shared" si="305"/>
        <v>43566</v>
      </c>
      <c r="AD1407" s="38">
        <f t="shared" si="306"/>
        <v>43566</v>
      </c>
      <c r="AE1407" s="38">
        <f t="shared" si="307"/>
        <v>43564</v>
      </c>
      <c r="AF1407" s="74">
        <f t="shared" si="308"/>
        <v>43566</v>
      </c>
      <c r="AG1407" s="38">
        <f t="shared" ca="1" si="309"/>
        <v>43564</v>
      </c>
      <c r="AH1407" s="38">
        <f t="shared" ca="1" si="310"/>
        <v>43655</v>
      </c>
      <c r="AI1407" s="38">
        <f t="shared" ca="1" si="311"/>
        <v>43655</v>
      </c>
      <c r="AJ1407" s="38">
        <f t="shared" ca="1" si="312"/>
        <v>43656</v>
      </c>
      <c r="AK1407" s="74">
        <f t="shared" ca="1" si="313"/>
        <v>43564</v>
      </c>
      <c r="AL1407" s="38">
        <f t="shared" si="314"/>
        <v>43564</v>
      </c>
      <c r="AM1407" s="38">
        <f t="shared" si="315"/>
        <v>43563</v>
      </c>
      <c r="AO1407" s="38">
        <f t="shared" si="316"/>
        <v>41738</v>
      </c>
      <c r="AP1407" s="38">
        <f t="shared" si="317"/>
        <v>41738</v>
      </c>
      <c r="AQ1407" s="38">
        <f t="shared" si="318"/>
        <v>41739</v>
      </c>
      <c r="AS1407" s="112" t="str">
        <f t="shared" ca="1" si="319"/>
        <v>$Z$80:$Z$1344</v>
      </c>
      <c r="AT1407" s="112">
        <f t="shared" ca="1" si="320"/>
        <v>0.23352999999999999</v>
      </c>
      <c r="AU1407" s="112">
        <f t="shared" ca="1" si="321"/>
        <v>0.23352999999999999</v>
      </c>
      <c r="AV1407" s="112">
        <f t="shared" ca="1" si="322"/>
        <v>0</v>
      </c>
    </row>
    <row r="1408" spans="2:48">
      <c r="B1408" s="111">
        <v>43658</v>
      </c>
      <c r="C1408" s="112">
        <v>2.3222499999999999</v>
      </c>
      <c r="E1408" s="111"/>
      <c r="K1408" s="111">
        <v>43595</v>
      </c>
      <c r="L1408" s="112">
        <v>2.62554</v>
      </c>
      <c r="N1408" s="111">
        <v>43595</v>
      </c>
      <c r="O1408" s="112">
        <v>2.39453</v>
      </c>
      <c r="Q1408" s="111">
        <v>43595</v>
      </c>
      <c r="R1408" s="112">
        <v>0.23100999999999999</v>
      </c>
      <c r="S1408" s="158">
        <f t="shared" si="300"/>
        <v>0</v>
      </c>
      <c r="T1408" s="38">
        <f t="shared" si="301"/>
        <v>43658</v>
      </c>
      <c r="U1408" s="112">
        <f t="shared" ca="1" si="302"/>
        <v>2.3222499999999999</v>
      </c>
      <c r="V1408" s="112">
        <f t="shared" ca="1" si="296"/>
        <v>2.40835</v>
      </c>
      <c r="W1408" s="112">
        <f t="shared" ca="1" si="297"/>
        <v>2.17482</v>
      </c>
      <c r="X1408" s="112">
        <f t="shared" ca="1" si="298"/>
        <v>0.23352999999999999</v>
      </c>
      <c r="Y1408" s="112">
        <f t="shared" ca="1" si="303"/>
        <v>0</v>
      </c>
      <c r="Z1408" s="27">
        <f t="shared" ca="1" si="299"/>
        <v>0.14742999999999995</v>
      </c>
      <c r="AB1408" s="38">
        <f t="shared" si="304"/>
        <v>43567</v>
      </c>
      <c r="AC1408" s="38">
        <f t="shared" si="305"/>
        <v>43567</v>
      </c>
      <c r="AD1408" s="38">
        <f t="shared" si="306"/>
        <v>43567</v>
      </c>
      <c r="AE1408" s="38">
        <f t="shared" si="307"/>
        <v>43565</v>
      </c>
      <c r="AF1408" s="74">
        <f t="shared" si="308"/>
        <v>43567</v>
      </c>
      <c r="AG1408" s="38">
        <f t="shared" ca="1" si="309"/>
        <v>43565</v>
      </c>
      <c r="AH1408" s="38">
        <f t="shared" ca="1" si="310"/>
        <v>43656</v>
      </c>
      <c r="AI1408" s="38">
        <f t="shared" ca="1" si="311"/>
        <v>43656</v>
      </c>
      <c r="AJ1408" s="38">
        <f t="shared" ca="1" si="312"/>
        <v>43657</v>
      </c>
      <c r="AK1408" s="74">
        <f t="shared" ca="1" si="313"/>
        <v>43565</v>
      </c>
      <c r="AL1408" s="38">
        <f t="shared" si="314"/>
        <v>43565</v>
      </c>
      <c r="AM1408" s="38">
        <f t="shared" si="315"/>
        <v>43564</v>
      </c>
      <c r="AO1408" s="38">
        <f t="shared" si="316"/>
        <v>41739</v>
      </c>
      <c r="AP1408" s="38">
        <f t="shared" si="317"/>
        <v>41739</v>
      </c>
      <c r="AQ1408" s="38">
        <f t="shared" si="318"/>
        <v>41740</v>
      </c>
      <c r="AS1408" s="112" t="str">
        <f t="shared" ca="1" si="319"/>
        <v>$Z$81:$Z$1345</v>
      </c>
      <c r="AT1408" s="112">
        <f t="shared" ca="1" si="320"/>
        <v>0.23352999999999999</v>
      </c>
      <c r="AU1408" s="112">
        <f t="shared" ca="1" si="321"/>
        <v>0.23352999999999999</v>
      </c>
      <c r="AV1408" s="112">
        <f t="shared" ca="1" si="322"/>
        <v>0</v>
      </c>
    </row>
    <row r="1409" spans="2:48">
      <c r="B1409" s="111">
        <v>43661</v>
      </c>
      <c r="C1409" s="112">
        <v>2.3032500000000002</v>
      </c>
      <c r="E1409" s="111"/>
      <c r="K1409" s="111">
        <v>43598</v>
      </c>
      <c r="L1409" s="112">
        <v>2.6231</v>
      </c>
      <c r="N1409" s="111">
        <v>43598</v>
      </c>
      <c r="O1409" s="112">
        <v>2.3910399999999998</v>
      </c>
      <c r="Q1409" s="111">
        <v>43598</v>
      </c>
      <c r="R1409" s="112">
        <v>0.23205999999999999</v>
      </c>
      <c r="S1409" s="158">
        <f t="shared" si="300"/>
        <v>0</v>
      </c>
      <c r="T1409" s="38">
        <f t="shared" si="301"/>
        <v>43661</v>
      </c>
      <c r="U1409" s="112">
        <f t="shared" ca="1" si="302"/>
        <v>2.3032500000000002</v>
      </c>
      <c r="V1409" s="112">
        <f t="shared" ca="1" si="296"/>
        <v>2.4018899999999999</v>
      </c>
      <c r="W1409" s="112">
        <f t="shared" ca="1" si="297"/>
        <v>2.1683599999999998</v>
      </c>
      <c r="X1409" s="112">
        <f t="shared" ca="1" si="298"/>
        <v>0.23352999999999999</v>
      </c>
      <c r="Y1409" s="112">
        <f t="shared" ca="1" si="303"/>
        <v>0</v>
      </c>
      <c r="Z1409" s="27">
        <f t="shared" ca="1" si="299"/>
        <v>0.1348900000000004</v>
      </c>
      <c r="AB1409" s="38">
        <f t="shared" si="304"/>
        <v>43570</v>
      </c>
      <c r="AC1409" s="38">
        <f t="shared" si="305"/>
        <v>43570</v>
      </c>
      <c r="AD1409" s="38">
        <f t="shared" si="306"/>
        <v>43570</v>
      </c>
      <c r="AE1409" s="38">
        <f t="shared" si="307"/>
        <v>43566</v>
      </c>
      <c r="AF1409" s="74">
        <f t="shared" si="308"/>
        <v>43570</v>
      </c>
      <c r="AG1409" s="38">
        <f t="shared" ca="1" si="309"/>
        <v>43566</v>
      </c>
      <c r="AH1409" s="38">
        <f t="shared" ca="1" si="310"/>
        <v>43657</v>
      </c>
      <c r="AI1409" s="38">
        <f t="shared" ca="1" si="311"/>
        <v>43657</v>
      </c>
      <c r="AJ1409" s="38">
        <f t="shared" ca="1" si="312"/>
        <v>43658</v>
      </c>
      <c r="AK1409" s="74">
        <f t="shared" ca="1" si="313"/>
        <v>43566</v>
      </c>
      <c r="AL1409" s="38">
        <f t="shared" si="314"/>
        <v>43566</v>
      </c>
      <c r="AM1409" s="38">
        <f t="shared" si="315"/>
        <v>43565</v>
      </c>
      <c r="AO1409" s="38">
        <f t="shared" si="316"/>
        <v>41740</v>
      </c>
      <c r="AP1409" s="38">
        <f t="shared" si="317"/>
        <v>41740</v>
      </c>
      <c r="AQ1409" s="38">
        <f t="shared" si="318"/>
        <v>41743</v>
      </c>
      <c r="AS1409" s="112" t="str">
        <f t="shared" ca="1" si="319"/>
        <v>$Z$82:$Z$1346</v>
      </c>
      <c r="AT1409" s="112">
        <f t="shared" ca="1" si="320"/>
        <v>0.23352999999999999</v>
      </c>
      <c r="AU1409" s="112">
        <f t="shared" ca="1" si="321"/>
        <v>0.23352999999999999</v>
      </c>
      <c r="AV1409" s="112">
        <f t="shared" ca="1" si="322"/>
        <v>0</v>
      </c>
    </row>
    <row r="1410" spans="2:48">
      <c r="B1410" s="111">
        <v>43662</v>
      </c>
      <c r="C1410" s="112">
        <v>2.2996300000000001</v>
      </c>
      <c r="E1410" s="111"/>
      <c r="K1410" s="111">
        <v>43599</v>
      </c>
      <c r="L1410" s="112">
        <v>2.6207400000000001</v>
      </c>
      <c r="N1410" s="111">
        <v>43599</v>
      </c>
      <c r="O1410" s="112">
        <v>2.38863</v>
      </c>
      <c r="Q1410" s="111">
        <v>43599</v>
      </c>
      <c r="R1410" s="112">
        <v>0.23211000000000001</v>
      </c>
      <c r="S1410" s="158">
        <f t="shared" si="300"/>
        <v>0</v>
      </c>
      <c r="T1410" s="38">
        <f t="shared" si="301"/>
        <v>43662</v>
      </c>
      <c r="U1410" s="112">
        <f t="shared" ca="1" si="302"/>
        <v>2.2996300000000001</v>
      </c>
      <c r="V1410" s="112">
        <f t="shared" ca="1" si="296"/>
        <v>2.3968600000000002</v>
      </c>
      <c r="W1410" s="112">
        <f t="shared" ca="1" si="297"/>
        <v>2.1633300000000002</v>
      </c>
      <c r="X1410" s="112">
        <f t="shared" ca="1" si="298"/>
        <v>0.23352999999999999</v>
      </c>
      <c r="Y1410" s="112">
        <f t="shared" ca="1" si="303"/>
        <v>0</v>
      </c>
      <c r="Z1410" s="27">
        <f t="shared" ca="1" si="299"/>
        <v>0.13629999999999987</v>
      </c>
      <c r="AB1410" s="38">
        <f t="shared" si="304"/>
        <v>43571</v>
      </c>
      <c r="AC1410" s="38">
        <f t="shared" si="305"/>
        <v>43571</v>
      </c>
      <c r="AD1410" s="38">
        <f t="shared" si="306"/>
        <v>43571</v>
      </c>
      <c r="AE1410" s="38">
        <f t="shared" si="307"/>
        <v>43567</v>
      </c>
      <c r="AF1410" s="74">
        <f t="shared" si="308"/>
        <v>43571</v>
      </c>
      <c r="AG1410" s="38">
        <f t="shared" ca="1" si="309"/>
        <v>43567</v>
      </c>
      <c r="AH1410" s="38">
        <f t="shared" ca="1" si="310"/>
        <v>43658</v>
      </c>
      <c r="AI1410" s="38">
        <f t="shared" ca="1" si="311"/>
        <v>43658</v>
      </c>
      <c r="AJ1410" s="38">
        <f t="shared" ca="1" si="312"/>
        <v>43661</v>
      </c>
      <c r="AK1410" s="74">
        <f t="shared" ca="1" si="313"/>
        <v>43567</v>
      </c>
      <c r="AL1410" s="38">
        <f t="shared" si="314"/>
        <v>43567</v>
      </c>
      <c r="AM1410" s="38">
        <f t="shared" si="315"/>
        <v>43566</v>
      </c>
      <c r="AO1410" s="38">
        <f t="shared" si="316"/>
        <v>41743</v>
      </c>
      <c r="AP1410" s="38" t="e">
        <f t="shared" si="317"/>
        <v>#N/A</v>
      </c>
      <c r="AQ1410" s="38">
        <f t="shared" si="318"/>
        <v>41743</v>
      </c>
      <c r="AS1410" s="112" t="str">
        <f t="shared" ca="1" si="319"/>
        <v>$Z$83:$Z$1347</v>
      </c>
      <c r="AT1410" s="112">
        <f t="shared" ca="1" si="320"/>
        <v>0.23352999999999999</v>
      </c>
      <c r="AU1410" s="112">
        <f t="shared" ca="1" si="321"/>
        <v>0.23352999999999999</v>
      </c>
      <c r="AV1410" s="112">
        <f t="shared" ca="1" si="322"/>
        <v>0</v>
      </c>
    </row>
    <row r="1411" spans="2:48">
      <c r="B1411" s="111">
        <v>43663</v>
      </c>
      <c r="C1411" s="112">
        <v>2.3025000000000002</v>
      </c>
      <c r="E1411" s="111"/>
      <c r="K1411" s="111">
        <v>43600</v>
      </c>
      <c r="L1411" s="112">
        <v>2.6188000000000002</v>
      </c>
      <c r="N1411" s="111">
        <v>43600</v>
      </c>
      <c r="O1411" s="112">
        <v>2.3857900000000001</v>
      </c>
      <c r="Q1411" s="111">
        <v>43600</v>
      </c>
      <c r="R1411" s="112">
        <v>0.23300999999999999</v>
      </c>
      <c r="S1411" s="158">
        <f t="shared" si="300"/>
        <v>0</v>
      </c>
      <c r="T1411" s="38">
        <f t="shared" si="301"/>
        <v>43663</v>
      </c>
      <c r="U1411" s="112">
        <f t="shared" ca="1" si="302"/>
        <v>2.3025000000000002</v>
      </c>
      <c r="V1411" s="112">
        <f t="shared" ca="1" si="296"/>
        <v>2.3922699999999999</v>
      </c>
      <c r="W1411" s="112">
        <f t="shared" ca="1" si="297"/>
        <v>2.1587399999999999</v>
      </c>
      <c r="X1411" s="112">
        <f t="shared" ca="1" si="298"/>
        <v>0.23352999999999999</v>
      </c>
      <c r="Y1411" s="112">
        <f t="shared" ca="1" si="303"/>
        <v>0</v>
      </c>
      <c r="Z1411" s="27">
        <f t="shared" ca="1" si="299"/>
        <v>0.14376000000000033</v>
      </c>
      <c r="AB1411" s="38">
        <f t="shared" si="304"/>
        <v>43572</v>
      </c>
      <c r="AC1411" s="38">
        <f t="shared" si="305"/>
        <v>43572</v>
      </c>
      <c r="AD1411" s="38">
        <f t="shared" si="306"/>
        <v>43572</v>
      </c>
      <c r="AE1411" s="38">
        <f t="shared" si="307"/>
        <v>43570</v>
      </c>
      <c r="AF1411" s="74">
        <f t="shared" si="308"/>
        <v>43572</v>
      </c>
      <c r="AG1411" s="38">
        <f t="shared" ca="1" si="309"/>
        <v>43570</v>
      </c>
      <c r="AH1411" s="38">
        <f t="shared" ca="1" si="310"/>
        <v>43661</v>
      </c>
      <c r="AI1411" s="38">
        <f t="shared" ca="1" si="311"/>
        <v>43661</v>
      </c>
      <c r="AJ1411" s="38">
        <f t="shared" ca="1" si="312"/>
        <v>43662</v>
      </c>
      <c r="AK1411" s="74">
        <f t="shared" ca="1" si="313"/>
        <v>43570</v>
      </c>
      <c r="AL1411" s="38">
        <f t="shared" si="314"/>
        <v>43570</v>
      </c>
      <c r="AM1411" s="38">
        <f t="shared" si="315"/>
        <v>43567</v>
      </c>
      <c r="AO1411" s="38">
        <f t="shared" si="316"/>
        <v>41744</v>
      </c>
      <c r="AP1411" s="38">
        <f t="shared" si="317"/>
        <v>41744</v>
      </c>
      <c r="AQ1411" s="38">
        <f t="shared" si="318"/>
        <v>41745</v>
      </c>
      <c r="AS1411" s="112" t="str">
        <f t="shared" ca="1" si="319"/>
        <v>$Z$84:$Z$1348</v>
      </c>
      <c r="AT1411" s="112">
        <f t="shared" ca="1" si="320"/>
        <v>0.23352999999999999</v>
      </c>
      <c r="AU1411" s="112">
        <f t="shared" ca="1" si="321"/>
        <v>0.23352999999999999</v>
      </c>
      <c r="AV1411" s="112">
        <f t="shared" ca="1" si="322"/>
        <v>0</v>
      </c>
    </row>
    <row r="1412" spans="2:48">
      <c r="B1412" s="111">
        <v>43664</v>
      </c>
      <c r="C1412" s="112">
        <v>2.2776299999999998</v>
      </c>
      <c r="E1412" s="111"/>
      <c r="K1412" s="111">
        <v>43601</v>
      </c>
      <c r="L1412" s="112">
        <v>2.6160199999999998</v>
      </c>
      <c r="N1412" s="111">
        <v>43601</v>
      </c>
      <c r="O1412" s="112">
        <v>2.3825099999999999</v>
      </c>
      <c r="Q1412" s="111">
        <v>43601</v>
      </c>
      <c r="R1412" s="112">
        <v>0.23351</v>
      </c>
      <c r="S1412" s="158">
        <f t="shared" si="300"/>
        <v>0</v>
      </c>
      <c r="T1412" s="38">
        <f t="shared" si="301"/>
        <v>43664</v>
      </c>
      <c r="U1412" s="112">
        <f t="shared" ca="1" si="302"/>
        <v>2.2776299999999998</v>
      </c>
      <c r="V1412" s="112">
        <f t="shared" ca="1" si="296"/>
        <v>2.38659</v>
      </c>
      <c r="W1412" s="112">
        <f t="shared" ca="1" si="297"/>
        <v>2.15306</v>
      </c>
      <c r="X1412" s="112">
        <f t="shared" ca="1" si="298"/>
        <v>0.23352999999999999</v>
      </c>
      <c r="Y1412" s="112">
        <f t="shared" ca="1" si="303"/>
        <v>0</v>
      </c>
      <c r="Z1412" s="27">
        <f t="shared" ca="1" si="299"/>
        <v>0.12456999999999985</v>
      </c>
      <c r="AB1412" s="38">
        <f t="shared" si="304"/>
        <v>43573</v>
      </c>
      <c r="AC1412" s="38">
        <f t="shared" si="305"/>
        <v>43573</v>
      </c>
      <c r="AD1412" s="38">
        <f t="shared" si="306"/>
        <v>43573</v>
      </c>
      <c r="AE1412" s="38">
        <f t="shared" si="307"/>
        <v>43571</v>
      </c>
      <c r="AF1412" s="74">
        <f t="shared" si="308"/>
        <v>43573</v>
      </c>
      <c r="AG1412" s="38">
        <f t="shared" ca="1" si="309"/>
        <v>43571</v>
      </c>
      <c r="AH1412" s="38">
        <f t="shared" ca="1" si="310"/>
        <v>43662</v>
      </c>
      <c r="AI1412" s="38">
        <f t="shared" ca="1" si="311"/>
        <v>43662</v>
      </c>
      <c r="AJ1412" s="38">
        <f t="shared" ca="1" si="312"/>
        <v>43663</v>
      </c>
      <c r="AK1412" s="74">
        <f t="shared" ca="1" si="313"/>
        <v>43571</v>
      </c>
      <c r="AL1412" s="38">
        <f t="shared" si="314"/>
        <v>43571</v>
      </c>
      <c r="AM1412" s="38">
        <f t="shared" si="315"/>
        <v>43570</v>
      </c>
      <c r="AO1412" s="38">
        <f t="shared" si="316"/>
        <v>41745</v>
      </c>
      <c r="AP1412" s="38">
        <f t="shared" si="317"/>
        <v>41745</v>
      </c>
      <c r="AQ1412" s="38">
        <f t="shared" si="318"/>
        <v>41746</v>
      </c>
      <c r="AS1412" s="112" t="str">
        <f t="shared" ca="1" si="319"/>
        <v>$Z$85:$Z$1349</v>
      </c>
      <c r="AT1412" s="112">
        <f t="shared" ca="1" si="320"/>
        <v>0.23352999999999999</v>
      </c>
      <c r="AU1412" s="112">
        <f t="shared" ca="1" si="321"/>
        <v>0.23352999999999999</v>
      </c>
      <c r="AV1412" s="112">
        <f t="shared" ca="1" si="322"/>
        <v>0</v>
      </c>
    </row>
    <row r="1413" spans="2:48">
      <c r="B1413" s="111">
        <v>43665</v>
      </c>
      <c r="C1413" s="112">
        <v>2.2593800000000002</v>
      </c>
      <c r="E1413" s="111"/>
      <c r="K1413" s="111">
        <v>43602</v>
      </c>
      <c r="L1413" s="112">
        <v>2.60771</v>
      </c>
      <c r="N1413" s="111">
        <v>43602</v>
      </c>
      <c r="O1413" s="112">
        <v>2.3742000000000001</v>
      </c>
      <c r="Q1413" s="111">
        <v>43602</v>
      </c>
      <c r="R1413" s="112">
        <v>0.23351</v>
      </c>
      <c r="S1413" s="158">
        <f t="shared" si="300"/>
        <v>0</v>
      </c>
      <c r="T1413" s="38">
        <f t="shared" si="301"/>
        <v>43665</v>
      </c>
      <c r="U1413" s="112">
        <f t="shared" ca="1" si="302"/>
        <v>2.2593800000000002</v>
      </c>
      <c r="V1413" s="112">
        <f t="shared" ca="1" si="296"/>
        <v>2.37479</v>
      </c>
      <c r="W1413" s="112">
        <f t="shared" ca="1" si="297"/>
        <v>2.1412599999999999</v>
      </c>
      <c r="X1413" s="112">
        <f t="shared" ca="1" si="298"/>
        <v>0.23352999999999999</v>
      </c>
      <c r="Y1413" s="112">
        <f t="shared" ca="1" si="303"/>
        <v>0</v>
      </c>
      <c r="Z1413" s="27">
        <f t="shared" ca="1" si="299"/>
        <v>0.11812000000000022</v>
      </c>
      <c r="AB1413" s="38">
        <f t="shared" si="304"/>
        <v>43573</v>
      </c>
      <c r="AC1413" s="38" t="e">
        <f t="shared" si="305"/>
        <v>#N/A</v>
      </c>
      <c r="AD1413" s="38">
        <f t="shared" si="306"/>
        <v>43573</v>
      </c>
      <c r="AE1413" s="38">
        <f t="shared" si="307"/>
        <v>43571</v>
      </c>
      <c r="AF1413" s="74">
        <f t="shared" si="308"/>
        <v>43573</v>
      </c>
      <c r="AG1413" s="38">
        <f t="shared" ca="1" si="309"/>
        <v>43571</v>
      </c>
      <c r="AH1413" s="38">
        <f t="shared" ca="1" si="310"/>
        <v>43662</v>
      </c>
      <c r="AI1413" s="38">
        <f t="shared" ca="1" si="311"/>
        <v>43662</v>
      </c>
      <c r="AJ1413" s="38">
        <f t="shared" ca="1" si="312"/>
        <v>43663</v>
      </c>
      <c r="AK1413" s="74">
        <f t="shared" ca="1" si="313"/>
        <v>43571</v>
      </c>
      <c r="AL1413" s="38">
        <f t="shared" si="314"/>
        <v>43571</v>
      </c>
      <c r="AM1413" s="38">
        <f t="shared" si="315"/>
        <v>43570</v>
      </c>
      <c r="AO1413" s="38">
        <f t="shared" si="316"/>
        <v>41745</v>
      </c>
      <c r="AP1413" s="38">
        <f t="shared" si="317"/>
        <v>41745</v>
      </c>
      <c r="AQ1413" s="38">
        <f t="shared" si="318"/>
        <v>41746</v>
      </c>
      <c r="AS1413" s="112" t="str">
        <f t="shared" ca="1" si="319"/>
        <v>$Z$85:$Z$1349</v>
      </c>
      <c r="AT1413" s="112">
        <f t="shared" ca="1" si="320"/>
        <v>0.23352999999999999</v>
      </c>
      <c r="AU1413" s="112">
        <f t="shared" ca="1" si="321"/>
        <v>0.23352999999999999</v>
      </c>
      <c r="AV1413" s="112">
        <f t="shared" ca="1" si="322"/>
        <v>0</v>
      </c>
    </row>
    <row r="1414" spans="2:48">
      <c r="B1414" s="111">
        <v>43668</v>
      </c>
      <c r="C1414" s="112">
        <v>2.2827500000000001</v>
      </c>
      <c r="E1414" s="111"/>
      <c r="K1414" s="111">
        <v>43605</v>
      </c>
      <c r="L1414" s="112">
        <v>2.6030199999999999</v>
      </c>
      <c r="N1414" s="111">
        <v>43605</v>
      </c>
      <c r="O1414" s="112">
        <v>2.3694899999999999</v>
      </c>
      <c r="Q1414" s="111">
        <v>43605</v>
      </c>
      <c r="R1414" s="112">
        <v>0.23352999999999999</v>
      </c>
      <c r="S1414" s="158">
        <f t="shared" si="300"/>
        <v>0</v>
      </c>
      <c r="T1414" s="38">
        <f t="shared" si="301"/>
        <v>43668</v>
      </c>
      <c r="U1414" s="112">
        <f t="shared" ca="1" si="302"/>
        <v>2.2827500000000001</v>
      </c>
      <c r="V1414" s="112">
        <f t="shared" ca="1" si="296"/>
        <v>2.36266</v>
      </c>
      <c r="W1414" s="112">
        <f t="shared" ca="1" si="297"/>
        <v>2.12913</v>
      </c>
      <c r="X1414" s="112">
        <f t="shared" ca="1" si="298"/>
        <v>0.23352999999999999</v>
      </c>
      <c r="Y1414" s="112">
        <f t="shared" ca="1" si="303"/>
        <v>0</v>
      </c>
      <c r="Z1414" s="27">
        <f t="shared" ca="1" si="299"/>
        <v>0.15362000000000009</v>
      </c>
      <c r="AB1414" s="38">
        <f t="shared" si="304"/>
        <v>43573</v>
      </c>
      <c r="AC1414" s="38" t="e">
        <f t="shared" si="305"/>
        <v>#N/A</v>
      </c>
      <c r="AD1414" s="38">
        <f t="shared" si="306"/>
        <v>43573</v>
      </c>
      <c r="AE1414" s="38">
        <f t="shared" si="307"/>
        <v>43571</v>
      </c>
      <c r="AF1414" s="74">
        <f t="shared" si="308"/>
        <v>43573</v>
      </c>
      <c r="AG1414" s="38">
        <f t="shared" ca="1" si="309"/>
        <v>43571</v>
      </c>
      <c r="AH1414" s="38">
        <f t="shared" ca="1" si="310"/>
        <v>43662</v>
      </c>
      <c r="AI1414" s="38">
        <f t="shared" ca="1" si="311"/>
        <v>43662</v>
      </c>
      <c r="AJ1414" s="38">
        <f t="shared" ca="1" si="312"/>
        <v>43663</v>
      </c>
      <c r="AK1414" s="74">
        <f t="shared" ca="1" si="313"/>
        <v>43571</v>
      </c>
      <c r="AL1414" s="38">
        <f t="shared" si="314"/>
        <v>43571</v>
      </c>
      <c r="AM1414" s="38">
        <f t="shared" si="315"/>
        <v>43570</v>
      </c>
      <c r="AO1414" s="38">
        <f t="shared" si="316"/>
        <v>41745</v>
      </c>
      <c r="AP1414" s="38">
        <f t="shared" si="317"/>
        <v>41745</v>
      </c>
      <c r="AQ1414" s="38">
        <f t="shared" si="318"/>
        <v>41746</v>
      </c>
      <c r="AS1414" s="112" t="str">
        <f t="shared" ca="1" si="319"/>
        <v>$Z$85:$Z$1349</v>
      </c>
      <c r="AT1414" s="112">
        <f t="shared" ca="1" si="320"/>
        <v>0.23352999999999999</v>
      </c>
      <c r="AU1414" s="112">
        <f t="shared" ca="1" si="321"/>
        <v>0.23352999999999999</v>
      </c>
      <c r="AV1414" s="112">
        <f t="shared" ca="1" si="322"/>
        <v>0</v>
      </c>
    </row>
    <row r="1415" spans="2:48">
      <c r="B1415" s="111">
        <v>43669</v>
      </c>
      <c r="C1415" s="112">
        <v>2.2755000000000001</v>
      </c>
      <c r="E1415" s="111"/>
      <c r="K1415" s="111">
        <v>43606</v>
      </c>
      <c r="L1415" s="112">
        <v>2.6002200000000002</v>
      </c>
      <c r="N1415" s="111">
        <v>43606</v>
      </c>
      <c r="O1415" s="112">
        <v>2.3666499999999999</v>
      </c>
      <c r="Q1415" s="111">
        <v>43606</v>
      </c>
      <c r="R1415" s="112">
        <v>0.23357</v>
      </c>
      <c r="S1415" s="158">
        <f t="shared" si="300"/>
        <v>0</v>
      </c>
      <c r="T1415" s="38">
        <f t="shared" si="301"/>
        <v>43669</v>
      </c>
      <c r="U1415" s="112">
        <f t="shared" ca="1" si="302"/>
        <v>2.2755000000000001</v>
      </c>
      <c r="V1415" s="112">
        <f t="shared" ca="1" si="296"/>
        <v>2.3568699999999998</v>
      </c>
      <c r="W1415" s="112">
        <f t="shared" ca="1" si="297"/>
        <v>2.1233399999999998</v>
      </c>
      <c r="X1415" s="112">
        <f t="shared" ca="1" si="298"/>
        <v>0.23352999999999999</v>
      </c>
      <c r="Y1415" s="112">
        <f t="shared" ca="1" si="303"/>
        <v>0</v>
      </c>
      <c r="Z1415" s="27">
        <f t="shared" ca="1" si="299"/>
        <v>0.1521600000000003</v>
      </c>
      <c r="AB1415" s="38">
        <f t="shared" si="304"/>
        <v>43578</v>
      </c>
      <c r="AC1415" s="38">
        <f t="shared" si="305"/>
        <v>43578</v>
      </c>
      <c r="AD1415" s="38">
        <f t="shared" si="306"/>
        <v>43578</v>
      </c>
      <c r="AE1415" s="38">
        <f t="shared" si="307"/>
        <v>43572</v>
      </c>
      <c r="AF1415" s="74">
        <f t="shared" si="308"/>
        <v>43578</v>
      </c>
      <c r="AG1415" s="38">
        <f t="shared" ca="1" si="309"/>
        <v>43573</v>
      </c>
      <c r="AH1415" s="38">
        <f t="shared" ca="1" si="310"/>
        <v>43664</v>
      </c>
      <c r="AI1415" s="38">
        <f t="shared" ca="1" si="311"/>
        <v>43664</v>
      </c>
      <c r="AJ1415" s="38">
        <f t="shared" ca="1" si="312"/>
        <v>43665</v>
      </c>
      <c r="AK1415" s="74">
        <f t="shared" ca="1" si="313"/>
        <v>43572</v>
      </c>
      <c r="AL1415" s="38">
        <f t="shared" si="314"/>
        <v>43572</v>
      </c>
      <c r="AM1415" s="38">
        <f t="shared" si="315"/>
        <v>43571</v>
      </c>
      <c r="AO1415" s="38">
        <f t="shared" si="316"/>
        <v>41746</v>
      </c>
      <c r="AP1415" s="38">
        <f t="shared" si="317"/>
        <v>41746</v>
      </c>
      <c r="AQ1415" s="38">
        <f t="shared" si="318"/>
        <v>41751</v>
      </c>
      <c r="AS1415" s="112" t="str">
        <f t="shared" ca="1" si="319"/>
        <v>$Z$86:$Z$1350</v>
      </c>
      <c r="AT1415" s="112">
        <f t="shared" ca="1" si="320"/>
        <v>0.23352999999999999</v>
      </c>
      <c r="AU1415" s="112">
        <f t="shared" ca="1" si="321"/>
        <v>0.23352999999999999</v>
      </c>
      <c r="AV1415" s="112">
        <f t="shared" ca="1" si="322"/>
        <v>0</v>
      </c>
    </row>
    <row r="1416" spans="2:48">
      <c r="B1416" s="111">
        <v>43670</v>
      </c>
      <c r="C1416" s="112">
        <v>2.2666300000000001</v>
      </c>
      <c r="E1416" s="111"/>
      <c r="K1416" s="111">
        <v>43607</v>
      </c>
      <c r="L1416" s="112">
        <v>2.5971199999999999</v>
      </c>
      <c r="N1416" s="111">
        <v>43607</v>
      </c>
      <c r="O1416" s="112">
        <v>2.3635899999999999</v>
      </c>
      <c r="Q1416" s="111">
        <v>43607</v>
      </c>
      <c r="R1416" s="112">
        <v>0.23352999999999999</v>
      </c>
      <c r="S1416" s="158">
        <f t="shared" si="300"/>
        <v>0</v>
      </c>
      <c r="T1416" s="38">
        <f t="shared" si="301"/>
        <v>43670</v>
      </c>
      <c r="U1416" s="112">
        <f t="shared" ca="1" si="302"/>
        <v>2.2666300000000001</v>
      </c>
      <c r="V1416" s="112">
        <f t="shared" ca="1" si="296"/>
        <v>2.35107</v>
      </c>
      <c r="W1416" s="112">
        <f t="shared" ca="1" si="297"/>
        <v>2.11754</v>
      </c>
      <c r="X1416" s="112">
        <f t="shared" ca="1" si="298"/>
        <v>0.23352999999999999</v>
      </c>
      <c r="Y1416" s="112">
        <f t="shared" ca="1" si="303"/>
        <v>0</v>
      </c>
      <c r="Z1416" s="27">
        <f t="shared" ca="1" si="299"/>
        <v>0.14909000000000017</v>
      </c>
      <c r="AB1416" s="38">
        <f t="shared" si="304"/>
        <v>43579</v>
      </c>
      <c r="AC1416" s="38">
        <f t="shared" si="305"/>
        <v>43579</v>
      </c>
      <c r="AD1416" s="38">
        <f t="shared" si="306"/>
        <v>43579</v>
      </c>
      <c r="AE1416" s="38">
        <f t="shared" si="307"/>
        <v>43573</v>
      </c>
      <c r="AF1416" s="74">
        <f t="shared" si="308"/>
        <v>43579</v>
      </c>
      <c r="AG1416" s="38">
        <f t="shared" ca="1" si="309"/>
        <v>43577</v>
      </c>
      <c r="AH1416" s="38">
        <f t="shared" ca="1" si="310"/>
        <v>43668</v>
      </c>
      <c r="AI1416" s="38">
        <f t="shared" ca="1" si="311"/>
        <v>43668</v>
      </c>
      <c r="AJ1416" s="38">
        <f t="shared" ca="1" si="312"/>
        <v>43669</v>
      </c>
      <c r="AK1416" s="74">
        <f t="shared" ca="1" si="313"/>
        <v>43573</v>
      </c>
      <c r="AL1416" s="38">
        <f t="shared" si="314"/>
        <v>43573</v>
      </c>
      <c r="AM1416" s="38">
        <f t="shared" si="315"/>
        <v>43572</v>
      </c>
      <c r="AO1416" s="38">
        <f t="shared" si="316"/>
        <v>41751</v>
      </c>
      <c r="AP1416" s="38" t="e">
        <f t="shared" si="317"/>
        <v>#N/A</v>
      </c>
      <c r="AQ1416" s="38">
        <f t="shared" si="318"/>
        <v>41751</v>
      </c>
      <c r="AS1416" s="112" t="str">
        <f t="shared" ca="1" si="319"/>
        <v>$Z$87:$Z$1351</v>
      </c>
      <c r="AT1416" s="112">
        <f t="shared" ca="1" si="320"/>
        <v>0.23352999999999999</v>
      </c>
      <c r="AU1416" s="112">
        <f t="shared" ca="1" si="321"/>
        <v>0.23352999999999999</v>
      </c>
      <c r="AV1416" s="112">
        <f t="shared" ca="1" si="322"/>
        <v>0</v>
      </c>
    </row>
    <row r="1417" spans="2:48">
      <c r="B1417" s="111">
        <v>43671</v>
      </c>
      <c r="C1417" s="112">
        <v>2.2557499999999999</v>
      </c>
      <c r="E1417" s="111"/>
      <c r="K1417" s="111">
        <v>43608</v>
      </c>
      <c r="L1417" s="112">
        <v>2.5940599999999998</v>
      </c>
      <c r="N1417" s="111">
        <v>43608</v>
      </c>
      <c r="O1417" s="112">
        <v>2.3605299999999998</v>
      </c>
      <c r="Q1417" s="111">
        <v>43608</v>
      </c>
      <c r="R1417" s="112">
        <v>0.23352999999999999</v>
      </c>
      <c r="S1417" s="158">
        <f t="shared" si="300"/>
        <v>0</v>
      </c>
      <c r="T1417" s="38">
        <f t="shared" si="301"/>
        <v>43671</v>
      </c>
      <c r="U1417" s="112">
        <f t="shared" ca="1" si="302"/>
        <v>2.2557499999999999</v>
      </c>
      <c r="V1417" s="112">
        <f t="shared" ca="1" si="296"/>
        <v>2.3450600000000001</v>
      </c>
      <c r="W1417" s="112">
        <f t="shared" ca="1" si="297"/>
        <v>2.1115300000000001</v>
      </c>
      <c r="X1417" s="112">
        <f t="shared" ca="1" si="298"/>
        <v>0.23352999999999999</v>
      </c>
      <c r="Y1417" s="112">
        <f t="shared" ca="1" si="303"/>
        <v>0</v>
      </c>
      <c r="Z1417" s="27">
        <f t="shared" ca="1" si="299"/>
        <v>0.14421999999999979</v>
      </c>
      <c r="AB1417" s="38">
        <f t="shared" si="304"/>
        <v>43580</v>
      </c>
      <c r="AC1417" s="38">
        <f t="shared" si="305"/>
        <v>43580</v>
      </c>
      <c r="AD1417" s="38">
        <f t="shared" si="306"/>
        <v>43580</v>
      </c>
      <c r="AE1417" s="38">
        <f t="shared" si="307"/>
        <v>43578</v>
      </c>
      <c r="AF1417" s="74">
        <f t="shared" si="308"/>
        <v>43580</v>
      </c>
      <c r="AG1417" s="38">
        <f t="shared" ca="1" si="309"/>
        <v>43578</v>
      </c>
      <c r="AH1417" s="38">
        <f t="shared" ca="1" si="310"/>
        <v>43669</v>
      </c>
      <c r="AI1417" s="38">
        <f t="shared" ca="1" si="311"/>
        <v>43669</v>
      </c>
      <c r="AJ1417" s="38">
        <f t="shared" ca="1" si="312"/>
        <v>43670</v>
      </c>
      <c r="AK1417" s="74">
        <f t="shared" ca="1" si="313"/>
        <v>43578</v>
      </c>
      <c r="AL1417" s="38">
        <f t="shared" si="314"/>
        <v>43578</v>
      </c>
      <c r="AM1417" s="38">
        <f t="shared" si="315"/>
        <v>43573</v>
      </c>
      <c r="AO1417" s="38">
        <f t="shared" si="316"/>
        <v>41752</v>
      </c>
      <c r="AP1417" s="38">
        <f t="shared" si="317"/>
        <v>41752</v>
      </c>
      <c r="AQ1417" s="38">
        <f t="shared" si="318"/>
        <v>41753</v>
      </c>
      <c r="AS1417" s="112" t="str">
        <f t="shared" ca="1" si="319"/>
        <v>$Z$88:$Z$1352</v>
      </c>
      <c r="AT1417" s="112">
        <f t="shared" ca="1" si="320"/>
        <v>0.23352999999999999</v>
      </c>
      <c r="AU1417" s="112">
        <f t="shared" ca="1" si="321"/>
        <v>0.23352999999999999</v>
      </c>
      <c r="AV1417" s="112">
        <f t="shared" ca="1" si="322"/>
        <v>0</v>
      </c>
    </row>
    <row r="1418" spans="2:48">
      <c r="B1418" s="111">
        <v>43672</v>
      </c>
      <c r="C1418" s="112">
        <v>2.2657500000000002</v>
      </c>
      <c r="E1418" s="111"/>
      <c r="K1418" s="111">
        <v>43609</v>
      </c>
      <c r="L1418" s="112">
        <v>2.58589</v>
      </c>
      <c r="N1418" s="111">
        <v>43609</v>
      </c>
      <c r="O1418" s="112">
        <v>2.35236</v>
      </c>
      <c r="Q1418" s="111">
        <v>43609</v>
      </c>
      <c r="R1418" s="112">
        <v>0.23352999999999999</v>
      </c>
      <c r="S1418" s="158">
        <f t="shared" si="300"/>
        <v>0</v>
      </c>
      <c r="T1418" s="38">
        <f t="shared" si="301"/>
        <v>43672</v>
      </c>
      <c r="U1418" s="112">
        <f t="shared" ca="1" si="302"/>
        <v>2.2657500000000002</v>
      </c>
      <c r="V1418" s="112">
        <f t="shared" ca="1" si="296"/>
        <v>2.3332899999999999</v>
      </c>
      <c r="W1418" s="112">
        <f t="shared" ca="1" si="297"/>
        <v>2.0997599999999998</v>
      </c>
      <c r="X1418" s="112">
        <f t="shared" ca="1" si="298"/>
        <v>0.23352999999999999</v>
      </c>
      <c r="Y1418" s="112">
        <f t="shared" ca="1" si="303"/>
        <v>0</v>
      </c>
      <c r="Z1418" s="27">
        <f t="shared" ca="1" si="299"/>
        <v>0.1659900000000003</v>
      </c>
      <c r="AB1418" s="38">
        <f t="shared" si="304"/>
        <v>43581</v>
      </c>
      <c r="AC1418" s="38">
        <f t="shared" si="305"/>
        <v>43581</v>
      </c>
      <c r="AD1418" s="38">
        <f t="shared" si="306"/>
        <v>43581</v>
      </c>
      <c r="AE1418" s="38">
        <f t="shared" si="307"/>
        <v>43579</v>
      </c>
      <c r="AF1418" s="74">
        <f t="shared" si="308"/>
        <v>43581</v>
      </c>
      <c r="AG1418" s="38">
        <f t="shared" ca="1" si="309"/>
        <v>43579</v>
      </c>
      <c r="AH1418" s="38">
        <f t="shared" ca="1" si="310"/>
        <v>43670</v>
      </c>
      <c r="AI1418" s="38">
        <f t="shared" ca="1" si="311"/>
        <v>43670</v>
      </c>
      <c r="AJ1418" s="38">
        <f t="shared" ca="1" si="312"/>
        <v>43671</v>
      </c>
      <c r="AK1418" s="74">
        <f t="shared" ca="1" si="313"/>
        <v>43579</v>
      </c>
      <c r="AL1418" s="38">
        <f t="shared" si="314"/>
        <v>43579</v>
      </c>
      <c r="AM1418" s="38">
        <f t="shared" si="315"/>
        <v>43578</v>
      </c>
      <c r="AO1418" s="38">
        <f t="shared" si="316"/>
        <v>41753</v>
      </c>
      <c r="AP1418" s="38">
        <f t="shared" si="317"/>
        <v>41753</v>
      </c>
      <c r="AQ1418" s="38">
        <f t="shared" si="318"/>
        <v>41754</v>
      </c>
      <c r="AS1418" s="112" t="str">
        <f t="shared" ca="1" si="319"/>
        <v>$Z$89:$Z$1353</v>
      </c>
      <c r="AT1418" s="112">
        <f t="shared" ca="1" si="320"/>
        <v>0.23352999999999999</v>
      </c>
      <c r="AU1418" s="112">
        <f t="shared" ca="1" si="321"/>
        <v>0.23352999999999999</v>
      </c>
      <c r="AV1418" s="112">
        <f t="shared" ca="1" si="322"/>
        <v>0</v>
      </c>
    </row>
    <row r="1419" spans="2:48">
      <c r="B1419" s="111">
        <v>43675</v>
      </c>
      <c r="C1419" s="112">
        <v>2.2555000000000001</v>
      </c>
      <c r="E1419" s="111"/>
      <c r="K1419" s="111">
        <v>43612</v>
      </c>
      <c r="L1419" s="112">
        <v>2.5859299999999998</v>
      </c>
      <c r="N1419" s="111">
        <v>43612</v>
      </c>
      <c r="O1419" s="112">
        <v>2.35236</v>
      </c>
      <c r="Q1419" s="111">
        <v>43612</v>
      </c>
      <c r="R1419" s="112">
        <v>0.23357</v>
      </c>
      <c r="S1419" s="158">
        <f t="shared" si="300"/>
        <v>0</v>
      </c>
      <c r="T1419" s="38">
        <f t="shared" si="301"/>
        <v>43675</v>
      </c>
      <c r="U1419" s="112">
        <f t="shared" ca="1" si="302"/>
        <v>2.2555000000000001</v>
      </c>
      <c r="V1419" s="112">
        <f t="shared" ref="V1419:V1482" ca="1" si="323">VLOOKUP(T1419,$K$11:$L$1048576,2,FALSE)</f>
        <v>2.31982</v>
      </c>
      <c r="W1419" s="112">
        <f t="shared" ref="W1419:W1482" ca="1" si="324">VLOOKUP(T1419,$N$11:$O$1048576,2,FALSE)</f>
        <v>2.08629</v>
      </c>
      <c r="X1419" s="112">
        <f t="shared" ref="X1419:X1482" ca="1" si="325">VLOOKUP(T1419,$Q$11:$R$1048576,2,FALSE)</f>
        <v>0.23352999999999999</v>
      </c>
      <c r="Y1419" s="112">
        <f t="shared" ca="1" si="303"/>
        <v>0</v>
      </c>
      <c r="Z1419" s="27">
        <f t="shared" ref="Z1419:Z1482" ca="1" si="326">U1419-W1419</f>
        <v>0.16921000000000008</v>
      </c>
      <c r="AB1419" s="38">
        <f t="shared" si="304"/>
        <v>43584</v>
      </c>
      <c r="AC1419" s="38">
        <f t="shared" si="305"/>
        <v>43584</v>
      </c>
      <c r="AD1419" s="38">
        <f t="shared" si="306"/>
        <v>43584</v>
      </c>
      <c r="AE1419" s="38">
        <f t="shared" si="307"/>
        <v>43580</v>
      </c>
      <c r="AF1419" s="74">
        <f t="shared" si="308"/>
        <v>43584</v>
      </c>
      <c r="AG1419" s="38">
        <f t="shared" ca="1" si="309"/>
        <v>43580</v>
      </c>
      <c r="AH1419" s="38">
        <f t="shared" ca="1" si="310"/>
        <v>43671</v>
      </c>
      <c r="AI1419" s="38">
        <f t="shared" ca="1" si="311"/>
        <v>43671</v>
      </c>
      <c r="AJ1419" s="38">
        <f t="shared" ca="1" si="312"/>
        <v>43672</v>
      </c>
      <c r="AK1419" s="74">
        <f t="shared" ca="1" si="313"/>
        <v>43580</v>
      </c>
      <c r="AL1419" s="38">
        <f t="shared" si="314"/>
        <v>43580</v>
      </c>
      <c r="AM1419" s="38">
        <f t="shared" si="315"/>
        <v>43579</v>
      </c>
      <c r="AO1419" s="38">
        <f t="shared" si="316"/>
        <v>41754</v>
      </c>
      <c r="AP1419" s="38">
        <f t="shared" si="317"/>
        <v>41754</v>
      </c>
      <c r="AQ1419" s="38">
        <f t="shared" si="318"/>
        <v>41757</v>
      </c>
      <c r="AS1419" s="112" t="str">
        <f t="shared" ca="1" si="319"/>
        <v>$Z$90:$Z$1354</v>
      </c>
      <c r="AT1419" s="112">
        <f t="shared" ca="1" si="320"/>
        <v>0.23352999999999999</v>
      </c>
      <c r="AU1419" s="112">
        <f t="shared" ca="1" si="321"/>
        <v>0.23352999999999999</v>
      </c>
      <c r="AV1419" s="112">
        <f t="shared" ca="1" si="322"/>
        <v>0</v>
      </c>
    </row>
    <row r="1420" spans="2:48">
      <c r="B1420" s="111">
        <v>43676</v>
      </c>
      <c r="C1420" s="112">
        <v>2.2531300000000001</v>
      </c>
      <c r="E1420" s="111"/>
      <c r="K1420" s="111">
        <v>43613</v>
      </c>
      <c r="L1420" s="112">
        <v>2.5799300000000001</v>
      </c>
      <c r="N1420" s="111">
        <v>43613</v>
      </c>
      <c r="O1420" s="112">
        <v>2.34632</v>
      </c>
      <c r="Q1420" s="111">
        <v>43613</v>
      </c>
      <c r="R1420" s="112">
        <v>0.23361000000000001</v>
      </c>
      <c r="S1420" s="158">
        <f t="shared" ref="S1420:S1483" si="327">WORKDAY(Q1420,1)-Q1421</f>
        <v>0</v>
      </c>
      <c r="T1420" s="38">
        <f t="shared" ref="T1420:T1483" si="328">B1420</f>
        <v>43676</v>
      </c>
      <c r="U1420" s="112">
        <f t="shared" ref="U1420:U1483" ca="1" si="329">VLOOKUP(T1420,$B$11:$C$1048576,2,FALSE)</f>
        <v>2.2531300000000001</v>
      </c>
      <c r="V1420" s="112">
        <f t="shared" ca="1" si="323"/>
        <v>2.31338</v>
      </c>
      <c r="W1420" s="112">
        <f t="shared" ca="1" si="324"/>
        <v>2.07985</v>
      </c>
      <c r="X1420" s="112">
        <f t="shared" ca="1" si="325"/>
        <v>0.23352999999999999</v>
      </c>
      <c r="Y1420" s="112">
        <f t="shared" ref="Y1420:Y1483" ca="1" si="330">W1420+X1420-V1420</f>
        <v>0</v>
      </c>
      <c r="Z1420" s="27">
        <f t="shared" ca="1" si="326"/>
        <v>0.1732800000000001</v>
      </c>
      <c r="AB1420" s="38">
        <f t="shared" ref="AB1420:AB1428" si="331">INDEX(T:T,IFERROR(MATCH(EDATE(T1420,-3),T:T,0),MATCH(EDATE(T1420,-3),T:T,1)))</f>
        <v>43585</v>
      </c>
      <c r="AC1420" s="38">
        <f t="shared" ref="AC1420:AC1428" si="332">INDEX(T:T,MATCH(EDATE(T1420,-3),T:T,0))</f>
        <v>43585</v>
      </c>
      <c r="AD1420" s="38">
        <f t="shared" ref="AD1420:AD1428" si="333">INDEX(T:T,MATCH(EDATE(T1420,-3),T:T,1))</f>
        <v>43585</v>
      </c>
      <c r="AE1420" s="38">
        <f t="shared" si="307"/>
        <v>43581</v>
      </c>
      <c r="AF1420" s="74">
        <f t="shared" si="308"/>
        <v>43585</v>
      </c>
      <c r="AG1420" s="38">
        <f t="shared" ca="1" si="309"/>
        <v>43581</v>
      </c>
      <c r="AH1420" s="38">
        <f t="shared" ca="1" si="310"/>
        <v>43672</v>
      </c>
      <c r="AI1420" s="38">
        <f t="shared" ca="1" si="311"/>
        <v>43672</v>
      </c>
      <c r="AJ1420" s="38">
        <f t="shared" ca="1" si="312"/>
        <v>43675</v>
      </c>
      <c r="AK1420" s="74">
        <f t="shared" ca="1" si="313"/>
        <v>43581</v>
      </c>
      <c r="AL1420" s="38">
        <f t="shared" si="314"/>
        <v>43581</v>
      </c>
      <c r="AM1420" s="38">
        <f t="shared" si="315"/>
        <v>43580</v>
      </c>
      <c r="AO1420" s="38">
        <f t="shared" si="316"/>
        <v>41757</v>
      </c>
      <c r="AP1420" s="38" t="e">
        <f t="shared" si="317"/>
        <v>#N/A</v>
      </c>
      <c r="AQ1420" s="38">
        <f t="shared" si="318"/>
        <v>41757</v>
      </c>
      <c r="AS1420" s="112" t="str">
        <f t="shared" ca="1" si="319"/>
        <v>$Z$91:$Z$1355</v>
      </c>
      <c r="AT1420" s="112">
        <f t="shared" ca="1" si="320"/>
        <v>0.23352999999999999</v>
      </c>
      <c r="AU1420" s="112">
        <f t="shared" ca="1" si="321"/>
        <v>0.23352999999999999</v>
      </c>
      <c r="AV1420" s="112">
        <f t="shared" ca="1" si="322"/>
        <v>0</v>
      </c>
    </row>
    <row r="1421" spans="2:48">
      <c r="B1421" s="111">
        <v>43677</v>
      </c>
      <c r="C1421" s="112">
        <v>2.2656299999999998</v>
      </c>
      <c r="E1421" s="111"/>
      <c r="K1421" s="111">
        <v>43614</v>
      </c>
      <c r="L1421" s="112">
        <v>2.5767600000000002</v>
      </c>
      <c r="N1421" s="111">
        <v>43614</v>
      </c>
      <c r="O1421" s="112">
        <v>2.3431500000000001</v>
      </c>
      <c r="Q1421" s="111">
        <v>43614</v>
      </c>
      <c r="R1421" s="112">
        <v>0.23361000000000001</v>
      </c>
      <c r="S1421" s="158">
        <f t="shared" si="327"/>
        <v>0</v>
      </c>
      <c r="T1421" s="38">
        <f t="shared" si="328"/>
        <v>43677</v>
      </c>
      <c r="U1421" s="112">
        <f t="shared" ca="1" si="329"/>
        <v>2.2656299999999998</v>
      </c>
      <c r="V1421" s="112">
        <f t="shared" ca="1" si="323"/>
        <v>2.30715</v>
      </c>
      <c r="W1421" s="112">
        <f t="shared" ca="1" si="324"/>
        <v>2.07362</v>
      </c>
      <c r="X1421" s="112">
        <f t="shared" ca="1" si="325"/>
        <v>0.23352999999999999</v>
      </c>
      <c r="Y1421" s="112">
        <f t="shared" ca="1" si="330"/>
        <v>0</v>
      </c>
      <c r="Z1421" s="27">
        <f t="shared" ca="1" si="326"/>
        <v>0.19200999999999979</v>
      </c>
      <c r="AB1421" s="38">
        <f t="shared" si="331"/>
        <v>43585</v>
      </c>
      <c r="AC1421" s="38">
        <f t="shared" si="332"/>
        <v>43585</v>
      </c>
      <c r="AD1421" s="38">
        <f t="shared" si="333"/>
        <v>43585</v>
      </c>
      <c r="AE1421" s="38">
        <f t="shared" si="307"/>
        <v>43581</v>
      </c>
      <c r="AF1421" s="74">
        <f t="shared" si="308"/>
        <v>43585</v>
      </c>
      <c r="AG1421" s="38">
        <f t="shared" ca="1" si="309"/>
        <v>43581</v>
      </c>
      <c r="AH1421" s="38">
        <f t="shared" ca="1" si="310"/>
        <v>43672</v>
      </c>
      <c r="AI1421" s="38">
        <f t="shared" ca="1" si="311"/>
        <v>43672</v>
      </c>
      <c r="AJ1421" s="38">
        <f t="shared" ca="1" si="312"/>
        <v>43675</v>
      </c>
      <c r="AK1421" s="74">
        <f t="shared" ca="1" si="313"/>
        <v>43581</v>
      </c>
      <c r="AL1421" s="38">
        <f t="shared" si="314"/>
        <v>43581</v>
      </c>
      <c r="AM1421" s="38">
        <f t="shared" si="315"/>
        <v>43580</v>
      </c>
      <c r="AO1421" s="38">
        <f t="shared" si="316"/>
        <v>41757</v>
      </c>
      <c r="AP1421" s="38" t="e">
        <f t="shared" si="317"/>
        <v>#N/A</v>
      </c>
      <c r="AQ1421" s="38">
        <f t="shared" si="318"/>
        <v>41757</v>
      </c>
      <c r="AS1421" s="112" t="str">
        <f t="shared" ca="1" si="319"/>
        <v>$Z$91:$Z$1355</v>
      </c>
      <c r="AT1421" s="112">
        <f t="shared" ca="1" si="320"/>
        <v>0.23352999999999999</v>
      </c>
      <c r="AU1421" s="112">
        <f t="shared" ca="1" si="321"/>
        <v>0.23352999999999999</v>
      </c>
      <c r="AV1421" s="112">
        <f t="shared" ca="1" si="322"/>
        <v>0</v>
      </c>
    </row>
    <row r="1422" spans="2:48">
      <c r="B1422" s="111">
        <v>43678</v>
      </c>
      <c r="C1422" s="112">
        <v>2.2867500000000001</v>
      </c>
      <c r="E1422" s="111"/>
      <c r="K1422" s="111">
        <v>43615</v>
      </c>
      <c r="L1422" s="112">
        <v>2.57362</v>
      </c>
      <c r="N1422" s="111">
        <v>43615</v>
      </c>
      <c r="O1422" s="112">
        <v>2.34009</v>
      </c>
      <c r="Q1422" s="111">
        <v>43615</v>
      </c>
      <c r="R1422" s="112">
        <v>0.23352999999999999</v>
      </c>
      <c r="S1422" s="158">
        <f t="shared" si="327"/>
        <v>0</v>
      </c>
      <c r="T1422" s="38">
        <f t="shared" si="328"/>
        <v>43678</v>
      </c>
      <c r="U1422" s="112">
        <f t="shared" ca="1" si="329"/>
        <v>2.2867500000000001</v>
      </c>
      <c r="V1422" s="112">
        <f t="shared" ca="1" si="323"/>
        <v>2.2985199999999999</v>
      </c>
      <c r="W1422" s="112">
        <f t="shared" ca="1" si="324"/>
        <v>2.0649899999999999</v>
      </c>
      <c r="X1422" s="112">
        <f t="shared" ca="1" si="325"/>
        <v>0.23352999999999999</v>
      </c>
      <c r="Y1422" s="112">
        <f t="shared" ca="1" si="330"/>
        <v>0</v>
      </c>
      <c r="Z1422" s="27">
        <f t="shared" ca="1" si="326"/>
        <v>0.22176000000000018</v>
      </c>
      <c r="AB1422" s="38">
        <f t="shared" si="331"/>
        <v>43586</v>
      </c>
      <c r="AC1422" s="38">
        <f t="shared" si="332"/>
        <v>43586</v>
      </c>
      <c r="AD1422" s="38">
        <f t="shared" si="333"/>
        <v>43586</v>
      </c>
      <c r="AE1422" s="38">
        <f t="shared" si="307"/>
        <v>43584</v>
      </c>
      <c r="AF1422" s="74">
        <f t="shared" si="308"/>
        <v>43586</v>
      </c>
      <c r="AG1422" s="38">
        <f t="shared" ca="1" si="309"/>
        <v>43584</v>
      </c>
      <c r="AH1422" s="38">
        <f t="shared" ca="1" si="310"/>
        <v>43675</v>
      </c>
      <c r="AI1422" s="38">
        <f t="shared" ca="1" si="311"/>
        <v>43675</v>
      </c>
      <c r="AJ1422" s="38">
        <f t="shared" ca="1" si="312"/>
        <v>43676</v>
      </c>
      <c r="AK1422" s="74">
        <f t="shared" ca="1" si="313"/>
        <v>43584</v>
      </c>
      <c r="AL1422" s="38">
        <f t="shared" si="314"/>
        <v>43584</v>
      </c>
      <c r="AM1422" s="38">
        <f t="shared" si="315"/>
        <v>43581</v>
      </c>
      <c r="AO1422" s="38">
        <f t="shared" si="316"/>
        <v>41758</v>
      </c>
      <c r="AP1422" s="38">
        <f t="shared" si="317"/>
        <v>41758</v>
      </c>
      <c r="AQ1422" s="38">
        <f t="shared" si="318"/>
        <v>41759</v>
      </c>
      <c r="AS1422" s="112" t="str">
        <f t="shared" ca="1" si="319"/>
        <v>$Z$92:$Z$1356</v>
      </c>
      <c r="AT1422" s="112">
        <f t="shared" ca="1" si="320"/>
        <v>0.23352999999999999</v>
      </c>
      <c r="AU1422" s="112">
        <f t="shared" ca="1" si="321"/>
        <v>0.23352999999999999</v>
      </c>
      <c r="AV1422" s="112">
        <f t="shared" ca="1" si="322"/>
        <v>0</v>
      </c>
    </row>
    <row r="1423" spans="2:48">
      <c r="B1423" s="111">
        <v>43679</v>
      </c>
      <c r="C1423" s="112">
        <v>2.2392500000000002</v>
      </c>
      <c r="E1423" s="111"/>
      <c r="K1423" s="111">
        <v>43616</v>
      </c>
      <c r="L1423" s="112">
        <v>2.5728</v>
      </c>
      <c r="N1423" s="111">
        <v>43616</v>
      </c>
      <c r="O1423" s="112">
        <v>2.33927</v>
      </c>
      <c r="Q1423" s="111">
        <v>43616</v>
      </c>
      <c r="R1423" s="112">
        <v>0.23352999999999999</v>
      </c>
      <c r="S1423" s="158">
        <f t="shared" si="327"/>
        <v>0</v>
      </c>
      <c r="T1423" s="38">
        <f t="shared" si="328"/>
        <v>43679</v>
      </c>
      <c r="U1423" s="112">
        <f t="shared" ca="1" si="329"/>
        <v>2.2392500000000002</v>
      </c>
      <c r="V1423" s="112">
        <f t="shared" ca="1" si="323"/>
        <v>2.2818499999999999</v>
      </c>
      <c r="W1423" s="112">
        <f t="shared" ca="1" si="324"/>
        <v>2.0483199999999999</v>
      </c>
      <c r="X1423" s="112">
        <f t="shared" ca="1" si="325"/>
        <v>0.23352999999999999</v>
      </c>
      <c r="Y1423" s="112">
        <f t="shared" ca="1" si="330"/>
        <v>0</v>
      </c>
      <c r="Z1423" s="27">
        <f t="shared" ca="1" si="326"/>
        <v>0.19093000000000027</v>
      </c>
      <c r="AB1423" s="38">
        <f t="shared" si="331"/>
        <v>43587</v>
      </c>
      <c r="AC1423" s="38">
        <f t="shared" si="332"/>
        <v>43587</v>
      </c>
      <c r="AD1423" s="38">
        <f t="shared" si="333"/>
        <v>43587</v>
      </c>
      <c r="AE1423" s="38">
        <f t="shared" si="307"/>
        <v>43585</v>
      </c>
      <c r="AF1423" s="74">
        <f t="shared" si="308"/>
        <v>43587</v>
      </c>
      <c r="AG1423" s="38">
        <f t="shared" ca="1" si="309"/>
        <v>43585</v>
      </c>
      <c r="AH1423" s="38">
        <f t="shared" ca="1" si="310"/>
        <v>43676</v>
      </c>
      <c r="AI1423" s="38">
        <f t="shared" ca="1" si="311"/>
        <v>43676</v>
      </c>
      <c r="AJ1423" s="38">
        <f t="shared" ca="1" si="312"/>
        <v>43677</v>
      </c>
      <c r="AK1423" s="74">
        <f t="shared" ca="1" si="313"/>
        <v>43585</v>
      </c>
      <c r="AL1423" s="38">
        <f t="shared" si="314"/>
        <v>43585</v>
      </c>
      <c r="AM1423" s="38">
        <f t="shared" si="315"/>
        <v>43584</v>
      </c>
      <c r="AO1423" s="38">
        <f t="shared" si="316"/>
        <v>41759</v>
      </c>
      <c r="AP1423" s="38">
        <f t="shared" si="317"/>
        <v>41759</v>
      </c>
      <c r="AQ1423" s="38">
        <f t="shared" si="318"/>
        <v>41760</v>
      </c>
      <c r="AS1423" s="112" t="str">
        <f t="shared" ca="1" si="319"/>
        <v>$Z$93:$Z$1357</v>
      </c>
      <c r="AT1423" s="112">
        <f t="shared" ca="1" si="320"/>
        <v>0.23352999999999999</v>
      </c>
      <c r="AU1423" s="112">
        <f t="shared" ca="1" si="321"/>
        <v>0.23352999999999999</v>
      </c>
      <c r="AV1423" s="112">
        <f t="shared" ca="1" si="322"/>
        <v>0</v>
      </c>
    </row>
    <row r="1424" spans="2:48">
      <c r="B1424" s="111">
        <v>43682</v>
      </c>
      <c r="C1424" s="112">
        <v>2.2090000000000001</v>
      </c>
      <c r="E1424" s="111"/>
      <c r="K1424" s="111">
        <v>43619</v>
      </c>
      <c r="L1424" s="112">
        <v>2.5601699999999998</v>
      </c>
      <c r="N1424" s="111">
        <v>43619</v>
      </c>
      <c r="O1424" s="112">
        <v>2.3266399999999998</v>
      </c>
      <c r="Q1424" s="111">
        <v>43619</v>
      </c>
      <c r="R1424" s="112">
        <v>0.23352999999999999</v>
      </c>
      <c r="S1424" s="158">
        <f t="shared" si="327"/>
        <v>0</v>
      </c>
      <c r="T1424" s="38">
        <f t="shared" si="328"/>
        <v>43682</v>
      </c>
      <c r="U1424" s="112">
        <f t="shared" ca="1" si="329"/>
        <v>2.2090000000000001</v>
      </c>
      <c r="V1424" s="112">
        <f t="shared" ca="1" si="323"/>
        <v>2.2716799999999999</v>
      </c>
      <c r="W1424" s="112">
        <f t="shared" ca="1" si="324"/>
        <v>2.0381100000000001</v>
      </c>
      <c r="X1424" s="112">
        <f t="shared" ca="1" si="325"/>
        <v>0.23357</v>
      </c>
      <c r="Y1424" s="112">
        <f t="shared" ca="1" si="330"/>
        <v>0</v>
      </c>
      <c r="Z1424" s="27">
        <f t="shared" ca="1" si="326"/>
        <v>0.17088999999999999</v>
      </c>
      <c r="AB1424" s="38">
        <f t="shared" si="331"/>
        <v>43588</v>
      </c>
      <c r="AC1424" s="38" t="e">
        <f t="shared" si="332"/>
        <v>#N/A</v>
      </c>
      <c r="AD1424" s="38">
        <f t="shared" si="333"/>
        <v>43588</v>
      </c>
      <c r="AE1424" s="38">
        <f t="shared" si="307"/>
        <v>43586</v>
      </c>
      <c r="AF1424" s="74">
        <f t="shared" si="308"/>
        <v>43588</v>
      </c>
      <c r="AG1424" s="38">
        <f t="shared" ca="1" si="309"/>
        <v>43586</v>
      </c>
      <c r="AH1424" s="38">
        <f t="shared" ca="1" si="310"/>
        <v>43678</v>
      </c>
      <c r="AI1424" s="38">
        <f t="shared" ca="1" si="311"/>
        <v>43678</v>
      </c>
      <c r="AJ1424" s="38">
        <f t="shared" ca="1" si="312"/>
        <v>43679</v>
      </c>
      <c r="AK1424" s="74">
        <f t="shared" ca="1" si="313"/>
        <v>43586</v>
      </c>
      <c r="AL1424" s="38">
        <f t="shared" si="314"/>
        <v>43586</v>
      </c>
      <c r="AM1424" s="38">
        <f t="shared" si="315"/>
        <v>43585</v>
      </c>
      <c r="AO1424" s="38">
        <f t="shared" si="316"/>
        <v>41760</v>
      </c>
      <c r="AP1424" s="38">
        <f t="shared" si="317"/>
        <v>41760</v>
      </c>
      <c r="AQ1424" s="38">
        <f t="shared" si="318"/>
        <v>41761</v>
      </c>
      <c r="AS1424" s="112" t="str">
        <f t="shared" ca="1" si="319"/>
        <v>$Z$94:$Z$1358</v>
      </c>
      <c r="AT1424" s="112">
        <f t="shared" ca="1" si="320"/>
        <v>0.23352999999999999</v>
      </c>
      <c r="AU1424" s="112">
        <f t="shared" ca="1" si="321"/>
        <v>0.23357</v>
      </c>
      <c r="AV1424" s="112">
        <f t="shared" ca="1" si="322"/>
        <v>-4.0000000000012248E-5</v>
      </c>
    </row>
    <row r="1425" spans="2:48">
      <c r="B1425" s="111">
        <v>43683</v>
      </c>
      <c r="C1425" s="112">
        <v>2.1869999999999998</v>
      </c>
      <c r="E1425" s="111"/>
      <c r="K1425" s="111">
        <v>43620</v>
      </c>
      <c r="L1425" s="112">
        <v>2.5576499999999998</v>
      </c>
      <c r="N1425" s="111">
        <v>43620</v>
      </c>
      <c r="O1425" s="112">
        <v>2.3241200000000002</v>
      </c>
      <c r="Q1425" s="111">
        <v>43620</v>
      </c>
      <c r="R1425" s="112">
        <v>0.23352999999999999</v>
      </c>
      <c r="S1425" s="158">
        <f t="shared" si="327"/>
        <v>0</v>
      </c>
      <c r="T1425" s="38">
        <f t="shared" si="328"/>
        <v>43683</v>
      </c>
      <c r="U1425" s="112">
        <f t="shared" ca="1" si="329"/>
        <v>2.1869999999999998</v>
      </c>
      <c r="V1425" s="112">
        <f t="shared" ca="1" si="323"/>
        <v>2.2656299999999998</v>
      </c>
      <c r="W1425" s="112">
        <f t="shared" ca="1" si="324"/>
        <v>2.0320999999999998</v>
      </c>
      <c r="X1425" s="112">
        <f t="shared" ca="1" si="325"/>
        <v>0.23352999999999999</v>
      </c>
      <c r="Y1425" s="112">
        <f t="shared" ca="1" si="330"/>
        <v>0</v>
      </c>
      <c r="Z1425" s="27">
        <f t="shared" ca="1" si="326"/>
        <v>0.15490000000000004</v>
      </c>
      <c r="AB1425" s="38">
        <f t="shared" si="331"/>
        <v>43588</v>
      </c>
      <c r="AC1425" s="38" t="e">
        <f t="shared" si="332"/>
        <v>#N/A</v>
      </c>
      <c r="AD1425" s="38">
        <f t="shared" si="333"/>
        <v>43588</v>
      </c>
      <c r="AE1425" s="38">
        <f t="shared" si="307"/>
        <v>43586</v>
      </c>
      <c r="AF1425" s="74">
        <f t="shared" si="308"/>
        <v>43588</v>
      </c>
      <c r="AG1425" s="38">
        <f t="shared" ca="1" si="309"/>
        <v>43586</v>
      </c>
      <c r="AH1425" s="38">
        <f t="shared" ca="1" si="310"/>
        <v>43678</v>
      </c>
      <c r="AI1425" s="38">
        <f t="shared" ca="1" si="311"/>
        <v>43678</v>
      </c>
      <c r="AJ1425" s="38">
        <f t="shared" ca="1" si="312"/>
        <v>43679</v>
      </c>
      <c r="AK1425" s="74">
        <f t="shared" ca="1" si="313"/>
        <v>43586</v>
      </c>
      <c r="AL1425" s="38">
        <f t="shared" si="314"/>
        <v>43586</v>
      </c>
      <c r="AM1425" s="38">
        <f t="shared" si="315"/>
        <v>43585</v>
      </c>
      <c r="AO1425" s="38">
        <f t="shared" si="316"/>
        <v>41760</v>
      </c>
      <c r="AP1425" s="38">
        <f t="shared" si="317"/>
        <v>41760</v>
      </c>
      <c r="AQ1425" s="38">
        <f t="shared" si="318"/>
        <v>41761</v>
      </c>
      <c r="AS1425" s="112" t="str">
        <f t="shared" ca="1" si="319"/>
        <v>$Z$94:$Z$1358</v>
      </c>
      <c r="AT1425" s="112">
        <f t="shared" ca="1" si="320"/>
        <v>0.23352999999999999</v>
      </c>
      <c r="AU1425" s="112">
        <f t="shared" ca="1" si="321"/>
        <v>0.23352999999999999</v>
      </c>
      <c r="AV1425" s="112">
        <f t="shared" ca="1" si="322"/>
        <v>0</v>
      </c>
    </row>
    <row r="1426" spans="2:48">
      <c r="B1426" s="111">
        <v>43684</v>
      </c>
      <c r="C1426" s="112">
        <v>2.1844999999999999</v>
      </c>
      <c r="E1426" s="111"/>
      <c r="K1426" s="111">
        <v>43621</v>
      </c>
      <c r="L1426" s="112">
        <v>2.5556799999999997</v>
      </c>
      <c r="N1426" s="111">
        <v>43621</v>
      </c>
      <c r="O1426" s="112">
        <v>2.3221500000000002</v>
      </c>
      <c r="Q1426" s="111">
        <v>43621</v>
      </c>
      <c r="R1426" s="112">
        <v>0.23352999999999999</v>
      </c>
      <c r="S1426" s="158">
        <f t="shared" si="327"/>
        <v>0</v>
      </c>
      <c r="T1426" s="38">
        <f t="shared" si="328"/>
        <v>43684</v>
      </c>
      <c r="U1426" s="112">
        <f t="shared" ca="1" si="329"/>
        <v>2.1844999999999999</v>
      </c>
      <c r="V1426" s="112">
        <f t="shared" ca="1" si="323"/>
        <v>2.2597300000000002</v>
      </c>
      <c r="W1426" s="112">
        <f t="shared" ca="1" si="324"/>
        <v>2.0262000000000002</v>
      </c>
      <c r="X1426" s="112">
        <f t="shared" ca="1" si="325"/>
        <v>0.23352999999999999</v>
      </c>
      <c r="Y1426" s="112">
        <f t="shared" ca="1" si="330"/>
        <v>0</v>
      </c>
      <c r="Z1426" s="27">
        <f t="shared" ca="1" si="326"/>
        <v>0.15829999999999966</v>
      </c>
      <c r="AB1426" s="38">
        <f t="shared" si="331"/>
        <v>43592</v>
      </c>
      <c r="AC1426" s="38">
        <f t="shared" si="332"/>
        <v>43592</v>
      </c>
      <c r="AD1426" s="38">
        <f t="shared" si="333"/>
        <v>43592</v>
      </c>
      <c r="AE1426" s="38">
        <f t="shared" si="307"/>
        <v>43587</v>
      </c>
      <c r="AF1426" s="74">
        <f t="shared" si="308"/>
        <v>43592</v>
      </c>
      <c r="AG1426" s="38">
        <f t="shared" ca="1" si="309"/>
        <v>43588</v>
      </c>
      <c r="AH1426" s="38">
        <f t="shared" ca="1" si="310"/>
        <v>43682</v>
      </c>
      <c r="AI1426" s="38" t="e">
        <f t="shared" ca="1" si="311"/>
        <v>#N/A</v>
      </c>
      <c r="AJ1426" s="38">
        <f t="shared" ca="1" si="312"/>
        <v>43682</v>
      </c>
      <c r="AK1426" s="74">
        <f t="shared" ca="1" si="313"/>
        <v>43587</v>
      </c>
      <c r="AL1426" s="38">
        <f t="shared" si="314"/>
        <v>43587</v>
      </c>
      <c r="AM1426" s="38">
        <f t="shared" si="315"/>
        <v>43586</v>
      </c>
      <c r="AO1426" s="38">
        <f t="shared" si="316"/>
        <v>41761</v>
      </c>
      <c r="AP1426" s="38">
        <f t="shared" si="317"/>
        <v>41761</v>
      </c>
      <c r="AQ1426" s="38">
        <f t="shared" si="318"/>
        <v>41765</v>
      </c>
      <c r="AS1426" s="112" t="str">
        <f t="shared" ca="1" si="319"/>
        <v>$Z$95:$Z$1359</v>
      </c>
      <c r="AT1426" s="112">
        <f t="shared" ca="1" si="320"/>
        <v>0.23352999999999999</v>
      </c>
      <c r="AU1426" s="112">
        <f t="shared" ca="1" si="321"/>
        <v>0.23352999999999999</v>
      </c>
      <c r="AV1426" s="112">
        <f t="shared" ca="1" si="322"/>
        <v>0</v>
      </c>
    </row>
    <row r="1427" spans="2:48">
      <c r="B1427" s="111">
        <v>43685</v>
      </c>
      <c r="C1427" s="112">
        <v>2.181</v>
      </c>
      <c r="E1427" s="111"/>
      <c r="K1427" s="111">
        <v>43622</v>
      </c>
      <c r="L1427" s="112">
        <v>2.5536099999999999</v>
      </c>
      <c r="N1427" s="111">
        <v>43622</v>
      </c>
      <c r="O1427" s="112">
        <v>2.3200799999999999</v>
      </c>
      <c r="Q1427" s="111">
        <v>43622</v>
      </c>
      <c r="R1427" s="112">
        <v>0.23352999999999999</v>
      </c>
      <c r="S1427" s="158">
        <f t="shared" si="327"/>
        <v>0</v>
      </c>
      <c r="T1427" s="38">
        <f t="shared" si="328"/>
        <v>43685</v>
      </c>
      <c r="U1427" s="112">
        <f t="shared" ca="1" si="329"/>
        <v>2.181</v>
      </c>
      <c r="V1427" s="112">
        <f t="shared" ca="1" si="323"/>
        <v>2.2538299999999998</v>
      </c>
      <c r="W1427" s="112">
        <f t="shared" ca="1" si="324"/>
        <v>2.0203000000000002</v>
      </c>
      <c r="X1427" s="112">
        <f t="shared" ca="1" si="325"/>
        <v>0.23352999999999999</v>
      </c>
      <c r="Y1427" s="112">
        <f t="shared" ca="1" si="330"/>
        <v>0</v>
      </c>
      <c r="Z1427" s="27">
        <f t="shared" ca="1" si="326"/>
        <v>0.16069999999999984</v>
      </c>
      <c r="AB1427" s="38">
        <f t="shared" si="331"/>
        <v>43593</v>
      </c>
      <c r="AC1427" s="38">
        <f t="shared" si="332"/>
        <v>43593</v>
      </c>
      <c r="AD1427" s="38">
        <f t="shared" si="333"/>
        <v>43593</v>
      </c>
      <c r="AE1427" s="38">
        <f t="shared" si="307"/>
        <v>43588</v>
      </c>
      <c r="AF1427" s="74">
        <f t="shared" si="308"/>
        <v>43593</v>
      </c>
      <c r="AG1427" s="38">
        <f t="shared" ca="1" si="309"/>
        <v>43591</v>
      </c>
      <c r="AH1427" s="38">
        <f t="shared" ca="1" si="310"/>
        <v>43683</v>
      </c>
      <c r="AI1427" s="38">
        <f t="shared" ca="1" si="311"/>
        <v>43683</v>
      </c>
      <c r="AJ1427" s="38">
        <f t="shared" ca="1" si="312"/>
        <v>43684</v>
      </c>
      <c r="AK1427" s="74">
        <f t="shared" ca="1" si="313"/>
        <v>43588</v>
      </c>
      <c r="AL1427" s="38">
        <f t="shared" si="314"/>
        <v>43588</v>
      </c>
      <c r="AM1427" s="38">
        <f t="shared" si="315"/>
        <v>43587</v>
      </c>
      <c r="AO1427" s="38">
        <f t="shared" si="316"/>
        <v>41765</v>
      </c>
      <c r="AP1427" s="38" t="e">
        <f t="shared" si="317"/>
        <v>#N/A</v>
      </c>
      <c r="AQ1427" s="38">
        <f t="shared" si="318"/>
        <v>41765</v>
      </c>
      <c r="AS1427" s="112" t="str">
        <f t="shared" ca="1" si="319"/>
        <v>$Z$96:$Z$1360</v>
      </c>
      <c r="AT1427" s="112">
        <f t="shared" ca="1" si="320"/>
        <v>0.23352999999999999</v>
      </c>
      <c r="AU1427" s="112">
        <f t="shared" ca="1" si="321"/>
        <v>0.23352999999999999</v>
      </c>
      <c r="AV1427" s="112">
        <f t="shared" ca="1" si="322"/>
        <v>0</v>
      </c>
    </row>
    <row r="1428" spans="2:48">
      <c r="B1428" s="111">
        <v>43686</v>
      </c>
      <c r="C1428" s="112">
        <v>2.17563</v>
      </c>
      <c r="E1428" s="111"/>
      <c r="K1428" s="111">
        <v>43623</v>
      </c>
      <c r="L1428" s="112">
        <v>2.54758</v>
      </c>
      <c r="N1428" s="111">
        <v>43623</v>
      </c>
      <c r="O1428" s="112">
        <v>2.3140499999999999</v>
      </c>
      <c r="Q1428" s="111">
        <v>43623</v>
      </c>
      <c r="R1428" s="112">
        <v>0.23352999999999999</v>
      </c>
      <c r="S1428" s="158">
        <f t="shared" si="327"/>
        <v>0</v>
      </c>
      <c r="T1428" s="38">
        <f t="shared" si="328"/>
        <v>43686</v>
      </c>
      <c r="U1428" s="112">
        <f t="shared" ca="1" si="329"/>
        <v>2.17563</v>
      </c>
      <c r="V1428" s="112">
        <f t="shared" ca="1" si="323"/>
        <v>2.23394</v>
      </c>
      <c r="W1428" s="112">
        <f t="shared" ca="1" si="324"/>
        <v>2.00041</v>
      </c>
      <c r="X1428" s="112">
        <f t="shared" ca="1" si="325"/>
        <v>0.23352999999999999</v>
      </c>
      <c r="Y1428" s="112">
        <f t="shared" ca="1" si="330"/>
        <v>0</v>
      </c>
      <c r="Z1428" s="27">
        <f t="shared" ca="1" si="326"/>
        <v>0.17521999999999993</v>
      </c>
      <c r="AB1428" s="38">
        <f t="shared" si="331"/>
        <v>43594</v>
      </c>
      <c r="AC1428" s="38">
        <f t="shared" si="332"/>
        <v>43594</v>
      </c>
      <c r="AD1428" s="38">
        <f t="shared" si="333"/>
        <v>43594</v>
      </c>
      <c r="AE1428" s="38">
        <f t="shared" si="307"/>
        <v>43592</v>
      </c>
      <c r="AF1428" s="74">
        <f t="shared" si="308"/>
        <v>43594</v>
      </c>
      <c r="AG1428" s="38">
        <f t="shared" ca="1" si="309"/>
        <v>43592</v>
      </c>
      <c r="AH1428" s="38">
        <f t="shared" ca="1" si="310"/>
        <v>43684</v>
      </c>
      <c r="AI1428" s="38">
        <f t="shared" ca="1" si="311"/>
        <v>43684</v>
      </c>
      <c r="AJ1428" s="38">
        <f t="shared" ca="1" si="312"/>
        <v>43685</v>
      </c>
      <c r="AK1428" s="74">
        <f t="shared" ca="1" si="313"/>
        <v>43592</v>
      </c>
      <c r="AL1428" s="38">
        <f t="shared" si="314"/>
        <v>43592</v>
      </c>
      <c r="AM1428" s="38">
        <f t="shared" si="315"/>
        <v>43588</v>
      </c>
      <c r="AO1428" s="38">
        <f t="shared" si="316"/>
        <v>41766</v>
      </c>
      <c r="AP1428" s="38">
        <f t="shared" si="317"/>
        <v>41766</v>
      </c>
      <c r="AQ1428" s="38">
        <f t="shared" si="318"/>
        <v>41767</v>
      </c>
      <c r="AS1428" s="112" t="str">
        <f t="shared" ca="1" si="319"/>
        <v>$Z$97:$Z$1361</v>
      </c>
      <c r="AT1428" s="112">
        <f t="shared" ca="1" si="320"/>
        <v>0.23352999999999999</v>
      </c>
      <c r="AU1428" s="112">
        <f t="shared" ca="1" si="321"/>
        <v>0.23352999999999999</v>
      </c>
      <c r="AV1428" s="112">
        <f t="shared" ca="1" si="322"/>
        <v>0</v>
      </c>
    </row>
    <row r="1429" spans="2:48">
      <c r="B1429" s="111">
        <v>43689</v>
      </c>
      <c r="C1429" s="112">
        <v>2.1752500000000001</v>
      </c>
      <c r="E1429" s="111"/>
      <c r="K1429" s="111">
        <v>43626</v>
      </c>
      <c r="L1429" s="112">
        <v>2.54271</v>
      </c>
      <c r="N1429" s="111">
        <v>43626</v>
      </c>
      <c r="O1429" s="112">
        <v>2.3091400000000002</v>
      </c>
      <c r="Q1429" s="111">
        <v>43626</v>
      </c>
      <c r="R1429" s="112">
        <v>0.23357</v>
      </c>
      <c r="S1429" s="158">
        <f t="shared" si="327"/>
        <v>0</v>
      </c>
      <c r="T1429" s="38">
        <f t="shared" si="328"/>
        <v>43689</v>
      </c>
      <c r="U1429" s="112">
        <f t="shared" ca="1" si="329"/>
        <v>2.1752500000000001</v>
      </c>
      <c r="V1429" s="112">
        <f t="shared" ca="1" si="323"/>
        <v>2.2300599999999999</v>
      </c>
      <c r="W1429" s="112">
        <f t="shared" ca="1" si="324"/>
        <v>1.9964900000000001</v>
      </c>
      <c r="X1429" s="112">
        <f t="shared" ca="1" si="325"/>
        <v>0.23357</v>
      </c>
      <c r="Y1429" s="112">
        <f t="shared" ca="1" si="330"/>
        <v>0</v>
      </c>
      <c r="Z1429" s="27">
        <f t="shared" ca="1" si="326"/>
        <v>0.17876000000000003</v>
      </c>
      <c r="AA1429" s="112">
        <v>0</v>
      </c>
      <c r="AB1429" s="38">
        <f>INDEX(T:T,IFERROR(MATCH(EDATE(T1429,-3),T:T,0),MATCH(EDATE(T1429,-3),T:T,1)+1))</f>
        <v>43598</v>
      </c>
      <c r="AC1429" s="38" t="e">
        <f>INDEX(T:T,MATCH(EDATE(T1429,-3),T:T,0))</f>
        <v>#N/A</v>
      </c>
      <c r="AD1429" s="38">
        <f>INDEX(T:T,MATCH(EDATE(T1429,-3),T:T,1)+1)</f>
        <v>43598</v>
      </c>
      <c r="AE1429" s="38">
        <f t="shared" si="307"/>
        <v>43594</v>
      </c>
      <c r="AF1429" s="74">
        <f t="shared" si="308"/>
        <v>43598</v>
      </c>
      <c r="AG1429" s="38">
        <f t="shared" ca="1" si="309"/>
        <v>43594</v>
      </c>
      <c r="AH1429" s="38">
        <f t="shared" ca="1" si="310"/>
        <v>43686</v>
      </c>
      <c r="AI1429" s="38">
        <f t="shared" ca="1" si="311"/>
        <v>43686</v>
      </c>
      <c r="AJ1429" s="38">
        <f t="shared" ca="1" si="312"/>
        <v>43689</v>
      </c>
      <c r="AK1429" s="74">
        <f t="shared" ca="1" si="313"/>
        <v>43593</v>
      </c>
      <c r="AL1429" s="38">
        <f t="shared" si="314"/>
        <v>43594</v>
      </c>
      <c r="AM1429" s="38">
        <f t="shared" si="315"/>
        <v>43593</v>
      </c>
      <c r="AN1429" s="112">
        <f ca="1">IFERROR(MATCH(T1429,E:E,0),MATCH(T1429,E:E,1)+1)-MATCH(AH1429,E:E,0)</f>
        <v>1</v>
      </c>
      <c r="AO1429" s="38">
        <f t="shared" si="316"/>
        <v>41768</v>
      </c>
      <c r="AP1429" s="38">
        <f t="shared" si="317"/>
        <v>41768</v>
      </c>
      <c r="AQ1429" s="38">
        <f t="shared" si="318"/>
        <v>41771</v>
      </c>
      <c r="AS1429" s="112" t="str">
        <f t="shared" ca="1" si="319"/>
        <v>$Z$99:$Z$1362</v>
      </c>
      <c r="AT1429" s="112">
        <f t="shared" ca="1" si="320"/>
        <v>0.23357</v>
      </c>
      <c r="AU1429" s="112">
        <f t="shared" ca="1" si="321"/>
        <v>0.23357</v>
      </c>
      <c r="AV1429" s="112">
        <f t="shared" ca="1" si="322"/>
        <v>0</v>
      </c>
    </row>
    <row r="1430" spans="2:48">
      <c r="B1430" s="111">
        <v>43690</v>
      </c>
      <c r="C1430" s="112">
        <v>2.1581299999999999</v>
      </c>
      <c r="E1430" s="111"/>
      <c r="K1430" s="111">
        <v>43627</v>
      </c>
      <c r="L1430" s="112">
        <v>2.5399400000000001</v>
      </c>
      <c r="N1430" s="111">
        <v>43627</v>
      </c>
      <c r="O1430" s="112">
        <v>2.3064100000000001</v>
      </c>
      <c r="Q1430" s="111">
        <v>43627</v>
      </c>
      <c r="R1430" s="112">
        <v>0.23352999999999999</v>
      </c>
      <c r="S1430" s="158">
        <f t="shared" si="327"/>
        <v>0</v>
      </c>
      <c r="T1430" s="38">
        <f t="shared" si="328"/>
        <v>43690</v>
      </c>
      <c r="U1430" s="112">
        <f t="shared" ca="1" si="329"/>
        <v>2.1581299999999999</v>
      </c>
      <c r="V1430" s="112">
        <f t="shared" ca="1" si="323"/>
        <v>2.2240099999999998</v>
      </c>
      <c r="W1430" s="112">
        <f t="shared" ca="1" si="324"/>
        <v>1.99048</v>
      </c>
      <c r="X1430" s="112">
        <f t="shared" ca="1" si="325"/>
        <v>0.23352999999999999</v>
      </c>
      <c r="Y1430" s="112">
        <f t="shared" ca="1" si="330"/>
        <v>0</v>
      </c>
      <c r="Z1430" s="27">
        <f t="shared" ca="1" si="326"/>
        <v>0.16764999999999985</v>
      </c>
      <c r="AB1430" s="38">
        <f t="shared" ref="AB1430:AB1493" si="334">INDEX(T:T,IFERROR(MATCH(EDATE(T1430,-3),T:T,0),MATCH(EDATE(T1430,-3),T:T,1)+1))</f>
        <v>43598</v>
      </c>
      <c r="AC1430" s="38">
        <f t="shared" ref="AC1430:AC1493" si="335">INDEX(T:T,MATCH(EDATE(T1430,-3),T:T,0))</f>
        <v>43598</v>
      </c>
      <c r="AD1430" s="38">
        <f t="shared" ref="AD1430:AD1493" si="336">INDEX(T:T,MATCH(EDATE(T1430,-3),T:T,1)+1)</f>
        <v>43599</v>
      </c>
      <c r="AE1430" s="38">
        <f t="shared" si="307"/>
        <v>43594</v>
      </c>
      <c r="AF1430" s="74">
        <f t="shared" si="308"/>
        <v>43598</v>
      </c>
      <c r="AG1430" s="38">
        <f t="shared" ca="1" si="309"/>
        <v>43594</v>
      </c>
      <c r="AH1430" s="38">
        <f t="shared" ca="1" si="310"/>
        <v>43686</v>
      </c>
      <c r="AI1430" s="38">
        <f t="shared" ca="1" si="311"/>
        <v>43686</v>
      </c>
      <c r="AJ1430" s="38">
        <f t="shared" ca="1" si="312"/>
        <v>43689</v>
      </c>
      <c r="AK1430" s="74">
        <f t="shared" ref="AK1430:AK1493" ca="1" si="337">IF(IFERROR(MATCH(T1430,E:E,0),MATCH(T1430,E:E,1)+1)-MATCH(AH1430,E:E,0)&gt;=2,AE1430,INDEX(T:T,MATCH(AE1430,T:T,0)-1,0))</f>
        <v>43594</v>
      </c>
      <c r="AL1430" s="38">
        <f t="shared" ref="AL1430:AL1493" si="338">AE1430</f>
        <v>43594</v>
      </c>
      <c r="AM1430" s="38">
        <f t="shared" ref="AM1430:AM1493" si="339">INDEX(T:T,MATCH(AE1430,T:T,0)-1,0)</f>
        <v>43593</v>
      </c>
      <c r="AN1430" s="112">
        <f t="shared" ref="AN1430:AN1493" ca="1" si="340">IFERROR(MATCH(T1430,E:E,0),MATCH(T1430,E:E,1)+1)-MATCH(AH1430,E:E,0)</f>
        <v>2</v>
      </c>
      <c r="AO1430" s="38">
        <f t="shared" si="316"/>
        <v>41768</v>
      </c>
      <c r="AP1430" s="38">
        <f t="shared" si="317"/>
        <v>41768</v>
      </c>
      <c r="AQ1430" s="38">
        <f t="shared" si="318"/>
        <v>41771</v>
      </c>
      <c r="AS1430" s="112" t="str">
        <f t="shared" ref="AS1430:AS1443" ca="1" si="341">ADDRESS(MATCH(AO1430,T:T,0),COLUMN(Z1430))&amp;":"&amp;ADDRESS(MATCH(AK1430,T:T,0),COLUMN(Z1430))</f>
        <v>$Z$99:$Z$1363</v>
      </c>
      <c r="AT1430" s="112">
        <f t="shared" ref="AT1430:AT1493" ca="1" si="342">ROUNDUP(MEDIAN(INDIRECT(AS1430)),5)</f>
        <v>0.23352999999999999</v>
      </c>
      <c r="AU1430" s="112">
        <f t="shared" ref="AU1430:AU1443" ca="1" si="343">X1430</f>
        <v>0.23352999999999999</v>
      </c>
      <c r="AV1430" s="112">
        <f t="shared" ref="AV1430:AV1443" ca="1" si="344">AT1430-AU1430</f>
        <v>0</v>
      </c>
    </row>
    <row r="1431" spans="2:48">
      <c r="B1431" s="111">
        <v>43691</v>
      </c>
      <c r="C1431" s="112">
        <v>2.16838</v>
      </c>
      <c r="E1431" s="111"/>
      <c r="K1431" s="111">
        <v>43628</v>
      </c>
      <c r="L1431" s="112">
        <v>2.5374300000000001</v>
      </c>
      <c r="N1431" s="111">
        <v>43628</v>
      </c>
      <c r="O1431" s="112">
        <v>2.3039000000000001</v>
      </c>
      <c r="Q1431" s="111">
        <v>43628</v>
      </c>
      <c r="R1431" s="112">
        <v>0.23352999999999999</v>
      </c>
      <c r="S1431" s="158">
        <f t="shared" si="327"/>
        <v>0</v>
      </c>
      <c r="T1431" s="38">
        <f t="shared" si="328"/>
        <v>43691</v>
      </c>
      <c r="U1431" s="112">
        <f t="shared" ca="1" si="329"/>
        <v>2.16838</v>
      </c>
      <c r="V1431" s="112">
        <f t="shared" ca="1" si="323"/>
        <v>2.2175600000000002</v>
      </c>
      <c r="W1431" s="112">
        <f t="shared" ca="1" si="324"/>
        <v>1.98403</v>
      </c>
      <c r="X1431" s="112">
        <f t="shared" ca="1" si="325"/>
        <v>0.23352999999999999</v>
      </c>
      <c r="Y1431" s="112">
        <f t="shared" ca="1" si="330"/>
        <v>0</v>
      </c>
      <c r="Z1431" s="27">
        <f t="shared" ca="1" si="326"/>
        <v>0.18435000000000001</v>
      </c>
      <c r="AB1431" s="38">
        <f t="shared" si="334"/>
        <v>43599</v>
      </c>
      <c r="AC1431" s="38">
        <f t="shared" si="335"/>
        <v>43599</v>
      </c>
      <c r="AD1431" s="38">
        <f t="shared" si="336"/>
        <v>43600</v>
      </c>
      <c r="AE1431" s="38">
        <f t="shared" si="307"/>
        <v>43595</v>
      </c>
      <c r="AF1431" s="74">
        <f t="shared" si="308"/>
        <v>43599</v>
      </c>
      <c r="AG1431" s="38">
        <f t="shared" ca="1" si="309"/>
        <v>43595</v>
      </c>
      <c r="AH1431" s="38">
        <f t="shared" ca="1" si="310"/>
        <v>43689</v>
      </c>
      <c r="AI1431" s="38" t="e">
        <f t="shared" ca="1" si="311"/>
        <v>#N/A</v>
      </c>
      <c r="AJ1431" s="38">
        <f t="shared" ca="1" si="312"/>
        <v>43689</v>
      </c>
      <c r="AK1431" s="74">
        <f t="shared" ca="1" si="337"/>
        <v>43595</v>
      </c>
      <c r="AL1431" s="38">
        <f t="shared" si="338"/>
        <v>43595</v>
      </c>
      <c r="AM1431" s="38">
        <f t="shared" si="339"/>
        <v>43594</v>
      </c>
      <c r="AN1431" s="112">
        <f t="shared" ca="1" si="340"/>
        <v>2</v>
      </c>
      <c r="AO1431" s="38">
        <f t="shared" si="316"/>
        <v>41771</v>
      </c>
      <c r="AP1431" s="38" t="e">
        <f t="shared" si="317"/>
        <v>#N/A</v>
      </c>
      <c r="AQ1431" s="38">
        <f t="shared" si="318"/>
        <v>41771</v>
      </c>
      <c r="AS1431" s="112" t="str">
        <f t="shared" ca="1" si="341"/>
        <v>$Z$100:$Z$1364</v>
      </c>
      <c r="AT1431" s="112">
        <f t="shared" ca="1" si="342"/>
        <v>0.23352999999999999</v>
      </c>
      <c r="AU1431" s="112">
        <f t="shared" ca="1" si="343"/>
        <v>0.23352999999999999</v>
      </c>
      <c r="AV1431" s="112">
        <f t="shared" ca="1" si="344"/>
        <v>0</v>
      </c>
    </row>
    <row r="1432" spans="2:48">
      <c r="B1432" s="111">
        <v>43692</v>
      </c>
      <c r="C1432" s="112">
        <v>2.1237499999999998</v>
      </c>
      <c r="E1432" s="111"/>
      <c r="K1432" s="111">
        <v>43629</v>
      </c>
      <c r="L1432" s="112">
        <v>2.5355699999999999</v>
      </c>
      <c r="N1432" s="111">
        <v>43629</v>
      </c>
      <c r="O1432" s="112">
        <v>2.3020399999999999</v>
      </c>
      <c r="Q1432" s="111">
        <v>43629</v>
      </c>
      <c r="R1432" s="112">
        <v>0.23352999999999999</v>
      </c>
      <c r="S1432" s="158">
        <f t="shared" si="327"/>
        <v>0</v>
      </c>
      <c r="T1432" s="38">
        <f t="shared" si="328"/>
        <v>43692</v>
      </c>
      <c r="U1432" s="112">
        <f t="shared" ca="1" si="329"/>
        <v>2.1237499999999998</v>
      </c>
      <c r="V1432" s="112">
        <f t="shared" ca="1" si="323"/>
        <v>2.21156</v>
      </c>
      <c r="W1432" s="112">
        <f t="shared" ca="1" si="324"/>
        <v>1.97803</v>
      </c>
      <c r="X1432" s="112">
        <f t="shared" ca="1" si="325"/>
        <v>0.23352999999999999</v>
      </c>
      <c r="Y1432" s="112">
        <f t="shared" ca="1" si="330"/>
        <v>0</v>
      </c>
      <c r="Z1432" s="27">
        <f t="shared" ca="1" si="326"/>
        <v>0.14571999999999985</v>
      </c>
      <c r="AB1432" s="38">
        <f t="shared" si="334"/>
        <v>43600</v>
      </c>
      <c r="AC1432" s="38">
        <f t="shared" si="335"/>
        <v>43600</v>
      </c>
      <c r="AD1432" s="38">
        <f t="shared" si="336"/>
        <v>43601</v>
      </c>
      <c r="AE1432" s="38">
        <f t="shared" si="307"/>
        <v>43598</v>
      </c>
      <c r="AF1432" s="74">
        <f t="shared" si="308"/>
        <v>43600</v>
      </c>
      <c r="AG1432" s="38">
        <f t="shared" ca="1" si="309"/>
        <v>43598</v>
      </c>
      <c r="AH1432" s="38">
        <f t="shared" ca="1" si="310"/>
        <v>43690</v>
      </c>
      <c r="AI1432" s="38">
        <f t="shared" ca="1" si="311"/>
        <v>43690</v>
      </c>
      <c r="AJ1432" s="38">
        <f t="shared" ca="1" si="312"/>
        <v>43691</v>
      </c>
      <c r="AK1432" s="74">
        <f t="shared" ca="1" si="337"/>
        <v>43598</v>
      </c>
      <c r="AL1432" s="38">
        <f t="shared" si="338"/>
        <v>43598</v>
      </c>
      <c r="AM1432" s="38">
        <f t="shared" si="339"/>
        <v>43595</v>
      </c>
      <c r="AN1432" s="112">
        <f t="shared" ca="1" si="340"/>
        <v>2</v>
      </c>
      <c r="AO1432" s="38">
        <f t="shared" si="316"/>
        <v>41772</v>
      </c>
      <c r="AP1432" s="38">
        <f t="shared" si="317"/>
        <v>41772</v>
      </c>
      <c r="AQ1432" s="38">
        <f t="shared" si="318"/>
        <v>41773</v>
      </c>
      <c r="AS1432" s="112" t="str">
        <f t="shared" ca="1" si="341"/>
        <v>$Z$101:$Z$1365</v>
      </c>
      <c r="AT1432" s="112">
        <f t="shared" ca="1" si="342"/>
        <v>0.23352999999999999</v>
      </c>
      <c r="AU1432" s="112">
        <f t="shared" ca="1" si="343"/>
        <v>0.23352999999999999</v>
      </c>
      <c r="AV1432" s="112">
        <f t="shared" ca="1" si="344"/>
        <v>0</v>
      </c>
    </row>
    <row r="1433" spans="2:48">
      <c r="B1433" s="111">
        <v>43693</v>
      </c>
      <c r="C1433" s="112">
        <v>2.1358800000000002</v>
      </c>
      <c r="E1433" s="111"/>
      <c r="K1433" s="111">
        <v>43630</v>
      </c>
      <c r="L1433" s="112">
        <v>2.53206</v>
      </c>
      <c r="N1433" s="111">
        <v>43630</v>
      </c>
      <c r="O1433" s="112">
        <v>2.29853</v>
      </c>
      <c r="Q1433" s="111">
        <v>43630</v>
      </c>
      <c r="R1433" s="112">
        <v>0.23352999999999999</v>
      </c>
      <c r="S1433" s="158">
        <f t="shared" si="327"/>
        <v>0</v>
      </c>
      <c r="T1433" s="38">
        <f t="shared" si="328"/>
        <v>43693</v>
      </c>
      <c r="U1433" s="112">
        <f t="shared" ca="1" si="329"/>
        <v>2.1358800000000002</v>
      </c>
      <c r="V1433" s="112">
        <f t="shared" ca="1" si="323"/>
        <v>2.1971600000000002</v>
      </c>
      <c r="W1433" s="112">
        <f t="shared" ca="1" si="324"/>
        <v>1.96363</v>
      </c>
      <c r="X1433" s="112">
        <f t="shared" ca="1" si="325"/>
        <v>0.23352999999999999</v>
      </c>
      <c r="Y1433" s="112">
        <f t="shared" ca="1" si="330"/>
        <v>0</v>
      </c>
      <c r="Z1433" s="27">
        <f t="shared" ca="1" si="326"/>
        <v>0.17225000000000024</v>
      </c>
      <c r="AB1433" s="38">
        <f t="shared" si="334"/>
        <v>43601</v>
      </c>
      <c r="AC1433" s="38">
        <f t="shared" si="335"/>
        <v>43601</v>
      </c>
      <c r="AD1433" s="38">
        <f t="shared" si="336"/>
        <v>43602</v>
      </c>
      <c r="AE1433" s="38">
        <f t="shared" si="307"/>
        <v>43599</v>
      </c>
      <c r="AF1433" s="74">
        <f t="shared" si="308"/>
        <v>43601</v>
      </c>
      <c r="AG1433" s="38">
        <f t="shared" ca="1" si="309"/>
        <v>43599</v>
      </c>
      <c r="AH1433" s="38">
        <f t="shared" ca="1" si="310"/>
        <v>43691</v>
      </c>
      <c r="AI1433" s="38">
        <f t="shared" ca="1" si="311"/>
        <v>43691</v>
      </c>
      <c r="AJ1433" s="38">
        <f t="shared" ca="1" si="312"/>
        <v>43692</v>
      </c>
      <c r="AK1433" s="74">
        <f t="shared" ca="1" si="337"/>
        <v>43599</v>
      </c>
      <c r="AL1433" s="38">
        <f t="shared" si="338"/>
        <v>43599</v>
      </c>
      <c r="AM1433" s="38">
        <f t="shared" si="339"/>
        <v>43598</v>
      </c>
      <c r="AN1433" s="112">
        <f t="shared" ca="1" si="340"/>
        <v>2</v>
      </c>
      <c r="AO1433" s="38">
        <f t="shared" si="316"/>
        <v>41773</v>
      </c>
      <c r="AP1433" s="38">
        <f t="shared" si="317"/>
        <v>41773</v>
      </c>
      <c r="AQ1433" s="38">
        <f t="shared" si="318"/>
        <v>41774</v>
      </c>
      <c r="AS1433" s="112" t="str">
        <f t="shared" ca="1" si="341"/>
        <v>$Z$102:$Z$1366</v>
      </c>
      <c r="AT1433" s="112">
        <f t="shared" ca="1" si="342"/>
        <v>0.23352999999999999</v>
      </c>
      <c r="AU1433" s="112">
        <f t="shared" ca="1" si="343"/>
        <v>0.23352999999999999</v>
      </c>
      <c r="AV1433" s="112">
        <f t="shared" ca="1" si="344"/>
        <v>0</v>
      </c>
    </row>
    <row r="1434" spans="2:48">
      <c r="B1434" s="111">
        <v>43696</v>
      </c>
      <c r="C1434" s="112">
        <v>2.1515</v>
      </c>
      <c r="E1434" s="111"/>
      <c r="K1434" s="111">
        <v>43633</v>
      </c>
      <c r="L1434" s="112">
        <v>2.5315599999999998</v>
      </c>
      <c r="N1434" s="111">
        <v>43633</v>
      </c>
      <c r="O1434" s="112">
        <v>2.29799</v>
      </c>
      <c r="Q1434" s="111">
        <v>43633</v>
      </c>
      <c r="R1434" s="112">
        <v>0.23357</v>
      </c>
      <c r="S1434" s="158">
        <f t="shared" si="327"/>
        <v>0</v>
      </c>
      <c r="T1434" s="38">
        <f t="shared" si="328"/>
        <v>43696</v>
      </c>
      <c r="U1434" s="112">
        <f t="shared" ca="1" si="329"/>
        <v>2.1515</v>
      </c>
      <c r="V1434" s="112">
        <f t="shared" ca="1" si="323"/>
        <v>2.1871299999999998</v>
      </c>
      <c r="W1434" s="112">
        <f t="shared" ca="1" si="324"/>
        <v>1.95356</v>
      </c>
      <c r="X1434" s="112">
        <f t="shared" ca="1" si="325"/>
        <v>0.23357</v>
      </c>
      <c r="Y1434" s="112">
        <f t="shared" ca="1" si="330"/>
        <v>0</v>
      </c>
      <c r="Z1434" s="27">
        <f t="shared" ca="1" si="326"/>
        <v>0.19794</v>
      </c>
      <c r="AB1434" s="38">
        <f t="shared" si="334"/>
        <v>43605</v>
      </c>
      <c r="AC1434" s="38" t="e">
        <f t="shared" si="335"/>
        <v>#N/A</v>
      </c>
      <c r="AD1434" s="38">
        <f t="shared" si="336"/>
        <v>43605</v>
      </c>
      <c r="AE1434" s="38">
        <f t="shared" si="307"/>
        <v>43601</v>
      </c>
      <c r="AF1434" s="74">
        <f t="shared" si="308"/>
        <v>43605</v>
      </c>
      <c r="AG1434" s="38">
        <f t="shared" ca="1" si="309"/>
        <v>43601</v>
      </c>
      <c r="AH1434" s="38">
        <f t="shared" ca="1" si="310"/>
        <v>43693</v>
      </c>
      <c r="AI1434" s="38">
        <f t="shared" ca="1" si="311"/>
        <v>43693</v>
      </c>
      <c r="AJ1434" s="38">
        <f t="shared" ca="1" si="312"/>
        <v>43696</v>
      </c>
      <c r="AK1434" s="74">
        <f t="shared" ca="1" si="337"/>
        <v>43600</v>
      </c>
      <c r="AL1434" s="38">
        <f t="shared" si="338"/>
        <v>43601</v>
      </c>
      <c r="AM1434" s="38">
        <f t="shared" si="339"/>
        <v>43600</v>
      </c>
      <c r="AN1434" s="112">
        <f t="shared" ca="1" si="340"/>
        <v>1</v>
      </c>
      <c r="AO1434" s="38">
        <f t="shared" si="316"/>
        <v>41775</v>
      </c>
      <c r="AP1434" s="38">
        <f t="shared" si="317"/>
        <v>41775</v>
      </c>
      <c r="AQ1434" s="38">
        <f t="shared" si="318"/>
        <v>41778</v>
      </c>
      <c r="AS1434" s="112" t="str">
        <f t="shared" ca="1" si="341"/>
        <v>$Z$104:$Z$1367</v>
      </c>
      <c r="AT1434" s="112">
        <f t="shared" ca="1" si="342"/>
        <v>0.23357</v>
      </c>
      <c r="AU1434" s="112">
        <f t="shared" ca="1" si="343"/>
        <v>0.23357</v>
      </c>
      <c r="AV1434" s="112">
        <f t="shared" ca="1" si="344"/>
        <v>0</v>
      </c>
    </row>
    <row r="1435" spans="2:48">
      <c r="B1435" s="111">
        <v>43697</v>
      </c>
      <c r="C1435" s="112">
        <v>2.1495000000000002</v>
      </c>
      <c r="E1435" s="111"/>
      <c r="K1435" s="111">
        <v>43634</v>
      </c>
      <c r="L1435" s="112">
        <v>2.56257</v>
      </c>
      <c r="N1435" s="111">
        <v>43634</v>
      </c>
      <c r="O1435" s="112">
        <v>2.32904</v>
      </c>
      <c r="Q1435" s="111">
        <v>43634</v>
      </c>
      <c r="R1435" s="112">
        <v>0.23352999999999999</v>
      </c>
      <c r="S1435" s="158">
        <f t="shared" si="327"/>
        <v>0</v>
      </c>
      <c r="T1435" s="38">
        <f t="shared" si="328"/>
        <v>43697</v>
      </c>
      <c r="U1435" s="112">
        <f t="shared" ca="1" si="329"/>
        <v>2.1495000000000002</v>
      </c>
      <c r="V1435" s="112">
        <f t="shared" ca="1" si="323"/>
        <v>2.18119</v>
      </c>
      <c r="W1435" s="112">
        <f t="shared" ca="1" si="324"/>
        <v>1.9476599999999999</v>
      </c>
      <c r="X1435" s="112">
        <f t="shared" ca="1" si="325"/>
        <v>0.23352999999999999</v>
      </c>
      <c r="Y1435" s="112">
        <f t="shared" ca="1" si="330"/>
        <v>0</v>
      </c>
      <c r="Z1435" s="27">
        <f t="shared" ca="1" si="326"/>
        <v>0.20184000000000024</v>
      </c>
      <c r="AB1435" s="38">
        <f t="shared" si="334"/>
        <v>43605</v>
      </c>
      <c r="AC1435" s="38">
        <f t="shared" si="335"/>
        <v>43605</v>
      </c>
      <c r="AD1435" s="38">
        <f t="shared" si="336"/>
        <v>43606</v>
      </c>
      <c r="AE1435" s="38">
        <f t="shared" si="307"/>
        <v>43601</v>
      </c>
      <c r="AF1435" s="74">
        <f t="shared" si="308"/>
        <v>43605</v>
      </c>
      <c r="AG1435" s="38">
        <f t="shared" ca="1" si="309"/>
        <v>43601</v>
      </c>
      <c r="AH1435" s="38">
        <f t="shared" ca="1" si="310"/>
        <v>43693</v>
      </c>
      <c r="AI1435" s="38">
        <f t="shared" ca="1" si="311"/>
        <v>43693</v>
      </c>
      <c r="AJ1435" s="38">
        <f t="shared" ca="1" si="312"/>
        <v>43696</v>
      </c>
      <c r="AK1435" s="74">
        <f t="shared" ca="1" si="337"/>
        <v>43601</v>
      </c>
      <c r="AL1435" s="38">
        <f t="shared" si="338"/>
        <v>43601</v>
      </c>
      <c r="AM1435" s="38">
        <f t="shared" si="339"/>
        <v>43600</v>
      </c>
      <c r="AN1435" s="112">
        <f t="shared" ca="1" si="340"/>
        <v>2</v>
      </c>
      <c r="AO1435" s="38">
        <f t="shared" si="316"/>
        <v>41775</v>
      </c>
      <c r="AP1435" s="38">
        <f t="shared" si="317"/>
        <v>41775</v>
      </c>
      <c r="AQ1435" s="38">
        <f t="shared" si="318"/>
        <v>41778</v>
      </c>
      <c r="AS1435" s="112" t="str">
        <f t="shared" ca="1" si="341"/>
        <v>$Z$104:$Z$1368</v>
      </c>
      <c r="AT1435" s="112">
        <f t="shared" ca="1" si="342"/>
        <v>0.23352999999999999</v>
      </c>
      <c r="AU1435" s="112">
        <f t="shared" ca="1" si="343"/>
        <v>0.23352999999999999</v>
      </c>
      <c r="AV1435" s="112">
        <f t="shared" ca="1" si="344"/>
        <v>0</v>
      </c>
    </row>
    <row r="1436" spans="2:48">
      <c r="B1436" s="111">
        <v>43698</v>
      </c>
      <c r="C1436" s="112">
        <v>2.1476299999999999</v>
      </c>
      <c r="E1436" s="111"/>
      <c r="K1436" s="111">
        <v>43635</v>
      </c>
      <c r="L1436" s="112">
        <v>2.5643199999999999</v>
      </c>
      <c r="N1436" s="111">
        <v>43635</v>
      </c>
      <c r="O1436" s="112">
        <v>2.3307899999999999</v>
      </c>
      <c r="Q1436" s="111">
        <v>43635</v>
      </c>
      <c r="R1436" s="112">
        <v>0.23352999999999999</v>
      </c>
      <c r="S1436" s="158">
        <f t="shared" si="327"/>
        <v>0</v>
      </c>
      <c r="T1436" s="38">
        <f t="shared" si="328"/>
        <v>43698</v>
      </c>
      <c r="U1436" s="112">
        <f t="shared" ca="1" si="329"/>
        <v>2.1476299999999999</v>
      </c>
      <c r="V1436" s="112">
        <f t="shared" ca="1" si="323"/>
        <v>2.1750699999999998</v>
      </c>
      <c r="W1436" s="112">
        <f t="shared" ca="1" si="324"/>
        <v>1.94154</v>
      </c>
      <c r="X1436" s="112">
        <f t="shared" ca="1" si="325"/>
        <v>0.23352999999999999</v>
      </c>
      <c r="Y1436" s="112">
        <f t="shared" ca="1" si="330"/>
        <v>0</v>
      </c>
      <c r="Z1436" s="27">
        <f t="shared" ca="1" si="326"/>
        <v>0.20608999999999988</v>
      </c>
      <c r="AB1436" s="38">
        <f t="shared" si="334"/>
        <v>43606</v>
      </c>
      <c r="AC1436" s="38">
        <f t="shared" si="335"/>
        <v>43606</v>
      </c>
      <c r="AD1436" s="38">
        <f t="shared" si="336"/>
        <v>43607</v>
      </c>
      <c r="AE1436" s="38">
        <f t="shared" si="307"/>
        <v>43602</v>
      </c>
      <c r="AF1436" s="74">
        <f t="shared" si="308"/>
        <v>43606</v>
      </c>
      <c r="AG1436" s="38">
        <f t="shared" ca="1" si="309"/>
        <v>43602</v>
      </c>
      <c r="AH1436" s="38">
        <f t="shared" ca="1" si="310"/>
        <v>43696</v>
      </c>
      <c r="AI1436" s="38" t="e">
        <f t="shared" ca="1" si="311"/>
        <v>#N/A</v>
      </c>
      <c r="AJ1436" s="38">
        <f t="shared" ca="1" si="312"/>
        <v>43696</v>
      </c>
      <c r="AK1436" s="74">
        <f t="shared" ca="1" si="337"/>
        <v>43602</v>
      </c>
      <c r="AL1436" s="38">
        <f t="shared" si="338"/>
        <v>43602</v>
      </c>
      <c r="AM1436" s="38">
        <f t="shared" si="339"/>
        <v>43601</v>
      </c>
      <c r="AN1436" s="112">
        <f t="shared" ca="1" si="340"/>
        <v>2</v>
      </c>
      <c r="AO1436" s="38">
        <f t="shared" si="316"/>
        <v>41778</v>
      </c>
      <c r="AP1436" s="38" t="e">
        <f t="shared" si="317"/>
        <v>#N/A</v>
      </c>
      <c r="AQ1436" s="38">
        <f t="shared" si="318"/>
        <v>41778</v>
      </c>
      <c r="AS1436" s="112" t="str">
        <f t="shared" ca="1" si="341"/>
        <v>$Z$105:$Z$1369</v>
      </c>
      <c r="AT1436" s="112">
        <f t="shared" ca="1" si="342"/>
        <v>0.23352999999999999</v>
      </c>
      <c r="AU1436" s="112">
        <f t="shared" ca="1" si="343"/>
        <v>0.23352999999999999</v>
      </c>
      <c r="AV1436" s="112">
        <f t="shared" ca="1" si="344"/>
        <v>0</v>
      </c>
    </row>
    <row r="1437" spans="2:48">
      <c r="B1437" s="111">
        <v>43699</v>
      </c>
      <c r="C1437" s="112">
        <v>2.13225</v>
      </c>
      <c r="E1437" s="111"/>
      <c r="K1437" s="111">
        <v>43636</v>
      </c>
      <c r="L1437" s="112">
        <v>2.5598399999999999</v>
      </c>
      <c r="N1437" s="111">
        <v>43636</v>
      </c>
      <c r="O1437" s="112">
        <v>2.3263099999999999</v>
      </c>
      <c r="Q1437" s="111">
        <v>43636</v>
      </c>
      <c r="R1437" s="112">
        <v>0.23352999999999999</v>
      </c>
      <c r="S1437" s="158">
        <f t="shared" si="327"/>
        <v>0</v>
      </c>
      <c r="T1437" s="38">
        <f t="shared" si="328"/>
        <v>43699</v>
      </c>
      <c r="U1437" s="112">
        <f t="shared" ca="1" si="329"/>
        <v>2.13225</v>
      </c>
      <c r="V1437" s="112">
        <f t="shared" ca="1" si="323"/>
        <v>2.1693899999999999</v>
      </c>
      <c r="W1437" s="112">
        <f t="shared" ca="1" si="324"/>
        <v>1.9358599999999999</v>
      </c>
      <c r="X1437" s="112">
        <f t="shared" ca="1" si="325"/>
        <v>0.23352999999999999</v>
      </c>
      <c r="Y1437" s="112">
        <f t="shared" ca="1" si="330"/>
        <v>0</v>
      </c>
      <c r="Z1437" s="27">
        <f t="shared" ca="1" si="326"/>
        <v>0.19639000000000006</v>
      </c>
      <c r="AB1437" s="38">
        <f t="shared" si="334"/>
        <v>43607</v>
      </c>
      <c r="AC1437" s="38">
        <f t="shared" si="335"/>
        <v>43607</v>
      </c>
      <c r="AD1437" s="38">
        <f t="shared" si="336"/>
        <v>43608</v>
      </c>
      <c r="AE1437" s="38">
        <f t="shared" si="307"/>
        <v>43605</v>
      </c>
      <c r="AF1437" s="74">
        <f t="shared" si="308"/>
        <v>43607</v>
      </c>
      <c r="AG1437" s="38">
        <f t="shared" ca="1" si="309"/>
        <v>43605</v>
      </c>
      <c r="AH1437" s="38">
        <f t="shared" ca="1" si="310"/>
        <v>43697</v>
      </c>
      <c r="AI1437" s="38">
        <f t="shared" ca="1" si="311"/>
        <v>43697</v>
      </c>
      <c r="AJ1437" s="38">
        <f t="shared" ca="1" si="312"/>
        <v>43698</v>
      </c>
      <c r="AK1437" s="74">
        <f t="shared" ca="1" si="337"/>
        <v>43605</v>
      </c>
      <c r="AL1437" s="38">
        <f t="shared" si="338"/>
        <v>43605</v>
      </c>
      <c r="AM1437" s="38">
        <f t="shared" si="339"/>
        <v>43602</v>
      </c>
      <c r="AN1437" s="112">
        <f t="shared" ca="1" si="340"/>
        <v>2</v>
      </c>
      <c r="AO1437" s="38">
        <f t="shared" si="316"/>
        <v>41779</v>
      </c>
      <c r="AP1437" s="38">
        <f t="shared" si="317"/>
        <v>41779</v>
      </c>
      <c r="AQ1437" s="38">
        <f t="shared" si="318"/>
        <v>41780</v>
      </c>
      <c r="AS1437" s="112" t="str">
        <f t="shared" ca="1" si="341"/>
        <v>$Z$106:$Z$1370</v>
      </c>
      <c r="AT1437" s="112">
        <f t="shared" ca="1" si="342"/>
        <v>0.23352999999999999</v>
      </c>
      <c r="AU1437" s="112">
        <f t="shared" ca="1" si="343"/>
        <v>0.23352999999999999</v>
      </c>
      <c r="AV1437" s="112">
        <f t="shared" ca="1" si="344"/>
        <v>0</v>
      </c>
    </row>
    <row r="1438" spans="2:48">
      <c r="B1438" s="111">
        <v>43700</v>
      </c>
      <c r="C1438" s="112">
        <v>2.14438</v>
      </c>
      <c r="E1438" s="111"/>
      <c r="K1438" s="111">
        <v>43637</v>
      </c>
      <c r="L1438" s="112">
        <v>2.5448</v>
      </c>
      <c r="N1438" s="111">
        <v>43637</v>
      </c>
      <c r="O1438" s="112">
        <v>2.3112699999999999</v>
      </c>
      <c r="Q1438" s="111">
        <v>43637</v>
      </c>
      <c r="R1438" s="112">
        <v>0.23352999999999999</v>
      </c>
      <c r="S1438" s="158">
        <f t="shared" si="327"/>
        <v>0</v>
      </c>
      <c r="T1438" s="38">
        <f t="shared" si="328"/>
        <v>43700</v>
      </c>
      <c r="U1438" s="112">
        <f t="shared" ca="1" si="329"/>
        <v>2.14438</v>
      </c>
      <c r="V1438" s="112">
        <f t="shared" ca="1" si="323"/>
        <v>2.1565300000000001</v>
      </c>
      <c r="W1438" s="112">
        <f t="shared" ca="1" si="324"/>
        <v>1.923</v>
      </c>
      <c r="X1438" s="112">
        <f t="shared" ca="1" si="325"/>
        <v>0.23352999999999999</v>
      </c>
      <c r="Y1438" s="112">
        <f t="shared" ca="1" si="330"/>
        <v>0</v>
      </c>
      <c r="Z1438" s="27">
        <f t="shared" ca="1" si="326"/>
        <v>0.22137999999999991</v>
      </c>
      <c r="AB1438" s="38">
        <f t="shared" si="334"/>
        <v>43608</v>
      </c>
      <c r="AC1438" s="38">
        <f t="shared" si="335"/>
        <v>43608</v>
      </c>
      <c r="AD1438" s="38">
        <f t="shared" si="336"/>
        <v>43609</v>
      </c>
      <c r="AE1438" s="38">
        <f t="shared" si="307"/>
        <v>43606</v>
      </c>
      <c r="AF1438" s="74">
        <f t="shared" si="308"/>
        <v>43608</v>
      </c>
      <c r="AG1438" s="38">
        <f t="shared" ca="1" si="309"/>
        <v>43606</v>
      </c>
      <c r="AH1438" s="38">
        <f t="shared" ca="1" si="310"/>
        <v>43698</v>
      </c>
      <c r="AI1438" s="38">
        <f t="shared" ca="1" si="311"/>
        <v>43698</v>
      </c>
      <c r="AJ1438" s="38">
        <f t="shared" ca="1" si="312"/>
        <v>43699</v>
      </c>
      <c r="AK1438" s="74">
        <f t="shared" ca="1" si="337"/>
        <v>43606</v>
      </c>
      <c r="AL1438" s="38">
        <f t="shared" si="338"/>
        <v>43606</v>
      </c>
      <c r="AM1438" s="38">
        <f t="shared" si="339"/>
        <v>43605</v>
      </c>
      <c r="AN1438" s="112">
        <f t="shared" ca="1" si="340"/>
        <v>2</v>
      </c>
      <c r="AO1438" s="38">
        <f t="shared" si="316"/>
        <v>41780</v>
      </c>
      <c r="AP1438" s="38">
        <f t="shared" si="317"/>
        <v>41780</v>
      </c>
      <c r="AQ1438" s="38">
        <f t="shared" si="318"/>
        <v>41781</v>
      </c>
      <c r="AS1438" s="112" t="str">
        <f t="shared" ca="1" si="341"/>
        <v>$Z$107:$Z$1371</v>
      </c>
      <c r="AT1438" s="112">
        <f t="shared" ca="1" si="342"/>
        <v>0.23352999999999999</v>
      </c>
      <c r="AU1438" s="112">
        <f t="shared" ca="1" si="343"/>
        <v>0.23352999999999999</v>
      </c>
      <c r="AV1438" s="112">
        <f t="shared" ca="1" si="344"/>
        <v>0</v>
      </c>
    </row>
    <row r="1439" spans="2:48">
      <c r="B1439" s="111">
        <v>43704</v>
      </c>
      <c r="C1439" s="112">
        <v>2.1173799999999998</v>
      </c>
      <c r="E1439" s="111"/>
      <c r="K1439" s="111">
        <v>43640</v>
      </c>
      <c r="L1439" s="112">
        <v>2.5375800000000002</v>
      </c>
      <c r="N1439" s="111">
        <v>43640</v>
      </c>
      <c r="O1439" s="112">
        <v>2.3040099999999999</v>
      </c>
      <c r="Q1439" s="111">
        <v>43640</v>
      </c>
      <c r="R1439" s="112">
        <v>0.23357</v>
      </c>
      <c r="S1439" s="158">
        <f t="shared" si="327"/>
        <v>0</v>
      </c>
      <c r="T1439" s="38">
        <f t="shared" si="328"/>
        <v>43704</v>
      </c>
      <c r="U1439" s="112">
        <f t="shared" ca="1" si="329"/>
        <v>2.1173799999999998</v>
      </c>
      <c r="V1439" s="112">
        <f t="shared" ca="1" si="323"/>
        <v>2.14045</v>
      </c>
      <c r="W1439" s="112">
        <f t="shared" ca="1" si="324"/>
        <v>1.9069199999999999</v>
      </c>
      <c r="X1439" s="112">
        <f t="shared" ca="1" si="325"/>
        <v>0.23352999999999999</v>
      </c>
      <c r="Y1439" s="112">
        <f t="shared" ca="1" si="330"/>
        <v>0</v>
      </c>
      <c r="Z1439" s="27">
        <f t="shared" ca="1" si="326"/>
        <v>0.21045999999999987</v>
      </c>
      <c r="AB1439" s="38">
        <f t="shared" si="334"/>
        <v>43613</v>
      </c>
      <c r="AC1439" s="38" t="e">
        <f t="shared" si="335"/>
        <v>#N/A</v>
      </c>
      <c r="AD1439" s="38">
        <f t="shared" si="336"/>
        <v>43613</v>
      </c>
      <c r="AE1439" s="38">
        <f t="shared" si="307"/>
        <v>43608</v>
      </c>
      <c r="AF1439" s="74">
        <f t="shared" si="308"/>
        <v>43613</v>
      </c>
      <c r="AG1439" s="38">
        <f t="shared" ca="1" si="309"/>
        <v>43608</v>
      </c>
      <c r="AH1439" s="38">
        <f t="shared" ca="1" si="310"/>
        <v>43700</v>
      </c>
      <c r="AI1439" s="38">
        <f t="shared" ca="1" si="311"/>
        <v>43700</v>
      </c>
      <c r="AJ1439" s="38">
        <f t="shared" ca="1" si="312"/>
        <v>43703</v>
      </c>
      <c r="AK1439" s="74">
        <f t="shared" ca="1" si="337"/>
        <v>43608</v>
      </c>
      <c r="AL1439" s="38">
        <f t="shared" si="338"/>
        <v>43608</v>
      </c>
      <c r="AM1439" s="38">
        <f t="shared" si="339"/>
        <v>43607</v>
      </c>
      <c r="AN1439" s="112">
        <f t="shared" ca="1" si="340"/>
        <v>2</v>
      </c>
      <c r="AO1439" s="38">
        <f t="shared" si="316"/>
        <v>41782</v>
      </c>
      <c r="AP1439" s="38">
        <f t="shared" si="317"/>
        <v>41782</v>
      </c>
      <c r="AQ1439" s="38">
        <f t="shared" si="318"/>
        <v>41786</v>
      </c>
      <c r="AS1439" s="112" t="str">
        <f t="shared" ca="1" si="341"/>
        <v>$Z$109:$Z$1373</v>
      </c>
      <c r="AT1439" s="112">
        <f t="shared" ca="1" si="342"/>
        <v>0.23352999999999999</v>
      </c>
      <c r="AU1439" s="112">
        <f t="shared" ca="1" si="343"/>
        <v>0.23352999999999999</v>
      </c>
      <c r="AV1439" s="112">
        <f t="shared" ca="1" si="344"/>
        <v>0</v>
      </c>
    </row>
    <row r="1440" spans="2:48">
      <c r="B1440" s="111">
        <v>43705</v>
      </c>
      <c r="C1440" s="112">
        <v>2.1241300000000001</v>
      </c>
      <c r="E1440" s="111"/>
      <c r="K1440" s="111">
        <v>43641</v>
      </c>
      <c r="L1440" s="112">
        <v>2.5328400000000002</v>
      </c>
      <c r="N1440" s="111">
        <v>43641</v>
      </c>
      <c r="O1440" s="112">
        <v>2.2993100000000002</v>
      </c>
      <c r="Q1440" s="111">
        <v>43641</v>
      </c>
      <c r="R1440" s="112">
        <v>0.23352999999999999</v>
      </c>
      <c r="S1440" s="158">
        <f t="shared" si="327"/>
        <v>0</v>
      </c>
      <c r="T1440" s="38">
        <f t="shared" si="328"/>
        <v>43705</v>
      </c>
      <c r="U1440" s="112">
        <f t="shared" ca="1" si="329"/>
        <v>2.1241300000000001</v>
      </c>
      <c r="V1440" s="112">
        <f t="shared" ca="1" si="323"/>
        <v>2.1302099999999999</v>
      </c>
      <c r="W1440" s="112">
        <f t="shared" ca="1" si="324"/>
        <v>1.8966799999999999</v>
      </c>
      <c r="X1440" s="112">
        <f t="shared" ca="1" si="325"/>
        <v>0.23352999999999999</v>
      </c>
      <c r="Y1440" s="112">
        <f t="shared" ca="1" si="330"/>
        <v>0</v>
      </c>
      <c r="Z1440" s="27">
        <f t="shared" ca="1" si="326"/>
        <v>0.22745000000000015</v>
      </c>
      <c r="AB1440" s="38">
        <f t="shared" si="334"/>
        <v>43613</v>
      </c>
      <c r="AC1440" s="38">
        <f t="shared" si="335"/>
        <v>43613</v>
      </c>
      <c r="AD1440" s="38">
        <f t="shared" si="336"/>
        <v>43614</v>
      </c>
      <c r="AE1440" s="38">
        <f t="shared" si="307"/>
        <v>43608</v>
      </c>
      <c r="AF1440" s="74">
        <f t="shared" si="308"/>
        <v>43613</v>
      </c>
      <c r="AG1440" s="38">
        <f t="shared" ca="1" si="309"/>
        <v>43608</v>
      </c>
      <c r="AH1440" s="38">
        <f t="shared" ca="1" si="310"/>
        <v>43700</v>
      </c>
      <c r="AI1440" s="38">
        <f t="shared" ca="1" si="311"/>
        <v>43700</v>
      </c>
      <c r="AJ1440" s="38">
        <f t="shared" ca="1" si="312"/>
        <v>43703</v>
      </c>
      <c r="AK1440" s="74">
        <f t="shared" ca="1" si="337"/>
        <v>43608</v>
      </c>
      <c r="AL1440" s="38">
        <f t="shared" si="338"/>
        <v>43608</v>
      </c>
      <c r="AM1440" s="38">
        <f t="shared" si="339"/>
        <v>43607</v>
      </c>
      <c r="AN1440" s="112">
        <f t="shared" ca="1" si="340"/>
        <v>3</v>
      </c>
      <c r="AO1440" s="38">
        <f t="shared" si="316"/>
        <v>41782</v>
      </c>
      <c r="AP1440" s="38">
        <f t="shared" si="317"/>
        <v>41782</v>
      </c>
      <c r="AQ1440" s="38">
        <f t="shared" si="318"/>
        <v>41786</v>
      </c>
      <c r="AS1440" s="112" t="str">
        <f t="shared" ca="1" si="341"/>
        <v>$Z$109:$Z$1373</v>
      </c>
      <c r="AT1440" s="112">
        <f t="shared" ca="1" si="342"/>
        <v>0.23352999999999999</v>
      </c>
      <c r="AU1440" s="112">
        <f t="shared" ca="1" si="343"/>
        <v>0.23352999999999999</v>
      </c>
      <c r="AV1440" s="112">
        <f t="shared" ca="1" si="344"/>
        <v>0</v>
      </c>
    </row>
    <row r="1441" spans="2:48">
      <c r="B1441" s="111">
        <v>43706</v>
      </c>
      <c r="C1441" s="112">
        <v>2.1317499999999998</v>
      </c>
      <c r="E1441" s="111"/>
      <c r="K1441" s="111">
        <v>43642</v>
      </c>
      <c r="L1441" s="112">
        <v>2.5284599999999999</v>
      </c>
      <c r="N1441" s="111">
        <v>43642</v>
      </c>
      <c r="O1441" s="112">
        <v>2.2949299999999999</v>
      </c>
      <c r="Q1441" s="111">
        <v>43642</v>
      </c>
      <c r="R1441" s="112">
        <v>0.23352999999999999</v>
      </c>
      <c r="S1441" s="158">
        <f t="shared" si="327"/>
        <v>0</v>
      </c>
      <c r="T1441" s="38">
        <f t="shared" si="328"/>
        <v>43706</v>
      </c>
      <c r="U1441" s="112">
        <f t="shared" ca="1" si="329"/>
        <v>2.1317499999999998</v>
      </c>
      <c r="V1441" s="112">
        <f t="shared" ca="1" si="323"/>
        <v>2.1276700000000002</v>
      </c>
      <c r="W1441" s="112">
        <f t="shared" ca="1" si="324"/>
        <v>1.8941400000000002</v>
      </c>
      <c r="X1441" s="112">
        <f t="shared" ca="1" si="325"/>
        <v>0.23352999999999999</v>
      </c>
      <c r="Y1441" s="112">
        <f t="shared" ca="1" si="330"/>
        <v>0</v>
      </c>
      <c r="Z1441" s="27">
        <f t="shared" ca="1" si="326"/>
        <v>0.23760999999999965</v>
      </c>
      <c r="AB1441" s="38">
        <f t="shared" si="334"/>
        <v>43614</v>
      </c>
      <c r="AC1441" s="38">
        <f t="shared" si="335"/>
        <v>43614</v>
      </c>
      <c r="AD1441" s="38">
        <f t="shared" si="336"/>
        <v>43615</v>
      </c>
      <c r="AE1441" s="38">
        <f t="shared" si="307"/>
        <v>43609</v>
      </c>
      <c r="AF1441" s="74">
        <f t="shared" si="308"/>
        <v>43614</v>
      </c>
      <c r="AG1441" s="38">
        <f t="shared" ca="1" si="309"/>
        <v>43609</v>
      </c>
      <c r="AH1441" s="38">
        <f t="shared" ca="1" si="310"/>
        <v>43703</v>
      </c>
      <c r="AI1441" s="38" t="e">
        <f t="shared" ca="1" si="311"/>
        <v>#N/A</v>
      </c>
      <c r="AJ1441" s="38">
        <f t="shared" ca="1" si="312"/>
        <v>43703</v>
      </c>
      <c r="AK1441" s="74">
        <f t="shared" ca="1" si="337"/>
        <v>43609</v>
      </c>
      <c r="AL1441" s="38">
        <f t="shared" si="338"/>
        <v>43609</v>
      </c>
      <c r="AM1441" s="38">
        <f t="shared" si="339"/>
        <v>43608</v>
      </c>
      <c r="AN1441" s="112">
        <f t="shared" ca="1" si="340"/>
        <v>3</v>
      </c>
      <c r="AO1441" s="38">
        <f t="shared" si="316"/>
        <v>41786</v>
      </c>
      <c r="AP1441" s="38" t="e">
        <f t="shared" si="317"/>
        <v>#N/A</v>
      </c>
      <c r="AQ1441" s="38">
        <f t="shared" si="318"/>
        <v>41786</v>
      </c>
      <c r="AS1441" s="112" t="str">
        <f t="shared" ca="1" si="341"/>
        <v>$Z$110:$Z$1374</v>
      </c>
      <c r="AT1441" s="112">
        <f t="shared" ca="1" si="342"/>
        <v>0.23352999999999999</v>
      </c>
      <c r="AU1441" s="112">
        <f t="shared" ca="1" si="343"/>
        <v>0.23352999999999999</v>
      </c>
      <c r="AV1441" s="112">
        <f t="shared" ca="1" si="344"/>
        <v>0</v>
      </c>
    </row>
    <row r="1442" spans="2:48">
      <c r="B1442" s="111">
        <v>43707</v>
      </c>
      <c r="C1442" s="112">
        <v>2.1376300000000001</v>
      </c>
      <c r="E1442" s="111"/>
      <c r="K1442" s="111">
        <v>43643</v>
      </c>
      <c r="L1442" s="112">
        <v>2.5221200000000001</v>
      </c>
      <c r="N1442" s="111">
        <v>43643</v>
      </c>
      <c r="O1442" s="112">
        <v>2.2885900000000001</v>
      </c>
      <c r="Q1442" s="111">
        <v>43643</v>
      </c>
      <c r="R1442" s="112">
        <v>0.23352999999999999</v>
      </c>
      <c r="S1442" s="158">
        <f t="shared" si="327"/>
        <v>0</v>
      </c>
      <c r="T1442" s="38">
        <f t="shared" si="328"/>
        <v>43707</v>
      </c>
      <c r="U1442" s="112">
        <f t="shared" ca="1" si="329"/>
        <v>2.1376300000000001</v>
      </c>
      <c r="V1442" s="112">
        <f t="shared" ca="1" si="323"/>
        <v>2.1250800000000001</v>
      </c>
      <c r="W1442" s="112">
        <f t="shared" ca="1" si="324"/>
        <v>1.8915500000000001</v>
      </c>
      <c r="X1442" s="112">
        <f t="shared" ca="1" si="325"/>
        <v>0.23352999999999999</v>
      </c>
      <c r="Y1442" s="112">
        <f t="shared" ca="1" si="330"/>
        <v>0</v>
      </c>
      <c r="Z1442" s="27">
        <f t="shared" ca="1" si="326"/>
        <v>0.24608000000000008</v>
      </c>
      <c r="AB1442" s="38">
        <f t="shared" si="334"/>
        <v>43615</v>
      </c>
      <c r="AC1442" s="38">
        <f t="shared" si="335"/>
        <v>43615</v>
      </c>
      <c r="AD1442" s="38">
        <f t="shared" si="336"/>
        <v>43616</v>
      </c>
      <c r="AE1442" s="38">
        <f t="shared" si="307"/>
        <v>43613</v>
      </c>
      <c r="AF1442" s="74">
        <f t="shared" si="308"/>
        <v>43615</v>
      </c>
      <c r="AG1442" s="38">
        <f t="shared" ca="1" si="309"/>
        <v>43613</v>
      </c>
      <c r="AH1442" s="38">
        <f t="shared" ca="1" si="310"/>
        <v>43705</v>
      </c>
      <c r="AI1442" s="38">
        <f t="shared" ca="1" si="311"/>
        <v>43705</v>
      </c>
      <c r="AJ1442" s="38">
        <f t="shared" ca="1" si="312"/>
        <v>43706</v>
      </c>
      <c r="AK1442" s="74">
        <f t="shared" ca="1" si="337"/>
        <v>43613</v>
      </c>
      <c r="AL1442" s="38">
        <f t="shared" si="338"/>
        <v>43613</v>
      </c>
      <c r="AM1442" s="38">
        <f t="shared" si="339"/>
        <v>43609</v>
      </c>
      <c r="AN1442" s="112">
        <f t="shared" ca="1" si="340"/>
        <v>2</v>
      </c>
      <c r="AO1442" s="38">
        <f t="shared" si="316"/>
        <v>41787</v>
      </c>
      <c r="AP1442" s="38">
        <f t="shared" si="317"/>
        <v>41787</v>
      </c>
      <c r="AQ1442" s="38">
        <f t="shared" si="318"/>
        <v>41788</v>
      </c>
      <c r="AS1442" s="112" t="str">
        <f t="shared" ca="1" si="341"/>
        <v>$Z$111:$Z$1375</v>
      </c>
      <c r="AT1442" s="112">
        <f t="shared" ca="1" si="342"/>
        <v>0.23352999999999999</v>
      </c>
      <c r="AU1442" s="112">
        <f t="shared" ca="1" si="343"/>
        <v>0.23352999999999999</v>
      </c>
      <c r="AV1442" s="112">
        <f t="shared" ca="1" si="344"/>
        <v>0</v>
      </c>
    </row>
    <row r="1443" spans="2:48">
      <c r="B1443" s="111">
        <v>43710</v>
      </c>
      <c r="C1443" s="112">
        <v>2.1327500000000001</v>
      </c>
      <c r="E1443" s="111"/>
      <c r="K1443" s="111">
        <v>43644</v>
      </c>
      <c r="L1443" s="112">
        <v>2.50596</v>
      </c>
      <c r="N1443" s="111">
        <v>43644</v>
      </c>
      <c r="O1443" s="112">
        <v>2.2724299999999999</v>
      </c>
      <c r="Q1443" s="111">
        <v>43644</v>
      </c>
      <c r="R1443" s="112">
        <v>0.23352999999999999</v>
      </c>
      <c r="S1443" s="158">
        <f t="shared" si="327"/>
        <v>0</v>
      </c>
      <c r="T1443" s="38">
        <f t="shared" si="328"/>
        <v>43710</v>
      </c>
      <c r="U1443" s="112">
        <f t="shared" ca="1" si="329"/>
        <v>2.1327500000000001</v>
      </c>
      <c r="V1443" s="112">
        <f t="shared" ca="1" si="323"/>
        <v>2.1251199999999999</v>
      </c>
      <c r="W1443" s="112">
        <f t="shared" ca="1" si="324"/>
        <v>1.8915500000000001</v>
      </c>
      <c r="X1443" s="112">
        <f t="shared" ca="1" si="325"/>
        <v>0.23357</v>
      </c>
      <c r="Y1443" s="112">
        <f t="shared" ca="1" si="330"/>
        <v>0</v>
      </c>
      <c r="Z1443" s="27">
        <f t="shared" ca="1" si="326"/>
        <v>0.24120000000000008</v>
      </c>
      <c r="AB1443" s="38">
        <f t="shared" si="334"/>
        <v>43619</v>
      </c>
      <c r="AC1443" s="38" t="e">
        <f t="shared" si="335"/>
        <v>#N/A</v>
      </c>
      <c r="AD1443" s="38">
        <f t="shared" si="336"/>
        <v>43619</v>
      </c>
      <c r="AE1443" s="38">
        <f t="shared" si="307"/>
        <v>43615</v>
      </c>
      <c r="AF1443" s="74">
        <f t="shared" si="308"/>
        <v>43619</v>
      </c>
      <c r="AG1443" s="38">
        <f t="shared" ca="1" si="309"/>
        <v>43615</v>
      </c>
      <c r="AH1443" s="38">
        <f t="shared" ca="1" si="310"/>
        <v>43707</v>
      </c>
      <c r="AI1443" s="38">
        <f t="shared" ca="1" si="311"/>
        <v>43707</v>
      </c>
      <c r="AJ1443" s="38">
        <f t="shared" ca="1" si="312"/>
        <v>43711</v>
      </c>
      <c r="AK1443" s="74">
        <f t="shared" ca="1" si="337"/>
        <v>43614</v>
      </c>
      <c r="AL1443" s="38">
        <f t="shared" si="338"/>
        <v>43615</v>
      </c>
      <c r="AM1443" s="38">
        <f t="shared" si="339"/>
        <v>43614</v>
      </c>
      <c r="AN1443" s="112">
        <f t="shared" ca="1" si="340"/>
        <v>1</v>
      </c>
      <c r="AO1443" s="38">
        <f t="shared" si="316"/>
        <v>41789</v>
      </c>
      <c r="AP1443" s="38">
        <f t="shared" si="317"/>
        <v>41789</v>
      </c>
      <c r="AQ1443" s="38">
        <f t="shared" si="318"/>
        <v>41792</v>
      </c>
      <c r="AS1443" s="112" t="str">
        <f t="shared" ca="1" si="341"/>
        <v>$Z$113:$Z$1376</v>
      </c>
      <c r="AT1443" s="112">
        <f t="shared" ca="1" si="342"/>
        <v>0.23357</v>
      </c>
      <c r="AU1443" s="112">
        <f t="shared" ca="1" si="343"/>
        <v>0.23357</v>
      </c>
      <c r="AV1443" s="112">
        <f t="shared" ca="1" si="344"/>
        <v>0</v>
      </c>
    </row>
    <row r="1444" spans="2:48">
      <c r="B1444" s="111">
        <v>43711</v>
      </c>
      <c r="C1444" s="112">
        <v>2.12663</v>
      </c>
      <c r="E1444" s="111"/>
      <c r="K1444" s="111">
        <v>43647</v>
      </c>
      <c r="L1444" s="112">
        <v>2.4990999999999999</v>
      </c>
      <c r="N1444" s="111">
        <v>43647</v>
      </c>
      <c r="O1444" s="112">
        <v>2.26553</v>
      </c>
      <c r="Q1444" s="111">
        <v>43647</v>
      </c>
      <c r="R1444" s="112">
        <v>0.23357</v>
      </c>
      <c r="S1444" s="158">
        <f t="shared" si="327"/>
        <v>0</v>
      </c>
      <c r="T1444" s="38">
        <f t="shared" si="328"/>
        <v>43711</v>
      </c>
      <c r="U1444" s="112">
        <f t="shared" ca="1" si="329"/>
        <v>2.12663</v>
      </c>
      <c r="V1444" s="112">
        <f t="shared" ca="1" si="323"/>
        <v>2.1023800000000001</v>
      </c>
      <c r="W1444" s="112">
        <f t="shared" ca="1" si="324"/>
        <v>1.8688099999999999</v>
      </c>
      <c r="X1444" s="112">
        <f t="shared" ca="1" si="325"/>
        <v>0.23357</v>
      </c>
      <c r="Y1444" s="112">
        <f t="shared" ca="1" si="330"/>
        <v>0</v>
      </c>
      <c r="Z1444" s="27">
        <f t="shared" ca="1" si="326"/>
        <v>0.25782000000000016</v>
      </c>
      <c r="AB1444" s="38">
        <f t="shared" si="334"/>
        <v>43619</v>
      </c>
      <c r="AC1444" s="38">
        <f t="shared" si="335"/>
        <v>43619</v>
      </c>
      <c r="AD1444" s="38">
        <f t="shared" si="336"/>
        <v>43620</v>
      </c>
      <c r="AE1444" s="38">
        <f t="shared" si="307"/>
        <v>43615</v>
      </c>
      <c r="AF1444" s="74">
        <f t="shared" si="308"/>
        <v>43619</v>
      </c>
      <c r="AG1444" s="38">
        <f t="shared" ca="1" si="309"/>
        <v>43615</v>
      </c>
      <c r="AH1444" s="38">
        <f t="shared" ca="1" si="310"/>
        <v>43707</v>
      </c>
      <c r="AI1444" s="38">
        <f t="shared" ca="1" si="311"/>
        <v>43707</v>
      </c>
      <c r="AJ1444" s="38">
        <f t="shared" ca="1" si="312"/>
        <v>43711</v>
      </c>
      <c r="AK1444" s="74">
        <f t="shared" ca="1" si="337"/>
        <v>43614</v>
      </c>
      <c r="AL1444" s="38">
        <f t="shared" si="338"/>
        <v>43615</v>
      </c>
      <c r="AM1444" s="38">
        <f t="shared" si="339"/>
        <v>43614</v>
      </c>
      <c r="AN1444" s="112">
        <f t="shared" ca="1" si="340"/>
        <v>1</v>
      </c>
      <c r="AO1444" s="38">
        <f t="shared" si="316"/>
        <v>41789</v>
      </c>
      <c r="AP1444" s="38">
        <f t="shared" si="317"/>
        <v>41789</v>
      </c>
      <c r="AQ1444" s="38">
        <f t="shared" si="318"/>
        <v>41792</v>
      </c>
      <c r="AS1444" s="112" t="str">
        <f t="shared" ref="AS1444:AS1448" ca="1" si="345">ADDRESS(MATCH(AO1444,T:T,0),COLUMN(Z1444))&amp;":"&amp;ADDRESS(MATCH(AK1444,T:T,0),COLUMN(Z1444))</f>
        <v>$Z$113:$Z$1376</v>
      </c>
      <c r="AT1444" s="112">
        <f t="shared" ca="1" si="342"/>
        <v>0.23357</v>
      </c>
      <c r="AU1444" s="112">
        <f t="shared" ref="AU1444:AU1448" ca="1" si="346">X1444</f>
        <v>0.23357</v>
      </c>
      <c r="AV1444" s="112">
        <f t="shared" ref="AV1444:AV1448" ca="1" si="347">AT1444-AU1444</f>
        <v>0</v>
      </c>
    </row>
    <row r="1445" spans="2:48">
      <c r="B1445" s="111">
        <v>43712</v>
      </c>
      <c r="C1445" s="112">
        <v>2.1123799999999999</v>
      </c>
      <c r="E1445" s="111"/>
      <c r="K1445" s="111">
        <v>43648</v>
      </c>
      <c r="L1445" s="112">
        <v>2.49315</v>
      </c>
      <c r="N1445" s="111">
        <v>43648</v>
      </c>
      <c r="O1445" s="112">
        <v>2.25962</v>
      </c>
      <c r="Q1445" s="111">
        <v>43648</v>
      </c>
      <c r="R1445" s="112">
        <v>0.23352999999999999</v>
      </c>
      <c r="S1445" s="158">
        <f t="shared" si="327"/>
        <v>0</v>
      </c>
      <c r="T1445" s="38">
        <f t="shared" si="328"/>
        <v>43712</v>
      </c>
      <c r="U1445" s="112">
        <f t="shared" ca="1" si="329"/>
        <v>2.1123799999999999</v>
      </c>
      <c r="V1445" s="112">
        <f t="shared" ca="1" si="323"/>
        <v>2.0954899999999999</v>
      </c>
      <c r="W1445" s="112">
        <f t="shared" ca="1" si="324"/>
        <v>1.8619599999999998</v>
      </c>
      <c r="X1445" s="112">
        <f t="shared" ca="1" si="325"/>
        <v>0.23352999999999999</v>
      </c>
      <c r="Y1445" s="112">
        <f t="shared" ca="1" si="330"/>
        <v>0</v>
      </c>
      <c r="Z1445" s="27">
        <f t="shared" ca="1" si="326"/>
        <v>0.25042000000000009</v>
      </c>
      <c r="AB1445" s="74">
        <f t="shared" si="334"/>
        <v>43620</v>
      </c>
      <c r="AC1445" s="74">
        <f t="shared" si="335"/>
        <v>43620</v>
      </c>
      <c r="AD1445" s="74">
        <f t="shared" si="336"/>
        <v>43621</v>
      </c>
      <c r="AE1445" s="74">
        <f t="shared" si="307"/>
        <v>43616</v>
      </c>
      <c r="AF1445" s="74">
        <f t="shared" si="308"/>
        <v>43620</v>
      </c>
      <c r="AG1445" s="74">
        <f t="shared" ca="1" si="309"/>
        <v>43616</v>
      </c>
      <c r="AH1445" s="74">
        <f t="shared" ca="1" si="310"/>
        <v>43711</v>
      </c>
      <c r="AI1445" s="74" t="e">
        <f t="shared" ca="1" si="311"/>
        <v>#N/A</v>
      </c>
      <c r="AJ1445" s="74">
        <f t="shared" ca="1" si="312"/>
        <v>43711</v>
      </c>
      <c r="AK1445" s="74">
        <f t="shared" ca="1" si="337"/>
        <v>43615</v>
      </c>
      <c r="AL1445" s="74">
        <f t="shared" si="338"/>
        <v>43616</v>
      </c>
      <c r="AM1445" s="38">
        <f t="shared" si="339"/>
        <v>43615</v>
      </c>
      <c r="AN1445" s="30">
        <f t="shared" ca="1" si="340"/>
        <v>1</v>
      </c>
      <c r="AO1445" s="74">
        <f t="shared" si="316"/>
        <v>41792</v>
      </c>
      <c r="AP1445" s="74" t="e">
        <f t="shared" si="317"/>
        <v>#N/A</v>
      </c>
      <c r="AQ1445" s="74">
        <f t="shared" si="318"/>
        <v>41792</v>
      </c>
      <c r="AR1445" s="30"/>
      <c r="AS1445" s="30" t="str">
        <f>ADDRESS(MATCH(AO1445,T:T,0),COLUMN(Z1445))&amp;":"&amp;ADDRESS(MATCH(AL1445,T:T,0),COLUMN(Z1445))</f>
        <v>$Z$114:$Z$1378</v>
      </c>
      <c r="AT1445" s="30">
        <f ca="1">ROUNDUP(MEDIAN(INDIRECT(AS1445)),5)</f>
        <v>0.23352999999999999</v>
      </c>
      <c r="AU1445" s="30">
        <f t="shared" ca="1" si="346"/>
        <v>0.23352999999999999</v>
      </c>
      <c r="AV1445" s="30">
        <f t="shared" ca="1" si="347"/>
        <v>0</v>
      </c>
    </row>
    <row r="1446" spans="2:48">
      <c r="B1446" s="111">
        <v>43713</v>
      </c>
      <c r="C1446" s="112">
        <v>2.1021299999999998</v>
      </c>
      <c r="E1446" s="111"/>
      <c r="K1446" s="111">
        <v>43649</v>
      </c>
      <c r="L1446" s="112">
        <v>2.4859399999999998</v>
      </c>
      <c r="N1446" s="111">
        <v>43649</v>
      </c>
      <c r="O1446" s="112">
        <v>2.2524100000000002</v>
      </c>
      <c r="Q1446" s="111">
        <v>43649</v>
      </c>
      <c r="R1446" s="112">
        <v>0.23352999999999999</v>
      </c>
      <c r="S1446" s="158">
        <f t="shared" si="327"/>
        <v>0</v>
      </c>
      <c r="T1446" s="38">
        <f t="shared" si="328"/>
        <v>43713</v>
      </c>
      <c r="U1446" s="112">
        <f t="shared" ca="1" si="329"/>
        <v>2.1021299999999998</v>
      </c>
      <c r="V1446" s="112">
        <f t="shared" ca="1" si="323"/>
        <v>2.0880999999999998</v>
      </c>
      <c r="W1446" s="112">
        <f t="shared" ca="1" si="324"/>
        <v>1.8545700000000001</v>
      </c>
      <c r="X1446" s="112">
        <f t="shared" ca="1" si="325"/>
        <v>0.23352999999999999</v>
      </c>
      <c r="Y1446" s="112">
        <f t="shared" ca="1" si="330"/>
        <v>0</v>
      </c>
      <c r="Z1446" s="27">
        <f t="shared" ca="1" si="326"/>
        <v>0.24755999999999978</v>
      </c>
      <c r="AB1446" s="38">
        <f t="shared" si="334"/>
        <v>43621</v>
      </c>
      <c r="AC1446" s="38">
        <f t="shared" si="335"/>
        <v>43621</v>
      </c>
      <c r="AD1446" s="38">
        <f t="shared" si="336"/>
        <v>43622</v>
      </c>
      <c r="AE1446" s="38">
        <f t="shared" si="307"/>
        <v>43619</v>
      </c>
      <c r="AF1446" s="74">
        <f t="shared" si="308"/>
        <v>43621</v>
      </c>
      <c r="AG1446" s="38">
        <f t="shared" ca="1" si="309"/>
        <v>43619</v>
      </c>
      <c r="AH1446" s="38">
        <f t="shared" ca="1" si="310"/>
        <v>43711</v>
      </c>
      <c r="AI1446" s="38">
        <f t="shared" ca="1" si="311"/>
        <v>43711</v>
      </c>
      <c r="AJ1446" s="38">
        <f t="shared" ca="1" si="312"/>
        <v>43712</v>
      </c>
      <c r="AK1446" s="74">
        <f t="shared" ca="1" si="337"/>
        <v>43619</v>
      </c>
      <c r="AL1446" s="38">
        <f t="shared" si="338"/>
        <v>43619</v>
      </c>
      <c r="AM1446" s="38">
        <f t="shared" si="339"/>
        <v>43616</v>
      </c>
      <c r="AN1446" s="112">
        <f t="shared" ca="1" si="340"/>
        <v>2</v>
      </c>
      <c r="AO1446" s="38">
        <f t="shared" si="316"/>
        <v>41793</v>
      </c>
      <c r="AP1446" s="38">
        <f t="shared" si="317"/>
        <v>41793</v>
      </c>
      <c r="AQ1446" s="38">
        <f t="shared" si="318"/>
        <v>41794</v>
      </c>
      <c r="AS1446" s="112" t="str">
        <f t="shared" ca="1" si="345"/>
        <v>$Z$115:$Z$1379</v>
      </c>
      <c r="AT1446" s="112">
        <f t="shared" ca="1" si="342"/>
        <v>0.23352999999999999</v>
      </c>
      <c r="AU1446" s="112">
        <f t="shared" ca="1" si="346"/>
        <v>0.23352999999999999</v>
      </c>
      <c r="AV1446" s="112">
        <f t="shared" ca="1" si="347"/>
        <v>0</v>
      </c>
    </row>
    <row r="1447" spans="2:48">
      <c r="B1447" s="111">
        <v>43714</v>
      </c>
      <c r="C1447" s="112">
        <v>2.1341299999999999</v>
      </c>
      <c r="E1447" s="111"/>
      <c r="K1447" s="111">
        <v>43650</v>
      </c>
      <c r="L1447" s="112">
        <v>2.4859399999999998</v>
      </c>
      <c r="N1447" s="111">
        <v>43650</v>
      </c>
      <c r="O1447" s="112">
        <v>2.2524100000000002</v>
      </c>
      <c r="Q1447" s="111">
        <v>43650</v>
      </c>
      <c r="R1447" s="112">
        <v>0.23352999999999999</v>
      </c>
      <c r="S1447" s="158">
        <f t="shared" si="327"/>
        <v>0</v>
      </c>
      <c r="T1447" s="38">
        <f t="shared" si="328"/>
        <v>43714</v>
      </c>
      <c r="U1447" s="112">
        <f t="shared" ca="1" si="329"/>
        <v>2.1341299999999999</v>
      </c>
      <c r="V1447" s="112">
        <f t="shared" ca="1" si="323"/>
        <v>2.08081</v>
      </c>
      <c r="W1447" s="112">
        <f t="shared" ca="1" si="324"/>
        <v>1.84728</v>
      </c>
      <c r="X1447" s="112">
        <f t="shared" ca="1" si="325"/>
        <v>0.23352999999999999</v>
      </c>
      <c r="Y1447" s="112">
        <f t="shared" ca="1" si="330"/>
        <v>0</v>
      </c>
      <c r="Z1447" s="27">
        <f t="shared" ca="1" si="326"/>
        <v>0.28684999999999983</v>
      </c>
      <c r="AB1447" s="38">
        <f t="shared" si="334"/>
        <v>43622</v>
      </c>
      <c r="AC1447" s="38">
        <f t="shared" si="335"/>
        <v>43622</v>
      </c>
      <c r="AD1447" s="38">
        <f t="shared" si="336"/>
        <v>43623</v>
      </c>
      <c r="AE1447" s="38">
        <f t="shared" si="307"/>
        <v>43620</v>
      </c>
      <c r="AF1447" s="74">
        <f t="shared" si="308"/>
        <v>43622</v>
      </c>
      <c r="AG1447" s="38">
        <f t="shared" ca="1" si="309"/>
        <v>43620</v>
      </c>
      <c r="AH1447" s="38">
        <f t="shared" ca="1" si="310"/>
        <v>43712</v>
      </c>
      <c r="AI1447" s="38">
        <f t="shared" ca="1" si="311"/>
        <v>43712</v>
      </c>
      <c r="AJ1447" s="38">
        <f t="shared" ca="1" si="312"/>
        <v>43713</v>
      </c>
      <c r="AK1447" s="74">
        <f t="shared" ca="1" si="337"/>
        <v>43620</v>
      </c>
      <c r="AL1447" s="38">
        <f t="shared" si="338"/>
        <v>43620</v>
      </c>
      <c r="AM1447" s="38">
        <f t="shared" si="339"/>
        <v>43619</v>
      </c>
      <c r="AN1447" s="112">
        <f t="shared" ca="1" si="340"/>
        <v>2</v>
      </c>
      <c r="AO1447" s="38">
        <f t="shared" si="316"/>
        <v>41794</v>
      </c>
      <c r="AP1447" s="38">
        <f t="shared" si="317"/>
        <v>41794</v>
      </c>
      <c r="AQ1447" s="38">
        <f t="shared" si="318"/>
        <v>41795</v>
      </c>
      <c r="AS1447" s="112" t="str">
        <f t="shared" ca="1" si="345"/>
        <v>$Z$116:$Z$1380</v>
      </c>
      <c r="AT1447" s="112">
        <f t="shared" ca="1" si="342"/>
        <v>0.23352999999999999</v>
      </c>
      <c r="AU1447" s="112">
        <f t="shared" ca="1" si="346"/>
        <v>0.23352999999999999</v>
      </c>
      <c r="AV1447" s="112">
        <f t="shared" ca="1" si="347"/>
        <v>0</v>
      </c>
    </row>
    <row r="1448" spans="2:48">
      <c r="B1448" s="111">
        <v>43717</v>
      </c>
      <c r="C1448" s="112">
        <v>2.1383800000000002</v>
      </c>
      <c r="E1448" s="111"/>
      <c r="K1448" s="111">
        <v>43651</v>
      </c>
      <c r="L1448" s="112">
        <v>2.4613800000000001</v>
      </c>
      <c r="N1448" s="111">
        <v>43651</v>
      </c>
      <c r="O1448" s="112">
        <v>2.2278099999999998</v>
      </c>
      <c r="Q1448" s="111">
        <v>43651</v>
      </c>
      <c r="R1448" s="112">
        <v>0.23357</v>
      </c>
      <c r="S1448" s="158">
        <f t="shared" si="327"/>
        <v>0</v>
      </c>
      <c r="T1448" s="38">
        <f t="shared" si="328"/>
        <v>43717</v>
      </c>
      <c r="U1448" s="112">
        <f t="shared" ca="1" si="329"/>
        <v>2.1383800000000002</v>
      </c>
      <c r="V1448" s="112">
        <f t="shared" ca="1" si="323"/>
        <v>2.0609799999999998</v>
      </c>
      <c r="W1448" s="112">
        <f t="shared" ca="1" si="324"/>
        <v>1.82741</v>
      </c>
      <c r="X1448" s="112">
        <f t="shared" ca="1" si="325"/>
        <v>0.23357</v>
      </c>
      <c r="Y1448" s="112">
        <f t="shared" ca="1" si="330"/>
        <v>0</v>
      </c>
      <c r="Z1448" s="27">
        <f t="shared" ca="1" si="326"/>
        <v>0.31097000000000019</v>
      </c>
      <c r="AB1448" s="38">
        <f t="shared" si="334"/>
        <v>43626</v>
      </c>
      <c r="AC1448" s="38" t="e">
        <f t="shared" si="335"/>
        <v>#N/A</v>
      </c>
      <c r="AD1448" s="38">
        <f t="shared" si="336"/>
        <v>43626</v>
      </c>
      <c r="AE1448" s="38">
        <f t="shared" si="307"/>
        <v>43622</v>
      </c>
      <c r="AF1448" s="74">
        <f t="shared" si="308"/>
        <v>43626</v>
      </c>
      <c r="AG1448" s="38">
        <f t="shared" ca="1" si="309"/>
        <v>43622</v>
      </c>
      <c r="AH1448" s="38">
        <f t="shared" ca="1" si="310"/>
        <v>43714</v>
      </c>
      <c r="AI1448" s="38">
        <f t="shared" ca="1" si="311"/>
        <v>43714</v>
      </c>
      <c r="AJ1448" s="38">
        <f t="shared" ca="1" si="312"/>
        <v>43717</v>
      </c>
      <c r="AK1448" s="74">
        <f t="shared" ca="1" si="337"/>
        <v>43621</v>
      </c>
      <c r="AL1448" s="38">
        <f t="shared" si="338"/>
        <v>43622</v>
      </c>
      <c r="AM1448" s="38">
        <f t="shared" si="339"/>
        <v>43621</v>
      </c>
      <c r="AN1448" s="112">
        <f t="shared" ca="1" si="340"/>
        <v>1</v>
      </c>
      <c r="AO1448" s="38">
        <f t="shared" si="316"/>
        <v>41796</v>
      </c>
      <c r="AP1448" s="38">
        <f t="shared" si="317"/>
        <v>41796</v>
      </c>
      <c r="AQ1448" s="38">
        <f t="shared" si="318"/>
        <v>41799</v>
      </c>
      <c r="AS1448" s="112" t="str">
        <f t="shared" ca="1" si="345"/>
        <v>$Z$118:$Z$1381</v>
      </c>
      <c r="AT1448" s="112">
        <f t="shared" ca="1" si="342"/>
        <v>0.23357</v>
      </c>
      <c r="AU1448" s="112">
        <f t="shared" ca="1" si="346"/>
        <v>0.23357</v>
      </c>
      <c r="AV1448" s="112">
        <f t="shared" ca="1" si="347"/>
        <v>0</v>
      </c>
    </row>
    <row r="1449" spans="2:48">
      <c r="B1449" s="111">
        <v>43718</v>
      </c>
      <c r="C1449" s="112">
        <v>2.1316299999999999</v>
      </c>
      <c r="E1449" s="111"/>
      <c r="K1449" s="111">
        <v>43654</v>
      </c>
      <c r="L1449" s="112">
        <v>2.4448799999999999</v>
      </c>
      <c r="N1449" s="111">
        <v>43654</v>
      </c>
      <c r="O1449" s="112">
        <v>2.2113100000000001</v>
      </c>
      <c r="Q1449" s="111">
        <v>43654</v>
      </c>
      <c r="R1449" s="112">
        <v>0.23357</v>
      </c>
      <c r="S1449" s="158">
        <f t="shared" si="327"/>
        <v>0</v>
      </c>
      <c r="T1449" s="38">
        <f t="shared" si="328"/>
        <v>43718</v>
      </c>
      <c r="U1449" s="112">
        <f t="shared" ca="1" si="329"/>
        <v>2.1316299999999999</v>
      </c>
      <c r="V1449" s="112">
        <f t="shared" ca="1" si="323"/>
        <v>2.0547599999999999</v>
      </c>
      <c r="W1449" s="112">
        <f t="shared" ca="1" si="324"/>
        <v>1.8212299999999999</v>
      </c>
      <c r="X1449" s="112">
        <f t="shared" ca="1" si="325"/>
        <v>0.23352999999999999</v>
      </c>
      <c r="Y1449" s="112">
        <f t="shared" ca="1" si="330"/>
        <v>0</v>
      </c>
      <c r="Z1449" s="27">
        <f t="shared" ca="1" si="326"/>
        <v>0.31040000000000001</v>
      </c>
      <c r="AB1449" s="38">
        <f t="shared" si="334"/>
        <v>43626</v>
      </c>
      <c r="AC1449" s="38">
        <f t="shared" si="335"/>
        <v>43626</v>
      </c>
      <c r="AD1449" s="38">
        <f t="shared" si="336"/>
        <v>43627</v>
      </c>
      <c r="AE1449" s="38">
        <f t="shared" si="307"/>
        <v>43622</v>
      </c>
      <c r="AF1449" s="74">
        <f t="shared" si="308"/>
        <v>43626</v>
      </c>
      <c r="AG1449" s="38">
        <f t="shared" ca="1" si="309"/>
        <v>43622</v>
      </c>
      <c r="AH1449" s="38">
        <f t="shared" ca="1" si="310"/>
        <v>43714</v>
      </c>
      <c r="AI1449" s="38">
        <f t="shared" ca="1" si="311"/>
        <v>43714</v>
      </c>
      <c r="AJ1449" s="38">
        <f t="shared" ca="1" si="312"/>
        <v>43717</v>
      </c>
      <c r="AK1449" s="74">
        <f t="shared" ca="1" si="337"/>
        <v>43622</v>
      </c>
      <c r="AL1449" s="38">
        <f t="shared" si="338"/>
        <v>43622</v>
      </c>
      <c r="AM1449" s="38">
        <f t="shared" si="339"/>
        <v>43621</v>
      </c>
      <c r="AN1449" s="112">
        <f t="shared" ca="1" si="340"/>
        <v>2</v>
      </c>
      <c r="AO1449" s="38">
        <f t="shared" si="316"/>
        <v>41796</v>
      </c>
      <c r="AP1449" s="38">
        <f t="shared" si="317"/>
        <v>41796</v>
      </c>
      <c r="AQ1449" s="38">
        <f t="shared" si="318"/>
        <v>41799</v>
      </c>
      <c r="AS1449" s="112" t="str">
        <f t="shared" ref="AS1449:AS1453" ca="1" si="348">ADDRESS(MATCH(AO1449,T:T,0),COLUMN(Z1449))&amp;":"&amp;ADDRESS(MATCH(AK1449,T:T,0),COLUMN(Z1449))</f>
        <v>$Z$118:$Z$1382</v>
      </c>
      <c r="AT1449" s="112">
        <f t="shared" ca="1" si="342"/>
        <v>0.23352999999999999</v>
      </c>
      <c r="AU1449" s="112">
        <f t="shared" ref="AU1449:AU1453" ca="1" si="349">X1449</f>
        <v>0.23352999999999999</v>
      </c>
      <c r="AV1449" s="112">
        <f t="shared" ref="AV1449:AV1453" ca="1" si="350">AT1449-AU1449</f>
        <v>0</v>
      </c>
    </row>
    <row r="1450" spans="2:48">
      <c r="B1450" s="111">
        <v>43719</v>
      </c>
      <c r="C1450" s="112">
        <v>2.1272500000000001</v>
      </c>
      <c r="E1450" s="111"/>
      <c r="K1450" s="111">
        <v>43655</v>
      </c>
      <c r="L1450" s="112">
        <v>2.4379599999999999</v>
      </c>
      <c r="N1450" s="111">
        <v>43655</v>
      </c>
      <c r="O1450" s="112">
        <v>2.2044299999999999</v>
      </c>
      <c r="Q1450" s="111">
        <v>43655</v>
      </c>
      <c r="R1450" s="112">
        <v>0.23352999999999999</v>
      </c>
      <c r="S1450" s="158">
        <f t="shared" si="327"/>
        <v>0</v>
      </c>
      <c r="T1450" s="38">
        <f t="shared" si="328"/>
        <v>43719</v>
      </c>
      <c r="U1450" s="112">
        <f t="shared" ca="1" si="329"/>
        <v>2.1272500000000001</v>
      </c>
      <c r="V1450" s="112">
        <f t="shared" ca="1" si="323"/>
        <v>2.0482499999999999</v>
      </c>
      <c r="W1450" s="112">
        <f t="shared" ca="1" si="324"/>
        <v>1.8147199999999999</v>
      </c>
      <c r="X1450" s="112">
        <f t="shared" ca="1" si="325"/>
        <v>0.23352999999999999</v>
      </c>
      <c r="Y1450" s="112">
        <f t="shared" ca="1" si="330"/>
        <v>0</v>
      </c>
      <c r="Z1450" s="27">
        <f t="shared" ca="1" si="326"/>
        <v>0.3125300000000002</v>
      </c>
      <c r="AB1450" s="38">
        <f t="shared" si="334"/>
        <v>43627</v>
      </c>
      <c r="AC1450" s="38">
        <f t="shared" si="335"/>
        <v>43627</v>
      </c>
      <c r="AD1450" s="38">
        <f t="shared" si="336"/>
        <v>43628</v>
      </c>
      <c r="AE1450" s="38">
        <f t="shared" si="307"/>
        <v>43623</v>
      </c>
      <c r="AF1450" s="74">
        <f t="shared" si="308"/>
        <v>43627</v>
      </c>
      <c r="AG1450" s="38">
        <f t="shared" ca="1" si="309"/>
        <v>43623</v>
      </c>
      <c r="AH1450" s="38">
        <f t="shared" ca="1" si="310"/>
        <v>43717</v>
      </c>
      <c r="AI1450" s="38" t="e">
        <f t="shared" ca="1" si="311"/>
        <v>#N/A</v>
      </c>
      <c r="AJ1450" s="38">
        <f t="shared" ca="1" si="312"/>
        <v>43717</v>
      </c>
      <c r="AK1450" s="74">
        <f t="shared" ca="1" si="337"/>
        <v>43623</v>
      </c>
      <c r="AL1450" s="38">
        <f t="shared" si="338"/>
        <v>43623</v>
      </c>
      <c r="AM1450" s="38">
        <f t="shared" si="339"/>
        <v>43622</v>
      </c>
      <c r="AN1450" s="112">
        <f t="shared" ca="1" si="340"/>
        <v>2</v>
      </c>
      <c r="AO1450" s="38">
        <f t="shared" si="316"/>
        <v>41799</v>
      </c>
      <c r="AP1450" s="38" t="e">
        <f t="shared" si="317"/>
        <v>#N/A</v>
      </c>
      <c r="AQ1450" s="38">
        <f t="shared" si="318"/>
        <v>41799</v>
      </c>
      <c r="AS1450" s="112" t="str">
        <f t="shared" ca="1" si="348"/>
        <v>$Z$119:$Z$1383</v>
      </c>
      <c r="AT1450" s="112">
        <f t="shared" ca="1" si="342"/>
        <v>0.23352999999999999</v>
      </c>
      <c r="AU1450" s="112">
        <f t="shared" ca="1" si="349"/>
        <v>0.23352999999999999</v>
      </c>
      <c r="AV1450" s="112">
        <f t="shared" ca="1" si="350"/>
        <v>0</v>
      </c>
    </row>
    <row r="1451" spans="2:48">
      <c r="B1451" s="111">
        <v>43720</v>
      </c>
      <c r="C1451" s="112">
        <v>2.1185</v>
      </c>
      <c r="E1451" s="111"/>
      <c r="K1451" s="111">
        <v>43656</v>
      </c>
      <c r="L1451" s="112">
        <v>2.4314</v>
      </c>
      <c r="N1451" s="111">
        <v>43656</v>
      </c>
      <c r="O1451" s="112">
        <v>2.19787</v>
      </c>
      <c r="Q1451" s="111">
        <v>43656</v>
      </c>
      <c r="R1451" s="112">
        <v>0.23352999999999999</v>
      </c>
      <c r="S1451" s="158">
        <f t="shared" si="327"/>
        <v>0</v>
      </c>
      <c r="T1451" s="38">
        <f t="shared" si="328"/>
        <v>43720</v>
      </c>
      <c r="U1451" s="112">
        <f t="shared" ca="1" si="329"/>
        <v>2.1185</v>
      </c>
      <c r="V1451" s="112">
        <f t="shared" ca="1" si="323"/>
        <v>2.0415100000000002</v>
      </c>
      <c r="W1451" s="112">
        <f t="shared" ca="1" si="324"/>
        <v>1.8079800000000001</v>
      </c>
      <c r="X1451" s="112">
        <f t="shared" ca="1" si="325"/>
        <v>0.23352999999999999</v>
      </c>
      <c r="Y1451" s="112">
        <f t="shared" ca="1" si="330"/>
        <v>0</v>
      </c>
      <c r="Z1451" s="27">
        <f t="shared" ca="1" si="326"/>
        <v>0.31051999999999991</v>
      </c>
      <c r="AB1451" s="38">
        <f t="shared" si="334"/>
        <v>43628</v>
      </c>
      <c r="AC1451" s="38">
        <f t="shared" si="335"/>
        <v>43628</v>
      </c>
      <c r="AD1451" s="38">
        <f t="shared" si="336"/>
        <v>43629</v>
      </c>
      <c r="AE1451" s="38">
        <f t="shared" si="307"/>
        <v>43626</v>
      </c>
      <c r="AF1451" s="74">
        <f t="shared" si="308"/>
        <v>43628</v>
      </c>
      <c r="AG1451" s="38">
        <f t="shared" ca="1" si="309"/>
        <v>43626</v>
      </c>
      <c r="AH1451" s="38">
        <f t="shared" ca="1" si="310"/>
        <v>43718</v>
      </c>
      <c r="AI1451" s="38">
        <f t="shared" ca="1" si="311"/>
        <v>43718</v>
      </c>
      <c r="AJ1451" s="38">
        <f t="shared" ca="1" si="312"/>
        <v>43719</v>
      </c>
      <c r="AK1451" s="74">
        <f t="shared" ca="1" si="337"/>
        <v>43626</v>
      </c>
      <c r="AL1451" s="38">
        <f t="shared" si="338"/>
        <v>43626</v>
      </c>
      <c r="AM1451" s="38">
        <f t="shared" si="339"/>
        <v>43623</v>
      </c>
      <c r="AN1451" s="112">
        <f t="shared" ca="1" si="340"/>
        <v>2</v>
      </c>
      <c r="AO1451" s="38">
        <f t="shared" si="316"/>
        <v>41800</v>
      </c>
      <c r="AP1451" s="38">
        <f t="shared" si="317"/>
        <v>41800</v>
      </c>
      <c r="AQ1451" s="38">
        <f t="shared" si="318"/>
        <v>41801</v>
      </c>
      <c r="AS1451" s="112" t="str">
        <f t="shared" ca="1" si="348"/>
        <v>$Z$120:$Z$1384</v>
      </c>
      <c r="AT1451" s="112">
        <f t="shared" ca="1" si="342"/>
        <v>0.23352999999999999</v>
      </c>
      <c r="AU1451" s="112">
        <f t="shared" ca="1" si="349"/>
        <v>0.23352999999999999</v>
      </c>
      <c r="AV1451" s="112">
        <f t="shared" ca="1" si="350"/>
        <v>0</v>
      </c>
    </row>
    <row r="1452" spans="2:48">
      <c r="B1452" s="111">
        <v>43721</v>
      </c>
      <c r="C1452" s="112">
        <v>2.1393800000000001</v>
      </c>
      <c r="E1452" s="111"/>
      <c r="K1452" s="111">
        <v>43657</v>
      </c>
      <c r="L1452" s="112">
        <v>2.4247299999999998</v>
      </c>
      <c r="N1452" s="111">
        <v>43657</v>
      </c>
      <c r="O1452" s="112">
        <v>2.1911999999999998</v>
      </c>
      <c r="Q1452" s="111">
        <v>43657</v>
      </c>
      <c r="R1452" s="112">
        <v>0.23352999999999999</v>
      </c>
      <c r="S1452" s="158">
        <f t="shared" si="327"/>
        <v>0</v>
      </c>
      <c r="T1452" s="38">
        <f t="shared" si="328"/>
        <v>43721</v>
      </c>
      <c r="U1452" s="112">
        <f t="shared" ca="1" si="329"/>
        <v>2.1393800000000001</v>
      </c>
      <c r="V1452" s="112">
        <f t="shared" ca="1" si="323"/>
        <v>2.0341200000000002</v>
      </c>
      <c r="W1452" s="112">
        <f t="shared" ca="1" si="324"/>
        <v>1.8005900000000001</v>
      </c>
      <c r="X1452" s="112">
        <f t="shared" ca="1" si="325"/>
        <v>0.23352999999999999</v>
      </c>
      <c r="Y1452" s="112">
        <f t="shared" ca="1" si="330"/>
        <v>0</v>
      </c>
      <c r="Z1452" s="27">
        <f t="shared" ca="1" si="326"/>
        <v>0.33878999999999992</v>
      </c>
      <c r="AB1452" s="38">
        <f t="shared" si="334"/>
        <v>43629</v>
      </c>
      <c r="AC1452" s="38">
        <f t="shared" si="335"/>
        <v>43629</v>
      </c>
      <c r="AD1452" s="38">
        <f t="shared" si="336"/>
        <v>43630</v>
      </c>
      <c r="AE1452" s="38">
        <f t="shared" si="307"/>
        <v>43627</v>
      </c>
      <c r="AF1452" s="74">
        <f t="shared" si="308"/>
        <v>43629</v>
      </c>
      <c r="AG1452" s="38">
        <f t="shared" ca="1" si="309"/>
        <v>43627</v>
      </c>
      <c r="AH1452" s="38">
        <f t="shared" ca="1" si="310"/>
        <v>43719</v>
      </c>
      <c r="AI1452" s="38">
        <f t="shared" ca="1" si="311"/>
        <v>43719</v>
      </c>
      <c r="AJ1452" s="38">
        <f t="shared" ca="1" si="312"/>
        <v>43720</v>
      </c>
      <c r="AK1452" s="74">
        <f t="shared" ca="1" si="337"/>
        <v>43627</v>
      </c>
      <c r="AL1452" s="38">
        <f t="shared" si="338"/>
        <v>43627</v>
      </c>
      <c r="AM1452" s="38">
        <f t="shared" si="339"/>
        <v>43626</v>
      </c>
      <c r="AN1452" s="112">
        <f t="shared" ca="1" si="340"/>
        <v>2</v>
      </c>
      <c r="AO1452" s="38">
        <f t="shared" si="316"/>
        <v>41801</v>
      </c>
      <c r="AP1452" s="38">
        <f t="shared" si="317"/>
        <v>41801</v>
      </c>
      <c r="AQ1452" s="38">
        <f t="shared" si="318"/>
        <v>41802</v>
      </c>
      <c r="AS1452" s="112" t="str">
        <f t="shared" ca="1" si="348"/>
        <v>$Z$121:$Z$1385</v>
      </c>
      <c r="AT1452" s="112">
        <f t="shared" ca="1" si="342"/>
        <v>0.23352999999999999</v>
      </c>
      <c r="AU1452" s="112">
        <f t="shared" ca="1" si="349"/>
        <v>0.23352999999999999</v>
      </c>
      <c r="AV1452" s="112">
        <f t="shared" ca="1" si="350"/>
        <v>0</v>
      </c>
    </row>
    <row r="1453" spans="2:48">
      <c r="B1453" s="111">
        <v>43724</v>
      </c>
      <c r="C1453" s="112">
        <v>2.14513</v>
      </c>
      <c r="E1453" s="111"/>
      <c r="K1453" s="111">
        <v>43658</v>
      </c>
      <c r="L1453" s="112">
        <v>2.40835</v>
      </c>
      <c r="N1453" s="111">
        <v>43658</v>
      </c>
      <c r="O1453" s="112">
        <v>2.17482</v>
      </c>
      <c r="Q1453" s="111">
        <v>43658</v>
      </c>
      <c r="R1453" s="112">
        <v>0.23352999999999999</v>
      </c>
      <c r="S1453" s="158">
        <f t="shared" si="327"/>
        <v>0</v>
      </c>
      <c r="T1453" s="38">
        <f t="shared" si="328"/>
        <v>43724</v>
      </c>
      <c r="U1453" s="112">
        <f t="shared" ca="1" si="329"/>
        <v>2.14513</v>
      </c>
      <c r="V1453" s="112">
        <f t="shared" ca="1" si="323"/>
        <v>2.0123099999999998</v>
      </c>
      <c r="W1453" s="112">
        <f t="shared" ca="1" si="324"/>
        <v>1.77874</v>
      </c>
      <c r="X1453" s="112">
        <f t="shared" ca="1" si="325"/>
        <v>0.23357</v>
      </c>
      <c r="Y1453" s="112">
        <f t="shared" ca="1" si="330"/>
        <v>0</v>
      </c>
      <c r="Z1453" s="27">
        <f t="shared" ca="1" si="326"/>
        <v>0.36638999999999999</v>
      </c>
      <c r="AB1453" s="38">
        <f t="shared" si="334"/>
        <v>43633</v>
      </c>
      <c r="AC1453" s="38" t="e">
        <f t="shared" si="335"/>
        <v>#N/A</v>
      </c>
      <c r="AD1453" s="38">
        <f t="shared" si="336"/>
        <v>43633</v>
      </c>
      <c r="AE1453" s="38">
        <f t="shared" si="307"/>
        <v>43629</v>
      </c>
      <c r="AF1453" s="74">
        <f t="shared" si="308"/>
        <v>43633</v>
      </c>
      <c r="AG1453" s="38">
        <f t="shared" ca="1" si="309"/>
        <v>43629</v>
      </c>
      <c r="AH1453" s="38">
        <f t="shared" ca="1" si="310"/>
        <v>43721</v>
      </c>
      <c r="AI1453" s="38">
        <f t="shared" ca="1" si="311"/>
        <v>43721</v>
      </c>
      <c r="AJ1453" s="38">
        <f t="shared" ca="1" si="312"/>
        <v>43724</v>
      </c>
      <c r="AK1453" s="74">
        <f t="shared" ca="1" si="337"/>
        <v>43628</v>
      </c>
      <c r="AL1453" s="38">
        <f t="shared" si="338"/>
        <v>43629</v>
      </c>
      <c r="AM1453" s="38">
        <f t="shared" si="339"/>
        <v>43628</v>
      </c>
      <c r="AN1453" s="112">
        <f t="shared" ca="1" si="340"/>
        <v>1</v>
      </c>
      <c r="AO1453" s="38">
        <f t="shared" si="316"/>
        <v>41803</v>
      </c>
      <c r="AP1453" s="38">
        <f t="shared" si="317"/>
        <v>41803</v>
      </c>
      <c r="AQ1453" s="38">
        <f t="shared" si="318"/>
        <v>41806</v>
      </c>
      <c r="AS1453" s="112" t="str">
        <f t="shared" ca="1" si="348"/>
        <v>$Z$123:$Z$1386</v>
      </c>
      <c r="AT1453" s="112">
        <f t="shared" ca="1" si="342"/>
        <v>0.23357</v>
      </c>
      <c r="AU1453" s="112">
        <f t="shared" ca="1" si="349"/>
        <v>0.23357</v>
      </c>
      <c r="AV1453" s="112">
        <f t="shared" ca="1" si="350"/>
        <v>0</v>
      </c>
    </row>
    <row r="1454" spans="2:48">
      <c r="B1454" s="111">
        <v>43725</v>
      </c>
      <c r="C1454" s="112">
        <v>2.1641300000000001</v>
      </c>
      <c r="E1454" s="111"/>
      <c r="K1454" s="111">
        <v>43661</v>
      </c>
      <c r="L1454" s="112">
        <v>2.4018899999999999</v>
      </c>
      <c r="N1454" s="111">
        <v>43661</v>
      </c>
      <c r="O1454" s="112">
        <v>2.1683599999999998</v>
      </c>
      <c r="Q1454" s="111">
        <v>43661</v>
      </c>
      <c r="R1454" s="112">
        <v>0.23352999999999999</v>
      </c>
      <c r="S1454" s="158">
        <f t="shared" si="327"/>
        <v>0</v>
      </c>
      <c r="T1454" s="38">
        <f t="shared" si="328"/>
        <v>43725</v>
      </c>
      <c r="U1454" s="112">
        <f t="shared" ca="1" si="329"/>
        <v>2.1641300000000001</v>
      </c>
      <c r="V1454" s="112">
        <f t="shared" ca="1" si="323"/>
        <v>2.00332</v>
      </c>
      <c r="W1454" s="112">
        <f t="shared" ca="1" si="324"/>
        <v>1.76979</v>
      </c>
      <c r="X1454" s="112">
        <f t="shared" ca="1" si="325"/>
        <v>0.23352999999999999</v>
      </c>
      <c r="Y1454" s="112">
        <f t="shared" ca="1" si="330"/>
        <v>0</v>
      </c>
      <c r="Z1454" s="27">
        <f t="shared" ca="1" si="326"/>
        <v>0.39434000000000013</v>
      </c>
      <c r="AB1454" s="38">
        <f t="shared" si="334"/>
        <v>43633</v>
      </c>
      <c r="AC1454" s="38">
        <f t="shared" si="335"/>
        <v>43633</v>
      </c>
      <c r="AD1454" s="38">
        <f t="shared" si="336"/>
        <v>43634</v>
      </c>
      <c r="AE1454" s="38">
        <f t="shared" si="307"/>
        <v>43629</v>
      </c>
      <c r="AF1454" s="74">
        <f t="shared" si="308"/>
        <v>43633</v>
      </c>
      <c r="AG1454" s="38">
        <f t="shared" ca="1" si="309"/>
        <v>43629</v>
      </c>
      <c r="AH1454" s="38">
        <f t="shared" ca="1" si="310"/>
        <v>43721</v>
      </c>
      <c r="AI1454" s="38">
        <f t="shared" ca="1" si="311"/>
        <v>43721</v>
      </c>
      <c r="AJ1454" s="38">
        <f t="shared" ca="1" si="312"/>
        <v>43724</v>
      </c>
      <c r="AK1454" s="74">
        <f t="shared" ca="1" si="337"/>
        <v>43629</v>
      </c>
      <c r="AL1454" s="38">
        <f t="shared" si="338"/>
        <v>43629</v>
      </c>
      <c r="AM1454" s="38">
        <f t="shared" si="339"/>
        <v>43628</v>
      </c>
      <c r="AN1454" s="112">
        <f t="shared" ca="1" si="340"/>
        <v>2</v>
      </c>
      <c r="AO1454" s="38">
        <f t="shared" si="316"/>
        <v>41803</v>
      </c>
      <c r="AP1454" s="38">
        <f t="shared" si="317"/>
        <v>41803</v>
      </c>
      <c r="AQ1454" s="38">
        <f t="shared" si="318"/>
        <v>41806</v>
      </c>
      <c r="AS1454" s="112" t="str">
        <f t="shared" ref="AS1454:AS1458" ca="1" si="351">ADDRESS(MATCH(AO1454,T:T,0),COLUMN(Z1454))&amp;":"&amp;ADDRESS(MATCH(AK1454,T:T,0),COLUMN(Z1454))</f>
        <v>$Z$123:$Z$1387</v>
      </c>
      <c r="AT1454" s="112">
        <f t="shared" ca="1" si="342"/>
        <v>0.23352999999999999</v>
      </c>
      <c r="AU1454" s="112">
        <f t="shared" ref="AU1454:AU1458" ca="1" si="352">X1454</f>
        <v>0.23352999999999999</v>
      </c>
      <c r="AV1454" s="112">
        <f t="shared" ref="AV1454:AV1458" ca="1" si="353">AT1454-AU1454</f>
        <v>0</v>
      </c>
    </row>
    <row r="1455" spans="2:48">
      <c r="B1455" s="111">
        <v>43726</v>
      </c>
      <c r="C1455" s="112">
        <v>2.1558799999999998</v>
      </c>
      <c r="E1455" s="111"/>
      <c r="K1455" s="111">
        <v>43662</v>
      </c>
      <c r="L1455" s="112">
        <v>2.3968600000000002</v>
      </c>
      <c r="N1455" s="111">
        <v>43662</v>
      </c>
      <c r="O1455" s="112">
        <v>2.1633300000000002</v>
      </c>
      <c r="Q1455" s="111">
        <v>43662</v>
      </c>
      <c r="R1455" s="112">
        <v>0.23352999999999999</v>
      </c>
      <c r="S1455" s="158">
        <f t="shared" si="327"/>
        <v>0</v>
      </c>
      <c r="T1455" s="38">
        <f t="shared" si="328"/>
        <v>43726</v>
      </c>
      <c r="U1455" s="112">
        <f t="shared" ca="1" si="329"/>
        <v>2.1558799999999998</v>
      </c>
      <c r="V1455" s="112">
        <f t="shared" ca="1" si="323"/>
        <v>1.96238</v>
      </c>
      <c r="W1455" s="112">
        <f t="shared" ca="1" si="324"/>
        <v>1.72885</v>
      </c>
      <c r="X1455" s="112">
        <f t="shared" ca="1" si="325"/>
        <v>0.23352999999999999</v>
      </c>
      <c r="Y1455" s="112">
        <f t="shared" ca="1" si="330"/>
        <v>0</v>
      </c>
      <c r="Z1455" s="27">
        <f t="shared" ca="1" si="326"/>
        <v>0.4270299999999998</v>
      </c>
      <c r="AB1455" s="38">
        <f t="shared" si="334"/>
        <v>43634</v>
      </c>
      <c r="AC1455" s="38">
        <f t="shared" si="335"/>
        <v>43634</v>
      </c>
      <c r="AD1455" s="38">
        <f t="shared" si="336"/>
        <v>43635</v>
      </c>
      <c r="AE1455" s="38">
        <f t="shared" si="307"/>
        <v>43630</v>
      </c>
      <c r="AF1455" s="74">
        <f t="shared" si="308"/>
        <v>43634</v>
      </c>
      <c r="AG1455" s="38">
        <f t="shared" ca="1" si="309"/>
        <v>43630</v>
      </c>
      <c r="AH1455" s="38">
        <f t="shared" ca="1" si="310"/>
        <v>43724</v>
      </c>
      <c r="AI1455" s="38" t="e">
        <f t="shared" ca="1" si="311"/>
        <v>#N/A</v>
      </c>
      <c r="AJ1455" s="38">
        <f t="shared" ca="1" si="312"/>
        <v>43724</v>
      </c>
      <c r="AK1455" s="74">
        <f t="shared" ca="1" si="337"/>
        <v>43630</v>
      </c>
      <c r="AL1455" s="38">
        <f t="shared" si="338"/>
        <v>43630</v>
      </c>
      <c r="AM1455" s="38">
        <f t="shared" si="339"/>
        <v>43629</v>
      </c>
      <c r="AN1455" s="112">
        <f t="shared" ca="1" si="340"/>
        <v>2</v>
      </c>
      <c r="AO1455" s="38">
        <f t="shared" si="316"/>
        <v>41806</v>
      </c>
      <c r="AP1455" s="38" t="e">
        <f t="shared" si="317"/>
        <v>#N/A</v>
      </c>
      <c r="AQ1455" s="38">
        <f t="shared" si="318"/>
        <v>41806</v>
      </c>
      <c r="AS1455" s="112" t="str">
        <f t="shared" ca="1" si="351"/>
        <v>$Z$124:$Z$1388</v>
      </c>
      <c r="AT1455" s="112">
        <f t="shared" ca="1" si="342"/>
        <v>0.23352999999999999</v>
      </c>
      <c r="AU1455" s="112">
        <f t="shared" ca="1" si="352"/>
        <v>0.23352999999999999</v>
      </c>
      <c r="AV1455" s="112">
        <f t="shared" ca="1" si="353"/>
        <v>0</v>
      </c>
    </row>
    <row r="1456" spans="2:48">
      <c r="B1456" s="111">
        <v>43727</v>
      </c>
      <c r="C1456" s="112">
        <v>2.1588799999999999</v>
      </c>
      <c r="E1456" s="111"/>
      <c r="K1456" s="111">
        <v>43663</v>
      </c>
      <c r="L1456" s="112">
        <v>2.3922699999999999</v>
      </c>
      <c r="N1456" s="111">
        <v>43663</v>
      </c>
      <c r="O1456" s="112">
        <v>2.1587399999999999</v>
      </c>
      <c r="Q1456" s="111">
        <v>43663</v>
      </c>
      <c r="R1456" s="112">
        <v>0.23352999999999999</v>
      </c>
      <c r="S1456" s="158">
        <f t="shared" si="327"/>
        <v>0</v>
      </c>
      <c r="T1456" s="38">
        <f t="shared" si="328"/>
        <v>43727</v>
      </c>
      <c r="U1456" s="112">
        <f t="shared" ca="1" si="329"/>
        <v>2.1588799999999999</v>
      </c>
      <c r="V1456" s="112">
        <f t="shared" ca="1" si="323"/>
        <v>1.95112</v>
      </c>
      <c r="W1456" s="112">
        <f t="shared" ca="1" si="324"/>
        <v>1.71759</v>
      </c>
      <c r="X1456" s="112">
        <f t="shared" ca="1" si="325"/>
        <v>0.23352999999999999</v>
      </c>
      <c r="Y1456" s="112">
        <f t="shared" ca="1" si="330"/>
        <v>0</v>
      </c>
      <c r="Z1456" s="27">
        <f t="shared" ca="1" si="326"/>
        <v>0.44128999999999996</v>
      </c>
      <c r="AB1456" s="38">
        <f t="shared" si="334"/>
        <v>43635</v>
      </c>
      <c r="AC1456" s="38">
        <f t="shared" si="335"/>
        <v>43635</v>
      </c>
      <c r="AD1456" s="38">
        <f t="shared" si="336"/>
        <v>43636</v>
      </c>
      <c r="AE1456" s="38">
        <f t="shared" si="307"/>
        <v>43633</v>
      </c>
      <c r="AF1456" s="74">
        <f t="shared" si="308"/>
        <v>43635</v>
      </c>
      <c r="AG1456" s="38">
        <f t="shared" ca="1" si="309"/>
        <v>43633</v>
      </c>
      <c r="AH1456" s="38">
        <f t="shared" ca="1" si="310"/>
        <v>43725</v>
      </c>
      <c r="AI1456" s="38">
        <f t="shared" ca="1" si="311"/>
        <v>43725</v>
      </c>
      <c r="AJ1456" s="38">
        <f t="shared" ca="1" si="312"/>
        <v>43726</v>
      </c>
      <c r="AK1456" s="74">
        <f t="shared" ca="1" si="337"/>
        <v>43633</v>
      </c>
      <c r="AL1456" s="38">
        <f t="shared" si="338"/>
        <v>43633</v>
      </c>
      <c r="AM1456" s="38">
        <f t="shared" si="339"/>
        <v>43630</v>
      </c>
      <c r="AN1456" s="112">
        <f t="shared" ca="1" si="340"/>
        <v>2</v>
      </c>
      <c r="AO1456" s="38">
        <f t="shared" si="316"/>
        <v>41807</v>
      </c>
      <c r="AP1456" s="38">
        <f t="shared" si="317"/>
        <v>41807</v>
      </c>
      <c r="AQ1456" s="38">
        <f t="shared" si="318"/>
        <v>41808</v>
      </c>
      <c r="AS1456" s="112" t="str">
        <f t="shared" ca="1" si="351"/>
        <v>$Z$125:$Z$1389</v>
      </c>
      <c r="AT1456" s="112">
        <f t="shared" ca="1" si="342"/>
        <v>0.23352999999999999</v>
      </c>
      <c r="AU1456" s="112">
        <f t="shared" ca="1" si="352"/>
        <v>0.23352999999999999</v>
      </c>
      <c r="AV1456" s="112">
        <f t="shared" ca="1" si="353"/>
        <v>0</v>
      </c>
    </row>
    <row r="1457" spans="2:48">
      <c r="B1457" s="111">
        <v>43728</v>
      </c>
      <c r="C1457" s="112">
        <v>2.13463</v>
      </c>
      <c r="E1457" s="111"/>
      <c r="K1457" s="111">
        <v>43664</v>
      </c>
      <c r="L1457" s="112">
        <v>2.38659</v>
      </c>
      <c r="N1457" s="111">
        <v>43664</v>
      </c>
      <c r="O1457" s="112">
        <v>2.15306</v>
      </c>
      <c r="Q1457" s="111">
        <v>43664</v>
      </c>
      <c r="R1457" s="112">
        <v>0.23352999999999999</v>
      </c>
      <c r="S1457" s="158">
        <f t="shared" si="327"/>
        <v>0</v>
      </c>
      <c r="T1457" s="38">
        <f t="shared" si="328"/>
        <v>43728</v>
      </c>
      <c r="U1457" s="112">
        <f t="shared" ca="1" si="329"/>
        <v>2.13463</v>
      </c>
      <c r="V1457" s="112">
        <f t="shared" ca="1" si="323"/>
        <v>1.9464900000000001</v>
      </c>
      <c r="W1457" s="112">
        <f t="shared" ca="1" si="324"/>
        <v>1.71296</v>
      </c>
      <c r="X1457" s="112">
        <f t="shared" ca="1" si="325"/>
        <v>0.23352999999999999</v>
      </c>
      <c r="Y1457" s="112">
        <f t="shared" ca="1" si="330"/>
        <v>0</v>
      </c>
      <c r="Z1457" s="27">
        <f t="shared" ca="1" si="326"/>
        <v>0.42166999999999999</v>
      </c>
      <c r="AB1457" s="38">
        <f t="shared" si="334"/>
        <v>43636</v>
      </c>
      <c r="AC1457" s="38">
        <f t="shared" si="335"/>
        <v>43636</v>
      </c>
      <c r="AD1457" s="38">
        <f t="shared" si="336"/>
        <v>43637</v>
      </c>
      <c r="AE1457" s="38">
        <f t="shared" si="307"/>
        <v>43634</v>
      </c>
      <c r="AF1457" s="74">
        <f t="shared" si="308"/>
        <v>43636</v>
      </c>
      <c r="AG1457" s="38">
        <f t="shared" ca="1" si="309"/>
        <v>43634</v>
      </c>
      <c r="AH1457" s="38">
        <f t="shared" ca="1" si="310"/>
        <v>43726</v>
      </c>
      <c r="AI1457" s="38">
        <f t="shared" ca="1" si="311"/>
        <v>43726</v>
      </c>
      <c r="AJ1457" s="38">
        <f t="shared" ca="1" si="312"/>
        <v>43727</v>
      </c>
      <c r="AK1457" s="74">
        <f t="shared" ca="1" si="337"/>
        <v>43634</v>
      </c>
      <c r="AL1457" s="38">
        <f t="shared" si="338"/>
        <v>43634</v>
      </c>
      <c r="AM1457" s="38">
        <f t="shared" si="339"/>
        <v>43633</v>
      </c>
      <c r="AN1457" s="112">
        <f t="shared" ca="1" si="340"/>
        <v>2</v>
      </c>
      <c r="AO1457" s="38">
        <f t="shared" si="316"/>
        <v>41808</v>
      </c>
      <c r="AP1457" s="38">
        <f t="shared" si="317"/>
        <v>41808</v>
      </c>
      <c r="AQ1457" s="38">
        <f t="shared" si="318"/>
        <v>41809</v>
      </c>
      <c r="AS1457" s="112" t="str">
        <f t="shared" ca="1" si="351"/>
        <v>$Z$126:$Z$1390</v>
      </c>
      <c r="AT1457" s="112">
        <f t="shared" ca="1" si="342"/>
        <v>0.23352999999999999</v>
      </c>
      <c r="AU1457" s="112">
        <f t="shared" ca="1" si="352"/>
        <v>0.23352999999999999</v>
      </c>
      <c r="AV1457" s="112">
        <f t="shared" ca="1" si="353"/>
        <v>0</v>
      </c>
    </row>
    <row r="1458" spans="2:48">
      <c r="B1458" s="111">
        <v>43731</v>
      </c>
      <c r="C1458" s="112">
        <v>2.1062500000000002</v>
      </c>
      <c r="E1458" s="111"/>
      <c r="K1458" s="111">
        <v>43665</v>
      </c>
      <c r="L1458" s="112">
        <v>2.37479</v>
      </c>
      <c r="N1458" s="111">
        <v>43665</v>
      </c>
      <c r="O1458" s="112">
        <v>2.1412599999999999</v>
      </c>
      <c r="Q1458" s="111">
        <v>43665</v>
      </c>
      <c r="R1458" s="112">
        <v>0.23352999999999999</v>
      </c>
      <c r="S1458" s="158">
        <f t="shared" si="327"/>
        <v>0</v>
      </c>
      <c r="T1458" s="38">
        <f t="shared" si="328"/>
        <v>43731</v>
      </c>
      <c r="U1458" s="112">
        <f t="shared" ca="1" si="329"/>
        <v>2.1062500000000002</v>
      </c>
      <c r="V1458" s="112">
        <f t="shared" ca="1" si="323"/>
        <v>1.9356</v>
      </c>
      <c r="W1458" s="112">
        <f t="shared" ca="1" si="324"/>
        <v>1.7020300000000002</v>
      </c>
      <c r="X1458" s="112">
        <f t="shared" ca="1" si="325"/>
        <v>0.23357</v>
      </c>
      <c r="Y1458" s="112">
        <f t="shared" ca="1" si="330"/>
        <v>0</v>
      </c>
      <c r="Z1458" s="27">
        <f t="shared" ca="1" si="326"/>
        <v>0.40422000000000002</v>
      </c>
      <c r="AB1458" s="38">
        <f t="shared" si="334"/>
        <v>43640</v>
      </c>
      <c r="AC1458" s="38" t="e">
        <f t="shared" si="335"/>
        <v>#N/A</v>
      </c>
      <c r="AD1458" s="38">
        <f t="shared" si="336"/>
        <v>43640</v>
      </c>
      <c r="AE1458" s="38">
        <f t="shared" si="307"/>
        <v>43636</v>
      </c>
      <c r="AF1458" s="74">
        <f t="shared" si="308"/>
        <v>43640</v>
      </c>
      <c r="AG1458" s="38">
        <f t="shared" ca="1" si="309"/>
        <v>43636</v>
      </c>
      <c r="AH1458" s="38">
        <f t="shared" ca="1" si="310"/>
        <v>43728</v>
      </c>
      <c r="AI1458" s="38">
        <f t="shared" ca="1" si="311"/>
        <v>43728</v>
      </c>
      <c r="AJ1458" s="38">
        <f t="shared" ca="1" si="312"/>
        <v>43731</v>
      </c>
      <c r="AK1458" s="74">
        <f t="shared" ca="1" si="337"/>
        <v>43635</v>
      </c>
      <c r="AL1458" s="38">
        <f t="shared" si="338"/>
        <v>43636</v>
      </c>
      <c r="AM1458" s="38">
        <f t="shared" si="339"/>
        <v>43635</v>
      </c>
      <c r="AN1458" s="112">
        <f t="shared" ca="1" si="340"/>
        <v>1</v>
      </c>
      <c r="AO1458" s="38">
        <f t="shared" si="316"/>
        <v>41810</v>
      </c>
      <c r="AP1458" s="38">
        <f t="shared" si="317"/>
        <v>41810</v>
      </c>
      <c r="AQ1458" s="38">
        <f t="shared" si="318"/>
        <v>41813</v>
      </c>
      <c r="AS1458" s="112" t="str">
        <f t="shared" ca="1" si="351"/>
        <v>$Z$128:$Z$1391</v>
      </c>
      <c r="AT1458" s="112">
        <f t="shared" ca="1" si="342"/>
        <v>0.23357</v>
      </c>
      <c r="AU1458" s="112">
        <f t="shared" ca="1" si="352"/>
        <v>0.23357</v>
      </c>
      <c r="AV1458" s="112">
        <f t="shared" ca="1" si="353"/>
        <v>0</v>
      </c>
    </row>
    <row r="1459" spans="2:48">
      <c r="B1459" s="111">
        <v>43732</v>
      </c>
      <c r="C1459" s="112">
        <v>2.113</v>
      </c>
      <c r="E1459" s="111"/>
      <c r="K1459" s="111">
        <v>43668</v>
      </c>
      <c r="L1459" s="112">
        <v>2.36266</v>
      </c>
      <c r="N1459" s="111">
        <v>43668</v>
      </c>
      <c r="O1459" s="112">
        <v>2.12913</v>
      </c>
      <c r="Q1459" s="111">
        <v>43668</v>
      </c>
      <c r="R1459" s="112">
        <v>0.23352999999999999</v>
      </c>
      <c r="S1459" s="158">
        <f t="shared" si="327"/>
        <v>0</v>
      </c>
      <c r="T1459" s="38">
        <f t="shared" si="328"/>
        <v>43732</v>
      </c>
      <c r="U1459" s="112">
        <f t="shared" ca="1" si="329"/>
        <v>2.113</v>
      </c>
      <c r="V1459" s="112">
        <f t="shared" ca="1" si="323"/>
        <v>1.9319199999999999</v>
      </c>
      <c r="W1459" s="112">
        <f t="shared" ca="1" si="324"/>
        <v>1.6983899999999998</v>
      </c>
      <c r="X1459" s="112">
        <f t="shared" ca="1" si="325"/>
        <v>0.23352999999999999</v>
      </c>
      <c r="Y1459" s="112">
        <f t="shared" ca="1" si="330"/>
        <v>0</v>
      </c>
      <c r="Z1459" s="27">
        <f t="shared" ca="1" si="326"/>
        <v>0.41461000000000015</v>
      </c>
      <c r="AB1459" s="38">
        <f t="shared" si="334"/>
        <v>43640</v>
      </c>
      <c r="AC1459" s="38">
        <f t="shared" si="335"/>
        <v>43640</v>
      </c>
      <c r="AD1459" s="38">
        <f t="shared" si="336"/>
        <v>43641</v>
      </c>
      <c r="AE1459" s="38">
        <f t="shared" si="307"/>
        <v>43636</v>
      </c>
      <c r="AF1459" s="74">
        <f t="shared" si="308"/>
        <v>43640</v>
      </c>
      <c r="AG1459" s="38">
        <f t="shared" ca="1" si="309"/>
        <v>43636</v>
      </c>
      <c r="AH1459" s="38">
        <f t="shared" ca="1" si="310"/>
        <v>43728</v>
      </c>
      <c r="AI1459" s="38">
        <f t="shared" ca="1" si="311"/>
        <v>43728</v>
      </c>
      <c r="AJ1459" s="38">
        <f t="shared" ca="1" si="312"/>
        <v>43731</v>
      </c>
      <c r="AK1459" s="74">
        <f t="shared" ca="1" si="337"/>
        <v>43636</v>
      </c>
      <c r="AL1459" s="38">
        <f t="shared" si="338"/>
        <v>43636</v>
      </c>
      <c r="AM1459" s="38">
        <f t="shared" si="339"/>
        <v>43635</v>
      </c>
      <c r="AN1459" s="112">
        <f t="shared" ca="1" si="340"/>
        <v>2</v>
      </c>
      <c r="AO1459" s="38">
        <f t="shared" si="316"/>
        <v>41810</v>
      </c>
      <c r="AP1459" s="38">
        <f t="shared" si="317"/>
        <v>41810</v>
      </c>
      <c r="AQ1459" s="38">
        <f t="shared" si="318"/>
        <v>41813</v>
      </c>
      <c r="AS1459" s="112" t="str">
        <f t="shared" ref="AS1459:AS1463" ca="1" si="354">ADDRESS(MATCH(AO1459,T:T,0),COLUMN(Z1459))&amp;":"&amp;ADDRESS(MATCH(AK1459,T:T,0),COLUMN(Z1459))</f>
        <v>$Z$128:$Z$1392</v>
      </c>
      <c r="AT1459" s="112">
        <f t="shared" ca="1" si="342"/>
        <v>0.23352999999999999</v>
      </c>
      <c r="AU1459" s="112">
        <f t="shared" ref="AU1459:AU1463" ca="1" si="355">X1459</f>
        <v>0.23352999999999999</v>
      </c>
      <c r="AV1459" s="112">
        <f t="shared" ref="AV1459:AV1463" ca="1" si="356">AT1459-AU1459</f>
        <v>0</v>
      </c>
    </row>
    <row r="1460" spans="2:48">
      <c r="B1460" s="111">
        <v>43733</v>
      </c>
      <c r="C1460" s="112">
        <v>2.0996299999999999</v>
      </c>
      <c r="E1460" s="111"/>
      <c r="K1460" s="111">
        <v>43669</v>
      </c>
      <c r="L1460" s="112">
        <v>2.3568699999999998</v>
      </c>
      <c r="N1460" s="111">
        <v>43669</v>
      </c>
      <c r="O1460" s="112">
        <v>2.1233399999999998</v>
      </c>
      <c r="Q1460" s="111">
        <v>43669</v>
      </c>
      <c r="R1460" s="112">
        <v>0.23352999999999999</v>
      </c>
      <c r="S1460" s="158">
        <f t="shared" si="327"/>
        <v>0</v>
      </c>
      <c r="T1460" s="38">
        <f t="shared" si="328"/>
        <v>43733</v>
      </c>
      <c r="U1460" s="112">
        <f t="shared" ca="1" si="329"/>
        <v>2.0996299999999999</v>
      </c>
      <c r="V1460" s="112">
        <f t="shared" ca="1" si="323"/>
        <v>1.9252500000000001</v>
      </c>
      <c r="W1460" s="112">
        <f t="shared" ca="1" si="324"/>
        <v>1.6917200000000001</v>
      </c>
      <c r="X1460" s="112">
        <f t="shared" ca="1" si="325"/>
        <v>0.23352999999999999</v>
      </c>
      <c r="Y1460" s="112">
        <f t="shared" ca="1" si="330"/>
        <v>0</v>
      </c>
      <c r="Z1460" s="27">
        <f t="shared" ca="1" si="326"/>
        <v>0.40790999999999977</v>
      </c>
      <c r="AB1460" s="38">
        <f t="shared" si="334"/>
        <v>43641</v>
      </c>
      <c r="AC1460" s="38">
        <f t="shared" si="335"/>
        <v>43641</v>
      </c>
      <c r="AD1460" s="38">
        <f t="shared" si="336"/>
        <v>43642</v>
      </c>
      <c r="AE1460" s="38">
        <f t="shared" si="307"/>
        <v>43637</v>
      </c>
      <c r="AF1460" s="74">
        <f t="shared" si="308"/>
        <v>43641</v>
      </c>
      <c r="AG1460" s="38">
        <f t="shared" ca="1" si="309"/>
        <v>43637</v>
      </c>
      <c r="AH1460" s="38">
        <f t="shared" ca="1" si="310"/>
        <v>43731</v>
      </c>
      <c r="AI1460" s="38" t="e">
        <f t="shared" ca="1" si="311"/>
        <v>#N/A</v>
      </c>
      <c r="AJ1460" s="38">
        <f t="shared" ca="1" si="312"/>
        <v>43731</v>
      </c>
      <c r="AK1460" s="74">
        <f t="shared" ca="1" si="337"/>
        <v>43637</v>
      </c>
      <c r="AL1460" s="38">
        <f t="shared" si="338"/>
        <v>43637</v>
      </c>
      <c r="AM1460" s="38">
        <f t="shared" si="339"/>
        <v>43636</v>
      </c>
      <c r="AN1460" s="112">
        <f t="shared" ca="1" si="340"/>
        <v>2</v>
      </c>
      <c r="AO1460" s="38">
        <f t="shared" si="316"/>
        <v>41813</v>
      </c>
      <c r="AP1460" s="38" t="e">
        <f t="shared" si="317"/>
        <v>#N/A</v>
      </c>
      <c r="AQ1460" s="38">
        <f t="shared" si="318"/>
        <v>41813</v>
      </c>
      <c r="AS1460" s="112" t="str">
        <f t="shared" ca="1" si="354"/>
        <v>$Z$129:$Z$1393</v>
      </c>
      <c r="AT1460" s="112">
        <f t="shared" ca="1" si="342"/>
        <v>0.23352999999999999</v>
      </c>
      <c r="AU1460" s="112">
        <f t="shared" ca="1" si="355"/>
        <v>0.23352999999999999</v>
      </c>
      <c r="AV1460" s="112">
        <f t="shared" ca="1" si="356"/>
        <v>0</v>
      </c>
    </row>
    <row r="1461" spans="2:48">
      <c r="B1461" s="111">
        <v>43734</v>
      </c>
      <c r="C1461" s="112">
        <v>2.1043799999999999</v>
      </c>
      <c r="E1461" s="111"/>
      <c r="K1461" s="111">
        <v>43670</v>
      </c>
      <c r="L1461" s="112">
        <v>2.35107</v>
      </c>
      <c r="N1461" s="111">
        <v>43670</v>
      </c>
      <c r="O1461" s="112">
        <v>2.11754</v>
      </c>
      <c r="Q1461" s="111">
        <v>43670</v>
      </c>
      <c r="R1461" s="112">
        <v>0.23352999999999999</v>
      </c>
      <c r="S1461" s="158">
        <f t="shared" si="327"/>
        <v>0</v>
      </c>
      <c r="T1461" s="38">
        <f t="shared" si="328"/>
        <v>43734</v>
      </c>
      <c r="U1461" s="112">
        <f t="shared" ca="1" si="329"/>
        <v>2.1043799999999999</v>
      </c>
      <c r="V1461" s="112">
        <f t="shared" ca="1" si="323"/>
        <v>1.9216600000000001</v>
      </c>
      <c r="W1461" s="112">
        <f t="shared" ca="1" si="324"/>
        <v>1.6881300000000001</v>
      </c>
      <c r="X1461" s="112">
        <f t="shared" ca="1" si="325"/>
        <v>0.23352999999999999</v>
      </c>
      <c r="Y1461" s="112">
        <f t="shared" ca="1" si="330"/>
        <v>0</v>
      </c>
      <c r="Z1461" s="27">
        <f t="shared" ca="1" si="326"/>
        <v>0.41624999999999979</v>
      </c>
      <c r="AB1461" s="38">
        <f t="shared" si="334"/>
        <v>43642</v>
      </c>
      <c r="AC1461" s="38">
        <f t="shared" si="335"/>
        <v>43642</v>
      </c>
      <c r="AD1461" s="38">
        <f t="shared" si="336"/>
        <v>43643</v>
      </c>
      <c r="AE1461" s="38">
        <f t="shared" si="307"/>
        <v>43640</v>
      </c>
      <c r="AF1461" s="74">
        <f t="shared" si="308"/>
        <v>43642</v>
      </c>
      <c r="AG1461" s="38">
        <f t="shared" ca="1" si="309"/>
        <v>43640</v>
      </c>
      <c r="AH1461" s="38">
        <f t="shared" ca="1" si="310"/>
        <v>43732</v>
      </c>
      <c r="AI1461" s="38">
        <f t="shared" ca="1" si="311"/>
        <v>43732</v>
      </c>
      <c r="AJ1461" s="38">
        <f t="shared" ca="1" si="312"/>
        <v>43733</v>
      </c>
      <c r="AK1461" s="74">
        <f t="shared" ca="1" si="337"/>
        <v>43640</v>
      </c>
      <c r="AL1461" s="38">
        <f t="shared" si="338"/>
        <v>43640</v>
      </c>
      <c r="AM1461" s="38">
        <f t="shared" si="339"/>
        <v>43637</v>
      </c>
      <c r="AN1461" s="112">
        <f t="shared" ca="1" si="340"/>
        <v>2</v>
      </c>
      <c r="AO1461" s="38">
        <f t="shared" si="316"/>
        <v>41814</v>
      </c>
      <c r="AP1461" s="38">
        <f t="shared" si="317"/>
        <v>41814</v>
      </c>
      <c r="AQ1461" s="38">
        <f t="shared" si="318"/>
        <v>41815</v>
      </c>
      <c r="AS1461" s="112" t="str">
        <f t="shared" ca="1" si="354"/>
        <v>$Z$130:$Z$1394</v>
      </c>
      <c r="AT1461" s="112">
        <f t="shared" ca="1" si="342"/>
        <v>0.23352999999999999</v>
      </c>
      <c r="AU1461" s="112">
        <f t="shared" ca="1" si="355"/>
        <v>0.23352999999999999</v>
      </c>
      <c r="AV1461" s="112">
        <f t="shared" ca="1" si="356"/>
        <v>0</v>
      </c>
    </row>
    <row r="1462" spans="2:48">
      <c r="B1462" s="111">
        <v>43735</v>
      </c>
      <c r="C1462" s="112">
        <v>2.09863</v>
      </c>
      <c r="E1462" s="111"/>
      <c r="K1462" s="111">
        <v>43671</v>
      </c>
      <c r="L1462" s="112">
        <v>2.3450600000000001</v>
      </c>
      <c r="N1462" s="111">
        <v>43671</v>
      </c>
      <c r="O1462" s="112">
        <v>2.1115300000000001</v>
      </c>
      <c r="Q1462" s="111">
        <v>43671</v>
      </c>
      <c r="R1462" s="112">
        <v>0.23352999999999999</v>
      </c>
      <c r="S1462" s="158">
        <f t="shared" si="327"/>
        <v>0</v>
      </c>
      <c r="T1462" s="38">
        <f t="shared" si="328"/>
        <v>43735</v>
      </c>
      <c r="U1462" s="112">
        <f t="shared" ca="1" si="329"/>
        <v>2.09863</v>
      </c>
      <c r="V1462" s="112">
        <f t="shared" ca="1" si="323"/>
        <v>1.9180199999999998</v>
      </c>
      <c r="W1462" s="112">
        <f t="shared" ca="1" si="324"/>
        <v>1.68449</v>
      </c>
      <c r="X1462" s="112">
        <f t="shared" ca="1" si="325"/>
        <v>0.23352999999999999</v>
      </c>
      <c r="Y1462" s="112">
        <f t="shared" ca="1" si="330"/>
        <v>0</v>
      </c>
      <c r="Z1462" s="27">
        <f t="shared" ca="1" si="326"/>
        <v>0.41413999999999995</v>
      </c>
      <c r="AB1462" s="38">
        <f t="shared" si="334"/>
        <v>43643</v>
      </c>
      <c r="AC1462" s="38">
        <f t="shared" si="335"/>
        <v>43643</v>
      </c>
      <c r="AD1462" s="38">
        <f t="shared" si="336"/>
        <v>43644</v>
      </c>
      <c r="AE1462" s="38">
        <f t="shared" si="307"/>
        <v>43641</v>
      </c>
      <c r="AF1462" s="74">
        <f t="shared" si="308"/>
        <v>43643</v>
      </c>
      <c r="AG1462" s="38">
        <f t="shared" ca="1" si="309"/>
        <v>43641</v>
      </c>
      <c r="AH1462" s="38">
        <f t="shared" ca="1" si="310"/>
        <v>43733</v>
      </c>
      <c r="AI1462" s="38">
        <f t="shared" ca="1" si="311"/>
        <v>43733</v>
      </c>
      <c r="AJ1462" s="38">
        <f t="shared" ca="1" si="312"/>
        <v>43734</v>
      </c>
      <c r="AK1462" s="74">
        <f t="shared" ca="1" si="337"/>
        <v>43641</v>
      </c>
      <c r="AL1462" s="38">
        <f t="shared" si="338"/>
        <v>43641</v>
      </c>
      <c r="AM1462" s="38">
        <f t="shared" si="339"/>
        <v>43640</v>
      </c>
      <c r="AN1462" s="112">
        <f t="shared" ca="1" si="340"/>
        <v>2</v>
      </c>
      <c r="AO1462" s="38">
        <f t="shared" si="316"/>
        <v>41815</v>
      </c>
      <c r="AP1462" s="38">
        <f t="shared" si="317"/>
        <v>41815</v>
      </c>
      <c r="AQ1462" s="38">
        <f t="shared" si="318"/>
        <v>41816</v>
      </c>
      <c r="AS1462" s="112" t="str">
        <f t="shared" ca="1" si="354"/>
        <v>$Z$131:$Z$1395</v>
      </c>
      <c r="AT1462" s="112">
        <f t="shared" ca="1" si="342"/>
        <v>0.23352999999999999</v>
      </c>
      <c r="AU1462" s="112">
        <f t="shared" ca="1" si="355"/>
        <v>0.23352999999999999</v>
      </c>
      <c r="AV1462" s="112">
        <f t="shared" ca="1" si="356"/>
        <v>0</v>
      </c>
    </row>
    <row r="1463" spans="2:48">
      <c r="B1463" s="111">
        <v>43738</v>
      </c>
      <c r="C1463" s="112">
        <v>2.0851299999999999</v>
      </c>
      <c r="E1463" s="111"/>
      <c r="K1463" s="111">
        <v>43672</v>
      </c>
      <c r="L1463" s="112">
        <v>2.3332899999999999</v>
      </c>
      <c r="N1463" s="111">
        <v>43672</v>
      </c>
      <c r="O1463" s="112">
        <v>2.0997599999999998</v>
      </c>
      <c r="Q1463" s="111">
        <v>43672</v>
      </c>
      <c r="R1463" s="112">
        <v>0.23352999999999999</v>
      </c>
      <c r="S1463" s="158">
        <f t="shared" si="327"/>
        <v>0</v>
      </c>
      <c r="T1463" s="38">
        <f t="shared" si="328"/>
        <v>43738</v>
      </c>
      <c r="U1463" s="112">
        <f t="shared" ca="1" si="329"/>
        <v>2.0851299999999999</v>
      </c>
      <c r="V1463" s="112">
        <f t="shared" ca="1" si="323"/>
        <v>1.90846</v>
      </c>
      <c r="W1463" s="112">
        <f t="shared" ca="1" si="324"/>
        <v>1.67489</v>
      </c>
      <c r="X1463" s="112">
        <f t="shared" ca="1" si="325"/>
        <v>0.23357</v>
      </c>
      <c r="Y1463" s="112">
        <f t="shared" ca="1" si="330"/>
        <v>0</v>
      </c>
      <c r="Z1463" s="27">
        <f t="shared" ca="1" si="326"/>
        <v>0.41023999999999994</v>
      </c>
      <c r="AB1463" s="38">
        <f t="shared" si="334"/>
        <v>43647</v>
      </c>
      <c r="AC1463" s="38" t="e">
        <f t="shared" si="335"/>
        <v>#N/A</v>
      </c>
      <c r="AD1463" s="38">
        <f t="shared" si="336"/>
        <v>43647</v>
      </c>
      <c r="AE1463" s="38">
        <f t="shared" si="307"/>
        <v>43643</v>
      </c>
      <c r="AF1463" s="74">
        <f t="shared" si="308"/>
        <v>43647</v>
      </c>
      <c r="AG1463" s="38">
        <f t="shared" ca="1" si="309"/>
        <v>43643</v>
      </c>
      <c r="AH1463" s="38">
        <f t="shared" ca="1" si="310"/>
        <v>43735</v>
      </c>
      <c r="AI1463" s="38">
        <f t="shared" ca="1" si="311"/>
        <v>43735</v>
      </c>
      <c r="AJ1463" s="38">
        <f t="shared" ca="1" si="312"/>
        <v>43738</v>
      </c>
      <c r="AK1463" s="74">
        <f t="shared" ca="1" si="337"/>
        <v>43642</v>
      </c>
      <c r="AL1463" s="38">
        <f t="shared" si="338"/>
        <v>43643</v>
      </c>
      <c r="AM1463" s="38">
        <f t="shared" si="339"/>
        <v>43642</v>
      </c>
      <c r="AN1463" s="112">
        <f t="shared" ca="1" si="340"/>
        <v>1</v>
      </c>
      <c r="AO1463" s="38">
        <f t="shared" si="316"/>
        <v>41817</v>
      </c>
      <c r="AP1463" s="38">
        <f t="shared" si="317"/>
        <v>41817</v>
      </c>
      <c r="AQ1463" s="38">
        <f t="shared" si="318"/>
        <v>41820</v>
      </c>
      <c r="AS1463" s="112" t="str">
        <f t="shared" ca="1" si="354"/>
        <v>$Z$133:$Z$1396</v>
      </c>
      <c r="AT1463" s="112">
        <f t="shared" ca="1" si="342"/>
        <v>0.23357</v>
      </c>
      <c r="AU1463" s="112">
        <f t="shared" ca="1" si="355"/>
        <v>0.23357</v>
      </c>
      <c r="AV1463" s="112">
        <f t="shared" ca="1" si="356"/>
        <v>0</v>
      </c>
    </row>
    <row r="1464" spans="2:48">
      <c r="B1464" s="111">
        <v>43739</v>
      </c>
      <c r="C1464" s="112">
        <v>2.0886300000000002</v>
      </c>
      <c r="E1464" s="111"/>
      <c r="K1464" s="111">
        <v>43675</v>
      </c>
      <c r="L1464" s="112">
        <v>2.31982</v>
      </c>
      <c r="N1464" s="111">
        <v>43675</v>
      </c>
      <c r="O1464" s="112">
        <v>2.08629</v>
      </c>
      <c r="Q1464" s="111">
        <v>43675</v>
      </c>
      <c r="R1464" s="112">
        <v>0.23352999999999999</v>
      </c>
      <c r="S1464" s="158">
        <f t="shared" si="327"/>
        <v>0</v>
      </c>
      <c r="T1464" s="38">
        <f t="shared" si="328"/>
        <v>43739</v>
      </c>
      <c r="U1464" s="112">
        <f t="shared" ca="1" si="329"/>
        <v>2.0886300000000002</v>
      </c>
      <c r="V1464" s="112">
        <f t="shared" ca="1" si="323"/>
        <v>1.8971200000000001</v>
      </c>
      <c r="W1464" s="112">
        <f t="shared" ca="1" si="324"/>
        <v>1.6635900000000001</v>
      </c>
      <c r="X1464" s="112">
        <f t="shared" ca="1" si="325"/>
        <v>0.23352999999999999</v>
      </c>
      <c r="Y1464" s="112">
        <f t="shared" ca="1" si="330"/>
        <v>0</v>
      </c>
      <c r="Z1464" s="27">
        <f t="shared" ca="1" si="326"/>
        <v>0.42504000000000008</v>
      </c>
      <c r="AB1464" s="38">
        <f t="shared" si="334"/>
        <v>43647</v>
      </c>
      <c r="AC1464" s="38">
        <f t="shared" si="335"/>
        <v>43647</v>
      </c>
      <c r="AD1464" s="38">
        <f t="shared" si="336"/>
        <v>43648</v>
      </c>
      <c r="AE1464" s="38">
        <f t="shared" si="307"/>
        <v>43643</v>
      </c>
      <c r="AF1464" s="74">
        <f t="shared" si="308"/>
        <v>43647</v>
      </c>
      <c r="AG1464" s="38">
        <f t="shared" ca="1" si="309"/>
        <v>43643</v>
      </c>
      <c r="AH1464" s="38">
        <f t="shared" ca="1" si="310"/>
        <v>43735</v>
      </c>
      <c r="AI1464" s="38">
        <f t="shared" ca="1" si="311"/>
        <v>43735</v>
      </c>
      <c r="AJ1464" s="38">
        <f t="shared" ca="1" si="312"/>
        <v>43738</v>
      </c>
      <c r="AK1464" s="74">
        <f t="shared" ca="1" si="337"/>
        <v>43643</v>
      </c>
      <c r="AL1464" s="38">
        <f t="shared" si="338"/>
        <v>43643</v>
      </c>
      <c r="AM1464" s="38">
        <f t="shared" si="339"/>
        <v>43642</v>
      </c>
      <c r="AN1464" s="112">
        <f t="shared" ca="1" si="340"/>
        <v>2</v>
      </c>
      <c r="AO1464" s="38">
        <f t="shared" si="316"/>
        <v>41817</v>
      </c>
      <c r="AP1464" s="38">
        <f t="shared" si="317"/>
        <v>41817</v>
      </c>
      <c r="AQ1464" s="38">
        <f t="shared" si="318"/>
        <v>41820</v>
      </c>
      <c r="AS1464" s="112" t="str">
        <f t="shared" ref="AS1464:AS1465" ca="1" si="357">ADDRESS(MATCH(AO1464,T:T,0),COLUMN(Z1464))&amp;":"&amp;ADDRESS(MATCH(AK1464,T:T,0),COLUMN(Z1464))</f>
        <v>$Z$133:$Z$1397</v>
      </c>
      <c r="AT1464" s="112">
        <f t="shared" ca="1" si="342"/>
        <v>0.23352999999999999</v>
      </c>
      <c r="AU1464" s="112">
        <f t="shared" ref="AU1464:AU1465" ca="1" si="358">X1464</f>
        <v>0.23352999999999999</v>
      </c>
      <c r="AV1464" s="112">
        <f t="shared" ref="AV1464:AV1465" ca="1" si="359">AT1464-AU1464</f>
        <v>0</v>
      </c>
    </row>
    <row r="1465" spans="2:48">
      <c r="B1465" s="111">
        <v>43740</v>
      </c>
      <c r="C1465" s="112">
        <v>2.0563799999999999</v>
      </c>
      <c r="E1465" s="111"/>
      <c r="K1465" s="111">
        <v>43676</v>
      </c>
      <c r="L1465" s="112">
        <v>2.31338</v>
      </c>
      <c r="N1465" s="111">
        <v>43676</v>
      </c>
      <c r="O1465" s="112">
        <v>2.07985</v>
      </c>
      <c r="Q1465" s="111">
        <v>43676</v>
      </c>
      <c r="R1465" s="112">
        <v>0.23352999999999999</v>
      </c>
      <c r="S1465" s="158">
        <f t="shared" si="327"/>
        <v>0</v>
      </c>
      <c r="T1465" s="38">
        <f t="shared" si="328"/>
        <v>43740</v>
      </c>
      <c r="U1465" s="112">
        <f t="shared" ca="1" si="329"/>
        <v>2.0563799999999999</v>
      </c>
      <c r="V1465" s="112">
        <f t="shared" ca="1" si="323"/>
        <v>1.89469</v>
      </c>
      <c r="W1465" s="112">
        <f t="shared" ca="1" si="324"/>
        <v>1.66116</v>
      </c>
      <c r="X1465" s="112">
        <f t="shared" ca="1" si="325"/>
        <v>0.23352999999999999</v>
      </c>
      <c r="Y1465" s="112">
        <f t="shared" ca="1" si="330"/>
        <v>0</v>
      </c>
      <c r="Z1465" s="27">
        <f t="shared" ca="1" si="326"/>
        <v>0.3952199999999999</v>
      </c>
      <c r="AB1465" s="38">
        <f t="shared" si="334"/>
        <v>43648</v>
      </c>
      <c r="AC1465" s="38">
        <f t="shared" si="335"/>
        <v>43648</v>
      </c>
      <c r="AD1465" s="38">
        <f t="shared" si="336"/>
        <v>43649</v>
      </c>
      <c r="AE1465" s="38">
        <f t="shared" si="307"/>
        <v>43644</v>
      </c>
      <c r="AF1465" s="74">
        <f t="shared" si="308"/>
        <v>43648</v>
      </c>
      <c r="AG1465" s="38">
        <f t="shared" ca="1" si="309"/>
        <v>43644</v>
      </c>
      <c r="AH1465" s="38">
        <f t="shared" ca="1" si="310"/>
        <v>43738</v>
      </c>
      <c r="AI1465" s="38" t="e">
        <f t="shared" ca="1" si="311"/>
        <v>#N/A</v>
      </c>
      <c r="AJ1465" s="38">
        <f t="shared" ca="1" si="312"/>
        <v>43738</v>
      </c>
      <c r="AK1465" s="74">
        <f t="shared" ca="1" si="337"/>
        <v>43644</v>
      </c>
      <c r="AL1465" s="38">
        <f t="shared" si="338"/>
        <v>43644</v>
      </c>
      <c r="AM1465" s="38">
        <f t="shared" si="339"/>
        <v>43643</v>
      </c>
      <c r="AN1465" s="112">
        <f t="shared" ca="1" si="340"/>
        <v>2</v>
      </c>
      <c r="AO1465" s="38">
        <f t="shared" si="316"/>
        <v>41820</v>
      </c>
      <c r="AP1465" s="38" t="e">
        <f t="shared" si="317"/>
        <v>#N/A</v>
      </c>
      <c r="AQ1465" s="38">
        <f t="shared" si="318"/>
        <v>41820</v>
      </c>
      <c r="AS1465" s="112" t="str">
        <f t="shared" ca="1" si="357"/>
        <v>$Z$134:$Z$1398</v>
      </c>
      <c r="AT1465" s="112">
        <f t="shared" ca="1" si="342"/>
        <v>0.23352999999999999</v>
      </c>
      <c r="AU1465" s="112">
        <f t="shared" ca="1" si="358"/>
        <v>0.23352999999999999</v>
      </c>
      <c r="AV1465" s="112">
        <f t="shared" ca="1" si="359"/>
        <v>0</v>
      </c>
    </row>
    <row r="1466" spans="2:48">
      <c r="B1466" s="111">
        <v>43741</v>
      </c>
      <c r="C1466" s="112">
        <v>2.0431300000000001</v>
      </c>
      <c r="E1466" s="111"/>
      <c r="K1466" s="111">
        <v>43677</v>
      </c>
      <c r="L1466" s="112">
        <v>2.30715</v>
      </c>
      <c r="N1466" s="111">
        <v>43677</v>
      </c>
      <c r="O1466" s="112">
        <v>2.07362</v>
      </c>
      <c r="Q1466" s="111">
        <v>43677</v>
      </c>
      <c r="R1466" s="112">
        <v>0.23352999999999999</v>
      </c>
      <c r="S1466" s="158">
        <f t="shared" si="327"/>
        <v>0</v>
      </c>
      <c r="T1466" s="38">
        <f t="shared" si="328"/>
        <v>43741</v>
      </c>
      <c r="U1466" s="112">
        <f t="shared" ca="1" si="329"/>
        <v>2.0431300000000001</v>
      </c>
      <c r="V1466" s="112">
        <f t="shared" ca="1" si="323"/>
        <v>1.8913</v>
      </c>
      <c r="W1466" s="112">
        <f t="shared" ca="1" si="324"/>
        <v>1.65777</v>
      </c>
      <c r="X1466" s="112">
        <f t="shared" ca="1" si="325"/>
        <v>0.23352999999999999</v>
      </c>
      <c r="Y1466" s="112">
        <f t="shared" ca="1" si="330"/>
        <v>0</v>
      </c>
      <c r="Z1466" s="27">
        <f t="shared" ca="1" si="326"/>
        <v>0.38536000000000015</v>
      </c>
      <c r="AB1466" s="38">
        <f t="shared" si="334"/>
        <v>43649</v>
      </c>
      <c r="AC1466" s="38">
        <f t="shared" si="335"/>
        <v>43649</v>
      </c>
      <c r="AD1466" s="38">
        <f t="shared" si="336"/>
        <v>43650</v>
      </c>
      <c r="AE1466" s="38">
        <f t="shared" si="307"/>
        <v>43647</v>
      </c>
      <c r="AF1466" s="74">
        <f t="shared" si="308"/>
        <v>43649</v>
      </c>
      <c r="AG1466" s="38">
        <f t="shared" ca="1" si="309"/>
        <v>43647</v>
      </c>
      <c r="AH1466" s="38">
        <f ca="1">INDEX(E:E,IFERROR(MATCH(EDATE(AG1466,3),E:E,0),MATCH(EDATE(AG1466,3),E:E,1)+1))</f>
        <v>43739</v>
      </c>
      <c r="AI1466" s="38">
        <f t="shared" ca="1" si="311"/>
        <v>43739</v>
      </c>
      <c r="AJ1466" s="38">
        <f t="shared" ca="1" si="312"/>
        <v>43740</v>
      </c>
      <c r="AK1466" s="74">
        <f t="shared" ca="1" si="337"/>
        <v>43647</v>
      </c>
      <c r="AL1466" s="38">
        <f t="shared" si="338"/>
        <v>43647</v>
      </c>
      <c r="AM1466" s="38">
        <f t="shared" si="339"/>
        <v>43644</v>
      </c>
      <c r="AN1466" s="112">
        <f t="shared" ca="1" si="340"/>
        <v>2</v>
      </c>
      <c r="AO1466" s="38">
        <f t="shared" si="316"/>
        <v>41821</v>
      </c>
      <c r="AP1466" s="38">
        <f t="shared" si="317"/>
        <v>41821</v>
      </c>
      <c r="AQ1466" s="38">
        <f t="shared" si="318"/>
        <v>41822</v>
      </c>
      <c r="AS1466" s="112" t="str">
        <f t="shared" ref="AS1466:AS1472" ca="1" si="360">ADDRESS(MATCH(AO1466,T:T,0),COLUMN(Z1466))&amp;":"&amp;ADDRESS(MATCH(AK1466,T:T,0),COLUMN(Z1466))</f>
        <v>$Z$135:$Z$1399</v>
      </c>
      <c r="AT1466" s="112">
        <f t="shared" ca="1" si="342"/>
        <v>0.23352999999999999</v>
      </c>
      <c r="AU1466" s="112">
        <f t="shared" ref="AU1466:AU1472" ca="1" si="361">X1466</f>
        <v>0.23352999999999999</v>
      </c>
      <c r="AV1466" s="112">
        <f t="shared" ref="AV1466:AV1472" ca="1" si="362">AT1466-AU1466</f>
        <v>0</v>
      </c>
    </row>
    <row r="1467" spans="2:48">
      <c r="B1467" s="111">
        <v>43742</v>
      </c>
      <c r="C1467" s="112">
        <v>2.0270000000000001</v>
      </c>
      <c r="E1467" s="111"/>
      <c r="K1467" s="111">
        <v>43678</v>
      </c>
      <c r="L1467" s="112">
        <v>2.2985199999999999</v>
      </c>
      <c r="N1467" s="111">
        <v>43678</v>
      </c>
      <c r="O1467" s="112">
        <v>2.0649899999999999</v>
      </c>
      <c r="Q1467" s="111">
        <v>43678</v>
      </c>
      <c r="R1467" s="112">
        <v>0.23352999999999999</v>
      </c>
      <c r="S1467" s="158">
        <f t="shared" si="327"/>
        <v>0</v>
      </c>
      <c r="T1467" s="38">
        <f t="shared" si="328"/>
        <v>43742</v>
      </c>
      <c r="U1467" s="112">
        <f t="shared" ca="1" si="329"/>
        <v>2.0270000000000001</v>
      </c>
      <c r="V1467" s="112">
        <f t="shared" ca="1" si="323"/>
        <v>1.88605</v>
      </c>
      <c r="W1467" s="112">
        <f t="shared" ca="1" si="324"/>
        <v>1.65252</v>
      </c>
      <c r="X1467" s="112">
        <f t="shared" ca="1" si="325"/>
        <v>0.23352999999999999</v>
      </c>
      <c r="Y1467" s="112">
        <f t="shared" ca="1" si="330"/>
        <v>0</v>
      </c>
      <c r="Z1467" s="27">
        <f t="shared" ca="1" si="326"/>
        <v>0.37448000000000015</v>
      </c>
      <c r="AB1467" s="38">
        <f t="shared" si="334"/>
        <v>43650</v>
      </c>
      <c r="AC1467" s="38">
        <f t="shared" si="335"/>
        <v>43650</v>
      </c>
      <c r="AD1467" s="38">
        <f t="shared" si="336"/>
        <v>43651</v>
      </c>
      <c r="AE1467" s="38">
        <f>INDEX(T:T,MATCH(AB1467,T:T,0)-2)</f>
        <v>43648</v>
      </c>
      <c r="AF1467" s="74">
        <f>INDEX(T:T,IFERROR(MATCH(AE1467,T:T,0)+2,MATCH(AE1467,T:T,1)+3))</f>
        <v>43650</v>
      </c>
      <c r="AG1467" s="38">
        <f ca="1">IFERROR(INDEX(E:E,MATCH(AF1467,E:E,0)-2),INDEX(E:E,MATCH(AF1467,E:E,1)-2))</f>
        <v>43647</v>
      </c>
      <c r="AH1467" s="38">
        <f t="shared" ca="1" si="310"/>
        <v>43739</v>
      </c>
      <c r="AI1467" s="38">
        <f t="shared" ca="1" si="311"/>
        <v>43739</v>
      </c>
      <c r="AJ1467" s="38">
        <f t="shared" ca="1" si="312"/>
        <v>43740</v>
      </c>
      <c r="AK1467" s="74">
        <f t="shared" ca="1" si="337"/>
        <v>43648</v>
      </c>
      <c r="AL1467" s="38">
        <f t="shared" si="338"/>
        <v>43648</v>
      </c>
      <c r="AM1467" s="38">
        <f t="shared" si="339"/>
        <v>43647</v>
      </c>
      <c r="AN1467" s="112">
        <f t="shared" ca="1" si="340"/>
        <v>3</v>
      </c>
      <c r="AO1467" s="38">
        <f t="shared" si="316"/>
        <v>41822</v>
      </c>
      <c r="AP1467" s="38">
        <f t="shared" si="317"/>
        <v>41822</v>
      </c>
      <c r="AQ1467" s="38">
        <f t="shared" si="318"/>
        <v>41823</v>
      </c>
      <c r="AS1467" s="112" t="str">
        <f t="shared" ca="1" si="360"/>
        <v>$Z$136:$Z$1400</v>
      </c>
      <c r="AT1467" s="112">
        <f t="shared" ca="1" si="342"/>
        <v>0.23352999999999999</v>
      </c>
      <c r="AU1467" s="112">
        <f t="shared" ca="1" si="361"/>
        <v>0.23352999999999999</v>
      </c>
      <c r="AV1467" s="112">
        <f t="shared" ca="1" si="362"/>
        <v>0</v>
      </c>
    </row>
    <row r="1468" spans="2:48">
      <c r="B1468" s="111">
        <v>43745</v>
      </c>
      <c r="C1468" s="112">
        <v>2.012</v>
      </c>
      <c r="E1468" s="111"/>
      <c r="K1468" s="111">
        <v>43679</v>
      </c>
      <c r="L1468" s="112">
        <v>2.2818499999999999</v>
      </c>
      <c r="N1468" s="111">
        <v>43679</v>
      </c>
      <c r="O1468" s="112">
        <v>2.0483199999999999</v>
      </c>
      <c r="Q1468" s="111">
        <v>43679</v>
      </c>
      <c r="R1468" s="112">
        <v>0.23352999999999999</v>
      </c>
      <c r="S1468" s="158">
        <f t="shared" si="327"/>
        <v>0</v>
      </c>
      <c r="T1468" s="38">
        <f t="shared" si="328"/>
        <v>43745</v>
      </c>
      <c r="U1468" s="112">
        <f t="shared" ca="1" si="329"/>
        <v>2.012</v>
      </c>
      <c r="V1468" s="112">
        <f t="shared" ca="1" si="323"/>
        <v>1.8793</v>
      </c>
      <c r="W1468" s="112">
        <f t="shared" ca="1" si="324"/>
        <v>1.64577</v>
      </c>
      <c r="X1468" s="112">
        <f t="shared" ca="1" si="325"/>
        <v>0.23352999999999999</v>
      </c>
      <c r="Y1468" s="112">
        <f t="shared" ca="1" si="330"/>
        <v>0</v>
      </c>
      <c r="Z1468" s="27">
        <f t="shared" ca="1" si="326"/>
        <v>0.36623000000000006</v>
      </c>
      <c r="AB1468" s="38">
        <f t="shared" si="334"/>
        <v>43654</v>
      </c>
      <c r="AC1468" s="38" t="e">
        <f t="shared" si="335"/>
        <v>#N/A</v>
      </c>
      <c r="AD1468" s="38">
        <f t="shared" si="336"/>
        <v>43654</v>
      </c>
      <c r="AE1468" s="38">
        <f t="shared" si="307"/>
        <v>43650</v>
      </c>
      <c r="AF1468" s="74">
        <f t="shared" si="308"/>
        <v>43654</v>
      </c>
      <c r="AG1468" s="38">
        <f t="shared" ca="1" si="309"/>
        <v>43649</v>
      </c>
      <c r="AH1468" s="38">
        <f t="shared" ca="1" si="310"/>
        <v>43741</v>
      </c>
      <c r="AI1468" s="38">
        <f t="shared" ca="1" si="311"/>
        <v>43741</v>
      </c>
      <c r="AJ1468" s="38">
        <f t="shared" ca="1" si="312"/>
        <v>43742</v>
      </c>
      <c r="AK1468" s="74">
        <f t="shared" ca="1" si="337"/>
        <v>43650</v>
      </c>
      <c r="AL1468" s="38">
        <f t="shared" si="338"/>
        <v>43650</v>
      </c>
      <c r="AM1468" s="38">
        <f t="shared" si="339"/>
        <v>43649</v>
      </c>
      <c r="AN1468" s="112">
        <f t="shared" ca="1" si="340"/>
        <v>2</v>
      </c>
      <c r="AO1468" s="38">
        <f t="shared" si="316"/>
        <v>41824</v>
      </c>
      <c r="AP1468" s="38">
        <f t="shared" si="317"/>
        <v>41824</v>
      </c>
      <c r="AQ1468" s="38">
        <f t="shared" si="318"/>
        <v>41827</v>
      </c>
      <c r="AS1468" s="112" t="str">
        <f t="shared" ca="1" si="360"/>
        <v>$Z$138:$Z$1402</v>
      </c>
      <c r="AT1468" s="112">
        <f t="shared" ca="1" si="342"/>
        <v>0.23352999999999999</v>
      </c>
      <c r="AU1468" s="112">
        <f t="shared" ca="1" si="361"/>
        <v>0.23352999999999999</v>
      </c>
      <c r="AV1468" s="112">
        <f t="shared" ca="1" si="362"/>
        <v>0</v>
      </c>
    </row>
    <row r="1469" spans="2:48">
      <c r="B1469" s="111">
        <v>43746</v>
      </c>
      <c r="C1469" s="112">
        <v>2.0095000000000001</v>
      </c>
      <c r="E1469" s="111"/>
      <c r="K1469" s="111">
        <v>43682</v>
      </c>
      <c r="L1469" s="112">
        <v>2.2716799999999999</v>
      </c>
      <c r="N1469" s="111">
        <v>43682</v>
      </c>
      <c r="O1469" s="112">
        <v>2.0381100000000001</v>
      </c>
      <c r="Q1469" s="111">
        <v>43682</v>
      </c>
      <c r="R1469" s="112">
        <v>0.23357</v>
      </c>
      <c r="S1469" s="158">
        <f t="shared" si="327"/>
        <v>0</v>
      </c>
      <c r="T1469" s="38">
        <f t="shared" si="328"/>
        <v>43746</v>
      </c>
      <c r="U1469" s="112">
        <f t="shared" ca="1" si="329"/>
        <v>2.0095000000000001</v>
      </c>
      <c r="V1469" s="112">
        <f t="shared" ca="1" si="323"/>
        <v>1.87635</v>
      </c>
      <c r="W1469" s="112">
        <f t="shared" ca="1" si="324"/>
        <v>1.6428199999999999</v>
      </c>
      <c r="X1469" s="112">
        <f t="shared" ca="1" si="325"/>
        <v>0.23352999999999999</v>
      </c>
      <c r="Y1469" s="112">
        <f t="shared" ca="1" si="330"/>
        <v>0</v>
      </c>
      <c r="Z1469" s="27">
        <f t="shared" ca="1" si="326"/>
        <v>0.36668000000000012</v>
      </c>
      <c r="AB1469" s="38">
        <f t="shared" si="334"/>
        <v>43654</v>
      </c>
      <c r="AC1469" s="38">
        <f t="shared" si="335"/>
        <v>43654</v>
      </c>
      <c r="AD1469" s="38">
        <f t="shared" si="336"/>
        <v>43655</v>
      </c>
      <c r="AE1469" s="38">
        <f t="shared" si="307"/>
        <v>43650</v>
      </c>
      <c r="AF1469" s="74">
        <f t="shared" si="308"/>
        <v>43654</v>
      </c>
      <c r="AG1469" s="38">
        <f t="shared" ca="1" si="309"/>
        <v>43649</v>
      </c>
      <c r="AH1469" s="38">
        <f t="shared" ca="1" si="310"/>
        <v>43741</v>
      </c>
      <c r="AI1469" s="38">
        <f t="shared" ca="1" si="311"/>
        <v>43741</v>
      </c>
      <c r="AJ1469" s="38">
        <f t="shared" ca="1" si="312"/>
        <v>43742</v>
      </c>
      <c r="AK1469" s="74">
        <f t="shared" ca="1" si="337"/>
        <v>43650</v>
      </c>
      <c r="AL1469" s="38">
        <f t="shared" si="338"/>
        <v>43650</v>
      </c>
      <c r="AM1469" s="38">
        <f t="shared" si="339"/>
        <v>43649</v>
      </c>
      <c r="AN1469" s="112">
        <f t="shared" ca="1" si="340"/>
        <v>3</v>
      </c>
      <c r="AO1469" s="38">
        <f t="shared" si="316"/>
        <v>41824</v>
      </c>
      <c r="AP1469" s="38">
        <f t="shared" si="317"/>
        <v>41824</v>
      </c>
      <c r="AQ1469" s="38">
        <f t="shared" si="318"/>
        <v>41827</v>
      </c>
      <c r="AS1469" s="112" t="str">
        <f t="shared" ca="1" si="360"/>
        <v>$Z$138:$Z$1402</v>
      </c>
      <c r="AT1469" s="112">
        <f t="shared" ca="1" si="342"/>
        <v>0.23352999999999999</v>
      </c>
      <c r="AU1469" s="112">
        <f t="shared" ca="1" si="361"/>
        <v>0.23352999999999999</v>
      </c>
      <c r="AV1469" s="112">
        <f t="shared" ca="1" si="362"/>
        <v>0</v>
      </c>
    </row>
    <row r="1470" spans="2:48">
      <c r="B1470" s="111">
        <v>43747</v>
      </c>
      <c r="C1470" s="112">
        <v>1.9842499999999998</v>
      </c>
      <c r="E1470" s="111"/>
      <c r="K1470" s="111">
        <v>43683</v>
      </c>
      <c r="L1470" s="112">
        <v>2.2656299999999998</v>
      </c>
      <c r="N1470" s="111">
        <v>43683</v>
      </c>
      <c r="O1470" s="112">
        <v>2.0320999999999998</v>
      </c>
      <c r="Q1470" s="111">
        <v>43683</v>
      </c>
      <c r="R1470" s="112">
        <v>0.23352999999999999</v>
      </c>
      <c r="S1470" s="158">
        <f t="shared" si="327"/>
        <v>0</v>
      </c>
      <c r="T1470" s="38">
        <f t="shared" si="328"/>
        <v>43747</v>
      </c>
      <c r="U1470" s="112">
        <f t="shared" ca="1" si="329"/>
        <v>1.9842499999999998</v>
      </c>
      <c r="V1470" s="112">
        <f t="shared" ca="1" si="323"/>
        <v>1.87307</v>
      </c>
      <c r="W1470" s="112">
        <f t="shared" ca="1" si="324"/>
        <v>1.63954</v>
      </c>
      <c r="X1470" s="112">
        <f t="shared" ca="1" si="325"/>
        <v>0.23352999999999999</v>
      </c>
      <c r="Y1470" s="112">
        <f t="shared" ca="1" si="330"/>
        <v>0</v>
      </c>
      <c r="Z1470" s="27">
        <f t="shared" ca="1" si="326"/>
        <v>0.34470999999999985</v>
      </c>
      <c r="AB1470" s="38">
        <f t="shared" si="334"/>
        <v>43655</v>
      </c>
      <c r="AC1470" s="38">
        <f t="shared" si="335"/>
        <v>43655</v>
      </c>
      <c r="AD1470" s="38">
        <f t="shared" si="336"/>
        <v>43656</v>
      </c>
      <c r="AE1470" s="38">
        <f t="shared" ref="AE1470:AE1533" si="363">INDEX(T:T,MATCH(AB1470,T:T,0)-2)</f>
        <v>43651</v>
      </c>
      <c r="AF1470" s="74">
        <f t="shared" ref="AF1470:AF1533" si="364">INDEX(T:T,IFERROR(MATCH(AE1470,T:T,0)+2,MATCH(AE1470,T:T,1)+3))</f>
        <v>43655</v>
      </c>
      <c r="AG1470" s="38">
        <f t="shared" ref="AG1470:AG1533" ca="1" si="365">IFERROR(INDEX(E:E,MATCH(AF1470,E:E,0)-2),INDEX(E:E,MATCH(AF1470,E:E,1)-2))</f>
        <v>43651</v>
      </c>
      <c r="AH1470" s="38">
        <f t="shared" ref="AH1470:AH1533" ca="1" si="366">INDEX(E:E,IFERROR(MATCH(EDATE(AG1470,3),E:E,0),MATCH(EDATE(AG1470,3),E:E,1)+1))</f>
        <v>43745</v>
      </c>
      <c r="AI1470" s="38" t="e">
        <f t="shared" ref="AI1470:AI1533" ca="1" si="367">INDEX(E:E,MATCH(EDATE(AG1470,3),E:E,0))</f>
        <v>#N/A</v>
      </c>
      <c r="AJ1470" s="38">
        <f t="shared" ref="AJ1470:AJ1533" ca="1" si="368">INDEX(E:E,MATCH(EDATE(AG1470,3),E:E,1)+1)</f>
        <v>43745</v>
      </c>
      <c r="AK1470" s="74">
        <f t="shared" ca="1" si="337"/>
        <v>43651</v>
      </c>
      <c r="AL1470" s="38">
        <f t="shared" si="338"/>
        <v>43651</v>
      </c>
      <c r="AM1470" s="38">
        <f t="shared" si="339"/>
        <v>43650</v>
      </c>
      <c r="AN1470" s="112">
        <f t="shared" ca="1" si="340"/>
        <v>2</v>
      </c>
      <c r="AO1470" s="38">
        <f t="shared" ref="AO1470:AO1533" si="369">INDEX(T:T,IFERROR(MATCH(EDATE(AE1470,-60),T:T,0),MATCH(EDATE(AE1470,-60),T:T,1)+1))</f>
        <v>41827</v>
      </c>
      <c r="AP1470" s="38" t="e">
        <f t="shared" ref="AP1470:AP1533" si="370">INDEX(T:T,MATCH(EDATE(AE1470,-60),T:T,0))</f>
        <v>#N/A</v>
      </c>
      <c r="AQ1470" s="38">
        <f t="shared" ref="AQ1470:AQ1533" si="371">INDEX(T:T,MATCH(EDATE(AE1470,-60),T:T,1)+1)</f>
        <v>41827</v>
      </c>
      <c r="AS1470" s="112" t="str">
        <f t="shared" ca="1" si="360"/>
        <v>$Z$139:$Z$1403</v>
      </c>
      <c r="AT1470" s="112">
        <f t="shared" ca="1" si="342"/>
        <v>0.23352999999999999</v>
      </c>
      <c r="AU1470" s="112">
        <f t="shared" ca="1" si="361"/>
        <v>0.23352999999999999</v>
      </c>
      <c r="AV1470" s="112">
        <f t="shared" ca="1" si="362"/>
        <v>0</v>
      </c>
    </row>
    <row r="1471" spans="2:48">
      <c r="B1471" s="111">
        <v>43748</v>
      </c>
      <c r="C1471" s="112">
        <v>1.98613</v>
      </c>
      <c r="E1471" s="111"/>
      <c r="K1471" s="111">
        <v>43684</v>
      </c>
      <c r="L1471" s="112">
        <v>2.2597300000000002</v>
      </c>
      <c r="N1471" s="111">
        <v>43684</v>
      </c>
      <c r="O1471" s="112">
        <v>2.0262000000000002</v>
      </c>
      <c r="Q1471" s="111">
        <v>43684</v>
      </c>
      <c r="R1471" s="112">
        <v>0.23352999999999999</v>
      </c>
      <c r="S1471" s="158">
        <f t="shared" si="327"/>
        <v>0</v>
      </c>
      <c r="T1471" s="38">
        <f t="shared" si="328"/>
        <v>43748</v>
      </c>
      <c r="U1471" s="112">
        <f t="shared" ca="1" si="329"/>
        <v>1.98613</v>
      </c>
      <c r="V1471" s="112">
        <f t="shared" ca="1" si="323"/>
        <v>1.8698000000000001</v>
      </c>
      <c r="W1471" s="112">
        <f t="shared" ca="1" si="324"/>
        <v>1.6362700000000001</v>
      </c>
      <c r="X1471" s="112">
        <f t="shared" ca="1" si="325"/>
        <v>0.23352999999999999</v>
      </c>
      <c r="Y1471" s="112">
        <f t="shared" ca="1" si="330"/>
        <v>0</v>
      </c>
      <c r="Z1471" s="27">
        <f t="shared" ca="1" si="326"/>
        <v>0.34985999999999984</v>
      </c>
      <c r="AB1471" s="38">
        <f t="shared" si="334"/>
        <v>43656</v>
      </c>
      <c r="AC1471" s="38">
        <f t="shared" si="335"/>
        <v>43656</v>
      </c>
      <c r="AD1471" s="38">
        <f t="shared" si="336"/>
        <v>43657</v>
      </c>
      <c r="AE1471" s="38">
        <f t="shared" si="363"/>
        <v>43654</v>
      </c>
      <c r="AF1471" s="74">
        <f t="shared" si="364"/>
        <v>43656</v>
      </c>
      <c r="AG1471" s="38">
        <f t="shared" ca="1" si="365"/>
        <v>43654</v>
      </c>
      <c r="AH1471" s="38">
        <f t="shared" ca="1" si="366"/>
        <v>43746</v>
      </c>
      <c r="AI1471" s="38">
        <f t="shared" ca="1" si="367"/>
        <v>43746</v>
      </c>
      <c r="AJ1471" s="38">
        <f t="shared" ca="1" si="368"/>
        <v>43747</v>
      </c>
      <c r="AK1471" s="74">
        <f t="shared" ca="1" si="337"/>
        <v>43654</v>
      </c>
      <c r="AL1471" s="38">
        <f t="shared" si="338"/>
        <v>43654</v>
      </c>
      <c r="AM1471" s="38">
        <f t="shared" si="339"/>
        <v>43651</v>
      </c>
      <c r="AN1471" s="112">
        <f t="shared" ca="1" si="340"/>
        <v>2</v>
      </c>
      <c r="AO1471" s="38">
        <f t="shared" si="369"/>
        <v>41828</v>
      </c>
      <c r="AP1471" s="38">
        <f t="shared" si="370"/>
        <v>41828</v>
      </c>
      <c r="AQ1471" s="38">
        <f t="shared" si="371"/>
        <v>41829</v>
      </c>
      <c r="AS1471" s="112" t="str">
        <f t="shared" ca="1" si="360"/>
        <v>$Z$140:$Z$1404</v>
      </c>
      <c r="AT1471" s="112">
        <f t="shared" ca="1" si="342"/>
        <v>0.23352999999999999</v>
      </c>
      <c r="AU1471" s="112">
        <f t="shared" ca="1" si="361"/>
        <v>0.23352999999999999</v>
      </c>
      <c r="AV1471" s="112">
        <f t="shared" ca="1" si="362"/>
        <v>0</v>
      </c>
    </row>
    <row r="1472" spans="2:48">
      <c r="B1472" s="111">
        <v>43749</v>
      </c>
      <c r="C1472" s="112">
        <v>2.00088</v>
      </c>
      <c r="E1472" s="111"/>
      <c r="K1472" s="111">
        <v>43685</v>
      </c>
      <c r="L1472" s="112">
        <v>2.2538299999999998</v>
      </c>
      <c r="N1472" s="111">
        <v>43685</v>
      </c>
      <c r="O1472" s="112">
        <v>2.0203000000000002</v>
      </c>
      <c r="Q1472" s="111">
        <v>43685</v>
      </c>
      <c r="R1472" s="112">
        <v>0.23352999999999999</v>
      </c>
      <c r="S1472" s="158">
        <f t="shared" si="327"/>
        <v>0</v>
      </c>
      <c r="T1472" s="38">
        <f t="shared" si="328"/>
        <v>43749</v>
      </c>
      <c r="U1472" s="112">
        <f t="shared" ca="1" si="329"/>
        <v>2.00088</v>
      </c>
      <c r="V1472" s="112">
        <f t="shared" ca="1" si="323"/>
        <v>1.8649</v>
      </c>
      <c r="W1472" s="112">
        <f t="shared" ca="1" si="324"/>
        <v>1.63137</v>
      </c>
      <c r="X1472" s="112">
        <f t="shared" ca="1" si="325"/>
        <v>0.23352999999999999</v>
      </c>
      <c r="Y1472" s="112">
        <f t="shared" ca="1" si="330"/>
        <v>0</v>
      </c>
      <c r="Z1472" s="27">
        <f t="shared" ca="1" si="326"/>
        <v>0.36951000000000001</v>
      </c>
      <c r="AB1472" s="38">
        <f t="shared" si="334"/>
        <v>43657</v>
      </c>
      <c r="AC1472" s="38">
        <f t="shared" si="335"/>
        <v>43657</v>
      </c>
      <c r="AD1472" s="38">
        <f t="shared" si="336"/>
        <v>43658</v>
      </c>
      <c r="AE1472" s="38">
        <f t="shared" si="363"/>
        <v>43655</v>
      </c>
      <c r="AF1472" s="74">
        <f t="shared" si="364"/>
        <v>43657</v>
      </c>
      <c r="AG1472" s="38">
        <f t="shared" ca="1" si="365"/>
        <v>43655</v>
      </c>
      <c r="AH1472" s="38">
        <f t="shared" ca="1" si="366"/>
        <v>43747</v>
      </c>
      <c r="AI1472" s="38">
        <f t="shared" ca="1" si="367"/>
        <v>43747</v>
      </c>
      <c r="AJ1472" s="38">
        <f t="shared" ca="1" si="368"/>
        <v>43748</v>
      </c>
      <c r="AK1472" s="74">
        <f t="shared" ca="1" si="337"/>
        <v>43655</v>
      </c>
      <c r="AL1472" s="38">
        <f t="shared" si="338"/>
        <v>43655</v>
      </c>
      <c r="AM1472" s="38">
        <f t="shared" si="339"/>
        <v>43654</v>
      </c>
      <c r="AN1472" s="112">
        <f t="shared" ca="1" si="340"/>
        <v>2</v>
      </c>
      <c r="AO1472" s="38">
        <f t="shared" si="369"/>
        <v>41829</v>
      </c>
      <c r="AP1472" s="38">
        <f t="shared" si="370"/>
        <v>41829</v>
      </c>
      <c r="AQ1472" s="38">
        <f t="shared" si="371"/>
        <v>41830</v>
      </c>
      <c r="AS1472" s="112" t="str">
        <f t="shared" ca="1" si="360"/>
        <v>$Z$141:$Z$1405</v>
      </c>
      <c r="AT1472" s="112">
        <f t="shared" ca="1" si="342"/>
        <v>0.23352999999999999</v>
      </c>
      <c r="AU1472" s="112">
        <f t="shared" ca="1" si="361"/>
        <v>0.23352999999999999</v>
      </c>
      <c r="AV1472" s="112">
        <f t="shared" ca="1" si="362"/>
        <v>0</v>
      </c>
    </row>
    <row r="1473" spans="2:48">
      <c r="B1473" s="111">
        <v>43752</v>
      </c>
      <c r="C1473" s="112">
        <v>2.00088</v>
      </c>
      <c r="E1473" s="111"/>
      <c r="K1473" s="111">
        <v>43686</v>
      </c>
      <c r="L1473" s="112">
        <v>2.23394</v>
      </c>
      <c r="N1473" s="111">
        <v>43686</v>
      </c>
      <c r="O1473" s="112">
        <v>2.00041</v>
      </c>
      <c r="Q1473" s="111">
        <v>43686</v>
      </c>
      <c r="R1473" s="112">
        <v>0.23352999999999999</v>
      </c>
      <c r="S1473" s="158">
        <f t="shared" si="327"/>
        <v>0</v>
      </c>
      <c r="T1473" s="38">
        <f t="shared" si="328"/>
        <v>43752</v>
      </c>
      <c r="U1473" s="112">
        <f t="shared" ca="1" si="329"/>
        <v>2.00088</v>
      </c>
      <c r="V1473" s="112">
        <f t="shared" ca="1" si="323"/>
        <v>1.86494</v>
      </c>
      <c r="W1473" s="112">
        <f t="shared" ca="1" si="324"/>
        <v>1.63137</v>
      </c>
      <c r="X1473" s="112">
        <f t="shared" ca="1" si="325"/>
        <v>0.23357</v>
      </c>
      <c r="Y1473" s="112">
        <f t="shared" ca="1" si="330"/>
        <v>0</v>
      </c>
      <c r="Z1473" s="27">
        <f t="shared" ca="1" si="326"/>
        <v>0.36951000000000001</v>
      </c>
      <c r="AB1473" s="38">
        <f t="shared" si="334"/>
        <v>43661</v>
      </c>
      <c r="AC1473" s="38" t="e">
        <f t="shared" si="335"/>
        <v>#N/A</v>
      </c>
      <c r="AD1473" s="38">
        <f t="shared" si="336"/>
        <v>43661</v>
      </c>
      <c r="AE1473" s="38">
        <f t="shared" si="363"/>
        <v>43657</v>
      </c>
      <c r="AF1473" s="74">
        <f t="shared" si="364"/>
        <v>43661</v>
      </c>
      <c r="AG1473" s="38">
        <f t="shared" ca="1" si="365"/>
        <v>43657</v>
      </c>
      <c r="AH1473" s="38">
        <f t="shared" ca="1" si="366"/>
        <v>43749</v>
      </c>
      <c r="AI1473" s="38">
        <f t="shared" ca="1" si="367"/>
        <v>43749</v>
      </c>
      <c r="AJ1473" s="38">
        <f t="shared" ca="1" si="368"/>
        <v>43753</v>
      </c>
      <c r="AK1473" s="74">
        <f t="shared" ca="1" si="337"/>
        <v>43656</v>
      </c>
      <c r="AL1473" s="38">
        <f t="shared" si="338"/>
        <v>43657</v>
      </c>
      <c r="AM1473" s="38">
        <f t="shared" si="339"/>
        <v>43656</v>
      </c>
      <c r="AN1473" s="112">
        <f t="shared" ca="1" si="340"/>
        <v>1</v>
      </c>
      <c r="AO1473" s="38">
        <f t="shared" si="369"/>
        <v>41831</v>
      </c>
      <c r="AP1473" s="38">
        <f t="shared" si="370"/>
        <v>41831</v>
      </c>
      <c r="AQ1473" s="38">
        <f t="shared" si="371"/>
        <v>41834</v>
      </c>
      <c r="AS1473" s="112" t="str">
        <f t="shared" ref="AS1473:AS1474" ca="1" si="372">ADDRESS(MATCH(AO1473,T:T,0),COLUMN(Z1473))&amp;":"&amp;ADDRESS(MATCH(AK1473,T:T,0),COLUMN(Z1473))</f>
        <v>$Z$143:$Z$1406</v>
      </c>
      <c r="AT1473" s="112">
        <f t="shared" ca="1" si="342"/>
        <v>0.23357</v>
      </c>
      <c r="AU1473" s="112">
        <f t="shared" ref="AU1473:AU1474" ca="1" si="373">X1473</f>
        <v>0.23357</v>
      </c>
      <c r="AV1473" s="112">
        <f t="shared" ref="AV1473:AV1474" ca="1" si="374">AT1473-AU1473</f>
        <v>0</v>
      </c>
    </row>
    <row r="1474" spans="2:48">
      <c r="B1474" s="111">
        <v>43753</v>
      </c>
      <c r="C1474" s="112">
        <v>2.0021300000000002</v>
      </c>
      <c r="E1474" s="111"/>
      <c r="K1474" s="111">
        <v>43689</v>
      </c>
      <c r="L1474" s="112">
        <v>2.2300599999999999</v>
      </c>
      <c r="N1474" s="111">
        <v>43689</v>
      </c>
      <c r="O1474" s="112">
        <v>1.9964900000000001</v>
      </c>
      <c r="Q1474" s="111">
        <v>43689</v>
      </c>
      <c r="R1474" s="112">
        <v>0.23357</v>
      </c>
      <c r="S1474" s="158">
        <f t="shared" si="327"/>
        <v>0</v>
      </c>
      <c r="T1474" s="38">
        <f t="shared" si="328"/>
        <v>43753</v>
      </c>
      <c r="U1474" s="112">
        <f t="shared" ca="1" si="329"/>
        <v>2.0021300000000002</v>
      </c>
      <c r="V1474" s="112">
        <f t="shared" ca="1" si="323"/>
        <v>1.8533599999999999</v>
      </c>
      <c r="W1474" s="112">
        <f t="shared" ca="1" si="324"/>
        <v>1.6197900000000001</v>
      </c>
      <c r="X1474" s="112">
        <f t="shared" ca="1" si="325"/>
        <v>0.23357</v>
      </c>
      <c r="Y1474" s="112">
        <f t="shared" ca="1" si="330"/>
        <v>0</v>
      </c>
      <c r="Z1474" s="27">
        <f t="shared" ca="1" si="326"/>
        <v>0.38234000000000012</v>
      </c>
      <c r="AB1474" s="38">
        <f t="shared" si="334"/>
        <v>43661</v>
      </c>
      <c r="AC1474" s="38">
        <f t="shared" si="335"/>
        <v>43661</v>
      </c>
      <c r="AD1474" s="38">
        <f t="shared" si="336"/>
        <v>43662</v>
      </c>
      <c r="AE1474" s="38">
        <f t="shared" si="363"/>
        <v>43657</v>
      </c>
      <c r="AF1474" s="74">
        <f t="shared" si="364"/>
        <v>43661</v>
      </c>
      <c r="AG1474" s="38">
        <f t="shared" ca="1" si="365"/>
        <v>43657</v>
      </c>
      <c r="AH1474" s="38">
        <f t="shared" ca="1" si="366"/>
        <v>43749</v>
      </c>
      <c r="AI1474" s="38">
        <f t="shared" ca="1" si="367"/>
        <v>43749</v>
      </c>
      <c r="AJ1474" s="38">
        <f t="shared" ca="1" si="368"/>
        <v>43753</v>
      </c>
      <c r="AK1474" s="74">
        <f t="shared" ca="1" si="337"/>
        <v>43656</v>
      </c>
      <c r="AL1474" s="38">
        <f t="shared" si="338"/>
        <v>43657</v>
      </c>
      <c r="AM1474" s="38">
        <f t="shared" si="339"/>
        <v>43656</v>
      </c>
      <c r="AN1474" s="112">
        <f t="shared" ca="1" si="340"/>
        <v>1</v>
      </c>
      <c r="AO1474" s="38">
        <f t="shared" si="369"/>
        <v>41831</v>
      </c>
      <c r="AP1474" s="38">
        <f t="shared" si="370"/>
        <v>41831</v>
      </c>
      <c r="AQ1474" s="38">
        <f t="shared" si="371"/>
        <v>41834</v>
      </c>
      <c r="AS1474" s="112" t="str">
        <f t="shared" ca="1" si="372"/>
        <v>$Z$143:$Z$1406</v>
      </c>
      <c r="AT1474" s="112">
        <f t="shared" ca="1" si="342"/>
        <v>0.23357</v>
      </c>
      <c r="AU1474" s="112">
        <f t="shared" ca="1" si="373"/>
        <v>0.23357</v>
      </c>
      <c r="AV1474" s="112">
        <f t="shared" ca="1" si="374"/>
        <v>0</v>
      </c>
    </row>
    <row r="1475" spans="2:48">
      <c r="B1475" s="111">
        <v>43754</v>
      </c>
      <c r="C1475" s="112">
        <v>2.00325</v>
      </c>
      <c r="E1475" s="111"/>
      <c r="K1475" s="111">
        <v>43690</v>
      </c>
      <c r="L1475" s="112">
        <v>2.2240099999999998</v>
      </c>
      <c r="N1475" s="111">
        <v>43690</v>
      </c>
      <c r="O1475" s="112">
        <v>1.99048</v>
      </c>
      <c r="Q1475" s="111">
        <v>43690</v>
      </c>
      <c r="R1475" s="112">
        <v>0.23352999999999999</v>
      </c>
      <c r="S1475" s="158">
        <f t="shared" si="327"/>
        <v>0</v>
      </c>
      <c r="T1475" s="38">
        <f t="shared" si="328"/>
        <v>43754</v>
      </c>
      <c r="U1475" s="112">
        <f t="shared" ca="1" si="329"/>
        <v>2.00325</v>
      </c>
      <c r="V1475" s="112">
        <f t="shared" ca="1" si="323"/>
        <v>1.84856</v>
      </c>
      <c r="W1475" s="112">
        <f t="shared" ca="1" si="324"/>
        <v>1.6149900000000001</v>
      </c>
      <c r="X1475" s="112">
        <f t="shared" ca="1" si="325"/>
        <v>0.23357</v>
      </c>
      <c r="Y1475" s="112">
        <f t="shared" ca="1" si="330"/>
        <v>0</v>
      </c>
      <c r="Z1475" s="27">
        <f t="shared" ca="1" si="326"/>
        <v>0.38825999999999983</v>
      </c>
      <c r="AB1475" s="38">
        <f t="shared" si="334"/>
        <v>43662</v>
      </c>
      <c r="AC1475" s="38">
        <f t="shared" si="335"/>
        <v>43662</v>
      </c>
      <c r="AD1475" s="38">
        <f t="shared" si="336"/>
        <v>43663</v>
      </c>
      <c r="AE1475" s="38">
        <f t="shared" si="363"/>
        <v>43658</v>
      </c>
      <c r="AF1475" s="74">
        <f t="shared" si="364"/>
        <v>43662</v>
      </c>
      <c r="AG1475" s="38">
        <f t="shared" ca="1" si="365"/>
        <v>43658</v>
      </c>
      <c r="AH1475" s="38">
        <f t="shared" ca="1" si="366"/>
        <v>43753</v>
      </c>
      <c r="AI1475" s="38" t="e">
        <f t="shared" ca="1" si="367"/>
        <v>#N/A</v>
      </c>
      <c r="AJ1475" s="38">
        <f t="shared" ca="1" si="368"/>
        <v>43753</v>
      </c>
      <c r="AK1475" s="74">
        <f t="shared" ca="1" si="337"/>
        <v>43657</v>
      </c>
      <c r="AL1475" s="38">
        <f t="shared" si="338"/>
        <v>43658</v>
      </c>
      <c r="AM1475" s="38">
        <f t="shared" si="339"/>
        <v>43657</v>
      </c>
      <c r="AN1475" s="112">
        <f t="shared" ca="1" si="340"/>
        <v>1</v>
      </c>
      <c r="AO1475" s="38">
        <f t="shared" si="369"/>
        <v>41834</v>
      </c>
      <c r="AP1475" s="38" t="e">
        <f t="shared" si="370"/>
        <v>#N/A</v>
      </c>
      <c r="AQ1475" s="38">
        <f t="shared" si="371"/>
        <v>41834</v>
      </c>
      <c r="AS1475" s="112" t="str">
        <f ca="1">ADDRESS(MATCH(AO1475,T:T,0),COLUMN(Z1475))&amp;":"&amp;ADDRESS(MATCH(AK1475,T:T,0),COLUMN(Z1475))</f>
        <v>$Z$144:$Z$1407</v>
      </c>
      <c r="AT1475" s="112">
        <f t="shared" ca="1" si="342"/>
        <v>0.23357</v>
      </c>
      <c r="AU1475" s="112">
        <f ca="1">X1475</f>
        <v>0.23357</v>
      </c>
      <c r="AV1475" s="112">
        <f ca="1">AT1475-AU1475</f>
        <v>0</v>
      </c>
    </row>
    <row r="1476" spans="2:48">
      <c r="B1476" s="111">
        <v>43755</v>
      </c>
      <c r="C1476" s="112">
        <v>1.9658799999999998</v>
      </c>
      <c r="E1476" s="111"/>
      <c r="K1476" s="111">
        <v>43691</v>
      </c>
      <c r="L1476" s="112">
        <v>2.2175600000000002</v>
      </c>
      <c r="N1476" s="111">
        <v>43691</v>
      </c>
      <c r="O1476" s="112">
        <v>1.98403</v>
      </c>
      <c r="Q1476" s="111">
        <v>43691</v>
      </c>
      <c r="R1476" s="112">
        <v>0.23352999999999999</v>
      </c>
      <c r="S1476" s="158">
        <f t="shared" si="327"/>
        <v>0</v>
      </c>
      <c r="T1476" s="38">
        <f t="shared" si="328"/>
        <v>43755</v>
      </c>
      <c r="U1476" s="112">
        <f t="shared" ca="1" si="329"/>
        <v>1.9658799999999998</v>
      </c>
      <c r="V1476" s="112">
        <f t="shared" ca="1" si="323"/>
        <v>1.8430599999999999</v>
      </c>
      <c r="W1476" s="112">
        <f t="shared" ca="1" si="324"/>
        <v>1.6095299999999999</v>
      </c>
      <c r="X1476" s="112">
        <f t="shared" ca="1" si="325"/>
        <v>0.23352999999999999</v>
      </c>
      <c r="Y1476" s="112">
        <f t="shared" ca="1" si="330"/>
        <v>0</v>
      </c>
      <c r="Z1476" s="27">
        <f t="shared" ca="1" si="326"/>
        <v>0.35634999999999994</v>
      </c>
      <c r="AB1476" s="38">
        <f t="shared" si="334"/>
        <v>43663</v>
      </c>
      <c r="AC1476" s="38">
        <f t="shared" si="335"/>
        <v>43663</v>
      </c>
      <c r="AD1476" s="38">
        <f t="shared" si="336"/>
        <v>43664</v>
      </c>
      <c r="AE1476" s="38">
        <f t="shared" si="363"/>
        <v>43661</v>
      </c>
      <c r="AF1476" s="74">
        <f t="shared" si="364"/>
        <v>43663</v>
      </c>
      <c r="AG1476" s="38">
        <f t="shared" ca="1" si="365"/>
        <v>43661</v>
      </c>
      <c r="AH1476" s="38">
        <f t="shared" ca="1" si="366"/>
        <v>43753</v>
      </c>
      <c r="AI1476" s="38">
        <f t="shared" ca="1" si="367"/>
        <v>43753</v>
      </c>
      <c r="AJ1476" s="38">
        <f t="shared" ca="1" si="368"/>
        <v>43754</v>
      </c>
      <c r="AK1476" s="74">
        <f t="shared" ca="1" si="337"/>
        <v>43661</v>
      </c>
      <c r="AL1476" s="38">
        <f t="shared" si="338"/>
        <v>43661</v>
      </c>
      <c r="AM1476" s="38">
        <f t="shared" si="339"/>
        <v>43658</v>
      </c>
      <c r="AN1476" s="112">
        <f t="shared" ca="1" si="340"/>
        <v>2</v>
      </c>
      <c r="AO1476" s="38">
        <f t="shared" si="369"/>
        <v>41835</v>
      </c>
      <c r="AP1476" s="38">
        <f t="shared" si="370"/>
        <v>41835</v>
      </c>
      <c r="AQ1476" s="38">
        <f t="shared" si="371"/>
        <v>41836</v>
      </c>
      <c r="AS1476" s="112" t="str">
        <f t="shared" ref="AS1476:AS1539" ca="1" si="375">ADDRESS(MATCH(AO1476,T:T,0),COLUMN(Z1476))&amp;":"&amp;ADDRESS(MATCH(AK1476,T:T,0),COLUMN(Z1476))</f>
        <v>$Z$145:$Z$1409</v>
      </c>
      <c r="AT1476" s="112">
        <f t="shared" ca="1" si="342"/>
        <v>0.23352999999999999</v>
      </c>
      <c r="AU1476" s="112">
        <f t="shared" ref="AU1476:AU1539" ca="1" si="376">X1476</f>
        <v>0.23352999999999999</v>
      </c>
      <c r="AV1476" s="112">
        <f t="shared" ref="AV1476:AV1539" ca="1" si="377">AT1476-AU1476</f>
        <v>0</v>
      </c>
    </row>
    <row r="1477" spans="2:48">
      <c r="B1477" s="111">
        <v>43756</v>
      </c>
      <c r="C1477" s="112">
        <v>1.9532500000000002</v>
      </c>
      <c r="E1477" s="111"/>
      <c r="K1477" s="111">
        <v>43692</v>
      </c>
      <c r="L1477" s="112">
        <v>2.21156</v>
      </c>
      <c r="N1477" s="111">
        <v>43692</v>
      </c>
      <c r="O1477" s="112">
        <v>1.97803</v>
      </c>
      <c r="Q1477" s="111">
        <v>43692</v>
      </c>
      <c r="R1477" s="112">
        <v>0.23352999999999999</v>
      </c>
      <c r="S1477" s="158">
        <f t="shared" si="327"/>
        <v>0</v>
      </c>
      <c r="T1477" s="38">
        <f t="shared" si="328"/>
        <v>43756</v>
      </c>
      <c r="U1477" s="112">
        <f t="shared" ca="1" si="329"/>
        <v>1.9532500000000002</v>
      </c>
      <c r="V1477" s="112">
        <f t="shared" ca="1" si="323"/>
        <v>1.83673</v>
      </c>
      <c r="W1477" s="112">
        <f t="shared" ca="1" si="324"/>
        <v>1.6032</v>
      </c>
      <c r="X1477" s="112">
        <f t="shared" ca="1" si="325"/>
        <v>0.23352999999999999</v>
      </c>
      <c r="Y1477" s="112">
        <f t="shared" ca="1" si="330"/>
        <v>0</v>
      </c>
      <c r="Z1477" s="27">
        <f t="shared" ca="1" si="326"/>
        <v>0.35005000000000019</v>
      </c>
      <c r="AB1477" s="38">
        <f t="shared" si="334"/>
        <v>43664</v>
      </c>
      <c r="AC1477" s="38">
        <f t="shared" si="335"/>
        <v>43664</v>
      </c>
      <c r="AD1477" s="38">
        <f t="shared" si="336"/>
        <v>43665</v>
      </c>
      <c r="AE1477" s="38">
        <f t="shared" si="363"/>
        <v>43662</v>
      </c>
      <c r="AF1477" s="74">
        <f t="shared" si="364"/>
        <v>43664</v>
      </c>
      <c r="AG1477" s="38">
        <f t="shared" ca="1" si="365"/>
        <v>43662</v>
      </c>
      <c r="AH1477" s="38">
        <f t="shared" ca="1" si="366"/>
        <v>43754</v>
      </c>
      <c r="AI1477" s="38">
        <f t="shared" ca="1" si="367"/>
        <v>43754</v>
      </c>
      <c r="AJ1477" s="38">
        <f t="shared" ca="1" si="368"/>
        <v>43755</v>
      </c>
      <c r="AK1477" s="74">
        <f t="shared" ca="1" si="337"/>
        <v>43662</v>
      </c>
      <c r="AL1477" s="38">
        <f t="shared" si="338"/>
        <v>43662</v>
      </c>
      <c r="AM1477" s="38">
        <f t="shared" si="339"/>
        <v>43661</v>
      </c>
      <c r="AN1477" s="112">
        <f t="shared" ca="1" si="340"/>
        <v>2</v>
      </c>
      <c r="AO1477" s="38">
        <f t="shared" si="369"/>
        <v>41836</v>
      </c>
      <c r="AP1477" s="38">
        <f t="shared" si="370"/>
        <v>41836</v>
      </c>
      <c r="AQ1477" s="38">
        <f t="shared" si="371"/>
        <v>41837</v>
      </c>
      <c r="AS1477" s="112" t="str">
        <f t="shared" ca="1" si="375"/>
        <v>$Z$146:$Z$1410</v>
      </c>
      <c r="AT1477" s="112">
        <f t="shared" ca="1" si="342"/>
        <v>0.23352999999999999</v>
      </c>
      <c r="AU1477" s="112">
        <f t="shared" ca="1" si="376"/>
        <v>0.23352999999999999</v>
      </c>
      <c r="AV1477" s="112">
        <f t="shared" ca="1" si="377"/>
        <v>0</v>
      </c>
    </row>
    <row r="1478" spans="2:48">
      <c r="B1478" s="111">
        <v>43759</v>
      </c>
      <c r="C1478" s="112">
        <v>1.9340000000000002</v>
      </c>
      <c r="E1478" s="111"/>
      <c r="K1478" s="111">
        <v>43693</v>
      </c>
      <c r="L1478" s="112">
        <v>2.1971600000000002</v>
      </c>
      <c r="N1478" s="111">
        <v>43693</v>
      </c>
      <c r="O1478" s="112">
        <v>1.96363</v>
      </c>
      <c r="Q1478" s="111">
        <v>43693</v>
      </c>
      <c r="R1478" s="112">
        <v>0.23352999999999999</v>
      </c>
      <c r="S1478" s="158">
        <f t="shared" si="327"/>
        <v>0</v>
      </c>
      <c r="T1478" s="38">
        <f t="shared" si="328"/>
        <v>43759</v>
      </c>
      <c r="U1478" s="112">
        <f t="shared" ca="1" si="329"/>
        <v>1.9340000000000002</v>
      </c>
      <c r="V1478" s="112">
        <f t="shared" ca="1" si="323"/>
        <v>1.8275000000000001</v>
      </c>
      <c r="W1478" s="112">
        <f t="shared" ca="1" si="324"/>
        <v>1.5939299999999998</v>
      </c>
      <c r="X1478" s="112">
        <f t="shared" ca="1" si="325"/>
        <v>0.23357</v>
      </c>
      <c r="Y1478" s="112">
        <f t="shared" ca="1" si="330"/>
        <v>0</v>
      </c>
      <c r="Z1478" s="27">
        <f t="shared" ca="1" si="326"/>
        <v>0.34007000000000032</v>
      </c>
      <c r="AB1478" s="38">
        <f t="shared" si="334"/>
        <v>43668</v>
      </c>
      <c r="AC1478" s="38" t="e">
        <f t="shared" si="335"/>
        <v>#N/A</v>
      </c>
      <c r="AD1478" s="38">
        <f t="shared" si="336"/>
        <v>43668</v>
      </c>
      <c r="AE1478" s="38">
        <f t="shared" si="363"/>
        <v>43664</v>
      </c>
      <c r="AF1478" s="74">
        <f t="shared" si="364"/>
        <v>43668</v>
      </c>
      <c r="AG1478" s="38">
        <f t="shared" ca="1" si="365"/>
        <v>43664</v>
      </c>
      <c r="AH1478" s="38">
        <f t="shared" ca="1" si="366"/>
        <v>43756</v>
      </c>
      <c r="AI1478" s="38">
        <f t="shared" ca="1" si="367"/>
        <v>43756</v>
      </c>
      <c r="AJ1478" s="38">
        <f t="shared" ca="1" si="368"/>
        <v>43759</v>
      </c>
      <c r="AK1478" s="74">
        <f t="shared" ca="1" si="337"/>
        <v>43663</v>
      </c>
      <c r="AL1478" s="38">
        <f t="shared" si="338"/>
        <v>43664</v>
      </c>
      <c r="AM1478" s="38">
        <f t="shared" si="339"/>
        <v>43663</v>
      </c>
      <c r="AN1478" s="112">
        <f t="shared" ca="1" si="340"/>
        <v>1</v>
      </c>
      <c r="AO1478" s="38">
        <f t="shared" si="369"/>
        <v>41838</v>
      </c>
      <c r="AP1478" s="38">
        <f t="shared" si="370"/>
        <v>41838</v>
      </c>
      <c r="AQ1478" s="38">
        <f t="shared" si="371"/>
        <v>41841</v>
      </c>
      <c r="AS1478" s="112" t="str">
        <f t="shared" ca="1" si="375"/>
        <v>$Z$148:$Z$1411</v>
      </c>
      <c r="AT1478" s="112">
        <f t="shared" ca="1" si="342"/>
        <v>0.23357</v>
      </c>
      <c r="AU1478" s="112">
        <f t="shared" ca="1" si="376"/>
        <v>0.23357</v>
      </c>
      <c r="AV1478" s="112">
        <f t="shared" ca="1" si="377"/>
        <v>0</v>
      </c>
    </row>
    <row r="1479" spans="2:48">
      <c r="B1479" s="111">
        <v>43760</v>
      </c>
      <c r="C1479" s="112">
        <v>1.9359999999999999</v>
      </c>
      <c r="E1479" s="111"/>
      <c r="K1479" s="111">
        <v>43696</v>
      </c>
      <c r="L1479" s="112">
        <v>2.1871299999999998</v>
      </c>
      <c r="N1479" s="111">
        <v>43696</v>
      </c>
      <c r="O1479" s="112">
        <v>1.95356</v>
      </c>
      <c r="Q1479" s="111">
        <v>43696</v>
      </c>
      <c r="R1479" s="112">
        <v>0.23357</v>
      </c>
      <c r="S1479" s="158">
        <f t="shared" si="327"/>
        <v>0</v>
      </c>
      <c r="T1479" s="38">
        <f t="shared" si="328"/>
        <v>43760</v>
      </c>
      <c r="U1479" s="112">
        <f t="shared" ca="1" si="329"/>
        <v>1.9359999999999999</v>
      </c>
      <c r="V1479" s="112">
        <f t="shared" ca="1" si="323"/>
        <v>1.82396</v>
      </c>
      <c r="W1479" s="112">
        <f t="shared" ca="1" si="324"/>
        <v>1.59043</v>
      </c>
      <c r="X1479" s="112">
        <f t="shared" ca="1" si="325"/>
        <v>0.23352999999999999</v>
      </c>
      <c r="Y1479" s="112">
        <f t="shared" ca="1" si="330"/>
        <v>0</v>
      </c>
      <c r="Z1479" s="27">
        <f t="shared" ca="1" si="326"/>
        <v>0.34556999999999993</v>
      </c>
      <c r="AB1479" s="38">
        <f t="shared" si="334"/>
        <v>43668</v>
      </c>
      <c r="AC1479" s="38">
        <f t="shared" si="335"/>
        <v>43668</v>
      </c>
      <c r="AD1479" s="38">
        <f t="shared" si="336"/>
        <v>43669</v>
      </c>
      <c r="AE1479" s="38">
        <f t="shared" si="363"/>
        <v>43664</v>
      </c>
      <c r="AF1479" s="74">
        <f t="shared" si="364"/>
        <v>43668</v>
      </c>
      <c r="AG1479" s="38">
        <f t="shared" ca="1" si="365"/>
        <v>43664</v>
      </c>
      <c r="AH1479" s="38">
        <f t="shared" ca="1" si="366"/>
        <v>43756</v>
      </c>
      <c r="AI1479" s="38">
        <f t="shared" ca="1" si="367"/>
        <v>43756</v>
      </c>
      <c r="AJ1479" s="38">
        <f t="shared" ca="1" si="368"/>
        <v>43759</v>
      </c>
      <c r="AK1479" s="74">
        <f t="shared" ca="1" si="337"/>
        <v>43664</v>
      </c>
      <c r="AL1479" s="38">
        <f t="shared" si="338"/>
        <v>43664</v>
      </c>
      <c r="AM1479" s="38">
        <f t="shared" si="339"/>
        <v>43663</v>
      </c>
      <c r="AN1479" s="112">
        <f t="shared" ca="1" si="340"/>
        <v>2</v>
      </c>
      <c r="AO1479" s="38">
        <f t="shared" si="369"/>
        <v>41838</v>
      </c>
      <c r="AP1479" s="38">
        <f t="shared" si="370"/>
        <v>41838</v>
      </c>
      <c r="AQ1479" s="38">
        <f t="shared" si="371"/>
        <v>41841</v>
      </c>
      <c r="AS1479" s="112" t="str">
        <f t="shared" ca="1" si="375"/>
        <v>$Z$148:$Z$1412</v>
      </c>
      <c r="AT1479" s="112">
        <f t="shared" ca="1" si="342"/>
        <v>0.23352999999999999</v>
      </c>
      <c r="AU1479" s="112">
        <f t="shared" ca="1" si="376"/>
        <v>0.23352999999999999</v>
      </c>
      <c r="AV1479" s="112">
        <f t="shared" ca="1" si="377"/>
        <v>0</v>
      </c>
    </row>
    <row r="1480" spans="2:48">
      <c r="B1480" s="111">
        <v>43761</v>
      </c>
      <c r="C1480" s="112">
        <v>1.93963</v>
      </c>
      <c r="E1480" s="111"/>
      <c r="K1480" s="111">
        <v>43697</v>
      </c>
      <c r="L1480" s="112">
        <v>2.18119</v>
      </c>
      <c r="N1480" s="111">
        <v>43697</v>
      </c>
      <c r="O1480" s="112">
        <v>1.9476599999999999</v>
      </c>
      <c r="Q1480" s="111">
        <v>43697</v>
      </c>
      <c r="R1480" s="112">
        <v>0.23352999999999999</v>
      </c>
      <c r="S1480" s="158">
        <f t="shared" si="327"/>
        <v>0</v>
      </c>
      <c r="T1480" s="38">
        <f t="shared" si="328"/>
        <v>43761</v>
      </c>
      <c r="U1480" s="112">
        <f t="shared" ca="1" si="329"/>
        <v>1.93963</v>
      </c>
      <c r="V1480" s="112">
        <f t="shared" ca="1" si="323"/>
        <v>1.82036</v>
      </c>
      <c r="W1480" s="112">
        <f t="shared" ca="1" si="324"/>
        <v>1.58683</v>
      </c>
      <c r="X1480" s="112">
        <f t="shared" ca="1" si="325"/>
        <v>0.23352999999999999</v>
      </c>
      <c r="Y1480" s="112">
        <f t="shared" ca="1" si="330"/>
        <v>0</v>
      </c>
      <c r="Z1480" s="27">
        <f t="shared" ca="1" si="326"/>
        <v>0.3528</v>
      </c>
      <c r="AB1480" s="38">
        <f t="shared" si="334"/>
        <v>43669</v>
      </c>
      <c r="AC1480" s="38">
        <f t="shared" si="335"/>
        <v>43669</v>
      </c>
      <c r="AD1480" s="38">
        <f t="shared" si="336"/>
        <v>43670</v>
      </c>
      <c r="AE1480" s="38">
        <f t="shared" si="363"/>
        <v>43665</v>
      </c>
      <c r="AF1480" s="74">
        <f t="shared" si="364"/>
        <v>43669</v>
      </c>
      <c r="AG1480" s="38">
        <f t="shared" ca="1" si="365"/>
        <v>43665</v>
      </c>
      <c r="AH1480" s="38">
        <f t="shared" ca="1" si="366"/>
        <v>43759</v>
      </c>
      <c r="AI1480" s="38" t="e">
        <f t="shared" ca="1" si="367"/>
        <v>#N/A</v>
      </c>
      <c r="AJ1480" s="38">
        <f t="shared" ca="1" si="368"/>
        <v>43759</v>
      </c>
      <c r="AK1480" s="74">
        <f t="shared" ca="1" si="337"/>
        <v>43665</v>
      </c>
      <c r="AL1480" s="38">
        <f t="shared" si="338"/>
        <v>43665</v>
      </c>
      <c r="AM1480" s="38">
        <f t="shared" si="339"/>
        <v>43664</v>
      </c>
      <c r="AN1480" s="112">
        <f t="shared" ca="1" si="340"/>
        <v>2</v>
      </c>
      <c r="AO1480" s="38">
        <f t="shared" si="369"/>
        <v>41841</v>
      </c>
      <c r="AP1480" s="38" t="e">
        <f t="shared" si="370"/>
        <v>#N/A</v>
      </c>
      <c r="AQ1480" s="38">
        <f t="shared" si="371"/>
        <v>41841</v>
      </c>
      <c r="AS1480" s="112" t="str">
        <f t="shared" ca="1" si="375"/>
        <v>$Z$149:$Z$1413</v>
      </c>
      <c r="AT1480" s="112">
        <f t="shared" ca="1" si="342"/>
        <v>0.23352999999999999</v>
      </c>
      <c r="AU1480" s="112">
        <f t="shared" ca="1" si="376"/>
        <v>0.23352999999999999</v>
      </c>
      <c r="AV1480" s="112">
        <f t="shared" ca="1" si="377"/>
        <v>0</v>
      </c>
    </row>
    <row r="1481" spans="2:48">
      <c r="B1481" s="111">
        <v>43762</v>
      </c>
      <c r="C1481" s="112">
        <v>1.93563</v>
      </c>
      <c r="E1481" s="111"/>
      <c r="K1481" s="111">
        <v>43698</v>
      </c>
      <c r="L1481" s="112">
        <v>2.1750699999999998</v>
      </c>
      <c r="N1481" s="111">
        <v>43698</v>
      </c>
      <c r="O1481" s="112">
        <v>1.94154</v>
      </c>
      <c r="Q1481" s="111">
        <v>43698</v>
      </c>
      <c r="R1481" s="112">
        <v>0.23352999999999999</v>
      </c>
      <c r="S1481" s="158">
        <f t="shared" si="327"/>
        <v>0</v>
      </c>
      <c r="T1481" s="38">
        <f t="shared" si="328"/>
        <v>43762</v>
      </c>
      <c r="U1481" s="112">
        <f t="shared" ca="1" si="329"/>
        <v>1.93563</v>
      </c>
      <c r="V1481" s="112">
        <f t="shared" ca="1" si="323"/>
        <v>1.8167599999999999</v>
      </c>
      <c r="W1481" s="112">
        <f t="shared" ca="1" si="324"/>
        <v>1.5832299999999999</v>
      </c>
      <c r="X1481" s="112">
        <f t="shared" ca="1" si="325"/>
        <v>0.23352999999999999</v>
      </c>
      <c r="Y1481" s="112">
        <f t="shared" ca="1" si="330"/>
        <v>0</v>
      </c>
      <c r="Z1481" s="27">
        <f t="shared" ca="1" si="326"/>
        <v>0.35240000000000005</v>
      </c>
      <c r="AB1481" s="38">
        <f t="shared" si="334"/>
        <v>43670</v>
      </c>
      <c r="AC1481" s="38">
        <f t="shared" si="335"/>
        <v>43670</v>
      </c>
      <c r="AD1481" s="38">
        <f t="shared" si="336"/>
        <v>43671</v>
      </c>
      <c r="AE1481" s="38">
        <f t="shared" si="363"/>
        <v>43668</v>
      </c>
      <c r="AF1481" s="74">
        <f t="shared" si="364"/>
        <v>43670</v>
      </c>
      <c r="AG1481" s="38">
        <f t="shared" ca="1" si="365"/>
        <v>43668</v>
      </c>
      <c r="AH1481" s="38">
        <f t="shared" ca="1" si="366"/>
        <v>43760</v>
      </c>
      <c r="AI1481" s="38">
        <f t="shared" ca="1" si="367"/>
        <v>43760</v>
      </c>
      <c r="AJ1481" s="38">
        <f t="shared" ca="1" si="368"/>
        <v>43761</v>
      </c>
      <c r="AK1481" s="74">
        <f t="shared" ca="1" si="337"/>
        <v>43668</v>
      </c>
      <c r="AL1481" s="38">
        <f t="shared" si="338"/>
        <v>43668</v>
      </c>
      <c r="AM1481" s="38">
        <f t="shared" si="339"/>
        <v>43665</v>
      </c>
      <c r="AN1481" s="112">
        <f t="shared" ca="1" si="340"/>
        <v>2</v>
      </c>
      <c r="AO1481" s="38">
        <f t="shared" si="369"/>
        <v>41842</v>
      </c>
      <c r="AP1481" s="38">
        <f t="shared" si="370"/>
        <v>41842</v>
      </c>
      <c r="AQ1481" s="38">
        <f t="shared" si="371"/>
        <v>41843</v>
      </c>
      <c r="AS1481" s="112" t="str">
        <f t="shared" ca="1" si="375"/>
        <v>$Z$150:$Z$1414</v>
      </c>
      <c r="AT1481" s="112">
        <f t="shared" ca="1" si="342"/>
        <v>0.23352999999999999</v>
      </c>
      <c r="AU1481" s="112">
        <f t="shared" ca="1" si="376"/>
        <v>0.23352999999999999</v>
      </c>
      <c r="AV1481" s="112">
        <f t="shared" ca="1" si="377"/>
        <v>0</v>
      </c>
    </row>
    <row r="1482" spans="2:48">
      <c r="B1482" s="111">
        <v>43763</v>
      </c>
      <c r="C1482" s="112">
        <v>1.9281299999999999</v>
      </c>
      <c r="E1482" s="111"/>
      <c r="K1482" s="111">
        <v>43699</v>
      </c>
      <c r="L1482" s="112">
        <v>2.1693899999999999</v>
      </c>
      <c r="N1482" s="111">
        <v>43699</v>
      </c>
      <c r="O1482" s="112">
        <v>1.9358599999999999</v>
      </c>
      <c r="Q1482" s="111">
        <v>43699</v>
      </c>
      <c r="R1482" s="112">
        <v>0.23352999999999999</v>
      </c>
      <c r="S1482" s="158">
        <f t="shared" si="327"/>
        <v>0</v>
      </c>
      <c r="T1482" s="38">
        <f t="shared" si="328"/>
        <v>43763</v>
      </c>
      <c r="U1482" s="112">
        <f t="shared" ca="1" si="329"/>
        <v>1.9281299999999999</v>
      </c>
      <c r="V1482" s="112">
        <f t="shared" ca="1" si="323"/>
        <v>1.81223</v>
      </c>
      <c r="W1482" s="112">
        <f t="shared" ca="1" si="324"/>
        <v>1.5787</v>
      </c>
      <c r="X1482" s="112">
        <f t="shared" ca="1" si="325"/>
        <v>0.23352999999999999</v>
      </c>
      <c r="Y1482" s="112">
        <f t="shared" ca="1" si="330"/>
        <v>0</v>
      </c>
      <c r="Z1482" s="27">
        <f t="shared" ca="1" si="326"/>
        <v>0.34942999999999991</v>
      </c>
      <c r="AB1482" s="38">
        <f t="shared" si="334"/>
        <v>43671</v>
      </c>
      <c r="AC1482" s="38">
        <f t="shared" si="335"/>
        <v>43671</v>
      </c>
      <c r="AD1482" s="38">
        <f t="shared" si="336"/>
        <v>43672</v>
      </c>
      <c r="AE1482" s="38">
        <f t="shared" si="363"/>
        <v>43669</v>
      </c>
      <c r="AF1482" s="74">
        <f t="shared" si="364"/>
        <v>43671</v>
      </c>
      <c r="AG1482" s="38">
        <f t="shared" ca="1" si="365"/>
        <v>43669</v>
      </c>
      <c r="AH1482" s="38">
        <f t="shared" ca="1" si="366"/>
        <v>43761</v>
      </c>
      <c r="AI1482" s="38">
        <f t="shared" ca="1" si="367"/>
        <v>43761</v>
      </c>
      <c r="AJ1482" s="38">
        <f t="shared" ca="1" si="368"/>
        <v>43762</v>
      </c>
      <c r="AK1482" s="74">
        <f t="shared" ca="1" si="337"/>
        <v>43669</v>
      </c>
      <c r="AL1482" s="38">
        <f t="shared" si="338"/>
        <v>43669</v>
      </c>
      <c r="AM1482" s="38">
        <f t="shared" si="339"/>
        <v>43668</v>
      </c>
      <c r="AN1482" s="112">
        <f t="shared" ca="1" si="340"/>
        <v>2</v>
      </c>
      <c r="AO1482" s="38">
        <f t="shared" si="369"/>
        <v>41843</v>
      </c>
      <c r="AP1482" s="38">
        <f t="shared" si="370"/>
        <v>41843</v>
      </c>
      <c r="AQ1482" s="38">
        <f t="shared" si="371"/>
        <v>41844</v>
      </c>
      <c r="AS1482" s="112" t="str">
        <f t="shared" ca="1" si="375"/>
        <v>$Z$151:$Z$1415</v>
      </c>
      <c r="AT1482" s="112">
        <f t="shared" ca="1" si="342"/>
        <v>0.23352999999999999</v>
      </c>
      <c r="AU1482" s="112">
        <f t="shared" ca="1" si="376"/>
        <v>0.23352999999999999</v>
      </c>
      <c r="AV1482" s="112">
        <f t="shared" ca="1" si="377"/>
        <v>0</v>
      </c>
    </row>
    <row r="1483" spans="2:48">
      <c r="B1483" s="111">
        <v>43766</v>
      </c>
      <c r="C1483" s="112">
        <v>1.9355</v>
      </c>
      <c r="E1483" s="111"/>
      <c r="K1483" s="111">
        <v>43700</v>
      </c>
      <c r="L1483" s="112">
        <v>2.1565300000000001</v>
      </c>
      <c r="N1483" s="111">
        <v>43700</v>
      </c>
      <c r="O1483" s="112">
        <v>1.923</v>
      </c>
      <c r="Q1483" s="111">
        <v>43700</v>
      </c>
      <c r="R1483" s="112">
        <v>0.23352999999999999</v>
      </c>
      <c r="S1483" s="158">
        <f t="shared" si="327"/>
        <v>0</v>
      </c>
      <c r="T1483" s="38">
        <f t="shared" si="328"/>
        <v>43766</v>
      </c>
      <c r="U1483" s="112">
        <f t="shared" ca="1" si="329"/>
        <v>1.9355</v>
      </c>
      <c r="V1483" s="112">
        <f t="shared" ref="V1483:V1546" ca="1" si="378">VLOOKUP(T1483,$K$11:$L$1048576,2,FALSE)</f>
        <v>1.80305</v>
      </c>
      <c r="W1483" s="112">
        <f t="shared" ref="W1483:W1546" ca="1" si="379">VLOOKUP(T1483,$N$11:$O$1048576,2,FALSE)</f>
        <v>1.56948</v>
      </c>
      <c r="X1483" s="112">
        <f t="shared" ref="X1483:X1546" ca="1" si="380">VLOOKUP(T1483,$Q$11:$R$1048576,2,FALSE)</f>
        <v>0.23357</v>
      </c>
      <c r="Y1483" s="112">
        <f t="shared" ca="1" si="330"/>
        <v>0</v>
      </c>
      <c r="Z1483" s="27">
        <f t="shared" ref="Z1483:Z1546" ca="1" si="381">U1483-W1483</f>
        <v>0.36602000000000001</v>
      </c>
      <c r="AB1483" s="38">
        <f t="shared" si="334"/>
        <v>43675</v>
      </c>
      <c r="AC1483" s="38" t="e">
        <f t="shared" si="335"/>
        <v>#N/A</v>
      </c>
      <c r="AD1483" s="38">
        <f t="shared" si="336"/>
        <v>43675</v>
      </c>
      <c r="AE1483" s="38">
        <f t="shared" si="363"/>
        <v>43671</v>
      </c>
      <c r="AF1483" s="74">
        <f t="shared" si="364"/>
        <v>43675</v>
      </c>
      <c r="AG1483" s="38">
        <f t="shared" ca="1" si="365"/>
        <v>43671</v>
      </c>
      <c r="AH1483" s="38">
        <f t="shared" ca="1" si="366"/>
        <v>43763</v>
      </c>
      <c r="AI1483" s="38">
        <f t="shared" ca="1" si="367"/>
        <v>43763</v>
      </c>
      <c r="AJ1483" s="38">
        <f t="shared" ca="1" si="368"/>
        <v>43766</v>
      </c>
      <c r="AK1483" s="74">
        <f t="shared" ca="1" si="337"/>
        <v>43670</v>
      </c>
      <c r="AL1483" s="38">
        <f t="shared" si="338"/>
        <v>43671</v>
      </c>
      <c r="AM1483" s="38">
        <f t="shared" si="339"/>
        <v>43670</v>
      </c>
      <c r="AN1483" s="112">
        <f t="shared" ca="1" si="340"/>
        <v>1</v>
      </c>
      <c r="AO1483" s="38">
        <f t="shared" si="369"/>
        <v>41845</v>
      </c>
      <c r="AP1483" s="38">
        <f t="shared" si="370"/>
        <v>41845</v>
      </c>
      <c r="AQ1483" s="38">
        <f t="shared" si="371"/>
        <v>41848</v>
      </c>
      <c r="AS1483" s="112" t="str">
        <f t="shared" ca="1" si="375"/>
        <v>$Z$153:$Z$1416</v>
      </c>
      <c r="AT1483" s="112">
        <f t="shared" ca="1" si="342"/>
        <v>0.23357</v>
      </c>
      <c r="AU1483" s="112">
        <f t="shared" ca="1" si="376"/>
        <v>0.23357</v>
      </c>
      <c r="AV1483" s="112">
        <f t="shared" ca="1" si="377"/>
        <v>0</v>
      </c>
    </row>
    <row r="1484" spans="2:48">
      <c r="B1484" s="111">
        <v>43767</v>
      </c>
      <c r="C1484" s="112">
        <v>1.92713</v>
      </c>
      <c r="E1484" s="111"/>
      <c r="K1484" s="111">
        <v>43703</v>
      </c>
      <c r="L1484" s="112">
        <v>2.1466099999999999</v>
      </c>
      <c r="N1484" s="111">
        <v>43703</v>
      </c>
      <c r="O1484" s="112">
        <v>1.9130400000000001</v>
      </c>
      <c r="Q1484" s="111">
        <v>43703</v>
      </c>
      <c r="R1484" s="112">
        <v>0.23357</v>
      </c>
      <c r="S1484" s="158">
        <f t="shared" ref="S1484:S1547" si="382">WORKDAY(Q1484,1)-Q1485</f>
        <v>0</v>
      </c>
      <c r="T1484" s="38">
        <f t="shared" ref="T1484:T1547" si="383">B1484</f>
        <v>43767</v>
      </c>
      <c r="U1484" s="112">
        <f t="shared" ref="U1484:U1547" ca="1" si="384">VLOOKUP(T1484,$B$11:$C$1048576,2,FALSE)</f>
        <v>1.92713</v>
      </c>
      <c r="V1484" s="112">
        <f t="shared" ca="1" si="378"/>
        <v>1.7998499999999999</v>
      </c>
      <c r="W1484" s="112">
        <f t="shared" ca="1" si="379"/>
        <v>1.5663200000000002</v>
      </c>
      <c r="X1484" s="112">
        <f t="shared" ca="1" si="380"/>
        <v>0.23352999999999999</v>
      </c>
      <c r="Y1484" s="112">
        <f t="shared" ref="Y1484:Y1547" ca="1" si="385">W1484+X1484-V1484</f>
        <v>0</v>
      </c>
      <c r="Z1484" s="27">
        <f t="shared" ca="1" si="381"/>
        <v>0.36080999999999985</v>
      </c>
      <c r="AB1484" s="38">
        <f t="shared" si="334"/>
        <v>43675</v>
      </c>
      <c r="AC1484" s="38">
        <f t="shared" si="335"/>
        <v>43675</v>
      </c>
      <c r="AD1484" s="38">
        <f t="shared" si="336"/>
        <v>43676</v>
      </c>
      <c r="AE1484" s="38">
        <f t="shared" si="363"/>
        <v>43671</v>
      </c>
      <c r="AF1484" s="74">
        <f t="shared" si="364"/>
        <v>43675</v>
      </c>
      <c r="AG1484" s="38">
        <f t="shared" ca="1" si="365"/>
        <v>43671</v>
      </c>
      <c r="AH1484" s="38">
        <f t="shared" ca="1" si="366"/>
        <v>43763</v>
      </c>
      <c r="AI1484" s="38">
        <f t="shared" ca="1" si="367"/>
        <v>43763</v>
      </c>
      <c r="AJ1484" s="38">
        <f t="shared" ca="1" si="368"/>
        <v>43766</v>
      </c>
      <c r="AK1484" s="74">
        <f t="shared" ca="1" si="337"/>
        <v>43671</v>
      </c>
      <c r="AL1484" s="38">
        <f t="shared" si="338"/>
        <v>43671</v>
      </c>
      <c r="AM1484" s="38">
        <f t="shared" si="339"/>
        <v>43670</v>
      </c>
      <c r="AN1484" s="112">
        <f t="shared" ca="1" si="340"/>
        <v>2</v>
      </c>
      <c r="AO1484" s="38">
        <f t="shared" si="369"/>
        <v>41845</v>
      </c>
      <c r="AP1484" s="38">
        <f t="shared" si="370"/>
        <v>41845</v>
      </c>
      <c r="AQ1484" s="38">
        <f t="shared" si="371"/>
        <v>41848</v>
      </c>
      <c r="AS1484" s="112" t="str">
        <f t="shared" ca="1" si="375"/>
        <v>$Z$153:$Z$1417</v>
      </c>
      <c r="AT1484" s="112">
        <f t="shared" ca="1" si="342"/>
        <v>0.23352999999999999</v>
      </c>
      <c r="AU1484" s="112">
        <f t="shared" ca="1" si="376"/>
        <v>0.23352999999999999</v>
      </c>
      <c r="AV1484" s="112">
        <f t="shared" ca="1" si="377"/>
        <v>0</v>
      </c>
    </row>
    <row r="1485" spans="2:48">
      <c r="B1485" s="111">
        <v>43768</v>
      </c>
      <c r="C1485" s="112">
        <v>1.90913</v>
      </c>
      <c r="E1485" s="111"/>
      <c r="K1485" s="111">
        <v>43704</v>
      </c>
      <c r="L1485" s="112">
        <v>2.14045</v>
      </c>
      <c r="N1485" s="111">
        <v>43704</v>
      </c>
      <c r="O1485" s="112">
        <v>1.9069199999999999</v>
      </c>
      <c r="Q1485" s="111">
        <v>43704</v>
      </c>
      <c r="R1485" s="112">
        <v>0.23352999999999999</v>
      </c>
      <c r="S1485" s="158">
        <f t="shared" si="382"/>
        <v>0</v>
      </c>
      <c r="T1485" s="38">
        <f t="shared" si="383"/>
        <v>43768</v>
      </c>
      <c r="U1485" s="112">
        <f t="shared" ca="1" si="384"/>
        <v>1.90913</v>
      </c>
      <c r="V1485" s="112">
        <f t="shared" ca="1" si="378"/>
        <v>1.7967900000000001</v>
      </c>
      <c r="W1485" s="112">
        <f t="shared" ca="1" si="379"/>
        <v>1.5632600000000001</v>
      </c>
      <c r="X1485" s="112">
        <f t="shared" ca="1" si="380"/>
        <v>0.23352999999999999</v>
      </c>
      <c r="Y1485" s="112">
        <f t="shared" ca="1" si="385"/>
        <v>0</v>
      </c>
      <c r="Z1485" s="27">
        <f t="shared" ca="1" si="381"/>
        <v>0.3458699999999999</v>
      </c>
      <c r="AB1485" s="38">
        <f t="shared" si="334"/>
        <v>43676</v>
      </c>
      <c r="AC1485" s="38">
        <f t="shared" si="335"/>
        <v>43676</v>
      </c>
      <c r="AD1485" s="38">
        <f t="shared" si="336"/>
        <v>43677</v>
      </c>
      <c r="AE1485" s="38">
        <f t="shared" si="363"/>
        <v>43672</v>
      </c>
      <c r="AF1485" s="74">
        <f t="shared" si="364"/>
        <v>43676</v>
      </c>
      <c r="AG1485" s="38">
        <f t="shared" ca="1" si="365"/>
        <v>43672</v>
      </c>
      <c r="AH1485" s="38">
        <f t="shared" ca="1" si="366"/>
        <v>43766</v>
      </c>
      <c r="AI1485" s="38" t="e">
        <f t="shared" ca="1" si="367"/>
        <v>#N/A</v>
      </c>
      <c r="AJ1485" s="38">
        <f t="shared" ca="1" si="368"/>
        <v>43766</v>
      </c>
      <c r="AK1485" s="74">
        <f t="shared" ca="1" si="337"/>
        <v>43672</v>
      </c>
      <c r="AL1485" s="38">
        <f t="shared" si="338"/>
        <v>43672</v>
      </c>
      <c r="AM1485" s="38">
        <f t="shared" si="339"/>
        <v>43671</v>
      </c>
      <c r="AN1485" s="112">
        <f t="shared" ca="1" si="340"/>
        <v>2</v>
      </c>
      <c r="AO1485" s="38">
        <f t="shared" si="369"/>
        <v>41848</v>
      </c>
      <c r="AP1485" s="38" t="e">
        <f t="shared" si="370"/>
        <v>#N/A</v>
      </c>
      <c r="AQ1485" s="38">
        <f t="shared" si="371"/>
        <v>41848</v>
      </c>
      <c r="AS1485" s="112" t="str">
        <f t="shared" ca="1" si="375"/>
        <v>$Z$154:$Z$1418</v>
      </c>
      <c r="AT1485" s="112">
        <f t="shared" ca="1" si="342"/>
        <v>0.23352999999999999</v>
      </c>
      <c r="AU1485" s="112">
        <f t="shared" ca="1" si="376"/>
        <v>0.23352999999999999</v>
      </c>
      <c r="AV1485" s="112">
        <f t="shared" ca="1" si="377"/>
        <v>0</v>
      </c>
    </row>
    <row r="1486" spans="2:48">
      <c r="B1486" s="111">
        <v>43769</v>
      </c>
      <c r="C1486" s="112">
        <v>1.90225</v>
      </c>
      <c r="E1486" s="111"/>
      <c r="K1486" s="111">
        <v>43705</v>
      </c>
      <c r="L1486" s="112">
        <v>2.1302099999999999</v>
      </c>
      <c r="N1486" s="111">
        <v>43705</v>
      </c>
      <c r="O1486" s="112">
        <v>1.8966799999999999</v>
      </c>
      <c r="Q1486" s="111">
        <v>43705</v>
      </c>
      <c r="R1486" s="112">
        <v>0.23352999999999999</v>
      </c>
      <c r="S1486" s="158">
        <f t="shared" si="382"/>
        <v>0</v>
      </c>
      <c r="T1486" s="38">
        <f t="shared" si="383"/>
        <v>43769</v>
      </c>
      <c r="U1486" s="112">
        <f t="shared" ca="1" si="384"/>
        <v>1.90225</v>
      </c>
      <c r="V1486" s="112">
        <f t="shared" ca="1" si="378"/>
        <v>1.79417</v>
      </c>
      <c r="W1486" s="112">
        <f t="shared" ca="1" si="379"/>
        <v>1.56064</v>
      </c>
      <c r="X1486" s="112">
        <f t="shared" ca="1" si="380"/>
        <v>0.23352999999999999</v>
      </c>
      <c r="Y1486" s="112">
        <f t="shared" ca="1" si="385"/>
        <v>0</v>
      </c>
      <c r="Z1486" s="27">
        <f t="shared" ca="1" si="381"/>
        <v>0.34160999999999997</v>
      </c>
      <c r="AB1486" s="38">
        <f t="shared" si="334"/>
        <v>43677</v>
      </c>
      <c r="AC1486" s="38">
        <f t="shared" si="335"/>
        <v>43677</v>
      </c>
      <c r="AD1486" s="38">
        <f t="shared" si="336"/>
        <v>43678</v>
      </c>
      <c r="AE1486" s="38">
        <f t="shared" si="363"/>
        <v>43675</v>
      </c>
      <c r="AF1486" s="74">
        <f t="shared" si="364"/>
        <v>43677</v>
      </c>
      <c r="AG1486" s="38">
        <f t="shared" ca="1" si="365"/>
        <v>43675</v>
      </c>
      <c r="AH1486" s="38">
        <f t="shared" ca="1" si="366"/>
        <v>43767</v>
      </c>
      <c r="AI1486" s="38">
        <f t="shared" ca="1" si="367"/>
        <v>43767</v>
      </c>
      <c r="AJ1486" s="38">
        <f t="shared" ca="1" si="368"/>
        <v>43768</v>
      </c>
      <c r="AK1486" s="74">
        <f t="shared" ca="1" si="337"/>
        <v>43675</v>
      </c>
      <c r="AL1486" s="38">
        <f t="shared" si="338"/>
        <v>43675</v>
      </c>
      <c r="AM1486" s="38">
        <f t="shared" si="339"/>
        <v>43672</v>
      </c>
      <c r="AN1486" s="112">
        <f t="shared" ca="1" si="340"/>
        <v>2</v>
      </c>
      <c r="AO1486" s="38">
        <f t="shared" si="369"/>
        <v>41849</v>
      </c>
      <c r="AP1486" s="38">
        <f t="shared" si="370"/>
        <v>41849</v>
      </c>
      <c r="AQ1486" s="38">
        <f t="shared" si="371"/>
        <v>41850</v>
      </c>
      <c r="AS1486" s="112" t="str">
        <f t="shared" ca="1" si="375"/>
        <v>$Z$155:$Z$1419</v>
      </c>
      <c r="AT1486" s="112">
        <f t="shared" ca="1" si="342"/>
        <v>0.23352999999999999</v>
      </c>
      <c r="AU1486" s="112">
        <f t="shared" ca="1" si="376"/>
        <v>0.23352999999999999</v>
      </c>
      <c r="AV1486" s="112">
        <f t="shared" ca="1" si="377"/>
        <v>0</v>
      </c>
    </row>
    <row r="1487" spans="2:48">
      <c r="B1487" s="111">
        <v>43770</v>
      </c>
      <c r="C1487" s="112">
        <v>1.8904999999999998</v>
      </c>
      <c r="E1487" s="111"/>
      <c r="K1487" s="111">
        <v>43706</v>
      </c>
      <c r="L1487" s="112">
        <v>2.1276700000000002</v>
      </c>
      <c r="N1487" s="111">
        <v>43706</v>
      </c>
      <c r="O1487" s="112">
        <v>1.8941400000000002</v>
      </c>
      <c r="Q1487" s="111">
        <v>43706</v>
      </c>
      <c r="R1487" s="112">
        <v>0.23352999999999999</v>
      </c>
      <c r="S1487" s="158">
        <f t="shared" si="382"/>
        <v>0</v>
      </c>
      <c r="T1487" s="38">
        <f t="shared" si="383"/>
        <v>43770</v>
      </c>
      <c r="U1487" s="112">
        <f t="shared" ca="1" si="384"/>
        <v>1.8904999999999998</v>
      </c>
      <c r="V1487" s="112">
        <f t="shared" ca="1" si="378"/>
        <v>1.7934399999999999</v>
      </c>
      <c r="W1487" s="112">
        <f t="shared" ca="1" si="379"/>
        <v>1.5599099999999999</v>
      </c>
      <c r="X1487" s="112">
        <f t="shared" ca="1" si="380"/>
        <v>0.23352999999999999</v>
      </c>
      <c r="Y1487" s="112">
        <f t="shared" ca="1" si="385"/>
        <v>0</v>
      </c>
      <c r="Z1487" s="27">
        <f t="shared" ca="1" si="381"/>
        <v>0.33058999999999994</v>
      </c>
      <c r="AB1487" s="38">
        <f t="shared" si="334"/>
        <v>43678</v>
      </c>
      <c r="AC1487" s="38">
        <f t="shared" si="335"/>
        <v>43678</v>
      </c>
      <c r="AD1487" s="38">
        <f t="shared" si="336"/>
        <v>43679</v>
      </c>
      <c r="AE1487" s="38">
        <f t="shared" si="363"/>
        <v>43676</v>
      </c>
      <c r="AF1487" s="74">
        <f t="shared" si="364"/>
        <v>43678</v>
      </c>
      <c r="AG1487" s="38">
        <f t="shared" ca="1" si="365"/>
        <v>43676</v>
      </c>
      <c r="AH1487" s="38">
        <f t="shared" ca="1" si="366"/>
        <v>43768</v>
      </c>
      <c r="AI1487" s="38">
        <f t="shared" ca="1" si="367"/>
        <v>43768</v>
      </c>
      <c r="AJ1487" s="38">
        <f t="shared" ca="1" si="368"/>
        <v>43769</v>
      </c>
      <c r="AK1487" s="74">
        <f t="shared" ca="1" si="337"/>
        <v>43676</v>
      </c>
      <c r="AL1487" s="38">
        <f t="shared" si="338"/>
        <v>43676</v>
      </c>
      <c r="AM1487" s="38">
        <f t="shared" si="339"/>
        <v>43675</v>
      </c>
      <c r="AN1487" s="112">
        <f t="shared" ca="1" si="340"/>
        <v>2</v>
      </c>
      <c r="AO1487" s="38">
        <f t="shared" si="369"/>
        <v>41850</v>
      </c>
      <c r="AP1487" s="38">
        <f t="shared" si="370"/>
        <v>41850</v>
      </c>
      <c r="AQ1487" s="38">
        <f t="shared" si="371"/>
        <v>41851</v>
      </c>
      <c r="AS1487" s="112" t="str">
        <f t="shared" ca="1" si="375"/>
        <v>$Z$156:$Z$1420</v>
      </c>
      <c r="AT1487" s="112">
        <f t="shared" ca="1" si="342"/>
        <v>0.23352999999999999</v>
      </c>
      <c r="AU1487" s="112">
        <f t="shared" ca="1" si="376"/>
        <v>0.23352999999999999</v>
      </c>
      <c r="AV1487" s="112">
        <f t="shared" ca="1" si="377"/>
        <v>0</v>
      </c>
    </row>
    <row r="1488" spans="2:48">
      <c r="B1488" s="111">
        <v>43773</v>
      </c>
      <c r="C1488" s="112">
        <v>1.90825</v>
      </c>
      <c r="E1488" s="111"/>
      <c r="K1488" s="111">
        <v>43707</v>
      </c>
      <c r="L1488" s="112">
        <v>2.1250800000000001</v>
      </c>
      <c r="N1488" s="111">
        <v>43707</v>
      </c>
      <c r="O1488" s="112">
        <v>1.8915500000000001</v>
      </c>
      <c r="Q1488" s="111">
        <v>43707</v>
      </c>
      <c r="R1488" s="112">
        <v>0.23352999999999999</v>
      </c>
      <c r="S1488" s="158">
        <f t="shared" si="382"/>
        <v>0</v>
      </c>
      <c r="T1488" s="38">
        <f t="shared" si="383"/>
        <v>43773</v>
      </c>
      <c r="U1488" s="112">
        <f t="shared" ca="1" si="384"/>
        <v>1.90825</v>
      </c>
      <c r="V1488" s="112">
        <f t="shared" ca="1" si="378"/>
        <v>1.79301</v>
      </c>
      <c r="W1488" s="112">
        <f t="shared" ca="1" si="379"/>
        <v>1.5594399999999999</v>
      </c>
      <c r="X1488" s="112">
        <f t="shared" ca="1" si="380"/>
        <v>0.23357</v>
      </c>
      <c r="Y1488" s="112">
        <f t="shared" ca="1" si="385"/>
        <v>0</v>
      </c>
      <c r="Z1488" s="27">
        <f t="shared" ca="1" si="381"/>
        <v>0.34881000000000006</v>
      </c>
      <c r="AB1488" s="38">
        <f t="shared" si="334"/>
        <v>43682</v>
      </c>
      <c r="AC1488" s="38" t="e">
        <f t="shared" si="335"/>
        <v>#N/A</v>
      </c>
      <c r="AD1488" s="38">
        <f t="shared" si="336"/>
        <v>43682</v>
      </c>
      <c r="AE1488" s="38">
        <f t="shared" si="363"/>
        <v>43678</v>
      </c>
      <c r="AF1488" s="74">
        <f t="shared" si="364"/>
        <v>43682</v>
      </c>
      <c r="AG1488" s="38">
        <f t="shared" ca="1" si="365"/>
        <v>43678</v>
      </c>
      <c r="AH1488" s="38">
        <f t="shared" ca="1" si="366"/>
        <v>43770</v>
      </c>
      <c r="AI1488" s="38">
        <f t="shared" ca="1" si="367"/>
        <v>43770</v>
      </c>
      <c r="AJ1488" s="38">
        <f t="shared" ca="1" si="368"/>
        <v>43773</v>
      </c>
      <c r="AK1488" s="74">
        <f t="shared" ca="1" si="337"/>
        <v>43677</v>
      </c>
      <c r="AL1488" s="38">
        <f t="shared" si="338"/>
        <v>43678</v>
      </c>
      <c r="AM1488" s="38">
        <f t="shared" si="339"/>
        <v>43677</v>
      </c>
      <c r="AN1488" s="112">
        <f t="shared" ca="1" si="340"/>
        <v>1</v>
      </c>
      <c r="AO1488" s="38">
        <f t="shared" si="369"/>
        <v>41852</v>
      </c>
      <c r="AP1488" s="38">
        <f t="shared" si="370"/>
        <v>41852</v>
      </c>
      <c r="AQ1488" s="38">
        <f t="shared" si="371"/>
        <v>41855</v>
      </c>
      <c r="AS1488" s="112" t="str">
        <f t="shared" ca="1" si="375"/>
        <v>$Z$158:$Z$1421</v>
      </c>
      <c r="AT1488" s="112">
        <f t="shared" ca="1" si="342"/>
        <v>0.23357</v>
      </c>
      <c r="AU1488" s="112">
        <f t="shared" ca="1" si="376"/>
        <v>0.23357</v>
      </c>
      <c r="AV1488" s="112">
        <f t="shared" ca="1" si="377"/>
        <v>0</v>
      </c>
    </row>
    <row r="1489" spans="2:48">
      <c r="B1489" s="111">
        <v>43774</v>
      </c>
      <c r="C1489" s="112">
        <v>1.8935</v>
      </c>
      <c r="E1489" s="111"/>
      <c r="K1489" s="111">
        <v>43710</v>
      </c>
      <c r="L1489" s="112">
        <v>2.1251199999999999</v>
      </c>
      <c r="N1489" s="111">
        <v>43710</v>
      </c>
      <c r="O1489" s="112">
        <v>1.8915500000000001</v>
      </c>
      <c r="Q1489" s="111">
        <v>43710</v>
      </c>
      <c r="R1489" s="112">
        <v>0.23357</v>
      </c>
      <c r="S1489" s="158">
        <f t="shared" si="382"/>
        <v>0</v>
      </c>
      <c r="T1489" s="38">
        <f t="shared" si="383"/>
        <v>43774</v>
      </c>
      <c r="U1489" s="112">
        <f t="shared" ca="1" si="384"/>
        <v>1.8935</v>
      </c>
      <c r="V1489" s="112">
        <f t="shared" ca="1" si="378"/>
        <v>1.7934099999999999</v>
      </c>
      <c r="W1489" s="112">
        <f t="shared" ca="1" si="379"/>
        <v>1.5598800000000002</v>
      </c>
      <c r="X1489" s="112">
        <f t="shared" ca="1" si="380"/>
        <v>0.23352999999999999</v>
      </c>
      <c r="Y1489" s="112">
        <f t="shared" ca="1" si="385"/>
        <v>0</v>
      </c>
      <c r="Z1489" s="27">
        <f t="shared" ca="1" si="381"/>
        <v>0.33361999999999981</v>
      </c>
      <c r="AB1489" s="38">
        <f t="shared" si="334"/>
        <v>43682</v>
      </c>
      <c r="AC1489" s="38">
        <f t="shared" si="335"/>
        <v>43682</v>
      </c>
      <c r="AD1489" s="38">
        <f t="shared" si="336"/>
        <v>43683</v>
      </c>
      <c r="AE1489" s="38">
        <f t="shared" si="363"/>
        <v>43678</v>
      </c>
      <c r="AF1489" s="74">
        <f t="shared" si="364"/>
        <v>43682</v>
      </c>
      <c r="AG1489" s="38">
        <f t="shared" ca="1" si="365"/>
        <v>43678</v>
      </c>
      <c r="AH1489" s="38">
        <f t="shared" ca="1" si="366"/>
        <v>43770</v>
      </c>
      <c r="AI1489" s="38">
        <f t="shared" ca="1" si="367"/>
        <v>43770</v>
      </c>
      <c r="AJ1489" s="38">
        <f t="shared" ca="1" si="368"/>
        <v>43773</v>
      </c>
      <c r="AK1489" s="74">
        <f t="shared" ca="1" si="337"/>
        <v>43678</v>
      </c>
      <c r="AL1489" s="38">
        <f t="shared" si="338"/>
        <v>43678</v>
      </c>
      <c r="AM1489" s="38">
        <f t="shared" si="339"/>
        <v>43677</v>
      </c>
      <c r="AN1489" s="112">
        <f t="shared" ca="1" si="340"/>
        <v>2</v>
      </c>
      <c r="AO1489" s="38">
        <f t="shared" si="369"/>
        <v>41852</v>
      </c>
      <c r="AP1489" s="38">
        <f t="shared" si="370"/>
        <v>41852</v>
      </c>
      <c r="AQ1489" s="38">
        <f t="shared" si="371"/>
        <v>41855</v>
      </c>
      <c r="AS1489" s="112" t="str">
        <f t="shared" ca="1" si="375"/>
        <v>$Z$158:$Z$1422</v>
      </c>
      <c r="AT1489" s="112">
        <f t="shared" ca="1" si="342"/>
        <v>0.23352999999999999</v>
      </c>
      <c r="AU1489" s="112">
        <f t="shared" ca="1" si="376"/>
        <v>0.23352999999999999</v>
      </c>
      <c r="AV1489" s="112">
        <f t="shared" ca="1" si="377"/>
        <v>0</v>
      </c>
    </row>
    <row r="1490" spans="2:48">
      <c r="B1490" s="111">
        <v>43775</v>
      </c>
      <c r="C1490" s="112">
        <v>1.90425</v>
      </c>
      <c r="E1490" s="111"/>
      <c r="K1490" s="111">
        <v>43711</v>
      </c>
      <c r="L1490" s="112">
        <v>2.1023800000000001</v>
      </c>
      <c r="N1490" s="111">
        <v>43711</v>
      </c>
      <c r="O1490" s="112">
        <v>1.8688099999999999</v>
      </c>
      <c r="Q1490" s="111">
        <v>43711</v>
      </c>
      <c r="R1490" s="112">
        <v>0.23357</v>
      </c>
      <c r="S1490" s="158">
        <f t="shared" si="382"/>
        <v>0</v>
      </c>
      <c r="T1490" s="38">
        <f t="shared" si="383"/>
        <v>43775</v>
      </c>
      <c r="U1490" s="112">
        <f t="shared" ca="1" si="384"/>
        <v>1.90425</v>
      </c>
      <c r="V1490" s="112">
        <f t="shared" ca="1" si="378"/>
        <v>1.79352</v>
      </c>
      <c r="W1490" s="112">
        <f t="shared" ca="1" si="379"/>
        <v>1.55999</v>
      </c>
      <c r="X1490" s="112">
        <f t="shared" ca="1" si="380"/>
        <v>0.23352999999999999</v>
      </c>
      <c r="Y1490" s="112">
        <f t="shared" ca="1" si="385"/>
        <v>0</v>
      </c>
      <c r="Z1490" s="27">
        <f t="shared" ca="1" si="381"/>
        <v>0.34426000000000001</v>
      </c>
      <c r="AB1490" s="38">
        <f t="shared" si="334"/>
        <v>43683</v>
      </c>
      <c r="AC1490" s="38">
        <f t="shared" si="335"/>
        <v>43683</v>
      </c>
      <c r="AD1490" s="38">
        <f t="shared" si="336"/>
        <v>43684</v>
      </c>
      <c r="AE1490" s="38">
        <f t="shared" si="363"/>
        <v>43679</v>
      </c>
      <c r="AF1490" s="74">
        <f t="shared" si="364"/>
        <v>43683</v>
      </c>
      <c r="AG1490" s="38">
        <f t="shared" ca="1" si="365"/>
        <v>43679</v>
      </c>
      <c r="AH1490" s="38">
        <f t="shared" ca="1" si="366"/>
        <v>43773</v>
      </c>
      <c r="AI1490" s="38" t="e">
        <f t="shared" ca="1" si="367"/>
        <v>#N/A</v>
      </c>
      <c r="AJ1490" s="38">
        <f t="shared" ca="1" si="368"/>
        <v>43773</v>
      </c>
      <c r="AK1490" s="74">
        <f t="shared" ca="1" si="337"/>
        <v>43679</v>
      </c>
      <c r="AL1490" s="38">
        <f t="shared" si="338"/>
        <v>43679</v>
      </c>
      <c r="AM1490" s="38">
        <f t="shared" si="339"/>
        <v>43678</v>
      </c>
      <c r="AN1490" s="112">
        <f t="shared" ca="1" si="340"/>
        <v>2</v>
      </c>
      <c r="AO1490" s="38">
        <f t="shared" si="369"/>
        <v>41855</v>
      </c>
      <c r="AP1490" s="38" t="e">
        <f t="shared" si="370"/>
        <v>#N/A</v>
      </c>
      <c r="AQ1490" s="38">
        <f t="shared" si="371"/>
        <v>41855</v>
      </c>
      <c r="AS1490" s="112" t="str">
        <f t="shared" ca="1" si="375"/>
        <v>$Z$159:$Z$1423</v>
      </c>
      <c r="AT1490" s="112">
        <f t="shared" ca="1" si="342"/>
        <v>0.23352999999999999</v>
      </c>
      <c r="AU1490" s="112">
        <f t="shared" ca="1" si="376"/>
        <v>0.23352999999999999</v>
      </c>
      <c r="AV1490" s="112">
        <f t="shared" ca="1" si="377"/>
        <v>0</v>
      </c>
    </row>
    <row r="1491" spans="2:48">
      <c r="B1491" s="111">
        <v>43776</v>
      </c>
      <c r="C1491" s="112">
        <v>1.9013800000000001</v>
      </c>
      <c r="E1491" s="111"/>
      <c r="K1491" s="111">
        <v>43712</v>
      </c>
      <c r="L1491" s="112">
        <v>2.0954899999999999</v>
      </c>
      <c r="N1491" s="111">
        <v>43712</v>
      </c>
      <c r="O1491" s="112">
        <v>1.8619599999999998</v>
      </c>
      <c r="Q1491" s="111">
        <v>43712</v>
      </c>
      <c r="R1491" s="112">
        <v>0.23352999999999999</v>
      </c>
      <c r="S1491" s="158">
        <f t="shared" si="382"/>
        <v>0</v>
      </c>
      <c r="T1491" s="38">
        <f t="shared" si="383"/>
        <v>43776</v>
      </c>
      <c r="U1491" s="112">
        <f t="shared" ca="1" si="384"/>
        <v>1.9013800000000001</v>
      </c>
      <c r="V1491" s="112">
        <f t="shared" ca="1" si="378"/>
        <v>1.7937400000000001</v>
      </c>
      <c r="W1491" s="112">
        <f t="shared" ca="1" si="379"/>
        <v>1.5602100000000001</v>
      </c>
      <c r="X1491" s="112">
        <f t="shared" ca="1" si="380"/>
        <v>0.23352999999999999</v>
      </c>
      <c r="Y1491" s="112">
        <f t="shared" ca="1" si="385"/>
        <v>0</v>
      </c>
      <c r="Z1491" s="27">
        <f t="shared" ca="1" si="381"/>
        <v>0.34116999999999997</v>
      </c>
      <c r="AB1491" s="38">
        <f t="shared" si="334"/>
        <v>43684</v>
      </c>
      <c r="AC1491" s="38">
        <f t="shared" si="335"/>
        <v>43684</v>
      </c>
      <c r="AD1491" s="38">
        <f t="shared" si="336"/>
        <v>43685</v>
      </c>
      <c r="AE1491" s="38">
        <f t="shared" si="363"/>
        <v>43682</v>
      </c>
      <c r="AF1491" s="74">
        <f t="shared" si="364"/>
        <v>43684</v>
      </c>
      <c r="AG1491" s="38">
        <f t="shared" ca="1" si="365"/>
        <v>43682</v>
      </c>
      <c r="AH1491" s="38">
        <f t="shared" ca="1" si="366"/>
        <v>43774</v>
      </c>
      <c r="AI1491" s="38">
        <f t="shared" ca="1" si="367"/>
        <v>43774</v>
      </c>
      <c r="AJ1491" s="38">
        <f t="shared" ca="1" si="368"/>
        <v>43775</v>
      </c>
      <c r="AK1491" s="74">
        <f t="shared" ca="1" si="337"/>
        <v>43682</v>
      </c>
      <c r="AL1491" s="38">
        <f t="shared" si="338"/>
        <v>43682</v>
      </c>
      <c r="AM1491" s="38">
        <f t="shared" si="339"/>
        <v>43679</v>
      </c>
      <c r="AN1491" s="112">
        <f t="shared" ca="1" si="340"/>
        <v>2</v>
      </c>
      <c r="AO1491" s="38">
        <f t="shared" si="369"/>
        <v>41856</v>
      </c>
      <c r="AP1491" s="38">
        <f t="shared" si="370"/>
        <v>41856</v>
      </c>
      <c r="AQ1491" s="38">
        <f t="shared" si="371"/>
        <v>41857</v>
      </c>
      <c r="AS1491" s="112" t="str">
        <f t="shared" ca="1" si="375"/>
        <v>$Z$160:$Z$1424</v>
      </c>
      <c r="AT1491" s="112">
        <f t="shared" ca="1" si="342"/>
        <v>0.23352999999999999</v>
      </c>
      <c r="AU1491" s="112">
        <f t="shared" ca="1" si="376"/>
        <v>0.23352999999999999</v>
      </c>
      <c r="AV1491" s="112">
        <f t="shared" ca="1" si="377"/>
        <v>0</v>
      </c>
    </row>
    <row r="1492" spans="2:48">
      <c r="B1492" s="111">
        <v>43777</v>
      </c>
      <c r="C1492" s="112">
        <v>1.90063</v>
      </c>
      <c r="E1492" s="111"/>
      <c r="K1492" s="111">
        <v>43713</v>
      </c>
      <c r="L1492" s="112">
        <v>2.0880999999999998</v>
      </c>
      <c r="N1492" s="111">
        <v>43713</v>
      </c>
      <c r="O1492" s="112">
        <v>1.8545700000000001</v>
      </c>
      <c r="Q1492" s="111">
        <v>43713</v>
      </c>
      <c r="R1492" s="112">
        <v>0.23352999999999999</v>
      </c>
      <c r="S1492" s="158">
        <f t="shared" si="382"/>
        <v>0</v>
      </c>
      <c r="T1492" s="38">
        <f t="shared" si="383"/>
        <v>43777</v>
      </c>
      <c r="U1492" s="112">
        <f t="shared" ca="1" si="384"/>
        <v>1.90063</v>
      </c>
      <c r="V1492" s="112">
        <f t="shared" ca="1" si="378"/>
        <v>1.7945</v>
      </c>
      <c r="W1492" s="112">
        <f t="shared" ca="1" si="379"/>
        <v>1.56097</v>
      </c>
      <c r="X1492" s="112">
        <f t="shared" ca="1" si="380"/>
        <v>0.23352999999999999</v>
      </c>
      <c r="Y1492" s="112">
        <f t="shared" ca="1" si="385"/>
        <v>0</v>
      </c>
      <c r="Z1492" s="27">
        <f t="shared" ca="1" si="381"/>
        <v>0.33966000000000007</v>
      </c>
      <c r="AB1492" s="38">
        <f t="shared" si="334"/>
        <v>43685</v>
      </c>
      <c r="AC1492" s="38">
        <f t="shared" si="335"/>
        <v>43685</v>
      </c>
      <c r="AD1492" s="38">
        <f t="shared" si="336"/>
        <v>43686</v>
      </c>
      <c r="AE1492" s="38">
        <f t="shared" si="363"/>
        <v>43683</v>
      </c>
      <c r="AF1492" s="74">
        <f t="shared" si="364"/>
        <v>43685</v>
      </c>
      <c r="AG1492" s="38">
        <f t="shared" ca="1" si="365"/>
        <v>43683</v>
      </c>
      <c r="AH1492" s="38">
        <f t="shared" ca="1" si="366"/>
        <v>43775</v>
      </c>
      <c r="AI1492" s="38">
        <f t="shared" ca="1" si="367"/>
        <v>43775</v>
      </c>
      <c r="AJ1492" s="38">
        <f t="shared" ca="1" si="368"/>
        <v>43776</v>
      </c>
      <c r="AK1492" s="74">
        <f t="shared" ca="1" si="337"/>
        <v>43683</v>
      </c>
      <c r="AL1492" s="38">
        <f t="shared" si="338"/>
        <v>43683</v>
      </c>
      <c r="AM1492" s="38">
        <f t="shared" si="339"/>
        <v>43682</v>
      </c>
      <c r="AN1492" s="112">
        <f t="shared" ca="1" si="340"/>
        <v>2</v>
      </c>
      <c r="AO1492" s="38">
        <f t="shared" si="369"/>
        <v>41857</v>
      </c>
      <c r="AP1492" s="38">
        <f t="shared" si="370"/>
        <v>41857</v>
      </c>
      <c r="AQ1492" s="38">
        <f t="shared" si="371"/>
        <v>41858</v>
      </c>
      <c r="AS1492" s="112" t="str">
        <f t="shared" ca="1" si="375"/>
        <v>$Z$161:$Z$1425</v>
      </c>
      <c r="AT1492" s="112">
        <f t="shared" ca="1" si="342"/>
        <v>0.23352999999999999</v>
      </c>
      <c r="AU1492" s="112">
        <f t="shared" ca="1" si="376"/>
        <v>0.23352999999999999</v>
      </c>
      <c r="AV1492" s="112">
        <f t="shared" ca="1" si="377"/>
        <v>0</v>
      </c>
    </row>
    <row r="1493" spans="2:48">
      <c r="B1493" s="111">
        <v>43780</v>
      </c>
      <c r="C1493" s="112">
        <v>1.90463</v>
      </c>
      <c r="E1493" s="111"/>
      <c r="K1493" s="111">
        <v>43714</v>
      </c>
      <c r="L1493" s="112">
        <v>2.08081</v>
      </c>
      <c r="N1493" s="111">
        <v>43714</v>
      </c>
      <c r="O1493" s="112">
        <v>1.84728</v>
      </c>
      <c r="Q1493" s="111">
        <v>43714</v>
      </c>
      <c r="R1493" s="112">
        <v>0.23352999999999999</v>
      </c>
      <c r="S1493" s="158">
        <f t="shared" si="382"/>
        <v>0</v>
      </c>
      <c r="T1493" s="38">
        <f t="shared" si="383"/>
        <v>43780</v>
      </c>
      <c r="U1493" s="112">
        <f t="shared" ca="1" si="384"/>
        <v>1.90463</v>
      </c>
      <c r="V1493" s="112">
        <f t="shared" ca="1" si="378"/>
        <v>1.79454</v>
      </c>
      <c r="W1493" s="112">
        <f t="shared" ca="1" si="379"/>
        <v>1.56097</v>
      </c>
      <c r="X1493" s="112">
        <f t="shared" ca="1" si="380"/>
        <v>0.23357</v>
      </c>
      <c r="Y1493" s="112">
        <f t="shared" ca="1" si="385"/>
        <v>0</v>
      </c>
      <c r="Z1493" s="27">
        <f t="shared" ca="1" si="381"/>
        <v>0.34366000000000008</v>
      </c>
      <c r="AB1493" s="38">
        <f t="shared" si="334"/>
        <v>43689</v>
      </c>
      <c r="AC1493" s="38" t="e">
        <f t="shared" si="335"/>
        <v>#N/A</v>
      </c>
      <c r="AD1493" s="38">
        <f t="shared" si="336"/>
        <v>43689</v>
      </c>
      <c r="AE1493" s="38">
        <f t="shared" si="363"/>
        <v>43685</v>
      </c>
      <c r="AF1493" s="74">
        <f t="shared" si="364"/>
        <v>43689</v>
      </c>
      <c r="AG1493" s="38">
        <f t="shared" ca="1" si="365"/>
        <v>43685</v>
      </c>
      <c r="AH1493" s="38">
        <f t="shared" ca="1" si="366"/>
        <v>43777</v>
      </c>
      <c r="AI1493" s="38">
        <f t="shared" ca="1" si="367"/>
        <v>43777</v>
      </c>
      <c r="AJ1493" s="38">
        <f t="shared" ca="1" si="368"/>
        <v>43781</v>
      </c>
      <c r="AK1493" s="74">
        <f t="shared" ca="1" si="337"/>
        <v>43684</v>
      </c>
      <c r="AL1493" s="38">
        <f t="shared" si="338"/>
        <v>43685</v>
      </c>
      <c r="AM1493" s="38">
        <f t="shared" si="339"/>
        <v>43684</v>
      </c>
      <c r="AN1493" s="112">
        <f t="shared" ca="1" si="340"/>
        <v>1</v>
      </c>
      <c r="AO1493" s="38">
        <f t="shared" si="369"/>
        <v>41859</v>
      </c>
      <c r="AP1493" s="38">
        <f t="shared" si="370"/>
        <v>41859</v>
      </c>
      <c r="AQ1493" s="38">
        <f t="shared" si="371"/>
        <v>41862</v>
      </c>
      <c r="AS1493" s="112" t="str">
        <f t="shared" ca="1" si="375"/>
        <v>$Z$163:$Z$1426</v>
      </c>
      <c r="AT1493" s="112">
        <f t="shared" ca="1" si="342"/>
        <v>0.23357</v>
      </c>
      <c r="AU1493" s="112">
        <f t="shared" ca="1" si="376"/>
        <v>0.23357</v>
      </c>
      <c r="AV1493" s="112">
        <f t="shared" ca="1" si="377"/>
        <v>0</v>
      </c>
    </row>
    <row r="1494" spans="2:48">
      <c r="B1494" s="111">
        <v>43781</v>
      </c>
      <c r="C1494" s="112">
        <v>1.9092500000000001</v>
      </c>
      <c r="E1494" s="111"/>
      <c r="K1494" s="111">
        <v>43717</v>
      </c>
      <c r="L1494" s="112">
        <v>2.0609799999999998</v>
      </c>
      <c r="N1494" s="111">
        <v>43717</v>
      </c>
      <c r="O1494" s="112">
        <v>1.82741</v>
      </c>
      <c r="Q1494" s="111">
        <v>43717</v>
      </c>
      <c r="R1494" s="112">
        <v>0.23357</v>
      </c>
      <c r="S1494" s="158">
        <f t="shared" si="382"/>
        <v>0</v>
      </c>
      <c r="T1494" s="38">
        <f t="shared" si="383"/>
        <v>43781</v>
      </c>
      <c r="U1494" s="112">
        <f t="shared" ca="1" si="384"/>
        <v>1.9092500000000001</v>
      </c>
      <c r="V1494" s="112">
        <f t="shared" ca="1" si="378"/>
        <v>1.79487</v>
      </c>
      <c r="W1494" s="112">
        <f t="shared" ca="1" si="379"/>
        <v>1.5613000000000001</v>
      </c>
      <c r="X1494" s="112">
        <f t="shared" ca="1" si="380"/>
        <v>0.23357</v>
      </c>
      <c r="Y1494" s="112">
        <f t="shared" ca="1" si="385"/>
        <v>0</v>
      </c>
      <c r="Z1494" s="27">
        <f t="shared" ca="1" si="381"/>
        <v>0.34794999999999998</v>
      </c>
      <c r="AB1494" s="38">
        <f t="shared" ref="AB1494:AB1557" si="386">INDEX(T:T,IFERROR(MATCH(EDATE(T1494,-3),T:T,0),MATCH(EDATE(T1494,-3),T:T,1)+1))</f>
        <v>43689</v>
      </c>
      <c r="AC1494" s="38">
        <f t="shared" ref="AC1494:AC1557" si="387">INDEX(T:T,MATCH(EDATE(T1494,-3),T:T,0))</f>
        <v>43689</v>
      </c>
      <c r="AD1494" s="38">
        <f t="shared" ref="AD1494:AD1557" si="388">INDEX(T:T,MATCH(EDATE(T1494,-3),T:T,1)+1)</f>
        <v>43690</v>
      </c>
      <c r="AE1494" s="38">
        <f t="shared" si="363"/>
        <v>43685</v>
      </c>
      <c r="AF1494" s="74">
        <f t="shared" si="364"/>
        <v>43689</v>
      </c>
      <c r="AG1494" s="38">
        <f t="shared" ca="1" si="365"/>
        <v>43685</v>
      </c>
      <c r="AH1494" s="38">
        <f t="shared" ca="1" si="366"/>
        <v>43777</v>
      </c>
      <c r="AI1494" s="38">
        <f t="shared" ca="1" si="367"/>
        <v>43777</v>
      </c>
      <c r="AJ1494" s="38">
        <f t="shared" ca="1" si="368"/>
        <v>43781</v>
      </c>
      <c r="AK1494" s="74">
        <f t="shared" ref="AK1494:AK1557" ca="1" si="389">IF(IFERROR(MATCH(T1494,E:E,0),MATCH(T1494,E:E,1)+1)-MATCH(AH1494,E:E,0)&gt;=2,AE1494,INDEX(T:T,MATCH(AE1494,T:T,0)-1,0))</f>
        <v>43684</v>
      </c>
      <c r="AL1494" s="38">
        <f t="shared" ref="AL1494:AL1557" si="390">AE1494</f>
        <v>43685</v>
      </c>
      <c r="AM1494" s="38">
        <f t="shared" ref="AM1494:AM1557" si="391">INDEX(T:T,MATCH(AE1494,T:T,0)-1,0)</f>
        <v>43684</v>
      </c>
      <c r="AN1494" s="112">
        <f t="shared" ref="AN1494:AN1557" ca="1" si="392">IFERROR(MATCH(T1494,E:E,0),MATCH(T1494,E:E,1)+1)-MATCH(AH1494,E:E,0)</f>
        <v>1</v>
      </c>
      <c r="AO1494" s="38">
        <f t="shared" si="369"/>
        <v>41859</v>
      </c>
      <c r="AP1494" s="38">
        <f t="shared" si="370"/>
        <v>41859</v>
      </c>
      <c r="AQ1494" s="38">
        <f t="shared" si="371"/>
        <v>41862</v>
      </c>
      <c r="AS1494" s="112" t="str">
        <f t="shared" ca="1" si="375"/>
        <v>$Z$163:$Z$1426</v>
      </c>
      <c r="AT1494" s="112">
        <f t="shared" ref="AT1494:AT1557" ca="1" si="393">ROUNDUP(MEDIAN(INDIRECT(AS1494)),5)</f>
        <v>0.23357</v>
      </c>
      <c r="AU1494" s="112">
        <f t="shared" ca="1" si="376"/>
        <v>0.23357</v>
      </c>
      <c r="AV1494" s="112">
        <f t="shared" ca="1" si="377"/>
        <v>0</v>
      </c>
    </row>
    <row r="1495" spans="2:48">
      <c r="B1495" s="111">
        <v>43782</v>
      </c>
      <c r="C1495" s="112">
        <v>1.90988</v>
      </c>
      <c r="E1495" s="111"/>
      <c r="K1495" s="111">
        <v>43718</v>
      </c>
      <c r="L1495" s="112">
        <v>2.0547599999999999</v>
      </c>
      <c r="N1495" s="111">
        <v>43718</v>
      </c>
      <c r="O1495" s="112">
        <v>1.8212299999999999</v>
      </c>
      <c r="Q1495" s="111">
        <v>43718</v>
      </c>
      <c r="R1495" s="112">
        <v>0.23352999999999999</v>
      </c>
      <c r="S1495" s="158">
        <f t="shared" si="382"/>
        <v>0</v>
      </c>
      <c r="T1495" s="38">
        <f t="shared" si="383"/>
        <v>43782</v>
      </c>
      <c r="U1495" s="112">
        <f t="shared" ca="1" si="384"/>
        <v>1.90988</v>
      </c>
      <c r="V1495" s="112">
        <f t="shared" ca="1" si="378"/>
        <v>1.79487</v>
      </c>
      <c r="W1495" s="112">
        <f t="shared" ca="1" si="379"/>
        <v>1.5613000000000001</v>
      </c>
      <c r="X1495" s="112">
        <f t="shared" ca="1" si="380"/>
        <v>0.23357</v>
      </c>
      <c r="Y1495" s="112">
        <f t="shared" ca="1" si="385"/>
        <v>0</v>
      </c>
      <c r="Z1495" s="27">
        <f t="shared" ca="1" si="381"/>
        <v>0.34857999999999989</v>
      </c>
      <c r="AB1495" s="38">
        <f t="shared" si="386"/>
        <v>43690</v>
      </c>
      <c r="AC1495" s="38">
        <f t="shared" si="387"/>
        <v>43690</v>
      </c>
      <c r="AD1495" s="38">
        <f t="shared" si="388"/>
        <v>43691</v>
      </c>
      <c r="AE1495" s="38">
        <f t="shared" si="363"/>
        <v>43686</v>
      </c>
      <c r="AF1495" s="74">
        <f t="shared" si="364"/>
        <v>43690</v>
      </c>
      <c r="AG1495" s="38">
        <f t="shared" ca="1" si="365"/>
        <v>43686</v>
      </c>
      <c r="AH1495" s="38">
        <f t="shared" ca="1" si="366"/>
        <v>43781</v>
      </c>
      <c r="AI1495" s="38" t="e">
        <f t="shared" ca="1" si="367"/>
        <v>#N/A</v>
      </c>
      <c r="AJ1495" s="38">
        <f t="shared" ca="1" si="368"/>
        <v>43781</v>
      </c>
      <c r="AK1495" s="74">
        <f t="shared" ca="1" si="389"/>
        <v>43685</v>
      </c>
      <c r="AL1495" s="38">
        <f t="shared" si="390"/>
        <v>43686</v>
      </c>
      <c r="AM1495" s="38">
        <f t="shared" si="391"/>
        <v>43685</v>
      </c>
      <c r="AN1495" s="112">
        <f t="shared" ca="1" si="392"/>
        <v>1</v>
      </c>
      <c r="AO1495" s="38">
        <f t="shared" si="369"/>
        <v>41862</v>
      </c>
      <c r="AP1495" s="38" t="e">
        <f t="shared" si="370"/>
        <v>#N/A</v>
      </c>
      <c r="AQ1495" s="38">
        <f t="shared" si="371"/>
        <v>41862</v>
      </c>
      <c r="AS1495" s="112" t="str">
        <f t="shared" ca="1" si="375"/>
        <v>$Z$164:$Z$1427</v>
      </c>
      <c r="AT1495" s="112">
        <f t="shared" ca="1" si="393"/>
        <v>0.23357</v>
      </c>
      <c r="AU1495" s="112">
        <f t="shared" ca="1" si="376"/>
        <v>0.23357</v>
      </c>
      <c r="AV1495" s="112">
        <f t="shared" ca="1" si="377"/>
        <v>0</v>
      </c>
    </row>
    <row r="1496" spans="2:48">
      <c r="B1496" s="111">
        <v>43783</v>
      </c>
      <c r="C1496" s="112">
        <v>1.9041299999999999</v>
      </c>
      <c r="E1496" s="111"/>
      <c r="K1496" s="111">
        <v>43719</v>
      </c>
      <c r="L1496" s="112">
        <v>2.0482499999999999</v>
      </c>
      <c r="N1496" s="111">
        <v>43719</v>
      </c>
      <c r="O1496" s="112">
        <v>1.8147199999999999</v>
      </c>
      <c r="Q1496" s="111">
        <v>43719</v>
      </c>
      <c r="R1496" s="112">
        <v>0.23352999999999999</v>
      </c>
      <c r="S1496" s="158">
        <f t="shared" si="382"/>
        <v>0</v>
      </c>
      <c r="T1496" s="38">
        <f t="shared" si="383"/>
        <v>43783</v>
      </c>
      <c r="U1496" s="112">
        <f t="shared" ca="1" si="384"/>
        <v>1.9041299999999999</v>
      </c>
      <c r="V1496" s="112">
        <f t="shared" ca="1" si="378"/>
        <v>1.7948300000000001</v>
      </c>
      <c r="W1496" s="112">
        <f t="shared" ca="1" si="379"/>
        <v>1.5613000000000001</v>
      </c>
      <c r="X1496" s="112">
        <f t="shared" ca="1" si="380"/>
        <v>0.23352999999999999</v>
      </c>
      <c r="Y1496" s="112">
        <f t="shared" ca="1" si="385"/>
        <v>0</v>
      </c>
      <c r="Z1496" s="27">
        <f t="shared" ca="1" si="381"/>
        <v>0.34282999999999975</v>
      </c>
      <c r="AB1496" s="38">
        <f t="shared" si="386"/>
        <v>43691</v>
      </c>
      <c r="AC1496" s="38">
        <f t="shared" si="387"/>
        <v>43691</v>
      </c>
      <c r="AD1496" s="38">
        <f t="shared" si="388"/>
        <v>43692</v>
      </c>
      <c r="AE1496" s="38">
        <f t="shared" si="363"/>
        <v>43689</v>
      </c>
      <c r="AF1496" s="74">
        <f t="shared" si="364"/>
        <v>43691</v>
      </c>
      <c r="AG1496" s="38">
        <f t="shared" ca="1" si="365"/>
        <v>43689</v>
      </c>
      <c r="AH1496" s="38">
        <f t="shared" ca="1" si="366"/>
        <v>43781</v>
      </c>
      <c r="AI1496" s="38">
        <f t="shared" ca="1" si="367"/>
        <v>43781</v>
      </c>
      <c r="AJ1496" s="38">
        <f t="shared" ca="1" si="368"/>
        <v>43782</v>
      </c>
      <c r="AK1496" s="74">
        <f t="shared" ca="1" si="389"/>
        <v>43689</v>
      </c>
      <c r="AL1496" s="38">
        <f t="shared" si="390"/>
        <v>43689</v>
      </c>
      <c r="AM1496" s="38">
        <f t="shared" si="391"/>
        <v>43686</v>
      </c>
      <c r="AN1496" s="112">
        <f t="shared" ca="1" si="392"/>
        <v>2</v>
      </c>
      <c r="AO1496" s="38">
        <f t="shared" si="369"/>
        <v>41863</v>
      </c>
      <c r="AP1496" s="38">
        <f t="shared" si="370"/>
        <v>41863</v>
      </c>
      <c r="AQ1496" s="38">
        <f t="shared" si="371"/>
        <v>41864</v>
      </c>
      <c r="AS1496" s="112" t="str">
        <f t="shared" ca="1" si="375"/>
        <v>$Z$165:$Z$1429</v>
      </c>
      <c r="AT1496" s="112">
        <f t="shared" ca="1" si="393"/>
        <v>0.23352999999999999</v>
      </c>
      <c r="AU1496" s="112">
        <f t="shared" ca="1" si="376"/>
        <v>0.23352999999999999</v>
      </c>
      <c r="AV1496" s="112">
        <f t="shared" ca="1" si="377"/>
        <v>0</v>
      </c>
    </row>
    <row r="1497" spans="2:48">
      <c r="B1497" s="111">
        <v>43784</v>
      </c>
      <c r="C1497" s="112">
        <v>1.90263</v>
      </c>
      <c r="E1497" s="111"/>
      <c r="K1497" s="111">
        <v>43720</v>
      </c>
      <c r="L1497" s="112">
        <v>2.0415100000000002</v>
      </c>
      <c r="N1497" s="111">
        <v>43720</v>
      </c>
      <c r="O1497" s="112">
        <v>1.8079800000000001</v>
      </c>
      <c r="Q1497" s="111">
        <v>43720</v>
      </c>
      <c r="R1497" s="112">
        <v>0.23352999999999999</v>
      </c>
      <c r="S1497" s="158">
        <f t="shared" si="382"/>
        <v>0</v>
      </c>
      <c r="T1497" s="38">
        <f t="shared" si="383"/>
        <v>43784</v>
      </c>
      <c r="U1497" s="112">
        <f t="shared" ca="1" si="384"/>
        <v>1.90263</v>
      </c>
      <c r="V1497" s="112">
        <f t="shared" ca="1" si="378"/>
        <v>1.79562</v>
      </c>
      <c r="W1497" s="112">
        <f t="shared" ca="1" si="379"/>
        <v>1.56209</v>
      </c>
      <c r="X1497" s="112">
        <f t="shared" ca="1" si="380"/>
        <v>0.23352999999999999</v>
      </c>
      <c r="Y1497" s="112">
        <f t="shared" ca="1" si="385"/>
        <v>0</v>
      </c>
      <c r="Z1497" s="27">
        <f t="shared" ca="1" si="381"/>
        <v>0.34054000000000006</v>
      </c>
      <c r="AB1497" s="38">
        <f t="shared" si="386"/>
        <v>43692</v>
      </c>
      <c r="AC1497" s="38">
        <f t="shared" si="387"/>
        <v>43692</v>
      </c>
      <c r="AD1497" s="38">
        <f t="shared" si="388"/>
        <v>43693</v>
      </c>
      <c r="AE1497" s="38">
        <f t="shared" si="363"/>
        <v>43690</v>
      </c>
      <c r="AF1497" s="74">
        <f t="shared" si="364"/>
        <v>43692</v>
      </c>
      <c r="AG1497" s="38">
        <f t="shared" ca="1" si="365"/>
        <v>43690</v>
      </c>
      <c r="AH1497" s="38">
        <f t="shared" ca="1" si="366"/>
        <v>43782</v>
      </c>
      <c r="AI1497" s="38">
        <f t="shared" ca="1" si="367"/>
        <v>43782</v>
      </c>
      <c r="AJ1497" s="38">
        <f t="shared" ca="1" si="368"/>
        <v>43783</v>
      </c>
      <c r="AK1497" s="74">
        <f t="shared" ca="1" si="389"/>
        <v>43690</v>
      </c>
      <c r="AL1497" s="38">
        <f t="shared" si="390"/>
        <v>43690</v>
      </c>
      <c r="AM1497" s="38">
        <f t="shared" si="391"/>
        <v>43689</v>
      </c>
      <c r="AN1497" s="112">
        <f t="shared" ca="1" si="392"/>
        <v>2</v>
      </c>
      <c r="AO1497" s="38">
        <f t="shared" si="369"/>
        <v>41864</v>
      </c>
      <c r="AP1497" s="38">
        <f t="shared" si="370"/>
        <v>41864</v>
      </c>
      <c r="AQ1497" s="38">
        <f t="shared" si="371"/>
        <v>41865</v>
      </c>
      <c r="AS1497" s="112" t="str">
        <f t="shared" ca="1" si="375"/>
        <v>$Z$166:$Z$1430</v>
      </c>
      <c r="AT1497" s="112">
        <f t="shared" ca="1" si="393"/>
        <v>0.23352999999999999</v>
      </c>
      <c r="AU1497" s="112">
        <f t="shared" ca="1" si="376"/>
        <v>0.23352999999999999</v>
      </c>
      <c r="AV1497" s="112">
        <f t="shared" ca="1" si="377"/>
        <v>0</v>
      </c>
    </row>
    <row r="1498" spans="2:48">
      <c r="B1498" s="111">
        <v>43787</v>
      </c>
      <c r="C1498" s="112">
        <v>1.8984999999999999</v>
      </c>
      <c r="E1498" s="111"/>
      <c r="K1498" s="111">
        <v>43721</v>
      </c>
      <c r="L1498" s="112">
        <v>2.0341200000000002</v>
      </c>
      <c r="N1498" s="111">
        <v>43721</v>
      </c>
      <c r="O1498" s="112">
        <v>1.8005900000000001</v>
      </c>
      <c r="Q1498" s="111">
        <v>43721</v>
      </c>
      <c r="R1498" s="112">
        <v>0.23352999999999999</v>
      </c>
      <c r="S1498" s="158">
        <f t="shared" si="382"/>
        <v>0</v>
      </c>
      <c r="T1498" s="38">
        <f t="shared" si="383"/>
        <v>43787</v>
      </c>
      <c r="U1498" s="112">
        <f t="shared" ca="1" si="384"/>
        <v>1.8984999999999999</v>
      </c>
      <c r="V1498" s="112">
        <f t="shared" ca="1" si="378"/>
        <v>1.79454</v>
      </c>
      <c r="W1498" s="112">
        <f t="shared" ca="1" si="379"/>
        <v>1.56097</v>
      </c>
      <c r="X1498" s="112">
        <f t="shared" ca="1" si="380"/>
        <v>0.23357</v>
      </c>
      <c r="Y1498" s="112">
        <f t="shared" ca="1" si="385"/>
        <v>0</v>
      </c>
      <c r="Z1498" s="27">
        <f t="shared" ca="1" si="381"/>
        <v>0.33752999999999989</v>
      </c>
      <c r="AB1498" s="38">
        <f t="shared" si="386"/>
        <v>43696</v>
      </c>
      <c r="AC1498" s="38" t="e">
        <f t="shared" si="387"/>
        <v>#N/A</v>
      </c>
      <c r="AD1498" s="38">
        <f t="shared" si="388"/>
        <v>43696</v>
      </c>
      <c r="AE1498" s="38">
        <f t="shared" si="363"/>
        <v>43692</v>
      </c>
      <c r="AF1498" s="74">
        <f t="shared" si="364"/>
        <v>43696</v>
      </c>
      <c r="AG1498" s="38">
        <f t="shared" ca="1" si="365"/>
        <v>43692</v>
      </c>
      <c r="AH1498" s="38">
        <f t="shared" ca="1" si="366"/>
        <v>43784</v>
      </c>
      <c r="AI1498" s="38">
        <f t="shared" ca="1" si="367"/>
        <v>43784</v>
      </c>
      <c r="AJ1498" s="38">
        <f t="shared" ca="1" si="368"/>
        <v>43787</v>
      </c>
      <c r="AK1498" s="74">
        <f t="shared" ca="1" si="389"/>
        <v>43691</v>
      </c>
      <c r="AL1498" s="38">
        <f t="shared" si="390"/>
        <v>43692</v>
      </c>
      <c r="AM1498" s="38">
        <f t="shared" si="391"/>
        <v>43691</v>
      </c>
      <c r="AN1498" s="112">
        <f t="shared" ca="1" si="392"/>
        <v>1</v>
      </c>
      <c r="AO1498" s="38">
        <f t="shared" si="369"/>
        <v>41866</v>
      </c>
      <c r="AP1498" s="38">
        <f t="shared" si="370"/>
        <v>41866</v>
      </c>
      <c r="AQ1498" s="38">
        <f t="shared" si="371"/>
        <v>41869</v>
      </c>
      <c r="AS1498" s="112" t="str">
        <f t="shared" ca="1" si="375"/>
        <v>$Z$168:$Z$1431</v>
      </c>
      <c r="AT1498" s="112">
        <f t="shared" ca="1" si="393"/>
        <v>0.23357</v>
      </c>
      <c r="AU1498" s="112">
        <f t="shared" ca="1" si="376"/>
        <v>0.23357</v>
      </c>
      <c r="AV1498" s="112">
        <f t="shared" ca="1" si="377"/>
        <v>0</v>
      </c>
    </row>
    <row r="1499" spans="2:48">
      <c r="B1499" s="111">
        <v>43788</v>
      </c>
      <c r="C1499" s="112">
        <v>1.89463</v>
      </c>
      <c r="E1499" s="111"/>
      <c r="K1499" s="111">
        <v>43724</v>
      </c>
      <c r="L1499" s="112">
        <v>2.0123099999999998</v>
      </c>
      <c r="N1499" s="111">
        <v>43724</v>
      </c>
      <c r="O1499" s="112">
        <v>1.77874</v>
      </c>
      <c r="Q1499" s="111">
        <v>43724</v>
      </c>
      <c r="R1499" s="112">
        <v>0.23357</v>
      </c>
      <c r="S1499" s="158">
        <f t="shared" si="382"/>
        <v>0</v>
      </c>
      <c r="T1499" s="38">
        <f t="shared" si="383"/>
        <v>43788</v>
      </c>
      <c r="U1499" s="112">
        <f t="shared" ca="1" si="384"/>
        <v>1.89463</v>
      </c>
      <c r="V1499" s="112">
        <f t="shared" ca="1" si="378"/>
        <v>1.79494</v>
      </c>
      <c r="W1499" s="112">
        <f t="shared" ca="1" si="379"/>
        <v>1.56141</v>
      </c>
      <c r="X1499" s="112">
        <f t="shared" ca="1" si="380"/>
        <v>0.23352999999999999</v>
      </c>
      <c r="Y1499" s="112">
        <f t="shared" ca="1" si="385"/>
        <v>0</v>
      </c>
      <c r="Z1499" s="27">
        <f t="shared" ca="1" si="381"/>
        <v>0.33322000000000007</v>
      </c>
      <c r="AB1499" s="38">
        <f t="shared" si="386"/>
        <v>43696</v>
      </c>
      <c r="AC1499" s="38">
        <f t="shared" si="387"/>
        <v>43696</v>
      </c>
      <c r="AD1499" s="38">
        <f t="shared" si="388"/>
        <v>43697</v>
      </c>
      <c r="AE1499" s="38">
        <f t="shared" si="363"/>
        <v>43692</v>
      </c>
      <c r="AF1499" s="74">
        <f t="shared" si="364"/>
        <v>43696</v>
      </c>
      <c r="AG1499" s="38">
        <f t="shared" ca="1" si="365"/>
        <v>43692</v>
      </c>
      <c r="AH1499" s="38">
        <f t="shared" ca="1" si="366"/>
        <v>43784</v>
      </c>
      <c r="AI1499" s="38">
        <f t="shared" ca="1" si="367"/>
        <v>43784</v>
      </c>
      <c r="AJ1499" s="38">
        <f t="shared" ca="1" si="368"/>
        <v>43787</v>
      </c>
      <c r="AK1499" s="74">
        <f t="shared" ca="1" si="389"/>
        <v>43692</v>
      </c>
      <c r="AL1499" s="38">
        <f t="shared" si="390"/>
        <v>43692</v>
      </c>
      <c r="AM1499" s="38">
        <f t="shared" si="391"/>
        <v>43691</v>
      </c>
      <c r="AN1499" s="112">
        <f t="shared" ca="1" si="392"/>
        <v>2</v>
      </c>
      <c r="AO1499" s="38">
        <f t="shared" si="369"/>
        <v>41866</v>
      </c>
      <c r="AP1499" s="38">
        <f t="shared" si="370"/>
        <v>41866</v>
      </c>
      <c r="AQ1499" s="38">
        <f t="shared" si="371"/>
        <v>41869</v>
      </c>
      <c r="AS1499" s="112" t="str">
        <f t="shared" ca="1" si="375"/>
        <v>$Z$168:$Z$1432</v>
      </c>
      <c r="AT1499" s="112">
        <f t="shared" ca="1" si="393"/>
        <v>0.23352999999999999</v>
      </c>
      <c r="AU1499" s="112">
        <f t="shared" ca="1" si="376"/>
        <v>0.23352999999999999</v>
      </c>
      <c r="AV1499" s="112">
        <f t="shared" ca="1" si="377"/>
        <v>0</v>
      </c>
    </row>
    <row r="1500" spans="2:48">
      <c r="B1500" s="111">
        <v>43789</v>
      </c>
      <c r="C1500" s="112">
        <v>1.8987500000000002</v>
      </c>
      <c r="E1500" s="111"/>
      <c r="K1500" s="111">
        <v>43725</v>
      </c>
      <c r="L1500" s="112">
        <v>2.00332</v>
      </c>
      <c r="N1500" s="111">
        <v>43725</v>
      </c>
      <c r="O1500" s="112">
        <v>1.76979</v>
      </c>
      <c r="Q1500" s="111">
        <v>43725</v>
      </c>
      <c r="R1500" s="112">
        <v>0.23352999999999999</v>
      </c>
      <c r="S1500" s="158">
        <f t="shared" si="382"/>
        <v>0</v>
      </c>
      <c r="T1500" s="38">
        <f t="shared" si="383"/>
        <v>43789</v>
      </c>
      <c r="U1500" s="112">
        <f t="shared" ca="1" si="384"/>
        <v>1.8987500000000002</v>
      </c>
      <c r="V1500" s="112">
        <f t="shared" ca="1" si="378"/>
        <v>1.7951600000000001</v>
      </c>
      <c r="W1500" s="112">
        <f t="shared" ca="1" si="379"/>
        <v>1.5616300000000001</v>
      </c>
      <c r="X1500" s="112">
        <f t="shared" ca="1" si="380"/>
        <v>0.23352999999999999</v>
      </c>
      <c r="Y1500" s="112">
        <f t="shared" ca="1" si="385"/>
        <v>0</v>
      </c>
      <c r="Z1500" s="27">
        <f t="shared" ca="1" si="381"/>
        <v>0.33712000000000009</v>
      </c>
      <c r="AB1500" s="38">
        <f t="shared" si="386"/>
        <v>43697</v>
      </c>
      <c r="AC1500" s="38">
        <f t="shared" si="387"/>
        <v>43697</v>
      </c>
      <c r="AD1500" s="38">
        <f t="shared" si="388"/>
        <v>43698</v>
      </c>
      <c r="AE1500" s="38">
        <f t="shared" si="363"/>
        <v>43693</v>
      </c>
      <c r="AF1500" s="74">
        <f t="shared" si="364"/>
        <v>43697</v>
      </c>
      <c r="AG1500" s="38">
        <f t="shared" ca="1" si="365"/>
        <v>43693</v>
      </c>
      <c r="AH1500" s="38">
        <f t="shared" ca="1" si="366"/>
        <v>43787</v>
      </c>
      <c r="AI1500" s="38" t="e">
        <f t="shared" ca="1" si="367"/>
        <v>#N/A</v>
      </c>
      <c r="AJ1500" s="38">
        <f t="shared" ca="1" si="368"/>
        <v>43787</v>
      </c>
      <c r="AK1500" s="74">
        <f t="shared" ca="1" si="389"/>
        <v>43693</v>
      </c>
      <c r="AL1500" s="38">
        <f t="shared" si="390"/>
        <v>43693</v>
      </c>
      <c r="AM1500" s="38">
        <f t="shared" si="391"/>
        <v>43692</v>
      </c>
      <c r="AN1500" s="112">
        <f t="shared" ca="1" si="392"/>
        <v>2</v>
      </c>
      <c r="AO1500" s="38">
        <f t="shared" si="369"/>
        <v>41869</v>
      </c>
      <c r="AP1500" s="38" t="e">
        <f t="shared" si="370"/>
        <v>#N/A</v>
      </c>
      <c r="AQ1500" s="38">
        <f t="shared" si="371"/>
        <v>41869</v>
      </c>
      <c r="AS1500" s="112" t="str">
        <f t="shared" ca="1" si="375"/>
        <v>$Z$169:$Z$1433</v>
      </c>
      <c r="AT1500" s="112">
        <f t="shared" ca="1" si="393"/>
        <v>0.23352999999999999</v>
      </c>
      <c r="AU1500" s="112">
        <f t="shared" ca="1" si="376"/>
        <v>0.23352999999999999</v>
      </c>
      <c r="AV1500" s="112">
        <f t="shared" ca="1" si="377"/>
        <v>0</v>
      </c>
    </row>
    <row r="1501" spans="2:48">
      <c r="B1501" s="111">
        <v>43790</v>
      </c>
      <c r="C1501" s="112">
        <v>1.9095</v>
      </c>
      <c r="E1501" s="111"/>
      <c r="K1501" s="111">
        <v>43726</v>
      </c>
      <c r="L1501" s="112">
        <v>1.96238</v>
      </c>
      <c r="N1501" s="111">
        <v>43726</v>
      </c>
      <c r="O1501" s="112">
        <v>1.72885</v>
      </c>
      <c r="Q1501" s="111">
        <v>43726</v>
      </c>
      <c r="R1501" s="112">
        <v>0.23352999999999999</v>
      </c>
      <c r="S1501" s="158">
        <f t="shared" si="382"/>
        <v>0</v>
      </c>
      <c r="T1501" s="38">
        <f t="shared" si="383"/>
        <v>43790</v>
      </c>
      <c r="U1501" s="112">
        <f t="shared" ca="1" si="384"/>
        <v>1.9095</v>
      </c>
      <c r="V1501" s="112">
        <f t="shared" ca="1" si="378"/>
        <v>1.79548</v>
      </c>
      <c r="W1501" s="112">
        <f t="shared" ca="1" si="379"/>
        <v>1.5619499999999999</v>
      </c>
      <c r="X1501" s="112">
        <f t="shared" ca="1" si="380"/>
        <v>0.23352999999999999</v>
      </c>
      <c r="Y1501" s="112">
        <f t="shared" ca="1" si="385"/>
        <v>0</v>
      </c>
      <c r="Z1501" s="27">
        <f t="shared" ca="1" si="381"/>
        <v>0.34755000000000003</v>
      </c>
      <c r="AB1501" s="38">
        <f t="shared" si="386"/>
        <v>43698</v>
      </c>
      <c r="AC1501" s="38">
        <f t="shared" si="387"/>
        <v>43698</v>
      </c>
      <c r="AD1501" s="38">
        <f t="shared" si="388"/>
        <v>43699</v>
      </c>
      <c r="AE1501" s="38">
        <f t="shared" si="363"/>
        <v>43696</v>
      </c>
      <c r="AF1501" s="74">
        <f t="shared" si="364"/>
        <v>43698</v>
      </c>
      <c r="AG1501" s="38">
        <f t="shared" ca="1" si="365"/>
        <v>43696</v>
      </c>
      <c r="AH1501" s="38">
        <f t="shared" ca="1" si="366"/>
        <v>43788</v>
      </c>
      <c r="AI1501" s="38">
        <f t="shared" ca="1" si="367"/>
        <v>43788</v>
      </c>
      <c r="AJ1501" s="38">
        <f t="shared" ca="1" si="368"/>
        <v>43789</v>
      </c>
      <c r="AK1501" s="74">
        <f t="shared" ca="1" si="389"/>
        <v>43696</v>
      </c>
      <c r="AL1501" s="38">
        <f t="shared" si="390"/>
        <v>43696</v>
      </c>
      <c r="AM1501" s="38">
        <f t="shared" si="391"/>
        <v>43693</v>
      </c>
      <c r="AN1501" s="112">
        <f t="shared" ca="1" si="392"/>
        <v>2</v>
      </c>
      <c r="AO1501" s="38">
        <f t="shared" si="369"/>
        <v>41870</v>
      </c>
      <c r="AP1501" s="38">
        <f t="shared" si="370"/>
        <v>41870</v>
      </c>
      <c r="AQ1501" s="38">
        <f t="shared" si="371"/>
        <v>41871</v>
      </c>
      <c r="AS1501" s="112" t="str">
        <f t="shared" ca="1" si="375"/>
        <v>$Z$170:$Z$1434</v>
      </c>
      <c r="AT1501" s="112">
        <f t="shared" ca="1" si="393"/>
        <v>0.23352999999999999</v>
      </c>
      <c r="AU1501" s="112">
        <f t="shared" ca="1" si="376"/>
        <v>0.23352999999999999</v>
      </c>
      <c r="AV1501" s="112">
        <f t="shared" ca="1" si="377"/>
        <v>0</v>
      </c>
    </row>
    <row r="1502" spans="2:48">
      <c r="B1502" s="111">
        <v>43791</v>
      </c>
      <c r="C1502" s="112">
        <v>1.9172500000000001</v>
      </c>
      <c r="E1502" s="111"/>
      <c r="K1502" s="111">
        <v>43727</v>
      </c>
      <c r="L1502" s="112">
        <v>1.95112</v>
      </c>
      <c r="N1502" s="111">
        <v>43727</v>
      </c>
      <c r="O1502" s="112">
        <v>1.71759</v>
      </c>
      <c r="Q1502" s="111">
        <v>43727</v>
      </c>
      <c r="R1502" s="112">
        <v>0.23352999999999999</v>
      </c>
      <c r="S1502" s="158">
        <f t="shared" si="382"/>
        <v>0</v>
      </c>
      <c r="T1502" s="38">
        <f t="shared" si="383"/>
        <v>43791</v>
      </c>
      <c r="U1502" s="112">
        <f t="shared" ca="1" si="384"/>
        <v>1.9172500000000001</v>
      </c>
      <c r="V1502" s="112">
        <f t="shared" ca="1" si="378"/>
        <v>1.796</v>
      </c>
      <c r="W1502" s="112">
        <f t="shared" ca="1" si="379"/>
        <v>1.56247</v>
      </c>
      <c r="X1502" s="112">
        <f t="shared" ca="1" si="380"/>
        <v>0.23352999999999999</v>
      </c>
      <c r="Y1502" s="112">
        <f t="shared" ca="1" si="385"/>
        <v>0</v>
      </c>
      <c r="Z1502" s="27">
        <f t="shared" ca="1" si="381"/>
        <v>0.3547800000000001</v>
      </c>
      <c r="AB1502" s="38">
        <f t="shared" si="386"/>
        <v>43699</v>
      </c>
      <c r="AC1502" s="38">
        <f t="shared" si="387"/>
        <v>43699</v>
      </c>
      <c r="AD1502" s="38">
        <f t="shared" si="388"/>
        <v>43700</v>
      </c>
      <c r="AE1502" s="38">
        <f t="shared" si="363"/>
        <v>43697</v>
      </c>
      <c r="AF1502" s="74">
        <f t="shared" si="364"/>
        <v>43699</v>
      </c>
      <c r="AG1502" s="38">
        <f t="shared" ca="1" si="365"/>
        <v>43697</v>
      </c>
      <c r="AH1502" s="38">
        <f t="shared" ca="1" si="366"/>
        <v>43789</v>
      </c>
      <c r="AI1502" s="38">
        <f t="shared" ca="1" si="367"/>
        <v>43789</v>
      </c>
      <c r="AJ1502" s="38">
        <f t="shared" ca="1" si="368"/>
        <v>43790</v>
      </c>
      <c r="AK1502" s="74">
        <f t="shared" ca="1" si="389"/>
        <v>43697</v>
      </c>
      <c r="AL1502" s="38">
        <f t="shared" si="390"/>
        <v>43697</v>
      </c>
      <c r="AM1502" s="38">
        <f t="shared" si="391"/>
        <v>43696</v>
      </c>
      <c r="AN1502" s="112">
        <f t="shared" ca="1" si="392"/>
        <v>2</v>
      </c>
      <c r="AO1502" s="38">
        <f t="shared" si="369"/>
        <v>41871</v>
      </c>
      <c r="AP1502" s="38">
        <f t="shared" si="370"/>
        <v>41871</v>
      </c>
      <c r="AQ1502" s="38">
        <f t="shared" si="371"/>
        <v>41872</v>
      </c>
      <c r="AS1502" s="112" t="str">
        <f t="shared" ca="1" si="375"/>
        <v>$Z$171:$Z$1435</v>
      </c>
      <c r="AT1502" s="112">
        <f t="shared" ca="1" si="393"/>
        <v>0.23352999999999999</v>
      </c>
      <c r="AU1502" s="112">
        <f t="shared" ca="1" si="376"/>
        <v>0.23352999999999999</v>
      </c>
      <c r="AV1502" s="112">
        <f t="shared" ca="1" si="377"/>
        <v>0</v>
      </c>
    </row>
    <row r="1503" spans="2:48">
      <c r="B1503" s="111">
        <v>43794</v>
      </c>
      <c r="C1503" s="112">
        <v>1.9186299999999998</v>
      </c>
      <c r="E1503" s="111"/>
      <c r="K1503" s="111">
        <v>43728</v>
      </c>
      <c r="L1503" s="112">
        <v>1.9464900000000001</v>
      </c>
      <c r="N1503" s="111">
        <v>43728</v>
      </c>
      <c r="O1503" s="112">
        <v>1.71296</v>
      </c>
      <c r="Q1503" s="111">
        <v>43728</v>
      </c>
      <c r="R1503" s="112">
        <v>0.23352999999999999</v>
      </c>
      <c r="S1503" s="158">
        <f t="shared" si="382"/>
        <v>0</v>
      </c>
      <c r="T1503" s="38">
        <f t="shared" si="383"/>
        <v>43794</v>
      </c>
      <c r="U1503" s="112">
        <f t="shared" ca="1" si="384"/>
        <v>1.9186299999999998</v>
      </c>
      <c r="V1503" s="112">
        <f t="shared" ca="1" si="378"/>
        <v>1.79552</v>
      </c>
      <c r="W1503" s="112">
        <f t="shared" ca="1" si="379"/>
        <v>1.5619499999999999</v>
      </c>
      <c r="X1503" s="112">
        <f t="shared" ca="1" si="380"/>
        <v>0.23357</v>
      </c>
      <c r="Y1503" s="112">
        <f t="shared" ca="1" si="385"/>
        <v>0</v>
      </c>
      <c r="Z1503" s="27">
        <f t="shared" ca="1" si="381"/>
        <v>0.35667999999999989</v>
      </c>
      <c r="AB1503" s="38">
        <f t="shared" si="386"/>
        <v>43704</v>
      </c>
      <c r="AC1503" s="38" t="e">
        <f t="shared" si="387"/>
        <v>#N/A</v>
      </c>
      <c r="AD1503" s="38">
        <f t="shared" si="388"/>
        <v>43704</v>
      </c>
      <c r="AE1503" s="38">
        <f t="shared" si="363"/>
        <v>43699</v>
      </c>
      <c r="AF1503" s="74">
        <f t="shared" si="364"/>
        <v>43704</v>
      </c>
      <c r="AG1503" s="38">
        <f t="shared" ca="1" si="365"/>
        <v>43700</v>
      </c>
      <c r="AH1503" s="38">
        <f t="shared" ca="1" si="366"/>
        <v>43794</v>
      </c>
      <c r="AI1503" s="38" t="e">
        <f t="shared" ca="1" si="367"/>
        <v>#N/A</v>
      </c>
      <c r="AJ1503" s="38">
        <f t="shared" ca="1" si="368"/>
        <v>43794</v>
      </c>
      <c r="AK1503" s="74">
        <f t="shared" ca="1" si="389"/>
        <v>43698</v>
      </c>
      <c r="AL1503" s="38">
        <f t="shared" si="390"/>
        <v>43699</v>
      </c>
      <c r="AM1503" s="38">
        <f t="shared" si="391"/>
        <v>43698</v>
      </c>
      <c r="AN1503" s="112">
        <f t="shared" ca="1" si="392"/>
        <v>0</v>
      </c>
      <c r="AO1503" s="38">
        <f t="shared" si="369"/>
        <v>41873</v>
      </c>
      <c r="AP1503" s="38">
        <f t="shared" si="370"/>
        <v>41873</v>
      </c>
      <c r="AQ1503" s="38">
        <f t="shared" si="371"/>
        <v>41877</v>
      </c>
      <c r="AS1503" s="112" t="str">
        <f t="shared" ca="1" si="375"/>
        <v>$Z$173:$Z$1436</v>
      </c>
      <c r="AT1503" s="112">
        <f t="shared" ca="1" si="393"/>
        <v>0.23357</v>
      </c>
      <c r="AU1503" s="112">
        <f t="shared" ca="1" si="376"/>
        <v>0.23357</v>
      </c>
      <c r="AV1503" s="112">
        <f t="shared" ca="1" si="377"/>
        <v>0</v>
      </c>
    </row>
    <row r="1504" spans="2:48">
      <c r="B1504" s="111">
        <v>43795</v>
      </c>
      <c r="C1504" s="112">
        <v>1.90863</v>
      </c>
      <c r="E1504" s="111"/>
      <c r="K1504" s="111">
        <v>43731</v>
      </c>
      <c r="L1504" s="112">
        <v>1.9356</v>
      </c>
      <c r="N1504" s="111">
        <v>43731</v>
      </c>
      <c r="O1504" s="112">
        <v>1.7020300000000002</v>
      </c>
      <c r="Q1504" s="111">
        <v>43731</v>
      </c>
      <c r="R1504" s="112">
        <v>0.23357</v>
      </c>
      <c r="S1504" s="158">
        <f t="shared" si="382"/>
        <v>0</v>
      </c>
      <c r="T1504" s="38">
        <f t="shared" si="383"/>
        <v>43795</v>
      </c>
      <c r="U1504" s="112">
        <f t="shared" ca="1" si="384"/>
        <v>1.90863</v>
      </c>
      <c r="V1504" s="112">
        <f t="shared" ca="1" si="378"/>
        <v>1.7958099999999999</v>
      </c>
      <c r="W1504" s="112">
        <f t="shared" ca="1" si="379"/>
        <v>1.5622799999999999</v>
      </c>
      <c r="X1504" s="112">
        <f t="shared" ca="1" si="380"/>
        <v>0.23352999999999999</v>
      </c>
      <c r="Y1504" s="112">
        <f t="shared" ca="1" si="385"/>
        <v>0</v>
      </c>
      <c r="Z1504" s="27">
        <f t="shared" ca="1" si="381"/>
        <v>0.34635000000000016</v>
      </c>
      <c r="AB1504" s="161">
        <f t="shared" si="386"/>
        <v>43704</v>
      </c>
      <c r="AC1504" s="161" t="e">
        <f t="shared" si="387"/>
        <v>#N/A</v>
      </c>
      <c r="AD1504" s="161">
        <f t="shared" si="388"/>
        <v>43704</v>
      </c>
      <c r="AE1504" s="161">
        <f t="shared" si="363"/>
        <v>43699</v>
      </c>
      <c r="AF1504" s="161">
        <f t="shared" si="364"/>
        <v>43704</v>
      </c>
      <c r="AG1504" s="161">
        <f t="shared" ca="1" si="365"/>
        <v>43700</v>
      </c>
      <c r="AH1504" s="161">
        <f t="shared" ca="1" si="366"/>
        <v>43794</v>
      </c>
      <c r="AI1504" s="161" t="e">
        <f t="shared" ca="1" si="367"/>
        <v>#N/A</v>
      </c>
      <c r="AJ1504" s="161">
        <f t="shared" ca="1" si="368"/>
        <v>43794</v>
      </c>
      <c r="AK1504" s="161">
        <f t="shared" ca="1" si="389"/>
        <v>43698</v>
      </c>
      <c r="AL1504" s="161">
        <f>AE1504</f>
        <v>43699</v>
      </c>
      <c r="AM1504" s="161">
        <f t="shared" si="391"/>
        <v>43698</v>
      </c>
      <c r="AN1504" s="16">
        <f ca="1">IFERROR(MATCH(T1504,E:E,0),MATCH(T1504,E:E,1)+1)-MATCH(AH1504,E:E,0)</f>
        <v>1</v>
      </c>
      <c r="AO1504" s="161">
        <f t="shared" si="369"/>
        <v>41873</v>
      </c>
      <c r="AP1504" s="161">
        <f t="shared" si="370"/>
        <v>41873</v>
      </c>
      <c r="AQ1504" s="161">
        <f t="shared" si="371"/>
        <v>41877</v>
      </c>
      <c r="AR1504" s="16"/>
      <c r="AS1504" s="16" t="str">
        <f>ADDRESS(MATCH(AO1504,T:T,0),COLUMN(Z1504))&amp;":"&amp;ADDRESS(MATCH(AL1504,T:T,0),COLUMN(Z1504))</f>
        <v>$Z$173:$Z$1437</v>
      </c>
      <c r="AT1504" s="16">
        <f ca="1">ROUNDUP(MEDIAN(INDIRECT(AS1504)),5)</f>
        <v>0.23352999999999999</v>
      </c>
      <c r="AU1504" s="16">
        <f t="shared" ca="1" si="376"/>
        <v>0.23352999999999999</v>
      </c>
      <c r="AV1504" s="16">
        <f t="shared" ca="1" si="377"/>
        <v>0</v>
      </c>
    </row>
    <row r="1505" spans="2:50">
      <c r="B1505" s="111">
        <v>43796</v>
      </c>
      <c r="C1505" s="112">
        <v>1.9137499999999998</v>
      </c>
      <c r="E1505" s="111"/>
      <c r="K1505" s="111">
        <v>43732</v>
      </c>
      <c r="L1505" s="112">
        <v>1.9319199999999999</v>
      </c>
      <c r="N1505" s="111">
        <v>43732</v>
      </c>
      <c r="O1505" s="112">
        <v>1.6983899999999998</v>
      </c>
      <c r="Q1505" s="111">
        <v>43732</v>
      </c>
      <c r="R1505" s="112">
        <v>0.23352999999999999</v>
      </c>
      <c r="S1505" s="158">
        <f t="shared" si="382"/>
        <v>0</v>
      </c>
      <c r="T1505" s="38">
        <f t="shared" si="383"/>
        <v>43796</v>
      </c>
      <c r="U1505" s="112">
        <f t="shared" ca="1" si="384"/>
        <v>1.9137499999999998</v>
      </c>
      <c r="V1505" s="112">
        <f t="shared" ca="1" si="378"/>
        <v>1.7962500000000001</v>
      </c>
      <c r="W1505" s="112">
        <f t="shared" ca="1" si="379"/>
        <v>1.5627200000000001</v>
      </c>
      <c r="X1505" s="112">
        <f t="shared" ca="1" si="380"/>
        <v>0.23352999999999999</v>
      </c>
      <c r="Y1505" s="112">
        <f t="shared" ca="1" si="385"/>
        <v>0</v>
      </c>
      <c r="Z1505" s="27">
        <f t="shared" ca="1" si="381"/>
        <v>0.35102999999999973</v>
      </c>
      <c r="AB1505" s="38">
        <f t="shared" si="386"/>
        <v>43704</v>
      </c>
      <c r="AC1505" s="38">
        <f t="shared" si="387"/>
        <v>43704</v>
      </c>
      <c r="AD1505" s="38">
        <f t="shared" si="388"/>
        <v>43705</v>
      </c>
      <c r="AE1505" s="38">
        <f t="shared" si="363"/>
        <v>43699</v>
      </c>
      <c r="AF1505" s="74">
        <f t="shared" si="364"/>
        <v>43704</v>
      </c>
      <c r="AG1505" s="38">
        <f t="shared" ca="1" si="365"/>
        <v>43700</v>
      </c>
      <c r="AH1505" s="38">
        <f t="shared" ca="1" si="366"/>
        <v>43794</v>
      </c>
      <c r="AI1505" s="38" t="e">
        <f t="shared" ca="1" si="367"/>
        <v>#N/A</v>
      </c>
      <c r="AJ1505" s="38">
        <f t="shared" ca="1" si="368"/>
        <v>43794</v>
      </c>
      <c r="AK1505" s="74">
        <f t="shared" ca="1" si="389"/>
        <v>43699</v>
      </c>
      <c r="AL1505" s="38">
        <f t="shared" si="390"/>
        <v>43699</v>
      </c>
      <c r="AM1505" s="38">
        <f t="shared" si="391"/>
        <v>43698</v>
      </c>
      <c r="AN1505" s="112">
        <f t="shared" ca="1" si="392"/>
        <v>2</v>
      </c>
      <c r="AO1505" s="38">
        <f t="shared" si="369"/>
        <v>41873</v>
      </c>
      <c r="AP1505" s="38">
        <f t="shared" si="370"/>
        <v>41873</v>
      </c>
      <c r="AQ1505" s="38">
        <f t="shared" si="371"/>
        <v>41877</v>
      </c>
      <c r="AS1505" s="112" t="str">
        <f t="shared" ca="1" si="375"/>
        <v>$Z$173:$Z$1437</v>
      </c>
      <c r="AT1505" s="112">
        <f t="shared" ca="1" si="393"/>
        <v>0.23352999999999999</v>
      </c>
      <c r="AU1505" s="112">
        <f t="shared" ca="1" si="376"/>
        <v>0.23352999999999999</v>
      </c>
      <c r="AV1505" s="112">
        <f t="shared" ca="1" si="377"/>
        <v>0</v>
      </c>
    </row>
    <row r="1506" spans="2:50">
      <c r="B1506" s="111">
        <v>43797</v>
      </c>
      <c r="C1506" s="112">
        <v>1.9068800000000001</v>
      </c>
      <c r="E1506" s="111"/>
      <c r="K1506" s="111">
        <v>43733</v>
      </c>
      <c r="L1506" s="112">
        <v>1.9252500000000001</v>
      </c>
      <c r="N1506" s="111">
        <v>43733</v>
      </c>
      <c r="O1506" s="112">
        <v>1.6917200000000001</v>
      </c>
      <c r="Q1506" s="111">
        <v>43733</v>
      </c>
      <c r="R1506" s="112">
        <v>0.23352999999999999</v>
      </c>
      <c r="S1506" s="158">
        <f t="shared" si="382"/>
        <v>0</v>
      </c>
      <c r="T1506" s="38">
        <f t="shared" si="383"/>
        <v>43797</v>
      </c>
      <c r="U1506" s="112">
        <f t="shared" ca="1" si="384"/>
        <v>1.9068800000000001</v>
      </c>
      <c r="V1506" s="112">
        <f t="shared" ca="1" si="378"/>
        <v>1.7962500000000001</v>
      </c>
      <c r="W1506" s="112">
        <f t="shared" ca="1" si="379"/>
        <v>1.5627200000000001</v>
      </c>
      <c r="X1506" s="112">
        <f t="shared" ca="1" si="380"/>
        <v>0.23352999999999999</v>
      </c>
      <c r="Y1506" s="112">
        <f t="shared" ca="1" si="385"/>
        <v>0</v>
      </c>
      <c r="Z1506" s="27">
        <f t="shared" ca="1" si="381"/>
        <v>0.34416000000000002</v>
      </c>
      <c r="AB1506" s="38">
        <f t="shared" si="386"/>
        <v>43705</v>
      </c>
      <c r="AC1506" s="38">
        <f t="shared" si="387"/>
        <v>43705</v>
      </c>
      <c r="AD1506" s="38">
        <f t="shared" si="388"/>
        <v>43706</v>
      </c>
      <c r="AE1506" s="38">
        <f t="shared" si="363"/>
        <v>43700</v>
      </c>
      <c r="AF1506" s="74">
        <f t="shared" si="364"/>
        <v>43705</v>
      </c>
      <c r="AG1506" s="38">
        <f t="shared" ca="1" si="365"/>
        <v>43703</v>
      </c>
      <c r="AH1506" s="38">
        <f t="shared" ca="1" si="366"/>
        <v>43795</v>
      </c>
      <c r="AI1506" s="38">
        <f t="shared" ca="1" si="367"/>
        <v>43795</v>
      </c>
      <c r="AJ1506" s="38">
        <f t="shared" ca="1" si="368"/>
        <v>43796</v>
      </c>
      <c r="AK1506" s="74">
        <f t="shared" ca="1" si="389"/>
        <v>43700</v>
      </c>
      <c r="AL1506" s="38">
        <f t="shared" si="390"/>
        <v>43700</v>
      </c>
      <c r="AM1506" s="38">
        <f t="shared" si="391"/>
        <v>43699</v>
      </c>
      <c r="AN1506" s="112">
        <f t="shared" ca="1" si="392"/>
        <v>2</v>
      </c>
      <c r="AO1506" s="38">
        <f t="shared" si="369"/>
        <v>41877</v>
      </c>
      <c r="AP1506" s="38" t="e">
        <f t="shared" si="370"/>
        <v>#N/A</v>
      </c>
      <c r="AQ1506" s="38">
        <f t="shared" si="371"/>
        <v>41877</v>
      </c>
      <c r="AS1506" s="112" t="str">
        <f t="shared" ca="1" si="375"/>
        <v>$Z$174:$Z$1438</v>
      </c>
      <c r="AT1506" s="112">
        <f t="shared" ca="1" si="393"/>
        <v>0.23352999999999999</v>
      </c>
      <c r="AU1506" s="112">
        <f t="shared" ca="1" si="376"/>
        <v>0.23352999999999999</v>
      </c>
      <c r="AV1506" s="112">
        <f t="shared" ca="1" si="377"/>
        <v>0</v>
      </c>
    </row>
    <row r="1507" spans="2:50">
      <c r="B1507" s="111">
        <v>43798</v>
      </c>
      <c r="C1507" s="112">
        <v>1.9055</v>
      </c>
      <c r="E1507" s="111"/>
      <c r="K1507" s="111">
        <v>43734</v>
      </c>
      <c r="L1507" s="112">
        <v>1.9216600000000001</v>
      </c>
      <c r="N1507" s="111">
        <v>43734</v>
      </c>
      <c r="O1507" s="112">
        <v>1.6881300000000001</v>
      </c>
      <c r="Q1507" s="111">
        <v>43734</v>
      </c>
      <c r="R1507" s="112">
        <v>0.23352999999999999</v>
      </c>
      <c r="S1507" s="158">
        <f t="shared" si="382"/>
        <v>0</v>
      </c>
      <c r="T1507" s="38">
        <f t="shared" si="383"/>
        <v>43798</v>
      </c>
      <c r="U1507" s="112">
        <f t="shared" ca="1" si="384"/>
        <v>1.9055</v>
      </c>
      <c r="V1507" s="112">
        <f t="shared" ca="1" si="378"/>
        <v>1.7966899999999999</v>
      </c>
      <c r="W1507" s="112">
        <f t="shared" ca="1" si="379"/>
        <v>1.5631200000000001</v>
      </c>
      <c r="X1507" s="112">
        <f t="shared" ca="1" si="380"/>
        <v>0.23357</v>
      </c>
      <c r="Y1507" s="112">
        <f t="shared" ca="1" si="385"/>
        <v>0</v>
      </c>
      <c r="Z1507" s="27">
        <f t="shared" ca="1" si="381"/>
        <v>0.34237999999999991</v>
      </c>
      <c r="AB1507" s="38">
        <f t="shared" si="386"/>
        <v>43706</v>
      </c>
      <c r="AC1507" s="38">
        <f t="shared" si="387"/>
        <v>43706</v>
      </c>
      <c r="AD1507" s="38">
        <f t="shared" si="388"/>
        <v>43707</v>
      </c>
      <c r="AE1507" s="38">
        <f t="shared" si="363"/>
        <v>43704</v>
      </c>
      <c r="AF1507" s="74">
        <f t="shared" si="364"/>
        <v>43706</v>
      </c>
      <c r="AG1507" s="38">
        <f t="shared" ca="1" si="365"/>
        <v>43704</v>
      </c>
      <c r="AH1507" s="38">
        <f t="shared" ca="1" si="366"/>
        <v>43796</v>
      </c>
      <c r="AI1507" s="38">
        <f t="shared" ca="1" si="367"/>
        <v>43796</v>
      </c>
      <c r="AJ1507" s="38">
        <f t="shared" ca="1" si="368"/>
        <v>43798</v>
      </c>
      <c r="AK1507" s="74">
        <f t="shared" ca="1" si="389"/>
        <v>43700</v>
      </c>
      <c r="AL1507" s="38">
        <f t="shared" si="390"/>
        <v>43704</v>
      </c>
      <c r="AM1507" s="38">
        <f t="shared" si="391"/>
        <v>43700</v>
      </c>
      <c r="AN1507" s="112">
        <f t="shared" ca="1" si="392"/>
        <v>1</v>
      </c>
      <c r="AO1507" s="38">
        <f t="shared" si="369"/>
        <v>41878</v>
      </c>
      <c r="AP1507" s="38">
        <f t="shared" si="370"/>
        <v>41878</v>
      </c>
      <c r="AQ1507" s="38">
        <f t="shared" si="371"/>
        <v>41879</v>
      </c>
      <c r="AS1507" s="112" t="str">
        <f ca="1">ADDRESS(MATCH(AO1507,T:T,0),COLUMN(Z1507))&amp;":"&amp;ADDRESS(MATCH(AK1507,T:T,0),COLUMN(Z1507))</f>
        <v>$Z$175:$Z$1438</v>
      </c>
      <c r="AT1507" s="112">
        <f t="shared" ca="1" si="393"/>
        <v>0.23357</v>
      </c>
      <c r="AU1507" s="112">
        <f t="shared" ca="1" si="376"/>
        <v>0.23357</v>
      </c>
      <c r="AV1507" s="112">
        <f ca="1">AT1507-AU1507</f>
        <v>0</v>
      </c>
    </row>
    <row r="1508" spans="2:50">
      <c r="B1508" s="111">
        <v>43801</v>
      </c>
      <c r="C1508" s="112">
        <v>1.9001299999999999</v>
      </c>
      <c r="E1508" s="111"/>
      <c r="K1508" s="111">
        <v>43735</v>
      </c>
      <c r="L1508" s="112">
        <v>1.9180199999999998</v>
      </c>
      <c r="N1508" s="111">
        <v>43735</v>
      </c>
      <c r="O1508" s="112">
        <v>1.68449</v>
      </c>
      <c r="Q1508" s="111">
        <v>43735</v>
      </c>
      <c r="R1508" s="112">
        <v>0.23352999999999999</v>
      </c>
      <c r="S1508" s="158">
        <f t="shared" si="382"/>
        <v>0</v>
      </c>
      <c r="T1508" s="38">
        <f t="shared" si="383"/>
        <v>43801</v>
      </c>
      <c r="U1508" s="112">
        <f t="shared" ca="1" si="384"/>
        <v>1.9001299999999999</v>
      </c>
      <c r="V1508" s="112">
        <f t="shared" ca="1" si="378"/>
        <v>1.79508</v>
      </c>
      <c r="W1508" s="112">
        <f t="shared" ca="1" si="379"/>
        <v>1.5614699999999999</v>
      </c>
      <c r="X1508" s="112">
        <f t="shared" ca="1" si="380"/>
        <v>0.23361000000000001</v>
      </c>
      <c r="Y1508" s="112">
        <f t="shared" ca="1" si="385"/>
        <v>0</v>
      </c>
      <c r="Z1508" s="27">
        <f t="shared" ca="1" si="381"/>
        <v>0.33865999999999996</v>
      </c>
      <c r="AB1508" s="161">
        <f t="shared" si="386"/>
        <v>43710</v>
      </c>
      <c r="AC1508" s="161">
        <f t="shared" si="387"/>
        <v>43710</v>
      </c>
      <c r="AD1508" s="161">
        <f t="shared" si="388"/>
        <v>43711</v>
      </c>
      <c r="AE1508" s="161">
        <f t="shared" si="363"/>
        <v>43706</v>
      </c>
      <c r="AF1508" s="161">
        <f t="shared" si="364"/>
        <v>43710</v>
      </c>
      <c r="AG1508" s="161">
        <f t="shared" ca="1" si="365"/>
        <v>43705</v>
      </c>
      <c r="AH1508" s="161">
        <f t="shared" ca="1" si="366"/>
        <v>43798</v>
      </c>
      <c r="AI1508" s="161" t="e">
        <f t="shared" ca="1" si="367"/>
        <v>#N/A</v>
      </c>
      <c r="AJ1508" s="161">
        <f t="shared" ca="1" si="368"/>
        <v>43798</v>
      </c>
      <c r="AK1508" s="161">
        <f t="shared" ca="1" si="389"/>
        <v>43705</v>
      </c>
      <c r="AL1508" s="161">
        <f t="shared" si="390"/>
        <v>43706</v>
      </c>
      <c r="AM1508" s="161">
        <f t="shared" si="391"/>
        <v>43705</v>
      </c>
      <c r="AN1508" s="16">
        <f t="shared" ca="1" si="392"/>
        <v>1</v>
      </c>
      <c r="AO1508" s="161">
        <f t="shared" si="369"/>
        <v>41880</v>
      </c>
      <c r="AP1508" s="161">
        <f t="shared" si="370"/>
        <v>41880</v>
      </c>
      <c r="AQ1508" s="161">
        <f t="shared" si="371"/>
        <v>41883</v>
      </c>
      <c r="AR1508" s="16"/>
      <c r="AS1508" s="16" t="str">
        <f>ADDRESS(MATCH(AO1508,T:T,0),COLUMN(Z1508))&amp;":"&amp;ADDRESS(MATCH(AL1508,T:T,0),COLUMN(Z1508))</f>
        <v>$Z$177:$Z$1441</v>
      </c>
      <c r="AT1508" s="16">
        <f t="shared" ca="1" si="393"/>
        <v>0.23361000000000001</v>
      </c>
      <c r="AU1508" s="16">
        <f t="shared" ca="1" si="376"/>
        <v>0.23361000000000001</v>
      </c>
      <c r="AV1508" s="16">
        <f t="shared" ca="1" si="377"/>
        <v>0</v>
      </c>
    </row>
    <row r="1509" spans="2:50">
      <c r="B1509" s="111">
        <v>43802</v>
      </c>
      <c r="C1509" s="112">
        <v>1.8915</v>
      </c>
      <c r="E1509" s="111"/>
      <c r="K1509" s="111">
        <v>43738</v>
      </c>
      <c r="L1509" s="112">
        <v>1.90846</v>
      </c>
      <c r="N1509" s="111">
        <v>43738</v>
      </c>
      <c r="O1509" s="112">
        <v>1.67489</v>
      </c>
      <c r="Q1509" s="111">
        <v>43738</v>
      </c>
      <c r="R1509" s="112">
        <v>0.23357</v>
      </c>
      <c r="S1509" s="158">
        <f t="shared" si="382"/>
        <v>0</v>
      </c>
      <c r="T1509" s="38">
        <f t="shared" si="383"/>
        <v>43802</v>
      </c>
      <c r="U1509" s="112">
        <f t="shared" ca="1" si="384"/>
        <v>1.8915</v>
      </c>
      <c r="V1509" s="112">
        <f t="shared" ca="1" si="378"/>
        <v>1.79464</v>
      </c>
      <c r="W1509" s="112">
        <f t="shared" ca="1" si="379"/>
        <v>1.5610300000000001</v>
      </c>
      <c r="X1509" s="112">
        <f t="shared" ca="1" si="380"/>
        <v>0.23361000000000001</v>
      </c>
      <c r="Y1509" s="112">
        <f t="shared" ca="1" si="385"/>
        <v>0</v>
      </c>
      <c r="Z1509" s="27">
        <f t="shared" ca="1" si="381"/>
        <v>0.33046999999999982</v>
      </c>
      <c r="AB1509" s="164">
        <f t="shared" si="386"/>
        <v>43711</v>
      </c>
      <c r="AC1509" s="164">
        <f t="shared" si="387"/>
        <v>43711</v>
      </c>
      <c r="AD1509" s="164">
        <f t="shared" si="388"/>
        <v>43712</v>
      </c>
      <c r="AE1509" s="164">
        <f t="shared" si="363"/>
        <v>43707</v>
      </c>
      <c r="AF1509" s="164">
        <f t="shared" si="364"/>
        <v>43711</v>
      </c>
      <c r="AG1509" s="164">
        <f t="shared" ca="1" si="365"/>
        <v>43706</v>
      </c>
      <c r="AH1509" s="164">
        <f t="shared" ca="1" si="366"/>
        <v>43798</v>
      </c>
      <c r="AI1509" s="164">
        <f t="shared" ca="1" si="367"/>
        <v>43798</v>
      </c>
      <c r="AJ1509" s="164">
        <f t="shared" ca="1" si="368"/>
        <v>43801</v>
      </c>
      <c r="AK1509" s="164">
        <f t="shared" ca="1" si="389"/>
        <v>43707</v>
      </c>
      <c r="AL1509" s="164">
        <f t="shared" si="390"/>
        <v>43707</v>
      </c>
      <c r="AM1509" s="164">
        <f t="shared" si="391"/>
        <v>43706</v>
      </c>
      <c r="AN1509" s="165">
        <f t="shared" ca="1" si="392"/>
        <v>2</v>
      </c>
      <c r="AO1509" s="164">
        <f>INDEX(T:T,IFERROR(MATCH(EDATE(AE1509,-60),T:T,0),MATCH(EDATE(AE1509,-60),T:T,1)+1))</f>
        <v>41883</v>
      </c>
      <c r="AP1509" s="164" t="e">
        <f>INDEX(T:T,MATCH(EDATE(AE1509,-60),T:T,0))</f>
        <v>#N/A</v>
      </c>
      <c r="AQ1509" s="164">
        <f>INDEX(T:T,MATCH(EDATE(AE1509,-60),T:T,1)+1)</f>
        <v>41883</v>
      </c>
      <c r="AR1509" s="165"/>
      <c r="AS1509" s="165" t="str">
        <f ca="1">ADDRESS(MATCH(AO1509,T:T,0),COLUMN(Z1509))&amp;":"&amp;ADDRESS(MATCH(AK1509,T:T,0),COLUMN(Z1509))</f>
        <v>$Z$178:$Z$1442</v>
      </c>
      <c r="AT1509" s="165">
        <f ca="1">ROUNDUP(MEDIAN(INDIRECT(AS1509)),5)</f>
        <v>0.23377000000000001</v>
      </c>
      <c r="AU1509" s="165">
        <f t="shared" ca="1" si="376"/>
        <v>0.23361000000000001</v>
      </c>
      <c r="AV1509" s="165">
        <f ca="1">AT1509-AU1509</f>
        <v>1.5999999999999348E-4</v>
      </c>
    </row>
    <row r="1510" spans="2:50">
      <c r="B1510" s="111">
        <v>43803</v>
      </c>
      <c r="C1510" s="112">
        <v>1.88713</v>
      </c>
      <c r="E1510" s="111"/>
      <c r="K1510" s="111">
        <v>43739</v>
      </c>
      <c r="L1510" s="112">
        <v>1.8971200000000001</v>
      </c>
      <c r="N1510" s="111">
        <v>43739</v>
      </c>
      <c r="O1510" s="112">
        <v>1.6635900000000001</v>
      </c>
      <c r="Q1510" s="111">
        <v>43739</v>
      </c>
      <c r="R1510" s="112">
        <v>0.23352999999999999</v>
      </c>
      <c r="S1510" s="158">
        <f t="shared" si="382"/>
        <v>0</v>
      </c>
      <c r="T1510" s="38">
        <f t="shared" si="383"/>
        <v>43803</v>
      </c>
      <c r="U1510" s="112">
        <f t="shared" ca="1" si="384"/>
        <v>1.88713</v>
      </c>
      <c r="V1510" s="112">
        <f t="shared" ca="1" si="378"/>
        <v>1.79579</v>
      </c>
      <c r="W1510" s="112">
        <f t="shared" ca="1" si="379"/>
        <v>1.56202</v>
      </c>
      <c r="X1510" s="112">
        <f t="shared" ca="1" si="380"/>
        <v>0.23377000000000001</v>
      </c>
      <c r="Y1510" s="112">
        <f t="shared" ca="1" si="385"/>
        <v>0</v>
      </c>
      <c r="Z1510" s="27">
        <f t="shared" ca="1" si="381"/>
        <v>0.32511000000000001</v>
      </c>
      <c r="AB1510" s="164">
        <f t="shared" si="386"/>
        <v>43712</v>
      </c>
      <c r="AC1510" s="164">
        <f t="shared" si="387"/>
        <v>43712</v>
      </c>
      <c r="AD1510" s="164">
        <f t="shared" si="388"/>
        <v>43713</v>
      </c>
      <c r="AE1510" s="164">
        <f t="shared" si="363"/>
        <v>43710</v>
      </c>
      <c r="AF1510" s="164">
        <f t="shared" si="364"/>
        <v>43712</v>
      </c>
      <c r="AG1510" s="164">
        <f t="shared" ca="1" si="365"/>
        <v>43707</v>
      </c>
      <c r="AH1510" s="164">
        <f t="shared" ca="1" si="366"/>
        <v>43801</v>
      </c>
      <c r="AI1510" s="164" t="e">
        <f t="shared" ca="1" si="367"/>
        <v>#N/A</v>
      </c>
      <c r="AJ1510" s="164">
        <f t="shared" ca="1" si="368"/>
        <v>43801</v>
      </c>
      <c r="AK1510" s="164">
        <f t="shared" ca="1" si="389"/>
        <v>43710</v>
      </c>
      <c r="AL1510" s="164">
        <f t="shared" si="390"/>
        <v>43710</v>
      </c>
      <c r="AM1510" s="164">
        <f t="shared" si="391"/>
        <v>43707</v>
      </c>
      <c r="AN1510" s="165">
        <f t="shared" ca="1" si="392"/>
        <v>2</v>
      </c>
      <c r="AO1510" s="164">
        <f t="shared" si="369"/>
        <v>41884</v>
      </c>
      <c r="AP1510" s="164">
        <f t="shared" si="370"/>
        <v>41884</v>
      </c>
      <c r="AQ1510" s="164">
        <f t="shared" si="371"/>
        <v>41885</v>
      </c>
      <c r="AR1510" s="165"/>
      <c r="AS1510" s="165" t="str">
        <f ca="1">ADDRESS(MATCH(AO1510,T:T,0),COLUMN(Z1510))&amp;":"&amp;ADDRESS(MATCH(AK1510,T:T,0),COLUMN(Z1510))</f>
        <v>$Z$179:$Z$1443</v>
      </c>
      <c r="AT1510" s="165">
        <f t="shared" ca="1" si="393"/>
        <v>0.23424</v>
      </c>
      <c r="AU1510" s="165">
        <f t="shared" ca="1" si="376"/>
        <v>0.23377000000000001</v>
      </c>
      <c r="AV1510" s="165">
        <f t="shared" ca="1" si="377"/>
        <v>4.699999999999982E-4</v>
      </c>
    </row>
    <row r="1511" spans="2:50">
      <c r="B1511" s="111">
        <v>43804</v>
      </c>
      <c r="C1511" s="112">
        <v>1.885</v>
      </c>
      <c r="E1511" s="111"/>
      <c r="K1511" s="111">
        <v>43740</v>
      </c>
      <c r="L1511" s="112">
        <v>1.89469</v>
      </c>
      <c r="N1511" s="111">
        <v>43740</v>
      </c>
      <c r="O1511" s="112">
        <v>1.66116</v>
      </c>
      <c r="Q1511" s="111">
        <v>43740</v>
      </c>
      <c r="R1511" s="112">
        <v>0.23352999999999999</v>
      </c>
      <c r="S1511" s="158">
        <f t="shared" si="382"/>
        <v>0</v>
      </c>
      <c r="T1511" s="38">
        <f t="shared" si="383"/>
        <v>43804</v>
      </c>
      <c r="U1511" s="112">
        <f t="shared" ca="1" si="384"/>
        <v>1.885</v>
      </c>
      <c r="V1511" s="112">
        <f t="shared" ca="1" si="378"/>
        <v>1.7930000000000001</v>
      </c>
      <c r="W1511" s="112">
        <f t="shared" ca="1" si="379"/>
        <v>1.5586</v>
      </c>
      <c r="X1511" s="112">
        <f t="shared" ca="1" si="380"/>
        <v>0.2344</v>
      </c>
      <c r="Y1511" s="112">
        <f t="shared" ca="1" si="385"/>
        <v>0</v>
      </c>
      <c r="Z1511" s="27">
        <f t="shared" ca="1" si="381"/>
        <v>0.32640000000000002</v>
      </c>
      <c r="AB1511" s="38">
        <f t="shared" si="386"/>
        <v>43713</v>
      </c>
      <c r="AC1511" s="38">
        <f t="shared" si="387"/>
        <v>43713</v>
      </c>
      <c r="AD1511" s="38">
        <f t="shared" si="388"/>
        <v>43714</v>
      </c>
      <c r="AE1511" s="38">
        <f t="shared" si="363"/>
        <v>43711</v>
      </c>
      <c r="AF1511" s="74">
        <f t="shared" si="364"/>
        <v>43713</v>
      </c>
      <c r="AG1511" s="38">
        <f t="shared" ca="1" si="365"/>
        <v>43711</v>
      </c>
      <c r="AH1511" s="38">
        <f t="shared" ca="1" si="366"/>
        <v>43802</v>
      </c>
      <c r="AI1511" s="38">
        <f t="shared" ca="1" si="367"/>
        <v>43802</v>
      </c>
      <c r="AJ1511" s="38">
        <f t="shared" ca="1" si="368"/>
        <v>43803</v>
      </c>
      <c r="AK1511" s="74">
        <f t="shared" ca="1" si="389"/>
        <v>43711</v>
      </c>
      <c r="AL1511" s="38">
        <f t="shared" si="390"/>
        <v>43711</v>
      </c>
      <c r="AM1511" s="38">
        <f t="shared" si="391"/>
        <v>43710</v>
      </c>
      <c r="AN1511" s="112">
        <f t="shared" ca="1" si="392"/>
        <v>2</v>
      </c>
      <c r="AO1511" s="38">
        <f t="shared" si="369"/>
        <v>41885</v>
      </c>
      <c r="AP1511" s="38">
        <f t="shared" si="370"/>
        <v>41885</v>
      </c>
      <c r="AQ1511" s="38">
        <f t="shared" si="371"/>
        <v>41886</v>
      </c>
      <c r="AS1511" s="112" t="str">
        <f t="shared" ca="1" si="375"/>
        <v>$Z$180:$Z$1444</v>
      </c>
      <c r="AT1511" s="112">
        <f t="shared" ca="1" si="393"/>
        <v>0.2344</v>
      </c>
      <c r="AU1511" s="112">
        <f t="shared" ca="1" si="376"/>
        <v>0.2344</v>
      </c>
      <c r="AV1511" s="112">
        <f t="shared" ca="1" si="377"/>
        <v>0</v>
      </c>
    </row>
    <row r="1512" spans="2:50">
      <c r="B1512" s="111">
        <v>43805</v>
      </c>
      <c r="C1512" s="112">
        <v>1.8904999999999998</v>
      </c>
      <c r="E1512" s="111"/>
      <c r="K1512" s="111">
        <v>43741</v>
      </c>
      <c r="L1512" s="112">
        <v>1.8913</v>
      </c>
      <c r="N1512" s="111">
        <v>43741</v>
      </c>
      <c r="O1512" s="112">
        <v>1.65777</v>
      </c>
      <c r="Q1512" s="111">
        <v>43741</v>
      </c>
      <c r="R1512" s="112">
        <v>0.23352999999999999</v>
      </c>
      <c r="S1512" s="158">
        <f t="shared" si="382"/>
        <v>0</v>
      </c>
      <c r="T1512" s="38">
        <f t="shared" si="383"/>
        <v>43805</v>
      </c>
      <c r="U1512" s="112">
        <f t="shared" ca="1" si="384"/>
        <v>1.8904999999999998</v>
      </c>
      <c r="V1512" s="112">
        <f t="shared" ca="1" si="378"/>
        <v>1.7882500000000001</v>
      </c>
      <c r="W1512" s="112">
        <f t="shared" ca="1" si="379"/>
        <v>1.55385</v>
      </c>
      <c r="X1512" s="112">
        <f t="shared" ca="1" si="380"/>
        <v>0.2344</v>
      </c>
      <c r="Y1512" s="112">
        <f t="shared" ca="1" si="385"/>
        <v>0</v>
      </c>
      <c r="Z1512" s="27">
        <f t="shared" ca="1" si="381"/>
        <v>0.33664999999999989</v>
      </c>
      <c r="AB1512" s="38">
        <f t="shared" si="386"/>
        <v>43714</v>
      </c>
      <c r="AC1512" s="38">
        <f t="shared" si="387"/>
        <v>43714</v>
      </c>
      <c r="AD1512" s="38">
        <f t="shared" si="388"/>
        <v>43717</v>
      </c>
      <c r="AE1512" s="38">
        <f t="shared" si="363"/>
        <v>43712</v>
      </c>
      <c r="AF1512" s="74">
        <f t="shared" si="364"/>
        <v>43714</v>
      </c>
      <c r="AG1512" s="38">
        <f t="shared" ca="1" si="365"/>
        <v>43712</v>
      </c>
      <c r="AH1512" s="38">
        <f t="shared" ca="1" si="366"/>
        <v>43803</v>
      </c>
      <c r="AI1512" s="38">
        <f t="shared" ca="1" si="367"/>
        <v>43803</v>
      </c>
      <c r="AJ1512" s="38">
        <f t="shared" ca="1" si="368"/>
        <v>43804</v>
      </c>
      <c r="AK1512" s="74">
        <f t="shared" ca="1" si="389"/>
        <v>43712</v>
      </c>
      <c r="AL1512" s="38">
        <f t="shared" si="390"/>
        <v>43712</v>
      </c>
      <c r="AM1512" s="38">
        <f t="shared" si="391"/>
        <v>43711</v>
      </c>
      <c r="AN1512" s="112">
        <f t="shared" ca="1" si="392"/>
        <v>2</v>
      </c>
      <c r="AO1512" s="38">
        <f t="shared" si="369"/>
        <v>41886</v>
      </c>
      <c r="AP1512" s="38">
        <f t="shared" si="370"/>
        <v>41886</v>
      </c>
      <c r="AQ1512" s="38">
        <f t="shared" si="371"/>
        <v>41887</v>
      </c>
      <c r="AS1512" s="112" t="str">
        <f t="shared" ca="1" si="375"/>
        <v>$Z$181:$Z$1445</v>
      </c>
      <c r="AT1512" s="112">
        <f t="shared" ca="1" si="393"/>
        <v>0.2344</v>
      </c>
      <c r="AU1512" s="112">
        <f t="shared" ca="1" si="376"/>
        <v>0.2344</v>
      </c>
      <c r="AV1512" s="112">
        <f t="shared" ca="1" si="377"/>
        <v>0</v>
      </c>
    </row>
    <row r="1513" spans="2:50">
      <c r="B1513" s="111">
        <v>43808</v>
      </c>
      <c r="C1513" s="112">
        <v>1.8883799999999999</v>
      </c>
      <c r="E1513" s="111"/>
      <c r="K1513" s="111">
        <v>43742</v>
      </c>
      <c r="L1513" s="112">
        <v>1.88605</v>
      </c>
      <c r="N1513" s="111">
        <v>43742</v>
      </c>
      <c r="O1513" s="112">
        <v>1.65252</v>
      </c>
      <c r="Q1513" s="111">
        <v>43742</v>
      </c>
      <c r="R1513" s="112">
        <v>0.23352999999999999</v>
      </c>
      <c r="S1513" s="158">
        <f t="shared" si="382"/>
        <v>0</v>
      </c>
      <c r="T1513" s="38">
        <f t="shared" si="383"/>
        <v>43808</v>
      </c>
      <c r="U1513" s="112">
        <f t="shared" ca="1" si="384"/>
        <v>1.8883799999999999</v>
      </c>
      <c r="V1513" s="112">
        <f t="shared" ca="1" si="378"/>
        <v>1.77345</v>
      </c>
      <c r="W1513" s="112">
        <f t="shared" ca="1" si="379"/>
        <v>1.5389599999999999</v>
      </c>
      <c r="X1513" s="112">
        <f t="shared" ca="1" si="380"/>
        <v>0.23449</v>
      </c>
      <c r="Y1513" s="112">
        <f t="shared" ca="1" si="385"/>
        <v>0</v>
      </c>
      <c r="Z1513" s="27">
        <f t="shared" ca="1" si="381"/>
        <v>0.34942000000000006</v>
      </c>
      <c r="AB1513" s="38">
        <f t="shared" si="386"/>
        <v>43717</v>
      </c>
      <c r="AC1513" s="38">
        <f t="shared" si="387"/>
        <v>43717</v>
      </c>
      <c r="AD1513" s="38">
        <f t="shared" si="388"/>
        <v>43718</v>
      </c>
      <c r="AE1513" s="38">
        <f t="shared" si="363"/>
        <v>43713</v>
      </c>
      <c r="AF1513" s="74">
        <f t="shared" si="364"/>
        <v>43717</v>
      </c>
      <c r="AG1513" s="38">
        <f t="shared" ca="1" si="365"/>
        <v>43713</v>
      </c>
      <c r="AH1513" s="38">
        <f t="shared" ca="1" si="366"/>
        <v>43804</v>
      </c>
      <c r="AI1513" s="38">
        <f t="shared" ca="1" si="367"/>
        <v>43804</v>
      </c>
      <c r="AJ1513" s="38">
        <f t="shared" ca="1" si="368"/>
        <v>43805</v>
      </c>
      <c r="AK1513" s="74">
        <f t="shared" ca="1" si="389"/>
        <v>43713</v>
      </c>
      <c r="AL1513" s="38">
        <f t="shared" si="390"/>
        <v>43713</v>
      </c>
      <c r="AM1513" s="38">
        <f t="shared" si="391"/>
        <v>43712</v>
      </c>
      <c r="AN1513" s="112">
        <f t="shared" ca="1" si="392"/>
        <v>2</v>
      </c>
      <c r="AO1513" s="38">
        <f t="shared" si="369"/>
        <v>41887</v>
      </c>
      <c r="AP1513" s="38">
        <f t="shared" si="370"/>
        <v>41887</v>
      </c>
      <c r="AQ1513" s="38">
        <f t="shared" si="371"/>
        <v>41890</v>
      </c>
      <c r="AS1513" s="112" t="str">
        <f t="shared" ca="1" si="375"/>
        <v>$Z$182:$Z$1446</v>
      </c>
      <c r="AT1513" s="112">
        <f t="shared" ca="1" si="393"/>
        <v>0.23449</v>
      </c>
      <c r="AU1513" s="112">
        <f t="shared" ca="1" si="376"/>
        <v>0.23449</v>
      </c>
      <c r="AV1513" s="112">
        <f t="shared" ca="1" si="377"/>
        <v>0</v>
      </c>
    </row>
    <row r="1514" spans="2:50">
      <c r="B1514" s="111">
        <v>43809</v>
      </c>
      <c r="C1514" s="112">
        <v>1.8872499999999999</v>
      </c>
      <c r="E1514" s="111"/>
      <c r="K1514" s="111">
        <v>43745</v>
      </c>
      <c r="L1514" s="112">
        <v>1.8793</v>
      </c>
      <c r="N1514" s="111">
        <v>43745</v>
      </c>
      <c r="O1514" s="112">
        <v>1.64577</v>
      </c>
      <c r="Q1514" s="111">
        <v>43745</v>
      </c>
      <c r="R1514" s="112">
        <v>0.23352999999999999</v>
      </c>
      <c r="S1514" s="158">
        <f t="shared" si="382"/>
        <v>0</v>
      </c>
      <c r="T1514" s="38">
        <f t="shared" si="383"/>
        <v>43809</v>
      </c>
      <c r="U1514" s="112">
        <f t="shared" ca="1" si="384"/>
        <v>1.8872499999999999</v>
      </c>
      <c r="V1514" s="112">
        <f t="shared" ca="1" si="378"/>
        <v>1.7683900000000001</v>
      </c>
      <c r="W1514" s="112">
        <f t="shared" ca="1" si="379"/>
        <v>1.5337800000000001</v>
      </c>
      <c r="X1514" s="112">
        <f t="shared" ca="1" si="380"/>
        <v>0.23461000000000001</v>
      </c>
      <c r="Y1514" s="112">
        <f t="shared" ca="1" si="385"/>
        <v>0</v>
      </c>
      <c r="Z1514" s="27">
        <f t="shared" ca="1" si="381"/>
        <v>0.35346999999999973</v>
      </c>
      <c r="AB1514" s="38">
        <f t="shared" si="386"/>
        <v>43718</v>
      </c>
      <c r="AC1514" s="38">
        <f t="shared" si="387"/>
        <v>43718</v>
      </c>
      <c r="AD1514" s="38">
        <f t="shared" si="388"/>
        <v>43719</v>
      </c>
      <c r="AE1514" s="38">
        <f t="shared" si="363"/>
        <v>43714</v>
      </c>
      <c r="AF1514" s="74">
        <f t="shared" si="364"/>
        <v>43718</v>
      </c>
      <c r="AG1514" s="38">
        <f t="shared" ca="1" si="365"/>
        <v>43714</v>
      </c>
      <c r="AH1514" s="38">
        <f t="shared" ca="1" si="366"/>
        <v>43805</v>
      </c>
      <c r="AI1514" s="38">
        <f t="shared" ca="1" si="367"/>
        <v>43805</v>
      </c>
      <c r="AJ1514" s="38">
        <f t="shared" ca="1" si="368"/>
        <v>43808</v>
      </c>
      <c r="AK1514" s="74">
        <f t="shared" ca="1" si="389"/>
        <v>43714</v>
      </c>
      <c r="AL1514" s="38">
        <f t="shared" si="390"/>
        <v>43714</v>
      </c>
      <c r="AM1514" s="38">
        <f t="shared" si="391"/>
        <v>43713</v>
      </c>
      <c r="AN1514" s="112">
        <f t="shared" ca="1" si="392"/>
        <v>2</v>
      </c>
      <c r="AO1514" s="38">
        <f t="shared" si="369"/>
        <v>41890</v>
      </c>
      <c r="AP1514" s="38" t="e">
        <f t="shared" si="370"/>
        <v>#N/A</v>
      </c>
      <c r="AQ1514" s="38">
        <f t="shared" si="371"/>
        <v>41890</v>
      </c>
      <c r="AS1514" s="112" t="str">
        <f t="shared" ca="1" si="375"/>
        <v>$Z$183:$Z$1447</v>
      </c>
      <c r="AT1514" s="112">
        <f t="shared" ca="1" si="393"/>
        <v>0.23461000000000001</v>
      </c>
      <c r="AU1514" s="112">
        <f t="shared" ca="1" si="376"/>
        <v>0.23461000000000001</v>
      </c>
      <c r="AV1514" s="112">
        <f t="shared" ca="1" si="377"/>
        <v>0</v>
      </c>
    </row>
    <row r="1515" spans="2:50">
      <c r="B1515" s="111">
        <v>43810</v>
      </c>
      <c r="C1515" s="112">
        <v>1.8873799999999998</v>
      </c>
      <c r="E1515" s="111"/>
      <c r="K1515" s="111">
        <v>43746</v>
      </c>
      <c r="L1515" s="112">
        <v>1.87635</v>
      </c>
      <c r="N1515" s="111">
        <v>43746</v>
      </c>
      <c r="O1515" s="112">
        <v>1.6428199999999999</v>
      </c>
      <c r="Q1515" s="111">
        <v>43746</v>
      </c>
      <c r="R1515" s="112">
        <v>0.23352999999999999</v>
      </c>
      <c r="S1515" s="158">
        <f t="shared" si="382"/>
        <v>0</v>
      </c>
      <c r="T1515" s="38">
        <f t="shared" si="383"/>
        <v>43810</v>
      </c>
      <c r="U1515" s="112">
        <f t="shared" ca="1" si="384"/>
        <v>1.8873799999999998</v>
      </c>
      <c r="V1515" s="112">
        <f t="shared" ca="1" si="378"/>
        <v>1.76389</v>
      </c>
      <c r="W1515" s="112">
        <f t="shared" ca="1" si="379"/>
        <v>1.5289199999999998</v>
      </c>
      <c r="X1515" s="112">
        <f t="shared" ca="1" si="380"/>
        <v>0.23497000000000001</v>
      </c>
      <c r="Y1515" s="112">
        <f t="shared" ca="1" si="385"/>
        <v>0</v>
      </c>
      <c r="Z1515" s="27">
        <f t="shared" ca="1" si="381"/>
        <v>0.35846</v>
      </c>
      <c r="AB1515" s="38">
        <f t="shared" si="386"/>
        <v>43719</v>
      </c>
      <c r="AC1515" s="38">
        <f t="shared" si="387"/>
        <v>43719</v>
      </c>
      <c r="AD1515" s="38">
        <f t="shared" si="388"/>
        <v>43720</v>
      </c>
      <c r="AE1515" s="38">
        <f t="shared" si="363"/>
        <v>43717</v>
      </c>
      <c r="AF1515" s="74">
        <f t="shared" si="364"/>
        <v>43719</v>
      </c>
      <c r="AG1515" s="38">
        <f t="shared" ca="1" si="365"/>
        <v>43717</v>
      </c>
      <c r="AH1515" s="38">
        <f t="shared" ca="1" si="366"/>
        <v>43808</v>
      </c>
      <c r="AI1515" s="38">
        <f t="shared" ca="1" si="367"/>
        <v>43808</v>
      </c>
      <c r="AJ1515" s="38">
        <f t="shared" ca="1" si="368"/>
        <v>43809</v>
      </c>
      <c r="AK1515" s="74">
        <f t="shared" ca="1" si="389"/>
        <v>43717</v>
      </c>
      <c r="AL1515" s="38">
        <f t="shared" si="390"/>
        <v>43717</v>
      </c>
      <c r="AM1515" s="38">
        <f t="shared" si="391"/>
        <v>43714</v>
      </c>
      <c r="AN1515" s="112">
        <f t="shared" ca="1" si="392"/>
        <v>2</v>
      </c>
      <c r="AO1515" s="38">
        <f t="shared" si="369"/>
        <v>41891</v>
      </c>
      <c r="AP1515" s="38">
        <f t="shared" si="370"/>
        <v>41891</v>
      </c>
      <c r="AQ1515" s="38">
        <f t="shared" si="371"/>
        <v>41892</v>
      </c>
      <c r="AS1515" s="112" t="str">
        <f t="shared" ca="1" si="375"/>
        <v>$Z$184:$Z$1448</v>
      </c>
      <c r="AT1515" s="112">
        <f t="shared" ca="1" si="393"/>
        <v>0.23497000000000001</v>
      </c>
      <c r="AU1515" s="112">
        <f t="shared" ca="1" si="376"/>
        <v>0.23497000000000001</v>
      </c>
      <c r="AV1515" s="112">
        <f t="shared" ca="1" si="377"/>
        <v>0</v>
      </c>
    </row>
    <row r="1516" spans="2:50">
      <c r="B1516" s="111">
        <v>43811</v>
      </c>
      <c r="C1516" s="112">
        <v>1.8936299999999999</v>
      </c>
      <c r="E1516" s="111"/>
      <c r="K1516" s="111">
        <v>43747</v>
      </c>
      <c r="L1516" s="112">
        <v>1.87307</v>
      </c>
      <c r="N1516" s="111">
        <v>43747</v>
      </c>
      <c r="O1516" s="112">
        <v>1.63954</v>
      </c>
      <c r="Q1516" s="111">
        <v>43747</v>
      </c>
      <c r="R1516" s="112">
        <v>0.23352999999999999</v>
      </c>
      <c r="S1516" s="158">
        <f t="shared" si="382"/>
        <v>0</v>
      </c>
      <c r="T1516" s="38">
        <f t="shared" si="383"/>
        <v>43811</v>
      </c>
      <c r="U1516" s="112">
        <f t="shared" ca="1" si="384"/>
        <v>1.8936299999999999</v>
      </c>
      <c r="V1516" s="112">
        <f t="shared" ca="1" si="378"/>
        <v>1.75962</v>
      </c>
      <c r="W1516" s="112">
        <f t="shared" ca="1" si="379"/>
        <v>1.5246200000000001</v>
      </c>
      <c r="X1516" s="112">
        <f t="shared" ca="1" si="380"/>
        <v>0.23499999999999999</v>
      </c>
      <c r="Y1516" s="112">
        <f t="shared" ca="1" si="385"/>
        <v>0</v>
      </c>
      <c r="Z1516" s="27">
        <f t="shared" ca="1" si="381"/>
        <v>0.36900999999999984</v>
      </c>
      <c r="AB1516" s="38">
        <f t="shared" si="386"/>
        <v>43720</v>
      </c>
      <c r="AC1516" s="38">
        <f t="shared" si="387"/>
        <v>43720</v>
      </c>
      <c r="AD1516" s="38">
        <f t="shared" si="388"/>
        <v>43721</v>
      </c>
      <c r="AE1516" s="38">
        <f t="shared" si="363"/>
        <v>43718</v>
      </c>
      <c r="AF1516" s="74">
        <f t="shared" si="364"/>
        <v>43720</v>
      </c>
      <c r="AG1516" s="38">
        <f t="shared" ca="1" si="365"/>
        <v>43718</v>
      </c>
      <c r="AH1516" s="38">
        <f t="shared" ca="1" si="366"/>
        <v>43809</v>
      </c>
      <c r="AI1516" s="38">
        <f t="shared" ca="1" si="367"/>
        <v>43809</v>
      </c>
      <c r="AJ1516" s="38">
        <f t="shared" ca="1" si="368"/>
        <v>43810</v>
      </c>
      <c r="AK1516" s="74">
        <f t="shared" ca="1" si="389"/>
        <v>43718</v>
      </c>
      <c r="AL1516" s="38">
        <f t="shared" si="390"/>
        <v>43718</v>
      </c>
      <c r="AM1516" s="38">
        <f t="shared" si="391"/>
        <v>43717</v>
      </c>
      <c r="AN1516" s="112">
        <f t="shared" ca="1" si="392"/>
        <v>2</v>
      </c>
      <c r="AO1516" s="38">
        <f t="shared" si="369"/>
        <v>41892</v>
      </c>
      <c r="AP1516" s="38">
        <f t="shared" si="370"/>
        <v>41892</v>
      </c>
      <c r="AQ1516" s="38">
        <f t="shared" si="371"/>
        <v>41893</v>
      </c>
      <c r="AS1516" s="112" t="str">
        <f t="shared" ca="1" si="375"/>
        <v>$Z$185:$Z$1449</v>
      </c>
      <c r="AT1516" s="112">
        <f t="shared" ca="1" si="393"/>
        <v>0.23499999999999999</v>
      </c>
      <c r="AU1516" s="112">
        <f t="shared" ca="1" si="376"/>
        <v>0.23499999999999999</v>
      </c>
      <c r="AV1516" s="112">
        <f t="shared" ca="1" si="377"/>
        <v>0</v>
      </c>
    </row>
    <row r="1517" spans="2:50">
      <c r="B1517" s="111">
        <v>43812</v>
      </c>
      <c r="C1517" s="112">
        <v>1.8996300000000002</v>
      </c>
      <c r="E1517" s="111"/>
      <c r="K1517" s="111">
        <v>43748</v>
      </c>
      <c r="L1517" s="112">
        <v>1.8698000000000001</v>
      </c>
      <c r="N1517" s="111">
        <v>43748</v>
      </c>
      <c r="O1517" s="112">
        <v>1.6362700000000001</v>
      </c>
      <c r="Q1517" s="111">
        <v>43748</v>
      </c>
      <c r="R1517" s="112">
        <v>0.23352999999999999</v>
      </c>
      <c r="S1517" s="158">
        <f t="shared" si="382"/>
        <v>0</v>
      </c>
      <c r="T1517" s="38">
        <f t="shared" si="383"/>
        <v>43812</v>
      </c>
      <c r="U1517" s="112">
        <f t="shared" ca="1" si="384"/>
        <v>1.8996300000000002</v>
      </c>
      <c r="V1517" s="112">
        <f t="shared" ca="1" si="378"/>
        <v>1.7563200000000001</v>
      </c>
      <c r="W1517" s="112">
        <f t="shared" ca="1" si="379"/>
        <v>1.52098</v>
      </c>
      <c r="X1517" s="112">
        <f t="shared" ca="1" si="380"/>
        <v>0.23533999999999999</v>
      </c>
      <c r="Y1517" s="112">
        <f t="shared" ca="1" si="385"/>
        <v>0</v>
      </c>
      <c r="Z1517" s="27">
        <f t="shared" ca="1" si="381"/>
        <v>0.37865000000000015</v>
      </c>
      <c r="AB1517" s="38">
        <f t="shared" si="386"/>
        <v>43721</v>
      </c>
      <c r="AC1517" s="38">
        <f t="shared" si="387"/>
        <v>43721</v>
      </c>
      <c r="AD1517" s="38">
        <f t="shared" si="388"/>
        <v>43724</v>
      </c>
      <c r="AE1517" s="38">
        <f t="shared" si="363"/>
        <v>43719</v>
      </c>
      <c r="AF1517" s="74">
        <f t="shared" si="364"/>
        <v>43721</v>
      </c>
      <c r="AG1517" s="38">
        <f t="shared" ca="1" si="365"/>
        <v>43719</v>
      </c>
      <c r="AH1517" s="38">
        <f t="shared" ca="1" si="366"/>
        <v>43810</v>
      </c>
      <c r="AI1517" s="38">
        <f t="shared" ca="1" si="367"/>
        <v>43810</v>
      </c>
      <c r="AJ1517" s="38">
        <f t="shared" ca="1" si="368"/>
        <v>43811</v>
      </c>
      <c r="AK1517" s="74">
        <f t="shared" ca="1" si="389"/>
        <v>43719</v>
      </c>
      <c r="AL1517" s="38">
        <f t="shared" si="390"/>
        <v>43719</v>
      </c>
      <c r="AM1517" s="38">
        <f t="shared" si="391"/>
        <v>43718</v>
      </c>
      <c r="AN1517" s="112">
        <f t="shared" ca="1" si="392"/>
        <v>2</v>
      </c>
      <c r="AO1517" s="38">
        <f t="shared" si="369"/>
        <v>41893</v>
      </c>
      <c r="AP1517" s="38">
        <f t="shared" si="370"/>
        <v>41893</v>
      </c>
      <c r="AQ1517" s="38">
        <f t="shared" si="371"/>
        <v>41894</v>
      </c>
      <c r="AS1517" s="112" t="str">
        <f t="shared" ca="1" si="375"/>
        <v>$Z$186:$Z$1450</v>
      </c>
      <c r="AT1517" s="112">
        <f t="shared" ca="1" si="393"/>
        <v>0.23533999999999999</v>
      </c>
      <c r="AU1517" s="112">
        <f t="shared" ca="1" si="376"/>
        <v>0.23533999999999999</v>
      </c>
      <c r="AV1517" s="112">
        <f t="shared" ca="1" si="377"/>
        <v>0</v>
      </c>
    </row>
    <row r="1518" spans="2:50">
      <c r="B1518" s="111">
        <v>43815</v>
      </c>
      <c r="C1518" s="112">
        <v>1.8984999999999999</v>
      </c>
      <c r="E1518" s="111"/>
      <c r="K1518" s="111">
        <v>43749</v>
      </c>
      <c r="L1518" s="112">
        <v>1.8649</v>
      </c>
      <c r="N1518" s="111">
        <v>43749</v>
      </c>
      <c r="O1518" s="112">
        <v>1.63137</v>
      </c>
      <c r="Q1518" s="111">
        <v>43749</v>
      </c>
      <c r="R1518" s="112">
        <v>0.23352999999999999</v>
      </c>
      <c r="S1518" s="158">
        <f t="shared" si="382"/>
        <v>0</v>
      </c>
      <c r="T1518" s="38">
        <f t="shared" si="383"/>
        <v>43815</v>
      </c>
      <c r="U1518" s="112">
        <f t="shared" ca="1" si="384"/>
        <v>1.8984999999999999</v>
      </c>
      <c r="V1518" s="112">
        <f t="shared" ca="1" si="378"/>
        <v>1.7418400000000001</v>
      </c>
      <c r="W1518" s="112">
        <f t="shared" ca="1" si="379"/>
        <v>1.5064199999999999</v>
      </c>
      <c r="X1518" s="112">
        <f t="shared" ca="1" si="380"/>
        <v>0.23541999999999999</v>
      </c>
      <c r="Y1518" s="112">
        <f t="shared" ca="1" si="385"/>
        <v>0</v>
      </c>
      <c r="Z1518" s="27">
        <f t="shared" ca="1" si="381"/>
        <v>0.39207999999999998</v>
      </c>
      <c r="AB1518" s="38">
        <f t="shared" si="386"/>
        <v>43724</v>
      </c>
      <c r="AC1518" s="38">
        <f t="shared" si="387"/>
        <v>43724</v>
      </c>
      <c r="AD1518" s="38">
        <f t="shared" si="388"/>
        <v>43725</v>
      </c>
      <c r="AE1518" s="38">
        <f t="shared" si="363"/>
        <v>43720</v>
      </c>
      <c r="AF1518" s="74">
        <f t="shared" si="364"/>
        <v>43724</v>
      </c>
      <c r="AG1518" s="38">
        <f t="shared" ca="1" si="365"/>
        <v>43720</v>
      </c>
      <c r="AH1518" s="38">
        <f t="shared" ca="1" si="366"/>
        <v>43811</v>
      </c>
      <c r="AI1518" s="38">
        <f t="shared" ca="1" si="367"/>
        <v>43811</v>
      </c>
      <c r="AJ1518" s="38">
        <f t="shared" ca="1" si="368"/>
        <v>43812</v>
      </c>
      <c r="AK1518" s="74">
        <f t="shared" ca="1" si="389"/>
        <v>43720</v>
      </c>
      <c r="AL1518" s="38">
        <f t="shared" si="390"/>
        <v>43720</v>
      </c>
      <c r="AM1518" s="38">
        <f t="shared" si="391"/>
        <v>43719</v>
      </c>
      <c r="AN1518" s="112">
        <f t="shared" ca="1" si="392"/>
        <v>2</v>
      </c>
      <c r="AO1518" s="38">
        <f t="shared" si="369"/>
        <v>41894</v>
      </c>
      <c r="AP1518" s="38">
        <f t="shared" si="370"/>
        <v>41894</v>
      </c>
      <c r="AQ1518" s="38">
        <f t="shared" si="371"/>
        <v>41897</v>
      </c>
      <c r="AS1518" s="112" t="str">
        <f t="shared" ca="1" si="375"/>
        <v>$Z$187:$Z$1451</v>
      </c>
      <c r="AT1518" s="112">
        <f t="shared" ca="1" si="393"/>
        <v>0.23541999999999999</v>
      </c>
      <c r="AU1518" s="112">
        <f t="shared" ca="1" si="376"/>
        <v>0.23541999999999999</v>
      </c>
      <c r="AV1518" s="112">
        <f t="shared" ca="1" si="377"/>
        <v>0</v>
      </c>
    </row>
    <row r="1519" spans="2:50">
      <c r="B1519" s="111">
        <v>43816</v>
      </c>
      <c r="C1519" s="112">
        <v>1.9024999999999999</v>
      </c>
      <c r="E1519" s="111"/>
      <c r="K1519" s="111">
        <v>43752</v>
      </c>
      <c r="L1519" s="112">
        <v>1.86494</v>
      </c>
      <c r="N1519" s="111">
        <v>43752</v>
      </c>
      <c r="O1519" s="112">
        <v>1.63137</v>
      </c>
      <c r="Q1519" s="111">
        <v>43752</v>
      </c>
      <c r="R1519" s="112">
        <v>0.23357</v>
      </c>
      <c r="S1519" s="158">
        <f t="shared" si="382"/>
        <v>0</v>
      </c>
      <c r="T1519" s="38">
        <f t="shared" si="383"/>
        <v>43816</v>
      </c>
      <c r="U1519" s="112">
        <f t="shared" ca="1" si="384"/>
        <v>1.9024999999999999</v>
      </c>
      <c r="V1519" s="112">
        <f t="shared" ca="1" si="378"/>
        <v>1.7268400000000002</v>
      </c>
      <c r="W1519" s="112">
        <f t="shared" ca="1" si="379"/>
        <v>1.49142</v>
      </c>
      <c r="X1519" s="112">
        <f t="shared" ca="1" si="380"/>
        <v>0.23541999999999999</v>
      </c>
      <c r="Y1519" s="112">
        <f t="shared" ca="1" si="385"/>
        <v>0</v>
      </c>
      <c r="Z1519" s="27">
        <f t="shared" ca="1" si="381"/>
        <v>0.41107999999999989</v>
      </c>
      <c r="AB1519" s="38">
        <f t="shared" si="386"/>
        <v>43725</v>
      </c>
      <c r="AC1519" s="38">
        <f t="shared" si="387"/>
        <v>43725</v>
      </c>
      <c r="AD1519" s="38">
        <f t="shared" si="388"/>
        <v>43726</v>
      </c>
      <c r="AE1519" s="38">
        <f t="shared" si="363"/>
        <v>43721</v>
      </c>
      <c r="AF1519" s="74">
        <f t="shared" si="364"/>
        <v>43725</v>
      </c>
      <c r="AG1519" s="38">
        <f t="shared" ca="1" si="365"/>
        <v>43721</v>
      </c>
      <c r="AH1519" s="38">
        <f t="shared" ca="1" si="366"/>
        <v>43812</v>
      </c>
      <c r="AI1519" s="38">
        <f t="shared" ca="1" si="367"/>
        <v>43812</v>
      </c>
      <c r="AJ1519" s="38">
        <f t="shared" ca="1" si="368"/>
        <v>43815</v>
      </c>
      <c r="AK1519" s="74">
        <f t="shared" ca="1" si="389"/>
        <v>43721</v>
      </c>
      <c r="AL1519" s="38">
        <f t="shared" si="390"/>
        <v>43721</v>
      </c>
      <c r="AM1519" s="38">
        <f t="shared" si="391"/>
        <v>43720</v>
      </c>
      <c r="AN1519" s="112">
        <f t="shared" ca="1" si="392"/>
        <v>2</v>
      </c>
      <c r="AO1519" s="38">
        <f t="shared" si="369"/>
        <v>41897</v>
      </c>
      <c r="AP1519" s="38" t="e">
        <f t="shared" si="370"/>
        <v>#N/A</v>
      </c>
      <c r="AQ1519" s="38">
        <f t="shared" si="371"/>
        <v>41897</v>
      </c>
      <c r="AS1519" s="112" t="str">
        <f t="shared" ca="1" si="375"/>
        <v>$Z$188:$Z$1452</v>
      </c>
      <c r="AT1519" s="112">
        <f t="shared" ca="1" si="393"/>
        <v>0.23541999999999999</v>
      </c>
      <c r="AU1519" s="112">
        <f t="shared" ca="1" si="376"/>
        <v>0.23541999999999999</v>
      </c>
      <c r="AV1519" s="112">
        <f t="shared" ca="1" si="377"/>
        <v>0</v>
      </c>
      <c r="AX1519" s="98">
        <f>SUM(AX1521:AX1761)</f>
        <v>0</v>
      </c>
    </row>
    <row r="1520" spans="2:50">
      <c r="B1520" s="111">
        <v>43817</v>
      </c>
      <c r="C1520" s="112">
        <v>1.9079999999999999</v>
      </c>
      <c r="E1520" s="111"/>
      <c r="K1520" s="111">
        <v>43753</v>
      </c>
      <c r="L1520" s="112">
        <v>1.8533599999999999</v>
      </c>
      <c r="N1520" s="111">
        <v>43753</v>
      </c>
      <c r="O1520" s="112">
        <v>1.6197900000000001</v>
      </c>
      <c r="Q1520" s="111">
        <v>43753</v>
      </c>
      <c r="R1520" s="112">
        <v>0.23357</v>
      </c>
      <c r="S1520" s="158">
        <f t="shared" si="382"/>
        <v>0</v>
      </c>
      <c r="T1520" s="38">
        <f t="shared" si="383"/>
        <v>43817</v>
      </c>
      <c r="U1520" s="112">
        <f t="shared" ca="1" si="384"/>
        <v>1.9079999999999999</v>
      </c>
      <c r="V1520" s="112">
        <f t="shared" ca="1" si="378"/>
        <v>1.7158799999999998</v>
      </c>
      <c r="W1520" s="112">
        <f t="shared" ca="1" si="379"/>
        <v>1.4803899999999999</v>
      </c>
      <c r="X1520" s="112">
        <f t="shared" ca="1" si="380"/>
        <v>0.23549</v>
      </c>
      <c r="Y1520" s="112">
        <f t="shared" ca="1" si="385"/>
        <v>0</v>
      </c>
      <c r="Z1520" s="27">
        <f t="shared" ca="1" si="381"/>
        <v>0.42761000000000005</v>
      </c>
      <c r="AB1520" s="38">
        <f t="shared" si="386"/>
        <v>43726</v>
      </c>
      <c r="AC1520" s="38">
        <f t="shared" si="387"/>
        <v>43726</v>
      </c>
      <c r="AD1520" s="38">
        <f t="shared" si="388"/>
        <v>43727</v>
      </c>
      <c r="AE1520" s="38">
        <f t="shared" si="363"/>
        <v>43724</v>
      </c>
      <c r="AF1520" s="74">
        <f t="shared" si="364"/>
        <v>43726</v>
      </c>
      <c r="AG1520" s="38">
        <f t="shared" ca="1" si="365"/>
        <v>43724</v>
      </c>
      <c r="AH1520" s="38">
        <f t="shared" ca="1" si="366"/>
        <v>43815</v>
      </c>
      <c r="AI1520" s="38">
        <f t="shared" ca="1" si="367"/>
        <v>43815</v>
      </c>
      <c r="AJ1520" s="38">
        <f t="shared" ca="1" si="368"/>
        <v>43816</v>
      </c>
      <c r="AK1520" s="74">
        <f t="shared" ca="1" si="389"/>
        <v>43724</v>
      </c>
      <c r="AL1520" s="38">
        <f t="shared" si="390"/>
        <v>43724</v>
      </c>
      <c r="AM1520" s="38">
        <f t="shared" si="391"/>
        <v>43721</v>
      </c>
      <c r="AN1520" s="112">
        <f t="shared" ca="1" si="392"/>
        <v>2</v>
      </c>
      <c r="AO1520" s="38">
        <f t="shared" si="369"/>
        <v>41898</v>
      </c>
      <c r="AP1520" s="38">
        <f t="shared" si="370"/>
        <v>41898</v>
      </c>
      <c r="AQ1520" s="38">
        <f t="shared" si="371"/>
        <v>41899</v>
      </c>
      <c r="AS1520" s="112" t="str">
        <f t="shared" ca="1" si="375"/>
        <v>$Z$189:$Z$1453</v>
      </c>
      <c r="AT1520" s="112">
        <f t="shared" ca="1" si="393"/>
        <v>0.23549</v>
      </c>
      <c r="AU1520" s="112">
        <f t="shared" ca="1" si="376"/>
        <v>0.23549</v>
      </c>
      <c r="AV1520" s="112">
        <f t="shared" ca="1" si="377"/>
        <v>0</v>
      </c>
    </row>
    <row r="1521" spans="2:50">
      <c r="B1521" s="111">
        <v>43818</v>
      </c>
      <c r="C1521" s="112">
        <v>1.9277500000000001</v>
      </c>
      <c r="E1521" s="111"/>
      <c r="K1521" s="111">
        <v>43754</v>
      </c>
      <c r="L1521" s="112">
        <v>1.84856</v>
      </c>
      <c r="N1521" s="111">
        <v>43754</v>
      </c>
      <c r="O1521" s="112">
        <v>1.6149900000000001</v>
      </c>
      <c r="Q1521" s="111">
        <v>43754</v>
      </c>
      <c r="R1521" s="112">
        <v>0.23357</v>
      </c>
      <c r="S1521" s="158">
        <f t="shared" si="382"/>
        <v>0</v>
      </c>
      <c r="T1521" s="38">
        <f t="shared" si="383"/>
        <v>43818</v>
      </c>
      <c r="U1521" s="112">
        <f t="shared" ca="1" si="384"/>
        <v>1.9277500000000001</v>
      </c>
      <c r="V1521" s="112">
        <f t="shared" ca="1" si="378"/>
        <v>1.7004700000000001</v>
      </c>
      <c r="W1521" s="112">
        <f t="shared" ca="1" si="379"/>
        <v>1.46462</v>
      </c>
      <c r="X1521" s="112">
        <f t="shared" ca="1" si="380"/>
        <v>0.23585</v>
      </c>
      <c r="Y1521" s="112">
        <f t="shared" ca="1" si="385"/>
        <v>0</v>
      </c>
      <c r="Z1521" s="27">
        <f t="shared" ca="1" si="381"/>
        <v>0.46313000000000004</v>
      </c>
      <c r="AB1521" s="38">
        <f t="shared" si="386"/>
        <v>43727</v>
      </c>
      <c r="AC1521" s="38">
        <f t="shared" si="387"/>
        <v>43727</v>
      </c>
      <c r="AD1521" s="38">
        <f t="shared" si="388"/>
        <v>43728</v>
      </c>
      <c r="AE1521" s="38">
        <f t="shared" si="363"/>
        <v>43725</v>
      </c>
      <c r="AF1521" s="74">
        <f t="shared" si="364"/>
        <v>43727</v>
      </c>
      <c r="AG1521" s="38">
        <f t="shared" ca="1" si="365"/>
        <v>43725</v>
      </c>
      <c r="AH1521" s="38">
        <f t="shared" ca="1" si="366"/>
        <v>43816</v>
      </c>
      <c r="AI1521" s="38">
        <f t="shared" ca="1" si="367"/>
        <v>43816</v>
      </c>
      <c r="AJ1521" s="38">
        <f t="shared" ca="1" si="368"/>
        <v>43817</v>
      </c>
      <c r="AK1521" s="74">
        <f t="shared" ca="1" si="389"/>
        <v>43725</v>
      </c>
      <c r="AL1521" s="38">
        <f t="shared" si="390"/>
        <v>43725</v>
      </c>
      <c r="AM1521" s="38">
        <f t="shared" si="391"/>
        <v>43724</v>
      </c>
      <c r="AN1521" s="112">
        <f t="shared" ca="1" si="392"/>
        <v>2</v>
      </c>
      <c r="AO1521" s="38">
        <f t="shared" si="369"/>
        <v>41899</v>
      </c>
      <c r="AP1521" s="38">
        <f t="shared" si="370"/>
        <v>41899</v>
      </c>
      <c r="AQ1521" s="38">
        <f t="shared" si="371"/>
        <v>41900</v>
      </c>
      <c r="AR1521" s="38"/>
      <c r="AS1521" s="112" t="str">
        <f t="shared" ca="1" si="375"/>
        <v>$Z$190:$Z$1454</v>
      </c>
      <c r="AT1521" s="112">
        <f t="shared" ca="1" si="393"/>
        <v>0.23585</v>
      </c>
      <c r="AU1521" s="112">
        <f t="shared" ca="1" si="376"/>
        <v>0.23585</v>
      </c>
      <c r="AV1521" s="112">
        <f t="shared" ca="1" si="377"/>
        <v>0</v>
      </c>
      <c r="AX1521" s="71"/>
    </row>
    <row r="1522" spans="2:50">
      <c r="B1522" s="111">
        <v>43819</v>
      </c>
      <c r="C1522" s="112">
        <v>1.93475</v>
      </c>
      <c r="E1522" s="111"/>
      <c r="K1522" s="111">
        <v>43755</v>
      </c>
      <c r="L1522" s="112">
        <v>1.8430599999999999</v>
      </c>
      <c r="N1522" s="111">
        <v>43755</v>
      </c>
      <c r="O1522" s="112">
        <v>1.6095299999999999</v>
      </c>
      <c r="Q1522" s="111">
        <v>43755</v>
      </c>
      <c r="R1522" s="112">
        <v>0.23352999999999999</v>
      </c>
      <c r="S1522" s="158">
        <f t="shared" si="382"/>
        <v>0</v>
      </c>
      <c r="T1522" s="38">
        <f t="shared" si="383"/>
        <v>43819</v>
      </c>
      <c r="U1522" s="112">
        <f t="shared" ca="1" si="384"/>
        <v>1.93475</v>
      </c>
      <c r="V1522" s="112">
        <f t="shared" ca="1" si="378"/>
        <v>1.6847300000000001</v>
      </c>
      <c r="W1522" s="112">
        <f t="shared" ca="1" si="379"/>
        <v>1.44841</v>
      </c>
      <c r="X1522" s="112">
        <f t="shared" ca="1" si="380"/>
        <v>0.23632</v>
      </c>
      <c r="Y1522" s="112">
        <f t="shared" ca="1" si="385"/>
        <v>0</v>
      </c>
      <c r="Z1522" s="27">
        <f t="shared" ca="1" si="381"/>
        <v>0.48633999999999999</v>
      </c>
      <c r="AB1522" s="38">
        <f t="shared" si="386"/>
        <v>43728</v>
      </c>
      <c r="AC1522" s="38">
        <f t="shared" si="387"/>
        <v>43728</v>
      </c>
      <c r="AD1522" s="38">
        <f t="shared" si="388"/>
        <v>43731</v>
      </c>
      <c r="AE1522" s="38">
        <f t="shared" si="363"/>
        <v>43726</v>
      </c>
      <c r="AF1522" s="74">
        <f t="shared" si="364"/>
        <v>43728</v>
      </c>
      <c r="AG1522" s="38">
        <f t="shared" ca="1" si="365"/>
        <v>43726</v>
      </c>
      <c r="AH1522" s="38">
        <f t="shared" ca="1" si="366"/>
        <v>43817</v>
      </c>
      <c r="AI1522" s="38">
        <f t="shared" ca="1" si="367"/>
        <v>43817</v>
      </c>
      <c r="AJ1522" s="38">
        <f t="shared" ca="1" si="368"/>
        <v>43818</v>
      </c>
      <c r="AK1522" s="74">
        <f t="shared" ca="1" si="389"/>
        <v>43726</v>
      </c>
      <c r="AL1522" s="38">
        <f t="shared" si="390"/>
        <v>43726</v>
      </c>
      <c r="AM1522" s="38">
        <f t="shared" si="391"/>
        <v>43725</v>
      </c>
      <c r="AN1522" s="112">
        <f t="shared" ca="1" si="392"/>
        <v>2</v>
      </c>
      <c r="AO1522" s="38">
        <f t="shared" si="369"/>
        <v>41900</v>
      </c>
      <c r="AP1522" s="38">
        <f t="shared" si="370"/>
        <v>41900</v>
      </c>
      <c r="AQ1522" s="38">
        <f t="shared" si="371"/>
        <v>41901</v>
      </c>
      <c r="AR1522" s="38"/>
      <c r="AS1522" s="112" t="str">
        <f t="shared" ca="1" si="375"/>
        <v>$Z$191:$Z$1455</v>
      </c>
      <c r="AT1522" s="112">
        <f t="shared" ca="1" si="393"/>
        <v>0.23632</v>
      </c>
      <c r="AU1522" s="112">
        <f t="shared" ca="1" si="376"/>
        <v>0.23632</v>
      </c>
      <c r="AV1522" s="112">
        <f t="shared" ca="1" si="377"/>
        <v>0</v>
      </c>
      <c r="AX1522" s="71"/>
    </row>
    <row r="1523" spans="2:50">
      <c r="B1523" s="111">
        <v>43822</v>
      </c>
      <c r="C1523" s="112">
        <v>1.9466299999999999</v>
      </c>
      <c r="E1523" s="111"/>
      <c r="K1523" s="111">
        <v>43756</v>
      </c>
      <c r="L1523" s="112">
        <v>1.83673</v>
      </c>
      <c r="N1523" s="111">
        <v>43756</v>
      </c>
      <c r="O1523" s="112">
        <v>1.6032</v>
      </c>
      <c r="Q1523" s="111">
        <v>43756</v>
      </c>
      <c r="R1523" s="112">
        <v>0.23352999999999999</v>
      </c>
      <c r="S1523" s="158">
        <f t="shared" si="382"/>
        <v>0</v>
      </c>
      <c r="T1523" s="38">
        <f t="shared" si="383"/>
        <v>43822</v>
      </c>
      <c r="U1523" s="112">
        <f t="shared" ca="1" si="384"/>
        <v>1.9466299999999999</v>
      </c>
      <c r="V1523" s="112">
        <f t="shared" ca="1" si="378"/>
        <v>1.63548</v>
      </c>
      <c r="W1523" s="112">
        <f t="shared" ca="1" si="379"/>
        <v>1.3991100000000001</v>
      </c>
      <c r="X1523" s="112">
        <f t="shared" ca="1" si="380"/>
        <v>0.23637</v>
      </c>
      <c r="Y1523" s="112">
        <f t="shared" ca="1" si="385"/>
        <v>0</v>
      </c>
      <c r="Z1523" s="27">
        <f t="shared" ca="1" si="381"/>
        <v>0.54751999999999978</v>
      </c>
      <c r="AB1523" s="38">
        <f t="shared" si="386"/>
        <v>43731</v>
      </c>
      <c r="AC1523" s="38">
        <f t="shared" si="387"/>
        <v>43731</v>
      </c>
      <c r="AD1523" s="38">
        <f t="shared" si="388"/>
        <v>43732</v>
      </c>
      <c r="AE1523" s="38">
        <f t="shared" si="363"/>
        <v>43727</v>
      </c>
      <c r="AF1523" s="74">
        <f t="shared" si="364"/>
        <v>43731</v>
      </c>
      <c r="AG1523" s="38">
        <f t="shared" ca="1" si="365"/>
        <v>43727</v>
      </c>
      <c r="AH1523" s="38">
        <f t="shared" ca="1" si="366"/>
        <v>43818</v>
      </c>
      <c r="AI1523" s="38">
        <f t="shared" ca="1" si="367"/>
        <v>43818</v>
      </c>
      <c r="AJ1523" s="38">
        <f t="shared" ca="1" si="368"/>
        <v>43819</v>
      </c>
      <c r="AK1523" s="74">
        <f t="shared" ca="1" si="389"/>
        <v>43727</v>
      </c>
      <c r="AL1523" s="38">
        <f t="shared" si="390"/>
        <v>43727</v>
      </c>
      <c r="AM1523" s="38">
        <f t="shared" si="391"/>
        <v>43726</v>
      </c>
      <c r="AN1523" s="112">
        <f t="shared" ca="1" si="392"/>
        <v>2</v>
      </c>
      <c r="AO1523" s="38">
        <f t="shared" si="369"/>
        <v>41901</v>
      </c>
      <c r="AP1523" s="38">
        <f t="shared" si="370"/>
        <v>41901</v>
      </c>
      <c r="AQ1523" s="38">
        <f t="shared" si="371"/>
        <v>41904</v>
      </c>
      <c r="AR1523" s="38"/>
      <c r="AS1523" s="112" t="str">
        <f t="shared" ca="1" si="375"/>
        <v>$Z$192:$Z$1456</v>
      </c>
      <c r="AT1523" s="112">
        <f t="shared" ca="1" si="393"/>
        <v>0.23637</v>
      </c>
      <c r="AU1523" s="112">
        <f t="shared" ca="1" si="376"/>
        <v>0.23637</v>
      </c>
      <c r="AV1523" s="112">
        <f t="shared" ca="1" si="377"/>
        <v>0</v>
      </c>
      <c r="AX1523" s="71"/>
    </row>
    <row r="1524" spans="2:50">
      <c r="B1524" s="111">
        <v>43823</v>
      </c>
      <c r="C1524" s="112">
        <v>1.9605000000000001</v>
      </c>
      <c r="E1524" s="111"/>
      <c r="K1524" s="111">
        <v>43759</v>
      </c>
      <c r="L1524" s="112">
        <v>1.8275000000000001</v>
      </c>
      <c r="N1524" s="111">
        <v>43759</v>
      </c>
      <c r="O1524" s="112">
        <v>1.5939299999999998</v>
      </c>
      <c r="Q1524" s="111">
        <v>43759</v>
      </c>
      <c r="R1524" s="112">
        <v>0.23357</v>
      </c>
      <c r="S1524" s="158">
        <f t="shared" si="382"/>
        <v>0</v>
      </c>
      <c r="T1524" s="38">
        <f t="shared" si="383"/>
        <v>43823</v>
      </c>
      <c r="U1524" s="112">
        <f t="shared" ca="1" si="384"/>
        <v>1.9605000000000001</v>
      </c>
      <c r="V1524" s="112">
        <f t="shared" ca="1" si="378"/>
        <v>1.6192</v>
      </c>
      <c r="W1524" s="112">
        <f t="shared" ca="1" si="379"/>
        <v>1.3825700000000001</v>
      </c>
      <c r="X1524" s="112">
        <f t="shared" ca="1" si="380"/>
        <v>0.23663000000000001</v>
      </c>
      <c r="Y1524" s="112">
        <f t="shared" ca="1" si="385"/>
        <v>0</v>
      </c>
      <c r="Z1524" s="27">
        <f t="shared" ca="1" si="381"/>
        <v>0.57793000000000005</v>
      </c>
      <c r="AB1524" s="38">
        <f t="shared" si="386"/>
        <v>43732</v>
      </c>
      <c r="AC1524" s="38">
        <f t="shared" si="387"/>
        <v>43732</v>
      </c>
      <c r="AD1524" s="38">
        <f t="shared" si="388"/>
        <v>43733</v>
      </c>
      <c r="AE1524" s="38">
        <f t="shared" si="363"/>
        <v>43728</v>
      </c>
      <c r="AF1524" s="74">
        <f t="shared" si="364"/>
        <v>43732</v>
      </c>
      <c r="AG1524" s="38">
        <f t="shared" ca="1" si="365"/>
        <v>43728</v>
      </c>
      <c r="AH1524" s="38">
        <f t="shared" ca="1" si="366"/>
        <v>43819</v>
      </c>
      <c r="AI1524" s="38">
        <f t="shared" ca="1" si="367"/>
        <v>43819</v>
      </c>
      <c r="AJ1524" s="38">
        <f t="shared" ca="1" si="368"/>
        <v>43822</v>
      </c>
      <c r="AK1524" s="74">
        <f t="shared" ca="1" si="389"/>
        <v>43728</v>
      </c>
      <c r="AL1524" s="38">
        <f t="shared" si="390"/>
        <v>43728</v>
      </c>
      <c r="AM1524" s="38">
        <f t="shared" si="391"/>
        <v>43727</v>
      </c>
      <c r="AN1524" s="112">
        <f t="shared" ca="1" si="392"/>
        <v>2</v>
      </c>
      <c r="AO1524" s="38">
        <f t="shared" si="369"/>
        <v>41904</v>
      </c>
      <c r="AP1524" s="38" t="e">
        <f t="shared" si="370"/>
        <v>#N/A</v>
      </c>
      <c r="AQ1524" s="38">
        <f t="shared" si="371"/>
        <v>41904</v>
      </c>
      <c r="AR1524" s="38"/>
      <c r="AS1524" s="112" t="str">
        <f t="shared" ca="1" si="375"/>
        <v>$Z$193:$Z$1457</v>
      </c>
      <c r="AT1524" s="112">
        <f t="shared" ca="1" si="393"/>
        <v>0.23663000000000001</v>
      </c>
      <c r="AU1524" s="112">
        <f t="shared" ca="1" si="376"/>
        <v>0.23663000000000001</v>
      </c>
      <c r="AV1524" s="112">
        <f t="shared" ca="1" si="377"/>
        <v>0</v>
      </c>
      <c r="AX1524" s="71"/>
    </row>
    <row r="1525" spans="2:50">
      <c r="B1525" s="111">
        <v>43826</v>
      </c>
      <c r="C1525" s="112">
        <v>1.9446300000000001</v>
      </c>
      <c r="E1525" s="111"/>
      <c r="K1525" s="111">
        <v>43760</v>
      </c>
      <c r="L1525" s="112">
        <v>1.82396</v>
      </c>
      <c r="N1525" s="111">
        <v>43760</v>
      </c>
      <c r="O1525" s="112">
        <v>1.59043</v>
      </c>
      <c r="Q1525" s="111">
        <v>43760</v>
      </c>
      <c r="R1525" s="112">
        <v>0.23352999999999999</v>
      </c>
      <c r="S1525" s="158">
        <f t="shared" si="382"/>
        <v>0</v>
      </c>
      <c r="T1525" s="38">
        <f t="shared" si="383"/>
        <v>43826</v>
      </c>
      <c r="U1525" s="112">
        <f t="shared" ca="1" si="384"/>
        <v>1.9446300000000001</v>
      </c>
      <c r="V1525" s="112">
        <f t="shared" ca="1" si="378"/>
        <v>1.5693600000000001</v>
      </c>
      <c r="W1525" s="112">
        <f t="shared" ca="1" si="379"/>
        <v>1.3326199999999999</v>
      </c>
      <c r="X1525" s="112">
        <f t="shared" ca="1" si="380"/>
        <v>0.23674000000000001</v>
      </c>
      <c r="Y1525" s="112">
        <f t="shared" ca="1" si="385"/>
        <v>0</v>
      </c>
      <c r="Z1525" s="27">
        <f t="shared" ca="1" si="381"/>
        <v>0.61201000000000016</v>
      </c>
      <c r="AB1525" s="38">
        <f t="shared" si="386"/>
        <v>43735</v>
      </c>
      <c r="AC1525" s="38">
        <f t="shared" si="387"/>
        <v>43735</v>
      </c>
      <c r="AD1525" s="38">
        <f t="shared" si="388"/>
        <v>43738</v>
      </c>
      <c r="AE1525" s="38">
        <f t="shared" si="363"/>
        <v>43733</v>
      </c>
      <c r="AF1525" s="74">
        <f t="shared" si="364"/>
        <v>43735</v>
      </c>
      <c r="AG1525" s="38">
        <f t="shared" ca="1" si="365"/>
        <v>43733</v>
      </c>
      <c r="AH1525" s="38">
        <f t="shared" ca="1" si="366"/>
        <v>43825</v>
      </c>
      <c r="AI1525" s="38" t="e">
        <f t="shared" ca="1" si="367"/>
        <v>#N/A</v>
      </c>
      <c r="AJ1525" s="38">
        <f t="shared" ca="1" si="368"/>
        <v>43825</v>
      </c>
      <c r="AK1525" s="74">
        <f t="shared" ca="1" si="389"/>
        <v>43732</v>
      </c>
      <c r="AL1525" s="38">
        <f t="shared" si="390"/>
        <v>43733</v>
      </c>
      <c r="AM1525" s="38">
        <f t="shared" si="391"/>
        <v>43732</v>
      </c>
      <c r="AN1525" s="112">
        <f t="shared" ca="1" si="392"/>
        <v>1</v>
      </c>
      <c r="AO1525" s="38">
        <f t="shared" si="369"/>
        <v>41907</v>
      </c>
      <c r="AP1525" s="38">
        <f t="shared" si="370"/>
        <v>41907</v>
      </c>
      <c r="AQ1525" s="38">
        <f t="shared" si="371"/>
        <v>41908</v>
      </c>
      <c r="AR1525" s="38"/>
      <c r="AS1525" s="112" t="str">
        <f t="shared" ca="1" si="375"/>
        <v>$Z$196:$Z$1459</v>
      </c>
      <c r="AT1525" s="112">
        <f t="shared" ca="1" si="393"/>
        <v>0.23674000000000001</v>
      </c>
      <c r="AU1525" s="112">
        <f t="shared" ca="1" si="376"/>
        <v>0.23674000000000001</v>
      </c>
      <c r="AV1525" s="112">
        <f t="shared" ca="1" si="377"/>
        <v>0</v>
      </c>
      <c r="AX1525" s="71"/>
    </row>
    <row r="1526" spans="2:50">
      <c r="B1526" s="111">
        <v>43829</v>
      </c>
      <c r="C1526" s="112">
        <v>1.9093800000000001</v>
      </c>
      <c r="E1526" s="111"/>
      <c r="K1526" s="111">
        <v>43761</v>
      </c>
      <c r="L1526" s="112">
        <v>1.82036</v>
      </c>
      <c r="N1526" s="111">
        <v>43761</v>
      </c>
      <c r="O1526" s="112">
        <v>1.58683</v>
      </c>
      <c r="Q1526" s="111">
        <v>43761</v>
      </c>
      <c r="R1526" s="112">
        <v>0.23352999999999999</v>
      </c>
      <c r="S1526" s="158">
        <f t="shared" si="382"/>
        <v>0</v>
      </c>
      <c r="T1526" s="38">
        <f t="shared" si="383"/>
        <v>43829</v>
      </c>
      <c r="U1526" s="112">
        <f t="shared" ca="1" si="384"/>
        <v>1.9093800000000001</v>
      </c>
      <c r="V1526" s="112">
        <f t="shared" ca="1" si="378"/>
        <v>1.5192000000000001</v>
      </c>
      <c r="W1526" s="112">
        <f t="shared" ca="1" si="379"/>
        <v>1.2823500000000001</v>
      </c>
      <c r="X1526" s="112">
        <f t="shared" ca="1" si="380"/>
        <v>0.23685</v>
      </c>
      <c r="Y1526" s="112">
        <f t="shared" ca="1" si="385"/>
        <v>0</v>
      </c>
      <c r="Z1526" s="27">
        <f t="shared" ca="1" si="381"/>
        <v>0.62702999999999998</v>
      </c>
      <c r="AB1526" s="38">
        <f t="shared" si="386"/>
        <v>43738</v>
      </c>
      <c r="AC1526" s="38">
        <f t="shared" si="387"/>
        <v>43738</v>
      </c>
      <c r="AD1526" s="38">
        <f t="shared" si="388"/>
        <v>43739</v>
      </c>
      <c r="AE1526" s="38">
        <f t="shared" si="363"/>
        <v>43734</v>
      </c>
      <c r="AF1526" s="74">
        <f t="shared" si="364"/>
        <v>43738</v>
      </c>
      <c r="AG1526" s="38">
        <f t="shared" ca="1" si="365"/>
        <v>43734</v>
      </c>
      <c r="AH1526" s="38">
        <f t="shared" ca="1" si="366"/>
        <v>43825</v>
      </c>
      <c r="AI1526" s="38">
        <f t="shared" ca="1" si="367"/>
        <v>43825</v>
      </c>
      <c r="AJ1526" s="38">
        <f t="shared" ca="1" si="368"/>
        <v>43826</v>
      </c>
      <c r="AK1526" s="74">
        <f t="shared" ca="1" si="389"/>
        <v>43734</v>
      </c>
      <c r="AL1526" s="38">
        <f t="shared" si="390"/>
        <v>43734</v>
      </c>
      <c r="AM1526" s="38">
        <f t="shared" si="391"/>
        <v>43733</v>
      </c>
      <c r="AN1526" s="112">
        <f t="shared" ca="1" si="392"/>
        <v>2</v>
      </c>
      <c r="AO1526" s="38">
        <f t="shared" si="369"/>
        <v>41908</v>
      </c>
      <c r="AP1526" s="38">
        <f t="shared" si="370"/>
        <v>41908</v>
      </c>
      <c r="AQ1526" s="38">
        <f t="shared" si="371"/>
        <v>41911</v>
      </c>
      <c r="AR1526" s="38"/>
      <c r="AS1526" s="112" t="str">
        <f t="shared" ca="1" si="375"/>
        <v>$Z$197:$Z$1461</v>
      </c>
      <c r="AT1526" s="112">
        <f t="shared" ca="1" si="393"/>
        <v>0.23685</v>
      </c>
      <c r="AU1526" s="112">
        <f t="shared" ca="1" si="376"/>
        <v>0.23685</v>
      </c>
      <c r="AV1526" s="112">
        <f t="shared" ca="1" si="377"/>
        <v>0</v>
      </c>
      <c r="AX1526" s="71"/>
    </row>
    <row r="1527" spans="2:50">
      <c r="B1527" s="111">
        <v>43830</v>
      </c>
      <c r="C1527" s="112">
        <v>1.90838</v>
      </c>
      <c r="E1527" s="111"/>
      <c r="K1527" s="111">
        <v>43762</v>
      </c>
      <c r="L1527" s="112">
        <v>1.8167599999999999</v>
      </c>
      <c r="N1527" s="111">
        <v>43762</v>
      </c>
      <c r="O1527" s="112">
        <v>1.5832299999999999</v>
      </c>
      <c r="Q1527" s="111">
        <v>43762</v>
      </c>
      <c r="R1527" s="112">
        <v>0.23352999999999999</v>
      </c>
      <c r="S1527" s="158">
        <f t="shared" si="382"/>
        <v>0</v>
      </c>
      <c r="T1527" s="38">
        <f t="shared" si="383"/>
        <v>43830</v>
      </c>
      <c r="U1527" s="112">
        <f t="shared" ca="1" si="384"/>
        <v>1.90838</v>
      </c>
      <c r="V1527" s="112">
        <f t="shared" ca="1" si="378"/>
        <v>1.5023300000000002</v>
      </c>
      <c r="W1527" s="112">
        <f t="shared" ca="1" si="379"/>
        <v>1.2654799999999999</v>
      </c>
      <c r="X1527" s="112">
        <f t="shared" ca="1" si="380"/>
        <v>0.23685</v>
      </c>
      <c r="Y1527" s="112">
        <f t="shared" ca="1" si="385"/>
        <v>0</v>
      </c>
      <c r="Z1527" s="27">
        <f t="shared" ca="1" si="381"/>
        <v>0.64290000000000003</v>
      </c>
      <c r="AB1527" s="38">
        <f t="shared" si="386"/>
        <v>43738</v>
      </c>
      <c r="AC1527" s="38">
        <f t="shared" si="387"/>
        <v>43738</v>
      </c>
      <c r="AD1527" s="38">
        <f t="shared" si="388"/>
        <v>43739</v>
      </c>
      <c r="AE1527" s="38">
        <f t="shared" si="363"/>
        <v>43734</v>
      </c>
      <c r="AF1527" s="74">
        <f t="shared" si="364"/>
        <v>43738</v>
      </c>
      <c r="AG1527" s="38">
        <f t="shared" ca="1" si="365"/>
        <v>43734</v>
      </c>
      <c r="AH1527" s="38">
        <f t="shared" ca="1" si="366"/>
        <v>43825</v>
      </c>
      <c r="AI1527" s="38">
        <f t="shared" ca="1" si="367"/>
        <v>43825</v>
      </c>
      <c r="AJ1527" s="38">
        <f t="shared" ca="1" si="368"/>
        <v>43826</v>
      </c>
      <c r="AK1527" s="74">
        <f t="shared" ca="1" si="389"/>
        <v>43734</v>
      </c>
      <c r="AL1527" s="38">
        <f t="shared" si="390"/>
        <v>43734</v>
      </c>
      <c r="AM1527" s="38">
        <f t="shared" si="391"/>
        <v>43733</v>
      </c>
      <c r="AN1527" s="112">
        <f t="shared" ca="1" si="392"/>
        <v>3</v>
      </c>
      <c r="AO1527" s="38">
        <f t="shared" si="369"/>
        <v>41908</v>
      </c>
      <c r="AP1527" s="38">
        <f t="shared" si="370"/>
        <v>41908</v>
      </c>
      <c r="AQ1527" s="38">
        <f t="shared" si="371"/>
        <v>41911</v>
      </c>
      <c r="AR1527" s="38"/>
      <c r="AS1527" s="112" t="str">
        <f t="shared" ca="1" si="375"/>
        <v>$Z$197:$Z$1461</v>
      </c>
      <c r="AT1527" s="112">
        <f t="shared" ca="1" si="393"/>
        <v>0.23685</v>
      </c>
      <c r="AU1527" s="112">
        <f t="shared" ca="1" si="376"/>
        <v>0.23685</v>
      </c>
      <c r="AV1527" s="112">
        <f t="shared" ca="1" si="377"/>
        <v>0</v>
      </c>
      <c r="AX1527" s="71"/>
    </row>
    <row r="1528" spans="2:50">
      <c r="B1528" s="111">
        <v>43832</v>
      </c>
      <c r="C1528" s="112">
        <v>1.90025</v>
      </c>
      <c r="E1528" s="111"/>
      <c r="K1528" s="111">
        <v>43763</v>
      </c>
      <c r="L1528" s="112">
        <v>1.81223</v>
      </c>
      <c r="N1528" s="111">
        <v>43763</v>
      </c>
      <c r="O1528" s="112">
        <v>1.5787</v>
      </c>
      <c r="Q1528" s="111">
        <v>43763</v>
      </c>
      <c r="R1528" s="112">
        <v>0.23352999999999999</v>
      </c>
      <c r="S1528" s="158">
        <f t="shared" si="382"/>
        <v>0</v>
      </c>
      <c r="T1528" s="38">
        <f t="shared" si="383"/>
        <v>43832</v>
      </c>
      <c r="U1528" s="112">
        <f t="shared" ca="1" si="384"/>
        <v>1.90025</v>
      </c>
      <c r="V1528" s="112">
        <f t="shared" ca="1" si="378"/>
        <v>1.4690699999999999</v>
      </c>
      <c r="W1528" s="112">
        <f t="shared" ca="1" si="379"/>
        <v>1.23153</v>
      </c>
      <c r="X1528" s="112">
        <f t="shared" ca="1" si="380"/>
        <v>0.23754</v>
      </c>
      <c r="Y1528" s="112">
        <f t="shared" ca="1" si="385"/>
        <v>0</v>
      </c>
      <c r="Z1528" s="27">
        <f t="shared" ca="1" si="381"/>
        <v>0.66871999999999998</v>
      </c>
      <c r="AB1528" s="38">
        <f t="shared" si="386"/>
        <v>43740</v>
      </c>
      <c r="AC1528" s="38">
        <f t="shared" si="387"/>
        <v>43740</v>
      </c>
      <c r="AD1528" s="38">
        <f t="shared" si="388"/>
        <v>43741</v>
      </c>
      <c r="AE1528" s="38">
        <f t="shared" si="363"/>
        <v>43738</v>
      </c>
      <c r="AF1528" s="74">
        <f t="shared" si="364"/>
        <v>43740</v>
      </c>
      <c r="AG1528" s="38">
        <f t="shared" ca="1" si="365"/>
        <v>43738</v>
      </c>
      <c r="AH1528" s="38">
        <f t="shared" ca="1" si="366"/>
        <v>43829</v>
      </c>
      <c r="AI1528" s="38">
        <f t="shared" ca="1" si="367"/>
        <v>43829</v>
      </c>
      <c r="AJ1528" s="38">
        <f t="shared" ca="1" si="368"/>
        <v>43830</v>
      </c>
      <c r="AK1528" s="74">
        <f t="shared" ca="1" si="389"/>
        <v>43738</v>
      </c>
      <c r="AL1528" s="38">
        <f t="shared" si="390"/>
        <v>43738</v>
      </c>
      <c r="AM1528" s="38">
        <f t="shared" si="391"/>
        <v>43735</v>
      </c>
      <c r="AN1528" s="112">
        <f t="shared" ca="1" si="392"/>
        <v>2</v>
      </c>
      <c r="AO1528" s="38">
        <f t="shared" si="369"/>
        <v>41912</v>
      </c>
      <c r="AP1528" s="38">
        <f t="shared" si="370"/>
        <v>41912</v>
      </c>
      <c r="AQ1528" s="38">
        <f t="shared" si="371"/>
        <v>41913</v>
      </c>
      <c r="AR1528" s="38"/>
      <c r="AS1528" s="112" t="str">
        <f t="shared" ca="1" si="375"/>
        <v>$Z$199:$Z$1463</v>
      </c>
      <c r="AT1528" s="112">
        <f t="shared" ca="1" si="393"/>
        <v>0.23754</v>
      </c>
      <c r="AU1528" s="112">
        <f t="shared" ca="1" si="376"/>
        <v>0.23754</v>
      </c>
      <c r="AV1528" s="112">
        <f t="shared" ca="1" si="377"/>
        <v>0</v>
      </c>
      <c r="AX1528" s="71"/>
    </row>
    <row r="1529" spans="2:50">
      <c r="B1529" s="111">
        <v>43833</v>
      </c>
      <c r="C1529" s="112">
        <v>1.87388</v>
      </c>
      <c r="E1529" s="111"/>
      <c r="K1529" s="111">
        <v>43766</v>
      </c>
      <c r="L1529" s="112">
        <v>1.80305</v>
      </c>
      <c r="N1529" s="111">
        <v>43766</v>
      </c>
      <c r="O1529" s="112">
        <v>1.56948</v>
      </c>
      <c r="Q1529" s="111">
        <v>43766</v>
      </c>
      <c r="R1529" s="112">
        <v>0.23357</v>
      </c>
      <c r="S1529" s="158">
        <f t="shared" si="382"/>
        <v>0</v>
      </c>
      <c r="T1529" s="38">
        <f t="shared" si="383"/>
        <v>43833</v>
      </c>
      <c r="U1529" s="112">
        <f t="shared" ca="1" si="384"/>
        <v>1.87388</v>
      </c>
      <c r="V1529" s="112">
        <f t="shared" ca="1" si="378"/>
        <v>1.45224</v>
      </c>
      <c r="W1529" s="112">
        <f t="shared" ca="1" si="379"/>
        <v>1.2146699999999999</v>
      </c>
      <c r="X1529" s="112">
        <f t="shared" ca="1" si="380"/>
        <v>0.23757</v>
      </c>
      <c r="Y1529" s="112">
        <f t="shared" ca="1" si="385"/>
        <v>0</v>
      </c>
      <c r="Z1529" s="27">
        <f t="shared" ca="1" si="381"/>
        <v>0.65921000000000007</v>
      </c>
      <c r="AB1529" s="38">
        <f t="shared" si="386"/>
        <v>43741</v>
      </c>
      <c r="AC1529" s="38">
        <f t="shared" si="387"/>
        <v>43741</v>
      </c>
      <c r="AD1529" s="38">
        <f t="shared" si="388"/>
        <v>43742</v>
      </c>
      <c r="AE1529" s="38">
        <f t="shared" si="363"/>
        <v>43739</v>
      </c>
      <c r="AF1529" s="74">
        <f t="shared" si="364"/>
        <v>43741</v>
      </c>
      <c r="AG1529" s="38">
        <f t="shared" ca="1" si="365"/>
        <v>43739</v>
      </c>
      <c r="AH1529" s="38">
        <f t="shared" ca="1" si="366"/>
        <v>43832</v>
      </c>
      <c r="AI1529" s="38" t="e">
        <f t="shared" ca="1" si="367"/>
        <v>#N/A</v>
      </c>
      <c r="AJ1529" s="38">
        <f t="shared" ca="1" si="368"/>
        <v>43832</v>
      </c>
      <c r="AK1529" s="74">
        <f t="shared" ca="1" si="389"/>
        <v>43738</v>
      </c>
      <c r="AL1529" s="38">
        <f t="shared" si="390"/>
        <v>43739</v>
      </c>
      <c r="AM1529" s="38">
        <f t="shared" si="391"/>
        <v>43738</v>
      </c>
      <c r="AN1529" s="112">
        <f t="shared" ca="1" si="392"/>
        <v>1</v>
      </c>
      <c r="AO1529" s="38">
        <f t="shared" si="369"/>
        <v>41913</v>
      </c>
      <c r="AP1529" s="38">
        <f t="shared" si="370"/>
        <v>41913</v>
      </c>
      <c r="AQ1529" s="38">
        <f t="shared" si="371"/>
        <v>41914</v>
      </c>
      <c r="AR1529" s="38"/>
      <c r="AS1529" s="112" t="str">
        <f t="shared" ca="1" si="375"/>
        <v>$Z$200:$Z$1463</v>
      </c>
      <c r="AT1529" s="112">
        <f t="shared" ca="1" si="393"/>
        <v>0.23757</v>
      </c>
      <c r="AU1529" s="112">
        <f t="shared" ca="1" si="376"/>
        <v>0.23757</v>
      </c>
      <c r="AV1529" s="112">
        <f t="shared" ca="1" si="377"/>
        <v>0</v>
      </c>
      <c r="AX1529" s="71"/>
    </row>
    <row r="1530" spans="2:50">
      <c r="B1530" s="111">
        <v>43836</v>
      </c>
      <c r="C1530" s="112">
        <v>1.87225</v>
      </c>
      <c r="E1530" s="111"/>
      <c r="K1530" s="111">
        <v>43767</v>
      </c>
      <c r="L1530" s="112">
        <v>1.7998499999999999</v>
      </c>
      <c r="N1530" s="111">
        <v>43767</v>
      </c>
      <c r="O1530" s="112">
        <v>1.5663200000000002</v>
      </c>
      <c r="Q1530" s="111">
        <v>43767</v>
      </c>
      <c r="R1530" s="112">
        <v>0.23352999999999999</v>
      </c>
      <c r="S1530" s="158">
        <f t="shared" si="382"/>
        <v>0</v>
      </c>
      <c r="T1530" s="38">
        <f t="shared" si="383"/>
        <v>43836</v>
      </c>
      <c r="U1530" s="112">
        <f t="shared" ca="1" si="384"/>
        <v>1.87225</v>
      </c>
      <c r="V1530" s="112">
        <f t="shared" ca="1" si="378"/>
        <v>1.4013599999999999</v>
      </c>
      <c r="W1530" s="112">
        <f t="shared" ca="1" si="379"/>
        <v>1.1637500000000001</v>
      </c>
      <c r="X1530" s="112">
        <f t="shared" ca="1" si="380"/>
        <v>0.23760999999999999</v>
      </c>
      <c r="Y1530" s="112">
        <f t="shared" ca="1" si="385"/>
        <v>0</v>
      </c>
      <c r="Z1530" s="27">
        <f t="shared" ca="1" si="381"/>
        <v>0.70849999999999991</v>
      </c>
      <c r="AB1530" s="38">
        <f t="shared" si="386"/>
        <v>43745</v>
      </c>
      <c r="AC1530" s="38" t="e">
        <f t="shared" si="387"/>
        <v>#N/A</v>
      </c>
      <c r="AD1530" s="38">
        <f t="shared" si="388"/>
        <v>43745</v>
      </c>
      <c r="AE1530" s="38">
        <f t="shared" si="363"/>
        <v>43741</v>
      </c>
      <c r="AF1530" s="74">
        <f t="shared" si="364"/>
        <v>43745</v>
      </c>
      <c r="AG1530" s="38">
        <f t="shared" ca="1" si="365"/>
        <v>43741</v>
      </c>
      <c r="AH1530" s="38">
        <f t="shared" ca="1" si="366"/>
        <v>43833</v>
      </c>
      <c r="AI1530" s="38">
        <f t="shared" ca="1" si="367"/>
        <v>43833</v>
      </c>
      <c r="AJ1530" s="38">
        <f t="shared" ca="1" si="368"/>
        <v>43836</v>
      </c>
      <c r="AK1530" s="74">
        <f t="shared" ca="1" si="389"/>
        <v>43740</v>
      </c>
      <c r="AL1530" s="38">
        <f t="shared" si="390"/>
        <v>43741</v>
      </c>
      <c r="AM1530" s="38">
        <f t="shared" si="391"/>
        <v>43740</v>
      </c>
      <c r="AN1530" s="112">
        <f t="shared" ca="1" si="392"/>
        <v>1</v>
      </c>
      <c r="AO1530" s="38">
        <f t="shared" si="369"/>
        <v>41915</v>
      </c>
      <c r="AP1530" s="38">
        <f t="shared" si="370"/>
        <v>41915</v>
      </c>
      <c r="AQ1530" s="38">
        <f t="shared" si="371"/>
        <v>41918</v>
      </c>
      <c r="AR1530" s="38"/>
      <c r="AS1530" s="112" t="str">
        <f t="shared" ca="1" si="375"/>
        <v>$Z$202:$Z$1465</v>
      </c>
      <c r="AT1530" s="112">
        <f t="shared" ca="1" si="393"/>
        <v>0.23761000000000002</v>
      </c>
      <c r="AU1530" s="112">
        <f t="shared" ca="1" si="376"/>
        <v>0.23760999999999999</v>
      </c>
      <c r="AV1530" s="112">
        <f t="shared" ca="1" si="377"/>
        <v>0</v>
      </c>
      <c r="AX1530" s="71"/>
    </row>
    <row r="1531" spans="2:50">
      <c r="B1531" s="111">
        <v>43837</v>
      </c>
      <c r="C1531" s="112">
        <v>1.8780000000000001</v>
      </c>
      <c r="E1531" s="111"/>
      <c r="K1531" s="111">
        <v>43768</v>
      </c>
      <c r="L1531" s="112">
        <v>1.7967900000000001</v>
      </c>
      <c r="N1531" s="111">
        <v>43768</v>
      </c>
      <c r="O1531" s="112">
        <v>1.5632600000000001</v>
      </c>
      <c r="Q1531" s="111">
        <v>43768</v>
      </c>
      <c r="R1531" s="112">
        <v>0.23352999999999999</v>
      </c>
      <c r="S1531" s="158">
        <f t="shared" si="382"/>
        <v>0</v>
      </c>
      <c r="T1531" s="38">
        <f t="shared" si="383"/>
        <v>43837</v>
      </c>
      <c r="U1531" s="112">
        <f t="shared" ca="1" si="384"/>
        <v>1.8780000000000001</v>
      </c>
      <c r="V1531" s="112">
        <f t="shared" ca="1" si="378"/>
        <v>1.38439</v>
      </c>
      <c r="W1531" s="112">
        <f t="shared" ca="1" si="379"/>
        <v>1.1467799999999999</v>
      </c>
      <c r="X1531" s="112">
        <f t="shared" ca="1" si="380"/>
        <v>0.23760999999999999</v>
      </c>
      <c r="Y1531" s="112">
        <f t="shared" ca="1" si="385"/>
        <v>0</v>
      </c>
      <c r="Z1531" s="27">
        <f t="shared" ca="1" si="381"/>
        <v>0.7312200000000002</v>
      </c>
      <c r="AB1531" s="38">
        <f t="shared" si="386"/>
        <v>43745</v>
      </c>
      <c r="AC1531" s="38">
        <f t="shared" si="387"/>
        <v>43745</v>
      </c>
      <c r="AD1531" s="38">
        <f t="shared" si="388"/>
        <v>43746</v>
      </c>
      <c r="AE1531" s="38">
        <f t="shared" si="363"/>
        <v>43741</v>
      </c>
      <c r="AF1531" s="74">
        <f t="shared" si="364"/>
        <v>43745</v>
      </c>
      <c r="AG1531" s="38">
        <f t="shared" ca="1" si="365"/>
        <v>43741</v>
      </c>
      <c r="AH1531" s="38">
        <f t="shared" ca="1" si="366"/>
        <v>43833</v>
      </c>
      <c r="AI1531" s="38">
        <f t="shared" ca="1" si="367"/>
        <v>43833</v>
      </c>
      <c r="AJ1531" s="38">
        <f t="shared" ca="1" si="368"/>
        <v>43836</v>
      </c>
      <c r="AK1531" s="74">
        <f t="shared" ca="1" si="389"/>
        <v>43741</v>
      </c>
      <c r="AL1531" s="38">
        <f t="shared" si="390"/>
        <v>43741</v>
      </c>
      <c r="AM1531" s="38">
        <f t="shared" si="391"/>
        <v>43740</v>
      </c>
      <c r="AN1531" s="112">
        <f t="shared" ca="1" si="392"/>
        <v>2</v>
      </c>
      <c r="AO1531" s="38">
        <f t="shared" si="369"/>
        <v>41915</v>
      </c>
      <c r="AP1531" s="38">
        <f t="shared" si="370"/>
        <v>41915</v>
      </c>
      <c r="AQ1531" s="38">
        <f t="shared" si="371"/>
        <v>41918</v>
      </c>
      <c r="AR1531" s="38"/>
      <c r="AS1531" s="112" t="str">
        <f t="shared" ca="1" si="375"/>
        <v>$Z$202:$Z$1466</v>
      </c>
      <c r="AT1531" s="112">
        <f t="shared" ca="1" si="393"/>
        <v>0.23760999999999999</v>
      </c>
      <c r="AU1531" s="112">
        <f ca="1">X1531</f>
        <v>0.23760999999999999</v>
      </c>
      <c r="AV1531" s="112">
        <f ca="1">AT1531-AU1531</f>
        <v>0</v>
      </c>
      <c r="AX1531" s="71"/>
    </row>
    <row r="1532" spans="2:50">
      <c r="B1532" s="111">
        <v>43838</v>
      </c>
      <c r="C1532" s="112">
        <v>1.8340000000000001</v>
      </c>
      <c r="E1532" s="111"/>
      <c r="K1532" s="111">
        <v>43769</v>
      </c>
      <c r="L1532" s="112">
        <v>1.79417</v>
      </c>
      <c r="N1532" s="111">
        <v>43769</v>
      </c>
      <c r="O1532" s="112">
        <v>1.56064</v>
      </c>
      <c r="Q1532" s="111">
        <v>43769</v>
      </c>
      <c r="R1532" s="112">
        <v>0.23352999999999999</v>
      </c>
      <c r="S1532" s="158">
        <f t="shared" si="382"/>
        <v>0</v>
      </c>
      <c r="T1532" s="38">
        <f t="shared" si="383"/>
        <v>43838</v>
      </c>
      <c r="U1532" s="112">
        <f t="shared" ca="1" si="384"/>
        <v>1.8340000000000001</v>
      </c>
      <c r="V1532" s="112">
        <f t="shared" ca="1" si="378"/>
        <v>1.3674299999999999</v>
      </c>
      <c r="W1532" s="112">
        <f t="shared" ca="1" si="379"/>
        <v>1.1296900000000001</v>
      </c>
      <c r="X1532" s="112">
        <f t="shared" ca="1" si="380"/>
        <v>0.23774000000000001</v>
      </c>
      <c r="Y1532" s="112">
        <f t="shared" ca="1" si="385"/>
        <v>0</v>
      </c>
      <c r="Z1532" s="27">
        <f t="shared" ca="1" si="381"/>
        <v>0.70430999999999999</v>
      </c>
      <c r="AB1532" s="38">
        <f t="shared" si="386"/>
        <v>43746</v>
      </c>
      <c r="AC1532" s="38">
        <f t="shared" si="387"/>
        <v>43746</v>
      </c>
      <c r="AD1532" s="38">
        <f t="shared" si="388"/>
        <v>43747</v>
      </c>
      <c r="AE1532" s="38">
        <f t="shared" si="363"/>
        <v>43742</v>
      </c>
      <c r="AF1532" s="74">
        <f t="shared" si="364"/>
        <v>43746</v>
      </c>
      <c r="AG1532" s="38">
        <f t="shared" ca="1" si="365"/>
        <v>43742</v>
      </c>
      <c r="AH1532" s="38">
        <f t="shared" ca="1" si="366"/>
        <v>43836</v>
      </c>
      <c r="AI1532" s="38" t="e">
        <f t="shared" ca="1" si="367"/>
        <v>#N/A</v>
      </c>
      <c r="AJ1532" s="38">
        <f t="shared" ca="1" si="368"/>
        <v>43836</v>
      </c>
      <c r="AK1532" s="74">
        <f t="shared" ca="1" si="389"/>
        <v>43742</v>
      </c>
      <c r="AL1532" s="38">
        <f t="shared" si="390"/>
        <v>43742</v>
      </c>
      <c r="AM1532" s="38">
        <f t="shared" si="391"/>
        <v>43741</v>
      </c>
      <c r="AN1532" s="112">
        <f t="shared" ca="1" si="392"/>
        <v>2</v>
      </c>
      <c r="AO1532" s="38">
        <f t="shared" si="369"/>
        <v>41918</v>
      </c>
      <c r="AP1532" s="38" t="e">
        <f t="shared" si="370"/>
        <v>#N/A</v>
      </c>
      <c r="AQ1532" s="38">
        <f t="shared" si="371"/>
        <v>41918</v>
      </c>
      <c r="AR1532" s="38"/>
      <c r="AS1532" s="112" t="str">
        <f t="shared" ca="1" si="375"/>
        <v>$Z$203:$Z$1467</v>
      </c>
      <c r="AT1532" s="112">
        <f t="shared" ca="1" si="393"/>
        <v>0.23774000000000001</v>
      </c>
      <c r="AU1532" s="112">
        <f t="shared" ca="1" si="376"/>
        <v>0.23774000000000001</v>
      </c>
      <c r="AV1532" s="112">
        <f t="shared" ca="1" si="377"/>
        <v>0</v>
      </c>
      <c r="AX1532" s="71"/>
    </row>
    <row r="1533" spans="2:50">
      <c r="B1533" s="111">
        <v>43839</v>
      </c>
      <c r="C1533" s="112">
        <v>1.84788</v>
      </c>
      <c r="E1533" s="111"/>
      <c r="K1533" s="111">
        <v>43770</v>
      </c>
      <c r="L1533" s="112">
        <v>1.7934399999999999</v>
      </c>
      <c r="N1533" s="111">
        <v>43770</v>
      </c>
      <c r="O1533" s="112">
        <v>1.5599099999999999</v>
      </c>
      <c r="Q1533" s="111">
        <v>43770</v>
      </c>
      <c r="R1533" s="112">
        <v>0.23352999999999999</v>
      </c>
      <c r="S1533" s="158">
        <f t="shared" si="382"/>
        <v>0</v>
      </c>
      <c r="T1533" s="38">
        <f t="shared" si="383"/>
        <v>43839</v>
      </c>
      <c r="U1533" s="112">
        <f t="shared" ca="1" si="384"/>
        <v>1.84788</v>
      </c>
      <c r="V1533" s="112">
        <f t="shared" ca="1" si="378"/>
        <v>1.3506499999999999</v>
      </c>
      <c r="W1533" s="112">
        <f t="shared" ca="1" si="379"/>
        <v>1.1127199999999999</v>
      </c>
      <c r="X1533" s="112">
        <f t="shared" ca="1" si="380"/>
        <v>0.23793</v>
      </c>
      <c r="Y1533" s="112">
        <f t="shared" ca="1" si="385"/>
        <v>0</v>
      </c>
      <c r="Z1533" s="27">
        <f t="shared" ca="1" si="381"/>
        <v>0.73516000000000004</v>
      </c>
      <c r="AB1533" s="38">
        <f t="shared" si="386"/>
        <v>43747</v>
      </c>
      <c r="AC1533" s="38">
        <f t="shared" si="387"/>
        <v>43747</v>
      </c>
      <c r="AD1533" s="38">
        <f t="shared" si="388"/>
        <v>43748</v>
      </c>
      <c r="AE1533" s="38">
        <f t="shared" si="363"/>
        <v>43745</v>
      </c>
      <c r="AF1533" s="74">
        <f t="shared" si="364"/>
        <v>43747</v>
      </c>
      <c r="AG1533" s="38">
        <f t="shared" ca="1" si="365"/>
        <v>43745</v>
      </c>
      <c r="AH1533" s="38">
        <f t="shared" ca="1" si="366"/>
        <v>43837</v>
      </c>
      <c r="AI1533" s="38">
        <f t="shared" ca="1" si="367"/>
        <v>43837</v>
      </c>
      <c r="AJ1533" s="38">
        <f t="shared" ca="1" si="368"/>
        <v>43838</v>
      </c>
      <c r="AK1533" s="74">
        <f t="shared" ca="1" si="389"/>
        <v>43745</v>
      </c>
      <c r="AL1533" s="38">
        <f t="shared" si="390"/>
        <v>43745</v>
      </c>
      <c r="AM1533" s="38">
        <f t="shared" si="391"/>
        <v>43742</v>
      </c>
      <c r="AN1533" s="112">
        <f t="shared" ca="1" si="392"/>
        <v>2</v>
      </c>
      <c r="AO1533" s="38">
        <f t="shared" si="369"/>
        <v>41919</v>
      </c>
      <c r="AP1533" s="38">
        <f t="shared" si="370"/>
        <v>41919</v>
      </c>
      <c r="AQ1533" s="38">
        <f t="shared" si="371"/>
        <v>41920</v>
      </c>
      <c r="AR1533" s="38"/>
      <c r="AS1533" s="112" t="str">
        <f t="shared" ca="1" si="375"/>
        <v>$Z$204:$Z$1468</v>
      </c>
      <c r="AT1533" s="112">
        <f t="shared" ca="1" si="393"/>
        <v>0.23793</v>
      </c>
      <c r="AU1533" s="112">
        <f t="shared" ca="1" si="376"/>
        <v>0.23793</v>
      </c>
      <c r="AV1533" s="112">
        <f t="shared" ca="1" si="377"/>
        <v>0</v>
      </c>
      <c r="AX1533" s="71"/>
    </row>
    <row r="1534" spans="2:50">
      <c r="B1534" s="111">
        <v>43840</v>
      </c>
      <c r="C1534" s="112">
        <v>1.83775</v>
      </c>
      <c r="E1534" s="111"/>
      <c r="K1534" s="111">
        <v>43773</v>
      </c>
      <c r="L1534" s="112">
        <v>1.79301</v>
      </c>
      <c r="N1534" s="111">
        <v>43773</v>
      </c>
      <c r="O1534" s="112">
        <v>1.5594399999999999</v>
      </c>
      <c r="Q1534" s="111">
        <v>43773</v>
      </c>
      <c r="R1534" s="112">
        <v>0.23357</v>
      </c>
      <c r="S1534" s="158">
        <f t="shared" si="382"/>
        <v>0</v>
      </c>
      <c r="T1534" s="38">
        <f t="shared" si="383"/>
        <v>43840</v>
      </c>
      <c r="U1534" s="112">
        <f t="shared" ca="1" si="384"/>
        <v>1.83775</v>
      </c>
      <c r="V1534" s="112">
        <f t="shared" ca="1" si="378"/>
        <v>1.29932</v>
      </c>
      <c r="W1534" s="112">
        <f t="shared" ca="1" si="379"/>
        <v>1.0610999999999999</v>
      </c>
      <c r="X1534" s="112">
        <f t="shared" ca="1" si="380"/>
        <v>0.23821999999999999</v>
      </c>
      <c r="Y1534" s="112">
        <f t="shared" ca="1" si="385"/>
        <v>0</v>
      </c>
      <c r="Z1534" s="27">
        <f t="shared" ca="1" si="381"/>
        <v>0.77665000000000006</v>
      </c>
      <c r="AB1534" s="38">
        <f t="shared" si="386"/>
        <v>43748</v>
      </c>
      <c r="AC1534" s="38">
        <f t="shared" si="387"/>
        <v>43748</v>
      </c>
      <c r="AD1534" s="38">
        <f t="shared" si="388"/>
        <v>43749</v>
      </c>
      <c r="AE1534" s="38">
        <f t="shared" ref="AE1534:AE1597" si="394">INDEX(T:T,MATCH(AB1534,T:T,0)-2)</f>
        <v>43746</v>
      </c>
      <c r="AF1534" s="74">
        <f t="shared" ref="AF1534:AF1597" si="395">INDEX(T:T,IFERROR(MATCH(AE1534,T:T,0)+2,MATCH(AE1534,T:T,1)+3))</f>
        <v>43748</v>
      </c>
      <c r="AG1534" s="38">
        <f t="shared" ref="AG1534:AG1597" ca="1" si="396">IFERROR(INDEX(E:E,MATCH(AF1534,E:E,0)-2),INDEX(E:E,MATCH(AF1534,E:E,1)-2))</f>
        <v>43746</v>
      </c>
      <c r="AH1534" s="38">
        <f t="shared" ref="AH1534:AH1597" ca="1" si="397">INDEX(E:E,IFERROR(MATCH(EDATE(AG1534,3),E:E,0),MATCH(EDATE(AG1534,3),E:E,1)+1))</f>
        <v>43838</v>
      </c>
      <c r="AI1534" s="38">
        <f t="shared" ref="AI1534:AI1597" ca="1" si="398">INDEX(E:E,MATCH(EDATE(AG1534,3),E:E,0))</f>
        <v>43838</v>
      </c>
      <c r="AJ1534" s="38">
        <f t="shared" ref="AJ1534:AJ1597" ca="1" si="399">INDEX(E:E,MATCH(EDATE(AG1534,3),E:E,1)+1)</f>
        <v>43839</v>
      </c>
      <c r="AK1534" s="74">
        <f t="shared" ca="1" si="389"/>
        <v>43746</v>
      </c>
      <c r="AL1534" s="38">
        <f t="shared" si="390"/>
        <v>43746</v>
      </c>
      <c r="AM1534" s="38">
        <f t="shared" si="391"/>
        <v>43745</v>
      </c>
      <c r="AN1534" s="112">
        <f t="shared" ca="1" si="392"/>
        <v>2</v>
      </c>
      <c r="AO1534" s="38">
        <f t="shared" ref="AO1534:AO1597" si="400">INDEX(T:T,IFERROR(MATCH(EDATE(AE1534,-60),T:T,0),MATCH(EDATE(AE1534,-60),T:T,1)+1))</f>
        <v>41920</v>
      </c>
      <c r="AP1534" s="38">
        <f t="shared" ref="AP1534:AP1597" si="401">INDEX(T:T,MATCH(EDATE(AE1534,-60),T:T,0))</f>
        <v>41920</v>
      </c>
      <c r="AQ1534" s="38">
        <f t="shared" ref="AQ1534:AQ1597" si="402">INDEX(T:T,MATCH(EDATE(AE1534,-60),T:T,1)+1)</f>
        <v>41921</v>
      </c>
      <c r="AR1534" s="38"/>
      <c r="AS1534" s="112" t="str">
        <f t="shared" ca="1" si="375"/>
        <v>$Z$205:$Z$1469</v>
      </c>
      <c r="AT1534" s="112">
        <f t="shared" ca="1" si="393"/>
        <v>0.23821999999999999</v>
      </c>
      <c r="AU1534" s="112">
        <f t="shared" ca="1" si="376"/>
        <v>0.23821999999999999</v>
      </c>
      <c r="AV1534" s="112">
        <f t="shared" ca="1" si="377"/>
        <v>0</v>
      </c>
      <c r="AX1534" s="71"/>
    </row>
    <row r="1535" spans="2:50">
      <c r="B1535" s="111">
        <v>43843</v>
      </c>
      <c r="C1535" s="112">
        <v>1.83125</v>
      </c>
      <c r="E1535" s="111"/>
      <c r="K1535" s="111">
        <v>43774</v>
      </c>
      <c r="L1535" s="112">
        <v>1.7934099999999999</v>
      </c>
      <c r="N1535" s="111">
        <v>43774</v>
      </c>
      <c r="O1535" s="112">
        <v>1.5598800000000002</v>
      </c>
      <c r="Q1535" s="111">
        <v>43774</v>
      </c>
      <c r="R1535" s="112">
        <v>0.23352999999999999</v>
      </c>
      <c r="S1535" s="158">
        <f t="shared" si="382"/>
        <v>0</v>
      </c>
      <c r="T1535" s="38">
        <f t="shared" si="383"/>
        <v>43843</v>
      </c>
      <c r="U1535" s="112">
        <f t="shared" ca="1" si="384"/>
        <v>1.83125</v>
      </c>
      <c r="V1535" s="112">
        <f t="shared" ca="1" si="378"/>
        <v>1.2832300000000001</v>
      </c>
      <c r="W1535" s="112">
        <f t="shared" ca="1" si="379"/>
        <v>1.0448500000000001</v>
      </c>
      <c r="X1535" s="112">
        <f t="shared" ca="1" si="380"/>
        <v>0.23838000000000001</v>
      </c>
      <c r="Y1535" s="112">
        <f t="shared" ca="1" si="385"/>
        <v>0</v>
      </c>
      <c r="Z1535" s="27">
        <f t="shared" ca="1" si="381"/>
        <v>0.78639999999999999</v>
      </c>
      <c r="AB1535" s="164">
        <f t="shared" si="386"/>
        <v>43752</v>
      </c>
      <c r="AC1535" s="164" t="e">
        <f t="shared" si="387"/>
        <v>#N/A</v>
      </c>
      <c r="AD1535" s="164">
        <f t="shared" si="388"/>
        <v>43752</v>
      </c>
      <c r="AE1535" s="164">
        <f t="shared" si="394"/>
        <v>43748</v>
      </c>
      <c r="AF1535" s="164">
        <f t="shared" si="395"/>
        <v>43752</v>
      </c>
      <c r="AG1535" s="164">
        <f t="shared" ca="1" si="396"/>
        <v>43747</v>
      </c>
      <c r="AH1535" s="164">
        <f t="shared" ca="1" si="397"/>
        <v>43839</v>
      </c>
      <c r="AI1535" s="164">
        <f t="shared" ca="1" si="398"/>
        <v>43839</v>
      </c>
      <c r="AJ1535" s="164">
        <f t="shared" ca="1" si="399"/>
        <v>43840</v>
      </c>
      <c r="AK1535" s="164">
        <f t="shared" ca="1" si="389"/>
        <v>43748</v>
      </c>
      <c r="AL1535" s="164">
        <f t="shared" si="390"/>
        <v>43748</v>
      </c>
      <c r="AM1535" s="164">
        <f t="shared" si="391"/>
        <v>43747</v>
      </c>
      <c r="AN1535" s="165">
        <f t="shared" ca="1" si="392"/>
        <v>2</v>
      </c>
      <c r="AO1535" s="164">
        <f t="shared" si="400"/>
        <v>41922</v>
      </c>
      <c r="AP1535" s="164">
        <f t="shared" si="401"/>
        <v>41922</v>
      </c>
      <c r="AQ1535" s="164">
        <f t="shared" si="402"/>
        <v>41925</v>
      </c>
      <c r="AR1535" s="164"/>
      <c r="AS1535" s="165" t="str">
        <f ca="1">ADDRESS(MATCH(AO1535,T:T,0)-1,COLUMN(Z1535))&amp;":"&amp;ADDRESS(MATCH(AK1535,T:T,0)-1,COLUMN(Z1535))</f>
        <v>$Z$206:$Z$1470</v>
      </c>
      <c r="AT1535" s="165">
        <f t="shared" ca="1" si="393"/>
        <v>0.23826</v>
      </c>
      <c r="AU1535" s="165">
        <f t="shared" ca="1" si="376"/>
        <v>0.23838000000000001</v>
      </c>
      <c r="AV1535" s="165">
        <f t="shared" ca="1" si="377"/>
        <v>-1.2000000000000899E-4</v>
      </c>
      <c r="AX1535" s="71"/>
    </row>
    <row r="1536" spans="2:50">
      <c r="B1536" s="111">
        <v>43844</v>
      </c>
      <c r="C1536" s="112">
        <v>1.84263</v>
      </c>
      <c r="E1536" s="111"/>
      <c r="K1536" s="111">
        <v>43775</v>
      </c>
      <c r="L1536" s="112">
        <v>1.79352</v>
      </c>
      <c r="N1536" s="111">
        <v>43775</v>
      </c>
      <c r="O1536" s="112">
        <v>1.55999</v>
      </c>
      <c r="Q1536" s="111">
        <v>43775</v>
      </c>
      <c r="R1536" s="112">
        <v>0.23352999999999999</v>
      </c>
      <c r="S1536" s="158">
        <f t="shared" si="382"/>
        <v>0</v>
      </c>
      <c r="T1536" s="38">
        <f t="shared" si="383"/>
        <v>43844</v>
      </c>
      <c r="U1536" s="112">
        <f t="shared" ca="1" si="384"/>
        <v>1.84263</v>
      </c>
      <c r="V1536" s="112">
        <f t="shared" ca="1" si="378"/>
        <v>1.2665999999999999</v>
      </c>
      <c r="W1536" s="112">
        <f t="shared" ca="1" si="379"/>
        <v>1.0281</v>
      </c>
      <c r="X1536" s="112">
        <f t="shared" ca="1" si="380"/>
        <v>0.23849999999999999</v>
      </c>
      <c r="Y1536" s="112">
        <f t="shared" ca="1" si="385"/>
        <v>0</v>
      </c>
      <c r="Z1536" s="27">
        <f t="shared" ca="1" si="381"/>
        <v>0.81452999999999998</v>
      </c>
      <c r="AB1536" s="38">
        <f t="shared" si="386"/>
        <v>43752</v>
      </c>
      <c r="AC1536" s="38">
        <f t="shared" si="387"/>
        <v>43752</v>
      </c>
      <c r="AD1536" s="38">
        <f t="shared" si="388"/>
        <v>43753</v>
      </c>
      <c r="AE1536" s="38">
        <f t="shared" si="394"/>
        <v>43748</v>
      </c>
      <c r="AF1536" s="74">
        <f t="shared" si="395"/>
        <v>43752</v>
      </c>
      <c r="AG1536" s="38">
        <f t="shared" ca="1" si="396"/>
        <v>43747</v>
      </c>
      <c r="AH1536" s="38">
        <f t="shared" ca="1" si="397"/>
        <v>43839</v>
      </c>
      <c r="AI1536" s="38">
        <f t="shared" ca="1" si="398"/>
        <v>43839</v>
      </c>
      <c r="AJ1536" s="38">
        <f t="shared" ca="1" si="399"/>
        <v>43840</v>
      </c>
      <c r="AK1536" s="74">
        <f t="shared" ca="1" si="389"/>
        <v>43748</v>
      </c>
      <c r="AL1536" s="38">
        <f t="shared" si="390"/>
        <v>43748</v>
      </c>
      <c r="AM1536" s="38">
        <f t="shared" si="391"/>
        <v>43747</v>
      </c>
      <c r="AN1536" s="112">
        <f t="shared" ca="1" si="392"/>
        <v>3</v>
      </c>
      <c r="AO1536" s="38">
        <f t="shared" si="400"/>
        <v>41922</v>
      </c>
      <c r="AP1536" s="38">
        <f t="shared" si="401"/>
        <v>41922</v>
      </c>
      <c r="AQ1536" s="38">
        <f t="shared" si="402"/>
        <v>41925</v>
      </c>
      <c r="AR1536" s="38"/>
      <c r="AS1536" s="112" t="str">
        <f t="shared" ca="1" si="375"/>
        <v>$Z$207:$Z$1471</v>
      </c>
      <c r="AT1536" s="112">
        <f t="shared" ca="1" si="393"/>
        <v>0.23849999999999999</v>
      </c>
      <c r="AU1536" s="112">
        <f t="shared" ca="1" si="376"/>
        <v>0.23849999999999999</v>
      </c>
      <c r="AV1536" s="112">
        <f t="shared" ca="1" si="377"/>
        <v>0</v>
      </c>
      <c r="AX1536" s="71"/>
    </row>
    <row r="1537" spans="2:50">
      <c r="B1537" s="111">
        <v>43845</v>
      </c>
      <c r="C1537" s="112">
        <v>1.83613</v>
      </c>
      <c r="E1537" s="111"/>
      <c r="K1537" s="111">
        <v>43776</v>
      </c>
      <c r="L1537" s="112">
        <v>1.7937400000000001</v>
      </c>
      <c r="N1537" s="111">
        <v>43776</v>
      </c>
      <c r="O1537" s="112">
        <v>1.5602100000000001</v>
      </c>
      <c r="Q1537" s="111">
        <v>43776</v>
      </c>
      <c r="R1537" s="112">
        <v>0.23352999999999999</v>
      </c>
      <c r="S1537" s="158">
        <f t="shared" si="382"/>
        <v>0</v>
      </c>
      <c r="T1537" s="38">
        <f t="shared" si="383"/>
        <v>43845</v>
      </c>
      <c r="U1537" s="112">
        <f t="shared" ca="1" si="384"/>
        <v>1.83613</v>
      </c>
      <c r="V1537" s="112">
        <f t="shared" ca="1" si="378"/>
        <v>1.2501899999999999</v>
      </c>
      <c r="W1537" s="112">
        <f t="shared" ca="1" si="379"/>
        <v>1.01169</v>
      </c>
      <c r="X1537" s="112">
        <f t="shared" ca="1" si="380"/>
        <v>0.23849999999999999</v>
      </c>
      <c r="Y1537" s="112">
        <f t="shared" ca="1" si="385"/>
        <v>0</v>
      </c>
      <c r="Z1537" s="27">
        <f t="shared" ca="1" si="381"/>
        <v>0.82444000000000006</v>
      </c>
      <c r="AB1537" s="164">
        <f t="shared" si="386"/>
        <v>43753</v>
      </c>
      <c r="AC1537" s="164">
        <f t="shared" si="387"/>
        <v>43753</v>
      </c>
      <c r="AD1537" s="164">
        <f t="shared" si="388"/>
        <v>43754</v>
      </c>
      <c r="AE1537" s="164">
        <f t="shared" si="394"/>
        <v>43749</v>
      </c>
      <c r="AF1537" s="164">
        <f t="shared" si="395"/>
        <v>43753</v>
      </c>
      <c r="AG1537" s="164">
        <f t="shared" ca="1" si="396"/>
        <v>43748</v>
      </c>
      <c r="AH1537" s="164">
        <f t="shared" ca="1" si="397"/>
        <v>43840</v>
      </c>
      <c r="AI1537" s="164">
        <f t="shared" ca="1" si="398"/>
        <v>43840</v>
      </c>
      <c r="AJ1537" s="164">
        <f t="shared" ca="1" si="399"/>
        <v>43843</v>
      </c>
      <c r="AK1537" s="164">
        <f t="shared" ca="1" si="389"/>
        <v>43749</v>
      </c>
      <c r="AL1537" s="164">
        <f t="shared" si="390"/>
        <v>43749</v>
      </c>
      <c r="AM1537" s="164">
        <f t="shared" si="391"/>
        <v>43748</v>
      </c>
      <c r="AN1537" s="165">
        <f t="shared" ca="1" si="392"/>
        <v>3</v>
      </c>
      <c r="AO1537" s="164">
        <f t="shared" si="400"/>
        <v>41925</v>
      </c>
      <c r="AP1537" s="164" t="e">
        <f t="shared" si="401"/>
        <v>#N/A</v>
      </c>
      <c r="AQ1537" s="164">
        <f t="shared" si="402"/>
        <v>41925</v>
      </c>
      <c r="AR1537" s="164"/>
      <c r="AS1537" s="165" t="str">
        <f ca="1">ADDRESS(MATCH(AO1537,T:T,0),COLUMN(Z1537))&amp;":"&amp;ADDRESS(MATCH(AK1537,T:T,0),COLUMN(Z1537))</f>
        <v>$Z$208:$Z$1472</v>
      </c>
      <c r="AT1537" s="165">
        <f t="shared" ca="1" si="393"/>
        <v>0.23937</v>
      </c>
      <c r="AU1537" s="165">
        <f t="shared" ca="1" si="376"/>
        <v>0.23849999999999999</v>
      </c>
      <c r="AV1537" s="165">
        <f t="shared" ca="1" si="377"/>
        <v>8.7000000000000965E-4</v>
      </c>
      <c r="AX1537" s="71"/>
    </row>
    <row r="1538" spans="2:50">
      <c r="B1538" s="111">
        <v>43846</v>
      </c>
      <c r="C1538" s="112">
        <v>1.82663</v>
      </c>
      <c r="E1538" s="111"/>
      <c r="K1538" s="111">
        <v>43777</v>
      </c>
      <c r="L1538" s="112">
        <v>1.7945</v>
      </c>
      <c r="N1538" s="111">
        <v>43777</v>
      </c>
      <c r="O1538" s="112">
        <v>1.56097</v>
      </c>
      <c r="Q1538" s="111">
        <v>43777</v>
      </c>
      <c r="R1538" s="112">
        <v>0.23352999999999999</v>
      </c>
      <c r="S1538" s="158">
        <f t="shared" si="382"/>
        <v>0</v>
      </c>
      <c r="T1538" s="38">
        <f t="shared" si="383"/>
        <v>43846</v>
      </c>
      <c r="U1538" s="112">
        <f t="shared" ca="1" si="384"/>
        <v>1.82663</v>
      </c>
      <c r="V1538" s="112">
        <f t="shared" ca="1" si="378"/>
        <v>1.2342</v>
      </c>
      <c r="W1538" s="112">
        <f t="shared" ca="1" si="379"/>
        <v>0.99482999999999999</v>
      </c>
      <c r="X1538" s="112">
        <f t="shared" ca="1" si="380"/>
        <v>0.23937</v>
      </c>
      <c r="Y1538" s="112">
        <f t="shared" ca="1" si="385"/>
        <v>0</v>
      </c>
      <c r="Z1538" s="27">
        <f t="shared" ca="1" si="381"/>
        <v>0.83179999999999998</v>
      </c>
      <c r="AB1538" s="164">
        <f t="shared" si="386"/>
        <v>43754</v>
      </c>
      <c r="AC1538" s="164">
        <f t="shared" si="387"/>
        <v>43754</v>
      </c>
      <c r="AD1538" s="164">
        <f t="shared" si="388"/>
        <v>43755</v>
      </c>
      <c r="AE1538" s="164">
        <f t="shared" si="394"/>
        <v>43752</v>
      </c>
      <c r="AF1538" s="164">
        <f t="shared" si="395"/>
        <v>43754</v>
      </c>
      <c r="AG1538" s="164">
        <f t="shared" ca="1" si="396"/>
        <v>43749</v>
      </c>
      <c r="AH1538" s="164">
        <f t="shared" ca="1" si="397"/>
        <v>43843</v>
      </c>
      <c r="AI1538" s="164" t="e">
        <f t="shared" ca="1" si="398"/>
        <v>#N/A</v>
      </c>
      <c r="AJ1538" s="164">
        <f t="shared" ca="1" si="399"/>
        <v>43843</v>
      </c>
      <c r="AK1538" s="164">
        <f t="shared" ca="1" si="389"/>
        <v>43752</v>
      </c>
      <c r="AL1538" s="164">
        <f t="shared" si="390"/>
        <v>43752</v>
      </c>
      <c r="AM1538" s="164">
        <f t="shared" si="391"/>
        <v>43749</v>
      </c>
      <c r="AN1538" s="165">
        <f t="shared" ca="1" si="392"/>
        <v>3</v>
      </c>
      <c r="AO1538" s="164">
        <f t="shared" si="400"/>
        <v>41926</v>
      </c>
      <c r="AP1538" s="164">
        <f t="shared" si="401"/>
        <v>41926</v>
      </c>
      <c r="AQ1538" s="164">
        <f t="shared" si="402"/>
        <v>41927</v>
      </c>
      <c r="AR1538" s="164"/>
      <c r="AS1538" s="165" t="str">
        <f ca="1">ADDRESS(MATCH(AO1538,T:T,0),COLUMN(Z1538))&amp;":"&amp;ADDRESS(MATCH(AK1538,T:T,0),COLUMN(Z1538))</f>
        <v>$Z$209:$Z$1473</v>
      </c>
      <c r="AT1538" s="165">
        <f t="shared" ca="1" si="393"/>
        <v>0.23945</v>
      </c>
      <c r="AU1538" s="165">
        <f t="shared" ca="1" si="376"/>
        <v>0.23937</v>
      </c>
      <c r="AV1538" s="165">
        <f t="shared" ca="1" si="377"/>
        <v>7.999999999999674E-5</v>
      </c>
      <c r="AX1538" s="71"/>
    </row>
    <row r="1539" spans="2:50">
      <c r="B1539" s="111">
        <v>43847</v>
      </c>
      <c r="C1539" s="112">
        <v>1.8191299999999999</v>
      </c>
      <c r="E1539" s="111"/>
      <c r="K1539" s="111">
        <v>43780</v>
      </c>
      <c r="L1539" s="112">
        <v>1.79454</v>
      </c>
      <c r="N1539" s="111">
        <v>43780</v>
      </c>
      <c r="O1539" s="112">
        <v>1.56097</v>
      </c>
      <c r="Q1539" s="111">
        <v>43780</v>
      </c>
      <c r="R1539" s="112">
        <v>0.23357</v>
      </c>
      <c r="S1539" s="158">
        <f t="shared" si="382"/>
        <v>0</v>
      </c>
      <c r="T1539" s="38">
        <f t="shared" si="383"/>
        <v>43847</v>
      </c>
      <c r="U1539" s="112">
        <f t="shared" ca="1" si="384"/>
        <v>1.8191299999999999</v>
      </c>
      <c r="V1539" s="112">
        <f t="shared" ca="1" si="378"/>
        <v>1.2176100000000001</v>
      </c>
      <c r="W1539" s="112">
        <f t="shared" ca="1" si="379"/>
        <v>0.97809000000000001</v>
      </c>
      <c r="X1539" s="112">
        <f t="shared" ca="1" si="380"/>
        <v>0.23952000000000001</v>
      </c>
      <c r="Y1539" s="112">
        <f t="shared" ca="1" si="385"/>
        <v>0</v>
      </c>
      <c r="Z1539" s="27">
        <f t="shared" ca="1" si="381"/>
        <v>0.8410399999999999</v>
      </c>
      <c r="AB1539" s="38">
        <f t="shared" si="386"/>
        <v>43755</v>
      </c>
      <c r="AC1539" s="38">
        <f t="shared" si="387"/>
        <v>43755</v>
      </c>
      <c r="AD1539" s="38">
        <f t="shared" si="388"/>
        <v>43756</v>
      </c>
      <c r="AE1539" s="38">
        <f t="shared" si="394"/>
        <v>43753</v>
      </c>
      <c r="AF1539" s="74">
        <f t="shared" si="395"/>
        <v>43755</v>
      </c>
      <c r="AG1539" s="38">
        <f t="shared" ca="1" si="396"/>
        <v>43753</v>
      </c>
      <c r="AH1539" s="38">
        <f t="shared" ca="1" si="397"/>
        <v>43845</v>
      </c>
      <c r="AI1539" s="38">
        <f t="shared" ca="1" si="398"/>
        <v>43845</v>
      </c>
      <c r="AJ1539" s="38">
        <f t="shared" ca="1" si="399"/>
        <v>43846</v>
      </c>
      <c r="AK1539" s="74">
        <f t="shared" ca="1" si="389"/>
        <v>43753</v>
      </c>
      <c r="AL1539" s="38">
        <f t="shared" si="390"/>
        <v>43753</v>
      </c>
      <c r="AM1539" s="38">
        <f t="shared" si="391"/>
        <v>43752</v>
      </c>
      <c r="AN1539" s="112">
        <f t="shared" ca="1" si="392"/>
        <v>2</v>
      </c>
      <c r="AO1539" s="38">
        <f t="shared" si="400"/>
        <v>41927</v>
      </c>
      <c r="AP1539" s="38">
        <f t="shared" si="401"/>
        <v>41927</v>
      </c>
      <c r="AQ1539" s="38">
        <f t="shared" si="402"/>
        <v>41928</v>
      </c>
      <c r="AR1539" s="38"/>
      <c r="AS1539" s="112" t="str">
        <f t="shared" ca="1" si="375"/>
        <v>$Z$210:$Z$1474</v>
      </c>
      <c r="AT1539" s="112">
        <f t="shared" ca="1" si="393"/>
        <v>0.23952000000000001</v>
      </c>
      <c r="AU1539" s="112">
        <f t="shared" ca="1" si="376"/>
        <v>0.23952000000000001</v>
      </c>
      <c r="AV1539" s="112">
        <f t="shared" ca="1" si="377"/>
        <v>0</v>
      </c>
      <c r="AX1539" s="71"/>
    </row>
    <row r="1540" spans="2:50">
      <c r="B1540" s="111">
        <v>43850</v>
      </c>
      <c r="C1540" s="112">
        <v>1.80213</v>
      </c>
      <c r="E1540" s="111"/>
      <c r="K1540" s="111">
        <v>43781</v>
      </c>
      <c r="L1540" s="112">
        <v>1.79487</v>
      </c>
      <c r="N1540" s="111">
        <v>43781</v>
      </c>
      <c r="O1540" s="112">
        <v>1.5613000000000001</v>
      </c>
      <c r="Q1540" s="111">
        <v>43781</v>
      </c>
      <c r="R1540" s="112">
        <v>0.23357</v>
      </c>
      <c r="S1540" s="158">
        <f t="shared" si="382"/>
        <v>0</v>
      </c>
      <c r="T1540" s="38">
        <f t="shared" si="383"/>
        <v>43850</v>
      </c>
      <c r="U1540" s="112">
        <f t="shared" ca="1" si="384"/>
        <v>1.80213</v>
      </c>
      <c r="V1540" s="112">
        <f t="shared" ca="1" si="378"/>
        <v>1.2179</v>
      </c>
      <c r="W1540" s="112">
        <f t="shared" ca="1" si="379"/>
        <v>0.97809000000000001</v>
      </c>
      <c r="X1540" s="112">
        <f t="shared" ca="1" si="380"/>
        <v>0.23981</v>
      </c>
      <c r="Y1540" s="112">
        <f t="shared" ca="1" si="385"/>
        <v>0</v>
      </c>
      <c r="Z1540" s="27">
        <f t="shared" ca="1" si="381"/>
        <v>0.82403999999999999</v>
      </c>
      <c r="AB1540" s="38">
        <f t="shared" si="386"/>
        <v>43759</v>
      </c>
      <c r="AC1540" s="38" t="e">
        <f t="shared" si="387"/>
        <v>#N/A</v>
      </c>
      <c r="AD1540" s="38">
        <f t="shared" si="388"/>
        <v>43759</v>
      </c>
      <c r="AE1540" s="38">
        <f t="shared" si="394"/>
        <v>43755</v>
      </c>
      <c r="AF1540" s="74">
        <f t="shared" si="395"/>
        <v>43759</v>
      </c>
      <c r="AG1540" s="38">
        <f t="shared" ca="1" si="396"/>
        <v>43755</v>
      </c>
      <c r="AH1540" s="38">
        <f t="shared" ca="1" si="397"/>
        <v>43847</v>
      </c>
      <c r="AI1540" s="38">
        <f t="shared" ca="1" si="398"/>
        <v>43847</v>
      </c>
      <c r="AJ1540" s="38">
        <f t="shared" ca="1" si="399"/>
        <v>43851</v>
      </c>
      <c r="AK1540" s="74">
        <f t="shared" ca="1" si="389"/>
        <v>43754</v>
      </c>
      <c r="AL1540" s="38">
        <f t="shared" si="390"/>
        <v>43755</v>
      </c>
      <c r="AM1540" s="38">
        <f t="shared" si="391"/>
        <v>43754</v>
      </c>
      <c r="AN1540" s="112">
        <f t="shared" ca="1" si="392"/>
        <v>1</v>
      </c>
      <c r="AO1540" s="38">
        <f t="shared" si="400"/>
        <v>41929</v>
      </c>
      <c r="AP1540" s="38">
        <f t="shared" si="401"/>
        <v>41929</v>
      </c>
      <c r="AQ1540" s="38">
        <f t="shared" si="402"/>
        <v>41932</v>
      </c>
      <c r="AR1540" s="38"/>
      <c r="AS1540" s="112" t="str">
        <f t="shared" ref="AS1540:AS1586" ca="1" si="403">ADDRESS(MATCH(AO1540,T:T,0),COLUMN(Z1540))&amp;":"&amp;ADDRESS(MATCH(AK1540,T:T,0),COLUMN(Z1540))</f>
        <v>$Z$212:$Z$1475</v>
      </c>
      <c r="AT1540" s="112">
        <f t="shared" ca="1" si="393"/>
        <v>0.23981000000000002</v>
      </c>
      <c r="AU1540" s="112">
        <f t="shared" ref="AU1540:AU1587" ca="1" si="404">X1540</f>
        <v>0.23981</v>
      </c>
      <c r="AV1540" s="112">
        <f t="shared" ref="AV1540:AV1587" ca="1" si="405">AT1540-AU1540</f>
        <v>0</v>
      </c>
      <c r="AX1540" s="71"/>
    </row>
    <row r="1541" spans="2:50">
      <c r="B1541" s="111">
        <v>43851</v>
      </c>
      <c r="C1541" s="112">
        <v>1.8062499999999999</v>
      </c>
      <c r="E1541" s="111"/>
      <c r="K1541" s="111">
        <v>43782</v>
      </c>
      <c r="L1541" s="112">
        <v>1.79487</v>
      </c>
      <c r="N1541" s="111">
        <v>43782</v>
      </c>
      <c r="O1541" s="112">
        <v>1.5613000000000001</v>
      </c>
      <c r="Q1541" s="111">
        <v>43782</v>
      </c>
      <c r="R1541" s="112">
        <v>0.23357</v>
      </c>
      <c r="S1541" s="158">
        <f t="shared" si="382"/>
        <v>0</v>
      </c>
      <c r="T1541" s="38">
        <f t="shared" si="383"/>
        <v>43851</v>
      </c>
      <c r="U1541" s="112">
        <f t="shared" ca="1" si="384"/>
        <v>1.8062499999999999</v>
      </c>
      <c r="V1541" s="112">
        <f t="shared" ca="1" si="378"/>
        <v>1.15126</v>
      </c>
      <c r="W1541" s="112">
        <f t="shared" ca="1" si="379"/>
        <v>0.91144999999999998</v>
      </c>
      <c r="X1541" s="112">
        <f t="shared" ca="1" si="380"/>
        <v>0.23981</v>
      </c>
      <c r="Y1541" s="112">
        <f t="shared" ca="1" si="385"/>
        <v>0</v>
      </c>
      <c r="Z1541" s="27">
        <f t="shared" ca="1" si="381"/>
        <v>0.89479999999999993</v>
      </c>
      <c r="AB1541" s="38">
        <f t="shared" si="386"/>
        <v>43759</v>
      </c>
      <c r="AC1541" s="38">
        <f t="shared" si="387"/>
        <v>43759</v>
      </c>
      <c r="AD1541" s="38">
        <f t="shared" si="388"/>
        <v>43760</v>
      </c>
      <c r="AE1541" s="38">
        <f t="shared" si="394"/>
        <v>43755</v>
      </c>
      <c r="AF1541" s="74">
        <f t="shared" si="395"/>
        <v>43759</v>
      </c>
      <c r="AG1541" s="38">
        <f t="shared" ca="1" si="396"/>
        <v>43755</v>
      </c>
      <c r="AH1541" s="38">
        <f t="shared" ca="1" si="397"/>
        <v>43847</v>
      </c>
      <c r="AI1541" s="38">
        <f t="shared" ca="1" si="398"/>
        <v>43847</v>
      </c>
      <c r="AJ1541" s="38">
        <f t="shared" ca="1" si="399"/>
        <v>43851</v>
      </c>
      <c r="AK1541" s="74">
        <f t="shared" ca="1" si="389"/>
        <v>43754</v>
      </c>
      <c r="AL1541" s="38">
        <f t="shared" si="390"/>
        <v>43755</v>
      </c>
      <c r="AM1541" s="38">
        <f t="shared" si="391"/>
        <v>43754</v>
      </c>
      <c r="AN1541" s="112">
        <f t="shared" ca="1" si="392"/>
        <v>1</v>
      </c>
      <c r="AO1541" s="38">
        <f t="shared" si="400"/>
        <v>41929</v>
      </c>
      <c r="AP1541" s="38">
        <f t="shared" si="401"/>
        <v>41929</v>
      </c>
      <c r="AQ1541" s="38">
        <f t="shared" si="402"/>
        <v>41932</v>
      </c>
      <c r="AR1541" s="38"/>
      <c r="AS1541" s="112" t="str">
        <f t="shared" ca="1" si="403"/>
        <v>$Z$212:$Z$1475</v>
      </c>
      <c r="AT1541" s="112">
        <f t="shared" ca="1" si="393"/>
        <v>0.23981000000000002</v>
      </c>
      <c r="AU1541" s="112">
        <f t="shared" ca="1" si="404"/>
        <v>0.23981</v>
      </c>
      <c r="AV1541" s="112">
        <f t="shared" ca="1" si="405"/>
        <v>0</v>
      </c>
      <c r="AX1541" s="71"/>
    </row>
    <row r="1542" spans="2:50">
      <c r="B1542" s="111">
        <v>43852</v>
      </c>
      <c r="C1542" s="112">
        <v>1.80088</v>
      </c>
      <c r="E1542" s="111"/>
      <c r="K1542" s="111">
        <v>43783</v>
      </c>
      <c r="L1542" s="112">
        <v>1.7948300000000001</v>
      </c>
      <c r="N1542" s="111">
        <v>43783</v>
      </c>
      <c r="O1542" s="112">
        <v>1.5613000000000001</v>
      </c>
      <c r="Q1542" s="111">
        <v>43783</v>
      </c>
      <c r="R1542" s="112">
        <v>0.23352999999999999</v>
      </c>
      <c r="S1542" s="158">
        <f t="shared" si="382"/>
        <v>0</v>
      </c>
      <c r="T1542" s="38">
        <f t="shared" si="383"/>
        <v>43852</v>
      </c>
      <c r="U1542" s="112">
        <f t="shared" ca="1" si="384"/>
        <v>1.80088</v>
      </c>
      <c r="V1542" s="112">
        <f t="shared" ca="1" si="378"/>
        <v>1.13443</v>
      </c>
      <c r="W1542" s="112">
        <f t="shared" ca="1" si="379"/>
        <v>0.89459999999999995</v>
      </c>
      <c r="X1542" s="112">
        <f t="shared" ca="1" si="380"/>
        <v>0.23982999999999999</v>
      </c>
      <c r="Y1542" s="112">
        <f t="shared" ca="1" si="385"/>
        <v>0</v>
      </c>
      <c r="Z1542" s="27">
        <f t="shared" ca="1" si="381"/>
        <v>0.90628000000000009</v>
      </c>
      <c r="AB1542" s="38">
        <f t="shared" si="386"/>
        <v>43760</v>
      </c>
      <c r="AC1542" s="38">
        <f t="shared" si="387"/>
        <v>43760</v>
      </c>
      <c r="AD1542" s="38">
        <f t="shared" si="388"/>
        <v>43761</v>
      </c>
      <c r="AE1542" s="38">
        <f t="shared" si="394"/>
        <v>43756</v>
      </c>
      <c r="AF1542" s="74">
        <f t="shared" si="395"/>
        <v>43760</v>
      </c>
      <c r="AG1542" s="38">
        <f t="shared" ca="1" si="396"/>
        <v>43756</v>
      </c>
      <c r="AH1542" s="38">
        <f t="shared" ca="1" si="397"/>
        <v>43851</v>
      </c>
      <c r="AI1542" s="38" t="e">
        <f t="shared" ca="1" si="398"/>
        <v>#N/A</v>
      </c>
      <c r="AJ1542" s="38">
        <f t="shared" ca="1" si="399"/>
        <v>43851</v>
      </c>
      <c r="AK1542" s="74">
        <f t="shared" ca="1" si="389"/>
        <v>43755</v>
      </c>
      <c r="AL1542" s="38">
        <f t="shared" si="390"/>
        <v>43756</v>
      </c>
      <c r="AM1542" s="38">
        <f t="shared" si="391"/>
        <v>43755</v>
      </c>
      <c r="AN1542" s="112">
        <f t="shared" ca="1" si="392"/>
        <v>1</v>
      </c>
      <c r="AO1542" s="38">
        <f t="shared" si="400"/>
        <v>41932</v>
      </c>
      <c r="AP1542" s="38" t="e">
        <f t="shared" si="401"/>
        <v>#N/A</v>
      </c>
      <c r="AQ1542" s="38">
        <f t="shared" si="402"/>
        <v>41932</v>
      </c>
      <c r="AR1542" s="38"/>
      <c r="AS1542" s="112" t="str">
        <f t="shared" ca="1" si="403"/>
        <v>$Z$213:$Z$1476</v>
      </c>
      <c r="AT1542" s="112">
        <f t="shared" ca="1" si="393"/>
        <v>0.23982999999999999</v>
      </c>
      <c r="AU1542" s="112">
        <f t="shared" ca="1" si="404"/>
        <v>0.23982999999999999</v>
      </c>
      <c r="AV1542" s="112">
        <f t="shared" ca="1" si="405"/>
        <v>0</v>
      </c>
      <c r="AX1542" s="71"/>
    </row>
    <row r="1543" spans="2:50">
      <c r="B1543" s="111">
        <v>43853</v>
      </c>
      <c r="C1543" s="112">
        <v>1.79413</v>
      </c>
      <c r="E1543" s="111"/>
      <c r="K1543" s="111">
        <v>43784</v>
      </c>
      <c r="L1543" s="112">
        <v>1.79562</v>
      </c>
      <c r="N1543" s="111">
        <v>43784</v>
      </c>
      <c r="O1543" s="112">
        <v>1.56209</v>
      </c>
      <c r="Q1543" s="111">
        <v>43784</v>
      </c>
      <c r="R1543" s="112">
        <v>0.23352999999999999</v>
      </c>
      <c r="S1543" s="158">
        <f t="shared" si="382"/>
        <v>0</v>
      </c>
      <c r="T1543" s="38">
        <f t="shared" si="383"/>
        <v>43853</v>
      </c>
      <c r="U1543" s="112">
        <f t="shared" ca="1" si="384"/>
        <v>1.79413</v>
      </c>
      <c r="V1543" s="112">
        <f t="shared" ca="1" si="378"/>
        <v>1.1175999999999999</v>
      </c>
      <c r="W1543" s="112">
        <f t="shared" ca="1" si="379"/>
        <v>0.87775000000000003</v>
      </c>
      <c r="X1543" s="112">
        <f t="shared" ca="1" si="380"/>
        <v>0.23985000000000001</v>
      </c>
      <c r="Y1543" s="112">
        <f t="shared" ca="1" si="385"/>
        <v>0</v>
      </c>
      <c r="Z1543" s="27">
        <f t="shared" ca="1" si="381"/>
        <v>0.91637999999999997</v>
      </c>
      <c r="AB1543" s="38">
        <f t="shared" si="386"/>
        <v>43761</v>
      </c>
      <c r="AC1543" s="38">
        <f t="shared" si="387"/>
        <v>43761</v>
      </c>
      <c r="AD1543" s="38">
        <f t="shared" si="388"/>
        <v>43762</v>
      </c>
      <c r="AE1543" s="38">
        <f t="shared" si="394"/>
        <v>43759</v>
      </c>
      <c r="AF1543" s="74">
        <f t="shared" si="395"/>
        <v>43761</v>
      </c>
      <c r="AG1543" s="38">
        <f t="shared" ca="1" si="396"/>
        <v>43759</v>
      </c>
      <c r="AH1543" s="38">
        <f t="shared" ca="1" si="397"/>
        <v>43851</v>
      </c>
      <c r="AI1543" s="38">
        <f t="shared" ca="1" si="398"/>
        <v>43851</v>
      </c>
      <c r="AJ1543" s="38">
        <f t="shared" ca="1" si="399"/>
        <v>43852</v>
      </c>
      <c r="AK1543" s="74">
        <f t="shared" ca="1" si="389"/>
        <v>43759</v>
      </c>
      <c r="AL1543" s="38">
        <f t="shared" si="390"/>
        <v>43759</v>
      </c>
      <c r="AM1543" s="38">
        <f t="shared" si="391"/>
        <v>43756</v>
      </c>
      <c r="AN1543" s="112">
        <f t="shared" ca="1" si="392"/>
        <v>2</v>
      </c>
      <c r="AO1543" s="38">
        <f t="shared" si="400"/>
        <v>41933</v>
      </c>
      <c r="AP1543" s="38">
        <f t="shared" si="401"/>
        <v>41933</v>
      </c>
      <c r="AQ1543" s="38">
        <f t="shared" si="402"/>
        <v>41934</v>
      </c>
      <c r="AR1543" s="38"/>
      <c r="AS1543" s="112" t="str">
        <f t="shared" ca="1" si="403"/>
        <v>$Z$214:$Z$1478</v>
      </c>
      <c r="AT1543" s="112">
        <f t="shared" ca="1" si="393"/>
        <v>0.23985000000000001</v>
      </c>
      <c r="AU1543" s="112">
        <f t="shared" ca="1" si="404"/>
        <v>0.23985000000000001</v>
      </c>
      <c r="AV1543" s="112">
        <f t="shared" ca="1" si="405"/>
        <v>0</v>
      </c>
      <c r="AX1543" s="71"/>
    </row>
    <row r="1544" spans="2:50">
      <c r="B1544" s="111">
        <v>43854</v>
      </c>
      <c r="C1544" s="112">
        <v>1.79538</v>
      </c>
      <c r="E1544" s="111"/>
      <c r="K1544" s="111">
        <v>43787</v>
      </c>
      <c r="L1544" s="112">
        <v>1.79454</v>
      </c>
      <c r="N1544" s="111">
        <v>43787</v>
      </c>
      <c r="O1544" s="112">
        <v>1.56097</v>
      </c>
      <c r="Q1544" s="111">
        <v>43787</v>
      </c>
      <c r="R1544" s="112">
        <v>0.23357</v>
      </c>
      <c r="S1544" s="158">
        <f t="shared" si="382"/>
        <v>0</v>
      </c>
      <c r="T1544" s="38">
        <f t="shared" si="383"/>
        <v>43854</v>
      </c>
      <c r="U1544" s="112">
        <f t="shared" ca="1" si="384"/>
        <v>1.79538</v>
      </c>
      <c r="V1544" s="112">
        <f t="shared" ca="1" si="378"/>
        <v>1.1008499999999999</v>
      </c>
      <c r="W1544" s="112">
        <f t="shared" ca="1" si="379"/>
        <v>0.8609</v>
      </c>
      <c r="X1544" s="112">
        <f t="shared" ca="1" si="380"/>
        <v>0.23995</v>
      </c>
      <c r="Y1544" s="112">
        <f t="shared" ca="1" si="385"/>
        <v>0</v>
      </c>
      <c r="Z1544" s="27">
        <f t="shared" ca="1" si="381"/>
        <v>0.93447999999999998</v>
      </c>
      <c r="AB1544" s="38">
        <f t="shared" si="386"/>
        <v>43762</v>
      </c>
      <c r="AC1544" s="38">
        <f t="shared" si="387"/>
        <v>43762</v>
      </c>
      <c r="AD1544" s="38">
        <f t="shared" si="388"/>
        <v>43763</v>
      </c>
      <c r="AE1544" s="38">
        <f t="shared" si="394"/>
        <v>43760</v>
      </c>
      <c r="AF1544" s="74">
        <f t="shared" si="395"/>
        <v>43762</v>
      </c>
      <c r="AG1544" s="38">
        <f t="shared" ca="1" si="396"/>
        <v>43760</v>
      </c>
      <c r="AH1544" s="38">
        <f t="shared" ca="1" si="397"/>
        <v>43852</v>
      </c>
      <c r="AI1544" s="38">
        <f t="shared" ca="1" si="398"/>
        <v>43852</v>
      </c>
      <c r="AJ1544" s="38">
        <f t="shared" ca="1" si="399"/>
        <v>43853</v>
      </c>
      <c r="AK1544" s="74">
        <f t="shared" ca="1" si="389"/>
        <v>43760</v>
      </c>
      <c r="AL1544" s="38">
        <f t="shared" si="390"/>
        <v>43760</v>
      </c>
      <c r="AM1544" s="38">
        <f t="shared" si="391"/>
        <v>43759</v>
      </c>
      <c r="AN1544" s="112">
        <f t="shared" ca="1" si="392"/>
        <v>2</v>
      </c>
      <c r="AO1544" s="38">
        <f t="shared" si="400"/>
        <v>41934</v>
      </c>
      <c r="AP1544" s="38">
        <f t="shared" si="401"/>
        <v>41934</v>
      </c>
      <c r="AQ1544" s="38">
        <f t="shared" si="402"/>
        <v>41935</v>
      </c>
      <c r="AR1544" s="38"/>
      <c r="AS1544" s="112" t="str">
        <f t="shared" ca="1" si="403"/>
        <v>$Z$215:$Z$1479</v>
      </c>
      <c r="AT1544" s="112">
        <f t="shared" ca="1" si="393"/>
        <v>0.23995</v>
      </c>
      <c r="AU1544" s="112">
        <f t="shared" ca="1" si="404"/>
        <v>0.23995</v>
      </c>
      <c r="AV1544" s="112">
        <f t="shared" ca="1" si="405"/>
        <v>0</v>
      </c>
      <c r="AX1544" s="71"/>
    </row>
    <row r="1545" spans="2:50">
      <c r="B1545" s="111">
        <v>43857</v>
      </c>
      <c r="C1545" s="112">
        <v>1.7745</v>
      </c>
      <c r="E1545" s="111"/>
      <c r="K1545" s="111">
        <v>43788</v>
      </c>
      <c r="L1545" s="112">
        <v>1.79494</v>
      </c>
      <c r="N1545" s="111">
        <v>43788</v>
      </c>
      <c r="O1545" s="112">
        <v>1.56141</v>
      </c>
      <c r="Q1545" s="111">
        <v>43788</v>
      </c>
      <c r="R1545" s="112">
        <v>0.23352999999999999</v>
      </c>
      <c r="S1545" s="158">
        <f t="shared" si="382"/>
        <v>0</v>
      </c>
      <c r="T1545" s="38">
        <f t="shared" si="383"/>
        <v>43857</v>
      </c>
      <c r="U1545" s="112">
        <f t="shared" ca="1" si="384"/>
        <v>1.7745</v>
      </c>
      <c r="V1545" s="112">
        <f t="shared" ca="1" si="378"/>
        <v>1.05158</v>
      </c>
      <c r="W1545" s="112">
        <f t="shared" ca="1" si="379"/>
        <v>0.81135000000000002</v>
      </c>
      <c r="X1545" s="112">
        <f t="shared" ca="1" si="380"/>
        <v>0.24023</v>
      </c>
      <c r="Y1545" s="112">
        <f t="shared" ca="1" si="385"/>
        <v>0</v>
      </c>
      <c r="Z1545" s="27">
        <f t="shared" ca="1" si="381"/>
        <v>0.96314999999999995</v>
      </c>
      <c r="AB1545" s="38">
        <f t="shared" si="386"/>
        <v>43766</v>
      </c>
      <c r="AC1545" s="38" t="e">
        <f t="shared" si="387"/>
        <v>#N/A</v>
      </c>
      <c r="AD1545" s="38">
        <f t="shared" si="388"/>
        <v>43766</v>
      </c>
      <c r="AE1545" s="38">
        <f t="shared" si="394"/>
        <v>43762</v>
      </c>
      <c r="AF1545" s="74">
        <f t="shared" si="395"/>
        <v>43766</v>
      </c>
      <c r="AG1545" s="38">
        <f t="shared" ca="1" si="396"/>
        <v>43762</v>
      </c>
      <c r="AH1545" s="38">
        <f t="shared" ca="1" si="397"/>
        <v>43854</v>
      </c>
      <c r="AI1545" s="38">
        <f t="shared" ca="1" si="398"/>
        <v>43854</v>
      </c>
      <c r="AJ1545" s="38">
        <f t="shared" ca="1" si="399"/>
        <v>43857</v>
      </c>
      <c r="AK1545" s="74">
        <f t="shared" ca="1" si="389"/>
        <v>43761</v>
      </c>
      <c r="AL1545" s="38">
        <f t="shared" si="390"/>
        <v>43762</v>
      </c>
      <c r="AM1545" s="38">
        <f t="shared" si="391"/>
        <v>43761</v>
      </c>
      <c r="AN1545" s="112">
        <f t="shared" ca="1" si="392"/>
        <v>1</v>
      </c>
      <c r="AO1545" s="38">
        <f t="shared" si="400"/>
        <v>41936</v>
      </c>
      <c r="AP1545" s="38">
        <f t="shared" si="401"/>
        <v>41936</v>
      </c>
      <c r="AQ1545" s="38">
        <f t="shared" si="402"/>
        <v>41939</v>
      </c>
      <c r="AR1545" s="38"/>
      <c r="AS1545" s="112" t="str">
        <f t="shared" ca="1" si="403"/>
        <v>$Z$217:$Z$1480</v>
      </c>
      <c r="AT1545" s="112">
        <f t="shared" ca="1" si="393"/>
        <v>0.24023</v>
      </c>
      <c r="AU1545" s="112">
        <f t="shared" ca="1" si="404"/>
        <v>0.24023</v>
      </c>
      <c r="AV1545" s="112">
        <f t="shared" ca="1" si="405"/>
        <v>0</v>
      </c>
      <c r="AX1545" s="71"/>
    </row>
    <row r="1546" spans="2:50">
      <c r="B1546" s="111">
        <v>43858</v>
      </c>
      <c r="C1546" s="112">
        <v>1.7694999999999999</v>
      </c>
      <c r="E1546" s="111"/>
      <c r="K1546" s="111">
        <v>43789</v>
      </c>
      <c r="L1546" s="112">
        <v>1.7951600000000001</v>
      </c>
      <c r="N1546" s="111">
        <v>43789</v>
      </c>
      <c r="O1546" s="112">
        <v>1.5616300000000001</v>
      </c>
      <c r="Q1546" s="111">
        <v>43789</v>
      </c>
      <c r="R1546" s="112">
        <v>0.23352999999999999</v>
      </c>
      <c r="S1546" s="158">
        <f t="shared" si="382"/>
        <v>0</v>
      </c>
      <c r="T1546" s="38">
        <f t="shared" si="383"/>
        <v>43858</v>
      </c>
      <c r="U1546" s="112">
        <f t="shared" ca="1" si="384"/>
        <v>1.7694999999999999</v>
      </c>
      <c r="V1546" s="112">
        <f t="shared" ca="1" si="378"/>
        <v>1.03532</v>
      </c>
      <c r="W1546" s="112">
        <f t="shared" ca="1" si="379"/>
        <v>0.79483000000000004</v>
      </c>
      <c r="X1546" s="112">
        <f t="shared" ca="1" si="380"/>
        <v>0.24049000000000001</v>
      </c>
      <c r="Y1546" s="112">
        <f t="shared" ca="1" si="385"/>
        <v>0</v>
      </c>
      <c r="Z1546" s="27">
        <f t="shared" ca="1" si="381"/>
        <v>0.97466999999999981</v>
      </c>
      <c r="AB1546" s="38">
        <f t="shared" si="386"/>
        <v>43766</v>
      </c>
      <c r="AC1546" s="38">
        <f t="shared" si="387"/>
        <v>43766</v>
      </c>
      <c r="AD1546" s="38">
        <f t="shared" si="388"/>
        <v>43767</v>
      </c>
      <c r="AE1546" s="38">
        <f t="shared" si="394"/>
        <v>43762</v>
      </c>
      <c r="AF1546" s="74">
        <f t="shared" si="395"/>
        <v>43766</v>
      </c>
      <c r="AG1546" s="38">
        <f t="shared" ca="1" si="396"/>
        <v>43762</v>
      </c>
      <c r="AH1546" s="38">
        <f t="shared" ca="1" si="397"/>
        <v>43854</v>
      </c>
      <c r="AI1546" s="38">
        <f t="shared" ca="1" si="398"/>
        <v>43854</v>
      </c>
      <c r="AJ1546" s="38">
        <f t="shared" ca="1" si="399"/>
        <v>43857</v>
      </c>
      <c r="AK1546" s="74">
        <f t="shared" ca="1" si="389"/>
        <v>43762</v>
      </c>
      <c r="AL1546" s="38">
        <f t="shared" si="390"/>
        <v>43762</v>
      </c>
      <c r="AM1546" s="38">
        <f t="shared" si="391"/>
        <v>43761</v>
      </c>
      <c r="AN1546" s="112">
        <f t="shared" ca="1" si="392"/>
        <v>2</v>
      </c>
      <c r="AO1546" s="38">
        <f t="shared" si="400"/>
        <v>41936</v>
      </c>
      <c r="AP1546" s="38">
        <f t="shared" si="401"/>
        <v>41936</v>
      </c>
      <c r="AQ1546" s="38">
        <f t="shared" si="402"/>
        <v>41939</v>
      </c>
      <c r="AR1546" s="38"/>
      <c r="AS1546" s="112" t="str">
        <f t="shared" ca="1" si="403"/>
        <v>$Z$217:$Z$1481</v>
      </c>
      <c r="AT1546" s="112">
        <f t="shared" ca="1" si="393"/>
        <v>0.24049000000000001</v>
      </c>
      <c r="AU1546" s="112">
        <f t="shared" ca="1" si="404"/>
        <v>0.24049000000000001</v>
      </c>
      <c r="AV1546" s="112">
        <f t="shared" ca="1" si="405"/>
        <v>0</v>
      </c>
      <c r="AX1546" s="71"/>
    </row>
    <row r="1547" spans="2:50">
      <c r="B1547" s="111">
        <v>43859</v>
      </c>
      <c r="C1547" s="112">
        <v>1.7771300000000001</v>
      </c>
      <c r="E1547" s="111"/>
      <c r="K1547" s="111">
        <v>43790</v>
      </c>
      <c r="L1547" s="112">
        <v>1.79548</v>
      </c>
      <c r="N1547" s="111">
        <v>43790</v>
      </c>
      <c r="O1547" s="112">
        <v>1.5619499999999999</v>
      </c>
      <c r="Q1547" s="111">
        <v>43790</v>
      </c>
      <c r="R1547" s="112">
        <v>0.23352999999999999</v>
      </c>
      <c r="S1547" s="158">
        <f t="shared" si="382"/>
        <v>0</v>
      </c>
      <c r="T1547" s="38">
        <f t="shared" si="383"/>
        <v>43859</v>
      </c>
      <c r="U1547" s="112">
        <f t="shared" ca="1" si="384"/>
        <v>1.7771300000000001</v>
      </c>
      <c r="V1547" s="112">
        <f t="shared" ref="V1547:V1610" ca="1" si="406">VLOOKUP(T1547,$K$11:$L$1048576,2,FALSE)</f>
        <v>1.01874</v>
      </c>
      <c r="W1547" s="112">
        <f t="shared" ref="W1547:W1610" ca="1" si="407">VLOOKUP(T1547,$N$11:$O$1048576,2,FALSE)</f>
        <v>0.77808999999999995</v>
      </c>
      <c r="X1547" s="112">
        <f t="shared" ref="X1547:X1610" ca="1" si="408">VLOOKUP(T1547,$Q$11:$R$1048576,2,FALSE)</f>
        <v>0.24065</v>
      </c>
      <c r="Y1547" s="112">
        <f t="shared" ca="1" si="385"/>
        <v>0</v>
      </c>
      <c r="Z1547" s="27">
        <f t="shared" ref="Z1547:Z1610" ca="1" si="409">U1547-W1547</f>
        <v>0.99904000000000015</v>
      </c>
      <c r="AB1547" s="38">
        <f t="shared" si="386"/>
        <v>43767</v>
      </c>
      <c r="AC1547" s="38">
        <f t="shared" si="387"/>
        <v>43767</v>
      </c>
      <c r="AD1547" s="38">
        <f t="shared" si="388"/>
        <v>43768</v>
      </c>
      <c r="AE1547" s="38">
        <f t="shared" si="394"/>
        <v>43763</v>
      </c>
      <c r="AF1547" s="74">
        <f t="shared" si="395"/>
        <v>43767</v>
      </c>
      <c r="AG1547" s="38">
        <f t="shared" ca="1" si="396"/>
        <v>43763</v>
      </c>
      <c r="AH1547" s="38">
        <f t="shared" ca="1" si="397"/>
        <v>43857</v>
      </c>
      <c r="AI1547" s="38" t="e">
        <f t="shared" ca="1" si="398"/>
        <v>#N/A</v>
      </c>
      <c r="AJ1547" s="38">
        <f t="shared" ca="1" si="399"/>
        <v>43857</v>
      </c>
      <c r="AK1547" s="74">
        <f t="shared" ca="1" si="389"/>
        <v>43763</v>
      </c>
      <c r="AL1547" s="38">
        <f t="shared" si="390"/>
        <v>43763</v>
      </c>
      <c r="AM1547" s="38">
        <f t="shared" si="391"/>
        <v>43762</v>
      </c>
      <c r="AN1547" s="112">
        <f t="shared" ca="1" si="392"/>
        <v>2</v>
      </c>
      <c r="AO1547" s="38">
        <f t="shared" si="400"/>
        <v>41939</v>
      </c>
      <c r="AP1547" s="38" t="e">
        <f t="shared" si="401"/>
        <v>#N/A</v>
      </c>
      <c r="AQ1547" s="38">
        <f t="shared" si="402"/>
        <v>41939</v>
      </c>
      <c r="AR1547" s="38"/>
      <c r="AS1547" s="112" t="str">
        <f t="shared" ca="1" si="403"/>
        <v>$Z$218:$Z$1482</v>
      </c>
      <c r="AT1547" s="112">
        <f t="shared" ca="1" si="393"/>
        <v>0.24065</v>
      </c>
      <c r="AU1547" s="112">
        <f t="shared" ca="1" si="404"/>
        <v>0.24065</v>
      </c>
      <c r="AV1547" s="112">
        <f t="shared" ca="1" si="405"/>
        <v>0</v>
      </c>
      <c r="AX1547" s="71"/>
    </row>
    <row r="1548" spans="2:50">
      <c r="B1548" s="111">
        <v>43860</v>
      </c>
      <c r="C1548" s="112">
        <v>1.76325</v>
      </c>
      <c r="E1548" s="111"/>
      <c r="K1548" s="111">
        <v>43791</v>
      </c>
      <c r="L1548" s="112">
        <v>1.796</v>
      </c>
      <c r="N1548" s="111">
        <v>43791</v>
      </c>
      <c r="O1548" s="112">
        <v>1.56247</v>
      </c>
      <c r="Q1548" s="111">
        <v>43791</v>
      </c>
      <c r="R1548" s="112">
        <v>0.23352999999999999</v>
      </c>
      <c r="S1548" s="158">
        <f t="shared" ref="S1548:S1611" si="410">WORKDAY(Q1548,1)-Q1549</f>
        <v>0</v>
      </c>
      <c r="T1548" s="38">
        <f t="shared" ref="T1548:T1611" si="411">B1548</f>
        <v>43860</v>
      </c>
      <c r="U1548" s="112">
        <f t="shared" ref="U1548:U1611" ca="1" si="412">VLOOKUP(T1548,$B$11:$C$1048576,2,FALSE)</f>
        <v>1.76325</v>
      </c>
      <c r="V1548" s="112">
        <f t="shared" ca="1" si="406"/>
        <v>1.0021899999999999</v>
      </c>
      <c r="W1548" s="112">
        <f t="shared" ca="1" si="407"/>
        <v>0.76136000000000004</v>
      </c>
      <c r="X1548" s="112">
        <f t="shared" ca="1" si="408"/>
        <v>0.24082999999999999</v>
      </c>
      <c r="Y1548" s="112">
        <f t="shared" ref="Y1548:Y1611" ca="1" si="413">W1548+X1548-V1548</f>
        <v>0</v>
      </c>
      <c r="Z1548" s="27">
        <f t="shared" ca="1" si="409"/>
        <v>1.0018899999999999</v>
      </c>
      <c r="AB1548" s="38">
        <f t="shared" si="386"/>
        <v>43768</v>
      </c>
      <c r="AC1548" s="38">
        <f t="shared" si="387"/>
        <v>43768</v>
      </c>
      <c r="AD1548" s="38">
        <f t="shared" si="388"/>
        <v>43769</v>
      </c>
      <c r="AE1548" s="38">
        <f t="shared" si="394"/>
        <v>43766</v>
      </c>
      <c r="AF1548" s="74">
        <f t="shared" si="395"/>
        <v>43768</v>
      </c>
      <c r="AG1548" s="38">
        <f t="shared" ca="1" si="396"/>
        <v>43766</v>
      </c>
      <c r="AH1548" s="38">
        <f t="shared" ca="1" si="397"/>
        <v>43858</v>
      </c>
      <c r="AI1548" s="38">
        <f t="shared" ca="1" si="398"/>
        <v>43858</v>
      </c>
      <c r="AJ1548" s="38">
        <f t="shared" ca="1" si="399"/>
        <v>43859</v>
      </c>
      <c r="AK1548" s="74">
        <f t="shared" ca="1" si="389"/>
        <v>43766</v>
      </c>
      <c r="AL1548" s="38">
        <f t="shared" si="390"/>
        <v>43766</v>
      </c>
      <c r="AM1548" s="38">
        <f t="shared" si="391"/>
        <v>43763</v>
      </c>
      <c r="AN1548" s="112">
        <f t="shared" ca="1" si="392"/>
        <v>2</v>
      </c>
      <c r="AO1548" s="38">
        <f t="shared" si="400"/>
        <v>41940</v>
      </c>
      <c r="AP1548" s="38">
        <f t="shared" si="401"/>
        <v>41940</v>
      </c>
      <c r="AQ1548" s="38">
        <f t="shared" si="402"/>
        <v>41941</v>
      </c>
      <c r="AR1548" s="38"/>
      <c r="AS1548" s="112" t="str">
        <f t="shared" ca="1" si="403"/>
        <v>$Z$219:$Z$1483</v>
      </c>
      <c r="AT1548" s="112">
        <f t="shared" ca="1" si="393"/>
        <v>0.24082999999999999</v>
      </c>
      <c r="AU1548" s="112">
        <f t="shared" ca="1" si="404"/>
        <v>0.24082999999999999</v>
      </c>
      <c r="AV1548" s="112">
        <f t="shared" ca="1" si="405"/>
        <v>0</v>
      </c>
      <c r="AX1548" s="71"/>
    </row>
    <row r="1549" spans="2:50">
      <c r="B1549" s="111">
        <v>43861</v>
      </c>
      <c r="C1549" s="112">
        <v>1.7511299999999999</v>
      </c>
      <c r="E1549" s="111"/>
      <c r="K1549" s="111">
        <v>43794</v>
      </c>
      <c r="L1549" s="112">
        <v>1.79552</v>
      </c>
      <c r="N1549" s="111">
        <v>43794</v>
      </c>
      <c r="O1549" s="112">
        <v>1.5619499999999999</v>
      </c>
      <c r="Q1549" s="111">
        <v>43794</v>
      </c>
      <c r="R1549" s="112">
        <v>0.23357</v>
      </c>
      <c r="S1549" s="158">
        <f t="shared" si="410"/>
        <v>0</v>
      </c>
      <c r="T1549" s="38">
        <f t="shared" si="411"/>
        <v>43861</v>
      </c>
      <c r="U1549" s="112">
        <f t="shared" ca="1" si="412"/>
        <v>1.7511299999999999</v>
      </c>
      <c r="V1549" s="112">
        <f t="shared" ca="1" si="406"/>
        <v>0.99331000000000003</v>
      </c>
      <c r="W1549" s="112">
        <f t="shared" ca="1" si="407"/>
        <v>0.75222999999999995</v>
      </c>
      <c r="X1549" s="112">
        <f t="shared" ca="1" si="408"/>
        <v>0.24107999999999999</v>
      </c>
      <c r="Y1549" s="112">
        <f t="shared" ca="1" si="413"/>
        <v>0</v>
      </c>
      <c r="Z1549" s="27">
        <f t="shared" ca="1" si="409"/>
        <v>0.9988999999999999</v>
      </c>
      <c r="AB1549" s="38">
        <f t="shared" si="386"/>
        <v>43769</v>
      </c>
      <c r="AC1549" s="38">
        <f t="shared" si="387"/>
        <v>43769</v>
      </c>
      <c r="AD1549" s="38">
        <f t="shared" si="388"/>
        <v>43770</v>
      </c>
      <c r="AE1549" s="38">
        <f t="shared" si="394"/>
        <v>43767</v>
      </c>
      <c r="AF1549" s="74">
        <f t="shared" si="395"/>
        <v>43769</v>
      </c>
      <c r="AG1549" s="38">
        <f t="shared" ca="1" si="396"/>
        <v>43767</v>
      </c>
      <c r="AH1549" s="38">
        <f t="shared" ca="1" si="397"/>
        <v>43859</v>
      </c>
      <c r="AI1549" s="38">
        <f t="shared" ca="1" si="398"/>
        <v>43859</v>
      </c>
      <c r="AJ1549" s="38">
        <f t="shared" ca="1" si="399"/>
        <v>43860</v>
      </c>
      <c r="AK1549" s="74">
        <f t="shared" ca="1" si="389"/>
        <v>43767</v>
      </c>
      <c r="AL1549" s="38">
        <f t="shared" si="390"/>
        <v>43767</v>
      </c>
      <c r="AM1549" s="38">
        <f t="shared" si="391"/>
        <v>43766</v>
      </c>
      <c r="AN1549" s="112">
        <f t="shared" ca="1" si="392"/>
        <v>2</v>
      </c>
      <c r="AO1549" s="38">
        <f t="shared" si="400"/>
        <v>41941</v>
      </c>
      <c r="AP1549" s="38">
        <f t="shared" si="401"/>
        <v>41941</v>
      </c>
      <c r="AQ1549" s="38">
        <f t="shared" si="402"/>
        <v>41942</v>
      </c>
      <c r="AR1549" s="38"/>
      <c r="AS1549" s="112" t="str">
        <f t="shared" ca="1" si="403"/>
        <v>$Z$220:$Z$1484</v>
      </c>
      <c r="AT1549" s="112">
        <f t="shared" ca="1" si="393"/>
        <v>0.24107999999999999</v>
      </c>
      <c r="AU1549" s="112">
        <f t="shared" ca="1" si="404"/>
        <v>0.24107999999999999</v>
      </c>
      <c r="AV1549" s="112">
        <f t="shared" ca="1" si="405"/>
        <v>0</v>
      </c>
      <c r="AX1549" s="71"/>
    </row>
    <row r="1550" spans="2:50">
      <c r="B1550" s="111">
        <v>43864</v>
      </c>
      <c r="C1550" s="112">
        <v>1.7410000000000001</v>
      </c>
      <c r="E1550" s="111"/>
      <c r="K1550" s="111">
        <v>43795</v>
      </c>
      <c r="L1550" s="112">
        <v>1.7958099999999999</v>
      </c>
      <c r="N1550" s="111">
        <v>43795</v>
      </c>
      <c r="O1550" s="112">
        <v>1.5622799999999999</v>
      </c>
      <c r="Q1550" s="111">
        <v>43795</v>
      </c>
      <c r="R1550" s="112">
        <v>0.23352999999999999</v>
      </c>
      <c r="S1550" s="158">
        <f t="shared" si="410"/>
        <v>0</v>
      </c>
      <c r="T1550" s="38">
        <f t="shared" si="411"/>
        <v>43864</v>
      </c>
      <c r="U1550" s="112">
        <f t="shared" ca="1" si="412"/>
        <v>1.7410000000000001</v>
      </c>
      <c r="V1550" s="112">
        <f t="shared" ca="1" si="406"/>
        <v>0.93371000000000004</v>
      </c>
      <c r="W1550" s="112">
        <f t="shared" ca="1" si="407"/>
        <v>0.69255999999999995</v>
      </c>
      <c r="X1550" s="112">
        <f t="shared" ca="1" si="408"/>
        <v>0.24115</v>
      </c>
      <c r="Y1550" s="112">
        <f t="shared" ca="1" si="413"/>
        <v>0</v>
      </c>
      <c r="Z1550" s="27">
        <f t="shared" ca="1" si="409"/>
        <v>1.0484400000000003</v>
      </c>
      <c r="AB1550" s="38">
        <f t="shared" si="386"/>
        <v>43773</v>
      </c>
      <c r="AC1550" s="38" t="e">
        <f t="shared" si="387"/>
        <v>#N/A</v>
      </c>
      <c r="AD1550" s="38">
        <f t="shared" si="388"/>
        <v>43773</v>
      </c>
      <c r="AE1550" s="38">
        <f t="shared" si="394"/>
        <v>43769</v>
      </c>
      <c r="AF1550" s="74">
        <f t="shared" si="395"/>
        <v>43773</v>
      </c>
      <c r="AG1550" s="38">
        <f t="shared" ca="1" si="396"/>
        <v>43769</v>
      </c>
      <c r="AH1550" s="38">
        <f t="shared" ca="1" si="397"/>
        <v>43861</v>
      </c>
      <c r="AI1550" s="38">
        <f t="shared" ca="1" si="398"/>
        <v>43861</v>
      </c>
      <c r="AJ1550" s="38">
        <f t="shared" ca="1" si="399"/>
        <v>43864</v>
      </c>
      <c r="AK1550" s="74">
        <f t="shared" ca="1" si="389"/>
        <v>43768</v>
      </c>
      <c r="AL1550" s="38">
        <f t="shared" si="390"/>
        <v>43769</v>
      </c>
      <c r="AM1550" s="38">
        <f t="shared" si="391"/>
        <v>43768</v>
      </c>
      <c r="AN1550" s="112">
        <f t="shared" ca="1" si="392"/>
        <v>1</v>
      </c>
      <c r="AO1550" s="38">
        <f t="shared" si="400"/>
        <v>41943</v>
      </c>
      <c r="AP1550" s="38">
        <f t="shared" si="401"/>
        <v>41943</v>
      </c>
      <c r="AQ1550" s="38">
        <f t="shared" si="402"/>
        <v>41946</v>
      </c>
      <c r="AR1550" s="38"/>
      <c r="AS1550" s="112" t="str">
        <f t="shared" ca="1" si="403"/>
        <v>$Z$222:$Z$1485</v>
      </c>
      <c r="AT1550" s="112">
        <f t="shared" ca="1" si="393"/>
        <v>0.24115</v>
      </c>
      <c r="AU1550" s="112">
        <f t="shared" ca="1" si="404"/>
        <v>0.24115</v>
      </c>
      <c r="AV1550" s="112">
        <f t="shared" ca="1" si="405"/>
        <v>0</v>
      </c>
      <c r="AX1550" s="71"/>
    </row>
    <row r="1551" spans="2:50">
      <c r="B1551" s="111">
        <v>43865</v>
      </c>
      <c r="C1551" s="112">
        <v>1.7373799999999999</v>
      </c>
      <c r="E1551" s="111"/>
      <c r="K1551" s="111">
        <v>43796</v>
      </c>
      <c r="L1551" s="112">
        <v>1.7962500000000001</v>
      </c>
      <c r="N1551" s="111">
        <v>43796</v>
      </c>
      <c r="O1551" s="112">
        <v>1.5627200000000001</v>
      </c>
      <c r="Q1551" s="111">
        <v>43796</v>
      </c>
      <c r="R1551" s="112">
        <v>0.23352999999999999</v>
      </c>
      <c r="S1551" s="158">
        <f t="shared" si="410"/>
        <v>0</v>
      </c>
      <c r="T1551" s="38">
        <f t="shared" si="411"/>
        <v>43865</v>
      </c>
      <c r="U1551" s="112">
        <f t="shared" ca="1" si="412"/>
        <v>1.7373799999999999</v>
      </c>
      <c r="V1551" s="112">
        <f t="shared" ca="1" si="406"/>
        <v>0.92373000000000005</v>
      </c>
      <c r="W1551" s="112">
        <f t="shared" ca="1" si="407"/>
        <v>0.68254999999999999</v>
      </c>
      <c r="X1551" s="112">
        <f t="shared" ca="1" si="408"/>
        <v>0.24118000000000001</v>
      </c>
      <c r="Y1551" s="112">
        <f t="shared" ca="1" si="413"/>
        <v>0</v>
      </c>
      <c r="Z1551" s="27">
        <f t="shared" ca="1" si="409"/>
        <v>1.0548299999999999</v>
      </c>
      <c r="AB1551" s="38">
        <f t="shared" si="386"/>
        <v>43773</v>
      </c>
      <c r="AC1551" s="38">
        <f t="shared" si="387"/>
        <v>43773</v>
      </c>
      <c r="AD1551" s="38">
        <f t="shared" si="388"/>
        <v>43774</v>
      </c>
      <c r="AE1551" s="38">
        <f t="shared" si="394"/>
        <v>43769</v>
      </c>
      <c r="AF1551" s="74">
        <f t="shared" si="395"/>
        <v>43773</v>
      </c>
      <c r="AG1551" s="38">
        <f t="shared" ca="1" si="396"/>
        <v>43769</v>
      </c>
      <c r="AH1551" s="38">
        <f t="shared" ca="1" si="397"/>
        <v>43861</v>
      </c>
      <c r="AI1551" s="38">
        <f t="shared" ca="1" si="398"/>
        <v>43861</v>
      </c>
      <c r="AJ1551" s="38">
        <f t="shared" ca="1" si="399"/>
        <v>43864</v>
      </c>
      <c r="AK1551" s="74">
        <f t="shared" ca="1" si="389"/>
        <v>43769</v>
      </c>
      <c r="AL1551" s="38">
        <f t="shared" si="390"/>
        <v>43769</v>
      </c>
      <c r="AM1551" s="38">
        <f t="shared" si="391"/>
        <v>43768</v>
      </c>
      <c r="AN1551" s="112">
        <f t="shared" ca="1" si="392"/>
        <v>2</v>
      </c>
      <c r="AO1551" s="38">
        <f t="shared" si="400"/>
        <v>41943</v>
      </c>
      <c r="AP1551" s="38">
        <f t="shared" si="401"/>
        <v>41943</v>
      </c>
      <c r="AQ1551" s="38">
        <f t="shared" si="402"/>
        <v>41946</v>
      </c>
      <c r="AR1551" s="38"/>
      <c r="AS1551" s="112" t="str">
        <f t="shared" ca="1" si="403"/>
        <v>$Z$222:$Z$1486</v>
      </c>
      <c r="AT1551" s="112">
        <f t="shared" ca="1" si="393"/>
        <v>0.24118000000000001</v>
      </c>
      <c r="AU1551" s="112">
        <f t="shared" ca="1" si="404"/>
        <v>0.24118000000000001</v>
      </c>
      <c r="AV1551" s="112">
        <f t="shared" ca="1" si="405"/>
        <v>0</v>
      </c>
      <c r="AX1551" s="71"/>
    </row>
    <row r="1552" spans="2:50">
      <c r="B1552" s="111">
        <v>43866</v>
      </c>
      <c r="C1552" s="112">
        <v>1.74163</v>
      </c>
      <c r="E1552" s="111"/>
      <c r="K1552" s="111">
        <v>43797</v>
      </c>
      <c r="L1552" s="112">
        <v>1.7962500000000001</v>
      </c>
      <c r="N1552" s="111">
        <v>43797</v>
      </c>
      <c r="O1552" s="112">
        <v>1.5627200000000001</v>
      </c>
      <c r="Q1552" s="111">
        <v>43797</v>
      </c>
      <c r="R1552" s="112">
        <v>0.23352999999999999</v>
      </c>
      <c r="S1552" s="158">
        <f t="shared" si="410"/>
        <v>0</v>
      </c>
      <c r="T1552" s="38">
        <f t="shared" si="411"/>
        <v>43866</v>
      </c>
      <c r="U1552" s="112">
        <f t="shared" ca="1" si="412"/>
        <v>1.74163</v>
      </c>
      <c r="V1552" s="112">
        <f t="shared" ca="1" si="406"/>
        <v>0.90649999999999997</v>
      </c>
      <c r="W1552" s="112">
        <f t="shared" ca="1" si="407"/>
        <v>0.6653</v>
      </c>
      <c r="X1552" s="112">
        <f t="shared" ca="1" si="408"/>
        <v>0.2412</v>
      </c>
      <c r="Y1552" s="112">
        <f t="shared" ca="1" si="413"/>
        <v>0</v>
      </c>
      <c r="Z1552" s="27">
        <f t="shared" ca="1" si="409"/>
        <v>1.07633</v>
      </c>
      <c r="AB1552" s="38">
        <f t="shared" si="386"/>
        <v>43774</v>
      </c>
      <c r="AC1552" s="38">
        <f t="shared" si="387"/>
        <v>43774</v>
      </c>
      <c r="AD1552" s="38">
        <f t="shared" si="388"/>
        <v>43775</v>
      </c>
      <c r="AE1552" s="38">
        <f t="shared" si="394"/>
        <v>43770</v>
      </c>
      <c r="AF1552" s="74">
        <f t="shared" si="395"/>
        <v>43774</v>
      </c>
      <c r="AG1552" s="38">
        <f t="shared" ca="1" si="396"/>
        <v>43770</v>
      </c>
      <c r="AH1552" s="38">
        <f t="shared" ca="1" si="397"/>
        <v>43864</v>
      </c>
      <c r="AI1552" s="38" t="e">
        <f t="shared" ca="1" si="398"/>
        <v>#N/A</v>
      </c>
      <c r="AJ1552" s="38">
        <f t="shared" ca="1" si="399"/>
        <v>43864</v>
      </c>
      <c r="AK1552" s="74">
        <f t="shared" ca="1" si="389"/>
        <v>43770</v>
      </c>
      <c r="AL1552" s="38">
        <f t="shared" si="390"/>
        <v>43770</v>
      </c>
      <c r="AM1552" s="38">
        <f t="shared" si="391"/>
        <v>43769</v>
      </c>
      <c r="AN1552" s="112">
        <f t="shared" ca="1" si="392"/>
        <v>2</v>
      </c>
      <c r="AO1552" s="38">
        <f t="shared" si="400"/>
        <v>41946</v>
      </c>
      <c r="AP1552" s="38" t="e">
        <f t="shared" si="401"/>
        <v>#N/A</v>
      </c>
      <c r="AQ1552" s="38">
        <f t="shared" si="402"/>
        <v>41946</v>
      </c>
      <c r="AR1552" s="38"/>
      <c r="AS1552" s="112" t="str">
        <f t="shared" ca="1" si="403"/>
        <v>$Z$223:$Z$1487</v>
      </c>
      <c r="AT1552" s="112">
        <f t="shared" ca="1" si="393"/>
        <v>0.2412</v>
      </c>
      <c r="AU1552" s="112">
        <f t="shared" ca="1" si="404"/>
        <v>0.2412</v>
      </c>
      <c r="AV1552" s="112">
        <f t="shared" ca="1" si="405"/>
        <v>0</v>
      </c>
      <c r="AX1552" s="71"/>
    </row>
    <row r="1553" spans="2:50">
      <c r="B1553" s="111">
        <v>43867</v>
      </c>
      <c r="C1553" s="112">
        <v>1.7341299999999999</v>
      </c>
      <c r="E1553" s="111"/>
      <c r="K1553" s="111">
        <v>43798</v>
      </c>
      <c r="L1553" s="112">
        <v>1.7966899999999999</v>
      </c>
      <c r="N1553" s="111">
        <v>43798</v>
      </c>
      <c r="O1553" s="112">
        <v>1.5631200000000001</v>
      </c>
      <c r="Q1553" s="111">
        <v>43798</v>
      </c>
      <c r="R1553" s="112">
        <v>0.23357</v>
      </c>
      <c r="S1553" s="158">
        <f t="shared" si="410"/>
        <v>0</v>
      </c>
      <c r="T1553" s="38">
        <f t="shared" si="411"/>
        <v>43867</v>
      </c>
      <c r="U1553" s="112">
        <f t="shared" ca="1" si="412"/>
        <v>1.7341299999999999</v>
      </c>
      <c r="V1553" s="112">
        <f t="shared" ca="1" si="406"/>
        <v>0.89</v>
      </c>
      <c r="W1553" s="112">
        <f t="shared" ca="1" si="407"/>
        <v>0.64815999999999996</v>
      </c>
      <c r="X1553" s="112">
        <f t="shared" ca="1" si="408"/>
        <v>0.24184</v>
      </c>
      <c r="Y1553" s="112">
        <f t="shared" ca="1" si="413"/>
        <v>0</v>
      </c>
      <c r="Z1553" s="27">
        <f t="shared" ca="1" si="409"/>
        <v>1.0859700000000001</v>
      </c>
      <c r="AB1553" s="38">
        <f t="shared" si="386"/>
        <v>43775</v>
      </c>
      <c r="AC1553" s="38">
        <f t="shared" si="387"/>
        <v>43775</v>
      </c>
      <c r="AD1553" s="38">
        <f t="shared" si="388"/>
        <v>43776</v>
      </c>
      <c r="AE1553" s="38">
        <f t="shared" si="394"/>
        <v>43773</v>
      </c>
      <c r="AF1553" s="74">
        <f t="shared" si="395"/>
        <v>43775</v>
      </c>
      <c r="AG1553" s="38">
        <f t="shared" ca="1" si="396"/>
        <v>43773</v>
      </c>
      <c r="AH1553" s="38">
        <f t="shared" ca="1" si="397"/>
        <v>43865</v>
      </c>
      <c r="AI1553" s="38">
        <f t="shared" ca="1" si="398"/>
        <v>43865</v>
      </c>
      <c r="AJ1553" s="38">
        <f t="shared" ca="1" si="399"/>
        <v>43866</v>
      </c>
      <c r="AK1553" s="74">
        <f t="shared" ca="1" si="389"/>
        <v>43773</v>
      </c>
      <c r="AL1553" s="38">
        <f t="shared" si="390"/>
        <v>43773</v>
      </c>
      <c r="AM1553" s="38">
        <f t="shared" si="391"/>
        <v>43770</v>
      </c>
      <c r="AN1553" s="112">
        <f t="shared" ca="1" si="392"/>
        <v>2</v>
      </c>
      <c r="AO1553" s="38">
        <f t="shared" si="400"/>
        <v>41947</v>
      </c>
      <c r="AP1553" s="38">
        <f t="shared" si="401"/>
        <v>41947</v>
      </c>
      <c r="AQ1553" s="38">
        <f t="shared" si="402"/>
        <v>41948</v>
      </c>
      <c r="AR1553" s="38"/>
      <c r="AS1553" s="112" t="str">
        <f t="shared" ca="1" si="403"/>
        <v>$Z$224:$Z$1488</v>
      </c>
      <c r="AT1553" s="112">
        <f t="shared" ca="1" si="393"/>
        <v>0.24184</v>
      </c>
      <c r="AU1553" s="112">
        <f t="shared" ca="1" si="404"/>
        <v>0.24184</v>
      </c>
      <c r="AV1553" s="112">
        <f t="shared" ca="1" si="405"/>
        <v>0</v>
      </c>
      <c r="AX1553" s="71"/>
    </row>
    <row r="1554" spans="2:50">
      <c r="B1554" s="111">
        <v>43868</v>
      </c>
      <c r="C1554" s="112">
        <v>1.73088</v>
      </c>
      <c r="E1554" s="111"/>
      <c r="K1554" s="111">
        <v>43801</v>
      </c>
      <c r="L1554" s="112">
        <v>1.79508</v>
      </c>
      <c r="N1554" s="111">
        <v>43801</v>
      </c>
      <c r="O1554" s="112">
        <v>1.5614699999999999</v>
      </c>
      <c r="Q1554" s="111">
        <v>43801</v>
      </c>
      <c r="R1554" s="112">
        <v>0.23361000000000001</v>
      </c>
      <c r="S1554" s="158">
        <f t="shared" si="410"/>
        <v>0</v>
      </c>
      <c r="T1554" s="38">
        <f t="shared" si="411"/>
        <v>43868</v>
      </c>
      <c r="U1554" s="112">
        <f t="shared" ca="1" si="412"/>
        <v>1.73088</v>
      </c>
      <c r="V1554" s="112">
        <f t="shared" ca="1" si="406"/>
        <v>0.87309000000000003</v>
      </c>
      <c r="W1554" s="112">
        <f t="shared" ca="1" si="407"/>
        <v>0.63102999999999998</v>
      </c>
      <c r="X1554" s="112">
        <f t="shared" ca="1" si="408"/>
        <v>0.24206</v>
      </c>
      <c r="Y1554" s="112">
        <f t="shared" ca="1" si="413"/>
        <v>0</v>
      </c>
      <c r="Z1554" s="27">
        <f t="shared" ca="1" si="409"/>
        <v>1.09985</v>
      </c>
      <c r="AB1554" s="38">
        <f t="shared" si="386"/>
        <v>43776</v>
      </c>
      <c r="AC1554" s="38">
        <f t="shared" si="387"/>
        <v>43776</v>
      </c>
      <c r="AD1554" s="38">
        <f t="shared" si="388"/>
        <v>43777</v>
      </c>
      <c r="AE1554" s="38">
        <f t="shared" si="394"/>
        <v>43774</v>
      </c>
      <c r="AF1554" s="74">
        <f t="shared" si="395"/>
        <v>43776</v>
      </c>
      <c r="AG1554" s="38">
        <f t="shared" ca="1" si="396"/>
        <v>43774</v>
      </c>
      <c r="AH1554" s="38">
        <f t="shared" ca="1" si="397"/>
        <v>43866</v>
      </c>
      <c r="AI1554" s="38">
        <f t="shared" ca="1" si="398"/>
        <v>43866</v>
      </c>
      <c r="AJ1554" s="38">
        <f t="shared" ca="1" si="399"/>
        <v>43867</v>
      </c>
      <c r="AK1554" s="74">
        <f t="shared" ca="1" si="389"/>
        <v>43774</v>
      </c>
      <c r="AL1554" s="38">
        <f t="shared" si="390"/>
        <v>43774</v>
      </c>
      <c r="AM1554" s="38">
        <f t="shared" si="391"/>
        <v>43773</v>
      </c>
      <c r="AN1554" s="112">
        <f t="shared" ca="1" si="392"/>
        <v>2</v>
      </c>
      <c r="AO1554" s="38">
        <f t="shared" si="400"/>
        <v>41948</v>
      </c>
      <c r="AP1554" s="38">
        <f t="shared" si="401"/>
        <v>41948</v>
      </c>
      <c r="AQ1554" s="38">
        <f t="shared" si="402"/>
        <v>41949</v>
      </c>
      <c r="AR1554" s="38"/>
      <c r="AS1554" s="112" t="str">
        <f t="shared" ca="1" si="403"/>
        <v>$Z$225:$Z$1489</v>
      </c>
      <c r="AT1554" s="112">
        <f t="shared" ca="1" si="393"/>
        <v>0.24206</v>
      </c>
      <c r="AU1554" s="112">
        <f t="shared" ca="1" si="404"/>
        <v>0.24206</v>
      </c>
      <c r="AV1554" s="112">
        <f t="shared" ca="1" si="405"/>
        <v>0</v>
      </c>
      <c r="AX1554" s="71"/>
    </row>
    <row r="1555" spans="2:50">
      <c r="B1555" s="111">
        <v>43871</v>
      </c>
      <c r="C1555" s="112">
        <v>1.71313</v>
      </c>
      <c r="E1555" s="111"/>
      <c r="K1555" s="111">
        <v>43802</v>
      </c>
      <c r="L1555" s="112">
        <v>1.79464</v>
      </c>
      <c r="N1555" s="111">
        <v>43802</v>
      </c>
      <c r="O1555" s="112">
        <v>1.5610300000000001</v>
      </c>
      <c r="Q1555" s="111">
        <v>43802</v>
      </c>
      <c r="R1555" s="112">
        <v>0.23361000000000001</v>
      </c>
      <c r="S1555" s="158">
        <f t="shared" si="410"/>
        <v>0</v>
      </c>
      <c r="T1555" s="38">
        <f t="shared" si="411"/>
        <v>43871</v>
      </c>
      <c r="U1555" s="112">
        <f t="shared" ca="1" si="412"/>
        <v>1.71313</v>
      </c>
      <c r="V1555" s="112">
        <f t="shared" ca="1" si="406"/>
        <v>0.81674000000000002</v>
      </c>
      <c r="W1555" s="112">
        <f t="shared" ca="1" si="407"/>
        <v>0.57445999999999997</v>
      </c>
      <c r="X1555" s="112">
        <f t="shared" ca="1" si="408"/>
        <v>0.24228</v>
      </c>
      <c r="Y1555" s="112">
        <f t="shared" ca="1" si="413"/>
        <v>0</v>
      </c>
      <c r="Z1555" s="27">
        <f t="shared" ca="1" si="409"/>
        <v>1.1386700000000001</v>
      </c>
      <c r="AB1555" s="164">
        <f t="shared" si="386"/>
        <v>43780</v>
      </c>
      <c r="AC1555" s="164" t="e">
        <f t="shared" si="387"/>
        <v>#N/A</v>
      </c>
      <c r="AD1555" s="164">
        <f t="shared" si="388"/>
        <v>43780</v>
      </c>
      <c r="AE1555" s="164">
        <f t="shared" si="394"/>
        <v>43776</v>
      </c>
      <c r="AF1555" s="164">
        <f t="shared" si="395"/>
        <v>43780</v>
      </c>
      <c r="AG1555" s="164">
        <f t="shared" ca="1" si="396"/>
        <v>43775</v>
      </c>
      <c r="AH1555" s="164">
        <f t="shared" ca="1" si="397"/>
        <v>43867</v>
      </c>
      <c r="AI1555" s="164">
        <f t="shared" ca="1" si="398"/>
        <v>43867</v>
      </c>
      <c r="AJ1555" s="164">
        <f t="shared" ca="1" si="399"/>
        <v>43868</v>
      </c>
      <c r="AK1555" s="164">
        <f t="shared" ca="1" si="389"/>
        <v>43776</v>
      </c>
      <c r="AL1555" s="164">
        <f t="shared" si="390"/>
        <v>43776</v>
      </c>
      <c r="AM1555" s="164">
        <f t="shared" si="391"/>
        <v>43775</v>
      </c>
      <c r="AN1555" s="165">
        <f t="shared" ca="1" si="392"/>
        <v>2</v>
      </c>
      <c r="AO1555" s="164">
        <f t="shared" si="400"/>
        <v>41950</v>
      </c>
      <c r="AP1555" s="164">
        <f t="shared" si="401"/>
        <v>41950</v>
      </c>
      <c r="AQ1555" s="164">
        <f t="shared" si="402"/>
        <v>41953</v>
      </c>
      <c r="AR1555" s="164"/>
      <c r="AS1555" s="165" t="str">
        <f ca="1">ADDRESS(MATCH(AO1555,T:T,0),COLUMN(Z1555))&amp;":"&amp;ADDRESS(MATCH(AK1555,T:T,0),COLUMN(Z1555))</f>
        <v>$Z$227:$Z$1491</v>
      </c>
      <c r="AT1555" s="165">
        <f t="shared" ca="1" si="393"/>
        <v>0.24240999999999999</v>
      </c>
      <c r="AU1555" s="165">
        <f t="shared" ca="1" si="404"/>
        <v>0.24228</v>
      </c>
      <c r="AV1555" s="165">
        <f t="shared" ca="1" si="405"/>
        <v>1.2999999999999123E-4</v>
      </c>
      <c r="AX1555" s="71"/>
    </row>
    <row r="1556" spans="2:50">
      <c r="B1556" s="111">
        <v>43872</v>
      </c>
      <c r="C1556" s="112">
        <v>1.7072500000000002</v>
      </c>
      <c r="E1556" s="111"/>
      <c r="K1556" s="111">
        <v>43803</v>
      </c>
      <c r="L1556" s="112">
        <v>1.79579</v>
      </c>
      <c r="N1556" s="111">
        <v>43803</v>
      </c>
      <c r="O1556" s="112">
        <v>1.56202</v>
      </c>
      <c r="Q1556" s="111">
        <v>43803</v>
      </c>
      <c r="R1556" s="112">
        <v>0.23377000000000001</v>
      </c>
      <c r="S1556" s="158">
        <f t="shared" si="410"/>
        <v>0</v>
      </c>
      <c r="T1556" s="38">
        <f t="shared" si="411"/>
        <v>43872</v>
      </c>
      <c r="U1556" s="112">
        <f t="shared" ca="1" si="412"/>
        <v>1.7072500000000002</v>
      </c>
      <c r="V1556" s="112">
        <f t="shared" ca="1" si="406"/>
        <v>0.80567</v>
      </c>
      <c r="W1556" s="112">
        <f t="shared" ca="1" si="407"/>
        <v>0.56325999999999998</v>
      </c>
      <c r="X1556" s="112">
        <f t="shared" ca="1" si="408"/>
        <v>0.24240999999999999</v>
      </c>
      <c r="Y1556" s="112">
        <f t="shared" ca="1" si="413"/>
        <v>0</v>
      </c>
      <c r="Z1556" s="27">
        <f t="shared" ca="1" si="409"/>
        <v>1.1439900000000001</v>
      </c>
      <c r="AB1556" s="38">
        <f t="shared" si="386"/>
        <v>43780</v>
      </c>
      <c r="AC1556" s="38">
        <f t="shared" si="387"/>
        <v>43780</v>
      </c>
      <c r="AD1556" s="38">
        <f t="shared" si="388"/>
        <v>43781</v>
      </c>
      <c r="AE1556" s="38">
        <f t="shared" si="394"/>
        <v>43776</v>
      </c>
      <c r="AF1556" s="74">
        <f t="shared" si="395"/>
        <v>43780</v>
      </c>
      <c r="AG1556" s="38">
        <f t="shared" ca="1" si="396"/>
        <v>43775</v>
      </c>
      <c r="AH1556" s="38">
        <f t="shared" ca="1" si="397"/>
        <v>43867</v>
      </c>
      <c r="AI1556" s="38">
        <f t="shared" ca="1" si="398"/>
        <v>43867</v>
      </c>
      <c r="AJ1556" s="38">
        <f t="shared" ca="1" si="399"/>
        <v>43868</v>
      </c>
      <c r="AK1556" s="74">
        <f t="shared" ca="1" si="389"/>
        <v>43776</v>
      </c>
      <c r="AL1556" s="38">
        <f t="shared" si="390"/>
        <v>43776</v>
      </c>
      <c r="AM1556" s="38">
        <f t="shared" si="391"/>
        <v>43775</v>
      </c>
      <c r="AN1556" s="112">
        <f t="shared" ca="1" si="392"/>
        <v>3</v>
      </c>
      <c r="AO1556" s="38">
        <f t="shared" si="400"/>
        <v>41950</v>
      </c>
      <c r="AP1556" s="38">
        <f t="shared" si="401"/>
        <v>41950</v>
      </c>
      <c r="AQ1556" s="38">
        <f t="shared" si="402"/>
        <v>41953</v>
      </c>
      <c r="AR1556" s="38"/>
      <c r="AS1556" s="112" t="str">
        <f t="shared" ca="1" si="403"/>
        <v>$Z$227:$Z$1491</v>
      </c>
      <c r="AT1556" s="112">
        <f t="shared" ca="1" si="393"/>
        <v>0.24240999999999999</v>
      </c>
      <c r="AU1556" s="112">
        <f t="shared" ca="1" si="404"/>
        <v>0.24240999999999999</v>
      </c>
      <c r="AV1556" s="112">
        <f t="shared" ca="1" si="405"/>
        <v>0</v>
      </c>
      <c r="AX1556" s="71"/>
    </row>
    <row r="1557" spans="2:50">
      <c r="B1557" s="111">
        <v>43873</v>
      </c>
      <c r="C1557" s="112">
        <v>1.7037499999999999</v>
      </c>
      <c r="E1557" s="111"/>
      <c r="K1557" s="111">
        <v>43804</v>
      </c>
      <c r="L1557" s="112">
        <v>1.7930000000000001</v>
      </c>
      <c r="N1557" s="111">
        <v>43804</v>
      </c>
      <c r="O1557" s="112">
        <v>1.5586</v>
      </c>
      <c r="Q1557" s="111">
        <v>43804</v>
      </c>
      <c r="R1557" s="112">
        <v>0.2344</v>
      </c>
      <c r="S1557" s="158">
        <f t="shared" si="410"/>
        <v>0</v>
      </c>
      <c r="T1557" s="38">
        <f t="shared" si="411"/>
        <v>43873</v>
      </c>
      <c r="U1557" s="112">
        <f t="shared" ca="1" si="412"/>
        <v>1.7037499999999999</v>
      </c>
      <c r="V1557" s="112">
        <f t="shared" ca="1" si="406"/>
        <v>0.78876000000000002</v>
      </c>
      <c r="W1557" s="112">
        <f t="shared" ca="1" si="407"/>
        <v>0.54635</v>
      </c>
      <c r="X1557" s="112">
        <f t="shared" ca="1" si="408"/>
        <v>0.24240999999999999</v>
      </c>
      <c r="Y1557" s="112">
        <f t="shared" ca="1" si="413"/>
        <v>0</v>
      </c>
      <c r="Z1557" s="27">
        <f t="shared" ca="1" si="409"/>
        <v>1.1574</v>
      </c>
      <c r="AB1557" s="164">
        <f t="shared" si="386"/>
        <v>43781</v>
      </c>
      <c r="AC1557" s="164">
        <f t="shared" si="387"/>
        <v>43781</v>
      </c>
      <c r="AD1557" s="164">
        <f t="shared" si="388"/>
        <v>43782</v>
      </c>
      <c r="AE1557" s="164">
        <f t="shared" si="394"/>
        <v>43777</v>
      </c>
      <c r="AF1557" s="164">
        <f t="shared" si="395"/>
        <v>43781</v>
      </c>
      <c r="AG1557" s="164">
        <f t="shared" ca="1" si="396"/>
        <v>43776</v>
      </c>
      <c r="AH1557" s="164">
        <f t="shared" ca="1" si="397"/>
        <v>43868</v>
      </c>
      <c r="AI1557" s="164">
        <f t="shared" ca="1" si="398"/>
        <v>43868</v>
      </c>
      <c r="AJ1557" s="164">
        <f t="shared" ca="1" si="399"/>
        <v>43871</v>
      </c>
      <c r="AK1557" s="164">
        <f t="shared" ca="1" si="389"/>
        <v>43777</v>
      </c>
      <c r="AL1557" s="164">
        <f t="shared" si="390"/>
        <v>43777</v>
      </c>
      <c r="AM1557" s="164">
        <f t="shared" si="391"/>
        <v>43776</v>
      </c>
      <c r="AN1557" s="165">
        <f t="shared" ca="1" si="392"/>
        <v>3</v>
      </c>
      <c r="AO1557" s="164">
        <f t="shared" si="400"/>
        <v>41953</v>
      </c>
      <c r="AP1557" s="164" t="e">
        <f t="shared" si="401"/>
        <v>#N/A</v>
      </c>
      <c r="AQ1557" s="164">
        <f t="shared" si="402"/>
        <v>41953</v>
      </c>
      <c r="AR1557" s="164"/>
      <c r="AS1557" s="165" t="str">
        <f ca="1">ADDRESS(MATCH(AO1557,T:T,0),COLUMN(Z1557))&amp;":"&amp;ADDRESS(MATCH(AK1557,T:T,0),COLUMN(Z1557))</f>
        <v>$Z$228:$Z$1492</v>
      </c>
      <c r="AT1557" s="165">
        <f t="shared" ca="1" si="393"/>
        <v>0.24254999999999999</v>
      </c>
      <c r="AU1557" s="165">
        <f t="shared" ca="1" si="404"/>
        <v>0.24240999999999999</v>
      </c>
      <c r="AV1557" s="165">
        <f t="shared" ca="1" si="405"/>
        <v>1.4000000000000123E-4</v>
      </c>
      <c r="AX1557" s="71"/>
    </row>
    <row r="1558" spans="2:50">
      <c r="B1558" s="111">
        <v>43874</v>
      </c>
      <c r="C1558" s="112">
        <v>1.69163</v>
      </c>
      <c r="E1558" s="111"/>
      <c r="K1558" s="111">
        <v>43805</v>
      </c>
      <c r="L1558" s="112">
        <v>1.7882500000000001</v>
      </c>
      <c r="N1558" s="111">
        <v>43805</v>
      </c>
      <c r="O1558" s="112">
        <v>1.55385</v>
      </c>
      <c r="Q1558" s="111">
        <v>43805</v>
      </c>
      <c r="R1558" s="112">
        <v>0.2344</v>
      </c>
      <c r="S1558" s="158">
        <f t="shared" si="410"/>
        <v>0</v>
      </c>
      <c r="T1558" s="38">
        <f t="shared" si="411"/>
        <v>43874</v>
      </c>
      <c r="U1558" s="112">
        <f t="shared" ca="1" si="412"/>
        <v>1.69163</v>
      </c>
      <c r="V1558" s="112">
        <f t="shared" ca="1" si="406"/>
        <v>0.77210000000000001</v>
      </c>
      <c r="W1558" s="112">
        <f t="shared" ca="1" si="407"/>
        <v>0.52954999999999997</v>
      </c>
      <c r="X1558" s="112">
        <f t="shared" ca="1" si="408"/>
        <v>0.24254999999999999</v>
      </c>
      <c r="Y1558" s="112">
        <f t="shared" ca="1" si="413"/>
        <v>0</v>
      </c>
      <c r="Z1558" s="27">
        <f t="shared" ca="1" si="409"/>
        <v>1.16208</v>
      </c>
      <c r="AB1558" s="164">
        <f t="shared" ref="AB1558:AB1621" si="414">INDEX(T:T,IFERROR(MATCH(EDATE(T1558,-3),T:T,0),MATCH(EDATE(T1558,-3),T:T,1)+1))</f>
        <v>43782</v>
      </c>
      <c r="AC1558" s="164">
        <f t="shared" ref="AC1558:AC1621" si="415">INDEX(T:T,MATCH(EDATE(T1558,-3),T:T,0))</f>
        <v>43782</v>
      </c>
      <c r="AD1558" s="164">
        <f t="shared" ref="AD1558:AD1621" si="416">INDEX(T:T,MATCH(EDATE(T1558,-3),T:T,1)+1)</f>
        <v>43783</v>
      </c>
      <c r="AE1558" s="164">
        <f t="shared" si="394"/>
        <v>43780</v>
      </c>
      <c r="AF1558" s="164">
        <f t="shared" si="395"/>
        <v>43782</v>
      </c>
      <c r="AG1558" s="164">
        <f t="shared" ca="1" si="396"/>
        <v>43777</v>
      </c>
      <c r="AH1558" s="164">
        <f t="shared" ca="1" si="397"/>
        <v>43871</v>
      </c>
      <c r="AI1558" s="164" t="e">
        <f t="shared" ca="1" si="398"/>
        <v>#N/A</v>
      </c>
      <c r="AJ1558" s="164">
        <f t="shared" ca="1" si="399"/>
        <v>43871</v>
      </c>
      <c r="AK1558" s="164">
        <f t="shared" ref="AK1558:AK1621" ca="1" si="417">IF(IFERROR(MATCH(T1558,E:E,0),MATCH(T1558,E:E,1)+1)-MATCH(AH1558,E:E,0)&gt;=2,AE1558,INDEX(T:T,MATCH(AE1558,T:T,0)-1,0))</f>
        <v>43780</v>
      </c>
      <c r="AL1558" s="164">
        <f t="shared" ref="AL1558:AL1621" si="418">AE1558</f>
        <v>43780</v>
      </c>
      <c r="AM1558" s="164">
        <f t="shared" ref="AM1558:AM1621" si="419">INDEX(T:T,MATCH(AE1558,T:T,0)-1,0)</f>
        <v>43777</v>
      </c>
      <c r="AN1558" s="165">
        <f t="shared" ref="AN1558:AN1621" ca="1" si="420">IFERROR(MATCH(T1558,E:E,0),MATCH(T1558,E:E,1)+1)-MATCH(AH1558,E:E,0)</f>
        <v>3</v>
      </c>
      <c r="AO1558" s="164">
        <f t="shared" si="400"/>
        <v>41954</v>
      </c>
      <c r="AP1558" s="164">
        <f t="shared" si="401"/>
        <v>41954</v>
      </c>
      <c r="AQ1558" s="164">
        <f t="shared" si="402"/>
        <v>41955</v>
      </c>
      <c r="AR1558" s="164"/>
      <c r="AS1558" s="165" t="str">
        <f t="shared" ca="1" si="403"/>
        <v>$Z$229:$Z$1493</v>
      </c>
      <c r="AT1558" s="165">
        <f t="shared" ref="AT1558:AT1621" ca="1" si="421">ROUNDUP(MEDIAN(INDIRECT(AS1558)),5)</f>
        <v>0.24262</v>
      </c>
      <c r="AU1558" s="165">
        <f t="shared" ca="1" si="404"/>
        <v>0.24254999999999999</v>
      </c>
      <c r="AV1558" s="165">
        <f t="shared" ca="1" si="405"/>
        <v>7.0000000000014495E-5</v>
      </c>
      <c r="AX1558" s="71"/>
    </row>
    <row r="1559" spans="2:50">
      <c r="B1559" s="111">
        <v>43875</v>
      </c>
      <c r="C1559" s="112">
        <v>1.6917499999999999</v>
      </c>
      <c r="E1559" s="111"/>
      <c r="K1559" s="111">
        <v>43808</v>
      </c>
      <c r="L1559" s="112">
        <v>1.77345</v>
      </c>
      <c r="N1559" s="111">
        <v>43808</v>
      </c>
      <c r="O1559" s="112">
        <v>1.5389599999999999</v>
      </c>
      <c r="Q1559" s="111">
        <v>43808</v>
      </c>
      <c r="R1559" s="112">
        <v>0.23449</v>
      </c>
      <c r="S1559" s="158">
        <f t="shared" si="410"/>
        <v>0</v>
      </c>
      <c r="T1559" s="38">
        <f t="shared" si="411"/>
        <v>43875</v>
      </c>
      <c r="U1559" s="112">
        <f t="shared" ca="1" si="412"/>
        <v>1.6917499999999999</v>
      </c>
      <c r="V1559" s="112">
        <f t="shared" ca="1" si="406"/>
        <v>0.75531000000000004</v>
      </c>
      <c r="W1559" s="112">
        <f t="shared" ca="1" si="407"/>
        <v>0.51253000000000004</v>
      </c>
      <c r="X1559" s="112">
        <f t="shared" ca="1" si="408"/>
        <v>0.24278</v>
      </c>
      <c r="Y1559" s="112">
        <f t="shared" ca="1" si="413"/>
        <v>0</v>
      </c>
      <c r="Z1559" s="27">
        <f t="shared" ca="1" si="409"/>
        <v>1.1792199999999999</v>
      </c>
      <c r="AB1559" s="38">
        <f t="shared" si="414"/>
        <v>43783</v>
      </c>
      <c r="AC1559" s="38">
        <f t="shared" si="415"/>
        <v>43783</v>
      </c>
      <c r="AD1559" s="38">
        <f t="shared" si="416"/>
        <v>43784</v>
      </c>
      <c r="AE1559" s="38">
        <f t="shared" si="394"/>
        <v>43781</v>
      </c>
      <c r="AF1559" s="74">
        <f t="shared" si="395"/>
        <v>43783</v>
      </c>
      <c r="AG1559" s="38">
        <f t="shared" ca="1" si="396"/>
        <v>43781</v>
      </c>
      <c r="AH1559" s="38">
        <f t="shared" ca="1" si="397"/>
        <v>43873</v>
      </c>
      <c r="AI1559" s="38">
        <f t="shared" ca="1" si="398"/>
        <v>43873</v>
      </c>
      <c r="AJ1559" s="38">
        <f t="shared" ca="1" si="399"/>
        <v>43874</v>
      </c>
      <c r="AK1559" s="74">
        <f t="shared" ca="1" si="417"/>
        <v>43781</v>
      </c>
      <c r="AL1559" s="38">
        <f t="shared" si="418"/>
        <v>43781</v>
      </c>
      <c r="AM1559" s="38">
        <f t="shared" si="419"/>
        <v>43780</v>
      </c>
      <c r="AN1559" s="112">
        <f t="shared" ca="1" si="420"/>
        <v>2</v>
      </c>
      <c r="AO1559" s="38">
        <f t="shared" si="400"/>
        <v>41955</v>
      </c>
      <c r="AP1559" s="38">
        <f t="shared" si="401"/>
        <v>41955</v>
      </c>
      <c r="AQ1559" s="38">
        <f t="shared" si="402"/>
        <v>41956</v>
      </c>
      <c r="AR1559" s="38"/>
      <c r="AS1559" s="112" t="str">
        <f t="shared" ca="1" si="403"/>
        <v>$Z$230:$Z$1494</v>
      </c>
      <c r="AT1559" s="112">
        <f t="shared" ca="1" si="421"/>
        <v>0.24278</v>
      </c>
      <c r="AU1559" s="112">
        <f t="shared" ca="1" si="404"/>
        <v>0.24278</v>
      </c>
      <c r="AV1559" s="112">
        <f t="shared" ca="1" si="405"/>
        <v>0</v>
      </c>
      <c r="AX1559" s="71"/>
    </row>
    <row r="1560" spans="2:50">
      <c r="B1560" s="111">
        <v>43878</v>
      </c>
      <c r="C1560" s="112">
        <v>1.6928800000000002</v>
      </c>
      <c r="E1560" s="111"/>
      <c r="K1560" s="111">
        <v>43809</v>
      </c>
      <c r="L1560" s="112">
        <v>1.7683900000000001</v>
      </c>
      <c r="N1560" s="111">
        <v>43809</v>
      </c>
      <c r="O1560" s="112">
        <v>1.5337800000000001</v>
      </c>
      <c r="Q1560" s="111">
        <v>43809</v>
      </c>
      <c r="R1560" s="112">
        <v>0.23461000000000001</v>
      </c>
      <c r="S1560" s="158">
        <f t="shared" si="410"/>
        <v>0</v>
      </c>
      <c r="T1560" s="38">
        <f t="shared" si="411"/>
        <v>43878</v>
      </c>
      <c r="U1560" s="112">
        <f t="shared" ca="1" si="412"/>
        <v>1.6928800000000002</v>
      </c>
      <c r="V1560" s="112">
        <f t="shared" ca="1" si="406"/>
        <v>0.75600999999999996</v>
      </c>
      <c r="W1560" s="112">
        <f t="shared" ca="1" si="407"/>
        <v>0.51253000000000004</v>
      </c>
      <c r="X1560" s="112">
        <f t="shared" ca="1" si="408"/>
        <v>0.24348</v>
      </c>
      <c r="Y1560" s="112">
        <f t="shared" ca="1" si="413"/>
        <v>0</v>
      </c>
      <c r="Z1560" s="27">
        <f t="shared" ca="1" si="409"/>
        <v>1.1803500000000002</v>
      </c>
      <c r="AB1560" s="38">
        <f t="shared" si="414"/>
        <v>43787</v>
      </c>
      <c r="AC1560" s="38" t="e">
        <f t="shared" si="415"/>
        <v>#N/A</v>
      </c>
      <c r="AD1560" s="38">
        <f t="shared" si="416"/>
        <v>43787</v>
      </c>
      <c r="AE1560" s="38">
        <f t="shared" si="394"/>
        <v>43783</v>
      </c>
      <c r="AF1560" s="74">
        <f t="shared" si="395"/>
        <v>43787</v>
      </c>
      <c r="AG1560" s="38">
        <f t="shared" ca="1" si="396"/>
        <v>43783</v>
      </c>
      <c r="AH1560" s="38">
        <f t="shared" ca="1" si="397"/>
        <v>43875</v>
      </c>
      <c r="AI1560" s="38">
        <f t="shared" ca="1" si="398"/>
        <v>43875</v>
      </c>
      <c r="AJ1560" s="38">
        <f t="shared" ca="1" si="399"/>
        <v>43879</v>
      </c>
      <c r="AK1560" s="74">
        <f t="shared" ca="1" si="417"/>
        <v>43782</v>
      </c>
      <c r="AL1560" s="38">
        <f t="shared" si="418"/>
        <v>43783</v>
      </c>
      <c r="AM1560" s="38">
        <f t="shared" si="419"/>
        <v>43782</v>
      </c>
      <c r="AN1560" s="112">
        <f t="shared" ca="1" si="420"/>
        <v>1</v>
      </c>
      <c r="AO1560" s="38">
        <f t="shared" si="400"/>
        <v>41957</v>
      </c>
      <c r="AP1560" s="38">
        <f t="shared" si="401"/>
        <v>41957</v>
      </c>
      <c r="AQ1560" s="38">
        <f t="shared" si="402"/>
        <v>41960</v>
      </c>
      <c r="AR1560" s="38"/>
      <c r="AS1560" s="112" t="str">
        <f t="shared" ca="1" si="403"/>
        <v>$Z$232:$Z$1495</v>
      </c>
      <c r="AT1560" s="112">
        <f t="shared" ca="1" si="421"/>
        <v>0.24348</v>
      </c>
      <c r="AU1560" s="112">
        <f t="shared" ca="1" si="404"/>
        <v>0.24348</v>
      </c>
      <c r="AV1560" s="112">
        <f t="shared" ca="1" si="405"/>
        <v>0</v>
      </c>
      <c r="AX1560" s="71"/>
    </row>
    <row r="1561" spans="2:50">
      <c r="B1561" s="111">
        <v>43879</v>
      </c>
      <c r="C1561" s="112">
        <v>1.6946300000000001</v>
      </c>
      <c r="E1561" s="111"/>
      <c r="K1561" s="111">
        <v>43810</v>
      </c>
      <c r="L1561" s="112">
        <v>1.76389</v>
      </c>
      <c r="N1561" s="111">
        <v>43810</v>
      </c>
      <c r="O1561" s="112">
        <v>1.5289199999999998</v>
      </c>
      <c r="Q1561" s="111">
        <v>43810</v>
      </c>
      <c r="R1561" s="112">
        <v>0.23497000000000001</v>
      </c>
      <c r="S1561" s="158">
        <f t="shared" si="410"/>
        <v>0</v>
      </c>
      <c r="T1561" s="38">
        <f t="shared" si="411"/>
        <v>43879</v>
      </c>
      <c r="U1561" s="112">
        <f t="shared" ca="1" si="412"/>
        <v>1.6946300000000001</v>
      </c>
      <c r="V1561" s="112">
        <f t="shared" ca="1" si="406"/>
        <v>0.68759999999999999</v>
      </c>
      <c r="W1561" s="112">
        <f t="shared" ca="1" si="407"/>
        <v>0.44412000000000001</v>
      </c>
      <c r="X1561" s="112">
        <f t="shared" ca="1" si="408"/>
        <v>0.24348</v>
      </c>
      <c r="Y1561" s="112">
        <f t="shared" ca="1" si="413"/>
        <v>0</v>
      </c>
      <c r="Z1561" s="27">
        <f t="shared" ca="1" si="409"/>
        <v>1.25051</v>
      </c>
      <c r="AB1561" s="38">
        <f t="shared" si="414"/>
        <v>43787</v>
      </c>
      <c r="AC1561" s="38">
        <f t="shared" si="415"/>
        <v>43787</v>
      </c>
      <c r="AD1561" s="38">
        <f t="shared" si="416"/>
        <v>43788</v>
      </c>
      <c r="AE1561" s="38">
        <f t="shared" si="394"/>
        <v>43783</v>
      </c>
      <c r="AF1561" s="74">
        <f t="shared" si="395"/>
        <v>43787</v>
      </c>
      <c r="AG1561" s="38">
        <f t="shared" ca="1" si="396"/>
        <v>43783</v>
      </c>
      <c r="AH1561" s="38">
        <f t="shared" ca="1" si="397"/>
        <v>43875</v>
      </c>
      <c r="AI1561" s="38">
        <f t="shared" ca="1" si="398"/>
        <v>43875</v>
      </c>
      <c r="AJ1561" s="38">
        <f t="shared" ca="1" si="399"/>
        <v>43879</v>
      </c>
      <c r="AK1561" s="74">
        <f t="shared" ca="1" si="417"/>
        <v>43782</v>
      </c>
      <c r="AL1561" s="38">
        <f t="shared" si="418"/>
        <v>43783</v>
      </c>
      <c r="AM1561" s="38">
        <f t="shared" si="419"/>
        <v>43782</v>
      </c>
      <c r="AN1561" s="112">
        <f t="shared" ca="1" si="420"/>
        <v>1</v>
      </c>
      <c r="AO1561" s="38">
        <f t="shared" si="400"/>
        <v>41957</v>
      </c>
      <c r="AP1561" s="38">
        <f t="shared" si="401"/>
        <v>41957</v>
      </c>
      <c r="AQ1561" s="38">
        <f t="shared" si="402"/>
        <v>41960</v>
      </c>
      <c r="AR1561" s="38"/>
      <c r="AS1561" s="112" t="str">
        <f t="shared" ca="1" si="403"/>
        <v>$Z$232:$Z$1495</v>
      </c>
      <c r="AT1561" s="112">
        <f t="shared" ca="1" si="421"/>
        <v>0.24348</v>
      </c>
      <c r="AU1561" s="112">
        <f t="shared" ca="1" si="404"/>
        <v>0.24348</v>
      </c>
      <c r="AV1561" s="112">
        <f t="shared" ca="1" si="405"/>
        <v>0</v>
      </c>
      <c r="AX1561" s="71"/>
    </row>
    <row r="1562" spans="2:50">
      <c r="B1562" s="111">
        <v>43880</v>
      </c>
      <c r="C1562" s="112">
        <v>1.696</v>
      </c>
      <c r="E1562" s="111"/>
      <c r="K1562" s="111">
        <v>43811</v>
      </c>
      <c r="L1562" s="112">
        <v>1.75962</v>
      </c>
      <c r="N1562" s="111">
        <v>43811</v>
      </c>
      <c r="O1562" s="112">
        <v>1.5246200000000001</v>
      </c>
      <c r="Q1562" s="111">
        <v>43811</v>
      </c>
      <c r="R1562" s="112">
        <v>0.23499999999999999</v>
      </c>
      <c r="S1562" s="158">
        <f t="shared" si="410"/>
        <v>0</v>
      </c>
      <c r="T1562" s="38">
        <f t="shared" si="411"/>
        <v>43880</v>
      </c>
      <c r="U1562" s="112">
        <f t="shared" ca="1" si="412"/>
        <v>1.696</v>
      </c>
      <c r="V1562" s="112">
        <f t="shared" ca="1" si="406"/>
        <v>0.67025999999999997</v>
      </c>
      <c r="W1562" s="112">
        <f t="shared" ca="1" si="407"/>
        <v>0.42676999999999998</v>
      </c>
      <c r="X1562" s="112">
        <f t="shared" ca="1" si="408"/>
        <v>0.24349000000000001</v>
      </c>
      <c r="Y1562" s="112">
        <f t="shared" ca="1" si="413"/>
        <v>0</v>
      </c>
      <c r="Z1562" s="27">
        <f t="shared" ca="1" si="409"/>
        <v>1.2692299999999999</v>
      </c>
      <c r="AB1562" s="38">
        <f t="shared" si="414"/>
        <v>43788</v>
      </c>
      <c r="AC1562" s="38">
        <f t="shared" si="415"/>
        <v>43788</v>
      </c>
      <c r="AD1562" s="38">
        <f t="shared" si="416"/>
        <v>43789</v>
      </c>
      <c r="AE1562" s="38">
        <f t="shared" si="394"/>
        <v>43784</v>
      </c>
      <c r="AF1562" s="74">
        <f t="shared" si="395"/>
        <v>43788</v>
      </c>
      <c r="AG1562" s="38">
        <f t="shared" ca="1" si="396"/>
        <v>43784</v>
      </c>
      <c r="AH1562" s="38">
        <f t="shared" ca="1" si="397"/>
        <v>43879</v>
      </c>
      <c r="AI1562" s="38" t="e">
        <f t="shared" ca="1" si="398"/>
        <v>#N/A</v>
      </c>
      <c r="AJ1562" s="38">
        <f t="shared" ca="1" si="399"/>
        <v>43879</v>
      </c>
      <c r="AK1562" s="74">
        <f t="shared" ca="1" si="417"/>
        <v>43783</v>
      </c>
      <c r="AL1562" s="38">
        <f t="shared" si="418"/>
        <v>43784</v>
      </c>
      <c r="AM1562" s="38">
        <f t="shared" si="419"/>
        <v>43783</v>
      </c>
      <c r="AN1562" s="112">
        <f t="shared" ca="1" si="420"/>
        <v>1</v>
      </c>
      <c r="AO1562" s="38">
        <f t="shared" si="400"/>
        <v>41960</v>
      </c>
      <c r="AP1562" s="38" t="e">
        <f t="shared" si="401"/>
        <v>#N/A</v>
      </c>
      <c r="AQ1562" s="38">
        <f t="shared" si="402"/>
        <v>41960</v>
      </c>
      <c r="AR1562" s="38"/>
      <c r="AS1562" s="112" t="str">
        <f t="shared" ca="1" si="403"/>
        <v>$Z$233:$Z$1496</v>
      </c>
      <c r="AT1562" s="112">
        <f t="shared" ca="1" si="421"/>
        <v>0.24349000000000001</v>
      </c>
      <c r="AU1562" s="112">
        <f t="shared" ca="1" si="404"/>
        <v>0.24349000000000001</v>
      </c>
      <c r="AV1562" s="112">
        <f t="shared" ca="1" si="405"/>
        <v>0</v>
      </c>
      <c r="AX1562" s="71"/>
    </row>
    <row r="1563" spans="2:50">
      <c r="B1563" s="111">
        <v>43881</v>
      </c>
      <c r="C1563" s="112">
        <v>1.68275</v>
      </c>
      <c r="E1563" s="111"/>
      <c r="K1563" s="111">
        <v>43812</v>
      </c>
      <c r="L1563" s="112">
        <v>1.7563200000000001</v>
      </c>
      <c r="N1563" s="111">
        <v>43812</v>
      </c>
      <c r="O1563" s="112">
        <v>1.52098</v>
      </c>
      <c r="Q1563" s="111">
        <v>43812</v>
      </c>
      <c r="R1563" s="112">
        <v>0.23533999999999999</v>
      </c>
      <c r="S1563" s="158">
        <f t="shared" si="410"/>
        <v>0</v>
      </c>
      <c r="T1563" s="38">
        <f t="shared" si="411"/>
        <v>43881</v>
      </c>
      <c r="U1563" s="112">
        <f t="shared" ca="1" si="412"/>
        <v>1.68275</v>
      </c>
      <c r="V1563" s="112">
        <f t="shared" ca="1" si="406"/>
        <v>0.65317999999999998</v>
      </c>
      <c r="W1563" s="112">
        <f t="shared" ca="1" si="407"/>
        <v>0.40953000000000001</v>
      </c>
      <c r="X1563" s="112">
        <f t="shared" ca="1" si="408"/>
        <v>0.24365000000000001</v>
      </c>
      <c r="Y1563" s="112">
        <f t="shared" ca="1" si="413"/>
        <v>0</v>
      </c>
      <c r="Z1563" s="27">
        <f t="shared" ca="1" si="409"/>
        <v>1.27322</v>
      </c>
      <c r="AB1563" s="38">
        <f t="shared" si="414"/>
        <v>43789</v>
      </c>
      <c r="AC1563" s="38">
        <f t="shared" si="415"/>
        <v>43789</v>
      </c>
      <c r="AD1563" s="38">
        <f t="shared" si="416"/>
        <v>43790</v>
      </c>
      <c r="AE1563" s="38">
        <f t="shared" si="394"/>
        <v>43787</v>
      </c>
      <c r="AF1563" s="74">
        <f t="shared" si="395"/>
        <v>43789</v>
      </c>
      <c r="AG1563" s="38">
        <f t="shared" ca="1" si="396"/>
        <v>43787</v>
      </c>
      <c r="AH1563" s="38">
        <f t="shared" ca="1" si="397"/>
        <v>43879</v>
      </c>
      <c r="AI1563" s="38">
        <f t="shared" ca="1" si="398"/>
        <v>43879</v>
      </c>
      <c r="AJ1563" s="38">
        <f t="shared" ca="1" si="399"/>
        <v>43880</v>
      </c>
      <c r="AK1563" s="74">
        <f t="shared" ca="1" si="417"/>
        <v>43787</v>
      </c>
      <c r="AL1563" s="38">
        <f t="shared" si="418"/>
        <v>43787</v>
      </c>
      <c r="AM1563" s="38">
        <f t="shared" si="419"/>
        <v>43784</v>
      </c>
      <c r="AN1563" s="112">
        <f t="shared" ca="1" si="420"/>
        <v>2</v>
      </c>
      <c r="AO1563" s="38">
        <f t="shared" si="400"/>
        <v>41961</v>
      </c>
      <c r="AP1563" s="38">
        <f t="shared" si="401"/>
        <v>41961</v>
      </c>
      <c r="AQ1563" s="38">
        <f t="shared" si="402"/>
        <v>41962</v>
      </c>
      <c r="AR1563" s="38"/>
      <c r="AS1563" s="112" t="str">
        <f t="shared" ca="1" si="403"/>
        <v>$Z$234:$Z$1498</v>
      </c>
      <c r="AT1563" s="112">
        <f t="shared" ca="1" si="421"/>
        <v>0.24365000000000001</v>
      </c>
      <c r="AU1563" s="112">
        <f t="shared" ca="1" si="404"/>
        <v>0.24365000000000001</v>
      </c>
      <c r="AV1563" s="112">
        <f t="shared" ca="1" si="405"/>
        <v>0</v>
      </c>
      <c r="AX1563" s="71"/>
    </row>
    <row r="1564" spans="2:50">
      <c r="B1564" s="111">
        <v>43882</v>
      </c>
      <c r="C1564" s="112">
        <v>1.6792500000000001</v>
      </c>
      <c r="E1564" s="111"/>
      <c r="K1564" s="111">
        <v>43815</v>
      </c>
      <c r="L1564" s="112">
        <v>1.7418400000000001</v>
      </c>
      <c r="N1564" s="111">
        <v>43815</v>
      </c>
      <c r="O1564" s="112">
        <v>1.5064199999999999</v>
      </c>
      <c r="Q1564" s="111">
        <v>43815</v>
      </c>
      <c r="R1564" s="112">
        <v>0.23541999999999999</v>
      </c>
      <c r="S1564" s="158">
        <f t="shared" si="410"/>
        <v>0</v>
      </c>
      <c r="T1564" s="38">
        <f t="shared" si="411"/>
        <v>43882</v>
      </c>
      <c r="U1564" s="112">
        <f t="shared" ca="1" si="412"/>
        <v>1.6792500000000001</v>
      </c>
      <c r="V1564" s="112">
        <f t="shared" ca="1" si="406"/>
        <v>0.63573999999999997</v>
      </c>
      <c r="W1564" s="112">
        <f t="shared" ca="1" si="407"/>
        <v>0.39184000000000002</v>
      </c>
      <c r="X1564" s="112">
        <f t="shared" ca="1" si="408"/>
        <v>0.24390000000000001</v>
      </c>
      <c r="Y1564" s="112">
        <f t="shared" ca="1" si="413"/>
        <v>0</v>
      </c>
      <c r="Z1564" s="27">
        <f t="shared" ca="1" si="409"/>
        <v>1.2874100000000002</v>
      </c>
      <c r="AB1564" s="38">
        <f t="shared" si="414"/>
        <v>43790</v>
      </c>
      <c r="AC1564" s="38">
        <f t="shared" si="415"/>
        <v>43790</v>
      </c>
      <c r="AD1564" s="38">
        <f t="shared" si="416"/>
        <v>43791</v>
      </c>
      <c r="AE1564" s="38">
        <f t="shared" si="394"/>
        <v>43788</v>
      </c>
      <c r="AF1564" s="74">
        <f t="shared" si="395"/>
        <v>43790</v>
      </c>
      <c r="AG1564" s="38">
        <f t="shared" ca="1" si="396"/>
        <v>43788</v>
      </c>
      <c r="AH1564" s="38">
        <f t="shared" ca="1" si="397"/>
        <v>43880</v>
      </c>
      <c r="AI1564" s="38">
        <f t="shared" ca="1" si="398"/>
        <v>43880</v>
      </c>
      <c r="AJ1564" s="38">
        <f t="shared" ca="1" si="399"/>
        <v>43881</v>
      </c>
      <c r="AK1564" s="74">
        <f t="shared" ca="1" si="417"/>
        <v>43788</v>
      </c>
      <c r="AL1564" s="38">
        <f t="shared" si="418"/>
        <v>43788</v>
      </c>
      <c r="AM1564" s="38">
        <f t="shared" si="419"/>
        <v>43787</v>
      </c>
      <c r="AN1564" s="112">
        <f t="shared" ca="1" si="420"/>
        <v>2</v>
      </c>
      <c r="AO1564" s="38">
        <f t="shared" si="400"/>
        <v>41962</v>
      </c>
      <c r="AP1564" s="38">
        <f t="shared" si="401"/>
        <v>41962</v>
      </c>
      <c r="AQ1564" s="38">
        <f t="shared" si="402"/>
        <v>41963</v>
      </c>
      <c r="AR1564" s="38"/>
      <c r="AS1564" s="112" t="str">
        <f t="shared" ca="1" si="403"/>
        <v>$Z$235:$Z$1499</v>
      </c>
      <c r="AT1564" s="112">
        <f t="shared" ca="1" si="421"/>
        <v>0.24390000000000001</v>
      </c>
      <c r="AU1564" s="112">
        <f t="shared" ca="1" si="404"/>
        <v>0.24390000000000001</v>
      </c>
      <c r="AV1564" s="112">
        <f t="shared" ca="1" si="405"/>
        <v>0</v>
      </c>
      <c r="AX1564" s="71"/>
    </row>
    <row r="1565" spans="2:50">
      <c r="B1565" s="111">
        <v>43885</v>
      </c>
      <c r="C1565" s="112">
        <v>1.64663</v>
      </c>
      <c r="E1565" s="111"/>
      <c r="K1565" s="111">
        <v>43816</v>
      </c>
      <c r="L1565" s="112">
        <v>1.7268400000000002</v>
      </c>
      <c r="N1565" s="111">
        <v>43816</v>
      </c>
      <c r="O1565" s="112">
        <v>1.49142</v>
      </c>
      <c r="Q1565" s="111">
        <v>43816</v>
      </c>
      <c r="R1565" s="112">
        <v>0.23541999999999999</v>
      </c>
      <c r="S1565" s="158">
        <f t="shared" si="410"/>
        <v>0</v>
      </c>
      <c r="T1565" s="38">
        <f t="shared" si="411"/>
        <v>43885</v>
      </c>
      <c r="U1565" s="112">
        <f t="shared" ca="1" si="412"/>
        <v>1.64663</v>
      </c>
      <c r="V1565" s="112">
        <f t="shared" ca="1" si="406"/>
        <v>0.57769000000000004</v>
      </c>
      <c r="W1565" s="112">
        <f t="shared" ca="1" si="407"/>
        <v>0.33372000000000002</v>
      </c>
      <c r="X1565" s="112">
        <f t="shared" ca="1" si="408"/>
        <v>0.24396999999999999</v>
      </c>
      <c r="Y1565" s="112">
        <f t="shared" ca="1" si="413"/>
        <v>0</v>
      </c>
      <c r="Z1565" s="27">
        <f t="shared" ca="1" si="409"/>
        <v>1.31291</v>
      </c>
      <c r="AB1565" s="38">
        <f t="shared" si="414"/>
        <v>43794</v>
      </c>
      <c r="AC1565" s="38" t="e">
        <f t="shared" si="415"/>
        <v>#N/A</v>
      </c>
      <c r="AD1565" s="38">
        <f t="shared" si="416"/>
        <v>43794</v>
      </c>
      <c r="AE1565" s="38">
        <f t="shared" si="394"/>
        <v>43790</v>
      </c>
      <c r="AF1565" s="74">
        <f t="shared" si="395"/>
        <v>43794</v>
      </c>
      <c r="AG1565" s="38">
        <f t="shared" ca="1" si="396"/>
        <v>43790</v>
      </c>
      <c r="AH1565" s="38">
        <f t="shared" ca="1" si="397"/>
        <v>43882</v>
      </c>
      <c r="AI1565" s="38">
        <f t="shared" ca="1" si="398"/>
        <v>43882</v>
      </c>
      <c r="AJ1565" s="38">
        <f t="shared" ca="1" si="399"/>
        <v>43885</v>
      </c>
      <c r="AK1565" s="74">
        <f t="shared" ca="1" si="417"/>
        <v>43789</v>
      </c>
      <c r="AL1565" s="38">
        <f t="shared" si="418"/>
        <v>43790</v>
      </c>
      <c r="AM1565" s="38">
        <f t="shared" si="419"/>
        <v>43789</v>
      </c>
      <c r="AN1565" s="112">
        <f t="shared" ca="1" si="420"/>
        <v>1</v>
      </c>
      <c r="AO1565" s="38">
        <f t="shared" si="400"/>
        <v>41964</v>
      </c>
      <c r="AP1565" s="38">
        <f t="shared" si="401"/>
        <v>41964</v>
      </c>
      <c r="AQ1565" s="38">
        <f t="shared" si="402"/>
        <v>41967</v>
      </c>
      <c r="AR1565" s="38"/>
      <c r="AS1565" s="112" t="str">
        <f t="shared" ca="1" si="403"/>
        <v>$Z$237:$Z$1500</v>
      </c>
      <c r="AT1565" s="112">
        <f t="shared" ca="1" si="421"/>
        <v>0.24396999999999999</v>
      </c>
      <c r="AU1565" s="112">
        <f t="shared" ca="1" si="404"/>
        <v>0.24396999999999999</v>
      </c>
      <c r="AV1565" s="112">
        <f t="shared" ca="1" si="405"/>
        <v>0</v>
      </c>
      <c r="AX1565" s="71"/>
    </row>
    <row r="1566" spans="2:50">
      <c r="B1566" s="111">
        <v>43886</v>
      </c>
      <c r="C1566" s="112">
        <v>1.6376300000000001</v>
      </c>
      <c r="E1566" s="111"/>
      <c r="K1566" s="111">
        <v>43817</v>
      </c>
      <c r="L1566" s="112">
        <v>1.7158799999999998</v>
      </c>
      <c r="N1566" s="111">
        <v>43817</v>
      </c>
      <c r="O1566" s="112">
        <v>1.4803899999999999</v>
      </c>
      <c r="Q1566" s="111">
        <v>43817</v>
      </c>
      <c r="R1566" s="112">
        <v>0.23549</v>
      </c>
      <c r="S1566" s="158">
        <f t="shared" si="410"/>
        <v>0</v>
      </c>
      <c r="T1566" s="38">
        <f t="shared" si="411"/>
        <v>43886</v>
      </c>
      <c r="U1566" s="112">
        <f t="shared" ca="1" si="412"/>
        <v>1.6376300000000001</v>
      </c>
      <c r="V1566" s="112">
        <f t="shared" ca="1" si="406"/>
        <v>0.56403000000000003</v>
      </c>
      <c r="W1566" s="112">
        <f t="shared" ca="1" si="407"/>
        <v>0.32001000000000002</v>
      </c>
      <c r="X1566" s="112">
        <f t="shared" ca="1" si="408"/>
        <v>0.24401999999999999</v>
      </c>
      <c r="Y1566" s="112">
        <f t="shared" ca="1" si="413"/>
        <v>0</v>
      </c>
      <c r="Z1566" s="27">
        <f t="shared" ca="1" si="409"/>
        <v>1.3176200000000002</v>
      </c>
      <c r="AB1566" s="38">
        <f t="shared" si="414"/>
        <v>43794</v>
      </c>
      <c r="AC1566" s="38">
        <f t="shared" si="415"/>
        <v>43794</v>
      </c>
      <c r="AD1566" s="38">
        <f t="shared" si="416"/>
        <v>43795</v>
      </c>
      <c r="AE1566" s="38">
        <f t="shared" si="394"/>
        <v>43790</v>
      </c>
      <c r="AF1566" s="74">
        <f t="shared" si="395"/>
        <v>43794</v>
      </c>
      <c r="AG1566" s="38">
        <f t="shared" ca="1" si="396"/>
        <v>43790</v>
      </c>
      <c r="AH1566" s="38">
        <f t="shared" ca="1" si="397"/>
        <v>43882</v>
      </c>
      <c r="AI1566" s="38">
        <f t="shared" ca="1" si="398"/>
        <v>43882</v>
      </c>
      <c r="AJ1566" s="38">
        <f t="shared" ca="1" si="399"/>
        <v>43885</v>
      </c>
      <c r="AK1566" s="74">
        <f t="shared" ca="1" si="417"/>
        <v>43790</v>
      </c>
      <c r="AL1566" s="38">
        <f t="shared" si="418"/>
        <v>43790</v>
      </c>
      <c r="AM1566" s="38">
        <f t="shared" si="419"/>
        <v>43789</v>
      </c>
      <c r="AN1566" s="112">
        <f t="shared" ca="1" si="420"/>
        <v>2</v>
      </c>
      <c r="AO1566" s="38">
        <f t="shared" si="400"/>
        <v>41964</v>
      </c>
      <c r="AP1566" s="38">
        <f t="shared" si="401"/>
        <v>41964</v>
      </c>
      <c r="AQ1566" s="38">
        <f t="shared" si="402"/>
        <v>41967</v>
      </c>
      <c r="AR1566" s="38"/>
      <c r="AS1566" s="112" t="str">
        <f t="shared" ca="1" si="403"/>
        <v>$Z$237:$Z$1501</v>
      </c>
      <c r="AT1566" s="112">
        <f t="shared" ca="1" si="421"/>
        <v>0.24401999999999999</v>
      </c>
      <c r="AU1566" s="112">
        <f t="shared" ca="1" si="404"/>
        <v>0.24401999999999999</v>
      </c>
      <c r="AV1566" s="112">
        <f t="shared" ca="1" si="405"/>
        <v>0</v>
      </c>
      <c r="AX1566" s="71"/>
    </row>
    <row r="1567" spans="2:50">
      <c r="B1567" s="111">
        <v>43887</v>
      </c>
      <c r="C1567" s="112">
        <v>1.6132499999999999</v>
      </c>
      <c r="E1567" s="111"/>
      <c r="K1567" s="111">
        <v>43818</v>
      </c>
      <c r="L1567" s="112">
        <v>1.7004700000000001</v>
      </c>
      <c r="N1567" s="111">
        <v>43818</v>
      </c>
      <c r="O1567" s="112">
        <v>1.46462</v>
      </c>
      <c r="Q1567" s="111">
        <v>43818</v>
      </c>
      <c r="R1567" s="112">
        <v>0.23585</v>
      </c>
      <c r="S1567" s="158">
        <f t="shared" si="410"/>
        <v>0</v>
      </c>
      <c r="T1567" s="38">
        <f t="shared" si="411"/>
        <v>43887</v>
      </c>
      <c r="U1567" s="112">
        <f t="shared" ca="1" si="412"/>
        <v>1.6132499999999999</v>
      </c>
      <c r="V1567" s="112">
        <f t="shared" ca="1" si="406"/>
        <v>0.54991999999999996</v>
      </c>
      <c r="W1567" s="112">
        <f t="shared" ca="1" si="407"/>
        <v>0.30587999999999999</v>
      </c>
      <c r="X1567" s="112">
        <f t="shared" ca="1" si="408"/>
        <v>0.24404000000000001</v>
      </c>
      <c r="Y1567" s="112">
        <f t="shared" ca="1" si="413"/>
        <v>0</v>
      </c>
      <c r="Z1567" s="27">
        <f t="shared" ca="1" si="409"/>
        <v>1.3073699999999999</v>
      </c>
      <c r="AB1567" s="38">
        <f t="shared" si="414"/>
        <v>43795</v>
      </c>
      <c r="AC1567" s="38">
        <f t="shared" si="415"/>
        <v>43795</v>
      </c>
      <c r="AD1567" s="38">
        <f t="shared" si="416"/>
        <v>43796</v>
      </c>
      <c r="AE1567" s="38">
        <f t="shared" si="394"/>
        <v>43791</v>
      </c>
      <c r="AF1567" s="74">
        <f t="shared" si="395"/>
        <v>43795</v>
      </c>
      <c r="AG1567" s="38">
        <f t="shared" ca="1" si="396"/>
        <v>43791</v>
      </c>
      <c r="AH1567" s="38">
        <f t="shared" ca="1" si="397"/>
        <v>43885</v>
      </c>
      <c r="AI1567" s="38" t="e">
        <f t="shared" ca="1" si="398"/>
        <v>#N/A</v>
      </c>
      <c r="AJ1567" s="38">
        <f t="shared" ca="1" si="399"/>
        <v>43885</v>
      </c>
      <c r="AK1567" s="74">
        <f t="shared" ca="1" si="417"/>
        <v>43791</v>
      </c>
      <c r="AL1567" s="38">
        <f t="shared" si="418"/>
        <v>43791</v>
      </c>
      <c r="AM1567" s="38">
        <f t="shared" si="419"/>
        <v>43790</v>
      </c>
      <c r="AN1567" s="112">
        <f t="shared" ca="1" si="420"/>
        <v>2</v>
      </c>
      <c r="AO1567" s="38">
        <f t="shared" si="400"/>
        <v>41967</v>
      </c>
      <c r="AP1567" s="38" t="e">
        <f t="shared" si="401"/>
        <v>#N/A</v>
      </c>
      <c r="AQ1567" s="38">
        <f t="shared" si="402"/>
        <v>41967</v>
      </c>
      <c r="AR1567" s="38"/>
      <c r="AS1567" s="112" t="str">
        <f t="shared" ca="1" si="403"/>
        <v>$Z$238:$Z$1502</v>
      </c>
      <c r="AT1567" s="112">
        <f t="shared" ca="1" si="421"/>
        <v>0.24404000000000001</v>
      </c>
      <c r="AU1567" s="112">
        <f t="shared" ca="1" si="404"/>
        <v>0.24404000000000001</v>
      </c>
      <c r="AV1567" s="112">
        <f t="shared" ca="1" si="405"/>
        <v>0</v>
      </c>
      <c r="AX1567" s="71"/>
    </row>
    <row r="1568" spans="2:50">
      <c r="B1568" s="111">
        <v>43888</v>
      </c>
      <c r="C1568" s="112">
        <v>1.5803799999999999</v>
      </c>
      <c r="E1568" s="111"/>
      <c r="K1568" s="111">
        <v>43819</v>
      </c>
      <c r="L1568" s="112">
        <v>1.6847300000000001</v>
      </c>
      <c r="N1568" s="111">
        <v>43819</v>
      </c>
      <c r="O1568" s="112">
        <v>1.44841</v>
      </c>
      <c r="Q1568" s="111">
        <v>43819</v>
      </c>
      <c r="R1568" s="112">
        <v>0.23632</v>
      </c>
      <c r="S1568" s="158">
        <f t="shared" si="410"/>
        <v>0</v>
      </c>
      <c r="T1568" s="38">
        <f t="shared" si="411"/>
        <v>43888</v>
      </c>
      <c r="U1568" s="112">
        <f t="shared" ca="1" si="412"/>
        <v>1.5803799999999999</v>
      </c>
      <c r="V1568" s="112">
        <f t="shared" ca="1" si="406"/>
        <v>0.53330999999999995</v>
      </c>
      <c r="W1568" s="112">
        <f t="shared" ca="1" si="407"/>
        <v>0.28898000000000001</v>
      </c>
      <c r="X1568" s="112">
        <f t="shared" ca="1" si="408"/>
        <v>0.24432999999999999</v>
      </c>
      <c r="Y1568" s="112">
        <f t="shared" ca="1" si="413"/>
        <v>0</v>
      </c>
      <c r="Z1568" s="27">
        <f t="shared" ca="1" si="409"/>
        <v>1.2913999999999999</v>
      </c>
      <c r="AB1568" s="38">
        <f t="shared" si="414"/>
        <v>43796</v>
      </c>
      <c r="AC1568" s="38">
        <f t="shared" si="415"/>
        <v>43796</v>
      </c>
      <c r="AD1568" s="38">
        <f t="shared" si="416"/>
        <v>43797</v>
      </c>
      <c r="AE1568" s="38">
        <f t="shared" si="394"/>
        <v>43794</v>
      </c>
      <c r="AF1568" s="74">
        <f t="shared" si="395"/>
        <v>43796</v>
      </c>
      <c r="AG1568" s="38">
        <f t="shared" ca="1" si="396"/>
        <v>43794</v>
      </c>
      <c r="AH1568" s="38">
        <f t="shared" ca="1" si="397"/>
        <v>43886</v>
      </c>
      <c r="AI1568" s="38">
        <f t="shared" ca="1" si="398"/>
        <v>43886</v>
      </c>
      <c r="AJ1568" s="38">
        <f t="shared" ca="1" si="399"/>
        <v>43887</v>
      </c>
      <c r="AK1568" s="74">
        <f t="shared" ca="1" si="417"/>
        <v>43794</v>
      </c>
      <c r="AL1568" s="38">
        <f t="shared" si="418"/>
        <v>43794</v>
      </c>
      <c r="AM1568" s="38">
        <f t="shared" si="419"/>
        <v>43791</v>
      </c>
      <c r="AN1568" s="112">
        <f t="shared" ca="1" si="420"/>
        <v>2</v>
      </c>
      <c r="AO1568" s="38">
        <f t="shared" si="400"/>
        <v>41968</v>
      </c>
      <c r="AP1568" s="38">
        <f t="shared" si="401"/>
        <v>41968</v>
      </c>
      <c r="AQ1568" s="38">
        <f t="shared" si="402"/>
        <v>41969</v>
      </c>
      <c r="AR1568" s="38"/>
      <c r="AS1568" s="112" t="str">
        <f t="shared" ca="1" si="403"/>
        <v>$Z$239:$Z$1503</v>
      </c>
      <c r="AT1568" s="112">
        <f t="shared" ca="1" si="421"/>
        <v>0.24432999999999999</v>
      </c>
      <c r="AU1568" s="112">
        <f t="shared" ca="1" si="404"/>
        <v>0.24432999999999999</v>
      </c>
      <c r="AV1568" s="112">
        <f t="shared" ca="1" si="405"/>
        <v>0</v>
      </c>
      <c r="AX1568" s="71"/>
    </row>
    <row r="1569" spans="2:50">
      <c r="B1569" s="111">
        <v>43889</v>
      </c>
      <c r="C1569" s="112">
        <v>1.46275</v>
      </c>
      <c r="E1569" s="111"/>
      <c r="K1569" s="111">
        <v>43822</v>
      </c>
      <c r="L1569" s="112">
        <v>1.63548</v>
      </c>
      <c r="N1569" s="111">
        <v>43822</v>
      </c>
      <c r="O1569" s="112">
        <v>1.3991100000000001</v>
      </c>
      <c r="Q1569" s="111">
        <v>43822</v>
      </c>
      <c r="R1569" s="112">
        <v>0.23637</v>
      </c>
      <c r="S1569" s="158">
        <f t="shared" si="410"/>
        <v>0</v>
      </c>
      <c r="T1569" s="38">
        <f t="shared" si="411"/>
        <v>43889</v>
      </c>
      <c r="U1569" s="112">
        <f t="shared" ca="1" si="412"/>
        <v>1.46275</v>
      </c>
      <c r="V1569" s="112">
        <f t="shared" ca="1" si="406"/>
        <v>0.51661000000000001</v>
      </c>
      <c r="W1569" s="112">
        <f t="shared" ca="1" si="407"/>
        <v>0.27207999999999999</v>
      </c>
      <c r="X1569" s="112">
        <f t="shared" ca="1" si="408"/>
        <v>0.24453</v>
      </c>
      <c r="Y1569" s="112">
        <f t="shared" ca="1" si="413"/>
        <v>0</v>
      </c>
      <c r="Z1569" s="27">
        <f t="shared" ca="1" si="409"/>
        <v>1.1906699999999999</v>
      </c>
      <c r="AB1569" s="38">
        <f t="shared" si="414"/>
        <v>43797</v>
      </c>
      <c r="AC1569" s="38">
        <f t="shared" si="415"/>
        <v>43797</v>
      </c>
      <c r="AD1569" s="38">
        <f t="shared" si="416"/>
        <v>43798</v>
      </c>
      <c r="AE1569" s="38">
        <f t="shared" si="394"/>
        <v>43795</v>
      </c>
      <c r="AF1569" s="74">
        <f t="shared" si="395"/>
        <v>43797</v>
      </c>
      <c r="AG1569" s="38">
        <f t="shared" ca="1" si="396"/>
        <v>43794</v>
      </c>
      <c r="AH1569" s="38">
        <f t="shared" ca="1" si="397"/>
        <v>43886</v>
      </c>
      <c r="AI1569" s="38">
        <f t="shared" ca="1" si="398"/>
        <v>43886</v>
      </c>
      <c r="AJ1569" s="38">
        <f t="shared" ca="1" si="399"/>
        <v>43887</v>
      </c>
      <c r="AK1569" s="74">
        <f t="shared" ca="1" si="417"/>
        <v>43795</v>
      </c>
      <c r="AL1569" s="38">
        <f t="shared" si="418"/>
        <v>43795</v>
      </c>
      <c r="AM1569" s="38">
        <f t="shared" si="419"/>
        <v>43794</v>
      </c>
      <c r="AN1569" s="112">
        <f t="shared" ca="1" si="420"/>
        <v>3</v>
      </c>
      <c r="AO1569" s="38">
        <f t="shared" si="400"/>
        <v>41969</v>
      </c>
      <c r="AP1569" s="38">
        <f t="shared" si="401"/>
        <v>41969</v>
      </c>
      <c r="AQ1569" s="38">
        <f t="shared" si="402"/>
        <v>41970</v>
      </c>
      <c r="AR1569" s="38"/>
      <c r="AS1569" s="112" t="str">
        <f t="shared" ca="1" si="403"/>
        <v>$Z$240:$Z$1504</v>
      </c>
      <c r="AT1569" s="112">
        <f t="shared" ca="1" si="421"/>
        <v>0.24453</v>
      </c>
      <c r="AU1569" s="112">
        <f t="shared" ca="1" si="404"/>
        <v>0.24453</v>
      </c>
      <c r="AV1569" s="112">
        <f t="shared" ca="1" si="405"/>
        <v>0</v>
      </c>
      <c r="AX1569" s="71"/>
    </row>
    <row r="1570" spans="2:50">
      <c r="B1570" s="111">
        <v>43892</v>
      </c>
      <c r="C1570" s="112">
        <v>1.2537499999999999</v>
      </c>
      <c r="E1570" s="111"/>
      <c r="K1570" s="111">
        <v>43823</v>
      </c>
      <c r="L1570" s="112">
        <v>1.6192</v>
      </c>
      <c r="N1570" s="111">
        <v>43823</v>
      </c>
      <c r="O1570" s="112">
        <v>1.3825700000000001</v>
      </c>
      <c r="Q1570" s="111">
        <v>43823</v>
      </c>
      <c r="R1570" s="112">
        <v>0.23663000000000001</v>
      </c>
      <c r="S1570" s="158">
        <f t="shared" si="410"/>
        <v>0</v>
      </c>
      <c r="T1570" s="38">
        <f t="shared" si="411"/>
        <v>43892</v>
      </c>
      <c r="U1570" s="112">
        <f t="shared" ca="1" si="412"/>
        <v>1.2537499999999999</v>
      </c>
      <c r="V1570" s="112">
        <f t="shared" ca="1" si="406"/>
        <v>0.46184999999999998</v>
      </c>
      <c r="W1570" s="112">
        <f t="shared" ca="1" si="407"/>
        <v>0.21723000000000001</v>
      </c>
      <c r="X1570" s="112">
        <f t="shared" ca="1" si="408"/>
        <v>0.24462</v>
      </c>
      <c r="Y1570" s="112">
        <f t="shared" ca="1" si="413"/>
        <v>0</v>
      </c>
      <c r="Z1570" s="27">
        <f t="shared" ca="1" si="409"/>
        <v>1.0365199999999999</v>
      </c>
      <c r="AB1570" s="164">
        <f t="shared" si="414"/>
        <v>43801</v>
      </c>
      <c r="AC1570" s="164">
        <f t="shared" si="415"/>
        <v>43801</v>
      </c>
      <c r="AD1570" s="164">
        <f t="shared" si="416"/>
        <v>43802</v>
      </c>
      <c r="AE1570" s="164">
        <f t="shared" si="394"/>
        <v>43797</v>
      </c>
      <c r="AF1570" s="164">
        <f t="shared" si="395"/>
        <v>43801</v>
      </c>
      <c r="AG1570" s="164">
        <f t="shared" ca="1" si="396"/>
        <v>43796</v>
      </c>
      <c r="AH1570" s="164">
        <f t="shared" ca="1" si="397"/>
        <v>43888</v>
      </c>
      <c r="AI1570" s="164">
        <f t="shared" ca="1" si="398"/>
        <v>43888</v>
      </c>
      <c r="AJ1570" s="164">
        <f t="shared" ca="1" si="399"/>
        <v>43889</v>
      </c>
      <c r="AK1570" s="164">
        <f t="shared" ca="1" si="417"/>
        <v>43797</v>
      </c>
      <c r="AL1570" s="164">
        <f t="shared" si="418"/>
        <v>43797</v>
      </c>
      <c r="AM1570" s="164">
        <f t="shared" si="419"/>
        <v>43796</v>
      </c>
      <c r="AN1570" s="165">
        <f t="shared" ca="1" si="420"/>
        <v>2</v>
      </c>
      <c r="AO1570" s="164">
        <f t="shared" si="400"/>
        <v>41971</v>
      </c>
      <c r="AP1570" s="164">
        <f t="shared" si="401"/>
        <v>41971</v>
      </c>
      <c r="AQ1570" s="164">
        <f t="shared" si="402"/>
        <v>41974</v>
      </c>
      <c r="AR1570" s="164"/>
      <c r="AS1570" s="165" t="str">
        <f ca="1">ADDRESS(MATCH(AO1570,T:T,0),COLUMN(Z1570))&amp;":"&amp;ADDRESS(MATCH(AK1570,T:T,0),COLUMN(Z1570))</f>
        <v>$Z$242:$Z$1506</v>
      </c>
      <c r="AT1570" s="165">
        <f t="shared" ca="1" si="421"/>
        <v>0.24462999999999999</v>
      </c>
      <c r="AU1570" s="165">
        <f t="shared" ca="1" si="404"/>
        <v>0.24462</v>
      </c>
      <c r="AV1570" s="165">
        <f t="shared" ca="1" si="405"/>
        <v>9.9999999999822453E-6</v>
      </c>
      <c r="AX1570" s="71"/>
    </row>
    <row r="1571" spans="2:50">
      <c r="B1571" s="111">
        <v>43893</v>
      </c>
      <c r="C1571" s="112">
        <v>1.3142499999999999</v>
      </c>
      <c r="E1571" s="111"/>
      <c r="K1571" s="111">
        <v>43824</v>
      </c>
      <c r="L1571" s="112">
        <v>1.6192600000000001</v>
      </c>
      <c r="N1571" s="111">
        <v>43824</v>
      </c>
      <c r="O1571" s="112">
        <v>1.3825700000000001</v>
      </c>
      <c r="Q1571" s="111">
        <v>43824</v>
      </c>
      <c r="R1571" s="112">
        <v>0.23669000000000001</v>
      </c>
      <c r="S1571" s="158">
        <f t="shared" si="410"/>
        <v>0</v>
      </c>
      <c r="T1571" s="38">
        <f t="shared" si="411"/>
        <v>43893</v>
      </c>
      <c r="U1571" s="112">
        <f t="shared" ca="1" si="412"/>
        <v>1.3142499999999999</v>
      </c>
      <c r="V1571" s="112">
        <f t="shared" ca="1" si="406"/>
        <v>0.44557000000000002</v>
      </c>
      <c r="W1571" s="112">
        <f t="shared" ca="1" si="407"/>
        <v>0.20069999999999999</v>
      </c>
      <c r="X1571" s="112">
        <f t="shared" ca="1" si="408"/>
        <v>0.24487</v>
      </c>
      <c r="Y1571" s="112">
        <f t="shared" ca="1" si="413"/>
        <v>0</v>
      </c>
      <c r="Z1571" s="27">
        <f t="shared" ca="1" si="409"/>
        <v>1.11355</v>
      </c>
      <c r="AB1571" s="161">
        <f t="shared" si="414"/>
        <v>43802</v>
      </c>
      <c r="AC1571" s="161">
        <f t="shared" si="415"/>
        <v>43802</v>
      </c>
      <c r="AD1571" s="161">
        <f t="shared" si="416"/>
        <v>43803</v>
      </c>
      <c r="AE1571" s="161">
        <f t="shared" si="394"/>
        <v>43798</v>
      </c>
      <c r="AF1571" s="161">
        <f t="shared" si="395"/>
        <v>43802</v>
      </c>
      <c r="AG1571" s="161">
        <f t="shared" ca="1" si="396"/>
        <v>43798</v>
      </c>
      <c r="AH1571" s="161">
        <f t="shared" ca="1" si="397"/>
        <v>43892</v>
      </c>
      <c r="AI1571" s="161" t="e">
        <f t="shared" ca="1" si="398"/>
        <v>#N/A</v>
      </c>
      <c r="AJ1571" s="161">
        <f t="shared" ca="1" si="399"/>
        <v>43892</v>
      </c>
      <c r="AK1571" s="161">
        <f t="shared" ca="1" si="417"/>
        <v>43797</v>
      </c>
      <c r="AL1571" s="161">
        <f t="shared" si="418"/>
        <v>43798</v>
      </c>
      <c r="AM1571" s="161">
        <f t="shared" si="419"/>
        <v>43797</v>
      </c>
      <c r="AN1571" s="16">
        <f t="shared" ca="1" si="420"/>
        <v>1</v>
      </c>
      <c r="AO1571" s="161">
        <f t="shared" si="400"/>
        <v>41974</v>
      </c>
      <c r="AP1571" s="161" t="e">
        <f t="shared" si="401"/>
        <v>#N/A</v>
      </c>
      <c r="AQ1571" s="161">
        <f t="shared" si="402"/>
        <v>41974</v>
      </c>
      <c r="AR1571" s="161"/>
      <c r="AS1571" s="16" t="str">
        <f>ADDRESS(MATCH(AO1571,T:T,0),COLUMN(Z1571))&amp;":"&amp;ADDRESS(MATCH(AL1571,T:T,0),COLUMN(Z1571))</f>
        <v>$Z$243:$Z$1507</v>
      </c>
      <c r="AT1571" s="16">
        <f t="shared" ca="1" si="421"/>
        <v>0.24487</v>
      </c>
      <c r="AU1571" s="16">
        <f t="shared" ca="1" si="404"/>
        <v>0.24487</v>
      </c>
      <c r="AV1571" s="16">
        <f t="shared" ca="1" si="405"/>
        <v>0</v>
      </c>
      <c r="AX1571" s="71"/>
    </row>
    <row r="1572" spans="2:50">
      <c r="B1572" s="111">
        <v>43894</v>
      </c>
      <c r="C1572" s="112">
        <v>1.0006299999999999</v>
      </c>
      <c r="E1572" s="111"/>
      <c r="K1572" s="111">
        <v>43825</v>
      </c>
      <c r="L1572" s="112">
        <v>1.5859700000000001</v>
      </c>
      <c r="N1572" s="111">
        <v>43825</v>
      </c>
      <c r="O1572" s="112">
        <v>1.34927</v>
      </c>
      <c r="Q1572" s="111">
        <v>43825</v>
      </c>
      <c r="R1572" s="112">
        <v>0.23669999999999999</v>
      </c>
      <c r="S1572" s="158">
        <f t="shared" si="410"/>
        <v>0</v>
      </c>
      <c r="T1572" s="38">
        <f t="shared" si="411"/>
        <v>43894</v>
      </c>
      <c r="U1572" s="112">
        <f t="shared" ca="1" si="412"/>
        <v>1.0006299999999999</v>
      </c>
      <c r="V1572" s="112">
        <f t="shared" ca="1" si="406"/>
        <v>0.4284</v>
      </c>
      <c r="W1572" s="112">
        <f t="shared" ca="1" si="407"/>
        <v>0.18351999999999999</v>
      </c>
      <c r="X1572" s="112">
        <f t="shared" ca="1" si="408"/>
        <v>0.24487999999999999</v>
      </c>
      <c r="Y1572" s="112">
        <f t="shared" ca="1" si="413"/>
        <v>0</v>
      </c>
      <c r="Z1572" s="27">
        <f t="shared" ca="1" si="409"/>
        <v>0.81710999999999989</v>
      </c>
      <c r="AB1572" s="38">
        <f t="shared" si="414"/>
        <v>43803</v>
      </c>
      <c r="AC1572" s="38">
        <f t="shared" si="415"/>
        <v>43803</v>
      </c>
      <c r="AD1572" s="38">
        <f t="shared" si="416"/>
        <v>43804</v>
      </c>
      <c r="AE1572" s="38">
        <f t="shared" si="394"/>
        <v>43801</v>
      </c>
      <c r="AF1572" s="74">
        <f t="shared" si="395"/>
        <v>43803</v>
      </c>
      <c r="AG1572" s="38">
        <f t="shared" ca="1" si="396"/>
        <v>43801</v>
      </c>
      <c r="AH1572" s="38">
        <f t="shared" ca="1" si="397"/>
        <v>43892</v>
      </c>
      <c r="AI1572" s="38">
        <f t="shared" ca="1" si="398"/>
        <v>43892</v>
      </c>
      <c r="AJ1572" s="38">
        <f t="shared" ca="1" si="399"/>
        <v>43893</v>
      </c>
      <c r="AK1572" s="74">
        <f t="shared" ca="1" si="417"/>
        <v>43801</v>
      </c>
      <c r="AL1572" s="38">
        <f t="shared" si="418"/>
        <v>43801</v>
      </c>
      <c r="AM1572" s="38">
        <f t="shared" si="419"/>
        <v>43798</v>
      </c>
      <c r="AN1572" s="112">
        <f t="shared" ca="1" si="420"/>
        <v>2</v>
      </c>
      <c r="AO1572" s="38">
        <f t="shared" si="400"/>
        <v>41975</v>
      </c>
      <c r="AP1572" s="38">
        <f t="shared" si="401"/>
        <v>41975</v>
      </c>
      <c r="AQ1572" s="38">
        <f t="shared" si="402"/>
        <v>41976</v>
      </c>
      <c r="AR1572" s="38"/>
      <c r="AS1572" s="112" t="str">
        <f t="shared" ca="1" si="403"/>
        <v>$Z$244:$Z$1508</v>
      </c>
      <c r="AT1572" s="112">
        <f t="shared" ca="1" si="421"/>
        <v>0.24487999999999999</v>
      </c>
      <c r="AU1572" s="112">
        <f t="shared" ca="1" si="404"/>
        <v>0.24487999999999999</v>
      </c>
      <c r="AV1572" s="112">
        <f t="shared" ca="1" si="405"/>
        <v>0</v>
      </c>
      <c r="AX1572" s="71"/>
    </row>
    <row r="1573" spans="2:50">
      <c r="B1573" s="111">
        <v>43895</v>
      </c>
      <c r="C1573" s="112">
        <v>0.99887999999999999</v>
      </c>
      <c r="E1573" s="111"/>
      <c r="K1573" s="111">
        <v>43826</v>
      </c>
      <c r="L1573" s="112">
        <v>1.5693600000000001</v>
      </c>
      <c r="N1573" s="111">
        <v>43826</v>
      </c>
      <c r="O1573" s="112">
        <v>1.3326199999999999</v>
      </c>
      <c r="Q1573" s="111">
        <v>43826</v>
      </c>
      <c r="R1573" s="112">
        <v>0.23674000000000001</v>
      </c>
      <c r="S1573" s="158">
        <f t="shared" si="410"/>
        <v>0</v>
      </c>
      <c r="T1573" s="38">
        <f t="shared" si="411"/>
        <v>43895</v>
      </c>
      <c r="U1573" s="112">
        <f t="shared" ca="1" si="412"/>
        <v>0.99887999999999999</v>
      </c>
      <c r="V1573" s="112">
        <f t="shared" ca="1" si="406"/>
        <v>0.41582999999999998</v>
      </c>
      <c r="W1573" s="112">
        <f t="shared" ca="1" si="407"/>
        <v>0.1709</v>
      </c>
      <c r="X1573" s="112">
        <f t="shared" ca="1" si="408"/>
        <v>0.24493000000000001</v>
      </c>
      <c r="Y1573" s="112">
        <f t="shared" ca="1" si="413"/>
        <v>0</v>
      </c>
      <c r="Z1573" s="27">
        <f t="shared" ca="1" si="409"/>
        <v>0.82797999999999994</v>
      </c>
      <c r="AB1573" s="38">
        <f t="shared" si="414"/>
        <v>43804</v>
      </c>
      <c r="AC1573" s="38">
        <f t="shared" si="415"/>
        <v>43804</v>
      </c>
      <c r="AD1573" s="38">
        <f t="shared" si="416"/>
        <v>43805</v>
      </c>
      <c r="AE1573" s="38">
        <f t="shared" si="394"/>
        <v>43802</v>
      </c>
      <c r="AF1573" s="74">
        <f t="shared" si="395"/>
        <v>43804</v>
      </c>
      <c r="AG1573" s="38">
        <f t="shared" ca="1" si="396"/>
        <v>43802</v>
      </c>
      <c r="AH1573" s="38">
        <f t="shared" ca="1" si="397"/>
        <v>43893</v>
      </c>
      <c r="AI1573" s="38">
        <f t="shared" ca="1" si="398"/>
        <v>43893</v>
      </c>
      <c r="AJ1573" s="38">
        <f t="shared" ca="1" si="399"/>
        <v>43894</v>
      </c>
      <c r="AK1573" s="74">
        <f t="shared" ca="1" si="417"/>
        <v>43802</v>
      </c>
      <c r="AL1573" s="38">
        <f t="shared" si="418"/>
        <v>43802</v>
      </c>
      <c r="AM1573" s="38">
        <f t="shared" si="419"/>
        <v>43801</v>
      </c>
      <c r="AN1573" s="112">
        <f t="shared" ca="1" si="420"/>
        <v>2</v>
      </c>
      <c r="AO1573" s="38">
        <f t="shared" si="400"/>
        <v>41976</v>
      </c>
      <c r="AP1573" s="38">
        <f t="shared" si="401"/>
        <v>41976</v>
      </c>
      <c r="AQ1573" s="38">
        <f t="shared" si="402"/>
        <v>41977</v>
      </c>
      <c r="AR1573" s="38"/>
      <c r="AS1573" s="112" t="str">
        <f t="shared" ca="1" si="403"/>
        <v>$Z$245:$Z$1509</v>
      </c>
      <c r="AT1573" s="112">
        <f t="shared" ca="1" si="421"/>
        <v>0.24493000000000001</v>
      </c>
      <c r="AU1573" s="112">
        <f t="shared" ca="1" si="404"/>
        <v>0.24493000000000001</v>
      </c>
      <c r="AV1573" s="112">
        <f t="shared" ca="1" si="405"/>
        <v>0</v>
      </c>
      <c r="AX1573" s="71"/>
    </row>
    <row r="1574" spans="2:50">
      <c r="B1574" s="111">
        <v>43896</v>
      </c>
      <c r="C1574" s="112">
        <v>0.89600000000000002</v>
      </c>
      <c r="E1574" s="111"/>
      <c r="K1574" s="111">
        <v>43829</v>
      </c>
      <c r="L1574" s="112">
        <v>1.5192000000000001</v>
      </c>
      <c r="N1574" s="111">
        <v>43829</v>
      </c>
      <c r="O1574" s="112">
        <v>1.2823500000000001</v>
      </c>
      <c r="Q1574" s="111">
        <v>43829</v>
      </c>
      <c r="R1574" s="112">
        <v>0.23685</v>
      </c>
      <c r="S1574" s="158">
        <f t="shared" si="410"/>
        <v>0</v>
      </c>
      <c r="T1574" s="38">
        <f t="shared" si="411"/>
        <v>43896</v>
      </c>
      <c r="U1574" s="112">
        <f t="shared" ca="1" si="412"/>
        <v>0.89600000000000002</v>
      </c>
      <c r="V1574" s="112">
        <f t="shared" ca="1" si="406"/>
        <v>0.40261000000000002</v>
      </c>
      <c r="W1574" s="112">
        <f t="shared" ca="1" si="407"/>
        <v>0.15758</v>
      </c>
      <c r="X1574" s="112">
        <f t="shared" ca="1" si="408"/>
        <v>0.24503</v>
      </c>
      <c r="Y1574" s="112">
        <f t="shared" ca="1" si="413"/>
        <v>0</v>
      </c>
      <c r="Z1574" s="27">
        <f t="shared" ca="1" si="409"/>
        <v>0.73842000000000008</v>
      </c>
      <c r="AB1574" s="38">
        <f t="shared" si="414"/>
        <v>43805</v>
      </c>
      <c r="AC1574" s="38">
        <f t="shared" si="415"/>
        <v>43805</v>
      </c>
      <c r="AD1574" s="38">
        <f t="shared" si="416"/>
        <v>43808</v>
      </c>
      <c r="AE1574" s="38">
        <f t="shared" si="394"/>
        <v>43803</v>
      </c>
      <c r="AF1574" s="74">
        <f t="shared" si="395"/>
        <v>43805</v>
      </c>
      <c r="AG1574" s="38">
        <f t="shared" ca="1" si="396"/>
        <v>43803</v>
      </c>
      <c r="AH1574" s="38">
        <f t="shared" ca="1" si="397"/>
        <v>43894</v>
      </c>
      <c r="AI1574" s="38">
        <f t="shared" ca="1" si="398"/>
        <v>43894</v>
      </c>
      <c r="AJ1574" s="38">
        <f t="shared" ca="1" si="399"/>
        <v>43895</v>
      </c>
      <c r="AK1574" s="74">
        <f t="shared" ca="1" si="417"/>
        <v>43803</v>
      </c>
      <c r="AL1574" s="38">
        <f t="shared" si="418"/>
        <v>43803</v>
      </c>
      <c r="AM1574" s="38">
        <f t="shared" si="419"/>
        <v>43802</v>
      </c>
      <c r="AN1574" s="112">
        <f t="shared" ca="1" si="420"/>
        <v>2</v>
      </c>
      <c r="AO1574" s="38">
        <f t="shared" si="400"/>
        <v>41977</v>
      </c>
      <c r="AP1574" s="38">
        <f t="shared" si="401"/>
        <v>41977</v>
      </c>
      <c r="AQ1574" s="38">
        <f t="shared" si="402"/>
        <v>41978</v>
      </c>
      <c r="AR1574" s="38"/>
      <c r="AS1574" s="112" t="str">
        <f t="shared" ca="1" si="403"/>
        <v>$Z$246:$Z$1510</v>
      </c>
      <c r="AT1574" s="112">
        <f t="shared" ca="1" si="421"/>
        <v>0.24503</v>
      </c>
      <c r="AU1574" s="112">
        <f t="shared" ca="1" si="404"/>
        <v>0.24503</v>
      </c>
      <c r="AV1574" s="112">
        <f t="shared" ca="1" si="405"/>
        <v>0</v>
      </c>
      <c r="AX1574" s="71"/>
    </row>
    <row r="1575" spans="2:50">
      <c r="B1575" s="111">
        <v>43899</v>
      </c>
      <c r="C1575" s="112">
        <v>0.76812999999999998</v>
      </c>
      <c r="E1575" s="111"/>
      <c r="K1575" s="111">
        <v>43830</v>
      </c>
      <c r="L1575" s="112">
        <v>1.5023300000000002</v>
      </c>
      <c r="N1575" s="111">
        <v>43830</v>
      </c>
      <c r="O1575" s="112">
        <v>1.2654799999999999</v>
      </c>
      <c r="Q1575" s="111">
        <v>43830</v>
      </c>
      <c r="R1575" s="112">
        <v>0.23685</v>
      </c>
      <c r="S1575" s="158">
        <f t="shared" si="410"/>
        <v>0</v>
      </c>
      <c r="T1575" s="38">
        <f t="shared" si="411"/>
        <v>43899</v>
      </c>
      <c r="U1575" s="112">
        <f t="shared" ca="1" si="412"/>
        <v>0.76812999999999998</v>
      </c>
      <c r="V1575" s="112">
        <f t="shared" ca="1" si="406"/>
        <v>0.37148999999999999</v>
      </c>
      <c r="W1575" s="112">
        <f t="shared" ca="1" si="407"/>
        <v>0.12589</v>
      </c>
      <c r="X1575" s="112">
        <f t="shared" ca="1" si="408"/>
        <v>0.24560000000000001</v>
      </c>
      <c r="Y1575" s="112">
        <f t="shared" ca="1" si="413"/>
        <v>0</v>
      </c>
      <c r="Z1575" s="27">
        <f t="shared" ca="1" si="409"/>
        <v>0.64223999999999992</v>
      </c>
      <c r="AB1575" s="38">
        <f t="shared" si="414"/>
        <v>43808</v>
      </c>
      <c r="AC1575" s="38">
        <f t="shared" si="415"/>
        <v>43808</v>
      </c>
      <c r="AD1575" s="38">
        <f t="shared" si="416"/>
        <v>43809</v>
      </c>
      <c r="AE1575" s="38">
        <f t="shared" si="394"/>
        <v>43804</v>
      </c>
      <c r="AF1575" s="74">
        <f t="shared" si="395"/>
        <v>43808</v>
      </c>
      <c r="AG1575" s="38">
        <f t="shared" ca="1" si="396"/>
        <v>43804</v>
      </c>
      <c r="AH1575" s="38">
        <f t="shared" ca="1" si="397"/>
        <v>43895</v>
      </c>
      <c r="AI1575" s="38">
        <f t="shared" ca="1" si="398"/>
        <v>43895</v>
      </c>
      <c r="AJ1575" s="38">
        <f t="shared" ca="1" si="399"/>
        <v>43896</v>
      </c>
      <c r="AK1575" s="74">
        <f t="shared" ca="1" si="417"/>
        <v>43804</v>
      </c>
      <c r="AL1575" s="38">
        <f t="shared" si="418"/>
        <v>43804</v>
      </c>
      <c r="AM1575" s="38">
        <f t="shared" si="419"/>
        <v>43803</v>
      </c>
      <c r="AN1575" s="112">
        <f t="shared" ca="1" si="420"/>
        <v>2</v>
      </c>
      <c r="AO1575" s="38">
        <f t="shared" si="400"/>
        <v>41978</v>
      </c>
      <c r="AP1575" s="38">
        <f t="shared" si="401"/>
        <v>41978</v>
      </c>
      <c r="AQ1575" s="38">
        <f t="shared" si="402"/>
        <v>41981</v>
      </c>
      <c r="AR1575" s="38"/>
      <c r="AS1575" s="112" t="str">
        <f t="shared" ca="1" si="403"/>
        <v>$Z$247:$Z$1511</v>
      </c>
      <c r="AT1575" s="112">
        <f t="shared" ca="1" si="421"/>
        <v>0.24560000000000001</v>
      </c>
      <c r="AU1575" s="112">
        <f t="shared" ca="1" si="404"/>
        <v>0.24560000000000001</v>
      </c>
      <c r="AV1575" s="112">
        <f t="shared" ca="1" si="405"/>
        <v>0</v>
      </c>
      <c r="AX1575" s="71"/>
    </row>
    <row r="1576" spans="2:50">
      <c r="B1576" s="111">
        <v>43900</v>
      </c>
      <c r="C1576" s="112">
        <v>0.78412999999999999</v>
      </c>
      <c r="E1576" s="111"/>
      <c r="K1576" s="111">
        <v>43831</v>
      </c>
      <c r="L1576" s="112">
        <v>1.50285</v>
      </c>
      <c r="N1576" s="111">
        <v>43831</v>
      </c>
      <c r="O1576" s="112">
        <v>1.2654799999999999</v>
      </c>
      <c r="Q1576" s="111">
        <v>43831</v>
      </c>
      <c r="R1576" s="112">
        <v>0.23737</v>
      </c>
      <c r="S1576" s="158">
        <f t="shared" si="410"/>
        <v>0</v>
      </c>
      <c r="T1576" s="38">
        <f t="shared" si="411"/>
        <v>43900</v>
      </c>
      <c r="U1576" s="112">
        <f t="shared" ca="1" si="412"/>
        <v>0.78412999999999999</v>
      </c>
      <c r="V1576" s="112">
        <f t="shared" ca="1" si="406"/>
        <v>0.36054000000000003</v>
      </c>
      <c r="W1576" s="112">
        <f t="shared" ca="1" si="407"/>
        <v>0.11491</v>
      </c>
      <c r="X1576" s="112">
        <f t="shared" ca="1" si="408"/>
        <v>0.24562999999999999</v>
      </c>
      <c r="Y1576" s="112">
        <f t="shared" ca="1" si="413"/>
        <v>0</v>
      </c>
      <c r="Z1576" s="27">
        <f t="shared" ca="1" si="409"/>
        <v>0.66922000000000004</v>
      </c>
      <c r="AB1576" s="38">
        <f t="shared" si="414"/>
        <v>43809</v>
      </c>
      <c r="AC1576" s="38">
        <f t="shared" si="415"/>
        <v>43809</v>
      </c>
      <c r="AD1576" s="38">
        <f t="shared" si="416"/>
        <v>43810</v>
      </c>
      <c r="AE1576" s="38">
        <f t="shared" si="394"/>
        <v>43805</v>
      </c>
      <c r="AF1576" s="74">
        <f t="shared" si="395"/>
        <v>43809</v>
      </c>
      <c r="AG1576" s="38">
        <f t="shared" ca="1" si="396"/>
        <v>43805</v>
      </c>
      <c r="AH1576" s="38">
        <f t="shared" ca="1" si="397"/>
        <v>43896</v>
      </c>
      <c r="AI1576" s="38">
        <f t="shared" ca="1" si="398"/>
        <v>43896</v>
      </c>
      <c r="AJ1576" s="38">
        <f t="shared" ca="1" si="399"/>
        <v>43899</v>
      </c>
      <c r="AK1576" s="74">
        <f t="shared" ca="1" si="417"/>
        <v>43805</v>
      </c>
      <c r="AL1576" s="38">
        <f t="shared" si="418"/>
        <v>43805</v>
      </c>
      <c r="AM1576" s="38">
        <f t="shared" si="419"/>
        <v>43804</v>
      </c>
      <c r="AN1576" s="112">
        <f t="shared" ca="1" si="420"/>
        <v>2</v>
      </c>
      <c r="AO1576" s="38">
        <f t="shared" si="400"/>
        <v>41981</v>
      </c>
      <c r="AP1576" s="38" t="e">
        <f t="shared" si="401"/>
        <v>#N/A</v>
      </c>
      <c r="AQ1576" s="38">
        <f t="shared" si="402"/>
        <v>41981</v>
      </c>
      <c r="AR1576" s="38"/>
      <c r="AS1576" s="112" t="str">
        <f t="shared" ca="1" si="403"/>
        <v>$Z$248:$Z$1512</v>
      </c>
      <c r="AT1576" s="112">
        <f t="shared" ca="1" si="421"/>
        <v>0.24562999999999999</v>
      </c>
      <c r="AU1576" s="112">
        <f t="shared" ca="1" si="404"/>
        <v>0.24562999999999999</v>
      </c>
      <c r="AV1576" s="112">
        <f t="shared" ca="1" si="405"/>
        <v>0</v>
      </c>
      <c r="AX1576" s="71"/>
    </row>
    <row r="1577" spans="2:50">
      <c r="B1577" s="111">
        <v>43901</v>
      </c>
      <c r="C1577" s="112">
        <v>0.77249999999999996</v>
      </c>
      <c r="E1577" s="111"/>
      <c r="K1577" s="111">
        <v>43832</v>
      </c>
      <c r="L1577" s="112">
        <v>1.4690699999999999</v>
      </c>
      <c r="N1577" s="111">
        <v>43832</v>
      </c>
      <c r="O1577" s="112">
        <v>1.23153</v>
      </c>
      <c r="Q1577" s="111">
        <v>43832</v>
      </c>
      <c r="R1577" s="112">
        <v>0.23754</v>
      </c>
      <c r="S1577" s="158">
        <f t="shared" si="410"/>
        <v>0</v>
      </c>
      <c r="T1577" s="38">
        <f t="shared" si="411"/>
        <v>43901</v>
      </c>
      <c r="U1577" s="112">
        <f t="shared" ca="1" si="412"/>
        <v>0.77249999999999996</v>
      </c>
      <c r="V1577" s="112">
        <f t="shared" ca="1" si="406"/>
        <v>0.34926000000000001</v>
      </c>
      <c r="W1577" s="112">
        <f t="shared" ca="1" si="407"/>
        <v>0.1036</v>
      </c>
      <c r="X1577" s="112">
        <f t="shared" ca="1" si="408"/>
        <v>0.24565999999999999</v>
      </c>
      <c r="Y1577" s="112">
        <f t="shared" ca="1" si="413"/>
        <v>0</v>
      </c>
      <c r="Z1577" s="27">
        <f t="shared" ca="1" si="409"/>
        <v>0.66889999999999994</v>
      </c>
      <c r="AB1577" s="38">
        <f t="shared" si="414"/>
        <v>43810</v>
      </c>
      <c r="AC1577" s="38">
        <f t="shared" si="415"/>
        <v>43810</v>
      </c>
      <c r="AD1577" s="38">
        <f t="shared" si="416"/>
        <v>43811</v>
      </c>
      <c r="AE1577" s="38">
        <f t="shared" si="394"/>
        <v>43808</v>
      </c>
      <c r="AF1577" s="74">
        <f t="shared" si="395"/>
        <v>43810</v>
      </c>
      <c r="AG1577" s="38">
        <f t="shared" ca="1" si="396"/>
        <v>43808</v>
      </c>
      <c r="AH1577" s="38">
        <f t="shared" ca="1" si="397"/>
        <v>43899</v>
      </c>
      <c r="AI1577" s="38">
        <f t="shared" ca="1" si="398"/>
        <v>43899</v>
      </c>
      <c r="AJ1577" s="38">
        <f t="shared" ca="1" si="399"/>
        <v>43900</v>
      </c>
      <c r="AK1577" s="74">
        <f t="shared" ca="1" si="417"/>
        <v>43808</v>
      </c>
      <c r="AL1577" s="38">
        <f t="shared" si="418"/>
        <v>43808</v>
      </c>
      <c r="AM1577" s="38">
        <f t="shared" si="419"/>
        <v>43805</v>
      </c>
      <c r="AN1577" s="112">
        <f t="shared" ca="1" si="420"/>
        <v>2</v>
      </c>
      <c r="AO1577" s="38">
        <f t="shared" si="400"/>
        <v>41982</v>
      </c>
      <c r="AP1577" s="38">
        <f t="shared" si="401"/>
        <v>41982</v>
      </c>
      <c r="AQ1577" s="38">
        <f t="shared" si="402"/>
        <v>41983</v>
      </c>
      <c r="AR1577" s="38"/>
      <c r="AS1577" s="112" t="str">
        <f t="shared" ca="1" si="403"/>
        <v>$Z$249:$Z$1513</v>
      </c>
      <c r="AT1577" s="112">
        <f t="shared" ca="1" si="421"/>
        <v>0.24565999999999999</v>
      </c>
      <c r="AU1577" s="112">
        <f t="shared" ca="1" si="404"/>
        <v>0.24565999999999999</v>
      </c>
      <c r="AV1577" s="112">
        <f t="shared" ca="1" si="405"/>
        <v>0</v>
      </c>
      <c r="AX1577" s="71"/>
    </row>
    <row r="1578" spans="2:50">
      <c r="B1578" s="111">
        <v>43902</v>
      </c>
      <c r="C1578" s="112">
        <v>0.74050000000000005</v>
      </c>
      <c r="E1578" s="111"/>
      <c r="K1578" s="111">
        <v>43833</v>
      </c>
      <c r="L1578" s="112">
        <v>1.45224</v>
      </c>
      <c r="N1578" s="111">
        <v>43833</v>
      </c>
      <c r="O1578" s="112">
        <v>1.2146699999999999</v>
      </c>
      <c r="Q1578" s="111">
        <v>43833</v>
      </c>
      <c r="R1578" s="112">
        <v>0.23757</v>
      </c>
      <c r="S1578" s="158">
        <f t="shared" si="410"/>
        <v>0</v>
      </c>
      <c r="T1578" s="38">
        <f t="shared" si="411"/>
        <v>43902</v>
      </c>
      <c r="U1578" s="112">
        <f t="shared" ca="1" si="412"/>
        <v>0.74050000000000005</v>
      </c>
      <c r="V1578" s="112">
        <f t="shared" ca="1" si="406"/>
        <v>0.33771000000000001</v>
      </c>
      <c r="W1578" s="112">
        <f t="shared" ca="1" si="407"/>
        <v>9.1969999999999996E-2</v>
      </c>
      <c r="X1578" s="112">
        <f t="shared" ca="1" si="408"/>
        <v>0.24573999999999999</v>
      </c>
      <c r="Y1578" s="112">
        <f t="shared" ca="1" si="413"/>
        <v>0</v>
      </c>
      <c r="Z1578" s="27">
        <f t="shared" ca="1" si="409"/>
        <v>0.64853000000000005</v>
      </c>
      <c r="AB1578" s="38">
        <f t="shared" si="414"/>
        <v>43811</v>
      </c>
      <c r="AC1578" s="38">
        <f t="shared" si="415"/>
        <v>43811</v>
      </c>
      <c r="AD1578" s="38">
        <f t="shared" si="416"/>
        <v>43812</v>
      </c>
      <c r="AE1578" s="38">
        <f t="shared" si="394"/>
        <v>43809</v>
      </c>
      <c r="AF1578" s="74">
        <f t="shared" si="395"/>
        <v>43811</v>
      </c>
      <c r="AG1578" s="38">
        <f t="shared" ca="1" si="396"/>
        <v>43809</v>
      </c>
      <c r="AH1578" s="38">
        <f t="shared" ca="1" si="397"/>
        <v>43900</v>
      </c>
      <c r="AI1578" s="38">
        <f t="shared" ca="1" si="398"/>
        <v>43900</v>
      </c>
      <c r="AJ1578" s="38">
        <f t="shared" ca="1" si="399"/>
        <v>43901</v>
      </c>
      <c r="AK1578" s="74">
        <f t="shared" ca="1" si="417"/>
        <v>43809</v>
      </c>
      <c r="AL1578" s="38">
        <f t="shared" si="418"/>
        <v>43809</v>
      </c>
      <c r="AM1578" s="38">
        <f t="shared" si="419"/>
        <v>43808</v>
      </c>
      <c r="AN1578" s="112">
        <f t="shared" ca="1" si="420"/>
        <v>2</v>
      </c>
      <c r="AO1578" s="38">
        <f t="shared" si="400"/>
        <v>41983</v>
      </c>
      <c r="AP1578" s="38">
        <f t="shared" si="401"/>
        <v>41983</v>
      </c>
      <c r="AQ1578" s="38">
        <f t="shared" si="402"/>
        <v>41984</v>
      </c>
      <c r="AR1578" s="38"/>
      <c r="AS1578" s="112" t="str">
        <f t="shared" ca="1" si="403"/>
        <v>$Z$250:$Z$1514</v>
      </c>
      <c r="AT1578" s="112">
        <f t="shared" ca="1" si="421"/>
        <v>0.24573999999999999</v>
      </c>
      <c r="AU1578" s="112">
        <f t="shared" ca="1" si="404"/>
        <v>0.24573999999999999</v>
      </c>
      <c r="AV1578" s="112">
        <f t="shared" ca="1" si="405"/>
        <v>0</v>
      </c>
      <c r="AX1578" s="71"/>
    </row>
    <row r="1579" spans="2:50">
      <c r="B1579" s="111">
        <v>43903</v>
      </c>
      <c r="C1579" s="112">
        <v>0.84313000000000005</v>
      </c>
      <c r="E1579" s="111"/>
      <c r="K1579" s="111">
        <v>43836</v>
      </c>
      <c r="L1579" s="112">
        <v>1.4013599999999999</v>
      </c>
      <c r="N1579" s="111">
        <v>43836</v>
      </c>
      <c r="O1579" s="112">
        <v>1.1637500000000001</v>
      </c>
      <c r="Q1579" s="111">
        <v>43836</v>
      </c>
      <c r="R1579" s="112">
        <v>0.23760999999999999</v>
      </c>
      <c r="S1579" s="158">
        <f t="shared" si="410"/>
        <v>0</v>
      </c>
      <c r="T1579" s="38">
        <f t="shared" si="411"/>
        <v>43903</v>
      </c>
      <c r="U1579" s="112">
        <f t="shared" ca="1" si="412"/>
        <v>0.84313000000000005</v>
      </c>
      <c r="V1579" s="112">
        <f t="shared" ca="1" si="406"/>
        <v>0.32557000000000003</v>
      </c>
      <c r="W1579" s="112">
        <f t="shared" ca="1" si="407"/>
        <v>7.979E-2</v>
      </c>
      <c r="X1579" s="112">
        <f t="shared" ca="1" si="408"/>
        <v>0.24578</v>
      </c>
      <c r="Y1579" s="112">
        <f t="shared" ca="1" si="413"/>
        <v>0</v>
      </c>
      <c r="Z1579" s="27">
        <f t="shared" ca="1" si="409"/>
        <v>0.76334000000000002</v>
      </c>
      <c r="AB1579" s="38">
        <f t="shared" si="414"/>
        <v>43812</v>
      </c>
      <c r="AC1579" s="38">
        <f t="shared" si="415"/>
        <v>43812</v>
      </c>
      <c r="AD1579" s="38">
        <f t="shared" si="416"/>
        <v>43815</v>
      </c>
      <c r="AE1579" s="38">
        <f t="shared" si="394"/>
        <v>43810</v>
      </c>
      <c r="AF1579" s="74">
        <f t="shared" si="395"/>
        <v>43812</v>
      </c>
      <c r="AG1579" s="38">
        <f t="shared" ca="1" si="396"/>
        <v>43810</v>
      </c>
      <c r="AH1579" s="38">
        <f t="shared" ca="1" si="397"/>
        <v>43901</v>
      </c>
      <c r="AI1579" s="38">
        <f t="shared" ca="1" si="398"/>
        <v>43901</v>
      </c>
      <c r="AJ1579" s="38">
        <f t="shared" ca="1" si="399"/>
        <v>43902</v>
      </c>
      <c r="AK1579" s="74">
        <f t="shared" ca="1" si="417"/>
        <v>43810</v>
      </c>
      <c r="AL1579" s="38">
        <f t="shared" si="418"/>
        <v>43810</v>
      </c>
      <c r="AM1579" s="38">
        <f t="shared" si="419"/>
        <v>43809</v>
      </c>
      <c r="AN1579" s="112">
        <f t="shared" ca="1" si="420"/>
        <v>2</v>
      </c>
      <c r="AO1579" s="38">
        <f t="shared" si="400"/>
        <v>41984</v>
      </c>
      <c r="AP1579" s="38">
        <f t="shared" si="401"/>
        <v>41984</v>
      </c>
      <c r="AQ1579" s="38">
        <f t="shared" si="402"/>
        <v>41985</v>
      </c>
      <c r="AR1579" s="38"/>
      <c r="AS1579" s="112" t="str">
        <f t="shared" ca="1" si="403"/>
        <v>$Z$251:$Z$1515</v>
      </c>
      <c r="AT1579" s="112">
        <f t="shared" ca="1" si="421"/>
        <v>0.24578</v>
      </c>
      <c r="AU1579" s="112">
        <f t="shared" ca="1" si="404"/>
        <v>0.24578</v>
      </c>
      <c r="AV1579" s="112">
        <f t="shared" ca="1" si="405"/>
        <v>0</v>
      </c>
      <c r="AX1579" s="71"/>
    </row>
    <row r="1580" spans="2:50">
      <c r="B1580" s="111">
        <v>43906</v>
      </c>
      <c r="C1580" s="112">
        <v>0.88937999999999995</v>
      </c>
      <c r="E1580" s="111"/>
      <c r="K1580" s="111">
        <v>43837</v>
      </c>
      <c r="L1580" s="112">
        <v>1.38439</v>
      </c>
      <c r="N1580" s="111">
        <v>43837</v>
      </c>
      <c r="O1580" s="112">
        <v>1.1467799999999999</v>
      </c>
      <c r="Q1580" s="111">
        <v>43837</v>
      </c>
      <c r="R1580" s="112">
        <v>0.23760999999999999</v>
      </c>
      <c r="S1580" s="158">
        <f t="shared" si="410"/>
        <v>0</v>
      </c>
      <c r="T1580" s="38">
        <f t="shared" si="411"/>
        <v>43906</v>
      </c>
      <c r="U1580" s="112">
        <f t="shared" ca="1" si="412"/>
        <v>0.88937999999999995</v>
      </c>
      <c r="V1580" s="112">
        <f t="shared" ca="1" si="406"/>
        <v>0.29242000000000001</v>
      </c>
      <c r="W1580" s="112">
        <f t="shared" ca="1" si="407"/>
        <v>4.6629999999999998E-2</v>
      </c>
      <c r="X1580" s="112">
        <f t="shared" ca="1" si="408"/>
        <v>0.24579000000000001</v>
      </c>
      <c r="Y1580" s="112">
        <f t="shared" ca="1" si="413"/>
        <v>0</v>
      </c>
      <c r="Z1580" s="27">
        <f t="shared" ca="1" si="409"/>
        <v>0.84275</v>
      </c>
      <c r="AB1580" s="38">
        <f t="shared" si="414"/>
        <v>43815</v>
      </c>
      <c r="AC1580" s="38">
        <f t="shared" si="415"/>
        <v>43815</v>
      </c>
      <c r="AD1580" s="38">
        <f t="shared" si="416"/>
        <v>43816</v>
      </c>
      <c r="AE1580" s="38">
        <f t="shared" si="394"/>
        <v>43811</v>
      </c>
      <c r="AF1580" s="74">
        <f t="shared" si="395"/>
        <v>43815</v>
      </c>
      <c r="AG1580" s="38">
        <f t="shared" ca="1" si="396"/>
        <v>43811</v>
      </c>
      <c r="AH1580" s="38">
        <f t="shared" ca="1" si="397"/>
        <v>43902</v>
      </c>
      <c r="AI1580" s="38">
        <f t="shared" ca="1" si="398"/>
        <v>43902</v>
      </c>
      <c r="AJ1580" s="38">
        <f t="shared" ca="1" si="399"/>
        <v>43903</v>
      </c>
      <c r="AK1580" s="74">
        <f t="shared" ca="1" si="417"/>
        <v>43811</v>
      </c>
      <c r="AL1580" s="38">
        <f t="shared" si="418"/>
        <v>43811</v>
      </c>
      <c r="AM1580" s="38">
        <f t="shared" si="419"/>
        <v>43810</v>
      </c>
      <c r="AN1580" s="112">
        <f t="shared" ca="1" si="420"/>
        <v>2</v>
      </c>
      <c r="AO1580" s="38">
        <f t="shared" si="400"/>
        <v>41985</v>
      </c>
      <c r="AP1580" s="38">
        <f t="shared" si="401"/>
        <v>41985</v>
      </c>
      <c r="AQ1580" s="38">
        <f t="shared" si="402"/>
        <v>41988</v>
      </c>
      <c r="AR1580" s="38"/>
      <c r="AS1580" s="112" t="str">
        <f t="shared" ca="1" si="403"/>
        <v>$Z$252:$Z$1516</v>
      </c>
      <c r="AT1580" s="112">
        <f t="shared" ca="1" si="421"/>
        <v>0.24579000000000001</v>
      </c>
      <c r="AU1580" s="112">
        <f t="shared" ca="1" si="404"/>
        <v>0.24579000000000001</v>
      </c>
      <c r="AV1580" s="112">
        <f t="shared" ca="1" si="405"/>
        <v>0</v>
      </c>
      <c r="AX1580" s="71"/>
    </row>
    <row r="1581" spans="2:50">
      <c r="B1581" s="111">
        <v>43907</v>
      </c>
      <c r="C1581" s="112">
        <v>1.0518799999999999</v>
      </c>
      <c r="E1581" s="111"/>
      <c r="K1581" s="111">
        <v>43838</v>
      </c>
      <c r="L1581" s="112">
        <v>1.3674299999999999</v>
      </c>
      <c r="N1581" s="111">
        <v>43838</v>
      </c>
      <c r="O1581" s="112">
        <v>1.1296900000000001</v>
      </c>
      <c r="Q1581" s="111">
        <v>43838</v>
      </c>
      <c r="R1581" s="112">
        <v>0.23774000000000001</v>
      </c>
      <c r="S1581" s="158">
        <f t="shared" si="410"/>
        <v>0</v>
      </c>
      <c r="T1581" s="38">
        <f t="shared" si="411"/>
        <v>43907</v>
      </c>
      <c r="U1581" s="112">
        <f t="shared" ca="1" si="412"/>
        <v>1.0518799999999999</v>
      </c>
      <c r="V1581" s="112">
        <f t="shared" ca="1" si="406"/>
        <v>0.29087000000000002</v>
      </c>
      <c r="W1581" s="112">
        <f t="shared" ca="1" si="407"/>
        <v>4.4790000000000003E-2</v>
      </c>
      <c r="X1581" s="112">
        <f t="shared" ca="1" si="408"/>
        <v>0.24607999999999999</v>
      </c>
      <c r="Y1581" s="112">
        <f t="shared" ca="1" si="413"/>
        <v>0</v>
      </c>
      <c r="Z1581" s="27">
        <f t="shared" ca="1" si="409"/>
        <v>1.0070899999999998</v>
      </c>
      <c r="AB1581" s="38">
        <f t="shared" si="414"/>
        <v>43816</v>
      </c>
      <c r="AC1581" s="38">
        <f t="shared" si="415"/>
        <v>43816</v>
      </c>
      <c r="AD1581" s="38">
        <f t="shared" si="416"/>
        <v>43817</v>
      </c>
      <c r="AE1581" s="38">
        <f t="shared" si="394"/>
        <v>43812</v>
      </c>
      <c r="AF1581" s="74">
        <f t="shared" si="395"/>
        <v>43816</v>
      </c>
      <c r="AG1581" s="38">
        <f t="shared" ca="1" si="396"/>
        <v>43812</v>
      </c>
      <c r="AH1581" s="38">
        <f t="shared" ca="1" si="397"/>
        <v>43903</v>
      </c>
      <c r="AI1581" s="38">
        <f t="shared" ca="1" si="398"/>
        <v>43903</v>
      </c>
      <c r="AJ1581" s="38">
        <f t="shared" ca="1" si="399"/>
        <v>43906</v>
      </c>
      <c r="AK1581" s="74">
        <f t="shared" ca="1" si="417"/>
        <v>43812</v>
      </c>
      <c r="AL1581" s="38">
        <f t="shared" si="418"/>
        <v>43812</v>
      </c>
      <c r="AM1581" s="38">
        <f t="shared" si="419"/>
        <v>43811</v>
      </c>
      <c r="AN1581" s="112">
        <f t="shared" ca="1" si="420"/>
        <v>2</v>
      </c>
      <c r="AO1581" s="38">
        <f t="shared" si="400"/>
        <v>41988</v>
      </c>
      <c r="AP1581" s="38" t="e">
        <f t="shared" si="401"/>
        <v>#N/A</v>
      </c>
      <c r="AQ1581" s="38">
        <f t="shared" si="402"/>
        <v>41988</v>
      </c>
      <c r="AR1581" s="38"/>
      <c r="AS1581" s="112" t="str">
        <f t="shared" ca="1" si="403"/>
        <v>$Z$253:$Z$1517</v>
      </c>
      <c r="AT1581" s="112">
        <f t="shared" ca="1" si="421"/>
        <v>0.24607999999999999</v>
      </c>
      <c r="AU1581" s="112">
        <f t="shared" ca="1" si="404"/>
        <v>0.24607999999999999</v>
      </c>
      <c r="AV1581" s="112">
        <f t="shared" ca="1" si="405"/>
        <v>0</v>
      </c>
      <c r="AX1581" s="71"/>
    </row>
    <row r="1582" spans="2:50">
      <c r="B1582" s="111">
        <v>43908</v>
      </c>
      <c r="C1582" s="112">
        <v>1.11575</v>
      </c>
      <c r="E1582" s="111"/>
      <c r="K1582" s="111">
        <v>43839</v>
      </c>
      <c r="L1582" s="112">
        <v>1.3506499999999999</v>
      </c>
      <c r="N1582" s="111">
        <v>43839</v>
      </c>
      <c r="O1582" s="112">
        <v>1.1127199999999999</v>
      </c>
      <c r="Q1582" s="111">
        <v>43839</v>
      </c>
      <c r="R1582" s="112">
        <v>0.23793</v>
      </c>
      <c r="S1582" s="158">
        <f t="shared" si="410"/>
        <v>0</v>
      </c>
      <c r="T1582" s="38">
        <f t="shared" si="411"/>
        <v>43908</v>
      </c>
      <c r="U1582" s="112">
        <f t="shared" ca="1" si="412"/>
        <v>1.11575</v>
      </c>
      <c r="V1582" s="112">
        <f t="shared" ca="1" si="406"/>
        <v>0.28616999999999998</v>
      </c>
      <c r="W1582" s="112">
        <f t="shared" ca="1" si="407"/>
        <v>3.9890000000000002E-2</v>
      </c>
      <c r="X1582" s="112">
        <f t="shared" ca="1" si="408"/>
        <v>0.24628</v>
      </c>
      <c r="Y1582" s="112">
        <f t="shared" ca="1" si="413"/>
        <v>0</v>
      </c>
      <c r="Z1582" s="27">
        <f t="shared" ca="1" si="409"/>
        <v>1.07586</v>
      </c>
      <c r="AB1582" s="38">
        <f t="shared" si="414"/>
        <v>43817</v>
      </c>
      <c r="AC1582" s="38">
        <f t="shared" si="415"/>
        <v>43817</v>
      </c>
      <c r="AD1582" s="38">
        <f t="shared" si="416"/>
        <v>43818</v>
      </c>
      <c r="AE1582" s="38">
        <f t="shared" si="394"/>
        <v>43815</v>
      </c>
      <c r="AF1582" s="74">
        <f t="shared" si="395"/>
        <v>43817</v>
      </c>
      <c r="AG1582" s="38">
        <f t="shared" ca="1" si="396"/>
        <v>43815</v>
      </c>
      <c r="AH1582" s="38">
        <f t="shared" ca="1" si="397"/>
        <v>43906</v>
      </c>
      <c r="AI1582" s="38">
        <f t="shared" ca="1" si="398"/>
        <v>43906</v>
      </c>
      <c r="AJ1582" s="38">
        <f t="shared" ca="1" si="399"/>
        <v>43907</v>
      </c>
      <c r="AK1582" s="74">
        <f t="shared" ca="1" si="417"/>
        <v>43815</v>
      </c>
      <c r="AL1582" s="38">
        <f t="shared" si="418"/>
        <v>43815</v>
      </c>
      <c r="AM1582" s="38">
        <f t="shared" si="419"/>
        <v>43812</v>
      </c>
      <c r="AN1582" s="112">
        <f t="shared" ca="1" si="420"/>
        <v>2</v>
      </c>
      <c r="AO1582" s="38">
        <f t="shared" si="400"/>
        <v>41989</v>
      </c>
      <c r="AP1582" s="38">
        <f t="shared" si="401"/>
        <v>41989</v>
      </c>
      <c r="AQ1582" s="38">
        <f t="shared" si="402"/>
        <v>41990</v>
      </c>
      <c r="AR1582" s="38"/>
      <c r="AS1582" s="112" t="str">
        <f t="shared" ca="1" si="403"/>
        <v>$Z$254:$Z$1518</v>
      </c>
      <c r="AT1582" s="112">
        <f t="shared" ca="1" si="421"/>
        <v>0.24628</v>
      </c>
      <c r="AU1582" s="112">
        <f t="shared" ca="1" si="404"/>
        <v>0.24628</v>
      </c>
      <c r="AV1582" s="112">
        <f t="shared" ca="1" si="405"/>
        <v>0</v>
      </c>
      <c r="AX1582" s="71"/>
    </row>
    <row r="1583" spans="2:50">
      <c r="B1583" s="111">
        <v>43909</v>
      </c>
      <c r="C1583" s="112">
        <v>1.19513</v>
      </c>
      <c r="E1583" s="111"/>
      <c r="K1583" s="111">
        <v>43840</v>
      </c>
      <c r="L1583" s="112">
        <v>1.29932</v>
      </c>
      <c r="N1583" s="111">
        <v>43840</v>
      </c>
      <c r="O1583" s="112">
        <v>1.0610999999999999</v>
      </c>
      <c r="Q1583" s="111">
        <v>43840</v>
      </c>
      <c r="R1583" s="112">
        <v>0.23821999999999999</v>
      </c>
      <c r="S1583" s="158">
        <f t="shared" si="410"/>
        <v>0</v>
      </c>
      <c r="T1583" s="38">
        <f t="shared" si="411"/>
        <v>43909</v>
      </c>
      <c r="U1583" s="112">
        <f t="shared" ca="1" si="412"/>
        <v>1.19513</v>
      </c>
      <c r="V1583" s="112">
        <f t="shared" ca="1" si="406"/>
        <v>0.28619</v>
      </c>
      <c r="W1583" s="112">
        <f t="shared" ca="1" si="407"/>
        <v>3.9780000000000003E-2</v>
      </c>
      <c r="X1583" s="112">
        <f t="shared" ca="1" si="408"/>
        <v>0.24640999999999999</v>
      </c>
      <c r="Y1583" s="112">
        <f t="shared" ca="1" si="413"/>
        <v>0</v>
      </c>
      <c r="Z1583" s="27">
        <f t="shared" ca="1" si="409"/>
        <v>1.1553500000000001</v>
      </c>
      <c r="AB1583" s="38">
        <f t="shared" si="414"/>
        <v>43818</v>
      </c>
      <c r="AC1583" s="38">
        <f t="shared" si="415"/>
        <v>43818</v>
      </c>
      <c r="AD1583" s="38">
        <f t="shared" si="416"/>
        <v>43819</v>
      </c>
      <c r="AE1583" s="38">
        <f t="shared" si="394"/>
        <v>43816</v>
      </c>
      <c r="AF1583" s="74">
        <f t="shared" si="395"/>
        <v>43818</v>
      </c>
      <c r="AG1583" s="38">
        <f t="shared" ca="1" si="396"/>
        <v>43816</v>
      </c>
      <c r="AH1583" s="38">
        <f t="shared" ca="1" si="397"/>
        <v>43907</v>
      </c>
      <c r="AI1583" s="38">
        <f t="shared" ca="1" si="398"/>
        <v>43907</v>
      </c>
      <c r="AJ1583" s="38">
        <f t="shared" ca="1" si="399"/>
        <v>43908</v>
      </c>
      <c r="AK1583" s="74">
        <f t="shared" ca="1" si="417"/>
        <v>43816</v>
      </c>
      <c r="AL1583" s="38">
        <f t="shared" si="418"/>
        <v>43816</v>
      </c>
      <c r="AM1583" s="38">
        <f t="shared" si="419"/>
        <v>43815</v>
      </c>
      <c r="AN1583" s="112">
        <f t="shared" ca="1" si="420"/>
        <v>2</v>
      </c>
      <c r="AO1583" s="38">
        <f t="shared" si="400"/>
        <v>41990</v>
      </c>
      <c r="AP1583" s="38">
        <f t="shared" si="401"/>
        <v>41990</v>
      </c>
      <c r="AQ1583" s="38">
        <f t="shared" si="402"/>
        <v>41991</v>
      </c>
      <c r="AR1583" s="38"/>
      <c r="AS1583" s="112" t="str">
        <f t="shared" ca="1" si="403"/>
        <v>$Z$255:$Z$1519</v>
      </c>
      <c r="AT1583" s="112">
        <f t="shared" ca="1" si="421"/>
        <v>0.24640999999999999</v>
      </c>
      <c r="AU1583" s="112">
        <f t="shared" ca="1" si="404"/>
        <v>0.24640999999999999</v>
      </c>
      <c r="AV1583" s="112">
        <f t="shared" ca="1" si="405"/>
        <v>0</v>
      </c>
      <c r="AX1583" s="71"/>
    </row>
    <row r="1584" spans="2:50">
      <c r="B1584" s="111">
        <v>43910</v>
      </c>
      <c r="C1584" s="112">
        <v>1.2041299999999999</v>
      </c>
      <c r="E1584" s="111"/>
      <c r="K1584" s="111">
        <v>43843</v>
      </c>
      <c r="L1584" s="112">
        <v>1.2832300000000001</v>
      </c>
      <c r="N1584" s="111">
        <v>43843</v>
      </c>
      <c r="O1584" s="112">
        <v>1.0448500000000001</v>
      </c>
      <c r="Q1584" s="111">
        <v>43843</v>
      </c>
      <c r="R1584" s="112">
        <v>0.23838000000000001</v>
      </c>
      <c r="S1584" s="158">
        <f t="shared" si="410"/>
        <v>0</v>
      </c>
      <c r="T1584" s="38">
        <f t="shared" si="411"/>
        <v>43910</v>
      </c>
      <c r="U1584" s="112">
        <f t="shared" ca="1" si="412"/>
        <v>1.2041299999999999</v>
      </c>
      <c r="V1584" s="112">
        <f t="shared" ca="1" si="406"/>
        <v>0.28777999999999998</v>
      </c>
      <c r="W1584" s="112">
        <f t="shared" ca="1" si="407"/>
        <v>4.1169999999999998E-2</v>
      </c>
      <c r="X1584" s="112">
        <f t="shared" ca="1" si="408"/>
        <v>0.24661</v>
      </c>
      <c r="Y1584" s="112">
        <f t="shared" ca="1" si="413"/>
        <v>0</v>
      </c>
      <c r="Z1584" s="27">
        <f t="shared" ca="1" si="409"/>
        <v>1.16296</v>
      </c>
      <c r="AB1584" s="38">
        <f t="shared" si="414"/>
        <v>43819</v>
      </c>
      <c r="AC1584" s="38">
        <f t="shared" si="415"/>
        <v>43819</v>
      </c>
      <c r="AD1584" s="38">
        <f t="shared" si="416"/>
        <v>43822</v>
      </c>
      <c r="AE1584" s="38">
        <f t="shared" si="394"/>
        <v>43817</v>
      </c>
      <c r="AF1584" s="74">
        <f t="shared" si="395"/>
        <v>43819</v>
      </c>
      <c r="AG1584" s="38">
        <f t="shared" ca="1" si="396"/>
        <v>43817</v>
      </c>
      <c r="AH1584" s="38">
        <f t="shared" ca="1" si="397"/>
        <v>43908</v>
      </c>
      <c r="AI1584" s="38">
        <f t="shared" ca="1" si="398"/>
        <v>43908</v>
      </c>
      <c r="AJ1584" s="38">
        <f t="shared" ca="1" si="399"/>
        <v>43909</v>
      </c>
      <c r="AK1584" s="74">
        <f t="shared" ca="1" si="417"/>
        <v>43817</v>
      </c>
      <c r="AL1584" s="38">
        <f t="shared" si="418"/>
        <v>43817</v>
      </c>
      <c r="AM1584" s="38">
        <f t="shared" si="419"/>
        <v>43816</v>
      </c>
      <c r="AN1584" s="112">
        <f t="shared" ca="1" si="420"/>
        <v>2</v>
      </c>
      <c r="AO1584" s="38">
        <f t="shared" si="400"/>
        <v>41991</v>
      </c>
      <c r="AP1584" s="38">
        <f t="shared" si="401"/>
        <v>41991</v>
      </c>
      <c r="AQ1584" s="38">
        <f t="shared" si="402"/>
        <v>41992</v>
      </c>
      <c r="AR1584" s="38"/>
      <c r="AS1584" s="112" t="str">
        <f t="shared" ca="1" si="403"/>
        <v>$Z$256:$Z$1520</v>
      </c>
      <c r="AT1584" s="112">
        <f t="shared" ca="1" si="421"/>
        <v>0.24661</v>
      </c>
      <c r="AU1584" s="112">
        <f t="shared" ca="1" si="404"/>
        <v>0.24661</v>
      </c>
      <c r="AV1584" s="112">
        <f t="shared" ca="1" si="405"/>
        <v>0</v>
      </c>
      <c r="AX1584" s="71"/>
    </row>
    <row r="1585" spans="2:50">
      <c r="B1585" s="111">
        <v>43913</v>
      </c>
      <c r="C1585" s="112">
        <v>1.21563</v>
      </c>
      <c r="E1585" s="111"/>
      <c r="K1585" s="111">
        <v>43844</v>
      </c>
      <c r="L1585" s="112">
        <v>1.2665999999999999</v>
      </c>
      <c r="N1585" s="111">
        <v>43844</v>
      </c>
      <c r="O1585" s="112">
        <v>1.0281</v>
      </c>
      <c r="Q1585" s="111">
        <v>43844</v>
      </c>
      <c r="R1585" s="112">
        <v>0.23849999999999999</v>
      </c>
      <c r="S1585" s="158">
        <f t="shared" si="410"/>
        <v>0</v>
      </c>
      <c r="T1585" s="38">
        <f t="shared" si="411"/>
        <v>43913</v>
      </c>
      <c r="U1585" s="112">
        <f t="shared" ca="1" si="412"/>
        <v>1.21563</v>
      </c>
      <c r="V1585" s="112">
        <f t="shared" ca="1" si="406"/>
        <v>0.28828999999999999</v>
      </c>
      <c r="W1585" s="112">
        <f t="shared" ca="1" si="407"/>
        <v>4.163E-2</v>
      </c>
      <c r="X1585" s="112">
        <f t="shared" ca="1" si="408"/>
        <v>0.24665999999999999</v>
      </c>
      <c r="Y1585" s="112">
        <f t="shared" ca="1" si="413"/>
        <v>0</v>
      </c>
      <c r="Z1585" s="27">
        <f t="shared" ca="1" si="409"/>
        <v>1.1739999999999999</v>
      </c>
      <c r="AB1585" s="38">
        <f t="shared" si="414"/>
        <v>43822</v>
      </c>
      <c r="AC1585" s="38">
        <f t="shared" si="415"/>
        <v>43822</v>
      </c>
      <c r="AD1585" s="38">
        <f t="shared" si="416"/>
        <v>43823</v>
      </c>
      <c r="AE1585" s="38">
        <f t="shared" si="394"/>
        <v>43818</v>
      </c>
      <c r="AF1585" s="74">
        <f t="shared" si="395"/>
        <v>43822</v>
      </c>
      <c r="AG1585" s="38">
        <f t="shared" ca="1" si="396"/>
        <v>43818</v>
      </c>
      <c r="AH1585" s="38">
        <f t="shared" ca="1" si="397"/>
        <v>43909</v>
      </c>
      <c r="AI1585" s="38">
        <f t="shared" ca="1" si="398"/>
        <v>43909</v>
      </c>
      <c r="AJ1585" s="38">
        <f t="shared" ca="1" si="399"/>
        <v>43910</v>
      </c>
      <c r="AK1585" s="74">
        <f t="shared" ca="1" si="417"/>
        <v>43818</v>
      </c>
      <c r="AL1585" s="38">
        <f t="shared" si="418"/>
        <v>43818</v>
      </c>
      <c r="AM1585" s="38">
        <f t="shared" si="419"/>
        <v>43817</v>
      </c>
      <c r="AN1585" s="112">
        <f t="shared" ca="1" si="420"/>
        <v>2</v>
      </c>
      <c r="AO1585" s="38">
        <f t="shared" si="400"/>
        <v>41992</v>
      </c>
      <c r="AP1585" s="38">
        <f t="shared" si="401"/>
        <v>41992</v>
      </c>
      <c r="AQ1585" s="38">
        <f t="shared" si="402"/>
        <v>41995</v>
      </c>
      <c r="AR1585" s="38"/>
      <c r="AS1585" s="112" t="str">
        <f t="shared" ca="1" si="403"/>
        <v>$Z$257:$Z$1521</v>
      </c>
      <c r="AT1585" s="112">
        <f t="shared" ca="1" si="421"/>
        <v>0.24665999999999999</v>
      </c>
      <c r="AU1585" s="112">
        <f t="shared" ca="1" si="404"/>
        <v>0.24665999999999999</v>
      </c>
      <c r="AV1585" s="112">
        <f t="shared" ca="1" si="405"/>
        <v>0</v>
      </c>
      <c r="AX1585" s="71"/>
    </row>
    <row r="1586" spans="2:50">
      <c r="B1586" s="111">
        <v>43914</v>
      </c>
      <c r="C1586" s="112">
        <v>1.23238</v>
      </c>
      <c r="E1586" s="111"/>
      <c r="K1586" s="111">
        <v>43845</v>
      </c>
      <c r="L1586" s="112">
        <v>1.2501899999999999</v>
      </c>
      <c r="N1586" s="111">
        <v>43845</v>
      </c>
      <c r="O1586" s="112">
        <v>1.01169</v>
      </c>
      <c r="Q1586" s="111">
        <v>43845</v>
      </c>
      <c r="R1586" s="112">
        <v>0.23849999999999999</v>
      </c>
      <c r="S1586" s="158">
        <f t="shared" si="410"/>
        <v>0</v>
      </c>
      <c r="T1586" s="38">
        <f t="shared" si="411"/>
        <v>43914</v>
      </c>
      <c r="U1586" s="112">
        <f t="shared" ca="1" si="412"/>
        <v>1.23238</v>
      </c>
      <c r="V1586" s="112">
        <f t="shared" ca="1" si="406"/>
        <v>0.28894999999999998</v>
      </c>
      <c r="W1586" s="112">
        <f t="shared" ca="1" si="407"/>
        <v>4.2180000000000002E-2</v>
      </c>
      <c r="X1586" s="112">
        <f t="shared" ca="1" si="408"/>
        <v>0.24676999999999999</v>
      </c>
      <c r="Y1586" s="112">
        <f t="shared" ca="1" si="413"/>
        <v>0</v>
      </c>
      <c r="Z1586" s="27">
        <f t="shared" ca="1" si="409"/>
        <v>1.1901999999999999</v>
      </c>
      <c r="AB1586" s="38">
        <f t="shared" si="414"/>
        <v>43823</v>
      </c>
      <c r="AC1586" s="38">
        <f t="shared" si="415"/>
        <v>43823</v>
      </c>
      <c r="AD1586" s="38">
        <f t="shared" si="416"/>
        <v>43826</v>
      </c>
      <c r="AE1586" s="38">
        <f t="shared" si="394"/>
        <v>43819</v>
      </c>
      <c r="AF1586" s="74">
        <f t="shared" si="395"/>
        <v>43823</v>
      </c>
      <c r="AG1586" s="38">
        <f t="shared" ca="1" si="396"/>
        <v>43819</v>
      </c>
      <c r="AH1586" s="38">
        <f t="shared" ca="1" si="397"/>
        <v>43910</v>
      </c>
      <c r="AI1586" s="38">
        <f t="shared" ca="1" si="398"/>
        <v>43910</v>
      </c>
      <c r="AJ1586" s="38">
        <f t="shared" ca="1" si="399"/>
        <v>43913</v>
      </c>
      <c r="AK1586" s="74">
        <f t="shared" ca="1" si="417"/>
        <v>43819</v>
      </c>
      <c r="AL1586" s="38">
        <f t="shared" si="418"/>
        <v>43819</v>
      </c>
      <c r="AM1586" s="38">
        <f t="shared" si="419"/>
        <v>43818</v>
      </c>
      <c r="AN1586" s="112">
        <f t="shared" ca="1" si="420"/>
        <v>2</v>
      </c>
      <c r="AO1586" s="38">
        <f t="shared" si="400"/>
        <v>41995</v>
      </c>
      <c r="AP1586" s="38" t="e">
        <f t="shared" si="401"/>
        <v>#N/A</v>
      </c>
      <c r="AQ1586" s="38">
        <f t="shared" si="402"/>
        <v>41995</v>
      </c>
      <c r="AR1586" s="38"/>
      <c r="AS1586" s="112" t="str">
        <f t="shared" ca="1" si="403"/>
        <v>$Z$258:$Z$1522</v>
      </c>
      <c r="AT1586" s="112">
        <f t="shared" ca="1" si="421"/>
        <v>0.24676999999999999</v>
      </c>
      <c r="AU1586" s="112">
        <f t="shared" ca="1" si="404"/>
        <v>0.24676999999999999</v>
      </c>
      <c r="AV1586" s="112">
        <f t="shared" ca="1" si="405"/>
        <v>0</v>
      </c>
      <c r="AX1586" s="71"/>
    </row>
    <row r="1587" spans="2:50">
      <c r="B1587" s="111">
        <v>43915</v>
      </c>
      <c r="C1587" s="112">
        <v>1.2669999999999999</v>
      </c>
      <c r="E1587" s="111"/>
      <c r="K1587" s="111">
        <v>43846</v>
      </c>
      <c r="L1587" s="112">
        <v>1.2342</v>
      </c>
      <c r="N1587" s="111">
        <v>43846</v>
      </c>
      <c r="O1587" s="112">
        <v>0.99482999999999999</v>
      </c>
      <c r="Q1587" s="111">
        <v>43846</v>
      </c>
      <c r="R1587" s="112">
        <v>0.23937</v>
      </c>
      <c r="S1587" s="158">
        <f t="shared" si="410"/>
        <v>0</v>
      </c>
      <c r="T1587" s="38">
        <f t="shared" si="411"/>
        <v>43915</v>
      </c>
      <c r="U1587" s="112">
        <f t="shared" ca="1" si="412"/>
        <v>1.2669999999999999</v>
      </c>
      <c r="V1587" s="112">
        <f t="shared" ca="1" si="406"/>
        <v>0.28988999999999998</v>
      </c>
      <c r="W1587" s="112">
        <f t="shared" ca="1" si="407"/>
        <v>4.2939999999999999E-2</v>
      </c>
      <c r="X1587" s="112">
        <f t="shared" ca="1" si="408"/>
        <v>0.24695</v>
      </c>
      <c r="Y1587" s="112">
        <f t="shared" ca="1" si="413"/>
        <v>0</v>
      </c>
      <c r="Z1587" s="27">
        <f t="shared" ca="1" si="409"/>
        <v>1.2240599999999999</v>
      </c>
      <c r="AA1587" s="112">
        <v>0</v>
      </c>
      <c r="AB1587" s="161">
        <f t="shared" si="414"/>
        <v>43826</v>
      </c>
      <c r="AC1587" s="161" t="e">
        <f t="shared" si="415"/>
        <v>#N/A</v>
      </c>
      <c r="AD1587" s="161">
        <f t="shared" si="416"/>
        <v>43826</v>
      </c>
      <c r="AE1587" s="161">
        <f t="shared" si="394"/>
        <v>43822</v>
      </c>
      <c r="AF1587" s="161">
        <f t="shared" si="395"/>
        <v>43826</v>
      </c>
      <c r="AG1587" s="161">
        <f t="shared" ca="1" si="396"/>
        <v>43823</v>
      </c>
      <c r="AH1587" s="161">
        <f t="shared" ca="1" si="397"/>
        <v>43914</v>
      </c>
      <c r="AI1587" s="161">
        <f t="shared" ca="1" si="398"/>
        <v>43914</v>
      </c>
      <c r="AJ1587" s="161">
        <f t="shared" ca="1" si="399"/>
        <v>43915</v>
      </c>
      <c r="AK1587" s="161">
        <f t="shared" ca="1" si="417"/>
        <v>43819</v>
      </c>
      <c r="AL1587" s="161">
        <f t="shared" si="418"/>
        <v>43822</v>
      </c>
      <c r="AM1587" s="161">
        <f t="shared" si="419"/>
        <v>43819</v>
      </c>
      <c r="AN1587" s="16">
        <f t="shared" ca="1" si="420"/>
        <v>1</v>
      </c>
      <c r="AO1587" s="161">
        <f>INDEX(T:T,IFERROR(MATCH(EDATE(AE1587,-60),T:T,0),MATCH(EDATE(AE1587,-60),T:T,1)+1))</f>
        <v>41996</v>
      </c>
      <c r="AP1587" s="161">
        <f>INDEX(T:T,MATCH(EDATE(AE1587,-60),T:T,0))</f>
        <v>41996</v>
      </c>
      <c r="AQ1587" s="161">
        <f t="shared" si="402"/>
        <v>41997</v>
      </c>
      <c r="AR1587" s="161"/>
      <c r="AS1587" s="16" t="str">
        <f>ADDRESS(MATCH(AO1587,T:T,0),COLUMN(Z1587))&amp;":"&amp;ADDRESS(MATCH(AL1587,T:T,0),COLUMN(Z1587))</f>
        <v>$Z$259:$Z$1523</v>
      </c>
      <c r="AT1587" s="16">
        <f t="shared" ca="1" si="421"/>
        <v>0.24695</v>
      </c>
      <c r="AU1587" s="16">
        <f t="shared" ca="1" si="404"/>
        <v>0.24695</v>
      </c>
      <c r="AV1587" s="16">
        <f t="shared" ca="1" si="405"/>
        <v>0</v>
      </c>
      <c r="AX1587" s="71"/>
    </row>
    <row r="1588" spans="2:50">
      <c r="B1588" s="111">
        <v>43916</v>
      </c>
      <c r="C1588" s="112">
        <v>1.37463</v>
      </c>
      <c r="E1588" s="111"/>
      <c r="K1588" s="111">
        <v>43847</v>
      </c>
      <c r="L1588" s="112">
        <v>1.2176100000000001</v>
      </c>
      <c r="N1588" s="111">
        <v>43847</v>
      </c>
      <c r="O1588" s="112">
        <v>0.97809000000000001</v>
      </c>
      <c r="Q1588" s="111">
        <v>43847</v>
      </c>
      <c r="R1588" s="112">
        <v>0.23952000000000001</v>
      </c>
      <c r="S1588" s="158">
        <f t="shared" si="410"/>
        <v>0</v>
      </c>
      <c r="T1588" s="38">
        <f t="shared" si="411"/>
        <v>43916</v>
      </c>
      <c r="U1588" s="112">
        <f t="shared" ca="1" si="412"/>
        <v>1.37463</v>
      </c>
      <c r="V1588" s="112">
        <f t="shared" ca="1" si="406"/>
        <v>0.29076000000000002</v>
      </c>
      <c r="W1588" s="112">
        <f t="shared" ca="1" si="407"/>
        <v>4.3810000000000002E-2</v>
      </c>
      <c r="X1588" s="112">
        <f t="shared" ca="1" si="408"/>
        <v>0.24695</v>
      </c>
      <c r="Y1588" s="112">
        <f t="shared" ca="1" si="413"/>
        <v>0</v>
      </c>
      <c r="Z1588" s="27">
        <f t="shared" ca="1" si="409"/>
        <v>1.3308200000000001</v>
      </c>
      <c r="AB1588" s="38">
        <f t="shared" si="414"/>
        <v>43826</v>
      </c>
      <c r="AC1588" s="38" t="e">
        <f t="shared" si="415"/>
        <v>#N/A</v>
      </c>
      <c r="AD1588" s="38">
        <f t="shared" si="416"/>
        <v>43826</v>
      </c>
      <c r="AE1588" s="38">
        <f t="shared" si="394"/>
        <v>43822</v>
      </c>
      <c r="AF1588" s="74">
        <f t="shared" si="395"/>
        <v>43826</v>
      </c>
      <c r="AG1588" s="38">
        <f t="shared" ca="1" si="396"/>
        <v>43823</v>
      </c>
      <c r="AH1588" s="38">
        <f t="shared" ca="1" si="397"/>
        <v>43914</v>
      </c>
      <c r="AI1588" s="38">
        <f t="shared" ca="1" si="398"/>
        <v>43914</v>
      </c>
      <c r="AJ1588" s="38">
        <f t="shared" ca="1" si="399"/>
        <v>43915</v>
      </c>
      <c r="AK1588" s="74">
        <f t="shared" ca="1" si="417"/>
        <v>43822</v>
      </c>
      <c r="AL1588" s="38">
        <f t="shared" si="418"/>
        <v>43822</v>
      </c>
      <c r="AM1588" s="38">
        <f t="shared" si="419"/>
        <v>43819</v>
      </c>
      <c r="AN1588" s="112">
        <f t="shared" ca="1" si="420"/>
        <v>2</v>
      </c>
      <c r="AO1588" s="38">
        <f t="shared" si="400"/>
        <v>41996</v>
      </c>
      <c r="AP1588" s="38">
        <f t="shared" si="401"/>
        <v>41996</v>
      </c>
      <c r="AQ1588" s="38">
        <f t="shared" si="402"/>
        <v>41997</v>
      </c>
      <c r="AR1588" s="38"/>
      <c r="AS1588" s="112" t="str">
        <f t="shared" ref="AS1588:AS1612" ca="1" si="422">ADDRESS(MATCH(AO1588,T:T,0),COLUMN(Z1588))&amp;":"&amp;ADDRESS(MATCH(AK1588,T:T,0),COLUMN(Z1588))</f>
        <v>$Z$259:$Z$1523</v>
      </c>
      <c r="AT1588" s="112">
        <f t="shared" ca="1" si="421"/>
        <v>0.24695</v>
      </c>
      <c r="AU1588" s="112">
        <f t="shared" ref="AU1588:AU1612" ca="1" si="423">X1588</f>
        <v>0.24695</v>
      </c>
      <c r="AV1588" s="112">
        <f t="shared" ref="AV1588:AV1643" ca="1" si="424">AT1588-AU1588</f>
        <v>0</v>
      </c>
      <c r="AX1588" s="71"/>
    </row>
    <row r="1589" spans="2:50">
      <c r="B1589" s="111">
        <v>43917</v>
      </c>
      <c r="C1589" s="112">
        <v>1.4501299999999999</v>
      </c>
      <c r="E1589" s="111"/>
      <c r="K1589" s="111">
        <v>43850</v>
      </c>
      <c r="L1589" s="112">
        <v>1.2179</v>
      </c>
      <c r="N1589" s="111">
        <v>43850</v>
      </c>
      <c r="O1589" s="112">
        <v>0.97809000000000001</v>
      </c>
      <c r="Q1589" s="111">
        <v>43850</v>
      </c>
      <c r="R1589" s="112">
        <v>0.23981</v>
      </c>
      <c r="S1589" s="158">
        <f t="shared" si="410"/>
        <v>0</v>
      </c>
      <c r="T1589" s="38">
        <f t="shared" si="411"/>
        <v>43917</v>
      </c>
      <c r="U1589" s="112">
        <f t="shared" ca="1" si="412"/>
        <v>1.4501299999999999</v>
      </c>
      <c r="V1589" s="112">
        <f t="shared" ca="1" si="406"/>
        <v>0.29238999999999998</v>
      </c>
      <c r="W1589" s="112">
        <f t="shared" ca="1" si="407"/>
        <v>4.5319999999999999E-2</v>
      </c>
      <c r="X1589" s="112">
        <f t="shared" ca="1" si="408"/>
        <v>0.24707000000000001</v>
      </c>
      <c r="Y1589" s="112">
        <f t="shared" ca="1" si="413"/>
        <v>0</v>
      </c>
      <c r="Z1589" s="27">
        <f t="shared" ca="1" si="409"/>
        <v>1.4048099999999999</v>
      </c>
      <c r="AB1589" s="164">
        <f t="shared" si="414"/>
        <v>43826</v>
      </c>
      <c r="AC1589" s="164">
        <f t="shared" si="415"/>
        <v>43826</v>
      </c>
      <c r="AD1589" s="164">
        <f t="shared" si="416"/>
        <v>43829</v>
      </c>
      <c r="AE1589" s="164">
        <f t="shared" si="394"/>
        <v>43822</v>
      </c>
      <c r="AF1589" s="164">
        <f t="shared" si="395"/>
        <v>43826</v>
      </c>
      <c r="AG1589" s="164">
        <f t="shared" ca="1" si="396"/>
        <v>43823</v>
      </c>
      <c r="AH1589" s="164">
        <f t="shared" ca="1" si="397"/>
        <v>43914</v>
      </c>
      <c r="AI1589" s="164">
        <f t="shared" ca="1" si="398"/>
        <v>43914</v>
      </c>
      <c r="AJ1589" s="164">
        <f t="shared" ca="1" si="399"/>
        <v>43915</v>
      </c>
      <c r="AK1589" s="164">
        <f t="shared" ca="1" si="417"/>
        <v>43822</v>
      </c>
      <c r="AL1589" s="164">
        <f t="shared" si="418"/>
        <v>43822</v>
      </c>
      <c r="AM1589" s="164">
        <f t="shared" si="419"/>
        <v>43819</v>
      </c>
      <c r="AN1589" s="165">
        <f t="shared" ca="1" si="420"/>
        <v>3</v>
      </c>
      <c r="AO1589" s="164">
        <f t="shared" si="400"/>
        <v>41996</v>
      </c>
      <c r="AP1589" s="164">
        <f t="shared" si="401"/>
        <v>41996</v>
      </c>
      <c r="AQ1589" s="164">
        <f t="shared" si="402"/>
        <v>41997</v>
      </c>
      <c r="AR1589" s="164"/>
      <c r="AS1589" s="165" t="str">
        <f ca="1">ADDRESS(MATCH(AO1589,T:T,0),COLUMN(Z1589))&amp;":"&amp;ADDRESS(MATCH(AK1589,T:T,0),COLUMN(Z1589))</f>
        <v>$Z$259:$Z$1523</v>
      </c>
      <c r="AT1589" s="165">
        <f t="shared" ca="1" si="421"/>
        <v>0.24695</v>
      </c>
      <c r="AU1589" s="165">
        <f ca="1">X1589</f>
        <v>0.24707000000000001</v>
      </c>
      <c r="AV1589" s="165">
        <f ca="1">AT1589-AU1589</f>
        <v>-1.2000000000000899E-4</v>
      </c>
      <c r="AX1589" s="71"/>
    </row>
    <row r="1590" spans="2:50">
      <c r="B1590" s="111">
        <v>43920</v>
      </c>
      <c r="C1590" s="112">
        <v>1.4333800000000001</v>
      </c>
      <c r="E1590" s="111"/>
      <c r="K1590" s="111">
        <v>43851</v>
      </c>
      <c r="L1590" s="112">
        <v>1.15126</v>
      </c>
      <c r="N1590" s="111">
        <v>43851</v>
      </c>
      <c r="O1590" s="112">
        <v>0.91144999999999998</v>
      </c>
      <c r="Q1590" s="111">
        <v>43851</v>
      </c>
      <c r="R1590" s="112">
        <v>0.23981</v>
      </c>
      <c r="S1590" s="158">
        <f t="shared" si="410"/>
        <v>0</v>
      </c>
      <c r="T1590" s="38">
        <f t="shared" si="411"/>
        <v>43920</v>
      </c>
      <c r="U1590" s="112">
        <f t="shared" ca="1" si="412"/>
        <v>1.4333800000000001</v>
      </c>
      <c r="V1590" s="112">
        <f t="shared" ca="1" si="406"/>
        <v>0.29394999999999999</v>
      </c>
      <c r="W1590" s="112">
        <f t="shared" ca="1" si="407"/>
        <v>4.6850000000000003E-2</v>
      </c>
      <c r="X1590" s="112">
        <f t="shared" ca="1" si="408"/>
        <v>0.24709999999999999</v>
      </c>
      <c r="Y1590" s="112">
        <f t="shared" ca="1" si="413"/>
        <v>0</v>
      </c>
      <c r="Z1590" s="27">
        <f t="shared" ca="1" si="409"/>
        <v>1.38653</v>
      </c>
      <c r="AB1590" s="164">
        <f t="shared" si="414"/>
        <v>43829</v>
      </c>
      <c r="AC1590" s="164">
        <f t="shared" si="415"/>
        <v>43829</v>
      </c>
      <c r="AD1590" s="164">
        <f t="shared" si="416"/>
        <v>43830</v>
      </c>
      <c r="AE1590" s="164">
        <f t="shared" si="394"/>
        <v>43823</v>
      </c>
      <c r="AF1590" s="164">
        <f t="shared" si="395"/>
        <v>43829</v>
      </c>
      <c r="AG1590" s="164">
        <f t="shared" ca="1" si="396"/>
        <v>43825</v>
      </c>
      <c r="AH1590" s="164">
        <f t="shared" ca="1" si="397"/>
        <v>43916</v>
      </c>
      <c r="AI1590" s="164">
        <f t="shared" ca="1" si="398"/>
        <v>43916</v>
      </c>
      <c r="AJ1590" s="164">
        <f t="shared" ca="1" si="399"/>
        <v>43917</v>
      </c>
      <c r="AK1590" s="164">
        <f t="shared" ca="1" si="417"/>
        <v>43823</v>
      </c>
      <c r="AL1590" s="164">
        <f t="shared" si="418"/>
        <v>43823</v>
      </c>
      <c r="AM1590" s="164">
        <f t="shared" si="419"/>
        <v>43822</v>
      </c>
      <c r="AN1590" s="165">
        <f t="shared" ca="1" si="420"/>
        <v>2</v>
      </c>
      <c r="AO1590" s="164">
        <f t="shared" si="400"/>
        <v>41997</v>
      </c>
      <c r="AP1590" s="164">
        <f t="shared" si="401"/>
        <v>41997</v>
      </c>
      <c r="AQ1590" s="164">
        <f t="shared" si="402"/>
        <v>42002</v>
      </c>
      <c r="AR1590" s="164"/>
      <c r="AS1590" s="165" t="str">
        <f t="shared" ca="1" si="422"/>
        <v>$Z$260:$Z$1524</v>
      </c>
      <c r="AT1590" s="165">
        <f t="shared" ca="1" si="421"/>
        <v>0.24707000000000001</v>
      </c>
      <c r="AU1590" s="165">
        <f t="shared" ca="1" si="423"/>
        <v>0.24709999999999999</v>
      </c>
      <c r="AV1590" s="165">
        <f t="shared" ca="1" si="424"/>
        <v>-2.9999999999974492E-5</v>
      </c>
      <c r="AX1590" s="71"/>
    </row>
    <row r="1591" spans="2:50">
      <c r="B1591" s="111">
        <v>43921</v>
      </c>
      <c r="C1591" s="112">
        <v>1.4504999999999999</v>
      </c>
      <c r="E1591" s="111"/>
      <c r="K1591" s="111">
        <v>43852</v>
      </c>
      <c r="L1591" s="112">
        <v>1.13443</v>
      </c>
      <c r="N1591" s="111">
        <v>43852</v>
      </c>
      <c r="O1591" s="112">
        <v>0.89459999999999995</v>
      </c>
      <c r="Q1591" s="111">
        <v>43852</v>
      </c>
      <c r="R1591" s="112">
        <v>0.23982999999999999</v>
      </c>
      <c r="S1591" s="158">
        <f t="shared" si="410"/>
        <v>0</v>
      </c>
      <c r="T1591" s="38">
        <f t="shared" si="411"/>
        <v>43921</v>
      </c>
      <c r="U1591" s="112">
        <f t="shared" ca="1" si="412"/>
        <v>1.4504999999999999</v>
      </c>
      <c r="V1591" s="112">
        <f t="shared" ca="1" si="406"/>
        <v>0.29437999999999998</v>
      </c>
      <c r="W1591" s="112">
        <f t="shared" ca="1" si="407"/>
        <v>4.7260000000000003E-2</v>
      </c>
      <c r="X1591" s="112">
        <f t="shared" ca="1" si="408"/>
        <v>0.24712000000000001</v>
      </c>
      <c r="Y1591" s="112">
        <f t="shared" ca="1" si="413"/>
        <v>0</v>
      </c>
      <c r="Z1591" s="27">
        <f t="shared" ca="1" si="409"/>
        <v>1.4032399999999998</v>
      </c>
      <c r="AB1591" s="38">
        <f t="shared" si="414"/>
        <v>43830</v>
      </c>
      <c r="AC1591" s="38">
        <f t="shared" si="415"/>
        <v>43830</v>
      </c>
      <c r="AD1591" s="38">
        <f t="shared" si="416"/>
        <v>43832</v>
      </c>
      <c r="AE1591" s="38">
        <f t="shared" si="394"/>
        <v>43826</v>
      </c>
      <c r="AF1591" s="74">
        <f t="shared" si="395"/>
        <v>43830</v>
      </c>
      <c r="AG1591" s="38">
        <f t="shared" ca="1" si="396"/>
        <v>43826</v>
      </c>
      <c r="AH1591" s="38">
        <f t="shared" ca="1" si="397"/>
        <v>43917</v>
      </c>
      <c r="AI1591" s="38">
        <f t="shared" ca="1" si="398"/>
        <v>43917</v>
      </c>
      <c r="AJ1591" s="38">
        <f t="shared" ca="1" si="399"/>
        <v>43920</v>
      </c>
      <c r="AK1591" s="74">
        <f t="shared" ca="1" si="417"/>
        <v>43826</v>
      </c>
      <c r="AL1591" s="38">
        <f t="shared" si="418"/>
        <v>43826</v>
      </c>
      <c r="AM1591" s="38">
        <f t="shared" si="419"/>
        <v>43823</v>
      </c>
      <c r="AN1591" s="112">
        <f t="shared" ca="1" si="420"/>
        <v>2</v>
      </c>
      <c r="AO1591" s="38">
        <f t="shared" si="400"/>
        <v>42002</v>
      </c>
      <c r="AP1591" s="38" t="e">
        <f t="shared" si="401"/>
        <v>#N/A</v>
      </c>
      <c r="AQ1591" s="38">
        <f t="shared" si="402"/>
        <v>42002</v>
      </c>
      <c r="AR1591" s="38"/>
      <c r="AS1591" s="112" t="str">
        <f t="shared" ca="1" si="422"/>
        <v>$Z$261:$Z$1525</v>
      </c>
      <c r="AT1591" s="112">
        <f t="shared" ca="1" si="421"/>
        <v>0.24712000000000001</v>
      </c>
      <c r="AU1591" s="112">
        <f t="shared" ca="1" si="423"/>
        <v>0.24712000000000001</v>
      </c>
      <c r="AV1591" s="112">
        <f t="shared" ca="1" si="424"/>
        <v>0</v>
      </c>
      <c r="AX1591" s="71"/>
    </row>
    <row r="1592" spans="2:50">
      <c r="B1592" s="111">
        <v>43922</v>
      </c>
      <c r="C1592" s="112">
        <v>1.4365000000000001</v>
      </c>
      <c r="E1592" s="111"/>
      <c r="K1592" s="111">
        <v>43853</v>
      </c>
      <c r="L1592" s="112">
        <v>1.1175999999999999</v>
      </c>
      <c r="N1592" s="111">
        <v>43853</v>
      </c>
      <c r="O1592" s="112">
        <v>0.87775000000000003</v>
      </c>
      <c r="Q1592" s="111">
        <v>43853</v>
      </c>
      <c r="R1592" s="112">
        <v>0.23985000000000001</v>
      </c>
      <c r="S1592" s="158">
        <f t="shared" si="410"/>
        <v>0</v>
      </c>
      <c r="T1592" s="38">
        <f t="shared" si="411"/>
        <v>43922</v>
      </c>
      <c r="U1592" s="112">
        <f t="shared" ca="1" si="412"/>
        <v>1.4365000000000001</v>
      </c>
      <c r="V1592" s="112">
        <f t="shared" ca="1" si="406"/>
        <v>0.29550999999999999</v>
      </c>
      <c r="W1592" s="112">
        <f t="shared" ca="1" si="407"/>
        <v>4.8239999999999998E-2</v>
      </c>
      <c r="X1592" s="112">
        <f t="shared" ca="1" si="408"/>
        <v>0.24726999999999999</v>
      </c>
      <c r="Y1592" s="112">
        <f t="shared" ca="1" si="413"/>
        <v>0</v>
      </c>
      <c r="Z1592" s="27">
        <f t="shared" ca="1" si="409"/>
        <v>1.38826</v>
      </c>
      <c r="AB1592" s="38">
        <f t="shared" si="414"/>
        <v>43832</v>
      </c>
      <c r="AC1592" s="38" t="e">
        <f t="shared" si="415"/>
        <v>#N/A</v>
      </c>
      <c r="AD1592" s="38">
        <f t="shared" si="416"/>
        <v>43832</v>
      </c>
      <c r="AE1592" s="38">
        <f t="shared" si="394"/>
        <v>43829</v>
      </c>
      <c r="AF1592" s="74">
        <f t="shared" si="395"/>
        <v>43832</v>
      </c>
      <c r="AG1592" s="38">
        <f t="shared" ca="1" si="396"/>
        <v>43829</v>
      </c>
      <c r="AH1592" s="38">
        <f t="shared" ca="1" si="397"/>
        <v>43920</v>
      </c>
      <c r="AI1592" s="38">
        <f t="shared" ca="1" si="398"/>
        <v>43920</v>
      </c>
      <c r="AJ1592" s="38">
        <f t="shared" ca="1" si="399"/>
        <v>43921</v>
      </c>
      <c r="AK1592" s="74">
        <f t="shared" ca="1" si="417"/>
        <v>43829</v>
      </c>
      <c r="AL1592" s="38">
        <f t="shared" si="418"/>
        <v>43829</v>
      </c>
      <c r="AM1592" s="38">
        <f t="shared" si="419"/>
        <v>43826</v>
      </c>
      <c r="AN1592" s="112">
        <f t="shared" ca="1" si="420"/>
        <v>2</v>
      </c>
      <c r="AO1592" s="38">
        <f t="shared" si="400"/>
        <v>42003</v>
      </c>
      <c r="AP1592" s="38">
        <f t="shared" si="401"/>
        <v>42003</v>
      </c>
      <c r="AQ1592" s="38">
        <f t="shared" si="402"/>
        <v>42004</v>
      </c>
      <c r="AR1592" s="38"/>
      <c r="AS1592" s="112" t="str">
        <f t="shared" ca="1" si="422"/>
        <v>$Z$262:$Z$1526</v>
      </c>
      <c r="AT1592" s="112">
        <f t="shared" ca="1" si="421"/>
        <v>0.24726999999999999</v>
      </c>
      <c r="AU1592" s="112">
        <f t="shared" ca="1" si="423"/>
        <v>0.24726999999999999</v>
      </c>
      <c r="AV1592" s="112">
        <f t="shared" ca="1" si="424"/>
        <v>0</v>
      </c>
      <c r="AX1592" s="71"/>
    </row>
    <row r="1593" spans="2:50">
      <c r="B1593" s="111">
        <v>43923</v>
      </c>
      <c r="C1593" s="112">
        <v>1.373</v>
      </c>
      <c r="E1593" s="111"/>
      <c r="K1593" s="111">
        <v>43854</v>
      </c>
      <c r="L1593" s="112">
        <v>1.1008499999999999</v>
      </c>
      <c r="N1593" s="111">
        <v>43854</v>
      </c>
      <c r="O1593" s="112">
        <v>0.8609</v>
      </c>
      <c r="Q1593" s="111">
        <v>43854</v>
      </c>
      <c r="R1593" s="112">
        <v>0.23995</v>
      </c>
      <c r="S1593" s="158">
        <f t="shared" si="410"/>
        <v>0</v>
      </c>
      <c r="T1593" s="38">
        <f t="shared" si="411"/>
        <v>43923</v>
      </c>
      <c r="U1593" s="112">
        <f t="shared" ca="1" si="412"/>
        <v>1.373</v>
      </c>
      <c r="V1593" s="112">
        <f t="shared" ca="1" si="406"/>
        <v>0.29660999999999998</v>
      </c>
      <c r="W1593" s="112">
        <f t="shared" ca="1" si="407"/>
        <v>4.9340000000000002E-2</v>
      </c>
      <c r="X1593" s="112">
        <f t="shared" ca="1" si="408"/>
        <v>0.24726999999999999</v>
      </c>
      <c r="Y1593" s="112">
        <f t="shared" ca="1" si="413"/>
        <v>0</v>
      </c>
      <c r="Z1593" s="27">
        <f t="shared" ca="1" si="409"/>
        <v>1.3236600000000001</v>
      </c>
      <c r="AB1593" s="38">
        <f t="shared" si="414"/>
        <v>43832</v>
      </c>
      <c r="AC1593" s="38">
        <f t="shared" si="415"/>
        <v>43832</v>
      </c>
      <c r="AD1593" s="38">
        <f t="shared" si="416"/>
        <v>43833</v>
      </c>
      <c r="AE1593" s="38">
        <f t="shared" si="394"/>
        <v>43829</v>
      </c>
      <c r="AF1593" s="74">
        <f t="shared" si="395"/>
        <v>43832</v>
      </c>
      <c r="AG1593" s="38">
        <f t="shared" ca="1" si="396"/>
        <v>43829</v>
      </c>
      <c r="AH1593" s="38">
        <f t="shared" ca="1" si="397"/>
        <v>43920</v>
      </c>
      <c r="AI1593" s="38">
        <f t="shared" ca="1" si="398"/>
        <v>43920</v>
      </c>
      <c r="AJ1593" s="38">
        <f t="shared" ca="1" si="399"/>
        <v>43921</v>
      </c>
      <c r="AK1593" s="74">
        <f t="shared" ca="1" si="417"/>
        <v>43829</v>
      </c>
      <c r="AL1593" s="38">
        <f t="shared" si="418"/>
        <v>43829</v>
      </c>
      <c r="AM1593" s="38">
        <f t="shared" si="419"/>
        <v>43826</v>
      </c>
      <c r="AN1593" s="112">
        <f t="shared" ca="1" si="420"/>
        <v>3</v>
      </c>
      <c r="AO1593" s="38">
        <f t="shared" si="400"/>
        <v>42003</v>
      </c>
      <c r="AP1593" s="38">
        <f t="shared" si="401"/>
        <v>42003</v>
      </c>
      <c r="AQ1593" s="38">
        <f t="shared" si="402"/>
        <v>42004</v>
      </c>
      <c r="AR1593" s="38"/>
      <c r="AS1593" s="112" t="str">
        <f t="shared" ca="1" si="422"/>
        <v>$Z$262:$Z$1526</v>
      </c>
      <c r="AT1593" s="112">
        <f t="shared" ca="1" si="421"/>
        <v>0.24726999999999999</v>
      </c>
      <c r="AU1593" s="112">
        <f t="shared" ca="1" si="423"/>
        <v>0.24726999999999999</v>
      </c>
      <c r="AV1593" s="112">
        <f t="shared" ca="1" si="424"/>
        <v>0</v>
      </c>
      <c r="AX1593" s="71"/>
    </row>
    <row r="1594" spans="2:50">
      <c r="B1594" s="111">
        <v>43924</v>
      </c>
      <c r="C1594" s="112">
        <v>1.3873800000000001</v>
      </c>
      <c r="E1594" s="111"/>
      <c r="K1594" s="111">
        <v>43857</v>
      </c>
      <c r="L1594" s="112">
        <v>1.05158</v>
      </c>
      <c r="N1594" s="111">
        <v>43857</v>
      </c>
      <c r="O1594" s="112">
        <v>0.81135000000000002</v>
      </c>
      <c r="Q1594" s="111">
        <v>43857</v>
      </c>
      <c r="R1594" s="112">
        <v>0.24023</v>
      </c>
      <c r="S1594" s="158">
        <f t="shared" si="410"/>
        <v>0</v>
      </c>
      <c r="T1594" s="38">
        <f t="shared" si="411"/>
        <v>43924</v>
      </c>
      <c r="U1594" s="112">
        <f t="shared" ca="1" si="412"/>
        <v>1.3873800000000001</v>
      </c>
      <c r="V1594" s="112">
        <f t="shared" ca="1" si="406"/>
        <v>0.2999</v>
      </c>
      <c r="W1594" s="112">
        <f t="shared" ca="1" si="407"/>
        <v>5.2339999999999998E-2</v>
      </c>
      <c r="X1594" s="112">
        <f t="shared" ca="1" si="408"/>
        <v>0.24756</v>
      </c>
      <c r="Y1594" s="112">
        <f t="shared" ca="1" si="413"/>
        <v>0</v>
      </c>
      <c r="Z1594" s="27">
        <f t="shared" ca="1" si="409"/>
        <v>1.33504</v>
      </c>
      <c r="AB1594" s="38">
        <f t="shared" si="414"/>
        <v>43833</v>
      </c>
      <c r="AC1594" s="38">
        <f t="shared" si="415"/>
        <v>43833</v>
      </c>
      <c r="AD1594" s="38">
        <f t="shared" si="416"/>
        <v>43836</v>
      </c>
      <c r="AE1594" s="38">
        <f t="shared" si="394"/>
        <v>43830</v>
      </c>
      <c r="AF1594" s="74">
        <f t="shared" si="395"/>
        <v>43833</v>
      </c>
      <c r="AG1594" s="38">
        <f t="shared" ca="1" si="396"/>
        <v>43830</v>
      </c>
      <c r="AH1594" s="38">
        <f t="shared" ca="1" si="397"/>
        <v>43921</v>
      </c>
      <c r="AI1594" s="38">
        <f t="shared" ca="1" si="398"/>
        <v>43921</v>
      </c>
      <c r="AJ1594" s="38">
        <f t="shared" ca="1" si="399"/>
        <v>43922</v>
      </c>
      <c r="AK1594" s="74">
        <f t="shared" ca="1" si="417"/>
        <v>43830</v>
      </c>
      <c r="AL1594" s="38">
        <f t="shared" si="418"/>
        <v>43830</v>
      </c>
      <c r="AM1594" s="38">
        <f t="shared" si="419"/>
        <v>43829</v>
      </c>
      <c r="AN1594" s="112">
        <f t="shared" ca="1" si="420"/>
        <v>3</v>
      </c>
      <c r="AO1594" s="38">
        <f t="shared" si="400"/>
        <v>42004</v>
      </c>
      <c r="AP1594" s="38">
        <f t="shared" si="401"/>
        <v>42004</v>
      </c>
      <c r="AQ1594" s="38">
        <f t="shared" si="402"/>
        <v>42006</v>
      </c>
      <c r="AR1594" s="38"/>
      <c r="AS1594" s="112" t="str">
        <f t="shared" ca="1" si="422"/>
        <v>$Z$263:$Z$1527</v>
      </c>
      <c r="AT1594" s="112">
        <f t="shared" ca="1" si="421"/>
        <v>0.24756</v>
      </c>
      <c r="AU1594" s="112">
        <f t="shared" ca="1" si="423"/>
        <v>0.24756</v>
      </c>
      <c r="AV1594" s="112">
        <f t="shared" ca="1" si="424"/>
        <v>0</v>
      </c>
      <c r="AX1594" s="71"/>
    </row>
    <row r="1595" spans="2:50">
      <c r="B1595" s="111">
        <v>43927</v>
      </c>
      <c r="C1595" s="112">
        <v>1.3523800000000001</v>
      </c>
      <c r="E1595" s="111"/>
      <c r="K1595" s="111">
        <v>43858</v>
      </c>
      <c r="L1595" s="112">
        <v>1.03532</v>
      </c>
      <c r="N1595" s="111">
        <v>43858</v>
      </c>
      <c r="O1595" s="112">
        <v>0.79483000000000004</v>
      </c>
      <c r="Q1595" s="111">
        <v>43858</v>
      </c>
      <c r="R1595" s="112">
        <v>0.24049000000000001</v>
      </c>
      <c r="S1595" s="158">
        <f t="shared" si="410"/>
        <v>0</v>
      </c>
      <c r="T1595" s="38">
        <f t="shared" si="411"/>
        <v>43927</v>
      </c>
      <c r="U1595" s="112">
        <f t="shared" ca="1" si="412"/>
        <v>1.3523800000000001</v>
      </c>
      <c r="V1595" s="112">
        <f t="shared" ca="1" si="406"/>
        <v>0.30132999999999999</v>
      </c>
      <c r="W1595" s="112">
        <f t="shared" ca="1" si="407"/>
        <v>5.3740000000000003E-2</v>
      </c>
      <c r="X1595" s="112">
        <f t="shared" ca="1" si="408"/>
        <v>0.24759</v>
      </c>
      <c r="Y1595" s="112">
        <f t="shared" ca="1" si="413"/>
        <v>0</v>
      </c>
      <c r="Z1595" s="27">
        <f t="shared" ca="1" si="409"/>
        <v>1.2986400000000002</v>
      </c>
      <c r="AB1595" s="38">
        <f t="shared" si="414"/>
        <v>43836</v>
      </c>
      <c r="AC1595" s="38">
        <f t="shared" si="415"/>
        <v>43836</v>
      </c>
      <c r="AD1595" s="38">
        <f t="shared" si="416"/>
        <v>43837</v>
      </c>
      <c r="AE1595" s="38">
        <f t="shared" si="394"/>
        <v>43832</v>
      </c>
      <c r="AF1595" s="74">
        <f t="shared" si="395"/>
        <v>43836</v>
      </c>
      <c r="AG1595" s="38">
        <f t="shared" ca="1" si="396"/>
        <v>43832</v>
      </c>
      <c r="AH1595" s="38">
        <f t="shared" ca="1" si="397"/>
        <v>43923</v>
      </c>
      <c r="AI1595" s="38">
        <f t="shared" ca="1" si="398"/>
        <v>43923</v>
      </c>
      <c r="AJ1595" s="38">
        <f t="shared" ca="1" si="399"/>
        <v>43924</v>
      </c>
      <c r="AK1595" s="74">
        <f t="shared" ca="1" si="417"/>
        <v>43832</v>
      </c>
      <c r="AL1595" s="38">
        <f t="shared" si="418"/>
        <v>43832</v>
      </c>
      <c r="AM1595" s="38">
        <f t="shared" si="419"/>
        <v>43830</v>
      </c>
      <c r="AN1595" s="112">
        <f t="shared" ca="1" si="420"/>
        <v>2</v>
      </c>
      <c r="AO1595" s="38">
        <f t="shared" si="400"/>
        <v>42006</v>
      </c>
      <c r="AP1595" s="38">
        <f t="shared" si="401"/>
        <v>42006</v>
      </c>
      <c r="AQ1595" s="38">
        <f t="shared" si="402"/>
        <v>42009</v>
      </c>
      <c r="AR1595" s="38"/>
      <c r="AS1595" s="112" t="str">
        <f t="shared" ca="1" si="422"/>
        <v>$Z$264:$Z$1528</v>
      </c>
      <c r="AT1595" s="112">
        <f t="shared" ca="1" si="421"/>
        <v>0.24759</v>
      </c>
      <c r="AU1595" s="112">
        <f t="shared" ca="1" si="423"/>
        <v>0.24759</v>
      </c>
      <c r="AV1595" s="112">
        <f t="shared" ca="1" si="424"/>
        <v>0</v>
      </c>
      <c r="AX1595" s="71"/>
    </row>
    <row r="1596" spans="2:50">
      <c r="B1596" s="111">
        <v>43928</v>
      </c>
      <c r="C1596" s="112">
        <v>1.3198799999999999</v>
      </c>
      <c r="E1596" s="111"/>
      <c r="K1596" s="111">
        <v>43859</v>
      </c>
      <c r="L1596" s="112">
        <v>1.01874</v>
      </c>
      <c r="N1596" s="111">
        <v>43859</v>
      </c>
      <c r="O1596" s="112">
        <v>0.77808999999999995</v>
      </c>
      <c r="Q1596" s="111">
        <v>43859</v>
      </c>
      <c r="R1596" s="112">
        <v>0.24065</v>
      </c>
      <c r="S1596" s="158">
        <f t="shared" si="410"/>
        <v>0</v>
      </c>
      <c r="T1596" s="38">
        <f t="shared" si="411"/>
        <v>43928</v>
      </c>
      <c r="U1596" s="112">
        <f t="shared" ca="1" si="412"/>
        <v>1.3198799999999999</v>
      </c>
      <c r="V1596" s="112">
        <f t="shared" ca="1" si="406"/>
        <v>0.30232999999999999</v>
      </c>
      <c r="W1596" s="112">
        <f t="shared" ca="1" si="407"/>
        <v>5.4730000000000001E-2</v>
      </c>
      <c r="X1596" s="112">
        <f t="shared" ca="1" si="408"/>
        <v>0.24759999999999999</v>
      </c>
      <c r="Y1596" s="112">
        <f t="shared" ca="1" si="413"/>
        <v>0</v>
      </c>
      <c r="Z1596" s="27">
        <f t="shared" ca="1" si="409"/>
        <v>1.26515</v>
      </c>
      <c r="AB1596" s="38">
        <f t="shared" si="414"/>
        <v>43837</v>
      </c>
      <c r="AC1596" s="38">
        <f t="shared" si="415"/>
        <v>43837</v>
      </c>
      <c r="AD1596" s="38">
        <f t="shared" si="416"/>
        <v>43838</v>
      </c>
      <c r="AE1596" s="38">
        <f t="shared" si="394"/>
        <v>43833</v>
      </c>
      <c r="AF1596" s="74">
        <f t="shared" si="395"/>
        <v>43837</v>
      </c>
      <c r="AG1596" s="38">
        <f t="shared" ca="1" si="396"/>
        <v>43833</v>
      </c>
      <c r="AH1596" s="38">
        <f t="shared" ca="1" si="397"/>
        <v>43924</v>
      </c>
      <c r="AI1596" s="38">
        <f t="shared" ca="1" si="398"/>
        <v>43924</v>
      </c>
      <c r="AJ1596" s="38">
        <f t="shared" ca="1" si="399"/>
        <v>43927</v>
      </c>
      <c r="AK1596" s="74">
        <f t="shared" ca="1" si="417"/>
        <v>43833</v>
      </c>
      <c r="AL1596" s="38">
        <f t="shared" si="418"/>
        <v>43833</v>
      </c>
      <c r="AM1596" s="38">
        <f t="shared" si="419"/>
        <v>43832</v>
      </c>
      <c r="AN1596" s="112">
        <f t="shared" ca="1" si="420"/>
        <v>2</v>
      </c>
      <c r="AO1596" s="38">
        <f t="shared" si="400"/>
        <v>42009</v>
      </c>
      <c r="AP1596" s="38" t="e">
        <f t="shared" si="401"/>
        <v>#N/A</v>
      </c>
      <c r="AQ1596" s="38">
        <f t="shared" si="402"/>
        <v>42009</v>
      </c>
      <c r="AR1596" s="38"/>
      <c r="AS1596" s="112" t="str">
        <f t="shared" ca="1" si="422"/>
        <v>$Z$265:$Z$1529</v>
      </c>
      <c r="AT1596" s="112">
        <f t="shared" ca="1" si="421"/>
        <v>0.24759999999999999</v>
      </c>
      <c r="AU1596" s="112">
        <f t="shared" ca="1" si="423"/>
        <v>0.24759999999999999</v>
      </c>
      <c r="AV1596" s="112">
        <f t="shared" ca="1" si="424"/>
        <v>0</v>
      </c>
      <c r="AX1596" s="71"/>
    </row>
    <row r="1597" spans="2:50">
      <c r="B1597" s="111">
        <v>43929</v>
      </c>
      <c r="C1597" s="112">
        <v>1.31138</v>
      </c>
      <c r="E1597" s="111"/>
      <c r="K1597" s="111">
        <v>43860</v>
      </c>
      <c r="L1597" s="112">
        <v>1.0021899999999999</v>
      </c>
      <c r="N1597" s="111">
        <v>43860</v>
      </c>
      <c r="O1597" s="112">
        <v>0.76136000000000004</v>
      </c>
      <c r="Q1597" s="111">
        <v>43860</v>
      </c>
      <c r="R1597" s="112">
        <v>0.24082999999999999</v>
      </c>
      <c r="S1597" s="158">
        <f t="shared" si="410"/>
        <v>0</v>
      </c>
      <c r="T1597" s="38">
        <f t="shared" si="411"/>
        <v>43929</v>
      </c>
      <c r="U1597" s="112">
        <f t="shared" ca="1" si="412"/>
        <v>1.31138</v>
      </c>
      <c r="V1597" s="112">
        <f t="shared" ca="1" si="406"/>
        <v>0.30341000000000001</v>
      </c>
      <c r="W1597" s="112">
        <f t="shared" ca="1" si="407"/>
        <v>5.5719999999999999E-2</v>
      </c>
      <c r="X1597" s="112">
        <f t="shared" ca="1" si="408"/>
        <v>0.24768999999999999</v>
      </c>
      <c r="Y1597" s="112">
        <f t="shared" ca="1" si="413"/>
        <v>0</v>
      </c>
      <c r="Z1597" s="27">
        <f t="shared" ca="1" si="409"/>
        <v>1.25566</v>
      </c>
      <c r="AB1597" s="38">
        <f t="shared" si="414"/>
        <v>43838</v>
      </c>
      <c r="AC1597" s="38">
        <f t="shared" si="415"/>
        <v>43838</v>
      </c>
      <c r="AD1597" s="38">
        <f t="shared" si="416"/>
        <v>43839</v>
      </c>
      <c r="AE1597" s="38">
        <f t="shared" si="394"/>
        <v>43836</v>
      </c>
      <c r="AF1597" s="74">
        <f t="shared" si="395"/>
        <v>43838</v>
      </c>
      <c r="AG1597" s="38">
        <f t="shared" ca="1" si="396"/>
        <v>43836</v>
      </c>
      <c r="AH1597" s="38">
        <f t="shared" ca="1" si="397"/>
        <v>43927</v>
      </c>
      <c r="AI1597" s="38">
        <f t="shared" ca="1" si="398"/>
        <v>43927</v>
      </c>
      <c r="AJ1597" s="38">
        <f t="shared" ca="1" si="399"/>
        <v>43928</v>
      </c>
      <c r="AK1597" s="74">
        <f t="shared" ca="1" si="417"/>
        <v>43836</v>
      </c>
      <c r="AL1597" s="38">
        <f t="shared" si="418"/>
        <v>43836</v>
      </c>
      <c r="AM1597" s="38">
        <f t="shared" si="419"/>
        <v>43833</v>
      </c>
      <c r="AN1597" s="112">
        <f t="shared" ca="1" si="420"/>
        <v>2</v>
      </c>
      <c r="AO1597" s="38">
        <f t="shared" si="400"/>
        <v>42010</v>
      </c>
      <c r="AP1597" s="38">
        <f t="shared" si="401"/>
        <v>42010</v>
      </c>
      <c r="AQ1597" s="38">
        <f t="shared" si="402"/>
        <v>42011</v>
      </c>
      <c r="AR1597" s="38"/>
      <c r="AS1597" s="112" t="str">
        <f t="shared" ca="1" si="422"/>
        <v>$Z$266:$Z$1530</v>
      </c>
      <c r="AT1597" s="112">
        <f t="shared" ca="1" si="421"/>
        <v>0.24768999999999999</v>
      </c>
      <c r="AU1597" s="112">
        <f t="shared" ca="1" si="423"/>
        <v>0.24768999999999999</v>
      </c>
      <c r="AV1597" s="112">
        <f t="shared" ca="1" si="424"/>
        <v>0</v>
      </c>
      <c r="AX1597" s="71"/>
    </row>
    <row r="1598" spans="2:50">
      <c r="B1598" s="111">
        <v>43930</v>
      </c>
      <c r="C1598" s="112">
        <v>1.21888</v>
      </c>
      <c r="E1598" s="111"/>
      <c r="K1598" s="111">
        <v>43861</v>
      </c>
      <c r="L1598" s="112">
        <v>0.99331000000000003</v>
      </c>
      <c r="N1598" s="111">
        <v>43861</v>
      </c>
      <c r="O1598" s="112">
        <v>0.75222999999999995</v>
      </c>
      <c r="Q1598" s="111">
        <v>43861</v>
      </c>
      <c r="R1598" s="112">
        <v>0.24107999999999999</v>
      </c>
      <c r="S1598" s="158">
        <f t="shared" si="410"/>
        <v>0</v>
      </c>
      <c r="T1598" s="38">
        <f t="shared" si="411"/>
        <v>43930</v>
      </c>
      <c r="U1598" s="112">
        <f t="shared" ca="1" si="412"/>
        <v>1.21888</v>
      </c>
      <c r="V1598" s="112">
        <f t="shared" ca="1" si="406"/>
        <v>0.30468000000000001</v>
      </c>
      <c r="W1598" s="112">
        <f t="shared" ca="1" si="407"/>
        <v>5.6710000000000003E-2</v>
      </c>
      <c r="X1598" s="112">
        <f t="shared" ca="1" si="408"/>
        <v>0.24797</v>
      </c>
      <c r="Y1598" s="112">
        <f t="shared" ca="1" si="413"/>
        <v>0</v>
      </c>
      <c r="Z1598" s="27">
        <f t="shared" ca="1" si="409"/>
        <v>1.1621699999999999</v>
      </c>
      <c r="AB1598" s="38">
        <f t="shared" si="414"/>
        <v>43839</v>
      </c>
      <c r="AC1598" s="38">
        <f t="shared" si="415"/>
        <v>43839</v>
      </c>
      <c r="AD1598" s="38">
        <f t="shared" si="416"/>
        <v>43840</v>
      </c>
      <c r="AE1598" s="38">
        <f t="shared" ref="AE1598:AE1643" si="425">INDEX(T:T,MATCH(AB1598,T:T,0)-2)</f>
        <v>43837</v>
      </c>
      <c r="AF1598" s="74">
        <f t="shared" ref="AF1598:AF1643" si="426">INDEX(T:T,IFERROR(MATCH(AE1598,T:T,0)+2,MATCH(AE1598,T:T,1)+3))</f>
        <v>43839</v>
      </c>
      <c r="AG1598" s="38">
        <f t="shared" ref="AG1598:AG1643" ca="1" si="427">IFERROR(INDEX(E:E,MATCH(AF1598,E:E,0)-2),INDEX(E:E,MATCH(AF1598,E:E,1)-2))</f>
        <v>43837</v>
      </c>
      <c r="AH1598" s="38">
        <f t="shared" ref="AH1598:AH1643" ca="1" si="428">INDEX(E:E,IFERROR(MATCH(EDATE(AG1598,3),E:E,0),MATCH(EDATE(AG1598,3),E:E,1)+1))</f>
        <v>43928</v>
      </c>
      <c r="AI1598" s="38">
        <f t="shared" ref="AI1598:AI1643" ca="1" si="429">INDEX(E:E,MATCH(EDATE(AG1598,3),E:E,0))</f>
        <v>43928</v>
      </c>
      <c r="AJ1598" s="38">
        <f t="shared" ref="AJ1598:AJ1643" ca="1" si="430">INDEX(E:E,MATCH(EDATE(AG1598,3),E:E,1)+1)</f>
        <v>43929</v>
      </c>
      <c r="AK1598" s="74">
        <f t="shared" ca="1" si="417"/>
        <v>43837</v>
      </c>
      <c r="AL1598" s="38">
        <f t="shared" si="418"/>
        <v>43837</v>
      </c>
      <c r="AM1598" s="38">
        <f t="shared" si="419"/>
        <v>43836</v>
      </c>
      <c r="AN1598" s="112">
        <f t="shared" ca="1" si="420"/>
        <v>2</v>
      </c>
      <c r="AO1598" s="38">
        <f t="shared" ref="AO1598:AO1643" si="431">INDEX(T:T,IFERROR(MATCH(EDATE(AE1598,-60),T:T,0),MATCH(EDATE(AE1598,-60),T:T,1)+1))</f>
        <v>42011</v>
      </c>
      <c r="AP1598" s="38">
        <f t="shared" ref="AP1598:AP1643" si="432">INDEX(T:T,MATCH(EDATE(AE1598,-60),T:T,0))</f>
        <v>42011</v>
      </c>
      <c r="AQ1598" s="38">
        <f t="shared" ref="AQ1598:AQ1643" si="433">INDEX(T:T,MATCH(EDATE(AE1598,-60),T:T,1)+1)</f>
        <v>42012</v>
      </c>
      <c r="AR1598" s="38"/>
      <c r="AS1598" s="112" t="str">
        <f t="shared" ca="1" si="422"/>
        <v>$Z$267:$Z$1531</v>
      </c>
      <c r="AT1598" s="112">
        <f t="shared" ca="1" si="421"/>
        <v>0.24797</v>
      </c>
      <c r="AU1598" s="112">
        <f t="shared" ca="1" si="423"/>
        <v>0.24797</v>
      </c>
      <c r="AV1598" s="112">
        <f t="shared" ca="1" si="424"/>
        <v>0</v>
      </c>
      <c r="AX1598" s="71"/>
    </row>
    <row r="1599" spans="2:50">
      <c r="B1599" s="111">
        <v>43935</v>
      </c>
      <c r="C1599" s="112">
        <v>1.1761300000000001</v>
      </c>
      <c r="E1599" s="111"/>
      <c r="K1599" s="111">
        <v>43864</v>
      </c>
      <c r="L1599" s="112">
        <v>0.93371000000000004</v>
      </c>
      <c r="N1599" s="111">
        <v>43864</v>
      </c>
      <c r="O1599" s="112">
        <v>0.69255999999999995</v>
      </c>
      <c r="Q1599" s="111">
        <v>43864</v>
      </c>
      <c r="R1599" s="112">
        <v>0.24115</v>
      </c>
      <c r="S1599" s="158">
        <f t="shared" si="410"/>
        <v>0</v>
      </c>
      <c r="T1599" s="38">
        <f t="shared" si="411"/>
        <v>43935</v>
      </c>
      <c r="U1599" s="112">
        <f t="shared" ca="1" si="412"/>
        <v>1.1761300000000001</v>
      </c>
      <c r="V1599" s="112">
        <f t="shared" ca="1" si="406"/>
        <v>0.30990000000000001</v>
      </c>
      <c r="W1599" s="112">
        <f t="shared" ca="1" si="407"/>
        <v>6.1539999999999997E-2</v>
      </c>
      <c r="X1599" s="112">
        <f t="shared" ca="1" si="408"/>
        <v>0.24836</v>
      </c>
      <c r="Y1599" s="112">
        <f t="shared" ca="1" si="413"/>
        <v>0</v>
      </c>
      <c r="Z1599" s="27">
        <f t="shared" ca="1" si="409"/>
        <v>1.1145900000000002</v>
      </c>
      <c r="AB1599" s="38">
        <f t="shared" si="414"/>
        <v>43844</v>
      </c>
      <c r="AC1599" s="38">
        <f t="shared" si="415"/>
        <v>43844</v>
      </c>
      <c r="AD1599" s="38">
        <f t="shared" si="416"/>
        <v>43845</v>
      </c>
      <c r="AE1599" s="38">
        <f t="shared" si="425"/>
        <v>43840</v>
      </c>
      <c r="AF1599" s="74">
        <f t="shared" si="426"/>
        <v>43844</v>
      </c>
      <c r="AG1599" s="38">
        <f t="shared" ca="1" si="427"/>
        <v>43840</v>
      </c>
      <c r="AH1599" s="38">
        <f t="shared" ca="1" si="428"/>
        <v>43934</v>
      </c>
      <c r="AI1599" s="38" t="e">
        <f t="shared" ca="1" si="429"/>
        <v>#N/A</v>
      </c>
      <c r="AJ1599" s="38">
        <f t="shared" ca="1" si="430"/>
        <v>43934</v>
      </c>
      <c r="AK1599" s="74">
        <f t="shared" ca="1" si="417"/>
        <v>43839</v>
      </c>
      <c r="AL1599" s="38">
        <f t="shared" si="418"/>
        <v>43840</v>
      </c>
      <c r="AM1599" s="38">
        <f t="shared" si="419"/>
        <v>43839</v>
      </c>
      <c r="AN1599" s="112">
        <f t="shared" ca="1" si="420"/>
        <v>1</v>
      </c>
      <c r="AO1599" s="38">
        <f t="shared" si="431"/>
        <v>42016</v>
      </c>
      <c r="AP1599" s="38" t="e">
        <f t="shared" si="432"/>
        <v>#N/A</v>
      </c>
      <c r="AQ1599" s="38">
        <f t="shared" si="433"/>
        <v>42016</v>
      </c>
      <c r="AR1599" s="38"/>
      <c r="AS1599" s="112" t="str">
        <f t="shared" ca="1" si="422"/>
        <v>$Z$270:$Z$1533</v>
      </c>
      <c r="AT1599" s="112">
        <f t="shared" ca="1" si="421"/>
        <v>0.24836</v>
      </c>
      <c r="AU1599" s="112">
        <f t="shared" ca="1" si="423"/>
        <v>0.24836</v>
      </c>
      <c r="AV1599" s="112">
        <f t="shared" ca="1" si="424"/>
        <v>0</v>
      </c>
      <c r="AX1599" s="71"/>
    </row>
    <row r="1600" spans="2:50">
      <c r="B1600" s="111">
        <v>43936</v>
      </c>
      <c r="C1600" s="112">
        <v>1.1348799999999999</v>
      </c>
      <c r="E1600" s="111"/>
      <c r="K1600" s="111">
        <v>43865</v>
      </c>
      <c r="L1600" s="112">
        <v>0.92373000000000005</v>
      </c>
      <c r="N1600" s="111">
        <v>43865</v>
      </c>
      <c r="O1600" s="112">
        <v>0.68254999999999999</v>
      </c>
      <c r="Q1600" s="111">
        <v>43865</v>
      </c>
      <c r="R1600" s="112">
        <v>0.24118000000000001</v>
      </c>
      <c r="S1600" s="158">
        <f t="shared" si="410"/>
        <v>0</v>
      </c>
      <c r="T1600" s="38">
        <f t="shared" si="411"/>
        <v>43936</v>
      </c>
      <c r="U1600" s="112">
        <f t="shared" ca="1" si="412"/>
        <v>1.1348799999999999</v>
      </c>
      <c r="V1600" s="112">
        <f t="shared" ca="1" si="406"/>
        <v>0.31058999999999998</v>
      </c>
      <c r="W1600" s="112">
        <f t="shared" ca="1" si="407"/>
        <v>6.2089999999999999E-2</v>
      </c>
      <c r="X1600" s="112">
        <f t="shared" ca="1" si="408"/>
        <v>0.2485</v>
      </c>
      <c r="Y1600" s="112">
        <f t="shared" ca="1" si="413"/>
        <v>0</v>
      </c>
      <c r="Z1600" s="27">
        <f t="shared" ca="1" si="409"/>
        <v>1.0727899999999999</v>
      </c>
      <c r="AB1600" s="38">
        <f t="shared" si="414"/>
        <v>43845</v>
      </c>
      <c r="AC1600" s="38">
        <f t="shared" si="415"/>
        <v>43845</v>
      </c>
      <c r="AD1600" s="38">
        <f t="shared" si="416"/>
        <v>43846</v>
      </c>
      <c r="AE1600" s="38">
        <f t="shared" si="425"/>
        <v>43843</v>
      </c>
      <c r="AF1600" s="74">
        <f t="shared" si="426"/>
        <v>43845</v>
      </c>
      <c r="AG1600" s="38">
        <f t="shared" ca="1" si="427"/>
        <v>43843</v>
      </c>
      <c r="AH1600" s="38">
        <f t="shared" ca="1" si="428"/>
        <v>43934</v>
      </c>
      <c r="AI1600" s="38">
        <f t="shared" ca="1" si="429"/>
        <v>43934</v>
      </c>
      <c r="AJ1600" s="38">
        <f t="shared" ca="1" si="430"/>
        <v>43935</v>
      </c>
      <c r="AK1600" s="74">
        <f t="shared" ca="1" si="417"/>
        <v>43843</v>
      </c>
      <c r="AL1600" s="38">
        <f t="shared" si="418"/>
        <v>43843</v>
      </c>
      <c r="AM1600" s="38">
        <f t="shared" si="419"/>
        <v>43840</v>
      </c>
      <c r="AN1600" s="112">
        <f t="shared" ca="1" si="420"/>
        <v>2</v>
      </c>
      <c r="AO1600" s="38">
        <f t="shared" si="431"/>
        <v>42017</v>
      </c>
      <c r="AP1600" s="38">
        <f t="shared" si="432"/>
        <v>42017</v>
      </c>
      <c r="AQ1600" s="38">
        <f t="shared" si="433"/>
        <v>42018</v>
      </c>
      <c r="AR1600" s="38"/>
      <c r="AS1600" s="112" t="str">
        <f t="shared" ca="1" si="422"/>
        <v>$Z$271:$Z$1535</v>
      </c>
      <c r="AT1600" s="112">
        <f t="shared" ca="1" si="421"/>
        <v>0.2485</v>
      </c>
      <c r="AU1600" s="112">
        <f t="shared" ca="1" si="423"/>
        <v>0.2485</v>
      </c>
      <c r="AV1600" s="112">
        <f t="shared" ca="1" si="424"/>
        <v>0</v>
      </c>
      <c r="AX1600" s="71"/>
    </row>
    <row r="1601" spans="2:50">
      <c r="B1601" s="111">
        <v>43937</v>
      </c>
      <c r="C1601" s="112">
        <v>1.1352500000000001</v>
      </c>
      <c r="E1601" s="111"/>
      <c r="K1601" s="111">
        <v>43866</v>
      </c>
      <c r="L1601" s="112">
        <v>0.90649999999999997</v>
      </c>
      <c r="N1601" s="111">
        <v>43866</v>
      </c>
      <c r="O1601" s="112">
        <v>0.6653</v>
      </c>
      <c r="Q1601" s="111">
        <v>43866</v>
      </c>
      <c r="R1601" s="112">
        <v>0.2412</v>
      </c>
      <c r="S1601" s="158">
        <f t="shared" si="410"/>
        <v>0</v>
      </c>
      <c r="T1601" s="38">
        <f t="shared" si="411"/>
        <v>43937</v>
      </c>
      <c r="U1601" s="112">
        <f t="shared" ca="1" si="412"/>
        <v>1.1352500000000001</v>
      </c>
      <c r="V1601" s="112">
        <f t="shared" ca="1" si="406"/>
        <v>0.31181999999999999</v>
      </c>
      <c r="W1601" s="112">
        <f t="shared" ca="1" si="407"/>
        <v>6.3189999999999996E-2</v>
      </c>
      <c r="X1601" s="112">
        <f t="shared" ca="1" si="408"/>
        <v>0.24862999999999999</v>
      </c>
      <c r="Y1601" s="112">
        <f t="shared" ca="1" si="413"/>
        <v>0</v>
      </c>
      <c r="Z1601" s="27">
        <f t="shared" ca="1" si="409"/>
        <v>1.07206</v>
      </c>
      <c r="AB1601" s="38">
        <f t="shared" si="414"/>
        <v>43846</v>
      </c>
      <c r="AC1601" s="38">
        <f t="shared" si="415"/>
        <v>43846</v>
      </c>
      <c r="AD1601" s="38">
        <f t="shared" si="416"/>
        <v>43847</v>
      </c>
      <c r="AE1601" s="38">
        <f t="shared" si="425"/>
        <v>43844</v>
      </c>
      <c r="AF1601" s="74">
        <f t="shared" si="426"/>
        <v>43846</v>
      </c>
      <c r="AG1601" s="38">
        <f t="shared" ca="1" si="427"/>
        <v>43844</v>
      </c>
      <c r="AH1601" s="38">
        <f t="shared" ca="1" si="428"/>
        <v>43935</v>
      </c>
      <c r="AI1601" s="38">
        <f t="shared" ca="1" si="429"/>
        <v>43935</v>
      </c>
      <c r="AJ1601" s="38">
        <f t="shared" ca="1" si="430"/>
        <v>43936</v>
      </c>
      <c r="AK1601" s="74">
        <f t="shared" ca="1" si="417"/>
        <v>43844</v>
      </c>
      <c r="AL1601" s="38">
        <f t="shared" si="418"/>
        <v>43844</v>
      </c>
      <c r="AM1601" s="38">
        <f t="shared" si="419"/>
        <v>43843</v>
      </c>
      <c r="AN1601" s="112">
        <f t="shared" ca="1" si="420"/>
        <v>2</v>
      </c>
      <c r="AO1601" s="38">
        <f t="shared" si="431"/>
        <v>42018</v>
      </c>
      <c r="AP1601" s="38">
        <f t="shared" si="432"/>
        <v>42018</v>
      </c>
      <c r="AQ1601" s="38">
        <f t="shared" si="433"/>
        <v>42019</v>
      </c>
      <c r="AR1601" s="38"/>
      <c r="AS1601" s="112" t="str">
        <f t="shared" ca="1" si="422"/>
        <v>$Z$272:$Z$1536</v>
      </c>
      <c r="AT1601" s="112">
        <f t="shared" ca="1" si="421"/>
        <v>0.24862999999999999</v>
      </c>
      <c r="AU1601" s="112">
        <f t="shared" ca="1" si="423"/>
        <v>0.24862999999999999</v>
      </c>
      <c r="AV1601" s="112">
        <f t="shared" ca="1" si="424"/>
        <v>0</v>
      </c>
      <c r="AX1601" s="71"/>
    </row>
    <row r="1602" spans="2:50">
      <c r="B1602" s="111">
        <v>43938</v>
      </c>
      <c r="C1602" s="112">
        <v>1.109</v>
      </c>
      <c r="E1602" s="111"/>
      <c r="K1602" s="111">
        <v>43867</v>
      </c>
      <c r="L1602" s="112">
        <v>0.89</v>
      </c>
      <c r="N1602" s="111">
        <v>43867</v>
      </c>
      <c r="O1602" s="112">
        <v>0.64815999999999996</v>
      </c>
      <c r="Q1602" s="111">
        <v>43867</v>
      </c>
      <c r="R1602" s="112">
        <v>0.24184</v>
      </c>
      <c r="S1602" s="158">
        <f t="shared" si="410"/>
        <v>0</v>
      </c>
      <c r="T1602" s="38">
        <f t="shared" si="411"/>
        <v>43938</v>
      </c>
      <c r="U1602" s="112">
        <f t="shared" ca="1" si="412"/>
        <v>1.109</v>
      </c>
      <c r="V1602" s="112">
        <f t="shared" ca="1" si="406"/>
        <v>0.31334000000000001</v>
      </c>
      <c r="W1602" s="112">
        <f t="shared" ca="1" si="407"/>
        <v>6.4180000000000001E-2</v>
      </c>
      <c r="X1602" s="112">
        <f t="shared" ca="1" si="408"/>
        <v>0.24915999999999999</v>
      </c>
      <c r="Y1602" s="112">
        <f t="shared" ca="1" si="413"/>
        <v>0</v>
      </c>
      <c r="Z1602" s="27">
        <f t="shared" ca="1" si="409"/>
        <v>1.0448200000000001</v>
      </c>
      <c r="AB1602" s="38">
        <f t="shared" si="414"/>
        <v>43847</v>
      </c>
      <c r="AC1602" s="38">
        <f t="shared" si="415"/>
        <v>43847</v>
      </c>
      <c r="AD1602" s="38">
        <f t="shared" si="416"/>
        <v>43850</v>
      </c>
      <c r="AE1602" s="38">
        <f t="shared" si="425"/>
        <v>43845</v>
      </c>
      <c r="AF1602" s="74">
        <f t="shared" si="426"/>
        <v>43847</v>
      </c>
      <c r="AG1602" s="38">
        <f t="shared" ca="1" si="427"/>
        <v>43845</v>
      </c>
      <c r="AH1602" s="38">
        <f t="shared" ca="1" si="428"/>
        <v>43936</v>
      </c>
      <c r="AI1602" s="38">
        <f t="shared" ca="1" si="429"/>
        <v>43936</v>
      </c>
      <c r="AJ1602" s="38">
        <f t="shared" ca="1" si="430"/>
        <v>43937</v>
      </c>
      <c r="AK1602" s="74">
        <f t="shared" ca="1" si="417"/>
        <v>43845</v>
      </c>
      <c r="AL1602" s="38">
        <f t="shared" si="418"/>
        <v>43845</v>
      </c>
      <c r="AM1602" s="38">
        <f t="shared" si="419"/>
        <v>43844</v>
      </c>
      <c r="AN1602" s="112">
        <f t="shared" ca="1" si="420"/>
        <v>2</v>
      </c>
      <c r="AO1602" s="38">
        <f t="shared" si="431"/>
        <v>42019</v>
      </c>
      <c r="AP1602" s="38">
        <f t="shared" si="432"/>
        <v>42019</v>
      </c>
      <c r="AQ1602" s="38">
        <f t="shared" si="433"/>
        <v>42020</v>
      </c>
      <c r="AR1602" s="38"/>
      <c r="AS1602" s="112" t="str">
        <f t="shared" ca="1" si="422"/>
        <v>$Z$273:$Z$1537</v>
      </c>
      <c r="AT1602" s="112">
        <f t="shared" ca="1" si="421"/>
        <v>0.24915999999999999</v>
      </c>
      <c r="AU1602" s="112">
        <f t="shared" ca="1" si="423"/>
        <v>0.24915999999999999</v>
      </c>
      <c r="AV1602" s="112">
        <f t="shared" ca="1" si="424"/>
        <v>0</v>
      </c>
      <c r="AX1602" s="71"/>
    </row>
    <row r="1603" spans="2:50">
      <c r="B1603" s="111">
        <v>43941</v>
      </c>
      <c r="C1603" s="112">
        <v>1.0976300000000001</v>
      </c>
      <c r="E1603" s="111"/>
      <c r="K1603" s="111">
        <v>43868</v>
      </c>
      <c r="L1603" s="112">
        <v>0.87309000000000003</v>
      </c>
      <c r="N1603" s="111">
        <v>43868</v>
      </c>
      <c r="O1603" s="112">
        <v>0.63102999999999998</v>
      </c>
      <c r="Q1603" s="111">
        <v>43868</v>
      </c>
      <c r="R1603" s="112">
        <v>0.24206</v>
      </c>
      <c r="S1603" s="158">
        <f t="shared" si="410"/>
        <v>0</v>
      </c>
      <c r="T1603" s="38">
        <f t="shared" si="411"/>
        <v>43941</v>
      </c>
      <c r="U1603" s="112">
        <f t="shared" ca="1" si="412"/>
        <v>1.0976300000000001</v>
      </c>
      <c r="V1603" s="112">
        <f t="shared" ca="1" si="406"/>
        <v>0.31631999999999999</v>
      </c>
      <c r="W1603" s="112">
        <f t="shared" ca="1" si="407"/>
        <v>6.7150000000000001E-2</v>
      </c>
      <c r="X1603" s="112">
        <f t="shared" ca="1" si="408"/>
        <v>0.24917</v>
      </c>
      <c r="Y1603" s="112">
        <f t="shared" ca="1" si="413"/>
        <v>0</v>
      </c>
      <c r="Z1603" s="27">
        <f t="shared" ca="1" si="409"/>
        <v>1.0304800000000001</v>
      </c>
      <c r="AB1603" s="38">
        <f t="shared" si="414"/>
        <v>43850</v>
      </c>
      <c r="AC1603" s="38">
        <f t="shared" si="415"/>
        <v>43850</v>
      </c>
      <c r="AD1603" s="38">
        <f t="shared" si="416"/>
        <v>43851</v>
      </c>
      <c r="AE1603" s="38">
        <f t="shared" si="425"/>
        <v>43846</v>
      </c>
      <c r="AF1603" s="74">
        <f t="shared" si="426"/>
        <v>43850</v>
      </c>
      <c r="AG1603" s="38">
        <f t="shared" ca="1" si="427"/>
        <v>43845</v>
      </c>
      <c r="AH1603" s="38">
        <f t="shared" ca="1" si="428"/>
        <v>43936</v>
      </c>
      <c r="AI1603" s="38">
        <f t="shared" ca="1" si="429"/>
        <v>43936</v>
      </c>
      <c r="AJ1603" s="38">
        <f t="shared" ca="1" si="430"/>
        <v>43937</v>
      </c>
      <c r="AK1603" s="74">
        <f t="shared" ca="1" si="417"/>
        <v>43846</v>
      </c>
      <c r="AL1603" s="38">
        <f t="shared" si="418"/>
        <v>43846</v>
      </c>
      <c r="AM1603" s="38">
        <f t="shared" si="419"/>
        <v>43845</v>
      </c>
      <c r="AN1603" s="112">
        <f t="shared" ca="1" si="420"/>
        <v>3</v>
      </c>
      <c r="AO1603" s="38">
        <f t="shared" si="431"/>
        <v>42020</v>
      </c>
      <c r="AP1603" s="38">
        <f t="shared" si="432"/>
        <v>42020</v>
      </c>
      <c r="AQ1603" s="38">
        <f t="shared" si="433"/>
        <v>42023</v>
      </c>
      <c r="AR1603" s="38"/>
      <c r="AS1603" s="112" t="str">
        <f t="shared" ca="1" si="422"/>
        <v>$Z$274:$Z$1538</v>
      </c>
      <c r="AT1603" s="112">
        <f t="shared" ca="1" si="421"/>
        <v>0.24917</v>
      </c>
      <c r="AU1603" s="112">
        <f t="shared" ca="1" si="423"/>
        <v>0.24917</v>
      </c>
      <c r="AV1603" s="112">
        <f t="shared" ca="1" si="424"/>
        <v>0</v>
      </c>
      <c r="AX1603" s="71"/>
    </row>
    <row r="1604" spans="2:50">
      <c r="B1604" s="111">
        <v>43942</v>
      </c>
      <c r="C1604" s="112">
        <v>1.0429999999999999</v>
      </c>
      <c r="E1604" s="111"/>
      <c r="K1604" s="111">
        <v>43871</v>
      </c>
      <c r="L1604" s="112">
        <v>0.81674000000000002</v>
      </c>
      <c r="N1604" s="111">
        <v>43871</v>
      </c>
      <c r="O1604" s="112">
        <v>0.57445999999999997</v>
      </c>
      <c r="Q1604" s="111">
        <v>43871</v>
      </c>
      <c r="R1604" s="112">
        <v>0.24228</v>
      </c>
      <c r="S1604" s="158">
        <f t="shared" si="410"/>
        <v>0</v>
      </c>
      <c r="T1604" s="38">
        <f t="shared" si="411"/>
        <v>43942</v>
      </c>
      <c r="U1604" s="112">
        <f t="shared" ca="1" si="412"/>
        <v>1.0429999999999999</v>
      </c>
      <c r="V1604" s="112">
        <f t="shared" ca="1" si="406"/>
        <v>0.31741999999999998</v>
      </c>
      <c r="W1604" s="112">
        <f t="shared" ca="1" si="407"/>
        <v>6.8250000000000005E-2</v>
      </c>
      <c r="X1604" s="112">
        <f t="shared" ca="1" si="408"/>
        <v>0.24917</v>
      </c>
      <c r="Y1604" s="112">
        <f t="shared" ca="1" si="413"/>
        <v>0</v>
      </c>
      <c r="Z1604" s="27">
        <f t="shared" ca="1" si="409"/>
        <v>0.97474999999999989</v>
      </c>
      <c r="AB1604" s="164">
        <f t="shared" si="414"/>
        <v>43851</v>
      </c>
      <c r="AC1604" s="164">
        <f t="shared" si="415"/>
        <v>43851</v>
      </c>
      <c r="AD1604" s="164">
        <f t="shared" si="416"/>
        <v>43852</v>
      </c>
      <c r="AE1604" s="164">
        <f t="shared" si="425"/>
        <v>43847</v>
      </c>
      <c r="AF1604" s="164">
        <f t="shared" si="426"/>
        <v>43851</v>
      </c>
      <c r="AG1604" s="164">
        <f t="shared" ca="1" si="427"/>
        <v>43846</v>
      </c>
      <c r="AH1604" s="164">
        <f t="shared" ca="1" si="428"/>
        <v>43937</v>
      </c>
      <c r="AI1604" s="164">
        <f t="shared" ca="1" si="429"/>
        <v>43937</v>
      </c>
      <c r="AJ1604" s="164">
        <f t="shared" ca="1" si="430"/>
        <v>43938</v>
      </c>
      <c r="AK1604" s="164">
        <f t="shared" ca="1" si="417"/>
        <v>43847</v>
      </c>
      <c r="AL1604" s="164">
        <f t="shared" si="418"/>
        <v>43847</v>
      </c>
      <c r="AM1604" s="164">
        <f t="shared" si="419"/>
        <v>43846</v>
      </c>
      <c r="AN1604" s="165">
        <f t="shared" ca="1" si="420"/>
        <v>3</v>
      </c>
      <c r="AO1604" s="164">
        <f t="shared" si="431"/>
        <v>42023</v>
      </c>
      <c r="AP1604" s="164" t="e">
        <f t="shared" si="432"/>
        <v>#N/A</v>
      </c>
      <c r="AQ1604" s="164">
        <f t="shared" si="433"/>
        <v>42023</v>
      </c>
      <c r="AR1604" s="164"/>
      <c r="AS1604" s="165" t="str">
        <f t="shared" ca="1" si="422"/>
        <v>$Z$275:$Z$1539</v>
      </c>
      <c r="AT1604" s="165">
        <f t="shared" ca="1" si="421"/>
        <v>0.24920999999999999</v>
      </c>
      <c r="AU1604" s="165">
        <f t="shared" ca="1" si="423"/>
        <v>0.24917</v>
      </c>
      <c r="AV1604" s="165">
        <f t="shared" ca="1" si="424"/>
        <v>3.9999999999984492E-5</v>
      </c>
      <c r="AX1604" s="71"/>
    </row>
    <row r="1605" spans="2:50">
      <c r="B1605" s="111">
        <v>43943</v>
      </c>
      <c r="C1605" s="112">
        <v>1.0202500000000001</v>
      </c>
      <c r="E1605" s="111"/>
      <c r="K1605" s="111">
        <v>43872</v>
      </c>
      <c r="L1605" s="112">
        <v>0.80567</v>
      </c>
      <c r="N1605" s="111">
        <v>43872</v>
      </c>
      <c r="O1605" s="112">
        <v>0.56325999999999998</v>
      </c>
      <c r="Q1605" s="111">
        <v>43872</v>
      </c>
      <c r="R1605" s="112">
        <v>0.24240999999999999</v>
      </c>
      <c r="S1605" s="158">
        <f t="shared" si="410"/>
        <v>0</v>
      </c>
      <c r="T1605" s="38">
        <f t="shared" si="411"/>
        <v>43943</v>
      </c>
      <c r="U1605" s="112">
        <f t="shared" ca="1" si="412"/>
        <v>1.0202500000000001</v>
      </c>
      <c r="V1605" s="112">
        <f t="shared" ca="1" si="406"/>
        <v>0.31856000000000001</v>
      </c>
      <c r="W1605" s="112">
        <f t="shared" ca="1" si="407"/>
        <v>6.9349999999999995E-2</v>
      </c>
      <c r="X1605" s="112">
        <f t="shared" ca="1" si="408"/>
        <v>0.24920999999999999</v>
      </c>
      <c r="Y1605" s="112">
        <f t="shared" ca="1" si="413"/>
        <v>0</v>
      </c>
      <c r="Z1605" s="27">
        <f t="shared" ca="1" si="409"/>
        <v>0.95090000000000008</v>
      </c>
      <c r="AB1605" s="164">
        <f t="shared" si="414"/>
        <v>43852</v>
      </c>
      <c r="AC1605" s="164">
        <f t="shared" si="415"/>
        <v>43852</v>
      </c>
      <c r="AD1605" s="164">
        <f t="shared" si="416"/>
        <v>43853</v>
      </c>
      <c r="AE1605" s="164">
        <f t="shared" si="425"/>
        <v>43850</v>
      </c>
      <c r="AF1605" s="164">
        <f t="shared" si="426"/>
        <v>43852</v>
      </c>
      <c r="AG1605" s="164">
        <f t="shared" ca="1" si="427"/>
        <v>43847</v>
      </c>
      <c r="AH1605" s="164">
        <f t="shared" ca="1" si="428"/>
        <v>43938</v>
      </c>
      <c r="AI1605" s="164">
        <f t="shared" ca="1" si="429"/>
        <v>43938</v>
      </c>
      <c r="AJ1605" s="164">
        <f t="shared" ca="1" si="430"/>
        <v>43941</v>
      </c>
      <c r="AK1605" s="164">
        <f t="shared" ca="1" si="417"/>
        <v>43850</v>
      </c>
      <c r="AL1605" s="164">
        <f t="shared" si="418"/>
        <v>43850</v>
      </c>
      <c r="AM1605" s="164">
        <f t="shared" si="419"/>
        <v>43847</v>
      </c>
      <c r="AN1605" s="165">
        <f t="shared" ca="1" si="420"/>
        <v>3</v>
      </c>
      <c r="AO1605" s="164">
        <f t="shared" si="431"/>
        <v>42024</v>
      </c>
      <c r="AP1605" s="164">
        <f t="shared" si="432"/>
        <v>42024</v>
      </c>
      <c r="AQ1605" s="164">
        <f t="shared" si="433"/>
        <v>42025</v>
      </c>
      <c r="AR1605" s="164"/>
      <c r="AS1605" s="165" t="str">
        <f t="shared" ca="1" si="422"/>
        <v>$Z$276:$Z$1540</v>
      </c>
      <c r="AT1605" s="165">
        <f t="shared" ca="1" si="421"/>
        <v>0.24961</v>
      </c>
      <c r="AU1605" s="165">
        <f t="shared" ca="1" si="423"/>
        <v>0.24920999999999999</v>
      </c>
      <c r="AV1605" s="165">
        <f t="shared" ca="1" si="424"/>
        <v>4.0000000000001146E-4</v>
      </c>
      <c r="AX1605" s="71"/>
    </row>
    <row r="1606" spans="2:50">
      <c r="B1606" s="111">
        <v>43944</v>
      </c>
      <c r="C1606" s="112">
        <v>0.99138000000000004</v>
      </c>
      <c r="E1606" s="111"/>
      <c r="K1606" s="111">
        <v>43873</v>
      </c>
      <c r="L1606" s="112">
        <v>0.78876000000000002</v>
      </c>
      <c r="N1606" s="111">
        <v>43873</v>
      </c>
      <c r="O1606" s="112">
        <v>0.54635</v>
      </c>
      <c r="Q1606" s="111">
        <v>43873</v>
      </c>
      <c r="R1606" s="112">
        <v>0.24240999999999999</v>
      </c>
      <c r="S1606" s="158">
        <f t="shared" si="410"/>
        <v>0</v>
      </c>
      <c r="T1606" s="38">
        <f t="shared" si="411"/>
        <v>43944</v>
      </c>
      <c r="U1606" s="112">
        <f t="shared" ca="1" si="412"/>
        <v>0.99138000000000004</v>
      </c>
      <c r="V1606" s="112">
        <f t="shared" ca="1" si="406"/>
        <v>0.32024999999999998</v>
      </c>
      <c r="W1606" s="112">
        <f t="shared" ca="1" si="407"/>
        <v>7.034E-2</v>
      </c>
      <c r="X1606" s="112">
        <f t="shared" ca="1" si="408"/>
        <v>0.24990999999999999</v>
      </c>
      <c r="Y1606" s="112">
        <f t="shared" ca="1" si="413"/>
        <v>0</v>
      </c>
      <c r="Z1606" s="27">
        <f t="shared" ca="1" si="409"/>
        <v>0.92104000000000008</v>
      </c>
      <c r="AB1606" s="38">
        <f t="shared" si="414"/>
        <v>43853</v>
      </c>
      <c r="AC1606" s="38">
        <f t="shared" si="415"/>
        <v>43853</v>
      </c>
      <c r="AD1606" s="38">
        <f t="shared" si="416"/>
        <v>43854</v>
      </c>
      <c r="AE1606" s="38">
        <f t="shared" si="425"/>
        <v>43851</v>
      </c>
      <c r="AF1606" s="74">
        <f t="shared" si="426"/>
        <v>43853</v>
      </c>
      <c r="AG1606" s="38">
        <f t="shared" ca="1" si="427"/>
        <v>43851</v>
      </c>
      <c r="AH1606" s="38">
        <f t="shared" ca="1" si="428"/>
        <v>43942</v>
      </c>
      <c r="AI1606" s="38">
        <f t="shared" ca="1" si="429"/>
        <v>43942</v>
      </c>
      <c r="AJ1606" s="38">
        <f t="shared" ca="1" si="430"/>
        <v>43943</v>
      </c>
      <c r="AK1606" s="74">
        <f t="shared" ca="1" si="417"/>
        <v>43851</v>
      </c>
      <c r="AL1606" s="38">
        <f t="shared" si="418"/>
        <v>43851</v>
      </c>
      <c r="AM1606" s="38">
        <f t="shared" si="419"/>
        <v>43850</v>
      </c>
      <c r="AN1606" s="112">
        <f t="shared" ca="1" si="420"/>
        <v>2</v>
      </c>
      <c r="AO1606" s="38">
        <f t="shared" si="431"/>
        <v>42025</v>
      </c>
      <c r="AP1606" s="38">
        <f t="shared" si="432"/>
        <v>42025</v>
      </c>
      <c r="AQ1606" s="38">
        <f t="shared" si="433"/>
        <v>42026</v>
      </c>
      <c r="AR1606" s="38"/>
      <c r="AS1606" s="112" t="str">
        <f t="shared" ca="1" si="422"/>
        <v>$Z$277:$Z$1541</v>
      </c>
      <c r="AT1606" s="112">
        <f t="shared" ca="1" si="421"/>
        <v>0.24990999999999999</v>
      </c>
      <c r="AU1606" s="112">
        <f t="shared" ca="1" si="423"/>
        <v>0.24990999999999999</v>
      </c>
      <c r="AV1606" s="112">
        <f t="shared" ca="1" si="424"/>
        <v>0</v>
      </c>
      <c r="AX1606" s="71"/>
    </row>
    <row r="1607" spans="2:50">
      <c r="B1607" s="111">
        <v>43945</v>
      </c>
      <c r="C1607" s="112">
        <v>0.88712999999999997</v>
      </c>
      <c r="E1607" s="111"/>
      <c r="K1607" s="111">
        <v>43874</v>
      </c>
      <c r="L1607" s="112">
        <v>0.77210000000000001</v>
      </c>
      <c r="N1607" s="111">
        <v>43874</v>
      </c>
      <c r="O1607" s="112">
        <v>0.52954999999999997</v>
      </c>
      <c r="Q1607" s="111">
        <v>43874</v>
      </c>
      <c r="R1607" s="112">
        <v>0.24254999999999999</v>
      </c>
      <c r="S1607" s="158">
        <f t="shared" si="410"/>
        <v>0</v>
      </c>
      <c r="T1607" s="38">
        <f t="shared" si="411"/>
        <v>43945</v>
      </c>
      <c r="U1607" s="112">
        <f t="shared" ca="1" si="412"/>
        <v>0.88712999999999997</v>
      </c>
      <c r="V1607" s="112">
        <f t="shared" ca="1" si="406"/>
        <v>0.32129000000000002</v>
      </c>
      <c r="W1607" s="112">
        <f t="shared" ca="1" si="407"/>
        <v>7.1319999999999995E-2</v>
      </c>
      <c r="X1607" s="112">
        <f t="shared" ca="1" si="408"/>
        <v>0.24997</v>
      </c>
      <c r="Y1607" s="112">
        <f t="shared" ca="1" si="413"/>
        <v>0</v>
      </c>
      <c r="Z1607" s="27">
        <f t="shared" ca="1" si="409"/>
        <v>0.81580999999999992</v>
      </c>
      <c r="AB1607" s="38">
        <f t="shared" si="414"/>
        <v>43854</v>
      </c>
      <c r="AC1607" s="38">
        <f t="shared" si="415"/>
        <v>43854</v>
      </c>
      <c r="AD1607" s="38">
        <f t="shared" si="416"/>
        <v>43857</v>
      </c>
      <c r="AE1607" s="38">
        <f t="shared" si="425"/>
        <v>43852</v>
      </c>
      <c r="AF1607" s="74">
        <f t="shared" si="426"/>
        <v>43854</v>
      </c>
      <c r="AG1607" s="38">
        <f t="shared" ca="1" si="427"/>
        <v>43852</v>
      </c>
      <c r="AH1607" s="38">
        <f t="shared" ca="1" si="428"/>
        <v>43943</v>
      </c>
      <c r="AI1607" s="38">
        <f t="shared" ca="1" si="429"/>
        <v>43943</v>
      </c>
      <c r="AJ1607" s="38">
        <f t="shared" ca="1" si="430"/>
        <v>43944</v>
      </c>
      <c r="AK1607" s="74">
        <f t="shared" ca="1" si="417"/>
        <v>43852</v>
      </c>
      <c r="AL1607" s="38">
        <f t="shared" si="418"/>
        <v>43852</v>
      </c>
      <c r="AM1607" s="38">
        <f t="shared" si="419"/>
        <v>43851</v>
      </c>
      <c r="AN1607" s="112">
        <f t="shared" ca="1" si="420"/>
        <v>2</v>
      </c>
      <c r="AO1607" s="38">
        <f t="shared" si="431"/>
        <v>42026</v>
      </c>
      <c r="AP1607" s="38">
        <f t="shared" si="432"/>
        <v>42026</v>
      </c>
      <c r="AQ1607" s="38">
        <f t="shared" si="433"/>
        <v>42027</v>
      </c>
      <c r="AR1607" s="38"/>
      <c r="AS1607" s="112" t="str">
        <f t="shared" ca="1" si="422"/>
        <v>$Z$278:$Z$1542</v>
      </c>
      <c r="AT1607" s="112">
        <f t="shared" ca="1" si="421"/>
        <v>0.24997</v>
      </c>
      <c r="AU1607" s="112">
        <f t="shared" ca="1" si="423"/>
        <v>0.24997</v>
      </c>
      <c r="AV1607" s="112">
        <f t="shared" ca="1" si="424"/>
        <v>0</v>
      </c>
      <c r="AX1607" s="71"/>
    </row>
    <row r="1608" spans="2:50">
      <c r="B1608" s="111">
        <v>43948</v>
      </c>
      <c r="C1608" s="112">
        <v>0.84075</v>
      </c>
      <c r="E1608" s="111"/>
      <c r="K1608" s="111">
        <v>43875</v>
      </c>
      <c r="L1608" s="112">
        <v>0.75531000000000004</v>
      </c>
      <c r="N1608" s="111">
        <v>43875</v>
      </c>
      <c r="O1608" s="112">
        <v>0.51253000000000004</v>
      </c>
      <c r="Q1608" s="111">
        <v>43875</v>
      </c>
      <c r="R1608" s="112">
        <v>0.24278</v>
      </c>
      <c r="S1608" s="158">
        <f t="shared" si="410"/>
        <v>0</v>
      </c>
      <c r="T1608" s="38">
        <f t="shared" si="411"/>
        <v>43948</v>
      </c>
      <c r="U1608" s="112">
        <f t="shared" ca="1" si="412"/>
        <v>0.84075</v>
      </c>
      <c r="V1608" s="112">
        <f t="shared" ca="1" si="406"/>
        <v>0.32361000000000001</v>
      </c>
      <c r="W1608" s="112">
        <f t="shared" ca="1" si="407"/>
        <v>7.3630000000000001E-2</v>
      </c>
      <c r="X1608" s="112">
        <f t="shared" ca="1" si="408"/>
        <v>0.24998000000000001</v>
      </c>
      <c r="Y1608" s="112">
        <f t="shared" ca="1" si="413"/>
        <v>0</v>
      </c>
      <c r="Z1608" s="27">
        <f t="shared" ca="1" si="409"/>
        <v>0.76712000000000002</v>
      </c>
      <c r="AB1608" s="38">
        <f t="shared" si="414"/>
        <v>43857</v>
      </c>
      <c r="AC1608" s="38">
        <f t="shared" si="415"/>
        <v>43857</v>
      </c>
      <c r="AD1608" s="38">
        <f t="shared" si="416"/>
        <v>43858</v>
      </c>
      <c r="AE1608" s="38">
        <f t="shared" si="425"/>
        <v>43853</v>
      </c>
      <c r="AF1608" s="74">
        <f t="shared" si="426"/>
        <v>43857</v>
      </c>
      <c r="AG1608" s="38">
        <f t="shared" ca="1" si="427"/>
        <v>43853</v>
      </c>
      <c r="AH1608" s="38">
        <f t="shared" ca="1" si="428"/>
        <v>43944</v>
      </c>
      <c r="AI1608" s="38">
        <f t="shared" ca="1" si="429"/>
        <v>43944</v>
      </c>
      <c r="AJ1608" s="38">
        <f t="shared" ca="1" si="430"/>
        <v>43945</v>
      </c>
      <c r="AK1608" s="74">
        <f t="shared" ca="1" si="417"/>
        <v>43853</v>
      </c>
      <c r="AL1608" s="38">
        <f t="shared" si="418"/>
        <v>43853</v>
      </c>
      <c r="AM1608" s="38">
        <f t="shared" si="419"/>
        <v>43852</v>
      </c>
      <c r="AN1608" s="112">
        <f t="shared" ca="1" si="420"/>
        <v>2</v>
      </c>
      <c r="AO1608" s="38">
        <f t="shared" si="431"/>
        <v>42027</v>
      </c>
      <c r="AP1608" s="38">
        <f t="shared" si="432"/>
        <v>42027</v>
      </c>
      <c r="AQ1608" s="38">
        <f t="shared" si="433"/>
        <v>42030</v>
      </c>
      <c r="AR1608" s="38"/>
      <c r="AS1608" s="112" t="str">
        <f t="shared" ca="1" si="422"/>
        <v>$Z$279:$Z$1543</v>
      </c>
      <c r="AT1608" s="112">
        <f t="shared" ca="1" si="421"/>
        <v>0.24998000000000001</v>
      </c>
      <c r="AU1608" s="112">
        <f t="shared" ca="1" si="423"/>
        <v>0.24998000000000001</v>
      </c>
      <c r="AV1608" s="112">
        <f t="shared" ca="1" si="424"/>
        <v>0</v>
      </c>
      <c r="AX1608" s="71"/>
    </row>
    <row r="1609" spans="2:50">
      <c r="B1609" s="111">
        <v>43949</v>
      </c>
      <c r="C1609" s="112">
        <v>0.76012999999999997</v>
      </c>
      <c r="E1609" s="111"/>
      <c r="K1609" s="111">
        <v>43878</v>
      </c>
      <c r="L1609" s="112">
        <v>0.75600999999999996</v>
      </c>
      <c r="N1609" s="111">
        <v>43878</v>
      </c>
      <c r="O1609" s="112">
        <v>0.51253000000000004</v>
      </c>
      <c r="Q1609" s="111">
        <v>43878</v>
      </c>
      <c r="R1609" s="112">
        <v>0.24348</v>
      </c>
      <c r="S1609" s="158">
        <f t="shared" si="410"/>
        <v>0</v>
      </c>
      <c r="T1609" s="38">
        <f t="shared" si="411"/>
        <v>43949</v>
      </c>
      <c r="U1609" s="112">
        <f t="shared" ca="1" si="412"/>
        <v>0.76012999999999997</v>
      </c>
      <c r="V1609" s="112">
        <f t="shared" ca="1" si="406"/>
        <v>0.32482</v>
      </c>
      <c r="W1609" s="112">
        <f t="shared" ca="1" si="407"/>
        <v>7.4399999999999994E-2</v>
      </c>
      <c r="X1609" s="112">
        <f t="shared" ca="1" si="408"/>
        <v>0.25041999999999998</v>
      </c>
      <c r="Y1609" s="112">
        <f t="shared" ca="1" si="413"/>
        <v>0</v>
      </c>
      <c r="Z1609" s="27">
        <f t="shared" ca="1" si="409"/>
        <v>0.68572999999999995</v>
      </c>
      <c r="AB1609" s="38">
        <f t="shared" si="414"/>
        <v>43858</v>
      </c>
      <c r="AC1609" s="38">
        <f t="shared" si="415"/>
        <v>43858</v>
      </c>
      <c r="AD1609" s="38">
        <f t="shared" si="416"/>
        <v>43859</v>
      </c>
      <c r="AE1609" s="38">
        <f t="shared" si="425"/>
        <v>43854</v>
      </c>
      <c r="AF1609" s="74">
        <f t="shared" si="426"/>
        <v>43858</v>
      </c>
      <c r="AG1609" s="38">
        <f t="shared" ca="1" si="427"/>
        <v>43854</v>
      </c>
      <c r="AH1609" s="38">
        <f t="shared" ca="1" si="428"/>
        <v>43945</v>
      </c>
      <c r="AI1609" s="38">
        <f t="shared" ca="1" si="429"/>
        <v>43945</v>
      </c>
      <c r="AJ1609" s="38">
        <f t="shared" ca="1" si="430"/>
        <v>43948</v>
      </c>
      <c r="AK1609" s="74">
        <f t="shared" ca="1" si="417"/>
        <v>43854</v>
      </c>
      <c r="AL1609" s="38">
        <f t="shared" si="418"/>
        <v>43854</v>
      </c>
      <c r="AM1609" s="38">
        <f t="shared" si="419"/>
        <v>43853</v>
      </c>
      <c r="AN1609" s="112">
        <f t="shared" ca="1" si="420"/>
        <v>2</v>
      </c>
      <c r="AO1609" s="38">
        <f t="shared" si="431"/>
        <v>42030</v>
      </c>
      <c r="AP1609" s="38" t="e">
        <f t="shared" si="432"/>
        <v>#N/A</v>
      </c>
      <c r="AQ1609" s="38">
        <f t="shared" si="433"/>
        <v>42030</v>
      </c>
      <c r="AR1609" s="38"/>
      <c r="AS1609" s="112" t="str">
        <f t="shared" ca="1" si="422"/>
        <v>$Z$280:$Z$1544</v>
      </c>
      <c r="AT1609" s="112">
        <f t="shared" ca="1" si="421"/>
        <v>0.25041999999999998</v>
      </c>
      <c r="AU1609" s="112">
        <f t="shared" ca="1" si="423"/>
        <v>0.25041999999999998</v>
      </c>
      <c r="AV1609" s="112">
        <f t="shared" ca="1" si="424"/>
        <v>0</v>
      </c>
      <c r="AX1609" s="71"/>
    </row>
    <row r="1610" spans="2:50">
      <c r="B1610" s="111">
        <v>43950</v>
      </c>
      <c r="C1610" s="112">
        <v>0.68662999999999996</v>
      </c>
      <c r="E1610" s="111"/>
      <c r="K1610" s="111">
        <v>43879</v>
      </c>
      <c r="L1610" s="112">
        <v>0.68759999999999999</v>
      </c>
      <c r="N1610" s="111">
        <v>43879</v>
      </c>
      <c r="O1610" s="112">
        <v>0.44412000000000001</v>
      </c>
      <c r="Q1610" s="111">
        <v>43879</v>
      </c>
      <c r="R1610" s="112">
        <v>0.24348</v>
      </c>
      <c r="S1610" s="158">
        <f t="shared" si="410"/>
        <v>0</v>
      </c>
      <c r="T1610" s="38">
        <f t="shared" si="411"/>
        <v>43950</v>
      </c>
      <c r="U1610" s="112">
        <f t="shared" ca="1" si="412"/>
        <v>0.68662999999999996</v>
      </c>
      <c r="V1610" s="112">
        <f t="shared" ca="1" si="406"/>
        <v>0.32596000000000003</v>
      </c>
      <c r="W1610" s="112">
        <f t="shared" ca="1" si="407"/>
        <v>7.5389999999999999E-2</v>
      </c>
      <c r="X1610" s="112">
        <f t="shared" ca="1" si="408"/>
        <v>0.25057000000000001</v>
      </c>
      <c r="Y1610" s="112">
        <f t="shared" ca="1" si="413"/>
        <v>0</v>
      </c>
      <c r="Z1610" s="27">
        <f t="shared" ca="1" si="409"/>
        <v>0.61124000000000001</v>
      </c>
      <c r="AB1610" s="38">
        <f t="shared" si="414"/>
        <v>43859</v>
      </c>
      <c r="AC1610" s="38">
        <f t="shared" si="415"/>
        <v>43859</v>
      </c>
      <c r="AD1610" s="38">
        <f t="shared" si="416"/>
        <v>43860</v>
      </c>
      <c r="AE1610" s="38">
        <f t="shared" si="425"/>
        <v>43857</v>
      </c>
      <c r="AF1610" s="74">
        <f t="shared" si="426"/>
        <v>43859</v>
      </c>
      <c r="AG1610" s="38">
        <f t="shared" ca="1" si="427"/>
        <v>43857</v>
      </c>
      <c r="AH1610" s="38">
        <f t="shared" ca="1" si="428"/>
        <v>43948</v>
      </c>
      <c r="AI1610" s="38">
        <f t="shared" ca="1" si="429"/>
        <v>43948</v>
      </c>
      <c r="AJ1610" s="38">
        <f t="shared" ca="1" si="430"/>
        <v>43949</v>
      </c>
      <c r="AK1610" s="74">
        <f t="shared" ca="1" si="417"/>
        <v>43857</v>
      </c>
      <c r="AL1610" s="38">
        <f t="shared" si="418"/>
        <v>43857</v>
      </c>
      <c r="AM1610" s="38">
        <f t="shared" si="419"/>
        <v>43854</v>
      </c>
      <c r="AN1610" s="112">
        <f t="shared" ca="1" si="420"/>
        <v>2</v>
      </c>
      <c r="AO1610" s="38">
        <f t="shared" si="431"/>
        <v>42031</v>
      </c>
      <c r="AP1610" s="38">
        <f t="shared" si="432"/>
        <v>42031</v>
      </c>
      <c r="AQ1610" s="38">
        <f t="shared" si="433"/>
        <v>42032</v>
      </c>
      <c r="AR1610" s="38"/>
      <c r="AS1610" s="112" t="str">
        <f t="shared" ca="1" si="422"/>
        <v>$Z$281:$Z$1545</v>
      </c>
      <c r="AT1610" s="112">
        <f t="shared" ca="1" si="421"/>
        <v>0.25057000000000001</v>
      </c>
      <c r="AU1610" s="112">
        <f t="shared" ca="1" si="423"/>
        <v>0.25057000000000001</v>
      </c>
      <c r="AV1610" s="112">
        <f t="shared" ca="1" si="424"/>
        <v>0</v>
      </c>
      <c r="AX1610" s="71"/>
    </row>
    <row r="1611" spans="2:50">
      <c r="B1611" s="111">
        <v>43951</v>
      </c>
      <c r="C1611" s="112">
        <v>0.55613000000000001</v>
      </c>
      <c r="E1611" s="111"/>
      <c r="K1611" s="111">
        <v>43880</v>
      </c>
      <c r="L1611" s="112">
        <v>0.67025999999999997</v>
      </c>
      <c r="N1611" s="111">
        <v>43880</v>
      </c>
      <c r="O1611" s="112">
        <v>0.42676999999999998</v>
      </c>
      <c r="Q1611" s="111">
        <v>43880</v>
      </c>
      <c r="R1611" s="112">
        <v>0.24349000000000001</v>
      </c>
      <c r="S1611" s="158">
        <f t="shared" si="410"/>
        <v>0</v>
      </c>
      <c r="T1611" s="38">
        <f t="shared" si="411"/>
        <v>43951</v>
      </c>
      <c r="U1611" s="112">
        <f t="shared" ca="1" si="412"/>
        <v>0.55613000000000001</v>
      </c>
      <c r="V1611" s="112">
        <f t="shared" ref="V1611:V1643" ca="1" si="434">VLOOKUP(T1611,$K$11:$L$1048576,2,FALSE)</f>
        <v>0.32701000000000002</v>
      </c>
      <c r="W1611" s="112">
        <f t="shared" ref="W1611:W1643" ca="1" si="435">VLOOKUP(T1611,$N$11:$O$1048576,2,FALSE)</f>
        <v>7.6270000000000004E-2</v>
      </c>
      <c r="X1611" s="112">
        <f t="shared" ref="X1611:X1643" ca="1" si="436">VLOOKUP(T1611,$Q$11:$R$1048576,2,FALSE)</f>
        <v>0.25074000000000002</v>
      </c>
      <c r="Y1611" s="112">
        <f t="shared" ca="1" si="413"/>
        <v>0</v>
      </c>
      <c r="Z1611" s="27">
        <f t="shared" ref="Z1611:Z1643" ca="1" si="437">U1611-W1611</f>
        <v>0.47986000000000001</v>
      </c>
      <c r="AB1611" s="38">
        <f t="shared" si="414"/>
        <v>43860</v>
      </c>
      <c r="AC1611" s="38">
        <f t="shared" si="415"/>
        <v>43860</v>
      </c>
      <c r="AD1611" s="38">
        <f t="shared" si="416"/>
        <v>43861</v>
      </c>
      <c r="AE1611" s="38">
        <f t="shared" si="425"/>
        <v>43858</v>
      </c>
      <c r="AF1611" s="74">
        <f t="shared" si="426"/>
        <v>43860</v>
      </c>
      <c r="AG1611" s="38">
        <f t="shared" ca="1" si="427"/>
        <v>43858</v>
      </c>
      <c r="AH1611" s="38">
        <f t="shared" ca="1" si="428"/>
        <v>43949</v>
      </c>
      <c r="AI1611" s="38">
        <f t="shared" ca="1" si="429"/>
        <v>43949</v>
      </c>
      <c r="AJ1611" s="38">
        <f t="shared" ca="1" si="430"/>
        <v>43950</v>
      </c>
      <c r="AK1611" s="74">
        <f t="shared" ca="1" si="417"/>
        <v>43858</v>
      </c>
      <c r="AL1611" s="38">
        <f t="shared" si="418"/>
        <v>43858</v>
      </c>
      <c r="AM1611" s="38">
        <f t="shared" si="419"/>
        <v>43857</v>
      </c>
      <c r="AN1611" s="112">
        <f t="shared" ca="1" si="420"/>
        <v>2</v>
      </c>
      <c r="AO1611" s="38">
        <f t="shared" si="431"/>
        <v>42032</v>
      </c>
      <c r="AP1611" s="38">
        <f t="shared" si="432"/>
        <v>42032</v>
      </c>
      <c r="AQ1611" s="38">
        <f t="shared" si="433"/>
        <v>42033</v>
      </c>
      <c r="AR1611" s="38"/>
      <c r="AS1611" s="112" t="str">
        <f t="shared" ca="1" si="422"/>
        <v>$Z$282:$Z$1546</v>
      </c>
      <c r="AT1611" s="112">
        <f t="shared" ca="1" si="421"/>
        <v>0.25074000000000002</v>
      </c>
      <c r="AU1611" s="112">
        <f t="shared" ca="1" si="423"/>
        <v>0.25074000000000002</v>
      </c>
      <c r="AV1611" s="112">
        <f t="shared" ca="1" si="424"/>
        <v>0</v>
      </c>
      <c r="AX1611" s="71"/>
    </row>
    <row r="1612" spans="2:50">
      <c r="B1612" s="111">
        <v>43952</v>
      </c>
      <c r="C1612" s="112">
        <v>0.54088000000000003</v>
      </c>
      <c r="E1612" s="111"/>
      <c r="K1612" s="111">
        <v>43881</v>
      </c>
      <c r="L1612" s="112">
        <v>0.65317999999999998</v>
      </c>
      <c r="N1612" s="111">
        <v>43881</v>
      </c>
      <c r="O1612" s="112">
        <v>0.40953000000000001</v>
      </c>
      <c r="Q1612" s="111">
        <v>43881</v>
      </c>
      <c r="R1612" s="112">
        <v>0.24365000000000001</v>
      </c>
      <c r="S1612" s="158">
        <f t="shared" ref="S1612:S1675" si="438">WORKDAY(Q1612,1)-Q1613</f>
        <v>0</v>
      </c>
      <c r="T1612" s="38">
        <f t="shared" ref="T1612:T1643" si="439">B1612</f>
        <v>43952</v>
      </c>
      <c r="U1612" s="112">
        <f t="shared" ref="U1612:U1643" ca="1" si="440">VLOOKUP(T1612,$B$11:$C$1048576,2,FALSE)</f>
        <v>0.54088000000000003</v>
      </c>
      <c r="V1612" s="112">
        <f t="shared" ca="1" si="434"/>
        <v>0.32861000000000001</v>
      </c>
      <c r="W1612" s="112">
        <f t="shared" ca="1" si="435"/>
        <v>7.7670000000000003E-2</v>
      </c>
      <c r="X1612" s="112">
        <f t="shared" ca="1" si="436"/>
        <v>0.25094</v>
      </c>
      <c r="Y1612" s="112">
        <f t="shared" ref="Y1612:Y1643" ca="1" si="441">W1612+X1612-V1612</f>
        <v>0</v>
      </c>
      <c r="Z1612" s="27">
        <f t="shared" ca="1" si="437"/>
        <v>0.46321000000000001</v>
      </c>
      <c r="AB1612" s="38">
        <f t="shared" si="414"/>
        <v>43864</v>
      </c>
      <c r="AC1612" s="38" t="e">
        <f t="shared" si="415"/>
        <v>#N/A</v>
      </c>
      <c r="AD1612" s="38">
        <f t="shared" si="416"/>
        <v>43864</v>
      </c>
      <c r="AE1612" s="38">
        <f t="shared" si="425"/>
        <v>43860</v>
      </c>
      <c r="AF1612" s="74">
        <f t="shared" si="426"/>
        <v>43864</v>
      </c>
      <c r="AG1612" s="38">
        <f t="shared" ca="1" si="427"/>
        <v>43860</v>
      </c>
      <c r="AH1612" s="38">
        <f t="shared" ca="1" si="428"/>
        <v>43951</v>
      </c>
      <c r="AI1612" s="38">
        <f t="shared" ca="1" si="429"/>
        <v>43951</v>
      </c>
      <c r="AJ1612" s="38">
        <f t="shared" ca="1" si="430"/>
        <v>43952</v>
      </c>
      <c r="AK1612" s="74">
        <f t="shared" ca="1" si="417"/>
        <v>43859</v>
      </c>
      <c r="AL1612" s="38">
        <f t="shared" si="418"/>
        <v>43860</v>
      </c>
      <c r="AM1612" s="38">
        <f t="shared" si="419"/>
        <v>43859</v>
      </c>
      <c r="AN1612" s="112">
        <f t="shared" ca="1" si="420"/>
        <v>1</v>
      </c>
      <c r="AO1612" s="38">
        <f t="shared" si="431"/>
        <v>42034</v>
      </c>
      <c r="AP1612" s="38">
        <f t="shared" si="432"/>
        <v>42034</v>
      </c>
      <c r="AQ1612" s="38">
        <f t="shared" si="433"/>
        <v>42037</v>
      </c>
      <c r="AR1612" s="38"/>
      <c r="AS1612" s="112" t="str">
        <f t="shared" ca="1" si="422"/>
        <v>$Z$284:$Z$1547</v>
      </c>
      <c r="AT1612" s="112">
        <f t="shared" ca="1" si="421"/>
        <v>0.25094</v>
      </c>
      <c r="AU1612" s="112">
        <f t="shared" ca="1" si="423"/>
        <v>0.25094</v>
      </c>
      <c r="AV1612" s="112">
        <f t="shared" ca="1" si="424"/>
        <v>0</v>
      </c>
      <c r="AX1612" s="71"/>
    </row>
    <row r="1613" spans="2:50">
      <c r="B1613" s="111">
        <v>43955</v>
      </c>
      <c r="C1613" s="112">
        <v>0.50087999999999999</v>
      </c>
      <c r="E1613" s="111"/>
      <c r="K1613" s="111">
        <v>43882</v>
      </c>
      <c r="L1613" s="112">
        <v>0.63573999999999997</v>
      </c>
      <c r="N1613" s="111">
        <v>43882</v>
      </c>
      <c r="O1613" s="112">
        <v>0.39184000000000002</v>
      </c>
      <c r="Q1613" s="111">
        <v>43882</v>
      </c>
      <c r="R1613" s="112">
        <v>0.24390000000000001</v>
      </c>
      <c r="S1613" s="158">
        <f t="shared" si="438"/>
        <v>0</v>
      </c>
      <c r="T1613" s="38">
        <f t="shared" si="439"/>
        <v>43955</v>
      </c>
      <c r="U1613" s="112">
        <f t="shared" ca="1" si="440"/>
        <v>0.50087999999999999</v>
      </c>
      <c r="V1613" s="112">
        <f t="shared" ca="1" si="434"/>
        <v>0.33052999999999999</v>
      </c>
      <c r="W1613" s="112">
        <f t="shared" ca="1" si="435"/>
        <v>7.9460000000000003E-2</v>
      </c>
      <c r="X1613" s="112">
        <f t="shared" ca="1" si="436"/>
        <v>0.25107000000000002</v>
      </c>
      <c r="Y1613" s="112">
        <f t="shared" ca="1" si="441"/>
        <v>0</v>
      </c>
      <c r="Z1613" s="27">
        <f t="shared" ca="1" si="437"/>
        <v>0.42142000000000002</v>
      </c>
      <c r="AB1613" s="38">
        <f t="shared" si="414"/>
        <v>43865</v>
      </c>
      <c r="AC1613" s="38">
        <f t="shared" si="415"/>
        <v>43865</v>
      </c>
      <c r="AD1613" s="38">
        <f t="shared" si="416"/>
        <v>43866</v>
      </c>
      <c r="AE1613" s="38">
        <f t="shared" si="425"/>
        <v>43861</v>
      </c>
      <c r="AF1613" s="74">
        <f t="shared" si="426"/>
        <v>43865</v>
      </c>
      <c r="AG1613" s="38">
        <f t="shared" ca="1" si="427"/>
        <v>43861</v>
      </c>
      <c r="AH1613" s="38">
        <f t="shared" ca="1" si="428"/>
        <v>43951</v>
      </c>
      <c r="AI1613" s="38">
        <f t="shared" ca="1" si="429"/>
        <v>43951</v>
      </c>
      <c r="AJ1613" s="38">
        <f t="shared" ca="1" si="430"/>
        <v>43952</v>
      </c>
      <c r="AK1613" s="74">
        <f t="shared" ca="1" si="417"/>
        <v>43861</v>
      </c>
      <c r="AL1613" s="38">
        <f t="shared" si="418"/>
        <v>43861</v>
      </c>
      <c r="AM1613" s="38">
        <f t="shared" si="419"/>
        <v>43860</v>
      </c>
      <c r="AN1613" s="112">
        <f t="shared" ca="1" si="420"/>
        <v>2</v>
      </c>
      <c r="AO1613" s="38">
        <f t="shared" si="431"/>
        <v>42037</v>
      </c>
      <c r="AP1613" s="38" t="e">
        <f t="shared" si="432"/>
        <v>#N/A</v>
      </c>
      <c r="AQ1613" s="38">
        <f t="shared" si="433"/>
        <v>42037</v>
      </c>
      <c r="AR1613" s="38"/>
      <c r="AS1613" s="112" t="str">
        <f t="shared" ref="AS1613:AS1621" ca="1" si="442">ADDRESS(MATCH(AO1613,T:T,0),COLUMN(Z1613))&amp;":"&amp;ADDRESS(MATCH(AK1613,T:T,0),COLUMN(Z1613))</f>
        <v>$Z$285:$Z$1549</v>
      </c>
      <c r="AT1613" s="112">
        <f t="shared" ca="1" si="421"/>
        <v>0.25107000000000002</v>
      </c>
      <c r="AU1613" s="112">
        <f t="shared" ref="AU1613:AU1621" ca="1" si="443">X1613</f>
        <v>0.25107000000000002</v>
      </c>
      <c r="AV1613" s="112">
        <f t="shared" ca="1" si="424"/>
        <v>0</v>
      </c>
      <c r="AX1613" s="71"/>
    </row>
    <row r="1614" spans="2:50">
      <c r="B1614" s="111">
        <v>43956</v>
      </c>
      <c r="C1614" s="112">
        <v>0.47399999999999998</v>
      </c>
      <c r="E1614" s="111"/>
      <c r="K1614" s="111">
        <v>43885</v>
      </c>
      <c r="L1614" s="112">
        <v>0.57769000000000004</v>
      </c>
      <c r="N1614" s="111">
        <v>43885</v>
      </c>
      <c r="O1614" s="112">
        <v>0.33372000000000002</v>
      </c>
      <c r="Q1614" s="111">
        <v>43885</v>
      </c>
      <c r="R1614" s="112">
        <v>0.24396999999999999</v>
      </c>
      <c r="S1614" s="158">
        <f t="shared" si="438"/>
        <v>0</v>
      </c>
      <c r="T1614" s="38">
        <f t="shared" si="439"/>
        <v>43956</v>
      </c>
      <c r="U1614" s="112">
        <f t="shared" ca="1" si="440"/>
        <v>0.47399999999999998</v>
      </c>
      <c r="V1614" s="112">
        <f t="shared" ca="1" si="434"/>
        <v>0.33105000000000001</v>
      </c>
      <c r="W1614" s="112">
        <f t="shared" ca="1" si="435"/>
        <v>7.9899999999999999E-2</v>
      </c>
      <c r="X1614" s="112">
        <f t="shared" ca="1" si="436"/>
        <v>0.25114999999999998</v>
      </c>
      <c r="Y1614" s="112">
        <f t="shared" ca="1" si="441"/>
        <v>0</v>
      </c>
      <c r="Z1614" s="27">
        <f t="shared" ca="1" si="437"/>
        <v>0.39410000000000001</v>
      </c>
      <c r="AB1614" s="38">
        <f t="shared" si="414"/>
        <v>43866</v>
      </c>
      <c r="AC1614" s="38">
        <f t="shared" si="415"/>
        <v>43866</v>
      </c>
      <c r="AD1614" s="38">
        <f t="shared" si="416"/>
        <v>43867</v>
      </c>
      <c r="AE1614" s="38">
        <f t="shared" si="425"/>
        <v>43864</v>
      </c>
      <c r="AF1614" s="74">
        <f t="shared" si="426"/>
        <v>43866</v>
      </c>
      <c r="AG1614" s="38">
        <f t="shared" ca="1" si="427"/>
        <v>43864</v>
      </c>
      <c r="AH1614" s="38">
        <f t="shared" ca="1" si="428"/>
        <v>43955</v>
      </c>
      <c r="AI1614" s="38" t="e">
        <f t="shared" ca="1" si="429"/>
        <v>#N/A</v>
      </c>
      <c r="AJ1614" s="38">
        <f t="shared" ca="1" si="430"/>
        <v>43955</v>
      </c>
      <c r="AK1614" s="74">
        <f t="shared" ca="1" si="417"/>
        <v>43861</v>
      </c>
      <c r="AL1614" s="38">
        <f t="shared" si="418"/>
        <v>43864</v>
      </c>
      <c r="AM1614" s="38">
        <f t="shared" si="419"/>
        <v>43861</v>
      </c>
      <c r="AN1614" s="112">
        <f t="shared" ca="1" si="420"/>
        <v>1</v>
      </c>
      <c r="AO1614" s="38">
        <f t="shared" si="431"/>
        <v>42038</v>
      </c>
      <c r="AP1614" s="38">
        <f t="shared" si="432"/>
        <v>42038</v>
      </c>
      <c r="AQ1614" s="38">
        <f t="shared" si="433"/>
        <v>42039</v>
      </c>
      <c r="AR1614" s="38"/>
      <c r="AS1614" s="112" t="str">
        <f t="shared" ca="1" si="442"/>
        <v>$Z$286:$Z$1549</v>
      </c>
      <c r="AT1614" s="112">
        <f t="shared" ca="1" si="421"/>
        <v>0.25114999999999998</v>
      </c>
      <c r="AU1614" s="112">
        <f t="shared" ca="1" si="443"/>
        <v>0.25114999999999998</v>
      </c>
      <c r="AV1614" s="112">
        <f t="shared" ca="1" si="424"/>
        <v>0</v>
      </c>
      <c r="AX1614" s="71"/>
    </row>
    <row r="1615" spans="2:50">
      <c r="B1615" s="111">
        <v>43957</v>
      </c>
      <c r="C1615" s="112">
        <v>0.44762999999999997</v>
      </c>
      <c r="E1615" s="111"/>
      <c r="K1615" s="111">
        <v>43886</v>
      </c>
      <c r="L1615" s="112">
        <v>0.56403000000000003</v>
      </c>
      <c r="N1615" s="111">
        <v>43886</v>
      </c>
      <c r="O1615" s="112">
        <v>0.32001000000000002</v>
      </c>
      <c r="Q1615" s="111">
        <v>43886</v>
      </c>
      <c r="R1615" s="112">
        <v>0.24401999999999999</v>
      </c>
      <c r="S1615" s="158">
        <f t="shared" si="438"/>
        <v>0</v>
      </c>
      <c r="T1615" s="38">
        <f t="shared" si="439"/>
        <v>43957</v>
      </c>
      <c r="U1615" s="112">
        <f t="shared" ca="1" si="440"/>
        <v>0.44762999999999997</v>
      </c>
      <c r="V1615" s="112">
        <f t="shared" ca="1" si="434"/>
        <v>0.33173999999999998</v>
      </c>
      <c r="W1615" s="112">
        <f t="shared" ca="1" si="435"/>
        <v>8.0329999999999999E-2</v>
      </c>
      <c r="X1615" s="112">
        <f t="shared" ca="1" si="436"/>
        <v>0.25141000000000002</v>
      </c>
      <c r="Y1615" s="112">
        <f t="shared" ca="1" si="441"/>
        <v>0</v>
      </c>
      <c r="Z1615" s="27">
        <f t="shared" ca="1" si="437"/>
        <v>0.36729999999999996</v>
      </c>
      <c r="AB1615" s="38">
        <f t="shared" si="414"/>
        <v>43867</v>
      </c>
      <c r="AC1615" s="38">
        <f t="shared" si="415"/>
        <v>43867</v>
      </c>
      <c r="AD1615" s="38">
        <f t="shared" si="416"/>
        <v>43868</v>
      </c>
      <c r="AE1615" s="38">
        <f t="shared" si="425"/>
        <v>43865</v>
      </c>
      <c r="AF1615" s="74">
        <f t="shared" si="426"/>
        <v>43867</v>
      </c>
      <c r="AG1615" s="38">
        <f t="shared" ca="1" si="427"/>
        <v>43865</v>
      </c>
      <c r="AH1615" s="38">
        <f t="shared" ca="1" si="428"/>
        <v>43955</v>
      </c>
      <c r="AI1615" s="38">
        <f t="shared" ca="1" si="429"/>
        <v>43955</v>
      </c>
      <c r="AJ1615" s="38">
        <f t="shared" ca="1" si="430"/>
        <v>43956</v>
      </c>
      <c r="AK1615" s="74">
        <f t="shared" ca="1" si="417"/>
        <v>43865</v>
      </c>
      <c r="AL1615" s="38">
        <f t="shared" si="418"/>
        <v>43865</v>
      </c>
      <c r="AM1615" s="38">
        <f t="shared" si="419"/>
        <v>43864</v>
      </c>
      <c r="AN1615" s="112">
        <f t="shared" ca="1" si="420"/>
        <v>2</v>
      </c>
      <c r="AO1615" s="38">
        <f t="shared" si="431"/>
        <v>42039</v>
      </c>
      <c r="AP1615" s="38">
        <f t="shared" si="432"/>
        <v>42039</v>
      </c>
      <c r="AQ1615" s="38">
        <f t="shared" si="433"/>
        <v>42040</v>
      </c>
      <c r="AR1615" s="38"/>
      <c r="AS1615" s="112" t="str">
        <f t="shared" ca="1" si="442"/>
        <v>$Z$287:$Z$1551</v>
      </c>
      <c r="AT1615" s="112">
        <f t="shared" ca="1" si="421"/>
        <v>0.25141000000000002</v>
      </c>
      <c r="AU1615" s="112">
        <f t="shared" ca="1" si="443"/>
        <v>0.25141000000000002</v>
      </c>
      <c r="AV1615" s="112">
        <f t="shared" ca="1" si="424"/>
        <v>0</v>
      </c>
      <c r="AX1615" s="71"/>
    </row>
    <row r="1616" spans="2:50">
      <c r="B1616" s="111">
        <v>43958</v>
      </c>
      <c r="C1616" s="112">
        <v>0.43463000000000002</v>
      </c>
      <c r="E1616" s="111"/>
      <c r="K1616" s="111">
        <v>43887</v>
      </c>
      <c r="L1616" s="112">
        <v>0.54991999999999996</v>
      </c>
      <c r="N1616" s="111">
        <v>43887</v>
      </c>
      <c r="O1616" s="112">
        <v>0.30587999999999999</v>
      </c>
      <c r="Q1616" s="111">
        <v>43887</v>
      </c>
      <c r="R1616" s="112">
        <v>0.24404000000000001</v>
      </c>
      <c r="S1616" s="158">
        <f t="shared" si="438"/>
        <v>0</v>
      </c>
      <c r="T1616" s="38">
        <f t="shared" si="439"/>
        <v>43958</v>
      </c>
      <c r="U1616" s="112">
        <f t="shared" ca="1" si="440"/>
        <v>0.43463000000000002</v>
      </c>
      <c r="V1616" s="112">
        <f t="shared" ca="1" si="434"/>
        <v>0.33229999999999998</v>
      </c>
      <c r="W1616" s="112">
        <f t="shared" ca="1" si="435"/>
        <v>8.0769999999999995E-2</v>
      </c>
      <c r="X1616" s="112">
        <f t="shared" ca="1" si="436"/>
        <v>0.25152999999999998</v>
      </c>
      <c r="Y1616" s="112">
        <f t="shared" ca="1" si="441"/>
        <v>0</v>
      </c>
      <c r="Z1616" s="27">
        <f t="shared" ca="1" si="437"/>
        <v>0.35386000000000001</v>
      </c>
      <c r="AB1616" s="38">
        <f t="shared" si="414"/>
        <v>43868</v>
      </c>
      <c r="AC1616" s="38">
        <f t="shared" si="415"/>
        <v>43868</v>
      </c>
      <c r="AD1616" s="38">
        <f t="shared" si="416"/>
        <v>43871</v>
      </c>
      <c r="AE1616" s="38">
        <f t="shared" si="425"/>
        <v>43866</v>
      </c>
      <c r="AF1616" s="74">
        <f t="shared" si="426"/>
        <v>43868</v>
      </c>
      <c r="AG1616" s="38">
        <f t="shared" ca="1" si="427"/>
        <v>43866</v>
      </c>
      <c r="AH1616" s="38">
        <f t="shared" ca="1" si="428"/>
        <v>43956</v>
      </c>
      <c r="AI1616" s="38">
        <f t="shared" ca="1" si="429"/>
        <v>43956</v>
      </c>
      <c r="AJ1616" s="38">
        <f t="shared" ca="1" si="430"/>
        <v>43957</v>
      </c>
      <c r="AK1616" s="74">
        <f t="shared" ca="1" si="417"/>
        <v>43866</v>
      </c>
      <c r="AL1616" s="38">
        <f t="shared" si="418"/>
        <v>43866</v>
      </c>
      <c r="AM1616" s="38">
        <f t="shared" si="419"/>
        <v>43865</v>
      </c>
      <c r="AN1616" s="112">
        <f t="shared" ca="1" si="420"/>
        <v>2</v>
      </c>
      <c r="AO1616" s="38">
        <f t="shared" si="431"/>
        <v>42040</v>
      </c>
      <c r="AP1616" s="38">
        <f t="shared" si="432"/>
        <v>42040</v>
      </c>
      <c r="AQ1616" s="38">
        <f t="shared" si="433"/>
        <v>42041</v>
      </c>
      <c r="AR1616" s="38"/>
      <c r="AS1616" s="112" t="str">
        <f t="shared" ca="1" si="442"/>
        <v>$Z$288:$Z$1552</v>
      </c>
      <c r="AT1616" s="112">
        <f t="shared" ca="1" si="421"/>
        <v>0.25152999999999998</v>
      </c>
      <c r="AU1616" s="112">
        <f t="shared" ca="1" si="443"/>
        <v>0.25152999999999998</v>
      </c>
      <c r="AV1616" s="112">
        <f t="shared" ca="1" si="424"/>
        <v>0</v>
      </c>
      <c r="AX1616" s="71"/>
    </row>
    <row r="1617" spans="2:50">
      <c r="B1617" s="111">
        <v>43962</v>
      </c>
      <c r="C1617" s="112">
        <v>0.4335</v>
      </c>
      <c r="E1617" s="111"/>
      <c r="K1617" s="111">
        <v>43888</v>
      </c>
      <c r="L1617" s="112">
        <v>0.53330999999999995</v>
      </c>
      <c r="N1617" s="111">
        <v>43888</v>
      </c>
      <c r="O1617" s="112">
        <v>0.28898000000000001</v>
      </c>
      <c r="Q1617" s="111">
        <v>43888</v>
      </c>
      <c r="R1617" s="112">
        <v>0.24432999999999999</v>
      </c>
      <c r="S1617" s="158">
        <f t="shared" si="438"/>
        <v>0</v>
      </c>
      <c r="T1617" s="38">
        <f t="shared" si="439"/>
        <v>43962</v>
      </c>
      <c r="U1617" s="112">
        <f t="shared" ca="1" si="440"/>
        <v>0.4335</v>
      </c>
      <c r="V1617" s="112">
        <f t="shared" ca="1" si="434"/>
        <v>0.33381</v>
      </c>
      <c r="W1617" s="112">
        <f t="shared" ca="1" si="435"/>
        <v>8.2180000000000003E-2</v>
      </c>
      <c r="X1617" s="112">
        <f t="shared" ca="1" si="436"/>
        <v>0.25163000000000002</v>
      </c>
      <c r="Y1617" s="112">
        <f t="shared" ca="1" si="441"/>
        <v>0</v>
      </c>
      <c r="Z1617" s="27">
        <f t="shared" ca="1" si="437"/>
        <v>0.35131999999999997</v>
      </c>
      <c r="AB1617" s="38">
        <f t="shared" si="414"/>
        <v>43872</v>
      </c>
      <c r="AC1617" s="38">
        <f t="shared" si="415"/>
        <v>43872</v>
      </c>
      <c r="AD1617" s="38">
        <f t="shared" si="416"/>
        <v>43873</v>
      </c>
      <c r="AE1617" s="38">
        <f t="shared" si="425"/>
        <v>43868</v>
      </c>
      <c r="AF1617" s="74">
        <f t="shared" si="426"/>
        <v>43872</v>
      </c>
      <c r="AG1617" s="38">
        <f t="shared" ca="1" si="427"/>
        <v>43868</v>
      </c>
      <c r="AH1617" s="38">
        <f t="shared" ca="1" si="428"/>
        <v>43958</v>
      </c>
      <c r="AI1617" s="38">
        <f t="shared" ca="1" si="429"/>
        <v>43958</v>
      </c>
      <c r="AJ1617" s="38">
        <f t="shared" ca="1" si="430"/>
        <v>43959</v>
      </c>
      <c r="AK1617" s="74">
        <f t="shared" ca="1" si="417"/>
        <v>43868</v>
      </c>
      <c r="AL1617" s="38">
        <f t="shared" si="418"/>
        <v>43868</v>
      </c>
      <c r="AM1617" s="38">
        <f t="shared" si="419"/>
        <v>43867</v>
      </c>
      <c r="AN1617" s="112">
        <f t="shared" ca="1" si="420"/>
        <v>2</v>
      </c>
      <c r="AO1617" s="38">
        <f t="shared" si="431"/>
        <v>42044</v>
      </c>
      <c r="AP1617" s="38" t="e">
        <f t="shared" si="432"/>
        <v>#N/A</v>
      </c>
      <c r="AQ1617" s="38">
        <f t="shared" si="433"/>
        <v>42044</v>
      </c>
      <c r="AR1617" s="38"/>
      <c r="AS1617" s="112" t="str">
        <f t="shared" ca="1" si="442"/>
        <v>$Z$290:$Z$1554</v>
      </c>
      <c r="AT1617" s="112">
        <f t="shared" ca="1" si="421"/>
        <v>0.25163000000000002</v>
      </c>
      <c r="AU1617" s="112">
        <f t="shared" ca="1" si="443"/>
        <v>0.25163000000000002</v>
      </c>
      <c r="AV1617" s="112">
        <f t="shared" ca="1" si="424"/>
        <v>0</v>
      </c>
      <c r="AX1617" s="71"/>
    </row>
    <row r="1618" spans="2:50">
      <c r="B1618" s="111">
        <v>43963</v>
      </c>
      <c r="C1618" s="112">
        <v>0.42399999999999999</v>
      </c>
      <c r="E1618" s="111"/>
      <c r="K1618" s="111">
        <v>43889</v>
      </c>
      <c r="L1618" s="112">
        <v>0.51661000000000001</v>
      </c>
      <c r="N1618" s="111">
        <v>43889</v>
      </c>
      <c r="O1618" s="112">
        <v>0.27207999999999999</v>
      </c>
      <c r="Q1618" s="111">
        <v>43889</v>
      </c>
      <c r="R1618" s="112">
        <v>0.24453</v>
      </c>
      <c r="S1618" s="158">
        <f t="shared" si="438"/>
        <v>0</v>
      </c>
      <c r="T1618" s="38">
        <f t="shared" si="439"/>
        <v>43963</v>
      </c>
      <c r="U1618" s="112">
        <f t="shared" ca="1" si="440"/>
        <v>0.42399999999999999</v>
      </c>
      <c r="V1618" s="112">
        <f t="shared" ca="1" si="434"/>
        <v>0.33434999999999998</v>
      </c>
      <c r="W1618" s="112">
        <f t="shared" ca="1" si="435"/>
        <v>8.2619999999999999E-2</v>
      </c>
      <c r="X1618" s="112">
        <f t="shared" ca="1" si="436"/>
        <v>0.25173000000000001</v>
      </c>
      <c r="Y1618" s="112">
        <f t="shared" ca="1" si="441"/>
        <v>0</v>
      </c>
      <c r="Z1618" s="27">
        <f t="shared" ca="1" si="437"/>
        <v>0.34138000000000002</v>
      </c>
      <c r="AB1618" s="38">
        <f t="shared" si="414"/>
        <v>43873</v>
      </c>
      <c r="AC1618" s="38">
        <f t="shared" si="415"/>
        <v>43873</v>
      </c>
      <c r="AD1618" s="38">
        <f t="shared" si="416"/>
        <v>43874</v>
      </c>
      <c r="AE1618" s="38">
        <f t="shared" si="425"/>
        <v>43871</v>
      </c>
      <c r="AF1618" s="74">
        <f t="shared" si="426"/>
        <v>43873</v>
      </c>
      <c r="AG1618" s="38">
        <f t="shared" ca="1" si="427"/>
        <v>43871</v>
      </c>
      <c r="AH1618" s="38">
        <f t="shared" ca="1" si="428"/>
        <v>43962</v>
      </c>
      <c r="AI1618" s="38" t="e">
        <f t="shared" ca="1" si="429"/>
        <v>#N/A</v>
      </c>
      <c r="AJ1618" s="38">
        <f t="shared" ca="1" si="430"/>
        <v>43962</v>
      </c>
      <c r="AK1618" s="74">
        <f t="shared" ca="1" si="417"/>
        <v>43868</v>
      </c>
      <c r="AL1618" s="38">
        <f t="shared" si="418"/>
        <v>43871</v>
      </c>
      <c r="AM1618" s="38">
        <f t="shared" si="419"/>
        <v>43868</v>
      </c>
      <c r="AN1618" s="112">
        <f t="shared" ca="1" si="420"/>
        <v>1</v>
      </c>
      <c r="AO1618" s="38">
        <f t="shared" si="431"/>
        <v>42045</v>
      </c>
      <c r="AP1618" s="38">
        <f t="shared" si="432"/>
        <v>42045</v>
      </c>
      <c r="AQ1618" s="38">
        <f t="shared" si="433"/>
        <v>42046</v>
      </c>
      <c r="AR1618" s="38"/>
      <c r="AS1618" s="112" t="str">
        <f t="shared" ca="1" si="442"/>
        <v>$Z$291:$Z$1554</v>
      </c>
      <c r="AT1618" s="112">
        <f t="shared" ca="1" si="421"/>
        <v>0.25173000000000001</v>
      </c>
      <c r="AU1618" s="112">
        <f t="shared" ca="1" si="443"/>
        <v>0.25173000000000001</v>
      </c>
      <c r="AV1618" s="112">
        <f t="shared" ca="1" si="424"/>
        <v>0</v>
      </c>
      <c r="AX1618" s="71"/>
    </row>
    <row r="1619" spans="2:50">
      <c r="B1619" s="111">
        <v>43964</v>
      </c>
      <c r="C1619" s="112">
        <v>0.39238000000000001</v>
      </c>
      <c r="E1619" s="111"/>
      <c r="K1619" s="111">
        <v>43892</v>
      </c>
      <c r="L1619" s="112">
        <v>0.46184999999999998</v>
      </c>
      <c r="N1619" s="111">
        <v>43892</v>
      </c>
      <c r="O1619" s="112">
        <v>0.21723000000000001</v>
      </c>
      <c r="Q1619" s="111">
        <v>43892</v>
      </c>
      <c r="R1619" s="112">
        <v>0.24462</v>
      </c>
      <c r="S1619" s="158">
        <f t="shared" si="438"/>
        <v>0</v>
      </c>
      <c r="T1619" s="38">
        <f t="shared" si="439"/>
        <v>43964</v>
      </c>
      <c r="U1619" s="112">
        <f t="shared" ca="1" si="440"/>
        <v>0.39238000000000001</v>
      </c>
      <c r="V1619" s="112">
        <f t="shared" ca="1" si="434"/>
        <v>0.33482000000000001</v>
      </c>
      <c r="W1619" s="112">
        <f t="shared" ca="1" si="435"/>
        <v>8.294E-2</v>
      </c>
      <c r="X1619" s="112">
        <f t="shared" ca="1" si="436"/>
        <v>0.25187999999999999</v>
      </c>
      <c r="Y1619" s="112">
        <f t="shared" ca="1" si="441"/>
        <v>0</v>
      </c>
      <c r="Z1619" s="27">
        <f t="shared" ca="1" si="437"/>
        <v>0.30943999999999999</v>
      </c>
      <c r="AB1619" s="38">
        <f t="shared" si="414"/>
        <v>43874</v>
      </c>
      <c r="AC1619" s="38">
        <f t="shared" si="415"/>
        <v>43874</v>
      </c>
      <c r="AD1619" s="38">
        <f t="shared" si="416"/>
        <v>43875</v>
      </c>
      <c r="AE1619" s="38">
        <f t="shared" si="425"/>
        <v>43872</v>
      </c>
      <c r="AF1619" s="74">
        <f t="shared" si="426"/>
        <v>43874</v>
      </c>
      <c r="AG1619" s="38">
        <f t="shared" ca="1" si="427"/>
        <v>43872</v>
      </c>
      <c r="AH1619" s="38">
        <f t="shared" ca="1" si="428"/>
        <v>43962</v>
      </c>
      <c r="AI1619" s="38">
        <f t="shared" ca="1" si="429"/>
        <v>43962</v>
      </c>
      <c r="AJ1619" s="38">
        <f t="shared" ca="1" si="430"/>
        <v>43963</v>
      </c>
      <c r="AK1619" s="74">
        <f t="shared" ca="1" si="417"/>
        <v>43872</v>
      </c>
      <c r="AL1619" s="38">
        <f t="shared" si="418"/>
        <v>43872</v>
      </c>
      <c r="AM1619" s="38">
        <f t="shared" si="419"/>
        <v>43871</v>
      </c>
      <c r="AN1619" s="112">
        <f t="shared" ca="1" si="420"/>
        <v>2</v>
      </c>
      <c r="AO1619" s="38">
        <f t="shared" si="431"/>
        <v>42046</v>
      </c>
      <c r="AP1619" s="38">
        <f t="shared" si="432"/>
        <v>42046</v>
      </c>
      <c r="AQ1619" s="38">
        <f t="shared" si="433"/>
        <v>42047</v>
      </c>
      <c r="AR1619" s="38"/>
      <c r="AS1619" s="112" t="str">
        <f t="shared" ca="1" si="442"/>
        <v>$Z$292:$Z$1556</v>
      </c>
      <c r="AT1619" s="112">
        <f t="shared" ca="1" si="421"/>
        <v>0.25187999999999999</v>
      </c>
      <c r="AU1619" s="112">
        <f t="shared" ca="1" si="443"/>
        <v>0.25187999999999999</v>
      </c>
      <c r="AV1619" s="112">
        <f t="shared" ca="1" si="424"/>
        <v>0</v>
      </c>
      <c r="AX1619" s="71"/>
    </row>
    <row r="1620" spans="2:50">
      <c r="B1620" s="111">
        <v>43965</v>
      </c>
      <c r="C1620" s="112">
        <v>0.38562999999999997</v>
      </c>
      <c r="E1620" s="111"/>
      <c r="K1620" s="111">
        <v>43893</v>
      </c>
      <c r="L1620" s="112">
        <v>0.44557000000000002</v>
      </c>
      <c r="N1620" s="111">
        <v>43893</v>
      </c>
      <c r="O1620" s="112">
        <v>0.20069999999999999</v>
      </c>
      <c r="Q1620" s="111">
        <v>43893</v>
      </c>
      <c r="R1620" s="112">
        <v>0.24487</v>
      </c>
      <c r="S1620" s="158">
        <f t="shared" si="438"/>
        <v>0</v>
      </c>
      <c r="T1620" s="38">
        <f t="shared" si="439"/>
        <v>43965</v>
      </c>
      <c r="U1620" s="112">
        <f t="shared" ca="1" si="440"/>
        <v>0.38562999999999997</v>
      </c>
      <c r="V1620" s="112">
        <f t="shared" ca="1" si="434"/>
        <v>0.33539000000000002</v>
      </c>
      <c r="W1620" s="112">
        <f t="shared" ca="1" si="435"/>
        <v>8.3489999999999995E-2</v>
      </c>
      <c r="X1620" s="112">
        <f t="shared" ca="1" si="436"/>
        <v>0.25190000000000001</v>
      </c>
      <c r="Y1620" s="112">
        <f t="shared" ca="1" si="441"/>
        <v>0</v>
      </c>
      <c r="Z1620" s="27">
        <f t="shared" ca="1" si="437"/>
        <v>0.30213999999999996</v>
      </c>
      <c r="AB1620" s="38">
        <f t="shared" si="414"/>
        <v>43875</v>
      </c>
      <c r="AC1620" s="38">
        <f t="shared" si="415"/>
        <v>43875</v>
      </c>
      <c r="AD1620" s="38">
        <f t="shared" si="416"/>
        <v>43878</v>
      </c>
      <c r="AE1620" s="38">
        <f t="shared" si="425"/>
        <v>43873</v>
      </c>
      <c r="AF1620" s="74">
        <f t="shared" si="426"/>
        <v>43875</v>
      </c>
      <c r="AG1620" s="38">
        <f t="shared" ca="1" si="427"/>
        <v>43873</v>
      </c>
      <c r="AH1620" s="38">
        <f t="shared" ca="1" si="428"/>
        <v>43963</v>
      </c>
      <c r="AI1620" s="38">
        <f t="shared" ca="1" si="429"/>
        <v>43963</v>
      </c>
      <c r="AJ1620" s="38">
        <f t="shared" ca="1" si="430"/>
        <v>43964</v>
      </c>
      <c r="AK1620" s="74">
        <f t="shared" ca="1" si="417"/>
        <v>43873</v>
      </c>
      <c r="AL1620" s="38">
        <f t="shared" si="418"/>
        <v>43873</v>
      </c>
      <c r="AM1620" s="38">
        <f t="shared" si="419"/>
        <v>43872</v>
      </c>
      <c r="AN1620" s="112">
        <f t="shared" ca="1" si="420"/>
        <v>2</v>
      </c>
      <c r="AO1620" s="38">
        <f t="shared" si="431"/>
        <v>42047</v>
      </c>
      <c r="AP1620" s="38">
        <f t="shared" si="432"/>
        <v>42047</v>
      </c>
      <c r="AQ1620" s="38">
        <f t="shared" si="433"/>
        <v>42048</v>
      </c>
      <c r="AR1620" s="38"/>
      <c r="AS1620" s="112" t="str">
        <f t="shared" ca="1" si="442"/>
        <v>$Z$293:$Z$1557</v>
      </c>
      <c r="AT1620" s="112">
        <f t="shared" ca="1" si="421"/>
        <v>0.25190000000000001</v>
      </c>
      <c r="AU1620" s="112">
        <f t="shared" ca="1" si="443"/>
        <v>0.25190000000000001</v>
      </c>
      <c r="AV1620" s="112">
        <f t="shared" ca="1" si="424"/>
        <v>0</v>
      </c>
      <c r="AX1620" s="71"/>
    </row>
    <row r="1621" spans="2:50">
      <c r="B1621" s="111">
        <v>43966</v>
      </c>
      <c r="C1621" s="112">
        <v>0.3805</v>
      </c>
      <c r="E1621" s="111"/>
      <c r="K1621" s="111">
        <v>43894</v>
      </c>
      <c r="L1621" s="112">
        <v>0.4284</v>
      </c>
      <c r="N1621" s="111">
        <v>43894</v>
      </c>
      <c r="O1621" s="112">
        <v>0.18351999999999999</v>
      </c>
      <c r="Q1621" s="111">
        <v>43894</v>
      </c>
      <c r="R1621" s="112">
        <v>0.24487999999999999</v>
      </c>
      <c r="S1621" s="158">
        <f t="shared" si="438"/>
        <v>0</v>
      </c>
      <c r="T1621" s="38">
        <f t="shared" si="439"/>
        <v>43966</v>
      </c>
      <c r="U1621" s="112">
        <f t="shared" ca="1" si="440"/>
        <v>0.3805</v>
      </c>
      <c r="V1621" s="112">
        <f t="shared" ca="1" si="434"/>
        <v>0.33627000000000001</v>
      </c>
      <c r="W1621" s="112">
        <f t="shared" ca="1" si="435"/>
        <v>8.4370000000000001E-2</v>
      </c>
      <c r="X1621" s="112">
        <f t="shared" ca="1" si="436"/>
        <v>0.25190000000000001</v>
      </c>
      <c r="Y1621" s="112">
        <f t="shared" ca="1" si="441"/>
        <v>0</v>
      </c>
      <c r="Z1621" s="27">
        <f t="shared" ca="1" si="437"/>
        <v>0.29613</v>
      </c>
      <c r="AB1621" s="38">
        <f t="shared" si="414"/>
        <v>43878</v>
      </c>
      <c r="AC1621" s="38" t="e">
        <f t="shared" si="415"/>
        <v>#N/A</v>
      </c>
      <c r="AD1621" s="38">
        <f t="shared" si="416"/>
        <v>43878</v>
      </c>
      <c r="AE1621" s="38">
        <f t="shared" si="425"/>
        <v>43874</v>
      </c>
      <c r="AF1621" s="74">
        <f t="shared" si="426"/>
        <v>43878</v>
      </c>
      <c r="AG1621" s="38">
        <f t="shared" ca="1" si="427"/>
        <v>43873</v>
      </c>
      <c r="AH1621" s="38">
        <f t="shared" ca="1" si="428"/>
        <v>43963</v>
      </c>
      <c r="AI1621" s="38">
        <f t="shared" ca="1" si="429"/>
        <v>43963</v>
      </c>
      <c r="AJ1621" s="38">
        <f t="shared" ca="1" si="430"/>
        <v>43964</v>
      </c>
      <c r="AK1621" s="74">
        <f t="shared" ca="1" si="417"/>
        <v>43874</v>
      </c>
      <c r="AL1621" s="38">
        <f t="shared" si="418"/>
        <v>43874</v>
      </c>
      <c r="AM1621" s="38">
        <f t="shared" si="419"/>
        <v>43873</v>
      </c>
      <c r="AN1621" s="112">
        <f t="shared" ca="1" si="420"/>
        <v>3</v>
      </c>
      <c r="AO1621" s="38">
        <f t="shared" si="431"/>
        <v>42048</v>
      </c>
      <c r="AP1621" s="38">
        <f t="shared" si="432"/>
        <v>42048</v>
      </c>
      <c r="AQ1621" s="38">
        <f t="shared" si="433"/>
        <v>42051</v>
      </c>
      <c r="AR1621" s="38"/>
      <c r="AS1621" s="112" t="str">
        <f t="shared" ca="1" si="442"/>
        <v>$Z$294:$Z$1558</v>
      </c>
      <c r="AT1621" s="112">
        <f t="shared" ca="1" si="421"/>
        <v>0.25190000000000001</v>
      </c>
      <c r="AU1621" s="112">
        <f t="shared" ca="1" si="443"/>
        <v>0.25190000000000001</v>
      </c>
      <c r="AV1621" s="112">
        <f t="shared" ca="1" si="424"/>
        <v>0</v>
      </c>
      <c r="AX1621" s="71"/>
    </row>
    <row r="1622" spans="2:50">
      <c r="B1622" s="111">
        <v>43969</v>
      </c>
      <c r="C1622" s="112">
        <v>0.37663000000000002</v>
      </c>
      <c r="E1622" s="111"/>
      <c r="K1622" s="111">
        <v>43895</v>
      </c>
      <c r="L1622" s="112">
        <v>0.41582999999999998</v>
      </c>
      <c r="N1622" s="111">
        <v>43895</v>
      </c>
      <c r="O1622" s="112">
        <v>0.1709</v>
      </c>
      <c r="Q1622" s="111">
        <v>43895</v>
      </c>
      <c r="R1622" s="112">
        <v>0.24493000000000001</v>
      </c>
      <c r="S1622" s="158">
        <f t="shared" si="438"/>
        <v>0</v>
      </c>
      <c r="T1622" s="38">
        <f t="shared" si="439"/>
        <v>43969</v>
      </c>
      <c r="U1622" s="112">
        <f t="shared" ca="1" si="440"/>
        <v>0.37663000000000002</v>
      </c>
      <c r="V1622" s="112">
        <f t="shared" ca="1" si="434"/>
        <v>0.33756000000000003</v>
      </c>
      <c r="W1622" s="112">
        <f t="shared" ca="1" si="435"/>
        <v>8.566E-2</v>
      </c>
      <c r="X1622" s="163">
        <f t="shared" ca="1" si="436"/>
        <v>0.25190000000000001</v>
      </c>
      <c r="Y1622" s="112">
        <f t="shared" ca="1" si="441"/>
        <v>0</v>
      </c>
      <c r="Z1622" s="27">
        <f t="shared" ca="1" si="437"/>
        <v>0.29097000000000001</v>
      </c>
      <c r="AB1622" s="164">
        <f t="shared" ref="AB1622:AB1643" si="444">INDEX(T:T,IFERROR(MATCH(EDATE(T1622,-3),T:T,0),MATCH(EDATE(T1622,-3),T:T,1)+1))</f>
        <v>43879</v>
      </c>
      <c r="AC1622" s="164">
        <f t="shared" ref="AC1622:AC1643" si="445">INDEX(T:T,MATCH(EDATE(T1622,-3),T:T,0))</f>
        <v>43879</v>
      </c>
      <c r="AD1622" s="164">
        <f t="shared" ref="AD1622:AD1643" si="446">INDEX(T:T,MATCH(EDATE(T1622,-3),T:T,1)+1)</f>
        <v>43880</v>
      </c>
      <c r="AE1622" s="164">
        <f t="shared" si="425"/>
        <v>43875</v>
      </c>
      <c r="AF1622" s="164">
        <f t="shared" si="426"/>
        <v>43879</v>
      </c>
      <c r="AG1622" s="164">
        <f t="shared" ca="1" si="427"/>
        <v>43874</v>
      </c>
      <c r="AH1622" s="164">
        <f t="shared" ca="1" si="428"/>
        <v>43964</v>
      </c>
      <c r="AI1622" s="164">
        <f t="shared" ca="1" si="429"/>
        <v>43964</v>
      </c>
      <c r="AJ1622" s="164">
        <f t="shared" ca="1" si="430"/>
        <v>43965</v>
      </c>
      <c r="AK1622" s="164">
        <f t="shared" ref="AK1622:AK1645" ca="1" si="447">IF(IFERROR(MATCH(T1622,E:E,0),MATCH(T1622,E:E,1)+1)-MATCH(AH1622,E:E,0)&gt;=2,AE1622,INDEX(T:T,MATCH(AE1622,T:T,0)-1,0))</f>
        <v>43875</v>
      </c>
      <c r="AL1622" s="164">
        <f t="shared" ref="AL1622:AL1643" si="448">AE1622</f>
        <v>43875</v>
      </c>
      <c r="AM1622" s="164">
        <f t="shared" ref="AM1622:AM1645" si="449">INDEX(T:T,MATCH(AE1622,T:T,0)-1,0)</f>
        <v>43874</v>
      </c>
      <c r="AN1622" s="165">
        <f t="shared" ref="AN1622:AN1643" ca="1" si="450">IFERROR(MATCH(T1622,E:E,0),MATCH(T1622,E:E,1)+1)-MATCH(AH1622,E:E,0)</f>
        <v>3</v>
      </c>
      <c r="AO1622" s="164">
        <f t="shared" si="431"/>
        <v>42051</v>
      </c>
      <c r="AP1622" s="164" t="e">
        <f>INDEX(T:T,MATCH(EDATE(AE1622,-60),T:T,0))</f>
        <v>#N/A</v>
      </c>
      <c r="AQ1622" s="164">
        <f t="shared" si="433"/>
        <v>42051</v>
      </c>
      <c r="AR1622" s="164"/>
      <c r="AS1622" s="165" t="str">
        <f ca="1">ADDRESS(MATCH(AO1622,T:T,0),COLUMN(Z1622))&amp;":"&amp;ADDRESS(MATCH(AK1622,T:T,0),COLUMN(Z1622))</f>
        <v>$Z$295:$Z$1559</v>
      </c>
      <c r="AT1622" s="165">
        <f t="shared" ref="AT1622:AT1645" ca="1" si="451">ROUNDUP(MEDIAN(INDIRECT(AS1622)),5)</f>
        <v>0.25203999999999999</v>
      </c>
      <c r="AU1622" s="165">
        <f ca="1">X1622</f>
        <v>0.25190000000000001</v>
      </c>
      <c r="AV1622" s="165">
        <f t="shared" ca="1" si="424"/>
        <v>1.3999999999997348E-4</v>
      </c>
      <c r="AX1622" s="71"/>
    </row>
    <row r="1623" spans="2:50">
      <c r="B1623" s="111">
        <v>43970</v>
      </c>
      <c r="C1623" s="112">
        <v>0.37413000000000002</v>
      </c>
      <c r="E1623" s="111"/>
      <c r="K1623" s="111">
        <v>43896</v>
      </c>
      <c r="L1623" s="112">
        <v>0.40261000000000002</v>
      </c>
      <c r="N1623" s="111">
        <v>43896</v>
      </c>
      <c r="O1623" s="112">
        <v>0.15758</v>
      </c>
      <c r="Q1623" s="111">
        <v>43896</v>
      </c>
      <c r="R1623" s="112">
        <v>0.24503</v>
      </c>
      <c r="S1623" s="158">
        <f t="shared" si="438"/>
        <v>0</v>
      </c>
      <c r="T1623" s="38">
        <f t="shared" si="439"/>
        <v>43970</v>
      </c>
      <c r="U1623" s="112">
        <f t="shared" ca="1" si="440"/>
        <v>0.37413000000000002</v>
      </c>
      <c r="V1623" s="112">
        <f t="shared" ca="1" si="434"/>
        <v>0.33823999999999999</v>
      </c>
      <c r="W1623" s="112">
        <f t="shared" ca="1" si="435"/>
        <v>8.6199999999999999E-2</v>
      </c>
      <c r="X1623" s="112">
        <f t="shared" ca="1" si="436"/>
        <v>0.25203999999999999</v>
      </c>
      <c r="Y1623" s="112">
        <f t="shared" ca="1" si="441"/>
        <v>0</v>
      </c>
      <c r="Z1623" s="27">
        <f t="shared" ca="1" si="437"/>
        <v>0.28793000000000002</v>
      </c>
      <c r="AB1623" s="164">
        <f t="shared" si="444"/>
        <v>43880</v>
      </c>
      <c r="AC1623" s="164">
        <f t="shared" si="445"/>
        <v>43880</v>
      </c>
      <c r="AD1623" s="164">
        <f t="shared" si="446"/>
        <v>43881</v>
      </c>
      <c r="AE1623" s="164">
        <f t="shared" si="425"/>
        <v>43878</v>
      </c>
      <c r="AF1623" s="164">
        <f t="shared" si="426"/>
        <v>43880</v>
      </c>
      <c r="AG1623" s="164">
        <f t="shared" ca="1" si="427"/>
        <v>43875</v>
      </c>
      <c r="AH1623" s="164">
        <f t="shared" ca="1" si="428"/>
        <v>43965</v>
      </c>
      <c r="AI1623" s="164">
        <f t="shared" ca="1" si="429"/>
        <v>43965</v>
      </c>
      <c r="AJ1623" s="164">
        <f t="shared" ca="1" si="430"/>
        <v>43966</v>
      </c>
      <c r="AK1623" s="164">
        <f t="shared" ca="1" si="447"/>
        <v>43878</v>
      </c>
      <c r="AL1623" s="164">
        <f t="shared" si="448"/>
        <v>43878</v>
      </c>
      <c r="AM1623" s="164">
        <f t="shared" si="449"/>
        <v>43875</v>
      </c>
      <c r="AN1623" s="165">
        <f t="shared" ca="1" si="450"/>
        <v>3</v>
      </c>
      <c r="AO1623" s="164">
        <f t="shared" si="431"/>
        <v>42052</v>
      </c>
      <c r="AP1623" s="164">
        <f t="shared" si="432"/>
        <v>42052</v>
      </c>
      <c r="AQ1623" s="164">
        <f t="shared" si="433"/>
        <v>42053</v>
      </c>
      <c r="AR1623" s="164"/>
      <c r="AS1623" s="165" t="str">
        <f ca="1">ADDRESS(MATCH(AO1623,T:T,0),COLUMN(Z1623))&amp;":"&amp;ADDRESS(MATCH(AK1623,T:T,0),COLUMN(Z1623))</f>
        <v>$Z$296:$Z$1560</v>
      </c>
      <c r="AT1623" s="165">
        <f t="shared" ca="1" si="451"/>
        <v>0.25228</v>
      </c>
      <c r="AU1623" s="165">
        <f t="shared" ref="AU1623:AU1643" ca="1" si="452">X1623</f>
        <v>0.25203999999999999</v>
      </c>
      <c r="AV1623" s="165">
        <f ca="1">AT1623-AU1623</f>
        <v>2.4000000000001798E-4</v>
      </c>
      <c r="AX1623" s="71"/>
    </row>
    <row r="1624" spans="2:50">
      <c r="B1624" s="111">
        <v>43971</v>
      </c>
      <c r="C1624" s="112">
        <v>0.35799999999999998</v>
      </c>
      <c r="E1624" s="111"/>
      <c r="K1624" s="111">
        <v>43899</v>
      </c>
      <c r="L1624" s="112">
        <v>0.37148999999999999</v>
      </c>
      <c r="N1624" s="111">
        <v>43899</v>
      </c>
      <c r="O1624" s="112">
        <v>0.12589</v>
      </c>
      <c r="Q1624" s="111">
        <v>43899</v>
      </c>
      <c r="R1624" s="112">
        <v>0.24560000000000001</v>
      </c>
      <c r="S1624" s="158">
        <f t="shared" si="438"/>
        <v>0</v>
      </c>
      <c r="T1624" s="38">
        <f t="shared" si="439"/>
        <v>43971</v>
      </c>
      <c r="U1624" s="112">
        <f t="shared" ca="1" si="440"/>
        <v>0.35799999999999998</v>
      </c>
      <c r="V1624" s="112">
        <f t="shared" ca="1" si="434"/>
        <v>0.33928000000000003</v>
      </c>
      <c r="W1624" s="112">
        <f t="shared" ca="1" si="435"/>
        <v>8.6749999999999994E-2</v>
      </c>
      <c r="X1624" s="112">
        <f t="shared" ca="1" si="436"/>
        <v>0.25252999999999998</v>
      </c>
      <c r="Y1624" s="112">
        <f t="shared" ca="1" si="441"/>
        <v>0</v>
      </c>
      <c r="Z1624" s="27">
        <f t="shared" ca="1" si="437"/>
        <v>0.27124999999999999</v>
      </c>
      <c r="AB1624" s="38">
        <f t="shared" si="444"/>
        <v>43881</v>
      </c>
      <c r="AC1624" s="38">
        <f t="shared" si="445"/>
        <v>43881</v>
      </c>
      <c r="AD1624" s="38">
        <f t="shared" si="446"/>
        <v>43882</v>
      </c>
      <c r="AE1624" s="38">
        <f t="shared" si="425"/>
        <v>43879</v>
      </c>
      <c r="AF1624" s="74">
        <f t="shared" si="426"/>
        <v>43881</v>
      </c>
      <c r="AG1624" s="38">
        <f t="shared" ca="1" si="427"/>
        <v>43879</v>
      </c>
      <c r="AH1624" s="38">
        <f t="shared" ca="1" si="428"/>
        <v>43969</v>
      </c>
      <c r="AI1624" s="38">
        <f t="shared" ca="1" si="429"/>
        <v>43969</v>
      </c>
      <c r="AJ1624" s="38">
        <f t="shared" ca="1" si="430"/>
        <v>43970</v>
      </c>
      <c r="AK1624" s="74">
        <f t="shared" ca="1" si="447"/>
        <v>43879</v>
      </c>
      <c r="AL1624" s="38">
        <f t="shared" si="448"/>
        <v>43879</v>
      </c>
      <c r="AM1624" s="38">
        <f t="shared" si="449"/>
        <v>43878</v>
      </c>
      <c r="AN1624" s="112">
        <f t="shared" ca="1" si="450"/>
        <v>2</v>
      </c>
      <c r="AO1624" s="38">
        <f t="shared" si="431"/>
        <v>42053</v>
      </c>
      <c r="AP1624" s="38">
        <f t="shared" si="432"/>
        <v>42053</v>
      </c>
      <c r="AQ1624" s="38">
        <f t="shared" si="433"/>
        <v>42054</v>
      </c>
      <c r="AR1624" s="38"/>
      <c r="AS1624" s="112" t="str">
        <f t="shared" ref="AS1624:AS1643" ca="1" si="453">ADDRESS(MATCH(AO1624,T:T,0),COLUMN(Z1624))&amp;":"&amp;ADDRESS(MATCH(AK1624,T:T,0),COLUMN(Z1624))</f>
        <v>$Z$297:$Z$1561</v>
      </c>
      <c r="AT1624" s="112">
        <f t="shared" ca="1" si="451"/>
        <v>0.25252999999999998</v>
      </c>
      <c r="AU1624" s="112">
        <f t="shared" ca="1" si="452"/>
        <v>0.25252999999999998</v>
      </c>
      <c r="AV1624" s="112">
        <f t="shared" ca="1" si="424"/>
        <v>0</v>
      </c>
      <c r="AX1624" s="71"/>
    </row>
    <row r="1625" spans="2:50">
      <c r="B1625" s="111">
        <v>43972</v>
      </c>
      <c r="C1625" s="112">
        <v>0.35949999999999999</v>
      </c>
      <c r="E1625" s="111"/>
      <c r="K1625" s="111">
        <v>43900</v>
      </c>
      <c r="L1625" s="112">
        <v>0.36054000000000003</v>
      </c>
      <c r="N1625" s="111">
        <v>43900</v>
      </c>
      <c r="O1625" s="112">
        <v>0.11491</v>
      </c>
      <c r="Q1625" s="111">
        <v>43900</v>
      </c>
      <c r="R1625" s="112">
        <v>0.24562999999999999</v>
      </c>
      <c r="S1625" s="158">
        <f t="shared" si="438"/>
        <v>0</v>
      </c>
      <c r="T1625" s="38">
        <f t="shared" si="439"/>
        <v>43972</v>
      </c>
      <c r="U1625" s="112">
        <f t="shared" ca="1" si="440"/>
        <v>0.35949999999999999</v>
      </c>
      <c r="V1625" s="112">
        <f t="shared" ca="1" si="434"/>
        <v>0.33998</v>
      </c>
      <c r="W1625" s="112">
        <f t="shared" ca="1" si="435"/>
        <v>8.7400000000000005E-2</v>
      </c>
      <c r="X1625" s="112">
        <f t="shared" ca="1" si="436"/>
        <v>0.25258000000000003</v>
      </c>
      <c r="Y1625" s="112">
        <f t="shared" ca="1" si="441"/>
        <v>0</v>
      </c>
      <c r="Z1625" s="27">
        <f t="shared" ca="1" si="437"/>
        <v>0.27210000000000001</v>
      </c>
      <c r="AB1625" s="38">
        <f t="shared" si="444"/>
        <v>43882</v>
      </c>
      <c r="AC1625" s="38">
        <f t="shared" si="445"/>
        <v>43882</v>
      </c>
      <c r="AD1625" s="38">
        <f t="shared" si="446"/>
        <v>43885</v>
      </c>
      <c r="AE1625" s="38">
        <f t="shared" si="425"/>
        <v>43880</v>
      </c>
      <c r="AF1625" s="74">
        <f t="shared" si="426"/>
        <v>43882</v>
      </c>
      <c r="AG1625" s="38">
        <f t="shared" ca="1" si="427"/>
        <v>43880</v>
      </c>
      <c r="AH1625" s="38">
        <f t="shared" ca="1" si="428"/>
        <v>43970</v>
      </c>
      <c r="AI1625" s="38">
        <f t="shared" ca="1" si="429"/>
        <v>43970</v>
      </c>
      <c r="AJ1625" s="38">
        <f t="shared" ca="1" si="430"/>
        <v>43971</v>
      </c>
      <c r="AK1625" s="74">
        <f t="shared" ca="1" si="447"/>
        <v>43880</v>
      </c>
      <c r="AL1625" s="38">
        <f t="shared" si="448"/>
        <v>43880</v>
      </c>
      <c r="AM1625" s="38">
        <f t="shared" si="449"/>
        <v>43879</v>
      </c>
      <c r="AN1625" s="112">
        <f t="shared" ca="1" si="450"/>
        <v>2</v>
      </c>
      <c r="AO1625" s="38">
        <f t="shared" si="431"/>
        <v>42054</v>
      </c>
      <c r="AP1625" s="38">
        <f t="shared" si="432"/>
        <v>42054</v>
      </c>
      <c r="AQ1625" s="38">
        <f t="shared" si="433"/>
        <v>42055</v>
      </c>
      <c r="AR1625" s="38"/>
      <c r="AS1625" s="112" t="str">
        <f t="shared" ca="1" si="453"/>
        <v>$Z$298:$Z$1562</v>
      </c>
      <c r="AT1625" s="112">
        <f t="shared" ca="1" si="451"/>
        <v>0.25258000000000003</v>
      </c>
      <c r="AU1625" s="112">
        <f t="shared" ca="1" si="452"/>
        <v>0.25258000000000003</v>
      </c>
      <c r="AV1625" s="112">
        <f t="shared" ca="1" si="424"/>
        <v>0</v>
      </c>
      <c r="AX1625" s="71"/>
    </row>
    <row r="1626" spans="2:50">
      <c r="B1626" s="111">
        <v>43973</v>
      </c>
      <c r="C1626" s="112">
        <v>0.36925000000000002</v>
      </c>
      <c r="E1626" s="111"/>
      <c r="K1626" s="111">
        <v>43901</v>
      </c>
      <c r="L1626" s="112">
        <v>0.34926000000000001</v>
      </c>
      <c r="N1626" s="111">
        <v>43901</v>
      </c>
      <c r="O1626" s="112">
        <v>0.1036</v>
      </c>
      <c r="Q1626" s="111">
        <v>43901</v>
      </c>
      <c r="R1626" s="112">
        <v>0.24565999999999999</v>
      </c>
      <c r="S1626" s="158">
        <f t="shared" si="438"/>
        <v>0</v>
      </c>
      <c r="T1626" s="38">
        <f t="shared" si="439"/>
        <v>43973</v>
      </c>
      <c r="U1626" s="112">
        <f t="shared" ca="1" si="440"/>
        <v>0.36925000000000002</v>
      </c>
      <c r="V1626" s="112">
        <f t="shared" ca="1" si="434"/>
        <v>0.34061000000000002</v>
      </c>
      <c r="W1626" s="112">
        <f t="shared" ca="1" si="435"/>
        <v>8.7559999999999999E-2</v>
      </c>
      <c r="X1626" s="112">
        <f t="shared" ca="1" si="436"/>
        <v>0.25305</v>
      </c>
      <c r="Y1626" s="112">
        <f t="shared" ca="1" si="441"/>
        <v>0</v>
      </c>
      <c r="Z1626" s="27">
        <f t="shared" ca="1" si="437"/>
        <v>0.28169</v>
      </c>
      <c r="AB1626" s="38">
        <f t="shared" si="444"/>
        <v>43885</v>
      </c>
      <c r="AC1626" s="38" t="e">
        <f t="shared" si="445"/>
        <v>#N/A</v>
      </c>
      <c r="AD1626" s="38">
        <f t="shared" si="446"/>
        <v>43885</v>
      </c>
      <c r="AE1626" s="38">
        <f t="shared" si="425"/>
        <v>43881</v>
      </c>
      <c r="AF1626" s="74">
        <f t="shared" si="426"/>
        <v>43885</v>
      </c>
      <c r="AG1626" s="38">
        <f t="shared" ca="1" si="427"/>
        <v>43881</v>
      </c>
      <c r="AH1626" s="38">
        <f t="shared" ca="1" si="428"/>
        <v>43971</v>
      </c>
      <c r="AI1626" s="38">
        <f t="shared" ca="1" si="429"/>
        <v>43971</v>
      </c>
      <c r="AJ1626" s="38">
        <f t="shared" ca="1" si="430"/>
        <v>43972</v>
      </c>
      <c r="AK1626" s="74">
        <f t="shared" ca="1" si="447"/>
        <v>43881</v>
      </c>
      <c r="AL1626" s="38">
        <f t="shared" si="448"/>
        <v>43881</v>
      </c>
      <c r="AM1626" s="38">
        <f t="shared" si="449"/>
        <v>43880</v>
      </c>
      <c r="AN1626" s="112">
        <f t="shared" ca="1" si="450"/>
        <v>2</v>
      </c>
      <c r="AO1626" s="38">
        <f t="shared" si="431"/>
        <v>42055</v>
      </c>
      <c r="AP1626" s="38">
        <f t="shared" si="432"/>
        <v>42055</v>
      </c>
      <c r="AQ1626" s="38">
        <f t="shared" si="433"/>
        <v>42058</v>
      </c>
      <c r="AR1626" s="38"/>
      <c r="AS1626" s="112" t="str">
        <f t="shared" ca="1" si="453"/>
        <v>$Z$299:$Z$1563</v>
      </c>
      <c r="AT1626" s="112">
        <f t="shared" ca="1" si="451"/>
        <v>0.25305</v>
      </c>
      <c r="AU1626" s="112">
        <f t="shared" ca="1" si="452"/>
        <v>0.25305</v>
      </c>
      <c r="AV1626" s="112">
        <f t="shared" ca="1" si="424"/>
        <v>0</v>
      </c>
      <c r="AX1626" s="71"/>
    </row>
    <row r="1627" spans="2:50">
      <c r="B1627" s="111">
        <v>43977</v>
      </c>
      <c r="C1627" s="112">
        <v>0.37125000000000002</v>
      </c>
      <c r="E1627" s="111"/>
      <c r="K1627" s="111">
        <v>43902</v>
      </c>
      <c r="L1627" s="112">
        <v>0.33771000000000001</v>
      </c>
      <c r="N1627" s="111">
        <v>43902</v>
      </c>
      <c r="O1627" s="112">
        <v>9.1969999999999996E-2</v>
      </c>
      <c r="Q1627" s="111">
        <v>43902</v>
      </c>
      <c r="R1627" s="112">
        <v>0.24573999999999999</v>
      </c>
      <c r="S1627" s="158">
        <f t="shared" si="438"/>
        <v>0</v>
      </c>
      <c r="T1627" s="38">
        <f t="shared" si="439"/>
        <v>43977</v>
      </c>
      <c r="U1627" s="112">
        <f t="shared" ca="1" si="440"/>
        <v>0.37125000000000002</v>
      </c>
      <c r="V1627" s="112">
        <f t="shared" ca="1" si="434"/>
        <v>0.34255999999999998</v>
      </c>
      <c r="W1627" s="112">
        <f t="shared" ca="1" si="435"/>
        <v>8.9469999999999994E-2</v>
      </c>
      <c r="X1627" s="112">
        <f t="shared" ca="1" si="436"/>
        <v>0.25308999999999998</v>
      </c>
      <c r="Y1627" s="112">
        <f t="shared" ca="1" si="441"/>
        <v>0</v>
      </c>
      <c r="Z1627" s="27">
        <f t="shared" ca="1" si="437"/>
        <v>0.28178000000000003</v>
      </c>
      <c r="AB1627" s="38">
        <f t="shared" si="444"/>
        <v>43887</v>
      </c>
      <c r="AC1627" s="38">
        <f t="shared" si="445"/>
        <v>43887</v>
      </c>
      <c r="AD1627" s="38">
        <f t="shared" si="446"/>
        <v>43888</v>
      </c>
      <c r="AE1627" s="38">
        <f t="shared" si="425"/>
        <v>43885</v>
      </c>
      <c r="AF1627" s="74">
        <f t="shared" si="426"/>
        <v>43887</v>
      </c>
      <c r="AG1627" s="38">
        <f t="shared" ca="1" si="427"/>
        <v>43885</v>
      </c>
      <c r="AH1627" s="38">
        <f t="shared" ca="1" si="428"/>
        <v>43977</v>
      </c>
      <c r="AI1627" s="38" t="e">
        <f t="shared" ca="1" si="429"/>
        <v>#N/A</v>
      </c>
      <c r="AJ1627" s="38">
        <f t="shared" ca="1" si="430"/>
        <v>43977</v>
      </c>
      <c r="AK1627" s="74">
        <f t="shared" ca="1" si="447"/>
        <v>43882</v>
      </c>
      <c r="AL1627" s="38">
        <f t="shared" si="448"/>
        <v>43885</v>
      </c>
      <c r="AM1627" s="38">
        <f t="shared" si="449"/>
        <v>43882</v>
      </c>
      <c r="AN1627" s="112">
        <f t="shared" ca="1" si="450"/>
        <v>0</v>
      </c>
      <c r="AO1627" s="38">
        <f t="shared" si="431"/>
        <v>42059</v>
      </c>
      <c r="AP1627" s="38">
        <f t="shared" si="432"/>
        <v>42059</v>
      </c>
      <c r="AQ1627" s="38">
        <f t="shared" si="433"/>
        <v>42060</v>
      </c>
      <c r="AR1627" s="38"/>
      <c r="AS1627" s="112" t="str">
        <f t="shared" ca="1" si="453"/>
        <v>$Z$301:$Z$1564</v>
      </c>
      <c r="AT1627" s="112">
        <f t="shared" ca="1" si="451"/>
        <v>0.25309000000000004</v>
      </c>
      <c r="AU1627" s="112">
        <f t="shared" ca="1" si="452"/>
        <v>0.25308999999999998</v>
      </c>
      <c r="AV1627" s="112">
        <f t="shared" ca="1" si="424"/>
        <v>0</v>
      </c>
      <c r="AX1627" s="71"/>
    </row>
    <row r="1628" spans="2:50">
      <c r="B1628" s="111">
        <v>43978</v>
      </c>
      <c r="C1628" s="112">
        <v>0.36249999999999999</v>
      </c>
      <c r="E1628" s="111"/>
      <c r="K1628" s="111">
        <v>43903</v>
      </c>
      <c r="L1628" s="112">
        <v>0.32557000000000003</v>
      </c>
      <c r="N1628" s="111">
        <v>43903</v>
      </c>
      <c r="O1628" s="112">
        <v>7.979E-2</v>
      </c>
      <c r="Q1628" s="111">
        <v>43903</v>
      </c>
      <c r="R1628" s="112">
        <v>0.24578</v>
      </c>
      <c r="S1628" s="158">
        <f t="shared" si="438"/>
        <v>0</v>
      </c>
      <c r="T1628" s="38">
        <f t="shared" si="439"/>
        <v>43978</v>
      </c>
      <c r="U1628" s="112">
        <f t="shared" ca="1" si="440"/>
        <v>0.36249999999999999</v>
      </c>
      <c r="V1628" s="112">
        <f t="shared" ca="1" si="434"/>
        <v>0.34266999999999997</v>
      </c>
      <c r="W1628" s="112">
        <f t="shared" ca="1" si="435"/>
        <v>8.9580000000000007E-2</v>
      </c>
      <c r="X1628" s="112">
        <f t="shared" ca="1" si="436"/>
        <v>0.25308999999999998</v>
      </c>
      <c r="Y1628" s="112">
        <f t="shared" ca="1" si="441"/>
        <v>0</v>
      </c>
      <c r="Z1628" s="27">
        <f t="shared" ca="1" si="437"/>
        <v>0.27292</v>
      </c>
      <c r="AB1628" s="164">
        <f t="shared" si="444"/>
        <v>43888</v>
      </c>
      <c r="AC1628" s="164">
        <f t="shared" si="445"/>
        <v>43888</v>
      </c>
      <c r="AD1628" s="164">
        <f t="shared" si="446"/>
        <v>43889</v>
      </c>
      <c r="AE1628" s="164">
        <f t="shared" si="425"/>
        <v>43886</v>
      </c>
      <c r="AF1628" s="164">
        <f t="shared" si="426"/>
        <v>43888</v>
      </c>
      <c r="AG1628" s="164">
        <f t="shared" ca="1" si="427"/>
        <v>43886</v>
      </c>
      <c r="AH1628" s="164">
        <f t="shared" ca="1" si="428"/>
        <v>43977</v>
      </c>
      <c r="AI1628" s="164" t="e">
        <f t="shared" ca="1" si="429"/>
        <v>#N/A</v>
      </c>
      <c r="AJ1628" s="164">
        <f t="shared" ca="1" si="430"/>
        <v>43977</v>
      </c>
      <c r="AK1628" s="164">
        <f t="shared" ca="1" si="447"/>
        <v>43885</v>
      </c>
      <c r="AL1628" s="164">
        <f t="shared" si="448"/>
        <v>43886</v>
      </c>
      <c r="AM1628" s="164">
        <f t="shared" si="449"/>
        <v>43885</v>
      </c>
      <c r="AN1628" s="165">
        <f t="shared" ca="1" si="450"/>
        <v>1</v>
      </c>
      <c r="AO1628" s="164">
        <f t="shared" si="431"/>
        <v>42060</v>
      </c>
      <c r="AP1628" s="164">
        <f t="shared" si="432"/>
        <v>42060</v>
      </c>
      <c r="AQ1628" s="164">
        <f t="shared" si="433"/>
        <v>42061</v>
      </c>
      <c r="AR1628" s="164"/>
      <c r="AS1628" s="165" t="str">
        <f ca="1">ADDRESS(MATCH(AO1628,T:T,0),COLUMN(Z1628))&amp;":"&amp;ADDRESS(MATCH(AK1628,T:T,0),COLUMN(Z1628))</f>
        <v>$Z$302:$Z$1565</v>
      </c>
      <c r="AT1628" s="165">
        <f t="shared" ca="1" si="451"/>
        <v>0.25314999999999999</v>
      </c>
      <c r="AU1628" s="165">
        <f t="shared" ca="1" si="452"/>
        <v>0.25308999999999998</v>
      </c>
      <c r="AV1628" s="165">
        <f ca="1">AT1628-AU1628</f>
        <v>6.0000000000004494E-5</v>
      </c>
      <c r="AX1628" s="71"/>
    </row>
    <row r="1629" spans="2:50">
      <c r="B1629" s="111">
        <v>43979</v>
      </c>
      <c r="C1629" s="112">
        <v>0.35</v>
      </c>
      <c r="E1629" s="111"/>
      <c r="K1629" s="111">
        <v>43906</v>
      </c>
      <c r="L1629" s="112">
        <v>0.29242000000000001</v>
      </c>
      <c r="N1629" s="111">
        <v>43906</v>
      </c>
      <c r="O1629" s="112">
        <v>4.6629999999999998E-2</v>
      </c>
      <c r="Q1629" s="111">
        <v>43906</v>
      </c>
      <c r="R1629" s="112">
        <v>0.24579000000000001</v>
      </c>
      <c r="S1629" s="158">
        <f t="shared" si="438"/>
        <v>0</v>
      </c>
      <c r="T1629" s="38">
        <f t="shared" si="439"/>
        <v>43979</v>
      </c>
      <c r="U1629" s="112">
        <f t="shared" ca="1" si="440"/>
        <v>0.35</v>
      </c>
      <c r="V1629" s="112">
        <f t="shared" ca="1" si="434"/>
        <v>0.34293000000000001</v>
      </c>
      <c r="W1629" s="112">
        <f t="shared" ca="1" si="435"/>
        <v>8.9679999999999996E-2</v>
      </c>
      <c r="X1629" s="112">
        <f t="shared" ca="1" si="436"/>
        <v>0.25324999999999998</v>
      </c>
      <c r="Y1629" s="112">
        <f t="shared" ca="1" si="441"/>
        <v>0</v>
      </c>
      <c r="Z1629" s="27">
        <f t="shared" ca="1" si="437"/>
        <v>0.26032</v>
      </c>
      <c r="AB1629" s="38">
        <f t="shared" si="444"/>
        <v>43889</v>
      </c>
      <c r="AC1629" s="38">
        <f t="shared" si="445"/>
        <v>43889</v>
      </c>
      <c r="AD1629" s="38">
        <f t="shared" si="446"/>
        <v>43892</v>
      </c>
      <c r="AE1629" s="38">
        <f t="shared" si="425"/>
        <v>43887</v>
      </c>
      <c r="AF1629" s="74">
        <f t="shared" si="426"/>
        <v>43889</v>
      </c>
      <c r="AG1629" s="38">
        <f t="shared" ca="1" si="427"/>
        <v>43887</v>
      </c>
      <c r="AH1629" s="38">
        <f t="shared" ca="1" si="428"/>
        <v>43977</v>
      </c>
      <c r="AI1629" s="38">
        <f t="shared" ca="1" si="429"/>
        <v>43977</v>
      </c>
      <c r="AJ1629" s="38">
        <f t="shared" ca="1" si="430"/>
        <v>43978</v>
      </c>
      <c r="AK1629" s="74">
        <f t="shared" ca="1" si="447"/>
        <v>43887</v>
      </c>
      <c r="AL1629" s="38">
        <f t="shared" si="448"/>
        <v>43887</v>
      </c>
      <c r="AM1629" s="38">
        <f t="shared" si="449"/>
        <v>43886</v>
      </c>
      <c r="AN1629" s="112">
        <f t="shared" ca="1" si="450"/>
        <v>2</v>
      </c>
      <c r="AO1629" s="38">
        <f t="shared" si="431"/>
        <v>42061</v>
      </c>
      <c r="AP1629" s="38">
        <f t="shared" si="432"/>
        <v>42061</v>
      </c>
      <c r="AQ1629" s="38">
        <f t="shared" si="433"/>
        <v>42062</v>
      </c>
      <c r="AR1629" s="38"/>
      <c r="AS1629" s="112" t="str">
        <f t="shared" ca="1" si="453"/>
        <v>$Z$303:$Z$1567</v>
      </c>
      <c r="AT1629" s="112">
        <f t="shared" ca="1" si="451"/>
        <v>0.25324999999999998</v>
      </c>
      <c r="AU1629" s="112">
        <f t="shared" ca="1" si="452"/>
        <v>0.25324999999999998</v>
      </c>
      <c r="AV1629" s="112">
        <f t="shared" ca="1" si="424"/>
        <v>0</v>
      </c>
      <c r="AX1629" s="71"/>
    </row>
    <row r="1630" spans="2:50">
      <c r="B1630" s="111">
        <v>43980</v>
      </c>
      <c r="C1630" s="112">
        <v>0.34399999999999997</v>
      </c>
      <c r="E1630" s="111"/>
      <c r="K1630" s="111">
        <v>43907</v>
      </c>
      <c r="L1630" s="112">
        <v>0.29087000000000002</v>
      </c>
      <c r="N1630" s="111">
        <v>43907</v>
      </c>
      <c r="O1630" s="112">
        <v>4.4790000000000003E-2</v>
      </c>
      <c r="Q1630" s="111">
        <v>43907</v>
      </c>
      <c r="R1630" s="112">
        <v>0.24607999999999999</v>
      </c>
      <c r="S1630" s="158">
        <f t="shared" si="438"/>
        <v>0</v>
      </c>
      <c r="T1630" s="38">
        <f t="shared" si="439"/>
        <v>43980</v>
      </c>
      <c r="U1630" s="112">
        <f t="shared" ca="1" si="440"/>
        <v>0.34399999999999997</v>
      </c>
      <c r="V1630" s="112">
        <f t="shared" ca="1" si="434"/>
        <v>0.34268999999999999</v>
      </c>
      <c r="W1630" s="112">
        <f t="shared" ca="1" si="435"/>
        <v>8.9370000000000005E-2</v>
      </c>
      <c r="X1630" s="112">
        <f t="shared" ca="1" si="436"/>
        <v>0.25331999999999999</v>
      </c>
      <c r="Y1630" s="112">
        <f t="shared" ca="1" si="441"/>
        <v>0</v>
      </c>
      <c r="Z1630" s="27">
        <f t="shared" ca="1" si="437"/>
        <v>0.25462999999999997</v>
      </c>
      <c r="AB1630" s="38">
        <f t="shared" si="444"/>
        <v>43892</v>
      </c>
      <c r="AC1630" s="38" t="e">
        <f t="shared" si="445"/>
        <v>#N/A</v>
      </c>
      <c r="AD1630" s="38">
        <f t="shared" si="446"/>
        <v>43892</v>
      </c>
      <c r="AE1630" s="38">
        <f t="shared" si="425"/>
        <v>43888</v>
      </c>
      <c r="AF1630" s="74">
        <f t="shared" si="426"/>
        <v>43892</v>
      </c>
      <c r="AG1630" s="38">
        <f t="shared" ca="1" si="427"/>
        <v>43888</v>
      </c>
      <c r="AH1630" s="38">
        <f t="shared" ca="1" si="428"/>
        <v>43978</v>
      </c>
      <c r="AI1630" s="38">
        <f t="shared" ca="1" si="429"/>
        <v>43978</v>
      </c>
      <c r="AJ1630" s="38">
        <f t="shared" ca="1" si="430"/>
        <v>43979</v>
      </c>
      <c r="AK1630" s="74">
        <f t="shared" ca="1" si="447"/>
        <v>43888</v>
      </c>
      <c r="AL1630" s="38">
        <f t="shared" si="448"/>
        <v>43888</v>
      </c>
      <c r="AM1630" s="38">
        <f t="shared" si="449"/>
        <v>43887</v>
      </c>
      <c r="AN1630" s="112">
        <f t="shared" ca="1" si="450"/>
        <v>2</v>
      </c>
      <c r="AO1630" s="38">
        <f t="shared" si="431"/>
        <v>42062</v>
      </c>
      <c r="AP1630" s="38">
        <f t="shared" si="432"/>
        <v>42062</v>
      </c>
      <c r="AQ1630" s="38">
        <f t="shared" si="433"/>
        <v>42065</v>
      </c>
      <c r="AR1630" s="38"/>
      <c r="AS1630" s="112" t="str">
        <f t="shared" ca="1" si="453"/>
        <v>$Z$304:$Z$1568</v>
      </c>
      <c r="AT1630" s="112">
        <f t="shared" ca="1" si="451"/>
        <v>0.25331999999999999</v>
      </c>
      <c r="AU1630" s="112">
        <f t="shared" ca="1" si="452"/>
        <v>0.25331999999999999</v>
      </c>
      <c r="AV1630" s="112">
        <f t="shared" ca="1" si="424"/>
        <v>0</v>
      </c>
      <c r="AX1630" s="71"/>
    </row>
    <row r="1631" spans="2:50">
      <c r="B1631" s="111">
        <v>43983</v>
      </c>
      <c r="C1631" s="112">
        <v>0.33712999999999999</v>
      </c>
      <c r="E1631" s="111"/>
      <c r="K1631" s="111">
        <v>43908</v>
      </c>
      <c r="L1631" s="112">
        <v>0.28616999999999998</v>
      </c>
      <c r="N1631" s="111">
        <v>43908</v>
      </c>
      <c r="O1631" s="112">
        <v>3.9890000000000002E-2</v>
      </c>
      <c r="Q1631" s="111">
        <v>43908</v>
      </c>
      <c r="R1631" s="112">
        <v>0.24628</v>
      </c>
      <c r="S1631" s="158">
        <f t="shared" si="438"/>
        <v>0</v>
      </c>
      <c r="T1631" s="38">
        <f t="shared" si="439"/>
        <v>43983</v>
      </c>
      <c r="U1631" s="112">
        <f t="shared" ca="1" si="440"/>
        <v>0.33712999999999999</v>
      </c>
      <c r="V1631" s="112">
        <f t="shared" ca="1" si="434"/>
        <v>0.34366000000000002</v>
      </c>
      <c r="W1631" s="112">
        <f t="shared" ca="1" si="435"/>
        <v>9.0340000000000004E-2</v>
      </c>
      <c r="X1631" s="112">
        <f t="shared" ca="1" si="436"/>
        <v>0.25331999999999999</v>
      </c>
      <c r="Y1631" s="112">
        <f t="shared" ca="1" si="441"/>
        <v>0</v>
      </c>
      <c r="Z1631" s="27">
        <f t="shared" ca="1" si="437"/>
        <v>0.24678999999999998</v>
      </c>
      <c r="AB1631" s="38">
        <f t="shared" si="444"/>
        <v>43892</v>
      </c>
      <c r="AC1631" s="38" t="e">
        <f t="shared" si="445"/>
        <v>#N/A</v>
      </c>
      <c r="AD1631" s="38">
        <f t="shared" si="446"/>
        <v>43892</v>
      </c>
      <c r="AE1631" s="38">
        <f t="shared" si="425"/>
        <v>43888</v>
      </c>
      <c r="AF1631" s="74">
        <f t="shared" si="426"/>
        <v>43892</v>
      </c>
      <c r="AG1631" s="38">
        <f t="shared" ca="1" si="427"/>
        <v>43888</v>
      </c>
      <c r="AH1631" s="38">
        <f t="shared" ca="1" si="428"/>
        <v>43978</v>
      </c>
      <c r="AI1631" s="38">
        <f t="shared" ca="1" si="429"/>
        <v>43978</v>
      </c>
      <c r="AJ1631" s="38">
        <f t="shared" ca="1" si="430"/>
        <v>43979</v>
      </c>
      <c r="AK1631" s="74">
        <f t="shared" ca="1" si="447"/>
        <v>43888</v>
      </c>
      <c r="AL1631" s="38">
        <f t="shared" si="448"/>
        <v>43888</v>
      </c>
      <c r="AM1631" s="38">
        <f t="shared" si="449"/>
        <v>43887</v>
      </c>
      <c r="AN1631" s="112">
        <f t="shared" ca="1" si="450"/>
        <v>3</v>
      </c>
      <c r="AO1631" s="38">
        <f t="shared" si="431"/>
        <v>42062</v>
      </c>
      <c r="AP1631" s="38">
        <f t="shared" si="432"/>
        <v>42062</v>
      </c>
      <c r="AQ1631" s="38">
        <f t="shared" si="433"/>
        <v>42065</v>
      </c>
      <c r="AR1631" s="38"/>
      <c r="AS1631" s="112" t="str">
        <f t="shared" ca="1" si="453"/>
        <v>$Z$304:$Z$1568</v>
      </c>
      <c r="AT1631" s="112">
        <f t="shared" ca="1" si="451"/>
        <v>0.25331999999999999</v>
      </c>
      <c r="AU1631" s="112">
        <f t="shared" ca="1" si="452"/>
        <v>0.25331999999999999</v>
      </c>
      <c r="AV1631" s="112">
        <f t="shared" ca="1" si="424"/>
        <v>0</v>
      </c>
      <c r="AX1631" s="71"/>
    </row>
    <row r="1632" spans="2:50">
      <c r="B1632" s="111">
        <v>43984</v>
      </c>
      <c r="C1632" s="112">
        <v>0.33050000000000002</v>
      </c>
      <c r="E1632" s="111"/>
      <c r="K1632" s="111">
        <v>43909</v>
      </c>
      <c r="L1632" s="112">
        <v>0.28619</v>
      </c>
      <c r="N1632" s="111">
        <v>43909</v>
      </c>
      <c r="O1632" s="112">
        <v>3.9780000000000003E-2</v>
      </c>
      <c r="Q1632" s="111">
        <v>43909</v>
      </c>
      <c r="R1632" s="112">
        <v>0.24640999999999999</v>
      </c>
      <c r="S1632" s="158">
        <f t="shared" si="438"/>
        <v>0</v>
      </c>
      <c r="T1632" s="38">
        <f t="shared" si="439"/>
        <v>43984</v>
      </c>
      <c r="U1632" s="112">
        <f t="shared" ca="1" si="440"/>
        <v>0.33050000000000002</v>
      </c>
      <c r="V1632" s="112">
        <f t="shared" ca="1" si="434"/>
        <v>0.34398000000000001</v>
      </c>
      <c r="W1632" s="112">
        <f t="shared" ca="1" si="435"/>
        <v>9.0660000000000004E-2</v>
      </c>
      <c r="X1632" s="112">
        <f t="shared" ca="1" si="436"/>
        <v>0.25331999999999999</v>
      </c>
      <c r="Y1632" s="112">
        <f t="shared" ca="1" si="441"/>
        <v>0</v>
      </c>
      <c r="Z1632" s="27">
        <f t="shared" ca="1" si="437"/>
        <v>0.23984</v>
      </c>
      <c r="AB1632" s="38">
        <f t="shared" si="444"/>
        <v>43892</v>
      </c>
      <c r="AC1632" s="38">
        <f t="shared" si="445"/>
        <v>43892</v>
      </c>
      <c r="AD1632" s="38">
        <f t="shared" si="446"/>
        <v>43893</v>
      </c>
      <c r="AE1632" s="38">
        <f t="shared" si="425"/>
        <v>43888</v>
      </c>
      <c r="AF1632" s="74">
        <f t="shared" si="426"/>
        <v>43892</v>
      </c>
      <c r="AG1632" s="38">
        <f t="shared" ca="1" si="427"/>
        <v>43888</v>
      </c>
      <c r="AH1632" s="38">
        <f t="shared" ca="1" si="428"/>
        <v>43978</v>
      </c>
      <c r="AI1632" s="38">
        <f t="shared" ca="1" si="429"/>
        <v>43978</v>
      </c>
      <c r="AJ1632" s="38">
        <f t="shared" ca="1" si="430"/>
        <v>43979</v>
      </c>
      <c r="AK1632" s="74">
        <f t="shared" ca="1" si="447"/>
        <v>43888</v>
      </c>
      <c r="AL1632" s="38">
        <f t="shared" si="448"/>
        <v>43888</v>
      </c>
      <c r="AM1632" s="38">
        <f t="shared" si="449"/>
        <v>43887</v>
      </c>
      <c r="AN1632" s="112">
        <f t="shared" ca="1" si="450"/>
        <v>4</v>
      </c>
      <c r="AO1632" s="38">
        <f t="shared" si="431"/>
        <v>42062</v>
      </c>
      <c r="AP1632" s="38">
        <f t="shared" si="432"/>
        <v>42062</v>
      </c>
      <c r="AQ1632" s="38">
        <f t="shared" si="433"/>
        <v>42065</v>
      </c>
      <c r="AR1632" s="38"/>
      <c r="AS1632" s="112" t="str">
        <f t="shared" ca="1" si="453"/>
        <v>$Z$304:$Z$1568</v>
      </c>
      <c r="AT1632" s="112">
        <f t="shared" ca="1" si="451"/>
        <v>0.25331999999999999</v>
      </c>
      <c r="AU1632" s="112">
        <f t="shared" ca="1" si="452"/>
        <v>0.25331999999999999</v>
      </c>
      <c r="AV1632" s="112">
        <f t="shared" ca="1" si="424"/>
        <v>0</v>
      </c>
      <c r="AX1632" s="71"/>
    </row>
    <row r="1633" spans="2:50">
      <c r="B1633" s="111">
        <v>43985</v>
      </c>
      <c r="C1633" s="112">
        <v>0.32662999999999998</v>
      </c>
      <c r="E1633" s="111"/>
      <c r="K1633" s="111">
        <v>43910</v>
      </c>
      <c r="L1633" s="112">
        <v>0.28777999999999998</v>
      </c>
      <c r="N1633" s="111">
        <v>43910</v>
      </c>
      <c r="O1633" s="112">
        <v>4.1169999999999998E-2</v>
      </c>
      <c r="Q1633" s="111">
        <v>43910</v>
      </c>
      <c r="R1633" s="112">
        <v>0.24661</v>
      </c>
      <c r="S1633" s="158">
        <f t="shared" si="438"/>
        <v>0</v>
      </c>
      <c r="T1633" s="38">
        <f t="shared" si="439"/>
        <v>43985</v>
      </c>
      <c r="U1633" s="112">
        <f t="shared" ca="1" si="440"/>
        <v>0.32662999999999998</v>
      </c>
      <c r="V1633" s="112">
        <f t="shared" ca="1" si="434"/>
        <v>0.34440999999999999</v>
      </c>
      <c r="W1633" s="112">
        <f t="shared" ca="1" si="435"/>
        <v>9.0880000000000002E-2</v>
      </c>
      <c r="X1633" s="112">
        <f t="shared" ca="1" si="436"/>
        <v>0.25352999999999998</v>
      </c>
      <c r="Y1633" s="112">
        <f t="shared" ca="1" si="441"/>
        <v>0</v>
      </c>
      <c r="Z1633" s="27">
        <f t="shared" ca="1" si="437"/>
        <v>0.23574999999999996</v>
      </c>
      <c r="AB1633" s="38">
        <f t="shared" si="444"/>
        <v>43893</v>
      </c>
      <c r="AC1633" s="38">
        <f t="shared" si="445"/>
        <v>43893</v>
      </c>
      <c r="AD1633" s="38">
        <f t="shared" si="446"/>
        <v>43894</v>
      </c>
      <c r="AE1633" s="38">
        <f t="shared" si="425"/>
        <v>43889</v>
      </c>
      <c r="AF1633" s="74">
        <f t="shared" si="426"/>
        <v>43893</v>
      </c>
      <c r="AG1633" s="38">
        <f t="shared" ca="1" si="427"/>
        <v>43889</v>
      </c>
      <c r="AH1633" s="38">
        <f t="shared" ca="1" si="428"/>
        <v>43979</v>
      </c>
      <c r="AI1633" s="38">
        <f t="shared" ca="1" si="429"/>
        <v>43979</v>
      </c>
      <c r="AJ1633" s="38">
        <f t="shared" ca="1" si="430"/>
        <v>43980</v>
      </c>
      <c r="AK1633" s="74">
        <f t="shared" ca="1" si="447"/>
        <v>43889</v>
      </c>
      <c r="AL1633" s="38">
        <f t="shared" si="448"/>
        <v>43889</v>
      </c>
      <c r="AM1633" s="38">
        <f t="shared" si="449"/>
        <v>43888</v>
      </c>
      <c r="AN1633" s="112">
        <f t="shared" ca="1" si="450"/>
        <v>4</v>
      </c>
      <c r="AO1633" s="38">
        <f t="shared" si="431"/>
        <v>42065</v>
      </c>
      <c r="AP1633" s="38" t="e">
        <f t="shared" si="432"/>
        <v>#N/A</v>
      </c>
      <c r="AQ1633" s="38">
        <f t="shared" si="433"/>
        <v>42065</v>
      </c>
      <c r="AR1633" s="38"/>
      <c r="AS1633" s="112" t="str">
        <f t="shared" ca="1" si="453"/>
        <v>$Z$305:$Z$1569</v>
      </c>
      <c r="AT1633" s="112">
        <f t="shared" ca="1" si="451"/>
        <v>0.25352999999999998</v>
      </c>
      <c r="AU1633" s="112">
        <f t="shared" ca="1" si="452"/>
        <v>0.25352999999999998</v>
      </c>
      <c r="AV1633" s="112">
        <f t="shared" ca="1" si="424"/>
        <v>0</v>
      </c>
      <c r="AX1633" s="71"/>
    </row>
    <row r="1634" spans="2:50">
      <c r="B1634" s="111">
        <v>43986</v>
      </c>
      <c r="C1634" s="112">
        <v>0.31763000000000002</v>
      </c>
      <c r="E1634" s="111"/>
      <c r="K1634" s="111">
        <v>43913</v>
      </c>
      <c r="L1634" s="112">
        <v>0.28828999999999999</v>
      </c>
      <c r="N1634" s="111">
        <v>43913</v>
      </c>
      <c r="O1634" s="112">
        <v>4.163E-2</v>
      </c>
      <c r="Q1634" s="111">
        <v>43913</v>
      </c>
      <c r="R1634" s="112">
        <v>0.24665999999999999</v>
      </c>
      <c r="S1634" s="158">
        <f t="shared" si="438"/>
        <v>0</v>
      </c>
      <c r="T1634" s="38">
        <f t="shared" si="439"/>
        <v>43986</v>
      </c>
      <c r="U1634" s="112">
        <f t="shared" ca="1" si="440"/>
        <v>0.31763000000000002</v>
      </c>
      <c r="V1634" s="112">
        <f t="shared" ca="1" si="434"/>
        <v>0.34483999999999998</v>
      </c>
      <c r="W1634" s="112">
        <f t="shared" ca="1" si="435"/>
        <v>9.1310000000000002E-2</v>
      </c>
      <c r="X1634" s="112">
        <f t="shared" ca="1" si="436"/>
        <v>0.25352999999999998</v>
      </c>
      <c r="Y1634" s="112">
        <f t="shared" ca="1" si="441"/>
        <v>0</v>
      </c>
      <c r="Z1634" s="27">
        <f t="shared" ca="1" si="437"/>
        <v>0.22632000000000002</v>
      </c>
      <c r="AB1634" s="38">
        <f t="shared" si="444"/>
        <v>43894</v>
      </c>
      <c r="AC1634" s="38">
        <f t="shared" si="445"/>
        <v>43894</v>
      </c>
      <c r="AD1634" s="38">
        <f t="shared" si="446"/>
        <v>43895</v>
      </c>
      <c r="AE1634" s="38">
        <f t="shared" si="425"/>
        <v>43892</v>
      </c>
      <c r="AF1634" s="74">
        <f t="shared" si="426"/>
        <v>43894</v>
      </c>
      <c r="AG1634" s="38">
        <f t="shared" ca="1" si="427"/>
        <v>43892</v>
      </c>
      <c r="AH1634" s="38">
        <f t="shared" ca="1" si="428"/>
        <v>43984</v>
      </c>
      <c r="AI1634" s="38">
        <f t="shared" ca="1" si="429"/>
        <v>43984</v>
      </c>
      <c r="AJ1634" s="38">
        <f t="shared" ca="1" si="430"/>
        <v>43985</v>
      </c>
      <c r="AK1634" s="74">
        <f t="shared" ca="1" si="447"/>
        <v>43892</v>
      </c>
      <c r="AL1634" s="38">
        <f t="shared" si="448"/>
        <v>43892</v>
      </c>
      <c r="AM1634" s="38">
        <f t="shared" si="449"/>
        <v>43889</v>
      </c>
      <c r="AN1634" s="112">
        <f t="shared" ca="1" si="450"/>
        <v>2</v>
      </c>
      <c r="AO1634" s="38">
        <f t="shared" si="431"/>
        <v>42065</v>
      </c>
      <c r="AP1634" s="38">
        <f t="shared" si="432"/>
        <v>42065</v>
      </c>
      <c r="AQ1634" s="38">
        <f t="shared" si="433"/>
        <v>42066</v>
      </c>
      <c r="AR1634" s="38"/>
      <c r="AS1634" s="112" t="str">
        <f t="shared" ca="1" si="453"/>
        <v>$Z$305:$Z$1570</v>
      </c>
      <c r="AT1634" s="112">
        <f t="shared" ca="1" si="451"/>
        <v>0.25352999999999998</v>
      </c>
      <c r="AU1634" s="112">
        <f t="shared" ca="1" si="452"/>
        <v>0.25352999999999998</v>
      </c>
      <c r="AV1634" s="112">
        <f t="shared" ca="1" si="424"/>
        <v>0</v>
      </c>
      <c r="AX1634" s="71"/>
    </row>
    <row r="1635" spans="2:50">
      <c r="B1635" s="111">
        <v>43987</v>
      </c>
      <c r="C1635" s="112">
        <v>0.31287999999999999</v>
      </c>
      <c r="E1635" s="111"/>
      <c r="K1635" s="111">
        <v>43914</v>
      </c>
      <c r="L1635" s="112">
        <v>0.28894999999999998</v>
      </c>
      <c r="N1635" s="111">
        <v>43914</v>
      </c>
      <c r="O1635" s="112">
        <v>4.2180000000000002E-2</v>
      </c>
      <c r="Q1635" s="111">
        <v>43914</v>
      </c>
      <c r="R1635" s="112">
        <v>0.24676999999999999</v>
      </c>
      <c r="S1635" s="158">
        <f t="shared" si="438"/>
        <v>0</v>
      </c>
      <c r="T1635" s="38">
        <f t="shared" si="439"/>
        <v>43987</v>
      </c>
      <c r="U1635" s="112">
        <f t="shared" ca="1" si="440"/>
        <v>0.31287999999999999</v>
      </c>
      <c r="V1635" s="112">
        <f t="shared" ca="1" si="434"/>
        <v>0.34538999999999997</v>
      </c>
      <c r="W1635" s="112">
        <f t="shared" ca="1" si="435"/>
        <v>9.1480000000000006E-2</v>
      </c>
      <c r="X1635" s="112">
        <f t="shared" ca="1" si="436"/>
        <v>0.25391000000000002</v>
      </c>
      <c r="Y1635" s="112">
        <f t="shared" ca="1" si="441"/>
        <v>0</v>
      </c>
      <c r="Z1635" s="27">
        <f t="shared" ca="1" si="437"/>
        <v>0.22139999999999999</v>
      </c>
      <c r="AB1635" s="38">
        <f t="shared" si="444"/>
        <v>43895</v>
      </c>
      <c r="AC1635" s="38">
        <f t="shared" si="445"/>
        <v>43895</v>
      </c>
      <c r="AD1635" s="38">
        <f t="shared" si="446"/>
        <v>43896</v>
      </c>
      <c r="AE1635" s="38">
        <f t="shared" si="425"/>
        <v>43893</v>
      </c>
      <c r="AF1635" s="74">
        <f t="shared" si="426"/>
        <v>43895</v>
      </c>
      <c r="AG1635" s="38">
        <f t="shared" ca="1" si="427"/>
        <v>43893</v>
      </c>
      <c r="AH1635" s="38">
        <f t="shared" ca="1" si="428"/>
        <v>43985</v>
      </c>
      <c r="AI1635" s="38">
        <f t="shared" ca="1" si="429"/>
        <v>43985</v>
      </c>
      <c r="AJ1635" s="38">
        <f t="shared" ca="1" si="430"/>
        <v>43986</v>
      </c>
      <c r="AK1635" s="74">
        <f t="shared" ca="1" si="447"/>
        <v>43893</v>
      </c>
      <c r="AL1635" s="38">
        <f t="shared" si="448"/>
        <v>43893</v>
      </c>
      <c r="AM1635" s="38">
        <f t="shared" si="449"/>
        <v>43892</v>
      </c>
      <c r="AN1635" s="112">
        <f t="shared" ca="1" si="450"/>
        <v>2</v>
      </c>
      <c r="AO1635" s="38">
        <f t="shared" si="431"/>
        <v>42066</v>
      </c>
      <c r="AP1635" s="38">
        <f t="shared" si="432"/>
        <v>42066</v>
      </c>
      <c r="AQ1635" s="38">
        <f t="shared" si="433"/>
        <v>42067</v>
      </c>
      <c r="AR1635" s="38"/>
      <c r="AS1635" s="112" t="str">
        <f t="shared" ca="1" si="453"/>
        <v>$Z$306:$Z$1571</v>
      </c>
      <c r="AT1635" s="112">
        <f t="shared" ca="1" si="451"/>
        <v>0.25391000000000002</v>
      </c>
      <c r="AU1635" s="112">
        <f t="shared" ca="1" si="452"/>
        <v>0.25391000000000002</v>
      </c>
      <c r="AV1635" s="112">
        <f t="shared" ca="1" si="424"/>
        <v>0</v>
      </c>
      <c r="AX1635" s="71"/>
    </row>
    <row r="1636" spans="2:50">
      <c r="B1636" s="111">
        <v>43990</v>
      </c>
      <c r="C1636" s="112">
        <v>0.30975000000000003</v>
      </c>
      <c r="E1636" s="111"/>
      <c r="K1636" s="111">
        <v>43915</v>
      </c>
      <c r="L1636" s="112">
        <v>0.28988999999999998</v>
      </c>
      <c r="N1636" s="111">
        <v>43915</v>
      </c>
      <c r="O1636" s="112">
        <v>4.2939999999999999E-2</v>
      </c>
      <c r="Q1636" s="111">
        <v>43915</v>
      </c>
      <c r="R1636" s="112">
        <v>0.24695</v>
      </c>
      <c r="S1636" s="158">
        <f t="shared" si="438"/>
        <v>0</v>
      </c>
      <c r="T1636" s="38">
        <f t="shared" si="439"/>
        <v>43990</v>
      </c>
      <c r="U1636" s="112">
        <f t="shared" ca="1" si="440"/>
        <v>0.30975000000000003</v>
      </c>
      <c r="V1636" s="112">
        <f t="shared" ca="1" si="434"/>
        <v>0.34654000000000001</v>
      </c>
      <c r="W1636" s="112">
        <f t="shared" ca="1" si="435"/>
        <v>9.2179999999999998E-2</v>
      </c>
      <c r="X1636" s="112">
        <f t="shared" ca="1" si="436"/>
        <v>0.25435999999999998</v>
      </c>
      <c r="Y1636" s="112">
        <f t="shared" ca="1" si="441"/>
        <v>0</v>
      </c>
      <c r="Z1636" s="27">
        <f t="shared" ca="1" si="437"/>
        <v>0.21757000000000004</v>
      </c>
      <c r="AB1636" s="38">
        <f t="shared" si="444"/>
        <v>43899</v>
      </c>
      <c r="AC1636" s="38" t="e">
        <f t="shared" si="445"/>
        <v>#N/A</v>
      </c>
      <c r="AD1636" s="38">
        <f t="shared" si="446"/>
        <v>43899</v>
      </c>
      <c r="AE1636" s="38">
        <f t="shared" si="425"/>
        <v>43895</v>
      </c>
      <c r="AF1636" s="74">
        <f t="shared" si="426"/>
        <v>43899</v>
      </c>
      <c r="AG1636" s="38">
        <f t="shared" ca="1" si="427"/>
        <v>43895</v>
      </c>
      <c r="AH1636" s="38">
        <f t="shared" ca="1" si="428"/>
        <v>43987</v>
      </c>
      <c r="AI1636" s="38">
        <f t="shared" ca="1" si="429"/>
        <v>43987</v>
      </c>
      <c r="AJ1636" s="38">
        <f t="shared" ca="1" si="430"/>
        <v>43990</v>
      </c>
      <c r="AK1636" s="74">
        <f t="shared" ca="1" si="447"/>
        <v>43894</v>
      </c>
      <c r="AL1636" s="38">
        <f t="shared" si="448"/>
        <v>43895</v>
      </c>
      <c r="AM1636" s="38">
        <f t="shared" si="449"/>
        <v>43894</v>
      </c>
      <c r="AN1636" s="112">
        <f t="shared" ca="1" si="450"/>
        <v>1</v>
      </c>
      <c r="AO1636" s="38">
        <f t="shared" si="431"/>
        <v>42068</v>
      </c>
      <c r="AP1636" s="38">
        <f t="shared" si="432"/>
        <v>42068</v>
      </c>
      <c r="AQ1636" s="38">
        <f t="shared" si="433"/>
        <v>42069</v>
      </c>
      <c r="AR1636" s="38"/>
      <c r="AS1636" s="112" t="str">
        <f t="shared" ca="1" si="453"/>
        <v>$Z$308:$Z$1572</v>
      </c>
      <c r="AT1636" s="112">
        <f t="shared" ca="1" si="451"/>
        <v>0.25435999999999998</v>
      </c>
      <c r="AU1636" s="112">
        <f t="shared" ca="1" si="452"/>
        <v>0.25435999999999998</v>
      </c>
      <c r="AV1636" s="112">
        <f t="shared" ca="1" si="424"/>
        <v>0</v>
      </c>
      <c r="AX1636" s="71"/>
    </row>
    <row r="1637" spans="2:50">
      <c r="B1637" s="111">
        <v>43991</v>
      </c>
      <c r="C1637" s="112">
        <v>0.31463000000000002</v>
      </c>
      <c r="E1637" s="111"/>
      <c r="K1637" s="111">
        <v>43916</v>
      </c>
      <c r="L1637" s="112">
        <v>0.29076000000000002</v>
      </c>
      <c r="N1637" s="111">
        <v>43916</v>
      </c>
      <c r="O1637" s="112">
        <v>4.3810000000000002E-2</v>
      </c>
      <c r="Q1637" s="111">
        <v>43916</v>
      </c>
      <c r="R1637" s="112">
        <v>0.24695</v>
      </c>
      <c r="S1637" s="158">
        <f t="shared" si="438"/>
        <v>0</v>
      </c>
      <c r="T1637" s="38">
        <f t="shared" si="439"/>
        <v>43991</v>
      </c>
      <c r="U1637" s="112">
        <f t="shared" ca="1" si="440"/>
        <v>0.31463000000000002</v>
      </c>
      <c r="V1637" s="112">
        <f t="shared" ca="1" si="434"/>
        <v>0.34694999999999998</v>
      </c>
      <c r="W1637" s="112">
        <f t="shared" ca="1" si="435"/>
        <v>9.2399999999999996E-2</v>
      </c>
      <c r="X1637" s="112">
        <f t="shared" ca="1" si="436"/>
        <v>0.25455</v>
      </c>
      <c r="Y1637" s="112">
        <f t="shared" ca="1" si="441"/>
        <v>0</v>
      </c>
      <c r="Z1637" s="27">
        <f t="shared" ca="1" si="437"/>
        <v>0.22223000000000004</v>
      </c>
      <c r="AB1637" s="38">
        <f t="shared" si="444"/>
        <v>43899</v>
      </c>
      <c r="AC1637" s="38">
        <f t="shared" si="445"/>
        <v>43899</v>
      </c>
      <c r="AD1637" s="38">
        <f t="shared" si="446"/>
        <v>43900</v>
      </c>
      <c r="AE1637" s="38">
        <f t="shared" si="425"/>
        <v>43895</v>
      </c>
      <c r="AF1637" s="74">
        <f t="shared" si="426"/>
        <v>43899</v>
      </c>
      <c r="AG1637" s="38">
        <f t="shared" ca="1" si="427"/>
        <v>43895</v>
      </c>
      <c r="AH1637" s="38">
        <f t="shared" ca="1" si="428"/>
        <v>43987</v>
      </c>
      <c r="AI1637" s="38">
        <f t="shared" ca="1" si="429"/>
        <v>43987</v>
      </c>
      <c r="AJ1637" s="38">
        <f t="shared" ca="1" si="430"/>
        <v>43990</v>
      </c>
      <c r="AK1637" s="74">
        <f t="shared" ca="1" si="447"/>
        <v>43895</v>
      </c>
      <c r="AL1637" s="38">
        <f t="shared" si="448"/>
        <v>43895</v>
      </c>
      <c r="AM1637" s="38">
        <f t="shared" si="449"/>
        <v>43894</v>
      </c>
      <c r="AN1637" s="112">
        <f t="shared" ca="1" si="450"/>
        <v>2</v>
      </c>
      <c r="AO1637" s="38">
        <f t="shared" si="431"/>
        <v>42068</v>
      </c>
      <c r="AP1637" s="38">
        <f t="shared" si="432"/>
        <v>42068</v>
      </c>
      <c r="AQ1637" s="38">
        <f t="shared" si="433"/>
        <v>42069</v>
      </c>
      <c r="AR1637" s="38"/>
      <c r="AS1637" s="112" t="str">
        <f t="shared" ca="1" si="453"/>
        <v>$Z$308:$Z$1573</v>
      </c>
      <c r="AT1637" s="112">
        <f t="shared" ca="1" si="451"/>
        <v>0.25455</v>
      </c>
      <c r="AU1637" s="112">
        <f t="shared" ca="1" si="452"/>
        <v>0.25455</v>
      </c>
      <c r="AV1637" s="112">
        <f t="shared" ca="1" si="424"/>
        <v>0</v>
      </c>
      <c r="AX1637" s="71"/>
    </row>
    <row r="1638" spans="2:50">
      <c r="B1638" s="111">
        <v>43992</v>
      </c>
      <c r="C1638" s="112">
        <v>0.31838</v>
      </c>
      <c r="E1638" s="111"/>
      <c r="K1638" s="111">
        <v>43917</v>
      </c>
      <c r="L1638" s="112">
        <v>0.29238999999999998</v>
      </c>
      <c r="N1638" s="111">
        <v>43917</v>
      </c>
      <c r="O1638" s="112">
        <v>4.5319999999999999E-2</v>
      </c>
      <c r="Q1638" s="111">
        <v>43917</v>
      </c>
      <c r="R1638" s="112">
        <v>0.24707000000000001</v>
      </c>
      <c r="S1638" s="158">
        <f t="shared" si="438"/>
        <v>0</v>
      </c>
      <c r="T1638" s="38">
        <f t="shared" si="439"/>
        <v>43992</v>
      </c>
      <c r="U1638" s="112">
        <f t="shared" ca="1" si="440"/>
        <v>0.31838</v>
      </c>
      <c r="V1638" s="112">
        <f t="shared" ca="1" si="434"/>
        <v>0.34728999999999999</v>
      </c>
      <c r="W1638" s="112">
        <f t="shared" ca="1" si="435"/>
        <v>9.2509999999999995E-2</v>
      </c>
      <c r="X1638" s="112">
        <f t="shared" ca="1" si="436"/>
        <v>0.25478000000000001</v>
      </c>
      <c r="Y1638" s="112">
        <f t="shared" ca="1" si="441"/>
        <v>0</v>
      </c>
      <c r="Z1638" s="27">
        <f t="shared" ca="1" si="437"/>
        <v>0.22587000000000002</v>
      </c>
      <c r="AB1638" s="38">
        <f t="shared" si="444"/>
        <v>43900</v>
      </c>
      <c r="AC1638" s="38">
        <f t="shared" si="445"/>
        <v>43900</v>
      </c>
      <c r="AD1638" s="38">
        <f t="shared" si="446"/>
        <v>43901</v>
      </c>
      <c r="AE1638" s="38">
        <f t="shared" si="425"/>
        <v>43896</v>
      </c>
      <c r="AF1638" s="74">
        <f t="shared" si="426"/>
        <v>43900</v>
      </c>
      <c r="AG1638" s="38">
        <f t="shared" ca="1" si="427"/>
        <v>43896</v>
      </c>
      <c r="AH1638" s="38">
        <f t="shared" ca="1" si="428"/>
        <v>43990</v>
      </c>
      <c r="AI1638" s="38" t="e">
        <f t="shared" ca="1" si="429"/>
        <v>#N/A</v>
      </c>
      <c r="AJ1638" s="38">
        <f t="shared" ca="1" si="430"/>
        <v>43990</v>
      </c>
      <c r="AK1638" s="74">
        <f t="shared" ca="1" si="447"/>
        <v>43896</v>
      </c>
      <c r="AL1638" s="38">
        <f t="shared" si="448"/>
        <v>43896</v>
      </c>
      <c r="AM1638" s="38">
        <f t="shared" si="449"/>
        <v>43895</v>
      </c>
      <c r="AN1638" s="112">
        <f t="shared" ca="1" si="450"/>
        <v>2</v>
      </c>
      <c r="AO1638" s="38">
        <f t="shared" si="431"/>
        <v>42069</v>
      </c>
      <c r="AP1638" s="38">
        <f t="shared" si="432"/>
        <v>42069</v>
      </c>
      <c r="AQ1638" s="38">
        <f t="shared" si="433"/>
        <v>42072</v>
      </c>
      <c r="AR1638" s="38"/>
      <c r="AS1638" s="112" t="str">
        <f t="shared" ca="1" si="453"/>
        <v>$Z$309:$Z$1574</v>
      </c>
      <c r="AT1638" s="112">
        <f t="shared" ca="1" si="451"/>
        <v>0.25478000000000001</v>
      </c>
      <c r="AU1638" s="112">
        <f t="shared" ca="1" si="452"/>
        <v>0.25478000000000001</v>
      </c>
      <c r="AV1638" s="112">
        <f t="shared" ca="1" si="424"/>
        <v>0</v>
      </c>
      <c r="AX1638" s="71"/>
    </row>
    <row r="1639" spans="2:50">
      <c r="B1639" s="111">
        <v>43993</v>
      </c>
      <c r="C1639" s="112">
        <v>0.31337999999999999</v>
      </c>
      <c r="E1639" s="111"/>
      <c r="K1639" s="111">
        <v>43920</v>
      </c>
      <c r="L1639" s="112">
        <v>0.29394999999999999</v>
      </c>
      <c r="N1639" s="111">
        <v>43920</v>
      </c>
      <c r="O1639" s="112">
        <v>4.6850000000000003E-2</v>
      </c>
      <c r="Q1639" s="111">
        <v>43920</v>
      </c>
      <c r="R1639" s="112">
        <v>0.24709999999999999</v>
      </c>
      <c r="S1639" s="158">
        <f t="shared" si="438"/>
        <v>0</v>
      </c>
      <c r="T1639" s="38">
        <f t="shared" si="439"/>
        <v>43993</v>
      </c>
      <c r="U1639" s="112">
        <f t="shared" ca="1" si="440"/>
        <v>0.31337999999999999</v>
      </c>
      <c r="V1639" s="112">
        <f t="shared" ca="1" si="434"/>
        <v>0.34761999999999998</v>
      </c>
      <c r="W1639" s="112">
        <f t="shared" ca="1" si="435"/>
        <v>9.2730000000000007E-2</v>
      </c>
      <c r="X1639" s="112">
        <f t="shared" ca="1" si="436"/>
        <v>0.25489000000000001</v>
      </c>
      <c r="Y1639" s="112">
        <f t="shared" ca="1" si="441"/>
        <v>0</v>
      </c>
      <c r="Z1639" s="27">
        <f t="shared" ca="1" si="437"/>
        <v>0.22064999999999999</v>
      </c>
      <c r="AB1639" s="38">
        <f t="shared" si="444"/>
        <v>43901</v>
      </c>
      <c r="AC1639" s="38">
        <f t="shared" si="445"/>
        <v>43901</v>
      </c>
      <c r="AD1639" s="38">
        <f t="shared" si="446"/>
        <v>43902</v>
      </c>
      <c r="AE1639" s="38">
        <f t="shared" si="425"/>
        <v>43899</v>
      </c>
      <c r="AF1639" s="74">
        <f t="shared" si="426"/>
        <v>43901</v>
      </c>
      <c r="AG1639" s="38">
        <f t="shared" ca="1" si="427"/>
        <v>43899</v>
      </c>
      <c r="AH1639" s="38">
        <f t="shared" ca="1" si="428"/>
        <v>43991</v>
      </c>
      <c r="AI1639" s="38">
        <f t="shared" ca="1" si="429"/>
        <v>43991</v>
      </c>
      <c r="AJ1639" s="38">
        <f t="shared" ca="1" si="430"/>
        <v>43992</v>
      </c>
      <c r="AK1639" s="74">
        <f t="shared" ca="1" si="447"/>
        <v>43899</v>
      </c>
      <c r="AL1639" s="38">
        <f t="shared" si="448"/>
        <v>43899</v>
      </c>
      <c r="AM1639" s="38">
        <f t="shared" si="449"/>
        <v>43896</v>
      </c>
      <c r="AN1639" s="112">
        <f t="shared" ca="1" si="450"/>
        <v>2</v>
      </c>
      <c r="AO1639" s="38">
        <f t="shared" si="431"/>
        <v>42072</v>
      </c>
      <c r="AP1639" s="38">
        <f t="shared" si="432"/>
        <v>42072</v>
      </c>
      <c r="AQ1639" s="38">
        <f t="shared" si="433"/>
        <v>42073</v>
      </c>
      <c r="AR1639" s="38"/>
      <c r="AS1639" s="112" t="str">
        <f t="shared" ca="1" si="453"/>
        <v>$Z$310:$Z$1575</v>
      </c>
      <c r="AT1639" s="112">
        <f t="shared" ca="1" si="451"/>
        <v>0.25489000000000001</v>
      </c>
      <c r="AU1639" s="112">
        <f t="shared" ca="1" si="452"/>
        <v>0.25489000000000001</v>
      </c>
      <c r="AV1639" s="112">
        <f t="shared" ca="1" si="424"/>
        <v>0</v>
      </c>
      <c r="AX1639" s="71"/>
    </row>
    <row r="1640" spans="2:50">
      <c r="B1640" s="111">
        <v>43994</v>
      </c>
      <c r="C1640" s="112">
        <v>0.32088</v>
      </c>
      <c r="E1640" s="111"/>
      <c r="K1640" s="111">
        <v>43921</v>
      </c>
      <c r="L1640" s="112">
        <v>0.29437999999999998</v>
      </c>
      <c r="N1640" s="111">
        <v>43921</v>
      </c>
      <c r="O1640" s="112">
        <v>4.7260000000000003E-2</v>
      </c>
      <c r="Q1640" s="111">
        <v>43921</v>
      </c>
      <c r="R1640" s="112">
        <v>0.24712000000000001</v>
      </c>
      <c r="S1640" s="158">
        <f t="shared" si="438"/>
        <v>0</v>
      </c>
      <c r="T1640" s="38">
        <f t="shared" si="439"/>
        <v>43994</v>
      </c>
      <c r="U1640" s="112">
        <f t="shared" ca="1" si="440"/>
        <v>0.32088</v>
      </c>
      <c r="V1640" s="112">
        <f t="shared" ca="1" si="434"/>
        <v>0.34777999999999998</v>
      </c>
      <c r="W1640" s="112">
        <f t="shared" ca="1" si="435"/>
        <v>9.2780000000000001E-2</v>
      </c>
      <c r="X1640" s="112">
        <f t="shared" ca="1" si="436"/>
        <v>0.255</v>
      </c>
      <c r="Y1640" s="112">
        <f t="shared" ca="1" si="441"/>
        <v>0</v>
      </c>
      <c r="Z1640" s="27">
        <f t="shared" ca="1" si="437"/>
        <v>0.2281</v>
      </c>
      <c r="AB1640" s="38">
        <f t="shared" si="444"/>
        <v>43902</v>
      </c>
      <c r="AC1640" s="38">
        <f t="shared" si="445"/>
        <v>43902</v>
      </c>
      <c r="AD1640" s="38">
        <f t="shared" si="446"/>
        <v>43903</v>
      </c>
      <c r="AE1640" s="38">
        <f t="shared" si="425"/>
        <v>43900</v>
      </c>
      <c r="AF1640" s="74">
        <f t="shared" si="426"/>
        <v>43902</v>
      </c>
      <c r="AG1640" s="38">
        <f t="shared" ca="1" si="427"/>
        <v>43900</v>
      </c>
      <c r="AH1640" s="38">
        <f t="shared" ca="1" si="428"/>
        <v>43992</v>
      </c>
      <c r="AI1640" s="38">
        <f t="shared" ca="1" si="429"/>
        <v>43992</v>
      </c>
      <c r="AJ1640" s="38">
        <f t="shared" ca="1" si="430"/>
        <v>43993</v>
      </c>
      <c r="AK1640" s="74">
        <f t="shared" ca="1" si="447"/>
        <v>43900</v>
      </c>
      <c r="AL1640" s="38">
        <f t="shared" si="448"/>
        <v>43900</v>
      </c>
      <c r="AM1640" s="38">
        <f t="shared" si="449"/>
        <v>43899</v>
      </c>
      <c r="AN1640" s="112">
        <f t="shared" ca="1" si="450"/>
        <v>2</v>
      </c>
      <c r="AO1640" s="38">
        <f t="shared" si="431"/>
        <v>42073</v>
      </c>
      <c r="AP1640" s="38">
        <f t="shared" si="432"/>
        <v>42073</v>
      </c>
      <c r="AQ1640" s="38">
        <f t="shared" si="433"/>
        <v>42074</v>
      </c>
      <c r="AR1640" s="38"/>
      <c r="AS1640" s="112" t="str">
        <f t="shared" ca="1" si="453"/>
        <v>$Z$311:$Z$1576</v>
      </c>
      <c r="AT1640" s="112">
        <f t="shared" ca="1" si="451"/>
        <v>0.255</v>
      </c>
      <c r="AU1640" s="112">
        <f t="shared" ca="1" si="452"/>
        <v>0.255</v>
      </c>
      <c r="AV1640" s="112">
        <f t="shared" ca="1" si="424"/>
        <v>0</v>
      </c>
      <c r="AX1640" s="71"/>
    </row>
    <row r="1641" spans="2:50">
      <c r="B1641" s="111">
        <v>43997</v>
      </c>
      <c r="C1641" s="112">
        <v>0.29899999999999999</v>
      </c>
      <c r="E1641" s="111"/>
      <c r="K1641" s="111">
        <v>43922</v>
      </c>
      <c r="L1641" s="112">
        <v>0.29550999999999999</v>
      </c>
      <c r="N1641" s="111">
        <v>43922</v>
      </c>
      <c r="O1641" s="112">
        <v>4.8239999999999998E-2</v>
      </c>
      <c r="Q1641" s="111">
        <v>43922</v>
      </c>
      <c r="R1641" s="112">
        <v>0.24726999999999999</v>
      </c>
      <c r="S1641" s="158">
        <f t="shared" si="438"/>
        <v>0</v>
      </c>
      <c r="T1641" s="38">
        <f t="shared" si="439"/>
        <v>43997</v>
      </c>
      <c r="U1641" s="112">
        <f t="shared" ca="1" si="440"/>
        <v>0.29899999999999999</v>
      </c>
      <c r="V1641" s="112">
        <f t="shared" ca="1" si="434"/>
        <v>0.34827000000000002</v>
      </c>
      <c r="W1641" s="112">
        <f t="shared" ca="1" si="435"/>
        <v>9.3160000000000007E-2</v>
      </c>
      <c r="X1641" s="112">
        <f t="shared" ca="1" si="436"/>
        <v>0.25511</v>
      </c>
      <c r="Y1641" s="112">
        <f t="shared" ca="1" si="441"/>
        <v>0</v>
      </c>
      <c r="Z1641" s="27">
        <f t="shared" ca="1" si="437"/>
        <v>0.20583999999999997</v>
      </c>
      <c r="AB1641" s="38">
        <f t="shared" si="444"/>
        <v>43906</v>
      </c>
      <c r="AC1641" s="38" t="e">
        <f t="shared" si="445"/>
        <v>#N/A</v>
      </c>
      <c r="AD1641" s="38">
        <f t="shared" si="446"/>
        <v>43906</v>
      </c>
      <c r="AE1641" s="38">
        <f t="shared" si="425"/>
        <v>43902</v>
      </c>
      <c r="AF1641" s="74">
        <f t="shared" si="426"/>
        <v>43906</v>
      </c>
      <c r="AG1641" s="38">
        <f t="shared" ca="1" si="427"/>
        <v>43902</v>
      </c>
      <c r="AH1641" s="38">
        <f t="shared" ca="1" si="428"/>
        <v>43994</v>
      </c>
      <c r="AI1641" s="38">
        <f t="shared" ca="1" si="429"/>
        <v>43994</v>
      </c>
      <c r="AJ1641" s="38">
        <f t="shared" ca="1" si="430"/>
        <v>43997</v>
      </c>
      <c r="AK1641" s="74">
        <f t="shared" ca="1" si="447"/>
        <v>43901</v>
      </c>
      <c r="AL1641" s="38">
        <f t="shared" si="448"/>
        <v>43902</v>
      </c>
      <c r="AM1641" s="38">
        <f t="shared" si="449"/>
        <v>43901</v>
      </c>
      <c r="AN1641" s="112">
        <f t="shared" ca="1" si="450"/>
        <v>1</v>
      </c>
      <c r="AO1641" s="38">
        <f t="shared" si="431"/>
        <v>42075</v>
      </c>
      <c r="AP1641" s="38">
        <f t="shared" si="432"/>
        <v>42075</v>
      </c>
      <c r="AQ1641" s="38">
        <f t="shared" si="433"/>
        <v>42076</v>
      </c>
      <c r="AR1641" s="38"/>
      <c r="AS1641" s="112" t="str">
        <f t="shared" ca="1" si="453"/>
        <v>$Z$313:$Z$1577</v>
      </c>
      <c r="AT1641" s="112">
        <f t="shared" ca="1" si="451"/>
        <v>0.25511</v>
      </c>
      <c r="AU1641" s="112">
        <f t="shared" ca="1" si="452"/>
        <v>0.25511</v>
      </c>
      <c r="AV1641" s="112">
        <f t="shared" ca="1" si="424"/>
        <v>0</v>
      </c>
      <c r="AX1641" s="71"/>
    </row>
    <row r="1642" spans="2:50">
      <c r="B1642" s="111">
        <v>43998</v>
      </c>
      <c r="C1642" s="112">
        <v>0.30787999999999999</v>
      </c>
      <c r="E1642" s="111"/>
      <c r="K1642" s="111">
        <v>43923</v>
      </c>
      <c r="L1642" s="112">
        <v>0.29660999999999998</v>
      </c>
      <c r="N1642" s="111">
        <v>43923</v>
      </c>
      <c r="O1642" s="112">
        <v>4.9340000000000002E-2</v>
      </c>
      <c r="Q1642" s="111">
        <v>43923</v>
      </c>
      <c r="R1642" s="112">
        <v>0.24726999999999999</v>
      </c>
      <c r="S1642" s="158">
        <f t="shared" si="438"/>
        <v>0</v>
      </c>
      <c r="T1642" s="38">
        <f t="shared" si="439"/>
        <v>43998</v>
      </c>
      <c r="U1642" s="112">
        <f t="shared" ca="1" si="440"/>
        <v>0.30787999999999999</v>
      </c>
      <c r="V1642" s="112">
        <f t="shared" ca="1" si="434"/>
        <v>0.34845999999999999</v>
      </c>
      <c r="W1642" s="112">
        <f t="shared" ca="1" si="435"/>
        <v>9.3270000000000006E-2</v>
      </c>
      <c r="X1642" s="112">
        <f t="shared" ca="1" si="436"/>
        <v>0.25518999999999997</v>
      </c>
      <c r="Y1642" s="112">
        <f t="shared" ca="1" si="441"/>
        <v>0</v>
      </c>
      <c r="Z1642" s="27">
        <f t="shared" ca="1" si="437"/>
        <v>0.21460999999999997</v>
      </c>
      <c r="AB1642" s="38">
        <f t="shared" si="444"/>
        <v>43906</v>
      </c>
      <c r="AC1642" s="38">
        <f t="shared" si="445"/>
        <v>43906</v>
      </c>
      <c r="AD1642" s="38">
        <f t="shared" si="446"/>
        <v>43907</v>
      </c>
      <c r="AE1642" s="38">
        <f t="shared" si="425"/>
        <v>43902</v>
      </c>
      <c r="AF1642" s="74">
        <f t="shared" si="426"/>
        <v>43906</v>
      </c>
      <c r="AG1642" s="38">
        <f t="shared" ca="1" si="427"/>
        <v>43902</v>
      </c>
      <c r="AH1642" s="38">
        <f t="shared" ca="1" si="428"/>
        <v>43994</v>
      </c>
      <c r="AI1642" s="38">
        <f t="shared" ca="1" si="429"/>
        <v>43994</v>
      </c>
      <c r="AJ1642" s="38">
        <f t="shared" ca="1" si="430"/>
        <v>43997</v>
      </c>
      <c r="AK1642" s="74">
        <f t="shared" ca="1" si="447"/>
        <v>43902</v>
      </c>
      <c r="AL1642" s="38">
        <f t="shared" si="448"/>
        <v>43902</v>
      </c>
      <c r="AM1642" s="38">
        <f t="shared" si="449"/>
        <v>43901</v>
      </c>
      <c r="AN1642" s="112">
        <f t="shared" ca="1" si="450"/>
        <v>2</v>
      </c>
      <c r="AO1642" s="38">
        <f t="shared" si="431"/>
        <v>42075</v>
      </c>
      <c r="AP1642" s="38">
        <f t="shared" si="432"/>
        <v>42075</v>
      </c>
      <c r="AQ1642" s="38">
        <f t="shared" si="433"/>
        <v>42076</v>
      </c>
      <c r="AR1642" s="38"/>
      <c r="AS1642" s="112" t="str">
        <f t="shared" ca="1" si="453"/>
        <v>$Z$313:$Z$1578</v>
      </c>
      <c r="AT1642" s="112">
        <f t="shared" ca="1" si="451"/>
        <v>0.25518999999999997</v>
      </c>
      <c r="AU1642" s="112">
        <f t="shared" ca="1" si="452"/>
        <v>0.25518999999999997</v>
      </c>
      <c r="AV1642" s="112">
        <f t="shared" ca="1" si="424"/>
        <v>0</v>
      </c>
      <c r="AX1642" s="71"/>
    </row>
    <row r="1643" spans="2:50">
      <c r="B1643" s="111">
        <v>43999</v>
      </c>
      <c r="C1643" s="112">
        <v>0.31624999999999998</v>
      </c>
      <c r="E1643" s="111"/>
      <c r="K1643" s="111">
        <v>43924</v>
      </c>
      <c r="L1643" s="112">
        <v>0.2999</v>
      </c>
      <c r="N1643" s="111">
        <v>43924</v>
      </c>
      <c r="O1643" s="112">
        <v>5.2339999999999998E-2</v>
      </c>
      <c r="Q1643" s="111">
        <v>43924</v>
      </c>
      <c r="R1643" s="112">
        <v>0.24756</v>
      </c>
      <c r="S1643" s="158">
        <f t="shared" si="438"/>
        <v>0</v>
      </c>
      <c r="T1643" s="38">
        <f t="shared" si="439"/>
        <v>43999</v>
      </c>
      <c r="U1643" s="112">
        <f t="shared" ca="1" si="440"/>
        <v>0.31624999999999998</v>
      </c>
      <c r="V1643" s="112">
        <f t="shared" ca="1" si="434"/>
        <v>0.34877999999999998</v>
      </c>
      <c r="W1643" s="112">
        <f t="shared" ca="1" si="435"/>
        <v>9.3380000000000005E-2</v>
      </c>
      <c r="X1643" s="112">
        <f t="shared" ca="1" si="436"/>
        <v>0.25540000000000002</v>
      </c>
      <c r="Y1643" s="112">
        <f t="shared" ca="1" si="441"/>
        <v>0</v>
      </c>
      <c r="Z1643" s="27">
        <f t="shared" ca="1" si="437"/>
        <v>0.22286999999999996</v>
      </c>
      <c r="AB1643" s="38">
        <f t="shared" si="444"/>
        <v>43907</v>
      </c>
      <c r="AC1643" s="38">
        <f t="shared" si="445"/>
        <v>43907</v>
      </c>
      <c r="AD1643" s="38">
        <f t="shared" si="446"/>
        <v>43908</v>
      </c>
      <c r="AE1643" s="38">
        <f t="shared" si="425"/>
        <v>43903</v>
      </c>
      <c r="AF1643" s="74">
        <f t="shared" si="426"/>
        <v>43907</v>
      </c>
      <c r="AG1643" s="38">
        <f t="shared" ca="1" si="427"/>
        <v>43903</v>
      </c>
      <c r="AH1643" s="38">
        <f t="shared" ca="1" si="428"/>
        <v>43997</v>
      </c>
      <c r="AI1643" s="38" t="e">
        <f t="shared" ca="1" si="429"/>
        <v>#N/A</v>
      </c>
      <c r="AJ1643" s="38">
        <f t="shared" ca="1" si="430"/>
        <v>43997</v>
      </c>
      <c r="AK1643" s="74">
        <f t="shared" ca="1" si="447"/>
        <v>43903</v>
      </c>
      <c r="AL1643" s="38">
        <f t="shared" si="448"/>
        <v>43903</v>
      </c>
      <c r="AM1643" s="38">
        <f t="shared" si="449"/>
        <v>43902</v>
      </c>
      <c r="AN1643" s="112">
        <f t="shared" ca="1" si="450"/>
        <v>2</v>
      </c>
      <c r="AO1643" s="38">
        <f t="shared" si="431"/>
        <v>42076</v>
      </c>
      <c r="AP1643" s="38">
        <f t="shared" si="432"/>
        <v>42076</v>
      </c>
      <c r="AQ1643" s="38">
        <f t="shared" si="433"/>
        <v>42079</v>
      </c>
      <c r="AR1643" s="38"/>
      <c r="AS1643" s="112" t="str">
        <f t="shared" ca="1" si="453"/>
        <v>$Z$314:$Z$1579</v>
      </c>
      <c r="AT1643" s="112">
        <f t="shared" ca="1" si="451"/>
        <v>0.25540000000000002</v>
      </c>
      <c r="AU1643" s="112">
        <f t="shared" ca="1" si="452"/>
        <v>0.25540000000000002</v>
      </c>
      <c r="AV1643" s="112">
        <f t="shared" ca="1" si="424"/>
        <v>0</v>
      </c>
      <c r="AX1643" s="71"/>
    </row>
    <row r="1644" spans="2:50">
      <c r="B1644" s="111">
        <v>44000</v>
      </c>
      <c r="C1644" s="112">
        <v>0.30637999999999999</v>
      </c>
      <c r="E1644" s="111"/>
      <c r="K1644" s="111">
        <v>43927</v>
      </c>
      <c r="L1644" s="112">
        <v>0.30132999999999999</v>
      </c>
      <c r="N1644" s="111">
        <v>43927</v>
      </c>
      <c r="O1644" s="112">
        <v>5.3740000000000003E-2</v>
      </c>
      <c r="Q1644" s="111">
        <v>43927</v>
      </c>
      <c r="R1644" s="112">
        <v>0.24759</v>
      </c>
      <c r="S1644" s="158">
        <f t="shared" si="438"/>
        <v>0</v>
      </c>
      <c r="T1644" s="38">
        <f t="shared" ref="T1644:T1645" si="454">B1644</f>
        <v>44000</v>
      </c>
      <c r="U1644" s="112">
        <f t="shared" ref="U1644:U1645" ca="1" si="455">VLOOKUP(T1644,$B$11:$C$1048576,2,FALSE)</f>
        <v>0.30637999999999999</v>
      </c>
      <c r="V1644" s="112">
        <f t="shared" ref="V1644:V1645" ca="1" si="456">VLOOKUP(T1644,$K$11:$L$1048576,2,FALSE)</f>
        <v>0.34905000000000003</v>
      </c>
      <c r="W1644" s="112">
        <f t="shared" ref="W1644:W1645" ca="1" si="457">VLOOKUP(T1644,$N$11:$O$1048576,2,FALSE)</f>
        <v>9.3490000000000004E-2</v>
      </c>
      <c r="X1644" s="112">
        <f t="shared" ref="X1644:X1645" ca="1" si="458">VLOOKUP(T1644,$Q$11:$R$1048576,2,FALSE)</f>
        <v>0.25556000000000001</v>
      </c>
      <c r="Y1644" s="112">
        <f t="shared" ref="Y1644:Y1645" ca="1" si="459">W1644+X1644-V1644</f>
        <v>0</v>
      </c>
      <c r="Z1644" s="27">
        <f t="shared" ref="Z1644:Z1645" ca="1" si="460">U1644-W1644</f>
        <v>0.21288999999999997</v>
      </c>
      <c r="AB1644" s="38">
        <f t="shared" ref="AB1644:AB1645" si="461">INDEX(T:T,IFERROR(MATCH(EDATE(T1644,-3),T:T,0),MATCH(EDATE(T1644,-3),T:T,1)+1))</f>
        <v>43908</v>
      </c>
      <c r="AC1644" s="38">
        <f t="shared" ref="AC1644:AC1645" si="462">INDEX(T:T,MATCH(EDATE(T1644,-3),T:T,0))</f>
        <v>43908</v>
      </c>
      <c r="AD1644" s="38">
        <f t="shared" ref="AD1644:AD1645" si="463">INDEX(T:T,MATCH(EDATE(T1644,-3),T:T,1)+1)</f>
        <v>43909</v>
      </c>
      <c r="AE1644" s="38">
        <f t="shared" ref="AE1644:AE1645" si="464">INDEX(T:T,MATCH(AB1644,T:T,0)-2)</f>
        <v>43906</v>
      </c>
      <c r="AF1644" s="74">
        <f t="shared" ref="AF1644:AF1645" si="465">INDEX(T:T,IFERROR(MATCH(AE1644,T:T,0)+2,MATCH(AE1644,T:T,1)+3))</f>
        <v>43908</v>
      </c>
      <c r="AG1644" s="38">
        <f t="shared" ref="AG1644:AG1645" ca="1" si="466">IFERROR(INDEX(E:E,MATCH(AF1644,E:E,0)-2),INDEX(E:E,MATCH(AF1644,E:E,1)-2))</f>
        <v>43906</v>
      </c>
      <c r="AH1644" s="38">
        <f t="shared" ref="AH1644:AH1645" ca="1" si="467">INDEX(E:E,IFERROR(MATCH(EDATE(AG1644,3),E:E,0),MATCH(EDATE(AG1644,3),E:E,1)+1))</f>
        <v>43998</v>
      </c>
      <c r="AI1644" s="38">
        <f t="shared" ref="AI1644:AI1645" ca="1" si="468">INDEX(E:E,MATCH(EDATE(AG1644,3),E:E,0))</f>
        <v>43998</v>
      </c>
      <c r="AJ1644" s="38">
        <f t="shared" ref="AJ1644:AJ1645" ca="1" si="469">INDEX(E:E,MATCH(EDATE(AG1644,3),E:E,1)+1)</f>
        <v>43999</v>
      </c>
      <c r="AK1644" s="74">
        <f t="shared" ca="1" si="447"/>
        <v>43906</v>
      </c>
      <c r="AL1644" s="38">
        <f t="shared" ref="AL1644:AL1645" si="470">AE1644</f>
        <v>43906</v>
      </c>
      <c r="AM1644" s="38">
        <f t="shared" si="449"/>
        <v>43903</v>
      </c>
      <c r="AN1644" s="112">
        <f t="shared" ref="AN1644:AN1645" ca="1" si="471">IFERROR(MATCH(T1644,E:E,0),MATCH(T1644,E:E,1)+1)-MATCH(AH1644,E:E,0)</f>
        <v>2</v>
      </c>
      <c r="AO1644" s="38">
        <f t="shared" ref="AO1644:AO1645" si="472">INDEX(T:T,IFERROR(MATCH(EDATE(AE1644,-60),T:T,0),MATCH(EDATE(AE1644,-60),T:T,1)+1))</f>
        <v>42079</v>
      </c>
      <c r="AP1644" s="38">
        <f t="shared" ref="AP1644:AP1645" si="473">INDEX(T:T,MATCH(EDATE(AE1644,-60),T:T,0))</f>
        <v>42079</v>
      </c>
      <c r="AQ1644" s="38">
        <f t="shared" ref="AQ1644:AQ1645" si="474">INDEX(T:T,MATCH(EDATE(AE1644,-60),T:T,1)+1)</f>
        <v>42080</v>
      </c>
      <c r="AR1644" s="38"/>
      <c r="AS1644" s="112" t="str">
        <f t="shared" ref="AS1644:AS1645" ca="1" si="475">ADDRESS(MATCH(AO1644,T:T,0),COLUMN(Z1644))&amp;":"&amp;ADDRESS(MATCH(AK1644,T:T,0),COLUMN(Z1644))</f>
        <v>$Z$315:$Z$1580</v>
      </c>
      <c r="AT1644" s="112">
        <f t="shared" ca="1" si="451"/>
        <v>0.25556000000000001</v>
      </c>
      <c r="AU1644" s="112">
        <f t="shared" ref="AU1644:AU1645" ca="1" si="476">X1644</f>
        <v>0.25556000000000001</v>
      </c>
      <c r="AV1644" s="112">
        <f t="shared" ref="AV1644:AV1645" ca="1" si="477">AT1644-AU1644</f>
        <v>0</v>
      </c>
      <c r="AX1644" s="71"/>
    </row>
    <row r="1645" spans="2:50">
      <c r="B1645" s="111">
        <v>44001</v>
      </c>
      <c r="C1645" s="112">
        <v>0.30513000000000001</v>
      </c>
      <c r="E1645" s="111"/>
      <c r="K1645" s="111">
        <v>43928</v>
      </c>
      <c r="L1645" s="112">
        <v>0.30232999999999999</v>
      </c>
      <c r="N1645" s="111">
        <v>43928</v>
      </c>
      <c r="O1645" s="112">
        <v>5.4730000000000001E-2</v>
      </c>
      <c r="Q1645" s="111">
        <v>43928</v>
      </c>
      <c r="R1645" s="112">
        <v>0.24759999999999999</v>
      </c>
      <c r="S1645" s="158">
        <f t="shared" si="438"/>
        <v>0</v>
      </c>
      <c r="T1645" s="38">
        <f t="shared" si="454"/>
        <v>44001</v>
      </c>
      <c r="U1645" s="112">
        <f t="shared" ca="1" si="455"/>
        <v>0.30513000000000001</v>
      </c>
      <c r="V1645" s="112">
        <f t="shared" ca="1" si="456"/>
        <v>0.34914000000000001</v>
      </c>
      <c r="W1645" s="112">
        <f t="shared" ca="1" si="457"/>
        <v>9.3420000000000003E-2</v>
      </c>
      <c r="X1645" s="112">
        <f t="shared" ca="1" si="458"/>
        <v>0.25572</v>
      </c>
      <c r="Y1645" s="112">
        <f t="shared" ca="1" si="459"/>
        <v>0</v>
      </c>
      <c r="Z1645" s="27">
        <f t="shared" ca="1" si="460"/>
        <v>0.21171000000000001</v>
      </c>
      <c r="AB1645" s="38">
        <f t="shared" si="461"/>
        <v>43909</v>
      </c>
      <c r="AC1645" s="38">
        <f t="shared" si="462"/>
        <v>43909</v>
      </c>
      <c r="AD1645" s="38">
        <f t="shared" si="463"/>
        <v>43910</v>
      </c>
      <c r="AE1645" s="38">
        <f t="shared" si="464"/>
        <v>43907</v>
      </c>
      <c r="AF1645" s="74">
        <f t="shared" si="465"/>
        <v>43909</v>
      </c>
      <c r="AG1645" s="38">
        <f t="shared" ca="1" si="466"/>
        <v>43907</v>
      </c>
      <c r="AH1645" s="38">
        <f t="shared" ca="1" si="467"/>
        <v>43999</v>
      </c>
      <c r="AI1645" s="38">
        <f t="shared" ca="1" si="468"/>
        <v>43999</v>
      </c>
      <c r="AJ1645" s="38">
        <f t="shared" ca="1" si="469"/>
        <v>44000</v>
      </c>
      <c r="AK1645" s="74">
        <f t="shared" ca="1" si="447"/>
        <v>43907</v>
      </c>
      <c r="AL1645" s="38">
        <f t="shared" si="470"/>
        <v>43907</v>
      </c>
      <c r="AM1645" s="38">
        <f t="shared" si="449"/>
        <v>43906</v>
      </c>
      <c r="AN1645" s="112">
        <f t="shared" ca="1" si="471"/>
        <v>2</v>
      </c>
      <c r="AO1645" s="38">
        <f t="shared" si="472"/>
        <v>42080</v>
      </c>
      <c r="AP1645" s="38">
        <f t="shared" si="473"/>
        <v>42080</v>
      </c>
      <c r="AQ1645" s="38">
        <f t="shared" si="474"/>
        <v>42081</v>
      </c>
      <c r="AR1645" s="38"/>
      <c r="AS1645" s="112" t="str">
        <f t="shared" ca="1" si="475"/>
        <v>$Z$316:$Z$1581</v>
      </c>
      <c r="AT1645" s="112">
        <f t="shared" ca="1" si="451"/>
        <v>0.25572</v>
      </c>
      <c r="AU1645" s="112">
        <f t="shared" ca="1" si="476"/>
        <v>0.25572</v>
      </c>
      <c r="AV1645" s="112">
        <f t="shared" ca="1" si="477"/>
        <v>0</v>
      </c>
      <c r="AX1645" s="71"/>
    </row>
    <row r="1646" spans="2:50">
      <c r="B1646" s="111">
        <v>44004</v>
      </c>
      <c r="C1646" s="112">
        <v>0.29663</v>
      </c>
      <c r="E1646" s="111"/>
      <c r="K1646" s="111">
        <v>43929</v>
      </c>
      <c r="L1646" s="112">
        <v>0.30341000000000001</v>
      </c>
      <c r="N1646" s="111">
        <v>43929</v>
      </c>
      <c r="O1646" s="112">
        <v>5.5719999999999999E-2</v>
      </c>
      <c r="Q1646" s="111">
        <v>43929</v>
      </c>
      <c r="R1646" s="112">
        <v>0.24768999999999999</v>
      </c>
      <c r="S1646" s="158">
        <f t="shared" si="438"/>
        <v>0</v>
      </c>
      <c r="T1646" s="38"/>
      <c r="Z1646" s="27"/>
      <c r="AO1646" s="158"/>
      <c r="AQ1646" s="38"/>
      <c r="AR1646" s="38"/>
      <c r="AV1646" s="158"/>
      <c r="AX1646" s="71"/>
    </row>
    <row r="1647" spans="2:50">
      <c r="B1647" s="111">
        <v>44005</v>
      </c>
      <c r="C1647" s="112">
        <v>0.29687999999999998</v>
      </c>
      <c r="E1647" s="111"/>
      <c r="K1647" s="111">
        <v>43930</v>
      </c>
      <c r="L1647" s="112">
        <v>0.30468000000000001</v>
      </c>
      <c r="N1647" s="111">
        <v>43930</v>
      </c>
      <c r="O1647" s="112">
        <v>5.6710000000000003E-2</v>
      </c>
      <c r="Q1647" s="111">
        <v>43930</v>
      </c>
      <c r="R1647" s="112">
        <v>0.24797</v>
      </c>
      <c r="S1647" s="158">
        <f t="shared" si="438"/>
        <v>0</v>
      </c>
      <c r="T1647" s="38"/>
      <c r="Z1647" s="27"/>
      <c r="AO1647" s="158"/>
      <c r="AQ1647" s="38"/>
      <c r="AR1647" s="38"/>
      <c r="AV1647" s="158"/>
      <c r="AX1647" s="71"/>
    </row>
    <row r="1648" spans="2:50">
      <c r="B1648" s="111">
        <v>44006</v>
      </c>
      <c r="C1648" s="112">
        <v>0.28375</v>
      </c>
      <c r="E1648" s="111"/>
      <c r="K1648" s="111">
        <v>43931</v>
      </c>
      <c r="L1648" s="112">
        <v>0.30473</v>
      </c>
      <c r="N1648" s="111">
        <v>43931</v>
      </c>
      <c r="O1648" s="112">
        <v>5.6710000000000003E-2</v>
      </c>
      <c r="Q1648" s="111">
        <v>43931</v>
      </c>
      <c r="R1648" s="112">
        <v>0.24801999999999999</v>
      </c>
      <c r="S1648" s="158">
        <f t="shared" si="438"/>
        <v>0</v>
      </c>
      <c r="T1648" s="38"/>
      <c r="Z1648" s="27"/>
      <c r="AO1648" s="158"/>
      <c r="AQ1648" s="38"/>
      <c r="AR1648" s="38"/>
      <c r="AV1648" s="158"/>
      <c r="AX1648" s="71"/>
    </row>
    <row r="1649" spans="2:50">
      <c r="B1649" s="111">
        <v>44007</v>
      </c>
      <c r="C1649" s="112">
        <v>0.30599999999999999</v>
      </c>
      <c r="E1649" s="111"/>
      <c r="K1649" s="111">
        <v>43934</v>
      </c>
      <c r="L1649" s="112">
        <v>0.30880000000000002</v>
      </c>
      <c r="N1649" s="111">
        <v>43934</v>
      </c>
      <c r="O1649" s="112">
        <v>6.0659999999999999E-2</v>
      </c>
      <c r="Q1649" s="111">
        <v>43934</v>
      </c>
      <c r="R1649" s="112">
        <v>0.24814</v>
      </c>
      <c r="S1649" s="158">
        <f t="shared" si="438"/>
        <v>0</v>
      </c>
      <c r="T1649" s="38"/>
      <c r="Z1649" s="27"/>
      <c r="AO1649" s="158"/>
      <c r="AQ1649" s="38"/>
      <c r="AR1649" s="38"/>
      <c r="AV1649" s="158"/>
      <c r="AX1649" s="71"/>
    </row>
    <row r="1650" spans="2:50">
      <c r="B1650" s="111">
        <v>44008</v>
      </c>
      <c r="C1650" s="112">
        <v>0.30787999999999999</v>
      </c>
      <c r="E1650" s="111"/>
      <c r="K1650" s="111">
        <v>43935</v>
      </c>
      <c r="L1650" s="112">
        <v>0.30990000000000001</v>
      </c>
      <c r="N1650" s="111">
        <v>43935</v>
      </c>
      <c r="O1650" s="112">
        <v>6.1539999999999997E-2</v>
      </c>
      <c r="Q1650" s="111">
        <v>43935</v>
      </c>
      <c r="R1650" s="112">
        <v>0.24836</v>
      </c>
      <c r="S1650" s="158">
        <f t="shared" si="438"/>
        <v>0</v>
      </c>
      <c r="T1650" s="38"/>
      <c r="Z1650" s="27"/>
      <c r="AO1650" s="158"/>
      <c r="AQ1650" s="38"/>
      <c r="AR1650" s="38"/>
      <c r="AV1650" s="158"/>
      <c r="AX1650" s="71"/>
    </row>
    <row r="1651" spans="2:50">
      <c r="B1651" s="111">
        <v>44011</v>
      </c>
      <c r="C1651" s="112">
        <v>0.29613</v>
      </c>
      <c r="E1651" s="111"/>
      <c r="K1651" s="111">
        <v>43936</v>
      </c>
      <c r="L1651" s="112">
        <v>0.31058999999999998</v>
      </c>
      <c r="N1651" s="111">
        <v>43936</v>
      </c>
      <c r="O1651" s="112">
        <v>6.2089999999999999E-2</v>
      </c>
      <c r="Q1651" s="111">
        <v>43936</v>
      </c>
      <c r="R1651" s="112">
        <v>0.2485</v>
      </c>
      <c r="S1651" s="158">
        <f t="shared" si="438"/>
        <v>0</v>
      </c>
      <c r="T1651" s="38"/>
      <c r="Z1651" s="27"/>
      <c r="AO1651" s="158"/>
      <c r="AQ1651" s="38"/>
      <c r="AR1651" s="38"/>
      <c r="AV1651" s="158"/>
      <c r="AX1651" s="71"/>
    </row>
    <row r="1652" spans="2:50">
      <c r="B1652" s="111">
        <v>44012</v>
      </c>
      <c r="C1652" s="112">
        <v>0.30199999999999999</v>
      </c>
      <c r="E1652" s="111"/>
      <c r="K1652" s="111">
        <v>43937</v>
      </c>
      <c r="L1652" s="112">
        <v>0.31181999999999999</v>
      </c>
      <c r="N1652" s="111">
        <v>43937</v>
      </c>
      <c r="O1652" s="112">
        <v>6.3189999999999996E-2</v>
      </c>
      <c r="Q1652" s="111">
        <v>43937</v>
      </c>
      <c r="R1652" s="112">
        <v>0.24862999999999999</v>
      </c>
      <c r="S1652" s="158">
        <f t="shared" si="438"/>
        <v>0</v>
      </c>
      <c r="T1652" s="38"/>
      <c r="Z1652" s="27"/>
      <c r="AO1652" s="158"/>
      <c r="AQ1652" s="38"/>
      <c r="AR1652" s="38"/>
      <c r="AV1652" s="158"/>
      <c r="AX1652" s="71"/>
    </row>
    <row r="1653" spans="2:50">
      <c r="B1653" s="111">
        <v>44013</v>
      </c>
      <c r="C1653" s="112">
        <v>0.29849999999999999</v>
      </c>
      <c r="E1653" s="111"/>
      <c r="K1653" s="111">
        <v>43938</v>
      </c>
      <c r="L1653" s="112">
        <v>0.31334000000000001</v>
      </c>
      <c r="N1653" s="111">
        <v>43938</v>
      </c>
      <c r="O1653" s="112">
        <v>6.4180000000000001E-2</v>
      </c>
      <c r="Q1653" s="111">
        <v>43938</v>
      </c>
      <c r="R1653" s="112">
        <v>0.24915999999999999</v>
      </c>
      <c r="S1653" s="158">
        <f t="shared" si="438"/>
        <v>0</v>
      </c>
      <c r="T1653" s="38"/>
      <c r="Z1653" s="27"/>
      <c r="AO1653" s="158"/>
      <c r="AQ1653" s="38"/>
      <c r="AR1653" s="38"/>
      <c r="AV1653" s="158"/>
      <c r="AX1653" s="71"/>
    </row>
    <row r="1654" spans="2:50">
      <c r="B1654" s="111">
        <v>44014</v>
      </c>
      <c r="C1654" s="112">
        <v>0.30375000000000002</v>
      </c>
      <c r="E1654" s="111"/>
      <c r="K1654" s="111">
        <v>43941</v>
      </c>
      <c r="L1654" s="112">
        <v>0.31631999999999999</v>
      </c>
      <c r="N1654" s="111">
        <v>43941</v>
      </c>
      <c r="O1654" s="112">
        <v>6.7150000000000001E-2</v>
      </c>
      <c r="Q1654" s="111">
        <v>43941</v>
      </c>
      <c r="R1654" s="112">
        <v>0.24917</v>
      </c>
      <c r="S1654" s="158">
        <f t="shared" si="438"/>
        <v>0</v>
      </c>
      <c r="T1654" s="38"/>
      <c r="Z1654" s="27"/>
      <c r="AO1654" s="158"/>
      <c r="AQ1654" s="38"/>
      <c r="AR1654" s="38"/>
      <c r="AV1654" s="158"/>
      <c r="AX1654" s="71"/>
    </row>
    <row r="1655" spans="2:50">
      <c r="B1655" s="111">
        <v>44015</v>
      </c>
      <c r="C1655" s="112">
        <v>0.27588000000000001</v>
      </c>
      <c r="E1655" s="111"/>
      <c r="K1655" s="111">
        <v>43942</v>
      </c>
      <c r="L1655" s="112">
        <v>0.31741999999999998</v>
      </c>
      <c r="N1655" s="111">
        <v>43942</v>
      </c>
      <c r="O1655" s="112">
        <v>6.8250000000000005E-2</v>
      </c>
      <c r="Q1655" s="111">
        <v>43942</v>
      </c>
      <c r="R1655" s="112">
        <v>0.24917</v>
      </c>
      <c r="S1655" s="158">
        <f t="shared" si="438"/>
        <v>0</v>
      </c>
      <c r="T1655" s="38"/>
      <c r="Z1655" s="27"/>
      <c r="AO1655" s="158"/>
      <c r="AQ1655" s="38"/>
      <c r="AR1655" s="38"/>
      <c r="AV1655" s="158"/>
      <c r="AX1655" s="71"/>
    </row>
    <row r="1656" spans="2:50">
      <c r="B1656" s="111">
        <v>44018</v>
      </c>
      <c r="C1656" s="112">
        <v>0.27650000000000002</v>
      </c>
      <c r="E1656" s="111"/>
      <c r="K1656" s="111">
        <v>43943</v>
      </c>
      <c r="L1656" s="112">
        <v>0.31856000000000001</v>
      </c>
      <c r="N1656" s="111">
        <v>43943</v>
      </c>
      <c r="O1656" s="112">
        <v>6.9349999999999995E-2</v>
      </c>
      <c r="Q1656" s="111">
        <v>43943</v>
      </c>
      <c r="R1656" s="112">
        <v>0.24920999999999999</v>
      </c>
      <c r="S1656" s="158">
        <f t="shared" si="438"/>
        <v>0</v>
      </c>
      <c r="T1656" s="38"/>
      <c r="Z1656" s="27"/>
      <c r="AO1656" s="158"/>
      <c r="AQ1656" s="38"/>
      <c r="AR1656" s="38"/>
      <c r="AV1656" s="158"/>
      <c r="AX1656" s="71"/>
    </row>
    <row r="1657" spans="2:50">
      <c r="B1657" s="111">
        <v>44019</v>
      </c>
      <c r="C1657" s="112">
        <v>0.26838000000000001</v>
      </c>
      <c r="E1657" s="111"/>
      <c r="K1657" s="111">
        <v>43944</v>
      </c>
      <c r="L1657" s="112">
        <v>0.32024999999999998</v>
      </c>
      <c r="N1657" s="111">
        <v>43944</v>
      </c>
      <c r="O1657" s="112">
        <v>7.034E-2</v>
      </c>
      <c r="Q1657" s="111">
        <v>43944</v>
      </c>
      <c r="R1657" s="112">
        <v>0.24990999999999999</v>
      </c>
      <c r="S1657" s="158">
        <f t="shared" si="438"/>
        <v>0</v>
      </c>
      <c r="T1657" s="38"/>
      <c r="Z1657" s="27"/>
      <c r="AO1657" s="158"/>
      <c r="AQ1657" s="38"/>
      <c r="AR1657" s="38"/>
      <c r="AV1657" s="158"/>
      <c r="AX1657" s="71"/>
    </row>
    <row r="1658" spans="2:50">
      <c r="B1658" s="111">
        <v>44020</v>
      </c>
      <c r="C1658" s="112">
        <v>0.27288000000000001</v>
      </c>
      <c r="E1658" s="111"/>
      <c r="K1658" s="111">
        <v>43945</v>
      </c>
      <c r="L1658" s="112">
        <v>0.32129000000000002</v>
      </c>
      <c r="N1658" s="111">
        <v>43945</v>
      </c>
      <c r="O1658" s="112">
        <v>7.1319999999999995E-2</v>
      </c>
      <c r="Q1658" s="111">
        <v>43945</v>
      </c>
      <c r="R1658" s="112">
        <v>0.24997</v>
      </c>
      <c r="S1658" s="158">
        <f t="shared" si="438"/>
        <v>0</v>
      </c>
      <c r="T1658" s="38"/>
      <c r="Z1658" s="27"/>
      <c r="AO1658" s="158"/>
      <c r="AQ1658" s="38"/>
      <c r="AR1658" s="38"/>
      <c r="AV1658" s="158"/>
      <c r="AX1658" s="71"/>
    </row>
    <row r="1659" spans="2:50">
      <c r="B1659" s="111">
        <v>44021</v>
      </c>
      <c r="C1659" s="112">
        <v>0.26624999999999999</v>
      </c>
      <c r="E1659" s="111"/>
      <c r="K1659" s="111">
        <v>43948</v>
      </c>
      <c r="L1659" s="112">
        <v>0.32361000000000001</v>
      </c>
      <c r="N1659" s="111">
        <v>43948</v>
      </c>
      <c r="O1659" s="112">
        <v>7.3630000000000001E-2</v>
      </c>
      <c r="Q1659" s="111">
        <v>43948</v>
      </c>
      <c r="R1659" s="112">
        <v>0.24998000000000001</v>
      </c>
      <c r="S1659" s="158">
        <f t="shared" si="438"/>
        <v>0</v>
      </c>
      <c r="T1659" s="38"/>
      <c r="Z1659" s="27"/>
      <c r="AO1659" s="158"/>
      <c r="AQ1659" s="38"/>
      <c r="AR1659" s="38"/>
      <c r="AV1659" s="158"/>
      <c r="AX1659" s="71"/>
    </row>
    <row r="1660" spans="2:50">
      <c r="B1660" s="111">
        <v>44022</v>
      </c>
      <c r="C1660" s="112">
        <v>0.26812999999999998</v>
      </c>
      <c r="E1660" s="111"/>
      <c r="K1660" s="111">
        <v>43949</v>
      </c>
      <c r="L1660" s="112">
        <v>0.32482</v>
      </c>
      <c r="N1660" s="111">
        <v>43949</v>
      </c>
      <c r="O1660" s="112">
        <v>7.4399999999999994E-2</v>
      </c>
      <c r="Q1660" s="111">
        <v>43949</v>
      </c>
      <c r="R1660" s="112">
        <v>0.25041999999999998</v>
      </c>
      <c r="S1660" s="158">
        <f t="shared" si="438"/>
        <v>0</v>
      </c>
      <c r="T1660" s="38"/>
      <c r="Z1660" s="27"/>
      <c r="AO1660" s="158"/>
      <c r="AQ1660" s="38"/>
      <c r="AR1660" s="38"/>
      <c r="AV1660" s="158"/>
      <c r="AX1660" s="71"/>
    </row>
    <row r="1661" spans="2:50">
      <c r="B1661" s="111">
        <v>44025</v>
      </c>
      <c r="C1661" s="112">
        <v>0.27500000000000002</v>
      </c>
      <c r="E1661" s="111"/>
      <c r="K1661" s="111">
        <v>43950</v>
      </c>
      <c r="L1661" s="112">
        <v>0.32596000000000003</v>
      </c>
      <c r="N1661" s="111">
        <v>43950</v>
      </c>
      <c r="O1661" s="112">
        <v>7.5389999999999999E-2</v>
      </c>
      <c r="Q1661" s="111">
        <v>43950</v>
      </c>
      <c r="R1661" s="112">
        <v>0.25057000000000001</v>
      </c>
      <c r="S1661" s="158">
        <f t="shared" si="438"/>
        <v>0</v>
      </c>
      <c r="T1661" s="38"/>
      <c r="Z1661" s="27"/>
      <c r="AO1661" s="158"/>
      <c r="AQ1661" s="38"/>
      <c r="AR1661" s="38"/>
      <c r="AV1661" s="158"/>
      <c r="AX1661" s="71"/>
    </row>
    <row r="1662" spans="2:50">
      <c r="B1662" s="111">
        <v>44026</v>
      </c>
      <c r="C1662" s="112">
        <v>0.27088000000000001</v>
      </c>
      <c r="E1662" s="111"/>
      <c r="K1662" s="111">
        <v>43951</v>
      </c>
      <c r="L1662" s="112">
        <v>0.32701000000000002</v>
      </c>
      <c r="N1662" s="111">
        <v>43951</v>
      </c>
      <c r="O1662" s="112">
        <v>7.6270000000000004E-2</v>
      </c>
      <c r="Q1662" s="111">
        <v>43951</v>
      </c>
      <c r="R1662" s="112">
        <v>0.25074000000000002</v>
      </c>
      <c r="S1662" s="158">
        <f t="shared" si="438"/>
        <v>0</v>
      </c>
      <c r="T1662" s="38"/>
      <c r="Z1662" s="27"/>
      <c r="AO1662" s="158"/>
      <c r="AQ1662" s="38"/>
      <c r="AR1662" s="38"/>
      <c r="AV1662" s="158"/>
      <c r="AX1662" s="71"/>
    </row>
    <row r="1663" spans="2:50">
      <c r="B1663" s="111">
        <v>44027</v>
      </c>
      <c r="C1663" s="112">
        <v>0.27288000000000001</v>
      </c>
      <c r="E1663" s="111"/>
      <c r="K1663" s="111">
        <v>43952</v>
      </c>
      <c r="L1663" s="112">
        <v>0.32861000000000001</v>
      </c>
      <c r="N1663" s="111">
        <v>43952</v>
      </c>
      <c r="O1663" s="112">
        <v>7.7670000000000003E-2</v>
      </c>
      <c r="Q1663" s="111">
        <v>43952</v>
      </c>
      <c r="R1663" s="112">
        <v>0.25094</v>
      </c>
      <c r="S1663" s="158">
        <f t="shared" si="438"/>
        <v>0</v>
      </c>
      <c r="T1663" s="38"/>
      <c r="Z1663" s="27"/>
      <c r="AO1663" s="158"/>
      <c r="AQ1663" s="38"/>
      <c r="AR1663" s="38"/>
      <c r="AV1663" s="158"/>
      <c r="AX1663" s="71"/>
    </row>
    <row r="1664" spans="2:50">
      <c r="B1664" s="111">
        <v>44028</v>
      </c>
      <c r="C1664" s="112">
        <v>0.27174999999999999</v>
      </c>
      <c r="E1664" s="111"/>
      <c r="K1664" s="111">
        <v>43955</v>
      </c>
      <c r="L1664" s="112">
        <v>0.33052999999999999</v>
      </c>
      <c r="N1664" s="111">
        <v>43955</v>
      </c>
      <c r="O1664" s="112">
        <v>7.9460000000000003E-2</v>
      </c>
      <c r="Q1664" s="111">
        <v>43955</v>
      </c>
      <c r="R1664" s="112">
        <v>0.25107000000000002</v>
      </c>
      <c r="S1664" s="158">
        <f t="shared" si="438"/>
        <v>0</v>
      </c>
      <c r="T1664" s="38"/>
      <c r="Z1664" s="27"/>
      <c r="AO1664" s="158"/>
      <c r="AQ1664" s="38"/>
      <c r="AR1664" s="38"/>
      <c r="AV1664" s="158"/>
      <c r="AX1664" s="71"/>
    </row>
    <row r="1665" spans="2:50">
      <c r="B1665" s="111">
        <v>44029</v>
      </c>
      <c r="C1665" s="112">
        <v>0.27138000000000001</v>
      </c>
      <c r="E1665" s="111"/>
      <c r="K1665" s="111">
        <v>43956</v>
      </c>
      <c r="L1665" s="112">
        <v>0.33105000000000001</v>
      </c>
      <c r="N1665" s="111">
        <v>43956</v>
      </c>
      <c r="O1665" s="112">
        <v>7.9899999999999999E-2</v>
      </c>
      <c r="Q1665" s="111">
        <v>43956</v>
      </c>
      <c r="R1665" s="112">
        <v>0.25114999999999998</v>
      </c>
      <c r="S1665" s="158">
        <f t="shared" si="438"/>
        <v>0</v>
      </c>
      <c r="T1665" s="38"/>
      <c r="Z1665" s="27"/>
      <c r="AO1665" s="158"/>
      <c r="AQ1665" s="38"/>
      <c r="AR1665" s="38"/>
      <c r="AV1665" s="158"/>
      <c r="AX1665" s="71"/>
    </row>
    <row r="1666" spans="2:50">
      <c r="B1666" s="111">
        <v>44032</v>
      </c>
      <c r="C1666" s="112">
        <v>0.25774999999999998</v>
      </c>
      <c r="E1666" s="111"/>
      <c r="K1666" s="111">
        <v>43957</v>
      </c>
      <c r="L1666" s="112">
        <v>0.33173999999999998</v>
      </c>
      <c r="N1666" s="111">
        <v>43957</v>
      </c>
      <c r="O1666" s="112">
        <v>8.0329999999999999E-2</v>
      </c>
      <c r="Q1666" s="111">
        <v>43957</v>
      </c>
      <c r="R1666" s="112">
        <v>0.25141000000000002</v>
      </c>
      <c r="S1666" s="158">
        <f t="shared" si="438"/>
        <v>0</v>
      </c>
      <c r="T1666" s="38"/>
      <c r="Z1666" s="27"/>
      <c r="AO1666" s="158"/>
      <c r="AQ1666" s="38"/>
      <c r="AR1666" s="38"/>
      <c r="AV1666" s="158"/>
      <c r="AX1666" s="71"/>
    </row>
    <row r="1667" spans="2:50">
      <c r="B1667" s="111">
        <v>44033</v>
      </c>
      <c r="C1667" s="112">
        <v>0.2555</v>
      </c>
      <c r="E1667" s="111"/>
      <c r="K1667" s="111">
        <v>43958</v>
      </c>
      <c r="L1667" s="112">
        <v>0.33229999999999998</v>
      </c>
      <c r="N1667" s="111">
        <v>43958</v>
      </c>
      <c r="O1667" s="112">
        <v>8.0769999999999995E-2</v>
      </c>
      <c r="Q1667" s="111">
        <v>43958</v>
      </c>
      <c r="R1667" s="112">
        <v>0.25152999999999998</v>
      </c>
      <c r="S1667" s="158">
        <f t="shared" si="438"/>
        <v>0</v>
      </c>
      <c r="T1667" s="38"/>
      <c r="Z1667" s="27"/>
      <c r="AO1667" s="158"/>
      <c r="AQ1667" s="38"/>
      <c r="AR1667" s="38"/>
      <c r="AV1667" s="158"/>
      <c r="AX1667" s="71"/>
    </row>
    <row r="1668" spans="2:50">
      <c r="B1668" s="111">
        <v>44034</v>
      </c>
      <c r="C1668" s="112">
        <v>0.26350000000000001</v>
      </c>
      <c r="E1668" s="111"/>
      <c r="K1668" s="111">
        <v>43959</v>
      </c>
      <c r="L1668" s="112">
        <v>0.33291999999999999</v>
      </c>
      <c r="N1668" s="111">
        <v>43959</v>
      </c>
      <c r="O1668" s="112">
        <v>8.1390000000000004E-2</v>
      </c>
      <c r="Q1668" s="111">
        <v>43959</v>
      </c>
      <c r="R1668" s="112">
        <v>0.25152999999999998</v>
      </c>
      <c r="S1668" s="158">
        <f t="shared" si="438"/>
        <v>0</v>
      </c>
      <c r="T1668" s="38"/>
      <c r="Z1668" s="27"/>
      <c r="AO1668" s="158"/>
      <c r="AQ1668" s="38"/>
      <c r="AR1668" s="38"/>
      <c r="AV1668" s="158"/>
      <c r="AX1668" s="71"/>
    </row>
    <row r="1669" spans="2:50">
      <c r="B1669" s="111">
        <v>44035</v>
      </c>
      <c r="C1669" s="112">
        <v>0.2445</v>
      </c>
      <c r="E1669" s="111"/>
      <c r="K1669" s="111">
        <v>43962</v>
      </c>
      <c r="L1669" s="112">
        <v>0.33381</v>
      </c>
      <c r="N1669" s="111">
        <v>43962</v>
      </c>
      <c r="O1669" s="112">
        <v>8.2180000000000003E-2</v>
      </c>
      <c r="Q1669" s="111">
        <v>43962</v>
      </c>
      <c r="R1669" s="112">
        <v>0.25163000000000002</v>
      </c>
      <c r="S1669" s="158">
        <f t="shared" si="438"/>
        <v>0</v>
      </c>
      <c r="T1669" s="38"/>
      <c r="Z1669" s="27"/>
      <c r="AO1669" s="158"/>
      <c r="AQ1669" s="38"/>
      <c r="AR1669" s="38"/>
      <c r="AV1669" s="158"/>
      <c r="AX1669" s="71"/>
    </row>
    <row r="1670" spans="2:50">
      <c r="B1670" s="111">
        <v>44036</v>
      </c>
      <c r="C1670" s="112">
        <v>0.24675</v>
      </c>
      <c r="E1670" s="111"/>
      <c r="K1670" s="111">
        <v>43963</v>
      </c>
      <c r="L1670" s="112">
        <v>0.33434999999999998</v>
      </c>
      <c r="N1670" s="111">
        <v>43963</v>
      </c>
      <c r="O1670" s="112">
        <v>8.2619999999999999E-2</v>
      </c>
      <c r="Q1670" s="111">
        <v>43963</v>
      </c>
      <c r="R1670" s="112">
        <v>0.25173000000000001</v>
      </c>
      <c r="S1670" s="158">
        <f t="shared" si="438"/>
        <v>0</v>
      </c>
      <c r="T1670" s="38"/>
      <c r="Z1670" s="27"/>
      <c r="AO1670" s="158"/>
      <c r="AQ1670" s="38"/>
      <c r="AR1670" s="38"/>
      <c r="AV1670" s="158"/>
      <c r="AX1670" s="71"/>
    </row>
    <row r="1671" spans="2:50">
      <c r="B1671" s="111">
        <v>44039</v>
      </c>
      <c r="C1671" s="112">
        <v>0.26962999999999998</v>
      </c>
      <c r="E1671" s="111"/>
      <c r="K1671" s="111">
        <v>43964</v>
      </c>
      <c r="L1671" s="112">
        <v>0.33482000000000001</v>
      </c>
      <c r="N1671" s="111">
        <v>43964</v>
      </c>
      <c r="O1671" s="112">
        <v>8.294E-2</v>
      </c>
      <c r="Q1671" s="111">
        <v>43964</v>
      </c>
      <c r="R1671" s="112">
        <v>0.25187999999999999</v>
      </c>
      <c r="S1671" s="158">
        <f t="shared" si="438"/>
        <v>0</v>
      </c>
      <c r="T1671" s="38"/>
      <c r="Z1671" s="27"/>
      <c r="AO1671" s="158"/>
      <c r="AQ1671" s="38"/>
      <c r="AR1671" s="38"/>
      <c r="AV1671" s="158"/>
      <c r="AX1671" s="71"/>
    </row>
    <row r="1672" spans="2:50">
      <c r="B1672" s="111">
        <v>44040</v>
      </c>
      <c r="C1672" s="112">
        <v>0.26824999999999999</v>
      </c>
      <c r="E1672" s="111"/>
      <c r="K1672" s="111">
        <v>43965</v>
      </c>
      <c r="L1672" s="112">
        <v>0.33539000000000002</v>
      </c>
      <c r="N1672" s="111">
        <v>43965</v>
      </c>
      <c r="O1672" s="112">
        <v>8.3489999999999995E-2</v>
      </c>
      <c r="Q1672" s="111">
        <v>43965</v>
      </c>
      <c r="R1672" s="112">
        <v>0.25190000000000001</v>
      </c>
      <c r="S1672" s="158">
        <f t="shared" si="438"/>
        <v>0</v>
      </c>
      <c r="T1672" s="38"/>
      <c r="Z1672" s="27"/>
      <c r="AO1672" s="158"/>
      <c r="AQ1672" s="38"/>
      <c r="AR1672" s="38"/>
      <c r="AV1672" s="158"/>
      <c r="AX1672" s="71"/>
    </row>
    <row r="1673" spans="2:50">
      <c r="B1673" s="111">
        <v>44041</v>
      </c>
      <c r="C1673" s="112">
        <v>0.26062999999999997</v>
      </c>
      <c r="E1673" s="111"/>
      <c r="K1673" s="111">
        <v>43966</v>
      </c>
      <c r="L1673" s="112">
        <v>0.33627000000000001</v>
      </c>
      <c r="N1673" s="111">
        <v>43966</v>
      </c>
      <c r="O1673" s="112">
        <v>8.4370000000000001E-2</v>
      </c>
      <c r="Q1673" s="111">
        <v>43966</v>
      </c>
      <c r="R1673" s="112">
        <v>0.25190000000000001</v>
      </c>
      <c r="S1673" s="158">
        <f t="shared" si="438"/>
        <v>0</v>
      </c>
      <c r="T1673" s="38"/>
      <c r="Z1673" s="27"/>
      <c r="AO1673" s="158"/>
      <c r="AQ1673" s="38"/>
      <c r="AR1673" s="38"/>
      <c r="AV1673" s="158"/>
      <c r="AX1673" s="71"/>
    </row>
    <row r="1674" spans="2:50">
      <c r="B1674" s="111">
        <v>44042</v>
      </c>
      <c r="C1674" s="112">
        <v>0.251</v>
      </c>
      <c r="E1674" s="111"/>
      <c r="K1674" s="111">
        <v>43969</v>
      </c>
      <c r="L1674" s="112">
        <v>0.33756000000000003</v>
      </c>
      <c r="N1674" s="111">
        <v>43969</v>
      </c>
      <c r="O1674" s="112">
        <v>8.566E-2</v>
      </c>
      <c r="Q1674" s="111">
        <v>43969</v>
      </c>
      <c r="R1674" s="112">
        <v>0.25190000000000001</v>
      </c>
      <c r="S1674" s="158">
        <f t="shared" si="438"/>
        <v>0</v>
      </c>
      <c r="T1674" s="38"/>
      <c r="Z1674" s="27"/>
      <c r="AO1674" s="158"/>
      <c r="AQ1674" s="38"/>
      <c r="AR1674" s="38"/>
      <c r="AV1674" s="158"/>
      <c r="AX1674" s="71"/>
    </row>
    <row r="1675" spans="2:50">
      <c r="B1675" s="111">
        <v>44043</v>
      </c>
      <c r="C1675" s="112">
        <v>0.24875</v>
      </c>
      <c r="E1675" s="111"/>
      <c r="K1675" s="111">
        <v>43970</v>
      </c>
      <c r="L1675" s="112">
        <v>0.33823999999999999</v>
      </c>
      <c r="N1675" s="111">
        <v>43970</v>
      </c>
      <c r="O1675" s="112">
        <v>8.6199999999999999E-2</v>
      </c>
      <c r="Q1675" s="111">
        <v>43970</v>
      </c>
      <c r="R1675" s="112">
        <v>0.25203999999999999</v>
      </c>
      <c r="S1675" s="158">
        <f t="shared" si="438"/>
        <v>0</v>
      </c>
      <c r="T1675" s="38"/>
      <c r="Z1675" s="27"/>
      <c r="AO1675" s="158"/>
      <c r="AQ1675" s="38"/>
      <c r="AR1675" s="38"/>
      <c r="AV1675" s="158"/>
      <c r="AX1675" s="71"/>
    </row>
    <row r="1676" spans="2:50">
      <c r="B1676" s="111">
        <v>44046</v>
      </c>
      <c r="C1676" s="112">
        <v>0.249</v>
      </c>
      <c r="E1676" s="111"/>
      <c r="K1676" s="111">
        <v>43971</v>
      </c>
      <c r="L1676" s="112">
        <v>0.33928000000000003</v>
      </c>
      <c r="N1676" s="111">
        <v>43971</v>
      </c>
      <c r="O1676" s="112">
        <v>8.6749999999999994E-2</v>
      </c>
      <c r="Q1676" s="111">
        <v>43971</v>
      </c>
      <c r="R1676" s="112">
        <v>0.25252999999999998</v>
      </c>
      <c r="S1676" s="158">
        <f t="shared" ref="S1676:S1739" si="478">WORKDAY(Q1676,1)-Q1677</f>
        <v>0</v>
      </c>
      <c r="T1676" s="38"/>
      <c r="Z1676" s="27"/>
      <c r="AO1676" s="158"/>
      <c r="AQ1676" s="38"/>
      <c r="AR1676" s="38"/>
      <c r="AV1676" s="158"/>
      <c r="AX1676" s="71"/>
    </row>
    <row r="1677" spans="2:50">
      <c r="B1677" s="111">
        <v>44047</v>
      </c>
      <c r="C1677" s="112">
        <v>0.2485</v>
      </c>
      <c r="E1677" s="111"/>
      <c r="K1677" s="111">
        <v>43972</v>
      </c>
      <c r="L1677" s="112">
        <v>0.33998</v>
      </c>
      <c r="N1677" s="111">
        <v>43972</v>
      </c>
      <c r="O1677" s="112">
        <v>8.7400000000000005E-2</v>
      </c>
      <c r="Q1677" s="111">
        <v>43972</v>
      </c>
      <c r="R1677" s="112">
        <v>0.25258000000000003</v>
      </c>
      <c r="S1677" s="158">
        <f t="shared" si="478"/>
        <v>0</v>
      </c>
      <c r="T1677" s="38"/>
      <c r="Z1677" s="27"/>
      <c r="AO1677" s="158"/>
      <c r="AQ1677" s="38"/>
      <c r="AR1677" s="38"/>
      <c r="AV1677" s="158"/>
      <c r="AX1677" s="71"/>
    </row>
    <row r="1678" spans="2:50">
      <c r="B1678" s="111">
        <v>44048</v>
      </c>
      <c r="C1678" s="112">
        <v>0.24199999999999999</v>
      </c>
      <c r="E1678" s="111"/>
      <c r="K1678" s="111">
        <v>43973</v>
      </c>
      <c r="L1678" s="112">
        <v>0.34061000000000002</v>
      </c>
      <c r="N1678" s="111">
        <v>43973</v>
      </c>
      <c r="O1678" s="112">
        <v>8.7559999999999999E-2</v>
      </c>
      <c r="Q1678" s="111">
        <v>43973</v>
      </c>
      <c r="R1678" s="112">
        <v>0.25305</v>
      </c>
      <c r="S1678" s="158">
        <f t="shared" si="478"/>
        <v>0</v>
      </c>
      <c r="T1678" s="38"/>
      <c r="Z1678" s="27"/>
      <c r="AO1678" s="158"/>
      <c r="AQ1678" s="38"/>
      <c r="AR1678" s="38"/>
      <c r="AV1678" s="158"/>
      <c r="AX1678" s="71"/>
    </row>
    <row r="1679" spans="2:50">
      <c r="B1679" s="111">
        <v>44049</v>
      </c>
      <c r="C1679" s="112">
        <v>0.24324999999999999</v>
      </c>
      <c r="E1679" s="111"/>
      <c r="K1679" s="111">
        <v>43976</v>
      </c>
      <c r="L1679" s="112">
        <v>0.34064</v>
      </c>
      <c r="N1679" s="111">
        <v>43976</v>
      </c>
      <c r="O1679" s="112">
        <v>8.7559999999999999E-2</v>
      </c>
      <c r="Q1679" s="111">
        <v>43976</v>
      </c>
      <c r="R1679" s="112">
        <v>0.25308000000000003</v>
      </c>
      <c r="S1679" s="158">
        <f t="shared" si="478"/>
        <v>0</v>
      </c>
      <c r="T1679" s="38"/>
      <c r="Z1679" s="27"/>
      <c r="AO1679" s="158"/>
      <c r="AQ1679" s="38"/>
      <c r="AR1679" s="38"/>
      <c r="AV1679" s="158"/>
      <c r="AX1679" s="71"/>
    </row>
    <row r="1680" spans="2:50">
      <c r="B1680" s="111">
        <v>44050</v>
      </c>
      <c r="C1680" s="112">
        <v>0.2525</v>
      </c>
      <c r="E1680" s="111"/>
      <c r="K1680" s="111">
        <v>43977</v>
      </c>
      <c r="L1680" s="112">
        <v>0.34255999999999998</v>
      </c>
      <c r="N1680" s="111">
        <v>43977</v>
      </c>
      <c r="O1680" s="112">
        <v>8.9469999999999994E-2</v>
      </c>
      <c r="Q1680" s="111">
        <v>43977</v>
      </c>
      <c r="R1680" s="112">
        <v>0.25308999999999998</v>
      </c>
      <c r="S1680" s="158">
        <f t="shared" si="478"/>
        <v>0</v>
      </c>
      <c r="T1680" s="38"/>
      <c r="Z1680" s="27"/>
      <c r="AO1680" s="158"/>
      <c r="AQ1680" s="38"/>
      <c r="AR1680" s="38"/>
      <c r="AV1680" s="158"/>
      <c r="AX1680" s="71"/>
    </row>
    <row r="1681" spans="2:50">
      <c r="B1681" s="111">
        <v>44053</v>
      </c>
      <c r="C1681" s="112">
        <v>0.25688</v>
      </c>
      <c r="E1681" s="111"/>
      <c r="K1681" s="111">
        <v>43978</v>
      </c>
      <c r="L1681" s="112">
        <v>0.34266999999999997</v>
      </c>
      <c r="N1681" s="111">
        <v>43978</v>
      </c>
      <c r="O1681" s="112">
        <v>8.9580000000000007E-2</v>
      </c>
      <c r="Q1681" s="111">
        <v>43978</v>
      </c>
      <c r="R1681" s="112">
        <v>0.25308999999999998</v>
      </c>
      <c r="S1681" s="158">
        <f t="shared" si="478"/>
        <v>0</v>
      </c>
      <c r="T1681" s="38"/>
      <c r="Z1681" s="27"/>
      <c r="AO1681" s="158"/>
      <c r="AQ1681" s="38"/>
      <c r="AR1681" s="38"/>
      <c r="AV1681" s="158"/>
      <c r="AX1681" s="71"/>
    </row>
    <row r="1682" spans="2:50">
      <c r="B1682" s="111">
        <v>44054</v>
      </c>
      <c r="C1682" s="112">
        <v>0.2535</v>
      </c>
      <c r="E1682" s="111"/>
      <c r="K1682" s="111">
        <v>43979</v>
      </c>
      <c r="L1682" s="112">
        <v>0.34293000000000001</v>
      </c>
      <c r="N1682" s="111">
        <v>43979</v>
      </c>
      <c r="O1682" s="112">
        <v>8.9679999999999996E-2</v>
      </c>
      <c r="Q1682" s="111">
        <v>43979</v>
      </c>
      <c r="R1682" s="112">
        <v>0.25324999999999998</v>
      </c>
      <c r="S1682" s="158">
        <f t="shared" si="478"/>
        <v>0</v>
      </c>
      <c r="T1682" s="38"/>
      <c r="Z1682" s="27"/>
      <c r="AO1682" s="158"/>
      <c r="AQ1682" s="38"/>
      <c r="AR1682" s="38"/>
      <c r="AV1682" s="158"/>
      <c r="AX1682" s="71"/>
    </row>
    <row r="1683" spans="2:50">
      <c r="B1683" s="111">
        <v>44055</v>
      </c>
      <c r="C1683" s="112">
        <v>0.26474999999999999</v>
      </c>
      <c r="E1683" s="111"/>
      <c r="K1683" s="111">
        <v>43980</v>
      </c>
      <c r="L1683" s="112">
        <v>0.34268999999999999</v>
      </c>
      <c r="N1683" s="111">
        <v>43980</v>
      </c>
      <c r="O1683" s="112">
        <v>8.9370000000000005E-2</v>
      </c>
      <c r="Q1683" s="111">
        <v>43980</v>
      </c>
      <c r="R1683" s="112">
        <v>0.25331999999999999</v>
      </c>
      <c r="S1683" s="158">
        <f t="shared" si="478"/>
        <v>0</v>
      </c>
      <c r="T1683" s="38"/>
      <c r="Z1683" s="27"/>
      <c r="AO1683" s="158"/>
      <c r="AQ1683" s="38"/>
      <c r="AR1683" s="38"/>
      <c r="AV1683" s="158"/>
      <c r="AX1683" s="71"/>
    </row>
    <row r="1684" spans="2:50">
      <c r="B1684" s="111">
        <v>44056</v>
      </c>
      <c r="C1684" s="112">
        <v>0.28012999999999999</v>
      </c>
      <c r="E1684" s="111"/>
      <c r="K1684" s="111">
        <v>43983</v>
      </c>
      <c r="L1684" s="112">
        <v>0.34366000000000002</v>
      </c>
      <c r="N1684" s="111">
        <v>43983</v>
      </c>
      <c r="O1684" s="112">
        <v>9.0340000000000004E-2</v>
      </c>
      <c r="Q1684" s="111">
        <v>43983</v>
      </c>
      <c r="R1684" s="112">
        <v>0.25331999999999999</v>
      </c>
      <c r="S1684" s="158">
        <f t="shared" si="478"/>
        <v>0</v>
      </c>
      <c r="T1684" s="38"/>
      <c r="Z1684" s="27"/>
      <c r="AO1684" s="158"/>
      <c r="AQ1684" s="38"/>
      <c r="AR1684" s="38"/>
      <c r="AV1684" s="158"/>
      <c r="AX1684" s="71"/>
    </row>
    <row r="1685" spans="2:50">
      <c r="B1685" s="111">
        <v>44057</v>
      </c>
      <c r="C1685" s="112">
        <v>0.27038000000000001</v>
      </c>
      <c r="E1685" s="111"/>
      <c r="K1685" s="111">
        <v>43984</v>
      </c>
      <c r="L1685" s="112">
        <v>0.34398000000000001</v>
      </c>
      <c r="N1685" s="111">
        <v>43984</v>
      </c>
      <c r="O1685" s="112">
        <v>9.0660000000000004E-2</v>
      </c>
      <c r="Q1685" s="111">
        <v>43984</v>
      </c>
      <c r="R1685" s="112">
        <v>0.25331999999999999</v>
      </c>
      <c r="S1685" s="158">
        <f t="shared" si="478"/>
        <v>0</v>
      </c>
      <c r="T1685" s="38"/>
      <c r="Z1685" s="27"/>
      <c r="AO1685" s="158"/>
      <c r="AQ1685" s="38"/>
      <c r="AR1685" s="38"/>
      <c r="AV1685" s="158"/>
      <c r="AX1685" s="71"/>
    </row>
    <row r="1686" spans="2:50">
      <c r="B1686" s="111">
        <v>44060</v>
      </c>
      <c r="C1686" s="112">
        <v>0.26774999999999999</v>
      </c>
      <c r="E1686" s="111"/>
      <c r="K1686" s="111">
        <v>43985</v>
      </c>
      <c r="L1686" s="112">
        <v>0.34440999999999999</v>
      </c>
      <c r="N1686" s="111">
        <v>43985</v>
      </c>
      <c r="O1686" s="112">
        <v>9.0880000000000002E-2</v>
      </c>
      <c r="Q1686" s="111">
        <v>43985</v>
      </c>
      <c r="R1686" s="112">
        <v>0.25352999999999998</v>
      </c>
      <c r="S1686" s="158">
        <f t="shared" si="478"/>
        <v>0</v>
      </c>
      <c r="T1686" s="38"/>
      <c r="Z1686" s="27"/>
      <c r="AO1686" s="158"/>
      <c r="AQ1686" s="38"/>
      <c r="AR1686" s="38"/>
      <c r="AV1686" s="158"/>
      <c r="AX1686" s="71"/>
    </row>
    <row r="1687" spans="2:50">
      <c r="B1687" s="111">
        <v>44061</v>
      </c>
      <c r="C1687" s="112">
        <v>0.253</v>
      </c>
      <c r="E1687" s="111"/>
      <c r="K1687" s="111">
        <v>43986</v>
      </c>
      <c r="L1687" s="112">
        <v>0.34483999999999998</v>
      </c>
      <c r="N1687" s="111">
        <v>43986</v>
      </c>
      <c r="O1687" s="112">
        <v>9.1310000000000002E-2</v>
      </c>
      <c r="Q1687" s="111">
        <v>43986</v>
      </c>
      <c r="R1687" s="112">
        <v>0.25352999999999998</v>
      </c>
      <c r="S1687" s="158">
        <f t="shared" si="478"/>
        <v>0</v>
      </c>
      <c r="T1687" s="38"/>
      <c r="Z1687" s="27"/>
      <c r="AO1687" s="158"/>
      <c r="AQ1687" s="38"/>
      <c r="AR1687" s="38"/>
      <c r="AV1687" s="158"/>
      <c r="AX1687" s="71"/>
    </row>
    <row r="1688" spans="2:50">
      <c r="B1688" s="111">
        <v>44062</v>
      </c>
      <c r="C1688" s="112">
        <v>0.24687999999999999</v>
      </c>
      <c r="E1688" s="111"/>
      <c r="K1688" s="111">
        <v>43987</v>
      </c>
      <c r="L1688" s="112">
        <v>0.34538999999999997</v>
      </c>
      <c r="N1688" s="111">
        <v>43987</v>
      </c>
      <c r="O1688" s="112">
        <v>9.1480000000000006E-2</v>
      </c>
      <c r="Q1688" s="111">
        <v>43987</v>
      </c>
      <c r="R1688" s="112">
        <v>0.25391000000000002</v>
      </c>
      <c r="S1688" s="158">
        <f t="shared" si="478"/>
        <v>0</v>
      </c>
      <c r="T1688" s="38"/>
      <c r="Z1688" s="27"/>
      <c r="AO1688" s="158"/>
      <c r="AQ1688" s="38"/>
      <c r="AR1688" s="38"/>
      <c r="AV1688" s="158"/>
      <c r="AX1688" s="71"/>
    </row>
    <row r="1689" spans="2:50">
      <c r="B1689" s="111">
        <v>44063</v>
      </c>
      <c r="C1689" s="112">
        <v>0.25613000000000002</v>
      </c>
      <c r="E1689" s="111"/>
      <c r="K1689" s="111">
        <v>43990</v>
      </c>
      <c r="L1689" s="112">
        <v>0.34654000000000001</v>
      </c>
      <c r="N1689" s="111">
        <v>43990</v>
      </c>
      <c r="O1689" s="112">
        <v>9.2179999999999998E-2</v>
      </c>
      <c r="Q1689" s="111">
        <v>43990</v>
      </c>
      <c r="R1689" s="112">
        <v>0.25435999999999998</v>
      </c>
      <c r="S1689" s="158">
        <f t="shared" si="478"/>
        <v>0</v>
      </c>
      <c r="T1689" s="38"/>
      <c r="Z1689" s="27"/>
      <c r="AO1689" s="158"/>
      <c r="AQ1689" s="38"/>
      <c r="AR1689" s="38"/>
      <c r="AV1689" s="158"/>
      <c r="AX1689" s="71"/>
    </row>
    <row r="1690" spans="2:50">
      <c r="B1690" s="111">
        <v>44064</v>
      </c>
      <c r="C1690" s="112">
        <v>0.25</v>
      </c>
      <c r="E1690" s="111"/>
      <c r="K1690" s="111">
        <v>43991</v>
      </c>
      <c r="L1690" s="112">
        <v>0.34694999999999998</v>
      </c>
      <c r="N1690" s="111">
        <v>43991</v>
      </c>
      <c r="O1690" s="112">
        <v>9.2399999999999996E-2</v>
      </c>
      <c r="Q1690" s="111">
        <v>43991</v>
      </c>
      <c r="R1690" s="112">
        <v>0.25455</v>
      </c>
      <c r="S1690" s="158">
        <f t="shared" si="478"/>
        <v>0</v>
      </c>
      <c r="T1690" s="38"/>
      <c r="Z1690" s="27"/>
      <c r="AO1690" s="158"/>
      <c r="AQ1690" s="38"/>
      <c r="AR1690" s="38"/>
      <c r="AV1690" s="158"/>
      <c r="AX1690" s="71"/>
    </row>
    <row r="1691" spans="2:50">
      <c r="B1691" s="111">
        <v>44067</v>
      </c>
      <c r="C1691" s="112">
        <v>0.23375000000000001</v>
      </c>
      <c r="E1691" s="111"/>
      <c r="K1691" s="111">
        <v>43992</v>
      </c>
      <c r="L1691" s="112">
        <v>0.34728999999999999</v>
      </c>
      <c r="N1691" s="111">
        <v>43992</v>
      </c>
      <c r="O1691" s="112">
        <v>9.2509999999999995E-2</v>
      </c>
      <c r="Q1691" s="111">
        <v>43992</v>
      </c>
      <c r="R1691" s="112">
        <v>0.25478000000000001</v>
      </c>
      <c r="S1691" s="158">
        <f t="shared" si="478"/>
        <v>0</v>
      </c>
      <c r="T1691" s="38"/>
      <c r="Z1691" s="27"/>
      <c r="AO1691" s="158"/>
      <c r="AQ1691" s="38"/>
      <c r="AR1691" s="38"/>
      <c r="AV1691" s="158"/>
      <c r="AX1691" s="71"/>
    </row>
    <row r="1692" spans="2:50">
      <c r="B1692" s="111">
        <v>44068</v>
      </c>
      <c r="C1692" s="112">
        <v>0.251</v>
      </c>
      <c r="E1692" s="111"/>
      <c r="K1692" s="111">
        <v>43993</v>
      </c>
      <c r="L1692" s="112">
        <v>0.34761999999999998</v>
      </c>
      <c r="N1692" s="111">
        <v>43993</v>
      </c>
      <c r="O1692" s="112">
        <v>9.2730000000000007E-2</v>
      </c>
      <c r="Q1692" s="111">
        <v>43993</v>
      </c>
      <c r="R1692" s="112">
        <v>0.25489000000000001</v>
      </c>
      <c r="S1692" s="158">
        <f t="shared" si="478"/>
        <v>0</v>
      </c>
      <c r="T1692" s="38"/>
      <c r="Z1692" s="27"/>
      <c r="AO1692" s="158"/>
      <c r="AQ1692" s="38"/>
      <c r="AR1692" s="38"/>
      <c r="AV1692" s="158"/>
      <c r="AX1692" s="71"/>
    </row>
    <row r="1693" spans="2:50">
      <c r="B1693" s="111">
        <v>44069</v>
      </c>
      <c r="C1693" s="112">
        <v>0.25588</v>
      </c>
      <c r="E1693" s="111"/>
      <c r="K1693" s="111">
        <v>43994</v>
      </c>
      <c r="L1693" s="112">
        <v>0.34777999999999998</v>
      </c>
      <c r="N1693" s="111">
        <v>43994</v>
      </c>
      <c r="O1693" s="112">
        <v>9.2780000000000001E-2</v>
      </c>
      <c r="Q1693" s="111">
        <v>43994</v>
      </c>
      <c r="R1693" s="112">
        <v>0.255</v>
      </c>
      <c r="S1693" s="158">
        <f t="shared" si="478"/>
        <v>0</v>
      </c>
      <c r="T1693" s="38"/>
      <c r="Z1693" s="27"/>
      <c r="AO1693" s="158"/>
      <c r="AQ1693" s="38"/>
      <c r="AR1693" s="38"/>
      <c r="AV1693" s="158"/>
      <c r="AX1693" s="71"/>
    </row>
    <row r="1694" spans="2:50">
      <c r="B1694" s="111">
        <v>44070</v>
      </c>
      <c r="C1694" s="112">
        <v>0.246</v>
      </c>
      <c r="E1694" s="111"/>
      <c r="K1694" s="111">
        <v>43997</v>
      </c>
      <c r="L1694" s="112">
        <v>0.34827000000000002</v>
      </c>
      <c r="N1694" s="38">
        <v>43997</v>
      </c>
      <c r="O1694" s="112">
        <v>9.3160000000000007E-2</v>
      </c>
      <c r="Q1694" s="111">
        <v>43997</v>
      </c>
      <c r="R1694" s="112">
        <v>0.25511</v>
      </c>
      <c r="S1694" s="158">
        <f t="shared" si="478"/>
        <v>0</v>
      </c>
      <c r="T1694" s="38"/>
      <c r="Z1694" s="27"/>
      <c r="AO1694" s="158"/>
      <c r="AQ1694" s="38"/>
      <c r="AR1694" s="38"/>
      <c r="AV1694" s="158"/>
      <c r="AX1694" s="71"/>
    </row>
    <row r="1695" spans="2:50">
      <c r="B1695" s="111">
        <v>44071</v>
      </c>
      <c r="C1695" s="112">
        <v>0.24088000000000001</v>
      </c>
      <c r="E1695" s="111"/>
      <c r="K1695" s="38">
        <v>43998</v>
      </c>
      <c r="L1695" s="112">
        <v>0.34845999999999999</v>
      </c>
      <c r="N1695" s="38">
        <v>43998</v>
      </c>
      <c r="O1695" s="112">
        <v>9.3270000000000006E-2</v>
      </c>
      <c r="Q1695" s="111">
        <v>43998</v>
      </c>
      <c r="R1695" s="112">
        <v>0.25518999999999997</v>
      </c>
      <c r="S1695" s="158">
        <f t="shared" si="478"/>
        <v>0</v>
      </c>
      <c r="T1695" s="38"/>
      <c r="Z1695" s="27"/>
      <c r="AO1695" s="158"/>
      <c r="AQ1695" s="38"/>
      <c r="AR1695" s="38"/>
      <c r="AV1695" s="158"/>
      <c r="AX1695" s="71"/>
    </row>
    <row r="1696" spans="2:50">
      <c r="B1696" s="111">
        <v>44075</v>
      </c>
      <c r="C1696" s="112">
        <v>0.25113000000000002</v>
      </c>
      <c r="E1696" s="111"/>
      <c r="K1696" s="38">
        <v>43999</v>
      </c>
      <c r="L1696" s="112">
        <v>0.34877999999999998</v>
      </c>
      <c r="N1696" s="38">
        <v>43999</v>
      </c>
      <c r="O1696" s="112">
        <v>9.3380000000000005E-2</v>
      </c>
      <c r="Q1696" s="111">
        <v>43999</v>
      </c>
      <c r="R1696" s="112">
        <v>0.25540000000000002</v>
      </c>
      <c r="S1696" s="158">
        <f t="shared" si="478"/>
        <v>0</v>
      </c>
      <c r="T1696" s="38"/>
      <c r="Z1696" s="27"/>
      <c r="AO1696" s="158"/>
      <c r="AQ1696" s="38"/>
      <c r="AR1696" s="38"/>
      <c r="AV1696" s="158"/>
      <c r="AX1696" s="71"/>
    </row>
    <row r="1697" spans="2:50">
      <c r="B1697" s="111">
        <v>44076</v>
      </c>
      <c r="C1697" s="112">
        <v>0.25124999999999997</v>
      </c>
      <c r="E1697" s="111"/>
      <c r="K1697" s="38">
        <v>44000</v>
      </c>
      <c r="L1697" s="112">
        <v>0.34905000000000003</v>
      </c>
      <c r="N1697" s="38">
        <v>44000</v>
      </c>
      <c r="O1697" s="112">
        <v>9.3490000000000004E-2</v>
      </c>
      <c r="Q1697" s="111">
        <v>44000</v>
      </c>
      <c r="R1697" s="112">
        <v>0.25556000000000001</v>
      </c>
      <c r="S1697" s="158">
        <f t="shared" si="478"/>
        <v>0</v>
      </c>
      <c r="T1697" s="38"/>
      <c r="Z1697" s="27"/>
      <c r="AO1697" s="158"/>
      <c r="AQ1697" s="38"/>
      <c r="AR1697" s="38"/>
      <c r="AV1697" s="158"/>
      <c r="AX1697" s="71"/>
    </row>
    <row r="1698" spans="2:50">
      <c r="B1698" s="111">
        <v>44077</v>
      </c>
      <c r="C1698" s="112">
        <v>0.2495</v>
      </c>
      <c r="E1698" s="111"/>
      <c r="K1698" s="38">
        <v>44001</v>
      </c>
      <c r="L1698" s="112">
        <v>0.34914000000000001</v>
      </c>
      <c r="N1698" s="38">
        <v>44001</v>
      </c>
      <c r="O1698" s="112">
        <v>9.3420000000000003E-2</v>
      </c>
      <c r="Q1698" s="111">
        <v>44001</v>
      </c>
      <c r="R1698" s="112">
        <v>0.25572</v>
      </c>
      <c r="S1698" s="158">
        <f t="shared" si="478"/>
        <v>0</v>
      </c>
      <c r="T1698" s="38"/>
      <c r="Z1698" s="27"/>
      <c r="AO1698" s="158"/>
      <c r="AQ1698" s="38"/>
      <c r="AR1698" s="38"/>
      <c r="AV1698" s="158"/>
      <c r="AX1698" s="71"/>
    </row>
    <row r="1699" spans="2:50">
      <c r="B1699" s="111">
        <v>44078</v>
      </c>
      <c r="C1699" s="112">
        <v>0.248</v>
      </c>
      <c r="E1699" s="111"/>
      <c r="K1699" s="38">
        <v>44004</v>
      </c>
      <c r="L1699" s="112">
        <v>0.34927999999999998</v>
      </c>
      <c r="N1699" s="38">
        <v>44004</v>
      </c>
      <c r="O1699" s="112">
        <v>9.3380000000000005E-2</v>
      </c>
      <c r="Q1699" s="111">
        <v>44004</v>
      </c>
      <c r="R1699" s="112">
        <v>0.25590000000000002</v>
      </c>
      <c r="S1699" s="158">
        <f t="shared" si="478"/>
        <v>0</v>
      </c>
      <c r="T1699" s="38"/>
      <c r="Z1699" s="27"/>
      <c r="AO1699" s="158"/>
      <c r="AQ1699" s="38"/>
      <c r="AR1699" s="38"/>
      <c r="AV1699" s="158"/>
      <c r="AX1699" s="71"/>
    </row>
    <row r="1700" spans="2:50">
      <c r="B1700" s="111">
        <v>44081</v>
      </c>
      <c r="C1700" s="112">
        <v>0.24174999999999999</v>
      </c>
      <c r="E1700" s="111"/>
      <c r="K1700" s="38">
        <v>44005</v>
      </c>
      <c r="L1700" s="112">
        <v>0.34948000000000001</v>
      </c>
      <c r="N1700" s="38">
        <v>44005</v>
      </c>
      <c r="O1700" s="112">
        <v>9.3270000000000006E-2</v>
      </c>
      <c r="Q1700" s="111">
        <v>44005</v>
      </c>
      <c r="R1700" s="112">
        <v>0.25620999999999999</v>
      </c>
      <c r="S1700" s="158">
        <f t="shared" si="478"/>
        <v>0</v>
      </c>
      <c r="T1700" s="38"/>
      <c r="Z1700" s="27"/>
      <c r="AO1700" s="158"/>
      <c r="AQ1700" s="38"/>
      <c r="AR1700" s="38"/>
      <c r="AV1700" s="158"/>
      <c r="AX1700" s="71"/>
    </row>
    <row r="1701" spans="2:50">
      <c r="B1701" s="111">
        <v>44082</v>
      </c>
      <c r="C1701" s="112">
        <v>0.2495</v>
      </c>
      <c r="E1701" s="111"/>
      <c r="K1701" s="38">
        <v>44006</v>
      </c>
      <c r="L1701" s="112">
        <v>0.34967999999999999</v>
      </c>
      <c r="N1701" s="38">
        <v>44006</v>
      </c>
      <c r="O1701" s="112">
        <v>9.3160000000000007E-2</v>
      </c>
      <c r="Q1701" s="111">
        <v>44006</v>
      </c>
      <c r="R1701" s="112">
        <v>0.25652000000000003</v>
      </c>
      <c r="S1701" s="158">
        <f t="shared" si="478"/>
        <v>0</v>
      </c>
      <c r="T1701" s="38"/>
      <c r="Z1701" s="27"/>
      <c r="AO1701" s="158"/>
      <c r="AQ1701" s="38"/>
      <c r="AR1701" s="38"/>
      <c r="AV1701" s="158"/>
      <c r="AX1701" s="71"/>
    </row>
    <row r="1702" spans="2:50">
      <c r="B1702" s="111">
        <v>44083</v>
      </c>
      <c r="C1702" s="112">
        <v>0.25024999999999997</v>
      </c>
      <c r="E1702" s="111"/>
      <c r="K1702" s="38">
        <v>44007</v>
      </c>
      <c r="L1702" s="112">
        <v>0.34961999999999999</v>
      </c>
      <c r="N1702" s="38">
        <v>44007</v>
      </c>
      <c r="O1702" s="112">
        <v>9.3049999999999994E-2</v>
      </c>
      <c r="Q1702" s="111">
        <v>44007</v>
      </c>
      <c r="R1702" s="112">
        <v>0.25657000000000002</v>
      </c>
      <c r="S1702" s="158">
        <f t="shared" si="478"/>
        <v>0</v>
      </c>
      <c r="T1702" s="38"/>
      <c r="Z1702" s="27"/>
      <c r="AO1702" s="158"/>
      <c r="AQ1702" s="38"/>
      <c r="AR1702" s="38"/>
      <c r="AV1702" s="158"/>
      <c r="AX1702" s="71"/>
    </row>
    <row r="1703" spans="2:50">
      <c r="B1703" s="111">
        <v>44084</v>
      </c>
      <c r="C1703" s="112">
        <v>0.24912999999999999</v>
      </c>
      <c r="E1703" s="111"/>
      <c r="K1703" s="38">
        <v>44008</v>
      </c>
      <c r="L1703" s="112">
        <v>0.34936</v>
      </c>
      <c r="N1703" s="38">
        <v>44008</v>
      </c>
      <c r="O1703" s="112">
        <v>9.2670000000000002E-2</v>
      </c>
      <c r="Q1703" s="111">
        <v>44008</v>
      </c>
      <c r="R1703" s="112">
        <v>0.25668999999999997</v>
      </c>
      <c r="S1703" s="158">
        <f t="shared" si="478"/>
        <v>0</v>
      </c>
      <c r="T1703" s="38"/>
      <c r="Z1703" s="27"/>
      <c r="AO1703" s="158"/>
      <c r="AQ1703" s="38"/>
      <c r="AR1703" s="38"/>
      <c r="AV1703" s="158"/>
      <c r="AX1703" s="71"/>
    </row>
    <row r="1704" spans="2:50">
      <c r="B1704" s="111">
        <v>44085</v>
      </c>
      <c r="C1704" s="112">
        <v>0.25037999999999999</v>
      </c>
      <c r="E1704" s="111"/>
      <c r="K1704" s="38">
        <v>44011</v>
      </c>
      <c r="L1704" s="112">
        <v>0.34971000000000002</v>
      </c>
      <c r="N1704" s="38">
        <v>44011</v>
      </c>
      <c r="O1704" s="112">
        <v>9.2950000000000005E-2</v>
      </c>
      <c r="Q1704" s="111">
        <v>44011</v>
      </c>
      <c r="R1704" s="112">
        <v>0.25675999999999999</v>
      </c>
      <c r="S1704" s="158">
        <f t="shared" si="478"/>
        <v>0</v>
      </c>
      <c r="T1704" s="38"/>
      <c r="Z1704" s="27"/>
      <c r="AO1704" s="158"/>
      <c r="AQ1704" s="38"/>
      <c r="AR1704" s="38"/>
      <c r="AV1704" s="158"/>
      <c r="AX1704" s="71"/>
    </row>
    <row r="1705" spans="2:50">
      <c r="B1705" s="111">
        <v>44088</v>
      </c>
      <c r="C1705" s="112">
        <v>0.23724999999999999</v>
      </c>
      <c r="E1705" s="111"/>
      <c r="K1705" s="38">
        <v>44012</v>
      </c>
      <c r="L1705" s="112">
        <v>0.34964000000000001</v>
      </c>
      <c r="N1705" s="38">
        <v>44012</v>
      </c>
      <c r="O1705" s="112">
        <v>9.2840000000000006E-2</v>
      </c>
      <c r="Q1705" s="111">
        <v>44012</v>
      </c>
      <c r="R1705" s="112">
        <v>0.25679999999999997</v>
      </c>
      <c r="S1705" s="158">
        <f t="shared" si="478"/>
        <v>0</v>
      </c>
      <c r="T1705" s="38"/>
      <c r="Z1705" s="27"/>
      <c r="AO1705" s="158"/>
      <c r="AQ1705" s="38"/>
      <c r="AR1705" s="38"/>
      <c r="AV1705" s="158"/>
      <c r="AX1705" s="71"/>
    </row>
    <row r="1706" spans="2:50">
      <c r="B1706" s="38">
        <v>44089</v>
      </c>
      <c r="C1706" s="112">
        <v>0.24612999999999999</v>
      </c>
      <c r="K1706" s="38">
        <v>44013</v>
      </c>
      <c r="L1706" s="112">
        <v>0.34947</v>
      </c>
      <c r="N1706" s="38">
        <v>44013</v>
      </c>
      <c r="O1706" s="112">
        <v>9.2619999999999994E-2</v>
      </c>
      <c r="Q1706" s="111">
        <v>44013</v>
      </c>
      <c r="R1706" s="112">
        <v>0.25685000000000002</v>
      </c>
      <c r="S1706" s="158">
        <f t="shared" si="478"/>
        <v>0</v>
      </c>
      <c r="T1706" s="38"/>
      <c r="Z1706" s="27"/>
      <c r="AO1706" s="158"/>
      <c r="AQ1706" s="38"/>
      <c r="AR1706" s="38"/>
      <c r="AV1706" s="158"/>
      <c r="AX1706" s="71"/>
    </row>
    <row r="1707" spans="2:50">
      <c r="B1707" s="38">
        <v>44090</v>
      </c>
      <c r="C1707" s="112">
        <v>0.23325000000000001</v>
      </c>
      <c r="K1707" s="38">
        <v>44014</v>
      </c>
      <c r="L1707" s="112">
        <v>0.34921000000000002</v>
      </c>
      <c r="N1707" s="38">
        <v>44014</v>
      </c>
      <c r="O1707" s="112">
        <v>9.2289999999999997E-2</v>
      </c>
      <c r="Q1707" s="111">
        <v>44014</v>
      </c>
      <c r="R1707" s="112">
        <v>0.25691999999999998</v>
      </c>
      <c r="S1707" s="158">
        <f t="shared" si="478"/>
        <v>0</v>
      </c>
      <c r="T1707" s="38"/>
      <c r="Z1707" s="27"/>
      <c r="AO1707" s="158"/>
      <c r="AQ1707" s="38"/>
      <c r="AR1707" s="38"/>
      <c r="AV1707" s="158"/>
      <c r="AX1707" s="71"/>
    </row>
    <row r="1708" spans="2:50">
      <c r="B1708" s="38">
        <v>44091</v>
      </c>
      <c r="C1708" s="112">
        <v>0.22738</v>
      </c>
      <c r="K1708" s="38">
        <v>44015</v>
      </c>
      <c r="L1708" s="112">
        <v>0.34927999999999998</v>
      </c>
      <c r="N1708" s="38">
        <v>44015</v>
      </c>
      <c r="O1708" s="112">
        <v>9.2289999999999997E-2</v>
      </c>
      <c r="Q1708" s="111">
        <v>44015</v>
      </c>
      <c r="R1708" s="112">
        <v>0.25699</v>
      </c>
      <c r="S1708" s="158">
        <f t="shared" si="478"/>
        <v>0</v>
      </c>
      <c r="T1708" s="38"/>
      <c r="Z1708" s="27"/>
      <c r="AO1708" s="158"/>
      <c r="AQ1708" s="38"/>
      <c r="AR1708" s="38"/>
      <c r="AV1708" s="158"/>
      <c r="AX1708" s="71"/>
    </row>
    <row r="1709" spans="2:50">
      <c r="B1709" s="38">
        <v>44092</v>
      </c>
      <c r="C1709" s="112">
        <v>0.22538</v>
      </c>
      <c r="Q1709" s="111">
        <v>44018</v>
      </c>
      <c r="R1709" s="112">
        <v>0.25701000000000002</v>
      </c>
      <c r="S1709" s="158">
        <f t="shared" si="478"/>
        <v>0</v>
      </c>
      <c r="T1709" s="38"/>
      <c r="Z1709" s="27"/>
      <c r="AO1709" s="158"/>
      <c r="AQ1709" s="38"/>
      <c r="AR1709" s="38"/>
      <c r="AV1709" s="158"/>
      <c r="AX1709" s="71"/>
    </row>
    <row r="1710" spans="2:50">
      <c r="B1710" s="38">
        <v>44095</v>
      </c>
      <c r="C1710" s="112">
        <v>0.22325</v>
      </c>
      <c r="Q1710" s="111">
        <v>44019</v>
      </c>
      <c r="R1710" s="112">
        <v>0.25724000000000002</v>
      </c>
      <c r="S1710" s="158">
        <f t="shared" si="478"/>
        <v>0</v>
      </c>
      <c r="T1710" s="38"/>
      <c r="Z1710" s="27"/>
      <c r="AO1710" s="158"/>
      <c r="AQ1710" s="38"/>
      <c r="AR1710" s="38"/>
      <c r="AV1710" s="158"/>
      <c r="AX1710" s="71"/>
    </row>
    <row r="1711" spans="2:50">
      <c r="B1711" s="38">
        <v>44096</v>
      </c>
      <c r="C1711" s="112">
        <v>0.2225</v>
      </c>
      <c r="Q1711" s="111">
        <v>44020</v>
      </c>
      <c r="R1711" s="112">
        <v>0.25729999999999997</v>
      </c>
      <c r="S1711" s="158">
        <f t="shared" si="478"/>
        <v>0</v>
      </c>
      <c r="T1711" s="38"/>
      <c r="Z1711" s="27"/>
      <c r="AO1711" s="158"/>
      <c r="AQ1711" s="38"/>
      <c r="AR1711" s="38"/>
      <c r="AV1711" s="158"/>
      <c r="AX1711" s="71"/>
    </row>
    <row r="1712" spans="2:50">
      <c r="B1712" s="38">
        <v>44097</v>
      </c>
      <c r="C1712" s="112">
        <v>0.22500000000000001</v>
      </c>
      <c r="Q1712" s="111">
        <v>44021</v>
      </c>
      <c r="R1712" s="112">
        <v>0.25740000000000002</v>
      </c>
      <c r="S1712" s="158">
        <f t="shared" si="478"/>
        <v>0</v>
      </c>
      <c r="T1712" s="38"/>
      <c r="Z1712" s="27"/>
      <c r="AO1712" s="158"/>
      <c r="AQ1712" s="38"/>
      <c r="AR1712" s="38"/>
      <c r="AV1712" s="158"/>
      <c r="AX1712" s="71"/>
    </row>
    <row r="1713" spans="2:50">
      <c r="B1713" s="38">
        <v>44098</v>
      </c>
      <c r="C1713" s="112">
        <v>0.23325000000000001</v>
      </c>
      <c r="Q1713" s="111">
        <v>44022</v>
      </c>
      <c r="R1713" s="112">
        <v>0.25756000000000001</v>
      </c>
      <c r="S1713" s="158">
        <f t="shared" si="478"/>
        <v>0</v>
      </c>
      <c r="T1713" s="38"/>
      <c r="Z1713" s="27"/>
      <c r="AO1713" s="158"/>
      <c r="AQ1713" s="38"/>
      <c r="AR1713" s="38"/>
      <c r="AV1713" s="158"/>
      <c r="AX1713" s="71"/>
    </row>
    <row r="1714" spans="2:50">
      <c r="B1714" s="38">
        <v>44099</v>
      </c>
      <c r="C1714" s="112">
        <v>0.21787999999999999</v>
      </c>
      <c r="Q1714" s="111">
        <v>44025</v>
      </c>
      <c r="R1714" s="112">
        <v>0.25756000000000001</v>
      </c>
      <c r="S1714" s="158">
        <f t="shared" si="478"/>
        <v>0</v>
      </c>
      <c r="T1714" s="38"/>
      <c r="Z1714" s="27"/>
      <c r="AO1714" s="158"/>
      <c r="AQ1714" s="38"/>
      <c r="AR1714" s="38"/>
      <c r="AV1714" s="158"/>
      <c r="AX1714" s="71"/>
    </row>
    <row r="1715" spans="2:50">
      <c r="B1715" s="38">
        <v>44102</v>
      </c>
      <c r="C1715" s="112">
        <v>0.22037999999999999</v>
      </c>
      <c r="Q1715" s="111">
        <v>44026</v>
      </c>
      <c r="R1715" s="112">
        <v>0.25773000000000001</v>
      </c>
      <c r="S1715" s="158">
        <f t="shared" si="478"/>
        <v>0</v>
      </c>
      <c r="T1715" s="38"/>
      <c r="Z1715" s="27"/>
      <c r="AO1715" s="158"/>
      <c r="AQ1715" s="38"/>
      <c r="AR1715" s="38"/>
      <c r="AV1715" s="158"/>
      <c r="AX1715" s="71"/>
    </row>
    <row r="1716" spans="2:50">
      <c r="B1716" s="38">
        <v>44103</v>
      </c>
      <c r="C1716" s="112">
        <v>0.22513</v>
      </c>
      <c r="Q1716" s="111">
        <v>44027</v>
      </c>
      <c r="R1716" s="112">
        <v>0.25785999999999998</v>
      </c>
      <c r="S1716" s="158">
        <f t="shared" si="478"/>
        <v>0</v>
      </c>
      <c r="T1716" s="38"/>
      <c r="Z1716" s="27"/>
      <c r="AO1716" s="158"/>
      <c r="AQ1716" s="38"/>
      <c r="AR1716" s="38"/>
      <c r="AV1716" s="158"/>
      <c r="AX1716" s="71"/>
    </row>
    <row r="1717" spans="2:50">
      <c r="B1717" s="38">
        <v>44104</v>
      </c>
      <c r="C1717" s="112">
        <v>0.23388</v>
      </c>
      <c r="Q1717" s="111">
        <v>44028</v>
      </c>
      <c r="R1717" s="112">
        <v>0.25790000000000002</v>
      </c>
      <c r="S1717" s="158">
        <f t="shared" si="478"/>
        <v>0</v>
      </c>
      <c r="T1717" s="38"/>
      <c r="Z1717" s="27"/>
      <c r="AO1717" s="158"/>
      <c r="AQ1717" s="38"/>
      <c r="AR1717" s="38"/>
      <c r="AV1717" s="158"/>
      <c r="AX1717" s="71"/>
    </row>
    <row r="1718" spans="2:50">
      <c r="Q1718" s="111">
        <v>44029</v>
      </c>
      <c r="R1718" s="112">
        <v>0.25794</v>
      </c>
      <c r="S1718" s="158">
        <f t="shared" si="478"/>
        <v>0</v>
      </c>
      <c r="T1718" s="38"/>
      <c r="Z1718" s="27"/>
      <c r="AO1718" s="158"/>
      <c r="AQ1718" s="38"/>
      <c r="AR1718" s="38"/>
      <c r="AV1718" s="158"/>
      <c r="AX1718" s="71"/>
    </row>
    <row r="1719" spans="2:50">
      <c r="Q1719" s="111">
        <v>44032</v>
      </c>
      <c r="R1719" s="112">
        <v>0.2581</v>
      </c>
      <c r="S1719" s="158">
        <f t="shared" si="478"/>
        <v>0</v>
      </c>
      <c r="T1719" s="38"/>
      <c r="Z1719" s="27"/>
      <c r="AO1719" s="158"/>
      <c r="AQ1719" s="38"/>
      <c r="AR1719" s="38"/>
      <c r="AV1719" s="158"/>
      <c r="AX1719" s="71"/>
    </row>
    <row r="1720" spans="2:50">
      <c r="Q1720" s="111">
        <v>44033</v>
      </c>
      <c r="R1720" s="112">
        <v>0.25823000000000002</v>
      </c>
      <c r="S1720" s="158">
        <f t="shared" si="478"/>
        <v>0</v>
      </c>
      <c r="T1720" s="38"/>
      <c r="Z1720" s="27"/>
      <c r="AO1720" s="158"/>
      <c r="AQ1720" s="38"/>
      <c r="AR1720" s="38"/>
      <c r="AV1720" s="158"/>
      <c r="AX1720" s="71"/>
    </row>
    <row r="1721" spans="2:50">
      <c r="Q1721" s="111">
        <v>44034</v>
      </c>
      <c r="R1721" s="112">
        <v>0.25846000000000002</v>
      </c>
      <c r="S1721" s="158">
        <f t="shared" si="478"/>
        <v>0</v>
      </c>
      <c r="T1721" s="38"/>
      <c r="Z1721" s="27"/>
      <c r="AO1721" s="158"/>
      <c r="AQ1721" s="38"/>
      <c r="AR1721" s="38"/>
      <c r="AV1721" s="158"/>
      <c r="AX1721" s="71"/>
    </row>
    <row r="1722" spans="2:50">
      <c r="Q1722" s="111">
        <v>44035</v>
      </c>
      <c r="R1722" s="112">
        <v>0.25879999999999997</v>
      </c>
      <c r="S1722" s="158">
        <f t="shared" si="478"/>
        <v>0</v>
      </c>
      <c r="T1722" s="38"/>
      <c r="Z1722" s="27"/>
      <c r="AO1722" s="158"/>
      <c r="AQ1722" s="38"/>
      <c r="AR1722" s="38"/>
      <c r="AV1722" s="158"/>
      <c r="AX1722" s="71"/>
    </row>
    <row r="1723" spans="2:50">
      <c r="Q1723" s="111">
        <v>44036</v>
      </c>
      <c r="R1723" s="112">
        <v>0.25903999999999999</v>
      </c>
      <c r="S1723" s="158">
        <f t="shared" si="478"/>
        <v>0</v>
      </c>
      <c r="T1723" s="38"/>
      <c r="Z1723" s="27"/>
      <c r="AO1723" s="158"/>
      <c r="AQ1723" s="38"/>
      <c r="AR1723" s="38"/>
      <c r="AV1723" s="158"/>
      <c r="AX1723" s="71"/>
    </row>
    <row r="1724" spans="2:50">
      <c r="Q1724" s="111">
        <v>44039</v>
      </c>
      <c r="R1724" s="112">
        <v>0.25919999999999999</v>
      </c>
      <c r="S1724" s="158">
        <f t="shared" si="478"/>
        <v>0</v>
      </c>
      <c r="T1724" s="38"/>
      <c r="Z1724" s="27"/>
      <c r="AO1724" s="158"/>
      <c r="AQ1724" s="38"/>
      <c r="AR1724" s="38"/>
      <c r="AV1724" s="158"/>
      <c r="AX1724" s="71"/>
    </row>
    <row r="1725" spans="2:50">
      <c r="Q1725" s="111">
        <v>44040</v>
      </c>
      <c r="R1725" s="112">
        <v>0.25935999999999998</v>
      </c>
      <c r="S1725" s="158">
        <f t="shared" si="478"/>
        <v>0</v>
      </c>
      <c r="T1725" s="38"/>
      <c r="Z1725" s="27"/>
      <c r="AO1725" s="158"/>
      <c r="AQ1725" s="38"/>
      <c r="AR1725" s="38"/>
      <c r="AV1725" s="158"/>
      <c r="AX1725" s="71"/>
    </row>
    <row r="1726" spans="2:50">
      <c r="Q1726" s="111">
        <v>44041</v>
      </c>
      <c r="R1726" s="112">
        <v>0.25953999999999999</v>
      </c>
      <c r="S1726" s="158">
        <f t="shared" si="478"/>
        <v>0</v>
      </c>
      <c r="T1726" s="38"/>
      <c r="Z1726" s="27"/>
      <c r="AO1726" s="158"/>
      <c r="AQ1726" s="38"/>
      <c r="AR1726" s="38"/>
      <c r="AV1726" s="158"/>
      <c r="AX1726" s="71"/>
    </row>
    <row r="1727" spans="2:50">
      <c r="Q1727" s="111">
        <v>44042</v>
      </c>
      <c r="R1727" s="112">
        <v>0.25969999999999999</v>
      </c>
      <c r="S1727" s="158">
        <f t="shared" si="478"/>
        <v>0</v>
      </c>
      <c r="T1727" s="38"/>
      <c r="Z1727" s="27"/>
      <c r="AO1727" s="158"/>
      <c r="AQ1727" s="38"/>
      <c r="AR1727" s="38"/>
      <c r="AV1727" s="158"/>
      <c r="AX1727" s="71"/>
    </row>
    <row r="1728" spans="2:50">
      <c r="Q1728" s="111">
        <v>44043</v>
      </c>
      <c r="R1728" s="112">
        <v>0.25969999999999999</v>
      </c>
      <c r="S1728" s="158">
        <f t="shared" si="478"/>
        <v>0</v>
      </c>
      <c r="T1728" s="38"/>
      <c r="Z1728" s="27"/>
      <c r="AO1728" s="158"/>
      <c r="AQ1728" s="38"/>
      <c r="AR1728" s="38"/>
      <c r="AV1728" s="158"/>
      <c r="AX1728" s="71"/>
    </row>
    <row r="1729" spans="17:50">
      <c r="Q1729" s="111">
        <v>44046</v>
      </c>
      <c r="R1729" s="112">
        <v>0.26005</v>
      </c>
      <c r="S1729" s="158">
        <f t="shared" si="478"/>
        <v>0</v>
      </c>
      <c r="T1729" s="38"/>
      <c r="Z1729" s="27"/>
      <c r="AO1729" s="158"/>
      <c r="AQ1729" s="38"/>
      <c r="AR1729" s="38"/>
      <c r="AV1729" s="158"/>
      <c r="AX1729" s="71"/>
    </row>
    <row r="1730" spans="17:50">
      <c r="Q1730" s="111">
        <v>44047</v>
      </c>
      <c r="R1730" s="112">
        <v>0.26005</v>
      </c>
      <c r="S1730" s="158">
        <f t="shared" si="478"/>
        <v>0</v>
      </c>
      <c r="T1730" s="38"/>
      <c r="Z1730" s="27"/>
      <c r="AO1730" s="158"/>
      <c r="AQ1730" s="38"/>
      <c r="AR1730" s="38"/>
      <c r="AV1730" s="158"/>
      <c r="AX1730" s="71"/>
    </row>
    <row r="1731" spans="17:50">
      <c r="Q1731" s="111">
        <v>44048</v>
      </c>
      <c r="R1731" s="112">
        <v>0.26011000000000001</v>
      </c>
      <c r="S1731" s="158">
        <f t="shared" si="478"/>
        <v>0</v>
      </c>
      <c r="T1731" s="38"/>
      <c r="Z1731" s="27"/>
      <c r="AO1731" s="158"/>
      <c r="AQ1731" s="38"/>
      <c r="AR1731" s="38"/>
      <c r="AV1731" s="158"/>
      <c r="AX1731" s="71"/>
    </row>
    <row r="1732" spans="17:50">
      <c r="Q1732" s="111">
        <v>44049</v>
      </c>
      <c r="R1732" s="112">
        <v>0.26017000000000001</v>
      </c>
      <c r="S1732" s="158">
        <f t="shared" si="478"/>
        <v>0</v>
      </c>
      <c r="T1732" s="38"/>
      <c r="Z1732" s="27"/>
      <c r="AO1732" s="158"/>
      <c r="AQ1732" s="38"/>
      <c r="AR1732" s="38"/>
      <c r="AV1732" s="158"/>
      <c r="AX1732" s="71"/>
    </row>
    <row r="1733" spans="17:50">
      <c r="Q1733" s="111">
        <v>44050</v>
      </c>
      <c r="R1733" s="112">
        <v>0.26018000000000002</v>
      </c>
      <c r="S1733" s="158">
        <f t="shared" si="478"/>
        <v>0</v>
      </c>
      <c r="T1733" s="38"/>
      <c r="Z1733" s="27"/>
      <c r="AO1733" s="158"/>
      <c r="AQ1733" s="38"/>
      <c r="AR1733" s="38"/>
      <c r="AV1733" s="158"/>
      <c r="AX1733" s="71"/>
    </row>
    <row r="1734" spans="17:50">
      <c r="Q1734" s="111">
        <v>44053</v>
      </c>
      <c r="R1734" s="112">
        <v>0.26053999999999999</v>
      </c>
      <c r="S1734" s="158">
        <f t="shared" si="478"/>
        <v>0</v>
      </c>
      <c r="T1734" s="38"/>
      <c r="Z1734" s="27"/>
      <c r="AO1734" s="158"/>
      <c r="AQ1734" s="38"/>
      <c r="AR1734" s="38"/>
      <c r="AV1734" s="158"/>
      <c r="AX1734" s="71"/>
    </row>
    <row r="1735" spans="17:50">
      <c r="Q1735" s="111">
        <v>44054</v>
      </c>
      <c r="R1735" s="112">
        <v>0.26068000000000002</v>
      </c>
      <c r="S1735" s="158">
        <f t="shared" si="478"/>
        <v>0</v>
      </c>
      <c r="T1735" s="38"/>
      <c r="Z1735" s="27"/>
      <c r="AO1735" s="158"/>
      <c r="AQ1735" s="38"/>
      <c r="AR1735" s="38"/>
      <c r="AV1735" s="158"/>
      <c r="AX1735" s="71"/>
    </row>
    <row r="1736" spans="17:50">
      <c r="Q1736" s="111">
        <v>44055</v>
      </c>
      <c r="R1736" s="112">
        <v>0.26071</v>
      </c>
      <c r="S1736" s="158">
        <f t="shared" si="478"/>
        <v>0</v>
      </c>
      <c r="T1736" s="38"/>
      <c r="Z1736" s="27"/>
      <c r="AO1736" s="158"/>
      <c r="AQ1736" s="38"/>
      <c r="AR1736" s="38"/>
      <c r="AV1736" s="158"/>
      <c r="AX1736" s="71"/>
    </row>
    <row r="1737" spans="17:50">
      <c r="Q1737" s="111">
        <v>44056</v>
      </c>
      <c r="R1737" s="112">
        <v>0.26079000000000002</v>
      </c>
      <c r="S1737" s="158">
        <f t="shared" si="478"/>
        <v>0</v>
      </c>
      <c r="T1737" s="38"/>
      <c r="Z1737" s="27"/>
      <c r="AO1737" s="158"/>
      <c r="AQ1737" s="38"/>
      <c r="AR1737" s="38"/>
      <c r="AV1737" s="158"/>
      <c r="AX1737" s="71"/>
    </row>
    <row r="1738" spans="17:50">
      <c r="Q1738" s="111">
        <v>44057</v>
      </c>
      <c r="R1738" s="112">
        <v>0.26085999999999998</v>
      </c>
      <c r="S1738" s="158">
        <f t="shared" si="478"/>
        <v>0</v>
      </c>
      <c r="T1738" s="38"/>
      <c r="Z1738" s="27"/>
      <c r="AO1738" s="158"/>
      <c r="AQ1738" s="38"/>
      <c r="AR1738" s="38"/>
      <c r="AV1738" s="158"/>
      <c r="AX1738" s="71"/>
    </row>
    <row r="1739" spans="17:50">
      <c r="Q1739" s="111">
        <v>44060</v>
      </c>
      <c r="R1739" s="112">
        <v>0.26090000000000002</v>
      </c>
      <c r="S1739" s="158">
        <f t="shared" si="478"/>
        <v>0</v>
      </c>
      <c r="T1739" s="38"/>
      <c r="Z1739" s="27"/>
      <c r="AO1739" s="158"/>
      <c r="AQ1739" s="38"/>
      <c r="AR1739" s="38"/>
      <c r="AV1739" s="158"/>
      <c r="AX1739" s="71"/>
    </row>
    <row r="1740" spans="17:50">
      <c r="Q1740" s="111">
        <v>44061</v>
      </c>
      <c r="R1740" s="112">
        <v>0.26091999999999999</v>
      </c>
      <c r="S1740" s="158">
        <f t="shared" ref="S1740:S1763" si="479">WORKDAY(Q1740,1)-Q1741</f>
        <v>0</v>
      </c>
      <c r="T1740" s="38"/>
      <c r="Z1740" s="27"/>
      <c r="AO1740" s="158"/>
      <c r="AQ1740" s="38"/>
      <c r="AR1740" s="38"/>
      <c r="AV1740" s="158"/>
      <c r="AX1740" s="71"/>
    </row>
    <row r="1741" spans="17:50">
      <c r="Q1741" s="111">
        <v>44062</v>
      </c>
      <c r="R1741" s="112">
        <v>0.26099</v>
      </c>
      <c r="S1741" s="158">
        <f t="shared" si="479"/>
        <v>0</v>
      </c>
      <c r="T1741" s="38"/>
      <c r="Z1741" s="27"/>
      <c r="AO1741" s="158"/>
      <c r="AQ1741" s="38"/>
      <c r="AR1741" s="38"/>
      <c r="AV1741" s="158"/>
      <c r="AX1741" s="71"/>
    </row>
    <row r="1742" spans="17:50">
      <c r="Q1742" s="111">
        <v>44063</v>
      </c>
      <c r="R1742" s="112">
        <v>0.26106000000000001</v>
      </c>
      <c r="S1742" s="158">
        <f t="shared" si="479"/>
        <v>0</v>
      </c>
      <c r="T1742" s="38"/>
      <c r="Z1742" s="27"/>
      <c r="AO1742" s="158"/>
      <c r="AQ1742" s="38"/>
      <c r="AR1742" s="38"/>
      <c r="AV1742" s="158"/>
      <c r="AX1742" s="71"/>
    </row>
    <row r="1743" spans="17:50">
      <c r="Q1743" s="111">
        <v>44064</v>
      </c>
      <c r="R1743" s="112">
        <v>0.26116</v>
      </c>
      <c r="S1743" s="158">
        <f t="shared" si="479"/>
        <v>0</v>
      </c>
      <c r="T1743" s="38"/>
      <c r="Z1743" s="27"/>
      <c r="AO1743" s="158"/>
      <c r="AQ1743" s="38"/>
      <c r="AR1743" s="38"/>
      <c r="AV1743" s="158"/>
      <c r="AX1743" s="71"/>
    </row>
    <row r="1744" spans="17:50">
      <c r="Q1744" s="111">
        <v>44067</v>
      </c>
      <c r="R1744" s="112">
        <v>0.26144000000000001</v>
      </c>
      <c r="S1744" s="158">
        <f t="shared" si="479"/>
        <v>0</v>
      </c>
      <c r="T1744" s="38"/>
      <c r="Z1744" s="27"/>
      <c r="AO1744" s="158"/>
      <c r="AQ1744" s="38"/>
      <c r="AR1744" s="38"/>
      <c r="AV1744" s="158"/>
      <c r="AX1744" s="71"/>
    </row>
    <row r="1745" spans="17:50">
      <c r="Q1745" s="111">
        <v>44068</v>
      </c>
      <c r="R1745" s="112">
        <v>0.26146000000000003</v>
      </c>
      <c r="S1745" s="158">
        <f t="shared" si="479"/>
        <v>0</v>
      </c>
      <c r="T1745" s="38"/>
      <c r="Z1745" s="27"/>
      <c r="AO1745" s="158"/>
      <c r="AQ1745" s="38"/>
      <c r="AR1745" s="38"/>
      <c r="AV1745" s="158"/>
      <c r="AX1745" s="71"/>
    </row>
    <row r="1746" spans="17:50">
      <c r="Q1746" s="111">
        <v>44069</v>
      </c>
      <c r="R1746" s="112">
        <v>0.26146000000000003</v>
      </c>
      <c r="S1746" s="158">
        <f t="shared" si="479"/>
        <v>0</v>
      </c>
      <c r="T1746" s="38"/>
      <c r="Z1746" s="27"/>
      <c r="AO1746" s="158"/>
      <c r="AQ1746" s="38"/>
      <c r="AR1746" s="38"/>
      <c r="AV1746" s="158"/>
      <c r="AX1746" s="71"/>
    </row>
    <row r="1747" spans="17:50">
      <c r="Q1747" s="111">
        <v>44070</v>
      </c>
      <c r="R1747" s="112">
        <v>0.26147999999999999</v>
      </c>
      <c r="S1747" s="158">
        <f t="shared" si="479"/>
        <v>0</v>
      </c>
      <c r="T1747" s="38"/>
      <c r="Z1747" s="27"/>
      <c r="AO1747" s="158"/>
      <c r="AQ1747" s="38"/>
      <c r="AR1747" s="38"/>
      <c r="AV1747" s="158"/>
      <c r="AX1747" s="71"/>
    </row>
    <row r="1748" spans="17:50">
      <c r="Q1748" s="111">
        <v>44071</v>
      </c>
      <c r="R1748" s="112">
        <v>0.26152999999999998</v>
      </c>
      <c r="S1748" s="158">
        <f t="shared" si="479"/>
        <v>0</v>
      </c>
      <c r="T1748" s="38"/>
      <c r="Z1748" s="27"/>
      <c r="AO1748" s="158"/>
      <c r="AQ1748" s="38"/>
      <c r="AR1748" s="38"/>
      <c r="AV1748" s="158"/>
      <c r="AX1748" s="71"/>
    </row>
    <row r="1749" spans="17:50">
      <c r="Q1749" s="111">
        <v>44074</v>
      </c>
      <c r="R1749" s="112">
        <v>0.26164999999999999</v>
      </c>
      <c r="S1749" s="158">
        <f t="shared" si="479"/>
        <v>0</v>
      </c>
      <c r="T1749" s="38"/>
      <c r="Z1749" s="27"/>
      <c r="AO1749" s="158"/>
      <c r="AQ1749" s="38"/>
      <c r="AR1749" s="38"/>
      <c r="AV1749" s="158"/>
      <c r="AX1749" s="71"/>
    </row>
    <row r="1750" spans="17:50">
      <c r="Q1750" s="111">
        <v>44075</v>
      </c>
      <c r="R1750" s="112">
        <v>0.26161000000000001</v>
      </c>
      <c r="S1750" s="158">
        <f t="shared" si="479"/>
        <v>0</v>
      </c>
      <c r="T1750" s="38"/>
      <c r="Z1750" s="27"/>
      <c r="AO1750" s="158"/>
      <c r="AQ1750" s="38"/>
      <c r="AR1750" s="38"/>
      <c r="AV1750" s="158"/>
      <c r="AX1750" s="71"/>
    </row>
    <row r="1751" spans="17:50">
      <c r="Q1751" s="111">
        <v>44076</v>
      </c>
      <c r="R1751" s="112">
        <v>0.26161000000000001</v>
      </c>
      <c r="S1751" s="158">
        <f t="shared" si="479"/>
        <v>0</v>
      </c>
      <c r="T1751" s="38"/>
      <c r="Z1751" s="27"/>
      <c r="AO1751" s="158"/>
      <c r="AQ1751" s="38"/>
      <c r="AR1751" s="38"/>
      <c r="AV1751" s="158"/>
      <c r="AX1751" s="71"/>
    </row>
    <row r="1752" spans="17:50">
      <c r="Q1752" s="111">
        <v>44077</v>
      </c>
      <c r="R1752" s="112">
        <v>0.26161000000000001</v>
      </c>
      <c r="S1752" s="158">
        <f t="shared" si="479"/>
        <v>0</v>
      </c>
      <c r="T1752" s="38"/>
      <c r="Z1752" s="27"/>
      <c r="AO1752" s="158"/>
      <c r="AQ1752" s="38"/>
      <c r="AR1752" s="38"/>
      <c r="AV1752" s="158"/>
      <c r="AX1752" s="71"/>
    </row>
    <row r="1753" spans="17:50">
      <c r="Q1753" s="111">
        <v>44078</v>
      </c>
      <c r="R1753" s="112">
        <v>0.26161000000000001</v>
      </c>
      <c r="S1753" s="158">
        <f t="shared" si="479"/>
        <v>0</v>
      </c>
      <c r="T1753" s="38"/>
      <c r="Z1753" s="27"/>
      <c r="AO1753" s="158"/>
      <c r="AQ1753" s="38"/>
      <c r="AR1753" s="38"/>
      <c r="AV1753" s="158"/>
      <c r="AX1753" s="71"/>
    </row>
    <row r="1754" spans="17:50">
      <c r="Q1754" s="111">
        <v>44081</v>
      </c>
      <c r="R1754" s="112">
        <v>0.26164999999999999</v>
      </c>
      <c r="S1754" s="158">
        <f t="shared" si="479"/>
        <v>0</v>
      </c>
      <c r="T1754" s="38"/>
      <c r="Z1754" s="27"/>
      <c r="AO1754" s="158"/>
      <c r="AQ1754" s="38"/>
      <c r="AR1754" s="38"/>
      <c r="AV1754" s="158"/>
      <c r="AX1754" s="71"/>
    </row>
    <row r="1755" spans="17:50">
      <c r="Q1755" s="111">
        <v>44082</v>
      </c>
      <c r="R1755" s="112">
        <v>0.26164999999999999</v>
      </c>
      <c r="S1755" s="158">
        <f t="shared" si="479"/>
        <v>0</v>
      </c>
      <c r="T1755" s="38"/>
      <c r="Z1755" s="27"/>
      <c r="AO1755" s="158"/>
      <c r="AQ1755" s="38"/>
      <c r="AR1755" s="38"/>
      <c r="AV1755" s="158"/>
      <c r="AX1755" s="71"/>
    </row>
    <row r="1756" spans="17:50">
      <c r="Q1756" s="111">
        <v>44083</v>
      </c>
      <c r="R1756" s="112">
        <v>0.26164999999999999</v>
      </c>
      <c r="S1756" s="158">
        <f t="shared" si="479"/>
        <v>0</v>
      </c>
      <c r="T1756" s="38"/>
      <c r="Z1756" s="27"/>
      <c r="AO1756" s="158"/>
      <c r="AQ1756" s="38"/>
      <c r="AR1756" s="38"/>
      <c r="AV1756" s="158"/>
      <c r="AX1756" s="71"/>
    </row>
    <row r="1757" spans="17:50">
      <c r="Q1757" s="111">
        <v>44084</v>
      </c>
      <c r="R1757" s="112">
        <v>0.26161000000000001</v>
      </c>
      <c r="S1757" s="158">
        <f t="shared" si="479"/>
        <v>0</v>
      </c>
      <c r="T1757" s="38"/>
      <c r="Z1757" s="27"/>
      <c r="AO1757" s="158"/>
      <c r="AQ1757" s="38"/>
      <c r="AR1757" s="38"/>
      <c r="AV1757" s="158"/>
      <c r="AX1757" s="71"/>
    </row>
    <row r="1758" spans="17:50">
      <c r="Q1758" s="111">
        <v>44085</v>
      </c>
      <c r="R1758" s="112">
        <v>0.26161000000000001</v>
      </c>
      <c r="S1758" s="158">
        <f t="shared" si="479"/>
        <v>0</v>
      </c>
      <c r="T1758" s="38"/>
      <c r="Z1758" s="27"/>
      <c r="AO1758" s="158"/>
      <c r="AQ1758" s="38"/>
      <c r="AR1758" s="38"/>
      <c r="AV1758" s="158"/>
      <c r="AX1758" s="71"/>
    </row>
    <row r="1759" spans="17:50">
      <c r="Q1759" s="111">
        <v>44088</v>
      </c>
      <c r="R1759" s="112">
        <v>0.26164999999999999</v>
      </c>
      <c r="S1759" s="158">
        <f t="shared" si="479"/>
        <v>0</v>
      </c>
      <c r="T1759" s="38"/>
      <c r="Z1759" s="27"/>
      <c r="AO1759" s="158"/>
      <c r="AQ1759" s="38"/>
      <c r="AR1759" s="38"/>
      <c r="AV1759" s="158"/>
      <c r="AX1759" s="71"/>
    </row>
    <row r="1760" spans="17:50">
      <c r="Q1760" s="111">
        <v>44089</v>
      </c>
      <c r="R1760" s="112">
        <v>0.26161000000000001</v>
      </c>
      <c r="S1760" s="158">
        <f t="shared" si="479"/>
        <v>0</v>
      </c>
      <c r="T1760" s="38"/>
      <c r="Z1760" s="27"/>
      <c r="AO1760" s="158"/>
      <c r="AQ1760" s="38"/>
      <c r="AR1760" s="38"/>
      <c r="AV1760" s="158"/>
      <c r="AX1760" s="71"/>
    </row>
    <row r="1761" spans="17:50">
      <c r="Q1761" s="38">
        <v>44090</v>
      </c>
      <c r="R1761" s="112">
        <v>0.26161000000000001</v>
      </c>
      <c r="S1761" s="158">
        <f t="shared" si="479"/>
        <v>0</v>
      </c>
      <c r="T1761" s="38"/>
      <c r="Z1761" s="27"/>
      <c r="AO1761" s="158"/>
      <c r="AQ1761" s="38"/>
      <c r="AR1761" s="38"/>
      <c r="AV1761" s="158"/>
      <c r="AX1761" s="71"/>
    </row>
    <row r="1762" spans="17:50">
      <c r="Q1762" s="38">
        <v>44091</v>
      </c>
      <c r="R1762" s="112">
        <v>0.26161000000000001</v>
      </c>
      <c r="S1762" s="158">
        <f t="shared" si="479"/>
        <v>0</v>
      </c>
      <c r="T1762" s="38"/>
      <c r="Z1762" s="27"/>
    </row>
    <row r="1763" spans="17:50">
      <c r="Q1763" s="38">
        <v>44092</v>
      </c>
      <c r="R1763" s="112">
        <v>0.26161000000000001</v>
      </c>
      <c r="S1763" s="158">
        <f t="shared" si="479"/>
        <v>0</v>
      </c>
      <c r="T1763" s="38"/>
      <c r="Z1763" s="27"/>
    </row>
    <row r="1764" spans="17:50">
      <c r="Q1764" s="38">
        <v>44095</v>
      </c>
      <c r="R1764" s="112">
        <v>0.26164999999999999</v>
      </c>
      <c r="S1764" s="158"/>
      <c r="T1764" s="38"/>
      <c r="Z1764" s="27"/>
    </row>
    <row r="1765" spans="17:50">
      <c r="Q1765" s="38">
        <v>44096</v>
      </c>
      <c r="R1765" s="112">
        <v>0.26161000000000001</v>
      </c>
      <c r="T1765" s="38"/>
      <c r="Z1765" s="27"/>
    </row>
    <row r="1766" spans="17:50">
      <c r="Q1766" s="38">
        <v>44097</v>
      </c>
      <c r="R1766" s="112">
        <v>0.26161000000000001</v>
      </c>
      <c r="T1766" s="38"/>
      <c r="Z1766" s="27"/>
    </row>
    <row r="1767" spans="17:50">
      <c r="Q1767" s="38">
        <v>44098</v>
      </c>
      <c r="R1767" s="112">
        <v>0.26161000000000001</v>
      </c>
      <c r="T1767" s="38"/>
      <c r="Z1767" s="27"/>
    </row>
    <row r="1768" spans="17:50">
      <c r="Q1768" s="38">
        <v>44099</v>
      </c>
      <c r="R1768" s="112">
        <v>0.26161000000000001</v>
      </c>
      <c r="T1768" s="38"/>
      <c r="Z1768" s="27"/>
    </row>
    <row r="1769" spans="17:50">
      <c r="Q1769" s="38">
        <v>44102</v>
      </c>
      <c r="R1769" s="112">
        <v>0.26164999999999999</v>
      </c>
      <c r="T1769" s="38"/>
      <c r="Z1769" s="27"/>
    </row>
    <row r="1770" spans="17:50">
      <c r="Q1770" s="38">
        <v>44103</v>
      </c>
      <c r="R1770" s="112">
        <v>0.26161000000000001</v>
      </c>
      <c r="T1770" s="38"/>
      <c r="Z1770" s="27"/>
    </row>
    <row r="1771" spans="17:50">
      <c r="Q1771" s="38">
        <v>44104</v>
      </c>
      <c r="R1771" s="112">
        <v>0.26161000000000001</v>
      </c>
      <c r="T1771" s="38"/>
      <c r="Z1771" s="27"/>
    </row>
    <row r="1772" spans="17:50">
      <c r="Q1772" s="38">
        <v>44105</v>
      </c>
      <c r="R1772" s="112">
        <v>0.26161000000000001</v>
      </c>
      <c r="T1772" s="38"/>
      <c r="Z1772" s="27"/>
    </row>
    <row r="1773" spans="17:50">
      <c r="Q1773" s="38">
        <v>44106</v>
      </c>
      <c r="R1773" s="112">
        <v>0.26161000000000001</v>
      </c>
      <c r="T1773" s="38"/>
      <c r="Z1773" s="27"/>
    </row>
    <row r="1774" spans="17:50">
      <c r="T1774" s="38"/>
      <c r="Z1774" s="27"/>
    </row>
    <row r="1775" spans="17:50">
      <c r="T1775" s="38"/>
      <c r="Z1775" s="27"/>
    </row>
    <row r="1776" spans="17:50">
      <c r="T1776" s="38"/>
      <c r="Z1776" s="27"/>
    </row>
    <row r="1777" spans="20:26">
      <c r="T1777" s="38"/>
      <c r="Z1777" s="27"/>
    </row>
    <row r="1778" spans="20:26">
      <c r="T1778" s="38"/>
      <c r="Z1778" s="27"/>
    </row>
    <row r="1779" spans="20:26">
      <c r="T1779" s="38"/>
      <c r="Z1779" s="27"/>
    </row>
    <row r="1780" spans="20:26">
      <c r="T1780" s="38"/>
      <c r="Z1780" s="27"/>
    </row>
    <row r="1781" spans="20:26">
      <c r="T1781" s="38"/>
      <c r="Z1781" s="27"/>
    </row>
    <row r="1782" spans="20:26">
      <c r="T1782" s="38"/>
      <c r="Z1782" s="27"/>
    </row>
    <row r="1783" spans="20:26">
      <c r="T1783" s="38"/>
      <c r="Z1783" s="27"/>
    </row>
    <row r="1784" spans="20:26">
      <c r="T1784" s="38"/>
      <c r="Z1784" s="27"/>
    </row>
    <row r="1785" spans="20:26">
      <c r="T1785" s="38"/>
      <c r="Z1785" s="27"/>
    </row>
    <row r="1786" spans="20:26">
      <c r="T1786" s="38"/>
      <c r="Z1786" s="27"/>
    </row>
    <row r="1787" spans="20:26">
      <c r="T1787" s="38"/>
      <c r="Z1787" s="27"/>
    </row>
    <row r="1788" spans="20:26">
      <c r="T1788" s="38"/>
      <c r="Z1788" s="27"/>
    </row>
    <row r="1789" spans="20:26">
      <c r="T1789" s="38"/>
      <c r="Z1789" s="27"/>
    </row>
    <row r="1790" spans="20:26">
      <c r="T1790" s="38"/>
      <c r="Z1790" s="27"/>
    </row>
    <row r="1791" spans="20:26">
      <c r="T1791" s="38"/>
      <c r="Z1791" s="27"/>
    </row>
    <row r="1792" spans="20:26">
      <c r="T1792" s="38"/>
      <c r="Z1792" s="27"/>
    </row>
    <row r="1793" spans="20:26">
      <c r="T1793" s="38"/>
      <c r="Z1793" s="27"/>
    </row>
    <row r="1794" spans="20:26">
      <c r="T1794" s="38"/>
      <c r="Z1794" s="27"/>
    </row>
    <row r="1795" spans="20:26">
      <c r="T1795" s="38"/>
      <c r="Z1795" s="27"/>
    </row>
    <row r="1796" spans="20:26">
      <c r="T1796" s="38"/>
      <c r="Z1796" s="27"/>
    </row>
    <row r="1797" spans="20:26">
      <c r="T1797" s="38"/>
      <c r="Z1797" s="27"/>
    </row>
    <row r="1798" spans="20:26">
      <c r="T1798" s="38"/>
      <c r="Z1798" s="27"/>
    </row>
    <row r="1799" spans="20:26">
      <c r="T1799" s="38"/>
      <c r="Z1799" s="27"/>
    </row>
    <row r="1800" spans="20:26">
      <c r="T1800" s="38"/>
      <c r="Z1800" s="27"/>
    </row>
    <row r="1801" spans="20:26">
      <c r="T1801" s="38"/>
      <c r="Z1801" s="27"/>
    </row>
    <row r="1802" spans="20:26">
      <c r="T1802" s="38"/>
      <c r="Z1802" s="27"/>
    </row>
    <row r="1803" spans="20:26">
      <c r="T1803" s="38"/>
      <c r="Z1803" s="27"/>
    </row>
    <row r="1804" spans="20:26">
      <c r="T1804" s="38"/>
      <c r="Z1804" s="27"/>
    </row>
    <row r="1805" spans="20:26">
      <c r="T1805" s="38"/>
      <c r="Z1805" s="27"/>
    </row>
    <row r="1806" spans="20:26">
      <c r="T1806" s="38"/>
      <c r="Z1806" s="27"/>
    </row>
    <row r="1807" spans="20:26">
      <c r="T1807" s="38"/>
      <c r="Z1807" s="27"/>
    </row>
    <row r="1808" spans="20:26">
      <c r="T1808" s="38"/>
      <c r="Z1808" s="27"/>
    </row>
    <row r="1809" spans="20:26">
      <c r="T1809" s="38"/>
      <c r="Z1809" s="27"/>
    </row>
    <row r="1810" spans="20:26">
      <c r="T1810" s="38"/>
      <c r="Z1810" s="27"/>
    </row>
    <row r="1811" spans="20:26">
      <c r="T1811" s="38"/>
      <c r="Z1811" s="27"/>
    </row>
    <row r="1812" spans="20:26">
      <c r="T1812" s="38"/>
      <c r="Z1812" s="27"/>
    </row>
    <row r="1813" spans="20:26">
      <c r="T1813" s="38"/>
      <c r="Z1813" s="27"/>
    </row>
    <row r="1814" spans="20:26">
      <c r="T1814" s="38"/>
      <c r="Z1814" s="27"/>
    </row>
    <row r="1815" spans="20:26">
      <c r="T1815" s="38"/>
      <c r="Z1815" s="27"/>
    </row>
    <row r="1816" spans="20:26">
      <c r="T1816" s="38"/>
      <c r="Z1816" s="27"/>
    </row>
    <row r="1817" spans="20:26">
      <c r="T1817" s="38"/>
      <c r="Z1817" s="27"/>
    </row>
    <row r="1818" spans="20:26">
      <c r="T1818" s="38"/>
      <c r="Z1818" s="27"/>
    </row>
    <row r="1819" spans="20:26">
      <c r="T1819" s="38"/>
      <c r="Z1819" s="27"/>
    </row>
    <row r="1820" spans="20:26">
      <c r="T1820" s="38"/>
      <c r="Z1820" s="27"/>
    </row>
    <row r="1821" spans="20:26">
      <c r="T1821" s="38"/>
      <c r="Z1821" s="27"/>
    </row>
    <row r="1822" spans="20:26">
      <c r="T1822" s="38"/>
      <c r="Z1822" s="27"/>
    </row>
    <row r="1823" spans="20:26">
      <c r="T1823" s="38"/>
      <c r="Z1823" s="27"/>
    </row>
    <row r="1824" spans="20:26">
      <c r="T1824" s="38"/>
      <c r="Z1824" s="27"/>
    </row>
    <row r="1825" spans="20:26">
      <c r="T1825" s="38"/>
      <c r="Z1825" s="27"/>
    </row>
    <row r="1826" spans="20:26">
      <c r="T1826" s="38"/>
      <c r="Z1826" s="27"/>
    </row>
    <row r="1827" spans="20:26">
      <c r="T1827" s="38"/>
      <c r="Z1827" s="27"/>
    </row>
    <row r="1828" spans="20:26">
      <c r="T1828" s="38"/>
      <c r="Z1828" s="27"/>
    </row>
    <row r="1829" spans="20:26">
      <c r="T1829" s="38"/>
      <c r="Z1829" s="27"/>
    </row>
    <row r="1830" spans="20:26">
      <c r="T1830" s="38"/>
      <c r="Z1830" s="27"/>
    </row>
    <row r="1831" spans="20:26">
      <c r="T1831" s="38"/>
      <c r="Z1831" s="27"/>
    </row>
    <row r="1832" spans="20:26">
      <c r="T1832" s="38"/>
      <c r="Z1832" s="27"/>
    </row>
    <row r="1833" spans="20:26">
      <c r="T1833" s="38"/>
      <c r="Z1833" s="27"/>
    </row>
    <row r="1834" spans="20:26">
      <c r="T1834" s="38"/>
      <c r="Z1834" s="27"/>
    </row>
    <row r="1835" spans="20:26">
      <c r="T1835" s="38"/>
      <c r="Z1835" s="27"/>
    </row>
    <row r="1836" spans="20:26">
      <c r="T1836" s="38"/>
      <c r="Z1836" s="27"/>
    </row>
    <row r="1837" spans="20:26">
      <c r="T1837" s="38"/>
      <c r="Z1837" s="27"/>
    </row>
    <row r="1838" spans="20:26">
      <c r="T1838" s="38"/>
      <c r="Z1838" s="27"/>
    </row>
    <row r="1839" spans="20:26">
      <c r="T1839" s="38"/>
      <c r="Z1839" s="27"/>
    </row>
    <row r="1840" spans="20:26">
      <c r="T1840" s="38"/>
      <c r="Z1840" s="27"/>
    </row>
    <row r="1841" spans="20:26">
      <c r="T1841" s="38"/>
      <c r="Z1841" s="27"/>
    </row>
    <row r="1842" spans="20:26">
      <c r="T1842" s="38"/>
      <c r="Z1842" s="27"/>
    </row>
    <row r="1843" spans="20:26">
      <c r="T1843" s="38"/>
      <c r="Z1843" s="27"/>
    </row>
    <row r="1844" spans="20:26">
      <c r="T1844" s="38"/>
      <c r="Z1844" s="27"/>
    </row>
    <row r="1845" spans="20:26">
      <c r="T1845" s="38"/>
      <c r="Z1845" s="27"/>
    </row>
    <row r="1846" spans="20:26">
      <c r="T1846" s="38"/>
      <c r="Z1846" s="27"/>
    </row>
    <row r="1847" spans="20:26">
      <c r="T1847" s="38"/>
      <c r="Z1847" s="27"/>
    </row>
    <row r="1848" spans="20:26">
      <c r="T1848" s="38"/>
      <c r="Z1848" s="27"/>
    </row>
    <row r="1849" spans="20:26">
      <c r="T1849" s="38"/>
      <c r="Z1849" s="27"/>
    </row>
    <row r="1850" spans="20:26">
      <c r="T1850" s="38"/>
      <c r="Z1850" s="27"/>
    </row>
    <row r="1851" spans="20:26">
      <c r="T1851" s="38"/>
      <c r="Z1851" s="27"/>
    </row>
    <row r="1852" spans="20:26">
      <c r="T1852" s="38"/>
      <c r="Z1852" s="27"/>
    </row>
    <row r="1853" spans="20:26">
      <c r="T1853" s="38"/>
      <c r="Z1853" s="27"/>
    </row>
    <row r="1854" spans="20:26">
      <c r="T1854" s="38"/>
      <c r="Z1854" s="27"/>
    </row>
    <row r="1855" spans="20:26">
      <c r="T1855" s="38"/>
      <c r="Z1855" s="27"/>
    </row>
    <row r="1856" spans="20:26">
      <c r="T1856" s="38"/>
      <c r="Z1856" s="27"/>
    </row>
    <row r="1857" spans="20:26">
      <c r="T1857" s="38"/>
      <c r="Z1857" s="27"/>
    </row>
    <row r="1858" spans="20:26">
      <c r="T1858" s="38"/>
      <c r="Z1858" s="27"/>
    </row>
    <row r="1859" spans="20:26">
      <c r="T1859" s="38"/>
      <c r="Z1859" s="27"/>
    </row>
    <row r="1860" spans="20:26">
      <c r="T1860" s="38"/>
      <c r="Z1860" s="27"/>
    </row>
    <row r="1861" spans="20:26">
      <c r="T1861" s="38"/>
      <c r="Z1861" s="27"/>
    </row>
    <row r="1862" spans="20:26">
      <c r="T1862" s="38"/>
      <c r="Z1862" s="27"/>
    </row>
    <row r="1863" spans="20:26">
      <c r="T1863" s="38"/>
      <c r="Z1863" s="27"/>
    </row>
    <row r="1864" spans="20:26">
      <c r="T1864" s="38"/>
      <c r="Z1864" s="27"/>
    </row>
    <row r="1865" spans="20:26">
      <c r="T1865" s="38"/>
      <c r="Z1865" s="27"/>
    </row>
    <row r="1866" spans="20:26">
      <c r="T1866" s="38"/>
      <c r="Z1866" s="27"/>
    </row>
    <row r="1867" spans="20:26">
      <c r="T1867" s="38"/>
      <c r="Z1867" s="27"/>
    </row>
    <row r="1868" spans="20:26">
      <c r="T1868" s="38"/>
      <c r="Z1868" s="27"/>
    </row>
    <row r="1869" spans="20:26">
      <c r="T1869" s="38"/>
      <c r="Z1869" s="27"/>
    </row>
    <row r="1870" spans="20:26">
      <c r="T1870" s="38"/>
      <c r="Z1870" s="27"/>
    </row>
    <row r="1871" spans="20:26">
      <c r="T1871" s="38"/>
      <c r="Z1871" s="27"/>
    </row>
    <row r="1872" spans="20:26">
      <c r="T1872" s="38"/>
      <c r="Z1872" s="27"/>
    </row>
    <row r="1873" spans="20:26">
      <c r="T1873" s="38"/>
      <c r="Z1873" s="27"/>
    </row>
    <row r="1874" spans="20:26">
      <c r="T1874" s="38"/>
      <c r="Z1874" s="27"/>
    </row>
    <row r="1875" spans="20:26">
      <c r="T1875" s="38"/>
      <c r="Z1875" s="27"/>
    </row>
    <row r="1876" spans="20:26">
      <c r="T1876" s="38"/>
      <c r="Z1876" s="27"/>
    </row>
    <row r="1877" spans="20:26">
      <c r="T1877" s="38"/>
      <c r="Z1877" s="27"/>
    </row>
    <row r="1878" spans="20:26">
      <c r="T1878" s="38"/>
      <c r="Z1878" s="27"/>
    </row>
    <row r="1879" spans="20:26">
      <c r="T1879" s="38"/>
      <c r="Z1879" s="27"/>
    </row>
    <row r="1880" spans="20:26">
      <c r="T1880" s="38"/>
      <c r="Z1880" s="27"/>
    </row>
    <row r="1881" spans="20:26">
      <c r="T1881" s="38"/>
      <c r="Z1881" s="27"/>
    </row>
    <row r="1882" spans="20:26">
      <c r="T1882" s="38"/>
      <c r="Z1882" s="27"/>
    </row>
    <row r="1883" spans="20:26">
      <c r="T1883" s="38"/>
      <c r="Z1883" s="27"/>
    </row>
    <row r="1884" spans="20:26">
      <c r="T1884" s="38"/>
      <c r="Z1884" s="27"/>
    </row>
    <row r="1885" spans="20:26">
      <c r="T1885" s="38"/>
      <c r="Z1885" s="27"/>
    </row>
    <row r="1886" spans="20:26">
      <c r="T1886" s="38"/>
      <c r="Z1886" s="27"/>
    </row>
    <row r="1887" spans="20:26">
      <c r="T1887" s="38"/>
      <c r="Z1887" s="27"/>
    </row>
    <row r="1888" spans="20:26">
      <c r="T1888" s="38"/>
      <c r="Z1888" s="27"/>
    </row>
    <row r="1889" spans="20:26">
      <c r="T1889" s="38"/>
      <c r="Z1889" s="27"/>
    </row>
    <row r="1890" spans="20:26">
      <c r="T1890" s="38"/>
      <c r="Z1890" s="27"/>
    </row>
    <row r="1891" spans="20:26">
      <c r="T1891" s="38"/>
      <c r="Z1891" s="27"/>
    </row>
    <row r="1892" spans="20:26">
      <c r="T1892" s="38"/>
      <c r="Z1892" s="27"/>
    </row>
    <row r="1893" spans="20:26">
      <c r="T1893" s="38"/>
      <c r="Z1893" s="27"/>
    </row>
    <row r="1894" spans="20:26">
      <c r="T1894" s="38"/>
      <c r="Z1894" s="27"/>
    </row>
    <row r="1895" spans="20:26">
      <c r="T1895" s="38"/>
      <c r="Z1895" s="27"/>
    </row>
    <row r="1896" spans="20:26">
      <c r="T1896" s="38"/>
      <c r="Z1896" s="27"/>
    </row>
    <row r="1897" spans="20:26">
      <c r="T1897" s="38"/>
      <c r="Z1897" s="27"/>
    </row>
    <row r="1898" spans="20:26">
      <c r="T1898" s="38"/>
      <c r="Z1898" s="27"/>
    </row>
    <row r="1899" spans="20:26">
      <c r="T1899" s="38"/>
      <c r="Z1899" s="27"/>
    </row>
    <row r="1900" spans="20:26">
      <c r="T1900" s="38"/>
      <c r="Z1900" s="27"/>
    </row>
    <row r="1901" spans="20:26">
      <c r="T1901" s="38"/>
      <c r="Z1901" s="27"/>
    </row>
    <row r="1902" spans="20:26">
      <c r="T1902" s="38"/>
      <c r="Z1902" s="27"/>
    </row>
    <row r="1903" spans="20:26">
      <c r="T1903" s="38"/>
      <c r="Z1903" s="27"/>
    </row>
    <row r="1904" spans="20:26">
      <c r="T1904" s="38"/>
      <c r="Z1904" s="27"/>
    </row>
    <row r="1905" spans="20:26">
      <c r="T1905" s="38"/>
      <c r="Z1905" s="27"/>
    </row>
    <row r="1906" spans="20:26">
      <c r="T1906" s="38"/>
      <c r="Z1906" s="27"/>
    </row>
    <row r="1907" spans="20:26">
      <c r="T1907" s="38"/>
      <c r="Z1907" s="27"/>
    </row>
    <row r="1908" spans="20:26">
      <c r="T1908" s="38"/>
      <c r="Z1908" s="27"/>
    </row>
    <row r="1909" spans="20:26">
      <c r="T1909" s="38"/>
      <c r="Z1909" s="27"/>
    </row>
    <row r="1910" spans="20:26">
      <c r="T1910" s="38"/>
      <c r="Z1910" s="27"/>
    </row>
    <row r="1911" spans="20:26">
      <c r="T1911" s="38"/>
      <c r="Z1911" s="27"/>
    </row>
    <row r="1912" spans="20:26">
      <c r="T1912" s="38"/>
      <c r="Z1912" s="27"/>
    </row>
    <row r="1913" spans="20:26">
      <c r="T1913" s="38"/>
      <c r="Z1913" s="27"/>
    </row>
    <row r="1914" spans="20:26">
      <c r="T1914" s="38"/>
      <c r="Z1914" s="27"/>
    </row>
    <row r="1915" spans="20:26">
      <c r="T1915" s="38"/>
      <c r="Z1915" s="27"/>
    </row>
    <row r="1916" spans="20:26">
      <c r="T1916" s="38"/>
      <c r="Z1916" s="27"/>
    </row>
    <row r="1917" spans="20:26">
      <c r="T1917" s="38"/>
      <c r="Z1917" s="27"/>
    </row>
    <row r="1918" spans="20:26">
      <c r="T1918" s="38"/>
      <c r="Z1918" s="27"/>
    </row>
    <row r="1919" spans="20:26">
      <c r="T1919" s="38"/>
      <c r="Z1919" s="27"/>
    </row>
    <row r="1920" spans="20:26">
      <c r="T1920" s="38"/>
      <c r="Z1920" s="27"/>
    </row>
    <row r="1921" spans="20:26">
      <c r="T1921" s="38"/>
      <c r="Z1921" s="27"/>
    </row>
    <row r="1922" spans="20:26">
      <c r="T1922" s="38"/>
      <c r="Z1922" s="27"/>
    </row>
    <row r="1923" spans="20:26">
      <c r="T1923" s="38"/>
      <c r="Z1923" s="27"/>
    </row>
    <row r="1924" spans="20:26">
      <c r="T1924" s="38"/>
      <c r="Z1924" s="27"/>
    </row>
    <row r="1925" spans="20:26">
      <c r="T1925" s="38"/>
      <c r="Z1925" s="27"/>
    </row>
    <row r="1926" spans="20:26">
      <c r="T1926" s="38"/>
      <c r="Z1926" s="27"/>
    </row>
    <row r="1927" spans="20:26">
      <c r="T1927" s="38"/>
      <c r="Z1927" s="27"/>
    </row>
    <row r="1928" spans="20:26">
      <c r="T1928" s="38"/>
      <c r="Z1928" s="27"/>
    </row>
    <row r="1929" spans="20:26">
      <c r="T1929" s="38"/>
      <c r="Z1929" s="27"/>
    </row>
    <row r="1930" spans="20:26">
      <c r="T1930" s="38"/>
      <c r="Z1930" s="27"/>
    </row>
    <row r="1931" spans="20:26">
      <c r="T1931" s="38"/>
      <c r="Z1931" s="27"/>
    </row>
    <row r="1932" spans="20:26">
      <c r="T1932" s="38"/>
      <c r="Z1932" s="27"/>
    </row>
    <row r="1933" spans="20:26">
      <c r="T1933" s="38"/>
      <c r="Z1933" s="27"/>
    </row>
    <row r="1934" spans="20:26">
      <c r="T1934" s="38"/>
      <c r="Z1934" s="27"/>
    </row>
    <row r="1935" spans="20:26">
      <c r="T1935" s="38"/>
      <c r="Z1935" s="27"/>
    </row>
    <row r="1936" spans="20:26">
      <c r="T1936" s="38"/>
      <c r="Z1936" s="27"/>
    </row>
    <row r="1937" spans="20:26">
      <c r="T1937" s="38"/>
      <c r="Z1937" s="27"/>
    </row>
    <row r="1938" spans="20:26">
      <c r="T1938" s="38"/>
      <c r="Z1938" s="27"/>
    </row>
    <row r="1939" spans="20:26">
      <c r="T1939" s="38"/>
      <c r="Z1939" s="27"/>
    </row>
    <row r="1940" spans="20:26">
      <c r="T1940" s="38"/>
      <c r="Z1940" s="27"/>
    </row>
    <row r="1941" spans="20:26">
      <c r="T1941" s="38"/>
      <c r="Z1941" s="27"/>
    </row>
    <row r="1942" spans="20:26">
      <c r="T1942" s="38"/>
      <c r="Z1942" s="27"/>
    </row>
    <row r="1943" spans="20:26">
      <c r="T1943" s="38"/>
      <c r="Z1943" s="27"/>
    </row>
    <row r="1944" spans="20:26">
      <c r="T1944" s="38"/>
      <c r="Z1944" s="27"/>
    </row>
    <row r="1945" spans="20:26">
      <c r="T1945" s="38"/>
      <c r="Z1945" s="27"/>
    </row>
    <row r="1946" spans="20:26">
      <c r="T1946" s="38"/>
      <c r="Z1946" s="27"/>
    </row>
    <row r="1947" spans="20:26">
      <c r="T1947" s="38"/>
      <c r="Z1947" s="27"/>
    </row>
    <row r="1948" spans="20:26">
      <c r="T1948" s="38"/>
      <c r="Z1948" s="27"/>
    </row>
    <row r="1949" spans="20:26">
      <c r="T1949" s="38"/>
      <c r="Z1949" s="27"/>
    </row>
    <row r="1950" spans="20:26">
      <c r="T1950" s="38"/>
      <c r="Z1950" s="27"/>
    </row>
    <row r="1951" spans="20:26">
      <c r="T1951" s="38"/>
      <c r="Z1951" s="27"/>
    </row>
    <row r="1952" spans="20:26">
      <c r="T1952" s="38"/>
      <c r="Z1952" s="27"/>
    </row>
    <row r="1953" spans="20:26">
      <c r="T1953" s="38"/>
      <c r="Z1953" s="27"/>
    </row>
    <row r="1954" spans="20:26">
      <c r="T1954" s="38"/>
      <c r="Z1954" s="27"/>
    </row>
    <row r="1955" spans="20:26">
      <c r="T1955" s="38"/>
      <c r="Z1955" s="27"/>
    </row>
    <row r="1956" spans="20:26">
      <c r="T1956" s="38"/>
      <c r="Z1956" s="27"/>
    </row>
    <row r="1957" spans="20:26">
      <c r="T1957" s="38"/>
      <c r="Z1957" s="27"/>
    </row>
    <row r="1958" spans="20:26">
      <c r="T1958" s="38"/>
      <c r="Z1958" s="27"/>
    </row>
    <row r="1959" spans="20:26">
      <c r="T1959" s="38"/>
      <c r="Z1959" s="27"/>
    </row>
    <row r="1960" spans="20:26">
      <c r="T1960" s="38"/>
      <c r="Z1960" s="27"/>
    </row>
    <row r="1961" spans="20:26">
      <c r="T1961" s="38"/>
      <c r="Z1961" s="27"/>
    </row>
    <row r="1962" spans="20:26">
      <c r="T1962" s="38"/>
      <c r="Z1962" s="27"/>
    </row>
    <row r="1963" spans="20:26">
      <c r="T1963" s="38"/>
      <c r="Z1963" s="27"/>
    </row>
    <row r="1964" spans="20:26">
      <c r="T1964" s="38"/>
      <c r="Z1964" s="27"/>
    </row>
    <row r="1965" spans="20:26">
      <c r="T1965" s="38"/>
      <c r="Z1965" s="27"/>
    </row>
    <row r="1966" spans="20:26">
      <c r="T1966" s="38"/>
      <c r="Z1966" s="27"/>
    </row>
    <row r="1967" spans="20:26">
      <c r="T1967" s="38"/>
      <c r="Z1967" s="27"/>
    </row>
    <row r="1968" spans="20:26">
      <c r="T1968" s="38"/>
      <c r="Z1968" s="27"/>
    </row>
    <row r="1969" spans="20:26">
      <c r="T1969" s="38"/>
      <c r="Z1969" s="27"/>
    </row>
    <row r="1970" spans="20:26">
      <c r="T1970" s="38"/>
      <c r="Z1970" s="27"/>
    </row>
    <row r="1971" spans="20:26">
      <c r="T1971" s="38"/>
      <c r="Z1971" s="27"/>
    </row>
    <row r="1972" spans="20:26">
      <c r="T1972" s="38"/>
      <c r="Z1972" s="27"/>
    </row>
    <row r="1973" spans="20:26">
      <c r="T1973" s="38"/>
      <c r="Z1973" s="27"/>
    </row>
    <row r="1974" spans="20:26">
      <c r="T1974" s="38"/>
      <c r="Z1974" s="27"/>
    </row>
    <row r="1975" spans="20:26">
      <c r="T1975" s="38"/>
      <c r="Z1975" s="27"/>
    </row>
    <row r="1976" spans="20:26">
      <c r="T1976" s="38"/>
      <c r="Z1976" s="27"/>
    </row>
    <row r="1977" spans="20:26">
      <c r="T1977" s="38"/>
      <c r="Z1977" s="27"/>
    </row>
    <row r="1978" spans="20:26">
      <c r="T1978" s="38"/>
      <c r="Z1978" s="27"/>
    </row>
    <row r="1979" spans="20:26">
      <c r="T1979" s="38"/>
      <c r="Z1979" s="27"/>
    </row>
    <row r="1980" spans="20:26">
      <c r="T1980" s="38"/>
      <c r="Z1980" s="27"/>
    </row>
    <row r="1981" spans="20:26">
      <c r="T1981" s="38"/>
      <c r="Z1981" s="27"/>
    </row>
    <row r="1982" spans="20:26">
      <c r="T1982" s="38"/>
      <c r="Z1982" s="27"/>
    </row>
    <row r="1983" spans="20:26">
      <c r="T1983" s="38"/>
      <c r="Z1983" s="27"/>
    </row>
    <row r="1984" spans="20:26">
      <c r="T1984" s="38"/>
      <c r="Z1984" s="27"/>
    </row>
    <row r="1985" spans="20:26">
      <c r="T1985" s="38"/>
      <c r="Z1985" s="27"/>
    </row>
    <row r="1986" spans="20:26">
      <c r="T1986" s="38"/>
      <c r="Z1986" s="27"/>
    </row>
    <row r="1987" spans="20:26">
      <c r="T1987" s="38"/>
      <c r="Z1987" s="27"/>
    </row>
    <row r="1988" spans="20:26">
      <c r="T1988" s="38"/>
      <c r="Z1988" s="27"/>
    </row>
    <row r="1989" spans="20:26">
      <c r="T1989" s="38"/>
      <c r="Z1989" s="27"/>
    </row>
    <row r="1990" spans="20:26">
      <c r="T1990" s="38"/>
      <c r="Z1990" s="27"/>
    </row>
    <row r="1991" spans="20:26">
      <c r="T1991" s="38"/>
      <c r="Z1991" s="27"/>
    </row>
    <row r="1992" spans="20:26">
      <c r="T1992" s="38"/>
      <c r="Z1992" s="27"/>
    </row>
    <row r="1993" spans="20:26">
      <c r="T1993" s="38"/>
      <c r="Z1993" s="27"/>
    </row>
    <row r="1994" spans="20:26">
      <c r="T1994" s="38"/>
      <c r="Z1994" s="27"/>
    </row>
    <row r="1995" spans="20:26">
      <c r="T1995" s="38"/>
      <c r="Z1995" s="27"/>
    </row>
    <row r="1996" spans="20:26">
      <c r="T1996" s="38"/>
      <c r="Z1996" s="27"/>
    </row>
    <row r="1997" spans="20:26">
      <c r="T1997" s="38"/>
      <c r="Z1997" s="27"/>
    </row>
    <row r="1998" spans="20:26">
      <c r="T1998" s="38"/>
      <c r="Z1998" s="27"/>
    </row>
    <row r="1999" spans="20:26">
      <c r="T1999" s="38"/>
      <c r="Z1999" s="27"/>
    </row>
    <row r="2000" spans="20:26">
      <c r="T2000" s="38"/>
      <c r="Z2000" s="27"/>
    </row>
    <row r="2001" spans="20:26">
      <c r="T2001" s="38"/>
      <c r="Z2001" s="27"/>
    </row>
    <row r="2002" spans="20:26">
      <c r="T2002" s="38"/>
      <c r="Z2002" s="27"/>
    </row>
    <row r="2003" spans="20:26">
      <c r="T2003" s="38"/>
      <c r="Z2003" s="27"/>
    </row>
    <row r="2004" spans="20:26">
      <c r="T2004" s="38"/>
      <c r="Z2004" s="27"/>
    </row>
    <row r="2005" spans="20:26">
      <c r="T2005" s="38"/>
      <c r="Z2005" s="27"/>
    </row>
    <row r="2006" spans="20:26">
      <c r="T2006" s="38"/>
      <c r="Z2006" s="27"/>
    </row>
    <row r="2007" spans="20:26">
      <c r="T2007" s="38"/>
      <c r="Z2007" s="27"/>
    </row>
    <row r="2008" spans="20:26">
      <c r="T2008" s="38"/>
      <c r="Z2008" s="27"/>
    </row>
    <row r="2009" spans="20:26">
      <c r="T2009" s="38"/>
      <c r="Z2009" s="27"/>
    </row>
    <row r="2010" spans="20:26">
      <c r="T2010" s="38"/>
      <c r="Z2010" s="27"/>
    </row>
    <row r="2011" spans="20:26">
      <c r="T2011" s="38"/>
      <c r="Z2011" s="27"/>
    </row>
    <row r="2012" spans="20:26">
      <c r="T2012" s="38"/>
      <c r="Z2012" s="27"/>
    </row>
    <row r="2013" spans="20:26">
      <c r="T2013" s="38"/>
      <c r="Z2013" s="27"/>
    </row>
    <row r="2014" spans="20:26">
      <c r="T2014" s="38"/>
      <c r="Z2014" s="27"/>
    </row>
    <row r="2015" spans="20:26">
      <c r="T2015" s="38"/>
      <c r="Z2015" s="27"/>
    </row>
    <row r="2016" spans="20:26">
      <c r="T2016" s="38"/>
      <c r="Z2016" s="27"/>
    </row>
    <row r="2017" spans="20:26">
      <c r="T2017" s="38"/>
      <c r="Z2017" s="27"/>
    </row>
    <row r="2018" spans="20:26">
      <c r="T2018" s="38"/>
      <c r="Z2018" s="27"/>
    </row>
    <row r="2019" spans="20:26">
      <c r="T2019" s="38"/>
      <c r="Z2019" s="27"/>
    </row>
    <row r="2020" spans="20:26">
      <c r="T2020" s="38"/>
      <c r="Z2020" s="27"/>
    </row>
    <row r="2021" spans="20:26">
      <c r="T2021" s="38"/>
      <c r="Z2021" s="27"/>
    </row>
    <row r="2022" spans="20:26">
      <c r="T2022" s="38"/>
      <c r="Z2022" s="27"/>
    </row>
    <row r="2023" spans="20:26">
      <c r="T2023" s="38"/>
      <c r="Z2023" s="27"/>
    </row>
    <row r="2024" spans="20:26">
      <c r="T2024" s="38"/>
      <c r="Z2024" s="27"/>
    </row>
    <row r="2025" spans="20:26">
      <c r="T2025" s="38"/>
      <c r="Z2025" s="27"/>
    </row>
    <row r="2026" spans="20:26">
      <c r="T2026" s="38"/>
      <c r="Z2026" s="27"/>
    </row>
    <row r="2027" spans="20:26">
      <c r="T2027" s="38"/>
      <c r="Z2027" s="27"/>
    </row>
    <row r="2028" spans="20:26">
      <c r="T2028" s="38"/>
      <c r="Z2028" s="27"/>
    </row>
    <row r="2029" spans="20:26">
      <c r="T2029" s="38"/>
      <c r="Z2029" s="27"/>
    </row>
    <row r="2030" spans="20:26">
      <c r="T2030" s="38"/>
      <c r="Z2030" s="27"/>
    </row>
    <row r="2031" spans="20:26">
      <c r="T2031" s="38"/>
      <c r="Z2031" s="27"/>
    </row>
    <row r="2032" spans="20:26">
      <c r="T2032" s="38"/>
      <c r="Z2032" s="27"/>
    </row>
    <row r="2033" spans="20:26">
      <c r="T2033" s="38"/>
      <c r="Z2033" s="27"/>
    </row>
    <row r="2034" spans="20:26">
      <c r="T2034" s="38"/>
      <c r="Z2034" s="27"/>
    </row>
    <row r="2035" spans="20:26">
      <c r="T2035" s="38"/>
      <c r="Z2035" s="27"/>
    </row>
    <row r="2036" spans="20:26">
      <c r="T2036" s="38"/>
      <c r="Z2036" s="27"/>
    </row>
    <row r="2037" spans="20:26">
      <c r="T2037" s="38"/>
      <c r="Z2037" s="27"/>
    </row>
    <row r="2038" spans="20:26">
      <c r="T2038" s="38"/>
      <c r="Z2038" s="27"/>
    </row>
    <row r="2039" spans="20:26">
      <c r="T2039" s="38"/>
      <c r="Z2039" s="27"/>
    </row>
    <row r="2040" spans="20:26">
      <c r="T2040" s="38"/>
      <c r="Z2040" s="27"/>
    </row>
    <row r="2041" spans="20:26">
      <c r="T2041" s="38"/>
      <c r="Z2041" s="27"/>
    </row>
    <row r="2042" spans="20:26">
      <c r="T2042" s="38"/>
      <c r="Z2042" s="27"/>
    </row>
    <row r="2043" spans="20:26">
      <c r="T2043" s="38"/>
      <c r="Z2043" s="27"/>
    </row>
    <row r="2044" spans="20:26">
      <c r="T2044" s="38"/>
      <c r="Z2044" s="27"/>
    </row>
    <row r="2045" spans="20:26">
      <c r="T2045" s="38"/>
      <c r="Z2045" s="27"/>
    </row>
    <row r="2046" spans="20:26">
      <c r="T2046" s="38"/>
      <c r="Z2046" s="27"/>
    </row>
    <row r="2047" spans="20:26">
      <c r="T2047" s="38"/>
      <c r="Z2047" s="27"/>
    </row>
    <row r="2048" spans="20:26">
      <c r="T2048" s="38"/>
      <c r="Z2048" s="27"/>
    </row>
    <row r="2049" spans="20:26">
      <c r="T2049" s="38"/>
      <c r="Z2049" s="27"/>
    </row>
    <row r="2050" spans="20:26">
      <c r="T2050" s="38"/>
      <c r="Z2050" s="27"/>
    </row>
    <row r="2051" spans="20:26">
      <c r="T2051" s="38"/>
      <c r="Z2051" s="27"/>
    </row>
    <row r="2052" spans="20:26">
      <c r="T2052" s="38"/>
      <c r="Z2052" s="27"/>
    </row>
    <row r="2053" spans="20:26">
      <c r="T2053" s="38"/>
      <c r="Z2053" s="27"/>
    </row>
    <row r="2054" spans="20:26">
      <c r="T2054" s="38"/>
      <c r="Z2054" s="27"/>
    </row>
    <row r="2055" spans="20:26">
      <c r="T2055" s="38"/>
      <c r="Z2055" s="27"/>
    </row>
    <row r="2056" spans="20:26">
      <c r="T2056" s="38"/>
      <c r="Z2056" s="27"/>
    </row>
    <row r="2057" spans="20:26">
      <c r="T2057" s="38"/>
      <c r="Z2057" s="27"/>
    </row>
    <row r="2058" spans="20:26">
      <c r="T2058" s="38"/>
      <c r="Z2058" s="27"/>
    </row>
    <row r="2059" spans="20:26">
      <c r="T2059" s="38"/>
      <c r="Z2059" s="27"/>
    </row>
    <row r="2060" spans="20:26">
      <c r="T2060" s="38"/>
      <c r="Z2060" s="27"/>
    </row>
    <row r="2061" spans="20:26">
      <c r="T2061" s="38"/>
      <c r="Z2061" s="27"/>
    </row>
    <row r="2062" spans="20:26">
      <c r="T2062" s="38"/>
      <c r="Z2062" s="27"/>
    </row>
    <row r="2063" spans="20:26">
      <c r="T2063" s="38"/>
      <c r="Z2063" s="27"/>
    </row>
    <row r="2064" spans="20:26">
      <c r="T2064" s="38"/>
      <c r="Z2064" s="27"/>
    </row>
    <row r="2065" spans="20:26">
      <c r="T2065" s="38"/>
      <c r="Z2065" s="27"/>
    </row>
    <row r="2066" spans="20:26">
      <c r="T2066" s="38"/>
      <c r="Z2066" s="27"/>
    </row>
    <row r="2067" spans="20:26">
      <c r="T2067" s="38"/>
      <c r="Z2067" s="27"/>
    </row>
    <row r="2068" spans="20:26">
      <c r="T2068" s="38"/>
      <c r="Z2068" s="27"/>
    </row>
    <row r="2069" spans="20:26">
      <c r="T2069" s="38"/>
      <c r="Z2069" s="27"/>
    </row>
    <row r="2070" spans="20:26">
      <c r="T2070" s="38"/>
      <c r="Z2070" s="27"/>
    </row>
    <row r="2071" spans="20:26">
      <c r="T2071" s="38"/>
      <c r="Z2071" s="27"/>
    </row>
    <row r="2072" spans="20:26">
      <c r="T2072" s="38"/>
      <c r="Z2072" s="27"/>
    </row>
    <row r="2073" spans="20:26">
      <c r="T2073" s="38"/>
      <c r="Z2073" s="27"/>
    </row>
    <row r="2074" spans="20:26">
      <c r="T2074" s="38"/>
      <c r="Z2074" s="27"/>
    </row>
    <row r="2075" spans="20:26">
      <c r="T2075" s="38"/>
      <c r="Z2075" s="27"/>
    </row>
    <row r="2076" spans="20:26">
      <c r="T2076" s="38"/>
      <c r="Z2076" s="27"/>
    </row>
    <row r="2077" spans="20:26">
      <c r="T2077" s="38"/>
      <c r="Z2077" s="27"/>
    </row>
    <row r="2078" spans="20:26">
      <c r="T2078" s="38"/>
      <c r="Z2078" s="27"/>
    </row>
    <row r="2079" spans="20:26">
      <c r="T2079" s="38"/>
      <c r="Z2079" s="27"/>
    </row>
    <row r="2080" spans="20:26">
      <c r="T2080" s="38"/>
      <c r="Z2080" s="27"/>
    </row>
    <row r="2081" spans="20:26">
      <c r="T2081" s="38"/>
      <c r="Z2081" s="27"/>
    </row>
    <row r="2082" spans="20:26">
      <c r="T2082" s="38"/>
      <c r="Z2082" s="27"/>
    </row>
    <row r="2083" spans="20:26">
      <c r="T2083" s="38"/>
      <c r="Z2083" s="27"/>
    </row>
    <row r="2084" spans="20:26">
      <c r="T2084" s="38"/>
      <c r="Z2084" s="27"/>
    </row>
    <row r="2085" spans="20:26">
      <c r="T2085" s="38"/>
      <c r="Z2085" s="27"/>
    </row>
    <row r="2086" spans="20:26">
      <c r="T2086" s="38"/>
      <c r="Z2086" s="27"/>
    </row>
    <row r="2087" spans="20:26">
      <c r="T2087" s="38"/>
      <c r="Z2087" s="27"/>
    </row>
    <row r="2088" spans="20:26">
      <c r="T2088" s="38"/>
      <c r="Z2088" s="27"/>
    </row>
    <row r="2089" spans="20:26">
      <c r="T2089" s="38"/>
      <c r="Z2089" s="27"/>
    </row>
    <row r="2090" spans="20:26">
      <c r="T2090" s="38"/>
      <c r="Z2090" s="27"/>
    </row>
    <row r="2091" spans="20:26">
      <c r="T2091" s="38"/>
      <c r="Z2091" s="27"/>
    </row>
    <row r="2092" spans="20:26">
      <c r="T2092" s="38"/>
      <c r="Z2092" s="27"/>
    </row>
    <row r="2093" spans="20:26">
      <c r="T2093" s="38"/>
      <c r="Z2093" s="27"/>
    </row>
    <row r="2094" spans="20:26">
      <c r="T2094" s="38"/>
      <c r="Z2094" s="27"/>
    </row>
    <row r="2095" spans="20:26">
      <c r="T2095" s="38"/>
      <c r="Z2095" s="27"/>
    </row>
    <row r="2096" spans="20:26">
      <c r="T2096" s="38"/>
      <c r="Z2096" s="27"/>
    </row>
    <row r="2097" spans="20:26">
      <c r="T2097" s="38"/>
      <c r="Z2097" s="27"/>
    </row>
    <row r="2098" spans="20:26">
      <c r="T2098" s="38"/>
      <c r="Z2098" s="27"/>
    </row>
    <row r="2099" spans="20:26">
      <c r="T2099" s="38"/>
      <c r="Z2099" s="27"/>
    </row>
    <row r="2100" spans="20:26">
      <c r="T2100" s="38"/>
      <c r="Z2100" s="27"/>
    </row>
    <row r="2101" spans="20:26">
      <c r="T2101" s="38"/>
      <c r="Z2101" s="27"/>
    </row>
    <row r="2102" spans="20:26">
      <c r="T2102" s="38"/>
      <c r="Z2102" s="27"/>
    </row>
    <row r="2103" spans="20:26">
      <c r="T2103" s="38"/>
      <c r="Z2103" s="27"/>
    </row>
    <row r="2104" spans="20:26">
      <c r="T2104" s="38"/>
      <c r="Z2104" s="27"/>
    </row>
    <row r="2105" spans="20:26">
      <c r="T2105" s="38"/>
      <c r="Z2105" s="27"/>
    </row>
    <row r="2106" spans="20:26">
      <c r="T2106" s="38"/>
      <c r="Z2106" s="27"/>
    </row>
    <row r="2107" spans="20:26">
      <c r="T2107" s="38"/>
      <c r="Z2107" s="27"/>
    </row>
    <row r="2108" spans="20:26">
      <c r="T2108" s="38"/>
      <c r="Z2108" s="27"/>
    </row>
    <row r="2109" spans="20:26">
      <c r="T2109" s="38"/>
      <c r="Z2109" s="27"/>
    </row>
    <row r="2110" spans="20:26">
      <c r="T2110" s="38"/>
      <c r="Z2110" s="27"/>
    </row>
    <row r="2111" spans="20:26">
      <c r="T2111" s="38"/>
      <c r="Z2111" s="27"/>
    </row>
    <row r="2112" spans="20:26">
      <c r="T2112" s="38"/>
      <c r="Z2112" s="27"/>
    </row>
    <row r="2113" spans="20:26">
      <c r="T2113" s="38"/>
      <c r="Z2113" s="27"/>
    </row>
    <row r="2114" spans="20:26">
      <c r="T2114" s="38"/>
      <c r="Z2114" s="27"/>
    </row>
    <row r="2115" spans="20:26">
      <c r="T2115" s="38"/>
      <c r="Z2115" s="27"/>
    </row>
    <row r="2116" spans="20:26">
      <c r="T2116" s="38"/>
      <c r="Z2116" s="27"/>
    </row>
    <row r="2117" spans="20:26">
      <c r="T2117" s="38"/>
      <c r="Z2117" s="27"/>
    </row>
    <row r="2118" spans="20:26">
      <c r="T2118" s="38"/>
      <c r="Z2118" s="27"/>
    </row>
    <row r="2119" spans="20:26">
      <c r="T2119" s="38"/>
      <c r="Z2119" s="27"/>
    </row>
    <row r="2120" spans="20:26">
      <c r="T2120" s="38"/>
      <c r="Z2120" s="27"/>
    </row>
    <row r="2121" spans="20:26">
      <c r="T2121" s="38"/>
      <c r="Z2121" s="27"/>
    </row>
    <row r="2122" spans="20:26">
      <c r="T2122" s="38"/>
      <c r="Z2122" s="27"/>
    </row>
    <row r="2123" spans="20:26">
      <c r="T2123" s="38"/>
      <c r="Z2123" s="27"/>
    </row>
    <row r="2124" spans="20:26">
      <c r="T2124" s="38"/>
      <c r="Z2124" s="27"/>
    </row>
    <row r="2125" spans="20:26">
      <c r="T2125" s="38"/>
      <c r="Z2125" s="27"/>
    </row>
    <row r="2126" spans="20:26">
      <c r="T2126" s="38"/>
      <c r="Z2126" s="27"/>
    </row>
    <row r="2127" spans="20:26">
      <c r="T2127" s="38"/>
      <c r="Z2127" s="27"/>
    </row>
    <row r="2128" spans="20:26">
      <c r="T2128" s="38"/>
      <c r="Z2128" s="27"/>
    </row>
    <row r="2129" spans="20:26">
      <c r="T2129" s="38"/>
      <c r="Z2129" s="27"/>
    </row>
    <row r="2130" spans="20:26">
      <c r="T2130" s="38"/>
      <c r="Z2130" s="27"/>
    </row>
    <row r="2131" spans="20:26">
      <c r="T2131" s="38"/>
      <c r="Z2131" s="27"/>
    </row>
    <row r="2132" spans="20:26">
      <c r="T2132" s="38"/>
      <c r="Z2132" s="27"/>
    </row>
    <row r="2133" spans="20:26">
      <c r="T2133" s="38"/>
      <c r="Z2133" s="27"/>
    </row>
    <row r="2134" spans="20:26">
      <c r="T2134" s="38"/>
      <c r="Z2134" s="27"/>
    </row>
    <row r="2135" spans="20:26">
      <c r="T2135" s="38"/>
      <c r="Z2135" s="27"/>
    </row>
    <row r="2136" spans="20:26">
      <c r="T2136" s="38"/>
      <c r="Z2136" s="27"/>
    </row>
    <row r="2137" spans="20:26">
      <c r="T2137" s="38"/>
      <c r="Z2137" s="27"/>
    </row>
    <row r="2138" spans="20:26">
      <c r="T2138" s="38"/>
      <c r="Z2138" s="27"/>
    </row>
    <row r="2139" spans="20:26">
      <c r="T2139" s="38"/>
      <c r="Z2139" s="27"/>
    </row>
    <row r="2140" spans="20:26">
      <c r="T2140" s="38"/>
      <c r="Z2140" s="27"/>
    </row>
    <row r="2141" spans="20:26">
      <c r="T2141" s="38"/>
      <c r="Z2141" s="27"/>
    </row>
    <row r="2142" spans="20:26">
      <c r="T2142" s="38"/>
      <c r="Z2142" s="27"/>
    </row>
    <row r="2143" spans="20:26">
      <c r="T2143" s="38"/>
      <c r="Z2143" s="27"/>
    </row>
    <row r="2144" spans="20:26">
      <c r="T2144" s="38"/>
      <c r="Z2144" s="27"/>
    </row>
    <row r="2145" spans="20:26">
      <c r="T2145" s="38"/>
      <c r="Z2145" s="27"/>
    </row>
    <row r="2146" spans="20:26">
      <c r="T2146" s="38"/>
      <c r="Z2146" s="27"/>
    </row>
    <row r="2147" spans="20:26">
      <c r="T2147" s="38"/>
      <c r="Z2147" s="27"/>
    </row>
    <row r="2148" spans="20:26">
      <c r="T2148" s="38"/>
      <c r="Z2148" s="27"/>
    </row>
    <row r="2149" spans="20:26">
      <c r="T2149" s="38"/>
      <c r="Z2149" s="27"/>
    </row>
    <row r="2150" spans="20:26">
      <c r="T2150" s="38"/>
      <c r="Z2150" s="27"/>
    </row>
    <row r="2151" spans="20:26">
      <c r="T2151" s="38"/>
      <c r="Z2151" s="27"/>
    </row>
    <row r="2152" spans="20:26">
      <c r="T2152" s="38"/>
      <c r="Z2152" s="27"/>
    </row>
    <row r="2153" spans="20:26">
      <c r="T2153" s="38"/>
      <c r="Z2153" s="27"/>
    </row>
    <row r="2154" spans="20:26">
      <c r="T2154" s="38"/>
      <c r="Z2154" s="27"/>
    </row>
    <row r="2155" spans="20:26">
      <c r="T2155" s="38"/>
      <c r="Z2155" s="27"/>
    </row>
    <row r="2156" spans="20:26">
      <c r="T2156" s="38"/>
      <c r="Z2156" s="27"/>
    </row>
    <row r="2157" spans="20:26">
      <c r="T2157" s="38"/>
      <c r="Z2157" s="27"/>
    </row>
    <row r="2158" spans="20:26">
      <c r="T2158" s="38"/>
      <c r="Z2158" s="27"/>
    </row>
    <row r="2159" spans="20:26">
      <c r="T2159" s="38"/>
      <c r="Z2159" s="27"/>
    </row>
    <row r="2160" spans="20:26">
      <c r="T2160" s="38"/>
      <c r="Z2160" s="27"/>
    </row>
    <row r="2161" spans="20:26">
      <c r="T2161" s="38"/>
      <c r="Z2161" s="27"/>
    </row>
    <row r="2162" spans="20:26">
      <c r="T2162" s="38"/>
      <c r="Z2162" s="27"/>
    </row>
    <row r="2163" spans="20:26">
      <c r="T2163" s="38"/>
      <c r="Z2163" s="27"/>
    </row>
    <row r="2164" spans="20:26">
      <c r="T2164" s="38"/>
      <c r="Z2164" s="27"/>
    </row>
    <row r="2165" spans="20:26">
      <c r="T2165" s="38"/>
      <c r="Z2165" s="27"/>
    </row>
    <row r="2166" spans="20:26">
      <c r="T2166" s="38"/>
      <c r="Z2166" s="27"/>
    </row>
    <row r="2167" spans="20:26">
      <c r="T2167" s="38"/>
      <c r="Z2167" s="27"/>
    </row>
    <row r="2168" spans="20:26">
      <c r="T2168" s="38"/>
      <c r="Z2168" s="27"/>
    </row>
    <row r="2169" spans="20:26">
      <c r="T2169" s="38"/>
      <c r="Z2169" s="27"/>
    </row>
    <row r="2170" spans="20:26">
      <c r="T2170" s="38"/>
      <c r="Z2170" s="27"/>
    </row>
    <row r="2171" spans="20:26">
      <c r="T2171" s="38"/>
      <c r="Z2171" s="27"/>
    </row>
    <row r="2172" spans="20:26">
      <c r="T2172" s="38"/>
      <c r="Z2172" s="27"/>
    </row>
    <row r="2173" spans="20:26">
      <c r="T2173" s="38"/>
      <c r="Z2173" s="27"/>
    </row>
    <row r="2174" spans="20:26">
      <c r="T2174" s="38"/>
      <c r="Z2174" s="27"/>
    </row>
    <row r="2175" spans="20:26">
      <c r="T2175" s="38"/>
      <c r="Z2175" s="27"/>
    </row>
    <row r="2176" spans="20:26">
      <c r="T2176" s="38"/>
      <c r="Z2176" s="27"/>
    </row>
    <row r="2177" spans="20:26">
      <c r="T2177" s="38"/>
      <c r="Z2177" s="27"/>
    </row>
    <row r="2178" spans="20:26">
      <c r="T2178" s="38"/>
      <c r="Z2178" s="27"/>
    </row>
    <row r="2179" spans="20:26">
      <c r="T2179" s="38"/>
      <c r="Z2179" s="27"/>
    </row>
    <row r="2180" spans="20:26">
      <c r="T2180" s="38"/>
      <c r="Z2180" s="27"/>
    </row>
    <row r="2181" spans="20:26">
      <c r="T2181" s="38"/>
      <c r="Z2181" s="27"/>
    </row>
    <row r="2182" spans="20:26">
      <c r="T2182" s="38"/>
      <c r="Z2182" s="27"/>
    </row>
    <row r="2183" spans="20:26">
      <c r="T2183" s="38"/>
      <c r="Z2183" s="27"/>
    </row>
    <row r="2184" spans="20:26">
      <c r="T2184" s="38"/>
      <c r="Z2184" s="27"/>
    </row>
    <row r="2185" spans="20:26">
      <c r="T2185" s="38"/>
      <c r="Z2185" s="27"/>
    </row>
    <row r="2186" spans="20:26">
      <c r="T2186" s="38"/>
      <c r="Z2186" s="27"/>
    </row>
    <row r="2187" spans="20:26">
      <c r="T2187" s="38"/>
      <c r="Z2187" s="27"/>
    </row>
    <row r="2188" spans="20:26">
      <c r="T2188" s="38"/>
      <c r="Z2188" s="27"/>
    </row>
    <row r="2189" spans="20:26">
      <c r="T2189" s="38"/>
      <c r="Z2189" s="27"/>
    </row>
    <row r="2190" spans="20:26">
      <c r="T2190" s="38"/>
      <c r="Z2190" s="27"/>
    </row>
    <row r="2191" spans="20:26">
      <c r="T2191" s="38"/>
      <c r="Z2191" s="27"/>
    </row>
    <row r="2192" spans="20:26">
      <c r="T2192" s="38"/>
      <c r="Z2192" s="27"/>
    </row>
    <row r="2193" spans="20:26">
      <c r="T2193" s="38"/>
      <c r="Z2193" s="27"/>
    </row>
    <row r="2194" spans="20:26">
      <c r="T2194" s="38"/>
      <c r="Z2194" s="27"/>
    </row>
    <row r="2195" spans="20:26">
      <c r="T2195" s="38"/>
      <c r="Z2195" s="27"/>
    </row>
    <row r="2196" spans="20:26">
      <c r="T2196" s="38"/>
      <c r="Z2196" s="27"/>
    </row>
    <row r="2197" spans="20:26">
      <c r="T2197" s="38"/>
      <c r="Z2197" s="27"/>
    </row>
    <row r="2198" spans="20:26">
      <c r="T2198" s="38"/>
      <c r="Z2198" s="27"/>
    </row>
    <row r="2199" spans="20:26">
      <c r="T2199" s="38"/>
      <c r="Z2199" s="27"/>
    </row>
    <row r="2200" spans="20:26">
      <c r="T2200" s="38"/>
      <c r="Z2200" s="27"/>
    </row>
    <row r="2201" spans="20:26">
      <c r="T2201" s="38"/>
      <c r="Z2201" s="27"/>
    </row>
    <row r="2202" spans="20:26">
      <c r="T2202" s="38"/>
      <c r="Z2202" s="27"/>
    </row>
    <row r="2203" spans="20:26">
      <c r="T2203" s="38"/>
      <c r="Z2203" s="27"/>
    </row>
    <row r="2204" spans="20:26">
      <c r="T2204" s="38"/>
      <c r="Z2204" s="27"/>
    </row>
    <row r="2205" spans="20:26">
      <c r="T2205" s="38"/>
      <c r="Z2205" s="27"/>
    </row>
    <row r="2206" spans="20:26">
      <c r="T2206" s="38"/>
      <c r="Z2206" s="27"/>
    </row>
    <row r="2207" spans="20:26">
      <c r="T2207" s="38"/>
      <c r="Z2207" s="27"/>
    </row>
    <row r="2208" spans="20:26">
      <c r="T2208" s="38"/>
      <c r="Z2208" s="27"/>
    </row>
    <row r="2209" spans="20:26">
      <c r="T2209" s="38"/>
      <c r="Z2209" s="27"/>
    </row>
    <row r="2210" spans="20:26">
      <c r="T2210" s="38"/>
      <c r="Z2210" s="27"/>
    </row>
    <row r="2211" spans="20:26">
      <c r="T2211" s="38"/>
      <c r="Z2211" s="27"/>
    </row>
    <row r="2212" spans="20:26">
      <c r="T2212" s="38"/>
      <c r="Z2212" s="27"/>
    </row>
    <row r="2213" spans="20:26">
      <c r="T2213" s="38"/>
      <c r="Z2213" s="27"/>
    </row>
    <row r="2214" spans="20:26">
      <c r="T2214" s="38"/>
      <c r="Z2214" s="27"/>
    </row>
    <row r="2215" spans="20:26">
      <c r="T2215" s="38"/>
      <c r="Z2215" s="27"/>
    </row>
    <row r="2216" spans="20:26">
      <c r="T2216" s="38"/>
      <c r="Z2216" s="27"/>
    </row>
    <row r="2217" spans="20:26">
      <c r="T2217" s="38"/>
      <c r="Z2217" s="27"/>
    </row>
    <row r="2218" spans="20:26">
      <c r="T2218" s="38"/>
      <c r="Z2218" s="27"/>
    </row>
    <row r="2219" spans="20:26">
      <c r="T2219" s="38"/>
      <c r="Z2219" s="27"/>
    </row>
    <row r="2220" spans="20:26">
      <c r="T2220" s="38"/>
      <c r="Z2220" s="27"/>
    </row>
    <row r="2221" spans="20:26">
      <c r="T2221" s="38"/>
      <c r="Z2221" s="27"/>
    </row>
    <row r="2222" spans="20:26">
      <c r="T2222" s="38"/>
      <c r="Z2222" s="27"/>
    </row>
    <row r="2223" spans="20:26">
      <c r="T2223" s="38"/>
      <c r="Z2223" s="27"/>
    </row>
    <row r="2224" spans="20:26">
      <c r="T2224" s="38"/>
      <c r="Z2224" s="27"/>
    </row>
    <row r="2225" spans="20:26">
      <c r="T2225" s="38"/>
      <c r="Z2225" s="27"/>
    </row>
    <row r="2226" spans="20:26">
      <c r="T2226" s="38"/>
      <c r="Z2226" s="27"/>
    </row>
    <row r="2227" spans="20:26">
      <c r="T2227" s="38"/>
      <c r="Z2227" s="27"/>
    </row>
    <row r="2228" spans="20:26">
      <c r="T2228" s="38"/>
      <c r="Z2228" s="27"/>
    </row>
    <row r="2229" spans="20:26">
      <c r="T2229" s="38"/>
      <c r="Z2229" s="27"/>
    </row>
    <row r="2230" spans="20:26">
      <c r="T2230" s="38"/>
      <c r="Z2230" s="27"/>
    </row>
    <row r="2231" spans="20:26">
      <c r="T2231" s="38"/>
      <c r="Z2231" s="27"/>
    </row>
    <row r="2232" spans="20:26">
      <c r="T2232" s="38"/>
      <c r="Z2232" s="27"/>
    </row>
    <row r="2233" spans="20:26">
      <c r="T2233" s="38"/>
      <c r="Z2233" s="27"/>
    </row>
    <row r="2234" spans="20:26">
      <c r="T2234" s="38"/>
      <c r="Z2234" s="27"/>
    </row>
    <row r="2235" spans="20:26">
      <c r="T2235" s="38"/>
      <c r="Z2235" s="27"/>
    </row>
    <row r="2236" spans="20:26">
      <c r="T2236" s="38"/>
      <c r="Z2236" s="27"/>
    </row>
    <row r="2237" spans="20:26">
      <c r="T2237" s="38"/>
      <c r="Z2237" s="27"/>
    </row>
    <row r="2238" spans="20:26">
      <c r="T2238" s="38"/>
      <c r="Z2238" s="27"/>
    </row>
    <row r="2239" spans="20:26">
      <c r="T2239" s="38"/>
      <c r="Z2239" s="27"/>
    </row>
    <row r="2240" spans="20:26">
      <c r="T2240" s="38"/>
      <c r="Z2240" s="27"/>
    </row>
    <row r="2241" spans="20:26">
      <c r="T2241" s="38"/>
      <c r="Z2241" s="27"/>
    </row>
    <row r="2242" spans="20:26">
      <c r="T2242" s="38"/>
      <c r="Z2242" s="27"/>
    </row>
    <row r="2243" spans="20:26">
      <c r="T2243" s="38"/>
      <c r="Z2243" s="27"/>
    </row>
    <row r="2244" spans="20:26">
      <c r="T2244" s="38"/>
      <c r="Z2244" s="27"/>
    </row>
    <row r="2245" spans="20:26">
      <c r="T2245" s="38"/>
      <c r="Z2245" s="27"/>
    </row>
    <row r="2246" spans="20:26">
      <c r="T2246" s="38"/>
      <c r="Z2246" s="27"/>
    </row>
    <row r="2247" spans="20:26">
      <c r="T2247" s="38"/>
      <c r="Z2247" s="27"/>
    </row>
    <row r="2248" spans="20:26">
      <c r="T2248" s="38"/>
      <c r="Z2248" s="27"/>
    </row>
    <row r="2249" spans="20:26">
      <c r="T2249" s="38"/>
      <c r="Z2249" s="27"/>
    </row>
    <row r="2250" spans="20:26">
      <c r="T2250" s="38"/>
      <c r="Z2250" s="27"/>
    </row>
    <row r="2251" spans="20:26">
      <c r="T2251" s="38"/>
      <c r="Z2251" s="27"/>
    </row>
    <row r="2252" spans="20:26">
      <c r="T2252" s="38"/>
      <c r="Z2252" s="27"/>
    </row>
    <row r="2253" spans="20:26">
      <c r="T2253" s="38"/>
      <c r="Z2253" s="27"/>
    </row>
    <row r="2254" spans="20:26">
      <c r="T2254" s="38"/>
      <c r="Z2254" s="27"/>
    </row>
    <row r="2255" spans="20:26">
      <c r="T2255" s="38"/>
      <c r="Z2255" s="27"/>
    </row>
    <row r="2256" spans="20:26">
      <c r="T2256" s="38"/>
      <c r="Z2256" s="27"/>
    </row>
    <row r="2257" spans="20:26">
      <c r="T2257" s="38"/>
      <c r="Z2257" s="27"/>
    </row>
    <row r="2258" spans="20:26">
      <c r="T2258" s="38"/>
      <c r="Z2258" s="27"/>
    </row>
    <row r="2259" spans="20:26">
      <c r="T2259" s="38"/>
      <c r="Z2259" s="27"/>
    </row>
    <row r="2260" spans="20:26">
      <c r="T2260" s="38"/>
      <c r="Z2260" s="27"/>
    </row>
    <row r="2261" spans="20:26">
      <c r="T2261" s="38"/>
      <c r="Z2261" s="27"/>
    </row>
    <row r="2262" spans="20:26">
      <c r="T2262" s="38"/>
      <c r="Z2262" s="27"/>
    </row>
    <row r="2263" spans="20:26">
      <c r="T2263" s="38"/>
      <c r="Z2263" s="27"/>
    </row>
    <row r="2264" spans="20:26">
      <c r="T2264" s="38"/>
      <c r="Z2264" s="27"/>
    </row>
    <row r="2265" spans="20:26">
      <c r="T2265" s="38"/>
      <c r="Z2265" s="27"/>
    </row>
    <row r="2266" spans="20:26">
      <c r="T2266" s="38"/>
      <c r="Z2266" s="27"/>
    </row>
    <row r="2267" spans="20:26">
      <c r="T2267" s="38"/>
      <c r="Z2267" s="27"/>
    </row>
    <row r="2268" spans="20:26">
      <c r="T2268" s="38"/>
      <c r="Z2268" s="27"/>
    </row>
    <row r="2269" spans="20:26">
      <c r="T2269" s="38"/>
      <c r="Z2269" s="27"/>
    </row>
    <row r="2270" spans="20:26">
      <c r="T2270" s="38"/>
      <c r="Z2270" s="27"/>
    </row>
    <row r="2271" spans="20:26">
      <c r="T2271" s="38"/>
      <c r="Z2271" s="27"/>
    </row>
    <row r="2272" spans="20:26">
      <c r="T2272" s="38"/>
      <c r="Z2272" s="27"/>
    </row>
    <row r="2273" spans="20:26">
      <c r="T2273" s="38"/>
      <c r="Z2273" s="27"/>
    </row>
    <row r="2274" spans="20:26">
      <c r="T2274" s="38"/>
      <c r="Z2274" s="27"/>
    </row>
    <row r="2275" spans="20:26">
      <c r="T2275" s="38"/>
      <c r="Z2275" s="27"/>
    </row>
    <row r="2276" spans="20:26">
      <c r="T2276" s="38"/>
      <c r="Z2276" s="27"/>
    </row>
    <row r="2277" spans="20:26">
      <c r="T2277" s="38"/>
      <c r="Z2277" s="27"/>
    </row>
    <row r="2278" spans="20:26">
      <c r="T2278" s="38"/>
      <c r="Z2278" s="27"/>
    </row>
    <row r="2279" spans="20:26">
      <c r="T2279" s="38"/>
      <c r="Z2279" s="27"/>
    </row>
    <row r="2280" spans="20:26">
      <c r="T2280" s="38"/>
      <c r="Z2280" s="27"/>
    </row>
    <row r="2281" spans="20:26">
      <c r="T2281" s="38"/>
      <c r="Z2281" s="27"/>
    </row>
    <row r="2282" spans="20:26">
      <c r="T2282" s="38"/>
      <c r="Z2282" s="27"/>
    </row>
    <row r="2283" spans="20:26">
      <c r="T2283" s="38"/>
      <c r="Z2283" s="27"/>
    </row>
    <row r="2284" spans="20:26">
      <c r="T2284" s="38"/>
      <c r="Z2284" s="27"/>
    </row>
    <row r="2285" spans="20:26">
      <c r="T2285" s="38"/>
      <c r="Z2285" s="27"/>
    </row>
    <row r="2286" spans="20:26">
      <c r="T2286" s="38"/>
      <c r="Z2286" s="27"/>
    </row>
    <row r="2287" spans="20:26">
      <c r="T2287" s="38"/>
      <c r="Z2287" s="27"/>
    </row>
    <row r="2288" spans="20:26">
      <c r="T2288" s="38"/>
      <c r="Z2288" s="27"/>
    </row>
    <row r="2289" spans="20:26">
      <c r="T2289" s="38"/>
      <c r="Z2289" s="27"/>
    </row>
    <row r="2290" spans="20:26">
      <c r="T2290" s="38"/>
      <c r="Z2290" s="27"/>
    </row>
    <row r="2291" spans="20:26">
      <c r="T2291" s="38"/>
      <c r="Z2291" s="27"/>
    </row>
    <row r="2292" spans="20:26">
      <c r="T2292" s="38"/>
      <c r="Z2292" s="27"/>
    </row>
    <row r="2293" spans="20:26">
      <c r="T2293" s="38"/>
      <c r="Z2293" s="27"/>
    </row>
    <row r="2294" spans="20:26">
      <c r="T2294" s="38"/>
      <c r="Z2294" s="27"/>
    </row>
    <row r="2295" spans="20:26">
      <c r="T2295" s="38"/>
      <c r="Z2295" s="27"/>
    </row>
    <row r="2296" spans="20:26">
      <c r="T2296" s="38"/>
      <c r="Z2296" s="27"/>
    </row>
    <row r="2297" spans="20:26">
      <c r="T2297" s="38"/>
      <c r="Z2297" s="27"/>
    </row>
    <row r="2298" spans="20:26">
      <c r="T2298" s="38"/>
      <c r="Z2298" s="27"/>
    </row>
    <row r="2299" spans="20:26">
      <c r="T2299" s="38"/>
      <c r="Z2299" s="27"/>
    </row>
    <row r="2300" spans="20:26">
      <c r="T2300" s="38"/>
      <c r="Z2300" s="27"/>
    </row>
    <row r="2301" spans="20:26">
      <c r="T2301" s="38"/>
      <c r="Z2301" s="27"/>
    </row>
    <row r="2302" spans="20:26">
      <c r="T2302" s="38"/>
      <c r="Z2302" s="27"/>
    </row>
    <row r="2303" spans="20:26">
      <c r="T2303" s="38"/>
      <c r="Z2303" s="27"/>
    </row>
    <row r="2304" spans="20:26">
      <c r="T2304" s="38"/>
      <c r="Z2304" s="27"/>
    </row>
    <row r="2305" spans="20:26">
      <c r="T2305" s="38"/>
      <c r="Z2305" s="27"/>
    </row>
    <row r="2306" spans="20:26">
      <c r="T2306" s="38"/>
      <c r="Z2306" s="27"/>
    </row>
    <row r="2307" spans="20:26">
      <c r="T2307" s="38"/>
      <c r="Z2307" s="27"/>
    </row>
    <row r="2308" spans="20:26">
      <c r="T2308" s="38"/>
      <c r="Z2308" s="27"/>
    </row>
    <row r="2309" spans="20:26">
      <c r="T2309" s="38"/>
      <c r="Z2309" s="27"/>
    </row>
    <row r="2310" spans="20:26">
      <c r="T2310" s="38"/>
      <c r="Z2310" s="27"/>
    </row>
    <row r="2311" spans="20:26">
      <c r="T2311" s="38"/>
      <c r="Z2311" s="27"/>
    </row>
    <row r="2312" spans="20:26">
      <c r="T2312" s="38"/>
      <c r="Z2312" s="27"/>
    </row>
    <row r="2313" spans="20:26">
      <c r="T2313" s="38"/>
      <c r="Z2313" s="27"/>
    </row>
    <row r="2314" spans="20:26">
      <c r="T2314" s="38"/>
      <c r="Z2314" s="27"/>
    </row>
    <row r="2315" spans="20:26">
      <c r="T2315" s="38"/>
      <c r="Z2315" s="27"/>
    </row>
    <row r="2316" spans="20:26">
      <c r="T2316" s="38"/>
      <c r="Z2316" s="27"/>
    </row>
    <row r="2317" spans="20:26">
      <c r="T2317" s="38"/>
      <c r="Z2317" s="27"/>
    </row>
    <row r="2318" spans="20:26">
      <c r="T2318" s="38"/>
      <c r="Z2318" s="27"/>
    </row>
    <row r="2319" spans="20:26">
      <c r="T2319" s="38"/>
      <c r="Z2319" s="27"/>
    </row>
    <row r="2320" spans="20:26">
      <c r="T2320" s="38"/>
      <c r="Z2320" s="27"/>
    </row>
    <row r="2321" spans="20:26">
      <c r="T2321" s="38"/>
      <c r="Z2321" s="27"/>
    </row>
    <row r="2322" spans="20:26">
      <c r="T2322" s="38"/>
      <c r="Z2322" s="27"/>
    </row>
    <row r="2323" spans="20:26">
      <c r="T2323" s="38"/>
      <c r="Z2323" s="27"/>
    </row>
    <row r="2324" spans="20:26">
      <c r="T2324" s="38"/>
      <c r="Z2324" s="27"/>
    </row>
    <row r="2325" spans="20:26">
      <c r="T2325" s="38"/>
      <c r="Z2325" s="27"/>
    </row>
    <row r="2326" spans="20:26">
      <c r="T2326" s="38"/>
      <c r="Z2326" s="27"/>
    </row>
    <row r="2327" spans="20:26">
      <c r="T2327" s="38"/>
      <c r="Z2327" s="27"/>
    </row>
    <row r="2328" spans="20:26">
      <c r="T2328" s="38"/>
      <c r="Z2328" s="27"/>
    </row>
    <row r="2329" spans="20:26">
      <c r="T2329" s="38"/>
      <c r="Z2329" s="27"/>
    </row>
    <row r="2330" spans="20:26">
      <c r="T2330" s="38"/>
      <c r="Z2330" s="27"/>
    </row>
    <row r="2331" spans="20:26">
      <c r="T2331" s="38"/>
      <c r="Z2331" s="27"/>
    </row>
    <row r="2332" spans="20:26">
      <c r="T2332" s="38"/>
      <c r="Z2332" s="27"/>
    </row>
    <row r="2333" spans="20:26">
      <c r="T2333" s="38"/>
      <c r="Z2333" s="27"/>
    </row>
    <row r="2334" spans="20:26">
      <c r="T2334" s="38"/>
      <c r="Z2334" s="27"/>
    </row>
    <row r="2335" spans="20:26">
      <c r="T2335" s="38"/>
      <c r="Z2335" s="27"/>
    </row>
    <row r="2336" spans="20:26">
      <c r="T2336" s="38"/>
      <c r="Z2336" s="27"/>
    </row>
    <row r="2337" spans="20:26">
      <c r="T2337" s="38"/>
      <c r="Z2337" s="27"/>
    </row>
    <row r="2338" spans="20:26">
      <c r="T2338" s="38"/>
      <c r="Z2338" s="27"/>
    </row>
    <row r="2339" spans="20:26">
      <c r="T2339" s="38"/>
      <c r="Z2339" s="27"/>
    </row>
    <row r="2340" spans="20:26">
      <c r="T2340" s="38"/>
      <c r="Z2340" s="27"/>
    </row>
    <row r="2341" spans="20:26">
      <c r="T2341" s="38"/>
      <c r="Z2341" s="27"/>
    </row>
    <row r="2342" spans="20:26">
      <c r="T2342" s="38"/>
      <c r="Z2342" s="27"/>
    </row>
    <row r="2343" spans="20:26">
      <c r="T2343" s="38"/>
      <c r="Z2343" s="27"/>
    </row>
    <row r="2344" spans="20:26">
      <c r="T2344" s="38"/>
      <c r="Z2344" s="27"/>
    </row>
    <row r="2345" spans="20:26">
      <c r="T2345" s="38"/>
      <c r="Z2345" s="27"/>
    </row>
    <row r="2346" spans="20:26">
      <c r="T2346" s="38"/>
      <c r="Z2346" s="27"/>
    </row>
    <row r="2347" spans="20:26">
      <c r="T2347" s="38"/>
      <c r="Z2347" s="27"/>
    </row>
    <row r="2348" spans="20:26">
      <c r="T2348" s="38"/>
      <c r="Z2348" s="27"/>
    </row>
    <row r="2349" spans="20:26">
      <c r="T2349" s="38"/>
      <c r="Z2349" s="27"/>
    </row>
    <row r="2350" spans="20:26">
      <c r="T2350" s="38"/>
      <c r="Z2350" s="27"/>
    </row>
    <row r="2351" spans="20:26">
      <c r="T2351" s="38"/>
      <c r="Z2351" s="27"/>
    </row>
    <row r="2352" spans="20:26">
      <c r="T2352" s="38"/>
      <c r="Z2352" s="27"/>
    </row>
    <row r="2353" spans="20:26">
      <c r="T2353" s="38"/>
      <c r="Z2353" s="27"/>
    </row>
    <row r="2354" spans="20:26">
      <c r="T2354" s="38"/>
      <c r="Z2354" s="27"/>
    </row>
    <row r="2355" spans="20:26">
      <c r="T2355" s="38"/>
      <c r="Z2355" s="27"/>
    </row>
    <row r="2356" spans="20:26">
      <c r="T2356" s="38"/>
      <c r="Z2356" s="27"/>
    </row>
    <row r="2357" spans="20:26">
      <c r="T2357" s="38"/>
      <c r="Z2357" s="27"/>
    </row>
    <row r="2358" spans="20:26">
      <c r="T2358" s="38"/>
      <c r="Z2358" s="27"/>
    </row>
    <row r="2359" spans="20:26">
      <c r="T2359" s="38"/>
      <c r="Z2359" s="27"/>
    </row>
    <row r="2360" spans="20:26">
      <c r="T2360" s="38"/>
      <c r="Z2360" s="27"/>
    </row>
    <row r="2361" spans="20:26">
      <c r="T2361" s="38"/>
      <c r="Z2361" s="27"/>
    </row>
    <row r="2362" spans="20:26">
      <c r="T2362" s="38"/>
      <c r="Z2362" s="27"/>
    </row>
    <row r="2363" spans="20:26">
      <c r="T2363" s="38"/>
      <c r="Z2363" s="27"/>
    </row>
    <row r="2364" spans="20:26">
      <c r="T2364" s="38"/>
      <c r="Z2364" s="27"/>
    </row>
    <row r="2365" spans="20:26">
      <c r="T2365" s="38"/>
      <c r="Z2365" s="27"/>
    </row>
    <row r="2366" spans="20:26">
      <c r="T2366" s="38"/>
      <c r="Z2366" s="27"/>
    </row>
    <row r="2367" spans="20:26">
      <c r="T2367" s="38"/>
      <c r="Z2367" s="27"/>
    </row>
    <row r="2368" spans="20:26">
      <c r="T2368" s="38"/>
      <c r="Z2368" s="27"/>
    </row>
    <row r="2369" spans="20:26">
      <c r="T2369" s="38"/>
      <c r="Z2369" s="27"/>
    </row>
    <row r="2370" spans="20:26">
      <c r="T2370" s="38"/>
      <c r="Z2370" s="27"/>
    </row>
    <row r="2371" spans="20:26">
      <c r="T2371" s="38"/>
      <c r="Z2371" s="27"/>
    </row>
    <row r="2372" spans="20:26">
      <c r="T2372" s="38"/>
      <c r="Z2372" s="27"/>
    </row>
    <row r="2373" spans="20:26">
      <c r="T2373" s="38"/>
      <c r="Z2373" s="27"/>
    </row>
    <row r="2374" spans="20:26">
      <c r="T2374" s="38"/>
      <c r="Z2374" s="27"/>
    </row>
    <row r="2375" spans="20:26">
      <c r="T2375" s="38"/>
      <c r="Z2375" s="27"/>
    </row>
    <row r="2376" spans="20:26">
      <c r="T2376" s="38"/>
      <c r="Z2376" s="27"/>
    </row>
    <row r="2377" spans="20:26">
      <c r="T2377" s="38"/>
      <c r="Z2377" s="27"/>
    </row>
    <row r="2378" spans="20:26">
      <c r="T2378" s="38"/>
      <c r="Z2378" s="27"/>
    </row>
    <row r="2379" spans="20:26">
      <c r="T2379" s="38"/>
      <c r="Z2379" s="27"/>
    </row>
    <row r="2380" spans="20:26">
      <c r="T2380" s="38"/>
      <c r="Z2380" s="27"/>
    </row>
    <row r="2381" spans="20:26">
      <c r="T2381" s="38"/>
      <c r="Z2381" s="27"/>
    </row>
    <row r="2382" spans="20:26">
      <c r="T2382" s="38"/>
      <c r="Z2382" s="27"/>
    </row>
    <row r="2383" spans="20:26">
      <c r="T2383" s="38"/>
      <c r="Z2383" s="27"/>
    </row>
    <row r="2384" spans="20:26">
      <c r="T2384" s="38"/>
      <c r="Z2384" s="27"/>
    </row>
    <row r="2385" spans="20:26">
      <c r="T2385" s="38"/>
      <c r="Z2385" s="27"/>
    </row>
    <row r="2386" spans="20:26">
      <c r="T2386" s="38"/>
      <c r="Z2386" s="27"/>
    </row>
    <row r="2387" spans="20:26">
      <c r="T2387" s="38"/>
      <c r="Z2387" s="27"/>
    </row>
    <row r="2388" spans="20:26">
      <c r="T2388" s="38"/>
      <c r="Z2388" s="27"/>
    </row>
    <row r="2389" spans="20:26">
      <c r="T2389" s="38"/>
      <c r="Z2389" s="27"/>
    </row>
    <row r="2390" spans="20:26">
      <c r="T2390" s="38"/>
      <c r="Z2390" s="27"/>
    </row>
    <row r="2391" spans="20:26">
      <c r="T2391" s="38"/>
      <c r="Z2391" s="27"/>
    </row>
    <row r="2392" spans="20:26">
      <c r="T2392" s="38"/>
      <c r="Z2392" s="27"/>
    </row>
    <row r="2393" spans="20:26">
      <c r="T2393" s="38"/>
      <c r="Z2393" s="27"/>
    </row>
    <row r="2394" spans="20:26">
      <c r="T2394" s="38"/>
      <c r="Z2394" s="27"/>
    </row>
    <row r="2395" spans="20:26">
      <c r="T2395" s="38"/>
      <c r="Z2395" s="27"/>
    </row>
    <row r="2396" spans="20:26">
      <c r="T2396" s="38"/>
      <c r="Z2396" s="27"/>
    </row>
    <row r="2397" spans="20:26">
      <c r="T2397" s="38"/>
      <c r="Z2397" s="27"/>
    </row>
    <row r="2398" spans="20:26">
      <c r="T2398" s="38"/>
      <c r="Z2398" s="27"/>
    </row>
    <row r="2399" spans="20:26">
      <c r="T2399" s="38"/>
      <c r="Z2399" s="27"/>
    </row>
    <row r="2400" spans="20:26">
      <c r="T2400" s="38"/>
      <c r="Z2400" s="27"/>
    </row>
    <row r="2401" spans="20:26">
      <c r="T2401" s="38"/>
      <c r="Z2401" s="27"/>
    </row>
    <row r="2402" spans="20:26">
      <c r="T2402" s="38"/>
      <c r="Z2402" s="27"/>
    </row>
    <row r="2403" spans="20:26">
      <c r="T2403" s="38"/>
      <c r="Z2403" s="27"/>
    </row>
    <row r="2404" spans="20:26">
      <c r="T2404" s="38"/>
      <c r="Z2404" s="27"/>
    </row>
    <row r="2405" spans="20:26">
      <c r="T2405" s="38"/>
      <c r="Z2405" s="27"/>
    </row>
    <row r="2406" spans="20:26">
      <c r="T2406" s="38"/>
      <c r="Z2406" s="27"/>
    </row>
    <row r="2407" spans="20:26">
      <c r="T2407" s="38"/>
      <c r="Z2407" s="27"/>
    </row>
    <row r="2408" spans="20:26">
      <c r="T2408" s="38"/>
      <c r="Z2408" s="27"/>
    </row>
    <row r="2409" spans="20:26">
      <c r="T2409" s="38"/>
      <c r="Z2409" s="27"/>
    </row>
    <row r="2410" spans="20:26">
      <c r="T2410" s="38"/>
      <c r="Z2410" s="27"/>
    </row>
    <row r="2411" spans="20:26">
      <c r="T2411" s="38"/>
      <c r="Z2411" s="27"/>
    </row>
    <row r="2412" spans="20:26">
      <c r="T2412" s="38"/>
      <c r="Z2412" s="27"/>
    </row>
    <row r="2413" spans="20:26">
      <c r="T2413" s="38"/>
      <c r="Z2413" s="27"/>
    </row>
    <row r="2414" spans="20:26">
      <c r="T2414" s="38"/>
      <c r="Z2414" s="27"/>
    </row>
    <row r="2415" spans="20:26">
      <c r="T2415" s="38"/>
      <c r="Z2415" s="27"/>
    </row>
    <row r="2416" spans="20:26">
      <c r="T2416" s="38"/>
      <c r="Z2416" s="27"/>
    </row>
    <row r="2417" spans="20:26">
      <c r="T2417" s="38"/>
      <c r="Z2417" s="27"/>
    </row>
    <row r="2418" spans="20:26">
      <c r="T2418" s="38"/>
      <c r="Z2418" s="27"/>
    </row>
    <row r="2419" spans="20:26">
      <c r="T2419" s="38"/>
      <c r="Z2419" s="27"/>
    </row>
    <row r="2420" spans="20:26">
      <c r="T2420" s="38"/>
      <c r="Z2420" s="27"/>
    </row>
    <row r="2421" spans="20:26">
      <c r="T2421" s="38"/>
      <c r="Z2421" s="27"/>
    </row>
    <row r="2422" spans="20:26">
      <c r="T2422" s="38"/>
      <c r="Z2422" s="27"/>
    </row>
    <row r="2423" spans="20:26">
      <c r="T2423" s="38"/>
      <c r="Z2423" s="27"/>
    </row>
    <row r="2424" spans="20:26">
      <c r="T2424" s="38"/>
      <c r="Z2424" s="27"/>
    </row>
    <row r="2425" spans="20:26">
      <c r="T2425" s="38"/>
      <c r="Z2425" s="27"/>
    </row>
    <row r="2426" spans="20:26">
      <c r="T2426" s="38"/>
      <c r="Z2426" s="27"/>
    </row>
    <row r="2427" spans="20:26">
      <c r="T2427" s="38"/>
      <c r="Z2427" s="27"/>
    </row>
    <row r="2428" spans="20:26">
      <c r="T2428" s="38"/>
      <c r="Z2428" s="27"/>
    </row>
    <row r="2429" spans="20:26">
      <c r="T2429" s="38"/>
      <c r="Z2429" s="27"/>
    </row>
    <row r="2430" spans="20:26">
      <c r="T2430" s="38"/>
      <c r="Z2430" s="27"/>
    </row>
    <row r="2431" spans="20:26">
      <c r="T2431" s="38"/>
      <c r="Z2431" s="27"/>
    </row>
    <row r="2432" spans="20:26">
      <c r="T2432" s="38"/>
      <c r="Z2432" s="27"/>
    </row>
    <row r="2433" spans="20:26">
      <c r="T2433" s="38"/>
      <c r="Z2433" s="27"/>
    </row>
    <row r="2434" spans="20:26">
      <c r="T2434" s="38"/>
      <c r="Z2434" s="27"/>
    </row>
    <row r="2435" spans="20:26">
      <c r="T2435" s="38"/>
      <c r="Z2435" s="27"/>
    </row>
    <row r="2436" spans="20:26">
      <c r="T2436" s="38"/>
      <c r="Z2436" s="27"/>
    </row>
    <row r="2437" spans="20:26">
      <c r="T2437" s="38"/>
      <c r="Z2437" s="27"/>
    </row>
    <row r="2438" spans="20:26">
      <c r="T2438" s="38"/>
      <c r="Z2438" s="27"/>
    </row>
    <row r="2439" spans="20:26">
      <c r="T2439" s="38"/>
      <c r="Z2439" s="27"/>
    </row>
    <row r="2440" spans="20:26">
      <c r="T2440" s="38"/>
      <c r="Z2440" s="27"/>
    </row>
    <row r="2441" spans="20:26">
      <c r="T2441" s="38"/>
      <c r="Z2441" s="27"/>
    </row>
    <row r="2442" spans="20:26">
      <c r="T2442" s="38"/>
      <c r="Z2442" s="27"/>
    </row>
    <row r="2443" spans="20:26">
      <c r="T2443" s="38"/>
      <c r="Z2443" s="27"/>
    </row>
    <row r="2444" spans="20:26">
      <c r="T2444" s="38"/>
      <c r="Z2444" s="27"/>
    </row>
    <row r="2445" spans="20:26">
      <c r="T2445" s="38"/>
      <c r="Z2445" s="27"/>
    </row>
    <row r="2446" spans="20:26">
      <c r="T2446" s="38"/>
      <c r="Z2446" s="27"/>
    </row>
    <row r="2447" spans="20:26">
      <c r="T2447" s="38"/>
      <c r="Z2447" s="27"/>
    </row>
    <row r="2448" spans="20:26">
      <c r="T2448" s="38"/>
      <c r="Z2448" s="27"/>
    </row>
    <row r="2449" spans="20:26">
      <c r="T2449" s="38"/>
      <c r="Z2449" s="27"/>
    </row>
    <row r="2450" spans="20:26">
      <c r="T2450" s="38"/>
      <c r="Z2450" s="27"/>
    </row>
    <row r="2451" spans="20:26">
      <c r="T2451" s="38"/>
      <c r="Z2451" s="27"/>
    </row>
    <row r="2452" spans="20:26">
      <c r="T2452" s="38"/>
      <c r="Z2452" s="27"/>
    </row>
    <row r="2453" spans="20:26">
      <c r="T2453" s="38"/>
      <c r="Z2453" s="27"/>
    </row>
    <row r="2454" spans="20:26">
      <c r="T2454" s="38"/>
      <c r="Z2454" s="27"/>
    </row>
    <row r="2455" spans="20:26">
      <c r="T2455" s="38"/>
      <c r="Z2455" s="27"/>
    </row>
    <row r="2456" spans="20:26">
      <c r="T2456" s="38"/>
      <c r="Z2456" s="27"/>
    </row>
    <row r="2457" spans="20:26">
      <c r="T2457" s="38"/>
      <c r="Z2457" s="27"/>
    </row>
    <row r="2458" spans="20:26">
      <c r="T2458" s="38"/>
      <c r="Z2458" s="27"/>
    </row>
    <row r="2459" spans="20:26">
      <c r="T2459" s="38"/>
      <c r="Z2459" s="27"/>
    </row>
    <row r="2460" spans="20:26">
      <c r="T2460" s="38"/>
      <c r="Z2460" s="27"/>
    </row>
    <row r="2461" spans="20:26">
      <c r="T2461" s="38"/>
      <c r="Z2461" s="27"/>
    </row>
    <row r="2462" spans="20:26">
      <c r="T2462" s="38"/>
    </row>
    <row r="2463" spans="20:26">
      <c r="T2463" s="38"/>
    </row>
    <row r="2464" spans="20:26">
      <c r="T2464" s="38"/>
    </row>
    <row r="2465" spans="20:20">
      <c r="T2465" s="38"/>
    </row>
    <row r="2466" spans="20:20">
      <c r="T2466" s="38"/>
    </row>
  </sheetData>
  <autoFilter ref="A10:AV1764" xr:uid="{00000000-0009-0000-0000-000004000000}"/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7137" r:id="rId3" name="CommandButton1">
          <controlPr defaultSize="0" autoLine="0" r:id="rId4">
            <anchor moveWithCells="1">
              <from>
                <xdr:col>30</xdr:col>
                <xdr:colOff>0</xdr:colOff>
                <xdr:row>1</xdr:row>
                <xdr:rowOff>161925</xdr:rowOff>
              </from>
              <to>
                <xdr:col>31</xdr:col>
                <xdr:colOff>76200</xdr:colOff>
                <xdr:row>5</xdr:row>
                <xdr:rowOff>57150</xdr:rowOff>
              </to>
            </anchor>
          </controlPr>
        </control>
      </mc:Choice>
      <mc:Fallback>
        <control shapeId="347137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2">
    <tabColor rgb="FFFFC000"/>
  </sheetPr>
  <dimension ref="A1:U528"/>
  <sheetViews>
    <sheetView topLeftCell="J1" zoomScale="70" zoomScaleNormal="70" workbookViewId="0">
      <selection activeCell="AA1" sqref="AA1"/>
    </sheetView>
  </sheetViews>
  <sheetFormatPr defaultRowHeight="16.5"/>
  <cols>
    <col min="1" max="1" width="21.5" style="112" bestFit="1" customWidth="1"/>
    <col min="2" max="2" width="21.5" style="112" customWidth="1"/>
    <col min="3" max="3" width="22.25" style="112" bestFit="1" customWidth="1"/>
    <col min="4" max="4" width="19.5" style="112" bestFit="1" customWidth="1"/>
    <col min="5" max="5" width="11.125" style="112" customWidth="1"/>
    <col min="6" max="7" width="12.5" style="112" bestFit="1" customWidth="1"/>
    <col min="8" max="13" width="11.125" style="112" customWidth="1"/>
    <col min="14" max="14" width="9.625" style="112" bestFit="1" customWidth="1"/>
    <col min="15" max="15" width="12.125" style="112" bestFit="1" customWidth="1"/>
    <col min="16" max="16" width="13.125" style="112" bestFit="1" customWidth="1"/>
    <col min="17" max="17" width="27.625" style="112" bestFit="1" customWidth="1"/>
    <col min="18" max="18" width="18.125" style="112" bestFit="1" customWidth="1"/>
    <col min="19" max="20" width="9" style="112"/>
    <col min="21" max="21" width="21.875" style="112" bestFit="1" customWidth="1"/>
    <col min="22" max="16384" width="9" style="112"/>
  </cols>
  <sheetData>
    <row r="1" spans="1:21">
      <c r="B1" s="150" t="s">
        <v>302</v>
      </c>
      <c r="C1" s="149">
        <v>43992</v>
      </c>
      <c r="G1" s="112">
        <v>1</v>
      </c>
      <c r="N1" s="112">
        <f>G1+1</f>
        <v>2</v>
      </c>
      <c r="O1" s="112">
        <f>N1+1</f>
        <v>3</v>
      </c>
    </row>
    <row r="2" spans="1:21">
      <c r="B2" s="150" t="s">
        <v>330</v>
      </c>
      <c r="C2" s="149">
        <f>WORKDAY(C1,2)</f>
        <v>43994</v>
      </c>
    </row>
    <row r="3" spans="1:21">
      <c r="C3" s="38"/>
    </row>
    <row r="4" spans="1:21">
      <c r="A4" s="29"/>
      <c r="B4" s="29"/>
      <c r="C4" s="29"/>
      <c r="D4" s="49" t="s">
        <v>327</v>
      </c>
      <c r="E4" s="147" t="s">
        <v>269</v>
      </c>
      <c r="F4" s="147" t="s">
        <v>464</v>
      </c>
      <c r="G4" s="147" t="s">
        <v>329</v>
      </c>
      <c r="H4" s="131"/>
      <c r="I4" s="131"/>
      <c r="J4" s="131"/>
      <c r="K4" s="131"/>
      <c r="L4" s="131"/>
      <c r="M4" s="131"/>
      <c r="N4" s="29"/>
      <c r="O4" s="147" t="s">
        <v>331</v>
      </c>
      <c r="P4" s="38"/>
      <c r="Q4" s="51" t="s">
        <v>465</v>
      </c>
      <c r="R4" s="29"/>
      <c r="S4" s="29"/>
      <c r="T4" s="29"/>
      <c r="U4" s="29"/>
    </row>
    <row r="5" spans="1:21">
      <c r="A5" s="29"/>
      <c r="B5" s="29" t="s">
        <v>257</v>
      </c>
      <c r="C5" s="29"/>
      <c r="D5" s="143">
        <f>WORKDAY(C1,3)</f>
        <v>43997</v>
      </c>
      <c r="E5" s="132">
        <f>_xll.BDH(B5,$E$4,$C$1,$C$1)</f>
        <v>0.31838</v>
      </c>
      <c r="F5" s="144"/>
      <c r="G5" s="141">
        <f>E5</f>
        <v>0.31838</v>
      </c>
      <c r="H5" s="144"/>
      <c r="I5" s="144"/>
      <c r="J5" s="144"/>
      <c r="K5" s="144"/>
      <c r="L5" s="144"/>
      <c r="M5" s="144"/>
      <c r="N5" s="134"/>
      <c r="O5" s="141">
        <f>E5</f>
        <v>0.31838</v>
      </c>
      <c r="P5" s="98"/>
      <c r="Q5" s="29"/>
      <c r="R5" s="49" t="s">
        <v>440</v>
      </c>
      <c r="S5" s="49" t="s">
        <v>441</v>
      </c>
      <c r="T5" s="29"/>
      <c r="U5" s="29"/>
    </row>
    <row r="6" spans="1:21">
      <c r="A6" s="29">
        <v>1</v>
      </c>
      <c r="B6" s="29" t="str">
        <f t="shared" ref="B6:B11" si="0">VLOOKUP(A6,$T$6:$U$21,2,FALSE)</f>
        <v>EDM0 COMB Comdty</v>
      </c>
      <c r="C6" s="29"/>
      <c r="D6" s="143" t="str">
        <f>_xll.BDP(B6,$D$4)</f>
        <v>2030-06-17</v>
      </c>
      <c r="E6" s="132" t="str">
        <f>_xll.BDH(B6,$E$4,$C$1,$C$1)</f>
        <v>#N/A N/A</v>
      </c>
      <c r="F6" s="141" t="e">
        <f t="shared" ref="F6:F11" si="1">O6-(100-E6)</f>
        <v>#VALUE!</v>
      </c>
      <c r="G6" s="141" t="e">
        <f t="shared" ref="G6:G11" si="2">100-(E6-F6)</f>
        <v>#VALUE!</v>
      </c>
      <c r="H6" s="144"/>
      <c r="I6" s="144"/>
      <c r="J6" s="144"/>
      <c r="K6" s="144"/>
      <c r="L6" s="144"/>
      <c r="M6" s="144"/>
      <c r="N6" s="134"/>
      <c r="O6" s="141">
        <f t="shared" ref="O6:O11" si="3">O47</f>
        <v>0.31997999999999999</v>
      </c>
      <c r="P6" s="98"/>
      <c r="Q6" s="29" t="s">
        <v>461</v>
      </c>
      <c r="R6" s="29" t="str">
        <f>_xll.BDP(Q6,$R$5)</f>
        <v>#N/A Invalid Security</v>
      </c>
      <c r="S6" s="134" t="e">
        <f>IF((R6-$C$2)/360&lt;0,0,(R6-$C$2)/360)</f>
        <v>#VALUE!</v>
      </c>
      <c r="T6" s="29" t="e">
        <f t="shared" ref="T6:T21" si="4">IF(S6=0,0,T5+1)</f>
        <v>#VALUE!</v>
      </c>
      <c r="U6" s="29" t="e">
        <f>IF(T6&gt;0,Q6,"")</f>
        <v>#VALUE!</v>
      </c>
    </row>
    <row r="7" spans="1:21">
      <c r="A7" s="29">
        <v>2</v>
      </c>
      <c r="B7" s="29" t="str">
        <f t="shared" si="0"/>
        <v>EDU0 COMB Comdty</v>
      </c>
      <c r="C7" s="29"/>
      <c r="D7" s="143" t="str">
        <f>_xll.BDP(B7,$D$4)</f>
        <v>2030-09-16</v>
      </c>
      <c r="E7" s="132" t="str">
        <f>_xll.BDH(B7,$E$4,$C$1,$C$1)</f>
        <v>#N/A N/A</v>
      </c>
      <c r="F7" s="141" t="e">
        <f t="shared" si="1"/>
        <v>#VALUE!</v>
      </c>
      <c r="G7" s="141" t="e">
        <f t="shared" si="2"/>
        <v>#VALUE!</v>
      </c>
      <c r="H7" s="144"/>
      <c r="I7" s="144"/>
      <c r="J7" s="144"/>
      <c r="K7" s="144"/>
      <c r="L7" s="144"/>
      <c r="M7" s="144"/>
      <c r="N7" s="134"/>
      <c r="O7" s="141">
        <f t="shared" si="3"/>
        <v>0.29453000000000001</v>
      </c>
      <c r="P7" s="98"/>
      <c r="Q7" s="29" t="s">
        <v>462</v>
      </c>
      <c r="R7" s="29" t="str">
        <f>_xll.BDP(Q7,$R$5)</f>
        <v>2019-11-18</v>
      </c>
      <c r="S7" s="134">
        <f t="shared" ref="S7:S21" si="5">IF((R7-$C$2)/360&lt;0,0,(R7-$C$2)/360)</f>
        <v>0</v>
      </c>
      <c r="T7" s="29">
        <f t="shared" si="4"/>
        <v>0</v>
      </c>
      <c r="U7" s="29" t="str">
        <f t="shared" ref="U7:U21" si="6">IF(T7&gt;0,Q7,"")</f>
        <v/>
      </c>
    </row>
    <row r="8" spans="1:21">
      <c r="A8" s="29">
        <v>3</v>
      </c>
      <c r="B8" s="29" t="str">
        <f t="shared" si="0"/>
        <v>EDZ0 COMB Comdty</v>
      </c>
      <c r="C8" s="29"/>
      <c r="D8" s="143" t="str">
        <f>_xll.BDP(B8,$D$4)</f>
        <v>2020-12-14</v>
      </c>
      <c r="E8" s="132">
        <f>_xll.BDH(B8,$E$4,$C$1,$C$1)</f>
        <v>99.68</v>
      </c>
      <c r="F8" s="141">
        <f t="shared" si="1"/>
        <v>-1.209999999993161E-3</v>
      </c>
      <c r="G8" s="141">
        <f t="shared" si="2"/>
        <v>0.31879000000000701</v>
      </c>
      <c r="H8" s="144"/>
      <c r="I8" s="144"/>
      <c r="J8" s="144"/>
      <c r="K8" s="144"/>
      <c r="L8" s="144"/>
      <c r="M8" s="144"/>
      <c r="N8" s="134"/>
      <c r="O8" s="141">
        <f t="shared" si="3"/>
        <v>0.31879000000000002</v>
      </c>
      <c r="P8" s="98"/>
      <c r="Q8" s="29" t="s">
        <v>460</v>
      </c>
      <c r="R8" s="29" t="str">
        <f>_xll.BDP(Q8,$R$5)</f>
        <v>2019-12-16</v>
      </c>
      <c r="S8" s="134">
        <f t="shared" si="5"/>
        <v>0</v>
      </c>
      <c r="T8" s="29">
        <f t="shared" si="4"/>
        <v>0</v>
      </c>
      <c r="U8" s="29" t="str">
        <f t="shared" si="6"/>
        <v/>
      </c>
    </row>
    <row r="9" spans="1:21">
      <c r="A9" s="29">
        <v>4</v>
      </c>
      <c r="B9" s="29" t="str">
        <f t="shared" si="0"/>
        <v>EDH1 COMB Comdty</v>
      </c>
      <c r="C9" s="29"/>
      <c r="D9" s="143" t="str">
        <f>_xll.BDP(B9,$D$4)</f>
        <v>2021-03-15</v>
      </c>
      <c r="E9" s="132">
        <f>_xll.BDH(B9,$E$4,$C$1,$C$1)</f>
        <v>99.76</v>
      </c>
      <c r="F9" s="141">
        <f t="shared" si="1"/>
        <v>-2.229999999994875E-3</v>
      </c>
      <c r="G9" s="141">
        <f t="shared" si="2"/>
        <v>0.23776999999999759</v>
      </c>
      <c r="H9" s="144"/>
      <c r="I9" s="144"/>
      <c r="J9" s="144"/>
      <c r="K9" s="144"/>
      <c r="L9" s="144"/>
      <c r="M9" s="144"/>
      <c r="N9" s="134"/>
      <c r="O9" s="141">
        <f t="shared" si="3"/>
        <v>0.23777000000000001</v>
      </c>
      <c r="P9" s="98"/>
      <c r="Q9" s="29" t="s">
        <v>463</v>
      </c>
      <c r="R9" s="29" t="str">
        <f>_xll.BDP(Q9,$R$5)</f>
        <v>2020-03-16</v>
      </c>
      <c r="S9" s="134">
        <f t="shared" si="5"/>
        <v>0</v>
      </c>
      <c r="T9" s="29">
        <f t="shared" si="4"/>
        <v>0</v>
      </c>
      <c r="U9" s="29" t="str">
        <f t="shared" si="6"/>
        <v/>
      </c>
    </row>
    <row r="10" spans="1:21">
      <c r="A10" s="29">
        <v>5</v>
      </c>
      <c r="B10" s="29" t="str">
        <f t="shared" si="0"/>
        <v>EDM1 COMB Comdty</v>
      </c>
      <c r="C10" s="29"/>
      <c r="D10" s="143" t="str">
        <f>_xll.BDP(B10,$D$4)</f>
        <v>2021-06-14</v>
      </c>
      <c r="E10" s="132">
        <f>_xll.BDH(B10,$E$4,$C$1,$C$1)</f>
        <v>99.775000000000006</v>
      </c>
      <c r="F10" s="141">
        <f t="shared" si="1"/>
        <v>-3.5099999999943232E-3</v>
      </c>
      <c r="G10" s="141">
        <f t="shared" si="2"/>
        <v>0.22149000000000285</v>
      </c>
      <c r="H10" s="144"/>
      <c r="I10" s="144"/>
      <c r="J10" s="144"/>
      <c r="K10" s="144"/>
      <c r="L10" s="144"/>
      <c r="M10" s="144"/>
      <c r="N10" s="134"/>
      <c r="O10" s="141">
        <f t="shared" si="3"/>
        <v>0.22148999999999999</v>
      </c>
      <c r="P10" s="98"/>
      <c r="Q10" s="29" t="s">
        <v>332</v>
      </c>
      <c r="R10" s="29" t="str">
        <f>_xll.BDP(Q10,$R$5)</f>
        <v>2030-06-17</v>
      </c>
      <c r="S10" s="134">
        <f t="shared" si="5"/>
        <v>10.158333333333333</v>
      </c>
      <c r="T10" s="29">
        <f t="shared" si="4"/>
        <v>1</v>
      </c>
      <c r="U10" s="29" t="str">
        <f t="shared" si="6"/>
        <v>EDM0 COMB Comdty</v>
      </c>
    </row>
    <row r="11" spans="1:21">
      <c r="A11" s="29">
        <v>6</v>
      </c>
      <c r="B11" s="29" t="str">
        <f t="shared" si="0"/>
        <v>EDU1 COMB Comdty</v>
      </c>
      <c r="C11" s="29"/>
      <c r="D11" s="143" t="str">
        <f>_xll.BDP(B11,$D$4)</f>
        <v>2021-09-13</v>
      </c>
      <c r="E11" s="132">
        <f>_xll.BDH(B11,$E$4,$C$1,$C$1)</f>
        <v>99.78</v>
      </c>
      <c r="F11" s="141">
        <f t="shared" si="1"/>
        <v>-5.0699999999988532E-3</v>
      </c>
      <c r="G11" s="141">
        <f t="shared" si="2"/>
        <v>0.2149299999999954</v>
      </c>
      <c r="H11" s="144"/>
      <c r="I11" s="144"/>
      <c r="J11" s="144"/>
      <c r="K11" s="144"/>
      <c r="L11" s="144"/>
      <c r="M11" s="144"/>
      <c r="N11" s="134"/>
      <c r="O11" s="141">
        <f t="shared" si="3"/>
        <v>0.21493000000000001</v>
      </c>
      <c r="P11" s="98"/>
      <c r="Q11" s="29" t="s">
        <v>365</v>
      </c>
      <c r="R11" s="29" t="str">
        <f>_xll.BDP(Q11,$R$5)</f>
        <v>2030-09-16</v>
      </c>
      <c r="S11" s="134">
        <f t="shared" si="5"/>
        <v>10.411111111111111</v>
      </c>
      <c r="T11" s="29">
        <f t="shared" si="4"/>
        <v>2</v>
      </c>
      <c r="U11" s="29" t="str">
        <f t="shared" si="6"/>
        <v>EDU0 COMB Comdty</v>
      </c>
    </row>
    <row r="12" spans="1:21">
      <c r="C12" s="44"/>
      <c r="D12" s="84"/>
      <c r="E12" s="98"/>
      <c r="F12" s="98"/>
      <c r="G12" s="98"/>
      <c r="H12" s="98"/>
      <c r="I12" s="98"/>
      <c r="J12" s="98"/>
      <c r="K12" s="98"/>
      <c r="L12" s="98"/>
      <c r="M12" s="98"/>
      <c r="N12" s="24"/>
      <c r="O12" s="27"/>
      <c r="P12" s="24"/>
      <c r="Q12" s="29" t="s">
        <v>366</v>
      </c>
      <c r="R12" s="29" t="str">
        <f>_xll.BDP(Q12,$R$5)</f>
        <v>2020-12-14</v>
      </c>
      <c r="S12" s="134">
        <f t="shared" si="5"/>
        <v>0.51388888888888884</v>
      </c>
      <c r="T12" s="29">
        <f t="shared" si="4"/>
        <v>3</v>
      </c>
      <c r="U12" s="29" t="str">
        <f t="shared" si="6"/>
        <v>EDZ0 COMB Comdty</v>
      </c>
    </row>
    <row r="13" spans="1:21">
      <c r="A13" s="137"/>
      <c r="B13" s="29"/>
      <c r="C13" s="51" t="s">
        <v>377</v>
      </c>
      <c r="D13" s="29"/>
      <c r="E13" s="29"/>
      <c r="G13" s="51" t="s">
        <v>393</v>
      </c>
      <c r="H13" s="142"/>
      <c r="I13" s="142"/>
      <c r="J13" s="142"/>
      <c r="K13" s="142"/>
      <c r="L13" s="142"/>
      <c r="M13" s="142"/>
      <c r="N13" s="142"/>
      <c r="O13" s="142"/>
      <c r="Q13" s="29" t="s">
        <v>367</v>
      </c>
      <c r="R13" s="29" t="str">
        <f>_xll.BDP(Q13,$R$5)</f>
        <v>2021-03-15</v>
      </c>
      <c r="S13" s="134">
        <f t="shared" si="5"/>
        <v>0.76666666666666672</v>
      </c>
      <c r="T13" s="29">
        <f t="shared" si="4"/>
        <v>4</v>
      </c>
      <c r="U13" s="29" t="str">
        <f t="shared" si="6"/>
        <v>EDH1 COMB Comdty</v>
      </c>
    </row>
    <row r="14" spans="1:21">
      <c r="A14" s="137"/>
      <c r="B14" s="29"/>
      <c r="C14" s="29"/>
      <c r="D14" s="29"/>
      <c r="E14" s="29"/>
      <c r="G14" s="29"/>
      <c r="H14" s="29"/>
      <c r="I14" s="29"/>
      <c r="J14" s="29"/>
      <c r="K14" s="29"/>
      <c r="L14" s="29"/>
      <c r="M14" s="29"/>
      <c r="N14" s="29"/>
      <c r="O14" s="29"/>
      <c r="Q14" s="29" t="s">
        <v>368</v>
      </c>
      <c r="R14" s="29" t="str">
        <f>_xll.BDP(Q14,$R$5)</f>
        <v>2021-06-14</v>
      </c>
      <c r="S14" s="134">
        <f t="shared" si="5"/>
        <v>1.0194444444444444</v>
      </c>
      <c r="T14" s="29">
        <f t="shared" si="4"/>
        <v>5</v>
      </c>
      <c r="U14" s="29" t="str">
        <f t="shared" si="6"/>
        <v>EDM1 COMB Comdty</v>
      </c>
    </row>
    <row r="15" spans="1:21">
      <c r="A15" s="137"/>
      <c r="B15" s="49" t="str">
        <f>_xll.BCurve(C13,"CurveDate="&amp;C1,"cols=4;rows=27")</f>
        <v>Term</v>
      </c>
      <c r="C15" s="49" t="s">
        <v>336</v>
      </c>
      <c r="D15" s="145" t="s">
        <v>339</v>
      </c>
      <c r="E15" s="145" t="s">
        <v>340</v>
      </c>
      <c r="G15" s="140"/>
      <c r="H15" s="146" t="s">
        <v>273</v>
      </c>
      <c r="I15" s="49"/>
      <c r="J15" s="146" t="s">
        <v>413</v>
      </c>
      <c r="K15" s="146" t="s">
        <v>271</v>
      </c>
      <c r="L15" s="146"/>
      <c r="M15" s="146" t="s">
        <v>390</v>
      </c>
      <c r="N15" s="49" t="s">
        <v>391</v>
      </c>
      <c r="O15" s="49" t="s">
        <v>329</v>
      </c>
      <c r="Q15" s="29" t="s">
        <v>369</v>
      </c>
      <c r="R15" s="29" t="str">
        <f>_xll.BDP(Q15,$R$5)</f>
        <v>2021-09-13</v>
      </c>
      <c r="S15" s="134">
        <f t="shared" si="5"/>
        <v>1.2722222222222221</v>
      </c>
      <c r="T15" s="29">
        <f t="shared" si="4"/>
        <v>6</v>
      </c>
      <c r="U15" s="29" t="str">
        <f t="shared" si="6"/>
        <v>EDU1 COMB Comdty</v>
      </c>
    </row>
    <row r="16" spans="1:21">
      <c r="A16" s="137"/>
      <c r="B16" s="29" t="s">
        <v>378</v>
      </c>
      <c r="C16" s="29" t="s">
        <v>337</v>
      </c>
      <c r="D16" s="139">
        <v>0.08</v>
      </c>
      <c r="E16" s="139">
        <v>0.08</v>
      </c>
      <c r="G16" s="140"/>
      <c r="H16" s="141"/>
      <c r="I16" s="141"/>
      <c r="J16" s="141"/>
      <c r="K16" s="141"/>
      <c r="L16" s="141"/>
      <c r="M16" s="141"/>
      <c r="N16" s="29"/>
      <c r="O16" s="29"/>
      <c r="Q16" s="29" t="s">
        <v>370</v>
      </c>
      <c r="R16" s="29" t="str">
        <f>_xll.BDP(Q16,$R$5)</f>
        <v>2021-12-13</v>
      </c>
      <c r="S16" s="134">
        <f t="shared" si="5"/>
        <v>1.5249999999999999</v>
      </c>
      <c r="T16" s="29">
        <f t="shared" si="4"/>
        <v>7</v>
      </c>
      <c r="U16" s="29" t="str">
        <f t="shared" si="6"/>
        <v>EDZ1 COMB Comdty</v>
      </c>
    </row>
    <row r="17" spans="1:21">
      <c r="A17" s="137"/>
      <c r="B17" s="29" t="s">
        <v>379</v>
      </c>
      <c r="C17" s="29" t="s">
        <v>314</v>
      </c>
      <c r="D17" s="139">
        <v>5.595E-2</v>
      </c>
      <c r="E17" s="139">
        <v>0.10605000000000001</v>
      </c>
      <c r="G17" s="140"/>
      <c r="H17" s="141"/>
      <c r="I17" s="141"/>
      <c r="J17" s="141"/>
      <c r="K17" s="141"/>
      <c r="L17" s="141"/>
      <c r="M17" s="141"/>
      <c r="N17" s="29"/>
      <c r="O17" s="29"/>
      <c r="Q17" s="29" t="s">
        <v>455</v>
      </c>
      <c r="R17" s="29" t="str">
        <f>_xll.BDP(Q17,$R$5)</f>
        <v>2022-03-14</v>
      </c>
      <c r="S17" s="134">
        <f t="shared" si="5"/>
        <v>1.7777777777777777</v>
      </c>
      <c r="T17" s="29">
        <f t="shared" si="4"/>
        <v>8</v>
      </c>
      <c r="U17" s="29" t="str">
        <f t="shared" si="6"/>
        <v>EDH2 COMB Comdty</v>
      </c>
    </row>
    <row r="18" spans="1:21">
      <c r="A18" s="137"/>
      <c r="B18" s="29" t="s">
        <v>380</v>
      </c>
      <c r="C18" s="29" t="s">
        <v>314</v>
      </c>
      <c r="D18" s="139">
        <v>7.1080000000000004E-2</v>
      </c>
      <c r="E18" s="139">
        <v>8.992E-2</v>
      </c>
      <c r="G18" s="140"/>
      <c r="H18" s="141"/>
      <c r="I18" s="141"/>
      <c r="J18" s="141"/>
      <c r="K18" s="141"/>
      <c r="L18" s="141"/>
      <c r="M18" s="141"/>
      <c r="N18" s="29"/>
      <c r="O18" s="29"/>
      <c r="Q18" s="29" t="s">
        <v>456</v>
      </c>
      <c r="R18" s="29" t="str">
        <f>_xll.BDP(Q18,$R$5)</f>
        <v>2022-06-13</v>
      </c>
      <c r="S18" s="134">
        <f t="shared" si="5"/>
        <v>2.0305555555555554</v>
      </c>
      <c r="T18" s="29">
        <f t="shared" si="4"/>
        <v>9</v>
      </c>
      <c r="U18" s="29" t="str">
        <f t="shared" si="6"/>
        <v>EDM2 COMB Comdty</v>
      </c>
    </row>
    <row r="19" spans="1:21">
      <c r="A19" s="137"/>
      <c r="B19" s="29" t="s">
        <v>381</v>
      </c>
      <c r="C19" s="29" t="s">
        <v>314</v>
      </c>
      <c r="D19" s="139">
        <v>6.2780000000000002E-2</v>
      </c>
      <c r="E19" s="139">
        <v>9.7220000000000001E-2</v>
      </c>
      <c r="G19" s="140"/>
      <c r="H19" s="141"/>
      <c r="I19" s="141"/>
      <c r="J19" s="141"/>
      <c r="K19" s="141"/>
      <c r="L19" s="141"/>
      <c r="M19" s="141"/>
      <c r="N19" s="29"/>
      <c r="O19" s="29"/>
      <c r="Q19" s="29" t="s">
        <v>457</v>
      </c>
      <c r="R19" s="29" t="str">
        <f>_xll.BDP(Q19,$R$5)</f>
        <v>2022-09-19</v>
      </c>
      <c r="S19" s="134">
        <f t="shared" si="5"/>
        <v>2.3027777777777776</v>
      </c>
      <c r="T19" s="29">
        <f t="shared" si="4"/>
        <v>10</v>
      </c>
      <c r="U19" s="29" t="str">
        <f t="shared" si="6"/>
        <v>EDU2 COMB Comdty</v>
      </c>
    </row>
    <row r="20" spans="1:21">
      <c r="A20" s="137"/>
      <c r="B20" s="29" t="s">
        <v>382</v>
      </c>
      <c r="C20" s="29" t="s">
        <v>314</v>
      </c>
      <c r="D20" s="139">
        <v>7.1389999999999995E-2</v>
      </c>
      <c r="E20" s="139">
        <v>7.8609999999999999E-2</v>
      </c>
      <c r="G20" s="140"/>
      <c r="H20" s="141"/>
      <c r="I20" s="141"/>
      <c r="J20" s="141"/>
      <c r="K20" s="141"/>
      <c r="L20" s="141"/>
      <c r="M20" s="141"/>
      <c r="N20" s="29"/>
      <c r="O20" s="29"/>
      <c r="Q20" s="29" t="s">
        <v>458</v>
      </c>
      <c r="R20" s="29" t="str">
        <f>_xll.BDP(Q20,$R$5)</f>
        <v>2022-12-19</v>
      </c>
      <c r="S20" s="134">
        <f t="shared" si="5"/>
        <v>2.5555555555555554</v>
      </c>
      <c r="T20" s="29">
        <f t="shared" si="4"/>
        <v>11</v>
      </c>
      <c r="U20" s="29" t="str">
        <f t="shared" si="6"/>
        <v>EDZ2 COMB Comdty</v>
      </c>
    </row>
    <row r="21" spans="1:21">
      <c r="A21" s="137"/>
      <c r="B21" s="29" t="s">
        <v>383</v>
      </c>
      <c r="C21" s="29" t="s">
        <v>314</v>
      </c>
      <c r="D21" s="139">
        <v>6.3549999999999995E-2</v>
      </c>
      <c r="E21" s="139">
        <v>8.4449999999999997E-2</v>
      </c>
      <c r="G21" s="140"/>
      <c r="H21" s="141"/>
      <c r="I21" s="141"/>
      <c r="J21" s="141"/>
      <c r="K21" s="141"/>
      <c r="L21" s="141"/>
      <c r="M21" s="141"/>
      <c r="N21" s="29"/>
      <c r="O21" s="29"/>
      <c r="Q21" s="29" t="s">
        <v>459</v>
      </c>
      <c r="R21" s="29" t="str">
        <f>_xll.BDP(Q21,$R$5)</f>
        <v>2023-03-13</v>
      </c>
      <c r="S21" s="134">
        <f t="shared" si="5"/>
        <v>2.7888888888888888</v>
      </c>
      <c r="T21" s="29">
        <f t="shared" si="4"/>
        <v>12</v>
      </c>
      <c r="U21" s="29" t="str">
        <f t="shared" si="6"/>
        <v>EDH3 COMB Comdty</v>
      </c>
    </row>
    <row r="22" spans="1:21">
      <c r="A22" s="137"/>
      <c r="B22" s="29" t="s">
        <v>341</v>
      </c>
      <c r="C22" s="29" t="s">
        <v>314</v>
      </c>
      <c r="D22" s="139">
        <v>6.3460000000000003E-2</v>
      </c>
      <c r="E22" s="139">
        <v>8.054E-2</v>
      </c>
      <c r="G22" s="140"/>
      <c r="H22" s="141"/>
      <c r="I22" s="141"/>
      <c r="J22" s="141"/>
      <c r="K22" s="141"/>
      <c r="L22" s="141"/>
      <c r="M22" s="141"/>
      <c r="N22" s="29"/>
      <c r="O22" s="29"/>
    </row>
    <row r="23" spans="1:21">
      <c r="A23" s="137"/>
      <c r="B23" s="29" t="s">
        <v>384</v>
      </c>
      <c r="C23" s="29" t="s">
        <v>314</v>
      </c>
      <c r="D23" s="139">
        <v>5.8459999999999998E-2</v>
      </c>
      <c r="E23" s="139">
        <v>7.7539999999999998E-2</v>
      </c>
      <c r="G23" s="140"/>
      <c r="H23" s="141"/>
      <c r="I23" s="141"/>
      <c r="J23" s="141"/>
      <c r="K23" s="141"/>
      <c r="L23" s="141"/>
      <c r="M23" s="141"/>
      <c r="N23" s="29"/>
      <c r="O23" s="29"/>
    </row>
    <row r="24" spans="1:21">
      <c r="A24" s="137"/>
      <c r="B24" s="29" t="s">
        <v>385</v>
      </c>
      <c r="C24" s="29" t="s">
        <v>314</v>
      </c>
      <c r="D24" s="139">
        <v>5.3129999999999997E-2</v>
      </c>
      <c r="E24" s="139">
        <v>7.2870000000000004E-2</v>
      </c>
      <c r="G24" s="140"/>
      <c r="H24" s="141"/>
      <c r="I24" s="141"/>
      <c r="J24" s="141"/>
      <c r="K24" s="141"/>
      <c r="L24" s="141"/>
      <c r="M24" s="141"/>
      <c r="N24" s="29"/>
      <c r="O24" s="29"/>
    </row>
    <row r="25" spans="1:21">
      <c r="A25" s="137"/>
      <c r="B25" s="29" t="s">
        <v>386</v>
      </c>
      <c r="C25" s="29" t="s">
        <v>314</v>
      </c>
      <c r="D25" s="139">
        <v>5.5230000000000001E-2</v>
      </c>
      <c r="E25" s="139">
        <v>6.2770000000000006E-2</v>
      </c>
      <c r="G25" s="140"/>
      <c r="H25" s="141"/>
      <c r="I25" s="141"/>
      <c r="J25" s="141"/>
      <c r="K25" s="141"/>
      <c r="L25" s="141"/>
      <c r="M25" s="141"/>
      <c r="N25" s="29"/>
      <c r="O25" s="29"/>
    </row>
    <row r="26" spans="1:21">
      <c r="A26" s="137"/>
      <c r="B26" s="29" t="s">
        <v>387</v>
      </c>
      <c r="C26" s="29" t="s">
        <v>314</v>
      </c>
      <c r="D26" s="139">
        <v>4.6399999999999997E-2</v>
      </c>
      <c r="E26" s="139">
        <v>5.3600000000000002E-2</v>
      </c>
      <c r="G26" s="140"/>
      <c r="H26" s="141"/>
      <c r="I26" s="141"/>
      <c r="J26" s="141"/>
      <c r="K26" s="141"/>
      <c r="L26" s="141"/>
      <c r="M26" s="141"/>
      <c r="N26" s="29"/>
      <c r="O26" s="29"/>
    </row>
    <row r="27" spans="1:21">
      <c r="A27" s="137"/>
      <c r="B27" s="29" t="s">
        <v>388</v>
      </c>
      <c r="C27" s="29" t="s">
        <v>314</v>
      </c>
      <c r="D27" s="139">
        <v>3.143E-2</v>
      </c>
      <c r="E27" s="139">
        <v>5.2569999999999999E-2</v>
      </c>
      <c r="G27" s="140"/>
      <c r="H27" s="141"/>
      <c r="I27" s="141"/>
      <c r="J27" s="141"/>
      <c r="K27" s="141"/>
      <c r="L27" s="141"/>
      <c r="M27" s="141"/>
      <c r="N27" s="29"/>
      <c r="O27" s="29"/>
    </row>
    <row r="28" spans="1:21">
      <c r="A28" s="137"/>
      <c r="B28" s="29" t="s">
        <v>389</v>
      </c>
      <c r="C28" s="29" t="s">
        <v>314</v>
      </c>
      <c r="D28" s="139">
        <v>2.1749999999999999E-2</v>
      </c>
      <c r="E28" s="139">
        <v>3.2250000000000001E-2</v>
      </c>
      <c r="G28" s="140"/>
      <c r="H28" s="141"/>
      <c r="I28" s="141"/>
      <c r="J28" s="141"/>
      <c r="K28" s="141"/>
      <c r="L28" s="141"/>
      <c r="M28" s="141"/>
      <c r="N28" s="29"/>
      <c r="O28" s="29"/>
    </row>
    <row r="29" spans="1:21">
      <c r="A29" s="137"/>
      <c r="B29" s="131" t="s">
        <v>348</v>
      </c>
      <c r="C29" s="29" t="s">
        <v>314</v>
      </c>
      <c r="D29" s="139">
        <v>1.5709999999999998E-2</v>
      </c>
      <c r="E29" s="139">
        <v>2.4289999999999999E-2</v>
      </c>
      <c r="F29" s="84"/>
      <c r="G29" s="140"/>
      <c r="H29" s="134"/>
      <c r="I29" s="29"/>
      <c r="J29" s="29"/>
      <c r="K29" s="29"/>
      <c r="L29" s="29"/>
      <c r="M29" s="136"/>
      <c r="N29" s="136"/>
      <c r="O29" s="136"/>
    </row>
    <row r="30" spans="1:21">
      <c r="A30" s="137"/>
      <c r="B30" s="131" t="s">
        <v>349</v>
      </c>
      <c r="C30" s="29" t="s">
        <v>314</v>
      </c>
      <c r="D30" s="139">
        <v>2.4680000000000001E-2</v>
      </c>
      <c r="E30" s="139">
        <v>3.2320000000000002E-2</v>
      </c>
      <c r="F30" s="84"/>
      <c r="G30" s="29"/>
      <c r="H30" s="134"/>
      <c r="I30" s="29"/>
      <c r="J30" s="29"/>
      <c r="K30" s="29"/>
      <c r="L30" s="29"/>
      <c r="M30" s="136"/>
      <c r="N30" s="136"/>
      <c r="O30" s="136"/>
    </row>
    <row r="31" spans="1:21">
      <c r="A31" s="137"/>
      <c r="B31" s="131" t="s">
        <v>350</v>
      </c>
      <c r="C31" s="29" t="s">
        <v>314</v>
      </c>
      <c r="D31" s="139">
        <v>5.8650000000000001E-2</v>
      </c>
      <c r="E31" s="139">
        <v>7.3349999999999999E-2</v>
      </c>
      <c r="F31" s="84"/>
      <c r="G31" s="29"/>
      <c r="H31" s="134"/>
      <c r="I31" s="29"/>
      <c r="J31" s="29"/>
      <c r="K31" s="29"/>
      <c r="L31" s="29"/>
      <c r="M31" s="136"/>
      <c r="N31" s="136"/>
      <c r="O31" s="136"/>
    </row>
    <row r="32" spans="1:21">
      <c r="A32" s="137"/>
      <c r="B32" s="131" t="s">
        <v>351</v>
      </c>
      <c r="C32" s="29" t="s">
        <v>314</v>
      </c>
      <c r="D32" s="139">
        <v>0.12302</v>
      </c>
      <c r="E32" s="139">
        <v>0.13497999999999999</v>
      </c>
      <c r="F32" s="84"/>
      <c r="G32" s="29"/>
      <c r="H32" s="134"/>
      <c r="I32" s="29"/>
      <c r="J32" s="29"/>
      <c r="K32" s="29"/>
      <c r="L32" s="29"/>
      <c r="M32" s="136"/>
      <c r="N32" s="136"/>
      <c r="O32" s="136"/>
    </row>
    <row r="33" spans="1:15">
      <c r="A33" s="137"/>
      <c r="B33" s="131" t="s">
        <v>353</v>
      </c>
      <c r="C33" s="29" t="s">
        <v>314</v>
      </c>
      <c r="D33" s="139">
        <v>0.28560999999999998</v>
      </c>
      <c r="E33" s="139">
        <v>0.29163</v>
      </c>
      <c r="F33" s="84"/>
      <c r="G33" s="29"/>
      <c r="H33" s="134"/>
      <c r="I33" s="29"/>
      <c r="J33" s="29"/>
      <c r="K33" s="29"/>
      <c r="L33" s="29"/>
      <c r="M33" s="29"/>
      <c r="N33" s="29"/>
      <c r="O33" s="131"/>
    </row>
    <row r="34" spans="1:15">
      <c r="A34" s="137"/>
      <c r="B34" s="131" t="s">
        <v>356</v>
      </c>
      <c r="C34" s="29" t="s">
        <v>314</v>
      </c>
      <c r="D34" s="139">
        <v>0.47022000000000003</v>
      </c>
      <c r="E34" s="139">
        <v>0.47617999999999999</v>
      </c>
      <c r="F34" s="84"/>
      <c r="G34" s="29"/>
      <c r="H34" s="134"/>
      <c r="I34" s="29"/>
      <c r="J34" s="29"/>
      <c r="K34" s="29"/>
      <c r="L34" s="29"/>
      <c r="M34" s="29"/>
      <c r="N34" s="29"/>
      <c r="O34" s="131"/>
    </row>
    <row r="35" spans="1:15">
      <c r="A35" s="137"/>
      <c r="B35" s="131" t="s">
        <v>358</v>
      </c>
      <c r="C35" s="29" t="s">
        <v>314</v>
      </c>
      <c r="D35" s="139">
        <v>0.56299999999999994</v>
      </c>
      <c r="E35" s="139">
        <v>0.56857999999999997</v>
      </c>
      <c r="F35" s="84"/>
      <c r="G35" s="29"/>
      <c r="H35" s="134"/>
      <c r="I35" s="29"/>
      <c r="J35" s="29"/>
      <c r="K35" s="29"/>
      <c r="L35" s="29"/>
      <c r="M35" s="29"/>
      <c r="N35" s="29"/>
      <c r="O35" s="131"/>
    </row>
    <row r="36" spans="1:15">
      <c r="A36" s="137"/>
      <c r="B36" s="131" t="s">
        <v>359</v>
      </c>
      <c r="C36" s="29" t="s">
        <v>314</v>
      </c>
      <c r="D36" s="139">
        <v>0.65212000000000003</v>
      </c>
      <c r="E36" s="139">
        <v>0.65776000000000001</v>
      </c>
      <c r="F36" s="84"/>
      <c r="G36" s="29"/>
      <c r="H36" s="134"/>
      <c r="I36" s="29"/>
      <c r="J36" s="29"/>
      <c r="K36" s="29"/>
      <c r="L36" s="29"/>
      <c r="M36" s="29"/>
      <c r="N36" s="29"/>
      <c r="O36" s="131"/>
    </row>
    <row r="37" spans="1:15">
      <c r="A37" s="137"/>
      <c r="B37" s="131" t="s">
        <v>360</v>
      </c>
      <c r="C37" s="29" t="s">
        <v>314</v>
      </c>
      <c r="D37" s="139">
        <v>0.74334999999999996</v>
      </c>
      <c r="E37" s="139">
        <v>0.74938000000000005</v>
      </c>
      <c r="F37" s="84"/>
      <c r="G37" s="29"/>
      <c r="H37" s="134"/>
      <c r="I37" s="29"/>
      <c r="J37" s="29"/>
      <c r="K37" s="29"/>
      <c r="L37" s="29"/>
      <c r="M37" s="29"/>
      <c r="N37" s="29"/>
      <c r="O37" s="131"/>
    </row>
    <row r="38" spans="1:15">
      <c r="A38" s="137"/>
      <c r="B38" s="131" t="s">
        <v>361</v>
      </c>
      <c r="C38" s="29" t="s">
        <v>314</v>
      </c>
      <c r="D38" s="139">
        <v>0.77685999999999999</v>
      </c>
      <c r="E38" s="139">
        <v>0.78288000000000002</v>
      </c>
      <c r="F38" s="84"/>
      <c r="G38" s="29"/>
      <c r="H38" s="134"/>
      <c r="I38" s="29"/>
      <c r="J38" s="29"/>
      <c r="K38" s="29"/>
      <c r="L38" s="29"/>
      <c r="M38" s="29"/>
      <c r="N38" s="29"/>
      <c r="O38" s="131"/>
    </row>
    <row r="39" spans="1:15">
      <c r="A39" s="137"/>
      <c r="B39" s="131" t="s">
        <v>362</v>
      </c>
      <c r="C39" s="29" t="s">
        <v>314</v>
      </c>
      <c r="D39" s="139">
        <v>0.79132000000000002</v>
      </c>
      <c r="E39" s="139">
        <v>0.79754000000000003</v>
      </c>
      <c r="F39" s="84"/>
      <c r="G39" s="29"/>
      <c r="H39" s="134"/>
      <c r="I39" s="29"/>
      <c r="J39" s="29"/>
      <c r="K39" s="29"/>
      <c r="L39" s="29"/>
      <c r="M39" s="29"/>
      <c r="N39" s="29"/>
      <c r="O39" s="131"/>
    </row>
    <row r="40" spans="1:15">
      <c r="A40" s="137"/>
      <c r="B40" s="131" t="s">
        <v>363</v>
      </c>
      <c r="C40" s="29" t="s">
        <v>314</v>
      </c>
      <c r="D40" s="139">
        <v>0.75756999999999997</v>
      </c>
      <c r="E40" s="139">
        <v>0.76878999999999997</v>
      </c>
      <c r="F40" s="84"/>
      <c r="G40" s="29"/>
      <c r="H40" s="134"/>
      <c r="I40" s="29"/>
      <c r="J40" s="29"/>
      <c r="K40" s="29"/>
      <c r="L40" s="29"/>
      <c r="M40" s="29"/>
      <c r="N40" s="29"/>
      <c r="O40" s="131"/>
    </row>
    <row r="41" spans="1:15">
      <c r="A41" s="137"/>
      <c r="B41" s="131" t="s">
        <v>364</v>
      </c>
      <c r="C41" s="29" t="s">
        <v>314</v>
      </c>
      <c r="D41" s="139">
        <v>0.67888999999999999</v>
      </c>
      <c r="E41" s="139">
        <v>0.69840000000000002</v>
      </c>
      <c r="F41" s="84"/>
      <c r="G41" s="29"/>
      <c r="H41" s="134"/>
      <c r="I41" s="29"/>
      <c r="J41" s="29"/>
      <c r="K41" s="29"/>
      <c r="L41" s="29"/>
      <c r="M41" s="29"/>
      <c r="N41" s="29"/>
      <c r="O41" s="131"/>
    </row>
    <row r="42" spans="1:15">
      <c r="B42" s="38"/>
      <c r="D42" s="84"/>
      <c r="F42" s="84"/>
      <c r="O42" s="38"/>
    </row>
    <row r="43" spans="1:15">
      <c r="A43" s="137"/>
      <c r="B43" s="131"/>
      <c r="C43" s="51" t="s">
        <v>371</v>
      </c>
      <c r="D43" s="132"/>
      <c r="E43" s="29"/>
      <c r="F43" s="84"/>
      <c r="G43" s="51" t="s">
        <v>392</v>
      </c>
      <c r="H43" s="29"/>
      <c r="I43" s="29"/>
      <c r="J43" s="29"/>
      <c r="K43" s="29"/>
      <c r="L43" s="29"/>
      <c r="M43" s="29"/>
      <c r="N43" s="29"/>
      <c r="O43" s="131"/>
    </row>
    <row r="44" spans="1:15">
      <c r="A44" s="137"/>
      <c r="B44" s="131"/>
      <c r="C44" s="29"/>
      <c r="D44" s="139"/>
      <c r="E44" s="139"/>
      <c r="F44" s="84"/>
      <c r="G44" s="29"/>
      <c r="H44" s="29"/>
      <c r="I44" s="29"/>
      <c r="J44" s="29"/>
      <c r="K44" s="29"/>
      <c r="L44" s="29"/>
      <c r="M44" s="29"/>
      <c r="N44" s="29"/>
      <c r="O44" s="131"/>
    </row>
    <row r="45" spans="1:15">
      <c r="A45" s="137"/>
      <c r="B45" s="147" t="str">
        <f>_xll.BCurve(C43,"CurveDate="&amp;C1,"cols=4;rows=25")</f>
        <v>Term</v>
      </c>
      <c r="C45" s="49" t="s">
        <v>336</v>
      </c>
      <c r="D45" s="148" t="s">
        <v>339</v>
      </c>
      <c r="E45" s="148" t="s">
        <v>340</v>
      </c>
      <c r="F45" s="84"/>
      <c r="G45" s="29"/>
      <c r="H45" s="49" t="s">
        <v>273</v>
      </c>
      <c r="I45" s="49"/>
      <c r="J45" s="49" t="s">
        <v>339</v>
      </c>
      <c r="K45" s="49" t="s">
        <v>340</v>
      </c>
      <c r="L45" s="49"/>
      <c r="M45" s="49" t="s">
        <v>339</v>
      </c>
      <c r="N45" s="49" t="s">
        <v>340</v>
      </c>
      <c r="O45" s="49" t="s">
        <v>329</v>
      </c>
    </row>
    <row r="46" spans="1:15">
      <c r="A46" s="137"/>
      <c r="B46" s="131" t="s">
        <v>341</v>
      </c>
      <c r="C46" s="29" t="s">
        <v>337</v>
      </c>
      <c r="D46" s="139">
        <v>0.31838</v>
      </c>
      <c r="E46" s="139">
        <v>0.31838</v>
      </c>
      <c r="F46" s="84"/>
      <c r="G46" s="29"/>
      <c r="H46" s="29"/>
      <c r="I46" s="29"/>
      <c r="J46" s="29"/>
      <c r="K46" s="29"/>
      <c r="L46" s="29"/>
      <c r="M46" s="141">
        <f>D46+J46/100</f>
        <v>0.31838</v>
      </c>
      <c r="N46" s="141">
        <f>E46+K46/100</f>
        <v>0.31838</v>
      </c>
      <c r="O46" s="136">
        <f>AVERAGE(M46,N46)</f>
        <v>0.31838</v>
      </c>
    </row>
    <row r="47" spans="1:15">
      <c r="A47" s="137"/>
      <c r="B47" s="131" t="s">
        <v>342</v>
      </c>
      <c r="C47" s="29" t="s">
        <v>338</v>
      </c>
      <c r="D47" s="139">
        <v>0.31997999999999999</v>
      </c>
      <c r="E47" s="139">
        <v>0.31997999999999999</v>
      </c>
      <c r="F47" s="84"/>
      <c r="G47" s="29"/>
      <c r="H47" s="29"/>
      <c r="I47" s="29"/>
      <c r="J47" s="29"/>
      <c r="K47" s="29"/>
      <c r="L47" s="29"/>
      <c r="M47" s="141">
        <f t="shared" ref="M47:M69" si="7">D47+J47/100</f>
        <v>0.31997999999999999</v>
      </c>
      <c r="N47" s="141">
        <f t="shared" ref="N47:N69" si="8">E47+K47/100</f>
        <v>0.31997999999999999</v>
      </c>
      <c r="O47" s="136">
        <f t="shared" ref="O47:O69" si="9">AVERAGE(M47,N47)</f>
        <v>0.31997999999999999</v>
      </c>
    </row>
    <row r="48" spans="1:15">
      <c r="A48" s="137"/>
      <c r="B48" s="131" t="s">
        <v>343</v>
      </c>
      <c r="C48" s="29" t="s">
        <v>338</v>
      </c>
      <c r="D48" s="139">
        <v>0.29453000000000001</v>
      </c>
      <c r="E48" s="139">
        <v>0.29453000000000001</v>
      </c>
      <c r="F48" s="84"/>
      <c r="G48" s="29"/>
      <c r="H48" s="29"/>
      <c r="I48" s="29"/>
      <c r="J48" s="29"/>
      <c r="K48" s="29"/>
      <c r="L48" s="29"/>
      <c r="M48" s="141">
        <f t="shared" si="7"/>
        <v>0.29453000000000001</v>
      </c>
      <c r="N48" s="141">
        <f t="shared" si="8"/>
        <v>0.29453000000000001</v>
      </c>
      <c r="O48" s="136">
        <f t="shared" si="9"/>
        <v>0.29453000000000001</v>
      </c>
    </row>
    <row r="49" spans="1:15">
      <c r="A49" s="137"/>
      <c r="B49" s="131" t="s">
        <v>344</v>
      </c>
      <c r="C49" s="29" t="s">
        <v>338</v>
      </c>
      <c r="D49" s="139">
        <v>0.31879000000000002</v>
      </c>
      <c r="E49" s="139">
        <v>0.31879000000000002</v>
      </c>
      <c r="F49" s="84"/>
      <c r="G49" s="29"/>
      <c r="H49" s="29"/>
      <c r="I49" s="29"/>
      <c r="J49" s="29"/>
      <c r="K49" s="29"/>
      <c r="L49" s="29"/>
      <c r="M49" s="141">
        <f t="shared" si="7"/>
        <v>0.31879000000000002</v>
      </c>
      <c r="N49" s="141">
        <f t="shared" si="8"/>
        <v>0.31879000000000002</v>
      </c>
      <c r="O49" s="136">
        <f t="shared" si="9"/>
        <v>0.31879000000000002</v>
      </c>
    </row>
    <row r="50" spans="1:15">
      <c r="A50" s="137"/>
      <c r="B50" s="131" t="s">
        <v>345</v>
      </c>
      <c r="C50" s="29" t="s">
        <v>338</v>
      </c>
      <c r="D50" s="139">
        <v>0.23777000000000001</v>
      </c>
      <c r="E50" s="139">
        <v>0.23777000000000001</v>
      </c>
      <c r="F50" s="84"/>
      <c r="G50" s="29"/>
      <c r="H50" s="29"/>
      <c r="I50" s="29"/>
      <c r="J50" s="29"/>
      <c r="K50" s="29"/>
      <c r="L50" s="29"/>
      <c r="M50" s="141">
        <f t="shared" si="7"/>
        <v>0.23777000000000001</v>
      </c>
      <c r="N50" s="141">
        <f t="shared" si="8"/>
        <v>0.23777000000000001</v>
      </c>
      <c r="O50" s="136">
        <f t="shared" si="9"/>
        <v>0.23777000000000001</v>
      </c>
    </row>
    <row r="51" spans="1:15">
      <c r="A51" s="137"/>
      <c r="B51" s="131" t="s">
        <v>346</v>
      </c>
      <c r="C51" s="29" t="s">
        <v>338</v>
      </c>
      <c r="D51" s="139">
        <v>0.22148999999999999</v>
      </c>
      <c r="E51" s="139">
        <v>0.22148999999999999</v>
      </c>
      <c r="F51" s="84"/>
      <c r="G51" s="29"/>
      <c r="H51" s="29"/>
      <c r="I51" s="29"/>
      <c r="J51" s="29"/>
      <c r="K51" s="29"/>
      <c r="L51" s="29"/>
      <c r="M51" s="141">
        <f t="shared" si="7"/>
        <v>0.22148999999999999</v>
      </c>
      <c r="N51" s="141">
        <f t="shared" si="8"/>
        <v>0.22148999999999999</v>
      </c>
      <c r="O51" s="136">
        <f t="shared" si="9"/>
        <v>0.22148999999999999</v>
      </c>
    </row>
    <row r="52" spans="1:15">
      <c r="A52" s="137"/>
      <c r="B52" s="131" t="s">
        <v>347</v>
      </c>
      <c r="C52" s="29" t="s">
        <v>338</v>
      </c>
      <c r="D52" s="139">
        <v>0.21493000000000001</v>
      </c>
      <c r="E52" s="139">
        <v>0.21493000000000001</v>
      </c>
      <c r="F52" s="84"/>
      <c r="G52" s="29"/>
      <c r="H52" s="29"/>
      <c r="I52" s="29"/>
      <c r="J52" s="29"/>
      <c r="K52" s="29"/>
      <c r="L52" s="29"/>
      <c r="M52" s="141">
        <f t="shared" si="7"/>
        <v>0.21493000000000001</v>
      </c>
      <c r="N52" s="141">
        <f t="shared" si="8"/>
        <v>0.21493000000000001</v>
      </c>
      <c r="O52" s="136">
        <f t="shared" si="9"/>
        <v>0.21493000000000001</v>
      </c>
    </row>
    <row r="53" spans="1:15">
      <c r="A53" s="137"/>
      <c r="B53" s="131" t="s">
        <v>348</v>
      </c>
      <c r="C53" s="29" t="s">
        <v>314</v>
      </c>
      <c r="D53" s="139">
        <v>0.26197999999999999</v>
      </c>
      <c r="E53" s="139">
        <v>0.26551999999999998</v>
      </c>
      <c r="F53" s="84"/>
      <c r="G53" s="29"/>
      <c r="H53" s="29"/>
      <c r="I53" s="29"/>
      <c r="J53" s="29"/>
      <c r="K53" s="29"/>
      <c r="L53" s="29"/>
      <c r="M53" s="141">
        <f t="shared" si="7"/>
        <v>0.26197999999999999</v>
      </c>
      <c r="N53" s="141">
        <f t="shared" si="8"/>
        <v>0.26551999999999998</v>
      </c>
      <c r="O53" s="136">
        <f t="shared" si="9"/>
        <v>0.26374999999999998</v>
      </c>
    </row>
    <row r="54" spans="1:15">
      <c r="A54" s="137"/>
      <c r="B54" s="131" t="s">
        <v>349</v>
      </c>
      <c r="C54" s="29" t="s">
        <v>314</v>
      </c>
      <c r="D54" s="139">
        <v>0.27088000000000001</v>
      </c>
      <c r="E54" s="139">
        <v>0.27551999999999999</v>
      </c>
      <c r="F54" s="84"/>
      <c r="G54" s="29"/>
      <c r="H54" s="29"/>
      <c r="I54" s="29"/>
      <c r="J54" s="29"/>
      <c r="K54" s="29"/>
      <c r="L54" s="29"/>
      <c r="M54" s="141">
        <f t="shared" si="7"/>
        <v>0.27088000000000001</v>
      </c>
      <c r="N54" s="141">
        <f t="shared" si="8"/>
        <v>0.27551999999999999</v>
      </c>
      <c r="O54" s="136">
        <f t="shared" si="9"/>
        <v>0.2732</v>
      </c>
    </row>
    <row r="55" spans="1:15">
      <c r="A55" s="137"/>
      <c r="B55" s="131" t="s">
        <v>350</v>
      </c>
      <c r="C55" s="29" t="s">
        <v>314</v>
      </c>
      <c r="D55" s="139">
        <v>0.31280000000000002</v>
      </c>
      <c r="E55" s="139">
        <v>0.31759999999999999</v>
      </c>
      <c r="F55" s="84"/>
      <c r="G55" s="29"/>
      <c r="H55" s="29"/>
      <c r="I55" s="29"/>
      <c r="J55" s="29"/>
      <c r="K55" s="29"/>
      <c r="L55" s="29"/>
      <c r="M55" s="141">
        <f t="shared" si="7"/>
        <v>0.31280000000000002</v>
      </c>
      <c r="N55" s="141">
        <f t="shared" si="8"/>
        <v>0.31759999999999999</v>
      </c>
      <c r="O55" s="136">
        <f t="shared" si="9"/>
        <v>0.31520000000000004</v>
      </c>
    </row>
    <row r="56" spans="1:15">
      <c r="A56" s="137"/>
      <c r="B56" s="131" t="s">
        <v>351</v>
      </c>
      <c r="C56" s="29" t="s">
        <v>314</v>
      </c>
      <c r="D56" s="139">
        <v>0.37573000000000001</v>
      </c>
      <c r="E56" s="139">
        <v>0.38186999999999999</v>
      </c>
      <c r="F56" s="84"/>
      <c r="G56" s="29"/>
      <c r="H56" s="29"/>
      <c r="I56" s="29"/>
      <c r="J56" s="29"/>
      <c r="K56" s="29"/>
      <c r="L56" s="29"/>
      <c r="M56" s="141">
        <f t="shared" si="7"/>
        <v>0.37573000000000001</v>
      </c>
      <c r="N56" s="141">
        <f t="shared" si="8"/>
        <v>0.38186999999999999</v>
      </c>
      <c r="O56" s="136">
        <f t="shared" si="9"/>
        <v>0.37880000000000003</v>
      </c>
    </row>
    <row r="57" spans="1:15">
      <c r="A57" s="137"/>
      <c r="B57" s="131" t="s">
        <v>352</v>
      </c>
      <c r="C57" s="29" t="s">
        <v>314</v>
      </c>
      <c r="D57" s="139">
        <v>0.45876</v>
      </c>
      <c r="E57" s="139">
        <v>0.46404000000000001</v>
      </c>
      <c r="F57" s="84"/>
      <c r="G57" s="29"/>
      <c r="H57" s="29"/>
      <c r="I57" s="29"/>
      <c r="J57" s="29"/>
      <c r="K57" s="29"/>
      <c r="L57" s="29"/>
      <c r="M57" s="141">
        <f t="shared" si="7"/>
        <v>0.45876</v>
      </c>
      <c r="N57" s="141">
        <f t="shared" si="8"/>
        <v>0.46404000000000001</v>
      </c>
      <c r="O57" s="136">
        <f t="shared" si="9"/>
        <v>0.46140000000000003</v>
      </c>
    </row>
    <row r="58" spans="1:15">
      <c r="A58" s="137"/>
      <c r="B58" s="131" t="s">
        <v>353</v>
      </c>
      <c r="C58" s="29" t="s">
        <v>314</v>
      </c>
      <c r="D58" s="139">
        <v>0.53664999999999996</v>
      </c>
      <c r="E58" s="139">
        <v>0.54274999999999995</v>
      </c>
      <c r="F58" s="84"/>
      <c r="G58" s="29"/>
      <c r="H58" s="29"/>
      <c r="I58" s="29"/>
      <c r="J58" s="29"/>
      <c r="K58" s="29"/>
      <c r="L58" s="29"/>
      <c r="M58" s="141">
        <f t="shared" si="7"/>
        <v>0.53664999999999996</v>
      </c>
      <c r="N58" s="141">
        <f t="shared" si="8"/>
        <v>0.54274999999999995</v>
      </c>
      <c r="O58" s="136">
        <f t="shared" si="9"/>
        <v>0.53969999999999996</v>
      </c>
    </row>
    <row r="59" spans="1:15">
      <c r="A59" s="137"/>
      <c r="B59" s="131" t="s">
        <v>354</v>
      </c>
      <c r="C59" s="29" t="s">
        <v>314</v>
      </c>
      <c r="D59" s="139">
        <v>0.60618000000000005</v>
      </c>
      <c r="E59" s="139">
        <v>0.61241999999999996</v>
      </c>
      <c r="F59" s="84"/>
      <c r="G59" s="29"/>
      <c r="H59" s="29"/>
      <c r="I59" s="29"/>
      <c r="J59" s="29"/>
      <c r="K59" s="29"/>
      <c r="L59" s="29"/>
      <c r="M59" s="141">
        <f t="shared" si="7"/>
        <v>0.60618000000000005</v>
      </c>
      <c r="N59" s="141">
        <f t="shared" si="8"/>
        <v>0.61241999999999996</v>
      </c>
      <c r="O59" s="136">
        <f t="shared" si="9"/>
        <v>0.60929999999999995</v>
      </c>
    </row>
    <row r="60" spans="1:15">
      <c r="A60" s="137"/>
      <c r="B60" s="131" t="s">
        <v>355</v>
      </c>
      <c r="C60" s="29" t="s">
        <v>314</v>
      </c>
      <c r="D60" s="139">
        <v>0.66915999999999998</v>
      </c>
      <c r="E60" s="139">
        <v>0.67523999999999995</v>
      </c>
      <c r="F60" s="84"/>
      <c r="G60" s="29"/>
      <c r="H60" s="29"/>
      <c r="I60" s="29"/>
      <c r="J60" s="29"/>
      <c r="K60" s="29"/>
      <c r="L60" s="29"/>
      <c r="M60" s="141">
        <f t="shared" si="7"/>
        <v>0.66915999999999998</v>
      </c>
      <c r="N60" s="141">
        <f t="shared" si="8"/>
        <v>0.67523999999999995</v>
      </c>
      <c r="O60" s="136">
        <f t="shared" si="9"/>
        <v>0.67219999999999991</v>
      </c>
    </row>
    <row r="61" spans="1:15">
      <c r="A61" s="137"/>
      <c r="B61" s="131" t="s">
        <v>356</v>
      </c>
      <c r="C61" s="29" t="s">
        <v>314</v>
      </c>
      <c r="D61" s="139">
        <v>0.72468999999999995</v>
      </c>
      <c r="E61" s="139">
        <v>0.73070999999999997</v>
      </c>
      <c r="F61" s="84"/>
      <c r="G61" s="29"/>
      <c r="H61" s="29"/>
      <c r="I61" s="29"/>
      <c r="J61" s="29"/>
      <c r="K61" s="29"/>
      <c r="L61" s="29"/>
      <c r="M61" s="141">
        <f t="shared" si="7"/>
        <v>0.72468999999999995</v>
      </c>
      <c r="N61" s="141">
        <f t="shared" si="8"/>
        <v>0.73070999999999997</v>
      </c>
      <c r="O61" s="136">
        <f t="shared" si="9"/>
        <v>0.72770000000000001</v>
      </c>
    </row>
    <row r="62" spans="1:15">
      <c r="A62" s="137"/>
      <c r="B62" s="131" t="s">
        <v>357</v>
      </c>
      <c r="C62" s="29" t="s">
        <v>314</v>
      </c>
      <c r="D62" s="139">
        <v>0.77359</v>
      </c>
      <c r="E62" s="139">
        <v>0.77941000000000005</v>
      </c>
      <c r="F62" s="84"/>
      <c r="G62" s="29"/>
      <c r="H62" s="29"/>
      <c r="I62" s="29"/>
      <c r="J62" s="29"/>
      <c r="K62" s="29"/>
      <c r="L62" s="29"/>
      <c r="M62" s="141">
        <f t="shared" si="7"/>
        <v>0.77359</v>
      </c>
      <c r="N62" s="141">
        <f t="shared" si="8"/>
        <v>0.77941000000000005</v>
      </c>
      <c r="O62" s="136">
        <f t="shared" si="9"/>
        <v>0.77649999999999997</v>
      </c>
    </row>
    <row r="63" spans="1:15">
      <c r="A63" s="137"/>
      <c r="B63" s="131" t="s">
        <v>358</v>
      </c>
      <c r="C63" s="29" t="s">
        <v>314</v>
      </c>
      <c r="D63" s="139">
        <v>0.81718000000000002</v>
      </c>
      <c r="E63" s="139">
        <v>0.82282</v>
      </c>
      <c r="F63" s="84"/>
      <c r="G63" s="29"/>
      <c r="H63" s="29"/>
      <c r="I63" s="29"/>
      <c r="J63" s="29"/>
      <c r="K63" s="29"/>
      <c r="L63" s="29"/>
      <c r="M63" s="141">
        <f t="shared" si="7"/>
        <v>0.81718000000000002</v>
      </c>
      <c r="N63" s="141">
        <f t="shared" si="8"/>
        <v>0.82282</v>
      </c>
      <c r="O63" s="136">
        <f t="shared" si="9"/>
        <v>0.82000000000000006</v>
      </c>
    </row>
    <row r="64" spans="1:15">
      <c r="A64" s="137"/>
      <c r="B64" s="131" t="s">
        <v>359</v>
      </c>
      <c r="C64" s="29" t="s">
        <v>314</v>
      </c>
      <c r="D64" s="139">
        <v>0.90844999999999998</v>
      </c>
      <c r="E64" s="139">
        <v>0.91415000000000002</v>
      </c>
      <c r="F64" s="84"/>
      <c r="G64" s="29"/>
      <c r="H64" s="29"/>
      <c r="I64" s="29"/>
      <c r="J64" s="29"/>
      <c r="K64" s="29"/>
      <c r="L64" s="29"/>
      <c r="M64" s="141">
        <f t="shared" si="7"/>
        <v>0.90844999999999998</v>
      </c>
      <c r="N64" s="141">
        <f t="shared" si="8"/>
        <v>0.91415000000000002</v>
      </c>
      <c r="O64" s="136">
        <f t="shared" si="9"/>
        <v>0.9113</v>
      </c>
    </row>
    <row r="65" spans="1:15">
      <c r="A65" s="137"/>
      <c r="B65" s="131" t="s">
        <v>360</v>
      </c>
      <c r="C65" s="29" t="s">
        <v>314</v>
      </c>
      <c r="D65" s="139">
        <v>0.99926000000000004</v>
      </c>
      <c r="E65" s="139">
        <v>1.0053399999999999</v>
      </c>
      <c r="F65" s="84"/>
      <c r="G65" s="29"/>
      <c r="H65" s="29"/>
      <c r="I65" s="29"/>
      <c r="J65" s="29"/>
      <c r="K65" s="29"/>
      <c r="L65" s="29"/>
      <c r="M65" s="141">
        <f t="shared" si="7"/>
        <v>0.99926000000000004</v>
      </c>
      <c r="N65" s="141">
        <f t="shared" si="8"/>
        <v>1.0053399999999999</v>
      </c>
      <c r="O65" s="136">
        <f t="shared" si="9"/>
        <v>1.0023</v>
      </c>
    </row>
    <row r="66" spans="1:15">
      <c r="A66" s="137"/>
      <c r="B66" s="131" t="s">
        <v>361</v>
      </c>
      <c r="C66" s="29" t="s">
        <v>314</v>
      </c>
      <c r="D66" s="139">
        <v>1.0330600000000001</v>
      </c>
      <c r="E66" s="139">
        <v>1.03914</v>
      </c>
      <c r="F66" s="84"/>
      <c r="G66" s="29"/>
      <c r="H66" s="29"/>
      <c r="I66" s="29"/>
      <c r="J66" s="29"/>
      <c r="K66" s="29"/>
      <c r="L66" s="29"/>
      <c r="M66" s="141">
        <f t="shared" si="7"/>
        <v>1.0330600000000001</v>
      </c>
      <c r="N66" s="141">
        <f t="shared" si="8"/>
        <v>1.03914</v>
      </c>
      <c r="O66" s="136">
        <f t="shared" si="9"/>
        <v>1.0361</v>
      </c>
    </row>
    <row r="67" spans="1:15">
      <c r="A67" s="137"/>
      <c r="B67" s="131" t="s">
        <v>362</v>
      </c>
      <c r="C67" s="29" t="s">
        <v>314</v>
      </c>
      <c r="D67" s="139">
        <v>1.0476399999999999</v>
      </c>
      <c r="E67" s="139">
        <v>1.05392</v>
      </c>
      <c r="F67" s="84"/>
      <c r="G67" s="29"/>
      <c r="H67" s="29"/>
      <c r="I67" s="29"/>
      <c r="J67" s="29"/>
      <c r="K67" s="29"/>
      <c r="L67" s="29"/>
      <c r="M67" s="141">
        <f t="shared" si="7"/>
        <v>1.0476399999999999</v>
      </c>
      <c r="N67" s="141">
        <f t="shared" si="8"/>
        <v>1.05392</v>
      </c>
      <c r="O67" s="136">
        <f t="shared" si="9"/>
        <v>1.05078</v>
      </c>
    </row>
    <row r="68" spans="1:15">
      <c r="A68" s="137"/>
      <c r="B68" s="131" t="s">
        <v>363</v>
      </c>
      <c r="C68" s="29" t="s">
        <v>314</v>
      </c>
      <c r="D68" s="139">
        <v>1.01389</v>
      </c>
      <c r="E68" s="139">
        <v>1.0251600000000001</v>
      </c>
      <c r="F68" s="84"/>
      <c r="G68" s="29"/>
      <c r="H68" s="29"/>
      <c r="I68" s="29"/>
      <c r="J68" s="29"/>
      <c r="K68" s="29"/>
      <c r="L68" s="29"/>
      <c r="M68" s="141">
        <f t="shared" si="7"/>
        <v>1.01389</v>
      </c>
      <c r="N68" s="141">
        <f t="shared" si="8"/>
        <v>1.0251600000000001</v>
      </c>
      <c r="O68" s="136">
        <f t="shared" si="9"/>
        <v>1.019525</v>
      </c>
    </row>
    <row r="69" spans="1:15">
      <c r="A69" s="137"/>
      <c r="B69" s="131" t="s">
        <v>364</v>
      </c>
      <c r="C69" s="29" t="s">
        <v>314</v>
      </c>
      <c r="D69" s="139">
        <v>0.93522000000000005</v>
      </c>
      <c r="E69" s="139">
        <v>0.95477999999999996</v>
      </c>
      <c r="F69" s="84"/>
      <c r="G69" s="29"/>
      <c r="H69" s="29"/>
      <c r="I69" s="29"/>
      <c r="J69" s="29"/>
      <c r="K69" s="29"/>
      <c r="L69" s="29"/>
      <c r="M69" s="141">
        <f t="shared" si="7"/>
        <v>0.93522000000000005</v>
      </c>
      <c r="N69" s="141">
        <f t="shared" si="8"/>
        <v>0.95477999999999996</v>
      </c>
      <c r="O69" s="136">
        <f t="shared" si="9"/>
        <v>0.94500000000000006</v>
      </c>
    </row>
    <row r="70" spans="1:15">
      <c r="B70" s="38"/>
      <c r="D70" s="84"/>
      <c r="F70" s="84"/>
      <c r="O70" s="38"/>
    </row>
    <row r="71" spans="1:15">
      <c r="A71" s="137"/>
      <c r="B71" s="131"/>
      <c r="C71" s="51" t="s">
        <v>445</v>
      </c>
      <c r="D71" s="132"/>
      <c r="E71" s="29"/>
      <c r="F71" s="84"/>
      <c r="O71" s="38"/>
    </row>
    <row r="72" spans="1:15">
      <c r="A72" s="137"/>
      <c r="B72" s="131"/>
      <c r="C72" s="29"/>
      <c r="D72" s="139"/>
      <c r="E72" s="139"/>
      <c r="F72" s="84"/>
      <c r="O72" s="38"/>
    </row>
    <row r="73" spans="1:15">
      <c r="A73" s="137"/>
      <c r="B73" s="147" t="str">
        <f>_xll.BCurve(C71,"CurveDate="&amp;$C$1)</f>
        <v>#N/A Invalid Profile</v>
      </c>
      <c r="C73" s="49"/>
      <c r="D73" s="148"/>
      <c r="E73" s="148"/>
      <c r="F73" s="84"/>
      <c r="O73" s="38"/>
    </row>
    <row r="74" spans="1:15">
      <c r="A74" s="137"/>
      <c r="B74" s="131"/>
      <c r="C74" s="29"/>
      <c r="D74" s="139"/>
      <c r="E74" s="139"/>
      <c r="F74" s="84"/>
      <c r="O74" s="38"/>
    </row>
    <row r="75" spans="1:15">
      <c r="A75" s="137"/>
      <c r="B75" s="131"/>
      <c r="C75" s="29"/>
      <c r="D75" s="139"/>
      <c r="E75" s="139"/>
      <c r="F75" s="84"/>
      <c r="O75" s="38"/>
    </row>
    <row r="76" spans="1:15">
      <c r="A76" s="137"/>
      <c r="B76" s="131"/>
      <c r="C76" s="29"/>
      <c r="D76" s="139"/>
      <c r="E76" s="139"/>
      <c r="F76" s="84"/>
      <c r="O76" s="38"/>
    </row>
    <row r="77" spans="1:15">
      <c r="A77" s="137"/>
      <c r="B77" s="131"/>
      <c r="C77" s="29"/>
      <c r="D77" s="139"/>
      <c r="E77" s="139"/>
      <c r="F77" s="84"/>
      <c r="O77" s="38"/>
    </row>
    <row r="78" spans="1:15">
      <c r="A78" s="137"/>
      <c r="B78" s="131"/>
      <c r="C78" s="29"/>
      <c r="D78" s="139"/>
      <c r="E78" s="139"/>
      <c r="F78" s="84"/>
      <c r="O78" s="38"/>
    </row>
    <row r="79" spans="1:15">
      <c r="A79" s="137"/>
      <c r="B79" s="131"/>
      <c r="C79" s="29"/>
      <c r="D79" s="139"/>
      <c r="E79" s="139"/>
      <c r="F79" s="84"/>
      <c r="O79" s="38"/>
    </row>
    <row r="80" spans="1:15">
      <c r="A80" s="137"/>
      <c r="B80" s="131"/>
      <c r="C80" s="29"/>
      <c r="D80" s="139"/>
      <c r="E80" s="139"/>
      <c r="F80" s="84"/>
      <c r="O80" s="38"/>
    </row>
    <row r="81" spans="1:15">
      <c r="A81" s="137"/>
      <c r="B81" s="131"/>
      <c r="C81" s="29"/>
      <c r="D81" s="139"/>
      <c r="E81" s="139"/>
      <c r="F81" s="84"/>
      <c r="O81" s="38"/>
    </row>
    <row r="82" spans="1:15">
      <c r="A82" s="137"/>
      <c r="B82" s="131"/>
      <c r="C82" s="29"/>
      <c r="D82" s="139"/>
      <c r="E82" s="139"/>
      <c r="F82" s="84"/>
      <c r="O82" s="38"/>
    </row>
    <row r="83" spans="1:15">
      <c r="A83" s="137"/>
      <c r="B83" s="131"/>
      <c r="C83" s="29"/>
      <c r="D83" s="139"/>
      <c r="E83" s="139"/>
      <c r="F83" s="84"/>
      <c r="O83" s="38"/>
    </row>
    <row r="84" spans="1:15">
      <c r="A84" s="137"/>
      <c r="B84" s="131"/>
      <c r="C84" s="29"/>
      <c r="D84" s="139"/>
      <c r="E84" s="139"/>
      <c r="F84" s="84"/>
      <c r="O84" s="38"/>
    </row>
    <row r="85" spans="1:15">
      <c r="A85" s="137"/>
      <c r="B85" s="131"/>
      <c r="C85" s="29"/>
      <c r="D85" s="139"/>
      <c r="E85" s="139"/>
      <c r="F85" s="84"/>
      <c r="O85" s="38"/>
    </row>
    <row r="86" spans="1:15">
      <c r="A86" s="137"/>
      <c r="B86" s="131"/>
      <c r="C86" s="29"/>
      <c r="D86" s="139"/>
      <c r="E86" s="139"/>
      <c r="F86" s="84"/>
      <c r="O86" s="38"/>
    </row>
    <row r="87" spans="1:15">
      <c r="A87" s="137"/>
      <c r="B87" s="131"/>
      <c r="C87" s="29"/>
      <c r="D87" s="139"/>
      <c r="E87" s="139"/>
      <c r="F87" s="84"/>
      <c r="O87" s="38"/>
    </row>
    <row r="88" spans="1:15">
      <c r="A88" s="137"/>
      <c r="B88" s="131"/>
      <c r="C88" s="29"/>
      <c r="D88" s="139"/>
      <c r="E88" s="139"/>
      <c r="F88" s="84"/>
      <c r="O88" s="38"/>
    </row>
    <row r="89" spans="1:15">
      <c r="A89" s="137"/>
      <c r="B89" s="131"/>
      <c r="C89" s="29"/>
      <c r="D89" s="139"/>
      <c r="E89" s="139"/>
      <c r="F89" s="84"/>
      <c r="O89" s="38"/>
    </row>
    <row r="90" spans="1:15">
      <c r="A90" s="137"/>
      <c r="B90" s="131"/>
      <c r="C90" s="29"/>
      <c r="D90" s="139"/>
      <c r="E90" s="139"/>
      <c r="F90" s="84"/>
      <c r="O90" s="38"/>
    </row>
    <row r="91" spans="1:15">
      <c r="A91" s="137"/>
      <c r="B91" s="131"/>
      <c r="C91" s="29"/>
      <c r="D91" s="139"/>
      <c r="E91" s="139"/>
      <c r="F91" s="84"/>
      <c r="O91" s="38"/>
    </row>
    <row r="92" spans="1:15">
      <c r="A92" s="137"/>
      <c r="B92" s="131"/>
      <c r="C92" s="29"/>
      <c r="D92" s="139"/>
      <c r="E92" s="139"/>
      <c r="F92" s="84"/>
      <c r="O92" s="38"/>
    </row>
    <row r="93" spans="1:15">
      <c r="A93" s="137"/>
      <c r="B93" s="131"/>
      <c r="C93" s="29"/>
      <c r="D93" s="139"/>
      <c r="E93" s="139"/>
      <c r="F93" s="84"/>
      <c r="O93" s="38"/>
    </row>
    <row r="94" spans="1:15">
      <c r="A94" s="137"/>
      <c r="B94" s="131"/>
      <c r="C94" s="29"/>
      <c r="D94" s="139"/>
      <c r="E94" s="139"/>
      <c r="F94" s="84"/>
      <c r="O94" s="38"/>
    </row>
    <row r="95" spans="1:15">
      <c r="A95" s="137"/>
      <c r="B95" s="131"/>
      <c r="C95" s="29"/>
      <c r="D95" s="139"/>
      <c r="E95" s="139"/>
      <c r="F95" s="84"/>
      <c r="O95" s="38"/>
    </row>
    <row r="96" spans="1:15">
      <c r="A96" s="137"/>
      <c r="B96" s="131"/>
      <c r="C96" s="29"/>
      <c r="D96" s="139"/>
      <c r="E96" s="139"/>
      <c r="F96" s="84"/>
      <c r="O96" s="38"/>
    </row>
    <row r="97" spans="1:15">
      <c r="A97" s="137"/>
      <c r="B97" s="131"/>
      <c r="C97" s="29"/>
      <c r="D97" s="139"/>
      <c r="E97" s="139"/>
      <c r="F97" s="84"/>
      <c r="O97" s="38"/>
    </row>
    <row r="98" spans="1:15">
      <c r="B98" s="38"/>
      <c r="D98" s="84"/>
      <c r="F98" s="84"/>
      <c r="O98" s="38"/>
    </row>
    <row r="99" spans="1:15">
      <c r="B99" s="38"/>
      <c r="D99" s="84"/>
      <c r="F99" s="84"/>
      <c r="O99" s="38"/>
    </row>
    <row r="100" spans="1:15">
      <c r="B100" s="38"/>
      <c r="D100" s="84"/>
      <c r="F100" s="84"/>
      <c r="O100" s="38"/>
    </row>
    <row r="101" spans="1:15">
      <c r="B101" s="38"/>
      <c r="D101" s="84"/>
      <c r="F101" s="84"/>
      <c r="O101" s="38"/>
    </row>
    <row r="102" spans="1:15">
      <c r="B102" s="38"/>
      <c r="D102" s="84"/>
      <c r="F102" s="84"/>
      <c r="O102" s="38"/>
    </row>
    <row r="103" spans="1:15">
      <c r="B103" s="38"/>
      <c r="D103" s="84"/>
      <c r="F103" s="84"/>
      <c r="O103" s="38"/>
    </row>
    <row r="104" spans="1:15">
      <c r="B104" s="38"/>
      <c r="D104" s="84"/>
      <c r="F104" s="84"/>
      <c r="O104" s="38"/>
    </row>
    <row r="105" spans="1:15">
      <c r="B105" s="38"/>
      <c r="D105" s="84"/>
      <c r="F105" s="84"/>
      <c r="O105" s="38"/>
    </row>
    <row r="106" spans="1:15">
      <c r="B106" s="38"/>
      <c r="D106" s="84"/>
      <c r="F106" s="84"/>
      <c r="O106" s="38"/>
    </row>
    <row r="107" spans="1:15">
      <c r="B107" s="38"/>
      <c r="D107" s="84"/>
      <c r="F107" s="84"/>
      <c r="O107" s="38"/>
    </row>
    <row r="108" spans="1:15">
      <c r="B108" s="38"/>
      <c r="D108" s="84"/>
      <c r="F108" s="84"/>
      <c r="O108" s="38"/>
    </row>
    <row r="109" spans="1:15">
      <c r="B109" s="38"/>
      <c r="D109" s="84"/>
      <c r="F109" s="84"/>
      <c r="O109" s="38"/>
    </row>
    <row r="110" spans="1:15">
      <c r="B110" s="38"/>
      <c r="D110" s="84"/>
      <c r="F110" s="84"/>
      <c r="O110" s="38"/>
    </row>
    <row r="111" spans="1:15">
      <c r="B111" s="38"/>
      <c r="D111" s="84"/>
      <c r="F111" s="84"/>
      <c r="O111" s="38"/>
    </row>
    <row r="112" spans="1:15">
      <c r="B112" s="38"/>
      <c r="D112" s="84"/>
      <c r="F112" s="84"/>
      <c r="O112" s="38"/>
    </row>
    <row r="113" spans="2:15">
      <c r="B113" s="38"/>
      <c r="D113" s="84"/>
      <c r="F113" s="84"/>
      <c r="O113" s="38"/>
    </row>
    <row r="114" spans="2:15">
      <c r="B114" s="38"/>
      <c r="D114" s="84"/>
      <c r="F114" s="84"/>
      <c r="O114" s="38"/>
    </row>
    <row r="115" spans="2:15">
      <c r="B115" s="38"/>
      <c r="D115" s="84"/>
      <c r="F115" s="84"/>
      <c r="O115" s="38"/>
    </row>
    <row r="116" spans="2:15">
      <c r="B116" s="38"/>
      <c r="D116" s="84"/>
      <c r="F116" s="84"/>
      <c r="O116" s="38"/>
    </row>
    <row r="117" spans="2:15">
      <c r="B117" s="38"/>
      <c r="D117" s="84"/>
      <c r="F117" s="84"/>
      <c r="O117" s="38"/>
    </row>
    <row r="118" spans="2:15">
      <c r="B118" s="38"/>
      <c r="D118" s="84"/>
      <c r="F118" s="84"/>
      <c r="O118" s="38"/>
    </row>
    <row r="119" spans="2:15">
      <c r="B119" s="38"/>
      <c r="D119" s="84"/>
      <c r="F119" s="84"/>
      <c r="O119" s="38"/>
    </row>
    <row r="120" spans="2:15">
      <c r="B120" s="38"/>
      <c r="D120" s="84"/>
      <c r="F120" s="84"/>
      <c r="O120" s="38"/>
    </row>
    <row r="121" spans="2:15">
      <c r="B121" s="38"/>
      <c r="D121" s="84"/>
      <c r="F121" s="84"/>
      <c r="O121" s="38"/>
    </row>
    <row r="122" spans="2:15">
      <c r="B122" s="38"/>
      <c r="D122" s="84"/>
      <c r="F122" s="84"/>
      <c r="O122" s="38"/>
    </row>
    <row r="123" spans="2:15">
      <c r="B123" s="38"/>
      <c r="D123" s="84"/>
      <c r="F123" s="84"/>
      <c r="O123" s="38"/>
    </row>
    <row r="124" spans="2:15">
      <c r="B124" s="38"/>
      <c r="D124" s="84"/>
      <c r="F124" s="84"/>
      <c r="O124" s="38"/>
    </row>
    <row r="125" spans="2:15">
      <c r="B125" s="38"/>
      <c r="D125" s="84"/>
      <c r="F125" s="84"/>
      <c r="O125" s="38"/>
    </row>
    <row r="126" spans="2:15">
      <c r="B126" s="38"/>
      <c r="D126" s="84"/>
      <c r="F126" s="84"/>
      <c r="O126" s="38"/>
    </row>
    <row r="127" spans="2:15">
      <c r="B127" s="38"/>
      <c r="D127" s="84"/>
      <c r="F127" s="84"/>
      <c r="O127" s="38"/>
    </row>
    <row r="128" spans="2:15">
      <c r="B128" s="38"/>
      <c r="D128" s="84"/>
      <c r="F128" s="84"/>
      <c r="O128" s="38"/>
    </row>
    <row r="129" spans="2:15">
      <c r="B129" s="38"/>
      <c r="D129" s="84"/>
      <c r="F129" s="84"/>
      <c r="O129" s="38"/>
    </row>
    <row r="130" spans="2:15">
      <c r="B130" s="38"/>
      <c r="D130" s="84"/>
      <c r="F130" s="84"/>
      <c r="O130" s="38"/>
    </row>
    <row r="131" spans="2:15">
      <c r="B131" s="38"/>
      <c r="D131" s="84"/>
      <c r="F131" s="84"/>
      <c r="O131" s="38"/>
    </row>
    <row r="132" spans="2:15">
      <c r="B132" s="38"/>
      <c r="D132" s="84"/>
      <c r="F132" s="84"/>
      <c r="O132" s="38"/>
    </row>
    <row r="133" spans="2:15">
      <c r="B133" s="38"/>
      <c r="D133" s="84"/>
      <c r="F133" s="84"/>
      <c r="O133" s="38"/>
    </row>
    <row r="134" spans="2:15">
      <c r="B134" s="38"/>
      <c r="D134" s="84"/>
      <c r="F134" s="84"/>
      <c r="O134" s="38"/>
    </row>
    <row r="135" spans="2:15">
      <c r="B135" s="38"/>
      <c r="D135" s="84"/>
      <c r="F135" s="84"/>
      <c r="O135" s="38"/>
    </row>
    <row r="136" spans="2:15">
      <c r="B136" s="38"/>
      <c r="D136" s="84"/>
      <c r="F136" s="84"/>
      <c r="O136" s="38"/>
    </row>
    <row r="137" spans="2:15">
      <c r="B137" s="38"/>
      <c r="D137" s="84"/>
      <c r="F137" s="84"/>
      <c r="O137" s="38"/>
    </row>
    <row r="138" spans="2:15">
      <c r="B138" s="38"/>
      <c r="D138" s="84"/>
      <c r="F138" s="84"/>
      <c r="O138" s="38"/>
    </row>
    <row r="139" spans="2:15">
      <c r="B139" s="38"/>
      <c r="D139" s="84"/>
      <c r="F139" s="84"/>
      <c r="O139" s="38"/>
    </row>
    <row r="140" spans="2:15">
      <c r="B140" s="38"/>
      <c r="D140" s="84"/>
      <c r="F140" s="84"/>
      <c r="O140" s="38"/>
    </row>
    <row r="141" spans="2:15">
      <c r="B141" s="38"/>
      <c r="D141" s="84"/>
      <c r="F141" s="84"/>
      <c r="O141" s="38"/>
    </row>
    <row r="142" spans="2:15">
      <c r="B142" s="38"/>
      <c r="D142" s="84"/>
      <c r="F142" s="84"/>
      <c r="O142" s="38"/>
    </row>
    <row r="143" spans="2:15">
      <c r="B143" s="38"/>
      <c r="D143" s="84"/>
      <c r="F143" s="84"/>
      <c r="O143" s="38"/>
    </row>
    <row r="144" spans="2:15">
      <c r="B144" s="38"/>
      <c r="D144" s="84"/>
      <c r="F144" s="84"/>
      <c r="O144" s="38"/>
    </row>
    <row r="145" spans="2:15">
      <c r="B145" s="38"/>
      <c r="D145" s="84"/>
      <c r="F145" s="84"/>
      <c r="O145" s="38"/>
    </row>
    <row r="146" spans="2:15">
      <c r="B146" s="38"/>
      <c r="D146" s="84"/>
      <c r="F146" s="84"/>
      <c r="O146" s="38"/>
    </row>
    <row r="147" spans="2:15">
      <c r="B147" s="38"/>
      <c r="D147" s="84"/>
      <c r="F147" s="84"/>
      <c r="O147" s="38"/>
    </row>
    <row r="148" spans="2:15">
      <c r="B148" s="38"/>
      <c r="D148" s="84"/>
      <c r="F148" s="84"/>
      <c r="O148" s="38"/>
    </row>
    <row r="149" spans="2:15">
      <c r="B149" s="38"/>
      <c r="D149" s="84"/>
      <c r="F149" s="84"/>
      <c r="O149" s="38"/>
    </row>
    <row r="150" spans="2:15">
      <c r="B150" s="38"/>
      <c r="D150" s="84"/>
      <c r="F150" s="84"/>
      <c r="O150" s="38"/>
    </row>
    <row r="151" spans="2:15">
      <c r="B151" s="38"/>
      <c r="D151" s="84"/>
      <c r="F151" s="84"/>
      <c r="O151" s="38"/>
    </row>
    <row r="152" spans="2:15">
      <c r="B152" s="38"/>
      <c r="D152" s="84"/>
      <c r="F152" s="84"/>
      <c r="O152" s="38"/>
    </row>
    <row r="153" spans="2:15">
      <c r="B153" s="38"/>
      <c r="D153" s="84"/>
      <c r="F153" s="84"/>
      <c r="O153" s="38"/>
    </row>
    <row r="154" spans="2:15">
      <c r="B154" s="38"/>
      <c r="D154" s="84"/>
      <c r="F154" s="84"/>
      <c r="O154" s="38"/>
    </row>
    <row r="155" spans="2:15">
      <c r="B155" s="38"/>
      <c r="D155" s="84"/>
      <c r="F155" s="84"/>
      <c r="O155" s="38"/>
    </row>
    <row r="156" spans="2:15">
      <c r="B156" s="38"/>
      <c r="D156" s="84"/>
      <c r="F156" s="84"/>
      <c r="O156" s="38"/>
    </row>
    <row r="157" spans="2:15">
      <c r="B157" s="38"/>
      <c r="D157" s="84"/>
      <c r="F157" s="84"/>
      <c r="O157" s="38"/>
    </row>
    <row r="158" spans="2:15">
      <c r="B158" s="38"/>
      <c r="D158" s="84"/>
      <c r="F158" s="84"/>
      <c r="O158" s="38"/>
    </row>
    <row r="159" spans="2:15">
      <c r="B159" s="38"/>
      <c r="D159" s="84"/>
      <c r="F159" s="84"/>
      <c r="O159" s="38"/>
    </row>
    <row r="160" spans="2:15">
      <c r="B160" s="38"/>
      <c r="D160" s="84"/>
      <c r="F160" s="84"/>
      <c r="O160" s="38"/>
    </row>
    <row r="161" spans="2:15">
      <c r="B161" s="38"/>
      <c r="D161" s="84"/>
      <c r="F161" s="84"/>
      <c r="O161" s="38"/>
    </row>
    <row r="162" spans="2:15">
      <c r="B162" s="38"/>
      <c r="D162" s="84"/>
      <c r="F162" s="84"/>
      <c r="O162" s="38"/>
    </row>
    <row r="163" spans="2:15">
      <c r="B163" s="38"/>
      <c r="D163" s="84"/>
      <c r="F163" s="84"/>
      <c r="O163" s="38"/>
    </row>
    <row r="164" spans="2:15">
      <c r="B164" s="38"/>
      <c r="D164" s="84"/>
      <c r="F164" s="84"/>
      <c r="O164" s="38"/>
    </row>
    <row r="165" spans="2:15">
      <c r="B165" s="38"/>
      <c r="D165" s="84"/>
      <c r="F165" s="84"/>
      <c r="O165" s="38"/>
    </row>
    <row r="166" spans="2:15">
      <c r="B166" s="38"/>
      <c r="D166" s="84"/>
      <c r="F166" s="84"/>
      <c r="O166" s="38"/>
    </row>
    <row r="167" spans="2:15">
      <c r="B167" s="38"/>
      <c r="D167" s="84"/>
      <c r="F167" s="84"/>
      <c r="O167" s="38"/>
    </row>
    <row r="168" spans="2:15">
      <c r="B168" s="38"/>
      <c r="D168" s="84"/>
      <c r="F168" s="84"/>
      <c r="O168" s="38"/>
    </row>
    <row r="169" spans="2:15">
      <c r="B169" s="38"/>
      <c r="D169" s="84"/>
      <c r="F169" s="84"/>
      <c r="O169" s="38"/>
    </row>
    <row r="170" spans="2:15">
      <c r="B170" s="38"/>
      <c r="D170" s="84"/>
      <c r="F170" s="84"/>
      <c r="O170" s="38"/>
    </row>
    <row r="171" spans="2:15">
      <c r="B171" s="38"/>
      <c r="D171" s="84"/>
      <c r="F171" s="84"/>
      <c r="O171" s="38"/>
    </row>
    <row r="172" spans="2:15">
      <c r="B172" s="38"/>
      <c r="D172" s="84"/>
      <c r="F172" s="84"/>
      <c r="O172" s="38"/>
    </row>
    <row r="173" spans="2:15">
      <c r="B173" s="38"/>
      <c r="D173" s="84"/>
      <c r="F173" s="84"/>
      <c r="O173" s="38"/>
    </row>
    <row r="174" spans="2:15">
      <c r="B174" s="38"/>
      <c r="D174" s="84"/>
      <c r="F174" s="84"/>
      <c r="O174" s="38"/>
    </row>
    <row r="175" spans="2:15">
      <c r="B175" s="38"/>
      <c r="D175" s="84"/>
      <c r="F175" s="84"/>
      <c r="O175" s="38"/>
    </row>
    <row r="176" spans="2:15">
      <c r="B176" s="38"/>
      <c r="D176" s="84"/>
      <c r="F176" s="84"/>
      <c r="O176" s="38"/>
    </row>
    <row r="177" spans="2:15">
      <c r="B177" s="38"/>
      <c r="D177" s="84"/>
      <c r="F177" s="84"/>
      <c r="O177" s="38"/>
    </row>
    <row r="178" spans="2:15">
      <c r="B178" s="38"/>
      <c r="D178" s="84"/>
      <c r="F178" s="84"/>
      <c r="O178" s="38"/>
    </row>
    <row r="179" spans="2:15">
      <c r="B179" s="38"/>
      <c r="D179" s="84"/>
      <c r="F179" s="84"/>
      <c r="O179" s="38"/>
    </row>
    <row r="180" spans="2:15">
      <c r="B180" s="38"/>
      <c r="D180" s="84"/>
      <c r="F180" s="84"/>
      <c r="O180" s="38"/>
    </row>
    <row r="181" spans="2:15">
      <c r="B181" s="38"/>
      <c r="D181" s="84"/>
      <c r="F181" s="84"/>
      <c r="O181" s="38"/>
    </row>
    <row r="182" spans="2:15">
      <c r="B182" s="38"/>
      <c r="D182" s="84"/>
      <c r="F182" s="84"/>
      <c r="O182" s="38"/>
    </row>
    <row r="183" spans="2:15">
      <c r="B183" s="38"/>
      <c r="D183" s="84"/>
      <c r="F183" s="84"/>
      <c r="O183" s="38"/>
    </row>
    <row r="184" spans="2:15">
      <c r="B184" s="38"/>
      <c r="D184" s="84"/>
      <c r="F184" s="84"/>
      <c r="O184" s="38"/>
    </row>
    <row r="185" spans="2:15">
      <c r="B185" s="38"/>
      <c r="D185" s="84"/>
      <c r="F185" s="84"/>
      <c r="O185" s="38"/>
    </row>
    <row r="186" spans="2:15">
      <c r="B186" s="38"/>
      <c r="D186" s="84"/>
      <c r="F186" s="84"/>
      <c r="O186" s="38"/>
    </row>
    <row r="187" spans="2:15">
      <c r="B187" s="38"/>
      <c r="D187" s="84"/>
      <c r="F187" s="84"/>
      <c r="O187" s="38"/>
    </row>
    <row r="188" spans="2:15">
      <c r="B188" s="38"/>
      <c r="D188" s="84"/>
      <c r="F188" s="84"/>
      <c r="O188" s="38"/>
    </row>
    <row r="189" spans="2:15">
      <c r="B189" s="38"/>
      <c r="D189" s="84"/>
      <c r="F189" s="84"/>
      <c r="O189" s="38"/>
    </row>
    <row r="190" spans="2:15">
      <c r="B190" s="38"/>
      <c r="D190" s="84"/>
      <c r="F190" s="84"/>
      <c r="O190" s="38"/>
    </row>
    <row r="191" spans="2:15">
      <c r="B191" s="38"/>
      <c r="D191" s="84"/>
      <c r="F191" s="84"/>
      <c r="O191" s="38"/>
    </row>
    <row r="192" spans="2:15">
      <c r="B192" s="38"/>
      <c r="D192" s="84"/>
      <c r="F192" s="84"/>
      <c r="O192" s="38"/>
    </row>
    <row r="193" spans="2:15">
      <c r="B193" s="38"/>
      <c r="D193" s="84"/>
      <c r="F193" s="84"/>
      <c r="O193" s="38"/>
    </row>
    <row r="194" spans="2:15">
      <c r="B194" s="38"/>
      <c r="D194" s="84"/>
      <c r="F194" s="84"/>
      <c r="O194" s="38"/>
    </row>
    <row r="195" spans="2:15">
      <c r="B195" s="38"/>
      <c r="D195" s="84"/>
      <c r="F195" s="84"/>
      <c r="O195" s="38"/>
    </row>
    <row r="196" spans="2:15">
      <c r="B196" s="38"/>
      <c r="D196" s="84"/>
      <c r="F196" s="84"/>
      <c r="O196" s="38"/>
    </row>
    <row r="197" spans="2:15">
      <c r="B197" s="38"/>
      <c r="D197" s="84"/>
      <c r="F197" s="84"/>
      <c r="O197" s="38"/>
    </row>
    <row r="198" spans="2:15">
      <c r="B198" s="38"/>
      <c r="D198" s="84"/>
      <c r="F198" s="84"/>
      <c r="O198" s="38"/>
    </row>
    <row r="199" spans="2:15">
      <c r="B199" s="38"/>
      <c r="D199" s="84"/>
      <c r="F199" s="84"/>
      <c r="O199" s="38"/>
    </row>
    <row r="200" spans="2:15">
      <c r="B200" s="38"/>
      <c r="D200" s="84"/>
      <c r="F200" s="84"/>
      <c r="O200" s="38"/>
    </row>
    <row r="201" spans="2:15">
      <c r="B201" s="38"/>
      <c r="D201" s="84"/>
      <c r="F201" s="84"/>
      <c r="O201" s="38"/>
    </row>
    <row r="202" spans="2:15">
      <c r="B202" s="38"/>
      <c r="D202" s="84"/>
      <c r="F202" s="84"/>
      <c r="O202" s="38"/>
    </row>
    <row r="203" spans="2:15">
      <c r="B203" s="38"/>
      <c r="D203" s="84"/>
      <c r="F203" s="84"/>
      <c r="O203" s="38"/>
    </row>
    <row r="204" spans="2:15">
      <c r="B204" s="38"/>
      <c r="D204" s="84"/>
      <c r="F204" s="84"/>
      <c r="O204" s="38"/>
    </row>
    <row r="205" spans="2:15">
      <c r="B205" s="38"/>
      <c r="D205" s="84"/>
      <c r="F205" s="84"/>
      <c r="O205" s="38"/>
    </row>
    <row r="206" spans="2:15">
      <c r="B206" s="38"/>
      <c r="D206" s="84"/>
      <c r="F206" s="84"/>
      <c r="O206" s="38"/>
    </row>
    <row r="207" spans="2:15">
      <c r="B207" s="38"/>
      <c r="D207" s="84"/>
      <c r="F207" s="84"/>
      <c r="O207" s="38"/>
    </row>
    <row r="208" spans="2:15">
      <c r="B208" s="38"/>
      <c r="D208" s="84"/>
      <c r="F208" s="84"/>
      <c r="O208" s="38"/>
    </row>
    <row r="209" spans="2:15">
      <c r="B209" s="38"/>
      <c r="D209" s="84"/>
      <c r="F209" s="84"/>
      <c r="O209" s="38"/>
    </row>
    <row r="210" spans="2:15">
      <c r="B210" s="38"/>
      <c r="D210" s="84"/>
      <c r="F210" s="84"/>
      <c r="O210" s="38"/>
    </row>
    <row r="211" spans="2:15">
      <c r="B211" s="38"/>
      <c r="D211" s="84"/>
      <c r="F211" s="84"/>
      <c r="O211" s="38"/>
    </row>
    <row r="212" spans="2:15">
      <c r="B212" s="38"/>
      <c r="D212" s="84"/>
      <c r="F212" s="84"/>
      <c r="O212" s="38"/>
    </row>
    <row r="213" spans="2:15">
      <c r="B213" s="38"/>
      <c r="D213" s="84"/>
      <c r="F213" s="84"/>
      <c r="O213" s="38"/>
    </row>
    <row r="214" spans="2:15">
      <c r="B214" s="38"/>
      <c r="D214" s="84"/>
      <c r="F214" s="84"/>
      <c r="O214" s="38"/>
    </row>
    <row r="215" spans="2:15">
      <c r="B215" s="38"/>
      <c r="D215" s="84"/>
      <c r="F215" s="84"/>
      <c r="O215" s="38"/>
    </row>
    <row r="216" spans="2:15">
      <c r="B216" s="38"/>
      <c r="D216" s="84"/>
      <c r="F216" s="84"/>
      <c r="O216" s="38"/>
    </row>
    <row r="217" spans="2:15">
      <c r="B217" s="38"/>
      <c r="D217" s="84"/>
      <c r="F217" s="84"/>
      <c r="O217" s="38"/>
    </row>
    <row r="218" spans="2:15">
      <c r="B218" s="38"/>
      <c r="D218" s="84"/>
      <c r="F218" s="84"/>
      <c r="O218" s="38"/>
    </row>
    <row r="219" spans="2:15">
      <c r="B219" s="38"/>
      <c r="D219" s="84"/>
      <c r="F219" s="84"/>
      <c r="O219" s="38"/>
    </row>
    <row r="220" spans="2:15">
      <c r="B220" s="38"/>
      <c r="D220" s="84"/>
      <c r="F220" s="84"/>
      <c r="O220" s="38"/>
    </row>
    <row r="221" spans="2:15">
      <c r="B221" s="38"/>
      <c r="D221" s="84"/>
      <c r="F221" s="84"/>
      <c r="O221" s="38"/>
    </row>
    <row r="222" spans="2:15">
      <c r="B222" s="38"/>
      <c r="D222" s="84"/>
      <c r="F222" s="84"/>
      <c r="O222" s="38"/>
    </row>
    <row r="223" spans="2:15">
      <c r="B223" s="38"/>
      <c r="D223" s="84"/>
      <c r="F223" s="84"/>
      <c r="O223" s="38"/>
    </row>
    <row r="224" spans="2:15">
      <c r="B224" s="38"/>
      <c r="D224" s="84"/>
      <c r="F224" s="84"/>
      <c r="O224" s="38"/>
    </row>
    <row r="225" spans="2:15">
      <c r="B225" s="38"/>
      <c r="D225" s="84"/>
      <c r="F225" s="84"/>
      <c r="O225" s="38"/>
    </row>
    <row r="226" spans="2:15">
      <c r="B226" s="38"/>
      <c r="D226" s="84"/>
      <c r="F226" s="84"/>
      <c r="O226" s="38"/>
    </row>
    <row r="227" spans="2:15">
      <c r="B227" s="38"/>
      <c r="D227" s="84"/>
      <c r="F227" s="84"/>
      <c r="O227" s="38"/>
    </row>
    <row r="228" spans="2:15">
      <c r="B228" s="38"/>
      <c r="D228" s="84"/>
      <c r="F228" s="84"/>
      <c r="O228" s="38"/>
    </row>
    <row r="229" spans="2:15">
      <c r="B229" s="38"/>
      <c r="D229" s="84"/>
      <c r="F229" s="84"/>
      <c r="O229" s="38"/>
    </row>
    <row r="230" spans="2:15">
      <c r="B230" s="38"/>
      <c r="D230" s="84"/>
      <c r="F230" s="84"/>
      <c r="O230" s="38"/>
    </row>
    <row r="231" spans="2:15">
      <c r="B231" s="38"/>
      <c r="D231" s="84"/>
      <c r="F231" s="84"/>
      <c r="O231" s="38"/>
    </row>
    <row r="232" spans="2:15">
      <c r="B232" s="38"/>
      <c r="D232" s="84"/>
      <c r="F232" s="84"/>
      <c r="O232" s="38"/>
    </row>
    <row r="233" spans="2:15">
      <c r="B233" s="38"/>
      <c r="D233" s="84"/>
      <c r="F233" s="84"/>
      <c r="O233" s="38"/>
    </row>
    <row r="234" spans="2:15">
      <c r="B234" s="38"/>
      <c r="D234" s="84"/>
      <c r="F234" s="84"/>
      <c r="O234" s="38"/>
    </row>
    <row r="235" spans="2:15">
      <c r="B235" s="38"/>
      <c r="D235" s="84"/>
      <c r="F235" s="84"/>
      <c r="O235" s="38"/>
    </row>
    <row r="236" spans="2:15">
      <c r="B236" s="38"/>
      <c r="D236" s="84"/>
      <c r="F236" s="84"/>
      <c r="O236" s="38"/>
    </row>
    <row r="237" spans="2:15">
      <c r="B237" s="38"/>
      <c r="D237" s="84"/>
      <c r="F237" s="84"/>
      <c r="O237" s="38"/>
    </row>
    <row r="238" spans="2:15">
      <c r="B238" s="38"/>
      <c r="D238" s="84"/>
      <c r="F238" s="84"/>
      <c r="O238" s="38"/>
    </row>
    <row r="239" spans="2:15">
      <c r="B239" s="38"/>
      <c r="D239" s="84"/>
      <c r="F239" s="84"/>
      <c r="O239" s="38"/>
    </row>
    <row r="240" spans="2:15">
      <c r="B240" s="38"/>
      <c r="D240" s="84"/>
      <c r="F240" s="84"/>
      <c r="O240" s="38"/>
    </row>
    <row r="241" spans="2:15">
      <c r="B241" s="38"/>
      <c r="D241" s="84"/>
      <c r="F241" s="84"/>
      <c r="O241" s="38"/>
    </row>
    <row r="242" spans="2:15">
      <c r="B242" s="38"/>
      <c r="D242" s="84"/>
      <c r="F242" s="84"/>
      <c r="O242" s="38"/>
    </row>
    <row r="243" spans="2:15">
      <c r="B243" s="38"/>
      <c r="D243" s="84"/>
      <c r="F243" s="84"/>
      <c r="O243" s="38"/>
    </row>
    <row r="244" spans="2:15">
      <c r="B244" s="38"/>
      <c r="D244" s="84"/>
      <c r="F244" s="84"/>
      <c r="O244" s="38"/>
    </row>
    <row r="245" spans="2:15">
      <c r="B245" s="38"/>
      <c r="D245" s="84"/>
      <c r="F245" s="84"/>
      <c r="O245" s="38"/>
    </row>
    <row r="246" spans="2:15">
      <c r="B246" s="38"/>
      <c r="D246" s="84"/>
      <c r="F246" s="84"/>
      <c r="O246" s="38"/>
    </row>
    <row r="247" spans="2:15">
      <c r="B247" s="38"/>
      <c r="D247" s="84"/>
      <c r="F247" s="84"/>
      <c r="O247" s="38"/>
    </row>
    <row r="248" spans="2:15">
      <c r="B248" s="38"/>
      <c r="D248" s="84"/>
      <c r="F248" s="84"/>
      <c r="O248" s="38"/>
    </row>
    <row r="249" spans="2:15">
      <c r="B249" s="38"/>
      <c r="D249" s="84"/>
      <c r="F249" s="84"/>
      <c r="O249" s="38"/>
    </row>
    <row r="250" spans="2:15">
      <c r="B250" s="38"/>
      <c r="D250" s="84"/>
      <c r="F250" s="84"/>
      <c r="O250" s="38"/>
    </row>
    <row r="251" spans="2:15">
      <c r="B251" s="38"/>
      <c r="D251" s="84"/>
      <c r="F251" s="84"/>
      <c r="O251" s="38"/>
    </row>
    <row r="252" spans="2:15">
      <c r="B252" s="38"/>
      <c r="D252" s="84"/>
      <c r="F252" s="84"/>
      <c r="O252" s="38"/>
    </row>
    <row r="253" spans="2:15">
      <c r="B253" s="38"/>
      <c r="D253" s="84"/>
      <c r="F253" s="84"/>
      <c r="O253" s="38"/>
    </row>
    <row r="254" spans="2:15">
      <c r="B254" s="38"/>
      <c r="D254" s="84"/>
      <c r="F254" s="84"/>
      <c r="O254" s="38"/>
    </row>
    <row r="255" spans="2:15">
      <c r="B255" s="38"/>
      <c r="D255" s="84"/>
      <c r="F255" s="84"/>
      <c r="O255" s="38"/>
    </row>
    <row r="256" spans="2:15">
      <c r="B256" s="38"/>
      <c r="D256" s="84"/>
      <c r="F256" s="84"/>
      <c r="O256" s="38"/>
    </row>
    <row r="257" spans="2:15">
      <c r="B257" s="38"/>
      <c r="D257" s="84"/>
      <c r="F257" s="84"/>
      <c r="O257" s="38"/>
    </row>
    <row r="258" spans="2:15">
      <c r="B258" s="38"/>
      <c r="D258" s="84"/>
      <c r="F258" s="84"/>
      <c r="O258" s="38"/>
    </row>
    <row r="259" spans="2:15">
      <c r="B259" s="38"/>
      <c r="D259" s="84"/>
      <c r="F259" s="84"/>
      <c r="O259" s="38"/>
    </row>
    <row r="260" spans="2:15">
      <c r="B260" s="38"/>
      <c r="D260" s="84"/>
      <c r="F260" s="84"/>
      <c r="O260" s="38"/>
    </row>
    <row r="261" spans="2:15">
      <c r="B261" s="38"/>
      <c r="D261" s="84"/>
      <c r="F261" s="84"/>
      <c r="O261" s="38"/>
    </row>
    <row r="262" spans="2:15">
      <c r="B262" s="38"/>
      <c r="D262" s="84"/>
      <c r="F262" s="84"/>
      <c r="O262" s="38"/>
    </row>
    <row r="263" spans="2:15">
      <c r="B263" s="38"/>
      <c r="D263" s="84"/>
      <c r="F263" s="84"/>
      <c r="O263" s="38"/>
    </row>
    <row r="264" spans="2:15">
      <c r="B264" s="38"/>
      <c r="D264" s="84"/>
      <c r="F264" s="84"/>
      <c r="O264" s="38"/>
    </row>
    <row r="265" spans="2:15">
      <c r="B265" s="38"/>
      <c r="D265" s="84"/>
      <c r="F265" s="84"/>
      <c r="O265" s="38"/>
    </row>
    <row r="266" spans="2:15">
      <c r="B266" s="38"/>
      <c r="D266" s="84"/>
      <c r="F266" s="84"/>
      <c r="O266" s="38"/>
    </row>
    <row r="267" spans="2:15">
      <c r="B267" s="38"/>
      <c r="D267" s="84"/>
      <c r="F267" s="84"/>
      <c r="O267" s="38"/>
    </row>
    <row r="268" spans="2:15">
      <c r="B268" s="38"/>
      <c r="D268" s="84"/>
      <c r="F268" s="84"/>
      <c r="O268" s="38"/>
    </row>
    <row r="269" spans="2:15">
      <c r="B269" s="38"/>
      <c r="D269" s="84"/>
      <c r="F269" s="84"/>
      <c r="O269" s="38"/>
    </row>
    <row r="270" spans="2:15">
      <c r="B270" s="38"/>
      <c r="D270" s="84"/>
      <c r="F270" s="84"/>
      <c r="O270" s="38"/>
    </row>
    <row r="271" spans="2:15">
      <c r="B271" s="38"/>
      <c r="D271" s="84"/>
      <c r="F271" s="84"/>
      <c r="O271" s="38"/>
    </row>
    <row r="272" spans="2:15">
      <c r="B272" s="38"/>
      <c r="D272" s="84"/>
      <c r="F272" s="84"/>
      <c r="O272" s="38"/>
    </row>
    <row r="273" spans="2:15">
      <c r="B273" s="38"/>
      <c r="D273" s="84"/>
      <c r="F273" s="84"/>
      <c r="O273" s="38"/>
    </row>
    <row r="274" spans="2:15">
      <c r="B274" s="38"/>
      <c r="D274" s="84"/>
      <c r="F274" s="84"/>
      <c r="O274" s="38"/>
    </row>
    <row r="275" spans="2:15">
      <c r="B275" s="38"/>
      <c r="D275" s="84"/>
      <c r="F275" s="84"/>
      <c r="O275" s="38"/>
    </row>
    <row r="276" spans="2:15">
      <c r="B276" s="38"/>
      <c r="D276" s="84"/>
      <c r="F276" s="84"/>
      <c r="O276" s="38"/>
    </row>
    <row r="277" spans="2:15">
      <c r="B277" s="38"/>
      <c r="D277" s="84"/>
      <c r="F277" s="84"/>
      <c r="O277" s="38"/>
    </row>
    <row r="278" spans="2:15">
      <c r="B278" s="38"/>
      <c r="D278" s="84"/>
      <c r="F278" s="84"/>
      <c r="O278" s="38"/>
    </row>
    <row r="279" spans="2:15">
      <c r="B279" s="38"/>
      <c r="D279" s="84"/>
      <c r="F279" s="84"/>
      <c r="O279" s="38"/>
    </row>
    <row r="280" spans="2:15">
      <c r="B280" s="38"/>
      <c r="D280" s="84"/>
      <c r="F280" s="84"/>
      <c r="O280" s="38"/>
    </row>
    <row r="281" spans="2:15">
      <c r="B281" s="38"/>
      <c r="D281" s="84"/>
      <c r="F281" s="84"/>
      <c r="O281" s="38"/>
    </row>
    <row r="282" spans="2:15">
      <c r="B282" s="38"/>
      <c r="D282" s="84"/>
      <c r="F282" s="84"/>
      <c r="O282" s="38"/>
    </row>
    <row r="283" spans="2:15">
      <c r="B283" s="38"/>
      <c r="D283" s="84"/>
      <c r="F283" s="84"/>
      <c r="O283" s="38"/>
    </row>
    <row r="284" spans="2:15">
      <c r="B284" s="38"/>
      <c r="D284" s="84"/>
      <c r="F284" s="84"/>
      <c r="O284" s="38"/>
    </row>
    <row r="285" spans="2:15">
      <c r="B285" s="38"/>
      <c r="D285" s="84"/>
      <c r="F285" s="84"/>
      <c r="O285" s="38"/>
    </row>
    <row r="286" spans="2:15">
      <c r="B286" s="38"/>
      <c r="D286" s="84"/>
      <c r="F286" s="84"/>
      <c r="O286" s="38"/>
    </row>
    <row r="287" spans="2:15">
      <c r="B287" s="38"/>
      <c r="D287" s="84"/>
      <c r="F287" s="84"/>
      <c r="O287" s="38"/>
    </row>
    <row r="288" spans="2:15">
      <c r="B288" s="38"/>
      <c r="D288" s="84"/>
      <c r="F288" s="84"/>
      <c r="O288" s="38"/>
    </row>
    <row r="289" spans="2:15">
      <c r="B289" s="38"/>
      <c r="D289" s="84"/>
      <c r="F289" s="84"/>
      <c r="O289" s="38"/>
    </row>
    <row r="290" spans="2:15">
      <c r="B290" s="38"/>
      <c r="D290" s="84"/>
      <c r="F290" s="84"/>
      <c r="O290" s="38"/>
    </row>
    <row r="291" spans="2:15">
      <c r="B291" s="38"/>
      <c r="D291" s="84"/>
      <c r="F291" s="84"/>
      <c r="O291" s="38"/>
    </row>
    <row r="292" spans="2:15">
      <c r="B292" s="38"/>
      <c r="D292" s="84"/>
      <c r="F292" s="84"/>
      <c r="O292" s="38"/>
    </row>
    <row r="293" spans="2:15">
      <c r="B293" s="38"/>
      <c r="D293" s="84"/>
      <c r="F293" s="84"/>
      <c r="O293" s="38"/>
    </row>
    <row r="294" spans="2:15">
      <c r="B294" s="38"/>
      <c r="D294" s="84"/>
      <c r="F294" s="84"/>
      <c r="O294" s="38"/>
    </row>
    <row r="295" spans="2:15">
      <c r="B295" s="38"/>
      <c r="D295" s="84"/>
      <c r="F295" s="84"/>
      <c r="O295" s="38"/>
    </row>
    <row r="296" spans="2:15">
      <c r="B296" s="38"/>
      <c r="D296" s="84"/>
      <c r="F296" s="84"/>
      <c r="O296" s="38"/>
    </row>
    <row r="297" spans="2:15">
      <c r="B297" s="38"/>
      <c r="D297" s="84"/>
      <c r="F297" s="84"/>
      <c r="O297" s="38"/>
    </row>
    <row r="298" spans="2:15">
      <c r="B298" s="38"/>
      <c r="D298" s="84"/>
      <c r="F298" s="84"/>
      <c r="O298" s="38"/>
    </row>
    <row r="299" spans="2:15">
      <c r="B299" s="38"/>
      <c r="D299" s="84"/>
      <c r="F299" s="84"/>
      <c r="O299" s="38"/>
    </row>
    <row r="300" spans="2:15">
      <c r="B300" s="38"/>
      <c r="D300" s="84"/>
      <c r="F300" s="84"/>
      <c r="O300" s="38"/>
    </row>
    <row r="301" spans="2:15">
      <c r="B301" s="38"/>
      <c r="D301" s="84"/>
      <c r="F301" s="84"/>
      <c r="O301" s="38"/>
    </row>
    <row r="302" spans="2:15">
      <c r="B302" s="38"/>
      <c r="D302" s="84"/>
      <c r="F302" s="84"/>
      <c r="O302" s="38"/>
    </row>
    <row r="303" spans="2:15">
      <c r="B303" s="38"/>
      <c r="D303" s="84"/>
      <c r="F303" s="84"/>
      <c r="O303" s="38"/>
    </row>
    <row r="304" spans="2:15">
      <c r="B304" s="38"/>
      <c r="D304" s="84"/>
      <c r="F304" s="84"/>
      <c r="O304" s="38"/>
    </row>
    <row r="305" spans="2:15">
      <c r="B305" s="38"/>
      <c r="D305" s="84"/>
      <c r="F305" s="84"/>
      <c r="O305" s="38"/>
    </row>
    <row r="306" spans="2:15">
      <c r="B306" s="38"/>
      <c r="D306" s="84"/>
      <c r="F306" s="84"/>
      <c r="O306" s="38"/>
    </row>
    <row r="307" spans="2:15">
      <c r="B307" s="38"/>
      <c r="D307" s="84"/>
      <c r="F307" s="84"/>
      <c r="O307" s="38"/>
    </row>
    <row r="308" spans="2:15">
      <c r="B308" s="38"/>
      <c r="D308" s="84"/>
      <c r="F308" s="84"/>
      <c r="O308" s="38"/>
    </row>
    <row r="309" spans="2:15">
      <c r="B309" s="38"/>
      <c r="D309" s="84"/>
      <c r="F309" s="84"/>
      <c r="O309" s="38"/>
    </row>
    <row r="310" spans="2:15">
      <c r="B310" s="38"/>
      <c r="D310" s="84"/>
      <c r="F310" s="84"/>
      <c r="O310" s="38"/>
    </row>
    <row r="311" spans="2:15">
      <c r="B311" s="38"/>
      <c r="D311" s="84"/>
      <c r="F311" s="84"/>
      <c r="O311" s="38"/>
    </row>
    <row r="312" spans="2:15">
      <c r="B312" s="38"/>
      <c r="D312" s="84"/>
      <c r="F312" s="84"/>
      <c r="O312" s="38"/>
    </row>
    <row r="313" spans="2:15">
      <c r="B313" s="38"/>
      <c r="D313" s="84"/>
      <c r="F313" s="84"/>
      <c r="O313" s="38"/>
    </row>
    <row r="314" spans="2:15">
      <c r="B314" s="38"/>
      <c r="D314" s="84"/>
      <c r="F314" s="84"/>
      <c r="O314" s="38"/>
    </row>
    <row r="315" spans="2:15">
      <c r="B315" s="38"/>
      <c r="D315" s="84"/>
      <c r="F315" s="84"/>
      <c r="O315" s="38"/>
    </row>
    <row r="316" spans="2:15">
      <c r="B316" s="38"/>
      <c r="D316" s="84"/>
      <c r="F316" s="84"/>
      <c r="O316" s="38"/>
    </row>
    <row r="317" spans="2:15">
      <c r="B317" s="38"/>
      <c r="D317" s="84"/>
      <c r="F317" s="84"/>
      <c r="O317" s="38"/>
    </row>
    <row r="318" spans="2:15">
      <c r="B318" s="38"/>
      <c r="D318" s="84"/>
      <c r="F318" s="84"/>
      <c r="O318" s="38"/>
    </row>
    <row r="319" spans="2:15">
      <c r="B319" s="38"/>
      <c r="D319" s="84"/>
      <c r="F319" s="84"/>
      <c r="O319" s="38"/>
    </row>
    <row r="320" spans="2:15">
      <c r="B320" s="38"/>
      <c r="D320" s="84"/>
      <c r="F320" s="84"/>
      <c r="O320" s="38"/>
    </row>
    <row r="321" spans="2:15">
      <c r="B321" s="38"/>
      <c r="D321" s="84"/>
      <c r="F321" s="84"/>
      <c r="O321" s="38"/>
    </row>
    <row r="322" spans="2:15">
      <c r="B322" s="38"/>
      <c r="D322" s="84"/>
      <c r="F322" s="84"/>
      <c r="O322" s="38"/>
    </row>
    <row r="323" spans="2:15">
      <c r="B323" s="38"/>
      <c r="D323" s="84"/>
      <c r="F323" s="84"/>
      <c r="O323" s="38"/>
    </row>
    <row r="324" spans="2:15">
      <c r="B324" s="38"/>
      <c r="D324" s="84"/>
      <c r="F324" s="84"/>
      <c r="O324" s="38"/>
    </row>
    <row r="325" spans="2:15">
      <c r="B325" s="38"/>
      <c r="D325" s="84"/>
      <c r="F325" s="84"/>
      <c r="O325" s="38"/>
    </row>
    <row r="326" spans="2:15">
      <c r="B326" s="38"/>
      <c r="D326" s="84"/>
      <c r="F326" s="84"/>
      <c r="O326" s="38"/>
    </row>
    <row r="327" spans="2:15">
      <c r="B327" s="38"/>
      <c r="D327" s="84"/>
      <c r="F327" s="84"/>
      <c r="O327" s="38"/>
    </row>
    <row r="328" spans="2:15">
      <c r="B328" s="38"/>
      <c r="D328" s="84"/>
      <c r="F328" s="84"/>
      <c r="O328" s="38"/>
    </row>
    <row r="329" spans="2:15">
      <c r="B329" s="38"/>
      <c r="D329" s="84"/>
      <c r="F329" s="84"/>
      <c r="O329" s="38"/>
    </row>
    <row r="330" spans="2:15">
      <c r="B330" s="38"/>
      <c r="D330" s="84"/>
      <c r="F330" s="84"/>
      <c r="O330" s="38"/>
    </row>
    <row r="331" spans="2:15">
      <c r="B331" s="38"/>
      <c r="D331" s="84"/>
      <c r="F331" s="84"/>
      <c r="O331" s="38"/>
    </row>
    <row r="332" spans="2:15">
      <c r="B332" s="38"/>
      <c r="D332" s="84"/>
      <c r="F332" s="84"/>
      <c r="O332" s="38"/>
    </row>
    <row r="333" spans="2:15">
      <c r="B333" s="38"/>
      <c r="D333" s="84"/>
      <c r="F333" s="84"/>
      <c r="O333" s="38"/>
    </row>
    <row r="334" spans="2:15">
      <c r="B334" s="38"/>
      <c r="D334" s="84"/>
      <c r="F334" s="84"/>
      <c r="O334" s="38"/>
    </row>
    <row r="335" spans="2:15">
      <c r="B335" s="38"/>
      <c r="D335" s="84"/>
      <c r="F335" s="84"/>
      <c r="O335" s="38"/>
    </row>
    <row r="336" spans="2:15">
      <c r="B336" s="38"/>
      <c r="D336" s="84"/>
      <c r="F336" s="84"/>
      <c r="O336" s="38"/>
    </row>
    <row r="337" spans="2:15">
      <c r="B337" s="38"/>
      <c r="D337" s="84"/>
      <c r="F337" s="84"/>
      <c r="O337" s="38"/>
    </row>
    <row r="338" spans="2:15">
      <c r="B338" s="38"/>
      <c r="D338" s="84"/>
      <c r="F338" s="84"/>
      <c r="O338" s="38"/>
    </row>
    <row r="339" spans="2:15">
      <c r="B339" s="38"/>
      <c r="D339" s="84"/>
      <c r="F339" s="84"/>
      <c r="O339" s="38"/>
    </row>
    <row r="340" spans="2:15">
      <c r="B340" s="38"/>
      <c r="D340" s="84"/>
      <c r="F340" s="84"/>
      <c r="O340" s="38"/>
    </row>
    <row r="341" spans="2:15">
      <c r="B341" s="38"/>
      <c r="D341" s="84"/>
      <c r="F341" s="84"/>
      <c r="O341" s="38"/>
    </row>
    <row r="342" spans="2:15">
      <c r="B342" s="38"/>
      <c r="D342" s="84"/>
      <c r="F342" s="84"/>
      <c r="O342" s="38"/>
    </row>
    <row r="343" spans="2:15">
      <c r="B343" s="38"/>
      <c r="D343" s="84"/>
      <c r="F343" s="84"/>
      <c r="O343" s="38"/>
    </row>
    <row r="344" spans="2:15">
      <c r="B344" s="38"/>
      <c r="D344" s="84"/>
      <c r="F344" s="84"/>
      <c r="O344" s="38"/>
    </row>
    <row r="345" spans="2:15">
      <c r="B345" s="38"/>
      <c r="D345" s="84"/>
      <c r="F345" s="84"/>
      <c r="O345" s="38"/>
    </row>
    <row r="346" spans="2:15">
      <c r="B346" s="38"/>
      <c r="D346" s="84"/>
      <c r="F346" s="84"/>
      <c r="O346" s="38"/>
    </row>
    <row r="347" spans="2:15">
      <c r="B347" s="38"/>
      <c r="D347" s="84"/>
      <c r="F347" s="84"/>
      <c r="O347" s="38"/>
    </row>
    <row r="348" spans="2:15">
      <c r="B348" s="38"/>
      <c r="D348" s="84"/>
      <c r="F348" s="84"/>
      <c r="O348" s="38"/>
    </row>
    <row r="349" spans="2:15">
      <c r="B349" s="38"/>
      <c r="D349" s="84"/>
      <c r="F349" s="84"/>
      <c r="O349" s="38"/>
    </row>
    <row r="350" spans="2:15">
      <c r="B350" s="38"/>
      <c r="D350" s="84"/>
      <c r="F350" s="84"/>
      <c r="O350" s="38"/>
    </row>
    <row r="351" spans="2:15">
      <c r="B351" s="38"/>
      <c r="D351" s="84"/>
      <c r="F351" s="84"/>
      <c r="O351" s="38"/>
    </row>
    <row r="352" spans="2:15">
      <c r="B352" s="38"/>
      <c r="D352" s="84"/>
      <c r="F352" s="84"/>
      <c r="O352" s="38"/>
    </row>
    <row r="353" spans="2:15">
      <c r="B353" s="38"/>
      <c r="D353" s="84"/>
      <c r="F353" s="84"/>
      <c r="O353" s="38"/>
    </row>
    <row r="354" spans="2:15">
      <c r="B354" s="38"/>
      <c r="D354" s="84"/>
      <c r="F354" s="84"/>
      <c r="O354" s="38"/>
    </row>
    <row r="355" spans="2:15">
      <c r="B355" s="38"/>
      <c r="D355" s="84"/>
      <c r="F355" s="84"/>
      <c r="O355" s="38"/>
    </row>
    <row r="356" spans="2:15">
      <c r="B356" s="38"/>
      <c r="D356" s="84"/>
      <c r="F356" s="84"/>
      <c r="O356" s="38"/>
    </row>
    <row r="357" spans="2:15">
      <c r="B357" s="38"/>
      <c r="D357" s="84"/>
      <c r="F357" s="84"/>
      <c r="O357" s="38"/>
    </row>
    <row r="358" spans="2:15">
      <c r="B358" s="38"/>
      <c r="D358" s="84"/>
      <c r="F358" s="84"/>
      <c r="O358" s="38"/>
    </row>
    <row r="359" spans="2:15">
      <c r="B359" s="38"/>
      <c r="D359" s="84"/>
      <c r="F359" s="84"/>
      <c r="O359" s="38"/>
    </row>
    <row r="360" spans="2:15">
      <c r="B360" s="38"/>
      <c r="D360" s="84"/>
      <c r="F360" s="84"/>
      <c r="O360" s="38"/>
    </row>
    <row r="361" spans="2:15">
      <c r="B361" s="38"/>
      <c r="D361" s="84"/>
      <c r="F361" s="84"/>
      <c r="O361" s="38"/>
    </row>
    <row r="362" spans="2:15">
      <c r="B362" s="38"/>
      <c r="D362" s="84"/>
      <c r="F362" s="84"/>
      <c r="O362" s="38"/>
    </row>
    <row r="363" spans="2:15">
      <c r="B363" s="38"/>
      <c r="D363" s="84"/>
      <c r="F363" s="84"/>
      <c r="O363" s="38"/>
    </row>
    <row r="364" spans="2:15">
      <c r="B364" s="38"/>
      <c r="D364" s="84"/>
      <c r="F364" s="84"/>
      <c r="O364" s="38"/>
    </row>
    <row r="365" spans="2:15">
      <c r="B365" s="38"/>
      <c r="D365" s="84"/>
      <c r="F365" s="84"/>
      <c r="O365" s="38"/>
    </row>
    <row r="366" spans="2:15">
      <c r="B366" s="38"/>
      <c r="D366" s="84"/>
      <c r="F366" s="84"/>
      <c r="O366" s="38"/>
    </row>
    <row r="367" spans="2:15">
      <c r="B367" s="38"/>
      <c r="D367" s="84"/>
      <c r="F367" s="84"/>
      <c r="O367" s="38"/>
    </row>
    <row r="368" spans="2:15">
      <c r="B368" s="38"/>
      <c r="D368" s="84"/>
      <c r="F368" s="84"/>
      <c r="O368" s="38"/>
    </row>
    <row r="369" spans="2:15">
      <c r="B369" s="38"/>
      <c r="D369" s="84"/>
      <c r="F369" s="84"/>
      <c r="O369" s="38"/>
    </row>
    <row r="370" spans="2:15">
      <c r="B370" s="38"/>
      <c r="D370" s="84"/>
      <c r="F370" s="84"/>
      <c r="O370" s="38"/>
    </row>
    <row r="371" spans="2:15">
      <c r="B371" s="38"/>
      <c r="D371" s="84"/>
      <c r="F371" s="84"/>
      <c r="O371" s="38"/>
    </row>
    <row r="372" spans="2:15">
      <c r="B372" s="38"/>
      <c r="D372" s="84"/>
      <c r="F372" s="84"/>
      <c r="O372" s="38"/>
    </row>
    <row r="373" spans="2:15">
      <c r="B373" s="38"/>
      <c r="D373" s="84"/>
      <c r="F373" s="84"/>
      <c r="O373" s="38"/>
    </row>
    <row r="374" spans="2:15">
      <c r="B374" s="38"/>
      <c r="D374" s="84"/>
      <c r="F374" s="84"/>
      <c r="O374" s="38"/>
    </row>
    <row r="375" spans="2:15">
      <c r="B375" s="38"/>
      <c r="D375" s="84"/>
      <c r="F375" s="84"/>
      <c r="O375" s="38"/>
    </row>
    <row r="376" spans="2:15">
      <c r="B376" s="38"/>
      <c r="D376" s="84"/>
      <c r="F376" s="84"/>
      <c r="O376" s="38"/>
    </row>
    <row r="377" spans="2:15">
      <c r="B377" s="38"/>
      <c r="D377" s="84"/>
      <c r="F377" s="84"/>
      <c r="O377" s="38"/>
    </row>
    <row r="378" spans="2:15">
      <c r="B378" s="38"/>
      <c r="D378" s="84"/>
      <c r="F378" s="84"/>
      <c r="O378" s="38"/>
    </row>
    <row r="379" spans="2:15">
      <c r="B379" s="38"/>
      <c r="D379" s="84"/>
      <c r="F379" s="84"/>
      <c r="O379" s="38"/>
    </row>
    <row r="380" spans="2:15">
      <c r="B380" s="38"/>
      <c r="D380" s="84"/>
      <c r="F380" s="84"/>
      <c r="O380" s="38"/>
    </row>
    <row r="381" spans="2:15">
      <c r="B381" s="38"/>
      <c r="D381" s="84"/>
      <c r="F381" s="84"/>
      <c r="O381" s="38"/>
    </row>
    <row r="382" spans="2:15">
      <c r="B382" s="38"/>
      <c r="D382" s="84"/>
      <c r="F382" s="84"/>
      <c r="O382" s="38"/>
    </row>
    <row r="383" spans="2:15">
      <c r="B383" s="38"/>
      <c r="D383" s="84"/>
      <c r="F383" s="84"/>
      <c r="O383" s="38"/>
    </row>
    <row r="384" spans="2:15">
      <c r="B384" s="38"/>
      <c r="D384" s="84"/>
      <c r="F384" s="84"/>
      <c r="O384" s="38"/>
    </row>
    <row r="385" spans="2:15">
      <c r="B385" s="38"/>
      <c r="D385" s="84"/>
      <c r="F385" s="84"/>
      <c r="O385" s="38"/>
    </row>
    <row r="386" spans="2:15">
      <c r="B386" s="38"/>
      <c r="D386" s="84"/>
      <c r="F386" s="84"/>
      <c r="O386" s="38"/>
    </row>
    <row r="387" spans="2:15">
      <c r="B387" s="38"/>
      <c r="D387" s="84"/>
      <c r="F387" s="84"/>
      <c r="O387" s="38"/>
    </row>
    <row r="388" spans="2:15">
      <c r="B388" s="38"/>
      <c r="D388" s="84"/>
      <c r="F388" s="84"/>
      <c r="O388" s="38"/>
    </row>
    <row r="389" spans="2:15">
      <c r="B389" s="38"/>
      <c r="D389" s="84"/>
      <c r="F389" s="84"/>
      <c r="O389" s="38"/>
    </row>
    <row r="390" spans="2:15">
      <c r="B390" s="38"/>
      <c r="D390" s="84"/>
      <c r="F390" s="84"/>
      <c r="O390" s="38"/>
    </row>
    <row r="391" spans="2:15">
      <c r="B391" s="38"/>
      <c r="D391" s="84"/>
      <c r="F391" s="84"/>
      <c r="O391" s="38"/>
    </row>
    <row r="392" spans="2:15">
      <c r="B392" s="38"/>
      <c r="D392" s="84"/>
      <c r="F392" s="84"/>
      <c r="O392" s="38"/>
    </row>
    <row r="393" spans="2:15">
      <c r="B393" s="38"/>
      <c r="D393" s="84"/>
      <c r="F393" s="84"/>
      <c r="O393" s="38"/>
    </row>
    <row r="394" spans="2:15">
      <c r="B394" s="38"/>
      <c r="D394" s="84"/>
      <c r="F394" s="84"/>
      <c r="O394" s="38"/>
    </row>
    <row r="395" spans="2:15">
      <c r="B395" s="38"/>
      <c r="D395" s="84"/>
      <c r="F395" s="84"/>
      <c r="O395" s="38"/>
    </row>
    <row r="396" spans="2:15">
      <c r="B396" s="38"/>
      <c r="D396" s="84"/>
      <c r="F396" s="84"/>
      <c r="O396" s="38"/>
    </row>
    <row r="397" spans="2:15">
      <c r="B397" s="38"/>
      <c r="D397" s="84"/>
      <c r="F397" s="84"/>
      <c r="O397" s="38"/>
    </row>
    <row r="398" spans="2:15">
      <c r="B398" s="38"/>
      <c r="D398" s="84"/>
      <c r="F398" s="84"/>
      <c r="O398" s="38"/>
    </row>
    <row r="399" spans="2:15">
      <c r="B399" s="38"/>
      <c r="D399" s="84"/>
      <c r="F399" s="84"/>
      <c r="O399" s="38"/>
    </row>
    <row r="400" spans="2:15">
      <c r="B400" s="38"/>
      <c r="D400" s="84"/>
      <c r="F400" s="84"/>
      <c r="O400" s="38"/>
    </row>
    <row r="401" spans="2:15">
      <c r="B401" s="38"/>
      <c r="D401" s="84"/>
      <c r="F401" s="84"/>
      <c r="O401" s="38"/>
    </row>
    <row r="402" spans="2:15">
      <c r="B402" s="38"/>
      <c r="D402" s="84"/>
      <c r="F402" s="84"/>
      <c r="O402" s="38"/>
    </row>
    <row r="403" spans="2:15">
      <c r="B403" s="38"/>
      <c r="D403" s="84"/>
      <c r="F403" s="84"/>
      <c r="O403" s="38"/>
    </row>
    <row r="404" spans="2:15">
      <c r="B404" s="38"/>
      <c r="D404" s="84"/>
      <c r="F404" s="84"/>
      <c r="O404" s="38"/>
    </row>
    <row r="405" spans="2:15">
      <c r="B405" s="38"/>
      <c r="D405" s="84"/>
      <c r="F405" s="84"/>
      <c r="O405" s="38"/>
    </row>
    <row r="406" spans="2:15">
      <c r="B406" s="38"/>
      <c r="D406" s="84"/>
      <c r="F406" s="84"/>
      <c r="O406" s="38"/>
    </row>
    <row r="407" spans="2:15">
      <c r="B407" s="38"/>
      <c r="D407" s="84"/>
      <c r="F407" s="84"/>
      <c r="O407" s="38"/>
    </row>
    <row r="408" spans="2:15">
      <c r="B408" s="38"/>
      <c r="D408" s="84"/>
      <c r="F408" s="84"/>
      <c r="O408" s="38"/>
    </row>
    <row r="409" spans="2:15">
      <c r="B409" s="38"/>
      <c r="D409" s="84"/>
      <c r="F409" s="84"/>
      <c r="O409" s="38"/>
    </row>
    <row r="410" spans="2:15">
      <c r="B410" s="38"/>
      <c r="D410" s="84"/>
      <c r="F410" s="84"/>
      <c r="O410" s="38"/>
    </row>
    <row r="411" spans="2:15">
      <c r="B411" s="38"/>
      <c r="D411" s="84"/>
      <c r="F411" s="84"/>
      <c r="O411" s="38"/>
    </row>
    <row r="412" spans="2:15">
      <c r="B412" s="38"/>
      <c r="D412" s="84"/>
      <c r="F412" s="84"/>
      <c r="O412" s="38"/>
    </row>
    <row r="413" spans="2:15">
      <c r="B413" s="38"/>
      <c r="D413" s="84"/>
      <c r="F413" s="84"/>
      <c r="O413" s="38"/>
    </row>
    <row r="414" spans="2:15">
      <c r="B414" s="38"/>
      <c r="D414" s="84"/>
      <c r="F414" s="84"/>
      <c r="O414" s="38"/>
    </row>
    <row r="415" spans="2:15">
      <c r="B415" s="38"/>
      <c r="D415" s="84"/>
      <c r="F415" s="84"/>
      <c r="O415" s="38"/>
    </row>
    <row r="416" spans="2:15">
      <c r="B416" s="38"/>
      <c r="D416" s="84"/>
      <c r="F416" s="84"/>
      <c r="O416" s="38"/>
    </row>
    <row r="417" spans="2:15">
      <c r="B417" s="38"/>
      <c r="D417" s="84"/>
      <c r="F417" s="84"/>
      <c r="O417" s="38"/>
    </row>
    <row r="418" spans="2:15">
      <c r="B418" s="38"/>
      <c r="D418" s="84"/>
      <c r="F418" s="84"/>
      <c r="O418" s="38"/>
    </row>
    <row r="419" spans="2:15">
      <c r="B419" s="38"/>
      <c r="D419" s="84"/>
      <c r="F419" s="84"/>
      <c r="O419" s="38"/>
    </row>
    <row r="420" spans="2:15">
      <c r="B420" s="38"/>
      <c r="D420" s="84"/>
      <c r="F420" s="84"/>
      <c r="O420" s="38"/>
    </row>
    <row r="421" spans="2:15">
      <c r="B421" s="38"/>
      <c r="D421" s="84"/>
      <c r="F421" s="84"/>
      <c r="O421" s="38"/>
    </row>
    <row r="422" spans="2:15">
      <c r="B422" s="38"/>
      <c r="D422" s="84"/>
      <c r="F422" s="84"/>
      <c r="O422" s="38"/>
    </row>
    <row r="423" spans="2:15">
      <c r="B423" s="38"/>
      <c r="D423" s="84"/>
      <c r="F423" s="84"/>
      <c r="O423" s="38"/>
    </row>
    <row r="424" spans="2:15">
      <c r="B424" s="38"/>
      <c r="D424" s="84"/>
      <c r="F424" s="84"/>
      <c r="O424" s="38"/>
    </row>
    <row r="425" spans="2:15">
      <c r="B425" s="38"/>
      <c r="D425" s="84"/>
      <c r="F425" s="84"/>
      <c r="O425" s="38"/>
    </row>
    <row r="426" spans="2:15">
      <c r="B426" s="38"/>
      <c r="D426" s="84"/>
      <c r="F426" s="84"/>
      <c r="O426" s="38"/>
    </row>
    <row r="427" spans="2:15">
      <c r="B427" s="38"/>
      <c r="D427" s="84"/>
      <c r="F427" s="84"/>
      <c r="O427" s="38"/>
    </row>
    <row r="428" spans="2:15">
      <c r="B428" s="38"/>
      <c r="D428" s="84"/>
      <c r="F428" s="84"/>
      <c r="O428" s="38"/>
    </row>
    <row r="429" spans="2:15">
      <c r="B429" s="38"/>
      <c r="D429" s="84"/>
      <c r="F429" s="84"/>
      <c r="O429" s="38"/>
    </row>
    <row r="430" spans="2:15">
      <c r="B430" s="38"/>
      <c r="D430" s="84"/>
      <c r="F430" s="84"/>
      <c r="O430" s="38"/>
    </row>
    <row r="431" spans="2:15">
      <c r="B431" s="38"/>
      <c r="D431" s="84"/>
      <c r="F431" s="84"/>
      <c r="O431" s="38"/>
    </row>
    <row r="432" spans="2:15">
      <c r="B432" s="38"/>
      <c r="D432" s="84"/>
      <c r="F432" s="84"/>
      <c r="O432" s="38"/>
    </row>
    <row r="433" spans="2:15">
      <c r="B433" s="38"/>
      <c r="D433" s="84"/>
      <c r="F433" s="84"/>
      <c r="O433" s="38"/>
    </row>
    <row r="434" spans="2:15">
      <c r="B434" s="38"/>
      <c r="D434" s="84"/>
      <c r="F434" s="84"/>
      <c r="O434" s="38"/>
    </row>
    <row r="435" spans="2:15">
      <c r="B435" s="38"/>
      <c r="D435" s="84"/>
      <c r="F435" s="84"/>
      <c r="O435" s="38"/>
    </row>
    <row r="436" spans="2:15">
      <c r="B436" s="38"/>
      <c r="D436" s="84"/>
      <c r="F436" s="84"/>
      <c r="O436" s="38"/>
    </row>
    <row r="437" spans="2:15">
      <c r="B437" s="38"/>
      <c r="D437" s="84"/>
      <c r="F437" s="84"/>
      <c r="O437" s="38"/>
    </row>
    <row r="438" spans="2:15">
      <c r="B438" s="38"/>
      <c r="D438" s="84"/>
      <c r="F438" s="84"/>
      <c r="O438" s="38"/>
    </row>
    <row r="439" spans="2:15">
      <c r="B439" s="38"/>
      <c r="D439" s="84"/>
      <c r="F439" s="84"/>
      <c r="O439" s="38"/>
    </row>
    <row r="440" spans="2:15">
      <c r="B440" s="38"/>
      <c r="D440" s="84"/>
      <c r="F440" s="84"/>
      <c r="O440" s="38"/>
    </row>
    <row r="441" spans="2:15">
      <c r="B441" s="38"/>
      <c r="D441" s="84"/>
      <c r="F441" s="84"/>
      <c r="O441" s="38"/>
    </row>
    <row r="442" spans="2:15">
      <c r="B442" s="38"/>
      <c r="D442" s="84"/>
      <c r="F442" s="84"/>
      <c r="O442" s="38"/>
    </row>
    <row r="443" spans="2:15">
      <c r="B443" s="38"/>
      <c r="D443" s="84"/>
      <c r="F443" s="84"/>
      <c r="O443" s="38"/>
    </row>
    <row r="444" spans="2:15">
      <c r="B444" s="38"/>
      <c r="D444" s="84"/>
      <c r="F444" s="84"/>
      <c r="O444" s="38"/>
    </row>
    <row r="445" spans="2:15">
      <c r="B445" s="38"/>
      <c r="D445" s="84"/>
      <c r="F445" s="84"/>
      <c r="O445" s="38"/>
    </row>
    <row r="446" spans="2:15">
      <c r="B446" s="38"/>
      <c r="D446" s="84"/>
      <c r="F446" s="84"/>
      <c r="O446" s="38"/>
    </row>
    <row r="447" spans="2:15">
      <c r="B447" s="38"/>
      <c r="D447" s="84"/>
      <c r="F447" s="84"/>
      <c r="O447" s="38"/>
    </row>
    <row r="448" spans="2:15">
      <c r="B448" s="38"/>
      <c r="D448" s="84"/>
      <c r="F448" s="84"/>
      <c r="O448" s="38"/>
    </row>
    <row r="449" spans="2:15">
      <c r="B449" s="38"/>
      <c r="D449" s="84"/>
      <c r="F449" s="84"/>
      <c r="O449" s="38"/>
    </row>
    <row r="450" spans="2:15">
      <c r="B450" s="38"/>
      <c r="D450" s="84"/>
      <c r="F450" s="84"/>
      <c r="O450" s="38"/>
    </row>
    <row r="451" spans="2:15">
      <c r="B451" s="38"/>
      <c r="D451" s="84"/>
      <c r="F451" s="84"/>
      <c r="O451" s="38"/>
    </row>
    <row r="452" spans="2:15">
      <c r="B452" s="38"/>
      <c r="D452" s="84"/>
      <c r="F452" s="84"/>
      <c r="O452" s="38"/>
    </row>
    <row r="453" spans="2:15">
      <c r="B453" s="38"/>
      <c r="D453" s="84"/>
      <c r="F453" s="84"/>
      <c r="O453" s="38"/>
    </row>
    <row r="454" spans="2:15">
      <c r="B454" s="38"/>
      <c r="D454" s="84"/>
      <c r="F454" s="84"/>
      <c r="O454" s="38"/>
    </row>
    <row r="455" spans="2:15">
      <c r="B455" s="38"/>
      <c r="D455" s="84"/>
      <c r="F455" s="84"/>
      <c r="O455" s="38"/>
    </row>
    <row r="456" spans="2:15">
      <c r="B456" s="38"/>
      <c r="D456" s="84"/>
      <c r="F456" s="84"/>
      <c r="O456" s="38"/>
    </row>
    <row r="457" spans="2:15">
      <c r="B457" s="38"/>
      <c r="D457" s="84"/>
      <c r="F457" s="84"/>
      <c r="O457" s="38"/>
    </row>
    <row r="458" spans="2:15">
      <c r="B458" s="38"/>
      <c r="D458" s="84"/>
      <c r="F458" s="84"/>
      <c r="O458" s="38"/>
    </row>
    <row r="459" spans="2:15">
      <c r="B459" s="38"/>
      <c r="D459" s="84"/>
      <c r="F459" s="84"/>
      <c r="O459" s="38"/>
    </row>
    <row r="460" spans="2:15">
      <c r="B460" s="38"/>
      <c r="D460" s="84"/>
      <c r="F460" s="84"/>
      <c r="O460" s="38"/>
    </row>
    <row r="461" spans="2:15">
      <c r="B461" s="38"/>
      <c r="D461" s="84"/>
      <c r="F461" s="84"/>
      <c r="O461" s="38"/>
    </row>
    <row r="462" spans="2:15">
      <c r="B462" s="38"/>
      <c r="D462" s="84"/>
      <c r="F462" s="84"/>
      <c r="O462" s="38"/>
    </row>
    <row r="463" spans="2:15">
      <c r="B463" s="38"/>
      <c r="D463" s="84"/>
      <c r="F463" s="84"/>
      <c r="O463" s="38"/>
    </row>
    <row r="464" spans="2:15">
      <c r="B464" s="38"/>
      <c r="D464" s="84"/>
      <c r="F464" s="84"/>
      <c r="O464" s="38"/>
    </row>
    <row r="465" spans="2:15">
      <c r="B465" s="38"/>
      <c r="D465" s="84"/>
      <c r="F465" s="84"/>
      <c r="O465" s="38"/>
    </row>
    <row r="466" spans="2:15">
      <c r="B466" s="38"/>
      <c r="D466" s="84"/>
      <c r="F466" s="84"/>
      <c r="O466" s="38"/>
    </row>
    <row r="467" spans="2:15">
      <c r="B467" s="38"/>
      <c r="D467" s="84"/>
      <c r="F467" s="84"/>
      <c r="O467" s="38"/>
    </row>
    <row r="468" spans="2:15">
      <c r="B468" s="38"/>
      <c r="D468" s="84"/>
      <c r="F468" s="84"/>
      <c r="O468" s="38"/>
    </row>
    <row r="469" spans="2:15">
      <c r="B469" s="38"/>
      <c r="D469" s="84"/>
      <c r="F469" s="84"/>
      <c r="O469" s="38"/>
    </row>
    <row r="470" spans="2:15">
      <c r="B470" s="38"/>
      <c r="D470" s="84"/>
      <c r="F470" s="84"/>
      <c r="O470" s="38"/>
    </row>
    <row r="471" spans="2:15">
      <c r="B471" s="38"/>
      <c r="D471" s="84"/>
      <c r="F471" s="84"/>
      <c r="O471" s="38"/>
    </row>
    <row r="472" spans="2:15">
      <c r="B472" s="38"/>
      <c r="D472" s="84"/>
      <c r="F472" s="84"/>
      <c r="O472" s="38"/>
    </row>
    <row r="473" spans="2:15">
      <c r="B473" s="38"/>
      <c r="D473" s="84"/>
      <c r="F473" s="84"/>
      <c r="O473" s="38"/>
    </row>
    <row r="474" spans="2:15">
      <c r="B474" s="38"/>
      <c r="D474" s="84"/>
      <c r="F474" s="84"/>
      <c r="O474" s="38"/>
    </row>
    <row r="475" spans="2:15">
      <c r="B475" s="38"/>
      <c r="D475" s="84"/>
      <c r="F475" s="84"/>
      <c r="O475" s="38"/>
    </row>
    <row r="476" spans="2:15">
      <c r="B476" s="38"/>
      <c r="D476" s="84"/>
      <c r="F476" s="84"/>
      <c r="O476" s="38"/>
    </row>
    <row r="477" spans="2:15">
      <c r="B477" s="38"/>
      <c r="D477" s="84"/>
      <c r="F477" s="84"/>
      <c r="O477" s="38"/>
    </row>
    <row r="478" spans="2:15">
      <c r="B478" s="38"/>
      <c r="D478" s="84"/>
      <c r="F478" s="84"/>
      <c r="O478" s="38"/>
    </row>
    <row r="479" spans="2:15">
      <c r="B479" s="38"/>
      <c r="D479" s="84"/>
      <c r="F479" s="84"/>
      <c r="O479" s="38"/>
    </row>
    <row r="480" spans="2:15">
      <c r="B480" s="38"/>
      <c r="D480" s="84"/>
      <c r="F480" s="84"/>
      <c r="O480" s="38"/>
    </row>
    <row r="481" spans="2:15">
      <c r="B481" s="38"/>
      <c r="D481" s="84"/>
      <c r="F481" s="84"/>
      <c r="O481" s="38"/>
    </row>
    <row r="482" spans="2:15">
      <c r="B482" s="38"/>
      <c r="D482" s="84"/>
      <c r="F482" s="84"/>
      <c r="O482" s="38"/>
    </row>
    <row r="483" spans="2:15">
      <c r="B483" s="38"/>
      <c r="D483" s="84"/>
      <c r="F483" s="84"/>
      <c r="O483" s="38"/>
    </row>
    <row r="484" spans="2:15">
      <c r="B484" s="38"/>
      <c r="D484" s="84"/>
      <c r="F484" s="84"/>
      <c r="O484" s="38"/>
    </row>
    <row r="485" spans="2:15">
      <c r="B485" s="38"/>
      <c r="D485" s="84"/>
      <c r="F485" s="84"/>
      <c r="O485" s="38"/>
    </row>
    <row r="486" spans="2:15">
      <c r="B486" s="38"/>
      <c r="D486" s="84"/>
      <c r="F486" s="84"/>
      <c r="O486" s="38"/>
    </row>
    <row r="487" spans="2:15">
      <c r="B487" s="38"/>
      <c r="D487" s="84"/>
      <c r="F487" s="84"/>
      <c r="O487" s="38"/>
    </row>
    <row r="488" spans="2:15">
      <c r="B488" s="38"/>
      <c r="D488" s="84"/>
      <c r="F488" s="84"/>
      <c r="O488" s="38"/>
    </row>
    <row r="489" spans="2:15">
      <c r="B489" s="38"/>
      <c r="D489" s="84"/>
      <c r="F489" s="84"/>
      <c r="O489" s="38"/>
    </row>
    <row r="490" spans="2:15">
      <c r="B490" s="38"/>
      <c r="D490" s="84"/>
      <c r="F490" s="84"/>
      <c r="O490" s="38"/>
    </row>
    <row r="491" spans="2:15">
      <c r="B491" s="38"/>
      <c r="D491" s="84"/>
      <c r="F491" s="84"/>
      <c r="O491" s="38"/>
    </row>
    <row r="492" spans="2:15">
      <c r="B492" s="38"/>
      <c r="D492" s="84"/>
      <c r="F492" s="84"/>
      <c r="O492" s="38"/>
    </row>
    <row r="493" spans="2:15">
      <c r="B493" s="38"/>
      <c r="D493" s="84"/>
      <c r="F493" s="84"/>
      <c r="O493" s="38"/>
    </row>
    <row r="494" spans="2:15">
      <c r="B494" s="38"/>
      <c r="D494" s="84"/>
      <c r="F494" s="84"/>
      <c r="O494" s="38"/>
    </row>
    <row r="495" spans="2:15">
      <c r="B495" s="38"/>
      <c r="D495" s="84"/>
      <c r="F495" s="84"/>
      <c r="O495" s="38"/>
    </row>
    <row r="496" spans="2:15">
      <c r="B496" s="38"/>
      <c r="D496" s="84"/>
      <c r="F496" s="84"/>
      <c r="O496" s="38"/>
    </row>
    <row r="497" spans="2:15">
      <c r="B497" s="38"/>
      <c r="D497" s="84"/>
      <c r="F497" s="84"/>
      <c r="O497" s="38"/>
    </row>
    <row r="498" spans="2:15">
      <c r="B498" s="38"/>
      <c r="D498" s="84"/>
      <c r="F498" s="84"/>
      <c r="O498" s="38"/>
    </row>
    <row r="499" spans="2:15">
      <c r="B499" s="38"/>
      <c r="D499" s="84"/>
      <c r="F499" s="84"/>
      <c r="O499" s="38"/>
    </row>
    <row r="500" spans="2:15">
      <c r="B500" s="38"/>
      <c r="D500" s="84"/>
      <c r="F500" s="84"/>
      <c r="O500" s="38"/>
    </row>
    <row r="501" spans="2:15">
      <c r="B501" s="38"/>
      <c r="D501" s="84"/>
      <c r="F501" s="84"/>
      <c r="O501" s="38"/>
    </row>
    <row r="502" spans="2:15">
      <c r="B502" s="38"/>
      <c r="D502" s="84"/>
      <c r="F502" s="84"/>
      <c r="O502" s="38"/>
    </row>
    <row r="503" spans="2:15">
      <c r="B503" s="38"/>
      <c r="D503" s="84"/>
      <c r="F503" s="84"/>
      <c r="O503" s="38"/>
    </row>
    <row r="504" spans="2:15">
      <c r="B504" s="38"/>
      <c r="D504" s="84"/>
      <c r="F504" s="84"/>
      <c r="O504" s="38"/>
    </row>
    <row r="505" spans="2:15">
      <c r="B505" s="38"/>
      <c r="D505" s="84"/>
      <c r="F505" s="84"/>
      <c r="O505" s="38"/>
    </row>
    <row r="506" spans="2:15">
      <c r="B506" s="38"/>
      <c r="D506" s="84"/>
      <c r="F506" s="84"/>
      <c r="O506" s="38"/>
    </row>
    <row r="507" spans="2:15">
      <c r="B507" s="38"/>
      <c r="D507" s="84"/>
      <c r="F507" s="84"/>
      <c r="O507" s="38"/>
    </row>
    <row r="508" spans="2:15">
      <c r="B508" s="38"/>
      <c r="D508" s="84"/>
      <c r="F508" s="84"/>
      <c r="O508" s="38"/>
    </row>
    <row r="509" spans="2:15">
      <c r="B509" s="38"/>
      <c r="D509" s="84"/>
      <c r="F509" s="84"/>
      <c r="O509" s="38"/>
    </row>
    <row r="510" spans="2:15">
      <c r="B510" s="38"/>
      <c r="D510" s="84"/>
      <c r="F510" s="84"/>
      <c r="O510" s="38"/>
    </row>
    <row r="511" spans="2:15">
      <c r="B511" s="38"/>
      <c r="D511" s="84"/>
      <c r="F511" s="84"/>
      <c r="O511" s="38"/>
    </row>
    <row r="512" spans="2:15">
      <c r="B512" s="38"/>
      <c r="D512" s="84"/>
      <c r="F512" s="84"/>
      <c r="O512" s="38"/>
    </row>
    <row r="513" spans="2:16">
      <c r="B513" s="38"/>
      <c r="D513" s="84"/>
      <c r="F513" s="84"/>
      <c r="O513" s="38"/>
    </row>
    <row r="514" spans="2:16">
      <c r="B514" s="38"/>
      <c r="D514" s="84"/>
      <c r="F514" s="84"/>
      <c r="O514" s="38"/>
    </row>
    <row r="515" spans="2:16">
      <c r="B515" s="38"/>
      <c r="D515" s="84"/>
      <c r="F515" s="84"/>
      <c r="O515" s="38"/>
    </row>
    <row r="516" spans="2:16">
      <c r="B516" s="38"/>
      <c r="D516" s="84"/>
      <c r="F516" s="84"/>
      <c r="O516" s="38"/>
    </row>
    <row r="517" spans="2:16">
      <c r="B517" s="38"/>
      <c r="D517" s="84"/>
      <c r="F517" s="84"/>
      <c r="O517" s="38"/>
    </row>
    <row r="518" spans="2:16">
      <c r="B518" s="38"/>
      <c r="D518" s="84"/>
      <c r="F518" s="84"/>
      <c r="O518" s="38"/>
    </row>
    <row r="519" spans="2:16">
      <c r="B519" s="38"/>
      <c r="D519" s="84"/>
      <c r="F519" s="84"/>
      <c r="O519" s="38"/>
    </row>
    <row r="520" spans="2:16">
      <c r="B520" s="38"/>
      <c r="D520" s="84"/>
      <c r="F520" s="84"/>
      <c r="O520" s="38"/>
    </row>
    <row r="521" spans="2:16">
      <c r="B521" s="38"/>
      <c r="D521" s="84"/>
      <c r="F521" s="84"/>
      <c r="O521" s="38"/>
    </row>
    <row r="522" spans="2:16">
      <c r="B522" s="38"/>
      <c r="D522" s="84"/>
      <c r="F522" s="84"/>
      <c r="O522" s="38"/>
    </row>
    <row r="523" spans="2:16">
      <c r="B523" s="38"/>
      <c r="D523" s="84"/>
      <c r="F523" s="84"/>
      <c r="O523" s="38"/>
    </row>
    <row r="524" spans="2:16">
      <c r="B524" s="38"/>
      <c r="D524" s="84"/>
      <c r="F524" s="84"/>
      <c r="O524" s="38"/>
    </row>
    <row r="525" spans="2:16">
      <c r="D525" s="38"/>
      <c r="F525" s="84">
        <f>100-(C525-D525)</f>
        <v>100</v>
      </c>
      <c r="O525" s="38">
        <v>43229</v>
      </c>
      <c r="P525" s="112">
        <v>-2.9999999999999997E-4</v>
      </c>
    </row>
    <row r="526" spans="2:16">
      <c r="D526" s="38"/>
      <c r="F526" s="84">
        <f>100-(C526-D526)</f>
        <v>100</v>
      </c>
      <c r="O526" s="38">
        <v>43228</v>
      </c>
      <c r="P526" s="112">
        <v>-2.9999999999999997E-4</v>
      </c>
    </row>
    <row r="527" spans="2:16">
      <c r="D527" s="38"/>
      <c r="F527" s="84">
        <f>100-(C527-D527)</f>
        <v>100</v>
      </c>
      <c r="O527" s="38">
        <v>43227</v>
      </c>
      <c r="P527" s="112">
        <v>-2.9999999999999997E-4</v>
      </c>
    </row>
    <row r="528" spans="2:16">
      <c r="D528" s="38"/>
      <c r="F528" s="84">
        <f>100-(C528-D528)</f>
        <v>100</v>
      </c>
      <c r="O528" s="38">
        <v>43224</v>
      </c>
      <c r="P528" s="112">
        <v>-2.9999999999999997E-4</v>
      </c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68961" r:id="rId4" name="CommandButton1">
          <controlPr defaultSize="0" autoLine="0" r:id="rId5">
            <anchor moveWithCells="1">
              <from>
                <xdr:col>16</xdr:col>
                <xdr:colOff>0</xdr:colOff>
                <xdr:row>57</xdr:row>
                <xdr:rowOff>95250</xdr:rowOff>
              </from>
              <to>
                <xdr:col>16</xdr:col>
                <xdr:colOff>1657350</xdr:colOff>
                <xdr:row>62</xdr:row>
                <xdr:rowOff>66675</xdr:rowOff>
              </to>
            </anchor>
          </controlPr>
        </control>
      </mc:Choice>
      <mc:Fallback>
        <control shapeId="168961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3">
    <tabColor rgb="FFFFC000"/>
  </sheetPr>
  <dimension ref="A1:BE74"/>
  <sheetViews>
    <sheetView showGridLines="0" zoomScale="70" zoomScaleNormal="70" workbookViewId="0">
      <selection activeCell="X41" sqref="X41"/>
    </sheetView>
  </sheetViews>
  <sheetFormatPr defaultRowHeight="16.5"/>
  <cols>
    <col min="1" max="1" width="9" style="112"/>
    <col min="2" max="2" width="13.125" style="112" bestFit="1" customWidth="1"/>
    <col min="3" max="3" width="13" style="112" bestFit="1" customWidth="1"/>
    <col min="4" max="4" width="9.625" style="112" bestFit="1" customWidth="1"/>
    <col min="5" max="5" width="9.125" style="112" bestFit="1" customWidth="1"/>
    <col min="6" max="7" width="10.75" style="112" bestFit="1" customWidth="1"/>
    <col min="8" max="8" width="10.375" style="112" bestFit="1" customWidth="1"/>
    <col min="9" max="10" width="9" style="112"/>
    <col min="11" max="11" width="14.125" style="112" bestFit="1" customWidth="1"/>
    <col min="12" max="12" width="12.625" style="112" bestFit="1" customWidth="1"/>
    <col min="13" max="13" width="9.75" style="112" bestFit="1" customWidth="1"/>
    <col min="14" max="14" width="9.25" style="112" bestFit="1" customWidth="1"/>
    <col min="15" max="15" width="10.75" style="112" bestFit="1" customWidth="1"/>
    <col min="16" max="16" width="9.75" style="112" bestFit="1" customWidth="1"/>
    <col min="17" max="17" width="11.375" style="112" bestFit="1" customWidth="1"/>
    <col min="18" max="18" width="9" style="112"/>
    <col min="19" max="19" width="13.375" style="112" bestFit="1" customWidth="1"/>
    <col min="20" max="20" width="10.75" style="112" bestFit="1" customWidth="1"/>
    <col min="21" max="21" width="10" style="112" bestFit="1" customWidth="1"/>
    <col min="22" max="22" width="9" style="112"/>
    <col min="23" max="23" width="10.75" style="112" bestFit="1" customWidth="1"/>
    <col min="24" max="25" width="9" style="112"/>
    <col min="26" max="26" width="10.75" style="112" bestFit="1" customWidth="1"/>
    <col min="27" max="27" width="9" style="112"/>
    <col min="28" max="29" width="11" style="112" bestFit="1" customWidth="1"/>
    <col min="30" max="30" width="9" style="112"/>
    <col min="31" max="31" width="14.5" style="112" bestFit="1" customWidth="1"/>
    <col min="32" max="33" width="14.375" style="112" bestFit="1" customWidth="1"/>
    <col min="34" max="34" width="14.5" style="112" bestFit="1" customWidth="1"/>
    <col min="35" max="35" width="13.25" style="112" bestFit="1" customWidth="1"/>
    <col min="36" max="36" width="14.375" style="112" bestFit="1" customWidth="1"/>
    <col min="37" max="37" width="15.25" style="112" bestFit="1" customWidth="1"/>
    <col min="38" max="39" width="15" style="112" bestFit="1" customWidth="1"/>
    <col min="40" max="42" width="15.125" style="112" bestFit="1" customWidth="1"/>
    <col min="43" max="43" width="15.25" style="112" bestFit="1" customWidth="1"/>
    <col min="44" max="44" width="14" style="112" bestFit="1" customWidth="1"/>
    <col min="45" max="45" width="15" style="112" bestFit="1" customWidth="1"/>
    <col min="46" max="50" width="15.125" style="112" bestFit="1" customWidth="1"/>
    <col min="51" max="51" width="13.875" style="112" bestFit="1" customWidth="1"/>
    <col min="52" max="52" width="15.125" style="112" bestFit="1" customWidth="1"/>
    <col min="53" max="53" width="14.375" style="112" bestFit="1" customWidth="1"/>
    <col min="54" max="55" width="15.125" style="112" bestFit="1" customWidth="1"/>
    <col min="56" max="56" width="14.375" style="112" bestFit="1" customWidth="1"/>
    <col min="57" max="57" width="15.125" style="112" bestFit="1" customWidth="1"/>
    <col min="58" max="16384" width="9" style="112"/>
  </cols>
  <sheetData>
    <row r="1" spans="1:17">
      <c r="A1" s="112">
        <v>1</v>
      </c>
      <c r="B1" s="112">
        <f>A1+1</f>
        <v>2</v>
      </c>
      <c r="C1" s="112">
        <f t="shared" ref="C1:Q1" si="0">B1+1</f>
        <v>3</v>
      </c>
      <c r="D1" s="112">
        <f t="shared" si="0"/>
        <v>4</v>
      </c>
      <c r="E1" s="112">
        <f t="shared" si="0"/>
        <v>5</v>
      </c>
      <c r="F1" s="112">
        <f t="shared" si="0"/>
        <v>6</v>
      </c>
      <c r="G1" s="112">
        <f t="shared" si="0"/>
        <v>7</v>
      </c>
      <c r="H1" s="112">
        <f t="shared" si="0"/>
        <v>8</v>
      </c>
      <c r="I1" s="112">
        <f t="shared" si="0"/>
        <v>9</v>
      </c>
      <c r="J1" s="112">
        <f t="shared" si="0"/>
        <v>10</v>
      </c>
      <c r="K1" s="112">
        <f t="shared" si="0"/>
        <v>11</v>
      </c>
      <c r="L1" s="112">
        <f t="shared" si="0"/>
        <v>12</v>
      </c>
      <c r="M1" s="112">
        <f t="shared" si="0"/>
        <v>13</v>
      </c>
      <c r="N1" s="112">
        <f t="shared" si="0"/>
        <v>14</v>
      </c>
      <c r="O1" s="112">
        <f t="shared" si="0"/>
        <v>15</v>
      </c>
      <c r="P1" s="112">
        <f t="shared" si="0"/>
        <v>16</v>
      </c>
      <c r="Q1" s="112">
        <f t="shared" si="0"/>
        <v>17</v>
      </c>
    </row>
    <row r="2" spans="1:17">
      <c r="A2" s="112">
        <f>A1+1</f>
        <v>2</v>
      </c>
    </row>
    <row r="3" spans="1:17">
      <c r="A3" s="112">
        <f t="shared" ref="A3:A66" si="1">A2+1</f>
        <v>3</v>
      </c>
    </row>
    <row r="4" spans="1:17">
      <c r="A4" s="112">
        <f t="shared" si="1"/>
        <v>4</v>
      </c>
    </row>
    <row r="5" spans="1:17">
      <c r="A5" s="112">
        <f t="shared" si="1"/>
        <v>5</v>
      </c>
    </row>
    <row r="6" spans="1:17">
      <c r="A6" s="112">
        <f t="shared" si="1"/>
        <v>6</v>
      </c>
    </row>
    <row r="7" spans="1:17">
      <c r="A7" s="112">
        <f t="shared" si="1"/>
        <v>7</v>
      </c>
    </row>
    <row r="8" spans="1:17">
      <c r="A8" s="112">
        <f t="shared" si="1"/>
        <v>8</v>
      </c>
    </row>
    <row r="9" spans="1:17">
      <c r="A9" s="112">
        <f t="shared" si="1"/>
        <v>9</v>
      </c>
    </row>
    <row r="10" spans="1:17">
      <c r="A10" s="112">
        <f t="shared" si="1"/>
        <v>10</v>
      </c>
    </row>
    <row r="11" spans="1:17">
      <c r="A11" s="112">
        <f t="shared" si="1"/>
        <v>11</v>
      </c>
      <c r="B11" s="49" t="s">
        <v>447</v>
      </c>
      <c r="C11" s="49" t="s">
        <v>217</v>
      </c>
      <c r="D11" s="49" t="s">
        <v>173</v>
      </c>
      <c r="E11" s="49" t="s">
        <v>415</v>
      </c>
      <c r="F11" s="49" t="s">
        <v>59</v>
      </c>
      <c r="G11" s="49" t="s">
        <v>375</v>
      </c>
      <c r="H11" s="49" t="s">
        <v>335</v>
      </c>
      <c r="J11" s="29"/>
      <c r="K11" s="125"/>
      <c r="L11" s="29"/>
      <c r="M11" s="29" t="s">
        <v>372</v>
      </c>
      <c r="N11" s="29" t="s">
        <v>333</v>
      </c>
      <c r="O11" s="29"/>
      <c r="P11" s="29"/>
      <c r="Q11" s="29"/>
    </row>
    <row r="12" spans="1:17">
      <c r="A12" s="112">
        <f t="shared" si="1"/>
        <v>12</v>
      </c>
      <c r="B12" s="10" t="s">
        <v>453</v>
      </c>
      <c r="C12" s="131">
        <v>43987</v>
      </c>
      <c r="D12" s="134">
        <v>2.7777777777777779E-3</v>
      </c>
      <c r="E12" s="134">
        <v>2.7777777777777779E-3</v>
      </c>
      <c r="F12" s="144">
        <v>0.99999805555933641</v>
      </c>
      <c r="G12" s="144">
        <v>7.0000000000181459E-2</v>
      </c>
      <c r="H12" s="141">
        <f>(F12/F13-1)/E13*100</f>
        <v>4.5408245039402217E-2</v>
      </c>
      <c r="J12" s="29"/>
      <c r="K12" s="125"/>
      <c r="L12" s="29" t="s">
        <v>0</v>
      </c>
      <c r="M12" s="29" t="s">
        <v>373</v>
      </c>
      <c r="N12" s="29" t="s">
        <v>414</v>
      </c>
      <c r="O12" s="29" t="s">
        <v>374</v>
      </c>
      <c r="P12" s="29" t="s">
        <v>334</v>
      </c>
      <c r="Q12" s="29" t="s">
        <v>419</v>
      </c>
    </row>
    <row r="13" spans="1:17">
      <c r="A13" s="112">
        <f t="shared" si="1"/>
        <v>13</v>
      </c>
      <c r="B13" s="10" t="s">
        <v>426</v>
      </c>
      <c r="C13" s="131">
        <v>43999</v>
      </c>
      <c r="D13" s="134">
        <v>3.6111111111111108E-2</v>
      </c>
      <c r="E13" s="134">
        <v>3.3333333333333333E-2</v>
      </c>
      <c r="F13" s="144">
        <v>0.99998291973618481</v>
      </c>
      <c r="G13" s="144">
        <v>4.73000000000941E-2</v>
      </c>
      <c r="H13" s="141">
        <f t="shared" ref="H13:H67" si="2">(F13/F14-1)/E14*100</f>
        <v>6.9899999999958551E-2</v>
      </c>
      <c r="J13" s="29"/>
      <c r="K13" s="125"/>
      <c r="L13" s="123">
        <f>ICVS_USD_LIBOR3M_C!D5</f>
        <v>43997</v>
      </c>
      <c r="M13" s="119">
        <f>MyDayCount(ICVS_USD_LIBOR3M_C!$C$2,L13,$N$11)</f>
        <v>8.3333333333333332E-3</v>
      </c>
      <c r="N13" s="119">
        <f>M13</f>
        <v>8.3333333333333332E-3</v>
      </c>
      <c r="O13" s="124">
        <f>MyDCF(ICVS_USD_LIBOR3M_C!O5,M13,$N$11,"")</f>
        <v>0.99997346903724404</v>
      </c>
      <c r="P13" s="122">
        <f t="shared" ref="P13:P19" si="3">MyZero(O13,M13,$N$11,"")</f>
        <v>0.31837999999938421</v>
      </c>
      <c r="Q13" s="123"/>
    </row>
    <row r="14" spans="1:17">
      <c r="A14" s="112">
        <f t="shared" si="1"/>
        <v>14</v>
      </c>
      <c r="B14" s="10" t="s">
        <v>426</v>
      </c>
      <c r="C14" s="131">
        <v>44090</v>
      </c>
      <c r="D14" s="134">
        <v>0.28888888888888886</v>
      </c>
      <c r="E14" s="134">
        <v>0.25277777777777777</v>
      </c>
      <c r="F14" s="144">
        <v>0.99980626230135505</v>
      </c>
      <c r="G14" s="144">
        <v>6.7076044689475478E-2</v>
      </c>
      <c r="H14" s="141">
        <f t="shared" si="2"/>
        <v>5.4399999999973393E-2</v>
      </c>
      <c r="J14" s="29"/>
      <c r="K14" s="125"/>
      <c r="L14" s="123" t="str">
        <f>ICVS_USD_LIBOR3M_C!D6</f>
        <v>2030-06-17</v>
      </c>
      <c r="M14" s="119">
        <f>MyDayCount(ICVS_USD_LIBOR3M_C!$C$2,L14,$N$11)</f>
        <v>10.158333333333333</v>
      </c>
      <c r="N14" s="119">
        <f t="shared" ref="N14:N19" si="4">M14-M13</f>
        <v>10.15</v>
      </c>
      <c r="O14" s="124">
        <f>MyDCF(ICVS_USD_LIBOR3M_C!O6,M14,$N$11,"")</f>
        <v>0.96806819819717593</v>
      </c>
      <c r="P14" s="122">
        <f t="shared" si="3"/>
        <v>0.31997999999999749</v>
      </c>
      <c r="Q14" s="123"/>
    </row>
    <row r="15" spans="1:17">
      <c r="A15" s="112">
        <f t="shared" si="1"/>
        <v>15</v>
      </c>
      <c r="B15" s="10" t="s">
        <v>426</v>
      </c>
      <c r="C15" s="131">
        <v>44181</v>
      </c>
      <c r="D15" s="134">
        <v>0.54166666666666663</v>
      </c>
      <c r="E15" s="134">
        <v>0.25277777777777777</v>
      </c>
      <c r="F15" s="144">
        <v>0.99966879673437303</v>
      </c>
      <c r="G15" s="144">
        <v>6.1165476475146106E-2</v>
      </c>
      <c r="H15" s="141">
        <f t="shared" si="2"/>
        <v>3.8800000000059183E-2</v>
      </c>
      <c r="J15" s="29"/>
      <c r="K15" s="125"/>
      <c r="L15" s="123" t="str">
        <f>ICVS_USD_LIBOR3M_C!D7</f>
        <v>2030-09-16</v>
      </c>
      <c r="M15" s="119">
        <f>MyDayCount(ICVS_USD_LIBOR3M_C!$C$2,L15,$N$11)</f>
        <v>10.411111111111111</v>
      </c>
      <c r="N15" s="119">
        <f t="shared" si="4"/>
        <v>0.25277777777777821</v>
      </c>
      <c r="O15" s="124">
        <f>O14*MyDCF(ICVS_USD_LIBOR3M_C!O7,N15,$N$11,"")</f>
        <v>0.96734800142983246</v>
      </c>
      <c r="P15" s="122">
        <f t="shared" si="3"/>
        <v>0.31936988206691108</v>
      </c>
      <c r="Q15" s="123"/>
    </row>
    <row r="16" spans="1:17">
      <c r="A16" s="112">
        <f t="shared" si="1"/>
        <v>16</v>
      </c>
      <c r="B16" s="10" t="s">
        <v>426</v>
      </c>
      <c r="C16" s="131">
        <v>44272</v>
      </c>
      <c r="D16" s="134">
        <v>0.7944444444444444</v>
      </c>
      <c r="E16" s="134">
        <v>0.25277777777777777</v>
      </c>
      <c r="F16" s="144">
        <v>0.99957076105539699</v>
      </c>
      <c r="G16" s="144">
        <v>5.4053278715343739E-2</v>
      </c>
      <c r="H16" s="141">
        <f t="shared" si="2"/>
        <v>5.1706154558181236E-3</v>
      </c>
      <c r="J16" s="29"/>
      <c r="K16" s="125"/>
      <c r="L16" s="123" t="str">
        <f>ICVS_USD_LIBOR3M_C!D8</f>
        <v>2020-12-14</v>
      </c>
      <c r="M16" s="119">
        <f>MyDayCount(ICVS_USD_LIBOR3M_C!$C$2,L16,$N$11)</f>
        <v>0.51388888888888884</v>
      </c>
      <c r="N16" s="119">
        <f t="shared" si="4"/>
        <v>-9.8972222222222221</v>
      </c>
      <c r="O16" s="124">
        <f>O15*MyDCF(ICVS_USD_LIBOR3M_C!O8,N16,$N$11,"")</f>
        <v>0.99886349797347318</v>
      </c>
      <c r="P16" s="122">
        <f t="shared" si="3"/>
        <v>0.22140878263808075</v>
      </c>
      <c r="Q16" s="123"/>
    </row>
    <row r="17" spans="1:57">
      <c r="A17" s="112">
        <f t="shared" si="1"/>
        <v>17</v>
      </c>
      <c r="B17" s="10"/>
      <c r="C17" s="131">
        <v>44351</v>
      </c>
      <c r="D17" s="134">
        <v>1.0138888888888888</v>
      </c>
      <c r="E17" s="134">
        <v>1.0138888888888888</v>
      </c>
      <c r="F17" s="144">
        <v>0.99951836200933575</v>
      </c>
      <c r="G17" s="144">
        <v>4.7526754927205928E-2</v>
      </c>
      <c r="H17" s="141">
        <f t="shared" si="2"/>
        <v>2.1606049585058905E-3</v>
      </c>
      <c r="J17" s="29"/>
      <c r="K17" s="125"/>
      <c r="L17" s="123" t="str">
        <f>ICVS_USD_LIBOR3M_C!D9</f>
        <v>2021-03-15</v>
      </c>
      <c r="M17" s="119">
        <f>MyDayCount(ICVS_USD_LIBOR3M_C!$C$2,L17,$N$11)</f>
        <v>0.76666666666666672</v>
      </c>
      <c r="N17" s="119">
        <f t="shared" si="4"/>
        <v>0.25277777777777788</v>
      </c>
      <c r="O17" s="124">
        <f>O16*MyDCF(ICVS_USD_LIBOR3M_C!O9,N17,$N$11,"")</f>
        <v>0.99826351193219198</v>
      </c>
      <c r="P17" s="122">
        <f t="shared" si="3"/>
        <v>0.22689243964124556</v>
      </c>
      <c r="Q17" s="123"/>
    </row>
    <row r="18" spans="1:57">
      <c r="A18" s="112">
        <f t="shared" si="1"/>
        <v>18</v>
      </c>
      <c r="B18" s="10" t="s">
        <v>426</v>
      </c>
      <c r="C18" s="131">
        <v>44363</v>
      </c>
      <c r="D18" s="134">
        <v>1.0472222222222223</v>
      </c>
      <c r="E18" s="134">
        <v>0.25277777777777788</v>
      </c>
      <c r="F18" s="144">
        <v>0.99951290314042884</v>
      </c>
      <c r="G18" s="144">
        <v>4.6535384225210308E-2</v>
      </c>
      <c r="H18" s="141">
        <f t="shared" si="2"/>
        <v>-3.2999999999869215E-3</v>
      </c>
      <c r="J18" s="29"/>
      <c r="K18" s="125"/>
      <c r="L18" s="123" t="str">
        <f>ICVS_USD_LIBOR3M_C!D10</f>
        <v>2021-06-14</v>
      </c>
      <c r="M18" s="119">
        <f>MyDayCount(ICVS_USD_LIBOR3M_C!$C$2,L18,$N$11)</f>
        <v>1.0194444444444444</v>
      </c>
      <c r="N18" s="119">
        <f t="shared" si="4"/>
        <v>0.25277777777777766</v>
      </c>
      <c r="O18" s="124">
        <f>O17*MyDCF(ICVS_USD_LIBOR3M_C!O10,N18,$N$11,"")</f>
        <v>0.99770491939618278</v>
      </c>
      <c r="P18" s="122">
        <f t="shared" si="3"/>
        <v>0.22564345730013979</v>
      </c>
      <c r="Q18" s="123"/>
    </row>
    <row r="19" spans="1:57">
      <c r="A19" s="112">
        <f t="shared" si="1"/>
        <v>19</v>
      </c>
      <c r="B19" s="10" t="s">
        <v>426</v>
      </c>
      <c r="C19" s="131">
        <v>44454</v>
      </c>
      <c r="D19" s="134">
        <v>1.3</v>
      </c>
      <c r="E19" s="134">
        <v>0.25277777777777777</v>
      </c>
      <c r="F19" s="144">
        <v>0.99952124081344595</v>
      </c>
      <c r="G19" s="144">
        <v>3.6843233785499585E-2</v>
      </c>
      <c r="H19" s="141">
        <f t="shared" si="2"/>
        <v>-1.7460201715934171E-2</v>
      </c>
      <c r="J19" s="29"/>
      <c r="K19" s="125"/>
      <c r="L19" s="123" t="str">
        <f>ICVS_USD_LIBOR3M_C!D11</f>
        <v>2021-09-13</v>
      </c>
      <c r="M19" s="119">
        <f>MyDayCount(ICVS_USD_LIBOR3M_C!$C$2,L19,$N$11)</f>
        <v>1.2722222222222221</v>
      </c>
      <c r="N19" s="119">
        <f t="shared" si="4"/>
        <v>0.25277777777777777</v>
      </c>
      <c r="O19" s="124">
        <f>O18*MyDCF(ICVS_USD_LIBOR3M_C!O11,N19,$N$11,"")</f>
        <v>0.99716316535727023</v>
      </c>
      <c r="P19" s="122">
        <f t="shared" si="3"/>
        <v>0.22354901659025206</v>
      </c>
      <c r="Q19" s="123"/>
    </row>
    <row r="20" spans="1:57">
      <c r="A20" s="112">
        <f t="shared" si="1"/>
        <v>20</v>
      </c>
      <c r="B20" s="10" t="s">
        <v>420</v>
      </c>
      <c r="C20" s="131">
        <v>44718</v>
      </c>
      <c r="D20" s="134">
        <v>2.0333333333333332</v>
      </c>
      <c r="E20" s="134">
        <v>1.0194444444444444</v>
      </c>
      <c r="F20" s="144">
        <v>0.99969918432552329</v>
      </c>
      <c r="G20" s="144">
        <v>1.479753383790694E-2</v>
      </c>
      <c r="H20" s="141">
        <f t="shared" si="2"/>
        <v>5.0791491639150615E-2</v>
      </c>
      <c r="L20" s="38"/>
    </row>
    <row r="21" spans="1:57">
      <c r="A21" s="112">
        <f t="shared" si="1"/>
        <v>21</v>
      </c>
      <c r="B21" s="10" t="s">
        <v>420</v>
      </c>
      <c r="C21" s="131">
        <v>45082</v>
      </c>
      <c r="D21" s="134">
        <v>3.0444444444444443</v>
      </c>
      <c r="E21" s="134">
        <v>1.0111111111111111</v>
      </c>
      <c r="F21" s="144">
        <v>0.99918604392405341</v>
      </c>
      <c r="G21" s="144">
        <v>2.6750247541973415E-2</v>
      </c>
      <c r="H21" s="141">
        <f t="shared" si="2"/>
        <v>0.16504721331251665</v>
      </c>
    </row>
    <row r="22" spans="1:57">
      <c r="A22" s="112">
        <f t="shared" si="1"/>
        <v>22</v>
      </c>
      <c r="B22" s="10" t="s">
        <v>420</v>
      </c>
      <c r="C22" s="131">
        <v>45447</v>
      </c>
      <c r="D22" s="134">
        <v>4.0583333333333336</v>
      </c>
      <c r="E22" s="134">
        <v>1.0138888888888893</v>
      </c>
      <c r="F22" s="144">
        <v>0.99751680393562225</v>
      </c>
      <c r="G22" s="144">
        <v>6.1282449103083891E-2</v>
      </c>
      <c r="H22" s="141">
        <f t="shared" si="2"/>
        <v>0.34251199133359922</v>
      </c>
    </row>
    <row r="23" spans="1:57">
      <c r="A23" s="112">
        <f t="shared" si="1"/>
        <v>23</v>
      </c>
      <c r="B23" s="10" t="s">
        <v>420</v>
      </c>
      <c r="C23" s="131">
        <v>45812</v>
      </c>
      <c r="D23" s="134">
        <v>5.072222222222222</v>
      </c>
      <c r="E23" s="134">
        <v>1.0138888888888884</v>
      </c>
      <c r="F23" s="144">
        <v>0.99406472429105386</v>
      </c>
      <c r="G23" s="144">
        <v>0.1174328309022199</v>
      </c>
      <c r="H23" s="141">
        <f t="shared" si="2"/>
        <v>0.4964690729059173</v>
      </c>
      <c r="J23" s="29"/>
      <c r="K23" s="125"/>
      <c r="L23" s="29"/>
      <c r="M23" s="29" t="s">
        <v>372</v>
      </c>
      <c r="N23" s="29" t="s">
        <v>333</v>
      </c>
      <c r="O23" s="29"/>
      <c r="P23" s="29"/>
      <c r="Q23" s="29"/>
      <c r="S23" s="151" t="s">
        <v>376</v>
      </c>
      <c r="T23" s="151">
        <v>10000000</v>
      </c>
      <c r="U23" s="151"/>
      <c r="V23" s="151" t="s">
        <v>376</v>
      </c>
      <c r="W23" s="151">
        <f>T23</f>
        <v>10000000</v>
      </c>
      <c r="X23" s="151"/>
      <c r="Y23" s="151" t="s">
        <v>376</v>
      </c>
      <c r="Z23" s="151">
        <f>W23</f>
        <v>10000000</v>
      </c>
      <c r="AA23" s="151"/>
      <c r="AB23" s="151" t="s">
        <v>376</v>
      </c>
      <c r="AC23" s="151">
        <f>Z23</f>
        <v>10000000</v>
      </c>
      <c r="AD23" s="126"/>
      <c r="AE23" s="127" t="s">
        <v>167</v>
      </c>
      <c r="AF23" s="127">
        <f>AC23</f>
        <v>10000000</v>
      </c>
      <c r="AG23" s="125"/>
      <c r="AH23" s="127" t="s">
        <v>167</v>
      </c>
      <c r="AI23" s="127">
        <f>AF23</f>
        <v>10000000</v>
      </c>
      <c r="AJ23" s="125"/>
      <c r="AK23" s="127" t="s">
        <v>167</v>
      </c>
      <c r="AL23" s="127">
        <f>AI23</f>
        <v>10000000</v>
      </c>
      <c r="AM23" s="125"/>
      <c r="AN23" s="127" t="s">
        <v>167</v>
      </c>
      <c r="AO23" s="127">
        <f>AL23</f>
        <v>10000000</v>
      </c>
      <c r="AP23" s="125"/>
      <c r="AQ23" s="127" t="s">
        <v>167</v>
      </c>
      <c r="AR23" s="127">
        <f>AO23</f>
        <v>10000000</v>
      </c>
      <c r="AS23" s="125"/>
      <c r="AT23" s="127" t="s">
        <v>167</v>
      </c>
      <c r="AU23" s="127">
        <f>AR23</f>
        <v>10000000</v>
      </c>
      <c r="AV23" s="125"/>
      <c r="AW23" s="127" t="s">
        <v>167</v>
      </c>
      <c r="AX23" s="127">
        <f>AU23</f>
        <v>10000000</v>
      </c>
      <c r="AY23" s="125"/>
      <c r="AZ23" s="127" t="s">
        <v>167</v>
      </c>
      <c r="BA23" s="127">
        <f>AX23</f>
        <v>10000000</v>
      </c>
      <c r="BB23" s="125"/>
      <c r="BC23" s="127" t="s">
        <v>167</v>
      </c>
      <c r="BD23" s="127">
        <f>BA23</f>
        <v>10000000</v>
      </c>
      <c r="BE23" s="125"/>
    </row>
    <row r="24" spans="1:57">
      <c r="A24" s="112">
        <f t="shared" si="1"/>
        <v>24</v>
      </c>
      <c r="B24" s="10"/>
      <c r="C24" s="131">
        <v>46177</v>
      </c>
      <c r="D24" s="134">
        <v>6.0861111111111112</v>
      </c>
      <c r="E24" s="134">
        <v>1.0138888888888893</v>
      </c>
      <c r="F24" s="144">
        <v>0.98908601663932139</v>
      </c>
      <c r="G24" s="144">
        <v>0.18047448088820056</v>
      </c>
      <c r="H24" s="141">
        <f t="shared" si="2"/>
        <v>0.62280029751760546</v>
      </c>
      <c r="J24" s="29"/>
      <c r="K24" s="125"/>
      <c r="L24" s="29" t="s">
        <v>0</v>
      </c>
      <c r="M24" s="29" t="s">
        <v>373</v>
      </c>
      <c r="N24" s="29" t="s">
        <v>414</v>
      </c>
      <c r="O24" s="29" t="s">
        <v>374</v>
      </c>
      <c r="P24" s="29" t="s">
        <v>334</v>
      </c>
      <c r="Q24" s="29" t="s">
        <v>419</v>
      </c>
      <c r="S24" s="125" t="s">
        <v>416</v>
      </c>
      <c r="T24" s="125" t="s">
        <v>417</v>
      </c>
      <c r="U24" s="125" t="s">
        <v>374</v>
      </c>
      <c r="V24" s="125" t="s">
        <v>416</v>
      </c>
      <c r="W24" s="125" t="s">
        <v>417</v>
      </c>
      <c r="X24" s="125" t="s">
        <v>374</v>
      </c>
      <c r="Y24" s="125" t="s">
        <v>416</v>
      </c>
      <c r="Z24" s="125" t="s">
        <v>417</v>
      </c>
      <c r="AA24" s="125" t="s">
        <v>374</v>
      </c>
      <c r="AB24" s="125" t="s">
        <v>416</v>
      </c>
      <c r="AC24" s="125" t="s">
        <v>417</v>
      </c>
      <c r="AD24" s="125" t="s">
        <v>374</v>
      </c>
      <c r="AE24" s="125" t="s">
        <v>416</v>
      </c>
      <c r="AF24" s="125" t="s">
        <v>417</v>
      </c>
      <c r="AG24" s="125" t="s">
        <v>374</v>
      </c>
      <c r="AH24" s="125" t="s">
        <v>416</v>
      </c>
      <c r="AI24" s="125" t="s">
        <v>417</v>
      </c>
      <c r="AJ24" s="125" t="s">
        <v>374</v>
      </c>
      <c r="AK24" s="125" t="s">
        <v>416</v>
      </c>
      <c r="AL24" s="125" t="s">
        <v>417</v>
      </c>
      <c r="AM24" s="125" t="s">
        <v>374</v>
      </c>
      <c r="AN24" s="125" t="s">
        <v>416</v>
      </c>
      <c r="AO24" s="125" t="s">
        <v>417</v>
      </c>
      <c r="AP24" s="125" t="s">
        <v>374</v>
      </c>
      <c r="AQ24" s="125" t="s">
        <v>416</v>
      </c>
      <c r="AR24" s="125" t="s">
        <v>417</v>
      </c>
      <c r="AS24" s="125" t="s">
        <v>374</v>
      </c>
      <c r="AT24" s="125" t="s">
        <v>416</v>
      </c>
      <c r="AU24" s="125" t="s">
        <v>417</v>
      </c>
      <c r="AV24" s="125" t="s">
        <v>374</v>
      </c>
      <c r="AW24" s="125" t="s">
        <v>416</v>
      </c>
      <c r="AX24" s="125" t="s">
        <v>417</v>
      </c>
      <c r="AY24" s="125" t="s">
        <v>374</v>
      </c>
      <c r="AZ24" s="125" t="s">
        <v>416</v>
      </c>
      <c r="BA24" s="125" t="s">
        <v>417</v>
      </c>
      <c r="BB24" s="125" t="s">
        <v>374</v>
      </c>
      <c r="BC24" s="125" t="s">
        <v>416</v>
      </c>
      <c r="BD24" s="125" t="s">
        <v>417</v>
      </c>
      <c r="BE24" s="125" t="s">
        <v>374</v>
      </c>
    </row>
    <row r="25" spans="1:57">
      <c r="A25" s="112">
        <f t="shared" si="1"/>
        <v>25</v>
      </c>
      <c r="B25" s="10" t="s">
        <v>421</v>
      </c>
      <c r="C25" s="131">
        <v>46542</v>
      </c>
      <c r="D25" s="134">
        <v>7.1</v>
      </c>
      <c r="E25" s="134">
        <v>1.0138888888888884</v>
      </c>
      <c r="F25" s="144">
        <v>0.98287962031200682</v>
      </c>
      <c r="G25" s="144">
        <v>0.24351613087418117</v>
      </c>
      <c r="H25" s="141">
        <f t="shared" si="2"/>
        <v>0.68954166578164067</v>
      </c>
      <c r="J25" s="29">
        <v>1</v>
      </c>
      <c r="K25" s="126"/>
      <c r="L25" s="143">
        <f>IF(MONTH(WORKDAY(EDATE(ICVS_USD_LIBOR3M_C!$C$2,12*J25)-1,1))=MONTH(EDATE(ICVS_USD_LIBOR3M_C!$C$2,12*J25)),WORKDAY(EDATE(ICVS_USD_LIBOR3M_C!$C$2,12*J25)-1,1),WORKDAY(EDATE(ICVS_USD_LIBOR3M_C!$C$2,12*J25),-1))</f>
        <v>44361</v>
      </c>
      <c r="M25" s="152">
        <f>MyDayCount(ICVS_USD_LIBOR3M_C!$C$2,L25,$N$23)</f>
        <v>1.0194444444444444</v>
      </c>
      <c r="N25" s="152">
        <f>M25</f>
        <v>1.0194444444444444</v>
      </c>
      <c r="O25" s="135">
        <f>MyDCF(P25,M25,$N$23,"")</f>
        <v>0.99770491939618278</v>
      </c>
      <c r="P25" s="133">
        <f>_xll.BInterpol(M17:M18,P17:P18,M25,"linear")</f>
        <v>0.22564345730013979</v>
      </c>
      <c r="Q25" s="123"/>
      <c r="S25" s="112">
        <f>ICVS_SOFR_C!$O$29/100*N25*$T$23</f>
        <v>4811.7777777777783</v>
      </c>
      <c r="T25" s="112">
        <f>S25*O25</f>
        <v>4800.7343599301221</v>
      </c>
      <c r="V25" s="112">
        <f>ICVS_SOFR_C!$O$30/100*N25*$T$23</f>
        <v>6952.6111111111104</v>
      </c>
      <c r="W25" s="112">
        <f>V25*O25</f>
        <v>6936.6543082041153</v>
      </c>
      <c r="Y25" s="117">
        <f>ICVS_SOFR_C!$O$31/100*N25*$T$23</f>
        <v>10806.111111111109</v>
      </c>
      <c r="Z25" s="117">
        <f>Y25*O25</f>
        <v>10781.310215097305</v>
      </c>
      <c r="AB25" s="117">
        <f>ICVS_SOFR_C!$O$32/100*N25*$T$23</f>
        <v>16005.277777777777</v>
      </c>
      <c r="AC25" s="117">
        <f>AB25*O25</f>
        <v>15968.544375191294</v>
      </c>
      <c r="AE25" s="99">
        <f>ICVS_SOFR_C!$O$58/100*N25*$T$23</f>
        <v>26980.639625934058</v>
      </c>
      <c r="AF25" s="99">
        <f t="shared" ref="AF25:AF31" si="5">AE25*O25</f>
        <v>26918.716883249996</v>
      </c>
      <c r="AG25" s="99"/>
      <c r="AH25" s="99">
        <f>ICVS_SOFR_C!$O$61/100*N25*$T$23</f>
        <v>39519.068338619923</v>
      </c>
      <c r="AI25" s="99">
        <f t="shared" ref="AI25:AI34" si="6">AH25*O25</f>
        <v>39428.368891395032</v>
      </c>
      <c r="AJ25" s="99"/>
      <c r="AK25" s="99">
        <f>ICVS_SOFR_C!$O$63/100*N25*$T$23</f>
        <v>45137.303996137496</v>
      </c>
      <c r="AL25" s="99">
        <f t="shared" ref="AL25:AL36" si="7">AK25*O25</f>
        <v>45033.710245227361</v>
      </c>
      <c r="AM25" s="99"/>
      <c r="AN25" s="117">
        <f>ICVS_SOFR_C!$O$64/100*N25*$T$23</f>
        <v>50614.895982920956</v>
      </c>
      <c r="AO25" s="117">
        <f t="shared" ref="AO25:AO39" si="8">AN25*O25</f>
        <v>50498.730716886326</v>
      </c>
      <c r="AP25" s="117"/>
      <c r="AQ25" s="99">
        <f>ICVS_SOFR_C!$O$65/100*N25*$T$23</f>
        <v>55812.372170272713</v>
      </c>
      <c r="AR25" s="99">
        <f t="shared" ref="AR25:AR44" si="9">AQ25*O25</f>
        <v>55684.278277451689</v>
      </c>
      <c r="AS25" s="99"/>
      <c r="AT25" s="117">
        <f>ICVS_SOFR_C!$O$66/100*N25*$T$23</f>
        <v>57355.427672678663</v>
      </c>
      <c r="AU25" s="117">
        <f t="shared" ref="AU25:AU49" si="10">AT25*O25</f>
        <v>57223.792343103458</v>
      </c>
      <c r="AV25" s="117"/>
      <c r="AW25" s="117">
        <f>ICVS_SOFR_C!$O$67/100*N25*$T$23</f>
        <v>57747.548888891004</v>
      </c>
      <c r="AX25" s="117">
        <f t="shared" ref="AX25:AX54" si="11">AW25*O25</f>
        <v>57615.013609518122</v>
      </c>
      <c r="AY25" s="117"/>
      <c r="AZ25" s="117">
        <f>ICVS_SOFR_C!$O$68/100*N25*$T$23</f>
        <v>53486.271111113216</v>
      </c>
      <c r="BA25" s="117">
        <f t="shared" ref="BA25:BA64" si="12">AZ25*O25</f>
        <v>53363.515807715594</v>
      </c>
      <c r="BB25" s="117"/>
      <c r="BC25" s="117">
        <f>ICVS_SOFR_C!$O$69/100*N25*$T$23</f>
        <v>45514.215555557661</v>
      </c>
      <c r="BD25" s="117">
        <f t="shared" ref="BD25:BD64" si="13">BC25*O25</f>
        <v>45409.756762238147</v>
      </c>
      <c r="BE25" s="117"/>
    </row>
    <row r="26" spans="1:57">
      <c r="A26" s="112">
        <f t="shared" si="1"/>
        <v>26</v>
      </c>
      <c r="B26" s="10"/>
      <c r="C26" s="131">
        <v>46909</v>
      </c>
      <c r="D26" s="134">
        <v>8.1194444444444436</v>
      </c>
      <c r="E26" s="134">
        <v>1.0194444444444439</v>
      </c>
      <c r="F26" s="144">
        <v>0.97601870249984646</v>
      </c>
      <c r="G26" s="144">
        <v>0.2994028746642784</v>
      </c>
      <c r="H26" s="141">
        <f t="shared" si="2"/>
        <v>0.80109475667051644</v>
      </c>
      <c r="J26" s="29">
        <f>J25+1</f>
        <v>2</v>
      </c>
      <c r="K26" s="151"/>
      <c r="L26" s="123">
        <f>IF(MONTH(WORKDAY(EDATE(ICVS_USD_LIBOR3M_C!$C$2,12*J26)-1,1))=MONTH(EDATE(ICVS_USD_LIBOR3M_C!$C$2,12*J26)),WORKDAY(EDATE(ICVS_USD_LIBOR3M_C!$C$2,12*J26)-1,1),WORKDAY(EDATE(ICVS_USD_LIBOR3M_C!$C$2,12*J26),-1))</f>
        <v>44725</v>
      </c>
      <c r="M26" s="128">
        <f>MyDayCount(ICVS_USD_LIBOR3M_C!$C$2,L26,$N$23)</f>
        <v>2.0305555555555554</v>
      </c>
      <c r="N26" s="128">
        <f>M26-M25</f>
        <v>1.0111111111111111</v>
      </c>
      <c r="O26" s="129">
        <f>U26</f>
        <v>0.99904313877626583</v>
      </c>
      <c r="P26" s="130">
        <f>MyZero(O26,M26,$N$23,"")</f>
        <v>4.7156799423198059E-2</v>
      </c>
      <c r="Q26" s="123"/>
      <c r="S26" s="112">
        <f>ICVS_SOFR_C!$O$29/100*N26*$T$23</f>
        <v>4772.4444444444443</v>
      </c>
      <c r="U26" s="98">
        <f>(T23-SUM(T25))/(S26+T23)</f>
        <v>0.99904313877626583</v>
      </c>
      <c r="V26" s="112">
        <f>ICVS_SOFR_C!$O$30/100*N26*$T$23</f>
        <v>6895.7777777777774</v>
      </c>
      <c r="W26" s="112">
        <f>V26*O26</f>
        <v>6889.179475414734</v>
      </c>
      <c r="Y26" s="117">
        <f>ICVS_SOFR_C!$O$31/100*N26*$T$23</f>
        <v>10717.777777777776</v>
      </c>
      <c r="Z26" s="117">
        <f>Y26*O26</f>
        <v>10707.522351817621</v>
      </c>
      <c r="AB26" s="117">
        <f>ICVS_SOFR_C!$O$32/100*N26*$T$23</f>
        <v>15874.444444444443</v>
      </c>
      <c r="AC26" s="117">
        <f>AB26*O26</f>
        <v>15859.254804107231</v>
      </c>
      <c r="AE26" s="99">
        <f>ICVS_SOFR_C!$O$58/100*N26*$T$23</f>
        <v>26760.089438256124</v>
      </c>
      <c r="AF26" s="99">
        <f t="shared" si="5"/>
        <v>26734.483746328999</v>
      </c>
      <c r="AG26" s="99"/>
      <c r="AH26" s="99">
        <f>ICVS_SOFR_C!$O$61/100*N26*$T$23</f>
        <v>39196.024183263355</v>
      </c>
      <c r="AI26" s="99">
        <f t="shared" si="6"/>
        <v>39158.519027597846</v>
      </c>
      <c r="AJ26" s="99"/>
      <c r="AK26" s="99">
        <f>ICVS_SOFR_C!$O$63/100*N26*$T$23</f>
        <v>44768.334208703141</v>
      </c>
      <c r="AL26" s="99">
        <f t="shared" si="7"/>
        <v>44725.497125647664</v>
      </c>
      <c r="AM26" s="99"/>
      <c r="AN26" s="117">
        <f>ICVS_SOFR_C!$O$64/100*N26*$T$23</f>
        <v>50201.15023919136</v>
      </c>
      <c r="AO26" s="117">
        <f t="shared" si="8"/>
        <v>50153.114705140622</v>
      </c>
      <c r="AP26" s="117"/>
      <c r="AQ26" s="99">
        <f>ICVS_SOFR_C!$O$65/100*N26*$T$23</f>
        <v>55356.140245175113</v>
      </c>
      <c r="AR26" s="99">
        <f t="shared" si="9"/>
        <v>55303.172101078912</v>
      </c>
      <c r="AS26" s="99"/>
      <c r="AT26" s="117">
        <f>ICVS_SOFR_C!$O$66/100*N26*$T$23</f>
        <v>56886.582214863847</v>
      </c>
      <c r="AU26" s="117">
        <f t="shared" si="10"/>
        <v>56832.149650191677</v>
      </c>
      <c r="AV26" s="117"/>
      <c r="AW26" s="117">
        <f>ICVS_SOFR_C!$O$67/100*N26*$T$23</f>
        <v>57275.498080534948</v>
      </c>
      <c r="AX26" s="117">
        <f t="shared" si="11"/>
        <v>57220.693377351621</v>
      </c>
      <c r="AY26" s="117"/>
      <c r="AZ26" s="117">
        <f>ICVS_SOFR_C!$O$68/100*N26*$T$23</f>
        <v>53049.053636090495</v>
      </c>
      <c r="BA26" s="117">
        <f t="shared" si="12"/>
        <v>52998.293053710324</v>
      </c>
      <c r="BB26" s="117"/>
      <c r="BC26" s="117">
        <f>ICVS_SOFR_C!$O$69/100*N26*$T$23</f>
        <v>45142.164747201605</v>
      </c>
      <c r="BD26" s="117">
        <f t="shared" si="13"/>
        <v>45098.969960199589</v>
      </c>
      <c r="BE26" s="117"/>
    </row>
    <row r="27" spans="1:57">
      <c r="A27" s="112">
        <f t="shared" si="1"/>
        <v>27</v>
      </c>
      <c r="B27" s="10"/>
      <c r="C27" s="131">
        <v>47273</v>
      </c>
      <c r="D27" s="134">
        <v>9.1305555555555564</v>
      </c>
      <c r="E27" s="134">
        <v>1.0111111111111128</v>
      </c>
      <c r="F27" s="144">
        <v>0.96817651331322918</v>
      </c>
      <c r="G27" s="144">
        <v>0.35483277858688178</v>
      </c>
      <c r="H27" s="141">
        <f t="shared" si="2"/>
        <v>0.91240576866097012</v>
      </c>
      <c r="J27" s="29">
        <f t="shared" ref="J27:J74" si="14">J26+1</f>
        <v>3</v>
      </c>
      <c r="K27" s="151"/>
      <c r="L27" s="123">
        <f>IF(MONTH(WORKDAY(EDATE(ICVS_USD_LIBOR3M_C!$C$2,12*J27)-1,1))=MONTH(EDATE(ICVS_USD_LIBOR3M_C!$C$2,12*J27)),WORKDAY(EDATE(ICVS_USD_LIBOR3M_C!$C$2,12*J27)-1,1),WORKDAY(EDATE(ICVS_USD_LIBOR3M_C!$C$2,12*J27),-1))</f>
        <v>45089</v>
      </c>
      <c r="M27" s="128">
        <f>MyDayCount(ICVS_USD_LIBOR3M_C!$C$2,L27,$N$23)</f>
        <v>3.0416666666666665</v>
      </c>
      <c r="N27" s="128">
        <f t="shared" ref="N27:N74" si="15">M27-M26</f>
        <v>1.0111111111111111</v>
      </c>
      <c r="O27" s="129">
        <f>X27</f>
        <v>0.99792926677547567</v>
      </c>
      <c r="P27" s="130">
        <f>MyZero(O27,M27,$N$23,"")</f>
        <v>6.8172711647607187E-2</v>
      </c>
      <c r="Q27" s="123"/>
      <c r="V27" s="112">
        <f>ICVS_SOFR_C!$O$30/100*N27*$T$23</f>
        <v>6895.7777777777774</v>
      </c>
      <c r="X27" s="112">
        <f>(T23-SUM(W25:W26))/(V27+T23)</f>
        <v>0.99792926677547567</v>
      </c>
      <c r="Y27" s="117">
        <f>ICVS_SOFR_C!$O$31/100*N27*$T$23</f>
        <v>10717.777777777776</v>
      </c>
      <c r="Z27" s="117">
        <f>Y27*O27</f>
        <v>10695.584119240262</v>
      </c>
      <c r="AB27" s="117">
        <f>ICVS_SOFR_C!$O$32/100*N27*$T$23</f>
        <v>15874.444444444443</v>
      </c>
      <c r="AC27" s="117">
        <f>AB27*O27</f>
        <v>15841.572704912467</v>
      </c>
      <c r="AE27" s="99">
        <f>ICVS_SOFR_C!$O$58/100*N27*$T$23</f>
        <v>26760.089438256124</v>
      </c>
      <c r="AF27" s="99">
        <f t="shared" si="5"/>
        <v>26704.676431965083</v>
      </c>
      <c r="AG27" s="99"/>
      <c r="AH27" s="99">
        <f>ICVS_SOFR_C!$O$61/100*N27*$T$23</f>
        <v>39196.024183263355</v>
      </c>
      <c r="AI27" s="99">
        <f t="shared" si="6"/>
        <v>39114.859673717809</v>
      </c>
      <c r="AJ27" s="99"/>
      <c r="AK27" s="99">
        <f>ICVS_SOFR_C!$O$63/100*N27*$T$23</f>
        <v>44768.334208703141</v>
      </c>
      <c r="AL27" s="99">
        <f t="shared" si="7"/>
        <v>44675.630931650572</v>
      </c>
      <c r="AM27" s="99"/>
      <c r="AN27" s="117">
        <f>ICVS_SOFR_C!$O$64/100*N27*$T$23</f>
        <v>50201.15023919136</v>
      </c>
      <c r="AO27" s="117">
        <f t="shared" si="8"/>
        <v>50097.197049481729</v>
      </c>
      <c r="AP27" s="117"/>
      <c r="AQ27" s="99">
        <f>ICVS_SOFR_C!$O$65/100*N27*$T$23</f>
        <v>55356.140245175113</v>
      </c>
      <c r="AR27" s="99">
        <f t="shared" si="9"/>
        <v>55241.512446387998</v>
      </c>
      <c r="AS27" s="99"/>
      <c r="AT27" s="117">
        <f>ICVS_SOFR_C!$O$66/100*N27*$T$23</f>
        <v>56886.582214863847</v>
      </c>
      <c r="AU27" s="117">
        <f t="shared" si="10"/>
        <v>56768.785279041891</v>
      </c>
      <c r="AV27" s="117"/>
      <c r="AW27" s="117">
        <f>ICVS_SOFR_C!$O$67/100*N27*$T$23</f>
        <v>57275.498080534948</v>
      </c>
      <c r="AX27" s="117">
        <f t="shared" si="11"/>
        <v>57156.895803708401</v>
      </c>
      <c r="AY27" s="117"/>
      <c r="AZ27" s="117">
        <f>ICVS_SOFR_C!$O$68/100*N27*$T$23</f>
        <v>53049.053636090495</v>
      </c>
      <c r="BA27" s="117">
        <f t="shared" si="12"/>
        <v>52939.203198196672</v>
      </c>
      <c r="BB27" s="117"/>
      <c r="BC27" s="117">
        <f>ICVS_SOFR_C!$O$69/100*N27*$T$23</f>
        <v>45142.164747201605</v>
      </c>
      <c r="BD27" s="117">
        <f t="shared" si="13"/>
        <v>45048.687366832623</v>
      </c>
      <c r="BE27" s="117"/>
    </row>
    <row r="28" spans="1:57">
      <c r="A28" s="112">
        <f t="shared" si="1"/>
        <v>28</v>
      </c>
      <c r="B28" s="10" t="s">
        <v>421</v>
      </c>
      <c r="C28" s="131">
        <v>47638</v>
      </c>
      <c r="D28" s="134">
        <v>10.144444444444444</v>
      </c>
      <c r="E28" s="134">
        <v>1.0138888888888875</v>
      </c>
      <c r="F28" s="144">
        <v>0.95930221885197975</v>
      </c>
      <c r="G28" s="144">
        <v>0.41041496246531634</v>
      </c>
      <c r="H28" s="141">
        <f t="shared" si="2"/>
        <v>0.88940751472516844</v>
      </c>
      <c r="J28" s="29">
        <f t="shared" si="14"/>
        <v>4</v>
      </c>
      <c r="K28" s="151"/>
      <c r="L28" s="123">
        <f>IF(MONTH(WORKDAY(EDATE(ICVS_USD_LIBOR3M_C!$C$2,12*J28)-1,1))=MONTH(EDATE(ICVS_USD_LIBOR3M_C!$C$2,12*J28)),WORKDAY(EDATE(ICVS_USD_LIBOR3M_C!$C$2,12*J28)-1,1),WORKDAY(EDATE(ICVS_USD_LIBOR3M_C!$C$2,12*J28),-1))</f>
        <v>45455</v>
      </c>
      <c r="M28" s="128">
        <f>MyDayCount(ICVS_USD_LIBOR3M_C!$C$2,L28,$N$23)</f>
        <v>4.0583333333333336</v>
      </c>
      <c r="N28" s="128">
        <f t="shared" si="15"/>
        <v>1.0166666666666671</v>
      </c>
      <c r="O28" s="129">
        <f>AA28</f>
        <v>0.99570851645348657</v>
      </c>
      <c r="P28" s="130">
        <f>MyZero(O28,M28,$N$23,"")</f>
        <v>0.1060286978427305</v>
      </c>
      <c r="Q28" s="123"/>
      <c r="Y28" s="117">
        <f>ICVS_SOFR_C!$O$31/100*N28*$T$23</f>
        <v>10776.666666666672</v>
      </c>
      <c r="Z28" s="117"/>
      <c r="AA28" s="112">
        <f>(T23-SUM(Z25:Z27))/(Y28+T23)</f>
        <v>0.99570851645348657</v>
      </c>
      <c r="AB28" s="117">
        <f>ICVS_SOFR_C!$O$32/100*N28*$T$23</f>
        <v>15961.666666666672</v>
      </c>
      <c r="AC28" s="117">
        <f>AB28*O28</f>
        <v>15893.16743679174</v>
      </c>
      <c r="AE28" s="99">
        <f>ICVS_SOFR_C!$O$58/100*N28*$T$23</f>
        <v>26907.12289670809</v>
      </c>
      <c r="AF28" s="99">
        <f t="shared" si="5"/>
        <v>26791.651421512852</v>
      </c>
      <c r="AG28" s="99"/>
      <c r="AH28" s="99">
        <f>ICVS_SOFR_C!$O$61/100*N28*$T$23</f>
        <v>39411.386953501082</v>
      </c>
      <c r="AI28" s="99">
        <f t="shared" si="6"/>
        <v>39242.253634844856</v>
      </c>
      <c r="AJ28" s="99"/>
      <c r="AK28" s="99">
        <f>ICVS_SOFR_C!$O$63/100*N28*$T$23</f>
        <v>45014.314066992731</v>
      </c>
      <c r="AL28" s="99">
        <f t="shared" si="7"/>
        <v>44821.13587881664</v>
      </c>
      <c r="AM28" s="99"/>
      <c r="AN28" s="117">
        <f>ICVS_SOFR_C!$O$64/100*N28*$T$23</f>
        <v>50476.980735011115</v>
      </c>
      <c r="AO28" s="117">
        <f t="shared" si="8"/>
        <v>50260.359602709141</v>
      </c>
      <c r="AP28" s="117"/>
      <c r="AQ28" s="99">
        <f>ICVS_SOFR_C!$O$65/100*N28*$T$23</f>
        <v>55660.29486190687</v>
      </c>
      <c r="AR28" s="99">
        <f t="shared" si="9"/>
        <v>55421.429622312913</v>
      </c>
      <c r="AS28" s="99"/>
      <c r="AT28" s="117">
        <f>ICVS_SOFR_C!$O$66/100*N28*$T$23</f>
        <v>57199.145853407077</v>
      </c>
      <c r="AU28" s="117">
        <f t="shared" si="10"/>
        <v>56953.676660102559</v>
      </c>
      <c r="AV28" s="117"/>
      <c r="AW28" s="117">
        <f>ICVS_SOFR_C!$O$67/100*N28*$T$23</f>
        <v>57590.198619439005</v>
      </c>
      <c r="AX28" s="117">
        <f t="shared" si="11"/>
        <v>57343.051229623241</v>
      </c>
      <c r="AY28" s="117"/>
      <c r="AZ28" s="117">
        <f>ICVS_SOFR_C!$O$68/100*N28*$T$23</f>
        <v>53340.531952772326</v>
      </c>
      <c r="BA28" s="117">
        <f t="shared" si="12"/>
        <v>53111.621937534728</v>
      </c>
      <c r="BB28" s="117"/>
      <c r="BC28" s="117">
        <f>ICVS_SOFR_C!$O$69/100*N28*$T$23</f>
        <v>45390.198619438997</v>
      </c>
      <c r="BD28" s="117">
        <f t="shared" si="13"/>
        <v>45195.407328890695</v>
      </c>
      <c r="BE28" s="117"/>
    </row>
    <row r="29" spans="1:57">
      <c r="A29" s="112">
        <f t="shared" si="1"/>
        <v>29</v>
      </c>
      <c r="B29" s="10"/>
      <c r="C29" s="131">
        <v>48003</v>
      </c>
      <c r="D29" s="134">
        <v>11.158333333333333</v>
      </c>
      <c r="E29" s="134">
        <v>1.0138888888888893</v>
      </c>
      <c r="F29" s="144">
        <v>0.9507289219521865</v>
      </c>
      <c r="G29" s="144">
        <v>0.45383901278873617</v>
      </c>
      <c r="H29" s="141">
        <f t="shared" si="2"/>
        <v>0.97660590135139358</v>
      </c>
      <c r="J29" s="29">
        <f t="shared" si="14"/>
        <v>5</v>
      </c>
      <c r="K29" s="151"/>
      <c r="L29" s="123">
        <f>IF(MONTH(WORKDAY(EDATE(ICVS_USD_LIBOR3M_C!$C$2,12*J29)-1,1))=MONTH(EDATE(ICVS_USD_LIBOR3M_C!$C$2,12*J29)),WORKDAY(EDATE(ICVS_USD_LIBOR3M_C!$C$2,12*J29)-1,1),WORKDAY(EDATE(ICVS_USD_LIBOR3M_C!$C$2,12*J29),-1))</f>
        <v>45820</v>
      </c>
      <c r="M29" s="128">
        <f>MyDayCount(ICVS_USD_LIBOR3M_C!$C$2,L29,$N$23)</f>
        <v>5.072222222222222</v>
      </c>
      <c r="N29" s="128">
        <f t="shared" si="15"/>
        <v>1.0138888888888884</v>
      </c>
      <c r="O29" s="129">
        <f>AD29</f>
        <v>0.99206457217044886</v>
      </c>
      <c r="P29" s="130">
        <f>MyZero(O29,M29,$N$23,"")</f>
        <v>0.15719621278498241</v>
      </c>
      <c r="Q29" s="123"/>
      <c r="AB29" s="117">
        <f>ICVS_SOFR_C!$O$32/100*N29*$T$23</f>
        <v>15918.055555555549</v>
      </c>
      <c r="AC29" s="117"/>
      <c r="AD29" s="112">
        <f>(T23-SUM(AC25:AC28))/(AB29+T23)</f>
        <v>0.99206457217044886</v>
      </c>
      <c r="AE29" s="99">
        <f>ICVS_SOFR_C!$O$58/100*N29*$T$23</f>
        <v>26833.606167482088</v>
      </c>
      <c r="AF29" s="99">
        <f t="shared" si="5"/>
        <v>26620.670022333437</v>
      </c>
      <c r="AG29" s="99"/>
      <c r="AH29" s="99">
        <f>ICVS_SOFR_C!$O$61/100*N29*$T$23</f>
        <v>39303.705568382196</v>
      </c>
      <c r="AI29" s="99">
        <f t="shared" si="6"/>
        <v>38991.81384941037</v>
      </c>
      <c r="AJ29" s="99"/>
      <c r="AK29" s="99">
        <f>ICVS_SOFR_C!$O$63/100*N29*$T$23</f>
        <v>44891.3241378479</v>
      </c>
      <c r="AL29" s="99">
        <f t="shared" si="7"/>
        <v>44535.092274979019</v>
      </c>
      <c r="AM29" s="99"/>
      <c r="AN29" s="117">
        <f>ICVS_SOFR_C!$O$64/100*N29*$T$23</f>
        <v>50339.065487101201</v>
      </c>
      <c r="AO29" s="117">
        <f t="shared" si="8"/>
        <v>49939.60346592126</v>
      </c>
      <c r="AP29" s="117"/>
      <c r="AQ29" s="99">
        <f>ICVS_SOFR_C!$O$65/100*N29*$T$23</f>
        <v>55508.217553540962</v>
      </c>
      <c r="AR29" s="99">
        <f t="shared" si="9"/>
        <v>55067.736099197813</v>
      </c>
      <c r="AS29" s="99"/>
      <c r="AT29" s="117">
        <f>ICVS_SOFR_C!$O$66/100*N29*$T$23</f>
        <v>57042.864034135426</v>
      </c>
      <c r="AU29" s="117">
        <f t="shared" si="10"/>
        <v>56590.204503401648</v>
      </c>
      <c r="AV29" s="117"/>
      <c r="AW29" s="117">
        <f>ICVS_SOFR_C!$O$67/100*N29*$T$23</f>
        <v>57432.84834998694</v>
      </c>
      <c r="AX29" s="117">
        <f t="shared" si="11"/>
        <v>56977.094126860065</v>
      </c>
      <c r="AY29" s="117"/>
      <c r="AZ29" s="117">
        <f>ICVS_SOFR_C!$O$68/100*N29*$T$23</f>
        <v>53194.792794431378</v>
      </c>
      <c r="BA29" s="117">
        <f t="shared" si="12"/>
        <v>52772.669355303238</v>
      </c>
      <c r="BB29" s="117"/>
      <c r="BC29" s="117">
        <f>ICVS_SOFR_C!$O$69/100*N29*$T$23</f>
        <v>45266.181683320276</v>
      </c>
      <c r="BD29" s="117">
        <f t="shared" si="13"/>
        <v>44906.975165452939</v>
      </c>
      <c r="BE29" s="117"/>
    </row>
    <row r="30" spans="1:57">
      <c r="A30" s="112">
        <f t="shared" si="1"/>
        <v>30</v>
      </c>
      <c r="B30" s="10" t="s">
        <v>421</v>
      </c>
      <c r="C30" s="131">
        <v>48369</v>
      </c>
      <c r="D30" s="134">
        <v>12.175000000000001</v>
      </c>
      <c r="E30" s="134">
        <v>1.0166666666666675</v>
      </c>
      <c r="F30" s="144">
        <v>0.94138210223475116</v>
      </c>
      <c r="G30" s="144">
        <v>0.49738203311304202</v>
      </c>
      <c r="H30" s="141">
        <f t="shared" si="2"/>
        <v>0.88351971126197049</v>
      </c>
      <c r="J30" s="29">
        <f t="shared" si="14"/>
        <v>6</v>
      </c>
      <c r="K30" s="127"/>
      <c r="L30" s="143">
        <f>IF(MONTH(WORKDAY(EDATE(ICVS_USD_LIBOR3M_C!$C$2,12*J30)-1,1))=MONTH(EDATE(ICVS_USD_LIBOR3M_C!$C$2,12*J30)),WORKDAY(EDATE(ICVS_USD_LIBOR3M_C!$C$2,12*J30)-1,1),WORKDAY(EDATE(ICVS_USD_LIBOR3M_C!$C$2,12*J30),-1))</f>
        <v>46185</v>
      </c>
      <c r="M30" s="132">
        <f>MyDayCount(ICVS_USD_LIBOR3M_C!$C$2,L30,$N$23)</f>
        <v>6.0861111111111112</v>
      </c>
      <c r="N30" s="132">
        <f t="shared" si="15"/>
        <v>1.0138888888888893</v>
      </c>
      <c r="O30" s="135">
        <f>MyDCF(P30,M30,$N$23,"")</f>
        <v>0.98779170982663611</v>
      </c>
      <c r="P30" s="133">
        <f>Q30*P29+(1-Q30)*P31</f>
        <v>0.20203093951235673</v>
      </c>
      <c r="Q30" s="134">
        <f>(M31-M30)/(M31-M29)</f>
        <v>0.50136612021857896</v>
      </c>
      <c r="AE30" s="99">
        <f>ICVS_SOFR_C!$O$58/100*N30*$T$23</f>
        <v>26833.606167482118</v>
      </c>
      <c r="AF30" s="99">
        <f t="shared" si="5"/>
        <v>26506.013716991729</v>
      </c>
      <c r="AG30" s="99"/>
      <c r="AH30" s="99">
        <f>ICVS_SOFR_C!$O$61/100*N30*$T$23</f>
        <v>39303.705568382233</v>
      </c>
      <c r="AI30" s="99">
        <f t="shared" si="6"/>
        <v>38823.874525914965</v>
      </c>
      <c r="AJ30" s="99"/>
      <c r="AK30" s="99">
        <f>ICVS_SOFR_C!$O$63/100*N30*$T$23</f>
        <v>44891.324137847943</v>
      </c>
      <c r="AL30" s="99">
        <f t="shared" si="7"/>
        <v>44343.277826506564</v>
      </c>
      <c r="AM30" s="99"/>
      <c r="AN30" s="117">
        <f>ICVS_SOFR_C!$O$64/100*N30*$T$23</f>
        <v>50339.065487101245</v>
      </c>
      <c r="AO30" s="117">
        <f t="shared" si="8"/>
        <v>49724.511568578746</v>
      </c>
      <c r="AP30" s="117"/>
      <c r="AQ30" s="99">
        <f>ICVS_SOFR_C!$O$65/100*N30*$T$23</f>
        <v>55508.217553541006</v>
      </c>
      <c r="AR30" s="99">
        <f t="shared" si="9"/>
        <v>54830.557126641164</v>
      </c>
      <c r="AS30" s="99"/>
      <c r="AT30" s="117">
        <f>ICVS_SOFR_C!$O$66/100*N30*$T$23</f>
        <v>57042.864034135477</v>
      </c>
      <c r="AU30" s="117">
        <f t="shared" si="10"/>
        <v>56346.468197687005</v>
      </c>
      <c r="AV30" s="117"/>
      <c r="AW30" s="117">
        <f>ICVS_SOFR_C!$O$67/100*N30*$T$23</f>
        <v>57432.848349986991</v>
      </c>
      <c r="AX30" s="117">
        <f t="shared" si="11"/>
        <v>56731.691471847545</v>
      </c>
      <c r="AY30" s="117"/>
      <c r="AZ30" s="117">
        <f>ICVS_SOFR_C!$O$68/100*N30*$T$23</f>
        <v>53194.792794431421</v>
      </c>
      <c r="BA30" s="117">
        <f t="shared" si="12"/>
        <v>52545.375328285038</v>
      </c>
      <c r="BB30" s="117"/>
      <c r="BC30" s="117">
        <f>ICVS_SOFR_C!$O$69/100*N30*$T$23</f>
        <v>45266.181683320312</v>
      </c>
      <c r="BD30" s="117">
        <f t="shared" si="13"/>
        <v>44713.559002290131</v>
      </c>
      <c r="BE30" s="117"/>
    </row>
    <row r="31" spans="1:57">
      <c r="A31" s="112">
        <f t="shared" si="1"/>
        <v>31</v>
      </c>
      <c r="B31" s="10"/>
      <c r="C31" s="131">
        <v>48736</v>
      </c>
      <c r="D31" s="134">
        <v>13.194444444444445</v>
      </c>
      <c r="E31" s="134">
        <v>1.0194444444444439</v>
      </c>
      <c r="F31" s="144">
        <v>0.93297876935201518</v>
      </c>
      <c r="G31" s="144">
        <v>0.52715766708390077</v>
      </c>
      <c r="H31" s="141">
        <f t="shared" si="2"/>
        <v>0.94291483701604983</v>
      </c>
      <c r="J31" s="29">
        <f t="shared" si="14"/>
        <v>7</v>
      </c>
      <c r="K31" s="127"/>
      <c r="L31" s="123">
        <f>IF(MONTH(WORKDAY(EDATE(ICVS_USD_LIBOR3M_C!$C$2,12*J31)-1,1))=MONTH(EDATE(ICVS_USD_LIBOR3M_C!$C$2,12*J31)),WORKDAY(EDATE(ICVS_USD_LIBOR3M_C!$C$2,12*J31)-1,1),WORKDAY(EDATE(ICVS_USD_LIBOR3M_C!$C$2,12*J31),-1))</f>
        <v>46552</v>
      </c>
      <c r="M31" s="120">
        <f>MyDayCount(ICVS_USD_LIBOR3M_C!$C$2,L31,$N$23)</f>
        <v>7.1055555555555552</v>
      </c>
      <c r="N31" s="120">
        <f t="shared" si="15"/>
        <v>1.0194444444444439</v>
      </c>
      <c r="O31" s="129">
        <f>MyDCF(P31,M31,$N$23,"")</f>
        <v>0.98261590350822348</v>
      </c>
      <c r="P31" s="121">
        <v>0.2471113359752235</v>
      </c>
      <c r="Q31" s="51"/>
      <c r="AE31" s="99">
        <f>ICVS_SOFR_C!$O$58/100*N31*$T$23+AF23</f>
        <v>10026980.639625935</v>
      </c>
      <c r="AF31" s="99">
        <f t="shared" si="5"/>
        <v>9852670.6406655032</v>
      </c>
      <c r="AG31" s="99">
        <f>SUM(AF25:AF31)</f>
        <v>10012946.852887886</v>
      </c>
      <c r="AH31" s="99">
        <f>ICVS_SOFR_C!$O$61/100*N31*$T$23</f>
        <v>39519.068338619909</v>
      </c>
      <c r="AI31" s="99">
        <f t="shared" si="6"/>
        <v>38832.065041356233</v>
      </c>
      <c r="AJ31" s="99"/>
      <c r="AK31" s="99">
        <f>ICVS_SOFR_C!$O$63/100*N31*$T$23</f>
        <v>45137.303996137482</v>
      </c>
      <c r="AL31" s="99">
        <f t="shared" si="7"/>
        <v>44352.632748089978</v>
      </c>
      <c r="AM31" s="99"/>
      <c r="AN31" s="117">
        <f>ICVS_SOFR_C!$O$64/100*N31*$T$23</f>
        <v>50614.895982920934</v>
      </c>
      <c r="AO31" s="117">
        <f t="shared" si="8"/>
        <v>49735.001747232607</v>
      </c>
      <c r="AP31" s="117"/>
      <c r="AQ31" s="99">
        <f>ICVS_SOFR_C!$O$65/100*N31*$T$23</f>
        <v>55812.372170272691</v>
      </c>
      <c r="AR31" s="99">
        <f t="shared" si="9"/>
        <v>54842.12450702973</v>
      </c>
      <c r="AS31" s="99"/>
      <c r="AT31" s="117">
        <f>ICVS_SOFR_C!$O$66/100*N31*$T$23</f>
        <v>57355.427672678634</v>
      </c>
      <c r="AU31" s="117">
        <f t="shared" si="10"/>
        <v>56358.355383689683</v>
      </c>
      <c r="AV31" s="117"/>
      <c r="AW31" s="117">
        <f>ICVS_SOFR_C!$O$67/100*N31*$T$23</f>
        <v>57747.548888890975</v>
      </c>
      <c r="AX31" s="117">
        <f t="shared" si="11"/>
        <v>56743.659926842913</v>
      </c>
      <c r="AY31" s="117"/>
      <c r="AZ31" s="117">
        <f>ICVS_SOFR_C!$O$68/100*N31*$T$23</f>
        <v>53486.271111113187</v>
      </c>
      <c r="BA31" s="117">
        <f t="shared" si="12"/>
        <v>52556.460613132273</v>
      </c>
      <c r="BB31" s="117"/>
      <c r="BC31" s="117">
        <f>ICVS_SOFR_C!$O$69/100*N31*$T$23</f>
        <v>45514.215555557646</v>
      </c>
      <c r="BD31" s="117">
        <f t="shared" si="13"/>
        <v>44722.992040592319</v>
      </c>
      <c r="BE31" s="117"/>
    </row>
    <row r="32" spans="1:57">
      <c r="A32" s="112">
        <f t="shared" si="1"/>
        <v>32</v>
      </c>
      <c r="B32" s="10"/>
      <c r="C32" s="131">
        <v>49100</v>
      </c>
      <c r="D32" s="134">
        <v>14.205555555555556</v>
      </c>
      <c r="E32" s="134">
        <v>1.0111111111111111</v>
      </c>
      <c r="F32" s="144">
        <v>0.924167830255051</v>
      </c>
      <c r="G32" s="144">
        <v>0.5566899035018642</v>
      </c>
      <c r="H32" s="141">
        <f t="shared" si="2"/>
        <v>1.0021075284376642</v>
      </c>
      <c r="J32" s="29">
        <f t="shared" si="14"/>
        <v>8</v>
      </c>
      <c r="K32" s="127"/>
      <c r="L32" s="143">
        <f>IF(MONTH(WORKDAY(EDATE(ICVS_USD_LIBOR3M_C!$C$2,12*J32)-1,1))=MONTH(EDATE(ICVS_USD_LIBOR3M_C!$C$2,12*J32)),WORKDAY(EDATE(ICVS_USD_LIBOR3M_C!$C$2,12*J32)-1,1),WORKDAY(EDATE(ICVS_USD_LIBOR3M_C!$C$2,12*J32),-1))</f>
        <v>46916</v>
      </c>
      <c r="M32" s="132">
        <f>MyDayCount(ICVS_USD_LIBOR3M_C!$C$2,L32,$N$23)</f>
        <v>8.1166666666666671</v>
      </c>
      <c r="N32" s="132">
        <f t="shared" si="15"/>
        <v>1.011111111111112</v>
      </c>
      <c r="O32" s="135">
        <f t="shared" ref="O32:O74" si="16">MyDCF(P32,M32,$N$23,"")</f>
        <v>0.97615693957082439</v>
      </c>
      <c r="P32" s="136">
        <f>Q32*$P$31+(1-Q32)*$P$34</f>
        <v>0.29775543307133645</v>
      </c>
      <c r="Q32" s="134">
        <f>($M$34-M32)/($M$34-$M$31)</f>
        <v>0.66727605118829947</v>
      </c>
      <c r="AH32" s="99">
        <f>ICVS_SOFR_C!$O$61/100*N32*$T$23</f>
        <v>39196.024183263391</v>
      </c>
      <c r="AI32" s="99">
        <f t="shared" si="6"/>
        <v>38261.471010078414</v>
      </c>
      <c r="AJ32" s="99"/>
      <c r="AK32" s="99">
        <f>ICVS_SOFR_C!$O$63/100*N32*$T$23</f>
        <v>44768.334208703171</v>
      </c>
      <c r="AL32" s="99">
        <f t="shared" si="7"/>
        <v>43700.920110851534</v>
      </c>
      <c r="AM32" s="99"/>
      <c r="AN32" s="117">
        <f>ICVS_SOFR_C!$O$64/100*N32*$T$23</f>
        <v>50201.150239191404</v>
      </c>
      <c r="AO32" s="117">
        <f t="shared" si="8"/>
        <v>49004.201180424243</v>
      </c>
      <c r="AP32" s="117"/>
      <c r="AQ32" s="99">
        <f>ICVS_SOFR_C!$O$65/100*N32*$T$23</f>
        <v>55356.140245175171</v>
      </c>
      <c r="AR32" s="99">
        <f t="shared" si="9"/>
        <v>54036.280448183541</v>
      </c>
      <c r="AS32" s="99"/>
      <c r="AT32" s="117">
        <f>ICVS_SOFR_C!$O$66/100*N32*$T$23</f>
        <v>56886.582214863898</v>
      </c>
      <c r="AU32" s="117">
        <f t="shared" si="10"/>
        <v>55530.231997505631</v>
      </c>
      <c r="AV32" s="117"/>
      <c r="AW32" s="117">
        <f>ICVS_SOFR_C!$O$67/100*N32*$T$23</f>
        <v>57275.498080534991</v>
      </c>
      <c r="AX32" s="117">
        <f t="shared" si="11"/>
        <v>55909.874918689668</v>
      </c>
      <c r="AY32" s="117"/>
      <c r="AZ32" s="117">
        <f>ICVS_SOFR_C!$O$68/100*N32*$T$23</f>
        <v>53049.053636090539</v>
      </c>
      <c r="BA32" s="117">
        <f t="shared" si="12"/>
        <v>51784.201844534655</v>
      </c>
      <c r="BB32" s="117"/>
      <c r="BC32" s="117">
        <f>ICVS_SOFR_C!$O$69/100*N32*$T$23</f>
        <v>45142.164747201648</v>
      </c>
      <c r="BD32" s="117">
        <f t="shared" si="13"/>
        <v>44065.837385230319</v>
      </c>
      <c r="BE32" s="117"/>
    </row>
    <row r="33" spans="1:57">
      <c r="A33" s="112">
        <f t="shared" si="1"/>
        <v>33</v>
      </c>
      <c r="B33" s="10" t="s">
        <v>421</v>
      </c>
      <c r="C33" s="131">
        <v>49464</v>
      </c>
      <c r="D33" s="134">
        <v>15.216666666666667</v>
      </c>
      <c r="E33" s="134">
        <v>1.0111111111111111</v>
      </c>
      <c r="F33" s="144">
        <v>0.91489770196450726</v>
      </c>
      <c r="G33" s="144">
        <v>0.58622213991982763</v>
      </c>
      <c r="H33" s="141">
        <f t="shared" si="2"/>
        <v>0.87486762227825232</v>
      </c>
      <c r="J33" s="29">
        <f t="shared" si="14"/>
        <v>9</v>
      </c>
      <c r="K33" s="127"/>
      <c r="L33" s="143">
        <f>IF(MONTH(WORKDAY(EDATE(ICVS_USD_LIBOR3M_C!$C$2,12*J33)-1,1))=MONTH(EDATE(ICVS_USD_LIBOR3M_C!$C$2,12*J33)),WORKDAY(EDATE(ICVS_USD_LIBOR3M_C!$C$2,12*J33)-1,1),WORKDAY(EDATE(ICVS_USD_LIBOR3M_C!$C$2,12*J33),-1))</f>
        <v>47281</v>
      </c>
      <c r="M33" s="132">
        <f>MyDayCount(ICVS_USD_LIBOR3M_C!$C$2,L33,$N$23)</f>
        <v>9.1305555555555564</v>
      </c>
      <c r="N33" s="132">
        <f t="shared" si="15"/>
        <v>1.0138888888888893</v>
      </c>
      <c r="O33" s="135">
        <f t="shared" si="16"/>
        <v>0.96873112139905027</v>
      </c>
      <c r="P33" s="136">
        <f>Q33*$P$31+(1-Q33)*$P$34</f>
        <v>0.34853866230232888</v>
      </c>
      <c r="Q33" s="134">
        <f>($M$34-M33)/($M$34-$M$31)</f>
        <v>0.33363802559414946</v>
      </c>
      <c r="AH33" s="99">
        <f>ICVS_SOFR_C!$O$61/100*N33*$T$23</f>
        <v>39303.705568382233</v>
      </c>
      <c r="AI33" s="99">
        <f t="shared" si="6"/>
        <v>38074.72277039702</v>
      </c>
      <c r="AJ33" s="99"/>
      <c r="AK33" s="99">
        <f>ICVS_SOFR_C!$O$63/100*N33*$T$23</f>
        <v>44891.324137847943</v>
      </c>
      <c r="AL33" s="99">
        <f t="shared" si="7"/>
        <v>43487.622773145689</v>
      </c>
      <c r="AM33" s="99"/>
      <c r="AN33" s="117">
        <f>ICVS_SOFR_C!$O$64/100*N33*$T$23</f>
        <v>50339.065487101245</v>
      </c>
      <c r="AO33" s="117">
        <f t="shared" si="8"/>
        <v>48765.01935949982</v>
      </c>
      <c r="AP33" s="117"/>
      <c r="AQ33" s="99">
        <f>ICVS_SOFR_C!$O$65/100*N33*$T$23</f>
        <v>55508.217553541006</v>
      </c>
      <c r="AR33" s="99">
        <f t="shared" si="9"/>
        <v>53772.537837504227</v>
      </c>
      <c r="AS33" s="99"/>
      <c r="AT33" s="117">
        <f>ICVS_SOFR_C!$O$66/100*N33*$T$23</f>
        <v>57042.864034135477</v>
      </c>
      <c r="AU33" s="117">
        <f t="shared" si="10"/>
        <v>55259.197643601612</v>
      </c>
      <c r="AV33" s="117"/>
      <c r="AW33" s="117">
        <f>ICVS_SOFR_C!$O$67/100*N33*$T$23</f>
        <v>57432.848349986991</v>
      </c>
      <c r="AX33" s="117">
        <f t="shared" si="11"/>
        <v>55636.987587224488</v>
      </c>
      <c r="AY33" s="117"/>
      <c r="AZ33" s="117">
        <f>ICVS_SOFR_C!$O$68/100*N33*$T$23</f>
        <v>53194.792794431421</v>
      </c>
      <c r="BA33" s="117">
        <f t="shared" si="12"/>
        <v>51531.451276339671</v>
      </c>
      <c r="BB33" s="117"/>
      <c r="BC33" s="117">
        <f>ICVS_SOFR_C!$O$69/100*N33*$T$23</f>
        <v>45266.181683320312</v>
      </c>
      <c r="BD33" s="117">
        <f t="shared" si="13"/>
        <v>43850.758943536035</v>
      </c>
      <c r="BE33" s="117"/>
    </row>
    <row r="34" spans="1:57">
      <c r="A34" s="112">
        <f t="shared" si="1"/>
        <v>34</v>
      </c>
      <c r="B34" s="10"/>
      <c r="C34" s="131">
        <v>49830</v>
      </c>
      <c r="D34" s="134">
        <v>16.233333333333334</v>
      </c>
      <c r="E34" s="134">
        <v>1.0166666666666675</v>
      </c>
      <c r="F34" s="144">
        <v>0.90683189699825562</v>
      </c>
      <c r="G34" s="144">
        <v>0.60427128612032543</v>
      </c>
      <c r="H34" s="141">
        <f t="shared" si="2"/>
        <v>0.910962091754137</v>
      </c>
      <c r="J34" s="29">
        <f t="shared" si="14"/>
        <v>10</v>
      </c>
      <c r="K34" s="127"/>
      <c r="L34" s="123">
        <f>IF(MONTH(WORKDAY(EDATE(ICVS_USD_LIBOR3M_C!$C$2,12*J34)-1,1))=MONTH(EDATE(ICVS_USD_LIBOR3M_C!$C$2,12*J34)),WORKDAY(EDATE(ICVS_USD_LIBOR3M_C!$C$2,12*J34)-1,1),WORKDAY(EDATE(ICVS_USD_LIBOR3M_C!$C$2,12*J34),-1))</f>
        <v>47646</v>
      </c>
      <c r="M34" s="120">
        <f>MyDayCount(ICVS_USD_LIBOR3M_C!$C$2,L34,$N$23)</f>
        <v>10.144444444444444</v>
      </c>
      <c r="N34" s="120">
        <f t="shared" si="15"/>
        <v>1.0138888888888875</v>
      </c>
      <c r="O34" s="129">
        <f t="shared" si="16"/>
        <v>0.96037800051145239</v>
      </c>
      <c r="P34" s="121">
        <v>0.39932189153332115</v>
      </c>
      <c r="Q34" s="51"/>
      <c r="AH34" s="99">
        <f>ICVS_SOFR_C!$O$61/100*N34*$T$23+$T$23</f>
        <v>10039303.705568383</v>
      </c>
      <c r="AI34" s="99">
        <f t="shared" si="6"/>
        <v>9641526.4192809779</v>
      </c>
      <c r="AJ34" s="99">
        <f>SUM(AI25:AI34)</f>
        <v>9991454.3677056897</v>
      </c>
      <c r="AK34" s="99">
        <f>ICVS_SOFR_C!$O$63/100*N34*$T$23</f>
        <v>44891.324137847863</v>
      </c>
      <c r="AL34" s="99">
        <f t="shared" si="7"/>
        <v>43112.640115817827</v>
      </c>
      <c r="AM34" s="99"/>
      <c r="AN34" s="117">
        <f>ICVS_SOFR_C!$O$64/100*N34*$T$23</f>
        <v>50339.065487101157</v>
      </c>
      <c r="AO34" s="117">
        <f t="shared" si="8"/>
        <v>48344.531060117268</v>
      </c>
      <c r="AP34" s="117"/>
      <c r="AQ34" s="99">
        <f>ICVS_SOFR_C!$O$65/100*N34*$T$23</f>
        <v>55508.217553540911</v>
      </c>
      <c r="AR34" s="99">
        <f t="shared" si="9"/>
        <v>53308.870986024325</v>
      </c>
      <c r="AS34" s="99"/>
      <c r="AT34" s="117">
        <f>ICVS_SOFR_C!$O$66/100*N34*$T$23</f>
        <v>57042.864034135382</v>
      </c>
      <c r="AU34" s="117">
        <f t="shared" si="10"/>
        <v>54782.711704549576</v>
      </c>
      <c r="AV34" s="117"/>
      <c r="AW34" s="117">
        <f>ICVS_SOFR_C!$O$67/100*N34*$T$23</f>
        <v>57432.848349986889</v>
      </c>
      <c r="AX34" s="117">
        <f t="shared" si="11"/>
        <v>55157.244062037877</v>
      </c>
      <c r="AY34" s="117"/>
      <c r="AZ34" s="117">
        <f>ICVS_SOFR_C!$O$68/100*N34*$T$23</f>
        <v>53194.792794431327</v>
      </c>
      <c r="BA34" s="117">
        <f t="shared" si="12"/>
        <v>51087.108741536969</v>
      </c>
      <c r="BB34" s="117"/>
      <c r="BC34" s="117">
        <f>ICVS_SOFR_C!$O$69/100*N34*$T$23</f>
        <v>45266.181683320232</v>
      </c>
      <c r="BD34" s="117">
        <f t="shared" si="13"/>
        <v>43472.645055815214</v>
      </c>
      <c r="BE34" s="117"/>
    </row>
    <row r="35" spans="1:57">
      <c r="A35" s="112">
        <f t="shared" si="1"/>
        <v>35</v>
      </c>
      <c r="B35" s="10"/>
      <c r="C35" s="131">
        <v>50195</v>
      </c>
      <c r="D35" s="134">
        <v>17.247222222222224</v>
      </c>
      <c r="E35" s="134">
        <v>1.0138888888888893</v>
      </c>
      <c r="F35" s="144">
        <v>0.8985329180899444</v>
      </c>
      <c r="G35" s="144">
        <v>0.62227111771371812</v>
      </c>
      <c r="H35" s="141">
        <f t="shared" si="2"/>
        <v>0.94702115899669215</v>
      </c>
      <c r="J35" s="29">
        <f t="shared" si="14"/>
        <v>11</v>
      </c>
      <c r="K35" s="127"/>
      <c r="L35" s="143">
        <f>IF(MONTH(WORKDAY(EDATE(ICVS_USD_LIBOR3M_C!$C$2,12*J35)-1,1))=MONTH(EDATE(ICVS_USD_LIBOR3M_C!$C$2,12*J35)),WORKDAY(EDATE(ICVS_USD_LIBOR3M_C!$C$2,12*J35)-1,1),WORKDAY(EDATE(ICVS_USD_LIBOR3M_C!$C$2,12*J35),-1))</f>
        <v>48011</v>
      </c>
      <c r="M35" s="132">
        <f>MyDayCount(ICVS_USD_LIBOR3M_C!$C$2,L35,$N$23)</f>
        <v>11.158333333333333</v>
      </c>
      <c r="N35" s="132">
        <f t="shared" si="15"/>
        <v>1.0138888888888893</v>
      </c>
      <c r="O35" s="135">
        <f t="shared" si="16"/>
        <v>0.95250392642312709</v>
      </c>
      <c r="P35" s="136">
        <f>Q35*P34+(1-Q35)*P36</f>
        <v>0.437048322243068</v>
      </c>
      <c r="Q35" s="134">
        <f>($M$36-M35)/($M$36-$M$34)</f>
        <v>0.50204638472032725</v>
      </c>
      <c r="AH35" s="99"/>
      <c r="AK35" s="99">
        <f>ICVS_SOFR_C!$O$63/100*N35*$T$23</f>
        <v>44891.324137847943</v>
      </c>
      <c r="AL35" s="99">
        <f t="shared" si="7"/>
        <v>42759.162503633466</v>
      </c>
      <c r="AM35" s="99"/>
      <c r="AN35" s="117">
        <f>ICVS_SOFR_C!$O$64/100*N35*$T$23</f>
        <v>50339.065487101245</v>
      </c>
      <c r="AO35" s="117">
        <f t="shared" si="8"/>
        <v>47948.157528934862</v>
      </c>
      <c r="AP35" s="117"/>
      <c r="AQ35" s="99">
        <f>ICVS_SOFR_C!$O$65/100*N35*$T$23</f>
        <v>55508.217553541006</v>
      </c>
      <c r="AR35" s="99">
        <f t="shared" si="9"/>
        <v>52871.795168496952</v>
      </c>
      <c r="AS35" s="99"/>
      <c r="AT35" s="117">
        <f>ICVS_SOFR_C!$O$66/100*N35*$T$23</f>
        <v>57042.864034135477</v>
      </c>
      <c r="AU35" s="117">
        <f t="shared" si="10"/>
        <v>54333.551966934618</v>
      </c>
      <c r="AV35" s="117"/>
      <c r="AW35" s="117">
        <f>ICVS_SOFR_C!$O$67/100*N35*$T$23</f>
        <v>57432.848349986991</v>
      </c>
      <c r="AX35" s="117">
        <f t="shared" si="11"/>
        <v>54705.013559026622</v>
      </c>
      <c r="AY35" s="117"/>
      <c r="AZ35" s="117">
        <f>ICVS_SOFR_C!$O$68/100*N35*$T$23</f>
        <v>53194.792794431421</v>
      </c>
      <c r="BA35" s="117">
        <f t="shared" si="12"/>
        <v>50668.249001960598</v>
      </c>
      <c r="BB35" s="117"/>
      <c r="BC35" s="117">
        <f>ICVS_SOFR_C!$O$69/100*N35*$T$23</f>
        <v>45266.181683320312</v>
      </c>
      <c r="BD35" s="117">
        <f t="shared" si="13"/>
        <v>43116.215787545232</v>
      </c>
      <c r="BE35" s="117"/>
    </row>
    <row r="36" spans="1:57">
      <c r="A36" s="112">
        <f t="shared" si="1"/>
        <v>36</v>
      </c>
      <c r="B36" s="10"/>
      <c r="C36" s="131">
        <v>50560</v>
      </c>
      <c r="D36" s="134">
        <v>18.261111111111113</v>
      </c>
      <c r="E36" s="134">
        <v>1.0138888888888893</v>
      </c>
      <c r="F36" s="144">
        <v>0.88998748757821411</v>
      </c>
      <c r="G36" s="144">
        <v>0.64027094930711093</v>
      </c>
      <c r="H36" s="141">
        <f t="shared" si="2"/>
        <v>0.98320917957014742</v>
      </c>
      <c r="J36" s="29">
        <f t="shared" si="14"/>
        <v>12</v>
      </c>
      <c r="K36" s="127"/>
      <c r="L36" s="123">
        <f>IF(MONTH(WORKDAY(EDATE(ICVS_USD_LIBOR3M_C!$C$2,12*J36)-1,1))=MONTH(EDATE(ICVS_USD_LIBOR3M_C!$C$2,12*J36)),WORKDAY(EDATE(ICVS_USD_LIBOR3M_C!$C$2,12*J36)-1,1),WORKDAY(EDATE(ICVS_USD_LIBOR3M_C!$C$2,12*J36),-1))</f>
        <v>48379</v>
      </c>
      <c r="M36" s="120">
        <f>MyDayCount(ICVS_USD_LIBOR3M_C!$C$2,L36,$N$23)</f>
        <v>12.180555555555555</v>
      </c>
      <c r="N36" s="120">
        <f t="shared" si="15"/>
        <v>1.0222222222222221</v>
      </c>
      <c r="O36" s="129">
        <f t="shared" si="16"/>
        <v>0.943903875435256</v>
      </c>
      <c r="P36" s="121">
        <v>0.47508483320522377</v>
      </c>
      <c r="Q36" s="119"/>
      <c r="AH36" s="99"/>
      <c r="AK36" s="99">
        <f>ICVS_SOFR_C!$O$63/100*N36*$T$23+$T$23</f>
        <v>10045260.293925282</v>
      </c>
      <c r="AL36" s="99">
        <f t="shared" si="7"/>
        <v>9481760.1211919729</v>
      </c>
      <c r="AM36" s="99">
        <f>SUM(AL25:AL36)</f>
        <v>9967307.4437263384</v>
      </c>
      <c r="AN36" s="117">
        <f>ICVS_SOFR_C!$O$64/100*N36*$T$23</f>
        <v>50752.811230830819</v>
      </c>
      <c r="AO36" s="117">
        <f t="shared" si="8"/>
        <v>47905.775210015192</v>
      </c>
      <c r="AP36" s="117"/>
      <c r="AQ36" s="99">
        <f>ICVS_SOFR_C!$O$65/100*N36*$T$23</f>
        <v>55964.449478638577</v>
      </c>
      <c r="AR36" s="99">
        <f t="shared" si="9"/>
        <v>52825.060749487544</v>
      </c>
      <c r="AS36" s="99"/>
      <c r="AT36" s="117">
        <f>ICVS_SOFR_C!$O$66/100*N36*$T$23</f>
        <v>57511.709491950263</v>
      </c>
      <c r="AU36" s="117">
        <f t="shared" si="10"/>
        <v>54285.525472358451</v>
      </c>
      <c r="AV36" s="117"/>
      <c r="AW36" s="117">
        <f>ICVS_SOFR_C!$O$67/100*N36*$T$23</f>
        <v>57904.899158343018</v>
      </c>
      <c r="AX36" s="117">
        <f t="shared" si="11"/>
        <v>54656.658722247666</v>
      </c>
      <c r="AY36" s="117"/>
      <c r="AZ36" s="117">
        <f>ICVS_SOFR_C!$O$68/100*N36*$T$23</f>
        <v>53632.010269454127</v>
      </c>
      <c r="BA36" s="117">
        <f t="shared" si="12"/>
        <v>50623.462340721198</v>
      </c>
      <c r="BB36" s="117"/>
      <c r="BC36" s="117">
        <f>ICVS_SOFR_C!$O$69/100*N36*$T$23</f>
        <v>45638.232491676354</v>
      </c>
      <c r="BD36" s="117">
        <f t="shared" si="13"/>
        <v>43078.104516908526</v>
      </c>
      <c r="BE36" s="117"/>
    </row>
    <row r="37" spans="1:57">
      <c r="A37" s="112">
        <f t="shared" si="1"/>
        <v>37</v>
      </c>
      <c r="B37" s="10"/>
      <c r="C37" s="131">
        <v>50927</v>
      </c>
      <c r="D37" s="134">
        <v>19.280555555555555</v>
      </c>
      <c r="E37" s="134">
        <v>1.0194444444444422</v>
      </c>
      <c r="F37" s="144">
        <v>0.88115542761827303</v>
      </c>
      <c r="G37" s="144">
        <v>0.65836941011471395</v>
      </c>
      <c r="H37" s="141">
        <f t="shared" si="2"/>
        <v>1.0192833032614987</v>
      </c>
      <c r="J37" s="29">
        <f t="shared" si="14"/>
        <v>13</v>
      </c>
      <c r="K37" s="127"/>
      <c r="L37" s="143">
        <f>IF(MONTH(WORKDAY(EDATE(ICVS_USD_LIBOR3M_C!$C$2,12*J37)-1,1))=MONTH(EDATE(ICVS_USD_LIBOR3M_C!$C$2,12*J37)),WORKDAY(EDATE(ICVS_USD_LIBOR3M_C!$C$2,12*J37)-1,1),WORKDAY(EDATE(ICVS_USD_LIBOR3M_C!$C$2,12*J37),-1))</f>
        <v>48743</v>
      </c>
      <c r="M37" s="132">
        <f>MyDayCount(ICVS_USD_LIBOR3M_C!$C$2,L37,$N$23)</f>
        <v>13.191666666666666</v>
      </c>
      <c r="N37" s="132">
        <f t="shared" si="15"/>
        <v>1.0111111111111111</v>
      </c>
      <c r="O37" s="135">
        <f t="shared" si="16"/>
        <v>0.93635262332150837</v>
      </c>
      <c r="P37" s="136">
        <f>Q37*$P$36+(1-Q37)*$P$39</f>
        <v>0.49976500194469298</v>
      </c>
      <c r="Q37" s="134">
        <f>($M$39-M37)/($M$39-$M$36)</f>
        <v>0.66697163769441903</v>
      </c>
      <c r="AN37" s="117">
        <f>ICVS_SOFR_C!$O$64/100*N37*$T$23</f>
        <v>50201.15023919136</v>
      </c>
      <c r="AO37" s="117">
        <f t="shared" si="8"/>
        <v>47005.978720223997</v>
      </c>
      <c r="AP37" s="117"/>
      <c r="AQ37" s="99">
        <f>ICVS_SOFR_C!$O$65/100*N37*$T$23</f>
        <v>55356.140245175113</v>
      </c>
      <c r="AR37" s="99">
        <f t="shared" si="9"/>
        <v>51832.86713552304</v>
      </c>
      <c r="AS37" s="99"/>
      <c r="AT37" s="117">
        <f>ICVS_SOFR_C!$O$66/100*N37*$T$23</f>
        <v>56886.582214863847</v>
      </c>
      <c r="AU37" s="117">
        <f t="shared" si="10"/>
        <v>53265.900488682426</v>
      </c>
      <c r="AV37" s="117"/>
      <c r="AW37" s="117">
        <f>ICVS_SOFR_C!$O$67/100*N37*$T$23</f>
        <v>57275.498080534948</v>
      </c>
      <c r="AX37" s="117">
        <f t="shared" si="11"/>
        <v>53630.062879754914</v>
      </c>
      <c r="AY37" s="117"/>
      <c r="AZ37" s="117">
        <f>ICVS_SOFR_C!$O$68/100*N37*$T$23</f>
        <v>53049.053636090495</v>
      </c>
      <c r="BA37" s="117">
        <f t="shared" si="12"/>
        <v>49672.620536876741</v>
      </c>
      <c r="BB37" s="117"/>
      <c r="BC37" s="117">
        <f>ICVS_SOFR_C!$O$69/100*N37*$T$23</f>
        <v>45142.164747201605</v>
      </c>
      <c r="BD37" s="117">
        <f t="shared" si="13"/>
        <v>42268.984383453935</v>
      </c>
      <c r="BE37" s="117"/>
    </row>
    <row r="38" spans="1:57">
      <c r="A38" s="112">
        <f t="shared" si="1"/>
        <v>38</v>
      </c>
      <c r="B38" s="10" t="s">
        <v>421</v>
      </c>
      <c r="C38" s="131">
        <v>51291</v>
      </c>
      <c r="D38" s="134">
        <v>20.291666666666668</v>
      </c>
      <c r="E38" s="134">
        <v>1.0111111111111128</v>
      </c>
      <c r="F38" s="144">
        <v>0.87216680092234389</v>
      </c>
      <c r="G38" s="144">
        <v>0.67631992710100142</v>
      </c>
      <c r="H38" s="141">
        <f t="shared" si="2"/>
        <v>0.81197930608374014</v>
      </c>
      <c r="J38" s="29">
        <f t="shared" si="14"/>
        <v>14</v>
      </c>
      <c r="K38" s="127"/>
      <c r="L38" s="143">
        <f>IF(MONTH(WORKDAY(EDATE(ICVS_USD_LIBOR3M_C!$C$2,12*J38)-1,1))=MONTH(EDATE(ICVS_USD_LIBOR3M_C!$C$2,12*J38)),WORKDAY(EDATE(ICVS_USD_LIBOR3M_C!$C$2,12*J38)-1,1),WORKDAY(EDATE(ICVS_USD_LIBOR3M_C!$C$2,12*J38),-1))</f>
        <v>49107</v>
      </c>
      <c r="M38" s="132">
        <f>MyDayCount(ICVS_USD_LIBOR3M_C!$C$2,L38,$N$23)</f>
        <v>14.202777777777778</v>
      </c>
      <c r="N38" s="132">
        <f t="shared" si="15"/>
        <v>1.0111111111111111</v>
      </c>
      <c r="O38" s="135">
        <f t="shared" si="16"/>
        <v>0.92840135616070241</v>
      </c>
      <c r="P38" s="136">
        <f>Q38*$P$36+(1-Q38)*$P$39</f>
        <v>0.52444517068416219</v>
      </c>
      <c r="Q38" s="134">
        <f>($M$39-M38)/($M$39-$M$36)</f>
        <v>0.33394327538883817</v>
      </c>
      <c r="AN38" s="117">
        <f>ICVS_SOFR_C!$O$64/100*N38*$T$23</f>
        <v>50201.15023919136</v>
      </c>
      <c r="AO38" s="117">
        <f t="shared" si="8"/>
        <v>46606.815962892426</v>
      </c>
      <c r="AP38" s="117"/>
      <c r="AQ38" s="99">
        <f>ICVS_SOFR_C!$O$65/100*N38*$T$23</f>
        <v>55356.140245175113</v>
      </c>
      <c r="AR38" s="99">
        <f t="shared" si="9"/>
        <v>51392.715675442611</v>
      </c>
      <c r="AS38" s="99"/>
      <c r="AT38" s="117">
        <f>ICVS_SOFR_C!$O$66/100*N38*$T$23</f>
        <v>56886.582214863847</v>
      </c>
      <c r="AU38" s="117">
        <f t="shared" si="10"/>
        <v>52813.580075626887</v>
      </c>
      <c r="AV38" s="117"/>
      <c r="AW38" s="117">
        <f>ICVS_SOFR_C!$O$67/100*N38*$T$23</f>
        <v>57275.498080534948</v>
      </c>
      <c r="AX38" s="117">
        <f t="shared" si="11"/>
        <v>53174.65009274835</v>
      </c>
      <c r="AY38" s="117"/>
      <c r="AZ38" s="117">
        <f>ICVS_SOFR_C!$O$68/100*N38*$T$23</f>
        <v>53049.053636090495</v>
      </c>
      <c r="BA38" s="117">
        <f t="shared" si="12"/>
        <v>49250.813338788255</v>
      </c>
      <c r="BB38" s="117"/>
      <c r="BC38" s="117">
        <f>ICVS_SOFR_C!$O$69/100*N38*$T$23</f>
        <v>45142.164747201605</v>
      </c>
      <c r="BD38" s="117">
        <f t="shared" si="13"/>
        <v>41910.046971331823</v>
      </c>
      <c r="BE38" s="117"/>
    </row>
    <row r="39" spans="1:57">
      <c r="A39" s="112">
        <f t="shared" si="1"/>
        <v>39</v>
      </c>
      <c r="B39" s="10"/>
      <c r="C39" s="131">
        <v>51656</v>
      </c>
      <c r="D39" s="134">
        <v>21.305555555555557</v>
      </c>
      <c r="E39" s="134">
        <v>1.0138888888888893</v>
      </c>
      <c r="F39" s="144">
        <v>0.86504525705133484</v>
      </c>
      <c r="G39" s="144">
        <v>0.68276937742651189</v>
      </c>
      <c r="H39" s="141">
        <f t="shared" si="2"/>
        <v>0.82488834944278744</v>
      </c>
      <c r="J39" s="29">
        <f t="shared" si="14"/>
        <v>15</v>
      </c>
      <c r="K39" s="127"/>
      <c r="L39" s="123">
        <f>IF(MONTH(WORKDAY(EDATE(ICVS_USD_LIBOR3M_C!$C$2,12*J39)-1,1))=MONTH(EDATE(ICVS_USD_LIBOR3M_C!$C$2,12*J39)),WORKDAY(EDATE(ICVS_USD_LIBOR3M_C!$C$2,12*J39)-1,1),WORKDAY(EDATE(ICVS_USD_LIBOR3M_C!$C$2,12*J39),-1))</f>
        <v>49472</v>
      </c>
      <c r="M39" s="120">
        <f>MyDayCount(ICVS_USD_LIBOR3M_C!$C$2,L39,$N$23)</f>
        <v>15.216666666666667</v>
      </c>
      <c r="N39" s="120">
        <f t="shared" si="15"/>
        <v>1.0138888888888893</v>
      </c>
      <c r="O39" s="129">
        <f t="shared" si="16"/>
        <v>0.92003805172995312</v>
      </c>
      <c r="P39" s="121">
        <v>0.54919314208500347</v>
      </c>
      <c r="Q39" s="51"/>
      <c r="AN39" s="117">
        <f>ICVS_SOFR_C!$O$64/100*N39*$T$23+$T$23</f>
        <v>10050339.065487102</v>
      </c>
      <c r="AO39" s="117">
        <f t="shared" si="8"/>
        <v>9246694.3730361909</v>
      </c>
      <c r="AP39" s="117">
        <f>SUM(AO25:AO39)</f>
        <v>9932683.3709142487</v>
      </c>
      <c r="AQ39" s="99">
        <f>ICVS_SOFR_C!$O$65/100*N39*$T$23</f>
        <v>55508.217553541006</v>
      </c>
      <c r="AR39" s="99">
        <f t="shared" si="9"/>
        <v>51069.672332962255</v>
      </c>
      <c r="AS39" s="99"/>
      <c r="AT39" s="117">
        <f>ICVS_SOFR_C!$O$66/100*N39*$T$23</f>
        <v>57042.864034135477</v>
      </c>
      <c r="AU39" s="117">
        <f t="shared" si="10"/>
        <v>52481.605491062619</v>
      </c>
      <c r="AV39" s="117"/>
      <c r="AW39" s="117">
        <f>ICVS_SOFR_C!$O$67/100*N39*$T$23</f>
        <v>57432.848349986991</v>
      </c>
      <c r="AX39" s="117">
        <f t="shared" si="11"/>
        <v>52840.405901223887</v>
      </c>
      <c r="AY39" s="117"/>
      <c r="AZ39" s="117">
        <f>ICVS_SOFR_C!$O$68/100*N39*$T$23</f>
        <v>53194.792794431421</v>
      </c>
      <c r="BA39" s="117">
        <f t="shared" si="12"/>
        <v>48941.233524767231</v>
      </c>
      <c r="BB39" s="117"/>
      <c r="BC39" s="117">
        <f>ICVS_SOFR_C!$O$69/100*N39*$T$23</f>
        <v>45266.181683320312</v>
      </c>
      <c r="BD39" s="117">
        <f t="shared" si="13"/>
        <v>41646.609605176112</v>
      </c>
      <c r="BE39" s="117"/>
    </row>
    <row r="40" spans="1:57">
      <c r="A40" s="112">
        <f t="shared" si="1"/>
        <v>40</v>
      </c>
      <c r="B40" s="10"/>
      <c r="C40" s="131">
        <v>52021</v>
      </c>
      <c r="D40" s="134">
        <v>22.319444444444443</v>
      </c>
      <c r="E40" s="134">
        <v>1.0138888888888857</v>
      </c>
      <c r="F40" s="144">
        <v>0.85787049889433376</v>
      </c>
      <c r="G40" s="144">
        <v>0.68921882775202237</v>
      </c>
      <c r="H40" s="141">
        <f t="shared" si="2"/>
        <v>0.83779782835354388</v>
      </c>
      <c r="J40" s="29">
        <f t="shared" si="14"/>
        <v>16</v>
      </c>
      <c r="K40" s="127"/>
      <c r="L40" s="143">
        <f>IF(MONTH(WORKDAY(EDATE(ICVS_USD_LIBOR3M_C!$C$2,12*J40)-1,1))=MONTH(EDATE(ICVS_USD_LIBOR3M_C!$C$2,12*J40)),WORKDAY(EDATE(ICVS_USD_LIBOR3M_C!$C$2,12*J40)-1,1),WORKDAY(EDATE(ICVS_USD_LIBOR3M_C!$C$2,12*J40),-1))</f>
        <v>49838</v>
      </c>
      <c r="M40" s="132">
        <f>MyDayCount(ICVS_USD_LIBOR3M_C!$C$2,L40,$N$23)</f>
        <v>16.233333333333334</v>
      </c>
      <c r="N40" s="132">
        <f t="shared" si="15"/>
        <v>1.0166666666666675</v>
      </c>
      <c r="O40" s="135">
        <f t="shared" si="16"/>
        <v>0.91274767776237198</v>
      </c>
      <c r="P40" s="136">
        <f>Q40*$P$39+(1-Q40)*$P$44</f>
        <v>0.56398156328723026</v>
      </c>
      <c r="Q40" s="134">
        <f>($M$44-M40)/($M$44-$M$39)</f>
        <v>0.79967159277504096</v>
      </c>
      <c r="AQ40" s="99">
        <f>ICVS_SOFR_C!$O$65/100*N40*$T$23</f>
        <v>55660.294861906892</v>
      </c>
      <c r="AR40" s="99">
        <f t="shared" si="9"/>
        <v>50803.804878774397</v>
      </c>
      <c r="AS40" s="99"/>
      <c r="AT40" s="117">
        <f>ICVS_SOFR_C!$O$66/100*N40*$T$23</f>
        <v>57199.145853407106</v>
      </c>
      <c r="AU40" s="117">
        <f t="shared" si="10"/>
        <v>52208.387547688544</v>
      </c>
      <c r="AV40" s="117"/>
      <c r="AW40" s="117">
        <f>ICVS_SOFR_C!$O$67/100*N40*$T$23</f>
        <v>57590.198619439034</v>
      </c>
      <c r="AX40" s="117">
        <f t="shared" si="11"/>
        <v>52565.320051766736</v>
      </c>
      <c r="AY40" s="117"/>
      <c r="AZ40" s="117">
        <f>ICVS_SOFR_C!$O$68/100*N40*$T$23</f>
        <v>53340.531952772355</v>
      </c>
      <c r="BA40" s="117">
        <f t="shared" si="12"/>
        <v>48686.44667050257</v>
      </c>
      <c r="BB40" s="117"/>
      <c r="BC40" s="117">
        <f>ICVS_SOFR_C!$O$69/100*N40*$T$23</f>
        <v>45390.198619439019</v>
      </c>
      <c r="BD40" s="117">
        <f t="shared" si="13"/>
        <v>41429.79838306579</v>
      </c>
      <c r="BE40" s="117"/>
    </row>
    <row r="41" spans="1:57">
      <c r="A41" s="112">
        <f t="shared" si="1"/>
        <v>41</v>
      </c>
      <c r="B41" s="10"/>
      <c r="C41" s="131">
        <v>52386</v>
      </c>
      <c r="D41" s="134">
        <v>23.333333333333332</v>
      </c>
      <c r="E41" s="134">
        <v>1.0138888888888893</v>
      </c>
      <c r="F41" s="144">
        <v>0.85064483323311846</v>
      </c>
      <c r="G41" s="144">
        <v>0.69566827807753295</v>
      </c>
      <c r="H41" s="141">
        <f t="shared" si="2"/>
        <v>0.85079086969795603</v>
      </c>
      <c r="J41" s="29">
        <f t="shared" si="14"/>
        <v>17</v>
      </c>
      <c r="K41" s="127"/>
      <c r="L41" s="143">
        <f>IF(MONTH(WORKDAY(EDATE(ICVS_USD_LIBOR3M_C!$C$2,12*J41)-1,1))=MONTH(EDATE(ICVS_USD_LIBOR3M_C!$C$2,12*J41)),WORKDAY(EDATE(ICVS_USD_LIBOR3M_C!$C$2,12*J41)-1,1),WORKDAY(EDATE(ICVS_USD_LIBOR3M_C!$C$2,12*J41),-1))</f>
        <v>50203</v>
      </c>
      <c r="M41" s="132">
        <f>MyDayCount(ICVS_USD_LIBOR3M_C!$C$2,L41,$N$23)</f>
        <v>17.247222222222224</v>
      </c>
      <c r="N41" s="132">
        <f t="shared" si="15"/>
        <v>1.0138888888888893</v>
      </c>
      <c r="O41" s="135">
        <f t="shared" si="16"/>
        <v>0.90526545551974225</v>
      </c>
      <c r="P41" s="136">
        <f>Q41*$P$39+(1-Q41)*$P$44</f>
        <v>0.57872957896704647</v>
      </c>
      <c r="Q41" s="134">
        <f>($M$44-M41)/($M$44-$M$39)</f>
        <v>0.59989053092501354</v>
      </c>
      <c r="AQ41" s="99">
        <f>ICVS_SOFR_C!$O$65/100*N41*$T$23</f>
        <v>55508.217553541006</v>
      </c>
      <c r="AR41" s="99">
        <f t="shared" si="9"/>
        <v>50249.671848695252</v>
      </c>
      <c r="AS41" s="99"/>
      <c r="AT41" s="117">
        <f>ICVS_SOFR_C!$O$66/100*N41*$T$23</f>
        <v>57042.864034135477</v>
      </c>
      <c r="AU41" s="117">
        <f t="shared" si="10"/>
        <v>51638.934294012375</v>
      </c>
      <c r="AV41" s="117"/>
      <c r="AW41" s="117">
        <f>ICVS_SOFR_C!$O$67/100*N41*$T$23</f>
        <v>57432.848349986991</v>
      </c>
      <c r="AX41" s="117">
        <f t="shared" si="11"/>
        <v>51991.97362334725</v>
      </c>
      <c r="AY41" s="117"/>
      <c r="AZ41" s="117">
        <f>ICVS_SOFR_C!$O$68/100*N41*$T$23</f>
        <v>53194.792794431421</v>
      </c>
      <c r="BA41" s="117">
        <f t="shared" si="12"/>
        <v>48155.408330329265</v>
      </c>
      <c r="BB41" s="117"/>
      <c r="BC41" s="117">
        <f>ICVS_SOFR_C!$O$69/100*N41*$T$23</f>
        <v>45266.181683320312</v>
      </c>
      <c r="BD41" s="117">
        <f t="shared" si="13"/>
        <v>40977.910581190372</v>
      </c>
      <c r="BE41" s="117"/>
    </row>
    <row r="42" spans="1:57">
      <c r="A42" s="112">
        <f t="shared" si="1"/>
        <v>42</v>
      </c>
      <c r="B42" s="10"/>
      <c r="C42" s="131">
        <v>52754</v>
      </c>
      <c r="D42" s="134">
        <v>24.355555555555554</v>
      </c>
      <c r="E42" s="134">
        <v>1.0222222222222221</v>
      </c>
      <c r="F42" s="144">
        <v>0.8433105835749054</v>
      </c>
      <c r="G42" s="144">
        <v>0.70217073758380111</v>
      </c>
      <c r="H42" s="141">
        <f t="shared" si="2"/>
        <v>0.86369619068717807</v>
      </c>
      <c r="J42" s="29">
        <f t="shared" si="14"/>
        <v>18</v>
      </c>
      <c r="K42" s="127"/>
      <c r="L42" s="143">
        <f>IF(MONTH(WORKDAY(EDATE(ICVS_USD_LIBOR3M_C!$C$2,12*J42)-1,1))=MONTH(EDATE(ICVS_USD_LIBOR3M_C!$C$2,12*J42)),WORKDAY(EDATE(ICVS_USD_LIBOR3M_C!$C$2,12*J42)-1,1),WORKDAY(EDATE(ICVS_USD_LIBOR3M_C!$C$2,12*J42),-1))</f>
        <v>50570</v>
      </c>
      <c r="M42" s="132">
        <f>MyDayCount(ICVS_USD_LIBOR3M_C!$C$2,L42,$N$23)</f>
        <v>18.266666666666666</v>
      </c>
      <c r="N42" s="132">
        <f t="shared" si="15"/>
        <v>1.0194444444444422</v>
      </c>
      <c r="O42" s="135">
        <f t="shared" si="16"/>
        <v>0.89753530245572355</v>
      </c>
      <c r="P42" s="136">
        <f>Q42*$P$39+(1-Q42)*$P$44</f>
        <v>0.59355840569168361</v>
      </c>
      <c r="Q42" s="134">
        <f>($M$44-M42)/($M$44-$M$39)</f>
        <v>0.3990147783251235</v>
      </c>
      <c r="AQ42" s="99">
        <f>ICVS_SOFR_C!$O$65/100*N42*$T$23</f>
        <v>55812.372170272589</v>
      </c>
      <c r="AR42" s="99">
        <f t="shared" si="9"/>
        <v>50093.574336617014</v>
      </c>
      <c r="AS42" s="99"/>
      <c r="AT42" s="117">
        <f>ICVS_SOFR_C!$O$66/100*N42*$T$23</f>
        <v>57355.427672678532</v>
      </c>
      <c r="AU42" s="117">
        <f t="shared" si="10"/>
        <v>51478.521123674902</v>
      </c>
      <c r="AV42" s="117"/>
      <c r="AW42" s="117">
        <f>ICVS_SOFR_C!$O$67/100*N42*$T$23</f>
        <v>57747.548888890873</v>
      </c>
      <c r="AX42" s="117">
        <f t="shared" si="11"/>
        <v>51830.463758067352</v>
      </c>
      <c r="AY42" s="117"/>
      <c r="AZ42" s="117">
        <f>ICVS_SOFR_C!$O$68/100*N42*$T$23</f>
        <v>53486.271111113099</v>
      </c>
      <c r="BA42" s="117">
        <f t="shared" si="12"/>
        <v>48005.816518941727</v>
      </c>
      <c r="BB42" s="117"/>
      <c r="BC42" s="117">
        <f>ICVS_SOFR_C!$O$69/100*N42*$T$23</f>
        <v>45514.215555557566</v>
      </c>
      <c r="BD42" s="117">
        <f t="shared" si="13"/>
        <v>40850.615224692359</v>
      </c>
      <c r="BE42" s="117"/>
    </row>
    <row r="43" spans="1:57">
      <c r="A43" s="112">
        <f t="shared" si="1"/>
        <v>43</v>
      </c>
      <c r="B43" s="10" t="s">
        <v>421</v>
      </c>
      <c r="C43" s="131">
        <v>53118</v>
      </c>
      <c r="D43" s="134">
        <v>25.366666666666667</v>
      </c>
      <c r="E43" s="134">
        <v>1.0111111111111128</v>
      </c>
      <c r="F43" s="144">
        <v>0.83600977031778689</v>
      </c>
      <c r="G43" s="144">
        <v>0.70860251818239239</v>
      </c>
      <c r="H43" s="141">
        <f t="shared" si="2"/>
        <v>0.80964393875936991</v>
      </c>
      <c r="J43" s="29">
        <f t="shared" si="14"/>
        <v>19</v>
      </c>
      <c r="K43" s="127"/>
      <c r="L43" s="143">
        <f>IF(MONTH(WORKDAY(EDATE(ICVS_USD_LIBOR3M_C!$C$2,12*J43)-1,1))=MONTH(EDATE(ICVS_USD_LIBOR3M_C!$C$2,12*J43)),WORKDAY(EDATE(ICVS_USD_LIBOR3M_C!$C$2,12*J43)-1,1),WORKDAY(EDATE(ICVS_USD_LIBOR3M_C!$C$2,12*J43),-1))</f>
        <v>50934</v>
      </c>
      <c r="M43" s="132">
        <f>MyDayCount(ICVS_USD_LIBOR3M_C!$C$2,L43,$N$23)</f>
        <v>19.277777777777779</v>
      </c>
      <c r="N43" s="132">
        <f t="shared" si="15"/>
        <v>1.0111111111111128</v>
      </c>
      <c r="O43" s="135">
        <f t="shared" si="16"/>
        <v>0.88966972241231246</v>
      </c>
      <c r="P43" s="136">
        <f>Q43*$P$39+(1-Q43)*$P$44</f>
        <v>0.60826601584908946</v>
      </c>
      <c r="Q43" s="134">
        <f>($M$44-M43)/($M$44-$M$39)</f>
        <v>0.19978106185002739</v>
      </c>
      <c r="AQ43" s="99">
        <f>ICVS_SOFR_C!$O$65/100*N43*$T$23</f>
        <v>55356.140245175215</v>
      </c>
      <c r="AR43" s="99">
        <f t="shared" si="9"/>
        <v>49248.681925742072</v>
      </c>
      <c r="AS43" s="99"/>
      <c r="AT43" s="117">
        <f>ICVS_SOFR_C!$O$66/100*N43*$T$23</f>
        <v>56886.582214863942</v>
      </c>
      <c r="AU43" s="117">
        <f t="shared" si="10"/>
        <v>50610.269808083191</v>
      </c>
      <c r="AV43" s="117"/>
      <c r="AW43" s="117">
        <f>ICVS_SOFR_C!$O$67/100*N43*$T$23</f>
        <v>57275.498080535042</v>
      </c>
      <c r="AX43" s="117">
        <f t="shared" si="11"/>
        <v>50956.276478336549</v>
      </c>
      <c r="AY43" s="117"/>
      <c r="AZ43" s="117">
        <f>ICVS_SOFR_C!$O$68/100*N43*$T$23</f>
        <v>53049.05363609059</v>
      </c>
      <c r="BA43" s="117">
        <f t="shared" si="12"/>
        <v>47196.13682265659</v>
      </c>
      <c r="BB43" s="117"/>
      <c r="BC43" s="117">
        <f>ICVS_SOFR_C!$O$69/100*N43*$T$23</f>
        <v>45142.164747201685</v>
      </c>
      <c r="BD43" s="117">
        <f t="shared" si="13"/>
        <v>40161.617179733803</v>
      </c>
      <c r="BE43" s="117"/>
    </row>
    <row r="44" spans="1:57">
      <c r="A44" s="112">
        <f t="shared" si="1"/>
        <v>44</v>
      </c>
      <c r="B44" s="10"/>
      <c r="C44" s="131">
        <v>53482</v>
      </c>
      <c r="D44" s="134">
        <v>26.377777777777776</v>
      </c>
      <c r="E44" s="134">
        <v>1.0111111111111093</v>
      </c>
      <c r="F44" s="144">
        <v>0.82922143213071209</v>
      </c>
      <c r="G44" s="144">
        <v>0.71247237271792374</v>
      </c>
      <c r="H44" s="141">
        <f t="shared" si="2"/>
        <v>0.81740811627835297</v>
      </c>
      <c r="J44" s="29">
        <f t="shared" si="14"/>
        <v>20</v>
      </c>
      <c r="K44" s="127"/>
      <c r="L44" s="123">
        <f>IF(MONTH(WORKDAY(EDATE(ICVS_USD_LIBOR3M_C!$C$2,12*J44)-1,1))=MONTH(EDATE(ICVS_USD_LIBOR3M_C!$C$2,12*J44)),WORKDAY(EDATE(ICVS_USD_LIBOR3M_C!$C$2,12*J44)-1,1),WORKDAY(EDATE(ICVS_USD_LIBOR3M_C!$C$2,12*J44),-1))</f>
        <v>51299</v>
      </c>
      <c r="M44" s="120">
        <f>MyDayCount(ICVS_USD_LIBOR3M_C!$C$2,L44,$N$23)</f>
        <v>20.291666666666668</v>
      </c>
      <c r="N44" s="120">
        <f t="shared" si="15"/>
        <v>1.0138888888888893</v>
      </c>
      <c r="O44" s="129">
        <f t="shared" si="16"/>
        <v>0.88159038085190666</v>
      </c>
      <c r="P44" s="121">
        <v>0.62301403152890567</v>
      </c>
      <c r="Q44" s="51"/>
      <c r="AQ44" s="99">
        <f>ICVS_SOFR_C!$O$65/100*N44*$T$23+$T$23</f>
        <v>10055508.217553541</v>
      </c>
      <c r="AR44" s="99">
        <f t="shared" si="9"/>
        <v>8864839.3191725034</v>
      </c>
      <c r="AS44" s="99">
        <f>SUM(AR25:AR44)</f>
        <v>9872735.6626760568</v>
      </c>
      <c r="AT44" s="117">
        <f>ICVS_SOFR_C!$O$66/100*N44*$T$23</f>
        <v>57042.864034135477</v>
      </c>
      <c r="AU44" s="117">
        <f t="shared" si="10"/>
        <v>50288.440228737025</v>
      </c>
      <c r="AV44" s="117"/>
      <c r="AW44" s="117">
        <f>ICVS_SOFR_C!$O$67/100*N44*$T$23</f>
        <v>57432.848349986991</v>
      </c>
      <c r="AX44" s="117">
        <f t="shared" si="11"/>
        <v>50632.246650274828</v>
      </c>
      <c r="AY44" s="117"/>
      <c r="AZ44" s="117">
        <f>ICVS_SOFR_C!$O$68/100*N44*$T$23</f>
        <v>53194.792794431421</v>
      </c>
      <c r="BA44" s="117">
        <f t="shared" si="12"/>
        <v>46896.017638981059</v>
      </c>
      <c r="BB44" s="117"/>
      <c r="BC44" s="117">
        <f>ICVS_SOFR_C!$O$69/100*N44*$T$23</f>
        <v>45266.181683320312</v>
      </c>
      <c r="BD44" s="117">
        <f t="shared" si="13"/>
        <v>39906.230349909958</v>
      </c>
      <c r="BE44" s="117"/>
    </row>
    <row r="45" spans="1:57">
      <c r="A45" s="112">
        <f t="shared" si="1"/>
        <v>45</v>
      </c>
      <c r="B45" s="10"/>
      <c r="C45" s="131">
        <v>53847</v>
      </c>
      <c r="D45" s="134">
        <v>27.391666666666666</v>
      </c>
      <c r="E45" s="134">
        <v>1.0138888888888893</v>
      </c>
      <c r="F45" s="144">
        <v>0.82240565474660032</v>
      </c>
      <c r="G45" s="144">
        <v>0.7163528587219592</v>
      </c>
      <c r="H45" s="141">
        <f t="shared" si="2"/>
        <v>0.82519407903502584</v>
      </c>
      <c r="J45" s="29">
        <f t="shared" si="14"/>
        <v>21</v>
      </c>
      <c r="K45" s="127"/>
      <c r="L45" s="143">
        <f>IF(MONTH(WORKDAY(EDATE(ICVS_USD_LIBOR3M_C!$C$2,12*J45)-1,1))=MONTH(EDATE(ICVS_USD_LIBOR3M_C!$C$2,12*J45)),WORKDAY(EDATE(ICVS_USD_LIBOR3M_C!$C$2,12*J45)-1,1),WORKDAY(EDATE(ICVS_USD_LIBOR3M_C!$C$2,12*J45),-1))</f>
        <v>51664</v>
      </c>
      <c r="M45" s="132">
        <f>MyDayCount(ICVS_USD_LIBOR3M_C!$C$2,L45,$N$23)</f>
        <v>21.305555555555557</v>
      </c>
      <c r="N45" s="132">
        <f t="shared" si="15"/>
        <v>1.0138888888888893</v>
      </c>
      <c r="O45" s="135">
        <f t="shared" si="16"/>
        <v>0.87524091111963109</v>
      </c>
      <c r="P45" s="136">
        <f>Q45*$P$44+(1-Q45)*$P$49</f>
        <v>0.62741241400628578</v>
      </c>
      <c r="Q45" s="134">
        <f>($M$49-M45)/($M$49-$M$44)</f>
        <v>0.8001095290251915</v>
      </c>
      <c r="AT45" s="117">
        <f>ICVS_SOFR_C!$O$66/100*N45*$T$23</f>
        <v>57042.864034135477</v>
      </c>
      <c r="AU45" s="117">
        <f t="shared" si="10"/>
        <v>49926.248290109972</v>
      </c>
      <c r="AV45" s="117"/>
      <c r="AW45" s="117">
        <f>ICVS_SOFR_C!$O$67/100*N45*$T$23</f>
        <v>57432.848349986991</v>
      </c>
      <c r="AX45" s="117">
        <f t="shared" si="11"/>
        <v>50267.578518038215</v>
      </c>
      <c r="AY45" s="117"/>
      <c r="AZ45" s="117">
        <f>ICVS_SOFR_C!$O$68/100*N45*$T$23</f>
        <v>53194.792794431421</v>
      </c>
      <c r="BA45" s="117">
        <f t="shared" si="12"/>
        <v>46558.258912218145</v>
      </c>
      <c r="BB45" s="117"/>
      <c r="BC45" s="117">
        <f>ICVS_SOFR_C!$O$69/100*N45*$T$23</f>
        <v>45266.181683320312</v>
      </c>
      <c r="BD45" s="117">
        <f t="shared" si="13"/>
        <v>39618.814099416028</v>
      </c>
      <c r="BE45" s="117"/>
    </row>
    <row r="46" spans="1:57">
      <c r="A46" s="112">
        <f t="shared" si="1"/>
        <v>46</v>
      </c>
      <c r="B46" s="10"/>
      <c r="C46" s="131">
        <v>54213</v>
      </c>
      <c r="D46" s="134">
        <v>28.408333333333335</v>
      </c>
      <c r="E46" s="134">
        <v>1.0166666666666693</v>
      </c>
      <c r="F46" s="144">
        <v>0.8155635066164415</v>
      </c>
      <c r="G46" s="144">
        <v>0.72024397619449898</v>
      </c>
      <c r="H46" s="141">
        <f t="shared" si="2"/>
        <v>0.83296133777486459</v>
      </c>
      <c r="J46" s="29">
        <f t="shared" si="14"/>
        <v>22</v>
      </c>
      <c r="K46" s="127"/>
      <c r="L46" s="143">
        <f>IF(MONTH(WORKDAY(EDATE(ICVS_USD_LIBOR3M_C!$C$2,12*J46)-1,1))=MONTH(EDATE(ICVS_USD_LIBOR3M_C!$C$2,12*J46)),WORKDAY(EDATE(ICVS_USD_LIBOR3M_C!$C$2,12*J46)-1,1),WORKDAY(EDATE(ICVS_USD_LIBOR3M_C!$C$2,12*J46),-1))</f>
        <v>52029</v>
      </c>
      <c r="M46" s="132">
        <f>MyDayCount(ICVS_USD_LIBOR3M_C!$C$2,L46,$N$23)</f>
        <v>22.319444444444443</v>
      </c>
      <c r="N46" s="132">
        <f t="shared" si="15"/>
        <v>1.0138888888888857</v>
      </c>
      <c r="O46" s="135">
        <f t="shared" si="16"/>
        <v>0.86886019409896231</v>
      </c>
      <c r="P46" s="136">
        <f>Q46*$P$44+(1-Q46)*$P$49</f>
        <v>0.63181079648366589</v>
      </c>
      <c r="Q46" s="134">
        <f>($M$49-M46)/($M$49-$M$44)</f>
        <v>0.60021905805038367</v>
      </c>
      <c r="AT46" s="117">
        <f>ICVS_SOFR_C!$O$66/100*N46*$T$23</f>
        <v>57042.86403413528</v>
      </c>
      <c r="AU46" s="117">
        <f t="shared" si="10"/>
        <v>49562.273916659498</v>
      </c>
      <c r="AV46" s="117"/>
      <c r="AW46" s="117">
        <f>ICVS_SOFR_C!$O$67/100*N46*$T$23</f>
        <v>57432.848349986794</v>
      </c>
      <c r="AX46" s="117">
        <f t="shared" si="11"/>
        <v>49901.115765025796</v>
      </c>
      <c r="AY46" s="117"/>
      <c r="AZ46" s="117">
        <f>ICVS_SOFR_C!$O$68/100*N46*$T$23</f>
        <v>53194.792794431232</v>
      </c>
      <c r="BA46" s="117">
        <f t="shared" si="12"/>
        <v>46218.8379924236</v>
      </c>
      <c r="BB46" s="117"/>
      <c r="BC46" s="117">
        <f>ICVS_SOFR_C!$O$69/100*N46*$T$23</f>
        <v>45266.181683320152</v>
      </c>
      <c r="BD46" s="117">
        <f t="shared" si="13"/>
        <v>39329.983403488441</v>
      </c>
      <c r="BE46" s="117"/>
    </row>
    <row r="47" spans="1:57">
      <c r="A47" s="112">
        <f t="shared" si="1"/>
        <v>47</v>
      </c>
      <c r="B47" s="10"/>
      <c r="C47" s="131">
        <v>54578</v>
      </c>
      <c r="D47" s="134">
        <v>29.422222222222221</v>
      </c>
      <c r="E47" s="134">
        <v>1.0138888888888857</v>
      </c>
      <c r="F47" s="144">
        <v>0.80873350754182838</v>
      </c>
      <c r="G47" s="144">
        <v>0.72412446219853455</v>
      </c>
      <c r="H47" s="141">
        <f t="shared" si="2"/>
        <v>0.84076840392519947</v>
      </c>
      <c r="J47" s="29">
        <f t="shared" si="14"/>
        <v>23</v>
      </c>
      <c r="K47" s="127"/>
      <c r="L47" s="143">
        <f>IF(MONTH(WORKDAY(EDATE(ICVS_USD_LIBOR3M_C!$C$2,12*J47)-1,1))=MONTH(EDATE(ICVS_USD_LIBOR3M_C!$C$2,12*J47)),WORKDAY(EDATE(ICVS_USD_LIBOR3M_C!$C$2,12*J47)-1,1),WORKDAY(EDATE(ICVS_USD_LIBOR3M_C!$C$2,12*J47),-1))</f>
        <v>52394</v>
      </c>
      <c r="M47" s="132">
        <f>MyDayCount(ICVS_USD_LIBOR3M_C!$C$2,L47,$N$23)</f>
        <v>23.333333333333332</v>
      </c>
      <c r="N47" s="132">
        <f t="shared" si="15"/>
        <v>1.0138888888888893</v>
      </c>
      <c r="O47" s="135">
        <f t="shared" si="16"/>
        <v>0.86244958899659441</v>
      </c>
      <c r="P47" s="136">
        <f>Q47*$P$44+(1-Q47)*$P$49</f>
        <v>0.63620917896104601</v>
      </c>
      <c r="Q47" s="134">
        <f>($M$49-M47)/($M$49-$M$44)</f>
        <v>0.40032858707557517</v>
      </c>
      <c r="AT47" s="117">
        <f>ICVS_SOFR_C!$O$66/100*N47*$T$23</f>
        <v>57042.864034135477</v>
      </c>
      <c r="AU47" s="117">
        <f t="shared" si="10"/>
        <v>49196.594641428761</v>
      </c>
      <c r="AV47" s="117"/>
      <c r="AW47" s="117">
        <f>ICVS_SOFR_C!$O$67/100*N47*$T$23</f>
        <v>57432.848349986991</v>
      </c>
      <c r="AX47" s="117">
        <f t="shared" si="11"/>
        <v>49532.936454350012</v>
      </c>
      <c r="AY47" s="117"/>
      <c r="AZ47" s="117">
        <f>ICVS_SOFR_C!$O$68/100*N47*$T$23</f>
        <v>53194.792794431421</v>
      </c>
      <c r="BA47" s="117">
        <f t="shared" si="12"/>
        <v>45877.827182316381</v>
      </c>
      <c r="BB47" s="117"/>
      <c r="BC47" s="117">
        <f>ICVS_SOFR_C!$O$69/100*N47*$T$23</f>
        <v>45266.181683320312</v>
      </c>
      <c r="BD47" s="117">
        <f t="shared" si="13"/>
        <v>39039.799788224773</v>
      </c>
      <c r="BE47" s="117"/>
    </row>
    <row r="48" spans="1:57">
      <c r="A48" s="112">
        <f t="shared" si="1"/>
        <v>48</v>
      </c>
      <c r="B48" s="10" t="s">
        <v>421</v>
      </c>
      <c r="C48" s="131">
        <v>54945</v>
      </c>
      <c r="D48" s="134">
        <v>30.441666666666666</v>
      </c>
      <c r="E48" s="134">
        <v>1.0194444444444457</v>
      </c>
      <c r="F48" s="144">
        <v>0.80186062637527467</v>
      </c>
      <c r="G48" s="144">
        <v>0.72802621113957844</v>
      </c>
      <c r="H48" s="141">
        <f t="shared" si="2"/>
        <v>0.60745724201042639</v>
      </c>
      <c r="J48" s="29">
        <f t="shared" si="14"/>
        <v>24</v>
      </c>
      <c r="K48" s="127"/>
      <c r="L48" s="143">
        <f>IF(MONTH(WORKDAY(EDATE(ICVS_USD_LIBOR3M_C!$C$2,12*J48)-1,1))=MONTH(EDATE(ICVS_USD_LIBOR3M_C!$C$2,12*J48)),WORKDAY(EDATE(ICVS_USD_LIBOR3M_C!$C$2,12*J48)-1,1),WORKDAY(EDATE(ICVS_USD_LIBOR3M_C!$C$2,12*J48),-1))</f>
        <v>52761</v>
      </c>
      <c r="M48" s="132">
        <f>MyDayCount(ICVS_USD_LIBOR3M_C!$C$2,L48,$N$23)</f>
        <v>24.352777777777778</v>
      </c>
      <c r="N48" s="132">
        <f t="shared" si="15"/>
        <v>1.0194444444444457</v>
      </c>
      <c r="O48" s="135">
        <f t="shared" si="16"/>
        <v>0.85597509381483194</v>
      </c>
      <c r="P48" s="136">
        <f>Q48*$P$44+(1-Q48)*$P$49</f>
        <v>0.64063166216432954</v>
      </c>
      <c r="Q48" s="134">
        <f>($M$49-M48)/($M$49-$M$44)</f>
        <v>0.19934282584884971</v>
      </c>
      <c r="AT48" s="117">
        <f>ICVS_SOFR_C!$O$66/100*N48*$T$23</f>
        <v>57355.427672678728</v>
      </c>
      <c r="AU48" s="117">
        <f t="shared" si="10"/>
        <v>49094.817582910982</v>
      </c>
      <c r="AV48" s="117"/>
      <c r="AW48" s="117">
        <f>ICVS_SOFR_C!$O$67/100*N48*$T$23</f>
        <v>57747.54888889107</v>
      </c>
      <c r="AX48" s="117">
        <f t="shared" si="11"/>
        <v>49430.463577745126</v>
      </c>
      <c r="AY48" s="117"/>
      <c r="AZ48" s="117">
        <f>ICVS_SOFR_C!$O$68/100*N48*$T$23</f>
        <v>53486.271111113281</v>
      </c>
      <c r="BA48" s="117">
        <f t="shared" si="12"/>
        <v>45782.915932140728</v>
      </c>
      <c r="BB48" s="117"/>
      <c r="BC48" s="117">
        <f>ICVS_SOFR_C!$O$69/100*N48*$T$23</f>
        <v>45514.215555557726</v>
      </c>
      <c r="BD48" s="117">
        <f t="shared" si="13"/>
        <v>38959.03493007701</v>
      </c>
      <c r="BE48" s="117"/>
    </row>
    <row r="49" spans="1:57">
      <c r="A49" s="112">
        <f t="shared" si="1"/>
        <v>49</v>
      </c>
      <c r="B49" s="10"/>
      <c r="C49" s="131">
        <v>55309</v>
      </c>
      <c r="D49" s="134">
        <v>31.452777777777779</v>
      </c>
      <c r="E49" s="134">
        <v>1.0111111111111128</v>
      </c>
      <c r="F49" s="144">
        <v>0.79696560967063912</v>
      </c>
      <c r="G49" s="144">
        <v>0.72414738030046166</v>
      </c>
      <c r="H49" s="141">
        <f t="shared" si="2"/>
        <v>0.5996980428610682</v>
      </c>
      <c r="J49" s="29">
        <f t="shared" si="14"/>
        <v>25</v>
      </c>
      <c r="K49" s="127"/>
      <c r="L49" s="123">
        <f>IF(MONTH(WORKDAY(EDATE(ICVS_USD_LIBOR3M_C!$C$2,12*J49)-1,1))=MONTH(EDATE(ICVS_USD_LIBOR3M_C!$C$2,12*J49)),WORKDAY(EDATE(ICVS_USD_LIBOR3M_C!$C$2,12*J49)-1,1),WORKDAY(EDATE(ICVS_USD_LIBOR3M_C!$C$2,12*J49),-1))</f>
        <v>53125</v>
      </c>
      <c r="M49" s="120">
        <f>MyDayCount(ICVS_USD_LIBOR3M_C!$C$2,L49,$N$23)</f>
        <v>25.363888888888887</v>
      </c>
      <c r="N49" s="120">
        <f t="shared" si="15"/>
        <v>1.0111111111111093</v>
      </c>
      <c r="O49" s="129">
        <f t="shared" si="16"/>
        <v>0.849526388060869</v>
      </c>
      <c r="P49" s="121">
        <v>0.64501799427875794</v>
      </c>
      <c r="Q49" s="51"/>
      <c r="AT49" s="117">
        <f>ICVS_SOFR_C!$O$66/100*N49*$T$23+$T$23</f>
        <v>10056886.582214864</v>
      </c>
      <c r="AU49" s="117">
        <f t="shared" si="10"/>
        <v>8543590.5333268102</v>
      </c>
      <c r="AV49" s="117">
        <f>SUM(AU25:AU49)</f>
        <v>9827420.7576176543</v>
      </c>
      <c r="AW49" s="117">
        <f>ICVS_SOFR_C!$O$67/100*N49*$T$23</f>
        <v>57275.498080534846</v>
      </c>
      <c r="AX49" s="117">
        <f t="shared" si="11"/>
        <v>48657.047008744004</v>
      </c>
      <c r="AY49" s="117"/>
      <c r="AZ49" s="117">
        <f>ICVS_SOFR_C!$O$68/100*N49*$T$23</f>
        <v>53049.053636090401</v>
      </c>
      <c r="BA49" s="117">
        <f t="shared" si="12"/>
        <v>45066.570925515189</v>
      </c>
      <c r="BB49" s="117"/>
      <c r="BC49" s="117">
        <f>ICVS_SOFR_C!$O$69/100*N49*$T$23</f>
        <v>45142.164747201525</v>
      </c>
      <c r="BD49" s="117">
        <f t="shared" si="13"/>
        <v>38349.460166938799</v>
      </c>
      <c r="BE49" s="117"/>
    </row>
    <row r="50" spans="1:57">
      <c r="A50" s="112">
        <f t="shared" si="1"/>
        <v>50</v>
      </c>
      <c r="B50" s="10"/>
      <c r="C50" s="131">
        <v>55674</v>
      </c>
      <c r="D50" s="134">
        <v>32.466666666666669</v>
      </c>
      <c r="E50" s="134">
        <v>1.0138888888888893</v>
      </c>
      <c r="F50" s="144">
        <v>0.79214912764981738</v>
      </c>
      <c r="G50" s="144">
        <v>0.72025789333266599</v>
      </c>
      <c r="H50" s="141">
        <f t="shared" si="2"/>
        <v>0.59192323717745066</v>
      </c>
      <c r="J50" s="29">
        <f t="shared" si="14"/>
        <v>26</v>
      </c>
      <c r="K50" s="127"/>
      <c r="L50" s="143">
        <f>IF(MONTH(WORKDAY(EDATE(ICVS_USD_LIBOR3M_C!$C$2,12*J50)-1,1))=MONTH(EDATE(ICVS_USD_LIBOR3M_C!$C$2,12*J50)),WORKDAY(EDATE(ICVS_USD_LIBOR3M_C!$C$2,12*J50)-1,1),WORKDAY(EDATE(ICVS_USD_LIBOR3M_C!$C$2,12*J50),-1))</f>
        <v>53490</v>
      </c>
      <c r="M50" s="132">
        <f>MyDayCount(ICVS_USD_LIBOR3M_C!$C$2,L50,$N$23)</f>
        <v>26.377777777777776</v>
      </c>
      <c r="N50" s="132">
        <f t="shared" si="15"/>
        <v>1.0138888888888893</v>
      </c>
      <c r="O50" s="135">
        <f>MyDCF(P50,M50,$N$23,"")</f>
        <v>0.8437895948337123</v>
      </c>
      <c r="P50" s="136">
        <f>Q50*$P$49+(1-Q50)*$P$54</f>
        <v>0.64599885816130898</v>
      </c>
      <c r="Q50" s="134">
        <f>($M$54-M50)/($M$54-$M$49)</f>
        <v>0.80021893814997269</v>
      </c>
      <c r="AW50" s="117">
        <f>ICVS_SOFR_C!$O$67/100*N50*$T$23</f>
        <v>57432.848349986991</v>
      </c>
      <c r="AX50" s="117">
        <f t="shared" si="11"/>
        <v>48461.239839381567</v>
      </c>
      <c r="AY50" s="117"/>
      <c r="AZ50" s="117">
        <f>ICVS_SOFR_C!$O$68/100*N50*$T$23</f>
        <v>53194.792794431421</v>
      </c>
      <c r="BA50" s="117">
        <f t="shared" si="12"/>
        <v>44885.212659276571</v>
      </c>
      <c r="BB50" s="117"/>
      <c r="BC50" s="117">
        <f>ICVS_SOFR_C!$O$69/100*N50*$T$23</f>
        <v>45266.181683320312</v>
      </c>
      <c r="BD50" s="117">
        <f t="shared" si="13"/>
        <v>38195.133102238055</v>
      </c>
      <c r="BE50" s="117"/>
    </row>
    <row r="51" spans="1:57">
      <c r="A51" s="112">
        <f t="shared" si="1"/>
        <v>51</v>
      </c>
      <c r="B51" s="10"/>
      <c r="C51" s="131">
        <v>56039</v>
      </c>
      <c r="D51" s="134">
        <v>33.480555555555554</v>
      </c>
      <c r="E51" s="134">
        <v>1.0138888888888857</v>
      </c>
      <c r="F51" s="144">
        <v>0.78742344996372937</v>
      </c>
      <c r="G51" s="144">
        <v>0.71636840636487031</v>
      </c>
      <c r="H51" s="141">
        <f t="shared" si="2"/>
        <v>0.58414859024346488</v>
      </c>
      <c r="J51" s="29">
        <f t="shared" si="14"/>
        <v>27</v>
      </c>
      <c r="K51" s="127"/>
      <c r="L51" s="143">
        <f>IF(MONTH(WORKDAY(EDATE(ICVS_USD_LIBOR3M_C!$C$2,12*J51)-1,1))=MONTH(EDATE(ICVS_USD_LIBOR3M_C!$C$2,12*J51)),WORKDAY(EDATE(ICVS_USD_LIBOR3M_C!$C$2,12*J51)-1,1),WORKDAY(EDATE(ICVS_USD_LIBOR3M_C!$C$2,12*J51),-1))</f>
        <v>53855</v>
      </c>
      <c r="M51" s="132">
        <f>MyDayCount(ICVS_USD_LIBOR3M_C!$C$2,L51,$N$23)</f>
        <v>27.391666666666666</v>
      </c>
      <c r="N51" s="132">
        <f t="shared" si="15"/>
        <v>1.0138888888888893</v>
      </c>
      <c r="O51" s="135">
        <f>MyDCF(P51,M51,$N$23,"")</f>
        <v>0.83807498161003369</v>
      </c>
      <c r="P51" s="136">
        <f>Q51*$P$49+(1-Q51)*$P$54</f>
        <v>0.64697972204386001</v>
      </c>
      <c r="Q51" s="134">
        <f>($M$54-M51)/($M$54-$M$49)</f>
        <v>0.60043787629994538</v>
      </c>
      <c r="AW51" s="117">
        <f>ICVS_SOFR_C!$O$67/100*N51*$T$23</f>
        <v>57432.848349986991</v>
      </c>
      <c r="AX51" s="117">
        <f t="shared" si="11"/>
        <v>48133.033324727199</v>
      </c>
      <c r="AY51" s="117"/>
      <c r="AZ51" s="117">
        <f>ICVS_SOFR_C!$O$68/100*N51*$T$23</f>
        <v>53194.792794431421</v>
      </c>
      <c r="BA51" s="117">
        <f t="shared" si="12"/>
        <v>44581.224992942669</v>
      </c>
      <c r="BB51" s="117"/>
      <c r="BC51" s="117">
        <f>ICVS_SOFR_C!$O$69/100*N51*$T$23</f>
        <v>45266.181683320312</v>
      </c>
      <c r="BD51" s="117">
        <f t="shared" si="13"/>
        <v>37936.454381805117</v>
      </c>
      <c r="BE51" s="117"/>
    </row>
    <row r="52" spans="1:57">
      <c r="A52" s="112">
        <f t="shared" si="1"/>
        <v>52</v>
      </c>
      <c r="B52" s="10"/>
      <c r="C52" s="131">
        <v>56404</v>
      </c>
      <c r="D52" s="134">
        <v>34.494444444444447</v>
      </c>
      <c r="E52" s="134">
        <v>1.0138888888888928</v>
      </c>
      <c r="F52" s="144">
        <v>0.78278730008321551</v>
      </c>
      <c r="G52" s="144">
        <v>0.71247891939707464</v>
      </c>
      <c r="H52" s="141">
        <f t="shared" si="2"/>
        <v>0.57637410206884931</v>
      </c>
      <c r="J52" s="29">
        <f t="shared" si="14"/>
        <v>28</v>
      </c>
      <c r="K52" s="127"/>
      <c r="L52" s="143">
        <f>IF(MONTH(WORKDAY(EDATE(ICVS_USD_LIBOR3M_C!$C$2,12*J52)-1,1))=MONTH(EDATE(ICVS_USD_LIBOR3M_C!$C$2,12*J52)),WORKDAY(EDATE(ICVS_USD_LIBOR3M_C!$C$2,12*J52)-1,1),WORKDAY(EDATE(ICVS_USD_LIBOR3M_C!$C$2,12*J52),-1))</f>
        <v>54221</v>
      </c>
      <c r="M52" s="132">
        <f>MyDayCount(ICVS_USD_LIBOR3M_C!$C$2,L52,$N$23)</f>
        <v>28.408333333333335</v>
      </c>
      <c r="N52" s="132">
        <f t="shared" si="15"/>
        <v>1.0166666666666693</v>
      </c>
      <c r="O52" s="135">
        <f>MyDCF(P52,M52,$N$23,"")</f>
        <v>0.83236705862042515</v>
      </c>
      <c r="P52" s="136">
        <f>Q52*$P$49+(1-Q52)*$P$54</f>
        <v>0.64796327322471936</v>
      </c>
      <c r="Q52" s="134">
        <f>($M$54-M52)/($M$54-$M$49)</f>
        <v>0.40010946907498596</v>
      </c>
      <c r="AW52" s="117">
        <f>ICVS_SOFR_C!$O$67/100*N52*$T$23</f>
        <v>57590.198619439136</v>
      </c>
      <c r="AX52" s="117">
        <f t="shared" si="11"/>
        <v>47936.184230228624</v>
      </c>
      <c r="AY52" s="117"/>
      <c r="AZ52" s="117">
        <f>ICVS_SOFR_C!$O$68/100*N52*$T$23</f>
        <v>53340.53195277245</v>
      </c>
      <c r="BA52" s="117">
        <f t="shared" si="12"/>
        <v>44398.901686778008</v>
      </c>
      <c r="BB52" s="117"/>
      <c r="BC52" s="117">
        <f>ICVS_SOFR_C!$O$69/100*N52*$T$23</f>
        <v>45390.198619439092</v>
      </c>
      <c r="BD52" s="117">
        <f t="shared" si="13"/>
        <v>37781.3061150594</v>
      </c>
      <c r="BE52" s="117"/>
    </row>
    <row r="53" spans="1:57">
      <c r="A53" s="112">
        <f t="shared" si="1"/>
        <v>53</v>
      </c>
      <c r="B53" s="10"/>
      <c r="C53" s="131">
        <v>56769</v>
      </c>
      <c r="D53" s="134">
        <v>35.508333333333333</v>
      </c>
      <c r="E53" s="134">
        <v>1.0138888888888857</v>
      </c>
      <c r="F53" s="144">
        <v>0.77823942996615769</v>
      </c>
      <c r="G53" s="144">
        <v>0.70858943242927896</v>
      </c>
      <c r="H53" s="141">
        <f t="shared" si="2"/>
        <v>0.56858743607330875</v>
      </c>
      <c r="J53" s="29">
        <f t="shared" si="14"/>
        <v>29</v>
      </c>
      <c r="K53" s="127"/>
      <c r="L53" s="143">
        <f>IF(MONTH(WORKDAY(EDATE(ICVS_USD_LIBOR3M_C!$C$2,12*J53)-1,1))=MONTH(EDATE(ICVS_USD_LIBOR3M_C!$C$2,12*J53)),WORKDAY(EDATE(ICVS_USD_LIBOR3M_C!$C$2,12*J53)-1,1),WORKDAY(EDATE(ICVS_USD_LIBOR3M_C!$C$2,12*J53),-1))</f>
        <v>54588</v>
      </c>
      <c r="M53" s="132">
        <f>MyDayCount(ICVS_USD_LIBOR3M_C!$C$2,L53,$N$23)</f>
        <v>29.427777777777777</v>
      </c>
      <c r="N53" s="132">
        <f t="shared" si="15"/>
        <v>1.0194444444444422</v>
      </c>
      <c r="O53" s="135">
        <f t="shared" si="16"/>
        <v>0.82666608345274062</v>
      </c>
      <c r="P53" s="136">
        <f>Q53*$P$49+(1-Q53)*$P$54</f>
        <v>0.64894951170388726</v>
      </c>
      <c r="Q53" s="134">
        <f>($M$54-M53)/($M$54-$M$49)</f>
        <v>0.19923371647509602</v>
      </c>
      <c r="AW53" s="117">
        <f>ICVS_SOFR_C!$O$67/100*N53*$T$23</f>
        <v>57747.548888890873</v>
      </c>
      <c r="AX53" s="117">
        <f t="shared" si="11"/>
        <v>47737.940068975084</v>
      </c>
      <c r="AY53" s="117"/>
      <c r="AZ53" s="117">
        <f>ICVS_SOFR_C!$O$68/100*N53*$T$23</f>
        <v>53486.271111113099</v>
      </c>
      <c r="BA53" s="117">
        <f t="shared" si="12"/>
        <v>44215.28625791533</v>
      </c>
      <c r="BB53" s="117"/>
      <c r="BC53" s="117">
        <f>ICVS_SOFR_C!$O$69/100*N53*$T$23</f>
        <v>45514.215555557566</v>
      </c>
      <c r="BD53" s="117">
        <f t="shared" si="13"/>
        <v>37625.058314736576</v>
      </c>
      <c r="BE53" s="117"/>
    </row>
    <row r="54" spans="1:57">
      <c r="A54" s="112">
        <f t="shared" si="1"/>
        <v>54</v>
      </c>
      <c r="B54" s="10"/>
      <c r="C54" s="131">
        <v>57136</v>
      </c>
      <c r="D54" s="134">
        <v>36.527777777777779</v>
      </c>
      <c r="E54" s="134">
        <v>1.0194444444444457</v>
      </c>
      <c r="F54" s="144">
        <v>0.77375441432275227</v>
      </c>
      <c r="G54" s="144">
        <v>0.70467863320412538</v>
      </c>
      <c r="H54" s="141">
        <f t="shared" si="2"/>
        <v>0.56078929419854961</v>
      </c>
      <c r="J54" s="29">
        <f t="shared" si="14"/>
        <v>30</v>
      </c>
      <c r="K54" s="127"/>
      <c r="L54" s="123">
        <f>IF(MONTH(WORKDAY(EDATE(ICVS_USD_LIBOR3M_C!$C$2,12*J54)-1,1))=MONTH(EDATE(ICVS_USD_LIBOR3M_C!$C$2,12*J54)),WORKDAY(EDATE(ICVS_USD_LIBOR3M_C!$C$2,12*J54)-1,1),WORKDAY(EDATE(ICVS_USD_LIBOR3M_C!$C$2,12*J54),-1))</f>
        <v>54952</v>
      </c>
      <c r="M54" s="120">
        <f>MyDayCount(ICVS_USD_LIBOR3M_C!$C$2,L54,$N$23)</f>
        <v>30.43888888888889</v>
      </c>
      <c r="N54" s="120">
        <f t="shared" si="15"/>
        <v>1.0111111111111128</v>
      </c>
      <c r="O54" s="129">
        <f t="shared" si="16"/>
        <v>0.82103407968609743</v>
      </c>
      <c r="P54" s="121">
        <v>0.64992768828812997</v>
      </c>
      <c r="Q54" s="51"/>
      <c r="AW54" s="117">
        <f>ICVS_SOFR_C!$O$67/100*N54*$T$23+T23</f>
        <v>10057275.498080535</v>
      </c>
      <c r="AX54" s="117">
        <f t="shared" si="11"/>
        <v>8257365.9327160893</v>
      </c>
      <c r="AY54" s="117">
        <f>SUM(AX25:AX54)</f>
        <v>9790898.7493338026</v>
      </c>
      <c r="AZ54" s="117">
        <f>ICVS_SOFR_C!$O$68/100*N54*$T$23</f>
        <v>53049.05363609059</v>
      </c>
      <c r="BA54" s="117">
        <f t="shared" si="12"/>
        <v>43555.080930326061</v>
      </c>
      <c r="BB54" s="117"/>
      <c r="BC54" s="117">
        <f>ICVS_SOFR_C!$O$69/100*N54*$T$23</f>
        <v>45142.164747201685</v>
      </c>
      <c r="BD54" s="117">
        <f t="shared" si="13"/>
        <v>37063.255688256926</v>
      </c>
      <c r="BE54" s="117"/>
    </row>
    <row r="55" spans="1:57">
      <c r="A55" s="112">
        <f t="shared" si="1"/>
        <v>55</v>
      </c>
      <c r="B55" s="10"/>
      <c r="C55" s="131">
        <v>57500</v>
      </c>
      <c r="D55" s="134">
        <v>37.538888888888891</v>
      </c>
      <c r="E55" s="134">
        <v>1.0111111111111128</v>
      </c>
      <c r="F55" s="144">
        <v>0.76939180669721563</v>
      </c>
      <c r="G55" s="144">
        <v>0.70079980236500861</v>
      </c>
      <c r="H55" s="141">
        <f t="shared" si="2"/>
        <v>0.55303029177748642</v>
      </c>
      <c r="J55" s="29">
        <f t="shared" si="14"/>
        <v>31</v>
      </c>
      <c r="K55" s="127"/>
      <c r="L55" s="143">
        <f>IF(MONTH(WORKDAY(EDATE(ICVS_USD_LIBOR3M_C!$C$2,12*J55)-1,1))=MONTH(EDATE(ICVS_USD_LIBOR3M_C!$C$2,12*J55)),WORKDAY(EDATE(ICVS_USD_LIBOR3M_C!$C$2,12*J55)-1,1),WORKDAY(EDATE(ICVS_USD_LIBOR3M_C!$C$2,12*J55),-1))</f>
        <v>55316</v>
      </c>
      <c r="M55" s="132">
        <f>MyDayCount(ICVS_USD_LIBOR3M_C!$C$2,L55,$N$23)</f>
        <v>31.45</v>
      </c>
      <c r="N55" s="132">
        <f t="shared" si="15"/>
        <v>1.0111111111111093</v>
      </c>
      <c r="O55" s="135">
        <f t="shared" si="16"/>
        <v>0.81663307608492786</v>
      </c>
      <c r="P55" s="136">
        <f>$P$54*Q55+$P$64*(1-Q55)</f>
        <v>0.64616581211108592</v>
      </c>
      <c r="Q55" s="132">
        <f>($M$64-M55)/($M$64-$M$54)</f>
        <v>0.90038314176245227</v>
      </c>
      <c r="AZ55" s="117">
        <f>ICVS_SOFR_C!$O$68/100*N55*$T$23</f>
        <v>53049.053636090401</v>
      </c>
      <c r="BA55" s="117">
        <f t="shared" si="12"/>
        <v>43321.611854234834</v>
      </c>
      <c r="BB55" s="117"/>
      <c r="BC55" s="117">
        <f>ICVS_SOFR_C!$O$69/100*N55*$T$23</f>
        <v>45142.164747201525</v>
      </c>
      <c r="BD55" s="117">
        <f t="shared" si="13"/>
        <v>36864.58485863977</v>
      </c>
      <c r="BE55" s="117"/>
    </row>
    <row r="56" spans="1:57">
      <c r="A56" s="112">
        <f t="shared" si="1"/>
        <v>56</v>
      </c>
      <c r="B56" s="10"/>
      <c r="C56" s="131">
        <v>57865</v>
      </c>
      <c r="D56" s="134">
        <v>38.552777777777777</v>
      </c>
      <c r="E56" s="134">
        <v>1.0138888888888857</v>
      </c>
      <c r="F56" s="144">
        <v>0.76510179472213924</v>
      </c>
      <c r="G56" s="144">
        <v>0.69691031539721293</v>
      </c>
      <c r="H56" s="141">
        <f t="shared" si="2"/>
        <v>0.54525643919648992</v>
      </c>
      <c r="J56" s="29">
        <f t="shared" si="14"/>
        <v>32</v>
      </c>
      <c r="K56" s="127"/>
      <c r="L56" s="143">
        <f>IF(MONTH(WORKDAY(EDATE(ICVS_USD_LIBOR3M_C!$C$2,12*J56)-1,1))=MONTH(EDATE(ICVS_USD_LIBOR3M_C!$C$2,12*J56)),WORKDAY(EDATE(ICVS_USD_LIBOR3M_C!$C$2,12*J56)-1,1),WORKDAY(EDATE(ICVS_USD_LIBOR3M_C!$C$2,12*J56),-1))</f>
        <v>55682</v>
      </c>
      <c r="M56" s="132">
        <f>MyDayCount(ICVS_USD_LIBOR3M_C!$C$2,L56,$N$23)</f>
        <v>32.466666666666669</v>
      </c>
      <c r="N56" s="132">
        <f t="shared" si="15"/>
        <v>1.0166666666666693</v>
      </c>
      <c r="O56" s="135">
        <f t="shared" si="16"/>
        <v>0.8122936143398729</v>
      </c>
      <c r="P56" s="136">
        <f t="shared" ref="P56:P63" si="17">$P$54*Q56+$P$64*(1-Q56)</f>
        <v>0.64238326628471731</v>
      </c>
      <c r="Q56" s="132">
        <f t="shared" ref="Q56:Q63" si="18">($M$64-M56)/($M$64-$M$54)</f>
        <v>0.80021893814997258</v>
      </c>
      <c r="AZ56" s="117">
        <f>ICVS_SOFR_C!$O$68/100*N56*$T$23</f>
        <v>53340.53195277245</v>
      </c>
      <c r="BA56" s="117">
        <f t="shared" si="12"/>
        <v>43328.173490729008</v>
      </c>
      <c r="BB56" s="117"/>
      <c r="BC56" s="117">
        <f>ICVS_SOFR_C!$O$69/100*N56*$T$23</f>
        <v>45390.198619439092</v>
      </c>
      <c r="BD56" s="117">
        <f t="shared" si="13"/>
        <v>36870.168492188888</v>
      </c>
      <c r="BE56" s="117"/>
    </row>
    <row r="57" spans="1:57">
      <c r="A57" s="112">
        <f t="shared" si="1"/>
        <v>57</v>
      </c>
      <c r="B57" s="10"/>
      <c r="C57" s="131">
        <v>58230</v>
      </c>
      <c r="D57" s="134">
        <v>39.56666666666667</v>
      </c>
      <c r="E57" s="134">
        <v>1.0138888888888928</v>
      </c>
      <c r="F57" s="144">
        <v>0.76089534122794233</v>
      </c>
      <c r="G57" s="144">
        <v>0.69302082842941726</v>
      </c>
      <c r="H57" s="141">
        <f t="shared" si="2"/>
        <v>0.53747610146541702</v>
      </c>
      <c r="J57" s="29">
        <f t="shared" si="14"/>
        <v>33</v>
      </c>
      <c r="K57" s="127"/>
      <c r="L57" s="143">
        <f>IF(MONTH(WORKDAY(EDATE(ICVS_USD_LIBOR3M_C!$C$2,12*J57)-1,1))=MONTH(EDATE(ICVS_USD_LIBOR3M_C!$C$2,12*J57)),WORKDAY(EDATE(ICVS_USD_LIBOR3M_C!$C$2,12*J57)-1,1),WORKDAY(EDATE(ICVS_USD_LIBOR3M_C!$C$2,12*J57),-1))</f>
        <v>56047</v>
      </c>
      <c r="M57" s="132">
        <f>MyDayCount(ICVS_USD_LIBOR3M_C!$C$2,L57,$N$23)</f>
        <v>33.480555555555554</v>
      </c>
      <c r="N57" s="132">
        <f t="shared" si="15"/>
        <v>1.0138888888888857</v>
      </c>
      <c r="O57" s="135">
        <f t="shared" si="16"/>
        <v>0.80805050758394847</v>
      </c>
      <c r="P57" s="136">
        <f t="shared" si="17"/>
        <v>0.6386110552830111</v>
      </c>
      <c r="Q57" s="132">
        <f t="shared" si="18"/>
        <v>0.70032840722495915</v>
      </c>
      <c r="AZ57" s="117">
        <f>ICVS_SOFR_C!$O$68/100*N57*$T$23</f>
        <v>53194.792794431232</v>
      </c>
      <c r="BA57" s="117">
        <f t="shared" si="12"/>
        <v>42984.079318363125</v>
      </c>
      <c r="BB57" s="117"/>
      <c r="BC57" s="117">
        <f>ICVS_SOFR_C!$O$69/100*N57*$T$23</f>
        <v>45266.181683320152</v>
      </c>
      <c r="BD57" s="117">
        <f t="shared" si="13"/>
        <v>36577.361085594079</v>
      </c>
      <c r="BE57" s="117"/>
    </row>
    <row r="58" spans="1:57">
      <c r="A58" s="112">
        <f t="shared" si="1"/>
        <v>58</v>
      </c>
      <c r="B58" s="10" t="s">
        <v>421</v>
      </c>
      <c r="C58" s="131">
        <v>58596</v>
      </c>
      <c r="D58" s="134">
        <v>40.583333333333336</v>
      </c>
      <c r="E58" s="134">
        <v>1.0166666666666657</v>
      </c>
      <c r="F58" s="144">
        <v>0.75676014621443644</v>
      </c>
      <c r="G58" s="144">
        <v>0.68912068533294268</v>
      </c>
      <c r="H58" s="141">
        <f t="shared" si="2"/>
        <v>0.33415024318787112</v>
      </c>
      <c r="J58" s="29">
        <f t="shared" si="14"/>
        <v>34</v>
      </c>
      <c r="K58" s="127"/>
      <c r="L58" s="143">
        <f>IF(MONTH(WORKDAY(EDATE(ICVS_USD_LIBOR3M_C!$C$2,12*J58)-1,1))=MONTH(EDATE(ICVS_USD_LIBOR3M_C!$C$2,12*J58)),WORKDAY(EDATE(ICVS_USD_LIBOR3M_C!$C$2,12*J58)-1,1),WORKDAY(EDATE(ICVS_USD_LIBOR3M_C!$C$2,12*J58),-1))</f>
        <v>56412</v>
      </c>
      <c r="M58" s="132">
        <f>MyDayCount(ICVS_USD_LIBOR3M_C!$C$2,L58,$N$23)</f>
        <v>34.494444444444447</v>
      </c>
      <c r="N58" s="132">
        <f t="shared" si="15"/>
        <v>1.0138888888888928</v>
      </c>
      <c r="O58" s="135">
        <f t="shared" si="16"/>
        <v>0.80389070171579513</v>
      </c>
      <c r="P58" s="136">
        <f t="shared" si="17"/>
        <v>0.63483884428130466</v>
      </c>
      <c r="Q58" s="132">
        <f t="shared" si="18"/>
        <v>0.60043787629994505</v>
      </c>
      <c r="AZ58" s="117">
        <f>ICVS_SOFR_C!$O$68/100*N58*$T$23</f>
        <v>53194.792794431603</v>
      </c>
      <c r="BA58" s="117">
        <f t="shared" si="12"/>
        <v>42762.799307141948</v>
      </c>
      <c r="BB58" s="117"/>
      <c r="BC58" s="117">
        <f>ICVS_SOFR_C!$O$69/100*N58*$T$23</f>
        <v>45266.181683320472</v>
      </c>
      <c r="BD58" s="117">
        <f t="shared" si="13"/>
        <v>36389.062557399164</v>
      </c>
      <c r="BE58" s="117"/>
    </row>
    <row r="59" spans="1:57">
      <c r="A59" s="112">
        <f t="shared" si="1"/>
        <v>59</v>
      </c>
      <c r="B59" s="10"/>
      <c r="C59" s="131">
        <v>58963</v>
      </c>
      <c r="D59" s="134">
        <v>41.602777777777774</v>
      </c>
      <c r="E59" s="134">
        <v>1.0194444444444386</v>
      </c>
      <c r="F59" s="144">
        <v>0.75419101256264054</v>
      </c>
      <c r="G59" s="144">
        <v>0.68040714626412202</v>
      </c>
      <c r="H59" s="141">
        <f t="shared" si="2"/>
        <v>0.31681976980598575</v>
      </c>
      <c r="J59" s="29">
        <f t="shared" si="14"/>
        <v>35</v>
      </c>
      <c r="K59" s="127"/>
      <c r="L59" s="143">
        <f>IF(MONTH(WORKDAY(EDATE(ICVS_USD_LIBOR3M_C!$C$2,12*J59)-1,1))=MONTH(EDATE(ICVS_USD_LIBOR3M_C!$C$2,12*J59)),WORKDAY(EDATE(ICVS_USD_LIBOR3M_C!$C$2,12*J59)-1,1),WORKDAY(EDATE(ICVS_USD_LIBOR3M_C!$C$2,12*J59),-1))</f>
        <v>56779</v>
      </c>
      <c r="M59" s="132">
        <f>MyDayCount(ICVS_USD_LIBOR3M_C!$C$2,L59,$N$23)</f>
        <v>35.513888888888886</v>
      </c>
      <c r="N59" s="132">
        <f t="shared" si="15"/>
        <v>1.0194444444444386</v>
      </c>
      <c r="O59" s="135">
        <f t="shared" si="16"/>
        <v>0.79979102204119301</v>
      </c>
      <c r="P59" s="136">
        <f t="shared" si="17"/>
        <v>0.6310459636302741</v>
      </c>
      <c r="Q59" s="132">
        <f t="shared" si="18"/>
        <v>0.50000000000000033</v>
      </c>
      <c r="AZ59" s="117">
        <f>ICVS_SOFR_C!$O$68/100*N59*$T$23</f>
        <v>53486.27111111291</v>
      </c>
      <c r="BA59" s="117">
        <f t="shared" si="12"/>
        <v>42777.839437129333</v>
      </c>
      <c r="BB59" s="117"/>
      <c r="BC59" s="117">
        <f>ICVS_SOFR_C!$O$69/100*N59*$T$23</f>
        <v>45514.215555557399</v>
      </c>
      <c r="BD59" s="117">
        <f t="shared" si="13"/>
        <v>36401.860976582415</v>
      </c>
      <c r="BE59" s="117"/>
    </row>
    <row r="60" spans="1:57">
      <c r="A60" s="112">
        <f t="shared" si="1"/>
        <v>60</v>
      </c>
      <c r="B60" s="10"/>
      <c r="C60" s="131">
        <v>59327</v>
      </c>
      <c r="D60" s="134">
        <v>42.613888888888887</v>
      </c>
      <c r="E60" s="134">
        <v>1.0111111111111128</v>
      </c>
      <c r="F60" s="144">
        <v>0.75178275177476417</v>
      </c>
      <c r="G60" s="144">
        <v>0.67176483503510098</v>
      </c>
      <c r="H60" s="141">
        <f t="shared" si="2"/>
        <v>0.2995658256799974</v>
      </c>
      <c r="J60" s="29">
        <f t="shared" si="14"/>
        <v>36</v>
      </c>
      <c r="K60" s="127"/>
      <c r="L60" s="143">
        <f>IF(MONTH(WORKDAY(EDATE(ICVS_USD_LIBOR3M_C!$C$2,12*J60)-1,1))=MONTH(EDATE(ICVS_USD_LIBOR3M_C!$C$2,12*J60)),WORKDAY(EDATE(ICVS_USD_LIBOR3M_C!$C$2,12*J60)-1,1),WORKDAY(EDATE(ICVS_USD_LIBOR3M_C!$C$2,12*J60),-1))</f>
        <v>57143</v>
      </c>
      <c r="M60" s="132">
        <f>MyDayCount(ICVS_USD_LIBOR3M_C!$C$2,L60,$N$23)</f>
        <v>36.524999999999999</v>
      </c>
      <c r="N60" s="132">
        <f t="shared" si="15"/>
        <v>1.0111111111111128</v>
      </c>
      <c r="O60" s="135">
        <f t="shared" si="16"/>
        <v>0.79580595226562356</v>
      </c>
      <c r="P60" s="136">
        <f t="shared" si="17"/>
        <v>0.62728408745322994</v>
      </c>
      <c r="Q60" s="132">
        <f t="shared" si="18"/>
        <v>0.40038314176245227</v>
      </c>
      <c r="AZ60" s="117">
        <f>ICVS_SOFR_C!$O$68/100*N60*$T$23</f>
        <v>53049.05363609059</v>
      </c>
      <c r="BA60" s="117">
        <f t="shared" si="12"/>
        <v>42216.75264565921</v>
      </c>
      <c r="BB60" s="117"/>
      <c r="BC60" s="117">
        <f>ICVS_SOFR_C!$O$69/100*N60*$T$23</f>
        <v>45142.164747201685</v>
      </c>
      <c r="BD60" s="117">
        <f t="shared" si="13"/>
        <v>35924.403403978496</v>
      </c>
      <c r="BE60" s="117"/>
    </row>
    <row r="61" spans="1:57">
      <c r="A61" s="112">
        <f t="shared" si="1"/>
        <v>61</v>
      </c>
      <c r="B61" s="10"/>
      <c r="C61" s="131">
        <v>59691</v>
      </c>
      <c r="D61" s="134">
        <v>43.625</v>
      </c>
      <c r="E61" s="134">
        <v>1.0111111111111128</v>
      </c>
      <c r="F61" s="144">
        <v>0.74951252081020692</v>
      </c>
      <c r="G61" s="144">
        <v>0.66312252380607994</v>
      </c>
      <c r="H61" s="141">
        <f t="shared" si="2"/>
        <v>0.28226747152009735</v>
      </c>
      <c r="J61" s="29">
        <f t="shared" si="14"/>
        <v>37</v>
      </c>
      <c r="K61" s="127"/>
      <c r="L61" s="143">
        <f>IF(MONTH(WORKDAY(EDATE(ICVS_USD_LIBOR3M_C!$C$2,12*J61)-1,1))=MONTH(EDATE(ICVS_USD_LIBOR3M_C!$C$2,12*J61)),WORKDAY(EDATE(ICVS_USD_LIBOR3M_C!$C$2,12*J61)-1,1),WORKDAY(EDATE(ICVS_USD_LIBOR3M_C!$C$2,12*J61),-1))</f>
        <v>57508</v>
      </c>
      <c r="M61" s="132">
        <f>MyDayCount(ICVS_USD_LIBOR3M_C!$C$2,L61,$N$23)</f>
        <v>37.538888888888891</v>
      </c>
      <c r="N61" s="132">
        <f t="shared" si="15"/>
        <v>1.0138888888888928</v>
      </c>
      <c r="O61" s="135">
        <f t="shared" si="16"/>
        <v>0.79189002401519326</v>
      </c>
      <c r="P61" s="136">
        <f t="shared" si="17"/>
        <v>0.62351187645152362</v>
      </c>
      <c r="Q61" s="132">
        <f t="shared" si="18"/>
        <v>0.30049261083743817</v>
      </c>
      <c r="AZ61" s="117">
        <f>ICVS_SOFR_C!$O$68/100*N61*$T$23</f>
        <v>53194.792794431603</v>
      </c>
      <c r="BA61" s="117">
        <f t="shared" si="12"/>
        <v>42124.425743465668</v>
      </c>
      <c r="BB61" s="117"/>
      <c r="BC61" s="117">
        <f>ICVS_SOFR_C!$O$69/100*N61*$T$23</f>
        <v>45266.181683320472</v>
      </c>
      <c r="BD61" s="117">
        <f t="shared" si="13"/>
        <v>35845.837700280747</v>
      </c>
      <c r="BE61" s="117"/>
    </row>
    <row r="62" spans="1:57">
      <c r="A62" s="112">
        <f t="shared" si="1"/>
        <v>62</v>
      </c>
      <c r="B62" s="10"/>
      <c r="C62" s="131">
        <v>60057</v>
      </c>
      <c r="D62" s="134">
        <v>44.641666666666666</v>
      </c>
      <c r="E62" s="134">
        <v>1.0166666666666657</v>
      </c>
      <c r="F62" s="144">
        <v>0.74736778505787094</v>
      </c>
      <c r="G62" s="144">
        <v>0.65443272735052582</v>
      </c>
      <c r="H62" s="141">
        <f t="shared" si="2"/>
        <v>0.26494275507775039</v>
      </c>
      <c r="J62" s="29">
        <f t="shared" si="14"/>
        <v>38</v>
      </c>
      <c r="K62" s="127"/>
      <c r="L62" s="143">
        <f>IF(MONTH(WORKDAY(EDATE(ICVS_USD_LIBOR3M_C!$C$2,12*J62)-1,1))=MONTH(EDATE(ICVS_USD_LIBOR3M_C!$C$2,12*J62)),WORKDAY(EDATE(ICVS_USD_LIBOR3M_C!$C$2,12*J62)-1,1),WORKDAY(EDATE(ICVS_USD_LIBOR3M_C!$C$2,12*J62),-1))</f>
        <v>57873</v>
      </c>
      <c r="M62" s="132">
        <f>MyDayCount(ICVS_USD_LIBOR3M_C!$C$2,L62,$N$23)</f>
        <v>38.552777777777777</v>
      </c>
      <c r="N62" s="132">
        <f t="shared" si="15"/>
        <v>1.0138888888888857</v>
      </c>
      <c r="O62" s="135">
        <f t="shared" si="16"/>
        <v>0.78805331049210348</v>
      </c>
      <c r="P62" s="136">
        <f t="shared" si="17"/>
        <v>0.61973966544981729</v>
      </c>
      <c r="Q62" s="132">
        <f t="shared" si="18"/>
        <v>0.20060207991242479</v>
      </c>
      <c r="AZ62" s="117">
        <f>ICVS_SOFR_C!$O$68/100*N62*$T$23</f>
        <v>53194.792794431232</v>
      </c>
      <c r="BA62" s="117">
        <f t="shared" si="12"/>
        <v>41920.332562593023</v>
      </c>
      <c r="BB62" s="117"/>
      <c r="BC62" s="117">
        <f>ICVS_SOFR_C!$O$69/100*N62*$T$23</f>
        <v>45266.181683320152</v>
      </c>
      <c r="BD62" s="117">
        <f t="shared" si="13"/>
        <v>35672.164328877465</v>
      </c>
      <c r="BE62" s="117"/>
    </row>
    <row r="63" spans="1:57">
      <c r="A63" s="112">
        <f t="shared" si="1"/>
        <v>63</v>
      </c>
      <c r="B63" s="10"/>
      <c r="C63" s="131">
        <v>60422</v>
      </c>
      <c r="D63" s="134">
        <v>45.655555555555559</v>
      </c>
      <c r="E63" s="134">
        <v>1.0138888888888928</v>
      </c>
      <c r="F63" s="144">
        <v>0.74536556532613696</v>
      </c>
      <c r="G63" s="144">
        <v>0.64576667350823824</v>
      </c>
      <c r="H63" s="141">
        <f t="shared" si="2"/>
        <v>0.24764363320473157</v>
      </c>
      <c r="J63" s="29">
        <f t="shared" si="14"/>
        <v>39</v>
      </c>
      <c r="K63" s="127"/>
      <c r="L63" s="143">
        <f>IF(MONTH(WORKDAY(EDATE(ICVS_USD_LIBOR3M_C!$C$2,12*J63)-1,1))=MONTH(EDATE(ICVS_USD_LIBOR3M_C!$C$2,12*J63)),WORKDAY(EDATE(ICVS_USD_LIBOR3M_C!$C$2,12*J63)-1,1),WORKDAY(EDATE(ICVS_USD_LIBOR3M_C!$C$2,12*J63),-1))</f>
        <v>58238</v>
      </c>
      <c r="M63" s="132">
        <f>MyDayCount(ICVS_USD_LIBOR3M_C!$C$2,L63,$N$23)</f>
        <v>39.56666666666667</v>
      </c>
      <c r="N63" s="132">
        <f t="shared" si="15"/>
        <v>1.0138888888888928</v>
      </c>
      <c r="O63" s="135">
        <f t="shared" si="16"/>
        <v>0.78429484892419032</v>
      </c>
      <c r="P63" s="136">
        <f t="shared" si="17"/>
        <v>0.61596745444811107</v>
      </c>
      <c r="Q63" s="132">
        <f t="shared" si="18"/>
        <v>0.10071154898741071</v>
      </c>
      <c r="AZ63" s="117">
        <f>ICVS_SOFR_C!$O$68/100*N63*$T$23</f>
        <v>53194.792794431603</v>
      </c>
      <c r="BA63" s="117">
        <f t="shared" si="12"/>
        <v>41720.401978262344</v>
      </c>
      <c r="BB63" s="117"/>
      <c r="BC63" s="117">
        <f>ICVS_SOFR_C!$O$69/100*N63*$T$23</f>
        <v>45266.181683320472</v>
      </c>
      <c r="BD63" s="117">
        <f t="shared" si="13"/>
        <v>35502.033124694783</v>
      </c>
      <c r="BE63" s="117"/>
    </row>
    <row r="64" spans="1:57">
      <c r="A64" s="112">
        <f t="shared" si="1"/>
        <v>64</v>
      </c>
      <c r="B64" s="10"/>
      <c r="C64" s="131">
        <v>60787</v>
      </c>
      <c r="D64" s="134">
        <v>46.669444444444444</v>
      </c>
      <c r="E64" s="134">
        <v>1.0138888888888857</v>
      </c>
      <c r="F64" s="144">
        <v>0.74349876536858772</v>
      </c>
      <c r="G64" s="144">
        <v>0.63710061966595055</v>
      </c>
      <c r="H64" s="141">
        <f t="shared" si="2"/>
        <v>0.23029938144215834</v>
      </c>
      <c r="J64" s="29">
        <f t="shared" si="14"/>
        <v>40</v>
      </c>
      <c r="K64" s="127"/>
      <c r="L64" s="123">
        <f>IF(MONTH(WORKDAY(EDATE(ICVS_USD_LIBOR3M_C!$C$2,12*J64)-1,1))=MONTH(EDATE(ICVS_USD_LIBOR3M_C!$C$2,12*J64)),WORKDAY(EDATE(ICVS_USD_LIBOR3M_C!$C$2,12*J64)-1,1),WORKDAY(EDATE(ICVS_USD_LIBOR3M_C!$C$2,12*J64),-1))</f>
        <v>58606</v>
      </c>
      <c r="M64" s="120">
        <f>MyDayCount(ICVS_USD_LIBOR3M_C!$C$2,L64,$N$23)</f>
        <v>40.588888888888889</v>
      </c>
      <c r="N64" s="120">
        <f t="shared" si="15"/>
        <v>1.0222222222222186</v>
      </c>
      <c r="O64" s="129">
        <f t="shared" si="16"/>
        <v>0.78058376067695756</v>
      </c>
      <c r="P64" s="121">
        <v>0.61216423897241812</v>
      </c>
      <c r="Q64" s="51"/>
      <c r="AZ64" s="117">
        <f>ICVS_SOFR_C!$O$68/100*N64*$T$23+T23</f>
        <v>10053632.010269454</v>
      </c>
      <c r="BA64" s="117">
        <f t="shared" si="12"/>
        <v>7847701.8830383709</v>
      </c>
      <c r="BB64" s="117">
        <f>SUM(BA25:BA64)</f>
        <v>9694784.5227286164</v>
      </c>
      <c r="BC64" s="117">
        <f>ICVS_SOFR_C!$O$69/100*N64*$T$23</f>
        <v>45638.232491676186</v>
      </c>
      <c r="BD64" s="117">
        <f t="shared" si="13"/>
        <v>35624.463149001909</v>
      </c>
      <c r="BE64" s="117"/>
    </row>
    <row r="65" spans="1:57">
      <c r="A65" s="112">
        <f t="shared" si="1"/>
        <v>65</v>
      </c>
      <c r="B65" s="10"/>
      <c r="C65" s="131">
        <v>61154</v>
      </c>
      <c r="D65" s="134">
        <v>47.68888888888889</v>
      </c>
      <c r="E65" s="134">
        <v>1.0194444444444457</v>
      </c>
      <c r="F65" s="144">
        <v>0.74175728671131802</v>
      </c>
      <c r="G65" s="144">
        <v>0.62838708059713</v>
      </c>
      <c r="H65" s="141">
        <f t="shared" si="2"/>
        <v>0.21297604827967259</v>
      </c>
      <c r="J65" s="29">
        <f t="shared" si="14"/>
        <v>41</v>
      </c>
      <c r="K65" s="127"/>
      <c r="L65" s="143">
        <f>IF(MONTH(WORKDAY(EDATE(ICVS_USD_LIBOR3M_C!$C$2,12*J65)-1,1))=MONTH(EDATE(ICVS_USD_LIBOR3M_C!$C$2,12*J65)),WORKDAY(EDATE(ICVS_USD_LIBOR3M_C!$C$2,12*J65)-1,1),WORKDAY(EDATE(ICVS_USD_LIBOR3M_C!$C$2,12*J65),-1))</f>
        <v>58970</v>
      </c>
      <c r="M65" s="132">
        <f>MyDayCount(ICVS_USD_LIBOR3M_C!$C$2,L65,$N$23)</f>
        <v>41.6</v>
      </c>
      <c r="N65" s="132">
        <f t="shared" si="15"/>
        <v>1.0111111111111128</v>
      </c>
      <c r="O65" s="135">
        <f t="shared" si="16"/>
        <v>0.77847321889496224</v>
      </c>
      <c r="P65" s="136">
        <f>$P$64*Q65+$P$74*(1-Q65)</f>
        <v>0.60378830801890926</v>
      </c>
      <c r="Q65" s="132">
        <f>($M$74-M65)/($M$74-$M$64)</f>
        <v>0.90027397260273956</v>
      </c>
      <c r="BC65" s="138">
        <f>ICVS_SOFR_C!$O$69/100*N65*$T$23</f>
        <v>45142.164747201685</v>
      </c>
      <c r="BD65" s="138">
        <f t="shared" ref="BD65:BD74" si="19">BC65/((1+Q65*$P$64/100+(1-Q65)*$P$74/100)^M65)</f>
        <v>35141.966298640786</v>
      </c>
      <c r="BE65" s="117"/>
    </row>
    <row r="66" spans="1:57">
      <c r="A66" s="112">
        <f t="shared" si="1"/>
        <v>66</v>
      </c>
      <c r="B66" s="10"/>
      <c r="C66" s="131">
        <v>61518</v>
      </c>
      <c r="D66" s="134">
        <v>48.7</v>
      </c>
      <c r="E66" s="134">
        <v>1.0111111111111128</v>
      </c>
      <c r="F66" s="144">
        <v>0.74016340071896913</v>
      </c>
      <c r="G66" s="144">
        <v>0.61974476936810885</v>
      </c>
      <c r="H66" s="141">
        <f t="shared" si="2"/>
        <v>0.19570362456960322</v>
      </c>
      <c r="J66" s="29">
        <f t="shared" si="14"/>
        <v>42</v>
      </c>
      <c r="K66" s="127"/>
      <c r="L66" s="143">
        <f>IF(MONTH(WORKDAY(EDATE(ICVS_USD_LIBOR3M_C!$C$2,12*J66)-1,1))=MONTH(EDATE(ICVS_USD_LIBOR3M_C!$C$2,12*J66)),WORKDAY(EDATE(ICVS_USD_LIBOR3M_C!$C$2,12*J66)-1,1),WORKDAY(EDATE(ICVS_USD_LIBOR3M_C!$C$2,12*J66),-1))</f>
        <v>59334</v>
      </c>
      <c r="M66" s="132">
        <f>MyDayCount(ICVS_USD_LIBOR3M_C!$C$2,L66,$N$23)</f>
        <v>42.611111111111114</v>
      </c>
      <c r="N66" s="132">
        <f t="shared" si="15"/>
        <v>1.0111111111111128</v>
      </c>
      <c r="O66" s="135">
        <f t="shared" si="16"/>
        <v>0.7764993305120298</v>
      </c>
      <c r="P66" s="136">
        <f t="shared" ref="P66:P73" si="20">$P$64*Q66+$P$74*(1-Q66)</f>
        <v>0.59541237706540029</v>
      </c>
      <c r="Q66" s="132">
        <f t="shared" ref="Q66:Q73" si="21">($M$74-M66)/($M$74-$M$64)</f>
        <v>0.80054794520547901</v>
      </c>
      <c r="BC66" s="138">
        <f>ICVS_SOFR_C!$O$69/100*N66*$T$23</f>
        <v>45142.164747201685</v>
      </c>
      <c r="BD66" s="138">
        <f t="shared" si="19"/>
        <v>35052.860704065861</v>
      </c>
      <c r="BE66" s="117"/>
    </row>
    <row r="67" spans="1:57">
      <c r="A67" s="112">
        <f t="shared" ref="A67:A74" si="22">A66+1</f>
        <v>67</v>
      </c>
      <c r="B67" s="10"/>
      <c r="C67" s="131">
        <v>61883</v>
      </c>
      <c r="D67" s="134">
        <v>49.713888888888889</v>
      </c>
      <c r="E67" s="134">
        <v>1.0138888888888857</v>
      </c>
      <c r="F67" s="144">
        <v>0.73869766403108383</v>
      </c>
      <c r="G67" s="144">
        <v>0.61107871552582138</v>
      </c>
      <c r="H67" s="141">
        <f t="shared" si="2"/>
        <v>0.17840766813387562</v>
      </c>
      <c r="J67" s="29">
        <f t="shared" si="14"/>
        <v>43</v>
      </c>
      <c r="K67" s="127"/>
      <c r="L67" s="143">
        <f>IF(MONTH(WORKDAY(EDATE(ICVS_USD_LIBOR3M_C!$C$2,12*J67)-1,1))=MONTH(EDATE(ICVS_USD_LIBOR3M_C!$C$2,12*J67)),WORKDAY(EDATE(ICVS_USD_LIBOR3M_C!$C$2,12*J67)-1,1),WORKDAY(EDATE(ICVS_USD_LIBOR3M_C!$C$2,12*J67),-1))</f>
        <v>59699</v>
      </c>
      <c r="M67" s="132">
        <f>MyDayCount(ICVS_USD_LIBOR3M_C!$C$2,L67,$N$23)</f>
        <v>43.625</v>
      </c>
      <c r="N67" s="132">
        <f t="shared" si="15"/>
        <v>1.0138888888888857</v>
      </c>
      <c r="O67" s="135">
        <f t="shared" si="16"/>
        <v>0.77465623625365554</v>
      </c>
      <c r="P67" s="136">
        <f t="shared" si="20"/>
        <v>0.58701343531256867</v>
      </c>
      <c r="Q67" s="132">
        <f t="shared" si="21"/>
        <v>0.70054794520547936</v>
      </c>
      <c r="BC67" s="138">
        <f>ICVS_SOFR_C!$O$69/100*N67*$T$23</f>
        <v>45266.181683320152</v>
      </c>
      <c r="BD67" s="138">
        <f t="shared" si="19"/>
        <v>35065.729932374947</v>
      </c>
      <c r="BE67" s="117"/>
    </row>
    <row r="68" spans="1:57">
      <c r="A68" s="112">
        <f t="shared" si="22"/>
        <v>68</v>
      </c>
      <c r="B68" s="10" t="s">
        <v>421</v>
      </c>
      <c r="C68" s="131">
        <v>62248</v>
      </c>
      <c r="D68" s="134">
        <v>50.727777777777774</v>
      </c>
      <c r="E68" s="134">
        <v>1.0138888888888857</v>
      </c>
      <c r="F68" s="144">
        <v>0.73736387930470582</v>
      </c>
      <c r="G68" s="144">
        <v>0.6024126616835338</v>
      </c>
      <c r="H68" s="29"/>
      <c r="J68" s="29">
        <f t="shared" si="14"/>
        <v>44</v>
      </c>
      <c r="K68" s="127"/>
      <c r="L68" s="143">
        <f>IF(MONTH(WORKDAY(EDATE(ICVS_USD_LIBOR3M_C!$C$2,12*J68)-1,1))=MONTH(EDATE(ICVS_USD_LIBOR3M_C!$C$2,12*J68)),WORKDAY(EDATE(ICVS_USD_LIBOR3M_C!$C$2,12*J68)-1,1),WORKDAY(EDATE(ICVS_USD_LIBOR3M_C!$C$2,12*J68),-1))</f>
        <v>60065</v>
      </c>
      <c r="M68" s="132">
        <f>MyDayCount(ICVS_USD_LIBOR3M_C!$C$2,L68,$N$23)</f>
        <v>44.641666666666666</v>
      </c>
      <c r="N68" s="132">
        <f t="shared" si="15"/>
        <v>1.0166666666666657</v>
      </c>
      <c r="O68" s="135">
        <f t="shared" si="16"/>
        <v>0.77294412167991</v>
      </c>
      <c r="P68" s="136">
        <f t="shared" si="20"/>
        <v>0.57859148276041406</v>
      </c>
      <c r="Q68" s="132">
        <f t="shared" si="21"/>
        <v>0.60027397260273962</v>
      </c>
      <c r="BC68" s="138">
        <f>ICVS_SOFR_C!$O$69/100*N68*$T$23</f>
        <v>45390.198619438939</v>
      </c>
      <c r="BD68" s="138">
        <f t="shared" si="19"/>
        <v>35084.087204778894</v>
      </c>
      <c r="BE68" s="117"/>
    </row>
    <row r="69" spans="1:57">
      <c r="A69" s="112">
        <f t="shared" si="22"/>
        <v>69</v>
      </c>
      <c r="J69" s="29">
        <f t="shared" si="14"/>
        <v>45</v>
      </c>
      <c r="K69" s="127"/>
      <c r="L69" s="143">
        <f>IF(MONTH(WORKDAY(EDATE(ICVS_USD_LIBOR3M_C!$C$2,12*J69)-1,1))=MONTH(EDATE(ICVS_USD_LIBOR3M_C!$C$2,12*J69)),WORKDAY(EDATE(ICVS_USD_LIBOR3M_C!$C$2,12*J69)-1,1),WORKDAY(EDATE(ICVS_USD_LIBOR3M_C!$C$2,12*J69),-1))</f>
        <v>60430</v>
      </c>
      <c r="M69" s="132">
        <f>MyDayCount(ICVS_USD_LIBOR3M_C!$C$2,L69,$N$23)</f>
        <v>45.655555555555559</v>
      </c>
      <c r="N69" s="132">
        <f t="shared" si="15"/>
        <v>1.0138888888888928</v>
      </c>
      <c r="O69" s="135">
        <f t="shared" si="16"/>
        <v>0.77137147979531395</v>
      </c>
      <c r="P69" s="136">
        <f t="shared" si="20"/>
        <v>0.57019254100758232</v>
      </c>
      <c r="Q69" s="132">
        <f t="shared" si="21"/>
        <v>0.5002739726027392</v>
      </c>
      <c r="BC69" s="138">
        <f>ICVS_SOFR_C!$O$69/100*N69*$T$23</f>
        <v>45266.181683320472</v>
      </c>
      <c r="BD69" s="138">
        <f t="shared" si="19"/>
        <v>34917.041549746806</v>
      </c>
      <c r="BE69" s="117"/>
    </row>
    <row r="70" spans="1:57">
      <c r="A70" s="112">
        <f t="shared" si="22"/>
        <v>70</v>
      </c>
      <c r="J70" s="29">
        <f t="shared" si="14"/>
        <v>46</v>
      </c>
      <c r="K70" s="127"/>
      <c r="L70" s="143">
        <f>IF(MONTH(WORKDAY(EDATE(ICVS_USD_LIBOR3M_C!$C$2,12*J70)-1,1))=MONTH(EDATE(ICVS_USD_LIBOR3M_C!$C$2,12*J70)),WORKDAY(EDATE(ICVS_USD_LIBOR3M_C!$C$2,12*J70)-1,1),WORKDAY(EDATE(ICVS_USD_LIBOR3M_C!$C$2,12*J70),-1))</f>
        <v>60797</v>
      </c>
      <c r="M70" s="132">
        <f>MyDayCount(ICVS_USD_LIBOR3M_C!$C$2,L70,$N$23)</f>
        <v>46.674999999999997</v>
      </c>
      <c r="N70" s="132">
        <f t="shared" si="15"/>
        <v>1.0194444444444386</v>
      </c>
      <c r="O70" s="135">
        <f t="shared" si="16"/>
        <v>0.76992514025431835</v>
      </c>
      <c r="P70" s="136">
        <f t="shared" si="20"/>
        <v>0.56174757765610495</v>
      </c>
      <c r="Q70" s="132">
        <f t="shared" si="21"/>
        <v>0.39972602739726032</v>
      </c>
      <c r="BC70" s="138">
        <f>ICVS_SOFR_C!$O$69/100*N70*$T$23</f>
        <v>45514.215555557399</v>
      </c>
      <c r="BD70" s="138">
        <f t="shared" si="19"/>
        <v>35042.53879517781</v>
      </c>
      <c r="BE70" s="117"/>
    </row>
    <row r="71" spans="1:57">
      <c r="A71" s="112">
        <f t="shared" si="22"/>
        <v>71</v>
      </c>
      <c r="J71" s="29">
        <f t="shared" si="14"/>
        <v>47</v>
      </c>
      <c r="K71" s="127"/>
      <c r="L71" s="143">
        <f>IF(MONTH(WORKDAY(EDATE(ICVS_USD_LIBOR3M_C!$C$2,12*J71)-1,1))=MONTH(EDATE(ICVS_USD_LIBOR3M_C!$C$2,12*J71)),WORKDAY(EDATE(ICVS_USD_LIBOR3M_C!$C$2,12*J71)-1,1),WORKDAY(EDATE(ICVS_USD_LIBOR3M_C!$C$2,12*J71),-1))</f>
        <v>61161</v>
      </c>
      <c r="M71" s="132">
        <f>MyDayCount(ICVS_USD_LIBOR3M_C!$C$2,L71,$N$23)</f>
        <v>47.68611111111111</v>
      </c>
      <c r="N71" s="132">
        <f t="shared" si="15"/>
        <v>1.0111111111111128</v>
      </c>
      <c r="O71" s="135">
        <f t="shared" si="16"/>
        <v>0.76862353690979279</v>
      </c>
      <c r="P71" s="136">
        <f t="shared" si="20"/>
        <v>0.55337164670259609</v>
      </c>
      <c r="Q71" s="132">
        <f t="shared" si="21"/>
        <v>0.29999999999999988</v>
      </c>
      <c r="BC71" s="138">
        <f>ICVS_SOFR_C!$O$69/100*N71*$T$23</f>
        <v>45142.164747201685</v>
      </c>
      <c r="BD71" s="138">
        <f t="shared" si="19"/>
        <v>34697.33033175872</v>
      </c>
      <c r="BE71" s="117"/>
    </row>
    <row r="72" spans="1:57">
      <c r="A72" s="112">
        <f t="shared" si="22"/>
        <v>72</v>
      </c>
      <c r="J72" s="29">
        <f t="shared" si="14"/>
        <v>48</v>
      </c>
      <c r="K72" s="127"/>
      <c r="L72" s="143">
        <f>IF(MONTH(WORKDAY(EDATE(ICVS_USD_LIBOR3M_C!$C$2,12*J72)-1,1))=MONTH(EDATE(ICVS_USD_LIBOR3M_C!$C$2,12*J72)),WORKDAY(EDATE(ICVS_USD_LIBOR3M_C!$C$2,12*J72)-1,1),WORKDAY(EDATE(ICVS_USD_LIBOR3M_C!$C$2,12*J72),-1))</f>
        <v>61526</v>
      </c>
      <c r="M72" s="132">
        <f>MyDayCount(ICVS_USD_LIBOR3M_C!$C$2,L72,$N$23)</f>
        <v>48.7</v>
      </c>
      <c r="N72" s="132">
        <f t="shared" si="15"/>
        <v>1.0138888888888928</v>
      </c>
      <c r="O72" s="135">
        <f t="shared" si="16"/>
        <v>0.76745061979399642</v>
      </c>
      <c r="P72" s="136">
        <f t="shared" si="20"/>
        <v>0.54497270494976435</v>
      </c>
      <c r="Q72" s="132">
        <f t="shared" si="21"/>
        <v>0.19999999999999943</v>
      </c>
      <c r="BC72" s="138">
        <f>ICVS_SOFR_C!$O$69/100*N72*$T$23</f>
        <v>45266.181683320472</v>
      </c>
      <c r="BD72" s="138">
        <f t="shared" si="19"/>
        <v>34739.559188571948</v>
      </c>
      <c r="BE72" s="117"/>
    </row>
    <row r="73" spans="1:57">
      <c r="A73" s="112">
        <f t="shared" si="22"/>
        <v>73</v>
      </c>
      <c r="J73" s="29">
        <f t="shared" si="14"/>
        <v>49</v>
      </c>
      <c r="K73" s="127"/>
      <c r="L73" s="143">
        <f>IF(MONTH(WORKDAY(EDATE(ICVS_USD_LIBOR3M_C!$C$2,12*J73)-1,1))=MONTH(EDATE(ICVS_USD_LIBOR3M_C!$C$2,12*J73)),WORKDAY(EDATE(ICVS_USD_LIBOR3M_C!$C$2,12*J73)-1,1),WORKDAY(EDATE(ICVS_USD_LIBOR3M_C!$C$2,12*J73),-1))</f>
        <v>61891</v>
      </c>
      <c r="M73" s="132">
        <f>MyDayCount(ICVS_USD_LIBOR3M_C!$C$2,L73,$N$23)</f>
        <v>49.713888888888889</v>
      </c>
      <c r="N73" s="132">
        <f t="shared" si="15"/>
        <v>1.0138888888888857</v>
      </c>
      <c r="O73" s="135">
        <f t="shared" si="16"/>
        <v>0.76640956311344433</v>
      </c>
      <c r="P73" s="136">
        <f t="shared" si="20"/>
        <v>0.53657376319693251</v>
      </c>
      <c r="Q73" s="132">
        <f t="shared" si="21"/>
        <v>9.9999999999999714E-2</v>
      </c>
      <c r="BC73" s="138">
        <f>ICVS_SOFR_C!$O$69/100*N73*$T$23</f>
        <v>45266.181683320152</v>
      </c>
      <c r="BD73" s="138">
        <f t="shared" si="19"/>
        <v>34692.434527727193</v>
      </c>
      <c r="BE73" s="117"/>
    </row>
    <row r="74" spans="1:57">
      <c r="A74" s="112">
        <f t="shared" si="22"/>
        <v>74</v>
      </c>
      <c r="J74" s="29">
        <f t="shared" si="14"/>
        <v>50</v>
      </c>
      <c r="K74" s="127"/>
      <c r="L74" s="123">
        <f>IF(MONTH(WORKDAY(EDATE(ICVS_USD_LIBOR3M_C!$C$2,12*J74)-1,1))=MONTH(EDATE(ICVS_USD_LIBOR3M_C!$C$2,12*J74)),WORKDAY(EDATE(ICVS_USD_LIBOR3M_C!$C$2,12*J74)-1,1),WORKDAY(EDATE(ICVS_USD_LIBOR3M_C!$C$2,12*J74),-1))</f>
        <v>62256</v>
      </c>
      <c r="M74" s="120">
        <f>MyDayCount(ICVS_USD_LIBOR3M_C!$C$2,L74,$N$23)</f>
        <v>50.727777777777774</v>
      </c>
      <c r="N74" s="120">
        <f t="shared" si="15"/>
        <v>1.0138888888888857</v>
      </c>
      <c r="O74" s="129">
        <f t="shared" si="16"/>
        <v>0.76549985110607044</v>
      </c>
      <c r="P74" s="121">
        <v>0.52817482144410088</v>
      </c>
      <c r="Q74" s="51"/>
      <c r="BC74" s="138">
        <f>ICVS_SOFR_C!$O$69/100*N74*$T$23+T23</f>
        <v>10045266.181683321</v>
      </c>
      <c r="BD74" s="138">
        <f t="shared" si="19"/>
        <v>7689649.7663994264</v>
      </c>
      <c r="BE74" s="117">
        <f>SUM(BD25:BD74)</f>
        <v>9611485.2765938342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6850" r:id="rId3" name="CommandButton2">
          <controlPr defaultSize="0" autoLine="0" r:id="rId4">
            <anchor moveWithCells="1">
              <from>
                <xdr:col>9</xdr:col>
                <xdr:colOff>28575</xdr:colOff>
                <xdr:row>5</xdr:row>
                <xdr:rowOff>114300</xdr:rowOff>
              </from>
              <to>
                <xdr:col>11</xdr:col>
                <xdr:colOff>333375</xdr:colOff>
                <xdr:row>8</xdr:row>
                <xdr:rowOff>200025</xdr:rowOff>
              </to>
            </anchor>
          </controlPr>
        </control>
      </mc:Choice>
      <mc:Fallback>
        <control shapeId="206850" r:id="rId3" name="CommandButton2"/>
      </mc:Fallback>
    </mc:AlternateContent>
    <mc:AlternateContent xmlns:mc="http://schemas.openxmlformats.org/markup-compatibility/2006">
      <mc:Choice Requires="x14">
        <control shapeId="206849" r:id="rId5" name="CommandButton1">
          <controlPr defaultSize="0" autoLine="0" r:id="rId6">
            <anchor moveWithCells="1">
              <from>
                <xdr:col>14</xdr:col>
                <xdr:colOff>685800</xdr:colOff>
                <xdr:row>5</xdr:row>
                <xdr:rowOff>85725</xdr:rowOff>
              </from>
              <to>
                <xdr:col>17</xdr:col>
                <xdr:colOff>0</xdr:colOff>
                <xdr:row>9</xdr:row>
                <xdr:rowOff>38100</xdr:rowOff>
              </to>
            </anchor>
          </controlPr>
        </control>
      </mc:Choice>
      <mc:Fallback>
        <control shapeId="206849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0">
    <tabColor rgb="FF00B0F0"/>
  </sheetPr>
  <dimension ref="A1:AA528"/>
  <sheetViews>
    <sheetView zoomScale="85" zoomScaleNormal="85" workbookViewId="0">
      <selection activeCell="C2" sqref="C2"/>
    </sheetView>
  </sheetViews>
  <sheetFormatPr defaultRowHeight="16.5"/>
  <cols>
    <col min="1" max="1" width="21.5" style="112" bestFit="1" customWidth="1"/>
    <col min="2" max="2" width="21.5" style="112" customWidth="1"/>
    <col min="3" max="3" width="22.25" style="112" bestFit="1" customWidth="1"/>
    <col min="4" max="4" width="19.5" style="112" bestFit="1" customWidth="1"/>
    <col min="5" max="5" width="11.125" style="112" customWidth="1"/>
    <col min="6" max="7" width="12.5" style="112" bestFit="1" customWidth="1"/>
    <col min="8" max="13" width="11.125" style="112" customWidth="1"/>
    <col min="14" max="14" width="9.625" style="112" bestFit="1" customWidth="1"/>
    <col min="15" max="15" width="12.125" style="112" bestFit="1" customWidth="1"/>
    <col min="16" max="16" width="13.125" style="112" bestFit="1" customWidth="1"/>
    <col min="17" max="17" width="27.625" style="112" bestFit="1" customWidth="1"/>
    <col min="18" max="18" width="18.125" style="112" bestFit="1" customWidth="1"/>
    <col min="19" max="20" width="9" style="112"/>
    <col min="21" max="21" width="21.875" style="112" bestFit="1" customWidth="1"/>
    <col min="22" max="22" width="4" style="112" customWidth="1"/>
    <col min="23" max="23" width="28.375" style="112" bestFit="1" customWidth="1"/>
    <col min="24" max="25" width="9" style="112"/>
    <col min="26" max="26" width="11.875" style="112" customWidth="1"/>
    <col min="27" max="27" width="9.5" style="112" bestFit="1" customWidth="1"/>
    <col min="28" max="16384" width="9" style="112"/>
  </cols>
  <sheetData>
    <row r="1" spans="1:27">
      <c r="B1" s="150" t="s">
        <v>302</v>
      </c>
      <c r="C1" s="149">
        <v>43951</v>
      </c>
      <c r="G1" s="112">
        <v>1</v>
      </c>
      <c r="N1" s="112">
        <f>G1+1</f>
        <v>2</v>
      </c>
      <c r="O1" s="112">
        <f>N1+1</f>
        <v>3</v>
      </c>
    </row>
    <row r="2" spans="1:27">
      <c r="B2" s="150" t="s">
        <v>330</v>
      </c>
      <c r="C2" s="149">
        <f>WORKDAY(C1,2)</f>
        <v>43955</v>
      </c>
    </row>
    <row r="3" spans="1:27">
      <c r="C3" s="38"/>
    </row>
    <row r="4" spans="1:27">
      <c r="A4" s="29"/>
      <c r="B4" s="29"/>
      <c r="C4" s="29"/>
      <c r="D4" s="49" t="s">
        <v>327</v>
      </c>
      <c r="E4" s="147" t="s">
        <v>269</v>
      </c>
      <c r="F4" s="147" t="s">
        <v>269</v>
      </c>
      <c r="G4" s="147" t="s">
        <v>329</v>
      </c>
      <c r="H4" s="131"/>
      <c r="I4" s="131"/>
      <c r="J4" s="131"/>
      <c r="K4" s="131"/>
      <c r="L4" s="131"/>
      <c r="M4" s="131"/>
      <c r="N4" s="29"/>
      <c r="O4" s="147" t="s">
        <v>331</v>
      </c>
      <c r="P4" s="38"/>
      <c r="Q4" s="51" t="s">
        <v>427</v>
      </c>
      <c r="R4" s="29"/>
      <c r="S4" s="29"/>
      <c r="T4" s="29"/>
      <c r="U4" s="29"/>
      <c r="W4" s="51" t="s">
        <v>466</v>
      </c>
      <c r="X4" s="29"/>
      <c r="Y4" s="29"/>
      <c r="Z4" s="29"/>
      <c r="AA4" s="29"/>
    </row>
    <row r="5" spans="1:27">
      <c r="A5" s="29"/>
      <c r="B5" s="29" t="s">
        <v>328</v>
      </c>
      <c r="C5" s="29"/>
      <c r="D5" s="143">
        <f>WORKDAY(C1,3)</f>
        <v>43956</v>
      </c>
      <c r="E5" s="132">
        <f>_xll.BDH(B5,$E$4,$C$1,$C$1)</f>
        <v>0.04</v>
      </c>
      <c r="F5" s="144"/>
      <c r="G5" s="154">
        <f>E5</f>
        <v>0.04</v>
      </c>
      <c r="H5" s="144"/>
      <c r="I5" s="144"/>
      <c r="J5" s="144"/>
      <c r="K5" s="144"/>
      <c r="L5" s="144"/>
      <c r="M5" s="144"/>
      <c r="N5" s="134"/>
      <c r="O5" s="122">
        <f>E5</f>
        <v>0.04</v>
      </c>
      <c r="P5" s="98"/>
      <c r="Q5" s="29"/>
      <c r="R5" s="49" t="s">
        <v>440</v>
      </c>
      <c r="S5" s="49" t="s">
        <v>441</v>
      </c>
      <c r="T5" s="29"/>
      <c r="U5" s="29"/>
      <c r="W5" s="29"/>
      <c r="X5" s="29"/>
      <c r="Y5" s="29"/>
      <c r="Z5" s="29"/>
      <c r="AA5" s="29"/>
    </row>
    <row r="6" spans="1:27">
      <c r="A6" s="29">
        <v>1</v>
      </c>
      <c r="B6" s="29" t="str">
        <f t="shared" ref="B6:B11" si="0">VLOOKUP(A6,$T$6:$U$21,2,FALSE)</f>
        <v>SFRH0 COMB Comdty</v>
      </c>
      <c r="C6" s="29" t="str">
        <f>"USCQM3"&amp;AA6&amp;" CMPN Curncy"</f>
        <v>USCQM31 CMPN Curncy</v>
      </c>
      <c r="D6" s="143" t="str">
        <f>_xll.BDP(B6,$D$4)</f>
        <v>2020-06-17</v>
      </c>
      <c r="E6" s="132">
        <f>_xll.BDH(B6,$E$4,$C$1,$C$1)</f>
        <v>99.982500000000002</v>
      </c>
      <c r="F6" s="141">
        <f>IF(_xll.BDH(C6,$F$4,$C$1,$C$1)="#N/A N/A",_xll.BDH(C6,$F$4,WORKDAY($C$1,-1),WORKDAY($C$1,-1)),_xll.BDH(C6,$F$4,$C$1,$C$1))</f>
        <v>-1.4E-3</v>
      </c>
      <c r="G6" s="154">
        <f>100-(E6-F6/100)</f>
        <v>1.748600000000522E-2</v>
      </c>
      <c r="H6" s="144"/>
      <c r="I6" s="144">
        <f>100-E6+F6/100</f>
        <v>1.7485999999998295E-2</v>
      </c>
      <c r="J6" s="144">
        <v>-8.1499999999999993E-3</v>
      </c>
      <c r="K6" s="144"/>
      <c r="L6" s="144"/>
      <c r="M6" s="144"/>
      <c r="N6" s="134"/>
      <c r="O6" s="122">
        <v>1.337E-2</v>
      </c>
      <c r="P6" s="98"/>
      <c r="Q6" s="29" t="s">
        <v>444</v>
      </c>
      <c r="R6" s="29" t="str">
        <f>_xll.BDP(Q6,$R$5)</f>
        <v>2019-06-19</v>
      </c>
      <c r="S6" s="134">
        <f>IF((WORKDAY(R6,0)-WORKDAY($C$1,3))/360&lt;0,0,(WORKDAY(R6,0)-WORKDAY($C$1,3))/360)</f>
        <v>0</v>
      </c>
      <c r="T6" s="29">
        <f t="shared" ref="T6:T21" si="1">IF(S6=0,0,T5+1)</f>
        <v>0</v>
      </c>
      <c r="U6" s="29" t="str">
        <f>IF(T6&gt;0,Q6,"")</f>
        <v/>
      </c>
      <c r="W6" s="29" t="str">
        <f>"USCQM3"&amp;Y6&amp;" CMPN Curncy"</f>
        <v>USCQM30 CMPN Curncy</v>
      </c>
      <c r="X6" s="134">
        <f>IF((WORKDAY(R6,0)-$C$1)/360&lt;=0,0,(WORKDAY(R6,0)-$C$1)/360)</f>
        <v>0</v>
      </c>
      <c r="Y6" s="29">
        <f>IF(X6=0,0,Y5+1)</f>
        <v>0</v>
      </c>
      <c r="Z6" s="29" t="str">
        <f t="shared" ref="Z6:Z11" si="2">IF(T6=0,"",Y6)</f>
        <v/>
      </c>
      <c r="AA6" s="29">
        <f>MIN(Z6:Z21)</f>
        <v>1</v>
      </c>
    </row>
    <row r="7" spans="1:27">
      <c r="A7" s="29">
        <v>2</v>
      </c>
      <c r="B7" s="29" t="str">
        <f t="shared" si="0"/>
        <v>SFRM0 COMB Comdty</v>
      </c>
      <c r="C7" s="29" t="str">
        <f t="shared" ref="C7:C11" si="3">"USCQM3"&amp;AA7&amp;" CMPN Curncy"</f>
        <v>USCQM32 CMPN Curncy</v>
      </c>
      <c r="D7" s="143" t="str">
        <f>_xll.BDP(B7,$D$4)</f>
        <v>2020-09-16</v>
      </c>
      <c r="E7" s="132">
        <f>_xll.BDH(B7,$E$4,$C$1,$C$1)</f>
        <v>99.974999999999994</v>
      </c>
      <c r="F7" s="141">
        <f>IF(_xll.BDH(C7,$F$4,$C$1,$C$1)="#N/A N/A",_xll.BDH(C7,$F$4,WORKDAY($C$1,-1),WORKDAY($C$1,-1)),_xll.BDH(C7,$F$4,$C$1,$C$1))</f>
        <v>-2.7799999999999998E-2</v>
      </c>
      <c r="G7" s="154">
        <f t="shared" ref="G7:G11" si="4">100-(E7-F7/100)</f>
        <v>2.4722000000011235E-2</v>
      </c>
      <c r="H7" s="144"/>
      <c r="I7" s="144">
        <f>100-E7+F7/100</f>
        <v>2.4722000000005684E-2</v>
      </c>
      <c r="J7" s="144"/>
      <c r="K7" s="144"/>
      <c r="L7" s="144"/>
      <c r="M7" s="144"/>
      <c r="N7" s="134"/>
      <c r="O7" s="122">
        <f>G7</f>
        <v>2.4722000000011235E-2</v>
      </c>
      <c r="P7" s="98"/>
      <c r="Q7" s="29" t="s">
        <v>567</v>
      </c>
      <c r="R7" s="29" t="str">
        <f>_xll.BDP(Q7,$R$5)</f>
        <v>2019-09-18</v>
      </c>
      <c r="S7" s="134">
        <f t="shared" ref="S7:S21" si="5">IF((WORKDAY(R7,0)-WORKDAY($C$1,3))/360&lt;0,0,(WORKDAY(R7,0)-WORKDAY($C$1,3))/360)</f>
        <v>0</v>
      </c>
      <c r="T7" s="29">
        <f t="shared" si="1"/>
        <v>0</v>
      </c>
      <c r="U7" s="29" t="str">
        <f t="shared" ref="U7:U21" si="6">IF(T7&gt;0,Q7,"")</f>
        <v/>
      </c>
      <c r="W7" s="29" t="str">
        <f t="shared" ref="W7:W11" si="7">"USCVS3"&amp;Y7&amp;" CMPN Curncy"</f>
        <v>USCVS30 CMPN Curncy</v>
      </c>
      <c r="X7" s="134">
        <f t="shared" ref="X7:X21" si="8">IF((WORKDAY(R7,0)-$C$1)/360&lt;=0,0,(WORKDAY(R7,0)-$C$1)/360)</f>
        <v>0</v>
      </c>
      <c r="Y7" s="29">
        <f t="shared" ref="Y7:Y21" si="9">IF(X7=0,0,Y6+1)</f>
        <v>0</v>
      </c>
      <c r="Z7" s="29" t="str">
        <f t="shared" si="2"/>
        <v/>
      </c>
      <c r="AA7" s="29">
        <f>AA6+1</f>
        <v>2</v>
      </c>
    </row>
    <row r="8" spans="1:27">
      <c r="A8" s="29">
        <v>3</v>
      </c>
      <c r="B8" s="29" t="str">
        <f t="shared" si="0"/>
        <v>SFRU0 COMB Comdty</v>
      </c>
      <c r="C8" s="29" t="str">
        <f t="shared" si="3"/>
        <v>USCQM33 CMPN Curncy</v>
      </c>
      <c r="D8" s="143" t="str">
        <f>_xll.BDP(B8,$D$4)</f>
        <v>2020-12-16</v>
      </c>
      <c r="E8" s="132">
        <f>_xll.BDH(B8,$E$4,$C$1,$C$1)</f>
        <v>99.97</v>
      </c>
      <c r="F8" s="141">
        <f>IF(_xll.BDH(C8,$F$4,$C$1,$C$1)="#N/A N/A",_xll.BDH(C8,$F$4,WORKDAY($C$1,-1),WORKDAY($C$1,-1)),_xll.BDH(C8,$F$4,$C$1,$C$1))</f>
        <v>-8.3599999999999994E-2</v>
      </c>
      <c r="G8" s="154">
        <f t="shared" si="4"/>
        <v>2.9163999999994417E-2</v>
      </c>
      <c r="H8" s="144"/>
      <c r="I8" s="144">
        <f t="shared" ref="I8:I11" si="10">100-E8+F8/100</f>
        <v>2.9164000000001137E-2</v>
      </c>
      <c r="J8" s="144"/>
      <c r="K8" s="144"/>
      <c r="L8" s="144"/>
      <c r="M8" s="144"/>
      <c r="N8" s="134"/>
      <c r="O8" s="122">
        <f t="shared" ref="O8:O11" si="11">G8</f>
        <v>2.9163999999994417E-2</v>
      </c>
      <c r="P8" s="98"/>
      <c r="Q8" s="29" t="s">
        <v>442</v>
      </c>
      <c r="R8" s="29" t="str">
        <f>_xll.BDP(Q8,$R$5)</f>
        <v>2019-12-18</v>
      </c>
      <c r="S8" s="134">
        <f t="shared" si="5"/>
        <v>0</v>
      </c>
      <c r="T8" s="29">
        <f t="shared" si="1"/>
        <v>0</v>
      </c>
      <c r="U8" s="29" t="str">
        <f t="shared" si="6"/>
        <v/>
      </c>
      <c r="W8" s="29" t="str">
        <f t="shared" si="7"/>
        <v>USCVS30 CMPN Curncy</v>
      </c>
      <c r="X8" s="134">
        <f t="shared" si="8"/>
        <v>0</v>
      </c>
      <c r="Y8" s="29">
        <f t="shared" si="9"/>
        <v>0</v>
      </c>
      <c r="Z8" s="29" t="str">
        <f t="shared" si="2"/>
        <v/>
      </c>
      <c r="AA8" s="29">
        <f>AA7+1</f>
        <v>3</v>
      </c>
    </row>
    <row r="9" spans="1:27">
      <c r="A9" s="29">
        <v>4</v>
      </c>
      <c r="B9" s="29" t="str">
        <f t="shared" si="0"/>
        <v>SFRZ0 COMB Comdty</v>
      </c>
      <c r="C9" s="29" t="str">
        <f t="shared" si="3"/>
        <v>USCQM34 CMPN Curncy</v>
      </c>
      <c r="D9" s="143" t="str">
        <f>_xll.BDP(B9,$D$4)</f>
        <v>2021-03-17</v>
      </c>
      <c r="E9" s="132">
        <f>_xll.BDH(B9,$E$4,$C$1,$C$1)</f>
        <v>99.96</v>
      </c>
      <c r="F9" s="141">
        <f>IF(_xll.BDH(C9,$F$4,$C$1,$C$1)="#N/A N/A",_xll.BDH(C9,$F$4,WORKDAY($C$1,-1),WORKDAY($C$1,-1)),_xll.BDH(C9,$F$4,$C$1,$C$1))</f>
        <v>-0.1658</v>
      </c>
      <c r="G9" s="154">
        <f t="shared" si="4"/>
        <v>3.8342000000000098E-2</v>
      </c>
      <c r="H9" s="144"/>
      <c r="I9" s="144">
        <f t="shared" si="10"/>
        <v>3.8342000000006253E-2</v>
      </c>
      <c r="J9" s="144"/>
      <c r="K9" s="144"/>
      <c r="L9" s="144"/>
      <c r="M9" s="144"/>
      <c r="N9" s="134"/>
      <c r="O9" s="122">
        <f t="shared" si="11"/>
        <v>3.8342000000000098E-2</v>
      </c>
      <c r="P9" s="98"/>
      <c r="Q9" s="29" t="s">
        <v>443</v>
      </c>
      <c r="R9" s="29" t="str">
        <f>_xll.BDP(Q9,$R$5)</f>
        <v>2020-03-18</v>
      </c>
      <c r="S9" s="134">
        <f t="shared" si="5"/>
        <v>0</v>
      </c>
      <c r="T9" s="29">
        <f t="shared" si="1"/>
        <v>0</v>
      </c>
      <c r="U9" s="29" t="str">
        <f t="shared" si="6"/>
        <v/>
      </c>
      <c r="W9" s="29" t="str">
        <f t="shared" si="7"/>
        <v>USCVS30 CMPN Curncy</v>
      </c>
      <c r="X9" s="134">
        <f t="shared" si="8"/>
        <v>0</v>
      </c>
      <c r="Y9" s="29">
        <f t="shared" si="9"/>
        <v>0</v>
      </c>
      <c r="Z9" s="29" t="str">
        <f t="shared" si="2"/>
        <v/>
      </c>
      <c r="AA9" s="29">
        <f>AA8+1</f>
        <v>4</v>
      </c>
    </row>
    <row r="10" spans="1:27">
      <c r="A10" s="29">
        <v>5</v>
      </c>
      <c r="B10" s="29" t="str">
        <f t="shared" si="0"/>
        <v>SFRH1 COMB Comdty</v>
      </c>
      <c r="C10" s="29" t="str">
        <f t="shared" si="3"/>
        <v>USCQM35 CMPN Curncy</v>
      </c>
      <c r="D10" s="143" t="str">
        <f>_xll.BDP(B10,$D$4)</f>
        <v>2021-06-16</v>
      </c>
      <c r="E10" s="132">
        <f>_xll.BDH(B10,$E$4,$C$1,$C$1)</f>
        <v>99.95</v>
      </c>
      <c r="F10" s="141">
        <f>IF(_xll.BDH(C10,$F$4,$C$1,$C$1)="#N/A N/A",_xll.BDH(C10,$F$4,WORKDAY($C$1,-1),WORKDAY($C$1,-1)),_xll.BDH(C10,$F$4,$C$1,$C$1))</f>
        <v>-0.27379999999999999</v>
      </c>
      <c r="G10" s="154">
        <f t="shared" si="4"/>
        <v>4.7262000000003468E-2</v>
      </c>
      <c r="H10" s="144"/>
      <c r="I10" s="144">
        <f t="shared" si="10"/>
        <v>4.726199999999716E-2</v>
      </c>
      <c r="J10" s="144"/>
      <c r="K10" s="144"/>
      <c r="L10" s="144"/>
      <c r="M10" s="144"/>
      <c r="N10" s="134"/>
      <c r="O10" s="122">
        <f t="shared" si="11"/>
        <v>4.7262000000003468E-2</v>
      </c>
      <c r="P10" s="98"/>
      <c r="Q10" s="29" t="s">
        <v>428</v>
      </c>
      <c r="R10" s="29" t="str">
        <f>_xll.BDP(Q10,$R$5)</f>
        <v>2020-06-17</v>
      </c>
      <c r="S10" s="134">
        <f t="shared" si="5"/>
        <v>0.11944444444444445</v>
      </c>
      <c r="T10" s="29">
        <f t="shared" si="1"/>
        <v>1</v>
      </c>
      <c r="U10" s="29" t="str">
        <f t="shared" si="6"/>
        <v>SFRH0 COMB Comdty</v>
      </c>
      <c r="W10" s="29" t="str">
        <f t="shared" si="7"/>
        <v>USCVS31 CMPN Curncy</v>
      </c>
      <c r="X10" s="134">
        <f t="shared" si="8"/>
        <v>0.13333333333333333</v>
      </c>
      <c r="Y10" s="29">
        <f t="shared" si="9"/>
        <v>1</v>
      </c>
      <c r="Z10" s="29">
        <f t="shared" si="2"/>
        <v>1</v>
      </c>
      <c r="AA10" s="29">
        <f>AA9+1</f>
        <v>5</v>
      </c>
    </row>
    <row r="11" spans="1:27">
      <c r="A11" s="29">
        <v>6</v>
      </c>
      <c r="B11" s="29" t="str">
        <f t="shared" si="0"/>
        <v>SFRM1 COMB Comdty</v>
      </c>
      <c r="C11" s="29" t="str">
        <f t="shared" si="3"/>
        <v>USCQM36 CMPN Curncy</v>
      </c>
      <c r="D11" s="143" t="str">
        <f>_xll.BDP(B11,$D$4)</f>
        <v>2021-09-15</v>
      </c>
      <c r="E11" s="132">
        <f>_xll.BDH(B11,$E$4,$C$1,$C$1)</f>
        <v>99.944999999999993</v>
      </c>
      <c r="F11" s="141">
        <f>IF(_xll.BDH(C11,$F$4,$C$1,$C$1)="#N/A N/A",_xll.BDH(C11,$F$4,WORKDAY($C$1,-1),WORKDAY($C$1,-1)),_xll.BDH(C11,$F$4,$C$1,$C$1))</f>
        <v>-0.40710000000000002</v>
      </c>
      <c r="G11" s="154">
        <f t="shared" si="4"/>
        <v>5.092900000001066E-2</v>
      </c>
      <c r="H11" s="144"/>
      <c r="I11" s="144">
        <f t="shared" si="10"/>
        <v>5.0929000000006823E-2</v>
      </c>
      <c r="J11" s="144"/>
      <c r="K11" s="144"/>
      <c r="L11" s="144"/>
      <c r="M11" s="144"/>
      <c r="N11" s="134"/>
      <c r="O11" s="122">
        <f t="shared" si="11"/>
        <v>5.092900000001066E-2</v>
      </c>
      <c r="P11" s="98"/>
      <c r="Q11" s="29" t="s">
        <v>429</v>
      </c>
      <c r="R11" s="29" t="str">
        <f>_xll.BDP(Q11,$R$5)</f>
        <v>2020-09-16</v>
      </c>
      <c r="S11" s="134">
        <f t="shared" si="5"/>
        <v>0.37222222222222223</v>
      </c>
      <c r="T11" s="29">
        <f t="shared" si="1"/>
        <v>2</v>
      </c>
      <c r="U11" s="29" t="str">
        <f t="shared" si="6"/>
        <v>SFRM0 COMB Comdty</v>
      </c>
      <c r="W11" s="29" t="str">
        <f t="shared" si="7"/>
        <v>USCVS32 CMPN Curncy</v>
      </c>
      <c r="X11" s="134">
        <f t="shared" si="8"/>
        <v>0.38611111111111113</v>
      </c>
      <c r="Y11" s="29">
        <f t="shared" si="9"/>
        <v>2</v>
      </c>
      <c r="Z11" s="29">
        <f t="shared" si="2"/>
        <v>2</v>
      </c>
      <c r="AA11" s="29">
        <f>AA10+1</f>
        <v>6</v>
      </c>
    </row>
    <row r="12" spans="1:27">
      <c r="C12" s="44"/>
      <c r="D12" s="84"/>
      <c r="E12" s="98"/>
      <c r="F12" s="98"/>
      <c r="G12" s="98"/>
      <c r="H12" s="98"/>
      <c r="I12" s="98"/>
      <c r="J12" s="98"/>
      <c r="K12" s="98"/>
      <c r="L12" s="98"/>
      <c r="M12" s="98"/>
      <c r="N12" s="24"/>
      <c r="O12" s="27"/>
      <c r="P12" s="24"/>
      <c r="Q12" s="29" t="s">
        <v>430</v>
      </c>
      <c r="R12" s="29" t="str">
        <f>_xll.BDP(Q12,$R$5)</f>
        <v>2020-12-16</v>
      </c>
      <c r="S12" s="134">
        <f t="shared" si="5"/>
        <v>0.625</v>
      </c>
      <c r="T12" s="29">
        <f t="shared" si="1"/>
        <v>3</v>
      </c>
      <c r="U12" s="29" t="str">
        <f t="shared" si="6"/>
        <v>SFRU0 COMB Comdty</v>
      </c>
      <c r="W12" s="29" t="str">
        <f>"USCQM3"&amp;Y12&amp;" CMPN Curncy"</f>
        <v>USCQM33 CMPN Curncy</v>
      </c>
      <c r="X12" s="134">
        <f t="shared" si="8"/>
        <v>0.63888888888888884</v>
      </c>
      <c r="Y12" s="29">
        <f t="shared" si="9"/>
        <v>3</v>
      </c>
      <c r="Z12" s="29">
        <f t="shared" ref="Z12:Z21" si="12">IF(T12=0,"",Y12)</f>
        <v>3</v>
      </c>
      <c r="AA12" s="29">
        <f t="shared" ref="AA12:AA21" si="13">AA11+1</f>
        <v>7</v>
      </c>
    </row>
    <row r="13" spans="1:27">
      <c r="A13" s="137"/>
      <c r="B13" s="29"/>
      <c r="C13" s="51" t="s">
        <v>377</v>
      </c>
      <c r="D13" s="29"/>
      <c r="E13" s="29"/>
      <c r="G13" s="51" t="s">
        <v>393</v>
      </c>
      <c r="H13" s="142"/>
      <c r="I13" s="142"/>
      <c r="J13" s="142"/>
      <c r="K13" s="142"/>
      <c r="L13" s="142"/>
      <c r="M13" s="142"/>
      <c r="N13" s="142"/>
      <c r="O13" s="142"/>
      <c r="Q13" s="29" t="s">
        <v>431</v>
      </c>
      <c r="R13" s="29" t="str">
        <f>_xll.BDP(Q13,$R$5)</f>
        <v>2021-03-17</v>
      </c>
      <c r="S13" s="134">
        <f t="shared" si="5"/>
        <v>0.87777777777777777</v>
      </c>
      <c r="T13" s="29">
        <f t="shared" si="1"/>
        <v>4</v>
      </c>
      <c r="U13" s="29" t="str">
        <f t="shared" si="6"/>
        <v>SFRZ0 COMB Comdty</v>
      </c>
      <c r="W13" s="29" t="str">
        <f t="shared" ref="W13:W21" si="14">"USCQM3"&amp;Y13&amp;" CMPN Curncy"</f>
        <v>USCQM34 CMPN Curncy</v>
      </c>
      <c r="X13" s="134">
        <f t="shared" si="8"/>
        <v>0.89166666666666672</v>
      </c>
      <c r="Y13" s="29">
        <f t="shared" si="9"/>
        <v>4</v>
      </c>
      <c r="Z13" s="29">
        <f t="shared" si="12"/>
        <v>4</v>
      </c>
      <c r="AA13" s="29">
        <f t="shared" si="13"/>
        <v>8</v>
      </c>
    </row>
    <row r="14" spans="1:27">
      <c r="A14" s="137"/>
      <c r="B14" s="29"/>
      <c r="C14" s="29"/>
      <c r="D14" s="29"/>
      <c r="E14" s="29"/>
      <c r="G14" s="29"/>
      <c r="H14" s="29"/>
      <c r="I14" s="29"/>
      <c r="J14" s="29"/>
      <c r="K14" s="29"/>
      <c r="L14" s="29"/>
      <c r="M14" s="29"/>
      <c r="N14" s="29"/>
      <c r="O14" s="29"/>
      <c r="Q14" s="29" t="s">
        <v>432</v>
      </c>
      <c r="R14" s="29" t="str">
        <f>_xll.BDP(Q14,$R$5)</f>
        <v>2021-06-16</v>
      </c>
      <c r="S14" s="134">
        <f t="shared" si="5"/>
        <v>1.1305555555555555</v>
      </c>
      <c r="T14" s="29">
        <f t="shared" si="1"/>
        <v>5</v>
      </c>
      <c r="U14" s="29" t="str">
        <f t="shared" si="6"/>
        <v>SFRH1 COMB Comdty</v>
      </c>
      <c r="W14" s="29" t="str">
        <f t="shared" si="14"/>
        <v>USCQM35 CMPN Curncy</v>
      </c>
      <c r="X14" s="134">
        <f t="shared" si="8"/>
        <v>1.1444444444444444</v>
      </c>
      <c r="Y14" s="29">
        <f t="shared" si="9"/>
        <v>5</v>
      </c>
      <c r="Z14" s="29">
        <f t="shared" si="12"/>
        <v>5</v>
      </c>
      <c r="AA14" s="29">
        <f t="shared" si="13"/>
        <v>9</v>
      </c>
    </row>
    <row r="15" spans="1:27">
      <c r="A15" s="137"/>
      <c r="B15" s="49" t="str">
        <f>_xll.BCurve(C13,"CurveDate="&amp;C1,"cols=4;rows=27")</f>
        <v>Term</v>
      </c>
      <c r="C15" s="49" t="s">
        <v>336</v>
      </c>
      <c r="D15" s="145" t="s">
        <v>339</v>
      </c>
      <c r="E15" s="145" t="s">
        <v>340</v>
      </c>
      <c r="G15" s="140"/>
      <c r="H15" s="146" t="s">
        <v>273</v>
      </c>
      <c r="I15" s="49"/>
      <c r="J15" s="146" t="s">
        <v>413</v>
      </c>
      <c r="K15" s="146" t="s">
        <v>271</v>
      </c>
      <c r="L15" s="146"/>
      <c r="M15" s="146" t="s">
        <v>390</v>
      </c>
      <c r="N15" s="49" t="s">
        <v>391</v>
      </c>
      <c r="O15" s="49" t="s">
        <v>329</v>
      </c>
      <c r="Q15" s="29" t="s">
        <v>433</v>
      </c>
      <c r="R15" s="29" t="str">
        <f>_xll.BDP(Q15,$R$5)</f>
        <v>2021-09-15</v>
      </c>
      <c r="S15" s="134">
        <f t="shared" si="5"/>
        <v>1.3833333333333333</v>
      </c>
      <c r="T15" s="29">
        <f t="shared" si="1"/>
        <v>6</v>
      </c>
      <c r="U15" s="29" t="str">
        <f t="shared" si="6"/>
        <v>SFRM1 COMB Comdty</v>
      </c>
      <c r="W15" s="29" t="str">
        <f t="shared" si="14"/>
        <v>USCQM36 CMPN Curncy</v>
      </c>
      <c r="X15" s="134">
        <f t="shared" si="8"/>
        <v>1.3972222222222221</v>
      </c>
      <c r="Y15" s="29">
        <f t="shared" si="9"/>
        <v>6</v>
      </c>
      <c r="Z15" s="29">
        <f t="shared" si="12"/>
        <v>6</v>
      </c>
      <c r="AA15" s="29">
        <f t="shared" si="13"/>
        <v>10</v>
      </c>
    </row>
    <row r="16" spans="1:27">
      <c r="A16" s="137"/>
      <c r="B16" s="29" t="s">
        <v>378</v>
      </c>
      <c r="C16" s="29" t="s">
        <v>337</v>
      </c>
      <c r="D16" s="139">
        <v>0.05</v>
      </c>
      <c r="E16" s="139">
        <v>0.05</v>
      </c>
      <c r="G16" s="140"/>
      <c r="H16" s="141"/>
      <c r="I16" s="141"/>
      <c r="J16" s="141"/>
      <c r="K16" s="141"/>
      <c r="L16" s="141"/>
      <c r="M16" s="141"/>
      <c r="N16" s="29"/>
      <c r="O16" s="29"/>
      <c r="Q16" s="29" t="s">
        <v>434</v>
      </c>
      <c r="R16" s="29" t="str">
        <f>_xll.BDP(Q16,$R$5)</f>
        <v>2021-12-15</v>
      </c>
      <c r="S16" s="134">
        <f t="shared" si="5"/>
        <v>1.6361111111111111</v>
      </c>
      <c r="T16" s="29">
        <f t="shared" si="1"/>
        <v>7</v>
      </c>
      <c r="U16" s="29" t="str">
        <f t="shared" si="6"/>
        <v>SFRU1 COMB Comdty</v>
      </c>
      <c r="W16" s="29" t="str">
        <f t="shared" si="14"/>
        <v>USCQM37 CMPN Curncy</v>
      </c>
      <c r="X16" s="134">
        <f t="shared" si="8"/>
        <v>1.65</v>
      </c>
      <c r="Y16" s="29">
        <f t="shared" si="9"/>
        <v>7</v>
      </c>
      <c r="Z16" s="29">
        <f t="shared" si="12"/>
        <v>7</v>
      </c>
      <c r="AA16" s="29">
        <f t="shared" si="13"/>
        <v>11</v>
      </c>
    </row>
    <row r="17" spans="1:27">
      <c r="A17" s="137"/>
      <c r="B17" s="29" t="s">
        <v>379</v>
      </c>
      <c r="C17" s="29" t="s">
        <v>314</v>
      </c>
      <c r="D17" s="139">
        <v>1.6660000000000001E-2</v>
      </c>
      <c r="E17" s="139">
        <v>6.9339999999999999E-2</v>
      </c>
      <c r="G17" s="140"/>
      <c r="H17" s="141"/>
      <c r="I17" s="141"/>
      <c r="J17" s="141"/>
      <c r="K17" s="141"/>
      <c r="L17" s="141"/>
      <c r="M17" s="141"/>
      <c r="N17" s="29"/>
      <c r="O17" s="29"/>
      <c r="Q17" s="29" t="s">
        <v>435</v>
      </c>
      <c r="R17" s="29" t="str">
        <f>_xll.BDP(Q17,$R$5)</f>
        <v>2022-03-16</v>
      </c>
      <c r="S17" s="134">
        <f t="shared" si="5"/>
        <v>1.8888888888888888</v>
      </c>
      <c r="T17" s="29">
        <f t="shared" si="1"/>
        <v>8</v>
      </c>
      <c r="U17" s="29" t="str">
        <f t="shared" si="6"/>
        <v>SFRZ1 COMB Comdty</v>
      </c>
      <c r="W17" s="29" t="str">
        <f t="shared" si="14"/>
        <v>USCQM38 CMPN Curncy</v>
      </c>
      <c r="X17" s="134">
        <f t="shared" si="8"/>
        <v>1.9027777777777777</v>
      </c>
      <c r="Y17" s="29">
        <f t="shared" si="9"/>
        <v>8</v>
      </c>
      <c r="Z17" s="29">
        <f t="shared" si="12"/>
        <v>8</v>
      </c>
      <c r="AA17" s="29">
        <f t="shared" si="13"/>
        <v>12</v>
      </c>
    </row>
    <row r="18" spans="1:27">
      <c r="A18" s="137"/>
      <c r="B18" s="29" t="s">
        <v>380</v>
      </c>
      <c r="C18" s="29" t="s">
        <v>314</v>
      </c>
      <c r="D18" s="139">
        <v>2.3550000000000001E-2</v>
      </c>
      <c r="E18" s="139">
        <v>6.6449999999999995E-2</v>
      </c>
      <c r="G18" s="140"/>
      <c r="H18" s="141"/>
      <c r="I18" s="141"/>
      <c r="J18" s="141"/>
      <c r="K18" s="141"/>
      <c r="L18" s="141"/>
      <c r="M18" s="141"/>
      <c r="N18" s="29"/>
      <c r="O18" s="29"/>
      <c r="Q18" s="29" t="s">
        <v>436</v>
      </c>
      <c r="R18" s="29" t="str">
        <f>_xll.BDP(Q18,$R$5)</f>
        <v>2022-06-15</v>
      </c>
      <c r="S18" s="134">
        <f t="shared" si="5"/>
        <v>2.1416666666666666</v>
      </c>
      <c r="T18" s="29">
        <f t="shared" si="1"/>
        <v>9</v>
      </c>
      <c r="U18" s="29" t="str">
        <f t="shared" si="6"/>
        <v>SFRH2 COMB Comdty</v>
      </c>
      <c r="W18" s="29" t="str">
        <f t="shared" si="14"/>
        <v>USCQM39 CMPN Curncy</v>
      </c>
      <c r="X18" s="134">
        <f t="shared" si="8"/>
        <v>2.1555555555555554</v>
      </c>
      <c r="Y18" s="29">
        <f t="shared" si="9"/>
        <v>9</v>
      </c>
      <c r="Z18" s="29">
        <f t="shared" si="12"/>
        <v>9</v>
      </c>
      <c r="AA18" s="29">
        <f t="shared" si="13"/>
        <v>13</v>
      </c>
    </row>
    <row r="19" spans="1:27">
      <c r="A19" s="137"/>
      <c r="B19" s="29" t="s">
        <v>381</v>
      </c>
      <c r="C19" s="29" t="s">
        <v>314</v>
      </c>
      <c r="D19" s="139">
        <v>3.2070000000000001E-2</v>
      </c>
      <c r="E19" s="139">
        <v>5.3929999999999999E-2</v>
      </c>
      <c r="G19" s="140"/>
      <c r="H19" s="141"/>
      <c r="I19" s="141"/>
      <c r="J19" s="141"/>
      <c r="K19" s="141"/>
      <c r="L19" s="141"/>
      <c r="M19" s="141"/>
      <c r="N19" s="29"/>
      <c r="O19" s="29"/>
      <c r="Q19" s="29" t="s">
        <v>437</v>
      </c>
      <c r="R19" s="29" t="str">
        <f>_xll.BDP(Q19,$R$5)</f>
        <v>2022-09-21</v>
      </c>
      <c r="S19" s="134">
        <f t="shared" si="5"/>
        <v>2.4138888888888888</v>
      </c>
      <c r="T19" s="29">
        <f t="shared" si="1"/>
        <v>10</v>
      </c>
      <c r="U19" s="29" t="str">
        <f t="shared" si="6"/>
        <v>SFRM2 COMB Comdty</v>
      </c>
      <c r="W19" s="29" t="str">
        <f t="shared" si="14"/>
        <v>USCQM310 CMPN Curncy</v>
      </c>
      <c r="X19" s="134">
        <f t="shared" si="8"/>
        <v>2.4277777777777776</v>
      </c>
      <c r="Y19" s="29">
        <f t="shared" si="9"/>
        <v>10</v>
      </c>
      <c r="Z19" s="29">
        <f t="shared" si="12"/>
        <v>10</v>
      </c>
      <c r="AA19" s="29">
        <f t="shared" si="13"/>
        <v>14</v>
      </c>
    </row>
    <row r="20" spans="1:27">
      <c r="A20" s="137"/>
      <c r="B20" s="29" t="s">
        <v>382</v>
      </c>
      <c r="C20" s="29" t="s">
        <v>314</v>
      </c>
      <c r="D20" s="139">
        <v>3.8580000000000003E-2</v>
      </c>
      <c r="E20" s="139">
        <v>4.7419999999999997E-2</v>
      </c>
      <c r="G20" s="140"/>
      <c r="H20" s="141"/>
      <c r="I20" s="141"/>
      <c r="J20" s="141"/>
      <c r="K20" s="141"/>
      <c r="L20" s="141"/>
      <c r="M20" s="141"/>
      <c r="N20" s="29"/>
      <c r="O20" s="29"/>
      <c r="Q20" s="29" t="s">
        <v>438</v>
      </c>
      <c r="R20" s="29" t="str">
        <f>_xll.BDP(Q20,$R$5)</f>
        <v>2022-12-21</v>
      </c>
      <c r="S20" s="134">
        <f t="shared" si="5"/>
        <v>2.6666666666666665</v>
      </c>
      <c r="T20" s="29">
        <f t="shared" si="1"/>
        <v>11</v>
      </c>
      <c r="U20" s="29" t="str">
        <f t="shared" si="6"/>
        <v>SFRU2 COMB Comdty</v>
      </c>
      <c r="W20" s="29" t="str">
        <f t="shared" si="14"/>
        <v>USCQM311 CMPN Curncy</v>
      </c>
      <c r="X20" s="134">
        <f t="shared" si="8"/>
        <v>2.6805555555555554</v>
      </c>
      <c r="Y20" s="29">
        <f t="shared" si="9"/>
        <v>11</v>
      </c>
      <c r="Z20" s="29">
        <f t="shared" si="12"/>
        <v>11</v>
      </c>
      <c r="AA20" s="29">
        <f t="shared" si="13"/>
        <v>15</v>
      </c>
    </row>
    <row r="21" spans="1:27">
      <c r="A21" s="137"/>
      <c r="B21" s="29" t="s">
        <v>383</v>
      </c>
      <c r="C21" s="29" t="s">
        <v>314</v>
      </c>
      <c r="D21" s="139">
        <v>3.3399999999999999E-2</v>
      </c>
      <c r="E21" s="139">
        <v>5.296E-2</v>
      </c>
      <c r="G21" s="140"/>
      <c r="H21" s="141"/>
      <c r="I21" s="141"/>
      <c r="J21" s="141"/>
      <c r="K21" s="141"/>
      <c r="L21" s="141"/>
      <c r="M21" s="141"/>
      <c r="N21" s="29"/>
      <c r="O21" s="29"/>
      <c r="Q21" s="29" t="s">
        <v>439</v>
      </c>
      <c r="R21" s="29" t="str">
        <f>_xll.BDP(Q21,$R$5)</f>
        <v>2023-03-15</v>
      </c>
      <c r="S21" s="134">
        <f t="shared" si="5"/>
        <v>2.9</v>
      </c>
      <c r="T21" s="29">
        <f t="shared" si="1"/>
        <v>12</v>
      </c>
      <c r="U21" s="29" t="str">
        <f t="shared" si="6"/>
        <v>SFRZ2 COMB Comdty</v>
      </c>
      <c r="W21" s="29" t="str">
        <f t="shared" si="14"/>
        <v>USCQM312 CMPN Curncy</v>
      </c>
      <c r="X21" s="134">
        <f t="shared" si="8"/>
        <v>2.9138888888888888</v>
      </c>
      <c r="Y21" s="29">
        <f t="shared" si="9"/>
        <v>12</v>
      </c>
      <c r="Z21" s="29">
        <f t="shared" si="12"/>
        <v>12</v>
      </c>
      <c r="AA21" s="29">
        <f t="shared" si="13"/>
        <v>16</v>
      </c>
    </row>
    <row r="22" spans="1:27">
      <c r="A22" s="137"/>
      <c r="B22" s="29" t="s">
        <v>341</v>
      </c>
      <c r="C22" s="29" t="s">
        <v>314</v>
      </c>
      <c r="D22" s="139">
        <v>3.5490000000000001E-2</v>
      </c>
      <c r="E22" s="139">
        <v>5.2510000000000001E-2</v>
      </c>
      <c r="G22" s="140"/>
      <c r="H22" s="141"/>
      <c r="I22" s="141"/>
      <c r="J22" s="141"/>
      <c r="K22" s="141"/>
      <c r="L22" s="141"/>
      <c r="M22" s="141"/>
      <c r="N22" s="29"/>
      <c r="O22" s="29"/>
    </row>
    <row r="23" spans="1:27">
      <c r="A23" s="137"/>
      <c r="B23" s="29" t="s">
        <v>384</v>
      </c>
      <c r="C23" s="29" t="s">
        <v>314</v>
      </c>
      <c r="D23" s="139">
        <v>3.3180000000000001E-2</v>
      </c>
      <c r="E23" s="139">
        <v>5.2819999999999999E-2</v>
      </c>
      <c r="G23" s="140"/>
      <c r="H23" s="141"/>
      <c r="I23" s="141"/>
      <c r="J23" s="141"/>
      <c r="K23" s="141"/>
      <c r="L23" s="141"/>
      <c r="M23" s="141"/>
      <c r="N23" s="29"/>
      <c r="O23" s="29"/>
    </row>
    <row r="24" spans="1:27">
      <c r="A24" s="137"/>
      <c r="B24" s="29" t="s">
        <v>385</v>
      </c>
      <c r="C24" s="29" t="s">
        <v>314</v>
      </c>
      <c r="D24" s="139">
        <v>3.3890000000000003E-2</v>
      </c>
      <c r="E24" s="139">
        <v>5.4109999999999998E-2</v>
      </c>
      <c r="G24" s="140"/>
      <c r="H24" s="141"/>
      <c r="I24" s="141"/>
      <c r="J24" s="141"/>
      <c r="K24" s="141"/>
      <c r="L24" s="141"/>
      <c r="M24" s="141"/>
      <c r="N24" s="29"/>
      <c r="O24" s="29"/>
    </row>
    <row r="25" spans="1:27">
      <c r="A25" s="137"/>
      <c r="B25" s="29" t="s">
        <v>386</v>
      </c>
      <c r="C25" s="29" t="s">
        <v>314</v>
      </c>
      <c r="D25" s="139">
        <v>3.8109999999999998E-2</v>
      </c>
      <c r="E25" s="139">
        <v>4.9489999999999999E-2</v>
      </c>
      <c r="G25" s="140"/>
      <c r="H25" s="141"/>
      <c r="I25" s="141"/>
      <c r="J25" s="141"/>
      <c r="K25" s="141"/>
      <c r="L25" s="141"/>
      <c r="M25" s="141"/>
      <c r="N25" s="29"/>
      <c r="O25" s="29"/>
      <c r="Q25" s="112">
        <v>99.927499999999995</v>
      </c>
    </row>
    <row r="26" spans="1:27">
      <c r="A26" s="137"/>
      <c r="B26" s="29" t="s">
        <v>387</v>
      </c>
      <c r="C26" s="29" t="s">
        <v>314</v>
      </c>
      <c r="D26" s="139">
        <v>3.5630000000000002E-2</v>
      </c>
      <c r="E26" s="139">
        <v>4.8570000000000002E-2</v>
      </c>
      <c r="G26" s="140"/>
      <c r="H26" s="141"/>
      <c r="I26" s="141"/>
      <c r="J26" s="141"/>
      <c r="K26" s="141"/>
      <c r="L26" s="141"/>
      <c r="M26" s="141"/>
      <c r="N26" s="29"/>
      <c r="O26" s="29"/>
      <c r="Q26" s="112">
        <v>-8.6499999999999997E-3</v>
      </c>
    </row>
    <row r="27" spans="1:27">
      <c r="A27" s="137"/>
      <c r="B27" s="29" t="s">
        <v>388</v>
      </c>
      <c r="C27" s="29" t="s">
        <v>314</v>
      </c>
      <c r="D27" s="139">
        <v>3.6220000000000002E-2</v>
      </c>
      <c r="E27" s="139">
        <v>4.9779999999999998E-2</v>
      </c>
      <c r="G27" s="140"/>
      <c r="H27" s="141"/>
      <c r="I27" s="141"/>
      <c r="J27" s="141"/>
      <c r="K27" s="141"/>
      <c r="L27" s="141"/>
      <c r="M27" s="141"/>
      <c r="N27" s="29"/>
      <c r="O27" s="29"/>
      <c r="Q27" s="112">
        <f>100-Q25</f>
        <v>7.2500000000005116E-2</v>
      </c>
    </row>
    <row r="28" spans="1:27">
      <c r="A28" s="137"/>
      <c r="B28" s="29" t="s">
        <v>389</v>
      </c>
      <c r="C28" s="29" t="s">
        <v>314</v>
      </c>
      <c r="D28" s="139">
        <v>4.1270000000000001E-2</v>
      </c>
      <c r="E28" s="139">
        <v>5.4730000000000001E-2</v>
      </c>
      <c r="G28" s="140"/>
      <c r="H28" s="141"/>
      <c r="I28" s="141"/>
      <c r="J28" s="141"/>
      <c r="K28" s="141"/>
      <c r="L28" s="141"/>
      <c r="M28" s="141"/>
      <c r="N28" s="29"/>
      <c r="O28" s="29"/>
      <c r="Q28" s="112">
        <f>Q27+Q26/100</f>
        <v>7.2413500000005113E-2</v>
      </c>
    </row>
    <row r="29" spans="1:27">
      <c r="A29" s="137"/>
      <c r="B29" s="131" t="s">
        <v>348</v>
      </c>
      <c r="C29" s="29" t="s">
        <v>314</v>
      </c>
      <c r="D29" s="139">
        <v>4.4159999999999998E-2</v>
      </c>
      <c r="E29" s="139">
        <v>5.7840000000000003E-2</v>
      </c>
      <c r="F29" s="84"/>
      <c r="G29" s="140" t="s">
        <v>511</v>
      </c>
      <c r="H29" s="134">
        <f>_xll.BDH(G29,$E$4,$C$1,$C$1)</f>
        <v>0.38</v>
      </c>
      <c r="I29" s="29"/>
      <c r="J29" s="29"/>
      <c r="K29" s="29"/>
      <c r="L29" s="29"/>
      <c r="M29" s="155">
        <f>D29-H29/100</f>
        <v>4.036E-2</v>
      </c>
      <c r="N29" s="155">
        <f>E29-H29/100</f>
        <v>5.4040000000000005E-2</v>
      </c>
      <c r="O29" s="155">
        <f>AVERAGE(M29,N29)</f>
        <v>4.7200000000000006E-2</v>
      </c>
    </row>
    <row r="30" spans="1:27">
      <c r="A30" s="137"/>
      <c r="B30" s="131" t="s">
        <v>349</v>
      </c>
      <c r="C30" s="29" t="s">
        <v>314</v>
      </c>
      <c r="D30" s="139">
        <v>6.8199999999999997E-2</v>
      </c>
      <c r="E30" s="139">
        <v>8.0799999999999997E-2</v>
      </c>
      <c r="F30" s="84"/>
      <c r="G30" s="29" t="s">
        <v>394</v>
      </c>
      <c r="H30" s="134">
        <f>_xll.BDH(G30,$E$4,$C$1,$C$1)</f>
        <v>0.63</v>
      </c>
      <c r="I30" s="29"/>
      <c r="J30" s="29"/>
      <c r="K30" s="29"/>
      <c r="L30" s="29"/>
      <c r="M30" s="155">
        <f>D30-H30/100</f>
        <v>6.1899999999999997E-2</v>
      </c>
      <c r="N30" s="155">
        <f>E30-H30/100</f>
        <v>7.4499999999999997E-2</v>
      </c>
      <c r="O30" s="155">
        <f>AVERAGE(M30,N30)</f>
        <v>6.8199999999999997E-2</v>
      </c>
    </row>
    <row r="31" spans="1:27">
      <c r="A31" s="137"/>
      <c r="B31" s="131" t="s">
        <v>350</v>
      </c>
      <c r="C31" s="29" t="s">
        <v>314</v>
      </c>
      <c r="D31" s="139">
        <v>0.10824</v>
      </c>
      <c r="E31" s="139">
        <v>0.11976000000000001</v>
      </c>
      <c r="F31" s="84"/>
      <c r="G31" s="29" t="s">
        <v>395</v>
      </c>
      <c r="H31" s="134">
        <f>_xll.BDH(G31,$E$4,$C$1,$C$1)</f>
        <v>0.8</v>
      </c>
      <c r="I31" s="29"/>
      <c r="J31" s="29"/>
      <c r="K31" s="29"/>
      <c r="L31" s="29"/>
      <c r="M31" s="155">
        <f>D31-H31/100</f>
        <v>0.10024</v>
      </c>
      <c r="N31" s="155">
        <f>E31-H31/100</f>
        <v>0.11176</v>
      </c>
      <c r="O31" s="155">
        <f>AVERAGE(M31,N31)</f>
        <v>0.106</v>
      </c>
    </row>
    <row r="32" spans="1:27">
      <c r="A32" s="137"/>
      <c r="B32" s="131" t="s">
        <v>351</v>
      </c>
      <c r="C32" s="29" t="s">
        <v>314</v>
      </c>
      <c r="D32" s="139">
        <v>0.16084000000000001</v>
      </c>
      <c r="E32" s="139">
        <v>0.17116000000000001</v>
      </c>
      <c r="F32" s="84"/>
      <c r="G32" s="29" t="s">
        <v>396</v>
      </c>
      <c r="H32" s="134">
        <f>_xll.BDH(G32,$E$4,$C$1,$C$1)</f>
        <v>0.9</v>
      </c>
      <c r="I32" s="29"/>
      <c r="J32" s="29"/>
      <c r="K32" s="29"/>
      <c r="L32" s="29"/>
      <c r="M32" s="155">
        <f>D32-H32/100</f>
        <v>0.15184</v>
      </c>
      <c r="N32" s="155">
        <f>E32-H32/100</f>
        <v>0.16216</v>
      </c>
      <c r="O32" s="155">
        <f>AVERAGE(M32,N32)</f>
        <v>0.157</v>
      </c>
    </row>
    <row r="33" spans="1:15">
      <c r="A33" s="137"/>
      <c r="B33" s="131" t="s">
        <v>353</v>
      </c>
      <c r="C33" s="29" t="s">
        <v>314</v>
      </c>
      <c r="D33" s="139">
        <v>0.27217999999999998</v>
      </c>
      <c r="E33" s="139">
        <v>0.27814</v>
      </c>
      <c r="F33" s="84"/>
      <c r="G33" s="29" t="s">
        <v>397</v>
      </c>
      <c r="H33" s="134">
        <f>_xll.BDH(G33,$E$4,$C$1,$C$1)</f>
        <v>1.05</v>
      </c>
      <c r="I33" s="29"/>
      <c r="J33" s="29"/>
      <c r="K33" s="29"/>
      <c r="L33" s="29"/>
      <c r="M33" s="29"/>
      <c r="N33" s="29"/>
      <c r="O33" s="131"/>
    </row>
    <row r="34" spans="1:15">
      <c r="A34" s="137"/>
      <c r="B34" s="131" t="s">
        <v>356</v>
      </c>
      <c r="C34" s="29" t="s">
        <v>314</v>
      </c>
      <c r="D34" s="139">
        <v>0.39731</v>
      </c>
      <c r="E34" s="139">
        <v>0.40360000000000001</v>
      </c>
      <c r="F34" s="84"/>
      <c r="G34" s="29" t="s">
        <v>398</v>
      </c>
      <c r="H34" s="134">
        <f>_xll.BDH(G34,$E$4,$C$1,$C$1)</f>
        <v>1.28</v>
      </c>
      <c r="I34" s="29"/>
      <c r="J34" s="29"/>
      <c r="K34" s="29"/>
      <c r="L34" s="29"/>
      <c r="M34" s="29"/>
      <c r="N34" s="29"/>
      <c r="O34" s="131"/>
    </row>
    <row r="35" spans="1:15">
      <c r="A35" s="137"/>
      <c r="B35" s="131" t="s">
        <v>358</v>
      </c>
      <c r="C35" s="29" t="s">
        <v>314</v>
      </c>
      <c r="D35" s="139">
        <v>0.45456999999999997</v>
      </c>
      <c r="E35" s="139">
        <v>0.46356000000000003</v>
      </c>
      <c r="F35" s="84"/>
      <c r="G35" s="29" t="s">
        <v>399</v>
      </c>
      <c r="H35" s="134">
        <f>_xll.BDH(G35,$E$4,$C$1,$C$1)</f>
        <v>1.63</v>
      </c>
      <c r="I35" s="29"/>
      <c r="J35" s="29"/>
      <c r="K35" s="29"/>
      <c r="L35" s="29"/>
      <c r="M35" s="29"/>
      <c r="N35" s="29"/>
      <c r="O35" s="131"/>
    </row>
    <row r="36" spans="1:15">
      <c r="A36" s="137"/>
      <c r="B36" s="131" t="s">
        <v>359</v>
      </c>
      <c r="C36" s="29" t="s">
        <v>314</v>
      </c>
      <c r="D36" s="139">
        <v>0.51053999999999999</v>
      </c>
      <c r="E36" s="139">
        <v>0.51644999999999996</v>
      </c>
      <c r="F36" s="84"/>
      <c r="G36" s="29" t="s">
        <v>400</v>
      </c>
      <c r="H36" s="134">
        <f>_xll.BDH(G36,$E$4,$C$1,$C$1)</f>
        <v>1.7</v>
      </c>
      <c r="I36" s="29"/>
      <c r="J36" s="29"/>
      <c r="K36" s="29"/>
      <c r="L36" s="29"/>
      <c r="M36" s="29"/>
      <c r="N36" s="29"/>
      <c r="O36" s="131"/>
    </row>
    <row r="37" spans="1:15">
      <c r="A37" s="137"/>
      <c r="B37" s="131" t="s">
        <v>360</v>
      </c>
      <c r="C37" s="29" t="s">
        <v>314</v>
      </c>
      <c r="D37" s="139">
        <v>0.56188000000000005</v>
      </c>
      <c r="E37" s="139">
        <v>0.57206999999999997</v>
      </c>
      <c r="F37" s="84"/>
      <c r="G37" s="29" t="s">
        <v>401</v>
      </c>
      <c r="H37" s="134">
        <f>_xll.BDH(G37,$E$4,$C$1,$C$1)</f>
        <v>1.95</v>
      </c>
      <c r="I37" s="29"/>
      <c r="J37" s="29"/>
      <c r="K37" s="29"/>
      <c r="L37" s="29"/>
      <c r="M37" s="29"/>
      <c r="N37" s="29"/>
      <c r="O37" s="131"/>
    </row>
    <row r="38" spans="1:15">
      <c r="A38" s="137"/>
      <c r="B38" s="131" t="s">
        <v>361</v>
      </c>
      <c r="C38" s="29" t="s">
        <v>314</v>
      </c>
      <c r="D38" s="139">
        <v>0.58030000000000004</v>
      </c>
      <c r="E38" s="139">
        <v>0.58992999999999995</v>
      </c>
      <c r="F38" s="84"/>
      <c r="G38" s="29" t="s">
        <v>402</v>
      </c>
      <c r="H38" s="134">
        <f>_xll.BDH(G38,$E$4,$C$1,$C$1)</f>
        <v>2.25</v>
      </c>
      <c r="I38" s="29"/>
      <c r="J38" s="29"/>
      <c r="K38" s="29"/>
      <c r="L38" s="29"/>
      <c r="M38" s="29"/>
      <c r="N38" s="29"/>
      <c r="O38" s="131"/>
    </row>
    <row r="39" spans="1:15">
      <c r="A39" s="137"/>
      <c r="B39" s="131" t="s">
        <v>362</v>
      </c>
      <c r="C39" s="29" t="s">
        <v>314</v>
      </c>
      <c r="D39" s="139">
        <v>0.58609</v>
      </c>
      <c r="E39" s="139">
        <v>0.59682999999999997</v>
      </c>
      <c r="F39" s="84"/>
      <c r="G39" s="29" t="s">
        <v>403</v>
      </c>
      <c r="H39" s="134">
        <f>_xll.BDH(G39,$E$4,$C$1,$C$1)</f>
        <v>2.5</v>
      </c>
      <c r="I39" s="29"/>
      <c r="J39" s="29"/>
      <c r="K39" s="29"/>
      <c r="L39" s="29"/>
      <c r="M39" s="29"/>
      <c r="N39" s="29"/>
      <c r="O39" s="131"/>
    </row>
    <row r="40" spans="1:15">
      <c r="A40" s="137"/>
      <c r="B40" s="131" t="s">
        <v>363</v>
      </c>
      <c r="C40" s="29" t="s">
        <v>314</v>
      </c>
      <c r="D40" s="139">
        <v>0.54239999999999999</v>
      </c>
      <c r="E40" s="139">
        <v>0.55691999999999997</v>
      </c>
      <c r="F40" s="84"/>
      <c r="G40" s="29" t="s">
        <v>403</v>
      </c>
      <c r="H40" s="134">
        <f>_xll.BDH(G40,$E$4,$C$1,$C$1)</f>
        <v>2.5</v>
      </c>
      <c r="I40" s="29"/>
      <c r="J40" s="29"/>
      <c r="K40" s="29"/>
      <c r="L40" s="29"/>
      <c r="M40" s="29"/>
      <c r="N40" s="29"/>
      <c r="O40" s="131"/>
    </row>
    <row r="41" spans="1:15">
      <c r="A41" s="137"/>
      <c r="B41" s="131" t="s">
        <v>364</v>
      </c>
      <c r="C41" s="29" t="s">
        <v>314</v>
      </c>
      <c r="D41" s="139">
        <v>0.46057999999999999</v>
      </c>
      <c r="E41" s="139">
        <v>0.48233999999999999</v>
      </c>
      <c r="F41" s="84"/>
      <c r="G41" s="29" t="s">
        <v>403</v>
      </c>
      <c r="H41" s="134">
        <f>_xll.BDH(G41,$E$4,$C$1,$C$1)</f>
        <v>2.5</v>
      </c>
      <c r="I41" s="29"/>
      <c r="J41" s="29"/>
      <c r="K41" s="29"/>
      <c r="L41" s="29"/>
      <c r="M41" s="29"/>
      <c r="N41" s="29"/>
      <c r="O41" s="131"/>
    </row>
    <row r="42" spans="1:15">
      <c r="B42" s="38"/>
      <c r="D42" s="84"/>
      <c r="F42" s="84"/>
      <c r="O42" s="38"/>
    </row>
    <row r="43" spans="1:15">
      <c r="A43" s="137"/>
      <c r="B43" s="131"/>
      <c r="C43" s="51" t="s">
        <v>371</v>
      </c>
      <c r="D43" s="132"/>
      <c r="E43" s="29"/>
      <c r="F43" s="84"/>
      <c r="G43" s="51" t="s">
        <v>392</v>
      </c>
      <c r="H43" s="29"/>
      <c r="I43" s="29"/>
      <c r="J43" s="29"/>
      <c r="K43" s="29"/>
      <c r="L43" s="29"/>
      <c r="M43" s="29"/>
      <c r="N43" s="29"/>
      <c r="O43" s="131"/>
    </row>
    <row r="44" spans="1:15">
      <c r="A44" s="137"/>
      <c r="B44" s="131"/>
      <c r="C44" s="29"/>
      <c r="D44" s="139"/>
      <c r="E44" s="139"/>
      <c r="F44" s="84"/>
      <c r="G44" s="29"/>
      <c r="H44" s="29"/>
      <c r="I44" s="29"/>
      <c r="J44" s="29"/>
      <c r="K44" s="29"/>
      <c r="L44" s="29"/>
      <c r="M44" s="29"/>
      <c r="N44" s="29"/>
      <c r="O44" s="131"/>
    </row>
    <row r="45" spans="1:15">
      <c r="A45" s="137"/>
      <c r="B45" s="147" t="str">
        <f>_xll.BCurve(C43,"CurveDate="&amp;C1,"cols=4;rows=25")</f>
        <v>Term</v>
      </c>
      <c r="C45" s="49" t="s">
        <v>336</v>
      </c>
      <c r="D45" s="148" t="s">
        <v>339</v>
      </c>
      <c r="E45" s="148" t="s">
        <v>340</v>
      </c>
      <c r="F45" s="84"/>
      <c r="G45" s="29"/>
      <c r="H45" s="49" t="s">
        <v>273</v>
      </c>
      <c r="I45" s="49"/>
      <c r="J45" s="49" t="s">
        <v>339</v>
      </c>
      <c r="K45" s="49" t="s">
        <v>340</v>
      </c>
      <c r="L45" s="49" t="s">
        <v>467</v>
      </c>
      <c r="M45" s="49" t="s">
        <v>339</v>
      </c>
      <c r="N45" s="49" t="s">
        <v>340</v>
      </c>
      <c r="O45" s="49" t="s">
        <v>329</v>
      </c>
    </row>
    <row r="46" spans="1:15">
      <c r="A46" s="137"/>
      <c r="B46" s="131" t="s">
        <v>341</v>
      </c>
      <c r="C46" s="29" t="s">
        <v>337</v>
      </c>
      <c r="D46" s="139">
        <v>0.55613000000000001</v>
      </c>
      <c r="E46" s="139">
        <v>0.55613000000000001</v>
      </c>
      <c r="F46" s="84"/>
      <c r="G46" s="29"/>
      <c r="H46" s="29"/>
      <c r="I46" s="29"/>
      <c r="J46" s="29"/>
      <c r="K46" s="29"/>
      <c r="L46" s="29"/>
      <c r="M46" s="29"/>
      <c r="N46" s="29"/>
      <c r="O46" s="131"/>
    </row>
    <row r="47" spans="1:15">
      <c r="A47" s="137"/>
      <c r="B47" s="131" t="s">
        <v>342</v>
      </c>
      <c r="C47" s="29" t="s">
        <v>338</v>
      </c>
      <c r="D47" s="139">
        <v>0.34483000000000003</v>
      </c>
      <c r="E47" s="139">
        <v>0.34483000000000003</v>
      </c>
      <c r="F47" s="84"/>
      <c r="G47" s="29"/>
      <c r="H47" s="29"/>
      <c r="I47" s="29"/>
      <c r="J47" s="29"/>
      <c r="K47" s="29"/>
      <c r="L47" s="29"/>
      <c r="M47" s="29"/>
      <c r="N47" s="29"/>
      <c r="O47" s="131"/>
    </row>
    <row r="48" spans="1:15">
      <c r="A48" s="137"/>
      <c r="B48" s="131" t="s">
        <v>343</v>
      </c>
      <c r="C48" s="29" t="s">
        <v>338</v>
      </c>
      <c r="D48" s="139">
        <v>0.28927000000000003</v>
      </c>
      <c r="E48" s="139">
        <v>0.28927000000000003</v>
      </c>
      <c r="F48" s="84"/>
      <c r="G48" s="29"/>
      <c r="H48" s="29"/>
      <c r="I48" s="29"/>
      <c r="J48" s="29"/>
      <c r="K48" s="29"/>
      <c r="L48" s="29"/>
      <c r="M48" s="29"/>
      <c r="N48" s="29"/>
      <c r="O48" s="131"/>
    </row>
    <row r="49" spans="1:15">
      <c r="A49" s="137"/>
      <c r="B49" s="131" t="s">
        <v>344</v>
      </c>
      <c r="C49" s="29" t="s">
        <v>338</v>
      </c>
      <c r="D49" s="139">
        <v>0.31342999999999999</v>
      </c>
      <c r="E49" s="139">
        <v>0.31342999999999999</v>
      </c>
      <c r="F49" s="84"/>
      <c r="G49" s="29"/>
      <c r="H49" s="29"/>
      <c r="I49" s="29"/>
      <c r="J49" s="29"/>
      <c r="K49" s="29"/>
      <c r="L49" s="29"/>
      <c r="M49" s="29"/>
      <c r="N49" s="29"/>
      <c r="O49" s="131"/>
    </row>
    <row r="50" spans="1:15">
      <c r="A50" s="137"/>
      <c r="B50" s="131" t="s">
        <v>345</v>
      </c>
      <c r="C50" s="29" t="s">
        <v>338</v>
      </c>
      <c r="D50" s="139">
        <v>0.25233</v>
      </c>
      <c r="E50" s="139">
        <v>0.25233</v>
      </c>
      <c r="F50" s="84"/>
      <c r="G50" s="29"/>
      <c r="H50" s="29"/>
      <c r="I50" s="29"/>
      <c r="J50" s="29"/>
      <c r="K50" s="29"/>
      <c r="L50" s="29"/>
      <c r="M50" s="29"/>
      <c r="N50" s="29"/>
      <c r="O50" s="131"/>
    </row>
    <row r="51" spans="1:15">
      <c r="A51" s="137"/>
      <c r="B51" s="131" t="s">
        <v>346</v>
      </c>
      <c r="C51" s="29" t="s">
        <v>338</v>
      </c>
      <c r="D51" s="139">
        <v>0.25097000000000003</v>
      </c>
      <c r="E51" s="139">
        <v>0.25097000000000003</v>
      </c>
      <c r="F51" s="84"/>
      <c r="G51" s="29"/>
      <c r="H51" s="29"/>
      <c r="I51" s="29"/>
      <c r="J51" s="29"/>
      <c r="K51" s="29"/>
      <c r="L51" s="29"/>
      <c r="M51" s="29"/>
      <c r="N51" s="29"/>
      <c r="O51" s="131"/>
    </row>
    <row r="52" spans="1:15">
      <c r="A52" s="137"/>
      <c r="B52" s="131" t="s">
        <v>347</v>
      </c>
      <c r="C52" s="29" t="s">
        <v>338</v>
      </c>
      <c r="D52" s="139">
        <v>0.25435000000000002</v>
      </c>
      <c r="E52" s="139">
        <v>0.25435000000000002</v>
      </c>
      <c r="F52" s="84"/>
      <c r="G52" s="29"/>
      <c r="H52" s="29"/>
      <c r="I52" s="29"/>
      <c r="J52" s="29"/>
      <c r="K52" s="29"/>
      <c r="L52" s="29"/>
      <c r="M52" s="29"/>
      <c r="N52" s="29"/>
      <c r="O52" s="131"/>
    </row>
    <row r="53" spans="1:15">
      <c r="A53" s="137"/>
      <c r="B53" s="131" t="s">
        <v>348</v>
      </c>
      <c r="C53" s="29" t="s">
        <v>314</v>
      </c>
      <c r="D53" s="139">
        <v>0.31748999999999999</v>
      </c>
      <c r="E53" s="139">
        <v>0.32311000000000001</v>
      </c>
      <c r="F53" s="84"/>
      <c r="G53" s="29"/>
      <c r="H53" s="29"/>
      <c r="I53" s="29"/>
      <c r="J53" s="29"/>
      <c r="K53" s="29"/>
      <c r="L53" s="29"/>
      <c r="M53" s="29"/>
      <c r="N53" s="29"/>
      <c r="O53" s="131"/>
    </row>
    <row r="54" spans="1:15">
      <c r="A54" s="137"/>
      <c r="B54" s="131" t="s">
        <v>349</v>
      </c>
      <c r="C54" s="29" t="s">
        <v>314</v>
      </c>
      <c r="D54" s="139">
        <v>0.32191999999999998</v>
      </c>
      <c r="E54" s="139">
        <v>0.32807999999999998</v>
      </c>
      <c r="F54" s="84"/>
      <c r="G54" s="29"/>
      <c r="H54" s="29"/>
      <c r="I54" s="29"/>
      <c r="J54" s="29"/>
      <c r="K54" s="29"/>
      <c r="L54" s="29"/>
      <c r="M54" s="29"/>
      <c r="N54" s="29"/>
      <c r="O54" s="131"/>
    </row>
    <row r="55" spans="1:15">
      <c r="A55" s="137"/>
      <c r="B55" s="131" t="s">
        <v>350</v>
      </c>
      <c r="C55" s="29" t="s">
        <v>314</v>
      </c>
      <c r="D55" s="139">
        <v>0.35766999999999999</v>
      </c>
      <c r="E55" s="139">
        <v>0.36432999999999999</v>
      </c>
      <c r="F55" s="84"/>
      <c r="G55" s="29"/>
      <c r="H55" s="29"/>
      <c r="I55" s="29"/>
      <c r="J55" s="29"/>
      <c r="K55" s="29"/>
      <c r="L55" s="29"/>
      <c r="M55" s="29"/>
      <c r="N55" s="29"/>
      <c r="O55" s="131"/>
    </row>
    <row r="56" spans="1:15">
      <c r="A56" s="137"/>
      <c r="B56" s="131" t="s">
        <v>351</v>
      </c>
      <c r="C56" s="29" t="s">
        <v>314</v>
      </c>
      <c r="D56" s="139">
        <v>0.40805000000000002</v>
      </c>
      <c r="E56" s="139">
        <v>0.41794999999999999</v>
      </c>
      <c r="F56" s="84"/>
      <c r="G56" s="29"/>
      <c r="H56" s="29"/>
      <c r="I56" s="29"/>
      <c r="J56" s="29"/>
      <c r="K56" s="29"/>
      <c r="L56" s="29"/>
      <c r="M56" s="29"/>
      <c r="N56" s="29"/>
      <c r="O56" s="131"/>
    </row>
    <row r="57" spans="1:15">
      <c r="A57" s="137"/>
      <c r="B57" s="131" t="s">
        <v>352</v>
      </c>
      <c r="C57" s="29" t="s">
        <v>314</v>
      </c>
      <c r="D57" s="139">
        <v>0.46311999999999998</v>
      </c>
      <c r="E57" s="139">
        <v>0.47527999999999998</v>
      </c>
      <c r="F57" s="84"/>
      <c r="G57" s="29"/>
      <c r="H57" s="29"/>
      <c r="I57" s="29"/>
      <c r="J57" s="29"/>
      <c r="K57" s="29"/>
      <c r="L57" s="29"/>
      <c r="M57" s="29"/>
      <c r="N57" s="29"/>
      <c r="O57" s="131"/>
    </row>
    <row r="58" spans="1:15">
      <c r="A58" s="137"/>
      <c r="B58" s="131" t="s">
        <v>353</v>
      </c>
      <c r="C58" s="29" t="s">
        <v>314</v>
      </c>
      <c r="D58" s="139">
        <v>0.51798</v>
      </c>
      <c r="E58" s="139">
        <v>0.52402000000000004</v>
      </c>
      <c r="F58" s="84"/>
      <c r="G58" s="29" t="s">
        <v>404</v>
      </c>
      <c r="H58" s="29">
        <f>_xll.BDH(G58,$H$45,$C$1,$C$1)</f>
        <v>23.875</v>
      </c>
      <c r="I58" s="29"/>
      <c r="J58" s="29">
        <f>100*(100*(-VLOOKUP(L58,$B$46:$E$69,3,FALSE)/100+(((1+((1+((((1+VLOOKUP(L58,$B$46:$E$69,3,FALSE)/100*(360/365)/2)^(2/4)-1)*4)-H58/10000)/4)^4-1)/360)^90-1)*4)))-H33</f>
        <v>-25.630274849167904</v>
      </c>
      <c r="K58" s="29">
        <f>100*(100*(-VLOOKUP(L58,$B$46:$E$69,4,FALSE)/100+(((1+((1+((((1+VLOOKUP(L58,$B$46:$E$69,4,FALSE)/100*(360/365)/2)^(2/4)-1)*4)-H58/10000)/4)^4-1)/360)^90-1)*4)))-H33</f>
        <v>-25.637680108127675</v>
      </c>
      <c r="L58" s="29" t="s">
        <v>468</v>
      </c>
      <c r="M58" s="122">
        <f>VLOOKUP(L58,$B$46:$E$69,3,FALSE)+J58/100</f>
        <v>0.26167725150832094</v>
      </c>
      <c r="N58" s="122">
        <f>VLOOKUP(L58,$B$46:$E$69,4,FALSE)+K58/100</f>
        <v>0.26764319891872329</v>
      </c>
      <c r="O58" s="121">
        <f>AVERAGE(M58,N58)</f>
        <v>0.26466022521352212</v>
      </c>
    </row>
    <row r="59" spans="1:15">
      <c r="A59" s="137"/>
      <c r="B59" s="131" t="s">
        <v>354</v>
      </c>
      <c r="C59" s="29" t="s">
        <v>314</v>
      </c>
      <c r="D59" s="139">
        <v>0.56425000000000003</v>
      </c>
      <c r="E59" s="139">
        <v>0.57028999999999996</v>
      </c>
      <c r="F59" s="84"/>
      <c r="G59" s="29"/>
      <c r="H59" s="29"/>
      <c r="I59" s="29"/>
      <c r="J59" s="29"/>
      <c r="K59" s="29"/>
      <c r="L59" s="29"/>
      <c r="M59" s="51"/>
      <c r="N59" s="122"/>
      <c r="O59" s="118"/>
    </row>
    <row r="60" spans="1:15">
      <c r="A60" s="137"/>
      <c r="B60" s="131" t="s">
        <v>355</v>
      </c>
      <c r="C60" s="29" t="s">
        <v>314</v>
      </c>
      <c r="D60" s="139">
        <v>0.60446999999999995</v>
      </c>
      <c r="E60" s="139">
        <v>0.61173</v>
      </c>
      <c r="F60" s="84"/>
      <c r="G60" s="29"/>
      <c r="H60" s="29"/>
      <c r="I60" s="29"/>
      <c r="J60" s="29"/>
      <c r="K60" s="29"/>
      <c r="L60" s="29"/>
      <c r="M60" s="51"/>
      <c r="N60" s="122"/>
      <c r="O60" s="118"/>
    </row>
    <row r="61" spans="1:15">
      <c r="A61" s="137"/>
      <c r="B61" s="131" t="s">
        <v>356</v>
      </c>
      <c r="C61" s="29" t="s">
        <v>314</v>
      </c>
      <c r="D61" s="139">
        <v>0.64207000000000003</v>
      </c>
      <c r="E61" s="139">
        <v>0.64842999999999995</v>
      </c>
      <c r="F61" s="84"/>
      <c r="G61" s="29" t="s">
        <v>405</v>
      </c>
      <c r="H61" s="29">
        <f>_xll.BDH(G61,$E$4,$C$1,$C$1)</f>
        <v>23.625</v>
      </c>
      <c r="I61" s="29"/>
      <c r="J61" s="29">
        <f>100*(100*(-VLOOKUP(L61,$B$46:$E$69,3,FALSE)/100+(((1+((1+((((1+VLOOKUP(L61,$B$46:$E$69,3,FALSE)/100*(360/365)/2)^(2/4)-1)*4)-H61/10000)/4)^4-1)/360)^90-1)*4)))-H34</f>
        <v>-25.756097877638705</v>
      </c>
      <c r="K61" s="29">
        <f>100*(100*(-VLOOKUP(L61,$B$46:$E$69,4,FALSE)/100+(((1+((1+((((1+VLOOKUP(L61,$B$46:$E$69,4,FALSE)/100*(360/365)/2)^(2/4)-1)*4)-H61/10000)/4)^4-1)/360)^90-1)*4)))-H34</f>
        <v>-25.763304836785412</v>
      </c>
      <c r="L61" s="29" t="s">
        <v>469</v>
      </c>
      <c r="M61" s="122">
        <f>VLOOKUP(L61,$B$46:$E$69,3,FALSE)+J61/100</f>
        <v>0.38450902122361297</v>
      </c>
      <c r="N61" s="122">
        <f>VLOOKUP(L61,$B$46:$E$69,4,FALSE)+K61/100</f>
        <v>0.39079695163214584</v>
      </c>
      <c r="O61" s="121">
        <f>AVERAGE(M61,N61)</f>
        <v>0.38765298642787938</v>
      </c>
    </row>
    <row r="62" spans="1:15">
      <c r="A62" s="137"/>
      <c r="B62" s="131" t="s">
        <v>357</v>
      </c>
      <c r="C62" s="29" t="s">
        <v>314</v>
      </c>
      <c r="D62" s="139">
        <v>0.67173000000000005</v>
      </c>
      <c r="E62" s="139">
        <v>0.68176999999999999</v>
      </c>
      <c r="F62" s="84"/>
      <c r="G62" s="29"/>
      <c r="H62" s="29"/>
      <c r="I62" s="29"/>
      <c r="J62" s="29"/>
      <c r="K62" s="29"/>
      <c r="L62" s="29"/>
      <c r="M62" s="51"/>
      <c r="N62" s="122"/>
      <c r="O62" s="118"/>
    </row>
    <row r="63" spans="1:15">
      <c r="A63" s="137"/>
      <c r="B63" s="131" t="s">
        <v>358</v>
      </c>
      <c r="C63" s="29" t="s">
        <v>314</v>
      </c>
      <c r="D63" s="139">
        <v>0.69869999999999999</v>
      </c>
      <c r="E63" s="139">
        <v>0.70779999999999998</v>
      </c>
      <c r="F63" s="84"/>
      <c r="G63" s="29" t="s">
        <v>406</v>
      </c>
      <c r="H63" s="29">
        <f>_xll.BDH(G63,$E$4,$C$1,$C$1)</f>
        <v>23.5</v>
      </c>
      <c r="I63" s="29"/>
      <c r="J63" s="29">
        <f>100*(100*(-VLOOKUP(L63,$B$46:$E$69,3,FALSE)/100+(((1+((1+((((1+VLOOKUP(L63,$B$46:$E$69,3,FALSE)/100*(360/365)/2)^(2/4)-1)*4)-H63/10000)/4)^4-1)/360)^90-1)*4)))-H35</f>
        <v>-26.043667308204391</v>
      </c>
      <c r="K63" s="29">
        <f>100*(100*(-
VLOOKUP(L63,$B$46:$E$69,4,FALSE)/100+(((1+((1+((((1+
VLOOKUP(L63,$B$46:$E$69,4,FALSE)/100*(360/365)/2)^(2/4)-1)*4)-H63/10000)/4)^4-1)/360)^90-1)*4)))-H35</f>
        <v>-26.053583707547649</v>
      </c>
      <c r="L63" s="29" t="s">
        <v>470</v>
      </c>
      <c r="M63" s="122">
        <f>VLOOKUP(L63,$B$46:$E$69,3,FALSE)+J63/100</f>
        <v>0.43826332691795605</v>
      </c>
      <c r="N63" s="122">
        <f xml:space="preserve">
VLOOKUP(L63,$B$46:$E$69,4,FALSE)+K63/100</f>
        <v>0.44726416292452348</v>
      </c>
      <c r="O63" s="121">
        <f>AVERAGE(M63,N63)</f>
        <v>0.44276374492123977</v>
      </c>
    </row>
    <row r="64" spans="1:15">
      <c r="A64" s="137"/>
      <c r="B64" s="131" t="s">
        <v>359</v>
      </c>
      <c r="C64" s="29" t="s">
        <v>314</v>
      </c>
      <c r="D64" s="139">
        <v>0.75400999999999996</v>
      </c>
      <c r="E64" s="139">
        <v>0.75999000000000005</v>
      </c>
      <c r="F64" s="84"/>
      <c r="G64" s="29" t="s">
        <v>407</v>
      </c>
      <c r="H64" s="29">
        <f>_xll.BDH(G64,$E$4,$C$1,$C$1)</f>
        <v>23.375</v>
      </c>
      <c r="I64" s="29"/>
      <c r="J64" s="29">
        <f>100*(100*(-VLOOKUP(L64,$B$46:$E$69,3,FALSE)/100+(((1+((1+((((1+VLOOKUP(L64,$B$46:$E$69,3,FALSE)/100*(360/365)/2)^(2/4)-1)*4)-H64/10000)/4)^4-1)/360)^90-1)*4)))-H36</f>
        <v>-26.047373228659815</v>
      </c>
      <c r="K64" s="29">
        <f>100*(100*(-VLOOKUP(L64,$B$46:$E$69,4,FALSE)
/100+(((1+((1+((((1+VLOOKUP(L64,$B$46:$E$69,4,FALSE)
/100*(360/365)/2)^(2/4)-1)*4)-H64/10000)/4)^4-1)/360)^90-1)*4)))-H36</f>
        <v>-26.053648276236395</v>
      </c>
      <c r="L64" s="29" t="s">
        <v>471</v>
      </c>
      <c r="M64" s="122">
        <f>VLOOKUP(L64,$B$46:$E$69,3,FALSE)+J64/100</f>
        <v>0.49353626771340181</v>
      </c>
      <c r="N64" s="122">
        <f>VLOOKUP(L64,$B$46:$E$69,4,FALSE)+K64/100</f>
        <v>0.49945351723763609</v>
      </c>
      <c r="O64" s="121">
        <f t="shared" ref="O64:O69" si="15">AVERAGE(M64,N64)</f>
        <v>0.49649489247551892</v>
      </c>
    </row>
    <row r="65" spans="1:15">
      <c r="A65" s="137"/>
      <c r="B65" s="131" t="s">
        <v>360</v>
      </c>
      <c r="C65" s="29" t="s">
        <v>314</v>
      </c>
      <c r="D65" s="139">
        <v>0.80335000000000001</v>
      </c>
      <c r="E65" s="139">
        <v>0.81364999999999998</v>
      </c>
      <c r="F65" s="84"/>
      <c r="G65" s="29" t="s">
        <v>408</v>
      </c>
      <c r="H65" s="29">
        <f>_xll.BDH(G65,$E$4,$C$1,$C$1)</f>
        <v>23.125</v>
      </c>
      <c r="I65" s="29"/>
      <c r="J65" s="29">
        <f>100*(100*(-VLOOKUP(L65,$B$46:$E$69,3,FALSE)/100+(((1+((1+((((1+VLOOKUP(L65,$B$46:$E$69,3,FALSE)/100*(360/365)/2)^(2/4)-1)*4)-H65/10000)/4)^4-1)/360)^90-1)*4)))-H37</f>
        <v>-26.096970802949325</v>
      </c>
      <c r="K65" s="29">
        <f>100*(100*(-VLOOKUP(L65,$B$46:$E$69,4,FALSE)/100+(((1+((1+((((1+VLOOKUP(L65,$B$46:$E$69,4,FALSE)/100*(360/365)/2)^(2/4)-1)*4)-H65/10000)/4)^4-1)/360)^90-1)*4)))-H37</f>
        <v>-26.107367173627349</v>
      </c>
      <c r="L65" s="29" t="s">
        <v>472</v>
      </c>
      <c r="M65" s="122">
        <f>VLOOKUP(L65,$B$46:$E$69,3,FALSE)+J65/100</f>
        <v>0.54238029197050674</v>
      </c>
      <c r="N65" s="122">
        <f>VLOOKUP(L65,$B$46:$E$69,4,FALSE)+K65/100</f>
        <v>0.55257632826372649</v>
      </c>
      <c r="O65" s="121">
        <f t="shared" si="15"/>
        <v>0.54747831011711656</v>
      </c>
    </row>
    <row r="66" spans="1:15">
      <c r="A66" s="137"/>
      <c r="B66" s="131" t="s">
        <v>361</v>
      </c>
      <c r="C66" s="29" t="s">
        <v>314</v>
      </c>
      <c r="D66" s="139">
        <v>0.82067999999999997</v>
      </c>
      <c r="E66" s="139">
        <v>0.83042000000000005</v>
      </c>
      <c r="F66" s="84"/>
      <c r="G66" s="29" t="s">
        <v>409</v>
      </c>
      <c r="H66" s="29">
        <f>_xll.BDH(G66,$E$4,$C$1,$C$1)</f>
        <v>23</v>
      </c>
      <c r="I66" s="29"/>
      <c r="J66" s="29">
        <f>100*(100*(-VLOOKUP(L66,$B$46:$E$69,3,FALSE)/100+(((1+((1+((((1+VLOOKUP(L66,$B$46:$E$69,3,FALSE)/100*(360/365)/2)^(2/4)-1)*4)-H66/10000)/4)^4-1)/360)^90-1)*4)))-H38</f>
        <v>-26.288696005135723</v>
      </c>
      <c r="K66" s="29">
        <f>100*(100*(-VLOOKUP(L66,$B$46:$E$69,4,FALSE)/100+(((1+((1+((((1+VLOOKUP(L66,$B$46:$E$69,4,FALSE)/100*(360/365)/2)^(2/4)-1)*4)-H66/10000)/4)^4-1)/360)^90-1)*4)))-H38</f>
        <v>-26.298394119309428</v>
      </c>
      <c r="L66" s="29" t="s">
        <v>473</v>
      </c>
      <c r="M66" s="122">
        <f>VLOOKUP(L66,$B$46:$E$69,3,FALSE)+J66/100</f>
        <v>0.55779303994864271</v>
      </c>
      <c r="N66" s="122">
        <f>VLOOKUP(L66,$B$46:$E$69,4,FALSE)+K66/100</f>
        <v>0.56743605880690584</v>
      </c>
      <c r="O66" s="121">
        <f t="shared" si="15"/>
        <v>0.56261454937777433</v>
      </c>
    </row>
    <row r="67" spans="1:15">
      <c r="A67" s="137"/>
      <c r="B67" s="131" t="s">
        <v>362</v>
      </c>
      <c r="C67" s="29" t="s">
        <v>314</v>
      </c>
      <c r="D67" s="139">
        <v>0.82908000000000004</v>
      </c>
      <c r="E67" s="139">
        <v>0.83992</v>
      </c>
      <c r="F67" s="84"/>
      <c r="G67" s="29" t="s">
        <v>410</v>
      </c>
      <c r="H67" s="29">
        <f>_xll.BDH(G67,$E$4,$C$1,$C$1)</f>
        <v>23.25</v>
      </c>
      <c r="I67" s="29"/>
      <c r="J67" s="29">
        <f>100*(100*(-VLOOKUP(L67,$B$46:$E$69,3,FALSE)/100+(((1+((1+((((1+VLOOKUP(L67,$B$46:$E$69,3,FALSE)/100*(360/365)/2)^(2/4)-1)*4)-H67/10000)/4)^4-1)/360)^90-1)*4)))-H39</f>
        <v>-26.798528274043356</v>
      </c>
      <c r="K67" s="29">
        <f>100*(100*(-VLOOKUP(L67,$B$46:$E$69,4,FALSE)
/100+(((1+((1+((((1+VLOOKUP(L67,$B$46:$E$69,4,FALSE)
/100*(360/365)/2)^(2/4)-1)*4)-H67/10000)/4)^4-1)/360)^90-1)*4)))-H39</f>
        <v>-26.809277720502894</v>
      </c>
      <c r="L67" s="29" t="s">
        <v>474</v>
      </c>
      <c r="M67" s="122">
        <f>VLOOKUP(L67,$B$46:$E$69,3,FALSE)+J67/100</f>
        <v>0.5610947172595665</v>
      </c>
      <c r="N67" s="122">
        <f>VLOOKUP(L67,$B$46:$E$69,4,FALSE)+K67/100</f>
        <v>0.571827222794971</v>
      </c>
      <c r="O67" s="121">
        <f t="shared" si="15"/>
        <v>0.5664609700272687</v>
      </c>
    </row>
    <row r="68" spans="1:15">
      <c r="A68" s="137"/>
      <c r="B68" s="131" t="s">
        <v>363</v>
      </c>
      <c r="C68" s="29" t="s">
        <v>314</v>
      </c>
      <c r="D68" s="139">
        <v>0.78537999999999997</v>
      </c>
      <c r="E68" s="139">
        <v>0.80001999999999995</v>
      </c>
      <c r="F68" s="84"/>
      <c r="G68" s="29" t="s">
        <v>410</v>
      </c>
      <c r="H68" s="29">
        <f>_xll.BDH(G68,$E$4,$C$1,$C$1)</f>
        <v>23.25</v>
      </c>
      <c r="I68" s="29"/>
      <c r="J68" s="29">
        <f>100*(100*(-VLOOKUP(L67,$B$46:$E$69,3,FALSE)
/100+(((1+((1+((((1+VLOOKUP(L67,$B$46:$E$69,3,FALSE)
/100*(360/365)/2)^(2/4)-1)*4)-H68/10000)/4)^4-1)/360)^90-1)*4)))-H40</f>
        <v>-26.798528274043356</v>
      </c>
      <c r="K68" s="29">
        <f>100*(100*(-VLOOKUP(L67,$B$46:$E$69,4,FALSE)
/100+(((1+((1+((((1+VLOOKUP(L67,$B$46:$E$69,4,FALSE)
/100*(360/365)/2)^(2/4)-1)*4)-H67/10000)/4)^4-1)/360)^90-1)*4)))-H39</f>
        <v>-26.809277720502894</v>
      </c>
      <c r="L68" s="29" t="s">
        <v>475</v>
      </c>
      <c r="M68" s="122">
        <f>VLOOKUP(L68,$B$46:$E$69,3,FALSE)
+J68/100</f>
        <v>0.51739471725956643</v>
      </c>
      <c r="N68" s="122">
        <f>VLOOKUP(L68,$B$46:$E$69,4,FALSE)+K68/100</f>
        <v>0.53192722279497096</v>
      </c>
      <c r="O68" s="121">
        <f t="shared" si="15"/>
        <v>0.52466097002726864</v>
      </c>
    </row>
    <row r="69" spans="1:15">
      <c r="A69" s="137"/>
      <c r="B69" s="131" t="s">
        <v>364</v>
      </c>
      <c r="C69" s="29" t="s">
        <v>314</v>
      </c>
      <c r="D69" s="139">
        <v>0.70355999999999996</v>
      </c>
      <c r="E69" s="139">
        <v>0.72543999999999997</v>
      </c>
      <c r="F69" s="84"/>
      <c r="G69" s="29" t="s">
        <v>410</v>
      </c>
      <c r="H69" s="29">
        <f>_xll.BDH(G69,$E$4,$C$1,$C$1)</f>
        <v>23.25</v>
      </c>
      <c r="I69" s="29"/>
      <c r="J69" s="29">
        <f>100*(100*(-VLOOKUP(L67,$B$46:$E$69,3,FALSE)
/100+(((1+((1+((((1+VLOOKUP(L67,$B$46:$E$69,3,FALSE)
/100*(360/365)/2)^(2/4)-1)*4)-H68/10000)/4)^4-1)/360)^90-1)*4)))-H40</f>
        <v>-26.798528274043356</v>
      </c>
      <c r="K69" s="29">
        <f>100*(100*(-VLOOKUP(L67,$B$46:$E$69,4,FALSE)
/100+(((1+((1+((((1+VLOOKUP(L67,$B$46:$E$69,4,FALSE)
/100*(360/365)/2)^(2/4)-1)*4)-H67/10000)/4)^4-1)/360)^90-1)*4)))-H39</f>
        <v>-26.809277720502894</v>
      </c>
      <c r="L69" s="29" t="s">
        <v>476</v>
      </c>
      <c r="M69" s="122">
        <f>VLOOKUP(L69,$B$46:$E$69,3,FALSE)
+J69/100</f>
        <v>0.43557471725956642</v>
      </c>
      <c r="N69" s="122">
        <f>VLOOKUP(L69,$B$46:$E$69,4,FALSE)
+K69/100</f>
        <v>0.45734722279497103</v>
      </c>
      <c r="O69" s="121">
        <f t="shared" si="15"/>
        <v>0.4464609700272687</v>
      </c>
    </row>
    <row r="70" spans="1:15">
      <c r="B70" s="38"/>
      <c r="D70" s="84"/>
      <c r="F70" s="84"/>
      <c r="O70" s="38"/>
    </row>
    <row r="71" spans="1:15">
      <c r="B71" s="131"/>
      <c r="C71" s="51" t="s">
        <v>445</v>
      </c>
      <c r="D71" s="132"/>
      <c r="E71" s="29"/>
      <c r="F71" s="84"/>
      <c r="O71" s="38"/>
    </row>
    <row r="72" spans="1:15">
      <c r="B72" s="131"/>
      <c r="C72" s="29"/>
      <c r="D72" s="139"/>
      <c r="E72" s="139"/>
      <c r="F72" s="84"/>
      <c r="O72" s="38"/>
    </row>
    <row r="73" spans="1:15">
      <c r="B73" s="147" t="str">
        <f>_xll.BCurve(C71,"CurveDate="&amp;$C$1)</f>
        <v>#N/A Invalid Profile</v>
      </c>
      <c r="C73" s="49"/>
      <c r="D73" s="148"/>
      <c r="E73" s="148"/>
      <c r="F73" s="84"/>
      <c r="O73" s="38"/>
    </row>
    <row r="74" spans="1:15">
      <c r="B74" s="131"/>
      <c r="C74" s="29"/>
      <c r="D74" s="139"/>
      <c r="E74" s="139"/>
      <c r="F74" s="84"/>
      <c r="O74" s="38"/>
    </row>
    <row r="75" spans="1:15">
      <c r="B75" s="131"/>
      <c r="C75" s="29"/>
      <c r="D75" s="139"/>
      <c r="E75" s="139"/>
      <c r="F75" s="84"/>
      <c r="O75" s="38"/>
    </row>
    <row r="76" spans="1:15">
      <c r="B76" s="131"/>
      <c r="C76" s="29"/>
      <c r="D76" s="139"/>
      <c r="E76" s="139"/>
      <c r="F76" s="84"/>
      <c r="O76" s="38"/>
    </row>
    <row r="77" spans="1:15">
      <c r="B77" s="131"/>
      <c r="C77" s="29"/>
      <c r="D77" s="139"/>
      <c r="E77" s="139"/>
      <c r="F77" s="84"/>
      <c r="O77" s="38"/>
    </row>
    <row r="78" spans="1:15">
      <c r="B78" s="131"/>
      <c r="C78" s="29"/>
      <c r="D78" s="139"/>
      <c r="E78" s="139"/>
      <c r="F78" s="84"/>
      <c r="O78" s="38"/>
    </row>
    <row r="79" spans="1:15">
      <c r="B79" s="131"/>
      <c r="C79" s="29"/>
      <c r="D79" s="139"/>
      <c r="E79" s="139"/>
      <c r="F79" s="84"/>
      <c r="O79" s="38"/>
    </row>
    <row r="80" spans="1:15">
      <c r="B80" s="131"/>
      <c r="C80" s="29"/>
      <c r="D80" s="139"/>
      <c r="E80" s="139"/>
      <c r="F80" s="84"/>
      <c r="O80" s="38"/>
    </row>
    <row r="81" spans="2:15">
      <c r="B81" s="131"/>
      <c r="C81" s="29"/>
      <c r="D81" s="139"/>
      <c r="E81" s="139"/>
      <c r="F81" s="84"/>
      <c r="O81" s="38"/>
    </row>
    <row r="82" spans="2:15">
      <c r="B82" s="131"/>
      <c r="C82" s="29"/>
      <c r="D82" s="139"/>
      <c r="E82" s="139"/>
      <c r="F82" s="84"/>
      <c r="O82" s="38"/>
    </row>
    <row r="83" spans="2:15">
      <c r="B83" s="131"/>
      <c r="C83" s="29"/>
      <c r="D83" s="139"/>
      <c r="E83" s="139"/>
      <c r="F83" s="84"/>
      <c r="O83" s="38"/>
    </row>
    <row r="84" spans="2:15">
      <c r="B84" s="131"/>
      <c r="C84" s="29"/>
      <c r="D84" s="139"/>
      <c r="E84" s="139"/>
      <c r="F84" s="84"/>
      <c r="O84" s="38"/>
    </row>
    <row r="85" spans="2:15">
      <c r="B85" s="131"/>
      <c r="C85" s="29"/>
      <c r="D85" s="139"/>
      <c r="E85" s="139"/>
      <c r="F85" s="84"/>
      <c r="O85" s="38"/>
    </row>
    <row r="86" spans="2:15">
      <c r="B86" s="131"/>
      <c r="C86" s="29"/>
      <c r="D86" s="139"/>
      <c r="E86" s="139"/>
      <c r="F86" s="84"/>
      <c r="O86" s="38"/>
    </row>
    <row r="87" spans="2:15">
      <c r="B87" s="131"/>
      <c r="C87" s="29"/>
      <c r="D87" s="139"/>
      <c r="E87" s="139"/>
      <c r="F87" s="84"/>
      <c r="O87" s="38"/>
    </row>
    <row r="88" spans="2:15">
      <c r="B88" s="131"/>
      <c r="C88" s="29"/>
      <c r="D88" s="139"/>
      <c r="E88" s="139"/>
      <c r="F88" s="84"/>
      <c r="O88" s="38"/>
    </row>
    <row r="89" spans="2:15">
      <c r="B89" s="131"/>
      <c r="C89" s="29"/>
      <c r="D89" s="139"/>
      <c r="E89" s="139"/>
      <c r="F89" s="84"/>
      <c r="O89" s="38"/>
    </row>
    <row r="90" spans="2:15">
      <c r="B90" s="131"/>
      <c r="C90" s="29"/>
      <c r="D90" s="139"/>
      <c r="E90" s="139"/>
      <c r="F90" s="84"/>
      <c r="O90" s="38"/>
    </row>
    <row r="91" spans="2:15">
      <c r="B91" s="131"/>
      <c r="C91" s="29"/>
      <c r="D91" s="139"/>
      <c r="E91" s="139"/>
      <c r="F91" s="84"/>
      <c r="O91" s="38"/>
    </row>
    <row r="92" spans="2:15">
      <c r="B92" s="131"/>
      <c r="C92" s="29"/>
      <c r="D92" s="139"/>
      <c r="E92" s="139"/>
      <c r="F92" s="84"/>
      <c r="O92" s="38"/>
    </row>
    <row r="93" spans="2:15">
      <c r="B93" s="131"/>
      <c r="C93" s="29"/>
      <c r="D93" s="139"/>
      <c r="E93" s="139"/>
      <c r="F93" s="84"/>
      <c r="O93" s="38"/>
    </row>
    <row r="94" spans="2:15">
      <c r="B94" s="131"/>
      <c r="C94" s="29"/>
      <c r="D94" s="139"/>
      <c r="E94" s="139"/>
      <c r="F94" s="84"/>
      <c r="O94" s="38"/>
    </row>
    <row r="95" spans="2:15">
      <c r="B95" s="131"/>
      <c r="C95" s="29"/>
      <c r="D95" s="139"/>
      <c r="E95" s="139"/>
      <c r="F95" s="84"/>
      <c r="O95" s="38"/>
    </row>
    <row r="96" spans="2:15">
      <c r="B96" s="131"/>
      <c r="C96" s="29"/>
      <c r="D96" s="139"/>
      <c r="E96" s="139"/>
      <c r="F96" s="84"/>
      <c r="O96" s="38"/>
    </row>
    <row r="97" spans="2:15">
      <c r="B97" s="131"/>
      <c r="C97" s="29"/>
      <c r="D97" s="139"/>
      <c r="E97" s="139"/>
      <c r="F97" s="84"/>
      <c r="O97" s="38"/>
    </row>
    <row r="98" spans="2:15">
      <c r="B98" s="38"/>
      <c r="D98" s="84"/>
      <c r="F98" s="84"/>
      <c r="O98" s="38"/>
    </row>
    <row r="99" spans="2:15">
      <c r="B99" s="38"/>
      <c r="D99" s="84"/>
      <c r="F99" s="84"/>
      <c r="O99" s="38"/>
    </row>
    <row r="100" spans="2:15">
      <c r="B100" s="38"/>
      <c r="D100" s="84"/>
      <c r="F100" s="84"/>
      <c r="O100" s="38"/>
    </row>
    <row r="101" spans="2:15">
      <c r="B101" s="38"/>
      <c r="D101" s="84"/>
      <c r="F101" s="84"/>
      <c r="O101" s="38"/>
    </row>
    <row r="102" spans="2:15">
      <c r="B102" s="38"/>
      <c r="D102" s="84"/>
      <c r="F102" s="84"/>
      <c r="O102" s="38"/>
    </row>
    <row r="103" spans="2:15">
      <c r="B103" s="38"/>
      <c r="D103" s="84"/>
      <c r="F103" s="84"/>
      <c r="O103" s="38"/>
    </row>
    <row r="104" spans="2:15">
      <c r="B104" s="38"/>
      <c r="D104" s="84"/>
      <c r="F104" s="84"/>
      <c r="O104" s="38"/>
    </row>
    <row r="105" spans="2:15">
      <c r="B105" s="38"/>
      <c r="D105" s="84"/>
      <c r="F105" s="84"/>
      <c r="O105" s="38"/>
    </row>
    <row r="106" spans="2:15">
      <c r="B106" s="38"/>
      <c r="D106" s="84"/>
      <c r="F106" s="84"/>
      <c r="O106" s="38"/>
    </row>
    <row r="107" spans="2:15">
      <c r="B107" s="38"/>
      <c r="D107" s="84"/>
      <c r="F107" s="84"/>
      <c r="O107" s="38"/>
    </row>
    <row r="108" spans="2:15">
      <c r="B108" s="38"/>
      <c r="D108" s="84"/>
      <c r="F108" s="84"/>
      <c r="O108" s="38"/>
    </row>
    <row r="109" spans="2:15">
      <c r="B109" s="38"/>
      <c r="D109" s="84"/>
      <c r="F109" s="84"/>
      <c r="O109" s="38"/>
    </row>
    <row r="110" spans="2:15">
      <c r="B110" s="38"/>
      <c r="D110" s="84"/>
      <c r="F110" s="84"/>
      <c r="O110" s="38"/>
    </row>
    <row r="111" spans="2:15">
      <c r="B111" s="38"/>
      <c r="D111" s="84"/>
      <c r="F111" s="84"/>
      <c r="O111" s="38"/>
    </row>
    <row r="112" spans="2:15">
      <c r="B112" s="38"/>
      <c r="D112" s="84"/>
      <c r="F112" s="84"/>
      <c r="O112" s="38"/>
    </row>
    <row r="113" spans="2:15">
      <c r="B113" s="38"/>
      <c r="D113" s="84"/>
      <c r="F113" s="84"/>
      <c r="O113" s="38"/>
    </row>
    <row r="114" spans="2:15">
      <c r="B114" s="38"/>
      <c r="D114" s="84"/>
      <c r="F114" s="84"/>
      <c r="O114" s="38"/>
    </row>
    <row r="115" spans="2:15">
      <c r="B115" s="38"/>
      <c r="D115" s="84"/>
      <c r="F115" s="84"/>
      <c r="O115" s="38"/>
    </row>
    <row r="116" spans="2:15">
      <c r="B116" s="38"/>
      <c r="D116" s="84"/>
      <c r="F116" s="84"/>
      <c r="O116" s="38"/>
    </row>
    <row r="117" spans="2:15">
      <c r="B117" s="38"/>
      <c r="D117" s="84"/>
      <c r="F117" s="84"/>
      <c r="O117" s="38"/>
    </row>
    <row r="118" spans="2:15">
      <c r="B118" s="38"/>
      <c r="D118" s="84"/>
      <c r="F118" s="84"/>
      <c r="O118" s="38"/>
    </row>
    <row r="119" spans="2:15">
      <c r="B119" s="38"/>
      <c r="D119" s="84"/>
      <c r="F119" s="84"/>
      <c r="O119" s="38"/>
    </row>
    <row r="120" spans="2:15">
      <c r="B120" s="38"/>
      <c r="D120" s="84"/>
      <c r="F120" s="84"/>
      <c r="O120" s="38"/>
    </row>
    <row r="121" spans="2:15">
      <c r="B121" s="38"/>
      <c r="D121" s="84"/>
      <c r="F121" s="84"/>
      <c r="O121" s="38"/>
    </row>
    <row r="122" spans="2:15">
      <c r="B122" s="38"/>
      <c r="D122" s="84"/>
      <c r="F122" s="84"/>
      <c r="O122" s="38"/>
    </row>
    <row r="123" spans="2:15">
      <c r="B123" s="38"/>
      <c r="D123" s="84"/>
      <c r="F123" s="84"/>
      <c r="O123" s="38"/>
    </row>
    <row r="124" spans="2:15">
      <c r="B124" s="38"/>
      <c r="D124" s="84"/>
      <c r="F124" s="84"/>
      <c r="O124" s="38"/>
    </row>
    <row r="125" spans="2:15">
      <c r="B125" s="38"/>
      <c r="D125" s="84"/>
      <c r="F125" s="84"/>
      <c r="O125" s="38"/>
    </row>
    <row r="126" spans="2:15">
      <c r="B126" s="38"/>
      <c r="D126" s="84"/>
      <c r="F126" s="84"/>
      <c r="O126" s="38"/>
    </row>
    <row r="127" spans="2:15">
      <c r="B127" s="38"/>
      <c r="D127" s="84"/>
      <c r="F127" s="84"/>
      <c r="O127" s="38"/>
    </row>
    <row r="128" spans="2:15">
      <c r="B128" s="38"/>
      <c r="D128" s="84"/>
      <c r="F128" s="84"/>
      <c r="O128" s="38"/>
    </row>
    <row r="129" spans="2:15">
      <c r="B129" s="38"/>
      <c r="D129" s="84"/>
      <c r="F129" s="84"/>
      <c r="O129" s="38"/>
    </row>
    <row r="130" spans="2:15">
      <c r="B130" s="38"/>
      <c r="D130" s="84"/>
      <c r="F130" s="84"/>
      <c r="O130" s="38"/>
    </row>
    <row r="131" spans="2:15">
      <c r="B131" s="38"/>
      <c r="D131" s="84"/>
      <c r="F131" s="84"/>
      <c r="O131" s="38"/>
    </row>
    <row r="132" spans="2:15">
      <c r="B132" s="38"/>
      <c r="D132" s="84"/>
      <c r="F132" s="84"/>
      <c r="O132" s="38"/>
    </row>
    <row r="133" spans="2:15">
      <c r="B133" s="38"/>
      <c r="D133" s="84"/>
      <c r="F133" s="84"/>
      <c r="O133" s="38"/>
    </row>
    <row r="134" spans="2:15">
      <c r="B134" s="38"/>
      <c r="D134" s="84"/>
      <c r="F134" s="84"/>
      <c r="O134" s="38"/>
    </row>
    <row r="135" spans="2:15">
      <c r="B135" s="38"/>
      <c r="D135" s="84"/>
      <c r="F135" s="84"/>
      <c r="O135" s="38"/>
    </row>
    <row r="136" spans="2:15">
      <c r="B136" s="38"/>
      <c r="D136" s="84"/>
      <c r="F136" s="84"/>
      <c r="O136" s="38"/>
    </row>
    <row r="137" spans="2:15">
      <c r="B137" s="38"/>
      <c r="D137" s="84"/>
      <c r="F137" s="84"/>
      <c r="O137" s="38"/>
    </row>
    <row r="138" spans="2:15">
      <c r="B138" s="38"/>
      <c r="D138" s="84"/>
      <c r="F138" s="84"/>
      <c r="O138" s="38"/>
    </row>
    <row r="139" spans="2:15">
      <c r="B139" s="38"/>
      <c r="D139" s="84"/>
      <c r="F139" s="84"/>
      <c r="O139" s="38"/>
    </row>
    <row r="140" spans="2:15">
      <c r="B140" s="38"/>
      <c r="D140" s="84"/>
      <c r="F140" s="84"/>
      <c r="O140" s="38"/>
    </row>
    <row r="141" spans="2:15">
      <c r="B141" s="38"/>
      <c r="D141" s="84"/>
      <c r="F141" s="84"/>
      <c r="O141" s="38"/>
    </row>
    <row r="142" spans="2:15">
      <c r="B142" s="38"/>
      <c r="D142" s="84"/>
      <c r="F142" s="84"/>
      <c r="O142" s="38"/>
    </row>
    <row r="143" spans="2:15">
      <c r="B143" s="38"/>
      <c r="D143" s="84"/>
      <c r="F143" s="84"/>
      <c r="O143" s="38"/>
    </row>
    <row r="144" spans="2:15">
      <c r="B144" s="38"/>
      <c r="D144" s="84"/>
      <c r="F144" s="84"/>
      <c r="O144" s="38"/>
    </row>
    <row r="145" spans="2:15">
      <c r="B145" s="38"/>
      <c r="D145" s="84"/>
      <c r="F145" s="84"/>
      <c r="O145" s="38"/>
    </row>
    <row r="146" spans="2:15">
      <c r="B146" s="38"/>
      <c r="D146" s="84"/>
      <c r="F146" s="84"/>
      <c r="O146" s="38"/>
    </row>
    <row r="147" spans="2:15">
      <c r="B147" s="38"/>
      <c r="D147" s="84"/>
      <c r="F147" s="84"/>
      <c r="O147" s="38"/>
    </row>
    <row r="148" spans="2:15">
      <c r="B148" s="38"/>
      <c r="D148" s="84"/>
      <c r="F148" s="84"/>
      <c r="O148" s="38"/>
    </row>
    <row r="149" spans="2:15">
      <c r="B149" s="38"/>
      <c r="D149" s="84"/>
      <c r="F149" s="84"/>
      <c r="O149" s="38"/>
    </row>
    <row r="150" spans="2:15">
      <c r="B150" s="38"/>
      <c r="D150" s="84"/>
      <c r="F150" s="84"/>
      <c r="O150" s="38"/>
    </row>
    <row r="151" spans="2:15">
      <c r="B151" s="38"/>
      <c r="D151" s="84"/>
      <c r="F151" s="84"/>
      <c r="O151" s="38"/>
    </row>
    <row r="152" spans="2:15">
      <c r="B152" s="38"/>
      <c r="D152" s="84"/>
      <c r="F152" s="84"/>
      <c r="O152" s="38"/>
    </row>
    <row r="153" spans="2:15">
      <c r="B153" s="38"/>
      <c r="D153" s="84"/>
      <c r="F153" s="84"/>
      <c r="O153" s="38"/>
    </row>
    <row r="154" spans="2:15">
      <c r="B154" s="38"/>
      <c r="D154" s="84"/>
      <c r="F154" s="84"/>
      <c r="O154" s="38"/>
    </row>
    <row r="155" spans="2:15">
      <c r="B155" s="38"/>
      <c r="D155" s="84"/>
      <c r="F155" s="84"/>
      <c r="O155" s="38"/>
    </row>
    <row r="156" spans="2:15">
      <c r="B156" s="38"/>
      <c r="D156" s="84"/>
      <c r="F156" s="84"/>
      <c r="O156" s="38"/>
    </row>
    <row r="157" spans="2:15">
      <c r="B157" s="38"/>
      <c r="D157" s="84"/>
      <c r="F157" s="84"/>
      <c r="O157" s="38"/>
    </row>
    <row r="158" spans="2:15">
      <c r="B158" s="38"/>
      <c r="D158" s="84"/>
      <c r="F158" s="84"/>
      <c r="O158" s="38"/>
    </row>
    <row r="159" spans="2:15">
      <c r="B159" s="38"/>
      <c r="D159" s="84"/>
      <c r="F159" s="84"/>
      <c r="O159" s="38"/>
    </row>
    <row r="160" spans="2:15">
      <c r="B160" s="38"/>
      <c r="D160" s="84"/>
      <c r="F160" s="84"/>
      <c r="O160" s="38"/>
    </row>
    <row r="161" spans="2:15">
      <c r="B161" s="38"/>
      <c r="D161" s="84"/>
      <c r="F161" s="84"/>
      <c r="O161" s="38"/>
    </row>
    <row r="162" spans="2:15">
      <c r="B162" s="38"/>
      <c r="D162" s="84"/>
      <c r="F162" s="84"/>
      <c r="O162" s="38"/>
    </row>
    <row r="163" spans="2:15">
      <c r="B163" s="38"/>
      <c r="D163" s="84"/>
      <c r="F163" s="84"/>
      <c r="O163" s="38"/>
    </row>
    <row r="164" spans="2:15">
      <c r="B164" s="38"/>
      <c r="D164" s="84"/>
      <c r="F164" s="84"/>
      <c r="O164" s="38"/>
    </row>
    <row r="165" spans="2:15">
      <c r="B165" s="38"/>
      <c r="D165" s="84"/>
      <c r="F165" s="84"/>
      <c r="O165" s="38"/>
    </row>
    <row r="166" spans="2:15">
      <c r="B166" s="38"/>
      <c r="D166" s="84"/>
      <c r="F166" s="84"/>
      <c r="O166" s="38"/>
    </row>
    <row r="167" spans="2:15">
      <c r="B167" s="38"/>
      <c r="D167" s="84"/>
      <c r="F167" s="84"/>
      <c r="O167" s="38"/>
    </row>
    <row r="168" spans="2:15">
      <c r="B168" s="38"/>
      <c r="D168" s="84"/>
      <c r="F168" s="84"/>
      <c r="O168" s="38"/>
    </row>
    <row r="169" spans="2:15">
      <c r="B169" s="38"/>
      <c r="D169" s="84"/>
      <c r="F169" s="84"/>
      <c r="O169" s="38"/>
    </row>
    <row r="170" spans="2:15">
      <c r="B170" s="38"/>
      <c r="D170" s="84"/>
      <c r="F170" s="84"/>
      <c r="O170" s="38"/>
    </row>
    <row r="171" spans="2:15">
      <c r="B171" s="38"/>
      <c r="D171" s="84"/>
      <c r="F171" s="84"/>
      <c r="O171" s="38"/>
    </row>
    <row r="172" spans="2:15">
      <c r="B172" s="38"/>
      <c r="D172" s="84"/>
      <c r="F172" s="84"/>
      <c r="O172" s="38"/>
    </row>
    <row r="173" spans="2:15">
      <c r="B173" s="38"/>
      <c r="D173" s="84"/>
      <c r="F173" s="84"/>
      <c r="O173" s="38"/>
    </row>
    <row r="174" spans="2:15">
      <c r="B174" s="38"/>
      <c r="D174" s="84"/>
      <c r="F174" s="84"/>
      <c r="O174" s="38"/>
    </row>
    <row r="175" spans="2:15">
      <c r="B175" s="38"/>
      <c r="D175" s="84"/>
      <c r="F175" s="84"/>
      <c r="O175" s="38"/>
    </row>
    <row r="176" spans="2:15">
      <c r="B176" s="38"/>
      <c r="D176" s="84"/>
      <c r="F176" s="84"/>
      <c r="O176" s="38"/>
    </row>
    <row r="177" spans="2:15">
      <c r="B177" s="38"/>
      <c r="D177" s="84"/>
      <c r="F177" s="84"/>
      <c r="O177" s="38"/>
    </row>
    <row r="178" spans="2:15">
      <c r="B178" s="38"/>
      <c r="D178" s="84"/>
      <c r="F178" s="84"/>
      <c r="O178" s="38"/>
    </row>
    <row r="179" spans="2:15">
      <c r="B179" s="38"/>
      <c r="D179" s="84"/>
      <c r="F179" s="84"/>
      <c r="O179" s="38"/>
    </row>
    <row r="180" spans="2:15">
      <c r="B180" s="38"/>
      <c r="D180" s="84"/>
      <c r="F180" s="84"/>
      <c r="O180" s="38"/>
    </row>
    <row r="181" spans="2:15">
      <c r="B181" s="38"/>
      <c r="D181" s="84"/>
      <c r="F181" s="84"/>
      <c r="O181" s="38"/>
    </row>
    <row r="182" spans="2:15">
      <c r="B182" s="38"/>
      <c r="D182" s="84"/>
      <c r="F182" s="84"/>
      <c r="O182" s="38"/>
    </row>
    <row r="183" spans="2:15">
      <c r="B183" s="38"/>
      <c r="D183" s="84"/>
      <c r="F183" s="84"/>
      <c r="O183" s="38"/>
    </row>
    <row r="184" spans="2:15">
      <c r="B184" s="38"/>
      <c r="D184" s="84"/>
      <c r="F184" s="84"/>
      <c r="O184" s="38"/>
    </row>
    <row r="185" spans="2:15">
      <c r="B185" s="38"/>
      <c r="D185" s="84"/>
      <c r="F185" s="84"/>
      <c r="O185" s="38"/>
    </row>
    <row r="186" spans="2:15">
      <c r="B186" s="38"/>
      <c r="D186" s="84"/>
      <c r="F186" s="84"/>
      <c r="O186" s="38"/>
    </row>
    <row r="187" spans="2:15">
      <c r="B187" s="38"/>
      <c r="D187" s="84"/>
      <c r="F187" s="84"/>
      <c r="O187" s="38"/>
    </row>
    <row r="188" spans="2:15">
      <c r="B188" s="38"/>
      <c r="D188" s="84"/>
      <c r="F188" s="84"/>
      <c r="O188" s="38"/>
    </row>
    <row r="189" spans="2:15">
      <c r="B189" s="38"/>
      <c r="D189" s="84"/>
      <c r="F189" s="84"/>
      <c r="O189" s="38"/>
    </row>
    <row r="190" spans="2:15">
      <c r="B190" s="38"/>
      <c r="D190" s="84"/>
      <c r="F190" s="84"/>
      <c r="O190" s="38"/>
    </row>
    <row r="191" spans="2:15">
      <c r="B191" s="38"/>
      <c r="D191" s="84"/>
      <c r="F191" s="84"/>
      <c r="O191" s="38"/>
    </row>
    <row r="192" spans="2:15">
      <c r="B192" s="38"/>
      <c r="D192" s="84"/>
      <c r="F192" s="84"/>
      <c r="O192" s="38"/>
    </row>
    <row r="193" spans="2:15">
      <c r="B193" s="38"/>
      <c r="D193" s="84"/>
      <c r="F193" s="84"/>
      <c r="O193" s="38"/>
    </row>
    <row r="194" spans="2:15">
      <c r="B194" s="38"/>
      <c r="D194" s="84"/>
      <c r="F194" s="84"/>
      <c r="O194" s="38"/>
    </row>
    <row r="195" spans="2:15">
      <c r="B195" s="38"/>
      <c r="D195" s="84"/>
      <c r="F195" s="84"/>
      <c r="O195" s="38"/>
    </row>
    <row r="196" spans="2:15">
      <c r="B196" s="38"/>
      <c r="D196" s="84"/>
      <c r="F196" s="84"/>
      <c r="O196" s="38"/>
    </row>
    <row r="197" spans="2:15">
      <c r="B197" s="38"/>
      <c r="D197" s="84"/>
      <c r="F197" s="84"/>
      <c r="O197" s="38"/>
    </row>
    <row r="198" spans="2:15">
      <c r="B198" s="38"/>
      <c r="D198" s="84"/>
      <c r="F198" s="84"/>
      <c r="O198" s="38"/>
    </row>
    <row r="199" spans="2:15">
      <c r="B199" s="38"/>
      <c r="D199" s="84"/>
      <c r="F199" s="84"/>
      <c r="O199" s="38"/>
    </row>
    <row r="200" spans="2:15">
      <c r="B200" s="38"/>
      <c r="D200" s="84"/>
      <c r="F200" s="84"/>
      <c r="O200" s="38"/>
    </row>
    <row r="201" spans="2:15">
      <c r="B201" s="38"/>
      <c r="D201" s="84"/>
      <c r="F201" s="84"/>
      <c r="O201" s="38"/>
    </row>
    <row r="202" spans="2:15">
      <c r="B202" s="38"/>
      <c r="D202" s="84"/>
      <c r="F202" s="84"/>
      <c r="O202" s="38"/>
    </row>
    <row r="203" spans="2:15">
      <c r="B203" s="38"/>
      <c r="D203" s="84"/>
      <c r="F203" s="84"/>
      <c r="O203" s="38"/>
    </row>
    <row r="204" spans="2:15">
      <c r="B204" s="38"/>
      <c r="D204" s="84"/>
      <c r="F204" s="84"/>
      <c r="O204" s="38"/>
    </row>
    <row r="205" spans="2:15">
      <c r="B205" s="38"/>
      <c r="D205" s="84"/>
      <c r="F205" s="84"/>
      <c r="O205" s="38"/>
    </row>
    <row r="206" spans="2:15">
      <c r="B206" s="38"/>
      <c r="D206" s="84"/>
      <c r="F206" s="84"/>
      <c r="O206" s="38"/>
    </row>
    <row r="207" spans="2:15">
      <c r="B207" s="38"/>
      <c r="D207" s="84"/>
      <c r="F207" s="84"/>
      <c r="O207" s="38"/>
    </row>
    <row r="208" spans="2:15">
      <c r="B208" s="38"/>
      <c r="D208" s="84"/>
      <c r="F208" s="84"/>
      <c r="O208" s="38"/>
    </row>
    <row r="209" spans="2:15">
      <c r="B209" s="38"/>
      <c r="D209" s="84"/>
      <c r="F209" s="84"/>
      <c r="O209" s="38"/>
    </row>
    <row r="210" spans="2:15">
      <c r="B210" s="38"/>
      <c r="D210" s="84"/>
      <c r="F210" s="84"/>
      <c r="O210" s="38"/>
    </row>
    <row r="211" spans="2:15">
      <c r="B211" s="38"/>
      <c r="D211" s="84"/>
      <c r="F211" s="84"/>
      <c r="O211" s="38"/>
    </row>
    <row r="212" spans="2:15">
      <c r="B212" s="38"/>
      <c r="D212" s="84"/>
      <c r="F212" s="84"/>
      <c r="O212" s="38"/>
    </row>
    <row r="213" spans="2:15">
      <c r="B213" s="38"/>
      <c r="D213" s="84"/>
      <c r="F213" s="84"/>
      <c r="O213" s="38"/>
    </row>
    <row r="214" spans="2:15">
      <c r="B214" s="38"/>
      <c r="D214" s="84"/>
      <c r="F214" s="84"/>
      <c r="O214" s="38"/>
    </row>
    <row r="215" spans="2:15">
      <c r="B215" s="38"/>
      <c r="D215" s="84"/>
      <c r="F215" s="84"/>
      <c r="O215" s="38"/>
    </row>
    <row r="216" spans="2:15">
      <c r="B216" s="38"/>
      <c r="D216" s="84"/>
      <c r="F216" s="84"/>
      <c r="O216" s="38"/>
    </row>
    <row r="217" spans="2:15">
      <c r="B217" s="38"/>
      <c r="D217" s="84"/>
      <c r="F217" s="84"/>
      <c r="O217" s="38"/>
    </row>
    <row r="218" spans="2:15">
      <c r="B218" s="38"/>
      <c r="D218" s="84"/>
      <c r="F218" s="84"/>
      <c r="O218" s="38"/>
    </row>
    <row r="219" spans="2:15">
      <c r="B219" s="38"/>
      <c r="D219" s="84"/>
      <c r="F219" s="84"/>
      <c r="O219" s="38"/>
    </row>
    <row r="220" spans="2:15">
      <c r="B220" s="38"/>
      <c r="D220" s="84"/>
      <c r="F220" s="84"/>
      <c r="O220" s="38"/>
    </row>
    <row r="221" spans="2:15">
      <c r="B221" s="38"/>
      <c r="D221" s="84"/>
      <c r="F221" s="84"/>
      <c r="O221" s="38"/>
    </row>
    <row r="222" spans="2:15">
      <c r="B222" s="38"/>
      <c r="D222" s="84"/>
      <c r="F222" s="84"/>
      <c r="O222" s="38"/>
    </row>
    <row r="223" spans="2:15">
      <c r="B223" s="38"/>
      <c r="D223" s="84"/>
      <c r="F223" s="84"/>
      <c r="O223" s="38"/>
    </row>
    <row r="224" spans="2:15">
      <c r="B224" s="38"/>
      <c r="D224" s="84"/>
      <c r="F224" s="84"/>
      <c r="O224" s="38"/>
    </row>
    <row r="225" spans="2:15">
      <c r="B225" s="38"/>
      <c r="D225" s="84"/>
      <c r="F225" s="84"/>
      <c r="O225" s="38"/>
    </row>
    <row r="226" spans="2:15">
      <c r="B226" s="38"/>
      <c r="D226" s="84"/>
      <c r="F226" s="84"/>
      <c r="O226" s="38"/>
    </row>
    <row r="227" spans="2:15">
      <c r="B227" s="38"/>
      <c r="D227" s="84"/>
      <c r="F227" s="84"/>
      <c r="O227" s="38"/>
    </row>
    <row r="228" spans="2:15">
      <c r="B228" s="38"/>
      <c r="D228" s="84"/>
      <c r="F228" s="84"/>
      <c r="O228" s="38"/>
    </row>
    <row r="229" spans="2:15">
      <c r="B229" s="38"/>
      <c r="D229" s="84"/>
      <c r="F229" s="84"/>
      <c r="O229" s="38"/>
    </row>
    <row r="230" spans="2:15">
      <c r="B230" s="38"/>
      <c r="D230" s="84"/>
      <c r="F230" s="84"/>
      <c r="O230" s="38"/>
    </row>
    <row r="231" spans="2:15">
      <c r="B231" s="38"/>
      <c r="D231" s="84"/>
      <c r="F231" s="84"/>
      <c r="O231" s="38"/>
    </row>
    <row r="232" spans="2:15">
      <c r="B232" s="38"/>
      <c r="D232" s="84"/>
      <c r="F232" s="84"/>
      <c r="O232" s="38"/>
    </row>
    <row r="233" spans="2:15">
      <c r="B233" s="38"/>
      <c r="D233" s="84"/>
      <c r="F233" s="84"/>
      <c r="O233" s="38"/>
    </row>
    <row r="234" spans="2:15">
      <c r="B234" s="38"/>
      <c r="D234" s="84"/>
      <c r="F234" s="84"/>
      <c r="O234" s="38"/>
    </row>
    <row r="235" spans="2:15">
      <c r="B235" s="38"/>
      <c r="D235" s="84"/>
      <c r="F235" s="84"/>
      <c r="O235" s="38"/>
    </row>
    <row r="236" spans="2:15">
      <c r="B236" s="38"/>
      <c r="D236" s="84"/>
      <c r="F236" s="84"/>
      <c r="O236" s="38"/>
    </row>
    <row r="237" spans="2:15">
      <c r="B237" s="38"/>
      <c r="D237" s="84"/>
      <c r="F237" s="84"/>
      <c r="O237" s="38"/>
    </row>
    <row r="238" spans="2:15">
      <c r="B238" s="38"/>
      <c r="D238" s="84"/>
      <c r="F238" s="84"/>
      <c r="O238" s="38"/>
    </row>
    <row r="239" spans="2:15">
      <c r="B239" s="38"/>
      <c r="D239" s="84"/>
      <c r="F239" s="84"/>
      <c r="O239" s="38"/>
    </row>
    <row r="240" spans="2:15">
      <c r="B240" s="38"/>
      <c r="D240" s="84"/>
      <c r="F240" s="84"/>
      <c r="O240" s="38"/>
    </row>
    <row r="241" spans="2:15">
      <c r="B241" s="38"/>
      <c r="D241" s="84"/>
      <c r="F241" s="84"/>
      <c r="O241" s="38"/>
    </row>
    <row r="242" spans="2:15">
      <c r="B242" s="38"/>
      <c r="D242" s="84"/>
      <c r="F242" s="84"/>
      <c r="O242" s="38"/>
    </row>
    <row r="243" spans="2:15">
      <c r="B243" s="38"/>
      <c r="D243" s="84"/>
      <c r="F243" s="84"/>
      <c r="O243" s="38"/>
    </row>
    <row r="244" spans="2:15">
      <c r="B244" s="38"/>
      <c r="D244" s="84"/>
      <c r="F244" s="84"/>
      <c r="O244" s="38"/>
    </row>
    <row r="245" spans="2:15">
      <c r="B245" s="38"/>
      <c r="D245" s="84"/>
      <c r="F245" s="84"/>
      <c r="O245" s="38"/>
    </row>
    <row r="246" spans="2:15">
      <c r="B246" s="38"/>
      <c r="D246" s="84"/>
      <c r="F246" s="84"/>
      <c r="O246" s="38"/>
    </row>
    <row r="247" spans="2:15">
      <c r="B247" s="38"/>
      <c r="D247" s="84"/>
      <c r="F247" s="84"/>
      <c r="O247" s="38"/>
    </row>
    <row r="248" spans="2:15">
      <c r="B248" s="38"/>
      <c r="D248" s="84"/>
      <c r="F248" s="84"/>
      <c r="O248" s="38"/>
    </row>
    <row r="249" spans="2:15">
      <c r="B249" s="38"/>
      <c r="D249" s="84"/>
      <c r="F249" s="84"/>
      <c r="O249" s="38"/>
    </row>
    <row r="250" spans="2:15">
      <c r="B250" s="38"/>
      <c r="D250" s="84"/>
      <c r="F250" s="84"/>
      <c r="O250" s="38"/>
    </row>
    <row r="251" spans="2:15">
      <c r="B251" s="38"/>
      <c r="D251" s="84"/>
      <c r="F251" s="84"/>
      <c r="O251" s="38"/>
    </row>
    <row r="252" spans="2:15">
      <c r="B252" s="38"/>
      <c r="D252" s="84"/>
      <c r="F252" s="84"/>
      <c r="O252" s="38"/>
    </row>
    <row r="253" spans="2:15">
      <c r="B253" s="38"/>
      <c r="D253" s="84"/>
      <c r="F253" s="84"/>
      <c r="O253" s="38"/>
    </row>
    <row r="254" spans="2:15">
      <c r="B254" s="38"/>
      <c r="D254" s="84"/>
      <c r="F254" s="84"/>
      <c r="O254" s="38"/>
    </row>
    <row r="255" spans="2:15">
      <c r="B255" s="38"/>
      <c r="D255" s="84"/>
      <c r="F255" s="84"/>
      <c r="O255" s="38"/>
    </row>
    <row r="256" spans="2:15">
      <c r="B256" s="38"/>
      <c r="D256" s="84"/>
      <c r="F256" s="84"/>
      <c r="O256" s="38"/>
    </row>
    <row r="257" spans="2:15">
      <c r="B257" s="38"/>
      <c r="D257" s="84"/>
      <c r="F257" s="84"/>
      <c r="O257" s="38"/>
    </row>
    <row r="258" spans="2:15">
      <c r="B258" s="38"/>
      <c r="D258" s="84"/>
      <c r="F258" s="84"/>
      <c r="O258" s="38"/>
    </row>
    <row r="259" spans="2:15">
      <c r="B259" s="38"/>
      <c r="D259" s="84"/>
      <c r="F259" s="84"/>
      <c r="O259" s="38"/>
    </row>
    <row r="260" spans="2:15">
      <c r="B260" s="38"/>
      <c r="D260" s="84"/>
      <c r="F260" s="84"/>
      <c r="O260" s="38"/>
    </row>
    <row r="261" spans="2:15">
      <c r="B261" s="38"/>
      <c r="D261" s="84"/>
      <c r="F261" s="84"/>
      <c r="O261" s="38"/>
    </row>
    <row r="262" spans="2:15">
      <c r="B262" s="38"/>
      <c r="D262" s="84"/>
      <c r="F262" s="84"/>
      <c r="O262" s="38"/>
    </row>
    <row r="263" spans="2:15">
      <c r="B263" s="38"/>
      <c r="D263" s="84"/>
      <c r="F263" s="84"/>
      <c r="O263" s="38"/>
    </row>
    <row r="264" spans="2:15">
      <c r="B264" s="38"/>
      <c r="D264" s="84"/>
      <c r="F264" s="84"/>
      <c r="O264" s="38"/>
    </row>
    <row r="265" spans="2:15">
      <c r="B265" s="38"/>
      <c r="D265" s="84"/>
      <c r="F265" s="84"/>
      <c r="O265" s="38"/>
    </row>
    <row r="266" spans="2:15">
      <c r="B266" s="38"/>
      <c r="D266" s="84"/>
      <c r="F266" s="84"/>
      <c r="O266" s="38"/>
    </row>
    <row r="267" spans="2:15">
      <c r="B267" s="38"/>
      <c r="D267" s="84"/>
      <c r="F267" s="84"/>
      <c r="O267" s="38"/>
    </row>
    <row r="268" spans="2:15">
      <c r="B268" s="38"/>
      <c r="D268" s="84"/>
      <c r="F268" s="84"/>
      <c r="O268" s="38"/>
    </row>
    <row r="269" spans="2:15">
      <c r="B269" s="38"/>
      <c r="D269" s="84"/>
      <c r="F269" s="84"/>
      <c r="O269" s="38"/>
    </row>
    <row r="270" spans="2:15">
      <c r="B270" s="38"/>
      <c r="D270" s="84"/>
      <c r="F270" s="84"/>
      <c r="O270" s="38"/>
    </row>
    <row r="271" spans="2:15">
      <c r="B271" s="38"/>
      <c r="D271" s="84"/>
      <c r="F271" s="84"/>
      <c r="O271" s="38"/>
    </row>
    <row r="272" spans="2:15">
      <c r="B272" s="38"/>
      <c r="D272" s="84"/>
      <c r="F272" s="84"/>
      <c r="O272" s="38"/>
    </row>
    <row r="273" spans="2:15">
      <c r="B273" s="38"/>
      <c r="D273" s="84"/>
      <c r="F273" s="84"/>
      <c r="O273" s="38"/>
    </row>
    <row r="274" spans="2:15">
      <c r="B274" s="38"/>
      <c r="D274" s="84"/>
      <c r="F274" s="84"/>
      <c r="O274" s="38"/>
    </row>
    <row r="275" spans="2:15">
      <c r="B275" s="38"/>
      <c r="D275" s="84"/>
      <c r="F275" s="84"/>
      <c r="O275" s="38"/>
    </row>
    <row r="276" spans="2:15">
      <c r="B276" s="38"/>
      <c r="D276" s="84"/>
      <c r="F276" s="84"/>
      <c r="O276" s="38"/>
    </row>
    <row r="277" spans="2:15">
      <c r="B277" s="38"/>
      <c r="D277" s="84"/>
      <c r="F277" s="84"/>
      <c r="O277" s="38"/>
    </row>
    <row r="278" spans="2:15">
      <c r="B278" s="38"/>
      <c r="D278" s="84"/>
      <c r="F278" s="84"/>
      <c r="O278" s="38"/>
    </row>
    <row r="279" spans="2:15">
      <c r="B279" s="38"/>
      <c r="D279" s="84"/>
      <c r="F279" s="84"/>
      <c r="O279" s="38"/>
    </row>
    <row r="280" spans="2:15">
      <c r="B280" s="38"/>
      <c r="D280" s="84"/>
      <c r="F280" s="84"/>
      <c r="O280" s="38"/>
    </row>
    <row r="281" spans="2:15">
      <c r="B281" s="38"/>
      <c r="D281" s="84"/>
      <c r="F281" s="84"/>
      <c r="O281" s="38"/>
    </row>
    <row r="282" spans="2:15">
      <c r="B282" s="38"/>
      <c r="D282" s="84"/>
      <c r="F282" s="84"/>
      <c r="O282" s="38"/>
    </row>
    <row r="283" spans="2:15">
      <c r="B283" s="38"/>
      <c r="D283" s="84"/>
      <c r="F283" s="84"/>
      <c r="O283" s="38"/>
    </row>
    <row r="284" spans="2:15">
      <c r="B284" s="38"/>
      <c r="D284" s="84"/>
      <c r="F284" s="84"/>
      <c r="O284" s="38"/>
    </row>
    <row r="285" spans="2:15">
      <c r="B285" s="38"/>
      <c r="D285" s="84"/>
      <c r="F285" s="84"/>
      <c r="O285" s="38"/>
    </row>
    <row r="286" spans="2:15">
      <c r="B286" s="38"/>
      <c r="D286" s="84"/>
      <c r="F286" s="84"/>
      <c r="O286" s="38"/>
    </row>
    <row r="287" spans="2:15">
      <c r="B287" s="38"/>
      <c r="D287" s="84"/>
      <c r="F287" s="84"/>
      <c r="O287" s="38"/>
    </row>
    <row r="288" spans="2:15">
      <c r="B288" s="38"/>
      <c r="D288" s="84"/>
      <c r="F288" s="84"/>
      <c r="O288" s="38"/>
    </row>
    <row r="289" spans="2:15">
      <c r="B289" s="38"/>
      <c r="D289" s="84"/>
      <c r="F289" s="84"/>
      <c r="O289" s="38"/>
    </row>
    <row r="290" spans="2:15">
      <c r="B290" s="38"/>
      <c r="D290" s="84"/>
      <c r="F290" s="84"/>
      <c r="O290" s="38"/>
    </row>
    <row r="291" spans="2:15">
      <c r="B291" s="38"/>
      <c r="D291" s="84"/>
      <c r="F291" s="84"/>
      <c r="O291" s="38"/>
    </row>
    <row r="292" spans="2:15">
      <c r="B292" s="38"/>
      <c r="D292" s="84"/>
      <c r="F292" s="84"/>
      <c r="O292" s="38"/>
    </row>
    <row r="293" spans="2:15">
      <c r="B293" s="38"/>
      <c r="D293" s="84"/>
      <c r="F293" s="84"/>
      <c r="O293" s="38"/>
    </row>
    <row r="294" spans="2:15">
      <c r="B294" s="38"/>
      <c r="D294" s="84"/>
      <c r="F294" s="84"/>
      <c r="O294" s="38"/>
    </row>
    <row r="295" spans="2:15">
      <c r="B295" s="38"/>
      <c r="D295" s="84"/>
      <c r="F295" s="84"/>
      <c r="O295" s="38"/>
    </row>
    <row r="296" spans="2:15">
      <c r="B296" s="38"/>
      <c r="D296" s="84"/>
      <c r="F296" s="84"/>
      <c r="O296" s="38"/>
    </row>
    <row r="297" spans="2:15">
      <c r="B297" s="38"/>
      <c r="D297" s="84"/>
      <c r="F297" s="84"/>
      <c r="O297" s="38"/>
    </row>
    <row r="298" spans="2:15">
      <c r="B298" s="38"/>
      <c r="D298" s="84"/>
      <c r="F298" s="84"/>
      <c r="O298" s="38"/>
    </row>
    <row r="299" spans="2:15">
      <c r="B299" s="38"/>
      <c r="D299" s="84"/>
      <c r="F299" s="84"/>
      <c r="O299" s="38"/>
    </row>
    <row r="300" spans="2:15">
      <c r="B300" s="38"/>
      <c r="D300" s="84"/>
      <c r="F300" s="84"/>
      <c r="O300" s="38"/>
    </row>
    <row r="301" spans="2:15">
      <c r="B301" s="38"/>
      <c r="D301" s="84"/>
      <c r="F301" s="84"/>
      <c r="O301" s="38"/>
    </row>
    <row r="302" spans="2:15">
      <c r="B302" s="38"/>
      <c r="D302" s="84"/>
      <c r="F302" s="84"/>
      <c r="O302" s="38"/>
    </row>
    <row r="303" spans="2:15">
      <c r="B303" s="38"/>
      <c r="D303" s="84"/>
      <c r="F303" s="84"/>
      <c r="O303" s="38"/>
    </row>
    <row r="304" spans="2:15">
      <c r="B304" s="38"/>
      <c r="D304" s="84"/>
      <c r="F304" s="84"/>
      <c r="O304" s="38"/>
    </row>
    <row r="305" spans="2:15">
      <c r="B305" s="38"/>
      <c r="D305" s="84"/>
      <c r="F305" s="84"/>
      <c r="O305" s="38"/>
    </row>
    <row r="306" spans="2:15">
      <c r="B306" s="38"/>
      <c r="D306" s="84"/>
      <c r="F306" s="84"/>
      <c r="O306" s="38"/>
    </row>
    <row r="307" spans="2:15">
      <c r="B307" s="38"/>
      <c r="D307" s="84"/>
      <c r="F307" s="84"/>
      <c r="O307" s="38"/>
    </row>
    <row r="308" spans="2:15">
      <c r="B308" s="38"/>
      <c r="D308" s="84"/>
      <c r="F308" s="84"/>
      <c r="O308" s="38"/>
    </row>
    <row r="309" spans="2:15">
      <c r="B309" s="38"/>
      <c r="D309" s="84"/>
      <c r="F309" s="84"/>
      <c r="O309" s="38"/>
    </row>
    <row r="310" spans="2:15">
      <c r="B310" s="38"/>
      <c r="D310" s="84"/>
      <c r="F310" s="84"/>
      <c r="O310" s="38"/>
    </row>
    <row r="311" spans="2:15">
      <c r="B311" s="38"/>
      <c r="D311" s="84"/>
      <c r="F311" s="84"/>
      <c r="O311" s="38"/>
    </row>
    <row r="312" spans="2:15">
      <c r="B312" s="38"/>
      <c r="D312" s="84"/>
      <c r="F312" s="84"/>
      <c r="O312" s="38"/>
    </row>
    <row r="313" spans="2:15">
      <c r="B313" s="38"/>
      <c r="D313" s="84"/>
      <c r="F313" s="84"/>
      <c r="O313" s="38"/>
    </row>
    <row r="314" spans="2:15">
      <c r="B314" s="38"/>
      <c r="D314" s="84"/>
      <c r="F314" s="84"/>
      <c r="O314" s="38"/>
    </row>
    <row r="315" spans="2:15">
      <c r="B315" s="38"/>
      <c r="D315" s="84"/>
      <c r="F315" s="84"/>
      <c r="O315" s="38"/>
    </row>
    <row r="316" spans="2:15">
      <c r="B316" s="38"/>
      <c r="D316" s="84"/>
      <c r="F316" s="84"/>
      <c r="O316" s="38"/>
    </row>
    <row r="317" spans="2:15">
      <c r="B317" s="38"/>
      <c r="D317" s="84"/>
      <c r="F317" s="84"/>
      <c r="O317" s="38"/>
    </row>
    <row r="318" spans="2:15">
      <c r="B318" s="38"/>
      <c r="D318" s="84"/>
      <c r="F318" s="84"/>
      <c r="O318" s="38"/>
    </row>
    <row r="319" spans="2:15">
      <c r="B319" s="38"/>
      <c r="D319" s="84"/>
      <c r="F319" s="84"/>
      <c r="O319" s="38"/>
    </row>
    <row r="320" spans="2:15">
      <c r="B320" s="38"/>
      <c r="D320" s="84"/>
      <c r="F320" s="84"/>
      <c r="O320" s="38"/>
    </row>
    <row r="321" spans="2:15">
      <c r="B321" s="38"/>
      <c r="D321" s="84"/>
      <c r="F321" s="84"/>
      <c r="O321" s="38"/>
    </row>
    <row r="322" spans="2:15">
      <c r="B322" s="38"/>
      <c r="D322" s="84"/>
      <c r="F322" s="84"/>
      <c r="O322" s="38"/>
    </row>
    <row r="323" spans="2:15">
      <c r="B323" s="38"/>
      <c r="D323" s="84"/>
      <c r="F323" s="84"/>
      <c r="O323" s="38"/>
    </row>
    <row r="324" spans="2:15">
      <c r="B324" s="38"/>
      <c r="D324" s="84"/>
      <c r="F324" s="84"/>
      <c r="O324" s="38"/>
    </row>
    <row r="325" spans="2:15">
      <c r="B325" s="38"/>
      <c r="D325" s="84"/>
      <c r="F325" s="84"/>
      <c r="O325" s="38"/>
    </row>
    <row r="326" spans="2:15">
      <c r="B326" s="38"/>
      <c r="D326" s="84"/>
      <c r="F326" s="84"/>
      <c r="O326" s="38"/>
    </row>
    <row r="327" spans="2:15">
      <c r="B327" s="38"/>
      <c r="D327" s="84"/>
      <c r="F327" s="84"/>
      <c r="O327" s="38"/>
    </row>
    <row r="328" spans="2:15">
      <c r="B328" s="38"/>
      <c r="D328" s="84"/>
      <c r="F328" s="84"/>
      <c r="O328" s="38"/>
    </row>
    <row r="329" spans="2:15">
      <c r="B329" s="38"/>
      <c r="D329" s="84"/>
      <c r="F329" s="84"/>
      <c r="O329" s="38"/>
    </row>
    <row r="330" spans="2:15">
      <c r="B330" s="38"/>
      <c r="D330" s="84"/>
      <c r="F330" s="84"/>
      <c r="O330" s="38"/>
    </row>
    <row r="331" spans="2:15">
      <c r="B331" s="38"/>
      <c r="D331" s="84"/>
      <c r="F331" s="84"/>
      <c r="O331" s="38"/>
    </row>
    <row r="332" spans="2:15">
      <c r="B332" s="38"/>
      <c r="D332" s="84"/>
      <c r="F332" s="84"/>
      <c r="O332" s="38"/>
    </row>
    <row r="333" spans="2:15">
      <c r="B333" s="38"/>
      <c r="D333" s="84"/>
      <c r="F333" s="84"/>
      <c r="O333" s="38"/>
    </row>
    <row r="334" spans="2:15">
      <c r="B334" s="38"/>
      <c r="D334" s="84"/>
      <c r="F334" s="84"/>
      <c r="O334" s="38"/>
    </row>
    <row r="335" spans="2:15">
      <c r="B335" s="38"/>
      <c r="D335" s="84"/>
      <c r="F335" s="84"/>
      <c r="O335" s="38"/>
    </row>
    <row r="336" spans="2:15">
      <c r="B336" s="38"/>
      <c r="D336" s="84"/>
      <c r="F336" s="84"/>
      <c r="O336" s="38"/>
    </row>
    <row r="337" spans="2:15">
      <c r="B337" s="38"/>
      <c r="D337" s="84"/>
      <c r="F337" s="84"/>
      <c r="O337" s="38"/>
    </row>
    <row r="338" spans="2:15">
      <c r="B338" s="38"/>
      <c r="D338" s="84"/>
      <c r="F338" s="84"/>
      <c r="O338" s="38"/>
    </row>
    <row r="339" spans="2:15">
      <c r="B339" s="38"/>
      <c r="D339" s="84"/>
      <c r="F339" s="84"/>
      <c r="O339" s="38"/>
    </row>
    <row r="340" spans="2:15">
      <c r="B340" s="38"/>
      <c r="D340" s="84"/>
      <c r="F340" s="84"/>
      <c r="O340" s="38"/>
    </row>
    <row r="341" spans="2:15">
      <c r="B341" s="38"/>
      <c r="D341" s="84"/>
      <c r="F341" s="84"/>
      <c r="O341" s="38"/>
    </row>
    <row r="342" spans="2:15">
      <c r="B342" s="38"/>
      <c r="D342" s="84"/>
      <c r="F342" s="84"/>
      <c r="O342" s="38"/>
    </row>
    <row r="343" spans="2:15">
      <c r="B343" s="38"/>
      <c r="D343" s="84"/>
      <c r="F343" s="84"/>
      <c r="O343" s="38"/>
    </row>
    <row r="344" spans="2:15">
      <c r="B344" s="38"/>
      <c r="D344" s="84"/>
      <c r="F344" s="84"/>
      <c r="O344" s="38"/>
    </row>
    <row r="345" spans="2:15">
      <c r="B345" s="38"/>
      <c r="D345" s="84"/>
      <c r="F345" s="84"/>
      <c r="O345" s="38"/>
    </row>
    <row r="346" spans="2:15">
      <c r="B346" s="38"/>
      <c r="D346" s="84"/>
      <c r="F346" s="84"/>
      <c r="O346" s="38"/>
    </row>
    <row r="347" spans="2:15">
      <c r="B347" s="38"/>
      <c r="D347" s="84"/>
      <c r="F347" s="84"/>
      <c r="O347" s="38"/>
    </row>
    <row r="348" spans="2:15">
      <c r="B348" s="38"/>
      <c r="D348" s="84"/>
      <c r="F348" s="84"/>
      <c r="O348" s="38"/>
    </row>
    <row r="349" spans="2:15">
      <c r="B349" s="38"/>
      <c r="D349" s="84"/>
      <c r="F349" s="84"/>
      <c r="O349" s="38"/>
    </row>
    <row r="350" spans="2:15">
      <c r="B350" s="38"/>
      <c r="D350" s="84"/>
      <c r="F350" s="84"/>
      <c r="O350" s="38"/>
    </row>
    <row r="351" spans="2:15">
      <c r="B351" s="38"/>
      <c r="D351" s="84"/>
      <c r="F351" s="84"/>
      <c r="O351" s="38"/>
    </row>
    <row r="352" spans="2:15">
      <c r="B352" s="38"/>
      <c r="D352" s="84"/>
      <c r="F352" s="84"/>
      <c r="O352" s="38"/>
    </row>
    <row r="353" spans="2:15">
      <c r="B353" s="38"/>
      <c r="D353" s="84"/>
      <c r="F353" s="84"/>
      <c r="O353" s="38"/>
    </row>
    <row r="354" spans="2:15">
      <c r="B354" s="38"/>
      <c r="D354" s="84"/>
      <c r="F354" s="84"/>
      <c r="O354" s="38"/>
    </row>
    <row r="355" spans="2:15">
      <c r="B355" s="38"/>
      <c r="D355" s="84"/>
      <c r="F355" s="84"/>
      <c r="O355" s="38"/>
    </row>
    <row r="356" spans="2:15">
      <c r="B356" s="38"/>
      <c r="D356" s="84"/>
      <c r="F356" s="84"/>
      <c r="O356" s="38"/>
    </row>
    <row r="357" spans="2:15">
      <c r="B357" s="38"/>
      <c r="D357" s="84"/>
      <c r="F357" s="84"/>
      <c r="O357" s="38"/>
    </row>
    <row r="358" spans="2:15">
      <c r="B358" s="38"/>
      <c r="D358" s="84"/>
      <c r="F358" s="84"/>
      <c r="O358" s="38"/>
    </row>
    <row r="359" spans="2:15">
      <c r="B359" s="38"/>
      <c r="D359" s="84"/>
      <c r="F359" s="84"/>
      <c r="O359" s="38"/>
    </row>
    <row r="360" spans="2:15">
      <c r="B360" s="38"/>
      <c r="D360" s="84"/>
      <c r="F360" s="84"/>
      <c r="O360" s="38"/>
    </row>
    <row r="361" spans="2:15">
      <c r="B361" s="38"/>
      <c r="D361" s="84"/>
      <c r="F361" s="84"/>
      <c r="O361" s="38"/>
    </row>
    <row r="362" spans="2:15">
      <c r="B362" s="38"/>
      <c r="D362" s="84"/>
      <c r="F362" s="84"/>
      <c r="O362" s="38"/>
    </row>
    <row r="363" spans="2:15">
      <c r="B363" s="38"/>
      <c r="D363" s="84"/>
      <c r="F363" s="84"/>
      <c r="O363" s="38"/>
    </row>
    <row r="364" spans="2:15">
      <c r="B364" s="38"/>
      <c r="D364" s="84"/>
      <c r="F364" s="84"/>
      <c r="O364" s="38"/>
    </row>
    <row r="365" spans="2:15">
      <c r="B365" s="38"/>
      <c r="D365" s="84"/>
      <c r="F365" s="84"/>
      <c r="O365" s="38"/>
    </row>
    <row r="366" spans="2:15">
      <c r="B366" s="38"/>
      <c r="D366" s="84"/>
      <c r="F366" s="84"/>
      <c r="O366" s="38"/>
    </row>
    <row r="367" spans="2:15">
      <c r="B367" s="38"/>
      <c r="D367" s="84"/>
      <c r="F367" s="84"/>
      <c r="O367" s="38"/>
    </row>
    <row r="368" spans="2:15">
      <c r="B368" s="38"/>
      <c r="D368" s="84"/>
      <c r="F368" s="84"/>
      <c r="O368" s="38"/>
    </row>
    <row r="369" spans="2:15">
      <c r="B369" s="38"/>
      <c r="D369" s="84"/>
      <c r="F369" s="84"/>
      <c r="O369" s="38"/>
    </row>
    <row r="370" spans="2:15">
      <c r="B370" s="38"/>
      <c r="D370" s="84"/>
      <c r="F370" s="84"/>
      <c r="O370" s="38"/>
    </row>
    <row r="371" spans="2:15">
      <c r="B371" s="38"/>
      <c r="D371" s="84"/>
      <c r="F371" s="84"/>
      <c r="O371" s="38"/>
    </row>
    <row r="372" spans="2:15">
      <c r="B372" s="38"/>
      <c r="D372" s="84"/>
      <c r="F372" s="84"/>
      <c r="O372" s="38"/>
    </row>
    <row r="373" spans="2:15">
      <c r="B373" s="38"/>
      <c r="D373" s="84"/>
      <c r="F373" s="84"/>
      <c r="O373" s="38"/>
    </row>
    <row r="374" spans="2:15">
      <c r="B374" s="38"/>
      <c r="D374" s="84"/>
      <c r="F374" s="84"/>
      <c r="O374" s="38"/>
    </row>
    <row r="375" spans="2:15">
      <c r="B375" s="38"/>
      <c r="D375" s="84"/>
      <c r="F375" s="84"/>
      <c r="O375" s="38"/>
    </row>
    <row r="376" spans="2:15">
      <c r="B376" s="38"/>
      <c r="D376" s="84"/>
      <c r="F376" s="84"/>
      <c r="O376" s="38"/>
    </row>
    <row r="377" spans="2:15">
      <c r="B377" s="38"/>
      <c r="D377" s="84"/>
      <c r="F377" s="84"/>
      <c r="O377" s="38"/>
    </row>
    <row r="378" spans="2:15">
      <c r="B378" s="38"/>
      <c r="D378" s="84"/>
      <c r="F378" s="84"/>
      <c r="O378" s="38"/>
    </row>
    <row r="379" spans="2:15">
      <c r="B379" s="38"/>
      <c r="D379" s="84"/>
      <c r="F379" s="84"/>
      <c r="O379" s="38"/>
    </row>
    <row r="380" spans="2:15">
      <c r="B380" s="38"/>
      <c r="D380" s="84"/>
      <c r="F380" s="84"/>
      <c r="O380" s="38"/>
    </row>
    <row r="381" spans="2:15">
      <c r="B381" s="38"/>
      <c r="D381" s="84"/>
      <c r="F381" s="84"/>
      <c r="O381" s="38"/>
    </row>
    <row r="382" spans="2:15">
      <c r="B382" s="38"/>
      <c r="D382" s="84"/>
      <c r="F382" s="84"/>
      <c r="O382" s="38"/>
    </row>
    <row r="383" spans="2:15">
      <c r="B383" s="38"/>
      <c r="D383" s="84"/>
      <c r="F383" s="84"/>
      <c r="O383" s="38"/>
    </row>
    <row r="384" spans="2:15">
      <c r="B384" s="38"/>
      <c r="D384" s="84"/>
      <c r="F384" s="84"/>
      <c r="O384" s="38"/>
    </row>
    <row r="385" spans="2:15">
      <c r="B385" s="38"/>
      <c r="D385" s="84"/>
      <c r="F385" s="84"/>
      <c r="O385" s="38"/>
    </row>
    <row r="386" spans="2:15">
      <c r="B386" s="38"/>
      <c r="D386" s="84"/>
      <c r="F386" s="84"/>
      <c r="O386" s="38"/>
    </row>
    <row r="387" spans="2:15">
      <c r="B387" s="38"/>
      <c r="D387" s="84"/>
      <c r="F387" s="84"/>
      <c r="O387" s="38"/>
    </row>
    <row r="388" spans="2:15">
      <c r="B388" s="38"/>
      <c r="D388" s="84"/>
      <c r="F388" s="84"/>
      <c r="O388" s="38"/>
    </row>
    <row r="389" spans="2:15">
      <c r="B389" s="38"/>
      <c r="D389" s="84"/>
      <c r="F389" s="84"/>
      <c r="O389" s="38"/>
    </row>
    <row r="390" spans="2:15">
      <c r="B390" s="38"/>
      <c r="D390" s="84"/>
      <c r="F390" s="84"/>
      <c r="O390" s="38"/>
    </row>
    <row r="391" spans="2:15">
      <c r="B391" s="38"/>
      <c r="D391" s="84"/>
      <c r="F391" s="84"/>
      <c r="O391" s="38"/>
    </row>
    <row r="392" spans="2:15">
      <c r="B392" s="38"/>
      <c r="D392" s="84"/>
      <c r="F392" s="84"/>
      <c r="O392" s="38"/>
    </row>
    <row r="393" spans="2:15">
      <c r="B393" s="38"/>
      <c r="D393" s="84"/>
      <c r="F393" s="84"/>
      <c r="O393" s="38"/>
    </row>
    <row r="394" spans="2:15">
      <c r="B394" s="38"/>
      <c r="D394" s="84"/>
      <c r="F394" s="84"/>
      <c r="O394" s="38"/>
    </row>
    <row r="395" spans="2:15">
      <c r="B395" s="38"/>
      <c r="D395" s="84"/>
      <c r="F395" s="84"/>
      <c r="O395" s="38"/>
    </row>
    <row r="396" spans="2:15">
      <c r="B396" s="38"/>
      <c r="D396" s="84"/>
      <c r="F396" s="84"/>
      <c r="O396" s="38"/>
    </row>
    <row r="397" spans="2:15">
      <c r="B397" s="38"/>
      <c r="D397" s="84"/>
      <c r="F397" s="84"/>
      <c r="O397" s="38"/>
    </row>
    <row r="398" spans="2:15">
      <c r="B398" s="38"/>
      <c r="D398" s="84"/>
      <c r="F398" s="84"/>
      <c r="O398" s="38"/>
    </row>
    <row r="399" spans="2:15">
      <c r="B399" s="38"/>
      <c r="D399" s="84"/>
      <c r="F399" s="84"/>
      <c r="O399" s="38"/>
    </row>
    <row r="400" spans="2:15">
      <c r="B400" s="38"/>
      <c r="D400" s="84"/>
      <c r="F400" s="84"/>
      <c r="O400" s="38"/>
    </row>
    <row r="401" spans="2:15">
      <c r="B401" s="38"/>
      <c r="D401" s="84"/>
      <c r="F401" s="84"/>
      <c r="O401" s="38"/>
    </row>
    <row r="402" spans="2:15">
      <c r="B402" s="38"/>
      <c r="D402" s="84"/>
      <c r="F402" s="84"/>
      <c r="O402" s="38"/>
    </row>
    <row r="403" spans="2:15">
      <c r="B403" s="38"/>
      <c r="D403" s="84"/>
      <c r="F403" s="84"/>
      <c r="O403" s="38"/>
    </row>
    <row r="404" spans="2:15">
      <c r="B404" s="38"/>
      <c r="D404" s="84"/>
      <c r="F404" s="84"/>
      <c r="O404" s="38"/>
    </row>
    <row r="405" spans="2:15">
      <c r="B405" s="38"/>
      <c r="D405" s="84"/>
      <c r="F405" s="84"/>
      <c r="O405" s="38"/>
    </row>
    <row r="406" spans="2:15">
      <c r="B406" s="38"/>
      <c r="D406" s="84"/>
      <c r="F406" s="84"/>
      <c r="O406" s="38"/>
    </row>
    <row r="407" spans="2:15">
      <c r="B407" s="38"/>
      <c r="D407" s="84"/>
      <c r="F407" s="84"/>
      <c r="O407" s="38"/>
    </row>
    <row r="408" spans="2:15">
      <c r="B408" s="38"/>
      <c r="D408" s="84"/>
      <c r="F408" s="84"/>
      <c r="O408" s="38"/>
    </row>
    <row r="409" spans="2:15">
      <c r="B409" s="38"/>
      <c r="D409" s="84"/>
      <c r="F409" s="84"/>
      <c r="O409" s="38"/>
    </row>
    <row r="410" spans="2:15">
      <c r="B410" s="38"/>
      <c r="D410" s="84"/>
      <c r="F410" s="84"/>
      <c r="O410" s="38"/>
    </row>
    <row r="411" spans="2:15">
      <c r="B411" s="38"/>
      <c r="D411" s="84"/>
      <c r="F411" s="84"/>
      <c r="O411" s="38"/>
    </row>
    <row r="412" spans="2:15">
      <c r="B412" s="38"/>
      <c r="D412" s="84"/>
      <c r="F412" s="84"/>
      <c r="O412" s="38"/>
    </row>
    <row r="413" spans="2:15">
      <c r="B413" s="38"/>
      <c r="D413" s="84"/>
      <c r="F413" s="84"/>
      <c r="O413" s="38"/>
    </row>
    <row r="414" spans="2:15">
      <c r="B414" s="38"/>
      <c r="D414" s="84"/>
      <c r="F414" s="84"/>
      <c r="O414" s="38"/>
    </row>
    <row r="415" spans="2:15">
      <c r="B415" s="38"/>
      <c r="D415" s="84"/>
      <c r="F415" s="84"/>
      <c r="O415" s="38"/>
    </row>
    <row r="416" spans="2:15">
      <c r="B416" s="38"/>
      <c r="D416" s="84"/>
      <c r="F416" s="84"/>
      <c r="O416" s="38"/>
    </row>
    <row r="417" spans="2:15">
      <c r="B417" s="38"/>
      <c r="D417" s="84"/>
      <c r="F417" s="84"/>
      <c r="O417" s="38"/>
    </row>
    <row r="418" spans="2:15">
      <c r="B418" s="38"/>
      <c r="D418" s="84"/>
      <c r="F418" s="84"/>
      <c r="O418" s="38"/>
    </row>
    <row r="419" spans="2:15">
      <c r="B419" s="38"/>
      <c r="D419" s="84"/>
      <c r="F419" s="84"/>
      <c r="O419" s="38"/>
    </row>
    <row r="420" spans="2:15">
      <c r="B420" s="38"/>
      <c r="D420" s="84"/>
      <c r="F420" s="84"/>
      <c r="O420" s="38"/>
    </row>
    <row r="421" spans="2:15">
      <c r="B421" s="38"/>
      <c r="D421" s="84"/>
      <c r="F421" s="84"/>
      <c r="O421" s="38"/>
    </row>
    <row r="422" spans="2:15">
      <c r="B422" s="38"/>
      <c r="D422" s="84"/>
      <c r="F422" s="84"/>
      <c r="O422" s="38"/>
    </row>
    <row r="423" spans="2:15">
      <c r="B423" s="38"/>
      <c r="D423" s="84"/>
      <c r="F423" s="84"/>
      <c r="O423" s="38"/>
    </row>
    <row r="424" spans="2:15">
      <c r="B424" s="38"/>
      <c r="D424" s="84"/>
      <c r="F424" s="84"/>
      <c r="O424" s="38"/>
    </row>
    <row r="425" spans="2:15">
      <c r="B425" s="38"/>
      <c r="D425" s="84"/>
      <c r="F425" s="84"/>
      <c r="O425" s="38"/>
    </row>
    <row r="426" spans="2:15">
      <c r="B426" s="38"/>
      <c r="D426" s="84"/>
      <c r="F426" s="84"/>
      <c r="O426" s="38"/>
    </row>
    <row r="427" spans="2:15">
      <c r="B427" s="38"/>
      <c r="D427" s="84"/>
      <c r="F427" s="84"/>
      <c r="O427" s="38"/>
    </row>
    <row r="428" spans="2:15">
      <c r="B428" s="38"/>
      <c r="D428" s="84"/>
      <c r="F428" s="84"/>
      <c r="O428" s="38"/>
    </row>
    <row r="429" spans="2:15">
      <c r="B429" s="38"/>
      <c r="D429" s="84"/>
      <c r="F429" s="84"/>
      <c r="O429" s="38"/>
    </row>
    <row r="430" spans="2:15">
      <c r="B430" s="38"/>
      <c r="D430" s="84"/>
      <c r="F430" s="84"/>
      <c r="O430" s="38"/>
    </row>
    <row r="431" spans="2:15">
      <c r="B431" s="38"/>
      <c r="D431" s="84"/>
      <c r="F431" s="84"/>
      <c r="O431" s="38"/>
    </row>
    <row r="432" spans="2:15">
      <c r="B432" s="38"/>
      <c r="D432" s="84"/>
      <c r="F432" s="84"/>
      <c r="O432" s="38"/>
    </row>
    <row r="433" spans="2:15">
      <c r="B433" s="38"/>
      <c r="D433" s="84"/>
      <c r="F433" s="84"/>
      <c r="O433" s="38"/>
    </row>
    <row r="434" spans="2:15">
      <c r="B434" s="38"/>
      <c r="D434" s="84"/>
      <c r="F434" s="84"/>
      <c r="O434" s="38"/>
    </row>
    <row r="435" spans="2:15">
      <c r="B435" s="38"/>
      <c r="D435" s="84"/>
      <c r="F435" s="84"/>
      <c r="O435" s="38"/>
    </row>
    <row r="436" spans="2:15">
      <c r="B436" s="38"/>
      <c r="D436" s="84"/>
      <c r="F436" s="84"/>
      <c r="O436" s="38"/>
    </row>
    <row r="437" spans="2:15">
      <c r="B437" s="38"/>
      <c r="D437" s="84"/>
      <c r="F437" s="84"/>
      <c r="O437" s="38"/>
    </row>
    <row r="438" spans="2:15">
      <c r="B438" s="38"/>
      <c r="D438" s="84"/>
      <c r="F438" s="84"/>
      <c r="O438" s="38"/>
    </row>
    <row r="439" spans="2:15">
      <c r="B439" s="38"/>
      <c r="D439" s="84"/>
      <c r="F439" s="84"/>
      <c r="O439" s="38"/>
    </row>
    <row r="440" spans="2:15">
      <c r="B440" s="38"/>
      <c r="D440" s="84"/>
      <c r="F440" s="84"/>
      <c r="O440" s="38"/>
    </row>
    <row r="441" spans="2:15">
      <c r="B441" s="38"/>
      <c r="D441" s="84"/>
      <c r="F441" s="84"/>
      <c r="O441" s="38"/>
    </row>
    <row r="442" spans="2:15">
      <c r="B442" s="38"/>
      <c r="D442" s="84"/>
      <c r="F442" s="84"/>
      <c r="O442" s="38"/>
    </row>
    <row r="443" spans="2:15">
      <c r="B443" s="38"/>
      <c r="D443" s="84"/>
      <c r="F443" s="84"/>
      <c r="O443" s="38"/>
    </row>
    <row r="444" spans="2:15">
      <c r="B444" s="38"/>
      <c r="D444" s="84"/>
      <c r="F444" s="84"/>
      <c r="O444" s="38"/>
    </row>
    <row r="445" spans="2:15">
      <c r="B445" s="38"/>
      <c r="D445" s="84"/>
      <c r="F445" s="84"/>
      <c r="O445" s="38"/>
    </row>
    <row r="446" spans="2:15">
      <c r="B446" s="38"/>
      <c r="D446" s="84"/>
      <c r="F446" s="84"/>
      <c r="O446" s="38"/>
    </row>
    <row r="447" spans="2:15">
      <c r="B447" s="38"/>
      <c r="D447" s="84"/>
      <c r="F447" s="84"/>
      <c r="O447" s="38"/>
    </row>
    <row r="448" spans="2:15">
      <c r="B448" s="38"/>
      <c r="D448" s="84"/>
      <c r="F448" s="84"/>
      <c r="O448" s="38"/>
    </row>
    <row r="449" spans="2:15">
      <c r="B449" s="38"/>
      <c r="D449" s="84"/>
      <c r="F449" s="84"/>
      <c r="O449" s="38"/>
    </row>
    <row r="450" spans="2:15">
      <c r="B450" s="38"/>
      <c r="D450" s="84"/>
      <c r="F450" s="84"/>
      <c r="O450" s="38"/>
    </row>
    <row r="451" spans="2:15">
      <c r="B451" s="38"/>
      <c r="D451" s="84"/>
      <c r="F451" s="84"/>
      <c r="O451" s="38"/>
    </row>
    <row r="452" spans="2:15">
      <c r="B452" s="38"/>
      <c r="D452" s="84"/>
      <c r="F452" s="84"/>
      <c r="O452" s="38"/>
    </row>
    <row r="453" spans="2:15">
      <c r="B453" s="38"/>
      <c r="D453" s="84"/>
      <c r="F453" s="84"/>
      <c r="O453" s="38"/>
    </row>
    <row r="454" spans="2:15">
      <c r="B454" s="38"/>
      <c r="D454" s="84"/>
      <c r="F454" s="84"/>
      <c r="O454" s="38"/>
    </row>
    <row r="455" spans="2:15">
      <c r="B455" s="38"/>
      <c r="D455" s="84"/>
      <c r="F455" s="84"/>
      <c r="O455" s="38"/>
    </row>
    <row r="456" spans="2:15">
      <c r="B456" s="38"/>
      <c r="D456" s="84"/>
      <c r="F456" s="84"/>
      <c r="O456" s="38"/>
    </row>
    <row r="457" spans="2:15">
      <c r="B457" s="38"/>
      <c r="D457" s="84"/>
      <c r="F457" s="84"/>
      <c r="O457" s="38"/>
    </row>
    <row r="458" spans="2:15">
      <c r="B458" s="38"/>
      <c r="D458" s="84"/>
      <c r="F458" s="84"/>
      <c r="O458" s="38"/>
    </row>
    <row r="459" spans="2:15">
      <c r="B459" s="38"/>
      <c r="D459" s="84"/>
      <c r="F459" s="84"/>
      <c r="O459" s="38"/>
    </row>
    <row r="460" spans="2:15">
      <c r="B460" s="38"/>
      <c r="D460" s="84"/>
      <c r="F460" s="84"/>
      <c r="O460" s="38"/>
    </row>
    <row r="461" spans="2:15">
      <c r="B461" s="38"/>
      <c r="D461" s="84"/>
      <c r="F461" s="84"/>
      <c r="O461" s="38"/>
    </row>
    <row r="462" spans="2:15">
      <c r="B462" s="38"/>
      <c r="D462" s="84"/>
      <c r="F462" s="84"/>
      <c r="O462" s="38"/>
    </row>
    <row r="463" spans="2:15">
      <c r="B463" s="38"/>
      <c r="D463" s="84"/>
      <c r="F463" s="84"/>
      <c r="O463" s="38"/>
    </row>
    <row r="464" spans="2:15">
      <c r="B464" s="38"/>
      <c r="D464" s="84"/>
      <c r="F464" s="84"/>
      <c r="O464" s="38"/>
    </row>
    <row r="465" spans="2:15">
      <c r="B465" s="38"/>
      <c r="D465" s="84"/>
      <c r="F465" s="84"/>
      <c r="O465" s="38"/>
    </row>
    <row r="466" spans="2:15">
      <c r="B466" s="38"/>
      <c r="D466" s="84"/>
      <c r="F466" s="84"/>
      <c r="O466" s="38"/>
    </row>
    <row r="467" spans="2:15">
      <c r="B467" s="38"/>
      <c r="D467" s="84"/>
      <c r="F467" s="84"/>
      <c r="O467" s="38"/>
    </row>
    <row r="468" spans="2:15">
      <c r="B468" s="38"/>
      <c r="D468" s="84"/>
      <c r="F468" s="84"/>
      <c r="O468" s="38"/>
    </row>
    <row r="469" spans="2:15">
      <c r="B469" s="38"/>
      <c r="D469" s="84"/>
      <c r="F469" s="84"/>
      <c r="O469" s="38"/>
    </row>
    <row r="470" spans="2:15">
      <c r="B470" s="38"/>
      <c r="D470" s="84"/>
      <c r="F470" s="84"/>
      <c r="O470" s="38"/>
    </row>
    <row r="471" spans="2:15">
      <c r="B471" s="38"/>
      <c r="D471" s="84"/>
      <c r="F471" s="84"/>
      <c r="O471" s="38"/>
    </row>
    <row r="472" spans="2:15">
      <c r="B472" s="38"/>
      <c r="D472" s="84"/>
      <c r="F472" s="84"/>
      <c r="O472" s="38"/>
    </row>
    <row r="473" spans="2:15">
      <c r="B473" s="38"/>
      <c r="D473" s="84"/>
      <c r="F473" s="84"/>
      <c r="O473" s="38"/>
    </row>
    <row r="474" spans="2:15">
      <c r="B474" s="38"/>
      <c r="D474" s="84"/>
      <c r="F474" s="84"/>
      <c r="O474" s="38"/>
    </row>
    <row r="475" spans="2:15">
      <c r="B475" s="38"/>
      <c r="D475" s="84"/>
      <c r="F475" s="84"/>
      <c r="O475" s="38"/>
    </row>
    <row r="476" spans="2:15">
      <c r="B476" s="38"/>
      <c r="D476" s="84"/>
      <c r="F476" s="84"/>
      <c r="O476" s="38"/>
    </row>
    <row r="477" spans="2:15">
      <c r="B477" s="38"/>
      <c r="D477" s="84"/>
      <c r="F477" s="84"/>
      <c r="O477" s="38"/>
    </row>
    <row r="478" spans="2:15">
      <c r="B478" s="38"/>
      <c r="D478" s="84"/>
      <c r="F478" s="84"/>
      <c r="O478" s="38"/>
    </row>
    <row r="479" spans="2:15">
      <c r="B479" s="38"/>
      <c r="D479" s="84"/>
      <c r="F479" s="84"/>
      <c r="O479" s="38"/>
    </row>
    <row r="480" spans="2:15">
      <c r="B480" s="38"/>
      <c r="D480" s="84"/>
      <c r="F480" s="84"/>
      <c r="O480" s="38"/>
    </row>
    <row r="481" spans="2:15">
      <c r="B481" s="38"/>
      <c r="D481" s="84"/>
      <c r="F481" s="84"/>
      <c r="O481" s="38"/>
    </row>
    <row r="482" spans="2:15">
      <c r="B482" s="38"/>
      <c r="D482" s="84"/>
      <c r="F482" s="84"/>
      <c r="O482" s="38"/>
    </row>
    <row r="483" spans="2:15">
      <c r="B483" s="38"/>
      <c r="D483" s="84"/>
      <c r="F483" s="84"/>
      <c r="O483" s="38"/>
    </row>
    <row r="484" spans="2:15">
      <c r="B484" s="38"/>
      <c r="D484" s="84"/>
      <c r="F484" s="84"/>
      <c r="O484" s="38"/>
    </row>
    <row r="485" spans="2:15">
      <c r="B485" s="38"/>
      <c r="D485" s="84"/>
      <c r="F485" s="84"/>
      <c r="O485" s="38"/>
    </row>
    <row r="486" spans="2:15">
      <c r="B486" s="38"/>
      <c r="D486" s="84"/>
      <c r="F486" s="84"/>
      <c r="O486" s="38"/>
    </row>
    <row r="487" spans="2:15">
      <c r="B487" s="38"/>
      <c r="D487" s="84"/>
      <c r="F487" s="84"/>
      <c r="O487" s="38"/>
    </row>
    <row r="488" spans="2:15">
      <c r="B488" s="38"/>
      <c r="D488" s="84"/>
      <c r="F488" s="84"/>
      <c r="O488" s="38"/>
    </row>
    <row r="489" spans="2:15">
      <c r="B489" s="38"/>
      <c r="D489" s="84"/>
      <c r="F489" s="84"/>
      <c r="O489" s="38"/>
    </row>
    <row r="490" spans="2:15">
      <c r="B490" s="38"/>
      <c r="D490" s="84"/>
      <c r="F490" s="84"/>
      <c r="O490" s="38"/>
    </row>
    <row r="491" spans="2:15">
      <c r="B491" s="38"/>
      <c r="D491" s="84"/>
      <c r="F491" s="84"/>
      <c r="O491" s="38"/>
    </row>
    <row r="492" spans="2:15">
      <c r="B492" s="38"/>
      <c r="D492" s="84"/>
      <c r="F492" s="84"/>
      <c r="O492" s="38"/>
    </row>
    <row r="493" spans="2:15">
      <c r="B493" s="38"/>
      <c r="D493" s="84"/>
      <c r="F493" s="84"/>
      <c r="O493" s="38"/>
    </row>
    <row r="494" spans="2:15">
      <c r="B494" s="38"/>
      <c r="D494" s="84"/>
      <c r="F494" s="84"/>
      <c r="O494" s="38"/>
    </row>
    <row r="495" spans="2:15">
      <c r="B495" s="38"/>
      <c r="D495" s="84"/>
      <c r="F495" s="84"/>
      <c r="O495" s="38"/>
    </row>
    <row r="496" spans="2:15">
      <c r="B496" s="38"/>
      <c r="D496" s="84"/>
      <c r="F496" s="84"/>
      <c r="O496" s="38"/>
    </row>
    <row r="497" spans="2:15">
      <c r="B497" s="38"/>
      <c r="D497" s="84"/>
      <c r="F497" s="84"/>
      <c r="O497" s="38"/>
    </row>
    <row r="498" spans="2:15">
      <c r="B498" s="38"/>
      <c r="D498" s="84"/>
      <c r="F498" s="84"/>
      <c r="O498" s="38"/>
    </row>
    <row r="499" spans="2:15">
      <c r="B499" s="38"/>
      <c r="D499" s="84"/>
      <c r="F499" s="84"/>
      <c r="O499" s="38"/>
    </row>
    <row r="500" spans="2:15">
      <c r="B500" s="38"/>
      <c r="D500" s="84"/>
      <c r="F500" s="84"/>
      <c r="O500" s="38"/>
    </row>
    <row r="501" spans="2:15">
      <c r="B501" s="38"/>
      <c r="D501" s="84"/>
      <c r="F501" s="84"/>
      <c r="O501" s="38"/>
    </row>
    <row r="502" spans="2:15">
      <c r="B502" s="38"/>
      <c r="D502" s="84"/>
      <c r="F502" s="84"/>
      <c r="O502" s="38"/>
    </row>
    <row r="503" spans="2:15">
      <c r="B503" s="38"/>
      <c r="D503" s="84"/>
      <c r="F503" s="84"/>
      <c r="O503" s="38"/>
    </row>
    <row r="504" spans="2:15">
      <c r="B504" s="38"/>
      <c r="D504" s="84"/>
      <c r="F504" s="84"/>
      <c r="O504" s="38"/>
    </row>
    <row r="505" spans="2:15">
      <c r="B505" s="38"/>
      <c r="D505" s="84"/>
      <c r="F505" s="84"/>
      <c r="O505" s="38"/>
    </row>
    <row r="506" spans="2:15">
      <c r="B506" s="38"/>
      <c r="D506" s="84"/>
      <c r="F506" s="84"/>
      <c r="O506" s="38"/>
    </row>
    <row r="507" spans="2:15">
      <c r="B507" s="38"/>
      <c r="D507" s="84"/>
      <c r="F507" s="84"/>
      <c r="O507" s="38"/>
    </row>
    <row r="508" spans="2:15">
      <c r="B508" s="38"/>
      <c r="D508" s="84"/>
      <c r="F508" s="84"/>
      <c r="O508" s="38"/>
    </row>
    <row r="509" spans="2:15">
      <c r="B509" s="38"/>
      <c r="D509" s="84"/>
      <c r="F509" s="84"/>
      <c r="O509" s="38"/>
    </row>
    <row r="510" spans="2:15">
      <c r="B510" s="38"/>
      <c r="D510" s="84"/>
      <c r="F510" s="84"/>
      <c r="O510" s="38"/>
    </row>
    <row r="511" spans="2:15">
      <c r="B511" s="38"/>
      <c r="D511" s="84"/>
      <c r="F511" s="84"/>
      <c r="O511" s="38"/>
    </row>
    <row r="512" spans="2:15">
      <c r="B512" s="38"/>
      <c r="D512" s="84"/>
      <c r="F512" s="84"/>
      <c r="O512" s="38"/>
    </row>
    <row r="513" spans="2:16">
      <c r="B513" s="38"/>
      <c r="D513" s="84"/>
      <c r="F513" s="84"/>
      <c r="O513" s="38"/>
    </row>
    <row r="514" spans="2:16">
      <c r="B514" s="38"/>
      <c r="D514" s="84"/>
      <c r="F514" s="84"/>
      <c r="O514" s="38"/>
    </row>
    <row r="515" spans="2:16">
      <c r="B515" s="38"/>
      <c r="D515" s="84"/>
      <c r="F515" s="84"/>
      <c r="O515" s="38"/>
    </row>
    <row r="516" spans="2:16">
      <c r="B516" s="38"/>
      <c r="D516" s="84"/>
      <c r="F516" s="84"/>
      <c r="O516" s="38"/>
    </row>
    <row r="517" spans="2:16">
      <c r="B517" s="38"/>
      <c r="D517" s="84"/>
      <c r="F517" s="84"/>
      <c r="O517" s="38"/>
    </row>
    <row r="518" spans="2:16">
      <c r="B518" s="38"/>
      <c r="D518" s="84"/>
      <c r="F518" s="84"/>
      <c r="O518" s="38"/>
    </row>
    <row r="519" spans="2:16">
      <c r="B519" s="38"/>
      <c r="D519" s="84"/>
      <c r="F519" s="84"/>
      <c r="O519" s="38"/>
    </row>
    <row r="520" spans="2:16">
      <c r="B520" s="38"/>
      <c r="D520" s="84"/>
      <c r="F520" s="84"/>
      <c r="O520" s="38"/>
    </row>
    <row r="521" spans="2:16">
      <c r="B521" s="38"/>
      <c r="D521" s="84"/>
      <c r="F521" s="84"/>
      <c r="O521" s="38"/>
    </row>
    <row r="522" spans="2:16">
      <c r="B522" s="38"/>
      <c r="D522" s="84"/>
      <c r="F522" s="84"/>
      <c r="O522" s="38"/>
    </row>
    <row r="523" spans="2:16">
      <c r="B523" s="38"/>
      <c r="D523" s="84"/>
      <c r="F523" s="84"/>
      <c r="O523" s="38"/>
    </row>
    <row r="524" spans="2:16">
      <c r="B524" s="38"/>
      <c r="D524" s="84"/>
      <c r="F524" s="84"/>
      <c r="O524" s="38"/>
    </row>
    <row r="525" spans="2:16">
      <c r="D525" s="38"/>
      <c r="F525" s="84">
        <f>100-(C525-D525)</f>
        <v>100</v>
      </c>
      <c r="O525" s="38">
        <v>43229</v>
      </c>
      <c r="P525" s="112">
        <v>-2.9999999999999997E-4</v>
      </c>
    </row>
    <row r="526" spans="2:16">
      <c r="D526" s="38"/>
      <c r="F526" s="84">
        <f>100-(C526-D526)</f>
        <v>100</v>
      </c>
      <c r="O526" s="38">
        <v>43228</v>
      </c>
      <c r="P526" s="112">
        <v>-2.9999999999999997E-4</v>
      </c>
    </row>
    <row r="527" spans="2:16">
      <c r="D527" s="38"/>
      <c r="F527" s="84">
        <f>100-(C527-D527)</f>
        <v>100</v>
      </c>
      <c r="O527" s="38">
        <v>43227</v>
      </c>
      <c r="P527" s="112">
        <v>-2.9999999999999997E-4</v>
      </c>
    </row>
    <row r="528" spans="2:16">
      <c r="D528" s="38"/>
      <c r="F528" s="84">
        <f>100-(C528-D528)</f>
        <v>100</v>
      </c>
      <c r="O528" s="38">
        <v>43224</v>
      </c>
      <c r="P528" s="112">
        <v>-2.9999999999999997E-4</v>
      </c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26977" r:id="rId4" name="CommandButton1">
          <controlPr defaultSize="0" autoLine="0" r:id="rId5">
            <anchor moveWithCells="1">
              <from>
                <xdr:col>16</xdr:col>
                <xdr:colOff>0</xdr:colOff>
                <xdr:row>57</xdr:row>
                <xdr:rowOff>95250</xdr:rowOff>
              </from>
              <to>
                <xdr:col>16</xdr:col>
                <xdr:colOff>1657350</xdr:colOff>
                <xdr:row>62</xdr:row>
                <xdr:rowOff>66675</xdr:rowOff>
              </to>
            </anchor>
          </controlPr>
        </control>
      </mc:Choice>
      <mc:Fallback>
        <control shapeId="126977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1">
    <tabColor rgb="FF00B0F0"/>
  </sheetPr>
  <dimension ref="A1:BE74"/>
  <sheetViews>
    <sheetView showGridLines="0" zoomScale="70" zoomScaleNormal="70" workbookViewId="0">
      <selection activeCell="B13" sqref="B13"/>
    </sheetView>
  </sheetViews>
  <sheetFormatPr defaultRowHeight="16.5"/>
  <cols>
    <col min="2" max="2" width="13.125" bestFit="1" customWidth="1"/>
    <col min="3" max="3" width="13" bestFit="1" customWidth="1"/>
    <col min="4" max="4" width="9.625" bestFit="1" customWidth="1"/>
    <col min="5" max="5" width="9.125" bestFit="1" customWidth="1"/>
    <col min="6" max="7" width="10.75" bestFit="1" customWidth="1"/>
    <col min="8" max="8" width="10.375" bestFit="1" customWidth="1"/>
    <col min="9" max="9" width="3.875" customWidth="1"/>
    <col min="10" max="10" width="10.875" bestFit="1" customWidth="1"/>
    <col min="11" max="11" width="14.125" bestFit="1" customWidth="1"/>
    <col min="12" max="12" width="12.625" bestFit="1" customWidth="1"/>
    <col min="13" max="13" width="9.75" bestFit="1" customWidth="1"/>
    <col min="14" max="14" width="9.25" bestFit="1" customWidth="1"/>
    <col min="15" max="15" width="10.75" bestFit="1" customWidth="1"/>
    <col min="16" max="16" width="9.75" bestFit="1" customWidth="1"/>
    <col min="17" max="17" width="11.375" bestFit="1" customWidth="1"/>
    <col min="19" max="19" width="13.375" bestFit="1" customWidth="1"/>
    <col min="20" max="20" width="10.75" bestFit="1" customWidth="1"/>
    <col min="21" max="21" width="10" bestFit="1" customWidth="1"/>
    <col min="22" max="22" width="11.625" bestFit="1" customWidth="1"/>
    <col min="23" max="23" width="10.75" bestFit="1" customWidth="1"/>
    <col min="24" max="24" width="22.375" bestFit="1" customWidth="1"/>
    <col min="26" max="26" width="10.75" bestFit="1" customWidth="1"/>
    <col min="28" max="29" width="11" bestFit="1" customWidth="1"/>
    <col min="31" max="31" width="14.5" bestFit="1" customWidth="1"/>
    <col min="32" max="33" width="14.375" bestFit="1" customWidth="1"/>
    <col min="34" max="34" width="14.5" bestFit="1" customWidth="1"/>
    <col min="35" max="35" width="13.25" bestFit="1" customWidth="1"/>
    <col min="36" max="36" width="14.375" bestFit="1" customWidth="1"/>
    <col min="37" max="37" width="15.25" bestFit="1" customWidth="1"/>
    <col min="38" max="39" width="15" bestFit="1" customWidth="1"/>
    <col min="40" max="42" width="15.125" bestFit="1" customWidth="1"/>
    <col min="43" max="43" width="15.25" bestFit="1" customWidth="1"/>
    <col min="44" max="44" width="14" bestFit="1" customWidth="1"/>
    <col min="45" max="45" width="15" bestFit="1" customWidth="1"/>
    <col min="46" max="50" width="15.125" bestFit="1" customWidth="1"/>
    <col min="51" max="51" width="13.875" bestFit="1" customWidth="1"/>
    <col min="52" max="52" width="15.125" bestFit="1" customWidth="1"/>
    <col min="53" max="53" width="14.375" bestFit="1" customWidth="1"/>
    <col min="54" max="55" width="15.125" bestFit="1" customWidth="1"/>
    <col min="56" max="56" width="14.375" bestFit="1" customWidth="1"/>
    <col min="57" max="57" width="15.125" bestFit="1" customWidth="1"/>
  </cols>
  <sheetData>
    <row r="1" spans="1:25">
      <c r="A1">
        <v>1</v>
      </c>
      <c r="B1">
        <f>A1+1</f>
        <v>2</v>
      </c>
      <c r="C1" s="112">
        <f t="shared" ref="C1:Q1" si="0">B1+1</f>
        <v>3</v>
      </c>
      <c r="D1" s="112">
        <f t="shared" si="0"/>
        <v>4</v>
      </c>
      <c r="E1" s="112">
        <f t="shared" si="0"/>
        <v>5</v>
      </c>
      <c r="F1" s="112">
        <f t="shared" si="0"/>
        <v>6</v>
      </c>
      <c r="G1" s="112">
        <f t="shared" si="0"/>
        <v>7</v>
      </c>
      <c r="H1" s="112">
        <f t="shared" si="0"/>
        <v>8</v>
      </c>
      <c r="I1" s="112">
        <f t="shared" si="0"/>
        <v>9</v>
      </c>
      <c r="J1" s="49" t="s">
        <v>302</v>
      </c>
      <c r="K1" s="147">
        <f>ICVS_SOFR_C!C1</f>
        <v>43951</v>
      </c>
      <c r="L1" s="112">
        <v>12</v>
      </c>
      <c r="M1" s="112">
        <f t="shared" si="0"/>
        <v>13</v>
      </c>
      <c r="N1" s="112">
        <f t="shared" si="0"/>
        <v>14</v>
      </c>
      <c r="O1" s="112">
        <f t="shared" si="0"/>
        <v>15</v>
      </c>
      <c r="P1" s="112">
        <f t="shared" si="0"/>
        <v>16</v>
      </c>
      <c r="Q1" s="112">
        <f t="shared" si="0"/>
        <v>17</v>
      </c>
    </row>
    <row r="2" spans="1:25">
      <c r="A2">
        <f>A1+1</f>
        <v>2</v>
      </c>
      <c r="J2" s="49" t="s">
        <v>330</v>
      </c>
      <c r="K2" s="147">
        <f>ICVS_SOFR_C!C2</f>
        <v>43955</v>
      </c>
    </row>
    <row r="3" spans="1:25">
      <c r="A3" s="112">
        <f t="shared" ref="A3:A66" si="1">A2+1</f>
        <v>3</v>
      </c>
    </row>
    <row r="4" spans="1:25">
      <c r="A4" s="112">
        <f t="shared" si="1"/>
        <v>4</v>
      </c>
    </row>
    <row r="5" spans="1:25">
      <c r="A5" s="112">
        <f t="shared" si="1"/>
        <v>5</v>
      </c>
    </row>
    <row r="6" spans="1:25">
      <c r="A6" s="112">
        <f t="shared" si="1"/>
        <v>6</v>
      </c>
    </row>
    <row r="7" spans="1:25">
      <c r="A7" s="112">
        <f t="shared" si="1"/>
        <v>7</v>
      </c>
      <c r="X7" s="41">
        <v>-1.4116169055888861E-7</v>
      </c>
    </row>
    <row r="8" spans="1:25">
      <c r="A8" s="112">
        <f t="shared" si="1"/>
        <v>8</v>
      </c>
      <c r="X8" s="41">
        <v>-7.4135533378871799E-8</v>
      </c>
    </row>
    <row r="9" spans="1:25">
      <c r="A9" s="112">
        <f t="shared" si="1"/>
        <v>9</v>
      </c>
    </row>
    <row r="10" spans="1:25">
      <c r="A10" s="112">
        <f t="shared" si="1"/>
        <v>10</v>
      </c>
    </row>
    <row r="11" spans="1:25">
      <c r="A11" s="112">
        <f t="shared" si="1"/>
        <v>11</v>
      </c>
      <c r="B11" s="49" t="s">
        <v>447</v>
      </c>
      <c r="C11" s="49" t="s">
        <v>446</v>
      </c>
      <c r="D11" s="49" t="s">
        <v>448</v>
      </c>
      <c r="E11" s="49" t="s">
        <v>449</v>
      </c>
      <c r="F11" s="49" t="s">
        <v>450</v>
      </c>
      <c r="G11" s="49" t="s">
        <v>451</v>
      </c>
      <c r="H11" s="49" t="s">
        <v>452</v>
      </c>
      <c r="J11" s="29"/>
      <c r="K11" s="125"/>
      <c r="L11" s="29"/>
      <c r="M11" s="29" t="s">
        <v>372</v>
      </c>
      <c r="N11" s="29" t="s">
        <v>477</v>
      </c>
      <c r="O11" s="29"/>
      <c r="P11" s="29"/>
      <c r="Q11" s="29"/>
    </row>
    <row r="12" spans="1:25">
      <c r="A12" s="112">
        <f t="shared" si="1"/>
        <v>12</v>
      </c>
      <c r="B12" s="10" t="s">
        <v>453</v>
      </c>
      <c r="C12" s="131">
        <v>44021</v>
      </c>
      <c r="D12" s="134">
        <v>2.7777777777777779E-3</v>
      </c>
      <c r="E12" s="134">
        <v>2.7777777777777779E-3</v>
      </c>
      <c r="F12" s="144">
        <v>0.99999722222993825</v>
      </c>
      <c r="G12" s="144">
        <v>9.9999999999858882E-2</v>
      </c>
      <c r="H12" s="141">
        <f>(F12/F13-1)/E13*100</f>
        <v>8.2753393317811313E-2</v>
      </c>
      <c r="J12" s="29"/>
      <c r="K12" s="125"/>
      <c r="L12" s="29" t="s">
        <v>0</v>
      </c>
      <c r="M12" s="29" t="s">
        <v>373</v>
      </c>
      <c r="N12" s="29" t="s">
        <v>414</v>
      </c>
      <c r="O12" s="29" t="s">
        <v>374</v>
      </c>
      <c r="P12" s="29" t="s">
        <v>334</v>
      </c>
      <c r="Q12" s="29" t="s">
        <v>419</v>
      </c>
    </row>
    <row r="13" spans="1:25">
      <c r="A13" s="112">
        <f t="shared" si="1"/>
        <v>13</v>
      </c>
      <c r="B13" s="10" t="s">
        <v>512</v>
      </c>
      <c r="C13" s="131">
        <v>44090</v>
      </c>
      <c r="D13" s="134">
        <v>0.19444444444444445</v>
      </c>
      <c r="E13" s="134">
        <v>0.19166666666666668</v>
      </c>
      <c r="F13" s="144">
        <v>0.9998386371532817</v>
      </c>
      <c r="G13" s="144">
        <v>8.2999999999977231E-2</v>
      </c>
      <c r="H13" s="141">
        <f t="shared" ref="H13:H67" si="2">(F13/F14-1)/E14*100</f>
        <v>5.9599999999974083E-2</v>
      </c>
      <c r="J13" s="29"/>
      <c r="K13" s="125" t="s">
        <v>453</v>
      </c>
      <c r="L13" s="123">
        <f>ICVS_SOFR_C!D5</f>
        <v>43956</v>
      </c>
      <c r="M13" s="119">
        <f>MyDayCount(ICVS_SOFR_C!$C$2,L13,$N$11)</f>
        <v>2.7777777777777779E-3</v>
      </c>
      <c r="N13" s="119">
        <f>M13</f>
        <v>2.7777777777777779E-3</v>
      </c>
      <c r="O13" s="124">
        <f>MyDCF(ICVS_SOFR_C!O5,M13,$N$11,"")</f>
        <v>0.99999888889012345</v>
      </c>
      <c r="P13" s="122">
        <f t="shared" ref="P13" si="3">MyZero(O13,M13,$N$11,"")</f>
        <v>4.0000000000207404E-2</v>
      </c>
      <c r="Q13" s="123"/>
      <c r="V13" s="38">
        <v>43998</v>
      </c>
    </row>
    <row r="14" spans="1:25">
      <c r="A14" s="112">
        <f t="shared" si="1"/>
        <v>14</v>
      </c>
      <c r="B14" s="10" t="s">
        <v>512</v>
      </c>
      <c r="C14" s="131">
        <v>44181</v>
      </c>
      <c r="D14" s="134">
        <v>0.44722222222222224</v>
      </c>
      <c r="E14" s="134">
        <v>0.25277777777777777</v>
      </c>
      <c r="F14" s="144">
        <v>0.99968802859795103</v>
      </c>
      <c r="G14" s="144">
        <v>6.9779349743952446E-2</v>
      </c>
      <c r="H14" s="141">
        <f t="shared" si="2"/>
        <v>3.4000000000038277E-2</v>
      </c>
      <c r="J14" s="29"/>
      <c r="K14" s="125" t="s">
        <v>426</v>
      </c>
      <c r="L14" s="123" t="str">
        <f>ICVS_SOFR_C!D6</f>
        <v>2020-06-17</v>
      </c>
      <c r="M14" s="119">
        <f>MyDayCount(ICVS_SOFR_C!$C$2,L14,$N$11)</f>
        <v>0.12222222222222222</v>
      </c>
      <c r="N14" s="119">
        <f>M14-M13</f>
        <v>0.11944444444444444</v>
      </c>
      <c r="O14" s="124">
        <f>MyDCF(ICVS_SOFR_C!O6,M14,$N$11,"")</f>
        <v>0.99998365915591647</v>
      </c>
      <c r="P14" s="122">
        <f>MyZero(O14,M14,$N$11,"")</f>
        <v>1.3369999999972669E-2</v>
      </c>
      <c r="Q14" s="123"/>
      <c r="T14" s="98">
        <f>1/(1+ICVS_SOFR_C!O6/100*ICVS_SOFR_Z!M14)</f>
        <v>0.99998365915591636</v>
      </c>
      <c r="U14">
        <f>1/T14-1</f>
        <v>1.6341111111151108E-5</v>
      </c>
      <c r="V14">
        <f>(L14-V13)/360</f>
        <v>2.7777777777777779E-3</v>
      </c>
      <c r="W14">
        <v>8.4940000000000002E-2</v>
      </c>
      <c r="X14" s="41">
        <f>1/(1+W14/100*M14)</f>
        <v>0.99989619522099527</v>
      </c>
      <c r="Y14">
        <f>MyZero(X14,M14,N11,"")</f>
        <v>8.4939999999984334E-2</v>
      </c>
    </row>
    <row r="15" spans="1:25">
      <c r="A15" s="112">
        <f t="shared" si="1"/>
        <v>15</v>
      </c>
      <c r="B15" s="10" t="s">
        <v>512</v>
      </c>
      <c r="C15" s="131">
        <v>44272</v>
      </c>
      <c r="D15" s="134">
        <v>0.7</v>
      </c>
      <c r="E15" s="134">
        <v>0.25277777777777771</v>
      </c>
      <c r="F15" s="144">
        <v>0.99960211834922397</v>
      </c>
      <c r="G15" s="144">
        <v>5.6862860513956712E-2</v>
      </c>
      <c r="H15" s="141">
        <f t="shared" si="2"/>
        <v>8.0999999999639052E-3</v>
      </c>
      <c r="J15" s="29"/>
      <c r="K15" s="125" t="s">
        <v>426</v>
      </c>
      <c r="L15" s="123" t="str">
        <f>ICVS_SOFR_C!D7</f>
        <v>2020-09-16</v>
      </c>
      <c r="M15" s="119">
        <f>MyDayCount(ICVS_SOFR_C!$C$2,L15,$N$11)</f>
        <v>0.375</v>
      </c>
      <c r="N15" s="119">
        <f t="shared" ref="N15:N19" si="4">M15-M14</f>
        <v>0.25277777777777777</v>
      </c>
      <c r="O15" s="124">
        <f>O14*MyDCF(ICVS_SOFR_C!O7,N15,$N$11,"")</f>
        <v>0.99992117235976918</v>
      </c>
      <c r="P15" s="122">
        <f t="shared" ref="P15:P19" si="5">MyZero(O15,M15,$N$11,"")</f>
        <v>2.1022361204676869E-2</v>
      </c>
      <c r="Q15" s="123"/>
      <c r="X15" s="41">
        <f>X14-O14</f>
        <v>-8.7463934921205855E-5</v>
      </c>
    </row>
    <row r="16" spans="1:25">
      <c r="A16" s="112">
        <f t="shared" si="1"/>
        <v>16</v>
      </c>
      <c r="B16" s="10" t="s">
        <v>512</v>
      </c>
      <c r="C16" s="131">
        <v>44363</v>
      </c>
      <c r="D16" s="134">
        <v>0.95277777777777772</v>
      </c>
      <c r="E16" s="134">
        <v>0.25277777777777777</v>
      </c>
      <c r="F16" s="144">
        <v>0.999581651914901</v>
      </c>
      <c r="G16" s="144">
        <v>4.3926630451366439E-2</v>
      </c>
      <c r="H16" s="141">
        <f t="shared" si="2"/>
        <v>-2.3836252585975791E-4</v>
      </c>
      <c r="J16" s="29"/>
      <c r="K16" s="125" t="s">
        <v>426</v>
      </c>
      <c r="L16" s="123" t="str">
        <f>ICVS_SOFR_C!D8</f>
        <v>2020-12-16</v>
      </c>
      <c r="M16" s="119">
        <f>MyDayCount(ICVS_SOFR_C!$C$2,L16,$N$11)</f>
        <v>0.62777777777777777</v>
      </c>
      <c r="N16" s="119">
        <f t="shared" si="4"/>
        <v>0.25277777777777777</v>
      </c>
      <c r="O16" s="124">
        <f>O15*MyDCF(ICVS_SOFR_C!O8,N16,$N$11,"")</f>
        <v>0.99984746349366627</v>
      </c>
      <c r="P16" s="122">
        <f t="shared" si="5"/>
        <v>2.4301557441105976E-2</v>
      </c>
      <c r="Q16" s="123"/>
      <c r="X16" s="41">
        <f>O14</f>
        <v>0.99998365915591647</v>
      </c>
    </row>
    <row r="17" spans="1:57">
      <c r="A17" s="112">
        <f t="shared" si="1"/>
        <v>17</v>
      </c>
      <c r="B17" s="10"/>
      <c r="C17" s="131">
        <v>44385</v>
      </c>
      <c r="D17" s="134">
        <v>1.0138888888888888</v>
      </c>
      <c r="E17" s="134">
        <v>1.0138888888888888</v>
      </c>
      <c r="F17" s="144">
        <v>0.99958406764086927</v>
      </c>
      <c r="G17" s="144">
        <v>4.1040418694313678E-2</v>
      </c>
      <c r="H17" s="141">
        <f t="shared" si="2"/>
        <v>-1.2043959635193087E-2</v>
      </c>
      <c r="J17" s="29"/>
      <c r="K17" s="125" t="s">
        <v>426</v>
      </c>
      <c r="L17" s="123" t="str">
        <f>ICVS_SOFR_C!D9</f>
        <v>2021-03-17</v>
      </c>
      <c r="M17" s="119">
        <f>MyDayCount(ICVS_SOFR_C!$C$2,L17,$N$11)</f>
        <v>0.88055555555555554</v>
      </c>
      <c r="N17" s="119">
        <f t="shared" si="4"/>
        <v>0.25277777777777777</v>
      </c>
      <c r="O17" s="124">
        <f>O16*MyDCF(ICVS_SOFR_C!O9,N17,$N$11,"")</f>
        <v>0.99975056761311154</v>
      </c>
      <c r="P17" s="122">
        <f t="shared" si="5"/>
        <v>2.8333773758245667E-2</v>
      </c>
      <c r="Q17" s="123"/>
    </row>
    <row r="18" spans="1:57">
      <c r="A18" s="112">
        <f t="shared" si="1"/>
        <v>18</v>
      </c>
      <c r="B18" s="10" t="s">
        <v>512</v>
      </c>
      <c r="C18" s="131">
        <v>44454</v>
      </c>
      <c r="D18" s="134">
        <v>1.2055555555555555</v>
      </c>
      <c r="E18" s="134">
        <v>0.25277777777777777</v>
      </c>
      <c r="F18" s="144">
        <v>0.99961450035806565</v>
      </c>
      <c r="G18" s="144">
        <v>3.1988209092648212E-2</v>
      </c>
      <c r="H18" s="141">
        <f t="shared" si="2"/>
        <v>-2.9400000000007257E-2</v>
      </c>
      <c r="J18" s="29"/>
      <c r="K18" s="125" t="s">
        <v>426</v>
      </c>
      <c r="L18" s="123" t="str">
        <f>ICVS_SOFR_C!D10</f>
        <v>2021-06-16</v>
      </c>
      <c r="M18" s="119">
        <f>MyDayCount(ICVS_SOFR_C!$C$2,L18,$N$11)</f>
        <v>1.1333333333333333</v>
      </c>
      <c r="N18" s="119">
        <f t="shared" si="4"/>
        <v>0.25277777777777777</v>
      </c>
      <c r="O18" s="124">
        <f>O17*MyDCF(ICVS_SOFR_C!O10,N18,$N$11,"")</f>
        <v>0.99963114384622376</v>
      </c>
      <c r="P18" s="122">
        <f t="shared" si="5"/>
        <v>3.2557433894808696E-2</v>
      </c>
      <c r="Q18" s="123"/>
    </row>
    <row r="19" spans="1:57">
      <c r="A19" s="112">
        <f t="shared" si="1"/>
        <v>19</v>
      </c>
      <c r="B19" s="10" t="s">
        <v>512</v>
      </c>
      <c r="C19" s="131">
        <v>44545</v>
      </c>
      <c r="D19" s="134">
        <v>1.4583333333333333</v>
      </c>
      <c r="E19" s="134">
        <v>0.25277777777777777</v>
      </c>
      <c r="F19" s="144">
        <v>0.9996887938969321</v>
      </c>
      <c r="G19" s="144">
        <v>2.1345446118137268E-2</v>
      </c>
      <c r="H19" s="141">
        <f t="shared" si="2"/>
        <v>-1.6420680571184437E-2</v>
      </c>
      <c r="J19" s="29"/>
      <c r="K19" s="125" t="s">
        <v>426</v>
      </c>
      <c r="L19" s="123" t="str">
        <f>ICVS_SOFR_C!D11</f>
        <v>2021-09-15</v>
      </c>
      <c r="M19" s="119">
        <f>MyDayCount(ICVS_SOFR_C!$C$2,L19,$N$11)</f>
        <v>1.3861111111111111</v>
      </c>
      <c r="N19" s="119">
        <f t="shared" si="4"/>
        <v>0.25277777777777777</v>
      </c>
      <c r="O19" s="124">
        <f>O18*MyDCF(ICVS_SOFR_C!O11,N19,$N$11,"")</f>
        <v>0.99950247070230513</v>
      </c>
      <c r="P19" s="122">
        <f t="shared" si="5"/>
        <v>3.5909275161150056E-2</v>
      </c>
      <c r="Q19" s="123"/>
    </row>
    <row r="20" spans="1:57">
      <c r="A20" s="112">
        <f t="shared" si="1"/>
        <v>20</v>
      </c>
      <c r="B20" s="10" t="s">
        <v>513</v>
      </c>
      <c r="C20" s="131">
        <v>44750</v>
      </c>
      <c r="D20" s="134">
        <v>2.0277777777777777</v>
      </c>
      <c r="E20" s="134">
        <v>1.0138888888888888</v>
      </c>
      <c r="F20" s="144">
        <v>0.9998552572548719</v>
      </c>
      <c r="G20" s="144">
        <v>7.1387698245217734E-3</v>
      </c>
      <c r="H20" s="141">
        <f t="shared" si="2"/>
        <v>-3.7091837821571581E-3</v>
      </c>
      <c r="L20" s="38"/>
    </row>
    <row r="21" spans="1:57">
      <c r="A21" s="112">
        <f t="shared" si="1"/>
        <v>21</v>
      </c>
      <c r="B21" s="10" t="s">
        <v>513</v>
      </c>
      <c r="C21" s="131">
        <v>45117</v>
      </c>
      <c r="D21" s="134">
        <v>3.0472222222222221</v>
      </c>
      <c r="E21" s="134">
        <v>1.0194444444444444</v>
      </c>
      <c r="F21" s="144">
        <v>0.99989306627938124</v>
      </c>
      <c r="G21" s="144">
        <v>3.509468858187148E-3</v>
      </c>
      <c r="H21" s="141">
        <f t="shared" si="2"/>
        <v>0.12864915165235263</v>
      </c>
    </row>
    <row r="22" spans="1:57">
      <c r="A22" s="112">
        <f t="shared" si="1"/>
        <v>22</v>
      </c>
      <c r="B22" s="10" t="s">
        <v>513</v>
      </c>
      <c r="C22" s="131">
        <v>45481</v>
      </c>
      <c r="D22" s="134">
        <v>4.0583333333333336</v>
      </c>
      <c r="E22" s="134">
        <v>1.0111111111111115</v>
      </c>
      <c r="F22" s="144">
        <v>0.99859410917558855</v>
      </c>
      <c r="G22" s="144">
        <v>3.4672457544204782E-2</v>
      </c>
      <c r="H22" s="141">
        <f t="shared" si="2"/>
        <v>0.29933361637681893</v>
      </c>
    </row>
    <row r="23" spans="1:57">
      <c r="A23" s="112">
        <f t="shared" si="1"/>
        <v>23</v>
      </c>
      <c r="B23" s="10" t="s">
        <v>513</v>
      </c>
      <c r="C23" s="131">
        <v>45846</v>
      </c>
      <c r="D23" s="134">
        <v>5.072222222222222</v>
      </c>
      <c r="E23" s="134">
        <v>1.0138888888888884</v>
      </c>
      <c r="F23" s="144">
        <v>0.99557263555229769</v>
      </c>
      <c r="G23" s="144">
        <v>8.7518556096410904E-2</v>
      </c>
      <c r="H23" s="141">
        <f t="shared" si="2"/>
        <v>0.49232376919639925</v>
      </c>
      <c r="J23" s="29"/>
      <c r="K23" s="125"/>
      <c r="L23" s="29"/>
      <c r="M23" s="29" t="s">
        <v>372</v>
      </c>
      <c r="N23" s="29" t="s">
        <v>333</v>
      </c>
      <c r="O23" s="29"/>
      <c r="P23" s="29"/>
      <c r="Q23" s="29"/>
      <c r="S23" s="151" t="s">
        <v>422</v>
      </c>
      <c r="T23" s="151">
        <v>10000000</v>
      </c>
      <c r="U23" s="151"/>
      <c r="V23" s="151" t="s">
        <v>423</v>
      </c>
      <c r="W23" s="151">
        <f>T23</f>
        <v>10000000</v>
      </c>
      <c r="X23" s="151"/>
      <c r="Y23" s="151" t="s">
        <v>424</v>
      </c>
      <c r="Z23" s="151">
        <f>W23</f>
        <v>10000000</v>
      </c>
      <c r="AA23" s="151"/>
      <c r="AB23" s="151" t="s">
        <v>425</v>
      </c>
      <c r="AC23" s="151">
        <f>Z23</f>
        <v>10000000</v>
      </c>
      <c r="AD23" s="126"/>
      <c r="AE23" s="127" t="s">
        <v>167</v>
      </c>
      <c r="AF23" s="127">
        <f>AC23</f>
        <v>10000000</v>
      </c>
      <c r="AG23" s="125"/>
      <c r="AH23" s="127" t="s">
        <v>167</v>
      </c>
      <c r="AI23" s="127">
        <f>AF23</f>
        <v>10000000</v>
      </c>
      <c r="AJ23" s="125"/>
      <c r="AK23" s="127" t="s">
        <v>167</v>
      </c>
      <c r="AL23" s="127">
        <f>AI23</f>
        <v>10000000</v>
      </c>
      <c r="AM23" s="125"/>
      <c r="AN23" s="127" t="s">
        <v>167</v>
      </c>
      <c r="AO23" s="127">
        <f>AL23</f>
        <v>10000000</v>
      </c>
      <c r="AP23" s="125"/>
      <c r="AQ23" s="127" t="s">
        <v>167</v>
      </c>
      <c r="AR23" s="127">
        <f>AO23</f>
        <v>10000000</v>
      </c>
      <c r="AS23" s="125"/>
      <c r="AT23" s="127" t="s">
        <v>167</v>
      </c>
      <c r="AU23" s="127">
        <f>AR23</f>
        <v>10000000</v>
      </c>
      <c r="AV23" s="125"/>
      <c r="AW23" s="127" t="s">
        <v>167</v>
      </c>
      <c r="AX23" s="127">
        <f>AU23</f>
        <v>10000000</v>
      </c>
      <c r="AY23" s="125"/>
      <c r="AZ23" s="127" t="s">
        <v>167</v>
      </c>
      <c r="BA23" s="127">
        <f>AX23</f>
        <v>10000000</v>
      </c>
      <c r="BB23" s="125"/>
      <c r="BC23" s="127" t="s">
        <v>167</v>
      </c>
      <c r="BD23" s="127">
        <f>BA23</f>
        <v>10000000</v>
      </c>
      <c r="BE23" s="125"/>
    </row>
    <row r="24" spans="1:57">
      <c r="A24" s="112">
        <f t="shared" si="1"/>
        <v>24</v>
      </c>
      <c r="B24" s="10"/>
      <c r="C24" s="131">
        <v>46211</v>
      </c>
      <c r="D24" s="134">
        <v>6.0861111111111112</v>
      </c>
      <c r="E24" s="134">
        <v>1.0138888888888893</v>
      </c>
      <c r="F24" s="144">
        <v>0.99062780197262179</v>
      </c>
      <c r="G24" s="144">
        <v>0.15483913306606686</v>
      </c>
      <c r="H24" s="141">
        <f t="shared" si="2"/>
        <v>0.62724700940538602</v>
      </c>
      <c r="J24" s="29"/>
      <c r="K24" s="125"/>
      <c r="L24" s="29" t="s">
        <v>0</v>
      </c>
      <c r="M24" s="29" t="s">
        <v>373</v>
      </c>
      <c r="N24" s="29" t="s">
        <v>414</v>
      </c>
      <c r="O24" s="29" t="s">
        <v>374</v>
      </c>
      <c r="P24" s="29" t="s">
        <v>334</v>
      </c>
      <c r="Q24" s="29" t="s">
        <v>419</v>
      </c>
      <c r="S24" s="125" t="s">
        <v>416</v>
      </c>
      <c r="T24" s="125" t="s">
        <v>417</v>
      </c>
      <c r="U24" s="125" t="s">
        <v>374</v>
      </c>
      <c r="V24" s="125" t="s">
        <v>416</v>
      </c>
      <c r="W24" s="125" t="s">
        <v>417</v>
      </c>
      <c r="X24" s="125" t="s">
        <v>374</v>
      </c>
      <c r="Y24" s="125" t="s">
        <v>416</v>
      </c>
      <c r="Z24" s="125" t="s">
        <v>417</v>
      </c>
      <c r="AA24" s="125" t="s">
        <v>374</v>
      </c>
      <c r="AB24" s="125" t="s">
        <v>416</v>
      </c>
      <c r="AC24" s="125" t="s">
        <v>417</v>
      </c>
      <c r="AD24" s="125" t="s">
        <v>374</v>
      </c>
      <c r="AE24" s="125" t="s">
        <v>416</v>
      </c>
      <c r="AF24" s="125" t="s">
        <v>417</v>
      </c>
      <c r="AG24" s="125" t="s">
        <v>374</v>
      </c>
      <c r="AH24" s="125" t="s">
        <v>416</v>
      </c>
      <c r="AI24" s="125" t="s">
        <v>417</v>
      </c>
      <c r="AJ24" s="125" t="s">
        <v>374</v>
      </c>
      <c r="AK24" s="125" t="s">
        <v>416</v>
      </c>
      <c r="AL24" s="125" t="s">
        <v>417</v>
      </c>
      <c r="AM24" s="125" t="s">
        <v>374</v>
      </c>
      <c r="AN24" s="125" t="s">
        <v>416</v>
      </c>
      <c r="AO24" s="125" t="s">
        <v>417</v>
      </c>
      <c r="AP24" s="125" t="s">
        <v>374</v>
      </c>
      <c r="AQ24" s="125" t="s">
        <v>416</v>
      </c>
      <c r="AR24" s="125" t="s">
        <v>417</v>
      </c>
      <c r="AS24" s="125" t="s">
        <v>374</v>
      </c>
      <c r="AT24" s="125" t="s">
        <v>416</v>
      </c>
      <c r="AU24" s="125" t="s">
        <v>417</v>
      </c>
      <c r="AV24" s="125" t="s">
        <v>374</v>
      </c>
      <c r="AW24" s="125" t="s">
        <v>416</v>
      </c>
      <c r="AX24" s="125" t="s">
        <v>417</v>
      </c>
      <c r="AY24" s="125" t="s">
        <v>374</v>
      </c>
      <c r="AZ24" s="125" t="s">
        <v>416</v>
      </c>
      <c r="BA24" s="125" t="s">
        <v>417</v>
      </c>
      <c r="BB24" s="125" t="s">
        <v>374</v>
      </c>
      <c r="BC24" s="125" t="s">
        <v>416</v>
      </c>
      <c r="BD24" s="125" t="s">
        <v>417</v>
      </c>
      <c r="BE24" s="125" t="s">
        <v>374</v>
      </c>
    </row>
    <row r="25" spans="1:57">
      <c r="A25" s="112">
        <f t="shared" si="1"/>
        <v>25</v>
      </c>
      <c r="B25" s="10" t="s">
        <v>514</v>
      </c>
      <c r="C25" s="131">
        <v>46576</v>
      </c>
      <c r="D25" s="134">
        <v>7.1</v>
      </c>
      <c r="E25" s="134">
        <v>1.0138888888888884</v>
      </c>
      <c r="F25" s="144">
        <v>0.98436762966898717</v>
      </c>
      <c r="G25" s="144">
        <v>0.22215971003572277</v>
      </c>
      <c r="H25" s="141">
        <f t="shared" si="2"/>
        <v>0.6734081636350292</v>
      </c>
      <c r="J25" s="29">
        <v>1</v>
      </c>
      <c r="K25" s="126"/>
      <c r="L25" s="143">
        <f>IF(MONTH(WORKDAY(EDATE(ICVS_SOFR_C!$C$2,12*J25)-1,1))=MONTH(EDATE(ICVS_SOFR_C!$C$2,12*J25)),WORKDAY(EDATE(ICVS_SOFR_C!$C$2,12*J25)-1,1),WORKDAY(EDATE(ICVS_SOFR_C!$C$2,12*J25),-1))</f>
        <v>44320</v>
      </c>
      <c r="M25" s="152">
        <f>MyDayCount(ICVS_SOFR_C!$C$2,L25,$N$23)</f>
        <v>1.0138888888888888</v>
      </c>
      <c r="N25" s="152">
        <f>M25</f>
        <v>1.0138888888888888</v>
      </c>
      <c r="O25" s="135">
        <f>MyDCF(P25,M25,$N$23,"")</f>
        <v>0.99969023427051362</v>
      </c>
      <c r="P25" s="133">
        <f>_xll.BInterpol(M17:M18,P17:P18,M25,"linear")</f>
        <v>3.0561638445663529E-2</v>
      </c>
      <c r="Q25" s="123"/>
      <c r="S25">
        <f>ICVS_SOFR_C!$O$29/100*N25*$T$23</f>
        <v>4785.5555555555557</v>
      </c>
      <c r="T25">
        <f>S25*O25</f>
        <v>4784.0731544478913</v>
      </c>
      <c r="V25">
        <f>ICVS_SOFR_C!$O$30/100*N25*$T$23</f>
        <v>6914.7222222222226</v>
      </c>
      <c r="W25">
        <f>V25*O25</f>
        <v>6912.5802782488599</v>
      </c>
      <c r="Y25" s="117">
        <f>ICVS_SOFR_C!$O$31/100*N25*$T$23</f>
        <v>10747.222222222221</v>
      </c>
      <c r="Z25" s="117">
        <f>Y25*O25</f>
        <v>10743.893101090602</v>
      </c>
      <c r="AB25" s="117">
        <f>ICVS_SOFR_C!$O$32/100*N25*$T$23</f>
        <v>15918.055555555555</v>
      </c>
      <c r="AC25" s="117">
        <f>AB25*O25</f>
        <v>15913.124687464384</v>
      </c>
      <c r="AE25" s="99">
        <f>ICVS_SOFR_C!$O$58/100*N25*$T$23</f>
        <v>26833.606167482103</v>
      </c>
      <c r="AF25" s="99">
        <f t="shared" ref="AF25:AF31" si="6">AE25*O25</f>
        <v>26825.294035892883</v>
      </c>
      <c r="AG25" s="99"/>
      <c r="AH25" s="99">
        <f>ICVS_SOFR_C!$O$61/100*N25*$T$23</f>
        <v>39303.705568382211</v>
      </c>
      <c r="AI25" s="99">
        <f t="shared" ref="AI25:AI34" si="7">AH25*O25</f>
        <v>39291.5306273553</v>
      </c>
      <c r="AJ25" s="99"/>
      <c r="AK25" s="99">
        <f>ICVS_SOFR_C!$O$63/100*N25*$T$23</f>
        <v>44891.324137847922</v>
      </c>
      <c r="AL25" s="99">
        <f t="shared" ref="AL25:AL36" si="8">AK25*O25</f>
        <v>44877.418344078753</v>
      </c>
      <c r="AM25" s="99"/>
      <c r="AN25" s="117">
        <f>ICVS_SOFR_C!$O$64/100*N25*$T$23</f>
        <v>50339.065487101216</v>
      </c>
      <c r="AO25" s="117">
        <f t="shared" ref="AO25:AO39" si="9">AN25*O25</f>
        <v>50323.472169758941</v>
      </c>
      <c r="AP25" s="117"/>
      <c r="AQ25" s="99">
        <f>ICVS_SOFR_C!$O$65/100*N25*$T$23</f>
        <v>55508.217553540977</v>
      </c>
      <c r="AR25" s="99">
        <f t="shared" ref="AR25:AR44" si="10">AQ25*O25</f>
        <v>55491.023010038014</v>
      </c>
      <c r="AS25" s="99"/>
      <c r="AT25" s="117">
        <f>ICVS_SOFR_C!$O$66/100*N25*$T$23</f>
        <v>57042.864034135448</v>
      </c>
      <c r="AU25" s="117">
        <f t="shared" ref="AU25:AU49" si="11">AT25*O25</f>
        <v>57025.19410974592</v>
      </c>
      <c r="AV25" s="117"/>
      <c r="AW25" s="117">
        <f>ICVS_SOFR_C!$O$67/100*N25*$T$23</f>
        <v>57432.848349986962</v>
      </c>
      <c r="AX25" s="117">
        <f t="shared" ref="AX25:AX54" si="12">AW25*O25</f>
        <v>57415.057621821346</v>
      </c>
      <c r="AY25" s="117"/>
      <c r="AZ25" s="117">
        <f>ICVS_SOFR_C!$O$68/100*N25*$T$23</f>
        <v>53194.7927944314</v>
      </c>
      <c r="BA25" s="117">
        <f t="shared" ref="BA25:BA64" si="13">AZ25*O25</f>
        <v>53178.314870636554</v>
      </c>
      <c r="BB25" s="117"/>
      <c r="BC25" s="117">
        <f>ICVS_SOFR_C!$O$69/100*N25*$T$23</f>
        <v>45266.18168332029</v>
      </c>
      <c r="BD25" s="117">
        <f t="shared" ref="BD25:BD64" si="14">BC25*O25</f>
        <v>45252.159771530096</v>
      </c>
      <c r="BE25" s="117"/>
    </row>
    <row r="26" spans="1:57">
      <c r="A26" s="112">
        <f t="shared" si="1"/>
        <v>26</v>
      </c>
      <c r="B26" s="10"/>
      <c r="C26" s="131">
        <v>46944</v>
      </c>
      <c r="D26" s="134">
        <v>8.1222222222222218</v>
      </c>
      <c r="E26" s="134">
        <v>1.0222222222222221</v>
      </c>
      <c r="F26" s="144">
        <v>0.97763783682052097</v>
      </c>
      <c r="G26" s="144">
        <v>0.27883383129058226</v>
      </c>
      <c r="H26" s="141">
        <f t="shared" si="2"/>
        <v>0.7863774953273901</v>
      </c>
      <c r="J26" s="29">
        <f>J25+1</f>
        <v>2</v>
      </c>
      <c r="K26" s="151" t="s">
        <v>420</v>
      </c>
      <c r="L26" s="123">
        <f>IF(MONTH(WORKDAY(EDATE(ICVS_SOFR_C!$C$2,12*J26)-1,1))=MONTH(EDATE(ICVS_SOFR_C!$C$2,12*J26)),WORKDAY(EDATE(ICVS_SOFR_C!$C$2,12*J26)-1,1),WORKDAY(EDATE(ICVS_SOFR_C!$C$2,12*J26),-1))</f>
        <v>44685</v>
      </c>
      <c r="M26" s="128">
        <f>MyDayCount(ICVS_SOFR_C!$C$2,L26,$N$23)</f>
        <v>2.0277777777777777</v>
      </c>
      <c r="N26" s="128">
        <f>M26-M25</f>
        <v>1.0138888888888888</v>
      </c>
      <c r="O26" s="129">
        <f>U26</f>
        <v>0.99904349486984356</v>
      </c>
      <c r="P26" s="130">
        <f>MyZero(O26,M26,$N$23,"")</f>
        <v>4.7203827134101317E-2</v>
      </c>
      <c r="Q26" s="123"/>
      <c r="S26" s="112">
        <f>ICVS_SOFR_C!$O$29/100*N26*$T$23</f>
        <v>4785.5555555555557</v>
      </c>
      <c r="U26" s="98">
        <f>(T23-SUM(T25))/(S26+T23)</f>
        <v>0.99904349486984356</v>
      </c>
      <c r="V26" s="112">
        <f>ICVS_SOFR_C!$O$30/100*N26*$T$23</f>
        <v>6914.7222222222226</v>
      </c>
      <c r="W26" s="112">
        <f>V26*O26</f>
        <v>6908.1082549430603</v>
      </c>
      <c r="Y26" s="117">
        <f>ICVS_SOFR_C!$O$31/100*N26*$T$23</f>
        <v>10747.222222222221</v>
      </c>
      <c r="Z26" s="117">
        <f>Y26*O26</f>
        <v>10736.942449031734</v>
      </c>
      <c r="AB26" s="117">
        <f>ICVS_SOFR_C!$O$32/100*N26*$T$23</f>
        <v>15918.055555555555</v>
      </c>
      <c r="AC26" s="117">
        <f>AB26*O26</f>
        <v>15902.829853754551</v>
      </c>
      <c r="AE26" s="99">
        <f>ICVS_SOFR_C!$O$58/100*N26*$T$23</f>
        <v>26833.606167482103</v>
      </c>
      <c r="AF26" s="99">
        <f t="shared" si="6"/>
        <v>26807.939685522309</v>
      </c>
      <c r="AG26" s="99"/>
      <c r="AH26" s="99">
        <f>ICVS_SOFR_C!$O$61/100*N26*$T$23</f>
        <v>39303.705568382211</v>
      </c>
      <c r="AI26" s="99">
        <f t="shared" si="7"/>
        <v>39266.111372371895</v>
      </c>
      <c r="AJ26" s="99"/>
      <c r="AK26" s="99">
        <f>ICVS_SOFR_C!$O$63/100*N26*$T$23</f>
        <v>44891.324137847922</v>
      </c>
      <c r="AL26" s="99">
        <f t="shared" si="8"/>
        <v>44848.385356010556</v>
      </c>
      <c r="AM26" s="99"/>
      <c r="AN26" s="117">
        <f>ICVS_SOFR_C!$O$64/100*N26*$T$23</f>
        <v>50339.065487101216</v>
      </c>
      <c r="AO26" s="117">
        <f t="shared" si="9"/>
        <v>50290.915912715522</v>
      </c>
      <c r="AP26" s="117"/>
      <c r="AQ26" s="99">
        <f>ICVS_SOFR_C!$O$65/100*N26*$T$23</f>
        <v>55508.217553540977</v>
      </c>
      <c r="AR26" s="99">
        <f t="shared" si="10"/>
        <v>55455.123658685174</v>
      </c>
      <c r="AS26" s="99"/>
      <c r="AT26" s="117">
        <f>ICVS_SOFR_C!$O$66/100*N26*$T$23</f>
        <v>57042.864034135448</v>
      </c>
      <c r="AU26" s="117">
        <f t="shared" si="11"/>
        <v>56988.302242047983</v>
      </c>
      <c r="AV26" s="117"/>
      <c r="AW26" s="117">
        <f>ICVS_SOFR_C!$O$67/100*N26*$T$23</f>
        <v>57432.848349986962</v>
      </c>
      <c r="AX26" s="117">
        <f t="shared" si="12"/>
        <v>57377.913535900705</v>
      </c>
      <c r="AY26" s="117"/>
      <c r="AZ26" s="117">
        <f>ICVS_SOFR_C!$O$68/100*N26*$T$23</f>
        <v>53194.7927944314</v>
      </c>
      <c r="BA26" s="117">
        <f t="shared" si="13"/>
        <v>53143.911702225916</v>
      </c>
      <c r="BB26" s="117"/>
      <c r="BC26" s="117">
        <f>ICVS_SOFR_C!$O$69/100*N26*$T$23</f>
        <v>45266.18168332029</v>
      </c>
      <c r="BD26" s="117">
        <f t="shared" si="14"/>
        <v>45222.884348317602</v>
      </c>
      <c r="BE26" s="117"/>
    </row>
    <row r="27" spans="1:57">
      <c r="A27" s="112">
        <f t="shared" si="1"/>
        <v>27</v>
      </c>
      <c r="B27" s="10"/>
      <c r="C27" s="131">
        <v>47308</v>
      </c>
      <c r="D27" s="134">
        <v>9.1333333333333329</v>
      </c>
      <c r="E27" s="134">
        <v>1.0111111111111111</v>
      </c>
      <c r="F27" s="144">
        <v>0.96992581098490893</v>
      </c>
      <c r="G27" s="144">
        <v>0.33489192948832369</v>
      </c>
      <c r="H27" s="141">
        <f t="shared" si="2"/>
        <v>0.89878708368609694</v>
      </c>
      <c r="J27" s="29">
        <f t="shared" ref="J27:J74" si="15">J26+1</f>
        <v>3</v>
      </c>
      <c r="K27" s="151" t="s">
        <v>420</v>
      </c>
      <c r="L27" s="123">
        <f>IF(MONTH(WORKDAY(EDATE(ICVS_SOFR_C!$C$2,12*J27)-1,1))=MONTH(EDATE(ICVS_SOFR_C!$C$2,12*J27)),WORKDAY(EDATE(ICVS_SOFR_C!$C$2,12*J27)-1,1),WORKDAY(EDATE(ICVS_SOFR_C!$C$2,12*J27),-1))</f>
        <v>45050</v>
      </c>
      <c r="M27" s="128">
        <f>MyDayCount(ICVS_SOFR_C!$C$2,L27,$N$23)</f>
        <v>3.0416666666666665</v>
      </c>
      <c r="N27" s="128">
        <f t="shared" ref="N27:N74" si="16">M27-M26</f>
        <v>1.0138888888888888</v>
      </c>
      <c r="O27" s="129">
        <f>X27</f>
        <v>0.99792789172976881</v>
      </c>
      <c r="P27" s="130">
        <f>MyZero(O27,M27,$N$23,"")</f>
        <v>6.8218043359880021E-2</v>
      </c>
      <c r="Q27" s="123"/>
      <c r="V27" s="112">
        <f>ICVS_SOFR_C!$O$30/100*N27*$T$23</f>
        <v>6914.7222222222226</v>
      </c>
      <c r="X27">
        <f>(T23-SUM(W25:W26))/(V27+T23)</f>
        <v>0.99792789172976881</v>
      </c>
      <c r="Y27" s="117">
        <f>ICVS_SOFR_C!$O$31/100*N27*$T$23</f>
        <v>10747.222222222221</v>
      </c>
      <c r="Z27" s="117">
        <f>Y27*O27</f>
        <v>10724.952814173541</v>
      </c>
      <c r="AB27" s="117">
        <f>ICVS_SOFR_C!$O$32/100*N27*$T$23</f>
        <v>15918.055555555555</v>
      </c>
      <c r="AC27" s="117">
        <f>AB27*O27</f>
        <v>15885.071620992889</v>
      </c>
      <c r="AE27" s="99">
        <f>ICVS_SOFR_C!$O$58/100*N27*$T$23</f>
        <v>26833.606167482103</v>
      </c>
      <c r="AF27" s="99">
        <f t="shared" si="6"/>
        <v>26778.004030222335</v>
      </c>
      <c r="AG27" s="99"/>
      <c r="AH27" s="99">
        <f>ICVS_SOFR_C!$O$61/100*N27*$T$23</f>
        <v>39303.705568382211</v>
      </c>
      <c r="AI27" s="99">
        <f t="shared" si="7"/>
        <v>39222.264035023232</v>
      </c>
      <c r="AJ27" s="99"/>
      <c r="AK27" s="99">
        <f>ICVS_SOFR_C!$O$63/100*N27*$T$23</f>
        <v>44891.324137847922</v>
      </c>
      <c r="AL27" s="99">
        <f t="shared" si="8"/>
        <v>44798.304453840261</v>
      </c>
      <c r="AM27" s="99"/>
      <c r="AN27" s="117">
        <f>ICVS_SOFR_C!$O$64/100*N27*$T$23</f>
        <v>50339.065487101216</v>
      </c>
      <c r="AO27" s="117">
        <f t="shared" si="9"/>
        <v>50234.757493189682</v>
      </c>
      <c r="AP27" s="117"/>
      <c r="AQ27" s="99">
        <f>ICVS_SOFR_C!$O$65/100*N27*$T$23</f>
        <v>55508.217553540977</v>
      </c>
      <c r="AR27" s="99">
        <f t="shared" si="10"/>
        <v>55393.19851688249</v>
      </c>
      <c r="AS27" s="99"/>
      <c r="AT27" s="117">
        <f>ICVS_SOFR_C!$O$66/100*N27*$T$23</f>
        <v>57042.864034135448</v>
      </c>
      <c r="AU27" s="117">
        <f t="shared" si="11"/>
        <v>56924.665043812645</v>
      </c>
      <c r="AV27" s="117"/>
      <c r="AW27" s="117">
        <f>ICVS_SOFR_C!$O$67/100*N27*$T$23</f>
        <v>57432.848349986962</v>
      </c>
      <c r="AX27" s="117">
        <f t="shared" si="12"/>
        <v>57313.841269938021</v>
      </c>
      <c r="AY27" s="117"/>
      <c r="AZ27" s="117">
        <f>ICVS_SOFR_C!$O$68/100*N27*$T$23</f>
        <v>53194.7927944314</v>
      </c>
      <c r="BA27" s="117">
        <f t="shared" si="13"/>
        <v>53084.567424348825</v>
      </c>
      <c r="BB27" s="117"/>
      <c r="BC27" s="117">
        <f>ICVS_SOFR_C!$O$69/100*N27*$T$23</f>
        <v>45266.18168332029</v>
      </c>
      <c r="BD27" s="117">
        <f t="shared" si="14"/>
        <v>45172.385253892491</v>
      </c>
      <c r="BE27" s="117"/>
    </row>
    <row r="28" spans="1:57">
      <c r="A28" s="112">
        <f t="shared" si="1"/>
        <v>28</v>
      </c>
      <c r="B28" s="10" t="s">
        <v>514</v>
      </c>
      <c r="C28" s="131">
        <v>47672</v>
      </c>
      <c r="D28" s="134">
        <v>10.144444444444444</v>
      </c>
      <c r="E28" s="134">
        <v>1.0111111111111111</v>
      </c>
      <c r="F28" s="144">
        <v>0.9611907630192239</v>
      </c>
      <c r="G28" s="144">
        <v>0.39095002768606513</v>
      </c>
      <c r="H28" s="141">
        <f t="shared" si="2"/>
        <v>0.86347119629991553</v>
      </c>
      <c r="J28" s="29">
        <f t="shared" si="15"/>
        <v>4</v>
      </c>
      <c r="K28" s="151" t="s">
        <v>420</v>
      </c>
      <c r="L28" s="123">
        <f>IF(MONTH(WORKDAY(EDATE(ICVS_SOFR_C!$C$2,12*J28)-1,1))=MONTH(EDATE(ICVS_SOFR_C!$C$2,12*J28)),WORKDAY(EDATE(ICVS_SOFR_C!$C$2,12*J28)-1,1),WORKDAY(EDATE(ICVS_SOFR_C!$C$2,12*J28),-1))</f>
        <v>45418</v>
      </c>
      <c r="M28" s="128">
        <f>MyDayCount(ICVS_SOFR_C!$C$2,L28,$N$23)</f>
        <v>4.0638888888888891</v>
      </c>
      <c r="N28" s="128">
        <f t="shared" si="16"/>
        <v>1.0222222222222226</v>
      </c>
      <c r="O28" s="129">
        <f>AA28</f>
        <v>0.99570052432876421</v>
      </c>
      <c r="P28" s="130">
        <f>MyZero(O28,M28,$N$23,"")</f>
        <v>0.10608139389431948</v>
      </c>
      <c r="Q28" s="123"/>
      <c r="Y28" s="117">
        <f>ICVS_SOFR_C!$O$31/100*N28*$T$23</f>
        <v>10835.555555555558</v>
      </c>
      <c r="Z28" s="117"/>
      <c r="AA28">
        <f>(T23-SUM(Z25:Z27))/(Y28+T23)</f>
        <v>0.99570052432876421</v>
      </c>
      <c r="AB28" s="117">
        <f>ICVS_SOFR_C!$O$32/100*N28*$T$23</f>
        <v>16048.888888888894</v>
      </c>
      <c r="AC28" s="117">
        <f>AB28*O28</f>
        <v>15979.88708156075</v>
      </c>
      <c r="AE28" s="99">
        <f>ICVS_SOFR_C!$O$58/100*N28*$T$23</f>
        <v>27054.156355160048</v>
      </c>
      <c r="AF28" s="99">
        <f t="shared" si="6"/>
        <v>26937.837668105229</v>
      </c>
      <c r="AG28" s="99"/>
      <c r="AH28" s="99">
        <f>ICVS_SOFR_C!$O$61/100*N28*$T$23</f>
        <v>39626.749723738794</v>
      </c>
      <c r="AI28" s="99">
        <f t="shared" si="7"/>
        <v>39456.375477371432</v>
      </c>
      <c r="AJ28" s="99"/>
      <c r="AK28" s="99">
        <f>ICVS_SOFR_C!$O$63/100*N28*$T$23</f>
        <v>45260.293925282305</v>
      </c>
      <c r="AL28" s="99">
        <f t="shared" si="8"/>
        <v>45065.698392677572</v>
      </c>
      <c r="AM28" s="99"/>
      <c r="AN28" s="117">
        <f>ICVS_SOFR_C!$O$64/100*N28*$T$23</f>
        <v>50752.811230830848</v>
      </c>
      <c r="AO28" s="117">
        <f t="shared" si="9"/>
        <v>50534.600753697072</v>
      </c>
      <c r="AP28" s="117"/>
      <c r="AQ28" s="99">
        <f>ICVS_SOFR_C!$O$65/100*N28*$T$23</f>
        <v>55964.449478638599</v>
      </c>
      <c r="AR28" s="99">
        <f t="shared" si="10"/>
        <v>55723.831689651088</v>
      </c>
      <c r="AS28" s="99"/>
      <c r="AT28" s="117">
        <f>ICVS_SOFR_C!$O$66/100*N28*$T$23</f>
        <v>57511.709491950292</v>
      </c>
      <c r="AU28" s="117">
        <f t="shared" si="11"/>
        <v>57264.439296178469</v>
      </c>
      <c r="AV28" s="117"/>
      <c r="AW28" s="117">
        <f>ICVS_SOFR_C!$O$67/100*N28*$T$23</f>
        <v>57904.899158343047</v>
      </c>
      <c r="AX28" s="117">
        <f t="shared" si="12"/>
        <v>57655.938453166389</v>
      </c>
      <c r="AY28" s="117"/>
      <c r="AZ28" s="117">
        <f>ICVS_SOFR_C!$O$68/100*N28*$T$23</f>
        <v>53632.010269454142</v>
      </c>
      <c r="BA28" s="117">
        <f t="shared" si="13"/>
        <v>53401.420746101154</v>
      </c>
      <c r="BB28" s="117"/>
      <c r="BC28" s="117">
        <f>ICVS_SOFR_C!$O$69/100*N28*$T$23</f>
        <v>45638.232491676368</v>
      </c>
      <c r="BD28" s="117">
        <f t="shared" si="14"/>
        <v>45442.012021400202</v>
      </c>
      <c r="BE28" s="117"/>
    </row>
    <row r="29" spans="1:57">
      <c r="A29" s="112">
        <f t="shared" si="1"/>
        <v>29</v>
      </c>
      <c r="B29" s="10"/>
      <c r="C29" s="131">
        <v>48037</v>
      </c>
      <c r="D29" s="134">
        <v>11.158333333333333</v>
      </c>
      <c r="E29" s="134">
        <v>1.0138888888888893</v>
      </c>
      <c r="F29" s="144">
        <v>0.95284891520430293</v>
      </c>
      <c r="G29" s="144">
        <v>0.43378885122645972</v>
      </c>
      <c r="H29" s="141">
        <f t="shared" si="2"/>
        <v>0.94949084018675822</v>
      </c>
      <c r="J29" s="29">
        <f t="shared" si="15"/>
        <v>5</v>
      </c>
      <c r="K29" s="151" t="s">
        <v>420</v>
      </c>
      <c r="L29" s="123">
        <f>IF(MONTH(WORKDAY(EDATE(ICVS_SOFR_C!$C$2,12*J29)-1,1))=MONTH(EDATE(ICVS_SOFR_C!$C$2,12*J29)),WORKDAY(EDATE(ICVS_SOFR_C!$C$2,12*J29)-1,1),WORKDAY(EDATE(ICVS_SOFR_C!$C$2,12*J29),-1))</f>
        <v>45782</v>
      </c>
      <c r="M29" s="128">
        <f>MyDayCount(ICVS_SOFR_C!$C$2,L29,$N$23)</f>
        <v>5.0750000000000002</v>
      </c>
      <c r="N29" s="128">
        <f t="shared" si="16"/>
        <v>1.0111111111111111</v>
      </c>
      <c r="O29" s="129">
        <f>AD29</f>
        <v>0.99205707318622149</v>
      </c>
      <c r="P29" s="130">
        <f>MyZero(O29,M29,$N$23,"")</f>
        <v>0.15725928447365423</v>
      </c>
      <c r="Q29" s="123"/>
      <c r="AB29" s="117">
        <f>ICVS_SOFR_C!$O$32/100*N29*$T$23</f>
        <v>15874.444444444443</v>
      </c>
      <c r="AC29" s="117"/>
      <c r="AD29">
        <f>(T23-SUM(AC25:AC28))/(AB29+T23)</f>
        <v>0.99205707318622149</v>
      </c>
      <c r="AE29" s="99">
        <f>ICVS_SOFR_C!$O$58/100*N29*$T$23</f>
        <v>26760.089438256124</v>
      </c>
      <c r="AF29" s="99">
        <f t="shared" si="6"/>
        <v>26547.536006317889</v>
      </c>
      <c r="AG29" s="99"/>
      <c r="AH29" s="99">
        <f>ICVS_SOFR_C!$O$61/100*N29*$T$23</f>
        <v>39196.024183263355</v>
      </c>
      <c r="AI29" s="99">
        <f t="shared" si="7"/>
        <v>38884.693031784598</v>
      </c>
      <c r="AJ29" s="99"/>
      <c r="AK29" s="99">
        <f>ICVS_SOFR_C!$O$63/100*N29*$T$23</f>
        <v>44768.334208703141</v>
      </c>
      <c r="AL29" s="99">
        <f t="shared" si="8"/>
        <v>44412.742606508633</v>
      </c>
      <c r="AM29" s="99"/>
      <c r="AN29" s="117">
        <f>ICVS_SOFR_C!$O$64/100*N29*$T$23</f>
        <v>50201.15023919136</v>
      </c>
      <c r="AO29" s="117">
        <f t="shared" si="9"/>
        <v>49802.406176873963</v>
      </c>
      <c r="AP29" s="117"/>
      <c r="AQ29" s="99">
        <f>ICVS_SOFR_C!$O$65/100*N29*$T$23</f>
        <v>55356.140245175113</v>
      </c>
      <c r="AR29" s="99">
        <f t="shared" si="10"/>
        <v>54916.45047451443</v>
      </c>
      <c r="AS29" s="99"/>
      <c r="AT29" s="117">
        <f>ICVS_SOFR_C!$O$66/100*N29*$T$23</f>
        <v>56886.582214863847</v>
      </c>
      <c r="AU29" s="117">
        <f t="shared" si="11"/>
        <v>56434.736255645192</v>
      </c>
      <c r="AV29" s="117"/>
      <c r="AW29" s="117">
        <f>ICVS_SOFR_C!$O$67/100*N29*$T$23</f>
        <v>57275.498080534948</v>
      </c>
      <c r="AX29" s="117">
        <f t="shared" si="12"/>
        <v>56820.562991058549</v>
      </c>
      <c r="AY29" s="117"/>
      <c r="AZ29" s="117">
        <f>ICVS_SOFR_C!$O$68/100*N29*$T$23</f>
        <v>53049.053636090495</v>
      </c>
      <c r="BA29" s="117">
        <f t="shared" si="13"/>
        <v>52627.688885518815</v>
      </c>
      <c r="BB29" s="117"/>
      <c r="BC29" s="117">
        <f>ICVS_SOFR_C!$O$69/100*N29*$T$23</f>
        <v>45142.164747201605</v>
      </c>
      <c r="BD29" s="117">
        <f t="shared" si="14"/>
        <v>44783.603836399052</v>
      </c>
      <c r="BE29" s="117"/>
    </row>
    <row r="30" spans="1:57">
      <c r="A30" s="112">
        <f t="shared" si="1"/>
        <v>30</v>
      </c>
      <c r="B30" s="10" t="s">
        <v>514</v>
      </c>
      <c r="C30" s="131">
        <v>48403</v>
      </c>
      <c r="D30" s="134">
        <v>12.175000000000001</v>
      </c>
      <c r="E30" s="134">
        <v>1.0166666666666675</v>
      </c>
      <c r="F30" s="144">
        <v>0.94373885597829243</v>
      </c>
      <c r="G30" s="144">
        <v>0.47674504140669094</v>
      </c>
      <c r="H30" s="141">
        <f t="shared" si="2"/>
        <v>0.83334809923119291</v>
      </c>
      <c r="J30" s="29">
        <f t="shared" si="15"/>
        <v>6</v>
      </c>
      <c r="K30" s="127"/>
      <c r="L30" s="143">
        <f>IF(MONTH(WORKDAY(EDATE(ICVS_SOFR_C!$C$2,12*J30)-1,1))=MONTH(EDATE(ICVS_SOFR_C!$C$2,12*J30)),WORKDAY(EDATE(ICVS_SOFR_C!$C$2,12*J30)-1,1),WORKDAY(EDATE(ICVS_SOFR_C!$C$2,12*J30),-1))</f>
        <v>46146</v>
      </c>
      <c r="M30" s="132">
        <f>MyDayCount(ICVS_SOFR_C!$C$2,L30,$N$23)</f>
        <v>6.0861111111111112</v>
      </c>
      <c r="N30" s="132">
        <f t="shared" si="16"/>
        <v>1.0111111111111111</v>
      </c>
      <c r="O30" s="135">
        <f>MyDCF(P30,M30,$N$23,"")</f>
        <v>0.98917498313689556</v>
      </c>
      <c r="P30" s="133">
        <f>Q30*P29+(1-Q30)*P31</f>
        <v>0.17899396559200342</v>
      </c>
      <c r="Q30" s="134">
        <f>(M31-M30)/(M31-M29)</f>
        <v>0.50068587105624129</v>
      </c>
      <c r="AE30" s="99">
        <f>ICVS_SOFR_C!$O$58/100*N30*$T$23</f>
        <v>26760.089438256124</v>
      </c>
      <c r="AF30" s="99">
        <f t="shared" si="6"/>
        <v>26470.411018828818</v>
      </c>
      <c r="AG30" s="99"/>
      <c r="AH30" s="99">
        <f>ICVS_SOFR_C!$O$61/100*N30*$T$23</f>
        <v>39196.024183263355</v>
      </c>
      <c r="AI30" s="99">
        <f t="shared" si="7"/>
        <v>38771.726560512878</v>
      </c>
      <c r="AJ30" s="99"/>
      <c r="AK30" s="99">
        <f>ICVS_SOFR_C!$O$63/100*N30*$T$23</f>
        <v>44768.334208703141</v>
      </c>
      <c r="AL30" s="99">
        <f t="shared" si="8"/>
        <v>44283.716235960834</v>
      </c>
      <c r="AM30" s="99"/>
      <c r="AN30" s="117">
        <f>ICVS_SOFR_C!$O$64/100*N30*$T$23</f>
        <v>50201.15023919136</v>
      </c>
      <c r="AO30" s="117">
        <f t="shared" si="9"/>
        <v>49657.721941304873</v>
      </c>
      <c r="AP30" s="117"/>
      <c r="AQ30" s="99">
        <f>ICVS_SOFR_C!$O$65/100*N30*$T$23</f>
        <v>55356.140245175113</v>
      </c>
      <c r="AR30" s="99">
        <f t="shared" si="10"/>
        <v>54756.909093544717</v>
      </c>
      <c r="AS30" s="99"/>
      <c r="AT30" s="117">
        <f>ICVS_SOFR_C!$O$66/100*N30*$T$23</f>
        <v>56886.582214863847</v>
      </c>
      <c r="AU30" s="117">
        <f t="shared" si="11"/>
        <v>56270.784003103567</v>
      </c>
      <c r="AV30" s="117"/>
      <c r="AW30" s="117">
        <f>ICVS_SOFR_C!$O$67/100*N30*$T$23</f>
        <v>57275.498080534948</v>
      </c>
      <c r="AX30" s="117">
        <f t="shared" si="12"/>
        <v>56655.48984797045</v>
      </c>
      <c r="AY30" s="117"/>
      <c r="AZ30" s="117">
        <f>ICVS_SOFR_C!$O$68/100*N30*$T$23</f>
        <v>53049.053636090495</v>
      </c>
      <c r="BA30" s="117">
        <f t="shared" si="13"/>
        <v>52474.796735908087</v>
      </c>
      <c r="BB30" s="117"/>
      <c r="BC30" s="117">
        <f>ICVS_SOFR_C!$O$69/100*N30*$T$23</f>
        <v>45142.164747201605</v>
      </c>
      <c r="BD30" s="117">
        <f t="shared" si="14"/>
        <v>44653.500052576106</v>
      </c>
      <c r="BE30" s="117"/>
    </row>
    <row r="31" spans="1:57">
      <c r="A31" s="112">
        <f t="shared" si="1"/>
        <v>31</v>
      </c>
      <c r="B31" s="10"/>
      <c r="C31" s="131">
        <v>48768</v>
      </c>
      <c r="D31" s="134">
        <v>13.188888888888888</v>
      </c>
      <c r="E31" s="134">
        <v>1.0138888888888875</v>
      </c>
      <c r="F31" s="144">
        <v>0.93583180364522944</v>
      </c>
      <c r="G31" s="144">
        <v>0.50411022344498524</v>
      </c>
      <c r="H31" s="141">
        <f t="shared" si="2"/>
        <v>0.88835399892962774</v>
      </c>
      <c r="J31" s="29">
        <f t="shared" si="15"/>
        <v>7</v>
      </c>
      <c r="K31" s="127" t="s">
        <v>421</v>
      </c>
      <c r="L31" s="123">
        <f>IF(MONTH(WORKDAY(EDATE(ICVS_SOFR_C!$C$2,12*J31)-1,1))=MONTH(EDATE(ICVS_SOFR_C!$C$2,12*J31)),WORKDAY(EDATE(ICVS_SOFR_C!$C$2,12*J31)-1,1),WORKDAY(EDATE(ICVS_SOFR_C!$C$2,12*J31),-1))</f>
        <v>46511</v>
      </c>
      <c r="M31" s="120">
        <f>MyDayCount(ICVS_SOFR_C!$C$2,L31,$N$23)</f>
        <v>7.1</v>
      </c>
      <c r="N31" s="120">
        <f t="shared" si="16"/>
        <v>1.0138888888888884</v>
      </c>
      <c r="O31" s="129">
        <f>MyDCF(P31,M31,$N$23,"")</f>
        <v>0.98585925267399233</v>
      </c>
      <c r="P31" s="121">
        <v>0.20078835737276571</v>
      </c>
      <c r="Q31" s="51"/>
      <c r="AE31" s="99">
        <f>ICVS_SOFR_C!$O$58/100*N31*$T$23+AF23</f>
        <v>10026833.606167482</v>
      </c>
      <c r="AF31" s="99">
        <f t="shared" si="6"/>
        <v>9885046.6856627464</v>
      </c>
      <c r="AG31" s="99">
        <f>SUM(AF25:AF31)</f>
        <v>10045413.708107635</v>
      </c>
      <c r="AH31" s="99">
        <f>ICVS_SOFR_C!$O$61/100*N31*$T$23</f>
        <v>39303.705568382196</v>
      </c>
      <c r="AI31" s="99">
        <f t="shared" si="7"/>
        <v>38747.9217989639</v>
      </c>
      <c r="AJ31" s="99"/>
      <c r="AK31" s="99">
        <f>ICVS_SOFR_C!$O$63/100*N31*$T$23</f>
        <v>44891.3241378479</v>
      </c>
      <c r="AL31" s="99">
        <f t="shared" si="8"/>
        <v>44256.527266084682</v>
      </c>
      <c r="AM31" s="99"/>
      <c r="AN31" s="117">
        <f>ICVS_SOFR_C!$O$64/100*N31*$T$23</f>
        <v>50339.065487101201</v>
      </c>
      <c r="AO31" s="117">
        <f t="shared" si="9"/>
        <v>49627.23348142075</v>
      </c>
      <c r="AP31" s="117"/>
      <c r="AQ31" s="99">
        <f>ICVS_SOFR_C!$O$65/100*N31*$T$23</f>
        <v>55508.217553540962</v>
      </c>
      <c r="AR31" s="99">
        <f t="shared" si="10"/>
        <v>54723.289874599279</v>
      </c>
      <c r="AS31" s="99"/>
      <c r="AT31" s="117">
        <f>ICVS_SOFR_C!$O$66/100*N31*$T$23</f>
        <v>57042.864034135426</v>
      </c>
      <c r="AU31" s="117">
        <f t="shared" si="11"/>
        <v>56236.23530707691</v>
      </c>
      <c r="AV31" s="117"/>
      <c r="AW31" s="117">
        <f>ICVS_SOFR_C!$O$67/100*N31*$T$23</f>
        <v>57432.84834998694</v>
      </c>
      <c r="AX31" s="117">
        <f t="shared" si="12"/>
        <v>56620.704953256856</v>
      </c>
      <c r="AY31" s="117"/>
      <c r="AZ31" s="117">
        <f>ICVS_SOFR_C!$O$68/100*N31*$T$23</f>
        <v>53194.792794431378</v>
      </c>
      <c r="BA31" s="117">
        <f t="shared" si="13"/>
        <v>52442.578670465991</v>
      </c>
      <c r="BB31" s="117"/>
      <c r="BC31" s="117">
        <f>ICVS_SOFR_C!$O$69/100*N31*$T$23</f>
        <v>45266.181683320276</v>
      </c>
      <c r="BD31" s="117">
        <f t="shared" si="14"/>
        <v>44626.084045723284</v>
      </c>
      <c r="BE31" s="117"/>
    </row>
    <row r="32" spans="1:57">
      <c r="A32" s="112">
        <f t="shared" si="1"/>
        <v>32</v>
      </c>
      <c r="B32" s="10"/>
      <c r="C32" s="131">
        <v>49135</v>
      </c>
      <c r="D32" s="134">
        <v>14.208333333333334</v>
      </c>
      <c r="E32" s="134">
        <v>1.0194444444444457</v>
      </c>
      <c r="F32" s="144">
        <v>0.92743271745833311</v>
      </c>
      <c r="G32" s="144">
        <v>0.53162535168622904</v>
      </c>
      <c r="H32" s="141">
        <f t="shared" si="2"/>
        <v>0.94323664525125228</v>
      </c>
      <c r="J32" s="29">
        <f t="shared" si="15"/>
        <v>8</v>
      </c>
      <c r="K32" s="127"/>
      <c r="L32" s="143">
        <f>IF(MONTH(WORKDAY(EDATE(ICVS_SOFR_C!$C$2,12*J32)-1,1))=MONTH(EDATE(ICVS_SOFR_C!$C$2,12*J32)),WORKDAY(EDATE(ICVS_SOFR_C!$C$2,12*J32)-1,1),WORKDAY(EDATE(ICVS_SOFR_C!$C$2,12*J32),-1))</f>
        <v>46877</v>
      </c>
      <c r="M32" s="132">
        <f>MyDayCount(ICVS_SOFR_C!$C$2,L32,$N$23)</f>
        <v>8.1166666666666671</v>
      </c>
      <c r="N32" s="132">
        <f t="shared" si="16"/>
        <v>1.0166666666666675</v>
      </c>
      <c r="O32" s="135">
        <f t="shared" ref="O32:O74" si="17">MyDCF(P32,M32,$N$23,"")</f>
        <v>0.9796887183095051</v>
      </c>
      <c r="P32" s="136">
        <f>Q32*$P$31+(1-Q32)*$P$34</f>
        <v>0.2531378272564353</v>
      </c>
      <c r="Q32" s="134">
        <f>($M$34-M32)/($M$34-$M$31)</f>
        <v>0.66666666666666652</v>
      </c>
      <c r="AH32" s="99">
        <f>ICVS_SOFR_C!$O$61/100*N32*$T$23</f>
        <v>39411.386953501104</v>
      </c>
      <c r="AI32" s="99">
        <f t="shared" si="7"/>
        <v>38610.891171275449</v>
      </c>
      <c r="AJ32" s="99"/>
      <c r="AK32" s="99">
        <f>ICVS_SOFR_C!$O$63/100*N32*$T$23</f>
        <v>45014.314066992752</v>
      </c>
      <c r="AL32" s="99">
        <f t="shared" si="8"/>
        <v>44100.015653873656</v>
      </c>
      <c r="AM32" s="99"/>
      <c r="AN32" s="117">
        <f>ICVS_SOFR_C!$O$64/100*N32*$T$23</f>
        <v>50476.98073501113</v>
      </c>
      <c r="AO32" s="117">
        <f t="shared" si="9"/>
        <v>49451.728560416632</v>
      </c>
      <c r="AP32" s="117"/>
      <c r="AQ32" s="99">
        <f>ICVS_SOFR_C!$O$65/100*N32*$T$23</f>
        <v>55660.294861906892</v>
      </c>
      <c r="AR32" s="99">
        <f t="shared" si="10"/>
        <v>54529.762933990693</v>
      </c>
      <c r="AS32" s="99"/>
      <c r="AT32" s="117">
        <f>ICVS_SOFR_C!$O$66/100*N32*$T$23</f>
        <v>57199.145853407106</v>
      </c>
      <c r="AU32" s="117">
        <f t="shared" si="11"/>
        <v>56037.357889522849</v>
      </c>
      <c r="AV32" s="117"/>
      <c r="AW32" s="117">
        <f>ICVS_SOFR_C!$O$67/100*N32*$T$23</f>
        <v>57590.198619439034</v>
      </c>
      <c r="AX32" s="117">
        <f t="shared" si="12"/>
        <v>56420.467872668058</v>
      </c>
      <c r="AY32" s="117"/>
      <c r="AZ32" s="117">
        <f>ICVS_SOFR_C!$O$68/100*N32*$T$23</f>
        <v>53340.531952772355</v>
      </c>
      <c r="BA32" s="117">
        <f t="shared" si="13"/>
        <v>52257.117382758755</v>
      </c>
      <c r="BB32" s="117"/>
      <c r="BC32" s="117">
        <f>ICVS_SOFR_C!$O$69/100*N32*$T$23</f>
        <v>45390.198619439019</v>
      </c>
      <c r="BD32" s="117">
        <f t="shared" si="14"/>
        <v>44468.265509292083</v>
      </c>
      <c r="BE32" s="117"/>
    </row>
    <row r="33" spans="1:57">
      <c r="A33" s="112">
        <f t="shared" si="1"/>
        <v>33</v>
      </c>
      <c r="B33" s="10" t="s">
        <v>514</v>
      </c>
      <c r="C33" s="131">
        <v>49499</v>
      </c>
      <c r="D33" s="134">
        <v>15.219444444444445</v>
      </c>
      <c r="E33" s="134">
        <v>1.0111111111111111</v>
      </c>
      <c r="F33" s="144">
        <v>0.91867119362901639</v>
      </c>
      <c r="G33" s="144">
        <v>0.55891556062304859</v>
      </c>
      <c r="H33" s="141">
        <f t="shared" si="2"/>
        <v>0.80731069381843468</v>
      </c>
      <c r="J33" s="29">
        <f t="shared" si="15"/>
        <v>9</v>
      </c>
      <c r="K33" s="127"/>
      <c r="L33" s="143">
        <f>IF(MONTH(WORKDAY(EDATE(ICVS_SOFR_C!$C$2,12*J33)-1,1))=MONTH(EDATE(ICVS_SOFR_C!$C$2,12*J33)),WORKDAY(EDATE(ICVS_SOFR_C!$C$2,12*J33)-1,1),WORKDAY(EDATE(ICVS_SOFR_C!$C$2,12*J33),-1))</f>
        <v>47242</v>
      </c>
      <c r="M33" s="132">
        <f>MyDayCount(ICVS_SOFR_C!$C$2,L33,$N$23)</f>
        <v>9.1305555555555564</v>
      </c>
      <c r="N33" s="132">
        <f t="shared" si="16"/>
        <v>1.0138888888888893</v>
      </c>
      <c r="O33" s="135">
        <f t="shared" si="17"/>
        <v>0.97254673328760011</v>
      </c>
      <c r="P33" s="136">
        <f>Q33*$P$31+(1-Q33)*$P$34</f>
        <v>0.30534426580162499</v>
      </c>
      <c r="Q33" s="134">
        <f>($M$34-M33)/($M$34-$M$31)</f>
        <v>0.33424408014571927</v>
      </c>
      <c r="AH33" s="99">
        <f>ICVS_SOFR_C!$O$61/100*N33*$T$23</f>
        <v>39303.705568382233</v>
      </c>
      <c r="AI33" s="99">
        <f t="shared" si="7"/>
        <v>38224.690456627795</v>
      </c>
      <c r="AJ33" s="99"/>
      <c r="AK33" s="99">
        <f>ICVS_SOFR_C!$O$63/100*N33*$T$23</f>
        <v>44891.324137847943</v>
      </c>
      <c r="AL33" s="99">
        <f t="shared" si="8"/>
        <v>43658.910643218805</v>
      </c>
      <c r="AM33" s="99"/>
      <c r="AN33" s="117">
        <f>ICVS_SOFR_C!$O$64/100*N33*$T$23</f>
        <v>50339.065487101245</v>
      </c>
      <c r="AO33" s="117">
        <f t="shared" si="9"/>
        <v>48957.093696230892</v>
      </c>
      <c r="AP33" s="117"/>
      <c r="AQ33" s="99">
        <f>ICVS_SOFR_C!$O$65/100*N33*$T$23</f>
        <v>55508.217553541006</v>
      </c>
      <c r="AR33" s="99">
        <f t="shared" si="10"/>
        <v>53984.335652313726</v>
      </c>
      <c r="AS33" s="99"/>
      <c r="AT33" s="117">
        <f>ICVS_SOFR_C!$O$66/100*N33*$T$23</f>
        <v>57042.864034135477</v>
      </c>
      <c r="AU33" s="117">
        <f t="shared" si="11"/>
        <v>55476.85107376719</v>
      </c>
      <c r="AV33" s="117"/>
      <c r="AW33" s="117">
        <f>ICVS_SOFR_C!$O$67/100*N33*$T$23</f>
        <v>57432.848349986991</v>
      </c>
      <c r="AX33" s="117">
        <f t="shared" si="12"/>
        <v>55856.129046181981</v>
      </c>
      <c r="AY33" s="117"/>
      <c r="AZ33" s="117">
        <f>ICVS_SOFR_C!$O$68/100*N33*$T$23</f>
        <v>53194.792794431421</v>
      </c>
      <c r="BA33" s="117">
        <f t="shared" si="13"/>
        <v>51734.421960135049</v>
      </c>
      <c r="BB33" s="117"/>
      <c r="BC33" s="117">
        <f>ICVS_SOFR_C!$O$69/100*N33*$T$23</f>
        <v>45266.181683320312</v>
      </c>
      <c r="BD33" s="117">
        <f t="shared" si="14"/>
        <v>44023.477124516168</v>
      </c>
      <c r="BE33" s="117"/>
    </row>
    <row r="34" spans="1:57">
      <c r="A34" s="112">
        <f t="shared" si="1"/>
        <v>34</v>
      </c>
      <c r="B34" s="10"/>
      <c r="C34" s="131">
        <v>49864</v>
      </c>
      <c r="D34" s="134">
        <v>16.233333333333334</v>
      </c>
      <c r="E34" s="134">
        <v>1.0138888888888893</v>
      </c>
      <c r="F34" s="144">
        <v>0.91121270494067552</v>
      </c>
      <c r="G34" s="144">
        <v>0.57440888217599362</v>
      </c>
      <c r="H34" s="141">
        <f t="shared" si="2"/>
        <v>0.83833908162139292</v>
      </c>
      <c r="J34" s="29">
        <f t="shared" si="15"/>
        <v>10</v>
      </c>
      <c r="K34" s="127" t="s">
        <v>421</v>
      </c>
      <c r="L34" s="123">
        <f>IF(MONTH(WORKDAY(EDATE(ICVS_SOFR_C!$C$2,12*J34)-1,1))=MONTH(EDATE(ICVS_SOFR_C!$C$2,12*J34)),WORKDAY(EDATE(ICVS_SOFR_C!$C$2,12*J34)-1,1),WORKDAY(EDATE(ICVS_SOFR_C!$C$2,12*J34),-1))</f>
        <v>47609</v>
      </c>
      <c r="M34" s="120">
        <f>MyDayCount(ICVS_SOFR_C!$C$2,L34,$N$23)</f>
        <v>10.15</v>
      </c>
      <c r="N34" s="120">
        <f t="shared" si="16"/>
        <v>1.0194444444444439</v>
      </c>
      <c r="O34" s="129">
        <f t="shared" si="17"/>
        <v>0.96439376048948167</v>
      </c>
      <c r="P34" s="121">
        <v>0.35783676702377454</v>
      </c>
      <c r="Q34" s="51"/>
      <c r="AH34" s="99">
        <f>ICVS_SOFR_C!$O$61/100*N34*$T$23+$T$23</f>
        <v>10039519.06833862</v>
      </c>
      <c r="AI34" s="99">
        <f t="shared" si="7"/>
        <v>9682049.5478209388</v>
      </c>
      <c r="AJ34" s="99">
        <f>SUM(AI25:AI34)</f>
        <v>10032525.752352225</v>
      </c>
      <c r="AK34" s="99">
        <f>ICVS_SOFR_C!$O$63/100*N34*$T$23</f>
        <v>45137.303996137482</v>
      </c>
      <c r="AL34" s="99">
        <f t="shared" si="8"/>
        <v>43530.134339191936</v>
      </c>
      <c r="AM34" s="99"/>
      <c r="AN34" s="117">
        <f>ICVS_SOFR_C!$O$64/100*N34*$T$23</f>
        <v>50614.895982920934</v>
      </c>
      <c r="AO34" s="117">
        <f t="shared" si="9"/>
        <v>48812.689873753079</v>
      </c>
      <c r="AP34" s="117"/>
      <c r="AQ34" s="99">
        <f>ICVS_SOFR_C!$O$65/100*N34*$T$23</f>
        <v>55812.372170272691</v>
      </c>
      <c r="AR34" s="99">
        <f t="shared" si="10"/>
        <v>53825.103479127771</v>
      </c>
      <c r="AS34" s="99"/>
      <c r="AT34" s="117">
        <f>ICVS_SOFR_C!$O$66/100*N34*$T$23</f>
        <v>57355.427672678634</v>
      </c>
      <c r="AU34" s="117">
        <f t="shared" si="11"/>
        <v>55313.216577737025</v>
      </c>
      <c r="AV34" s="117"/>
      <c r="AW34" s="117">
        <f>ICVS_SOFR_C!$O$67/100*N34*$T$23</f>
        <v>57747.548888890975</v>
      </c>
      <c r="AX34" s="117">
        <f t="shared" si="12"/>
        <v>55691.375832007754</v>
      </c>
      <c r="AY34" s="117"/>
      <c r="AZ34" s="117">
        <f>ICVS_SOFR_C!$O$68/100*N34*$T$23</f>
        <v>53486.271111113187</v>
      </c>
      <c r="BA34" s="117">
        <f t="shared" si="13"/>
        <v>51581.826131406371</v>
      </c>
      <c r="BB34" s="117"/>
      <c r="BC34" s="117">
        <f>ICVS_SOFR_C!$O$69/100*N34*$T$23</f>
        <v>45514.215555557646</v>
      </c>
      <c r="BD34" s="117">
        <f t="shared" si="14"/>
        <v>43893.625495353102</v>
      </c>
      <c r="BE34" s="117"/>
    </row>
    <row r="35" spans="1:57">
      <c r="A35" s="112">
        <f t="shared" si="1"/>
        <v>35</v>
      </c>
      <c r="B35" s="10"/>
      <c r="C35" s="131">
        <v>50229</v>
      </c>
      <c r="D35" s="134">
        <v>17.247222222222224</v>
      </c>
      <c r="E35" s="134">
        <v>1.0138888888888893</v>
      </c>
      <c r="F35" s="144">
        <v>0.90353283235772708</v>
      </c>
      <c r="G35" s="144">
        <v>0.58990220372893876</v>
      </c>
      <c r="H35" s="141">
        <f t="shared" si="2"/>
        <v>0.86936998276034516</v>
      </c>
      <c r="J35" s="29">
        <f t="shared" si="15"/>
        <v>11</v>
      </c>
      <c r="K35" s="127"/>
      <c r="L35" s="143">
        <f>IF(MONTH(WORKDAY(EDATE(ICVS_SOFR_C!$C$2,12*J35)-1,1))=MONTH(EDATE(ICVS_SOFR_C!$C$2,12*J35)),WORKDAY(EDATE(ICVS_SOFR_C!$C$2,12*J35)-1,1),WORKDAY(EDATE(ICVS_SOFR_C!$C$2,12*J35),-1))</f>
        <v>47973</v>
      </c>
      <c r="M35" s="132">
        <f>MyDayCount(ICVS_SOFR_C!$C$2,L35,$N$23)</f>
        <v>11.161111111111111</v>
      </c>
      <c r="N35" s="132">
        <f t="shared" si="16"/>
        <v>1.0111111111111111</v>
      </c>
      <c r="O35" s="135">
        <f t="shared" si="17"/>
        <v>0.95677059161108258</v>
      </c>
      <c r="P35" s="136">
        <f>Q35*P34+(1-Q35)*P36</f>
        <v>0.39672783844221909</v>
      </c>
      <c r="Q35" s="134">
        <f>($M$36-M35)/($M$36-$M$34)</f>
        <v>0.50068587105624152</v>
      </c>
      <c r="AH35" s="99"/>
      <c r="AK35" s="99">
        <f>ICVS_SOFR_C!$O$63/100*N35*$T$23</f>
        <v>44768.334208703141</v>
      </c>
      <c r="AL35" s="99">
        <f t="shared" si="8"/>
        <v>42833.02560630357</v>
      </c>
      <c r="AM35" s="99"/>
      <c r="AN35" s="117">
        <f>ICVS_SOFR_C!$O$64/100*N35*$T$23</f>
        <v>50201.15023919136</v>
      </c>
      <c r="AO35" s="117">
        <f t="shared" si="9"/>
        <v>48030.984213907956</v>
      </c>
      <c r="AP35" s="117"/>
      <c r="AQ35" s="99">
        <f>ICVS_SOFR_C!$O$65/100*N35*$T$23</f>
        <v>55356.140245175113</v>
      </c>
      <c r="AR35" s="99">
        <f t="shared" si="10"/>
        <v>52963.127051682248</v>
      </c>
      <c r="AS35" s="99"/>
      <c r="AT35" s="117">
        <f>ICVS_SOFR_C!$O$66/100*N35*$T$23</f>
        <v>56886.582214863847</v>
      </c>
      <c r="AU35" s="117">
        <f t="shared" si="11"/>
        <v>54427.408920447771</v>
      </c>
      <c r="AV35" s="117"/>
      <c r="AW35" s="117">
        <f>ICVS_SOFR_C!$O$67/100*N35*$T$23</f>
        <v>57275.498080534948</v>
      </c>
      <c r="AX35" s="117">
        <f t="shared" si="12"/>
        <v>54799.512183332845</v>
      </c>
      <c r="AY35" s="117"/>
      <c r="AZ35" s="117">
        <f>ICVS_SOFR_C!$O$68/100*N35*$T$23</f>
        <v>53049.053636090495</v>
      </c>
      <c r="BA35" s="117">
        <f t="shared" si="13"/>
        <v>50755.774431810358</v>
      </c>
      <c r="BB35" s="117"/>
      <c r="BC35" s="117">
        <f>ICVS_SOFR_C!$O$69/100*N35*$T$23</f>
        <v>45142.164747201605</v>
      </c>
      <c r="BD35" s="117">
        <f t="shared" si="14"/>
        <v>43190.695671785033</v>
      </c>
      <c r="BE35" s="117"/>
    </row>
    <row r="36" spans="1:57">
      <c r="A36" s="112">
        <f t="shared" si="1"/>
        <v>36</v>
      </c>
      <c r="B36" s="10"/>
      <c r="C36" s="131">
        <v>50594</v>
      </c>
      <c r="D36" s="134">
        <v>18.261111111111113</v>
      </c>
      <c r="E36" s="134">
        <v>1.0138888888888893</v>
      </c>
      <c r="F36" s="144">
        <v>0.89563827743159574</v>
      </c>
      <c r="G36" s="144">
        <v>0.60539552528188378</v>
      </c>
      <c r="H36" s="141">
        <f t="shared" si="2"/>
        <v>0.90040339649088197</v>
      </c>
      <c r="J36" s="29">
        <f t="shared" si="15"/>
        <v>12</v>
      </c>
      <c r="K36" s="127" t="s">
        <v>421</v>
      </c>
      <c r="L36" s="123">
        <f>IF(MONTH(WORKDAY(EDATE(ICVS_SOFR_C!$C$2,12*J36)-1,1))=MONTH(EDATE(ICVS_SOFR_C!$C$2,12*J36)),WORKDAY(EDATE(ICVS_SOFR_C!$C$2,12*J36)-1,1),WORKDAY(EDATE(ICVS_SOFR_C!$C$2,12*J36),-1))</f>
        <v>48338</v>
      </c>
      <c r="M36" s="120">
        <f>MyDayCount(ICVS_SOFR_C!$C$2,L36,$N$23)</f>
        <v>12.175000000000001</v>
      </c>
      <c r="N36" s="120">
        <f t="shared" si="16"/>
        <v>1.0138888888888893</v>
      </c>
      <c r="O36" s="129">
        <f t="shared" si="17"/>
        <v>0.94844225697892171</v>
      </c>
      <c r="P36" s="121">
        <v>0.4357257534634616</v>
      </c>
      <c r="Q36" s="119"/>
      <c r="AH36" s="99"/>
      <c r="AK36" s="99">
        <f>ICVS_SOFR_C!$O$63/100*N36*$T$23+$T$23</f>
        <v>10044891.324137848</v>
      </c>
      <c r="AL36" s="99">
        <f t="shared" si="8"/>
        <v>9526999.3985732906</v>
      </c>
      <c r="AM36" s="99">
        <f>SUM(AL25:AL36)</f>
        <v>10013664.277471039</v>
      </c>
      <c r="AN36" s="117">
        <f>ICVS_SOFR_C!$O$64/100*N36*$T$23</f>
        <v>50339.065487101245</v>
      </c>
      <c r="AO36" s="117">
        <f t="shared" si="9"/>
        <v>47743.696884796045</v>
      </c>
      <c r="AP36" s="117"/>
      <c r="AQ36" s="99">
        <f>ICVS_SOFR_C!$O$65/100*N36*$T$23</f>
        <v>55508.217553541006</v>
      </c>
      <c r="AR36" s="99">
        <f t="shared" si="10"/>
        <v>52646.339137357434</v>
      </c>
      <c r="AS36" s="99"/>
      <c r="AT36" s="117">
        <f>ICVS_SOFR_C!$O$66/100*N36*$T$23</f>
        <v>57042.864034135477</v>
      </c>
      <c r="AU36" s="117">
        <f t="shared" si="11"/>
        <v>54101.862709077213</v>
      </c>
      <c r="AV36" s="117"/>
      <c r="AW36" s="117">
        <f>ICVS_SOFR_C!$O$67/100*N36*$T$23</f>
        <v>57432.848349986991</v>
      </c>
      <c r="AX36" s="117">
        <f t="shared" si="12"/>
        <v>54471.7403137898</v>
      </c>
      <c r="AY36" s="117"/>
      <c r="AZ36" s="117">
        <f>ICVS_SOFR_C!$O$68/100*N36*$T$23</f>
        <v>53194.792794431421</v>
      </c>
      <c r="BA36" s="117">
        <f t="shared" si="13"/>
        <v>50452.189337476622</v>
      </c>
      <c r="BB36" s="117"/>
      <c r="BC36" s="117">
        <f>ICVS_SOFR_C!$O$69/100*N36*$T$23</f>
        <v>45266.181683320312</v>
      </c>
      <c r="BD36" s="117">
        <f t="shared" si="14"/>
        <v>42932.359520546241</v>
      </c>
      <c r="BE36" s="117"/>
    </row>
    <row r="37" spans="1:57">
      <c r="A37" s="112">
        <f t="shared" si="1"/>
        <v>37</v>
      </c>
      <c r="B37" s="10"/>
      <c r="C37" s="131">
        <v>50959</v>
      </c>
      <c r="D37" s="134">
        <v>19.274999999999999</v>
      </c>
      <c r="E37" s="134">
        <v>1.0138888888888857</v>
      </c>
      <c r="F37" s="144">
        <v>0.88753588248904736</v>
      </c>
      <c r="G37" s="144">
        <v>0.62088884683482881</v>
      </c>
      <c r="H37" s="141">
        <f t="shared" si="2"/>
        <v>0.93154838088095382</v>
      </c>
      <c r="J37" s="29">
        <f t="shared" si="15"/>
        <v>13</v>
      </c>
      <c r="K37" s="127"/>
      <c r="L37" s="143">
        <f>IF(MONTH(WORKDAY(EDATE(ICVS_SOFR_C!$C$2,12*J37)-1,1))=MONTH(EDATE(ICVS_SOFR_C!$C$2,12*J37)),WORKDAY(EDATE(ICVS_SOFR_C!$C$2,12*J37)-1,1),WORKDAY(EDATE(ICVS_SOFR_C!$C$2,12*J37),-1))</f>
        <v>48703</v>
      </c>
      <c r="M37" s="132">
        <f>MyDayCount(ICVS_SOFR_C!$C$2,L37,$N$23)</f>
        <v>13.188888888888888</v>
      </c>
      <c r="N37" s="132">
        <f t="shared" si="16"/>
        <v>1.0138888888888875</v>
      </c>
      <c r="O37" s="135">
        <f t="shared" si="17"/>
        <v>0.94112052264717383</v>
      </c>
      <c r="P37" s="136">
        <f>Q37*$P$36+(1-Q37)*$P$39</f>
        <v>0.46117524704002083</v>
      </c>
      <c r="Q37" s="134">
        <f>($M$39-M37)/($M$39-$M$36)</f>
        <v>0.66666666666666707</v>
      </c>
      <c r="AN37" s="117">
        <f>ICVS_SOFR_C!$O$64/100*N37*$T$23</f>
        <v>50339.065487101157</v>
      </c>
      <c r="AO37" s="117">
        <f t="shared" si="9"/>
        <v>47375.127620790954</v>
      </c>
      <c r="AP37" s="117"/>
      <c r="AQ37" s="99">
        <f>ICVS_SOFR_C!$O$65/100*N37*$T$23</f>
        <v>55508.217553540911</v>
      </c>
      <c r="AR37" s="99">
        <f t="shared" si="10"/>
        <v>52239.92271520145</v>
      </c>
      <c r="AS37" s="99"/>
      <c r="AT37" s="117">
        <f>ICVS_SOFR_C!$O$66/100*N37*$T$23</f>
        <v>57042.864034135382</v>
      </c>
      <c r="AU37" s="117">
        <f t="shared" si="11"/>
        <v>53684.210013097167</v>
      </c>
      <c r="AV37" s="117"/>
      <c r="AW37" s="117">
        <f>ICVS_SOFR_C!$O$67/100*N37*$T$23</f>
        <v>57432.848349986889</v>
      </c>
      <c r="AX37" s="117">
        <f t="shared" si="12"/>
        <v>54051.232256255535</v>
      </c>
      <c r="AY37" s="117"/>
      <c r="AZ37" s="117">
        <f>ICVS_SOFR_C!$O$68/100*N37*$T$23</f>
        <v>53194.792794431327</v>
      </c>
      <c r="BA37" s="117">
        <f t="shared" si="13"/>
        <v>50062.711196803328</v>
      </c>
      <c r="BB37" s="117"/>
      <c r="BC37" s="117">
        <f>ICVS_SOFR_C!$O$69/100*N37*$T$23</f>
        <v>45266.181683320232</v>
      </c>
      <c r="BD37" s="117">
        <f t="shared" si="14"/>
        <v>42600.932564048264</v>
      </c>
      <c r="BE37" s="117"/>
    </row>
    <row r="38" spans="1:57">
      <c r="A38" s="112">
        <f t="shared" si="1"/>
        <v>38</v>
      </c>
      <c r="B38" s="10" t="s">
        <v>514</v>
      </c>
      <c r="C38" s="131">
        <v>51326</v>
      </c>
      <c r="D38" s="134">
        <v>20.294444444444444</v>
      </c>
      <c r="E38" s="134">
        <v>1.0194444444444457</v>
      </c>
      <c r="F38" s="144">
        <v>0.87918658316789378</v>
      </c>
      <c r="G38" s="144">
        <v>0.63646706330039282</v>
      </c>
      <c r="H38" s="141">
        <f t="shared" si="2"/>
        <v>0.73837210767331829</v>
      </c>
      <c r="J38" s="29">
        <f t="shared" si="15"/>
        <v>14</v>
      </c>
      <c r="K38" s="127"/>
      <c r="L38" s="143">
        <f>IF(MONTH(WORKDAY(EDATE(ICVS_SOFR_C!$C$2,12*J38)-1,1))=MONTH(EDATE(ICVS_SOFR_C!$C$2,12*J38)),WORKDAY(EDATE(ICVS_SOFR_C!$C$2,12*J38)-1,1),WORKDAY(EDATE(ICVS_SOFR_C!$C$2,12*J38),-1))</f>
        <v>49068</v>
      </c>
      <c r="M38" s="132">
        <f>MyDayCount(ICVS_SOFR_C!$C$2,L38,$N$23)</f>
        <v>14.202777777777778</v>
      </c>
      <c r="N38" s="132">
        <f t="shared" si="16"/>
        <v>1.0138888888888893</v>
      </c>
      <c r="O38" s="135">
        <f t="shared" si="17"/>
        <v>0.93337651114527731</v>
      </c>
      <c r="P38" s="136">
        <f>Q38*$P$36+(1-Q38)*$P$39</f>
        <v>0.48662474061658023</v>
      </c>
      <c r="Q38" s="134">
        <f>($M$39-M38)/($M$39-$M$36)</f>
        <v>0.33333333333333354</v>
      </c>
      <c r="AN38" s="117">
        <f>ICVS_SOFR_C!$O$64/100*N38*$T$23</f>
        <v>50339.065487101245</v>
      </c>
      <c r="AO38" s="117">
        <f t="shared" si="9"/>
        <v>46985.301318664198</v>
      </c>
      <c r="AP38" s="117"/>
      <c r="AQ38" s="99">
        <f>ICVS_SOFR_C!$O$65/100*N38*$T$23</f>
        <v>55508.217553541006</v>
      </c>
      <c r="AR38" s="99">
        <f t="shared" si="10"/>
        <v>51810.066440017144</v>
      </c>
      <c r="AS38" s="99"/>
      <c r="AT38" s="117">
        <f>ICVS_SOFR_C!$O$66/100*N38*$T$23</f>
        <v>57042.864034135477</v>
      </c>
      <c r="AU38" s="117">
        <f t="shared" si="11"/>
        <v>53242.469417915789</v>
      </c>
      <c r="AV38" s="117"/>
      <c r="AW38" s="117">
        <f>ICVS_SOFR_C!$O$67/100*N38*$T$23</f>
        <v>57432.848349986991</v>
      </c>
      <c r="AX38" s="117">
        <f t="shared" si="12"/>
        <v>53606.471618046657</v>
      </c>
      <c r="AY38" s="117"/>
      <c r="AZ38" s="117">
        <f>ICVS_SOFR_C!$O$68/100*N38*$T$23</f>
        <v>53194.792794431421</v>
      </c>
      <c r="BA38" s="117">
        <f t="shared" si="13"/>
        <v>49650.770109562334</v>
      </c>
      <c r="BB38" s="117"/>
      <c r="BC38" s="117">
        <f>ICVS_SOFR_C!$O$69/100*N38*$T$23</f>
        <v>45266.181683320312</v>
      </c>
      <c r="BD38" s="117">
        <f t="shared" si="14"/>
        <v>42250.390732445769</v>
      </c>
      <c r="BE38" s="117"/>
    </row>
    <row r="39" spans="1:57">
      <c r="A39" s="112">
        <f t="shared" si="1"/>
        <v>39</v>
      </c>
      <c r="B39" s="10"/>
      <c r="C39" s="131">
        <v>51690</v>
      </c>
      <c r="D39" s="134">
        <v>21.305555555555557</v>
      </c>
      <c r="E39" s="134">
        <v>1.0111111111111128</v>
      </c>
      <c r="F39" s="144">
        <v>0.87267142563163358</v>
      </c>
      <c r="G39" s="144">
        <v>0.64129947163289236</v>
      </c>
      <c r="H39" s="141">
        <f t="shared" si="2"/>
        <v>0.74806364542129189</v>
      </c>
      <c r="J39" s="29">
        <f t="shared" si="15"/>
        <v>15</v>
      </c>
      <c r="K39" s="127" t="s">
        <v>421</v>
      </c>
      <c r="L39" s="123">
        <f>IF(MONTH(WORKDAY(EDATE(ICVS_SOFR_C!$C$2,12*J39)-1,1))=MONTH(EDATE(ICVS_SOFR_C!$C$2,12*J39)),WORKDAY(EDATE(ICVS_SOFR_C!$C$2,12*J39)-1,1),WORKDAY(EDATE(ICVS_SOFR_C!$C$2,12*J39),-1))</f>
        <v>49433</v>
      </c>
      <c r="M39" s="120">
        <f>MyDayCount(ICVS_SOFR_C!$C$2,L39,$N$23)</f>
        <v>15.216666666666667</v>
      </c>
      <c r="N39" s="120">
        <f t="shared" si="16"/>
        <v>1.0138888888888893</v>
      </c>
      <c r="O39" s="129">
        <f t="shared" si="17"/>
        <v>0.92522178555362911</v>
      </c>
      <c r="P39" s="121">
        <v>0.51207423419313947</v>
      </c>
      <c r="Q39" s="51"/>
      <c r="AN39" s="117">
        <f>ICVS_SOFR_C!$O$64/100*N39*$T$23+$T$23</f>
        <v>10050339.065487102</v>
      </c>
      <c r="AO39" s="117">
        <f t="shared" si="9"/>
        <v>9298792.6555893682</v>
      </c>
      <c r="AP39" s="117">
        <f>SUM(AO25:AO39)</f>
        <v>9986620.3856868893</v>
      </c>
      <c r="AQ39" s="99">
        <f>ICVS_SOFR_C!$O$65/100*N39*$T$23</f>
        <v>55508.217553541006</v>
      </c>
      <c r="AR39" s="99">
        <f t="shared" si="10"/>
        <v>51357.412157786508</v>
      </c>
      <c r="AS39" s="99"/>
      <c r="AT39" s="117">
        <f>ICVS_SOFR_C!$O$66/100*N39*$T$23</f>
        <v>57042.864034135477</v>
      </c>
      <c r="AU39" s="117">
        <f t="shared" si="11"/>
        <v>52777.30051475572</v>
      </c>
      <c r="AV39" s="117"/>
      <c r="AW39" s="117">
        <f>ICVS_SOFR_C!$O$67/100*N39*$T$23</f>
        <v>57432.848349986991</v>
      </c>
      <c r="AX39" s="117">
        <f t="shared" si="12"/>
        <v>53138.122499805766</v>
      </c>
      <c r="AY39" s="117"/>
      <c r="AZ39" s="117">
        <f>ICVS_SOFR_C!$O$68/100*N39*$T$23</f>
        <v>53194.792794431421</v>
      </c>
      <c r="BA39" s="117">
        <f t="shared" si="13"/>
        <v>49216.98117141916</v>
      </c>
      <c r="BB39" s="117"/>
      <c r="BC39" s="117">
        <f>ICVS_SOFR_C!$O$69/100*N39*$T$23</f>
        <v>45266.181683320312</v>
      </c>
      <c r="BD39" s="117">
        <f t="shared" si="14"/>
        <v>41881.257442236601</v>
      </c>
      <c r="BE39" s="117"/>
    </row>
    <row r="40" spans="1:57">
      <c r="A40" s="112">
        <f t="shared" si="1"/>
        <v>40</v>
      </c>
      <c r="B40" s="10"/>
      <c r="C40" s="131">
        <v>52055</v>
      </c>
      <c r="D40" s="134">
        <v>22.319444444444443</v>
      </c>
      <c r="E40" s="134">
        <v>1.0138888888888857</v>
      </c>
      <c r="F40" s="144">
        <v>0.86610244205411635</v>
      </c>
      <c r="G40" s="144">
        <v>0.64614515581245913</v>
      </c>
      <c r="H40" s="141">
        <f t="shared" si="2"/>
        <v>0.75776115973279201</v>
      </c>
      <c r="J40" s="29">
        <f t="shared" si="15"/>
        <v>16</v>
      </c>
      <c r="K40" s="127"/>
      <c r="L40" s="143">
        <f>IF(MONTH(WORKDAY(EDATE(ICVS_SOFR_C!$C$2,12*J40)-1,1))=MONTH(EDATE(ICVS_SOFR_C!$C$2,12*J40)),WORKDAY(EDATE(ICVS_SOFR_C!$C$2,12*J40)-1,1),WORKDAY(EDATE(ICVS_SOFR_C!$C$2,12*J40),-1))</f>
        <v>49800</v>
      </c>
      <c r="M40" s="132">
        <f>MyDayCount(ICVS_SOFR_C!$C$2,L40,$N$23)</f>
        <v>16.236111111111111</v>
      </c>
      <c r="N40" s="132">
        <f t="shared" si="16"/>
        <v>1.0194444444444439</v>
      </c>
      <c r="O40" s="135">
        <f t="shared" si="17"/>
        <v>0.91836683823573406</v>
      </c>
      <c r="P40" s="136">
        <f>Q40*$P$39+(1-Q40)*$P$44</f>
        <v>0.52587765838511336</v>
      </c>
      <c r="Q40" s="134">
        <f>($M$44-M40)/($M$44-$M$39)</f>
        <v>0.79912424740010957</v>
      </c>
      <c r="AQ40" s="99">
        <f>ICVS_SOFR_C!$O$65/100*N40*$T$23</f>
        <v>55812.372170272691</v>
      </c>
      <c r="AR40" s="99">
        <f t="shared" si="10"/>
        <v>51256.231764449403</v>
      </c>
      <c r="AS40" s="99"/>
      <c r="AT40" s="117">
        <f>ICVS_SOFR_C!$O$66/100*N40*$T$23</f>
        <v>57355.427672678634</v>
      </c>
      <c r="AU40" s="117">
        <f t="shared" si="11"/>
        <v>52673.322767416204</v>
      </c>
      <c r="AV40" s="117"/>
      <c r="AW40" s="117">
        <f>ICVS_SOFR_C!$O$67/100*N40*$T$23</f>
        <v>57747.548888890975</v>
      </c>
      <c r="AX40" s="117">
        <f t="shared" si="12"/>
        <v>53033.433888954285</v>
      </c>
      <c r="AY40" s="117"/>
      <c r="AZ40" s="117">
        <f>ICVS_SOFR_C!$O$68/100*N40*$T$23</f>
        <v>53486.271111113187</v>
      </c>
      <c r="BA40" s="117">
        <f t="shared" si="13"/>
        <v>49120.017689332301</v>
      </c>
      <c r="BB40" s="117"/>
      <c r="BC40" s="117">
        <f>ICVS_SOFR_C!$O$69/100*N40*$T$23</f>
        <v>45514.215555557646</v>
      </c>
      <c r="BD40" s="117">
        <f t="shared" si="14"/>
        <v>41798.746234537139</v>
      </c>
      <c r="BE40" s="117"/>
    </row>
    <row r="41" spans="1:57">
      <c r="A41" s="112">
        <f t="shared" si="1"/>
        <v>41</v>
      </c>
      <c r="B41" s="10"/>
      <c r="C41" s="131">
        <v>52420</v>
      </c>
      <c r="D41" s="134">
        <v>23.333333333333332</v>
      </c>
      <c r="E41" s="134">
        <v>1.0138888888888893</v>
      </c>
      <c r="F41" s="144">
        <v>0.85949903456506771</v>
      </c>
      <c r="G41" s="144">
        <v>0.65099083999202589</v>
      </c>
      <c r="H41" s="141">
        <f t="shared" si="2"/>
        <v>0.76748036434785483</v>
      </c>
      <c r="J41" s="29">
        <f t="shared" si="15"/>
        <v>17</v>
      </c>
      <c r="K41" s="127"/>
      <c r="L41" s="143">
        <f>IF(MONTH(WORKDAY(EDATE(ICVS_SOFR_C!$C$2,12*J41)-1,1))=MONTH(EDATE(ICVS_SOFR_C!$C$2,12*J41)),WORKDAY(EDATE(ICVS_SOFR_C!$C$2,12*J41)-1,1),WORKDAY(EDATE(ICVS_SOFR_C!$C$2,12*J41),-1))</f>
        <v>50164</v>
      </c>
      <c r="M41" s="132">
        <f>MyDayCount(ICVS_SOFR_C!$C$2,L41,$N$23)</f>
        <v>17.247222222222224</v>
      </c>
      <c r="N41" s="132">
        <f t="shared" si="16"/>
        <v>1.0111111111111128</v>
      </c>
      <c r="O41" s="135">
        <f t="shared" si="17"/>
        <v>0.91136630475780411</v>
      </c>
      <c r="P41" s="136">
        <f>Q41*$P$39+(1-Q41)*$P$44</f>
        <v>0.53956824804690751</v>
      </c>
      <c r="Q41" s="134">
        <f>($M$44-M41)/($M$44-$M$39)</f>
        <v>0.59989053092501354</v>
      </c>
      <c r="AQ41" s="99">
        <f>ICVS_SOFR_C!$O$65/100*N41*$T$23</f>
        <v>55356.140245175215</v>
      </c>
      <c r="AR41" s="99">
        <f t="shared" si="10"/>
        <v>50449.7209809001</v>
      </c>
      <c r="AS41" s="99"/>
      <c r="AT41" s="117">
        <f>ICVS_SOFR_C!$O$66/100*N41*$T$23</f>
        <v>56886.582214863942</v>
      </c>
      <c r="AU41" s="117">
        <f t="shared" si="11"/>
        <v>51844.514223461571</v>
      </c>
      <c r="AV41" s="117"/>
      <c r="AW41" s="117">
        <f>ICVS_SOFR_C!$O$67/100*N41*$T$23</f>
        <v>57275.498080535042</v>
      </c>
      <c r="AX41" s="117">
        <f t="shared" si="12"/>
        <v>52198.959038819921</v>
      </c>
      <c r="AY41" s="117"/>
      <c r="AZ41" s="117">
        <f>ICVS_SOFR_C!$O$68/100*N41*$T$23</f>
        <v>53049.05363609059</v>
      </c>
      <c r="BA41" s="117">
        <f t="shared" si="13"/>
        <v>48347.11998322243</v>
      </c>
      <c r="BB41" s="117"/>
      <c r="BC41" s="117">
        <f>ICVS_SOFR_C!$O$69/100*N41*$T$23</f>
        <v>45142.164747201685</v>
      </c>
      <c r="BD41" s="117">
        <f t="shared" si="14"/>
        <v>41141.04787442521</v>
      </c>
      <c r="BE41" s="117"/>
    </row>
    <row r="42" spans="1:57">
      <c r="A42" s="112">
        <f t="shared" si="1"/>
        <v>42</v>
      </c>
      <c r="B42" s="10"/>
      <c r="C42" s="131">
        <v>52786</v>
      </c>
      <c r="D42" s="134">
        <v>24.35</v>
      </c>
      <c r="E42" s="134">
        <v>1.0166666666666693</v>
      </c>
      <c r="F42" s="144">
        <v>0.85284453002030847</v>
      </c>
      <c r="G42" s="144">
        <v>0.65584980001866011</v>
      </c>
      <c r="H42" s="141">
        <f t="shared" si="2"/>
        <v>0.77722680218837459</v>
      </c>
      <c r="J42" s="29">
        <f t="shared" si="15"/>
        <v>18</v>
      </c>
      <c r="K42" s="127"/>
      <c r="L42" s="143">
        <f>IF(MONTH(WORKDAY(EDATE(ICVS_SOFR_C!$C$2,12*J42)-1,1))=MONTH(EDATE(ICVS_SOFR_C!$C$2,12*J42)),WORKDAY(EDATE(ICVS_SOFR_C!$C$2,12*J42)-1,1),WORKDAY(EDATE(ICVS_SOFR_C!$C$2,12*J42),-1))</f>
        <v>50529</v>
      </c>
      <c r="M42" s="132">
        <f>MyDayCount(ICVS_SOFR_C!$C$2,L42,$N$23)</f>
        <v>18.261111111111113</v>
      </c>
      <c r="N42" s="132">
        <f t="shared" si="16"/>
        <v>1.0138888888888893</v>
      </c>
      <c r="O42" s="135">
        <f t="shared" si="17"/>
        <v>0.9041503770742616</v>
      </c>
      <c r="P42" s="136">
        <f>Q42*$P$39+(1-Q42)*$P$44</f>
        <v>0.55329644921876164</v>
      </c>
      <c r="Q42" s="134">
        <f>($M$44-M42)/($M$44-$M$39)</f>
        <v>0.40010946907498612</v>
      </c>
      <c r="AQ42" s="99">
        <f>ICVS_SOFR_C!$O$65/100*N42*$T$23</f>
        <v>55508.217553541006</v>
      </c>
      <c r="AR42" s="99">
        <f t="shared" si="10"/>
        <v>50187.775831754247</v>
      </c>
      <c r="AS42" s="99"/>
      <c r="AT42" s="117">
        <f>ICVS_SOFR_C!$O$66/100*N42*$T$23</f>
        <v>57042.864034135477</v>
      </c>
      <c r="AU42" s="117">
        <f t="shared" si="11"/>
        <v>51575.327025859428</v>
      </c>
      <c r="AV42" s="117"/>
      <c r="AW42" s="117">
        <f>ICVS_SOFR_C!$O$67/100*N42*$T$23</f>
        <v>57432.848349986991</v>
      </c>
      <c r="AX42" s="117">
        <f t="shared" si="12"/>
        <v>51927.931492089621</v>
      </c>
      <c r="AY42" s="117"/>
      <c r="AZ42" s="117">
        <f>ICVS_SOFR_C!$O$68/100*N42*$T$23</f>
        <v>53194.792794431421</v>
      </c>
      <c r="BA42" s="117">
        <f t="shared" si="13"/>
        <v>48096.091963472383</v>
      </c>
      <c r="BB42" s="117"/>
      <c r="BC42" s="117">
        <f>ICVS_SOFR_C!$O$69/100*N42*$T$23</f>
        <v>45266.181683320312</v>
      </c>
      <c r="BD42" s="117">
        <f t="shared" si="14"/>
        <v>40927.435237686092</v>
      </c>
      <c r="BE42" s="117"/>
    </row>
    <row r="43" spans="1:57">
      <c r="A43" s="112">
        <f t="shared" si="1"/>
        <v>43</v>
      </c>
      <c r="B43" s="10" t="s">
        <v>514</v>
      </c>
      <c r="C43" s="131">
        <v>53153</v>
      </c>
      <c r="D43" s="134">
        <v>25.369444444444444</v>
      </c>
      <c r="E43" s="134">
        <v>1.0194444444444422</v>
      </c>
      <c r="F43" s="144">
        <v>0.84614022639564879</v>
      </c>
      <c r="G43" s="144">
        <v>0.66072203589236156</v>
      </c>
      <c r="H43" s="141">
        <f t="shared" si="2"/>
        <v>0.69628722202767768</v>
      </c>
      <c r="J43" s="29">
        <f t="shared" si="15"/>
        <v>19</v>
      </c>
      <c r="K43" s="127"/>
      <c r="L43" s="143">
        <f>IF(MONTH(WORKDAY(EDATE(ICVS_SOFR_C!$C$2,12*J43)-1,1))=MONTH(EDATE(ICVS_SOFR_C!$C$2,12*J43)),WORKDAY(EDATE(ICVS_SOFR_C!$C$2,12*J43)-1,1),WORKDAY(EDATE(ICVS_SOFR_C!$C$2,12*J43),-1))</f>
        <v>50894</v>
      </c>
      <c r="M43" s="132">
        <f>MyDayCount(ICVS_SOFR_C!$C$2,L43,$N$23)</f>
        <v>19.274999999999999</v>
      </c>
      <c r="N43" s="132">
        <f t="shared" si="16"/>
        <v>1.0138888888888857</v>
      </c>
      <c r="O43" s="135">
        <f t="shared" si="17"/>
        <v>0.89674359435932882</v>
      </c>
      <c r="P43" s="136">
        <f>Q43*$P$39+(1-Q43)*$P$44</f>
        <v>0.56702465039061567</v>
      </c>
      <c r="Q43" s="134">
        <f>($M$44-M43)/($M$44-$M$39)</f>
        <v>0.20032840722495943</v>
      </c>
      <c r="AQ43" s="99">
        <f>ICVS_SOFR_C!$O$65/100*N43*$T$23</f>
        <v>55508.217553540817</v>
      </c>
      <c r="AR43" s="99">
        <f t="shared" si="10"/>
        <v>49776.638525441784</v>
      </c>
      <c r="AS43" s="99"/>
      <c r="AT43" s="117">
        <f>ICVS_SOFR_C!$O$66/100*N43*$T$23</f>
        <v>57042.86403413528</v>
      </c>
      <c r="AU43" s="117">
        <f t="shared" si="11"/>
        <v>51152.822926520952</v>
      </c>
      <c r="AV43" s="117"/>
      <c r="AW43" s="117">
        <f>ICVS_SOFR_C!$O$67/100*N43*$T$23</f>
        <v>57432.848349986794</v>
      </c>
      <c r="AX43" s="117">
        <f t="shared" si="12"/>
        <v>51502.538863661408</v>
      </c>
      <c r="AY43" s="117"/>
      <c r="AZ43" s="117">
        <f>ICVS_SOFR_C!$O$68/100*N43*$T$23</f>
        <v>53194.792794431232</v>
      </c>
      <c r="BA43" s="117">
        <f t="shared" si="13"/>
        <v>47702.089691677989</v>
      </c>
      <c r="BB43" s="117"/>
      <c r="BC43" s="117">
        <f>ICVS_SOFR_C!$O$69/100*N43*$T$23</f>
        <v>45266.181683320152</v>
      </c>
      <c r="BD43" s="117">
        <f t="shared" si="14"/>
        <v>40592.158465622924</v>
      </c>
      <c r="BE43" s="117"/>
    </row>
    <row r="44" spans="1:57">
      <c r="A44" s="112">
        <f t="shared" si="1"/>
        <v>44</v>
      </c>
      <c r="B44" s="10"/>
      <c r="C44" s="131">
        <v>53517</v>
      </c>
      <c r="D44" s="134">
        <v>26.380555555555556</v>
      </c>
      <c r="E44" s="134">
        <v>1.0111111111111128</v>
      </c>
      <c r="F44" s="144">
        <v>0.84022484396829711</v>
      </c>
      <c r="G44" s="144">
        <v>0.66208391347319451</v>
      </c>
      <c r="H44" s="141">
        <f t="shared" si="2"/>
        <v>0.69901166835248607</v>
      </c>
      <c r="J44" s="29">
        <f t="shared" si="15"/>
        <v>20</v>
      </c>
      <c r="K44" s="127" t="s">
        <v>421</v>
      </c>
      <c r="L44" s="123">
        <f>IF(MONTH(WORKDAY(EDATE(ICVS_SOFR_C!$C$2,12*J44)-1,1))=MONTH(EDATE(ICVS_SOFR_C!$C$2,12*J44)),WORKDAY(EDATE(ICVS_SOFR_C!$C$2,12*J44)-1,1),WORKDAY(EDATE(ICVS_SOFR_C!$C$2,12*J44),-1))</f>
        <v>51260</v>
      </c>
      <c r="M44" s="120">
        <f>MyDayCount(ICVS_SOFR_C!$C$2,L44,$N$23)</f>
        <v>20.291666666666668</v>
      </c>
      <c r="N44" s="120">
        <f t="shared" si="16"/>
        <v>1.0166666666666693</v>
      </c>
      <c r="O44" s="129">
        <f t="shared" si="17"/>
        <v>0.88913060020063528</v>
      </c>
      <c r="P44" s="121">
        <v>0.58079046307252968</v>
      </c>
      <c r="Q44" s="51"/>
      <c r="AQ44" s="99">
        <f>ICVS_SOFR_C!$O$65/100*N44*$T$23+$T$23</f>
        <v>10055660.294861907</v>
      </c>
      <c r="AR44" s="99">
        <f t="shared" si="10"/>
        <v>8940795.2733842637</v>
      </c>
      <c r="AS44" s="99">
        <f>SUM(AR25:AR44)</f>
        <v>9952281.5363722015</v>
      </c>
      <c r="AT44" s="117">
        <f>ICVS_SOFR_C!$O$66/100*N44*$T$23</f>
        <v>57199.145853407208</v>
      </c>
      <c r="AU44" s="117">
        <f t="shared" si="11"/>
        <v>50857.510883603631</v>
      </c>
      <c r="AV44" s="117"/>
      <c r="AW44" s="117">
        <f>ICVS_SOFR_C!$O$67/100*N44*$T$23</f>
        <v>57590.198619439136</v>
      </c>
      <c r="AX44" s="117">
        <f t="shared" si="12"/>
        <v>51205.207864175718</v>
      </c>
      <c r="AY44" s="117"/>
      <c r="AZ44" s="117">
        <f>ICVS_SOFR_C!$O$68/100*N44*$T$23</f>
        <v>53340.53195277245</v>
      </c>
      <c r="BA44" s="117">
        <f t="shared" si="13"/>
        <v>47426.699190189735</v>
      </c>
      <c r="BB44" s="117"/>
      <c r="BC44" s="117">
        <f>ICVS_SOFR_C!$O$69/100*N44*$T$23</f>
        <v>45390.198619439092</v>
      </c>
      <c r="BD44" s="117">
        <f t="shared" si="14"/>
        <v>40357.81454172793</v>
      </c>
      <c r="BE44" s="117"/>
    </row>
    <row r="45" spans="1:57">
      <c r="A45" s="112">
        <f t="shared" si="1"/>
        <v>45</v>
      </c>
      <c r="B45" s="10"/>
      <c r="C45" s="131">
        <v>53881</v>
      </c>
      <c r="D45" s="134">
        <v>27.391666666666666</v>
      </c>
      <c r="E45" s="134">
        <v>1.0111111111111093</v>
      </c>
      <c r="F45" s="144">
        <v>0.83432799338634989</v>
      </c>
      <c r="G45" s="144">
        <v>0.66344579105402746</v>
      </c>
      <c r="H45" s="141">
        <f t="shared" si="2"/>
        <v>0.70175726565532526</v>
      </c>
      <c r="J45" s="29">
        <f t="shared" si="15"/>
        <v>21</v>
      </c>
      <c r="K45" s="127"/>
      <c r="L45" s="143">
        <f>IF(MONTH(WORKDAY(EDATE(ICVS_SOFR_C!$C$2,12*J45)-1,1))=MONTH(EDATE(ICVS_SOFR_C!$C$2,12*J45)),WORKDAY(EDATE(ICVS_SOFR_C!$C$2,12*J45)-1,1),WORKDAY(EDATE(ICVS_SOFR_C!$C$2,12*J45),-1))</f>
        <v>51627</v>
      </c>
      <c r="M45" s="132">
        <f>MyDayCount(ICVS_SOFR_C!$C$2,L45,$N$23)</f>
        <v>21.31111111111111</v>
      </c>
      <c r="N45" s="132">
        <f t="shared" si="16"/>
        <v>1.0194444444444422</v>
      </c>
      <c r="O45" s="135">
        <f t="shared" si="17"/>
        <v>0.88305051267698442</v>
      </c>
      <c r="P45" s="136">
        <f>Q45*$P$44+(1-Q45)*$P$49</f>
        <v>0.58531206700480498</v>
      </c>
      <c r="Q45" s="134">
        <f>($M$49-M45)/($M$49-$M$44)</f>
        <v>0.79901423877327526</v>
      </c>
      <c r="AT45" s="117">
        <f>ICVS_SOFR_C!$O$66/100*N45*$T$23</f>
        <v>57355.427672678532</v>
      </c>
      <c r="AU45" s="117">
        <f t="shared" si="11"/>
        <v>50647.739811166481</v>
      </c>
      <c r="AV45" s="117"/>
      <c r="AW45" s="117">
        <f>ICVS_SOFR_C!$O$67/100*N45*$T$23</f>
        <v>57747.548888890873</v>
      </c>
      <c r="AX45" s="117">
        <f t="shared" si="12"/>
        <v>50994.002652174306</v>
      </c>
      <c r="AY45" s="117"/>
      <c r="AZ45" s="117">
        <f>ICVS_SOFR_C!$O$68/100*N45*$T$23</f>
        <v>53486.271111113099</v>
      </c>
      <c r="BA45" s="117">
        <f t="shared" si="13"/>
        <v>47231.079125848606</v>
      </c>
      <c r="BB45" s="117"/>
      <c r="BC45" s="117">
        <f>ICVS_SOFR_C!$O$69/100*N45*$T$23</f>
        <v>45514.215555557566</v>
      </c>
      <c r="BD45" s="117">
        <f t="shared" si="14"/>
        <v>40191.351380425891</v>
      </c>
      <c r="BE45" s="117"/>
    </row>
    <row r="46" spans="1:57">
      <c r="A46" s="112">
        <f t="shared" si="1"/>
        <v>46</v>
      </c>
      <c r="B46" s="10"/>
      <c r="C46" s="131">
        <v>54247</v>
      </c>
      <c r="D46" s="134">
        <v>28.408333333333335</v>
      </c>
      <c r="E46" s="134">
        <v>1.0166666666666693</v>
      </c>
      <c r="F46" s="144">
        <v>0.82841762119221962</v>
      </c>
      <c r="G46" s="144">
        <v>0.66481515147871106</v>
      </c>
      <c r="H46" s="141">
        <f t="shared" si="2"/>
        <v>0.70448620756257707</v>
      </c>
      <c r="J46" s="29">
        <f t="shared" si="15"/>
        <v>22</v>
      </c>
      <c r="K46" s="127"/>
      <c r="L46" s="143">
        <f>IF(MONTH(WORKDAY(EDATE(ICVS_SOFR_C!$C$2,12*J46)-1,1))=MONTH(EDATE(ICVS_SOFR_C!$C$2,12*J46)),WORKDAY(EDATE(ICVS_SOFR_C!$C$2,12*J46)-1,1),WORKDAY(EDATE(ICVS_SOFR_C!$C$2,12*J46),-1))</f>
        <v>51991</v>
      </c>
      <c r="M46" s="132">
        <f>MyDayCount(ICVS_SOFR_C!$C$2,L46,$N$23)</f>
        <v>22.322222222222223</v>
      </c>
      <c r="N46" s="132">
        <f t="shared" si="16"/>
        <v>1.0111111111111128</v>
      </c>
      <c r="O46" s="135">
        <f t="shared" si="17"/>
        <v>0.87698183326548163</v>
      </c>
      <c r="P46" s="136">
        <f>Q46*$P$44+(1-Q46)*$P$49</f>
        <v>0.58979670959703445</v>
      </c>
      <c r="Q46" s="134">
        <f>($M$49-M46)/($M$49-$M$44)</f>
        <v>0.59967141292442483</v>
      </c>
      <c r="AT46" s="117">
        <f>ICVS_SOFR_C!$O$66/100*N46*$T$23</f>
        <v>56886.582214863942</v>
      </c>
      <c r="AU46" s="117">
        <f t="shared" si="11"/>
        <v>49888.499158998922</v>
      </c>
      <c r="AV46" s="117"/>
      <c r="AW46" s="117">
        <f>ICVS_SOFR_C!$O$67/100*N46*$T$23</f>
        <v>57275.498080535042</v>
      </c>
      <c r="AX46" s="117">
        <f t="shared" si="12"/>
        <v>50229.571307861195</v>
      </c>
      <c r="AY46" s="117"/>
      <c r="AZ46" s="117">
        <f>ICVS_SOFR_C!$O$68/100*N46*$T$23</f>
        <v>53049.05363609059</v>
      </c>
      <c r="BA46" s="117">
        <f t="shared" si="13"/>
        <v>46523.056310777589</v>
      </c>
      <c r="BB46" s="117"/>
      <c r="BC46" s="117">
        <f>ICVS_SOFR_C!$O$69/100*N46*$T$23</f>
        <v>45142.164747201685</v>
      </c>
      <c r="BD46" s="117">
        <f t="shared" si="14"/>
        <v>39588.858397573327</v>
      </c>
      <c r="BE46" s="117"/>
    </row>
    <row r="47" spans="1:57">
      <c r="A47" s="112">
        <f t="shared" si="1"/>
        <v>47</v>
      </c>
      <c r="B47" s="10"/>
      <c r="C47" s="131">
        <v>54612</v>
      </c>
      <c r="D47" s="134">
        <v>29.422222222222221</v>
      </c>
      <c r="E47" s="134">
        <v>1.0138888888888857</v>
      </c>
      <c r="F47" s="144">
        <v>0.82254244122508235</v>
      </c>
      <c r="G47" s="144">
        <v>0.6661807704814694</v>
      </c>
      <c r="H47" s="141">
        <f t="shared" si="2"/>
        <v>0.70721825003940486</v>
      </c>
      <c r="J47" s="29">
        <f t="shared" si="15"/>
        <v>23</v>
      </c>
      <c r="K47" s="127"/>
      <c r="L47" s="143">
        <f>IF(MONTH(WORKDAY(EDATE(ICVS_SOFR_C!$C$2,12*J47)-1,1))=MONTH(EDATE(ICVS_SOFR_C!$C$2,12*J47)),WORKDAY(EDATE(ICVS_SOFR_C!$C$2,12*J47)-1,1),WORKDAY(EDATE(ICVS_SOFR_C!$C$2,12*J47),-1))</f>
        <v>52355</v>
      </c>
      <c r="M47" s="132">
        <f>MyDayCount(ICVS_SOFR_C!$C$2,L47,$N$23)</f>
        <v>23.333333333333332</v>
      </c>
      <c r="N47" s="132">
        <f t="shared" si="16"/>
        <v>1.0111111111111093</v>
      </c>
      <c r="O47" s="135">
        <f t="shared" si="17"/>
        <v>0.87087637916741367</v>
      </c>
      <c r="P47" s="136">
        <f>Q47*$P$44+(1-Q47)*$P$49</f>
        <v>0.59428135218926381</v>
      </c>
      <c r="Q47" s="134">
        <f>($M$49-M47)/($M$49-$M$44)</f>
        <v>0.40032858707557517</v>
      </c>
      <c r="AT47" s="117">
        <f>ICVS_SOFR_C!$O$66/100*N47*$T$23</f>
        <v>56886.582214863745</v>
      </c>
      <c r="AU47" s="117">
        <f t="shared" si="11"/>
        <v>49541.180742489931</v>
      </c>
      <c r="AV47" s="117"/>
      <c r="AW47" s="117">
        <f>ICVS_SOFR_C!$O$67/100*N47*$T$23</f>
        <v>57275.498080534846</v>
      </c>
      <c r="AX47" s="117">
        <f t="shared" si="12"/>
        <v>49879.878383386342</v>
      </c>
      <c r="AY47" s="117"/>
      <c r="AZ47" s="117">
        <f>ICVS_SOFR_C!$O$68/100*N47*$T$23</f>
        <v>53049.053636090401</v>
      </c>
      <c r="BA47" s="117">
        <f t="shared" si="13"/>
        <v>46199.167748856329</v>
      </c>
      <c r="BB47" s="117"/>
      <c r="BC47" s="117">
        <f>ICVS_SOFR_C!$O$69/100*N47*$T$23</f>
        <v>45142.164747201525</v>
      </c>
      <c r="BD47" s="117">
        <f t="shared" si="14"/>
        <v>39313.244982821729</v>
      </c>
      <c r="BE47" s="117"/>
    </row>
    <row r="48" spans="1:57">
      <c r="A48" s="112">
        <f t="shared" si="1"/>
        <v>48</v>
      </c>
      <c r="B48" s="10" t="s">
        <v>514</v>
      </c>
      <c r="C48" s="131">
        <v>54977</v>
      </c>
      <c r="D48" s="134">
        <v>30.43611111111111</v>
      </c>
      <c r="E48" s="134">
        <v>1.0138888888888893</v>
      </c>
      <c r="F48" s="144">
        <v>0.81668646665758615</v>
      </c>
      <c r="G48" s="144">
        <v>0.66754638948422773</v>
      </c>
      <c r="H48" s="141">
        <f t="shared" si="2"/>
        <v>0.53813919109025887</v>
      </c>
      <c r="J48" s="29">
        <f t="shared" si="15"/>
        <v>24</v>
      </c>
      <c r="K48" s="127"/>
      <c r="L48" s="143">
        <f>IF(MONTH(WORKDAY(EDATE(ICVS_SOFR_C!$C$2,12*J48)-1,1))=MONTH(EDATE(ICVS_SOFR_C!$C$2,12*J48)),WORKDAY(EDATE(ICVS_SOFR_C!$C$2,12*J48)-1,1),WORKDAY(EDATE(ICVS_SOFR_C!$C$2,12*J48),-1))</f>
        <v>52721</v>
      </c>
      <c r="M48" s="132">
        <f>MyDayCount(ICVS_SOFR_C!$C$2,L48,$N$23)</f>
        <v>24.35</v>
      </c>
      <c r="N48" s="132">
        <f t="shared" si="16"/>
        <v>1.0166666666666693</v>
      </c>
      <c r="O48" s="135">
        <f t="shared" si="17"/>
        <v>0.86470167172347301</v>
      </c>
      <c r="P48" s="136">
        <f>Q48*$P$44+(1-Q48)*$P$49</f>
        <v>0.59879063567485724</v>
      </c>
      <c r="Q48" s="134">
        <f>($M$49-M48)/($M$49-$M$44)</f>
        <v>0.1998904709748078</v>
      </c>
      <c r="AT48" s="117">
        <f>ICVS_SOFR_C!$O$66/100*N48*$T$23</f>
        <v>57199.145853407208</v>
      </c>
      <c r="AU48" s="117">
        <f t="shared" si="11"/>
        <v>49460.197040595973</v>
      </c>
      <c r="AV48" s="117"/>
      <c r="AW48" s="117">
        <f>ICVS_SOFR_C!$O$67/100*N48*$T$23</f>
        <v>57590.198619439136</v>
      </c>
      <c r="AX48" s="117">
        <f t="shared" si="12"/>
        <v>49798.34102111587</v>
      </c>
      <c r="AY48" s="117"/>
      <c r="AZ48" s="117">
        <f>ICVS_SOFR_C!$O$68/100*N48*$T$23</f>
        <v>53340.53195277245</v>
      </c>
      <c r="BA48" s="117">
        <f t="shared" si="13"/>
        <v>46123.647150181663</v>
      </c>
      <c r="BB48" s="117"/>
      <c r="BC48" s="117">
        <f>ICVS_SOFR_C!$O$69/100*N48*$T$23</f>
        <v>45390.198619439092</v>
      </c>
      <c r="BD48" s="117">
        <f t="shared" si="14"/>
        <v>39248.980626089462</v>
      </c>
      <c r="BE48" s="117"/>
    </row>
    <row r="49" spans="1:57">
      <c r="A49" s="112">
        <f t="shared" si="1"/>
        <v>49</v>
      </c>
      <c r="B49" s="10"/>
      <c r="C49" s="131">
        <v>55344</v>
      </c>
      <c r="D49" s="134">
        <v>31.455555555555556</v>
      </c>
      <c r="E49" s="134">
        <v>1.0194444444444457</v>
      </c>
      <c r="F49" s="144">
        <v>0.81223054544772177</v>
      </c>
      <c r="G49" s="144">
        <v>0.66334890365851928</v>
      </c>
      <c r="H49" s="141">
        <f t="shared" si="2"/>
        <v>0.52977137121958839</v>
      </c>
      <c r="J49" s="29">
        <f t="shared" si="15"/>
        <v>25</v>
      </c>
      <c r="K49" s="127" t="s">
        <v>421</v>
      </c>
      <c r="L49" s="123">
        <f>IF(MONTH(WORKDAY(EDATE(ICVS_SOFR_C!$C$2,12*J49)-1,1))=MONTH(EDATE(ICVS_SOFR_C!$C$2,12*J49)),WORKDAY(EDATE(ICVS_SOFR_C!$C$2,12*J49)-1,1),WORKDAY(EDATE(ICVS_SOFR_C!$C$2,12*J49),-1))</f>
        <v>53086</v>
      </c>
      <c r="M49" s="120">
        <f>MyDayCount(ICVS_SOFR_C!$C$2,L49,$N$23)</f>
        <v>25.363888888888887</v>
      </c>
      <c r="N49" s="120">
        <f t="shared" si="16"/>
        <v>1.0138888888888857</v>
      </c>
      <c r="O49" s="129">
        <f t="shared" si="17"/>
        <v>0.8585095476771708</v>
      </c>
      <c r="P49" s="121">
        <v>0.60328759871376858</v>
      </c>
      <c r="Q49" s="51"/>
      <c r="AT49" s="117">
        <f>ICVS_SOFR_C!$O$66/100*N49*$T$23+$T$23</f>
        <v>10057042.864034135</v>
      </c>
      <c r="AU49" s="117">
        <f t="shared" si="11"/>
        <v>8634067.3201718628</v>
      </c>
      <c r="AV49" s="117">
        <f>SUM(AU25:AU49)</f>
        <v>9923913.4681259077</v>
      </c>
      <c r="AW49" s="117">
        <f>ICVS_SOFR_C!$O$67/100*N49*$T$23</f>
        <v>57432.848349986794</v>
      </c>
      <c r="AX49" s="117">
        <f t="shared" si="12"/>
        <v>49306.648658758706</v>
      </c>
      <c r="AY49" s="117"/>
      <c r="AZ49" s="117">
        <f>ICVS_SOFR_C!$O$68/100*N49*$T$23</f>
        <v>53194.792794431232</v>
      </c>
      <c r="BA49" s="117">
        <f t="shared" si="13"/>
        <v>45668.237500727984</v>
      </c>
      <c r="BB49" s="117"/>
      <c r="BC49" s="117">
        <f>ICVS_SOFR_C!$O$69/100*N49*$T$23</f>
        <v>45266.181683320152</v>
      </c>
      <c r="BD49" s="117">
        <f t="shared" si="14"/>
        <v>38861.449162019817</v>
      </c>
      <c r="BE49" s="117"/>
    </row>
    <row r="50" spans="1:57">
      <c r="A50" s="112">
        <f t="shared" si="1"/>
        <v>50</v>
      </c>
      <c r="B50" s="10"/>
      <c r="C50" s="131">
        <v>55708</v>
      </c>
      <c r="D50" s="134">
        <v>32.466666666666669</v>
      </c>
      <c r="E50" s="134">
        <v>1.0111111111111128</v>
      </c>
      <c r="F50" s="144">
        <v>0.80790295092270359</v>
      </c>
      <c r="G50" s="144">
        <v>0.65918572970604528</v>
      </c>
      <c r="H50" s="141">
        <f t="shared" si="2"/>
        <v>0.52144240689250487</v>
      </c>
      <c r="J50" s="29">
        <f t="shared" si="15"/>
        <v>26</v>
      </c>
      <c r="K50" s="127"/>
      <c r="L50" s="143">
        <f>IF(MONTH(WORKDAY(EDATE(ICVS_SOFR_C!$C$2,12*J50)-1,1))=MONTH(EDATE(ICVS_SOFR_C!$C$2,12*J50)),WORKDAY(EDATE(ICVS_SOFR_C!$C$2,12*J50)-1,1),WORKDAY(EDATE(ICVS_SOFR_C!$C$2,12*J50),-1))</f>
        <v>53451</v>
      </c>
      <c r="M50" s="132">
        <f>MyDayCount(ICVS_SOFR_C!$C$2,L50,$N$23)</f>
        <v>26.377777777777776</v>
      </c>
      <c r="N50" s="132">
        <f t="shared" si="16"/>
        <v>1.0138888888888893</v>
      </c>
      <c r="O50" s="135">
        <f>MyDCF(P50,M50,$N$23,"")</f>
        <v>0.85310294295624012</v>
      </c>
      <c r="P50" s="136">
        <f>Q50*$P$49+(1-Q50)*$P$54</f>
        <v>0.60412395648079886</v>
      </c>
      <c r="Q50" s="134">
        <f>($M$54-M50)/($M$54-$M$49)</f>
        <v>0.80010952902519161</v>
      </c>
      <c r="AW50" s="117">
        <f>ICVS_SOFR_C!$O$67/100*N50*$T$23</f>
        <v>57432.848349986991</v>
      </c>
      <c r="AX50" s="117">
        <f t="shared" si="12"/>
        <v>48996.131949733339</v>
      </c>
      <c r="AY50" s="117"/>
      <c r="AZ50" s="117">
        <f>ICVS_SOFR_C!$O$68/100*N50*$T$23</f>
        <v>53194.792794431421</v>
      </c>
      <c r="BA50" s="117">
        <f t="shared" si="13"/>
        <v>45380.634282876839</v>
      </c>
      <c r="BB50" s="117"/>
      <c r="BC50" s="117">
        <f>ICVS_SOFR_C!$O$69/100*N50*$T$23</f>
        <v>45266.181683320312</v>
      </c>
      <c r="BD50" s="117">
        <f t="shared" si="14"/>
        <v>38616.712810432407</v>
      </c>
      <c r="BE50" s="117"/>
    </row>
    <row r="51" spans="1:57">
      <c r="A51" s="112">
        <f t="shared" si="1"/>
        <v>51</v>
      </c>
      <c r="B51" s="10"/>
      <c r="C51" s="131">
        <v>56073</v>
      </c>
      <c r="D51" s="134">
        <v>33.480555555555554</v>
      </c>
      <c r="E51" s="134">
        <v>1.0138888888888857</v>
      </c>
      <c r="F51" s="144">
        <v>0.80365415466708279</v>
      </c>
      <c r="G51" s="144">
        <v>0.65501111846249327</v>
      </c>
      <c r="H51" s="141">
        <f t="shared" si="2"/>
        <v>0.51309830393045597</v>
      </c>
      <c r="J51" s="29">
        <f t="shared" si="15"/>
        <v>27</v>
      </c>
      <c r="K51" s="127"/>
      <c r="L51" s="143">
        <f>IF(MONTH(WORKDAY(EDATE(ICVS_SOFR_C!$C$2,12*J51)-1,1))=MONTH(EDATE(ICVS_SOFR_C!$C$2,12*J51)),WORKDAY(EDATE(ICVS_SOFR_C!$C$2,12*J51)-1,1),WORKDAY(EDATE(ICVS_SOFR_C!$C$2,12*J51),-1))</f>
        <v>53818</v>
      </c>
      <c r="M51" s="132">
        <f>MyDayCount(ICVS_SOFR_C!$C$2,L51,$N$23)</f>
        <v>27.397222222222222</v>
      </c>
      <c r="N51" s="132">
        <f t="shared" si="16"/>
        <v>1.0194444444444457</v>
      </c>
      <c r="O51" s="135">
        <f>MyDCF(P51,M51,$N$23,"")</f>
        <v>0.84768663573124692</v>
      </c>
      <c r="P51" s="136">
        <f>Q51*$P$49+(1-Q51)*$P$54</f>
        <v>0.60496489703011425</v>
      </c>
      <c r="Q51" s="134">
        <f>($M$54-M51)/($M$54-$M$49)</f>
        <v>0.59912376779846632</v>
      </c>
      <c r="AW51" s="117">
        <f>ICVS_SOFR_C!$O$67/100*N51*$T$23</f>
        <v>57747.54888889107</v>
      </c>
      <c r="AX51" s="117">
        <f t="shared" si="12"/>
        <v>48951.825439349777</v>
      </c>
      <c r="AY51" s="117"/>
      <c r="AZ51" s="117">
        <f>ICVS_SOFR_C!$O$68/100*N51*$T$23</f>
        <v>53486.271111113281</v>
      </c>
      <c r="BA51" s="117">
        <f t="shared" si="13"/>
        <v>45339.597215989001</v>
      </c>
      <c r="BB51" s="117"/>
      <c r="BC51" s="117">
        <f>ICVS_SOFR_C!$O$69/100*N51*$T$23</f>
        <v>45514.215555557726</v>
      </c>
      <c r="BD51" s="117">
        <f t="shared" si="14"/>
        <v>38581.792262237512</v>
      </c>
      <c r="BE51" s="117"/>
    </row>
    <row r="52" spans="1:57">
      <c r="A52" s="112">
        <f t="shared" si="1"/>
        <v>52</v>
      </c>
      <c r="B52" s="10"/>
      <c r="C52" s="131">
        <v>56438</v>
      </c>
      <c r="D52" s="134">
        <v>34.494444444444447</v>
      </c>
      <c r="E52" s="134">
        <v>1.0138888888888928</v>
      </c>
      <c r="F52" s="144">
        <v>0.79949498452804879</v>
      </c>
      <c r="G52" s="144">
        <v>0.65083650721894115</v>
      </c>
      <c r="H52" s="141">
        <f t="shared" si="2"/>
        <v>0.50475438398506267</v>
      </c>
      <c r="J52" s="29">
        <f t="shared" si="15"/>
        <v>28</v>
      </c>
      <c r="K52" s="127"/>
      <c r="L52" s="143">
        <f>IF(MONTH(WORKDAY(EDATE(ICVS_SOFR_C!$C$2,12*J52)-1,1))=MONTH(EDATE(ICVS_SOFR_C!$C$2,12*J52)),WORKDAY(EDATE(ICVS_SOFR_C!$C$2,12*J52)-1,1),WORKDAY(EDATE(ICVS_SOFR_C!$C$2,12*J52),-1))</f>
        <v>54182</v>
      </c>
      <c r="M52" s="132">
        <f>MyDayCount(ICVS_SOFR_C!$C$2,L52,$N$23)</f>
        <v>28.408333333333335</v>
      </c>
      <c r="N52" s="132">
        <f t="shared" si="16"/>
        <v>1.0111111111111128</v>
      </c>
      <c r="O52" s="135">
        <f>MyDCF(P52,M52,$N$23,"")</f>
        <v>0.84233439277439548</v>
      </c>
      <c r="P52" s="136">
        <f>Q52*$P$49+(1-Q52)*$P$54</f>
        <v>0.60579896340600192</v>
      </c>
      <c r="Q52" s="134">
        <f>($M$54-M52)/($M$54-$M$49)</f>
        <v>0.39978094194961605</v>
      </c>
      <c r="AW52" s="117">
        <f>ICVS_SOFR_C!$O$67/100*N52*$T$23</f>
        <v>57275.498080535042</v>
      </c>
      <c r="AX52" s="117">
        <f t="shared" si="12"/>
        <v>48245.12189651854</v>
      </c>
      <c r="AY52" s="117"/>
      <c r="AZ52" s="117">
        <f>ICVS_SOFR_C!$O$68/100*N52*$T$23</f>
        <v>53049.05363609059</v>
      </c>
      <c r="BA52" s="117">
        <f t="shared" si="13"/>
        <v>44685.042381812702</v>
      </c>
      <c r="BB52" s="117"/>
      <c r="BC52" s="117">
        <f>ICVS_SOFR_C!$O$69/100*N52*$T$23</f>
        <v>45142.164747201685</v>
      </c>
      <c r="BD52" s="117">
        <f t="shared" si="14"/>
        <v>38024.79793085585</v>
      </c>
      <c r="BE52" s="117"/>
    </row>
    <row r="53" spans="1:57">
      <c r="A53" s="112">
        <f t="shared" si="1"/>
        <v>53</v>
      </c>
      <c r="B53" s="10"/>
      <c r="C53" s="131">
        <v>56803</v>
      </c>
      <c r="D53" s="134">
        <v>35.508333333333333</v>
      </c>
      <c r="E53" s="134">
        <v>1.0138888888888857</v>
      </c>
      <c r="F53" s="144">
        <v>0.79542428254979902</v>
      </c>
      <c r="G53" s="144">
        <v>0.64666189597538914</v>
      </c>
      <c r="H53" s="141">
        <f t="shared" si="2"/>
        <v>0.49638660695017767</v>
      </c>
      <c r="J53" s="29">
        <f t="shared" si="15"/>
        <v>29</v>
      </c>
      <c r="K53" s="127"/>
      <c r="L53" s="143">
        <f>IF(MONTH(WORKDAY(EDATE(ICVS_SOFR_C!$C$2,12*J53)-1,1))=MONTH(EDATE(ICVS_SOFR_C!$C$2,12*J53)),WORKDAY(EDATE(ICVS_SOFR_C!$C$2,12*J53)-1,1),WORKDAY(EDATE(ICVS_SOFR_C!$C$2,12*J53),-1))</f>
        <v>54547</v>
      </c>
      <c r="M53" s="132">
        <f>MyDayCount(ICVS_SOFR_C!$C$2,L53,$N$23)</f>
        <v>29.422222222222221</v>
      </c>
      <c r="N53" s="132">
        <f t="shared" si="16"/>
        <v>1.0138888888888857</v>
      </c>
      <c r="O53" s="135">
        <f t="shared" si="17"/>
        <v>0.83698729024616592</v>
      </c>
      <c r="P53" s="136">
        <f>Q53*$P$49+(1-Q53)*$P$54</f>
        <v>0.6066353211730322</v>
      </c>
      <c r="Q53" s="134">
        <f>($M$54-M53)/($M$54-$M$49)</f>
        <v>0.19989047097480839</v>
      </c>
      <c r="AW53" s="117">
        <f>ICVS_SOFR_C!$O$67/100*N53*$T$23</f>
        <v>57432.848349986794</v>
      </c>
      <c r="AX53" s="117">
        <f t="shared" si="12"/>
        <v>48070.564111574429</v>
      </c>
      <c r="AY53" s="117"/>
      <c r="AZ53" s="117">
        <f>ICVS_SOFR_C!$O$68/100*N53*$T$23</f>
        <v>53194.792794431232</v>
      </c>
      <c r="BA53" s="117">
        <f t="shared" si="13"/>
        <v>44523.365476217266</v>
      </c>
      <c r="BB53" s="117"/>
      <c r="BC53" s="117">
        <f>ICVS_SOFR_C!$O$69/100*N53*$T$23</f>
        <v>45266.181683320152</v>
      </c>
      <c r="BD53" s="117">
        <f t="shared" si="14"/>
        <v>37887.21874691276</v>
      </c>
      <c r="BE53" s="117"/>
    </row>
    <row r="54" spans="1:57">
      <c r="A54" s="112">
        <f t="shared" si="1"/>
        <v>54</v>
      </c>
      <c r="B54" s="10"/>
      <c r="C54" s="131">
        <v>57171</v>
      </c>
      <c r="D54" s="134">
        <v>36.530555555555559</v>
      </c>
      <c r="E54" s="134">
        <v>1.0222222222222257</v>
      </c>
      <c r="F54" s="144">
        <v>0.79140853776235953</v>
      </c>
      <c r="G54" s="144">
        <v>0.64245297285860237</v>
      </c>
      <c r="H54" s="141">
        <f t="shared" si="2"/>
        <v>0.48800664408448918</v>
      </c>
      <c r="J54" s="29">
        <f t="shared" si="15"/>
        <v>30</v>
      </c>
      <c r="K54" s="127" t="s">
        <v>421</v>
      </c>
      <c r="L54" s="123">
        <f>IF(MONTH(WORKDAY(EDATE(ICVS_SOFR_C!$C$2,12*J54)-1,1))=MONTH(EDATE(ICVS_SOFR_C!$C$2,12*J54)),WORKDAY(EDATE(ICVS_SOFR_C!$C$2,12*J54)-1,1),WORKDAY(EDATE(ICVS_SOFR_C!$C$2,12*J54),-1))</f>
        <v>54912</v>
      </c>
      <c r="M54" s="120">
        <f>MyDayCount(ICVS_SOFR_C!$C$2,L54,$N$23)</f>
        <v>30.43611111111111</v>
      </c>
      <c r="N54" s="120">
        <f t="shared" si="16"/>
        <v>1.0138888888888893</v>
      </c>
      <c r="O54" s="129">
        <f t="shared" si="17"/>
        <v>0.83166011299446652</v>
      </c>
      <c r="P54" s="121">
        <v>0.60747167894006249</v>
      </c>
      <c r="Q54" s="51"/>
      <c r="AW54" s="117">
        <f>ICVS_SOFR_C!$O$67/100*N54*$T$23+T23</f>
        <v>10057432.848349987</v>
      </c>
      <c r="AX54" s="117">
        <f t="shared" si="12"/>
        <v>8364365.7390930094</v>
      </c>
      <c r="AY54" s="117">
        <f>SUM(AX25:AX54)</f>
        <v>9906600.4559563845</v>
      </c>
      <c r="AZ54" s="117">
        <f>ICVS_SOFR_C!$O$68/100*N54*$T$23</f>
        <v>53194.792794431421</v>
      </c>
      <c r="BA54" s="117">
        <f t="shared" si="13"/>
        <v>44239.987386134067</v>
      </c>
      <c r="BB54" s="117"/>
      <c r="BC54" s="117">
        <f>ICVS_SOFR_C!$O$69/100*N54*$T$23</f>
        <v>45266.181683320312</v>
      </c>
      <c r="BD54" s="117">
        <f t="shared" si="14"/>
        <v>37646.077773578218</v>
      </c>
      <c r="BE54" s="117"/>
    </row>
    <row r="55" spans="1:57">
      <c r="A55" s="112">
        <f t="shared" si="1"/>
        <v>55</v>
      </c>
      <c r="B55" s="10"/>
      <c r="C55" s="131">
        <v>57535</v>
      </c>
      <c r="D55" s="134">
        <v>37.541666666666664</v>
      </c>
      <c r="E55" s="134">
        <v>1.0111111111111057</v>
      </c>
      <c r="F55" s="144">
        <v>0.78752267298377321</v>
      </c>
      <c r="G55" s="144">
        <v>0.63828979890612847</v>
      </c>
      <c r="H55" s="141">
        <f t="shared" si="2"/>
        <v>0.47968624438062779</v>
      </c>
      <c r="J55" s="29">
        <f t="shared" si="15"/>
        <v>31</v>
      </c>
      <c r="K55" s="127"/>
      <c r="L55" s="143">
        <f>IF(MONTH(WORKDAY(EDATE(ICVS_SOFR_C!$C$2,12*J55)-1,1))=MONTH(EDATE(ICVS_SOFR_C!$C$2,12*J55)),WORKDAY(EDATE(ICVS_SOFR_C!$C$2,12*J55)-1,1),WORKDAY(EDATE(ICVS_SOFR_C!$C$2,12*J55),-1))</f>
        <v>55277</v>
      </c>
      <c r="M55" s="132">
        <f>MyDayCount(ICVS_SOFR_C!$C$2,L55,$N$23)</f>
        <v>31.45</v>
      </c>
      <c r="N55" s="132">
        <f t="shared" si="16"/>
        <v>1.0138888888888893</v>
      </c>
      <c r="O55" s="135">
        <f t="shared" si="17"/>
        <v>0.82763983866727442</v>
      </c>
      <c r="P55" s="136">
        <f>$P$54*Q55+$P$64*(1-Q55)</f>
        <v>0.60333006680849655</v>
      </c>
      <c r="Q55" s="132">
        <f>($M$64-M55)/($M$64-$M$54)</f>
        <v>0.90008212428141254</v>
      </c>
      <c r="AZ55" s="117">
        <f>ICVS_SOFR_C!$O$68/100*N55*$T$23</f>
        <v>53194.792794431421</v>
      </c>
      <c r="BA55" s="117">
        <f t="shared" si="13"/>
        <v>44026.129726322317</v>
      </c>
      <c r="BB55" s="117"/>
      <c r="BC55" s="117">
        <f>ICVS_SOFR_C!$O$69/100*N55*$T$23</f>
        <v>45266.181683320312</v>
      </c>
      <c r="BD55" s="117">
        <f t="shared" si="14"/>
        <v>37464.095305466755</v>
      </c>
      <c r="BE55" s="117"/>
    </row>
    <row r="56" spans="1:57">
      <c r="A56" s="112">
        <f t="shared" si="1"/>
        <v>56</v>
      </c>
      <c r="B56" s="10"/>
      <c r="C56" s="131">
        <v>57899</v>
      </c>
      <c r="D56" s="134">
        <v>38.552777777777777</v>
      </c>
      <c r="E56" s="134">
        <v>1.0111111111111128</v>
      </c>
      <c r="F56" s="144">
        <v>0.78372149760751531</v>
      </c>
      <c r="G56" s="144">
        <v>0.63412662495365468</v>
      </c>
      <c r="H56" s="141">
        <f t="shared" si="2"/>
        <v>0.47135767685322166</v>
      </c>
      <c r="J56" s="29">
        <f t="shared" si="15"/>
        <v>32</v>
      </c>
      <c r="K56" s="127"/>
      <c r="L56" s="143">
        <f>IF(MONTH(WORKDAY(EDATE(ICVS_SOFR_C!$C$2,12*J56)-1,1))=MONTH(EDATE(ICVS_SOFR_C!$C$2,12*J56)),WORKDAY(EDATE(ICVS_SOFR_C!$C$2,12*J56)-1,1),WORKDAY(EDATE(ICVS_SOFR_C!$C$2,12*J56),-1))</f>
        <v>55645</v>
      </c>
      <c r="M56" s="132">
        <f>MyDayCount(ICVS_SOFR_C!$C$2,L56,$N$23)</f>
        <v>32.472222222222221</v>
      </c>
      <c r="N56" s="132">
        <f t="shared" si="16"/>
        <v>1.0222222222222221</v>
      </c>
      <c r="O56" s="135">
        <f t="shared" si="17"/>
        <v>0.8236758463545486</v>
      </c>
      <c r="P56" s="136">
        <f t="shared" ref="P56:P63" si="18">$P$54*Q56+$P$64*(1-Q56)</f>
        <v>0.59915441402927394</v>
      </c>
      <c r="Q56" s="132">
        <f t="shared" ref="Q56:Q63" si="19">($M$64-M56)/($M$64-$M$54)</f>
        <v>0.79934300574869976</v>
      </c>
      <c r="AZ56" s="117">
        <f>ICVS_SOFR_C!$O$68/100*N56*$T$23</f>
        <v>53632.010269454127</v>
      </c>
      <c r="BA56" s="117">
        <f t="shared" si="13"/>
        <v>44175.391450388473</v>
      </c>
      <c r="BB56" s="117"/>
      <c r="BC56" s="117">
        <f>ICVS_SOFR_C!$O$69/100*N56*$T$23</f>
        <v>45638.232491676354</v>
      </c>
      <c r="BD56" s="117">
        <f t="shared" si="14"/>
        <v>37591.109773707183</v>
      </c>
      <c r="BE56" s="117"/>
    </row>
    <row r="57" spans="1:57">
      <c r="A57" s="112">
        <f t="shared" si="1"/>
        <v>57</v>
      </c>
      <c r="B57" s="10"/>
      <c r="C57" s="131">
        <v>58264</v>
      </c>
      <c r="D57" s="134">
        <v>39.56666666666667</v>
      </c>
      <c r="E57" s="134">
        <v>1.0138888888888928</v>
      </c>
      <c r="F57" s="144">
        <v>0.7799938732596905</v>
      </c>
      <c r="G57" s="144">
        <v>0.62995201371010245</v>
      </c>
      <c r="H57" s="141">
        <f t="shared" si="2"/>
        <v>0.46300621669481357</v>
      </c>
      <c r="J57" s="29">
        <f t="shared" si="15"/>
        <v>33</v>
      </c>
      <c r="K57" s="127"/>
      <c r="L57" s="143">
        <f>IF(MONTH(WORKDAY(EDATE(ICVS_SOFR_C!$C$2,12*J57)-1,1))=MONTH(EDATE(ICVS_SOFR_C!$C$2,12*J57)),WORKDAY(EDATE(ICVS_SOFR_C!$C$2,12*J57)-1,1),WORKDAY(EDATE(ICVS_SOFR_C!$C$2,12*J57),-1))</f>
        <v>56009</v>
      </c>
      <c r="M57" s="132">
        <f>MyDayCount(ICVS_SOFR_C!$C$2,L57,$N$23)</f>
        <v>33.483333333333334</v>
      </c>
      <c r="N57" s="132">
        <f t="shared" si="16"/>
        <v>1.0111111111111128</v>
      </c>
      <c r="O57" s="135">
        <f t="shared" si="17"/>
        <v>0.81984210261027368</v>
      </c>
      <c r="P57" s="136">
        <f t="shared" si="18"/>
        <v>0.59502414878026011</v>
      </c>
      <c r="Q57" s="132">
        <f t="shared" si="19"/>
        <v>0.69969887763482064</v>
      </c>
      <c r="AZ57" s="117">
        <f>ICVS_SOFR_C!$O$68/100*N57*$T$23</f>
        <v>53049.05363609059</v>
      </c>
      <c r="BA57" s="117">
        <f t="shared" si="13"/>
        <v>43491.847674497694</v>
      </c>
      <c r="BB57" s="117"/>
      <c r="BC57" s="117">
        <f>ICVS_SOFR_C!$O$69/100*N57*$T$23</f>
        <v>45142.164747201685</v>
      </c>
      <c r="BD57" s="117">
        <f t="shared" si="14"/>
        <v>37009.447262725203</v>
      </c>
      <c r="BE57" s="117"/>
    </row>
    <row r="58" spans="1:57">
      <c r="A58" s="112">
        <f t="shared" si="1"/>
        <v>58</v>
      </c>
      <c r="B58" s="10" t="s">
        <v>514</v>
      </c>
      <c r="C58" s="131">
        <v>58630</v>
      </c>
      <c r="D58" s="134">
        <v>40.583333333333336</v>
      </c>
      <c r="E58" s="134">
        <v>1.0166666666666657</v>
      </c>
      <c r="F58" s="144">
        <v>0.77633946494126826</v>
      </c>
      <c r="G58" s="144">
        <v>0.62576596517547223</v>
      </c>
      <c r="H58" s="141">
        <f t="shared" si="2"/>
        <v>0.28801527639812335</v>
      </c>
      <c r="J58" s="29">
        <f t="shared" si="15"/>
        <v>34</v>
      </c>
      <c r="K58" s="127"/>
      <c r="L58" s="143">
        <f>IF(MONTH(WORKDAY(EDATE(ICVS_SOFR_C!$C$2,12*J58)-1,1))=MONTH(EDATE(ICVS_SOFR_C!$C$2,12*J58)),WORKDAY(EDATE(ICVS_SOFR_C!$C$2,12*J58)-1,1),WORKDAY(EDATE(ICVS_SOFR_C!$C$2,12*J58),-1))</f>
        <v>56373</v>
      </c>
      <c r="M58" s="132">
        <f>MyDayCount(ICVS_SOFR_C!$C$2,L58,$N$23)</f>
        <v>34.494444444444447</v>
      </c>
      <c r="N58" s="132">
        <f t="shared" si="16"/>
        <v>1.0111111111111128</v>
      </c>
      <c r="O58" s="135">
        <f t="shared" si="17"/>
        <v>0.81609400556595846</v>
      </c>
      <c r="P58" s="136">
        <f t="shared" si="18"/>
        <v>0.5908938835312465</v>
      </c>
      <c r="Q58" s="132">
        <f t="shared" si="19"/>
        <v>0.60005474952094151</v>
      </c>
      <c r="AZ58" s="117">
        <f>ICVS_SOFR_C!$O$68/100*N58*$T$23</f>
        <v>53049.05363609059</v>
      </c>
      <c r="BA58" s="117">
        <f t="shared" si="13"/>
        <v>43293.014673360543</v>
      </c>
      <c r="BB58" s="117"/>
      <c r="BC58" s="117">
        <f>ICVS_SOFR_C!$O$69/100*N58*$T$23</f>
        <v>45142.164747201685</v>
      </c>
      <c r="BD58" s="117">
        <f t="shared" si="14"/>
        <v>36840.250048462229</v>
      </c>
      <c r="BE58" s="117"/>
    </row>
    <row r="59" spans="1:57">
      <c r="A59" s="112">
        <f t="shared" si="1"/>
        <v>59</v>
      </c>
      <c r="B59" s="10"/>
      <c r="C59" s="131">
        <v>58995</v>
      </c>
      <c r="D59" s="134">
        <v>41.597222222222221</v>
      </c>
      <c r="E59" s="134">
        <v>1.0138888888888857</v>
      </c>
      <c r="F59" s="144">
        <v>0.77407903426743185</v>
      </c>
      <c r="G59" s="144">
        <v>0.61751999479088049</v>
      </c>
      <c r="H59" s="141">
        <f t="shared" si="2"/>
        <v>0.27150735912403101</v>
      </c>
      <c r="J59" s="29">
        <f t="shared" si="15"/>
        <v>35</v>
      </c>
      <c r="K59" s="127"/>
      <c r="L59" s="143">
        <f>IF(MONTH(WORKDAY(EDATE(ICVS_SOFR_C!$C$2,12*J59)-1,1))=MONTH(EDATE(ICVS_SOFR_C!$C$2,12*J59)),WORKDAY(EDATE(ICVS_SOFR_C!$C$2,12*J59)-1,1),WORKDAY(EDATE(ICVS_SOFR_C!$C$2,12*J59),-1))</f>
        <v>56738</v>
      </c>
      <c r="M59" s="132">
        <f>MyDayCount(ICVS_SOFR_C!$C$2,L59,$N$23)</f>
        <v>35.508333333333333</v>
      </c>
      <c r="N59" s="132">
        <f t="shared" si="16"/>
        <v>1.0138888888888857</v>
      </c>
      <c r="O59" s="135">
        <f t="shared" si="17"/>
        <v>0.81242059762092056</v>
      </c>
      <c r="P59" s="136">
        <f t="shared" si="18"/>
        <v>0.58675227139968045</v>
      </c>
      <c r="Q59" s="132">
        <f t="shared" si="19"/>
        <v>0.50013687380235439</v>
      </c>
      <c r="AZ59" s="117">
        <f>ICVS_SOFR_C!$O$68/100*N59*$T$23</f>
        <v>53194.792794431232</v>
      </c>
      <c r="BA59" s="117">
        <f t="shared" si="13"/>
        <v>43216.545352372857</v>
      </c>
      <c r="BB59" s="117"/>
      <c r="BC59" s="117">
        <f>ICVS_SOFR_C!$O$69/100*N59*$T$23</f>
        <v>45266.181683320152</v>
      </c>
      <c r="BD59" s="117">
        <f t="shared" si="14"/>
        <v>36775.178375180127</v>
      </c>
      <c r="BE59" s="117"/>
    </row>
    <row r="60" spans="1:57">
      <c r="A60" s="112">
        <f t="shared" si="1"/>
        <v>60</v>
      </c>
      <c r="B60" s="10"/>
      <c r="C60" s="131">
        <v>59362</v>
      </c>
      <c r="D60" s="134">
        <v>42.616666666666667</v>
      </c>
      <c r="E60" s="134">
        <v>1.0194444444444457</v>
      </c>
      <c r="F60" s="144">
        <v>0.77194240061107133</v>
      </c>
      <c r="G60" s="144">
        <v>0.6092288410069211</v>
      </c>
      <c r="H60" s="141">
        <f t="shared" si="2"/>
        <v>0.25501772286535224</v>
      </c>
      <c r="J60" s="29">
        <f t="shared" si="15"/>
        <v>36</v>
      </c>
      <c r="K60" s="127"/>
      <c r="L60" s="143">
        <f>IF(MONTH(WORKDAY(EDATE(ICVS_SOFR_C!$C$2,12*J60)-1,1))=MONTH(EDATE(ICVS_SOFR_C!$C$2,12*J60)),WORKDAY(EDATE(ICVS_SOFR_C!$C$2,12*J60)-1,1),WORKDAY(EDATE(ICVS_SOFR_C!$C$2,12*J60),-1))</f>
        <v>57104</v>
      </c>
      <c r="M60" s="132">
        <f>MyDayCount(ICVS_SOFR_C!$C$2,L60,$N$23)</f>
        <v>36.524999999999999</v>
      </c>
      <c r="N60" s="132">
        <f t="shared" si="16"/>
        <v>1.0166666666666657</v>
      </c>
      <c r="O60" s="135">
        <f t="shared" si="17"/>
        <v>0.8088215828576677</v>
      </c>
      <c r="P60" s="136">
        <f t="shared" si="18"/>
        <v>0.58259931238556228</v>
      </c>
      <c r="Q60" s="132">
        <f t="shared" si="19"/>
        <v>0.39994525047905854</v>
      </c>
      <c r="AZ60" s="117">
        <f>ICVS_SOFR_C!$O$68/100*N60*$T$23</f>
        <v>53340.53195277226</v>
      </c>
      <c r="BA60" s="117">
        <f t="shared" si="13"/>
        <v>43142.973484511262</v>
      </c>
      <c r="BB60" s="117"/>
      <c r="BC60" s="117">
        <f>ICVS_SOFR_C!$O$69/100*N60*$T$23</f>
        <v>45390.198619438939</v>
      </c>
      <c r="BD60" s="117">
        <f t="shared" si="14"/>
        <v>36712.572293598525</v>
      </c>
      <c r="BE60" s="117"/>
    </row>
    <row r="61" spans="1:57">
      <c r="A61" s="112">
        <f t="shared" si="1"/>
        <v>61</v>
      </c>
      <c r="B61" s="10"/>
      <c r="C61" s="131">
        <v>59726</v>
      </c>
      <c r="D61" s="134">
        <v>43.62777777777778</v>
      </c>
      <c r="E61" s="134">
        <v>1.0111111111111128</v>
      </c>
      <c r="F61" s="144">
        <v>0.76995705669190995</v>
      </c>
      <c r="G61" s="144">
        <v>0.60100546232201313</v>
      </c>
      <c r="H61" s="141">
        <f t="shared" si="2"/>
        <v>0.23857775752199392</v>
      </c>
      <c r="J61" s="29">
        <f t="shared" si="15"/>
        <v>37</v>
      </c>
      <c r="K61" s="127"/>
      <c r="L61" s="143">
        <f>IF(MONTH(WORKDAY(EDATE(ICVS_SOFR_C!$C$2,12*J61)-1,1))=MONTH(EDATE(ICVS_SOFR_C!$C$2,12*J61)),WORKDAY(EDATE(ICVS_SOFR_C!$C$2,12*J61)-1,1),WORKDAY(EDATE(ICVS_SOFR_C!$C$2,12*J61),-1))</f>
        <v>57469</v>
      </c>
      <c r="M61" s="132">
        <f>MyDayCount(ICVS_SOFR_C!$C$2,L61,$N$23)</f>
        <v>37.538888888888891</v>
      </c>
      <c r="N61" s="132">
        <f t="shared" si="16"/>
        <v>1.0138888888888928</v>
      </c>
      <c r="O61" s="135">
        <f t="shared" si="17"/>
        <v>0.80531565990555665</v>
      </c>
      <c r="P61" s="136">
        <f t="shared" si="18"/>
        <v>0.57845770025399634</v>
      </c>
      <c r="Q61" s="132">
        <f t="shared" si="19"/>
        <v>0.30002737476047076</v>
      </c>
      <c r="AZ61" s="117">
        <f>ICVS_SOFR_C!$O$68/100*N61*$T$23</f>
        <v>53194.792794431603</v>
      </c>
      <c r="BA61" s="117">
        <f t="shared" si="13"/>
        <v>42838.599662787034</v>
      </c>
      <c r="BB61" s="117"/>
      <c r="BC61" s="117">
        <f>ICVS_SOFR_C!$O$69/100*N61*$T$23</f>
        <v>45266.181683320472</v>
      </c>
      <c r="BD61" s="117">
        <f t="shared" si="14"/>
        <v>36453.564973708046</v>
      </c>
      <c r="BE61" s="117"/>
    </row>
    <row r="62" spans="1:57">
      <c r="A62" s="112">
        <f t="shared" si="1"/>
        <v>62</v>
      </c>
      <c r="B62" s="10"/>
      <c r="C62" s="131">
        <v>60091</v>
      </c>
      <c r="D62" s="134">
        <v>44.641666666666666</v>
      </c>
      <c r="E62" s="134">
        <v>1.0138888888888857</v>
      </c>
      <c r="F62" s="144">
        <v>0.76809909152618727</v>
      </c>
      <c r="G62" s="144">
        <v>0.59275949193742139</v>
      </c>
      <c r="H62" s="141">
        <f t="shared" si="2"/>
        <v>0.22211505295212697</v>
      </c>
      <c r="J62" s="29">
        <f t="shared" si="15"/>
        <v>38</v>
      </c>
      <c r="K62" s="127"/>
      <c r="L62" s="143">
        <f>IF(MONTH(WORKDAY(EDATE(ICVS_SOFR_C!$C$2,12*J62)-1,1))=MONTH(EDATE(ICVS_SOFR_C!$C$2,12*J62)),WORKDAY(EDATE(ICVS_SOFR_C!$C$2,12*J62)-1,1),WORKDAY(EDATE(ICVS_SOFR_C!$C$2,12*J62),-1))</f>
        <v>57836</v>
      </c>
      <c r="M62" s="132">
        <f>MyDayCount(ICVS_SOFR_C!$C$2,L62,$N$23)</f>
        <v>38.55833333333333</v>
      </c>
      <c r="N62" s="132">
        <f t="shared" si="16"/>
        <v>1.0194444444444386</v>
      </c>
      <c r="O62" s="135">
        <f t="shared" si="17"/>
        <v>0.80187340434885601</v>
      </c>
      <c r="P62" s="136">
        <f t="shared" si="18"/>
        <v>0.57429339435732596</v>
      </c>
      <c r="Q62" s="132">
        <f t="shared" si="19"/>
        <v>0.19956200383246694</v>
      </c>
      <c r="AZ62" s="117">
        <f>ICVS_SOFR_C!$O$68/100*N62*$T$23</f>
        <v>53486.27111111291</v>
      </c>
      <c r="BA62" s="117">
        <f t="shared" si="13"/>
        <v>42889.218301793975</v>
      </c>
      <c r="BB62" s="117"/>
      <c r="BC62" s="117">
        <f>ICVS_SOFR_C!$O$69/100*N62*$T$23</f>
        <v>45514.215555557399</v>
      </c>
      <c r="BD62" s="117">
        <f t="shared" si="14"/>
        <v>36496.638973802474</v>
      </c>
      <c r="BE62" s="117"/>
    </row>
    <row r="63" spans="1:57">
      <c r="A63" s="112">
        <f t="shared" si="1"/>
        <v>63</v>
      </c>
      <c r="B63" s="10"/>
      <c r="C63" s="131">
        <v>60456</v>
      </c>
      <c r="D63" s="134">
        <v>45.655555555555559</v>
      </c>
      <c r="E63" s="134">
        <v>1.0138888888888928</v>
      </c>
      <c r="F63" s="144">
        <v>0.7663732191574012</v>
      </c>
      <c r="G63" s="144">
        <v>0.58451352155282954</v>
      </c>
      <c r="H63" s="141">
        <f t="shared" si="2"/>
        <v>0.20565306440409123</v>
      </c>
      <c r="J63" s="29">
        <f t="shared" si="15"/>
        <v>39</v>
      </c>
      <c r="K63" s="127"/>
      <c r="L63" s="143">
        <f>IF(MONTH(WORKDAY(EDATE(ICVS_SOFR_C!$C$2,12*J63)-1,1))=MONTH(EDATE(ICVS_SOFR_C!$C$2,12*J63)),WORKDAY(EDATE(ICVS_SOFR_C!$C$2,12*J63)-1,1),WORKDAY(EDATE(ICVS_SOFR_C!$C$2,12*J63),-1))</f>
        <v>58200</v>
      </c>
      <c r="M63" s="132">
        <f>MyDayCount(ICVS_SOFR_C!$C$2,L63,$N$23)</f>
        <v>39.569444444444443</v>
      </c>
      <c r="N63" s="132">
        <f t="shared" si="16"/>
        <v>1.0111111111111128</v>
      </c>
      <c r="O63" s="135">
        <f t="shared" si="17"/>
        <v>0.79854045939751761</v>
      </c>
      <c r="P63" s="136">
        <f t="shared" si="18"/>
        <v>0.57016312910831224</v>
      </c>
      <c r="Q63" s="132">
        <f t="shared" si="19"/>
        <v>9.9917875718587817E-2</v>
      </c>
      <c r="AZ63" s="117">
        <f>ICVS_SOFR_C!$O$68/100*N63*$T$23</f>
        <v>53049.05363609059</v>
      </c>
      <c r="BA63" s="117">
        <f t="shared" si="13"/>
        <v>42361.815661167333</v>
      </c>
      <c r="BB63" s="117"/>
      <c r="BC63" s="117">
        <f>ICVS_SOFR_C!$O$69/100*N63*$T$23</f>
        <v>45142.164747201685</v>
      </c>
      <c r="BD63" s="117">
        <f t="shared" si="14"/>
        <v>36047.844975428859</v>
      </c>
      <c r="BE63" s="117"/>
    </row>
    <row r="64" spans="1:57">
      <c r="A64" s="112">
        <f t="shared" si="1"/>
        <v>64</v>
      </c>
      <c r="B64" s="10"/>
      <c r="C64" s="131">
        <v>60821</v>
      </c>
      <c r="D64" s="134">
        <v>46.669444444444444</v>
      </c>
      <c r="E64" s="134">
        <v>1.0138888888888857</v>
      </c>
      <c r="F64" s="144">
        <v>0.76477858424917522</v>
      </c>
      <c r="G64" s="144">
        <v>0.5762675511682378</v>
      </c>
      <c r="H64" s="141">
        <f t="shared" si="2"/>
        <v>0.18919179198729594</v>
      </c>
      <c r="J64" s="29">
        <f t="shared" si="15"/>
        <v>40</v>
      </c>
      <c r="K64" s="127" t="s">
        <v>421</v>
      </c>
      <c r="L64" s="123">
        <f>IF(MONTH(WORKDAY(EDATE(ICVS_SOFR_C!$C$2,12*J64)-1,1))=MONTH(EDATE(ICVS_SOFR_C!$C$2,12*J64)),WORKDAY(EDATE(ICVS_SOFR_C!$C$2,12*J64)-1,1),WORKDAY(EDATE(ICVS_SOFR_C!$C$2,12*J64),-1))</f>
        <v>58565</v>
      </c>
      <c r="M64" s="120">
        <f>MyDayCount(ICVS_SOFR_C!$C$2,L64,$N$23)</f>
        <v>40.583333333333336</v>
      </c>
      <c r="N64" s="120">
        <f t="shared" si="16"/>
        <v>1.0138888888888928</v>
      </c>
      <c r="O64" s="129">
        <f t="shared" si="17"/>
        <v>0.79527863884611638</v>
      </c>
      <c r="P64" s="121">
        <v>0.5660215169767463</v>
      </c>
      <c r="Q64" s="51"/>
      <c r="AZ64" s="117">
        <f>ICVS_SOFR_C!$O$68/100*N64*$T$23+T23</f>
        <v>10053194.792794432</v>
      </c>
      <c r="BA64" s="117">
        <f t="shared" si="13"/>
        <v>7995091.0708684213</v>
      </c>
      <c r="BB64" s="117">
        <f>SUM(BA25:BA64)</f>
        <v>9857197.5107095167</v>
      </c>
      <c r="BC64" s="117">
        <f>ICVS_SOFR_C!$O$69/100*N64*$T$23</f>
        <v>45266.181683320472</v>
      </c>
      <c r="BD64" s="117">
        <f t="shared" si="14"/>
        <v>35999.227354872113</v>
      </c>
      <c r="BE64" s="117"/>
    </row>
    <row r="65" spans="1:57">
      <c r="A65" s="112">
        <f t="shared" si="1"/>
        <v>65</v>
      </c>
      <c r="B65" s="10"/>
      <c r="C65" s="131">
        <v>61186</v>
      </c>
      <c r="D65" s="134">
        <v>47.68333333333333</v>
      </c>
      <c r="E65" s="134">
        <v>1.0138888888888857</v>
      </c>
      <c r="F65" s="144">
        <v>0.76331439872376827</v>
      </c>
      <c r="G65" s="144">
        <v>0.56802158078364606</v>
      </c>
      <c r="H65" s="141">
        <f t="shared" si="2"/>
        <v>0.17268696632698721</v>
      </c>
      <c r="J65" s="29">
        <f t="shared" si="15"/>
        <v>41</v>
      </c>
      <c r="K65" s="127"/>
      <c r="L65" s="143">
        <f>IF(MONTH(WORKDAY(EDATE(ICVS_SOFR_C!$C$2,12*J65)-1,1))=MONTH(EDATE(ICVS_SOFR_C!$C$2,12*J65)),WORKDAY(EDATE(ICVS_SOFR_C!$C$2,12*J65)-1,1),WORKDAY(EDATE(ICVS_SOFR_C!$C$2,12*J65),-1))</f>
        <v>58930</v>
      </c>
      <c r="M65" s="132">
        <f>MyDayCount(ICVS_SOFR_C!$C$2,L65,$N$23)</f>
        <v>41.597222222222221</v>
      </c>
      <c r="N65" s="132">
        <f t="shared" si="16"/>
        <v>1.0138888888888857</v>
      </c>
      <c r="O65" s="135">
        <f t="shared" si="17"/>
        <v>0.79337586960894013</v>
      </c>
      <c r="P65" s="136">
        <f>$P$64*Q65+$P$74*(1-Q65)</f>
        <v>0.55797795343878887</v>
      </c>
      <c r="Q65" s="132">
        <f>($M$74-M65)/($M$74-$M$64)</f>
        <v>0.90008212428141277</v>
      </c>
      <c r="BC65" s="138">
        <f>ICVS_SOFR_C!$O$69/100*N65*$T$23</f>
        <v>45266.181683320152</v>
      </c>
      <c r="BD65" s="138">
        <f t="shared" ref="BD65:BD74" si="20">BC65/((1+Q65*$P$64/100+(1-Q65)*$P$74/100)^M65)</f>
        <v>35913.096256880403</v>
      </c>
      <c r="BE65" s="117"/>
    </row>
    <row r="66" spans="1:57">
      <c r="A66" s="112">
        <f t="shared" si="1"/>
        <v>66</v>
      </c>
      <c r="B66" s="10"/>
      <c r="C66" s="131">
        <v>61553</v>
      </c>
      <c r="D66" s="134">
        <v>48.702777777777776</v>
      </c>
      <c r="E66" s="134">
        <v>1.0194444444444457</v>
      </c>
      <c r="F66" s="144">
        <v>0.76197298514641565</v>
      </c>
      <c r="G66" s="144">
        <v>0.55973042699968667</v>
      </c>
      <c r="H66" s="141">
        <f t="shared" si="2"/>
        <v>0.15620341606432075</v>
      </c>
      <c r="J66" s="29">
        <f t="shared" si="15"/>
        <v>42</v>
      </c>
      <c r="K66" s="127"/>
      <c r="L66" s="143">
        <f>IF(MONTH(WORKDAY(EDATE(ICVS_SOFR_C!$C$2,12*J66)-1,1))=MONTH(EDATE(ICVS_SOFR_C!$C$2,12*J66)),WORKDAY(EDATE(ICVS_SOFR_C!$C$2,12*J66)-1,1),WORKDAY(EDATE(ICVS_SOFR_C!$C$2,12*J66),-1))</f>
        <v>59295</v>
      </c>
      <c r="M66" s="132">
        <f>MyDayCount(ICVS_SOFR_C!$C$2,L66,$N$23)</f>
        <v>42.611111111111114</v>
      </c>
      <c r="N66" s="132">
        <f t="shared" si="16"/>
        <v>1.0138888888888928</v>
      </c>
      <c r="O66" s="135">
        <f t="shared" si="17"/>
        <v>0.79160625211321667</v>
      </c>
      <c r="P66" s="136">
        <f t="shared" ref="P66:P73" si="21">$P$64*Q66+$P$74*(1-Q66)</f>
        <v>0.54993438990083143</v>
      </c>
      <c r="Q66" s="132">
        <f t="shared" ref="Q66:Q73" si="22">($M$74-M66)/($M$74-$M$64)</f>
        <v>0.80016424856282498</v>
      </c>
      <c r="BC66" s="138">
        <f>ICVS_SOFR_C!$O$69/100*N66*$T$23</f>
        <v>45266.181683320472</v>
      </c>
      <c r="BD66" s="138">
        <f t="shared" si="20"/>
        <v>35832.992429809259</v>
      </c>
      <c r="BE66" s="117"/>
    </row>
    <row r="67" spans="1:57">
      <c r="A67" s="112">
        <f t="shared" ref="A67:A74" si="23">A66+1</f>
        <v>67</v>
      </c>
      <c r="B67" s="10"/>
      <c r="C67" s="131">
        <v>61917</v>
      </c>
      <c r="D67" s="134">
        <v>49.713888888888889</v>
      </c>
      <c r="E67" s="134">
        <v>1.0111111111111128</v>
      </c>
      <c r="F67" s="144">
        <v>0.7607714302842864</v>
      </c>
      <c r="G67" s="144">
        <v>0.5515070483147787</v>
      </c>
      <c r="H67" s="141">
        <f t="shared" si="2"/>
        <v>0.13976718016147727</v>
      </c>
      <c r="J67" s="29">
        <f t="shared" si="15"/>
        <v>43</v>
      </c>
      <c r="K67" s="127"/>
      <c r="L67" s="143">
        <f>IF(MONTH(WORKDAY(EDATE(ICVS_SOFR_C!$C$2,12*J67)-1,1))=MONTH(EDATE(ICVS_SOFR_C!$C$2,12*J67)),WORKDAY(EDATE(ICVS_SOFR_C!$C$2,12*J67)-1,1),WORKDAY(EDATE(ICVS_SOFR_C!$C$2,12*J67),-1))</f>
        <v>59660</v>
      </c>
      <c r="M67" s="132">
        <f>MyDayCount(ICVS_SOFR_C!$C$2,L67,$N$23)</f>
        <v>43.625</v>
      </c>
      <c r="N67" s="132">
        <f t="shared" si="16"/>
        <v>1.0138888888888857</v>
      </c>
      <c r="O67" s="135">
        <f t="shared" si="17"/>
        <v>0.78996893036123594</v>
      </c>
      <c r="P67" s="136">
        <f t="shared" si="21"/>
        <v>0.54189082636287411</v>
      </c>
      <c r="Q67" s="132">
        <f t="shared" si="22"/>
        <v>0.70024637284423774</v>
      </c>
      <c r="BC67" s="138">
        <f>ICVS_SOFR_C!$O$69/100*N67*$T$23</f>
        <v>45266.181683320152</v>
      </c>
      <c r="BD67" s="138">
        <f t="shared" si="20"/>
        <v>35758.877125909792</v>
      </c>
      <c r="BE67" s="117"/>
    </row>
    <row r="68" spans="1:57">
      <c r="A68" s="112">
        <f t="shared" si="23"/>
        <v>68</v>
      </c>
      <c r="B68" s="10" t="s">
        <v>514</v>
      </c>
      <c r="C68" s="131">
        <v>62282</v>
      </c>
      <c r="D68" s="134">
        <v>50.727777777777774</v>
      </c>
      <c r="E68" s="134">
        <v>1.0138888888888857</v>
      </c>
      <c r="F68" s="144">
        <v>0.75969487889491738</v>
      </c>
      <c r="G68" s="144">
        <v>0.54326107793018696</v>
      </c>
      <c r="H68" s="29"/>
      <c r="J68" s="29">
        <f t="shared" si="15"/>
        <v>44</v>
      </c>
      <c r="K68" s="127"/>
      <c r="L68" s="143">
        <f>IF(MONTH(WORKDAY(EDATE(ICVS_SOFR_C!$C$2,12*J68)-1,1))=MONTH(EDATE(ICVS_SOFR_C!$C$2,12*J68)),WORKDAY(EDATE(ICVS_SOFR_C!$C$2,12*J68)-1,1),WORKDAY(EDATE(ICVS_SOFR_C!$C$2,12*J68),-1))</f>
        <v>60027</v>
      </c>
      <c r="M68" s="132">
        <f>MyDayCount(ICVS_SOFR_C!$C$2,L68,$N$23)</f>
        <v>44.644444444444446</v>
      </c>
      <c r="N68" s="132">
        <f t="shared" si="16"/>
        <v>1.0194444444444457</v>
      </c>
      <c r="O68" s="135">
        <f t="shared" si="17"/>
        <v>0.78845522437946369</v>
      </c>
      <c r="P68" s="136">
        <f t="shared" si="21"/>
        <v>0.53380318850416075</v>
      </c>
      <c r="Q68" s="132">
        <f t="shared" si="22"/>
        <v>0.59978100191623318</v>
      </c>
      <c r="BC68" s="138">
        <f>ICVS_SOFR_C!$O$69/100*N68*$T$23</f>
        <v>45514.215555557726</v>
      </c>
      <c r="BD68" s="138">
        <f t="shared" si="20"/>
        <v>35885.921038312546</v>
      </c>
      <c r="BE68" s="117"/>
    </row>
    <row r="69" spans="1:57">
      <c r="A69" s="112">
        <f t="shared" si="23"/>
        <v>69</v>
      </c>
      <c r="J69" s="29">
        <f t="shared" si="15"/>
        <v>45</v>
      </c>
      <c r="K69" s="127"/>
      <c r="L69" s="143">
        <f>IF(MONTH(WORKDAY(EDATE(ICVS_SOFR_C!$C$2,12*J69)-1,1))=MONTH(EDATE(ICVS_SOFR_C!$C$2,12*J69)),WORKDAY(EDATE(ICVS_SOFR_C!$C$2,12*J69)-1,1),WORKDAY(EDATE(ICVS_SOFR_C!$C$2,12*J69),-1))</f>
        <v>60391</v>
      </c>
      <c r="M69" s="132">
        <f>MyDayCount(ICVS_SOFR_C!$C$2,L69,$N$23)</f>
        <v>45.655555555555559</v>
      </c>
      <c r="N69" s="132">
        <f t="shared" si="16"/>
        <v>1.0111111111111128</v>
      </c>
      <c r="O69" s="135">
        <f t="shared" si="17"/>
        <v>0.78708449211626974</v>
      </c>
      <c r="P69" s="136">
        <f t="shared" si="21"/>
        <v>0.52578166212658128</v>
      </c>
      <c r="Q69" s="132">
        <f t="shared" si="22"/>
        <v>0.50013687380235394</v>
      </c>
      <c r="BC69" s="138">
        <f>ICVS_SOFR_C!$O$69/100*N69*$T$23</f>
        <v>45142.164747201685</v>
      </c>
      <c r="BD69" s="138">
        <f t="shared" si="20"/>
        <v>35530.697813080216</v>
      </c>
      <c r="BE69" s="117"/>
    </row>
    <row r="70" spans="1:57">
      <c r="A70" s="112">
        <f t="shared" si="23"/>
        <v>70</v>
      </c>
      <c r="J70" s="29">
        <f t="shared" si="15"/>
        <v>46</v>
      </c>
      <c r="K70" s="127"/>
      <c r="L70" s="143">
        <f>IF(MONTH(WORKDAY(EDATE(ICVS_SOFR_C!$C$2,12*J70)-1,1))=MONTH(EDATE(ICVS_SOFR_C!$C$2,12*J70)),WORKDAY(EDATE(ICVS_SOFR_C!$C$2,12*J70)-1,1),WORKDAY(EDATE(ICVS_SOFR_C!$C$2,12*J70),-1))</f>
        <v>60756</v>
      </c>
      <c r="M70" s="132">
        <f>MyDayCount(ICVS_SOFR_C!$C$2,L70,$N$23)</f>
        <v>46.669444444444444</v>
      </c>
      <c r="N70" s="132">
        <f t="shared" si="16"/>
        <v>1.0138888888888857</v>
      </c>
      <c r="O70" s="135">
        <f t="shared" si="17"/>
        <v>0.78583993583596523</v>
      </c>
      <c r="P70" s="136">
        <f t="shared" si="21"/>
        <v>0.51773809858862385</v>
      </c>
      <c r="Q70" s="132">
        <f t="shared" si="22"/>
        <v>0.40021899808376682</v>
      </c>
      <c r="BC70" s="138">
        <f>ICVS_SOFR_C!$O$69/100*N70*$T$23</f>
        <v>45266.181683320152</v>
      </c>
      <c r="BD70" s="138">
        <f t="shared" si="20"/>
        <v>35571.973309559085</v>
      </c>
      <c r="BE70" s="117"/>
    </row>
    <row r="71" spans="1:57">
      <c r="A71" s="112">
        <f t="shared" si="23"/>
        <v>71</v>
      </c>
      <c r="J71" s="29">
        <f t="shared" si="15"/>
        <v>47</v>
      </c>
      <c r="K71" s="127"/>
      <c r="L71" s="143">
        <f>IF(MONTH(WORKDAY(EDATE(ICVS_SOFR_C!$C$2,12*J71)-1,1))=MONTH(EDATE(ICVS_SOFR_C!$C$2,12*J71)),WORKDAY(EDATE(ICVS_SOFR_C!$C$2,12*J71)-1,1),WORKDAY(EDATE(ICVS_SOFR_C!$C$2,12*J71),-1))</f>
        <v>61121</v>
      </c>
      <c r="M71" s="132">
        <f>MyDayCount(ICVS_SOFR_C!$C$2,L71,$N$23)</f>
        <v>47.68333333333333</v>
      </c>
      <c r="N71" s="132">
        <f t="shared" si="16"/>
        <v>1.0138888888888857</v>
      </c>
      <c r="O71" s="135">
        <f t="shared" si="17"/>
        <v>0.78472490538528017</v>
      </c>
      <c r="P71" s="136">
        <f t="shared" si="21"/>
        <v>0.50969453505066642</v>
      </c>
      <c r="Q71" s="132">
        <f t="shared" si="22"/>
        <v>0.30030112236517964</v>
      </c>
      <c r="BC71" s="138">
        <f>ICVS_SOFR_C!$O$69/100*N71*$T$23</f>
        <v>45266.181683320152</v>
      </c>
      <c r="BD71" s="138">
        <f t="shared" si="20"/>
        <v>35521.500138596311</v>
      </c>
      <c r="BE71" s="117"/>
    </row>
    <row r="72" spans="1:57">
      <c r="A72" s="112">
        <f t="shared" si="23"/>
        <v>72</v>
      </c>
      <c r="J72" s="29">
        <f t="shared" si="15"/>
        <v>48</v>
      </c>
      <c r="K72" s="127"/>
      <c r="L72" s="143">
        <f>IF(MONTH(WORKDAY(EDATE(ICVS_SOFR_C!$C$2,12*J72)-1,1))=MONTH(EDATE(ICVS_SOFR_C!$C$2,12*J72)),WORKDAY(EDATE(ICVS_SOFR_C!$C$2,12*J72)-1,1),WORKDAY(EDATE(ICVS_SOFR_C!$C$2,12*J72),-1))</f>
        <v>61487</v>
      </c>
      <c r="M72" s="132">
        <f>MyDayCount(ICVS_SOFR_C!$C$2,L72,$N$23)</f>
        <v>48.7</v>
      </c>
      <c r="N72" s="132">
        <f t="shared" si="16"/>
        <v>1.0166666666666728</v>
      </c>
      <c r="O72" s="135">
        <f t="shared" si="17"/>
        <v>0.78373634526299119</v>
      </c>
      <c r="P72" s="136">
        <f t="shared" si="21"/>
        <v>0.50162893435233102</v>
      </c>
      <c r="Q72" s="132">
        <f t="shared" si="22"/>
        <v>0.20010949904188305</v>
      </c>
      <c r="BC72" s="138">
        <f>ICVS_SOFR_C!$O$69/100*N72*$T$23</f>
        <v>45390.198619439259</v>
      </c>
      <c r="BD72" s="138">
        <f t="shared" si="20"/>
        <v>35573.948376760593</v>
      </c>
      <c r="BE72" s="117"/>
    </row>
    <row r="73" spans="1:57">
      <c r="A73" s="112">
        <f t="shared" si="23"/>
        <v>73</v>
      </c>
      <c r="J73" s="29">
        <f t="shared" si="15"/>
        <v>49</v>
      </c>
      <c r="K73" s="127"/>
      <c r="L73" s="143">
        <f>IF(MONTH(WORKDAY(EDATE(ICVS_SOFR_C!$C$2,12*J73)-1,1))=MONTH(EDATE(ICVS_SOFR_C!$C$2,12*J73)),WORKDAY(EDATE(ICVS_SOFR_C!$C$2,12*J73)-1,1),WORKDAY(EDATE(ICVS_SOFR_C!$C$2,12*J73),-1))</f>
        <v>61854</v>
      </c>
      <c r="M73" s="132">
        <f>MyDayCount(ICVS_SOFR_C!$C$2,L73,$N$23)</f>
        <v>49.719444444444441</v>
      </c>
      <c r="N73" s="132">
        <f t="shared" si="16"/>
        <v>1.0194444444444386</v>
      </c>
      <c r="O73" s="135">
        <f t="shared" si="17"/>
        <v>0.78287484574758548</v>
      </c>
      <c r="P73" s="136">
        <f t="shared" si="21"/>
        <v>0.49354129649361778</v>
      </c>
      <c r="Q73" s="132">
        <f t="shared" si="22"/>
        <v>9.964412811387921E-2</v>
      </c>
      <c r="BC73" s="138">
        <f>ICVS_SOFR_C!$O$69/100*N73*$T$23</f>
        <v>45514.215555557399</v>
      </c>
      <c r="BD73" s="138">
        <f t="shared" si="20"/>
        <v>35631.934482379351</v>
      </c>
      <c r="BE73" s="117"/>
    </row>
    <row r="74" spans="1:57">
      <c r="A74" s="112">
        <f t="shared" si="23"/>
        <v>74</v>
      </c>
      <c r="J74" s="29">
        <f t="shared" si="15"/>
        <v>50</v>
      </c>
      <c r="K74" s="127" t="s">
        <v>421</v>
      </c>
      <c r="L74" s="123">
        <f>IF(MONTH(WORKDAY(EDATE(ICVS_SOFR_C!$C$2,12*J74)-1,1))=MONTH(EDATE(ICVS_SOFR_C!$C$2,12*J74)),WORKDAY(EDATE(ICVS_SOFR_C!$C$2,12*J74)-1,1),WORKDAY(EDATE(ICVS_SOFR_C!$C$2,12*J74),-1))</f>
        <v>62218</v>
      </c>
      <c r="M74" s="120">
        <f>MyDayCount(ICVS_SOFR_C!$C$2,L74,$N$23)</f>
        <v>50.730555555555554</v>
      </c>
      <c r="N74" s="120">
        <f t="shared" si="16"/>
        <v>1.0111111111111128</v>
      </c>
      <c r="O74" s="129">
        <f t="shared" si="17"/>
        <v>0.7821483341636144</v>
      </c>
      <c r="P74" s="121">
        <v>0.48551977011603831</v>
      </c>
      <c r="Q74" s="51"/>
      <c r="BC74" s="138">
        <f>ICVS_SOFR_C!$O$69/100*N74*$T$23+T23</f>
        <v>10045142.164747201</v>
      </c>
      <c r="BD74" s="138">
        <f t="shared" si="20"/>
        <v>7856791.2105937069</v>
      </c>
      <c r="BE74" s="117">
        <f>SUM(BD25:BD74)</f>
        <v>9798573.4007189535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8136" r:id="rId3" name="CommandButton2">
          <controlPr defaultSize="0" autoLine="0" r:id="rId4">
            <anchor moveWithCells="1">
              <from>
                <xdr:col>1</xdr:col>
                <xdr:colOff>57150</xdr:colOff>
                <xdr:row>6</xdr:row>
                <xdr:rowOff>19050</xdr:rowOff>
              </from>
              <to>
                <xdr:col>3</xdr:col>
                <xdr:colOff>114300</xdr:colOff>
                <xdr:row>9</xdr:row>
                <xdr:rowOff>104775</xdr:rowOff>
              </to>
            </anchor>
          </controlPr>
        </control>
      </mc:Choice>
      <mc:Fallback>
        <control shapeId="128136" r:id="rId3" name="CommandButton2"/>
      </mc:Fallback>
    </mc:AlternateContent>
    <mc:AlternateContent xmlns:mc="http://schemas.openxmlformats.org/markup-compatibility/2006">
      <mc:Choice Requires="x14">
        <control shapeId="128001" r:id="rId5" name="CommandButton1">
          <controlPr defaultSize="0" autoLine="0" r:id="rId6">
            <anchor moveWithCells="1">
              <from>
                <xdr:col>14</xdr:col>
                <xdr:colOff>685800</xdr:colOff>
                <xdr:row>5</xdr:row>
                <xdr:rowOff>85725</xdr:rowOff>
              </from>
              <to>
                <xdr:col>17</xdr:col>
                <xdr:colOff>0</xdr:colOff>
                <xdr:row>9</xdr:row>
                <xdr:rowOff>38100</xdr:rowOff>
              </to>
            </anchor>
          </controlPr>
        </control>
      </mc:Choice>
      <mc:Fallback>
        <control shapeId="128001" r:id="rId5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BB2396"/>
  <sheetViews>
    <sheetView zoomScale="70" zoomScaleNormal="70" workbookViewId="0">
      <pane ySplit="1" topLeftCell="A62" activePane="bottomLeft" state="frozen"/>
      <selection pane="bottomLeft" activeCell="D94" sqref="D94"/>
    </sheetView>
  </sheetViews>
  <sheetFormatPr defaultRowHeight="16.5"/>
  <cols>
    <col min="1" max="1" width="6.875" style="37" bestFit="1" customWidth="1"/>
    <col min="2" max="2" width="26" style="37" bestFit="1" customWidth="1"/>
    <col min="3" max="3" width="12.25" style="37" bestFit="1" customWidth="1"/>
    <col min="4" max="4" width="17.375" style="37" bestFit="1" customWidth="1"/>
    <col min="5" max="5" width="11.25" style="37" bestFit="1" customWidth="1"/>
    <col min="6" max="6" width="12.25" style="37" customWidth="1"/>
    <col min="7" max="7" width="13.125" style="37" bestFit="1" customWidth="1"/>
    <col min="8" max="8" width="12.25" style="37" bestFit="1" customWidth="1"/>
    <col min="9" max="9" width="9.75" style="37" bestFit="1" customWidth="1"/>
    <col min="10" max="10" width="9.25" style="37" customWidth="1"/>
    <col min="11" max="11" width="10" style="37" bestFit="1" customWidth="1"/>
    <col min="12" max="12" width="7.25" style="37" bestFit="1" customWidth="1"/>
    <col min="13" max="13" width="12.25" style="37" bestFit="1" customWidth="1"/>
    <col min="14" max="14" width="15.75" style="37" customWidth="1"/>
    <col min="15" max="15" width="22.75" style="37" bestFit="1" customWidth="1"/>
    <col min="16" max="16" width="6.375" style="37" bestFit="1" customWidth="1"/>
    <col min="17" max="17" width="14.25" style="37" bestFit="1" customWidth="1"/>
    <col min="18" max="18" width="6.5" style="37" bestFit="1" customWidth="1"/>
    <col min="19" max="19" width="13" style="37" bestFit="1" customWidth="1"/>
    <col min="20" max="20" width="14.25" style="37" bestFit="1" customWidth="1"/>
    <col min="21" max="21" width="13.625" style="37" customWidth="1"/>
    <col min="22" max="22" width="17.5" style="37" customWidth="1"/>
    <col min="23" max="23" width="17.75" style="37" customWidth="1"/>
    <col min="24" max="24" width="20.25" style="37" bestFit="1" customWidth="1"/>
    <col min="25" max="25" width="15.125" style="37" bestFit="1" customWidth="1"/>
    <col min="26" max="26" width="15.125" style="37" customWidth="1"/>
    <col min="27" max="27" width="9" style="37"/>
    <col min="28" max="28" width="15.875" style="37" bestFit="1" customWidth="1"/>
    <col min="29" max="29" width="23.75" style="37" bestFit="1" customWidth="1"/>
    <col min="30" max="30" width="15.875" style="37" customWidth="1"/>
    <col min="31" max="31" width="22.75" style="37" bestFit="1" customWidth="1"/>
    <col min="32" max="36" width="22.75" style="37" customWidth="1"/>
    <col min="37" max="37" width="18.75" style="37" bestFit="1" customWidth="1"/>
    <col min="38" max="40" width="18.75" style="37" customWidth="1"/>
    <col min="41" max="41" width="9" style="37"/>
    <col min="42" max="42" width="13.875" style="37" bestFit="1" customWidth="1"/>
    <col min="43" max="43" width="9" style="37"/>
    <col min="44" max="44" width="13" style="37" bestFit="1" customWidth="1"/>
    <col min="45" max="45" width="13" style="37" customWidth="1"/>
    <col min="46" max="46" width="21.25" style="37" bestFit="1" customWidth="1"/>
    <col min="47" max="47" width="9" style="37"/>
    <col min="48" max="48" width="14.25" style="37" bestFit="1" customWidth="1"/>
    <col min="49" max="50" width="14.25" style="37" customWidth="1"/>
    <col min="51" max="52" width="14.25" style="37" bestFit="1" customWidth="1"/>
    <col min="53" max="53" width="12.25" style="37" bestFit="1" customWidth="1"/>
    <col min="54" max="54" width="23.75" style="37" bestFit="1" customWidth="1"/>
    <col min="55" max="16384" width="9" style="37"/>
  </cols>
  <sheetData>
    <row r="1" spans="1:52" ht="49.5">
      <c r="A1" s="37" t="s">
        <v>159</v>
      </c>
      <c r="B1" s="47" t="s">
        <v>160</v>
      </c>
      <c r="C1" s="48" t="s">
        <v>161</v>
      </c>
      <c r="D1" s="47" t="s">
        <v>162</v>
      </c>
      <c r="E1" s="47" t="s">
        <v>163</v>
      </c>
      <c r="F1" s="48" t="s">
        <v>164</v>
      </c>
      <c r="G1" s="48" t="s">
        <v>165</v>
      </c>
      <c r="H1" s="48" t="s">
        <v>166</v>
      </c>
      <c r="I1" s="47" t="s">
        <v>167</v>
      </c>
      <c r="J1" s="48" t="s">
        <v>168</v>
      </c>
      <c r="K1" s="48" t="s">
        <v>169</v>
      </c>
      <c r="L1" s="49" t="s">
        <v>159</v>
      </c>
      <c r="M1" s="50" t="s">
        <v>170</v>
      </c>
      <c r="N1" s="50" t="s">
        <v>171</v>
      </c>
      <c r="O1" s="49" t="s">
        <v>172</v>
      </c>
      <c r="P1" s="49" t="s">
        <v>173</v>
      </c>
      <c r="Q1" s="49" t="s">
        <v>174</v>
      </c>
      <c r="R1" s="51" t="s">
        <v>175</v>
      </c>
      <c r="S1" s="51" t="s">
        <v>176</v>
      </c>
      <c r="T1" s="51" t="s">
        <v>177</v>
      </c>
      <c r="U1" s="52" t="s">
        <v>178</v>
      </c>
      <c r="V1" s="51" t="s">
        <v>179</v>
      </c>
      <c r="W1" s="53" t="s">
        <v>180</v>
      </c>
      <c r="X1" s="54" t="s">
        <v>181</v>
      </c>
      <c r="Y1" s="54" t="s">
        <v>182</v>
      </c>
      <c r="Z1" s="49" t="s">
        <v>183</v>
      </c>
      <c r="AA1" s="55" t="s">
        <v>184</v>
      </c>
      <c r="AB1" s="56" t="s">
        <v>185</v>
      </c>
      <c r="AC1" s="56" t="s">
        <v>186</v>
      </c>
      <c r="AD1" s="56" t="s">
        <v>187</v>
      </c>
      <c r="AE1" s="53" t="s">
        <v>188</v>
      </c>
      <c r="AF1" s="53" t="s">
        <v>189</v>
      </c>
      <c r="AG1" s="55" t="s">
        <v>190</v>
      </c>
      <c r="AH1" s="55" t="s">
        <v>191</v>
      </c>
      <c r="AI1" s="53" t="s">
        <v>192</v>
      </c>
      <c r="AJ1" s="55" t="s">
        <v>193</v>
      </c>
      <c r="AK1" s="57" t="s">
        <v>194</v>
      </c>
      <c r="AL1" s="55"/>
      <c r="AM1" s="57" t="s">
        <v>195</v>
      </c>
      <c r="AN1" s="55" t="s">
        <v>196</v>
      </c>
      <c r="AO1" s="55"/>
      <c r="AP1" s="55"/>
      <c r="AQ1" s="55"/>
      <c r="AR1" s="55" t="s">
        <v>197</v>
      </c>
      <c r="AS1" s="55" t="s">
        <v>198</v>
      </c>
      <c r="AT1" s="55" t="s">
        <v>199</v>
      </c>
      <c r="AU1" s="55" t="s">
        <v>200</v>
      </c>
      <c r="AV1" s="57" t="s">
        <v>201</v>
      </c>
      <c r="AW1" s="57" t="s">
        <v>202</v>
      </c>
      <c r="AX1" s="57" t="s">
        <v>203</v>
      </c>
      <c r="AY1" s="55" t="s">
        <v>204</v>
      </c>
      <c r="AZ1" s="55" t="s">
        <v>205</v>
      </c>
    </row>
    <row r="2" spans="1:52" ht="49.5">
      <c r="A2" s="37">
        <v>1</v>
      </c>
      <c r="B2" s="44" t="s">
        <v>206</v>
      </c>
      <c r="C2" s="44">
        <v>43739</v>
      </c>
      <c r="D2" s="44" t="s">
        <v>206</v>
      </c>
      <c r="E2" s="58" t="s">
        <v>207</v>
      </c>
      <c r="F2" s="38">
        <v>43739</v>
      </c>
      <c r="G2" s="38">
        <v>44838</v>
      </c>
      <c r="H2" s="38">
        <v>44841</v>
      </c>
      <c r="I2" s="59">
        <v>10000</v>
      </c>
      <c r="J2" s="26" t="s">
        <v>208</v>
      </c>
      <c r="K2" s="60" t="s">
        <v>208</v>
      </c>
      <c r="L2" s="45">
        <v>1</v>
      </c>
      <c r="M2" s="44">
        <v>43922</v>
      </c>
      <c r="N2" s="44">
        <v>43922</v>
      </c>
      <c r="O2" s="61">
        <v>1.4786314629152799E-2</v>
      </c>
      <c r="P2" s="45">
        <f t="shared" ref="P2:P7" si="0">M2-F2</f>
        <v>183</v>
      </c>
      <c r="Q2" s="45">
        <f t="shared" ref="Q2:Q7" si="1">P2/365</f>
        <v>0.50136986301369868</v>
      </c>
      <c r="R2" s="37">
        <f>M2-F2</f>
        <v>183</v>
      </c>
      <c r="S2" s="37">
        <f t="shared" ref="S2:S7" si="2">R2/365</f>
        <v>0.50136986301369868</v>
      </c>
      <c r="T2" s="37">
        <f t="shared" ref="T2:T7" si="3">EXP(O2*Q2)</f>
        <v>1.0074409599141145</v>
      </c>
      <c r="U2" s="37">
        <f>T2</f>
        <v>1.0074409599141145</v>
      </c>
      <c r="V2" s="62">
        <f t="shared" ref="V2:V7" si="4">LN(U2)</f>
        <v>7.4134125400957974E-3</v>
      </c>
      <c r="W2" s="61">
        <f t="shared" ref="W2:W7" si="5">V2/S2</f>
        <v>1.4786314629152818E-2</v>
      </c>
      <c r="X2" s="37">
        <v>-131.10090613363599</v>
      </c>
      <c r="Y2" s="37">
        <f t="shared" ref="Y2:Y7" si="6">X2/100</f>
        <v>-1.3110090613363599</v>
      </c>
      <c r="Z2" s="37">
        <f t="shared" ref="Z2:Z7" si="7">EXP(-O2*Q2)</f>
        <v>0.99261399902308034</v>
      </c>
      <c r="AA2" s="37">
        <v>274.42</v>
      </c>
      <c r="AB2" s="37">
        <f t="shared" ref="AB2:AB7" si="8">(1+Y2/Z2/100)*AA2</f>
        <v>270.79555880769362</v>
      </c>
      <c r="AC2" s="37">
        <f t="shared" ref="AC2:AC7" si="9">AA2*T2</f>
        <v>276.46194821963132</v>
      </c>
      <c r="AD2" s="37">
        <f t="shared" ref="AD2:AD7" si="10">AC2-AB2</f>
        <v>5.6663894119377005</v>
      </c>
      <c r="AE2" s="37">
        <f t="shared" ref="AE2:AE7" si="11">Z2*((AC2-AF2)/AA2-1)*100</f>
        <v>-1.311009061336359</v>
      </c>
      <c r="AF2" s="37">
        <v>5.6663894119377005</v>
      </c>
      <c r="AG2" s="37">
        <f>AF2*EXP(W3*S3)*EXP(W4*S4)*EXP(W5*S5)*EXP(W6*S6)*EXP(W7*S7)</f>
        <v>5.8372348930480493</v>
      </c>
      <c r="AH2" s="41">
        <f t="shared" ref="AH2:AH7" si="12">(LN(1+AE2/100/Z2))/Q2</f>
        <v>-2.6518623948568146E-2</v>
      </c>
      <c r="AI2" s="41">
        <f>AH2</f>
        <v>-2.6518623948568146E-2</v>
      </c>
      <c r="AJ2" s="37">
        <f t="shared" ref="AJ2:AJ7" si="13">(O2*Q2-LN(1+X2/10000/Z2))/Q2</f>
        <v>4.1304938577720947E-2</v>
      </c>
      <c r="AK2" s="37">
        <f>AA2*EXP((O2-AJ2)*Q2)</f>
        <v>270.79555880769362</v>
      </c>
    </row>
    <row r="3" spans="1:52" ht="49.5">
      <c r="A3" s="45">
        <f>A2+1</f>
        <v>2</v>
      </c>
      <c r="B3" s="44" t="s">
        <v>206</v>
      </c>
      <c r="C3" s="44">
        <v>43739</v>
      </c>
      <c r="D3" s="44" t="s">
        <v>206</v>
      </c>
      <c r="E3" s="58" t="s">
        <v>207</v>
      </c>
      <c r="F3" s="38">
        <v>43739</v>
      </c>
      <c r="G3" s="38">
        <v>44838</v>
      </c>
      <c r="H3" s="38">
        <v>44841</v>
      </c>
      <c r="I3" s="59">
        <v>10000</v>
      </c>
      <c r="J3" s="26" t="s">
        <v>208</v>
      </c>
      <c r="K3" s="60" t="s">
        <v>208</v>
      </c>
      <c r="L3" s="45">
        <f>L2+1</f>
        <v>2</v>
      </c>
      <c r="M3" s="44">
        <v>44109</v>
      </c>
      <c r="N3" s="44">
        <v>44109</v>
      </c>
      <c r="O3" s="63">
        <v>1.37045945945946E-2</v>
      </c>
      <c r="P3" s="45">
        <f t="shared" si="0"/>
        <v>370</v>
      </c>
      <c r="Q3" s="45">
        <f t="shared" si="1"/>
        <v>1.0136986301369864</v>
      </c>
      <c r="R3" s="37">
        <f>M3-M2</f>
        <v>187</v>
      </c>
      <c r="S3" s="37">
        <f t="shared" si="2"/>
        <v>0.51232876712328768</v>
      </c>
      <c r="T3" s="37">
        <f t="shared" si="3"/>
        <v>1.0139892755852187</v>
      </c>
      <c r="U3" s="37">
        <f>T3/T2</f>
        <v>1.0064999498051601</v>
      </c>
      <c r="V3" s="62">
        <f t="shared" si="4"/>
        <v>6.478916227027412E-3</v>
      </c>
      <c r="W3" s="61">
        <f t="shared" si="5"/>
        <v>1.2646012956497355E-2</v>
      </c>
      <c r="X3" s="37">
        <v>-93.635086069418804</v>
      </c>
      <c r="Y3" s="37">
        <f t="shared" si="6"/>
        <v>-0.93635086069418805</v>
      </c>
      <c r="Z3" s="37">
        <f t="shared" si="7"/>
        <v>0.98620372431735548</v>
      </c>
      <c r="AA3" s="37">
        <v>274.42</v>
      </c>
      <c r="AB3" s="37">
        <f t="shared" si="8"/>
        <v>271.81452004838496</v>
      </c>
      <c r="AC3" s="37">
        <f t="shared" si="9"/>
        <v>278.25893700609572</v>
      </c>
      <c r="AD3" s="37">
        <f t="shared" si="10"/>
        <v>6.4444169577107573</v>
      </c>
      <c r="AE3" s="37">
        <f t="shared" si="11"/>
        <v>-0.93635086069417861</v>
      </c>
      <c r="AF3" s="37">
        <v>6.4444169577107573</v>
      </c>
      <c r="AG3" s="37">
        <f>EXP(AH3*Q3)*277.27</f>
        <v>274.63746073105347</v>
      </c>
      <c r="AH3" s="41">
        <f t="shared" si="12"/>
        <v>-9.4109403995346879E-3</v>
      </c>
      <c r="AI3" s="41">
        <f>(AH3*Q3-AH2*Q2)/(Q3-Q2)</f>
        <v>7.3308033944392307E-3</v>
      </c>
      <c r="AJ3" s="37">
        <f t="shared" si="13"/>
        <v>2.3115534994129397E-2</v>
      </c>
      <c r="AL3" s="37">
        <f>AC2*EXP(W3*S3)</f>
        <v>278.25893700609572</v>
      </c>
      <c r="AM3" s="37">
        <f>AB2*EXP(W3*S3)</f>
        <v>272.55571634740392</v>
      </c>
      <c r="AN3" s="37">
        <f>AM3-AB3</f>
        <v>0.74119629901895223</v>
      </c>
      <c r="AO3" s="37">
        <f>AF3-AF2</f>
        <v>0.77802754577305677</v>
      </c>
    </row>
    <row r="4" spans="1:52" ht="49.5">
      <c r="A4" s="45">
        <f t="shared" ref="A4:A14" si="14">A3+1</f>
        <v>3</v>
      </c>
      <c r="B4" s="44" t="s">
        <v>206</v>
      </c>
      <c r="C4" s="44">
        <v>43739</v>
      </c>
      <c r="D4" s="44" t="s">
        <v>206</v>
      </c>
      <c r="E4" s="58" t="s">
        <v>209</v>
      </c>
      <c r="F4" s="38">
        <v>43739</v>
      </c>
      <c r="G4" s="38">
        <v>44838</v>
      </c>
      <c r="H4" s="38">
        <v>44841</v>
      </c>
      <c r="I4" s="59">
        <v>10000</v>
      </c>
      <c r="J4" s="26" t="s">
        <v>210</v>
      </c>
      <c r="K4" s="60" t="s">
        <v>210</v>
      </c>
      <c r="L4" s="45">
        <f t="shared" ref="L4:L14" si="15">L3+1</f>
        <v>3</v>
      </c>
      <c r="M4" s="44">
        <v>44287</v>
      </c>
      <c r="N4" s="44">
        <v>44287</v>
      </c>
      <c r="O4" s="63">
        <v>1.31785097554886E-2</v>
      </c>
      <c r="P4" s="45">
        <f t="shared" si="0"/>
        <v>548</v>
      </c>
      <c r="Q4" s="45">
        <f t="shared" si="1"/>
        <v>1.5013698630136987</v>
      </c>
      <c r="R4" s="37">
        <f>M4-M3</f>
        <v>178</v>
      </c>
      <c r="S4" s="37">
        <f t="shared" si="2"/>
        <v>0.48767123287671232</v>
      </c>
      <c r="T4" s="37">
        <f t="shared" si="3"/>
        <v>1.0199828540360572</v>
      </c>
      <c r="U4" s="37">
        <f>T4/T3</f>
        <v>1.0059108893902051</v>
      </c>
      <c r="V4" s="62">
        <f t="shared" si="4"/>
        <v>5.8934886191992298E-3</v>
      </c>
      <c r="W4" s="61">
        <f t="shared" si="5"/>
        <v>1.2084962618020893E-2</v>
      </c>
      <c r="X4" s="37">
        <v>-238.01193951679301</v>
      </c>
      <c r="Y4" s="37">
        <f t="shared" si="6"/>
        <v>-2.38011939516793</v>
      </c>
      <c r="Z4" s="37">
        <f t="shared" si="7"/>
        <v>0.98040863730504357</v>
      </c>
      <c r="AA4" s="37">
        <v>274.42</v>
      </c>
      <c r="AB4" s="37">
        <f t="shared" si="8"/>
        <v>267.7579578721647</v>
      </c>
      <c r="AC4" s="37">
        <f t="shared" si="9"/>
        <v>279.9036948045748</v>
      </c>
      <c r="AD4" s="37">
        <f t="shared" si="10"/>
        <v>12.145736932410102</v>
      </c>
      <c r="AE4" s="37">
        <f t="shared" si="11"/>
        <v>-2.3801193951679238</v>
      </c>
      <c r="AF4" s="37">
        <v>12.145736932410102</v>
      </c>
      <c r="AG4" s="37">
        <f>EXP(AH4*Q4)*277.27</f>
        <v>270.53876896441619</v>
      </c>
      <c r="AH4" s="41">
        <f t="shared" si="12"/>
        <v>-1.6369283768345629E-2</v>
      </c>
      <c r="AI4" s="41">
        <f>(AH4*Q4-AH3*Q3)/(Q4-Q3)</f>
        <v>-3.0833255939469496E-2</v>
      </c>
      <c r="AJ4" s="37">
        <f t="shared" si="13"/>
        <v>2.9547793523834302E-2</v>
      </c>
      <c r="AL4" s="37">
        <f>AC3*EXP(W4*S4)</f>
        <v>279.9036948045748</v>
      </c>
      <c r="AM4" s="37">
        <f>AB3*EXP(W4*S4)</f>
        <v>273.42118561104263</v>
      </c>
      <c r="AN4" s="37">
        <f>AM4-AB4</f>
        <v>5.6632277388779357</v>
      </c>
    </row>
    <row r="5" spans="1:52" ht="49.5">
      <c r="A5" s="45">
        <f t="shared" si="14"/>
        <v>4</v>
      </c>
      <c r="B5" s="44" t="s">
        <v>206</v>
      </c>
      <c r="C5" s="44">
        <v>43739</v>
      </c>
      <c r="D5" s="44" t="s">
        <v>206</v>
      </c>
      <c r="E5" s="58" t="s">
        <v>211</v>
      </c>
      <c r="F5" s="38">
        <v>43739</v>
      </c>
      <c r="G5" s="38">
        <v>44838</v>
      </c>
      <c r="H5" s="38">
        <v>44841</v>
      </c>
      <c r="I5" s="59">
        <v>10000</v>
      </c>
      <c r="J5" s="26" t="s">
        <v>212</v>
      </c>
      <c r="K5" s="60" t="s">
        <v>212</v>
      </c>
      <c r="L5" s="45">
        <f t="shared" si="15"/>
        <v>4</v>
      </c>
      <c r="M5" s="44">
        <v>44470</v>
      </c>
      <c r="N5" s="44">
        <v>44470</v>
      </c>
      <c r="O5" s="63">
        <v>1.2637647252362799E-2</v>
      </c>
      <c r="P5" s="45">
        <f t="shared" si="0"/>
        <v>731</v>
      </c>
      <c r="Q5" s="45">
        <f t="shared" si="1"/>
        <v>2.0027397260273974</v>
      </c>
      <c r="R5" s="37">
        <f>M5-M4</f>
        <v>183</v>
      </c>
      <c r="S5" s="37">
        <f t="shared" si="2"/>
        <v>0.50136986301369868</v>
      </c>
      <c r="T5" s="37">
        <f t="shared" si="3"/>
        <v>1.0256329335822179</v>
      </c>
      <c r="U5" s="37">
        <f>T5/T4</f>
        <v>1.0055393867885165</v>
      </c>
      <c r="V5" s="62">
        <f t="shared" si="4"/>
        <v>5.5241008095054294E-3</v>
      </c>
      <c r="W5" s="61">
        <f t="shared" si="5"/>
        <v>1.1018015275789517E-2</v>
      </c>
      <c r="X5" s="37">
        <v>-210.33307133580701</v>
      </c>
      <c r="Y5" s="37">
        <f t="shared" si="6"/>
        <v>-2.1033307133580701</v>
      </c>
      <c r="Z5" s="37">
        <f t="shared" si="7"/>
        <v>0.9750076925740967</v>
      </c>
      <c r="AA5" s="37">
        <v>274.42</v>
      </c>
      <c r="AB5" s="37">
        <f t="shared" si="8"/>
        <v>268.50008758540275</v>
      </c>
      <c r="AC5" s="37">
        <f t="shared" si="9"/>
        <v>281.45418963363227</v>
      </c>
      <c r="AD5" s="37">
        <f t="shared" si="10"/>
        <v>12.954102048229515</v>
      </c>
      <c r="AE5" s="37">
        <f t="shared" si="11"/>
        <v>-2.1033307133580696</v>
      </c>
      <c r="AF5" s="37">
        <v>12.954102048229515</v>
      </c>
      <c r="AG5" s="37">
        <f>EXP(AH5*Q5)*277.27</f>
        <v>271.28860609578243</v>
      </c>
      <c r="AH5" s="41">
        <f t="shared" si="12"/>
        <v>-1.088935274919858E-2</v>
      </c>
      <c r="AI5" s="41">
        <f>(AH5*Q5-AH4*Q4)/(Q5-Q4)</f>
        <v>5.5204953299958599E-3</v>
      </c>
      <c r="AJ5" s="37">
        <f t="shared" si="13"/>
        <v>2.3527000001561379E-2</v>
      </c>
      <c r="AL5" s="37">
        <f>AC4*EXP(W5*S5)</f>
        <v>281.45418963363221</v>
      </c>
      <c r="AM5" s="37">
        <f>AB4*EXP(W5*S5)</f>
        <v>269.24117276652191</v>
      </c>
      <c r="AN5" s="37">
        <f>AM5-AB5</f>
        <v>0.74108518111916055</v>
      </c>
    </row>
    <row r="6" spans="1:52" ht="49.5">
      <c r="A6" s="45">
        <f t="shared" si="14"/>
        <v>5</v>
      </c>
      <c r="B6" s="44" t="s">
        <v>206</v>
      </c>
      <c r="C6" s="44">
        <v>43739</v>
      </c>
      <c r="D6" s="44" t="s">
        <v>206</v>
      </c>
      <c r="E6" s="58" t="s">
        <v>211</v>
      </c>
      <c r="F6" s="38">
        <v>43739</v>
      </c>
      <c r="G6" s="38">
        <v>44838</v>
      </c>
      <c r="H6" s="38">
        <v>44841</v>
      </c>
      <c r="I6" s="59">
        <v>10000</v>
      </c>
      <c r="J6" s="26" t="s">
        <v>212</v>
      </c>
      <c r="K6" s="60" t="s">
        <v>212</v>
      </c>
      <c r="L6" s="45">
        <f t="shared" si="15"/>
        <v>5</v>
      </c>
      <c r="M6" s="44">
        <v>44652</v>
      </c>
      <c r="N6" s="44">
        <v>44652</v>
      </c>
      <c r="O6" s="63">
        <v>1.24811754611208E-2</v>
      </c>
      <c r="P6" s="45">
        <f t="shared" si="0"/>
        <v>913</v>
      </c>
      <c r="Q6" s="45">
        <f t="shared" si="1"/>
        <v>2.5013698630136987</v>
      </c>
      <c r="R6" s="37">
        <f>M6-M5</f>
        <v>182</v>
      </c>
      <c r="S6" s="37">
        <f t="shared" si="2"/>
        <v>0.49863013698630138</v>
      </c>
      <c r="T6" s="37">
        <f t="shared" si="3"/>
        <v>1.0317124929611061</v>
      </c>
      <c r="U6" s="37">
        <f>T6/T5</f>
        <v>1.005927617161877</v>
      </c>
      <c r="V6" s="62">
        <f t="shared" si="4"/>
        <v>5.9101179576056071E-3</v>
      </c>
      <c r="W6" s="61">
        <f t="shared" si="5"/>
        <v>1.1852709090802454E-2</v>
      </c>
      <c r="X6" s="37">
        <v>-352.90488045054201</v>
      </c>
      <c r="Y6" s="37">
        <f t="shared" si="6"/>
        <v>-3.52904880450542</v>
      </c>
      <c r="Z6" s="37">
        <f t="shared" si="7"/>
        <v>0.96926227686737765</v>
      </c>
      <c r="AA6" s="37">
        <v>274.42</v>
      </c>
      <c r="AB6" s="37">
        <f t="shared" si="8"/>
        <v>264.42846730502765</v>
      </c>
      <c r="AC6" s="37">
        <f t="shared" si="9"/>
        <v>283.12254231838676</v>
      </c>
      <c r="AD6" s="37">
        <f t="shared" si="10"/>
        <v>18.694075013359111</v>
      </c>
      <c r="AE6" s="37">
        <f t="shared" si="11"/>
        <v>-3.529048804505412</v>
      </c>
      <c r="AF6" s="37">
        <v>18.694075013359111</v>
      </c>
      <c r="AG6" s="37">
        <f>EXP(AH6*Q6)*277.27</f>
        <v>267.17469983844109</v>
      </c>
      <c r="AH6" s="41">
        <f t="shared" si="12"/>
        <v>-1.4827479251055561E-2</v>
      </c>
      <c r="AI6" s="41">
        <f>(AH6*Q6-AH5*Q5)/(Q6-Q5)</f>
        <v>-3.0644899431591016E-2</v>
      </c>
      <c r="AJ6" s="37">
        <f t="shared" si="13"/>
        <v>2.7308654712176406E-2</v>
      </c>
      <c r="AL6" s="37">
        <f>AC5*EXP(W6*S6)</f>
        <v>283.12254231838676</v>
      </c>
      <c r="AM6" s="37">
        <f>AB5*EXP(W6*S6)</f>
        <v>270.09165331253945</v>
      </c>
      <c r="AN6" s="37">
        <f>AM6-AB6</f>
        <v>5.663186007511797</v>
      </c>
    </row>
    <row r="7" spans="1:52" ht="49.5">
      <c r="A7" s="45">
        <f t="shared" si="14"/>
        <v>6</v>
      </c>
      <c r="B7" s="44" t="s">
        <v>206</v>
      </c>
      <c r="C7" s="44">
        <v>43739</v>
      </c>
      <c r="D7" s="44" t="s">
        <v>206</v>
      </c>
      <c r="E7" s="58" t="s">
        <v>211</v>
      </c>
      <c r="F7" s="38">
        <v>43739</v>
      </c>
      <c r="G7" s="38">
        <v>44838</v>
      </c>
      <c r="H7" s="38">
        <v>44841</v>
      </c>
      <c r="I7" s="59">
        <v>10000</v>
      </c>
      <c r="J7" s="26" t="s">
        <v>212</v>
      </c>
      <c r="K7" s="60" t="s">
        <v>212</v>
      </c>
      <c r="L7" s="45">
        <f t="shared" si="15"/>
        <v>6</v>
      </c>
      <c r="M7" s="44">
        <v>44838</v>
      </c>
      <c r="N7" s="44">
        <v>44838</v>
      </c>
      <c r="O7" s="63">
        <v>1.2327797998180101E-2</v>
      </c>
      <c r="P7" s="45">
        <f t="shared" si="0"/>
        <v>1099</v>
      </c>
      <c r="Q7" s="45">
        <f t="shared" si="1"/>
        <v>3.010958904109589</v>
      </c>
      <c r="R7" s="37">
        <f>M7-M6</f>
        <v>186</v>
      </c>
      <c r="S7" s="37">
        <f t="shared" si="2"/>
        <v>0.50958904109589043</v>
      </c>
      <c r="T7" s="37">
        <f t="shared" si="3"/>
        <v>1.0378159876388577</v>
      </c>
      <c r="U7" s="37">
        <f>T7/T6</f>
        <v>1.0059158871482055</v>
      </c>
      <c r="V7" s="62">
        <f t="shared" si="4"/>
        <v>5.8984569972510871E-3</v>
      </c>
      <c r="W7" s="61">
        <f t="shared" si="5"/>
        <v>1.1574929053745412E-2</v>
      </c>
      <c r="X7" s="37">
        <v>-321.92583555752799</v>
      </c>
      <c r="Y7" s="37">
        <f t="shared" si="6"/>
        <v>-3.2192583555752798</v>
      </c>
      <c r="Z7" s="37">
        <f t="shared" si="7"/>
        <v>0.96356195309257753</v>
      </c>
      <c r="AA7" s="37">
        <v>274.42</v>
      </c>
      <c r="AB7" s="37">
        <f t="shared" si="8"/>
        <v>265.25163386535161</v>
      </c>
      <c r="AC7" s="37">
        <f t="shared" si="9"/>
        <v>284.79746332785538</v>
      </c>
      <c r="AD7" s="37">
        <f t="shared" si="10"/>
        <v>19.545829462503775</v>
      </c>
      <c r="AE7" s="37">
        <f t="shared" si="11"/>
        <v>-3.219258355575271</v>
      </c>
      <c r="AF7" s="37">
        <v>19.545829462503775</v>
      </c>
      <c r="AG7" s="37">
        <f>EXP(AH7*Q7)*277.27</f>
        <v>268.00641542834353</v>
      </c>
      <c r="AH7" s="41">
        <f t="shared" si="12"/>
        <v>-1.1285721054828919E-2</v>
      </c>
      <c r="AI7" s="41">
        <f>(AH7*Q7-AH6*Q6)/(Q7-Q6)</f>
        <v>6.0993608438534635E-3</v>
      </c>
      <c r="AJ7" s="37">
        <f t="shared" si="13"/>
        <v>2.3613519053009058E-2</v>
      </c>
      <c r="AL7" s="37">
        <f>AC6*EXP(W7*S7)</f>
        <v>284.79746332785538</v>
      </c>
      <c r="AM7" s="37">
        <f>AB6*EXP(W7*S7)</f>
        <v>265.99279627637713</v>
      </c>
      <c r="AN7" s="37">
        <f>AM7-AB7</f>
        <v>0.74116241102552749</v>
      </c>
    </row>
    <row r="8" spans="1:52">
      <c r="A8" s="45"/>
      <c r="B8" s="44"/>
      <c r="C8" s="44"/>
      <c r="D8" s="44"/>
      <c r="E8" s="44"/>
      <c r="F8" s="38"/>
      <c r="G8" s="38"/>
      <c r="H8" s="38"/>
      <c r="I8" s="59"/>
      <c r="J8" s="26"/>
      <c r="K8" s="26"/>
      <c r="M8" s="44"/>
      <c r="N8" s="44"/>
      <c r="O8" s="64"/>
      <c r="P8" s="45"/>
      <c r="Q8" s="45"/>
      <c r="V8" s="62"/>
      <c r="W8" s="65"/>
      <c r="AE8" s="41"/>
    </row>
    <row r="9" spans="1:52" ht="49.5">
      <c r="A9" s="37">
        <v>1</v>
      </c>
      <c r="B9" s="44" t="s">
        <v>206</v>
      </c>
      <c r="C9" s="44">
        <v>43739</v>
      </c>
      <c r="D9" s="44" t="s">
        <v>206</v>
      </c>
      <c r="E9" s="58" t="s">
        <v>211</v>
      </c>
      <c r="F9" s="38">
        <v>43739</v>
      </c>
      <c r="G9" s="38">
        <v>44838</v>
      </c>
      <c r="H9" s="38">
        <v>44841</v>
      </c>
      <c r="I9" s="59">
        <v>10000</v>
      </c>
      <c r="J9" s="26" t="s">
        <v>212</v>
      </c>
      <c r="K9" s="60" t="s">
        <v>212</v>
      </c>
      <c r="L9" s="45">
        <v>1</v>
      </c>
      <c r="M9" s="44">
        <v>43927</v>
      </c>
      <c r="N9" s="44">
        <v>43927</v>
      </c>
      <c r="O9" s="61">
        <v>1.47498797995484E-2</v>
      </c>
      <c r="P9" s="45">
        <f t="shared" ref="P9:P14" si="16">M9-F9</f>
        <v>188</v>
      </c>
      <c r="Q9" s="45">
        <f t="shared" ref="Q9:Q14" si="17">P9/365</f>
        <v>0.51506849315068493</v>
      </c>
      <c r="R9" s="37">
        <f>M9-F9</f>
        <v>188</v>
      </c>
      <c r="S9" s="37">
        <f t="shared" ref="S9:S14" si="18">R9/365</f>
        <v>0.51506849315068493</v>
      </c>
      <c r="T9" s="37">
        <f t="shared" ref="T9:T14" si="19">EXP(O9*Q9)</f>
        <v>1.0076261302947873</v>
      </c>
      <c r="U9" s="37">
        <f>T9</f>
        <v>1.0076261302947873</v>
      </c>
      <c r="V9" s="62">
        <f t="shared" ref="V9:V14" si="20">LN(U9)</f>
        <v>7.5971983625070984E-3</v>
      </c>
      <c r="W9" s="61">
        <f t="shared" ref="W9:W14" si="21">V9/S9</f>
        <v>1.4749879799548357E-2</v>
      </c>
      <c r="X9" s="37">
        <v>75.684125942192196</v>
      </c>
      <c r="Y9" s="37">
        <f t="shared" ref="Y9:Y14" si="22">X9/100</f>
        <v>0.75684125942192193</v>
      </c>
      <c r="Z9" s="37">
        <f t="shared" ref="Z9:Z14" si="23">EXP(-O9*Q9)</f>
        <v>0.99243158740578086</v>
      </c>
      <c r="AA9" s="37">
        <v>274.42</v>
      </c>
      <c r="AB9" s="37">
        <f t="shared" ref="AB9:AB14" si="24">(1+Y9/Z9/100)*AA9</f>
        <v>276.51276267549559</v>
      </c>
      <c r="AC9" s="37">
        <f t="shared" ref="AC9:AC14" si="25">AA9*T9</f>
        <v>276.51276267549554</v>
      </c>
      <c r="AD9" s="37">
        <f t="shared" ref="AD9:AD14" si="26">AC9-AB9</f>
        <v>0</v>
      </c>
      <c r="AE9" s="37">
        <f t="shared" ref="AE9:AE14" si="27">Z9*((AC9-AF9)/AA9-1)*100</f>
        <v>0.75684125942190894</v>
      </c>
      <c r="AF9" s="37">
        <v>0</v>
      </c>
      <c r="AG9" s="37">
        <f>AF9*EXP(W10*S10)*EXP(W11*S11)*EXP(W12*S12)*EXP(W13*S13)*EXP(W14*S14)</f>
        <v>0</v>
      </c>
      <c r="AH9" s="41">
        <f t="shared" ref="AH9:AH14" si="28">(LN(1+AE9/100/Z9))/Q9</f>
        <v>1.4749879799548357E-2</v>
      </c>
      <c r="AI9" s="41">
        <f>AH9</f>
        <v>1.4749879799548357E-2</v>
      </c>
      <c r="AJ9" s="37">
        <f t="shared" ref="AJ9:AJ14" si="29">(O9*Q9-LN(1+X9/10000/Z9))/Q9</f>
        <v>-3.8394597784784545E-16</v>
      </c>
      <c r="AK9" s="37">
        <f>AA9*EXP((O9-AJ9)*Q9)</f>
        <v>276.51276267549559</v>
      </c>
    </row>
    <row r="10" spans="1:52" ht="49.5">
      <c r="A10" s="45">
        <f>A9+1</f>
        <v>2</v>
      </c>
      <c r="B10" s="44" t="s">
        <v>206</v>
      </c>
      <c r="C10" s="44">
        <v>43739</v>
      </c>
      <c r="D10" s="44" t="s">
        <v>206</v>
      </c>
      <c r="E10" s="58" t="s">
        <v>213</v>
      </c>
      <c r="F10" s="38">
        <v>43739</v>
      </c>
      <c r="G10" s="38">
        <v>44838</v>
      </c>
      <c r="H10" s="38">
        <v>44841</v>
      </c>
      <c r="I10" s="59">
        <v>10000</v>
      </c>
      <c r="J10" s="26" t="s">
        <v>214</v>
      </c>
      <c r="K10" s="60" t="s">
        <v>214</v>
      </c>
      <c r="L10" s="45">
        <f>L9+1</f>
        <v>2</v>
      </c>
      <c r="M10" s="44">
        <v>44112</v>
      </c>
      <c r="N10" s="44">
        <v>44112</v>
      </c>
      <c r="O10" s="63">
        <v>1.36957279961826E-2</v>
      </c>
      <c r="P10" s="45">
        <f t="shared" si="16"/>
        <v>373</v>
      </c>
      <c r="Q10" s="45">
        <f t="shared" si="17"/>
        <v>1.021917808219178</v>
      </c>
      <c r="R10" s="37">
        <f>M10-M9</f>
        <v>185</v>
      </c>
      <c r="S10" s="37">
        <f t="shared" si="18"/>
        <v>0.50684931506849318</v>
      </c>
      <c r="T10" s="37">
        <f t="shared" si="19"/>
        <v>1.0140943095966468</v>
      </c>
      <c r="U10" s="37">
        <f>T10/T9</f>
        <v>1.0064192254521696</v>
      </c>
      <c r="V10" s="62">
        <f t="shared" si="20"/>
        <v>6.3987099733177838E-3</v>
      </c>
      <c r="W10" s="61">
        <f t="shared" si="21"/>
        <v>1.2624481839248599E-2</v>
      </c>
      <c r="X10" s="37">
        <v>138.98420948888801</v>
      </c>
      <c r="Y10" s="37">
        <f t="shared" si="22"/>
        <v>1.3898420948888801</v>
      </c>
      <c r="Z10" s="37">
        <f t="shared" si="23"/>
        <v>0.9861015790511114</v>
      </c>
      <c r="AA10" s="37">
        <v>274.42</v>
      </c>
      <c r="AB10" s="37">
        <f t="shared" si="24"/>
        <v>278.28776043951189</v>
      </c>
      <c r="AC10" s="37">
        <f t="shared" si="25"/>
        <v>278.28776043951183</v>
      </c>
      <c r="AD10" s="37">
        <f t="shared" si="26"/>
        <v>0</v>
      </c>
      <c r="AE10" s="37">
        <f t="shared" si="27"/>
        <v>1.3898420948888657</v>
      </c>
      <c r="AF10" s="37">
        <v>0</v>
      </c>
      <c r="AG10" s="37">
        <f>EXP(AH10*Q10)*277.27</f>
        <v>281.17792922186226</v>
      </c>
      <c r="AH10" s="41">
        <f t="shared" si="28"/>
        <v>1.369572799618261E-2</v>
      </c>
      <c r="AI10" s="41">
        <f>(AH10*Q10-AH9*Q9)/(Q10-Q9)</f>
        <v>1.2624481839248769E-2</v>
      </c>
      <c r="AJ10" s="37">
        <f t="shared" si="29"/>
        <v>-2.2576984220186086E-16</v>
      </c>
    </row>
    <row r="11" spans="1:52" ht="49.5">
      <c r="A11" s="45">
        <f t="shared" si="14"/>
        <v>3</v>
      </c>
      <c r="B11" s="44" t="s">
        <v>206</v>
      </c>
      <c r="C11" s="44">
        <v>43739</v>
      </c>
      <c r="D11" s="44" t="s">
        <v>206</v>
      </c>
      <c r="E11" s="58" t="s">
        <v>211</v>
      </c>
      <c r="F11" s="38">
        <v>43739</v>
      </c>
      <c r="G11" s="38">
        <v>44838</v>
      </c>
      <c r="H11" s="38">
        <v>44841</v>
      </c>
      <c r="I11" s="59">
        <v>10000</v>
      </c>
      <c r="J11" s="26" t="s">
        <v>212</v>
      </c>
      <c r="K11" s="60" t="s">
        <v>212</v>
      </c>
      <c r="L11" s="45">
        <f t="shared" si="15"/>
        <v>3</v>
      </c>
      <c r="M11" s="44">
        <v>44292</v>
      </c>
      <c r="N11" s="44">
        <v>44292</v>
      </c>
      <c r="O11" s="63">
        <v>1.31637320914688E-2</v>
      </c>
      <c r="P11" s="45">
        <f t="shared" si="16"/>
        <v>553</v>
      </c>
      <c r="Q11" s="45">
        <f t="shared" si="17"/>
        <v>1.515068493150685</v>
      </c>
      <c r="R11" s="37">
        <f>M11-M10</f>
        <v>180</v>
      </c>
      <c r="S11" s="37">
        <f t="shared" si="18"/>
        <v>0.49315068493150682</v>
      </c>
      <c r="T11" s="37">
        <f t="shared" si="19"/>
        <v>1.0201441652039211</v>
      </c>
      <c r="U11" s="37">
        <f>T11/T10</f>
        <v>1.0059657721673645</v>
      </c>
      <c r="V11" s="62">
        <f t="shared" si="20"/>
        <v>5.9480474082360237E-3</v>
      </c>
      <c r="W11" s="61">
        <f t="shared" si="21"/>
        <v>1.2061318355589715E-2</v>
      </c>
      <c r="X11" s="37">
        <v>197.46390648516601</v>
      </c>
      <c r="Y11" s="37">
        <f t="shared" si="22"/>
        <v>1.9746390648516601</v>
      </c>
      <c r="Z11" s="37">
        <f t="shared" si="23"/>
        <v>0.98025360935148376</v>
      </c>
      <c r="AA11" s="37">
        <v>274.42</v>
      </c>
      <c r="AB11" s="37">
        <f t="shared" si="24"/>
        <v>279.9479618152601</v>
      </c>
      <c r="AC11" s="37">
        <f t="shared" si="25"/>
        <v>279.94796181526004</v>
      </c>
      <c r="AD11" s="37">
        <f t="shared" si="26"/>
        <v>0</v>
      </c>
      <c r="AE11" s="37">
        <f t="shared" si="27"/>
        <v>1.9746390648516274</v>
      </c>
      <c r="AF11" s="37">
        <v>0</v>
      </c>
      <c r="AG11" s="37">
        <f>EXP(AH11*Q11)*277.27</f>
        <v>282.85537268609119</v>
      </c>
      <c r="AH11" s="41">
        <f t="shared" si="28"/>
        <v>1.3163732091468795E-2</v>
      </c>
      <c r="AI11" s="41">
        <f>(AH11*Q11-AH10*Q10)/(Q11-Q10)</f>
        <v>1.2061318355589616E-2</v>
      </c>
      <c r="AJ11" s="37">
        <f t="shared" si="29"/>
        <v>-1.3739762793451021E-16</v>
      </c>
    </row>
    <row r="12" spans="1:52" ht="49.5">
      <c r="A12" s="45">
        <f t="shared" si="14"/>
        <v>4</v>
      </c>
      <c r="B12" s="44" t="s">
        <v>206</v>
      </c>
      <c r="C12" s="44">
        <v>43739</v>
      </c>
      <c r="D12" s="44" t="s">
        <v>206</v>
      </c>
      <c r="E12" s="58" t="s">
        <v>211</v>
      </c>
      <c r="F12" s="38">
        <v>43739</v>
      </c>
      <c r="G12" s="38">
        <v>44838</v>
      </c>
      <c r="H12" s="38">
        <v>44841</v>
      </c>
      <c r="I12" s="59">
        <v>10000</v>
      </c>
      <c r="J12" s="26" t="s">
        <v>212</v>
      </c>
      <c r="K12" s="60" t="s">
        <v>212</v>
      </c>
      <c r="L12" s="45">
        <f t="shared" si="15"/>
        <v>4</v>
      </c>
      <c r="M12" s="44">
        <v>44475</v>
      </c>
      <c r="N12" s="44">
        <v>44475</v>
      </c>
      <c r="O12" s="63">
        <v>1.26271314339193E-2</v>
      </c>
      <c r="P12" s="45">
        <f t="shared" si="16"/>
        <v>736</v>
      </c>
      <c r="Q12" s="45">
        <f t="shared" si="17"/>
        <v>2.0164383561643837</v>
      </c>
      <c r="R12" s="37">
        <f>M12-M11</f>
        <v>183</v>
      </c>
      <c r="S12" s="37">
        <f t="shared" si="18"/>
        <v>0.50136986301369868</v>
      </c>
      <c r="T12" s="37">
        <f t="shared" si="19"/>
        <v>1.0257887533737151</v>
      </c>
      <c r="U12" s="37">
        <f>T12/T11</f>
        <v>1.0055331279267432</v>
      </c>
      <c r="V12" s="62">
        <f t="shared" si="20"/>
        <v>5.5178764076228284E-3</v>
      </c>
      <c r="W12" s="61">
        <f t="shared" si="21"/>
        <v>1.1005600485149356E-2</v>
      </c>
      <c r="X12" s="37">
        <v>251.40413451501001</v>
      </c>
      <c r="Y12" s="37">
        <f t="shared" si="22"/>
        <v>2.5140413451501002</v>
      </c>
      <c r="Z12" s="37">
        <f t="shared" si="23"/>
        <v>0.9748595865484988</v>
      </c>
      <c r="AA12" s="37">
        <v>274.42</v>
      </c>
      <c r="AB12" s="37">
        <f t="shared" si="24"/>
        <v>281.49694970081487</v>
      </c>
      <c r="AC12" s="37">
        <f t="shared" si="25"/>
        <v>281.49694970081492</v>
      </c>
      <c r="AD12" s="37">
        <f t="shared" si="26"/>
        <v>0</v>
      </c>
      <c r="AE12" s="37">
        <f t="shared" si="27"/>
        <v>2.5140413451501118</v>
      </c>
      <c r="AF12" s="37">
        <v>0</v>
      </c>
      <c r="AG12" s="37">
        <f>EXP(AH12*Q12)*277.27</f>
        <v>284.42044764792996</v>
      </c>
      <c r="AH12" s="41">
        <f t="shared" si="28"/>
        <v>1.2627131433919265E-2</v>
      </c>
      <c r="AI12" s="41">
        <f>(AH12*Q12-AH11*Q11)/(Q12-Q11)</f>
        <v>1.1005600485149371E-2</v>
      </c>
      <c r="AJ12" s="37">
        <f t="shared" si="29"/>
        <v>1.4108770009778758E-16</v>
      </c>
    </row>
    <row r="13" spans="1:52" ht="49.5">
      <c r="A13" s="45">
        <f t="shared" si="14"/>
        <v>5</v>
      </c>
      <c r="B13" s="44" t="s">
        <v>206</v>
      </c>
      <c r="C13" s="44">
        <v>43739</v>
      </c>
      <c r="D13" s="44" t="s">
        <v>206</v>
      </c>
      <c r="E13" s="58" t="s">
        <v>211</v>
      </c>
      <c r="F13" s="38">
        <v>43739</v>
      </c>
      <c r="G13" s="38">
        <v>44838</v>
      </c>
      <c r="H13" s="38">
        <v>44841</v>
      </c>
      <c r="I13" s="59">
        <v>10000</v>
      </c>
      <c r="J13" s="26" t="s">
        <v>212</v>
      </c>
      <c r="K13" s="60" t="s">
        <v>212</v>
      </c>
      <c r="L13" s="45">
        <f t="shared" si="15"/>
        <v>5</v>
      </c>
      <c r="M13" s="44">
        <v>44657</v>
      </c>
      <c r="N13" s="44">
        <v>44657</v>
      </c>
      <c r="O13" s="63">
        <v>1.24770524110418E-2</v>
      </c>
      <c r="P13" s="45">
        <f t="shared" si="16"/>
        <v>918</v>
      </c>
      <c r="Q13" s="45">
        <f t="shared" si="17"/>
        <v>2.515068493150685</v>
      </c>
      <c r="R13" s="37">
        <f>M13-M12</f>
        <v>182</v>
      </c>
      <c r="S13" s="37">
        <f t="shared" si="18"/>
        <v>0.49863013698630138</v>
      </c>
      <c r="T13" s="37">
        <f t="shared" si="19"/>
        <v>1.0318782047137605</v>
      </c>
      <c r="U13" s="37">
        <f>T13/T12</f>
        <v>1.0059363600156639</v>
      </c>
      <c r="V13" s="62">
        <f t="shared" si="20"/>
        <v>5.9188092547173094E-3</v>
      </c>
      <c r="W13" s="61">
        <f t="shared" si="21"/>
        <v>1.1870139439405594E-2</v>
      </c>
      <c r="X13" s="37">
        <v>308.93379245860501</v>
      </c>
      <c r="Y13" s="37">
        <f t="shared" si="22"/>
        <v>3.0893379245860499</v>
      </c>
      <c r="Z13" s="37">
        <f t="shared" si="23"/>
        <v>0.96910662075413889</v>
      </c>
      <c r="AA13" s="37">
        <v>274.42</v>
      </c>
      <c r="AB13" s="37">
        <f t="shared" si="24"/>
        <v>283.16801693754996</v>
      </c>
      <c r="AC13" s="37">
        <f t="shared" si="25"/>
        <v>283.16801693755014</v>
      </c>
      <c r="AD13" s="37">
        <f t="shared" si="26"/>
        <v>0</v>
      </c>
      <c r="AE13" s="37">
        <f t="shared" si="27"/>
        <v>3.0893379245861063</v>
      </c>
      <c r="AF13" s="37">
        <v>0</v>
      </c>
      <c r="AG13" s="37">
        <f>EXP(AH13*Q13)*277.27</f>
        <v>286.10886982098435</v>
      </c>
      <c r="AH13" s="41">
        <f t="shared" si="28"/>
        <v>1.2477052411041795E-2</v>
      </c>
      <c r="AI13" s="41">
        <f>(AH13*Q13-AH12*Q12)/(Q13-Q12)</f>
        <v>1.1870139439405436E-2</v>
      </c>
      <c r="AJ13" s="37">
        <f t="shared" si="29"/>
        <v>2.6209819838560255E-16</v>
      </c>
    </row>
    <row r="14" spans="1:52" ht="49.5">
      <c r="A14" s="45">
        <f t="shared" si="14"/>
        <v>6</v>
      </c>
      <c r="B14" s="44" t="s">
        <v>206</v>
      </c>
      <c r="C14" s="44">
        <v>43739</v>
      </c>
      <c r="D14" s="44" t="s">
        <v>206</v>
      </c>
      <c r="E14" s="58" t="s">
        <v>211</v>
      </c>
      <c r="F14" s="38">
        <v>43739</v>
      </c>
      <c r="G14" s="38">
        <v>44838</v>
      </c>
      <c r="H14" s="38">
        <v>44841</v>
      </c>
      <c r="I14" s="59">
        <v>10000</v>
      </c>
      <c r="J14" s="26" t="s">
        <v>212</v>
      </c>
      <c r="K14" s="60" t="s">
        <v>212</v>
      </c>
      <c r="L14" s="45">
        <f t="shared" si="15"/>
        <v>6</v>
      </c>
      <c r="M14" s="44">
        <v>44841</v>
      </c>
      <c r="N14" s="44">
        <v>44841</v>
      </c>
      <c r="O14" s="63">
        <v>1.23269663757375E-2</v>
      </c>
      <c r="P14" s="45">
        <f t="shared" si="16"/>
        <v>1102</v>
      </c>
      <c r="Q14" s="45">
        <f t="shared" si="17"/>
        <v>3.0191780821917806</v>
      </c>
      <c r="R14" s="37">
        <f>M14-M13</f>
        <v>184</v>
      </c>
      <c r="S14" s="37">
        <f t="shared" si="18"/>
        <v>0.50410958904109593</v>
      </c>
      <c r="T14" s="37">
        <f t="shared" si="19"/>
        <v>1.0379185429885782</v>
      </c>
      <c r="U14" s="37">
        <f>T14/T13</f>
        <v>1.0058537318137206</v>
      </c>
      <c r="V14" s="62">
        <f t="shared" si="20"/>
        <v>5.8366652951408965E-3</v>
      </c>
      <c r="W14" s="61">
        <f t="shared" si="21"/>
        <v>1.1578167569165364E-2</v>
      </c>
      <c r="X14" s="37">
        <v>-320.97375281708202</v>
      </c>
      <c r="Y14" s="37">
        <f t="shared" si="22"/>
        <v>-3.20973752817082</v>
      </c>
      <c r="Z14" s="37">
        <f t="shared" si="23"/>
        <v>0.96346674481853301</v>
      </c>
      <c r="AA14" s="37">
        <v>274.42</v>
      </c>
      <c r="AB14" s="37">
        <f t="shared" si="24"/>
        <v>265.2778456161812</v>
      </c>
      <c r="AC14" s="37">
        <f t="shared" si="25"/>
        <v>284.82560656692567</v>
      </c>
      <c r="AD14" s="37">
        <f t="shared" si="26"/>
        <v>19.547760950744475</v>
      </c>
      <c r="AE14" s="37">
        <f t="shared" si="27"/>
        <v>-3.2097375281708334</v>
      </c>
      <c r="AF14" s="37">
        <v>19.547760950744475</v>
      </c>
      <c r="AG14" s="37">
        <f>EXP(AH14*Q14)*277.27</f>
        <v>268.03289940237062</v>
      </c>
      <c r="AH14" s="41">
        <f t="shared" si="28"/>
        <v>-1.1222269050085505E-2</v>
      </c>
      <c r="AI14" s="41">
        <f>(AH14*Q14-AH13*Q13)/(Q14-Q13)</f>
        <v>-0.12946127503549243</v>
      </c>
      <c r="AJ14" s="37">
        <f t="shared" si="29"/>
        <v>2.3549235425822965E-2</v>
      </c>
    </row>
    <row r="15" spans="1:52">
      <c r="A15" s="45"/>
      <c r="B15" s="44"/>
      <c r="C15" s="44"/>
      <c r="D15" s="44"/>
      <c r="E15" s="44"/>
      <c r="F15" s="38"/>
      <c r="G15" s="38"/>
      <c r="H15" s="38"/>
      <c r="I15" s="59"/>
      <c r="J15" s="26"/>
      <c r="K15" s="26"/>
      <c r="L15" s="45"/>
      <c r="M15" s="44"/>
      <c r="N15" s="44"/>
      <c r="O15" s="66"/>
      <c r="P15" s="45"/>
      <c r="Q15" s="45"/>
      <c r="V15" s="62"/>
      <c r="W15" s="67"/>
      <c r="AH15" s="41"/>
      <c r="AI15" s="41"/>
    </row>
    <row r="16" spans="1:52" ht="49.5">
      <c r="A16" s="37">
        <v>1</v>
      </c>
      <c r="B16" s="44" t="s">
        <v>206</v>
      </c>
      <c r="C16" s="44">
        <v>43739</v>
      </c>
      <c r="D16" s="44" t="s">
        <v>206</v>
      </c>
      <c r="E16" s="58" t="s">
        <v>209</v>
      </c>
      <c r="F16" s="38">
        <v>43739</v>
      </c>
      <c r="G16" s="38">
        <v>44838</v>
      </c>
      <c r="H16" s="38">
        <v>44841</v>
      </c>
      <c r="I16" s="59">
        <v>10000</v>
      </c>
      <c r="J16" s="26" t="s">
        <v>210</v>
      </c>
      <c r="K16" s="60" t="s">
        <v>210</v>
      </c>
      <c r="L16" s="45">
        <v>1</v>
      </c>
      <c r="M16" s="44">
        <v>43922</v>
      </c>
      <c r="N16" s="44">
        <v>43927</v>
      </c>
      <c r="O16" s="61">
        <v>1.4786314629152799E-2</v>
      </c>
      <c r="P16" s="45">
        <f t="shared" ref="P16:P21" si="30">M16-F16</f>
        <v>183</v>
      </c>
      <c r="Q16" s="45">
        <f>P16/365</f>
        <v>0.50136986301369868</v>
      </c>
      <c r="R16" s="37">
        <f>M16-F16</f>
        <v>183</v>
      </c>
      <c r="S16" s="37">
        <f t="shared" ref="S16:S21" si="31">R16/365</f>
        <v>0.50136986301369868</v>
      </c>
      <c r="T16" s="37">
        <f t="shared" ref="T16:T21" si="32">EXP(O16*Q16)</f>
        <v>1.0074409599141145</v>
      </c>
      <c r="U16" s="37">
        <f>T16</f>
        <v>1.0074409599141145</v>
      </c>
      <c r="V16" s="62">
        <f t="shared" ref="V16:V21" si="33">LN(U16)</f>
        <v>7.4134125400957974E-3</v>
      </c>
      <c r="W16" s="61"/>
      <c r="X16" s="37">
        <v>-131.07681385976599</v>
      </c>
      <c r="Y16" s="37">
        <f t="shared" ref="Y16:Y23" si="34">X16/100</f>
        <v>-1.3107681385976599</v>
      </c>
      <c r="Z16" s="37">
        <f t="shared" ref="Z16:Z21" si="35">EXP(-O16*Q16)</f>
        <v>0.99261399902308034</v>
      </c>
      <c r="AA16" s="37">
        <v>274.42</v>
      </c>
      <c r="AB16" s="37">
        <f t="shared" ref="AB16:AB21" si="36">(1+Y16/Z16/100)*AA16</f>
        <v>270.79622486739072</v>
      </c>
      <c r="AC16" s="37">
        <f t="shared" ref="AC16:AC21" si="37">AA16*T16</f>
        <v>276.46194821963132</v>
      </c>
      <c r="AD16" s="37">
        <f t="shared" ref="AD16:AD21" si="38">AC16-AB16</f>
        <v>5.6657233522406045</v>
      </c>
      <c r="AE16" s="37">
        <f t="shared" ref="AE16:AE21" si="39">Z9*((AC2-AD2)/AA16-1)*100</f>
        <v>-1.3107681385976027</v>
      </c>
      <c r="AF16" s="41">
        <f t="shared" ref="AF16:AF21" si="40">AE16-Y16</f>
        <v>5.7287508070658077E-14</v>
      </c>
      <c r="AG16" s="37">
        <f>AF16*EXP(W17*S17)*EXP(W18*S18)*EXP(W19*S19)*EXP(W20*S20)*EXP(W21*S21)</f>
        <v>5.7626414503406E-14</v>
      </c>
      <c r="AH16" s="41">
        <f t="shared" ref="AH16:AH21" si="41">(LN(1+AE16/100/Z16))/Q16</f>
        <v>-2.6513718114454368E-2</v>
      </c>
      <c r="AI16" s="41">
        <f>AH16</f>
        <v>-2.6513718114454368E-2</v>
      </c>
      <c r="AJ16" s="37">
        <f t="shared" ref="AJ16:AJ21" si="42">(O16*Q16-LN(1+X16/10000/Z16))/Q16</f>
        <v>4.1300032743608293E-2</v>
      </c>
      <c r="AK16" s="37">
        <f>AA16*EXP((O16-AJ16)*Q16)</f>
        <v>270.79622486739072</v>
      </c>
    </row>
    <row r="17" spans="1:41" ht="49.5">
      <c r="A17" s="45">
        <f>A16+1</f>
        <v>2</v>
      </c>
      <c r="B17" s="44" t="s">
        <v>206</v>
      </c>
      <c r="C17" s="44">
        <v>43739</v>
      </c>
      <c r="D17" s="44" t="s">
        <v>206</v>
      </c>
      <c r="E17" s="58" t="s">
        <v>207</v>
      </c>
      <c r="F17" s="38">
        <v>43739</v>
      </c>
      <c r="G17" s="38">
        <v>44838</v>
      </c>
      <c r="H17" s="38">
        <v>44841</v>
      </c>
      <c r="I17" s="59">
        <v>10000</v>
      </c>
      <c r="J17" s="26" t="s">
        <v>208</v>
      </c>
      <c r="K17" s="60" t="s">
        <v>208</v>
      </c>
      <c r="L17" s="45">
        <f>L16+1</f>
        <v>2</v>
      </c>
      <c r="M17" s="44">
        <v>44109</v>
      </c>
      <c r="N17" s="44">
        <v>44112</v>
      </c>
      <c r="O17" s="63">
        <v>1.37045945945946E-2</v>
      </c>
      <c r="P17" s="45">
        <f t="shared" si="30"/>
        <v>370</v>
      </c>
      <c r="Q17" s="45">
        <f t="shared" ref="Q17:Q23" si="43">P17/365</f>
        <v>1.0136986301369864</v>
      </c>
      <c r="R17" s="37">
        <f>M17-M16</f>
        <v>187</v>
      </c>
      <c r="S17" s="37">
        <f t="shared" si="31"/>
        <v>0.51232876712328768</v>
      </c>
      <c r="T17" s="37">
        <f t="shared" si="32"/>
        <v>1.0139892755852187</v>
      </c>
      <c r="U17" s="37">
        <f>T17/T16</f>
        <v>1.0064999498051601</v>
      </c>
      <c r="V17" s="62">
        <f t="shared" si="33"/>
        <v>6.478916227027412E-3</v>
      </c>
      <c r="W17" s="61"/>
      <c r="X17" s="37">
        <v>-93.625387889861997</v>
      </c>
      <c r="Y17" s="37">
        <f t="shared" si="34"/>
        <v>-0.93625387889862</v>
      </c>
      <c r="Z17" s="37">
        <f t="shared" si="35"/>
        <v>0.98620372431735548</v>
      </c>
      <c r="AA17" s="37">
        <v>274.42</v>
      </c>
      <c r="AB17" s="37">
        <f t="shared" si="36"/>
        <v>271.81478990889838</v>
      </c>
      <c r="AC17" s="37">
        <f t="shared" si="37"/>
        <v>278.25893700609572</v>
      </c>
      <c r="AD17" s="37">
        <f t="shared" si="38"/>
        <v>6.4441470971973445</v>
      </c>
      <c r="AE17" s="37">
        <f t="shared" si="39"/>
        <v>-0.93625387889862755</v>
      </c>
      <c r="AF17" s="41">
        <f t="shared" si="40"/>
        <v>-7.5495165674510645E-15</v>
      </c>
      <c r="AG17" s="37">
        <f>EXP(AH17*Q17)*277.27</f>
        <v>274.63773339421414</v>
      </c>
      <c r="AH17" s="41">
        <f t="shared" si="41"/>
        <v>-9.4099610051391613E-3</v>
      </c>
      <c r="AI17" s="41">
        <f>(AH17*Q17-AH16*Q16)/(Q17-Q16)</f>
        <v>7.3279403371318717E-3</v>
      </c>
      <c r="AJ17" s="37">
        <f t="shared" si="42"/>
        <v>2.3114555599733761E-2</v>
      </c>
      <c r="AL17" s="37">
        <f>AC16*EXP(W17*S17)</f>
        <v>276.46194821963132</v>
      </c>
      <c r="AM17" s="37">
        <f>AB16*EXP(W17*S17)</f>
        <v>270.79622486739072</v>
      </c>
      <c r="AN17" s="37">
        <f>AM17-AB17</f>
        <v>-1.0185650415076566</v>
      </c>
      <c r="AO17" s="37">
        <f>AF17-AF16</f>
        <v>-6.4837024638109142E-14</v>
      </c>
    </row>
    <row r="18" spans="1:41" ht="49.5">
      <c r="A18" s="45">
        <f>A17+1</f>
        <v>3</v>
      </c>
      <c r="B18" s="44" t="s">
        <v>206</v>
      </c>
      <c r="C18" s="44">
        <v>43739</v>
      </c>
      <c r="D18" s="44" t="s">
        <v>206</v>
      </c>
      <c r="E18" s="58" t="s">
        <v>207</v>
      </c>
      <c r="F18" s="38">
        <v>43739</v>
      </c>
      <c r="G18" s="38">
        <v>44838</v>
      </c>
      <c r="H18" s="38">
        <v>44841</v>
      </c>
      <c r="I18" s="59">
        <v>10000</v>
      </c>
      <c r="J18" s="26" t="s">
        <v>208</v>
      </c>
      <c r="K18" s="60" t="s">
        <v>208</v>
      </c>
      <c r="L18" s="45">
        <f>L17+1</f>
        <v>3</v>
      </c>
      <c r="M18" s="44">
        <v>44287</v>
      </c>
      <c r="N18" s="44">
        <v>44292</v>
      </c>
      <c r="O18" s="63">
        <v>1.31785097554886E-2</v>
      </c>
      <c r="P18" s="45">
        <f t="shared" si="30"/>
        <v>548</v>
      </c>
      <c r="Q18" s="45">
        <f t="shared" si="43"/>
        <v>1.5013698630136987</v>
      </c>
      <c r="R18" s="37">
        <f>M18-M17</f>
        <v>178</v>
      </c>
      <c r="S18" s="37">
        <f t="shared" si="31"/>
        <v>0.48767123287671232</v>
      </c>
      <c r="T18" s="37">
        <f t="shared" si="32"/>
        <v>1.0199828540360572</v>
      </c>
      <c r="U18" s="37">
        <f>T18/T17</f>
        <v>1.0059108893902051</v>
      </c>
      <c r="V18" s="62">
        <f t="shared" si="33"/>
        <v>5.8934886191992298E-3</v>
      </c>
      <c r="W18" s="61"/>
      <c r="X18" s="37">
        <v>-237.974303675453</v>
      </c>
      <c r="Y18" s="37">
        <f t="shared" si="34"/>
        <v>-2.37974303675453</v>
      </c>
      <c r="Z18" s="37">
        <f t="shared" si="35"/>
        <v>0.98040863730504357</v>
      </c>
      <c r="AA18" s="37">
        <v>274.42</v>
      </c>
      <c r="AB18" s="37">
        <f t="shared" si="36"/>
        <v>267.75901131326947</v>
      </c>
      <c r="AC18" s="37">
        <f t="shared" si="37"/>
        <v>279.9036948045748</v>
      </c>
      <c r="AD18" s="37">
        <f t="shared" si="38"/>
        <v>12.144683491305329</v>
      </c>
      <c r="AE18" s="37">
        <f t="shared" si="39"/>
        <v>-2.3797430367546859</v>
      </c>
      <c r="AF18" s="41">
        <f t="shared" si="40"/>
        <v>-1.5587531265737198E-13</v>
      </c>
      <c r="AG18" s="37">
        <f>EXP(AH18*Q18)*277.27</f>
        <v>270.53983334607574</v>
      </c>
      <c r="AH18" s="41">
        <f t="shared" si="41"/>
        <v>-1.6366663297545686E-2</v>
      </c>
      <c r="AI18" s="41">
        <f>(AH18*Q18-AH17*Q17)/(Q18-Q17)</f>
        <v>-3.0827224242435655E-2</v>
      </c>
      <c r="AJ18" s="37">
        <f t="shared" si="42"/>
        <v>2.9545173053033225E-2</v>
      </c>
      <c r="AL18" s="37">
        <f>AC17*EXP(W18*S18)</f>
        <v>278.25893700609572</v>
      </c>
      <c r="AM18" s="37">
        <f>AB17*EXP(W18*S18)</f>
        <v>271.81478990889838</v>
      </c>
      <c r="AN18" s="37">
        <f>AM18-AB18</f>
        <v>4.0557785956289081</v>
      </c>
    </row>
    <row r="19" spans="1:41" ht="49.5">
      <c r="A19" s="45">
        <f>A18+1</f>
        <v>4</v>
      </c>
      <c r="B19" s="44" t="s">
        <v>206</v>
      </c>
      <c r="C19" s="44">
        <v>43739</v>
      </c>
      <c r="D19" s="44" t="s">
        <v>206</v>
      </c>
      <c r="E19" s="58" t="s">
        <v>207</v>
      </c>
      <c r="F19" s="38">
        <v>43739</v>
      </c>
      <c r="G19" s="38">
        <v>44838</v>
      </c>
      <c r="H19" s="38">
        <v>44841</v>
      </c>
      <c r="I19" s="59">
        <v>10000</v>
      </c>
      <c r="J19" s="26" t="s">
        <v>208</v>
      </c>
      <c r="K19" s="60" t="s">
        <v>208</v>
      </c>
      <c r="L19" s="45">
        <f>L18+1</f>
        <v>4</v>
      </c>
      <c r="M19" s="44">
        <v>44470</v>
      </c>
      <c r="N19" s="44">
        <v>44475</v>
      </c>
      <c r="O19" s="63">
        <v>1.2637647252362799E-2</v>
      </c>
      <c r="P19" s="45">
        <f t="shared" si="30"/>
        <v>731</v>
      </c>
      <c r="Q19" s="45">
        <f t="shared" si="43"/>
        <v>2.0027397260273974</v>
      </c>
      <c r="R19" s="37">
        <f>M19-M18</f>
        <v>183</v>
      </c>
      <c r="S19" s="37">
        <f t="shared" si="31"/>
        <v>0.50136986301369868</v>
      </c>
      <c r="T19" s="37">
        <f t="shared" si="32"/>
        <v>1.0256329335822179</v>
      </c>
      <c r="U19" s="37">
        <f>T19/T18</f>
        <v>1.0055393867885165</v>
      </c>
      <c r="V19" s="62">
        <f t="shared" si="33"/>
        <v>5.5241008095054294E-3</v>
      </c>
      <c r="W19" s="61"/>
      <c r="X19" s="37">
        <v>-210.30112123377799</v>
      </c>
      <c r="Y19" s="37">
        <f t="shared" si="34"/>
        <v>-2.1030112123377798</v>
      </c>
      <c r="Z19" s="37">
        <f t="shared" si="35"/>
        <v>0.9750076925740967</v>
      </c>
      <c r="AA19" s="37">
        <v>274.42</v>
      </c>
      <c r="AB19" s="37">
        <f t="shared" si="36"/>
        <v>268.5009868344103</v>
      </c>
      <c r="AC19" s="37">
        <f t="shared" si="37"/>
        <v>281.45418963363227</v>
      </c>
      <c r="AD19" s="37">
        <f t="shared" si="38"/>
        <v>12.95320279922197</v>
      </c>
      <c r="AE19" s="37">
        <f t="shared" si="39"/>
        <v>-2.1030112123378766</v>
      </c>
      <c r="AF19" s="41">
        <f t="shared" si="40"/>
        <v>-9.681144774731365E-14</v>
      </c>
      <c r="AG19" s="37">
        <f>EXP(AH19*Q19)*277.27</f>
        <v>271.28951468397656</v>
      </c>
      <c r="AH19" s="41">
        <f t="shared" si="41"/>
        <v>-1.0887680464193529E-2</v>
      </c>
      <c r="AI19" s="41">
        <f>(AH19*Q19-AH18*Q18)/(Q19-Q18)</f>
        <v>5.5193282389593744E-3</v>
      </c>
      <c r="AJ19" s="37">
        <f t="shared" si="42"/>
        <v>2.352532771655582E-2</v>
      </c>
      <c r="AL19" s="37">
        <f>AC18*EXP(W19*S19)</f>
        <v>279.9036948045748</v>
      </c>
      <c r="AM19" s="37">
        <f>AB18*EXP(W19*S19)</f>
        <v>267.75901131326947</v>
      </c>
      <c r="AN19" s="37">
        <f>AM19-AB19</f>
        <v>-0.7419755211408301</v>
      </c>
    </row>
    <row r="20" spans="1:41" ht="49.5">
      <c r="A20" s="45">
        <f>A19+1</f>
        <v>5</v>
      </c>
      <c r="B20" s="44" t="s">
        <v>206</v>
      </c>
      <c r="C20" s="44">
        <v>43739</v>
      </c>
      <c r="D20" s="44" t="s">
        <v>206</v>
      </c>
      <c r="E20" s="58" t="s">
        <v>207</v>
      </c>
      <c r="F20" s="38">
        <v>43739</v>
      </c>
      <c r="G20" s="38">
        <v>44838</v>
      </c>
      <c r="H20" s="38">
        <v>44841</v>
      </c>
      <c r="I20" s="59">
        <v>10000</v>
      </c>
      <c r="J20" s="26" t="s">
        <v>208</v>
      </c>
      <c r="K20" s="60" t="s">
        <v>208</v>
      </c>
      <c r="L20" s="45">
        <f>L19+1</f>
        <v>5</v>
      </c>
      <c r="M20" s="44">
        <v>44652</v>
      </c>
      <c r="N20" s="44">
        <v>44657</v>
      </c>
      <c r="O20" s="63">
        <v>1.24811754611208E-2</v>
      </c>
      <c r="P20" s="45">
        <f t="shared" si="30"/>
        <v>913</v>
      </c>
      <c r="Q20" s="45">
        <f t="shared" si="43"/>
        <v>2.5013698630136987</v>
      </c>
      <c r="R20" s="37">
        <f>M20-M19</f>
        <v>182</v>
      </c>
      <c r="S20" s="37">
        <f t="shared" si="31"/>
        <v>0.49863013698630138</v>
      </c>
      <c r="T20" s="37">
        <f t="shared" si="32"/>
        <v>1.0317124929611061</v>
      </c>
      <c r="U20" s="37">
        <f>T20/T19</f>
        <v>1.005927617161877</v>
      </c>
      <c r="V20" s="62">
        <f t="shared" si="33"/>
        <v>5.9101179576056071E-3</v>
      </c>
      <c r="W20" s="61"/>
      <c r="X20" s="37">
        <v>-352.84820662411698</v>
      </c>
      <c r="Y20" s="37">
        <f t="shared" si="34"/>
        <v>-3.5284820662411698</v>
      </c>
      <c r="Z20" s="37">
        <f t="shared" si="35"/>
        <v>0.96926227686737765</v>
      </c>
      <c r="AA20" s="37">
        <v>274.42</v>
      </c>
      <c r="AB20" s="37">
        <f t="shared" si="36"/>
        <v>264.4300718688097</v>
      </c>
      <c r="AC20" s="37">
        <f t="shared" si="37"/>
        <v>283.12254231838676</v>
      </c>
      <c r="AD20" s="37">
        <f t="shared" si="38"/>
        <v>18.692470449577058</v>
      </c>
      <c r="AE20" s="37">
        <f t="shared" si="39"/>
        <v>-3.5284820662412195</v>
      </c>
      <c r="AF20" s="41">
        <f t="shared" si="40"/>
        <v>-4.9737991503207013E-14</v>
      </c>
      <c r="AG20" s="37">
        <f>EXP(AH20*Q20)*277.27</f>
        <v>267.176321066485</v>
      </c>
      <c r="AH20" s="41">
        <f t="shared" si="41"/>
        <v>-1.4825053369756046E-2</v>
      </c>
      <c r="AI20" s="41">
        <f>(AH20*Q20-AH19*Q19)/(Q20-Q19)</f>
        <v>-3.0639446743196706E-2</v>
      </c>
      <c r="AJ20" s="37">
        <f t="shared" si="42"/>
        <v>2.7306228830876616E-2</v>
      </c>
      <c r="AL20" s="37">
        <f>AC19*EXP(W20*S20)</f>
        <v>281.45418963363227</v>
      </c>
      <c r="AM20" s="37">
        <f>AB19*EXP(W20*S20)</f>
        <v>268.5009868344103</v>
      </c>
      <c r="AN20" s="37">
        <f>AM20-AB20</f>
        <v>4.0709149656005934</v>
      </c>
    </row>
    <row r="21" spans="1:41" ht="49.5">
      <c r="A21" s="45">
        <f>A20+1</f>
        <v>6</v>
      </c>
      <c r="B21" s="44" t="s">
        <v>206</v>
      </c>
      <c r="C21" s="44">
        <v>43739</v>
      </c>
      <c r="D21" s="44" t="s">
        <v>206</v>
      </c>
      <c r="E21" s="58" t="s">
        <v>207</v>
      </c>
      <c r="F21" s="38">
        <v>43739</v>
      </c>
      <c r="G21" s="38">
        <v>44838</v>
      </c>
      <c r="H21" s="38">
        <v>44841</v>
      </c>
      <c r="I21" s="59">
        <v>10000</v>
      </c>
      <c r="J21" s="26" t="s">
        <v>208</v>
      </c>
      <c r="K21" s="60" t="s">
        <v>208</v>
      </c>
      <c r="L21" s="45">
        <f>L20+1</f>
        <v>6</v>
      </c>
      <c r="M21" s="44">
        <v>44838</v>
      </c>
      <c r="N21" s="44">
        <v>44841</v>
      </c>
      <c r="O21" s="63">
        <v>1.2327797998180101E-2</v>
      </c>
      <c r="P21" s="45">
        <f t="shared" si="30"/>
        <v>1099</v>
      </c>
      <c r="Q21" s="45">
        <f t="shared" si="43"/>
        <v>3.010958904109589</v>
      </c>
      <c r="R21" s="37">
        <f>M21-M20</f>
        <v>186</v>
      </c>
      <c r="S21" s="37">
        <f t="shared" si="31"/>
        <v>0.50958904109589043</v>
      </c>
      <c r="T21" s="37">
        <f t="shared" si="32"/>
        <v>1.0378159876388577</v>
      </c>
      <c r="U21" s="37">
        <f>T21/T20</f>
        <v>1.0059158871482055</v>
      </c>
      <c r="V21" s="62">
        <f t="shared" si="33"/>
        <v>5.8984569972510871E-3</v>
      </c>
      <c r="W21" s="61">
        <f>V21/S21</f>
        <v>1.1574929053745412E-2</v>
      </c>
      <c r="X21" s="37">
        <v>-321.89402649421902</v>
      </c>
      <c r="Y21" s="37">
        <f t="shared" si="34"/>
        <v>-3.2189402649421903</v>
      </c>
      <c r="Z21" s="37">
        <f t="shared" si="35"/>
        <v>0.96356195309257753</v>
      </c>
      <c r="AA21" s="37">
        <v>274.42</v>
      </c>
      <c r="AB21" s="37">
        <f t="shared" si="36"/>
        <v>265.25253977940571</v>
      </c>
      <c r="AC21" s="37">
        <f t="shared" si="37"/>
        <v>284.79746332785538</v>
      </c>
      <c r="AD21" s="37">
        <f t="shared" si="38"/>
        <v>19.544923548449674</v>
      </c>
      <c r="AE21" s="37">
        <f t="shared" si="39"/>
        <v>-3.2189402649421224</v>
      </c>
      <c r="AF21" s="41">
        <f t="shared" si="40"/>
        <v>6.794564910705958E-14</v>
      </c>
      <c r="AG21" s="37">
        <f>EXP(AH21*Q21)*277.27</f>
        <v>268.00733075080484</v>
      </c>
      <c r="AH21" s="41">
        <f t="shared" si="41"/>
        <v>-1.1284586766770214E-2</v>
      </c>
      <c r="AI21" s="41">
        <f>(AH21*Q21-AH20*Q20)/(Q21-Q20)</f>
        <v>6.0941552145527163E-3</v>
      </c>
      <c r="AJ21" s="37">
        <f t="shared" si="42"/>
        <v>2.3612384764950547E-2</v>
      </c>
      <c r="AL21" s="37">
        <f>AC20*EXP(W21*S21)</f>
        <v>284.79746332785538</v>
      </c>
      <c r="AM21" s="37">
        <f>AB20*EXP(W21*S21)</f>
        <v>265.99441033257744</v>
      </c>
      <c r="AN21" s="37">
        <f>AM21-AB21</f>
        <v>0.74187055317173645</v>
      </c>
    </row>
    <row r="22" spans="1:41">
      <c r="A22" s="45"/>
      <c r="B22" s="44"/>
      <c r="C22" s="44"/>
      <c r="D22" s="44"/>
      <c r="E22" s="44"/>
      <c r="F22" s="38"/>
      <c r="G22" s="38"/>
      <c r="H22" s="38"/>
      <c r="I22" s="59"/>
      <c r="J22" s="26"/>
      <c r="K22" s="26"/>
      <c r="L22" s="45"/>
      <c r="M22" s="44"/>
      <c r="N22" s="44"/>
      <c r="O22" s="66"/>
      <c r="P22" s="45"/>
      <c r="Q22" s="45"/>
      <c r="V22" s="62"/>
      <c r="W22" s="67"/>
      <c r="AH22" s="41"/>
      <c r="AI22" s="41"/>
    </row>
    <row r="23" spans="1:41" ht="49.5">
      <c r="A23" s="45">
        <v>1</v>
      </c>
      <c r="B23" s="44" t="s">
        <v>215</v>
      </c>
      <c r="C23" s="44">
        <v>43801</v>
      </c>
      <c r="D23" s="44" t="s">
        <v>215</v>
      </c>
      <c r="E23" s="58" t="s">
        <v>207</v>
      </c>
      <c r="F23" s="44">
        <v>43801</v>
      </c>
      <c r="G23" s="38">
        <v>44895</v>
      </c>
      <c r="H23" s="38">
        <v>44897</v>
      </c>
      <c r="I23" s="59">
        <v>10000</v>
      </c>
      <c r="J23" s="26" t="s">
        <v>85</v>
      </c>
      <c r="K23" s="60" t="s">
        <v>85</v>
      </c>
      <c r="L23" s="45">
        <v>1</v>
      </c>
      <c r="M23" s="44">
        <v>43980</v>
      </c>
      <c r="N23" s="44"/>
      <c r="O23" s="80">
        <v>1.48175552339317E-2</v>
      </c>
      <c r="P23" s="45">
        <f t="shared" ref="P23:P28" si="44">M23-F23</f>
        <v>179</v>
      </c>
      <c r="Q23" s="45">
        <f t="shared" si="43"/>
        <v>0.49041095890410957</v>
      </c>
      <c r="R23" s="37">
        <f>M23-F23</f>
        <v>179</v>
      </c>
      <c r="S23" s="37">
        <f t="shared" ref="S23:S28" si="45">R23/365</f>
        <v>0.49041095890410957</v>
      </c>
      <c r="T23" s="37">
        <f t="shared" ref="T23:T28" si="46">EXP(O23*Q23)</f>
        <v>1.007293157942408</v>
      </c>
      <c r="U23" s="37">
        <f>T23</f>
        <v>1.007293157942408</v>
      </c>
      <c r="V23" s="62">
        <f t="shared" ref="V23:V28" si="47">LN(U23)</f>
        <v>7.2666914708870347E-3</v>
      </c>
      <c r="W23" s="90">
        <f t="shared" ref="W23:W28" si="48">V23/S23</f>
        <v>1.4817555233931664E-2</v>
      </c>
      <c r="X23" s="37">
        <v>72.392909835564296</v>
      </c>
      <c r="Y23" s="37">
        <f t="shared" si="34"/>
        <v>0.72392909835564301</v>
      </c>
      <c r="Z23" s="37">
        <v>0.99261404191749503</v>
      </c>
      <c r="AA23" s="37">
        <v>277.44</v>
      </c>
      <c r="AB23" s="37">
        <f t="shared" ref="AB23:AB28" si="49">(1+Y23/Z23/100)*AA23</f>
        <v>279.46341373954169</v>
      </c>
      <c r="AC23" s="37">
        <f t="shared" ref="AC23:AC28" si="50">AA23*T23</f>
        <v>279.46341373954169</v>
      </c>
      <c r="AD23" s="37">
        <f t="shared" ref="AD23:AD28" si="51">AC23-AB23</f>
        <v>0</v>
      </c>
      <c r="AE23" s="37">
        <f t="shared" ref="AE23:AE28" si="52">Z23*((AC23-AD23)/AA23-1)*100</f>
        <v>0.72392909835563213</v>
      </c>
      <c r="AF23" s="41">
        <f t="shared" ref="AF23:AF28" si="53">AE23-Y23</f>
        <v>-1.0880185641326534E-14</v>
      </c>
      <c r="AH23" s="41"/>
      <c r="AI23" s="41"/>
    </row>
    <row r="24" spans="1:41" ht="49.5">
      <c r="A24" s="45">
        <f>A23+1</f>
        <v>2</v>
      </c>
      <c r="B24" s="44" t="s">
        <v>215</v>
      </c>
      <c r="C24" s="44">
        <v>43801</v>
      </c>
      <c r="D24" s="44" t="s">
        <v>215</v>
      </c>
      <c r="E24" s="58" t="s">
        <v>207</v>
      </c>
      <c r="F24" s="44">
        <v>43801</v>
      </c>
      <c r="G24" s="38">
        <v>44895</v>
      </c>
      <c r="H24" s="38">
        <v>44897</v>
      </c>
      <c r="I24" s="59">
        <v>10000</v>
      </c>
      <c r="J24" s="26" t="s">
        <v>85</v>
      </c>
      <c r="K24" s="60" t="s">
        <v>85</v>
      </c>
      <c r="L24" s="45">
        <f>L23+1</f>
        <v>2</v>
      </c>
      <c r="M24" s="44">
        <v>44165</v>
      </c>
      <c r="N24" s="44"/>
      <c r="O24" s="80">
        <v>1.3718642726631401E-2</v>
      </c>
      <c r="P24" s="45">
        <f t="shared" si="44"/>
        <v>364</v>
      </c>
      <c r="Q24" s="45">
        <f>P24/365</f>
        <v>0.99726027397260275</v>
      </c>
      <c r="R24" s="37">
        <f>M24-M23</f>
        <v>185</v>
      </c>
      <c r="S24" s="37">
        <f t="shared" si="45"/>
        <v>0.50684931506849318</v>
      </c>
      <c r="T24" s="37">
        <f t="shared" si="46"/>
        <v>1.013775071317278</v>
      </c>
      <c r="U24" s="37">
        <f>T24/T23</f>
        <v>1.0064349820345355</v>
      </c>
      <c r="V24" s="62">
        <f t="shared" si="47"/>
        <v>6.4143659332056707E-3</v>
      </c>
      <c r="W24" s="90">
        <f t="shared" si="48"/>
        <v>1.265537062497335E-2</v>
      </c>
      <c r="X24" s="37">
        <v>135.87002948445701</v>
      </c>
      <c r="Y24" s="37">
        <f>X24/100</f>
        <v>1.3587002948445701</v>
      </c>
      <c r="Z24" s="37">
        <v>0.98634719454434905</v>
      </c>
      <c r="AA24" s="37">
        <v>277.44</v>
      </c>
      <c r="AB24" s="37">
        <f t="shared" si="49"/>
        <v>281.26175578626567</v>
      </c>
      <c r="AC24" s="37">
        <f t="shared" si="50"/>
        <v>281.26175578626561</v>
      </c>
      <c r="AD24" s="37">
        <f t="shared" si="51"/>
        <v>0</v>
      </c>
      <c r="AE24" s="37">
        <f t="shared" si="52"/>
        <v>1.3587002948445441</v>
      </c>
      <c r="AF24" s="41">
        <f t="shared" si="53"/>
        <v>-2.5979218776228663E-14</v>
      </c>
      <c r="AH24" s="41"/>
      <c r="AI24" s="41"/>
    </row>
    <row r="25" spans="1:41" ht="49.5">
      <c r="A25" s="45">
        <f>A24+1</f>
        <v>3</v>
      </c>
      <c r="B25" s="44" t="s">
        <v>215</v>
      </c>
      <c r="C25" s="44">
        <v>43801</v>
      </c>
      <c r="D25" s="44" t="s">
        <v>215</v>
      </c>
      <c r="E25" s="58" t="s">
        <v>207</v>
      </c>
      <c r="F25" s="44">
        <v>43801</v>
      </c>
      <c r="G25" s="38">
        <v>44895</v>
      </c>
      <c r="H25" s="38">
        <v>44897</v>
      </c>
      <c r="I25" s="59">
        <v>10000</v>
      </c>
      <c r="J25" s="26" t="s">
        <v>85</v>
      </c>
      <c r="K25" s="60" t="s">
        <v>85</v>
      </c>
      <c r="L25" s="45">
        <f>L24+1</f>
        <v>3</v>
      </c>
      <c r="M25" s="44">
        <v>44347</v>
      </c>
      <c r="N25" s="44"/>
      <c r="O25" s="80">
        <v>1.3177027853279601E-2</v>
      </c>
      <c r="P25" s="45">
        <f t="shared" si="44"/>
        <v>546</v>
      </c>
      <c r="Q25" s="45">
        <f>P25/365</f>
        <v>1.4958904109589042</v>
      </c>
      <c r="R25" s="37">
        <f>M25-M24</f>
        <v>182</v>
      </c>
      <c r="S25" s="37">
        <f t="shared" si="45"/>
        <v>0.49863013698630138</v>
      </c>
      <c r="T25" s="37">
        <f t="shared" si="46"/>
        <v>1.0199069418060409</v>
      </c>
      <c r="U25" s="37">
        <f>T25/T24</f>
        <v>1.0060485512637387</v>
      </c>
      <c r="V25" s="62">
        <f t="shared" si="47"/>
        <v>6.030332206566646E-3</v>
      </c>
      <c r="W25" s="90">
        <f t="shared" si="48"/>
        <v>1.2093798106575966E-2</v>
      </c>
      <c r="X25" s="37">
        <v>195.171538497939</v>
      </c>
      <c r="Y25" s="37">
        <f>X25/100</f>
        <v>1.95171538497939</v>
      </c>
      <c r="Z25" s="37">
        <v>0.98041949587011801</v>
      </c>
      <c r="AA25" s="37">
        <v>277.44</v>
      </c>
      <c r="AB25" s="37">
        <f t="shared" si="49"/>
        <v>282.96298193466788</v>
      </c>
      <c r="AC25" s="37">
        <f t="shared" si="50"/>
        <v>282.96298193466799</v>
      </c>
      <c r="AD25" s="37">
        <f t="shared" si="51"/>
        <v>0</v>
      </c>
      <c r="AE25" s="37">
        <f t="shared" si="52"/>
        <v>1.9517153849794406</v>
      </c>
      <c r="AF25" s="41">
        <f t="shared" si="53"/>
        <v>5.0626169922907138E-14</v>
      </c>
      <c r="AH25" s="41"/>
      <c r="AI25" s="41"/>
    </row>
    <row r="26" spans="1:41" ht="49.5">
      <c r="A26" s="45">
        <f>A25+1</f>
        <v>4</v>
      </c>
      <c r="B26" s="44" t="s">
        <v>215</v>
      </c>
      <c r="C26" s="44">
        <v>43801</v>
      </c>
      <c r="D26" s="44" t="s">
        <v>215</v>
      </c>
      <c r="E26" s="58" t="s">
        <v>207</v>
      </c>
      <c r="F26" s="44">
        <v>43801</v>
      </c>
      <c r="G26" s="38">
        <v>44895</v>
      </c>
      <c r="H26" s="38">
        <v>44897</v>
      </c>
      <c r="I26" s="59">
        <v>10000</v>
      </c>
      <c r="J26" s="26" t="s">
        <v>85</v>
      </c>
      <c r="K26" s="60" t="s">
        <v>85</v>
      </c>
      <c r="L26" s="45">
        <f>L25+1</f>
        <v>4</v>
      </c>
      <c r="M26" s="44">
        <v>44530</v>
      </c>
      <c r="N26" s="44"/>
      <c r="O26" s="80">
        <v>1.26376335137625E-2</v>
      </c>
      <c r="P26" s="45">
        <f t="shared" si="44"/>
        <v>729</v>
      </c>
      <c r="Q26" s="45">
        <f>P26/365</f>
        <v>1.9972602739726026</v>
      </c>
      <c r="R26" s="37">
        <f>M26-M25</f>
        <v>183</v>
      </c>
      <c r="S26" s="37">
        <f t="shared" si="45"/>
        <v>0.50136986301369868</v>
      </c>
      <c r="T26" s="37">
        <f t="shared" si="46"/>
        <v>1.0255618855044972</v>
      </c>
      <c r="U26" s="37">
        <f>T26/T25</f>
        <v>1.0055445682999693</v>
      </c>
      <c r="V26" s="62">
        <f t="shared" si="47"/>
        <v>5.5292537634034416E-3</v>
      </c>
      <c r="W26" s="90">
        <f t="shared" si="48"/>
        <v>1.1028293025367519E-2</v>
      </c>
      <c r="X26" s="37">
        <v>249.23329937191599</v>
      </c>
      <c r="Y26" s="37">
        <f>X26/100</f>
        <v>2.4923329937191601</v>
      </c>
      <c r="Z26" s="37">
        <v>0.97501923059653606</v>
      </c>
      <c r="AA26" s="37">
        <v>277.44</v>
      </c>
      <c r="AB26" s="37">
        <f t="shared" si="49"/>
        <v>284.53188951436772</v>
      </c>
      <c r="AC26" s="37">
        <f t="shared" si="50"/>
        <v>284.53188951436772</v>
      </c>
      <c r="AD26" s="37">
        <f t="shared" si="51"/>
        <v>0</v>
      </c>
      <c r="AE26" s="37">
        <f t="shared" si="52"/>
        <v>2.4923329937191636</v>
      </c>
      <c r="AF26" s="41">
        <f t="shared" si="53"/>
        <v>3.5527136788005009E-15</v>
      </c>
      <c r="AH26" s="41"/>
      <c r="AI26" s="41"/>
    </row>
    <row r="27" spans="1:41" ht="49.5">
      <c r="A27" s="45">
        <f>A26+1</f>
        <v>5</v>
      </c>
      <c r="B27" s="44" t="s">
        <v>215</v>
      </c>
      <c r="C27" s="44">
        <v>43801</v>
      </c>
      <c r="D27" s="44" t="s">
        <v>215</v>
      </c>
      <c r="E27" s="58" t="s">
        <v>207</v>
      </c>
      <c r="F27" s="44">
        <v>43801</v>
      </c>
      <c r="G27" s="38">
        <v>44895</v>
      </c>
      <c r="H27" s="38">
        <v>44897</v>
      </c>
      <c r="I27" s="59">
        <v>10000</v>
      </c>
      <c r="J27" s="26" t="s">
        <v>85</v>
      </c>
      <c r="K27" s="60" t="s">
        <v>85</v>
      </c>
      <c r="L27" s="45">
        <f>L26+1</f>
        <v>5</v>
      </c>
      <c r="M27" s="44">
        <v>44711</v>
      </c>
      <c r="N27" s="44"/>
      <c r="O27" s="80">
        <v>1.2482805284952801E-2</v>
      </c>
      <c r="P27" s="45">
        <f t="shared" si="44"/>
        <v>910</v>
      </c>
      <c r="Q27" s="45">
        <f>P27/365</f>
        <v>2.493150684931507</v>
      </c>
      <c r="R27" s="37">
        <f>M27-M26</f>
        <v>181</v>
      </c>
      <c r="S27" s="37">
        <f t="shared" si="45"/>
        <v>0.49589041095890413</v>
      </c>
      <c r="T27" s="37">
        <f t="shared" si="46"/>
        <v>1.0316108519949363</v>
      </c>
      <c r="U27" s="37">
        <f>T27/T26</f>
        <v>1.0058981974427252</v>
      </c>
      <c r="V27" s="62">
        <f t="shared" si="47"/>
        <v>5.8808711719840669E-3</v>
      </c>
      <c r="W27" s="90">
        <f t="shared" si="48"/>
        <v>1.1859215346818698E-2</v>
      </c>
      <c r="X27" s="37">
        <v>306.39270036281903</v>
      </c>
      <c r="Y27" s="37">
        <f>X27/100</f>
        <v>3.0639270036281903</v>
      </c>
      <c r="Z27" s="37">
        <v>0.96926429066796105</v>
      </c>
      <c r="AA27" s="37">
        <v>277.44</v>
      </c>
      <c r="AB27" s="37">
        <f t="shared" si="49"/>
        <v>286.2101147774751</v>
      </c>
      <c r="AC27" s="37">
        <f t="shared" si="50"/>
        <v>286.2101147774751</v>
      </c>
      <c r="AD27" s="37">
        <f t="shared" si="51"/>
        <v>0</v>
      </c>
      <c r="AE27" s="37">
        <f t="shared" si="52"/>
        <v>3.0639270036281832</v>
      </c>
      <c r="AF27" s="41">
        <f t="shared" si="53"/>
        <v>-7.1054273576010019E-15</v>
      </c>
      <c r="AH27" s="41"/>
      <c r="AI27" s="41"/>
    </row>
    <row r="28" spans="1:41" ht="49.5">
      <c r="A28" s="45">
        <f>A27+1</f>
        <v>6</v>
      </c>
      <c r="B28" s="44" t="s">
        <v>215</v>
      </c>
      <c r="C28" s="44">
        <v>43801</v>
      </c>
      <c r="D28" s="44" t="s">
        <v>215</v>
      </c>
      <c r="E28" s="58" t="s">
        <v>207</v>
      </c>
      <c r="F28" s="44">
        <v>43801</v>
      </c>
      <c r="G28" s="38">
        <v>44895</v>
      </c>
      <c r="H28" s="38">
        <v>44897</v>
      </c>
      <c r="I28" s="59">
        <v>10000</v>
      </c>
      <c r="J28" s="26" t="s">
        <v>85</v>
      </c>
      <c r="K28" s="60" t="s">
        <v>85</v>
      </c>
      <c r="L28" s="45">
        <f>L27+1</f>
        <v>6</v>
      </c>
      <c r="M28" s="44">
        <v>44895</v>
      </c>
      <c r="N28" s="44"/>
      <c r="O28" s="80">
        <v>1.2331898720052401E-2</v>
      </c>
      <c r="P28" s="45">
        <f t="shared" si="44"/>
        <v>1094</v>
      </c>
      <c r="Q28" s="45">
        <f>P28/365</f>
        <v>2.9972602739726026</v>
      </c>
      <c r="R28" s="37">
        <f>M28-M27</f>
        <v>184</v>
      </c>
      <c r="S28" s="37">
        <f t="shared" si="45"/>
        <v>0.50410958904109593</v>
      </c>
      <c r="T28" s="37">
        <f t="shared" si="46"/>
        <v>1.0376534960051489</v>
      </c>
      <c r="U28" s="37">
        <f>T28/T27</f>
        <v>1.005857483951945</v>
      </c>
      <c r="V28" s="62">
        <f t="shared" si="47"/>
        <v>5.8403955902199744E-3</v>
      </c>
      <c r="W28" s="90">
        <f t="shared" si="48"/>
        <v>1.1585567339295057E-2</v>
      </c>
      <c r="X28" s="37">
        <v>362.84884460165802</v>
      </c>
      <c r="Y28" s="37">
        <f>X28/100</f>
        <v>3.62848844601658</v>
      </c>
      <c r="Z28" s="37">
        <v>0.96365247081449112</v>
      </c>
      <c r="AA28" s="37">
        <v>277.44</v>
      </c>
      <c r="AB28" s="37">
        <f t="shared" si="49"/>
        <v>287.88658593166861</v>
      </c>
      <c r="AC28" s="37">
        <f t="shared" si="50"/>
        <v>287.88658593166849</v>
      </c>
      <c r="AD28" s="37">
        <f t="shared" si="51"/>
        <v>0</v>
      </c>
      <c r="AE28" s="37">
        <f t="shared" si="52"/>
        <v>3.6284884460165299</v>
      </c>
      <c r="AF28" s="41">
        <f t="shared" si="53"/>
        <v>-5.0182080713057076E-14</v>
      </c>
      <c r="AH28" s="41"/>
      <c r="AI28" s="41"/>
    </row>
    <row r="29" spans="1:41">
      <c r="A29" s="45"/>
      <c r="B29" s="44"/>
      <c r="C29" s="44"/>
      <c r="D29" s="44"/>
      <c r="E29" s="44"/>
      <c r="F29" s="38"/>
      <c r="G29" s="38"/>
      <c r="H29" s="38"/>
      <c r="I29" s="59"/>
      <c r="J29" s="26"/>
      <c r="K29" s="26"/>
      <c r="L29" s="45"/>
      <c r="M29" s="38"/>
      <c r="N29" s="38"/>
      <c r="O29" s="64"/>
      <c r="P29" s="45"/>
      <c r="Q29" s="45"/>
      <c r="V29" s="62"/>
      <c r="W29" s="65"/>
      <c r="AH29" s="41"/>
      <c r="AI29" s="41"/>
    </row>
    <row r="30" spans="1:41" ht="49.5">
      <c r="A30" s="45">
        <v>1</v>
      </c>
      <c r="B30" s="44" t="s">
        <v>215</v>
      </c>
      <c r="C30" s="44">
        <v>43801</v>
      </c>
      <c r="D30" s="44" t="s">
        <v>215</v>
      </c>
      <c r="E30" s="58" t="s">
        <v>207</v>
      </c>
      <c r="F30" s="38">
        <v>43801</v>
      </c>
      <c r="G30" s="38">
        <v>44895</v>
      </c>
      <c r="H30" s="38">
        <v>44897</v>
      </c>
      <c r="I30" s="59">
        <v>10000</v>
      </c>
      <c r="J30" s="26" t="s">
        <v>216</v>
      </c>
      <c r="K30" s="26" t="s">
        <v>216</v>
      </c>
      <c r="L30" s="45">
        <v>1</v>
      </c>
      <c r="M30" s="38">
        <v>43984</v>
      </c>
      <c r="N30" s="38"/>
      <c r="O30" s="67"/>
      <c r="P30" s="45">
        <f t="shared" ref="P30:P35" si="54">M30-F30</f>
        <v>183</v>
      </c>
      <c r="Q30" s="45">
        <f t="shared" ref="Q30:Q35" si="55">P30/365</f>
        <v>0.50136986301369868</v>
      </c>
      <c r="R30" s="37">
        <f t="shared" ref="R30:R35" si="56">M30-F30</f>
        <v>183</v>
      </c>
      <c r="S30" s="37">
        <f t="shared" ref="S30:S35" si="57">R30/365</f>
        <v>0.50136986301369868</v>
      </c>
      <c r="T30" s="37">
        <f t="shared" ref="T30:T35" si="58">EXP(O30*Q30)</f>
        <v>1</v>
      </c>
      <c r="U30" s="37">
        <f t="shared" ref="U30:U35" si="59">T30</f>
        <v>1</v>
      </c>
      <c r="V30" s="62">
        <f t="shared" ref="V30:V35" si="60">LN(U30)</f>
        <v>0</v>
      </c>
      <c r="W30" s="67"/>
      <c r="X30" s="37">
        <v>9926.1404191749498</v>
      </c>
      <c r="Y30" s="37">
        <f t="shared" ref="Y30:Z35" si="61">X30/100</f>
        <v>99.261404191749492</v>
      </c>
      <c r="Z30" s="16">
        <f t="shared" si="61"/>
        <v>0.99261404191749492</v>
      </c>
      <c r="AH30" s="41"/>
      <c r="AI30" s="41"/>
    </row>
    <row r="31" spans="1:41" ht="49.5">
      <c r="A31" s="45">
        <f>A30+1</f>
        <v>2</v>
      </c>
      <c r="B31" s="44" t="s">
        <v>215</v>
      </c>
      <c r="C31" s="44">
        <v>43801</v>
      </c>
      <c r="D31" s="44" t="s">
        <v>215</v>
      </c>
      <c r="E31" s="58" t="s">
        <v>207</v>
      </c>
      <c r="F31" s="38">
        <v>43801</v>
      </c>
      <c r="G31" s="38">
        <v>44895</v>
      </c>
      <c r="H31" s="38">
        <v>44897</v>
      </c>
      <c r="I31" s="59">
        <v>10000</v>
      </c>
      <c r="J31" s="26" t="s">
        <v>216</v>
      </c>
      <c r="K31" s="26" t="s">
        <v>216</v>
      </c>
      <c r="L31" s="45">
        <f>L30+1</f>
        <v>2</v>
      </c>
      <c r="M31" s="38">
        <v>44167</v>
      </c>
      <c r="N31" s="38"/>
      <c r="O31" s="67"/>
      <c r="P31" s="45">
        <f t="shared" si="54"/>
        <v>366</v>
      </c>
      <c r="Q31" s="45">
        <f t="shared" si="55"/>
        <v>1.0027397260273974</v>
      </c>
      <c r="R31" s="37">
        <f t="shared" si="56"/>
        <v>366</v>
      </c>
      <c r="S31" s="37">
        <f t="shared" si="57"/>
        <v>1.0027397260273974</v>
      </c>
      <c r="T31" s="37">
        <f t="shared" si="58"/>
        <v>1</v>
      </c>
      <c r="U31" s="37">
        <f t="shared" si="59"/>
        <v>1</v>
      </c>
      <c r="V31" s="62">
        <f t="shared" si="60"/>
        <v>0</v>
      </c>
      <c r="W31" s="67"/>
      <c r="X31" s="37">
        <v>9863.4719454434908</v>
      </c>
      <c r="Y31" s="37">
        <f t="shared" si="61"/>
        <v>98.634719454434901</v>
      </c>
      <c r="Z31" s="16">
        <f t="shared" si="61"/>
        <v>0.98634719454434905</v>
      </c>
      <c r="AH31" s="41"/>
      <c r="AI31" s="41"/>
    </row>
    <row r="32" spans="1:41" ht="49.5">
      <c r="A32" s="45">
        <f>A31+1</f>
        <v>3</v>
      </c>
      <c r="B32" s="44" t="s">
        <v>215</v>
      </c>
      <c r="C32" s="44">
        <v>43801</v>
      </c>
      <c r="D32" s="44" t="s">
        <v>215</v>
      </c>
      <c r="E32" s="58" t="s">
        <v>207</v>
      </c>
      <c r="F32" s="38">
        <v>43801</v>
      </c>
      <c r="G32" s="38">
        <v>44895</v>
      </c>
      <c r="H32" s="38">
        <v>44897</v>
      </c>
      <c r="I32" s="59">
        <v>10000</v>
      </c>
      <c r="J32" s="26" t="s">
        <v>216</v>
      </c>
      <c r="K32" s="26" t="s">
        <v>216</v>
      </c>
      <c r="L32" s="45">
        <f>L31+1</f>
        <v>3</v>
      </c>
      <c r="M32" s="38">
        <v>44349</v>
      </c>
      <c r="N32" s="38"/>
      <c r="O32" s="67"/>
      <c r="P32" s="45">
        <f t="shared" si="54"/>
        <v>548</v>
      </c>
      <c r="Q32" s="45">
        <f t="shared" si="55"/>
        <v>1.5013698630136987</v>
      </c>
      <c r="R32" s="37">
        <f t="shared" si="56"/>
        <v>548</v>
      </c>
      <c r="S32" s="37">
        <f t="shared" si="57"/>
        <v>1.5013698630136987</v>
      </c>
      <c r="T32" s="37">
        <f t="shared" si="58"/>
        <v>1</v>
      </c>
      <c r="U32" s="37">
        <f t="shared" si="59"/>
        <v>1</v>
      </c>
      <c r="V32" s="62">
        <f t="shared" si="60"/>
        <v>0</v>
      </c>
      <c r="W32" s="67"/>
      <c r="X32" s="37">
        <v>9804.1949587011804</v>
      </c>
      <c r="Y32" s="37">
        <f t="shared" si="61"/>
        <v>98.0419495870118</v>
      </c>
      <c r="Z32" s="16">
        <f t="shared" si="61"/>
        <v>0.98041949587011801</v>
      </c>
      <c r="AH32" s="41"/>
      <c r="AI32" s="41"/>
    </row>
    <row r="33" spans="1:35" ht="49.5">
      <c r="A33" s="45">
        <f>A32+1</f>
        <v>4</v>
      </c>
      <c r="B33" s="44" t="s">
        <v>215</v>
      </c>
      <c r="C33" s="44">
        <v>43801</v>
      </c>
      <c r="D33" s="44" t="s">
        <v>215</v>
      </c>
      <c r="E33" s="58" t="s">
        <v>207</v>
      </c>
      <c r="F33" s="38">
        <v>43801</v>
      </c>
      <c r="G33" s="38">
        <v>44895</v>
      </c>
      <c r="H33" s="38">
        <v>44897</v>
      </c>
      <c r="I33" s="59">
        <v>10000</v>
      </c>
      <c r="J33" s="26" t="s">
        <v>216</v>
      </c>
      <c r="K33" s="26" t="s">
        <v>216</v>
      </c>
      <c r="L33" s="45">
        <f>L32+1</f>
        <v>4</v>
      </c>
      <c r="M33" s="38">
        <v>44532</v>
      </c>
      <c r="N33" s="38"/>
      <c r="O33" s="67"/>
      <c r="P33" s="45">
        <f t="shared" si="54"/>
        <v>731</v>
      </c>
      <c r="Q33" s="45">
        <f t="shared" si="55"/>
        <v>2.0027397260273974</v>
      </c>
      <c r="R33" s="37">
        <f t="shared" si="56"/>
        <v>731</v>
      </c>
      <c r="S33" s="37">
        <f t="shared" si="57"/>
        <v>2.0027397260273974</v>
      </c>
      <c r="T33" s="37">
        <f t="shared" si="58"/>
        <v>1</v>
      </c>
      <c r="U33" s="37">
        <f t="shared" si="59"/>
        <v>1</v>
      </c>
      <c r="V33" s="62">
        <f t="shared" si="60"/>
        <v>0</v>
      </c>
      <c r="W33" s="67"/>
      <c r="X33" s="37">
        <v>9750.19230596536</v>
      </c>
      <c r="Y33" s="37">
        <f t="shared" si="61"/>
        <v>97.501923059653606</v>
      </c>
      <c r="Z33" s="16">
        <f t="shared" si="61"/>
        <v>0.97501923059653606</v>
      </c>
      <c r="AH33" s="41"/>
      <c r="AI33" s="41"/>
    </row>
    <row r="34" spans="1:35" ht="49.5">
      <c r="A34" s="45">
        <f>A33+1</f>
        <v>5</v>
      </c>
      <c r="B34" s="44" t="s">
        <v>215</v>
      </c>
      <c r="C34" s="44">
        <v>43801</v>
      </c>
      <c r="D34" s="44" t="s">
        <v>215</v>
      </c>
      <c r="E34" s="58" t="s">
        <v>207</v>
      </c>
      <c r="F34" s="38">
        <v>43801</v>
      </c>
      <c r="G34" s="38">
        <v>44895</v>
      </c>
      <c r="H34" s="38">
        <v>44897</v>
      </c>
      <c r="I34" s="59">
        <v>10000</v>
      </c>
      <c r="J34" s="26" t="s">
        <v>216</v>
      </c>
      <c r="K34" s="26" t="s">
        <v>216</v>
      </c>
      <c r="L34" s="45">
        <f>L33+1</f>
        <v>5</v>
      </c>
      <c r="M34" s="38">
        <v>44714</v>
      </c>
      <c r="N34" s="38"/>
      <c r="O34" s="67"/>
      <c r="P34" s="45">
        <f t="shared" si="54"/>
        <v>913</v>
      </c>
      <c r="Q34" s="45">
        <f t="shared" si="55"/>
        <v>2.5013698630136987</v>
      </c>
      <c r="R34" s="37">
        <f t="shared" si="56"/>
        <v>913</v>
      </c>
      <c r="S34" s="37">
        <f t="shared" si="57"/>
        <v>2.5013698630136987</v>
      </c>
      <c r="T34" s="37">
        <f t="shared" si="58"/>
        <v>1</v>
      </c>
      <c r="U34" s="37">
        <f t="shared" si="59"/>
        <v>1</v>
      </c>
      <c r="V34" s="62">
        <f t="shared" si="60"/>
        <v>0</v>
      </c>
      <c r="W34" s="67"/>
      <c r="X34" s="37">
        <v>9692.64290667961</v>
      </c>
      <c r="Y34" s="37">
        <f t="shared" si="61"/>
        <v>96.926429066796103</v>
      </c>
      <c r="Z34" s="16">
        <f t="shared" si="61"/>
        <v>0.96926429066796105</v>
      </c>
      <c r="AH34" s="41"/>
      <c r="AI34" s="41"/>
    </row>
    <row r="35" spans="1:35" ht="49.5">
      <c r="A35" s="45">
        <f>A34+1</f>
        <v>6</v>
      </c>
      <c r="B35" s="44" t="s">
        <v>215</v>
      </c>
      <c r="C35" s="44">
        <v>43801</v>
      </c>
      <c r="D35" s="44" t="s">
        <v>215</v>
      </c>
      <c r="E35" s="58" t="s">
        <v>207</v>
      </c>
      <c r="F35" s="38">
        <v>43801</v>
      </c>
      <c r="G35" s="38">
        <v>44895</v>
      </c>
      <c r="H35" s="38">
        <v>44897</v>
      </c>
      <c r="I35" s="59">
        <v>10000</v>
      </c>
      <c r="J35" s="26" t="s">
        <v>216</v>
      </c>
      <c r="K35" s="26" t="s">
        <v>216</v>
      </c>
      <c r="L35" s="45">
        <f>L34+1</f>
        <v>6</v>
      </c>
      <c r="M35" s="38">
        <v>44897</v>
      </c>
      <c r="N35" s="38"/>
      <c r="O35" s="67"/>
      <c r="P35" s="45">
        <f t="shared" si="54"/>
        <v>1096</v>
      </c>
      <c r="Q35" s="45">
        <f t="shared" si="55"/>
        <v>3.0027397260273974</v>
      </c>
      <c r="R35" s="37">
        <f t="shared" si="56"/>
        <v>1096</v>
      </c>
      <c r="S35" s="37">
        <f t="shared" si="57"/>
        <v>3.0027397260273974</v>
      </c>
      <c r="T35" s="37">
        <f t="shared" si="58"/>
        <v>1</v>
      </c>
      <c r="U35" s="37">
        <f t="shared" si="59"/>
        <v>1</v>
      </c>
      <c r="V35" s="62">
        <f t="shared" si="60"/>
        <v>0</v>
      </c>
      <c r="W35" s="67"/>
      <c r="X35" s="37">
        <v>9636.5247081449106</v>
      </c>
      <c r="Y35" s="37">
        <f t="shared" si="61"/>
        <v>96.365247081449112</v>
      </c>
      <c r="Z35" s="16">
        <f t="shared" si="61"/>
        <v>0.96365247081449112</v>
      </c>
      <c r="AH35" s="41"/>
      <c r="AI35" s="41"/>
    </row>
    <row r="36" spans="1:35">
      <c r="A36" s="45"/>
      <c r="B36" s="44"/>
      <c r="C36" s="44"/>
      <c r="D36" s="44"/>
      <c r="E36" s="44"/>
      <c r="F36" s="38"/>
      <c r="G36" s="38"/>
      <c r="H36" s="38"/>
      <c r="I36" s="59"/>
      <c r="J36" s="26"/>
      <c r="K36" s="26"/>
      <c r="L36" s="45"/>
      <c r="M36" s="38"/>
      <c r="N36" s="38"/>
      <c r="O36" s="67"/>
      <c r="P36" s="45"/>
      <c r="Q36" s="45"/>
      <c r="V36" s="62"/>
      <c r="W36" s="67"/>
      <c r="AH36" s="41"/>
      <c r="AI36" s="41"/>
    </row>
    <row r="37" spans="1:35" ht="49.5">
      <c r="A37" s="45">
        <v>1</v>
      </c>
      <c r="B37" s="44" t="s">
        <v>215</v>
      </c>
      <c r="C37" s="44">
        <v>43801</v>
      </c>
      <c r="D37" s="44" t="s">
        <v>215</v>
      </c>
      <c r="E37" s="58" t="s">
        <v>207</v>
      </c>
      <c r="F37" s="44">
        <v>43801</v>
      </c>
      <c r="G37" s="38">
        <v>44895</v>
      </c>
      <c r="H37" s="38">
        <v>44897</v>
      </c>
      <c r="I37" s="59">
        <v>10000</v>
      </c>
      <c r="J37" s="26" t="s">
        <v>85</v>
      </c>
      <c r="K37" s="60" t="s">
        <v>85</v>
      </c>
      <c r="L37" s="45">
        <v>1</v>
      </c>
      <c r="M37" s="44">
        <v>43980</v>
      </c>
      <c r="N37" s="44"/>
      <c r="O37" s="80">
        <v>1.48175552339317E-2</v>
      </c>
      <c r="P37" s="45">
        <f t="shared" ref="P37:P42" si="62">M37-F37</f>
        <v>179</v>
      </c>
      <c r="Q37" s="45">
        <f t="shared" ref="Q37:Q42" si="63">P37/365</f>
        <v>0.49041095890410957</v>
      </c>
      <c r="R37" s="37">
        <f>M37-F37</f>
        <v>179</v>
      </c>
      <c r="S37" s="37">
        <f t="shared" ref="S37:S42" si="64">R37/365</f>
        <v>0.49041095890410957</v>
      </c>
      <c r="T37" s="37">
        <f t="shared" ref="T37:T42" si="65">EXP(O37*Q37)</f>
        <v>1.007293157942408</v>
      </c>
      <c r="U37" s="37">
        <f>T37</f>
        <v>1.007293157942408</v>
      </c>
      <c r="V37" s="62">
        <f t="shared" ref="V37:V42" si="66">LN(U37)</f>
        <v>7.2666914708870347E-3</v>
      </c>
      <c r="W37" s="90">
        <f t="shared" ref="W37:W42" si="67">V37/S37</f>
        <v>1.4817555233931664E-2</v>
      </c>
      <c r="X37" s="37">
        <v>-113.492616463323</v>
      </c>
      <c r="Y37" s="37">
        <f t="shared" ref="Y37:Y42" si="68">X37/100</f>
        <v>-1.13492616463323</v>
      </c>
      <c r="Z37" s="37">
        <v>0.99261404191749503</v>
      </c>
      <c r="AA37" s="37">
        <v>277.44</v>
      </c>
      <c r="AB37" s="37">
        <f t="shared" ref="AB37:AB42" si="69">(1+Y37/Z37/100)*AA37</f>
        <v>274.26783134411858</v>
      </c>
      <c r="AC37" s="37">
        <f t="shared" ref="AC37:AC42" si="70">AA37*T37</f>
        <v>279.46341373954169</v>
      </c>
      <c r="AD37" s="37">
        <f t="shared" ref="AD37:AD42" si="71">AC37-AB37</f>
        <v>5.1955823954231164</v>
      </c>
      <c r="AE37" s="37">
        <f t="shared" ref="AE37:AE42" si="72">Z37*((AC37-AD37)/AA37-1)*100</f>
        <v>-1.1349261646332383</v>
      </c>
      <c r="AF37" s="41">
        <f t="shared" ref="AF37:AF42" si="73">AE37-Y37</f>
        <v>-8.2156503822261584E-15</v>
      </c>
      <c r="AH37" s="41">
        <f t="shared" ref="AH37:AH42" si="74">(LN(1+AE37/100/Z37))/Q37</f>
        <v>-2.3448860118103477E-2</v>
      </c>
      <c r="AI37" s="41">
        <f>AH37</f>
        <v>-2.3448860118103477E-2</v>
      </c>
    </row>
    <row r="38" spans="1:35" ht="49.5">
      <c r="A38" s="45">
        <f>A37+1</f>
        <v>2</v>
      </c>
      <c r="B38" s="44" t="s">
        <v>215</v>
      </c>
      <c r="C38" s="44">
        <v>43801</v>
      </c>
      <c r="D38" s="44" t="s">
        <v>215</v>
      </c>
      <c r="E38" s="58" t="s">
        <v>207</v>
      </c>
      <c r="F38" s="44">
        <v>43801</v>
      </c>
      <c r="G38" s="38">
        <v>44895</v>
      </c>
      <c r="H38" s="38">
        <v>44897</v>
      </c>
      <c r="I38" s="59">
        <v>10000</v>
      </c>
      <c r="J38" s="26" t="s">
        <v>85</v>
      </c>
      <c r="K38" s="60" t="s">
        <v>85</v>
      </c>
      <c r="L38" s="45">
        <f>L37+1</f>
        <v>2</v>
      </c>
      <c r="M38" s="44">
        <v>44165</v>
      </c>
      <c r="N38" s="44"/>
      <c r="O38" s="80">
        <v>1.3718642726631401E-2</v>
      </c>
      <c r="P38" s="45">
        <f t="shared" si="62"/>
        <v>364</v>
      </c>
      <c r="Q38" s="45">
        <f t="shared" si="63"/>
        <v>0.99726027397260275</v>
      </c>
      <c r="R38" s="37">
        <f>M38-M37</f>
        <v>185</v>
      </c>
      <c r="S38" s="37">
        <f t="shared" si="64"/>
        <v>0.50684931506849318</v>
      </c>
      <c r="T38" s="37">
        <f t="shared" si="65"/>
        <v>1.013775071317278</v>
      </c>
      <c r="U38" s="37">
        <f>T38/T37</f>
        <v>1.0064349820345355</v>
      </c>
      <c r="V38" s="62">
        <f t="shared" si="66"/>
        <v>6.4143659332056707E-3</v>
      </c>
      <c r="W38" s="90">
        <f t="shared" si="67"/>
        <v>1.265537062497335E-2</v>
      </c>
      <c r="X38" s="37">
        <v>-104.960234604684</v>
      </c>
      <c r="Y38" s="37">
        <f t="shared" si="68"/>
        <v>-1.04960234604684</v>
      </c>
      <c r="Z38" s="37">
        <v>0.98634719454434905</v>
      </c>
      <c r="AA38" s="37">
        <v>277.44</v>
      </c>
      <c r="AB38" s="37">
        <f t="shared" si="69"/>
        <v>274.48767574239656</v>
      </c>
      <c r="AC38" s="37">
        <f t="shared" si="70"/>
        <v>281.26175578626561</v>
      </c>
      <c r="AD38" s="37">
        <f t="shared" si="71"/>
        <v>6.7740800438690485</v>
      </c>
      <c r="AE38" s="37">
        <f t="shared" si="72"/>
        <v>-1.0496023460468527</v>
      </c>
      <c r="AF38" s="41">
        <f t="shared" si="73"/>
        <v>-1.2656542480726785E-14</v>
      </c>
      <c r="AH38" s="41">
        <f t="shared" si="74"/>
        <v>-1.0727721782388615E-2</v>
      </c>
      <c r="AI38" s="41">
        <f>(AH38*Q38-AH37*Q37)/(Q38-Q37)</f>
        <v>1.5808390937895461E-3</v>
      </c>
    </row>
    <row r="39" spans="1:35" ht="49.5">
      <c r="A39" s="45">
        <f>A38+1</f>
        <v>3</v>
      </c>
      <c r="B39" s="44" t="s">
        <v>215</v>
      </c>
      <c r="C39" s="44">
        <v>43801</v>
      </c>
      <c r="D39" s="44" t="s">
        <v>215</v>
      </c>
      <c r="E39" s="58" t="s">
        <v>207</v>
      </c>
      <c r="F39" s="44">
        <v>43801</v>
      </c>
      <c r="G39" s="38">
        <v>44895</v>
      </c>
      <c r="H39" s="38">
        <v>44897</v>
      </c>
      <c r="I39" s="59">
        <v>10000</v>
      </c>
      <c r="J39" s="26" t="s">
        <v>85</v>
      </c>
      <c r="K39" s="60" t="s">
        <v>85</v>
      </c>
      <c r="L39" s="45">
        <f>L38+1</f>
        <v>3</v>
      </c>
      <c r="M39" s="44">
        <v>44347</v>
      </c>
      <c r="N39" s="44"/>
      <c r="O39" s="80">
        <v>1.3177027853279601E-2</v>
      </c>
      <c r="P39" s="45">
        <f t="shared" si="62"/>
        <v>546</v>
      </c>
      <c r="Q39" s="45">
        <f t="shared" si="63"/>
        <v>1.4958904109589042</v>
      </c>
      <c r="R39" s="37">
        <f>M39-M38</f>
        <v>182</v>
      </c>
      <c r="S39" s="37">
        <f t="shared" si="64"/>
        <v>0.49863013698630138</v>
      </c>
      <c r="T39" s="37">
        <f t="shared" si="65"/>
        <v>1.0199069418060409</v>
      </c>
      <c r="U39" s="37">
        <f>T39/T38</f>
        <v>1.0060485512637387</v>
      </c>
      <c r="V39" s="62">
        <f t="shared" si="66"/>
        <v>6.030332206566646E-3</v>
      </c>
      <c r="W39" s="90">
        <f t="shared" si="67"/>
        <v>1.2093798106575966E-2</v>
      </c>
      <c r="X39" s="37">
        <v>-234.74777301146301</v>
      </c>
      <c r="Y39" s="37">
        <f t="shared" si="68"/>
        <v>-2.3474777301146301</v>
      </c>
      <c r="Z39" s="37">
        <v>0.98041949587011801</v>
      </c>
      <c r="AA39" s="37">
        <v>277.44</v>
      </c>
      <c r="AB39" s="37">
        <f t="shared" si="69"/>
        <v>270.79708618416453</v>
      </c>
      <c r="AC39" s="37">
        <f t="shared" si="70"/>
        <v>282.96298193466799</v>
      </c>
      <c r="AD39" s="37">
        <f t="shared" si="71"/>
        <v>12.165895750503466</v>
      </c>
      <c r="AE39" s="37">
        <f t="shared" si="72"/>
        <v>-2.3474777301146403</v>
      </c>
      <c r="AF39" s="41">
        <f t="shared" si="73"/>
        <v>-1.021405182655144E-14</v>
      </c>
      <c r="AH39" s="41">
        <f t="shared" si="74"/>
        <v>-1.6200994714142176E-2</v>
      </c>
      <c r="AI39" s="41">
        <f>(AH39*Q39-AH38*Q38)/(Q39-Q38)</f>
        <v>-2.7147540577649298E-2</v>
      </c>
    </row>
    <row r="40" spans="1:35" ht="49.5">
      <c r="A40" s="45">
        <f>A39+1</f>
        <v>4</v>
      </c>
      <c r="B40" s="44" t="s">
        <v>215</v>
      </c>
      <c r="C40" s="44">
        <v>43801</v>
      </c>
      <c r="D40" s="44" t="s">
        <v>215</v>
      </c>
      <c r="E40" s="58" t="s">
        <v>207</v>
      </c>
      <c r="F40" s="44">
        <v>43801</v>
      </c>
      <c r="G40" s="38">
        <v>44895</v>
      </c>
      <c r="H40" s="38">
        <v>44897</v>
      </c>
      <c r="I40" s="59">
        <v>10000</v>
      </c>
      <c r="J40" s="26" t="s">
        <v>85</v>
      </c>
      <c r="K40" s="60" t="s">
        <v>85</v>
      </c>
      <c r="L40" s="45">
        <f>L39+1</f>
        <v>4</v>
      </c>
      <c r="M40" s="44">
        <v>44530</v>
      </c>
      <c r="N40" s="44"/>
      <c r="O40" s="80">
        <v>1.26376335137625E-2</v>
      </c>
      <c r="P40" s="45">
        <f t="shared" si="62"/>
        <v>729</v>
      </c>
      <c r="Q40" s="45">
        <f t="shared" si="63"/>
        <v>1.9972602739726026</v>
      </c>
      <c r="R40" s="37">
        <f>M40-M39</f>
        <v>183</v>
      </c>
      <c r="S40" s="37">
        <f t="shared" si="64"/>
        <v>0.50136986301369868</v>
      </c>
      <c r="T40" s="37">
        <f t="shared" si="65"/>
        <v>1.0255618855044972</v>
      </c>
      <c r="U40" s="37">
        <f>T40/T39</f>
        <v>1.0055445682999693</v>
      </c>
      <c r="V40" s="62">
        <f t="shared" si="66"/>
        <v>5.5292537634034416E-3</v>
      </c>
      <c r="W40" s="90">
        <f t="shared" si="67"/>
        <v>1.1028293025367519E-2</v>
      </c>
      <c r="X40" s="37">
        <v>-236.08773323800099</v>
      </c>
      <c r="Y40" s="37">
        <f t="shared" si="68"/>
        <v>-2.3608773323800101</v>
      </c>
      <c r="Z40" s="37">
        <v>0.97501923059653606</v>
      </c>
      <c r="AA40" s="37">
        <v>277.44</v>
      </c>
      <c r="AB40" s="37">
        <f t="shared" si="69"/>
        <v>270.72216524822011</v>
      </c>
      <c r="AC40" s="37">
        <f t="shared" si="70"/>
        <v>284.53188951436772</v>
      </c>
      <c r="AD40" s="37">
        <f t="shared" si="71"/>
        <v>13.809724266147612</v>
      </c>
      <c r="AE40" s="37">
        <f t="shared" si="72"/>
        <v>-2.3608773323800092</v>
      </c>
      <c r="AF40" s="41">
        <f t="shared" si="73"/>
        <v>0</v>
      </c>
      <c r="AH40" s="41">
        <f t="shared" si="74"/>
        <v>-1.2272621358451655E-2</v>
      </c>
      <c r="AI40" s="41">
        <f>(AH40*Q40-AH39*Q39)/(Q40-Q39)</f>
        <v>-5.5190085458812642E-4</v>
      </c>
    </row>
    <row r="41" spans="1:35" ht="49.5">
      <c r="A41" s="45">
        <f>A40+1</f>
        <v>5</v>
      </c>
      <c r="B41" s="44" t="s">
        <v>215</v>
      </c>
      <c r="C41" s="44">
        <v>43801</v>
      </c>
      <c r="D41" s="44" t="s">
        <v>215</v>
      </c>
      <c r="E41" s="58" t="s">
        <v>207</v>
      </c>
      <c r="F41" s="44">
        <v>43801</v>
      </c>
      <c r="G41" s="38">
        <v>44895</v>
      </c>
      <c r="H41" s="38">
        <v>44897</v>
      </c>
      <c r="I41" s="59">
        <v>10000</v>
      </c>
      <c r="J41" s="26" t="s">
        <v>85</v>
      </c>
      <c r="K41" s="60" t="s">
        <v>85</v>
      </c>
      <c r="L41" s="45">
        <f>L40+1</f>
        <v>5</v>
      </c>
      <c r="M41" s="44">
        <v>44711</v>
      </c>
      <c r="N41" s="44"/>
      <c r="O41" s="80">
        <v>1.2482805284952801E-2</v>
      </c>
      <c r="P41" s="45">
        <f t="shared" si="62"/>
        <v>910</v>
      </c>
      <c r="Q41" s="45">
        <f t="shared" si="63"/>
        <v>2.493150684931507</v>
      </c>
      <c r="R41" s="37">
        <f>M41-M40</f>
        <v>181</v>
      </c>
      <c r="S41" s="37">
        <f t="shared" si="64"/>
        <v>0.49589041095890413</v>
      </c>
      <c r="T41" s="37">
        <f t="shared" si="65"/>
        <v>1.0316108519949363</v>
      </c>
      <c r="U41" s="37">
        <f>T41/T40</f>
        <v>1.0058981974427252</v>
      </c>
      <c r="V41" s="62">
        <f t="shared" si="66"/>
        <v>5.8808711719840669E-3</v>
      </c>
      <c r="W41" s="90">
        <f t="shared" si="67"/>
        <v>1.1859215346818698E-2</v>
      </c>
      <c r="X41" s="37">
        <v>-371.90251737650198</v>
      </c>
      <c r="Y41" s="37">
        <f t="shared" si="68"/>
        <v>-3.71902517376502</v>
      </c>
      <c r="Z41" s="37">
        <v>0.96926429066796105</v>
      </c>
      <c r="AA41" s="37">
        <v>277.44</v>
      </c>
      <c r="AB41" s="37">
        <f t="shared" si="69"/>
        <v>266.79474716087697</v>
      </c>
      <c r="AC41" s="37">
        <f t="shared" si="70"/>
        <v>286.2101147774751</v>
      </c>
      <c r="AD41" s="37">
        <f t="shared" si="71"/>
        <v>19.415367616598132</v>
      </c>
      <c r="AE41" s="37">
        <f t="shared" si="72"/>
        <v>-3.719025173765024</v>
      </c>
      <c r="AF41" s="41">
        <f t="shared" si="73"/>
        <v>-3.9968028886505635E-15</v>
      </c>
      <c r="AH41" s="41">
        <f t="shared" si="74"/>
        <v>-1.5693021799105776E-2</v>
      </c>
      <c r="AI41" s="41">
        <f>(AH41*Q41-AH40*Q40)/(Q41-Q40)</f>
        <v>-2.9469109761740327E-2</v>
      </c>
    </row>
    <row r="42" spans="1:35" ht="49.5">
      <c r="A42" s="45">
        <f>A41+1</f>
        <v>6</v>
      </c>
      <c r="B42" s="44" t="s">
        <v>215</v>
      </c>
      <c r="C42" s="44">
        <v>43801</v>
      </c>
      <c r="D42" s="44" t="s">
        <v>215</v>
      </c>
      <c r="E42" s="58" t="s">
        <v>207</v>
      </c>
      <c r="F42" s="44">
        <v>43801</v>
      </c>
      <c r="G42" s="38">
        <v>44895</v>
      </c>
      <c r="H42" s="38">
        <v>44897</v>
      </c>
      <c r="I42" s="59">
        <v>10000</v>
      </c>
      <c r="J42" s="26" t="s">
        <v>85</v>
      </c>
      <c r="K42" s="60" t="s">
        <v>85</v>
      </c>
      <c r="L42" s="45">
        <f>L41+1</f>
        <v>6</v>
      </c>
      <c r="M42" s="44">
        <v>44895</v>
      </c>
      <c r="N42" s="44"/>
      <c r="O42" s="80">
        <v>1.2331898720052401E-2</v>
      </c>
      <c r="P42" s="45">
        <f t="shared" si="62"/>
        <v>1094</v>
      </c>
      <c r="Q42" s="45">
        <f t="shared" si="63"/>
        <v>2.9972602739726026</v>
      </c>
      <c r="R42" s="37">
        <f>M42-M41</f>
        <v>184</v>
      </c>
      <c r="S42" s="37">
        <f t="shared" si="64"/>
        <v>0.50410958904109593</v>
      </c>
      <c r="T42" s="37">
        <f t="shared" si="65"/>
        <v>1.0376534960051489</v>
      </c>
      <c r="U42" s="37">
        <f>T42/T41</f>
        <v>1.005857483951945</v>
      </c>
      <c r="V42" s="62">
        <f t="shared" si="66"/>
        <v>5.8403955902199744E-3</v>
      </c>
      <c r="W42" s="90">
        <f t="shared" si="67"/>
        <v>1.1585567339295057E-2</v>
      </c>
      <c r="X42" s="37">
        <v>-371.07050333346399</v>
      </c>
      <c r="Y42" s="37">
        <f t="shared" si="68"/>
        <v>-3.7107050333346399</v>
      </c>
      <c r="Z42" s="37">
        <v>0.96365247081449112</v>
      </c>
      <c r="AA42" s="37">
        <v>277.44</v>
      </c>
      <c r="AB42" s="37">
        <f t="shared" si="69"/>
        <v>266.75670871368993</v>
      </c>
      <c r="AC42" s="37">
        <f t="shared" si="70"/>
        <v>287.88658593166849</v>
      </c>
      <c r="AD42" s="37">
        <f t="shared" si="71"/>
        <v>21.12987721797856</v>
      </c>
      <c r="AE42" s="37">
        <f t="shared" si="72"/>
        <v>-3.7107050333346421</v>
      </c>
      <c r="AF42" s="41">
        <f t="shared" si="73"/>
        <v>0</v>
      </c>
      <c r="AH42" s="41">
        <f t="shared" si="74"/>
        <v>-1.3101182520095411E-2</v>
      </c>
      <c r="AI42" s="41">
        <f>(AH42*Q42-AH41*Q41)/(Q42-Q41)</f>
        <v>-2.82846955424567E-4</v>
      </c>
    </row>
    <row r="43" spans="1:35">
      <c r="A43" s="45"/>
      <c r="B43" s="44"/>
      <c r="C43" s="44"/>
      <c r="D43" s="44"/>
      <c r="E43" s="44"/>
      <c r="F43" s="38"/>
      <c r="G43" s="38"/>
      <c r="H43" s="38"/>
      <c r="I43" s="59"/>
      <c r="J43" s="26"/>
      <c r="K43" s="26"/>
      <c r="L43" s="45"/>
      <c r="M43" s="38"/>
      <c r="N43" s="38"/>
      <c r="O43" s="67"/>
      <c r="P43" s="45"/>
      <c r="Q43" s="45"/>
      <c r="V43" s="62"/>
      <c r="W43" s="67"/>
      <c r="AH43" s="41"/>
      <c r="AI43" s="41"/>
    </row>
    <row r="44" spans="1:35" ht="49.5">
      <c r="A44" s="91">
        <v>1</v>
      </c>
      <c r="B44" s="92" t="s">
        <v>215</v>
      </c>
      <c r="C44" s="92">
        <v>43801</v>
      </c>
      <c r="D44" s="92" t="s">
        <v>215</v>
      </c>
      <c r="E44" s="93" t="s">
        <v>207</v>
      </c>
      <c r="F44" s="92">
        <v>43801</v>
      </c>
      <c r="G44" s="94">
        <v>44895</v>
      </c>
      <c r="H44" s="94">
        <v>44897</v>
      </c>
      <c r="I44" s="95">
        <v>10000</v>
      </c>
      <c r="J44" s="96" t="s">
        <v>85</v>
      </c>
      <c r="K44" s="97" t="s">
        <v>85</v>
      </c>
      <c r="L44" s="91">
        <v>1</v>
      </c>
      <c r="M44" s="92">
        <v>43980</v>
      </c>
      <c r="N44" s="44"/>
      <c r="O44" s="80">
        <v>2.99647523241236E-2</v>
      </c>
      <c r="P44" s="45">
        <f t="shared" ref="P44:P49" si="75">M44-F44</f>
        <v>179</v>
      </c>
      <c r="Q44" s="45">
        <f t="shared" ref="Q44:Q49" si="76">P44/365</f>
        <v>0.49041095890410957</v>
      </c>
      <c r="R44" s="37">
        <f>M44-F44</f>
        <v>179</v>
      </c>
      <c r="S44" s="37">
        <f t="shared" ref="S44:S49" si="77">R44/365</f>
        <v>0.49041095890410957</v>
      </c>
      <c r="T44" s="37">
        <f t="shared" ref="T44:T49" si="78">EXP(O44*Q44)</f>
        <v>1.0148035458976314</v>
      </c>
      <c r="U44" s="37">
        <f>T44</f>
        <v>1.0148035458976314</v>
      </c>
      <c r="V44" s="62">
        <f t="shared" ref="V44:V49" si="79">LN(U44)</f>
        <v>1.4695042920597609E-2</v>
      </c>
      <c r="W44" s="90">
        <f t="shared" ref="W44:W49" si="80">V44/S44</f>
        <v>2.9964752324123618E-2</v>
      </c>
      <c r="X44" s="37">
        <v>-26.264148027112</v>
      </c>
      <c r="Y44" s="37">
        <f t="shared" ref="Y44:Y49" si="81">X44/100</f>
        <v>-0.26264148027112</v>
      </c>
      <c r="Z44" s="37">
        <v>0.99261404191749503</v>
      </c>
      <c r="AA44" s="37">
        <v>277.44</v>
      </c>
      <c r="AB44" s="37">
        <f t="shared" ref="AB44:AB49" si="82">(1+Y44/Z44/100)*AA44</f>
        <v>276.7059054858255</v>
      </c>
      <c r="AC44" s="37">
        <f t="shared" ref="AC44:AC49" si="83">AA44*T44</f>
        <v>281.54709577383886</v>
      </c>
      <c r="AD44" s="37">
        <f t="shared" ref="AD44:AD49" si="84">AC44-AB44</f>
        <v>4.8411902880133653</v>
      </c>
      <c r="AE44" s="37">
        <f t="shared" ref="AE44:AE49" si="85">Z44*((AC44-AD44)/AA44-1)*100</f>
        <v>-0.26264148027112189</v>
      </c>
      <c r="AF44" s="41">
        <f t="shared" ref="AF44:AF49" si="86">AE44-Y44</f>
        <v>-1.8873791418627661E-15</v>
      </c>
      <c r="AH44" s="41"/>
      <c r="AI44" s="41"/>
    </row>
    <row r="45" spans="1:35" ht="49.5">
      <c r="A45" s="91">
        <f>A44+1</f>
        <v>2</v>
      </c>
      <c r="B45" s="92" t="s">
        <v>215</v>
      </c>
      <c r="C45" s="92">
        <v>43801</v>
      </c>
      <c r="D45" s="92" t="s">
        <v>215</v>
      </c>
      <c r="E45" s="93" t="s">
        <v>207</v>
      </c>
      <c r="F45" s="92">
        <v>43801</v>
      </c>
      <c r="G45" s="94">
        <v>44895</v>
      </c>
      <c r="H45" s="94">
        <v>44897</v>
      </c>
      <c r="I45" s="95">
        <v>10000</v>
      </c>
      <c r="J45" s="96" t="s">
        <v>85</v>
      </c>
      <c r="K45" s="97" t="s">
        <v>85</v>
      </c>
      <c r="L45" s="91">
        <f>L44+1</f>
        <v>2</v>
      </c>
      <c r="M45" s="92">
        <v>44165</v>
      </c>
      <c r="N45" s="44"/>
      <c r="O45" s="80"/>
      <c r="P45" s="45">
        <f t="shared" si="75"/>
        <v>364</v>
      </c>
      <c r="Q45" s="45">
        <f t="shared" si="76"/>
        <v>0.99726027397260275</v>
      </c>
      <c r="R45" s="37">
        <f>M45-M44</f>
        <v>185</v>
      </c>
      <c r="S45" s="37">
        <f t="shared" si="77"/>
        <v>0.50684931506849318</v>
      </c>
      <c r="T45" s="37">
        <f t="shared" si="78"/>
        <v>1</v>
      </c>
      <c r="U45" s="37">
        <f>T45/T44</f>
        <v>0.98541240227482929</v>
      </c>
      <c r="V45" s="62">
        <f t="shared" si="79"/>
        <v>-1.4695042920597624E-2</v>
      </c>
      <c r="W45" s="90">
        <f t="shared" si="80"/>
        <v>-2.8992922519016934E-2</v>
      </c>
      <c r="X45" s="37">
        <v>135.87002948445701</v>
      </c>
      <c r="Y45" s="37">
        <f t="shared" si="81"/>
        <v>1.3587002948445701</v>
      </c>
      <c r="Z45" s="37">
        <v>0.98634719454434905</v>
      </c>
      <c r="AA45" s="37">
        <v>277.44</v>
      </c>
      <c r="AB45" s="37">
        <f t="shared" si="82"/>
        <v>281.26175578626567</v>
      </c>
      <c r="AC45" s="37">
        <f t="shared" si="83"/>
        <v>277.44</v>
      </c>
      <c r="AD45" s="37">
        <f t="shared" si="84"/>
        <v>-3.821755786265669</v>
      </c>
      <c r="AE45" s="37">
        <f t="shared" si="85"/>
        <v>1.3587002948445659</v>
      </c>
      <c r="AF45" s="41">
        <f t="shared" si="86"/>
        <v>-4.2188474935755949E-15</v>
      </c>
      <c r="AH45" s="41"/>
      <c r="AI45" s="41"/>
    </row>
    <row r="46" spans="1:35" ht="49.5">
      <c r="A46" s="91">
        <f>A45+1</f>
        <v>3</v>
      </c>
      <c r="B46" s="92" t="s">
        <v>215</v>
      </c>
      <c r="C46" s="92">
        <v>43801</v>
      </c>
      <c r="D46" s="92" t="s">
        <v>215</v>
      </c>
      <c r="E46" s="93" t="s">
        <v>207</v>
      </c>
      <c r="F46" s="92">
        <v>43801</v>
      </c>
      <c r="G46" s="94">
        <v>44895</v>
      </c>
      <c r="H46" s="94">
        <v>44897</v>
      </c>
      <c r="I46" s="95">
        <v>10000</v>
      </c>
      <c r="J46" s="96" t="s">
        <v>85</v>
      </c>
      <c r="K46" s="97" t="s">
        <v>85</v>
      </c>
      <c r="L46" s="91">
        <f>L45+1</f>
        <v>3</v>
      </c>
      <c r="M46" s="92">
        <v>44347</v>
      </c>
      <c r="N46" s="44"/>
      <c r="O46" s="80"/>
      <c r="P46" s="45">
        <f t="shared" si="75"/>
        <v>546</v>
      </c>
      <c r="Q46" s="45">
        <f t="shared" si="76"/>
        <v>1.4958904109589042</v>
      </c>
      <c r="R46" s="37">
        <f>M46-M45</f>
        <v>182</v>
      </c>
      <c r="S46" s="37">
        <f t="shared" si="77"/>
        <v>0.49863013698630138</v>
      </c>
      <c r="T46" s="37">
        <f t="shared" si="78"/>
        <v>1</v>
      </c>
      <c r="U46" s="37">
        <f>T46/T45</f>
        <v>1</v>
      </c>
      <c r="V46" s="62">
        <f t="shared" si="79"/>
        <v>0</v>
      </c>
      <c r="W46" s="90">
        <f t="shared" si="80"/>
        <v>0</v>
      </c>
      <c r="X46" s="37">
        <v>195.171538497939</v>
      </c>
      <c r="Y46" s="37">
        <f t="shared" si="81"/>
        <v>1.95171538497939</v>
      </c>
      <c r="Z46" s="37">
        <v>0.98041949587011801</v>
      </c>
      <c r="AA46" s="37">
        <v>277.44</v>
      </c>
      <c r="AB46" s="37">
        <f t="shared" si="82"/>
        <v>282.96298193466788</v>
      </c>
      <c r="AC46" s="37">
        <f t="shared" si="83"/>
        <v>277.44</v>
      </c>
      <c r="AD46" s="37">
        <f t="shared" si="84"/>
        <v>-5.5229819346678823</v>
      </c>
      <c r="AE46" s="37">
        <f t="shared" si="85"/>
        <v>1.9517153849793973</v>
      </c>
      <c r="AF46" s="41">
        <f t="shared" si="86"/>
        <v>7.3274719625260332E-15</v>
      </c>
      <c r="AH46" s="41"/>
      <c r="AI46" s="41"/>
    </row>
    <row r="47" spans="1:35" ht="49.5">
      <c r="A47" s="91">
        <f>A46+1</f>
        <v>4</v>
      </c>
      <c r="B47" s="92" t="s">
        <v>215</v>
      </c>
      <c r="C47" s="92">
        <v>43801</v>
      </c>
      <c r="D47" s="92" t="s">
        <v>215</v>
      </c>
      <c r="E47" s="93" t="s">
        <v>207</v>
      </c>
      <c r="F47" s="92">
        <v>43801</v>
      </c>
      <c r="G47" s="94">
        <v>44895</v>
      </c>
      <c r="H47" s="94">
        <v>44897</v>
      </c>
      <c r="I47" s="95">
        <v>10000</v>
      </c>
      <c r="J47" s="96" t="s">
        <v>85</v>
      </c>
      <c r="K47" s="97" t="s">
        <v>85</v>
      </c>
      <c r="L47" s="91">
        <f>L46+1</f>
        <v>4</v>
      </c>
      <c r="M47" s="92">
        <v>44530</v>
      </c>
      <c r="N47" s="44"/>
      <c r="O47" s="80"/>
      <c r="P47" s="45">
        <f t="shared" si="75"/>
        <v>729</v>
      </c>
      <c r="Q47" s="45">
        <f t="shared" si="76"/>
        <v>1.9972602739726026</v>
      </c>
      <c r="R47" s="37">
        <f>M47-M46</f>
        <v>183</v>
      </c>
      <c r="S47" s="37">
        <f t="shared" si="77"/>
        <v>0.50136986301369868</v>
      </c>
      <c r="T47" s="37">
        <f t="shared" si="78"/>
        <v>1</v>
      </c>
      <c r="U47" s="37">
        <f>T47/T46</f>
        <v>1</v>
      </c>
      <c r="V47" s="62">
        <f t="shared" si="79"/>
        <v>0</v>
      </c>
      <c r="W47" s="90">
        <f t="shared" si="80"/>
        <v>0</v>
      </c>
      <c r="X47" s="37">
        <v>249.23329937191599</v>
      </c>
      <c r="Y47" s="37">
        <f t="shared" si="81"/>
        <v>2.4923329937191601</v>
      </c>
      <c r="Z47" s="37">
        <v>0.97501923059653606</v>
      </c>
      <c r="AA47" s="37">
        <v>277.44</v>
      </c>
      <c r="AB47" s="37">
        <f t="shared" si="82"/>
        <v>284.53188951436772</v>
      </c>
      <c r="AC47" s="37">
        <f t="shared" si="83"/>
        <v>277.44</v>
      </c>
      <c r="AD47" s="37">
        <f t="shared" si="84"/>
        <v>-7.0918895143677219</v>
      </c>
      <c r="AE47" s="37">
        <f t="shared" si="85"/>
        <v>2.4923329937191636</v>
      </c>
      <c r="AF47" s="41">
        <f t="shared" si="86"/>
        <v>3.5527136788005009E-15</v>
      </c>
      <c r="AH47" s="41"/>
      <c r="AI47" s="41"/>
    </row>
    <row r="48" spans="1:35" ht="49.5">
      <c r="A48" s="91">
        <f>A47+1</f>
        <v>5</v>
      </c>
      <c r="B48" s="92" t="s">
        <v>215</v>
      </c>
      <c r="C48" s="92">
        <v>43801</v>
      </c>
      <c r="D48" s="92" t="s">
        <v>215</v>
      </c>
      <c r="E48" s="93" t="s">
        <v>207</v>
      </c>
      <c r="F48" s="92">
        <v>43801</v>
      </c>
      <c r="G48" s="94">
        <v>44895</v>
      </c>
      <c r="H48" s="94">
        <v>44897</v>
      </c>
      <c r="I48" s="95">
        <v>10000</v>
      </c>
      <c r="J48" s="96" t="s">
        <v>85</v>
      </c>
      <c r="K48" s="97" t="s">
        <v>85</v>
      </c>
      <c r="L48" s="91">
        <f>L47+1</f>
        <v>5</v>
      </c>
      <c r="M48" s="92">
        <v>44711</v>
      </c>
      <c r="N48" s="44"/>
      <c r="O48" s="80"/>
      <c r="P48" s="45">
        <f t="shared" si="75"/>
        <v>910</v>
      </c>
      <c r="Q48" s="45">
        <f t="shared" si="76"/>
        <v>2.493150684931507</v>
      </c>
      <c r="R48" s="37">
        <f>M48-M47</f>
        <v>181</v>
      </c>
      <c r="S48" s="37">
        <f t="shared" si="77"/>
        <v>0.49589041095890413</v>
      </c>
      <c r="T48" s="37">
        <f t="shared" si="78"/>
        <v>1</v>
      </c>
      <c r="U48" s="37">
        <f>T48/T47</f>
        <v>1</v>
      </c>
      <c r="V48" s="62">
        <f t="shared" si="79"/>
        <v>0</v>
      </c>
      <c r="W48" s="90">
        <f t="shared" si="80"/>
        <v>0</v>
      </c>
      <c r="X48" s="37">
        <v>306.39270036281903</v>
      </c>
      <c r="Y48" s="37">
        <f t="shared" si="81"/>
        <v>3.0639270036281903</v>
      </c>
      <c r="Z48" s="37">
        <v>0.96926429066796105</v>
      </c>
      <c r="AA48" s="37">
        <v>277.44</v>
      </c>
      <c r="AB48" s="37">
        <f t="shared" si="82"/>
        <v>286.2101147774751</v>
      </c>
      <c r="AC48" s="37">
        <f t="shared" si="83"/>
        <v>277.44</v>
      </c>
      <c r="AD48" s="37">
        <f t="shared" si="84"/>
        <v>-8.7701147774751007</v>
      </c>
      <c r="AE48" s="37">
        <f t="shared" si="85"/>
        <v>3.0639270036281832</v>
      </c>
      <c r="AF48" s="41">
        <f t="shared" si="86"/>
        <v>-7.1054273576010019E-15</v>
      </c>
      <c r="AH48" s="41"/>
      <c r="AI48" s="41"/>
    </row>
    <row r="49" spans="1:46" ht="49.5">
      <c r="A49" s="91">
        <f>A48+1</f>
        <v>6</v>
      </c>
      <c r="B49" s="92" t="s">
        <v>215</v>
      </c>
      <c r="C49" s="92">
        <v>43801</v>
      </c>
      <c r="D49" s="92" t="s">
        <v>215</v>
      </c>
      <c r="E49" s="93" t="s">
        <v>207</v>
      </c>
      <c r="F49" s="92">
        <v>43801</v>
      </c>
      <c r="G49" s="94">
        <v>44895</v>
      </c>
      <c r="H49" s="94">
        <v>44897</v>
      </c>
      <c r="I49" s="95">
        <v>10000</v>
      </c>
      <c r="J49" s="96" t="s">
        <v>85</v>
      </c>
      <c r="K49" s="97" t="s">
        <v>85</v>
      </c>
      <c r="L49" s="91">
        <f>L48+1</f>
        <v>6</v>
      </c>
      <c r="M49" s="92">
        <v>44895</v>
      </c>
      <c r="N49" s="44"/>
      <c r="O49" s="80"/>
      <c r="P49" s="45">
        <f t="shared" si="75"/>
        <v>1094</v>
      </c>
      <c r="Q49" s="45">
        <f t="shared" si="76"/>
        <v>2.9972602739726026</v>
      </c>
      <c r="R49" s="37">
        <f>M49-M48</f>
        <v>184</v>
      </c>
      <c r="S49" s="37">
        <f t="shared" si="77"/>
        <v>0.50410958904109593</v>
      </c>
      <c r="T49" s="37">
        <f t="shared" si="78"/>
        <v>1</v>
      </c>
      <c r="U49" s="37">
        <f>T49/T48</f>
        <v>1</v>
      </c>
      <c r="V49" s="62">
        <f t="shared" si="79"/>
        <v>0</v>
      </c>
      <c r="W49" s="90">
        <f t="shared" si="80"/>
        <v>0</v>
      </c>
      <c r="X49" s="37">
        <v>362.84884460165802</v>
      </c>
      <c r="Y49" s="37">
        <f t="shared" si="81"/>
        <v>3.62848844601658</v>
      </c>
      <c r="Z49" s="37">
        <v>0.96365247081449112</v>
      </c>
      <c r="AA49" s="37">
        <v>277.44</v>
      </c>
      <c r="AB49" s="37">
        <f t="shared" si="82"/>
        <v>287.88658593166861</v>
      </c>
      <c r="AC49" s="37">
        <f t="shared" si="83"/>
        <v>277.44</v>
      </c>
      <c r="AD49" s="37">
        <f t="shared" si="84"/>
        <v>-10.446585931668608</v>
      </c>
      <c r="AE49" s="37">
        <f t="shared" si="85"/>
        <v>3.6284884460165729</v>
      </c>
      <c r="AF49" s="41">
        <f t="shared" si="86"/>
        <v>-7.1054273576010019E-15</v>
      </c>
      <c r="AH49" s="41"/>
      <c r="AI49" s="41"/>
    </row>
    <row r="50" spans="1:46">
      <c r="A50" s="91"/>
      <c r="B50" s="92"/>
      <c r="C50" s="92"/>
      <c r="D50" s="92"/>
      <c r="E50" s="92"/>
      <c r="F50" s="94"/>
      <c r="G50" s="94"/>
      <c r="H50" s="94"/>
      <c r="I50" s="95"/>
      <c r="J50" s="96"/>
      <c r="K50" s="96"/>
      <c r="L50" s="91"/>
      <c r="M50" s="94"/>
      <c r="N50" s="38"/>
      <c r="O50" s="64"/>
      <c r="P50" s="45"/>
      <c r="Q50" s="45"/>
      <c r="V50" s="62"/>
      <c r="W50" s="65"/>
      <c r="AH50" s="41"/>
      <c r="AI50" s="41"/>
    </row>
    <row r="51" spans="1:46" ht="49.5">
      <c r="A51" s="91">
        <v>1</v>
      </c>
      <c r="B51" s="92" t="s">
        <v>215</v>
      </c>
      <c r="C51" s="92">
        <v>43801</v>
      </c>
      <c r="D51" s="92" t="s">
        <v>215</v>
      </c>
      <c r="E51" s="93" t="s">
        <v>207</v>
      </c>
      <c r="F51" s="94">
        <v>43801</v>
      </c>
      <c r="G51" s="94">
        <v>44895</v>
      </c>
      <c r="H51" s="94">
        <v>44897</v>
      </c>
      <c r="I51" s="95">
        <v>10000</v>
      </c>
      <c r="J51" s="96" t="s">
        <v>216</v>
      </c>
      <c r="K51" s="96" t="s">
        <v>216</v>
      </c>
      <c r="L51" s="91">
        <v>1</v>
      </c>
      <c r="M51" s="94">
        <v>43984</v>
      </c>
      <c r="N51" s="38"/>
      <c r="O51" s="67"/>
      <c r="P51" s="45">
        <f t="shared" ref="P51:P56" si="87">M51-F51</f>
        <v>183</v>
      </c>
      <c r="Q51" s="45">
        <f t="shared" ref="Q51:Q56" si="88">P51/365</f>
        <v>0.50136986301369868</v>
      </c>
      <c r="R51" s="37">
        <f t="shared" ref="R51:R56" si="89">M51-F51</f>
        <v>183</v>
      </c>
      <c r="S51" s="37">
        <f t="shared" ref="S51:S56" si="90">R51/365</f>
        <v>0.50136986301369868</v>
      </c>
      <c r="T51" s="37">
        <f t="shared" ref="T51:T56" si="91">EXP(O51*Q51)</f>
        <v>1</v>
      </c>
      <c r="U51" s="37">
        <f t="shared" ref="U51:U56" si="92">T51</f>
        <v>1</v>
      </c>
      <c r="V51" s="62">
        <f t="shared" ref="V51:V56" si="93">LN(U51)</f>
        <v>0</v>
      </c>
      <c r="W51" s="67"/>
      <c r="X51" s="37">
        <v>9926.1404191749498</v>
      </c>
      <c r="Y51" s="37">
        <f t="shared" ref="Y51:Y56" si="94">X51/100</f>
        <v>99.261404191749492</v>
      </c>
      <c r="Z51" s="16">
        <f t="shared" ref="Z51:Z56" si="95">Y51/100</f>
        <v>0.99261404191749492</v>
      </c>
      <c r="AH51" s="41"/>
      <c r="AI51" s="41"/>
    </row>
    <row r="52" spans="1:46" ht="49.5">
      <c r="A52" s="91">
        <f>A51+1</f>
        <v>2</v>
      </c>
      <c r="B52" s="92" t="s">
        <v>215</v>
      </c>
      <c r="C52" s="92">
        <v>43801</v>
      </c>
      <c r="D52" s="92" t="s">
        <v>215</v>
      </c>
      <c r="E52" s="93" t="s">
        <v>207</v>
      </c>
      <c r="F52" s="94">
        <v>43801</v>
      </c>
      <c r="G52" s="94">
        <v>44895</v>
      </c>
      <c r="H52" s="94">
        <v>44897</v>
      </c>
      <c r="I52" s="95">
        <v>10000</v>
      </c>
      <c r="J52" s="96" t="s">
        <v>216</v>
      </c>
      <c r="K52" s="96" t="s">
        <v>216</v>
      </c>
      <c r="L52" s="91">
        <f>L51+1</f>
        <v>2</v>
      </c>
      <c r="M52" s="94">
        <v>44167</v>
      </c>
      <c r="N52" s="38"/>
      <c r="O52" s="67"/>
      <c r="P52" s="45">
        <f t="shared" si="87"/>
        <v>366</v>
      </c>
      <c r="Q52" s="45">
        <f t="shared" si="88"/>
        <v>1.0027397260273974</v>
      </c>
      <c r="R52" s="37">
        <f t="shared" si="89"/>
        <v>366</v>
      </c>
      <c r="S52" s="37">
        <f t="shared" si="90"/>
        <v>1.0027397260273974</v>
      </c>
      <c r="T52" s="37">
        <f t="shared" si="91"/>
        <v>1</v>
      </c>
      <c r="U52" s="37">
        <f t="shared" si="92"/>
        <v>1</v>
      </c>
      <c r="V52" s="62">
        <f t="shared" si="93"/>
        <v>0</v>
      </c>
      <c r="W52" s="67"/>
      <c r="X52" s="37">
        <v>9863.4719454434908</v>
      </c>
      <c r="Y52" s="37">
        <f t="shared" si="94"/>
        <v>98.634719454434901</v>
      </c>
      <c r="Z52" s="16">
        <f t="shared" si="95"/>
        <v>0.98634719454434905</v>
      </c>
      <c r="AH52" s="41"/>
      <c r="AI52" s="41"/>
      <c r="AK52" s="70"/>
      <c r="AL52" s="70"/>
      <c r="AM52" s="70"/>
      <c r="AN52" s="70"/>
      <c r="AP52" s="27"/>
    </row>
    <row r="53" spans="1:46" ht="49.5">
      <c r="A53" s="91">
        <f>A52+1</f>
        <v>3</v>
      </c>
      <c r="B53" s="92" t="s">
        <v>215</v>
      </c>
      <c r="C53" s="92">
        <v>43801</v>
      </c>
      <c r="D53" s="92" t="s">
        <v>215</v>
      </c>
      <c r="E53" s="93" t="s">
        <v>207</v>
      </c>
      <c r="F53" s="94">
        <v>43801</v>
      </c>
      <c r="G53" s="94">
        <v>44895</v>
      </c>
      <c r="H53" s="94">
        <v>44897</v>
      </c>
      <c r="I53" s="95">
        <v>10000</v>
      </c>
      <c r="J53" s="96" t="s">
        <v>216</v>
      </c>
      <c r="K53" s="96" t="s">
        <v>216</v>
      </c>
      <c r="L53" s="91">
        <f>L52+1</f>
        <v>3</v>
      </c>
      <c r="M53" s="94">
        <v>44349</v>
      </c>
      <c r="N53" s="38"/>
      <c r="O53" s="67"/>
      <c r="P53" s="45">
        <f t="shared" si="87"/>
        <v>548</v>
      </c>
      <c r="Q53" s="45">
        <f t="shared" si="88"/>
        <v>1.5013698630136987</v>
      </c>
      <c r="R53" s="37">
        <f t="shared" si="89"/>
        <v>548</v>
      </c>
      <c r="S53" s="37">
        <f t="shared" si="90"/>
        <v>1.5013698630136987</v>
      </c>
      <c r="T53" s="37">
        <f t="shared" si="91"/>
        <v>1</v>
      </c>
      <c r="U53" s="37">
        <f t="shared" si="92"/>
        <v>1</v>
      </c>
      <c r="V53" s="62">
        <f t="shared" si="93"/>
        <v>0</v>
      </c>
      <c r="W53" s="67"/>
      <c r="X53" s="37">
        <v>9804.1949587011804</v>
      </c>
      <c r="Y53" s="37">
        <f t="shared" si="94"/>
        <v>98.0419495870118</v>
      </c>
      <c r="Z53" s="16">
        <f t="shared" si="95"/>
        <v>0.98041949587011801</v>
      </c>
      <c r="AH53" s="41"/>
      <c r="AI53" s="41"/>
      <c r="AK53" s="70"/>
      <c r="AL53" s="70"/>
      <c r="AM53" s="70"/>
      <c r="AN53" s="70"/>
      <c r="AP53" s="27"/>
      <c r="AR53" s="27"/>
      <c r="AS53" s="27"/>
      <c r="AT53" s="71"/>
    </row>
    <row r="54" spans="1:46" ht="49.5">
      <c r="A54" s="91">
        <f>A53+1</f>
        <v>4</v>
      </c>
      <c r="B54" s="92" t="s">
        <v>215</v>
      </c>
      <c r="C54" s="92">
        <v>43801</v>
      </c>
      <c r="D54" s="92" t="s">
        <v>215</v>
      </c>
      <c r="E54" s="93" t="s">
        <v>207</v>
      </c>
      <c r="F54" s="94">
        <v>43801</v>
      </c>
      <c r="G54" s="94">
        <v>44895</v>
      </c>
      <c r="H54" s="94">
        <v>44897</v>
      </c>
      <c r="I54" s="95">
        <v>10000</v>
      </c>
      <c r="J54" s="96" t="s">
        <v>216</v>
      </c>
      <c r="K54" s="96" t="s">
        <v>216</v>
      </c>
      <c r="L54" s="91">
        <f>L53+1</f>
        <v>4</v>
      </c>
      <c r="M54" s="94">
        <v>44532</v>
      </c>
      <c r="N54" s="38"/>
      <c r="O54" s="67"/>
      <c r="P54" s="45">
        <f t="shared" si="87"/>
        <v>731</v>
      </c>
      <c r="Q54" s="45">
        <f t="shared" si="88"/>
        <v>2.0027397260273974</v>
      </c>
      <c r="R54" s="37">
        <f t="shared" si="89"/>
        <v>731</v>
      </c>
      <c r="S54" s="37">
        <f t="shared" si="90"/>
        <v>2.0027397260273974</v>
      </c>
      <c r="T54" s="37">
        <f t="shared" si="91"/>
        <v>1</v>
      </c>
      <c r="U54" s="37">
        <f t="shared" si="92"/>
        <v>1</v>
      </c>
      <c r="V54" s="62">
        <f t="shared" si="93"/>
        <v>0</v>
      </c>
      <c r="W54" s="67"/>
      <c r="X54" s="37">
        <v>9750.19230596536</v>
      </c>
      <c r="Y54" s="37">
        <f t="shared" si="94"/>
        <v>97.501923059653606</v>
      </c>
      <c r="Z54" s="16">
        <f t="shared" si="95"/>
        <v>0.97501923059653606</v>
      </c>
      <c r="AH54" s="41"/>
      <c r="AI54" s="41"/>
      <c r="AK54" s="70"/>
      <c r="AL54" s="70"/>
      <c r="AM54" s="70"/>
      <c r="AN54" s="70"/>
      <c r="AP54" s="27"/>
      <c r="AR54" s="27"/>
      <c r="AS54" s="27"/>
      <c r="AT54" s="71"/>
    </row>
    <row r="55" spans="1:46" ht="49.5">
      <c r="A55" s="91">
        <f>A54+1</f>
        <v>5</v>
      </c>
      <c r="B55" s="92" t="s">
        <v>215</v>
      </c>
      <c r="C55" s="92">
        <v>43801</v>
      </c>
      <c r="D55" s="92" t="s">
        <v>215</v>
      </c>
      <c r="E55" s="93" t="s">
        <v>207</v>
      </c>
      <c r="F55" s="94">
        <v>43801</v>
      </c>
      <c r="G55" s="94">
        <v>44895</v>
      </c>
      <c r="H55" s="94">
        <v>44897</v>
      </c>
      <c r="I55" s="95">
        <v>10000</v>
      </c>
      <c r="J55" s="96" t="s">
        <v>216</v>
      </c>
      <c r="K55" s="96" t="s">
        <v>216</v>
      </c>
      <c r="L55" s="91">
        <f>L54+1</f>
        <v>5</v>
      </c>
      <c r="M55" s="94">
        <v>44714</v>
      </c>
      <c r="N55" s="38"/>
      <c r="O55" s="67"/>
      <c r="P55" s="45">
        <f t="shared" si="87"/>
        <v>913</v>
      </c>
      <c r="Q55" s="45">
        <f t="shared" si="88"/>
        <v>2.5013698630136987</v>
      </c>
      <c r="R55" s="37">
        <f t="shared" si="89"/>
        <v>913</v>
      </c>
      <c r="S55" s="37">
        <f t="shared" si="90"/>
        <v>2.5013698630136987</v>
      </c>
      <c r="T55" s="37">
        <f t="shared" si="91"/>
        <v>1</v>
      </c>
      <c r="U55" s="37">
        <f t="shared" si="92"/>
        <v>1</v>
      </c>
      <c r="V55" s="62">
        <f t="shared" si="93"/>
        <v>0</v>
      </c>
      <c r="W55" s="67"/>
      <c r="X55" s="37">
        <v>9692.64290667961</v>
      </c>
      <c r="Y55" s="37">
        <f t="shared" si="94"/>
        <v>96.926429066796103</v>
      </c>
      <c r="Z55" s="16">
        <f t="shared" si="95"/>
        <v>0.96926429066796105</v>
      </c>
      <c r="AH55" s="41"/>
      <c r="AI55" s="41"/>
      <c r="AK55" s="70"/>
      <c r="AL55" s="70"/>
      <c r="AM55" s="70"/>
      <c r="AN55" s="70"/>
      <c r="AP55" s="27"/>
      <c r="AR55" s="27"/>
      <c r="AS55" s="27"/>
      <c r="AT55" s="71"/>
    </row>
    <row r="56" spans="1:46" ht="49.5">
      <c r="A56" s="91">
        <f>A55+1</f>
        <v>6</v>
      </c>
      <c r="B56" s="92" t="s">
        <v>215</v>
      </c>
      <c r="C56" s="92">
        <v>43801</v>
      </c>
      <c r="D56" s="92" t="s">
        <v>215</v>
      </c>
      <c r="E56" s="93" t="s">
        <v>207</v>
      </c>
      <c r="F56" s="94">
        <v>43801</v>
      </c>
      <c r="G56" s="94">
        <v>44895</v>
      </c>
      <c r="H56" s="94">
        <v>44897</v>
      </c>
      <c r="I56" s="95">
        <v>10000</v>
      </c>
      <c r="J56" s="96" t="s">
        <v>216</v>
      </c>
      <c r="K56" s="96" t="s">
        <v>216</v>
      </c>
      <c r="L56" s="91">
        <f>L55+1</f>
        <v>6</v>
      </c>
      <c r="M56" s="94">
        <v>44897</v>
      </c>
      <c r="N56" s="38"/>
      <c r="O56" s="67"/>
      <c r="P56" s="45">
        <f t="shared" si="87"/>
        <v>1096</v>
      </c>
      <c r="Q56" s="45">
        <f t="shared" si="88"/>
        <v>3.0027397260273974</v>
      </c>
      <c r="R56" s="37">
        <f t="shared" si="89"/>
        <v>1096</v>
      </c>
      <c r="S56" s="37">
        <f t="shared" si="90"/>
        <v>3.0027397260273974</v>
      </c>
      <c r="T56" s="37">
        <f t="shared" si="91"/>
        <v>1</v>
      </c>
      <c r="U56" s="37">
        <f t="shared" si="92"/>
        <v>1</v>
      </c>
      <c r="V56" s="62">
        <f t="shared" si="93"/>
        <v>0</v>
      </c>
      <c r="W56" s="67"/>
      <c r="X56" s="37">
        <v>9636.5247081449106</v>
      </c>
      <c r="Y56" s="37">
        <f t="shared" si="94"/>
        <v>96.365247081449112</v>
      </c>
      <c r="Z56" s="16">
        <f t="shared" si="95"/>
        <v>0.96365247081449112</v>
      </c>
      <c r="AH56" s="41"/>
      <c r="AI56" s="41"/>
      <c r="AK56" s="70"/>
      <c r="AL56" s="70"/>
      <c r="AM56" s="70"/>
      <c r="AN56" s="70"/>
      <c r="AP56" s="27"/>
      <c r="AR56" s="27"/>
      <c r="AS56" s="27"/>
      <c r="AT56" s="71"/>
    </row>
    <row r="57" spans="1:46">
      <c r="A57" s="91"/>
      <c r="B57" s="92"/>
      <c r="C57" s="92"/>
      <c r="D57" s="92"/>
      <c r="E57" s="92"/>
      <c r="F57" s="94"/>
      <c r="G57" s="94"/>
      <c r="H57" s="94"/>
      <c r="I57" s="95"/>
      <c r="J57" s="96"/>
      <c r="K57" s="96"/>
      <c r="L57" s="91"/>
      <c r="M57" s="94"/>
      <c r="N57" s="38"/>
      <c r="O57" s="67"/>
      <c r="P57" s="45"/>
      <c r="Q57" s="45"/>
      <c r="V57" s="62"/>
      <c r="W57" s="67"/>
      <c r="AH57" s="41"/>
      <c r="AI57" s="41"/>
      <c r="AK57" s="70"/>
      <c r="AL57" s="70"/>
      <c r="AM57" s="70"/>
      <c r="AN57" s="70"/>
      <c r="AP57" s="27"/>
      <c r="AR57" s="27"/>
      <c r="AS57" s="27"/>
      <c r="AT57" s="71"/>
    </row>
    <row r="58" spans="1:46" ht="49.5">
      <c r="A58" s="91">
        <v>1</v>
      </c>
      <c r="B58" s="92" t="s">
        <v>215</v>
      </c>
      <c r="C58" s="92">
        <v>43801</v>
      </c>
      <c r="D58" s="92" t="s">
        <v>215</v>
      </c>
      <c r="E58" s="93" t="s">
        <v>207</v>
      </c>
      <c r="F58" s="92">
        <v>43801</v>
      </c>
      <c r="G58" s="94">
        <v>44895</v>
      </c>
      <c r="H58" s="94">
        <v>44897</v>
      </c>
      <c r="I58" s="95">
        <v>10000</v>
      </c>
      <c r="J58" s="96" t="s">
        <v>85</v>
      </c>
      <c r="K58" s="97" t="s">
        <v>85</v>
      </c>
      <c r="L58" s="91">
        <v>1</v>
      </c>
      <c r="M58" s="92">
        <v>43980</v>
      </c>
      <c r="N58" s="44"/>
      <c r="O58" s="80">
        <v>1.48175552339317E-2</v>
      </c>
      <c r="P58" s="45">
        <f t="shared" ref="P58:P63" si="96">M58-F58</f>
        <v>179</v>
      </c>
      <c r="Q58" s="45">
        <f t="shared" ref="Q58:Q63" si="97">P58/365</f>
        <v>0.49041095890410957</v>
      </c>
      <c r="R58" s="37">
        <f>M58-F58</f>
        <v>179</v>
      </c>
      <c r="S58" s="37">
        <f t="shared" ref="S58:S63" si="98">R58/365</f>
        <v>0.49041095890410957</v>
      </c>
      <c r="T58" s="37">
        <f t="shared" ref="T58:T63" si="99">EXP(O58*Q58)</f>
        <v>1.007293157942408</v>
      </c>
      <c r="U58" s="37">
        <f>T58</f>
        <v>1.007293157942408</v>
      </c>
      <c r="V58" s="62">
        <f t="shared" ref="V58:V63" si="100">LN(U58)</f>
        <v>7.2666914708870347E-3</v>
      </c>
      <c r="W58" s="90">
        <f t="shared" ref="W58:W63" si="101">V58/S58</f>
        <v>1.4817555233931664E-2</v>
      </c>
      <c r="X58" s="37">
        <v>-113.492616463323</v>
      </c>
      <c r="Y58" s="37">
        <f t="shared" ref="Y58:Y63" si="102">X58/100</f>
        <v>-1.13492616463323</v>
      </c>
      <c r="Z58" s="37">
        <v>0.99261404191749503</v>
      </c>
      <c r="AA58" s="37">
        <v>277.44</v>
      </c>
      <c r="AB58" s="37">
        <f t="shared" ref="AB58:AB63" si="103">(1+Y58/Z58/100)*AA58</f>
        <v>274.26783134411858</v>
      </c>
      <c r="AC58" s="37">
        <f t="shared" ref="AC58:AC63" si="104">AA58*T58</f>
        <v>279.46341373954169</v>
      </c>
      <c r="AD58" s="37">
        <f t="shared" ref="AD58:AD63" si="105">AC58-AB58</f>
        <v>5.1955823954231164</v>
      </c>
      <c r="AE58" s="37">
        <f t="shared" ref="AE58:AE63" si="106">Z58*((AC58-AD58)/AA58-1)*100</f>
        <v>-1.1349261646332383</v>
      </c>
      <c r="AF58" s="41">
        <f t="shared" ref="AF58:AF63" si="107">AE58-Y58</f>
        <v>-8.2156503822261584E-15</v>
      </c>
      <c r="AH58" s="41">
        <f t="shared" ref="AH58:AH63" si="108">(LN(1+AE58/100/Z58))/Q58</f>
        <v>-2.3448860118103477E-2</v>
      </c>
      <c r="AI58" s="41">
        <f>AH58</f>
        <v>-2.3448860118103477E-2</v>
      </c>
      <c r="AK58" s="70"/>
      <c r="AL58" s="70"/>
      <c r="AM58" s="70"/>
      <c r="AN58" s="70"/>
      <c r="AP58" s="27"/>
      <c r="AR58" s="27"/>
      <c r="AS58" s="27"/>
      <c r="AT58" s="71"/>
    </row>
    <row r="59" spans="1:46" ht="49.5">
      <c r="A59" s="91">
        <f>A58+1</f>
        <v>2</v>
      </c>
      <c r="B59" s="92" t="s">
        <v>215</v>
      </c>
      <c r="C59" s="92">
        <v>43801</v>
      </c>
      <c r="D59" s="92" t="s">
        <v>215</v>
      </c>
      <c r="E59" s="93" t="s">
        <v>207</v>
      </c>
      <c r="F59" s="92">
        <v>43801</v>
      </c>
      <c r="G59" s="94">
        <v>44895</v>
      </c>
      <c r="H59" s="94">
        <v>44897</v>
      </c>
      <c r="I59" s="95">
        <v>10000</v>
      </c>
      <c r="J59" s="96" t="s">
        <v>85</v>
      </c>
      <c r="K59" s="97" t="s">
        <v>85</v>
      </c>
      <c r="L59" s="91">
        <f>L58+1</f>
        <v>2</v>
      </c>
      <c r="M59" s="92">
        <v>44165</v>
      </c>
      <c r="N59" s="44"/>
      <c r="O59" s="80">
        <v>1.3718642726631401E-2</v>
      </c>
      <c r="P59" s="45">
        <f t="shared" si="96"/>
        <v>364</v>
      </c>
      <c r="Q59" s="45">
        <f t="shared" si="97"/>
        <v>0.99726027397260275</v>
      </c>
      <c r="R59" s="37">
        <f>M59-M58</f>
        <v>185</v>
      </c>
      <c r="S59" s="37">
        <f t="shared" si="98"/>
        <v>0.50684931506849318</v>
      </c>
      <c r="T59" s="37">
        <f t="shared" si="99"/>
        <v>1.013775071317278</v>
      </c>
      <c r="U59" s="37">
        <f>T59/T58</f>
        <v>1.0064349820345355</v>
      </c>
      <c r="V59" s="62">
        <f t="shared" si="100"/>
        <v>6.4143659332056707E-3</v>
      </c>
      <c r="W59" s="90">
        <f t="shared" si="101"/>
        <v>1.265537062497335E-2</v>
      </c>
      <c r="X59" s="37">
        <v>-104.960234604684</v>
      </c>
      <c r="Y59" s="37">
        <f t="shared" si="102"/>
        <v>-1.04960234604684</v>
      </c>
      <c r="Z59" s="37">
        <v>0.98634719454434905</v>
      </c>
      <c r="AA59" s="37">
        <v>277.44</v>
      </c>
      <c r="AB59" s="37">
        <f t="shared" si="103"/>
        <v>274.48767574239656</v>
      </c>
      <c r="AC59" s="37">
        <f t="shared" si="104"/>
        <v>281.26175578626561</v>
      </c>
      <c r="AD59" s="37">
        <f t="shared" si="105"/>
        <v>6.7740800438690485</v>
      </c>
      <c r="AE59" s="37">
        <f t="shared" si="106"/>
        <v>-1.0496023460468527</v>
      </c>
      <c r="AF59" s="41">
        <f t="shared" si="107"/>
        <v>-1.2656542480726785E-14</v>
      </c>
      <c r="AH59" s="41">
        <f t="shared" si="108"/>
        <v>-1.0727721782388615E-2</v>
      </c>
      <c r="AI59" s="41">
        <f>(AH59*Q59-AH58*Q58)/(Q59-Q58)</f>
        <v>1.5808390937895461E-3</v>
      </c>
      <c r="AK59" s="70"/>
      <c r="AL59" s="70"/>
      <c r="AM59" s="70"/>
      <c r="AN59" s="70"/>
      <c r="AP59" s="27"/>
      <c r="AR59" s="27"/>
      <c r="AS59" s="27"/>
      <c r="AT59" s="71"/>
    </row>
    <row r="60" spans="1:46" ht="49.5">
      <c r="A60" s="91">
        <f>A59+1</f>
        <v>3</v>
      </c>
      <c r="B60" s="92" t="s">
        <v>215</v>
      </c>
      <c r="C60" s="92">
        <v>43801</v>
      </c>
      <c r="D60" s="92" t="s">
        <v>215</v>
      </c>
      <c r="E60" s="93" t="s">
        <v>207</v>
      </c>
      <c r="F60" s="92">
        <v>43801</v>
      </c>
      <c r="G60" s="94">
        <v>44895</v>
      </c>
      <c r="H60" s="94">
        <v>44897</v>
      </c>
      <c r="I60" s="95">
        <v>10000</v>
      </c>
      <c r="J60" s="96" t="s">
        <v>85</v>
      </c>
      <c r="K60" s="97" t="s">
        <v>85</v>
      </c>
      <c r="L60" s="91">
        <f>L59+1</f>
        <v>3</v>
      </c>
      <c r="M60" s="92">
        <v>44347</v>
      </c>
      <c r="N60" s="44"/>
      <c r="O60" s="80">
        <v>1.3177027853279601E-2</v>
      </c>
      <c r="P60" s="45">
        <f t="shared" si="96"/>
        <v>546</v>
      </c>
      <c r="Q60" s="45">
        <f t="shared" si="97"/>
        <v>1.4958904109589042</v>
      </c>
      <c r="R60" s="37">
        <f>M60-M59</f>
        <v>182</v>
      </c>
      <c r="S60" s="37">
        <f t="shared" si="98"/>
        <v>0.49863013698630138</v>
      </c>
      <c r="T60" s="37">
        <f t="shared" si="99"/>
        <v>1.0199069418060409</v>
      </c>
      <c r="U60" s="37">
        <f>T60/T59</f>
        <v>1.0060485512637387</v>
      </c>
      <c r="V60" s="62">
        <f t="shared" si="100"/>
        <v>6.030332206566646E-3</v>
      </c>
      <c r="W60" s="90">
        <f t="shared" si="101"/>
        <v>1.2093798106575966E-2</v>
      </c>
      <c r="X60" s="37">
        <v>-234.74777301146301</v>
      </c>
      <c r="Y60" s="37">
        <f t="shared" si="102"/>
        <v>-2.3474777301146301</v>
      </c>
      <c r="Z60" s="37">
        <v>0.98041949587011801</v>
      </c>
      <c r="AA60" s="37">
        <v>277.44</v>
      </c>
      <c r="AB60" s="37">
        <f t="shared" si="103"/>
        <v>270.79708618416453</v>
      </c>
      <c r="AC60" s="37">
        <f t="shared" si="104"/>
        <v>282.96298193466799</v>
      </c>
      <c r="AD60" s="37">
        <f t="shared" si="105"/>
        <v>12.165895750503466</v>
      </c>
      <c r="AE60" s="37">
        <f t="shared" si="106"/>
        <v>-2.3474777301146403</v>
      </c>
      <c r="AF60" s="41">
        <f t="shared" si="107"/>
        <v>-1.021405182655144E-14</v>
      </c>
      <c r="AH60" s="41">
        <f t="shared" si="108"/>
        <v>-1.6200994714142176E-2</v>
      </c>
      <c r="AI60" s="41">
        <f>(AH60*Q60-AH59*Q59)/(Q60-Q59)</f>
        <v>-2.7147540577649298E-2</v>
      </c>
      <c r="AK60" s="70"/>
      <c r="AL60" s="70"/>
      <c r="AM60" s="70"/>
      <c r="AN60" s="70"/>
      <c r="AP60" s="27"/>
      <c r="AR60" s="27"/>
      <c r="AS60" s="27"/>
      <c r="AT60" s="71"/>
    </row>
    <row r="61" spans="1:46" ht="49.5">
      <c r="A61" s="91">
        <f>A60+1</f>
        <v>4</v>
      </c>
      <c r="B61" s="92" t="s">
        <v>215</v>
      </c>
      <c r="C61" s="92">
        <v>43801</v>
      </c>
      <c r="D61" s="92" t="s">
        <v>215</v>
      </c>
      <c r="E61" s="93" t="s">
        <v>207</v>
      </c>
      <c r="F61" s="92">
        <v>43801</v>
      </c>
      <c r="G61" s="94">
        <v>44895</v>
      </c>
      <c r="H61" s="94">
        <v>44897</v>
      </c>
      <c r="I61" s="95">
        <v>10000</v>
      </c>
      <c r="J61" s="96" t="s">
        <v>85</v>
      </c>
      <c r="K61" s="97" t="s">
        <v>85</v>
      </c>
      <c r="L61" s="91">
        <f>L60+1</f>
        <v>4</v>
      </c>
      <c r="M61" s="92">
        <v>44530</v>
      </c>
      <c r="N61" s="44"/>
      <c r="O61" s="80">
        <v>1.26376335137625E-2</v>
      </c>
      <c r="P61" s="45">
        <f t="shared" si="96"/>
        <v>729</v>
      </c>
      <c r="Q61" s="45">
        <f t="shared" si="97"/>
        <v>1.9972602739726026</v>
      </c>
      <c r="R61" s="37">
        <f>M61-M60</f>
        <v>183</v>
      </c>
      <c r="S61" s="37">
        <f t="shared" si="98"/>
        <v>0.50136986301369868</v>
      </c>
      <c r="T61" s="37">
        <f t="shared" si="99"/>
        <v>1.0255618855044972</v>
      </c>
      <c r="U61" s="37">
        <f>T61/T60</f>
        <v>1.0055445682999693</v>
      </c>
      <c r="V61" s="62">
        <f t="shared" si="100"/>
        <v>5.5292537634034416E-3</v>
      </c>
      <c r="W61" s="90">
        <f t="shared" si="101"/>
        <v>1.1028293025367519E-2</v>
      </c>
      <c r="X61" s="37">
        <v>-236.08773323800099</v>
      </c>
      <c r="Y61" s="37">
        <f t="shared" si="102"/>
        <v>-2.3608773323800101</v>
      </c>
      <c r="Z61" s="37">
        <v>0.97501923059653606</v>
      </c>
      <c r="AA61" s="37">
        <v>277.44</v>
      </c>
      <c r="AB61" s="37">
        <f t="shared" si="103"/>
        <v>270.72216524822011</v>
      </c>
      <c r="AC61" s="37">
        <f t="shared" si="104"/>
        <v>284.53188951436772</v>
      </c>
      <c r="AD61" s="37">
        <f t="shared" si="105"/>
        <v>13.809724266147612</v>
      </c>
      <c r="AE61" s="37">
        <f t="shared" si="106"/>
        <v>-2.3608773323800092</v>
      </c>
      <c r="AF61" s="41">
        <f t="shared" si="107"/>
        <v>0</v>
      </c>
      <c r="AH61" s="41">
        <f t="shared" si="108"/>
        <v>-1.2272621358451655E-2</v>
      </c>
      <c r="AI61" s="41">
        <f>(AH61*Q61-AH60*Q60)/(Q61-Q60)</f>
        <v>-5.5190085458812642E-4</v>
      </c>
      <c r="AK61" s="70"/>
      <c r="AL61" s="70"/>
      <c r="AM61" s="70"/>
      <c r="AN61" s="70"/>
      <c r="AP61" s="27"/>
      <c r="AR61" s="27"/>
      <c r="AS61" s="27"/>
      <c r="AT61" s="71"/>
    </row>
    <row r="62" spans="1:46" ht="49.5">
      <c r="A62" s="91">
        <f>A61+1</f>
        <v>5</v>
      </c>
      <c r="B62" s="92" t="s">
        <v>215</v>
      </c>
      <c r="C62" s="92">
        <v>43801</v>
      </c>
      <c r="D62" s="92" t="s">
        <v>215</v>
      </c>
      <c r="E62" s="93" t="s">
        <v>207</v>
      </c>
      <c r="F62" s="92">
        <v>43801</v>
      </c>
      <c r="G62" s="94">
        <v>44895</v>
      </c>
      <c r="H62" s="94">
        <v>44897</v>
      </c>
      <c r="I62" s="95">
        <v>10000</v>
      </c>
      <c r="J62" s="96" t="s">
        <v>85</v>
      </c>
      <c r="K62" s="97" t="s">
        <v>85</v>
      </c>
      <c r="L62" s="91">
        <f>L61+1</f>
        <v>5</v>
      </c>
      <c r="M62" s="92">
        <v>44711</v>
      </c>
      <c r="N62" s="44"/>
      <c r="O62" s="80">
        <v>1.2482805284952801E-2</v>
      </c>
      <c r="P62" s="45">
        <f t="shared" si="96"/>
        <v>910</v>
      </c>
      <c r="Q62" s="45">
        <f t="shared" si="97"/>
        <v>2.493150684931507</v>
      </c>
      <c r="R62" s="37">
        <f>M62-M61</f>
        <v>181</v>
      </c>
      <c r="S62" s="37">
        <f t="shared" si="98"/>
        <v>0.49589041095890413</v>
      </c>
      <c r="T62" s="37">
        <f t="shared" si="99"/>
        <v>1.0316108519949363</v>
      </c>
      <c r="U62" s="37">
        <f>T62/T61</f>
        <v>1.0058981974427252</v>
      </c>
      <c r="V62" s="62">
        <f t="shared" si="100"/>
        <v>5.8808711719840669E-3</v>
      </c>
      <c r="W62" s="90">
        <f t="shared" si="101"/>
        <v>1.1859215346818698E-2</v>
      </c>
      <c r="X62" s="37">
        <v>-371.90251737650198</v>
      </c>
      <c r="Y62" s="37">
        <f t="shared" si="102"/>
        <v>-3.71902517376502</v>
      </c>
      <c r="Z62" s="37">
        <v>0.96926429066796105</v>
      </c>
      <c r="AA62" s="37">
        <v>277.44</v>
      </c>
      <c r="AB62" s="37">
        <f t="shared" si="103"/>
        <v>266.79474716087697</v>
      </c>
      <c r="AC62" s="37">
        <f t="shared" si="104"/>
        <v>286.2101147774751</v>
      </c>
      <c r="AD62" s="37">
        <f t="shared" si="105"/>
        <v>19.415367616598132</v>
      </c>
      <c r="AE62" s="37">
        <f t="shared" si="106"/>
        <v>-3.719025173765024</v>
      </c>
      <c r="AF62" s="41">
        <f t="shared" si="107"/>
        <v>-3.9968028886505635E-15</v>
      </c>
      <c r="AH62" s="41">
        <f t="shared" si="108"/>
        <v>-1.5693021799105776E-2</v>
      </c>
      <c r="AI62" s="41">
        <f>(AH62*Q62-AH61*Q61)/(Q62-Q61)</f>
        <v>-2.9469109761740327E-2</v>
      </c>
      <c r="AK62" s="70"/>
      <c r="AL62" s="70"/>
      <c r="AM62" s="70"/>
      <c r="AN62" s="70"/>
      <c r="AP62" s="27"/>
      <c r="AR62" s="27"/>
      <c r="AS62" s="27"/>
      <c r="AT62" s="71"/>
    </row>
    <row r="63" spans="1:46" ht="49.5">
      <c r="A63" s="91">
        <f>A62+1</f>
        <v>6</v>
      </c>
      <c r="B63" s="92" t="s">
        <v>215</v>
      </c>
      <c r="C63" s="92">
        <v>43801</v>
      </c>
      <c r="D63" s="92" t="s">
        <v>215</v>
      </c>
      <c r="E63" s="93" t="s">
        <v>207</v>
      </c>
      <c r="F63" s="92">
        <v>43801</v>
      </c>
      <c r="G63" s="94">
        <v>44895</v>
      </c>
      <c r="H63" s="94">
        <v>44897</v>
      </c>
      <c r="I63" s="95">
        <v>10000</v>
      </c>
      <c r="J63" s="96" t="s">
        <v>85</v>
      </c>
      <c r="K63" s="97" t="s">
        <v>85</v>
      </c>
      <c r="L63" s="91">
        <f>L62+1</f>
        <v>6</v>
      </c>
      <c r="M63" s="92">
        <v>44895</v>
      </c>
      <c r="N63" s="44"/>
      <c r="O63" s="80">
        <v>1.2331898720052401E-2</v>
      </c>
      <c r="P63" s="45">
        <f t="shared" si="96"/>
        <v>1094</v>
      </c>
      <c r="Q63" s="45">
        <f t="shared" si="97"/>
        <v>2.9972602739726026</v>
      </c>
      <c r="R63" s="37">
        <f>M63-M62</f>
        <v>184</v>
      </c>
      <c r="S63" s="37">
        <f t="shared" si="98"/>
        <v>0.50410958904109593</v>
      </c>
      <c r="T63" s="37">
        <f t="shared" si="99"/>
        <v>1.0376534960051489</v>
      </c>
      <c r="U63" s="37">
        <f>T63/T62</f>
        <v>1.005857483951945</v>
      </c>
      <c r="V63" s="62">
        <f t="shared" si="100"/>
        <v>5.8403955902199744E-3</v>
      </c>
      <c r="W63" s="90">
        <f t="shared" si="101"/>
        <v>1.1585567339295057E-2</v>
      </c>
      <c r="X63" s="37">
        <v>-371.07050333346399</v>
      </c>
      <c r="Y63" s="37">
        <f t="shared" si="102"/>
        <v>-3.7107050333346399</v>
      </c>
      <c r="Z63" s="37">
        <v>0.96365247081449112</v>
      </c>
      <c r="AA63" s="37">
        <v>277.44</v>
      </c>
      <c r="AB63" s="37">
        <f t="shared" si="103"/>
        <v>266.75670871368993</v>
      </c>
      <c r="AC63" s="37">
        <f t="shared" si="104"/>
        <v>287.88658593166849</v>
      </c>
      <c r="AD63" s="37">
        <f t="shared" si="105"/>
        <v>21.12987721797856</v>
      </c>
      <c r="AE63" s="37">
        <f t="shared" si="106"/>
        <v>-3.7107050333346421</v>
      </c>
      <c r="AF63" s="41">
        <f t="shared" si="107"/>
        <v>0</v>
      </c>
      <c r="AH63" s="41">
        <f t="shared" si="108"/>
        <v>-1.3101182520095411E-2</v>
      </c>
      <c r="AI63" s="41">
        <f>(AH63*Q63-AH62*Q62)/(Q63-Q62)</f>
        <v>-2.82846955424567E-4</v>
      </c>
      <c r="AK63" s="70"/>
      <c r="AL63" s="70"/>
      <c r="AM63" s="70"/>
      <c r="AN63" s="70"/>
      <c r="AP63" s="27"/>
      <c r="AR63" s="27"/>
      <c r="AS63" s="27"/>
      <c r="AT63" s="71"/>
    </row>
    <row r="64" spans="1:46">
      <c r="A64" s="45"/>
      <c r="B64" s="44"/>
      <c r="C64" s="44"/>
      <c r="D64" s="44"/>
      <c r="E64" s="44"/>
      <c r="F64" s="38"/>
      <c r="G64" s="38"/>
      <c r="H64" s="38"/>
      <c r="I64" s="59"/>
      <c r="J64" s="26"/>
      <c r="K64" s="26"/>
      <c r="L64" s="45"/>
      <c r="M64" s="38"/>
      <c r="N64" s="38"/>
      <c r="O64" s="68"/>
      <c r="P64" s="45"/>
      <c r="Q64" s="45"/>
      <c r="V64" s="62"/>
      <c r="W64" s="65"/>
      <c r="X64" s="69"/>
      <c r="AE64" s="41"/>
      <c r="AF64" s="41"/>
      <c r="AH64" s="41"/>
      <c r="AI64" s="41"/>
      <c r="AK64" s="70"/>
      <c r="AL64" s="70"/>
      <c r="AM64" s="70"/>
      <c r="AN64" s="70"/>
      <c r="AP64" s="27"/>
      <c r="AR64" s="27"/>
      <c r="AS64" s="27"/>
      <c r="AT64" s="71"/>
    </row>
    <row r="65" spans="1:46">
      <c r="A65" s="45"/>
      <c r="B65" s="44"/>
      <c r="C65" s="44"/>
      <c r="D65" s="44"/>
      <c r="E65" s="44"/>
      <c r="F65" s="38"/>
      <c r="G65" s="38"/>
      <c r="H65" s="38"/>
      <c r="I65" s="59"/>
      <c r="J65" s="26"/>
      <c r="K65" s="26"/>
      <c r="L65" s="45"/>
      <c r="M65" s="38"/>
      <c r="N65" s="38"/>
      <c r="O65" s="68"/>
      <c r="P65" s="45"/>
      <c r="Q65" s="45"/>
      <c r="V65" s="62"/>
      <c r="W65" s="65"/>
      <c r="X65" s="69"/>
      <c r="AE65" s="41"/>
      <c r="AF65" s="41"/>
      <c r="AH65" s="41"/>
      <c r="AI65" s="41"/>
      <c r="AK65" s="70"/>
      <c r="AL65" s="70"/>
      <c r="AM65" s="70"/>
      <c r="AN65" s="70"/>
      <c r="AP65" s="27"/>
      <c r="AR65" s="27"/>
      <c r="AS65" s="27"/>
      <c r="AT65" s="71"/>
    </row>
    <row r="66" spans="1:46">
      <c r="A66" s="45"/>
      <c r="B66" s="44"/>
      <c r="C66" s="44"/>
      <c r="D66" s="44"/>
      <c r="E66" s="44"/>
      <c r="F66" s="38"/>
      <c r="G66" s="38"/>
      <c r="H66" s="38"/>
      <c r="I66" s="59"/>
      <c r="J66" s="26"/>
      <c r="K66" s="26"/>
      <c r="L66" s="45"/>
      <c r="M66" s="38"/>
      <c r="N66" s="38"/>
      <c r="O66" s="68"/>
      <c r="P66" s="45"/>
      <c r="Q66" s="45"/>
      <c r="V66" s="62"/>
      <c r="W66" s="65"/>
      <c r="X66" s="69"/>
      <c r="AE66" s="41"/>
      <c r="AF66" s="41"/>
      <c r="AH66" s="41"/>
      <c r="AI66" s="41"/>
      <c r="AK66" s="70"/>
      <c r="AL66" s="70"/>
      <c r="AM66" s="70"/>
      <c r="AN66" s="70"/>
      <c r="AP66" s="27"/>
      <c r="AR66" s="27"/>
      <c r="AS66" s="27"/>
      <c r="AT66" s="71"/>
    </row>
    <row r="67" spans="1:46">
      <c r="A67" s="45"/>
      <c r="B67" s="44"/>
      <c r="C67" s="44"/>
      <c r="D67" s="44"/>
      <c r="E67" s="44"/>
      <c r="F67" s="38"/>
      <c r="G67" s="38"/>
      <c r="H67" s="38"/>
      <c r="I67" s="59"/>
      <c r="J67" s="26"/>
      <c r="K67" s="26"/>
      <c r="L67" s="45"/>
      <c r="M67" s="38"/>
      <c r="N67" s="38"/>
      <c r="O67" s="68"/>
      <c r="P67" s="45"/>
      <c r="Q67" s="45"/>
      <c r="V67" s="62"/>
      <c r="W67" s="65"/>
      <c r="X67" s="69"/>
      <c r="AE67" s="41"/>
      <c r="AF67" s="41"/>
      <c r="AH67" s="41"/>
      <c r="AI67" s="41"/>
      <c r="AK67" s="70"/>
      <c r="AL67" s="70"/>
      <c r="AM67" s="70"/>
      <c r="AN67" s="70"/>
      <c r="AP67" s="27"/>
      <c r="AR67" s="27"/>
      <c r="AS67" s="27"/>
      <c r="AT67" s="71"/>
    </row>
    <row r="68" spans="1:46">
      <c r="A68" s="45"/>
      <c r="B68" s="44"/>
      <c r="C68" s="44"/>
      <c r="D68" s="44"/>
      <c r="E68" s="44"/>
      <c r="F68" s="38"/>
      <c r="G68" s="38"/>
      <c r="H68" s="38"/>
      <c r="I68" s="59"/>
      <c r="J68" s="26"/>
      <c r="K68" s="26"/>
      <c r="L68" s="45"/>
      <c r="M68" s="38"/>
      <c r="N68" s="38"/>
      <c r="O68" s="68"/>
      <c r="P68" s="45"/>
      <c r="Q68" s="45"/>
      <c r="V68" s="62"/>
      <c r="W68" s="65"/>
      <c r="X68" s="69"/>
      <c r="AE68" s="41"/>
      <c r="AF68" s="41"/>
      <c r="AH68" s="41"/>
      <c r="AI68" s="41"/>
      <c r="AK68" s="70"/>
      <c r="AL68" s="70"/>
      <c r="AM68" s="70"/>
      <c r="AN68" s="70"/>
      <c r="AP68" s="27"/>
      <c r="AR68" s="27"/>
      <c r="AS68" s="27"/>
      <c r="AT68" s="71"/>
    </row>
    <row r="69" spans="1:46">
      <c r="A69" s="45"/>
      <c r="B69" s="44"/>
      <c r="C69" s="44"/>
      <c r="D69" s="44"/>
      <c r="E69" s="44"/>
      <c r="F69" s="38"/>
      <c r="G69" s="38"/>
      <c r="H69" s="38"/>
      <c r="I69" s="59"/>
      <c r="J69" s="26"/>
      <c r="K69" s="26"/>
      <c r="L69" s="45"/>
      <c r="M69" s="38"/>
      <c r="N69" s="38"/>
      <c r="O69" s="68"/>
      <c r="P69" s="45"/>
      <c r="Q69" s="45"/>
      <c r="V69" s="62"/>
      <c r="W69" s="65"/>
      <c r="X69" s="69"/>
      <c r="AE69" s="41"/>
      <c r="AF69" s="41"/>
      <c r="AH69" s="41"/>
      <c r="AI69" s="41"/>
      <c r="AK69" s="70"/>
      <c r="AL69" s="70"/>
      <c r="AM69" s="70"/>
      <c r="AN69" s="70"/>
      <c r="AP69" s="27"/>
      <c r="AR69" s="27"/>
      <c r="AS69" s="27"/>
      <c r="AT69" s="71"/>
    </row>
    <row r="70" spans="1:46">
      <c r="A70" s="45"/>
      <c r="B70" s="44"/>
      <c r="C70" s="44"/>
      <c r="D70" s="44"/>
      <c r="E70" s="44"/>
      <c r="F70" s="38"/>
      <c r="G70" s="38"/>
      <c r="H70" s="38"/>
      <c r="I70" s="59"/>
      <c r="J70" s="26"/>
      <c r="K70" s="26"/>
      <c r="L70" s="45"/>
      <c r="M70" s="38"/>
      <c r="N70" s="38"/>
      <c r="O70" s="68"/>
      <c r="P70" s="45"/>
      <c r="Q70" s="45"/>
      <c r="V70" s="62"/>
      <c r="W70" s="65"/>
      <c r="X70" s="69"/>
      <c r="AE70" s="41"/>
      <c r="AF70" s="41"/>
      <c r="AH70" s="41"/>
      <c r="AI70" s="41"/>
      <c r="AK70" s="70"/>
      <c r="AL70" s="70"/>
      <c r="AM70" s="70"/>
      <c r="AN70" s="70"/>
      <c r="AP70" s="27"/>
      <c r="AR70" s="27"/>
      <c r="AS70" s="27"/>
      <c r="AT70" s="71"/>
    </row>
    <row r="71" spans="1:46">
      <c r="A71" s="45"/>
      <c r="B71" s="44"/>
      <c r="C71" s="44"/>
      <c r="D71" s="44"/>
      <c r="E71" s="44"/>
      <c r="F71" s="38"/>
      <c r="G71" s="38"/>
      <c r="H71" s="38"/>
      <c r="I71" s="59"/>
      <c r="J71" s="26"/>
      <c r="K71" s="26"/>
      <c r="L71" s="45"/>
      <c r="M71" s="38"/>
      <c r="N71" s="38"/>
      <c r="O71" s="68"/>
      <c r="P71" s="45"/>
      <c r="Q71" s="45"/>
      <c r="V71" s="62"/>
      <c r="W71" s="65"/>
      <c r="X71" s="69"/>
      <c r="AE71" s="41"/>
      <c r="AF71" s="41"/>
      <c r="AH71" s="41"/>
      <c r="AI71" s="41"/>
      <c r="AK71" s="70"/>
      <c r="AL71" s="70"/>
      <c r="AM71" s="70"/>
      <c r="AN71" s="70"/>
      <c r="AP71" s="27"/>
      <c r="AR71" s="27"/>
      <c r="AS71" s="27"/>
      <c r="AT71" s="71"/>
    </row>
    <row r="72" spans="1:46">
      <c r="A72" s="45"/>
      <c r="B72" s="44"/>
      <c r="C72" s="44"/>
      <c r="D72" s="44"/>
      <c r="E72" s="44"/>
      <c r="F72" s="38"/>
      <c r="G72" s="38"/>
      <c r="H72" s="38"/>
      <c r="I72" s="59"/>
      <c r="J72" s="26"/>
      <c r="K72" s="26"/>
      <c r="L72" s="45"/>
      <c r="M72" s="38"/>
      <c r="N72" s="38"/>
      <c r="O72" s="68"/>
      <c r="P72" s="45"/>
      <c r="Q72" s="45"/>
      <c r="V72" s="62"/>
      <c r="W72" s="65"/>
      <c r="X72" s="69"/>
      <c r="AE72" s="41"/>
      <c r="AF72" s="41"/>
      <c r="AH72" s="41"/>
      <c r="AI72" s="41"/>
      <c r="AK72" s="70"/>
      <c r="AL72" s="70"/>
      <c r="AM72" s="70"/>
      <c r="AN72" s="70"/>
      <c r="AP72" s="27"/>
      <c r="AR72" s="27"/>
      <c r="AS72" s="27"/>
      <c r="AT72" s="71"/>
    </row>
    <row r="73" spans="1:46">
      <c r="A73" s="45"/>
      <c r="B73" s="44"/>
      <c r="C73" s="44"/>
      <c r="D73" s="44"/>
      <c r="E73" s="44"/>
      <c r="F73" s="38"/>
      <c r="G73" s="38"/>
      <c r="H73" s="38"/>
      <c r="I73" s="59"/>
      <c r="J73" s="26"/>
      <c r="K73" s="26"/>
      <c r="L73" s="45"/>
      <c r="M73" s="38"/>
      <c r="N73" s="38"/>
      <c r="O73" s="68"/>
      <c r="P73" s="45"/>
      <c r="Q73" s="45"/>
      <c r="V73" s="62"/>
      <c r="W73" s="65"/>
      <c r="X73" s="69"/>
      <c r="AE73" s="41"/>
      <c r="AF73" s="41"/>
      <c r="AH73" s="41"/>
      <c r="AI73" s="41"/>
      <c r="AK73" s="70"/>
      <c r="AL73" s="70"/>
      <c r="AM73" s="70"/>
      <c r="AN73" s="70"/>
      <c r="AP73" s="27"/>
      <c r="AR73" s="27"/>
      <c r="AS73" s="27"/>
      <c r="AT73" s="71"/>
    </row>
    <row r="74" spans="1:46">
      <c r="A74" s="45"/>
      <c r="B74" s="44"/>
      <c r="C74" s="44"/>
      <c r="D74" s="44"/>
      <c r="E74" s="44"/>
      <c r="F74" s="38"/>
      <c r="G74" s="38"/>
      <c r="H74" s="38"/>
      <c r="I74" s="59"/>
      <c r="J74" s="26"/>
      <c r="K74" s="26"/>
      <c r="L74" s="45"/>
      <c r="M74" s="38"/>
      <c r="N74" s="38"/>
      <c r="O74" s="68"/>
      <c r="P74" s="45"/>
      <c r="Q74" s="45"/>
      <c r="V74" s="62"/>
      <c r="W74" s="65"/>
      <c r="X74" s="69"/>
      <c r="AE74" s="41"/>
      <c r="AF74" s="41"/>
      <c r="AH74" s="41"/>
      <c r="AI74" s="41"/>
      <c r="AK74" s="70"/>
      <c r="AL74" s="70"/>
      <c r="AM74" s="70"/>
      <c r="AN74" s="70"/>
      <c r="AP74" s="27"/>
      <c r="AR74" s="27"/>
      <c r="AS74" s="27"/>
      <c r="AT74" s="71"/>
    </row>
    <row r="75" spans="1:46">
      <c r="A75" s="45"/>
      <c r="B75" s="44"/>
      <c r="C75" s="44"/>
      <c r="D75" s="44"/>
      <c r="E75" s="44"/>
      <c r="F75" s="38"/>
      <c r="G75" s="38"/>
      <c r="H75" s="38"/>
      <c r="I75" s="59"/>
      <c r="J75" s="26"/>
      <c r="K75" s="26"/>
      <c r="L75" s="45"/>
      <c r="M75" s="38"/>
      <c r="N75" s="38"/>
      <c r="O75" s="68"/>
      <c r="P75" s="45"/>
      <c r="Q75" s="45"/>
      <c r="V75" s="62"/>
      <c r="W75" s="65"/>
      <c r="X75" s="69"/>
      <c r="AE75" s="41"/>
      <c r="AF75" s="41"/>
      <c r="AH75" s="41"/>
      <c r="AI75" s="41"/>
      <c r="AK75" s="70"/>
      <c r="AL75" s="70"/>
      <c r="AM75" s="70"/>
      <c r="AN75" s="70"/>
      <c r="AP75" s="27"/>
      <c r="AR75" s="27"/>
      <c r="AS75" s="27"/>
      <c r="AT75" s="71"/>
    </row>
    <row r="76" spans="1:46">
      <c r="A76" s="45"/>
      <c r="B76" s="44"/>
      <c r="C76" s="44"/>
      <c r="D76" s="44"/>
      <c r="E76" s="44"/>
      <c r="F76" s="38"/>
      <c r="G76" s="38"/>
      <c r="H76" s="38"/>
      <c r="I76" s="59"/>
      <c r="J76" s="26"/>
      <c r="K76" s="26"/>
      <c r="L76" s="45"/>
      <c r="M76" s="38"/>
      <c r="N76" s="38"/>
      <c r="O76" s="68"/>
      <c r="P76" s="45"/>
      <c r="Q76" s="45"/>
      <c r="V76" s="62"/>
      <c r="W76" s="65"/>
      <c r="X76" s="69"/>
      <c r="AE76" s="41"/>
      <c r="AF76" s="41"/>
      <c r="AH76" s="41"/>
      <c r="AI76" s="41"/>
      <c r="AK76" s="70"/>
      <c r="AL76" s="70"/>
      <c r="AM76" s="70"/>
      <c r="AN76" s="70"/>
      <c r="AP76" s="27"/>
      <c r="AR76" s="27"/>
      <c r="AS76" s="27"/>
      <c r="AT76" s="71"/>
    </row>
    <row r="77" spans="1:46">
      <c r="A77" s="45"/>
      <c r="B77" s="44"/>
      <c r="C77" s="44"/>
      <c r="D77" s="44"/>
      <c r="E77" s="44"/>
      <c r="F77" s="38"/>
      <c r="G77" s="38"/>
      <c r="H77" s="38"/>
      <c r="I77" s="59"/>
      <c r="J77" s="26"/>
      <c r="K77" s="26"/>
      <c r="L77" s="45"/>
      <c r="M77" s="38"/>
      <c r="N77" s="38"/>
      <c r="O77" s="68"/>
      <c r="P77" s="45"/>
      <c r="Q77" s="45"/>
      <c r="V77" s="62"/>
      <c r="W77" s="65"/>
      <c r="X77" s="69"/>
      <c r="AE77" s="41"/>
      <c r="AF77" s="41"/>
      <c r="AH77" s="41"/>
      <c r="AI77" s="41"/>
      <c r="AK77" s="70"/>
      <c r="AL77" s="70"/>
      <c r="AM77" s="70"/>
      <c r="AN77" s="70"/>
      <c r="AP77" s="27"/>
      <c r="AR77" s="27"/>
      <c r="AS77" s="27"/>
      <c r="AT77" s="71"/>
    </row>
    <row r="78" spans="1:46">
      <c r="A78" s="45"/>
      <c r="B78" s="44"/>
      <c r="C78" s="44"/>
      <c r="D78" s="44"/>
      <c r="E78" s="44"/>
      <c r="F78" s="38"/>
      <c r="G78" s="38"/>
      <c r="H78" s="38"/>
      <c r="I78" s="59"/>
      <c r="J78" s="26"/>
      <c r="K78" s="26"/>
      <c r="L78" s="45"/>
      <c r="M78" s="38"/>
      <c r="N78" s="38"/>
      <c r="O78" s="68"/>
      <c r="P78" s="45"/>
      <c r="Q78" s="45"/>
      <c r="V78" s="62"/>
      <c r="W78" s="65"/>
      <c r="X78" s="69"/>
      <c r="AE78" s="41"/>
      <c r="AF78" s="41"/>
      <c r="AH78" s="41"/>
      <c r="AI78" s="41"/>
      <c r="AK78" s="70"/>
      <c r="AL78" s="70"/>
      <c r="AM78" s="70"/>
      <c r="AN78" s="70"/>
      <c r="AP78" s="27"/>
      <c r="AR78" s="27"/>
      <c r="AS78" s="27"/>
      <c r="AT78" s="71"/>
    </row>
    <row r="79" spans="1:46">
      <c r="A79" s="45"/>
      <c r="B79" s="44"/>
      <c r="C79" s="44"/>
      <c r="D79" s="44"/>
      <c r="E79" s="44"/>
      <c r="F79" s="38"/>
      <c r="G79" s="38"/>
      <c r="H79" s="38"/>
      <c r="I79" s="59"/>
      <c r="J79" s="26"/>
      <c r="K79" s="26"/>
      <c r="L79" s="45"/>
      <c r="M79" s="38"/>
      <c r="N79" s="38"/>
      <c r="O79" s="68"/>
      <c r="P79" s="45"/>
      <c r="Q79" s="45"/>
      <c r="V79" s="62"/>
      <c r="W79" s="65"/>
      <c r="X79" s="69"/>
      <c r="AE79" s="41"/>
      <c r="AF79" s="41"/>
      <c r="AH79" s="41"/>
      <c r="AI79" s="41"/>
      <c r="AK79" s="70"/>
      <c r="AL79" s="70"/>
      <c r="AM79" s="70"/>
      <c r="AN79" s="70"/>
      <c r="AP79" s="27"/>
      <c r="AR79" s="27"/>
      <c r="AS79" s="27"/>
      <c r="AT79" s="71"/>
    </row>
    <row r="80" spans="1:46">
      <c r="A80" s="45"/>
      <c r="B80" s="44"/>
      <c r="C80" s="44"/>
      <c r="D80" s="44"/>
      <c r="E80" s="44"/>
      <c r="F80" s="38"/>
      <c r="G80" s="38"/>
      <c r="H80" s="38"/>
      <c r="I80" s="59"/>
      <c r="J80" s="26"/>
      <c r="K80" s="26"/>
      <c r="L80" s="45"/>
      <c r="M80" s="38"/>
      <c r="N80" s="38"/>
      <c r="O80" s="68"/>
      <c r="P80" s="45"/>
      <c r="Q80" s="45"/>
      <c r="V80" s="62"/>
      <c r="W80" s="65"/>
      <c r="X80" s="69"/>
      <c r="AE80" s="41"/>
      <c r="AF80" s="41"/>
      <c r="AH80" s="41"/>
      <c r="AI80" s="41"/>
      <c r="AK80" s="70"/>
      <c r="AL80" s="70"/>
      <c r="AM80" s="70"/>
      <c r="AN80" s="70"/>
      <c r="AP80" s="27"/>
      <c r="AR80" s="27"/>
      <c r="AS80" s="27"/>
      <c r="AT80" s="71"/>
    </row>
    <row r="81" spans="1:46">
      <c r="A81" s="45"/>
      <c r="B81" s="44"/>
      <c r="C81" s="44"/>
      <c r="D81" s="44"/>
      <c r="E81" s="44"/>
      <c r="F81" s="38"/>
      <c r="G81" s="38"/>
      <c r="H81" s="38"/>
      <c r="I81" s="59"/>
      <c r="J81" s="26"/>
      <c r="K81" s="26"/>
      <c r="L81" s="45"/>
      <c r="M81" s="38"/>
      <c r="N81" s="38"/>
      <c r="O81" s="68"/>
      <c r="P81" s="45"/>
      <c r="Q81" s="45"/>
      <c r="V81" s="62"/>
      <c r="W81" s="65"/>
      <c r="X81" s="69"/>
      <c r="AE81" s="41"/>
      <c r="AF81" s="41"/>
      <c r="AH81" s="41"/>
      <c r="AI81" s="41"/>
      <c r="AK81" s="70"/>
      <c r="AL81" s="70"/>
      <c r="AM81" s="70"/>
      <c r="AN81" s="70"/>
      <c r="AP81" s="27"/>
      <c r="AR81" s="27"/>
      <c r="AS81" s="27"/>
      <c r="AT81" s="71"/>
    </row>
    <row r="82" spans="1:46">
      <c r="A82" s="45"/>
      <c r="B82" s="44"/>
      <c r="C82" s="44"/>
      <c r="D82" s="44"/>
      <c r="E82" s="44"/>
      <c r="F82" s="38"/>
      <c r="G82" s="38"/>
      <c r="H82" s="38"/>
      <c r="I82" s="59"/>
      <c r="J82" s="26"/>
      <c r="K82" s="26"/>
      <c r="L82" s="45"/>
      <c r="M82" s="38"/>
      <c r="N82" s="38"/>
      <c r="O82" s="68"/>
      <c r="P82" s="45"/>
      <c r="Q82" s="45"/>
      <c r="V82" s="62"/>
      <c r="W82" s="65"/>
      <c r="X82" s="69"/>
      <c r="AE82" s="41"/>
      <c r="AF82" s="41"/>
      <c r="AH82" s="41"/>
      <c r="AI82" s="41"/>
      <c r="AK82" s="70"/>
      <c r="AL82" s="70"/>
      <c r="AM82" s="70"/>
      <c r="AN82" s="70"/>
      <c r="AP82" s="27"/>
      <c r="AR82" s="27"/>
      <c r="AS82" s="27"/>
      <c r="AT82" s="71"/>
    </row>
    <row r="83" spans="1:46">
      <c r="A83" s="45"/>
      <c r="B83" s="44"/>
      <c r="C83" s="44"/>
      <c r="D83" s="44"/>
      <c r="E83" s="44"/>
      <c r="F83" s="38"/>
      <c r="G83" s="38"/>
      <c r="H83" s="38"/>
      <c r="I83" s="59"/>
      <c r="J83" s="26"/>
      <c r="K83" s="26"/>
      <c r="L83" s="45"/>
      <c r="M83" s="38"/>
      <c r="N83" s="38"/>
      <c r="O83" s="68"/>
      <c r="P83" s="45"/>
      <c r="Q83" s="45"/>
      <c r="V83" s="62"/>
      <c r="W83" s="65"/>
      <c r="X83" s="69"/>
      <c r="AE83" s="41"/>
      <c r="AF83" s="41"/>
      <c r="AH83" s="41"/>
      <c r="AI83" s="41"/>
      <c r="AK83" s="70"/>
      <c r="AL83" s="70"/>
      <c r="AM83" s="70"/>
      <c r="AN83" s="70"/>
      <c r="AP83" s="27"/>
      <c r="AR83" s="27"/>
      <c r="AS83" s="27"/>
      <c r="AT83" s="71"/>
    </row>
    <row r="84" spans="1:46">
      <c r="A84" s="45"/>
      <c r="B84" s="44"/>
      <c r="C84" s="44"/>
      <c r="D84" s="44"/>
      <c r="E84" s="44"/>
      <c r="F84" s="38"/>
      <c r="G84" s="38"/>
      <c r="H84" s="38"/>
      <c r="I84" s="59"/>
      <c r="J84" s="26"/>
      <c r="K84" s="26"/>
      <c r="L84" s="45"/>
      <c r="M84" s="38"/>
      <c r="N84" s="38"/>
      <c r="O84" s="68"/>
      <c r="P84" s="45"/>
      <c r="Q84" s="45"/>
      <c r="V84" s="62"/>
      <c r="W84" s="65"/>
      <c r="X84" s="69"/>
      <c r="AE84" s="41"/>
      <c r="AF84" s="41"/>
      <c r="AH84" s="41"/>
      <c r="AI84" s="41"/>
      <c r="AK84" s="70"/>
      <c r="AL84" s="70"/>
      <c r="AM84" s="70"/>
      <c r="AN84" s="70"/>
      <c r="AP84" s="27"/>
      <c r="AR84" s="27"/>
      <c r="AS84" s="27"/>
      <c r="AT84" s="71"/>
    </row>
    <row r="85" spans="1:46">
      <c r="A85" s="45"/>
      <c r="B85" s="44"/>
      <c r="C85" s="44"/>
      <c r="D85" s="44"/>
      <c r="E85" s="44"/>
      <c r="F85" s="38"/>
      <c r="G85" s="38"/>
      <c r="H85" s="38"/>
      <c r="I85" s="59"/>
      <c r="J85" s="26"/>
      <c r="K85" s="26"/>
      <c r="L85" s="45"/>
      <c r="M85" s="38"/>
      <c r="N85" s="38"/>
      <c r="O85" s="68"/>
      <c r="P85" s="45"/>
      <c r="Q85" s="45"/>
      <c r="V85" s="62"/>
      <c r="W85" s="65"/>
      <c r="X85" s="69"/>
      <c r="AE85" s="41"/>
      <c r="AF85" s="41"/>
      <c r="AH85" s="41"/>
      <c r="AI85" s="41"/>
      <c r="AK85" s="70"/>
      <c r="AL85" s="70"/>
      <c r="AM85" s="70"/>
      <c r="AN85" s="70"/>
      <c r="AP85" s="27"/>
      <c r="AR85" s="27"/>
      <c r="AS85" s="27"/>
      <c r="AT85" s="71"/>
    </row>
    <row r="86" spans="1:46">
      <c r="A86" s="45"/>
      <c r="B86" s="44"/>
      <c r="C86" s="44"/>
      <c r="D86" s="44"/>
      <c r="E86" s="44"/>
      <c r="F86" s="38"/>
      <c r="G86" s="38"/>
      <c r="H86" s="38"/>
      <c r="I86" s="59"/>
      <c r="J86" s="26"/>
      <c r="K86" s="26"/>
      <c r="L86" s="45"/>
      <c r="M86" s="38"/>
      <c r="N86" s="38"/>
      <c r="O86" s="68"/>
      <c r="P86" s="45"/>
      <c r="Q86" s="45"/>
      <c r="V86" s="62"/>
      <c r="W86" s="65"/>
      <c r="X86" s="69"/>
      <c r="AE86" s="41"/>
      <c r="AF86" s="41"/>
      <c r="AH86" s="41"/>
      <c r="AI86" s="41"/>
      <c r="AK86" s="70"/>
      <c r="AL86" s="70"/>
      <c r="AM86" s="70"/>
      <c r="AN86" s="70"/>
      <c r="AP86" s="27"/>
      <c r="AR86" s="27"/>
      <c r="AS86" s="27"/>
      <c r="AT86" s="71"/>
    </row>
    <row r="87" spans="1:46">
      <c r="A87" s="45"/>
      <c r="B87" s="44"/>
      <c r="C87" s="44"/>
      <c r="D87" s="44"/>
      <c r="E87" s="44"/>
      <c r="F87" s="38"/>
      <c r="G87" s="38"/>
      <c r="H87" s="38"/>
      <c r="I87" s="59"/>
      <c r="J87" s="26"/>
      <c r="K87" s="26"/>
      <c r="L87" s="45"/>
      <c r="M87" s="38"/>
      <c r="N87" s="38"/>
      <c r="O87" s="68"/>
      <c r="P87" s="45"/>
      <c r="Q87" s="45"/>
      <c r="V87" s="62"/>
      <c r="W87" s="65"/>
      <c r="X87" s="69"/>
      <c r="AE87" s="41"/>
      <c r="AF87" s="41"/>
      <c r="AH87" s="41"/>
      <c r="AI87" s="41"/>
      <c r="AK87" s="70"/>
      <c r="AL87" s="70"/>
      <c r="AM87" s="70"/>
      <c r="AN87" s="70"/>
      <c r="AP87" s="27"/>
      <c r="AR87" s="27"/>
      <c r="AS87" s="27"/>
      <c r="AT87" s="71"/>
    </row>
    <row r="88" spans="1:46">
      <c r="A88" s="45"/>
      <c r="B88" s="44"/>
      <c r="C88" s="44"/>
      <c r="D88" s="44"/>
      <c r="E88" s="44"/>
      <c r="F88" s="38"/>
      <c r="G88" s="38"/>
      <c r="H88" s="38"/>
      <c r="I88" s="59"/>
      <c r="J88" s="26"/>
      <c r="K88" s="26"/>
      <c r="L88" s="45"/>
      <c r="M88" s="38"/>
      <c r="N88" s="38"/>
      <c r="O88" s="68"/>
      <c r="P88" s="45"/>
      <c r="Q88" s="45"/>
      <c r="V88" s="62"/>
      <c r="W88" s="65"/>
      <c r="X88" s="69"/>
      <c r="AE88" s="41"/>
      <c r="AF88" s="41"/>
      <c r="AH88" s="41"/>
      <c r="AI88" s="41"/>
      <c r="AK88" s="70"/>
      <c r="AL88" s="70"/>
      <c r="AM88" s="70"/>
      <c r="AN88" s="70"/>
      <c r="AP88" s="27"/>
      <c r="AR88" s="27"/>
      <c r="AS88" s="27"/>
      <c r="AT88" s="71"/>
    </row>
    <row r="89" spans="1:46">
      <c r="A89" s="45"/>
      <c r="B89" s="44"/>
      <c r="C89" s="44"/>
      <c r="D89" s="44"/>
      <c r="E89" s="44"/>
      <c r="F89" s="38"/>
      <c r="G89" s="38"/>
      <c r="H89" s="38"/>
      <c r="I89" s="59"/>
      <c r="J89" s="26"/>
      <c r="K89" s="26"/>
      <c r="L89" s="45"/>
      <c r="M89" s="38"/>
      <c r="N89" s="38"/>
      <c r="O89" s="68"/>
      <c r="P89" s="45"/>
      <c r="Q89" s="45"/>
      <c r="V89" s="62"/>
      <c r="W89" s="65"/>
      <c r="X89" s="69"/>
      <c r="AE89" s="41"/>
      <c r="AF89" s="41"/>
      <c r="AH89" s="41"/>
      <c r="AI89" s="41"/>
      <c r="AK89" s="70"/>
      <c r="AL89" s="70"/>
      <c r="AM89" s="70"/>
      <c r="AN89" s="70"/>
      <c r="AP89" s="27"/>
      <c r="AR89" s="27"/>
      <c r="AS89" s="27"/>
      <c r="AT89" s="71"/>
    </row>
    <row r="90" spans="1:46">
      <c r="A90" s="45"/>
      <c r="B90" s="44"/>
      <c r="C90" s="44"/>
      <c r="D90" s="44"/>
      <c r="E90" s="44"/>
      <c r="F90" s="38"/>
      <c r="G90" s="38"/>
      <c r="H90" s="38"/>
      <c r="I90" s="59"/>
      <c r="J90" s="26"/>
      <c r="K90" s="26"/>
      <c r="L90" s="45"/>
      <c r="M90" s="38"/>
      <c r="N90" s="38"/>
      <c r="O90" s="68"/>
      <c r="P90" s="45"/>
      <c r="Q90" s="45"/>
      <c r="V90" s="62"/>
      <c r="W90" s="65"/>
      <c r="X90" s="69"/>
      <c r="AE90" s="41"/>
      <c r="AF90" s="41"/>
      <c r="AH90" s="41"/>
      <c r="AI90" s="41"/>
      <c r="AK90" s="70"/>
      <c r="AL90" s="70"/>
      <c r="AM90" s="70"/>
      <c r="AN90" s="70"/>
      <c r="AP90" s="27"/>
      <c r="AR90" s="27"/>
      <c r="AS90" s="27"/>
      <c r="AT90" s="71"/>
    </row>
    <row r="91" spans="1:46">
      <c r="A91" s="45"/>
      <c r="B91" s="44"/>
      <c r="C91" s="44"/>
      <c r="D91" s="44"/>
      <c r="E91" s="44"/>
      <c r="F91" s="38"/>
      <c r="G91" s="38"/>
      <c r="H91" s="38"/>
      <c r="I91" s="59"/>
      <c r="J91" s="26"/>
      <c r="K91" s="26"/>
      <c r="L91" s="45"/>
      <c r="M91" s="38"/>
      <c r="N91" s="38"/>
      <c r="O91" s="68"/>
      <c r="P91" s="45"/>
      <c r="Q91" s="45"/>
      <c r="V91" s="62"/>
      <c r="W91" s="65"/>
      <c r="X91" s="69"/>
      <c r="AE91" s="41"/>
      <c r="AF91" s="41"/>
      <c r="AH91" s="41"/>
      <c r="AI91" s="41"/>
      <c r="AK91" s="70"/>
      <c r="AL91" s="70"/>
      <c r="AM91" s="70"/>
      <c r="AN91" s="70"/>
      <c r="AP91" s="27"/>
      <c r="AR91" s="27"/>
      <c r="AS91" s="27"/>
      <c r="AT91" s="71"/>
    </row>
    <row r="92" spans="1:46">
      <c r="A92" s="45"/>
      <c r="B92" s="44"/>
      <c r="C92" s="44"/>
      <c r="D92" s="44"/>
      <c r="E92" s="44"/>
      <c r="F92" s="38"/>
      <c r="G92" s="38"/>
      <c r="H92" s="38"/>
      <c r="I92" s="59"/>
      <c r="J92" s="26"/>
      <c r="K92" s="26"/>
      <c r="L92" s="45"/>
      <c r="M92" s="38"/>
      <c r="N92" s="38"/>
      <c r="O92" s="68"/>
      <c r="P92" s="45"/>
      <c r="Q92" s="45"/>
      <c r="V92" s="62"/>
      <c r="W92" s="65"/>
      <c r="X92" s="69"/>
      <c r="AE92" s="41"/>
      <c r="AF92" s="41"/>
      <c r="AH92" s="41"/>
      <c r="AI92" s="41"/>
      <c r="AK92" s="70"/>
      <c r="AL92" s="70"/>
      <c r="AM92" s="70"/>
      <c r="AN92" s="70"/>
      <c r="AP92" s="27"/>
      <c r="AR92" s="27"/>
      <c r="AS92" s="27"/>
      <c r="AT92" s="71"/>
    </row>
    <row r="93" spans="1:46">
      <c r="A93" s="45"/>
      <c r="B93" s="44"/>
      <c r="C93" s="44"/>
      <c r="D93" s="44"/>
      <c r="E93" s="44"/>
      <c r="F93" s="38"/>
      <c r="G93" s="38"/>
      <c r="H93" s="38"/>
      <c r="I93" s="59"/>
      <c r="J93" s="26"/>
      <c r="K93" s="26"/>
      <c r="L93" s="45"/>
      <c r="M93" s="38"/>
      <c r="N93" s="38"/>
      <c r="O93" s="68"/>
      <c r="P93" s="45"/>
      <c r="Q93" s="45"/>
      <c r="V93" s="62"/>
      <c r="W93" s="65"/>
      <c r="X93" s="69"/>
      <c r="AE93" s="41"/>
      <c r="AF93" s="41"/>
      <c r="AH93" s="41"/>
      <c r="AI93" s="41"/>
      <c r="AK93" s="70"/>
      <c r="AL93" s="70"/>
      <c r="AM93" s="70"/>
      <c r="AN93" s="70"/>
      <c r="AP93" s="27"/>
      <c r="AR93" s="27"/>
      <c r="AS93" s="27"/>
      <c r="AT93" s="71"/>
    </row>
    <row r="94" spans="1:46">
      <c r="A94" s="45"/>
      <c r="B94" s="44"/>
      <c r="C94" s="44"/>
      <c r="D94" s="44"/>
      <c r="E94" s="44"/>
      <c r="F94" s="38"/>
      <c r="G94" s="38"/>
      <c r="H94" s="38"/>
      <c r="I94" s="59"/>
      <c r="J94" s="26"/>
      <c r="K94" s="26"/>
      <c r="L94" s="45"/>
      <c r="M94" s="38"/>
      <c r="N94" s="38"/>
      <c r="O94" s="68"/>
      <c r="P94" s="45"/>
      <c r="Q94" s="45"/>
      <c r="V94" s="62"/>
      <c r="W94" s="65"/>
      <c r="X94" s="69"/>
      <c r="AE94" s="41"/>
      <c r="AF94" s="41"/>
      <c r="AH94" s="41"/>
      <c r="AI94" s="41"/>
      <c r="AK94" s="70"/>
      <c r="AL94" s="70"/>
      <c r="AM94" s="70"/>
      <c r="AN94" s="70"/>
      <c r="AP94" s="27"/>
      <c r="AR94" s="27"/>
      <c r="AS94" s="27"/>
      <c r="AT94" s="71"/>
    </row>
    <row r="95" spans="1:46">
      <c r="A95" s="45"/>
      <c r="B95" s="44"/>
      <c r="C95" s="44"/>
      <c r="D95" s="44"/>
      <c r="E95" s="44"/>
      <c r="F95" s="38"/>
      <c r="G95" s="38"/>
      <c r="H95" s="38"/>
      <c r="I95" s="59"/>
      <c r="J95" s="26"/>
      <c r="K95" s="26"/>
      <c r="L95" s="45"/>
      <c r="M95" s="38"/>
      <c r="N95" s="38"/>
      <c r="O95" s="68"/>
      <c r="P95" s="45"/>
      <c r="Q95" s="45"/>
      <c r="V95" s="62"/>
      <c r="W95" s="65"/>
      <c r="X95" s="69"/>
      <c r="AE95" s="41"/>
      <c r="AF95" s="41"/>
      <c r="AH95" s="41"/>
      <c r="AI95" s="41"/>
      <c r="AK95" s="70"/>
      <c r="AL95" s="70"/>
      <c r="AM95" s="70"/>
      <c r="AN95" s="70"/>
      <c r="AP95" s="27"/>
      <c r="AR95" s="27"/>
      <c r="AS95" s="27"/>
      <c r="AT95" s="71"/>
    </row>
    <row r="96" spans="1:46">
      <c r="A96" s="45"/>
      <c r="B96" s="44"/>
      <c r="C96" s="44"/>
      <c r="D96" s="44"/>
      <c r="E96" s="44"/>
      <c r="F96" s="38"/>
      <c r="G96" s="38"/>
      <c r="H96" s="38"/>
      <c r="I96" s="59"/>
      <c r="J96" s="26"/>
      <c r="K96" s="26"/>
      <c r="L96" s="45"/>
      <c r="M96" s="38"/>
      <c r="N96" s="38"/>
      <c r="O96" s="68"/>
      <c r="P96" s="45"/>
      <c r="Q96" s="45"/>
      <c r="V96" s="62"/>
      <c r="W96" s="65"/>
      <c r="X96" s="69"/>
      <c r="AE96" s="41"/>
      <c r="AF96" s="41"/>
      <c r="AH96" s="41"/>
      <c r="AI96" s="41"/>
      <c r="AK96" s="70"/>
      <c r="AL96" s="70"/>
      <c r="AM96" s="70"/>
      <c r="AN96" s="70"/>
      <c r="AP96" s="27"/>
      <c r="AR96" s="27"/>
      <c r="AS96" s="27"/>
      <c r="AT96" s="71"/>
    </row>
    <row r="97" spans="1:50">
      <c r="A97" s="45"/>
      <c r="B97" s="44"/>
      <c r="C97" s="44"/>
      <c r="D97" s="44"/>
      <c r="E97" s="44"/>
      <c r="F97" s="38"/>
      <c r="G97" s="38"/>
      <c r="H97" s="38"/>
      <c r="I97" s="59"/>
      <c r="J97" s="26"/>
      <c r="K97" s="26"/>
      <c r="L97" s="45"/>
      <c r="M97" s="38"/>
      <c r="N97" s="38"/>
      <c r="O97" s="68"/>
      <c r="P97" s="45"/>
      <c r="Q97" s="45"/>
      <c r="V97" s="62"/>
      <c r="W97" s="65"/>
      <c r="X97" s="69"/>
      <c r="AE97" s="41"/>
      <c r="AF97" s="41"/>
      <c r="AH97" s="41"/>
      <c r="AI97" s="41"/>
      <c r="AK97" s="70"/>
      <c r="AL97" s="70"/>
      <c r="AM97" s="70"/>
      <c r="AN97" s="70"/>
      <c r="AP97" s="27"/>
      <c r="AR97" s="27"/>
      <c r="AS97" s="27"/>
      <c r="AT97" s="71"/>
    </row>
    <row r="98" spans="1:50">
      <c r="A98" s="45"/>
      <c r="B98" s="44"/>
      <c r="C98" s="44"/>
      <c r="D98" s="44"/>
      <c r="E98" s="44"/>
      <c r="F98" s="38"/>
      <c r="G98" s="38"/>
      <c r="H98" s="38"/>
      <c r="I98" s="59"/>
      <c r="J98" s="26"/>
      <c r="K98" s="26"/>
      <c r="L98" s="45"/>
      <c r="M98" s="38"/>
      <c r="N98" s="38"/>
      <c r="O98" s="68"/>
      <c r="P98" s="45"/>
      <c r="Q98" s="45"/>
      <c r="V98" s="62"/>
      <c r="W98" s="65"/>
      <c r="X98" s="69"/>
      <c r="AE98" s="41"/>
      <c r="AF98" s="41"/>
      <c r="AH98" s="41"/>
      <c r="AI98" s="41"/>
      <c r="AK98" s="70"/>
      <c r="AL98" s="70"/>
      <c r="AM98" s="70"/>
      <c r="AN98" s="70"/>
      <c r="AP98" s="27"/>
      <c r="AR98" s="27"/>
      <c r="AS98" s="27"/>
      <c r="AT98" s="71"/>
    </row>
    <row r="99" spans="1:50">
      <c r="A99" s="45"/>
      <c r="B99" s="44"/>
      <c r="C99" s="44"/>
      <c r="D99" s="44"/>
      <c r="E99" s="44"/>
      <c r="F99" s="38"/>
      <c r="G99" s="38"/>
      <c r="H99" s="38"/>
      <c r="I99" s="59"/>
      <c r="J99" s="26"/>
      <c r="K99" s="26"/>
      <c r="L99" s="45"/>
      <c r="M99" s="38"/>
      <c r="N99" s="38"/>
      <c r="O99" s="68"/>
      <c r="P99" s="45"/>
      <c r="Q99" s="45"/>
      <c r="V99" s="62"/>
      <c r="W99" s="65"/>
      <c r="X99" s="69"/>
      <c r="AE99" s="41"/>
      <c r="AF99" s="41"/>
      <c r="AH99" s="41"/>
      <c r="AI99" s="41"/>
      <c r="AK99" s="70"/>
      <c r="AL99" s="70"/>
      <c r="AM99" s="70"/>
      <c r="AN99" s="70"/>
      <c r="AP99" s="27"/>
      <c r="AR99" s="27"/>
      <c r="AS99" s="27"/>
      <c r="AT99" s="71"/>
    </row>
    <row r="100" spans="1:50">
      <c r="A100" s="45"/>
      <c r="B100" s="44"/>
      <c r="C100" s="44"/>
      <c r="D100" s="44"/>
      <c r="E100" s="44"/>
      <c r="F100" s="38"/>
      <c r="G100" s="38"/>
      <c r="H100" s="38"/>
      <c r="I100" s="59"/>
      <c r="J100" s="26"/>
      <c r="K100" s="26"/>
      <c r="L100" s="45"/>
      <c r="M100" s="38"/>
      <c r="N100" s="38"/>
      <c r="O100" s="68"/>
      <c r="P100" s="45"/>
      <c r="Q100" s="45"/>
      <c r="V100" s="62"/>
      <c r="W100" s="65"/>
      <c r="X100" s="69"/>
      <c r="AE100" s="41"/>
      <c r="AF100" s="41"/>
      <c r="AH100" s="41"/>
      <c r="AI100" s="41"/>
      <c r="AK100" s="70"/>
      <c r="AL100" s="70"/>
      <c r="AM100" s="70"/>
      <c r="AN100" s="70"/>
      <c r="AP100" s="27"/>
      <c r="AR100" s="27"/>
      <c r="AS100" s="27"/>
      <c r="AT100" s="71"/>
    </row>
    <row r="101" spans="1:50">
      <c r="A101" s="45"/>
      <c r="B101" s="44"/>
      <c r="C101" s="44"/>
      <c r="D101" s="44"/>
      <c r="E101" s="44"/>
      <c r="F101" s="38"/>
      <c r="G101" s="38"/>
      <c r="H101" s="38"/>
      <c r="I101" s="59"/>
      <c r="J101" s="26"/>
      <c r="K101" s="26"/>
      <c r="L101" s="45"/>
      <c r="M101" s="38"/>
      <c r="N101" s="38"/>
      <c r="O101" s="68"/>
      <c r="P101" s="45"/>
      <c r="Q101" s="45"/>
      <c r="V101" s="62"/>
      <c r="W101" s="65"/>
      <c r="X101" s="69"/>
      <c r="AE101" s="41"/>
      <c r="AF101" s="41"/>
      <c r="AH101" s="41"/>
      <c r="AI101" s="41"/>
      <c r="AK101" s="70"/>
      <c r="AL101" s="70"/>
      <c r="AM101" s="70"/>
      <c r="AN101" s="70"/>
      <c r="AP101" s="27"/>
      <c r="AR101" s="27"/>
      <c r="AS101" s="27"/>
      <c r="AT101" s="71"/>
    </row>
    <row r="102" spans="1:50">
      <c r="A102" s="45"/>
      <c r="B102" s="44"/>
      <c r="C102" s="44"/>
      <c r="D102" s="44"/>
      <c r="E102" s="44"/>
      <c r="F102" s="38"/>
      <c r="G102" s="38"/>
      <c r="H102" s="38"/>
      <c r="I102" s="59"/>
      <c r="J102" s="26"/>
      <c r="K102" s="26"/>
      <c r="L102" s="45"/>
      <c r="M102" s="38"/>
      <c r="N102" s="38"/>
      <c r="O102" s="68"/>
      <c r="P102" s="45"/>
      <c r="Q102" s="45"/>
      <c r="V102" s="62"/>
      <c r="W102" s="65"/>
      <c r="X102" s="69"/>
      <c r="AE102" s="41"/>
      <c r="AF102" s="41"/>
      <c r="AH102" s="41"/>
      <c r="AI102" s="41"/>
      <c r="AK102" s="70"/>
      <c r="AL102" s="70"/>
      <c r="AM102" s="70"/>
      <c r="AN102" s="70"/>
      <c r="AP102" s="27"/>
      <c r="AR102" s="27"/>
      <c r="AS102" s="27"/>
      <c r="AT102" s="71"/>
    </row>
    <row r="103" spans="1:50">
      <c r="A103" s="45"/>
      <c r="B103" s="44"/>
      <c r="C103" s="44"/>
      <c r="D103" s="44"/>
      <c r="E103" s="44"/>
      <c r="F103" s="38"/>
      <c r="G103" s="38"/>
      <c r="H103" s="38"/>
      <c r="I103" s="59"/>
      <c r="J103" s="26"/>
      <c r="K103" s="26"/>
      <c r="L103" s="45"/>
      <c r="M103" s="38"/>
      <c r="N103" s="38"/>
      <c r="O103" s="68"/>
      <c r="P103" s="45"/>
      <c r="Q103" s="45"/>
      <c r="V103" s="62"/>
      <c r="W103" s="65"/>
      <c r="X103" s="69"/>
      <c r="AE103" s="41"/>
      <c r="AF103" s="41"/>
      <c r="AH103" s="41"/>
      <c r="AI103" s="41"/>
      <c r="AK103" s="70"/>
      <c r="AL103" s="70"/>
      <c r="AM103" s="70"/>
      <c r="AN103" s="70"/>
      <c r="AP103" s="27"/>
      <c r="AR103" s="27"/>
      <c r="AS103" s="27"/>
      <c r="AT103" s="71"/>
    </row>
    <row r="104" spans="1:50">
      <c r="A104" s="45"/>
      <c r="B104" s="44"/>
      <c r="C104" s="44"/>
      <c r="D104" s="44"/>
      <c r="E104" s="44"/>
      <c r="F104" s="38"/>
      <c r="G104" s="38"/>
      <c r="H104" s="38"/>
      <c r="I104" s="59"/>
      <c r="J104" s="26"/>
      <c r="K104" s="26"/>
      <c r="L104" s="45"/>
      <c r="M104" s="38"/>
      <c r="N104" s="38"/>
      <c r="O104" s="68"/>
      <c r="P104" s="45"/>
      <c r="Q104" s="45"/>
      <c r="V104" s="62"/>
      <c r="W104" s="65"/>
      <c r="X104" s="69"/>
      <c r="AE104" s="41"/>
      <c r="AF104" s="41"/>
      <c r="AH104" s="41"/>
      <c r="AI104" s="41"/>
      <c r="AK104" s="70"/>
      <c r="AL104" s="70"/>
      <c r="AM104" s="70"/>
      <c r="AN104" s="70"/>
      <c r="AP104" s="27"/>
      <c r="AR104" s="27"/>
      <c r="AS104" s="27"/>
      <c r="AT104" s="71"/>
    </row>
    <row r="105" spans="1:50">
      <c r="A105" s="45"/>
      <c r="B105" s="44"/>
      <c r="C105" s="44"/>
      <c r="D105" s="44"/>
      <c r="E105" s="44"/>
      <c r="F105" s="38"/>
      <c r="G105" s="38"/>
      <c r="H105" s="38"/>
      <c r="I105" s="59"/>
      <c r="J105" s="26"/>
      <c r="K105" s="26"/>
      <c r="L105" s="45"/>
      <c r="M105" s="38"/>
      <c r="N105" s="38"/>
      <c r="O105" s="68"/>
      <c r="P105" s="45"/>
      <c r="Q105" s="45"/>
      <c r="V105" s="62"/>
      <c r="W105" s="65"/>
      <c r="X105" s="69"/>
      <c r="AE105" s="41"/>
      <c r="AF105" s="41"/>
      <c r="AH105" s="41"/>
      <c r="AI105" s="41"/>
      <c r="AK105" s="70"/>
      <c r="AL105" s="70"/>
      <c r="AM105" s="70"/>
      <c r="AN105" s="70"/>
      <c r="AP105" s="27"/>
      <c r="AR105" s="27"/>
      <c r="AS105" s="27"/>
      <c r="AT105" s="71"/>
    </row>
    <row r="106" spans="1:50">
      <c r="A106" s="45"/>
      <c r="B106" s="44"/>
      <c r="C106" s="44"/>
      <c r="D106" s="44"/>
      <c r="E106" s="44"/>
      <c r="F106" s="38"/>
      <c r="G106" s="38"/>
      <c r="H106" s="38"/>
      <c r="I106" s="59"/>
      <c r="J106" s="26"/>
      <c r="K106" s="26"/>
      <c r="L106" s="45"/>
      <c r="M106" s="38"/>
      <c r="N106" s="38"/>
      <c r="O106" s="68"/>
      <c r="P106" s="45"/>
      <c r="Q106" s="45"/>
      <c r="V106" s="62"/>
      <c r="W106" s="65"/>
      <c r="X106" s="69"/>
      <c r="AE106" s="41"/>
      <c r="AF106" s="41"/>
      <c r="AH106" s="41"/>
      <c r="AI106" s="41"/>
      <c r="AK106" s="70"/>
      <c r="AL106" s="70"/>
      <c r="AM106" s="70"/>
      <c r="AN106" s="70"/>
      <c r="AP106" s="27"/>
      <c r="AR106" s="27"/>
      <c r="AS106" s="27"/>
      <c r="AT106" s="71"/>
    </row>
    <row r="107" spans="1:50">
      <c r="A107" s="45"/>
      <c r="B107" s="44"/>
      <c r="C107" s="44"/>
      <c r="D107" s="44"/>
      <c r="E107" s="44"/>
      <c r="F107" s="38"/>
      <c r="G107" s="38"/>
      <c r="H107" s="38"/>
      <c r="I107" s="59"/>
      <c r="J107" s="26"/>
      <c r="K107" s="26"/>
      <c r="L107" s="45"/>
      <c r="M107" s="38"/>
      <c r="N107" s="38"/>
      <c r="O107" s="68"/>
      <c r="P107" s="45"/>
      <c r="Q107" s="45"/>
      <c r="V107" s="62"/>
      <c r="W107" s="65"/>
      <c r="X107" s="69"/>
      <c r="AE107" s="41"/>
      <c r="AF107" s="41"/>
      <c r="AH107" s="41"/>
      <c r="AI107" s="41"/>
      <c r="AK107" s="70"/>
      <c r="AL107" s="70"/>
      <c r="AM107" s="70"/>
      <c r="AN107" s="70"/>
      <c r="AP107" s="27"/>
      <c r="AR107" s="27"/>
      <c r="AS107" s="27"/>
      <c r="AT107" s="71"/>
    </row>
    <row r="108" spans="1:50">
      <c r="A108" s="45"/>
      <c r="B108" s="44"/>
      <c r="C108" s="44"/>
      <c r="D108" s="44"/>
      <c r="E108" s="44"/>
      <c r="F108" s="38"/>
      <c r="G108" s="38"/>
      <c r="H108" s="38"/>
      <c r="I108" s="59"/>
      <c r="J108" s="26"/>
      <c r="K108" s="26"/>
      <c r="L108" s="45"/>
      <c r="M108" s="38"/>
      <c r="N108" s="38"/>
      <c r="O108" s="68"/>
      <c r="P108" s="45"/>
      <c r="Q108" s="45"/>
      <c r="V108" s="62"/>
      <c r="W108" s="65"/>
      <c r="X108" s="69"/>
      <c r="AE108" s="41"/>
      <c r="AF108" s="41"/>
      <c r="AH108" s="41"/>
      <c r="AI108" s="41"/>
      <c r="AK108" s="70"/>
      <c r="AL108" s="70"/>
      <c r="AM108" s="70"/>
      <c r="AN108" s="70"/>
      <c r="AP108" s="27"/>
      <c r="AR108" s="27"/>
      <c r="AS108" s="27"/>
      <c r="AT108" s="71"/>
    </row>
    <row r="109" spans="1:50">
      <c r="A109" s="45"/>
      <c r="B109" s="44"/>
      <c r="C109" s="44"/>
      <c r="D109" s="44"/>
      <c r="E109" s="44"/>
      <c r="F109" s="38"/>
      <c r="G109" s="38"/>
      <c r="H109" s="38"/>
      <c r="I109" s="59"/>
      <c r="J109" s="26"/>
      <c r="K109" s="26"/>
      <c r="L109" s="45"/>
      <c r="M109" s="38"/>
      <c r="N109" s="38"/>
      <c r="O109" s="68"/>
      <c r="P109" s="45"/>
      <c r="Q109" s="45"/>
      <c r="V109" s="62"/>
      <c r="W109" s="65"/>
      <c r="X109" s="69"/>
      <c r="AE109" s="41"/>
      <c r="AF109" s="41"/>
      <c r="AH109" s="41"/>
      <c r="AI109" s="41"/>
      <c r="AK109" s="70"/>
      <c r="AL109" s="70"/>
      <c r="AM109" s="70"/>
      <c r="AN109" s="70"/>
      <c r="AP109" s="27"/>
      <c r="AR109" s="27"/>
      <c r="AS109" s="27"/>
      <c r="AT109" s="71"/>
    </row>
    <row r="110" spans="1:50">
      <c r="A110" s="45"/>
      <c r="B110" s="44"/>
      <c r="C110" s="44"/>
      <c r="D110" s="44"/>
      <c r="E110" s="44"/>
      <c r="F110" s="38"/>
      <c r="G110" s="38"/>
      <c r="H110" s="38"/>
      <c r="I110" s="59"/>
      <c r="J110" s="26"/>
      <c r="K110" s="26"/>
      <c r="L110" s="45"/>
      <c r="M110" s="38"/>
      <c r="N110" s="38"/>
      <c r="O110" s="68"/>
      <c r="P110" s="45"/>
      <c r="Q110" s="45"/>
      <c r="V110" s="62"/>
      <c r="W110" s="65"/>
      <c r="X110" s="69"/>
      <c r="AE110" s="41"/>
      <c r="AF110" s="41"/>
      <c r="AH110" s="41"/>
      <c r="AI110" s="41"/>
      <c r="AK110" s="70"/>
      <c r="AL110" s="70"/>
      <c r="AM110" s="70"/>
      <c r="AN110" s="70"/>
      <c r="AP110" s="27"/>
      <c r="AR110" s="27"/>
      <c r="AS110" s="27"/>
      <c r="AT110" s="71"/>
    </row>
    <row r="111" spans="1:50">
      <c r="A111" s="45"/>
      <c r="B111" s="44"/>
      <c r="C111" s="44"/>
      <c r="D111" s="44"/>
      <c r="E111" s="44"/>
      <c r="F111" s="38"/>
      <c r="G111" s="38"/>
      <c r="H111" s="38"/>
      <c r="I111" s="59"/>
      <c r="J111" s="26"/>
      <c r="K111" s="26"/>
      <c r="L111" s="45"/>
      <c r="M111" s="38"/>
      <c r="N111" s="38"/>
      <c r="O111" s="68"/>
      <c r="P111" s="45"/>
      <c r="Q111" s="45"/>
      <c r="V111" s="62"/>
      <c r="W111" s="65"/>
      <c r="X111" s="69"/>
      <c r="AE111" s="41"/>
      <c r="AF111" s="41"/>
      <c r="AH111" s="41"/>
      <c r="AI111" s="41"/>
      <c r="AK111" s="70"/>
      <c r="AL111" s="70"/>
      <c r="AM111" s="70"/>
      <c r="AN111" s="70"/>
      <c r="AP111" s="27"/>
      <c r="AR111" s="27"/>
      <c r="AS111" s="27"/>
      <c r="AT111" s="71"/>
    </row>
    <row r="112" spans="1:50">
      <c r="A112" s="45"/>
      <c r="B112" s="44"/>
      <c r="C112" s="44"/>
      <c r="D112" s="44"/>
      <c r="E112" s="44"/>
      <c r="F112" s="38"/>
      <c r="G112" s="38"/>
      <c r="H112" s="38"/>
      <c r="I112" s="59"/>
      <c r="J112" s="26"/>
      <c r="K112" s="26"/>
      <c r="L112" s="45"/>
      <c r="M112" s="38"/>
      <c r="N112" s="38"/>
      <c r="O112" s="68"/>
      <c r="P112" s="45"/>
      <c r="Q112" s="45"/>
      <c r="V112" s="62"/>
      <c r="W112" s="65"/>
      <c r="X112" s="69"/>
      <c r="AE112" s="41"/>
      <c r="AF112" s="41"/>
      <c r="AH112" s="41"/>
      <c r="AI112" s="41"/>
      <c r="AK112" s="70"/>
      <c r="AL112" s="70"/>
      <c r="AM112" s="70"/>
      <c r="AN112" s="70"/>
      <c r="AP112" s="27"/>
      <c r="AR112" s="27"/>
      <c r="AS112" s="27"/>
      <c r="AT112" s="71"/>
      <c r="AV112" s="16"/>
      <c r="AW112" s="16"/>
      <c r="AX112" s="16"/>
    </row>
    <row r="113" spans="1:50">
      <c r="A113" s="45"/>
      <c r="B113" s="44"/>
      <c r="C113" s="44"/>
      <c r="D113" s="44"/>
      <c r="E113" s="44"/>
      <c r="F113" s="38"/>
      <c r="G113" s="38"/>
      <c r="H113" s="38"/>
      <c r="I113" s="59"/>
      <c r="J113" s="26"/>
      <c r="K113" s="26"/>
      <c r="L113" s="45"/>
      <c r="M113" s="38"/>
      <c r="N113" s="38"/>
      <c r="O113" s="68"/>
      <c r="P113" s="45"/>
      <c r="Q113" s="45"/>
      <c r="V113" s="62"/>
      <c r="W113" s="65"/>
      <c r="X113" s="69"/>
      <c r="AE113" s="41"/>
      <c r="AF113" s="41"/>
      <c r="AG113" s="41"/>
      <c r="AH113" s="41"/>
      <c r="AI113" s="41"/>
      <c r="AJ113" s="41"/>
      <c r="AK113" s="70"/>
      <c r="AL113" s="70"/>
      <c r="AM113" s="70"/>
      <c r="AN113" s="70"/>
      <c r="AP113" s="27"/>
      <c r="AR113" s="27"/>
      <c r="AS113" s="27"/>
      <c r="AT113" s="71"/>
      <c r="AV113" s="30"/>
      <c r="AW113" s="30"/>
      <c r="AX113" s="30"/>
    </row>
    <row r="114" spans="1:50">
      <c r="A114" s="45"/>
      <c r="B114" s="44"/>
      <c r="C114" s="44"/>
      <c r="D114" s="44"/>
      <c r="E114" s="44"/>
      <c r="F114" s="38"/>
      <c r="G114" s="38"/>
      <c r="H114" s="38"/>
      <c r="I114" s="59"/>
      <c r="J114" s="26"/>
      <c r="K114" s="26"/>
      <c r="L114" s="45"/>
      <c r="M114" s="38"/>
      <c r="N114" s="38"/>
      <c r="O114" s="68"/>
      <c r="P114" s="45"/>
      <c r="Q114" s="45"/>
      <c r="V114" s="62"/>
      <c r="W114" s="65"/>
      <c r="X114" s="69"/>
      <c r="AE114" s="41"/>
      <c r="AF114" s="41"/>
      <c r="AG114" s="41"/>
      <c r="AH114" s="41"/>
      <c r="AI114" s="41"/>
      <c r="AJ114" s="41"/>
      <c r="AK114" s="70"/>
      <c r="AL114" s="70"/>
      <c r="AM114" s="70"/>
      <c r="AN114" s="70"/>
      <c r="AP114" s="27"/>
      <c r="AR114" s="27"/>
      <c r="AS114" s="27"/>
      <c r="AT114" s="71"/>
      <c r="AV114" s="30"/>
      <c r="AW114" s="30"/>
      <c r="AX114" s="30"/>
    </row>
    <row r="115" spans="1:50">
      <c r="A115" s="45"/>
      <c r="B115" s="44"/>
      <c r="C115" s="44"/>
      <c r="D115" s="44"/>
      <c r="E115" s="44"/>
      <c r="F115" s="38"/>
      <c r="G115" s="38"/>
      <c r="H115" s="38"/>
      <c r="I115" s="59"/>
      <c r="J115" s="26"/>
      <c r="K115" s="26"/>
      <c r="L115" s="45"/>
      <c r="M115" s="38"/>
      <c r="N115" s="38"/>
      <c r="O115" s="68"/>
      <c r="P115" s="45"/>
      <c r="Q115" s="45"/>
      <c r="V115" s="62"/>
      <c r="W115" s="65"/>
      <c r="X115" s="69"/>
      <c r="AE115" s="41"/>
      <c r="AF115" s="41"/>
      <c r="AG115" s="41"/>
      <c r="AH115" s="41"/>
      <c r="AI115" s="41"/>
      <c r="AJ115" s="41"/>
      <c r="AK115" s="70"/>
      <c r="AL115" s="70"/>
      <c r="AM115" s="70"/>
      <c r="AN115" s="70"/>
      <c r="AP115" s="27"/>
      <c r="AR115" s="27"/>
      <c r="AS115" s="27"/>
      <c r="AT115" s="71"/>
      <c r="AV115" s="30"/>
      <c r="AW115" s="30"/>
      <c r="AX115" s="30"/>
    </row>
    <row r="116" spans="1:50">
      <c r="A116" s="45"/>
      <c r="B116" s="44"/>
      <c r="C116" s="44"/>
      <c r="D116" s="44"/>
      <c r="E116" s="44"/>
      <c r="F116" s="38"/>
      <c r="G116" s="38"/>
      <c r="H116" s="38"/>
      <c r="I116" s="59"/>
      <c r="J116" s="26"/>
      <c r="K116" s="26"/>
      <c r="L116" s="45"/>
      <c r="M116" s="38"/>
      <c r="N116" s="38"/>
      <c r="O116" s="68"/>
      <c r="P116" s="45"/>
      <c r="Q116" s="45"/>
      <c r="V116" s="62"/>
      <c r="W116" s="65"/>
      <c r="X116" s="69"/>
      <c r="AE116" s="41"/>
      <c r="AF116" s="41"/>
      <c r="AG116" s="41"/>
      <c r="AH116" s="41"/>
      <c r="AI116" s="41"/>
      <c r="AJ116" s="41"/>
      <c r="AK116" s="70"/>
      <c r="AL116" s="70"/>
      <c r="AM116" s="70"/>
      <c r="AN116" s="70"/>
      <c r="AP116" s="27"/>
      <c r="AR116" s="27"/>
      <c r="AS116" s="27"/>
      <c r="AT116" s="71"/>
      <c r="AV116" s="30"/>
      <c r="AW116" s="30"/>
      <c r="AX116" s="30"/>
    </row>
    <row r="117" spans="1:50">
      <c r="A117" s="45"/>
      <c r="B117" s="44"/>
      <c r="C117" s="44"/>
      <c r="D117" s="44"/>
      <c r="E117" s="44"/>
      <c r="F117" s="38"/>
      <c r="G117" s="38"/>
      <c r="H117" s="38"/>
      <c r="I117" s="59"/>
      <c r="J117" s="26"/>
      <c r="K117" s="26"/>
      <c r="L117" s="45"/>
      <c r="M117" s="38"/>
      <c r="N117" s="38"/>
      <c r="O117" s="68"/>
      <c r="P117" s="45"/>
      <c r="Q117" s="45"/>
      <c r="V117" s="62"/>
      <c r="W117" s="65"/>
      <c r="X117" s="69"/>
      <c r="AE117" s="41"/>
      <c r="AF117" s="41"/>
      <c r="AG117" s="41"/>
      <c r="AH117" s="41"/>
      <c r="AI117" s="41"/>
      <c r="AJ117" s="41"/>
      <c r="AK117" s="70"/>
      <c r="AL117" s="70"/>
      <c r="AM117" s="70"/>
      <c r="AN117" s="70"/>
      <c r="AP117" s="27"/>
      <c r="AR117" s="27"/>
      <c r="AS117" s="27"/>
      <c r="AT117" s="71"/>
      <c r="AV117" s="30"/>
      <c r="AW117" s="30"/>
      <c r="AX117" s="30"/>
    </row>
    <row r="118" spans="1:50">
      <c r="A118" s="45"/>
      <c r="B118" s="44"/>
      <c r="C118" s="44"/>
      <c r="D118" s="44"/>
      <c r="E118" s="44"/>
      <c r="F118" s="38"/>
      <c r="G118" s="38"/>
      <c r="H118" s="38"/>
      <c r="I118" s="59"/>
      <c r="J118" s="26"/>
      <c r="K118" s="26"/>
      <c r="L118" s="45"/>
      <c r="M118" s="38"/>
      <c r="N118" s="38"/>
      <c r="O118" s="68"/>
      <c r="P118" s="45"/>
      <c r="Q118" s="45"/>
      <c r="V118" s="62"/>
      <c r="W118" s="65"/>
      <c r="X118" s="69"/>
      <c r="AE118" s="41"/>
      <c r="AF118" s="41"/>
      <c r="AG118" s="41"/>
      <c r="AH118" s="41"/>
      <c r="AI118" s="41"/>
      <c r="AJ118" s="41"/>
      <c r="AK118" s="70"/>
      <c r="AL118" s="70"/>
      <c r="AM118" s="70"/>
      <c r="AN118" s="70"/>
      <c r="AP118" s="27"/>
      <c r="AR118" s="27"/>
      <c r="AS118" s="27"/>
      <c r="AT118" s="71"/>
      <c r="AV118" s="30"/>
      <c r="AW118" s="30"/>
      <c r="AX118" s="30"/>
    </row>
    <row r="119" spans="1:50">
      <c r="A119" s="45"/>
      <c r="B119" s="44"/>
      <c r="C119" s="44"/>
      <c r="D119" s="44"/>
      <c r="E119" s="44"/>
      <c r="F119" s="38"/>
      <c r="G119" s="38"/>
      <c r="H119" s="38"/>
      <c r="I119" s="59"/>
      <c r="J119" s="26"/>
      <c r="K119" s="26"/>
      <c r="L119" s="45"/>
      <c r="M119" s="38"/>
      <c r="N119" s="38"/>
      <c r="O119" s="68"/>
      <c r="P119" s="45"/>
      <c r="Q119" s="45"/>
      <c r="V119" s="62"/>
      <c r="W119" s="65"/>
      <c r="X119" s="69"/>
      <c r="AE119" s="41"/>
      <c r="AF119" s="41"/>
      <c r="AG119" s="41"/>
      <c r="AH119" s="41"/>
      <c r="AI119" s="41"/>
      <c r="AJ119" s="41"/>
      <c r="AK119" s="70"/>
      <c r="AL119" s="70"/>
      <c r="AM119" s="70"/>
      <c r="AN119" s="70"/>
      <c r="AP119" s="27"/>
      <c r="AR119" s="27"/>
      <c r="AS119" s="27"/>
      <c r="AT119" s="71"/>
      <c r="AV119" s="30"/>
      <c r="AW119" s="30"/>
      <c r="AX119" s="30"/>
    </row>
    <row r="120" spans="1:50">
      <c r="A120" s="45"/>
      <c r="B120" s="44"/>
      <c r="C120" s="44"/>
      <c r="D120" s="44"/>
      <c r="E120" s="44"/>
      <c r="F120" s="38"/>
      <c r="G120" s="38"/>
      <c r="H120" s="38"/>
      <c r="I120" s="59"/>
      <c r="J120" s="26"/>
      <c r="K120" s="26"/>
      <c r="L120" s="45"/>
      <c r="M120" s="38"/>
      <c r="N120" s="38"/>
      <c r="O120" s="68"/>
      <c r="P120" s="45"/>
      <c r="Q120" s="45"/>
      <c r="V120" s="62"/>
      <c r="W120" s="65"/>
      <c r="X120" s="69"/>
      <c r="AE120" s="41"/>
      <c r="AF120" s="41"/>
      <c r="AG120" s="41"/>
      <c r="AH120" s="41"/>
      <c r="AI120" s="41"/>
      <c r="AJ120" s="41"/>
      <c r="AK120" s="70"/>
      <c r="AL120" s="70"/>
      <c r="AM120" s="70"/>
      <c r="AN120" s="70"/>
      <c r="AP120" s="27"/>
      <c r="AR120" s="27"/>
      <c r="AS120" s="27"/>
      <c r="AT120" s="71"/>
      <c r="AV120" s="30"/>
      <c r="AW120" s="30"/>
      <c r="AX120" s="30"/>
    </row>
    <row r="121" spans="1:50">
      <c r="A121" s="45"/>
      <c r="B121" s="44"/>
      <c r="C121" s="44"/>
      <c r="D121" s="44"/>
      <c r="E121" s="44"/>
      <c r="F121" s="38"/>
      <c r="G121" s="38"/>
      <c r="H121" s="38"/>
      <c r="I121" s="59"/>
      <c r="J121" s="26"/>
      <c r="K121" s="26"/>
      <c r="L121" s="45"/>
      <c r="M121" s="38"/>
      <c r="N121" s="38"/>
      <c r="O121" s="68"/>
      <c r="P121" s="45"/>
      <c r="Q121" s="45"/>
      <c r="V121" s="62"/>
      <c r="W121" s="65"/>
      <c r="X121" s="69"/>
      <c r="AE121" s="41"/>
      <c r="AF121" s="41"/>
      <c r="AG121" s="41"/>
      <c r="AH121" s="41"/>
      <c r="AI121" s="41"/>
      <c r="AJ121" s="41"/>
      <c r="AK121" s="70"/>
      <c r="AL121" s="70"/>
      <c r="AM121" s="70"/>
      <c r="AN121" s="70"/>
      <c r="AP121" s="27"/>
      <c r="AR121" s="27"/>
      <c r="AS121" s="27"/>
      <c r="AT121" s="71"/>
      <c r="AV121" s="30"/>
      <c r="AW121" s="30"/>
      <c r="AX121" s="30"/>
    </row>
    <row r="122" spans="1:50">
      <c r="A122" s="45"/>
      <c r="B122" s="44"/>
      <c r="C122" s="44"/>
      <c r="D122" s="44"/>
      <c r="E122" s="44"/>
      <c r="F122" s="38"/>
      <c r="G122" s="38"/>
      <c r="H122" s="38"/>
      <c r="I122" s="59"/>
      <c r="J122" s="26"/>
      <c r="K122" s="26"/>
      <c r="L122" s="45"/>
      <c r="M122" s="38"/>
      <c r="N122" s="38"/>
      <c r="O122" s="68"/>
      <c r="P122" s="45"/>
      <c r="Q122" s="45"/>
      <c r="V122" s="62"/>
      <c r="W122" s="65"/>
      <c r="X122" s="69"/>
      <c r="AE122" s="41"/>
      <c r="AF122" s="41"/>
      <c r="AG122" s="41"/>
      <c r="AH122" s="41"/>
      <c r="AI122" s="41"/>
      <c r="AJ122" s="41"/>
      <c r="AK122" s="70"/>
      <c r="AL122" s="70"/>
      <c r="AM122" s="70"/>
      <c r="AN122" s="70"/>
      <c r="AP122" s="27"/>
      <c r="AR122" s="27"/>
      <c r="AS122" s="27"/>
      <c r="AT122" s="71"/>
      <c r="AV122" s="30"/>
      <c r="AW122" s="30"/>
      <c r="AX122" s="30"/>
    </row>
    <row r="123" spans="1:50">
      <c r="A123" s="45"/>
      <c r="B123" s="44"/>
      <c r="C123" s="44"/>
      <c r="D123" s="44"/>
      <c r="E123" s="44"/>
      <c r="F123" s="38"/>
      <c r="G123" s="38"/>
      <c r="H123" s="38"/>
      <c r="I123" s="59"/>
      <c r="J123" s="26"/>
      <c r="K123" s="26"/>
      <c r="L123" s="45"/>
      <c r="M123" s="38"/>
      <c r="N123" s="38"/>
      <c r="O123" s="68"/>
      <c r="P123" s="45"/>
      <c r="Q123" s="45"/>
      <c r="V123" s="62"/>
      <c r="W123" s="65"/>
      <c r="X123" s="69"/>
      <c r="AE123" s="41"/>
      <c r="AF123" s="41"/>
      <c r="AG123" s="41"/>
      <c r="AH123" s="41"/>
      <c r="AI123" s="41"/>
      <c r="AJ123" s="41"/>
      <c r="AK123" s="70"/>
      <c r="AL123" s="70"/>
      <c r="AM123" s="70"/>
      <c r="AN123" s="70"/>
      <c r="AP123" s="27"/>
      <c r="AR123" s="27"/>
      <c r="AS123" s="27"/>
      <c r="AT123" s="71"/>
      <c r="AV123" s="30"/>
      <c r="AW123" s="30"/>
      <c r="AX123" s="30"/>
    </row>
    <row r="124" spans="1:50">
      <c r="A124" s="72"/>
      <c r="B124" s="73"/>
      <c r="C124" s="73"/>
      <c r="D124" s="73"/>
      <c r="E124" s="73"/>
      <c r="F124" s="74"/>
      <c r="G124" s="74"/>
      <c r="H124" s="74"/>
      <c r="I124" s="75"/>
      <c r="J124" s="76"/>
      <c r="K124" s="76"/>
      <c r="L124" s="72"/>
      <c r="M124" s="74"/>
      <c r="N124" s="74"/>
      <c r="O124" s="65"/>
      <c r="P124" s="72"/>
      <c r="Q124" s="72"/>
      <c r="R124" s="30"/>
      <c r="S124" s="30"/>
      <c r="T124" s="30"/>
      <c r="U124" s="30"/>
      <c r="V124" s="77"/>
      <c r="W124" s="65"/>
      <c r="X124" s="69"/>
      <c r="Y124" s="30"/>
      <c r="Z124" s="30"/>
      <c r="AA124" s="30"/>
      <c r="AB124" s="30"/>
      <c r="AE124" s="41"/>
      <c r="AF124" s="41"/>
      <c r="AG124" s="41"/>
      <c r="AH124" s="41"/>
      <c r="AI124" s="41"/>
      <c r="AJ124" s="41"/>
      <c r="AK124" s="64"/>
      <c r="AL124" s="64"/>
      <c r="AM124" s="64"/>
      <c r="AN124" s="64"/>
      <c r="AO124" s="30"/>
      <c r="AP124" s="78"/>
      <c r="AQ124" s="30"/>
      <c r="AR124" s="78"/>
      <c r="AS124" s="78"/>
      <c r="AT124" s="79"/>
      <c r="AV124" s="30"/>
      <c r="AW124" s="30"/>
      <c r="AX124" s="30"/>
    </row>
    <row r="125" spans="1:50">
      <c r="A125" s="45"/>
      <c r="B125" s="44"/>
      <c r="C125" s="44"/>
      <c r="D125" s="44"/>
      <c r="E125" s="44"/>
      <c r="F125" s="38"/>
      <c r="G125" s="38"/>
      <c r="H125" s="38"/>
      <c r="I125" s="59"/>
      <c r="J125" s="26"/>
      <c r="K125" s="26"/>
      <c r="L125" s="45"/>
      <c r="M125" s="38"/>
      <c r="N125" s="38"/>
      <c r="O125" s="68"/>
      <c r="P125" s="72"/>
      <c r="Q125" s="72"/>
      <c r="R125" s="30"/>
      <c r="S125" s="30"/>
      <c r="T125" s="30"/>
      <c r="U125" s="30"/>
      <c r="V125" s="77"/>
      <c r="W125" s="65"/>
      <c r="X125" s="69"/>
      <c r="Y125" s="30"/>
      <c r="AE125" s="41"/>
      <c r="AF125" s="41"/>
      <c r="AG125" s="41"/>
      <c r="AH125" s="41"/>
      <c r="AI125" s="41"/>
      <c r="AJ125" s="41"/>
      <c r="AK125" s="80"/>
      <c r="AL125" s="80"/>
      <c r="AM125" s="80"/>
      <c r="AN125" s="80"/>
      <c r="AP125" s="27"/>
      <c r="AR125" s="27"/>
      <c r="AS125" s="27"/>
      <c r="AV125" s="30"/>
      <c r="AW125" s="30"/>
      <c r="AX125" s="30"/>
    </row>
    <row r="126" spans="1:50">
      <c r="A126" s="45"/>
      <c r="B126" s="44"/>
      <c r="C126" s="44"/>
      <c r="D126" s="44"/>
      <c r="E126" s="44"/>
      <c r="F126" s="38"/>
      <c r="G126" s="38"/>
      <c r="H126" s="38"/>
      <c r="I126" s="59"/>
      <c r="J126" s="26"/>
      <c r="K126" s="26"/>
      <c r="L126" s="45"/>
      <c r="M126" s="38"/>
      <c r="N126" s="38"/>
      <c r="O126" s="68"/>
      <c r="P126" s="72"/>
      <c r="Q126" s="72"/>
      <c r="R126" s="30"/>
      <c r="S126" s="30"/>
      <c r="T126" s="30"/>
      <c r="U126" s="30"/>
      <c r="V126" s="77"/>
      <c r="W126" s="65"/>
      <c r="X126" s="69"/>
      <c r="AE126" s="41"/>
      <c r="AF126" s="41"/>
      <c r="AG126" s="41"/>
      <c r="AH126" s="41"/>
      <c r="AI126" s="41"/>
      <c r="AJ126" s="41"/>
      <c r="AK126" s="80"/>
      <c r="AL126" s="80"/>
      <c r="AM126" s="80"/>
      <c r="AN126" s="80"/>
      <c r="AP126" s="27"/>
      <c r="AR126" s="27"/>
      <c r="AS126" s="27"/>
      <c r="AV126" s="30"/>
      <c r="AW126" s="30"/>
      <c r="AX126" s="30"/>
    </row>
    <row r="127" spans="1:50">
      <c r="A127" s="45"/>
      <c r="B127" s="44"/>
      <c r="C127" s="44"/>
      <c r="D127" s="44"/>
      <c r="E127" s="44"/>
      <c r="F127" s="38"/>
      <c r="G127" s="38"/>
      <c r="H127" s="38"/>
      <c r="I127" s="59"/>
      <c r="J127" s="26"/>
      <c r="K127" s="26"/>
      <c r="L127" s="45"/>
      <c r="M127" s="38"/>
      <c r="N127" s="38"/>
      <c r="O127" s="68"/>
      <c r="P127" s="72"/>
      <c r="Q127" s="72"/>
      <c r="R127" s="30"/>
      <c r="S127" s="30"/>
      <c r="T127" s="30"/>
      <c r="U127" s="30"/>
      <c r="V127" s="77"/>
      <c r="W127" s="65"/>
      <c r="X127" s="69"/>
      <c r="AE127" s="41"/>
      <c r="AF127" s="41"/>
      <c r="AG127" s="41"/>
      <c r="AH127" s="41"/>
      <c r="AI127" s="41"/>
      <c r="AJ127" s="41"/>
      <c r="AK127" s="80"/>
      <c r="AL127" s="80"/>
      <c r="AM127" s="80"/>
      <c r="AN127" s="80"/>
      <c r="AP127" s="27"/>
      <c r="AR127" s="27"/>
      <c r="AS127" s="27"/>
      <c r="AV127" s="30"/>
      <c r="AW127" s="30"/>
      <c r="AX127" s="30"/>
    </row>
    <row r="128" spans="1:50">
      <c r="A128" s="45"/>
      <c r="B128" s="44"/>
      <c r="C128" s="44"/>
      <c r="D128" s="44"/>
      <c r="E128" s="44"/>
      <c r="F128" s="38"/>
      <c r="G128" s="38"/>
      <c r="H128" s="38"/>
      <c r="I128" s="59"/>
      <c r="J128" s="26"/>
      <c r="K128" s="26"/>
      <c r="L128" s="45"/>
      <c r="M128" s="38"/>
      <c r="N128" s="38"/>
      <c r="O128" s="68"/>
      <c r="P128" s="72"/>
      <c r="Q128" s="72"/>
      <c r="R128" s="30"/>
      <c r="S128" s="30"/>
      <c r="T128" s="30"/>
      <c r="U128" s="30"/>
      <c r="V128" s="77"/>
      <c r="W128" s="65"/>
      <c r="X128" s="69"/>
      <c r="AE128" s="41"/>
      <c r="AF128" s="41"/>
      <c r="AG128" s="41"/>
      <c r="AH128" s="41"/>
      <c r="AI128" s="41"/>
      <c r="AJ128" s="41"/>
      <c r="AK128" s="80"/>
      <c r="AL128" s="80"/>
      <c r="AM128" s="80"/>
      <c r="AN128" s="80"/>
      <c r="AP128" s="27"/>
      <c r="AR128" s="27"/>
      <c r="AS128" s="27"/>
      <c r="AV128" s="30"/>
      <c r="AW128" s="30"/>
      <c r="AX128" s="30"/>
    </row>
    <row r="129" spans="1:50">
      <c r="A129" s="45"/>
      <c r="B129" s="44"/>
      <c r="C129" s="44"/>
      <c r="D129" s="44"/>
      <c r="E129" s="44"/>
      <c r="F129" s="38"/>
      <c r="G129" s="38"/>
      <c r="H129" s="38"/>
      <c r="I129" s="59"/>
      <c r="J129" s="26"/>
      <c r="K129" s="26"/>
      <c r="L129" s="45"/>
      <c r="M129" s="38"/>
      <c r="N129" s="38"/>
      <c r="O129" s="68"/>
      <c r="P129" s="72"/>
      <c r="Q129" s="72"/>
      <c r="R129" s="30"/>
      <c r="S129" s="30"/>
      <c r="T129" s="30"/>
      <c r="U129" s="30"/>
      <c r="V129" s="77"/>
      <c r="W129" s="65"/>
      <c r="X129" s="69"/>
      <c r="AE129" s="41"/>
      <c r="AF129" s="41"/>
      <c r="AG129" s="41"/>
      <c r="AH129" s="41"/>
      <c r="AI129" s="41"/>
      <c r="AJ129" s="41"/>
      <c r="AK129" s="80"/>
      <c r="AL129" s="80"/>
      <c r="AM129" s="80"/>
      <c r="AN129" s="80"/>
      <c r="AP129" s="27"/>
      <c r="AR129" s="27"/>
      <c r="AS129" s="27"/>
      <c r="AV129" s="30"/>
      <c r="AW129" s="30"/>
      <c r="AX129" s="30"/>
    </row>
    <row r="130" spans="1:50">
      <c r="A130" s="45"/>
      <c r="B130" s="44"/>
      <c r="C130" s="44"/>
      <c r="D130" s="44"/>
      <c r="E130" s="44"/>
      <c r="F130" s="38"/>
      <c r="G130" s="38"/>
      <c r="H130" s="38"/>
      <c r="I130" s="59"/>
      <c r="J130" s="26"/>
      <c r="K130" s="26"/>
      <c r="L130" s="45"/>
      <c r="M130" s="38"/>
      <c r="N130" s="38"/>
      <c r="O130" s="68"/>
      <c r="P130" s="72"/>
      <c r="Q130" s="72"/>
      <c r="R130" s="30"/>
      <c r="S130" s="30"/>
      <c r="T130" s="30"/>
      <c r="U130" s="30"/>
      <c r="V130" s="77"/>
      <c r="W130" s="65"/>
      <c r="X130" s="69"/>
      <c r="AE130" s="41"/>
      <c r="AF130" s="41"/>
      <c r="AG130" s="41"/>
      <c r="AH130" s="41"/>
      <c r="AI130" s="41"/>
      <c r="AJ130" s="41"/>
      <c r="AK130" s="80"/>
      <c r="AL130" s="80"/>
      <c r="AM130" s="80"/>
      <c r="AN130" s="80"/>
      <c r="AP130" s="27"/>
      <c r="AR130" s="27"/>
      <c r="AS130" s="27"/>
      <c r="AV130" s="30"/>
      <c r="AW130" s="30"/>
      <c r="AX130" s="30"/>
    </row>
    <row r="131" spans="1:50">
      <c r="A131" s="45"/>
      <c r="B131" s="44"/>
      <c r="C131" s="44"/>
      <c r="D131" s="44"/>
      <c r="E131" s="44"/>
      <c r="F131" s="38"/>
      <c r="G131" s="38"/>
      <c r="H131" s="38"/>
      <c r="I131" s="59"/>
      <c r="J131" s="26"/>
      <c r="K131" s="26"/>
      <c r="L131" s="45"/>
      <c r="M131" s="38"/>
      <c r="N131" s="38"/>
      <c r="O131" s="68"/>
      <c r="P131" s="72"/>
      <c r="Q131" s="72"/>
      <c r="R131" s="30"/>
      <c r="S131" s="30"/>
      <c r="T131" s="30"/>
      <c r="U131" s="30"/>
      <c r="V131" s="77"/>
      <c r="W131" s="65"/>
      <c r="X131" s="69"/>
      <c r="AE131" s="41"/>
      <c r="AF131" s="41"/>
      <c r="AG131" s="41"/>
      <c r="AH131" s="41"/>
      <c r="AI131" s="41"/>
      <c r="AJ131" s="41"/>
      <c r="AK131" s="80"/>
      <c r="AL131" s="80"/>
      <c r="AM131" s="80"/>
      <c r="AN131" s="80"/>
      <c r="AP131" s="27"/>
      <c r="AR131" s="27"/>
      <c r="AS131" s="27"/>
      <c r="AV131" s="30"/>
      <c r="AW131" s="30"/>
      <c r="AX131" s="30"/>
    </row>
    <row r="132" spans="1:50">
      <c r="A132" s="45"/>
      <c r="B132" s="44"/>
      <c r="C132" s="44"/>
      <c r="D132" s="44"/>
      <c r="E132" s="44"/>
      <c r="F132" s="38"/>
      <c r="G132" s="38"/>
      <c r="H132" s="38"/>
      <c r="I132" s="59"/>
      <c r="J132" s="26"/>
      <c r="K132" s="26"/>
      <c r="L132" s="45"/>
      <c r="M132" s="38"/>
      <c r="N132" s="38"/>
      <c r="O132" s="68"/>
      <c r="P132" s="72"/>
      <c r="Q132" s="72"/>
      <c r="R132" s="30"/>
      <c r="S132" s="30"/>
      <c r="T132" s="30"/>
      <c r="U132" s="30"/>
      <c r="V132" s="77"/>
      <c r="W132" s="65"/>
      <c r="X132" s="69"/>
      <c r="AE132" s="41"/>
      <c r="AF132" s="41"/>
      <c r="AG132" s="41"/>
      <c r="AH132" s="41"/>
      <c r="AI132" s="41"/>
      <c r="AJ132" s="41"/>
      <c r="AK132" s="80"/>
      <c r="AL132" s="80"/>
      <c r="AM132" s="80"/>
      <c r="AN132" s="80"/>
      <c r="AP132" s="27"/>
      <c r="AR132" s="27"/>
      <c r="AS132" s="27"/>
      <c r="AV132" s="30"/>
      <c r="AW132" s="30"/>
      <c r="AX132" s="30"/>
    </row>
    <row r="133" spans="1:50">
      <c r="A133" s="45"/>
      <c r="B133" s="44"/>
      <c r="C133" s="44"/>
      <c r="D133" s="44"/>
      <c r="E133" s="44"/>
      <c r="F133" s="38"/>
      <c r="G133" s="38"/>
      <c r="H133" s="38"/>
      <c r="I133" s="59"/>
      <c r="J133" s="26"/>
      <c r="K133" s="26"/>
      <c r="L133" s="45"/>
      <c r="M133" s="38"/>
      <c r="N133" s="38"/>
      <c r="O133" s="68"/>
      <c r="P133" s="72"/>
      <c r="Q133" s="72"/>
      <c r="R133" s="30"/>
      <c r="S133" s="30"/>
      <c r="T133" s="30"/>
      <c r="U133" s="30"/>
      <c r="V133" s="77"/>
      <c r="W133" s="65"/>
      <c r="X133" s="69"/>
      <c r="AE133" s="41"/>
      <c r="AF133" s="41"/>
      <c r="AG133" s="41"/>
      <c r="AH133" s="41"/>
      <c r="AI133" s="41"/>
      <c r="AJ133" s="41"/>
      <c r="AK133" s="80"/>
      <c r="AL133" s="80"/>
      <c r="AM133" s="80"/>
      <c r="AN133" s="80"/>
      <c r="AP133" s="27"/>
      <c r="AR133" s="27"/>
      <c r="AS133" s="27"/>
      <c r="AV133" s="30"/>
      <c r="AW133" s="30"/>
      <c r="AX133" s="30"/>
    </row>
    <row r="134" spans="1:50">
      <c r="A134" s="45"/>
      <c r="B134" s="44"/>
      <c r="C134" s="44"/>
      <c r="D134" s="44"/>
      <c r="E134" s="44"/>
      <c r="F134" s="38"/>
      <c r="G134" s="38"/>
      <c r="H134" s="38"/>
      <c r="I134" s="59"/>
      <c r="J134" s="26"/>
      <c r="K134" s="26"/>
      <c r="L134" s="45"/>
      <c r="M134" s="38"/>
      <c r="N134" s="38"/>
      <c r="O134" s="68"/>
      <c r="P134" s="72"/>
      <c r="Q134" s="72"/>
      <c r="R134" s="30"/>
      <c r="S134" s="30"/>
      <c r="T134" s="30"/>
      <c r="U134" s="30"/>
      <c r="V134" s="77"/>
      <c r="W134" s="65"/>
      <c r="X134" s="69"/>
      <c r="AE134" s="41"/>
      <c r="AF134" s="41"/>
      <c r="AG134" s="41"/>
      <c r="AH134" s="41"/>
      <c r="AI134" s="41"/>
      <c r="AJ134" s="41"/>
      <c r="AK134" s="80"/>
      <c r="AL134" s="80"/>
      <c r="AM134" s="80"/>
      <c r="AN134" s="80"/>
      <c r="AP134" s="27"/>
      <c r="AR134" s="27"/>
      <c r="AS134" s="27"/>
      <c r="AV134" s="30"/>
      <c r="AW134" s="30"/>
      <c r="AX134" s="30"/>
    </row>
    <row r="135" spans="1:50">
      <c r="A135" s="45"/>
      <c r="B135" s="44"/>
      <c r="C135" s="44"/>
      <c r="D135" s="44"/>
      <c r="E135" s="44"/>
      <c r="F135" s="38"/>
      <c r="G135" s="38"/>
      <c r="H135" s="38"/>
      <c r="I135" s="59"/>
      <c r="J135" s="26"/>
      <c r="K135" s="26"/>
      <c r="L135" s="45"/>
      <c r="M135" s="38"/>
      <c r="N135" s="38"/>
      <c r="O135" s="68"/>
      <c r="P135" s="72"/>
      <c r="Q135" s="72"/>
      <c r="R135" s="30"/>
      <c r="S135" s="30"/>
      <c r="T135" s="30"/>
      <c r="U135" s="30"/>
      <c r="V135" s="77"/>
      <c r="W135" s="65"/>
      <c r="X135" s="69"/>
      <c r="AE135" s="41"/>
      <c r="AF135" s="41"/>
      <c r="AG135" s="41"/>
      <c r="AH135" s="41"/>
      <c r="AI135" s="41"/>
      <c r="AJ135" s="41"/>
      <c r="AK135" s="80"/>
      <c r="AL135" s="80"/>
      <c r="AM135" s="80"/>
      <c r="AN135" s="80"/>
      <c r="AP135" s="27"/>
      <c r="AR135" s="27"/>
      <c r="AS135" s="27"/>
      <c r="AV135" s="30"/>
      <c r="AW135" s="30"/>
      <c r="AX135" s="30"/>
    </row>
    <row r="136" spans="1:50">
      <c r="A136" s="45"/>
      <c r="B136" s="44"/>
      <c r="C136" s="44"/>
      <c r="D136" s="44"/>
      <c r="E136" s="44"/>
      <c r="F136" s="38"/>
      <c r="G136" s="38"/>
      <c r="H136" s="38"/>
      <c r="I136" s="59"/>
      <c r="J136" s="26"/>
      <c r="K136" s="26"/>
      <c r="L136" s="45"/>
      <c r="M136" s="38"/>
      <c r="N136" s="38"/>
      <c r="O136" s="68"/>
      <c r="P136" s="72"/>
      <c r="Q136" s="72"/>
      <c r="R136" s="30"/>
      <c r="S136" s="30"/>
      <c r="T136" s="30"/>
      <c r="U136" s="30"/>
      <c r="V136" s="77"/>
      <c r="W136" s="65"/>
      <c r="X136" s="69"/>
      <c r="AE136" s="41"/>
      <c r="AF136" s="41"/>
      <c r="AG136" s="41"/>
      <c r="AH136" s="41"/>
      <c r="AI136" s="41"/>
      <c r="AJ136" s="41"/>
      <c r="AK136" s="80"/>
      <c r="AL136" s="80"/>
      <c r="AM136" s="80"/>
      <c r="AN136" s="80"/>
      <c r="AP136" s="27"/>
      <c r="AR136" s="27"/>
      <c r="AS136" s="27"/>
      <c r="AV136" s="30"/>
      <c r="AW136" s="30"/>
      <c r="AX136" s="30"/>
    </row>
    <row r="137" spans="1:50">
      <c r="A137" s="45"/>
      <c r="B137" s="44"/>
      <c r="C137" s="44"/>
      <c r="D137" s="44"/>
      <c r="E137" s="44"/>
      <c r="F137" s="38"/>
      <c r="G137" s="38"/>
      <c r="H137" s="38"/>
      <c r="I137" s="59"/>
      <c r="J137" s="26"/>
      <c r="K137" s="26"/>
      <c r="L137" s="45"/>
      <c r="M137" s="38"/>
      <c r="N137" s="38"/>
      <c r="O137" s="68"/>
      <c r="P137" s="72"/>
      <c r="Q137" s="72"/>
      <c r="R137" s="30"/>
      <c r="S137" s="30"/>
      <c r="T137" s="30"/>
      <c r="U137" s="30"/>
      <c r="V137" s="77"/>
      <c r="W137" s="65"/>
      <c r="X137" s="69"/>
      <c r="AE137" s="41"/>
      <c r="AF137" s="41"/>
      <c r="AG137" s="41"/>
      <c r="AH137" s="41"/>
      <c r="AI137" s="41"/>
      <c r="AJ137" s="41"/>
      <c r="AK137" s="80"/>
      <c r="AL137" s="80"/>
      <c r="AM137" s="80"/>
      <c r="AN137" s="80"/>
      <c r="AP137" s="27"/>
      <c r="AR137" s="27"/>
      <c r="AS137" s="27"/>
      <c r="AV137" s="30"/>
      <c r="AW137" s="30"/>
      <c r="AX137" s="30"/>
    </row>
    <row r="138" spans="1:50">
      <c r="A138" s="45"/>
      <c r="B138" s="44"/>
      <c r="C138" s="44"/>
      <c r="D138" s="44"/>
      <c r="E138" s="44"/>
      <c r="F138" s="38"/>
      <c r="G138" s="38"/>
      <c r="H138" s="38"/>
      <c r="I138" s="59"/>
      <c r="J138" s="26"/>
      <c r="K138" s="26"/>
      <c r="L138" s="45"/>
      <c r="M138" s="38"/>
      <c r="N138" s="38"/>
      <c r="O138" s="68"/>
      <c r="P138" s="72"/>
      <c r="Q138" s="72"/>
      <c r="R138" s="30"/>
      <c r="S138" s="30"/>
      <c r="T138" s="30"/>
      <c r="U138" s="30"/>
      <c r="V138" s="77"/>
      <c r="W138" s="65"/>
      <c r="X138" s="69"/>
      <c r="Y138" s="30"/>
      <c r="AE138" s="41"/>
      <c r="AF138" s="41"/>
      <c r="AG138" s="41"/>
      <c r="AH138" s="41"/>
      <c r="AI138" s="41"/>
      <c r="AJ138" s="41"/>
      <c r="AK138" s="70"/>
      <c r="AL138" s="70"/>
      <c r="AM138" s="70"/>
      <c r="AN138" s="70"/>
      <c r="AP138" s="27"/>
      <c r="AR138" s="27"/>
      <c r="AS138" s="27"/>
    </row>
    <row r="139" spans="1:50">
      <c r="A139" s="45"/>
      <c r="B139" s="44"/>
      <c r="C139" s="44"/>
      <c r="D139" s="44"/>
      <c r="E139" s="44"/>
      <c r="F139" s="38"/>
      <c r="G139" s="38"/>
      <c r="H139" s="38"/>
      <c r="I139" s="59"/>
      <c r="J139" s="26"/>
      <c r="K139" s="26"/>
      <c r="L139" s="45"/>
      <c r="M139" s="38"/>
      <c r="N139" s="38"/>
      <c r="O139" s="68"/>
      <c r="P139" s="72"/>
      <c r="Q139" s="72"/>
      <c r="R139" s="30"/>
      <c r="S139" s="30"/>
      <c r="T139" s="30"/>
      <c r="U139" s="30"/>
      <c r="V139" s="77"/>
      <c r="W139" s="65"/>
      <c r="X139" s="69"/>
      <c r="Y139" s="30"/>
      <c r="AE139" s="41"/>
      <c r="AF139" s="41"/>
      <c r="AG139" s="41"/>
      <c r="AH139" s="41"/>
      <c r="AI139" s="41"/>
      <c r="AJ139" s="41"/>
      <c r="AK139" s="70"/>
      <c r="AL139" s="70"/>
      <c r="AM139" s="70"/>
      <c r="AN139" s="70"/>
      <c r="AP139" s="27"/>
      <c r="AR139" s="27"/>
      <c r="AS139" s="27"/>
    </row>
    <row r="140" spans="1:50">
      <c r="A140" s="45"/>
      <c r="B140" s="44"/>
      <c r="C140" s="44"/>
      <c r="D140" s="44"/>
      <c r="E140" s="44"/>
      <c r="F140" s="38"/>
      <c r="G140" s="38"/>
      <c r="H140" s="38"/>
      <c r="I140" s="59"/>
      <c r="J140" s="26"/>
      <c r="K140" s="26"/>
      <c r="L140" s="45"/>
      <c r="M140" s="38"/>
      <c r="N140" s="38"/>
      <c r="O140" s="68"/>
      <c r="P140" s="72"/>
      <c r="Q140" s="72"/>
      <c r="R140" s="30"/>
      <c r="S140" s="30"/>
      <c r="T140" s="30"/>
      <c r="U140" s="30"/>
      <c r="V140" s="77"/>
      <c r="W140" s="65"/>
      <c r="X140" s="69"/>
      <c r="AE140" s="41"/>
      <c r="AF140" s="41"/>
      <c r="AG140" s="41"/>
      <c r="AH140" s="41"/>
      <c r="AI140" s="41"/>
      <c r="AJ140" s="41"/>
      <c r="AK140" s="64"/>
      <c r="AL140" s="64"/>
      <c r="AM140" s="64"/>
      <c r="AN140" s="64"/>
      <c r="AP140" s="27"/>
      <c r="AR140" s="27"/>
      <c r="AS140" s="27"/>
    </row>
    <row r="141" spans="1:50">
      <c r="A141" s="45"/>
      <c r="B141" s="44"/>
      <c r="C141" s="44"/>
      <c r="D141" s="44"/>
      <c r="E141" s="44"/>
      <c r="F141" s="38"/>
      <c r="G141" s="38"/>
      <c r="H141" s="38"/>
      <c r="I141" s="59"/>
      <c r="J141" s="26"/>
      <c r="K141" s="26"/>
      <c r="L141" s="45"/>
      <c r="M141" s="38"/>
      <c r="N141" s="38"/>
      <c r="O141" s="68"/>
      <c r="P141" s="72"/>
      <c r="Q141" s="72"/>
      <c r="R141" s="30"/>
      <c r="S141" s="30"/>
      <c r="T141" s="30"/>
      <c r="U141" s="30"/>
      <c r="V141" s="77"/>
      <c r="W141" s="65"/>
      <c r="X141" s="69"/>
      <c r="AE141" s="41"/>
      <c r="AF141" s="41"/>
      <c r="AG141" s="41"/>
      <c r="AH141" s="41"/>
      <c r="AI141" s="41"/>
      <c r="AJ141" s="41"/>
      <c r="AK141" s="64"/>
      <c r="AL141" s="64"/>
      <c r="AM141" s="64"/>
      <c r="AN141" s="64"/>
      <c r="AP141" s="27"/>
      <c r="AR141" s="27"/>
      <c r="AS141" s="27"/>
    </row>
    <row r="142" spans="1:50">
      <c r="A142" s="45"/>
      <c r="B142" s="44"/>
      <c r="C142" s="44"/>
      <c r="D142" s="44"/>
      <c r="E142" s="44"/>
      <c r="F142" s="38"/>
      <c r="G142" s="38"/>
      <c r="H142" s="38"/>
      <c r="I142" s="59"/>
      <c r="J142" s="26"/>
      <c r="K142" s="26"/>
      <c r="L142" s="45"/>
      <c r="M142" s="38"/>
      <c r="N142" s="38"/>
      <c r="O142" s="68"/>
      <c r="P142" s="72"/>
      <c r="Q142" s="72"/>
      <c r="R142" s="30"/>
      <c r="S142" s="30"/>
      <c r="T142" s="30"/>
      <c r="U142" s="30"/>
      <c r="V142" s="77"/>
      <c r="W142" s="65"/>
      <c r="X142" s="69"/>
      <c r="AE142" s="41"/>
      <c r="AF142" s="41"/>
      <c r="AG142" s="41"/>
      <c r="AH142" s="41"/>
      <c r="AI142" s="41"/>
      <c r="AJ142" s="41"/>
      <c r="AK142" s="64"/>
      <c r="AL142" s="64"/>
      <c r="AM142" s="64"/>
      <c r="AN142" s="64"/>
      <c r="AP142" s="27"/>
      <c r="AR142" s="27"/>
      <c r="AS142" s="27"/>
    </row>
    <row r="143" spans="1:50">
      <c r="A143" s="45"/>
      <c r="B143" s="44"/>
      <c r="C143" s="44"/>
      <c r="D143" s="44"/>
      <c r="E143" s="44"/>
      <c r="F143" s="38"/>
      <c r="G143" s="38"/>
      <c r="H143" s="38"/>
      <c r="I143" s="59"/>
      <c r="J143" s="26"/>
      <c r="K143" s="26"/>
      <c r="L143" s="45"/>
      <c r="M143" s="38"/>
      <c r="N143" s="38"/>
      <c r="O143" s="68"/>
      <c r="P143" s="72"/>
      <c r="Q143" s="72"/>
      <c r="R143" s="30"/>
      <c r="S143" s="30"/>
      <c r="T143" s="30"/>
      <c r="U143" s="30"/>
      <c r="V143" s="77"/>
      <c r="W143" s="65"/>
      <c r="X143" s="69"/>
      <c r="AE143" s="41"/>
      <c r="AF143" s="41"/>
      <c r="AG143" s="41"/>
      <c r="AH143" s="41"/>
      <c r="AI143" s="41"/>
      <c r="AJ143" s="41"/>
      <c r="AK143" s="64"/>
      <c r="AL143" s="64"/>
      <c r="AM143" s="64"/>
      <c r="AN143" s="64"/>
      <c r="AP143" s="27"/>
      <c r="AR143" s="27"/>
      <c r="AS143" s="27"/>
    </row>
    <row r="144" spans="1:50">
      <c r="A144" s="45"/>
      <c r="B144" s="44"/>
      <c r="C144" s="44"/>
      <c r="D144" s="44"/>
      <c r="E144" s="44"/>
      <c r="F144" s="38"/>
      <c r="G144" s="38"/>
      <c r="H144" s="38"/>
      <c r="I144" s="59"/>
      <c r="J144" s="26"/>
      <c r="K144" s="26"/>
      <c r="L144" s="45"/>
      <c r="M144" s="38"/>
      <c r="N144" s="38"/>
      <c r="O144" s="68"/>
      <c r="P144" s="72"/>
      <c r="Q144" s="72"/>
      <c r="R144" s="30"/>
      <c r="S144" s="30"/>
      <c r="T144" s="30"/>
      <c r="U144" s="30"/>
      <c r="V144" s="77"/>
      <c r="W144" s="65"/>
      <c r="X144" s="69"/>
      <c r="AE144" s="41"/>
      <c r="AF144" s="41"/>
      <c r="AG144" s="41"/>
      <c r="AH144" s="41"/>
      <c r="AI144" s="41"/>
      <c r="AJ144" s="41"/>
      <c r="AK144" s="64"/>
      <c r="AL144" s="64"/>
      <c r="AM144" s="64"/>
      <c r="AN144" s="64"/>
      <c r="AP144" s="27"/>
      <c r="AR144" s="27"/>
      <c r="AS144" s="27"/>
    </row>
    <row r="145" spans="1:45">
      <c r="A145" s="45"/>
      <c r="B145" s="44"/>
      <c r="C145" s="44"/>
      <c r="D145" s="44"/>
      <c r="E145" s="44"/>
      <c r="F145" s="38"/>
      <c r="G145" s="38"/>
      <c r="H145" s="38"/>
      <c r="I145" s="59"/>
      <c r="J145" s="26"/>
      <c r="K145" s="26"/>
      <c r="L145" s="45"/>
      <c r="M145" s="38"/>
      <c r="N145" s="38"/>
      <c r="O145" s="68"/>
      <c r="P145" s="72"/>
      <c r="Q145" s="72"/>
      <c r="R145" s="30"/>
      <c r="S145" s="30"/>
      <c r="T145" s="30"/>
      <c r="U145" s="30"/>
      <c r="V145" s="77"/>
      <c r="W145" s="65"/>
      <c r="X145" s="69"/>
      <c r="AE145" s="41"/>
      <c r="AF145" s="41"/>
      <c r="AG145" s="41"/>
      <c r="AH145" s="41"/>
      <c r="AI145" s="41"/>
      <c r="AJ145" s="41"/>
      <c r="AK145" s="64"/>
      <c r="AL145" s="64"/>
      <c r="AM145" s="64"/>
      <c r="AN145" s="64"/>
      <c r="AP145" s="27"/>
      <c r="AR145" s="27"/>
      <c r="AS145" s="27"/>
    </row>
    <row r="146" spans="1:45">
      <c r="A146" s="45"/>
      <c r="B146" s="44"/>
      <c r="C146" s="44"/>
      <c r="D146" s="44"/>
      <c r="E146" s="44"/>
      <c r="F146" s="38"/>
      <c r="G146" s="38"/>
      <c r="H146" s="38"/>
      <c r="I146" s="59"/>
      <c r="J146" s="26"/>
      <c r="K146" s="26"/>
      <c r="L146" s="45"/>
      <c r="M146" s="38"/>
      <c r="N146" s="38"/>
      <c r="O146" s="68"/>
      <c r="P146" s="72"/>
      <c r="Q146" s="72"/>
      <c r="R146" s="30"/>
      <c r="S146" s="30"/>
      <c r="T146" s="30"/>
      <c r="U146" s="30"/>
      <c r="V146" s="77"/>
      <c r="W146" s="65"/>
      <c r="X146" s="69"/>
      <c r="AE146" s="41"/>
      <c r="AF146" s="41"/>
      <c r="AG146" s="41"/>
      <c r="AH146" s="41"/>
      <c r="AI146" s="41"/>
      <c r="AJ146" s="41"/>
      <c r="AK146" s="64"/>
      <c r="AL146" s="64"/>
      <c r="AM146" s="64"/>
      <c r="AN146" s="64"/>
      <c r="AP146" s="27"/>
      <c r="AR146" s="27"/>
      <c r="AS146" s="27"/>
    </row>
    <row r="147" spans="1:45">
      <c r="A147" s="45"/>
      <c r="B147" s="44"/>
      <c r="C147" s="44"/>
      <c r="D147" s="44"/>
      <c r="E147" s="44"/>
      <c r="F147" s="38"/>
      <c r="G147" s="38"/>
      <c r="H147" s="38"/>
      <c r="I147" s="59"/>
      <c r="J147" s="26"/>
      <c r="K147" s="26"/>
      <c r="L147" s="45"/>
      <c r="M147" s="38"/>
      <c r="N147" s="38"/>
      <c r="O147" s="68"/>
      <c r="P147" s="72"/>
      <c r="Q147" s="72"/>
      <c r="R147" s="30"/>
      <c r="S147" s="30"/>
      <c r="T147" s="30"/>
      <c r="U147" s="30"/>
      <c r="V147" s="77"/>
      <c r="W147" s="65"/>
      <c r="X147" s="69"/>
      <c r="AE147" s="41"/>
      <c r="AF147" s="41"/>
      <c r="AG147" s="41"/>
      <c r="AH147" s="41"/>
      <c r="AI147" s="41"/>
      <c r="AJ147" s="41"/>
      <c r="AK147" s="64"/>
      <c r="AL147" s="64"/>
      <c r="AM147" s="64"/>
      <c r="AN147" s="64"/>
      <c r="AP147" s="27"/>
      <c r="AR147" s="27"/>
      <c r="AS147" s="27"/>
    </row>
    <row r="148" spans="1:45">
      <c r="A148" s="45"/>
      <c r="B148" s="44"/>
      <c r="C148" s="44"/>
      <c r="D148" s="44"/>
      <c r="E148" s="44"/>
      <c r="F148" s="38"/>
      <c r="G148" s="38"/>
      <c r="H148" s="38"/>
      <c r="I148" s="59"/>
      <c r="J148" s="26"/>
      <c r="K148" s="26"/>
      <c r="L148" s="45"/>
      <c r="M148" s="38"/>
      <c r="N148" s="38"/>
      <c r="O148" s="68"/>
      <c r="P148" s="72"/>
      <c r="Q148" s="72"/>
      <c r="R148" s="30"/>
      <c r="S148" s="30"/>
      <c r="T148" s="30"/>
      <c r="U148" s="30"/>
      <c r="V148" s="77"/>
      <c r="W148" s="65"/>
      <c r="X148" s="69"/>
      <c r="AE148" s="41"/>
      <c r="AF148" s="41"/>
      <c r="AG148" s="41"/>
      <c r="AH148" s="41"/>
      <c r="AI148" s="41"/>
      <c r="AJ148" s="41"/>
      <c r="AK148" s="64"/>
      <c r="AL148" s="64"/>
      <c r="AM148" s="64"/>
      <c r="AN148" s="64"/>
      <c r="AP148" s="27"/>
      <c r="AR148" s="27"/>
      <c r="AS148" s="27"/>
    </row>
    <row r="149" spans="1:45">
      <c r="A149" s="45"/>
      <c r="B149" s="44"/>
      <c r="C149" s="44"/>
      <c r="D149" s="44"/>
      <c r="E149" s="44"/>
      <c r="F149" s="38"/>
      <c r="G149" s="38"/>
      <c r="H149" s="38"/>
      <c r="I149" s="59"/>
      <c r="J149" s="26"/>
      <c r="K149" s="26"/>
      <c r="L149" s="45"/>
      <c r="M149" s="38"/>
      <c r="N149" s="38"/>
      <c r="O149" s="68"/>
      <c r="P149" s="72"/>
      <c r="Q149" s="72"/>
      <c r="R149" s="30"/>
      <c r="S149" s="30"/>
      <c r="T149" s="30"/>
      <c r="U149" s="30"/>
      <c r="V149" s="77"/>
      <c r="W149" s="65"/>
      <c r="X149" s="69"/>
      <c r="AE149" s="41"/>
      <c r="AF149" s="41"/>
      <c r="AG149" s="41"/>
      <c r="AH149" s="41"/>
      <c r="AI149" s="41"/>
      <c r="AJ149" s="41"/>
      <c r="AK149" s="64"/>
      <c r="AL149" s="64"/>
      <c r="AM149" s="64"/>
      <c r="AN149" s="64"/>
      <c r="AP149" s="27"/>
      <c r="AR149" s="27"/>
      <c r="AS149" s="27"/>
    </row>
    <row r="150" spans="1:45">
      <c r="A150" s="45"/>
      <c r="B150" s="44"/>
      <c r="C150" s="44"/>
      <c r="D150" s="44"/>
      <c r="E150" s="44"/>
      <c r="F150" s="38"/>
      <c r="G150" s="38"/>
      <c r="H150" s="38"/>
      <c r="I150" s="59"/>
      <c r="J150" s="26"/>
      <c r="K150" s="26"/>
      <c r="L150" s="45"/>
      <c r="M150" s="38"/>
      <c r="N150" s="38"/>
      <c r="O150" s="68"/>
      <c r="P150" s="72"/>
      <c r="Q150" s="72"/>
      <c r="R150" s="30"/>
      <c r="S150" s="30"/>
      <c r="T150" s="30"/>
      <c r="U150" s="30"/>
      <c r="V150" s="77"/>
      <c r="W150" s="65"/>
      <c r="X150" s="69"/>
      <c r="AE150" s="41"/>
      <c r="AF150" s="41"/>
      <c r="AG150" s="41"/>
      <c r="AH150" s="41"/>
      <c r="AI150" s="41"/>
      <c r="AJ150" s="41"/>
      <c r="AK150" s="64"/>
      <c r="AL150" s="64"/>
      <c r="AM150" s="64"/>
      <c r="AN150" s="64"/>
      <c r="AP150" s="27"/>
      <c r="AR150" s="27"/>
      <c r="AS150" s="27"/>
    </row>
    <row r="151" spans="1:45">
      <c r="A151" s="45"/>
      <c r="B151" s="44"/>
      <c r="C151" s="44"/>
      <c r="D151" s="44"/>
      <c r="E151" s="44"/>
      <c r="F151" s="38"/>
      <c r="G151" s="38"/>
      <c r="H151" s="38"/>
      <c r="I151" s="59"/>
      <c r="J151" s="26"/>
      <c r="K151" s="26"/>
      <c r="L151" s="45"/>
      <c r="M151" s="38"/>
      <c r="N151" s="38"/>
      <c r="O151" s="68"/>
      <c r="P151" s="72"/>
      <c r="Q151" s="72"/>
      <c r="R151" s="30"/>
      <c r="S151" s="30"/>
      <c r="T151" s="30"/>
      <c r="U151" s="30"/>
      <c r="V151" s="77"/>
      <c r="W151" s="65"/>
      <c r="X151" s="69"/>
      <c r="AE151" s="41"/>
      <c r="AF151" s="41"/>
      <c r="AG151" s="41"/>
      <c r="AH151" s="41"/>
      <c r="AI151" s="41"/>
      <c r="AJ151" s="41"/>
      <c r="AK151" s="64"/>
      <c r="AL151" s="64"/>
      <c r="AM151" s="64"/>
      <c r="AN151" s="64"/>
      <c r="AP151" s="27"/>
      <c r="AR151" s="27"/>
      <c r="AS151" s="27"/>
    </row>
    <row r="152" spans="1:45">
      <c r="A152" s="45"/>
      <c r="B152" s="44"/>
      <c r="C152" s="44"/>
      <c r="D152" s="44"/>
      <c r="E152" s="44"/>
      <c r="F152" s="38"/>
      <c r="G152" s="38"/>
      <c r="H152" s="38"/>
      <c r="I152" s="59"/>
      <c r="J152" s="26"/>
      <c r="K152" s="26"/>
      <c r="L152" s="45"/>
      <c r="M152" s="38"/>
      <c r="N152" s="38"/>
      <c r="O152" s="68"/>
      <c r="P152" s="72"/>
      <c r="Q152" s="72"/>
      <c r="R152" s="30"/>
      <c r="S152" s="30"/>
      <c r="T152" s="30"/>
      <c r="U152" s="30"/>
      <c r="V152" s="77"/>
      <c r="W152" s="65"/>
      <c r="X152" s="69"/>
      <c r="AE152" s="41"/>
      <c r="AF152" s="41"/>
      <c r="AG152" s="41"/>
      <c r="AH152" s="41"/>
      <c r="AI152" s="41"/>
      <c r="AJ152" s="41"/>
      <c r="AK152" s="64"/>
      <c r="AL152" s="64"/>
      <c r="AM152" s="64"/>
      <c r="AN152" s="64"/>
      <c r="AP152" s="27"/>
      <c r="AR152" s="27"/>
      <c r="AS152" s="27"/>
    </row>
    <row r="153" spans="1:45">
      <c r="A153" s="45"/>
      <c r="B153" s="44"/>
      <c r="C153" s="44"/>
      <c r="D153" s="44"/>
      <c r="E153" s="44"/>
      <c r="F153" s="38"/>
      <c r="G153" s="38"/>
      <c r="H153" s="38"/>
      <c r="I153" s="59"/>
      <c r="J153" s="26"/>
      <c r="K153" s="26"/>
      <c r="L153" s="45"/>
      <c r="M153" s="38"/>
      <c r="N153" s="38"/>
      <c r="O153" s="68"/>
      <c r="P153" s="72"/>
      <c r="Q153" s="72"/>
      <c r="R153" s="30"/>
      <c r="S153" s="30"/>
      <c r="T153" s="30"/>
      <c r="U153" s="30"/>
      <c r="V153" s="77"/>
      <c r="W153" s="65"/>
      <c r="X153" s="69"/>
      <c r="AE153" s="41"/>
      <c r="AF153" s="41"/>
      <c r="AG153" s="41"/>
      <c r="AH153" s="41"/>
      <c r="AI153" s="41"/>
      <c r="AJ153" s="41"/>
      <c r="AK153" s="64"/>
      <c r="AL153" s="64"/>
      <c r="AM153" s="64"/>
      <c r="AN153" s="64"/>
      <c r="AP153" s="27"/>
      <c r="AR153" s="27"/>
      <c r="AS153" s="27"/>
    </row>
    <row r="154" spans="1:45">
      <c r="A154" s="45"/>
      <c r="B154" s="44"/>
      <c r="C154" s="44"/>
      <c r="D154" s="44"/>
      <c r="E154" s="44"/>
      <c r="F154" s="38"/>
      <c r="G154" s="38"/>
      <c r="H154" s="38"/>
      <c r="I154" s="59"/>
      <c r="J154" s="26"/>
      <c r="K154" s="26"/>
      <c r="L154" s="45"/>
      <c r="M154" s="38"/>
      <c r="N154" s="38"/>
      <c r="O154" s="68"/>
      <c r="P154" s="72"/>
      <c r="Q154" s="72"/>
      <c r="R154" s="30"/>
      <c r="S154" s="30"/>
      <c r="T154" s="30"/>
      <c r="U154" s="30"/>
      <c r="V154" s="77"/>
      <c r="W154" s="65"/>
      <c r="X154" s="69"/>
      <c r="AE154" s="41"/>
      <c r="AF154" s="41"/>
      <c r="AG154" s="41"/>
      <c r="AH154" s="41"/>
      <c r="AI154" s="41"/>
      <c r="AJ154" s="41"/>
      <c r="AK154" s="64"/>
      <c r="AL154" s="64"/>
      <c r="AM154" s="64"/>
      <c r="AN154" s="64"/>
      <c r="AP154" s="27"/>
      <c r="AR154" s="27"/>
      <c r="AS154" s="27"/>
    </row>
    <row r="155" spans="1:45">
      <c r="A155" s="45"/>
      <c r="B155" s="44"/>
      <c r="C155" s="44"/>
      <c r="D155" s="44"/>
      <c r="E155" s="44"/>
      <c r="F155" s="38"/>
      <c r="G155" s="38"/>
      <c r="H155" s="38"/>
      <c r="I155" s="59"/>
      <c r="J155" s="26"/>
      <c r="K155" s="26"/>
      <c r="L155" s="45"/>
      <c r="M155" s="38"/>
      <c r="N155" s="38"/>
      <c r="O155" s="68"/>
      <c r="P155" s="72"/>
      <c r="Q155" s="72"/>
      <c r="R155" s="30"/>
      <c r="S155" s="30"/>
      <c r="T155" s="30"/>
      <c r="U155" s="30"/>
      <c r="V155" s="77"/>
      <c r="W155" s="65"/>
      <c r="X155" s="69"/>
      <c r="AE155" s="41"/>
      <c r="AF155" s="41"/>
      <c r="AG155" s="41"/>
      <c r="AH155" s="41"/>
      <c r="AI155" s="41"/>
      <c r="AJ155" s="41"/>
      <c r="AK155" s="64"/>
      <c r="AL155" s="64"/>
      <c r="AM155" s="64"/>
      <c r="AN155" s="64"/>
      <c r="AP155" s="27"/>
      <c r="AR155" s="27"/>
      <c r="AS155" s="27"/>
    </row>
    <row r="156" spans="1:45">
      <c r="A156" s="45"/>
      <c r="B156" s="44"/>
      <c r="C156" s="44"/>
      <c r="D156" s="44"/>
      <c r="E156" s="44"/>
      <c r="F156" s="38"/>
      <c r="G156" s="38"/>
      <c r="H156" s="38"/>
      <c r="I156" s="59"/>
      <c r="J156" s="26"/>
      <c r="K156" s="26"/>
      <c r="L156" s="45"/>
      <c r="M156" s="38"/>
      <c r="N156" s="38"/>
      <c r="O156" s="68"/>
      <c r="P156" s="72"/>
      <c r="Q156" s="72"/>
      <c r="R156" s="30"/>
      <c r="S156" s="30"/>
      <c r="T156" s="30"/>
      <c r="U156" s="30"/>
      <c r="V156" s="77"/>
      <c r="W156" s="65"/>
      <c r="X156" s="69"/>
      <c r="AE156" s="41"/>
      <c r="AF156" s="41"/>
      <c r="AG156" s="41"/>
      <c r="AH156" s="41"/>
      <c r="AI156" s="41"/>
      <c r="AJ156" s="41"/>
      <c r="AK156" s="64"/>
      <c r="AL156" s="64"/>
      <c r="AM156" s="64"/>
      <c r="AN156" s="64"/>
      <c r="AP156" s="27"/>
      <c r="AR156" s="27"/>
      <c r="AS156" s="27"/>
    </row>
    <row r="157" spans="1:45">
      <c r="A157" s="45"/>
      <c r="B157" s="44"/>
      <c r="C157" s="44"/>
      <c r="D157" s="44"/>
      <c r="E157" s="44"/>
      <c r="F157" s="38"/>
      <c r="G157" s="38"/>
      <c r="H157" s="38"/>
      <c r="I157" s="59"/>
      <c r="J157" s="26"/>
      <c r="K157" s="26"/>
      <c r="L157" s="45"/>
      <c r="M157" s="38"/>
      <c r="N157" s="38"/>
      <c r="O157" s="68"/>
      <c r="P157" s="72"/>
      <c r="Q157" s="72"/>
      <c r="R157" s="30"/>
      <c r="S157" s="30"/>
      <c r="T157" s="30"/>
      <c r="U157" s="30"/>
      <c r="V157" s="77"/>
      <c r="W157" s="65"/>
      <c r="X157" s="69"/>
      <c r="AE157" s="41"/>
      <c r="AF157" s="41"/>
      <c r="AG157" s="41"/>
      <c r="AH157" s="41"/>
      <c r="AI157" s="41"/>
      <c r="AJ157" s="41"/>
      <c r="AK157" s="64"/>
      <c r="AL157" s="64"/>
      <c r="AM157" s="64"/>
      <c r="AN157" s="64"/>
      <c r="AP157" s="27"/>
      <c r="AR157" s="27"/>
      <c r="AS157" s="27"/>
    </row>
    <row r="158" spans="1:45">
      <c r="A158" s="45"/>
      <c r="B158" s="44"/>
      <c r="C158" s="44"/>
      <c r="D158" s="44"/>
      <c r="E158" s="44"/>
      <c r="F158" s="38"/>
      <c r="G158" s="38"/>
      <c r="H158" s="38"/>
      <c r="I158" s="59"/>
      <c r="J158" s="26"/>
      <c r="K158" s="26"/>
      <c r="L158" s="45"/>
      <c r="M158" s="38"/>
      <c r="N158" s="38"/>
      <c r="O158" s="68"/>
      <c r="P158" s="72"/>
      <c r="Q158" s="72"/>
      <c r="R158" s="30"/>
      <c r="S158" s="30"/>
      <c r="T158" s="30"/>
      <c r="U158" s="30"/>
      <c r="V158" s="77"/>
      <c r="W158" s="65"/>
      <c r="X158" s="69"/>
      <c r="Y158" s="30"/>
      <c r="AE158" s="41"/>
      <c r="AF158" s="41"/>
      <c r="AG158" s="41"/>
      <c r="AH158" s="41"/>
      <c r="AI158" s="41"/>
      <c r="AJ158" s="41"/>
      <c r="AK158" s="64"/>
      <c r="AL158" s="64"/>
      <c r="AM158" s="64"/>
      <c r="AN158" s="64"/>
      <c r="AP158" s="27"/>
      <c r="AR158" s="27"/>
      <c r="AS158" s="27"/>
    </row>
    <row r="159" spans="1:45">
      <c r="A159" s="45"/>
      <c r="B159" s="44"/>
      <c r="C159" s="44"/>
      <c r="D159" s="44"/>
      <c r="E159" s="44"/>
      <c r="F159" s="38"/>
      <c r="G159" s="38"/>
      <c r="H159" s="38"/>
      <c r="I159" s="59"/>
      <c r="J159" s="26"/>
      <c r="K159" s="26"/>
      <c r="L159" s="45"/>
      <c r="M159" s="38"/>
      <c r="N159" s="38"/>
      <c r="O159" s="68"/>
      <c r="P159" s="72"/>
      <c r="Q159" s="72"/>
      <c r="R159" s="30"/>
      <c r="S159" s="30"/>
      <c r="T159" s="30"/>
      <c r="U159" s="30"/>
      <c r="V159" s="77"/>
      <c r="W159" s="65"/>
      <c r="X159" s="69"/>
      <c r="Y159" s="30"/>
      <c r="AE159" s="41"/>
      <c r="AF159" s="41"/>
      <c r="AG159" s="41"/>
      <c r="AH159" s="41"/>
      <c r="AI159" s="41"/>
      <c r="AJ159" s="41"/>
      <c r="AK159" s="64"/>
      <c r="AL159" s="64"/>
      <c r="AM159" s="64"/>
      <c r="AN159" s="64"/>
      <c r="AP159" s="27"/>
      <c r="AR159" s="27"/>
      <c r="AS159" s="27"/>
    </row>
    <row r="160" spans="1:45">
      <c r="A160" s="45"/>
      <c r="B160" s="44"/>
      <c r="C160" s="44"/>
      <c r="D160" s="44"/>
      <c r="E160" s="44"/>
      <c r="F160" s="38"/>
      <c r="G160" s="38"/>
      <c r="H160" s="38"/>
      <c r="I160" s="59"/>
      <c r="J160" s="26"/>
      <c r="K160" s="26"/>
      <c r="L160" s="45"/>
      <c r="M160" s="38"/>
      <c r="N160" s="38"/>
      <c r="O160" s="68"/>
      <c r="P160" s="72"/>
      <c r="Q160" s="72"/>
      <c r="R160" s="30"/>
      <c r="S160" s="30"/>
      <c r="T160" s="30"/>
      <c r="U160" s="30"/>
      <c r="V160" s="77"/>
      <c r="W160" s="65"/>
      <c r="X160" s="69"/>
      <c r="AE160" s="41"/>
      <c r="AF160" s="41"/>
      <c r="AG160" s="41"/>
      <c r="AH160" s="41"/>
      <c r="AI160" s="41"/>
      <c r="AJ160" s="41"/>
      <c r="AK160" s="64"/>
      <c r="AL160" s="64"/>
      <c r="AM160" s="64"/>
      <c r="AN160" s="64"/>
      <c r="AP160" s="27"/>
      <c r="AR160" s="27"/>
      <c r="AS160" s="27"/>
    </row>
    <row r="161" spans="1:45">
      <c r="A161" s="45"/>
      <c r="B161" s="44"/>
      <c r="C161" s="44"/>
      <c r="D161" s="44"/>
      <c r="E161" s="44"/>
      <c r="F161" s="38"/>
      <c r="G161" s="38"/>
      <c r="H161" s="38"/>
      <c r="I161" s="59"/>
      <c r="J161" s="26"/>
      <c r="K161" s="26"/>
      <c r="L161" s="45"/>
      <c r="M161" s="38"/>
      <c r="N161" s="38"/>
      <c r="O161" s="68"/>
      <c r="P161" s="72"/>
      <c r="Q161" s="72"/>
      <c r="R161" s="30"/>
      <c r="S161" s="30"/>
      <c r="T161" s="30"/>
      <c r="U161" s="30"/>
      <c r="V161" s="77"/>
      <c r="W161" s="65"/>
      <c r="X161" s="69"/>
      <c r="AE161" s="41"/>
      <c r="AF161" s="41"/>
      <c r="AG161" s="41"/>
      <c r="AH161" s="41"/>
      <c r="AI161" s="41"/>
      <c r="AJ161" s="41"/>
      <c r="AK161" s="64"/>
      <c r="AL161" s="64"/>
      <c r="AM161" s="64"/>
      <c r="AN161" s="64"/>
      <c r="AP161" s="27"/>
      <c r="AR161" s="27"/>
      <c r="AS161" s="27"/>
    </row>
    <row r="162" spans="1:45">
      <c r="A162" s="45"/>
      <c r="B162" s="44"/>
      <c r="C162" s="44"/>
      <c r="D162" s="44"/>
      <c r="E162" s="44"/>
      <c r="F162" s="38"/>
      <c r="G162" s="38"/>
      <c r="H162" s="38"/>
      <c r="I162" s="59"/>
      <c r="J162" s="26"/>
      <c r="K162" s="26"/>
      <c r="L162" s="45"/>
      <c r="M162" s="38"/>
      <c r="N162" s="38"/>
      <c r="O162" s="68"/>
      <c r="P162" s="72"/>
      <c r="Q162" s="72"/>
      <c r="R162" s="30"/>
      <c r="S162" s="30"/>
      <c r="T162" s="30"/>
      <c r="U162" s="30"/>
      <c r="V162" s="77"/>
      <c r="W162" s="65"/>
      <c r="X162" s="69"/>
      <c r="AE162" s="41"/>
      <c r="AF162" s="41"/>
      <c r="AG162" s="41"/>
      <c r="AH162" s="41"/>
      <c r="AI162" s="41"/>
      <c r="AJ162" s="41"/>
      <c r="AK162" s="64"/>
      <c r="AL162" s="64"/>
      <c r="AM162" s="64"/>
      <c r="AN162" s="64"/>
      <c r="AP162" s="27"/>
      <c r="AR162" s="27"/>
      <c r="AS162" s="27"/>
    </row>
    <row r="163" spans="1:45">
      <c r="A163" s="45"/>
      <c r="B163" s="44"/>
      <c r="C163" s="44"/>
      <c r="D163" s="44"/>
      <c r="E163" s="44"/>
      <c r="F163" s="38"/>
      <c r="G163" s="38"/>
      <c r="H163" s="38"/>
      <c r="I163" s="59"/>
      <c r="J163" s="26"/>
      <c r="K163" s="26"/>
      <c r="L163" s="45"/>
      <c r="M163" s="38"/>
      <c r="N163" s="38"/>
      <c r="O163" s="68"/>
      <c r="P163" s="72"/>
      <c r="Q163" s="72"/>
      <c r="R163" s="30"/>
      <c r="S163" s="30"/>
      <c r="T163" s="30"/>
      <c r="U163" s="30"/>
      <c r="V163" s="77"/>
      <c r="W163" s="65"/>
      <c r="X163" s="69"/>
      <c r="AE163" s="41"/>
      <c r="AF163" s="41"/>
      <c r="AG163" s="41"/>
      <c r="AH163" s="41"/>
      <c r="AI163" s="41"/>
      <c r="AJ163" s="41"/>
      <c r="AK163" s="64"/>
      <c r="AL163" s="64"/>
      <c r="AM163" s="64"/>
      <c r="AN163" s="64"/>
      <c r="AP163" s="27"/>
      <c r="AR163" s="27"/>
      <c r="AS163" s="27"/>
    </row>
    <row r="164" spans="1:45">
      <c r="A164" s="45"/>
      <c r="B164" s="44"/>
      <c r="C164" s="44"/>
      <c r="D164" s="44"/>
      <c r="E164" s="44"/>
      <c r="F164" s="38"/>
      <c r="G164" s="38"/>
      <c r="H164" s="38"/>
      <c r="I164" s="59"/>
      <c r="J164" s="26"/>
      <c r="K164" s="26"/>
      <c r="L164" s="45"/>
      <c r="M164" s="38"/>
      <c r="N164" s="38"/>
      <c r="O164" s="68"/>
      <c r="P164" s="72"/>
      <c r="Q164" s="72"/>
      <c r="R164" s="30"/>
      <c r="S164" s="30"/>
      <c r="T164" s="30"/>
      <c r="U164" s="30"/>
      <c r="V164" s="77"/>
      <c r="W164" s="65"/>
      <c r="X164" s="69"/>
      <c r="AE164" s="41"/>
      <c r="AF164" s="41"/>
      <c r="AG164" s="41"/>
      <c r="AH164" s="41"/>
      <c r="AI164" s="41"/>
      <c r="AJ164" s="41"/>
      <c r="AK164" s="64"/>
      <c r="AL164" s="64"/>
      <c r="AM164" s="64"/>
      <c r="AN164" s="64"/>
      <c r="AP164" s="27"/>
      <c r="AR164" s="27"/>
      <c r="AS164" s="27"/>
    </row>
    <row r="165" spans="1:45">
      <c r="A165" s="45"/>
      <c r="B165" s="44"/>
      <c r="C165" s="44"/>
      <c r="D165" s="44"/>
      <c r="E165" s="44"/>
      <c r="F165" s="38"/>
      <c r="G165" s="38"/>
      <c r="H165" s="38"/>
      <c r="I165" s="59"/>
      <c r="J165" s="26"/>
      <c r="K165" s="26"/>
      <c r="L165" s="45"/>
      <c r="M165" s="38"/>
      <c r="N165" s="38"/>
      <c r="O165" s="68"/>
      <c r="P165" s="72"/>
      <c r="Q165" s="72"/>
      <c r="R165" s="30"/>
      <c r="S165" s="30"/>
      <c r="T165" s="30"/>
      <c r="U165" s="30"/>
      <c r="V165" s="77"/>
      <c r="W165" s="65"/>
      <c r="X165" s="69"/>
      <c r="AE165" s="41"/>
      <c r="AF165" s="41"/>
      <c r="AG165" s="41"/>
      <c r="AH165" s="41"/>
      <c r="AI165" s="41"/>
      <c r="AJ165" s="41"/>
      <c r="AK165" s="64"/>
      <c r="AL165" s="64"/>
      <c r="AM165" s="64"/>
      <c r="AN165" s="64"/>
      <c r="AP165" s="27"/>
      <c r="AR165" s="27"/>
      <c r="AS165" s="27"/>
    </row>
    <row r="166" spans="1:45">
      <c r="A166" s="45"/>
      <c r="B166" s="44"/>
      <c r="C166" s="44"/>
      <c r="D166" s="44"/>
      <c r="E166" s="44"/>
      <c r="F166" s="38"/>
      <c r="G166" s="38"/>
      <c r="H166" s="38"/>
      <c r="I166" s="59"/>
      <c r="J166" s="26"/>
      <c r="K166" s="26"/>
      <c r="L166" s="45"/>
      <c r="M166" s="38"/>
      <c r="N166" s="38"/>
      <c r="O166" s="68"/>
      <c r="P166" s="72"/>
      <c r="Q166" s="72"/>
      <c r="R166" s="30"/>
      <c r="S166" s="30"/>
      <c r="T166" s="30"/>
      <c r="U166" s="30"/>
      <c r="V166" s="77"/>
      <c r="W166" s="65"/>
      <c r="X166" s="69"/>
      <c r="AE166" s="41"/>
      <c r="AF166" s="41"/>
      <c r="AG166" s="41"/>
      <c r="AH166" s="41"/>
      <c r="AI166" s="41"/>
      <c r="AJ166" s="41"/>
      <c r="AK166" s="64"/>
      <c r="AL166" s="64"/>
      <c r="AM166" s="64"/>
      <c r="AN166" s="64"/>
      <c r="AP166" s="27"/>
      <c r="AR166" s="27"/>
      <c r="AS166" s="27"/>
    </row>
    <row r="167" spans="1:45">
      <c r="A167" s="45"/>
      <c r="B167" s="44"/>
      <c r="C167" s="44"/>
      <c r="D167" s="44"/>
      <c r="E167" s="44"/>
      <c r="F167" s="38"/>
      <c r="G167" s="38"/>
      <c r="H167" s="38"/>
      <c r="I167" s="59"/>
      <c r="J167" s="26"/>
      <c r="K167" s="26"/>
      <c r="L167" s="45"/>
      <c r="M167" s="38"/>
      <c r="N167" s="38"/>
      <c r="O167" s="68"/>
      <c r="P167" s="72"/>
      <c r="Q167" s="72"/>
      <c r="R167" s="30"/>
      <c r="S167" s="30"/>
      <c r="T167" s="30"/>
      <c r="U167" s="30"/>
      <c r="V167" s="77"/>
      <c r="W167" s="65"/>
      <c r="X167" s="69"/>
      <c r="AE167" s="41"/>
      <c r="AF167" s="41"/>
      <c r="AG167" s="41"/>
      <c r="AH167" s="41"/>
      <c r="AI167" s="41"/>
      <c r="AJ167" s="41"/>
      <c r="AK167" s="64"/>
      <c r="AL167" s="64"/>
      <c r="AM167" s="64"/>
      <c r="AN167" s="64"/>
      <c r="AP167" s="27"/>
      <c r="AR167" s="27"/>
      <c r="AS167" s="27"/>
    </row>
    <row r="168" spans="1:45">
      <c r="A168" s="45"/>
      <c r="B168" s="44"/>
      <c r="C168" s="44"/>
      <c r="D168" s="44"/>
      <c r="E168" s="44"/>
      <c r="F168" s="38"/>
      <c r="G168" s="38"/>
      <c r="H168" s="38"/>
      <c r="I168" s="59"/>
      <c r="J168" s="26"/>
      <c r="K168" s="26"/>
      <c r="L168" s="45"/>
      <c r="M168" s="38"/>
      <c r="N168" s="38"/>
      <c r="O168" s="68"/>
      <c r="P168" s="72"/>
      <c r="Q168" s="72"/>
      <c r="R168" s="30"/>
      <c r="S168" s="30"/>
      <c r="T168" s="30"/>
      <c r="U168" s="30"/>
      <c r="V168" s="77"/>
      <c r="W168" s="65"/>
      <c r="X168" s="69"/>
      <c r="AE168" s="41"/>
      <c r="AF168" s="41"/>
      <c r="AG168" s="41"/>
      <c r="AH168" s="41"/>
      <c r="AI168" s="41"/>
      <c r="AJ168" s="41"/>
      <c r="AK168" s="64"/>
      <c r="AL168" s="64"/>
      <c r="AM168" s="64"/>
      <c r="AN168" s="64"/>
      <c r="AP168" s="27"/>
      <c r="AR168" s="27"/>
      <c r="AS168" s="27"/>
    </row>
    <row r="169" spans="1:45">
      <c r="A169" s="45"/>
      <c r="B169" s="44"/>
      <c r="C169" s="44"/>
      <c r="D169" s="44"/>
      <c r="E169" s="44"/>
      <c r="F169" s="38"/>
      <c r="G169" s="38"/>
      <c r="H169" s="38"/>
      <c r="I169" s="59"/>
      <c r="J169" s="26"/>
      <c r="K169" s="26"/>
      <c r="L169" s="45"/>
      <c r="M169" s="38"/>
      <c r="N169" s="38"/>
      <c r="O169" s="68"/>
      <c r="P169" s="72"/>
      <c r="Q169" s="72"/>
      <c r="R169" s="30"/>
      <c r="S169" s="30"/>
      <c r="T169" s="30"/>
      <c r="U169" s="30"/>
      <c r="V169" s="77"/>
      <c r="W169" s="65"/>
      <c r="X169" s="69"/>
      <c r="AE169" s="41"/>
      <c r="AF169" s="41"/>
      <c r="AG169" s="41"/>
      <c r="AH169" s="41"/>
      <c r="AI169" s="41"/>
      <c r="AJ169" s="41"/>
      <c r="AK169" s="64"/>
      <c r="AL169" s="64"/>
      <c r="AM169" s="64"/>
      <c r="AN169" s="64"/>
      <c r="AP169" s="27"/>
      <c r="AR169" s="27"/>
      <c r="AS169" s="27"/>
    </row>
    <row r="170" spans="1:45">
      <c r="A170" s="45"/>
      <c r="B170" s="44"/>
      <c r="C170" s="44"/>
      <c r="D170" s="44"/>
      <c r="E170" s="44"/>
      <c r="F170" s="38"/>
      <c r="G170" s="38"/>
      <c r="H170" s="38"/>
      <c r="I170" s="59"/>
      <c r="J170" s="26"/>
      <c r="K170" s="26"/>
      <c r="L170" s="45"/>
      <c r="M170" s="38"/>
      <c r="N170" s="38"/>
      <c r="O170" s="68"/>
      <c r="P170" s="72"/>
      <c r="Q170" s="72"/>
      <c r="R170" s="30"/>
      <c r="S170" s="30"/>
      <c r="T170" s="30"/>
      <c r="U170" s="30"/>
      <c r="V170" s="77"/>
      <c r="W170" s="65"/>
      <c r="X170" s="69"/>
      <c r="AE170" s="41"/>
      <c r="AF170" s="41"/>
      <c r="AG170" s="41"/>
      <c r="AH170" s="41"/>
      <c r="AI170" s="41"/>
      <c r="AJ170" s="41"/>
      <c r="AK170" s="64"/>
      <c r="AL170" s="64"/>
      <c r="AM170" s="64"/>
      <c r="AN170" s="64"/>
      <c r="AP170" s="27"/>
      <c r="AR170" s="27"/>
      <c r="AS170" s="27"/>
    </row>
    <row r="171" spans="1:45">
      <c r="A171" s="45"/>
      <c r="B171" s="44"/>
      <c r="C171" s="44"/>
      <c r="D171" s="44"/>
      <c r="E171" s="44"/>
      <c r="F171" s="38"/>
      <c r="G171" s="38"/>
      <c r="H171" s="38"/>
      <c r="I171" s="59"/>
      <c r="J171" s="26"/>
      <c r="K171" s="26"/>
      <c r="L171" s="45"/>
      <c r="M171" s="38"/>
      <c r="N171" s="38"/>
      <c r="O171" s="68"/>
      <c r="P171" s="72"/>
      <c r="Q171" s="72"/>
      <c r="R171" s="30"/>
      <c r="S171" s="30"/>
      <c r="T171" s="30"/>
      <c r="U171" s="30"/>
      <c r="V171" s="77"/>
      <c r="W171" s="65"/>
      <c r="X171" s="69"/>
      <c r="AE171" s="41"/>
      <c r="AF171" s="41"/>
      <c r="AG171" s="41"/>
      <c r="AH171" s="41"/>
      <c r="AI171" s="41"/>
      <c r="AJ171" s="41"/>
      <c r="AK171" s="64"/>
      <c r="AL171" s="64"/>
      <c r="AM171" s="64"/>
      <c r="AN171" s="64"/>
      <c r="AP171" s="27"/>
      <c r="AR171" s="27"/>
      <c r="AS171" s="27"/>
    </row>
    <row r="172" spans="1:45">
      <c r="A172" s="45"/>
      <c r="B172" s="44"/>
      <c r="C172" s="44"/>
      <c r="D172" s="44"/>
      <c r="E172" s="44"/>
      <c r="F172" s="38"/>
      <c r="G172" s="38"/>
      <c r="H172" s="38"/>
      <c r="I172" s="59"/>
      <c r="J172" s="26"/>
      <c r="K172" s="26"/>
      <c r="L172" s="45"/>
      <c r="M172" s="38"/>
      <c r="N172" s="38"/>
      <c r="O172" s="68"/>
      <c r="P172" s="72"/>
      <c r="Q172" s="72"/>
      <c r="R172" s="30"/>
      <c r="S172" s="30"/>
      <c r="T172" s="30"/>
      <c r="U172" s="30"/>
      <c r="V172" s="77"/>
      <c r="W172" s="65"/>
      <c r="X172" s="69"/>
      <c r="AE172" s="41"/>
      <c r="AF172" s="41"/>
      <c r="AG172" s="41"/>
      <c r="AH172" s="41"/>
      <c r="AI172" s="41"/>
      <c r="AJ172" s="41"/>
      <c r="AK172" s="64"/>
      <c r="AL172" s="64"/>
      <c r="AM172" s="64"/>
      <c r="AN172" s="64"/>
      <c r="AP172" s="27"/>
      <c r="AR172" s="27"/>
      <c r="AS172" s="27"/>
    </row>
    <row r="173" spans="1:45">
      <c r="A173" s="45"/>
      <c r="B173" s="44"/>
      <c r="C173" s="44"/>
      <c r="D173" s="44"/>
      <c r="E173" s="44"/>
      <c r="F173" s="38"/>
      <c r="G173" s="38"/>
      <c r="H173" s="38"/>
      <c r="I173" s="59"/>
      <c r="J173" s="26"/>
      <c r="K173" s="26"/>
      <c r="L173" s="45"/>
      <c r="M173" s="38"/>
      <c r="N173" s="38"/>
      <c r="O173" s="68"/>
      <c r="P173" s="72"/>
      <c r="Q173" s="72"/>
      <c r="R173" s="30"/>
      <c r="S173" s="30"/>
      <c r="T173" s="30"/>
      <c r="U173" s="30"/>
      <c r="V173" s="77"/>
      <c r="W173" s="65"/>
      <c r="X173" s="69"/>
      <c r="AE173" s="41"/>
      <c r="AF173" s="41"/>
      <c r="AG173" s="41"/>
      <c r="AH173" s="41"/>
      <c r="AI173" s="41"/>
      <c r="AJ173" s="41"/>
      <c r="AK173" s="64"/>
      <c r="AL173" s="64"/>
      <c r="AM173" s="64"/>
      <c r="AN173" s="64"/>
      <c r="AP173" s="27"/>
      <c r="AR173" s="27"/>
      <c r="AS173" s="27"/>
    </row>
    <row r="174" spans="1:45">
      <c r="A174" s="45"/>
      <c r="B174" s="44"/>
      <c r="C174" s="44"/>
      <c r="D174" s="44"/>
      <c r="E174" s="44"/>
      <c r="F174" s="38"/>
      <c r="G174" s="38"/>
      <c r="H174" s="38"/>
      <c r="I174" s="59"/>
      <c r="J174" s="26"/>
      <c r="K174" s="26"/>
      <c r="L174" s="45"/>
      <c r="M174" s="38"/>
      <c r="N174" s="38"/>
      <c r="O174" s="68"/>
      <c r="P174" s="72"/>
      <c r="Q174" s="72"/>
      <c r="R174" s="30"/>
      <c r="S174" s="30"/>
      <c r="T174" s="30"/>
      <c r="U174" s="30"/>
      <c r="V174" s="77"/>
      <c r="W174" s="65"/>
      <c r="X174" s="69"/>
      <c r="AE174" s="41"/>
      <c r="AF174" s="41"/>
      <c r="AG174" s="41"/>
      <c r="AH174" s="41"/>
      <c r="AI174" s="41"/>
      <c r="AJ174" s="41"/>
      <c r="AK174" s="64"/>
      <c r="AL174" s="64"/>
      <c r="AM174" s="64"/>
      <c r="AN174" s="64"/>
      <c r="AP174" s="27"/>
      <c r="AR174" s="27"/>
      <c r="AS174" s="27"/>
    </row>
    <row r="175" spans="1:45">
      <c r="A175" s="45"/>
      <c r="B175" s="44"/>
      <c r="C175" s="44"/>
      <c r="D175" s="44"/>
      <c r="E175" s="44"/>
      <c r="F175" s="38"/>
      <c r="G175" s="38"/>
      <c r="H175" s="38"/>
      <c r="I175" s="59"/>
      <c r="J175" s="26"/>
      <c r="K175" s="26"/>
      <c r="L175" s="45"/>
      <c r="M175" s="38"/>
      <c r="N175" s="38"/>
      <c r="O175" s="68"/>
      <c r="P175" s="72"/>
      <c r="Q175" s="72"/>
      <c r="R175" s="30"/>
      <c r="S175" s="30"/>
      <c r="T175" s="30"/>
      <c r="U175" s="30"/>
      <c r="V175" s="77"/>
      <c r="W175" s="65"/>
      <c r="X175" s="69"/>
      <c r="AE175" s="41"/>
      <c r="AF175" s="41"/>
      <c r="AG175" s="41"/>
      <c r="AH175" s="41"/>
      <c r="AI175" s="41"/>
      <c r="AJ175" s="41"/>
      <c r="AK175" s="64"/>
      <c r="AL175" s="64"/>
      <c r="AM175" s="64"/>
      <c r="AN175" s="64"/>
      <c r="AP175" s="27"/>
      <c r="AR175" s="27"/>
      <c r="AS175" s="27"/>
    </row>
    <row r="176" spans="1:45">
      <c r="A176" s="45"/>
      <c r="B176" s="44"/>
      <c r="C176" s="44"/>
      <c r="D176" s="44"/>
      <c r="E176" s="44"/>
      <c r="F176" s="38"/>
      <c r="G176" s="38"/>
      <c r="H176" s="38"/>
      <c r="I176" s="59"/>
      <c r="J176" s="26"/>
      <c r="K176" s="26"/>
      <c r="L176" s="45"/>
      <c r="M176" s="38"/>
      <c r="N176" s="38"/>
      <c r="O176" s="68"/>
      <c r="P176" s="72"/>
      <c r="Q176" s="72"/>
      <c r="R176" s="30"/>
      <c r="S176" s="30"/>
      <c r="T176" s="30"/>
      <c r="U176" s="30"/>
      <c r="V176" s="77"/>
      <c r="W176" s="65"/>
      <c r="X176" s="69"/>
      <c r="AE176" s="41"/>
      <c r="AF176" s="41"/>
      <c r="AG176" s="41"/>
      <c r="AH176" s="41"/>
      <c r="AI176" s="41"/>
      <c r="AJ176" s="41"/>
      <c r="AK176" s="64"/>
      <c r="AL176" s="64"/>
      <c r="AM176" s="64"/>
      <c r="AN176" s="64"/>
      <c r="AP176" s="27"/>
      <c r="AR176" s="27"/>
      <c r="AS176" s="27"/>
    </row>
    <row r="177" spans="1:50">
      <c r="A177" s="45"/>
      <c r="B177" s="44"/>
      <c r="C177" s="44"/>
      <c r="D177" s="44"/>
      <c r="E177" s="44"/>
      <c r="F177" s="38"/>
      <c r="G177" s="38"/>
      <c r="H177" s="38"/>
      <c r="I177" s="59"/>
      <c r="J177" s="26"/>
      <c r="K177" s="26"/>
      <c r="L177" s="45"/>
      <c r="M177" s="38"/>
      <c r="N177" s="38"/>
      <c r="O177" s="68"/>
      <c r="P177" s="72"/>
      <c r="Q177" s="72"/>
      <c r="R177" s="30"/>
      <c r="S177" s="30"/>
      <c r="T177" s="30"/>
      <c r="U177" s="30"/>
      <c r="V177" s="77"/>
      <c r="W177" s="65"/>
      <c r="X177" s="69"/>
      <c r="AE177" s="41"/>
      <c r="AF177" s="41"/>
      <c r="AG177" s="41"/>
      <c r="AH177" s="41"/>
      <c r="AI177" s="41"/>
      <c r="AJ177" s="41"/>
      <c r="AK177" s="64"/>
      <c r="AL177" s="64"/>
      <c r="AM177" s="64"/>
      <c r="AN177" s="64"/>
      <c r="AP177" s="27"/>
      <c r="AR177" s="27"/>
      <c r="AS177" s="27"/>
      <c r="AV177" s="16"/>
      <c r="AW177" s="16"/>
      <c r="AX177" s="16"/>
    </row>
    <row r="178" spans="1:50">
      <c r="A178" s="45"/>
      <c r="B178" s="44"/>
      <c r="C178" s="44"/>
      <c r="D178" s="44"/>
      <c r="E178" s="44"/>
      <c r="F178" s="38"/>
      <c r="G178" s="38"/>
      <c r="H178" s="38"/>
      <c r="I178" s="59"/>
      <c r="J178" s="26"/>
      <c r="K178" s="26"/>
      <c r="L178" s="45"/>
      <c r="M178" s="38"/>
      <c r="N178" s="38"/>
      <c r="O178" s="68"/>
      <c r="P178" s="72"/>
      <c r="Q178" s="72"/>
      <c r="R178" s="30"/>
      <c r="S178" s="30"/>
      <c r="T178" s="30"/>
      <c r="U178" s="30"/>
      <c r="V178" s="77"/>
      <c r="W178" s="65"/>
      <c r="X178" s="69"/>
      <c r="AE178" s="41"/>
      <c r="AF178" s="41"/>
      <c r="AH178" s="41"/>
      <c r="AI178" s="41"/>
      <c r="AK178" s="64"/>
      <c r="AL178" s="64"/>
      <c r="AM178" s="64"/>
      <c r="AN178" s="64"/>
      <c r="AP178" s="27"/>
      <c r="AR178" s="27"/>
      <c r="AS178" s="27"/>
    </row>
    <row r="179" spans="1:50">
      <c r="A179" s="45"/>
      <c r="B179" s="44"/>
      <c r="C179" s="44"/>
      <c r="D179" s="44"/>
      <c r="E179" s="44"/>
      <c r="F179" s="38"/>
      <c r="G179" s="38"/>
      <c r="H179" s="38"/>
      <c r="I179" s="59"/>
      <c r="J179" s="26"/>
      <c r="K179" s="26"/>
      <c r="L179" s="45"/>
      <c r="M179" s="38"/>
      <c r="N179" s="38"/>
      <c r="O179" s="68"/>
      <c r="P179" s="72"/>
      <c r="Q179" s="72"/>
      <c r="R179" s="30"/>
      <c r="S179" s="30"/>
      <c r="T179" s="30"/>
      <c r="U179" s="30"/>
      <c r="V179" s="77"/>
      <c r="W179" s="65"/>
      <c r="X179" s="69"/>
      <c r="AE179" s="41"/>
      <c r="AF179" s="41"/>
      <c r="AH179" s="41"/>
      <c r="AI179" s="41"/>
      <c r="AK179" s="64"/>
      <c r="AL179" s="64"/>
      <c r="AM179" s="64"/>
      <c r="AN179" s="64"/>
      <c r="AP179" s="27"/>
      <c r="AR179" s="27"/>
      <c r="AS179" s="27"/>
    </row>
    <row r="180" spans="1:50">
      <c r="A180" s="45"/>
      <c r="B180" s="44"/>
      <c r="C180" s="44"/>
      <c r="D180" s="44"/>
      <c r="E180" s="44"/>
      <c r="F180" s="38"/>
      <c r="G180" s="38"/>
      <c r="H180" s="38"/>
      <c r="I180" s="59"/>
      <c r="J180" s="26"/>
      <c r="K180" s="26"/>
      <c r="L180" s="45"/>
      <c r="M180" s="38"/>
      <c r="N180" s="38"/>
      <c r="O180" s="68"/>
      <c r="P180" s="72"/>
      <c r="Q180" s="72"/>
      <c r="R180" s="30"/>
      <c r="S180" s="30"/>
      <c r="T180" s="30"/>
      <c r="U180" s="30"/>
      <c r="V180" s="77"/>
      <c r="W180" s="65"/>
      <c r="X180" s="69"/>
      <c r="AE180" s="41"/>
      <c r="AF180" s="41"/>
      <c r="AH180" s="41"/>
      <c r="AI180" s="41"/>
      <c r="AK180" s="64"/>
      <c r="AL180" s="64"/>
      <c r="AM180" s="64"/>
      <c r="AN180" s="64"/>
      <c r="AP180" s="27"/>
      <c r="AR180" s="27"/>
      <c r="AS180" s="27"/>
    </row>
    <row r="181" spans="1:50">
      <c r="A181" s="45"/>
      <c r="B181" s="44"/>
      <c r="C181" s="44"/>
      <c r="D181" s="44"/>
      <c r="E181" s="44"/>
      <c r="F181" s="38"/>
      <c r="G181" s="38"/>
      <c r="H181" s="38"/>
      <c r="I181" s="59"/>
      <c r="J181" s="26"/>
      <c r="K181" s="26"/>
      <c r="L181" s="45"/>
      <c r="M181" s="38"/>
      <c r="N181" s="38"/>
      <c r="O181" s="68"/>
      <c r="P181" s="72"/>
      <c r="Q181" s="72"/>
      <c r="R181" s="30"/>
      <c r="S181" s="30"/>
      <c r="T181" s="30"/>
      <c r="U181" s="30"/>
      <c r="V181" s="77"/>
      <c r="W181" s="65"/>
      <c r="X181" s="69"/>
      <c r="AE181" s="41"/>
      <c r="AF181" s="41"/>
      <c r="AH181" s="41"/>
      <c r="AI181" s="41"/>
      <c r="AJ181" s="81"/>
      <c r="AK181" s="64"/>
      <c r="AL181" s="64"/>
      <c r="AM181" s="64"/>
      <c r="AN181" s="64"/>
      <c r="AP181" s="27"/>
      <c r="AR181" s="27"/>
      <c r="AS181" s="27"/>
    </row>
    <row r="182" spans="1:50">
      <c r="A182" s="45"/>
      <c r="B182" s="44"/>
      <c r="C182" s="44"/>
      <c r="D182" s="44"/>
      <c r="E182" s="44"/>
      <c r="F182" s="38"/>
      <c r="G182" s="38"/>
      <c r="H182" s="38"/>
      <c r="I182" s="59"/>
      <c r="J182" s="26"/>
      <c r="K182" s="26"/>
      <c r="L182" s="45"/>
      <c r="M182" s="38"/>
      <c r="N182" s="38"/>
      <c r="O182" s="68"/>
      <c r="P182" s="72"/>
      <c r="Q182" s="72"/>
      <c r="R182" s="30"/>
      <c r="S182" s="30"/>
      <c r="T182" s="30"/>
      <c r="U182" s="30"/>
      <c r="V182" s="77"/>
      <c r="W182" s="65"/>
      <c r="X182" s="69"/>
      <c r="AE182" s="41"/>
      <c r="AF182" s="41"/>
      <c r="AH182" s="41"/>
      <c r="AI182" s="41"/>
      <c r="AJ182" s="81"/>
      <c r="AK182" s="70"/>
      <c r="AL182" s="64"/>
      <c r="AM182" s="64"/>
      <c r="AN182" s="64"/>
      <c r="AP182" s="27"/>
      <c r="AR182" s="27"/>
      <c r="AS182" s="27"/>
    </row>
    <row r="183" spans="1:50">
      <c r="A183" s="45"/>
      <c r="B183" s="44"/>
      <c r="C183" s="44"/>
      <c r="D183" s="44"/>
      <c r="E183" s="44"/>
      <c r="F183" s="38"/>
      <c r="G183" s="38"/>
      <c r="H183" s="38"/>
      <c r="I183" s="59"/>
      <c r="J183" s="26"/>
      <c r="K183" s="26"/>
      <c r="L183" s="45"/>
      <c r="M183" s="38"/>
      <c r="N183" s="38"/>
      <c r="O183" s="68"/>
      <c r="P183" s="72"/>
      <c r="Q183" s="72"/>
      <c r="R183" s="30"/>
      <c r="S183" s="30"/>
      <c r="T183" s="30"/>
      <c r="U183" s="30"/>
      <c r="V183" s="77"/>
      <c r="W183" s="65"/>
      <c r="X183" s="69"/>
      <c r="AE183" s="41"/>
      <c r="AF183" s="41"/>
      <c r="AH183" s="41"/>
      <c r="AI183" s="41"/>
      <c r="AK183" s="70"/>
      <c r="AL183" s="70"/>
      <c r="AM183" s="70"/>
      <c r="AN183" s="70"/>
      <c r="AP183" s="27"/>
      <c r="AR183" s="27"/>
      <c r="AS183" s="27"/>
    </row>
    <row r="184" spans="1:50">
      <c r="A184" s="45"/>
      <c r="B184" s="44"/>
      <c r="C184" s="44"/>
      <c r="D184" s="44"/>
      <c r="E184" s="44"/>
      <c r="F184" s="38"/>
      <c r="G184" s="38"/>
      <c r="H184" s="38"/>
      <c r="I184" s="59"/>
      <c r="J184" s="26"/>
      <c r="K184" s="26"/>
      <c r="L184" s="45"/>
      <c r="M184" s="38"/>
      <c r="N184" s="38"/>
      <c r="O184" s="68"/>
      <c r="P184" s="72"/>
      <c r="Q184" s="72"/>
      <c r="R184" s="30"/>
      <c r="S184" s="30"/>
      <c r="T184" s="30"/>
      <c r="U184" s="30"/>
      <c r="V184" s="77"/>
      <c r="W184" s="65"/>
      <c r="X184" s="69"/>
      <c r="AE184" s="41"/>
      <c r="AF184" s="41"/>
      <c r="AH184" s="41"/>
      <c r="AI184" s="41"/>
      <c r="AK184" s="70"/>
      <c r="AL184" s="70"/>
      <c r="AM184" s="70"/>
      <c r="AN184" s="70"/>
      <c r="AP184" s="27"/>
      <c r="AR184" s="27"/>
      <c r="AS184" s="27"/>
    </row>
    <row r="185" spans="1:50">
      <c r="A185" s="45"/>
      <c r="B185" s="44"/>
      <c r="C185" s="44"/>
      <c r="D185" s="44"/>
      <c r="E185" s="44"/>
      <c r="F185" s="38"/>
      <c r="G185" s="38"/>
      <c r="H185" s="38"/>
      <c r="I185" s="59"/>
      <c r="J185" s="26"/>
      <c r="K185" s="26"/>
      <c r="L185" s="45"/>
      <c r="M185" s="38"/>
      <c r="N185" s="38"/>
      <c r="O185" s="68"/>
      <c r="P185" s="72"/>
      <c r="Q185" s="72"/>
      <c r="R185" s="30"/>
      <c r="S185" s="30"/>
      <c r="T185" s="30"/>
      <c r="U185" s="30"/>
      <c r="V185" s="77"/>
      <c r="W185" s="65"/>
      <c r="X185" s="69"/>
      <c r="AE185" s="41"/>
      <c r="AF185" s="41"/>
      <c r="AH185" s="41"/>
      <c r="AI185" s="41"/>
      <c r="AK185" s="70"/>
      <c r="AL185" s="70"/>
      <c r="AM185" s="70"/>
      <c r="AN185" s="70"/>
      <c r="AP185" s="27"/>
      <c r="AR185" s="27"/>
      <c r="AS185" s="27"/>
    </row>
    <row r="186" spans="1:50">
      <c r="A186" s="45"/>
      <c r="B186" s="44"/>
      <c r="C186" s="44"/>
      <c r="D186" s="44"/>
      <c r="E186" s="44"/>
      <c r="F186" s="38"/>
      <c r="G186" s="38"/>
      <c r="H186" s="38"/>
      <c r="I186" s="59"/>
      <c r="J186" s="26"/>
      <c r="K186" s="26"/>
      <c r="L186" s="45"/>
      <c r="M186" s="38"/>
      <c r="N186" s="38"/>
      <c r="O186" s="68"/>
      <c r="P186" s="72"/>
      <c r="Q186" s="72"/>
      <c r="R186" s="30"/>
      <c r="S186" s="30"/>
      <c r="T186" s="30"/>
      <c r="U186" s="30"/>
      <c r="V186" s="77"/>
      <c r="W186" s="65"/>
      <c r="X186" s="69"/>
      <c r="AE186" s="41"/>
      <c r="AF186" s="41"/>
      <c r="AH186" s="41"/>
      <c r="AI186" s="41"/>
      <c r="AK186" s="70"/>
      <c r="AL186" s="70"/>
      <c r="AM186" s="70"/>
      <c r="AN186" s="70"/>
      <c r="AP186" s="27"/>
      <c r="AR186" s="27"/>
      <c r="AS186" s="27"/>
    </row>
    <row r="187" spans="1:50">
      <c r="A187" s="45"/>
      <c r="B187" s="44"/>
      <c r="C187" s="44"/>
      <c r="D187" s="44"/>
      <c r="E187" s="44"/>
      <c r="F187" s="38"/>
      <c r="G187" s="38"/>
      <c r="H187" s="38"/>
      <c r="I187" s="59"/>
      <c r="J187" s="26"/>
      <c r="K187" s="26"/>
      <c r="L187" s="45"/>
      <c r="M187" s="38"/>
      <c r="N187" s="38"/>
      <c r="O187" s="68"/>
      <c r="P187" s="72"/>
      <c r="Q187" s="72"/>
      <c r="R187" s="30"/>
      <c r="S187" s="30"/>
      <c r="T187" s="30"/>
      <c r="U187" s="30"/>
      <c r="V187" s="77"/>
      <c r="W187" s="65"/>
      <c r="X187" s="69"/>
      <c r="AE187" s="41"/>
      <c r="AF187" s="41"/>
      <c r="AH187" s="41"/>
      <c r="AI187" s="41"/>
      <c r="AK187" s="70"/>
      <c r="AL187" s="70"/>
      <c r="AM187" s="70"/>
      <c r="AN187" s="70"/>
      <c r="AP187" s="27"/>
      <c r="AR187" s="27"/>
      <c r="AS187" s="27"/>
    </row>
    <row r="188" spans="1:50">
      <c r="A188" s="45"/>
      <c r="B188" s="44"/>
      <c r="C188" s="44"/>
      <c r="D188" s="44"/>
      <c r="E188" s="44"/>
      <c r="F188" s="38"/>
      <c r="G188" s="38"/>
      <c r="H188" s="38"/>
      <c r="I188" s="59"/>
      <c r="J188" s="26"/>
      <c r="K188" s="26"/>
      <c r="L188" s="45"/>
      <c r="M188" s="38"/>
      <c r="N188" s="38"/>
      <c r="O188" s="68"/>
      <c r="P188" s="72"/>
      <c r="Q188" s="72"/>
      <c r="R188" s="30"/>
      <c r="S188" s="30"/>
      <c r="T188" s="30"/>
      <c r="U188" s="30"/>
      <c r="V188" s="77"/>
      <c r="W188" s="65"/>
      <c r="X188" s="69"/>
      <c r="AE188" s="41"/>
      <c r="AF188" s="41"/>
      <c r="AH188" s="41"/>
      <c r="AI188" s="41"/>
      <c r="AK188" s="70"/>
      <c r="AL188" s="70"/>
      <c r="AM188" s="70"/>
      <c r="AN188" s="70"/>
      <c r="AP188" s="27"/>
      <c r="AR188" s="27"/>
      <c r="AS188" s="27"/>
    </row>
    <row r="189" spans="1:50">
      <c r="A189" s="45"/>
      <c r="B189" s="44"/>
      <c r="C189" s="44"/>
      <c r="D189" s="44"/>
      <c r="E189" s="44"/>
      <c r="F189" s="38"/>
      <c r="G189" s="38"/>
      <c r="H189" s="38"/>
      <c r="I189" s="59"/>
      <c r="J189" s="26"/>
      <c r="K189" s="26"/>
      <c r="L189" s="45"/>
      <c r="M189" s="38"/>
      <c r="N189" s="38"/>
      <c r="O189" s="68"/>
      <c r="P189" s="72"/>
      <c r="Q189" s="72"/>
      <c r="R189" s="30"/>
      <c r="S189" s="30"/>
      <c r="T189" s="30"/>
      <c r="U189" s="30"/>
      <c r="V189" s="77"/>
      <c r="W189" s="65"/>
      <c r="X189" s="69"/>
      <c r="AE189" s="41"/>
      <c r="AF189" s="41"/>
      <c r="AH189" s="41"/>
      <c r="AI189" s="41"/>
      <c r="AK189" s="70"/>
      <c r="AL189" s="70"/>
      <c r="AM189" s="70"/>
      <c r="AN189" s="70"/>
      <c r="AP189" s="27"/>
      <c r="AR189" s="27"/>
      <c r="AS189" s="27"/>
    </row>
    <row r="190" spans="1:50">
      <c r="A190" s="45"/>
      <c r="B190" s="44"/>
      <c r="C190" s="44"/>
      <c r="D190" s="44"/>
      <c r="E190" s="44"/>
      <c r="F190" s="38"/>
      <c r="G190" s="38"/>
      <c r="H190" s="38"/>
      <c r="I190" s="59"/>
      <c r="J190" s="26"/>
      <c r="K190" s="26"/>
      <c r="L190" s="45"/>
      <c r="M190" s="38"/>
      <c r="N190" s="38"/>
      <c r="O190" s="68"/>
      <c r="P190" s="72"/>
      <c r="Q190" s="72"/>
      <c r="R190" s="30"/>
      <c r="S190" s="30"/>
      <c r="T190" s="30"/>
      <c r="U190" s="30"/>
      <c r="V190" s="77"/>
      <c r="W190" s="65"/>
      <c r="X190" s="69"/>
      <c r="AE190" s="41"/>
      <c r="AF190" s="41"/>
      <c r="AH190" s="41"/>
      <c r="AI190" s="41"/>
      <c r="AK190" s="70"/>
      <c r="AL190" s="70"/>
      <c r="AM190" s="70"/>
      <c r="AN190" s="70"/>
      <c r="AP190" s="27"/>
      <c r="AR190" s="27"/>
      <c r="AS190" s="27"/>
    </row>
    <row r="191" spans="1:50">
      <c r="A191" s="45"/>
      <c r="B191" s="44"/>
      <c r="C191" s="44"/>
      <c r="D191" s="44"/>
      <c r="E191" s="44"/>
      <c r="F191" s="38"/>
      <c r="G191" s="38"/>
      <c r="H191" s="38"/>
      <c r="I191" s="59"/>
      <c r="J191" s="26"/>
      <c r="K191" s="26"/>
      <c r="L191" s="45"/>
      <c r="M191" s="38"/>
      <c r="N191" s="38"/>
      <c r="O191" s="68"/>
      <c r="P191" s="72"/>
      <c r="Q191" s="72"/>
      <c r="R191" s="30"/>
      <c r="S191" s="30"/>
      <c r="T191" s="30"/>
      <c r="U191" s="30"/>
      <c r="V191" s="77"/>
      <c r="W191" s="65"/>
      <c r="X191" s="69"/>
      <c r="AE191" s="41"/>
      <c r="AF191" s="41"/>
      <c r="AH191" s="41"/>
      <c r="AI191" s="41"/>
      <c r="AK191" s="70"/>
      <c r="AL191" s="70"/>
      <c r="AM191" s="70"/>
      <c r="AN191" s="70"/>
      <c r="AP191" s="27"/>
      <c r="AR191" s="27"/>
      <c r="AS191" s="27"/>
    </row>
    <row r="192" spans="1:50">
      <c r="A192" s="45"/>
      <c r="B192" s="44"/>
      <c r="C192" s="44"/>
      <c r="D192" s="44"/>
      <c r="E192" s="44"/>
      <c r="F192" s="38"/>
      <c r="G192" s="38"/>
      <c r="H192" s="38"/>
      <c r="I192" s="59"/>
      <c r="J192" s="26"/>
      <c r="K192" s="26"/>
      <c r="L192" s="45"/>
      <c r="M192" s="38"/>
      <c r="N192" s="38"/>
      <c r="O192" s="68"/>
      <c r="P192" s="72"/>
      <c r="Q192" s="72"/>
      <c r="R192" s="30"/>
      <c r="S192" s="30"/>
      <c r="T192" s="30"/>
      <c r="U192" s="30"/>
      <c r="V192" s="77"/>
      <c r="W192" s="65"/>
      <c r="X192" s="69"/>
      <c r="AE192" s="41"/>
      <c r="AF192" s="41"/>
      <c r="AH192" s="41"/>
      <c r="AI192" s="41"/>
      <c r="AK192" s="70"/>
      <c r="AL192" s="70"/>
      <c r="AM192" s="70"/>
      <c r="AN192" s="70"/>
      <c r="AP192" s="27"/>
      <c r="AR192" s="27"/>
      <c r="AS192" s="27"/>
    </row>
    <row r="193" spans="1:45">
      <c r="A193" s="45"/>
      <c r="B193" s="44"/>
      <c r="C193" s="44"/>
      <c r="D193" s="44"/>
      <c r="E193" s="44"/>
      <c r="F193" s="38"/>
      <c r="G193" s="38"/>
      <c r="H193" s="38"/>
      <c r="I193" s="59"/>
      <c r="J193" s="26"/>
      <c r="K193" s="26"/>
      <c r="L193" s="45"/>
      <c r="M193" s="38"/>
      <c r="N193" s="38"/>
      <c r="O193" s="68"/>
      <c r="P193" s="72"/>
      <c r="Q193" s="72"/>
      <c r="R193" s="30"/>
      <c r="S193" s="30"/>
      <c r="T193" s="30"/>
      <c r="U193" s="30"/>
      <c r="V193" s="77"/>
      <c r="W193" s="65"/>
      <c r="X193" s="69"/>
      <c r="AE193" s="41"/>
      <c r="AF193" s="41"/>
      <c r="AG193" s="41"/>
      <c r="AH193" s="41"/>
      <c r="AI193" s="41"/>
      <c r="AK193" s="70"/>
      <c r="AL193" s="70"/>
      <c r="AM193" s="70"/>
      <c r="AN193" s="70"/>
      <c r="AP193" s="27"/>
      <c r="AR193" s="27"/>
      <c r="AS193" s="27"/>
    </row>
    <row r="194" spans="1:45">
      <c r="A194" s="45"/>
      <c r="B194" s="44"/>
      <c r="C194" s="44"/>
      <c r="D194" s="44"/>
      <c r="E194" s="44"/>
      <c r="F194" s="38"/>
      <c r="G194" s="38"/>
      <c r="H194" s="38"/>
      <c r="I194" s="59"/>
      <c r="J194" s="26"/>
      <c r="K194" s="26"/>
      <c r="L194" s="45"/>
      <c r="M194" s="38"/>
      <c r="N194" s="38"/>
      <c r="O194" s="68"/>
      <c r="P194" s="72"/>
      <c r="Q194" s="72"/>
      <c r="R194" s="30"/>
      <c r="S194" s="30"/>
      <c r="T194" s="30"/>
      <c r="U194" s="30"/>
      <c r="V194" s="77"/>
      <c r="W194" s="65"/>
      <c r="X194" s="69"/>
      <c r="AE194" s="41"/>
      <c r="AF194" s="41"/>
      <c r="AH194" s="41"/>
      <c r="AI194" s="41"/>
      <c r="AK194" s="70"/>
      <c r="AL194" s="70"/>
      <c r="AM194" s="70"/>
      <c r="AN194" s="70"/>
      <c r="AP194" s="27"/>
      <c r="AR194" s="27"/>
      <c r="AS194" s="27"/>
    </row>
    <row r="195" spans="1:45">
      <c r="A195" s="45"/>
      <c r="B195" s="44"/>
      <c r="C195" s="44"/>
      <c r="D195" s="44"/>
      <c r="E195" s="44"/>
      <c r="F195" s="38"/>
      <c r="G195" s="38"/>
      <c r="H195" s="38"/>
      <c r="I195" s="59"/>
      <c r="J195" s="26"/>
      <c r="K195" s="26"/>
      <c r="L195" s="45"/>
      <c r="M195" s="38"/>
      <c r="N195" s="38"/>
      <c r="O195" s="68"/>
      <c r="P195" s="72"/>
      <c r="Q195" s="72"/>
      <c r="R195" s="30"/>
      <c r="S195" s="30"/>
      <c r="T195" s="30"/>
      <c r="U195" s="30"/>
      <c r="V195" s="77"/>
      <c r="W195" s="65"/>
      <c r="X195" s="69"/>
      <c r="AE195" s="41"/>
      <c r="AF195" s="41"/>
      <c r="AH195" s="41"/>
      <c r="AI195" s="41"/>
      <c r="AK195" s="70"/>
      <c r="AL195" s="70"/>
      <c r="AM195" s="70"/>
      <c r="AN195" s="70"/>
      <c r="AP195" s="27"/>
      <c r="AR195" s="27"/>
      <c r="AS195" s="27"/>
    </row>
    <row r="196" spans="1:45">
      <c r="A196" s="45"/>
      <c r="B196" s="44"/>
      <c r="C196" s="44"/>
      <c r="D196" s="44"/>
      <c r="E196" s="44"/>
      <c r="F196" s="38"/>
      <c r="G196" s="38"/>
      <c r="H196" s="38"/>
      <c r="I196" s="59"/>
      <c r="J196" s="26"/>
      <c r="K196" s="26"/>
      <c r="L196" s="45"/>
      <c r="M196" s="38"/>
      <c r="N196" s="38"/>
      <c r="O196" s="68"/>
      <c r="P196" s="72"/>
      <c r="Q196" s="72"/>
      <c r="R196" s="30"/>
      <c r="S196" s="30"/>
      <c r="T196" s="30"/>
      <c r="U196" s="30"/>
      <c r="V196" s="77"/>
      <c r="W196" s="65"/>
      <c r="X196" s="69"/>
      <c r="AE196" s="41"/>
      <c r="AF196" s="41"/>
      <c r="AH196" s="41"/>
      <c r="AI196" s="41"/>
      <c r="AK196" s="70"/>
      <c r="AL196" s="70"/>
      <c r="AM196" s="70"/>
      <c r="AN196" s="70"/>
      <c r="AP196" s="27"/>
      <c r="AR196" s="27"/>
      <c r="AS196" s="27"/>
    </row>
    <row r="197" spans="1:45">
      <c r="A197" s="45"/>
      <c r="B197" s="44"/>
      <c r="C197" s="44"/>
      <c r="D197" s="44"/>
      <c r="E197" s="44"/>
      <c r="F197" s="38"/>
      <c r="G197" s="38"/>
      <c r="H197" s="38"/>
      <c r="I197" s="59"/>
      <c r="J197" s="26"/>
      <c r="K197" s="26"/>
      <c r="L197" s="45"/>
      <c r="M197" s="38"/>
      <c r="N197" s="38"/>
      <c r="O197" s="68"/>
      <c r="P197" s="72"/>
      <c r="Q197" s="72"/>
      <c r="R197" s="30"/>
      <c r="S197" s="30"/>
      <c r="T197" s="30"/>
      <c r="U197" s="30"/>
      <c r="V197" s="77"/>
      <c r="W197" s="65"/>
      <c r="X197" s="69"/>
      <c r="AE197" s="41"/>
      <c r="AF197" s="41"/>
      <c r="AH197" s="41"/>
      <c r="AI197" s="41"/>
      <c r="AK197" s="70"/>
      <c r="AL197" s="70"/>
      <c r="AM197" s="70"/>
      <c r="AN197" s="70"/>
      <c r="AP197" s="27"/>
      <c r="AR197" s="27"/>
      <c r="AS197" s="27"/>
    </row>
    <row r="198" spans="1:45">
      <c r="A198" s="45"/>
      <c r="B198" s="44"/>
      <c r="C198" s="44"/>
      <c r="D198" s="44"/>
      <c r="E198" s="44"/>
      <c r="F198" s="38"/>
      <c r="G198" s="38"/>
      <c r="H198" s="38"/>
      <c r="I198" s="59"/>
      <c r="J198" s="26"/>
      <c r="K198" s="26"/>
      <c r="L198" s="45"/>
      <c r="M198" s="38"/>
      <c r="N198" s="38"/>
      <c r="O198" s="68"/>
      <c r="P198" s="72"/>
      <c r="Q198" s="72"/>
      <c r="R198" s="30"/>
      <c r="S198" s="30"/>
      <c r="T198" s="30"/>
      <c r="U198" s="30"/>
      <c r="V198" s="77"/>
      <c r="W198" s="65"/>
      <c r="X198" s="69"/>
      <c r="AE198" s="41"/>
      <c r="AF198" s="41"/>
      <c r="AH198" s="41"/>
      <c r="AI198" s="41"/>
      <c r="AK198" s="70"/>
      <c r="AL198" s="70"/>
      <c r="AM198" s="70"/>
      <c r="AN198" s="70"/>
      <c r="AP198" s="27"/>
      <c r="AR198" s="27"/>
      <c r="AS198" s="27"/>
    </row>
    <row r="199" spans="1:45">
      <c r="A199" s="45"/>
      <c r="B199" s="44"/>
      <c r="C199" s="44"/>
      <c r="D199" s="44"/>
      <c r="E199" s="44"/>
      <c r="F199" s="38"/>
      <c r="G199" s="38"/>
      <c r="H199" s="38"/>
      <c r="I199" s="59"/>
      <c r="J199" s="26"/>
      <c r="K199" s="26"/>
      <c r="L199" s="45"/>
      <c r="M199" s="38"/>
      <c r="N199" s="38"/>
      <c r="O199" s="68"/>
      <c r="P199" s="72"/>
      <c r="Q199" s="72"/>
      <c r="R199" s="30"/>
      <c r="S199" s="30"/>
      <c r="T199" s="30"/>
      <c r="U199" s="30"/>
      <c r="V199" s="77"/>
      <c r="W199" s="65"/>
      <c r="X199" s="69"/>
      <c r="AE199" s="41"/>
      <c r="AF199" s="41"/>
      <c r="AH199" s="41"/>
      <c r="AI199" s="41"/>
      <c r="AK199" s="70"/>
      <c r="AL199" s="70"/>
      <c r="AM199" s="70"/>
      <c r="AN199" s="70"/>
      <c r="AP199" s="27"/>
      <c r="AR199" s="27"/>
      <c r="AS199" s="27"/>
    </row>
    <row r="200" spans="1:45">
      <c r="A200" s="45"/>
      <c r="B200" s="44"/>
      <c r="C200" s="44"/>
      <c r="D200" s="44"/>
      <c r="E200" s="44"/>
      <c r="F200" s="38"/>
      <c r="G200" s="38"/>
      <c r="H200" s="38"/>
      <c r="I200" s="59"/>
      <c r="J200" s="26"/>
      <c r="K200" s="26"/>
      <c r="L200" s="45"/>
      <c r="M200" s="38"/>
      <c r="N200" s="38"/>
      <c r="O200" s="68"/>
      <c r="P200" s="72"/>
      <c r="Q200" s="72"/>
      <c r="R200" s="30"/>
      <c r="S200" s="30"/>
      <c r="T200" s="30"/>
      <c r="U200" s="30"/>
      <c r="V200" s="77"/>
      <c r="W200" s="65"/>
      <c r="X200" s="69"/>
      <c r="AE200" s="41"/>
      <c r="AF200" s="41"/>
      <c r="AG200" s="41"/>
      <c r="AH200" s="41"/>
      <c r="AI200" s="41"/>
      <c r="AJ200" s="81"/>
      <c r="AK200" s="70"/>
      <c r="AL200" s="70"/>
      <c r="AM200" s="70"/>
      <c r="AN200" s="70"/>
      <c r="AP200" s="27"/>
      <c r="AR200" s="27"/>
      <c r="AS200" s="27"/>
    </row>
    <row r="201" spans="1:45">
      <c r="A201" s="45"/>
      <c r="B201" s="44"/>
      <c r="C201" s="44"/>
      <c r="D201" s="44"/>
      <c r="E201" s="44"/>
      <c r="F201" s="38"/>
      <c r="G201" s="38"/>
      <c r="H201" s="38"/>
      <c r="I201" s="59"/>
      <c r="J201" s="26"/>
      <c r="K201" s="26"/>
      <c r="L201" s="45"/>
      <c r="M201" s="38"/>
      <c r="N201" s="38"/>
      <c r="O201" s="68"/>
      <c r="P201" s="72"/>
      <c r="Q201" s="72"/>
      <c r="R201" s="30"/>
      <c r="S201" s="30"/>
      <c r="T201" s="30"/>
      <c r="U201" s="30"/>
      <c r="V201" s="77"/>
      <c r="W201" s="65"/>
      <c r="X201" s="69"/>
      <c r="AE201" s="41"/>
      <c r="AF201" s="41"/>
      <c r="AG201" s="41"/>
      <c r="AH201" s="41"/>
      <c r="AI201" s="41"/>
      <c r="AJ201" s="81"/>
      <c r="AK201" s="70"/>
      <c r="AL201" s="82"/>
      <c r="AM201" s="82"/>
      <c r="AN201" s="82"/>
      <c r="AP201" s="27"/>
      <c r="AR201" s="27"/>
      <c r="AS201" s="27"/>
    </row>
    <row r="202" spans="1:45">
      <c r="A202" s="45"/>
      <c r="B202" s="44"/>
      <c r="C202" s="44"/>
      <c r="D202" s="44"/>
      <c r="E202" s="44"/>
      <c r="F202" s="38"/>
      <c r="G202" s="38"/>
      <c r="H202" s="38"/>
      <c r="I202" s="59"/>
      <c r="J202" s="26"/>
      <c r="K202" s="26"/>
      <c r="L202" s="45"/>
      <c r="M202" s="38"/>
      <c r="N202" s="38"/>
      <c r="O202" s="68"/>
      <c r="P202" s="72"/>
      <c r="Q202" s="72"/>
      <c r="R202" s="30"/>
      <c r="S202" s="30"/>
      <c r="T202" s="30"/>
      <c r="U202" s="30"/>
      <c r="V202" s="77"/>
      <c r="W202" s="65"/>
      <c r="X202" s="69"/>
      <c r="AE202" s="41"/>
      <c r="AF202" s="41"/>
      <c r="AG202" s="41"/>
      <c r="AH202" s="41"/>
      <c r="AI202" s="41"/>
      <c r="AK202" s="70"/>
      <c r="AL202" s="70"/>
      <c r="AM202" s="70"/>
      <c r="AN202" s="70"/>
      <c r="AP202" s="27"/>
      <c r="AR202" s="27"/>
      <c r="AS202" s="27"/>
    </row>
    <row r="203" spans="1:45">
      <c r="A203" s="45"/>
      <c r="B203" s="44"/>
      <c r="C203" s="44"/>
      <c r="D203" s="44"/>
      <c r="E203" s="44"/>
      <c r="F203" s="38"/>
      <c r="G203" s="38"/>
      <c r="H203" s="38"/>
      <c r="I203" s="59"/>
      <c r="J203" s="26"/>
      <c r="K203" s="26"/>
      <c r="L203" s="45"/>
      <c r="M203" s="38"/>
      <c r="N203" s="38"/>
      <c r="O203" s="68"/>
      <c r="P203" s="72"/>
      <c r="Q203" s="83"/>
      <c r="R203" s="30"/>
      <c r="S203" s="30"/>
      <c r="T203" s="30"/>
      <c r="U203" s="30"/>
      <c r="V203" s="77"/>
      <c r="W203" s="65"/>
      <c r="X203" s="69"/>
      <c r="AE203" s="41"/>
      <c r="AF203" s="41"/>
      <c r="AH203" s="41"/>
      <c r="AI203" s="41"/>
      <c r="AK203" s="70"/>
      <c r="AL203" s="70"/>
      <c r="AM203" s="70"/>
      <c r="AN203" s="70"/>
      <c r="AP203" s="27"/>
      <c r="AR203" s="27"/>
      <c r="AS203" s="27"/>
    </row>
    <row r="204" spans="1:45">
      <c r="A204" s="45"/>
      <c r="B204" s="44"/>
      <c r="C204" s="44"/>
      <c r="D204" s="44"/>
      <c r="E204" s="44"/>
      <c r="F204" s="38"/>
      <c r="G204" s="38"/>
      <c r="H204" s="38"/>
      <c r="I204" s="59"/>
      <c r="J204" s="26"/>
      <c r="K204" s="26"/>
      <c r="L204" s="45"/>
      <c r="M204" s="38"/>
      <c r="N204" s="38"/>
      <c r="O204" s="68"/>
      <c r="P204" s="72"/>
      <c r="Q204" s="72"/>
      <c r="R204" s="30"/>
      <c r="S204" s="30"/>
      <c r="T204" s="30"/>
      <c r="U204" s="30"/>
      <c r="V204" s="77"/>
      <c r="W204" s="65"/>
      <c r="X204" s="69"/>
      <c r="AE204" s="41"/>
      <c r="AF204" s="41"/>
      <c r="AH204" s="41"/>
      <c r="AI204" s="41"/>
      <c r="AK204" s="70"/>
      <c r="AL204" s="70"/>
      <c r="AM204" s="70"/>
      <c r="AN204" s="70"/>
      <c r="AP204" s="27"/>
      <c r="AR204" s="27"/>
      <c r="AS204" s="27"/>
    </row>
    <row r="205" spans="1:45">
      <c r="A205" s="45"/>
      <c r="B205" s="44"/>
      <c r="C205" s="44"/>
      <c r="D205" s="44"/>
      <c r="E205" s="44"/>
      <c r="F205" s="38"/>
      <c r="G205" s="38"/>
      <c r="H205" s="38"/>
      <c r="I205" s="59"/>
      <c r="J205" s="26"/>
      <c r="K205" s="26"/>
      <c r="L205" s="45"/>
      <c r="M205" s="38"/>
      <c r="N205" s="38"/>
      <c r="O205" s="68"/>
      <c r="P205" s="72"/>
      <c r="Q205" s="72"/>
      <c r="R205" s="30"/>
      <c r="S205" s="30"/>
      <c r="T205" s="30"/>
      <c r="U205" s="30"/>
      <c r="V205" s="77"/>
      <c r="W205" s="65"/>
      <c r="X205" s="69"/>
      <c r="AE205" s="41"/>
      <c r="AF205" s="41"/>
      <c r="AH205" s="41"/>
      <c r="AI205" s="41"/>
      <c r="AK205" s="70"/>
      <c r="AL205" s="70"/>
      <c r="AM205" s="70"/>
      <c r="AN205" s="70"/>
      <c r="AP205" s="27"/>
      <c r="AR205" s="27"/>
      <c r="AS205" s="27"/>
    </row>
    <row r="206" spans="1:45">
      <c r="A206" s="45"/>
      <c r="B206" s="44"/>
      <c r="C206" s="44"/>
      <c r="D206" s="44"/>
      <c r="E206" s="44"/>
      <c r="F206" s="38"/>
      <c r="G206" s="38"/>
      <c r="H206" s="38"/>
      <c r="I206" s="59"/>
      <c r="J206" s="26"/>
      <c r="K206" s="26"/>
      <c r="L206" s="45"/>
      <c r="M206" s="38"/>
      <c r="N206" s="38"/>
      <c r="O206" s="68"/>
      <c r="P206" s="72"/>
      <c r="Q206" s="72"/>
      <c r="R206" s="30"/>
      <c r="S206" s="30"/>
      <c r="T206" s="30"/>
      <c r="U206" s="30"/>
      <c r="V206" s="77"/>
      <c r="W206" s="65"/>
      <c r="X206" s="69"/>
      <c r="AE206" s="41"/>
      <c r="AF206" s="41"/>
      <c r="AH206" s="41"/>
      <c r="AI206" s="41"/>
      <c r="AK206" s="70"/>
      <c r="AL206" s="70"/>
      <c r="AM206" s="70"/>
      <c r="AN206" s="70"/>
      <c r="AP206" s="27"/>
      <c r="AR206" s="27"/>
      <c r="AS206" s="27"/>
    </row>
    <row r="207" spans="1:45">
      <c r="A207" s="45"/>
      <c r="B207" s="44"/>
      <c r="C207" s="44"/>
      <c r="D207" s="44"/>
      <c r="E207" s="44"/>
      <c r="F207" s="38"/>
      <c r="G207" s="38"/>
      <c r="H207" s="38"/>
      <c r="I207" s="59"/>
      <c r="J207" s="26"/>
      <c r="K207" s="26"/>
      <c r="L207" s="45"/>
      <c r="M207" s="38"/>
      <c r="N207" s="38"/>
      <c r="O207" s="68"/>
      <c r="P207" s="72"/>
      <c r="Q207" s="72"/>
      <c r="R207" s="30"/>
      <c r="S207" s="30"/>
      <c r="T207" s="30"/>
      <c r="U207" s="30"/>
      <c r="V207" s="77"/>
      <c r="W207" s="65"/>
      <c r="X207" s="69"/>
      <c r="AE207" s="41"/>
      <c r="AF207" s="41"/>
      <c r="AH207" s="41"/>
      <c r="AI207" s="41"/>
      <c r="AK207" s="70"/>
      <c r="AL207" s="70"/>
      <c r="AM207" s="70"/>
      <c r="AN207" s="70"/>
      <c r="AP207" s="27"/>
      <c r="AR207" s="27"/>
      <c r="AS207" s="27"/>
    </row>
    <row r="208" spans="1:45">
      <c r="A208" s="45"/>
      <c r="B208" s="44"/>
      <c r="C208" s="44"/>
      <c r="D208" s="44"/>
      <c r="E208" s="44"/>
      <c r="F208" s="38"/>
      <c r="G208" s="38"/>
      <c r="H208" s="38"/>
      <c r="I208" s="59"/>
      <c r="J208" s="26"/>
      <c r="K208" s="26"/>
      <c r="L208" s="45"/>
      <c r="M208" s="38"/>
      <c r="N208" s="38"/>
      <c r="O208" s="68"/>
      <c r="P208" s="72"/>
      <c r="Q208" s="72"/>
      <c r="R208" s="30"/>
      <c r="S208" s="30"/>
      <c r="T208" s="30"/>
      <c r="U208" s="30"/>
      <c r="V208" s="77"/>
      <c r="W208" s="65"/>
      <c r="X208" s="69"/>
      <c r="AE208" s="41"/>
      <c r="AF208" s="41"/>
      <c r="AH208" s="41"/>
      <c r="AI208" s="41"/>
      <c r="AK208" s="70"/>
      <c r="AL208" s="70"/>
      <c r="AM208" s="70"/>
      <c r="AN208" s="70"/>
      <c r="AP208" s="27"/>
      <c r="AR208" s="27"/>
      <c r="AS208" s="27"/>
    </row>
    <row r="209" spans="1:45">
      <c r="A209" s="45"/>
      <c r="B209" s="44"/>
      <c r="C209" s="44"/>
      <c r="D209" s="44"/>
      <c r="E209" s="44"/>
      <c r="F209" s="38"/>
      <c r="G209" s="38"/>
      <c r="H209" s="38"/>
      <c r="I209" s="59"/>
      <c r="J209" s="26"/>
      <c r="K209" s="26"/>
      <c r="L209" s="45"/>
      <c r="M209" s="38"/>
      <c r="N209" s="38"/>
      <c r="O209" s="68"/>
      <c r="P209" s="72"/>
      <c r="Q209" s="72"/>
      <c r="R209" s="30"/>
      <c r="S209" s="30"/>
      <c r="T209" s="30"/>
      <c r="U209" s="30"/>
      <c r="V209" s="77"/>
      <c r="W209" s="65"/>
      <c r="X209" s="69"/>
      <c r="AE209" s="41"/>
      <c r="AF209" s="41"/>
      <c r="AH209" s="41"/>
      <c r="AI209" s="41"/>
      <c r="AK209" s="70"/>
      <c r="AL209" s="70"/>
      <c r="AM209" s="70"/>
      <c r="AN209" s="70"/>
      <c r="AP209" s="27"/>
      <c r="AR209" s="27"/>
      <c r="AS209" s="27"/>
    </row>
    <row r="210" spans="1:45">
      <c r="A210" s="45"/>
      <c r="B210" s="44"/>
      <c r="C210" s="44"/>
      <c r="D210" s="44"/>
      <c r="E210" s="44"/>
      <c r="F210" s="38"/>
      <c r="G210" s="38"/>
      <c r="H210" s="38"/>
      <c r="I210" s="59"/>
      <c r="J210" s="26"/>
      <c r="K210" s="26"/>
      <c r="L210" s="45"/>
      <c r="M210" s="38"/>
      <c r="N210" s="38"/>
      <c r="O210" s="68"/>
      <c r="P210" s="72"/>
      <c r="Q210" s="72"/>
      <c r="R210" s="30"/>
      <c r="S210" s="30"/>
      <c r="T210" s="30"/>
      <c r="U210" s="30"/>
      <c r="V210" s="77"/>
      <c r="W210" s="65"/>
      <c r="X210" s="69"/>
      <c r="AE210" s="41"/>
      <c r="AF210" s="41"/>
      <c r="AH210" s="41"/>
      <c r="AI210" s="41"/>
      <c r="AK210" s="70"/>
      <c r="AL210" s="70"/>
      <c r="AM210" s="70"/>
      <c r="AN210" s="70"/>
      <c r="AP210" s="27"/>
      <c r="AR210" s="27"/>
      <c r="AS210" s="27"/>
    </row>
    <row r="211" spans="1:45">
      <c r="A211" s="45"/>
      <c r="B211" s="44"/>
      <c r="C211" s="44"/>
      <c r="D211" s="44"/>
      <c r="E211" s="44"/>
      <c r="F211" s="38"/>
      <c r="G211" s="38"/>
      <c r="H211" s="38"/>
      <c r="I211" s="59"/>
      <c r="J211" s="26"/>
      <c r="K211" s="26"/>
      <c r="L211" s="45"/>
      <c r="M211" s="38"/>
      <c r="N211" s="38"/>
      <c r="O211" s="68"/>
      <c r="P211" s="72"/>
      <c r="Q211" s="72"/>
      <c r="R211" s="30"/>
      <c r="S211" s="30"/>
      <c r="T211" s="30"/>
      <c r="U211" s="30"/>
      <c r="V211" s="77"/>
      <c r="W211" s="65"/>
      <c r="X211" s="69"/>
      <c r="AE211" s="41"/>
      <c r="AF211" s="41"/>
      <c r="AH211" s="41"/>
      <c r="AI211" s="41"/>
      <c r="AK211" s="70"/>
      <c r="AL211" s="70"/>
      <c r="AM211" s="70"/>
      <c r="AN211" s="70"/>
      <c r="AP211" s="27"/>
      <c r="AR211" s="27"/>
      <c r="AS211" s="27"/>
    </row>
    <row r="212" spans="1:45">
      <c r="A212" s="45"/>
      <c r="B212" s="44"/>
      <c r="C212" s="44"/>
      <c r="D212" s="44"/>
      <c r="E212" s="44"/>
      <c r="F212" s="38"/>
      <c r="G212" s="38"/>
      <c r="H212" s="38"/>
      <c r="I212" s="59"/>
      <c r="J212" s="26"/>
      <c r="K212" s="26"/>
      <c r="L212" s="45"/>
      <c r="M212" s="38"/>
      <c r="N212" s="38"/>
      <c r="O212" s="68"/>
      <c r="P212" s="72"/>
      <c r="Q212" s="72"/>
      <c r="R212" s="30"/>
      <c r="S212" s="30"/>
      <c r="T212" s="30"/>
      <c r="U212" s="30"/>
      <c r="V212" s="77"/>
      <c r="W212" s="65"/>
      <c r="X212" s="69"/>
      <c r="AE212" s="41"/>
      <c r="AF212" s="41"/>
      <c r="AH212" s="41"/>
      <c r="AI212" s="41"/>
      <c r="AK212" s="70"/>
      <c r="AL212" s="70"/>
      <c r="AM212" s="70"/>
      <c r="AN212" s="70"/>
      <c r="AP212" s="27"/>
      <c r="AR212" s="27"/>
      <c r="AS212" s="27"/>
    </row>
    <row r="213" spans="1:45">
      <c r="A213" s="45"/>
      <c r="B213" s="44"/>
      <c r="C213" s="44"/>
      <c r="D213" s="44"/>
      <c r="E213" s="44"/>
      <c r="F213" s="38"/>
      <c r="G213" s="38"/>
      <c r="H213" s="38"/>
      <c r="I213" s="59"/>
      <c r="J213" s="26"/>
      <c r="K213" s="26"/>
      <c r="L213" s="45"/>
      <c r="M213" s="38"/>
      <c r="N213" s="38"/>
      <c r="O213" s="68"/>
      <c r="P213" s="72"/>
      <c r="Q213" s="72"/>
      <c r="R213" s="30"/>
      <c r="S213" s="30"/>
      <c r="T213" s="30"/>
      <c r="U213" s="30"/>
      <c r="V213" s="77"/>
      <c r="W213" s="65"/>
      <c r="X213" s="69"/>
      <c r="AE213" s="41"/>
      <c r="AF213" s="41"/>
      <c r="AH213" s="41"/>
      <c r="AI213" s="41"/>
      <c r="AK213" s="70"/>
      <c r="AL213" s="70"/>
      <c r="AM213" s="70"/>
      <c r="AN213" s="70"/>
      <c r="AP213" s="27"/>
      <c r="AR213" s="27"/>
      <c r="AS213" s="27"/>
    </row>
    <row r="214" spans="1:45">
      <c r="A214" s="45"/>
      <c r="B214" s="44"/>
      <c r="C214" s="44"/>
      <c r="D214" s="44"/>
      <c r="E214" s="44"/>
      <c r="F214" s="38"/>
      <c r="G214" s="38"/>
      <c r="H214" s="38"/>
      <c r="I214" s="59"/>
      <c r="J214" s="26"/>
      <c r="K214" s="26"/>
      <c r="L214" s="45"/>
      <c r="M214" s="38"/>
      <c r="N214" s="38"/>
      <c r="O214" s="68"/>
      <c r="P214" s="72"/>
      <c r="Q214" s="72"/>
      <c r="R214" s="30"/>
      <c r="S214" s="30"/>
      <c r="T214" s="30"/>
      <c r="U214" s="30"/>
      <c r="V214" s="77"/>
      <c r="W214" s="65"/>
      <c r="X214" s="69"/>
      <c r="AE214" s="41"/>
      <c r="AF214" s="41"/>
      <c r="AH214" s="41"/>
      <c r="AI214" s="41"/>
      <c r="AK214" s="70"/>
      <c r="AL214" s="70"/>
      <c r="AM214" s="70"/>
      <c r="AN214" s="70"/>
      <c r="AP214" s="27"/>
      <c r="AR214" s="27"/>
      <c r="AS214" s="27"/>
    </row>
    <row r="215" spans="1:45">
      <c r="A215" s="45"/>
      <c r="B215" s="44"/>
      <c r="C215" s="44"/>
      <c r="D215" s="44"/>
      <c r="E215" s="44"/>
      <c r="F215" s="38"/>
      <c r="G215" s="38"/>
      <c r="H215" s="38"/>
      <c r="I215" s="59"/>
      <c r="J215" s="26"/>
      <c r="K215" s="26"/>
      <c r="L215" s="45"/>
      <c r="M215" s="38"/>
      <c r="N215" s="38"/>
      <c r="O215" s="68"/>
      <c r="P215" s="72"/>
      <c r="Q215" s="72"/>
      <c r="R215" s="30"/>
      <c r="S215" s="30"/>
      <c r="T215" s="30"/>
      <c r="U215" s="30"/>
      <c r="V215" s="77"/>
      <c r="W215" s="65"/>
      <c r="X215" s="69"/>
      <c r="AE215" s="41"/>
      <c r="AF215" s="41"/>
      <c r="AH215" s="41"/>
      <c r="AI215" s="41"/>
      <c r="AK215" s="70"/>
      <c r="AL215" s="70"/>
      <c r="AM215" s="70"/>
      <c r="AN215" s="70"/>
      <c r="AP215" s="27"/>
      <c r="AR215" s="27"/>
      <c r="AS215" s="27"/>
    </row>
    <row r="216" spans="1:45">
      <c r="A216" s="45"/>
      <c r="B216" s="44"/>
      <c r="C216" s="44"/>
      <c r="D216" s="44"/>
      <c r="E216" s="44"/>
      <c r="F216" s="38"/>
      <c r="G216" s="38"/>
      <c r="H216" s="38"/>
      <c r="I216" s="59"/>
      <c r="J216" s="26"/>
      <c r="K216" s="26"/>
      <c r="L216" s="45"/>
      <c r="M216" s="38"/>
      <c r="N216" s="38"/>
      <c r="O216" s="68"/>
      <c r="P216" s="72"/>
      <c r="Q216" s="72"/>
      <c r="R216" s="30"/>
      <c r="S216" s="30"/>
      <c r="T216" s="30"/>
      <c r="U216" s="30"/>
      <c r="V216" s="77"/>
      <c r="W216" s="65"/>
      <c r="X216" s="69"/>
      <c r="AE216" s="41"/>
      <c r="AF216" s="41"/>
      <c r="AH216" s="41"/>
      <c r="AI216" s="41"/>
      <c r="AK216" s="70"/>
      <c r="AL216" s="70"/>
      <c r="AM216" s="70"/>
      <c r="AN216" s="70"/>
      <c r="AP216" s="27"/>
      <c r="AR216" s="27"/>
      <c r="AS216" s="27"/>
    </row>
    <row r="217" spans="1:45">
      <c r="A217" s="45"/>
      <c r="B217" s="44"/>
      <c r="C217" s="44"/>
      <c r="D217" s="44"/>
      <c r="E217" s="44"/>
      <c r="F217" s="38"/>
      <c r="G217" s="38"/>
      <c r="H217" s="38"/>
      <c r="I217" s="59"/>
      <c r="J217" s="26"/>
      <c r="K217" s="26"/>
      <c r="L217" s="45"/>
      <c r="M217" s="38"/>
      <c r="N217" s="38"/>
      <c r="O217" s="68"/>
      <c r="P217" s="72"/>
      <c r="Q217" s="72"/>
      <c r="R217" s="30"/>
      <c r="S217" s="30"/>
      <c r="T217" s="30"/>
      <c r="U217" s="30"/>
      <c r="V217" s="77"/>
      <c r="W217" s="65"/>
      <c r="X217" s="69"/>
      <c r="AE217" s="41"/>
      <c r="AF217" s="41"/>
      <c r="AH217" s="41"/>
      <c r="AI217" s="41"/>
      <c r="AK217" s="70"/>
      <c r="AL217" s="70"/>
      <c r="AM217" s="70"/>
      <c r="AN217" s="70"/>
      <c r="AP217" s="27"/>
      <c r="AR217" s="27"/>
      <c r="AS217" s="27"/>
    </row>
    <row r="218" spans="1:45">
      <c r="A218" s="45"/>
      <c r="B218" s="44"/>
      <c r="C218" s="44"/>
      <c r="D218" s="44"/>
      <c r="E218" s="44"/>
      <c r="F218" s="38"/>
      <c r="G218" s="38"/>
      <c r="H218" s="38"/>
      <c r="I218" s="59"/>
      <c r="J218" s="26"/>
      <c r="K218" s="26"/>
      <c r="L218" s="45"/>
      <c r="M218" s="38"/>
      <c r="N218" s="38"/>
      <c r="O218" s="68"/>
      <c r="P218" s="72"/>
      <c r="Q218" s="72"/>
      <c r="R218" s="30"/>
      <c r="S218" s="30"/>
      <c r="T218" s="30"/>
      <c r="U218" s="30"/>
      <c r="V218" s="77"/>
      <c r="W218" s="65"/>
      <c r="X218" s="69"/>
      <c r="AE218" s="41"/>
      <c r="AF218" s="41"/>
      <c r="AH218" s="41"/>
      <c r="AI218" s="41"/>
      <c r="AK218" s="70"/>
      <c r="AL218" s="70"/>
      <c r="AM218" s="70"/>
      <c r="AN218" s="70"/>
      <c r="AP218" s="27"/>
      <c r="AR218" s="27"/>
      <c r="AS218" s="27"/>
    </row>
    <row r="219" spans="1:45">
      <c r="A219" s="45"/>
      <c r="B219" s="44"/>
      <c r="C219" s="44"/>
      <c r="D219" s="44"/>
      <c r="E219" s="44"/>
      <c r="F219" s="38"/>
      <c r="G219" s="38"/>
      <c r="H219" s="38"/>
      <c r="I219" s="59"/>
      <c r="J219" s="26"/>
      <c r="K219" s="26"/>
      <c r="L219" s="45"/>
      <c r="M219" s="38"/>
      <c r="N219" s="38"/>
      <c r="O219" s="68"/>
      <c r="P219" s="72"/>
      <c r="Q219" s="72"/>
      <c r="R219" s="30"/>
      <c r="S219" s="30"/>
      <c r="T219" s="30"/>
      <c r="U219" s="30"/>
      <c r="V219" s="77"/>
      <c r="W219" s="65"/>
      <c r="X219" s="69"/>
      <c r="AE219" s="41"/>
      <c r="AF219" s="41"/>
      <c r="AH219" s="41"/>
      <c r="AI219" s="41"/>
      <c r="AK219" s="70"/>
      <c r="AL219" s="70"/>
      <c r="AM219" s="70"/>
      <c r="AN219" s="70"/>
      <c r="AP219" s="27"/>
      <c r="AR219" s="27"/>
      <c r="AS219" s="27"/>
    </row>
    <row r="220" spans="1:45">
      <c r="A220" s="45"/>
      <c r="B220" s="44"/>
      <c r="C220" s="44"/>
      <c r="D220" s="44"/>
      <c r="E220" s="44"/>
      <c r="F220" s="38"/>
      <c r="G220" s="38"/>
      <c r="H220" s="38"/>
      <c r="I220" s="59"/>
      <c r="J220" s="26"/>
      <c r="K220" s="26"/>
      <c r="L220" s="45"/>
      <c r="M220" s="38"/>
      <c r="N220" s="38"/>
      <c r="O220" s="68"/>
      <c r="P220" s="72"/>
      <c r="Q220" s="72"/>
      <c r="R220" s="30"/>
      <c r="S220" s="30"/>
      <c r="T220" s="30"/>
      <c r="U220" s="30"/>
      <c r="V220" s="77"/>
      <c r="W220" s="65"/>
      <c r="X220" s="69"/>
      <c r="AE220" s="41"/>
      <c r="AF220" s="41"/>
      <c r="AH220" s="41"/>
      <c r="AI220" s="41"/>
      <c r="AK220" s="70"/>
      <c r="AL220" s="70"/>
      <c r="AM220" s="70"/>
      <c r="AN220" s="70"/>
      <c r="AP220" s="27"/>
      <c r="AR220" s="27"/>
      <c r="AS220" s="27"/>
    </row>
    <row r="221" spans="1:45">
      <c r="A221" s="45"/>
      <c r="B221" s="44"/>
      <c r="C221" s="44"/>
      <c r="D221" s="44"/>
      <c r="E221" s="44"/>
      <c r="F221" s="38"/>
      <c r="G221" s="38"/>
      <c r="H221" s="38"/>
      <c r="I221" s="59"/>
      <c r="J221" s="26"/>
      <c r="K221" s="26"/>
      <c r="L221" s="45"/>
      <c r="M221" s="38"/>
      <c r="N221" s="38"/>
      <c r="O221" s="68"/>
      <c r="P221" s="72"/>
      <c r="Q221" s="72"/>
      <c r="R221" s="30"/>
      <c r="S221" s="30"/>
      <c r="T221" s="30"/>
      <c r="U221" s="30"/>
      <c r="V221" s="77"/>
      <c r="W221" s="65"/>
      <c r="X221" s="69"/>
      <c r="AE221" s="41"/>
      <c r="AF221" s="41"/>
      <c r="AG221" s="41"/>
      <c r="AH221" s="41"/>
      <c r="AI221" s="41"/>
      <c r="AJ221" s="81"/>
      <c r="AK221" s="70"/>
      <c r="AL221" s="70"/>
      <c r="AM221" s="70"/>
      <c r="AN221" s="70"/>
      <c r="AP221" s="27"/>
      <c r="AR221" s="27"/>
      <c r="AS221" s="27"/>
    </row>
    <row r="222" spans="1:45">
      <c r="A222" s="45"/>
      <c r="B222" s="44"/>
      <c r="C222" s="44"/>
      <c r="D222" s="44"/>
      <c r="E222" s="44"/>
      <c r="F222" s="38"/>
      <c r="G222" s="38"/>
      <c r="H222" s="38"/>
      <c r="I222" s="59"/>
      <c r="J222" s="26"/>
      <c r="K222" s="26"/>
      <c r="L222" s="45"/>
      <c r="M222" s="38"/>
      <c r="N222" s="38"/>
      <c r="O222" s="68"/>
      <c r="P222" s="72"/>
      <c r="Q222" s="72"/>
      <c r="R222" s="30"/>
      <c r="S222" s="30"/>
      <c r="T222" s="30"/>
      <c r="U222" s="30"/>
      <c r="V222" s="77"/>
      <c r="W222" s="65"/>
      <c r="X222" s="69"/>
      <c r="AE222" s="41"/>
      <c r="AF222" s="41"/>
      <c r="AG222" s="41"/>
      <c r="AH222" s="41"/>
      <c r="AI222" s="41"/>
      <c r="AJ222" s="81"/>
      <c r="AK222" s="70"/>
      <c r="AL222" s="70"/>
      <c r="AM222" s="70"/>
      <c r="AN222" s="70"/>
      <c r="AP222" s="27"/>
      <c r="AR222" s="27"/>
      <c r="AS222" s="27"/>
    </row>
    <row r="223" spans="1:45">
      <c r="A223" s="45"/>
      <c r="B223" s="44"/>
      <c r="C223" s="44"/>
      <c r="D223" s="44"/>
      <c r="E223" s="44"/>
      <c r="F223" s="38"/>
      <c r="G223" s="38"/>
      <c r="H223" s="38"/>
      <c r="I223" s="59"/>
      <c r="J223" s="26"/>
      <c r="K223" s="26"/>
      <c r="L223" s="45"/>
      <c r="M223" s="38"/>
      <c r="N223" s="38"/>
      <c r="O223" s="68"/>
      <c r="P223" s="72"/>
      <c r="Q223" s="72"/>
      <c r="R223" s="30"/>
      <c r="S223" s="30"/>
      <c r="T223" s="30"/>
      <c r="U223" s="30"/>
      <c r="V223" s="77"/>
      <c r="W223" s="65"/>
      <c r="X223" s="69"/>
      <c r="AE223" s="41"/>
      <c r="AF223" s="41"/>
      <c r="AG223" s="41"/>
      <c r="AH223" s="41"/>
      <c r="AI223" s="41"/>
      <c r="AK223" s="70"/>
      <c r="AL223" s="70"/>
      <c r="AM223" s="70"/>
      <c r="AN223" s="70"/>
      <c r="AP223" s="27"/>
      <c r="AR223" s="27"/>
      <c r="AS223" s="27"/>
    </row>
    <row r="224" spans="1:45">
      <c r="A224" s="45"/>
      <c r="B224" s="44"/>
      <c r="C224" s="44"/>
      <c r="D224" s="44"/>
      <c r="E224" s="44"/>
      <c r="F224" s="38"/>
      <c r="G224" s="38"/>
      <c r="H224" s="38"/>
      <c r="I224" s="59"/>
      <c r="J224" s="26"/>
      <c r="K224" s="26"/>
      <c r="L224" s="45"/>
      <c r="M224" s="38"/>
      <c r="N224" s="38"/>
      <c r="O224" s="68"/>
      <c r="P224" s="72"/>
      <c r="Q224" s="72"/>
      <c r="R224" s="30"/>
      <c r="S224" s="30"/>
      <c r="T224" s="30"/>
      <c r="U224" s="30"/>
      <c r="V224" s="77"/>
      <c r="W224" s="65"/>
      <c r="X224" s="69"/>
      <c r="AE224" s="41"/>
      <c r="AF224" s="41"/>
      <c r="AG224" s="41"/>
      <c r="AH224" s="41"/>
      <c r="AI224" s="41"/>
      <c r="AK224" s="70"/>
      <c r="AL224" s="70"/>
      <c r="AM224" s="70"/>
      <c r="AN224" s="70"/>
      <c r="AP224" s="27"/>
      <c r="AR224" s="27"/>
      <c r="AS224" s="27"/>
    </row>
    <row r="225" spans="1:45">
      <c r="A225" s="45"/>
      <c r="B225" s="44"/>
      <c r="C225" s="44"/>
      <c r="D225" s="44"/>
      <c r="E225" s="44"/>
      <c r="F225" s="38"/>
      <c r="G225" s="38"/>
      <c r="H225" s="38"/>
      <c r="I225" s="59"/>
      <c r="J225" s="26"/>
      <c r="K225" s="26"/>
      <c r="L225" s="45"/>
      <c r="M225" s="38"/>
      <c r="N225" s="38"/>
      <c r="O225" s="68"/>
      <c r="P225" s="72"/>
      <c r="Q225" s="72"/>
      <c r="R225" s="30"/>
      <c r="S225" s="30"/>
      <c r="T225" s="30"/>
      <c r="U225" s="30"/>
      <c r="V225" s="77"/>
      <c r="W225" s="65"/>
      <c r="X225" s="69"/>
      <c r="AE225" s="41"/>
      <c r="AF225" s="41"/>
      <c r="AG225" s="41"/>
      <c r="AH225" s="41"/>
      <c r="AI225" s="41"/>
      <c r="AK225" s="70"/>
      <c r="AL225" s="70"/>
      <c r="AM225" s="70"/>
      <c r="AN225" s="70"/>
      <c r="AP225" s="27"/>
      <c r="AR225" s="27"/>
      <c r="AS225" s="27"/>
    </row>
    <row r="226" spans="1:45">
      <c r="A226" s="45"/>
      <c r="B226" s="44"/>
      <c r="C226" s="44"/>
      <c r="D226" s="44"/>
      <c r="E226" s="44"/>
      <c r="F226" s="38"/>
      <c r="G226" s="38"/>
      <c r="H226" s="38"/>
      <c r="I226" s="59"/>
      <c r="J226" s="26"/>
      <c r="K226" s="26"/>
      <c r="L226" s="45"/>
      <c r="M226" s="38"/>
      <c r="N226" s="38"/>
      <c r="O226" s="68"/>
      <c r="P226" s="72"/>
      <c r="Q226" s="72"/>
      <c r="R226" s="30"/>
      <c r="S226" s="30"/>
      <c r="T226" s="30"/>
      <c r="U226" s="30"/>
      <c r="V226" s="77"/>
      <c r="W226" s="65"/>
      <c r="X226" s="69"/>
      <c r="AE226" s="41"/>
      <c r="AF226" s="41"/>
      <c r="AG226" s="41"/>
      <c r="AH226" s="41"/>
      <c r="AI226" s="41"/>
      <c r="AK226" s="70"/>
      <c r="AL226" s="70"/>
      <c r="AM226" s="70"/>
      <c r="AN226" s="70"/>
      <c r="AP226" s="27"/>
      <c r="AR226" s="27"/>
      <c r="AS226" s="27"/>
    </row>
    <row r="227" spans="1:45">
      <c r="A227" s="45"/>
      <c r="B227" s="44"/>
      <c r="C227" s="44"/>
      <c r="D227" s="44"/>
      <c r="E227" s="44"/>
      <c r="F227" s="38"/>
      <c r="G227" s="38"/>
      <c r="H227" s="38"/>
      <c r="I227" s="59"/>
      <c r="J227" s="26"/>
      <c r="K227" s="26"/>
      <c r="L227" s="45"/>
      <c r="M227" s="38"/>
      <c r="N227" s="38"/>
      <c r="O227" s="68"/>
      <c r="P227" s="72"/>
      <c r="Q227" s="72"/>
      <c r="R227" s="30"/>
      <c r="S227" s="30"/>
      <c r="T227" s="30"/>
      <c r="U227" s="30"/>
      <c r="V227" s="77"/>
      <c r="W227" s="65"/>
      <c r="X227" s="69"/>
      <c r="AE227" s="41"/>
      <c r="AF227" s="41"/>
      <c r="AG227" s="41"/>
      <c r="AH227" s="41"/>
      <c r="AI227" s="41"/>
      <c r="AK227" s="70"/>
      <c r="AL227" s="70"/>
      <c r="AM227" s="70"/>
      <c r="AN227" s="70"/>
      <c r="AP227" s="27"/>
      <c r="AR227" s="27"/>
      <c r="AS227" s="27"/>
    </row>
    <row r="228" spans="1:45">
      <c r="A228" s="45"/>
      <c r="B228" s="44"/>
      <c r="C228" s="44"/>
      <c r="D228" s="44"/>
      <c r="E228" s="44"/>
      <c r="F228" s="38"/>
      <c r="G228" s="38"/>
      <c r="H228" s="38"/>
      <c r="I228" s="59"/>
      <c r="J228" s="26"/>
      <c r="K228" s="26"/>
      <c r="L228" s="45"/>
      <c r="M228" s="38"/>
      <c r="N228" s="38"/>
      <c r="O228" s="68"/>
      <c r="P228" s="72"/>
      <c r="Q228" s="72"/>
      <c r="R228" s="30"/>
      <c r="S228" s="30"/>
      <c r="T228" s="30"/>
      <c r="U228" s="30"/>
      <c r="V228" s="77"/>
      <c r="W228" s="65"/>
      <c r="X228" s="69"/>
      <c r="AE228" s="41"/>
      <c r="AF228" s="41"/>
      <c r="AG228" s="41"/>
      <c r="AH228" s="41"/>
      <c r="AI228" s="41"/>
      <c r="AK228" s="70"/>
      <c r="AL228" s="70"/>
      <c r="AM228" s="70"/>
      <c r="AN228" s="70"/>
      <c r="AP228" s="27"/>
      <c r="AR228" s="27"/>
      <c r="AS228" s="27"/>
    </row>
    <row r="229" spans="1:45">
      <c r="A229" s="45"/>
      <c r="B229" s="44"/>
      <c r="C229" s="44"/>
      <c r="D229" s="44"/>
      <c r="E229" s="44"/>
      <c r="F229" s="38"/>
      <c r="G229" s="38"/>
      <c r="H229" s="38"/>
      <c r="I229" s="59"/>
      <c r="J229" s="26"/>
      <c r="K229" s="26"/>
      <c r="L229" s="45"/>
      <c r="M229" s="38"/>
      <c r="N229" s="38"/>
      <c r="O229" s="68"/>
      <c r="P229" s="72"/>
      <c r="Q229" s="72"/>
      <c r="R229" s="30"/>
      <c r="S229" s="30"/>
      <c r="T229" s="30"/>
      <c r="U229" s="30"/>
      <c r="V229" s="77"/>
      <c r="W229" s="65"/>
      <c r="X229" s="69"/>
      <c r="AE229" s="41"/>
      <c r="AF229" s="41"/>
      <c r="AG229" s="41"/>
      <c r="AH229" s="41"/>
      <c r="AI229" s="41"/>
      <c r="AK229" s="70"/>
      <c r="AL229" s="70"/>
      <c r="AM229" s="70"/>
      <c r="AN229" s="70"/>
      <c r="AP229" s="27"/>
      <c r="AR229" s="27"/>
      <c r="AS229" s="27"/>
    </row>
    <row r="230" spans="1:45">
      <c r="A230" s="45"/>
      <c r="B230" s="44"/>
      <c r="C230" s="44"/>
      <c r="D230" s="44"/>
      <c r="E230" s="44"/>
      <c r="F230" s="38"/>
      <c r="G230" s="38"/>
      <c r="H230" s="38"/>
      <c r="I230" s="59"/>
      <c r="J230" s="26"/>
      <c r="K230" s="26"/>
      <c r="L230" s="45"/>
      <c r="M230" s="38"/>
      <c r="N230" s="38"/>
      <c r="O230" s="68"/>
      <c r="P230" s="72"/>
      <c r="Q230" s="72"/>
      <c r="R230" s="30"/>
      <c r="S230" s="30"/>
      <c r="T230" s="30"/>
      <c r="U230" s="30"/>
      <c r="V230" s="77"/>
      <c r="W230" s="65"/>
      <c r="X230" s="69"/>
      <c r="AE230" s="41"/>
      <c r="AF230" s="41"/>
      <c r="AG230" s="41"/>
      <c r="AH230" s="41"/>
      <c r="AI230" s="41"/>
      <c r="AK230" s="70"/>
      <c r="AL230" s="70"/>
      <c r="AM230" s="70"/>
      <c r="AN230" s="70"/>
      <c r="AP230" s="27"/>
      <c r="AR230" s="27"/>
      <c r="AS230" s="27"/>
    </row>
    <row r="231" spans="1:45">
      <c r="A231" s="45"/>
      <c r="B231" s="44"/>
      <c r="C231" s="44"/>
      <c r="D231" s="44"/>
      <c r="E231" s="44"/>
      <c r="F231" s="38"/>
      <c r="G231" s="38"/>
      <c r="H231" s="38"/>
      <c r="I231" s="59"/>
      <c r="J231" s="26"/>
      <c r="K231" s="26"/>
      <c r="L231" s="45"/>
      <c r="M231" s="38"/>
      <c r="N231" s="38"/>
      <c r="O231" s="68"/>
      <c r="P231" s="72"/>
      <c r="Q231" s="72"/>
      <c r="R231" s="30"/>
      <c r="S231" s="30"/>
      <c r="T231" s="30"/>
      <c r="U231" s="30"/>
      <c r="V231" s="77"/>
      <c r="W231" s="65"/>
      <c r="X231" s="69"/>
      <c r="AE231" s="41"/>
      <c r="AF231" s="41"/>
      <c r="AG231" s="41"/>
      <c r="AH231" s="41"/>
      <c r="AI231" s="41"/>
      <c r="AK231" s="70"/>
      <c r="AL231" s="70"/>
      <c r="AM231" s="70"/>
      <c r="AN231" s="70"/>
      <c r="AP231" s="27"/>
      <c r="AR231" s="27"/>
      <c r="AS231" s="27"/>
    </row>
    <row r="232" spans="1:45">
      <c r="A232" s="45"/>
      <c r="B232" s="44"/>
      <c r="C232" s="44"/>
      <c r="D232" s="44"/>
      <c r="E232" s="44"/>
      <c r="F232" s="38"/>
      <c r="G232" s="38"/>
      <c r="H232" s="38"/>
      <c r="I232" s="59"/>
      <c r="J232" s="26"/>
      <c r="K232" s="26"/>
      <c r="L232" s="45"/>
      <c r="M232" s="38"/>
      <c r="N232" s="38"/>
      <c r="O232" s="68"/>
      <c r="P232" s="72"/>
      <c r="Q232" s="72"/>
      <c r="R232" s="30"/>
      <c r="S232" s="30"/>
      <c r="T232" s="30"/>
      <c r="U232" s="30"/>
      <c r="V232" s="77"/>
      <c r="W232" s="65"/>
      <c r="X232" s="69"/>
      <c r="AE232" s="41"/>
      <c r="AF232" s="41"/>
      <c r="AG232" s="41"/>
      <c r="AH232" s="41"/>
      <c r="AI232" s="41"/>
      <c r="AK232" s="70"/>
      <c r="AL232" s="70"/>
      <c r="AM232" s="70"/>
      <c r="AN232" s="70"/>
      <c r="AP232" s="27"/>
      <c r="AR232" s="27"/>
      <c r="AS232" s="27"/>
    </row>
    <row r="233" spans="1:45">
      <c r="A233" s="45"/>
      <c r="B233" s="44"/>
      <c r="C233" s="44"/>
      <c r="D233" s="44"/>
      <c r="E233" s="44"/>
      <c r="F233" s="38"/>
      <c r="G233" s="38"/>
      <c r="H233" s="38"/>
      <c r="I233" s="59"/>
      <c r="J233" s="26"/>
      <c r="K233" s="26"/>
      <c r="L233" s="45"/>
      <c r="M233" s="38"/>
      <c r="N233" s="38"/>
      <c r="O233" s="68"/>
      <c r="P233" s="72"/>
      <c r="Q233" s="72"/>
      <c r="R233" s="30"/>
      <c r="S233" s="30"/>
      <c r="T233" s="30"/>
      <c r="U233" s="30"/>
      <c r="V233" s="77"/>
      <c r="W233" s="65"/>
      <c r="X233" s="69"/>
      <c r="AE233" s="41"/>
      <c r="AF233" s="41"/>
      <c r="AG233" s="41"/>
      <c r="AH233" s="41"/>
      <c r="AI233" s="41"/>
      <c r="AK233" s="70"/>
      <c r="AL233" s="70"/>
      <c r="AM233" s="70"/>
      <c r="AN233" s="70"/>
      <c r="AP233" s="27"/>
      <c r="AR233" s="27"/>
      <c r="AS233" s="27"/>
    </row>
    <row r="234" spans="1:45">
      <c r="A234" s="45"/>
      <c r="B234" s="44"/>
      <c r="C234" s="44"/>
      <c r="D234" s="44"/>
      <c r="E234" s="44"/>
      <c r="F234" s="38"/>
      <c r="G234" s="38"/>
      <c r="H234" s="38"/>
      <c r="I234" s="59"/>
      <c r="J234" s="26"/>
      <c r="K234" s="26"/>
      <c r="L234" s="45"/>
      <c r="M234" s="38"/>
      <c r="N234" s="38"/>
      <c r="O234" s="68"/>
      <c r="P234" s="72"/>
      <c r="Q234" s="72"/>
      <c r="R234" s="30"/>
      <c r="S234" s="30"/>
      <c r="T234" s="30"/>
      <c r="U234" s="30"/>
      <c r="V234" s="77"/>
      <c r="W234" s="65"/>
      <c r="X234" s="69"/>
      <c r="AE234" s="41"/>
      <c r="AF234" s="41"/>
      <c r="AG234" s="41"/>
      <c r="AH234" s="41"/>
      <c r="AI234" s="41"/>
      <c r="AK234" s="70"/>
      <c r="AL234" s="70"/>
      <c r="AM234" s="70"/>
      <c r="AN234" s="70"/>
      <c r="AP234" s="27"/>
      <c r="AR234" s="27"/>
      <c r="AS234" s="27"/>
    </row>
    <row r="235" spans="1:45">
      <c r="A235" s="45"/>
      <c r="B235" s="44"/>
      <c r="C235" s="44"/>
      <c r="D235" s="44"/>
      <c r="E235" s="44"/>
      <c r="F235" s="38"/>
      <c r="G235" s="38"/>
      <c r="H235" s="38"/>
      <c r="I235" s="59"/>
      <c r="J235" s="26"/>
      <c r="K235" s="26"/>
      <c r="L235" s="45"/>
      <c r="M235" s="38"/>
      <c r="N235" s="38"/>
      <c r="O235" s="68"/>
      <c r="P235" s="72"/>
      <c r="Q235" s="72"/>
      <c r="R235" s="30"/>
      <c r="S235" s="30"/>
      <c r="T235" s="30"/>
      <c r="U235" s="30"/>
      <c r="V235" s="77"/>
      <c r="W235" s="65"/>
      <c r="X235" s="69"/>
      <c r="AE235" s="41"/>
      <c r="AF235" s="41"/>
      <c r="AG235" s="41"/>
      <c r="AH235" s="41"/>
      <c r="AI235" s="41"/>
      <c r="AK235" s="70"/>
      <c r="AL235" s="70"/>
      <c r="AM235" s="70"/>
      <c r="AN235" s="70"/>
      <c r="AP235" s="27"/>
      <c r="AR235" s="27"/>
      <c r="AS235" s="27"/>
    </row>
    <row r="236" spans="1:45">
      <c r="A236" s="45"/>
      <c r="B236" s="44"/>
      <c r="C236" s="44"/>
      <c r="D236" s="44"/>
      <c r="E236" s="44"/>
      <c r="F236" s="38"/>
      <c r="G236" s="38"/>
      <c r="H236" s="38"/>
      <c r="I236" s="59"/>
      <c r="J236" s="26"/>
      <c r="K236" s="26"/>
      <c r="L236" s="45"/>
      <c r="M236" s="38"/>
      <c r="N236" s="38"/>
      <c r="O236" s="68"/>
      <c r="P236" s="72"/>
      <c r="Q236" s="72"/>
      <c r="R236" s="30"/>
      <c r="S236" s="30"/>
      <c r="T236" s="30"/>
      <c r="U236" s="30"/>
      <c r="V236" s="77"/>
      <c r="W236" s="65"/>
      <c r="X236" s="69"/>
      <c r="AE236" s="41"/>
      <c r="AF236" s="41"/>
      <c r="AG236" s="41"/>
      <c r="AH236" s="41"/>
      <c r="AI236" s="41"/>
      <c r="AK236" s="70"/>
      <c r="AL236" s="70"/>
      <c r="AM236" s="70"/>
      <c r="AN236" s="70"/>
      <c r="AP236" s="27"/>
      <c r="AR236" s="27"/>
      <c r="AS236" s="27"/>
    </row>
    <row r="237" spans="1:45">
      <c r="A237" s="45"/>
      <c r="B237" s="44"/>
      <c r="C237" s="44"/>
      <c r="D237" s="44"/>
      <c r="E237" s="44"/>
      <c r="F237" s="38"/>
      <c r="G237" s="38"/>
      <c r="H237" s="38"/>
      <c r="I237" s="59"/>
      <c r="J237" s="26"/>
      <c r="K237" s="26"/>
      <c r="L237" s="45"/>
      <c r="M237" s="38"/>
      <c r="N237" s="38"/>
      <c r="O237" s="68"/>
      <c r="P237" s="72"/>
      <c r="Q237" s="72"/>
      <c r="R237" s="30"/>
      <c r="S237" s="30"/>
      <c r="T237" s="30"/>
      <c r="U237" s="30"/>
      <c r="V237" s="77"/>
      <c r="W237" s="65"/>
      <c r="X237" s="69"/>
      <c r="AE237" s="41"/>
      <c r="AF237" s="41"/>
      <c r="AG237" s="41"/>
      <c r="AH237" s="41"/>
      <c r="AI237" s="41"/>
      <c r="AK237" s="70"/>
      <c r="AL237" s="70"/>
      <c r="AM237" s="70"/>
      <c r="AN237" s="70"/>
      <c r="AP237" s="27"/>
      <c r="AR237" s="27"/>
      <c r="AS237" s="27"/>
    </row>
    <row r="238" spans="1:45">
      <c r="A238" s="45"/>
      <c r="B238" s="44"/>
      <c r="C238" s="44"/>
      <c r="D238" s="44"/>
      <c r="E238" s="44"/>
      <c r="F238" s="38"/>
      <c r="G238" s="38"/>
      <c r="H238" s="38"/>
      <c r="I238" s="59"/>
      <c r="J238" s="26"/>
      <c r="K238" s="26"/>
      <c r="L238" s="45"/>
      <c r="M238" s="38"/>
      <c r="N238" s="38"/>
      <c r="O238" s="68"/>
      <c r="P238" s="72"/>
      <c r="Q238" s="72"/>
      <c r="R238" s="30"/>
      <c r="S238" s="30"/>
      <c r="T238" s="30"/>
      <c r="U238" s="30"/>
      <c r="V238" s="77"/>
      <c r="W238" s="65"/>
      <c r="X238" s="69"/>
      <c r="AE238" s="41"/>
      <c r="AF238" s="41"/>
      <c r="AG238" s="41"/>
      <c r="AH238" s="41"/>
      <c r="AI238" s="41"/>
      <c r="AK238" s="70"/>
      <c r="AL238" s="70"/>
      <c r="AM238" s="70"/>
      <c r="AN238" s="70"/>
      <c r="AP238" s="27"/>
      <c r="AR238" s="27"/>
      <c r="AS238" s="27"/>
    </row>
    <row r="239" spans="1:45">
      <c r="A239" s="45"/>
      <c r="B239" s="44"/>
      <c r="C239" s="44"/>
      <c r="D239" s="44"/>
      <c r="E239" s="44"/>
      <c r="F239" s="38"/>
      <c r="G239" s="38"/>
      <c r="H239" s="38"/>
      <c r="I239" s="59"/>
      <c r="J239" s="26"/>
      <c r="K239" s="26"/>
      <c r="L239" s="45"/>
      <c r="M239" s="38"/>
      <c r="N239" s="38"/>
      <c r="O239" s="68"/>
      <c r="P239" s="72"/>
      <c r="Q239" s="72"/>
      <c r="R239" s="30"/>
      <c r="S239" s="30"/>
      <c r="T239" s="30"/>
      <c r="U239" s="30"/>
      <c r="V239" s="77"/>
      <c r="W239" s="65"/>
      <c r="X239" s="69"/>
      <c r="AE239" s="41"/>
      <c r="AF239" s="41"/>
      <c r="AG239" s="41"/>
      <c r="AH239" s="41"/>
      <c r="AI239" s="41"/>
      <c r="AK239" s="70"/>
      <c r="AL239" s="70"/>
      <c r="AM239" s="70"/>
      <c r="AN239" s="70"/>
      <c r="AP239" s="27"/>
      <c r="AR239" s="27"/>
      <c r="AS239" s="27"/>
    </row>
    <row r="240" spans="1:45">
      <c r="A240" s="45"/>
      <c r="B240" s="44"/>
      <c r="C240" s="44"/>
      <c r="D240" s="44"/>
      <c r="E240" s="44"/>
      <c r="F240" s="38"/>
      <c r="G240" s="38"/>
      <c r="H240" s="38"/>
      <c r="I240" s="59"/>
      <c r="J240" s="26"/>
      <c r="K240" s="26"/>
      <c r="L240" s="45"/>
      <c r="M240" s="38"/>
      <c r="N240" s="38"/>
      <c r="O240" s="68"/>
      <c r="P240" s="72"/>
      <c r="Q240" s="72"/>
      <c r="R240" s="30"/>
      <c r="S240" s="30"/>
      <c r="T240" s="30"/>
      <c r="U240" s="30"/>
      <c r="V240" s="77"/>
      <c r="W240" s="65"/>
      <c r="X240" s="69"/>
      <c r="AE240" s="41"/>
      <c r="AF240" s="41"/>
      <c r="AG240" s="41"/>
      <c r="AH240" s="41"/>
      <c r="AI240" s="41"/>
      <c r="AK240" s="70"/>
      <c r="AL240" s="70"/>
      <c r="AM240" s="70"/>
      <c r="AN240" s="70"/>
      <c r="AP240" s="27"/>
      <c r="AR240" s="27"/>
      <c r="AS240" s="27"/>
    </row>
    <row r="241" spans="1:45">
      <c r="A241" s="45"/>
      <c r="B241" s="44"/>
      <c r="C241" s="44"/>
      <c r="D241" s="44"/>
      <c r="E241" s="44"/>
      <c r="F241" s="38"/>
      <c r="G241" s="38"/>
      <c r="H241" s="38"/>
      <c r="I241" s="59"/>
      <c r="J241" s="26"/>
      <c r="K241" s="26"/>
      <c r="L241" s="45"/>
      <c r="M241" s="38"/>
      <c r="N241" s="38"/>
      <c r="O241" s="68"/>
      <c r="P241" s="72"/>
      <c r="Q241" s="72"/>
      <c r="R241" s="30"/>
      <c r="S241" s="30"/>
      <c r="T241" s="30"/>
      <c r="U241" s="30"/>
      <c r="V241" s="77"/>
      <c r="W241" s="65"/>
      <c r="X241" s="69"/>
      <c r="AE241" s="41"/>
      <c r="AF241" s="41"/>
      <c r="AG241" s="41"/>
      <c r="AH241" s="41"/>
      <c r="AI241" s="41"/>
      <c r="AK241" s="70"/>
      <c r="AL241" s="70"/>
      <c r="AM241" s="70"/>
      <c r="AN241" s="70"/>
      <c r="AP241" s="27"/>
      <c r="AR241" s="27"/>
      <c r="AS241" s="27"/>
    </row>
    <row r="242" spans="1:45">
      <c r="A242" s="45"/>
      <c r="B242" s="44"/>
      <c r="C242" s="44"/>
      <c r="D242" s="44"/>
      <c r="E242" s="44"/>
      <c r="F242" s="38"/>
      <c r="G242" s="38"/>
      <c r="H242" s="38"/>
      <c r="I242" s="59"/>
      <c r="J242" s="26"/>
      <c r="K242" s="26"/>
      <c r="L242" s="45"/>
      <c r="M242" s="38"/>
      <c r="N242" s="38"/>
      <c r="O242" s="68"/>
      <c r="P242" s="72"/>
      <c r="Q242" s="72"/>
      <c r="R242" s="30"/>
      <c r="S242" s="30"/>
      <c r="T242" s="30"/>
      <c r="U242" s="30"/>
      <c r="V242" s="77"/>
      <c r="W242" s="65"/>
      <c r="X242" s="69"/>
      <c r="AE242" s="41"/>
      <c r="AF242" s="41"/>
      <c r="AG242" s="41"/>
      <c r="AH242" s="41"/>
      <c r="AI242" s="41"/>
      <c r="AK242" s="70"/>
      <c r="AL242" s="70"/>
      <c r="AM242" s="70"/>
      <c r="AN242" s="70"/>
      <c r="AP242" s="27"/>
      <c r="AR242" s="27"/>
      <c r="AS242" s="27"/>
    </row>
    <row r="243" spans="1:45">
      <c r="A243" s="45"/>
      <c r="B243" s="44"/>
      <c r="C243" s="44"/>
      <c r="D243" s="44"/>
      <c r="E243" s="44"/>
      <c r="F243" s="38"/>
      <c r="G243" s="38"/>
      <c r="H243" s="38"/>
      <c r="I243" s="59"/>
      <c r="J243" s="26"/>
      <c r="K243" s="26"/>
      <c r="L243" s="45"/>
      <c r="M243" s="38"/>
      <c r="N243" s="38"/>
      <c r="O243" s="68"/>
      <c r="P243" s="72"/>
      <c r="Q243" s="72"/>
      <c r="R243" s="30"/>
      <c r="S243" s="30"/>
      <c r="T243" s="30"/>
      <c r="U243" s="30"/>
      <c r="V243" s="77"/>
      <c r="W243" s="65"/>
      <c r="X243" s="69"/>
      <c r="AE243" s="41"/>
      <c r="AF243" s="41"/>
      <c r="AG243" s="41"/>
      <c r="AH243" s="41"/>
      <c r="AI243" s="41"/>
      <c r="AK243" s="70"/>
      <c r="AL243" s="70"/>
      <c r="AM243" s="70"/>
      <c r="AN243" s="70"/>
      <c r="AP243" s="27"/>
      <c r="AR243" s="27"/>
      <c r="AS243" s="27"/>
    </row>
    <row r="244" spans="1:45">
      <c r="A244" s="45"/>
      <c r="B244" s="44"/>
      <c r="C244" s="44"/>
      <c r="D244" s="44"/>
      <c r="E244" s="44"/>
      <c r="F244" s="38"/>
      <c r="G244" s="38"/>
      <c r="H244" s="38"/>
      <c r="I244" s="59"/>
      <c r="J244" s="26"/>
      <c r="K244" s="26"/>
      <c r="L244" s="45"/>
      <c r="M244" s="38"/>
      <c r="N244" s="38"/>
      <c r="O244" s="68"/>
      <c r="P244" s="72"/>
      <c r="Q244" s="72"/>
      <c r="R244" s="30"/>
      <c r="S244" s="30"/>
      <c r="T244" s="30"/>
      <c r="U244" s="30"/>
      <c r="V244" s="77"/>
      <c r="W244" s="65"/>
      <c r="X244" s="69"/>
      <c r="AE244" s="41"/>
      <c r="AF244" s="41"/>
      <c r="AG244" s="41"/>
      <c r="AH244" s="41"/>
      <c r="AI244" s="41"/>
      <c r="AK244" s="70"/>
      <c r="AL244" s="70"/>
      <c r="AM244" s="70"/>
      <c r="AN244" s="70"/>
      <c r="AP244" s="27"/>
      <c r="AR244" s="27"/>
      <c r="AS244" s="27"/>
    </row>
    <row r="245" spans="1:45">
      <c r="A245" s="45"/>
      <c r="B245" s="44"/>
      <c r="C245" s="44"/>
      <c r="D245" s="44"/>
      <c r="E245" s="44"/>
      <c r="F245" s="38"/>
      <c r="G245" s="38"/>
      <c r="H245" s="38"/>
      <c r="I245" s="59"/>
      <c r="J245" s="26"/>
      <c r="K245" s="26"/>
      <c r="L245" s="45"/>
      <c r="M245" s="38"/>
      <c r="N245" s="38"/>
      <c r="O245" s="68"/>
      <c r="P245" s="72"/>
      <c r="Q245" s="72"/>
      <c r="R245" s="30"/>
      <c r="S245" s="30"/>
      <c r="T245" s="30"/>
      <c r="U245" s="30"/>
      <c r="V245" s="77"/>
      <c r="W245" s="65"/>
      <c r="X245" s="69"/>
      <c r="AE245" s="41"/>
      <c r="AF245" s="41"/>
      <c r="AH245" s="41"/>
      <c r="AI245" s="41"/>
      <c r="AJ245" s="81"/>
      <c r="AK245" s="70"/>
      <c r="AL245" s="70"/>
      <c r="AM245" s="70"/>
      <c r="AN245" s="70"/>
      <c r="AP245" s="27"/>
      <c r="AR245" s="27"/>
      <c r="AS245" s="27"/>
    </row>
    <row r="246" spans="1:45">
      <c r="A246" s="45"/>
      <c r="B246" s="44"/>
      <c r="C246" s="44"/>
      <c r="D246" s="44"/>
      <c r="E246" s="44"/>
      <c r="F246" s="38"/>
      <c r="G246" s="38"/>
      <c r="H246" s="38"/>
      <c r="I246" s="59"/>
      <c r="J246" s="26"/>
      <c r="K246" s="26"/>
      <c r="L246" s="45"/>
      <c r="M246" s="38"/>
      <c r="N246" s="38"/>
      <c r="O246" s="68"/>
      <c r="P246" s="72"/>
      <c r="Q246" s="72"/>
      <c r="R246" s="30"/>
      <c r="S246" s="30"/>
      <c r="T246" s="30"/>
      <c r="U246" s="30"/>
      <c r="V246" s="77"/>
      <c r="W246" s="65"/>
      <c r="X246" s="69"/>
      <c r="AE246" s="41"/>
      <c r="AF246" s="41"/>
      <c r="AH246" s="41"/>
      <c r="AI246" s="41"/>
      <c r="AK246" s="70"/>
      <c r="AL246" s="70"/>
      <c r="AM246" s="70"/>
      <c r="AN246" s="70"/>
      <c r="AP246" s="27"/>
      <c r="AR246" s="27"/>
      <c r="AS246" s="27"/>
    </row>
    <row r="247" spans="1:45">
      <c r="A247" s="45"/>
      <c r="B247" s="44"/>
      <c r="C247" s="44"/>
      <c r="D247" s="44"/>
      <c r="E247" s="44"/>
      <c r="F247" s="38"/>
      <c r="G247" s="38"/>
      <c r="H247" s="38"/>
      <c r="I247" s="59"/>
      <c r="J247" s="26"/>
      <c r="K247" s="26"/>
      <c r="L247" s="45"/>
      <c r="M247" s="38"/>
      <c r="N247" s="38"/>
      <c r="O247" s="68"/>
      <c r="P247" s="72"/>
      <c r="Q247" s="72"/>
      <c r="R247" s="30"/>
      <c r="S247" s="30"/>
      <c r="T247" s="30"/>
      <c r="U247" s="30"/>
      <c r="V247" s="77"/>
      <c r="W247" s="65"/>
      <c r="X247" s="69"/>
      <c r="AE247" s="41"/>
      <c r="AF247" s="41"/>
      <c r="AH247" s="41"/>
      <c r="AI247" s="41"/>
      <c r="AK247" s="70"/>
      <c r="AL247" s="70"/>
      <c r="AM247" s="70"/>
      <c r="AN247" s="70"/>
      <c r="AP247" s="27"/>
      <c r="AR247" s="27"/>
      <c r="AS247" s="27"/>
    </row>
    <row r="248" spans="1:45">
      <c r="A248" s="45"/>
      <c r="B248" s="44"/>
      <c r="C248" s="44"/>
      <c r="D248" s="44"/>
      <c r="E248" s="44"/>
      <c r="F248" s="38"/>
      <c r="G248" s="38"/>
      <c r="H248" s="38"/>
      <c r="I248" s="59"/>
      <c r="J248" s="26"/>
      <c r="K248" s="26"/>
      <c r="L248" s="45"/>
      <c r="M248" s="38"/>
      <c r="N248" s="38"/>
      <c r="O248" s="68"/>
      <c r="P248" s="72"/>
      <c r="Q248" s="72"/>
      <c r="R248" s="30"/>
      <c r="S248" s="30"/>
      <c r="T248" s="30"/>
      <c r="U248" s="30"/>
      <c r="V248" s="77"/>
      <c r="W248" s="65"/>
      <c r="X248" s="69"/>
      <c r="AE248" s="41"/>
      <c r="AF248" s="41"/>
      <c r="AH248" s="41"/>
      <c r="AI248" s="41"/>
      <c r="AK248" s="70"/>
      <c r="AL248" s="70"/>
      <c r="AM248" s="70"/>
      <c r="AN248" s="70"/>
      <c r="AP248" s="27"/>
      <c r="AR248" s="27"/>
      <c r="AS248" s="27"/>
    </row>
    <row r="249" spans="1:45">
      <c r="A249" s="45"/>
      <c r="B249" s="44"/>
      <c r="C249" s="44"/>
      <c r="D249" s="44"/>
      <c r="E249" s="44"/>
      <c r="F249" s="38"/>
      <c r="G249" s="38"/>
      <c r="H249" s="38"/>
      <c r="I249" s="59"/>
      <c r="J249" s="26"/>
      <c r="K249" s="26"/>
      <c r="L249" s="45"/>
      <c r="M249" s="38"/>
      <c r="N249" s="38"/>
      <c r="O249" s="68"/>
      <c r="P249" s="72"/>
      <c r="Q249" s="72"/>
      <c r="R249" s="30"/>
      <c r="S249" s="30"/>
      <c r="T249" s="30"/>
      <c r="U249" s="30"/>
      <c r="V249" s="77"/>
      <c r="W249" s="65"/>
      <c r="X249" s="69"/>
      <c r="AE249" s="41"/>
      <c r="AF249" s="41"/>
      <c r="AH249" s="41"/>
      <c r="AI249" s="41"/>
      <c r="AK249" s="70"/>
      <c r="AL249" s="70"/>
      <c r="AM249" s="70"/>
      <c r="AN249" s="70"/>
      <c r="AP249" s="27"/>
      <c r="AR249" s="27"/>
      <c r="AS249" s="27"/>
    </row>
    <row r="250" spans="1:45">
      <c r="A250" s="45"/>
      <c r="B250" s="44"/>
      <c r="C250" s="44"/>
      <c r="D250" s="44"/>
      <c r="E250" s="44"/>
      <c r="F250" s="38"/>
      <c r="G250" s="38"/>
      <c r="H250" s="38"/>
      <c r="I250" s="59"/>
      <c r="J250" s="26"/>
      <c r="K250" s="26"/>
      <c r="L250" s="45"/>
      <c r="M250" s="38"/>
      <c r="N250" s="38"/>
      <c r="O250" s="68"/>
      <c r="P250" s="72"/>
      <c r="Q250" s="72"/>
      <c r="R250" s="30"/>
      <c r="S250" s="30"/>
      <c r="T250" s="30"/>
      <c r="U250" s="30"/>
      <c r="V250" s="77"/>
      <c r="W250" s="65"/>
      <c r="X250" s="69"/>
      <c r="AE250" s="41"/>
      <c r="AF250" s="41"/>
      <c r="AH250" s="41"/>
      <c r="AI250" s="41"/>
      <c r="AK250" s="70"/>
      <c r="AL250" s="70"/>
      <c r="AM250" s="70"/>
      <c r="AN250" s="70"/>
      <c r="AP250" s="27"/>
      <c r="AR250" s="27"/>
      <c r="AS250" s="27"/>
    </row>
    <row r="251" spans="1:45">
      <c r="A251" s="45"/>
      <c r="B251" s="44"/>
      <c r="C251" s="44"/>
      <c r="D251" s="44"/>
      <c r="E251" s="44"/>
      <c r="F251" s="38"/>
      <c r="G251" s="38"/>
      <c r="H251" s="38"/>
      <c r="I251" s="59"/>
      <c r="J251" s="26"/>
      <c r="K251" s="26"/>
      <c r="L251" s="45"/>
      <c r="M251" s="38"/>
      <c r="N251" s="38"/>
      <c r="O251" s="68"/>
      <c r="P251" s="72"/>
      <c r="Q251" s="72"/>
      <c r="R251" s="30"/>
      <c r="S251" s="30"/>
      <c r="T251" s="30"/>
      <c r="U251" s="30"/>
      <c r="V251" s="77"/>
      <c r="W251" s="65"/>
      <c r="X251" s="69"/>
      <c r="AE251" s="41"/>
      <c r="AF251" s="41"/>
      <c r="AH251" s="41"/>
      <c r="AI251" s="41"/>
      <c r="AK251" s="70"/>
      <c r="AL251" s="70"/>
      <c r="AM251" s="70"/>
      <c r="AN251" s="70"/>
      <c r="AP251" s="27"/>
      <c r="AR251" s="27"/>
      <c r="AS251" s="27"/>
    </row>
    <row r="252" spans="1:45">
      <c r="A252" s="45"/>
      <c r="B252" s="44"/>
      <c r="C252" s="44"/>
      <c r="D252" s="44"/>
      <c r="E252" s="44"/>
      <c r="F252" s="38"/>
      <c r="G252" s="38"/>
      <c r="H252" s="38"/>
      <c r="I252" s="59"/>
      <c r="J252" s="26"/>
      <c r="K252" s="26"/>
      <c r="L252" s="45"/>
      <c r="M252" s="38"/>
      <c r="N252" s="38"/>
      <c r="O252" s="68"/>
      <c r="P252" s="72"/>
      <c r="Q252" s="72"/>
      <c r="R252" s="30"/>
      <c r="S252" s="30"/>
      <c r="T252" s="30"/>
      <c r="U252" s="30"/>
      <c r="V252" s="77"/>
      <c r="W252" s="65"/>
      <c r="X252" s="69"/>
      <c r="AE252" s="41"/>
      <c r="AF252" s="41"/>
      <c r="AH252" s="41"/>
      <c r="AI252" s="41"/>
      <c r="AK252" s="70"/>
      <c r="AL252" s="70"/>
      <c r="AM252" s="70"/>
      <c r="AN252" s="70"/>
      <c r="AP252" s="27"/>
      <c r="AR252" s="27"/>
      <c r="AS252" s="27"/>
    </row>
    <row r="253" spans="1:45">
      <c r="A253" s="45"/>
      <c r="B253" s="44"/>
      <c r="C253" s="44"/>
      <c r="D253" s="44"/>
      <c r="E253" s="44"/>
      <c r="F253" s="38"/>
      <c r="G253" s="38"/>
      <c r="H253" s="38"/>
      <c r="I253" s="59"/>
      <c r="J253" s="26"/>
      <c r="K253" s="26"/>
      <c r="L253" s="45"/>
      <c r="M253" s="38"/>
      <c r="N253" s="38"/>
      <c r="O253" s="68"/>
      <c r="P253" s="72"/>
      <c r="Q253" s="72"/>
      <c r="R253" s="30"/>
      <c r="S253" s="30"/>
      <c r="T253" s="30"/>
      <c r="U253" s="30"/>
      <c r="V253" s="77"/>
      <c r="W253" s="65"/>
      <c r="X253" s="69"/>
      <c r="AE253" s="41"/>
      <c r="AF253" s="41"/>
      <c r="AH253" s="41"/>
      <c r="AI253" s="41"/>
      <c r="AK253" s="70"/>
      <c r="AL253" s="70"/>
      <c r="AM253" s="70"/>
      <c r="AN253" s="70"/>
      <c r="AP253" s="27"/>
      <c r="AR253" s="27"/>
      <c r="AS253" s="27"/>
    </row>
    <row r="254" spans="1:45">
      <c r="A254" s="45"/>
      <c r="B254" s="44"/>
      <c r="C254" s="44"/>
      <c r="D254" s="44"/>
      <c r="E254" s="44"/>
      <c r="F254" s="38"/>
      <c r="G254" s="38"/>
      <c r="H254" s="38"/>
      <c r="I254" s="59"/>
      <c r="J254" s="26"/>
      <c r="K254" s="26"/>
      <c r="L254" s="45"/>
      <c r="M254" s="38"/>
      <c r="N254" s="38"/>
      <c r="O254" s="68"/>
      <c r="P254" s="72"/>
      <c r="Q254" s="72"/>
      <c r="R254" s="30"/>
      <c r="S254" s="30"/>
      <c r="T254" s="30"/>
      <c r="U254" s="30"/>
      <c r="V254" s="77"/>
      <c r="W254" s="65"/>
      <c r="X254" s="69"/>
      <c r="AE254" s="41"/>
      <c r="AF254" s="41"/>
      <c r="AH254" s="41"/>
      <c r="AI254" s="41"/>
      <c r="AK254" s="70"/>
      <c r="AL254" s="70"/>
      <c r="AM254" s="70"/>
      <c r="AN254" s="70"/>
      <c r="AP254" s="27"/>
      <c r="AR254" s="27"/>
      <c r="AS254" s="27"/>
    </row>
    <row r="255" spans="1:45">
      <c r="A255" s="45"/>
      <c r="B255" s="44"/>
      <c r="C255" s="44"/>
      <c r="D255" s="44"/>
      <c r="E255" s="44"/>
      <c r="F255" s="38"/>
      <c r="G255" s="38"/>
      <c r="H255" s="38"/>
      <c r="I255" s="59"/>
      <c r="J255" s="26"/>
      <c r="K255" s="26"/>
      <c r="L255" s="45"/>
      <c r="M255" s="38"/>
      <c r="N255" s="38"/>
      <c r="O255" s="68"/>
      <c r="P255" s="72"/>
      <c r="Q255" s="72"/>
      <c r="R255" s="30"/>
      <c r="S255" s="30"/>
      <c r="T255" s="30"/>
      <c r="U255" s="30"/>
      <c r="V255" s="77"/>
      <c r="W255" s="65"/>
      <c r="X255" s="69"/>
      <c r="AE255" s="41"/>
      <c r="AF255" s="41"/>
      <c r="AH255" s="41"/>
      <c r="AI255" s="41"/>
      <c r="AK255" s="70"/>
      <c r="AL255" s="70"/>
      <c r="AM255" s="70"/>
      <c r="AN255" s="70"/>
      <c r="AP255" s="27"/>
      <c r="AR255" s="27"/>
      <c r="AS255" s="27"/>
    </row>
    <row r="256" spans="1:45">
      <c r="A256" s="45"/>
      <c r="B256" s="44"/>
      <c r="C256" s="44"/>
      <c r="D256" s="44"/>
      <c r="E256" s="44"/>
      <c r="F256" s="38"/>
      <c r="G256" s="38"/>
      <c r="H256" s="38"/>
      <c r="I256" s="59"/>
      <c r="J256" s="26"/>
      <c r="K256" s="26"/>
      <c r="L256" s="45"/>
      <c r="M256" s="38"/>
      <c r="N256" s="38"/>
      <c r="O256" s="68"/>
      <c r="P256" s="72"/>
      <c r="Q256" s="72"/>
      <c r="R256" s="30"/>
      <c r="S256" s="30"/>
      <c r="T256" s="30"/>
      <c r="U256" s="30"/>
      <c r="V256" s="77"/>
      <c r="W256" s="65"/>
      <c r="X256" s="69"/>
      <c r="AE256" s="41"/>
      <c r="AF256" s="41"/>
      <c r="AH256" s="41"/>
      <c r="AI256" s="41"/>
      <c r="AK256" s="70"/>
      <c r="AL256" s="70"/>
      <c r="AM256" s="70"/>
      <c r="AN256" s="70"/>
      <c r="AP256" s="27"/>
      <c r="AR256" s="27"/>
      <c r="AS256" s="27"/>
    </row>
    <row r="257" spans="1:45">
      <c r="A257" s="45"/>
      <c r="B257" s="44"/>
      <c r="C257" s="44"/>
      <c r="D257" s="44"/>
      <c r="E257" s="44"/>
      <c r="F257" s="38"/>
      <c r="G257" s="38"/>
      <c r="H257" s="38"/>
      <c r="I257" s="59"/>
      <c r="J257" s="26"/>
      <c r="K257" s="26"/>
      <c r="L257" s="45"/>
      <c r="M257" s="38"/>
      <c r="N257" s="38"/>
      <c r="O257" s="68"/>
      <c r="P257" s="72"/>
      <c r="Q257" s="72"/>
      <c r="R257" s="30"/>
      <c r="S257" s="30"/>
      <c r="T257" s="30"/>
      <c r="U257" s="30"/>
      <c r="V257" s="77"/>
      <c r="W257" s="65"/>
      <c r="X257" s="69"/>
      <c r="AE257" s="41"/>
      <c r="AF257" s="41"/>
      <c r="AH257" s="41"/>
      <c r="AI257" s="41"/>
      <c r="AK257" s="70"/>
      <c r="AL257" s="70"/>
      <c r="AM257" s="70"/>
      <c r="AN257" s="70"/>
      <c r="AP257" s="27"/>
      <c r="AR257" s="27"/>
      <c r="AS257" s="27"/>
    </row>
    <row r="258" spans="1:45">
      <c r="A258" s="45"/>
      <c r="B258" s="44"/>
      <c r="C258" s="44"/>
      <c r="D258" s="44"/>
      <c r="E258" s="44"/>
      <c r="F258" s="38"/>
      <c r="G258" s="38"/>
      <c r="H258" s="38"/>
      <c r="I258" s="59"/>
      <c r="J258" s="26"/>
      <c r="K258" s="26"/>
      <c r="L258" s="45"/>
      <c r="M258" s="38"/>
      <c r="N258" s="38"/>
      <c r="O258" s="68"/>
      <c r="P258" s="72"/>
      <c r="Q258" s="72"/>
      <c r="R258" s="30"/>
      <c r="S258" s="30"/>
      <c r="T258" s="30"/>
      <c r="U258" s="30"/>
      <c r="V258" s="77"/>
      <c r="W258" s="65"/>
      <c r="X258" s="69"/>
      <c r="AE258" s="41"/>
      <c r="AF258" s="41"/>
      <c r="AH258" s="41"/>
      <c r="AI258" s="41"/>
      <c r="AK258" s="70"/>
      <c r="AL258" s="70"/>
      <c r="AM258" s="70"/>
      <c r="AN258" s="70"/>
      <c r="AP258" s="27"/>
      <c r="AR258" s="27"/>
      <c r="AS258" s="27"/>
    </row>
    <row r="259" spans="1:45">
      <c r="A259" s="45"/>
      <c r="B259" s="44"/>
      <c r="C259" s="44"/>
      <c r="D259" s="44"/>
      <c r="E259" s="44"/>
      <c r="F259" s="38"/>
      <c r="G259" s="38"/>
      <c r="H259" s="38"/>
      <c r="I259" s="59"/>
      <c r="J259" s="26"/>
      <c r="K259" s="26"/>
      <c r="L259" s="45"/>
      <c r="M259" s="38"/>
      <c r="N259" s="38"/>
      <c r="O259" s="68"/>
      <c r="P259" s="72"/>
      <c r="Q259" s="72"/>
      <c r="R259" s="30"/>
      <c r="S259" s="30"/>
      <c r="T259" s="30"/>
      <c r="U259" s="30"/>
      <c r="V259" s="77"/>
      <c r="W259" s="65"/>
      <c r="X259" s="69"/>
      <c r="AE259" s="41"/>
      <c r="AF259" s="41"/>
      <c r="AH259" s="41"/>
      <c r="AI259" s="41"/>
      <c r="AK259" s="70"/>
      <c r="AL259" s="70"/>
      <c r="AM259" s="70"/>
      <c r="AN259" s="70"/>
      <c r="AP259" s="27"/>
      <c r="AR259" s="27"/>
      <c r="AS259" s="27"/>
    </row>
    <row r="260" spans="1:45">
      <c r="A260" s="45"/>
      <c r="B260" s="44"/>
      <c r="C260" s="44"/>
      <c r="D260" s="44"/>
      <c r="E260" s="44"/>
      <c r="F260" s="38"/>
      <c r="G260" s="38"/>
      <c r="H260" s="38"/>
      <c r="I260" s="59"/>
      <c r="J260" s="26"/>
      <c r="K260" s="26"/>
      <c r="L260" s="45"/>
      <c r="M260" s="38"/>
      <c r="N260" s="38"/>
      <c r="O260" s="68"/>
      <c r="P260" s="72"/>
      <c r="Q260" s="72"/>
      <c r="R260" s="30"/>
      <c r="S260" s="30"/>
      <c r="T260" s="30"/>
      <c r="U260" s="30"/>
      <c r="V260" s="77"/>
      <c r="W260" s="65"/>
      <c r="X260" s="69"/>
      <c r="AE260" s="41"/>
      <c r="AF260" s="41"/>
      <c r="AH260" s="41"/>
      <c r="AI260" s="41"/>
      <c r="AK260" s="70"/>
      <c r="AL260" s="70"/>
      <c r="AM260" s="70"/>
      <c r="AN260" s="70"/>
      <c r="AP260" s="27"/>
      <c r="AR260" s="27"/>
      <c r="AS260" s="27"/>
    </row>
    <row r="261" spans="1:45">
      <c r="A261" s="45"/>
      <c r="B261" s="44"/>
      <c r="C261" s="44"/>
      <c r="D261" s="44"/>
      <c r="E261" s="44"/>
      <c r="F261" s="38"/>
      <c r="G261" s="38"/>
      <c r="H261" s="38"/>
      <c r="I261" s="59"/>
      <c r="J261" s="26"/>
      <c r="K261" s="26"/>
      <c r="L261" s="45"/>
      <c r="M261" s="38"/>
      <c r="N261" s="38"/>
      <c r="O261" s="68"/>
      <c r="P261" s="72"/>
      <c r="Q261" s="72"/>
      <c r="R261" s="30"/>
      <c r="S261" s="30"/>
      <c r="T261" s="30"/>
      <c r="U261" s="30"/>
      <c r="V261" s="77"/>
      <c r="W261" s="65"/>
      <c r="X261" s="69"/>
      <c r="AE261" s="41"/>
      <c r="AF261" s="41"/>
      <c r="AH261" s="41"/>
      <c r="AI261" s="41"/>
      <c r="AK261" s="70"/>
      <c r="AL261" s="70"/>
      <c r="AM261" s="70"/>
      <c r="AN261" s="70"/>
      <c r="AP261" s="27"/>
      <c r="AR261" s="27"/>
      <c r="AS261" s="27"/>
    </row>
    <row r="262" spans="1:45">
      <c r="A262" s="45"/>
      <c r="B262" s="44"/>
      <c r="C262" s="44"/>
      <c r="D262" s="44"/>
      <c r="E262" s="44"/>
      <c r="F262" s="38"/>
      <c r="G262" s="38"/>
      <c r="H262" s="38"/>
      <c r="I262" s="59"/>
      <c r="J262" s="26"/>
      <c r="K262" s="26"/>
      <c r="L262" s="45"/>
      <c r="M262" s="38"/>
      <c r="N262" s="38"/>
      <c r="O262" s="68"/>
      <c r="P262" s="72"/>
      <c r="Q262" s="72"/>
      <c r="R262" s="30"/>
      <c r="S262" s="30"/>
      <c r="T262" s="30"/>
      <c r="U262" s="30"/>
      <c r="V262" s="77"/>
      <c r="W262" s="65"/>
      <c r="X262" s="69"/>
      <c r="AE262" s="41"/>
      <c r="AF262" s="41"/>
      <c r="AH262" s="41"/>
      <c r="AI262" s="41"/>
      <c r="AK262" s="70"/>
      <c r="AL262" s="70"/>
      <c r="AM262" s="70"/>
      <c r="AN262" s="70"/>
      <c r="AP262" s="27"/>
      <c r="AR262" s="27"/>
      <c r="AS262" s="27"/>
    </row>
    <row r="263" spans="1:45">
      <c r="A263" s="45"/>
      <c r="B263" s="44"/>
      <c r="C263" s="44"/>
      <c r="D263" s="44"/>
      <c r="E263" s="44"/>
      <c r="F263" s="38"/>
      <c r="G263" s="38"/>
      <c r="H263" s="38"/>
      <c r="I263" s="59"/>
      <c r="J263" s="26"/>
      <c r="K263" s="26"/>
      <c r="L263" s="45"/>
      <c r="M263" s="38"/>
      <c r="N263" s="38"/>
      <c r="O263" s="68"/>
      <c r="P263" s="72"/>
      <c r="Q263" s="72"/>
      <c r="R263" s="30"/>
      <c r="S263" s="30"/>
      <c r="T263" s="30"/>
      <c r="U263" s="30"/>
      <c r="V263" s="77"/>
      <c r="W263" s="65"/>
      <c r="X263" s="69"/>
      <c r="AE263" s="41"/>
      <c r="AF263" s="41"/>
      <c r="AH263" s="41"/>
      <c r="AI263" s="41"/>
      <c r="AK263" s="70"/>
      <c r="AL263" s="70"/>
      <c r="AM263" s="70"/>
      <c r="AN263" s="70"/>
      <c r="AP263" s="27"/>
      <c r="AR263" s="27"/>
      <c r="AS263" s="27"/>
    </row>
    <row r="264" spans="1:45">
      <c r="A264" s="45"/>
      <c r="B264" s="44"/>
      <c r="C264" s="44"/>
      <c r="D264" s="44"/>
      <c r="E264" s="44"/>
      <c r="F264" s="38"/>
      <c r="G264" s="38"/>
      <c r="H264" s="38"/>
      <c r="I264" s="59"/>
      <c r="J264" s="26"/>
      <c r="K264" s="26"/>
      <c r="L264" s="45"/>
      <c r="M264" s="38"/>
      <c r="N264" s="38"/>
      <c r="O264" s="68"/>
      <c r="P264" s="72"/>
      <c r="Q264" s="72"/>
      <c r="R264" s="30"/>
      <c r="S264" s="30"/>
      <c r="T264" s="30"/>
      <c r="U264" s="30"/>
      <c r="V264" s="77"/>
      <c r="W264" s="65"/>
      <c r="X264" s="69"/>
      <c r="AE264" s="41"/>
      <c r="AF264" s="41"/>
      <c r="AH264" s="41"/>
      <c r="AI264" s="41"/>
      <c r="AK264" s="70"/>
      <c r="AL264" s="70"/>
      <c r="AM264" s="70"/>
      <c r="AN264" s="70"/>
      <c r="AP264" s="27"/>
      <c r="AR264" s="27"/>
      <c r="AS264" s="27"/>
    </row>
    <row r="265" spans="1:45">
      <c r="A265" s="45"/>
      <c r="B265" s="44"/>
      <c r="C265" s="44"/>
      <c r="D265" s="44"/>
      <c r="E265" s="44"/>
      <c r="F265" s="38"/>
      <c r="G265" s="38"/>
      <c r="H265" s="38"/>
      <c r="I265" s="59"/>
      <c r="J265" s="26"/>
      <c r="K265" s="26"/>
      <c r="L265" s="45"/>
      <c r="M265" s="38"/>
      <c r="N265" s="38"/>
      <c r="O265" s="68"/>
      <c r="P265" s="72"/>
      <c r="Q265" s="72"/>
      <c r="R265" s="30"/>
      <c r="S265" s="30"/>
      <c r="T265" s="30"/>
      <c r="U265" s="30"/>
      <c r="V265" s="77"/>
      <c r="W265" s="65"/>
      <c r="X265" s="69"/>
      <c r="AE265" s="41"/>
      <c r="AF265" s="41"/>
      <c r="AH265" s="41"/>
      <c r="AI265" s="41"/>
      <c r="AK265" s="70"/>
      <c r="AL265" s="70"/>
      <c r="AM265" s="70"/>
      <c r="AN265" s="70"/>
      <c r="AP265" s="27"/>
      <c r="AR265" s="27"/>
      <c r="AS265" s="27"/>
    </row>
    <row r="266" spans="1:45">
      <c r="A266" s="45"/>
      <c r="B266" s="44"/>
      <c r="C266" s="44"/>
      <c r="D266" s="44"/>
      <c r="E266" s="44"/>
      <c r="F266" s="38"/>
      <c r="G266" s="38"/>
      <c r="H266" s="38"/>
      <c r="I266" s="59"/>
      <c r="J266" s="26"/>
      <c r="K266" s="26"/>
      <c r="L266" s="45"/>
      <c r="M266" s="38"/>
      <c r="N266" s="38"/>
      <c r="O266" s="68"/>
      <c r="P266" s="72"/>
      <c r="Q266" s="72"/>
      <c r="R266" s="30"/>
      <c r="S266" s="30"/>
      <c r="T266" s="30"/>
      <c r="U266" s="30"/>
      <c r="V266" s="77"/>
      <c r="W266" s="65"/>
      <c r="X266" s="69"/>
      <c r="AE266" s="41"/>
      <c r="AF266" s="41"/>
      <c r="AG266" s="41"/>
      <c r="AH266" s="41"/>
      <c r="AI266" s="41"/>
      <c r="AJ266" s="81"/>
      <c r="AK266" s="70"/>
      <c r="AL266" s="70"/>
      <c r="AM266" s="70"/>
      <c r="AN266" s="70"/>
      <c r="AP266" s="27"/>
      <c r="AR266" s="27"/>
      <c r="AS266" s="27"/>
    </row>
    <row r="267" spans="1:45">
      <c r="A267" s="45"/>
      <c r="B267" s="44"/>
      <c r="C267" s="44"/>
      <c r="D267" s="44"/>
      <c r="E267" s="44"/>
      <c r="F267" s="38"/>
      <c r="G267" s="38"/>
      <c r="H267" s="38"/>
      <c r="I267" s="59"/>
      <c r="J267" s="26"/>
      <c r="K267" s="26"/>
      <c r="L267" s="45"/>
      <c r="M267" s="38"/>
      <c r="N267" s="38"/>
      <c r="O267" s="68"/>
      <c r="P267" s="72"/>
      <c r="Q267" s="72"/>
      <c r="R267" s="30"/>
      <c r="S267" s="30"/>
      <c r="T267" s="30"/>
      <c r="U267" s="30"/>
      <c r="V267" s="77"/>
      <c r="W267" s="65"/>
      <c r="X267" s="69"/>
      <c r="AE267" s="41"/>
      <c r="AF267" s="41"/>
      <c r="AH267" s="41"/>
      <c r="AI267" s="41"/>
      <c r="AK267" s="70"/>
      <c r="AL267" s="70"/>
      <c r="AM267" s="70"/>
      <c r="AN267" s="70"/>
      <c r="AP267" s="27"/>
      <c r="AR267" s="27"/>
      <c r="AS267" s="27"/>
    </row>
    <row r="268" spans="1:45">
      <c r="A268" s="45"/>
      <c r="B268" s="44"/>
      <c r="C268" s="44"/>
      <c r="D268" s="44"/>
      <c r="E268" s="44"/>
      <c r="F268" s="38"/>
      <c r="G268" s="38"/>
      <c r="H268" s="38"/>
      <c r="I268" s="59"/>
      <c r="J268" s="26"/>
      <c r="K268" s="26"/>
      <c r="L268" s="45"/>
      <c r="M268" s="38"/>
      <c r="N268" s="38"/>
      <c r="O268" s="68"/>
      <c r="P268" s="72"/>
      <c r="Q268" s="72"/>
      <c r="R268" s="30"/>
      <c r="S268" s="30"/>
      <c r="T268" s="30"/>
      <c r="U268" s="30"/>
      <c r="V268" s="77"/>
      <c r="W268" s="65"/>
      <c r="X268" s="69"/>
      <c r="AE268" s="41"/>
      <c r="AF268" s="41"/>
      <c r="AH268" s="41"/>
      <c r="AI268" s="41"/>
      <c r="AK268" s="70"/>
      <c r="AL268" s="70"/>
      <c r="AM268" s="70"/>
      <c r="AN268" s="70"/>
      <c r="AP268" s="27"/>
      <c r="AR268" s="27"/>
      <c r="AS268" s="27"/>
    </row>
    <row r="269" spans="1:45">
      <c r="A269" s="45"/>
      <c r="B269" s="44"/>
      <c r="C269" s="44"/>
      <c r="D269" s="44"/>
      <c r="E269" s="44"/>
      <c r="F269" s="38"/>
      <c r="G269" s="38"/>
      <c r="H269" s="38"/>
      <c r="I269" s="59"/>
      <c r="J269" s="26"/>
      <c r="K269" s="26"/>
      <c r="L269" s="45"/>
      <c r="M269" s="38"/>
      <c r="N269" s="38"/>
      <c r="O269" s="68"/>
      <c r="P269" s="72"/>
      <c r="Q269" s="72"/>
      <c r="R269" s="30"/>
      <c r="S269" s="30"/>
      <c r="T269" s="30"/>
      <c r="U269" s="30"/>
      <c r="V269" s="77"/>
      <c r="W269" s="65"/>
      <c r="X269" s="69"/>
      <c r="AE269" s="41"/>
      <c r="AF269" s="41"/>
      <c r="AH269" s="41"/>
      <c r="AI269" s="41"/>
      <c r="AK269" s="70"/>
      <c r="AL269" s="70"/>
      <c r="AM269" s="70"/>
      <c r="AN269" s="70"/>
      <c r="AP269" s="27"/>
      <c r="AR269" s="27"/>
      <c r="AS269" s="27"/>
    </row>
    <row r="270" spans="1:45">
      <c r="A270" s="45"/>
      <c r="B270" s="44"/>
      <c r="C270" s="44"/>
      <c r="D270" s="44"/>
      <c r="E270" s="44"/>
      <c r="F270" s="38"/>
      <c r="G270" s="38"/>
      <c r="H270" s="38"/>
      <c r="I270" s="59"/>
      <c r="J270" s="26"/>
      <c r="K270" s="26"/>
      <c r="L270" s="45"/>
      <c r="M270" s="38"/>
      <c r="N270" s="38"/>
      <c r="O270" s="68"/>
      <c r="P270" s="72"/>
      <c r="Q270" s="72"/>
      <c r="R270" s="30"/>
      <c r="S270" s="30"/>
      <c r="T270" s="30"/>
      <c r="U270" s="30"/>
      <c r="V270" s="77"/>
      <c r="W270" s="65"/>
      <c r="X270" s="69"/>
      <c r="AE270" s="41"/>
      <c r="AF270" s="41"/>
      <c r="AH270" s="41"/>
      <c r="AI270" s="41"/>
      <c r="AK270" s="70"/>
      <c r="AL270" s="70"/>
      <c r="AM270" s="70"/>
      <c r="AN270" s="70"/>
      <c r="AP270" s="27"/>
      <c r="AR270" s="27"/>
      <c r="AS270" s="27"/>
    </row>
    <row r="271" spans="1:45">
      <c r="A271" s="45"/>
      <c r="B271" s="44"/>
      <c r="C271" s="44"/>
      <c r="D271" s="44"/>
      <c r="E271" s="44"/>
      <c r="F271" s="38"/>
      <c r="G271" s="38"/>
      <c r="H271" s="38"/>
      <c r="I271" s="59"/>
      <c r="J271" s="26"/>
      <c r="K271" s="26"/>
      <c r="L271" s="45"/>
      <c r="M271" s="38"/>
      <c r="N271" s="38"/>
      <c r="O271" s="68"/>
      <c r="P271" s="72"/>
      <c r="Q271" s="72"/>
      <c r="R271" s="30"/>
      <c r="S271" s="30"/>
      <c r="T271" s="30"/>
      <c r="U271" s="30"/>
      <c r="V271" s="77"/>
      <c r="W271" s="65"/>
      <c r="X271" s="69"/>
      <c r="AE271" s="41"/>
      <c r="AF271" s="41"/>
      <c r="AH271" s="41"/>
      <c r="AI271" s="41"/>
      <c r="AK271" s="70"/>
      <c r="AL271" s="70"/>
      <c r="AM271" s="70"/>
      <c r="AN271" s="70"/>
      <c r="AP271" s="27"/>
      <c r="AR271" s="27"/>
      <c r="AS271" s="27"/>
    </row>
    <row r="272" spans="1:45">
      <c r="A272" s="45"/>
      <c r="B272" s="44"/>
      <c r="C272" s="44"/>
      <c r="D272" s="44"/>
      <c r="E272" s="44"/>
      <c r="F272" s="38"/>
      <c r="G272" s="38"/>
      <c r="H272" s="38"/>
      <c r="I272" s="59"/>
      <c r="J272" s="26"/>
      <c r="K272" s="26"/>
      <c r="L272" s="45"/>
      <c r="M272" s="38"/>
      <c r="N272" s="38"/>
      <c r="O272" s="68"/>
      <c r="P272" s="72"/>
      <c r="Q272" s="72"/>
      <c r="R272" s="30"/>
      <c r="S272" s="30"/>
      <c r="T272" s="30"/>
      <c r="U272" s="30"/>
      <c r="V272" s="77"/>
      <c r="W272" s="65"/>
      <c r="X272" s="69"/>
      <c r="AE272" s="41"/>
      <c r="AF272" s="41"/>
      <c r="AH272" s="41"/>
      <c r="AI272" s="41"/>
      <c r="AK272" s="70"/>
      <c r="AL272" s="70"/>
      <c r="AM272" s="70"/>
      <c r="AN272" s="70"/>
      <c r="AP272" s="27"/>
      <c r="AR272" s="27"/>
      <c r="AS272" s="27"/>
    </row>
    <row r="273" spans="1:45">
      <c r="A273" s="45"/>
      <c r="B273" s="44"/>
      <c r="C273" s="44"/>
      <c r="D273" s="44"/>
      <c r="E273" s="44"/>
      <c r="F273" s="38"/>
      <c r="G273" s="38"/>
      <c r="H273" s="38"/>
      <c r="I273" s="59"/>
      <c r="J273" s="26"/>
      <c r="K273" s="26"/>
      <c r="L273" s="45"/>
      <c r="M273" s="38"/>
      <c r="N273" s="38"/>
      <c r="O273" s="68"/>
      <c r="P273" s="72"/>
      <c r="Q273" s="72"/>
      <c r="R273" s="30"/>
      <c r="S273" s="30"/>
      <c r="T273" s="30"/>
      <c r="U273" s="30"/>
      <c r="V273" s="77"/>
      <c r="W273" s="65"/>
      <c r="X273" s="69"/>
      <c r="AE273" s="41"/>
      <c r="AF273" s="41"/>
      <c r="AH273" s="41"/>
      <c r="AI273" s="41"/>
      <c r="AK273" s="70"/>
      <c r="AL273" s="70"/>
      <c r="AM273" s="70"/>
      <c r="AN273" s="70"/>
      <c r="AP273" s="27"/>
      <c r="AR273" s="27"/>
      <c r="AS273" s="27"/>
    </row>
    <row r="274" spans="1:45">
      <c r="A274" s="45"/>
      <c r="B274" s="44"/>
      <c r="C274" s="44"/>
      <c r="D274" s="44"/>
      <c r="E274" s="44"/>
      <c r="F274" s="38"/>
      <c r="G274" s="38"/>
      <c r="H274" s="38"/>
      <c r="I274" s="59"/>
      <c r="J274" s="26"/>
      <c r="K274" s="26"/>
      <c r="L274" s="45"/>
      <c r="M274" s="38"/>
      <c r="N274" s="38"/>
      <c r="O274" s="68"/>
      <c r="P274" s="72"/>
      <c r="Q274" s="72"/>
      <c r="R274" s="30"/>
      <c r="S274" s="30"/>
      <c r="T274" s="30"/>
      <c r="U274" s="30"/>
      <c r="V274" s="77"/>
      <c r="W274" s="65"/>
      <c r="X274" s="69"/>
      <c r="AE274" s="41"/>
      <c r="AF274" s="41"/>
      <c r="AH274" s="41"/>
      <c r="AI274" s="41"/>
      <c r="AK274" s="70"/>
      <c r="AL274" s="70"/>
      <c r="AM274" s="70"/>
      <c r="AN274" s="70"/>
      <c r="AP274" s="27"/>
      <c r="AR274" s="27"/>
      <c r="AS274" s="27"/>
    </row>
    <row r="275" spans="1:45">
      <c r="A275" s="45"/>
      <c r="B275" s="44"/>
      <c r="C275" s="44"/>
      <c r="D275" s="44"/>
      <c r="E275" s="44"/>
      <c r="F275" s="38"/>
      <c r="G275" s="38"/>
      <c r="H275" s="38"/>
      <c r="I275" s="59"/>
      <c r="J275" s="26"/>
      <c r="K275" s="26"/>
      <c r="L275" s="45"/>
      <c r="M275" s="38"/>
      <c r="N275" s="38"/>
      <c r="O275" s="68"/>
      <c r="P275" s="72"/>
      <c r="Q275" s="72"/>
      <c r="R275" s="30"/>
      <c r="S275" s="30"/>
      <c r="T275" s="30"/>
      <c r="U275" s="30"/>
      <c r="V275" s="77"/>
      <c r="W275" s="65"/>
      <c r="X275" s="69"/>
      <c r="AE275" s="41"/>
      <c r="AF275" s="41"/>
      <c r="AH275" s="41"/>
      <c r="AI275" s="41"/>
      <c r="AK275" s="70"/>
      <c r="AL275" s="70"/>
      <c r="AM275" s="70"/>
      <c r="AN275" s="70"/>
      <c r="AP275" s="27"/>
      <c r="AR275" s="27"/>
      <c r="AS275" s="27"/>
    </row>
    <row r="276" spans="1:45">
      <c r="A276" s="45"/>
      <c r="B276" s="44"/>
      <c r="C276" s="44"/>
      <c r="D276" s="44"/>
      <c r="E276" s="44"/>
      <c r="F276" s="38"/>
      <c r="G276" s="38"/>
      <c r="H276" s="38"/>
      <c r="I276" s="59"/>
      <c r="J276" s="26"/>
      <c r="K276" s="26"/>
      <c r="L276" s="45"/>
      <c r="M276" s="38"/>
      <c r="N276" s="38"/>
      <c r="O276" s="68"/>
      <c r="P276" s="72"/>
      <c r="Q276" s="72"/>
      <c r="R276" s="30"/>
      <c r="S276" s="30"/>
      <c r="T276" s="30"/>
      <c r="U276" s="30"/>
      <c r="V276" s="77"/>
      <c r="W276" s="65"/>
      <c r="X276" s="69"/>
      <c r="AE276" s="41"/>
      <c r="AF276" s="41"/>
      <c r="AH276" s="41"/>
      <c r="AI276" s="41"/>
      <c r="AK276" s="70"/>
      <c r="AL276" s="70"/>
      <c r="AM276" s="70"/>
      <c r="AN276" s="70"/>
      <c r="AP276" s="27"/>
      <c r="AR276" s="27"/>
      <c r="AS276" s="27"/>
    </row>
    <row r="277" spans="1:45">
      <c r="A277" s="45"/>
      <c r="B277" s="44"/>
      <c r="C277" s="44"/>
      <c r="D277" s="44"/>
      <c r="E277" s="44"/>
      <c r="F277" s="38"/>
      <c r="G277" s="38"/>
      <c r="H277" s="38"/>
      <c r="I277" s="59"/>
      <c r="J277" s="26"/>
      <c r="K277" s="26"/>
      <c r="L277" s="45"/>
      <c r="M277" s="38"/>
      <c r="N277" s="38"/>
      <c r="O277" s="68"/>
      <c r="P277" s="72"/>
      <c r="Q277" s="72"/>
      <c r="R277" s="30"/>
      <c r="S277" s="30"/>
      <c r="T277" s="30"/>
      <c r="U277" s="30"/>
      <c r="V277" s="77"/>
      <c r="W277" s="65"/>
      <c r="X277" s="69"/>
      <c r="AE277" s="41"/>
      <c r="AF277" s="41"/>
      <c r="AH277" s="41"/>
      <c r="AI277" s="41"/>
      <c r="AK277" s="70"/>
      <c r="AL277" s="70"/>
      <c r="AM277" s="70"/>
      <c r="AN277" s="70"/>
      <c r="AP277" s="27"/>
      <c r="AR277" s="27"/>
      <c r="AS277" s="27"/>
    </row>
    <row r="278" spans="1:45">
      <c r="A278" s="45"/>
      <c r="B278" s="44"/>
      <c r="C278" s="44"/>
      <c r="D278" s="44"/>
      <c r="E278" s="44"/>
      <c r="F278" s="38"/>
      <c r="G278" s="38"/>
      <c r="H278" s="38"/>
      <c r="I278" s="59"/>
      <c r="J278" s="26"/>
      <c r="K278" s="26"/>
      <c r="L278" s="45"/>
      <c r="M278" s="38"/>
      <c r="N278" s="38"/>
      <c r="O278" s="68"/>
      <c r="P278" s="72"/>
      <c r="Q278" s="72"/>
      <c r="R278" s="30"/>
      <c r="S278" s="30"/>
      <c r="T278" s="30"/>
      <c r="U278" s="30"/>
      <c r="V278" s="77"/>
      <c r="W278" s="65"/>
      <c r="X278" s="69"/>
      <c r="AE278" s="41"/>
      <c r="AF278" s="41"/>
      <c r="AH278" s="41"/>
      <c r="AI278" s="41"/>
      <c r="AK278" s="70"/>
      <c r="AL278" s="70"/>
      <c r="AM278" s="70"/>
      <c r="AN278" s="70"/>
      <c r="AP278" s="27"/>
      <c r="AR278" s="27"/>
      <c r="AS278" s="27"/>
    </row>
    <row r="279" spans="1:45">
      <c r="A279" s="45"/>
      <c r="B279" s="44"/>
      <c r="C279" s="44"/>
      <c r="D279" s="44"/>
      <c r="E279" s="44"/>
      <c r="F279" s="38"/>
      <c r="G279" s="38"/>
      <c r="H279" s="38"/>
      <c r="I279" s="59"/>
      <c r="J279" s="26"/>
      <c r="K279" s="26"/>
      <c r="L279" s="45"/>
      <c r="M279" s="38"/>
      <c r="N279" s="38"/>
      <c r="O279" s="68"/>
      <c r="P279" s="72"/>
      <c r="Q279" s="72"/>
      <c r="R279" s="30"/>
      <c r="S279" s="30"/>
      <c r="T279" s="30"/>
      <c r="U279" s="30"/>
      <c r="V279" s="77"/>
      <c r="W279" s="65"/>
      <c r="X279" s="69"/>
      <c r="AE279" s="41"/>
      <c r="AF279" s="41"/>
      <c r="AH279" s="41"/>
      <c r="AI279" s="41"/>
      <c r="AK279" s="70"/>
      <c r="AL279" s="70"/>
      <c r="AM279" s="70"/>
      <c r="AN279" s="70"/>
      <c r="AP279" s="27"/>
      <c r="AR279" s="27"/>
      <c r="AS279" s="27"/>
    </row>
    <row r="280" spans="1:45">
      <c r="A280" s="45"/>
      <c r="B280" s="44"/>
      <c r="C280" s="44"/>
      <c r="D280" s="44"/>
      <c r="E280" s="44"/>
      <c r="F280" s="38"/>
      <c r="G280" s="38"/>
      <c r="H280" s="38"/>
      <c r="I280" s="59"/>
      <c r="J280" s="26"/>
      <c r="K280" s="26"/>
      <c r="L280" s="45"/>
      <c r="M280" s="38"/>
      <c r="N280" s="38"/>
      <c r="O280" s="68"/>
      <c r="P280" s="72"/>
      <c r="Q280" s="72"/>
      <c r="R280" s="30"/>
      <c r="S280" s="30"/>
      <c r="T280" s="30"/>
      <c r="U280" s="30"/>
      <c r="V280" s="77"/>
      <c r="W280" s="65"/>
      <c r="X280" s="69"/>
      <c r="AE280" s="41"/>
      <c r="AF280" s="41"/>
      <c r="AH280" s="41"/>
      <c r="AI280" s="41"/>
      <c r="AK280" s="70"/>
      <c r="AL280" s="70"/>
      <c r="AM280" s="70"/>
      <c r="AN280" s="70"/>
      <c r="AP280" s="27"/>
      <c r="AR280" s="27"/>
      <c r="AS280" s="27"/>
    </row>
    <row r="281" spans="1:45">
      <c r="A281" s="45"/>
      <c r="B281" s="44"/>
      <c r="C281" s="44"/>
      <c r="D281" s="44"/>
      <c r="E281" s="44"/>
      <c r="F281" s="38"/>
      <c r="G281" s="38"/>
      <c r="H281" s="38"/>
      <c r="I281" s="59"/>
      <c r="J281" s="26"/>
      <c r="K281" s="26"/>
      <c r="L281" s="45"/>
      <c r="M281" s="38"/>
      <c r="N281" s="38"/>
      <c r="O281" s="68"/>
      <c r="P281" s="72"/>
      <c r="Q281" s="72"/>
      <c r="R281" s="30"/>
      <c r="S281" s="30"/>
      <c r="T281" s="30"/>
      <c r="U281" s="30"/>
      <c r="V281" s="77"/>
      <c r="W281" s="65"/>
      <c r="X281" s="69"/>
      <c r="AE281" s="41"/>
      <c r="AF281" s="41"/>
      <c r="AH281" s="41"/>
      <c r="AI281" s="41"/>
      <c r="AK281" s="70"/>
      <c r="AL281" s="70"/>
      <c r="AM281" s="70"/>
      <c r="AN281" s="70"/>
      <c r="AP281" s="27"/>
      <c r="AR281" s="27"/>
      <c r="AS281" s="27"/>
    </row>
    <row r="282" spans="1:45">
      <c r="A282" s="45"/>
      <c r="B282" s="44"/>
      <c r="C282" s="44"/>
      <c r="D282" s="44"/>
      <c r="E282" s="44"/>
      <c r="F282" s="38"/>
      <c r="G282" s="38"/>
      <c r="H282" s="38"/>
      <c r="I282" s="59"/>
      <c r="J282" s="26"/>
      <c r="K282" s="26"/>
      <c r="L282" s="45"/>
      <c r="M282" s="38"/>
      <c r="N282" s="38"/>
      <c r="O282" s="68"/>
      <c r="P282" s="72"/>
      <c r="Q282" s="72"/>
      <c r="R282" s="30"/>
      <c r="S282" s="30"/>
      <c r="T282" s="30"/>
      <c r="U282" s="30"/>
      <c r="V282" s="77"/>
      <c r="W282" s="65"/>
      <c r="X282" s="69"/>
      <c r="AE282" s="41"/>
      <c r="AF282" s="41"/>
      <c r="AH282" s="41"/>
      <c r="AI282" s="41"/>
      <c r="AK282" s="70"/>
      <c r="AL282" s="70"/>
      <c r="AM282" s="70"/>
      <c r="AN282" s="70"/>
      <c r="AP282" s="27"/>
      <c r="AR282" s="27"/>
      <c r="AS282" s="27"/>
    </row>
    <row r="283" spans="1:45">
      <c r="A283" s="45"/>
      <c r="B283" s="44"/>
      <c r="C283" s="44"/>
      <c r="D283" s="44"/>
      <c r="E283" s="44"/>
      <c r="F283" s="38"/>
      <c r="G283" s="38"/>
      <c r="H283" s="38"/>
      <c r="I283" s="59"/>
      <c r="J283" s="26"/>
      <c r="K283" s="26"/>
      <c r="L283" s="45"/>
      <c r="M283" s="38"/>
      <c r="N283" s="38"/>
      <c r="O283" s="68"/>
      <c r="P283" s="72"/>
      <c r="Q283" s="72"/>
      <c r="R283" s="30"/>
      <c r="S283" s="30"/>
      <c r="T283" s="30"/>
      <c r="U283" s="30"/>
      <c r="V283" s="77"/>
      <c r="W283" s="65"/>
      <c r="X283" s="69"/>
      <c r="AE283" s="41"/>
      <c r="AF283" s="41"/>
      <c r="AH283" s="41"/>
      <c r="AI283" s="41"/>
      <c r="AK283" s="70"/>
      <c r="AL283" s="70"/>
      <c r="AM283" s="70"/>
      <c r="AN283" s="70"/>
      <c r="AP283" s="27"/>
      <c r="AR283" s="27"/>
      <c r="AS283" s="27"/>
    </row>
    <row r="284" spans="1:45">
      <c r="A284" s="45"/>
      <c r="B284" s="44"/>
      <c r="C284" s="44"/>
      <c r="D284" s="44"/>
      <c r="E284" s="44"/>
      <c r="F284" s="38"/>
      <c r="G284" s="38"/>
      <c r="H284" s="38"/>
      <c r="I284" s="59"/>
      <c r="J284" s="26"/>
      <c r="K284" s="26"/>
      <c r="L284" s="45"/>
      <c r="M284" s="38"/>
      <c r="N284" s="38"/>
      <c r="O284" s="68"/>
      <c r="P284" s="72"/>
      <c r="Q284" s="72"/>
      <c r="R284" s="30"/>
      <c r="S284" s="30"/>
      <c r="T284" s="30"/>
      <c r="U284" s="30"/>
      <c r="V284" s="77"/>
      <c r="W284" s="65"/>
      <c r="X284" s="69"/>
      <c r="AE284" s="41"/>
      <c r="AF284" s="41"/>
      <c r="AH284" s="41"/>
      <c r="AI284" s="41"/>
      <c r="AK284" s="70"/>
      <c r="AL284" s="70"/>
      <c r="AM284" s="70"/>
      <c r="AN284" s="70"/>
      <c r="AP284" s="27"/>
      <c r="AR284" s="27"/>
      <c r="AS284" s="27"/>
    </row>
    <row r="285" spans="1:45">
      <c r="A285" s="45"/>
      <c r="B285" s="44"/>
      <c r="C285" s="44"/>
      <c r="D285" s="44"/>
      <c r="E285" s="44"/>
      <c r="F285" s="38"/>
      <c r="G285" s="38"/>
      <c r="H285" s="38"/>
      <c r="I285" s="59"/>
      <c r="J285" s="26"/>
      <c r="K285" s="26"/>
      <c r="L285" s="45"/>
      <c r="M285" s="38"/>
      <c r="N285" s="38"/>
      <c r="O285" s="68"/>
      <c r="P285" s="72"/>
      <c r="Q285" s="72"/>
      <c r="R285" s="30"/>
      <c r="S285" s="30"/>
      <c r="T285" s="30"/>
      <c r="U285" s="30"/>
      <c r="V285" s="77"/>
      <c r="W285" s="65"/>
      <c r="X285" s="69"/>
      <c r="AE285" s="41"/>
      <c r="AF285" s="41"/>
      <c r="AG285" s="41"/>
      <c r="AH285" s="41"/>
      <c r="AI285" s="41"/>
      <c r="AJ285" s="81"/>
      <c r="AK285" s="70"/>
      <c r="AL285" s="70"/>
      <c r="AM285" s="70"/>
      <c r="AN285" s="70"/>
      <c r="AP285" s="27"/>
      <c r="AR285" s="27"/>
      <c r="AS285" s="27"/>
    </row>
    <row r="286" spans="1:45">
      <c r="A286" s="45"/>
      <c r="B286" s="44"/>
      <c r="C286" s="44"/>
      <c r="D286" s="44"/>
      <c r="E286" s="44"/>
      <c r="F286" s="38"/>
      <c r="G286" s="38"/>
      <c r="H286" s="38"/>
      <c r="I286" s="59"/>
      <c r="J286" s="26"/>
      <c r="K286" s="26"/>
      <c r="L286" s="45"/>
      <c r="M286" s="38"/>
      <c r="N286" s="38"/>
      <c r="O286" s="68"/>
      <c r="P286" s="72"/>
      <c r="Q286" s="72"/>
      <c r="R286" s="30"/>
      <c r="S286" s="30"/>
      <c r="T286" s="30"/>
      <c r="U286" s="30"/>
      <c r="V286" s="77"/>
      <c r="W286" s="65"/>
      <c r="X286" s="69"/>
      <c r="AE286" s="41"/>
      <c r="AF286" s="41"/>
      <c r="AH286" s="41"/>
      <c r="AI286" s="41"/>
      <c r="AK286" s="70"/>
      <c r="AL286" s="70"/>
      <c r="AM286" s="70"/>
      <c r="AN286" s="70"/>
      <c r="AP286" s="27"/>
      <c r="AR286" s="27"/>
      <c r="AS286" s="27"/>
    </row>
    <row r="287" spans="1:45">
      <c r="A287" s="45"/>
      <c r="B287" s="44"/>
      <c r="C287" s="44"/>
      <c r="D287" s="44"/>
      <c r="E287" s="44"/>
      <c r="F287" s="38"/>
      <c r="G287" s="38"/>
      <c r="H287" s="38"/>
      <c r="I287" s="59"/>
      <c r="J287" s="26"/>
      <c r="K287" s="26"/>
      <c r="L287" s="45"/>
      <c r="M287" s="38"/>
      <c r="N287" s="38"/>
      <c r="O287" s="68"/>
      <c r="P287" s="72"/>
      <c r="Q287" s="72"/>
      <c r="R287" s="30"/>
      <c r="S287" s="30"/>
      <c r="T287" s="30"/>
      <c r="U287" s="30"/>
      <c r="V287" s="77"/>
      <c r="W287" s="65"/>
      <c r="X287" s="69"/>
      <c r="AE287" s="41"/>
      <c r="AF287" s="41"/>
      <c r="AH287" s="41"/>
      <c r="AI287" s="41"/>
      <c r="AK287" s="70"/>
      <c r="AL287" s="70"/>
      <c r="AM287" s="70"/>
      <c r="AN287" s="70"/>
      <c r="AP287" s="27"/>
      <c r="AR287" s="27"/>
      <c r="AS287" s="27"/>
    </row>
    <row r="288" spans="1:45">
      <c r="A288" s="45"/>
      <c r="B288" s="44"/>
      <c r="C288" s="44"/>
      <c r="D288" s="44"/>
      <c r="E288" s="44"/>
      <c r="F288" s="38"/>
      <c r="G288" s="38"/>
      <c r="H288" s="38"/>
      <c r="I288" s="59"/>
      <c r="J288" s="26"/>
      <c r="K288" s="26"/>
      <c r="L288" s="45"/>
      <c r="M288" s="38"/>
      <c r="N288" s="38"/>
      <c r="O288" s="68"/>
      <c r="P288" s="72"/>
      <c r="Q288" s="72"/>
      <c r="R288" s="30"/>
      <c r="S288" s="30"/>
      <c r="T288" s="30"/>
      <c r="U288" s="30"/>
      <c r="V288" s="77"/>
      <c r="W288" s="65"/>
      <c r="X288" s="69"/>
      <c r="AE288" s="41"/>
      <c r="AF288" s="41"/>
      <c r="AH288" s="41"/>
      <c r="AI288" s="41"/>
      <c r="AK288" s="70"/>
      <c r="AL288" s="70"/>
      <c r="AM288" s="70"/>
      <c r="AN288" s="70"/>
      <c r="AP288" s="27"/>
      <c r="AR288" s="27"/>
      <c r="AS288" s="27"/>
    </row>
    <row r="289" spans="1:45">
      <c r="A289" s="45"/>
      <c r="B289" s="44"/>
      <c r="C289" s="44"/>
      <c r="D289" s="44"/>
      <c r="E289" s="44"/>
      <c r="F289" s="38"/>
      <c r="G289" s="38"/>
      <c r="H289" s="38"/>
      <c r="I289" s="59"/>
      <c r="J289" s="26"/>
      <c r="K289" s="26"/>
      <c r="L289" s="45"/>
      <c r="M289" s="38"/>
      <c r="N289" s="38"/>
      <c r="O289" s="68"/>
      <c r="P289" s="72"/>
      <c r="Q289" s="72"/>
      <c r="R289" s="30"/>
      <c r="S289" s="30"/>
      <c r="T289" s="30"/>
      <c r="U289" s="30"/>
      <c r="V289" s="77"/>
      <c r="W289" s="65"/>
      <c r="X289" s="69"/>
      <c r="AE289" s="41"/>
      <c r="AF289" s="41"/>
      <c r="AH289" s="41"/>
      <c r="AI289" s="41"/>
      <c r="AK289" s="70"/>
      <c r="AL289" s="70"/>
      <c r="AM289" s="70"/>
      <c r="AN289" s="70"/>
      <c r="AP289" s="27"/>
      <c r="AR289" s="27"/>
      <c r="AS289" s="27"/>
    </row>
    <row r="290" spans="1:45">
      <c r="A290" s="45"/>
      <c r="B290" s="44"/>
      <c r="C290" s="44"/>
      <c r="D290" s="44"/>
      <c r="E290" s="44"/>
      <c r="F290" s="38"/>
      <c r="G290" s="38"/>
      <c r="H290" s="38"/>
      <c r="I290" s="59"/>
      <c r="J290" s="26"/>
      <c r="K290" s="26"/>
      <c r="L290" s="45"/>
      <c r="M290" s="38"/>
      <c r="N290" s="38"/>
      <c r="O290" s="68"/>
      <c r="P290" s="72"/>
      <c r="Q290" s="72"/>
      <c r="R290" s="30"/>
      <c r="S290" s="30"/>
      <c r="T290" s="30"/>
      <c r="U290" s="30"/>
      <c r="V290" s="77"/>
      <c r="W290" s="65"/>
      <c r="X290" s="69"/>
      <c r="AE290" s="41"/>
      <c r="AF290" s="41"/>
      <c r="AH290" s="41"/>
      <c r="AI290" s="41"/>
      <c r="AK290" s="70"/>
      <c r="AL290" s="70"/>
      <c r="AM290" s="70"/>
      <c r="AN290" s="70"/>
      <c r="AP290" s="27"/>
      <c r="AR290" s="27"/>
      <c r="AS290" s="27"/>
    </row>
    <row r="291" spans="1:45">
      <c r="A291" s="45"/>
      <c r="B291" s="44"/>
      <c r="C291" s="44"/>
      <c r="D291" s="44"/>
      <c r="E291" s="44"/>
      <c r="F291" s="38"/>
      <c r="G291" s="38"/>
      <c r="H291" s="38"/>
      <c r="I291" s="59"/>
      <c r="J291" s="26"/>
      <c r="K291" s="26"/>
      <c r="L291" s="45"/>
      <c r="M291" s="38"/>
      <c r="N291" s="38"/>
      <c r="O291" s="68"/>
      <c r="P291" s="72"/>
      <c r="Q291" s="72"/>
      <c r="R291" s="30"/>
      <c r="S291" s="30"/>
      <c r="T291" s="30"/>
      <c r="U291" s="30"/>
      <c r="V291" s="77"/>
      <c r="W291" s="65"/>
      <c r="X291" s="69"/>
      <c r="AE291" s="41"/>
      <c r="AF291" s="41"/>
      <c r="AH291" s="41"/>
      <c r="AI291" s="41"/>
      <c r="AK291" s="70"/>
      <c r="AL291" s="70"/>
      <c r="AM291" s="70"/>
      <c r="AN291" s="70"/>
      <c r="AP291" s="27"/>
      <c r="AR291" s="27"/>
      <c r="AS291" s="27"/>
    </row>
    <row r="292" spans="1:45">
      <c r="A292" s="45"/>
      <c r="B292" s="44"/>
      <c r="C292" s="44"/>
      <c r="D292" s="44"/>
      <c r="E292" s="44"/>
      <c r="F292" s="38"/>
      <c r="G292" s="38"/>
      <c r="H292" s="38"/>
      <c r="I292" s="59"/>
      <c r="J292" s="26"/>
      <c r="K292" s="26"/>
      <c r="L292" s="45"/>
      <c r="M292" s="38"/>
      <c r="N292" s="38"/>
      <c r="O292" s="68"/>
      <c r="P292" s="72"/>
      <c r="Q292" s="72"/>
      <c r="R292" s="30"/>
      <c r="S292" s="30"/>
      <c r="T292" s="30"/>
      <c r="U292" s="30"/>
      <c r="V292" s="77"/>
      <c r="W292" s="65"/>
      <c r="X292" s="69"/>
      <c r="AE292" s="41"/>
      <c r="AF292" s="41"/>
      <c r="AH292" s="41"/>
      <c r="AI292" s="41"/>
      <c r="AK292" s="70"/>
      <c r="AL292" s="70"/>
      <c r="AM292" s="70"/>
      <c r="AN292" s="70"/>
      <c r="AP292" s="27"/>
      <c r="AR292" s="27"/>
      <c r="AS292" s="27"/>
    </row>
    <row r="293" spans="1:45">
      <c r="A293" s="45"/>
      <c r="B293" s="44"/>
      <c r="C293" s="44"/>
      <c r="D293" s="44"/>
      <c r="E293" s="44"/>
      <c r="F293" s="38"/>
      <c r="G293" s="38"/>
      <c r="H293" s="38"/>
      <c r="I293" s="59"/>
      <c r="J293" s="26"/>
      <c r="K293" s="26"/>
      <c r="L293" s="45"/>
      <c r="M293" s="38"/>
      <c r="N293" s="38"/>
      <c r="O293" s="68"/>
      <c r="P293" s="72"/>
      <c r="Q293" s="72"/>
      <c r="R293" s="30"/>
      <c r="S293" s="30"/>
      <c r="T293" s="30"/>
      <c r="U293" s="30"/>
      <c r="V293" s="77"/>
      <c r="W293" s="65"/>
      <c r="X293" s="69"/>
      <c r="AE293" s="41"/>
      <c r="AF293" s="41"/>
      <c r="AH293" s="41"/>
      <c r="AI293" s="41"/>
      <c r="AK293" s="70"/>
      <c r="AL293" s="70"/>
      <c r="AM293" s="70"/>
      <c r="AN293" s="70"/>
      <c r="AP293" s="27"/>
      <c r="AR293" s="27"/>
      <c r="AS293" s="27"/>
    </row>
    <row r="294" spans="1:45">
      <c r="A294" s="45"/>
      <c r="B294" s="44"/>
      <c r="C294" s="44"/>
      <c r="D294" s="44"/>
      <c r="E294" s="44"/>
      <c r="F294" s="38"/>
      <c r="G294" s="38"/>
      <c r="H294" s="38"/>
      <c r="I294" s="59"/>
      <c r="J294" s="26"/>
      <c r="K294" s="26"/>
      <c r="L294" s="45"/>
      <c r="M294" s="38"/>
      <c r="N294" s="38"/>
      <c r="O294" s="68"/>
      <c r="P294" s="72"/>
      <c r="Q294" s="72"/>
      <c r="R294" s="30"/>
      <c r="S294" s="30"/>
      <c r="T294" s="30"/>
      <c r="U294" s="30"/>
      <c r="V294" s="77"/>
      <c r="W294" s="65"/>
      <c r="X294" s="69"/>
      <c r="AE294" s="41"/>
      <c r="AF294" s="41"/>
      <c r="AH294" s="41"/>
      <c r="AI294" s="41"/>
      <c r="AK294" s="70"/>
      <c r="AL294" s="70"/>
      <c r="AM294" s="70"/>
      <c r="AN294" s="70"/>
      <c r="AP294" s="27"/>
      <c r="AR294" s="27"/>
      <c r="AS294" s="27"/>
    </row>
    <row r="295" spans="1:45">
      <c r="A295" s="45"/>
      <c r="B295" s="44"/>
      <c r="C295" s="44"/>
      <c r="D295" s="44"/>
      <c r="E295" s="44"/>
      <c r="F295" s="38"/>
      <c r="G295" s="38"/>
      <c r="H295" s="38"/>
      <c r="I295" s="59"/>
      <c r="J295" s="26"/>
      <c r="K295" s="26"/>
      <c r="L295" s="45"/>
      <c r="M295" s="38"/>
      <c r="N295" s="38"/>
      <c r="O295" s="68"/>
      <c r="P295" s="72"/>
      <c r="Q295" s="72"/>
      <c r="R295" s="30"/>
      <c r="S295" s="30"/>
      <c r="T295" s="30"/>
      <c r="U295" s="30"/>
      <c r="V295" s="77"/>
      <c r="W295" s="65"/>
      <c r="X295" s="69"/>
      <c r="AE295" s="41"/>
      <c r="AF295" s="41"/>
      <c r="AH295" s="41"/>
      <c r="AI295" s="41"/>
      <c r="AK295" s="70"/>
      <c r="AL295" s="70"/>
      <c r="AM295" s="70"/>
      <c r="AN295" s="70"/>
      <c r="AP295" s="27"/>
      <c r="AR295" s="27"/>
      <c r="AS295" s="27"/>
    </row>
    <row r="296" spans="1:45">
      <c r="A296" s="45"/>
      <c r="B296" s="44"/>
      <c r="C296" s="44"/>
      <c r="D296" s="44"/>
      <c r="E296" s="44"/>
      <c r="F296" s="38"/>
      <c r="G296" s="38"/>
      <c r="H296" s="38"/>
      <c r="I296" s="59"/>
      <c r="J296" s="26"/>
      <c r="K296" s="26"/>
      <c r="L296" s="45"/>
      <c r="M296" s="38"/>
      <c r="N296" s="38"/>
      <c r="O296" s="68"/>
      <c r="P296" s="72"/>
      <c r="Q296" s="72"/>
      <c r="R296" s="30"/>
      <c r="S296" s="30"/>
      <c r="T296" s="30"/>
      <c r="U296" s="30"/>
      <c r="V296" s="77"/>
      <c r="W296" s="65"/>
      <c r="X296" s="69"/>
      <c r="AE296" s="41"/>
      <c r="AF296" s="41"/>
      <c r="AH296" s="41"/>
      <c r="AI296" s="41"/>
      <c r="AK296" s="70"/>
      <c r="AL296" s="70"/>
      <c r="AM296" s="70"/>
      <c r="AN296" s="70"/>
      <c r="AP296" s="27"/>
      <c r="AR296" s="27"/>
      <c r="AS296" s="27"/>
    </row>
    <row r="297" spans="1:45">
      <c r="A297" s="45"/>
      <c r="B297" s="44"/>
      <c r="C297" s="44"/>
      <c r="D297" s="44"/>
      <c r="E297" s="44"/>
      <c r="F297" s="38"/>
      <c r="G297" s="38"/>
      <c r="H297" s="38"/>
      <c r="I297" s="59"/>
      <c r="J297" s="26"/>
      <c r="K297" s="26"/>
      <c r="L297" s="45"/>
      <c r="M297" s="38"/>
      <c r="N297" s="38"/>
      <c r="O297" s="68"/>
      <c r="P297" s="72"/>
      <c r="Q297" s="72"/>
      <c r="R297" s="30"/>
      <c r="S297" s="30"/>
      <c r="T297" s="30"/>
      <c r="U297" s="30"/>
      <c r="V297" s="77"/>
      <c r="W297" s="65"/>
      <c r="X297" s="69"/>
      <c r="AE297" s="41"/>
      <c r="AF297" s="41"/>
      <c r="AH297" s="41"/>
      <c r="AI297" s="41"/>
      <c r="AK297" s="70"/>
      <c r="AL297" s="70"/>
      <c r="AM297" s="70"/>
      <c r="AN297" s="70"/>
      <c r="AP297" s="27"/>
      <c r="AR297" s="27"/>
      <c r="AS297" s="27"/>
    </row>
    <row r="298" spans="1:45">
      <c r="A298" s="45"/>
      <c r="B298" s="44"/>
      <c r="C298" s="44"/>
      <c r="D298" s="44"/>
      <c r="E298" s="44"/>
      <c r="F298" s="38"/>
      <c r="G298" s="38"/>
      <c r="H298" s="38"/>
      <c r="I298" s="59"/>
      <c r="J298" s="26"/>
      <c r="K298" s="26"/>
      <c r="L298" s="45"/>
      <c r="M298" s="38"/>
      <c r="N298" s="38"/>
      <c r="O298" s="68"/>
      <c r="P298" s="72"/>
      <c r="Q298" s="72"/>
      <c r="R298" s="30"/>
      <c r="S298" s="30"/>
      <c r="T298" s="30"/>
      <c r="U298" s="30"/>
      <c r="V298" s="77"/>
      <c r="W298" s="65"/>
      <c r="X298" s="69"/>
      <c r="AE298" s="41"/>
      <c r="AF298" s="41"/>
      <c r="AH298" s="41"/>
      <c r="AI298" s="41"/>
      <c r="AK298" s="70"/>
      <c r="AL298" s="70"/>
      <c r="AM298" s="70"/>
      <c r="AN298" s="70"/>
      <c r="AP298" s="27"/>
      <c r="AR298" s="27"/>
      <c r="AS298" s="27"/>
    </row>
    <row r="299" spans="1:45">
      <c r="A299" s="45"/>
      <c r="B299" s="44"/>
      <c r="C299" s="44"/>
      <c r="D299" s="44"/>
      <c r="E299" s="44"/>
      <c r="F299" s="38"/>
      <c r="G299" s="38"/>
      <c r="H299" s="38"/>
      <c r="I299" s="59"/>
      <c r="J299" s="26"/>
      <c r="K299" s="26"/>
      <c r="L299" s="45"/>
      <c r="M299" s="38"/>
      <c r="N299" s="38"/>
      <c r="O299" s="68"/>
      <c r="P299" s="72"/>
      <c r="Q299" s="72"/>
      <c r="R299" s="30"/>
      <c r="S299" s="30"/>
      <c r="T299" s="30"/>
      <c r="U299" s="30"/>
      <c r="V299" s="77"/>
      <c r="W299" s="65"/>
      <c r="X299" s="69"/>
      <c r="AE299" s="41"/>
      <c r="AF299" s="41"/>
      <c r="AH299" s="41"/>
      <c r="AI299" s="41"/>
      <c r="AK299" s="70"/>
      <c r="AL299" s="70"/>
      <c r="AM299" s="70"/>
      <c r="AN299" s="70"/>
      <c r="AP299" s="27"/>
      <c r="AR299" s="27"/>
      <c r="AS299" s="27"/>
    </row>
    <row r="300" spans="1:45">
      <c r="A300" s="45"/>
      <c r="B300" s="44"/>
      <c r="C300" s="44"/>
      <c r="D300" s="44"/>
      <c r="E300" s="44"/>
      <c r="F300" s="38"/>
      <c r="G300" s="38"/>
      <c r="H300" s="38"/>
      <c r="I300" s="59"/>
      <c r="J300" s="26"/>
      <c r="K300" s="26"/>
      <c r="L300" s="45"/>
      <c r="M300" s="38"/>
      <c r="N300" s="38"/>
      <c r="O300" s="68"/>
      <c r="P300" s="72"/>
      <c r="Q300" s="72"/>
      <c r="R300" s="30"/>
      <c r="S300" s="30"/>
      <c r="T300" s="30"/>
      <c r="U300" s="30"/>
      <c r="V300" s="77"/>
      <c r="W300" s="65"/>
      <c r="X300" s="69"/>
      <c r="AE300" s="41"/>
      <c r="AF300" s="41"/>
      <c r="AH300" s="41"/>
      <c r="AI300" s="41"/>
      <c r="AK300" s="70"/>
      <c r="AL300" s="70"/>
      <c r="AM300" s="70"/>
      <c r="AN300" s="70"/>
      <c r="AP300" s="27"/>
      <c r="AR300" s="27"/>
      <c r="AS300" s="27"/>
    </row>
    <row r="301" spans="1:45">
      <c r="A301" s="45"/>
      <c r="B301" s="44"/>
      <c r="C301" s="44"/>
      <c r="D301" s="44"/>
      <c r="E301" s="44"/>
      <c r="F301" s="38"/>
      <c r="G301" s="38"/>
      <c r="H301" s="38"/>
      <c r="I301" s="59"/>
      <c r="J301" s="26"/>
      <c r="K301" s="26"/>
      <c r="L301" s="45"/>
      <c r="M301" s="38"/>
      <c r="N301" s="38"/>
      <c r="O301" s="68"/>
      <c r="P301" s="72"/>
      <c r="Q301" s="72"/>
      <c r="R301" s="30"/>
      <c r="S301" s="30"/>
      <c r="T301" s="30"/>
      <c r="U301" s="30"/>
      <c r="V301" s="77"/>
      <c r="W301" s="65"/>
      <c r="X301" s="69"/>
      <c r="AE301" s="41"/>
      <c r="AF301" s="41"/>
      <c r="AH301" s="41"/>
      <c r="AI301" s="41"/>
      <c r="AK301" s="70"/>
      <c r="AL301" s="70"/>
      <c r="AM301" s="70"/>
      <c r="AN301" s="70"/>
      <c r="AP301" s="27"/>
      <c r="AR301" s="27"/>
      <c r="AS301" s="27"/>
    </row>
    <row r="302" spans="1:45">
      <c r="A302" s="45"/>
      <c r="B302" s="44"/>
      <c r="C302" s="44"/>
      <c r="D302" s="44"/>
      <c r="E302" s="44"/>
      <c r="F302" s="38"/>
      <c r="G302" s="38"/>
      <c r="H302" s="38"/>
      <c r="I302" s="59"/>
      <c r="J302" s="26"/>
      <c r="K302" s="26"/>
      <c r="L302" s="45"/>
      <c r="M302" s="38"/>
      <c r="N302" s="38"/>
      <c r="O302" s="68"/>
      <c r="P302" s="72"/>
      <c r="Q302" s="72"/>
      <c r="R302" s="30"/>
      <c r="S302" s="30"/>
      <c r="T302" s="30"/>
      <c r="U302" s="30"/>
      <c r="V302" s="77"/>
      <c r="W302" s="65"/>
      <c r="X302" s="69"/>
      <c r="AE302" s="41"/>
      <c r="AF302" s="41"/>
      <c r="AH302" s="41"/>
      <c r="AI302" s="41"/>
      <c r="AK302" s="70"/>
      <c r="AL302" s="70"/>
      <c r="AM302" s="70"/>
      <c r="AN302" s="70"/>
      <c r="AP302" s="27"/>
      <c r="AR302" s="27"/>
      <c r="AS302" s="27"/>
    </row>
    <row r="303" spans="1:45">
      <c r="A303" s="45"/>
      <c r="B303" s="44"/>
      <c r="C303" s="44"/>
      <c r="D303" s="44"/>
      <c r="E303" s="44"/>
      <c r="F303" s="38"/>
      <c r="G303" s="38"/>
      <c r="H303" s="38"/>
      <c r="I303" s="59"/>
      <c r="J303" s="26"/>
      <c r="K303" s="26"/>
      <c r="L303" s="45"/>
      <c r="M303" s="38"/>
      <c r="N303" s="38"/>
      <c r="O303" s="68"/>
      <c r="P303" s="72"/>
      <c r="Q303" s="72"/>
      <c r="R303" s="30"/>
      <c r="S303" s="30"/>
      <c r="T303" s="30"/>
      <c r="U303" s="30"/>
      <c r="V303" s="77"/>
      <c r="W303" s="65"/>
      <c r="X303" s="69"/>
      <c r="AE303" s="41"/>
      <c r="AF303" s="41"/>
      <c r="AH303" s="41"/>
      <c r="AI303" s="41"/>
      <c r="AK303" s="70"/>
      <c r="AL303" s="70"/>
      <c r="AM303" s="70"/>
      <c r="AN303" s="70"/>
      <c r="AP303" s="27"/>
      <c r="AR303" s="27"/>
      <c r="AS303" s="27"/>
    </row>
    <row r="304" spans="1:45">
      <c r="A304" s="45"/>
      <c r="B304" s="44"/>
      <c r="C304" s="44"/>
      <c r="D304" s="44"/>
      <c r="E304" s="44"/>
      <c r="F304" s="38"/>
      <c r="G304" s="38"/>
      <c r="H304" s="38"/>
      <c r="I304" s="59"/>
      <c r="J304" s="26"/>
      <c r="K304" s="26"/>
      <c r="L304" s="45"/>
      <c r="M304" s="38"/>
      <c r="N304" s="38"/>
      <c r="O304" s="68"/>
      <c r="P304" s="72"/>
      <c r="Q304" s="72"/>
      <c r="R304" s="30"/>
      <c r="S304" s="30"/>
      <c r="T304" s="30"/>
      <c r="U304" s="30"/>
      <c r="V304" s="77"/>
      <c r="W304" s="65"/>
      <c r="X304" s="69"/>
      <c r="AE304" s="41"/>
      <c r="AF304" s="41"/>
      <c r="AH304" s="41"/>
      <c r="AI304" s="41"/>
      <c r="AK304" s="70"/>
      <c r="AL304" s="70"/>
      <c r="AM304" s="70"/>
      <c r="AN304" s="70"/>
      <c r="AP304" s="27"/>
      <c r="AR304" s="27"/>
      <c r="AS304" s="27"/>
    </row>
    <row r="305" spans="1:45">
      <c r="A305" s="45"/>
      <c r="B305" s="44"/>
      <c r="C305" s="44"/>
      <c r="D305" s="44"/>
      <c r="E305" s="44"/>
      <c r="F305" s="38"/>
      <c r="G305" s="38"/>
      <c r="H305" s="38"/>
      <c r="I305" s="59"/>
      <c r="J305" s="26"/>
      <c r="K305" s="26"/>
      <c r="L305" s="45"/>
      <c r="M305" s="38"/>
      <c r="N305" s="38"/>
      <c r="O305" s="68"/>
      <c r="P305" s="72"/>
      <c r="Q305" s="72"/>
      <c r="R305" s="30"/>
      <c r="S305" s="30"/>
      <c r="T305" s="30"/>
      <c r="U305" s="30"/>
      <c r="V305" s="77"/>
      <c r="W305" s="65"/>
      <c r="X305" s="69"/>
      <c r="AE305" s="41"/>
      <c r="AF305" s="41"/>
      <c r="AH305" s="41"/>
      <c r="AI305" s="41"/>
      <c r="AK305" s="70"/>
      <c r="AL305" s="70"/>
      <c r="AM305" s="70"/>
      <c r="AN305" s="70"/>
      <c r="AP305" s="27"/>
      <c r="AR305" s="27"/>
      <c r="AS305" s="27"/>
    </row>
    <row r="306" spans="1:45">
      <c r="A306" s="45"/>
      <c r="B306" s="44"/>
      <c r="C306" s="44"/>
      <c r="D306" s="44"/>
      <c r="E306" s="44"/>
      <c r="F306" s="38"/>
      <c r="G306" s="38"/>
      <c r="H306" s="38"/>
      <c r="I306" s="59"/>
      <c r="J306" s="26"/>
      <c r="K306" s="26"/>
      <c r="L306" s="45"/>
      <c r="M306" s="38"/>
      <c r="N306" s="38"/>
      <c r="O306" s="68"/>
      <c r="P306" s="72"/>
      <c r="Q306" s="72"/>
      <c r="R306" s="30"/>
      <c r="S306" s="30"/>
      <c r="T306" s="30"/>
      <c r="U306" s="30"/>
      <c r="V306" s="77"/>
      <c r="W306" s="65"/>
      <c r="X306" s="69"/>
      <c r="AE306" s="41"/>
      <c r="AF306" s="41"/>
      <c r="AG306" s="41"/>
      <c r="AH306" s="41"/>
      <c r="AI306" s="41"/>
      <c r="AK306" s="70"/>
      <c r="AL306" s="70"/>
      <c r="AM306" s="70"/>
      <c r="AN306" s="70"/>
      <c r="AP306" s="27"/>
      <c r="AR306" s="27"/>
      <c r="AS306" s="27"/>
    </row>
    <row r="307" spans="1:45">
      <c r="A307" s="45"/>
      <c r="B307" s="44"/>
      <c r="C307" s="44"/>
      <c r="D307" s="44"/>
      <c r="E307" s="44"/>
      <c r="F307" s="38"/>
      <c r="G307" s="38"/>
      <c r="H307" s="38"/>
      <c r="I307" s="59"/>
      <c r="J307" s="26"/>
      <c r="K307" s="26"/>
      <c r="L307" s="45"/>
      <c r="M307" s="38"/>
      <c r="N307" s="38"/>
      <c r="O307" s="68"/>
      <c r="P307" s="72"/>
      <c r="Q307" s="72"/>
      <c r="R307" s="30"/>
      <c r="S307" s="30"/>
      <c r="T307" s="30"/>
      <c r="U307" s="30"/>
      <c r="V307" s="77"/>
      <c r="W307" s="65"/>
      <c r="X307" s="69"/>
      <c r="AE307" s="41"/>
      <c r="AF307" s="41"/>
      <c r="AG307" s="41"/>
      <c r="AH307" s="41"/>
      <c r="AI307" s="41"/>
      <c r="AJ307" s="81"/>
      <c r="AK307" s="70"/>
      <c r="AL307" s="70"/>
      <c r="AM307" s="70"/>
      <c r="AN307" s="70"/>
      <c r="AP307" s="27"/>
      <c r="AR307" s="27"/>
      <c r="AS307" s="27"/>
    </row>
    <row r="308" spans="1:45">
      <c r="A308" s="45"/>
      <c r="B308" s="44"/>
      <c r="C308" s="44"/>
      <c r="D308" s="44"/>
      <c r="E308" s="44"/>
      <c r="F308" s="38"/>
      <c r="G308" s="38"/>
      <c r="H308" s="38"/>
      <c r="I308" s="59"/>
      <c r="J308" s="26"/>
      <c r="K308" s="26"/>
      <c r="L308" s="45"/>
      <c r="M308" s="38"/>
      <c r="N308" s="38"/>
      <c r="O308" s="68"/>
      <c r="P308" s="72"/>
      <c r="Q308" s="72"/>
      <c r="R308" s="30"/>
      <c r="S308" s="30"/>
      <c r="T308" s="30"/>
      <c r="U308" s="30"/>
      <c r="V308" s="77"/>
      <c r="W308" s="65"/>
      <c r="X308" s="69"/>
      <c r="AE308" s="41"/>
      <c r="AF308" s="41"/>
      <c r="AH308" s="41"/>
      <c r="AI308" s="41"/>
      <c r="AK308" s="70"/>
      <c r="AL308" s="70"/>
      <c r="AM308" s="70"/>
      <c r="AN308" s="70"/>
      <c r="AP308" s="27"/>
      <c r="AR308" s="27"/>
      <c r="AS308" s="27"/>
    </row>
    <row r="309" spans="1:45">
      <c r="A309" s="45"/>
      <c r="B309" s="44"/>
      <c r="C309" s="44"/>
      <c r="D309" s="44"/>
      <c r="E309" s="44"/>
      <c r="F309" s="38"/>
      <c r="G309" s="38"/>
      <c r="H309" s="38"/>
      <c r="I309" s="59"/>
      <c r="J309" s="26"/>
      <c r="K309" s="26"/>
      <c r="L309" s="45"/>
      <c r="M309" s="38"/>
      <c r="N309" s="38"/>
      <c r="O309" s="68"/>
      <c r="P309" s="72"/>
      <c r="Q309" s="72"/>
      <c r="R309" s="30"/>
      <c r="S309" s="30"/>
      <c r="T309" s="30"/>
      <c r="U309" s="30"/>
      <c r="V309" s="77"/>
      <c r="W309" s="65"/>
      <c r="X309" s="69"/>
      <c r="AE309" s="41"/>
      <c r="AF309" s="41"/>
      <c r="AH309" s="41"/>
      <c r="AI309" s="41"/>
      <c r="AK309" s="70"/>
      <c r="AL309" s="70"/>
      <c r="AM309" s="70"/>
      <c r="AN309" s="70"/>
      <c r="AP309" s="27"/>
      <c r="AR309" s="27"/>
      <c r="AS309" s="27"/>
    </row>
    <row r="310" spans="1:45">
      <c r="A310" s="45"/>
      <c r="B310" s="44"/>
      <c r="C310" s="44"/>
      <c r="D310" s="44"/>
      <c r="E310" s="44"/>
      <c r="F310" s="38"/>
      <c r="G310" s="38"/>
      <c r="H310" s="38"/>
      <c r="I310" s="59"/>
      <c r="J310" s="26"/>
      <c r="K310" s="26"/>
      <c r="L310" s="45"/>
      <c r="M310" s="38"/>
      <c r="N310" s="38"/>
      <c r="O310" s="68"/>
      <c r="P310" s="72"/>
      <c r="Q310" s="72"/>
      <c r="R310" s="30"/>
      <c r="S310" s="30"/>
      <c r="T310" s="30"/>
      <c r="U310" s="30"/>
      <c r="V310" s="77"/>
      <c r="W310" s="65"/>
      <c r="X310" s="69"/>
      <c r="AE310" s="41"/>
      <c r="AF310" s="41"/>
      <c r="AH310" s="41"/>
      <c r="AI310" s="41"/>
      <c r="AK310" s="70"/>
      <c r="AL310" s="70"/>
      <c r="AM310" s="70"/>
      <c r="AN310" s="70"/>
      <c r="AP310" s="27"/>
      <c r="AR310" s="27"/>
      <c r="AS310" s="27"/>
    </row>
    <row r="311" spans="1:45">
      <c r="A311" s="45"/>
      <c r="B311" s="44"/>
      <c r="C311" s="44"/>
      <c r="D311" s="44"/>
      <c r="E311" s="44"/>
      <c r="F311" s="38"/>
      <c r="G311" s="38"/>
      <c r="H311" s="38"/>
      <c r="I311" s="59"/>
      <c r="J311" s="26"/>
      <c r="K311" s="26"/>
      <c r="L311" s="45"/>
      <c r="M311" s="38"/>
      <c r="N311" s="38"/>
      <c r="O311" s="68"/>
      <c r="P311" s="72"/>
      <c r="Q311" s="72"/>
      <c r="R311" s="30"/>
      <c r="S311" s="30"/>
      <c r="T311" s="30"/>
      <c r="U311" s="30"/>
      <c r="V311" s="77"/>
      <c r="W311" s="65"/>
      <c r="X311" s="69"/>
      <c r="AE311" s="41"/>
      <c r="AF311" s="41"/>
      <c r="AH311" s="41"/>
      <c r="AI311" s="41"/>
      <c r="AK311" s="70"/>
      <c r="AL311" s="70"/>
      <c r="AM311" s="70"/>
      <c r="AN311" s="70"/>
      <c r="AP311" s="27"/>
      <c r="AR311" s="27"/>
      <c r="AS311" s="27"/>
    </row>
    <row r="312" spans="1:45">
      <c r="A312" s="45"/>
      <c r="B312" s="44"/>
      <c r="C312" s="44"/>
      <c r="D312" s="44"/>
      <c r="E312" s="44"/>
      <c r="F312" s="38"/>
      <c r="G312" s="38"/>
      <c r="H312" s="38"/>
      <c r="I312" s="59"/>
      <c r="J312" s="26"/>
      <c r="K312" s="26"/>
      <c r="L312" s="45"/>
      <c r="M312" s="38"/>
      <c r="N312" s="38"/>
      <c r="O312" s="68"/>
      <c r="P312" s="72"/>
      <c r="Q312" s="72"/>
      <c r="R312" s="30"/>
      <c r="S312" s="30"/>
      <c r="T312" s="30"/>
      <c r="U312" s="30"/>
      <c r="V312" s="77"/>
      <c r="W312" s="65"/>
      <c r="X312" s="69"/>
      <c r="AE312" s="41"/>
      <c r="AF312" s="41"/>
      <c r="AH312" s="41"/>
      <c r="AI312" s="41"/>
      <c r="AK312" s="70"/>
      <c r="AL312" s="70"/>
      <c r="AM312" s="70"/>
      <c r="AN312" s="70"/>
      <c r="AP312" s="27"/>
      <c r="AR312" s="27"/>
      <c r="AS312" s="27"/>
    </row>
    <row r="313" spans="1:45">
      <c r="A313" s="45"/>
      <c r="B313" s="44"/>
      <c r="C313" s="44"/>
      <c r="D313" s="44"/>
      <c r="E313" s="44"/>
      <c r="F313" s="38"/>
      <c r="G313" s="38"/>
      <c r="H313" s="38"/>
      <c r="I313" s="59"/>
      <c r="J313" s="26"/>
      <c r="K313" s="26"/>
      <c r="L313" s="45"/>
      <c r="M313" s="38"/>
      <c r="N313" s="38"/>
      <c r="O313" s="68"/>
      <c r="P313" s="72"/>
      <c r="Q313" s="72"/>
      <c r="R313" s="30"/>
      <c r="S313" s="30"/>
      <c r="T313" s="30"/>
      <c r="U313" s="30"/>
      <c r="V313" s="77"/>
      <c r="W313" s="65"/>
      <c r="X313" s="69"/>
      <c r="AE313" s="41"/>
      <c r="AF313" s="41"/>
      <c r="AH313" s="41"/>
      <c r="AI313" s="41"/>
      <c r="AK313" s="70"/>
      <c r="AL313" s="70"/>
      <c r="AM313" s="70"/>
      <c r="AN313" s="70"/>
      <c r="AP313" s="27"/>
      <c r="AR313" s="27"/>
      <c r="AS313" s="27"/>
    </row>
    <row r="314" spans="1:45">
      <c r="A314" s="45"/>
      <c r="B314" s="44"/>
      <c r="C314" s="44"/>
      <c r="D314" s="44"/>
      <c r="E314" s="44"/>
      <c r="F314" s="38"/>
      <c r="G314" s="38"/>
      <c r="H314" s="38"/>
      <c r="I314" s="59"/>
      <c r="J314" s="26"/>
      <c r="K314" s="26"/>
      <c r="L314" s="45"/>
      <c r="M314" s="38"/>
      <c r="N314" s="38"/>
      <c r="O314" s="68"/>
      <c r="P314" s="72"/>
      <c r="Q314" s="72"/>
      <c r="R314" s="30"/>
      <c r="S314" s="30"/>
      <c r="T314" s="30"/>
      <c r="U314" s="30"/>
      <c r="V314" s="77"/>
      <c r="W314" s="65"/>
      <c r="X314" s="69"/>
      <c r="AE314" s="41"/>
      <c r="AF314" s="41"/>
      <c r="AH314" s="41"/>
      <c r="AI314" s="41"/>
      <c r="AK314" s="70"/>
      <c r="AL314" s="70"/>
      <c r="AM314" s="70"/>
      <c r="AN314" s="70"/>
      <c r="AP314" s="27"/>
      <c r="AR314" s="27"/>
      <c r="AS314" s="27"/>
    </row>
    <row r="315" spans="1:45">
      <c r="A315" s="45"/>
      <c r="B315" s="44"/>
      <c r="C315" s="44"/>
      <c r="D315" s="44"/>
      <c r="E315" s="44"/>
      <c r="F315" s="38"/>
      <c r="G315" s="38"/>
      <c r="H315" s="38"/>
      <c r="I315" s="59"/>
      <c r="J315" s="26"/>
      <c r="K315" s="26"/>
      <c r="L315" s="45"/>
      <c r="M315" s="38"/>
      <c r="N315" s="38"/>
      <c r="O315" s="68"/>
      <c r="P315" s="72"/>
      <c r="Q315" s="72"/>
      <c r="R315" s="30"/>
      <c r="S315" s="30"/>
      <c r="T315" s="30"/>
      <c r="U315" s="30"/>
      <c r="V315" s="77"/>
      <c r="W315" s="65"/>
      <c r="X315" s="69"/>
      <c r="AE315" s="41"/>
      <c r="AF315" s="41"/>
      <c r="AH315" s="41"/>
      <c r="AI315" s="41"/>
      <c r="AK315" s="70"/>
      <c r="AL315" s="70"/>
      <c r="AM315" s="70"/>
      <c r="AN315" s="70"/>
      <c r="AP315" s="27"/>
      <c r="AR315" s="27"/>
      <c r="AS315" s="27"/>
    </row>
    <row r="316" spans="1:45">
      <c r="A316" s="45"/>
      <c r="B316" s="44"/>
      <c r="C316" s="44"/>
      <c r="D316" s="44"/>
      <c r="E316" s="44"/>
      <c r="F316" s="38"/>
      <c r="G316" s="38"/>
      <c r="H316" s="38"/>
      <c r="I316" s="59"/>
      <c r="J316" s="26"/>
      <c r="K316" s="26"/>
      <c r="L316" s="45"/>
      <c r="M316" s="38"/>
      <c r="N316" s="38"/>
      <c r="O316" s="68"/>
      <c r="P316" s="72"/>
      <c r="Q316" s="72"/>
      <c r="R316" s="30"/>
      <c r="S316" s="30"/>
      <c r="T316" s="30"/>
      <c r="U316" s="30"/>
      <c r="V316" s="77"/>
      <c r="W316" s="65"/>
      <c r="X316" s="69"/>
      <c r="AE316" s="41"/>
      <c r="AF316" s="41"/>
      <c r="AH316" s="41"/>
      <c r="AI316" s="41"/>
      <c r="AK316" s="70"/>
      <c r="AL316" s="70"/>
      <c r="AM316" s="70"/>
      <c r="AN316" s="70"/>
      <c r="AP316" s="27"/>
      <c r="AR316" s="27"/>
      <c r="AS316" s="27"/>
    </row>
    <row r="317" spans="1:45">
      <c r="A317" s="45"/>
      <c r="B317" s="44"/>
      <c r="C317" s="44"/>
      <c r="D317" s="44"/>
      <c r="E317" s="44"/>
      <c r="F317" s="38"/>
      <c r="G317" s="38"/>
      <c r="H317" s="38"/>
      <c r="I317" s="59"/>
      <c r="J317" s="26"/>
      <c r="K317" s="26"/>
      <c r="L317" s="45"/>
      <c r="M317" s="38"/>
      <c r="N317" s="38"/>
      <c r="O317" s="68"/>
      <c r="P317" s="72"/>
      <c r="Q317" s="72"/>
      <c r="R317" s="30"/>
      <c r="S317" s="30"/>
      <c r="T317" s="30"/>
      <c r="U317" s="30"/>
      <c r="V317" s="77"/>
      <c r="W317" s="65"/>
      <c r="X317" s="69"/>
      <c r="AE317" s="41"/>
      <c r="AF317" s="41"/>
      <c r="AH317" s="41"/>
      <c r="AI317" s="41"/>
      <c r="AK317" s="70"/>
      <c r="AL317" s="70"/>
      <c r="AM317" s="70"/>
      <c r="AN317" s="70"/>
      <c r="AP317" s="27"/>
      <c r="AR317" s="27"/>
      <c r="AS317" s="27"/>
    </row>
    <row r="318" spans="1:45">
      <c r="A318" s="45"/>
      <c r="B318" s="44"/>
      <c r="C318" s="44"/>
      <c r="D318" s="44"/>
      <c r="E318" s="44"/>
      <c r="F318" s="38"/>
      <c r="G318" s="38"/>
      <c r="H318" s="38"/>
      <c r="I318" s="59"/>
      <c r="J318" s="26"/>
      <c r="K318" s="26"/>
      <c r="L318" s="45"/>
      <c r="M318" s="38"/>
      <c r="N318" s="38"/>
      <c r="O318" s="68"/>
      <c r="P318" s="72"/>
      <c r="Q318" s="72"/>
      <c r="R318" s="30"/>
      <c r="S318" s="30"/>
      <c r="T318" s="30"/>
      <c r="U318" s="30"/>
      <c r="V318" s="77"/>
      <c r="W318" s="65"/>
      <c r="X318" s="69"/>
      <c r="AE318" s="41"/>
      <c r="AF318" s="41"/>
      <c r="AH318" s="41"/>
      <c r="AI318" s="41"/>
      <c r="AK318" s="70"/>
      <c r="AL318" s="70"/>
      <c r="AM318" s="70"/>
      <c r="AN318" s="70"/>
      <c r="AP318" s="27"/>
      <c r="AR318" s="27"/>
      <c r="AS318" s="27"/>
    </row>
    <row r="319" spans="1:45">
      <c r="A319" s="45"/>
      <c r="B319" s="44"/>
      <c r="C319" s="44"/>
      <c r="D319" s="44"/>
      <c r="E319" s="44"/>
      <c r="F319" s="38"/>
      <c r="G319" s="38"/>
      <c r="H319" s="38"/>
      <c r="I319" s="59"/>
      <c r="J319" s="26"/>
      <c r="K319" s="26"/>
      <c r="L319" s="45"/>
      <c r="M319" s="38"/>
      <c r="N319" s="38"/>
      <c r="O319" s="68"/>
      <c r="P319" s="72"/>
      <c r="Q319" s="72"/>
      <c r="R319" s="30"/>
      <c r="S319" s="30"/>
      <c r="T319" s="30"/>
      <c r="U319" s="30"/>
      <c r="V319" s="77"/>
      <c r="W319" s="65"/>
      <c r="X319" s="69"/>
      <c r="AE319" s="41"/>
      <c r="AF319" s="41"/>
      <c r="AH319" s="41"/>
      <c r="AI319" s="41"/>
      <c r="AK319" s="70"/>
      <c r="AL319" s="70"/>
      <c r="AM319" s="70"/>
      <c r="AN319" s="70"/>
      <c r="AP319" s="27"/>
      <c r="AR319" s="27"/>
      <c r="AS319" s="27"/>
    </row>
    <row r="320" spans="1:45">
      <c r="A320" s="45"/>
      <c r="B320" s="44"/>
      <c r="C320" s="44"/>
      <c r="D320" s="44"/>
      <c r="E320" s="44"/>
      <c r="F320" s="38"/>
      <c r="G320" s="38"/>
      <c r="H320" s="38"/>
      <c r="I320" s="59"/>
      <c r="J320" s="26"/>
      <c r="K320" s="26"/>
      <c r="L320" s="45"/>
      <c r="M320" s="38"/>
      <c r="N320" s="38"/>
      <c r="O320" s="68"/>
      <c r="P320" s="72"/>
      <c r="Q320" s="72"/>
      <c r="R320" s="30"/>
      <c r="S320" s="30"/>
      <c r="T320" s="30"/>
      <c r="U320" s="30"/>
      <c r="V320" s="77"/>
      <c r="W320" s="65"/>
      <c r="X320" s="69"/>
      <c r="AE320" s="41"/>
      <c r="AF320" s="41"/>
      <c r="AH320" s="41"/>
      <c r="AI320" s="41"/>
      <c r="AK320" s="70"/>
      <c r="AL320" s="70"/>
      <c r="AM320" s="70"/>
      <c r="AN320" s="70"/>
      <c r="AP320" s="27"/>
      <c r="AR320" s="27"/>
      <c r="AS320" s="27"/>
    </row>
    <row r="321" spans="1:45">
      <c r="A321" s="45"/>
      <c r="B321" s="44"/>
      <c r="C321" s="44"/>
      <c r="D321" s="44"/>
      <c r="E321" s="44"/>
      <c r="F321" s="38"/>
      <c r="G321" s="38"/>
      <c r="H321" s="38"/>
      <c r="I321" s="59"/>
      <c r="J321" s="26"/>
      <c r="K321" s="26"/>
      <c r="L321" s="45"/>
      <c r="M321" s="38"/>
      <c r="N321" s="38"/>
      <c r="O321" s="68"/>
      <c r="P321" s="72"/>
      <c r="Q321" s="72"/>
      <c r="R321" s="30"/>
      <c r="S321" s="30"/>
      <c r="T321" s="30"/>
      <c r="U321" s="30"/>
      <c r="V321" s="77"/>
      <c r="W321" s="65"/>
      <c r="X321" s="69"/>
      <c r="AE321" s="41"/>
      <c r="AF321" s="41"/>
      <c r="AH321" s="41"/>
      <c r="AI321" s="41"/>
      <c r="AK321" s="70"/>
      <c r="AL321" s="70"/>
      <c r="AM321" s="70"/>
      <c r="AN321" s="70"/>
      <c r="AP321" s="27"/>
      <c r="AR321" s="27"/>
      <c r="AS321" s="27"/>
    </row>
    <row r="322" spans="1:45">
      <c r="A322" s="45"/>
      <c r="B322" s="44"/>
      <c r="C322" s="44"/>
      <c r="D322" s="44"/>
      <c r="E322" s="44"/>
      <c r="F322" s="38"/>
      <c r="G322" s="38"/>
      <c r="H322" s="38"/>
      <c r="I322" s="59"/>
      <c r="J322" s="26"/>
      <c r="K322" s="26"/>
      <c r="L322" s="45"/>
      <c r="M322" s="38"/>
      <c r="N322" s="38"/>
      <c r="O322" s="68"/>
      <c r="P322" s="72"/>
      <c r="Q322" s="72"/>
      <c r="R322" s="30"/>
      <c r="S322" s="30"/>
      <c r="T322" s="30"/>
      <c r="U322" s="30"/>
      <c r="V322" s="77"/>
      <c r="W322" s="65"/>
      <c r="X322" s="69"/>
      <c r="AE322" s="41"/>
      <c r="AF322" s="41"/>
      <c r="AH322" s="41"/>
      <c r="AI322" s="41"/>
      <c r="AK322" s="70"/>
      <c r="AL322" s="70"/>
      <c r="AM322" s="70"/>
      <c r="AN322" s="70"/>
      <c r="AP322" s="27"/>
      <c r="AR322" s="27"/>
      <c r="AS322" s="27"/>
    </row>
    <row r="323" spans="1:45">
      <c r="A323" s="45"/>
      <c r="B323" s="44"/>
      <c r="C323" s="44"/>
      <c r="D323" s="44"/>
      <c r="E323" s="44"/>
      <c r="F323" s="38"/>
      <c r="G323" s="38"/>
      <c r="H323" s="38"/>
      <c r="I323" s="59"/>
      <c r="J323" s="26"/>
      <c r="K323" s="26"/>
      <c r="L323" s="45"/>
      <c r="M323" s="38"/>
      <c r="N323" s="38"/>
      <c r="O323" s="68"/>
      <c r="P323" s="72"/>
      <c r="Q323" s="72"/>
      <c r="R323" s="30"/>
      <c r="S323" s="30"/>
      <c r="T323" s="30"/>
      <c r="U323" s="30"/>
      <c r="V323" s="77"/>
      <c r="W323" s="65"/>
      <c r="X323" s="69"/>
      <c r="AE323" s="41"/>
      <c r="AF323" s="41"/>
      <c r="AH323" s="41"/>
      <c r="AI323" s="41"/>
      <c r="AK323" s="70"/>
      <c r="AL323" s="70"/>
      <c r="AM323" s="70"/>
      <c r="AN323" s="70"/>
      <c r="AP323" s="27"/>
      <c r="AR323" s="27"/>
      <c r="AS323" s="27"/>
    </row>
    <row r="324" spans="1:45">
      <c r="A324" s="45"/>
      <c r="B324" s="44"/>
      <c r="C324" s="44"/>
      <c r="D324" s="44"/>
      <c r="E324" s="44"/>
      <c r="F324" s="38"/>
      <c r="G324" s="38"/>
      <c r="H324" s="38"/>
      <c r="I324" s="59"/>
      <c r="J324" s="26"/>
      <c r="K324" s="26"/>
      <c r="L324" s="45"/>
      <c r="M324" s="38"/>
      <c r="N324" s="38"/>
      <c r="O324" s="68"/>
      <c r="P324" s="72"/>
      <c r="Q324" s="72"/>
      <c r="R324" s="30"/>
      <c r="S324" s="30"/>
      <c r="T324" s="30"/>
      <c r="U324" s="30"/>
      <c r="V324" s="77"/>
      <c r="W324" s="65"/>
      <c r="X324" s="69"/>
      <c r="AE324" s="41"/>
      <c r="AF324" s="41"/>
      <c r="AH324" s="41"/>
      <c r="AI324" s="41"/>
      <c r="AK324" s="70"/>
      <c r="AL324" s="70"/>
      <c r="AM324" s="70"/>
      <c r="AN324" s="70"/>
      <c r="AP324" s="27"/>
      <c r="AR324" s="27"/>
      <c r="AS324" s="27"/>
    </row>
    <row r="325" spans="1:45">
      <c r="A325" s="45"/>
      <c r="B325" s="44"/>
      <c r="C325" s="44"/>
      <c r="D325" s="44"/>
      <c r="E325" s="44"/>
      <c r="F325" s="38"/>
      <c r="G325" s="38"/>
      <c r="H325" s="38"/>
      <c r="I325" s="59"/>
      <c r="J325" s="26"/>
      <c r="K325" s="26"/>
      <c r="L325" s="45"/>
      <c r="M325" s="38"/>
      <c r="N325" s="38"/>
      <c r="O325" s="68"/>
      <c r="P325" s="72"/>
      <c r="Q325" s="72"/>
      <c r="R325" s="30"/>
      <c r="S325" s="30"/>
      <c r="T325" s="30"/>
      <c r="U325" s="30"/>
      <c r="V325" s="77"/>
      <c r="W325" s="65"/>
      <c r="X325" s="69"/>
      <c r="AE325" s="41"/>
      <c r="AF325" s="41"/>
      <c r="AH325" s="41"/>
      <c r="AI325" s="41"/>
      <c r="AK325" s="70"/>
      <c r="AL325" s="70"/>
      <c r="AM325" s="70"/>
      <c r="AN325" s="70"/>
      <c r="AP325" s="27"/>
      <c r="AR325" s="27"/>
      <c r="AS325" s="27"/>
    </row>
    <row r="326" spans="1:45">
      <c r="A326" s="45"/>
      <c r="B326" s="44"/>
      <c r="C326" s="44"/>
      <c r="D326" s="44"/>
      <c r="E326" s="44"/>
      <c r="F326" s="38"/>
      <c r="G326" s="38"/>
      <c r="H326" s="38"/>
      <c r="I326" s="59"/>
      <c r="J326" s="26"/>
      <c r="K326" s="26"/>
      <c r="L326" s="45"/>
      <c r="M326" s="38"/>
      <c r="N326" s="38"/>
      <c r="O326" s="68"/>
      <c r="P326" s="72"/>
      <c r="Q326" s="72"/>
      <c r="R326" s="30"/>
      <c r="S326" s="30"/>
      <c r="T326" s="30"/>
      <c r="U326" s="30"/>
      <c r="V326" s="77"/>
      <c r="W326" s="65"/>
      <c r="X326" s="69"/>
      <c r="AE326" s="41"/>
      <c r="AF326" s="41"/>
      <c r="AH326" s="41"/>
      <c r="AI326" s="41"/>
      <c r="AK326" s="70"/>
      <c r="AL326" s="70"/>
      <c r="AM326" s="70"/>
      <c r="AN326" s="70"/>
      <c r="AP326" s="27"/>
      <c r="AR326" s="27"/>
      <c r="AS326" s="27"/>
    </row>
    <row r="327" spans="1:45">
      <c r="A327" s="45"/>
      <c r="B327" s="44"/>
      <c r="C327" s="44"/>
      <c r="D327" s="44"/>
      <c r="E327" s="44"/>
      <c r="F327" s="38"/>
      <c r="G327" s="38"/>
      <c r="H327" s="38"/>
      <c r="I327" s="59"/>
      <c r="J327" s="26"/>
      <c r="K327" s="26"/>
      <c r="L327" s="45"/>
      <c r="M327" s="38"/>
      <c r="N327" s="38"/>
      <c r="O327" s="68"/>
      <c r="P327" s="72"/>
      <c r="Q327" s="72"/>
      <c r="R327" s="30"/>
      <c r="S327" s="30"/>
      <c r="T327" s="30"/>
      <c r="U327" s="30"/>
      <c r="V327" s="77"/>
      <c r="W327" s="65"/>
      <c r="X327" s="69"/>
      <c r="AE327" s="41"/>
      <c r="AF327" s="41"/>
      <c r="AH327" s="41"/>
      <c r="AI327" s="41"/>
      <c r="AK327" s="70"/>
      <c r="AL327" s="70"/>
      <c r="AM327" s="70"/>
      <c r="AN327" s="70"/>
      <c r="AP327" s="27"/>
      <c r="AR327" s="27"/>
      <c r="AS327" s="27"/>
    </row>
    <row r="328" spans="1:45">
      <c r="A328" s="45"/>
      <c r="B328" s="44"/>
      <c r="C328" s="44"/>
      <c r="D328" s="44"/>
      <c r="E328" s="44"/>
      <c r="F328" s="38"/>
      <c r="G328" s="38"/>
      <c r="H328" s="38"/>
      <c r="I328" s="59"/>
      <c r="J328" s="26"/>
      <c r="K328" s="26"/>
      <c r="L328" s="45"/>
      <c r="M328" s="38"/>
      <c r="N328" s="38"/>
      <c r="O328" s="68"/>
      <c r="P328" s="72"/>
      <c r="Q328" s="72"/>
      <c r="R328" s="30"/>
      <c r="S328" s="30"/>
      <c r="T328" s="30"/>
      <c r="U328" s="30"/>
      <c r="V328" s="77"/>
      <c r="W328" s="65"/>
      <c r="X328" s="69"/>
      <c r="AE328" s="41"/>
      <c r="AF328" s="41"/>
      <c r="AG328" s="41"/>
      <c r="AH328" s="41"/>
      <c r="AI328" s="41"/>
      <c r="AK328" s="70"/>
      <c r="AL328" s="70"/>
      <c r="AM328" s="70"/>
      <c r="AN328" s="70"/>
      <c r="AP328" s="27"/>
      <c r="AR328" s="27"/>
      <c r="AS328" s="27"/>
    </row>
    <row r="329" spans="1:45">
      <c r="A329" s="45"/>
      <c r="B329" s="44"/>
      <c r="C329" s="44"/>
      <c r="D329" s="44"/>
      <c r="E329" s="44"/>
      <c r="F329" s="38"/>
      <c r="G329" s="38"/>
      <c r="H329" s="38"/>
      <c r="I329" s="59"/>
      <c r="J329" s="26"/>
      <c r="K329" s="26"/>
      <c r="L329" s="45"/>
      <c r="M329" s="38"/>
      <c r="N329" s="38"/>
      <c r="O329" s="68"/>
      <c r="P329" s="72"/>
      <c r="Q329" s="72"/>
      <c r="R329" s="30"/>
      <c r="S329" s="30"/>
      <c r="T329" s="30"/>
      <c r="U329" s="30"/>
      <c r="V329" s="77"/>
      <c r="W329" s="65"/>
      <c r="X329" s="69"/>
      <c r="AE329" s="41"/>
      <c r="AF329" s="41"/>
      <c r="AG329" s="41"/>
      <c r="AH329" s="41"/>
      <c r="AI329" s="41"/>
      <c r="AJ329" s="81"/>
      <c r="AK329" s="70"/>
      <c r="AL329" s="70"/>
      <c r="AM329" s="70"/>
      <c r="AN329" s="70"/>
      <c r="AP329" s="27"/>
      <c r="AR329" s="27"/>
      <c r="AS329" s="27"/>
    </row>
    <row r="330" spans="1:45">
      <c r="A330" s="45"/>
      <c r="B330" s="44"/>
      <c r="C330" s="44"/>
      <c r="D330" s="44"/>
      <c r="E330" s="44"/>
      <c r="F330" s="38"/>
      <c r="G330" s="38"/>
      <c r="H330" s="38"/>
      <c r="I330" s="59"/>
      <c r="J330" s="26"/>
      <c r="K330" s="26"/>
      <c r="L330" s="45"/>
      <c r="M330" s="38"/>
      <c r="N330" s="38"/>
      <c r="O330" s="68"/>
      <c r="P330" s="72"/>
      <c r="Q330" s="72"/>
      <c r="R330" s="30"/>
      <c r="S330" s="30"/>
      <c r="T330" s="30"/>
      <c r="U330" s="30"/>
      <c r="V330" s="77"/>
      <c r="W330" s="65"/>
      <c r="X330" s="69"/>
      <c r="AE330" s="41"/>
      <c r="AF330" s="41"/>
      <c r="AH330" s="41"/>
      <c r="AI330" s="41"/>
      <c r="AK330" s="70"/>
      <c r="AL330" s="70"/>
      <c r="AM330" s="70"/>
      <c r="AN330" s="70"/>
      <c r="AP330" s="27"/>
      <c r="AR330" s="27"/>
      <c r="AS330" s="27"/>
    </row>
    <row r="331" spans="1:45">
      <c r="A331" s="45"/>
      <c r="B331" s="44"/>
      <c r="C331" s="44"/>
      <c r="D331" s="44"/>
      <c r="E331" s="44"/>
      <c r="F331" s="38"/>
      <c r="G331" s="38"/>
      <c r="H331" s="38"/>
      <c r="I331" s="59"/>
      <c r="J331" s="26"/>
      <c r="K331" s="26"/>
      <c r="L331" s="45"/>
      <c r="M331" s="38"/>
      <c r="N331" s="38"/>
      <c r="O331" s="68"/>
      <c r="P331" s="72"/>
      <c r="Q331" s="72"/>
      <c r="R331" s="30"/>
      <c r="S331" s="30"/>
      <c r="T331" s="30"/>
      <c r="U331" s="30"/>
      <c r="V331" s="77"/>
      <c r="W331" s="65"/>
      <c r="X331" s="69"/>
      <c r="AE331" s="41"/>
      <c r="AF331" s="41"/>
      <c r="AH331" s="41"/>
      <c r="AI331" s="41"/>
      <c r="AK331" s="70"/>
      <c r="AL331" s="70"/>
      <c r="AM331" s="70"/>
      <c r="AN331" s="70"/>
      <c r="AP331" s="27"/>
      <c r="AR331" s="27"/>
      <c r="AS331" s="27"/>
    </row>
    <row r="332" spans="1:45">
      <c r="A332" s="45"/>
      <c r="B332" s="44"/>
      <c r="C332" s="44"/>
      <c r="D332" s="44"/>
      <c r="E332" s="44"/>
      <c r="F332" s="38"/>
      <c r="G332" s="38"/>
      <c r="H332" s="38"/>
      <c r="I332" s="59"/>
      <c r="J332" s="26"/>
      <c r="K332" s="26"/>
      <c r="L332" s="45"/>
      <c r="M332" s="38"/>
      <c r="N332" s="38"/>
      <c r="O332" s="68"/>
      <c r="P332" s="72"/>
      <c r="Q332" s="72"/>
      <c r="R332" s="30"/>
      <c r="S332" s="30"/>
      <c r="T332" s="30"/>
      <c r="U332" s="30"/>
      <c r="V332" s="77"/>
      <c r="W332" s="65"/>
      <c r="X332" s="69"/>
      <c r="AE332" s="41"/>
      <c r="AF332" s="41"/>
      <c r="AH332" s="41"/>
      <c r="AI332" s="41"/>
      <c r="AK332" s="70"/>
      <c r="AL332" s="70"/>
      <c r="AM332" s="70"/>
      <c r="AN332" s="70"/>
      <c r="AP332" s="27"/>
      <c r="AR332" s="27"/>
      <c r="AS332" s="27"/>
    </row>
    <row r="333" spans="1:45">
      <c r="A333" s="45"/>
      <c r="B333" s="44"/>
      <c r="C333" s="44"/>
      <c r="D333" s="44"/>
      <c r="E333" s="44"/>
      <c r="F333" s="38"/>
      <c r="G333" s="38"/>
      <c r="H333" s="38"/>
      <c r="I333" s="59"/>
      <c r="J333" s="26"/>
      <c r="K333" s="26"/>
      <c r="L333" s="45"/>
      <c r="M333" s="38"/>
      <c r="N333" s="38"/>
      <c r="O333" s="68"/>
      <c r="P333" s="72"/>
      <c r="Q333" s="72"/>
      <c r="R333" s="30"/>
      <c r="S333" s="30"/>
      <c r="T333" s="30"/>
      <c r="U333" s="30"/>
      <c r="V333" s="77"/>
      <c r="W333" s="65"/>
      <c r="X333" s="69"/>
      <c r="AE333" s="41"/>
      <c r="AF333" s="41"/>
      <c r="AH333" s="41"/>
      <c r="AI333" s="41"/>
      <c r="AK333" s="70"/>
      <c r="AL333" s="70"/>
      <c r="AM333" s="70"/>
      <c r="AN333" s="70"/>
      <c r="AP333" s="27"/>
      <c r="AR333" s="27"/>
      <c r="AS333" s="27"/>
    </row>
    <row r="334" spans="1:45">
      <c r="A334" s="45"/>
      <c r="B334" s="44"/>
      <c r="C334" s="44"/>
      <c r="D334" s="44"/>
      <c r="E334" s="44"/>
      <c r="F334" s="38"/>
      <c r="G334" s="38"/>
      <c r="H334" s="38"/>
      <c r="I334" s="59"/>
      <c r="J334" s="26"/>
      <c r="K334" s="26"/>
      <c r="L334" s="45"/>
      <c r="M334" s="38"/>
      <c r="N334" s="38"/>
      <c r="O334" s="68"/>
      <c r="P334" s="72"/>
      <c r="Q334" s="72"/>
      <c r="R334" s="30"/>
      <c r="S334" s="30"/>
      <c r="T334" s="30"/>
      <c r="U334" s="30"/>
      <c r="V334" s="77"/>
      <c r="W334" s="65"/>
      <c r="X334" s="69"/>
      <c r="AE334" s="41"/>
      <c r="AF334" s="41"/>
      <c r="AH334" s="41"/>
      <c r="AI334" s="41"/>
      <c r="AK334" s="70"/>
      <c r="AL334" s="70"/>
      <c r="AM334" s="70"/>
      <c r="AN334" s="70"/>
      <c r="AP334" s="27"/>
      <c r="AR334" s="27"/>
      <c r="AS334" s="27"/>
    </row>
    <row r="335" spans="1:45">
      <c r="A335" s="45"/>
      <c r="B335" s="44"/>
      <c r="C335" s="44"/>
      <c r="D335" s="44"/>
      <c r="E335" s="44"/>
      <c r="F335" s="38"/>
      <c r="G335" s="38"/>
      <c r="H335" s="38"/>
      <c r="I335" s="59"/>
      <c r="J335" s="26"/>
      <c r="K335" s="26"/>
      <c r="L335" s="45"/>
      <c r="M335" s="38"/>
      <c r="N335" s="38"/>
      <c r="O335" s="68"/>
      <c r="P335" s="72"/>
      <c r="Q335" s="72"/>
      <c r="R335" s="30"/>
      <c r="S335" s="30"/>
      <c r="T335" s="30"/>
      <c r="U335" s="30"/>
      <c r="V335" s="77"/>
      <c r="W335" s="65"/>
      <c r="X335" s="69"/>
      <c r="AE335" s="41"/>
      <c r="AF335" s="41"/>
      <c r="AH335" s="41"/>
      <c r="AI335" s="41"/>
      <c r="AK335" s="70"/>
      <c r="AL335" s="70"/>
      <c r="AM335" s="70"/>
      <c r="AN335" s="70"/>
      <c r="AP335" s="27"/>
      <c r="AR335" s="27"/>
      <c r="AS335" s="27"/>
    </row>
    <row r="336" spans="1:45">
      <c r="A336" s="45"/>
      <c r="B336" s="44"/>
      <c r="C336" s="44"/>
      <c r="D336" s="44"/>
      <c r="E336" s="44"/>
      <c r="F336" s="38"/>
      <c r="G336" s="38"/>
      <c r="H336" s="38"/>
      <c r="I336" s="59"/>
      <c r="J336" s="26"/>
      <c r="K336" s="26"/>
      <c r="L336" s="45"/>
      <c r="M336" s="38"/>
      <c r="N336" s="38"/>
      <c r="O336" s="68"/>
      <c r="P336" s="72"/>
      <c r="Q336" s="72"/>
      <c r="R336" s="30"/>
      <c r="S336" s="30"/>
      <c r="T336" s="30"/>
      <c r="U336" s="30"/>
      <c r="V336" s="77"/>
      <c r="W336" s="65"/>
      <c r="X336" s="69"/>
      <c r="AE336" s="41"/>
      <c r="AF336" s="41"/>
      <c r="AH336" s="41"/>
      <c r="AI336" s="41"/>
      <c r="AK336" s="70"/>
      <c r="AL336" s="70"/>
      <c r="AM336" s="70"/>
      <c r="AN336" s="70"/>
      <c r="AP336" s="27"/>
      <c r="AR336" s="27"/>
      <c r="AS336" s="27"/>
    </row>
    <row r="337" spans="1:45">
      <c r="A337" s="45"/>
      <c r="B337" s="44"/>
      <c r="C337" s="44"/>
      <c r="D337" s="44"/>
      <c r="E337" s="44"/>
      <c r="F337" s="38"/>
      <c r="G337" s="38"/>
      <c r="H337" s="38"/>
      <c r="I337" s="59"/>
      <c r="J337" s="26"/>
      <c r="K337" s="26"/>
      <c r="L337" s="45"/>
      <c r="M337" s="38"/>
      <c r="N337" s="38"/>
      <c r="O337" s="68"/>
      <c r="P337" s="72"/>
      <c r="Q337" s="72"/>
      <c r="R337" s="30"/>
      <c r="S337" s="30"/>
      <c r="T337" s="30"/>
      <c r="U337" s="30"/>
      <c r="V337" s="77"/>
      <c r="W337" s="65"/>
      <c r="X337" s="69"/>
      <c r="AE337" s="41"/>
      <c r="AF337" s="41"/>
      <c r="AH337" s="41"/>
      <c r="AI337" s="41"/>
      <c r="AK337" s="70"/>
      <c r="AL337" s="70"/>
      <c r="AM337" s="70"/>
      <c r="AN337" s="70"/>
      <c r="AP337" s="27"/>
      <c r="AR337" s="27"/>
      <c r="AS337" s="27"/>
    </row>
    <row r="338" spans="1:45">
      <c r="A338" s="45"/>
      <c r="B338" s="44"/>
      <c r="C338" s="44"/>
      <c r="D338" s="44"/>
      <c r="E338" s="44"/>
      <c r="F338" s="38"/>
      <c r="G338" s="38"/>
      <c r="H338" s="38"/>
      <c r="I338" s="59"/>
      <c r="J338" s="26"/>
      <c r="K338" s="26"/>
      <c r="L338" s="45"/>
      <c r="M338" s="38"/>
      <c r="N338" s="38"/>
      <c r="O338" s="68"/>
      <c r="P338" s="72"/>
      <c r="Q338" s="72"/>
      <c r="R338" s="30"/>
      <c r="S338" s="30"/>
      <c r="T338" s="30"/>
      <c r="U338" s="30"/>
      <c r="V338" s="77"/>
      <c r="W338" s="65"/>
      <c r="X338" s="69"/>
      <c r="AE338" s="41"/>
      <c r="AF338" s="41"/>
      <c r="AH338" s="41"/>
      <c r="AI338" s="41"/>
      <c r="AK338" s="70"/>
      <c r="AL338" s="70"/>
      <c r="AM338" s="70"/>
      <c r="AN338" s="70"/>
      <c r="AP338" s="27"/>
      <c r="AR338" s="27"/>
      <c r="AS338" s="27"/>
    </row>
    <row r="339" spans="1:45">
      <c r="A339" s="45"/>
      <c r="B339" s="44"/>
      <c r="C339" s="44"/>
      <c r="D339" s="44"/>
      <c r="E339" s="44"/>
      <c r="F339" s="38"/>
      <c r="G339" s="38"/>
      <c r="H339" s="38"/>
      <c r="I339" s="59"/>
      <c r="J339" s="26"/>
      <c r="K339" s="26"/>
      <c r="L339" s="45"/>
      <c r="M339" s="38"/>
      <c r="N339" s="38"/>
      <c r="O339" s="68"/>
      <c r="P339" s="72"/>
      <c r="Q339" s="72"/>
      <c r="R339" s="30"/>
      <c r="S339" s="30"/>
      <c r="T339" s="30"/>
      <c r="U339" s="30"/>
      <c r="V339" s="77"/>
      <c r="W339" s="65"/>
      <c r="X339" s="69"/>
      <c r="AE339" s="41"/>
      <c r="AF339" s="41"/>
      <c r="AH339" s="41"/>
      <c r="AI339" s="41"/>
      <c r="AK339" s="70"/>
      <c r="AL339" s="70"/>
      <c r="AM339" s="70"/>
      <c r="AN339" s="70"/>
      <c r="AP339" s="27"/>
      <c r="AR339" s="27"/>
      <c r="AS339" s="27"/>
    </row>
    <row r="340" spans="1:45">
      <c r="A340" s="45"/>
      <c r="B340" s="44"/>
      <c r="C340" s="44"/>
      <c r="D340" s="44"/>
      <c r="E340" s="44"/>
      <c r="F340" s="38"/>
      <c r="G340" s="38"/>
      <c r="H340" s="38"/>
      <c r="I340" s="59"/>
      <c r="J340" s="26"/>
      <c r="K340" s="26"/>
      <c r="L340" s="45"/>
      <c r="M340" s="38"/>
      <c r="N340" s="38"/>
      <c r="O340" s="68"/>
      <c r="P340" s="72"/>
      <c r="Q340" s="72"/>
      <c r="R340" s="30"/>
      <c r="S340" s="30"/>
      <c r="T340" s="30"/>
      <c r="U340" s="30"/>
      <c r="V340" s="77"/>
      <c r="W340" s="65"/>
      <c r="X340" s="69"/>
      <c r="AE340" s="41"/>
      <c r="AF340" s="41"/>
      <c r="AH340" s="41"/>
      <c r="AI340" s="41"/>
      <c r="AK340" s="70"/>
      <c r="AL340" s="70"/>
      <c r="AM340" s="70"/>
      <c r="AN340" s="70"/>
      <c r="AP340" s="27"/>
      <c r="AR340" s="27"/>
      <c r="AS340" s="27"/>
    </row>
    <row r="341" spans="1:45">
      <c r="A341" s="45"/>
      <c r="B341" s="44"/>
      <c r="C341" s="44"/>
      <c r="D341" s="44"/>
      <c r="E341" s="44"/>
      <c r="F341" s="38"/>
      <c r="G341" s="38"/>
      <c r="H341" s="38"/>
      <c r="I341" s="59"/>
      <c r="J341" s="26"/>
      <c r="K341" s="26"/>
      <c r="L341" s="45"/>
      <c r="M341" s="38"/>
      <c r="N341" s="38"/>
      <c r="O341" s="68"/>
      <c r="P341" s="72"/>
      <c r="Q341" s="72"/>
      <c r="R341" s="30"/>
      <c r="S341" s="30"/>
      <c r="T341" s="30"/>
      <c r="U341" s="30"/>
      <c r="V341" s="77"/>
      <c r="W341" s="65"/>
      <c r="X341" s="69"/>
      <c r="AE341" s="41"/>
      <c r="AF341" s="41"/>
      <c r="AH341" s="41"/>
      <c r="AI341" s="41"/>
      <c r="AK341" s="70"/>
      <c r="AL341" s="70"/>
      <c r="AM341" s="70"/>
      <c r="AN341" s="70"/>
      <c r="AP341" s="27"/>
      <c r="AR341" s="27"/>
      <c r="AS341" s="27"/>
    </row>
    <row r="342" spans="1:45">
      <c r="A342" s="45"/>
      <c r="B342" s="44"/>
      <c r="C342" s="44"/>
      <c r="D342" s="44"/>
      <c r="E342" s="44"/>
      <c r="F342" s="38"/>
      <c r="G342" s="38"/>
      <c r="H342" s="38"/>
      <c r="I342" s="59"/>
      <c r="J342" s="26"/>
      <c r="K342" s="26"/>
      <c r="L342" s="45"/>
      <c r="M342" s="38"/>
      <c r="N342" s="38"/>
      <c r="O342" s="68"/>
      <c r="P342" s="72"/>
      <c r="Q342" s="72"/>
      <c r="R342" s="30"/>
      <c r="S342" s="30"/>
      <c r="T342" s="30"/>
      <c r="U342" s="30"/>
      <c r="V342" s="77"/>
      <c r="W342" s="65"/>
      <c r="X342" s="69"/>
      <c r="AE342" s="41"/>
      <c r="AF342" s="41"/>
      <c r="AH342" s="41"/>
      <c r="AI342" s="41"/>
      <c r="AK342" s="70"/>
      <c r="AL342" s="70"/>
      <c r="AM342" s="70"/>
      <c r="AN342" s="70"/>
      <c r="AP342" s="27"/>
      <c r="AR342" s="27"/>
      <c r="AS342" s="27"/>
    </row>
    <row r="343" spans="1:45">
      <c r="A343" s="45"/>
      <c r="B343" s="44"/>
      <c r="C343" s="44"/>
      <c r="D343" s="44"/>
      <c r="E343" s="44"/>
      <c r="F343" s="38"/>
      <c r="G343" s="38"/>
      <c r="H343" s="38"/>
      <c r="I343" s="59"/>
      <c r="J343" s="26"/>
      <c r="K343" s="26"/>
      <c r="L343" s="45"/>
      <c r="M343" s="38"/>
      <c r="N343" s="38"/>
      <c r="O343" s="68"/>
      <c r="P343" s="72"/>
      <c r="Q343" s="72"/>
      <c r="R343" s="30"/>
      <c r="S343" s="30"/>
      <c r="T343" s="30"/>
      <c r="U343" s="30"/>
      <c r="V343" s="77"/>
      <c r="W343" s="65"/>
      <c r="X343" s="69"/>
      <c r="AE343" s="41"/>
      <c r="AF343" s="41"/>
      <c r="AH343" s="41"/>
      <c r="AI343" s="41"/>
      <c r="AK343" s="70"/>
      <c r="AL343" s="70"/>
      <c r="AM343" s="70"/>
      <c r="AN343" s="70"/>
      <c r="AP343" s="27"/>
      <c r="AR343" s="27"/>
      <c r="AS343" s="27"/>
    </row>
    <row r="344" spans="1:45">
      <c r="A344" s="45"/>
      <c r="B344" s="44"/>
      <c r="C344" s="44"/>
      <c r="D344" s="44"/>
      <c r="E344" s="44"/>
      <c r="F344" s="38"/>
      <c r="G344" s="38"/>
      <c r="H344" s="38"/>
      <c r="I344" s="59"/>
      <c r="J344" s="26"/>
      <c r="K344" s="26"/>
      <c r="L344" s="45"/>
      <c r="M344" s="38"/>
      <c r="N344" s="38"/>
      <c r="O344" s="68"/>
      <c r="P344" s="72"/>
      <c r="Q344" s="72"/>
      <c r="R344" s="30"/>
      <c r="S344" s="30"/>
      <c r="T344" s="30"/>
      <c r="U344" s="30"/>
      <c r="V344" s="77"/>
      <c r="W344" s="65"/>
      <c r="X344" s="69"/>
      <c r="AE344" s="41"/>
      <c r="AF344" s="41"/>
      <c r="AH344" s="41"/>
      <c r="AI344" s="41"/>
      <c r="AK344" s="70"/>
      <c r="AL344" s="70"/>
      <c r="AM344" s="70"/>
      <c r="AN344" s="70"/>
      <c r="AP344" s="27"/>
      <c r="AR344" s="27"/>
      <c r="AS344" s="27"/>
    </row>
    <row r="345" spans="1:45">
      <c r="A345" s="45"/>
      <c r="B345" s="44"/>
      <c r="C345" s="44"/>
      <c r="D345" s="44"/>
      <c r="E345" s="44"/>
      <c r="F345" s="38"/>
      <c r="G345" s="38"/>
      <c r="H345" s="38"/>
      <c r="I345" s="59"/>
      <c r="J345" s="26"/>
      <c r="K345" s="26"/>
      <c r="L345" s="45"/>
      <c r="M345" s="38"/>
      <c r="N345" s="38"/>
      <c r="O345" s="68"/>
      <c r="P345" s="72"/>
      <c r="Q345" s="72"/>
      <c r="R345" s="30"/>
      <c r="S345" s="30"/>
      <c r="T345" s="30"/>
      <c r="U345" s="30"/>
      <c r="V345" s="77"/>
      <c r="W345" s="65"/>
      <c r="X345" s="69"/>
      <c r="AE345" s="41"/>
      <c r="AF345" s="41"/>
      <c r="AH345" s="41"/>
      <c r="AI345" s="41"/>
      <c r="AK345" s="70"/>
      <c r="AL345" s="70"/>
      <c r="AM345" s="70"/>
      <c r="AN345" s="70"/>
      <c r="AP345" s="27"/>
      <c r="AR345" s="27"/>
      <c r="AS345" s="27"/>
    </row>
    <row r="346" spans="1:45">
      <c r="A346" s="45"/>
      <c r="B346" s="44"/>
      <c r="C346" s="44"/>
      <c r="D346" s="44"/>
      <c r="E346" s="44"/>
      <c r="F346" s="38"/>
      <c r="G346" s="38"/>
      <c r="H346" s="38"/>
      <c r="I346" s="59"/>
      <c r="J346" s="26"/>
      <c r="K346" s="26"/>
      <c r="L346" s="45"/>
      <c r="M346" s="38"/>
      <c r="N346" s="38"/>
      <c r="O346" s="68"/>
      <c r="P346" s="72"/>
      <c r="Q346" s="72"/>
      <c r="R346" s="30"/>
      <c r="S346" s="30"/>
      <c r="T346" s="30"/>
      <c r="U346" s="30"/>
      <c r="V346" s="77"/>
      <c r="W346" s="65"/>
      <c r="X346" s="69"/>
      <c r="AE346" s="41"/>
      <c r="AF346" s="41"/>
      <c r="AH346" s="41"/>
      <c r="AI346" s="41"/>
      <c r="AK346" s="70"/>
      <c r="AL346" s="70"/>
      <c r="AM346" s="70"/>
      <c r="AN346" s="70"/>
      <c r="AP346" s="27"/>
      <c r="AR346" s="27"/>
      <c r="AS346" s="27"/>
    </row>
    <row r="347" spans="1:45">
      <c r="A347" s="45"/>
      <c r="B347" s="44"/>
      <c r="C347" s="44"/>
      <c r="D347" s="44"/>
      <c r="E347" s="44"/>
      <c r="F347" s="38"/>
      <c r="G347" s="38"/>
      <c r="H347" s="38"/>
      <c r="I347" s="59"/>
      <c r="J347" s="26"/>
      <c r="K347" s="26"/>
      <c r="L347" s="45"/>
      <c r="M347" s="38"/>
      <c r="N347" s="38"/>
      <c r="O347" s="68"/>
      <c r="P347" s="72"/>
      <c r="Q347" s="72"/>
      <c r="R347" s="30"/>
      <c r="S347" s="30"/>
      <c r="T347" s="30"/>
      <c r="U347" s="30"/>
      <c r="V347" s="77"/>
      <c r="W347" s="65"/>
      <c r="X347" s="69"/>
      <c r="AE347" s="41"/>
      <c r="AF347" s="41"/>
      <c r="AH347" s="41"/>
      <c r="AI347" s="41"/>
      <c r="AK347" s="70"/>
      <c r="AL347" s="70"/>
      <c r="AM347" s="70"/>
      <c r="AN347" s="70"/>
      <c r="AP347" s="27"/>
      <c r="AR347" s="27"/>
      <c r="AS347" s="27"/>
    </row>
    <row r="348" spans="1:45">
      <c r="A348" s="45"/>
      <c r="B348" s="44"/>
      <c r="C348" s="44"/>
      <c r="D348" s="44"/>
      <c r="E348" s="44"/>
      <c r="F348" s="38"/>
      <c r="G348" s="38"/>
      <c r="H348" s="38"/>
      <c r="I348" s="59"/>
      <c r="J348" s="26"/>
      <c r="K348" s="26"/>
      <c r="L348" s="45"/>
      <c r="M348" s="38"/>
      <c r="N348" s="38"/>
      <c r="O348" s="68"/>
      <c r="P348" s="72"/>
      <c r="Q348" s="72"/>
      <c r="R348" s="30"/>
      <c r="S348" s="30"/>
      <c r="T348" s="30"/>
      <c r="U348" s="30"/>
      <c r="V348" s="77"/>
      <c r="W348" s="65"/>
      <c r="X348" s="69"/>
      <c r="AE348" s="41"/>
      <c r="AF348" s="41"/>
      <c r="AH348" s="41"/>
      <c r="AI348" s="41"/>
      <c r="AK348" s="70"/>
      <c r="AL348" s="70"/>
      <c r="AM348" s="70"/>
      <c r="AN348" s="70"/>
      <c r="AP348" s="27"/>
      <c r="AR348" s="27"/>
      <c r="AS348" s="27"/>
    </row>
    <row r="349" spans="1:45">
      <c r="A349" s="45"/>
      <c r="B349" s="44"/>
      <c r="C349" s="44"/>
      <c r="D349" s="44"/>
      <c r="E349" s="44"/>
      <c r="F349" s="38"/>
      <c r="G349" s="38"/>
      <c r="H349" s="38"/>
      <c r="I349" s="59"/>
      <c r="J349" s="26"/>
      <c r="K349" s="26"/>
      <c r="L349" s="45"/>
      <c r="M349" s="38"/>
      <c r="N349" s="38"/>
      <c r="O349" s="68"/>
      <c r="P349" s="72"/>
      <c r="Q349" s="72"/>
      <c r="R349" s="30"/>
      <c r="S349" s="30"/>
      <c r="T349" s="30"/>
      <c r="U349" s="30"/>
      <c r="V349" s="77"/>
      <c r="W349" s="65"/>
      <c r="X349" s="69"/>
      <c r="AE349" s="41"/>
      <c r="AF349" s="41"/>
      <c r="AH349" s="41"/>
      <c r="AI349" s="41"/>
      <c r="AK349" s="70"/>
      <c r="AL349" s="70"/>
      <c r="AM349" s="70"/>
      <c r="AN349" s="70"/>
      <c r="AP349" s="27"/>
      <c r="AR349" s="27"/>
      <c r="AS349" s="27"/>
    </row>
    <row r="350" spans="1:45">
      <c r="A350" s="45"/>
      <c r="B350" s="44"/>
      <c r="C350" s="44"/>
      <c r="D350" s="44"/>
      <c r="E350" s="44"/>
      <c r="F350" s="38"/>
      <c r="G350" s="38"/>
      <c r="H350" s="38"/>
      <c r="I350" s="59"/>
      <c r="J350" s="26"/>
      <c r="K350" s="26"/>
      <c r="L350" s="45"/>
      <c r="M350" s="38"/>
      <c r="N350" s="38"/>
      <c r="O350" s="68"/>
      <c r="P350" s="72"/>
      <c r="Q350" s="72"/>
      <c r="R350" s="30"/>
      <c r="S350" s="30"/>
      <c r="T350" s="30"/>
      <c r="U350" s="30"/>
      <c r="V350" s="77"/>
      <c r="W350" s="65"/>
      <c r="X350" s="69"/>
      <c r="AE350" s="41"/>
      <c r="AF350" s="41"/>
      <c r="AG350" s="41"/>
      <c r="AH350" s="41"/>
      <c r="AI350" s="41"/>
      <c r="AK350" s="70"/>
      <c r="AL350" s="70"/>
      <c r="AM350" s="70"/>
      <c r="AN350" s="70"/>
      <c r="AP350" s="27"/>
      <c r="AR350" s="27"/>
      <c r="AS350" s="27"/>
    </row>
    <row r="351" spans="1:45">
      <c r="A351" s="45"/>
      <c r="B351" s="44"/>
      <c r="C351" s="44"/>
      <c r="D351" s="44"/>
      <c r="E351" s="44"/>
      <c r="F351" s="38"/>
      <c r="G351" s="38"/>
      <c r="H351" s="38"/>
      <c r="I351" s="59"/>
      <c r="J351" s="26"/>
      <c r="K351" s="26"/>
      <c r="L351" s="45"/>
      <c r="M351" s="38"/>
      <c r="N351" s="38"/>
      <c r="O351" s="68"/>
      <c r="P351" s="72"/>
      <c r="Q351" s="72"/>
      <c r="R351" s="30"/>
      <c r="S351" s="30"/>
      <c r="T351" s="30"/>
      <c r="U351" s="30"/>
      <c r="V351" s="77"/>
      <c r="W351" s="65"/>
      <c r="X351" s="69"/>
      <c r="AE351" s="41"/>
      <c r="AF351" s="41"/>
      <c r="AG351" s="41"/>
      <c r="AH351" s="41"/>
      <c r="AI351" s="41"/>
      <c r="AJ351" s="81"/>
      <c r="AK351" s="70"/>
      <c r="AL351" s="70"/>
      <c r="AM351" s="70"/>
      <c r="AN351" s="70"/>
      <c r="AP351" s="27"/>
      <c r="AR351" s="27"/>
      <c r="AS351" s="27"/>
    </row>
    <row r="352" spans="1:45">
      <c r="A352" s="45"/>
      <c r="B352" s="44"/>
      <c r="C352" s="44"/>
      <c r="D352" s="44"/>
      <c r="E352" s="44"/>
      <c r="F352" s="38"/>
      <c r="G352" s="38"/>
      <c r="H352" s="38"/>
      <c r="I352" s="59"/>
      <c r="J352" s="26"/>
      <c r="K352" s="26"/>
      <c r="L352" s="45"/>
      <c r="M352" s="38"/>
      <c r="N352" s="38"/>
      <c r="O352" s="68"/>
      <c r="P352" s="72"/>
      <c r="Q352" s="72"/>
      <c r="R352" s="30"/>
      <c r="S352" s="30"/>
      <c r="T352" s="30"/>
      <c r="U352" s="30"/>
      <c r="V352" s="77"/>
      <c r="W352" s="65"/>
      <c r="X352" s="69"/>
      <c r="AE352" s="41"/>
      <c r="AF352" s="41"/>
      <c r="AH352" s="41"/>
      <c r="AI352" s="41"/>
      <c r="AK352" s="70"/>
      <c r="AL352" s="70"/>
      <c r="AM352" s="70"/>
      <c r="AN352" s="70"/>
      <c r="AP352" s="27"/>
      <c r="AR352" s="27"/>
      <c r="AS352" s="27"/>
    </row>
    <row r="353" spans="1:53">
      <c r="A353" s="45"/>
      <c r="B353" s="44"/>
      <c r="C353" s="44"/>
      <c r="D353" s="44"/>
      <c r="E353" s="44"/>
      <c r="F353" s="38"/>
      <c r="G353" s="38"/>
      <c r="H353" s="38"/>
      <c r="I353" s="59"/>
      <c r="J353" s="26"/>
      <c r="K353" s="26"/>
      <c r="L353" s="45"/>
      <c r="M353" s="38"/>
      <c r="N353" s="38"/>
      <c r="O353" s="68"/>
      <c r="P353" s="72"/>
      <c r="Q353" s="72"/>
      <c r="R353" s="30"/>
      <c r="S353" s="30"/>
      <c r="T353" s="30"/>
      <c r="U353" s="30"/>
      <c r="V353" s="77"/>
      <c r="W353" s="65"/>
      <c r="X353" s="69"/>
      <c r="AE353" s="41"/>
      <c r="AF353" s="41"/>
      <c r="AH353" s="41"/>
      <c r="AI353" s="41"/>
      <c r="AK353" s="70"/>
      <c r="AL353" s="70"/>
      <c r="AM353" s="70"/>
      <c r="AN353" s="70"/>
      <c r="AP353" s="27"/>
      <c r="AR353" s="27"/>
      <c r="AS353" s="27"/>
    </row>
    <row r="354" spans="1:53">
      <c r="A354" s="45"/>
      <c r="B354" s="44"/>
      <c r="C354" s="44"/>
      <c r="D354" s="44"/>
      <c r="E354" s="44"/>
      <c r="F354" s="38"/>
      <c r="G354" s="38"/>
      <c r="H354" s="38"/>
      <c r="I354" s="59"/>
      <c r="J354" s="26"/>
      <c r="K354" s="26"/>
      <c r="L354" s="45"/>
      <c r="M354" s="38"/>
      <c r="N354" s="38"/>
      <c r="O354" s="68"/>
      <c r="P354" s="72"/>
      <c r="Q354" s="72"/>
      <c r="R354" s="30"/>
      <c r="S354" s="30"/>
      <c r="T354" s="30"/>
      <c r="U354" s="30"/>
      <c r="V354" s="77"/>
      <c r="W354" s="65"/>
      <c r="X354" s="69"/>
      <c r="AE354" s="41"/>
      <c r="AF354" s="41"/>
      <c r="AH354" s="41"/>
      <c r="AI354" s="41"/>
      <c r="AK354" s="70"/>
      <c r="AL354" s="70"/>
      <c r="AM354" s="70"/>
      <c r="AN354" s="70"/>
      <c r="AP354" s="27"/>
      <c r="AR354" s="27"/>
      <c r="AS354" s="27"/>
    </row>
    <row r="355" spans="1:53">
      <c r="A355" s="45"/>
      <c r="B355" s="44"/>
      <c r="C355" s="44"/>
      <c r="D355" s="44"/>
      <c r="E355" s="44"/>
      <c r="F355" s="38"/>
      <c r="G355" s="38"/>
      <c r="H355" s="38"/>
      <c r="I355" s="59"/>
      <c r="J355" s="26"/>
      <c r="K355" s="26"/>
      <c r="L355" s="45"/>
      <c r="M355" s="38"/>
      <c r="N355" s="38"/>
      <c r="O355" s="68"/>
      <c r="P355" s="72"/>
      <c r="Q355" s="72"/>
      <c r="R355" s="30"/>
      <c r="S355" s="30"/>
      <c r="T355" s="30"/>
      <c r="U355" s="30"/>
      <c r="V355" s="77"/>
      <c r="W355" s="65"/>
      <c r="X355" s="69"/>
      <c r="AE355" s="41"/>
      <c r="AF355" s="41"/>
      <c r="AH355" s="41"/>
      <c r="AI355" s="41"/>
      <c r="AK355" s="70"/>
      <c r="AL355" s="70"/>
      <c r="AM355" s="70"/>
      <c r="AN355" s="70"/>
      <c r="AP355" s="27"/>
      <c r="AR355" s="27"/>
      <c r="AS355" s="27"/>
    </row>
    <row r="356" spans="1:53">
      <c r="A356" s="45"/>
      <c r="B356" s="44"/>
      <c r="C356" s="44"/>
      <c r="D356" s="44"/>
      <c r="E356" s="44"/>
      <c r="F356" s="38"/>
      <c r="G356" s="38"/>
      <c r="H356" s="38"/>
      <c r="I356" s="59"/>
      <c r="J356" s="26"/>
      <c r="K356" s="26"/>
      <c r="L356" s="45"/>
      <c r="M356" s="38"/>
      <c r="N356" s="38"/>
      <c r="O356" s="68"/>
      <c r="P356" s="72"/>
      <c r="Q356" s="72"/>
      <c r="R356" s="30"/>
      <c r="S356" s="30"/>
      <c r="T356" s="30"/>
      <c r="U356" s="30"/>
      <c r="V356" s="77"/>
      <c r="W356" s="65"/>
      <c r="X356" s="69"/>
      <c r="AE356" s="41"/>
      <c r="AF356" s="41"/>
      <c r="AH356" s="41"/>
      <c r="AI356" s="41"/>
      <c r="AK356" s="70"/>
      <c r="AL356" s="70"/>
      <c r="AM356" s="70"/>
      <c r="AN356" s="70"/>
      <c r="AP356" s="27"/>
      <c r="AR356" s="27"/>
      <c r="AS356" s="27"/>
    </row>
    <row r="357" spans="1:53">
      <c r="A357" s="45"/>
      <c r="B357" s="44"/>
      <c r="C357" s="44"/>
      <c r="D357" s="44"/>
      <c r="E357" s="44"/>
      <c r="F357" s="38"/>
      <c r="G357" s="38"/>
      <c r="H357" s="38"/>
      <c r="I357" s="59"/>
      <c r="J357" s="26"/>
      <c r="K357" s="26"/>
      <c r="L357" s="45"/>
      <c r="M357" s="38"/>
      <c r="N357" s="38"/>
      <c r="O357" s="68"/>
      <c r="P357" s="72"/>
      <c r="Q357" s="72"/>
      <c r="R357" s="30"/>
      <c r="S357" s="30"/>
      <c r="T357" s="30"/>
      <c r="U357" s="30"/>
      <c r="V357" s="77"/>
      <c r="W357" s="65"/>
      <c r="X357" s="69"/>
      <c r="AE357" s="41"/>
      <c r="AF357" s="41"/>
      <c r="AH357" s="41"/>
      <c r="AI357" s="41"/>
      <c r="AK357" s="70"/>
      <c r="AL357" s="70"/>
      <c r="AM357" s="70"/>
      <c r="AN357" s="70"/>
      <c r="AP357" s="27"/>
      <c r="AR357" s="27"/>
      <c r="AS357" s="27"/>
    </row>
    <row r="358" spans="1:53">
      <c r="A358" s="45"/>
      <c r="B358" s="44"/>
      <c r="C358" s="44"/>
      <c r="D358" s="44"/>
      <c r="E358" s="44"/>
      <c r="F358" s="38"/>
      <c r="G358" s="38"/>
      <c r="H358" s="38"/>
      <c r="I358" s="59"/>
      <c r="J358" s="26"/>
      <c r="K358" s="26"/>
      <c r="L358" s="45"/>
      <c r="M358" s="38"/>
      <c r="N358" s="38"/>
      <c r="O358" s="68"/>
      <c r="P358" s="72"/>
      <c r="Q358" s="72"/>
      <c r="R358" s="30"/>
      <c r="S358" s="30"/>
      <c r="T358" s="30"/>
      <c r="U358" s="30"/>
      <c r="V358" s="77"/>
      <c r="W358" s="65"/>
      <c r="X358" s="69"/>
      <c r="AE358" s="41"/>
      <c r="AF358" s="41"/>
      <c r="AH358" s="41"/>
      <c r="AI358" s="41"/>
      <c r="AK358" s="70"/>
      <c r="AL358" s="70"/>
      <c r="AM358" s="70"/>
      <c r="AN358" s="70"/>
      <c r="AP358" s="27"/>
      <c r="AR358" s="27"/>
      <c r="AS358" s="27"/>
    </row>
    <row r="359" spans="1:53">
      <c r="A359" s="45"/>
      <c r="B359" s="44"/>
      <c r="C359" s="44"/>
      <c r="D359" s="44"/>
      <c r="E359" s="44"/>
      <c r="F359" s="38"/>
      <c r="G359" s="38"/>
      <c r="H359" s="38"/>
      <c r="I359" s="59"/>
      <c r="J359" s="26"/>
      <c r="K359" s="26"/>
      <c r="L359" s="45"/>
      <c r="M359" s="38"/>
      <c r="N359" s="38"/>
      <c r="O359" s="68"/>
      <c r="P359" s="72"/>
      <c r="Q359" s="72"/>
      <c r="R359" s="30"/>
      <c r="S359" s="30"/>
      <c r="T359" s="30"/>
      <c r="U359" s="30"/>
      <c r="V359" s="77"/>
      <c r="W359" s="65"/>
      <c r="X359" s="69"/>
      <c r="AE359" s="41"/>
      <c r="AF359" s="41"/>
      <c r="AH359" s="41"/>
      <c r="AI359" s="41"/>
      <c r="AK359" s="70"/>
      <c r="AL359" s="70"/>
      <c r="AM359" s="70"/>
      <c r="AN359" s="70"/>
      <c r="AP359" s="27"/>
      <c r="AR359" s="27"/>
      <c r="AS359" s="27"/>
    </row>
    <row r="360" spans="1:53">
      <c r="A360" s="45"/>
      <c r="B360" s="44"/>
      <c r="C360" s="44"/>
      <c r="D360" s="44"/>
      <c r="E360" s="44"/>
      <c r="F360" s="38"/>
      <c r="G360" s="38"/>
      <c r="H360" s="38"/>
      <c r="I360" s="59"/>
      <c r="J360" s="26"/>
      <c r="K360" s="26"/>
      <c r="L360" s="45"/>
      <c r="M360" s="38"/>
      <c r="N360" s="38"/>
      <c r="O360" s="68"/>
      <c r="P360" s="72"/>
      <c r="Q360" s="72"/>
      <c r="R360" s="30"/>
      <c r="S360" s="30"/>
      <c r="T360" s="30"/>
      <c r="U360" s="30"/>
      <c r="V360" s="77"/>
      <c r="W360" s="65"/>
      <c r="X360" s="69"/>
      <c r="AE360" s="41"/>
      <c r="AF360" s="41"/>
      <c r="AH360" s="41"/>
      <c r="AI360" s="41"/>
      <c r="AK360" s="70"/>
      <c r="AL360" s="70"/>
      <c r="AM360" s="70"/>
      <c r="AN360" s="70"/>
      <c r="AP360" s="27"/>
      <c r="AR360" s="27"/>
      <c r="AS360" s="27"/>
    </row>
    <row r="361" spans="1:53">
      <c r="A361" s="45"/>
      <c r="B361" s="44"/>
      <c r="C361" s="44"/>
      <c r="D361" s="44"/>
      <c r="E361" s="44"/>
      <c r="F361" s="38"/>
      <c r="G361" s="38"/>
      <c r="H361" s="38"/>
      <c r="I361" s="59"/>
      <c r="J361" s="26"/>
      <c r="K361" s="26"/>
      <c r="L361" s="45"/>
      <c r="M361" s="38"/>
      <c r="N361" s="38"/>
      <c r="O361" s="68"/>
      <c r="P361" s="72"/>
      <c r="Q361" s="72"/>
      <c r="R361" s="30"/>
      <c r="S361" s="30"/>
      <c r="T361" s="30"/>
      <c r="U361" s="30"/>
      <c r="V361" s="77"/>
      <c r="W361" s="65"/>
      <c r="X361" s="69"/>
      <c r="AE361" s="41"/>
      <c r="AF361" s="41"/>
      <c r="AH361" s="41"/>
      <c r="AI361" s="41"/>
      <c r="AK361" s="70"/>
      <c r="AL361" s="70"/>
      <c r="AM361" s="70"/>
      <c r="AN361" s="70"/>
      <c r="AP361" s="27"/>
      <c r="AR361" s="27"/>
      <c r="AS361" s="27"/>
    </row>
    <row r="362" spans="1:53">
      <c r="A362" s="45"/>
      <c r="B362" s="44"/>
      <c r="C362" s="44"/>
      <c r="D362" s="44"/>
      <c r="E362" s="44"/>
      <c r="F362" s="38"/>
      <c r="G362" s="38"/>
      <c r="H362" s="38"/>
      <c r="I362" s="59"/>
      <c r="J362" s="26"/>
      <c r="K362" s="26"/>
      <c r="L362" s="45"/>
      <c r="M362" s="38"/>
      <c r="N362" s="38"/>
      <c r="O362" s="68"/>
      <c r="P362" s="72"/>
      <c r="Q362" s="72"/>
      <c r="R362" s="30"/>
      <c r="S362" s="30"/>
      <c r="T362" s="30"/>
      <c r="U362" s="30"/>
      <c r="V362" s="77"/>
      <c r="W362" s="65"/>
      <c r="X362" s="69"/>
      <c r="AE362" s="41"/>
      <c r="AF362" s="41"/>
      <c r="AH362" s="41"/>
      <c r="AI362" s="41"/>
      <c r="AK362" s="70"/>
      <c r="AL362" s="70"/>
      <c r="AM362" s="70"/>
      <c r="AN362" s="70"/>
      <c r="AP362" s="27"/>
      <c r="AR362" s="27"/>
      <c r="AS362" s="27"/>
    </row>
    <row r="363" spans="1:53">
      <c r="A363" s="45"/>
      <c r="B363" s="44"/>
      <c r="C363" s="44"/>
      <c r="D363" s="44"/>
      <c r="E363" s="44"/>
      <c r="F363" s="38"/>
      <c r="G363" s="38"/>
      <c r="H363" s="38"/>
      <c r="I363" s="59"/>
      <c r="J363" s="26"/>
      <c r="K363" s="26"/>
      <c r="L363" s="45"/>
      <c r="M363" s="38"/>
      <c r="N363" s="38"/>
      <c r="O363" s="68"/>
      <c r="P363" s="72"/>
      <c r="Q363" s="72"/>
      <c r="R363" s="30"/>
      <c r="S363" s="30"/>
      <c r="T363" s="30"/>
      <c r="U363" s="30"/>
      <c r="V363" s="77"/>
      <c r="W363" s="65"/>
      <c r="X363" s="69"/>
      <c r="AE363" s="41"/>
      <c r="AF363" s="41"/>
      <c r="AH363" s="41"/>
      <c r="AI363" s="41"/>
      <c r="AK363" s="70"/>
      <c r="AL363" s="70"/>
      <c r="AM363" s="70"/>
      <c r="AN363" s="70"/>
      <c r="AP363" s="27"/>
      <c r="AR363" s="27"/>
      <c r="AS363" s="27"/>
    </row>
    <row r="364" spans="1:53">
      <c r="A364" s="45"/>
      <c r="B364" s="44"/>
      <c r="C364" s="44"/>
      <c r="D364" s="44"/>
      <c r="E364" s="44"/>
      <c r="F364" s="38"/>
      <c r="G364" s="38"/>
      <c r="H364" s="38"/>
      <c r="I364" s="59"/>
      <c r="J364" s="26"/>
      <c r="K364" s="26"/>
      <c r="L364" s="45"/>
      <c r="M364" s="38"/>
      <c r="N364" s="38"/>
      <c r="O364" s="68"/>
      <c r="P364" s="72"/>
      <c r="Q364" s="72"/>
      <c r="R364" s="30"/>
      <c r="S364" s="30"/>
      <c r="T364" s="30"/>
      <c r="U364" s="30"/>
      <c r="V364" s="77"/>
      <c r="W364" s="65"/>
      <c r="X364" s="69"/>
      <c r="AE364" s="41"/>
      <c r="AF364" s="41"/>
      <c r="AH364" s="41"/>
      <c r="AI364" s="41"/>
      <c r="AK364" s="70"/>
      <c r="AL364" s="70"/>
      <c r="AM364" s="70"/>
      <c r="AN364" s="70"/>
      <c r="AP364" s="27"/>
      <c r="AR364" s="27"/>
      <c r="AS364" s="27"/>
    </row>
    <row r="365" spans="1:53">
      <c r="A365" s="45"/>
      <c r="B365" s="44"/>
      <c r="C365" s="44"/>
      <c r="D365" s="44"/>
      <c r="E365" s="44"/>
      <c r="F365" s="38"/>
      <c r="G365" s="38"/>
      <c r="H365" s="38"/>
      <c r="I365" s="59"/>
      <c r="J365" s="26"/>
      <c r="K365" s="26"/>
      <c r="L365" s="45"/>
      <c r="M365" s="38"/>
      <c r="N365" s="38"/>
      <c r="O365" s="68"/>
      <c r="P365" s="72"/>
      <c r="Q365" s="72"/>
      <c r="R365" s="30"/>
      <c r="S365" s="30"/>
      <c r="T365" s="30"/>
      <c r="U365" s="30"/>
      <c r="V365" s="77"/>
      <c r="W365" s="65"/>
      <c r="X365" s="69"/>
      <c r="AE365" s="41"/>
      <c r="AF365" s="41"/>
      <c r="AH365" s="41"/>
      <c r="AI365" s="41"/>
      <c r="AK365" s="70"/>
      <c r="AL365" s="70"/>
      <c r="AM365" s="70"/>
      <c r="AN365" s="70"/>
      <c r="AP365" s="27"/>
      <c r="AR365" s="27"/>
      <c r="AS365" s="27"/>
    </row>
    <row r="366" spans="1:53">
      <c r="A366" s="45"/>
      <c r="B366" s="44"/>
      <c r="C366" s="44"/>
      <c r="D366" s="44"/>
      <c r="E366" s="44"/>
      <c r="F366" s="38"/>
      <c r="G366" s="38"/>
      <c r="H366" s="38"/>
      <c r="I366" s="59"/>
      <c r="J366" s="26"/>
      <c r="K366" s="26"/>
      <c r="L366" s="45"/>
      <c r="M366" s="38"/>
      <c r="N366" s="38"/>
      <c r="O366" s="68"/>
      <c r="P366" s="72"/>
      <c r="Q366" s="72"/>
      <c r="R366" s="30"/>
      <c r="S366" s="30"/>
      <c r="T366" s="30"/>
      <c r="U366" s="30"/>
      <c r="V366" s="77"/>
      <c r="W366" s="65"/>
      <c r="X366" s="69"/>
      <c r="AE366" s="41"/>
      <c r="AF366" s="41"/>
      <c r="AH366" s="41"/>
      <c r="AI366" s="41"/>
      <c r="AK366" s="70"/>
      <c r="AL366" s="70"/>
      <c r="AM366" s="70"/>
      <c r="AN366" s="70"/>
      <c r="AP366" s="27"/>
      <c r="AR366" s="27"/>
      <c r="AS366" s="27"/>
    </row>
    <row r="367" spans="1:53">
      <c r="A367" s="45"/>
      <c r="B367" s="44"/>
      <c r="C367" s="44"/>
      <c r="D367" s="44"/>
      <c r="E367" s="44"/>
      <c r="F367" s="38"/>
      <c r="G367" s="38"/>
      <c r="H367" s="38"/>
      <c r="I367" s="59"/>
      <c r="J367" s="26"/>
      <c r="K367" s="26"/>
      <c r="L367" s="45"/>
      <c r="M367" s="38"/>
      <c r="N367" s="38"/>
      <c r="O367" s="68"/>
      <c r="P367" s="72"/>
      <c r="Q367" s="72"/>
      <c r="R367" s="30"/>
      <c r="S367" s="30"/>
      <c r="T367" s="30"/>
      <c r="U367" s="30"/>
      <c r="V367" s="77"/>
      <c r="W367" s="65"/>
      <c r="X367" s="69"/>
      <c r="AE367" s="41"/>
      <c r="AF367" s="41"/>
      <c r="AH367" s="41"/>
      <c r="AI367" s="41"/>
      <c r="AK367" s="70"/>
      <c r="AL367" s="70"/>
      <c r="AM367" s="70"/>
      <c r="AN367" s="70"/>
      <c r="AP367" s="27"/>
      <c r="AR367" s="27"/>
      <c r="AS367" s="27"/>
    </row>
    <row r="368" spans="1:53">
      <c r="A368" s="45"/>
      <c r="B368" s="44"/>
      <c r="C368" s="44"/>
      <c r="D368" s="44"/>
      <c r="E368" s="44"/>
      <c r="F368" s="38"/>
      <c r="G368" s="38"/>
      <c r="H368" s="38"/>
      <c r="I368" s="59"/>
      <c r="J368" s="26"/>
      <c r="K368" s="26"/>
      <c r="L368" s="45"/>
      <c r="M368" s="38"/>
      <c r="N368" s="38"/>
      <c r="O368" s="68"/>
      <c r="P368" s="72"/>
      <c r="Q368" s="72"/>
      <c r="R368" s="30"/>
      <c r="S368" s="30"/>
      <c r="T368" s="30"/>
      <c r="U368" s="30"/>
      <c r="V368" s="77"/>
      <c r="W368" s="65"/>
      <c r="X368" s="69"/>
      <c r="AE368" s="41"/>
      <c r="AF368" s="41"/>
      <c r="AH368" s="41"/>
      <c r="AI368" s="41"/>
      <c r="AK368" s="70"/>
      <c r="AL368" s="70"/>
      <c r="AM368" s="70"/>
      <c r="AN368" s="70"/>
      <c r="AP368" s="27"/>
      <c r="AR368" s="27"/>
      <c r="AS368" s="27"/>
      <c r="AY368" s="84"/>
      <c r="BA368" s="38"/>
    </row>
    <row r="369" spans="1:45">
      <c r="A369" s="45"/>
      <c r="B369" s="44"/>
      <c r="C369" s="44"/>
      <c r="D369" s="44"/>
      <c r="E369" s="44"/>
      <c r="F369" s="38"/>
      <c r="G369" s="38"/>
      <c r="H369" s="38"/>
      <c r="I369" s="59"/>
      <c r="J369" s="26"/>
      <c r="K369" s="26"/>
      <c r="L369" s="45"/>
      <c r="M369" s="38"/>
      <c r="N369" s="38"/>
      <c r="O369" s="68"/>
      <c r="P369" s="72"/>
      <c r="Q369" s="72"/>
      <c r="R369" s="30"/>
      <c r="S369" s="30"/>
      <c r="T369" s="30"/>
      <c r="U369" s="30"/>
      <c r="V369" s="77"/>
      <c r="W369" s="65"/>
      <c r="X369" s="69"/>
      <c r="AE369" s="41"/>
      <c r="AF369" s="41"/>
      <c r="AH369" s="41"/>
      <c r="AI369" s="41"/>
      <c r="AK369" s="70"/>
      <c r="AL369" s="70"/>
      <c r="AM369" s="70"/>
      <c r="AN369" s="70"/>
      <c r="AP369" s="27"/>
      <c r="AR369" s="27"/>
      <c r="AS369" s="27"/>
    </row>
    <row r="370" spans="1:45">
      <c r="A370" s="45"/>
      <c r="B370" s="44"/>
      <c r="C370" s="44"/>
      <c r="D370" s="44"/>
      <c r="E370" s="44"/>
      <c r="F370" s="38"/>
      <c r="G370" s="38"/>
      <c r="H370" s="38"/>
      <c r="I370" s="59"/>
      <c r="J370" s="26"/>
      <c r="K370" s="26"/>
      <c r="L370" s="45"/>
      <c r="M370" s="38"/>
      <c r="N370" s="38"/>
      <c r="O370" s="68"/>
      <c r="P370" s="72"/>
      <c r="Q370" s="72"/>
      <c r="R370" s="30"/>
      <c r="S370" s="30"/>
      <c r="T370" s="30"/>
      <c r="U370" s="30"/>
      <c r="V370" s="77"/>
      <c r="W370" s="65"/>
      <c r="X370" s="69"/>
      <c r="AE370" s="41"/>
      <c r="AF370" s="41"/>
      <c r="AH370" s="41"/>
      <c r="AI370" s="41"/>
      <c r="AK370" s="70"/>
      <c r="AL370" s="70"/>
      <c r="AM370" s="70"/>
      <c r="AN370" s="70"/>
      <c r="AP370" s="27"/>
      <c r="AR370" s="27"/>
      <c r="AS370" s="27"/>
    </row>
    <row r="371" spans="1:45">
      <c r="A371" s="45"/>
      <c r="B371" s="44"/>
      <c r="C371" s="44"/>
      <c r="D371" s="44"/>
      <c r="E371" s="44"/>
      <c r="F371" s="38"/>
      <c r="G371" s="38"/>
      <c r="H371" s="38"/>
      <c r="I371" s="59"/>
      <c r="J371" s="26"/>
      <c r="K371" s="26"/>
      <c r="L371" s="45"/>
      <c r="M371" s="38"/>
      <c r="N371" s="38"/>
      <c r="O371" s="68"/>
      <c r="P371" s="72"/>
      <c r="Q371" s="72"/>
      <c r="R371" s="30"/>
      <c r="S371" s="30"/>
      <c r="T371" s="30"/>
      <c r="U371" s="30"/>
      <c r="V371" s="77"/>
      <c r="W371" s="65"/>
      <c r="X371" s="69"/>
      <c r="AE371" s="41"/>
      <c r="AF371" s="41"/>
      <c r="AG371" s="41"/>
      <c r="AH371" s="41"/>
      <c r="AI371" s="41"/>
      <c r="AJ371" s="81"/>
      <c r="AK371" s="70"/>
      <c r="AL371" s="70"/>
      <c r="AM371" s="70"/>
      <c r="AN371" s="70"/>
      <c r="AP371" s="27"/>
      <c r="AR371" s="27"/>
      <c r="AS371" s="27"/>
    </row>
    <row r="372" spans="1:45">
      <c r="A372" s="45"/>
      <c r="B372" s="44"/>
      <c r="C372" s="44"/>
      <c r="D372" s="44"/>
      <c r="E372" s="44"/>
      <c r="F372" s="38"/>
      <c r="G372" s="38"/>
      <c r="H372" s="38"/>
      <c r="I372" s="59"/>
      <c r="J372" s="26"/>
      <c r="K372" s="26"/>
      <c r="L372" s="45"/>
      <c r="M372" s="38"/>
      <c r="N372" s="38"/>
      <c r="O372" s="68"/>
      <c r="P372" s="72"/>
      <c r="Q372" s="72"/>
      <c r="R372" s="30"/>
      <c r="S372" s="30"/>
      <c r="T372" s="30"/>
      <c r="U372" s="30"/>
      <c r="V372" s="77"/>
      <c r="W372" s="65"/>
      <c r="X372" s="69"/>
      <c r="AE372" s="41"/>
      <c r="AF372" s="41"/>
      <c r="AH372" s="41"/>
      <c r="AI372" s="41"/>
      <c r="AK372" s="70"/>
      <c r="AL372" s="70"/>
      <c r="AM372" s="70"/>
      <c r="AN372" s="70"/>
      <c r="AP372" s="27"/>
      <c r="AR372" s="27"/>
      <c r="AS372" s="27"/>
    </row>
    <row r="373" spans="1:45">
      <c r="A373" s="45"/>
      <c r="B373" s="44"/>
      <c r="C373" s="44"/>
      <c r="D373" s="44"/>
      <c r="E373" s="44"/>
      <c r="F373" s="38"/>
      <c r="G373" s="38"/>
      <c r="H373" s="38"/>
      <c r="I373" s="59"/>
      <c r="J373" s="26"/>
      <c r="K373" s="26"/>
      <c r="L373" s="45"/>
      <c r="M373" s="38"/>
      <c r="N373" s="38"/>
      <c r="O373" s="68"/>
      <c r="P373" s="72"/>
      <c r="Q373" s="72"/>
      <c r="R373" s="30"/>
      <c r="S373" s="30"/>
      <c r="T373" s="30"/>
      <c r="U373" s="30"/>
      <c r="V373" s="77"/>
      <c r="W373" s="65"/>
      <c r="X373" s="69"/>
      <c r="AE373" s="41"/>
      <c r="AF373" s="41"/>
      <c r="AH373" s="41"/>
      <c r="AI373" s="41"/>
      <c r="AK373" s="70"/>
      <c r="AL373" s="70"/>
      <c r="AM373" s="70"/>
      <c r="AN373" s="70"/>
      <c r="AP373" s="27"/>
      <c r="AR373" s="27"/>
      <c r="AS373" s="27"/>
    </row>
    <row r="374" spans="1:45">
      <c r="A374" s="45"/>
      <c r="B374" s="44"/>
      <c r="C374" s="44"/>
      <c r="D374" s="44"/>
      <c r="E374" s="44"/>
      <c r="F374" s="38"/>
      <c r="G374" s="38"/>
      <c r="H374" s="38"/>
      <c r="I374" s="59"/>
      <c r="J374" s="26"/>
      <c r="K374" s="26"/>
      <c r="L374" s="45"/>
      <c r="M374" s="38"/>
      <c r="N374" s="38"/>
      <c r="O374" s="68"/>
      <c r="P374" s="72"/>
      <c r="Q374" s="72"/>
      <c r="R374" s="30"/>
      <c r="S374" s="30"/>
      <c r="T374" s="30"/>
      <c r="U374" s="30"/>
      <c r="V374" s="77"/>
      <c r="W374" s="65"/>
      <c r="X374" s="69"/>
      <c r="AE374" s="41"/>
      <c r="AF374" s="41"/>
      <c r="AH374" s="41"/>
      <c r="AI374" s="41"/>
      <c r="AK374" s="70"/>
      <c r="AL374" s="70"/>
      <c r="AM374" s="70"/>
      <c r="AN374" s="70"/>
      <c r="AP374" s="27"/>
      <c r="AR374" s="27"/>
      <c r="AS374" s="27"/>
    </row>
    <row r="375" spans="1:45">
      <c r="A375" s="45"/>
      <c r="B375" s="44"/>
      <c r="C375" s="44"/>
      <c r="D375" s="44"/>
      <c r="E375" s="44"/>
      <c r="F375" s="38"/>
      <c r="G375" s="38"/>
      <c r="H375" s="38"/>
      <c r="I375" s="59"/>
      <c r="J375" s="26"/>
      <c r="K375" s="26"/>
      <c r="L375" s="45"/>
      <c r="M375" s="38"/>
      <c r="N375" s="38"/>
      <c r="O375" s="68"/>
      <c r="P375" s="72"/>
      <c r="Q375" s="72"/>
      <c r="R375" s="30"/>
      <c r="S375" s="30"/>
      <c r="T375" s="30"/>
      <c r="U375" s="30"/>
      <c r="V375" s="77"/>
      <c r="W375" s="65"/>
      <c r="X375" s="69"/>
      <c r="AE375" s="41"/>
      <c r="AF375" s="41"/>
      <c r="AH375" s="41"/>
      <c r="AI375" s="41"/>
      <c r="AK375" s="70"/>
      <c r="AL375" s="70"/>
      <c r="AM375" s="70"/>
      <c r="AN375" s="70"/>
      <c r="AP375" s="27"/>
      <c r="AR375" s="27"/>
      <c r="AS375" s="27"/>
    </row>
    <row r="376" spans="1:45">
      <c r="A376" s="45"/>
      <c r="B376" s="44"/>
      <c r="C376" s="44"/>
      <c r="D376" s="44"/>
      <c r="E376" s="44"/>
      <c r="F376" s="38"/>
      <c r="G376" s="38"/>
      <c r="H376" s="38"/>
      <c r="I376" s="59"/>
      <c r="J376" s="26"/>
      <c r="K376" s="26"/>
      <c r="L376" s="45"/>
      <c r="M376" s="38"/>
      <c r="N376" s="38"/>
      <c r="O376" s="68"/>
      <c r="P376" s="72"/>
      <c r="Q376" s="72"/>
      <c r="R376" s="30"/>
      <c r="S376" s="30"/>
      <c r="T376" s="30"/>
      <c r="U376" s="30"/>
      <c r="V376" s="77"/>
      <c r="W376" s="65"/>
      <c r="X376" s="69"/>
      <c r="AE376" s="41"/>
      <c r="AF376" s="41"/>
      <c r="AH376" s="41"/>
      <c r="AI376" s="41"/>
      <c r="AK376" s="70"/>
      <c r="AL376" s="70"/>
      <c r="AM376" s="70"/>
      <c r="AN376" s="70"/>
      <c r="AP376" s="27"/>
      <c r="AR376" s="27"/>
      <c r="AS376" s="27"/>
    </row>
    <row r="377" spans="1:45">
      <c r="A377" s="45"/>
      <c r="B377" s="44"/>
      <c r="C377" s="44"/>
      <c r="D377" s="44"/>
      <c r="E377" s="44"/>
      <c r="F377" s="38"/>
      <c r="G377" s="38"/>
      <c r="H377" s="38"/>
      <c r="I377" s="59"/>
      <c r="J377" s="26"/>
      <c r="K377" s="26"/>
      <c r="L377" s="45"/>
      <c r="M377" s="38"/>
      <c r="N377" s="38"/>
      <c r="O377" s="68"/>
      <c r="P377" s="72"/>
      <c r="Q377" s="72"/>
      <c r="R377" s="30"/>
      <c r="S377" s="30"/>
      <c r="T377" s="30"/>
      <c r="U377" s="30"/>
      <c r="V377" s="77"/>
      <c r="W377" s="65"/>
      <c r="X377" s="69"/>
      <c r="AE377" s="41"/>
      <c r="AF377" s="41"/>
      <c r="AH377" s="41"/>
      <c r="AI377" s="41"/>
      <c r="AK377" s="70"/>
      <c r="AL377" s="70"/>
      <c r="AM377" s="70"/>
      <c r="AN377" s="70"/>
      <c r="AP377" s="27"/>
      <c r="AR377" s="27"/>
      <c r="AS377" s="27"/>
    </row>
    <row r="378" spans="1:45">
      <c r="A378" s="45"/>
      <c r="B378" s="44"/>
      <c r="C378" s="44"/>
      <c r="D378" s="44"/>
      <c r="E378" s="44"/>
      <c r="F378" s="38"/>
      <c r="G378" s="38"/>
      <c r="H378" s="38"/>
      <c r="I378" s="59"/>
      <c r="J378" s="26"/>
      <c r="K378" s="26"/>
      <c r="L378" s="45"/>
      <c r="M378" s="38"/>
      <c r="N378" s="38"/>
      <c r="O378" s="68"/>
      <c r="P378" s="72"/>
      <c r="Q378" s="72"/>
      <c r="R378" s="30"/>
      <c r="S378" s="30"/>
      <c r="T378" s="30"/>
      <c r="U378" s="30"/>
      <c r="V378" s="77"/>
      <c r="W378" s="65"/>
      <c r="X378" s="69"/>
      <c r="AE378" s="41"/>
      <c r="AF378" s="41"/>
      <c r="AH378" s="41"/>
      <c r="AI378" s="41"/>
      <c r="AK378" s="70"/>
      <c r="AL378" s="70"/>
      <c r="AM378" s="70"/>
      <c r="AN378" s="70"/>
      <c r="AP378" s="27"/>
      <c r="AR378" s="27"/>
      <c r="AS378" s="27"/>
    </row>
    <row r="379" spans="1:45">
      <c r="A379" s="45"/>
      <c r="B379" s="44"/>
      <c r="C379" s="44"/>
      <c r="D379" s="44"/>
      <c r="E379" s="44"/>
      <c r="F379" s="38"/>
      <c r="G379" s="38"/>
      <c r="H379" s="38"/>
      <c r="I379" s="59"/>
      <c r="J379" s="26"/>
      <c r="K379" s="26"/>
      <c r="L379" s="45"/>
      <c r="M379" s="38"/>
      <c r="N379" s="38"/>
      <c r="O379" s="68"/>
      <c r="P379" s="72"/>
      <c r="Q379" s="72"/>
      <c r="R379" s="30"/>
      <c r="S379" s="30"/>
      <c r="T379" s="30"/>
      <c r="U379" s="30"/>
      <c r="V379" s="77"/>
      <c r="W379" s="65"/>
      <c r="X379" s="69"/>
      <c r="AE379" s="41"/>
      <c r="AF379" s="41"/>
      <c r="AH379" s="41"/>
      <c r="AI379" s="41"/>
      <c r="AK379" s="70"/>
      <c r="AL379" s="70"/>
      <c r="AM379" s="70"/>
      <c r="AN379" s="70"/>
      <c r="AP379" s="27"/>
      <c r="AR379" s="27"/>
      <c r="AS379" s="27"/>
    </row>
    <row r="380" spans="1:45">
      <c r="A380" s="45"/>
      <c r="B380" s="44"/>
      <c r="C380" s="44"/>
      <c r="D380" s="44"/>
      <c r="E380" s="44"/>
      <c r="F380" s="38"/>
      <c r="G380" s="38"/>
      <c r="H380" s="38"/>
      <c r="I380" s="59"/>
      <c r="J380" s="26"/>
      <c r="K380" s="26"/>
      <c r="L380" s="45"/>
      <c r="M380" s="38"/>
      <c r="N380" s="38"/>
      <c r="O380" s="68"/>
      <c r="P380" s="72"/>
      <c r="Q380" s="72"/>
      <c r="R380" s="30"/>
      <c r="S380" s="30"/>
      <c r="T380" s="30"/>
      <c r="U380" s="30"/>
      <c r="V380" s="77"/>
      <c r="W380" s="65"/>
      <c r="X380" s="69"/>
      <c r="AE380" s="41"/>
      <c r="AF380" s="41"/>
      <c r="AH380" s="41"/>
      <c r="AI380" s="41"/>
      <c r="AK380" s="70"/>
      <c r="AL380" s="70"/>
      <c r="AM380" s="70"/>
      <c r="AN380" s="70"/>
      <c r="AP380" s="27"/>
      <c r="AR380" s="27"/>
      <c r="AS380" s="27"/>
    </row>
    <row r="381" spans="1:45">
      <c r="A381" s="45"/>
      <c r="B381" s="44"/>
      <c r="C381" s="44"/>
      <c r="D381" s="44"/>
      <c r="E381" s="44"/>
      <c r="F381" s="38"/>
      <c r="G381" s="38"/>
      <c r="H381" s="38"/>
      <c r="I381" s="59"/>
      <c r="J381" s="26"/>
      <c r="K381" s="26"/>
      <c r="L381" s="45"/>
      <c r="M381" s="38"/>
      <c r="N381" s="38"/>
      <c r="O381" s="68"/>
      <c r="P381" s="72"/>
      <c r="Q381" s="72"/>
      <c r="R381" s="30"/>
      <c r="S381" s="30"/>
      <c r="T381" s="30"/>
      <c r="U381" s="30"/>
      <c r="V381" s="77"/>
      <c r="W381" s="65"/>
      <c r="X381" s="69"/>
      <c r="AE381" s="41"/>
      <c r="AF381" s="41"/>
      <c r="AH381" s="41"/>
      <c r="AI381" s="41"/>
      <c r="AK381" s="70"/>
      <c r="AL381" s="70"/>
      <c r="AM381" s="70"/>
      <c r="AN381" s="70"/>
      <c r="AP381" s="27"/>
      <c r="AR381" s="27"/>
      <c r="AS381" s="27"/>
    </row>
    <row r="382" spans="1:45">
      <c r="A382" s="45"/>
      <c r="B382" s="44"/>
      <c r="C382" s="44"/>
      <c r="D382" s="44"/>
      <c r="E382" s="44"/>
      <c r="F382" s="38"/>
      <c r="G382" s="38"/>
      <c r="H382" s="38"/>
      <c r="I382" s="59"/>
      <c r="J382" s="26"/>
      <c r="K382" s="26"/>
      <c r="L382" s="45"/>
      <c r="M382" s="38"/>
      <c r="N382" s="38"/>
      <c r="O382" s="68"/>
      <c r="P382" s="72"/>
      <c r="Q382" s="72"/>
      <c r="R382" s="30"/>
      <c r="S382" s="30"/>
      <c r="T382" s="30"/>
      <c r="U382" s="30"/>
      <c r="V382" s="77"/>
      <c r="W382" s="65"/>
      <c r="X382" s="69"/>
      <c r="AE382" s="41"/>
      <c r="AF382" s="41"/>
      <c r="AH382" s="41"/>
      <c r="AI382" s="41"/>
      <c r="AK382" s="70"/>
      <c r="AL382" s="70"/>
      <c r="AM382" s="70"/>
      <c r="AN382" s="70"/>
      <c r="AP382" s="27"/>
      <c r="AR382" s="27"/>
      <c r="AS382" s="27"/>
    </row>
    <row r="383" spans="1:45">
      <c r="A383" s="45"/>
      <c r="B383" s="44"/>
      <c r="C383" s="44"/>
      <c r="D383" s="44"/>
      <c r="E383" s="44"/>
      <c r="F383" s="38"/>
      <c r="G383" s="38"/>
      <c r="H383" s="38"/>
      <c r="I383" s="59"/>
      <c r="J383" s="26"/>
      <c r="K383" s="26"/>
      <c r="L383" s="45"/>
      <c r="M383" s="38"/>
      <c r="N383" s="38"/>
      <c r="O383" s="68"/>
      <c r="P383" s="72"/>
      <c r="Q383" s="72"/>
      <c r="R383" s="30"/>
      <c r="S383" s="30"/>
      <c r="T383" s="30"/>
      <c r="U383" s="30"/>
      <c r="V383" s="77"/>
      <c r="W383" s="65"/>
      <c r="X383" s="69"/>
      <c r="AE383" s="41"/>
      <c r="AF383" s="41"/>
      <c r="AH383" s="41"/>
      <c r="AI383" s="41"/>
      <c r="AK383" s="70"/>
      <c r="AL383" s="70"/>
      <c r="AM383" s="70"/>
      <c r="AN383" s="70"/>
      <c r="AP383" s="27"/>
      <c r="AR383" s="27"/>
      <c r="AS383" s="27"/>
    </row>
    <row r="384" spans="1:45">
      <c r="A384" s="45"/>
      <c r="B384" s="44"/>
      <c r="C384" s="44"/>
      <c r="D384" s="44"/>
      <c r="E384" s="44"/>
      <c r="F384" s="38"/>
      <c r="G384" s="38"/>
      <c r="H384" s="38"/>
      <c r="I384" s="59"/>
      <c r="J384" s="26"/>
      <c r="K384" s="26"/>
      <c r="L384" s="45"/>
      <c r="M384" s="38"/>
      <c r="N384" s="38"/>
      <c r="O384" s="68"/>
      <c r="P384" s="72"/>
      <c r="Q384" s="72"/>
      <c r="R384" s="30"/>
      <c r="S384" s="30"/>
      <c r="T384" s="30"/>
      <c r="U384" s="30"/>
      <c r="V384" s="77"/>
      <c r="W384" s="65"/>
      <c r="X384" s="69"/>
      <c r="AE384" s="41"/>
      <c r="AF384" s="41"/>
      <c r="AH384" s="41"/>
      <c r="AI384" s="41"/>
      <c r="AK384" s="70"/>
      <c r="AL384" s="70"/>
      <c r="AM384" s="70"/>
      <c r="AN384" s="70"/>
      <c r="AP384" s="27"/>
      <c r="AR384" s="27"/>
      <c r="AS384" s="27"/>
    </row>
    <row r="385" spans="1:45">
      <c r="A385" s="45"/>
      <c r="B385" s="44"/>
      <c r="C385" s="44"/>
      <c r="D385" s="44"/>
      <c r="E385" s="44"/>
      <c r="F385" s="38"/>
      <c r="G385" s="38"/>
      <c r="H385" s="38"/>
      <c r="I385" s="59"/>
      <c r="J385" s="26"/>
      <c r="K385" s="26"/>
      <c r="L385" s="45"/>
      <c r="M385" s="38"/>
      <c r="N385" s="38"/>
      <c r="O385" s="68"/>
      <c r="P385" s="72"/>
      <c r="Q385" s="72"/>
      <c r="R385" s="30"/>
      <c r="S385" s="30"/>
      <c r="T385" s="30"/>
      <c r="U385" s="30"/>
      <c r="V385" s="77"/>
      <c r="W385" s="65"/>
      <c r="X385" s="69"/>
      <c r="AE385" s="41"/>
      <c r="AF385" s="41"/>
      <c r="AH385" s="41"/>
      <c r="AI385" s="41"/>
      <c r="AK385" s="70"/>
      <c r="AL385" s="70"/>
      <c r="AM385" s="70"/>
      <c r="AN385" s="70"/>
      <c r="AP385" s="27"/>
      <c r="AR385" s="27"/>
      <c r="AS385" s="27"/>
    </row>
    <row r="386" spans="1:45">
      <c r="A386" s="45"/>
      <c r="B386" s="44"/>
      <c r="C386" s="44"/>
      <c r="D386" s="44"/>
      <c r="E386" s="44"/>
      <c r="F386" s="38"/>
      <c r="G386" s="38"/>
      <c r="H386" s="38"/>
      <c r="I386" s="59"/>
      <c r="J386" s="26"/>
      <c r="K386" s="26"/>
      <c r="L386" s="45"/>
      <c r="M386" s="38"/>
      <c r="N386" s="38"/>
      <c r="O386" s="68"/>
      <c r="P386" s="72"/>
      <c r="Q386" s="72"/>
      <c r="R386" s="30"/>
      <c r="S386" s="30"/>
      <c r="T386" s="30"/>
      <c r="U386" s="30"/>
      <c r="V386" s="77"/>
      <c r="W386" s="65"/>
      <c r="X386" s="69"/>
      <c r="AE386" s="41"/>
      <c r="AF386" s="41"/>
      <c r="AH386" s="41"/>
      <c r="AI386" s="41"/>
      <c r="AK386" s="70"/>
      <c r="AL386" s="70"/>
      <c r="AM386" s="70"/>
      <c r="AN386" s="70"/>
      <c r="AP386" s="27"/>
      <c r="AR386" s="27"/>
      <c r="AS386" s="27"/>
    </row>
    <row r="387" spans="1:45">
      <c r="A387" s="45"/>
      <c r="B387" s="44"/>
      <c r="C387" s="44"/>
      <c r="D387" s="44"/>
      <c r="E387" s="44"/>
      <c r="F387" s="38"/>
      <c r="G387" s="38"/>
      <c r="H387" s="38"/>
      <c r="I387" s="59"/>
      <c r="J387" s="26"/>
      <c r="K387" s="26"/>
      <c r="L387" s="45"/>
      <c r="M387" s="38"/>
      <c r="N387" s="38"/>
      <c r="O387" s="68"/>
      <c r="P387" s="72"/>
      <c r="Q387" s="72"/>
      <c r="R387" s="30"/>
      <c r="S387" s="30"/>
      <c r="T387" s="30"/>
      <c r="U387" s="30"/>
      <c r="V387" s="77"/>
      <c r="W387" s="65"/>
      <c r="X387" s="69"/>
      <c r="AE387" s="41"/>
      <c r="AF387" s="41"/>
      <c r="AH387" s="41"/>
      <c r="AI387" s="41"/>
      <c r="AK387" s="70"/>
      <c r="AL387" s="70"/>
      <c r="AM387" s="70"/>
      <c r="AN387" s="70"/>
      <c r="AP387" s="27"/>
      <c r="AR387" s="27"/>
      <c r="AS387" s="27"/>
    </row>
    <row r="388" spans="1:45">
      <c r="A388" s="45"/>
      <c r="B388" s="44"/>
      <c r="C388" s="44"/>
      <c r="D388" s="44"/>
      <c r="E388" s="44"/>
      <c r="F388" s="38"/>
      <c r="G388" s="38"/>
      <c r="H388" s="38"/>
      <c r="I388" s="59"/>
      <c r="J388" s="26"/>
      <c r="K388" s="26"/>
      <c r="L388" s="45"/>
      <c r="M388" s="38"/>
      <c r="N388" s="38"/>
      <c r="O388" s="68"/>
      <c r="P388" s="72"/>
      <c r="Q388" s="72"/>
      <c r="R388" s="30"/>
      <c r="S388" s="30"/>
      <c r="T388" s="30"/>
      <c r="U388" s="30"/>
      <c r="V388" s="77"/>
      <c r="W388" s="65"/>
      <c r="X388" s="69"/>
      <c r="AE388" s="41"/>
      <c r="AF388" s="41"/>
      <c r="AH388" s="41"/>
      <c r="AI388" s="41"/>
      <c r="AK388" s="70"/>
      <c r="AL388" s="70"/>
      <c r="AM388" s="70"/>
      <c r="AN388" s="70"/>
      <c r="AP388" s="27"/>
      <c r="AR388" s="27"/>
      <c r="AS388" s="27"/>
    </row>
    <row r="389" spans="1:45">
      <c r="A389" s="45"/>
      <c r="B389" s="44"/>
      <c r="C389" s="44"/>
      <c r="D389" s="44"/>
      <c r="E389" s="44"/>
      <c r="F389" s="38"/>
      <c r="G389" s="38"/>
      <c r="H389" s="38"/>
      <c r="I389" s="59"/>
      <c r="J389" s="26"/>
      <c r="K389" s="26"/>
      <c r="L389" s="45"/>
      <c r="M389" s="38"/>
      <c r="N389" s="38"/>
      <c r="O389" s="68"/>
      <c r="P389" s="72"/>
      <c r="Q389" s="72"/>
      <c r="R389" s="30"/>
      <c r="S389" s="30"/>
      <c r="T389" s="30"/>
      <c r="U389" s="30"/>
      <c r="V389" s="77"/>
      <c r="W389" s="65"/>
      <c r="X389" s="69"/>
      <c r="AE389" s="41"/>
      <c r="AF389" s="41"/>
      <c r="AH389" s="41"/>
      <c r="AI389" s="41"/>
      <c r="AK389" s="70"/>
      <c r="AL389" s="70"/>
      <c r="AM389" s="70"/>
      <c r="AN389" s="70"/>
      <c r="AP389" s="27"/>
      <c r="AR389" s="27"/>
      <c r="AS389" s="27"/>
    </row>
    <row r="390" spans="1:45">
      <c r="A390" s="45"/>
      <c r="B390" s="44"/>
      <c r="C390" s="44"/>
      <c r="D390" s="44"/>
      <c r="E390" s="44"/>
      <c r="F390" s="38"/>
      <c r="G390" s="38"/>
      <c r="H390" s="38"/>
      <c r="I390" s="59"/>
      <c r="J390" s="26"/>
      <c r="K390" s="26"/>
      <c r="L390" s="45"/>
      <c r="M390" s="38"/>
      <c r="N390" s="38"/>
      <c r="O390" s="68"/>
      <c r="P390" s="72"/>
      <c r="Q390" s="72"/>
      <c r="R390" s="30"/>
      <c r="S390" s="30"/>
      <c r="T390" s="30"/>
      <c r="U390" s="30"/>
      <c r="V390" s="77"/>
      <c r="W390" s="65"/>
      <c r="X390" s="69"/>
      <c r="AE390" s="41"/>
      <c r="AF390" s="41"/>
      <c r="AH390" s="41"/>
      <c r="AI390" s="41"/>
      <c r="AK390" s="70"/>
      <c r="AL390" s="70"/>
      <c r="AM390" s="70"/>
      <c r="AN390" s="70"/>
      <c r="AP390" s="27"/>
      <c r="AR390" s="27"/>
      <c r="AS390" s="27"/>
    </row>
    <row r="391" spans="1:45">
      <c r="A391" s="45"/>
      <c r="B391" s="44"/>
      <c r="C391" s="44"/>
      <c r="D391" s="44"/>
      <c r="E391" s="44"/>
      <c r="F391" s="38"/>
      <c r="G391" s="38"/>
      <c r="H391" s="38"/>
      <c r="I391" s="59"/>
      <c r="J391" s="26"/>
      <c r="K391" s="26"/>
      <c r="L391" s="45"/>
      <c r="M391" s="38"/>
      <c r="N391" s="38"/>
      <c r="O391" s="68"/>
      <c r="P391" s="72"/>
      <c r="Q391" s="72"/>
      <c r="R391" s="30"/>
      <c r="S391" s="30"/>
      <c r="T391" s="30"/>
      <c r="U391" s="30"/>
      <c r="V391" s="77"/>
      <c r="W391" s="65"/>
      <c r="X391" s="69"/>
      <c r="AE391" s="41"/>
      <c r="AF391" s="41"/>
      <c r="AG391" s="41"/>
      <c r="AH391" s="41"/>
      <c r="AI391" s="41"/>
      <c r="AJ391" s="81"/>
      <c r="AK391" s="70"/>
      <c r="AL391" s="70"/>
      <c r="AM391" s="70"/>
      <c r="AN391" s="70"/>
      <c r="AP391" s="27"/>
      <c r="AR391" s="27"/>
      <c r="AS391" s="27"/>
    </row>
    <row r="392" spans="1:45">
      <c r="A392" s="45"/>
      <c r="B392" s="44"/>
      <c r="C392" s="44"/>
      <c r="D392" s="44"/>
      <c r="E392" s="44"/>
      <c r="F392" s="38"/>
      <c r="G392" s="38"/>
      <c r="H392" s="38"/>
      <c r="I392" s="59"/>
      <c r="J392" s="26"/>
      <c r="K392" s="26"/>
      <c r="L392" s="45"/>
      <c r="M392" s="38"/>
      <c r="N392" s="38"/>
      <c r="O392" s="68"/>
      <c r="P392" s="72"/>
      <c r="Q392" s="72"/>
      <c r="R392" s="30"/>
      <c r="S392" s="30"/>
      <c r="T392" s="30"/>
      <c r="U392" s="30"/>
      <c r="V392" s="77"/>
      <c r="W392" s="65"/>
      <c r="X392" s="69"/>
      <c r="AE392" s="41"/>
      <c r="AF392" s="41"/>
      <c r="AH392" s="41"/>
      <c r="AI392" s="41"/>
      <c r="AK392" s="70"/>
      <c r="AL392" s="70"/>
      <c r="AM392" s="70"/>
      <c r="AN392" s="70"/>
      <c r="AP392" s="27"/>
      <c r="AR392" s="27"/>
      <c r="AS392" s="27"/>
    </row>
    <row r="393" spans="1:45">
      <c r="A393" s="45"/>
      <c r="B393" s="44"/>
      <c r="C393" s="44"/>
      <c r="D393" s="44"/>
      <c r="E393" s="44"/>
      <c r="F393" s="38"/>
      <c r="G393" s="38"/>
      <c r="H393" s="38"/>
      <c r="I393" s="59"/>
      <c r="J393" s="26"/>
      <c r="K393" s="26"/>
      <c r="L393" s="45"/>
      <c r="M393" s="38"/>
      <c r="N393" s="38"/>
      <c r="O393" s="68"/>
      <c r="P393" s="72"/>
      <c r="Q393" s="72"/>
      <c r="R393" s="30"/>
      <c r="S393" s="30"/>
      <c r="T393" s="30"/>
      <c r="U393" s="30"/>
      <c r="V393" s="77"/>
      <c r="W393" s="65"/>
      <c r="X393" s="69"/>
      <c r="AE393" s="41"/>
      <c r="AF393" s="41"/>
      <c r="AH393" s="41"/>
      <c r="AI393" s="41"/>
      <c r="AK393" s="70"/>
      <c r="AL393" s="70"/>
      <c r="AM393" s="70"/>
      <c r="AN393" s="70"/>
      <c r="AP393" s="27"/>
      <c r="AR393" s="27"/>
      <c r="AS393" s="27"/>
    </row>
    <row r="394" spans="1:45">
      <c r="A394" s="45"/>
      <c r="B394" s="44"/>
      <c r="C394" s="44"/>
      <c r="D394" s="44"/>
      <c r="E394" s="44"/>
      <c r="F394" s="38"/>
      <c r="G394" s="38"/>
      <c r="H394" s="38"/>
      <c r="I394" s="59"/>
      <c r="J394" s="26"/>
      <c r="K394" s="26"/>
      <c r="L394" s="45"/>
      <c r="M394" s="38"/>
      <c r="N394" s="38"/>
      <c r="O394" s="68"/>
      <c r="P394" s="72"/>
      <c r="Q394" s="72"/>
      <c r="R394" s="30"/>
      <c r="S394" s="30"/>
      <c r="T394" s="30"/>
      <c r="U394" s="30"/>
      <c r="V394" s="77"/>
      <c r="W394" s="65"/>
      <c r="X394" s="69"/>
      <c r="AE394" s="41"/>
      <c r="AF394" s="41"/>
      <c r="AH394" s="41"/>
      <c r="AI394" s="41"/>
      <c r="AK394" s="70"/>
      <c r="AL394" s="70"/>
      <c r="AM394" s="70"/>
      <c r="AN394" s="70"/>
      <c r="AP394" s="27"/>
      <c r="AR394" s="27"/>
      <c r="AS394" s="27"/>
    </row>
    <row r="395" spans="1:45">
      <c r="A395" s="45"/>
      <c r="B395" s="44"/>
      <c r="C395" s="44"/>
      <c r="D395" s="44"/>
      <c r="E395" s="44"/>
      <c r="F395" s="38"/>
      <c r="G395" s="38"/>
      <c r="H395" s="38"/>
      <c r="I395" s="59"/>
      <c r="J395" s="26"/>
      <c r="K395" s="26"/>
      <c r="L395" s="45"/>
      <c r="M395" s="38"/>
      <c r="N395" s="38"/>
      <c r="O395" s="68"/>
      <c r="P395" s="72"/>
      <c r="Q395" s="72"/>
      <c r="R395" s="30"/>
      <c r="S395" s="30"/>
      <c r="T395" s="30"/>
      <c r="U395" s="30"/>
      <c r="V395" s="77"/>
      <c r="W395" s="65"/>
      <c r="X395" s="69"/>
      <c r="AE395" s="41"/>
      <c r="AF395" s="41"/>
      <c r="AH395" s="41"/>
      <c r="AI395" s="41"/>
      <c r="AK395" s="70"/>
      <c r="AL395" s="70"/>
      <c r="AM395" s="70"/>
      <c r="AN395" s="70"/>
      <c r="AP395" s="27"/>
      <c r="AR395" s="27"/>
      <c r="AS395" s="27"/>
    </row>
    <row r="396" spans="1:45">
      <c r="A396" s="45"/>
      <c r="B396" s="44"/>
      <c r="C396" s="44"/>
      <c r="D396" s="44"/>
      <c r="E396" s="44"/>
      <c r="F396" s="38"/>
      <c r="G396" s="38"/>
      <c r="H396" s="38"/>
      <c r="I396" s="59"/>
      <c r="J396" s="26"/>
      <c r="K396" s="26"/>
      <c r="L396" s="45"/>
      <c r="M396" s="38"/>
      <c r="N396" s="38"/>
      <c r="O396" s="68"/>
      <c r="P396" s="72"/>
      <c r="Q396" s="72"/>
      <c r="R396" s="30"/>
      <c r="S396" s="30"/>
      <c r="T396" s="30"/>
      <c r="U396" s="30"/>
      <c r="V396" s="77"/>
      <c r="W396" s="65"/>
      <c r="X396" s="69"/>
      <c r="AE396" s="41"/>
      <c r="AF396" s="41"/>
      <c r="AH396" s="41"/>
      <c r="AI396" s="41"/>
      <c r="AK396" s="70"/>
      <c r="AL396" s="70"/>
      <c r="AM396" s="70"/>
      <c r="AN396" s="70"/>
      <c r="AP396" s="27"/>
      <c r="AR396" s="27"/>
      <c r="AS396" s="27"/>
    </row>
    <row r="397" spans="1:45">
      <c r="A397" s="45"/>
      <c r="B397" s="44"/>
      <c r="C397" s="44"/>
      <c r="D397" s="44"/>
      <c r="E397" s="44"/>
      <c r="F397" s="38"/>
      <c r="G397" s="38"/>
      <c r="H397" s="38"/>
      <c r="I397" s="59"/>
      <c r="J397" s="26"/>
      <c r="K397" s="26"/>
      <c r="L397" s="45"/>
      <c r="M397" s="38"/>
      <c r="N397" s="38"/>
      <c r="O397" s="68"/>
      <c r="P397" s="72"/>
      <c r="Q397" s="72"/>
      <c r="R397" s="30"/>
      <c r="S397" s="30"/>
      <c r="T397" s="30"/>
      <c r="U397" s="30"/>
      <c r="V397" s="77"/>
      <c r="W397" s="65"/>
      <c r="X397" s="69"/>
      <c r="AE397" s="41"/>
      <c r="AF397" s="41"/>
      <c r="AH397" s="41"/>
      <c r="AI397" s="41"/>
      <c r="AK397" s="70"/>
      <c r="AL397" s="70"/>
      <c r="AM397" s="70"/>
      <c r="AN397" s="70"/>
      <c r="AP397" s="27"/>
      <c r="AR397" s="27"/>
      <c r="AS397" s="27"/>
    </row>
    <row r="398" spans="1:45">
      <c r="A398" s="45"/>
      <c r="B398" s="44"/>
      <c r="C398" s="44"/>
      <c r="D398" s="44"/>
      <c r="E398" s="44"/>
      <c r="F398" s="38"/>
      <c r="G398" s="38"/>
      <c r="H398" s="38"/>
      <c r="I398" s="59"/>
      <c r="J398" s="26"/>
      <c r="K398" s="26"/>
      <c r="L398" s="45"/>
      <c r="M398" s="38"/>
      <c r="N398" s="38"/>
      <c r="O398" s="68"/>
      <c r="P398" s="72"/>
      <c r="Q398" s="72"/>
      <c r="R398" s="30"/>
      <c r="S398" s="30"/>
      <c r="T398" s="30"/>
      <c r="U398" s="30"/>
      <c r="V398" s="77"/>
      <c r="W398" s="65"/>
      <c r="X398" s="69"/>
      <c r="AE398" s="41"/>
      <c r="AF398" s="41"/>
      <c r="AH398" s="41"/>
      <c r="AI398" s="41"/>
      <c r="AK398" s="70"/>
      <c r="AL398" s="70"/>
      <c r="AM398" s="70"/>
      <c r="AN398" s="70"/>
      <c r="AP398" s="27"/>
      <c r="AR398" s="27"/>
      <c r="AS398" s="27"/>
    </row>
    <row r="399" spans="1:45">
      <c r="A399" s="45"/>
      <c r="B399" s="44"/>
      <c r="C399" s="44"/>
      <c r="D399" s="44"/>
      <c r="E399" s="44"/>
      <c r="F399" s="38"/>
      <c r="G399" s="38"/>
      <c r="H399" s="38"/>
      <c r="I399" s="59"/>
      <c r="J399" s="26"/>
      <c r="K399" s="26"/>
      <c r="L399" s="45"/>
      <c r="M399" s="38"/>
      <c r="N399" s="38"/>
      <c r="O399" s="68"/>
      <c r="P399" s="72"/>
      <c r="Q399" s="72"/>
      <c r="R399" s="30"/>
      <c r="S399" s="30"/>
      <c r="T399" s="30"/>
      <c r="U399" s="30"/>
      <c r="V399" s="77"/>
      <c r="W399" s="65"/>
      <c r="X399" s="69"/>
      <c r="AE399" s="41"/>
      <c r="AF399" s="41"/>
      <c r="AH399" s="41"/>
      <c r="AI399" s="41"/>
      <c r="AK399" s="70"/>
      <c r="AL399" s="70"/>
      <c r="AM399" s="70"/>
      <c r="AN399" s="70"/>
      <c r="AP399" s="27"/>
      <c r="AR399" s="27"/>
      <c r="AS399" s="27"/>
    </row>
    <row r="400" spans="1:45">
      <c r="A400" s="45"/>
      <c r="B400" s="44"/>
      <c r="C400" s="44"/>
      <c r="D400" s="44"/>
      <c r="E400" s="44"/>
      <c r="F400" s="38"/>
      <c r="G400" s="38"/>
      <c r="H400" s="38"/>
      <c r="I400" s="59"/>
      <c r="J400" s="26"/>
      <c r="K400" s="26"/>
      <c r="L400" s="45"/>
      <c r="M400" s="38"/>
      <c r="N400" s="38"/>
      <c r="O400" s="68"/>
      <c r="P400" s="72"/>
      <c r="Q400" s="72"/>
      <c r="R400" s="30"/>
      <c r="S400" s="30"/>
      <c r="T400" s="30"/>
      <c r="U400" s="30"/>
      <c r="V400" s="77"/>
      <c r="W400" s="65"/>
      <c r="X400" s="69"/>
      <c r="AE400" s="41"/>
      <c r="AF400" s="41"/>
      <c r="AH400" s="41"/>
      <c r="AI400" s="41"/>
      <c r="AK400" s="70"/>
      <c r="AL400" s="70"/>
      <c r="AM400" s="70"/>
      <c r="AN400" s="70"/>
      <c r="AP400" s="27"/>
      <c r="AR400" s="27"/>
      <c r="AS400" s="27"/>
    </row>
    <row r="401" spans="1:45">
      <c r="A401" s="45"/>
      <c r="B401" s="44"/>
      <c r="C401" s="44"/>
      <c r="D401" s="44"/>
      <c r="E401" s="44"/>
      <c r="F401" s="38"/>
      <c r="G401" s="38"/>
      <c r="H401" s="38"/>
      <c r="I401" s="59"/>
      <c r="J401" s="26"/>
      <c r="K401" s="26"/>
      <c r="L401" s="45"/>
      <c r="M401" s="38"/>
      <c r="N401" s="38"/>
      <c r="O401" s="68"/>
      <c r="P401" s="72"/>
      <c r="Q401" s="72"/>
      <c r="R401" s="30"/>
      <c r="S401" s="30"/>
      <c r="T401" s="30"/>
      <c r="U401" s="30"/>
      <c r="V401" s="77"/>
      <c r="W401" s="65"/>
      <c r="X401" s="69"/>
      <c r="AE401" s="41"/>
      <c r="AF401" s="41"/>
      <c r="AH401" s="41"/>
      <c r="AI401" s="41"/>
      <c r="AK401" s="70"/>
      <c r="AL401" s="70"/>
      <c r="AM401" s="70"/>
      <c r="AN401" s="70"/>
      <c r="AP401" s="27"/>
      <c r="AR401" s="27"/>
      <c r="AS401" s="27"/>
    </row>
    <row r="402" spans="1:45">
      <c r="A402" s="45"/>
      <c r="B402" s="44"/>
      <c r="C402" s="44"/>
      <c r="D402" s="44"/>
      <c r="E402" s="44"/>
      <c r="F402" s="38"/>
      <c r="G402" s="38"/>
      <c r="H402" s="38"/>
      <c r="I402" s="59"/>
      <c r="J402" s="26"/>
      <c r="K402" s="26"/>
      <c r="L402" s="45"/>
      <c r="M402" s="38"/>
      <c r="N402" s="38"/>
      <c r="O402" s="68"/>
      <c r="P402" s="72"/>
      <c r="Q402" s="72"/>
      <c r="R402" s="30"/>
      <c r="S402" s="30"/>
      <c r="T402" s="30"/>
      <c r="U402" s="30"/>
      <c r="V402" s="77"/>
      <c r="W402" s="65"/>
      <c r="X402" s="69"/>
      <c r="AE402" s="41"/>
      <c r="AF402" s="41"/>
      <c r="AH402" s="41"/>
      <c r="AI402" s="41"/>
      <c r="AK402" s="70"/>
      <c r="AL402" s="70"/>
      <c r="AM402" s="70"/>
      <c r="AN402" s="70"/>
      <c r="AP402" s="27"/>
      <c r="AR402" s="27"/>
      <c r="AS402" s="27"/>
    </row>
    <row r="403" spans="1:45">
      <c r="A403" s="45"/>
      <c r="B403" s="44"/>
      <c r="C403" s="44"/>
      <c r="D403" s="44"/>
      <c r="E403" s="44"/>
      <c r="F403" s="38"/>
      <c r="G403" s="38"/>
      <c r="H403" s="38"/>
      <c r="I403" s="59"/>
      <c r="J403" s="26"/>
      <c r="K403" s="26"/>
      <c r="L403" s="45"/>
      <c r="M403" s="38"/>
      <c r="N403" s="38"/>
      <c r="O403" s="68"/>
      <c r="P403" s="72"/>
      <c r="Q403" s="72"/>
      <c r="R403" s="30"/>
      <c r="S403" s="30"/>
      <c r="T403" s="30"/>
      <c r="U403" s="30"/>
      <c r="V403" s="77"/>
      <c r="W403" s="65"/>
      <c r="X403" s="69"/>
      <c r="AE403" s="41"/>
      <c r="AF403" s="41"/>
      <c r="AH403" s="41"/>
      <c r="AI403" s="41"/>
      <c r="AK403" s="70"/>
      <c r="AL403" s="70"/>
      <c r="AM403" s="70"/>
      <c r="AN403" s="70"/>
      <c r="AP403" s="27"/>
      <c r="AR403" s="27"/>
      <c r="AS403" s="27"/>
    </row>
    <row r="404" spans="1:45">
      <c r="A404" s="45"/>
      <c r="B404" s="44"/>
      <c r="C404" s="44"/>
      <c r="D404" s="44"/>
      <c r="E404" s="44"/>
      <c r="F404" s="38"/>
      <c r="G404" s="38"/>
      <c r="H404" s="38"/>
      <c r="I404" s="59"/>
      <c r="J404" s="26"/>
      <c r="K404" s="26"/>
      <c r="L404" s="45"/>
      <c r="M404" s="38"/>
      <c r="N404" s="38"/>
      <c r="O404" s="68"/>
      <c r="P404" s="72"/>
      <c r="Q404" s="72"/>
      <c r="R404" s="30"/>
      <c r="S404" s="30"/>
      <c r="T404" s="30"/>
      <c r="U404" s="30"/>
      <c r="V404" s="77"/>
      <c r="W404" s="65"/>
      <c r="X404" s="69"/>
      <c r="AE404" s="41"/>
      <c r="AF404" s="41"/>
      <c r="AH404" s="41"/>
      <c r="AI404" s="41"/>
      <c r="AK404" s="70"/>
      <c r="AL404" s="70"/>
      <c r="AM404" s="70"/>
      <c r="AN404" s="70"/>
      <c r="AP404" s="27"/>
      <c r="AR404" s="27"/>
      <c r="AS404" s="27"/>
    </row>
    <row r="405" spans="1:45">
      <c r="A405" s="45"/>
      <c r="B405" s="44"/>
      <c r="C405" s="44"/>
      <c r="D405" s="44"/>
      <c r="E405" s="44"/>
      <c r="F405" s="38"/>
      <c r="G405" s="38"/>
      <c r="H405" s="38"/>
      <c r="I405" s="59"/>
      <c r="J405" s="26"/>
      <c r="K405" s="26"/>
      <c r="L405" s="45"/>
      <c r="M405" s="38"/>
      <c r="N405" s="38"/>
      <c r="O405" s="68"/>
      <c r="P405" s="72"/>
      <c r="Q405" s="72"/>
      <c r="R405" s="30"/>
      <c r="S405" s="30"/>
      <c r="T405" s="30"/>
      <c r="U405" s="30"/>
      <c r="V405" s="77"/>
      <c r="W405" s="65"/>
      <c r="X405" s="69"/>
      <c r="AE405" s="41"/>
      <c r="AF405" s="41"/>
      <c r="AH405" s="41"/>
      <c r="AI405" s="41"/>
      <c r="AK405" s="70"/>
      <c r="AL405" s="70"/>
      <c r="AM405" s="70"/>
      <c r="AN405" s="70"/>
      <c r="AP405" s="27"/>
      <c r="AR405" s="27"/>
      <c r="AS405" s="27"/>
    </row>
    <row r="406" spans="1:45">
      <c r="A406" s="45"/>
      <c r="B406" s="44"/>
      <c r="C406" s="44"/>
      <c r="D406" s="44"/>
      <c r="E406" s="44"/>
      <c r="F406" s="38"/>
      <c r="G406" s="38"/>
      <c r="H406" s="38"/>
      <c r="I406" s="59"/>
      <c r="J406" s="26"/>
      <c r="K406" s="26"/>
      <c r="L406" s="45"/>
      <c r="M406" s="38"/>
      <c r="N406" s="38"/>
      <c r="O406" s="68"/>
      <c r="P406" s="72"/>
      <c r="Q406" s="72"/>
      <c r="R406" s="30"/>
      <c r="S406" s="30"/>
      <c r="T406" s="30"/>
      <c r="U406" s="30"/>
      <c r="V406" s="77"/>
      <c r="W406" s="65"/>
      <c r="X406" s="69"/>
      <c r="AE406" s="41"/>
      <c r="AF406" s="41"/>
      <c r="AH406" s="41"/>
      <c r="AI406" s="41"/>
      <c r="AK406" s="70"/>
      <c r="AL406" s="70"/>
      <c r="AM406" s="70"/>
      <c r="AN406" s="70"/>
      <c r="AP406" s="27"/>
      <c r="AR406" s="27"/>
      <c r="AS406" s="27"/>
    </row>
    <row r="407" spans="1:45">
      <c r="A407" s="45"/>
      <c r="B407" s="44"/>
      <c r="C407" s="44"/>
      <c r="D407" s="44"/>
      <c r="E407" s="44"/>
      <c r="F407" s="38"/>
      <c r="G407" s="38"/>
      <c r="H407" s="38"/>
      <c r="I407" s="59"/>
      <c r="J407" s="26"/>
      <c r="K407" s="26"/>
      <c r="L407" s="45"/>
      <c r="M407" s="38"/>
      <c r="N407" s="38"/>
      <c r="O407" s="68"/>
      <c r="P407" s="72"/>
      <c r="Q407" s="72"/>
      <c r="R407" s="30"/>
      <c r="S407" s="30"/>
      <c r="T407" s="30"/>
      <c r="U407" s="30"/>
      <c r="V407" s="77"/>
      <c r="W407" s="65"/>
      <c r="X407" s="69"/>
      <c r="AE407" s="41"/>
      <c r="AF407" s="41"/>
      <c r="AH407" s="41"/>
      <c r="AI407" s="41"/>
      <c r="AK407" s="70"/>
      <c r="AL407" s="70"/>
      <c r="AM407" s="70"/>
      <c r="AN407" s="70"/>
      <c r="AP407" s="27"/>
      <c r="AR407" s="27"/>
      <c r="AS407" s="27"/>
    </row>
    <row r="408" spans="1:45">
      <c r="A408" s="45"/>
      <c r="B408" s="44"/>
      <c r="C408" s="44"/>
      <c r="D408" s="44"/>
      <c r="E408" s="44"/>
      <c r="F408" s="38"/>
      <c r="G408" s="38"/>
      <c r="H408" s="38"/>
      <c r="I408" s="59"/>
      <c r="J408" s="26"/>
      <c r="K408" s="26"/>
      <c r="L408" s="45"/>
      <c r="M408" s="38"/>
      <c r="N408" s="38"/>
      <c r="O408" s="68"/>
      <c r="P408" s="72"/>
      <c r="Q408" s="72"/>
      <c r="R408" s="30"/>
      <c r="S408" s="30"/>
      <c r="T408" s="30"/>
      <c r="U408" s="30"/>
      <c r="V408" s="77"/>
      <c r="W408" s="65"/>
      <c r="X408" s="69"/>
      <c r="AE408" s="41"/>
      <c r="AF408" s="41"/>
      <c r="AH408" s="41"/>
      <c r="AI408" s="41"/>
      <c r="AK408" s="70"/>
      <c r="AL408" s="70"/>
      <c r="AM408" s="70"/>
      <c r="AN408" s="70"/>
      <c r="AP408" s="27"/>
      <c r="AR408" s="27"/>
      <c r="AS408" s="27"/>
    </row>
    <row r="409" spans="1:45">
      <c r="A409" s="45"/>
      <c r="B409" s="44"/>
      <c r="C409" s="44"/>
      <c r="D409" s="44"/>
      <c r="E409" s="44"/>
      <c r="F409" s="38"/>
      <c r="G409" s="38"/>
      <c r="H409" s="38"/>
      <c r="I409" s="59"/>
      <c r="J409" s="26"/>
      <c r="K409" s="26"/>
      <c r="L409" s="45"/>
      <c r="M409" s="38"/>
      <c r="N409" s="38"/>
      <c r="O409" s="68"/>
      <c r="P409" s="72"/>
      <c r="Q409" s="72"/>
      <c r="R409" s="30"/>
      <c r="S409" s="30"/>
      <c r="T409" s="30"/>
      <c r="U409" s="30"/>
      <c r="V409" s="77"/>
      <c r="W409" s="65"/>
      <c r="X409" s="69"/>
      <c r="AE409" s="41"/>
      <c r="AF409" s="41"/>
      <c r="AH409" s="41"/>
      <c r="AI409" s="41"/>
      <c r="AK409" s="70"/>
      <c r="AL409" s="70"/>
      <c r="AM409" s="70"/>
      <c r="AN409" s="70"/>
      <c r="AP409" s="27"/>
      <c r="AR409" s="27"/>
      <c r="AS409" s="27"/>
    </row>
    <row r="410" spans="1:45">
      <c r="A410" s="45"/>
      <c r="B410" s="44"/>
      <c r="C410" s="44"/>
      <c r="D410" s="44"/>
      <c r="E410" s="44"/>
      <c r="F410" s="38"/>
      <c r="G410" s="38"/>
      <c r="H410" s="38"/>
      <c r="I410" s="59"/>
      <c r="J410" s="26"/>
      <c r="K410" s="26"/>
      <c r="L410" s="45"/>
      <c r="M410" s="38"/>
      <c r="N410" s="38"/>
      <c r="O410" s="68"/>
      <c r="P410" s="72"/>
      <c r="Q410" s="72"/>
      <c r="R410" s="30"/>
      <c r="S410" s="30"/>
      <c r="T410" s="30"/>
      <c r="U410" s="30"/>
      <c r="V410" s="77"/>
      <c r="W410" s="65"/>
      <c r="X410" s="69"/>
      <c r="AE410" s="41"/>
      <c r="AF410" s="41"/>
      <c r="AH410" s="41"/>
      <c r="AI410" s="41"/>
      <c r="AK410" s="70"/>
      <c r="AL410" s="70"/>
      <c r="AM410" s="70"/>
      <c r="AN410" s="70"/>
      <c r="AP410" s="27"/>
      <c r="AR410" s="27"/>
      <c r="AS410" s="27"/>
    </row>
    <row r="411" spans="1:45">
      <c r="A411" s="45"/>
      <c r="B411" s="44"/>
      <c r="C411" s="44"/>
      <c r="D411" s="44"/>
      <c r="E411" s="44"/>
      <c r="F411" s="38"/>
      <c r="G411" s="38"/>
      <c r="H411" s="38"/>
      <c r="I411" s="59"/>
      <c r="J411" s="26"/>
      <c r="K411" s="26"/>
      <c r="L411" s="45"/>
      <c r="M411" s="38"/>
      <c r="N411" s="38"/>
      <c r="O411" s="68"/>
      <c r="P411" s="72"/>
      <c r="Q411" s="72"/>
      <c r="R411" s="30"/>
      <c r="S411" s="30"/>
      <c r="T411" s="30"/>
      <c r="U411" s="30"/>
      <c r="V411" s="77"/>
      <c r="W411" s="65"/>
      <c r="X411" s="69"/>
      <c r="AE411" s="41"/>
      <c r="AF411" s="41"/>
      <c r="AH411" s="41"/>
      <c r="AI411" s="41"/>
      <c r="AK411" s="70"/>
      <c r="AL411" s="70"/>
      <c r="AM411" s="70"/>
      <c r="AN411" s="70"/>
      <c r="AP411" s="27"/>
      <c r="AR411" s="27"/>
      <c r="AS411" s="27"/>
    </row>
    <row r="412" spans="1:45">
      <c r="A412" s="45"/>
      <c r="B412" s="44"/>
      <c r="C412" s="44"/>
      <c r="D412" s="44"/>
      <c r="E412" s="44"/>
      <c r="F412" s="38"/>
      <c r="G412" s="38"/>
      <c r="H412" s="38"/>
      <c r="I412" s="59"/>
      <c r="J412" s="26"/>
      <c r="K412" s="26"/>
      <c r="L412" s="45"/>
      <c r="M412" s="38"/>
      <c r="N412" s="38"/>
      <c r="O412" s="68"/>
      <c r="P412" s="72"/>
      <c r="Q412" s="72"/>
      <c r="R412" s="30"/>
      <c r="S412" s="30"/>
      <c r="T412" s="30"/>
      <c r="U412" s="30"/>
      <c r="V412" s="77"/>
      <c r="W412" s="65"/>
      <c r="X412" s="69"/>
      <c r="AE412" s="41"/>
      <c r="AF412" s="41"/>
      <c r="AH412" s="41"/>
      <c r="AI412" s="41"/>
      <c r="AK412" s="70"/>
      <c r="AL412" s="70"/>
      <c r="AM412" s="70"/>
      <c r="AN412" s="70"/>
      <c r="AP412" s="27"/>
      <c r="AR412" s="27"/>
      <c r="AS412" s="27"/>
    </row>
    <row r="413" spans="1:45">
      <c r="A413" s="45"/>
      <c r="B413" s="44"/>
      <c r="C413" s="44"/>
      <c r="D413" s="44"/>
      <c r="E413" s="44"/>
      <c r="F413" s="38"/>
      <c r="G413" s="38"/>
      <c r="H413" s="38"/>
      <c r="I413" s="59"/>
      <c r="J413" s="26"/>
      <c r="K413" s="26"/>
      <c r="L413" s="45"/>
      <c r="M413" s="38"/>
      <c r="N413" s="38"/>
      <c r="O413" s="68"/>
      <c r="P413" s="72"/>
      <c r="Q413" s="72"/>
      <c r="R413" s="30"/>
      <c r="S413" s="30"/>
      <c r="T413" s="30"/>
      <c r="U413" s="30"/>
      <c r="V413" s="77"/>
      <c r="W413" s="65"/>
      <c r="X413" s="69"/>
      <c r="AE413" s="41"/>
      <c r="AF413" s="41"/>
      <c r="AG413" s="41"/>
      <c r="AH413" s="41"/>
      <c r="AI413" s="41"/>
      <c r="AJ413" s="81"/>
      <c r="AK413" s="70"/>
      <c r="AL413" s="70"/>
      <c r="AM413" s="70"/>
      <c r="AN413" s="70"/>
      <c r="AP413" s="27"/>
      <c r="AR413" s="27"/>
      <c r="AS413" s="27"/>
    </row>
    <row r="414" spans="1:45">
      <c r="A414" s="45"/>
      <c r="B414" s="44"/>
      <c r="C414" s="44"/>
      <c r="D414" s="44"/>
      <c r="E414" s="44"/>
      <c r="F414" s="38"/>
      <c r="G414" s="38"/>
      <c r="H414" s="38"/>
      <c r="I414" s="59"/>
      <c r="J414" s="26"/>
      <c r="K414" s="26"/>
      <c r="L414" s="45"/>
      <c r="M414" s="38"/>
      <c r="N414" s="38"/>
      <c r="O414" s="68"/>
      <c r="P414" s="72"/>
      <c r="Q414" s="72"/>
      <c r="R414" s="30"/>
      <c r="S414" s="30"/>
      <c r="T414" s="30"/>
      <c r="U414" s="30"/>
      <c r="V414" s="77"/>
      <c r="W414" s="65"/>
      <c r="X414" s="69"/>
      <c r="AE414" s="41"/>
      <c r="AF414" s="41"/>
      <c r="AH414" s="41"/>
      <c r="AI414" s="41"/>
      <c r="AK414" s="70"/>
      <c r="AL414" s="70"/>
      <c r="AM414" s="70"/>
      <c r="AN414" s="70"/>
      <c r="AP414" s="27"/>
      <c r="AR414" s="27"/>
      <c r="AS414" s="27"/>
    </row>
    <row r="415" spans="1:45">
      <c r="A415" s="45"/>
      <c r="B415" s="44"/>
      <c r="C415" s="44"/>
      <c r="D415" s="44"/>
      <c r="E415" s="44"/>
      <c r="F415" s="38"/>
      <c r="G415" s="38"/>
      <c r="H415" s="38"/>
      <c r="I415" s="59"/>
      <c r="J415" s="26"/>
      <c r="K415" s="26"/>
      <c r="L415" s="45"/>
      <c r="M415" s="38"/>
      <c r="N415" s="38"/>
      <c r="O415" s="68"/>
      <c r="P415" s="72"/>
      <c r="Q415" s="72"/>
      <c r="R415" s="30"/>
      <c r="S415" s="30"/>
      <c r="T415" s="30"/>
      <c r="U415" s="30"/>
      <c r="V415" s="77"/>
      <c r="W415" s="65"/>
      <c r="X415" s="69"/>
      <c r="AE415" s="41"/>
      <c r="AF415" s="41"/>
      <c r="AH415" s="41"/>
      <c r="AI415" s="41"/>
      <c r="AK415" s="70"/>
      <c r="AL415" s="70"/>
      <c r="AM415" s="70"/>
      <c r="AN415" s="70"/>
      <c r="AP415" s="27"/>
      <c r="AR415" s="27"/>
      <c r="AS415" s="27"/>
    </row>
    <row r="416" spans="1:45">
      <c r="A416" s="45"/>
      <c r="B416" s="44"/>
      <c r="C416" s="44"/>
      <c r="D416" s="44"/>
      <c r="E416" s="44"/>
      <c r="F416" s="38"/>
      <c r="G416" s="38"/>
      <c r="H416" s="38"/>
      <c r="I416" s="59"/>
      <c r="J416" s="26"/>
      <c r="K416" s="26"/>
      <c r="L416" s="45"/>
      <c r="M416" s="38"/>
      <c r="N416" s="38"/>
      <c r="O416" s="68"/>
      <c r="P416" s="72"/>
      <c r="Q416" s="72"/>
      <c r="R416" s="30"/>
      <c r="S416" s="30"/>
      <c r="T416" s="30"/>
      <c r="U416" s="30"/>
      <c r="V416" s="77"/>
      <c r="W416" s="65"/>
      <c r="X416" s="69"/>
      <c r="AE416" s="41"/>
      <c r="AF416" s="41"/>
      <c r="AH416" s="41"/>
      <c r="AI416" s="41"/>
      <c r="AK416" s="70"/>
      <c r="AL416" s="70"/>
      <c r="AM416" s="70"/>
      <c r="AN416" s="70"/>
      <c r="AP416" s="27"/>
      <c r="AR416" s="27"/>
      <c r="AS416" s="27"/>
    </row>
    <row r="417" spans="1:53">
      <c r="A417" s="45"/>
      <c r="B417" s="44"/>
      <c r="C417" s="44"/>
      <c r="D417" s="44"/>
      <c r="E417" s="44"/>
      <c r="F417" s="38"/>
      <c r="G417" s="38"/>
      <c r="H417" s="38"/>
      <c r="I417" s="59"/>
      <c r="J417" s="26"/>
      <c r="K417" s="26"/>
      <c r="L417" s="45"/>
      <c r="M417" s="38"/>
      <c r="N417" s="38"/>
      <c r="O417" s="68"/>
      <c r="P417" s="72"/>
      <c r="Q417" s="72"/>
      <c r="R417" s="30"/>
      <c r="S417" s="30"/>
      <c r="T417" s="30"/>
      <c r="U417" s="30"/>
      <c r="V417" s="77"/>
      <c r="W417" s="65"/>
      <c r="X417" s="69"/>
      <c r="AE417" s="41"/>
      <c r="AF417" s="41"/>
      <c r="AH417" s="41"/>
      <c r="AI417" s="41"/>
      <c r="AK417" s="70"/>
      <c r="AL417" s="70"/>
      <c r="AM417" s="70"/>
      <c r="AN417" s="70"/>
      <c r="AP417" s="27"/>
      <c r="AR417" s="27"/>
      <c r="AS417" s="27"/>
    </row>
    <row r="418" spans="1:53">
      <c r="A418" s="45"/>
      <c r="B418" s="44"/>
      <c r="C418" s="44"/>
      <c r="D418" s="44"/>
      <c r="E418" s="44"/>
      <c r="F418" s="38"/>
      <c r="G418" s="38"/>
      <c r="H418" s="38"/>
      <c r="I418" s="59"/>
      <c r="J418" s="26"/>
      <c r="K418" s="26"/>
      <c r="L418" s="45"/>
      <c r="M418" s="38"/>
      <c r="N418" s="38"/>
      <c r="O418" s="68"/>
      <c r="P418" s="72"/>
      <c r="Q418" s="72"/>
      <c r="R418" s="30"/>
      <c r="S418" s="30"/>
      <c r="T418" s="30"/>
      <c r="U418" s="30"/>
      <c r="V418" s="77"/>
      <c r="W418" s="65"/>
      <c r="X418" s="69"/>
      <c r="AE418" s="41"/>
      <c r="AF418" s="41"/>
      <c r="AH418" s="41"/>
      <c r="AI418" s="41"/>
      <c r="AK418" s="70"/>
      <c r="AL418" s="70"/>
      <c r="AM418" s="70"/>
      <c r="AN418" s="70"/>
      <c r="AP418" s="27"/>
      <c r="AR418" s="27"/>
      <c r="AS418" s="27"/>
    </row>
    <row r="419" spans="1:53">
      <c r="A419" s="45"/>
      <c r="B419" s="44"/>
      <c r="C419" s="44"/>
      <c r="D419" s="44"/>
      <c r="E419" s="44"/>
      <c r="F419" s="38"/>
      <c r="G419" s="38"/>
      <c r="H419" s="38"/>
      <c r="I419" s="59"/>
      <c r="J419" s="26"/>
      <c r="K419" s="26"/>
      <c r="L419" s="45"/>
      <c r="M419" s="38"/>
      <c r="N419" s="38"/>
      <c r="O419" s="68"/>
      <c r="P419" s="72"/>
      <c r="Q419" s="72"/>
      <c r="R419" s="30"/>
      <c r="S419" s="30"/>
      <c r="T419" s="30"/>
      <c r="U419" s="30"/>
      <c r="V419" s="77"/>
      <c r="W419" s="65"/>
      <c r="X419" s="69"/>
      <c r="AE419" s="41"/>
      <c r="AF419" s="41"/>
      <c r="AH419" s="41"/>
      <c r="AI419" s="41"/>
      <c r="AK419" s="70"/>
      <c r="AL419" s="70"/>
      <c r="AM419" s="70"/>
      <c r="AN419" s="70"/>
      <c r="AP419" s="27"/>
      <c r="AR419" s="27"/>
      <c r="AS419" s="27"/>
    </row>
    <row r="420" spans="1:53">
      <c r="A420" s="45"/>
      <c r="B420" s="44"/>
      <c r="C420" s="44"/>
      <c r="D420" s="44"/>
      <c r="E420" s="44"/>
      <c r="F420" s="38"/>
      <c r="G420" s="38"/>
      <c r="H420" s="38"/>
      <c r="I420" s="59"/>
      <c r="J420" s="26"/>
      <c r="K420" s="26"/>
      <c r="L420" s="45"/>
      <c r="M420" s="38"/>
      <c r="N420" s="38"/>
      <c r="O420" s="68"/>
      <c r="P420" s="72"/>
      <c r="Q420" s="72"/>
      <c r="R420" s="30"/>
      <c r="S420" s="30"/>
      <c r="T420" s="30"/>
      <c r="U420" s="30"/>
      <c r="V420" s="77"/>
      <c r="W420" s="65"/>
      <c r="X420" s="69"/>
      <c r="AE420" s="41"/>
      <c r="AF420" s="41"/>
      <c r="AH420" s="41"/>
      <c r="AI420" s="41"/>
      <c r="AK420" s="70"/>
      <c r="AL420" s="70"/>
      <c r="AM420" s="70"/>
      <c r="AN420" s="70"/>
      <c r="AP420" s="27"/>
      <c r="AR420" s="27"/>
      <c r="AS420" s="27"/>
    </row>
    <row r="421" spans="1:53">
      <c r="A421" s="45"/>
      <c r="B421" s="44"/>
      <c r="C421" s="44"/>
      <c r="D421" s="44"/>
      <c r="E421" s="44"/>
      <c r="F421" s="38"/>
      <c r="G421" s="38"/>
      <c r="H421" s="38"/>
      <c r="I421" s="59"/>
      <c r="J421" s="26"/>
      <c r="K421" s="26"/>
      <c r="L421" s="45"/>
      <c r="M421" s="38"/>
      <c r="N421" s="38"/>
      <c r="O421" s="68"/>
      <c r="P421" s="72"/>
      <c r="Q421" s="72"/>
      <c r="R421" s="30"/>
      <c r="S421" s="30"/>
      <c r="T421" s="30"/>
      <c r="U421" s="30"/>
      <c r="V421" s="77"/>
      <c r="W421" s="65"/>
      <c r="X421" s="69"/>
      <c r="AE421" s="41"/>
      <c r="AF421" s="41"/>
      <c r="AH421" s="41"/>
      <c r="AI421" s="41"/>
      <c r="AK421" s="70"/>
      <c r="AL421" s="70"/>
      <c r="AM421" s="70"/>
      <c r="AN421" s="70"/>
      <c r="AP421" s="27"/>
      <c r="AR421" s="27"/>
      <c r="AS421" s="27"/>
    </row>
    <row r="422" spans="1:53">
      <c r="A422" s="45"/>
      <c r="B422" s="44"/>
      <c r="C422" s="44"/>
      <c r="D422" s="44"/>
      <c r="E422" s="44"/>
      <c r="F422" s="38"/>
      <c r="G422" s="38"/>
      <c r="H422" s="38"/>
      <c r="I422" s="59"/>
      <c r="J422" s="26"/>
      <c r="K422" s="26"/>
      <c r="L422" s="45"/>
      <c r="M422" s="38"/>
      <c r="N422" s="38"/>
      <c r="O422" s="68"/>
      <c r="P422" s="72"/>
      <c r="Q422" s="72"/>
      <c r="R422" s="30"/>
      <c r="S422" s="30"/>
      <c r="T422" s="30"/>
      <c r="U422" s="30"/>
      <c r="V422" s="77"/>
      <c r="W422" s="65"/>
      <c r="X422" s="69"/>
      <c r="AE422" s="41"/>
      <c r="AF422" s="41"/>
      <c r="AH422" s="41"/>
      <c r="AI422" s="41"/>
      <c r="AK422" s="70"/>
      <c r="AL422" s="70"/>
      <c r="AM422" s="70"/>
      <c r="AN422" s="70"/>
      <c r="AP422" s="27"/>
      <c r="AR422" s="27"/>
      <c r="AS422" s="27"/>
    </row>
    <row r="423" spans="1:53">
      <c r="A423" s="45"/>
      <c r="B423" s="44"/>
      <c r="C423" s="44"/>
      <c r="D423" s="44"/>
      <c r="E423" s="44"/>
      <c r="F423" s="38"/>
      <c r="G423" s="38"/>
      <c r="H423" s="38"/>
      <c r="I423" s="59"/>
      <c r="J423" s="26"/>
      <c r="K423" s="26"/>
      <c r="L423" s="45"/>
      <c r="M423" s="38"/>
      <c r="N423" s="38"/>
      <c r="O423" s="68"/>
      <c r="P423" s="72"/>
      <c r="Q423" s="72"/>
      <c r="R423" s="30"/>
      <c r="S423" s="30"/>
      <c r="T423" s="30"/>
      <c r="U423" s="30"/>
      <c r="V423" s="77"/>
      <c r="W423" s="65"/>
      <c r="X423" s="69"/>
      <c r="AE423" s="41"/>
      <c r="AF423" s="41"/>
      <c r="AH423" s="41"/>
      <c r="AI423" s="41"/>
      <c r="AK423" s="70"/>
      <c r="AL423" s="70"/>
      <c r="AM423" s="70"/>
      <c r="AN423" s="70"/>
      <c r="AP423" s="27"/>
      <c r="AR423" s="27"/>
      <c r="AS423" s="27"/>
    </row>
    <row r="424" spans="1:53">
      <c r="A424" s="45"/>
      <c r="B424" s="44"/>
      <c r="C424" s="44"/>
      <c r="D424" s="44"/>
      <c r="E424" s="44"/>
      <c r="F424" s="38"/>
      <c r="G424" s="38"/>
      <c r="H424" s="38"/>
      <c r="I424" s="59"/>
      <c r="J424" s="26"/>
      <c r="K424" s="26"/>
      <c r="L424" s="45"/>
      <c r="M424" s="38"/>
      <c r="N424" s="38"/>
      <c r="O424" s="68"/>
      <c r="P424" s="72"/>
      <c r="Q424" s="72"/>
      <c r="R424" s="30"/>
      <c r="S424" s="30"/>
      <c r="T424" s="30"/>
      <c r="U424" s="30"/>
      <c r="V424" s="77"/>
      <c r="W424" s="65"/>
      <c r="X424" s="69"/>
      <c r="AE424" s="41"/>
      <c r="AF424" s="41"/>
      <c r="AH424" s="41"/>
      <c r="AI424" s="41"/>
      <c r="AK424" s="70"/>
      <c r="AL424" s="70"/>
      <c r="AM424" s="70"/>
      <c r="AN424" s="70"/>
      <c r="AP424" s="27"/>
      <c r="AR424" s="27"/>
      <c r="AS424" s="27"/>
    </row>
    <row r="425" spans="1:53">
      <c r="A425" s="45"/>
      <c r="B425" s="44"/>
      <c r="C425" s="44"/>
      <c r="D425" s="44"/>
      <c r="E425" s="44"/>
      <c r="F425" s="38"/>
      <c r="G425" s="38"/>
      <c r="H425" s="38"/>
      <c r="I425" s="59"/>
      <c r="J425" s="26"/>
      <c r="K425" s="26"/>
      <c r="L425" s="45"/>
      <c r="M425" s="38"/>
      <c r="N425" s="38"/>
      <c r="O425" s="68"/>
      <c r="P425" s="72"/>
      <c r="Q425" s="72"/>
      <c r="R425" s="30"/>
      <c r="S425" s="30"/>
      <c r="T425" s="30"/>
      <c r="U425" s="30"/>
      <c r="V425" s="77"/>
      <c r="W425" s="65"/>
      <c r="X425" s="69"/>
      <c r="AE425" s="41"/>
      <c r="AF425" s="41"/>
      <c r="AH425" s="41"/>
      <c r="AI425" s="41"/>
      <c r="AK425" s="70"/>
      <c r="AL425" s="70"/>
      <c r="AM425" s="70"/>
      <c r="AN425" s="70"/>
      <c r="AP425" s="27"/>
      <c r="AR425" s="27"/>
      <c r="AS425" s="27"/>
    </row>
    <row r="426" spans="1:53">
      <c r="A426" s="45"/>
      <c r="B426" s="44"/>
      <c r="C426" s="44"/>
      <c r="D426" s="44"/>
      <c r="E426" s="44"/>
      <c r="F426" s="38"/>
      <c r="G426" s="38"/>
      <c r="H426" s="38"/>
      <c r="I426" s="59"/>
      <c r="J426" s="26"/>
      <c r="K426" s="26"/>
      <c r="L426" s="45"/>
      <c r="M426" s="38"/>
      <c r="N426" s="38"/>
      <c r="O426" s="68"/>
      <c r="P426" s="72"/>
      <c r="Q426" s="72"/>
      <c r="R426" s="30"/>
      <c r="S426" s="30"/>
      <c r="T426" s="30"/>
      <c r="U426" s="30"/>
      <c r="V426" s="77"/>
      <c r="W426" s="65"/>
      <c r="X426" s="69"/>
      <c r="AE426" s="41"/>
      <c r="AF426" s="41"/>
      <c r="AH426" s="41"/>
      <c r="AI426" s="41"/>
      <c r="AK426" s="70"/>
      <c r="AL426" s="70"/>
      <c r="AM426" s="70"/>
      <c r="AN426" s="70"/>
      <c r="AP426" s="27"/>
      <c r="AR426" s="27"/>
      <c r="AS426" s="27"/>
    </row>
    <row r="427" spans="1:53">
      <c r="A427" s="45"/>
      <c r="B427" s="44"/>
      <c r="C427" s="44"/>
      <c r="D427" s="44"/>
      <c r="E427" s="44"/>
      <c r="F427" s="38"/>
      <c r="G427" s="38"/>
      <c r="H427" s="38"/>
      <c r="I427" s="59"/>
      <c r="J427" s="26"/>
      <c r="K427" s="26"/>
      <c r="L427" s="45"/>
      <c r="M427" s="38"/>
      <c r="N427" s="38"/>
      <c r="O427" s="68"/>
      <c r="P427" s="72"/>
      <c r="Q427" s="72"/>
      <c r="R427" s="30"/>
      <c r="S427" s="30"/>
      <c r="T427" s="30"/>
      <c r="U427" s="30"/>
      <c r="V427" s="77"/>
      <c r="W427" s="65"/>
      <c r="X427" s="69"/>
      <c r="AE427" s="41"/>
      <c r="AF427" s="41"/>
      <c r="AH427" s="41"/>
      <c r="AI427" s="41"/>
      <c r="AK427" s="70"/>
      <c r="AL427" s="70"/>
      <c r="AM427" s="70"/>
      <c r="AN427" s="70"/>
      <c r="AP427" s="27"/>
      <c r="AR427" s="27"/>
      <c r="AS427" s="27"/>
    </row>
    <row r="428" spans="1:53">
      <c r="A428" s="45"/>
      <c r="B428" s="44"/>
      <c r="C428" s="44"/>
      <c r="D428" s="44"/>
      <c r="E428" s="44"/>
      <c r="F428" s="38"/>
      <c r="G428" s="38"/>
      <c r="H428" s="38"/>
      <c r="I428" s="59"/>
      <c r="J428" s="26"/>
      <c r="K428" s="26"/>
      <c r="L428" s="45"/>
      <c r="M428" s="38"/>
      <c r="N428" s="38"/>
      <c r="O428" s="68"/>
      <c r="P428" s="72"/>
      <c r="Q428" s="72"/>
      <c r="R428" s="30"/>
      <c r="S428" s="30"/>
      <c r="T428" s="30"/>
      <c r="U428" s="30"/>
      <c r="V428" s="77"/>
      <c r="W428" s="65"/>
      <c r="X428" s="69"/>
      <c r="AE428" s="41"/>
      <c r="AF428" s="41"/>
      <c r="AH428" s="41"/>
      <c r="AI428" s="41"/>
      <c r="AK428" s="70"/>
      <c r="AL428" s="70"/>
      <c r="AM428" s="70"/>
      <c r="AN428" s="70"/>
      <c r="AP428" s="27"/>
      <c r="AR428" s="27"/>
      <c r="AS428" s="27"/>
    </row>
    <row r="429" spans="1:53">
      <c r="A429" s="45"/>
      <c r="B429" s="44"/>
      <c r="C429" s="44"/>
      <c r="D429" s="44"/>
      <c r="E429" s="44"/>
      <c r="F429" s="38"/>
      <c r="G429" s="38"/>
      <c r="H429" s="38"/>
      <c r="I429" s="59"/>
      <c r="J429" s="26"/>
      <c r="K429" s="26"/>
      <c r="L429" s="45"/>
      <c r="M429" s="38"/>
      <c r="N429" s="38"/>
      <c r="O429" s="68"/>
      <c r="P429" s="72"/>
      <c r="Q429" s="72"/>
      <c r="R429" s="30"/>
      <c r="S429" s="30"/>
      <c r="T429" s="30"/>
      <c r="U429" s="30"/>
      <c r="V429" s="77"/>
      <c r="W429" s="65"/>
      <c r="X429" s="69"/>
      <c r="AE429" s="41"/>
      <c r="AF429" s="41"/>
      <c r="AH429" s="41"/>
      <c r="AI429" s="41"/>
      <c r="AK429" s="70"/>
      <c r="AL429" s="70"/>
      <c r="AM429" s="70"/>
      <c r="AN429" s="70"/>
      <c r="AP429" s="27"/>
      <c r="AR429" s="27"/>
      <c r="AS429" s="27"/>
      <c r="AY429" s="84"/>
      <c r="BA429" s="38"/>
    </row>
    <row r="430" spans="1:53">
      <c r="A430" s="45"/>
      <c r="B430" s="44"/>
      <c r="C430" s="44"/>
      <c r="D430" s="44"/>
      <c r="E430" s="44"/>
      <c r="F430" s="38"/>
      <c r="G430" s="38"/>
      <c r="H430" s="38"/>
      <c r="I430" s="59"/>
      <c r="J430" s="26"/>
      <c r="K430" s="26"/>
      <c r="L430" s="45"/>
      <c r="M430" s="38"/>
      <c r="N430" s="38"/>
      <c r="O430" s="68"/>
      <c r="P430" s="72"/>
      <c r="Q430" s="72"/>
      <c r="R430" s="30"/>
      <c r="S430" s="30"/>
      <c r="T430" s="30"/>
      <c r="U430" s="30"/>
      <c r="V430" s="77"/>
      <c r="W430" s="65"/>
      <c r="X430" s="69"/>
      <c r="AE430" s="41"/>
      <c r="AF430" s="41"/>
      <c r="AH430" s="41"/>
      <c r="AI430" s="41"/>
      <c r="AK430" s="70"/>
      <c r="AL430" s="70"/>
      <c r="AM430" s="70"/>
      <c r="AN430" s="70"/>
      <c r="AP430" s="27"/>
      <c r="AR430" s="27"/>
      <c r="AS430" s="27"/>
    </row>
    <row r="431" spans="1:53">
      <c r="A431" s="45"/>
      <c r="B431" s="44"/>
      <c r="C431" s="44"/>
      <c r="D431" s="44"/>
      <c r="E431" s="44"/>
      <c r="F431" s="38"/>
      <c r="G431" s="38"/>
      <c r="H431" s="38"/>
      <c r="I431" s="59"/>
      <c r="J431" s="26"/>
      <c r="K431" s="26"/>
      <c r="L431" s="45"/>
      <c r="M431" s="38"/>
      <c r="N431" s="38"/>
      <c r="O431" s="68"/>
      <c r="P431" s="72"/>
      <c r="Q431" s="72"/>
      <c r="R431" s="30"/>
      <c r="S431" s="30"/>
      <c r="T431" s="30"/>
      <c r="U431" s="30"/>
      <c r="V431" s="77"/>
      <c r="W431" s="65"/>
      <c r="X431" s="69"/>
      <c r="AE431" s="41"/>
      <c r="AF431" s="41"/>
      <c r="AH431" s="41"/>
      <c r="AI431" s="41"/>
      <c r="AK431" s="70"/>
      <c r="AL431" s="70"/>
      <c r="AM431" s="70"/>
      <c r="AN431" s="70"/>
      <c r="AP431" s="27"/>
      <c r="AR431" s="27"/>
      <c r="AS431" s="27"/>
    </row>
    <row r="432" spans="1:53">
      <c r="A432" s="45"/>
      <c r="B432" s="44"/>
      <c r="C432" s="44"/>
      <c r="D432" s="44"/>
      <c r="E432" s="44"/>
      <c r="F432" s="38"/>
      <c r="G432" s="38"/>
      <c r="H432" s="38"/>
      <c r="I432" s="59"/>
      <c r="J432" s="26"/>
      <c r="K432" s="26"/>
      <c r="L432" s="45"/>
      <c r="M432" s="38"/>
      <c r="N432" s="38"/>
      <c r="O432" s="68"/>
      <c r="P432" s="72"/>
      <c r="Q432" s="72"/>
      <c r="R432" s="30"/>
      <c r="S432" s="30"/>
      <c r="T432" s="30"/>
      <c r="U432" s="30"/>
      <c r="V432" s="77"/>
      <c r="W432" s="65"/>
      <c r="X432" s="69"/>
      <c r="AE432" s="41"/>
      <c r="AF432" s="41"/>
      <c r="AH432" s="41"/>
      <c r="AI432" s="41"/>
      <c r="AK432" s="70"/>
      <c r="AL432" s="70"/>
      <c r="AM432" s="70"/>
      <c r="AN432" s="70"/>
      <c r="AP432" s="27"/>
      <c r="AR432" s="27"/>
      <c r="AS432" s="27"/>
    </row>
    <row r="433" spans="1:45">
      <c r="A433" s="45"/>
      <c r="B433" s="44"/>
      <c r="C433" s="44"/>
      <c r="D433" s="44"/>
      <c r="E433" s="44"/>
      <c r="F433" s="38"/>
      <c r="G433" s="38"/>
      <c r="H433" s="38"/>
      <c r="I433" s="59"/>
      <c r="J433" s="26"/>
      <c r="K433" s="26"/>
      <c r="L433" s="45"/>
      <c r="M433" s="38"/>
      <c r="N433" s="38"/>
      <c r="O433" s="68"/>
      <c r="P433" s="72"/>
      <c r="Q433" s="72"/>
      <c r="R433" s="30"/>
      <c r="S433" s="30"/>
      <c r="T433" s="30"/>
      <c r="U433" s="30"/>
      <c r="V433" s="77"/>
      <c r="W433" s="65"/>
      <c r="X433" s="69"/>
      <c r="AE433" s="41"/>
      <c r="AF433" s="41"/>
      <c r="AH433" s="41"/>
      <c r="AI433" s="41"/>
      <c r="AK433" s="70"/>
      <c r="AL433" s="70"/>
      <c r="AM433" s="70"/>
      <c r="AN433" s="70"/>
      <c r="AP433" s="27"/>
      <c r="AR433" s="27"/>
      <c r="AS433" s="27"/>
    </row>
    <row r="434" spans="1:45">
      <c r="A434" s="45"/>
      <c r="B434" s="44"/>
      <c r="C434" s="44"/>
      <c r="D434" s="44"/>
      <c r="E434" s="44"/>
      <c r="F434" s="38"/>
      <c r="G434" s="38"/>
      <c r="H434" s="38"/>
      <c r="I434" s="59"/>
      <c r="J434" s="26"/>
      <c r="K434" s="26"/>
      <c r="L434" s="45"/>
      <c r="M434" s="38"/>
      <c r="N434" s="38"/>
      <c r="O434" s="68"/>
      <c r="P434" s="72"/>
      <c r="Q434" s="72"/>
      <c r="R434" s="30"/>
      <c r="S434" s="30"/>
      <c r="T434" s="30"/>
      <c r="U434" s="30"/>
      <c r="V434" s="77"/>
      <c r="W434" s="65"/>
      <c r="X434" s="69"/>
      <c r="AE434" s="41"/>
      <c r="AF434" s="41"/>
      <c r="AH434" s="41"/>
      <c r="AI434" s="41"/>
      <c r="AK434" s="70"/>
      <c r="AL434" s="70"/>
      <c r="AM434" s="70"/>
      <c r="AN434" s="70"/>
      <c r="AP434" s="27"/>
      <c r="AR434" s="27"/>
      <c r="AS434" s="27"/>
    </row>
    <row r="435" spans="1:45">
      <c r="A435" s="45"/>
      <c r="B435" s="44"/>
      <c r="C435" s="44"/>
      <c r="D435" s="44"/>
      <c r="E435" s="44"/>
      <c r="F435" s="38"/>
      <c r="G435" s="38"/>
      <c r="H435" s="38"/>
      <c r="I435" s="59"/>
      <c r="J435" s="26"/>
      <c r="K435" s="26"/>
      <c r="L435" s="45"/>
      <c r="M435" s="38"/>
      <c r="N435" s="38"/>
      <c r="O435" s="68"/>
      <c r="P435" s="72"/>
      <c r="Q435" s="72"/>
      <c r="R435" s="30"/>
      <c r="S435" s="30"/>
      <c r="T435" s="30"/>
      <c r="U435" s="30"/>
      <c r="V435" s="77"/>
      <c r="W435" s="65"/>
      <c r="X435" s="69"/>
      <c r="AE435" s="41"/>
      <c r="AF435" s="41"/>
      <c r="AG435" s="41"/>
      <c r="AH435" s="41"/>
      <c r="AI435" s="41"/>
      <c r="AJ435" s="81"/>
      <c r="AK435" s="70"/>
      <c r="AL435" s="70"/>
      <c r="AM435" s="70"/>
      <c r="AN435" s="70"/>
      <c r="AP435" s="27"/>
      <c r="AR435" s="27"/>
      <c r="AS435" s="27"/>
    </row>
    <row r="436" spans="1:45">
      <c r="A436" s="45"/>
      <c r="B436" s="44"/>
      <c r="C436" s="44"/>
      <c r="D436" s="44"/>
      <c r="E436" s="44"/>
      <c r="F436" s="38"/>
      <c r="G436" s="38"/>
      <c r="H436" s="38"/>
      <c r="I436" s="59"/>
      <c r="J436" s="26"/>
      <c r="K436" s="26"/>
      <c r="L436" s="45"/>
      <c r="M436" s="38"/>
      <c r="N436" s="38"/>
      <c r="O436" s="68"/>
      <c r="P436" s="72"/>
      <c r="Q436" s="72"/>
      <c r="R436" s="30"/>
      <c r="S436" s="30"/>
      <c r="T436" s="30"/>
      <c r="U436" s="30"/>
      <c r="V436" s="77"/>
      <c r="W436" s="65"/>
      <c r="X436" s="69"/>
      <c r="AE436" s="41"/>
      <c r="AF436" s="41"/>
      <c r="AH436" s="41"/>
      <c r="AI436" s="41"/>
      <c r="AK436" s="70"/>
      <c r="AL436" s="70"/>
      <c r="AM436" s="70"/>
      <c r="AN436" s="70"/>
      <c r="AP436" s="27"/>
      <c r="AR436" s="27"/>
      <c r="AS436" s="27"/>
    </row>
    <row r="437" spans="1:45">
      <c r="A437" s="45"/>
      <c r="B437" s="44"/>
      <c r="C437" s="44"/>
      <c r="D437" s="44"/>
      <c r="E437" s="44"/>
      <c r="F437" s="38"/>
      <c r="G437" s="38"/>
      <c r="H437" s="38"/>
      <c r="I437" s="59"/>
      <c r="J437" s="26"/>
      <c r="K437" s="26"/>
      <c r="L437" s="45"/>
      <c r="M437" s="38"/>
      <c r="N437" s="38"/>
      <c r="O437" s="68"/>
      <c r="P437" s="72"/>
      <c r="Q437" s="72"/>
      <c r="R437" s="30"/>
      <c r="S437" s="30"/>
      <c r="T437" s="30"/>
      <c r="U437" s="30"/>
      <c r="V437" s="77"/>
      <c r="W437" s="65"/>
      <c r="X437" s="69"/>
      <c r="AE437" s="41"/>
      <c r="AF437" s="41"/>
      <c r="AH437" s="41"/>
      <c r="AI437" s="41"/>
      <c r="AK437" s="70"/>
      <c r="AL437" s="70"/>
      <c r="AM437" s="70"/>
      <c r="AN437" s="70"/>
      <c r="AP437" s="27"/>
      <c r="AR437" s="27"/>
      <c r="AS437" s="27"/>
    </row>
    <row r="438" spans="1:45">
      <c r="A438" s="45"/>
      <c r="B438" s="44"/>
      <c r="C438" s="44"/>
      <c r="D438" s="44"/>
      <c r="E438" s="44"/>
      <c r="F438" s="38"/>
      <c r="G438" s="38"/>
      <c r="H438" s="38"/>
      <c r="I438" s="59"/>
      <c r="J438" s="26"/>
      <c r="K438" s="26"/>
      <c r="L438" s="45"/>
      <c r="M438" s="38"/>
      <c r="N438" s="38"/>
      <c r="O438" s="68"/>
      <c r="P438" s="72"/>
      <c r="Q438" s="72"/>
      <c r="R438" s="30"/>
      <c r="S438" s="30"/>
      <c r="T438" s="30"/>
      <c r="U438" s="30"/>
      <c r="V438" s="77"/>
      <c r="W438" s="65"/>
      <c r="X438" s="69"/>
      <c r="AE438" s="41"/>
      <c r="AF438" s="41"/>
      <c r="AH438" s="41"/>
      <c r="AI438" s="41"/>
      <c r="AK438" s="70"/>
      <c r="AL438" s="70"/>
      <c r="AM438" s="70"/>
      <c r="AN438" s="70"/>
      <c r="AP438" s="27"/>
      <c r="AR438" s="27"/>
      <c r="AS438" s="27"/>
    </row>
    <row r="439" spans="1:45">
      <c r="A439" s="45"/>
      <c r="B439" s="44"/>
      <c r="C439" s="44"/>
      <c r="D439" s="44"/>
      <c r="E439" s="44"/>
      <c r="F439" s="38"/>
      <c r="G439" s="38"/>
      <c r="H439" s="38"/>
      <c r="I439" s="59"/>
      <c r="J439" s="26"/>
      <c r="K439" s="26"/>
      <c r="L439" s="45"/>
      <c r="M439" s="38"/>
      <c r="N439" s="38"/>
      <c r="O439" s="68"/>
      <c r="P439" s="72"/>
      <c r="Q439" s="72"/>
      <c r="R439" s="30"/>
      <c r="S439" s="30"/>
      <c r="T439" s="30"/>
      <c r="U439" s="30"/>
      <c r="V439" s="77"/>
      <c r="W439" s="65"/>
      <c r="X439" s="69"/>
      <c r="AE439" s="41"/>
      <c r="AF439" s="41"/>
      <c r="AH439" s="41"/>
      <c r="AI439" s="41"/>
      <c r="AK439" s="70"/>
      <c r="AL439" s="70"/>
      <c r="AM439" s="70"/>
      <c r="AN439" s="70"/>
      <c r="AP439" s="27"/>
      <c r="AR439" s="27"/>
      <c r="AS439" s="27"/>
    </row>
    <row r="440" spans="1:45">
      <c r="A440" s="45"/>
      <c r="B440" s="44"/>
      <c r="C440" s="44"/>
      <c r="D440" s="44"/>
      <c r="E440" s="44"/>
      <c r="F440" s="38"/>
      <c r="G440" s="38"/>
      <c r="H440" s="38"/>
      <c r="I440" s="59"/>
      <c r="J440" s="26"/>
      <c r="K440" s="26"/>
      <c r="L440" s="45"/>
      <c r="M440" s="38"/>
      <c r="N440" s="38"/>
      <c r="O440" s="68"/>
      <c r="P440" s="72"/>
      <c r="Q440" s="72"/>
      <c r="R440" s="30"/>
      <c r="S440" s="30"/>
      <c r="T440" s="30"/>
      <c r="U440" s="30"/>
      <c r="V440" s="77"/>
      <c r="W440" s="65"/>
      <c r="X440" s="69"/>
      <c r="AE440" s="41"/>
      <c r="AF440" s="41"/>
      <c r="AH440" s="41"/>
      <c r="AI440" s="41"/>
      <c r="AK440" s="70"/>
      <c r="AL440" s="70"/>
      <c r="AM440" s="70"/>
      <c r="AN440" s="70"/>
      <c r="AP440" s="27"/>
      <c r="AR440" s="27"/>
      <c r="AS440" s="27"/>
    </row>
    <row r="441" spans="1:45">
      <c r="A441" s="45"/>
      <c r="B441" s="44"/>
      <c r="C441" s="44"/>
      <c r="D441" s="44"/>
      <c r="E441" s="44"/>
      <c r="F441" s="38"/>
      <c r="G441" s="38"/>
      <c r="H441" s="38"/>
      <c r="I441" s="59"/>
      <c r="J441" s="26"/>
      <c r="K441" s="26"/>
      <c r="L441" s="45"/>
      <c r="M441" s="38"/>
      <c r="N441" s="38"/>
      <c r="O441" s="68"/>
      <c r="P441" s="72"/>
      <c r="Q441" s="72"/>
      <c r="R441" s="30"/>
      <c r="S441" s="30"/>
      <c r="T441" s="30"/>
      <c r="U441" s="30"/>
      <c r="V441" s="77"/>
      <c r="W441" s="65"/>
      <c r="X441" s="69"/>
      <c r="AE441" s="41"/>
      <c r="AF441" s="41"/>
      <c r="AH441" s="41"/>
      <c r="AI441" s="41"/>
      <c r="AK441" s="70"/>
      <c r="AL441" s="70"/>
      <c r="AM441" s="70"/>
      <c r="AN441" s="70"/>
      <c r="AP441" s="27"/>
      <c r="AR441" s="27"/>
      <c r="AS441" s="27"/>
    </row>
    <row r="442" spans="1:45">
      <c r="A442" s="45"/>
      <c r="B442" s="44"/>
      <c r="C442" s="44"/>
      <c r="D442" s="44"/>
      <c r="E442" s="44"/>
      <c r="F442" s="38"/>
      <c r="G442" s="38"/>
      <c r="H442" s="38"/>
      <c r="I442" s="59"/>
      <c r="J442" s="26"/>
      <c r="K442" s="26"/>
      <c r="L442" s="45"/>
      <c r="M442" s="38"/>
      <c r="N442" s="38"/>
      <c r="O442" s="68"/>
      <c r="P442" s="72"/>
      <c r="Q442" s="72"/>
      <c r="R442" s="30"/>
      <c r="S442" s="30"/>
      <c r="T442" s="30"/>
      <c r="U442" s="30"/>
      <c r="V442" s="77"/>
      <c r="W442" s="65"/>
      <c r="X442" s="69"/>
      <c r="AE442" s="41"/>
      <c r="AF442" s="41"/>
      <c r="AH442" s="41"/>
      <c r="AI442" s="41"/>
      <c r="AK442" s="70"/>
      <c r="AL442" s="70"/>
      <c r="AM442" s="70"/>
      <c r="AN442" s="70"/>
      <c r="AP442" s="27"/>
      <c r="AR442" s="27"/>
      <c r="AS442" s="27"/>
    </row>
    <row r="443" spans="1:45">
      <c r="A443" s="45"/>
      <c r="B443" s="44"/>
      <c r="C443" s="44"/>
      <c r="D443" s="44"/>
      <c r="E443" s="44"/>
      <c r="F443" s="38"/>
      <c r="G443" s="38"/>
      <c r="H443" s="38"/>
      <c r="I443" s="59"/>
      <c r="J443" s="26"/>
      <c r="K443" s="26"/>
      <c r="L443" s="45"/>
      <c r="M443" s="38"/>
      <c r="N443" s="38"/>
      <c r="O443" s="68"/>
      <c r="P443" s="72"/>
      <c r="Q443" s="72"/>
      <c r="R443" s="30"/>
      <c r="S443" s="30"/>
      <c r="T443" s="30"/>
      <c r="U443" s="30"/>
      <c r="V443" s="77"/>
      <c r="W443" s="65"/>
      <c r="X443" s="69"/>
      <c r="AE443" s="41"/>
      <c r="AF443" s="41"/>
      <c r="AH443" s="41"/>
      <c r="AI443" s="41"/>
      <c r="AK443" s="70"/>
      <c r="AL443" s="70"/>
      <c r="AM443" s="70"/>
      <c r="AN443" s="70"/>
      <c r="AP443" s="27"/>
      <c r="AR443" s="27"/>
      <c r="AS443" s="27"/>
    </row>
    <row r="444" spans="1:45">
      <c r="A444" s="45"/>
      <c r="B444" s="44"/>
      <c r="C444" s="44"/>
      <c r="D444" s="44"/>
      <c r="E444" s="44"/>
      <c r="F444" s="38"/>
      <c r="G444" s="38"/>
      <c r="H444" s="38"/>
      <c r="I444" s="59"/>
      <c r="J444" s="26"/>
      <c r="K444" s="26"/>
      <c r="L444" s="45"/>
      <c r="M444" s="38"/>
      <c r="N444" s="38"/>
      <c r="O444" s="68"/>
      <c r="P444" s="72"/>
      <c r="Q444" s="72"/>
      <c r="R444" s="30"/>
      <c r="S444" s="30"/>
      <c r="T444" s="30"/>
      <c r="U444" s="30"/>
      <c r="V444" s="77"/>
      <c r="W444" s="65"/>
      <c r="X444" s="69"/>
      <c r="AE444" s="41"/>
      <c r="AF444" s="41"/>
      <c r="AH444" s="41"/>
      <c r="AI444" s="41"/>
      <c r="AK444" s="70"/>
      <c r="AL444" s="70"/>
      <c r="AM444" s="70"/>
      <c r="AN444" s="70"/>
      <c r="AP444" s="27"/>
      <c r="AR444" s="27"/>
      <c r="AS444" s="27"/>
    </row>
    <row r="445" spans="1:45">
      <c r="A445" s="45"/>
      <c r="B445" s="44"/>
      <c r="C445" s="44"/>
      <c r="D445" s="44"/>
      <c r="E445" s="44"/>
      <c r="F445" s="38"/>
      <c r="G445" s="38"/>
      <c r="H445" s="38"/>
      <c r="I445" s="59"/>
      <c r="J445" s="26"/>
      <c r="K445" s="26"/>
      <c r="L445" s="45"/>
      <c r="M445" s="38"/>
      <c r="N445" s="38"/>
      <c r="O445" s="68"/>
      <c r="P445" s="72"/>
      <c r="Q445" s="72"/>
      <c r="R445" s="30"/>
      <c r="S445" s="30"/>
      <c r="T445" s="30"/>
      <c r="U445" s="30"/>
      <c r="V445" s="77"/>
      <c r="W445" s="65"/>
      <c r="X445" s="69"/>
      <c r="AE445" s="41"/>
      <c r="AF445" s="41"/>
      <c r="AH445" s="41"/>
      <c r="AI445" s="41"/>
      <c r="AK445" s="70"/>
      <c r="AL445" s="70"/>
      <c r="AM445" s="70"/>
      <c r="AN445" s="70"/>
      <c r="AP445" s="27"/>
      <c r="AR445" s="27"/>
      <c r="AS445" s="27"/>
    </row>
    <row r="446" spans="1:45">
      <c r="A446" s="45"/>
      <c r="B446" s="44"/>
      <c r="C446" s="44"/>
      <c r="D446" s="44"/>
      <c r="E446" s="44"/>
      <c r="F446" s="38"/>
      <c r="G446" s="38"/>
      <c r="H446" s="38"/>
      <c r="I446" s="59"/>
      <c r="J446" s="26"/>
      <c r="K446" s="26"/>
      <c r="L446" s="45"/>
      <c r="M446" s="38"/>
      <c r="N446" s="38"/>
      <c r="O446" s="68"/>
      <c r="P446" s="72"/>
      <c r="Q446" s="72"/>
      <c r="R446" s="30"/>
      <c r="S446" s="30"/>
      <c r="T446" s="30"/>
      <c r="U446" s="30"/>
      <c r="V446" s="77"/>
      <c r="W446" s="65"/>
      <c r="X446" s="69"/>
      <c r="AE446" s="41"/>
      <c r="AF446" s="41"/>
      <c r="AH446" s="41"/>
      <c r="AI446" s="41"/>
      <c r="AK446" s="70"/>
      <c r="AL446" s="70"/>
      <c r="AM446" s="70"/>
      <c r="AN446" s="70"/>
      <c r="AP446" s="27"/>
      <c r="AR446" s="27"/>
      <c r="AS446" s="27"/>
    </row>
    <row r="447" spans="1:45">
      <c r="A447" s="45"/>
      <c r="B447" s="44"/>
      <c r="C447" s="44"/>
      <c r="D447" s="44"/>
      <c r="E447" s="44"/>
      <c r="F447" s="38"/>
      <c r="G447" s="38"/>
      <c r="H447" s="38"/>
      <c r="I447" s="59"/>
      <c r="J447" s="26"/>
      <c r="K447" s="26"/>
      <c r="L447" s="45"/>
      <c r="M447" s="38"/>
      <c r="N447" s="38"/>
      <c r="O447" s="68"/>
      <c r="P447" s="72"/>
      <c r="Q447" s="72"/>
      <c r="R447" s="30"/>
      <c r="S447" s="30"/>
      <c r="T447" s="30"/>
      <c r="U447" s="30"/>
      <c r="V447" s="77"/>
      <c r="W447" s="65"/>
      <c r="X447" s="69"/>
      <c r="AE447" s="41"/>
      <c r="AF447" s="41"/>
      <c r="AH447" s="41"/>
      <c r="AI447" s="41"/>
      <c r="AK447" s="70"/>
      <c r="AL447" s="70"/>
      <c r="AM447" s="70"/>
      <c r="AN447" s="70"/>
      <c r="AP447" s="27"/>
      <c r="AR447" s="27"/>
      <c r="AS447" s="27"/>
    </row>
    <row r="448" spans="1:45">
      <c r="A448" s="45"/>
      <c r="B448" s="44"/>
      <c r="C448" s="44"/>
      <c r="D448" s="44"/>
      <c r="E448" s="44"/>
      <c r="F448" s="38"/>
      <c r="G448" s="38"/>
      <c r="H448" s="38"/>
      <c r="I448" s="59"/>
      <c r="J448" s="26"/>
      <c r="K448" s="26"/>
      <c r="L448" s="45"/>
      <c r="M448" s="38"/>
      <c r="N448" s="38"/>
      <c r="O448" s="68"/>
      <c r="P448" s="72"/>
      <c r="Q448" s="72"/>
      <c r="R448" s="30"/>
      <c r="S448" s="30"/>
      <c r="T448" s="30"/>
      <c r="U448" s="30"/>
      <c r="V448" s="77"/>
      <c r="W448" s="65"/>
      <c r="X448" s="69"/>
      <c r="AE448" s="41"/>
      <c r="AF448" s="41"/>
      <c r="AH448" s="41"/>
      <c r="AI448" s="41"/>
      <c r="AK448" s="70"/>
      <c r="AL448" s="70"/>
      <c r="AM448" s="70"/>
      <c r="AN448" s="70"/>
      <c r="AP448" s="27"/>
      <c r="AR448" s="27"/>
      <c r="AS448" s="27"/>
    </row>
    <row r="449" spans="1:45">
      <c r="A449" s="45"/>
      <c r="B449" s="44"/>
      <c r="C449" s="44"/>
      <c r="D449" s="44"/>
      <c r="E449" s="44"/>
      <c r="F449" s="38"/>
      <c r="G449" s="38"/>
      <c r="H449" s="38"/>
      <c r="I449" s="59"/>
      <c r="J449" s="26"/>
      <c r="K449" s="26"/>
      <c r="L449" s="45"/>
      <c r="M449" s="38"/>
      <c r="N449" s="38"/>
      <c r="O449" s="68"/>
      <c r="P449" s="72"/>
      <c r="Q449" s="72"/>
      <c r="R449" s="30"/>
      <c r="S449" s="30"/>
      <c r="T449" s="30"/>
      <c r="U449" s="30"/>
      <c r="V449" s="77"/>
      <c r="W449" s="65"/>
      <c r="X449" s="69"/>
      <c r="AE449" s="41"/>
      <c r="AF449" s="41"/>
      <c r="AH449" s="41"/>
      <c r="AI449" s="41"/>
      <c r="AK449" s="70"/>
      <c r="AL449" s="70"/>
      <c r="AM449" s="70"/>
      <c r="AN449" s="70"/>
      <c r="AP449" s="27"/>
      <c r="AR449" s="27"/>
      <c r="AS449" s="27"/>
    </row>
    <row r="450" spans="1:45">
      <c r="A450" s="45"/>
      <c r="B450" s="44"/>
      <c r="C450" s="44"/>
      <c r="D450" s="44"/>
      <c r="E450" s="44"/>
      <c r="F450" s="38"/>
      <c r="G450" s="38"/>
      <c r="H450" s="38"/>
      <c r="I450" s="59"/>
      <c r="J450" s="26"/>
      <c r="K450" s="26"/>
      <c r="L450" s="45"/>
      <c r="M450" s="38"/>
      <c r="N450" s="38"/>
      <c r="O450" s="68"/>
      <c r="P450" s="72"/>
      <c r="Q450" s="72"/>
      <c r="R450" s="30"/>
      <c r="S450" s="30"/>
      <c r="T450" s="30"/>
      <c r="U450" s="30"/>
      <c r="V450" s="77"/>
      <c r="W450" s="65"/>
      <c r="X450" s="69"/>
      <c r="AE450" s="41"/>
      <c r="AF450" s="41"/>
      <c r="AH450" s="41"/>
      <c r="AI450" s="41"/>
      <c r="AK450" s="70"/>
      <c r="AL450" s="70"/>
      <c r="AM450" s="70"/>
      <c r="AN450" s="70"/>
      <c r="AP450" s="27"/>
      <c r="AR450" s="27"/>
      <c r="AS450" s="27"/>
    </row>
    <row r="451" spans="1:45">
      <c r="A451" s="45"/>
      <c r="B451" s="44"/>
      <c r="C451" s="44"/>
      <c r="D451" s="44"/>
      <c r="E451" s="44"/>
      <c r="F451" s="38"/>
      <c r="G451" s="38"/>
      <c r="H451" s="38"/>
      <c r="I451" s="59"/>
      <c r="J451" s="26"/>
      <c r="K451" s="26"/>
      <c r="L451" s="45"/>
      <c r="M451" s="38"/>
      <c r="N451" s="38"/>
      <c r="O451" s="68"/>
      <c r="P451" s="72"/>
      <c r="Q451" s="72"/>
      <c r="R451" s="30"/>
      <c r="S451" s="30"/>
      <c r="T451" s="30"/>
      <c r="U451" s="30"/>
      <c r="V451" s="77"/>
      <c r="W451" s="65"/>
      <c r="X451" s="69"/>
      <c r="AE451" s="41"/>
      <c r="AF451" s="41"/>
      <c r="AH451" s="41"/>
      <c r="AI451" s="41"/>
      <c r="AK451" s="70"/>
      <c r="AL451" s="70"/>
      <c r="AM451" s="70"/>
      <c r="AN451" s="70"/>
      <c r="AP451" s="27"/>
      <c r="AR451" s="27"/>
      <c r="AS451" s="27"/>
    </row>
    <row r="452" spans="1:45">
      <c r="A452" s="45"/>
      <c r="B452" s="44"/>
      <c r="C452" s="44"/>
      <c r="D452" s="44"/>
      <c r="E452" s="44"/>
      <c r="F452" s="38"/>
      <c r="G452" s="38"/>
      <c r="H452" s="38"/>
      <c r="I452" s="59"/>
      <c r="J452" s="26"/>
      <c r="K452" s="26"/>
      <c r="L452" s="45"/>
      <c r="M452" s="38"/>
      <c r="N452" s="38"/>
      <c r="O452" s="68"/>
      <c r="P452" s="72"/>
      <c r="Q452" s="72"/>
      <c r="R452" s="30"/>
      <c r="S452" s="30"/>
      <c r="T452" s="30"/>
      <c r="U452" s="30"/>
      <c r="V452" s="77"/>
      <c r="W452" s="65"/>
      <c r="X452" s="69"/>
      <c r="AE452" s="41"/>
      <c r="AF452" s="41"/>
      <c r="AH452" s="41"/>
      <c r="AI452" s="41"/>
      <c r="AK452" s="70"/>
      <c r="AL452" s="70"/>
      <c r="AM452" s="70"/>
      <c r="AN452" s="70"/>
      <c r="AP452" s="27"/>
      <c r="AR452" s="27"/>
      <c r="AS452" s="27"/>
    </row>
    <row r="453" spans="1:45">
      <c r="A453" s="45"/>
      <c r="B453" s="44"/>
      <c r="C453" s="44"/>
      <c r="D453" s="44"/>
      <c r="E453" s="44"/>
      <c r="F453" s="38"/>
      <c r="G453" s="38"/>
      <c r="H453" s="38"/>
      <c r="I453" s="59"/>
      <c r="J453" s="26"/>
      <c r="K453" s="26"/>
      <c r="L453" s="45"/>
      <c r="M453" s="38"/>
      <c r="N453" s="38"/>
      <c r="O453" s="68"/>
      <c r="P453" s="72"/>
      <c r="Q453" s="72"/>
      <c r="R453" s="30"/>
      <c r="S453" s="30"/>
      <c r="T453" s="30"/>
      <c r="U453" s="30"/>
      <c r="V453" s="77"/>
      <c r="W453" s="65"/>
      <c r="X453" s="69"/>
      <c r="AE453" s="41"/>
      <c r="AF453" s="41"/>
      <c r="AH453" s="41"/>
      <c r="AI453" s="41"/>
      <c r="AK453" s="70"/>
      <c r="AL453" s="70"/>
      <c r="AM453" s="70"/>
      <c r="AN453" s="70"/>
      <c r="AP453" s="27"/>
      <c r="AR453" s="27"/>
      <c r="AS453" s="27"/>
    </row>
    <row r="454" spans="1:45">
      <c r="A454" s="45"/>
      <c r="B454" s="44"/>
      <c r="C454" s="44"/>
      <c r="D454" s="44"/>
      <c r="E454" s="44"/>
      <c r="F454" s="38"/>
      <c r="G454" s="38"/>
      <c r="H454" s="38"/>
      <c r="I454" s="59"/>
      <c r="J454" s="26"/>
      <c r="K454" s="26"/>
      <c r="L454" s="45"/>
      <c r="M454" s="38"/>
      <c r="N454" s="38"/>
      <c r="O454" s="68"/>
      <c r="P454" s="72"/>
      <c r="Q454" s="72"/>
      <c r="R454" s="30"/>
      <c r="S454" s="30"/>
      <c r="T454" s="30"/>
      <c r="U454" s="30"/>
      <c r="V454" s="77"/>
      <c r="W454" s="65"/>
      <c r="X454" s="69"/>
      <c r="AE454" s="41"/>
      <c r="AF454" s="41"/>
      <c r="AH454" s="41"/>
      <c r="AI454" s="41"/>
      <c r="AK454" s="70"/>
      <c r="AL454" s="70"/>
      <c r="AM454" s="70"/>
      <c r="AN454" s="70"/>
      <c r="AP454" s="27"/>
      <c r="AR454" s="27"/>
      <c r="AS454" s="27"/>
    </row>
    <row r="455" spans="1:45">
      <c r="A455" s="45"/>
      <c r="B455" s="44"/>
      <c r="C455" s="44"/>
      <c r="D455" s="44"/>
      <c r="E455" s="44"/>
      <c r="F455" s="38"/>
      <c r="G455" s="38"/>
      <c r="H455" s="38"/>
      <c r="I455" s="59"/>
      <c r="J455" s="26"/>
      <c r="K455" s="26"/>
      <c r="L455" s="45"/>
      <c r="M455" s="38"/>
      <c r="N455" s="38"/>
      <c r="O455" s="68"/>
      <c r="P455" s="72"/>
      <c r="Q455" s="72"/>
      <c r="R455" s="30"/>
      <c r="S455" s="30"/>
      <c r="T455" s="30"/>
      <c r="U455" s="30"/>
      <c r="V455" s="77"/>
      <c r="W455" s="65"/>
      <c r="X455" s="69"/>
      <c r="AE455" s="41"/>
      <c r="AF455" s="41"/>
      <c r="AG455" s="41"/>
      <c r="AH455" s="41"/>
      <c r="AI455" s="41"/>
      <c r="AK455" s="70"/>
      <c r="AL455" s="70"/>
      <c r="AM455" s="70"/>
      <c r="AN455" s="70"/>
      <c r="AP455" s="27"/>
      <c r="AR455" s="27"/>
      <c r="AS455" s="27"/>
    </row>
    <row r="456" spans="1:45">
      <c r="A456" s="45"/>
      <c r="B456" s="44"/>
      <c r="C456" s="44"/>
      <c r="D456" s="44"/>
      <c r="E456" s="44"/>
      <c r="F456" s="38"/>
      <c r="G456" s="38"/>
      <c r="H456" s="38"/>
      <c r="I456" s="59"/>
      <c r="J456" s="26"/>
      <c r="K456" s="26"/>
      <c r="L456" s="45"/>
      <c r="M456" s="38"/>
      <c r="N456" s="38"/>
      <c r="O456" s="68"/>
      <c r="P456" s="72"/>
      <c r="Q456" s="72"/>
      <c r="R456" s="30"/>
      <c r="S456" s="30"/>
      <c r="T456" s="30"/>
      <c r="U456" s="30"/>
      <c r="V456" s="77"/>
      <c r="W456" s="65"/>
      <c r="X456" s="69"/>
      <c r="AE456" s="41"/>
      <c r="AF456" s="41"/>
      <c r="AG456" s="41"/>
      <c r="AH456" s="41"/>
      <c r="AI456" s="41"/>
      <c r="AJ456" s="81"/>
      <c r="AK456" s="70"/>
      <c r="AL456" s="70"/>
      <c r="AM456" s="70"/>
      <c r="AN456" s="70"/>
      <c r="AP456" s="27"/>
      <c r="AR456" s="27"/>
      <c r="AS456" s="27"/>
    </row>
    <row r="457" spans="1:45">
      <c r="A457" s="45"/>
      <c r="B457" s="44"/>
      <c r="C457" s="44"/>
      <c r="D457" s="44"/>
      <c r="E457" s="44"/>
      <c r="F457" s="38"/>
      <c r="G457" s="38"/>
      <c r="H457" s="38"/>
      <c r="I457" s="59"/>
      <c r="J457" s="26"/>
      <c r="K457" s="26"/>
      <c r="L457" s="45"/>
      <c r="M457" s="38"/>
      <c r="N457" s="38"/>
      <c r="O457" s="68"/>
      <c r="P457" s="72"/>
      <c r="Q457" s="72"/>
      <c r="R457" s="30"/>
      <c r="S457" s="30"/>
      <c r="T457" s="30"/>
      <c r="U457" s="30"/>
      <c r="V457" s="77"/>
      <c r="W457" s="65"/>
      <c r="X457" s="69"/>
      <c r="AE457" s="41"/>
      <c r="AF457" s="41"/>
      <c r="AH457" s="41"/>
      <c r="AI457" s="41"/>
      <c r="AK457" s="70"/>
      <c r="AL457" s="70"/>
      <c r="AM457" s="70"/>
      <c r="AN457" s="70"/>
      <c r="AP457" s="27"/>
      <c r="AR457" s="27"/>
      <c r="AS457" s="27"/>
    </row>
    <row r="458" spans="1:45">
      <c r="A458" s="45"/>
      <c r="B458" s="44"/>
      <c r="C458" s="44"/>
      <c r="D458" s="44"/>
      <c r="E458" s="44"/>
      <c r="F458" s="38"/>
      <c r="G458" s="38"/>
      <c r="H458" s="38"/>
      <c r="I458" s="59"/>
      <c r="J458" s="26"/>
      <c r="K458" s="26"/>
      <c r="L458" s="45"/>
      <c r="M458" s="38"/>
      <c r="N458" s="38"/>
      <c r="O458" s="68"/>
      <c r="P458" s="72"/>
      <c r="Q458" s="72"/>
      <c r="R458" s="30"/>
      <c r="S458" s="30"/>
      <c r="T458" s="30"/>
      <c r="U458" s="30"/>
      <c r="V458" s="77"/>
      <c r="W458" s="65"/>
      <c r="X458" s="69"/>
      <c r="AE458" s="41"/>
      <c r="AF458" s="41"/>
      <c r="AH458" s="41"/>
      <c r="AI458" s="41"/>
      <c r="AK458" s="70"/>
      <c r="AL458" s="70"/>
      <c r="AM458" s="70"/>
      <c r="AN458" s="70"/>
      <c r="AP458" s="27"/>
      <c r="AR458" s="27"/>
      <c r="AS458" s="27"/>
    </row>
    <row r="459" spans="1:45">
      <c r="A459" s="45"/>
      <c r="B459" s="44"/>
      <c r="C459" s="44"/>
      <c r="D459" s="44"/>
      <c r="E459" s="44"/>
      <c r="F459" s="38"/>
      <c r="G459" s="38"/>
      <c r="H459" s="38"/>
      <c r="I459" s="59"/>
      <c r="J459" s="26"/>
      <c r="K459" s="26"/>
      <c r="L459" s="45"/>
      <c r="M459" s="38"/>
      <c r="N459" s="38"/>
      <c r="O459" s="68"/>
      <c r="P459" s="72"/>
      <c r="Q459" s="72"/>
      <c r="R459" s="30"/>
      <c r="S459" s="30"/>
      <c r="T459" s="30"/>
      <c r="U459" s="30"/>
      <c r="V459" s="77"/>
      <c r="W459" s="65"/>
      <c r="X459" s="69"/>
      <c r="AE459" s="41"/>
      <c r="AF459" s="41"/>
      <c r="AH459" s="41"/>
      <c r="AI459" s="41"/>
      <c r="AK459" s="70"/>
      <c r="AL459" s="70"/>
      <c r="AM459" s="70"/>
      <c r="AN459" s="70"/>
      <c r="AP459" s="27"/>
      <c r="AR459" s="27"/>
      <c r="AS459" s="27"/>
    </row>
    <row r="460" spans="1:45">
      <c r="A460" s="45"/>
      <c r="B460" s="44"/>
      <c r="C460" s="44"/>
      <c r="D460" s="44"/>
      <c r="E460" s="44"/>
      <c r="F460" s="38"/>
      <c r="G460" s="38"/>
      <c r="H460" s="38"/>
      <c r="I460" s="59"/>
      <c r="J460" s="26"/>
      <c r="K460" s="26"/>
      <c r="L460" s="45"/>
      <c r="M460" s="38"/>
      <c r="N460" s="38"/>
      <c r="O460" s="68"/>
      <c r="P460" s="72"/>
      <c r="Q460" s="72"/>
      <c r="R460" s="30"/>
      <c r="S460" s="30"/>
      <c r="T460" s="30"/>
      <c r="U460" s="30"/>
      <c r="V460" s="77"/>
      <c r="W460" s="65"/>
      <c r="X460" s="69"/>
      <c r="AE460" s="41"/>
      <c r="AF460" s="41"/>
      <c r="AH460" s="41"/>
      <c r="AI460" s="41"/>
      <c r="AK460" s="70"/>
      <c r="AL460" s="70"/>
      <c r="AM460" s="70"/>
      <c r="AN460" s="70"/>
      <c r="AP460" s="27"/>
      <c r="AR460" s="27"/>
      <c r="AS460" s="27"/>
    </row>
    <row r="461" spans="1:45">
      <c r="A461" s="45"/>
      <c r="B461" s="44"/>
      <c r="C461" s="44"/>
      <c r="D461" s="44"/>
      <c r="E461" s="44"/>
      <c r="F461" s="38"/>
      <c r="G461" s="38"/>
      <c r="H461" s="38"/>
      <c r="I461" s="59"/>
      <c r="J461" s="26"/>
      <c r="K461" s="26"/>
      <c r="L461" s="45"/>
      <c r="M461" s="38"/>
      <c r="N461" s="38"/>
      <c r="O461" s="68"/>
      <c r="P461" s="72"/>
      <c r="Q461" s="72"/>
      <c r="R461" s="30"/>
      <c r="S461" s="30"/>
      <c r="T461" s="30"/>
      <c r="U461" s="30"/>
      <c r="V461" s="77"/>
      <c r="W461" s="65"/>
      <c r="X461" s="69"/>
      <c r="AE461" s="41"/>
      <c r="AF461" s="41"/>
      <c r="AH461" s="41"/>
      <c r="AI461" s="41"/>
      <c r="AK461" s="70"/>
      <c r="AL461" s="70"/>
      <c r="AM461" s="70"/>
      <c r="AN461" s="70"/>
      <c r="AP461" s="27"/>
      <c r="AR461" s="27"/>
      <c r="AS461" s="27"/>
    </row>
    <row r="462" spans="1:45">
      <c r="A462" s="45"/>
      <c r="B462" s="44"/>
      <c r="C462" s="44"/>
      <c r="D462" s="44"/>
      <c r="E462" s="44"/>
      <c r="F462" s="38"/>
      <c r="G462" s="38"/>
      <c r="H462" s="38"/>
      <c r="I462" s="59"/>
      <c r="J462" s="26"/>
      <c r="K462" s="26"/>
      <c r="L462" s="45"/>
      <c r="M462" s="38"/>
      <c r="N462" s="38"/>
      <c r="O462" s="68"/>
      <c r="P462" s="72"/>
      <c r="Q462" s="72"/>
      <c r="R462" s="30"/>
      <c r="S462" s="30"/>
      <c r="T462" s="30"/>
      <c r="U462" s="30"/>
      <c r="V462" s="77"/>
      <c r="W462" s="65"/>
      <c r="X462" s="69"/>
      <c r="AE462" s="41"/>
      <c r="AF462" s="41"/>
      <c r="AH462" s="41"/>
      <c r="AI462" s="41"/>
      <c r="AK462" s="70"/>
      <c r="AL462" s="70"/>
      <c r="AM462" s="70"/>
      <c r="AN462" s="70"/>
      <c r="AP462" s="27"/>
      <c r="AR462" s="27"/>
      <c r="AS462" s="27"/>
    </row>
    <row r="463" spans="1:45">
      <c r="A463" s="45"/>
      <c r="B463" s="44"/>
      <c r="C463" s="44"/>
      <c r="D463" s="44"/>
      <c r="E463" s="44"/>
      <c r="F463" s="38"/>
      <c r="G463" s="38"/>
      <c r="H463" s="38"/>
      <c r="I463" s="59"/>
      <c r="J463" s="26"/>
      <c r="K463" s="26"/>
      <c r="L463" s="45"/>
      <c r="M463" s="38"/>
      <c r="N463" s="38"/>
      <c r="O463" s="68"/>
      <c r="P463" s="72"/>
      <c r="Q463" s="72"/>
      <c r="R463" s="30"/>
      <c r="S463" s="30"/>
      <c r="T463" s="30"/>
      <c r="U463" s="30"/>
      <c r="V463" s="77"/>
      <c r="W463" s="65"/>
      <c r="X463" s="69"/>
      <c r="AE463" s="41"/>
      <c r="AF463" s="41"/>
      <c r="AH463" s="41"/>
      <c r="AI463" s="41"/>
      <c r="AK463" s="70"/>
      <c r="AL463" s="70"/>
      <c r="AM463" s="70"/>
      <c r="AN463" s="70"/>
      <c r="AP463" s="27"/>
      <c r="AR463" s="27"/>
      <c r="AS463" s="27"/>
    </row>
    <row r="464" spans="1:45">
      <c r="A464" s="45"/>
      <c r="B464" s="44"/>
      <c r="C464" s="44"/>
      <c r="D464" s="44"/>
      <c r="E464" s="44"/>
      <c r="F464" s="38"/>
      <c r="G464" s="38"/>
      <c r="H464" s="38"/>
      <c r="I464" s="59"/>
      <c r="J464" s="26"/>
      <c r="K464" s="26"/>
      <c r="L464" s="45"/>
      <c r="M464" s="38"/>
      <c r="N464" s="38"/>
      <c r="O464" s="68"/>
      <c r="P464" s="72"/>
      <c r="Q464" s="72"/>
      <c r="R464" s="30"/>
      <c r="S464" s="30"/>
      <c r="T464" s="30"/>
      <c r="U464" s="30"/>
      <c r="V464" s="77"/>
      <c r="W464" s="65"/>
      <c r="X464" s="69"/>
      <c r="AE464" s="41"/>
      <c r="AF464" s="41"/>
      <c r="AH464" s="41"/>
      <c r="AI464" s="41"/>
      <c r="AK464" s="70"/>
      <c r="AL464" s="70"/>
      <c r="AM464" s="70"/>
      <c r="AN464" s="70"/>
      <c r="AP464" s="27"/>
      <c r="AR464" s="27"/>
      <c r="AS464" s="27"/>
    </row>
    <row r="465" spans="1:45">
      <c r="A465" s="45"/>
      <c r="B465" s="44"/>
      <c r="C465" s="44"/>
      <c r="D465" s="44"/>
      <c r="E465" s="44"/>
      <c r="F465" s="38"/>
      <c r="G465" s="38"/>
      <c r="H465" s="38"/>
      <c r="I465" s="59"/>
      <c r="J465" s="26"/>
      <c r="K465" s="26"/>
      <c r="L465" s="45"/>
      <c r="M465" s="38"/>
      <c r="N465" s="38"/>
      <c r="O465" s="68"/>
      <c r="P465" s="72"/>
      <c r="Q465" s="72"/>
      <c r="R465" s="30"/>
      <c r="S465" s="30"/>
      <c r="T465" s="30"/>
      <c r="U465" s="30"/>
      <c r="V465" s="77"/>
      <c r="W465" s="65"/>
      <c r="X465" s="69"/>
      <c r="AE465" s="41"/>
      <c r="AF465" s="41"/>
      <c r="AH465" s="41"/>
      <c r="AI465" s="41"/>
      <c r="AK465" s="70"/>
      <c r="AL465" s="70"/>
      <c r="AM465" s="70"/>
      <c r="AN465" s="70"/>
      <c r="AP465" s="27"/>
      <c r="AR465" s="27"/>
      <c r="AS465" s="27"/>
    </row>
    <row r="466" spans="1:45">
      <c r="A466" s="45"/>
      <c r="B466" s="44"/>
      <c r="C466" s="44"/>
      <c r="D466" s="44"/>
      <c r="E466" s="44"/>
      <c r="F466" s="38"/>
      <c r="G466" s="38"/>
      <c r="H466" s="38"/>
      <c r="I466" s="59"/>
      <c r="J466" s="26"/>
      <c r="K466" s="26"/>
      <c r="L466" s="45"/>
      <c r="M466" s="38"/>
      <c r="N466" s="38"/>
      <c r="O466" s="68"/>
      <c r="P466" s="72"/>
      <c r="Q466" s="72"/>
      <c r="R466" s="30"/>
      <c r="S466" s="30"/>
      <c r="T466" s="30"/>
      <c r="U466" s="30"/>
      <c r="V466" s="77"/>
      <c r="W466" s="65"/>
      <c r="X466" s="69"/>
      <c r="AE466" s="41"/>
      <c r="AF466" s="41"/>
      <c r="AH466" s="41"/>
      <c r="AI466" s="41"/>
      <c r="AK466" s="70"/>
      <c r="AL466" s="70"/>
      <c r="AM466" s="70"/>
      <c r="AN466" s="70"/>
      <c r="AP466" s="27"/>
      <c r="AR466" s="27"/>
      <c r="AS466" s="27"/>
    </row>
    <row r="467" spans="1:45">
      <c r="A467" s="45"/>
      <c r="B467" s="44"/>
      <c r="C467" s="44"/>
      <c r="D467" s="44"/>
      <c r="E467" s="44"/>
      <c r="F467" s="38"/>
      <c r="G467" s="38"/>
      <c r="H467" s="38"/>
      <c r="I467" s="59"/>
      <c r="J467" s="26"/>
      <c r="K467" s="26"/>
      <c r="L467" s="45"/>
      <c r="M467" s="38"/>
      <c r="N467" s="38"/>
      <c r="O467" s="68"/>
      <c r="P467" s="72"/>
      <c r="Q467" s="72"/>
      <c r="R467" s="30"/>
      <c r="S467" s="30"/>
      <c r="T467" s="30"/>
      <c r="U467" s="30"/>
      <c r="V467" s="77"/>
      <c r="W467" s="65"/>
      <c r="X467" s="69"/>
      <c r="AE467" s="41"/>
      <c r="AF467" s="41"/>
      <c r="AH467" s="41"/>
      <c r="AI467" s="41"/>
      <c r="AK467" s="70"/>
      <c r="AL467" s="70"/>
      <c r="AM467" s="70"/>
      <c r="AN467" s="70"/>
      <c r="AP467" s="27"/>
      <c r="AR467" s="27"/>
      <c r="AS467" s="27"/>
    </row>
    <row r="468" spans="1:45">
      <c r="A468" s="45"/>
      <c r="B468" s="44"/>
      <c r="C468" s="44"/>
      <c r="D468" s="44"/>
      <c r="E468" s="44"/>
      <c r="F468" s="38"/>
      <c r="G468" s="38"/>
      <c r="H468" s="38"/>
      <c r="I468" s="59"/>
      <c r="J468" s="26"/>
      <c r="K468" s="26"/>
      <c r="L468" s="45"/>
      <c r="M468" s="38"/>
      <c r="N468" s="38"/>
      <c r="O468" s="68"/>
      <c r="P468" s="72"/>
      <c r="Q468" s="72"/>
      <c r="R468" s="30"/>
      <c r="S468" s="30"/>
      <c r="T468" s="30"/>
      <c r="U468" s="30"/>
      <c r="V468" s="77"/>
      <c r="W468" s="65"/>
      <c r="X468" s="69"/>
      <c r="AE468" s="41"/>
      <c r="AF468" s="41"/>
      <c r="AH468" s="41"/>
      <c r="AI468" s="41"/>
      <c r="AK468" s="70"/>
      <c r="AL468" s="70"/>
      <c r="AM468" s="70"/>
      <c r="AN468" s="70"/>
      <c r="AP468" s="27"/>
      <c r="AR468" s="27"/>
      <c r="AS468" s="27"/>
    </row>
    <row r="469" spans="1:45">
      <c r="A469" s="45"/>
      <c r="B469" s="44"/>
      <c r="C469" s="44"/>
      <c r="D469" s="44"/>
      <c r="E469" s="44"/>
      <c r="F469" s="38"/>
      <c r="G469" s="38"/>
      <c r="H469" s="38"/>
      <c r="I469" s="59"/>
      <c r="J469" s="26"/>
      <c r="K469" s="26"/>
      <c r="L469" s="45"/>
      <c r="M469" s="38"/>
      <c r="N469" s="38"/>
      <c r="O469" s="68"/>
      <c r="P469" s="72"/>
      <c r="Q469" s="72"/>
      <c r="R469" s="30"/>
      <c r="S469" s="30"/>
      <c r="T469" s="30"/>
      <c r="U469" s="30"/>
      <c r="V469" s="77"/>
      <c r="W469" s="65"/>
      <c r="X469" s="69"/>
      <c r="AE469" s="41"/>
      <c r="AF469" s="41"/>
      <c r="AH469" s="41"/>
      <c r="AI469" s="41"/>
      <c r="AK469" s="70"/>
      <c r="AL469" s="70"/>
      <c r="AM469" s="70"/>
      <c r="AN469" s="70"/>
      <c r="AP469" s="27"/>
      <c r="AR469" s="27"/>
      <c r="AS469" s="27"/>
    </row>
    <row r="470" spans="1:45">
      <c r="A470" s="45"/>
      <c r="B470" s="44"/>
      <c r="C470" s="44"/>
      <c r="D470" s="44"/>
      <c r="E470" s="44"/>
      <c r="F470" s="38"/>
      <c r="G470" s="38"/>
      <c r="H470" s="38"/>
      <c r="I470" s="59"/>
      <c r="J470" s="26"/>
      <c r="K470" s="26"/>
      <c r="L470" s="45"/>
      <c r="M470" s="38"/>
      <c r="N470" s="38"/>
      <c r="O470" s="68"/>
      <c r="P470" s="72"/>
      <c r="Q470" s="72"/>
      <c r="R470" s="30"/>
      <c r="S470" s="30"/>
      <c r="T470" s="30"/>
      <c r="U470" s="30"/>
      <c r="V470" s="77"/>
      <c r="W470" s="65"/>
      <c r="X470" s="69"/>
      <c r="AE470" s="41"/>
      <c r="AF470" s="41"/>
      <c r="AH470" s="41"/>
      <c r="AI470" s="41"/>
      <c r="AK470" s="70"/>
      <c r="AL470" s="70"/>
      <c r="AM470" s="70"/>
      <c r="AN470" s="70"/>
      <c r="AP470" s="27"/>
      <c r="AR470" s="27"/>
      <c r="AS470" s="27"/>
    </row>
    <row r="471" spans="1:45">
      <c r="A471" s="45"/>
      <c r="B471" s="44"/>
      <c r="C471" s="44"/>
      <c r="D471" s="44"/>
      <c r="E471" s="44"/>
      <c r="F471" s="38"/>
      <c r="G471" s="38"/>
      <c r="H471" s="38"/>
      <c r="I471" s="59"/>
      <c r="J471" s="26"/>
      <c r="K471" s="26"/>
      <c r="L471" s="45"/>
      <c r="M471" s="38"/>
      <c r="N471" s="38"/>
      <c r="O471" s="68"/>
      <c r="P471" s="72"/>
      <c r="Q471" s="72"/>
      <c r="R471" s="30"/>
      <c r="S471" s="30"/>
      <c r="T471" s="30"/>
      <c r="U471" s="30"/>
      <c r="V471" s="77"/>
      <c r="W471" s="65"/>
      <c r="X471" s="69"/>
      <c r="AE471" s="41"/>
      <c r="AF471" s="41"/>
      <c r="AH471" s="41"/>
      <c r="AI471" s="41"/>
      <c r="AK471" s="70"/>
      <c r="AL471" s="70"/>
      <c r="AM471" s="70"/>
      <c r="AN471" s="70"/>
      <c r="AP471" s="27"/>
      <c r="AR471" s="27"/>
      <c r="AS471" s="27"/>
    </row>
    <row r="472" spans="1:45">
      <c r="A472" s="45"/>
      <c r="B472" s="44"/>
      <c r="C472" s="44"/>
      <c r="D472" s="44"/>
      <c r="E472" s="44"/>
      <c r="F472" s="38"/>
      <c r="G472" s="38"/>
      <c r="H472" s="38"/>
      <c r="I472" s="59"/>
      <c r="J472" s="26"/>
      <c r="K472" s="26"/>
      <c r="L472" s="45"/>
      <c r="M472" s="38"/>
      <c r="N472" s="38"/>
      <c r="O472" s="68"/>
      <c r="P472" s="72"/>
      <c r="Q472" s="72"/>
      <c r="R472" s="30"/>
      <c r="S472" s="30"/>
      <c r="T472" s="30"/>
      <c r="U472" s="30"/>
      <c r="V472" s="77"/>
      <c r="W472" s="65"/>
      <c r="X472" s="69"/>
      <c r="AE472" s="41"/>
      <c r="AF472" s="41"/>
      <c r="AH472" s="41"/>
      <c r="AI472" s="41"/>
      <c r="AK472" s="70"/>
      <c r="AL472" s="70"/>
      <c r="AM472" s="70"/>
      <c r="AN472" s="70"/>
      <c r="AP472" s="27"/>
      <c r="AR472" s="27"/>
      <c r="AS472" s="27"/>
    </row>
    <row r="473" spans="1:45">
      <c r="A473" s="45"/>
      <c r="B473" s="44"/>
      <c r="C473" s="44"/>
      <c r="D473" s="44"/>
      <c r="E473" s="44"/>
      <c r="F473" s="38"/>
      <c r="G473" s="38"/>
      <c r="H473" s="38"/>
      <c r="I473" s="59"/>
      <c r="J473" s="26"/>
      <c r="K473" s="26"/>
      <c r="L473" s="45"/>
      <c r="M473" s="38"/>
      <c r="N473" s="38"/>
      <c r="O473" s="68"/>
      <c r="P473" s="72"/>
      <c r="Q473" s="72"/>
      <c r="R473" s="30"/>
      <c r="S473" s="30"/>
      <c r="T473" s="30"/>
      <c r="U473" s="30"/>
      <c r="V473" s="77"/>
      <c r="W473" s="65"/>
      <c r="X473" s="69"/>
      <c r="AE473" s="41"/>
      <c r="AF473" s="41"/>
      <c r="AG473" s="41"/>
      <c r="AH473" s="41"/>
      <c r="AI473" s="41"/>
      <c r="AK473" s="70"/>
      <c r="AL473" s="70"/>
      <c r="AM473" s="70"/>
      <c r="AN473" s="70"/>
      <c r="AP473" s="27"/>
      <c r="AR473" s="27"/>
      <c r="AS473" s="27"/>
    </row>
    <row r="474" spans="1:45">
      <c r="A474" s="45"/>
      <c r="B474" s="44"/>
      <c r="C474" s="44"/>
      <c r="D474" s="44"/>
      <c r="E474" s="44"/>
      <c r="F474" s="38"/>
      <c r="G474" s="38"/>
      <c r="H474" s="38"/>
      <c r="I474" s="59"/>
      <c r="J474" s="26"/>
      <c r="K474" s="26"/>
      <c r="L474" s="45"/>
      <c r="M474" s="38"/>
      <c r="N474" s="38"/>
      <c r="O474" s="68"/>
      <c r="P474" s="72"/>
      <c r="Q474" s="72"/>
      <c r="R474" s="30"/>
      <c r="S474" s="30"/>
      <c r="T474" s="30"/>
      <c r="U474" s="30"/>
      <c r="V474" s="77"/>
      <c r="W474" s="65"/>
      <c r="X474" s="69"/>
      <c r="AE474" s="41"/>
      <c r="AF474" s="41"/>
      <c r="AG474" s="41"/>
      <c r="AH474" s="41"/>
      <c r="AI474" s="41"/>
      <c r="AJ474" s="81"/>
      <c r="AK474" s="70"/>
      <c r="AL474" s="70"/>
      <c r="AM474" s="70"/>
      <c r="AN474" s="70"/>
      <c r="AP474" s="27"/>
      <c r="AR474" s="27"/>
      <c r="AS474" s="27"/>
    </row>
    <row r="475" spans="1:45">
      <c r="A475" s="45"/>
      <c r="B475" s="44"/>
      <c r="C475" s="44"/>
      <c r="D475" s="44"/>
      <c r="E475" s="44"/>
      <c r="F475" s="38"/>
      <c r="G475" s="38"/>
      <c r="H475" s="38"/>
      <c r="I475" s="59"/>
      <c r="J475" s="26"/>
      <c r="K475" s="26"/>
      <c r="L475" s="45"/>
      <c r="M475" s="38"/>
      <c r="N475" s="38"/>
      <c r="O475" s="68"/>
      <c r="P475" s="72"/>
      <c r="Q475" s="72"/>
      <c r="R475" s="30"/>
      <c r="S475" s="30"/>
      <c r="T475" s="30"/>
      <c r="U475" s="30"/>
      <c r="V475" s="77"/>
      <c r="W475" s="65"/>
      <c r="X475" s="69"/>
      <c r="AE475" s="41"/>
      <c r="AF475" s="41"/>
      <c r="AH475" s="41"/>
      <c r="AI475" s="41"/>
      <c r="AK475" s="70"/>
      <c r="AL475" s="70"/>
      <c r="AM475" s="70"/>
      <c r="AN475" s="70"/>
      <c r="AP475" s="27"/>
      <c r="AR475" s="27"/>
      <c r="AS475" s="27"/>
    </row>
    <row r="476" spans="1:45">
      <c r="A476" s="45"/>
      <c r="B476" s="44"/>
      <c r="C476" s="44"/>
      <c r="D476" s="44"/>
      <c r="E476" s="44"/>
      <c r="F476" s="38"/>
      <c r="G476" s="38"/>
      <c r="H476" s="38"/>
      <c r="I476" s="59"/>
      <c r="J476" s="26"/>
      <c r="K476" s="26"/>
      <c r="L476" s="45"/>
      <c r="M476" s="38"/>
      <c r="N476" s="38"/>
      <c r="O476" s="68"/>
      <c r="P476" s="72"/>
      <c r="Q476" s="72"/>
      <c r="R476" s="30"/>
      <c r="S476" s="30"/>
      <c r="T476" s="30"/>
      <c r="U476" s="30"/>
      <c r="V476" s="77"/>
      <c r="W476" s="65"/>
      <c r="X476" s="69"/>
      <c r="AE476" s="41"/>
      <c r="AF476" s="41"/>
      <c r="AH476" s="41"/>
      <c r="AI476" s="41"/>
      <c r="AK476" s="70"/>
      <c r="AL476" s="70"/>
      <c r="AM476" s="70"/>
      <c r="AN476" s="70"/>
      <c r="AP476" s="27"/>
      <c r="AR476" s="27"/>
      <c r="AS476" s="27"/>
    </row>
    <row r="477" spans="1:45">
      <c r="A477" s="45"/>
      <c r="B477" s="44"/>
      <c r="C477" s="44"/>
      <c r="D477" s="44"/>
      <c r="E477" s="44"/>
      <c r="F477" s="38"/>
      <c r="G477" s="38"/>
      <c r="H477" s="38"/>
      <c r="I477" s="59"/>
      <c r="J477" s="26"/>
      <c r="K477" s="26"/>
      <c r="L477" s="45"/>
      <c r="M477" s="38"/>
      <c r="N477" s="38"/>
      <c r="O477" s="68"/>
      <c r="P477" s="72"/>
      <c r="Q477" s="72"/>
      <c r="R477" s="30"/>
      <c r="S477" s="30"/>
      <c r="T477" s="30"/>
      <c r="U477" s="30"/>
      <c r="V477" s="77"/>
      <c r="W477" s="65"/>
      <c r="X477" s="69"/>
      <c r="AE477" s="41"/>
      <c r="AF477" s="41"/>
      <c r="AH477" s="41"/>
      <c r="AI477" s="41"/>
      <c r="AK477" s="70"/>
      <c r="AL477" s="70"/>
      <c r="AM477" s="70"/>
      <c r="AN477" s="70"/>
      <c r="AP477" s="27"/>
      <c r="AR477" s="27"/>
      <c r="AS477" s="27"/>
    </row>
    <row r="478" spans="1:45">
      <c r="A478" s="45"/>
      <c r="B478" s="44"/>
      <c r="C478" s="44"/>
      <c r="D478" s="44"/>
      <c r="E478" s="44"/>
      <c r="F478" s="38"/>
      <c r="G478" s="38"/>
      <c r="H478" s="38"/>
      <c r="I478" s="59"/>
      <c r="J478" s="26"/>
      <c r="K478" s="26"/>
      <c r="L478" s="45"/>
      <c r="M478" s="38"/>
      <c r="N478" s="38"/>
      <c r="O478" s="68"/>
      <c r="P478" s="72"/>
      <c r="Q478" s="72"/>
      <c r="R478" s="30"/>
      <c r="S478" s="30"/>
      <c r="T478" s="30"/>
      <c r="U478" s="30"/>
      <c r="V478" s="77"/>
      <c r="W478" s="65"/>
      <c r="X478" s="69"/>
      <c r="AE478" s="41"/>
      <c r="AF478" s="41"/>
      <c r="AH478" s="41"/>
      <c r="AI478" s="41"/>
      <c r="AK478" s="70"/>
      <c r="AL478" s="70"/>
      <c r="AM478" s="70"/>
      <c r="AN478" s="70"/>
      <c r="AP478" s="27"/>
      <c r="AR478" s="27"/>
      <c r="AS478" s="27"/>
    </row>
    <row r="479" spans="1:45">
      <c r="A479" s="45"/>
      <c r="B479" s="44"/>
      <c r="C479" s="44"/>
      <c r="D479" s="44"/>
      <c r="E479" s="44"/>
      <c r="F479" s="38"/>
      <c r="G479" s="38"/>
      <c r="H479" s="38"/>
      <c r="I479" s="59"/>
      <c r="J479" s="26"/>
      <c r="K479" s="26"/>
      <c r="L479" s="45"/>
      <c r="M479" s="38"/>
      <c r="N479" s="38"/>
      <c r="O479" s="68"/>
      <c r="P479" s="72"/>
      <c r="Q479" s="72"/>
      <c r="R479" s="30"/>
      <c r="S479" s="30"/>
      <c r="T479" s="30"/>
      <c r="U479" s="30"/>
      <c r="V479" s="77"/>
      <c r="W479" s="65"/>
      <c r="X479" s="69"/>
      <c r="AE479" s="41"/>
      <c r="AF479" s="41"/>
      <c r="AH479" s="41"/>
      <c r="AI479" s="41"/>
      <c r="AK479" s="70"/>
      <c r="AL479" s="70"/>
      <c r="AM479" s="70"/>
      <c r="AN479" s="70"/>
      <c r="AP479" s="27"/>
      <c r="AR479" s="27"/>
      <c r="AS479" s="27"/>
    </row>
    <row r="480" spans="1:45">
      <c r="A480" s="45"/>
      <c r="B480" s="44"/>
      <c r="C480" s="44"/>
      <c r="D480" s="44"/>
      <c r="E480" s="44"/>
      <c r="F480" s="38"/>
      <c r="G480" s="38"/>
      <c r="H480" s="38"/>
      <c r="I480" s="59"/>
      <c r="J480" s="26"/>
      <c r="K480" s="26"/>
      <c r="L480" s="45"/>
      <c r="M480" s="38"/>
      <c r="N480" s="38"/>
      <c r="O480" s="68"/>
      <c r="P480" s="72"/>
      <c r="Q480" s="72"/>
      <c r="R480" s="30"/>
      <c r="S480" s="30"/>
      <c r="T480" s="30"/>
      <c r="U480" s="30"/>
      <c r="V480" s="77"/>
      <c r="W480" s="65"/>
      <c r="X480" s="69"/>
      <c r="AE480" s="41"/>
      <c r="AF480" s="41"/>
      <c r="AH480" s="41"/>
      <c r="AI480" s="41"/>
      <c r="AK480" s="70"/>
      <c r="AL480" s="70"/>
      <c r="AM480" s="70"/>
      <c r="AN480" s="70"/>
      <c r="AP480" s="27"/>
      <c r="AR480" s="27"/>
      <c r="AS480" s="27"/>
    </row>
    <row r="481" spans="1:53">
      <c r="A481" s="45"/>
      <c r="B481" s="44"/>
      <c r="C481" s="44"/>
      <c r="D481" s="44"/>
      <c r="E481" s="44"/>
      <c r="F481" s="38"/>
      <c r="G481" s="38"/>
      <c r="H481" s="38"/>
      <c r="I481" s="59"/>
      <c r="J481" s="26"/>
      <c r="K481" s="26"/>
      <c r="L481" s="45"/>
      <c r="M481" s="38"/>
      <c r="N481" s="38"/>
      <c r="O481" s="68"/>
      <c r="P481" s="72"/>
      <c r="Q481" s="72"/>
      <c r="R481" s="30"/>
      <c r="S481" s="30"/>
      <c r="T481" s="30"/>
      <c r="U481" s="30"/>
      <c r="V481" s="77"/>
      <c r="W481" s="65"/>
      <c r="X481" s="69"/>
      <c r="AE481" s="41"/>
      <c r="AF481" s="41"/>
      <c r="AH481" s="41"/>
      <c r="AI481" s="41"/>
      <c r="AK481" s="70"/>
      <c r="AL481" s="70"/>
      <c r="AM481" s="70"/>
      <c r="AN481" s="70"/>
      <c r="AP481" s="27"/>
      <c r="AR481" s="27"/>
      <c r="AS481" s="27"/>
    </row>
    <row r="482" spans="1:53">
      <c r="A482" s="45"/>
      <c r="B482" s="44"/>
      <c r="C482" s="44"/>
      <c r="D482" s="44"/>
      <c r="E482" s="44"/>
      <c r="F482" s="38"/>
      <c r="G482" s="38"/>
      <c r="H482" s="38"/>
      <c r="I482" s="59"/>
      <c r="J482" s="26"/>
      <c r="K482" s="26"/>
      <c r="L482" s="45"/>
      <c r="M482" s="38"/>
      <c r="N482" s="38"/>
      <c r="O482" s="68"/>
      <c r="P482" s="72"/>
      <c r="Q482" s="72"/>
      <c r="R482" s="30"/>
      <c r="S482" s="30"/>
      <c r="T482" s="30"/>
      <c r="U482" s="30"/>
      <c r="V482" s="77"/>
      <c r="W482" s="65"/>
      <c r="X482" s="69"/>
      <c r="AE482" s="41"/>
      <c r="AF482" s="41"/>
      <c r="AH482" s="41"/>
      <c r="AI482" s="41"/>
      <c r="AK482" s="70"/>
      <c r="AL482" s="70"/>
      <c r="AM482" s="70"/>
      <c r="AN482" s="70"/>
      <c r="AP482" s="27"/>
      <c r="AR482" s="27"/>
      <c r="AS482" s="27"/>
    </row>
    <row r="483" spans="1:53">
      <c r="A483" s="45"/>
      <c r="B483" s="44"/>
      <c r="C483" s="44"/>
      <c r="D483" s="44"/>
      <c r="E483" s="44"/>
      <c r="F483" s="38"/>
      <c r="G483" s="38"/>
      <c r="H483" s="38"/>
      <c r="I483" s="59"/>
      <c r="J483" s="26"/>
      <c r="K483" s="26"/>
      <c r="L483" s="45"/>
      <c r="M483" s="38"/>
      <c r="N483" s="38"/>
      <c r="O483" s="68"/>
      <c r="P483" s="72"/>
      <c r="Q483" s="72"/>
      <c r="R483" s="30"/>
      <c r="S483" s="30"/>
      <c r="T483" s="30"/>
      <c r="U483" s="30"/>
      <c r="V483" s="77"/>
      <c r="W483" s="65"/>
      <c r="X483" s="69"/>
      <c r="AE483" s="41"/>
      <c r="AF483" s="41"/>
      <c r="AH483" s="41"/>
      <c r="AI483" s="41"/>
      <c r="AK483" s="70"/>
      <c r="AL483" s="70"/>
      <c r="AM483" s="70"/>
      <c r="AN483" s="70"/>
      <c r="AP483" s="27"/>
      <c r="AR483" s="27"/>
      <c r="AS483" s="27"/>
    </row>
    <row r="484" spans="1:53">
      <c r="A484" s="45"/>
      <c r="B484" s="44"/>
      <c r="C484" s="44"/>
      <c r="D484" s="44"/>
      <c r="E484" s="44"/>
      <c r="F484" s="38"/>
      <c r="G484" s="38"/>
      <c r="H484" s="38"/>
      <c r="I484" s="59"/>
      <c r="J484" s="26"/>
      <c r="K484" s="26"/>
      <c r="L484" s="45"/>
      <c r="M484" s="38"/>
      <c r="N484" s="38"/>
      <c r="O484" s="68"/>
      <c r="P484" s="72"/>
      <c r="Q484" s="72"/>
      <c r="R484" s="30"/>
      <c r="S484" s="30"/>
      <c r="T484" s="30"/>
      <c r="U484" s="30"/>
      <c r="V484" s="77"/>
      <c r="W484" s="65"/>
      <c r="X484" s="69"/>
      <c r="AE484" s="41"/>
      <c r="AF484" s="41"/>
      <c r="AH484" s="41"/>
      <c r="AI484" s="41"/>
      <c r="AK484" s="70"/>
      <c r="AL484" s="70"/>
      <c r="AM484" s="70"/>
      <c r="AN484" s="70"/>
      <c r="AP484" s="27"/>
      <c r="AR484" s="27"/>
      <c r="AS484" s="27"/>
    </row>
    <row r="485" spans="1:53">
      <c r="A485" s="45"/>
      <c r="B485" s="44"/>
      <c r="C485" s="44"/>
      <c r="D485" s="44"/>
      <c r="E485" s="44"/>
      <c r="F485" s="38"/>
      <c r="G485" s="38"/>
      <c r="H485" s="38"/>
      <c r="I485" s="59"/>
      <c r="J485" s="26"/>
      <c r="K485" s="26"/>
      <c r="L485" s="45"/>
      <c r="M485" s="38"/>
      <c r="N485" s="38"/>
      <c r="O485" s="68"/>
      <c r="P485" s="72"/>
      <c r="Q485" s="72"/>
      <c r="R485" s="30"/>
      <c r="S485" s="30"/>
      <c r="T485" s="30"/>
      <c r="U485" s="30"/>
      <c r="V485" s="77"/>
      <c r="W485" s="65"/>
      <c r="X485" s="69"/>
      <c r="AE485" s="41"/>
      <c r="AF485" s="41"/>
      <c r="AH485" s="41"/>
      <c r="AI485" s="41"/>
      <c r="AK485" s="70"/>
      <c r="AL485" s="70"/>
      <c r="AM485" s="70"/>
      <c r="AN485" s="70"/>
      <c r="AP485" s="27"/>
      <c r="AR485" s="27"/>
      <c r="AS485" s="27"/>
    </row>
    <row r="486" spans="1:53">
      <c r="A486" s="45"/>
      <c r="B486" s="44"/>
      <c r="C486" s="44"/>
      <c r="D486" s="44"/>
      <c r="E486" s="44"/>
      <c r="F486" s="38"/>
      <c r="G486" s="38"/>
      <c r="H486" s="38"/>
      <c r="I486" s="59"/>
      <c r="J486" s="26"/>
      <c r="K486" s="26"/>
      <c r="L486" s="45"/>
      <c r="M486" s="38"/>
      <c r="N486" s="38"/>
      <c r="O486" s="68"/>
      <c r="P486" s="72"/>
      <c r="Q486" s="72"/>
      <c r="R486" s="30"/>
      <c r="S486" s="30"/>
      <c r="T486" s="30"/>
      <c r="U486" s="30"/>
      <c r="V486" s="77"/>
      <c r="W486" s="65"/>
      <c r="X486" s="69"/>
      <c r="AE486" s="41"/>
      <c r="AF486" s="41"/>
      <c r="AH486" s="41"/>
      <c r="AI486" s="41"/>
      <c r="AK486" s="70"/>
      <c r="AL486" s="70"/>
      <c r="AM486" s="70"/>
      <c r="AN486" s="70"/>
      <c r="AP486" s="27"/>
      <c r="AR486" s="27"/>
      <c r="AS486" s="27"/>
    </row>
    <row r="487" spans="1:53">
      <c r="A487" s="45"/>
      <c r="B487" s="44"/>
      <c r="C487" s="44"/>
      <c r="D487" s="44"/>
      <c r="E487" s="44"/>
      <c r="F487" s="38"/>
      <c r="G487" s="38"/>
      <c r="H487" s="38"/>
      <c r="I487" s="59"/>
      <c r="J487" s="26"/>
      <c r="K487" s="26"/>
      <c r="L487" s="45"/>
      <c r="M487" s="38"/>
      <c r="N487" s="38"/>
      <c r="O487" s="68"/>
      <c r="P487" s="72"/>
      <c r="Q487" s="72"/>
      <c r="R487" s="30"/>
      <c r="S487" s="30"/>
      <c r="T487" s="30"/>
      <c r="U487" s="30"/>
      <c r="V487" s="77"/>
      <c r="W487" s="65"/>
      <c r="X487" s="69"/>
      <c r="AE487" s="41"/>
      <c r="AF487" s="41"/>
      <c r="AH487" s="41"/>
      <c r="AI487" s="41"/>
      <c r="AK487" s="70"/>
      <c r="AL487" s="70"/>
      <c r="AM487" s="70"/>
      <c r="AN487" s="70"/>
      <c r="AP487" s="27"/>
      <c r="AR487" s="27"/>
      <c r="AS487" s="27"/>
    </row>
    <row r="488" spans="1:53">
      <c r="A488" s="45"/>
      <c r="B488" s="44"/>
      <c r="C488" s="44"/>
      <c r="D488" s="44"/>
      <c r="E488" s="44"/>
      <c r="F488" s="38"/>
      <c r="G488" s="38"/>
      <c r="H488" s="38"/>
      <c r="I488" s="59"/>
      <c r="J488" s="26"/>
      <c r="K488" s="26"/>
      <c r="L488" s="45"/>
      <c r="M488" s="38"/>
      <c r="N488" s="38"/>
      <c r="O488" s="68"/>
      <c r="P488" s="72"/>
      <c r="Q488" s="72"/>
      <c r="R488" s="30"/>
      <c r="S488" s="30"/>
      <c r="T488" s="30"/>
      <c r="U488" s="30"/>
      <c r="V488" s="77"/>
      <c r="W488" s="65"/>
      <c r="X488" s="69"/>
      <c r="AE488" s="41"/>
      <c r="AF488" s="41"/>
      <c r="AH488" s="41"/>
      <c r="AI488" s="41"/>
      <c r="AK488" s="70"/>
      <c r="AL488" s="70"/>
      <c r="AM488" s="70"/>
      <c r="AN488" s="70"/>
      <c r="AP488" s="27"/>
      <c r="AR488" s="27"/>
      <c r="AS488" s="27"/>
    </row>
    <row r="489" spans="1:53">
      <c r="A489" s="45"/>
      <c r="B489" s="44"/>
      <c r="C489" s="44"/>
      <c r="D489" s="44"/>
      <c r="E489" s="44"/>
      <c r="F489" s="38"/>
      <c r="G489" s="38"/>
      <c r="H489" s="38"/>
      <c r="I489" s="59"/>
      <c r="J489" s="26"/>
      <c r="K489" s="26"/>
      <c r="L489" s="45"/>
      <c r="M489" s="38"/>
      <c r="N489" s="38"/>
      <c r="O489" s="68"/>
      <c r="P489" s="72"/>
      <c r="Q489" s="72"/>
      <c r="R489" s="30"/>
      <c r="S489" s="30"/>
      <c r="T489" s="30"/>
      <c r="U489" s="30"/>
      <c r="V489" s="77"/>
      <c r="W489" s="65"/>
      <c r="X489" s="69"/>
      <c r="AE489" s="41"/>
      <c r="AF489" s="41"/>
      <c r="AH489" s="41"/>
      <c r="AI489" s="41"/>
      <c r="AK489" s="70"/>
      <c r="AL489" s="70"/>
      <c r="AM489" s="70"/>
      <c r="AN489" s="70"/>
      <c r="AP489" s="27"/>
      <c r="AR489" s="27"/>
      <c r="AS489" s="27"/>
    </row>
    <row r="490" spans="1:53">
      <c r="A490" s="45"/>
      <c r="B490" s="44"/>
      <c r="C490" s="44"/>
      <c r="D490" s="44"/>
      <c r="E490" s="44"/>
      <c r="F490" s="38"/>
      <c r="G490" s="38"/>
      <c r="H490" s="38"/>
      <c r="I490" s="59"/>
      <c r="J490" s="26"/>
      <c r="K490" s="26"/>
      <c r="L490" s="45"/>
      <c r="M490" s="38"/>
      <c r="N490" s="38"/>
      <c r="O490" s="68"/>
      <c r="P490" s="72"/>
      <c r="Q490" s="72"/>
      <c r="R490" s="30"/>
      <c r="S490" s="30"/>
      <c r="T490" s="30"/>
      <c r="U490" s="30"/>
      <c r="V490" s="77"/>
      <c r="W490" s="65"/>
      <c r="X490" s="69"/>
      <c r="AE490" s="41"/>
      <c r="AF490" s="41"/>
      <c r="AH490" s="41"/>
      <c r="AI490" s="41"/>
      <c r="AK490" s="70"/>
      <c r="AL490" s="70"/>
      <c r="AM490" s="70"/>
      <c r="AN490" s="70"/>
      <c r="AP490" s="27"/>
      <c r="AR490" s="27"/>
      <c r="AS490" s="27"/>
    </row>
    <row r="491" spans="1:53">
      <c r="A491" s="45"/>
      <c r="B491" s="44"/>
      <c r="C491" s="44"/>
      <c r="D491" s="44"/>
      <c r="E491" s="44"/>
      <c r="F491" s="38"/>
      <c r="G491" s="38"/>
      <c r="H491" s="38"/>
      <c r="I491" s="59"/>
      <c r="J491" s="26"/>
      <c r="K491" s="26"/>
      <c r="L491" s="45"/>
      <c r="M491" s="38"/>
      <c r="N491" s="38"/>
      <c r="O491" s="68"/>
      <c r="P491" s="72"/>
      <c r="Q491" s="72"/>
      <c r="R491" s="30"/>
      <c r="S491" s="30"/>
      <c r="T491" s="30"/>
      <c r="U491" s="30"/>
      <c r="V491" s="77"/>
      <c r="W491" s="65"/>
      <c r="X491" s="69"/>
      <c r="AE491" s="41"/>
      <c r="AF491" s="41"/>
      <c r="AH491" s="41"/>
      <c r="AI491" s="41"/>
      <c r="AK491" s="70"/>
      <c r="AL491" s="70"/>
      <c r="AM491" s="70"/>
      <c r="AN491" s="70"/>
      <c r="AP491" s="27"/>
      <c r="AR491" s="27"/>
      <c r="AS491" s="27"/>
    </row>
    <row r="492" spans="1:53">
      <c r="A492" s="45"/>
      <c r="B492" s="44"/>
      <c r="C492" s="44"/>
      <c r="D492" s="44"/>
      <c r="E492" s="44"/>
      <c r="F492" s="38"/>
      <c r="G492" s="38"/>
      <c r="H492" s="38"/>
      <c r="I492" s="59"/>
      <c r="J492" s="26"/>
      <c r="K492" s="26"/>
      <c r="L492" s="45"/>
      <c r="M492" s="38"/>
      <c r="N492" s="38"/>
      <c r="O492" s="68"/>
      <c r="P492" s="72"/>
      <c r="Q492" s="72"/>
      <c r="R492" s="30"/>
      <c r="S492" s="30"/>
      <c r="T492" s="30"/>
      <c r="U492" s="30"/>
      <c r="V492" s="77"/>
      <c r="W492" s="65"/>
      <c r="X492" s="69"/>
      <c r="AE492" s="41"/>
      <c r="AF492" s="41"/>
      <c r="AH492" s="41"/>
      <c r="AI492" s="41"/>
      <c r="AK492" s="70"/>
      <c r="AL492" s="70"/>
      <c r="AM492" s="70"/>
      <c r="AN492" s="70"/>
      <c r="AP492" s="27"/>
      <c r="AR492" s="27"/>
      <c r="AS492" s="27"/>
    </row>
    <row r="493" spans="1:53">
      <c r="A493" s="45"/>
      <c r="B493" s="44"/>
      <c r="C493" s="44"/>
      <c r="D493" s="44"/>
      <c r="E493" s="44"/>
      <c r="F493" s="38"/>
      <c r="G493" s="38"/>
      <c r="H493" s="38"/>
      <c r="I493" s="59"/>
      <c r="J493" s="26"/>
      <c r="K493" s="26"/>
      <c r="L493" s="45"/>
      <c r="M493" s="38"/>
      <c r="N493" s="38"/>
      <c r="O493" s="68"/>
      <c r="P493" s="72"/>
      <c r="Q493" s="72"/>
      <c r="R493" s="30"/>
      <c r="S493" s="30"/>
      <c r="T493" s="30"/>
      <c r="U493" s="30"/>
      <c r="V493" s="77"/>
      <c r="W493" s="65"/>
      <c r="X493" s="69"/>
      <c r="AE493" s="41"/>
      <c r="AF493" s="41"/>
      <c r="AH493" s="41"/>
      <c r="AI493" s="41"/>
      <c r="AK493" s="70"/>
      <c r="AL493" s="70"/>
      <c r="AM493" s="70"/>
      <c r="AN493" s="70"/>
      <c r="AP493" s="27"/>
      <c r="AR493" s="27"/>
      <c r="AS493" s="27"/>
      <c r="AY493" s="84"/>
      <c r="BA493" s="38"/>
    </row>
    <row r="494" spans="1:53">
      <c r="A494" s="45"/>
      <c r="B494" s="44"/>
      <c r="C494" s="44"/>
      <c r="D494" s="44"/>
      <c r="E494" s="44"/>
      <c r="F494" s="38"/>
      <c r="G494" s="38"/>
      <c r="H494" s="38"/>
      <c r="I494" s="59"/>
      <c r="J494" s="26"/>
      <c r="K494" s="26"/>
      <c r="L494" s="45"/>
      <c r="M494" s="38"/>
      <c r="N494" s="38"/>
      <c r="O494" s="68"/>
      <c r="P494" s="72"/>
      <c r="Q494" s="72"/>
      <c r="R494" s="30"/>
      <c r="S494" s="30"/>
      <c r="T494" s="30"/>
      <c r="U494" s="30"/>
      <c r="V494" s="77"/>
      <c r="W494" s="65"/>
      <c r="X494" s="69"/>
      <c r="AE494" s="41"/>
      <c r="AF494" s="41"/>
      <c r="AH494" s="41"/>
      <c r="AI494" s="41"/>
      <c r="AK494" s="70"/>
      <c r="AL494" s="70"/>
      <c r="AM494" s="70"/>
      <c r="AN494" s="70"/>
      <c r="AP494" s="27"/>
      <c r="AR494" s="27"/>
      <c r="AS494" s="27"/>
    </row>
    <row r="495" spans="1:53">
      <c r="A495" s="45"/>
      <c r="B495" s="44"/>
      <c r="C495" s="44"/>
      <c r="D495" s="44"/>
      <c r="E495" s="44"/>
      <c r="F495" s="38"/>
      <c r="G495" s="38"/>
      <c r="H495" s="38"/>
      <c r="I495" s="59"/>
      <c r="J495" s="26"/>
      <c r="K495" s="26"/>
      <c r="L495" s="45"/>
      <c r="M495" s="38"/>
      <c r="N495" s="38"/>
      <c r="O495" s="68"/>
      <c r="P495" s="72"/>
      <c r="Q495" s="72"/>
      <c r="R495" s="30"/>
      <c r="S495" s="30"/>
      <c r="T495" s="30"/>
      <c r="U495" s="30"/>
      <c r="V495" s="77"/>
      <c r="W495" s="65"/>
      <c r="X495" s="69"/>
      <c r="AE495" s="41"/>
      <c r="AF495" s="41"/>
      <c r="AH495" s="41"/>
      <c r="AI495" s="41"/>
      <c r="AK495" s="70"/>
      <c r="AL495" s="70"/>
      <c r="AM495" s="70"/>
      <c r="AN495" s="70"/>
      <c r="AP495" s="27"/>
      <c r="AR495" s="27"/>
      <c r="AS495" s="27"/>
    </row>
    <row r="496" spans="1:53">
      <c r="A496" s="45"/>
      <c r="B496" s="44"/>
      <c r="C496" s="44"/>
      <c r="D496" s="44"/>
      <c r="E496" s="44"/>
      <c r="F496" s="38"/>
      <c r="G496" s="38"/>
      <c r="H496" s="38"/>
      <c r="I496" s="59"/>
      <c r="J496" s="26"/>
      <c r="K496" s="26"/>
      <c r="L496" s="45"/>
      <c r="M496" s="38"/>
      <c r="N496" s="38"/>
      <c r="O496" s="68"/>
      <c r="P496" s="72"/>
      <c r="Q496" s="72"/>
      <c r="R496" s="30"/>
      <c r="S496" s="30"/>
      <c r="T496" s="30"/>
      <c r="U496" s="30"/>
      <c r="V496" s="77"/>
      <c r="W496" s="65"/>
      <c r="X496" s="69"/>
      <c r="AE496" s="41"/>
      <c r="AF496" s="41"/>
      <c r="AH496" s="41"/>
      <c r="AI496" s="41"/>
      <c r="AK496" s="70"/>
      <c r="AL496" s="70"/>
      <c r="AM496" s="70"/>
      <c r="AN496" s="70"/>
      <c r="AP496" s="27"/>
      <c r="AR496" s="27"/>
      <c r="AS496" s="27"/>
    </row>
    <row r="497" spans="1:45">
      <c r="A497" s="45"/>
      <c r="B497" s="44"/>
      <c r="C497" s="44"/>
      <c r="D497" s="44"/>
      <c r="E497" s="44"/>
      <c r="F497" s="38"/>
      <c r="G497" s="38"/>
      <c r="H497" s="38"/>
      <c r="I497" s="59"/>
      <c r="J497" s="26"/>
      <c r="K497" s="26"/>
      <c r="L497" s="45"/>
      <c r="M497" s="38"/>
      <c r="N497" s="38"/>
      <c r="O497" s="68"/>
      <c r="P497" s="72"/>
      <c r="Q497" s="72"/>
      <c r="R497" s="30"/>
      <c r="S497" s="30"/>
      <c r="T497" s="30"/>
      <c r="U497" s="30"/>
      <c r="V497" s="77"/>
      <c r="W497" s="65"/>
      <c r="X497" s="69"/>
      <c r="AE497" s="41"/>
      <c r="AF497" s="41"/>
      <c r="AG497" s="41"/>
      <c r="AH497" s="41"/>
      <c r="AI497" s="41"/>
      <c r="AK497" s="70"/>
      <c r="AL497" s="70"/>
      <c r="AM497" s="70"/>
      <c r="AN497" s="70"/>
      <c r="AP497" s="27"/>
      <c r="AR497" s="27"/>
      <c r="AS497" s="27"/>
    </row>
    <row r="498" spans="1:45">
      <c r="A498" s="45"/>
      <c r="B498" s="44"/>
      <c r="C498" s="44"/>
      <c r="D498" s="44"/>
      <c r="E498" s="44"/>
      <c r="F498" s="38"/>
      <c r="G498" s="38"/>
      <c r="H498" s="38"/>
      <c r="I498" s="59"/>
      <c r="J498" s="26"/>
      <c r="K498" s="26"/>
      <c r="L498" s="45"/>
      <c r="M498" s="38"/>
      <c r="N498" s="38"/>
      <c r="O498" s="68"/>
      <c r="P498" s="72"/>
      <c r="Q498" s="72"/>
      <c r="R498" s="30"/>
      <c r="S498" s="30"/>
      <c r="T498" s="30"/>
      <c r="U498" s="30"/>
      <c r="V498" s="77"/>
      <c r="W498" s="65"/>
      <c r="X498" s="69"/>
      <c r="AE498" s="41"/>
      <c r="AF498" s="41"/>
      <c r="AG498" s="41"/>
      <c r="AH498" s="41"/>
      <c r="AI498" s="41"/>
      <c r="AJ498" s="81"/>
      <c r="AK498" s="70"/>
      <c r="AL498" s="70"/>
      <c r="AM498" s="70"/>
      <c r="AN498" s="70"/>
      <c r="AP498" s="27"/>
      <c r="AR498" s="27"/>
      <c r="AS498" s="27"/>
    </row>
    <row r="499" spans="1:45">
      <c r="A499" s="45"/>
      <c r="B499" s="44"/>
      <c r="C499" s="44"/>
      <c r="D499" s="44"/>
      <c r="E499" s="44"/>
      <c r="F499" s="38"/>
      <c r="G499" s="38"/>
      <c r="H499" s="38"/>
      <c r="I499" s="59"/>
      <c r="J499" s="26"/>
      <c r="K499" s="26"/>
      <c r="L499" s="45"/>
      <c r="M499" s="38"/>
      <c r="N499" s="38"/>
      <c r="O499" s="68"/>
      <c r="P499" s="72"/>
      <c r="Q499" s="72"/>
      <c r="R499" s="30"/>
      <c r="S499" s="30"/>
      <c r="T499" s="30"/>
      <c r="U499" s="30"/>
      <c r="V499" s="77"/>
      <c r="W499" s="65"/>
      <c r="X499" s="69"/>
      <c r="AE499" s="41"/>
      <c r="AF499" s="41"/>
      <c r="AH499" s="41"/>
      <c r="AI499" s="41"/>
      <c r="AK499" s="70"/>
      <c r="AL499" s="70"/>
      <c r="AM499" s="70"/>
      <c r="AN499" s="70"/>
      <c r="AP499" s="27"/>
      <c r="AR499" s="27"/>
      <c r="AS499" s="27"/>
    </row>
    <row r="500" spans="1:45">
      <c r="A500" s="45"/>
      <c r="B500" s="44"/>
      <c r="C500" s="44"/>
      <c r="D500" s="44"/>
      <c r="E500" s="44"/>
      <c r="F500" s="38"/>
      <c r="G500" s="38"/>
      <c r="H500" s="38"/>
      <c r="I500" s="59"/>
      <c r="J500" s="26"/>
      <c r="K500" s="26"/>
      <c r="L500" s="45"/>
      <c r="M500" s="38"/>
      <c r="N500" s="38"/>
      <c r="O500" s="68"/>
      <c r="P500" s="72"/>
      <c r="Q500" s="72"/>
      <c r="R500" s="30"/>
      <c r="S500" s="30"/>
      <c r="T500" s="30"/>
      <c r="U500" s="30"/>
      <c r="V500" s="77"/>
      <c r="W500" s="65"/>
      <c r="X500" s="69"/>
      <c r="AE500" s="41"/>
      <c r="AF500" s="41"/>
      <c r="AH500" s="41"/>
      <c r="AI500" s="41"/>
      <c r="AK500" s="70"/>
      <c r="AL500" s="70"/>
      <c r="AM500" s="70"/>
      <c r="AN500" s="70"/>
      <c r="AP500" s="27"/>
      <c r="AR500" s="27"/>
      <c r="AS500" s="27"/>
    </row>
    <row r="501" spans="1:45">
      <c r="A501" s="45"/>
      <c r="B501" s="44"/>
      <c r="C501" s="44"/>
      <c r="D501" s="44"/>
      <c r="E501" s="44"/>
      <c r="F501" s="38"/>
      <c r="G501" s="38"/>
      <c r="H501" s="38"/>
      <c r="I501" s="59"/>
      <c r="J501" s="26"/>
      <c r="K501" s="26"/>
      <c r="L501" s="45"/>
      <c r="M501" s="38"/>
      <c r="N501" s="38"/>
      <c r="O501" s="68"/>
      <c r="P501" s="72"/>
      <c r="Q501" s="72"/>
      <c r="R501" s="30"/>
      <c r="S501" s="30"/>
      <c r="T501" s="30"/>
      <c r="U501" s="30"/>
      <c r="V501" s="77"/>
      <c r="W501" s="65"/>
      <c r="X501" s="69"/>
      <c r="AE501" s="41"/>
      <c r="AF501" s="41"/>
      <c r="AH501" s="41"/>
      <c r="AI501" s="41"/>
      <c r="AK501" s="70"/>
      <c r="AL501" s="70"/>
      <c r="AM501" s="70"/>
      <c r="AN501" s="70"/>
      <c r="AP501" s="27"/>
      <c r="AR501" s="27"/>
      <c r="AS501" s="27"/>
    </row>
    <row r="502" spans="1:45">
      <c r="A502" s="45"/>
      <c r="B502" s="44"/>
      <c r="C502" s="44"/>
      <c r="D502" s="44"/>
      <c r="E502" s="44"/>
      <c r="F502" s="38"/>
      <c r="G502" s="38"/>
      <c r="H502" s="38"/>
      <c r="I502" s="59"/>
      <c r="J502" s="26"/>
      <c r="K502" s="26"/>
      <c r="L502" s="45"/>
      <c r="M502" s="38"/>
      <c r="N502" s="38"/>
      <c r="O502" s="68"/>
      <c r="P502" s="72"/>
      <c r="Q502" s="72"/>
      <c r="R502" s="30"/>
      <c r="S502" s="30"/>
      <c r="T502" s="30"/>
      <c r="U502" s="30"/>
      <c r="V502" s="77"/>
      <c r="W502" s="65"/>
      <c r="X502" s="69"/>
      <c r="AE502" s="41"/>
      <c r="AF502" s="41"/>
      <c r="AH502" s="41"/>
      <c r="AI502" s="41"/>
      <c r="AK502" s="70"/>
      <c r="AL502" s="70"/>
      <c r="AM502" s="70"/>
      <c r="AN502" s="70"/>
      <c r="AP502" s="27"/>
      <c r="AR502" s="27"/>
      <c r="AS502" s="27"/>
    </row>
    <row r="503" spans="1:45">
      <c r="A503" s="45"/>
      <c r="B503" s="44"/>
      <c r="C503" s="44"/>
      <c r="D503" s="44"/>
      <c r="E503" s="44"/>
      <c r="F503" s="38"/>
      <c r="G503" s="38"/>
      <c r="H503" s="38"/>
      <c r="I503" s="59"/>
      <c r="J503" s="26"/>
      <c r="K503" s="26"/>
      <c r="L503" s="45"/>
      <c r="M503" s="38"/>
      <c r="N503" s="38"/>
      <c r="O503" s="68"/>
      <c r="P503" s="72"/>
      <c r="Q503" s="72"/>
      <c r="R503" s="30"/>
      <c r="S503" s="30"/>
      <c r="T503" s="30"/>
      <c r="U503" s="30"/>
      <c r="V503" s="77"/>
      <c r="W503" s="65"/>
      <c r="X503" s="69"/>
      <c r="AE503" s="41"/>
      <c r="AF503" s="41"/>
      <c r="AH503" s="41"/>
      <c r="AI503" s="41"/>
      <c r="AK503" s="70"/>
      <c r="AL503" s="70"/>
      <c r="AM503" s="70"/>
      <c r="AN503" s="70"/>
      <c r="AP503" s="27"/>
      <c r="AR503" s="27"/>
      <c r="AS503" s="27"/>
    </row>
    <row r="504" spans="1:45">
      <c r="A504" s="45"/>
      <c r="B504" s="44"/>
      <c r="C504" s="44"/>
      <c r="D504" s="44"/>
      <c r="E504" s="44"/>
      <c r="F504" s="38"/>
      <c r="G504" s="38"/>
      <c r="H504" s="38"/>
      <c r="I504" s="59"/>
      <c r="J504" s="26"/>
      <c r="K504" s="26"/>
      <c r="L504" s="45"/>
      <c r="M504" s="38"/>
      <c r="N504" s="38"/>
      <c r="O504" s="68"/>
      <c r="P504" s="72"/>
      <c r="Q504" s="72"/>
      <c r="R504" s="30"/>
      <c r="S504" s="30"/>
      <c r="T504" s="30"/>
      <c r="U504" s="30"/>
      <c r="V504" s="77"/>
      <c r="W504" s="65"/>
      <c r="X504" s="69"/>
      <c r="AE504" s="41"/>
      <c r="AF504" s="41"/>
      <c r="AH504" s="41"/>
      <c r="AI504" s="41"/>
      <c r="AK504" s="70"/>
      <c r="AL504" s="70"/>
      <c r="AM504" s="70"/>
      <c r="AN504" s="70"/>
      <c r="AP504" s="27"/>
      <c r="AR504" s="27"/>
      <c r="AS504" s="27"/>
    </row>
    <row r="505" spans="1:45">
      <c r="A505" s="45"/>
      <c r="B505" s="44"/>
      <c r="C505" s="44"/>
      <c r="D505" s="44"/>
      <c r="E505" s="44"/>
      <c r="F505" s="38"/>
      <c r="G505" s="38"/>
      <c r="H505" s="38"/>
      <c r="I505" s="59"/>
      <c r="J505" s="26"/>
      <c r="K505" s="26"/>
      <c r="L505" s="45"/>
      <c r="M505" s="38"/>
      <c r="N505" s="38"/>
      <c r="O505" s="68"/>
      <c r="P505" s="72"/>
      <c r="Q505" s="72"/>
      <c r="R505" s="30"/>
      <c r="S505" s="30"/>
      <c r="T505" s="30"/>
      <c r="U505" s="30"/>
      <c r="V505" s="77"/>
      <c r="W505" s="65"/>
      <c r="X505" s="69"/>
      <c r="AE505" s="41"/>
      <c r="AF505" s="41"/>
      <c r="AH505" s="41"/>
      <c r="AI505" s="41"/>
      <c r="AK505" s="70"/>
      <c r="AL505" s="70"/>
      <c r="AM505" s="70"/>
      <c r="AN505" s="70"/>
      <c r="AP505" s="27"/>
      <c r="AR505" s="27"/>
      <c r="AS505" s="27"/>
    </row>
    <row r="506" spans="1:45">
      <c r="A506" s="45"/>
      <c r="B506" s="44"/>
      <c r="C506" s="44"/>
      <c r="D506" s="44"/>
      <c r="E506" s="44"/>
      <c r="F506" s="38"/>
      <c r="G506" s="38"/>
      <c r="H506" s="38"/>
      <c r="I506" s="59"/>
      <c r="J506" s="26"/>
      <c r="K506" s="26"/>
      <c r="L506" s="45"/>
      <c r="M506" s="38"/>
      <c r="N506" s="38"/>
      <c r="O506" s="68"/>
      <c r="P506" s="72"/>
      <c r="Q506" s="72"/>
      <c r="R506" s="30"/>
      <c r="S506" s="30"/>
      <c r="T506" s="30"/>
      <c r="U506" s="30"/>
      <c r="V506" s="77"/>
      <c r="W506" s="65"/>
      <c r="X506" s="69"/>
      <c r="AE506" s="41"/>
      <c r="AF506" s="41"/>
      <c r="AH506" s="41"/>
      <c r="AI506" s="41"/>
      <c r="AK506" s="70"/>
      <c r="AL506" s="70"/>
      <c r="AM506" s="70"/>
      <c r="AN506" s="70"/>
      <c r="AP506" s="27"/>
      <c r="AR506" s="27"/>
      <c r="AS506" s="27"/>
    </row>
    <row r="507" spans="1:45">
      <c r="A507" s="45"/>
      <c r="B507" s="44"/>
      <c r="C507" s="44"/>
      <c r="D507" s="44"/>
      <c r="E507" s="44"/>
      <c r="F507" s="38"/>
      <c r="G507" s="38"/>
      <c r="H507" s="38"/>
      <c r="I507" s="59"/>
      <c r="J507" s="26"/>
      <c r="K507" s="26"/>
      <c r="L507" s="45"/>
      <c r="M507" s="38"/>
      <c r="N507" s="38"/>
      <c r="O507" s="68"/>
      <c r="P507" s="72"/>
      <c r="Q507" s="72"/>
      <c r="R507" s="30"/>
      <c r="S507" s="30"/>
      <c r="T507" s="30"/>
      <c r="U507" s="30"/>
      <c r="V507" s="77"/>
      <c r="W507" s="65"/>
      <c r="X507" s="69"/>
      <c r="AE507" s="41"/>
      <c r="AF507" s="41"/>
      <c r="AH507" s="41"/>
      <c r="AI507" s="41"/>
      <c r="AK507" s="70"/>
      <c r="AL507" s="70"/>
      <c r="AM507" s="70"/>
      <c r="AN507" s="70"/>
      <c r="AP507" s="27"/>
      <c r="AR507" s="27"/>
      <c r="AS507" s="27"/>
    </row>
    <row r="508" spans="1:45">
      <c r="A508" s="45"/>
      <c r="B508" s="44"/>
      <c r="C508" s="44"/>
      <c r="D508" s="44"/>
      <c r="E508" s="44"/>
      <c r="F508" s="38"/>
      <c r="G508" s="38"/>
      <c r="H508" s="38"/>
      <c r="I508" s="59"/>
      <c r="J508" s="26"/>
      <c r="K508" s="26"/>
      <c r="L508" s="45"/>
      <c r="M508" s="38"/>
      <c r="N508" s="38"/>
      <c r="O508" s="68"/>
      <c r="P508" s="72"/>
      <c r="Q508" s="72"/>
      <c r="R508" s="30"/>
      <c r="S508" s="30"/>
      <c r="T508" s="30"/>
      <c r="U508" s="30"/>
      <c r="V508" s="77"/>
      <c r="W508" s="65"/>
      <c r="X508" s="69"/>
      <c r="AE508" s="41"/>
      <c r="AF508" s="41"/>
      <c r="AH508" s="41"/>
      <c r="AI508" s="41"/>
      <c r="AK508" s="70"/>
      <c r="AL508" s="70"/>
      <c r="AM508" s="70"/>
      <c r="AN508" s="70"/>
      <c r="AP508" s="27"/>
      <c r="AR508" s="27"/>
      <c r="AS508" s="27"/>
    </row>
    <row r="509" spans="1:45">
      <c r="A509" s="45"/>
      <c r="B509" s="44"/>
      <c r="C509" s="44"/>
      <c r="D509" s="44"/>
      <c r="E509" s="44"/>
      <c r="F509" s="38"/>
      <c r="G509" s="38"/>
      <c r="H509" s="38"/>
      <c r="I509" s="59"/>
      <c r="J509" s="26"/>
      <c r="K509" s="26"/>
      <c r="L509" s="45"/>
      <c r="M509" s="38"/>
      <c r="N509" s="38"/>
      <c r="O509" s="68"/>
      <c r="P509" s="72"/>
      <c r="Q509" s="72"/>
      <c r="R509" s="30"/>
      <c r="S509" s="30"/>
      <c r="T509" s="30"/>
      <c r="U509" s="30"/>
      <c r="V509" s="77"/>
      <c r="W509" s="65"/>
      <c r="X509" s="69"/>
      <c r="AE509" s="41"/>
      <c r="AF509" s="41"/>
      <c r="AH509" s="41"/>
      <c r="AI509" s="41"/>
      <c r="AK509" s="70"/>
      <c r="AL509" s="70"/>
      <c r="AM509" s="70"/>
      <c r="AN509" s="70"/>
      <c r="AP509" s="27"/>
      <c r="AR509" s="27"/>
      <c r="AS509" s="27"/>
    </row>
    <row r="510" spans="1:45">
      <c r="A510" s="45"/>
      <c r="B510" s="44"/>
      <c r="C510" s="44"/>
      <c r="D510" s="44"/>
      <c r="E510" s="44"/>
      <c r="F510" s="38"/>
      <c r="G510" s="38"/>
      <c r="H510" s="38"/>
      <c r="I510" s="59"/>
      <c r="J510" s="26"/>
      <c r="K510" s="26"/>
      <c r="L510" s="45"/>
      <c r="M510" s="38"/>
      <c r="N510" s="38"/>
      <c r="O510" s="68"/>
      <c r="P510" s="72"/>
      <c r="Q510" s="72"/>
      <c r="R510" s="30"/>
      <c r="S510" s="30"/>
      <c r="T510" s="30"/>
      <c r="U510" s="30"/>
      <c r="V510" s="77"/>
      <c r="W510" s="65"/>
      <c r="X510" s="69"/>
      <c r="AE510" s="41"/>
      <c r="AF510" s="41"/>
      <c r="AH510" s="41"/>
      <c r="AI510" s="41"/>
      <c r="AK510" s="70"/>
      <c r="AL510" s="70"/>
      <c r="AM510" s="70"/>
      <c r="AN510" s="70"/>
      <c r="AP510" s="27"/>
      <c r="AR510" s="27"/>
      <c r="AS510" s="27"/>
    </row>
    <row r="511" spans="1:45">
      <c r="A511" s="45"/>
      <c r="B511" s="44"/>
      <c r="C511" s="44"/>
      <c r="D511" s="44"/>
      <c r="E511" s="44"/>
      <c r="F511" s="38"/>
      <c r="G511" s="38"/>
      <c r="H511" s="38"/>
      <c r="I511" s="59"/>
      <c r="J511" s="26"/>
      <c r="K511" s="26"/>
      <c r="L511" s="45"/>
      <c r="M511" s="38"/>
      <c r="N511" s="38"/>
      <c r="O511" s="68"/>
      <c r="P511" s="72"/>
      <c r="Q511" s="72"/>
      <c r="R511" s="30"/>
      <c r="S511" s="30"/>
      <c r="T511" s="30"/>
      <c r="U511" s="30"/>
      <c r="V511" s="77"/>
      <c r="W511" s="65"/>
      <c r="X511" s="69"/>
      <c r="AE511" s="41"/>
      <c r="AF511" s="41"/>
      <c r="AH511" s="41"/>
      <c r="AI511" s="41"/>
      <c r="AK511" s="70"/>
      <c r="AL511" s="70"/>
      <c r="AM511" s="70"/>
      <c r="AN511" s="70"/>
      <c r="AP511" s="27"/>
      <c r="AR511" s="27"/>
      <c r="AS511" s="27"/>
    </row>
    <row r="512" spans="1:45">
      <c r="A512" s="45"/>
      <c r="B512" s="44"/>
      <c r="C512" s="44"/>
      <c r="D512" s="44"/>
      <c r="E512" s="44"/>
      <c r="F512" s="38"/>
      <c r="G512" s="38"/>
      <c r="H512" s="38"/>
      <c r="I512" s="59"/>
      <c r="J512" s="26"/>
      <c r="K512" s="26"/>
      <c r="L512" s="45"/>
      <c r="M512" s="38"/>
      <c r="N512" s="38"/>
      <c r="O512" s="68"/>
      <c r="P512" s="72"/>
      <c r="Q512" s="72"/>
      <c r="R512" s="30"/>
      <c r="S512" s="30"/>
      <c r="T512" s="30"/>
      <c r="U512" s="30"/>
      <c r="V512" s="77"/>
      <c r="W512" s="65"/>
      <c r="X512" s="69"/>
      <c r="AE512" s="41"/>
      <c r="AF512" s="41"/>
      <c r="AH512" s="41"/>
      <c r="AI512" s="41"/>
      <c r="AK512" s="70"/>
      <c r="AL512" s="70"/>
      <c r="AM512" s="70"/>
      <c r="AN512" s="70"/>
      <c r="AP512" s="27"/>
      <c r="AR512" s="27"/>
      <c r="AS512" s="27"/>
    </row>
    <row r="513" spans="1:45">
      <c r="A513" s="45"/>
      <c r="B513" s="44"/>
      <c r="C513" s="44"/>
      <c r="D513" s="44"/>
      <c r="E513" s="44"/>
      <c r="F513" s="38"/>
      <c r="G513" s="38"/>
      <c r="H513" s="38"/>
      <c r="I513" s="59"/>
      <c r="J513" s="26"/>
      <c r="K513" s="26"/>
      <c r="L513" s="45"/>
      <c r="M513" s="38"/>
      <c r="N513" s="38"/>
      <c r="O513" s="68"/>
      <c r="P513" s="72"/>
      <c r="Q513" s="72"/>
      <c r="R513" s="30"/>
      <c r="S513" s="30"/>
      <c r="T513" s="30"/>
      <c r="U513" s="30"/>
      <c r="V513" s="77"/>
      <c r="W513" s="65"/>
      <c r="X513" s="69"/>
      <c r="AE513" s="41"/>
      <c r="AF513" s="41"/>
      <c r="AH513" s="41"/>
      <c r="AI513" s="41"/>
      <c r="AK513" s="70"/>
      <c r="AL513" s="70"/>
      <c r="AM513" s="70"/>
      <c r="AN513" s="70"/>
      <c r="AP513" s="27"/>
      <c r="AR513" s="27"/>
      <c r="AS513" s="27"/>
    </row>
    <row r="514" spans="1:45">
      <c r="A514" s="45"/>
      <c r="B514" s="44"/>
      <c r="C514" s="44"/>
      <c r="D514" s="44"/>
      <c r="E514" s="44"/>
      <c r="F514" s="38"/>
      <c r="G514" s="38"/>
      <c r="H514" s="38"/>
      <c r="I514" s="59"/>
      <c r="J514" s="26"/>
      <c r="K514" s="26"/>
      <c r="L514" s="45"/>
      <c r="M514" s="38"/>
      <c r="N514" s="38"/>
      <c r="O514" s="68"/>
      <c r="P514" s="72"/>
      <c r="Q514" s="72"/>
      <c r="R514" s="30"/>
      <c r="S514" s="30"/>
      <c r="T514" s="30"/>
      <c r="U514" s="30"/>
      <c r="V514" s="77"/>
      <c r="W514" s="65"/>
      <c r="X514" s="69"/>
      <c r="AE514" s="41"/>
      <c r="AF514" s="41"/>
      <c r="AH514" s="41"/>
      <c r="AI514" s="41"/>
      <c r="AK514" s="70"/>
      <c r="AL514" s="70"/>
      <c r="AM514" s="70"/>
      <c r="AN514" s="70"/>
      <c r="AP514" s="27"/>
      <c r="AR514" s="27"/>
      <c r="AS514" s="27"/>
    </row>
    <row r="515" spans="1:45">
      <c r="A515" s="45"/>
      <c r="B515" s="44"/>
      <c r="C515" s="44"/>
      <c r="D515" s="44"/>
      <c r="E515" s="44"/>
      <c r="F515" s="38"/>
      <c r="G515" s="38"/>
      <c r="H515" s="38"/>
      <c r="I515" s="59"/>
      <c r="J515" s="26"/>
      <c r="K515" s="26"/>
      <c r="L515" s="45"/>
      <c r="M515" s="38"/>
      <c r="N515" s="38"/>
      <c r="O515" s="68"/>
      <c r="P515" s="72"/>
      <c r="Q515" s="72"/>
      <c r="R515" s="30"/>
      <c r="S515" s="30"/>
      <c r="T515" s="30"/>
      <c r="U515" s="30"/>
      <c r="V515" s="77"/>
      <c r="W515" s="65"/>
      <c r="X515" s="69"/>
      <c r="AE515" s="41"/>
      <c r="AF515" s="41"/>
      <c r="AH515" s="41"/>
      <c r="AI515" s="41"/>
      <c r="AK515" s="70"/>
      <c r="AL515" s="70"/>
      <c r="AM515" s="70"/>
      <c r="AN515" s="70"/>
      <c r="AP515" s="27"/>
      <c r="AR515" s="27"/>
      <c r="AS515" s="27"/>
    </row>
    <row r="516" spans="1:45">
      <c r="A516" s="45"/>
      <c r="B516" s="44"/>
      <c r="C516" s="44"/>
      <c r="D516" s="44"/>
      <c r="E516" s="44"/>
      <c r="F516" s="38"/>
      <c r="G516" s="38"/>
      <c r="H516" s="38"/>
      <c r="I516" s="59"/>
      <c r="J516" s="26"/>
      <c r="K516" s="26"/>
      <c r="L516" s="45"/>
      <c r="M516" s="38"/>
      <c r="N516" s="38"/>
      <c r="O516" s="68"/>
      <c r="P516" s="72"/>
      <c r="Q516" s="72"/>
      <c r="R516" s="30"/>
      <c r="S516" s="30"/>
      <c r="T516" s="30"/>
      <c r="U516" s="30"/>
      <c r="V516" s="77"/>
      <c r="W516" s="65"/>
      <c r="X516" s="69"/>
      <c r="AE516" s="41"/>
      <c r="AF516" s="41"/>
      <c r="AH516" s="41"/>
      <c r="AI516" s="41"/>
      <c r="AK516" s="70"/>
      <c r="AL516" s="70"/>
      <c r="AM516" s="70"/>
      <c r="AN516" s="70"/>
      <c r="AP516" s="27"/>
      <c r="AR516" s="27"/>
      <c r="AS516" s="27"/>
    </row>
    <row r="517" spans="1:45">
      <c r="A517" s="45"/>
      <c r="B517" s="44"/>
      <c r="C517" s="44"/>
      <c r="D517" s="44"/>
      <c r="E517" s="44"/>
      <c r="F517" s="38"/>
      <c r="G517" s="38"/>
      <c r="H517" s="38"/>
      <c r="I517" s="59"/>
      <c r="J517" s="26"/>
      <c r="K517" s="26"/>
      <c r="L517" s="45"/>
      <c r="M517" s="38"/>
      <c r="N517" s="38"/>
      <c r="O517" s="68"/>
      <c r="P517" s="72"/>
      <c r="Q517" s="72"/>
      <c r="R517" s="30"/>
      <c r="S517" s="30"/>
      <c r="T517" s="30"/>
      <c r="U517" s="30"/>
      <c r="V517" s="77"/>
      <c r="W517" s="65"/>
      <c r="X517" s="69"/>
      <c r="AE517" s="41"/>
      <c r="AF517" s="41"/>
      <c r="AH517" s="41"/>
      <c r="AI517" s="41"/>
      <c r="AK517" s="70"/>
      <c r="AL517" s="70"/>
      <c r="AM517" s="70"/>
      <c r="AN517" s="70"/>
      <c r="AP517" s="27"/>
      <c r="AR517" s="27"/>
      <c r="AS517" s="27"/>
    </row>
    <row r="518" spans="1:45">
      <c r="A518" s="45"/>
      <c r="B518" s="44"/>
      <c r="C518" s="44"/>
      <c r="D518" s="44"/>
      <c r="E518" s="44"/>
      <c r="F518" s="38"/>
      <c r="G518" s="38"/>
      <c r="H518" s="38"/>
      <c r="I518" s="59"/>
      <c r="J518" s="26"/>
      <c r="K518" s="26"/>
      <c r="L518" s="45"/>
      <c r="M518" s="38"/>
      <c r="N518" s="38"/>
      <c r="O518" s="68"/>
      <c r="P518" s="72"/>
      <c r="Q518" s="72"/>
      <c r="R518" s="30"/>
      <c r="S518" s="30"/>
      <c r="T518" s="30"/>
      <c r="U518" s="30"/>
      <c r="V518" s="77"/>
      <c r="W518" s="65"/>
      <c r="X518" s="69"/>
      <c r="AE518" s="41"/>
      <c r="AF518" s="41"/>
      <c r="AG518" s="41"/>
      <c r="AH518" s="41"/>
      <c r="AI518" s="41"/>
      <c r="AJ518" s="81"/>
      <c r="AK518" s="70"/>
      <c r="AL518" s="70"/>
      <c r="AM518" s="70"/>
      <c r="AN518" s="70"/>
      <c r="AP518" s="27"/>
      <c r="AR518" s="27"/>
      <c r="AS518" s="27"/>
    </row>
    <row r="519" spans="1:45">
      <c r="A519" s="45"/>
      <c r="B519" s="44"/>
      <c r="C519" s="44"/>
      <c r="D519" s="44"/>
      <c r="E519" s="44"/>
      <c r="F519" s="38"/>
      <c r="G519" s="38"/>
      <c r="H519" s="38"/>
      <c r="I519" s="59"/>
      <c r="J519" s="26"/>
      <c r="K519" s="26"/>
      <c r="L519" s="45"/>
      <c r="M519" s="38"/>
      <c r="N519" s="38"/>
      <c r="O519" s="68"/>
      <c r="P519" s="72"/>
      <c r="Q519" s="72"/>
      <c r="R519" s="30"/>
      <c r="S519" s="30"/>
      <c r="T519" s="30"/>
      <c r="U519" s="30"/>
      <c r="V519" s="77"/>
      <c r="W519" s="65"/>
      <c r="X519" s="69"/>
      <c r="AE519" s="41"/>
      <c r="AF519" s="41"/>
      <c r="AH519" s="41"/>
      <c r="AI519" s="41"/>
      <c r="AK519" s="70"/>
      <c r="AL519" s="70"/>
      <c r="AM519" s="70"/>
      <c r="AN519" s="70"/>
      <c r="AP519" s="27"/>
      <c r="AR519" s="27"/>
      <c r="AS519" s="27"/>
    </row>
    <row r="520" spans="1:45">
      <c r="A520" s="45"/>
      <c r="B520" s="44"/>
      <c r="C520" s="44"/>
      <c r="D520" s="44"/>
      <c r="E520" s="44"/>
      <c r="F520" s="38"/>
      <c r="G520" s="38"/>
      <c r="H520" s="38"/>
      <c r="I520" s="59"/>
      <c r="J520" s="26"/>
      <c r="K520" s="26"/>
      <c r="L520" s="45"/>
      <c r="M520" s="38"/>
      <c r="N520" s="38"/>
      <c r="O520" s="68"/>
      <c r="P520" s="72"/>
      <c r="Q520" s="72"/>
      <c r="R520" s="30"/>
      <c r="S520" s="30"/>
      <c r="T520" s="30"/>
      <c r="U520" s="30"/>
      <c r="V520" s="77"/>
      <c r="W520" s="65"/>
      <c r="X520" s="69"/>
      <c r="AE520" s="41"/>
      <c r="AF520" s="41"/>
      <c r="AH520" s="41"/>
      <c r="AI520" s="41"/>
      <c r="AK520" s="70"/>
      <c r="AL520" s="70"/>
      <c r="AM520" s="70"/>
      <c r="AN520" s="70"/>
      <c r="AP520" s="27"/>
      <c r="AR520" s="27"/>
      <c r="AS520" s="27"/>
    </row>
    <row r="521" spans="1:45">
      <c r="A521" s="45"/>
      <c r="B521" s="44"/>
      <c r="C521" s="44"/>
      <c r="D521" s="44"/>
      <c r="E521" s="44"/>
      <c r="F521" s="38"/>
      <c r="G521" s="38"/>
      <c r="H521" s="38"/>
      <c r="I521" s="59"/>
      <c r="J521" s="26"/>
      <c r="K521" s="26"/>
      <c r="L521" s="45"/>
      <c r="M521" s="38"/>
      <c r="N521" s="38"/>
      <c r="O521" s="68"/>
      <c r="P521" s="72"/>
      <c r="Q521" s="72"/>
      <c r="R521" s="30"/>
      <c r="S521" s="30"/>
      <c r="T521" s="30"/>
      <c r="U521" s="30"/>
      <c r="V521" s="77"/>
      <c r="W521" s="65"/>
      <c r="X521" s="69"/>
      <c r="AE521" s="41"/>
      <c r="AF521" s="41"/>
      <c r="AH521" s="41"/>
      <c r="AI521" s="41"/>
      <c r="AK521" s="70"/>
      <c r="AL521" s="70"/>
      <c r="AM521" s="70"/>
      <c r="AN521" s="70"/>
      <c r="AP521" s="27"/>
      <c r="AR521" s="27"/>
      <c r="AS521" s="27"/>
    </row>
    <row r="522" spans="1:45">
      <c r="A522" s="45"/>
      <c r="B522" s="44"/>
      <c r="C522" s="44"/>
      <c r="D522" s="44"/>
      <c r="E522" s="44"/>
      <c r="F522" s="38"/>
      <c r="G522" s="38"/>
      <c r="H522" s="38"/>
      <c r="I522" s="59"/>
      <c r="J522" s="26"/>
      <c r="K522" s="26"/>
      <c r="L522" s="45"/>
      <c r="M522" s="38"/>
      <c r="N522" s="38"/>
      <c r="O522" s="68"/>
      <c r="P522" s="72"/>
      <c r="Q522" s="72"/>
      <c r="R522" s="30"/>
      <c r="S522" s="30"/>
      <c r="T522" s="30"/>
      <c r="U522" s="30"/>
      <c r="V522" s="77"/>
      <c r="W522" s="65"/>
      <c r="X522" s="69"/>
      <c r="AE522" s="41"/>
      <c r="AF522" s="41"/>
      <c r="AH522" s="41"/>
      <c r="AI522" s="41"/>
      <c r="AK522" s="70"/>
      <c r="AL522" s="70"/>
      <c r="AM522" s="70"/>
      <c r="AN522" s="70"/>
      <c r="AP522" s="27"/>
      <c r="AR522" s="27"/>
      <c r="AS522" s="27"/>
    </row>
    <row r="523" spans="1:45">
      <c r="A523" s="45"/>
      <c r="B523" s="44"/>
      <c r="C523" s="44"/>
      <c r="D523" s="44"/>
      <c r="E523" s="44"/>
      <c r="F523" s="38"/>
      <c r="G523" s="38"/>
      <c r="H523" s="38"/>
      <c r="I523" s="59"/>
      <c r="J523" s="26"/>
      <c r="K523" s="26"/>
      <c r="L523" s="45"/>
      <c r="M523" s="38"/>
      <c r="N523" s="38"/>
      <c r="O523" s="68"/>
      <c r="P523" s="72"/>
      <c r="Q523" s="72"/>
      <c r="R523" s="30"/>
      <c r="S523" s="30"/>
      <c r="T523" s="30"/>
      <c r="U523" s="30"/>
      <c r="V523" s="77"/>
      <c r="W523" s="65"/>
      <c r="X523" s="69"/>
      <c r="AE523" s="41"/>
      <c r="AF523" s="41"/>
      <c r="AH523" s="41"/>
      <c r="AI523" s="41"/>
      <c r="AK523" s="70"/>
      <c r="AL523" s="70"/>
      <c r="AM523" s="70"/>
      <c r="AN523" s="70"/>
      <c r="AP523" s="27"/>
      <c r="AR523" s="27"/>
      <c r="AS523" s="27"/>
    </row>
    <row r="524" spans="1:45">
      <c r="A524" s="45"/>
      <c r="B524" s="44"/>
      <c r="C524" s="44"/>
      <c r="D524" s="44"/>
      <c r="E524" s="44"/>
      <c r="F524" s="38"/>
      <c r="G524" s="38"/>
      <c r="H524" s="38"/>
      <c r="I524" s="59"/>
      <c r="J524" s="26"/>
      <c r="K524" s="26"/>
      <c r="L524" s="45"/>
      <c r="M524" s="38"/>
      <c r="N524" s="38"/>
      <c r="O524" s="68"/>
      <c r="P524" s="72"/>
      <c r="Q524" s="72"/>
      <c r="R524" s="30"/>
      <c r="S524" s="30"/>
      <c r="T524" s="30"/>
      <c r="U524" s="30"/>
      <c r="V524" s="77"/>
      <c r="W524" s="65"/>
      <c r="X524" s="69"/>
      <c r="AE524" s="41"/>
      <c r="AF524" s="41"/>
      <c r="AH524" s="41"/>
      <c r="AI524" s="41"/>
      <c r="AK524" s="70"/>
      <c r="AL524" s="70"/>
      <c r="AM524" s="70"/>
      <c r="AN524" s="70"/>
      <c r="AP524" s="27"/>
      <c r="AR524" s="27"/>
      <c r="AS524" s="27"/>
    </row>
    <row r="525" spans="1:45">
      <c r="A525" s="45"/>
      <c r="B525" s="44"/>
      <c r="C525" s="44"/>
      <c r="D525" s="44"/>
      <c r="E525" s="44"/>
      <c r="F525" s="38"/>
      <c r="G525" s="38"/>
      <c r="H525" s="38"/>
      <c r="I525" s="59"/>
      <c r="J525" s="26"/>
      <c r="K525" s="26"/>
      <c r="L525" s="45"/>
      <c r="M525" s="38"/>
      <c r="N525" s="38"/>
      <c r="O525" s="68"/>
      <c r="P525" s="72"/>
      <c r="Q525" s="72"/>
      <c r="R525" s="30"/>
      <c r="S525" s="30"/>
      <c r="T525" s="30"/>
      <c r="U525" s="30"/>
      <c r="V525" s="77"/>
      <c r="W525" s="65"/>
      <c r="X525" s="69"/>
      <c r="AE525" s="41"/>
      <c r="AF525" s="41"/>
      <c r="AH525" s="41"/>
      <c r="AI525" s="41"/>
      <c r="AK525" s="70"/>
      <c r="AL525" s="70"/>
      <c r="AM525" s="70"/>
      <c r="AN525" s="70"/>
      <c r="AP525" s="27"/>
      <c r="AR525" s="27"/>
      <c r="AS525" s="27"/>
    </row>
    <row r="526" spans="1:45">
      <c r="A526" s="45"/>
      <c r="B526" s="44"/>
      <c r="C526" s="44"/>
      <c r="D526" s="44"/>
      <c r="E526" s="44"/>
      <c r="F526" s="38"/>
      <c r="G526" s="38"/>
      <c r="H526" s="38"/>
      <c r="I526" s="59"/>
      <c r="J526" s="26"/>
      <c r="K526" s="26"/>
      <c r="L526" s="45"/>
      <c r="M526" s="38"/>
      <c r="N526" s="38"/>
      <c r="O526" s="68"/>
      <c r="P526" s="72"/>
      <c r="Q526" s="72"/>
      <c r="R526" s="30"/>
      <c r="S526" s="30"/>
      <c r="T526" s="30"/>
      <c r="U526" s="30"/>
      <c r="V526" s="77"/>
      <c r="W526" s="65"/>
      <c r="X526" s="69"/>
      <c r="AE526" s="41"/>
      <c r="AF526" s="41"/>
      <c r="AH526" s="41"/>
      <c r="AI526" s="41"/>
      <c r="AK526" s="70"/>
      <c r="AL526" s="70"/>
      <c r="AM526" s="70"/>
      <c r="AN526" s="70"/>
      <c r="AP526" s="27"/>
      <c r="AR526" s="27"/>
      <c r="AS526" s="27"/>
    </row>
    <row r="527" spans="1:45">
      <c r="A527" s="45"/>
      <c r="B527" s="44"/>
      <c r="C527" s="44"/>
      <c r="D527" s="44"/>
      <c r="E527" s="44"/>
      <c r="F527" s="38"/>
      <c r="G527" s="38"/>
      <c r="H527" s="38"/>
      <c r="I527" s="59"/>
      <c r="J527" s="26"/>
      <c r="K527" s="26"/>
      <c r="L527" s="45"/>
      <c r="M527" s="38"/>
      <c r="N527" s="38"/>
      <c r="O527" s="68"/>
      <c r="P527" s="72"/>
      <c r="Q527" s="72"/>
      <c r="R527" s="30"/>
      <c r="S527" s="30"/>
      <c r="T527" s="30"/>
      <c r="U527" s="30"/>
      <c r="V527" s="77"/>
      <c r="W527" s="65"/>
      <c r="X527" s="69"/>
      <c r="AE527" s="41"/>
      <c r="AF527" s="41"/>
      <c r="AH527" s="41"/>
      <c r="AI527" s="41"/>
      <c r="AK527" s="70"/>
      <c r="AL527" s="70"/>
      <c r="AM527" s="70"/>
      <c r="AN527" s="70"/>
      <c r="AP527" s="27"/>
      <c r="AR527" s="27"/>
      <c r="AS527" s="27"/>
    </row>
    <row r="528" spans="1:45">
      <c r="A528" s="45"/>
      <c r="B528" s="44"/>
      <c r="C528" s="44"/>
      <c r="D528" s="44"/>
      <c r="E528" s="44"/>
      <c r="F528" s="38"/>
      <c r="G528" s="38"/>
      <c r="H528" s="38"/>
      <c r="I528" s="59"/>
      <c r="J528" s="26"/>
      <c r="K528" s="26"/>
      <c r="L528" s="45"/>
      <c r="M528" s="38"/>
      <c r="N528" s="38"/>
      <c r="O528" s="68"/>
      <c r="P528" s="72"/>
      <c r="Q528" s="72"/>
      <c r="R528" s="30"/>
      <c r="S528" s="30"/>
      <c r="T528" s="30"/>
      <c r="U528" s="30"/>
      <c r="V528" s="77"/>
      <c r="W528" s="65"/>
      <c r="X528" s="69"/>
      <c r="AE528" s="41"/>
      <c r="AF528" s="41"/>
      <c r="AH528" s="41"/>
      <c r="AI528" s="41"/>
      <c r="AK528" s="70"/>
      <c r="AL528" s="70"/>
      <c r="AM528" s="70"/>
      <c r="AN528" s="70"/>
      <c r="AP528" s="27"/>
      <c r="AR528" s="27"/>
      <c r="AS528" s="27"/>
    </row>
    <row r="529" spans="1:45">
      <c r="A529" s="45"/>
      <c r="B529" s="44"/>
      <c r="C529" s="44"/>
      <c r="D529" s="44"/>
      <c r="E529" s="44"/>
      <c r="F529" s="38"/>
      <c r="G529" s="38"/>
      <c r="H529" s="38"/>
      <c r="I529" s="59"/>
      <c r="J529" s="26"/>
      <c r="K529" s="26"/>
      <c r="L529" s="45"/>
      <c r="M529" s="38"/>
      <c r="N529" s="38"/>
      <c r="O529" s="68"/>
      <c r="P529" s="72"/>
      <c r="Q529" s="72"/>
      <c r="R529" s="30"/>
      <c r="S529" s="30"/>
      <c r="T529" s="30"/>
      <c r="U529" s="30"/>
      <c r="V529" s="77"/>
      <c r="W529" s="65"/>
      <c r="X529" s="69"/>
      <c r="AE529" s="41"/>
      <c r="AF529" s="41"/>
      <c r="AH529" s="41"/>
      <c r="AI529" s="41"/>
      <c r="AK529" s="70"/>
      <c r="AL529" s="70"/>
      <c r="AM529" s="70"/>
      <c r="AN529" s="70"/>
      <c r="AP529" s="27"/>
      <c r="AR529" s="27"/>
      <c r="AS529" s="27"/>
    </row>
    <row r="530" spans="1:45">
      <c r="A530" s="45"/>
      <c r="B530" s="44"/>
      <c r="C530" s="44"/>
      <c r="D530" s="44"/>
      <c r="E530" s="44"/>
      <c r="F530" s="38"/>
      <c r="G530" s="38"/>
      <c r="H530" s="38"/>
      <c r="I530" s="59"/>
      <c r="J530" s="26"/>
      <c r="K530" s="26"/>
      <c r="L530" s="45"/>
      <c r="M530" s="38"/>
      <c r="N530" s="38"/>
      <c r="O530" s="68"/>
      <c r="P530" s="72"/>
      <c r="Q530" s="72"/>
      <c r="R530" s="30"/>
      <c r="S530" s="30"/>
      <c r="T530" s="30"/>
      <c r="U530" s="30"/>
      <c r="V530" s="77"/>
      <c r="W530" s="65"/>
      <c r="X530" s="69"/>
      <c r="AE530" s="41"/>
      <c r="AF530" s="41"/>
      <c r="AH530" s="41"/>
      <c r="AI530" s="41"/>
      <c r="AK530" s="70"/>
      <c r="AL530" s="70"/>
      <c r="AM530" s="70"/>
      <c r="AN530" s="70"/>
      <c r="AP530" s="27"/>
      <c r="AR530" s="27"/>
      <c r="AS530" s="27"/>
    </row>
    <row r="531" spans="1:45">
      <c r="A531" s="45"/>
      <c r="B531" s="44"/>
      <c r="C531" s="44"/>
      <c r="D531" s="44"/>
      <c r="E531" s="44"/>
      <c r="F531" s="38"/>
      <c r="G531" s="38"/>
      <c r="H531" s="38"/>
      <c r="I531" s="59"/>
      <c r="J531" s="26"/>
      <c r="K531" s="26"/>
      <c r="L531" s="45"/>
      <c r="M531" s="38"/>
      <c r="N531" s="38"/>
      <c r="O531" s="68"/>
      <c r="P531" s="72"/>
      <c r="Q531" s="72"/>
      <c r="R531" s="30"/>
      <c r="S531" s="30"/>
      <c r="T531" s="30"/>
      <c r="U531" s="30"/>
      <c r="V531" s="77"/>
      <c r="W531" s="65"/>
      <c r="X531" s="69"/>
      <c r="AE531" s="41"/>
      <c r="AF531" s="41"/>
      <c r="AH531" s="41"/>
      <c r="AI531" s="41"/>
      <c r="AK531" s="70"/>
      <c r="AL531" s="70"/>
      <c r="AM531" s="70"/>
      <c r="AN531" s="70"/>
      <c r="AP531" s="27"/>
      <c r="AR531" s="27"/>
      <c r="AS531" s="27"/>
    </row>
    <row r="532" spans="1:45">
      <c r="A532" s="45"/>
      <c r="B532" s="44"/>
      <c r="C532" s="44"/>
      <c r="D532" s="44"/>
      <c r="E532" s="44"/>
      <c r="F532" s="38"/>
      <c r="G532" s="38"/>
      <c r="H532" s="38"/>
      <c r="I532" s="59"/>
      <c r="J532" s="26"/>
      <c r="K532" s="26"/>
      <c r="L532" s="45"/>
      <c r="M532" s="38"/>
      <c r="N532" s="38"/>
      <c r="O532" s="68"/>
      <c r="P532" s="72"/>
      <c r="Q532" s="72"/>
      <c r="R532" s="30"/>
      <c r="S532" s="30"/>
      <c r="T532" s="30"/>
      <c r="U532" s="30"/>
      <c r="V532" s="77"/>
      <c r="W532" s="65"/>
      <c r="X532" s="69"/>
      <c r="AE532" s="41"/>
      <c r="AF532" s="41"/>
      <c r="AH532" s="41"/>
      <c r="AI532" s="41"/>
      <c r="AK532" s="70"/>
      <c r="AL532" s="70"/>
      <c r="AM532" s="70"/>
      <c r="AN532" s="70"/>
      <c r="AP532" s="27"/>
      <c r="AR532" s="27"/>
      <c r="AS532" s="27"/>
    </row>
    <row r="533" spans="1:45">
      <c r="A533" s="45"/>
      <c r="B533" s="44"/>
      <c r="C533" s="44"/>
      <c r="D533" s="44"/>
      <c r="E533" s="44"/>
      <c r="F533" s="38"/>
      <c r="G533" s="38"/>
      <c r="H533" s="38"/>
      <c r="I533" s="59"/>
      <c r="J533" s="26"/>
      <c r="K533" s="26"/>
      <c r="L533" s="45"/>
      <c r="M533" s="38"/>
      <c r="N533" s="38"/>
      <c r="O533" s="68"/>
      <c r="P533" s="72"/>
      <c r="Q533" s="72"/>
      <c r="R533" s="30"/>
      <c r="S533" s="30"/>
      <c r="T533" s="30"/>
      <c r="U533" s="30"/>
      <c r="V533" s="77"/>
      <c r="W533" s="65"/>
      <c r="X533" s="69"/>
      <c r="AE533" s="41"/>
      <c r="AF533" s="41"/>
      <c r="AH533" s="41"/>
      <c r="AI533" s="41"/>
      <c r="AK533" s="70"/>
      <c r="AL533" s="70"/>
      <c r="AM533" s="70"/>
      <c r="AN533" s="70"/>
      <c r="AP533" s="27"/>
      <c r="AR533" s="27"/>
      <c r="AS533" s="27"/>
    </row>
    <row r="534" spans="1:45">
      <c r="A534" s="45"/>
      <c r="B534" s="44"/>
      <c r="C534" s="44"/>
      <c r="D534" s="44"/>
      <c r="E534" s="44"/>
      <c r="F534" s="38"/>
      <c r="G534" s="38"/>
      <c r="H534" s="38"/>
      <c r="I534" s="59"/>
      <c r="J534" s="26"/>
      <c r="K534" s="26"/>
      <c r="L534" s="45"/>
      <c r="M534" s="38"/>
      <c r="N534" s="38"/>
      <c r="O534" s="68"/>
      <c r="P534" s="72"/>
      <c r="Q534" s="72"/>
      <c r="R534" s="30"/>
      <c r="S534" s="30"/>
      <c r="T534" s="30"/>
      <c r="U534" s="30"/>
      <c r="V534" s="77"/>
      <c r="W534" s="65"/>
      <c r="X534" s="69"/>
      <c r="AE534" s="41"/>
      <c r="AF534" s="41"/>
      <c r="AH534" s="41"/>
      <c r="AI534" s="41"/>
      <c r="AK534" s="70"/>
      <c r="AL534" s="70"/>
      <c r="AM534" s="70"/>
      <c r="AN534" s="70"/>
      <c r="AP534" s="27"/>
      <c r="AR534" s="27"/>
      <c r="AS534" s="27"/>
    </row>
    <row r="535" spans="1:45">
      <c r="A535" s="45"/>
      <c r="B535" s="44"/>
      <c r="C535" s="44"/>
      <c r="D535" s="44"/>
      <c r="E535" s="44"/>
      <c r="F535" s="38"/>
      <c r="G535" s="38"/>
      <c r="H535" s="38"/>
      <c r="I535" s="59"/>
      <c r="J535" s="26"/>
      <c r="K535" s="26"/>
      <c r="L535" s="45"/>
      <c r="M535" s="38"/>
      <c r="N535" s="38"/>
      <c r="O535" s="68"/>
      <c r="P535" s="72"/>
      <c r="Q535" s="72"/>
      <c r="R535" s="30"/>
      <c r="S535" s="30"/>
      <c r="T535" s="30"/>
      <c r="U535" s="30"/>
      <c r="V535" s="77"/>
      <c r="W535" s="65"/>
      <c r="X535" s="69"/>
      <c r="AE535" s="41"/>
      <c r="AF535" s="41"/>
      <c r="AH535" s="41"/>
      <c r="AI535" s="41"/>
      <c r="AK535" s="70"/>
      <c r="AL535" s="70"/>
      <c r="AM535" s="70"/>
      <c r="AN535" s="70"/>
      <c r="AP535" s="27"/>
      <c r="AR535" s="27"/>
      <c r="AS535" s="27"/>
    </row>
    <row r="536" spans="1:45">
      <c r="A536" s="45"/>
      <c r="B536" s="44"/>
      <c r="C536" s="44"/>
      <c r="D536" s="44"/>
      <c r="E536" s="44"/>
      <c r="F536" s="38"/>
      <c r="G536" s="38"/>
      <c r="H536" s="38"/>
      <c r="I536" s="59"/>
      <c r="J536" s="26"/>
      <c r="K536" s="26"/>
      <c r="L536" s="45"/>
      <c r="M536" s="38"/>
      <c r="N536" s="38"/>
      <c r="O536" s="68"/>
      <c r="P536" s="72"/>
      <c r="Q536" s="72"/>
      <c r="R536" s="30"/>
      <c r="S536" s="30"/>
      <c r="T536" s="30"/>
      <c r="U536" s="30"/>
      <c r="V536" s="77"/>
      <c r="W536" s="65"/>
      <c r="X536" s="69"/>
      <c r="AE536" s="41"/>
      <c r="AF536" s="41"/>
      <c r="AH536" s="41"/>
      <c r="AI536" s="41"/>
      <c r="AK536" s="70"/>
      <c r="AL536" s="70"/>
      <c r="AM536" s="70"/>
      <c r="AN536" s="70"/>
      <c r="AP536" s="27"/>
      <c r="AR536" s="27"/>
      <c r="AS536" s="27"/>
    </row>
    <row r="537" spans="1:45">
      <c r="A537" s="45"/>
      <c r="B537" s="44"/>
      <c r="C537" s="44"/>
      <c r="D537" s="44"/>
      <c r="E537" s="44"/>
      <c r="F537" s="38"/>
      <c r="G537" s="38"/>
      <c r="H537" s="38"/>
      <c r="I537" s="59"/>
      <c r="J537" s="26"/>
      <c r="K537" s="26"/>
      <c r="L537" s="45"/>
      <c r="M537" s="38"/>
      <c r="N537" s="38"/>
      <c r="O537" s="68"/>
      <c r="P537" s="72"/>
      <c r="Q537" s="72"/>
      <c r="R537" s="30"/>
      <c r="S537" s="30"/>
      <c r="T537" s="30"/>
      <c r="U537" s="30"/>
      <c r="V537" s="77"/>
      <c r="W537" s="65"/>
      <c r="X537" s="69"/>
      <c r="AE537" s="41"/>
      <c r="AF537" s="41"/>
      <c r="AH537" s="41"/>
      <c r="AI537" s="41"/>
      <c r="AK537" s="70"/>
      <c r="AL537" s="70"/>
      <c r="AM537" s="70"/>
      <c r="AN537" s="70"/>
      <c r="AP537" s="27"/>
      <c r="AR537" s="27"/>
      <c r="AS537" s="27"/>
    </row>
    <row r="538" spans="1:45">
      <c r="A538" s="45"/>
      <c r="B538" s="44"/>
      <c r="C538" s="44"/>
      <c r="D538" s="44"/>
      <c r="E538" s="44"/>
      <c r="F538" s="38"/>
      <c r="G538" s="38"/>
      <c r="H538" s="38"/>
      <c r="I538" s="59"/>
      <c r="J538" s="26"/>
      <c r="K538" s="26"/>
      <c r="L538" s="45"/>
      <c r="M538" s="38"/>
      <c r="N538" s="38"/>
      <c r="O538" s="68"/>
      <c r="P538" s="72"/>
      <c r="Q538" s="72"/>
      <c r="R538" s="30"/>
      <c r="S538" s="30"/>
      <c r="T538" s="30"/>
      <c r="U538" s="30"/>
      <c r="V538" s="77"/>
      <c r="W538" s="65"/>
      <c r="X538" s="69"/>
      <c r="AE538" s="41"/>
      <c r="AF538" s="41"/>
      <c r="AH538" s="41"/>
      <c r="AI538" s="41"/>
      <c r="AK538" s="70"/>
      <c r="AL538" s="70"/>
      <c r="AM538" s="70"/>
      <c r="AN538" s="70"/>
      <c r="AP538" s="27"/>
      <c r="AR538" s="27"/>
      <c r="AS538" s="27"/>
    </row>
    <row r="539" spans="1:45">
      <c r="A539" s="45"/>
      <c r="B539" s="44"/>
      <c r="C539" s="44"/>
      <c r="D539" s="44"/>
      <c r="E539" s="44"/>
      <c r="F539" s="38"/>
      <c r="G539" s="38"/>
      <c r="H539" s="38"/>
      <c r="I539" s="59"/>
      <c r="J539" s="26"/>
      <c r="K539" s="26"/>
      <c r="L539" s="45"/>
      <c r="M539" s="38"/>
      <c r="N539" s="38"/>
      <c r="O539" s="68"/>
      <c r="P539" s="72"/>
      <c r="Q539" s="72"/>
      <c r="R539" s="30"/>
      <c r="S539" s="30"/>
      <c r="T539" s="30"/>
      <c r="U539" s="30"/>
      <c r="V539" s="77"/>
      <c r="W539" s="65"/>
      <c r="X539" s="69"/>
      <c r="AE539" s="41"/>
      <c r="AF539" s="41"/>
      <c r="AG539" s="41"/>
      <c r="AH539" s="41"/>
      <c r="AI539" s="41"/>
      <c r="AJ539" s="81"/>
      <c r="AK539" s="70"/>
      <c r="AL539" s="70"/>
      <c r="AM539" s="70"/>
      <c r="AN539" s="70"/>
      <c r="AP539" s="27"/>
      <c r="AR539" s="27"/>
      <c r="AS539" s="27"/>
    </row>
    <row r="540" spans="1:45">
      <c r="A540" s="45"/>
      <c r="B540" s="44"/>
      <c r="C540" s="44"/>
      <c r="D540" s="44"/>
      <c r="E540" s="44"/>
      <c r="F540" s="38"/>
      <c r="G540" s="38"/>
      <c r="H540" s="38"/>
      <c r="I540" s="59"/>
      <c r="J540" s="26"/>
      <c r="K540" s="26"/>
      <c r="L540" s="45"/>
      <c r="M540" s="38"/>
      <c r="N540" s="38"/>
      <c r="O540" s="68"/>
      <c r="P540" s="72"/>
      <c r="Q540" s="72"/>
      <c r="R540" s="30"/>
      <c r="S540" s="30"/>
      <c r="T540" s="30"/>
      <c r="U540" s="30"/>
      <c r="V540" s="77"/>
      <c r="W540" s="65"/>
      <c r="X540" s="69"/>
      <c r="AE540" s="41"/>
      <c r="AF540" s="41"/>
      <c r="AH540" s="41"/>
      <c r="AI540" s="41"/>
      <c r="AK540" s="70"/>
      <c r="AL540" s="70"/>
      <c r="AM540" s="70"/>
      <c r="AN540" s="70"/>
      <c r="AP540" s="27"/>
      <c r="AR540" s="27"/>
      <c r="AS540" s="27"/>
    </row>
    <row r="541" spans="1:45">
      <c r="A541" s="45"/>
      <c r="B541" s="44"/>
      <c r="C541" s="44"/>
      <c r="D541" s="44"/>
      <c r="E541" s="44"/>
      <c r="F541" s="38"/>
      <c r="G541" s="38"/>
      <c r="H541" s="38"/>
      <c r="I541" s="59"/>
      <c r="J541" s="26"/>
      <c r="K541" s="26"/>
      <c r="L541" s="45"/>
      <c r="M541" s="38"/>
      <c r="N541" s="38"/>
      <c r="O541" s="68"/>
      <c r="P541" s="72"/>
      <c r="Q541" s="72"/>
      <c r="R541" s="30"/>
      <c r="S541" s="30"/>
      <c r="T541" s="30"/>
      <c r="U541" s="30"/>
      <c r="V541" s="77"/>
      <c r="W541" s="65"/>
      <c r="X541" s="69"/>
      <c r="AE541" s="41"/>
      <c r="AF541" s="41"/>
      <c r="AH541" s="41"/>
      <c r="AI541" s="41"/>
      <c r="AK541" s="70"/>
      <c r="AL541" s="70"/>
      <c r="AM541" s="70"/>
      <c r="AN541" s="70"/>
      <c r="AP541" s="27"/>
      <c r="AR541" s="27"/>
      <c r="AS541" s="27"/>
    </row>
    <row r="542" spans="1:45">
      <c r="A542" s="45"/>
      <c r="B542" s="44"/>
      <c r="C542" s="44"/>
      <c r="D542" s="44"/>
      <c r="E542" s="44"/>
      <c r="F542" s="38"/>
      <c r="G542" s="38"/>
      <c r="H542" s="38"/>
      <c r="I542" s="59"/>
      <c r="J542" s="26"/>
      <c r="K542" s="26"/>
      <c r="L542" s="45"/>
      <c r="M542" s="38"/>
      <c r="N542" s="38"/>
      <c r="O542" s="68"/>
      <c r="P542" s="72"/>
      <c r="Q542" s="72"/>
      <c r="R542" s="30"/>
      <c r="S542" s="30"/>
      <c r="T542" s="30"/>
      <c r="U542" s="30"/>
      <c r="V542" s="77"/>
      <c r="W542" s="65"/>
      <c r="X542" s="69"/>
      <c r="AE542" s="41"/>
      <c r="AF542" s="41"/>
      <c r="AH542" s="41"/>
      <c r="AI542" s="41"/>
      <c r="AK542" s="70"/>
      <c r="AL542" s="70"/>
      <c r="AM542" s="70"/>
      <c r="AN542" s="70"/>
      <c r="AP542" s="27"/>
      <c r="AR542" s="27"/>
      <c r="AS542" s="27"/>
    </row>
    <row r="543" spans="1:45">
      <c r="A543" s="45"/>
      <c r="B543" s="44"/>
      <c r="C543" s="44"/>
      <c r="D543" s="44"/>
      <c r="E543" s="44"/>
      <c r="F543" s="38"/>
      <c r="G543" s="38"/>
      <c r="H543" s="38"/>
      <c r="I543" s="59"/>
      <c r="J543" s="26"/>
      <c r="K543" s="26"/>
      <c r="L543" s="45"/>
      <c r="M543" s="38"/>
      <c r="N543" s="38"/>
      <c r="O543" s="68"/>
      <c r="P543" s="72"/>
      <c r="Q543" s="72"/>
      <c r="R543" s="30"/>
      <c r="S543" s="30"/>
      <c r="T543" s="30"/>
      <c r="U543" s="30"/>
      <c r="V543" s="77"/>
      <c r="W543" s="65"/>
      <c r="X543" s="69"/>
      <c r="AE543" s="41"/>
      <c r="AF543" s="41"/>
      <c r="AH543" s="41"/>
      <c r="AI543" s="41"/>
      <c r="AK543" s="70"/>
      <c r="AL543" s="70"/>
      <c r="AM543" s="70"/>
      <c r="AN543" s="70"/>
      <c r="AP543" s="27"/>
      <c r="AR543" s="27"/>
      <c r="AS543" s="27"/>
    </row>
    <row r="544" spans="1:45">
      <c r="A544" s="45"/>
      <c r="B544" s="44"/>
      <c r="C544" s="44"/>
      <c r="D544" s="44"/>
      <c r="E544" s="44"/>
      <c r="F544" s="38"/>
      <c r="G544" s="38"/>
      <c r="H544" s="38"/>
      <c r="I544" s="59"/>
      <c r="J544" s="26"/>
      <c r="K544" s="26"/>
      <c r="L544" s="45"/>
      <c r="M544" s="38"/>
      <c r="N544" s="38"/>
      <c r="O544" s="68"/>
      <c r="P544" s="72"/>
      <c r="Q544" s="72"/>
      <c r="R544" s="30"/>
      <c r="S544" s="30"/>
      <c r="T544" s="30"/>
      <c r="U544" s="30"/>
      <c r="V544" s="77"/>
      <c r="W544" s="65"/>
      <c r="X544" s="69"/>
      <c r="AE544" s="41"/>
      <c r="AF544" s="41"/>
      <c r="AH544" s="41"/>
      <c r="AI544" s="41"/>
      <c r="AK544" s="70"/>
      <c r="AL544" s="70"/>
      <c r="AM544" s="70"/>
      <c r="AN544" s="70"/>
      <c r="AP544" s="27"/>
      <c r="AR544" s="27"/>
      <c r="AS544" s="27"/>
    </row>
    <row r="545" spans="1:45">
      <c r="A545" s="45"/>
      <c r="B545" s="44"/>
      <c r="C545" s="44"/>
      <c r="D545" s="44"/>
      <c r="E545" s="44"/>
      <c r="F545" s="38"/>
      <c r="G545" s="38"/>
      <c r="H545" s="38"/>
      <c r="I545" s="59"/>
      <c r="J545" s="26"/>
      <c r="K545" s="26"/>
      <c r="L545" s="45"/>
      <c r="M545" s="38"/>
      <c r="N545" s="38"/>
      <c r="O545" s="68"/>
      <c r="P545" s="72"/>
      <c r="Q545" s="72"/>
      <c r="R545" s="30"/>
      <c r="S545" s="30"/>
      <c r="T545" s="30"/>
      <c r="U545" s="30"/>
      <c r="V545" s="77"/>
      <c r="W545" s="65"/>
      <c r="X545" s="69"/>
      <c r="AE545" s="41"/>
      <c r="AF545" s="41"/>
      <c r="AH545" s="41"/>
      <c r="AI545" s="41"/>
      <c r="AK545" s="70"/>
      <c r="AL545" s="70"/>
      <c r="AM545" s="70"/>
      <c r="AN545" s="70"/>
      <c r="AP545" s="27"/>
      <c r="AR545" s="27"/>
      <c r="AS545" s="27"/>
    </row>
    <row r="546" spans="1:45">
      <c r="A546" s="45"/>
      <c r="B546" s="44"/>
      <c r="C546" s="44"/>
      <c r="D546" s="44"/>
      <c r="E546" s="44"/>
      <c r="F546" s="38"/>
      <c r="G546" s="38"/>
      <c r="H546" s="38"/>
      <c r="I546" s="59"/>
      <c r="J546" s="26"/>
      <c r="K546" s="26"/>
      <c r="L546" s="45"/>
      <c r="M546" s="38"/>
      <c r="N546" s="38"/>
      <c r="O546" s="68"/>
      <c r="P546" s="72"/>
      <c r="Q546" s="72"/>
      <c r="R546" s="30"/>
      <c r="S546" s="30"/>
      <c r="T546" s="30"/>
      <c r="U546" s="30"/>
      <c r="V546" s="77"/>
      <c r="W546" s="65"/>
      <c r="X546" s="69"/>
      <c r="AE546" s="41"/>
      <c r="AF546" s="41"/>
      <c r="AH546" s="41"/>
      <c r="AI546" s="41"/>
      <c r="AK546" s="70"/>
      <c r="AL546" s="70"/>
      <c r="AM546" s="70"/>
      <c r="AN546" s="70"/>
      <c r="AP546" s="27"/>
      <c r="AR546" s="27"/>
      <c r="AS546" s="27"/>
    </row>
    <row r="547" spans="1:45">
      <c r="A547" s="45"/>
      <c r="B547" s="44"/>
      <c r="C547" s="44"/>
      <c r="D547" s="44"/>
      <c r="E547" s="44"/>
      <c r="F547" s="38"/>
      <c r="G547" s="38"/>
      <c r="H547" s="38"/>
      <c r="I547" s="59"/>
      <c r="J547" s="26"/>
      <c r="K547" s="26"/>
      <c r="L547" s="45"/>
      <c r="M547" s="38"/>
      <c r="N547" s="38"/>
      <c r="O547" s="68"/>
      <c r="P547" s="72"/>
      <c r="Q547" s="72"/>
      <c r="R547" s="30"/>
      <c r="S547" s="30"/>
      <c r="T547" s="30"/>
      <c r="U547" s="30"/>
      <c r="V547" s="77"/>
      <c r="W547" s="65"/>
      <c r="X547" s="69"/>
      <c r="AE547" s="41"/>
      <c r="AF547" s="41"/>
      <c r="AH547" s="41"/>
      <c r="AI547" s="41"/>
      <c r="AK547" s="70"/>
      <c r="AL547" s="70"/>
      <c r="AM547" s="70"/>
      <c r="AN547" s="70"/>
      <c r="AP547" s="27"/>
      <c r="AR547" s="27"/>
      <c r="AS547" s="27"/>
    </row>
    <row r="548" spans="1:45">
      <c r="A548" s="45"/>
      <c r="B548" s="44"/>
      <c r="C548" s="44"/>
      <c r="D548" s="44"/>
      <c r="E548" s="44"/>
      <c r="F548" s="38"/>
      <c r="G548" s="38"/>
      <c r="H548" s="38"/>
      <c r="I548" s="59"/>
      <c r="J548" s="26"/>
      <c r="K548" s="26"/>
      <c r="L548" s="45"/>
      <c r="M548" s="38"/>
      <c r="N548" s="38"/>
      <c r="O548" s="68"/>
      <c r="P548" s="72"/>
      <c r="Q548" s="72"/>
      <c r="R548" s="30"/>
      <c r="S548" s="30"/>
      <c r="T548" s="30"/>
      <c r="U548" s="30"/>
      <c r="V548" s="77"/>
      <c r="W548" s="65"/>
      <c r="X548" s="69"/>
      <c r="AE548" s="41"/>
      <c r="AF548" s="41"/>
      <c r="AH548" s="41"/>
      <c r="AI548" s="41"/>
      <c r="AK548" s="70"/>
      <c r="AL548" s="70"/>
      <c r="AM548" s="70"/>
      <c r="AN548" s="70"/>
      <c r="AP548" s="27"/>
      <c r="AR548" s="27"/>
      <c r="AS548" s="27"/>
    </row>
    <row r="549" spans="1:45">
      <c r="A549" s="45"/>
      <c r="B549" s="44"/>
      <c r="C549" s="44"/>
      <c r="D549" s="44"/>
      <c r="E549" s="44"/>
      <c r="F549" s="38"/>
      <c r="G549" s="38"/>
      <c r="H549" s="38"/>
      <c r="I549" s="59"/>
      <c r="J549" s="26"/>
      <c r="K549" s="26"/>
      <c r="L549" s="45"/>
      <c r="M549" s="38"/>
      <c r="N549" s="38"/>
      <c r="O549" s="68"/>
      <c r="P549" s="72"/>
      <c r="Q549" s="72"/>
      <c r="R549" s="30"/>
      <c r="S549" s="30"/>
      <c r="T549" s="30"/>
      <c r="U549" s="30"/>
      <c r="V549" s="77"/>
      <c r="W549" s="65"/>
      <c r="X549" s="69"/>
      <c r="AE549" s="41"/>
      <c r="AF549" s="41"/>
      <c r="AH549" s="41"/>
      <c r="AI549" s="41"/>
      <c r="AK549" s="70"/>
      <c r="AL549" s="70"/>
      <c r="AM549" s="70"/>
      <c r="AN549" s="70"/>
      <c r="AP549" s="27"/>
      <c r="AR549" s="27"/>
      <c r="AS549" s="27"/>
    </row>
    <row r="550" spans="1:45">
      <c r="A550" s="45"/>
      <c r="B550" s="44"/>
      <c r="C550" s="44"/>
      <c r="D550" s="44"/>
      <c r="E550" s="44"/>
      <c r="F550" s="38"/>
      <c r="G550" s="38"/>
      <c r="H550" s="38"/>
      <c r="I550" s="59"/>
      <c r="J550" s="26"/>
      <c r="K550" s="26"/>
      <c r="L550" s="45"/>
      <c r="M550" s="38"/>
      <c r="N550" s="38"/>
      <c r="O550" s="68"/>
      <c r="P550" s="72"/>
      <c r="Q550" s="72"/>
      <c r="R550" s="30"/>
      <c r="S550" s="30"/>
      <c r="T550" s="30"/>
      <c r="U550" s="30"/>
      <c r="V550" s="77"/>
      <c r="W550" s="65"/>
      <c r="X550" s="69"/>
      <c r="AE550" s="41"/>
      <c r="AF550" s="41"/>
      <c r="AH550" s="41"/>
      <c r="AI550" s="41"/>
      <c r="AK550" s="70"/>
      <c r="AL550" s="70"/>
      <c r="AM550" s="70"/>
      <c r="AN550" s="70"/>
      <c r="AP550" s="27"/>
      <c r="AR550" s="27"/>
      <c r="AS550" s="27"/>
    </row>
    <row r="551" spans="1:45">
      <c r="A551" s="45"/>
      <c r="B551" s="44"/>
      <c r="C551" s="44"/>
      <c r="D551" s="44"/>
      <c r="E551" s="44"/>
      <c r="F551" s="38"/>
      <c r="G551" s="38"/>
      <c r="H551" s="38"/>
      <c r="I551" s="59"/>
      <c r="J551" s="26"/>
      <c r="K551" s="26"/>
      <c r="L551" s="45"/>
      <c r="M551" s="38"/>
      <c r="N551" s="38"/>
      <c r="O551" s="68"/>
      <c r="P551" s="72"/>
      <c r="Q551" s="72"/>
      <c r="R551" s="30"/>
      <c r="S551" s="30"/>
      <c r="T551" s="30"/>
      <c r="U551" s="30"/>
      <c r="V551" s="77"/>
      <c r="W551" s="65"/>
      <c r="X551" s="69"/>
      <c r="AE551" s="41"/>
      <c r="AF551" s="41"/>
      <c r="AH551" s="41"/>
      <c r="AI551" s="41"/>
      <c r="AK551" s="70"/>
      <c r="AL551" s="70"/>
      <c r="AM551" s="70"/>
      <c r="AN551" s="70"/>
      <c r="AP551" s="27"/>
      <c r="AR551" s="27"/>
      <c r="AS551" s="27"/>
    </row>
    <row r="552" spans="1:45">
      <c r="A552" s="45"/>
      <c r="B552" s="44"/>
      <c r="C552" s="44"/>
      <c r="D552" s="44"/>
      <c r="E552" s="44"/>
      <c r="F552" s="38"/>
      <c r="G552" s="38"/>
      <c r="H552" s="38"/>
      <c r="I552" s="59"/>
      <c r="J552" s="26"/>
      <c r="K552" s="26"/>
      <c r="L552" s="45"/>
      <c r="M552" s="38"/>
      <c r="N552" s="38"/>
      <c r="O552" s="68"/>
      <c r="P552" s="72"/>
      <c r="Q552" s="72"/>
      <c r="R552" s="30"/>
      <c r="S552" s="30"/>
      <c r="T552" s="30"/>
      <c r="U552" s="30"/>
      <c r="V552" s="77"/>
      <c r="W552" s="65"/>
      <c r="X552" s="69"/>
      <c r="AE552" s="41"/>
      <c r="AF552" s="41"/>
      <c r="AH552" s="41"/>
      <c r="AI552" s="41"/>
      <c r="AK552" s="70"/>
      <c r="AL552" s="70"/>
      <c r="AM552" s="70"/>
      <c r="AN552" s="70"/>
      <c r="AP552" s="27"/>
      <c r="AR552" s="27"/>
      <c r="AS552" s="27"/>
    </row>
    <row r="553" spans="1:45">
      <c r="A553" s="45"/>
      <c r="B553" s="44"/>
      <c r="C553" s="44"/>
      <c r="D553" s="44"/>
      <c r="E553" s="44"/>
      <c r="F553" s="38"/>
      <c r="G553" s="38"/>
      <c r="H553" s="38"/>
      <c r="I553" s="59"/>
      <c r="J553" s="26"/>
      <c r="K553" s="26"/>
      <c r="L553" s="45"/>
      <c r="M553" s="38"/>
      <c r="N553" s="38"/>
      <c r="O553" s="68"/>
      <c r="P553" s="72"/>
      <c r="Q553" s="72"/>
      <c r="R553" s="30"/>
      <c r="S553" s="30"/>
      <c r="T553" s="30"/>
      <c r="U553" s="30"/>
      <c r="V553" s="77"/>
      <c r="W553" s="65"/>
      <c r="X553" s="69"/>
      <c r="AE553" s="41"/>
      <c r="AF553" s="41"/>
      <c r="AH553" s="41"/>
      <c r="AI553" s="41"/>
      <c r="AK553" s="70"/>
      <c r="AL553" s="70"/>
      <c r="AM553" s="70"/>
      <c r="AN553" s="70"/>
      <c r="AP553" s="27"/>
      <c r="AR553" s="27"/>
      <c r="AS553" s="27"/>
    </row>
    <row r="554" spans="1:45">
      <c r="A554" s="45"/>
      <c r="B554" s="44"/>
      <c r="C554" s="44"/>
      <c r="D554" s="44"/>
      <c r="E554" s="44"/>
      <c r="F554" s="38"/>
      <c r="G554" s="38"/>
      <c r="H554" s="38"/>
      <c r="I554" s="59"/>
      <c r="J554" s="26"/>
      <c r="K554" s="26"/>
      <c r="L554" s="45"/>
      <c r="M554" s="38"/>
      <c r="N554" s="38"/>
      <c r="O554" s="68"/>
      <c r="P554" s="72"/>
      <c r="Q554" s="72"/>
      <c r="R554" s="30"/>
      <c r="S554" s="30"/>
      <c r="T554" s="30"/>
      <c r="U554" s="30"/>
      <c r="V554" s="77"/>
      <c r="W554" s="65"/>
      <c r="X554" s="69"/>
      <c r="AE554" s="41"/>
      <c r="AF554" s="41"/>
      <c r="AH554" s="41"/>
      <c r="AI554" s="41"/>
      <c r="AK554" s="70"/>
      <c r="AL554" s="70"/>
      <c r="AM554" s="70"/>
      <c r="AN554" s="70"/>
      <c r="AP554" s="27"/>
      <c r="AR554" s="27"/>
      <c r="AS554" s="27"/>
    </row>
    <row r="555" spans="1:45">
      <c r="A555" s="45"/>
      <c r="B555" s="44"/>
      <c r="C555" s="44"/>
      <c r="D555" s="44"/>
      <c r="E555" s="44"/>
      <c r="F555" s="38"/>
      <c r="G555" s="38"/>
      <c r="H555" s="38"/>
      <c r="I555" s="59"/>
      <c r="J555" s="26"/>
      <c r="K555" s="26"/>
      <c r="L555" s="45"/>
      <c r="M555" s="38"/>
      <c r="N555" s="38"/>
      <c r="O555" s="68"/>
      <c r="P555" s="72"/>
      <c r="Q555" s="72"/>
      <c r="R555" s="30"/>
      <c r="S555" s="30"/>
      <c r="T555" s="30"/>
      <c r="U555" s="30"/>
      <c r="V555" s="77"/>
      <c r="W555" s="65"/>
      <c r="X555" s="69"/>
      <c r="AE555" s="41"/>
      <c r="AF555" s="41"/>
      <c r="AH555" s="41"/>
      <c r="AI555" s="41"/>
      <c r="AK555" s="70"/>
      <c r="AL555" s="70"/>
      <c r="AM555" s="70"/>
      <c r="AN555" s="70"/>
      <c r="AP555" s="27"/>
      <c r="AR555" s="27"/>
      <c r="AS555" s="27"/>
    </row>
    <row r="556" spans="1:45">
      <c r="A556" s="45"/>
      <c r="B556" s="44"/>
      <c r="C556" s="44"/>
      <c r="D556" s="44"/>
      <c r="E556" s="44"/>
      <c r="F556" s="38"/>
      <c r="G556" s="38"/>
      <c r="H556" s="38"/>
      <c r="I556" s="59"/>
      <c r="J556" s="26"/>
      <c r="K556" s="26"/>
      <c r="L556" s="45"/>
      <c r="M556" s="38"/>
      <c r="N556" s="38"/>
      <c r="O556" s="68"/>
      <c r="P556" s="72"/>
      <c r="Q556" s="72"/>
      <c r="R556" s="30"/>
      <c r="S556" s="30"/>
      <c r="T556" s="30"/>
      <c r="U556" s="30"/>
      <c r="V556" s="77"/>
      <c r="W556" s="65"/>
      <c r="X556" s="69"/>
      <c r="AE556" s="41"/>
      <c r="AF556" s="41"/>
      <c r="AH556" s="41"/>
      <c r="AI556" s="41"/>
      <c r="AK556" s="70"/>
      <c r="AL556" s="70"/>
      <c r="AM556" s="70"/>
      <c r="AN556" s="70"/>
      <c r="AP556" s="27"/>
      <c r="AR556" s="27"/>
      <c r="AS556" s="27"/>
    </row>
    <row r="557" spans="1:45">
      <c r="A557" s="45"/>
      <c r="B557" s="44"/>
      <c r="C557" s="44"/>
      <c r="D557" s="44"/>
      <c r="E557" s="44"/>
      <c r="F557" s="38"/>
      <c r="G557" s="38"/>
      <c r="H557" s="38"/>
      <c r="I557" s="59"/>
      <c r="J557" s="26"/>
      <c r="K557" s="26"/>
      <c r="L557" s="45"/>
      <c r="M557" s="38"/>
      <c r="N557" s="38"/>
      <c r="O557" s="68"/>
      <c r="P557" s="72"/>
      <c r="Q557" s="72"/>
      <c r="R557" s="30"/>
      <c r="S557" s="30"/>
      <c r="T557" s="30"/>
      <c r="U557" s="30"/>
      <c r="V557" s="77"/>
      <c r="W557" s="65"/>
      <c r="X557" s="69"/>
      <c r="AE557" s="41"/>
      <c r="AF557" s="41"/>
      <c r="AH557" s="41"/>
      <c r="AI557" s="41"/>
      <c r="AK557" s="70"/>
      <c r="AL557" s="70"/>
      <c r="AM557" s="70"/>
      <c r="AN557" s="70"/>
      <c r="AP557" s="27"/>
      <c r="AR557" s="27"/>
      <c r="AS557" s="27"/>
    </row>
    <row r="558" spans="1:45">
      <c r="A558" s="45"/>
      <c r="B558" s="44"/>
      <c r="C558" s="44"/>
      <c r="D558" s="44"/>
      <c r="E558" s="44"/>
      <c r="F558" s="38"/>
      <c r="G558" s="38"/>
      <c r="H558" s="38"/>
      <c r="I558" s="59"/>
      <c r="J558" s="26"/>
      <c r="K558" s="26"/>
      <c r="L558" s="45"/>
      <c r="M558" s="38"/>
      <c r="N558" s="38"/>
      <c r="O558" s="68"/>
      <c r="P558" s="72"/>
      <c r="Q558" s="72"/>
      <c r="R558" s="30"/>
      <c r="S558" s="30"/>
      <c r="T558" s="30"/>
      <c r="U558" s="30"/>
      <c r="V558" s="77"/>
      <c r="W558" s="65"/>
      <c r="X558" s="69"/>
      <c r="AE558" s="41"/>
      <c r="AF558" s="41"/>
      <c r="AH558" s="41"/>
      <c r="AI558" s="41"/>
      <c r="AK558" s="70"/>
      <c r="AL558" s="70"/>
      <c r="AM558" s="70"/>
      <c r="AN558" s="70"/>
      <c r="AP558" s="27"/>
      <c r="AR558" s="27"/>
      <c r="AS558" s="27"/>
    </row>
    <row r="559" spans="1:45">
      <c r="A559" s="45"/>
      <c r="B559" s="44"/>
      <c r="C559" s="44"/>
      <c r="D559" s="44"/>
      <c r="E559" s="44"/>
      <c r="F559" s="38"/>
      <c r="G559" s="38"/>
      <c r="H559" s="38"/>
      <c r="I559" s="59"/>
      <c r="J559" s="26"/>
      <c r="K559" s="26"/>
      <c r="L559" s="45"/>
      <c r="M559" s="38"/>
      <c r="N559" s="38"/>
      <c r="O559" s="68"/>
      <c r="P559" s="72"/>
      <c r="Q559" s="72"/>
      <c r="R559" s="30"/>
      <c r="S559" s="30"/>
      <c r="T559" s="30"/>
      <c r="U559" s="30"/>
      <c r="V559" s="77"/>
      <c r="W559" s="65"/>
      <c r="X559" s="69"/>
      <c r="AE559" s="41"/>
      <c r="AF559" s="41"/>
      <c r="AH559" s="41"/>
      <c r="AI559" s="41"/>
      <c r="AK559" s="70"/>
      <c r="AL559" s="70"/>
      <c r="AM559" s="70"/>
      <c r="AN559" s="70"/>
      <c r="AP559" s="27"/>
      <c r="AR559" s="27"/>
      <c r="AS559" s="27"/>
    </row>
    <row r="560" spans="1:45">
      <c r="A560" s="45"/>
      <c r="B560" s="44"/>
      <c r="C560" s="44"/>
      <c r="D560" s="44"/>
      <c r="E560" s="44"/>
      <c r="F560" s="38"/>
      <c r="G560" s="38"/>
      <c r="H560" s="38"/>
      <c r="I560" s="59"/>
      <c r="J560" s="26"/>
      <c r="K560" s="26"/>
      <c r="L560" s="45"/>
      <c r="M560" s="38"/>
      <c r="N560" s="38"/>
      <c r="O560" s="68"/>
      <c r="P560" s="72"/>
      <c r="Q560" s="72"/>
      <c r="R560" s="30"/>
      <c r="S560" s="30"/>
      <c r="T560" s="30"/>
      <c r="U560" s="30"/>
      <c r="V560" s="77"/>
      <c r="W560" s="65"/>
      <c r="X560" s="69"/>
      <c r="AE560" s="41"/>
      <c r="AF560" s="41"/>
      <c r="AH560" s="41"/>
      <c r="AI560" s="41"/>
      <c r="AJ560" s="81"/>
      <c r="AK560" s="70"/>
      <c r="AL560" s="70"/>
      <c r="AM560" s="70"/>
      <c r="AN560" s="70"/>
      <c r="AP560" s="27"/>
      <c r="AR560" s="27"/>
      <c r="AS560" s="27"/>
    </row>
    <row r="561" spans="1:45">
      <c r="A561" s="45"/>
      <c r="B561" s="44"/>
      <c r="C561" s="44"/>
      <c r="D561" s="44"/>
      <c r="E561" s="44"/>
      <c r="F561" s="38"/>
      <c r="G561" s="38"/>
      <c r="H561" s="38"/>
      <c r="I561" s="59"/>
      <c r="J561" s="26"/>
      <c r="K561" s="26"/>
      <c r="L561" s="45"/>
      <c r="M561" s="38"/>
      <c r="N561" s="38"/>
      <c r="O561" s="68"/>
      <c r="P561" s="72"/>
      <c r="Q561" s="72"/>
      <c r="R561" s="30"/>
      <c r="S561" s="30"/>
      <c r="T561" s="30"/>
      <c r="U561" s="30"/>
      <c r="V561" s="77"/>
      <c r="W561" s="65"/>
      <c r="X561" s="69"/>
      <c r="AE561" s="41"/>
      <c r="AF561" s="41"/>
      <c r="AH561" s="41"/>
      <c r="AI561" s="41"/>
      <c r="AJ561" s="81"/>
      <c r="AK561" s="70"/>
      <c r="AL561" s="70"/>
      <c r="AM561" s="70"/>
      <c r="AN561" s="70"/>
      <c r="AP561" s="27"/>
      <c r="AR561" s="27"/>
      <c r="AS561" s="27"/>
    </row>
    <row r="562" spans="1:45">
      <c r="A562" s="45"/>
      <c r="B562" s="44"/>
      <c r="C562" s="44"/>
      <c r="D562" s="44"/>
      <c r="E562" s="44"/>
      <c r="F562" s="38"/>
      <c r="G562" s="38"/>
      <c r="H562" s="38"/>
      <c r="I562" s="59"/>
      <c r="J562" s="26"/>
      <c r="K562" s="26"/>
      <c r="L562" s="45"/>
      <c r="M562" s="38"/>
      <c r="N562" s="38"/>
      <c r="O562" s="68"/>
      <c r="P562" s="72"/>
      <c r="Q562" s="72"/>
      <c r="R562" s="30"/>
      <c r="S562" s="30"/>
      <c r="T562" s="30"/>
      <c r="U562" s="30"/>
      <c r="V562" s="77"/>
      <c r="W562" s="65"/>
      <c r="X562" s="69"/>
      <c r="AE562" s="41"/>
      <c r="AF562" s="41"/>
      <c r="AG562" s="41"/>
      <c r="AH562" s="41"/>
      <c r="AI562" s="41"/>
      <c r="AJ562" s="81"/>
      <c r="AK562" s="70"/>
      <c r="AL562" s="70"/>
      <c r="AM562" s="70"/>
      <c r="AN562" s="70"/>
      <c r="AP562" s="27"/>
      <c r="AR562" s="27"/>
      <c r="AS562" s="27"/>
    </row>
    <row r="563" spans="1:45">
      <c r="A563" s="45"/>
      <c r="B563" s="44"/>
      <c r="C563" s="44"/>
      <c r="D563" s="44"/>
      <c r="E563" s="44"/>
      <c r="F563" s="38"/>
      <c r="G563" s="38"/>
      <c r="H563" s="38"/>
      <c r="I563" s="59"/>
      <c r="J563" s="26"/>
      <c r="K563" s="26"/>
      <c r="L563" s="45"/>
      <c r="M563" s="38"/>
      <c r="N563" s="38"/>
      <c r="O563" s="68"/>
      <c r="P563" s="72"/>
      <c r="Q563" s="72"/>
      <c r="R563" s="30"/>
      <c r="S563" s="30"/>
      <c r="T563" s="30"/>
      <c r="U563" s="30"/>
      <c r="V563" s="77"/>
      <c r="W563" s="65"/>
      <c r="X563" s="69"/>
      <c r="AE563" s="41"/>
      <c r="AF563" s="41"/>
      <c r="AH563" s="41"/>
      <c r="AI563" s="41"/>
      <c r="AK563" s="70"/>
      <c r="AL563" s="70"/>
      <c r="AM563" s="70"/>
      <c r="AN563" s="70"/>
      <c r="AP563" s="27"/>
      <c r="AR563" s="27"/>
      <c r="AS563" s="27"/>
    </row>
    <row r="564" spans="1:45">
      <c r="A564" s="45"/>
      <c r="B564" s="44"/>
      <c r="C564" s="44"/>
      <c r="D564" s="44"/>
      <c r="E564" s="44"/>
      <c r="F564" s="38"/>
      <c r="G564" s="38"/>
      <c r="H564" s="38"/>
      <c r="I564" s="59"/>
      <c r="J564" s="26"/>
      <c r="K564" s="26"/>
      <c r="L564" s="45"/>
      <c r="M564" s="38"/>
      <c r="N564" s="38"/>
      <c r="O564" s="68"/>
      <c r="P564" s="72"/>
      <c r="Q564" s="72"/>
      <c r="R564" s="30"/>
      <c r="S564" s="30"/>
      <c r="T564" s="30"/>
      <c r="U564" s="30"/>
      <c r="V564" s="77"/>
      <c r="W564" s="65"/>
      <c r="X564" s="69"/>
      <c r="AE564" s="41"/>
      <c r="AF564" s="41"/>
      <c r="AH564" s="41"/>
      <c r="AI564" s="41"/>
      <c r="AK564" s="70"/>
      <c r="AL564" s="70"/>
      <c r="AM564" s="70"/>
      <c r="AN564" s="70"/>
      <c r="AP564" s="27"/>
      <c r="AR564" s="27"/>
      <c r="AS564" s="27"/>
    </row>
    <row r="565" spans="1:45">
      <c r="A565" s="45"/>
      <c r="B565" s="44"/>
      <c r="C565" s="44"/>
      <c r="D565" s="44"/>
      <c r="E565" s="44"/>
      <c r="F565" s="38"/>
      <c r="G565" s="38"/>
      <c r="H565" s="38"/>
      <c r="I565" s="59"/>
      <c r="J565" s="26"/>
      <c r="K565" s="26"/>
      <c r="L565" s="45"/>
      <c r="M565" s="38"/>
      <c r="N565" s="38"/>
      <c r="O565" s="68"/>
      <c r="P565" s="72"/>
      <c r="Q565" s="72"/>
      <c r="R565" s="30"/>
      <c r="S565" s="30"/>
      <c r="T565" s="30"/>
      <c r="U565" s="30"/>
      <c r="V565" s="77"/>
      <c r="W565" s="65"/>
      <c r="X565" s="69"/>
      <c r="AE565" s="41"/>
      <c r="AF565" s="41"/>
      <c r="AH565" s="41"/>
      <c r="AI565" s="41"/>
      <c r="AK565" s="70"/>
      <c r="AL565" s="70"/>
      <c r="AM565" s="70"/>
      <c r="AN565" s="70"/>
      <c r="AP565" s="27"/>
      <c r="AR565" s="27"/>
      <c r="AS565" s="27"/>
    </row>
    <row r="566" spans="1:45">
      <c r="A566" s="45"/>
      <c r="B566" s="44"/>
      <c r="C566" s="44"/>
      <c r="D566" s="44"/>
      <c r="E566" s="44"/>
      <c r="F566" s="38"/>
      <c r="G566" s="38"/>
      <c r="H566" s="38"/>
      <c r="I566" s="59"/>
      <c r="J566" s="26"/>
      <c r="K566" s="26"/>
      <c r="L566" s="45"/>
      <c r="M566" s="38"/>
      <c r="N566" s="38"/>
      <c r="O566" s="68"/>
      <c r="P566" s="72"/>
      <c r="Q566" s="72"/>
      <c r="R566" s="30"/>
      <c r="S566" s="30"/>
      <c r="T566" s="30"/>
      <c r="U566" s="30"/>
      <c r="V566" s="77"/>
      <c r="W566" s="65"/>
      <c r="X566" s="69"/>
      <c r="AE566" s="41"/>
      <c r="AF566" s="41"/>
      <c r="AH566" s="41"/>
      <c r="AI566" s="41"/>
      <c r="AK566" s="70"/>
      <c r="AL566" s="70"/>
      <c r="AM566" s="70"/>
      <c r="AN566" s="70"/>
      <c r="AP566" s="27"/>
      <c r="AR566" s="27"/>
      <c r="AS566" s="27"/>
    </row>
    <row r="567" spans="1:45">
      <c r="A567" s="45"/>
      <c r="B567" s="44"/>
      <c r="C567" s="44"/>
      <c r="D567" s="44"/>
      <c r="E567" s="44"/>
      <c r="F567" s="38"/>
      <c r="G567" s="38"/>
      <c r="H567" s="38"/>
      <c r="I567" s="59"/>
      <c r="J567" s="26"/>
      <c r="K567" s="26"/>
      <c r="L567" s="45"/>
      <c r="M567" s="38"/>
      <c r="N567" s="38"/>
      <c r="O567" s="68"/>
      <c r="P567" s="72"/>
      <c r="Q567" s="72"/>
      <c r="R567" s="30"/>
      <c r="S567" s="30"/>
      <c r="T567" s="30"/>
      <c r="U567" s="30"/>
      <c r="V567" s="77"/>
      <c r="W567" s="65"/>
      <c r="X567" s="69"/>
      <c r="AE567" s="41"/>
      <c r="AF567" s="41"/>
      <c r="AH567" s="41"/>
      <c r="AI567" s="41"/>
      <c r="AK567" s="70"/>
      <c r="AL567" s="70"/>
      <c r="AM567" s="70"/>
      <c r="AN567" s="70"/>
      <c r="AP567" s="27"/>
      <c r="AR567" s="27"/>
      <c r="AS567" s="27"/>
    </row>
    <row r="568" spans="1:45">
      <c r="A568" s="45"/>
      <c r="B568" s="44"/>
      <c r="C568" s="44"/>
      <c r="D568" s="44"/>
      <c r="E568" s="44"/>
      <c r="F568" s="38"/>
      <c r="G568" s="38"/>
      <c r="H568" s="38"/>
      <c r="I568" s="59"/>
      <c r="J568" s="26"/>
      <c r="K568" s="26"/>
      <c r="L568" s="45"/>
      <c r="M568" s="38"/>
      <c r="N568" s="38"/>
      <c r="O568" s="68"/>
      <c r="P568" s="72"/>
      <c r="Q568" s="72"/>
      <c r="R568" s="30"/>
      <c r="S568" s="30"/>
      <c r="T568" s="30"/>
      <c r="U568" s="30"/>
      <c r="V568" s="77"/>
      <c r="W568" s="65"/>
      <c r="X568" s="69"/>
      <c r="AE568" s="41"/>
      <c r="AF568" s="41"/>
      <c r="AH568" s="41"/>
      <c r="AI568" s="41"/>
      <c r="AK568" s="70"/>
      <c r="AL568" s="70"/>
      <c r="AM568" s="70"/>
      <c r="AN568" s="70"/>
      <c r="AP568" s="27"/>
      <c r="AR568" s="27"/>
      <c r="AS568" s="27"/>
    </row>
    <row r="569" spans="1:45">
      <c r="A569" s="45"/>
      <c r="B569" s="44"/>
      <c r="C569" s="44"/>
      <c r="D569" s="44"/>
      <c r="E569" s="44"/>
      <c r="F569" s="38"/>
      <c r="G569" s="38"/>
      <c r="H569" s="38"/>
      <c r="I569" s="59"/>
      <c r="J569" s="26"/>
      <c r="K569" s="26"/>
      <c r="L569" s="45"/>
      <c r="M569" s="38"/>
      <c r="N569" s="38"/>
      <c r="O569" s="68"/>
      <c r="P569" s="72"/>
      <c r="Q569" s="72"/>
      <c r="R569" s="30"/>
      <c r="S569" s="30"/>
      <c r="T569" s="30"/>
      <c r="U569" s="30"/>
      <c r="V569" s="77"/>
      <c r="W569" s="65"/>
      <c r="X569" s="69"/>
      <c r="AE569" s="41"/>
      <c r="AF569" s="41"/>
      <c r="AH569" s="41"/>
      <c r="AI569" s="41"/>
      <c r="AK569" s="70"/>
      <c r="AL569" s="70"/>
      <c r="AM569" s="70"/>
      <c r="AN569" s="70"/>
      <c r="AP569" s="27"/>
      <c r="AR569" s="27"/>
      <c r="AS569" s="27"/>
    </row>
    <row r="570" spans="1:45">
      <c r="A570" s="45"/>
      <c r="B570" s="44"/>
      <c r="C570" s="44"/>
      <c r="D570" s="44"/>
      <c r="E570" s="44"/>
      <c r="F570" s="38"/>
      <c r="G570" s="38"/>
      <c r="H570" s="38"/>
      <c r="I570" s="59"/>
      <c r="J570" s="26"/>
      <c r="K570" s="26"/>
      <c r="L570" s="45"/>
      <c r="M570" s="38"/>
      <c r="N570" s="38"/>
      <c r="O570" s="68"/>
      <c r="P570" s="72"/>
      <c r="Q570" s="72"/>
      <c r="R570" s="30"/>
      <c r="S570" s="30"/>
      <c r="T570" s="30"/>
      <c r="U570" s="30"/>
      <c r="V570" s="77"/>
      <c r="W570" s="65"/>
      <c r="X570" s="69"/>
      <c r="AE570" s="41"/>
      <c r="AF570" s="41"/>
      <c r="AH570" s="41"/>
      <c r="AI570" s="41"/>
      <c r="AK570" s="70"/>
      <c r="AL570" s="70"/>
      <c r="AM570" s="70"/>
      <c r="AN570" s="70"/>
      <c r="AP570" s="27"/>
      <c r="AR570" s="27"/>
      <c r="AS570" s="27"/>
    </row>
    <row r="571" spans="1:45">
      <c r="A571" s="45"/>
      <c r="B571" s="44"/>
      <c r="C571" s="44"/>
      <c r="D571" s="44"/>
      <c r="E571" s="44"/>
      <c r="F571" s="38"/>
      <c r="G571" s="38"/>
      <c r="H571" s="38"/>
      <c r="I571" s="59"/>
      <c r="J571" s="26"/>
      <c r="K571" s="26"/>
      <c r="L571" s="45"/>
      <c r="M571" s="38"/>
      <c r="N571" s="38"/>
      <c r="O571" s="68"/>
      <c r="P571" s="72"/>
      <c r="Q571" s="72"/>
      <c r="R571" s="30"/>
      <c r="S571" s="30"/>
      <c r="T571" s="30"/>
      <c r="U571" s="30"/>
      <c r="V571" s="77"/>
      <c r="W571" s="65"/>
      <c r="X571" s="69"/>
      <c r="AE571" s="41"/>
      <c r="AF571" s="41"/>
      <c r="AH571" s="41"/>
      <c r="AI571" s="41"/>
      <c r="AK571" s="70"/>
      <c r="AL571" s="70"/>
      <c r="AM571" s="70"/>
      <c r="AN571" s="70"/>
      <c r="AP571" s="27"/>
      <c r="AR571" s="27"/>
      <c r="AS571" s="27"/>
    </row>
    <row r="572" spans="1:45">
      <c r="A572" s="45"/>
      <c r="B572" s="44"/>
      <c r="C572" s="44"/>
      <c r="D572" s="44"/>
      <c r="E572" s="44"/>
      <c r="F572" s="38"/>
      <c r="G572" s="38"/>
      <c r="H572" s="38"/>
      <c r="I572" s="59"/>
      <c r="J572" s="26"/>
      <c r="K572" s="26"/>
      <c r="L572" s="45"/>
      <c r="M572" s="38"/>
      <c r="N572" s="38"/>
      <c r="O572" s="68"/>
      <c r="P572" s="72"/>
      <c r="Q572" s="72"/>
      <c r="R572" s="30"/>
      <c r="S572" s="30"/>
      <c r="T572" s="30"/>
      <c r="U572" s="30"/>
      <c r="V572" s="77"/>
      <c r="W572" s="65"/>
      <c r="X572" s="69"/>
      <c r="AE572" s="41"/>
      <c r="AF572" s="41"/>
      <c r="AH572" s="41"/>
      <c r="AI572" s="41"/>
      <c r="AK572" s="70"/>
      <c r="AL572" s="70"/>
      <c r="AM572" s="70"/>
      <c r="AN572" s="70"/>
      <c r="AP572" s="27"/>
      <c r="AR572" s="27"/>
      <c r="AS572" s="27"/>
    </row>
    <row r="573" spans="1:45">
      <c r="A573" s="45"/>
      <c r="B573" s="44"/>
      <c r="C573" s="44"/>
      <c r="D573" s="44"/>
      <c r="E573" s="44"/>
      <c r="F573" s="38"/>
      <c r="G573" s="38"/>
      <c r="H573" s="38"/>
      <c r="I573" s="59"/>
      <c r="J573" s="26"/>
      <c r="K573" s="26"/>
      <c r="L573" s="45"/>
      <c r="M573" s="38"/>
      <c r="N573" s="38"/>
      <c r="O573" s="68"/>
      <c r="P573" s="72"/>
      <c r="Q573" s="72"/>
      <c r="R573" s="30"/>
      <c r="S573" s="30"/>
      <c r="T573" s="30"/>
      <c r="U573" s="30"/>
      <c r="V573" s="77"/>
      <c r="W573" s="65"/>
      <c r="X573" s="69"/>
      <c r="AE573" s="41"/>
      <c r="AF573" s="41"/>
      <c r="AH573" s="41"/>
      <c r="AI573" s="41"/>
      <c r="AK573" s="70"/>
      <c r="AL573" s="70"/>
      <c r="AM573" s="70"/>
      <c r="AN573" s="70"/>
      <c r="AP573" s="27"/>
      <c r="AR573" s="27"/>
      <c r="AS573" s="27"/>
    </row>
    <row r="574" spans="1:45">
      <c r="A574" s="45"/>
      <c r="B574" s="44"/>
      <c r="C574" s="44"/>
      <c r="D574" s="44"/>
      <c r="E574" s="44"/>
      <c r="F574" s="38"/>
      <c r="G574" s="38"/>
      <c r="H574" s="38"/>
      <c r="I574" s="59"/>
      <c r="J574" s="26"/>
      <c r="K574" s="26"/>
      <c r="L574" s="45"/>
      <c r="M574" s="38"/>
      <c r="N574" s="38"/>
      <c r="O574" s="68"/>
      <c r="P574" s="72"/>
      <c r="Q574" s="72"/>
      <c r="R574" s="30"/>
      <c r="S574" s="30"/>
      <c r="T574" s="30"/>
      <c r="U574" s="30"/>
      <c r="V574" s="77"/>
      <c r="W574" s="65"/>
      <c r="X574" s="69"/>
      <c r="AE574" s="41"/>
      <c r="AF574" s="41"/>
      <c r="AH574" s="41"/>
      <c r="AI574" s="41"/>
      <c r="AK574" s="70"/>
      <c r="AL574" s="70"/>
      <c r="AM574" s="70"/>
      <c r="AN574" s="70"/>
      <c r="AP574" s="27"/>
      <c r="AR574" s="27"/>
      <c r="AS574" s="27"/>
    </row>
    <row r="575" spans="1:45">
      <c r="A575" s="45"/>
      <c r="B575" s="44"/>
      <c r="C575" s="44"/>
      <c r="D575" s="44"/>
      <c r="E575" s="44"/>
      <c r="F575" s="38"/>
      <c r="G575" s="38"/>
      <c r="H575" s="38"/>
      <c r="I575" s="59"/>
      <c r="J575" s="26"/>
      <c r="K575" s="26"/>
      <c r="L575" s="45"/>
      <c r="M575" s="38"/>
      <c r="N575" s="38"/>
      <c r="O575" s="68"/>
      <c r="P575" s="72"/>
      <c r="Q575" s="72"/>
      <c r="R575" s="30"/>
      <c r="S575" s="30"/>
      <c r="T575" s="30"/>
      <c r="U575" s="30"/>
      <c r="V575" s="77"/>
      <c r="W575" s="65"/>
      <c r="X575" s="69"/>
      <c r="AE575" s="41"/>
      <c r="AF575" s="41"/>
      <c r="AH575" s="41"/>
      <c r="AI575" s="41"/>
      <c r="AK575" s="70"/>
      <c r="AL575" s="70"/>
      <c r="AM575" s="70"/>
      <c r="AN575" s="70"/>
      <c r="AP575" s="27"/>
      <c r="AR575" s="27"/>
      <c r="AS575" s="27"/>
    </row>
    <row r="576" spans="1:45">
      <c r="A576" s="45"/>
      <c r="B576" s="44"/>
      <c r="C576" s="44"/>
      <c r="D576" s="44"/>
      <c r="E576" s="44"/>
      <c r="F576" s="38"/>
      <c r="G576" s="38"/>
      <c r="H576" s="38"/>
      <c r="I576" s="59"/>
      <c r="J576" s="26"/>
      <c r="K576" s="26"/>
      <c r="L576" s="45"/>
      <c r="M576" s="38"/>
      <c r="N576" s="38"/>
      <c r="O576" s="68"/>
      <c r="P576" s="72"/>
      <c r="Q576" s="72"/>
      <c r="R576" s="30"/>
      <c r="S576" s="30"/>
      <c r="T576" s="30"/>
      <c r="U576" s="30"/>
      <c r="V576" s="77"/>
      <c r="W576" s="65"/>
      <c r="X576" s="69"/>
      <c r="AE576" s="41"/>
      <c r="AF576" s="41"/>
      <c r="AH576" s="41"/>
      <c r="AI576" s="41"/>
      <c r="AK576" s="70"/>
      <c r="AL576" s="70"/>
      <c r="AM576" s="70"/>
      <c r="AN576" s="70"/>
      <c r="AP576" s="27"/>
      <c r="AR576" s="27"/>
      <c r="AS576" s="27"/>
    </row>
    <row r="577" spans="1:45">
      <c r="A577" s="45"/>
      <c r="B577" s="44"/>
      <c r="C577" s="44"/>
      <c r="D577" s="44"/>
      <c r="E577" s="44"/>
      <c r="F577" s="38"/>
      <c r="G577" s="38"/>
      <c r="H577" s="38"/>
      <c r="I577" s="59"/>
      <c r="J577" s="26"/>
      <c r="K577" s="26"/>
      <c r="L577" s="45"/>
      <c r="M577" s="38"/>
      <c r="N577" s="38"/>
      <c r="O577" s="68"/>
      <c r="P577" s="72"/>
      <c r="Q577" s="72"/>
      <c r="R577" s="30"/>
      <c r="S577" s="30"/>
      <c r="T577" s="30"/>
      <c r="U577" s="30"/>
      <c r="V577" s="77"/>
      <c r="W577" s="65"/>
      <c r="X577" s="69"/>
      <c r="AE577" s="41"/>
      <c r="AF577" s="41"/>
      <c r="AH577" s="41"/>
      <c r="AI577" s="41"/>
      <c r="AK577" s="70"/>
      <c r="AL577" s="70"/>
      <c r="AM577" s="70"/>
      <c r="AN577" s="70"/>
      <c r="AP577" s="27"/>
      <c r="AR577" s="27"/>
      <c r="AS577" s="27"/>
    </row>
    <row r="578" spans="1:45">
      <c r="A578" s="45"/>
      <c r="B578" s="44"/>
      <c r="C578" s="44"/>
      <c r="D578" s="44"/>
      <c r="E578" s="44"/>
      <c r="F578" s="38"/>
      <c r="G578" s="38"/>
      <c r="H578" s="38"/>
      <c r="I578" s="59"/>
      <c r="J578" s="26"/>
      <c r="K578" s="26"/>
      <c r="L578" s="45"/>
      <c r="M578" s="38"/>
      <c r="N578" s="38"/>
      <c r="O578" s="68"/>
      <c r="P578" s="72"/>
      <c r="Q578" s="72"/>
      <c r="R578" s="30"/>
      <c r="S578" s="30"/>
      <c r="T578" s="30"/>
      <c r="U578" s="30"/>
      <c r="V578" s="77"/>
      <c r="W578" s="65"/>
      <c r="X578" s="69"/>
      <c r="AE578" s="41"/>
      <c r="AF578" s="41"/>
      <c r="AH578" s="41"/>
      <c r="AI578" s="41"/>
      <c r="AK578" s="70"/>
      <c r="AL578" s="70"/>
      <c r="AM578" s="70"/>
      <c r="AN578" s="70"/>
      <c r="AP578" s="27"/>
      <c r="AR578" s="27"/>
      <c r="AS578" s="27"/>
    </row>
    <row r="579" spans="1:45">
      <c r="A579" s="45"/>
      <c r="B579" s="44"/>
      <c r="C579" s="44"/>
      <c r="D579" s="44"/>
      <c r="E579" s="44"/>
      <c r="F579" s="38"/>
      <c r="G579" s="38"/>
      <c r="H579" s="38"/>
      <c r="I579" s="59"/>
      <c r="J579" s="26"/>
      <c r="K579" s="26"/>
      <c r="L579" s="45"/>
      <c r="M579" s="38"/>
      <c r="N579" s="38"/>
      <c r="O579" s="68"/>
      <c r="P579" s="72"/>
      <c r="Q579" s="72"/>
      <c r="R579" s="30"/>
      <c r="S579" s="30"/>
      <c r="T579" s="30"/>
      <c r="U579" s="30"/>
      <c r="V579" s="77"/>
      <c r="W579" s="65"/>
      <c r="X579" s="69"/>
      <c r="AE579" s="41"/>
      <c r="AF579" s="41"/>
      <c r="AH579" s="41"/>
      <c r="AI579" s="41"/>
      <c r="AK579" s="70"/>
      <c r="AL579" s="70"/>
      <c r="AM579" s="70"/>
      <c r="AN579" s="70"/>
      <c r="AP579" s="27"/>
      <c r="AR579" s="27"/>
      <c r="AS579" s="27"/>
    </row>
    <row r="580" spans="1:45">
      <c r="A580" s="45"/>
      <c r="B580" s="44"/>
      <c r="C580" s="44"/>
      <c r="D580" s="44"/>
      <c r="E580" s="44"/>
      <c r="F580" s="38"/>
      <c r="G580" s="38"/>
      <c r="H580" s="38"/>
      <c r="I580" s="59"/>
      <c r="J580" s="26"/>
      <c r="K580" s="26"/>
      <c r="L580" s="45"/>
      <c r="M580" s="38"/>
      <c r="N580" s="38"/>
      <c r="O580" s="68"/>
      <c r="P580" s="72"/>
      <c r="Q580" s="72"/>
      <c r="R580" s="30"/>
      <c r="S580" s="30"/>
      <c r="T580" s="30"/>
      <c r="U580" s="30"/>
      <c r="V580" s="77"/>
      <c r="W580" s="65"/>
      <c r="X580" s="69"/>
      <c r="AE580" s="41"/>
      <c r="AF580" s="41"/>
      <c r="AH580" s="41"/>
      <c r="AI580" s="41"/>
      <c r="AK580" s="70"/>
      <c r="AL580" s="70"/>
      <c r="AM580" s="70"/>
      <c r="AN580" s="70"/>
      <c r="AP580" s="27"/>
      <c r="AR580" s="27"/>
      <c r="AS580" s="27"/>
    </row>
    <row r="581" spans="1:45">
      <c r="A581" s="45"/>
      <c r="B581" s="44"/>
      <c r="C581" s="44"/>
      <c r="D581" s="44"/>
      <c r="E581" s="44"/>
      <c r="F581" s="38"/>
      <c r="G581" s="38"/>
      <c r="H581" s="38"/>
      <c r="I581" s="59"/>
      <c r="J581" s="26"/>
      <c r="K581" s="26"/>
      <c r="L581" s="45"/>
      <c r="M581" s="38"/>
      <c r="N581" s="38"/>
      <c r="O581" s="68"/>
      <c r="P581" s="72"/>
      <c r="Q581" s="72"/>
      <c r="R581" s="30"/>
      <c r="S581" s="30"/>
      <c r="T581" s="30"/>
      <c r="U581" s="30"/>
      <c r="V581" s="77"/>
      <c r="W581" s="65"/>
      <c r="X581" s="69"/>
      <c r="AE581" s="41"/>
      <c r="AF581" s="41"/>
      <c r="AH581" s="41"/>
      <c r="AI581" s="41"/>
      <c r="AK581" s="70"/>
      <c r="AL581" s="70"/>
      <c r="AM581" s="70"/>
      <c r="AN581" s="70"/>
      <c r="AP581" s="27"/>
      <c r="AR581" s="27"/>
      <c r="AS581" s="27"/>
    </row>
    <row r="582" spans="1:45">
      <c r="A582" s="45"/>
      <c r="B582" s="44"/>
      <c r="C582" s="44"/>
      <c r="D582" s="44"/>
      <c r="E582" s="44"/>
      <c r="F582" s="38"/>
      <c r="G582" s="38"/>
      <c r="H582" s="38"/>
      <c r="I582" s="59"/>
      <c r="J582" s="26"/>
      <c r="K582" s="26"/>
      <c r="L582" s="45"/>
      <c r="M582" s="38"/>
      <c r="N582" s="38"/>
      <c r="O582" s="68"/>
      <c r="P582" s="72"/>
      <c r="Q582" s="72"/>
      <c r="R582" s="30"/>
      <c r="S582" s="30"/>
      <c r="T582" s="30"/>
      <c r="U582" s="30"/>
      <c r="V582" s="77"/>
      <c r="W582" s="65"/>
      <c r="X582" s="69"/>
      <c r="AE582" s="41"/>
      <c r="AF582" s="41"/>
      <c r="AG582" s="41"/>
      <c r="AH582" s="41"/>
      <c r="AI582" s="41"/>
      <c r="AJ582" s="81"/>
      <c r="AK582" s="70"/>
      <c r="AL582" s="70"/>
      <c r="AM582" s="70"/>
      <c r="AN582" s="70"/>
      <c r="AP582" s="27"/>
      <c r="AR582" s="27"/>
      <c r="AS582" s="27"/>
    </row>
    <row r="583" spans="1:45">
      <c r="A583" s="45"/>
      <c r="B583" s="44"/>
      <c r="C583" s="44"/>
      <c r="D583" s="44"/>
      <c r="E583" s="44"/>
      <c r="F583" s="38"/>
      <c r="G583" s="38"/>
      <c r="H583" s="38"/>
      <c r="I583" s="59"/>
      <c r="J583" s="26"/>
      <c r="K583" s="26"/>
      <c r="L583" s="45"/>
      <c r="M583" s="38"/>
      <c r="N583" s="38"/>
      <c r="O583" s="68"/>
      <c r="P583" s="72"/>
      <c r="Q583" s="72"/>
      <c r="R583" s="30"/>
      <c r="S583" s="30"/>
      <c r="T583" s="30"/>
      <c r="U583" s="30"/>
      <c r="V583" s="77"/>
      <c r="W583" s="65"/>
      <c r="X583" s="69"/>
      <c r="AE583" s="41"/>
      <c r="AF583" s="41"/>
      <c r="AH583" s="41"/>
      <c r="AI583" s="41"/>
      <c r="AK583" s="70"/>
      <c r="AL583" s="70"/>
      <c r="AM583" s="70"/>
      <c r="AN583" s="70"/>
      <c r="AP583" s="27"/>
      <c r="AR583" s="27"/>
      <c r="AS583" s="27"/>
    </row>
    <row r="584" spans="1:45">
      <c r="A584" s="45"/>
      <c r="B584" s="44"/>
      <c r="C584" s="44"/>
      <c r="D584" s="44"/>
      <c r="E584" s="44"/>
      <c r="F584" s="38"/>
      <c r="G584" s="38"/>
      <c r="H584" s="38"/>
      <c r="I584" s="59"/>
      <c r="J584" s="26"/>
      <c r="K584" s="26"/>
      <c r="L584" s="45"/>
      <c r="M584" s="38"/>
      <c r="N584" s="38"/>
      <c r="O584" s="68"/>
      <c r="P584" s="72"/>
      <c r="Q584" s="72"/>
      <c r="R584" s="30"/>
      <c r="S584" s="30"/>
      <c r="T584" s="30"/>
      <c r="U584" s="30"/>
      <c r="V584" s="77"/>
      <c r="W584" s="65"/>
      <c r="X584" s="69"/>
      <c r="AE584" s="41"/>
      <c r="AF584" s="41"/>
      <c r="AH584" s="41"/>
      <c r="AI584" s="41"/>
      <c r="AK584" s="70"/>
      <c r="AL584" s="70"/>
      <c r="AM584" s="70"/>
      <c r="AN584" s="70"/>
      <c r="AP584" s="27"/>
      <c r="AR584" s="27"/>
      <c r="AS584" s="27"/>
    </row>
    <row r="585" spans="1:45">
      <c r="A585" s="45"/>
      <c r="B585" s="44"/>
      <c r="C585" s="44"/>
      <c r="D585" s="44"/>
      <c r="E585" s="44"/>
      <c r="F585" s="38"/>
      <c r="G585" s="38"/>
      <c r="H585" s="38"/>
      <c r="I585" s="59"/>
      <c r="J585" s="26"/>
      <c r="K585" s="26"/>
      <c r="L585" s="45"/>
      <c r="M585" s="38"/>
      <c r="N585" s="38"/>
      <c r="O585" s="68"/>
      <c r="P585" s="72"/>
      <c r="Q585" s="72"/>
      <c r="R585" s="30"/>
      <c r="S585" s="30"/>
      <c r="T585" s="30"/>
      <c r="U585" s="30"/>
      <c r="V585" s="77"/>
      <c r="W585" s="65"/>
      <c r="X585" s="69"/>
      <c r="AE585" s="41"/>
      <c r="AF585" s="41"/>
      <c r="AH585" s="41"/>
      <c r="AI585" s="41"/>
      <c r="AK585" s="70"/>
      <c r="AL585" s="70"/>
      <c r="AM585" s="70"/>
      <c r="AN585" s="70"/>
      <c r="AP585" s="27"/>
      <c r="AR585" s="27"/>
      <c r="AS585" s="27"/>
    </row>
    <row r="586" spans="1:45">
      <c r="A586" s="45"/>
      <c r="B586" s="44"/>
      <c r="C586" s="44"/>
      <c r="D586" s="44"/>
      <c r="E586" s="44"/>
      <c r="F586" s="38"/>
      <c r="G586" s="38"/>
      <c r="H586" s="38"/>
      <c r="I586" s="59"/>
      <c r="J586" s="26"/>
      <c r="K586" s="26"/>
      <c r="L586" s="45"/>
      <c r="M586" s="38"/>
      <c r="N586" s="38"/>
      <c r="O586" s="68"/>
      <c r="P586" s="72"/>
      <c r="Q586" s="72"/>
      <c r="R586" s="30"/>
      <c r="S586" s="30"/>
      <c r="T586" s="30"/>
      <c r="U586" s="30"/>
      <c r="V586" s="77"/>
      <c r="W586" s="65"/>
      <c r="X586" s="69"/>
      <c r="AE586" s="41"/>
      <c r="AF586" s="41"/>
      <c r="AH586" s="41"/>
      <c r="AI586" s="41"/>
      <c r="AK586" s="70"/>
      <c r="AL586" s="70"/>
      <c r="AM586" s="70"/>
      <c r="AN586" s="70"/>
      <c r="AP586" s="27"/>
      <c r="AR586" s="27"/>
      <c r="AS586" s="27"/>
    </row>
    <row r="587" spans="1:45">
      <c r="A587" s="45"/>
      <c r="B587" s="44"/>
      <c r="C587" s="44"/>
      <c r="D587" s="44"/>
      <c r="E587" s="44"/>
      <c r="F587" s="38"/>
      <c r="G587" s="38"/>
      <c r="H587" s="38"/>
      <c r="I587" s="59"/>
      <c r="J587" s="26"/>
      <c r="K587" s="26"/>
      <c r="L587" s="45"/>
      <c r="M587" s="38"/>
      <c r="N587" s="38"/>
      <c r="O587" s="68"/>
      <c r="P587" s="72"/>
      <c r="Q587" s="72"/>
      <c r="R587" s="30"/>
      <c r="S587" s="30"/>
      <c r="T587" s="30"/>
      <c r="U587" s="30"/>
      <c r="V587" s="77"/>
      <c r="W587" s="65"/>
      <c r="X587" s="69"/>
      <c r="AE587" s="41"/>
      <c r="AF587" s="41"/>
      <c r="AH587" s="41"/>
      <c r="AI587" s="41"/>
      <c r="AK587" s="70"/>
      <c r="AL587" s="70"/>
      <c r="AM587" s="70"/>
      <c r="AN587" s="70"/>
      <c r="AP587" s="27"/>
      <c r="AR587" s="27"/>
      <c r="AS587" s="27"/>
    </row>
    <row r="588" spans="1:45">
      <c r="A588" s="45"/>
      <c r="B588" s="44"/>
      <c r="C588" s="44"/>
      <c r="D588" s="44"/>
      <c r="E588" s="44"/>
      <c r="F588" s="38"/>
      <c r="G588" s="38"/>
      <c r="H588" s="38"/>
      <c r="I588" s="59"/>
      <c r="J588" s="26"/>
      <c r="K588" s="26"/>
      <c r="L588" s="45"/>
      <c r="M588" s="38"/>
      <c r="N588" s="38"/>
      <c r="O588" s="68"/>
      <c r="P588" s="72"/>
      <c r="Q588" s="72"/>
      <c r="R588" s="30"/>
      <c r="S588" s="30"/>
      <c r="T588" s="30"/>
      <c r="U588" s="30"/>
      <c r="V588" s="77"/>
      <c r="W588" s="65"/>
      <c r="X588" s="69"/>
      <c r="AE588" s="41"/>
      <c r="AF588" s="41"/>
      <c r="AH588" s="41"/>
      <c r="AI588" s="41"/>
      <c r="AK588" s="70"/>
      <c r="AL588" s="70"/>
      <c r="AM588" s="70"/>
      <c r="AN588" s="70"/>
      <c r="AP588" s="27"/>
      <c r="AR588" s="27"/>
      <c r="AS588" s="27"/>
    </row>
    <row r="589" spans="1:45">
      <c r="A589" s="45"/>
      <c r="B589" s="44"/>
      <c r="C589" s="44"/>
      <c r="D589" s="44"/>
      <c r="E589" s="44"/>
      <c r="F589" s="38"/>
      <c r="G589" s="38"/>
      <c r="H589" s="38"/>
      <c r="I589" s="59"/>
      <c r="J589" s="26"/>
      <c r="K589" s="26"/>
      <c r="L589" s="45"/>
      <c r="M589" s="38"/>
      <c r="N589" s="38"/>
      <c r="O589" s="68"/>
      <c r="P589" s="72"/>
      <c r="Q589" s="72"/>
      <c r="R589" s="30"/>
      <c r="S589" s="30"/>
      <c r="T589" s="30"/>
      <c r="U589" s="30"/>
      <c r="V589" s="77"/>
      <c r="W589" s="65"/>
      <c r="X589" s="69"/>
      <c r="AE589" s="41"/>
      <c r="AF589" s="41"/>
      <c r="AH589" s="41"/>
      <c r="AI589" s="41"/>
      <c r="AK589" s="70"/>
      <c r="AL589" s="70"/>
      <c r="AM589" s="70"/>
      <c r="AN589" s="70"/>
      <c r="AP589" s="27"/>
      <c r="AR589" s="27"/>
      <c r="AS589" s="27"/>
    </row>
    <row r="590" spans="1:45">
      <c r="A590" s="45"/>
      <c r="B590" s="44"/>
      <c r="C590" s="44"/>
      <c r="D590" s="44"/>
      <c r="E590" s="44"/>
      <c r="F590" s="38"/>
      <c r="G590" s="38"/>
      <c r="H590" s="38"/>
      <c r="I590" s="59"/>
      <c r="J590" s="26"/>
      <c r="K590" s="26"/>
      <c r="L590" s="45"/>
      <c r="M590" s="38"/>
      <c r="N590" s="38"/>
      <c r="O590" s="68"/>
      <c r="P590" s="72"/>
      <c r="Q590" s="72"/>
      <c r="R590" s="30"/>
      <c r="S590" s="30"/>
      <c r="T590" s="30"/>
      <c r="U590" s="30"/>
      <c r="V590" s="77"/>
      <c r="W590" s="65"/>
      <c r="X590" s="69"/>
      <c r="AE590" s="41"/>
      <c r="AF590" s="41"/>
      <c r="AH590" s="41"/>
      <c r="AI590" s="41"/>
      <c r="AK590" s="70"/>
      <c r="AL590" s="70"/>
      <c r="AM590" s="70"/>
      <c r="AN590" s="70"/>
      <c r="AP590" s="27"/>
      <c r="AR590" s="27"/>
      <c r="AS590" s="27"/>
    </row>
    <row r="591" spans="1:45">
      <c r="A591" s="45"/>
      <c r="B591" s="44"/>
      <c r="C591" s="44"/>
      <c r="D591" s="44"/>
      <c r="E591" s="44"/>
      <c r="F591" s="38"/>
      <c r="G591" s="38"/>
      <c r="H591" s="38"/>
      <c r="I591" s="59"/>
      <c r="J591" s="26"/>
      <c r="K591" s="26"/>
      <c r="L591" s="45"/>
      <c r="M591" s="38"/>
      <c r="N591" s="38"/>
      <c r="O591" s="68"/>
      <c r="P591" s="72"/>
      <c r="Q591" s="72"/>
      <c r="R591" s="30"/>
      <c r="S591" s="30"/>
      <c r="T591" s="30"/>
      <c r="U591" s="30"/>
      <c r="V591" s="77"/>
      <c r="W591" s="65"/>
      <c r="X591" s="69"/>
      <c r="AE591" s="41"/>
      <c r="AF591" s="41"/>
      <c r="AH591" s="41"/>
      <c r="AI591" s="41"/>
      <c r="AK591" s="70"/>
      <c r="AL591" s="70"/>
      <c r="AM591" s="70"/>
      <c r="AN591" s="70"/>
      <c r="AP591" s="27"/>
      <c r="AR591" s="27"/>
      <c r="AS591" s="27"/>
    </row>
    <row r="592" spans="1:45">
      <c r="A592" s="45"/>
      <c r="B592" s="44"/>
      <c r="C592" s="44"/>
      <c r="D592" s="44"/>
      <c r="E592" s="44"/>
      <c r="F592" s="38"/>
      <c r="G592" s="38"/>
      <c r="H592" s="38"/>
      <c r="I592" s="59"/>
      <c r="J592" s="26"/>
      <c r="K592" s="26"/>
      <c r="L592" s="45"/>
      <c r="M592" s="38"/>
      <c r="N592" s="38"/>
      <c r="O592" s="68"/>
      <c r="P592" s="72"/>
      <c r="Q592" s="72"/>
      <c r="R592" s="30"/>
      <c r="S592" s="30"/>
      <c r="T592" s="30"/>
      <c r="U592" s="30"/>
      <c r="V592" s="77"/>
      <c r="W592" s="65"/>
      <c r="X592" s="69"/>
      <c r="AE592" s="41"/>
      <c r="AF592" s="41"/>
      <c r="AH592" s="41"/>
      <c r="AI592" s="41"/>
      <c r="AK592" s="70"/>
      <c r="AL592" s="70"/>
      <c r="AM592" s="70"/>
      <c r="AN592" s="70"/>
      <c r="AP592" s="27"/>
      <c r="AR592" s="27"/>
      <c r="AS592" s="27"/>
    </row>
    <row r="593" spans="1:45">
      <c r="A593" s="45"/>
      <c r="B593" s="44"/>
      <c r="C593" s="44"/>
      <c r="D593" s="44"/>
      <c r="E593" s="44"/>
      <c r="F593" s="38"/>
      <c r="G593" s="38"/>
      <c r="H593" s="38"/>
      <c r="I593" s="59"/>
      <c r="J593" s="26"/>
      <c r="K593" s="26"/>
      <c r="L593" s="45"/>
      <c r="M593" s="38"/>
      <c r="N593" s="38"/>
      <c r="O593" s="68"/>
      <c r="P593" s="72"/>
      <c r="Q593" s="72"/>
      <c r="R593" s="30"/>
      <c r="S593" s="30"/>
      <c r="T593" s="30"/>
      <c r="U593" s="30"/>
      <c r="V593" s="77"/>
      <c r="W593" s="65"/>
      <c r="X593" s="69"/>
      <c r="AE593" s="41"/>
      <c r="AF593" s="41"/>
      <c r="AH593" s="41"/>
      <c r="AI593" s="41"/>
      <c r="AK593" s="70"/>
      <c r="AL593" s="70"/>
      <c r="AM593" s="70"/>
      <c r="AN593" s="70"/>
      <c r="AP593" s="27"/>
      <c r="AR593" s="27"/>
      <c r="AS593" s="27"/>
    </row>
    <row r="594" spans="1:45">
      <c r="A594" s="45"/>
      <c r="B594" s="44"/>
      <c r="C594" s="44"/>
      <c r="D594" s="44"/>
      <c r="E594" s="44"/>
      <c r="F594" s="38"/>
      <c r="G594" s="38"/>
      <c r="H594" s="38"/>
      <c r="I594" s="59"/>
      <c r="J594" s="26"/>
      <c r="K594" s="26"/>
      <c r="L594" s="45"/>
      <c r="M594" s="38"/>
      <c r="N594" s="38"/>
      <c r="O594" s="68"/>
      <c r="P594" s="72"/>
      <c r="Q594" s="72"/>
      <c r="R594" s="30"/>
      <c r="S594" s="30"/>
      <c r="T594" s="30"/>
      <c r="U594" s="30"/>
      <c r="V594" s="77"/>
      <c r="W594" s="65"/>
      <c r="X594" s="69"/>
      <c r="AE594" s="41"/>
      <c r="AF594" s="41"/>
      <c r="AH594" s="41"/>
      <c r="AI594" s="41"/>
      <c r="AK594" s="70"/>
      <c r="AL594" s="70"/>
      <c r="AM594" s="70"/>
      <c r="AN594" s="70"/>
      <c r="AP594" s="27"/>
      <c r="AR594" s="27"/>
      <c r="AS594" s="27"/>
    </row>
    <row r="595" spans="1:45">
      <c r="A595" s="45"/>
      <c r="B595" s="44"/>
      <c r="C595" s="44"/>
      <c r="D595" s="44"/>
      <c r="E595" s="44"/>
      <c r="F595" s="38"/>
      <c r="G595" s="38"/>
      <c r="H595" s="38"/>
      <c r="I595" s="59"/>
      <c r="J595" s="26"/>
      <c r="K595" s="26"/>
      <c r="L595" s="45"/>
      <c r="M595" s="38"/>
      <c r="N595" s="38"/>
      <c r="O595" s="68"/>
      <c r="P595" s="72"/>
      <c r="Q595" s="72"/>
      <c r="R595" s="30"/>
      <c r="S595" s="30"/>
      <c r="T595" s="30"/>
      <c r="U595" s="30"/>
      <c r="V595" s="77"/>
      <c r="W595" s="65"/>
      <c r="X595" s="69"/>
      <c r="AE595" s="41"/>
      <c r="AF595" s="41"/>
      <c r="AH595" s="41"/>
      <c r="AI595" s="41"/>
      <c r="AK595" s="70"/>
      <c r="AL595" s="70"/>
      <c r="AM595" s="70"/>
      <c r="AN595" s="70"/>
      <c r="AP595" s="27"/>
      <c r="AR595" s="27"/>
      <c r="AS595" s="27"/>
    </row>
    <row r="596" spans="1:45">
      <c r="A596" s="45"/>
      <c r="B596" s="44"/>
      <c r="C596" s="44"/>
      <c r="D596" s="44"/>
      <c r="E596" s="44"/>
      <c r="F596" s="38"/>
      <c r="G596" s="38"/>
      <c r="H596" s="38"/>
      <c r="I596" s="59"/>
      <c r="J596" s="26"/>
      <c r="K596" s="26"/>
      <c r="L596" s="45"/>
      <c r="M596" s="38"/>
      <c r="N596" s="38"/>
      <c r="O596" s="68"/>
      <c r="P596" s="72"/>
      <c r="Q596" s="72"/>
      <c r="R596" s="30"/>
      <c r="S596" s="30"/>
      <c r="T596" s="30"/>
      <c r="U596" s="30"/>
      <c r="V596" s="77"/>
      <c r="W596" s="65"/>
      <c r="X596" s="69"/>
      <c r="AE596" s="41"/>
      <c r="AF596" s="41"/>
      <c r="AH596" s="41"/>
      <c r="AI596" s="41"/>
      <c r="AK596" s="70"/>
      <c r="AL596" s="70"/>
      <c r="AM596" s="70"/>
      <c r="AN596" s="70"/>
      <c r="AP596" s="27"/>
      <c r="AR596" s="27"/>
      <c r="AS596" s="27"/>
    </row>
    <row r="597" spans="1:45">
      <c r="A597" s="45"/>
      <c r="B597" s="44"/>
      <c r="C597" s="44"/>
      <c r="D597" s="44"/>
      <c r="E597" s="44"/>
      <c r="F597" s="38"/>
      <c r="G597" s="38"/>
      <c r="H597" s="38"/>
      <c r="I597" s="59"/>
      <c r="J597" s="26"/>
      <c r="K597" s="26"/>
      <c r="L597" s="45"/>
      <c r="M597" s="38"/>
      <c r="N597" s="38"/>
      <c r="O597" s="68"/>
      <c r="P597" s="72"/>
      <c r="Q597" s="72"/>
      <c r="R597" s="30"/>
      <c r="S597" s="30"/>
      <c r="T597" s="30"/>
      <c r="U597" s="30"/>
      <c r="V597" s="77"/>
      <c r="W597" s="65"/>
      <c r="X597" s="69"/>
      <c r="AE597" s="41"/>
      <c r="AF597" s="41"/>
      <c r="AH597" s="41"/>
      <c r="AI597" s="41"/>
      <c r="AK597" s="70"/>
      <c r="AL597" s="70"/>
      <c r="AM597" s="70"/>
      <c r="AN597" s="70"/>
      <c r="AP597" s="27"/>
      <c r="AR597" s="27"/>
      <c r="AS597" s="27"/>
    </row>
    <row r="598" spans="1:45">
      <c r="A598" s="45"/>
      <c r="B598" s="44"/>
      <c r="C598" s="44"/>
      <c r="D598" s="44"/>
      <c r="E598" s="44"/>
      <c r="F598" s="38"/>
      <c r="G598" s="38"/>
      <c r="H598" s="38"/>
      <c r="I598" s="59"/>
      <c r="J598" s="26"/>
      <c r="K598" s="26"/>
      <c r="L598" s="45"/>
      <c r="M598" s="38"/>
      <c r="N598" s="38"/>
      <c r="O598" s="68"/>
      <c r="P598" s="72"/>
      <c r="Q598" s="72"/>
      <c r="R598" s="30"/>
      <c r="S598" s="30"/>
      <c r="T598" s="30"/>
      <c r="U598" s="30"/>
      <c r="V598" s="77"/>
      <c r="W598" s="65"/>
      <c r="X598" s="69"/>
      <c r="AE598" s="41"/>
      <c r="AF598" s="41"/>
      <c r="AH598" s="41"/>
      <c r="AI598" s="41"/>
      <c r="AK598" s="70"/>
      <c r="AL598" s="70"/>
      <c r="AM598" s="70"/>
      <c r="AN598" s="70"/>
      <c r="AP598" s="27"/>
      <c r="AR598" s="27"/>
      <c r="AS598" s="27"/>
    </row>
    <row r="599" spans="1:45">
      <c r="A599" s="45"/>
      <c r="B599" s="44"/>
      <c r="C599" s="44"/>
      <c r="D599" s="44"/>
      <c r="E599" s="44"/>
      <c r="F599" s="38"/>
      <c r="G599" s="38"/>
      <c r="H599" s="38"/>
      <c r="I599" s="59"/>
      <c r="J599" s="26"/>
      <c r="K599" s="26"/>
      <c r="L599" s="45"/>
      <c r="M599" s="38"/>
      <c r="N599" s="38"/>
      <c r="O599" s="68"/>
      <c r="P599" s="72"/>
      <c r="Q599" s="72"/>
      <c r="R599" s="30"/>
      <c r="S599" s="30"/>
      <c r="T599" s="30"/>
      <c r="U599" s="30"/>
      <c r="V599" s="77"/>
      <c r="W599" s="65"/>
      <c r="X599" s="69"/>
      <c r="AE599" s="41"/>
      <c r="AF599" s="41"/>
      <c r="AH599" s="41"/>
      <c r="AI599" s="41"/>
      <c r="AK599" s="70"/>
      <c r="AL599" s="70"/>
      <c r="AM599" s="70"/>
      <c r="AN599" s="70"/>
      <c r="AP599" s="27"/>
      <c r="AR599" s="27"/>
      <c r="AS599" s="27"/>
    </row>
    <row r="600" spans="1:45">
      <c r="A600" s="45"/>
      <c r="B600" s="44"/>
      <c r="C600" s="44"/>
      <c r="D600" s="44"/>
      <c r="E600" s="44"/>
      <c r="F600" s="38"/>
      <c r="G600" s="38"/>
      <c r="H600" s="38"/>
      <c r="I600" s="59"/>
      <c r="J600" s="26"/>
      <c r="K600" s="26"/>
      <c r="L600" s="45"/>
      <c r="M600" s="38"/>
      <c r="N600" s="38"/>
      <c r="O600" s="68"/>
      <c r="P600" s="72"/>
      <c r="Q600" s="72"/>
      <c r="R600" s="30"/>
      <c r="S600" s="30"/>
      <c r="T600" s="30"/>
      <c r="U600" s="30"/>
      <c r="V600" s="77"/>
      <c r="W600" s="65"/>
      <c r="X600" s="69"/>
      <c r="AE600" s="41"/>
      <c r="AF600" s="41"/>
      <c r="AH600" s="41"/>
      <c r="AI600" s="41"/>
      <c r="AK600" s="70"/>
      <c r="AL600" s="70"/>
      <c r="AM600" s="70"/>
      <c r="AN600" s="70"/>
      <c r="AP600" s="27"/>
      <c r="AR600" s="27"/>
      <c r="AS600" s="27"/>
    </row>
    <row r="601" spans="1:45">
      <c r="A601" s="45"/>
      <c r="B601" s="44"/>
      <c r="C601" s="44"/>
      <c r="D601" s="44"/>
      <c r="E601" s="44"/>
      <c r="F601" s="38"/>
      <c r="G601" s="38"/>
      <c r="H601" s="38"/>
      <c r="I601" s="59"/>
      <c r="J601" s="26"/>
      <c r="K601" s="26"/>
      <c r="L601" s="45"/>
      <c r="M601" s="38"/>
      <c r="N601" s="38"/>
      <c r="O601" s="68"/>
      <c r="P601" s="72"/>
      <c r="Q601" s="72"/>
      <c r="R601" s="30"/>
      <c r="S601" s="30"/>
      <c r="T601" s="30"/>
      <c r="U601" s="30"/>
      <c r="V601" s="77"/>
      <c r="W601" s="65"/>
      <c r="X601" s="69"/>
      <c r="AE601" s="41"/>
      <c r="AF601" s="41"/>
      <c r="AH601" s="41"/>
      <c r="AI601" s="41"/>
      <c r="AK601" s="70"/>
      <c r="AL601" s="70"/>
      <c r="AM601" s="70"/>
      <c r="AN601" s="70"/>
      <c r="AP601" s="27"/>
      <c r="AR601" s="27"/>
      <c r="AS601" s="27"/>
    </row>
    <row r="602" spans="1:45">
      <c r="A602" s="45"/>
      <c r="B602" s="44"/>
      <c r="C602" s="44"/>
      <c r="D602" s="44"/>
      <c r="E602" s="44"/>
      <c r="F602" s="38"/>
      <c r="G602" s="38"/>
      <c r="H602" s="38"/>
      <c r="I602" s="59"/>
      <c r="J602" s="26"/>
      <c r="K602" s="26"/>
      <c r="L602" s="45"/>
      <c r="M602" s="38"/>
      <c r="N602" s="38"/>
      <c r="O602" s="68"/>
      <c r="P602" s="72"/>
      <c r="Q602" s="72"/>
      <c r="R602" s="30"/>
      <c r="S602" s="30"/>
      <c r="T602" s="30"/>
      <c r="U602" s="30"/>
      <c r="V602" s="77"/>
      <c r="W602" s="65"/>
      <c r="X602" s="69"/>
      <c r="AE602" s="41"/>
      <c r="AF602" s="41"/>
      <c r="AH602" s="41"/>
      <c r="AI602" s="41"/>
      <c r="AK602" s="70"/>
      <c r="AL602" s="70"/>
      <c r="AM602" s="70"/>
      <c r="AN602" s="70"/>
      <c r="AP602" s="27"/>
      <c r="AR602" s="27"/>
      <c r="AS602" s="27"/>
    </row>
    <row r="603" spans="1:45">
      <c r="A603" s="45"/>
      <c r="B603" s="44"/>
      <c r="C603" s="44"/>
      <c r="D603" s="44"/>
      <c r="E603" s="44"/>
      <c r="F603" s="38"/>
      <c r="G603" s="38"/>
      <c r="H603" s="38"/>
      <c r="I603" s="59"/>
      <c r="J603" s="26"/>
      <c r="K603" s="26"/>
      <c r="L603" s="45"/>
      <c r="M603" s="38"/>
      <c r="N603" s="38"/>
      <c r="O603" s="68"/>
      <c r="P603" s="72"/>
      <c r="Q603" s="72"/>
      <c r="R603" s="30"/>
      <c r="S603" s="30"/>
      <c r="T603" s="30"/>
      <c r="U603" s="30"/>
      <c r="V603" s="77"/>
      <c r="W603" s="65"/>
      <c r="X603" s="69"/>
      <c r="AE603" s="41"/>
      <c r="AF603" s="41"/>
      <c r="AH603" s="41"/>
      <c r="AI603" s="41"/>
      <c r="AK603" s="70"/>
      <c r="AL603" s="70"/>
      <c r="AM603" s="70"/>
      <c r="AN603" s="70"/>
      <c r="AP603" s="27"/>
      <c r="AR603" s="27"/>
      <c r="AS603" s="27"/>
    </row>
    <row r="604" spans="1:45">
      <c r="A604" s="45"/>
      <c r="B604" s="44"/>
      <c r="C604" s="44"/>
      <c r="D604" s="44"/>
      <c r="E604" s="44"/>
      <c r="F604" s="38"/>
      <c r="G604" s="38"/>
      <c r="H604" s="38"/>
      <c r="I604" s="59"/>
      <c r="J604" s="26"/>
      <c r="K604" s="26"/>
      <c r="L604" s="45"/>
      <c r="M604" s="38"/>
      <c r="N604" s="38"/>
      <c r="O604" s="68"/>
      <c r="P604" s="72"/>
      <c r="Q604" s="72"/>
      <c r="R604" s="30"/>
      <c r="S604" s="30"/>
      <c r="T604" s="30"/>
      <c r="U604" s="30"/>
      <c r="V604" s="77"/>
      <c r="W604" s="65"/>
      <c r="X604" s="69"/>
      <c r="AE604" s="41"/>
      <c r="AF604" s="41"/>
      <c r="AG604" s="41"/>
      <c r="AH604" s="41"/>
      <c r="AI604" s="41"/>
      <c r="AK604" s="70"/>
      <c r="AL604" s="70"/>
      <c r="AM604" s="70"/>
      <c r="AN604" s="70"/>
      <c r="AP604" s="27"/>
      <c r="AR604" s="27"/>
      <c r="AS604" s="27"/>
    </row>
    <row r="605" spans="1:45">
      <c r="A605" s="45"/>
      <c r="B605" s="44"/>
      <c r="C605" s="44"/>
      <c r="D605" s="44"/>
      <c r="E605" s="44"/>
      <c r="F605" s="38"/>
      <c r="G605" s="38"/>
      <c r="H605" s="38"/>
      <c r="I605" s="59"/>
      <c r="J605" s="26"/>
      <c r="K605" s="26"/>
      <c r="L605" s="45"/>
      <c r="M605" s="38"/>
      <c r="N605" s="38"/>
      <c r="O605" s="68"/>
      <c r="P605" s="72"/>
      <c r="Q605" s="72"/>
      <c r="R605" s="30"/>
      <c r="S605" s="30"/>
      <c r="T605" s="30"/>
      <c r="U605" s="30"/>
      <c r="V605" s="77"/>
      <c r="W605" s="65"/>
      <c r="X605" s="69"/>
      <c r="AE605" s="41"/>
      <c r="AF605" s="41"/>
      <c r="AG605" s="41"/>
      <c r="AH605" s="41"/>
      <c r="AI605" s="41"/>
      <c r="AJ605" s="81"/>
      <c r="AK605" s="70"/>
      <c r="AL605" s="70"/>
      <c r="AM605" s="70"/>
      <c r="AN605" s="70"/>
      <c r="AP605" s="27"/>
      <c r="AR605" s="27"/>
      <c r="AS605" s="27"/>
    </row>
    <row r="606" spans="1:45">
      <c r="A606" s="45"/>
      <c r="B606" s="44"/>
      <c r="C606" s="44"/>
      <c r="D606" s="44"/>
      <c r="E606" s="44"/>
      <c r="F606" s="38"/>
      <c r="G606" s="38"/>
      <c r="H606" s="38"/>
      <c r="I606" s="59"/>
      <c r="J606" s="26"/>
      <c r="K606" s="26"/>
      <c r="L606" s="45"/>
      <c r="M606" s="38"/>
      <c r="N606" s="38"/>
      <c r="O606" s="68"/>
      <c r="P606" s="72"/>
      <c r="Q606" s="72"/>
      <c r="R606" s="30"/>
      <c r="S606" s="30"/>
      <c r="T606" s="30"/>
      <c r="U606" s="30"/>
      <c r="V606" s="77"/>
      <c r="W606" s="65"/>
      <c r="X606" s="69"/>
      <c r="AE606" s="41"/>
      <c r="AF606" s="41"/>
      <c r="AH606" s="41"/>
      <c r="AI606" s="41"/>
      <c r="AK606" s="70"/>
      <c r="AL606" s="70"/>
      <c r="AM606" s="70"/>
      <c r="AN606" s="70"/>
      <c r="AP606" s="27"/>
      <c r="AR606" s="27"/>
      <c r="AS606" s="27"/>
    </row>
    <row r="607" spans="1:45">
      <c r="A607" s="45"/>
      <c r="B607" s="44"/>
      <c r="C607" s="44"/>
      <c r="D607" s="44"/>
      <c r="E607" s="44"/>
      <c r="F607" s="38"/>
      <c r="G607" s="38"/>
      <c r="H607" s="38"/>
      <c r="I607" s="59"/>
      <c r="J607" s="26"/>
      <c r="K607" s="26"/>
      <c r="L607" s="45"/>
      <c r="M607" s="38"/>
      <c r="N607" s="38"/>
      <c r="O607" s="68"/>
      <c r="P607" s="72"/>
      <c r="Q607" s="72"/>
      <c r="R607" s="30"/>
      <c r="S607" s="30"/>
      <c r="T607" s="30"/>
      <c r="U607" s="30"/>
      <c r="V607" s="77"/>
      <c r="W607" s="65"/>
      <c r="X607" s="69"/>
      <c r="AE607" s="41"/>
      <c r="AF607" s="41"/>
      <c r="AH607" s="41"/>
      <c r="AI607" s="41"/>
      <c r="AK607" s="70"/>
      <c r="AL607" s="70"/>
      <c r="AM607" s="70"/>
      <c r="AN607" s="70"/>
      <c r="AP607" s="27"/>
      <c r="AR607" s="27"/>
      <c r="AS607" s="27"/>
    </row>
    <row r="608" spans="1:45">
      <c r="A608" s="45"/>
      <c r="B608" s="44"/>
      <c r="C608" s="44"/>
      <c r="D608" s="44"/>
      <c r="E608" s="44"/>
      <c r="F608" s="38"/>
      <c r="G608" s="38"/>
      <c r="H608" s="38"/>
      <c r="I608" s="59"/>
      <c r="J608" s="26"/>
      <c r="K608" s="26"/>
      <c r="L608" s="45"/>
      <c r="M608" s="38"/>
      <c r="N608" s="38"/>
      <c r="O608" s="68"/>
      <c r="P608" s="72"/>
      <c r="Q608" s="72"/>
      <c r="R608" s="30"/>
      <c r="S608" s="30"/>
      <c r="T608" s="30"/>
      <c r="U608" s="30"/>
      <c r="V608" s="77"/>
      <c r="W608" s="65"/>
      <c r="X608" s="69"/>
      <c r="AE608" s="41"/>
      <c r="AF608" s="41"/>
      <c r="AH608" s="41"/>
      <c r="AI608" s="41"/>
      <c r="AK608" s="70"/>
      <c r="AL608" s="70"/>
      <c r="AM608" s="70"/>
      <c r="AN608" s="70"/>
      <c r="AP608" s="27"/>
      <c r="AR608" s="27"/>
      <c r="AS608" s="27"/>
    </row>
    <row r="609" spans="1:45">
      <c r="A609" s="45"/>
      <c r="B609" s="44"/>
      <c r="C609" s="44"/>
      <c r="D609" s="44"/>
      <c r="E609" s="44"/>
      <c r="F609" s="38"/>
      <c r="G609" s="38"/>
      <c r="H609" s="38"/>
      <c r="I609" s="59"/>
      <c r="J609" s="26"/>
      <c r="K609" s="26"/>
      <c r="L609" s="45"/>
      <c r="M609" s="38"/>
      <c r="N609" s="38"/>
      <c r="O609" s="68"/>
      <c r="P609" s="72"/>
      <c r="Q609" s="72"/>
      <c r="R609" s="30"/>
      <c r="S609" s="30"/>
      <c r="T609" s="30"/>
      <c r="U609" s="30"/>
      <c r="V609" s="77"/>
      <c r="W609" s="65"/>
      <c r="X609" s="69"/>
      <c r="AE609" s="41"/>
      <c r="AF609" s="41"/>
      <c r="AH609" s="41"/>
      <c r="AI609" s="41"/>
      <c r="AK609" s="70"/>
      <c r="AL609" s="70"/>
      <c r="AM609" s="70"/>
      <c r="AN609" s="70"/>
      <c r="AP609" s="27"/>
      <c r="AR609" s="27"/>
      <c r="AS609" s="27"/>
    </row>
    <row r="610" spans="1:45">
      <c r="A610" s="45"/>
      <c r="B610" s="44"/>
      <c r="C610" s="44"/>
      <c r="D610" s="44"/>
      <c r="E610" s="44"/>
      <c r="F610" s="38"/>
      <c r="G610" s="38"/>
      <c r="H610" s="38"/>
      <c r="I610" s="59"/>
      <c r="J610" s="26"/>
      <c r="K610" s="26"/>
      <c r="L610" s="45"/>
      <c r="M610" s="38"/>
      <c r="N610" s="38"/>
      <c r="O610" s="68"/>
      <c r="P610" s="72"/>
      <c r="Q610" s="72"/>
      <c r="R610" s="30"/>
      <c r="S610" s="30"/>
      <c r="T610" s="30"/>
      <c r="U610" s="30"/>
      <c r="V610" s="77"/>
      <c r="W610" s="65"/>
      <c r="X610" s="69"/>
      <c r="AE610" s="41"/>
      <c r="AF610" s="41"/>
      <c r="AH610" s="41"/>
      <c r="AI610" s="41"/>
      <c r="AK610" s="70"/>
      <c r="AL610" s="70"/>
      <c r="AM610" s="70"/>
      <c r="AN610" s="70"/>
      <c r="AP610" s="27"/>
      <c r="AR610" s="27"/>
      <c r="AS610" s="27"/>
    </row>
    <row r="611" spans="1:45">
      <c r="A611" s="45"/>
      <c r="B611" s="44"/>
      <c r="C611" s="44"/>
      <c r="D611" s="44"/>
      <c r="E611" s="44"/>
      <c r="F611" s="38"/>
      <c r="G611" s="38"/>
      <c r="H611" s="38"/>
      <c r="I611" s="59"/>
      <c r="J611" s="26"/>
      <c r="K611" s="26"/>
      <c r="L611" s="45"/>
      <c r="M611" s="38"/>
      <c r="N611" s="38"/>
      <c r="O611" s="68"/>
      <c r="P611" s="72"/>
      <c r="Q611" s="72"/>
      <c r="R611" s="30"/>
      <c r="S611" s="30"/>
      <c r="T611" s="30"/>
      <c r="U611" s="30"/>
      <c r="V611" s="77"/>
      <c r="W611" s="65"/>
      <c r="X611" s="69"/>
      <c r="AE611" s="41"/>
      <c r="AF611" s="41"/>
      <c r="AH611" s="41"/>
      <c r="AI611" s="41"/>
      <c r="AK611" s="70"/>
      <c r="AL611" s="70"/>
      <c r="AM611" s="70"/>
      <c r="AN611" s="70"/>
      <c r="AP611" s="27"/>
      <c r="AR611" s="27"/>
      <c r="AS611" s="27"/>
    </row>
    <row r="612" spans="1:45">
      <c r="A612" s="45"/>
      <c r="B612" s="44"/>
      <c r="C612" s="44"/>
      <c r="D612" s="44"/>
      <c r="E612" s="44"/>
      <c r="F612" s="38"/>
      <c r="G612" s="38"/>
      <c r="H612" s="38"/>
      <c r="I612" s="59"/>
      <c r="J612" s="26"/>
      <c r="K612" s="26"/>
      <c r="L612" s="45"/>
      <c r="M612" s="38"/>
      <c r="N612" s="38"/>
      <c r="O612" s="68"/>
      <c r="P612" s="72"/>
      <c r="Q612" s="72"/>
      <c r="R612" s="30"/>
      <c r="S612" s="30"/>
      <c r="T612" s="30"/>
      <c r="U612" s="30"/>
      <c r="V612" s="77"/>
      <c r="W612" s="65"/>
      <c r="X612" s="69"/>
      <c r="AE612" s="41"/>
      <c r="AF612" s="41"/>
      <c r="AH612" s="41"/>
      <c r="AI612" s="41"/>
      <c r="AK612" s="70"/>
      <c r="AL612" s="70"/>
      <c r="AM612" s="70"/>
      <c r="AN612" s="70"/>
      <c r="AP612" s="27"/>
      <c r="AR612" s="27"/>
      <c r="AS612" s="27"/>
    </row>
    <row r="613" spans="1:45">
      <c r="A613" s="45"/>
      <c r="B613" s="44"/>
      <c r="C613" s="44"/>
      <c r="D613" s="44"/>
      <c r="E613" s="44"/>
      <c r="F613" s="38"/>
      <c r="G613" s="38"/>
      <c r="H613" s="38"/>
      <c r="I613" s="59"/>
      <c r="J613" s="26"/>
      <c r="K613" s="26"/>
      <c r="L613" s="45"/>
      <c r="M613" s="38"/>
      <c r="N613" s="38"/>
      <c r="O613" s="68"/>
      <c r="P613" s="72"/>
      <c r="Q613" s="72"/>
      <c r="R613" s="30"/>
      <c r="S613" s="30"/>
      <c r="T613" s="30"/>
      <c r="U613" s="30"/>
      <c r="V613" s="77"/>
      <c r="W613" s="65"/>
      <c r="X613" s="69"/>
      <c r="AE613" s="41"/>
      <c r="AF613" s="41"/>
      <c r="AH613" s="41"/>
      <c r="AI613" s="41"/>
      <c r="AK613" s="70"/>
      <c r="AL613" s="70"/>
      <c r="AM613" s="70"/>
      <c r="AN613" s="70"/>
      <c r="AP613" s="27"/>
      <c r="AR613" s="27"/>
      <c r="AS613" s="27"/>
    </row>
    <row r="614" spans="1:45">
      <c r="A614" s="45"/>
      <c r="B614" s="44"/>
      <c r="C614" s="44"/>
      <c r="D614" s="44"/>
      <c r="E614" s="44"/>
      <c r="F614" s="38"/>
      <c r="G614" s="38"/>
      <c r="H614" s="38"/>
      <c r="I614" s="59"/>
      <c r="J614" s="26"/>
      <c r="K614" s="26"/>
      <c r="L614" s="45"/>
      <c r="M614" s="38"/>
      <c r="N614" s="38"/>
      <c r="O614" s="68"/>
      <c r="P614" s="72"/>
      <c r="Q614" s="72"/>
      <c r="R614" s="30"/>
      <c r="S614" s="30"/>
      <c r="T614" s="30"/>
      <c r="U614" s="30"/>
      <c r="V614" s="77"/>
      <c r="W614" s="65"/>
      <c r="X614" s="69"/>
      <c r="AE614" s="41"/>
      <c r="AF614" s="41"/>
      <c r="AH614" s="41"/>
      <c r="AI614" s="41"/>
      <c r="AK614" s="70"/>
      <c r="AL614" s="70"/>
      <c r="AM614" s="70"/>
      <c r="AN614" s="70"/>
      <c r="AP614" s="27"/>
      <c r="AR614" s="27"/>
      <c r="AS614" s="27"/>
    </row>
    <row r="615" spans="1:45">
      <c r="A615" s="45"/>
      <c r="B615" s="44"/>
      <c r="C615" s="44"/>
      <c r="D615" s="44"/>
      <c r="E615" s="44"/>
      <c r="F615" s="38"/>
      <c r="G615" s="38"/>
      <c r="H615" s="38"/>
      <c r="I615" s="59"/>
      <c r="J615" s="26"/>
      <c r="K615" s="26"/>
      <c r="L615" s="45"/>
      <c r="M615" s="38"/>
      <c r="N615" s="38"/>
      <c r="O615" s="68"/>
      <c r="P615" s="72"/>
      <c r="Q615" s="72"/>
      <c r="R615" s="30"/>
      <c r="S615" s="30"/>
      <c r="T615" s="30"/>
      <c r="U615" s="30"/>
      <c r="V615" s="77"/>
      <c r="W615" s="65"/>
      <c r="X615" s="69"/>
      <c r="AE615" s="41"/>
      <c r="AF615" s="41"/>
      <c r="AH615" s="41"/>
      <c r="AI615" s="41"/>
      <c r="AK615" s="70"/>
      <c r="AL615" s="70"/>
      <c r="AM615" s="70"/>
      <c r="AN615" s="70"/>
      <c r="AP615" s="27"/>
      <c r="AR615" s="27"/>
      <c r="AS615" s="27"/>
    </row>
    <row r="616" spans="1:45">
      <c r="A616" s="45"/>
      <c r="B616" s="44"/>
      <c r="C616" s="44"/>
      <c r="D616" s="44"/>
      <c r="E616" s="44"/>
      <c r="F616" s="38"/>
      <c r="G616" s="38"/>
      <c r="H616" s="38"/>
      <c r="I616" s="59"/>
      <c r="J616" s="26"/>
      <c r="K616" s="26"/>
      <c r="L616" s="45"/>
      <c r="M616" s="38"/>
      <c r="N616" s="38"/>
      <c r="O616" s="68"/>
      <c r="P616" s="72"/>
      <c r="Q616" s="72"/>
      <c r="R616" s="30"/>
      <c r="S616" s="30"/>
      <c r="T616" s="30"/>
      <c r="U616" s="30"/>
      <c r="V616" s="77"/>
      <c r="W616" s="65"/>
      <c r="X616" s="69"/>
      <c r="AE616" s="41"/>
      <c r="AF616" s="41"/>
      <c r="AH616" s="41"/>
      <c r="AI616" s="41"/>
      <c r="AK616" s="70"/>
      <c r="AL616" s="70"/>
      <c r="AM616" s="70"/>
      <c r="AN616" s="70"/>
      <c r="AP616" s="27"/>
      <c r="AR616" s="27"/>
      <c r="AS616" s="27"/>
    </row>
    <row r="617" spans="1:45">
      <c r="A617" s="45"/>
      <c r="B617" s="44"/>
      <c r="C617" s="44"/>
      <c r="D617" s="44"/>
      <c r="E617" s="44"/>
      <c r="F617" s="38"/>
      <c r="G617" s="38"/>
      <c r="H617" s="38"/>
      <c r="I617" s="59"/>
      <c r="J617" s="26"/>
      <c r="K617" s="26"/>
      <c r="L617" s="45"/>
      <c r="M617" s="38"/>
      <c r="N617" s="38"/>
      <c r="O617" s="68"/>
      <c r="P617" s="72"/>
      <c r="Q617" s="72"/>
      <c r="R617" s="30"/>
      <c r="S617" s="30"/>
      <c r="T617" s="30"/>
      <c r="U617" s="30"/>
      <c r="V617" s="77"/>
      <c r="W617" s="65"/>
      <c r="X617" s="69"/>
      <c r="AE617" s="41"/>
      <c r="AF617" s="41"/>
      <c r="AH617" s="41"/>
      <c r="AI617" s="41"/>
      <c r="AK617" s="70"/>
      <c r="AL617" s="70"/>
      <c r="AM617" s="70"/>
      <c r="AN617" s="70"/>
      <c r="AP617" s="27"/>
      <c r="AR617" s="27"/>
      <c r="AS617" s="27"/>
    </row>
    <row r="618" spans="1:45">
      <c r="A618" s="45"/>
      <c r="B618" s="44"/>
      <c r="C618" s="44"/>
      <c r="D618" s="44"/>
      <c r="E618" s="44"/>
      <c r="F618" s="38"/>
      <c r="G618" s="38"/>
      <c r="H618" s="38"/>
      <c r="I618" s="59"/>
      <c r="J618" s="26"/>
      <c r="K618" s="26"/>
      <c r="L618" s="45"/>
      <c r="M618" s="38"/>
      <c r="N618" s="38"/>
      <c r="O618" s="68"/>
      <c r="P618" s="72"/>
      <c r="Q618" s="72"/>
      <c r="R618" s="30"/>
      <c r="S618" s="30"/>
      <c r="T618" s="30"/>
      <c r="U618" s="30"/>
      <c r="V618" s="77"/>
      <c r="W618" s="65"/>
      <c r="X618" s="69"/>
      <c r="AE618" s="41"/>
      <c r="AF618" s="41"/>
      <c r="AH618" s="41"/>
      <c r="AI618" s="41"/>
      <c r="AK618" s="70"/>
      <c r="AL618" s="70"/>
      <c r="AM618" s="70"/>
      <c r="AN618" s="70"/>
      <c r="AP618" s="27"/>
      <c r="AR618" s="27"/>
      <c r="AS618" s="27"/>
    </row>
    <row r="619" spans="1:45">
      <c r="A619" s="45"/>
      <c r="B619" s="44"/>
      <c r="C619" s="44"/>
      <c r="D619" s="44"/>
      <c r="E619" s="44"/>
      <c r="F619" s="38"/>
      <c r="G619" s="38"/>
      <c r="H619" s="38"/>
      <c r="I619" s="59"/>
      <c r="J619" s="26"/>
      <c r="K619" s="26"/>
      <c r="L619" s="45"/>
      <c r="M619" s="38"/>
      <c r="N619" s="38"/>
      <c r="O619" s="68"/>
      <c r="P619" s="72"/>
      <c r="Q619" s="72"/>
      <c r="R619" s="30"/>
      <c r="S619" s="30"/>
      <c r="T619" s="30"/>
      <c r="U619" s="30"/>
      <c r="V619" s="77"/>
      <c r="W619" s="65"/>
      <c r="X619" s="69"/>
      <c r="AE619" s="41"/>
      <c r="AF619" s="41"/>
      <c r="AH619" s="41"/>
      <c r="AI619" s="41"/>
      <c r="AK619" s="70"/>
      <c r="AL619" s="70"/>
      <c r="AM619" s="70"/>
      <c r="AN619" s="70"/>
      <c r="AP619" s="27"/>
      <c r="AR619" s="27"/>
      <c r="AS619" s="27"/>
    </row>
    <row r="620" spans="1:45">
      <c r="A620" s="45"/>
      <c r="B620" s="44"/>
      <c r="C620" s="44"/>
      <c r="D620" s="44"/>
      <c r="E620" s="44"/>
      <c r="F620" s="38"/>
      <c r="G620" s="38"/>
      <c r="H620" s="38"/>
      <c r="I620" s="59"/>
      <c r="J620" s="26"/>
      <c r="K620" s="26"/>
      <c r="L620" s="45"/>
      <c r="M620" s="38"/>
      <c r="N620" s="38"/>
      <c r="O620" s="68"/>
      <c r="P620" s="72"/>
      <c r="Q620" s="72"/>
      <c r="R620" s="30"/>
      <c r="S620" s="30"/>
      <c r="T620" s="30"/>
      <c r="U620" s="30"/>
      <c r="V620" s="77"/>
      <c r="W620" s="65"/>
      <c r="X620" s="69"/>
      <c r="AE620" s="41"/>
      <c r="AF620" s="41"/>
      <c r="AH620" s="41"/>
      <c r="AI620" s="41"/>
      <c r="AK620" s="70"/>
      <c r="AL620" s="70"/>
      <c r="AM620" s="70"/>
      <c r="AN620" s="70"/>
      <c r="AP620" s="27"/>
      <c r="AR620" s="27"/>
      <c r="AS620" s="27"/>
    </row>
    <row r="621" spans="1:45">
      <c r="A621" s="45"/>
      <c r="B621" s="44"/>
      <c r="C621" s="44"/>
      <c r="D621" s="44"/>
      <c r="E621" s="44"/>
      <c r="F621" s="38"/>
      <c r="G621" s="38"/>
      <c r="H621" s="38"/>
      <c r="I621" s="59"/>
      <c r="J621" s="26"/>
      <c r="K621" s="26"/>
      <c r="L621" s="45"/>
      <c r="M621" s="38"/>
      <c r="N621" s="38"/>
      <c r="O621" s="68"/>
      <c r="P621" s="72"/>
      <c r="Q621" s="72"/>
      <c r="R621" s="30"/>
      <c r="S621" s="30"/>
      <c r="T621" s="30"/>
      <c r="U621" s="30"/>
      <c r="V621" s="77"/>
      <c r="W621" s="65"/>
      <c r="X621" s="69"/>
      <c r="AE621" s="41"/>
      <c r="AF621" s="41"/>
      <c r="AH621" s="41"/>
      <c r="AI621" s="41"/>
      <c r="AK621" s="70"/>
      <c r="AL621" s="70"/>
      <c r="AM621" s="70"/>
      <c r="AN621" s="70"/>
      <c r="AP621" s="27"/>
      <c r="AR621" s="27"/>
      <c r="AS621" s="27"/>
    </row>
    <row r="622" spans="1:45">
      <c r="A622" s="45"/>
      <c r="B622" s="44"/>
      <c r="C622" s="44"/>
      <c r="D622" s="44"/>
      <c r="E622" s="44"/>
      <c r="F622" s="38"/>
      <c r="G622" s="38"/>
      <c r="H622" s="38"/>
      <c r="I622" s="59"/>
      <c r="J622" s="26"/>
      <c r="K622" s="26"/>
      <c r="L622" s="45"/>
      <c r="M622" s="38"/>
      <c r="N622" s="38"/>
      <c r="O622" s="68"/>
      <c r="P622" s="72"/>
      <c r="Q622" s="72"/>
      <c r="R622" s="30"/>
      <c r="S622" s="30"/>
      <c r="T622" s="30"/>
      <c r="U622" s="30"/>
      <c r="V622" s="77"/>
      <c r="W622" s="65"/>
      <c r="X622" s="69"/>
      <c r="AE622" s="41"/>
      <c r="AF622" s="41"/>
      <c r="AH622" s="41"/>
      <c r="AI622" s="41"/>
      <c r="AK622" s="70"/>
      <c r="AL622" s="70"/>
      <c r="AM622" s="70"/>
      <c r="AN622" s="70"/>
      <c r="AP622" s="27"/>
      <c r="AR622" s="27"/>
      <c r="AS622" s="27"/>
    </row>
    <row r="623" spans="1:45">
      <c r="A623" s="45"/>
      <c r="B623" s="44"/>
      <c r="C623" s="44"/>
      <c r="D623" s="44"/>
      <c r="E623" s="44"/>
      <c r="F623" s="38"/>
      <c r="G623" s="38"/>
      <c r="H623" s="38"/>
      <c r="I623" s="59"/>
      <c r="J623" s="26"/>
      <c r="K623" s="26"/>
      <c r="L623" s="45"/>
      <c r="M623" s="38"/>
      <c r="N623" s="38"/>
      <c r="O623" s="68"/>
      <c r="P623" s="72"/>
      <c r="Q623" s="72"/>
      <c r="R623" s="30"/>
      <c r="S623" s="30"/>
      <c r="T623" s="30"/>
      <c r="U623" s="30"/>
      <c r="V623" s="77"/>
      <c r="W623" s="65"/>
      <c r="X623" s="69"/>
      <c r="AE623" s="41"/>
      <c r="AF623" s="41"/>
      <c r="AH623" s="41"/>
      <c r="AI623" s="41"/>
      <c r="AK623" s="70"/>
      <c r="AL623" s="70"/>
      <c r="AM623" s="70"/>
      <c r="AN623" s="70"/>
      <c r="AP623" s="27"/>
      <c r="AR623" s="27"/>
      <c r="AS623" s="27"/>
    </row>
    <row r="624" spans="1:45">
      <c r="A624" s="45"/>
      <c r="B624" s="44"/>
      <c r="C624" s="44"/>
      <c r="D624" s="44"/>
      <c r="E624" s="44"/>
      <c r="F624" s="38"/>
      <c r="G624" s="38"/>
      <c r="H624" s="38"/>
      <c r="I624" s="59"/>
      <c r="J624" s="26"/>
      <c r="K624" s="26"/>
      <c r="L624" s="45"/>
      <c r="M624" s="38"/>
      <c r="N624" s="38"/>
      <c r="O624" s="68"/>
      <c r="P624" s="72"/>
      <c r="Q624" s="72"/>
      <c r="R624" s="30"/>
      <c r="S624" s="30"/>
      <c r="T624" s="30"/>
      <c r="U624" s="30"/>
      <c r="V624" s="77"/>
      <c r="W624" s="65"/>
      <c r="X624" s="69"/>
      <c r="AE624" s="41"/>
      <c r="AF624" s="41"/>
      <c r="AH624" s="41"/>
      <c r="AI624" s="41"/>
      <c r="AK624" s="70"/>
      <c r="AL624" s="70"/>
      <c r="AM624" s="70"/>
      <c r="AN624" s="70"/>
      <c r="AP624" s="27"/>
      <c r="AR624" s="27"/>
      <c r="AS624" s="27"/>
    </row>
    <row r="625" spans="1:45">
      <c r="A625" s="45"/>
      <c r="B625" s="44"/>
      <c r="C625" s="44"/>
      <c r="D625" s="44"/>
      <c r="E625" s="44"/>
      <c r="F625" s="38"/>
      <c r="G625" s="38"/>
      <c r="H625" s="38"/>
      <c r="I625" s="59"/>
      <c r="J625" s="26"/>
      <c r="K625" s="26"/>
      <c r="L625" s="45"/>
      <c r="M625" s="38"/>
      <c r="N625" s="38"/>
      <c r="O625" s="68"/>
      <c r="P625" s="72"/>
      <c r="Q625" s="72"/>
      <c r="R625" s="30"/>
      <c r="S625" s="30"/>
      <c r="T625" s="30"/>
      <c r="U625" s="30"/>
      <c r="V625" s="77"/>
      <c r="W625" s="65"/>
      <c r="X625" s="69"/>
      <c r="AE625" s="41"/>
      <c r="AF625" s="41"/>
      <c r="AH625" s="41"/>
      <c r="AI625" s="41"/>
      <c r="AK625" s="70"/>
      <c r="AL625" s="70"/>
      <c r="AM625" s="70"/>
      <c r="AN625" s="70"/>
      <c r="AP625" s="27"/>
      <c r="AR625" s="27"/>
      <c r="AS625" s="27"/>
    </row>
    <row r="626" spans="1:45">
      <c r="A626" s="45"/>
      <c r="B626" s="44"/>
      <c r="C626" s="44"/>
      <c r="D626" s="44"/>
      <c r="E626" s="44"/>
      <c r="F626" s="38"/>
      <c r="G626" s="38"/>
      <c r="H626" s="38"/>
      <c r="I626" s="59"/>
      <c r="J626" s="26"/>
      <c r="K626" s="26"/>
      <c r="L626" s="45"/>
      <c r="M626" s="38"/>
      <c r="N626" s="38"/>
      <c r="O626" s="68"/>
      <c r="P626" s="72"/>
      <c r="Q626" s="72"/>
      <c r="R626" s="30"/>
      <c r="S626" s="30"/>
      <c r="T626" s="30"/>
      <c r="U626" s="30"/>
      <c r="V626" s="77"/>
      <c r="W626" s="65"/>
      <c r="X626" s="69"/>
      <c r="AE626" s="41"/>
      <c r="AF626" s="41"/>
      <c r="AH626" s="41"/>
      <c r="AI626" s="41"/>
      <c r="AK626" s="70"/>
      <c r="AL626" s="70"/>
      <c r="AM626" s="70"/>
      <c r="AN626" s="70"/>
      <c r="AP626" s="27"/>
      <c r="AR626" s="27"/>
      <c r="AS626" s="27"/>
    </row>
    <row r="627" spans="1:45">
      <c r="A627" s="45"/>
      <c r="B627" s="44"/>
      <c r="C627" s="44"/>
      <c r="D627" s="44"/>
      <c r="E627" s="44"/>
      <c r="F627" s="38"/>
      <c r="G627" s="38"/>
      <c r="H627" s="38"/>
      <c r="I627" s="59"/>
      <c r="J627" s="26"/>
      <c r="K627" s="26"/>
      <c r="L627" s="45"/>
      <c r="M627" s="38"/>
      <c r="N627" s="38"/>
      <c r="O627" s="68"/>
      <c r="P627" s="72"/>
      <c r="Q627" s="72"/>
      <c r="R627" s="30"/>
      <c r="S627" s="30"/>
      <c r="T627" s="30"/>
      <c r="U627" s="30"/>
      <c r="V627" s="77"/>
      <c r="W627" s="65"/>
      <c r="X627" s="69"/>
      <c r="AE627" s="41"/>
      <c r="AF627" s="41"/>
      <c r="AH627" s="41"/>
      <c r="AI627" s="41"/>
      <c r="AK627" s="70"/>
      <c r="AL627" s="70"/>
      <c r="AM627" s="70"/>
      <c r="AN627" s="70"/>
      <c r="AP627" s="27"/>
      <c r="AR627" s="27"/>
      <c r="AS627" s="27"/>
    </row>
    <row r="628" spans="1:45">
      <c r="A628" s="45"/>
      <c r="B628" s="44"/>
      <c r="C628" s="44"/>
      <c r="D628" s="44"/>
      <c r="E628" s="44"/>
      <c r="F628" s="38"/>
      <c r="G628" s="38"/>
      <c r="H628" s="38"/>
      <c r="I628" s="59"/>
      <c r="J628" s="26"/>
      <c r="K628" s="26"/>
      <c r="L628" s="45"/>
      <c r="M628" s="38"/>
      <c r="N628" s="38"/>
      <c r="O628" s="68"/>
      <c r="P628" s="72"/>
      <c r="Q628" s="72"/>
      <c r="R628" s="30"/>
      <c r="S628" s="30"/>
      <c r="T628" s="30"/>
      <c r="U628" s="30"/>
      <c r="V628" s="77"/>
      <c r="W628" s="65"/>
      <c r="X628" s="69"/>
      <c r="AE628" s="41"/>
      <c r="AF628" s="41"/>
      <c r="AH628" s="41"/>
      <c r="AI628" s="41"/>
      <c r="AK628" s="70"/>
      <c r="AL628" s="70"/>
      <c r="AM628" s="70"/>
      <c r="AN628" s="70"/>
      <c r="AP628" s="27"/>
      <c r="AR628" s="27"/>
      <c r="AS628" s="27"/>
    </row>
    <row r="629" spans="1:45">
      <c r="A629" s="45"/>
      <c r="B629" s="44"/>
      <c r="C629" s="44"/>
      <c r="D629" s="44"/>
      <c r="E629" s="44"/>
      <c r="F629" s="38"/>
      <c r="G629" s="38"/>
      <c r="H629" s="38"/>
      <c r="I629" s="59"/>
      <c r="J629" s="26"/>
      <c r="K629" s="26"/>
      <c r="L629" s="45"/>
      <c r="M629" s="38"/>
      <c r="N629" s="38"/>
      <c r="O629" s="68"/>
      <c r="P629" s="72"/>
      <c r="Q629" s="72"/>
      <c r="R629" s="30"/>
      <c r="S629" s="30"/>
      <c r="T629" s="30"/>
      <c r="U629" s="30"/>
      <c r="V629" s="77"/>
      <c r="W629" s="65"/>
      <c r="X629" s="69"/>
      <c r="AE629" s="41"/>
      <c r="AF629" s="41"/>
      <c r="AH629" s="41"/>
      <c r="AI629" s="41"/>
      <c r="AK629" s="70"/>
      <c r="AL629" s="70"/>
      <c r="AM629" s="70"/>
      <c r="AN629" s="70"/>
      <c r="AP629" s="27"/>
      <c r="AR629" s="27"/>
      <c r="AS629" s="27"/>
    </row>
    <row r="630" spans="1:45">
      <c r="A630" s="45"/>
      <c r="B630" s="44"/>
      <c r="C630" s="44"/>
      <c r="D630" s="44"/>
      <c r="E630" s="44"/>
      <c r="F630" s="38"/>
      <c r="G630" s="38"/>
      <c r="H630" s="38"/>
      <c r="I630" s="59"/>
      <c r="J630" s="26"/>
      <c r="K630" s="26"/>
      <c r="L630" s="45"/>
      <c r="M630" s="38"/>
      <c r="N630" s="38"/>
      <c r="O630" s="68"/>
      <c r="P630" s="72"/>
      <c r="Q630" s="72"/>
      <c r="R630" s="30"/>
      <c r="S630" s="30"/>
      <c r="T630" s="30"/>
      <c r="U630" s="30"/>
      <c r="V630" s="77"/>
      <c r="W630" s="65"/>
      <c r="X630" s="69"/>
      <c r="AE630" s="41"/>
      <c r="AF630" s="41"/>
      <c r="AH630" s="41"/>
      <c r="AI630" s="41"/>
      <c r="AK630" s="70"/>
      <c r="AL630" s="70"/>
      <c r="AM630" s="70"/>
      <c r="AN630" s="70"/>
      <c r="AP630" s="27"/>
      <c r="AR630" s="27"/>
      <c r="AS630" s="27"/>
    </row>
    <row r="631" spans="1:45">
      <c r="A631" s="45"/>
      <c r="B631" s="44"/>
      <c r="C631" s="44"/>
      <c r="D631" s="44"/>
      <c r="E631" s="44"/>
      <c r="F631" s="38"/>
      <c r="G631" s="38"/>
      <c r="H631" s="38"/>
      <c r="I631" s="59"/>
      <c r="J631" s="26"/>
      <c r="K631" s="26"/>
      <c r="L631" s="45"/>
      <c r="M631" s="38"/>
      <c r="N631" s="38"/>
      <c r="O631" s="68"/>
      <c r="P631" s="72"/>
      <c r="Q631" s="72"/>
      <c r="R631" s="30"/>
      <c r="S631" s="30"/>
      <c r="T631" s="30"/>
      <c r="U631" s="30"/>
      <c r="V631" s="77"/>
      <c r="W631" s="65"/>
      <c r="X631" s="69"/>
      <c r="AE631" s="41"/>
      <c r="AF631" s="41"/>
      <c r="AH631" s="41"/>
      <c r="AI631" s="41"/>
      <c r="AK631" s="70"/>
      <c r="AL631" s="70"/>
      <c r="AM631" s="70"/>
      <c r="AN631" s="70"/>
      <c r="AP631" s="27"/>
      <c r="AR631" s="27"/>
      <c r="AS631" s="27"/>
    </row>
    <row r="632" spans="1:45">
      <c r="A632" s="45"/>
      <c r="B632" s="44"/>
      <c r="C632" s="44"/>
      <c r="D632" s="44"/>
      <c r="E632" s="44"/>
      <c r="F632" s="38"/>
      <c r="G632" s="38"/>
      <c r="H632" s="38"/>
      <c r="I632" s="59"/>
      <c r="J632" s="26"/>
      <c r="K632" s="26"/>
      <c r="L632" s="45"/>
      <c r="M632" s="38"/>
      <c r="N632" s="38"/>
      <c r="O632" s="68"/>
      <c r="P632" s="72"/>
      <c r="Q632" s="72"/>
      <c r="R632" s="30"/>
      <c r="S632" s="30"/>
      <c r="T632" s="30"/>
      <c r="U632" s="30"/>
      <c r="V632" s="77"/>
      <c r="W632" s="65"/>
      <c r="X632" s="69"/>
      <c r="AE632" s="41"/>
      <c r="AF632" s="41"/>
      <c r="AH632" s="41"/>
      <c r="AI632" s="41"/>
      <c r="AK632" s="70"/>
      <c r="AL632" s="70"/>
      <c r="AM632" s="70"/>
      <c r="AN632" s="70"/>
      <c r="AP632" s="27"/>
      <c r="AR632" s="27"/>
      <c r="AS632" s="27"/>
    </row>
    <row r="633" spans="1:45">
      <c r="A633" s="45"/>
      <c r="B633" s="44"/>
      <c r="C633" s="44"/>
      <c r="D633" s="44"/>
      <c r="E633" s="44"/>
      <c r="F633" s="38"/>
      <c r="G633" s="38"/>
      <c r="H633" s="38"/>
      <c r="I633" s="59"/>
      <c r="J633" s="26"/>
      <c r="K633" s="26"/>
      <c r="L633" s="45"/>
      <c r="M633" s="38"/>
      <c r="N633" s="38"/>
      <c r="O633" s="68"/>
      <c r="P633" s="72"/>
      <c r="Q633" s="72"/>
      <c r="R633" s="30"/>
      <c r="S633" s="30"/>
      <c r="T633" s="30"/>
      <c r="U633" s="30"/>
      <c r="V633" s="77"/>
      <c r="W633" s="65"/>
      <c r="X633" s="69"/>
      <c r="AE633" s="41"/>
      <c r="AF633" s="41"/>
      <c r="AH633" s="41"/>
      <c r="AI633" s="41"/>
      <c r="AK633" s="70"/>
      <c r="AL633" s="70"/>
      <c r="AM633" s="70"/>
      <c r="AN633" s="70"/>
      <c r="AP633" s="27"/>
      <c r="AR633" s="27"/>
      <c r="AS633" s="27"/>
    </row>
    <row r="634" spans="1:45">
      <c r="A634" s="45"/>
      <c r="B634" s="44"/>
      <c r="C634" s="44"/>
      <c r="D634" s="44"/>
      <c r="E634" s="44"/>
      <c r="F634" s="38"/>
      <c r="G634" s="38"/>
      <c r="H634" s="38"/>
      <c r="I634" s="59"/>
      <c r="J634" s="26"/>
      <c r="K634" s="26"/>
      <c r="L634" s="45"/>
      <c r="M634" s="38"/>
      <c r="N634" s="38"/>
      <c r="O634" s="68"/>
      <c r="P634" s="72"/>
      <c r="Q634" s="72"/>
      <c r="R634" s="30"/>
      <c r="S634" s="30"/>
      <c r="T634" s="30"/>
      <c r="U634" s="30"/>
      <c r="V634" s="77"/>
      <c r="W634" s="65"/>
      <c r="X634" s="69"/>
      <c r="AE634" s="41"/>
      <c r="AF634" s="41"/>
      <c r="AH634" s="41"/>
      <c r="AI634" s="41"/>
      <c r="AK634" s="70"/>
      <c r="AL634" s="70"/>
      <c r="AM634" s="70"/>
      <c r="AN634" s="70"/>
      <c r="AP634" s="27"/>
      <c r="AR634" s="27"/>
      <c r="AS634" s="27"/>
    </row>
    <row r="635" spans="1:45">
      <c r="A635" s="45"/>
      <c r="B635" s="44"/>
      <c r="C635" s="44"/>
      <c r="D635" s="44"/>
      <c r="E635" s="44"/>
      <c r="F635" s="38"/>
      <c r="G635" s="38"/>
      <c r="H635" s="38"/>
      <c r="I635" s="59"/>
      <c r="J635" s="26"/>
      <c r="K635" s="26"/>
      <c r="L635" s="45"/>
      <c r="M635" s="38"/>
      <c r="N635" s="38"/>
      <c r="O635" s="68"/>
      <c r="P635" s="72"/>
      <c r="Q635" s="72"/>
      <c r="R635" s="30"/>
      <c r="S635" s="30"/>
      <c r="T635" s="30"/>
      <c r="U635" s="30"/>
      <c r="V635" s="77"/>
      <c r="W635" s="65"/>
      <c r="X635" s="69"/>
      <c r="AE635" s="41"/>
      <c r="AF635" s="41"/>
      <c r="AH635" s="41"/>
      <c r="AI635" s="41"/>
      <c r="AK635" s="70"/>
      <c r="AL635" s="70"/>
      <c r="AM635" s="70"/>
      <c r="AN635" s="70"/>
      <c r="AP635" s="27"/>
      <c r="AR635" s="27"/>
      <c r="AS635" s="27"/>
    </row>
    <row r="636" spans="1:45">
      <c r="A636" s="45"/>
      <c r="B636" s="44"/>
      <c r="C636" s="44"/>
      <c r="D636" s="44"/>
      <c r="E636" s="44"/>
      <c r="F636" s="38"/>
      <c r="G636" s="38"/>
      <c r="H636" s="38"/>
      <c r="I636" s="59"/>
      <c r="J636" s="26"/>
      <c r="K636" s="26"/>
      <c r="L636" s="45"/>
      <c r="M636" s="38"/>
      <c r="N636" s="38"/>
      <c r="O636" s="68"/>
      <c r="P636" s="72"/>
      <c r="Q636" s="72"/>
      <c r="R636" s="30"/>
      <c r="S636" s="30"/>
      <c r="T636" s="30"/>
      <c r="U636" s="30"/>
      <c r="V636" s="77"/>
      <c r="W636" s="65"/>
      <c r="X636" s="69"/>
      <c r="AE636" s="41"/>
      <c r="AF636" s="41"/>
      <c r="AH636" s="41"/>
      <c r="AI636" s="41"/>
      <c r="AK636" s="70"/>
      <c r="AL636" s="70"/>
      <c r="AM636" s="70"/>
      <c r="AN636" s="70"/>
      <c r="AP636" s="27"/>
      <c r="AR636" s="27"/>
      <c r="AS636" s="27"/>
    </row>
    <row r="637" spans="1:45">
      <c r="A637" s="45"/>
      <c r="B637" s="44"/>
      <c r="C637" s="44"/>
      <c r="D637" s="44"/>
      <c r="E637" s="44"/>
      <c r="F637" s="38"/>
      <c r="G637" s="38"/>
      <c r="H637" s="38"/>
      <c r="I637" s="59"/>
      <c r="J637" s="26"/>
      <c r="K637" s="26"/>
      <c r="L637" s="45"/>
      <c r="M637" s="38"/>
      <c r="N637" s="38"/>
      <c r="O637" s="68"/>
      <c r="P637" s="72"/>
      <c r="Q637" s="72"/>
      <c r="R637" s="30"/>
      <c r="S637" s="30"/>
      <c r="T637" s="30"/>
      <c r="U637" s="30"/>
      <c r="V637" s="77"/>
      <c r="W637" s="65"/>
      <c r="X637" s="69"/>
      <c r="AE637" s="41"/>
      <c r="AF637" s="41"/>
      <c r="AH637" s="41"/>
      <c r="AI637" s="41"/>
      <c r="AK637" s="70"/>
      <c r="AL637" s="70"/>
      <c r="AM637" s="70"/>
      <c r="AN637" s="70"/>
      <c r="AP637" s="27"/>
      <c r="AR637" s="27"/>
      <c r="AS637" s="27"/>
    </row>
    <row r="638" spans="1:45">
      <c r="A638" s="45"/>
      <c r="B638" s="44"/>
      <c r="C638" s="44"/>
      <c r="D638" s="44"/>
      <c r="E638" s="44"/>
      <c r="F638" s="38"/>
      <c r="G638" s="38"/>
      <c r="H638" s="38"/>
      <c r="I638" s="59"/>
      <c r="J638" s="26"/>
      <c r="K638" s="26"/>
      <c r="L638" s="45"/>
      <c r="M638" s="38"/>
      <c r="N638" s="38"/>
      <c r="O638" s="68"/>
      <c r="P638" s="72"/>
      <c r="Q638" s="72"/>
      <c r="R638" s="30"/>
      <c r="S638" s="30"/>
      <c r="T638" s="30"/>
      <c r="U638" s="30"/>
      <c r="V638" s="77"/>
      <c r="W638" s="65"/>
      <c r="X638" s="69"/>
      <c r="AE638" s="41"/>
      <c r="AF638" s="41"/>
      <c r="AH638" s="41"/>
      <c r="AI638" s="41"/>
      <c r="AK638" s="70"/>
      <c r="AL638" s="70"/>
      <c r="AM638" s="70"/>
      <c r="AN638" s="70"/>
      <c r="AP638" s="27"/>
      <c r="AR638" s="27"/>
      <c r="AS638" s="27"/>
    </row>
    <row r="639" spans="1:45">
      <c r="A639" s="45"/>
      <c r="B639" s="44"/>
      <c r="C639" s="44"/>
      <c r="D639" s="44"/>
      <c r="E639" s="44"/>
      <c r="F639" s="38"/>
      <c r="G639" s="38"/>
      <c r="H639" s="38"/>
      <c r="I639" s="59"/>
      <c r="J639" s="26"/>
      <c r="K639" s="26"/>
      <c r="L639" s="45"/>
      <c r="M639" s="38"/>
      <c r="N639" s="38"/>
      <c r="O639" s="68"/>
      <c r="P639" s="72"/>
      <c r="Q639" s="72"/>
      <c r="R639" s="30"/>
      <c r="S639" s="30"/>
      <c r="T639" s="30"/>
      <c r="U639" s="30"/>
      <c r="V639" s="77"/>
      <c r="W639" s="65"/>
      <c r="X639" s="69"/>
      <c r="AE639" s="41"/>
      <c r="AF639" s="41"/>
      <c r="AH639" s="41"/>
      <c r="AI639" s="41"/>
      <c r="AK639" s="70"/>
      <c r="AL639" s="70"/>
      <c r="AM639" s="70"/>
      <c r="AN639" s="70"/>
      <c r="AP639" s="27"/>
      <c r="AR639" s="27"/>
      <c r="AS639" s="27"/>
    </row>
    <row r="640" spans="1:45">
      <c r="A640" s="45"/>
      <c r="B640" s="44"/>
      <c r="C640" s="44"/>
      <c r="D640" s="44"/>
      <c r="E640" s="44"/>
      <c r="F640" s="38"/>
      <c r="G640" s="38"/>
      <c r="H640" s="38"/>
      <c r="I640" s="59"/>
      <c r="J640" s="26"/>
      <c r="K640" s="26"/>
      <c r="L640" s="45"/>
      <c r="M640" s="38"/>
      <c r="N640" s="38"/>
      <c r="O640" s="68"/>
      <c r="P640" s="72"/>
      <c r="Q640" s="72"/>
      <c r="R640" s="30"/>
      <c r="S640" s="30"/>
      <c r="T640" s="30"/>
      <c r="U640" s="30"/>
      <c r="V640" s="77"/>
      <c r="W640" s="65"/>
      <c r="X640" s="69"/>
      <c r="AE640" s="41"/>
      <c r="AF640" s="41"/>
      <c r="AH640" s="41"/>
      <c r="AI640" s="41"/>
      <c r="AK640" s="70"/>
      <c r="AL640" s="70"/>
      <c r="AM640" s="70"/>
      <c r="AN640" s="70"/>
      <c r="AP640" s="27"/>
      <c r="AR640" s="27"/>
      <c r="AS640" s="27"/>
    </row>
    <row r="641" spans="1:45">
      <c r="A641" s="45"/>
      <c r="B641" s="44"/>
      <c r="C641" s="44"/>
      <c r="D641" s="44"/>
      <c r="E641" s="44"/>
      <c r="F641" s="38"/>
      <c r="G641" s="38"/>
      <c r="H641" s="38"/>
      <c r="I641" s="59"/>
      <c r="J641" s="26"/>
      <c r="K641" s="26"/>
      <c r="L641" s="45"/>
      <c r="M641" s="38"/>
      <c r="N641" s="38"/>
      <c r="O641" s="68"/>
      <c r="P641" s="72"/>
      <c r="Q641" s="72"/>
      <c r="R641" s="30"/>
      <c r="S641" s="30"/>
      <c r="T641" s="30"/>
      <c r="U641" s="30"/>
      <c r="V641" s="77"/>
      <c r="W641" s="65"/>
      <c r="X641" s="69"/>
      <c r="AE641" s="41"/>
      <c r="AF641" s="41"/>
      <c r="AH641" s="41"/>
      <c r="AI641" s="41"/>
      <c r="AK641" s="70"/>
      <c r="AL641" s="70"/>
      <c r="AM641" s="70"/>
      <c r="AN641" s="70"/>
      <c r="AP641" s="27"/>
      <c r="AR641" s="27"/>
      <c r="AS641" s="27"/>
    </row>
    <row r="642" spans="1:45">
      <c r="A642" s="45"/>
      <c r="B642" s="44"/>
      <c r="C642" s="44"/>
      <c r="D642" s="44"/>
      <c r="E642" s="44"/>
      <c r="F642" s="38"/>
      <c r="G642" s="38"/>
      <c r="H642" s="38"/>
      <c r="I642" s="59"/>
      <c r="J642" s="26"/>
      <c r="K642" s="26"/>
      <c r="L642" s="45"/>
      <c r="M642" s="38"/>
      <c r="N642" s="38"/>
      <c r="O642" s="68"/>
      <c r="P642" s="72"/>
      <c r="Q642" s="72"/>
      <c r="R642" s="30"/>
      <c r="S642" s="30"/>
      <c r="T642" s="30"/>
      <c r="U642" s="30"/>
      <c r="V642" s="77"/>
      <c r="W642" s="65"/>
      <c r="X642" s="69"/>
      <c r="AE642" s="41"/>
      <c r="AF642" s="41"/>
      <c r="AH642" s="41"/>
      <c r="AI642" s="41"/>
      <c r="AK642" s="70"/>
      <c r="AL642" s="70"/>
      <c r="AM642" s="70"/>
      <c r="AN642" s="70"/>
      <c r="AP642" s="27"/>
      <c r="AR642" s="27"/>
      <c r="AS642" s="27"/>
    </row>
    <row r="643" spans="1:45">
      <c r="A643" s="45"/>
      <c r="B643" s="44"/>
      <c r="C643" s="44"/>
      <c r="D643" s="44"/>
      <c r="E643" s="44"/>
      <c r="F643" s="38"/>
      <c r="G643" s="38"/>
      <c r="H643" s="38"/>
      <c r="I643" s="59"/>
      <c r="J643" s="26"/>
      <c r="K643" s="26"/>
      <c r="L643" s="45"/>
      <c r="M643" s="38"/>
      <c r="N643" s="38"/>
      <c r="O643" s="68"/>
      <c r="P643" s="72"/>
      <c r="Q643" s="72"/>
      <c r="R643" s="30"/>
      <c r="S643" s="30"/>
      <c r="T643" s="30"/>
      <c r="U643" s="30"/>
      <c r="V643" s="77"/>
      <c r="W643" s="65"/>
      <c r="X643" s="69"/>
      <c r="AE643" s="41"/>
      <c r="AF643" s="41"/>
      <c r="AH643" s="41"/>
      <c r="AI643" s="41"/>
      <c r="AK643" s="70"/>
      <c r="AL643" s="70"/>
      <c r="AM643" s="70"/>
      <c r="AN643" s="70"/>
      <c r="AP643" s="27"/>
      <c r="AR643" s="27"/>
      <c r="AS643" s="27"/>
    </row>
    <row r="644" spans="1:45">
      <c r="A644" s="45"/>
      <c r="B644" s="44"/>
      <c r="C644" s="44"/>
      <c r="D644" s="44"/>
      <c r="E644" s="44"/>
      <c r="F644" s="38"/>
      <c r="G644" s="38"/>
      <c r="H644" s="38"/>
      <c r="I644" s="59"/>
      <c r="J644" s="26"/>
      <c r="K644" s="26"/>
      <c r="L644" s="45"/>
      <c r="M644" s="38"/>
      <c r="N644" s="38"/>
      <c r="O644" s="68"/>
      <c r="P644" s="72"/>
      <c r="Q644" s="72"/>
      <c r="R644" s="30"/>
      <c r="S644" s="30"/>
      <c r="T644" s="30"/>
      <c r="U644" s="30"/>
      <c r="V644" s="77"/>
      <c r="W644" s="65"/>
      <c r="X644" s="69"/>
      <c r="AE644" s="41"/>
      <c r="AF644" s="41"/>
      <c r="AH644" s="41"/>
      <c r="AI644" s="41"/>
      <c r="AK644" s="70"/>
      <c r="AL644" s="70"/>
      <c r="AM644" s="70"/>
      <c r="AN644" s="70"/>
      <c r="AP644" s="27"/>
      <c r="AR644" s="27"/>
      <c r="AS644" s="27"/>
    </row>
    <row r="645" spans="1:45">
      <c r="A645" s="45"/>
      <c r="B645" s="44"/>
      <c r="C645" s="44"/>
      <c r="D645" s="44"/>
      <c r="E645" s="44"/>
      <c r="F645" s="38"/>
      <c r="G645" s="38"/>
      <c r="H645" s="38"/>
      <c r="I645" s="59"/>
      <c r="J645" s="26"/>
      <c r="K645" s="26"/>
      <c r="L645" s="45"/>
      <c r="M645" s="38"/>
      <c r="N645" s="38"/>
      <c r="O645" s="68"/>
      <c r="P645" s="72"/>
      <c r="Q645" s="72"/>
      <c r="R645" s="30"/>
      <c r="S645" s="30"/>
      <c r="T645" s="30"/>
      <c r="U645" s="30"/>
      <c r="V645" s="77"/>
      <c r="W645" s="65"/>
      <c r="X645" s="69"/>
      <c r="AE645" s="41"/>
      <c r="AF645" s="41"/>
      <c r="AH645" s="41"/>
      <c r="AI645" s="41"/>
      <c r="AK645" s="70"/>
      <c r="AL645" s="70"/>
      <c r="AM645" s="70"/>
      <c r="AN645" s="70"/>
      <c r="AP645" s="27"/>
      <c r="AR645" s="27"/>
      <c r="AS645" s="27"/>
    </row>
    <row r="646" spans="1:45">
      <c r="A646" s="45"/>
      <c r="B646" s="44"/>
      <c r="C646" s="44"/>
      <c r="D646" s="44"/>
      <c r="E646" s="44"/>
      <c r="F646" s="38"/>
      <c r="G646" s="38"/>
      <c r="H646" s="38"/>
      <c r="I646" s="59"/>
      <c r="J646" s="26"/>
      <c r="K646" s="26"/>
      <c r="L646" s="45"/>
      <c r="M646" s="38"/>
      <c r="N646" s="38"/>
      <c r="O646" s="68"/>
      <c r="P646" s="72"/>
      <c r="Q646" s="72"/>
      <c r="R646" s="30"/>
      <c r="S646" s="30"/>
      <c r="T646" s="30"/>
      <c r="U646" s="30"/>
      <c r="V646" s="77"/>
      <c r="W646" s="65"/>
      <c r="X646" s="69"/>
      <c r="AE646" s="41"/>
      <c r="AF646" s="41"/>
      <c r="AH646" s="41"/>
      <c r="AI646" s="41"/>
      <c r="AK646" s="70"/>
      <c r="AL646" s="70"/>
      <c r="AM646" s="70"/>
      <c r="AN646" s="70"/>
      <c r="AP646" s="27"/>
      <c r="AR646" s="27"/>
      <c r="AS646" s="27"/>
    </row>
    <row r="647" spans="1:45">
      <c r="A647" s="45"/>
      <c r="B647" s="44"/>
      <c r="C647" s="44"/>
      <c r="D647" s="44"/>
      <c r="E647" s="44"/>
      <c r="F647" s="38"/>
      <c r="G647" s="38"/>
      <c r="H647" s="38"/>
      <c r="I647" s="59"/>
      <c r="J647" s="26"/>
      <c r="K647" s="26"/>
      <c r="L647" s="45"/>
      <c r="M647" s="38"/>
      <c r="N647" s="38"/>
      <c r="O647" s="68"/>
      <c r="P647" s="72"/>
      <c r="Q647" s="72"/>
      <c r="R647" s="30"/>
      <c r="S647" s="30"/>
      <c r="T647" s="30"/>
      <c r="U647" s="30"/>
      <c r="V647" s="77"/>
      <c r="W647" s="65"/>
      <c r="X647" s="69"/>
      <c r="AE647" s="41"/>
      <c r="AF647" s="41"/>
      <c r="AH647" s="41"/>
      <c r="AI647" s="41"/>
      <c r="AK647" s="70"/>
      <c r="AL647" s="70"/>
      <c r="AM647" s="70"/>
      <c r="AN647" s="70"/>
      <c r="AP647" s="27"/>
      <c r="AR647" s="27"/>
      <c r="AS647" s="27"/>
    </row>
    <row r="648" spans="1:45">
      <c r="A648" s="45"/>
      <c r="B648" s="44"/>
      <c r="C648" s="44"/>
      <c r="D648" s="44"/>
      <c r="E648" s="44"/>
      <c r="F648" s="38"/>
      <c r="G648" s="38"/>
      <c r="H648" s="38"/>
      <c r="I648" s="59"/>
      <c r="J648" s="26"/>
      <c r="K648" s="26"/>
      <c r="L648" s="45"/>
      <c r="M648" s="38"/>
      <c r="N648" s="38"/>
      <c r="O648" s="68"/>
      <c r="P648" s="72"/>
      <c r="Q648" s="72"/>
      <c r="R648" s="30"/>
      <c r="S648" s="30"/>
      <c r="T648" s="30"/>
      <c r="U648" s="30"/>
      <c r="V648" s="77"/>
      <c r="W648" s="65"/>
      <c r="X648" s="69"/>
      <c r="AE648" s="41"/>
      <c r="AF648" s="41"/>
      <c r="AH648" s="41"/>
      <c r="AI648" s="41"/>
      <c r="AK648" s="70"/>
      <c r="AL648" s="70"/>
      <c r="AM648" s="70"/>
      <c r="AN648" s="70"/>
      <c r="AP648" s="27"/>
      <c r="AR648" s="27"/>
      <c r="AS648" s="27"/>
    </row>
    <row r="649" spans="1:45">
      <c r="A649" s="45"/>
      <c r="B649" s="44"/>
      <c r="C649" s="44"/>
      <c r="D649" s="44"/>
      <c r="E649" s="44"/>
      <c r="F649" s="38"/>
      <c r="G649" s="38"/>
      <c r="H649" s="38"/>
      <c r="I649" s="59"/>
      <c r="J649" s="26"/>
      <c r="K649" s="26"/>
      <c r="L649" s="45"/>
      <c r="M649" s="38"/>
      <c r="N649" s="38"/>
      <c r="O649" s="68"/>
      <c r="P649" s="72"/>
      <c r="Q649" s="72"/>
      <c r="R649" s="30"/>
      <c r="S649" s="30"/>
      <c r="T649" s="30"/>
      <c r="U649" s="30"/>
      <c r="V649" s="77"/>
      <c r="W649" s="65"/>
      <c r="X649" s="69"/>
      <c r="AE649" s="41"/>
      <c r="AF649" s="41"/>
      <c r="AH649" s="41"/>
      <c r="AI649" s="41"/>
      <c r="AK649" s="70"/>
      <c r="AL649" s="70"/>
      <c r="AM649" s="70"/>
      <c r="AN649" s="70"/>
      <c r="AP649" s="27"/>
      <c r="AR649" s="27"/>
      <c r="AS649" s="27"/>
    </row>
    <row r="650" spans="1:45">
      <c r="A650" s="45"/>
      <c r="B650" s="44"/>
      <c r="C650" s="44"/>
      <c r="D650" s="44"/>
      <c r="E650" s="44"/>
      <c r="F650" s="38"/>
      <c r="G650" s="38"/>
      <c r="H650" s="38"/>
      <c r="I650" s="59"/>
      <c r="J650" s="26"/>
      <c r="K650" s="26"/>
      <c r="L650" s="45"/>
      <c r="M650" s="38"/>
      <c r="N650" s="38"/>
      <c r="O650" s="68"/>
      <c r="P650" s="72"/>
      <c r="Q650" s="72"/>
      <c r="R650" s="30"/>
      <c r="S650" s="30"/>
      <c r="T650" s="30"/>
      <c r="U650" s="30"/>
      <c r="V650" s="77"/>
      <c r="W650" s="65"/>
      <c r="X650" s="69"/>
      <c r="AE650" s="41"/>
      <c r="AF650" s="41"/>
      <c r="AH650" s="41"/>
      <c r="AI650" s="41"/>
      <c r="AK650" s="70"/>
      <c r="AL650" s="70"/>
      <c r="AM650" s="70"/>
      <c r="AN650" s="70"/>
      <c r="AP650" s="27"/>
      <c r="AR650" s="27"/>
      <c r="AS650" s="27"/>
    </row>
    <row r="651" spans="1:45">
      <c r="A651" s="45"/>
      <c r="B651" s="44"/>
      <c r="C651" s="44"/>
      <c r="D651" s="44"/>
      <c r="E651" s="44"/>
      <c r="F651" s="38"/>
      <c r="G651" s="38"/>
      <c r="H651" s="38"/>
      <c r="I651" s="59"/>
      <c r="J651" s="26"/>
      <c r="K651" s="26"/>
      <c r="L651" s="45"/>
      <c r="M651" s="38"/>
      <c r="N651" s="38"/>
      <c r="O651" s="68"/>
      <c r="P651" s="72"/>
      <c r="Q651" s="72"/>
      <c r="R651" s="30"/>
      <c r="S651" s="30"/>
      <c r="T651" s="30"/>
      <c r="U651" s="30"/>
      <c r="V651" s="77"/>
      <c r="W651" s="65"/>
      <c r="X651" s="69"/>
      <c r="AE651" s="41"/>
      <c r="AF651" s="41"/>
      <c r="AH651" s="41"/>
      <c r="AI651" s="41"/>
      <c r="AK651" s="70"/>
      <c r="AL651" s="70"/>
      <c r="AM651" s="70"/>
      <c r="AN651" s="70"/>
      <c r="AP651" s="27"/>
      <c r="AR651" s="27"/>
      <c r="AS651" s="27"/>
    </row>
    <row r="652" spans="1:45">
      <c r="A652" s="45"/>
      <c r="B652" s="44"/>
      <c r="C652" s="44"/>
      <c r="D652" s="44"/>
      <c r="E652" s="44"/>
      <c r="F652" s="38"/>
      <c r="G652" s="38"/>
      <c r="H652" s="38"/>
      <c r="I652" s="59"/>
      <c r="J652" s="26"/>
      <c r="K652" s="26"/>
      <c r="L652" s="45"/>
      <c r="M652" s="38"/>
      <c r="N652" s="38"/>
      <c r="O652" s="68"/>
      <c r="P652" s="72"/>
      <c r="Q652" s="72"/>
      <c r="R652" s="30"/>
      <c r="S652" s="30"/>
      <c r="T652" s="30"/>
      <c r="U652" s="30"/>
      <c r="V652" s="77"/>
      <c r="W652" s="65"/>
      <c r="X652" s="69"/>
      <c r="AE652" s="41"/>
      <c r="AF652" s="41"/>
      <c r="AH652" s="41"/>
      <c r="AI652" s="41"/>
      <c r="AK652" s="70"/>
      <c r="AL652" s="70"/>
      <c r="AM652" s="70"/>
      <c r="AN652" s="70"/>
      <c r="AP652" s="27"/>
      <c r="AR652" s="27"/>
      <c r="AS652" s="27"/>
    </row>
    <row r="653" spans="1:45">
      <c r="A653" s="45"/>
      <c r="B653" s="44"/>
      <c r="C653" s="44"/>
      <c r="D653" s="44"/>
      <c r="E653" s="44"/>
      <c r="F653" s="38"/>
      <c r="G653" s="38"/>
      <c r="H653" s="38"/>
      <c r="I653" s="59"/>
      <c r="J653" s="26"/>
      <c r="K653" s="26"/>
      <c r="L653" s="45"/>
      <c r="M653" s="38"/>
      <c r="N653" s="38"/>
      <c r="O653" s="68"/>
      <c r="P653" s="72"/>
      <c r="Q653" s="72"/>
      <c r="R653" s="30"/>
      <c r="S653" s="30"/>
      <c r="T653" s="30"/>
      <c r="U653" s="30"/>
      <c r="V653" s="77"/>
      <c r="W653" s="65"/>
      <c r="X653" s="69"/>
      <c r="AE653" s="41"/>
      <c r="AF653" s="41"/>
      <c r="AH653" s="41"/>
      <c r="AI653" s="41"/>
      <c r="AK653" s="70"/>
      <c r="AL653" s="70"/>
      <c r="AM653" s="70"/>
      <c r="AN653" s="70"/>
      <c r="AP653" s="27"/>
      <c r="AR653" s="27"/>
      <c r="AS653" s="27"/>
    </row>
    <row r="654" spans="1:45">
      <c r="A654" s="45"/>
      <c r="B654" s="44"/>
      <c r="C654" s="44"/>
      <c r="D654" s="44"/>
      <c r="E654" s="44"/>
      <c r="F654" s="38"/>
      <c r="G654" s="38"/>
      <c r="H654" s="38"/>
      <c r="I654" s="59"/>
      <c r="J654" s="26"/>
      <c r="K654" s="26"/>
      <c r="L654" s="45"/>
      <c r="M654" s="38"/>
      <c r="N654" s="38"/>
      <c r="O654" s="68"/>
      <c r="P654" s="72"/>
      <c r="Q654" s="72"/>
      <c r="R654" s="30"/>
      <c r="S654" s="30"/>
      <c r="T654" s="30"/>
      <c r="U654" s="30"/>
      <c r="V654" s="77"/>
      <c r="W654" s="65"/>
      <c r="X654" s="69"/>
      <c r="AE654" s="41"/>
      <c r="AF654" s="41"/>
      <c r="AH654" s="41"/>
      <c r="AI654" s="41"/>
      <c r="AK654" s="70"/>
      <c r="AL654" s="70"/>
      <c r="AM654" s="70"/>
      <c r="AN654" s="70"/>
      <c r="AP654" s="27"/>
      <c r="AR654" s="27"/>
      <c r="AS654" s="27"/>
    </row>
    <row r="655" spans="1:45">
      <c r="A655" s="45"/>
      <c r="B655" s="44"/>
      <c r="C655" s="44"/>
      <c r="D655" s="44"/>
      <c r="E655" s="44"/>
      <c r="F655" s="38"/>
      <c r="G655" s="38"/>
      <c r="H655" s="38"/>
      <c r="I655" s="59"/>
      <c r="J655" s="26"/>
      <c r="K655" s="26"/>
      <c r="L655" s="45"/>
      <c r="M655" s="38"/>
      <c r="N655" s="38"/>
      <c r="O655" s="68"/>
      <c r="P655" s="72"/>
      <c r="Q655" s="72"/>
      <c r="R655" s="30"/>
      <c r="S655" s="30"/>
      <c r="T655" s="30"/>
      <c r="U655" s="30"/>
      <c r="V655" s="77"/>
      <c r="W655" s="65"/>
      <c r="X655" s="69"/>
      <c r="AE655" s="41"/>
      <c r="AF655" s="41"/>
      <c r="AH655" s="41"/>
      <c r="AI655" s="41"/>
      <c r="AK655" s="70"/>
      <c r="AL655" s="70"/>
      <c r="AM655" s="70"/>
      <c r="AN655" s="70"/>
      <c r="AP655" s="27"/>
      <c r="AR655" s="27"/>
      <c r="AS655" s="27"/>
    </row>
    <row r="656" spans="1:45">
      <c r="A656" s="45"/>
      <c r="B656" s="44"/>
      <c r="C656" s="44"/>
      <c r="D656" s="44"/>
      <c r="E656" s="44"/>
      <c r="F656" s="38"/>
      <c r="G656" s="38"/>
      <c r="H656" s="38"/>
      <c r="I656" s="59"/>
      <c r="J656" s="26"/>
      <c r="K656" s="26"/>
      <c r="L656" s="45"/>
      <c r="M656" s="38"/>
      <c r="N656" s="38"/>
      <c r="O656" s="68"/>
      <c r="P656" s="72"/>
      <c r="Q656" s="72"/>
      <c r="R656" s="30"/>
      <c r="S656" s="30"/>
      <c r="T656" s="30"/>
      <c r="U656" s="30"/>
      <c r="V656" s="77"/>
      <c r="W656" s="65"/>
      <c r="X656" s="69"/>
      <c r="AE656" s="41"/>
      <c r="AF656" s="41"/>
      <c r="AH656" s="41"/>
      <c r="AI656" s="41"/>
      <c r="AK656" s="70"/>
      <c r="AL656" s="70"/>
      <c r="AM656" s="70"/>
      <c r="AN656" s="70"/>
      <c r="AP656" s="27"/>
      <c r="AR656" s="27"/>
      <c r="AS656" s="27"/>
    </row>
    <row r="657" spans="1:45">
      <c r="A657" s="45"/>
      <c r="B657" s="44"/>
      <c r="C657" s="44"/>
      <c r="D657" s="44"/>
      <c r="E657" s="44"/>
      <c r="F657" s="38"/>
      <c r="G657" s="38"/>
      <c r="H657" s="38"/>
      <c r="I657" s="59"/>
      <c r="J657" s="26"/>
      <c r="K657" s="26"/>
      <c r="L657" s="45"/>
      <c r="M657" s="38"/>
      <c r="N657" s="38"/>
      <c r="O657" s="68"/>
      <c r="P657" s="72"/>
      <c r="Q657" s="72"/>
      <c r="R657" s="30"/>
      <c r="S657" s="30"/>
      <c r="T657" s="30"/>
      <c r="U657" s="30"/>
      <c r="V657" s="77"/>
      <c r="W657" s="65"/>
      <c r="X657" s="69"/>
      <c r="AE657" s="41"/>
      <c r="AF657" s="41"/>
      <c r="AH657" s="41"/>
      <c r="AI657" s="41"/>
      <c r="AK657" s="70"/>
      <c r="AL657" s="70"/>
      <c r="AM657" s="70"/>
      <c r="AN657" s="70"/>
      <c r="AP657" s="27"/>
      <c r="AR657" s="27"/>
      <c r="AS657" s="27"/>
    </row>
    <row r="658" spans="1:45">
      <c r="A658" s="45"/>
      <c r="B658" s="44"/>
      <c r="C658" s="44"/>
      <c r="D658" s="44"/>
      <c r="E658" s="44"/>
      <c r="F658" s="38"/>
      <c r="G658" s="38"/>
      <c r="H658" s="38"/>
      <c r="I658" s="59"/>
      <c r="J658" s="26"/>
      <c r="K658" s="26"/>
      <c r="L658" s="45"/>
      <c r="M658" s="38"/>
      <c r="N658" s="38"/>
      <c r="O658" s="68"/>
      <c r="P658" s="72"/>
      <c r="Q658" s="72"/>
      <c r="R658" s="30"/>
      <c r="S658" s="30"/>
      <c r="T658" s="30"/>
      <c r="U658" s="30"/>
      <c r="V658" s="77"/>
      <c r="W658" s="65"/>
      <c r="X658" s="69"/>
      <c r="AE658" s="41"/>
      <c r="AF658" s="41"/>
      <c r="AH658" s="41"/>
      <c r="AI658" s="41"/>
      <c r="AK658" s="70"/>
      <c r="AL658" s="70"/>
      <c r="AM658" s="70"/>
      <c r="AN658" s="70"/>
      <c r="AP658" s="27"/>
      <c r="AR658" s="27"/>
      <c r="AS658" s="27"/>
    </row>
    <row r="659" spans="1:45">
      <c r="A659" s="45"/>
      <c r="B659" s="44"/>
      <c r="C659" s="44"/>
      <c r="D659" s="44"/>
      <c r="E659" s="44"/>
      <c r="F659" s="38"/>
      <c r="G659" s="38"/>
      <c r="H659" s="38"/>
      <c r="I659" s="59"/>
      <c r="J659" s="26"/>
      <c r="K659" s="26"/>
      <c r="L659" s="45"/>
      <c r="M659" s="38"/>
      <c r="N659" s="38"/>
      <c r="O659" s="68"/>
      <c r="P659" s="72"/>
      <c r="Q659" s="72"/>
      <c r="R659" s="30"/>
      <c r="S659" s="30"/>
      <c r="T659" s="30"/>
      <c r="U659" s="30"/>
      <c r="V659" s="77"/>
      <c r="W659" s="65"/>
      <c r="X659" s="69"/>
      <c r="AE659" s="41"/>
      <c r="AF659" s="41"/>
      <c r="AH659" s="41"/>
      <c r="AI659" s="41"/>
      <c r="AK659" s="70"/>
      <c r="AL659" s="70"/>
      <c r="AM659" s="70"/>
      <c r="AN659" s="70"/>
      <c r="AP659" s="27"/>
      <c r="AR659" s="27"/>
      <c r="AS659" s="27"/>
    </row>
    <row r="660" spans="1:45">
      <c r="A660" s="45"/>
      <c r="B660" s="44"/>
      <c r="C660" s="44"/>
      <c r="D660" s="44"/>
      <c r="E660" s="44"/>
      <c r="F660" s="38"/>
      <c r="G660" s="38"/>
      <c r="H660" s="38"/>
      <c r="I660" s="59"/>
      <c r="J660" s="26"/>
      <c r="K660" s="26"/>
      <c r="L660" s="45"/>
      <c r="M660" s="38"/>
      <c r="N660" s="38"/>
      <c r="O660" s="68"/>
      <c r="P660" s="72"/>
      <c r="Q660" s="72"/>
      <c r="R660" s="30"/>
      <c r="S660" s="30"/>
      <c r="T660" s="30"/>
      <c r="U660" s="30"/>
      <c r="V660" s="77"/>
      <c r="W660" s="65"/>
      <c r="X660" s="69"/>
      <c r="AE660" s="41"/>
      <c r="AF660" s="41"/>
      <c r="AH660" s="41"/>
      <c r="AI660" s="41"/>
      <c r="AK660" s="70"/>
      <c r="AL660" s="70"/>
      <c r="AM660" s="70"/>
      <c r="AN660" s="70"/>
      <c r="AP660" s="27"/>
      <c r="AR660" s="27"/>
      <c r="AS660" s="27"/>
    </row>
    <row r="661" spans="1:45">
      <c r="A661" s="45"/>
      <c r="B661" s="44"/>
      <c r="C661" s="44"/>
      <c r="D661" s="44"/>
      <c r="E661" s="44"/>
      <c r="F661" s="38"/>
      <c r="G661" s="38"/>
      <c r="H661" s="38"/>
      <c r="I661" s="59"/>
      <c r="J661" s="26"/>
      <c r="K661" s="26"/>
      <c r="L661" s="45"/>
      <c r="M661" s="38"/>
      <c r="N661" s="38"/>
      <c r="O661" s="68"/>
      <c r="P661" s="72"/>
      <c r="Q661" s="72"/>
      <c r="R661" s="30"/>
      <c r="S661" s="30"/>
      <c r="T661" s="30"/>
      <c r="U661" s="30"/>
      <c r="V661" s="77"/>
      <c r="W661" s="65"/>
      <c r="X661" s="69"/>
      <c r="AE661" s="41"/>
      <c r="AF661" s="41"/>
      <c r="AH661" s="41"/>
      <c r="AI661" s="41"/>
      <c r="AK661" s="70"/>
      <c r="AL661" s="70"/>
      <c r="AM661" s="70"/>
      <c r="AN661" s="70"/>
      <c r="AP661" s="27"/>
      <c r="AR661" s="27"/>
      <c r="AS661" s="27"/>
    </row>
    <row r="662" spans="1:45">
      <c r="A662" s="45"/>
      <c r="B662" s="44"/>
      <c r="C662" s="44"/>
      <c r="D662" s="44"/>
      <c r="E662" s="44"/>
      <c r="F662" s="38"/>
      <c r="G662" s="38"/>
      <c r="H662" s="38"/>
      <c r="I662" s="59"/>
      <c r="J662" s="26"/>
      <c r="K662" s="26"/>
      <c r="L662" s="45"/>
      <c r="M662" s="38"/>
      <c r="N662" s="38"/>
      <c r="O662" s="68"/>
      <c r="P662" s="72"/>
      <c r="Q662" s="72"/>
      <c r="R662" s="30"/>
      <c r="S662" s="30"/>
      <c r="T662" s="30"/>
      <c r="U662" s="30"/>
      <c r="V662" s="77"/>
      <c r="W662" s="65"/>
      <c r="X662" s="69"/>
      <c r="AE662" s="41"/>
      <c r="AF662" s="41"/>
      <c r="AH662" s="41"/>
      <c r="AI662" s="41"/>
      <c r="AK662" s="70"/>
      <c r="AL662" s="70"/>
      <c r="AM662" s="70"/>
      <c r="AN662" s="70"/>
      <c r="AP662" s="27"/>
      <c r="AR662" s="27"/>
      <c r="AS662" s="27"/>
    </row>
    <row r="663" spans="1:45">
      <c r="A663" s="45"/>
      <c r="B663" s="44"/>
      <c r="C663" s="44"/>
      <c r="D663" s="44"/>
      <c r="E663" s="44"/>
      <c r="F663" s="38"/>
      <c r="G663" s="38"/>
      <c r="H663" s="38"/>
      <c r="I663" s="59"/>
      <c r="J663" s="26"/>
      <c r="K663" s="26"/>
      <c r="L663" s="45"/>
      <c r="M663" s="38"/>
      <c r="N663" s="38"/>
      <c r="O663" s="68"/>
      <c r="P663" s="72"/>
      <c r="Q663" s="72"/>
      <c r="R663" s="30"/>
      <c r="S663" s="30"/>
      <c r="T663" s="30"/>
      <c r="U663" s="30"/>
      <c r="V663" s="77"/>
      <c r="W663" s="65"/>
      <c r="X663" s="69"/>
      <c r="AE663" s="41"/>
      <c r="AF663" s="41"/>
      <c r="AH663" s="41"/>
      <c r="AI663" s="41"/>
      <c r="AK663" s="70"/>
      <c r="AL663" s="70"/>
      <c r="AM663" s="70"/>
      <c r="AN663" s="70"/>
      <c r="AP663" s="27"/>
      <c r="AR663" s="27"/>
      <c r="AS663" s="27"/>
    </row>
    <row r="664" spans="1:45">
      <c r="A664" s="45"/>
      <c r="B664" s="44"/>
      <c r="C664" s="44"/>
      <c r="D664" s="44"/>
      <c r="E664" s="44"/>
      <c r="F664" s="38"/>
      <c r="G664" s="38"/>
      <c r="H664" s="38"/>
      <c r="I664" s="59"/>
      <c r="J664" s="26"/>
      <c r="K664" s="26"/>
      <c r="L664" s="45"/>
      <c r="M664" s="38"/>
      <c r="N664" s="38"/>
      <c r="O664" s="68"/>
      <c r="P664" s="72"/>
      <c r="Q664" s="72"/>
      <c r="R664" s="30"/>
      <c r="S664" s="30"/>
      <c r="T664" s="30"/>
      <c r="U664" s="30"/>
      <c r="V664" s="77"/>
      <c r="W664" s="65"/>
      <c r="X664" s="69"/>
      <c r="AE664" s="41"/>
      <c r="AF664" s="41"/>
      <c r="AH664" s="41"/>
      <c r="AI664" s="41"/>
      <c r="AK664" s="70"/>
      <c r="AL664" s="70"/>
      <c r="AM664" s="70"/>
      <c r="AN664" s="70"/>
      <c r="AP664" s="27"/>
      <c r="AR664" s="27"/>
      <c r="AS664" s="27"/>
    </row>
    <row r="665" spans="1:45">
      <c r="A665" s="45"/>
      <c r="B665" s="44"/>
      <c r="C665" s="44"/>
      <c r="D665" s="44"/>
      <c r="E665" s="44"/>
      <c r="F665" s="38"/>
      <c r="G665" s="38"/>
      <c r="H665" s="38"/>
      <c r="I665" s="59"/>
      <c r="J665" s="26"/>
      <c r="K665" s="26"/>
      <c r="L665" s="45"/>
      <c r="M665" s="38"/>
      <c r="N665" s="38"/>
      <c r="O665" s="68"/>
      <c r="P665" s="72"/>
      <c r="Q665" s="72"/>
      <c r="R665" s="30"/>
      <c r="S665" s="30"/>
      <c r="T665" s="30"/>
      <c r="U665" s="30"/>
      <c r="V665" s="77"/>
      <c r="W665" s="65"/>
      <c r="X665" s="69"/>
      <c r="AE665" s="41"/>
      <c r="AF665" s="41"/>
      <c r="AH665" s="41"/>
      <c r="AI665" s="41"/>
      <c r="AK665" s="70"/>
      <c r="AL665" s="70"/>
      <c r="AM665" s="70"/>
      <c r="AN665" s="70"/>
      <c r="AP665" s="27"/>
      <c r="AR665" s="27"/>
      <c r="AS665" s="27"/>
    </row>
    <row r="666" spans="1:45">
      <c r="A666" s="45"/>
      <c r="B666" s="44"/>
      <c r="C666" s="44"/>
      <c r="D666" s="44"/>
      <c r="E666" s="44"/>
      <c r="F666" s="38"/>
      <c r="G666" s="38"/>
      <c r="H666" s="38"/>
      <c r="I666" s="59"/>
      <c r="J666" s="26"/>
      <c r="K666" s="26"/>
      <c r="L666" s="45"/>
      <c r="M666" s="38"/>
      <c r="N666" s="38"/>
      <c r="O666" s="68"/>
      <c r="P666" s="72"/>
      <c r="Q666" s="72"/>
      <c r="R666" s="30"/>
      <c r="S666" s="30"/>
      <c r="T666" s="30"/>
      <c r="U666" s="30"/>
      <c r="V666" s="77"/>
      <c r="W666" s="65"/>
      <c r="X666" s="69"/>
      <c r="AE666" s="41"/>
      <c r="AF666" s="41"/>
      <c r="AH666" s="41"/>
      <c r="AI666" s="41"/>
      <c r="AK666" s="70"/>
      <c r="AL666" s="70"/>
      <c r="AM666" s="70"/>
      <c r="AN666" s="70"/>
      <c r="AP666" s="27"/>
      <c r="AR666" s="27"/>
      <c r="AS666" s="27"/>
    </row>
    <row r="667" spans="1:45">
      <c r="A667" s="45"/>
      <c r="B667" s="44"/>
      <c r="C667" s="44"/>
      <c r="D667" s="44"/>
      <c r="E667" s="44"/>
      <c r="F667" s="38"/>
      <c r="G667" s="38"/>
      <c r="H667" s="38"/>
      <c r="I667" s="59"/>
      <c r="J667" s="26"/>
      <c r="K667" s="26"/>
      <c r="L667" s="45"/>
      <c r="M667" s="38"/>
      <c r="N667" s="38"/>
      <c r="O667" s="68"/>
      <c r="P667" s="72"/>
      <c r="Q667" s="72"/>
      <c r="R667" s="30"/>
      <c r="S667" s="30"/>
      <c r="T667" s="30"/>
      <c r="U667" s="30"/>
      <c r="V667" s="77"/>
      <c r="W667" s="65"/>
      <c r="X667" s="69"/>
      <c r="AE667" s="41"/>
      <c r="AF667" s="41"/>
      <c r="AG667" s="41"/>
      <c r="AH667" s="41"/>
      <c r="AI667" s="41"/>
      <c r="AJ667" s="81"/>
      <c r="AK667" s="70"/>
      <c r="AL667" s="70"/>
      <c r="AM667" s="70"/>
      <c r="AN667" s="70"/>
      <c r="AP667" s="27"/>
      <c r="AR667" s="27"/>
      <c r="AS667" s="27"/>
    </row>
    <row r="668" spans="1:45">
      <c r="A668" s="45"/>
      <c r="B668" s="44"/>
      <c r="C668" s="44"/>
      <c r="D668" s="44"/>
      <c r="E668" s="44"/>
      <c r="F668" s="38"/>
      <c r="G668" s="38"/>
      <c r="H668" s="38"/>
      <c r="I668" s="59"/>
      <c r="J668" s="26"/>
      <c r="K668" s="26"/>
      <c r="L668" s="45"/>
      <c r="M668" s="38"/>
      <c r="N668" s="38"/>
      <c r="O668" s="68"/>
      <c r="P668" s="72"/>
      <c r="Q668" s="72"/>
      <c r="R668" s="30"/>
      <c r="S668" s="30"/>
      <c r="T668" s="30"/>
      <c r="U668" s="30"/>
      <c r="V668" s="77"/>
      <c r="W668" s="65"/>
      <c r="X668" s="69"/>
      <c r="AE668" s="41"/>
      <c r="AF668" s="41"/>
      <c r="AH668" s="41"/>
      <c r="AI668" s="41"/>
      <c r="AK668" s="70"/>
      <c r="AL668" s="70"/>
      <c r="AM668" s="70"/>
      <c r="AN668" s="70"/>
      <c r="AP668" s="27"/>
      <c r="AR668" s="27"/>
      <c r="AS668" s="27"/>
    </row>
    <row r="669" spans="1:45">
      <c r="A669" s="45"/>
      <c r="B669" s="44"/>
      <c r="C669" s="44"/>
      <c r="D669" s="44"/>
      <c r="E669" s="44"/>
      <c r="F669" s="38"/>
      <c r="G669" s="38"/>
      <c r="H669" s="38"/>
      <c r="I669" s="59"/>
      <c r="J669" s="26"/>
      <c r="K669" s="26"/>
      <c r="L669" s="45"/>
      <c r="M669" s="38"/>
      <c r="N669" s="38"/>
      <c r="O669" s="68"/>
      <c r="P669" s="72"/>
      <c r="Q669" s="72"/>
      <c r="R669" s="30"/>
      <c r="S669" s="30"/>
      <c r="T669" s="30"/>
      <c r="U669" s="30"/>
      <c r="V669" s="77"/>
      <c r="W669" s="65"/>
      <c r="X669" s="69"/>
      <c r="AE669" s="41"/>
      <c r="AF669" s="41"/>
      <c r="AH669" s="41"/>
      <c r="AI669" s="41"/>
      <c r="AK669" s="70"/>
      <c r="AL669" s="70"/>
      <c r="AM669" s="70"/>
      <c r="AN669" s="70"/>
      <c r="AP669" s="27"/>
      <c r="AR669" s="27"/>
      <c r="AS669" s="27"/>
    </row>
    <row r="670" spans="1:45">
      <c r="A670" s="45"/>
      <c r="B670" s="44"/>
      <c r="C670" s="44"/>
      <c r="D670" s="44"/>
      <c r="E670" s="44"/>
      <c r="F670" s="38"/>
      <c r="G670" s="38"/>
      <c r="H670" s="38"/>
      <c r="I670" s="59"/>
      <c r="J670" s="26"/>
      <c r="K670" s="26"/>
      <c r="L670" s="45"/>
      <c r="M670" s="38"/>
      <c r="N670" s="38"/>
      <c r="O670" s="68"/>
      <c r="P670" s="72"/>
      <c r="Q670" s="72"/>
      <c r="R670" s="30"/>
      <c r="S670" s="30"/>
      <c r="T670" s="30"/>
      <c r="U670" s="30"/>
      <c r="V670" s="77"/>
      <c r="W670" s="65"/>
      <c r="X670" s="69"/>
      <c r="AE670" s="41"/>
      <c r="AF670" s="41"/>
      <c r="AH670" s="41"/>
      <c r="AI670" s="41"/>
      <c r="AK670" s="70"/>
      <c r="AL670" s="70"/>
      <c r="AM670" s="70"/>
      <c r="AN670" s="70"/>
      <c r="AP670" s="27"/>
      <c r="AR670" s="27"/>
      <c r="AS670" s="27"/>
    </row>
    <row r="671" spans="1:45">
      <c r="A671" s="45"/>
      <c r="B671" s="44"/>
      <c r="C671" s="44"/>
      <c r="D671" s="44"/>
      <c r="E671" s="44"/>
      <c r="F671" s="38"/>
      <c r="G671" s="38"/>
      <c r="H671" s="38"/>
      <c r="I671" s="59"/>
      <c r="J671" s="26"/>
      <c r="K671" s="26"/>
      <c r="L671" s="45"/>
      <c r="M671" s="38"/>
      <c r="N671" s="38"/>
      <c r="O671" s="68"/>
      <c r="P671" s="72"/>
      <c r="Q671" s="72"/>
      <c r="R671" s="30"/>
      <c r="S671" s="30"/>
      <c r="T671" s="30"/>
      <c r="U671" s="30"/>
      <c r="V671" s="77"/>
      <c r="W671" s="65"/>
      <c r="X671" s="69"/>
      <c r="AE671" s="41"/>
      <c r="AF671" s="41"/>
      <c r="AH671" s="41"/>
      <c r="AI671" s="41"/>
      <c r="AK671" s="70"/>
      <c r="AL671" s="70"/>
      <c r="AM671" s="70"/>
      <c r="AN671" s="70"/>
      <c r="AP671" s="27"/>
      <c r="AR671" s="27"/>
      <c r="AS671" s="27"/>
    </row>
    <row r="672" spans="1:45">
      <c r="A672" s="45"/>
      <c r="B672" s="44"/>
      <c r="C672" s="44"/>
      <c r="D672" s="44"/>
      <c r="E672" s="44"/>
      <c r="F672" s="38"/>
      <c r="G672" s="38"/>
      <c r="H672" s="38"/>
      <c r="I672" s="59"/>
      <c r="J672" s="26"/>
      <c r="K672" s="26"/>
      <c r="L672" s="45"/>
      <c r="M672" s="38"/>
      <c r="N672" s="38"/>
      <c r="O672" s="68"/>
      <c r="P672" s="72"/>
      <c r="Q672" s="72"/>
      <c r="R672" s="30"/>
      <c r="S672" s="30"/>
      <c r="T672" s="30"/>
      <c r="U672" s="30"/>
      <c r="V672" s="77"/>
      <c r="W672" s="65"/>
      <c r="X672" s="69"/>
      <c r="AE672" s="41"/>
      <c r="AF672" s="41"/>
      <c r="AH672" s="41"/>
      <c r="AI672" s="41"/>
      <c r="AK672" s="70"/>
      <c r="AL672" s="70"/>
      <c r="AM672" s="70"/>
      <c r="AN672" s="70"/>
      <c r="AP672" s="27"/>
      <c r="AR672" s="27"/>
      <c r="AS672" s="27"/>
    </row>
    <row r="673" spans="1:45">
      <c r="A673" s="45"/>
      <c r="B673" s="44"/>
      <c r="C673" s="44"/>
      <c r="D673" s="44"/>
      <c r="E673" s="44"/>
      <c r="F673" s="38"/>
      <c r="G673" s="38"/>
      <c r="H673" s="38"/>
      <c r="I673" s="59"/>
      <c r="J673" s="26"/>
      <c r="K673" s="26"/>
      <c r="L673" s="45"/>
      <c r="M673" s="38"/>
      <c r="N673" s="38"/>
      <c r="O673" s="68"/>
      <c r="P673" s="72"/>
      <c r="Q673" s="72"/>
      <c r="R673" s="30"/>
      <c r="S673" s="30"/>
      <c r="T673" s="30"/>
      <c r="U673" s="30"/>
      <c r="V673" s="77"/>
      <c r="W673" s="65"/>
      <c r="X673" s="69"/>
      <c r="AE673" s="41"/>
      <c r="AF673" s="41"/>
      <c r="AH673" s="41"/>
      <c r="AI673" s="41"/>
      <c r="AK673" s="70"/>
      <c r="AL673" s="70"/>
      <c r="AM673" s="70"/>
      <c r="AN673" s="70"/>
      <c r="AP673" s="27"/>
      <c r="AR673" s="27"/>
      <c r="AS673" s="27"/>
    </row>
    <row r="674" spans="1:45">
      <c r="A674" s="45"/>
      <c r="B674" s="44"/>
      <c r="C674" s="44"/>
      <c r="D674" s="44"/>
      <c r="E674" s="44"/>
      <c r="F674" s="38"/>
      <c r="G674" s="38"/>
      <c r="H674" s="38"/>
      <c r="I674" s="59"/>
      <c r="J674" s="26"/>
      <c r="K674" s="26"/>
      <c r="L674" s="45"/>
      <c r="M674" s="38"/>
      <c r="N674" s="38"/>
      <c r="O674" s="68"/>
      <c r="P674" s="72"/>
      <c r="Q674" s="72"/>
      <c r="R674" s="30"/>
      <c r="S674" s="30"/>
      <c r="T674" s="30"/>
      <c r="U674" s="30"/>
      <c r="V674" s="77"/>
      <c r="W674" s="65"/>
      <c r="X674" s="69"/>
      <c r="AE674" s="41"/>
      <c r="AF674" s="41"/>
      <c r="AH674" s="41"/>
      <c r="AI674" s="41"/>
      <c r="AK674" s="70"/>
      <c r="AL674" s="70"/>
      <c r="AM674" s="70"/>
      <c r="AN674" s="70"/>
      <c r="AP674" s="27"/>
      <c r="AR674" s="27"/>
      <c r="AS674" s="27"/>
    </row>
    <row r="675" spans="1:45">
      <c r="A675" s="45"/>
      <c r="B675" s="44"/>
      <c r="C675" s="44"/>
      <c r="D675" s="44"/>
      <c r="E675" s="44"/>
      <c r="F675" s="38"/>
      <c r="G675" s="38"/>
      <c r="H675" s="38"/>
      <c r="I675" s="59"/>
      <c r="J675" s="26"/>
      <c r="K675" s="26"/>
      <c r="L675" s="45"/>
      <c r="M675" s="38"/>
      <c r="N675" s="38"/>
      <c r="O675" s="68"/>
      <c r="P675" s="72"/>
      <c r="Q675" s="72"/>
      <c r="R675" s="30"/>
      <c r="S675" s="30"/>
      <c r="T675" s="30"/>
      <c r="U675" s="30"/>
      <c r="V675" s="77"/>
      <c r="W675" s="65"/>
      <c r="X675" s="69"/>
      <c r="AE675" s="41"/>
      <c r="AF675" s="41"/>
      <c r="AH675" s="41"/>
      <c r="AI675" s="41"/>
      <c r="AK675" s="70"/>
      <c r="AL675" s="70"/>
      <c r="AM675" s="70"/>
      <c r="AN675" s="70"/>
      <c r="AP675" s="27"/>
      <c r="AR675" s="27"/>
      <c r="AS675" s="27"/>
    </row>
    <row r="676" spans="1:45">
      <c r="A676" s="45"/>
      <c r="B676" s="44"/>
      <c r="C676" s="44"/>
      <c r="D676" s="44"/>
      <c r="E676" s="44"/>
      <c r="F676" s="38"/>
      <c r="G676" s="38"/>
      <c r="H676" s="38"/>
      <c r="I676" s="59"/>
      <c r="J676" s="26"/>
      <c r="K676" s="26"/>
      <c r="L676" s="45"/>
      <c r="M676" s="38"/>
      <c r="N676" s="38"/>
      <c r="O676" s="68"/>
      <c r="P676" s="72"/>
      <c r="Q676" s="72"/>
      <c r="R676" s="30"/>
      <c r="S676" s="30"/>
      <c r="T676" s="30"/>
      <c r="U676" s="30"/>
      <c r="V676" s="77"/>
      <c r="W676" s="65"/>
      <c r="X676" s="69"/>
      <c r="AE676" s="41"/>
      <c r="AF676" s="41"/>
      <c r="AH676" s="41"/>
      <c r="AI676" s="41"/>
      <c r="AK676" s="70"/>
      <c r="AL676" s="70"/>
      <c r="AM676" s="70"/>
      <c r="AN676" s="70"/>
      <c r="AP676" s="27"/>
      <c r="AR676" s="27"/>
      <c r="AS676" s="27"/>
    </row>
    <row r="677" spans="1:45">
      <c r="A677" s="45"/>
      <c r="B677" s="44"/>
      <c r="C677" s="44"/>
      <c r="D677" s="44"/>
      <c r="E677" s="44"/>
      <c r="F677" s="38"/>
      <c r="G677" s="38"/>
      <c r="H677" s="38"/>
      <c r="I677" s="59"/>
      <c r="J677" s="26"/>
      <c r="K677" s="26"/>
      <c r="L677" s="45"/>
      <c r="M677" s="38"/>
      <c r="N677" s="38"/>
      <c r="O677" s="68"/>
      <c r="P677" s="72"/>
      <c r="Q677" s="72"/>
      <c r="R677" s="30"/>
      <c r="S677" s="30"/>
      <c r="T677" s="30"/>
      <c r="U677" s="30"/>
      <c r="V677" s="77"/>
      <c r="W677" s="65"/>
      <c r="X677" s="69"/>
      <c r="AE677" s="41"/>
      <c r="AF677" s="41"/>
      <c r="AH677" s="41"/>
      <c r="AI677" s="41"/>
      <c r="AK677" s="70"/>
      <c r="AL677" s="70"/>
      <c r="AM677" s="70"/>
      <c r="AN677" s="70"/>
      <c r="AP677" s="27"/>
      <c r="AR677" s="27"/>
      <c r="AS677" s="27"/>
    </row>
    <row r="678" spans="1:45">
      <c r="A678" s="45"/>
      <c r="B678" s="44"/>
      <c r="C678" s="44"/>
      <c r="D678" s="44"/>
      <c r="E678" s="44"/>
      <c r="F678" s="38"/>
      <c r="G678" s="38"/>
      <c r="H678" s="38"/>
      <c r="I678" s="59"/>
      <c r="J678" s="26"/>
      <c r="K678" s="26"/>
      <c r="L678" s="45"/>
      <c r="M678" s="38"/>
      <c r="N678" s="38"/>
      <c r="O678" s="68"/>
      <c r="P678" s="72"/>
      <c r="Q678" s="72"/>
      <c r="R678" s="30"/>
      <c r="S678" s="30"/>
      <c r="T678" s="30"/>
      <c r="U678" s="30"/>
      <c r="V678" s="77"/>
      <c r="W678" s="65"/>
      <c r="X678" s="69"/>
      <c r="AE678" s="41"/>
      <c r="AF678" s="41"/>
      <c r="AH678" s="41"/>
      <c r="AI678" s="41"/>
      <c r="AK678" s="70"/>
      <c r="AL678" s="70"/>
      <c r="AM678" s="70"/>
      <c r="AN678" s="70"/>
      <c r="AP678" s="27"/>
      <c r="AR678" s="27"/>
      <c r="AS678" s="27"/>
    </row>
    <row r="679" spans="1:45">
      <c r="A679" s="45"/>
      <c r="B679" s="44"/>
      <c r="C679" s="44"/>
      <c r="D679" s="44"/>
      <c r="E679" s="44"/>
      <c r="F679" s="38"/>
      <c r="G679" s="38"/>
      <c r="H679" s="38"/>
      <c r="I679" s="59"/>
      <c r="J679" s="26"/>
      <c r="K679" s="26"/>
      <c r="L679" s="45"/>
      <c r="M679" s="38"/>
      <c r="N679" s="38"/>
      <c r="O679" s="68"/>
      <c r="P679" s="72"/>
      <c r="Q679" s="72"/>
      <c r="R679" s="30"/>
      <c r="S679" s="30"/>
      <c r="T679" s="30"/>
      <c r="U679" s="30"/>
      <c r="V679" s="77"/>
      <c r="W679" s="65"/>
      <c r="X679" s="69"/>
      <c r="AE679" s="41"/>
      <c r="AF679" s="41"/>
      <c r="AH679" s="41"/>
      <c r="AI679" s="41"/>
      <c r="AK679" s="70"/>
      <c r="AL679" s="70"/>
      <c r="AM679" s="70"/>
      <c r="AN679" s="70"/>
      <c r="AP679" s="27"/>
      <c r="AR679" s="27"/>
      <c r="AS679" s="27"/>
    </row>
    <row r="680" spans="1:45">
      <c r="A680" s="45"/>
      <c r="B680" s="44"/>
      <c r="C680" s="44"/>
      <c r="D680" s="44"/>
      <c r="E680" s="44"/>
      <c r="F680" s="38"/>
      <c r="G680" s="38"/>
      <c r="H680" s="38"/>
      <c r="I680" s="59"/>
      <c r="J680" s="26"/>
      <c r="K680" s="26"/>
      <c r="L680" s="45"/>
      <c r="M680" s="38"/>
      <c r="N680" s="38"/>
      <c r="O680" s="68"/>
      <c r="P680" s="72"/>
      <c r="Q680" s="72"/>
      <c r="R680" s="30"/>
      <c r="S680" s="30"/>
      <c r="T680" s="30"/>
      <c r="U680" s="30"/>
      <c r="V680" s="77"/>
      <c r="W680" s="65"/>
      <c r="X680" s="69"/>
      <c r="AE680" s="41"/>
      <c r="AF680" s="41"/>
      <c r="AH680" s="41"/>
      <c r="AI680" s="41"/>
      <c r="AK680" s="70"/>
      <c r="AL680" s="70"/>
      <c r="AM680" s="70"/>
      <c r="AN680" s="70"/>
      <c r="AP680" s="27"/>
      <c r="AR680" s="27"/>
      <c r="AS680" s="27"/>
    </row>
    <row r="681" spans="1:45">
      <c r="A681" s="45"/>
      <c r="B681" s="44"/>
      <c r="C681" s="44"/>
      <c r="D681" s="44"/>
      <c r="E681" s="44"/>
      <c r="F681" s="38"/>
      <c r="G681" s="38"/>
      <c r="H681" s="38"/>
      <c r="I681" s="59"/>
      <c r="J681" s="26"/>
      <c r="K681" s="26"/>
      <c r="L681" s="45"/>
      <c r="M681" s="38"/>
      <c r="N681" s="38"/>
      <c r="O681" s="68"/>
      <c r="P681" s="72"/>
      <c r="Q681" s="72"/>
      <c r="R681" s="30"/>
      <c r="S681" s="30"/>
      <c r="T681" s="30"/>
      <c r="U681" s="30"/>
      <c r="V681" s="77"/>
      <c r="W681" s="65"/>
      <c r="X681" s="69"/>
      <c r="AE681" s="41"/>
      <c r="AF681" s="41"/>
      <c r="AH681" s="41"/>
      <c r="AI681" s="41"/>
      <c r="AK681" s="70"/>
      <c r="AL681" s="70"/>
      <c r="AM681" s="70"/>
      <c r="AN681" s="70"/>
      <c r="AP681" s="27"/>
      <c r="AR681" s="27"/>
      <c r="AS681" s="27"/>
    </row>
    <row r="682" spans="1:45">
      <c r="A682" s="45"/>
      <c r="B682" s="44"/>
      <c r="C682" s="44"/>
      <c r="D682" s="44"/>
      <c r="E682" s="44"/>
      <c r="F682" s="38"/>
      <c r="G682" s="38"/>
      <c r="H682" s="38"/>
      <c r="I682" s="59"/>
      <c r="J682" s="26"/>
      <c r="K682" s="26"/>
      <c r="L682" s="45"/>
      <c r="M682" s="38"/>
      <c r="N682" s="38"/>
      <c r="O682" s="68"/>
      <c r="P682" s="72"/>
      <c r="Q682" s="72"/>
      <c r="R682" s="30"/>
      <c r="S682" s="30"/>
      <c r="T682" s="30"/>
      <c r="U682" s="30"/>
      <c r="V682" s="77"/>
      <c r="W682" s="65"/>
      <c r="X682" s="69"/>
      <c r="AE682" s="41"/>
      <c r="AF682" s="41"/>
      <c r="AH682" s="41"/>
      <c r="AI682" s="41"/>
      <c r="AK682" s="70"/>
      <c r="AL682" s="70"/>
      <c r="AM682" s="70"/>
      <c r="AN682" s="70"/>
      <c r="AP682" s="27"/>
      <c r="AR682" s="27"/>
      <c r="AS682" s="27"/>
    </row>
    <row r="683" spans="1:45">
      <c r="A683" s="45"/>
      <c r="B683" s="44"/>
      <c r="C683" s="44"/>
      <c r="D683" s="44"/>
      <c r="E683" s="44"/>
      <c r="F683" s="38"/>
      <c r="G683" s="38"/>
      <c r="H683" s="38"/>
      <c r="I683" s="59"/>
      <c r="J683" s="26"/>
      <c r="K683" s="26"/>
      <c r="L683" s="45"/>
      <c r="M683" s="38"/>
      <c r="N683" s="38"/>
      <c r="O683" s="68"/>
      <c r="P683" s="72"/>
      <c r="Q683" s="72"/>
      <c r="R683" s="30"/>
      <c r="S683" s="30"/>
      <c r="T683" s="30"/>
      <c r="U683" s="30"/>
      <c r="V683" s="77"/>
      <c r="W683" s="65"/>
      <c r="X683" s="69"/>
      <c r="AE683" s="41"/>
      <c r="AF683" s="41"/>
      <c r="AH683" s="41"/>
      <c r="AI683" s="41"/>
      <c r="AK683" s="70"/>
      <c r="AL683" s="70"/>
      <c r="AM683" s="70"/>
      <c r="AN683" s="70"/>
      <c r="AP683" s="27"/>
      <c r="AR683" s="27"/>
      <c r="AS683" s="27"/>
    </row>
    <row r="684" spans="1:45">
      <c r="A684" s="45"/>
      <c r="B684" s="44"/>
      <c r="C684" s="44"/>
      <c r="D684" s="44"/>
      <c r="E684" s="44"/>
      <c r="F684" s="38"/>
      <c r="G684" s="38"/>
      <c r="H684" s="38"/>
      <c r="I684" s="59"/>
      <c r="J684" s="26"/>
      <c r="K684" s="26"/>
      <c r="L684" s="45"/>
      <c r="M684" s="38"/>
      <c r="N684" s="38"/>
      <c r="O684" s="68"/>
      <c r="P684" s="72"/>
      <c r="Q684" s="72"/>
      <c r="R684" s="30"/>
      <c r="S684" s="30"/>
      <c r="T684" s="30"/>
      <c r="U684" s="30"/>
      <c r="V684" s="77"/>
      <c r="W684" s="65"/>
      <c r="X684" s="69"/>
      <c r="AE684" s="41"/>
      <c r="AF684" s="41"/>
      <c r="AH684" s="41"/>
      <c r="AI684" s="41"/>
      <c r="AK684" s="70"/>
      <c r="AL684" s="70"/>
      <c r="AM684" s="70"/>
      <c r="AN684" s="70"/>
      <c r="AP684" s="27"/>
      <c r="AR684" s="27"/>
      <c r="AS684" s="27"/>
    </row>
    <row r="685" spans="1:45">
      <c r="A685" s="45"/>
      <c r="B685" s="44"/>
      <c r="C685" s="44"/>
      <c r="D685" s="44"/>
      <c r="E685" s="44"/>
      <c r="F685" s="38"/>
      <c r="G685" s="38"/>
      <c r="H685" s="38"/>
      <c r="I685" s="59"/>
      <c r="J685" s="26"/>
      <c r="K685" s="26"/>
      <c r="L685" s="45"/>
      <c r="M685" s="38"/>
      <c r="N685" s="38"/>
      <c r="O685" s="68"/>
      <c r="P685" s="72"/>
      <c r="Q685" s="72"/>
      <c r="R685" s="30"/>
      <c r="S685" s="30"/>
      <c r="T685" s="30"/>
      <c r="U685" s="30"/>
      <c r="V685" s="77"/>
      <c r="W685" s="65"/>
      <c r="X685" s="69"/>
      <c r="AE685" s="41"/>
      <c r="AF685" s="41"/>
      <c r="AH685" s="41"/>
      <c r="AI685" s="41"/>
      <c r="AK685" s="70"/>
      <c r="AL685" s="70"/>
      <c r="AM685" s="70"/>
      <c r="AN685" s="70"/>
      <c r="AP685" s="27"/>
      <c r="AR685" s="27"/>
      <c r="AS685" s="27"/>
    </row>
    <row r="686" spans="1:45">
      <c r="A686" s="45"/>
      <c r="B686" s="44"/>
      <c r="C686" s="44"/>
      <c r="D686" s="44"/>
      <c r="E686" s="44"/>
      <c r="F686" s="38"/>
      <c r="G686" s="38"/>
      <c r="H686" s="38"/>
      <c r="I686" s="59"/>
      <c r="J686" s="26"/>
      <c r="K686" s="26"/>
      <c r="L686" s="45"/>
      <c r="M686" s="38"/>
      <c r="N686" s="38"/>
      <c r="O686" s="68"/>
      <c r="P686" s="72"/>
      <c r="Q686" s="72"/>
      <c r="R686" s="30"/>
      <c r="S686" s="30"/>
      <c r="T686" s="30"/>
      <c r="U686" s="30"/>
      <c r="V686" s="77"/>
      <c r="W686" s="65"/>
      <c r="X686" s="69"/>
      <c r="AE686" s="41"/>
      <c r="AF686" s="41"/>
      <c r="AH686" s="41"/>
      <c r="AI686" s="41"/>
      <c r="AK686" s="70"/>
      <c r="AL686" s="70"/>
      <c r="AM686" s="70"/>
      <c r="AN686" s="70"/>
      <c r="AP686" s="27"/>
      <c r="AR686" s="27"/>
      <c r="AS686" s="27"/>
    </row>
    <row r="687" spans="1:45">
      <c r="A687" s="45"/>
      <c r="B687" s="44"/>
      <c r="C687" s="44"/>
      <c r="D687" s="44"/>
      <c r="E687" s="44"/>
      <c r="F687" s="38"/>
      <c r="G687" s="38"/>
      <c r="H687" s="38"/>
      <c r="I687" s="59"/>
      <c r="J687" s="26"/>
      <c r="K687" s="26"/>
      <c r="L687" s="45"/>
      <c r="M687" s="38"/>
      <c r="N687" s="38"/>
      <c r="O687" s="68"/>
      <c r="P687" s="72"/>
      <c r="Q687" s="72"/>
      <c r="R687" s="30"/>
      <c r="S687" s="30"/>
      <c r="T687" s="30"/>
      <c r="U687" s="30"/>
      <c r="V687" s="77"/>
      <c r="W687" s="65"/>
      <c r="X687" s="69"/>
      <c r="AE687" s="41"/>
      <c r="AF687" s="41"/>
      <c r="AH687" s="41"/>
      <c r="AI687" s="41"/>
      <c r="AK687" s="70"/>
      <c r="AL687" s="70"/>
      <c r="AM687" s="70"/>
      <c r="AN687" s="70"/>
      <c r="AP687" s="27"/>
      <c r="AR687" s="27"/>
      <c r="AS687" s="27"/>
    </row>
    <row r="688" spans="1:45">
      <c r="A688" s="45"/>
      <c r="B688" s="44"/>
      <c r="C688" s="44"/>
      <c r="D688" s="44"/>
      <c r="E688" s="44"/>
      <c r="F688" s="38"/>
      <c r="G688" s="38"/>
      <c r="H688" s="38"/>
      <c r="I688" s="59"/>
      <c r="J688" s="26"/>
      <c r="K688" s="26"/>
      <c r="L688" s="45"/>
      <c r="M688" s="38"/>
      <c r="N688" s="38"/>
      <c r="O688" s="68"/>
      <c r="P688" s="72"/>
      <c r="Q688" s="72"/>
      <c r="R688" s="30"/>
      <c r="S688" s="30"/>
      <c r="T688" s="30"/>
      <c r="U688" s="30"/>
      <c r="V688" s="77"/>
      <c r="W688" s="65"/>
      <c r="X688" s="69"/>
      <c r="AE688" s="41"/>
      <c r="AF688" s="41"/>
      <c r="AH688" s="41"/>
      <c r="AI688" s="41"/>
      <c r="AK688" s="70"/>
      <c r="AL688" s="70"/>
      <c r="AM688" s="70"/>
      <c r="AN688" s="70"/>
      <c r="AP688" s="27"/>
      <c r="AR688" s="27"/>
      <c r="AS688" s="27"/>
    </row>
    <row r="689" spans="1:45">
      <c r="A689" s="45"/>
      <c r="B689" s="44"/>
      <c r="C689" s="44"/>
      <c r="D689" s="44"/>
      <c r="E689" s="44"/>
      <c r="F689" s="38"/>
      <c r="G689" s="38"/>
      <c r="H689" s="38"/>
      <c r="I689" s="59"/>
      <c r="J689" s="26"/>
      <c r="K689" s="26"/>
      <c r="L689" s="45"/>
      <c r="M689" s="38"/>
      <c r="N689" s="38"/>
      <c r="O689" s="68"/>
      <c r="P689" s="72"/>
      <c r="Q689" s="72"/>
      <c r="R689" s="30"/>
      <c r="S689" s="30"/>
      <c r="T689" s="30"/>
      <c r="U689" s="30"/>
      <c r="V689" s="77"/>
      <c r="W689" s="65"/>
      <c r="X689" s="69"/>
      <c r="AE689" s="41"/>
      <c r="AF689" s="41"/>
      <c r="AG689" s="41"/>
      <c r="AH689" s="41"/>
      <c r="AI689" s="41"/>
      <c r="AJ689" s="81"/>
      <c r="AK689" s="70"/>
      <c r="AL689" s="70"/>
      <c r="AM689" s="70"/>
      <c r="AN689" s="70"/>
      <c r="AP689" s="27"/>
      <c r="AR689" s="27"/>
      <c r="AS689" s="27"/>
    </row>
    <row r="690" spans="1:45">
      <c r="A690" s="45"/>
      <c r="B690" s="44"/>
      <c r="C690" s="44"/>
      <c r="D690" s="44"/>
      <c r="E690" s="44"/>
      <c r="F690" s="38"/>
      <c r="G690" s="38"/>
      <c r="H690" s="38"/>
      <c r="I690" s="59"/>
      <c r="J690" s="26"/>
      <c r="K690" s="26"/>
      <c r="L690" s="45"/>
      <c r="M690" s="38"/>
      <c r="N690" s="38"/>
      <c r="O690" s="68"/>
      <c r="P690" s="72"/>
      <c r="Q690" s="72"/>
      <c r="R690" s="30"/>
      <c r="S690" s="30"/>
      <c r="T690" s="30"/>
      <c r="U690" s="30"/>
      <c r="V690" s="77"/>
      <c r="W690" s="65"/>
      <c r="X690" s="69"/>
      <c r="AE690" s="41"/>
      <c r="AF690" s="41"/>
      <c r="AH690" s="41"/>
      <c r="AI690" s="41"/>
      <c r="AK690" s="70"/>
      <c r="AL690" s="70"/>
      <c r="AM690" s="70"/>
      <c r="AN690" s="70"/>
      <c r="AP690" s="27"/>
      <c r="AR690" s="27"/>
      <c r="AS690" s="27"/>
    </row>
    <row r="691" spans="1:45">
      <c r="A691" s="45"/>
      <c r="B691" s="44"/>
      <c r="C691" s="44"/>
      <c r="D691" s="44"/>
      <c r="E691" s="44"/>
      <c r="F691" s="38"/>
      <c r="G691" s="38"/>
      <c r="H691" s="38"/>
      <c r="I691" s="59"/>
      <c r="J691" s="26"/>
      <c r="K691" s="26"/>
      <c r="L691" s="45"/>
      <c r="M691" s="38"/>
      <c r="N691" s="38"/>
      <c r="O691" s="68"/>
      <c r="P691" s="72"/>
      <c r="Q691" s="72"/>
      <c r="R691" s="30"/>
      <c r="S691" s="30"/>
      <c r="T691" s="30"/>
      <c r="U691" s="30"/>
      <c r="V691" s="77"/>
      <c r="W691" s="65"/>
      <c r="X691" s="69"/>
      <c r="AE691" s="41"/>
      <c r="AF691" s="41"/>
      <c r="AH691" s="41"/>
      <c r="AI691" s="41"/>
      <c r="AK691" s="70"/>
      <c r="AL691" s="70"/>
      <c r="AM691" s="70"/>
      <c r="AN691" s="70"/>
      <c r="AP691" s="27"/>
      <c r="AR691" s="27"/>
      <c r="AS691" s="27"/>
    </row>
    <row r="692" spans="1:45">
      <c r="A692" s="45"/>
      <c r="B692" s="44"/>
      <c r="C692" s="44"/>
      <c r="D692" s="44"/>
      <c r="E692" s="44"/>
      <c r="F692" s="38"/>
      <c r="G692" s="38"/>
      <c r="H692" s="38"/>
      <c r="I692" s="59"/>
      <c r="J692" s="26"/>
      <c r="K692" s="26"/>
      <c r="L692" s="45"/>
      <c r="M692" s="38"/>
      <c r="N692" s="38"/>
      <c r="O692" s="68"/>
      <c r="P692" s="72"/>
      <c r="Q692" s="72"/>
      <c r="R692" s="30"/>
      <c r="S692" s="30"/>
      <c r="T692" s="30"/>
      <c r="U692" s="30"/>
      <c r="V692" s="77"/>
      <c r="W692" s="65"/>
      <c r="X692" s="69"/>
      <c r="AE692" s="41"/>
      <c r="AF692" s="41"/>
      <c r="AH692" s="41"/>
      <c r="AI692" s="41"/>
      <c r="AK692" s="70"/>
      <c r="AL692" s="70"/>
      <c r="AM692" s="70"/>
      <c r="AN692" s="70"/>
      <c r="AP692" s="27"/>
      <c r="AR692" s="27"/>
      <c r="AS692" s="27"/>
    </row>
    <row r="693" spans="1:45">
      <c r="A693" s="45"/>
      <c r="B693" s="44"/>
      <c r="C693" s="44"/>
      <c r="D693" s="44"/>
      <c r="E693" s="44"/>
      <c r="F693" s="38"/>
      <c r="G693" s="38"/>
      <c r="H693" s="38"/>
      <c r="I693" s="59"/>
      <c r="J693" s="26"/>
      <c r="K693" s="26"/>
      <c r="L693" s="45"/>
      <c r="M693" s="38"/>
      <c r="N693" s="38"/>
      <c r="O693" s="68"/>
      <c r="P693" s="72"/>
      <c r="Q693" s="72"/>
      <c r="R693" s="30"/>
      <c r="S693" s="30"/>
      <c r="T693" s="30"/>
      <c r="U693" s="30"/>
      <c r="V693" s="77"/>
      <c r="W693" s="65"/>
      <c r="X693" s="69"/>
      <c r="AE693" s="41"/>
      <c r="AF693" s="41"/>
      <c r="AH693" s="41"/>
      <c r="AI693" s="41"/>
      <c r="AK693" s="70"/>
      <c r="AL693" s="70"/>
      <c r="AM693" s="70"/>
      <c r="AN693" s="70"/>
      <c r="AP693" s="27"/>
      <c r="AR693" s="27"/>
      <c r="AS693" s="27"/>
    </row>
    <row r="694" spans="1:45">
      <c r="A694" s="45"/>
      <c r="B694" s="44"/>
      <c r="C694" s="44"/>
      <c r="D694" s="44"/>
      <c r="E694" s="44"/>
      <c r="F694" s="38"/>
      <c r="G694" s="38"/>
      <c r="H694" s="38"/>
      <c r="I694" s="59"/>
      <c r="J694" s="26"/>
      <c r="K694" s="26"/>
      <c r="L694" s="45"/>
      <c r="M694" s="38"/>
      <c r="N694" s="38"/>
      <c r="O694" s="68"/>
      <c r="P694" s="72"/>
      <c r="Q694" s="72"/>
      <c r="R694" s="30"/>
      <c r="S694" s="30"/>
      <c r="T694" s="30"/>
      <c r="U694" s="30"/>
      <c r="V694" s="77"/>
      <c r="W694" s="65"/>
      <c r="X694" s="69"/>
      <c r="AE694" s="41"/>
      <c r="AF694" s="41"/>
      <c r="AH694" s="41"/>
      <c r="AI694" s="41"/>
      <c r="AK694" s="70"/>
      <c r="AL694" s="70"/>
      <c r="AM694" s="70"/>
      <c r="AN694" s="70"/>
      <c r="AP694" s="27"/>
      <c r="AR694" s="27"/>
      <c r="AS694" s="27"/>
    </row>
    <row r="695" spans="1:45">
      <c r="A695" s="45"/>
      <c r="B695" s="44"/>
      <c r="C695" s="44"/>
      <c r="D695" s="44"/>
      <c r="E695" s="44"/>
      <c r="F695" s="38"/>
      <c r="G695" s="38"/>
      <c r="H695" s="38"/>
      <c r="I695" s="59"/>
      <c r="J695" s="26"/>
      <c r="K695" s="26"/>
      <c r="L695" s="45"/>
      <c r="M695" s="38"/>
      <c r="N695" s="38"/>
      <c r="O695" s="68"/>
      <c r="P695" s="72"/>
      <c r="Q695" s="72"/>
      <c r="R695" s="30"/>
      <c r="S695" s="30"/>
      <c r="T695" s="30"/>
      <c r="U695" s="30"/>
      <c r="V695" s="77"/>
      <c r="W695" s="65"/>
      <c r="X695" s="69"/>
      <c r="AE695" s="41"/>
      <c r="AF695" s="41"/>
      <c r="AH695" s="41"/>
      <c r="AI695" s="41"/>
      <c r="AK695" s="70"/>
      <c r="AL695" s="70"/>
      <c r="AM695" s="70"/>
      <c r="AN695" s="70"/>
      <c r="AP695" s="27"/>
      <c r="AR695" s="27"/>
      <c r="AS695" s="27"/>
    </row>
    <row r="696" spans="1:45">
      <c r="A696" s="45"/>
      <c r="B696" s="44"/>
      <c r="C696" s="44"/>
      <c r="D696" s="44"/>
      <c r="E696" s="44"/>
      <c r="F696" s="38"/>
      <c r="G696" s="38"/>
      <c r="H696" s="38"/>
      <c r="I696" s="59"/>
      <c r="J696" s="26"/>
      <c r="K696" s="26"/>
      <c r="L696" s="45"/>
      <c r="M696" s="38"/>
      <c r="N696" s="38"/>
      <c r="O696" s="68"/>
      <c r="P696" s="72"/>
      <c r="Q696" s="72"/>
      <c r="R696" s="30"/>
      <c r="S696" s="30"/>
      <c r="T696" s="30"/>
      <c r="U696" s="30"/>
      <c r="V696" s="77"/>
      <c r="W696" s="65"/>
      <c r="X696" s="69"/>
      <c r="AE696" s="41"/>
      <c r="AF696" s="41"/>
      <c r="AH696" s="41"/>
      <c r="AI696" s="41"/>
      <c r="AK696" s="70"/>
      <c r="AL696" s="70"/>
      <c r="AM696" s="70"/>
      <c r="AN696" s="70"/>
      <c r="AP696" s="27"/>
      <c r="AR696" s="27"/>
      <c r="AS696" s="27"/>
    </row>
    <row r="697" spans="1:45">
      <c r="A697" s="45"/>
      <c r="B697" s="44"/>
      <c r="C697" s="44"/>
      <c r="D697" s="44"/>
      <c r="E697" s="44"/>
      <c r="F697" s="38"/>
      <c r="G697" s="38"/>
      <c r="H697" s="38"/>
      <c r="I697" s="59"/>
      <c r="J697" s="26"/>
      <c r="K697" s="26"/>
      <c r="L697" s="45"/>
      <c r="M697" s="38"/>
      <c r="N697" s="38"/>
      <c r="O697" s="68"/>
      <c r="P697" s="72"/>
      <c r="Q697" s="72"/>
      <c r="R697" s="30"/>
      <c r="S697" s="30"/>
      <c r="T697" s="30"/>
      <c r="U697" s="30"/>
      <c r="V697" s="77"/>
      <c r="W697" s="65"/>
      <c r="X697" s="69"/>
      <c r="AE697" s="41"/>
      <c r="AF697" s="41"/>
      <c r="AH697" s="41"/>
      <c r="AI697" s="41"/>
      <c r="AK697" s="70"/>
      <c r="AL697" s="70"/>
      <c r="AM697" s="70"/>
      <c r="AN697" s="70"/>
      <c r="AP697" s="27"/>
      <c r="AR697" s="27"/>
      <c r="AS697" s="27"/>
    </row>
    <row r="698" spans="1:45">
      <c r="A698" s="45"/>
      <c r="B698" s="44"/>
      <c r="C698" s="44"/>
      <c r="D698" s="44"/>
      <c r="E698" s="44"/>
      <c r="F698" s="38"/>
      <c r="G698" s="38"/>
      <c r="H698" s="38"/>
      <c r="I698" s="59"/>
      <c r="J698" s="26"/>
      <c r="K698" s="26"/>
      <c r="L698" s="45"/>
      <c r="M698" s="38"/>
      <c r="N698" s="38"/>
      <c r="O698" s="68"/>
      <c r="P698" s="72"/>
      <c r="Q698" s="72"/>
      <c r="R698" s="30"/>
      <c r="S698" s="30"/>
      <c r="T698" s="30"/>
      <c r="U698" s="30"/>
      <c r="V698" s="77"/>
      <c r="W698" s="65"/>
      <c r="X698" s="69"/>
      <c r="AE698" s="41"/>
      <c r="AF698" s="41"/>
      <c r="AH698" s="41"/>
      <c r="AI698" s="41"/>
      <c r="AK698" s="70"/>
      <c r="AL698" s="70"/>
      <c r="AM698" s="70"/>
      <c r="AN698" s="70"/>
      <c r="AP698" s="27"/>
      <c r="AR698" s="27"/>
      <c r="AS698" s="27"/>
    </row>
    <row r="699" spans="1:45">
      <c r="A699" s="45"/>
      <c r="B699" s="44"/>
      <c r="C699" s="44"/>
      <c r="D699" s="44"/>
      <c r="E699" s="44"/>
      <c r="F699" s="38"/>
      <c r="G699" s="38"/>
      <c r="H699" s="38"/>
      <c r="I699" s="59"/>
      <c r="J699" s="26"/>
      <c r="K699" s="26"/>
      <c r="L699" s="45"/>
      <c r="M699" s="38"/>
      <c r="N699" s="38"/>
      <c r="O699" s="68"/>
      <c r="P699" s="72"/>
      <c r="Q699" s="72"/>
      <c r="R699" s="30"/>
      <c r="S699" s="30"/>
      <c r="T699" s="30"/>
      <c r="U699" s="30"/>
      <c r="V699" s="77"/>
      <c r="W699" s="65"/>
      <c r="X699" s="69"/>
      <c r="AE699" s="41"/>
      <c r="AF699" s="41"/>
      <c r="AH699" s="41"/>
      <c r="AI699" s="41"/>
      <c r="AK699" s="70"/>
      <c r="AL699" s="70"/>
      <c r="AM699" s="70"/>
      <c r="AN699" s="70"/>
      <c r="AP699" s="27"/>
      <c r="AR699" s="27"/>
      <c r="AS699" s="27"/>
    </row>
    <row r="700" spans="1:45">
      <c r="A700" s="45"/>
      <c r="B700" s="44"/>
      <c r="C700" s="44"/>
      <c r="D700" s="44"/>
      <c r="E700" s="44"/>
      <c r="F700" s="38"/>
      <c r="G700" s="38"/>
      <c r="H700" s="38"/>
      <c r="I700" s="59"/>
      <c r="J700" s="26"/>
      <c r="K700" s="26"/>
      <c r="L700" s="45"/>
      <c r="M700" s="38"/>
      <c r="N700" s="38"/>
      <c r="O700" s="68"/>
      <c r="P700" s="72"/>
      <c r="Q700" s="72"/>
      <c r="R700" s="30"/>
      <c r="S700" s="30"/>
      <c r="T700" s="30"/>
      <c r="U700" s="30"/>
      <c r="V700" s="77"/>
      <c r="W700" s="65"/>
      <c r="X700" s="69"/>
      <c r="AE700" s="41"/>
      <c r="AF700" s="41"/>
      <c r="AH700" s="41"/>
      <c r="AI700" s="41"/>
      <c r="AK700" s="70"/>
      <c r="AL700" s="70"/>
      <c r="AM700" s="70"/>
      <c r="AN700" s="70"/>
      <c r="AP700" s="27"/>
      <c r="AR700" s="27"/>
      <c r="AS700" s="27"/>
    </row>
    <row r="701" spans="1:45">
      <c r="A701" s="45"/>
      <c r="B701" s="44"/>
      <c r="C701" s="44"/>
      <c r="D701" s="44"/>
      <c r="E701" s="44"/>
      <c r="F701" s="38"/>
      <c r="G701" s="38"/>
      <c r="H701" s="38"/>
      <c r="I701" s="59"/>
      <c r="J701" s="26"/>
      <c r="K701" s="26"/>
      <c r="L701" s="45"/>
      <c r="M701" s="38"/>
      <c r="N701" s="38"/>
      <c r="O701" s="68"/>
      <c r="P701" s="72"/>
      <c r="Q701" s="72"/>
      <c r="R701" s="30"/>
      <c r="S701" s="30"/>
      <c r="T701" s="30"/>
      <c r="U701" s="30"/>
      <c r="V701" s="77"/>
      <c r="W701" s="65"/>
      <c r="X701" s="69"/>
      <c r="AE701" s="41"/>
      <c r="AF701" s="41"/>
      <c r="AH701" s="41"/>
      <c r="AI701" s="41"/>
      <c r="AK701" s="70"/>
      <c r="AL701" s="70"/>
      <c r="AM701" s="70"/>
      <c r="AN701" s="70"/>
      <c r="AP701" s="27"/>
      <c r="AR701" s="27"/>
      <c r="AS701" s="27"/>
    </row>
    <row r="702" spans="1:45">
      <c r="A702" s="45"/>
      <c r="B702" s="44"/>
      <c r="C702" s="44"/>
      <c r="D702" s="44"/>
      <c r="E702" s="44"/>
      <c r="F702" s="38"/>
      <c r="G702" s="38"/>
      <c r="H702" s="38"/>
      <c r="I702" s="59"/>
      <c r="J702" s="26"/>
      <c r="K702" s="26"/>
      <c r="L702" s="45"/>
      <c r="M702" s="38"/>
      <c r="N702" s="38"/>
      <c r="O702" s="68"/>
      <c r="P702" s="72"/>
      <c r="Q702" s="72"/>
      <c r="R702" s="30"/>
      <c r="S702" s="30"/>
      <c r="T702" s="30"/>
      <c r="U702" s="30"/>
      <c r="V702" s="77"/>
      <c r="W702" s="65"/>
      <c r="X702" s="69"/>
      <c r="AE702" s="41"/>
      <c r="AF702" s="41"/>
      <c r="AH702" s="41"/>
      <c r="AI702" s="41"/>
      <c r="AK702" s="70"/>
      <c r="AL702" s="70"/>
      <c r="AM702" s="70"/>
      <c r="AN702" s="70"/>
      <c r="AP702" s="27"/>
      <c r="AR702" s="27"/>
      <c r="AS702" s="27"/>
    </row>
    <row r="703" spans="1:45">
      <c r="A703" s="45"/>
      <c r="B703" s="44"/>
      <c r="C703" s="44"/>
      <c r="D703" s="44"/>
      <c r="E703" s="44"/>
      <c r="F703" s="38"/>
      <c r="G703" s="38"/>
      <c r="H703" s="38"/>
      <c r="I703" s="59"/>
      <c r="J703" s="26"/>
      <c r="K703" s="26"/>
      <c r="L703" s="45"/>
      <c r="M703" s="38"/>
      <c r="N703" s="38"/>
      <c r="O703" s="68"/>
      <c r="P703" s="72"/>
      <c r="Q703" s="72"/>
      <c r="R703" s="30"/>
      <c r="S703" s="30"/>
      <c r="T703" s="30"/>
      <c r="U703" s="30"/>
      <c r="V703" s="77"/>
      <c r="W703" s="65"/>
      <c r="X703" s="69"/>
      <c r="AE703" s="41"/>
      <c r="AF703" s="41"/>
      <c r="AH703" s="41"/>
      <c r="AI703" s="41"/>
      <c r="AK703" s="70"/>
      <c r="AL703" s="70"/>
      <c r="AM703" s="70"/>
      <c r="AN703" s="70"/>
      <c r="AP703" s="27"/>
      <c r="AR703" s="27"/>
      <c r="AS703" s="27"/>
    </row>
    <row r="704" spans="1:45">
      <c r="A704" s="45"/>
      <c r="B704" s="44"/>
      <c r="C704" s="44"/>
      <c r="D704" s="44"/>
      <c r="E704" s="44"/>
      <c r="F704" s="38"/>
      <c r="G704" s="38"/>
      <c r="H704" s="38"/>
      <c r="I704" s="59"/>
      <c r="J704" s="26"/>
      <c r="K704" s="26"/>
      <c r="L704" s="45"/>
      <c r="M704" s="38"/>
      <c r="N704" s="38"/>
      <c r="O704" s="68"/>
      <c r="P704" s="72"/>
      <c r="Q704" s="72"/>
      <c r="R704" s="30"/>
      <c r="S704" s="30"/>
      <c r="T704" s="30"/>
      <c r="U704" s="30"/>
      <c r="V704" s="77"/>
      <c r="W704" s="65"/>
      <c r="X704" s="69"/>
      <c r="AE704" s="41"/>
      <c r="AF704" s="41"/>
      <c r="AH704" s="41"/>
      <c r="AI704" s="41"/>
      <c r="AK704" s="70"/>
      <c r="AL704" s="70"/>
      <c r="AM704" s="70"/>
      <c r="AN704" s="70"/>
      <c r="AP704" s="27"/>
      <c r="AR704" s="27"/>
      <c r="AS704" s="27"/>
    </row>
    <row r="705" spans="1:45">
      <c r="A705" s="45"/>
      <c r="B705" s="44"/>
      <c r="C705" s="44"/>
      <c r="D705" s="44"/>
      <c r="E705" s="44"/>
      <c r="F705" s="38"/>
      <c r="G705" s="38"/>
      <c r="H705" s="38"/>
      <c r="I705" s="59"/>
      <c r="J705" s="26"/>
      <c r="K705" s="26"/>
      <c r="L705" s="45"/>
      <c r="M705" s="38"/>
      <c r="N705" s="38"/>
      <c r="O705" s="68"/>
      <c r="P705" s="72"/>
      <c r="Q705" s="72"/>
      <c r="R705" s="30"/>
      <c r="S705" s="30"/>
      <c r="T705" s="30"/>
      <c r="U705" s="30"/>
      <c r="V705" s="77"/>
      <c r="W705" s="65"/>
      <c r="X705" s="69"/>
      <c r="AE705" s="41"/>
      <c r="AF705" s="41"/>
      <c r="AH705" s="41"/>
      <c r="AI705" s="41"/>
      <c r="AK705" s="70"/>
      <c r="AL705" s="70"/>
      <c r="AM705" s="70"/>
      <c r="AN705" s="70"/>
      <c r="AP705" s="27"/>
      <c r="AR705" s="27"/>
      <c r="AS705" s="27"/>
    </row>
    <row r="706" spans="1:45">
      <c r="A706" s="45"/>
      <c r="B706" s="44"/>
      <c r="C706" s="44"/>
      <c r="D706" s="44"/>
      <c r="E706" s="44"/>
      <c r="F706" s="38"/>
      <c r="G706" s="38"/>
      <c r="H706" s="38"/>
      <c r="I706" s="59"/>
      <c r="J706" s="26"/>
      <c r="K706" s="26"/>
      <c r="L706" s="45"/>
      <c r="M706" s="38"/>
      <c r="N706" s="38"/>
      <c r="O706" s="68"/>
      <c r="P706" s="72"/>
      <c r="Q706" s="72"/>
      <c r="R706" s="30"/>
      <c r="S706" s="30"/>
      <c r="T706" s="30"/>
      <c r="U706" s="30"/>
      <c r="V706" s="77"/>
      <c r="W706" s="65"/>
      <c r="X706" s="69"/>
      <c r="AE706" s="41"/>
      <c r="AF706" s="41"/>
      <c r="AH706" s="41"/>
      <c r="AI706" s="41"/>
      <c r="AK706" s="70"/>
      <c r="AL706" s="70"/>
      <c r="AM706" s="70"/>
      <c r="AN706" s="70"/>
      <c r="AP706" s="27"/>
      <c r="AR706" s="27"/>
      <c r="AS706" s="27"/>
    </row>
    <row r="707" spans="1:45">
      <c r="A707" s="45"/>
      <c r="B707" s="44"/>
      <c r="C707" s="44"/>
      <c r="D707" s="44"/>
      <c r="E707" s="44"/>
      <c r="F707" s="38"/>
      <c r="G707" s="38"/>
      <c r="H707" s="38"/>
      <c r="I707" s="59"/>
      <c r="J707" s="26"/>
      <c r="K707" s="26"/>
      <c r="L707" s="45"/>
      <c r="M707" s="38"/>
      <c r="N707" s="38"/>
      <c r="O707" s="68"/>
      <c r="P707" s="72"/>
      <c r="Q707" s="72"/>
      <c r="R707" s="30"/>
      <c r="S707" s="30"/>
      <c r="T707" s="30"/>
      <c r="U707" s="30"/>
      <c r="V707" s="77"/>
      <c r="W707" s="65"/>
      <c r="X707" s="69"/>
      <c r="AE707" s="41"/>
      <c r="AF707" s="41"/>
      <c r="AH707" s="41"/>
      <c r="AI707" s="41"/>
      <c r="AK707" s="70"/>
      <c r="AL707" s="70"/>
      <c r="AM707" s="70"/>
      <c r="AN707" s="70"/>
      <c r="AP707" s="27"/>
      <c r="AR707" s="27"/>
      <c r="AS707" s="27"/>
    </row>
    <row r="708" spans="1:45">
      <c r="A708" s="45"/>
      <c r="B708" s="44"/>
      <c r="C708" s="44"/>
      <c r="D708" s="44"/>
      <c r="E708" s="44"/>
      <c r="F708" s="38"/>
      <c r="G708" s="38"/>
      <c r="H708" s="38"/>
      <c r="I708" s="59"/>
      <c r="J708" s="26"/>
      <c r="K708" s="26"/>
      <c r="L708" s="45"/>
      <c r="M708" s="38"/>
      <c r="N708" s="38"/>
      <c r="O708" s="68"/>
      <c r="P708" s="72"/>
      <c r="Q708" s="72"/>
      <c r="R708" s="30"/>
      <c r="S708" s="30"/>
      <c r="T708" s="30"/>
      <c r="U708" s="30"/>
      <c r="V708" s="77"/>
      <c r="W708" s="65"/>
      <c r="X708" s="69"/>
      <c r="AE708" s="41"/>
      <c r="AF708" s="41"/>
      <c r="AH708" s="41"/>
      <c r="AI708" s="41"/>
      <c r="AK708" s="70"/>
      <c r="AL708" s="70"/>
      <c r="AM708" s="70"/>
      <c r="AN708" s="70"/>
      <c r="AP708" s="27"/>
      <c r="AR708" s="27"/>
      <c r="AS708" s="27"/>
    </row>
    <row r="709" spans="1:45">
      <c r="A709" s="45"/>
      <c r="B709" s="44"/>
      <c r="C709" s="44"/>
      <c r="D709" s="44"/>
      <c r="E709" s="44"/>
      <c r="F709" s="38"/>
      <c r="G709" s="38"/>
      <c r="H709" s="38"/>
      <c r="I709" s="59"/>
      <c r="J709" s="26"/>
      <c r="K709" s="26"/>
      <c r="L709" s="45"/>
      <c r="M709" s="38"/>
      <c r="N709" s="38"/>
      <c r="O709" s="68"/>
      <c r="P709" s="72"/>
      <c r="Q709" s="72"/>
      <c r="R709" s="30"/>
      <c r="S709" s="30"/>
      <c r="T709" s="30"/>
      <c r="U709" s="30"/>
      <c r="V709" s="77"/>
      <c r="W709" s="65"/>
      <c r="X709" s="69"/>
      <c r="AE709" s="41"/>
      <c r="AF709" s="41"/>
      <c r="AH709" s="41"/>
      <c r="AI709" s="41"/>
      <c r="AK709" s="70"/>
      <c r="AL709" s="70"/>
      <c r="AM709" s="70"/>
      <c r="AN709" s="70"/>
      <c r="AP709" s="27"/>
      <c r="AR709" s="27"/>
      <c r="AS709" s="27"/>
    </row>
    <row r="710" spans="1:45">
      <c r="A710" s="45"/>
      <c r="B710" s="44"/>
      <c r="C710" s="44"/>
      <c r="D710" s="44"/>
      <c r="E710" s="44"/>
      <c r="F710" s="38"/>
      <c r="G710" s="38"/>
      <c r="H710" s="38"/>
      <c r="I710" s="59"/>
      <c r="J710" s="26"/>
      <c r="K710" s="26"/>
      <c r="L710" s="45"/>
      <c r="M710" s="38"/>
      <c r="N710" s="38"/>
      <c r="O710" s="68"/>
      <c r="P710" s="72"/>
      <c r="Q710" s="72"/>
      <c r="R710" s="30"/>
      <c r="S710" s="30"/>
      <c r="T710" s="30"/>
      <c r="U710" s="30"/>
      <c r="V710" s="77"/>
      <c r="W710" s="65"/>
      <c r="X710" s="69"/>
      <c r="AE710" s="41"/>
      <c r="AF710" s="41"/>
      <c r="AH710" s="41"/>
      <c r="AI710" s="41"/>
      <c r="AK710" s="70"/>
      <c r="AL710" s="70"/>
      <c r="AM710" s="70"/>
      <c r="AN710" s="70"/>
      <c r="AP710" s="27"/>
      <c r="AR710" s="27"/>
      <c r="AS710" s="27"/>
    </row>
    <row r="711" spans="1:45">
      <c r="A711" s="45"/>
      <c r="B711" s="44"/>
      <c r="C711" s="44"/>
      <c r="D711" s="44"/>
      <c r="E711" s="44"/>
      <c r="F711" s="38"/>
      <c r="G711" s="38"/>
      <c r="H711" s="38"/>
      <c r="I711" s="59"/>
      <c r="J711" s="26"/>
      <c r="K711" s="26"/>
      <c r="L711" s="45"/>
      <c r="M711" s="38"/>
      <c r="N711" s="38"/>
      <c r="O711" s="68"/>
      <c r="P711" s="72"/>
      <c r="Q711" s="72"/>
      <c r="R711" s="30"/>
      <c r="S711" s="30"/>
      <c r="T711" s="30"/>
      <c r="U711" s="30"/>
      <c r="V711" s="77"/>
      <c r="W711" s="65"/>
      <c r="X711" s="69"/>
      <c r="AE711" s="41"/>
      <c r="AF711" s="41"/>
      <c r="AH711" s="41"/>
      <c r="AI711" s="41"/>
      <c r="AK711" s="70"/>
      <c r="AL711" s="70"/>
      <c r="AM711" s="70"/>
      <c r="AN711" s="70"/>
      <c r="AP711" s="27"/>
      <c r="AR711" s="27"/>
      <c r="AS711" s="27"/>
    </row>
    <row r="712" spans="1:45">
      <c r="A712" s="45"/>
      <c r="B712" s="44"/>
      <c r="C712" s="44"/>
      <c r="D712" s="44"/>
      <c r="E712" s="44"/>
      <c r="F712" s="38"/>
      <c r="G712" s="38"/>
      <c r="H712" s="38"/>
      <c r="I712" s="59"/>
      <c r="J712" s="26"/>
      <c r="K712" s="26"/>
      <c r="L712" s="45"/>
      <c r="M712" s="38"/>
      <c r="N712" s="38"/>
      <c r="O712" s="68"/>
      <c r="P712" s="72"/>
      <c r="Q712" s="72"/>
      <c r="R712" s="30"/>
      <c r="S712" s="30"/>
      <c r="T712" s="30"/>
      <c r="U712" s="30"/>
      <c r="V712" s="77"/>
      <c r="W712" s="65"/>
      <c r="X712" s="69"/>
      <c r="AE712" s="41"/>
      <c r="AF712" s="41"/>
      <c r="AH712" s="41"/>
      <c r="AI712" s="41"/>
      <c r="AK712" s="70"/>
      <c r="AL712" s="70"/>
      <c r="AM712" s="70"/>
      <c r="AN712" s="70"/>
      <c r="AP712" s="27"/>
      <c r="AR712" s="27"/>
      <c r="AS712" s="27"/>
    </row>
    <row r="713" spans="1:45">
      <c r="A713" s="45"/>
      <c r="B713" s="44"/>
      <c r="C713" s="44"/>
      <c r="D713" s="44"/>
      <c r="E713" s="44"/>
      <c r="F713" s="38"/>
      <c r="G713" s="38"/>
      <c r="H713" s="38"/>
      <c r="I713" s="59"/>
      <c r="J713" s="26"/>
      <c r="K713" s="26"/>
      <c r="L713" s="45"/>
      <c r="M713" s="38"/>
      <c r="N713" s="38"/>
      <c r="O713" s="68"/>
      <c r="P713" s="72"/>
      <c r="Q713" s="72"/>
      <c r="R713" s="30"/>
      <c r="S713" s="30"/>
      <c r="T713" s="30"/>
      <c r="U713" s="30"/>
      <c r="V713" s="77"/>
      <c r="W713" s="65"/>
      <c r="X713" s="69"/>
      <c r="AE713" s="41"/>
      <c r="AF713" s="41"/>
      <c r="AH713" s="41"/>
      <c r="AI713" s="41"/>
      <c r="AK713" s="70"/>
      <c r="AL713" s="70"/>
      <c r="AM713" s="70"/>
      <c r="AN713" s="70"/>
      <c r="AP713" s="27"/>
      <c r="AR713" s="27"/>
      <c r="AS713" s="27"/>
    </row>
    <row r="714" spans="1:45">
      <c r="A714" s="45"/>
      <c r="B714" s="44"/>
      <c r="C714" s="44"/>
      <c r="D714" s="44"/>
      <c r="E714" s="44"/>
      <c r="F714" s="38"/>
      <c r="G714" s="38"/>
      <c r="H714" s="38"/>
      <c r="I714" s="59"/>
      <c r="J714" s="26"/>
      <c r="K714" s="26"/>
      <c r="L714" s="45"/>
      <c r="M714" s="38"/>
      <c r="N714" s="38"/>
      <c r="O714" s="68"/>
      <c r="P714" s="72"/>
      <c r="Q714" s="72"/>
      <c r="R714" s="30"/>
      <c r="S714" s="30"/>
      <c r="T714" s="30"/>
      <c r="U714" s="30"/>
      <c r="V714" s="77"/>
      <c r="W714" s="65"/>
      <c r="X714" s="69"/>
      <c r="AE714" s="41"/>
      <c r="AF714" s="41"/>
      <c r="AH714" s="41"/>
      <c r="AI714" s="41"/>
      <c r="AK714" s="70"/>
      <c r="AL714" s="70"/>
      <c r="AM714" s="70"/>
      <c r="AN714" s="70"/>
      <c r="AP714" s="27"/>
      <c r="AR714" s="27"/>
      <c r="AS714" s="27"/>
    </row>
    <row r="715" spans="1:45">
      <c r="A715" s="45"/>
      <c r="B715" s="44"/>
      <c r="C715" s="44"/>
      <c r="D715" s="44"/>
      <c r="E715" s="44"/>
      <c r="F715" s="38"/>
      <c r="G715" s="38"/>
      <c r="H715" s="38"/>
      <c r="I715" s="59"/>
      <c r="J715" s="26"/>
      <c r="K715" s="26"/>
      <c r="L715" s="45"/>
      <c r="M715" s="38"/>
      <c r="N715" s="38"/>
      <c r="O715" s="68"/>
      <c r="P715" s="72"/>
      <c r="Q715" s="72"/>
      <c r="R715" s="30"/>
      <c r="S715" s="30"/>
      <c r="T715" s="30"/>
      <c r="U715" s="30"/>
      <c r="V715" s="77"/>
      <c r="W715" s="65"/>
      <c r="X715" s="69"/>
      <c r="AE715" s="41"/>
      <c r="AF715" s="41"/>
      <c r="AH715" s="41"/>
      <c r="AI715" s="41"/>
      <c r="AK715" s="70"/>
      <c r="AL715" s="70"/>
      <c r="AM715" s="70"/>
      <c r="AN715" s="70"/>
      <c r="AP715" s="27"/>
      <c r="AR715" s="27"/>
      <c r="AS715" s="27"/>
    </row>
    <row r="716" spans="1:45">
      <c r="A716" s="45"/>
      <c r="B716" s="44"/>
      <c r="C716" s="44"/>
      <c r="D716" s="44"/>
      <c r="E716" s="44"/>
      <c r="F716" s="38"/>
      <c r="G716" s="38"/>
      <c r="H716" s="38"/>
      <c r="I716" s="59"/>
      <c r="J716" s="26"/>
      <c r="K716" s="26"/>
      <c r="L716" s="45"/>
      <c r="M716" s="38"/>
      <c r="N716" s="38"/>
      <c r="O716" s="68"/>
      <c r="P716" s="72"/>
      <c r="Q716" s="72"/>
      <c r="R716" s="30"/>
      <c r="S716" s="30"/>
      <c r="T716" s="30"/>
      <c r="U716" s="30"/>
      <c r="V716" s="77"/>
      <c r="W716" s="65"/>
      <c r="X716" s="69"/>
      <c r="AE716" s="41"/>
      <c r="AF716" s="41"/>
      <c r="AH716" s="41"/>
      <c r="AI716" s="41"/>
      <c r="AK716" s="70"/>
      <c r="AL716" s="70"/>
      <c r="AM716" s="70"/>
      <c r="AN716" s="70"/>
      <c r="AP716" s="27"/>
      <c r="AR716" s="27"/>
      <c r="AS716" s="27"/>
    </row>
    <row r="717" spans="1:45">
      <c r="A717" s="45"/>
      <c r="B717" s="44"/>
      <c r="C717" s="44"/>
      <c r="D717" s="44"/>
      <c r="E717" s="44"/>
      <c r="F717" s="38"/>
      <c r="G717" s="38"/>
      <c r="H717" s="38"/>
      <c r="I717" s="59"/>
      <c r="J717" s="26"/>
      <c r="K717" s="26"/>
      <c r="L717" s="45"/>
      <c r="M717" s="38"/>
      <c r="N717" s="38"/>
      <c r="O717" s="68"/>
      <c r="P717" s="72"/>
      <c r="Q717" s="72"/>
      <c r="R717" s="30"/>
      <c r="S717" s="30"/>
      <c r="T717" s="30"/>
      <c r="U717" s="30"/>
      <c r="V717" s="77"/>
      <c r="W717" s="65"/>
      <c r="X717" s="69"/>
      <c r="AE717" s="41"/>
      <c r="AF717" s="41"/>
      <c r="AH717" s="41"/>
      <c r="AI717" s="41"/>
      <c r="AK717" s="70"/>
      <c r="AL717" s="70"/>
      <c r="AM717" s="70"/>
      <c r="AN717" s="70"/>
      <c r="AP717" s="27"/>
      <c r="AR717" s="27"/>
      <c r="AS717" s="27"/>
    </row>
    <row r="718" spans="1:45">
      <c r="A718" s="45"/>
      <c r="B718" s="44"/>
      <c r="C718" s="44"/>
      <c r="D718" s="44"/>
      <c r="E718" s="44"/>
      <c r="F718" s="38"/>
      <c r="G718" s="38"/>
      <c r="H718" s="38"/>
      <c r="I718" s="59"/>
      <c r="J718" s="26"/>
      <c r="K718" s="26"/>
      <c r="L718" s="45"/>
      <c r="M718" s="38"/>
      <c r="N718" s="38"/>
      <c r="O718" s="68"/>
      <c r="P718" s="72"/>
      <c r="Q718" s="72"/>
      <c r="R718" s="30"/>
      <c r="S718" s="30"/>
      <c r="T718" s="30"/>
      <c r="U718" s="30"/>
      <c r="V718" s="77"/>
      <c r="W718" s="65"/>
      <c r="X718" s="69"/>
      <c r="AE718" s="41"/>
      <c r="AF718" s="41"/>
      <c r="AH718" s="41"/>
      <c r="AI718" s="41"/>
      <c r="AK718" s="70"/>
      <c r="AL718" s="70"/>
      <c r="AM718" s="70"/>
      <c r="AN718" s="70"/>
      <c r="AP718" s="27"/>
      <c r="AR718" s="27"/>
      <c r="AS718" s="27"/>
    </row>
    <row r="719" spans="1:45">
      <c r="A719" s="45"/>
      <c r="B719" s="44"/>
      <c r="C719" s="44"/>
      <c r="D719" s="44"/>
      <c r="E719" s="44"/>
      <c r="F719" s="38"/>
      <c r="G719" s="38"/>
      <c r="H719" s="38"/>
      <c r="I719" s="59"/>
      <c r="J719" s="26"/>
      <c r="K719" s="26"/>
      <c r="L719" s="45"/>
      <c r="M719" s="38"/>
      <c r="N719" s="38"/>
      <c r="O719" s="68"/>
      <c r="P719" s="72"/>
      <c r="Q719" s="72"/>
      <c r="R719" s="30"/>
      <c r="S719" s="30"/>
      <c r="T719" s="30"/>
      <c r="U719" s="30"/>
      <c r="V719" s="77"/>
      <c r="W719" s="65"/>
      <c r="X719" s="69"/>
      <c r="AE719" s="41"/>
      <c r="AF719" s="41"/>
      <c r="AH719" s="41"/>
      <c r="AI719" s="41"/>
      <c r="AK719" s="70"/>
      <c r="AL719" s="70"/>
      <c r="AM719" s="70"/>
      <c r="AN719" s="70"/>
      <c r="AP719" s="27"/>
      <c r="AR719" s="27"/>
      <c r="AS719" s="27"/>
    </row>
    <row r="720" spans="1:45">
      <c r="A720" s="45"/>
      <c r="B720" s="44"/>
      <c r="C720" s="44"/>
      <c r="D720" s="44"/>
      <c r="E720" s="44"/>
      <c r="F720" s="38"/>
      <c r="G720" s="38"/>
      <c r="H720" s="38"/>
      <c r="I720" s="59"/>
      <c r="J720" s="26"/>
      <c r="K720" s="26"/>
      <c r="L720" s="45"/>
      <c r="M720" s="38"/>
      <c r="N720" s="38"/>
      <c r="O720" s="68"/>
      <c r="P720" s="72"/>
      <c r="Q720" s="72"/>
      <c r="R720" s="30"/>
      <c r="S720" s="30"/>
      <c r="T720" s="30"/>
      <c r="U720" s="30"/>
      <c r="V720" s="77"/>
      <c r="W720" s="65"/>
      <c r="X720" s="69"/>
      <c r="AE720" s="41"/>
      <c r="AF720" s="41"/>
      <c r="AH720" s="41"/>
      <c r="AI720" s="41"/>
      <c r="AK720" s="70"/>
      <c r="AL720" s="70"/>
      <c r="AM720" s="70"/>
      <c r="AN720" s="70"/>
      <c r="AP720" s="27"/>
      <c r="AR720" s="27"/>
      <c r="AS720" s="27"/>
    </row>
    <row r="721" spans="1:45">
      <c r="A721" s="45"/>
      <c r="B721" s="44"/>
      <c r="C721" s="44"/>
      <c r="D721" s="44"/>
      <c r="E721" s="44"/>
      <c r="F721" s="38"/>
      <c r="G721" s="38"/>
      <c r="H721" s="38"/>
      <c r="I721" s="59"/>
      <c r="J721" s="26"/>
      <c r="K721" s="26"/>
      <c r="L721" s="45"/>
      <c r="M721" s="38"/>
      <c r="N721" s="38"/>
      <c r="O721" s="68"/>
      <c r="P721" s="72"/>
      <c r="Q721" s="72"/>
      <c r="R721" s="30"/>
      <c r="S721" s="30"/>
      <c r="T721" s="30"/>
      <c r="U721" s="30"/>
      <c r="V721" s="77"/>
      <c r="W721" s="65"/>
      <c r="X721" s="69"/>
      <c r="AE721" s="41"/>
      <c r="AF721" s="41"/>
      <c r="AH721" s="41"/>
      <c r="AI721" s="41"/>
      <c r="AK721" s="70"/>
      <c r="AL721" s="70"/>
      <c r="AM721" s="70"/>
      <c r="AN721" s="70"/>
      <c r="AP721" s="27"/>
      <c r="AR721" s="27"/>
      <c r="AS721" s="27"/>
    </row>
    <row r="722" spans="1:45">
      <c r="A722" s="45"/>
      <c r="B722" s="44"/>
      <c r="C722" s="44"/>
      <c r="D722" s="44"/>
      <c r="E722" s="44"/>
      <c r="F722" s="38"/>
      <c r="G722" s="38"/>
      <c r="H722" s="38"/>
      <c r="I722" s="59"/>
      <c r="J722" s="26"/>
      <c r="K722" s="26"/>
      <c r="L722" s="45"/>
      <c r="M722" s="38"/>
      <c r="N722" s="38"/>
      <c r="O722" s="68"/>
      <c r="P722" s="72"/>
      <c r="Q722" s="72"/>
      <c r="R722" s="30"/>
      <c r="S722" s="30"/>
      <c r="T722" s="30"/>
      <c r="U722" s="30"/>
      <c r="V722" s="77"/>
      <c r="W722" s="65"/>
      <c r="X722" s="69"/>
      <c r="AE722" s="41"/>
      <c r="AF722" s="41"/>
      <c r="AH722" s="41"/>
      <c r="AI722" s="41"/>
      <c r="AK722" s="70"/>
      <c r="AL722" s="70"/>
      <c r="AM722" s="70"/>
      <c r="AN722" s="70"/>
      <c r="AP722" s="27"/>
      <c r="AR722" s="27"/>
      <c r="AS722" s="27"/>
    </row>
    <row r="723" spans="1:45">
      <c r="A723" s="45"/>
      <c r="B723" s="44"/>
      <c r="C723" s="44"/>
      <c r="D723" s="44"/>
      <c r="E723" s="44"/>
      <c r="F723" s="38"/>
      <c r="G723" s="38"/>
      <c r="H723" s="38"/>
      <c r="I723" s="59"/>
      <c r="J723" s="26"/>
      <c r="K723" s="26"/>
      <c r="L723" s="45"/>
      <c r="M723" s="38"/>
      <c r="N723" s="38"/>
      <c r="O723" s="68"/>
      <c r="P723" s="72"/>
      <c r="Q723" s="72"/>
      <c r="R723" s="30"/>
      <c r="S723" s="30"/>
      <c r="T723" s="30"/>
      <c r="U723" s="30"/>
      <c r="V723" s="77"/>
      <c r="W723" s="65"/>
      <c r="X723" s="69"/>
      <c r="AE723" s="41"/>
      <c r="AF723" s="41"/>
      <c r="AH723" s="41"/>
      <c r="AI723" s="41"/>
      <c r="AK723" s="70"/>
      <c r="AL723" s="70"/>
      <c r="AM723" s="70"/>
      <c r="AN723" s="70"/>
      <c r="AP723" s="27"/>
      <c r="AR723" s="27"/>
      <c r="AS723" s="27"/>
    </row>
    <row r="724" spans="1:45">
      <c r="A724" s="45"/>
      <c r="B724" s="44"/>
      <c r="C724" s="44"/>
      <c r="D724" s="44"/>
      <c r="E724" s="44"/>
      <c r="F724" s="38"/>
      <c r="G724" s="38"/>
      <c r="H724" s="38"/>
      <c r="I724" s="59"/>
      <c r="J724" s="26"/>
      <c r="K724" s="26"/>
      <c r="L724" s="45"/>
      <c r="M724" s="38"/>
      <c r="N724" s="38"/>
      <c r="O724" s="68"/>
      <c r="P724" s="72"/>
      <c r="Q724" s="72"/>
      <c r="R724" s="30"/>
      <c r="S724" s="30"/>
      <c r="T724" s="30"/>
      <c r="U724" s="30"/>
      <c r="V724" s="77"/>
      <c r="W724" s="65"/>
      <c r="X724" s="69"/>
      <c r="AE724" s="41"/>
      <c r="AF724" s="41"/>
      <c r="AH724" s="41"/>
      <c r="AI724" s="41"/>
      <c r="AK724" s="70"/>
      <c r="AL724" s="70"/>
      <c r="AM724" s="70"/>
      <c r="AN724" s="70"/>
      <c r="AP724" s="27"/>
      <c r="AR724" s="27"/>
      <c r="AS724" s="27"/>
    </row>
    <row r="725" spans="1:45">
      <c r="A725" s="45"/>
      <c r="B725" s="44"/>
      <c r="C725" s="44"/>
      <c r="D725" s="44"/>
      <c r="E725" s="44"/>
      <c r="F725" s="38"/>
      <c r="G725" s="38"/>
      <c r="H725" s="38"/>
      <c r="I725" s="59"/>
      <c r="J725" s="26"/>
      <c r="K725" s="26"/>
      <c r="L725" s="45"/>
      <c r="M725" s="38"/>
      <c r="N725" s="38"/>
      <c r="O725" s="68"/>
      <c r="P725" s="72"/>
      <c r="Q725" s="72"/>
      <c r="R725" s="30"/>
      <c r="S725" s="30"/>
      <c r="T725" s="30"/>
      <c r="U725" s="30"/>
      <c r="V725" s="77"/>
      <c r="W725" s="65"/>
      <c r="X725" s="69"/>
      <c r="AE725" s="41"/>
      <c r="AF725" s="41"/>
      <c r="AH725" s="41"/>
      <c r="AI725" s="41"/>
      <c r="AK725" s="70"/>
      <c r="AL725" s="70"/>
      <c r="AM725" s="70"/>
      <c r="AN725" s="70"/>
      <c r="AP725" s="27"/>
      <c r="AR725" s="27"/>
      <c r="AS725" s="27"/>
    </row>
    <row r="726" spans="1:45">
      <c r="A726" s="45"/>
      <c r="B726" s="44"/>
      <c r="C726" s="44"/>
      <c r="D726" s="44"/>
      <c r="E726" s="44"/>
      <c r="F726" s="38"/>
      <c r="G726" s="38"/>
      <c r="H726" s="38"/>
      <c r="I726" s="59"/>
      <c r="J726" s="26"/>
      <c r="K726" s="26"/>
      <c r="L726" s="45"/>
      <c r="M726" s="38"/>
      <c r="N726" s="38"/>
      <c r="O726" s="68"/>
      <c r="P726" s="72"/>
      <c r="Q726" s="72"/>
      <c r="R726" s="30"/>
      <c r="S726" s="30"/>
      <c r="T726" s="30"/>
      <c r="U726" s="30"/>
      <c r="V726" s="77"/>
      <c r="W726" s="65"/>
      <c r="X726" s="69"/>
      <c r="AE726" s="41"/>
      <c r="AF726" s="41"/>
      <c r="AH726" s="41"/>
      <c r="AI726" s="41"/>
      <c r="AK726" s="70"/>
      <c r="AL726" s="70"/>
      <c r="AM726" s="70"/>
      <c r="AN726" s="70"/>
      <c r="AP726" s="27"/>
      <c r="AR726" s="27"/>
      <c r="AS726" s="27"/>
    </row>
    <row r="727" spans="1:45">
      <c r="A727" s="45"/>
      <c r="B727" s="44"/>
      <c r="C727" s="44"/>
      <c r="D727" s="44"/>
      <c r="E727" s="44"/>
      <c r="F727" s="38"/>
      <c r="G727" s="38"/>
      <c r="H727" s="38"/>
      <c r="I727" s="59"/>
      <c r="J727" s="26"/>
      <c r="K727" s="26"/>
      <c r="L727" s="45"/>
      <c r="M727" s="38"/>
      <c r="N727" s="38"/>
      <c r="O727" s="68"/>
      <c r="P727" s="72"/>
      <c r="Q727" s="72"/>
      <c r="R727" s="30"/>
      <c r="S727" s="30"/>
      <c r="T727" s="30"/>
      <c r="U727" s="30"/>
      <c r="V727" s="77"/>
      <c r="W727" s="65"/>
      <c r="X727" s="69"/>
      <c r="AE727" s="41"/>
      <c r="AF727" s="41"/>
      <c r="AH727" s="41"/>
      <c r="AI727" s="41"/>
      <c r="AK727" s="70"/>
      <c r="AL727" s="70"/>
      <c r="AM727" s="70"/>
      <c r="AN727" s="70"/>
      <c r="AP727" s="27"/>
      <c r="AR727" s="27"/>
      <c r="AS727" s="27"/>
    </row>
    <row r="728" spans="1:45">
      <c r="A728" s="45"/>
      <c r="B728" s="44"/>
      <c r="C728" s="44"/>
      <c r="D728" s="44"/>
      <c r="E728" s="44"/>
      <c r="F728" s="38"/>
      <c r="G728" s="38"/>
      <c r="H728" s="38"/>
      <c r="I728" s="59"/>
      <c r="J728" s="26"/>
      <c r="K728" s="26"/>
      <c r="L728" s="45"/>
      <c r="M728" s="38"/>
      <c r="N728" s="38"/>
      <c r="O728" s="68"/>
      <c r="P728" s="72"/>
      <c r="Q728" s="72"/>
      <c r="R728" s="30"/>
      <c r="S728" s="30"/>
      <c r="T728" s="30"/>
      <c r="U728" s="30"/>
      <c r="V728" s="77"/>
      <c r="W728" s="65"/>
      <c r="X728" s="69"/>
      <c r="AE728" s="41"/>
      <c r="AF728" s="41"/>
      <c r="AH728" s="41"/>
      <c r="AI728" s="41"/>
      <c r="AK728" s="70"/>
      <c r="AL728" s="70"/>
      <c r="AM728" s="70"/>
      <c r="AN728" s="70"/>
      <c r="AP728" s="27"/>
      <c r="AR728" s="27"/>
      <c r="AS728" s="27"/>
    </row>
    <row r="729" spans="1:45">
      <c r="A729" s="45"/>
      <c r="B729" s="44"/>
      <c r="C729" s="44"/>
      <c r="D729" s="44"/>
      <c r="E729" s="44"/>
      <c r="F729" s="38"/>
      <c r="G729" s="38"/>
      <c r="H729" s="38"/>
      <c r="I729" s="59"/>
      <c r="J729" s="26"/>
      <c r="K729" s="26"/>
      <c r="L729" s="45"/>
      <c r="M729" s="38"/>
      <c r="N729" s="38"/>
      <c r="O729" s="68"/>
      <c r="P729" s="72"/>
      <c r="Q729" s="72"/>
      <c r="R729" s="30"/>
      <c r="S729" s="30"/>
      <c r="T729" s="30"/>
      <c r="U729" s="30"/>
      <c r="V729" s="77"/>
      <c r="W729" s="65"/>
      <c r="X729" s="69"/>
      <c r="AE729" s="41"/>
      <c r="AF729" s="41"/>
      <c r="AH729" s="41"/>
      <c r="AI729" s="41"/>
      <c r="AK729" s="70"/>
      <c r="AL729" s="70"/>
      <c r="AM729" s="70"/>
      <c r="AN729" s="70"/>
      <c r="AP729" s="27"/>
      <c r="AR729" s="27"/>
      <c r="AS729" s="27"/>
    </row>
    <row r="730" spans="1:45">
      <c r="A730" s="45"/>
      <c r="B730" s="44"/>
      <c r="C730" s="44"/>
      <c r="D730" s="44"/>
      <c r="E730" s="44"/>
      <c r="F730" s="38"/>
      <c r="G730" s="38"/>
      <c r="H730" s="38"/>
      <c r="I730" s="59"/>
      <c r="J730" s="26"/>
      <c r="K730" s="26"/>
      <c r="L730" s="45"/>
      <c r="M730" s="38"/>
      <c r="N730" s="38"/>
      <c r="O730" s="68"/>
      <c r="P730" s="72"/>
      <c r="Q730" s="72"/>
      <c r="R730" s="30"/>
      <c r="S730" s="30"/>
      <c r="T730" s="30"/>
      <c r="U730" s="30"/>
      <c r="V730" s="77"/>
      <c r="W730" s="65"/>
      <c r="X730" s="69"/>
      <c r="AE730" s="41"/>
      <c r="AF730" s="41"/>
      <c r="AH730" s="41"/>
      <c r="AI730" s="41"/>
      <c r="AK730" s="70"/>
      <c r="AL730" s="70"/>
      <c r="AM730" s="70"/>
      <c r="AN730" s="70"/>
      <c r="AP730" s="27"/>
      <c r="AR730" s="27"/>
      <c r="AS730" s="27"/>
    </row>
    <row r="731" spans="1:45">
      <c r="A731" s="45"/>
      <c r="B731" s="44"/>
      <c r="C731" s="44"/>
      <c r="D731" s="44"/>
      <c r="E731" s="44"/>
      <c r="F731" s="38"/>
      <c r="G731" s="38"/>
      <c r="H731" s="38"/>
      <c r="I731" s="59"/>
      <c r="J731" s="26"/>
      <c r="K731" s="26"/>
      <c r="L731" s="45"/>
      <c r="M731" s="38"/>
      <c r="N731" s="38"/>
      <c r="O731" s="68"/>
      <c r="P731" s="72"/>
      <c r="Q731" s="72"/>
      <c r="R731" s="30"/>
      <c r="S731" s="30"/>
      <c r="T731" s="30"/>
      <c r="U731" s="30"/>
      <c r="V731" s="77"/>
      <c r="W731" s="65"/>
      <c r="X731" s="69"/>
      <c r="AE731" s="41"/>
      <c r="AF731" s="41"/>
      <c r="AH731" s="41"/>
      <c r="AI731" s="41"/>
      <c r="AK731" s="70"/>
      <c r="AL731" s="70"/>
      <c r="AM731" s="70"/>
      <c r="AN731" s="70"/>
      <c r="AP731" s="27"/>
      <c r="AR731" s="27"/>
      <c r="AS731" s="27"/>
    </row>
    <row r="732" spans="1:45">
      <c r="A732" s="45"/>
      <c r="B732" s="44"/>
      <c r="C732" s="44"/>
      <c r="D732" s="44"/>
      <c r="E732" s="44"/>
      <c r="F732" s="38"/>
      <c r="G732" s="38"/>
      <c r="H732" s="38"/>
      <c r="I732" s="59"/>
      <c r="J732" s="26"/>
      <c r="K732" s="26"/>
      <c r="L732" s="45"/>
      <c r="M732" s="38"/>
      <c r="N732" s="38"/>
      <c r="O732" s="68"/>
      <c r="P732" s="72"/>
      <c r="Q732" s="72"/>
      <c r="R732" s="30"/>
      <c r="S732" s="30"/>
      <c r="T732" s="30"/>
      <c r="U732" s="30"/>
      <c r="V732" s="77"/>
      <c r="W732" s="65"/>
      <c r="X732" s="69"/>
      <c r="AE732" s="41"/>
      <c r="AF732" s="41"/>
      <c r="AH732" s="41"/>
      <c r="AI732" s="41"/>
      <c r="AK732" s="70"/>
      <c r="AL732" s="70"/>
      <c r="AM732" s="70"/>
      <c r="AN732" s="70"/>
      <c r="AP732" s="27"/>
      <c r="AR732" s="27"/>
      <c r="AS732" s="27"/>
    </row>
    <row r="733" spans="1:45">
      <c r="A733" s="45"/>
      <c r="B733" s="44"/>
      <c r="C733" s="44"/>
      <c r="D733" s="44"/>
      <c r="E733" s="44"/>
      <c r="F733" s="38"/>
      <c r="G733" s="38"/>
      <c r="H733" s="38"/>
      <c r="I733" s="59"/>
      <c r="J733" s="26"/>
      <c r="K733" s="26"/>
      <c r="L733" s="45"/>
      <c r="M733" s="38"/>
      <c r="N733" s="38"/>
      <c r="O733" s="68"/>
      <c r="P733" s="72"/>
      <c r="Q733" s="72"/>
      <c r="R733" s="30"/>
      <c r="S733" s="30"/>
      <c r="T733" s="30"/>
      <c r="U733" s="30"/>
      <c r="V733" s="77"/>
      <c r="W733" s="65"/>
      <c r="X733" s="69"/>
      <c r="AE733" s="41"/>
      <c r="AF733" s="41"/>
      <c r="AH733" s="41"/>
      <c r="AI733" s="41"/>
      <c r="AK733" s="70"/>
      <c r="AL733" s="70"/>
      <c r="AM733" s="70"/>
      <c r="AN733" s="70"/>
      <c r="AP733" s="27"/>
      <c r="AR733" s="27"/>
      <c r="AS733" s="27"/>
    </row>
    <row r="734" spans="1:45">
      <c r="A734" s="45"/>
      <c r="B734" s="44"/>
      <c r="C734" s="44"/>
      <c r="D734" s="44"/>
      <c r="E734" s="44"/>
      <c r="F734" s="38"/>
      <c r="G734" s="38"/>
      <c r="H734" s="38"/>
      <c r="I734" s="59"/>
      <c r="J734" s="26"/>
      <c r="K734" s="26"/>
      <c r="L734" s="45"/>
      <c r="M734" s="38"/>
      <c r="N734" s="38"/>
      <c r="O734" s="68"/>
      <c r="P734" s="72"/>
      <c r="Q734" s="72"/>
      <c r="R734" s="30"/>
      <c r="S734" s="30"/>
      <c r="T734" s="30"/>
      <c r="U734" s="30"/>
      <c r="V734" s="77"/>
      <c r="W734" s="65"/>
      <c r="X734" s="69"/>
      <c r="AE734" s="41"/>
      <c r="AF734" s="41"/>
      <c r="AH734" s="41"/>
      <c r="AI734" s="41"/>
      <c r="AK734" s="70"/>
      <c r="AL734" s="70"/>
      <c r="AM734" s="70"/>
      <c r="AN734" s="70"/>
      <c r="AP734" s="27"/>
      <c r="AR734" s="27"/>
      <c r="AS734" s="27"/>
    </row>
    <row r="735" spans="1:45">
      <c r="A735" s="45"/>
      <c r="B735" s="44"/>
      <c r="C735" s="44"/>
      <c r="D735" s="44"/>
      <c r="E735" s="44"/>
      <c r="F735" s="38"/>
      <c r="G735" s="38"/>
      <c r="H735" s="38"/>
      <c r="I735" s="59"/>
      <c r="J735" s="26"/>
      <c r="K735" s="26"/>
      <c r="L735" s="45"/>
      <c r="M735" s="38"/>
      <c r="N735" s="38"/>
      <c r="O735" s="68"/>
      <c r="P735" s="72"/>
      <c r="Q735" s="72"/>
      <c r="R735" s="30"/>
      <c r="S735" s="30"/>
      <c r="T735" s="30"/>
      <c r="U735" s="30"/>
      <c r="V735" s="77"/>
      <c r="W735" s="65"/>
      <c r="X735" s="69"/>
      <c r="AE735" s="41"/>
      <c r="AF735" s="41"/>
      <c r="AH735" s="41"/>
      <c r="AI735" s="41"/>
      <c r="AK735" s="70"/>
      <c r="AL735" s="70"/>
      <c r="AM735" s="70"/>
      <c r="AN735" s="70"/>
      <c r="AP735" s="27"/>
      <c r="AR735" s="27"/>
      <c r="AS735" s="27"/>
    </row>
    <row r="736" spans="1:45">
      <c r="A736" s="45"/>
      <c r="B736" s="44"/>
      <c r="C736" s="44"/>
      <c r="D736" s="44"/>
      <c r="E736" s="44"/>
      <c r="F736" s="38"/>
      <c r="G736" s="38"/>
      <c r="H736" s="38"/>
      <c r="I736" s="59"/>
      <c r="J736" s="26"/>
      <c r="K736" s="26"/>
      <c r="L736" s="45"/>
      <c r="M736" s="38"/>
      <c r="N736" s="38"/>
      <c r="O736" s="68"/>
      <c r="P736" s="72"/>
      <c r="Q736" s="72"/>
      <c r="R736" s="30"/>
      <c r="S736" s="30"/>
      <c r="T736" s="30"/>
      <c r="U736" s="30"/>
      <c r="V736" s="77"/>
      <c r="W736" s="65"/>
      <c r="X736" s="69"/>
      <c r="AE736" s="41"/>
      <c r="AF736" s="41"/>
      <c r="AH736" s="41"/>
      <c r="AI736" s="41"/>
      <c r="AK736" s="70"/>
      <c r="AL736" s="70"/>
      <c r="AM736" s="70"/>
      <c r="AN736" s="70"/>
      <c r="AP736" s="27"/>
      <c r="AR736" s="27"/>
      <c r="AS736" s="27"/>
    </row>
    <row r="737" spans="1:53">
      <c r="A737" s="45"/>
      <c r="B737" s="44"/>
      <c r="C737" s="44"/>
      <c r="D737" s="44"/>
      <c r="E737" s="44"/>
      <c r="F737" s="38"/>
      <c r="G737" s="38"/>
      <c r="H737" s="38"/>
      <c r="I737" s="59"/>
      <c r="J737" s="26"/>
      <c r="K737" s="26"/>
      <c r="L737" s="45"/>
      <c r="M737" s="38"/>
      <c r="N737" s="38"/>
      <c r="O737" s="68"/>
      <c r="P737" s="72"/>
      <c r="Q737" s="72"/>
      <c r="R737" s="30"/>
      <c r="S737" s="30"/>
      <c r="T737" s="30"/>
      <c r="U737" s="30"/>
      <c r="V737" s="77"/>
      <c r="W737" s="65"/>
      <c r="X737" s="69"/>
      <c r="AE737" s="41"/>
      <c r="AF737" s="41"/>
      <c r="AH737" s="41"/>
      <c r="AI737" s="41"/>
      <c r="AK737" s="70"/>
      <c r="AL737" s="70"/>
      <c r="AM737" s="70"/>
      <c r="AN737" s="70"/>
      <c r="AP737" s="27"/>
      <c r="AR737" s="27"/>
      <c r="AS737" s="27"/>
    </row>
    <row r="738" spans="1:53">
      <c r="A738" s="45"/>
      <c r="B738" s="44"/>
      <c r="C738" s="44"/>
      <c r="D738" s="44"/>
      <c r="E738" s="44"/>
      <c r="F738" s="38"/>
      <c r="G738" s="38"/>
      <c r="H738" s="38"/>
      <c r="I738" s="59"/>
      <c r="J738" s="26"/>
      <c r="K738" s="26"/>
      <c r="L738" s="45"/>
      <c r="M738" s="38"/>
      <c r="N738" s="38"/>
      <c r="O738" s="68"/>
      <c r="P738" s="72"/>
      <c r="Q738" s="72"/>
      <c r="R738" s="30"/>
      <c r="S738" s="30"/>
      <c r="T738" s="30"/>
      <c r="U738" s="30"/>
      <c r="V738" s="77"/>
      <c r="W738" s="65"/>
      <c r="X738" s="69"/>
      <c r="AE738" s="41"/>
      <c r="AF738" s="41"/>
      <c r="AH738" s="41"/>
      <c r="AI738" s="41"/>
      <c r="AK738" s="70"/>
      <c r="AL738" s="70"/>
      <c r="AM738" s="70"/>
      <c r="AN738" s="70"/>
      <c r="AP738" s="27"/>
      <c r="AR738" s="27"/>
      <c r="AS738" s="27"/>
    </row>
    <row r="739" spans="1:53">
      <c r="A739" s="45"/>
      <c r="B739" s="44"/>
      <c r="C739" s="44"/>
      <c r="D739" s="44"/>
      <c r="E739" s="44"/>
      <c r="F739" s="38"/>
      <c r="G739" s="38"/>
      <c r="H739" s="38"/>
      <c r="I739" s="59"/>
      <c r="J739" s="26"/>
      <c r="K739" s="26"/>
      <c r="L739" s="45"/>
      <c r="M739" s="38"/>
      <c r="N739" s="38"/>
      <c r="O739" s="68"/>
      <c r="P739" s="72"/>
      <c r="Q739" s="72"/>
      <c r="R739" s="30"/>
      <c r="S739" s="30"/>
      <c r="T739" s="30"/>
      <c r="U739" s="30"/>
      <c r="V739" s="77"/>
      <c r="W739" s="65"/>
      <c r="X739" s="69"/>
      <c r="AE739" s="41"/>
      <c r="AF739" s="41"/>
      <c r="AH739" s="41"/>
      <c r="AI739" s="41"/>
      <c r="AK739" s="70"/>
      <c r="AL739" s="70"/>
      <c r="AM739" s="70"/>
      <c r="AN739" s="70"/>
      <c r="AP739" s="27"/>
      <c r="AR739" s="27"/>
      <c r="AS739" s="27"/>
    </row>
    <row r="740" spans="1:53">
      <c r="A740" s="45"/>
      <c r="B740" s="44"/>
      <c r="C740" s="44"/>
      <c r="D740" s="44"/>
      <c r="E740" s="44"/>
      <c r="F740" s="38"/>
      <c r="G740" s="38"/>
      <c r="H740" s="38"/>
      <c r="I740" s="59"/>
      <c r="J740" s="26"/>
      <c r="K740" s="26"/>
      <c r="L740" s="45"/>
      <c r="M740" s="38"/>
      <c r="N740" s="38"/>
      <c r="O740" s="68"/>
      <c r="P740" s="72"/>
      <c r="Q740" s="72"/>
      <c r="R740" s="30"/>
      <c r="S740" s="30"/>
      <c r="T740" s="30"/>
      <c r="U740" s="30"/>
      <c r="V740" s="77"/>
      <c r="W740" s="65"/>
      <c r="X740" s="69"/>
      <c r="AE740" s="41"/>
      <c r="AF740" s="41"/>
      <c r="AH740" s="41"/>
      <c r="AI740" s="41"/>
      <c r="AK740" s="70"/>
      <c r="AL740" s="70"/>
      <c r="AM740" s="70"/>
      <c r="AN740" s="70"/>
      <c r="AP740" s="27"/>
      <c r="AR740" s="27"/>
      <c r="AS740" s="27"/>
    </row>
    <row r="741" spans="1:53">
      <c r="A741" s="45"/>
      <c r="B741" s="44"/>
      <c r="C741" s="44"/>
      <c r="D741" s="44"/>
      <c r="E741" s="44"/>
      <c r="F741" s="38"/>
      <c r="G741" s="38"/>
      <c r="H741" s="38"/>
      <c r="I741" s="59"/>
      <c r="J741" s="26"/>
      <c r="K741" s="26"/>
      <c r="L741" s="45"/>
      <c r="M741" s="38"/>
      <c r="N741" s="38"/>
      <c r="O741" s="68"/>
      <c r="P741" s="72"/>
      <c r="Q741" s="72"/>
      <c r="R741" s="30"/>
      <c r="S741" s="30"/>
      <c r="T741" s="30"/>
      <c r="U741" s="30"/>
      <c r="V741" s="77"/>
      <c r="W741" s="65"/>
      <c r="X741" s="69"/>
      <c r="AE741" s="41"/>
      <c r="AF741" s="41"/>
      <c r="AH741" s="41"/>
      <c r="AI741" s="41"/>
      <c r="AK741" s="70"/>
      <c r="AL741" s="70"/>
      <c r="AM741" s="70"/>
      <c r="AN741" s="70"/>
      <c r="AP741" s="27"/>
      <c r="AR741" s="27"/>
      <c r="AS741" s="27"/>
    </row>
    <row r="742" spans="1:53">
      <c r="A742" s="45"/>
      <c r="B742" s="44"/>
      <c r="C742" s="44"/>
      <c r="D742" s="44"/>
      <c r="E742" s="44"/>
      <c r="F742" s="38"/>
      <c r="G742" s="38"/>
      <c r="H742" s="38"/>
      <c r="I742" s="59"/>
      <c r="J742" s="26"/>
      <c r="K742" s="26"/>
      <c r="L742" s="45"/>
      <c r="M742" s="38"/>
      <c r="N742" s="38"/>
      <c r="O742" s="68"/>
      <c r="P742" s="72"/>
      <c r="Q742" s="72"/>
      <c r="R742" s="30"/>
      <c r="S742" s="30"/>
      <c r="T742" s="30"/>
      <c r="U742" s="30"/>
      <c r="V742" s="77"/>
      <c r="W742" s="65"/>
      <c r="X742" s="69"/>
      <c r="AE742" s="41"/>
      <c r="AF742" s="41"/>
      <c r="AH742" s="41"/>
      <c r="AI742" s="41"/>
      <c r="AK742" s="70"/>
      <c r="AL742" s="70"/>
      <c r="AM742" s="70"/>
      <c r="AN742" s="70"/>
      <c r="AP742" s="27"/>
      <c r="AR742" s="27"/>
      <c r="AS742" s="27"/>
    </row>
    <row r="743" spans="1:53">
      <c r="A743" s="45"/>
      <c r="B743" s="44"/>
      <c r="C743" s="44"/>
      <c r="D743" s="44"/>
      <c r="E743" s="44"/>
      <c r="F743" s="38"/>
      <c r="G743" s="38"/>
      <c r="H743" s="38"/>
      <c r="I743" s="59"/>
      <c r="J743" s="26"/>
      <c r="K743" s="26"/>
      <c r="L743" s="45"/>
      <c r="M743" s="38"/>
      <c r="N743" s="38"/>
      <c r="O743" s="68"/>
      <c r="P743" s="72"/>
      <c r="Q743" s="72"/>
      <c r="R743" s="30"/>
      <c r="S743" s="30"/>
      <c r="T743" s="30"/>
      <c r="U743" s="30"/>
      <c r="V743" s="77"/>
      <c r="W743" s="65"/>
      <c r="X743" s="69"/>
      <c r="AE743" s="41"/>
      <c r="AF743" s="41"/>
      <c r="AH743" s="41"/>
      <c r="AI743" s="41"/>
      <c r="AK743" s="70"/>
      <c r="AL743" s="70"/>
      <c r="AM743" s="70"/>
      <c r="AN743" s="70"/>
      <c r="AP743" s="27"/>
      <c r="AR743" s="27"/>
      <c r="AS743" s="27"/>
    </row>
    <row r="744" spans="1:53">
      <c r="A744" s="45"/>
      <c r="B744" s="44"/>
      <c r="C744" s="44"/>
      <c r="D744" s="44"/>
      <c r="E744" s="44"/>
      <c r="F744" s="38"/>
      <c r="G744" s="38"/>
      <c r="H744" s="38"/>
      <c r="I744" s="59"/>
      <c r="J744" s="26"/>
      <c r="K744" s="26"/>
      <c r="L744" s="45"/>
      <c r="M744" s="38"/>
      <c r="N744" s="38"/>
      <c r="O744" s="68"/>
      <c r="P744" s="72"/>
      <c r="Q744" s="72"/>
      <c r="R744" s="30"/>
      <c r="S744" s="30"/>
      <c r="T744" s="30"/>
      <c r="U744" s="30"/>
      <c r="V744" s="77"/>
      <c r="W744" s="65"/>
      <c r="X744" s="69"/>
      <c r="AE744" s="41"/>
      <c r="AF744" s="41"/>
      <c r="AH744" s="41"/>
      <c r="AI744" s="41"/>
      <c r="AK744" s="70"/>
      <c r="AL744" s="70"/>
      <c r="AM744" s="70"/>
      <c r="AN744" s="70"/>
      <c r="AP744" s="27"/>
      <c r="AR744" s="27"/>
      <c r="AS744" s="27"/>
    </row>
    <row r="745" spans="1:53">
      <c r="A745" s="45"/>
      <c r="B745" s="44"/>
      <c r="C745" s="44"/>
      <c r="D745" s="44"/>
      <c r="E745" s="44"/>
      <c r="F745" s="38"/>
      <c r="G745" s="38"/>
      <c r="H745" s="38"/>
      <c r="I745" s="59"/>
      <c r="J745" s="26"/>
      <c r="K745" s="26"/>
      <c r="L745" s="45"/>
      <c r="M745" s="38"/>
      <c r="N745" s="38"/>
      <c r="O745" s="68"/>
      <c r="P745" s="72"/>
      <c r="Q745" s="72"/>
      <c r="R745" s="30"/>
      <c r="S745" s="30"/>
      <c r="T745" s="30"/>
      <c r="U745" s="30"/>
      <c r="V745" s="77"/>
      <c r="W745" s="65"/>
      <c r="X745" s="69"/>
      <c r="AE745" s="41"/>
      <c r="AF745" s="41"/>
      <c r="AH745" s="41"/>
      <c r="AI745" s="41"/>
      <c r="AK745" s="70"/>
      <c r="AL745" s="70"/>
      <c r="AM745" s="70"/>
      <c r="AN745" s="70"/>
      <c r="AP745" s="27"/>
      <c r="AR745" s="27"/>
      <c r="AS745" s="27"/>
    </row>
    <row r="746" spans="1:53">
      <c r="A746" s="45"/>
      <c r="B746" s="44"/>
      <c r="C746" s="44"/>
      <c r="D746" s="44"/>
      <c r="E746" s="44"/>
      <c r="F746" s="38"/>
      <c r="G746" s="38"/>
      <c r="H746" s="38"/>
      <c r="I746" s="59"/>
      <c r="J746" s="26"/>
      <c r="K746" s="26"/>
      <c r="L746" s="45"/>
      <c r="M746" s="38"/>
      <c r="N746" s="38"/>
      <c r="O746" s="68"/>
      <c r="P746" s="72"/>
      <c r="Q746" s="72"/>
      <c r="R746" s="30"/>
      <c r="S746" s="30"/>
      <c r="T746" s="30"/>
      <c r="U746" s="30"/>
      <c r="V746" s="77"/>
      <c r="W746" s="65"/>
      <c r="X746" s="69"/>
      <c r="AE746" s="41"/>
      <c r="AF746" s="41"/>
      <c r="AH746" s="41"/>
      <c r="AI746" s="41"/>
      <c r="AK746" s="70"/>
      <c r="AL746" s="70"/>
      <c r="AM746" s="70"/>
      <c r="AN746" s="70"/>
      <c r="AP746" s="27"/>
      <c r="AR746" s="27"/>
      <c r="AS746" s="27"/>
    </row>
    <row r="747" spans="1:53">
      <c r="A747" s="45"/>
      <c r="B747" s="44"/>
      <c r="C747" s="44"/>
      <c r="D747" s="44"/>
      <c r="E747" s="44"/>
      <c r="F747" s="38"/>
      <c r="G747" s="38"/>
      <c r="H747" s="38"/>
      <c r="I747" s="59"/>
      <c r="J747" s="26"/>
      <c r="K747" s="26"/>
      <c r="L747" s="45"/>
      <c r="M747" s="38"/>
      <c r="N747" s="38"/>
      <c r="O747" s="68"/>
      <c r="P747" s="72"/>
      <c r="Q747" s="72"/>
      <c r="R747" s="30"/>
      <c r="S747" s="30"/>
      <c r="T747" s="30"/>
      <c r="U747" s="30"/>
      <c r="V747" s="77"/>
      <c r="W747" s="65"/>
      <c r="X747" s="69"/>
      <c r="AE747" s="41"/>
      <c r="AF747" s="41"/>
      <c r="AH747" s="41"/>
      <c r="AI747" s="41"/>
      <c r="AK747" s="70"/>
      <c r="AL747" s="70"/>
      <c r="AM747" s="70"/>
      <c r="AN747" s="70"/>
      <c r="AP747" s="27"/>
      <c r="AR747" s="27"/>
      <c r="AS747" s="27"/>
    </row>
    <row r="748" spans="1:53">
      <c r="A748" s="45"/>
      <c r="B748" s="44"/>
      <c r="C748" s="44"/>
      <c r="D748" s="44"/>
      <c r="E748" s="44"/>
      <c r="F748" s="38"/>
      <c r="G748" s="38"/>
      <c r="H748" s="38"/>
      <c r="I748" s="59"/>
      <c r="J748" s="26"/>
      <c r="K748" s="26"/>
      <c r="L748" s="45"/>
      <c r="M748" s="38"/>
      <c r="N748" s="38"/>
      <c r="O748" s="68"/>
      <c r="P748" s="72"/>
      <c r="Q748" s="72"/>
      <c r="R748" s="30"/>
      <c r="S748" s="30"/>
      <c r="T748" s="30"/>
      <c r="U748" s="30"/>
      <c r="V748" s="77"/>
      <c r="W748" s="65"/>
      <c r="X748" s="69"/>
      <c r="AE748" s="41"/>
      <c r="AF748" s="41"/>
      <c r="AH748" s="41"/>
      <c r="AI748" s="41"/>
      <c r="AK748" s="70"/>
      <c r="AL748" s="70"/>
      <c r="AM748" s="70"/>
      <c r="AN748" s="70"/>
      <c r="AP748" s="27"/>
      <c r="AR748" s="27"/>
      <c r="AS748" s="27"/>
      <c r="BA748" s="38"/>
    </row>
    <row r="749" spans="1:53">
      <c r="A749" s="45"/>
      <c r="B749" s="44"/>
      <c r="C749" s="44"/>
      <c r="D749" s="44"/>
      <c r="E749" s="44"/>
      <c r="F749" s="38"/>
      <c r="G749" s="38"/>
      <c r="H749" s="38"/>
      <c r="I749" s="59"/>
      <c r="J749" s="26"/>
      <c r="K749" s="26"/>
      <c r="L749" s="45"/>
      <c r="M749" s="38"/>
      <c r="N749" s="38"/>
      <c r="O749" s="68"/>
      <c r="P749" s="72"/>
      <c r="Q749" s="72"/>
      <c r="R749" s="30"/>
      <c r="S749" s="30"/>
      <c r="T749" s="30"/>
      <c r="U749" s="30"/>
      <c r="V749" s="77"/>
      <c r="W749" s="65"/>
      <c r="X749" s="69"/>
      <c r="AE749" s="41"/>
      <c r="AF749" s="41"/>
      <c r="AH749" s="41"/>
      <c r="AI749" s="41"/>
      <c r="AK749" s="70"/>
      <c r="AL749" s="70"/>
      <c r="AM749" s="70"/>
      <c r="AN749" s="70"/>
      <c r="AP749" s="27"/>
      <c r="AR749" s="27"/>
      <c r="AS749" s="27"/>
    </row>
    <row r="750" spans="1:53">
      <c r="A750" s="45"/>
      <c r="B750" s="44"/>
      <c r="C750" s="44"/>
      <c r="D750" s="44"/>
      <c r="E750" s="44"/>
      <c r="F750" s="38"/>
      <c r="G750" s="38"/>
      <c r="H750" s="38"/>
      <c r="I750" s="59"/>
      <c r="J750" s="26"/>
      <c r="K750" s="26"/>
      <c r="L750" s="45"/>
      <c r="M750" s="38"/>
      <c r="N750" s="38"/>
      <c r="O750" s="68"/>
      <c r="P750" s="72"/>
      <c r="Q750" s="72"/>
      <c r="R750" s="30"/>
      <c r="S750" s="30"/>
      <c r="T750" s="30"/>
      <c r="U750" s="30"/>
      <c r="V750" s="77"/>
      <c r="W750" s="65"/>
      <c r="X750" s="69"/>
      <c r="AE750" s="41"/>
      <c r="AF750" s="41"/>
      <c r="AH750" s="41"/>
      <c r="AI750" s="41"/>
      <c r="AK750" s="70"/>
      <c r="AL750" s="70"/>
      <c r="AM750" s="70"/>
      <c r="AN750" s="70"/>
      <c r="AP750" s="27"/>
      <c r="AR750" s="27"/>
      <c r="AS750" s="27"/>
      <c r="AY750" s="84"/>
      <c r="BA750" s="38"/>
    </row>
    <row r="751" spans="1:53">
      <c r="A751" s="45"/>
      <c r="B751" s="44"/>
      <c r="C751" s="44"/>
      <c r="D751" s="44"/>
      <c r="E751" s="44"/>
      <c r="F751" s="38"/>
      <c r="G751" s="38"/>
      <c r="H751" s="38"/>
      <c r="I751" s="59"/>
      <c r="J751" s="26"/>
      <c r="K751" s="26"/>
      <c r="L751" s="45"/>
      <c r="M751" s="38"/>
      <c r="N751" s="38"/>
      <c r="O751" s="68"/>
      <c r="P751" s="72"/>
      <c r="Q751" s="72"/>
      <c r="R751" s="30"/>
      <c r="S751" s="30"/>
      <c r="T751" s="30"/>
      <c r="U751" s="30"/>
      <c r="V751" s="77"/>
      <c r="W751" s="65"/>
      <c r="X751" s="69"/>
      <c r="AE751" s="41"/>
      <c r="AF751" s="41"/>
      <c r="AH751" s="41"/>
      <c r="AI751" s="41"/>
      <c r="AK751" s="70"/>
      <c r="AL751" s="70"/>
      <c r="AM751" s="70"/>
      <c r="AN751" s="70"/>
      <c r="AP751" s="27"/>
      <c r="AR751" s="27"/>
      <c r="AS751" s="27"/>
    </row>
    <row r="752" spans="1:53">
      <c r="A752" s="45"/>
      <c r="B752" s="44"/>
      <c r="C752" s="44"/>
      <c r="D752" s="44"/>
      <c r="E752" s="44"/>
      <c r="F752" s="38"/>
      <c r="G752" s="38"/>
      <c r="H752" s="38"/>
      <c r="I752" s="59"/>
      <c r="J752" s="26"/>
      <c r="K752" s="26"/>
      <c r="L752" s="45"/>
      <c r="M752" s="38"/>
      <c r="N752" s="38"/>
      <c r="O752" s="68"/>
      <c r="P752" s="72"/>
      <c r="Q752" s="72"/>
      <c r="R752" s="30"/>
      <c r="S752" s="30"/>
      <c r="T752" s="30"/>
      <c r="U752" s="30"/>
      <c r="V752" s="77"/>
      <c r="W752" s="65"/>
      <c r="X752" s="69"/>
      <c r="AE752" s="41"/>
      <c r="AF752" s="41"/>
      <c r="AH752" s="41"/>
      <c r="AI752" s="41"/>
      <c r="AK752" s="70"/>
      <c r="AL752" s="70"/>
      <c r="AM752" s="70"/>
      <c r="AN752" s="70"/>
      <c r="AP752" s="27"/>
      <c r="AR752" s="27"/>
      <c r="AS752" s="27"/>
    </row>
    <row r="753" spans="1:45">
      <c r="A753" s="45"/>
      <c r="B753" s="44"/>
      <c r="C753" s="44"/>
      <c r="D753" s="44"/>
      <c r="E753" s="44"/>
      <c r="F753" s="38"/>
      <c r="G753" s="38"/>
      <c r="H753" s="38"/>
      <c r="I753" s="59"/>
      <c r="J753" s="26"/>
      <c r="K753" s="26"/>
      <c r="L753" s="45"/>
      <c r="M753" s="38"/>
      <c r="N753" s="38"/>
      <c r="O753" s="68"/>
      <c r="P753" s="72"/>
      <c r="Q753" s="72"/>
      <c r="R753" s="30"/>
      <c r="S753" s="30"/>
      <c r="T753" s="30"/>
      <c r="U753" s="30"/>
      <c r="V753" s="77"/>
      <c r="W753" s="65"/>
      <c r="X753" s="69"/>
      <c r="AE753" s="41"/>
      <c r="AF753" s="41"/>
      <c r="AH753" s="41"/>
      <c r="AI753" s="41"/>
      <c r="AK753" s="70"/>
      <c r="AL753" s="70"/>
      <c r="AM753" s="70"/>
      <c r="AN753" s="70"/>
      <c r="AP753" s="27"/>
      <c r="AR753" s="27"/>
      <c r="AS753" s="27"/>
    </row>
    <row r="754" spans="1:45">
      <c r="A754" s="45"/>
      <c r="B754" s="44"/>
      <c r="C754" s="44"/>
      <c r="D754" s="44"/>
      <c r="E754" s="44"/>
      <c r="F754" s="38"/>
      <c r="G754" s="38"/>
      <c r="H754" s="38"/>
      <c r="I754" s="59"/>
      <c r="J754" s="26"/>
      <c r="K754" s="26"/>
      <c r="L754" s="45"/>
      <c r="M754" s="38"/>
      <c r="N754" s="38"/>
      <c r="O754" s="68"/>
      <c r="P754" s="72"/>
      <c r="Q754" s="72"/>
      <c r="R754" s="30"/>
      <c r="S754" s="30"/>
      <c r="T754" s="30"/>
      <c r="U754" s="30"/>
      <c r="V754" s="77"/>
      <c r="W754" s="65"/>
      <c r="X754" s="69"/>
      <c r="AE754" s="41"/>
      <c r="AF754" s="41"/>
      <c r="AH754" s="41"/>
      <c r="AI754" s="41"/>
      <c r="AK754" s="70"/>
      <c r="AL754" s="70"/>
      <c r="AM754" s="70"/>
      <c r="AN754" s="70"/>
      <c r="AP754" s="27"/>
      <c r="AR754" s="27"/>
      <c r="AS754" s="27"/>
    </row>
    <row r="755" spans="1:45">
      <c r="A755" s="45"/>
      <c r="B755" s="44"/>
      <c r="C755" s="44"/>
      <c r="D755" s="44"/>
      <c r="E755" s="44"/>
      <c r="F755" s="38"/>
      <c r="G755" s="38"/>
      <c r="H755" s="38"/>
      <c r="I755" s="59"/>
      <c r="J755" s="26"/>
      <c r="K755" s="26"/>
      <c r="L755" s="45"/>
      <c r="M755" s="38"/>
      <c r="N755" s="38"/>
      <c r="O755" s="68"/>
      <c r="P755" s="72"/>
      <c r="Q755" s="72"/>
      <c r="R755" s="30"/>
      <c r="S755" s="30"/>
      <c r="T755" s="30"/>
      <c r="U755" s="30"/>
      <c r="V755" s="77"/>
      <c r="W755" s="65"/>
      <c r="X755" s="69"/>
      <c r="AE755" s="41"/>
      <c r="AF755" s="41"/>
      <c r="AH755" s="41"/>
      <c r="AI755" s="41"/>
      <c r="AK755" s="70"/>
      <c r="AL755" s="70"/>
      <c r="AM755" s="70"/>
      <c r="AN755" s="70"/>
      <c r="AP755" s="27"/>
      <c r="AR755" s="27"/>
      <c r="AS755" s="27"/>
    </row>
    <row r="756" spans="1:45">
      <c r="A756" s="45"/>
      <c r="B756" s="44"/>
      <c r="C756" s="44"/>
      <c r="D756" s="44"/>
      <c r="E756" s="44"/>
      <c r="F756" s="38"/>
      <c r="G756" s="38"/>
      <c r="H756" s="38"/>
      <c r="I756" s="59"/>
      <c r="J756" s="26"/>
      <c r="K756" s="26"/>
      <c r="L756" s="45"/>
      <c r="M756" s="38"/>
      <c r="N756" s="38"/>
      <c r="O756" s="68"/>
      <c r="P756" s="72"/>
      <c r="Q756" s="72"/>
      <c r="R756" s="30"/>
      <c r="S756" s="30"/>
      <c r="T756" s="30"/>
      <c r="U756" s="30"/>
      <c r="V756" s="77"/>
      <c r="W756" s="65"/>
      <c r="X756" s="69"/>
      <c r="AE756" s="41"/>
      <c r="AF756" s="41"/>
      <c r="AH756" s="41"/>
      <c r="AI756" s="41"/>
      <c r="AK756" s="70"/>
      <c r="AL756" s="70"/>
      <c r="AM756" s="70"/>
      <c r="AN756" s="70"/>
      <c r="AP756" s="27"/>
      <c r="AR756" s="27"/>
      <c r="AS756" s="27"/>
    </row>
    <row r="757" spans="1:45">
      <c r="A757" s="45"/>
      <c r="B757" s="44"/>
      <c r="C757" s="44"/>
      <c r="D757" s="44"/>
      <c r="E757" s="44"/>
      <c r="F757" s="38"/>
      <c r="G757" s="38"/>
      <c r="H757" s="38"/>
      <c r="I757" s="59"/>
      <c r="J757" s="26"/>
      <c r="K757" s="26"/>
      <c r="L757" s="45"/>
      <c r="M757" s="38"/>
      <c r="N757" s="38"/>
      <c r="O757" s="68"/>
      <c r="P757" s="72"/>
      <c r="Q757" s="72"/>
      <c r="R757" s="30"/>
      <c r="S757" s="30"/>
      <c r="T757" s="30"/>
      <c r="U757" s="30"/>
      <c r="V757" s="77"/>
      <c r="W757" s="65"/>
      <c r="X757" s="69"/>
      <c r="AE757" s="41"/>
      <c r="AF757" s="41"/>
      <c r="AH757" s="41"/>
      <c r="AI757" s="41"/>
      <c r="AK757" s="70"/>
      <c r="AL757" s="70"/>
      <c r="AM757" s="70"/>
      <c r="AN757" s="70"/>
      <c r="AP757" s="27"/>
      <c r="AR757" s="27"/>
      <c r="AS757" s="27"/>
    </row>
    <row r="758" spans="1:45">
      <c r="A758" s="45"/>
      <c r="B758" s="44"/>
      <c r="C758" s="44"/>
      <c r="D758" s="44"/>
      <c r="E758" s="44"/>
      <c r="F758" s="38"/>
      <c r="G758" s="38"/>
      <c r="H758" s="38"/>
      <c r="I758" s="59"/>
      <c r="J758" s="26"/>
      <c r="K758" s="26"/>
      <c r="L758" s="45"/>
      <c r="M758" s="38"/>
      <c r="N758" s="38"/>
      <c r="O758" s="68"/>
      <c r="P758" s="72"/>
      <c r="Q758" s="72"/>
      <c r="R758" s="30"/>
      <c r="S758" s="30"/>
      <c r="T758" s="30"/>
      <c r="U758" s="30"/>
      <c r="V758" s="77"/>
      <c r="W758" s="65"/>
      <c r="X758" s="69"/>
      <c r="AE758" s="41"/>
      <c r="AF758" s="41"/>
      <c r="AH758" s="41"/>
      <c r="AI758" s="41"/>
      <c r="AK758" s="70"/>
      <c r="AL758" s="70"/>
      <c r="AM758" s="70"/>
      <c r="AN758" s="70"/>
      <c r="AP758" s="27"/>
      <c r="AR758" s="27"/>
      <c r="AS758" s="27"/>
    </row>
    <row r="759" spans="1:45">
      <c r="A759" s="45"/>
      <c r="B759" s="44"/>
      <c r="C759" s="44"/>
      <c r="D759" s="44"/>
      <c r="E759" s="44"/>
      <c r="F759" s="38"/>
      <c r="G759" s="38"/>
      <c r="H759" s="38"/>
      <c r="I759" s="59"/>
      <c r="J759" s="26"/>
      <c r="K759" s="26"/>
      <c r="L759" s="45"/>
      <c r="M759" s="38"/>
      <c r="N759" s="38"/>
      <c r="O759" s="68"/>
      <c r="P759" s="72"/>
      <c r="Q759" s="72"/>
      <c r="R759" s="30"/>
      <c r="S759" s="30"/>
      <c r="T759" s="30"/>
      <c r="U759" s="30"/>
      <c r="V759" s="77"/>
      <c r="W759" s="65"/>
      <c r="X759" s="69"/>
      <c r="AE759" s="41"/>
      <c r="AF759" s="41"/>
      <c r="AH759" s="41"/>
      <c r="AI759" s="41"/>
      <c r="AK759" s="70"/>
      <c r="AL759" s="70"/>
      <c r="AM759" s="70"/>
      <c r="AN759" s="70"/>
      <c r="AP759" s="27"/>
      <c r="AR759" s="27"/>
      <c r="AS759" s="27"/>
    </row>
    <row r="760" spans="1:45">
      <c r="A760" s="45"/>
      <c r="B760" s="44"/>
      <c r="C760" s="44"/>
      <c r="D760" s="44"/>
      <c r="E760" s="44"/>
      <c r="F760" s="38"/>
      <c r="G760" s="38"/>
      <c r="H760" s="38"/>
      <c r="I760" s="59"/>
      <c r="J760" s="26"/>
      <c r="K760" s="26"/>
      <c r="L760" s="45"/>
      <c r="M760" s="38"/>
      <c r="N760" s="38"/>
      <c r="O760" s="68"/>
      <c r="P760" s="72"/>
      <c r="Q760" s="72"/>
      <c r="R760" s="30"/>
      <c r="S760" s="30"/>
      <c r="T760" s="30"/>
      <c r="U760" s="30"/>
      <c r="V760" s="77"/>
      <c r="W760" s="65"/>
      <c r="X760" s="69"/>
      <c r="AE760" s="41"/>
      <c r="AF760" s="41"/>
      <c r="AH760" s="41"/>
      <c r="AI760" s="41"/>
      <c r="AK760" s="70"/>
      <c r="AL760" s="70"/>
      <c r="AM760" s="70"/>
      <c r="AN760" s="70"/>
      <c r="AP760" s="27"/>
      <c r="AR760" s="27"/>
      <c r="AS760" s="27"/>
    </row>
    <row r="761" spans="1:45">
      <c r="A761" s="45"/>
      <c r="B761" s="44"/>
      <c r="C761" s="44"/>
      <c r="D761" s="44"/>
      <c r="E761" s="44"/>
      <c r="F761" s="38"/>
      <c r="G761" s="38"/>
      <c r="H761" s="38"/>
      <c r="I761" s="59"/>
      <c r="J761" s="26"/>
      <c r="K761" s="26"/>
      <c r="L761" s="45"/>
      <c r="M761" s="38"/>
      <c r="N761" s="38"/>
      <c r="O761" s="68"/>
      <c r="P761" s="72"/>
      <c r="Q761" s="72"/>
      <c r="R761" s="30"/>
      <c r="S761" s="30"/>
      <c r="T761" s="30"/>
      <c r="U761" s="30"/>
      <c r="V761" s="77"/>
      <c r="W761" s="65"/>
      <c r="X761" s="69"/>
      <c r="AE761" s="41"/>
      <c r="AF761" s="41"/>
      <c r="AH761" s="41"/>
      <c r="AI761" s="41"/>
      <c r="AK761" s="70"/>
      <c r="AL761" s="70"/>
      <c r="AM761" s="70"/>
      <c r="AN761" s="70"/>
      <c r="AP761" s="27"/>
      <c r="AR761" s="27"/>
      <c r="AS761" s="27"/>
    </row>
    <row r="762" spans="1:45">
      <c r="A762" s="45"/>
      <c r="B762" s="44"/>
      <c r="C762" s="44"/>
      <c r="D762" s="44"/>
      <c r="E762" s="44"/>
      <c r="F762" s="38"/>
      <c r="G762" s="38"/>
      <c r="H762" s="38"/>
      <c r="I762" s="59"/>
      <c r="J762" s="26"/>
      <c r="K762" s="26"/>
      <c r="L762" s="45"/>
      <c r="M762" s="38"/>
      <c r="N762" s="38"/>
      <c r="O762" s="68"/>
      <c r="P762" s="72"/>
      <c r="Q762" s="72"/>
      <c r="R762" s="30"/>
      <c r="S762" s="30"/>
      <c r="T762" s="30"/>
      <c r="U762" s="30"/>
      <c r="V762" s="77"/>
      <c r="W762" s="65"/>
      <c r="X762" s="69"/>
      <c r="AE762" s="41"/>
      <c r="AF762" s="41"/>
      <c r="AH762" s="41"/>
      <c r="AI762" s="41"/>
      <c r="AK762" s="70"/>
      <c r="AL762" s="70"/>
      <c r="AM762" s="70"/>
      <c r="AN762" s="70"/>
      <c r="AP762" s="27"/>
      <c r="AR762" s="27"/>
      <c r="AS762" s="27"/>
    </row>
    <row r="763" spans="1:45">
      <c r="A763" s="45"/>
      <c r="B763" s="44"/>
      <c r="C763" s="44"/>
      <c r="D763" s="44"/>
      <c r="E763" s="44"/>
      <c r="F763" s="38"/>
      <c r="G763" s="38"/>
      <c r="H763" s="38"/>
      <c r="I763" s="59"/>
      <c r="J763" s="26"/>
      <c r="K763" s="26"/>
      <c r="L763" s="45"/>
      <c r="M763" s="38"/>
      <c r="N763" s="38"/>
      <c r="O763" s="68"/>
      <c r="P763" s="72"/>
      <c r="Q763" s="72"/>
      <c r="R763" s="30"/>
      <c r="S763" s="30"/>
      <c r="T763" s="30"/>
      <c r="U763" s="30"/>
      <c r="V763" s="77"/>
      <c r="W763" s="65"/>
      <c r="X763" s="69"/>
      <c r="AE763" s="41"/>
      <c r="AF763" s="41"/>
      <c r="AH763" s="41"/>
      <c r="AI763" s="41"/>
      <c r="AK763" s="70"/>
      <c r="AL763" s="70"/>
      <c r="AM763" s="70"/>
      <c r="AN763" s="70"/>
      <c r="AP763" s="27"/>
      <c r="AR763" s="27"/>
      <c r="AS763" s="27"/>
    </row>
    <row r="764" spans="1:45">
      <c r="A764" s="45"/>
      <c r="B764" s="44"/>
      <c r="C764" s="44"/>
      <c r="D764" s="44"/>
      <c r="E764" s="44"/>
      <c r="F764" s="38"/>
      <c r="G764" s="38"/>
      <c r="H764" s="38"/>
      <c r="I764" s="59"/>
      <c r="J764" s="26"/>
      <c r="K764" s="26"/>
      <c r="L764" s="45"/>
      <c r="M764" s="38"/>
      <c r="N764" s="38"/>
      <c r="O764" s="68"/>
      <c r="P764" s="72"/>
      <c r="Q764" s="72"/>
      <c r="R764" s="30"/>
      <c r="S764" s="30"/>
      <c r="T764" s="30"/>
      <c r="U764" s="30"/>
      <c r="V764" s="77"/>
      <c r="W764" s="65"/>
      <c r="X764" s="69"/>
      <c r="AE764" s="41"/>
      <c r="AF764" s="41"/>
      <c r="AH764" s="41"/>
      <c r="AI764" s="41"/>
      <c r="AK764" s="70"/>
      <c r="AL764" s="70"/>
      <c r="AM764" s="70"/>
      <c r="AN764" s="70"/>
      <c r="AP764" s="27"/>
      <c r="AR764" s="27"/>
      <c r="AS764" s="27"/>
    </row>
    <row r="765" spans="1:45">
      <c r="A765" s="45"/>
      <c r="B765" s="44"/>
      <c r="C765" s="44"/>
      <c r="D765" s="44"/>
      <c r="E765" s="44"/>
      <c r="F765" s="38"/>
      <c r="G765" s="38"/>
      <c r="H765" s="38"/>
      <c r="I765" s="59"/>
      <c r="J765" s="26"/>
      <c r="K765" s="26"/>
      <c r="L765" s="45"/>
      <c r="M765" s="38"/>
      <c r="N765" s="38"/>
      <c r="O765" s="68"/>
      <c r="P765" s="72"/>
      <c r="Q765" s="72"/>
      <c r="R765" s="30"/>
      <c r="S765" s="30"/>
      <c r="T765" s="30"/>
      <c r="U765" s="30"/>
      <c r="V765" s="77"/>
      <c r="W765" s="65"/>
      <c r="X765" s="69"/>
      <c r="AE765" s="41"/>
      <c r="AF765" s="41"/>
      <c r="AH765" s="41"/>
      <c r="AI765" s="41"/>
      <c r="AK765" s="70"/>
      <c r="AL765" s="70"/>
      <c r="AM765" s="70"/>
      <c r="AN765" s="70"/>
      <c r="AP765" s="27"/>
      <c r="AR765" s="27"/>
      <c r="AS765" s="27"/>
    </row>
    <row r="766" spans="1:45">
      <c r="A766" s="45"/>
      <c r="B766" s="44"/>
      <c r="C766" s="44"/>
      <c r="D766" s="44"/>
      <c r="E766" s="44"/>
      <c r="F766" s="38"/>
      <c r="G766" s="38"/>
      <c r="H766" s="38"/>
      <c r="I766" s="59"/>
      <c r="J766" s="26"/>
      <c r="K766" s="26"/>
      <c r="L766" s="45"/>
      <c r="M766" s="38"/>
      <c r="N766" s="38"/>
      <c r="O766" s="68"/>
      <c r="P766" s="72"/>
      <c r="Q766" s="72"/>
      <c r="R766" s="30"/>
      <c r="S766" s="30"/>
      <c r="T766" s="30"/>
      <c r="U766" s="30"/>
      <c r="V766" s="77"/>
      <c r="W766" s="65"/>
      <c r="X766" s="69"/>
      <c r="AE766" s="41"/>
      <c r="AF766" s="41"/>
      <c r="AH766" s="41"/>
      <c r="AI766" s="41"/>
      <c r="AK766" s="70"/>
      <c r="AL766" s="70"/>
      <c r="AM766" s="70"/>
      <c r="AN766" s="70"/>
      <c r="AP766" s="27"/>
      <c r="AR766" s="27"/>
      <c r="AS766" s="27"/>
    </row>
    <row r="767" spans="1:45">
      <c r="A767" s="45"/>
      <c r="B767" s="44"/>
      <c r="C767" s="44"/>
      <c r="D767" s="44"/>
      <c r="E767" s="44"/>
      <c r="F767" s="38"/>
      <c r="G767" s="38"/>
      <c r="H767" s="38"/>
      <c r="I767" s="59"/>
      <c r="J767" s="26"/>
      <c r="K767" s="26"/>
      <c r="L767" s="45"/>
      <c r="M767" s="38"/>
      <c r="N767" s="38"/>
      <c r="O767" s="68"/>
      <c r="P767" s="72"/>
      <c r="Q767" s="72"/>
      <c r="R767" s="30"/>
      <c r="S767" s="30"/>
      <c r="T767" s="30"/>
      <c r="U767" s="30"/>
      <c r="V767" s="77"/>
      <c r="W767" s="65"/>
      <c r="X767" s="69"/>
      <c r="AE767" s="41"/>
      <c r="AF767" s="41"/>
      <c r="AH767" s="41"/>
      <c r="AI767" s="41"/>
      <c r="AK767" s="70"/>
      <c r="AL767" s="70"/>
      <c r="AM767" s="70"/>
      <c r="AN767" s="70"/>
      <c r="AP767" s="27"/>
      <c r="AR767" s="27"/>
      <c r="AS767" s="27"/>
    </row>
    <row r="768" spans="1:45">
      <c r="A768" s="45"/>
      <c r="B768" s="44"/>
      <c r="C768" s="44"/>
      <c r="D768" s="44"/>
      <c r="E768" s="44"/>
      <c r="F768" s="38"/>
      <c r="G768" s="38"/>
      <c r="H768" s="38"/>
      <c r="I768" s="59"/>
      <c r="J768" s="26"/>
      <c r="K768" s="26"/>
      <c r="L768" s="45"/>
      <c r="M768" s="38"/>
      <c r="N768" s="38"/>
      <c r="O768" s="68"/>
      <c r="P768" s="72"/>
      <c r="Q768" s="72"/>
      <c r="R768" s="30"/>
      <c r="S768" s="30"/>
      <c r="T768" s="30"/>
      <c r="U768" s="30"/>
      <c r="V768" s="77"/>
      <c r="W768" s="65"/>
      <c r="X768" s="69"/>
      <c r="AE768" s="41"/>
      <c r="AF768" s="41"/>
      <c r="AH768" s="41"/>
      <c r="AI768" s="41"/>
      <c r="AK768" s="70"/>
      <c r="AL768" s="70"/>
      <c r="AM768" s="70"/>
      <c r="AN768" s="70"/>
      <c r="AP768" s="27"/>
      <c r="AR768" s="27"/>
      <c r="AS768" s="27"/>
    </row>
    <row r="769" spans="1:45">
      <c r="A769" s="45"/>
      <c r="B769" s="44"/>
      <c r="C769" s="44"/>
      <c r="D769" s="44"/>
      <c r="E769" s="44"/>
      <c r="F769" s="38"/>
      <c r="G769" s="38"/>
      <c r="H769" s="38"/>
      <c r="I769" s="59"/>
      <c r="J769" s="26"/>
      <c r="K769" s="26"/>
      <c r="L769" s="45"/>
      <c r="M769" s="38"/>
      <c r="N769" s="38"/>
      <c r="O769" s="68"/>
      <c r="P769" s="72"/>
      <c r="Q769" s="72"/>
      <c r="R769" s="30"/>
      <c r="S769" s="30"/>
      <c r="T769" s="30"/>
      <c r="U769" s="30"/>
      <c r="V769" s="77"/>
      <c r="W769" s="65"/>
      <c r="X769" s="69"/>
      <c r="AE769" s="41"/>
      <c r="AF769" s="41"/>
      <c r="AH769" s="41"/>
      <c r="AI769" s="41"/>
      <c r="AK769" s="70"/>
      <c r="AL769" s="70"/>
      <c r="AM769" s="70"/>
      <c r="AN769" s="70"/>
      <c r="AP769" s="27"/>
      <c r="AR769" s="27"/>
      <c r="AS769" s="27"/>
    </row>
    <row r="770" spans="1:45">
      <c r="A770" s="45"/>
      <c r="B770" s="44"/>
      <c r="C770" s="44"/>
      <c r="D770" s="44"/>
      <c r="E770" s="44"/>
      <c r="F770" s="38"/>
      <c r="G770" s="38"/>
      <c r="H770" s="38"/>
      <c r="I770" s="59"/>
      <c r="J770" s="26"/>
      <c r="K770" s="26"/>
      <c r="L770" s="45"/>
      <c r="M770" s="38"/>
      <c r="N770" s="38"/>
      <c r="O770" s="68"/>
      <c r="P770" s="72"/>
      <c r="Q770" s="72"/>
      <c r="R770" s="30"/>
      <c r="S770" s="30"/>
      <c r="T770" s="30"/>
      <c r="U770" s="30"/>
      <c r="V770" s="77"/>
      <c r="W770" s="65"/>
      <c r="X770" s="69"/>
      <c r="AE770" s="41"/>
      <c r="AF770" s="41"/>
      <c r="AH770" s="41"/>
      <c r="AI770" s="41"/>
      <c r="AK770" s="70"/>
      <c r="AL770" s="70"/>
      <c r="AM770" s="70"/>
      <c r="AN770" s="70"/>
      <c r="AP770" s="27"/>
      <c r="AR770" s="27"/>
      <c r="AS770" s="27"/>
    </row>
    <row r="771" spans="1:45">
      <c r="A771" s="45"/>
      <c r="B771" s="44"/>
      <c r="C771" s="44"/>
      <c r="D771" s="44"/>
      <c r="E771" s="44"/>
      <c r="F771" s="38"/>
      <c r="G771" s="38"/>
      <c r="H771" s="38"/>
      <c r="I771" s="59"/>
      <c r="J771" s="26"/>
      <c r="K771" s="26"/>
      <c r="L771" s="45"/>
      <c r="M771" s="38"/>
      <c r="N771" s="38"/>
      <c r="O771" s="68"/>
      <c r="P771" s="72"/>
      <c r="Q771" s="72"/>
      <c r="R771" s="30"/>
      <c r="S771" s="30"/>
      <c r="T771" s="30"/>
      <c r="U771" s="30"/>
      <c r="V771" s="77"/>
      <c r="W771" s="65"/>
      <c r="X771" s="69"/>
      <c r="AE771" s="41"/>
      <c r="AF771" s="41"/>
      <c r="AH771" s="41"/>
      <c r="AI771" s="41"/>
      <c r="AK771" s="70"/>
      <c r="AL771" s="70"/>
      <c r="AM771" s="70"/>
      <c r="AN771" s="70"/>
      <c r="AP771" s="27"/>
      <c r="AR771" s="27"/>
      <c r="AS771" s="27"/>
    </row>
    <row r="772" spans="1:45">
      <c r="A772" s="45"/>
      <c r="B772" s="44"/>
      <c r="C772" s="44"/>
      <c r="D772" s="44"/>
      <c r="E772" s="44"/>
      <c r="F772" s="38"/>
      <c r="G772" s="38"/>
      <c r="H772" s="38"/>
      <c r="I772" s="59"/>
      <c r="J772" s="26"/>
      <c r="K772" s="26"/>
      <c r="L772" s="45"/>
      <c r="M772" s="38"/>
      <c r="N772" s="38"/>
      <c r="O772" s="68"/>
      <c r="P772" s="72"/>
      <c r="Q772" s="72"/>
      <c r="R772" s="30"/>
      <c r="S772" s="30"/>
      <c r="T772" s="30"/>
      <c r="U772" s="30"/>
      <c r="V772" s="77"/>
      <c r="W772" s="65"/>
      <c r="X772" s="69"/>
      <c r="AE772" s="41"/>
      <c r="AF772" s="41"/>
      <c r="AH772" s="41"/>
      <c r="AI772" s="41"/>
      <c r="AK772" s="70"/>
      <c r="AL772" s="70"/>
      <c r="AM772" s="70"/>
      <c r="AN772" s="70"/>
      <c r="AP772" s="27"/>
      <c r="AR772" s="27"/>
      <c r="AS772" s="27"/>
    </row>
    <row r="773" spans="1:45">
      <c r="A773" s="45"/>
      <c r="B773" s="44"/>
      <c r="C773" s="44"/>
      <c r="D773" s="44"/>
      <c r="E773" s="44"/>
      <c r="F773" s="38"/>
      <c r="G773" s="38"/>
      <c r="H773" s="38"/>
      <c r="I773" s="59"/>
      <c r="J773" s="26"/>
      <c r="K773" s="26"/>
      <c r="L773" s="45"/>
      <c r="M773" s="38"/>
      <c r="N773" s="38"/>
      <c r="O773" s="68"/>
      <c r="P773" s="72"/>
      <c r="Q773" s="72"/>
      <c r="R773" s="30"/>
      <c r="S773" s="30"/>
      <c r="T773" s="30"/>
      <c r="U773" s="30"/>
      <c r="V773" s="77"/>
      <c r="W773" s="65"/>
      <c r="X773" s="69"/>
      <c r="AE773" s="41"/>
      <c r="AF773" s="41"/>
      <c r="AH773" s="41"/>
      <c r="AI773" s="41"/>
      <c r="AK773" s="70"/>
      <c r="AL773" s="70"/>
      <c r="AM773" s="70"/>
      <c r="AN773" s="70"/>
      <c r="AP773" s="27"/>
      <c r="AR773" s="27"/>
      <c r="AS773" s="27"/>
    </row>
    <row r="774" spans="1:45">
      <c r="A774" s="45"/>
      <c r="B774" s="44"/>
      <c r="C774" s="44"/>
      <c r="D774" s="44"/>
      <c r="E774" s="44"/>
      <c r="F774" s="38"/>
      <c r="G774" s="38"/>
      <c r="H774" s="38"/>
      <c r="I774" s="59"/>
      <c r="J774" s="26"/>
      <c r="K774" s="26"/>
      <c r="L774" s="45"/>
      <c r="M774" s="38"/>
      <c r="N774" s="38"/>
      <c r="O774" s="68"/>
      <c r="P774" s="72"/>
      <c r="Q774" s="72"/>
      <c r="R774" s="30"/>
      <c r="S774" s="30"/>
      <c r="T774" s="30"/>
      <c r="U774" s="30"/>
      <c r="V774" s="77"/>
      <c r="W774" s="65"/>
      <c r="X774" s="69"/>
      <c r="AE774" s="41"/>
      <c r="AF774" s="41"/>
      <c r="AG774" s="41"/>
      <c r="AH774" s="41"/>
      <c r="AI774" s="41"/>
      <c r="AJ774" s="81"/>
      <c r="AK774" s="70"/>
      <c r="AL774" s="70"/>
      <c r="AM774" s="70"/>
      <c r="AN774" s="70"/>
      <c r="AP774" s="27"/>
      <c r="AR774" s="27"/>
      <c r="AS774" s="27"/>
    </row>
    <row r="775" spans="1:45">
      <c r="A775" s="45"/>
      <c r="B775" s="44"/>
      <c r="C775" s="44"/>
      <c r="D775" s="44"/>
      <c r="E775" s="44"/>
      <c r="F775" s="38"/>
      <c r="G775" s="38"/>
      <c r="H775" s="38"/>
      <c r="I775" s="59"/>
      <c r="J775" s="26"/>
      <c r="K775" s="26"/>
      <c r="L775" s="45"/>
      <c r="M775" s="38"/>
      <c r="N775" s="38"/>
      <c r="O775" s="68"/>
      <c r="P775" s="72"/>
      <c r="Q775" s="72"/>
      <c r="R775" s="30"/>
      <c r="S775" s="30"/>
      <c r="T775" s="30"/>
      <c r="U775" s="30"/>
      <c r="V775" s="77"/>
      <c r="W775" s="65"/>
      <c r="X775" s="69"/>
      <c r="AE775" s="41"/>
      <c r="AF775" s="41"/>
      <c r="AH775" s="41"/>
      <c r="AI775" s="41"/>
      <c r="AK775" s="70"/>
      <c r="AL775" s="70"/>
      <c r="AM775" s="70"/>
      <c r="AN775" s="70"/>
      <c r="AP775" s="27"/>
      <c r="AR775" s="27"/>
      <c r="AS775" s="27"/>
    </row>
    <row r="776" spans="1:45">
      <c r="A776" s="45"/>
      <c r="B776" s="44"/>
      <c r="C776" s="44"/>
      <c r="D776" s="44"/>
      <c r="E776" s="44"/>
      <c r="F776" s="38"/>
      <c r="G776" s="38"/>
      <c r="H776" s="38"/>
      <c r="I776" s="59"/>
      <c r="J776" s="26"/>
      <c r="K776" s="26"/>
      <c r="L776" s="45"/>
      <c r="M776" s="38"/>
      <c r="N776" s="38"/>
      <c r="O776" s="68"/>
      <c r="P776" s="72"/>
      <c r="Q776" s="72"/>
      <c r="R776" s="30"/>
      <c r="S776" s="30"/>
      <c r="T776" s="30"/>
      <c r="U776" s="30"/>
      <c r="V776" s="77"/>
      <c r="W776" s="65"/>
      <c r="X776" s="69"/>
      <c r="AE776" s="41"/>
      <c r="AF776" s="41"/>
      <c r="AH776" s="41"/>
      <c r="AI776" s="41"/>
      <c r="AK776" s="70"/>
      <c r="AL776" s="70"/>
      <c r="AM776" s="70"/>
      <c r="AN776" s="70"/>
      <c r="AP776" s="27"/>
      <c r="AR776" s="27"/>
      <c r="AS776" s="27"/>
    </row>
    <row r="777" spans="1:45">
      <c r="A777" s="45"/>
      <c r="B777" s="44"/>
      <c r="C777" s="44"/>
      <c r="D777" s="44"/>
      <c r="E777" s="44"/>
      <c r="F777" s="38"/>
      <c r="G777" s="38"/>
      <c r="H777" s="38"/>
      <c r="I777" s="59"/>
      <c r="J777" s="26"/>
      <c r="K777" s="26"/>
      <c r="L777" s="45"/>
      <c r="M777" s="38"/>
      <c r="N777" s="38"/>
      <c r="O777" s="68"/>
      <c r="P777" s="72"/>
      <c r="Q777" s="72"/>
      <c r="R777" s="30"/>
      <c r="S777" s="30"/>
      <c r="T777" s="30"/>
      <c r="U777" s="30"/>
      <c r="V777" s="77"/>
      <c r="W777" s="65"/>
      <c r="X777" s="69"/>
      <c r="AE777" s="41"/>
      <c r="AF777" s="41"/>
      <c r="AH777" s="41"/>
      <c r="AI777" s="41"/>
      <c r="AK777" s="70"/>
      <c r="AL777" s="70"/>
      <c r="AM777" s="70"/>
      <c r="AN777" s="70"/>
      <c r="AP777" s="27"/>
      <c r="AR777" s="27"/>
      <c r="AS777" s="27"/>
    </row>
    <row r="778" spans="1:45">
      <c r="A778" s="45"/>
      <c r="B778" s="44"/>
      <c r="C778" s="44"/>
      <c r="D778" s="44"/>
      <c r="E778" s="44"/>
      <c r="F778" s="38"/>
      <c r="G778" s="38"/>
      <c r="H778" s="38"/>
      <c r="I778" s="59"/>
      <c r="J778" s="26"/>
      <c r="K778" s="26"/>
      <c r="L778" s="45"/>
      <c r="M778" s="38"/>
      <c r="N778" s="38"/>
      <c r="O778" s="68"/>
      <c r="P778" s="72"/>
      <c r="Q778" s="72"/>
      <c r="R778" s="30"/>
      <c r="S778" s="30"/>
      <c r="T778" s="30"/>
      <c r="U778" s="30"/>
      <c r="V778" s="77"/>
      <c r="W778" s="65"/>
      <c r="X778" s="69"/>
      <c r="AE778" s="41"/>
      <c r="AF778" s="41"/>
      <c r="AH778" s="41"/>
      <c r="AI778" s="41"/>
      <c r="AK778" s="70"/>
      <c r="AL778" s="70"/>
      <c r="AM778" s="70"/>
      <c r="AN778" s="70"/>
      <c r="AP778" s="27"/>
      <c r="AR778" s="27"/>
      <c r="AS778" s="27"/>
    </row>
    <row r="779" spans="1:45">
      <c r="A779" s="45"/>
      <c r="B779" s="44"/>
      <c r="C779" s="44"/>
      <c r="D779" s="44"/>
      <c r="E779" s="44"/>
      <c r="F779" s="38"/>
      <c r="G779" s="38"/>
      <c r="H779" s="38"/>
      <c r="I779" s="59"/>
      <c r="J779" s="26"/>
      <c r="K779" s="26"/>
      <c r="L779" s="45"/>
      <c r="M779" s="38"/>
      <c r="N779" s="38"/>
      <c r="O779" s="68"/>
      <c r="P779" s="72"/>
      <c r="Q779" s="72"/>
      <c r="R779" s="30"/>
      <c r="S779" s="30"/>
      <c r="T779" s="30"/>
      <c r="U779" s="30"/>
      <c r="V779" s="77"/>
      <c r="W779" s="65"/>
      <c r="X779" s="69"/>
      <c r="AE779" s="41"/>
      <c r="AF779" s="41"/>
      <c r="AH779" s="41"/>
      <c r="AI779" s="41"/>
      <c r="AK779" s="70"/>
      <c r="AL779" s="70"/>
      <c r="AM779" s="70"/>
      <c r="AN779" s="70"/>
      <c r="AP779" s="27"/>
      <c r="AR779" s="27"/>
      <c r="AS779" s="27"/>
    </row>
    <row r="780" spans="1:45">
      <c r="A780" s="45"/>
      <c r="B780" s="44"/>
      <c r="C780" s="44"/>
      <c r="D780" s="44"/>
      <c r="E780" s="44"/>
      <c r="F780" s="38"/>
      <c r="G780" s="38"/>
      <c r="H780" s="38"/>
      <c r="I780" s="59"/>
      <c r="J780" s="26"/>
      <c r="K780" s="26"/>
      <c r="L780" s="45"/>
      <c r="M780" s="38"/>
      <c r="N780" s="38"/>
      <c r="O780" s="68"/>
      <c r="P780" s="72"/>
      <c r="Q780" s="72"/>
      <c r="R780" s="30"/>
      <c r="S780" s="30"/>
      <c r="T780" s="30"/>
      <c r="U780" s="30"/>
      <c r="V780" s="77"/>
      <c r="W780" s="65"/>
      <c r="X780" s="69"/>
      <c r="AE780" s="41"/>
      <c r="AF780" s="41"/>
      <c r="AH780" s="41"/>
      <c r="AI780" s="41"/>
      <c r="AK780" s="70"/>
      <c r="AL780" s="70"/>
      <c r="AM780" s="70"/>
      <c r="AN780" s="70"/>
      <c r="AP780" s="27"/>
      <c r="AR780" s="27"/>
      <c r="AS780" s="27"/>
    </row>
    <row r="781" spans="1:45">
      <c r="A781" s="45"/>
      <c r="B781" s="44"/>
      <c r="C781" s="44"/>
      <c r="D781" s="44"/>
      <c r="E781" s="44"/>
      <c r="F781" s="38"/>
      <c r="G781" s="38"/>
      <c r="H781" s="38"/>
      <c r="I781" s="59"/>
      <c r="J781" s="26"/>
      <c r="K781" s="26"/>
      <c r="L781" s="45"/>
      <c r="M781" s="38"/>
      <c r="N781" s="38"/>
      <c r="O781" s="68"/>
      <c r="P781" s="72"/>
      <c r="Q781" s="72"/>
      <c r="R781" s="30"/>
      <c r="S781" s="30"/>
      <c r="T781" s="30"/>
      <c r="U781" s="30"/>
      <c r="V781" s="77"/>
      <c r="W781" s="65"/>
      <c r="X781" s="69"/>
      <c r="AE781" s="41"/>
      <c r="AF781" s="41"/>
      <c r="AH781" s="41"/>
      <c r="AI781" s="41"/>
      <c r="AK781" s="70"/>
      <c r="AL781" s="70"/>
      <c r="AM781" s="70"/>
      <c r="AN781" s="70"/>
      <c r="AP781" s="27"/>
      <c r="AR781" s="27"/>
      <c r="AS781" s="27"/>
    </row>
    <row r="782" spans="1:45">
      <c r="A782" s="45"/>
      <c r="B782" s="44"/>
      <c r="C782" s="44"/>
      <c r="D782" s="44"/>
      <c r="E782" s="44"/>
      <c r="F782" s="38"/>
      <c r="G782" s="38"/>
      <c r="H782" s="38"/>
      <c r="I782" s="59"/>
      <c r="J782" s="26"/>
      <c r="K782" s="26"/>
      <c r="L782" s="45"/>
      <c r="M782" s="38"/>
      <c r="N782" s="38"/>
      <c r="O782" s="68"/>
      <c r="P782" s="72"/>
      <c r="Q782" s="72"/>
      <c r="R782" s="30"/>
      <c r="S782" s="30"/>
      <c r="T782" s="30"/>
      <c r="U782" s="30"/>
      <c r="V782" s="77"/>
      <c r="W782" s="65"/>
      <c r="X782" s="69"/>
      <c r="AE782" s="41"/>
      <c r="AF782" s="41"/>
      <c r="AH782" s="41"/>
      <c r="AI782" s="41"/>
      <c r="AK782" s="70"/>
      <c r="AL782" s="70"/>
      <c r="AM782" s="70"/>
      <c r="AN782" s="70"/>
      <c r="AP782" s="27"/>
      <c r="AR782" s="27"/>
      <c r="AS782" s="27"/>
    </row>
    <row r="783" spans="1:45">
      <c r="A783" s="45"/>
      <c r="B783" s="44"/>
      <c r="C783" s="44"/>
      <c r="D783" s="44"/>
      <c r="E783" s="44"/>
      <c r="F783" s="38"/>
      <c r="G783" s="38"/>
      <c r="H783" s="38"/>
      <c r="I783" s="59"/>
      <c r="J783" s="26"/>
      <c r="K783" s="26"/>
      <c r="L783" s="45"/>
      <c r="M783" s="38"/>
      <c r="N783" s="38"/>
      <c r="O783" s="68"/>
      <c r="P783" s="72"/>
      <c r="Q783" s="72"/>
      <c r="R783" s="30"/>
      <c r="S783" s="30"/>
      <c r="T783" s="30"/>
      <c r="U783" s="30"/>
      <c r="V783" s="77"/>
      <c r="W783" s="65"/>
      <c r="X783" s="69"/>
      <c r="AE783" s="41"/>
      <c r="AF783" s="41"/>
      <c r="AH783" s="41"/>
      <c r="AI783" s="41"/>
      <c r="AK783" s="70"/>
      <c r="AL783" s="70"/>
      <c r="AM783" s="70"/>
      <c r="AN783" s="70"/>
      <c r="AP783" s="27"/>
      <c r="AR783" s="27"/>
      <c r="AS783" s="27"/>
    </row>
    <row r="784" spans="1:45">
      <c r="A784" s="45"/>
      <c r="B784" s="44"/>
      <c r="C784" s="44"/>
      <c r="D784" s="44"/>
      <c r="E784" s="44"/>
      <c r="F784" s="38"/>
      <c r="G784" s="38"/>
      <c r="H784" s="38"/>
      <c r="I784" s="59"/>
      <c r="J784" s="26"/>
      <c r="K784" s="26"/>
      <c r="L784" s="45"/>
      <c r="M784" s="38"/>
      <c r="N784" s="38"/>
      <c r="O784" s="68"/>
      <c r="P784" s="72"/>
      <c r="Q784" s="72"/>
      <c r="R784" s="30"/>
      <c r="S784" s="30"/>
      <c r="T784" s="30"/>
      <c r="U784" s="30"/>
      <c r="V784" s="77"/>
      <c r="W784" s="65"/>
      <c r="X784" s="69"/>
      <c r="AE784" s="41"/>
      <c r="AF784" s="41"/>
      <c r="AH784" s="41"/>
      <c r="AI784" s="41"/>
      <c r="AK784" s="70"/>
      <c r="AL784" s="70"/>
      <c r="AM784" s="70"/>
      <c r="AN784" s="70"/>
      <c r="AP784" s="27"/>
      <c r="AR784" s="27"/>
      <c r="AS784" s="27"/>
    </row>
    <row r="785" spans="1:45">
      <c r="A785" s="45"/>
      <c r="B785" s="44"/>
      <c r="C785" s="44"/>
      <c r="D785" s="44"/>
      <c r="E785" s="44"/>
      <c r="F785" s="38"/>
      <c r="G785" s="38"/>
      <c r="H785" s="38"/>
      <c r="I785" s="59"/>
      <c r="J785" s="26"/>
      <c r="K785" s="26"/>
      <c r="L785" s="45"/>
      <c r="M785" s="38"/>
      <c r="N785" s="38"/>
      <c r="O785" s="68"/>
      <c r="P785" s="72"/>
      <c r="Q785" s="72"/>
      <c r="R785" s="30"/>
      <c r="S785" s="30"/>
      <c r="T785" s="30"/>
      <c r="U785" s="30"/>
      <c r="V785" s="77"/>
      <c r="W785" s="65"/>
      <c r="X785" s="69"/>
      <c r="AE785" s="41"/>
      <c r="AF785" s="41"/>
      <c r="AH785" s="41"/>
      <c r="AI785" s="41"/>
      <c r="AK785" s="70"/>
      <c r="AL785" s="70"/>
      <c r="AM785" s="70"/>
      <c r="AN785" s="70"/>
      <c r="AP785" s="27"/>
      <c r="AR785" s="27"/>
      <c r="AS785" s="27"/>
    </row>
    <row r="786" spans="1:45">
      <c r="A786" s="45"/>
      <c r="B786" s="44"/>
      <c r="C786" s="44"/>
      <c r="D786" s="44"/>
      <c r="E786" s="44"/>
      <c r="F786" s="38"/>
      <c r="G786" s="38"/>
      <c r="H786" s="38"/>
      <c r="I786" s="59"/>
      <c r="J786" s="26"/>
      <c r="K786" s="26"/>
      <c r="L786" s="45"/>
      <c r="M786" s="38"/>
      <c r="N786" s="38"/>
      <c r="O786" s="68"/>
      <c r="P786" s="72"/>
      <c r="Q786" s="72"/>
      <c r="R786" s="30"/>
      <c r="S786" s="30"/>
      <c r="T786" s="30"/>
      <c r="U786" s="30"/>
      <c r="V786" s="77"/>
      <c r="W786" s="65"/>
      <c r="X786" s="69"/>
      <c r="AE786" s="41"/>
      <c r="AF786" s="41"/>
      <c r="AH786" s="41"/>
      <c r="AI786" s="41"/>
      <c r="AK786" s="70"/>
      <c r="AL786" s="70"/>
      <c r="AM786" s="70"/>
      <c r="AN786" s="70"/>
      <c r="AP786" s="27"/>
      <c r="AR786" s="27"/>
      <c r="AS786" s="27"/>
    </row>
    <row r="787" spans="1:45">
      <c r="A787" s="45"/>
      <c r="B787" s="44"/>
      <c r="C787" s="44"/>
      <c r="D787" s="44"/>
      <c r="E787" s="44"/>
      <c r="F787" s="38"/>
      <c r="G787" s="38"/>
      <c r="H787" s="38"/>
      <c r="I787" s="59"/>
      <c r="J787" s="26"/>
      <c r="K787" s="26"/>
      <c r="L787" s="45"/>
      <c r="M787" s="38"/>
      <c r="N787" s="38"/>
      <c r="O787" s="68"/>
      <c r="P787" s="72"/>
      <c r="Q787" s="72"/>
      <c r="R787" s="30"/>
      <c r="S787" s="30"/>
      <c r="T787" s="30"/>
      <c r="U787" s="30"/>
      <c r="V787" s="77"/>
      <c r="W787" s="65"/>
      <c r="X787" s="69"/>
      <c r="AE787" s="41"/>
      <c r="AF787" s="41"/>
      <c r="AH787" s="41"/>
      <c r="AI787" s="41"/>
      <c r="AK787" s="70"/>
      <c r="AL787" s="70"/>
      <c r="AM787" s="70"/>
      <c r="AN787" s="70"/>
      <c r="AP787" s="27"/>
      <c r="AR787" s="27"/>
      <c r="AS787" s="27"/>
    </row>
    <row r="788" spans="1:45">
      <c r="A788" s="45"/>
      <c r="B788" s="44"/>
      <c r="C788" s="44"/>
      <c r="D788" s="44"/>
      <c r="E788" s="44"/>
      <c r="F788" s="38"/>
      <c r="G788" s="38"/>
      <c r="H788" s="38"/>
      <c r="I788" s="59"/>
      <c r="J788" s="26"/>
      <c r="K788" s="26"/>
      <c r="L788" s="45"/>
      <c r="M788" s="38"/>
      <c r="N788" s="38"/>
      <c r="O788" s="68"/>
      <c r="P788" s="72"/>
      <c r="Q788" s="72"/>
      <c r="R788" s="30"/>
      <c r="S788" s="30"/>
      <c r="T788" s="30"/>
      <c r="U788" s="30"/>
      <c r="V788" s="77"/>
      <c r="W788" s="65"/>
      <c r="X788" s="69"/>
      <c r="AE788" s="41"/>
      <c r="AF788" s="41"/>
      <c r="AH788" s="41"/>
      <c r="AI788" s="41"/>
      <c r="AK788" s="70"/>
      <c r="AL788" s="70"/>
      <c r="AM788" s="70"/>
      <c r="AN788" s="70"/>
      <c r="AP788" s="27"/>
      <c r="AR788" s="27"/>
      <c r="AS788" s="27"/>
    </row>
    <row r="789" spans="1:45">
      <c r="A789" s="45"/>
      <c r="B789" s="44"/>
      <c r="C789" s="44"/>
      <c r="D789" s="44"/>
      <c r="E789" s="44"/>
      <c r="F789" s="38"/>
      <c r="G789" s="38"/>
      <c r="H789" s="38"/>
      <c r="I789" s="59"/>
      <c r="J789" s="26"/>
      <c r="K789" s="26"/>
      <c r="L789" s="45"/>
      <c r="M789" s="38"/>
      <c r="N789" s="38"/>
      <c r="O789" s="68"/>
      <c r="P789" s="72"/>
      <c r="Q789" s="72"/>
      <c r="R789" s="30"/>
      <c r="S789" s="30"/>
      <c r="T789" s="30"/>
      <c r="U789" s="30"/>
      <c r="V789" s="77"/>
      <c r="W789" s="65"/>
      <c r="X789" s="69"/>
      <c r="AE789" s="41"/>
      <c r="AF789" s="41"/>
      <c r="AH789" s="41"/>
      <c r="AI789" s="41"/>
      <c r="AK789" s="70"/>
      <c r="AL789" s="70"/>
      <c r="AM789" s="70"/>
      <c r="AN789" s="70"/>
      <c r="AP789" s="27"/>
      <c r="AR789" s="27"/>
      <c r="AS789" s="27"/>
    </row>
    <row r="790" spans="1:45">
      <c r="A790" s="45"/>
      <c r="B790" s="44"/>
      <c r="C790" s="44"/>
      <c r="D790" s="44"/>
      <c r="E790" s="44"/>
      <c r="F790" s="38"/>
      <c r="G790" s="38"/>
      <c r="H790" s="38"/>
      <c r="I790" s="59"/>
      <c r="J790" s="26"/>
      <c r="K790" s="26"/>
      <c r="L790" s="45"/>
      <c r="M790" s="38"/>
      <c r="N790" s="38"/>
      <c r="O790" s="68"/>
      <c r="P790" s="72"/>
      <c r="Q790" s="72"/>
      <c r="R790" s="30"/>
      <c r="S790" s="30"/>
      <c r="T790" s="30"/>
      <c r="U790" s="30"/>
      <c r="V790" s="77"/>
      <c r="W790" s="65"/>
      <c r="X790" s="69"/>
      <c r="AE790" s="41"/>
      <c r="AF790" s="41"/>
      <c r="AH790" s="41"/>
      <c r="AI790" s="41"/>
      <c r="AK790" s="70"/>
      <c r="AL790" s="70"/>
      <c r="AM790" s="70"/>
      <c r="AN790" s="70"/>
      <c r="AP790" s="27"/>
      <c r="AR790" s="27"/>
      <c r="AS790" s="27"/>
    </row>
    <row r="791" spans="1:45">
      <c r="A791" s="45"/>
      <c r="B791" s="44"/>
      <c r="C791" s="44"/>
      <c r="D791" s="44"/>
      <c r="E791" s="44"/>
      <c r="F791" s="38"/>
      <c r="G791" s="38"/>
      <c r="H791" s="38"/>
      <c r="I791" s="59"/>
      <c r="J791" s="26"/>
      <c r="K791" s="26"/>
      <c r="L791" s="45"/>
      <c r="M791" s="38"/>
      <c r="N791" s="38"/>
      <c r="O791" s="68"/>
      <c r="P791" s="72"/>
      <c r="Q791" s="72"/>
      <c r="R791" s="30"/>
      <c r="S791" s="30"/>
      <c r="T791" s="30"/>
      <c r="U791" s="30"/>
      <c r="V791" s="77"/>
      <c r="W791" s="65"/>
      <c r="X791" s="69"/>
      <c r="AE791" s="41"/>
      <c r="AF791" s="41"/>
      <c r="AH791" s="41"/>
      <c r="AI791" s="41"/>
      <c r="AK791" s="70"/>
      <c r="AL791" s="70"/>
      <c r="AM791" s="70"/>
      <c r="AN791" s="70"/>
      <c r="AP791" s="27"/>
      <c r="AR791" s="27"/>
      <c r="AS791" s="27"/>
    </row>
    <row r="792" spans="1:45">
      <c r="A792" s="45"/>
      <c r="B792" s="44"/>
      <c r="C792" s="44"/>
      <c r="D792" s="44"/>
      <c r="E792" s="44"/>
      <c r="F792" s="38"/>
      <c r="G792" s="38"/>
      <c r="H792" s="38"/>
      <c r="I792" s="59"/>
      <c r="J792" s="26"/>
      <c r="K792" s="26"/>
      <c r="L792" s="45"/>
      <c r="M792" s="38"/>
      <c r="N792" s="38"/>
      <c r="O792" s="68"/>
      <c r="P792" s="72"/>
      <c r="Q792" s="72"/>
      <c r="R792" s="30"/>
      <c r="S792" s="30"/>
      <c r="T792" s="30"/>
      <c r="U792" s="30"/>
      <c r="V792" s="77"/>
      <c r="W792" s="65"/>
      <c r="X792" s="69"/>
      <c r="AE792" s="41"/>
      <c r="AF792" s="41"/>
      <c r="AH792" s="41"/>
      <c r="AI792" s="41"/>
      <c r="AK792" s="70"/>
      <c r="AL792" s="70"/>
      <c r="AM792" s="70"/>
      <c r="AN792" s="70"/>
      <c r="AP792" s="27"/>
      <c r="AR792" s="27"/>
      <c r="AS792" s="27"/>
    </row>
    <row r="793" spans="1:45">
      <c r="A793" s="45"/>
      <c r="B793" s="44"/>
      <c r="C793" s="44"/>
      <c r="D793" s="44"/>
      <c r="E793" s="44"/>
      <c r="F793" s="38"/>
      <c r="G793" s="38"/>
      <c r="H793" s="38"/>
      <c r="I793" s="59"/>
      <c r="J793" s="26"/>
      <c r="K793" s="26"/>
      <c r="L793" s="45"/>
      <c r="M793" s="38"/>
      <c r="N793" s="38"/>
      <c r="O793" s="68"/>
      <c r="P793" s="72"/>
      <c r="Q793" s="72"/>
      <c r="R793" s="30"/>
      <c r="S793" s="30"/>
      <c r="T793" s="30"/>
      <c r="U793" s="30"/>
      <c r="V793" s="77"/>
      <c r="W793" s="65"/>
      <c r="X793" s="69"/>
      <c r="AE793" s="41"/>
      <c r="AF793" s="41"/>
      <c r="AH793" s="41"/>
      <c r="AI793" s="41"/>
      <c r="AK793" s="70"/>
      <c r="AL793" s="70"/>
      <c r="AM793" s="70"/>
      <c r="AN793" s="70"/>
      <c r="AP793" s="27"/>
      <c r="AR793" s="27"/>
      <c r="AS793" s="27"/>
    </row>
    <row r="794" spans="1:45">
      <c r="A794" s="45"/>
      <c r="B794" s="44"/>
      <c r="C794" s="44"/>
      <c r="D794" s="44"/>
      <c r="E794" s="44"/>
      <c r="F794" s="38"/>
      <c r="G794" s="38"/>
      <c r="H794" s="38"/>
      <c r="I794" s="59"/>
      <c r="J794" s="26"/>
      <c r="K794" s="26"/>
      <c r="L794" s="45"/>
      <c r="M794" s="38"/>
      <c r="N794" s="38"/>
      <c r="O794" s="68"/>
      <c r="P794" s="72"/>
      <c r="Q794" s="72"/>
      <c r="R794" s="30"/>
      <c r="S794" s="30"/>
      <c r="T794" s="30"/>
      <c r="U794" s="30"/>
      <c r="V794" s="77"/>
      <c r="W794" s="65"/>
      <c r="X794" s="69"/>
      <c r="AE794" s="41"/>
      <c r="AF794" s="41"/>
      <c r="AH794" s="41"/>
      <c r="AI794" s="41"/>
      <c r="AK794" s="70"/>
      <c r="AL794" s="70"/>
      <c r="AM794" s="70"/>
      <c r="AN794" s="70"/>
      <c r="AP794" s="27"/>
      <c r="AR794" s="27"/>
      <c r="AS794" s="27"/>
    </row>
    <row r="795" spans="1:45">
      <c r="A795" s="45"/>
      <c r="B795" s="44"/>
      <c r="C795" s="44"/>
      <c r="D795" s="44"/>
      <c r="E795" s="44"/>
      <c r="F795" s="38"/>
      <c r="G795" s="38"/>
      <c r="H795" s="38"/>
      <c r="I795" s="59"/>
      <c r="J795" s="26"/>
      <c r="K795" s="26"/>
      <c r="L795" s="45"/>
      <c r="M795" s="38"/>
      <c r="N795" s="38"/>
      <c r="O795" s="68"/>
      <c r="P795" s="72"/>
      <c r="Q795" s="72"/>
      <c r="R795" s="30"/>
      <c r="S795" s="30"/>
      <c r="T795" s="30"/>
      <c r="U795" s="30"/>
      <c r="V795" s="77"/>
      <c r="W795" s="65"/>
      <c r="X795" s="69"/>
      <c r="AE795" s="41"/>
      <c r="AF795" s="41"/>
      <c r="AH795" s="41"/>
      <c r="AI795" s="41"/>
      <c r="AK795" s="70"/>
      <c r="AL795" s="70"/>
      <c r="AM795" s="70"/>
      <c r="AN795" s="70"/>
      <c r="AP795" s="27"/>
      <c r="AR795" s="27"/>
      <c r="AS795" s="27"/>
    </row>
    <row r="796" spans="1:45">
      <c r="A796" s="45"/>
      <c r="B796" s="44"/>
      <c r="C796" s="44"/>
      <c r="D796" s="44"/>
      <c r="E796" s="44"/>
      <c r="F796" s="38"/>
      <c r="G796" s="38"/>
      <c r="H796" s="38"/>
      <c r="I796" s="59"/>
      <c r="J796" s="26"/>
      <c r="K796" s="26"/>
      <c r="L796" s="45"/>
      <c r="M796" s="38"/>
      <c r="N796" s="38"/>
      <c r="O796" s="68"/>
      <c r="P796" s="72"/>
      <c r="Q796" s="72"/>
      <c r="R796" s="30"/>
      <c r="S796" s="30"/>
      <c r="T796" s="30"/>
      <c r="U796" s="30"/>
      <c r="V796" s="77"/>
      <c r="W796" s="65"/>
      <c r="X796" s="69"/>
      <c r="AE796" s="41"/>
      <c r="AF796" s="41"/>
      <c r="AH796" s="41"/>
      <c r="AI796" s="41"/>
      <c r="AK796" s="70"/>
      <c r="AL796" s="70"/>
      <c r="AM796" s="70"/>
      <c r="AN796" s="70"/>
      <c r="AP796" s="27"/>
      <c r="AR796" s="27"/>
      <c r="AS796" s="27"/>
    </row>
    <row r="797" spans="1:45">
      <c r="A797" s="45"/>
      <c r="B797" s="44"/>
      <c r="C797" s="44"/>
      <c r="D797" s="44"/>
      <c r="E797" s="44"/>
      <c r="F797" s="38"/>
      <c r="G797" s="38"/>
      <c r="H797" s="38"/>
      <c r="I797" s="59"/>
      <c r="J797" s="26"/>
      <c r="K797" s="26"/>
      <c r="L797" s="45"/>
      <c r="M797" s="38"/>
      <c r="N797" s="38"/>
      <c r="O797" s="68"/>
      <c r="P797" s="72"/>
      <c r="Q797" s="72"/>
      <c r="R797" s="30"/>
      <c r="S797" s="30"/>
      <c r="T797" s="30"/>
      <c r="U797" s="30"/>
      <c r="V797" s="77"/>
      <c r="W797" s="65"/>
      <c r="X797" s="69"/>
      <c r="AE797" s="41"/>
      <c r="AF797" s="41"/>
      <c r="AH797" s="41"/>
      <c r="AI797" s="41"/>
      <c r="AK797" s="70"/>
      <c r="AL797" s="70"/>
      <c r="AM797" s="70"/>
      <c r="AN797" s="70"/>
      <c r="AP797" s="27"/>
      <c r="AR797" s="27"/>
      <c r="AS797" s="27"/>
    </row>
    <row r="798" spans="1:45">
      <c r="A798" s="45"/>
      <c r="B798" s="44"/>
      <c r="C798" s="44"/>
      <c r="D798" s="44"/>
      <c r="E798" s="44"/>
      <c r="F798" s="38"/>
      <c r="G798" s="38"/>
      <c r="H798" s="38"/>
      <c r="I798" s="59"/>
      <c r="J798" s="26"/>
      <c r="K798" s="26"/>
      <c r="L798" s="45"/>
      <c r="M798" s="38"/>
      <c r="N798" s="38"/>
      <c r="O798" s="68"/>
      <c r="P798" s="72"/>
      <c r="Q798" s="72"/>
      <c r="R798" s="30"/>
      <c r="S798" s="30"/>
      <c r="T798" s="30"/>
      <c r="U798" s="30"/>
      <c r="V798" s="77"/>
      <c r="W798" s="65"/>
      <c r="X798" s="69"/>
      <c r="AE798" s="41"/>
      <c r="AF798" s="41"/>
      <c r="AH798" s="41"/>
      <c r="AI798" s="41"/>
      <c r="AK798" s="70"/>
      <c r="AL798" s="70"/>
      <c r="AM798" s="70"/>
      <c r="AN798" s="70"/>
      <c r="AP798" s="27"/>
      <c r="AR798" s="27"/>
      <c r="AS798" s="27"/>
    </row>
    <row r="799" spans="1:45">
      <c r="A799" s="45"/>
      <c r="B799" s="44"/>
      <c r="C799" s="44"/>
      <c r="D799" s="44"/>
      <c r="E799" s="44"/>
      <c r="F799" s="38"/>
      <c r="G799" s="38"/>
      <c r="H799" s="38"/>
      <c r="I799" s="59"/>
      <c r="J799" s="26"/>
      <c r="K799" s="26"/>
      <c r="L799" s="45"/>
      <c r="M799" s="38"/>
      <c r="N799" s="38"/>
      <c r="O799" s="68"/>
      <c r="P799" s="72"/>
      <c r="Q799" s="72"/>
      <c r="R799" s="30"/>
      <c r="S799" s="30"/>
      <c r="T799" s="30"/>
      <c r="U799" s="30"/>
      <c r="V799" s="77"/>
      <c r="W799" s="65"/>
      <c r="X799" s="69"/>
      <c r="AE799" s="41"/>
      <c r="AF799" s="41"/>
      <c r="AH799" s="41"/>
      <c r="AI799" s="41"/>
      <c r="AK799" s="70"/>
      <c r="AL799" s="70"/>
      <c r="AM799" s="70"/>
      <c r="AN799" s="70"/>
      <c r="AP799" s="27"/>
      <c r="AR799" s="27"/>
      <c r="AS799" s="27"/>
    </row>
    <row r="800" spans="1:45">
      <c r="A800" s="45"/>
      <c r="B800" s="44"/>
      <c r="C800" s="44"/>
      <c r="D800" s="44"/>
      <c r="E800" s="44"/>
      <c r="F800" s="38"/>
      <c r="G800" s="38"/>
      <c r="H800" s="38"/>
      <c r="I800" s="59"/>
      <c r="J800" s="26"/>
      <c r="K800" s="26"/>
      <c r="L800" s="45"/>
      <c r="M800" s="38"/>
      <c r="N800" s="38"/>
      <c r="O800" s="68"/>
      <c r="P800" s="72"/>
      <c r="Q800" s="72"/>
      <c r="R800" s="30"/>
      <c r="S800" s="30"/>
      <c r="T800" s="30"/>
      <c r="U800" s="30"/>
      <c r="V800" s="77"/>
      <c r="W800" s="65"/>
      <c r="X800" s="69"/>
      <c r="AE800" s="41"/>
      <c r="AF800" s="41"/>
      <c r="AH800" s="41"/>
      <c r="AI800" s="41"/>
      <c r="AK800" s="70"/>
      <c r="AL800" s="70"/>
      <c r="AM800" s="70"/>
      <c r="AN800" s="70"/>
      <c r="AP800" s="27"/>
      <c r="AR800" s="27"/>
      <c r="AS800" s="27"/>
    </row>
    <row r="801" spans="1:45">
      <c r="A801" s="45"/>
      <c r="B801" s="44"/>
      <c r="C801" s="44"/>
      <c r="D801" s="44"/>
      <c r="E801" s="44"/>
      <c r="F801" s="38"/>
      <c r="G801" s="38"/>
      <c r="H801" s="38"/>
      <c r="I801" s="59"/>
      <c r="J801" s="26"/>
      <c r="K801" s="26"/>
      <c r="L801" s="45"/>
      <c r="M801" s="38"/>
      <c r="N801" s="38"/>
      <c r="O801" s="68"/>
      <c r="P801" s="72"/>
      <c r="Q801" s="72"/>
      <c r="R801" s="30"/>
      <c r="S801" s="30"/>
      <c r="T801" s="30"/>
      <c r="U801" s="30"/>
      <c r="V801" s="77"/>
      <c r="W801" s="65"/>
      <c r="X801" s="69"/>
      <c r="AE801" s="41"/>
      <c r="AF801" s="41"/>
      <c r="AH801" s="41"/>
      <c r="AI801" s="41"/>
      <c r="AK801" s="70"/>
      <c r="AL801" s="70"/>
      <c r="AM801" s="70"/>
      <c r="AN801" s="70"/>
      <c r="AP801" s="27"/>
      <c r="AR801" s="27"/>
      <c r="AS801" s="27"/>
    </row>
    <row r="802" spans="1:45">
      <c r="A802" s="45"/>
      <c r="B802" s="44"/>
      <c r="C802" s="44"/>
      <c r="D802" s="44"/>
      <c r="E802" s="44"/>
      <c r="F802" s="38"/>
      <c r="G802" s="38"/>
      <c r="H802" s="38"/>
      <c r="I802" s="59"/>
      <c r="J802" s="26"/>
      <c r="K802" s="26"/>
      <c r="L802" s="45"/>
      <c r="M802" s="38"/>
      <c r="N802" s="38"/>
      <c r="O802" s="68"/>
      <c r="P802" s="72"/>
      <c r="Q802" s="72"/>
      <c r="R802" s="30"/>
      <c r="S802" s="30"/>
      <c r="T802" s="30"/>
      <c r="U802" s="30"/>
      <c r="V802" s="77"/>
      <c r="W802" s="65"/>
      <c r="X802" s="69"/>
      <c r="AE802" s="41"/>
      <c r="AF802" s="41"/>
      <c r="AH802" s="41"/>
      <c r="AI802" s="41"/>
      <c r="AK802" s="70"/>
      <c r="AL802" s="70"/>
      <c r="AM802" s="70"/>
      <c r="AN802" s="70"/>
      <c r="AP802" s="27"/>
      <c r="AR802" s="27"/>
      <c r="AS802" s="27"/>
    </row>
    <row r="803" spans="1:45">
      <c r="A803" s="45"/>
      <c r="B803" s="44"/>
      <c r="C803" s="44"/>
      <c r="D803" s="44"/>
      <c r="E803" s="44"/>
      <c r="F803" s="38"/>
      <c r="G803" s="38"/>
      <c r="H803" s="38"/>
      <c r="I803" s="59"/>
      <c r="J803" s="26"/>
      <c r="K803" s="26"/>
      <c r="L803" s="45"/>
      <c r="M803" s="38"/>
      <c r="N803" s="38"/>
      <c r="O803" s="68"/>
      <c r="P803" s="72"/>
      <c r="Q803" s="72"/>
      <c r="R803" s="30"/>
      <c r="S803" s="30"/>
      <c r="T803" s="30"/>
      <c r="U803" s="30"/>
      <c r="V803" s="77"/>
      <c r="W803" s="65"/>
      <c r="X803" s="69"/>
      <c r="AE803" s="41"/>
      <c r="AF803" s="41"/>
      <c r="AH803" s="41"/>
      <c r="AI803" s="41"/>
      <c r="AK803" s="70"/>
      <c r="AL803" s="70"/>
      <c r="AM803" s="70"/>
      <c r="AN803" s="70"/>
      <c r="AP803" s="27"/>
      <c r="AR803" s="27"/>
      <c r="AS803" s="27"/>
    </row>
    <row r="804" spans="1:45">
      <c r="A804" s="45"/>
      <c r="B804" s="44"/>
      <c r="C804" s="44"/>
      <c r="D804" s="44"/>
      <c r="E804" s="44"/>
      <c r="F804" s="38"/>
      <c r="G804" s="38"/>
      <c r="H804" s="38"/>
      <c r="I804" s="59"/>
      <c r="J804" s="26"/>
      <c r="K804" s="26"/>
      <c r="L804" s="45"/>
      <c r="M804" s="38"/>
      <c r="N804" s="38"/>
      <c r="O804" s="68"/>
      <c r="P804" s="72"/>
      <c r="Q804" s="72"/>
      <c r="R804" s="30"/>
      <c r="S804" s="30"/>
      <c r="T804" s="30"/>
      <c r="U804" s="30"/>
      <c r="V804" s="77"/>
      <c r="W804" s="65"/>
      <c r="X804" s="69"/>
      <c r="AE804" s="41"/>
      <c r="AF804" s="41"/>
      <c r="AH804" s="41"/>
      <c r="AI804" s="41"/>
      <c r="AK804" s="70"/>
      <c r="AL804" s="70"/>
      <c r="AM804" s="70"/>
      <c r="AN804" s="70"/>
      <c r="AP804" s="27"/>
      <c r="AR804" s="27"/>
      <c r="AS804" s="27"/>
    </row>
    <row r="805" spans="1:45">
      <c r="A805" s="45"/>
      <c r="B805" s="44"/>
      <c r="C805" s="44"/>
      <c r="D805" s="44"/>
      <c r="E805" s="44"/>
      <c r="F805" s="38"/>
      <c r="G805" s="38"/>
      <c r="H805" s="38"/>
      <c r="I805" s="59"/>
      <c r="J805" s="26"/>
      <c r="K805" s="26"/>
      <c r="L805" s="45"/>
      <c r="M805" s="38"/>
      <c r="N805" s="38"/>
      <c r="O805" s="68"/>
      <c r="P805" s="72"/>
      <c r="Q805" s="72"/>
      <c r="R805" s="30"/>
      <c r="S805" s="30"/>
      <c r="T805" s="30"/>
      <c r="U805" s="30"/>
      <c r="V805" s="77"/>
      <c r="W805" s="65"/>
      <c r="X805" s="69"/>
      <c r="AE805" s="41"/>
      <c r="AF805" s="41"/>
      <c r="AH805" s="41"/>
      <c r="AI805" s="41"/>
      <c r="AK805" s="70"/>
      <c r="AL805" s="70"/>
      <c r="AM805" s="70"/>
      <c r="AN805" s="70"/>
      <c r="AP805" s="27"/>
      <c r="AR805" s="27"/>
      <c r="AS805" s="27"/>
    </row>
    <row r="806" spans="1:45">
      <c r="A806" s="45"/>
      <c r="B806" s="44"/>
      <c r="C806" s="44"/>
      <c r="D806" s="44"/>
      <c r="E806" s="44"/>
      <c r="F806" s="38"/>
      <c r="G806" s="38"/>
      <c r="H806" s="38"/>
      <c r="I806" s="59"/>
      <c r="J806" s="26"/>
      <c r="K806" s="26"/>
      <c r="L806" s="45"/>
      <c r="M806" s="38"/>
      <c r="N806" s="38"/>
      <c r="O806" s="68"/>
      <c r="P806" s="72"/>
      <c r="Q806" s="72"/>
      <c r="R806" s="30"/>
      <c r="S806" s="30"/>
      <c r="T806" s="30"/>
      <c r="U806" s="30"/>
      <c r="V806" s="77"/>
      <c r="W806" s="65"/>
      <c r="X806" s="69"/>
      <c r="AE806" s="41"/>
      <c r="AF806" s="41"/>
      <c r="AH806" s="41"/>
      <c r="AI806" s="41"/>
      <c r="AK806" s="70"/>
      <c r="AL806" s="70"/>
      <c r="AM806" s="70"/>
      <c r="AN806" s="70"/>
      <c r="AP806" s="27"/>
      <c r="AR806" s="27"/>
      <c r="AS806" s="27"/>
    </row>
    <row r="807" spans="1:45">
      <c r="A807" s="45"/>
      <c r="B807" s="44"/>
      <c r="C807" s="44"/>
      <c r="D807" s="44"/>
      <c r="E807" s="44"/>
      <c r="F807" s="38"/>
      <c r="G807" s="38"/>
      <c r="H807" s="38"/>
      <c r="I807" s="59"/>
      <c r="J807" s="26"/>
      <c r="K807" s="26"/>
      <c r="L807" s="45"/>
      <c r="M807" s="38"/>
      <c r="N807" s="38"/>
      <c r="O807" s="68"/>
      <c r="P807" s="72"/>
      <c r="Q807" s="72"/>
      <c r="R807" s="30"/>
      <c r="S807" s="30"/>
      <c r="T807" s="30"/>
      <c r="U807" s="30"/>
      <c r="V807" s="77"/>
      <c r="W807" s="65"/>
      <c r="X807" s="69"/>
      <c r="AE807" s="41"/>
      <c r="AF807" s="41"/>
      <c r="AH807" s="41"/>
      <c r="AI807" s="41"/>
      <c r="AK807" s="70"/>
      <c r="AL807" s="70"/>
      <c r="AM807" s="70"/>
      <c r="AN807" s="70"/>
      <c r="AP807" s="27"/>
      <c r="AR807" s="27"/>
      <c r="AS807" s="27"/>
    </row>
    <row r="808" spans="1:45">
      <c r="A808" s="45"/>
      <c r="B808" s="44"/>
      <c r="C808" s="44"/>
      <c r="D808" s="44"/>
      <c r="E808" s="44"/>
      <c r="F808" s="38"/>
      <c r="G808" s="38"/>
      <c r="H808" s="38"/>
      <c r="I808" s="59"/>
      <c r="J808" s="26"/>
      <c r="K808" s="26"/>
      <c r="L808" s="45"/>
      <c r="M808" s="38"/>
      <c r="N808" s="38"/>
      <c r="O808" s="68"/>
      <c r="P808" s="72"/>
      <c r="Q808" s="72"/>
      <c r="R808" s="30"/>
      <c r="S808" s="30"/>
      <c r="T808" s="30"/>
      <c r="U808" s="30"/>
      <c r="V808" s="77"/>
      <c r="W808" s="65"/>
      <c r="X808" s="69"/>
      <c r="AE808" s="41"/>
      <c r="AF808" s="41"/>
      <c r="AH808" s="41"/>
      <c r="AI808" s="41"/>
      <c r="AK808" s="70"/>
      <c r="AL808" s="70"/>
      <c r="AM808" s="70"/>
      <c r="AN808" s="70"/>
      <c r="AP808" s="27"/>
      <c r="AR808" s="27"/>
      <c r="AS808" s="27"/>
    </row>
    <row r="809" spans="1:45">
      <c r="A809" s="45"/>
      <c r="B809" s="44"/>
      <c r="C809" s="44"/>
      <c r="D809" s="44"/>
      <c r="E809" s="44"/>
      <c r="F809" s="38"/>
      <c r="G809" s="38"/>
      <c r="H809" s="38"/>
      <c r="I809" s="59"/>
      <c r="J809" s="26"/>
      <c r="K809" s="26"/>
      <c r="L809" s="45"/>
      <c r="M809" s="38"/>
      <c r="N809" s="38"/>
      <c r="O809" s="68"/>
      <c r="P809" s="72"/>
      <c r="Q809" s="72"/>
      <c r="R809" s="30"/>
      <c r="S809" s="30"/>
      <c r="T809" s="30"/>
      <c r="U809" s="30"/>
      <c r="V809" s="77"/>
      <c r="W809" s="65"/>
      <c r="X809" s="69"/>
      <c r="AE809" s="41"/>
      <c r="AF809" s="41"/>
      <c r="AH809" s="41"/>
      <c r="AI809" s="41"/>
      <c r="AK809" s="70"/>
      <c r="AL809" s="70"/>
      <c r="AM809" s="70"/>
      <c r="AN809" s="70"/>
      <c r="AP809" s="27"/>
      <c r="AR809" s="27"/>
      <c r="AS809" s="27"/>
    </row>
    <row r="810" spans="1:45">
      <c r="A810" s="45"/>
      <c r="B810" s="44"/>
      <c r="C810" s="44"/>
      <c r="D810" s="44"/>
      <c r="E810" s="44"/>
      <c r="F810" s="38"/>
      <c r="G810" s="38"/>
      <c r="H810" s="38"/>
      <c r="I810" s="59"/>
      <c r="J810" s="26"/>
      <c r="K810" s="26"/>
      <c r="L810" s="45"/>
      <c r="M810" s="38"/>
      <c r="N810" s="38"/>
      <c r="O810" s="68"/>
      <c r="P810" s="72"/>
      <c r="Q810" s="72"/>
      <c r="R810" s="30"/>
      <c r="S810" s="30"/>
      <c r="T810" s="30"/>
      <c r="U810" s="30"/>
      <c r="V810" s="77"/>
      <c r="W810" s="65"/>
      <c r="X810" s="69"/>
      <c r="AE810" s="41"/>
      <c r="AF810" s="41"/>
      <c r="AH810" s="41"/>
      <c r="AI810" s="41"/>
      <c r="AK810" s="70"/>
      <c r="AL810" s="70"/>
      <c r="AM810" s="70"/>
      <c r="AN810" s="70"/>
      <c r="AP810" s="27"/>
      <c r="AR810" s="27"/>
      <c r="AS810" s="27"/>
    </row>
    <row r="811" spans="1:45">
      <c r="A811" s="45"/>
      <c r="B811" s="44"/>
      <c r="C811" s="44"/>
      <c r="D811" s="44"/>
      <c r="E811" s="44"/>
      <c r="F811" s="38"/>
      <c r="G811" s="38"/>
      <c r="H811" s="38"/>
      <c r="I811" s="59"/>
      <c r="J811" s="26"/>
      <c r="K811" s="26"/>
      <c r="L811" s="45"/>
      <c r="M811" s="38"/>
      <c r="N811" s="38"/>
      <c r="O811" s="68"/>
      <c r="P811" s="72"/>
      <c r="Q811" s="72"/>
      <c r="R811" s="30"/>
      <c r="S811" s="30"/>
      <c r="T811" s="30"/>
      <c r="U811" s="30"/>
      <c r="V811" s="77"/>
      <c r="W811" s="65"/>
      <c r="X811" s="69"/>
      <c r="AE811" s="41"/>
      <c r="AF811" s="41"/>
      <c r="AH811" s="41"/>
      <c r="AI811" s="41"/>
      <c r="AK811" s="70"/>
      <c r="AL811" s="70"/>
      <c r="AM811" s="70"/>
      <c r="AN811" s="70"/>
      <c r="AP811" s="27"/>
      <c r="AR811" s="27"/>
      <c r="AS811" s="27"/>
    </row>
    <row r="812" spans="1:45">
      <c r="A812" s="45"/>
      <c r="B812" s="44"/>
      <c r="C812" s="44"/>
      <c r="D812" s="44"/>
      <c r="E812" s="44"/>
      <c r="F812" s="38"/>
      <c r="G812" s="38"/>
      <c r="H812" s="38"/>
      <c r="I812" s="59"/>
      <c r="J812" s="26"/>
      <c r="K812" s="26"/>
      <c r="L812" s="45"/>
      <c r="M812" s="38"/>
      <c r="N812" s="38"/>
      <c r="O812" s="68"/>
      <c r="P812" s="72"/>
      <c r="Q812" s="72"/>
      <c r="R812" s="30"/>
      <c r="S812" s="30"/>
      <c r="T812" s="30"/>
      <c r="U812" s="30"/>
      <c r="V812" s="77"/>
      <c r="W812" s="65"/>
      <c r="X812" s="69"/>
      <c r="AE812" s="41"/>
      <c r="AF812" s="41"/>
      <c r="AH812" s="41"/>
      <c r="AI812" s="41"/>
      <c r="AK812" s="70"/>
      <c r="AL812" s="70"/>
      <c r="AM812" s="70"/>
      <c r="AN812" s="70"/>
      <c r="AP812" s="27"/>
      <c r="AR812" s="27"/>
      <c r="AS812" s="27"/>
    </row>
    <row r="813" spans="1:45">
      <c r="A813" s="45"/>
      <c r="B813" s="44"/>
      <c r="C813" s="44"/>
      <c r="D813" s="44"/>
      <c r="E813" s="44"/>
      <c r="F813" s="38"/>
      <c r="G813" s="38"/>
      <c r="H813" s="38"/>
      <c r="I813" s="59"/>
      <c r="J813" s="26"/>
      <c r="K813" s="26"/>
      <c r="L813" s="45"/>
      <c r="M813" s="38"/>
      <c r="N813" s="38"/>
      <c r="O813" s="68"/>
      <c r="P813" s="72"/>
      <c r="Q813" s="72"/>
      <c r="R813" s="30"/>
      <c r="S813" s="30"/>
      <c r="T813" s="30"/>
      <c r="U813" s="30"/>
      <c r="V813" s="77"/>
      <c r="W813" s="65"/>
      <c r="X813" s="69"/>
      <c r="AE813" s="41"/>
      <c r="AF813" s="41"/>
      <c r="AH813" s="41"/>
      <c r="AI813" s="41"/>
      <c r="AK813" s="70"/>
      <c r="AL813" s="70"/>
      <c r="AM813" s="70"/>
      <c r="AN813" s="70"/>
      <c r="AP813" s="27"/>
      <c r="AR813" s="27"/>
      <c r="AS813" s="27"/>
    </row>
    <row r="814" spans="1:45">
      <c r="A814" s="45"/>
      <c r="B814" s="44"/>
      <c r="C814" s="44"/>
      <c r="D814" s="44"/>
      <c r="E814" s="44"/>
      <c r="F814" s="38"/>
      <c r="G814" s="38"/>
      <c r="H814" s="38"/>
      <c r="I814" s="59"/>
      <c r="J814" s="26"/>
      <c r="K814" s="26"/>
      <c r="L814" s="45"/>
      <c r="M814" s="38"/>
      <c r="N814" s="38"/>
      <c r="O814" s="68"/>
      <c r="P814" s="72"/>
      <c r="Q814" s="72"/>
      <c r="R814" s="30"/>
      <c r="S814" s="30"/>
      <c r="T814" s="30"/>
      <c r="U814" s="30"/>
      <c r="V814" s="77"/>
      <c r="W814" s="65"/>
      <c r="X814" s="69"/>
      <c r="AE814" s="41"/>
      <c r="AF814" s="41"/>
      <c r="AH814" s="41"/>
      <c r="AI814" s="41"/>
      <c r="AK814" s="70"/>
      <c r="AL814" s="70"/>
      <c r="AM814" s="70"/>
      <c r="AN814" s="70"/>
      <c r="AP814" s="27"/>
      <c r="AR814" s="27"/>
      <c r="AS814" s="27"/>
    </row>
    <row r="815" spans="1:45">
      <c r="A815" s="45"/>
      <c r="B815" s="44"/>
      <c r="C815" s="44"/>
      <c r="D815" s="44"/>
      <c r="E815" s="44"/>
      <c r="F815" s="38"/>
      <c r="G815" s="38"/>
      <c r="H815" s="38"/>
      <c r="I815" s="59"/>
      <c r="J815" s="26"/>
      <c r="K815" s="26"/>
      <c r="L815" s="45"/>
      <c r="M815" s="38"/>
      <c r="N815" s="38"/>
      <c r="O815" s="68"/>
      <c r="P815" s="72"/>
      <c r="Q815" s="72"/>
      <c r="R815" s="30"/>
      <c r="S815" s="30"/>
      <c r="T815" s="30"/>
      <c r="U815" s="30"/>
      <c r="V815" s="77"/>
      <c r="W815" s="65"/>
      <c r="X815" s="69"/>
      <c r="AE815" s="41"/>
      <c r="AF815" s="41"/>
      <c r="AH815" s="41"/>
      <c r="AI815" s="41"/>
      <c r="AK815" s="70"/>
      <c r="AL815" s="70"/>
      <c r="AM815" s="70"/>
      <c r="AN815" s="70"/>
      <c r="AP815" s="27"/>
      <c r="AR815" s="27"/>
      <c r="AS815" s="27"/>
    </row>
    <row r="816" spans="1:45">
      <c r="A816" s="45"/>
      <c r="B816" s="44"/>
      <c r="C816" s="44"/>
      <c r="D816" s="44"/>
      <c r="E816" s="44"/>
      <c r="F816" s="38"/>
      <c r="G816" s="38"/>
      <c r="H816" s="38"/>
      <c r="I816" s="59"/>
      <c r="J816" s="26"/>
      <c r="K816" s="26"/>
      <c r="L816" s="45"/>
      <c r="M816" s="38"/>
      <c r="N816" s="38"/>
      <c r="O816" s="68"/>
      <c r="P816" s="72"/>
      <c r="Q816" s="72"/>
      <c r="R816" s="30"/>
      <c r="S816" s="30"/>
      <c r="T816" s="30"/>
      <c r="U816" s="30"/>
      <c r="V816" s="77"/>
      <c r="W816" s="65"/>
      <c r="X816" s="69"/>
      <c r="AE816" s="41"/>
      <c r="AF816" s="41"/>
      <c r="AG816" s="41"/>
      <c r="AH816" s="41"/>
      <c r="AI816" s="41"/>
      <c r="AJ816" s="81"/>
      <c r="AK816" s="70"/>
      <c r="AL816" s="70"/>
      <c r="AM816" s="70"/>
      <c r="AN816" s="70"/>
      <c r="AP816" s="27"/>
      <c r="AR816" s="27"/>
      <c r="AS816" s="27"/>
    </row>
    <row r="818" spans="1:54">
      <c r="B818" s="44"/>
      <c r="C818" s="44"/>
      <c r="D818" s="44"/>
      <c r="E818" s="44"/>
      <c r="F818" s="38"/>
      <c r="G818" s="38"/>
      <c r="H818" s="38"/>
      <c r="I818" s="59"/>
      <c r="J818" s="26"/>
      <c r="K818" s="26"/>
      <c r="M818" s="38"/>
      <c r="N818" s="38"/>
      <c r="O818" s="85"/>
      <c r="Q818" s="72"/>
      <c r="R818" s="30"/>
      <c r="S818" s="30"/>
      <c r="T818" s="30"/>
      <c r="U818" s="30"/>
      <c r="V818" s="77"/>
      <c r="W818" s="65"/>
      <c r="AE818" s="41"/>
      <c r="AF818" s="41"/>
      <c r="AG818" s="41"/>
      <c r="AH818" s="41"/>
      <c r="AI818" s="41"/>
      <c r="AN818" s="70"/>
      <c r="BB818" s="41"/>
    </row>
    <row r="819" spans="1:54">
      <c r="A819" s="45"/>
      <c r="B819" s="44"/>
      <c r="C819" s="44"/>
      <c r="D819" s="44"/>
      <c r="E819" s="44"/>
      <c r="F819" s="38"/>
      <c r="G819" s="38"/>
      <c r="H819" s="38"/>
      <c r="I819" s="59"/>
      <c r="J819" s="26"/>
      <c r="K819" s="26"/>
      <c r="L819" s="45"/>
      <c r="M819" s="38"/>
      <c r="N819" s="38"/>
      <c r="O819" s="85"/>
      <c r="P819" s="72"/>
      <c r="Q819" s="72"/>
      <c r="R819" s="30"/>
      <c r="S819" s="30"/>
      <c r="T819" s="30"/>
      <c r="V819" s="77"/>
      <c r="W819" s="65"/>
      <c r="AE819" s="41"/>
      <c r="AH819" s="41"/>
      <c r="AI819" s="41"/>
      <c r="AJ819" s="81"/>
      <c r="AK819" s="86"/>
      <c r="AN819" s="70"/>
      <c r="BB819" s="41"/>
    </row>
    <row r="820" spans="1:54">
      <c r="A820" s="45"/>
      <c r="B820" s="44"/>
      <c r="C820" s="44"/>
      <c r="D820" s="44"/>
      <c r="E820" s="44"/>
      <c r="F820" s="38"/>
      <c r="G820" s="38"/>
      <c r="H820" s="38"/>
      <c r="I820" s="59"/>
      <c r="J820" s="26"/>
      <c r="K820" s="26"/>
      <c r="L820" s="45"/>
      <c r="M820" s="38"/>
      <c r="N820" s="38"/>
      <c r="O820" s="85"/>
      <c r="P820" s="72"/>
      <c r="Q820" s="72"/>
      <c r="R820" s="30"/>
      <c r="S820" s="30"/>
      <c r="T820" s="30"/>
      <c r="V820" s="77"/>
      <c r="W820" s="65"/>
      <c r="AE820" s="41"/>
      <c r="AH820" s="41"/>
      <c r="AI820" s="41"/>
      <c r="AJ820" s="81"/>
      <c r="AK820" s="86"/>
      <c r="AN820" s="70"/>
      <c r="BB820" s="41"/>
    </row>
    <row r="821" spans="1:54">
      <c r="A821" s="45"/>
      <c r="B821" s="44"/>
      <c r="C821" s="44"/>
      <c r="D821" s="44"/>
      <c r="E821" s="44"/>
      <c r="F821" s="38"/>
      <c r="G821" s="38"/>
      <c r="H821" s="38"/>
      <c r="I821" s="59"/>
      <c r="J821" s="26"/>
      <c r="K821" s="26"/>
      <c r="L821" s="45"/>
      <c r="M821" s="38"/>
      <c r="N821" s="38"/>
      <c r="O821" s="85"/>
      <c r="P821" s="72"/>
      <c r="Q821" s="72"/>
      <c r="R821" s="30"/>
      <c r="S821" s="30"/>
      <c r="T821" s="30"/>
      <c r="V821" s="77"/>
      <c r="W821" s="65"/>
      <c r="AE821" s="41"/>
      <c r="AH821" s="41"/>
      <c r="AI821" s="41"/>
      <c r="AJ821" s="81"/>
      <c r="AK821" s="86"/>
      <c r="AN821" s="70"/>
      <c r="BB821" s="41"/>
    </row>
    <row r="822" spans="1:54">
      <c r="A822" s="45"/>
      <c r="B822" s="44"/>
      <c r="C822" s="44"/>
      <c r="D822" s="44"/>
      <c r="E822" s="44"/>
      <c r="F822" s="38"/>
      <c r="G822" s="38"/>
      <c r="H822" s="38"/>
      <c r="I822" s="59"/>
      <c r="J822" s="26"/>
      <c r="K822" s="26"/>
      <c r="L822" s="45"/>
      <c r="M822" s="38"/>
      <c r="N822" s="38"/>
      <c r="O822" s="85"/>
      <c r="P822" s="72"/>
      <c r="Q822" s="72"/>
      <c r="R822" s="30"/>
      <c r="S822" s="30"/>
      <c r="T822" s="30"/>
      <c r="V822" s="77"/>
      <c r="W822" s="65"/>
      <c r="AE822" s="41"/>
      <c r="AH822" s="41"/>
      <c r="AI822" s="41"/>
      <c r="AJ822" s="81"/>
      <c r="AK822" s="86"/>
      <c r="AN822" s="70"/>
      <c r="BB822" s="41"/>
    </row>
    <row r="823" spans="1:54">
      <c r="A823" s="45"/>
      <c r="B823" s="44"/>
      <c r="C823" s="44"/>
      <c r="D823" s="44"/>
      <c r="E823" s="44"/>
      <c r="F823" s="38"/>
      <c r="G823" s="38"/>
      <c r="H823" s="38"/>
      <c r="I823" s="59"/>
      <c r="J823" s="26"/>
      <c r="K823" s="26"/>
      <c r="L823" s="45"/>
      <c r="M823" s="38"/>
      <c r="N823" s="38"/>
      <c r="O823" s="85"/>
      <c r="P823" s="72"/>
      <c r="Q823" s="72"/>
      <c r="R823" s="30"/>
      <c r="S823" s="30"/>
      <c r="T823" s="30"/>
      <c r="V823" s="77"/>
      <c r="W823" s="65"/>
      <c r="AE823" s="41"/>
      <c r="AH823" s="41"/>
      <c r="AI823" s="41"/>
      <c r="AJ823" s="81"/>
      <c r="AK823" s="87"/>
      <c r="AN823" s="70"/>
    </row>
    <row r="824" spans="1:54">
      <c r="A824" s="45"/>
      <c r="B824" s="44"/>
      <c r="C824" s="44"/>
      <c r="D824" s="44"/>
      <c r="E824" s="44"/>
      <c r="F824" s="38"/>
      <c r="G824" s="38"/>
      <c r="H824" s="38"/>
      <c r="I824" s="59"/>
      <c r="J824" s="26"/>
      <c r="K824" s="26"/>
      <c r="L824" s="45"/>
      <c r="M824" s="38"/>
      <c r="N824" s="38"/>
      <c r="O824" s="85"/>
      <c r="P824" s="72"/>
      <c r="Q824" s="72"/>
      <c r="R824" s="30"/>
      <c r="S824" s="30"/>
      <c r="T824" s="30"/>
      <c r="V824" s="77"/>
      <c r="W824" s="65"/>
      <c r="AE824" s="41"/>
      <c r="AH824" s="41"/>
      <c r="AI824" s="41"/>
      <c r="AJ824" s="81"/>
      <c r="AK824" s="87"/>
      <c r="AN824" s="70"/>
    </row>
    <row r="825" spans="1:54">
      <c r="A825" s="45"/>
      <c r="B825" s="44"/>
      <c r="C825" s="44"/>
      <c r="D825" s="44"/>
      <c r="E825" s="44"/>
      <c r="F825" s="38"/>
      <c r="G825" s="38"/>
      <c r="H825" s="38"/>
      <c r="I825" s="59"/>
      <c r="J825" s="26"/>
      <c r="K825" s="26"/>
      <c r="L825" s="45"/>
      <c r="M825" s="38"/>
      <c r="N825" s="38"/>
      <c r="O825" s="85"/>
      <c r="P825" s="72"/>
      <c r="Q825" s="72"/>
      <c r="R825" s="30"/>
      <c r="S825" s="30"/>
      <c r="T825" s="30"/>
      <c r="V825" s="77"/>
      <c r="W825" s="65"/>
      <c r="AE825" s="41"/>
      <c r="AH825" s="41"/>
      <c r="AI825" s="41"/>
      <c r="AK825" s="87"/>
    </row>
    <row r="826" spans="1:54">
      <c r="A826" s="45"/>
      <c r="B826" s="44"/>
      <c r="C826" s="44"/>
      <c r="D826" s="44"/>
      <c r="E826" s="44"/>
      <c r="F826" s="38"/>
      <c r="G826" s="38"/>
      <c r="H826" s="38"/>
      <c r="I826" s="59"/>
      <c r="J826" s="26"/>
      <c r="K826" s="26"/>
      <c r="L826" s="45"/>
      <c r="M826" s="38"/>
      <c r="N826" s="38"/>
      <c r="O826" s="85"/>
      <c r="P826" s="72"/>
      <c r="Q826" s="72"/>
      <c r="R826" s="30"/>
      <c r="S826" s="30"/>
      <c r="T826" s="30"/>
      <c r="V826" s="77"/>
      <c r="W826" s="65"/>
      <c r="AE826" s="41"/>
      <c r="AH826" s="41"/>
      <c r="AI826" s="41"/>
      <c r="AK826" s="87"/>
      <c r="AN826" s="70"/>
    </row>
    <row r="827" spans="1:54">
      <c r="A827" s="45"/>
      <c r="B827" s="44"/>
      <c r="C827" s="44"/>
      <c r="D827" s="44"/>
      <c r="E827" s="44"/>
      <c r="F827" s="38"/>
      <c r="G827" s="38"/>
      <c r="H827" s="38"/>
      <c r="I827" s="59"/>
      <c r="J827" s="26"/>
      <c r="K827" s="26"/>
      <c r="L827" s="45"/>
      <c r="M827" s="38"/>
      <c r="N827" s="38"/>
      <c r="O827" s="85"/>
      <c r="P827" s="72"/>
      <c r="Q827" s="72"/>
      <c r="R827" s="30"/>
      <c r="S827" s="30"/>
      <c r="T827" s="30"/>
      <c r="V827" s="77"/>
      <c r="W827" s="65"/>
      <c r="AE827" s="41"/>
      <c r="AH827" s="41"/>
      <c r="AI827" s="41"/>
      <c r="AJ827" s="81"/>
      <c r="AK827" s="87"/>
      <c r="AN827" s="70"/>
    </row>
    <row r="828" spans="1:54">
      <c r="A828" s="45"/>
      <c r="B828" s="44"/>
      <c r="C828" s="44"/>
      <c r="D828" s="44"/>
      <c r="E828" s="44"/>
      <c r="F828" s="38"/>
      <c r="G828" s="38"/>
      <c r="H828" s="38"/>
      <c r="I828" s="59"/>
      <c r="J828" s="26"/>
      <c r="K828" s="26"/>
      <c r="L828" s="45"/>
      <c r="M828" s="38"/>
      <c r="N828" s="38"/>
      <c r="O828" s="85"/>
      <c r="P828" s="72"/>
      <c r="Q828" s="72"/>
      <c r="R828" s="30"/>
      <c r="S828" s="30"/>
      <c r="T828" s="30"/>
      <c r="V828" s="77"/>
      <c r="W828" s="65"/>
      <c r="AE828" s="41"/>
      <c r="AH828" s="41"/>
      <c r="AI828" s="41"/>
      <c r="AJ828" s="81"/>
      <c r="AK828" s="86"/>
      <c r="AN828" s="70"/>
    </row>
    <row r="829" spans="1:54">
      <c r="A829" s="45"/>
      <c r="B829" s="44"/>
      <c r="C829" s="44"/>
      <c r="D829" s="44"/>
      <c r="E829" s="44"/>
      <c r="F829" s="38"/>
      <c r="G829" s="38"/>
      <c r="H829" s="38"/>
      <c r="I829" s="59"/>
      <c r="J829" s="26"/>
      <c r="K829" s="26"/>
      <c r="L829" s="45"/>
      <c r="M829" s="38"/>
      <c r="N829" s="38"/>
      <c r="O829" s="85"/>
      <c r="P829" s="72"/>
      <c r="Q829" s="72"/>
      <c r="R829" s="30"/>
      <c r="S829" s="30"/>
      <c r="T829" s="30"/>
      <c r="V829" s="77"/>
      <c r="W829" s="65"/>
      <c r="AE829" s="41"/>
      <c r="AH829" s="41"/>
      <c r="AI829" s="41"/>
      <c r="AK829" s="86"/>
    </row>
    <row r="830" spans="1:54">
      <c r="A830" s="45"/>
      <c r="B830" s="44"/>
      <c r="C830" s="44"/>
      <c r="D830" s="44"/>
      <c r="E830" s="44"/>
      <c r="F830" s="38"/>
      <c r="G830" s="38"/>
      <c r="H830" s="38"/>
      <c r="I830" s="59"/>
      <c r="J830" s="26"/>
      <c r="K830" s="26"/>
      <c r="L830" s="45"/>
      <c r="M830" s="38"/>
      <c r="N830" s="38"/>
      <c r="O830" s="85"/>
      <c r="P830" s="72"/>
      <c r="Q830" s="72"/>
      <c r="R830" s="30"/>
      <c r="S830" s="30"/>
      <c r="T830" s="30"/>
      <c r="V830" s="77"/>
      <c r="W830" s="65"/>
      <c r="AE830" s="41"/>
      <c r="AH830" s="41"/>
      <c r="AI830" s="41"/>
      <c r="AK830" s="86"/>
    </row>
    <row r="831" spans="1:54">
      <c r="A831" s="45"/>
      <c r="B831" s="44"/>
      <c r="C831" s="44"/>
      <c r="D831" s="44"/>
      <c r="E831" s="44"/>
      <c r="F831" s="38"/>
      <c r="G831" s="38"/>
      <c r="H831" s="38"/>
      <c r="I831" s="59"/>
      <c r="J831" s="26"/>
      <c r="K831" s="26"/>
      <c r="L831" s="45"/>
      <c r="M831" s="38"/>
      <c r="N831" s="38"/>
      <c r="O831" s="85"/>
      <c r="P831" s="72"/>
      <c r="Q831" s="72"/>
      <c r="R831" s="30"/>
      <c r="S831" s="30"/>
      <c r="T831" s="30"/>
      <c r="V831" s="77"/>
      <c r="W831" s="65"/>
      <c r="AE831" s="41"/>
      <c r="AH831" s="41"/>
      <c r="AI831" s="41"/>
      <c r="AK831" s="86"/>
    </row>
    <row r="832" spans="1:54">
      <c r="A832" s="45"/>
      <c r="B832" s="44"/>
      <c r="C832" s="44"/>
      <c r="D832" s="44"/>
      <c r="E832" s="44"/>
      <c r="F832" s="38"/>
      <c r="G832" s="38"/>
      <c r="H832" s="38"/>
      <c r="I832" s="59"/>
      <c r="J832" s="26"/>
      <c r="K832" s="26"/>
      <c r="L832" s="45"/>
      <c r="M832" s="38"/>
      <c r="N832" s="38"/>
      <c r="O832" s="85"/>
      <c r="P832" s="72"/>
      <c r="Q832" s="72"/>
      <c r="R832" s="30"/>
      <c r="S832" s="30"/>
      <c r="T832" s="30"/>
      <c r="V832" s="77"/>
      <c r="W832" s="65"/>
      <c r="AE832" s="41"/>
      <c r="AH832" s="41"/>
      <c r="AI832" s="41"/>
      <c r="AK832" s="86"/>
      <c r="AN832" s="70"/>
    </row>
    <row r="833" spans="1:40">
      <c r="A833" s="45"/>
      <c r="B833" s="44"/>
      <c r="C833" s="44"/>
      <c r="D833" s="44"/>
      <c r="E833" s="44"/>
      <c r="F833" s="38"/>
      <c r="G833" s="38"/>
      <c r="H833" s="38"/>
      <c r="I833" s="59"/>
      <c r="J833" s="26"/>
      <c r="K833" s="26"/>
      <c r="L833" s="45"/>
      <c r="M833" s="38"/>
      <c r="N833" s="38"/>
      <c r="O833" s="85"/>
      <c r="P833" s="72"/>
      <c r="Q833" s="72"/>
      <c r="R833" s="30"/>
      <c r="S833" s="30"/>
      <c r="T833" s="30"/>
      <c r="V833" s="77"/>
      <c r="W833" s="65"/>
      <c r="AE833" s="41"/>
      <c r="AH833" s="41"/>
      <c r="AI833" s="41"/>
      <c r="AJ833" s="81"/>
      <c r="AK833" s="86"/>
      <c r="AN833" s="70"/>
    </row>
    <row r="834" spans="1:40">
      <c r="A834" s="45"/>
      <c r="B834" s="44"/>
      <c r="C834" s="44"/>
      <c r="D834" s="44"/>
      <c r="E834" s="44"/>
      <c r="F834" s="38"/>
      <c r="G834" s="38"/>
      <c r="H834" s="38"/>
      <c r="I834" s="59"/>
      <c r="J834" s="26"/>
      <c r="K834" s="26"/>
      <c r="L834" s="45"/>
      <c r="M834" s="38"/>
      <c r="N834" s="38"/>
      <c r="O834" s="85"/>
      <c r="P834" s="72"/>
      <c r="Q834" s="72"/>
      <c r="R834" s="30"/>
      <c r="S834" s="30"/>
      <c r="T834" s="30"/>
      <c r="V834" s="77"/>
      <c r="W834" s="65"/>
      <c r="AE834" s="41"/>
      <c r="AH834" s="41"/>
      <c r="AI834" s="41"/>
      <c r="AK834" s="86"/>
    </row>
    <row r="835" spans="1:40">
      <c r="A835" s="45"/>
      <c r="B835" s="44"/>
      <c r="C835" s="44"/>
      <c r="D835" s="44"/>
      <c r="E835" s="44"/>
      <c r="F835" s="38"/>
      <c r="G835" s="38"/>
      <c r="H835" s="38"/>
      <c r="I835" s="59"/>
      <c r="J835" s="26"/>
      <c r="K835" s="26"/>
      <c r="L835" s="45"/>
      <c r="M835" s="38"/>
      <c r="N835" s="38"/>
      <c r="O835" s="85"/>
      <c r="P835" s="72"/>
      <c r="Q835" s="72"/>
      <c r="R835" s="30"/>
      <c r="S835" s="30"/>
      <c r="T835" s="30"/>
      <c r="V835" s="77"/>
      <c r="W835" s="65"/>
      <c r="AE835" s="41"/>
      <c r="AH835" s="41"/>
      <c r="AI835" s="41"/>
      <c r="AK835" s="86"/>
    </row>
    <row r="836" spans="1:40">
      <c r="A836" s="45"/>
      <c r="B836" s="44"/>
      <c r="C836" s="44"/>
      <c r="D836" s="44"/>
      <c r="E836" s="44"/>
      <c r="F836" s="38"/>
      <c r="G836" s="38"/>
      <c r="H836" s="38"/>
      <c r="I836" s="59"/>
      <c r="J836" s="26"/>
      <c r="K836" s="26"/>
      <c r="L836" s="45"/>
      <c r="M836" s="38"/>
      <c r="N836" s="38"/>
      <c r="O836" s="85"/>
      <c r="P836" s="72"/>
      <c r="Q836" s="72"/>
      <c r="R836" s="30"/>
      <c r="S836" s="30"/>
      <c r="T836" s="30"/>
      <c r="V836" s="77"/>
      <c r="W836" s="65"/>
      <c r="AE836" s="41"/>
      <c r="AH836" s="41"/>
      <c r="AI836" s="41"/>
      <c r="AK836" s="86"/>
    </row>
    <row r="837" spans="1:40">
      <c r="A837" s="45"/>
      <c r="B837" s="44"/>
      <c r="C837" s="44"/>
      <c r="D837" s="44"/>
      <c r="E837" s="44"/>
      <c r="F837" s="38"/>
      <c r="G837" s="38"/>
      <c r="H837" s="38"/>
      <c r="I837" s="59"/>
      <c r="J837" s="26"/>
      <c r="K837" s="26"/>
      <c r="L837" s="45"/>
      <c r="M837" s="38"/>
      <c r="N837" s="38"/>
      <c r="O837" s="85"/>
      <c r="P837" s="72"/>
      <c r="Q837" s="72"/>
      <c r="R837" s="30"/>
      <c r="S837" s="30"/>
      <c r="T837" s="30"/>
      <c r="V837" s="77"/>
      <c r="W837" s="65"/>
      <c r="AE837" s="41"/>
      <c r="AH837" s="41"/>
      <c r="AI837" s="41"/>
      <c r="AK837" s="86"/>
    </row>
    <row r="838" spans="1:40">
      <c r="A838" s="45"/>
      <c r="B838" s="44"/>
      <c r="C838" s="44"/>
      <c r="D838" s="44"/>
      <c r="E838" s="44"/>
      <c r="F838" s="38"/>
      <c r="G838" s="38"/>
      <c r="H838" s="38"/>
      <c r="I838" s="59"/>
      <c r="J838" s="26"/>
      <c r="K838" s="26"/>
      <c r="L838" s="45"/>
      <c r="M838" s="38"/>
      <c r="N838" s="38"/>
      <c r="O838" s="85"/>
      <c r="P838" s="72"/>
      <c r="Q838" s="72"/>
      <c r="R838" s="30"/>
      <c r="S838" s="30"/>
      <c r="T838" s="30"/>
      <c r="V838" s="77"/>
      <c r="W838" s="65"/>
      <c r="AE838" s="41"/>
      <c r="AH838" s="41"/>
      <c r="AI838" s="41"/>
      <c r="AK838" s="86"/>
      <c r="AN838" s="70"/>
    </row>
    <row r="839" spans="1:40">
      <c r="A839" s="45"/>
      <c r="B839" s="44"/>
      <c r="C839" s="44"/>
      <c r="D839" s="44"/>
      <c r="E839" s="44"/>
      <c r="F839" s="38"/>
      <c r="G839" s="38"/>
      <c r="H839" s="38"/>
      <c r="I839" s="59"/>
      <c r="J839" s="26"/>
      <c r="K839" s="26"/>
      <c r="L839" s="45"/>
      <c r="M839" s="38"/>
      <c r="N839" s="38"/>
      <c r="O839" s="85"/>
      <c r="P839" s="72"/>
      <c r="Q839" s="72"/>
      <c r="R839" s="30"/>
      <c r="S839" s="30"/>
      <c r="T839" s="30"/>
      <c r="V839" s="77"/>
      <c r="W839" s="65"/>
      <c r="AE839" s="41"/>
      <c r="AH839" s="41"/>
      <c r="AI839" s="41"/>
      <c r="AJ839" s="81"/>
      <c r="AK839" s="86"/>
      <c r="AN839" s="70"/>
    </row>
    <row r="840" spans="1:40">
      <c r="A840" s="45"/>
      <c r="B840" s="44"/>
      <c r="C840" s="44"/>
      <c r="D840" s="44"/>
      <c r="E840" s="44"/>
      <c r="F840" s="38"/>
      <c r="G840" s="38"/>
      <c r="H840" s="38"/>
      <c r="I840" s="59"/>
      <c r="J840" s="26"/>
      <c r="K840" s="26"/>
      <c r="L840" s="45"/>
      <c r="M840" s="38"/>
      <c r="N840" s="38"/>
      <c r="O840" s="85"/>
      <c r="P840" s="72"/>
      <c r="Q840" s="72"/>
      <c r="R840" s="30"/>
      <c r="S840" s="30"/>
      <c r="T840" s="30"/>
      <c r="V840" s="77"/>
      <c r="W840" s="65"/>
      <c r="AE840" s="41"/>
      <c r="AH840" s="41"/>
      <c r="AI840" s="41"/>
      <c r="AJ840" s="81"/>
      <c r="AK840" s="86"/>
      <c r="AN840" s="70"/>
    </row>
    <row r="841" spans="1:40">
      <c r="A841" s="45"/>
      <c r="B841" s="44"/>
      <c r="C841" s="44"/>
      <c r="D841" s="44"/>
      <c r="E841" s="44"/>
      <c r="F841" s="38"/>
      <c r="G841" s="38"/>
      <c r="H841" s="38"/>
      <c r="I841" s="59"/>
      <c r="J841" s="26"/>
      <c r="K841" s="26"/>
      <c r="L841" s="45"/>
      <c r="M841" s="38"/>
      <c r="N841" s="38"/>
      <c r="O841" s="85"/>
      <c r="P841" s="72"/>
      <c r="Q841" s="72"/>
      <c r="R841" s="30"/>
      <c r="S841" s="30"/>
      <c r="T841" s="30"/>
      <c r="V841" s="77"/>
      <c r="W841" s="65"/>
      <c r="AE841" s="41"/>
      <c r="AH841" s="41"/>
      <c r="AI841" s="41"/>
      <c r="AJ841" s="81"/>
      <c r="AK841" s="87"/>
      <c r="AN841" s="70"/>
    </row>
    <row r="842" spans="1:40">
      <c r="A842" s="45"/>
      <c r="B842" s="44"/>
      <c r="C842" s="44"/>
      <c r="D842" s="44"/>
      <c r="E842" s="44"/>
      <c r="F842" s="38"/>
      <c r="G842" s="38"/>
      <c r="H842" s="38"/>
      <c r="I842" s="59"/>
      <c r="J842" s="26"/>
      <c r="K842" s="26"/>
      <c r="L842" s="45"/>
      <c r="M842" s="38"/>
      <c r="N842" s="38"/>
      <c r="O842" s="85"/>
      <c r="P842" s="72"/>
      <c r="Q842" s="72"/>
      <c r="R842" s="30"/>
      <c r="S842" s="30"/>
      <c r="T842" s="30"/>
      <c r="V842" s="77"/>
      <c r="W842" s="65"/>
      <c r="AE842" s="41"/>
      <c r="AH842" s="41"/>
      <c r="AI842" s="41"/>
      <c r="AJ842" s="81"/>
      <c r="AK842" s="87"/>
      <c r="AN842" s="70"/>
    </row>
    <row r="843" spans="1:40">
      <c r="A843" s="45"/>
      <c r="B843" s="44"/>
      <c r="C843" s="44"/>
      <c r="D843" s="44"/>
      <c r="E843" s="44"/>
      <c r="F843" s="38"/>
      <c r="G843" s="38"/>
      <c r="H843" s="38"/>
      <c r="I843" s="59"/>
      <c r="J843" s="26"/>
      <c r="K843" s="26"/>
      <c r="L843" s="45"/>
      <c r="M843" s="38"/>
      <c r="N843" s="38"/>
      <c r="O843" s="85"/>
      <c r="P843" s="72"/>
      <c r="Q843" s="72"/>
      <c r="R843" s="30"/>
      <c r="S843" s="30"/>
      <c r="T843" s="30"/>
      <c r="V843" s="77"/>
      <c r="W843" s="65"/>
      <c r="AE843" s="41"/>
      <c r="AH843" s="41"/>
      <c r="AI843" s="41"/>
      <c r="AJ843" s="81"/>
      <c r="AK843" s="87"/>
      <c r="AN843" s="70"/>
    </row>
    <row r="844" spans="1:40">
      <c r="A844" s="45"/>
      <c r="B844" s="44"/>
      <c r="C844" s="44"/>
      <c r="D844" s="44"/>
      <c r="E844" s="44"/>
      <c r="F844" s="38"/>
      <c r="G844" s="38"/>
      <c r="H844" s="38"/>
      <c r="I844" s="59"/>
      <c r="J844" s="26"/>
      <c r="K844" s="26"/>
      <c r="L844" s="45"/>
      <c r="M844" s="38"/>
      <c r="N844" s="38"/>
      <c r="O844" s="85"/>
      <c r="P844" s="72"/>
      <c r="Q844" s="72"/>
      <c r="R844" s="30"/>
      <c r="S844" s="30"/>
      <c r="T844" s="30"/>
      <c r="V844" s="77"/>
      <c r="W844" s="65"/>
      <c r="AE844" s="41"/>
      <c r="AH844" s="41"/>
      <c r="AI844" s="41"/>
      <c r="AK844" s="87"/>
    </row>
    <row r="845" spans="1:40">
      <c r="A845" s="45"/>
      <c r="B845" s="44"/>
      <c r="C845" s="44"/>
      <c r="D845" s="44"/>
      <c r="E845" s="44"/>
      <c r="F845" s="38"/>
      <c r="G845" s="38"/>
      <c r="H845" s="38"/>
      <c r="I845" s="59"/>
      <c r="J845" s="26"/>
      <c r="K845" s="26"/>
      <c r="L845" s="45"/>
      <c r="M845" s="38"/>
      <c r="N845" s="38"/>
      <c r="O845" s="85"/>
      <c r="P845" s="72"/>
      <c r="Q845" s="72"/>
      <c r="R845" s="30"/>
      <c r="S845" s="30"/>
      <c r="T845" s="30"/>
      <c r="V845" s="77"/>
      <c r="W845" s="65"/>
      <c r="AE845" s="41"/>
      <c r="AH845" s="41"/>
      <c r="AI845" s="41"/>
      <c r="AK845" s="87"/>
    </row>
    <row r="846" spans="1:40">
      <c r="A846" s="45"/>
      <c r="B846" s="44"/>
      <c r="C846" s="44"/>
      <c r="D846" s="44"/>
      <c r="E846" s="44"/>
      <c r="F846" s="38"/>
      <c r="G846" s="38"/>
      <c r="H846" s="38"/>
      <c r="I846" s="59"/>
      <c r="J846" s="26"/>
      <c r="K846" s="26"/>
      <c r="L846" s="45"/>
      <c r="M846" s="38"/>
      <c r="N846" s="38"/>
      <c r="O846" s="85"/>
      <c r="P846" s="72"/>
      <c r="Q846" s="72"/>
      <c r="R846" s="30"/>
      <c r="S846" s="30"/>
      <c r="T846" s="30"/>
      <c r="V846" s="77"/>
      <c r="W846" s="65"/>
      <c r="AE846" s="41"/>
      <c r="AH846" s="41"/>
      <c r="AI846" s="41"/>
      <c r="AK846" s="87"/>
    </row>
    <row r="847" spans="1:40">
      <c r="A847" s="45"/>
      <c r="B847" s="44"/>
      <c r="C847" s="44"/>
      <c r="D847" s="44"/>
      <c r="E847" s="44"/>
      <c r="F847" s="38"/>
      <c r="G847" s="38"/>
      <c r="H847" s="38"/>
      <c r="I847" s="59"/>
      <c r="J847" s="26"/>
      <c r="K847" s="26"/>
      <c r="L847" s="45"/>
      <c r="M847" s="38"/>
      <c r="N847" s="38"/>
      <c r="O847" s="85"/>
      <c r="P847" s="72"/>
      <c r="Q847" s="72"/>
      <c r="R847" s="30"/>
      <c r="S847" s="30"/>
      <c r="T847" s="30"/>
      <c r="V847" s="77"/>
      <c r="W847" s="65"/>
      <c r="AE847" s="41"/>
      <c r="AH847" s="41"/>
      <c r="AI847" s="41"/>
      <c r="AK847" s="87"/>
    </row>
    <row r="848" spans="1:40">
      <c r="A848" s="45"/>
      <c r="B848" s="44"/>
      <c r="C848" s="44"/>
      <c r="D848" s="44"/>
      <c r="E848" s="44"/>
      <c r="F848" s="38"/>
      <c r="G848" s="38"/>
      <c r="H848" s="38"/>
      <c r="I848" s="59"/>
      <c r="J848" s="26"/>
      <c r="K848" s="26"/>
      <c r="L848" s="45"/>
      <c r="M848" s="38"/>
      <c r="N848" s="38"/>
      <c r="O848" s="85"/>
      <c r="P848" s="72"/>
      <c r="Q848" s="72"/>
      <c r="R848" s="30"/>
      <c r="S848" s="30"/>
      <c r="T848" s="30"/>
      <c r="V848" s="77"/>
      <c r="W848" s="65"/>
      <c r="AE848" s="41"/>
      <c r="AH848" s="41"/>
      <c r="AI848" s="41"/>
      <c r="AK848" s="87"/>
    </row>
    <row r="849" spans="1:40">
      <c r="A849" s="45"/>
      <c r="B849" s="44"/>
      <c r="C849" s="44"/>
      <c r="D849" s="44"/>
      <c r="E849" s="44"/>
      <c r="F849" s="38"/>
      <c r="G849" s="38"/>
      <c r="H849" s="38"/>
      <c r="I849" s="59"/>
      <c r="J849" s="26"/>
      <c r="K849" s="26"/>
      <c r="L849" s="45"/>
      <c r="M849" s="38"/>
      <c r="N849" s="38"/>
      <c r="O849" s="85"/>
      <c r="P849" s="72"/>
      <c r="Q849" s="72"/>
      <c r="R849" s="30"/>
      <c r="S849" s="30"/>
      <c r="T849" s="30"/>
      <c r="V849" s="77"/>
      <c r="W849" s="65"/>
      <c r="AE849" s="41"/>
      <c r="AH849" s="41"/>
      <c r="AI849" s="41"/>
      <c r="AK849" s="87"/>
    </row>
    <row r="850" spans="1:40">
      <c r="A850" s="45"/>
      <c r="B850" s="44"/>
      <c r="C850" s="44"/>
      <c r="D850" s="44"/>
      <c r="E850" s="44"/>
      <c r="F850" s="38"/>
      <c r="G850" s="38"/>
      <c r="H850" s="38"/>
      <c r="I850" s="59"/>
      <c r="J850" s="26"/>
      <c r="K850" s="26"/>
      <c r="L850" s="45"/>
      <c r="M850" s="38"/>
      <c r="N850" s="38"/>
      <c r="O850" s="85"/>
      <c r="P850" s="72"/>
      <c r="Q850" s="72"/>
      <c r="R850" s="30"/>
      <c r="S850" s="30"/>
      <c r="T850" s="30"/>
      <c r="V850" s="77"/>
      <c r="W850" s="65"/>
      <c r="AE850" s="41"/>
      <c r="AH850" s="41"/>
      <c r="AI850" s="41"/>
      <c r="AK850" s="87"/>
    </row>
    <row r="851" spans="1:40">
      <c r="A851" s="45"/>
      <c r="B851" s="44"/>
      <c r="C851" s="44"/>
      <c r="D851" s="44"/>
      <c r="E851" s="44"/>
      <c r="F851" s="38"/>
      <c r="G851" s="38"/>
      <c r="H851" s="38"/>
      <c r="I851" s="59"/>
      <c r="J851" s="26"/>
      <c r="K851" s="26"/>
      <c r="L851" s="45"/>
      <c r="M851" s="38"/>
      <c r="N851" s="38"/>
      <c r="O851" s="85"/>
      <c r="P851" s="72"/>
      <c r="Q851" s="72"/>
      <c r="R851" s="30"/>
      <c r="S851" s="30"/>
      <c r="T851" s="30"/>
      <c r="V851" s="77"/>
      <c r="W851" s="65"/>
      <c r="AE851" s="41"/>
      <c r="AH851" s="41"/>
      <c r="AI851" s="41"/>
      <c r="AK851" s="87"/>
    </row>
    <row r="852" spans="1:40">
      <c r="A852" s="45"/>
      <c r="B852" s="44"/>
      <c r="C852" s="44"/>
      <c r="D852" s="44"/>
      <c r="E852" s="44"/>
      <c r="F852" s="38"/>
      <c r="G852" s="38"/>
      <c r="H852" s="38"/>
      <c r="I852" s="59"/>
      <c r="J852" s="26"/>
      <c r="K852" s="26"/>
      <c r="L852" s="45"/>
      <c r="M852" s="38"/>
      <c r="N852" s="38"/>
      <c r="O852" s="85"/>
      <c r="P852" s="72"/>
      <c r="Q852" s="72"/>
      <c r="R852" s="30"/>
      <c r="S852" s="30"/>
      <c r="T852" s="30"/>
      <c r="V852" s="77"/>
      <c r="W852" s="65"/>
      <c r="AE852" s="41"/>
      <c r="AH852" s="41"/>
      <c r="AI852" s="41"/>
      <c r="AK852" s="87"/>
    </row>
    <row r="853" spans="1:40">
      <c r="A853" s="45"/>
      <c r="B853" s="44"/>
      <c r="C853" s="44"/>
      <c r="D853" s="44"/>
      <c r="E853" s="44"/>
      <c r="F853" s="38"/>
      <c r="G853" s="38"/>
      <c r="H853" s="38"/>
      <c r="I853" s="59"/>
      <c r="J853" s="26"/>
      <c r="K853" s="26"/>
      <c r="L853" s="45"/>
      <c r="M853" s="38"/>
      <c r="N853" s="38"/>
      <c r="O853" s="85"/>
      <c r="P853" s="72"/>
      <c r="Q853" s="72"/>
      <c r="R853" s="30"/>
      <c r="S853" s="30"/>
      <c r="T853" s="30"/>
      <c r="V853" s="77"/>
      <c r="W853" s="65"/>
      <c r="AE853" s="41"/>
      <c r="AH853" s="41"/>
      <c r="AI853" s="41"/>
      <c r="AK853" s="87"/>
    </row>
    <row r="854" spans="1:40">
      <c r="A854" s="45"/>
      <c r="B854" s="44"/>
      <c r="C854" s="44"/>
      <c r="D854" s="44"/>
      <c r="E854" s="44"/>
      <c r="F854" s="38"/>
      <c r="G854" s="38"/>
      <c r="H854" s="38"/>
      <c r="I854" s="59"/>
      <c r="J854" s="26"/>
      <c r="K854" s="26"/>
      <c r="L854" s="45"/>
      <c r="M854" s="38"/>
      <c r="N854" s="38"/>
      <c r="O854" s="85"/>
      <c r="P854" s="72"/>
      <c r="Q854" s="72"/>
      <c r="R854" s="30"/>
      <c r="S854" s="30"/>
      <c r="T854" s="30"/>
      <c r="V854" s="77"/>
      <c r="W854" s="65"/>
      <c r="AE854" s="41"/>
      <c r="AH854" s="41"/>
      <c r="AI854" s="41"/>
      <c r="AK854" s="87"/>
    </row>
    <row r="855" spans="1:40">
      <c r="A855" s="45"/>
      <c r="B855" s="44"/>
      <c r="C855" s="44"/>
      <c r="D855" s="44"/>
      <c r="E855" s="44"/>
      <c r="F855" s="38"/>
      <c r="G855" s="38"/>
      <c r="H855" s="38"/>
      <c r="I855" s="59"/>
      <c r="J855" s="26"/>
      <c r="K855" s="26"/>
      <c r="L855" s="45"/>
      <c r="M855" s="38"/>
      <c r="N855" s="38"/>
      <c r="O855" s="85"/>
      <c r="P855" s="72"/>
      <c r="Q855" s="72"/>
      <c r="R855" s="30"/>
      <c r="S855" s="30"/>
      <c r="T855" s="30"/>
      <c r="V855" s="77"/>
      <c r="W855" s="65"/>
      <c r="AE855" s="41"/>
      <c r="AH855" s="41"/>
      <c r="AI855" s="41"/>
      <c r="AK855" s="87"/>
    </row>
    <row r="856" spans="1:40">
      <c r="A856" s="45"/>
      <c r="B856" s="44"/>
      <c r="C856" s="44"/>
      <c r="D856" s="44"/>
      <c r="E856" s="44"/>
      <c r="F856" s="38"/>
      <c r="G856" s="38"/>
      <c r="H856" s="38"/>
      <c r="I856" s="59"/>
      <c r="J856" s="26"/>
      <c r="K856" s="26"/>
      <c r="L856" s="45"/>
      <c r="M856" s="38"/>
      <c r="N856" s="38"/>
      <c r="O856" s="85"/>
      <c r="P856" s="72"/>
      <c r="Q856" s="72"/>
      <c r="R856" s="30"/>
      <c r="S856" s="30"/>
      <c r="T856" s="30"/>
      <c r="V856" s="77"/>
      <c r="W856" s="65"/>
      <c r="AE856" s="41"/>
      <c r="AH856" s="41"/>
      <c r="AI856" s="41"/>
      <c r="AK856" s="87"/>
    </row>
    <row r="857" spans="1:40">
      <c r="A857" s="45"/>
      <c r="B857" s="44"/>
      <c r="C857" s="44"/>
      <c r="D857" s="44"/>
      <c r="E857" s="44"/>
      <c r="F857" s="38"/>
      <c r="G857" s="38"/>
      <c r="H857" s="38"/>
      <c r="I857" s="59"/>
      <c r="J857" s="26"/>
      <c r="K857" s="26"/>
      <c r="L857" s="45"/>
      <c r="M857" s="38"/>
      <c r="N857" s="38"/>
      <c r="O857" s="85"/>
      <c r="P857" s="72"/>
      <c r="Q857" s="72"/>
      <c r="R857" s="30"/>
      <c r="S857" s="30"/>
      <c r="T857" s="30"/>
      <c r="V857" s="77"/>
      <c r="W857" s="65"/>
      <c r="AE857" s="41"/>
      <c r="AH857" s="41"/>
      <c r="AI857" s="41"/>
      <c r="AK857" s="87"/>
    </row>
    <row r="858" spans="1:40">
      <c r="A858" s="45"/>
      <c r="B858" s="44"/>
      <c r="C858" s="44"/>
      <c r="D858" s="44"/>
      <c r="E858" s="44"/>
      <c r="F858" s="38"/>
      <c r="G858" s="38"/>
      <c r="H858" s="38"/>
      <c r="I858" s="59"/>
      <c r="J858" s="26"/>
      <c r="K858" s="26"/>
      <c r="L858" s="45"/>
      <c r="M858" s="38"/>
      <c r="N858" s="38"/>
      <c r="O858" s="85"/>
      <c r="P858" s="72"/>
      <c r="Q858" s="72"/>
      <c r="R858" s="30"/>
      <c r="S858" s="30"/>
      <c r="T858" s="30"/>
      <c r="V858" s="77"/>
      <c r="W858" s="65"/>
      <c r="AE858" s="41"/>
      <c r="AH858" s="41"/>
      <c r="AI858" s="41"/>
      <c r="AK858" s="87"/>
    </row>
    <row r="859" spans="1:40">
      <c r="A859" s="45"/>
      <c r="B859" s="44"/>
      <c r="C859" s="44"/>
      <c r="D859" s="44"/>
      <c r="E859" s="44"/>
      <c r="F859" s="38"/>
      <c r="G859" s="38"/>
      <c r="H859" s="38"/>
      <c r="I859" s="59"/>
      <c r="J859" s="26"/>
      <c r="K859" s="26"/>
      <c r="L859" s="45"/>
      <c r="M859" s="38"/>
      <c r="N859" s="38"/>
      <c r="O859" s="85"/>
      <c r="P859" s="72"/>
      <c r="Q859" s="72"/>
      <c r="R859" s="30"/>
      <c r="S859" s="30"/>
      <c r="T859" s="30"/>
      <c r="V859" s="77"/>
      <c r="W859" s="65"/>
      <c r="AE859" s="41"/>
      <c r="AH859" s="41"/>
      <c r="AI859" s="41"/>
      <c r="AK859" s="87"/>
    </row>
    <row r="860" spans="1:40">
      <c r="A860" s="45"/>
      <c r="B860" s="44"/>
      <c r="C860" s="44"/>
      <c r="D860" s="44"/>
      <c r="E860" s="44"/>
      <c r="F860" s="38"/>
      <c r="G860" s="38"/>
      <c r="H860" s="38"/>
      <c r="I860" s="59"/>
      <c r="J860" s="26"/>
      <c r="K860" s="26"/>
      <c r="L860" s="45"/>
      <c r="M860" s="38"/>
      <c r="N860" s="38"/>
      <c r="O860" s="85"/>
      <c r="P860" s="72"/>
      <c r="Q860" s="72"/>
      <c r="R860" s="30"/>
      <c r="S860" s="30"/>
      <c r="T860" s="30"/>
      <c r="V860" s="77"/>
      <c r="W860" s="65"/>
      <c r="AE860" s="41"/>
      <c r="AH860" s="41"/>
      <c r="AI860" s="41"/>
      <c r="AK860" s="87"/>
    </row>
    <row r="861" spans="1:40">
      <c r="A861" s="45"/>
      <c r="B861" s="44"/>
      <c r="C861" s="44"/>
      <c r="D861" s="44"/>
      <c r="E861" s="44"/>
      <c r="F861" s="38"/>
      <c r="G861" s="38"/>
      <c r="H861" s="38"/>
      <c r="I861" s="59"/>
      <c r="J861" s="26"/>
      <c r="K861" s="26"/>
      <c r="L861" s="45"/>
      <c r="M861" s="38"/>
      <c r="N861" s="38"/>
      <c r="O861" s="85"/>
      <c r="P861" s="72"/>
      <c r="Q861" s="72"/>
      <c r="R861" s="30"/>
      <c r="S861" s="30"/>
      <c r="T861" s="30"/>
      <c r="V861" s="77"/>
      <c r="W861" s="65"/>
      <c r="AE861" s="41"/>
      <c r="AH861" s="41"/>
      <c r="AI861" s="41"/>
      <c r="AK861" s="87"/>
      <c r="AN861" s="70"/>
    </row>
    <row r="862" spans="1:40">
      <c r="A862" s="45"/>
      <c r="B862" s="44"/>
      <c r="C862" s="44"/>
      <c r="D862" s="44"/>
      <c r="E862" s="44"/>
      <c r="F862" s="38"/>
      <c r="G862" s="38"/>
      <c r="H862" s="38"/>
      <c r="I862" s="59"/>
      <c r="J862" s="26"/>
      <c r="K862" s="26"/>
      <c r="L862" s="45"/>
      <c r="M862" s="38"/>
      <c r="N862" s="38"/>
      <c r="O862" s="85"/>
      <c r="P862" s="72"/>
      <c r="Q862" s="72"/>
      <c r="R862" s="30"/>
      <c r="S862" s="30"/>
      <c r="T862" s="30"/>
      <c r="V862" s="77"/>
      <c r="W862" s="65"/>
      <c r="AE862" s="41"/>
      <c r="AH862" s="41"/>
      <c r="AI862" s="41"/>
      <c r="AJ862" s="81"/>
      <c r="AK862" s="87"/>
      <c r="AN862" s="70"/>
    </row>
    <row r="863" spans="1:40">
      <c r="A863" s="45"/>
      <c r="B863" s="44"/>
      <c r="C863" s="44"/>
      <c r="D863" s="44"/>
      <c r="E863" s="44"/>
      <c r="F863" s="38"/>
      <c r="G863" s="38"/>
      <c r="H863" s="38"/>
      <c r="I863" s="59"/>
      <c r="J863" s="26"/>
      <c r="K863" s="26"/>
      <c r="L863" s="45"/>
      <c r="M863" s="38"/>
      <c r="N863" s="38"/>
      <c r="O863" s="85"/>
      <c r="P863" s="72"/>
      <c r="Q863" s="72"/>
      <c r="R863" s="30"/>
      <c r="S863" s="30"/>
      <c r="T863" s="30"/>
      <c r="V863" s="77"/>
      <c r="W863" s="65"/>
      <c r="AE863" s="41"/>
      <c r="AH863" s="41"/>
      <c r="AI863" s="41"/>
      <c r="AJ863" s="81"/>
      <c r="AK863" s="86"/>
      <c r="AN863" s="70"/>
    </row>
    <row r="864" spans="1:40">
      <c r="A864" s="45"/>
      <c r="B864" s="44"/>
      <c r="C864" s="44"/>
      <c r="D864" s="44"/>
      <c r="E864" s="44"/>
      <c r="F864" s="38"/>
      <c r="G864" s="38"/>
      <c r="H864" s="38"/>
      <c r="I864" s="59"/>
      <c r="J864" s="26"/>
      <c r="K864" s="26"/>
      <c r="L864" s="45"/>
      <c r="M864" s="38"/>
      <c r="N864" s="38"/>
      <c r="O864" s="85"/>
      <c r="P864" s="72"/>
      <c r="Q864" s="72"/>
      <c r="R864" s="30"/>
      <c r="S864" s="30"/>
      <c r="T864" s="30"/>
      <c r="V864" s="77"/>
      <c r="W864" s="65"/>
      <c r="AE864" s="41"/>
      <c r="AH864" s="41"/>
      <c r="AI864" s="41"/>
      <c r="AK864" s="86"/>
    </row>
    <row r="865" spans="1:40">
      <c r="A865" s="45"/>
      <c r="B865" s="44"/>
      <c r="C865" s="44"/>
      <c r="D865" s="44"/>
      <c r="E865" s="44"/>
      <c r="F865" s="38"/>
      <c r="G865" s="38"/>
      <c r="H865" s="38"/>
      <c r="I865" s="59"/>
      <c r="J865" s="26"/>
      <c r="K865" s="26"/>
      <c r="L865" s="45"/>
      <c r="M865" s="38"/>
      <c r="N865" s="38"/>
      <c r="O865" s="85"/>
      <c r="P865" s="72"/>
      <c r="Q865" s="72"/>
      <c r="R865" s="30"/>
      <c r="S865" s="30"/>
      <c r="T865" s="30"/>
      <c r="V865" s="77"/>
      <c r="W865" s="65"/>
      <c r="AE865" s="41"/>
      <c r="AH865" s="41"/>
      <c r="AI865" s="41"/>
      <c r="AK865" s="86"/>
    </row>
    <row r="866" spans="1:40">
      <c r="A866" s="45"/>
      <c r="B866" s="44"/>
      <c r="C866" s="44"/>
      <c r="D866" s="44"/>
      <c r="E866" s="44"/>
      <c r="F866" s="38"/>
      <c r="G866" s="38"/>
      <c r="H866" s="38"/>
      <c r="I866" s="59"/>
      <c r="J866" s="26"/>
      <c r="K866" s="26"/>
      <c r="L866" s="45"/>
      <c r="M866" s="38"/>
      <c r="N866" s="38"/>
      <c r="O866" s="85"/>
      <c r="P866" s="72"/>
      <c r="Q866" s="72"/>
      <c r="R866" s="30"/>
      <c r="S866" s="30"/>
      <c r="T866" s="30"/>
      <c r="V866" s="77"/>
      <c r="W866" s="65"/>
      <c r="AE866" s="41"/>
      <c r="AH866" s="41"/>
      <c r="AI866" s="41"/>
      <c r="AK866" s="86"/>
    </row>
    <row r="867" spans="1:40">
      <c r="A867" s="45"/>
      <c r="B867" s="44"/>
      <c r="C867" s="44"/>
      <c r="D867" s="44"/>
      <c r="E867" s="44"/>
      <c r="F867" s="38"/>
      <c r="G867" s="38"/>
      <c r="H867" s="38"/>
      <c r="I867" s="59"/>
      <c r="J867" s="26"/>
      <c r="K867" s="26"/>
      <c r="L867" s="45"/>
      <c r="M867" s="38"/>
      <c r="N867" s="38"/>
      <c r="O867" s="85"/>
      <c r="P867" s="72"/>
      <c r="Q867" s="72"/>
      <c r="R867" s="30"/>
      <c r="S867" s="30"/>
      <c r="T867" s="30"/>
      <c r="V867" s="77"/>
      <c r="W867" s="65"/>
      <c r="AE867" s="41"/>
      <c r="AH867" s="41"/>
      <c r="AI867" s="41"/>
      <c r="AK867" s="86"/>
    </row>
    <row r="868" spans="1:40">
      <c r="A868" s="45"/>
      <c r="B868" s="44"/>
      <c r="C868" s="44"/>
      <c r="D868" s="44"/>
      <c r="E868" s="44"/>
      <c r="F868" s="38"/>
      <c r="G868" s="38"/>
      <c r="H868" s="38"/>
      <c r="I868" s="59"/>
      <c r="J868" s="26"/>
      <c r="K868" s="26"/>
      <c r="L868" s="45"/>
      <c r="M868" s="38"/>
      <c r="N868" s="38"/>
      <c r="O868" s="85"/>
      <c r="P868" s="72"/>
      <c r="Q868" s="72"/>
      <c r="R868" s="30"/>
      <c r="S868" s="30"/>
      <c r="T868" s="30"/>
      <c r="V868" s="77"/>
      <c r="W868" s="65"/>
      <c r="AE868" s="41"/>
      <c r="AH868" s="41"/>
      <c r="AI868" s="41"/>
      <c r="AK868" s="86"/>
    </row>
    <row r="869" spans="1:40">
      <c r="A869" s="45"/>
      <c r="B869" s="44"/>
      <c r="C869" s="44"/>
      <c r="D869" s="44"/>
      <c r="E869" s="44"/>
      <c r="F869" s="38"/>
      <c r="G869" s="38"/>
      <c r="H869" s="38"/>
      <c r="I869" s="59"/>
      <c r="J869" s="26"/>
      <c r="K869" s="26"/>
      <c r="L869" s="45"/>
      <c r="M869" s="38"/>
      <c r="N869" s="38"/>
      <c r="O869" s="85"/>
      <c r="P869" s="72"/>
      <c r="Q869" s="72"/>
      <c r="R869" s="30"/>
      <c r="S869" s="30"/>
      <c r="T869" s="30"/>
      <c r="V869" s="77"/>
      <c r="W869" s="65"/>
      <c r="AE869" s="41"/>
      <c r="AH869" s="41"/>
      <c r="AI869" s="41"/>
      <c r="AK869" s="86"/>
    </row>
    <row r="870" spans="1:40">
      <c r="A870" s="45"/>
      <c r="B870" s="44"/>
      <c r="C870" s="44"/>
      <c r="D870" s="44"/>
      <c r="E870" s="44"/>
      <c r="F870" s="38"/>
      <c r="G870" s="38"/>
      <c r="H870" s="38"/>
      <c r="I870" s="59"/>
      <c r="J870" s="26"/>
      <c r="K870" s="26"/>
      <c r="L870" s="45"/>
      <c r="M870" s="38"/>
      <c r="N870" s="38"/>
      <c r="O870" s="85"/>
      <c r="P870" s="72"/>
      <c r="Q870" s="72"/>
      <c r="R870" s="30"/>
      <c r="S870" s="30"/>
      <c r="T870" s="30"/>
      <c r="V870" s="77"/>
      <c r="W870" s="65"/>
      <c r="AE870" s="41"/>
      <c r="AH870" s="41"/>
      <c r="AI870" s="41"/>
      <c r="AK870" s="86"/>
    </row>
    <row r="871" spans="1:40">
      <c r="A871" s="45"/>
      <c r="B871" s="44"/>
      <c r="C871" s="44"/>
      <c r="D871" s="44"/>
      <c r="E871" s="44"/>
      <c r="F871" s="38"/>
      <c r="G871" s="38"/>
      <c r="H871" s="38"/>
      <c r="I871" s="59"/>
      <c r="J871" s="26"/>
      <c r="K871" s="26"/>
      <c r="L871" s="45"/>
      <c r="M871" s="38"/>
      <c r="N871" s="38"/>
      <c r="O871" s="85"/>
      <c r="P871" s="72"/>
      <c r="Q871" s="72"/>
      <c r="R871" s="30"/>
      <c r="S871" s="30"/>
      <c r="T871" s="30"/>
      <c r="V871" s="77"/>
      <c r="W871" s="65"/>
      <c r="AE871" s="41"/>
      <c r="AH871" s="41"/>
      <c r="AI871" s="41"/>
      <c r="AK871" s="86"/>
    </row>
    <row r="872" spans="1:40">
      <c r="A872" s="45"/>
      <c r="B872" s="44"/>
      <c r="C872" s="44"/>
      <c r="D872" s="44"/>
      <c r="E872" s="44"/>
      <c r="F872" s="38"/>
      <c r="G872" s="38"/>
      <c r="H872" s="38"/>
      <c r="I872" s="59"/>
      <c r="J872" s="26"/>
      <c r="K872" s="26"/>
      <c r="L872" s="45"/>
      <c r="M872" s="38"/>
      <c r="N872" s="38"/>
      <c r="O872" s="85"/>
      <c r="P872" s="72"/>
      <c r="Q872" s="72"/>
      <c r="R872" s="30"/>
      <c r="S872" s="30"/>
      <c r="T872" s="30"/>
      <c r="V872" s="77"/>
      <c r="W872" s="65"/>
      <c r="AE872" s="41"/>
      <c r="AH872" s="41"/>
      <c r="AI872" s="41"/>
      <c r="AK872" s="86"/>
    </row>
    <row r="873" spans="1:40">
      <c r="A873" s="45"/>
      <c r="B873" s="44"/>
      <c r="C873" s="44"/>
      <c r="D873" s="44"/>
      <c r="E873" s="44"/>
      <c r="F873" s="38"/>
      <c r="G873" s="38"/>
      <c r="H873" s="38"/>
      <c r="I873" s="59"/>
      <c r="J873" s="26"/>
      <c r="K873" s="26"/>
      <c r="L873" s="45"/>
      <c r="M873" s="38"/>
      <c r="N873" s="38"/>
      <c r="O873" s="85"/>
      <c r="P873" s="72"/>
      <c r="Q873" s="72"/>
      <c r="R873" s="30"/>
      <c r="S873" s="30"/>
      <c r="T873" s="30"/>
      <c r="V873" s="77"/>
      <c r="W873" s="65"/>
      <c r="AE873" s="41"/>
      <c r="AH873" s="41"/>
      <c r="AI873" s="41"/>
      <c r="AK873" s="86"/>
    </row>
    <row r="874" spans="1:40">
      <c r="A874" s="45"/>
      <c r="B874" s="44"/>
      <c r="C874" s="44"/>
      <c r="D874" s="44"/>
      <c r="E874" s="44"/>
      <c r="F874" s="38"/>
      <c r="G874" s="38"/>
      <c r="H874" s="38"/>
      <c r="I874" s="59"/>
      <c r="J874" s="26"/>
      <c r="K874" s="26"/>
      <c r="L874" s="45"/>
      <c r="M874" s="38"/>
      <c r="N874" s="38"/>
      <c r="O874" s="85"/>
      <c r="P874" s="72"/>
      <c r="Q874" s="72"/>
      <c r="R874" s="30"/>
      <c r="S874" s="30"/>
      <c r="T874" s="30"/>
      <c r="V874" s="77"/>
      <c r="W874" s="65"/>
      <c r="AE874" s="41"/>
      <c r="AH874" s="41"/>
      <c r="AI874" s="41"/>
      <c r="AK874" s="86"/>
    </row>
    <row r="875" spans="1:40">
      <c r="A875" s="45"/>
      <c r="B875" s="44"/>
      <c r="C875" s="44"/>
      <c r="D875" s="44"/>
      <c r="E875" s="44"/>
      <c r="F875" s="38"/>
      <c r="G875" s="38"/>
      <c r="H875" s="38"/>
      <c r="I875" s="59"/>
      <c r="J875" s="26"/>
      <c r="K875" s="26"/>
      <c r="L875" s="45"/>
      <c r="M875" s="38"/>
      <c r="N875" s="38"/>
      <c r="O875" s="85"/>
      <c r="P875" s="72"/>
      <c r="Q875" s="72"/>
      <c r="R875" s="30"/>
      <c r="S875" s="30"/>
      <c r="T875" s="30"/>
      <c r="V875" s="77"/>
      <c r="W875" s="65"/>
      <c r="AE875" s="41"/>
      <c r="AH875" s="41"/>
      <c r="AI875" s="41"/>
      <c r="AK875" s="86"/>
    </row>
    <row r="876" spans="1:40">
      <c r="A876" s="45"/>
      <c r="B876" s="44"/>
      <c r="C876" s="44"/>
      <c r="D876" s="44"/>
      <c r="E876" s="44"/>
      <c r="F876" s="38"/>
      <c r="G876" s="38"/>
      <c r="H876" s="38"/>
      <c r="I876" s="59"/>
      <c r="J876" s="26"/>
      <c r="K876" s="26"/>
      <c r="L876" s="45"/>
      <c r="M876" s="38"/>
      <c r="N876" s="38"/>
      <c r="O876" s="85"/>
      <c r="P876" s="72"/>
      <c r="Q876" s="72"/>
      <c r="R876" s="30"/>
      <c r="S876" s="30"/>
      <c r="T876" s="30"/>
      <c r="V876" s="77"/>
      <c r="W876" s="65"/>
      <c r="AE876" s="41"/>
      <c r="AH876" s="41"/>
      <c r="AI876" s="41"/>
      <c r="AK876" s="86"/>
    </row>
    <row r="877" spans="1:40">
      <c r="A877" s="45"/>
      <c r="B877" s="44"/>
      <c r="C877" s="44"/>
      <c r="D877" s="44"/>
      <c r="E877" s="44"/>
      <c r="F877" s="38"/>
      <c r="G877" s="38"/>
      <c r="H877" s="38"/>
      <c r="I877" s="59"/>
      <c r="J877" s="26"/>
      <c r="K877" s="26"/>
      <c r="L877" s="45"/>
      <c r="M877" s="38"/>
      <c r="N877" s="38"/>
      <c r="O877" s="85"/>
      <c r="P877" s="72"/>
      <c r="Q877" s="72"/>
      <c r="R877" s="30"/>
      <c r="S877" s="30"/>
      <c r="T877" s="30"/>
      <c r="V877" s="77"/>
      <c r="W877" s="65"/>
      <c r="AE877" s="41"/>
      <c r="AH877" s="41"/>
      <c r="AI877" s="41"/>
      <c r="AK877" s="86"/>
    </row>
    <row r="878" spans="1:40">
      <c r="A878" s="45"/>
      <c r="B878" s="44"/>
      <c r="C878" s="44"/>
      <c r="D878" s="44"/>
      <c r="E878" s="44"/>
      <c r="F878" s="38"/>
      <c r="G878" s="38"/>
      <c r="H878" s="38"/>
      <c r="I878" s="59"/>
      <c r="J878" s="26"/>
      <c r="K878" s="26"/>
      <c r="L878" s="45"/>
      <c r="M878" s="38"/>
      <c r="N878" s="38"/>
      <c r="O878" s="85"/>
      <c r="P878" s="72"/>
      <c r="Q878" s="72"/>
      <c r="R878" s="30"/>
      <c r="S878" s="30"/>
      <c r="T878" s="30"/>
      <c r="V878" s="77"/>
      <c r="W878" s="65"/>
      <c r="AE878" s="41"/>
      <c r="AH878" s="41"/>
      <c r="AI878" s="41"/>
      <c r="AK878" s="86"/>
    </row>
    <row r="879" spans="1:40">
      <c r="A879" s="45"/>
      <c r="B879" s="44"/>
      <c r="C879" s="44"/>
      <c r="D879" s="44"/>
      <c r="E879" s="44"/>
      <c r="F879" s="38"/>
      <c r="G879" s="38"/>
      <c r="H879" s="38"/>
      <c r="I879" s="59"/>
      <c r="J879" s="26"/>
      <c r="K879" s="26"/>
      <c r="L879" s="45"/>
      <c r="M879" s="38"/>
      <c r="N879" s="38"/>
      <c r="O879" s="85"/>
      <c r="P879" s="72"/>
      <c r="Q879" s="72"/>
      <c r="R879" s="30"/>
      <c r="S879" s="30"/>
      <c r="T879" s="30"/>
      <c r="V879" s="77"/>
      <c r="W879" s="65"/>
      <c r="AE879" s="41"/>
      <c r="AH879" s="41"/>
      <c r="AI879" s="41"/>
      <c r="AK879" s="86"/>
    </row>
    <row r="880" spans="1:40">
      <c r="A880" s="45"/>
      <c r="B880" s="44"/>
      <c r="C880" s="44"/>
      <c r="D880" s="44"/>
      <c r="E880" s="44"/>
      <c r="F880" s="38"/>
      <c r="G880" s="38"/>
      <c r="H880" s="38"/>
      <c r="I880" s="59"/>
      <c r="J880" s="26"/>
      <c r="K880" s="26"/>
      <c r="L880" s="45"/>
      <c r="M880" s="38"/>
      <c r="N880" s="38"/>
      <c r="O880" s="85"/>
      <c r="P880" s="72"/>
      <c r="Q880" s="72"/>
      <c r="R880" s="30"/>
      <c r="S880" s="30"/>
      <c r="T880" s="30"/>
      <c r="V880" s="77"/>
      <c r="W880" s="65"/>
      <c r="AE880" s="41"/>
      <c r="AH880" s="41"/>
      <c r="AI880" s="41"/>
      <c r="AK880" s="86"/>
      <c r="AN880" s="70"/>
    </row>
    <row r="881" spans="1:40">
      <c r="A881" s="45"/>
      <c r="B881" s="44"/>
      <c r="C881" s="44"/>
      <c r="D881" s="44"/>
      <c r="E881" s="44"/>
      <c r="F881" s="38"/>
      <c r="G881" s="38"/>
      <c r="H881" s="38"/>
      <c r="I881" s="59"/>
      <c r="J881" s="26"/>
      <c r="K881" s="26"/>
      <c r="L881" s="45"/>
      <c r="M881" s="38"/>
      <c r="N881" s="38"/>
      <c r="O881" s="85"/>
      <c r="P881" s="72"/>
      <c r="Q881" s="72"/>
      <c r="R881" s="30"/>
      <c r="S881" s="30"/>
      <c r="T881" s="30"/>
      <c r="V881" s="77"/>
      <c r="W881" s="65"/>
      <c r="AE881" s="41"/>
      <c r="AH881" s="41"/>
      <c r="AI881" s="41"/>
      <c r="AJ881" s="81"/>
      <c r="AK881" s="86"/>
      <c r="AN881" s="70"/>
    </row>
    <row r="882" spans="1:40">
      <c r="A882" s="45"/>
      <c r="B882" s="44"/>
      <c r="C882" s="44"/>
      <c r="D882" s="44"/>
      <c r="E882" s="44"/>
      <c r="F882" s="38"/>
      <c r="G882" s="38"/>
      <c r="H882" s="38"/>
      <c r="I882" s="59"/>
      <c r="J882" s="26"/>
      <c r="K882" s="26"/>
      <c r="L882" s="45"/>
      <c r="M882" s="38"/>
      <c r="N882" s="38"/>
      <c r="O882" s="85"/>
      <c r="P882" s="72"/>
      <c r="Q882" s="72"/>
      <c r="R882" s="30"/>
      <c r="S882" s="30"/>
      <c r="T882" s="30"/>
      <c r="V882" s="77"/>
      <c r="W882" s="65"/>
      <c r="AE882" s="41"/>
      <c r="AH882" s="41"/>
      <c r="AI882" s="41"/>
      <c r="AJ882" s="81"/>
      <c r="AK882" s="87"/>
      <c r="AN882" s="70"/>
    </row>
    <row r="883" spans="1:40">
      <c r="A883" s="45"/>
      <c r="B883" s="44"/>
      <c r="C883" s="44"/>
      <c r="D883" s="44"/>
      <c r="E883" s="44"/>
      <c r="F883" s="38"/>
      <c r="G883" s="38"/>
      <c r="H883" s="38"/>
      <c r="I883" s="59"/>
      <c r="J883" s="26"/>
      <c r="K883" s="26"/>
      <c r="L883" s="45"/>
      <c r="M883" s="38"/>
      <c r="N883" s="38"/>
      <c r="O883" s="85"/>
      <c r="P883" s="72"/>
      <c r="Q883" s="72"/>
      <c r="R883" s="30"/>
      <c r="S883" s="30"/>
      <c r="T883" s="30"/>
      <c r="V883" s="77"/>
      <c r="W883" s="65"/>
      <c r="AE883" s="41"/>
      <c r="AH883" s="41"/>
      <c r="AI883" s="41"/>
      <c r="AK883" s="87"/>
    </row>
    <row r="884" spans="1:40">
      <c r="A884" s="45"/>
      <c r="B884" s="44"/>
      <c r="C884" s="44"/>
      <c r="D884" s="44"/>
      <c r="E884" s="44"/>
      <c r="F884" s="38"/>
      <c r="G884" s="38"/>
      <c r="H884" s="38"/>
      <c r="I884" s="59"/>
      <c r="J884" s="26"/>
      <c r="K884" s="26"/>
      <c r="L884" s="45"/>
      <c r="M884" s="38"/>
      <c r="N884" s="38"/>
      <c r="O884" s="85"/>
      <c r="P884" s="72"/>
      <c r="Q884" s="72"/>
      <c r="R884" s="30"/>
      <c r="S884" s="30"/>
      <c r="T884" s="30"/>
      <c r="V884" s="77"/>
      <c r="W884" s="65"/>
      <c r="AE884" s="41"/>
      <c r="AH884" s="41"/>
      <c r="AI884" s="41"/>
      <c r="AK884" s="87"/>
    </row>
    <row r="885" spans="1:40">
      <c r="A885" s="45"/>
      <c r="B885" s="44"/>
      <c r="C885" s="44"/>
      <c r="D885" s="44"/>
      <c r="E885" s="44"/>
      <c r="F885" s="38"/>
      <c r="G885" s="38"/>
      <c r="H885" s="38"/>
      <c r="I885" s="59"/>
      <c r="J885" s="26"/>
      <c r="K885" s="26"/>
      <c r="L885" s="45"/>
      <c r="M885" s="38"/>
      <c r="N885" s="38"/>
      <c r="O885" s="85"/>
      <c r="P885" s="72"/>
      <c r="Q885" s="72"/>
      <c r="R885" s="30"/>
      <c r="S885" s="30"/>
      <c r="T885" s="30"/>
      <c r="V885" s="77"/>
      <c r="W885" s="65"/>
      <c r="AE885" s="41"/>
      <c r="AH885" s="41"/>
      <c r="AI885" s="41"/>
      <c r="AK885" s="87"/>
    </row>
    <row r="886" spans="1:40">
      <c r="A886" s="45"/>
      <c r="B886" s="44"/>
      <c r="C886" s="44"/>
      <c r="D886" s="44"/>
      <c r="E886" s="44"/>
      <c r="F886" s="38"/>
      <c r="G886" s="38"/>
      <c r="H886" s="38"/>
      <c r="I886" s="59"/>
      <c r="J886" s="26"/>
      <c r="K886" s="26"/>
      <c r="L886" s="45"/>
      <c r="M886" s="38"/>
      <c r="N886" s="38"/>
      <c r="O886" s="85"/>
      <c r="P886" s="72"/>
      <c r="Q886" s="72"/>
      <c r="R886" s="30"/>
      <c r="S886" s="30"/>
      <c r="T886" s="30"/>
      <c r="V886" s="77"/>
      <c r="W886" s="65"/>
      <c r="AE886" s="41"/>
      <c r="AH886" s="41"/>
      <c r="AI886" s="41"/>
      <c r="AK886" s="87"/>
    </row>
    <row r="887" spans="1:40">
      <c r="A887" s="45"/>
      <c r="B887" s="44"/>
      <c r="C887" s="44"/>
      <c r="D887" s="44"/>
      <c r="E887" s="44"/>
      <c r="F887" s="38"/>
      <c r="G887" s="38"/>
      <c r="H887" s="38"/>
      <c r="I887" s="59"/>
      <c r="J887" s="26"/>
      <c r="K887" s="26"/>
      <c r="L887" s="45"/>
      <c r="M887" s="38"/>
      <c r="N887" s="38"/>
      <c r="O887" s="85"/>
      <c r="P887" s="72"/>
      <c r="Q887" s="72"/>
      <c r="R887" s="30"/>
      <c r="S887" s="30"/>
      <c r="T887" s="30"/>
      <c r="V887" s="77"/>
      <c r="W887" s="65"/>
      <c r="AE887" s="41"/>
      <c r="AH887" s="41"/>
      <c r="AI887" s="41"/>
      <c r="AK887" s="87"/>
    </row>
    <row r="888" spans="1:40">
      <c r="A888" s="45"/>
      <c r="B888" s="44"/>
      <c r="C888" s="44"/>
      <c r="D888" s="44"/>
      <c r="E888" s="44"/>
      <c r="F888" s="38"/>
      <c r="G888" s="38"/>
      <c r="H888" s="38"/>
      <c r="I888" s="59"/>
      <c r="J888" s="26"/>
      <c r="K888" s="26"/>
      <c r="L888" s="45"/>
      <c r="M888" s="38"/>
      <c r="N888" s="38"/>
      <c r="O888" s="85"/>
      <c r="P888" s="72"/>
      <c r="Q888" s="72"/>
      <c r="R888" s="30"/>
      <c r="S888" s="30"/>
      <c r="T888" s="30"/>
      <c r="V888" s="77"/>
      <c r="W888" s="65"/>
      <c r="AE888" s="41"/>
      <c r="AH888" s="41"/>
      <c r="AI888" s="41"/>
      <c r="AK888" s="87"/>
    </row>
    <row r="889" spans="1:40">
      <c r="A889" s="45"/>
      <c r="B889" s="44"/>
      <c r="C889" s="44"/>
      <c r="D889" s="44"/>
      <c r="E889" s="44"/>
      <c r="F889" s="38"/>
      <c r="G889" s="38"/>
      <c r="H889" s="38"/>
      <c r="I889" s="59"/>
      <c r="J889" s="26"/>
      <c r="K889" s="26"/>
      <c r="L889" s="45"/>
      <c r="M889" s="38"/>
      <c r="N889" s="38"/>
      <c r="O889" s="85"/>
      <c r="P889" s="72"/>
      <c r="Q889" s="72"/>
      <c r="R889" s="30"/>
      <c r="S889" s="30"/>
      <c r="T889" s="30"/>
      <c r="V889" s="77"/>
      <c r="W889" s="65"/>
      <c r="AE889" s="41"/>
      <c r="AH889" s="41"/>
      <c r="AI889" s="41"/>
      <c r="AK889" s="87"/>
    </row>
    <row r="890" spans="1:40">
      <c r="A890" s="45"/>
      <c r="B890" s="44"/>
      <c r="C890" s="44"/>
      <c r="D890" s="44"/>
      <c r="E890" s="44"/>
      <c r="F890" s="38"/>
      <c r="G890" s="38"/>
      <c r="H890" s="38"/>
      <c r="I890" s="59"/>
      <c r="J890" s="26"/>
      <c r="K890" s="26"/>
      <c r="L890" s="45"/>
      <c r="M890" s="38"/>
      <c r="N890" s="38"/>
      <c r="O890" s="85"/>
      <c r="P890" s="72"/>
      <c r="Q890" s="72"/>
      <c r="R890" s="30"/>
      <c r="S890" s="30"/>
      <c r="T890" s="30"/>
      <c r="V890" s="77"/>
      <c r="W890" s="65"/>
      <c r="AE890" s="41"/>
      <c r="AH890" s="41"/>
      <c r="AI890" s="41"/>
      <c r="AK890" s="87"/>
    </row>
    <row r="891" spans="1:40">
      <c r="A891" s="45"/>
      <c r="B891" s="44"/>
      <c r="C891" s="44"/>
      <c r="D891" s="44"/>
      <c r="E891" s="44"/>
      <c r="F891" s="38"/>
      <c r="G891" s="38"/>
      <c r="H891" s="38"/>
      <c r="I891" s="59"/>
      <c r="J891" s="26"/>
      <c r="K891" s="26"/>
      <c r="L891" s="45"/>
      <c r="M891" s="74"/>
      <c r="N891" s="74"/>
      <c r="O891" s="85"/>
      <c r="P891" s="72"/>
      <c r="Q891" s="72"/>
      <c r="R891" s="30"/>
      <c r="S891" s="30"/>
      <c r="T891" s="30"/>
      <c r="V891" s="77"/>
      <c r="W891" s="65"/>
      <c r="AE891" s="41"/>
      <c r="AH891" s="41"/>
      <c r="AI891" s="41"/>
      <c r="AK891" s="87"/>
    </row>
    <row r="892" spans="1:40">
      <c r="A892" s="45"/>
      <c r="B892" s="44"/>
      <c r="C892" s="44"/>
      <c r="D892" s="44"/>
      <c r="E892" s="44"/>
      <c r="F892" s="38"/>
      <c r="G892" s="38"/>
      <c r="H892" s="38"/>
      <c r="I892" s="59"/>
      <c r="J892" s="26"/>
      <c r="K892" s="26"/>
      <c r="L892" s="45"/>
      <c r="M892" s="38"/>
      <c r="N892" s="38"/>
      <c r="O892" s="85"/>
      <c r="P892" s="72"/>
      <c r="Q892" s="72"/>
      <c r="R892" s="30"/>
      <c r="S892" s="30"/>
      <c r="T892" s="30"/>
      <c r="V892" s="77"/>
      <c r="W892" s="65"/>
      <c r="AE892" s="41"/>
      <c r="AH892" s="41"/>
      <c r="AI892" s="41"/>
      <c r="AK892" s="87"/>
    </row>
    <row r="893" spans="1:40">
      <c r="A893" s="45"/>
      <c r="B893" s="44"/>
      <c r="C893" s="44"/>
      <c r="D893" s="44"/>
      <c r="E893" s="44"/>
      <c r="F893" s="38"/>
      <c r="G893" s="38"/>
      <c r="H893" s="38"/>
      <c r="I893" s="59"/>
      <c r="J893" s="26"/>
      <c r="K893" s="26"/>
      <c r="L893" s="45"/>
      <c r="M893" s="38"/>
      <c r="N893" s="38"/>
      <c r="O893" s="85"/>
      <c r="P893" s="72"/>
      <c r="Q893" s="72"/>
      <c r="R893" s="30"/>
      <c r="S893" s="30"/>
      <c r="T893" s="30"/>
      <c r="V893" s="77"/>
      <c r="W893" s="65"/>
      <c r="AE893" s="41"/>
      <c r="AH893" s="41"/>
      <c r="AI893" s="41"/>
      <c r="AK893" s="87"/>
    </row>
    <row r="894" spans="1:40">
      <c r="A894" s="45"/>
      <c r="B894" s="44"/>
      <c r="C894" s="44"/>
      <c r="D894" s="44"/>
      <c r="E894" s="44"/>
      <c r="F894" s="38"/>
      <c r="G894" s="38"/>
      <c r="H894" s="38"/>
      <c r="I894" s="59"/>
      <c r="J894" s="26"/>
      <c r="K894" s="26"/>
      <c r="L894" s="45"/>
      <c r="M894" s="38"/>
      <c r="N894" s="38"/>
      <c r="O894" s="85"/>
      <c r="P894" s="72"/>
      <c r="Q894" s="72"/>
      <c r="R894" s="30"/>
      <c r="S894" s="30"/>
      <c r="T894" s="30"/>
      <c r="V894" s="77"/>
      <c r="W894" s="65"/>
      <c r="AE894" s="41"/>
      <c r="AH894" s="41"/>
      <c r="AI894" s="41"/>
      <c r="AK894" s="87"/>
    </row>
    <row r="895" spans="1:40">
      <c r="A895" s="45"/>
      <c r="B895" s="44"/>
      <c r="C895" s="44"/>
      <c r="D895" s="44"/>
      <c r="E895" s="44"/>
      <c r="F895" s="38"/>
      <c r="G895" s="38"/>
      <c r="H895" s="38"/>
      <c r="I895" s="59"/>
      <c r="J895" s="26"/>
      <c r="K895" s="26"/>
      <c r="L895" s="45"/>
      <c r="M895" s="38"/>
      <c r="N895" s="38"/>
      <c r="O895" s="85"/>
      <c r="P895" s="72"/>
      <c r="Q895" s="72"/>
      <c r="R895" s="30"/>
      <c r="S895" s="30"/>
      <c r="T895" s="30"/>
      <c r="V895" s="77"/>
      <c r="W895" s="65"/>
      <c r="AE895" s="41"/>
      <c r="AH895" s="41"/>
      <c r="AI895" s="41"/>
      <c r="AK895" s="87"/>
    </row>
    <row r="896" spans="1:40">
      <c r="A896" s="45"/>
      <c r="B896" s="44"/>
      <c r="C896" s="44"/>
      <c r="D896" s="44"/>
      <c r="E896" s="44"/>
      <c r="F896" s="38"/>
      <c r="G896" s="38"/>
      <c r="H896" s="38"/>
      <c r="I896" s="59"/>
      <c r="J896" s="26"/>
      <c r="K896" s="26"/>
      <c r="L896" s="45"/>
      <c r="M896" s="38"/>
      <c r="N896" s="38"/>
      <c r="O896" s="85"/>
      <c r="P896" s="72"/>
      <c r="Q896" s="72"/>
      <c r="R896" s="30"/>
      <c r="S896" s="30"/>
      <c r="T896" s="30"/>
      <c r="V896" s="77"/>
      <c r="W896" s="65"/>
      <c r="AE896" s="41"/>
      <c r="AH896" s="41"/>
      <c r="AI896" s="41"/>
      <c r="AK896" s="87"/>
    </row>
    <row r="897" spans="1:40">
      <c r="A897" s="45"/>
      <c r="B897" s="44"/>
      <c r="C897" s="44"/>
      <c r="D897" s="44"/>
      <c r="E897" s="44"/>
      <c r="F897" s="38"/>
      <c r="G897" s="38"/>
      <c r="H897" s="38"/>
      <c r="I897" s="59"/>
      <c r="J897" s="26"/>
      <c r="K897" s="26"/>
      <c r="L897" s="45"/>
      <c r="M897" s="38"/>
      <c r="N897" s="38"/>
      <c r="O897" s="85"/>
      <c r="P897" s="72"/>
      <c r="Q897" s="72"/>
      <c r="R897" s="30"/>
      <c r="S897" s="30"/>
      <c r="T897" s="30"/>
      <c r="V897" s="77"/>
      <c r="W897" s="65"/>
      <c r="AE897" s="41"/>
      <c r="AH897" s="41"/>
      <c r="AI897" s="41"/>
      <c r="AK897" s="87"/>
    </row>
    <row r="898" spans="1:40">
      <c r="A898" s="45"/>
      <c r="B898" s="44"/>
      <c r="C898" s="44"/>
      <c r="D898" s="44"/>
      <c r="E898" s="44"/>
      <c r="F898" s="38"/>
      <c r="G898" s="38"/>
      <c r="H898" s="38"/>
      <c r="I898" s="59"/>
      <c r="J898" s="26"/>
      <c r="K898" s="26"/>
      <c r="L898" s="45"/>
      <c r="M898" s="38"/>
      <c r="N898" s="38"/>
      <c r="O898" s="85"/>
      <c r="P898" s="72"/>
      <c r="Q898" s="72"/>
      <c r="R898" s="30"/>
      <c r="S898" s="30"/>
      <c r="T898" s="30"/>
      <c r="V898" s="77"/>
      <c r="W898" s="65"/>
      <c r="AE898" s="41"/>
      <c r="AH898" s="41"/>
      <c r="AI898" s="41"/>
      <c r="AK898" s="87"/>
    </row>
    <row r="899" spans="1:40">
      <c r="A899" s="45"/>
      <c r="B899" s="44"/>
      <c r="C899" s="44"/>
      <c r="D899" s="44"/>
      <c r="E899" s="44"/>
      <c r="F899" s="38"/>
      <c r="G899" s="38"/>
      <c r="H899" s="38"/>
      <c r="I899" s="59"/>
      <c r="J899" s="26"/>
      <c r="K899" s="26"/>
      <c r="L899" s="45"/>
      <c r="M899" s="38"/>
      <c r="N899" s="38"/>
      <c r="O899" s="85"/>
      <c r="P899" s="72"/>
      <c r="Q899" s="72"/>
      <c r="R899" s="30"/>
      <c r="S899" s="30"/>
      <c r="T899" s="30"/>
      <c r="V899" s="77"/>
      <c r="W899" s="65"/>
      <c r="AE899" s="41"/>
      <c r="AH899" s="41"/>
      <c r="AI899" s="41"/>
      <c r="AK899" s="87"/>
    </row>
    <row r="900" spans="1:40">
      <c r="A900" s="45"/>
      <c r="B900" s="44"/>
      <c r="C900" s="44"/>
      <c r="D900" s="44"/>
      <c r="E900" s="44"/>
      <c r="F900" s="38"/>
      <c r="G900" s="38"/>
      <c r="H900" s="38"/>
      <c r="I900" s="59"/>
      <c r="J900" s="26"/>
      <c r="K900" s="26"/>
      <c r="L900" s="45"/>
      <c r="M900" s="38"/>
      <c r="N900" s="38"/>
      <c r="O900" s="85"/>
      <c r="P900" s="72"/>
      <c r="Q900" s="72"/>
      <c r="R900" s="30"/>
      <c r="S900" s="30"/>
      <c r="T900" s="30"/>
      <c r="V900" s="77"/>
      <c r="W900" s="65"/>
      <c r="AE900" s="41"/>
      <c r="AH900" s="41"/>
      <c r="AI900" s="41"/>
      <c r="AK900" s="87"/>
    </row>
    <row r="901" spans="1:40">
      <c r="A901" s="45"/>
      <c r="B901" s="44"/>
      <c r="C901" s="44"/>
      <c r="D901" s="44"/>
      <c r="E901" s="44"/>
      <c r="F901" s="38"/>
      <c r="G901" s="38"/>
      <c r="H901" s="38"/>
      <c r="I901" s="59"/>
      <c r="J901" s="26"/>
      <c r="K901" s="26"/>
      <c r="L901" s="45"/>
      <c r="M901" s="38"/>
      <c r="N901" s="38"/>
      <c r="O901" s="85"/>
      <c r="P901" s="72"/>
      <c r="Q901" s="72"/>
      <c r="R901" s="30"/>
      <c r="S901" s="30"/>
      <c r="T901" s="30"/>
      <c r="V901" s="77"/>
      <c r="W901" s="65"/>
      <c r="AE901" s="41"/>
      <c r="AH901" s="41"/>
      <c r="AI901" s="41"/>
      <c r="AK901" s="87"/>
    </row>
    <row r="902" spans="1:40">
      <c r="A902" s="45"/>
      <c r="B902" s="44"/>
      <c r="C902" s="44"/>
      <c r="D902" s="44"/>
      <c r="E902" s="44"/>
      <c r="F902" s="38"/>
      <c r="G902" s="38"/>
      <c r="H902" s="38"/>
      <c r="I902" s="59"/>
      <c r="J902" s="26"/>
      <c r="K902" s="26"/>
      <c r="L902" s="45"/>
      <c r="M902" s="38"/>
      <c r="N902" s="38"/>
      <c r="O902" s="85"/>
      <c r="P902" s="72"/>
      <c r="Q902" s="72"/>
      <c r="R902" s="30"/>
      <c r="S902" s="30"/>
      <c r="T902" s="30"/>
      <c r="V902" s="77"/>
      <c r="W902" s="65"/>
      <c r="AE902" s="41"/>
      <c r="AH902" s="41"/>
      <c r="AI902" s="41"/>
      <c r="AK902" s="87"/>
    </row>
    <row r="903" spans="1:40">
      <c r="A903" s="45"/>
      <c r="B903" s="44"/>
      <c r="C903" s="44"/>
      <c r="D903" s="44"/>
      <c r="E903" s="44"/>
      <c r="F903" s="38"/>
      <c r="G903" s="38"/>
      <c r="H903" s="38"/>
      <c r="I903" s="59"/>
      <c r="J903" s="26"/>
      <c r="K903" s="26"/>
      <c r="L903" s="45"/>
      <c r="M903" s="38"/>
      <c r="N903" s="38"/>
      <c r="O903" s="85"/>
      <c r="P903" s="72"/>
      <c r="Q903" s="72"/>
      <c r="R903" s="30"/>
      <c r="S903" s="30"/>
      <c r="T903" s="30"/>
      <c r="V903" s="77"/>
      <c r="W903" s="65"/>
      <c r="AE903" s="41"/>
      <c r="AH903" s="41"/>
      <c r="AI903" s="41"/>
      <c r="AK903" s="87"/>
      <c r="AN903" s="70"/>
    </row>
    <row r="904" spans="1:40">
      <c r="A904" s="45"/>
      <c r="B904" s="44"/>
      <c r="C904" s="44"/>
      <c r="D904" s="44"/>
      <c r="E904" s="44"/>
      <c r="F904" s="38"/>
      <c r="G904" s="38"/>
      <c r="H904" s="38"/>
      <c r="I904" s="59"/>
      <c r="J904" s="26"/>
      <c r="K904" s="26"/>
      <c r="L904" s="45"/>
      <c r="M904" s="38"/>
      <c r="N904" s="38"/>
      <c r="O904" s="85"/>
      <c r="P904" s="72"/>
      <c r="Q904" s="72"/>
      <c r="R904" s="30"/>
      <c r="S904" s="30"/>
      <c r="T904" s="30"/>
      <c r="V904" s="77"/>
      <c r="W904" s="65"/>
      <c r="AE904" s="41"/>
      <c r="AH904" s="41"/>
      <c r="AI904" s="41"/>
      <c r="AJ904" s="81"/>
      <c r="AK904" s="87"/>
      <c r="AN904" s="70"/>
    </row>
    <row r="905" spans="1:40">
      <c r="A905" s="45"/>
      <c r="B905" s="44"/>
      <c r="C905" s="44"/>
      <c r="D905" s="44"/>
      <c r="E905" s="44"/>
      <c r="F905" s="38"/>
      <c r="G905" s="38"/>
      <c r="H905" s="38"/>
      <c r="I905" s="59"/>
      <c r="J905" s="26"/>
      <c r="K905" s="26"/>
      <c r="L905" s="45"/>
      <c r="M905" s="38"/>
      <c r="N905" s="38"/>
      <c r="O905" s="85"/>
      <c r="P905" s="72"/>
      <c r="Q905" s="72"/>
      <c r="R905" s="30"/>
      <c r="S905" s="30"/>
      <c r="T905" s="30"/>
      <c r="V905" s="77"/>
      <c r="W905" s="65"/>
      <c r="AE905" s="41"/>
      <c r="AH905" s="41"/>
      <c r="AI905" s="41"/>
      <c r="AJ905" s="81"/>
      <c r="AK905" s="87"/>
      <c r="AN905" s="70"/>
    </row>
    <row r="906" spans="1:40">
      <c r="A906" s="45"/>
      <c r="B906" s="44"/>
      <c r="C906" s="44"/>
      <c r="D906" s="44"/>
      <c r="E906" s="44"/>
      <c r="F906" s="38"/>
      <c r="G906" s="38"/>
      <c r="H906" s="38"/>
      <c r="I906" s="59"/>
      <c r="J906" s="26"/>
      <c r="K906" s="26"/>
      <c r="L906" s="45"/>
      <c r="M906" s="38"/>
      <c r="N906" s="38"/>
      <c r="O906" s="85"/>
      <c r="P906" s="72"/>
      <c r="Q906" s="72"/>
      <c r="R906" s="30"/>
      <c r="S906" s="30"/>
      <c r="T906" s="30"/>
      <c r="V906" s="77"/>
      <c r="W906" s="65"/>
      <c r="AE906" s="41"/>
      <c r="AH906" s="41"/>
      <c r="AI906" s="41"/>
      <c r="AK906" s="87"/>
    </row>
    <row r="907" spans="1:40">
      <c r="A907" s="45"/>
      <c r="B907" s="44"/>
      <c r="C907" s="44"/>
      <c r="D907" s="44"/>
      <c r="E907" s="44"/>
      <c r="F907" s="38"/>
      <c r="G907" s="38"/>
      <c r="H907" s="38"/>
      <c r="I907" s="59"/>
      <c r="J907" s="26"/>
      <c r="K907" s="26"/>
      <c r="L907" s="45"/>
      <c r="M907" s="38"/>
      <c r="N907" s="38"/>
      <c r="O907" s="85"/>
      <c r="P907" s="72"/>
      <c r="Q907" s="72"/>
      <c r="R907" s="30"/>
      <c r="S907" s="30"/>
      <c r="T907" s="30"/>
      <c r="V907" s="77"/>
      <c r="W907" s="65"/>
      <c r="AE907" s="41"/>
      <c r="AH907" s="41"/>
      <c r="AI907" s="41"/>
      <c r="AK907" s="87"/>
    </row>
    <row r="908" spans="1:40">
      <c r="A908" s="45"/>
      <c r="B908" s="44"/>
      <c r="C908" s="44"/>
      <c r="D908" s="44"/>
      <c r="E908" s="44"/>
      <c r="F908" s="38"/>
      <c r="G908" s="38"/>
      <c r="H908" s="38"/>
      <c r="I908" s="59"/>
      <c r="J908" s="26"/>
      <c r="K908" s="26"/>
      <c r="L908" s="45"/>
      <c r="M908" s="38"/>
      <c r="N908" s="38"/>
      <c r="O908" s="85"/>
      <c r="P908" s="72"/>
      <c r="Q908" s="72"/>
      <c r="R908" s="30"/>
      <c r="S908" s="30"/>
      <c r="T908" s="30"/>
      <c r="V908" s="77"/>
      <c r="W908" s="65"/>
      <c r="AE908" s="41"/>
      <c r="AH908" s="41"/>
      <c r="AI908" s="41"/>
      <c r="AK908" s="87"/>
    </row>
    <row r="909" spans="1:40">
      <c r="A909" s="45"/>
      <c r="B909" s="44"/>
      <c r="C909" s="44"/>
      <c r="D909" s="44"/>
      <c r="E909" s="44"/>
      <c r="F909" s="38"/>
      <c r="G909" s="38"/>
      <c r="H909" s="38"/>
      <c r="I909" s="59"/>
      <c r="J909" s="26"/>
      <c r="K909" s="26"/>
      <c r="L909" s="45"/>
      <c r="M909" s="38"/>
      <c r="N909" s="38"/>
      <c r="O909" s="85"/>
      <c r="P909" s="72"/>
      <c r="Q909" s="72"/>
      <c r="R909" s="30"/>
      <c r="S909" s="30"/>
      <c r="T909" s="30"/>
      <c r="V909" s="77"/>
      <c r="W909" s="65"/>
      <c r="AE909" s="41"/>
      <c r="AH909" s="41"/>
      <c r="AI909" s="41"/>
      <c r="AK909" s="87"/>
    </row>
    <row r="910" spans="1:40">
      <c r="A910" s="45"/>
      <c r="B910" s="44"/>
      <c r="C910" s="44"/>
      <c r="D910" s="44"/>
      <c r="E910" s="44"/>
      <c r="F910" s="38"/>
      <c r="G910" s="38"/>
      <c r="H910" s="38"/>
      <c r="I910" s="59"/>
      <c r="J910" s="26"/>
      <c r="K910" s="26"/>
      <c r="L910" s="45"/>
      <c r="M910" s="38"/>
      <c r="N910" s="38"/>
      <c r="O910" s="85"/>
      <c r="P910" s="72"/>
      <c r="Q910" s="72"/>
      <c r="R910" s="30"/>
      <c r="S910" s="30"/>
      <c r="T910" s="30"/>
      <c r="V910" s="77"/>
      <c r="W910" s="65"/>
      <c r="AE910" s="41"/>
      <c r="AH910" s="41"/>
      <c r="AI910" s="41"/>
      <c r="AK910" s="87"/>
    </row>
    <row r="911" spans="1:40">
      <c r="A911" s="45"/>
      <c r="B911" s="44"/>
      <c r="C911" s="44"/>
      <c r="D911" s="44"/>
      <c r="E911" s="44"/>
      <c r="F911" s="38"/>
      <c r="G911" s="38"/>
      <c r="H911" s="38"/>
      <c r="I911" s="59"/>
      <c r="J911" s="26"/>
      <c r="K911" s="26"/>
      <c r="L911" s="45"/>
      <c r="M911" s="38"/>
      <c r="N911" s="38"/>
      <c r="O911" s="85"/>
      <c r="P911" s="72"/>
      <c r="Q911" s="72"/>
      <c r="R911" s="30"/>
      <c r="S911" s="30"/>
      <c r="T911" s="30"/>
      <c r="V911" s="77"/>
      <c r="W911" s="65"/>
      <c r="AE911" s="41"/>
      <c r="AH911" s="41"/>
      <c r="AI911" s="41"/>
      <c r="AK911" s="87"/>
    </row>
    <row r="912" spans="1:40">
      <c r="A912" s="45"/>
      <c r="B912" s="44"/>
      <c r="C912" s="44"/>
      <c r="D912" s="44"/>
      <c r="E912" s="44"/>
      <c r="F912" s="38"/>
      <c r="G912" s="38"/>
      <c r="H912" s="38"/>
      <c r="I912" s="59"/>
      <c r="J912" s="26"/>
      <c r="K912" s="26"/>
      <c r="L912" s="45"/>
      <c r="M912" s="38"/>
      <c r="N912" s="38"/>
      <c r="O912" s="85"/>
      <c r="P912" s="72"/>
      <c r="Q912" s="72"/>
      <c r="R912" s="30"/>
      <c r="S912" s="30"/>
      <c r="T912" s="30"/>
      <c r="V912" s="77"/>
      <c r="W912" s="65"/>
      <c r="AE912" s="41"/>
      <c r="AH912" s="41"/>
      <c r="AI912" s="41"/>
      <c r="AK912" s="87"/>
    </row>
    <row r="913" spans="1:37">
      <c r="A913" s="45"/>
      <c r="B913" s="44"/>
      <c r="C913" s="44"/>
      <c r="D913" s="44"/>
      <c r="E913" s="44"/>
      <c r="F913" s="38"/>
      <c r="G913" s="38"/>
      <c r="H913" s="38"/>
      <c r="I913" s="59"/>
      <c r="J913" s="26"/>
      <c r="K913" s="26"/>
      <c r="L913" s="45"/>
      <c r="M913" s="38"/>
      <c r="N913" s="38"/>
      <c r="O913" s="85"/>
      <c r="P913" s="72"/>
      <c r="Q913" s="72"/>
      <c r="R913" s="30"/>
      <c r="S913" s="30"/>
      <c r="T913" s="30"/>
      <c r="V913" s="77"/>
      <c r="W913" s="65"/>
      <c r="AE913" s="41"/>
      <c r="AH913" s="41"/>
      <c r="AI913" s="41"/>
      <c r="AK913" s="87"/>
    </row>
    <row r="914" spans="1:37">
      <c r="A914" s="45"/>
      <c r="B914" s="44"/>
      <c r="C914" s="44"/>
      <c r="D914" s="44"/>
      <c r="E914" s="44"/>
      <c r="F914" s="38"/>
      <c r="G914" s="38"/>
      <c r="H914" s="38"/>
      <c r="I914" s="59"/>
      <c r="J914" s="26"/>
      <c r="K914" s="26"/>
      <c r="L914" s="45"/>
      <c r="M914" s="38"/>
      <c r="N914" s="38"/>
      <c r="O914" s="85"/>
      <c r="P914" s="72"/>
      <c r="Q914" s="72"/>
      <c r="R914" s="30"/>
      <c r="S914" s="30"/>
      <c r="T914" s="30"/>
      <c r="V914" s="77"/>
      <c r="W914" s="65"/>
      <c r="AE914" s="41"/>
      <c r="AH914" s="41"/>
      <c r="AI914" s="41"/>
      <c r="AK914" s="87"/>
    </row>
    <row r="915" spans="1:37">
      <c r="A915" s="45"/>
      <c r="B915" s="44"/>
      <c r="C915" s="44"/>
      <c r="D915" s="44"/>
      <c r="E915" s="44"/>
      <c r="F915" s="38"/>
      <c r="G915" s="38"/>
      <c r="H915" s="38"/>
      <c r="I915" s="59"/>
      <c r="J915" s="26"/>
      <c r="K915" s="26"/>
      <c r="L915" s="45"/>
      <c r="M915" s="38"/>
      <c r="N915" s="38"/>
      <c r="O915" s="85"/>
      <c r="P915" s="72"/>
      <c r="Q915" s="72"/>
      <c r="R915" s="30"/>
      <c r="S915" s="30"/>
      <c r="T915" s="30"/>
      <c r="V915" s="77"/>
      <c r="W915" s="65"/>
      <c r="AE915" s="41"/>
      <c r="AH915" s="41"/>
      <c r="AI915" s="41"/>
      <c r="AK915" s="87"/>
    </row>
    <row r="916" spans="1:37">
      <c r="A916" s="45"/>
      <c r="B916" s="44"/>
      <c r="C916" s="44"/>
      <c r="D916" s="44"/>
      <c r="E916" s="44"/>
      <c r="F916" s="38"/>
      <c r="G916" s="38"/>
      <c r="H916" s="38"/>
      <c r="I916" s="59"/>
      <c r="J916" s="26"/>
      <c r="K916" s="26"/>
      <c r="L916" s="45"/>
      <c r="M916" s="38"/>
      <c r="N916" s="38"/>
      <c r="O916" s="85"/>
      <c r="P916" s="72"/>
      <c r="Q916" s="72"/>
      <c r="R916" s="30"/>
      <c r="S916" s="30"/>
      <c r="T916" s="30"/>
      <c r="V916" s="77"/>
      <c r="W916" s="65"/>
      <c r="AE916" s="41"/>
      <c r="AH916" s="41"/>
      <c r="AI916" s="41"/>
      <c r="AK916" s="87"/>
    </row>
    <row r="917" spans="1:37">
      <c r="A917" s="45"/>
      <c r="B917" s="44"/>
      <c r="C917" s="44"/>
      <c r="D917" s="44"/>
      <c r="E917" s="44"/>
      <c r="F917" s="38"/>
      <c r="G917" s="38"/>
      <c r="H917" s="38"/>
      <c r="I917" s="59"/>
      <c r="J917" s="26"/>
      <c r="K917" s="26"/>
      <c r="L917" s="45"/>
      <c r="M917" s="38"/>
      <c r="N917" s="38"/>
      <c r="O917" s="85"/>
      <c r="P917" s="72"/>
      <c r="Q917" s="72"/>
      <c r="R917" s="30"/>
      <c r="S917" s="30"/>
      <c r="T917" s="30"/>
      <c r="V917" s="77"/>
      <c r="W917" s="65"/>
      <c r="AE917" s="41"/>
      <c r="AH917" s="41"/>
      <c r="AI917" s="41"/>
      <c r="AK917" s="87"/>
    </row>
    <row r="918" spans="1:37">
      <c r="A918" s="45"/>
      <c r="B918" s="44"/>
      <c r="C918" s="44"/>
      <c r="D918" s="44"/>
      <c r="E918" s="44"/>
      <c r="F918" s="38"/>
      <c r="G918" s="38"/>
      <c r="H918" s="38"/>
      <c r="I918" s="59"/>
      <c r="J918" s="26"/>
      <c r="K918" s="26"/>
      <c r="L918" s="45"/>
      <c r="M918" s="38"/>
      <c r="N918" s="38"/>
      <c r="O918" s="85"/>
      <c r="P918" s="72"/>
      <c r="Q918" s="72"/>
      <c r="R918" s="30"/>
      <c r="S918" s="30"/>
      <c r="T918" s="30"/>
      <c r="V918" s="77"/>
      <c r="W918" s="65"/>
      <c r="AE918" s="41"/>
      <c r="AH918" s="41"/>
      <c r="AI918" s="41"/>
      <c r="AK918" s="87"/>
    </row>
    <row r="919" spans="1:37">
      <c r="A919" s="45"/>
      <c r="B919" s="44"/>
      <c r="C919" s="44"/>
      <c r="D919" s="44"/>
      <c r="E919" s="44"/>
      <c r="F919" s="38"/>
      <c r="G919" s="38"/>
      <c r="H919" s="38"/>
      <c r="I919" s="59"/>
      <c r="J919" s="26"/>
      <c r="K919" s="26"/>
      <c r="L919" s="45"/>
      <c r="M919" s="38"/>
      <c r="N919" s="38"/>
      <c r="O919" s="85"/>
      <c r="P919" s="72"/>
      <c r="Q919" s="72"/>
      <c r="R919" s="30"/>
      <c r="S919" s="30"/>
      <c r="T919" s="30"/>
      <c r="V919" s="77"/>
      <c r="W919" s="65"/>
      <c r="AE919" s="41"/>
      <c r="AH919" s="41"/>
      <c r="AI919" s="41"/>
      <c r="AK919" s="87"/>
    </row>
    <row r="920" spans="1:37">
      <c r="A920" s="45"/>
      <c r="B920" s="44"/>
      <c r="C920" s="44"/>
      <c r="D920" s="44"/>
      <c r="E920" s="44"/>
      <c r="F920" s="38"/>
      <c r="G920" s="38"/>
      <c r="H920" s="38"/>
      <c r="I920" s="59"/>
      <c r="J920" s="26"/>
      <c r="K920" s="26"/>
      <c r="L920" s="45"/>
      <c r="M920" s="38"/>
      <c r="N920" s="38"/>
      <c r="O920" s="85"/>
      <c r="P920" s="72"/>
      <c r="Q920" s="72"/>
      <c r="R920" s="30"/>
      <c r="S920" s="30"/>
      <c r="T920" s="30"/>
      <c r="V920" s="77"/>
      <c r="W920" s="65"/>
      <c r="AE920" s="41"/>
      <c r="AH920" s="41"/>
      <c r="AI920" s="41"/>
      <c r="AK920" s="87"/>
    </row>
    <row r="921" spans="1:37">
      <c r="A921" s="45"/>
      <c r="B921" s="44"/>
      <c r="C921" s="44"/>
      <c r="D921" s="44"/>
      <c r="E921" s="44"/>
      <c r="F921" s="38"/>
      <c r="G921" s="38"/>
      <c r="H921" s="38"/>
      <c r="I921" s="59"/>
      <c r="J921" s="26"/>
      <c r="K921" s="26"/>
      <c r="L921" s="45"/>
      <c r="M921" s="38"/>
      <c r="N921" s="38"/>
      <c r="O921" s="85"/>
      <c r="P921" s="72"/>
      <c r="Q921" s="72"/>
      <c r="R921" s="30"/>
      <c r="S921" s="30"/>
      <c r="T921" s="30"/>
      <c r="V921" s="77"/>
      <c r="W921" s="65"/>
      <c r="AE921" s="41"/>
      <c r="AH921" s="41"/>
      <c r="AI921" s="41"/>
      <c r="AK921" s="87"/>
    </row>
    <row r="922" spans="1:37">
      <c r="A922" s="45"/>
      <c r="B922" s="44"/>
      <c r="C922" s="44"/>
      <c r="D922" s="44"/>
      <c r="E922" s="44"/>
      <c r="F922" s="38"/>
      <c r="G922" s="38"/>
      <c r="H922" s="38"/>
      <c r="I922" s="59"/>
      <c r="J922" s="26"/>
      <c r="K922" s="26"/>
      <c r="L922" s="45"/>
      <c r="M922" s="38"/>
      <c r="N922" s="38"/>
      <c r="O922" s="85"/>
      <c r="P922" s="72"/>
      <c r="Q922" s="72"/>
      <c r="R922" s="30"/>
      <c r="S922" s="30"/>
      <c r="T922" s="30"/>
      <c r="V922" s="77"/>
      <c r="W922" s="65"/>
      <c r="AE922" s="41"/>
      <c r="AH922" s="41"/>
      <c r="AI922" s="41"/>
      <c r="AK922" s="87"/>
    </row>
    <row r="923" spans="1:37">
      <c r="A923" s="45"/>
      <c r="B923" s="44"/>
      <c r="C923" s="44"/>
      <c r="D923" s="44"/>
      <c r="E923" s="44"/>
      <c r="F923" s="38"/>
      <c r="G923" s="38"/>
      <c r="H923" s="38"/>
      <c r="I923" s="59"/>
      <c r="J923" s="26"/>
      <c r="K923" s="26"/>
      <c r="L923" s="45"/>
      <c r="M923" s="38"/>
      <c r="N923" s="38"/>
      <c r="O923" s="85"/>
      <c r="P923" s="72"/>
      <c r="Q923" s="72"/>
      <c r="R923" s="30"/>
      <c r="S923" s="30"/>
      <c r="T923" s="30"/>
      <c r="V923" s="77"/>
      <c r="W923" s="65"/>
      <c r="AE923" s="41"/>
      <c r="AH923" s="41"/>
      <c r="AI923" s="41"/>
      <c r="AK923" s="87"/>
    </row>
    <row r="924" spans="1:37">
      <c r="A924" s="45"/>
      <c r="B924" s="44"/>
      <c r="C924" s="44"/>
      <c r="D924" s="44"/>
      <c r="E924" s="44"/>
      <c r="F924" s="38"/>
      <c r="G924" s="38"/>
      <c r="H924" s="38"/>
      <c r="I924" s="59"/>
      <c r="J924" s="26"/>
      <c r="K924" s="26"/>
      <c r="L924" s="45"/>
      <c r="M924" s="38"/>
      <c r="N924" s="38"/>
      <c r="O924" s="85"/>
      <c r="P924" s="72"/>
      <c r="Q924" s="72"/>
      <c r="R924" s="30"/>
      <c r="S924" s="30"/>
      <c r="T924" s="30"/>
      <c r="V924" s="77"/>
      <c r="W924" s="65"/>
      <c r="AE924" s="41"/>
      <c r="AH924" s="41"/>
      <c r="AI924" s="41"/>
      <c r="AK924" s="87"/>
    </row>
    <row r="925" spans="1:37">
      <c r="A925" s="45"/>
      <c r="B925" s="44"/>
      <c r="C925" s="44"/>
      <c r="D925" s="44"/>
      <c r="E925" s="44"/>
      <c r="F925" s="38"/>
      <c r="G925" s="38"/>
      <c r="H925" s="38"/>
      <c r="I925" s="59"/>
      <c r="J925" s="26"/>
      <c r="K925" s="26"/>
      <c r="L925" s="45"/>
      <c r="M925" s="38"/>
      <c r="N925" s="38"/>
      <c r="O925" s="85"/>
      <c r="P925" s="72"/>
      <c r="Q925" s="72"/>
      <c r="R925" s="30"/>
      <c r="S925" s="30"/>
      <c r="T925" s="30"/>
      <c r="V925" s="77"/>
      <c r="W925" s="65"/>
      <c r="AE925" s="41"/>
      <c r="AH925" s="41"/>
      <c r="AI925" s="41"/>
      <c r="AK925" s="87"/>
    </row>
    <row r="926" spans="1:37">
      <c r="A926" s="45"/>
      <c r="B926" s="44"/>
      <c r="C926" s="44"/>
      <c r="D926" s="44"/>
      <c r="E926" s="44"/>
      <c r="F926" s="38"/>
      <c r="G926" s="38"/>
      <c r="H926" s="38"/>
      <c r="I926" s="59"/>
      <c r="J926" s="26"/>
      <c r="K926" s="26"/>
      <c r="L926" s="45"/>
      <c r="M926" s="38"/>
      <c r="N926" s="38"/>
      <c r="O926" s="85"/>
      <c r="P926" s="72"/>
      <c r="Q926" s="72"/>
      <c r="R926" s="30"/>
      <c r="S926" s="30"/>
      <c r="T926" s="30"/>
      <c r="V926" s="77"/>
      <c r="W926" s="65"/>
      <c r="AE926" s="41"/>
      <c r="AH926" s="41"/>
      <c r="AI926" s="41"/>
      <c r="AK926" s="87"/>
    </row>
    <row r="927" spans="1:37">
      <c r="A927" s="45"/>
      <c r="B927" s="44"/>
      <c r="C927" s="44"/>
      <c r="D927" s="44"/>
      <c r="E927" s="44"/>
      <c r="F927" s="38"/>
      <c r="G927" s="38"/>
      <c r="H927" s="38"/>
      <c r="I927" s="59"/>
      <c r="J927" s="26"/>
      <c r="K927" s="26"/>
      <c r="L927" s="45"/>
      <c r="M927" s="38"/>
      <c r="N927" s="38"/>
      <c r="O927" s="85"/>
      <c r="P927" s="72"/>
      <c r="Q927" s="72"/>
      <c r="R927" s="30"/>
      <c r="S927" s="30"/>
      <c r="T927" s="30"/>
      <c r="V927" s="77"/>
      <c r="W927" s="65"/>
      <c r="AE927" s="41"/>
      <c r="AH927" s="41"/>
      <c r="AI927" s="41"/>
      <c r="AK927" s="87"/>
    </row>
    <row r="928" spans="1:37">
      <c r="A928" s="45"/>
      <c r="B928" s="44"/>
      <c r="C928" s="44"/>
      <c r="D928" s="44"/>
      <c r="E928" s="44"/>
      <c r="F928" s="38"/>
      <c r="G928" s="38"/>
      <c r="H928" s="38"/>
      <c r="I928" s="59"/>
      <c r="J928" s="26"/>
      <c r="K928" s="26"/>
      <c r="L928" s="45"/>
      <c r="M928" s="38"/>
      <c r="N928" s="38"/>
      <c r="O928" s="85"/>
      <c r="P928" s="72"/>
      <c r="Q928" s="72"/>
      <c r="R928" s="30"/>
      <c r="S928" s="30"/>
      <c r="T928" s="30"/>
      <c r="V928" s="77"/>
      <c r="W928" s="65"/>
      <c r="AE928" s="41"/>
      <c r="AH928" s="41"/>
      <c r="AI928" s="41"/>
      <c r="AK928" s="87"/>
    </row>
    <row r="929" spans="1:37">
      <c r="A929" s="45"/>
      <c r="B929" s="44"/>
      <c r="C929" s="44"/>
      <c r="D929" s="44"/>
      <c r="E929" s="44"/>
      <c r="F929" s="38"/>
      <c r="G929" s="38"/>
      <c r="H929" s="38"/>
      <c r="I929" s="59"/>
      <c r="J929" s="26"/>
      <c r="K929" s="26"/>
      <c r="L929" s="45"/>
      <c r="M929" s="38"/>
      <c r="N929" s="38"/>
      <c r="O929" s="85"/>
      <c r="P929" s="72"/>
      <c r="Q929" s="72"/>
      <c r="R929" s="30"/>
      <c r="S929" s="30"/>
      <c r="T929" s="30"/>
      <c r="V929" s="77"/>
      <c r="W929" s="65"/>
      <c r="AE929" s="41"/>
      <c r="AH929" s="41"/>
      <c r="AI929" s="41"/>
      <c r="AK929" s="87"/>
    </row>
    <row r="930" spans="1:37">
      <c r="A930" s="45"/>
      <c r="B930" s="44"/>
      <c r="C930" s="44"/>
      <c r="D930" s="44"/>
      <c r="E930" s="44"/>
      <c r="F930" s="38"/>
      <c r="G930" s="38"/>
      <c r="H930" s="38"/>
      <c r="I930" s="59"/>
      <c r="J930" s="26"/>
      <c r="K930" s="26"/>
      <c r="L930" s="45"/>
      <c r="M930" s="38"/>
      <c r="N930" s="38"/>
      <c r="O930" s="85"/>
      <c r="P930" s="72"/>
      <c r="Q930" s="72"/>
      <c r="R930" s="30"/>
      <c r="S930" s="30"/>
      <c r="T930" s="30"/>
      <c r="V930" s="77"/>
      <c r="W930" s="65"/>
      <c r="AE930" s="41"/>
      <c r="AH930" s="41"/>
      <c r="AI930" s="41"/>
      <c r="AK930" s="87"/>
    </row>
    <row r="931" spans="1:37">
      <c r="A931" s="45"/>
      <c r="B931" s="44"/>
      <c r="C931" s="44"/>
      <c r="D931" s="44"/>
      <c r="E931" s="44"/>
      <c r="F931" s="38"/>
      <c r="G931" s="38"/>
      <c r="H931" s="38"/>
      <c r="I931" s="59"/>
      <c r="J931" s="26"/>
      <c r="K931" s="26"/>
      <c r="L931" s="45"/>
      <c r="M931" s="38"/>
      <c r="N931" s="38"/>
      <c r="O931" s="85"/>
      <c r="P931" s="72"/>
      <c r="Q931" s="72"/>
      <c r="R931" s="30"/>
      <c r="S931" s="30"/>
      <c r="T931" s="30"/>
      <c r="V931" s="77"/>
      <c r="W931" s="65"/>
      <c r="AE931" s="41"/>
      <c r="AH931" s="41"/>
      <c r="AI931" s="41"/>
      <c r="AK931" s="87"/>
    </row>
    <row r="932" spans="1:37">
      <c r="A932" s="45"/>
      <c r="B932" s="44"/>
      <c r="C932" s="44"/>
      <c r="D932" s="44"/>
      <c r="E932" s="44"/>
      <c r="F932" s="38"/>
      <c r="G932" s="38"/>
      <c r="H932" s="38"/>
      <c r="I932" s="59"/>
      <c r="J932" s="26"/>
      <c r="K932" s="26"/>
      <c r="L932" s="45"/>
      <c r="M932" s="38"/>
      <c r="N932" s="38"/>
      <c r="O932" s="85"/>
      <c r="P932" s="72"/>
      <c r="Q932" s="72"/>
      <c r="R932" s="30"/>
      <c r="S932" s="30"/>
      <c r="T932" s="30"/>
      <c r="V932" s="77"/>
      <c r="W932" s="65"/>
      <c r="AE932" s="41"/>
      <c r="AH932" s="41"/>
      <c r="AI932" s="41"/>
      <c r="AK932" s="87"/>
    </row>
    <row r="933" spans="1:37">
      <c r="A933" s="45"/>
      <c r="B933" s="44"/>
      <c r="C933" s="44"/>
      <c r="D933" s="44"/>
      <c r="E933" s="44"/>
      <c r="F933" s="38"/>
      <c r="G933" s="38"/>
      <c r="H933" s="38"/>
      <c r="I933" s="59"/>
      <c r="J933" s="26"/>
      <c r="K933" s="26"/>
      <c r="L933" s="45"/>
      <c r="M933" s="38"/>
      <c r="N933" s="38"/>
      <c r="O933" s="85"/>
      <c r="P933" s="72"/>
      <c r="Q933" s="72"/>
      <c r="R933" s="30"/>
      <c r="S933" s="30"/>
      <c r="T933" s="30"/>
      <c r="V933" s="77"/>
      <c r="W933" s="65"/>
      <c r="AE933" s="41"/>
      <c r="AH933" s="41"/>
      <c r="AI933" s="41"/>
      <c r="AK933" s="87"/>
    </row>
    <row r="934" spans="1:37">
      <c r="A934" s="45"/>
      <c r="B934" s="44"/>
      <c r="C934" s="44"/>
      <c r="D934" s="44"/>
      <c r="E934" s="44"/>
      <c r="F934" s="38"/>
      <c r="G934" s="38"/>
      <c r="H934" s="38"/>
      <c r="I934" s="59"/>
      <c r="J934" s="26"/>
      <c r="K934" s="26"/>
      <c r="L934" s="45"/>
      <c r="M934" s="38"/>
      <c r="N934" s="38"/>
      <c r="O934" s="85"/>
      <c r="P934" s="72"/>
      <c r="Q934" s="72"/>
      <c r="R934" s="30"/>
      <c r="S934" s="30"/>
      <c r="T934" s="30"/>
      <c r="V934" s="77"/>
      <c r="W934" s="65"/>
      <c r="AE934" s="41"/>
      <c r="AH934" s="41"/>
      <c r="AI934" s="41"/>
      <c r="AK934" s="87"/>
    </row>
    <row r="935" spans="1:37">
      <c r="A935" s="45"/>
      <c r="B935" s="44"/>
      <c r="C935" s="44"/>
      <c r="D935" s="44"/>
      <c r="E935" s="44"/>
      <c r="F935" s="38"/>
      <c r="G935" s="38"/>
      <c r="H935" s="38"/>
      <c r="I935" s="59"/>
      <c r="J935" s="26"/>
      <c r="K935" s="26"/>
      <c r="L935" s="45"/>
      <c r="M935" s="38"/>
      <c r="N935" s="38"/>
      <c r="O935" s="85"/>
      <c r="P935" s="72"/>
      <c r="Q935" s="72"/>
      <c r="R935" s="30"/>
      <c r="S935" s="30"/>
      <c r="T935" s="30"/>
      <c r="V935" s="77"/>
      <c r="W935" s="65"/>
      <c r="AE935" s="41"/>
      <c r="AH935" s="41"/>
      <c r="AI935" s="41"/>
      <c r="AK935" s="87"/>
    </row>
    <row r="936" spans="1:37">
      <c r="A936" s="45"/>
      <c r="B936" s="44"/>
      <c r="C936" s="44"/>
      <c r="D936" s="44"/>
      <c r="E936" s="44"/>
      <c r="F936" s="38"/>
      <c r="G936" s="38"/>
      <c r="H936" s="38"/>
      <c r="I936" s="59"/>
      <c r="J936" s="26"/>
      <c r="K936" s="26"/>
      <c r="L936" s="45"/>
      <c r="M936" s="38"/>
      <c r="N936" s="38"/>
      <c r="O936" s="85"/>
      <c r="P936" s="72"/>
      <c r="Q936" s="72"/>
      <c r="R936" s="30"/>
      <c r="S936" s="30"/>
      <c r="T936" s="30"/>
      <c r="V936" s="77"/>
      <c r="W936" s="65"/>
      <c r="AE936" s="41"/>
      <c r="AH936" s="41"/>
      <c r="AI936" s="41"/>
      <c r="AK936" s="87"/>
    </row>
    <row r="937" spans="1:37">
      <c r="A937" s="45"/>
      <c r="B937" s="44"/>
      <c r="C937" s="44"/>
      <c r="D937" s="44"/>
      <c r="E937" s="44"/>
      <c r="F937" s="38"/>
      <c r="G937" s="38"/>
      <c r="H937" s="38"/>
      <c r="I937" s="59"/>
      <c r="J937" s="26"/>
      <c r="K937" s="26"/>
      <c r="L937" s="45"/>
      <c r="M937" s="38"/>
      <c r="N937" s="38"/>
      <c r="O937" s="85"/>
      <c r="P937" s="72"/>
      <c r="Q937" s="72"/>
      <c r="R937" s="30"/>
      <c r="S937" s="30"/>
      <c r="T937" s="30"/>
      <c r="V937" s="77"/>
      <c r="W937" s="65"/>
      <c r="AE937" s="41"/>
      <c r="AH937" s="41"/>
      <c r="AI937" s="41"/>
      <c r="AK937" s="87"/>
    </row>
    <row r="938" spans="1:37">
      <c r="A938" s="45"/>
      <c r="B938" s="44"/>
      <c r="C938" s="44"/>
      <c r="D938" s="44"/>
      <c r="E938" s="44"/>
      <c r="F938" s="38"/>
      <c r="G938" s="38"/>
      <c r="H938" s="38"/>
      <c r="I938" s="59"/>
      <c r="J938" s="26"/>
      <c r="K938" s="26"/>
      <c r="L938" s="45"/>
      <c r="M938" s="38"/>
      <c r="N938" s="38"/>
      <c r="O938" s="85"/>
      <c r="P938" s="72"/>
      <c r="Q938" s="72"/>
      <c r="R938" s="30"/>
      <c r="S938" s="30"/>
      <c r="T938" s="30"/>
      <c r="V938" s="77"/>
      <c r="W938" s="65"/>
      <c r="AE938" s="41"/>
      <c r="AH938" s="41"/>
      <c r="AI938" s="41"/>
      <c r="AK938" s="87"/>
    </row>
    <row r="939" spans="1:37">
      <c r="A939" s="45"/>
      <c r="B939" s="44"/>
      <c r="C939" s="44"/>
      <c r="D939" s="44"/>
      <c r="E939" s="44"/>
      <c r="F939" s="38"/>
      <c r="G939" s="38"/>
      <c r="H939" s="38"/>
      <c r="I939" s="59"/>
      <c r="J939" s="26"/>
      <c r="K939" s="26"/>
      <c r="L939" s="45"/>
      <c r="M939" s="38"/>
      <c r="N939" s="38"/>
      <c r="O939" s="85"/>
      <c r="P939" s="72"/>
      <c r="Q939" s="72"/>
      <c r="R939" s="30"/>
      <c r="S939" s="30"/>
      <c r="T939" s="30"/>
      <c r="V939" s="77"/>
      <c r="W939" s="65"/>
      <c r="AE939" s="41"/>
      <c r="AH939" s="41"/>
      <c r="AI939" s="41"/>
      <c r="AK939" s="87"/>
    </row>
    <row r="940" spans="1:37">
      <c r="A940" s="45"/>
      <c r="B940" s="44"/>
      <c r="C940" s="44"/>
      <c r="D940" s="44"/>
      <c r="E940" s="44"/>
      <c r="F940" s="38"/>
      <c r="G940" s="38"/>
      <c r="H940" s="38"/>
      <c r="I940" s="59"/>
      <c r="J940" s="26"/>
      <c r="K940" s="26"/>
      <c r="L940" s="45"/>
      <c r="M940" s="38"/>
      <c r="N940" s="38"/>
      <c r="O940" s="85"/>
      <c r="P940" s="72"/>
      <c r="Q940" s="72"/>
      <c r="R940" s="30"/>
      <c r="S940" s="30"/>
      <c r="T940" s="30"/>
      <c r="V940" s="77"/>
      <c r="W940" s="65"/>
      <c r="AE940" s="41"/>
      <c r="AH940" s="41"/>
      <c r="AI940" s="41"/>
      <c r="AK940" s="87"/>
    </row>
    <row r="941" spans="1:37">
      <c r="A941" s="45"/>
      <c r="B941" s="44"/>
      <c r="C941" s="44"/>
      <c r="D941" s="44"/>
      <c r="E941" s="44"/>
      <c r="F941" s="38"/>
      <c r="G941" s="38"/>
      <c r="H941" s="38"/>
      <c r="I941" s="59"/>
      <c r="J941" s="26"/>
      <c r="K941" s="26"/>
      <c r="L941" s="45"/>
      <c r="M941" s="38"/>
      <c r="N941" s="38"/>
      <c r="O941" s="85"/>
      <c r="P941" s="72"/>
      <c r="Q941" s="72"/>
      <c r="R941" s="30"/>
      <c r="S941" s="30"/>
      <c r="T941" s="30"/>
      <c r="V941" s="77"/>
      <c r="W941" s="65"/>
      <c r="AE941" s="41"/>
      <c r="AH941" s="41"/>
      <c r="AI941" s="41"/>
      <c r="AK941" s="87"/>
    </row>
    <row r="942" spans="1:37">
      <c r="A942" s="45"/>
      <c r="B942" s="44"/>
      <c r="C942" s="44"/>
      <c r="D942" s="44"/>
      <c r="E942" s="44"/>
      <c r="F942" s="38"/>
      <c r="G942" s="38"/>
      <c r="H942" s="38"/>
      <c r="I942" s="59"/>
      <c r="J942" s="26"/>
      <c r="K942" s="26"/>
      <c r="L942" s="45"/>
      <c r="M942" s="38"/>
      <c r="N942" s="38"/>
      <c r="O942" s="85"/>
      <c r="P942" s="72"/>
      <c r="Q942" s="72"/>
      <c r="R942" s="30"/>
      <c r="S942" s="30"/>
      <c r="T942" s="30"/>
      <c r="V942" s="77"/>
      <c r="W942" s="65"/>
      <c r="AE942" s="41"/>
      <c r="AH942" s="41"/>
      <c r="AI942" s="41"/>
      <c r="AK942" s="87"/>
    </row>
    <row r="943" spans="1:37">
      <c r="A943" s="45"/>
      <c r="B943" s="44"/>
      <c r="C943" s="44"/>
      <c r="D943" s="44"/>
      <c r="E943" s="44"/>
      <c r="F943" s="38"/>
      <c r="G943" s="38"/>
      <c r="H943" s="38"/>
      <c r="I943" s="59"/>
      <c r="J943" s="26"/>
      <c r="K943" s="26"/>
      <c r="L943" s="45"/>
      <c r="M943" s="38"/>
      <c r="N943" s="38"/>
      <c r="O943" s="85"/>
      <c r="P943" s="72"/>
      <c r="Q943" s="72"/>
      <c r="R943" s="30"/>
      <c r="S943" s="30"/>
      <c r="T943" s="30"/>
      <c r="V943" s="77"/>
      <c r="W943" s="65"/>
      <c r="AE943" s="41"/>
      <c r="AH943" s="41"/>
      <c r="AI943" s="41"/>
      <c r="AK943" s="87"/>
    </row>
    <row r="944" spans="1:37">
      <c r="A944" s="45"/>
      <c r="B944" s="44"/>
      <c r="C944" s="44"/>
      <c r="D944" s="44"/>
      <c r="E944" s="44"/>
      <c r="F944" s="38"/>
      <c r="G944" s="38"/>
      <c r="H944" s="38"/>
      <c r="I944" s="59"/>
      <c r="J944" s="26"/>
      <c r="K944" s="26"/>
      <c r="L944" s="45"/>
      <c r="M944" s="38"/>
      <c r="N944" s="38"/>
      <c r="O944" s="85"/>
      <c r="P944" s="72"/>
      <c r="Q944" s="72"/>
      <c r="R944" s="30"/>
      <c r="S944" s="30"/>
      <c r="T944" s="30"/>
      <c r="V944" s="77"/>
      <c r="W944" s="65"/>
      <c r="AE944" s="41"/>
      <c r="AH944" s="41"/>
      <c r="AI944" s="41"/>
      <c r="AK944" s="87"/>
    </row>
    <row r="945" spans="1:40">
      <c r="A945" s="45"/>
      <c r="B945" s="44"/>
      <c r="C945" s="44"/>
      <c r="D945" s="44"/>
      <c r="E945" s="44"/>
      <c r="F945" s="38"/>
      <c r="G945" s="38"/>
      <c r="H945" s="38"/>
      <c r="I945" s="59"/>
      <c r="J945" s="26"/>
      <c r="K945" s="26"/>
      <c r="L945" s="45"/>
      <c r="M945" s="38"/>
      <c r="N945" s="38"/>
      <c r="O945" s="85"/>
      <c r="P945" s="72"/>
      <c r="Q945" s="72"/>
      <c r="R945" s="30"/>
      <c r="S945" s="30"/>
      <c r="T945" s="30"/>
      <c r="V945" s="77"/>
      <c r="W945" s="65"/>
      <c r="AE945" s="41"/>
      <c r="AH945" s="41"/>
      <c r="AI945" s="41"/>
      <c r="AK945" s="87"/>
    </row>
    <row r="946" spans="1:40">
      <c r="A946" s="45"/>
      <c r="B946" s="44"/>
      <c r="C946" s="44"/>
      <c r="D946" s="44"/>
      <c r="E946" s="44"/>
      <c r="F946" s="38"/>
      <c r="G946" s="38"/>
      <c r="H946" s="38"/>
      <c r="I946" s="59"/>
      <c r="J946" s="26"/>
      <c r="K946" s="26"/>
      <c r="L946" s="45"/>
      <c r="M946" s="38"/>
      <c r="N946" s="38"/>
      <c r="O946" s="85"/>
      <c r="P946" s="72"/>
      <c r="Q946" s="72"/>
      <c r="R946" s="30"/>
      <c r="S946" s="30"/>
      <c r="T946" s="30"/>
      <c r="V946" s="77"/>
      <c r="W946" s="65"/>
      <c r="AE946" s="41"/>
      <c r="AH946" s="41"/>
      <c r="AI946" s="41"/>
      <c r="AJ946" s="81"/>
      <c r="AK946" s="87"/>
      <c r="AN946" s="70"/>
    </row>
    <row r="947" spans="1:40">
      <c r="A947" s="45"/>
      <c r="B947" s="44"/>
      <c r="C947" s="44"/>
      <c r="D947" s="44"/>
      <c r="E947" s="44"/>
      <c r="F947" s="38"/>
      <c r="G947" s="38"/>
      <c r="H947" s="38"/>
      <c r="I947" s="59"/>
      <c r="J947" s="26"/>
      <c r="K947" s="26"/>
      <c r="L947" s="45"/>
      <c r="M947" s="38"/>
      <c r="N947" s="38"/>
      <c r="O947" s="85"/>
      <c r="P947" s="72"/>
      <c r="Q947" s="72"/>
      <c r="R947" s="30"/>
      <c r="S947" s="30"/>
      <c r="T947" s="30"/>
      <c r="V947" s="77"/>
      <c r="W947" s="65"/>
      <c r="AE947" s="41"/>
      <c r="AH947" s="41"/>
      <c r="AI947" s="41"/>
      <c r="AJ947" s="81"/>
      <c r="AK947" s="87"/>
      <c r="AN947" s="70"/>
    </row>
    <row r="948" spans="1:40">
      <c r="A948" s="45"/>
      <c r="B948" s="44"/>
      <c r="C948" s="44"/>
      <c r="D948" s="44"/>
      <c r="E948" s="44"/>
      <c r="F948" s="38"/>
      <c r="G948" s="38"/>
      <c r="H948" s="38"/>
      <c r="I948" s="59"/>
      <c r="J948" s="26"/>
      <c r="K948" s="26"/>
      <c r="L948" s="45"/>
      <c r="M948" s="38"/>
      <c r="N948" s="38"/>
      <c r="O948" s="85"/>
      <c r="P948" s="72"/>
      <c r="Q948" s="72"/>
      <c r="R948" s="30"/>
      <c r="S948" s="30"/>
      <c r="T948" s="30"/>
      <c r="V948" s="77"/>
      <c r="W948" s="65"/>
      <c r="AE948" s="41"/>
      <c r="AH948" s="41"/>
      <c r="AI948" s="41"/>
      <c r="AJ948" s="81"/>
      <c r="AK948" s="86"/>
      <c r="AN948" s="70"/>
    </row>
    <row r="949" spans="1:40">
      <c r="A949" s="45"/>
      <c r="B949" s="44"/>
      <c r="C949" s="44"/>
      <c r="D949" s="44"/>
      <c r="E949" s="44"/>
      <c r="F949" s="38"/>
      <c r="G949" s="38"/>
      <c r="H949" s="38"/>
      <c r="I949" s="59"/>
      <c r="J949" s="26"/>
      <c r="K949" s="26"/>
      <c r="L949" s="45"/>
      <c r="M949" s="38"/>
      <c r="N949" s="38"/>
      <c r="O949" s="85"/>
      <c r="P949" s="72"/>
      <c r="Q949" s="72"/>
      <c r="R949" s="30"/>
      <c r="S949" s="30"/>
      <c r="T949" s="30"/>
      <c r="V949" s="77"/>
      <c r="W949" s="65"/>
      <c r="AE949" s="41"/>
      <c r="AH949" s="41"/>
      <c r="AI949" s="41"/>
      <c r="AK949" s="86"/>
      <c r="AN949" s="70"/>
    </row>
    <row r="950" spans="1:40">
      <c r="A950" s="45"/>
      <c r="B950" s="44"/>
      <c r="C950" s="44"/>
      <c r="D950" s="44"/>
      <c r="E950" s="44"/>
      <c r="F950" s="38"/>
      <c r="G950" s="38"/>
      <c r="H950" s="38"/>
      <c r="I950" s="59"/>
      <c r="J950" s="26"/>
      <c r="K950" s="26"/>
      <c r="L950" s="45"/>
      <c r="M950" s="38"/>
      <c r="N950" s="38"/>
      <c r="O950" s="85"/>
      <c r="P950" s="72"/>
      <c r="Q950" s="72"/>
      <c r="R950" s="30"/>
      <c r="S950" s="30"/>
      <c r="T950" s="30"/>
      <c r="V950" s="77"/>
      <c r="W950" s="65"/>
      <c r="AE950" s="41"/>
      <c r="AH950" s="41"/>
      <c r="AI950" s="41"/>
      <c r="AK950" s="86"/>
    </row>
    <row r="951" spans="1:40">
      <c r="A951" s="45"/>
      <c r="B951" s="44"/>
      <c r="C951" s="44"/>
      <c r="D951" s="44"/>
      <c r="E951" s="44"/>
      <c r="F951" s="38"/>
      <c r="G951" s="38"/>
      <c r="H951" s="38"/>
      <c r="I951" s="59"/>
      <c r="J951" s="26"/>
      <c r="K951" s="26"/>
      <c r="L951" s="45"/>
      <c r="M951" s="38"/>
      <c r="N951" s="38"/>
      <c r="O951" s="85"/>
      <c r="P951" s="72"/>
      <c r="Q951" s="72"/>
      <c r="R951" s="30"/>
      <c r="S951" s="30"/>
      <c r="T951" s="30"/>
      <c r="V951" s="77"/>
      <c r="W951" s="65"/>
      <c r="AE951" s="41"/>
      <c r="AH951" s="41"/>
      <c r="AI951" s="41"/>
      <c r="AK951" s="86"/>
    </row>
    <row r="952" spans="1:40">
      <c r="A952" s="45"/>
      <c r="B952" s="44"/>
      <c r="C952" s="44"/>
      <c r="D952" s="44"/>
      <c r="E952" s="44"/>
      <c r="F952" s="38"/>
      <c r="G952" s="38"/>
      <c r="H952" s="38"/>
      <c r="I952" s="59"/>
      <c r="J952" s="26"/>
      <c r="K952" s="26"/>
      <c r="L952" s="45"/>
      <c r="M952" s="38"/>
      <c r="N952" s="38"/>
      <c r="O952" s="85"/>
      <c r="P952" s="72"/>
      <c r="Q952" s="72"/>
      <c r="R952" s="30"/>
      <c r="S952" s="30"/>
      <c r="T952" s="30"/>
      <c r="V952" s="77"/>
      <c r="W952" s="65"/>
      <c r="AE952" s="41"/>
      <c r="AH952" s="41"/>
      <c r="AI952" s="41"/>
      <c r="AK952" s="86"/>
    </row>
    <row r="953" spans="1:40">
      <c r="A953" s="45"/>
      <c r="B953" s="44"/>
      <c r="C953" s="44"/>
      <c r="D953" s="44"/>
      <c r="E953" s="44"/>
      <c r="F953" s="38"/>
      <c r="G953" s="38"/>
      <c r="H953" s="38"/>
      <c r="I953" s="59"/>
      <c r="J953" s="26"/>
      <c r="K953" s="26"/>
      <c r="L953" s="45"/>
      <c r="M953" s="38"/>
      <c r="N953" s="38"/>
      <c r="O953" s="85"/>
      <c r="P953" s="72"/>
      <c r="Q953" s="72"/>
      <c r="R953" s="30"/>
      <c r="S953" s="30"/>
      <c r="T953" s="30"/>
      <c r="V953" s="77"/>
      <c r="W953" s="65"/>
      <c r="AE953" s="41"/>
      <c r="AH953" s="41"/>
      <c r="AI953" s="41"/>
      <c r="AK953" s="86"/>
    </row>
    <row r="954" spans="1:40">
      <c r="A954" s="45"/>
      <c r="B954" s="44"/>
      <c r="C954" s="44"/>
      <c r="D954" s="44"/>
      <c r="E954" s="44"/>
      <c r="F954" s="38"/>
      <c r="G954" s="38"/>
      <c r="H954" s="38"/>
      <c r="I954" s="59"/>
      <c r="J954" s="26"/>
      <c r="K954" s="26"/>
      <c r="L954" s="45"/>
      <c r="M954" s="38"/>
      <c r="N954" s="38"/>
      <c r="O954" s="85"/>
      <c r="P954" s="72"/>
      <c r="Q954" s="72"/>
      <c r="R954" s="30"/>
      <c r="S954" s="30"/>
      <c r="T954" s="30"/>
      <c r="V954" s="77"/>
      <c r="W954" s="65"/>
      <c r="AE954" s="41"/>
      <c r="AH954" s="41"/>
      <c r="AI954" s="41"/>
      <c r="AK954" s="86"/>
    </row>
    <row r="955" spans="1:40">
      <c r="A955" s="45"/>
      <c r="B955" s="44"/>
      <c r="C955" s="44"/>
      <c r="D955" s="44"/>
      <c r="E955" s="44"/>
      <c r="F955" s="38"/>
      <c r="G955" s="38"/>
      <c r="H955" s="38"/>
      <c r="I955" s="59"/>
      <c r="J955" s="26"/>
      <c r="K955" s="26"/>
      <c r="L955" s="45"/>
      <c r="M955" s="38"/>
      <c r="N955" s="38"/>
      <c r="O955" s="85"/>
      <c r="P955" s="72"/>
      <c r="Q955" s="72"/>
      <c r="R955" s="30"/>
      <c r="S955" s="30"/>
      <c r="T955" s="30"/>
      <c r="V955" s="77"/>
      <c r="W955" s="65"/>
      <c r="AE955" s="41"/>
      <c r="AH955" s="41"/>
      <c r="AI955" s="41"/>
      <c r="AK955" s="86"/>
    </row>
    <row r="956" spans="1:40">
      <c r="A956" s="45"/>
      <c r="B956" s="44"/>
      <c r="C956" s="44"/>
      <c r="D956" s="44"/>
      <c r="E956" s="44"/>
      <c r="F956" s="38"/>
      <c r="G956" s="38"/>
      <c r="H956" s="38"/>
      <c r="I956" s="59"/>
      <c r="J956" s="26"/>
      <c r="K956" s="26"/>
      <c r="L956" s="45"/>
      <c r="M956" s="38"/>
      <c r="N956" s="38"/>
      <c r="O956" s="85"/>
      <c r="P956" s="72"/>
      <c r="Q956" s="72"/>
      <c r="R956" s="30"/>
      <c r="S956" s="30"/>
      <c r="T956" s="30"/>
      <c r="V956" s="77"/>
      <c r="W956" s="65"/>
      <c r="AE956" s="41"/>
      <c r="AH956" s="41"/>
      <c r="AI956" s="41"/>
      <c r="AK956" s="86"/>
    </row>
    <row r="957" spans="1:40">
      <c r="A957" s="45"/>
      <c r="B957" s="44"/>
      <c r="C957" s="44"/>
      <c r="D957" s="44"/>
      <c r="E957" s="44"/>
      <c r="F957" s="38"/>
      <c r="G957" s="38"/>
      <c r="H957" s="38"/>
      <c r="I957" s="59"/>
      <c r="J957" s="26"/>
      <c r="K957" s="26"/>
      <c r="L957" s="45"/>
      <c r="M957" s="38"/>
      <c r="N957" s="38"/>
      <c r="O957" s="85"/>
      <c r="P957" s="72"/>
      <c r="Q957" s="72"/>
      <c r="R957" s="30"/>
      <c r="S957" s="30"/>
      <c r="T957" s="30"/>
      <c r="V957" s="77"/>
      <c r="W957" s="65"/>
      <c r="AE957" s="41"/>
      <c r="AH957" s="41"/>
      <c r="AI957" s="41"/>
      <c r="AK957" s="86"/>
    </row>
    <row r="958" spans="1:40">
      <c r="A958" s="45"/>
      <c r="B958" s="44"/>
      <c r="C958" s="44"/>
      <c r="D958" s="44"/>
      <c r="E958" s="44"/>
      <c r="F958" s="38"/>
      <c r="G958" s="38"/>
      <c r="H958" s="38"/>
      <c r="I958" s="59"/>
      <c r="J958" s="26"/>
      <c r="K958" s="26"/>
      <c r="L958" s="45"/>
      <c r="M958" s="38"/>
      <c r="N958" s="38"/>
      <c r="O958" s="85"/>
      <c r="P958" s="72"/>
      <c r="Q958" s="72"/>
      <c r="R958" s="30"/>
      <c r="S958" s="30"/>
      <c r="T958" s="30"/>
      <c r="V958" s="77"/>
      <c r="W958" s="65"/>
      <c r="AE958" s="41"/>
      <c r="AH958" s="41"/>
      <c r="AI958" s="41"/>
      <c r="AK958" s="86"/>
    </row>
    <row r="959" spans="1:40">
      <c r="A959" s="45"/>
      <c r="B959" s="44"/>
      <c r="C959" s="44"/>
      <c r="D959" s="44"/>
      <c r="E959" s="44"/>
      <c r="F959" s="38"/>
      <c r="G959" s="38"/>
      <c r="H959" s="38"/>
      <c r="I959" s="59"/>
      <c r="J959" s="26"/>
      <c r="K959" s="26"/>
      <c r="L959" s="45"/>
      <c r="M959" s="38"/>
      <c r="N959" s="38"/>
      <c r="O959" s="85"/>
      <c r="P959" s="72"/>
      <c r="Q959" s="72"/>
      <c r="R959" s="30"/>
      <c r="S959" s="30"/>
      <c r="T959" s="30"/>
      <c r="V959" s="77"/>
      <c r="W959" s="65"/>
      <c r="AE959" s="41"/>
      <c r="AH959" s="41"/>
      <c r="AI959" s="41"/>
      <c r="AK959" s="86"/>
    </row>
    <row r="960" spans="1:40">
      <c r="A960" s="45"/>
      <c r="B960" s="44"/>
      <c r="C960" s="44"/>
      <c r="D960" s="44"/>
      <c r="E960" s="44"/>
      <c r="F960" s="38"/>
      <c r="G960" s="38"/>
      <c r="H960" s="38"/>
      <c r="I960" s="59"/>
      <c r="J960" s="26"/>
      <c r="K960" s="26"/>
      <c r="L960" s="45"/>
      <c r="M960" s="38"/>
      <c r="N960" s="38"/>
      <c r="O960" s="85"/>
      <c r="P960" s="72"/>
      <c r="Q960" s="72"/>
      <c r="R960" s="30"/>
      <c r="S960" s="30"/>
      <c r="T960" s="30"/>
      <c r="V960" s="77"/>
      <c r="W960" s="65"/>
      <c r="AE960" s="41"/>
      <c r="AH960" s="41"/>
      <c r="AI960" s="41"/>
      <c r="AK960" s="86"/>
    </row>
    <row r="961" spans="1:37">
      <c r="A961" s="45"/>
      <c r="B961" s="44"/>
      <c r="C961" s="44"/>
      <c r="D961" s="44"/>
      <c r="E961" s="44"/>
      <c r="F961" s="38"/>
      <c r="G961" s="38"/>
      <c r="H961" s="38"/>
      <c r="I961" s="59"/>
      <c r="J961" s="26"/>
      <c r="K961" s="26"/>
      <c r="L961" s="45"/>
      <c r="M961" s="38"/>
      <c r="N961" s="38"/>
      <c r="O961" s="85"/>
      <c r="P961" s="72"/>
      <c r="Q961" s="72"/>
      <c r="R961" s="30"/>
      <c r="S961" s="30"/>
      <c r="T961" s="30"/>
      <c r="V961" s="77"/>
      <c r="W961" s="65"/>
      <c r="AE961" s="41"/>
      <c r="AH961" s="41"/>
      <c r="AI961" s="41"/>
      <c r="AK961" s="86"/>
    </row>
    <row r="962" spans="1:37">
      <c r="A962" s="45"/>
      <c r="B962" s="44"/>
      <c r="C962" s="44"/>
      <c r="D962" s="44"/>
      <c r="E962" s="44"/>
      <c r="F962" s="38"/>
      <c r="G962" s="38"/>
      <c r="H962" s="38"/>
      <c r="I962" s="59"/>
      <c r="J962" s="26"/>
      <c r="K962" s="26"/>
      <c r="L962" s="45"/>
      <c r="M962" s="38"/>
      <c r="N962" s="38"/>
      <c r="O962" s="85"/>
      <c r="P962" s="72"/>
      <c r="Q962" s="72"/>
      <c r="R962" s="30"/>
      <c r="S962" s="30"/>
      <c r="T962" s="30"/>
      <c r="V962" s="77"/>
      <c r="W962" s="65"/>
      <c r="AE962" s="41"/>
      <c r="AH962" s="41"/>
      <c r="AI962" s="41"/>
      <c r="AK962" s="86"/>
    </row>
    <row r="963" spans="1:37">
      <c r="A963" s="45"/>
      <c r="B963" s="44"/>
      <c r="C963" s="44"/>
      <c r="D963" s="44"/>
      <c r="E963" s="44"/>
      <c r="F963" s="38"/>
      <c r="G963" s="38"/>
      <c r="H963" s="38"/>
      <c r="I963" s="59"/>
      <c r="J963" s="26"/>
      <c r="K963" s="26"/>
      <c r="L963" s="45"/>
      <c r="M963" s="38"/>
      <c r="N963" s="38"/>
      <c r="O963" s="85"/>
      <c r="P963" s="72"/>
      <c r="Q963" s="72"/>
      <c r="R963" s="30"/>
      <c r="S963" s="30"/>
      <c r="T963" s="30"/>
      <c r="V963" s="77"/>
      <c r="W963" s="65"/>
      <c r="AE963" s="41"/>
      <c r="AH963" s="41"/>
      <c r="AI963" s="41"/>
      <c r="AK963" s="86"/>
    </row>
    <row r="964" spans="1:37">
      <c r="A964" s="45"/>
      <c r="B964" s="44"/>
      <c r="C964" s="44"/>
      <c r="D964" s="44"/>
      <c r="E964" s="44"/>
      <c r="F964" s="38"/>
      <c r="G964" s="38"/>
      <c r="H964" s="38"/>
      <c r="I964" s="59"/>
      <c r="J964" s="26"/>
      <c r="K964" s="26"/>
      <c r="L964" s="45"/>
      <c r="M964" s="38"/>
      <c r="N964" s="38"/>
      <c r="O964" s="85"/>
      <c r="P964" s="72"/>
      <c r="Q964" s="72"/>
      <c r="R964" s="30"/>
      <c r="S964" s="30"/>
      <c r="T964" s="30"/>
      <c r="V964" s="77"/>
      <c r="W964" s="65"/>
      <c r="AE964" s="41"/>
      <c r="AH964" s="41"/>
      <c r="AI964" s="41"/>
      <c r="AK964" s="86"/>
    </row>
    <row r="965" spans="1:37">
      <c r="A965" s="45"/>
      <c r="B965" s="44"/>
      <c r="C965" s="44"/>
      <c r="D965" s="44"/>
      <c r="E965" s="44"/>
      <c r="F965" s="38"/>
      <c r="G965" s="38"/>
      <c r="H965" s="38"/>
      <c r="I965" s="59"/>
      <c r="J965" s="26"/>
      <c r="K965" s="26"/>
      <c r="L965" s="45"/>
      <c r="M965" s="38"/>
      <c r="N965" s="38"/>
      <c r="O965" s="85"/>
      <c r="P965" s="72"/>
      <c r="Q965" s="72"/>
      <c r="R965" s="30"/>
      <c r="S965" s="30"/>
      <c r="T965" s="30"/>
      <c r="V965" s="77"/>
      <c r="W965" s="65"/>
      <c r="AE965" s="41"/>
      <c r="AH965" s="41"/>
      <c r="AI965" s="41"/>
      <c r="AK965" s="86"/>
    </row>
    <row r="966" spans="1:37">
      <c r="A966" s="45"/>
      <c r="B966" s="44"/>
      <c r="C966" s="44"/>
      <c r="D966" s="44"/>
      <c r="E966" s="44"/>
      <c r="F966" s="38"/>
      <c r="G966" s="38"/>
      <c r="H966" s="38"/>
      <c r="I966" s="59"/>
      <c r="J966" s="26"/>
      <c r="K966" s="26"/>
      <c r="L966" s="45"/>
      <c r="M966" s="38"/>
      <c r="N966" s="38"/>
      <c r="O966" s="85"/>
      <c r="P966" s="72"/>
      <c r="Q966" s="72"/>
      <c r="R966" s="30"/>
      <c r="S966" s="30"/>
      <c r="T966" s="30"/>
      <c r="V966" s="77"/>
      <c r="W966" s="65"/>
      <c r="AE966" s="41"/>
      <c r="AH966" s="41"/>
      <c r="AI966" s="41"/>
      <c r="AK966" s="86"/>
    </row>
    <row r="967" spans="1:37">
      <c r="A967" s="45"/>
      <c r="B967" s="44"/>
      <c r="C967" s="44"/>
      <c r="D967" s="44"/>
      <c r="E967" s="44"/>
      <c r="F967" s="38"/>
      <c r="G967" s="38"/>
      <c r="H967" s="38"/>
      <c r="I967" s="59"/>
      <c r="J967" s="26"/>
      <c r="K967" s="26"/>
      <c r="L967" s="45"/>
      <c r="M967" s="38"/>
      <c r="N967" s="38"/>
      <c r="O967" s="85"/>
      <c r="P967" s="72"/>
      <c r="Q967" s="72"/>
      <c r="R967" s="30"/>
      <c r="S967" s="30"/>
      <c r="T967" s="30"/>
      <c r="V967" s="77"/>
      <c r="W967" s="65"/>
      <c r="AE967" s="41"/>
      <c r="AH967" s="41"/>
      <c r="AI967" s="41"/>
      <c r="AK967" s="86"/>
    </row>
    <row r="968" spans="1:37">
      <c r="A968" s="45"/>
      <c r="B968" s="44"/>
      <c r="C968" s="44"/>
      <c r="D968" s="44"/>
      <c r="E968" s="44"/>
      <c r="F968" s="38"/>
      <c r="G968" s="38"/>
      <c r="H968" s="38"/>
      <c r="I968" s="59"/>
      <c r="J968" s="26"/>
      <c r="K968" s="26"/>
      <c r="L968" s="45"/>
      <c r="M968" s="38"/>
      <c r="N968" s="38"/>
      <c r="O968" s="85"/>
      <c r="P968" s="72"/>
      <c r="Q968" s="72"/>
      <c r="R968" s="30"/>
      <c r="S968" s="30"/>
      <c r="T968" s="30"/>
      <c r="V968" s="77"/>
      <c r="W968" s="65"/>
      <c r="AE968" s="41"/>
      <c r="AH968" s="41"/>
      <c r="AI968" s="41"/>
      <c r="AK968" s="86"/>
    </row>
    <row r="969" spans="1:37">
      <c r="A969" s="45"/>
      <c r="B969" s="44"/>
      <c r="C969" s="44"/>
      <c r="D969" s="44"/>
      <c r="E969" s="44"/>
      <c r="F969" s="38"/>
      <c r="G969" s="38"/>
      <c r="H969" s="38"/>
      <c r="I969" s="59"/>
      <c r="J969" s="26"/>
      <c r="K969" s="26"/>
      <c r="L969" s="45"/>
      <c r="M969" s="38"/>
      <c r="N969" s="38"/>
      <c r="O969" s="85"/>
      <c r="P969" s="72"/>
      <c r="Q969" s="72"/>
      <c r="R969" s="30"/>
      <c r="S969" s="30"/>
      <c r="T969" s="30"/>
      <c r="V969" s="77"/>
      <c r="W969" s="65"/>
      <c r="AE969" s="41"/>
      <c r="AH969" s="41"/>
      <c r="AI969" s="41"/>
      <c r="AK969" s="86"/>
    </row>
    <row r="970" spans="1:37">
      <c r="A970" s="45"/>
      <c r="B970" s="44"/>
      <c r="C970" s="44"/>
      <c r="D970" s="44"/>
      <c r="E970" s="44"/>
      <c r="F970" s="38"/>
      <c r="G970" s="38"/>
      <c r="H970" s="38"/>
      <c r="I970" s="59"/>
      <c r="J970" s="26"/>
      <c r="K970" s="26"/>
      <c r="L970" s="45"/>
      <c r="M970" s="38"/>
      <c r="N970" s="38"/>
      <c r="O970" s="85"/>
      <c r="P970" s="72"/>
      <c r="Q970" s="72"/>
      <c r="R970" s="30"/>
      <c r="S970" s="30"/>
      <c r="T970" s="30"/>
      <c r="V970" s="77"/>
      <c r="W970" s="65"/>
      <c r="AE970" s="41"/>
      <c r="AH970" s="41"/>
      <c r="AI970" s="41"/>
      <c r="AK970" s="86"/>
    </row>
    <row r="971" spans="1:37">
      <c r="A971" s="45"/>
      <c r="B971" s="44"/>
      <c r="C971" s="44"/>
      <c r="D971" s="44"/>
      <c r="E971" s="44"/>
      <c r="F971" s="38"/>
      <c r="G971" s="38"/>
      <c r="H971" s="38"/>
      <c r="I971" s="59"/>
      <c r="J971" s="26"/>
      <c r="K971" s="26"/>
      <c r="L971" s="45"/>
      <c r="M971" s="38"/>
      <c r="N971" s="38"/>
      <c r="O971" s="85"/>
      <c r="P971" s="72"/>
      <c r="Q971" s="72"/>
      <c r="R971" s="30"/>
      <c r="S971" s="30"/>
      <c r="T971" s="30"/>
      <c r="V971" s="77"/>
      <c r="W971" s="65"/>
      <c r="AE971" s="41"/>
      <c r="AH971" s="41"/>
      <c r="AI971" s="41"/>
      <c r="AK971" s="86"/>
    </row>
    <row r="972" spans="1:37">
      <c r="A972" s="45"/>
      <c r="B972" s="44"/>
      <c r="C972" s="44"/>
      <c r="D972" s="44"/>
      <c r="E972" s="44"/>
      <c r="F972" s="38"/>
      <c r="G972" s="38"/>
      <c r="H972" s="38"/>
      <c r="I972" s="59"/>
      <c r="J972" s="26"/>
      <c r="K972" s="26"/>
      <c r="L972" s="45"/>
      <c r="M972" s="38"/>
      <c r="N972" s="38"/>
      <c r="O972" s="85"/>
      <c r="P972" s="72"/>
      <c r="Q972" s="72"/>
      <c r="R972" s="30"/>
      <c r="S972" s="30"/>
      <c r="T972" s="30"/>
      <c r="V972" s="77"/>
      <c r="W972" s="65"/>
      <c r="AE972" s="41"/>
      <c r="AH972" s="41"/>
      <c r="AI972" s="41"/>
      <c r="AK972" s="86"/>
    </row>
    <row r="973" spans="1:37">
      <c r="A973" s="45"/>
      <c r="B973" s="44"/>
      <c r="C973" s="44"/>
      <c r="D973" s="44"/>
      <c r="E973" s="44"/>
      <c r="F973" s="38"/>
      <c r="G973" s="38"/>
      <c r="H973" s="38"/>
      <c r="I973" s="59"/>
      <c r="J973" s="26"/>
      <c r="K973" s="26"/>
      <c r="L973" s="45"/>
      <c r="M973" s="38"/>
      <c r="N973" s="38"/>
      <c r="O973" s="85"/>
      <c r="P973" s="72"/>
      <c r="Q973" s="72"/>
      <c r="R973" s="30"/>
      <c r="S973" s="30"/>
      <c r="T973" s="30"/>
      <c r="V973" s="77"/>
      <c r="W973" s="65"/>
      <c r="AE973" s="41"/>
      <c r="AH973" s="41"/>
      <c r="AI973" s="41"/>
      <c r="AK973" s="86"/>
    </row>
    <row r="974" spans="1:37">
      <c r="A974" s="45"/>
      <c r="B974" s="44"/>
      <c r="C974" s="44"/>
      <c r="D974" s="44"/>
      <c r="E974" s="44"/>
      <c r="F974" s="38"/>
      <c r="G974" s="38"/>
      <c r="H974" s="38"/>
      <c r="I974" s="59"/>
      <c r="J974" s="26"/>
      <c r="K974" s="26"/>
      <c r="L974" s="45"/>
      <c r="M974" s="38"/>
      <c r="N974" s="38"/>
      <c r="O974" s="85"/>
      <c r="P974" s="72"/>
      <c r="Q974" s="72"/>
      <c r="R974" s="30"/>
      <c r="S974" s="30"/>
      <c r="T974" s="30"/>
      <c r="V974" s="77"/>
      <c r="W974" s="65"/>
      <c r="AE974" s="41"/>
      <c r="AH974" s="41"/>
      <c r="AI974" s="41"/>
      <c r="AK974" s="86"/>
    </row>
    <row r="975" spans="1:37">
      <c r="A975" s="45"/>
      <c r="B975" s="44"/>
      <c r="C975" s="44"/>
      <c r="D975" s="44"/>
      <c r="E975" s="44"/>
      <c r="F975" s="38"/>
      <c r="G975" s="38"/>
      <c r="H975" s="38"/>
      <c r="I975" s="59"/>
      <c r="J975" s="26"/>
      <c r="K975" s="26"/>
      <c r="L975" s="45"/>
      <c r="M975" s="38"/>
      <c r="N975" s="38"/>
      <c r="O975" s="85"/>
      <c r="P975" s="72"/>
      <c r="Q975" s="72"/>
      <c r="R975" s="30"/>
      <c r="S975" s="30"/>
      <c r="T975" s="30"/>
      <c r="V975" s="77"/>
      <c r="W975" s="65"/>
      <c r="AE975" s="41"/>
      <c r="AH975" s="41"/>
      <c r="AI975" s="41"/>
      <c r="AK975" s="86"/>
    </row>
    <row r="976" spans="1:37">
      <c r="A976" s="45"/>
      <c r="B976" s="44"/>
      <c r="C976" s="44"/>
      <c r="D976" s="44"/>
      <c r="E976" s="44"/>
      <c r="F976" s="38"/>
      <c r="G976" s="38"/>
      <c r="H976" s="38"/>
      <c r="I976" s="59"/>
      <c r="J976" s="26"/>
      <c r="K976" s="26"/>
      <c r="L976" s="45"/>
      <c r="M976" s="38"/>
      <c r="N976" s="38"/>
      <c r="O976" s="85"/>
      <c r="P976" s="72"/>
      <c r="Q976" s="72"/>
      <c r="R976" s="30"/>
      <c r="S976" s="30"/>
      <c r="T976" s="30"/>
      <c r="V976" s="77"/>
      <c r="W976" s="65"/>
      <c r="AE976" s="41"/>
      <c r="AH976" s="41"/>
      <c r="AI976" s="41"/>
      <c r="AK976" s="86"/>
    </row>
    <row r="977" spans="1:40">
      <c r="A977" s="45"/>
      <c r="B977" s="44"/>
      <c r="C977" s="44"/>
      <c r="D977" s="44"/>
      <c r="E977" s="44"/>
      <c r="F977" s="38"/>
      <c r="G977" s="38"/>
      <c r="H977" s="38"/>
      <c r="I977" s="59"/>
      <c r="J977" s="26"/>
      <c r="K977" s="26"/>
      <c r="L977" s="45"/>
      <c r="M977" s="38"/>
      <c r="N977" s="38"/>
      <c r="O977" s="85"/>
      <c r="P977" s="72"/>
      <c r="Q977" s="72"/>
      <c r="R977" s="30"/>
      <c r="S977" s="30"/>
      <c r="T977" s="30"/>
      <c r="V977" s="77"/>
      <c r="W977" s="65"/>
      <c r="AE977" s="41"/>
      <c r="AH977" s="41"/>
      <c r="AI977" s="41"/>
      <c r="AK977" s="86"/>
    </row>
    <row r="978" spans="1:40">
      <c r="A978" s="45"/>
      <c r="B978" s="44"/>
      <c r="C978" s="44"/>
      <c r="D978" s="44"/>
      <c r="E978" s="44"/>
      <c r="F978" s="38"/>
      <c r="G978" s="38"/>
      <c r="H978" s="38"/>
      <c r="I978" s="59"/>
      <c r="J978" s="26"/>
      <c r="K978" s="26"/>
      <c r="L978" s="45"/>
      <c r="M978" s="38"/>
      <c r="N978" s="38"/>
      <c r="O978" s="85"/>
      <c r="P978" s="72"/>
      <c r="Q978" s="72"/>
      <c r="R978" s="30"/>
      <c r="S978" s="30"/>
      <c r="T978" s="30"/>
      <c r="V978" s="77"/>
      <c r="W978" s="65"/>
      <c r="AE978" s="41"/>
      <c r="AH978" s="41"/>
      <c r="AI978" s="41"/>
      <c r="AK978" s="86"/>
    </row>
    <row r="979" spans="1:40">
      <c r="A979" s="45"/>
      <c r="B979" s="44"/>
      <c r="C979" s="44"/>
      <c r="D979" s="44"/>
      <c r="E979" s="44"/>
      <c r="F979" s="38"/>
      <c r="G979" s="38"/>
      <c r="H979" s="38"/>
      <c r="I979" s="59"/>
      <c r="J979" s="26"/>
      <c r="K979" s="26"/>
      <c r="L979" s="45"/>
      <c r="M979" s="38"/>
      <c r="N979" s="38"/>
      <c r="O979" s="85"/>
      <c r="P979" s="72"/>
      <c r="Q979" s="72"/>
      <c r="R979" s="30"/>
      <c r="S979" s="30"/>
      <c r="T979" s="30"/>
      <c r="V979" s="77"/>
      <c r="W979" s="65"/>
      <c r="AE979" s="41"/>
      <c r="AH979" s="41"/>
      <c r="AI979" s="41"/>
      <c r="AK979" s="86"/>
    </row>
    <row r="980" spans="1:40">
      <c r="A980" s="45"/>
      <c r="B980" s="44"/>
      <c r="C980" s="44"/>
      <c r="D980" s="44"/>
      <c r="E980" s="44"/>
      <c r="F980" s="38"/>
      <c r="G980" s="38"/>
      <c r="H980" s="38"/>
      <c r="I980" s="59"/>
      <c r="J980" s="26"/>
      <c r="K980" s="26"/>
      <c r="L980" s="45"/>
      <c r="M980" s="38"/>
      <c r="N980" s="38"/>
      <c r="O980" s="85"/>
      <c r="P980" s="72"/>
      <c r="Q980" s="72"/>
      <c r="R980" s="30"/>
      <c r="S980" s="30"/>
      <c r="T980" s="30"/>
      <c r="V980" s="77"/>
      <c r="W980" s="65"/>
      <c r="AE980" s="41"/>
      <c r="AH980" s="41"/>
      <c r="AI980" s="41"/>
      <c r="AK980" s="86"/>
    </row>
    <row r="981" spans="1:40">
      <c r="A981" s="45"/>
      <c r="B981" s="44"/>
      <c r="C981" s="44"/>
      <c r="D981" s="44"/>
      <c r="E981" s="44"/>
      <c r="F981" s="38"/>
      <c r="G981" s="38"/>
      <c r="H981" s="38"/>
      <c r="I981" s="59"/>
      <c r="J981" s="26"/>
      <c r="K981" s="26"/>
      <c r="L981" s="45"/>
      <c r="M981" s="38"/>
      <c r="N981" s="38"/>
      <c r="O981" s="85"/>
      <c r="P981" s="72"/>
      <c r="Q981" s="72"/>
      <c r="R981" s="30"/>
      <c r="S981" s="30"/>
      <c r="T981" s="30"/>
      <c r="V981" s="77"/>
      <c r="W981" s="65"/>
      <c r="AE981" s="41"/>
      <c r="AH981" s="41"/>
      <c r="AI981" s="41"/>
      <c r="AK981" s="86"/>
    </row>
    <row r="982" spans="1:40">
      <c r="A982" s="45"/>
      <c r="B982" s="44"/>
      <c r="C982" s="44"/>
      <c r="D982" s="44"/>
      <c r="E982" s="44"/>
      <c r="F982" s="38"/>
      <c r="G982" s="38"/>
      <c r="H982" s="38"/>
      <c r="I982" s="59"/>
      <c r="J982" s="26"/>
      <c r="K982" s="26"/>
      <c r="L982" s="45"/>
      <c r="M982" s="38"/>
      <c r="N982" s="38"/>
      <c r="O982" s="85"/>
      <c r="P982" s="72"/>
      <c r="Q982" s="72"/>
      <c r="R982" s="30"/>
      <c r="S982" s="30"/>
      <c r="T982" s="30"/>
      <c r="V982" s="77"/>
      <c r="W982" s="65"/>
      <c r="AE982" s="41"/>
      <c r="AH982" s="41"/>
      <c r="AI982" s="41"/>
      <c r="AK982" s="86"/>
    </row>
    <row r="983" spans="1:40">
      <c r="A983" s="45"/>
      <c r="B983" s="44"/>
      <c r="C983" s="44"/>
      <c r="D983" s="44"/>
      <c r="E983" s="44"/>
      <c r="F983" s="38"/>
      <c r="G983" s="38"/>
      <c r="H983" s="38"/>
      <c r="I983" s="59"/>
      <c r="J983" s="26"/>
      <c r="K983" s="26"/>
      <c r="L983" s="45"/>
      <c r="M983" s="38"/>
      <c r="N983" s="38"/>
      <c r="O983" s="85"/>
      <c r="P983" s="72"/>
      <c r="Q983" s="72"/>
      <c r="R983" s="30"/>
      <c r="S983" s="30"/>
      <c r="T983" s="30"/>
      <c r="V983" s="77"/>
      <c r="W983" s="65"/>
      <c r="AE983" s="41"/>
      <c r="AH983" s="41"/>
      <c r="AI983" s="41"/>
      <c r="AK983" s="86"/>
    </row>
    <row r="984" spans="1:40">
      <c r="A984" s="45"/>
      <c r="B984" s="44"/>
      <c r="C984" s="44"/>
      <c r="D984" s="44"/>
      <c r="E984" s="44"/>
      <c r="F984" s="38"/>
      <c r="G984" s="38"/>
      <c r="H984" s="38"/>
      <c r="I984" s="59"/>
      <c r="J984" s="26"/>
      <c r="K984" s="26"/>
      <c r="L984" s="45"/>
      <c r="M984" s="38"/>
      <c r="N984" s="38"/>
      <c r="O984" s="85"/>
      <c r="P984" s="72"/>
      <c r="Q984" s="72"/>
      <c r="R984" s="30"/>
      <c r="S984" s="30"/>
      <c r="T984" s="30"/>
      <c r="V984" s="77"/>
      <c r="W984" s="65"/>
      <c r="AE984" s="41"/>
      <c r="AH984" s="41"/>
      <c r="AI984" s="41"/>
      <c r="AK984" s="86"/>
    </row>
    <row r="985" spans="1:40">
      <c r="A985" s="45"/>
      <c r="B985" s="44"/>
      <c r="C985" s="44"/>
      <c r="D985" s="44"/>
      <c r="E985" s="44"/>
      <c r="F985" s="38"/>
      <c r="G985" s="38"/>
      <c r="H985" s="38"/>
      <c r="I985" s="59"/>
      <c r="J985" s="26"/>
      <c r="K985" s="26"/>
      <c r="L985" s="45"/>
      <c r="M985" s="38"/>
      <c r="N985" s="38"/>
      <c r="O985" s="85"/>
      <c r="P985" s="72"/>
      <c r="Q985" s="72"/>
      <c r="R985" s="30"/>
      <c r="S985" s="30"/>
      <c r="T985" s="30"/>
      <c r="V985" s="77"/>
      <c r="W985" s="65"/>
      <c r="AE985" s="41"/>
      <c r="AH985" s="41"/>
      <c r="AI985" s="41"/>
      <c r="AK985" s="86"/>
    </row>
    <row r="986" spans="1:40">
      <c r="A986" s="45"/>
      <c r="B986" s="44"/>
      <c r="C986" s="44"/>
      <c r="D986" s="44"/>
      <c r="E986" s="44"/>
      <c r="F986" s="38"/>
      <c r="G986" s="38"/>
      <c r="H986" s="38"/>
      <c r="I986" s="59"/>
      <c r="J986" s="26"/>
      <c r="K986" s="26"/>
      <c r="L986" s="45"/>
      <c r="M986" s="38"/>
      <c r="N986" s="38"/>
      <c r="O986" s="85"/>
      <c r="P986" s="72"/>
      <c r="Q986" s="72"/>
      <c r="R986" s="30"/>
      <c r="S986" s="30"/>
      <c r="T986" s="30"/>
      <c r="V986" s="77"/>
      <c r="W986" s="65"/>
      <c r="AE986" s="41"/>
      <c r="AH986" s="41"/>
      <c r="AI986" s="41"/>
      <c r="AK986" s="86"/>
    </row>
    <row r="987" spans="1:40">
      <c r="A987" s="45"/>
      <c r="B987" s="44"/>
      <c r="C987" s="44"/>
      <c r="D987" s="44"/>
      <c r="E987" s="44"/>
      <c r="F987" s="38"/>
      <c r="G987" s="38"/>
      <c r="H987" s="38"/>
      <c r="I987" s="59"/>
      <c r="J987" s="26"/>
      <c r="K987" s="26"/>
      <c r="L987" s="45"/>
      <c r="M987" s="38"/>
      <c r="N987" s="38"/>
      <c r="O987" s="85"/>
      <c r="P987" s="72"/>
      <c r="Q987" s="72"/>
      <c r="R987" s="30"/>
      <c r="S987" s="30"/>
      <c r="T987" s="30"/>
      <c r="V987" s="77"/>
      <c r="W987" s="65"/>
      <c r="AE987" s="41"/>
      <c r="AH987" s="41"/>
      <c r="AI987" s="41"/>
      <c r="AK987" s="86"/>
      <c r="AN987" s="70"/>
    </row>
    <row r="988" spans="1:40">
      <c r="A988" s="45"/>
      <c r="B988" s="44"/>
      <c r="C988" s="44"/>
      <c r="D988" s="44"/>
      <c r="E988" s="44"/>
      <c r="F988" s="38"/>
      <c r="G988" s="38"/>
      <c r="H988" s="38"/>
      <c r="I988" s="59"/>
      <c r="J988" s="26"/>
      <c r="K988" s="26"/>
      <c r="L988" s="45"/>
      <c r="M988" s="38"/>
      <c r="N988" s="38"/>
      <c r="O988" s="85"/>
      <c r="P988" s="72"/>
      <c r="Q988" s="72"/>
      <c r="R988" s="30"/>
      <c r="S988" s="30"/>
      <c r="T988" s="30"/>
      <c r="V988" s="77"/>
      <c r="W988" s="65"/>
      <c r="AE988" s="41"/>
      <c r="AH988" s="41"/>
      <c r="AI988" s="41"/>
      <c r="AJ988" s="81"/>
      <c r="AK988" s="86"/>
      <c r="AN988" s="70"/>
    </row>
    <row r="989" spans="1:40">
      <c r="A989" s="45"/>
      <c r="B989" s="44"/>
      <c r="C989" s="44"/>
      <c r="D989" s="44"/>
      <c r="E989" s="44"/>
      <c r="F989" s="38"/>
      <c r="G989" s="38"/>
      <c r="H989" s="38"/>
      <c r="I989" s="59"/>
      <c r="J989" s="26"/>
      <c r="K989" s="26"/>
      <c r="L989" s="45"/>
      <c r="M989" s="38"/>
      <c r="N989" s="38"/>
      <c r="O989" s="85"/>
      <c r="P989" s="72"/>
      <c r="Q989" s="72"/>
      <c r="R989" s="30"/>
      <c r="S989" s="30"/>
      <c r="T989" s="30"/>
      <c r="V989" s="77"/>
      <c r="W989" s="65"/>
      <c r="AE989" s="41"/>
      <c r="AH989" s="41"/>
      <c r="AI989" s="41"/>
      <c r="AJ989" s="81"/>
      <c r="AK989" s="86"/>
      <c r="AN989" s="70"/>
    </row>
    <row r="990" spans="1:40">
      <c r="A990" s="45"/>
      <c r="B990" s="44"/>
      <c r="C990" s="44"/>
      <c r="D990" s="44"/>
      <c r="E990" s="44"/>
      <c r="F990" s="38"/>
      <c r="G990" s="38"/>
      <c r="H990" s="38"/>
      <c r="I990" s="59"/>
      <c r="J990" s="26"/>
      <c r="K990" s="26"/>
      <c r="L990" s="45"/>
      <c r="M990" s="38"/>
      <c r="N990" s="38"/>
      <c r="O990" s="85"/>
      <c r="P990" s="72"/>
      <c r="Q990" s="72"/>
      <c r="R990" s="30"/>
      <c r="S990" s="30"/>
      <c r="T990" s="30"/>
      <c r="V990" s="77"/>
      <c r="W990" s="65"/>
      <c r="AE990" s="41"/>
      <c r="AH990" s="41"/>
      <c r="AI990" s="41"/>
      <c r="AK990" s="86"/>
    </row>
    <row r="991" spans="1:40">
      <c r="A991" s="45"/>
      <c r="B991" s="44"/>
      <c r="C991" s="44"/>
      <c r="D991" s="44"/>
      <c r="E991" s="44"/>
      <c r="F991" s="38"/>
      <c r="G991" s="38"/>
      <c r="H991" s="38"/>
      <c r="I991" s="59"/>
      <c r="J991" s="26"/>
      <c r="K991" s="26"/>
      <c r="L991" s="45"/>
      <c r="M991" s="38"/>
      <c r="N991" s="38"/>
      <c r="O991" s="85"/>
      <c r="P991" s="72"/>
      <c r="Q991" s="72"/>
      <c r="R991" s="30"/>
      <c r="S991" s="30"/>
      <c r="T991" s="30"/>
      <c r="V991" s="77"/>
      <c r="W991" s="65"/>
      <c r="AE991" s="41"/>
      <c r="AH991" s="41"/>
      <c r="AI991" s="41"/>
      <c r="AK991" s="86"/>
    </row>
    <row r="992" spans="1:40">
      <c r="A992" s="45"/>
      <c r="B992" s="44"/>
      <c r="C992" s="44"/>
      <c r="D992" s="44"/>
      <c r="E992" s="44"/>
      <c r="F992" s="38"/>
      <c r="G992" s="38"/>
      <c r="H992" s="38"/>
      <c r="I992" s="59"/>
      <c r="J992" s="26"/>
      <c r="K992" s="26"/>
      <c r="L992" s="45"/>
      <c r="M992" s="38"/>
      <c r="N992" s="38"/>
      <c r="O992" s="85"/>
      <c r="P992" s="72"/>
      <c r="Q992" s="72"/>
      <c r="R992" s="30"/>
      <c r="S992" s="30"/>
      <c r="T992" s="30"/>
      <c r="V992" s="77"/>
      <c r="W992" s="65"/>
      <c r="AE992" s="41"/>
      <c r="AH992" s="41"/>
      <c r="AI992" s="41"/>
      <c r="AK992" s="86"/>
    </row>
    <row r="993" spans="1:37">
      <c r="A993" s="45"/>
      <c r="B993" s="44"/>
      <c r="C993" s="44"/>
      <c r="D993" s="44"/>
      <c r="E993" s="44"/>
      <c r="F993" s="38"/>
      <c r="G993" s="38"/>
      <c r="H993" s="38"/>
      <c r="I993" s="59"/>
      <c r="J993" s="26"/>
      <c r="K993" s="26"/>
      <c r="L993" s="45"/>
      <c r="M993" s="38"/>
      <c r="N993" s="38"/>
      <c r="O993" s="85"/>
      <c r="P993" s="72"/>
      <c r="Q993" s="72"/>
      <c r="R993" s="30"/>
      <c r="S993" s="30"/>
      <c r="T993" s="30"/>
      <c r="V993" s="77"/>
      <c r="W993" s="65"/>
      <c r="AE993" s="41"/>
      <c r="AH993" s="41"/>
      <c r="AI993" s="41"/>
      <c r="AK993" s="86"/>
    </row>
    <row r="994" spans="1:37">
      <c r="A994" s="45"/>
      <c r="B994" s="44"/>
      <c r="C994" s="44"/>
      <c r="D994" s="44"/>
      <c r="E994" s="44"/>
      <c r="F994" s="38"/>
      <c r="G994" s="38"/>
      <c r="H994" s="38"/>
      <c r="I994" s="59"/>
      <c r="J994" s="26"/>
      <c r="K994" s="26"/>
      <c r="L994" s="45"/>
      <c r="M994" s="38"/>
      <c r="N994" s="38"/>
      <c r="O994" s="85"/>
      <c r="P994" s="72"/>
      <c r="Q994" s="72"/>
      <c r="R994" s="30"/>
      <c r="S994" s="30"/>
      <c r="T994" s="30"/>
      <c r="V994" s="77"/>
      <c r="W994" s="65"/>
      <c r="AE994" s="41"/>
      <c r="AH994" s="41"/>
      <c r="AI994" s="41"/>
      <c r="AK994" s="86"/>
    </row>
    <row r="995" spans="1:37">
      <c r="A995" s="45"/>
      <c r="B995" s="44"/>
      <c r="C995" s="44"/>
      <c r="D995" s="44"/>
      <c r="E995" s="44"/>
      <c r="F995" s="38"/>
      <c r="G995" s="38"/>
      <c r="H995" s="38"/>
      <c r="I995" s="59"/>
      <c r="J995" s="26"/>
      <c r="K995" s="26"/>
      <c r="L995" s="45"/>
      <c r="M995" s="38"/>
      <c r="N995" s="38"/>
      <c r="O995" s="85"/>
      <c r="P995" s="72"/>
      <c r="Q995" s="72"/>
      <c r="R995" s="30"/>
      <c r="S995" s="30"/>
      <c r="T995" s="30"/>
      <c r="V995" s="77"/>
      <c r="W995" s="65"/>
      <c r="AE995" s="41"/>
      <c r="AH995" s="41"/>
      <c r="AI995" s="41"/>
      <c r="AK995" s="86"/>
    </row>
    <row r="996" spans="1:37">
      <c r="A996" s="45"/>
      <c r="B996" s="44"/>
      <c r="C996" s="44"/>
      <c r="D996" s="44"/>
      <c r="E996" s="44"/>
      <c r="F996" s="38"/>
      <c r="G996" s="38"/>
      <c r="H996" s="38"/>
      <c r="I996" s="59"/>
      <c r="J996" s="26"/>
      <c r="K996" s="26"/>
      <c r="L996" s="45"/>
      <c r="M996" s="38"/>
      <c r="N996" s="38"/>
      <c r="O996" s="85"/>
      <c r="P996" s="72"/>
      <c r="Q996" s="72"/>
      <c r="R996" s="30"/>
      <c r="S996" s="30"/>
      <c r="T996" s="30"/>
      <c r="V996" s="77"/>
      <c r="W996" s="65"/>
      <c r="AE996" s="41"/>
      <c r="AH996" s="41"/>
      <c r="AI996" s="41"/>
      <c r="AK996" s="86"/>
    </row>
    <row r="997" spans="1:37">
      <c r="A997" s="45"/>
      <c r="B997" s="44"/>
      <c r="C997" s="44"/>
      <c r="D997" s="44"/>
      <c r="E997" s="44"/>
      <c r="F997" s="38"/>
      <c r="G997" s="38"/>
      <c r="H997" s="38"/>
      <c r="I997" s="59"/>
      <c r="J997" s="26"/>
      <c r="K997" s="26"/>
      <c r="L997" s="45"/>
      <c r="M997" s="38"/>
      <c r="N997" s="38"/>
      <c r="O997" s="85"/>
      <c r="P997" s="72"/>
      <c r="Q997" s="72"/>
      <c r="R997" s="30"/>
      <c r="S997" s="30"/>
      <c r="T997" s="30"/>
      <c r="V997" s="77"/>
      <c r="W997" s="65"/>
      <c r="AE997" s="41"/>
      <c r="AH997" s="41"/>
      <c r="AI997" s="41"/>
      <c r="AK997" s="86"/>
    </row>
    <row r="998" spans="1:37">
      <c r="A998" s="45"/>
      <c r="B998" s="44"/>
      <c r="C998" s="44"/>
      <c r="D998" s="44"/>
      <c r="E998" s="44"/>
      <c r="F998" s="38"/>
      <c r="G998" s="38"/>
      <c r="H998" s="38"/>
      <c r="I998" s="59"/>
      <c r="J998" s="26"/>
      <c r="K998" s="26"/>
      <c r="L998" s="45"/>
      <c r="M998" s="38"/>
      <c r="N998" s="38"/>
      <c r="O998" s="85"/>
      <c r="P998" s="72"/>
      <c r="Q998" s="72"/>
      <c r="R998" s="30"/>
      <c r="S998" s="30"/>
      <c r="T998" s="30"/>
      <c r="V998" s="77"/>
      <c r="W998" s="65"/>
      <c r="AE998" s="41"/>
      <c r="AH998" s="41"/>
      <c r="AI998" s="41"/>
      <c r="AK998" s="86"/>
    </row>
    <row r="999" spans="1:37">
      <c r="A999" s="45"/>
      <c r="B999" s="44"/>
      <c r="C999" s="44"/>
      <c r="D999" s="44"/>
      <c r="E999" s="44"/>
      <c r="F999" s="38"/>
      <c r="G999" s="38"/>
      <c r="H999" s="38"/>
      <c r="I999" s="59"/>
      <c r="J999" s="26"/>
      <c r="K999" s="26"/>
      <c r="L999" s="45"/>
      <c r="M999" s="38"/>
      <c r="N999" s="38"/>
      <c r="O999" s="85"/>
      <c r="P999" s="72"/>
      <c r="Q999" s="72"/>
      <c r="R999" s="30"/>
      <c r="S999" s="30"/>
      <c r="T999" s="30"/>
      <c r="V999" s="77"/>
      <c r="W999" s="65"/>
      <c r="AE999" s="41"/>
      <c r="AH999" s="41"/>
      <c r="AI999" s="41"/>
      <c r="AK999" s="86"/>
    </row>
    <row r="1000" spans="1:37">
      <c r="A1000" s="45"/>
      <c r="B1000" s="44"/>
      <c r="C1000" s="44"/>
      <c r="D1000" s="44"/>
      <c r="E1000" s="44"/>
      <c r="F1000" s="38"/>
      <c r="G1000" s="38"/>
      <c r="H1000" s="38"/>
      <c r="I1000" s="59"/>
      <c r="J1000" s="26"/>
      <c r="K1000" s="26"/>
      <c r="L1000" s="45"/>
      <c r="M1000" s="38"/>
      <c r="N1000" s="38"/>
      <c r="O1000" s="85"/>
      <c r="P1000" s="72"/>
      <c r="Q1000" s="72"/>
      <c r="R1000" s="30"/>
      <c r="S1000" s="30"/>
      <c r="T1000" s="30"/>
      <c r="V1000" s="77"/>
      <c r="W1000" s="65"/>
      <c r="AE1000" s="41"/>
      <c r="AH1000" s="41"/>
      <c r="AI1000" s="41"/>
      <c r="AK1000" s="86"/>
    </row>
    <row r="1001" spans="1:37">
      <c r="A1001" s="45"/>
      <c r="B1001" s="44"/>
      <c r="C1001" s="44"/>
      <c r="D1001" s="44"/>
      <c r="E1001" s="44"/>
      <c r="F1001" s="38"/>
      <c r="G1001" s="38"/>
      <c r="H1001" s="38"/>
      <c r="I1001" s="59"/>
      <c r="J1001" s="26"/>
      <c r="K1001" s="26"/>
      <c r="L1001" s="45"/>
      <c r="M1001" s="38"/>
      <c r="N1001" s="38"/>
      <c r="O1001" s="85"/>
      <c r="P1001" s="72"/>
      <c r="Q1001" s="72"/>
      <c r="R1001" s="30"/>
      <c r="S1001" s="30"/>
      <c r="T1001" s="30"/>
      <c r="V1001" s="77"/>
      <c r="W1001" s="65"/>
      <c r="AE1001" s="41"/>
      <c r="AH1001" s="41"/>
      <c r="AI1001" s="41"/>
      <c r="AK1001" s="86"/>
    </row>
    <row r="1002" spans="1:37">
      <c r="A1002" s="45"/>
      <c r="B1002" s="44"/>
      <c r="C1002" s="44"/>
      <c r="D1002" s="44"/>
      <c r="E1002" s="44"/>
      <c r="F1002" s="38"/>
      <c r="G1002" s="38"/>
      <c r="H1002" s="38"/>
      <c r="I1002" s="59"/>
      <c r="J1002" s="26"/>
      <c r="K1002" s="26"/>
      <c r="L1002" s="45"/>
      <c r="M1002" s="38"/>
      <c r="N1002" s="38"/>
      <c r="O1002" s="85"/>
      <c r="P1002" s="72"/>
      <c r="Q1002" s="72"/>
      <c r="R1002" s="30"/>
      <c r="S1002" s="30"/>
      <c r="T1002" s="30"/>
      <c r="V1002" s="77"/>
      <c r="W1002" s="65"/>
      <c r="AE1002" s="41"/>
      <c r="AH1002" s="41"/>
      <c r="AI1002" s="41"/>
      <c r="AK1002" s="86"/>
    </row>
    <row r="1003" spans="1:37">
      <c r="A1003" s="45"/>
      <c r="B1003" s="44"/>
      <c r="C1003" s="44"/>
      <c r="D1003" s="44"/>
      <c r="E1003" s="44"/>
      <c r="F1003" s="38"/>
      <c r="G1003" s="38"/>
      <c r="H1003" s="38"/>
      <c r="I1003" s="59"/>
      <c r="J1003" s="26"/>
      <c r="K1003" s="26"/>
      <c r="L1003" s="45"/>
      <c r="M1003" s="38"/>
      <c r="N1003" s="38"/>
      <c r="O1003" s="85"/>
      <c r="P1003" s="72"/>
      <c r="Q1003" s="72"/>
      <c r="R1003" s="30"/>
      <c r="S1003" s="30"/>
      <c r="T1003" s="30"/>
      <c r="V1003" s="77"/>
      <c r="W1003" s="65"/>
      <c r="AE1003" s="41"/>
      <c r="AH1003" s="41"/>
      <c r="AI1003" s="41"/>
      <c r="AK1003" s="86"/>
    </row>
    <row r="1004" spans="1:37">
      <c r="A1004" s="45"/>
      <c r="B1004" s="44"/>
      <c r="C1004" s="44"/>
      <c r="D1004" s="44"/>
      <c r="E1004" s="44"/>
      <c r="F1004" s="38"/>
      <c r="G1004" s="38"/>
      <c r="H1004" s="38"/>
      <c r="I1004" s="59"/>
      <c r="J1004" s="26"/>
      <c r="K1004" s="26"/>
      <c r="L1004" s="45"/>
      <c r="M1004" s="38"/>
      <c r="N1004" s="38"/>
      <c r="O1004" s="85"/>
      <c r="P1004" s="72"/>
      <c r="Q1004" s="72"/>
      <c r="R1004" s="30"/>
      <c r="S1004" s="30"/>
      <c r="T1004" s="30"/>
      <c r="V1004" s="77"/>
      <c r="W1004" s="65"/>
      <c r="AE1004" s="41"/>
      <c r="AH1004" s="41"/>
      <c r="AI1004" s="41"/>
      <c r="AK1004" s="86"/>
    </row>
    <row r="1005" spans="1:37">
      <c r="A1005" s="45"/>
      <c r="B1005" s="44"/>
      <c r="C1005" s="44"/>
      <c r="D1005" s="44"/>
      <c r="E1005" s="44"/>
      <c r="F1005" s="38"/>
      <c r="G1005" s="38"/>
      <c r="H1005" s="38"/>
      <c r="I1005" s="59"/>
      <c r="J1005" s="26"/>
      <c r="K1005" s="26"/>
      <c r="L1005" s="45"/>
      <c r="M1005" s="38"/>
      <c r="N1005" s="38"/>
      <c r="O1005" s="85"/>
      <c r="P1005" s="72"/>
      <c r="Q1005" s="72"/>
      <c r="R1005" s="30"/>
      <c r="S1005" s="30"/>
      <c r="T1005" s="30"/>
      <c r="V1005" s="77"/>
      <c r="W1005" s="65"/>
      <c r="AE1005" s="41"/>
      <c r="AH1005" s="41"/>
      <c r="AI1005" s="41"/>
      <c r="AK1005" s="86"/>
    </row>
    <row r="1006" spans="1:37">
      <c r="A1006" s="45"/>
      <c r="B1006" s="44"/>
      <c r="C1006" s="44"/>
      <c r="D1006" s="44"/>
      <c r="E1006" s="44"/>
      <c r="F1006" s="38"/>
      <c r="G1006" s="38"/>
      <c r="H1006" s="38"/>
      <c r="I1006" s="59"/>
      <c r="J1006" s="26"/>
      <c r="K1006" s="26"/>
      <c r="L1006" s="45"/>
      <c r="M1006" s="38"/>
      <c r="N1006" s="38"/>
      <c r="O1006" s="85"/>
      <c r="P1006" s="72"/>
      <c r="Q1006" s="72"/>
      <c r="R1006" s="30"/>
      <c r="S1006" s="30"/>
      <c r="T1006" s="30"/>
      <c r="V1006" s="77"/>
      <c r="W1006" s="65"/>
      <c r="AE1006" s="41"/>
      <c r="AH1006" s="41"/>
      <c r="AI1006" s="41"/>
      <c r="AK1006" s="86"/>
    </row>
    <row r="1007" spans="1:37">
      <c r="A1007" s="45"/>
      <c r="B1007" s="44"/>
      <c r="C1007" s="44"/>
      <c r="D1007" s="44"/>
      <c r="E1007" s="44"/>
      <c r="F1007" s="38"/>
      <c r="G1007" s="38"/>
      <c r="H1007" s="38"/>
      <c r="I1007" s="59"/>
      <c r="J1007" s="26"/>
      <c r="K1007" s="26"/>
      <c r="L1007" s="45"/>
      <c r="M1007" s="38"/>
      <c r="N1007" s="38"/>
      <c r="O1007" s="85"/>
      <c r="P1007" s="72"/>
      <c r="Q1007" s="72"/>
      <c r="R1007" s="30"/>
      <c r="S1007" s="30"/>
      <c r="T1007" s="30"/>
      <c r="V1007" s="77"/>
      <c r="W1007" s="65"/>
      <c r="AE1007" s="41"/>
      <c r="AH1007" s="41"/>
      <c r="AI1007" s="41"/>
      <c r="AK1007" s="86"/>
    </row>
    <row r="1008" spans="1:37">
      <c r="A1008" s="45"/>
      <c r="B1008" s="44"/>
      <c r="C1008" s="44"/>
      <c r="D1008" s="44"/>
      <c r="E1008" s="44"/>
      <c r="F1008" s="38"/>
      <c r="G1008" s="38"/>
      <c r="H1008" s="38"/>
      <c r="I1008" s="59"/>
      <c r="J1008" s="26"/>
      <c r="K1008" s="26"/>
      <c r="L1008" s="45"/>
      <c r="M1008" s="38"/>
      <c r="N1008" s="38"/>
      <c r="O1008" s="85"/>
      <c r="P1008" s="72"/>
      <c r="Q1008" s="72"/>
      <c r="R1008" s="30"/>
      <c r="S1008" s="30"/>
      <c r="T1008" s="30"/>
      <c r="V1008" s="77"/>
      <c r="W1008" s="65"/>
      <c r="AE1008" s="41"/>
      <c r="AH1008" s="41"/>
      <c r="AI1008" s="41"/>
      <c r="AK1008" s="86"/>
    </row>
    <row r="1009" spans="1:40">
      <c r="A1009" s="45"/>
      <c r="B1009" s="44"/>
      <c r="C1009" s="44"/>
      <c r="D1009" s="44"/>
      <c r="E1009" s="44"/>
      <c r="F1009" s="38"/>
      <c r="G1009" s="38"/>
      <c r="H1009" s="38"/>
      <c r="I1009" s="59"/>
      <c r="J1009" s="26"/>
      <c r="K1009" s="26"/>
      <c r="L1009" s="45"/>
      <c r="M1009" s="38"/>
      <c r="N1009" s="38"/>
      <c r="O1009" s="85"/>
      <c r="P1009" s="72"/>
      <c r="Q1009" s="72"/>
      <c r="R1009" s="30"/>
      <c r="S1009" s="30"/>
      <c r="T1009" s="30"/>
      <c r="V1009" s="77"/>
      <c r="W1009" s="65"/>
      <c r="AE1009" s="41"/>
      <c r="AH1009" s="41"/>
      <c r="AI1009" s="41"/>
      <c r="AK1009" s="86"/>
      <c r="AN1009" s="70"/>
    </row>
    <row r="1010" spans="1:40">
      <c r="A1010" s="45"/>
      <c r="B1010" s="44"/>
      <c r="C1010" s="44"/>
      <c r="D1010" s="44"/>
      <c r="E1010" s="44"/>
      <c r="F1010" s="38"/>
      <c r="G1010" s="38"/>
      <c r="H1010" s="38"/>
      <c r="I1010" s="59"/>
      <c r="J1010" s="26"/>
      <c r="K1010" s="26"/>
      <c r="L1010" s="45"/>
      <c r="M1010" s="38"/>
      <c r="N1010" s="38"/>
      <c r="O1010" s="85"/>
      <c r="P1010" s="72"/>
      <c r="Q1010" s="72"/>
      <c r="R1010" s="30"/>
      <c r="S1010" s="30"/>
      <c r="T1010" s="30"/>
      <c r="V1010" s="77"/>
      <c r="W1010" s="65"/>
      <c r="AE1010" s="41"/>
      <c r="AH1010" s="41"/>
      <c r="AI1010" s="41"/>
      <c r="AJ1010" s="81"/>
      <c r="AK1010" s="86"/>
      <c r="AN1010" s="70"/>
    </row>
    <row r="1011" spans="1:40">
      <c r="A1011" s="45"/>
      <c r="B1011" s="44"/>
      <c r="C1011" s="44"/>
      <c r="D1011" s="44"/>
      <c r="E1011" s="44"/>
      <c r="F1011" s="38"/>
      <c r="G1011" s="38"/>
      <c r="H1011" s="38"/>
      <c r="I1011" s="59"/>
      <c r="J1011" s="26"/>
      <c r="K1011" s="26"/>
      <c r="L1011" s="45"/>
      <c r="M1011" s="38"/>
      <c r="N1011" s="38"/>
      <c r="O1011" s="85"/>
      <c r="P1011" s="72"/>
      <c r="Q1011" s="72"/>
      <c r="R1011" s="30"/>
      <c r="S1011" s="30"/>
      <c r="T1011" s="30"/>
      <c r="V1011" s="77"/>
      <c r="W1011" s="65"/>
      <c r="AE1011" s="41"/>
      <c r="AH1011" s="41"/>
      <c r="AI1011" s="41"/>
      <c r="AJ1011" s="81"/>
      <c r="AK1011" s="87"/>
      <c r="AN1011" s="70"/>
    </row>
    <row r="1012" spans="1:40">
      <c r="A1012" s="45"/>
      <c r="B1012" s="44"/>
      <c r="C1012" s="44"/>
      <c r="D1012" s="44"/>
      <c r="E1012" s="44"/>
      <c r="F1012" s="38"/>
      <c r="G1012" s="38"/>
      <c r="H1012" s="38"/>
      <c r="I1012" s="59"/>
      <c r="J1012" s="26"/>
      <c r="K1012" s="26"/>
      <c r="L1012" s="45"/>
      <c r="M1012" s="38"/>
      <c r="N1012" s="38"/>
      <c r="O1012" s="85"/>
      <c r="P1012" s="72"/>
      <c r="Q1012" s="72"/>
      <c r="R1012" s="30"/>
      <c r="S1012" s="30"/>
      <c r="T1012" s="30"/>
      <c r="V1012" s="77"/>
      <c r="W1012" s="65"/>
      <c r="AE1012" s="41"/>
      <c r="AH1012" s="41"/>
      <c r="AI1012" s="41"/>
      <c r="AK1012" s="87"/>
    </row>
    <row r="1013" spans="1:40">
      <c r="A1013" s="45"/>
      <c r="B1013" s="44"/>
      <c r="C1013" s="44"/>
      <c r="D1013" s="44"/>
      <c r="E1013" s="44"/>
      <c r="F1013" s="38"/>
      <c r="G1013" s="38"/>
      <c r="H1013" s="38"/>
      <c r="I1013" s="59"/>
      <c r="J1013" s="26"/>
      <c r="K1013" s="26"/>
      <c r="L1013" s="45"/>
      <c r="M1013" s="38"/>
      <c r="N1013" s="38"/>
      <c r="O1013" s="85"/>
      <c r="P1013" s="72"/>
      <c r="Q1013" s="72"/>
      <c r="R1013" s="30"/>
      <c r="S1013" s="30"/>
      <c r="T1013" s="30"/>
      <c r="V1013" s="77"/>
      <c r="W1013" s="65"/>
      <c r="AE1013" s="41"/>
      <c r="AH1013" s="41"/>
      <c r="AI1013" s="41"/>
      <c r="AK1013" s="87"/>
    </row>
    <row r="1014" spans="1:40">
      <c r="A1014" s="45"/>
      <c r="B1014" s="44"/>
      <c r="C1014" s="44"/>
      <c r="D1014" s="44"/>
      <c r="E1014" s="44"/>
      <c r="F1014" s="38"/>
      <c r="G1014" s="38"/>
      <c r="H1014" s="38"/>
      <c r="I1014" s="59"/>
      <c r="J1014" s="26"/>
      <c r="K1014" s="26"/>
      <c r="L1014" s="45"/>
      <c r="M1014" s="38"/>
      <c r="N1014" s="38"/>
      <c r="O1014" s="85"/>
      <c r="P1014" s="72"/>
      <c r="Q1014" s="72"/>
      <c r="R1014" s="30"/>
      <c r="S1014" s="30"/>
      <c r="T1014" s="30"/>
      <c r="V1014" s="77"/>
      <c r="W1014" s="65"/>
      <c r="AE1014" s="41"/>
      <c r="AH1014" s="41"/>
      <c r="AI1014" s="41"/>
      <c r="AK1014" s="87"/>
    </row>
    <row r="1015" spans="1:40">
      <c r="A1015" s="45"/>
      <c r="B1015" s="44"/>
      <c r="C1015" s="44"/>
      <c r="D1015" s="44"/>
      <c r="E1015" s="44"/>
      <c r="F1015" s="38"/>
      <c r="G1015" s="38"/>
      <c r="H1015" s="38"/>
      <c r="I1015" s="59"/>
      <c r="J1015" s="26"/>
      <c r="K1015" s="26"/>
      <c r="L1015" s="45"/>
      <c r="M1015" s="38"/>
      <c r="N1015" s="38"/>
      <c r="O1015" s="85"/>
      <c r="P1015" s="72"/>
      <c r="Q1015" s="72"/>
      <c r="R1015" s="30"/>
      <c r="S1015" s="30"/>
      <c r="T1015" s="30"/>
      <c r="V1015" s="77"/>
      <c r="W1015" s="65"/>
      <c r="AE1015" s="41"/>
      <c r="AH1015" s="41"/>
      <c r="AI1015" s="41"/>
      <c r="AK1015" s="87"/>
    </row>
    <row r="1016" spans="1:40">
      <c r="A1016" s="45"/>
      <c r="B1016" s="44"/>
      <c r="C1016" s="44"/>
      <c r="D1016" s="44"/>
      <c r="E1016" s="44"/>
      <c r="F1016" s="38"/>
      <c r="G1016" s="38"/>
      <c r="H1016" s="38"/>
      <c r="I1016" s="59"/>
      <c r="J1016" s="26"/>
      <c r="K1016" s="26"/>
      <c r="L1016" s="45"/>
      <c r="M1016" s="38"/>
      <c r="N1016" s="38"/>
      <c r="O1016" s="85"/>
      <c r="P1016" s="72"/>
      <c r="Q1016" s="72"/>
      <c r="R1016" s="30"/>
      <c r="S1016" s="30"/>
      <c r="T1016" s="30"/>
      <c r="V1016" s="77"/>
      <c r="W1016" s="65"/>
      <c r="AE1016" s="41"/>
      <c r="AH1016" s="41"/>
      <c r="AI1016" s="41"/>
      <c r="AK1016" s="87"/>
    </row>
    <row r="1017" spans="1:40">
      <c r="A1017" s="45"/>
      <c r="B1017" s="44"/>
      <c r="C1017" s="44"/>
      <c r="D1017" s="44"/>
      <c r="E1017" s="44"/>
      <c r="F1017" s="38"/>
      <c r="G1017" s="38"/>
      <c r="H1017" s="38"/>
      <c r="I1017" s="59"/>
      <c r="J1017" s="26"/>
      <c r="K1017" s="26"/>
      <c r="L1017" s="45"/>
      <c r="M1017" s="38"/>
      <c r="N1017" s="38"/>
      <c r="O1017" s="85"/>
      <c r="P1017" s="72"/>
      <c r="Q1017" s="72"/>
      <c r="R1017" s="30"/>
      <c r="S1017" s="30"/>
      <c r="T1017" s="30"/>
      <c r="V1017" s="77"/>
      <c r="W1017" s="65"/>
      <c r="AE1017" s="41"/>
      <c r="AH1017" s="41"/>
      <c r="AI1017" s="41"/>
      <c r="AK1017" s="87"/>
    </row>
    <row r="1018" spans="1:40">
      <c r="A1018" s="45"/>
      <c r="B1018" s="44"/>
      <c r="C1018" s="44"/>
      <c r="D1018" s="44"/>
      <c r="E1018" s="44"/>
      <c r="F1018" s="38"/>
      <c r="G1018" s="38"/>
      <c r="H1018" s="38"/>
      <c r="I1018" s="59"/>
      <c r="J1018" s="26"/>
      <c r="K1018" s="26"/>
      <c r="L1018" s="45"/>
      <c r="M1018" s="38"/>
      <c r="N1018" s="38"/>
      <c r="O1018" s="85"/>
      <c r="P1018" s="72"/>
      <c r="Q1018" s="72"/>
      <c r="R1018" s="30"/>
      <c r="S1018" s="30"/>
      <c r="T1018" s="30"/>
      <c r="V1018" s="77"/>
      <c r="W1018" s="65"/>
      <c r="AE1018" s="41"/>
      <c r="AH1018" s="41"/>
      <c r="AI1018" s="41"/>
      <c r="AK1018" s="87"/>
    </row>
    <row r="1019" spans="1:40">
      <c r="A1019" s="45"/>
      <c r="B1019" s="44"/>
      <c r="C1019" s="44"/>
      <c r="D1019" s="44"/>
      <c r="E1019" s="44"/>
      <c r="F1019" s="38"/>
      <c r="G1019" s="38"/>
      <c r="H1019" s="38"/>
      <c r="I1019" s="59"/>
      <c r="J1019" s="26"/>
      <c r="K1019" s="26"/>
      <c r="L1019" s="45"/>
      <c r="M1019" s="38"/>
      <c r="N1019" s="38"/>
      <c r="O1019" s="85"/>
      <c r="P1019" s="72"/>
      <c r="Q1019" s="72"/>
      <c r="R1019" s="30"/>
      <c r="S1019" s="30"/>
      <c r="T1019" s="30"/>
      <c r="V1019" s="77"/>
      <c r="W1019" s="65"/>
      <c r="AE1019" s="41"/>
      <c r="AH1019" s="41"/>
      <c r="AI1019" s="41"/>
      <c r="AK1019" s="87"/>
    </row>
    <row r="1020" spans="1:40">
      <c r="A1020" s="45"/>
      <c r="B1020" s="44"/>
      <c r="C1020" s="44"/>
      <c r="D1020" s="44"/>
      <c r="E1020" s="44"/>
      <c r="F1020" s="38"/>
      <c r="G1020" s="38"/>
      <c r="H1020" s="38"/>
      <c r="I1020" s="59"/>
      <c r="J1020" s="26"/>
      <c r="K1020" s="26"/>
      <c r="L1020" s="45"/>
      <c r="M1020" s="38"/>
      <c r="N1020" s="38"/>
      <c r="O1020" s="85"/>
      <c r="P1020" s="72"/>
      <c r="Q1020" s="72"/>
      <c r="R1020" s="30"/>
      <c r="S1020" s="30"/>
      <c r="T1020" s="30"/>
      <c r="V1020" s="77"/>
      <c r="W1020" s="65"/>
      <c r="AE1020" s="41"/>
      <c r="AH1020" s="41"/>
      <c r="AI1020" s="41"/>
      <c r="AK1020" s="87"/>
    </row>
    <row r="1021" spans="1:40">
      <c r="A1021" s="45"/>
      <c r="B1021" s="44"/>
      <c r="C1021" s="44"/>
      <c r="D1021" s="44"/>
      <c r="E1021" s="44"/>
      <c r="F1021" s="38"/>
      <c r="G1021" s="38"/>
      <c r="H1021" s="38"/>
      <c r="I1021" s="59"/>
      <c r="J1021" s="26"/>
      <c r="K1021" s="26"/>
      <c r="L1021" s="45"/>
      <c r="M1021" s="38"/>
      <c r="N1021" s="38"/>
      <c r="O1021" s="85"/>
      <c r="P1021" s="72"/>
      <c r="Q1021" s="72"/>
      <c r="R1021" s="30"/>
      <c r="S1021" s="30"/>
      <c r="T1021" s="30"/>
      <c r="V1021" s="77"/>
      <c r="W1021" s="65"/>
      <c r="AE1021" s="41"/>
      <c r="AH1021" s="41"/>
      <c r="AI1021" s="41"/>
      <c r="AK1021" s="87"/>
    </row>
    <row r="1022" spans="1:40">
      <c r="A1022" s="45"/>
      <c r="B1022" s="44"/>
      <c r="C1022" s="44"/>
      <c r="D1022" s="44"/>
      <c r="E1022" s="44"/>
      <c r="F1022" s="38"/>
      <c r="G1022" s="38"/>
      <c r="H1022" s="38"/>
      <c r="I1022" s="59"/>
      <c r="J1022" s="26"/>
      <c r="K1022" s="26"/>
      <c r="L1022" s="45"/>
      <c r="M1022" s="38"/>
      <c r="N1022" s="38"/>
      <c r="O1022" s="85"/>
      <c r="P1022" s="72"/>
      <c r="Q1022" s="72"/>
      <c r="R1022" s="30"/>
      <c r="S1022" s="30"/>
      <c r="T1022" s="30"/>
      <c r="V1022" s="77"/>
      <c r="W1022" s="65"/>
      <c r="AE1022" s="41"/>
      <c r="AH1022" s="41"/>
      <c r="AI1022" s="41"/>
      <c r="AK1022" s="87"/>
    </row>
    <row r="1023" spans="1:40">
      <c r="A1023" s="45"/>
      <c r="B1023" s="44"/>
      <c r="C1023" s="44"/>
      <c r="D1023" s="44"/>
      <c r="E1023" s="44"/>
      <c r="F1023" s="38"/>
      <c r="G1023" s="38"/>
      <c r="H1023" s="38"/>
      <c r="I1023" s="59"/>
      <c r="J1023" s="26"/>
      <c r="K1023" s="26"/>
      <c r="L1023" s="45"/>
      <c r="M1023" s="38"/>
      <c r="N1023" s="38"/>
      <c r="O1023" s="85"/>
      <c r="P1023" s="72"/>
      <c r="Q1023" s="72"/>
      <c r="R1023" s="30"/>
      <c r="S1023" s="30"/>
      <c r="T1023" s="30"/>
      <c r="V1023" s="77"/>
      <c r="W1023" s="65"/>
      <c r="AE1023" s="41"/>
      <c r="AH1023" s="41"/>
      <c r="AI1023" s="41"/>
      <c r="AK1023" s="87"/>
    </row>
    <row r="1024" spans="1:40">
      <c r="A1024" s="45"/>
      <c r="B1024" s="44"/>
      <c r="C1024" s="44"/>
      <c r="D1024" s="44"/>
      <c r="E1024" s="44"/>
      <c r="F1024" s="38"/>
      <c r="G1024" s="38"/>
      <c r="H1024" s="38"/>
      <c r="I1024" s="59"/>
      <c r="J1024" s="26"/>
      <c r="K1024" s="26"/>
      <c r="L1024" s="45"/>
      <c r="M1024" s="38"/>
      <c r="N1024" s="38"/>
      <c r="O1024" s="85"/>
      <c r="P1024" s="72"/>
      <c r="Q1024" s="72"/>
      <c r="R1024" s="30"/>
      <c r="S1024" s="30"/>
      <c r="T1024" s="30"/>
      <c r="V1024" s="77"/>
      <c r="W1024" s="65"/>
      <c r="AE1024" s="41"/>
      <c r="AH1024" s="41"/>
      <c r="AI1024" s="41"/>
      <c r="AK1024" s="87"/>
    </row>
    <row r="1025" spans="1:37">
      <c r="A1025" s="45"/>
      <c r="B1025" s="44"/>
      <c r="C1025" s="44"/>
      <c r="D1025" s="44"/>
      <c r="E1025" s="44"/>
      <c r="F1025" s="38"/>
      <c r="G1025" s="38"/>
      <c r="H1025" s="38"/>
      <c r="I1025" s="59"/>
      <c r="J1025" s="26"/>
      <c r="K1025" s="26"/>
      <c r="L1025" s="45"/>
      <c r="M1025" s="38"/>
      <c r="N1025" s="38"/>
      <c r="O1025" s="85"/>
      <c r="P1025" s="72"/>
      <c r="Q1025" s="72"/>
      <c r="R1025" s="30"/>
      <c r="S1025" s="30"/>
      <c r="T1025" s="30"/>
      <c r="V1025" s="77"/>
      <c r="W1025" s="65"/>
      <c r="AE1025" s="41"/>
      <c r="AH1025" s="41"/>
      <c r="AI1025" s="41"/>
      <c r="AK1025" s="87"/>
    </row>
    <row r="1026" spans="1:37">
      <c r="A1026" s="45"/>
      <c r="B1026" s="44"/>
      <c r="C1026" s="44"/>
      <c r="D1026" s="44"/>
      <c r="E1026" s="44"/>
      <c r="F1026" s="38"/>
      <c r="G1026" s="38"/>
      <c r="H1026" s="38"/>
      <c r="I1026" s="59"/>
      <c r="J1026" s="26"/>
      <c r="K1026" s="26"/>
      <c r="L1026" s="45"/>
      <c r="M1026" s="38"/>
      <c r="N1026" s="38"/>
      <c r="O1026" s="85"/>
      <c r="P1026" s="72"/>
      <c r="Q1026" s="72"/>
      <c r="R1026" s="30"/>
      <c r="S1026" s="30"/>
      <c r="T1026" s="30"/>
      <c r="V1026" s="77"/>
      <c r="W1026" s="65"/>
      <c r="AE1026" s="41"/>
      <c r="AH1026" s="41"/>
      <c r="AI1026" s="41"/>
      <c r="AK1026" s="87"/>
    </row>
    <row r="1027" spans="1:37">
      <c r="A1027" s="45"/>
      <c r="B1027" s="44"/>
      <c r="C1027" s="44"/>
      <c r="D1027" s="44"/>
      <c r="E1027" s="44"/>
      <c r="F1027" s="38"/>
      <c r="G1027" s="38"/>
      <c r="H1027" s="38"/>
      <c r="I1027" s="59"/>
      <c r="J1027" s="26"/>
      <c r="K1027" s="26"/>
      <c r="L1027" s="45"/>
      <c r="M1027" s="38"/>
      <c r="N1027" s="38"/>
      <c r="O1027" s="85"/>
      <c r="P1027" s="72"/>
      <c r="Q1027" s="72"/>
      <c r="R1027" s="30"/>
      <c r="S1027" s="30"/>
      <c r="T1027" s="30"/>
      <c r="V1027" s="77"/>
      <c r="W1027" s="65"/>
      <c r="AE1027" s="41"/>
      <c r="AH1027" s="41"/>
      <c r="AI1027" s="41"/>
      <c r="AK1027" s="87"/>
    </row>
    <row r="1028" spans="1:37">
      <c r="A1028" s="45"/>
      <c r="B1028" s="44"/>
      <c r="C1028" s="44"/>
      <c r="D1028" s="44"/>
      <c r="E1028" s="44"/>
      <c r="F1028" s="38"/>
      <c r="G1028" s="38"/>
      <c r="H1028" s="38"/>
      <c r="I1028" s="59"/>
      <c r="J1028" s="26"/>
      <c r="K1028" s="26"/>
      <c r="L1028" s="45"/>
      <c r="M1028" s="38"/>
      <c r="N1028" s="38"/>
      <c r="O1028" s="85"/>
      <c r="P1028" s="72"/>
      <c r="Q1028" s="72"/>
      <c r="R1028" s="30"/>
      <c r="S1028" s="30"/>
      <c r="T1028" s="30"/>
      <c r="V1028" s="77"/>
      <c r="W1028" s="65"/>
      <c r="AE1028" s="41"/>
      <c r="AH1028" s="41"/>
      <c r="AI1028" s="41"/>
      <c r="AK1028" s="87"/>
    </row>
    <row r="1029" spans="1:37">
      <c r="A1029" s="45"/>
      <c r="B1029" s="44"/>
      <c r="C1029" s="44"/>
      <c r="D1029" s="44"/>
      <c r="E1029" s="44"/>
      <c r="F1029" s="38"/>
      <c r="G1029" s="38"/>
      <c r="H1029" s="38"/>
      <c r="I1029" s="59"/>
      <c r="J1029" s="26"/>
      <c r="K1029" s="26"/>
      <c r="L1029" s="45"/>
      <c r="M1029" s="38"/>
      <c r="N1029" s="38"/>
      <c r="O1029" s="85"/>
      <c r="P1029" s="72"/>
      <c r="Q1029" s="72"/>
      <c r="R1029" s="30"/>
      <c r="S1029" s="30"/>
      <c r="T1029" s="30"/>
      <c r="V1029" s="77"/>
      <c r="W1029" s="65"/>
      <c r="AE1029" s="41"/>
      <c r="AH1029" s="41"/>
      <c r="AI1029" s="41"/>
      <c r="AK1029" s="87"/>
    </row>
    <row r="1030" spans="1:37">
      <c r="A1030" s="45"/>
      <c r="B1030" s="44"/>
      <c r="C1030" s="44"/>
      <c r="D1030" s="44"/>
      <c r="E1030" s="44"/>
      <c r="F1030" s="38"/>
      <c r="G1030" s="38"/>
      <c r="H1030" s="38"/>
      <c r="I1030" s="59"/>
      <c r="J1030" s="26"/>
      <c r="K1030" s="26"/>
      <c r="L1030" s="45"/>
      <c r="M1030" s="38"/>
      <c r="N1030" s="38"/>
      <c r="O1030" s="85"/>
      <c r="P1030" s="72"/>
      <c r="Q1030" s="72"/>
      <c r="R1030" s="30"/>
      <c r="S1030" s="30"/>
      <c r="T1030" s="30"/>
      <c r="V1030" s="77"/>
      <c r="W1030" s="65"/>
      <c r="AE1030" s="41"/>
      <c r="AH1030" s="41"/>
      <c r="AI1030" s="41"/>
      <c r="AK1030" s="87"/>
    </row>
    <row r="1031" spans="1:37">
      <c r="A1031" s="45"/>
      <c r="B1031" s="44"/>
      <c r="C1031" s="44"/>
      <c r="D1031" s="44"/>
      <c r="E1031" s="44"/>
      <c r="F1031" s="38"/>
      <c r="G1031" s="38"/>
      <c r="H1031" s="38"/>
      <c r="I1031" s="59"/>
      <c r="J1031" s="26"/>
      <c r="K1031" s="26"/>
      <c r="L1031" s="45"/>
      <c r="M1031" s="38"/>
      <c r="N1031" s="38"/>
      <c r="O1031" s="85"/>
      <c r="P1031" s="72"/>
      <c r="Q1031" s="72"/>
      <c r="R1031" s="30"/>
      <c r="S1031" s="30"/>
      <c r="T1031" s="30"/>
      <c r="V1031" s="77"/>
      <c r="W1031" s="65"/>
      <c r="AE1031" s="41"/>
      <c r="AH1031" s="41"/>
      <c r="AI1031" s="41"/>
      <c r="AK1031" s="87"/>
    </row>
    <row r="1032" spans="1:37">
      <c r="A1032" s="45"/>
      <c r="B1032" s="44"/>
      <c r="C1032" s="44"/>
      <c r="D1032" s="44"/>
      <c r="E1032" s="44"/>
      <c r="F1032" s="38"/>
      <c r="G1032" s="38"/>
      <c r="H1032" s="38"/>
      <c r="I1032" s="59"/>
      <c r="J1032" s="26"/>
      <c r="K1032" s="26"/>
      <c r="L1032" s="45"/>
      <c r="M1032" s="38"/>
      <c r="N1032" s="38"/>
      <c r="O1032" s="85"/>
      <c r="P1032" s="72"/>
      <c r="Q1032" s="72"/>
      <c r="R1032" s="30"/>
      <c r="S1032" s="30"/>
      <c r="T1032" s="30"/>
      <c r="V1032" s="77"/>
      <c r="W1032" s="65"/>
      <c r="AE1032" s="41"/>
      <c r="AH1032" s="41"/>
      <c r="AI1032" s="41"/>
      <c r="AK1032" s="87"/>
    </row>
    <row r="1033" spans="1:37">
      <c r="A1033" s="45"/>
      <c r="B1033" s="44"/>
      <c r="C1033" s="44"/>
      <c r="D1033" s="44"/>
      <c r="E1033" s="44"/>
      <c r="F1033" s="38"/>
      <c r="G1033" s="38"/>
      <c r="H1033" s="38"/>
      <c r="I1033" s="59"/>
      <c r="J1033" s="26"/>
      <c r="K1033" s="26"/>
      <c r="L1033" s="45"/>
      <c r="M1033" s="38"/>
      <c r="N1033" s="38"/>
      <c r="O1033" s="85"/>
      <c r="P1033" s="72"/>
      <c r="Q1033" s="72"/>
      <c r="R1033" s="30"/>
      <c r="S1033" s="30"/>
      <c r="T1033" s="30"/>
      <c r="V1033" s="77"/>
      <c r="W1033" s="65"/>
      <c r="AE1033" s="41"/>
      <c r="AH1033" s="41"/>
      <c r="AI1033" s="41"/>
      <c r="AK1033" s="87"/>
    </row>
    <row r="1034" spans="1:37">
      <c r="A1034" s="45"/>
      <c r="B1034" s="44"/>
      <c r="C1034" s="44"/>
      <c r="D1034" s="44"/>
      <c r="E1034" s="44"/>
      <c r="F1034" s="38"/>
      <c r="G1034" s="38"/>
      <c r="H1034" s="38"/>
      <c r="I1034" s="59"/>
      <c r="J1034" s="26"/>
      <c r="K1034" s="26"/>
      <c r="L1034" s="45"/>
      <c r="M1034" s="38"/>
      <c r="N1034" s="38"/>
      <c r="O1034" s="85"/>
      <c r="P1034" s="72"/>
      <c r="Q1034" s="72"/>
      <c r="R1034" s="30"/>
      <c r="S1034" s="30"/>
      <c r="T1034" s="30"/>
      <c r="V1034" s="77"/>
      <c r="W1034" s="65"/>
      <c r="AE1034" s="41"/>
      <c r="AH1034" s="41"/>
      <c r="AI1034" s="41"/>
      <c r="AK1034" s="87"/>
    </row>
    <row r="1035" spans="1:37">
      <c r="A1035" s="45"/>
      <c r="B1035" s="44"/>
      <c r="C1035" s="44"/>
      <c r="D1035" s="44"/>
      <c r="E1035" s="44"/>
      <c r="F1035" s="38"/>
      <c r="G1035" s="38"/>
      <c r="H1035" s="38"/>
      <c r="I1035" s="59"/>
      <c r="J1035" s="26"/>
      <c r="K1035" s="26"/>
      <c r="L1035" s="45"/>
      <c r="M1035" s="38"/>
      <c r="N1035" s="38"/>
      <c r="O1035" s="85"/>
      <c r="P1035" s="72"/>
      <c r="Q1035" s="72"/>
      <c r="R1035" s="30"/>
      <c r="S1035" s="30"/>
      <c r="T1035" s="30"/>
      <c r="V1035" s="77"/>
      <c r="W1035" s="65"/>
      <c r="AE1035" s="41"/>
      <c r="AH1035" s="41"/>
      <c r="AI1035" s="41"/>
      <c r="AK1035" s="87"/>
    </row>
    <row r="1036" spans="1:37">
      <c r="A1036" s="45"/>
      <c r="B1036" s="44"/>
      <c r="C1036" s="44"/>
      <c r="D1036" s="44"/>
      <c r="E1036" s="44"/>
      <c r="F1036" s="38"/>
      <c r="G1036" s="38"/>
      <c r="H1036" s="38"/>
      <c r="I1036" s="59"/>
      <c r="J1036" s="26"/>
      <c r="K1036" s="26"/>
      <c r="L1036" s="45"/>
      <c r="M1036" s="38"/>
      <c r="N1036" s="38"/>
      <c r="O1036" s="85"/>
      <c r="P1036" s="72"/>
      <c r="Q1036" s="72"/>
      <c r="R1036" s="30"/>
      <c r="S1036" s="30"/>
      <c r="T1036" s="30"/>
      <c r="V1036" s="77"/>
      <c r="W1036" s="65"/>
      <c r="AE1036" s="41"/>
      <c r="AH1036" s="41"/>
      <c r="AI1036" s="41"/>
      <c r="AK1036" s="87"/>
    </row>
    <row r="1037" spans="1:37">
      <c r="A1037" s="45"/>
      <c r="B1037" s="44"/>
      <c r="C1037" s="44"/>
      <c r="D1037" s="44"/>
      <c r="E1037" s="44"/>
      <c r="F1037" s="38"/>
      <c r="G1037" s="38"/>
      <c r="H1037" s="38"/>
      <c r="I1037" s="59"/>
      <c r="J1037" s="26"/>
      <c r="K1037" s="26"/>
      <c r="L1037" s="45"/>
      <c r="M1037" s="38"/>
      <c r="N1037" s="38"/>
      <c r="O1037" s="85"/>
      <c r="P1037" s="72"/>
      <c r="Q1037" s="72"/>
      <c r="R1037" s="30"/>
      <c r="S1037" s="30"/>
      <c r="T1037" s="30"/>
      <c r="V1037" s="77"/>
      <c r="W1037" s="65"/>
      <c r="AE1037" s="41"/>
      <c r="AH1037" s="41"/>
      <c r="AI1037" s="41"/>
      <c r="AK1037" s="87"/>
    </row>
    <row r="1038" spans="1:37">
      <c r="A1038" s="45"/>
      <c r="B1038" s="44"/>
      <c r="C1038" s="44"/>
      <c r="D1038" s="44"/>
      <c r="E1038" s="44"/>
      <c r="F1038" s="38"/>
      <c r="G1038" s="38"/>
      <c r="H1038" s="38"/>
      <c r="I1038" s="59"/>
      <c r="J1038" s="26"/>
      <c r="K1038" s="26"/>
      <c r="L1038" s="45"/>
      <c r="M1038" s="38"/>
      <c r="N1038" s="38"/>
      <c r="O1038" s="85"/>
      <c r="P1038" s="72"/>
      <c r="Q1038" s="72"/>
      <c r="R1038" s="30"/>
      <c r="S1038" s="30"/>
      <c r="T1038" s="30"/>
      <c r="V1038" s="77"/>
      <c r="W1038" s="65"/>
      <c r="AE1038" s="41"/>
      <c r="AH1038" s="41"/>
      <c r="AI1038" s="41"/>
      <c r="AK1038" s="87"/>
    </row>
    <row r="1039" spans="1:37">
      <c r="A1039" s="45"/>
      <c r="B1039" s="44"/>
      <c r="C1039" s="44"/>
      <c r="D1039" s="44"/>
      <c r="E1039" s="44"/>
      <c r="F1039" s="38"/>
      <c r="G1039" s="38"/>
      <c r="H1039" s="38"/>
      <c r="I1039" s="59"/>
      <c r="J1039" s="26"/>
      <c r="K1039" s="26"/>
      <c r="L1039" s="45"/>
      <c r="M1039" s="38"/>
      <c r="N1039" s="38"/>
      <c r="O1039" s="85"/>
      <c r="P1039" s="72"/>
      <c r="Q1039" s="72"/>
      <c r="R1039" s="30"/>
      <c r="S1039" s="30"/>
      <c r="T1039" s="30"/>
      <c r="V1039" s="77"/>
      <c r="W1039" s="65"/>
      <c r="AE1039" s="41"/>
      <c r="AH1039" s="41"/>
      <c r="AI1039" s="41"/>
      <c r="AK1039" s="87"/>
    </row>
    <row r="1040" spans="1:37">
      <c r="A1040" s="45"/>
      <c r="B1040" s="44"/>
      <c r="C1040" s="44"/>
      <c r="D1040" s="44"/>
      <c r="E1040" s="44"/>
      <c r="F1040" s="38"/>
      <c r="G1040" s="38"/>
      <c r="H1040" s="38"/>
      <c r="I1040" s="59"/>
      <c r="J1040" s="26"/>
      <c r="K1040" s="26"/>
      <c r="L1040" s="45"/>
      <c r="M1040" s="38"/>
      <c r="N1040" s="38"/>
      <c r="O1040" s="85"/>
      <c r="P1040" s="72"/>
      <c r="Q1040" s="72"/>
      <c r="R1040" s="30"/>
      <c r="S1040" s="30"/>
      <c r="T1040" s="30"/>
      <c r="V1040" s="77"/>
      <c r="W1040" s="65"/>
      <c r="AE1040" s="41"/>
      <c r="AH1040" s="41"/>
      <c r="AI1040" s="41"/>
      <c r="AK1040" s="87"/>
    </row>
    <row r="1041" spans="1:37">
      <c r="A1041" s="45"/>
      <c r="B1041" s="44"/>
      <c r="C1041" s="44"/>
      <c r="D1041" s="44"/>
      <c r="E1041" s="44"/>
      <c r="F1041" s="38"/>
      <c r="G1041" s="38"/>
      <c r="H1041" s="38"/>
      <c r="I1041" s="59"/>
      <c r="J1041" s="26"/>
      <c r="K1041" s="26"/>
      <c r="L1041" s="45"/>
      <c r="M1041" s="38"/>
      <c r="N1041" s="38"/>
      <c r="O1041" s="85"/>
      <c r="P1041" s="72"/>
      <c r="Q1041" s="72"/>
      <c r="R1041" s="30"/>
      <c r="S1041" s="30"/>
      <c r="T1041" s="30"/>
      <c r="V1041" s="77"/>
      <c r="W1041" s="65"/>
      <c r="AE1041" s="41"/>
      <c r="AH1041" s="41"/>
      <c r="AI1041" s="41"/>
      <c r="AK1041" s="87"/>
    </row>
    <row r="1042" spans="1:37">
      <c r="A1042" s="45"/>
      <c r="B1042" s="44"/>
      <c r="C1042" s="44"/>
      <c r="D1042" s="44"/>
      <c r="E1042" s="44"/>
      <c r="F1042" s="38"/>
      <c r="G1042" s="38"/>
      <c r="H1042" s="38"/>
      <c r="I1042" s="59"/>
      <c r="J1042" s="26"/>
      <c r="K1042" s="26"/>
      <c r="L1042" s="45"/>
      <c r="M1042" s="38"/>
      <c r="N1042" s="38"/>
      <c r="O1042" s="85"/>
      <c r="P1042" s="72"/>
      <c r="Q1042" s="72"/>
      <c r="R1042" s="30"/>
      <c r="S1042" s="30"/>
      <c r="T1042" s="30"/>
      <c r="V1042" s="77"/>
      <c r="W1042" s="65"/>
      <c r="AE1042" s="41"/>
      <c r="AH1042" s="41"/>
      <c r="AI1042" s="41"/>
      <c r="AK1042" s="87"/>
    </row>
    <row r="1043" spans="1:37">
      <c r="A1043" s="45"/>
      <c r="B1043" s="44"/>
      <c r="C1043" s="44"/>
      <c r="D1043" s="44"/>
      <c r="E1043" s="44"/>
      <c r="F1043" s="38"/>
      <c r="G1043" s="38"/>
      <c r="H1043" s="38"/>
      <c r="I1043" s="59"/>
      <c r="J1043" s="26"/>
      <c r="K1043" s="26"/>
      <c r="L1043" s="45"/>
      <c r="M1043" s="38"/>
      <c r="N1043" s="38"/>
      <c r="O1043" s="85"/>
      <c r="P1043" s="72"/>
      <c r="Q1043" s="72"/>
      <c r="R1043" s="30"/>
      <c r="S1043" s="30"/>
      <c r="T1043" s="30"/>
      <c r="V1043" s="77"/>
      <c r="W1043" s="65"/>
      <c r="AE1043" s="41"/>
      <c r="AH1043" s="41"/>
      <c r="AI1043" s="41"/>
      <c r="AK1043" s="87"/>
    </row>
    <row r="1044" spans="1:37">
      <c r="A1044" s="45"/>
      <c r="B1044" s="44"/>
      <c r="C1044" s="44"/>
      <c r="D1044" s="44"/>
      <c r="E1044" s="44"/>
      <c r="F1044" s="38"/>
      <c r="G1044" s="38"/>
      <c r="H1044" s="38"/>
      <c r="I1044" s="59"/>
      <c r="J1044" s="26"/>
      <c r="K1044" s="26"/>
      <c r="L1044" s="45"/>
      <c r="M1044" s="38"/>
      <c r="N1044" s="38"/>
      <c r="O1044" s="85"/>
      <c r="P1044" s="72"/>
      <c r="Q1044" s="72"/>
      <c r="R1044" s="30"/>
      <c r="S1044" s="30"/>
      <c r="T1044" s="30"/>
      <c r="V1044" s="77"/>
      <c r="W1044" s="65"/>
      <c r="AE1044" s="41"/>
      <c r="AH1044" s="41"/>
      <c r="AI1044" s="41"/>
      <c r="AK1044" s="87"/>
    </row>
    <row r="1045" spans="1:37">
      <c r="A1045" s="45"/>
      <c r="B1045" s="44"/>
      <c r="C1045" s="44"/>
      <c r="D1045" s="44"/>
      <c r="E1045" s="44"/>
      <c r="F1045" s="38"/>
      <c r="G1045" s="38"/>
      <c r="H1045" s="38"/>
      <c r="I1045" s="59"/>
      <c r="J1045" s="26"/>
      <c r="K1045" s="26"/>
      <c r="L1045" s="45"/>
      <c r="M1045" s="38"/>
      <c r="N1045" s="38"/>
      <c r="O1045" s="85"/>
      <c r="P1045" s="72"/>
      <c r="Q1045" s="72"/>
      <c r="R1045" s="30"/>
      <c r="S1045" s="30"/>
      <c r="T1045" s="30"/>
      <c r="V1045" s="77"/>
      <c r="W1045" s="65"/>
      <c r="AE1045" s="41"/>
      <c r="AH1045" s="41"/>
      <c r="AI1045" s="41"/>
      <c r="AK1045" s="87"/>
    </row>
    <row r="1046" spans="1:37">
      <c r="A1046" s="45"/>
      <c r="B1046" s="44"/>
      <c r="C1046" s="44"/>
      <c r="D1046" s="44"/>
      <c r="E1046" s="44"/>
      <c r="F1046" s="38"/>
      <c r="G1046" s="38"/>
      <c r="H1046" s="38"/>
      <c r="I1046" s="59"/>
      <c r="J1046" s="26"/>
      <c r="K1046" s="26"/>
      <c r="L1046" s="45"/>
      <c r="M1046" s="38"/>
      <c r="N1046" s="38"/>
      <c r="O1046" s="85"/>
      <c r="P1046" s="72"/>
      <c r="Q1046" s="72"/>
      <c r="R1046" s="30"/>
      <c r="S1046" s="30"/>
      <c r="T1046" s="30"/>
      <c r="V1046" s="77"/>
      <c r="W1046" s="65"/>
      <c r="AE1046" s="41"/>
      <c r="AH1046" s="41"/>
      <c r="AI1046" s="41"/>
      <c r="AK1046" s="87"/>
    </row>
    <row r="1047" spans="1:37">
      <c r="A1047" s="45"/>
      <c r="B1047" s="44"/>
      <c r="C1047" s="44"/>
      <c r="D1047" s="44"/>
      <c r="E1047" s="44"/>
      <c r="F1047" s="38"/>
      <c r="G1047" s="38"/>
      <c r="H1047" s="38"/>
      <c r="I1047" s="59"/>
      <c r="J1047" s="26"/>
      <c r="K1047" s="26"/>
      <c r="L1047" s="45"/>
      <c r="M1047" s="38"/>
      <c r="N1047" s="38"/>
      <c r="O1047" s="85"/>
      <c r="P1047" s="72"/>
      <c r="Q1047" s="72"/>
      <c r="R1047" s="30"/>
      <c r="S1047" s="30"/>
      <c r="T1047" s="30"/>
      <c r="V1047" s="77"/>
      <c r="W1047" s="65"/>
      <c r="AE1047" s="41"/>
      <c r="AH1047" s="41"/>
      <c r="AI1047" s="41"/>
      <c r="AK1047" s="87"/>
    </row>
    <row r="1048" spans="1:37">
      <c r="A1048" s="45"/>
      <c r="B1048" s="44"/>
      <c r="C1048" s="44"/>
      <c r="D1048" s="44"/>
      <c r="E1048" s="44"/>
      <c r="F1048" s="38"/>
      <c r="G1048" s="38"/>
      <c r="H1048" s="38"/>
      <c r="I1048" s="59"/>
      <c r="J1048" s="26"/>
      <c r="K1048" s="26"/>
      <c r="L1048" s="45"/>
      <c r="M1048" s="38"/>
      <c r="N1048" s="38"/>
      <c r="O1048" s="85"/>
      <c r="P1048" s="72"/>
      <c r="Q1048" s="72"/>
      <c r="R1048" s="30"/>
      <c r="S1048" s="30"/>
      <c r="T1048" s="30"/>
      <c r="V1048" s="77"/>
      <c r="W1048" s="65"/>
      <c r="AE1048" s="41"/>
      <c r="AH1048" s="41"/>
      <c r="AI1048" s="41"/>
      <c r="AK1048" s="87"/>
    </row>
    <row r="1049" spans="1:37">
      <c r="A1049" s="45"/>
      <c r="B1049" s="44"/>
      <c r="C1049" s="44"/>
      <c r="D1049" s="44"/>
      <c r="E1049" s="44"/>
      <c r="F1049" s="38"/>
      <c r="G1049" s="38"/>
      <c r="H1049" s="38"/>
      <c r="I1049" s="59"/>
      <c r="J1049" s="26"/>
      <c r="K1049" s="26"/>
      <c r="L1049" s="45"/>
      <c r="M1049" s="38"/>
      <c r="N1049" s="38"/>
      <c r="O1049" s="85"/>
      <c r="P1049" s="72"/>
      <c r="Q1049" s="72"/>
      <c r="R1049" s="30"/>
      <c r="S1049" s="30"/>
      <c r="T1049" s="30"/>
      <c r="V1049" s="77"/>
      <c r="W1049" s="65"/>
      <c r="AE1049" s="41"/>
      <c r="AH1049" s="41"/>
      <c r="AI1049" s="41"/>
      <c r="AK1049" s="87"/>
    </row>
    <row r="1050" spans="1:37">
      <c r="A1050" s="45"/>
      <c r="B1050" s="44"/>
      <c r="C1050" s="44"/>
      <c r="D1050" s="44"/>
      <c r="E1050" s="44"/>
      <c r="F1050" s="38"/>
      <c r="G1050" s="38"/>
      <c r="H1050" s="38"/>
      <c r="I1050" s="59"/>
      <c r="J1050" s="26"/>
      <c r="K1050" s="26"/>
      <c r="L1050" s="45"/>
      <c r="M1050" s="38"/>
      <c r="N1050" s="38"/>
      <c r="O1050" s="85"/>
      <c r="P1050" s="72"/>
      <c r="Q1050" s="72"/>
      <c r="R1050" s="30"/>
      <c r="S1050" s="30"/>
      <c r="T1050" s="30"/>
      <c r="V1050" s="77"/>
      <c r="W1050" s="65"/>
      <c r="AE1050" s="41"/>
      <c r="AH1050" s="41"/>
      <c r="AI1050" s="41"/>
      <c r="AK1050" s="87"/>
    </row>
    <row r="1051" spans="1:37">
      <c r="A1051" s="45"/>
      <c r="B1051" s="44"/>
      <c r="C1051" s="44"/>
      <c r="D1051" s="44"/>
      <c r="E1051" s="44"/>
      <c r="F1051" s="38"/>
      <c r="G1051" s="38"/>
      <c r="H1051" s="38"/>
      <c r="I1051" s="59"/>
      <c r="J1051" s="26"/>
      <c r="K1051" s="26"/>
      <c r="L1051" s="45"/>
      <c r="M1051" s="38"/>
      <c r="N1051" s="38"/>
      <c r="O1051" s="85"/>
      <c r="P1051" s="72"/>
      <c r="Q1051" s="72"/>
      <c r="R1051" s="30"/>
      <c r="S1051" s="30"/>
      <c r="T1051" s="30"/>
      <c r="V1051" s="77"/>
      <c r="W1051" s="65"/>
      <c r="AE1051" s="41"/>
      <c r="AH1051" s="41"/>
      <c r="AI1051" s="41"/>
      <c r="AK1051" s="87"/>
    </row>
    <row r="1052" spans="1:37">
      <c r="A1052" s="45"/>
      <c r="B1052" s="44"/>
      <c r="C1052" s="44"/>
      <c r="D1052" s="44"/>
      <c r="E1052" s="44"/>
      <c r="F1052" s="38"/>
      <c r="G1052" s="38"/>
      <c r="H1052" s="38"/>
      <c r="I1052" s="59"/>
      <c r="J1052" s="26"/>
      <c r="K1052" s="26"/>
      <c r="L1052" s="45"/>
      <c r="M1052" s="38"/>
      <c r="N1052" s="38"/>
      <c r="O1052" s="85"/>
      <c r="P1052" s="72"/>
      <c r="Q1052" s="72"/>
      <c r="R1052" s="30"/>
      <c r="S1052" s="30"/>
      <c r="T1052" s="30"/>
      <c r="V1052" s="77"/>
      <c r="W1052" s="65"/>
      <c r="AE1052" s="41"/>
      <c r="AH1052" s="41"/>
      <c r="AI1052" s="41"/>
      <c r="AK1052" s="87"/>
    </row>
    <row r="1053" spans="1:37">
      <c r="A1053" s="45"/>
      <c r="B1053" s="44"/>
      <c r="C1053" s="44"/>
      <c r="D1053" s="44"/>
      <c r="E1053" s="44"/>
      <c r="F1053" s="38"/>
      <c r="G1053" s="38"/>
      <c r="H1053" s="38"/>
      <c r="I1053" s="59"/>
      <c r="J1053" s="26"/>
      <c r="K1053" s="26"/>
      <c r="L1053" s="45"/>
      <c r="M1053" s="38"/>
      <c r="N1053" s="38"/>
      <c r="O1053" s="85"/>
      <c r="P1053" s="72"/>
      <c r="Q1053" s="72"/>
      <c r="R1053" s="30"/>
      <c r="S1053" s="30"/>
      <c r="T1053" s="30"/>
      <c r="V1053" s="77"/>
      <c r="W1053" s="65"/>
      <c r="AE1053" s="41"/>
      <c r="AH1053" s="41"/>
      <c r="AI1053" s="41"/>
      <c r="AK1053" s="87"/>
    </row>
    <row r="1054" spans="1:37">
      <c r="A1054" s="45"/>
      <c r="B1054" s="44"/>
      <c r="C1054" s="44"/>
      <c r="D1054" s="44"/>
      <c r="E1054" s="44"/>
      <c r="F1054" s="38"/>
      <c r="G1054" s="38"/>
      <c r="H1054" s="38"/>
      <c r="I1054" s="59"/>
      <c r="J1054" s="26"/>
      <c r="K1054" s="26"/>
      <c r="L1054" s="45"/>
      <c r="M1054" s="38"/>
      <c r="N1054" s="38"/>
      <c r="O1054" s="85"/>
      <c r="P1054" s="72"/>
      <c r="Q1054" s="72"/>
      <c r="R1054" s="30"/>
      <c r="S1054" s="30"/>
      <c r="T1054" s="30"/>
      <c r="V1054" s="77"/>
      <c r="W1054" s="65"/>
      <c r="AE1054" s="41"/>
      <c r="AH1054" s="41"/>
      <c r="AI1054" s="41"/>
      <c r="AK1054" s="87"/>
    </row>
    <row r="1055" spans="1:37">
      <c r="A1055" s="45"/>
      <c r="B1055" s="44"/>
      <c r="C1055" s="44"/>
      <c r="D1055" s="44"/>
      <c r="E1055" s="44"/>
      <c r="F1055" s="38"/>
      <c r="G1055" s="38"/>
      <c r="H1055" s="38"/>
      <c r="I1055" s="59"/>
      <c r="J1055" s="26"/>
      <c r="K1055" s="26"/>
      <c r="L1055" s="45"/>
      <c r="M1055" s="38"/>
      <c r="N1055" s="38"/>
      <c r="O1055" s="85"/>
      <c r="P1055" s="72"/>
      <c r="Q1055" s="72"/>
      <c r="R1055" s="30"/>
      <c r="S1055" s="30"/>
      <c r="T1055" s="30"/>
      <c r="V1055" s="77"/>
      <c r="W1055" s="65"/>
      <c r="AE1055" s="41"/>
      <c r="AH1055" s="41"/>
      <c r="AI1055" s="41"/>
      <c r="AK1055" s="87"/>
    </row>
    <row r="1056" spans="1:37">
      <c r="A1056" s="45"/>
      <c r="B1056" s="44"/>
      <c r="C1056" s="44"/>
      <c r="D1056" s="44"/>
      <c r="E1056" s="44"/>
      <c r="F1056" s="38"/>
      <c r="G1056" s="38"/>
      <c r="H1056" s="38"/>
      <c r="I1056" s="59"/>
      <c r="J1056" s="26"/>
      <c r="K1056" s="26"/>
      <c r="L1056" s="45"/>
      <c r="M1056" s="38"/>
      <c r="N1056" s="38"/>
      <c r="O1056" s="85"/>
      <c r="P1056" s="72"/>
      <c r="Q1056" s="72"/>
      <c r="R1056" s="30"/>
      <c r="S1056" s="30"/>
      <c r="T1056" s="30"/>
      <c r="V1056" s="77"/>
      <c r="W1056" s="65"/>
      <c r="AE1056" s="41"/>
      <c r="AH1056" s="41"/>
      <c r="AI1056" s="41"/>
      <c r="AK1056" s="87"/>
    </row>
    <row r="1057" spans="1:40">
      <c r="A1057" s="45"/>
      <c r="B1057" s="44"/>
      <c r="C1057" s="44"/>
      <c r="D1057" s="44"/>
      <c r="E1057" s="44"/>
      <c r="F1057" s="38"/>
      <c r="G1057" s="38"/>
      <c r="H1057" s="38"/>
      <c r="I1057" s="59"/>
      <c r="J1057" s="26"/>
      <c r="K1057" s="26"/>
      <c r="L1057" s="45"/>
      <c r="M1057" s="38"/>
      <c r="N1057" s="38"/>
      <c r="O1057" s="85"/>
      <c r="P1057" s="72"/>
      <c r="Q1057" s="72"/>
      <c r="R1057" s="30"/>
      <c r="S1057" s="30"/>
      <c r="T1057" s="30"/>
      <c r="V1057" s="77"/>
      <c r="W1057" s="65"/>
      <c r="AE1057" s="41"/>
      <c r="AH1057" s="41"/>
      <c r="AI1057" s="41"/>
      <c r="AK1057" s="87"/>
    </row>
    <row r="1058" spans="1:40">
      <c r="A1058" s="45"/>
      <c r="B1058" s="44"/>
      <c r="C1058" s="44"/>
      <c r="D1058" s="44"/>
      <c r="E1058" s="44"/>
      <c r="F1058" s="38"/>
      <c r="G1058" s="38"/>
      <c r="H1058" s="38"/>
      <c r="I1058" s="59"/>
      <c r="J1058" s="26"/>
      <c r="K1058" s="26"/>
      <c r="L1058" s="45"/>
      <c r="M1058" s="38"/>
      <c r="N1058" s="38"/>
      <c r="O1058" s="85"/>
      <c r="P1058" s="72"/>
      <c r="Q1058" s="72"/>
      <c r="R1058" s="30"/>
      <c r="S1058" s="30"/>
      <c r="T1058" s="30"/>
      <c r="V1058" s="77"/>
      <c r="W1058" s="65"/>
      <c r="AE1058" s="41"/>
      <c r="AH1058" s="41"/>
      <c r="AI1058" s="41"/>
      <c r="AK1058" s="87"/>
    </row>
    <row r="1059" spans="1:40">
      <c r="A1059" s="45"/>
      <c r="B1059" s="44"/>
      <c r="C1059" s="44"/>
      <c r="D1059" s="44"/>
      <c r="E1059" s="44"/>
      <c r="F1059" s="38"/>
      <c r="G1059" s="38"/>
      <c r="H1059" s="38"/>
      <c r="I1059" s="59"/>
      <c r="J1059" s="26"/>
      <c r="K1059" s="26"/>
      <c r="L1059" s="45"/>
      <c r="M1059" s="38"/>
      <c r="N1059" s="38"/>
      <c r="O1059" s="85"/>
      <c r="P1059" s="72"/>
      <c r="Q1059" s="72"/>
      <c r="R1059" s="30"/>
      <c r="S1059" s="30"/>
      <c r="T1059" s="30"/>
      <c r="V1059" s="77"/>
      <c r="W1059" s="65"/>
      <c r="AE1059" s="41"/>
      <c r="AH1059" s="41"/>
      <c r="AI1059" s="41"/>
      <c r="AK1059" s="87"/>
    </row>
    <row r="1060" spans="1:40">
      <c r="A1060" s="45"/>
      <c r="B1060" s="44"/>
      <c r="C1060" s="44"/>
      <c r="D1060" s="44"/>
      <c r="E1060" s="44"/>
      <c r="F1060" s="38"/>
      <c r="G1060" s="38"/>
      <c r="H1060" s="38"/>
      <c r="I1060" s="59"/>
      <c r="J1060" s="26"/>
      <c r="K1060" s="26"/>
      <c r="L1060" s="45"/>
      <c r="M1060" s="38"/>
      <c r="N1060" s="38"/>
      <c r="O1060" s="85"/>
      <c r="P1060" s="72"/>
      <c r="Q1060" s="72"/>
      <c r="R1060" s="30"/>
      <c r="S1060" s="30"/>
      <c r="T1060" s="30"/>
      <c r="V1060" s="77"/>
      <c r="W1060" s="65"/>
      <c r="AE1060" s="41"/>
      <c r="AH1060" s="41"/>
      <c r="AI1060" s="41"/>
      <c r="AK1060" s="87"/>
    </row>
    <row r="1061" spans="1:40">
      <c r="A1061" s="45"/>
      <c r="B1061" s="44"/>
      <c r="C1061" s="44"/>
      <c r="D1061" s="44"/>
      <c r="E1061" s="44"/>
      <c r="F1061" s="38"/>
      <c r="G1061" s="38"/>
      <c r="H1061" s="38"/>
      <c r="I1061" s="59"/>
      <c r="J1061" s="26"/>
      <c r="K1061" s="26"/>
      <c r="L1061" s="45"/>
      <c r="M1061" s="38"/>
      <c r="N1061" s="38"/>
      <c r="O1061" s="85"/>
      <c r="P1061" s="72"/>
      <c r="Q1061" s="72"/>
      <c r="R1061" s="30"/>
      <c r="S1061" s="30"/>
      <c r="T1061" s="30"/>
      <c r="V1061" s="77"/>
      <c r="W1061" s="65"/>
      <c r="AE1061" s="41"/>
      <c r="AH1061" s="41"/>
      <c r="AI1061" s="41"/>
      <c r="AK1061" s="87"/>
    </row>
    <row r="1062" spans="1:40">
      <c r="A1062" s="45"/>
      <c r="B1062" s="44"/>
      <c r="C1062" s="44"/>
      <c r="D1062" s="44"/>
      <c r="E1062" s="44"/>
      <c r="F1062" s="38"/>
      <c r="G1062" s="38"/>
      <c r="H1062" s="38"/>
      <c r="I1062" s="59"/>
      <c r="J1062" s="26"/>
      <c r="K1062" s="26"/>
      <c r="L1062" s="45"/>
      <c r="M1062" s="38"/>
      <c r="N1062" s="38"/>
      <c r="O1062" s="85"/>
      <c r="P1062" s="72"/>
      <c r="Q1062" s="72"/>
      <c r="R1062" s="30"/>
      <c r="S1062" s="30"/>
      <c r="T1062" s="30"/>
      <c r="V1062" s="77"/>
      <c r="W1062" s="65"/>
      <c r="AE1062" s="41"/>
      <c r="AH1062" s="41"/>
      <c r="AI1062" s="41"/>
      <c r="AK1062" s="87"/>
    </row>
    <row r="1063" spans="1:40">
      <c r="A1063" s="45"/>
      <c r="B1063" s="44"/>
      <c r="C1063" s="44"/>
      <c r="D1063" s="44"/>
      <c r="E1063" s="44"/>
      <c r="F1063" s="38"/>
      <c r="G1063" s="38"/>
      <c r="H1063" s="38"/>
      <c r="I1063" s="59"/>
      <c r="J1063" s="26"/>
      <c r="K1063" s="26"/>
      <c r="L1063" s="45"/>
      <c r="M1063" s="38"/>
      <c r="N1063" s="38"/>
      <c r="O1063" s="85"/>
      <c r="P1063" s="72"/>
      <c r="Q1063" s="72"/>
      <c r="R1063" s="30"/>
      <c r="S1063" s="30"/>
      <c r="T1063" s="30"/>
      <c r="V1063" s="77"/>
      <c r="W1063" s="65"/>
      <c r="AE1063" s="41"/>
      <c r="AH1063" s="41"/>
      <c r="AI1063" s="41"/>
      <c r="AK1063" s="87"/>
    </row>
    <row r="1064" spans="1:40">
      <c r="A1064" s="45"/>
      <c r="B1064" s="44"/>
      <c r="C1064" s="44"/>
      <c r="D1064" s="44"/>
      <c r="E1064" s="44"/>
      <c r="F1064" s="38"/>
      <c r="G1064" s="38"/>
      <c r="H1064" s="38"/>
      <c r="I1064" s="59"/>
      <c r="J1064" s="26"/>
      <c r="K1064" s="26"/>
      <c r="L1064" s="45"/>
      <c r="M1064" s="38"/>
      <c r="N1064" s="38"/>
      <c r="O1064" s="85"/>
      <c r="P1064" s="72"/>
      <c r="Q1064" s="72"/>
      <c r="R1064" s="30"/>
      <c r="S1064" s="30"/>
      <c r="T1064" s="30"/>
      <c r="V1064" s="77"/>
      <c r="W1064" s="65"/>
      <c r="AE1064" s="41"/>
      <c r="AH1064" s="41"/>
      <c r="AI1064" s="41"/>
      <c r="AK1064" s="87"/>
    </row>
    <row r="1065" spans="1:40">
      <c r="A1065" s="45"/>
      <c r="B1065" s="44"/>
      <c r="C1065" s="44"/>
      <c r="D1065" s="44"/>
      <c r="E1065" s="44"/>
      <c r="F1065" s="38"/>
      <c r="G1065" s="38"/>
      <c r="H1065" s="38"/>
      <c r="I1065" s="59"/>
      <c r="J1065" s="26"/>
      <c r="K1065" s="26"/>
      <c r="L1065" s="45"/>
      <c r="M1065" s="38"/>
      <c r="N1065" s="38"/>
      <c r="O1065" s="85"/>
      <c r="P1065" s="72"/>
      <c r="Q1065" s="72"/>
      <c r="R1065" s="30"/>
      <c r="S1065" s="30"/>
      <c r="T1065" s="30"/>
      <c r="V1065" s="77"/>
      <c r="W1065" s="65"/>
      <c r="AE1065" s="41"/>
      <c r="AH1065" s="41"/>
      <c r="AI1065" s="41"/>
      <c r="AK1065" s="87"/>
    </row>
    <row r="1066" spans="1:40">
      <c r="A1066" s="45"/>
      <c r="B1066" s="44"/>
      <c r="C1066" s="44"/>
      <c r="D1066" s="44"/>
      <c r="E1066" s="44"/>
      <c r="F1066" s="38"/>
      <c r="G1066" s="38"/>
      <c r="H1066" s="38"/>
      <c r="I1066" s="59"/>
      <c r="J1066" s="26"/>
      <c r="K1066" s="26"/>
      <c r="L1066" s="45"/>
      <c r="M1066" s="38"/>
      <c r="N1066" s="38"/>
      <c r="O1066" s="85"/>
      <c r="P1066" s="72"/>
      <c r="Q1066" s="72"/>
      <c r="R1066" s="30"/>
      <c r="S1066" s="30"/>
      <c r="T1066" s="30"/>
      <c r="V1066" s="77"/>
      <c r="W1066" s="65"/>
      <c r="AE1066" s="41"/>
      <c r="AH1066" s="41"/>
      <c r="AI1066" s="41"/>
      <c r="AK1066" s="87"/>
    </row>
    <row r="1067" spans="1:40">
      <c r="A1067" s="45"/>
      <c r="B1067" s="44"/>
      <c r="C1067" s="44"/>
      <c r="D1067" s="44"/>
      <c r="E1067" s="44"/>
      <c r="F1067" s="38"/>
      <c r="G1067" s="38"/>
      <c r="H1067" s="38"/>
      <c r="I1067" s="59"/>
      <c r="J1067" s="26"/>
      <c r="K1067" s="26"/>
      <c r="L1067" s="45"/>
      <c r="M1067" s="38"/>
      <c r="N1067" s="38"/>
      <c r="O1067" s="85"/>
      <c r="P1067" s="72"/>
      <c r="Q1067" s="72"/>
      <c r="R1067" s="30"/>
      <c r="S1067" s="30"/>
      <c r="T1067" s="30"/>
      <c r="V1067" s="77"/>
      <c r="W1067" s="65"/>
      <c r="AE1067" s="41"/>
      <c r="AH1067" s="41"/>
      <c r="AI1067" s="41"/>
      <c r="AK1067" s="87"/>
    </row>
    <row r="1068" spans="1:40">
      <c r="A1068" s="45"/>
      <c r="B1068" s="44"/>
      <c r="C1068" s="44"/>
      <c r="D1068" s="44"/>
      <c r="E1068" s="44"/>
      <c r="F1068" s="38"/>
      <c r="G1068" s="38"/>
      <c r="H1068" s="38"/>
      <c r="I1068" s="59"/>
      <c r="J1068" s="26"/>
      <c r="K1068" s="26"/>
      <c r="L1068" s="45"/>
      <c r="M1068" s="38"/>
      <c r="N1068" s="38"/>
      <c r="O1068" s="85"/>
      <c r="P1068" s="72"/>
      <c r="Q1068" s="72"/>
      <c r="R1068" s="30"/>
      <c r="S1068" s="30"/>
      <c r="T1068" s="30"/>
      <c r="V1068" s="77"/>
      <c r="W1068" s="65"/>
      <c r="AE1068" s="41"/>
      <c r="AH1068" s="41"/>
      <c r="AI1068" s="41"/>
      <c r="AK1068" s="87"/>
    </row>
    <row r="1069" spans="1:40">
      <c r="A1069" s="45"/>
      <c r="B1069" s="44"/>
      <c r="C1069" s="44"/>
      <c r="D1069" s="44"/>
      <c r="E1069" s="44"/>
      <c r="F1069" s="38"/>
      <c r="G1069" s="38"/>
      <c r="H1069" s="38"/>
      <c r="I1069" s="59"/>
      <c r="J1069" s="26"/>
      <c r="K1069" s="26"/>
      <c r="L1069" s="45"/>
      <c r="M1069" s="38"/>
      <c r="N1069" s="38"/>
      <c r="O1069" s="85"/>
      <c r="P1069" s="72"/>
      <c r="Q1069" s="72"/>
      <c r="R1069" s="30"/>
      <c r="S1069" s="30"/>
      <c r="T1069" s="30"/>
      <c r="V1069" s="77"/>
      <c r="W1069" s="65"/>
      <c r="AE1069" s="41"/>
      <c r="AH1069" s="41"/>
      <c r="AI1069" s="41"/>
      <c r="AK1069" s="87"/>
    </row>
    <row r="1070" spans="1:40">
      <c r="A1070" s="45"/>
      <c r="B1070" s="44"/>
      <c r="C1070" s="44"/>
      <c r="D1070" s="44"/>
      <c r="E1070" s="44"/>
      <c r="F1070" s="38"/>
      <c r="G1070" s="38"/>
      <c r="H1070" s="38"/>
      <c r="I1070" s="59"/>
      <c r="J1070" s="26"/>
      <c r="K1070" s="26"/>
      <c r="L1070" s="45"/>
      <c r="M1070" s="38"/>
      <c r="N1070" s="38"/>
      <c r="O1070" s="85"/>
      <c r="P1070" s="72"/>
      <c r="Q1070" s="72"/>
      <c r="R1070" s="30"/>
      <c r="S1070" s="30"/>
      <c r="T1070" s="30"/>
      <c r="V1070" s="77"/>
      <c r="W1070" s="65"/>
      <c r="AE1070" s="41"/>
      <c r="AH1070" s="41"/>
      <c r="AI1070" s="41"/>
      <c r="AK1070" s="87"/>
      <c r="AN1070" s="70"/>
    </row>
    <row r="1071" spans="1:40">
      <c r="A1071" s="45"/>
      <c r="B1071" s="44"/>
      <c r="C1071" s="44"/>
      <c r="D1071" s="44"/>
      <c r="E1071" s="44"/>
      <c r="F1071" s="38"/>
      <c r="G1071" s="38"/>
      <c r="H1071" s="38"/>
      <c r="I1071" s="59"/>
      <c r="J1071" s="26"/>
      <c r="K1071" s="26"/>
      <c r="L1071" s="45"/>
      <c r="M1071" s="38"/>
      <c r="N1071" s="38"/>
      <c r="O1071" s="85"/>
      <c r="P1071" s="72"/>
      <c r="Q1071" s="72"/>
      <c r="R1071" s="30"/>
      <c r="S1071" s="30"/>
      <c r="T1071" s="30"/>
      <c r="V1071" s="77"/>
      <c r="W1071" s="65"/>
      <c r="AE1071" s="41"/>
      <c r="AH1071" s="41"/>
      <c r="AI1071" s="41"/>
      <c r="AJ1071" s="81"/>
      <c r="AK1071" s="87"/>
      <c r="AN1071" s="70"/>
    </row>
    <row r="1072" spans="1:40">
      <c r="A1072" s="45"/>
      <c r="B1072" s="44"/>
      <c r="C1072" s="44"/>
      <c r="D1072" s="44"/>
      <c r="E1072" s="44"/>
      <c r="F1072" s="38"/>
      <c r="G1072" s="38"/>
      <c r="H1072" s="38"/>
      <c r="I1072" s="59"/>
      <c r="J1072" s="26"/>
      <c r="K1072" s="26"/>
      <c r="L1072" s="45"/>
      <c r="M1072" s="38"/>
      <c r="N1072" s="38"/>
      <c r="O1072" s="85"/>
      <c r="P1072" s="72"/>
      <c r="Q1072" s="72"/>
      <c r="R1072" s="30"/>
      <c r="S1072" s="30"/>
      <c r="T1072" s="30"/>
      <c r="V1072" s="77"/>
      <c r="W1072" s="65"/>
      <c r="AE1072" s="41"/>
      <c r="AH1072" s="41"/>
      <c r="AI1072" s="41"/>
      <c r="AJ1072" s="81"/>
      <c r="AK1072" s="87"/>
      <c r="AN1072" s="70"/>
    </row>
    <row r="1073" spans="1:40">
      <c r="A1073" s="45"/>
      <c r="B1073" s="44"/>
      <c r="C1073" s="44"/>
      <c r="D1073" s="44"/>
      <c r="E1073" s="44"/>
      <c r="F1073" s="38"/>
      <c r="G1073" s="38"/>
      <c r="H1073" s="38"/>
      <c r="I1073" s="59"/>
      <c r="J1073" s="26"/>
      <c r="K1073" s="26"/>
      <c r="L1073" s="45"/>
      <c r="M1073" s="38"/>
      <c r="N1073" s="38"/>
      <c r="O1073" s="85"/>
      <c r="P1073" s="72"/>
      <c r="Q1073" s="72"/>
      <c r="R1073" s="30"/>
      <c r="S1073" s="30"/>
      <c r="T1073" s="30"/>
      <c r="V1073" s="77"/>
      <c r="W1073" s="65"/>
      <c r="AE1073" s="41"/>
      <c r="AH1073" s="41"/>
      <c r="AI1073" s="41"/>
      <c r="AJ1073" s="81"/>
      <c r="AK1073" s="87"/>
      <c r="AN1073" s="70"/>
    </row>
    <row r="1074" spans="1:40">
      <c r="A1074" s="45"/>
      <c r="B1074" s="44"/>
      <c r="C1074" s="44"/>
      <c r="D1074" s="44"/>
      <c r="E1074" s="44"/>
      <c r="F1074" s="38"/>
      <c r="G1074" s="38"/>
      <c r="H1074" s="38"/>
      <c r="I1074" s="59"/>
      <c r="J1074" s="26"/>
      <c r="K1074" s="26"/>
      <c r="L1074" s="45"/>
      <c r="M1074" s="38"/>
      <c r="N1074" s="38"/>
      <c r="O1074" s="85"/>
      <c r="P1074" s="72"/>
      <c r="Q1074" s="72"/>
      <c r="R1074" s="30"/>
      <c r="S1074" s="30"/>
      <c r="T1074" s="30"/>
      <c r="V1074" s="77"/>
      <c r="W1074" s="65"/>
      <c r="AE1074" s="41"/>
      <c r="AH1074" s="41"/>
      <c r="AI1074" s="41"/>
      <c r="AJ1074" s="81"/>
      <c r="AK1074" s="87"/>
      <c r="AN1074" s="70"/>
    </row>
    <row r="1075" spans="1:40">
      <c r="A1075" s="45"/>
      <c r="B1075" s="44"/>
      <c r="C1075" s="44"/>
      <c r="D1075" s="44"/>
      <c r="E1075" s="44"/>
      <c r="F1075" s="38"/>
      <c r="G1075" s="38"/>
      <c r="H1075" s="38"/>
      <c r="I1075" s="59"/>
      <c r="J1075" s="26"/>
      <c r="K1075" s="26"/>
      <c r="L1075" s="45"/>
      <c r="M1075" s="38"/>
      <c r="N1075" s="38"/>
      <c r="O1075" s="85"/>
      <c r="P1075" s="72"/>
      <c r="Q1075" s="72"/>
      <c r="R1075" s="30"/>
      <c r="S1075" s="30"/>
      <c r="T1075" s="30"/>
      <c r="V1075" s="77"/>
      <c r="W1075" s="65"/>
      <c r="AE1075" s="41"/>
      <c r="AH1075" s="41"/>
      <c r="AI1075" s="41"/>
      <c r="AJ1075" s="81"/>
      <c r="AK1075" s="86"/>
      <c r="AN1075" s="70"/>
    </row>
    <row r="1076" spans="1:40">
      <c r="A1076" s="45"/>
      <c r="B1076" s="44"/>
      <c r="C1076" s="44"/>
      <c r="D1076" s="44"/>
      <c r="E1076" s="44"/>
      <c r="F1076" s="38"/>
      <c r="G1076" s="38"/>
      <c r="H1076" s="38"/>
      <c r="I1076" s="59"/>
      <c r="J1076" s="26"/>
      <c r="K1076" s="26"/>
      <c r="L1076" s="45"/>
      <c r="M1076" s="38"/>
      <c r="N1076" s="38"/>
      <c r="O1076" s="85"/>
      <c r="P1076" s="72"/>
      <c r="Q1076" s="72"/>
      <c r="R1076" s="30"/>
      <c r="S1076" s="30"/>
      <c r="T1076" s="30"/>
      <c r="V1076" s="77"/>
      <c r="W1076" s="65"/>
      <c r="AE1076" s="41"/>
      <c r="AH1076" s="41"/>
      <c r="AI1076" s="41"/>
      <c r="AJ1076" s="81"/>
      <c r="AK1076" s="86"/>
      <c r="AN1076" s="70"/>
    </row>
    <row r="1077" spans="1:40">
      <c r="A1077" s="45"/>
      <c r="B1077" s="44"/>
      <c r="C1077" s="44"/>
      <c r="D1077" s="44"/>
      <c r="E1077" s="44"/>
      <c r="F1077" s="38"/>
      <c r="G1077" s="38"/>
      <c r="H1077" s="38"/>
      <c r="I1077" s="59"/>
      <c r="J1077" s="26"/>
      <c r="K1077" s="26"/>
      <c r="L1077" s="45"/>
      <c r="M1077" s="38"/>
      <c r="N1077" s="38"/>
      <c r="O1077" s="85"/>
      <c r="P1077" s="72"/>
      <c r="Q1077" s="72"/>
      <c r="R1077" s="30"/>
      <c r="S1077" s="30"/>
      <c r="T1077" s="30"/>
      <c r="V1077" s="77"/>
      <c r="W1077" s="65"/>
      <c r="AE1077" s="41"/>
      <c r="AH1077" s="41"/>
      <c r="AI1077" s="41"/>
      <c r="AJ1077" s="81"/>
      <c r="AK1077" s="86"/>
      <c r="AN1077" s="70"/>
    </row>
    <row r="1078" spans="1:40">
      <c r="A1078" s="45"/>
      <c r="B1078" s="44"/>
      <c r="C1078" s="44"/>
      <c r="D1078" s="44"/>
      <c r="E1078" s="44"/>
      <c r="F1078" s="38"/>
      <c r="G1078" s="38"/>
      <c r="H1078" s="38"/>
      <c r="I1078" s="59"/>
      <c r="J1078" s="26"/>
      <c r="K1078" s="26"/>
      <c r="L1078" s="45"/>
      <c r="M1078" s="38"/>
      <c r="N1078" s="38"/>
      <c r="O1078" s="85"/>
      <c r="P1078" s="72"/>
      <c r="Q1078" s="72"/>
      <c r="R1078" s="30"/>
      <c r="S1078" s="30"/>
      <c r="T1078" s="30"/>
      <c r="V1078" s="77"/>
      <c r="W1078" s="65"/>
      <c r="AE1078" s="41"/>
      <c r="AH1078" s="41"/>
      <c r="AI1078" s="41"/>
      <c r="AK1078" s="86"/>
    </row>
    <row r="1079" spans="1:40">
      <c r="A1079" s="45"/>
      <c r="B1079" s="44"/>
      <c r="C1079" s="44"/>
      <c r="D1079" s="44"/>
      <c r="E1079" s="44"/>
      <c r="F1079" s="38"/>
      <c r="G1079" s="38"/>
      <c r="H1079" s="38"/>
      <c r="I1079" s="59"/>
      <c r="J1079" s="26"/>
      <c r="K1079" s="26"/>
      <c r="L1079" s="45"/>
      <c r="M1079" s="38"/>
      <c r="N1079" s="38"/>
      <c r="O1079" s="85"/>
      <c r="P1079" s="72"/>
      <c r="Q1079" s="72"/>
      <c r="R1079" s="30"/>
      <c r="S1079" s="30"/>
      <c r="T1079" s="30"/>
      <c r="V1079" s="77"/>
      <c r="W1079" s="65"/>
      <c r="AE1079" s="41"/>
      <c r="AH1079" s="41"/>
      <c r="AI1079" s="41"/>
      <c r="AK1079" s="86"/>
    </row>
    <row r="1080" spans="1:40">
      <c r="A1080" s="45"/>
      <c r="B1080" s="44"/>
      <c r="C1080" s="44"/>
      <c r="D1080" s="44"/>
      <c r="E1080" s="44"/>
      <c r="F1080" s="38"/>
      <c r="G1080" s="38"/>
      <c r="H1080" s="38"/>
      <c r="I1080" s="59"/>
      <c r="J1080" s="26"/>
      <c r="K1080" s="26"/>
      <c r="L1080" s="45"/>
      <c r="M1080" s="38"/>
      <c r="N1080" s="38"/>
      <c r="O1080" s="85"/>
      <c r="P1080" s="72"/>
      <c r="Q1080" s="72"/>
      <c r="R1080" s="30"/>
      <c r="S1080" s="30"/>
      <c r="T1080" s="30"/>
      <c r="V1080" s="77"/>
      <c r="W1080" s="65"/>
      <c r="AE1080" s="41"/>
      <c r="AH1080" s="41"/>
      <c r="AI1080" s="41"/>
      <c r="AK1080" s="86"/>
    </row>
    <row r="1081" spans="1:40">
      <c r="A1081" s="45"/>
      <c r="B1081" s="44"/>
      <c r="C1081" s="44"/>
      <c r="D1081" s="44"/>
      <c r="E1081" s="44"/>
      <c r="F1081" s="38"/>
      <c r="G1081" s="38"/>
      <c r="H1081" s="38"/>
      <c r="I1081" s="59"/>
      <c r="J1081" s="26"/>
      <c r="K1081" s="26"/>
      <c r="L1081" s="45"/>
      <c r="M1081" s="38"/>
      <c r="N1081" s="38"/>
      <c r="O1081" s="85"/>
      <c r="P1081" s="72"/>
      <c r="Q1081" s="72"/>
      <c r="R1081" s="30"/>
      <c r="S1081" s="30"/>
      <c r="T1081" s="30"/>
      <c r="V1081" s="77"/>
      <c r="W1081" s="65"/>
      <c r="AE1081" s="41"/>
      <c r="AH1081" s="41"/>
      <c r="AI1081" s="41"/>
      <c r="AK1081" s="86"/>
      <c r="AN1081" s="70"/>
    </row>
    <row r="1082" spans="1:40">
      <c r="A1082" s="45"/>
      <c r="B1082" s="44"/>
      <c r="C1082" s="44"/>
      <c r="D1082" s="44"/>
      <c r="E1082" s="44"/>
      <c r="F1082" s="38"/>
      <c r="G1082" s="38"/>
      <c r="H1082" s="38"/>
      <c r="I1082" s="59"/>
      <c r="J1082" s="26"/>
      <c r="K1082" s="26"/>
      <c r="L1082" s="45"/>
      <c r="M1082" s="38"/>
      <c r="N1082" s="38"/>
      <c r="O1082" s="85"/>
      <c r="P1082" s="72"/>
      <c r="Q1082" s="72"/>
      <c r="R1082" s="30"/>
      <c r="S1082" s="30"/>
      <c r="T1082" s="30"/>
      <c r="V1082" s="77"/>
      <c r="W1082" s="65"/>
      <c r="AE1082" s="41"/>
      <c r="AH1082" s="41"/>
      <c r="AI1082" s="41"/>
      <c r="AJ1082" s="81"/>
      <c r="AK1082" s="86"/>
      <c r="AN1082" s="70"/>
    </row>
    <row r="1083" spans="1:40">
      <c r="A1083" s="45"/>
      <c r="B1083" s="44"/>
      <c r="C1083" s="44"/>
      <c r="D1083" s="44"/>
      <c r="E1083" s="44"/>
      <c r="F1083" s="38"/>
      <c r="G1083" s="38"/>
      <c r="H1083" s="38"/>
      <c r="I1083" s="59"/>
      <c r="J1083" s="26"/>
      <c r="K1083" s="26"/>
      <c r="L1083" s="45"/>
      <c r="M1083" s="38"/>
      <c r="N1083" s="38"/>
      <c r="O1083" s="85"/>
      <c r="P1083" s="72"/>
      <c r="Q1083" s="72"/>
      <c r="R1083" s="30"/>
      <c r="S1083" s="30"/>
      <c r="T1083" s="30"/>
      <c r="V1083" s="77"/>
      <c r="W1083" s="65"/>
      <c r="AE1083" s="41"/>
      <c r="AH1083" s="41"/>
      <c r="AI1083" s="41"/>
      <c r="AK1083" s="86"/>
    </row>
    <row r="1084" spans="1:40">
      <c r="A1084" s="45"/>
      <c r="B1084" s="44"/>
      <c r="C1084" s="44"/>
      <c r="D1084" s="44"/>
      <c r="E1084" s="44"/>
      <c r="F1084" s="38"/>
      <c r="G1084" s="38"/>
      <c r="H1084" s="38"/>
      <c r="I1084" s="59"/>
      <c r="J1084" s="26"/>
      <c r="K1084" s="26"/>
      <c r="L1084" s="45"/>
      <c r="M1084" s="38"/>
      <c r="N1084" s="38"/>
      <c r="O1084" s="85"/>
      <c r="P1084" s="72"/>
      <c r="Q1084" s="72"/>
      <c r="R1084" s="30"/>
      <c r="S1084" s="30"/>
      <c r="T1084" s="30"/>
      <c r="V1084" s="77"/>
      <c r="W1084" s="65"/>
      <c r="AE1084" s="41"/>
      <c r="AH1084" s="41"/>
      <c r="AI1084" s="41"/>
      <c r="AK1084" s="86"/>
    </row>
    <row r="1085" spans="1:40">
      <c r="A1085" s="45"/>
      <c r="B1085" s="44"/>
      <c r="C1085" s="44"/>
      <c r="D1085" s="44"/>
      <c r="E1085" s="44"/>
      <c r="F1085" s="38"/>
      <c r="G1085" s="38"/>
      <c r="H1085" s="38"/>
      <c r="I1085" s="59"/>
      <c r="J1085" s="26"/>
      <c r="K1085" s="26"/>
      <c r="L1085" s="45"/>
      <c r="M1085" s="38"/>
      <c r="N1085" s="38"/>
      <c r="O1085" s="85"/>
      <c r="P1085" s="72"/>
      <c r="Q1085" s="72"/>
      <c r="R1085" s="30"/>
      <c r="S1085" s="30"/>
      <c r="T1085" s="30"/>
      <c r="V1085" s="77"/>
      <c r="W1085" s="65"/>
      <c r="AE1085" s="41"/>
      <c r="AH1085" s="41"/>
      <c r="AI1085" s="41"/>
      <c r="AK1085" s="86"/>
    </row>
    <row r="1086" spans="1:40">
      <c r="A1086" s="45"/>
      <c r="B1086" s="44"/>
      <c r="C1086" s="44"/>
      <c r="D1086" s="44"/>
      <c r="E1086" s="44"/>
      <c r="F1086" s="38"/>
      <c r="G1086" s="38"/>
      <c r="H1086" s="38"/>
      <c r="I1086" s="59"/>
      <c r="J1086" s="26"/>
      <c r="K1086" s="26"/>
      <c r="L1086" s="45"/>
      <c r="M1086" s="38"/>
      <c r="N1086" s="38"/>
      <c r="O1086" s="85"/>
      <c r="P1086" s="72"/>
      <c r="Q1086" s="72"/>
      <c r="R1086" s="30"/>
      <c r="S1086" s="30"/>
      <c r="T1086" s="30"/>
      <c r="V1086" s="77"/>
      <c r="W1086" s="65"/>
      <c r="AE1086" s="41"/>
      <c r="AH1086" s="41"/>
      <c r="AI1086" s="41"/>
      <c r="AK1086" s="86"/>
    </row>
    <row r="1087" spans="1:40">
      <c r="A1087" s="45"/>
      <c r="B1087" s="44"/>
      <c r="C1087" s="44"/>
      <c r="D1087" s="44"/>
      <c r="E1087" s="44"/>
      <c r="F1087" s="38"/>
      <c r="G1087" s="38"/>
      <c r="H1087" s="38"/>
      <c r="I1087" s="59"/>
      <c r="J1087" s="26"/>
      <c r="K1087" s="26"/>
      <c r="L1087" s="45"/>
      <c r="M1087" s="38"/>
      <c r="N1087" s="38"/>
      <c r="O1087" s="85"/>
      <c r="P1087" s="72"/>
      <c r="Q1087" s="72"/>
      <c r="R1087" s="30"/>
      <c r="S1087" s="30"/>
      <c r="T1087" s="30"/>
      <c r="V1087" s="77"/>
      <c r="W1087" s="65"/>
      <c r="AE1087" s="41"/>
      <c r="AH1087" s="41"/>
      <c r="AI1087" s="41"/>
      <c r="AK1087" s="86"/>
    </row>
    <row r="1088" spans="1:40">
      <c r="A1088" s="45"/>
      <c r="B1088" s="44"/>
      <c r="C1088" s="44"/>
      <c r="D1088" s="44"/>
      <c r="E1088" s="44"/>
      <c r="F1088" s="38"/>
      <c r="G1088" s="38"/>
      <c r="H1088" s="38"/>
      <c r="I1088" s="59"/>
      <c r="J1088" s="26"/>
      <c r="K1088" s="26"/>
      <c r="L1088" s="45"/>
      <c r="M1088" s="38"/>
      <c r="N1088" s="38"/>
      <c r="O1088" s="85"/>
      <c r="P1088" s="72"/>
      <c r="Q1088" s="72"/>
      <c r="R1088" s="30"/>
      <c r="S1088" s="30"/>
      <c r="T1088" s="30"/>
      <c r="V1088" s="77"/>
      <c r="W1088" s="65"/>
      <c r="AE1088" s="41"/>
      <c r="AH1088" s="41"/>
      <c r="AI1088" s="41"/>
      <c r="AK1088" s="86"/>
    </row>
    <row r="1089" spans="1:40">
      <c r="A1089" s="45"/>
      <c r="B1089" s="44"/>
      <c r="C1089" s="44"/>
      <c r="D1089" s="44"/>
      <c r="E1089" s="44"/>
      <c r="F1089" s="38"/>
      <c r="G1089" s="38"/>
      <c r="H1089" s="38"/>
      <c r="I1089" s="59"/>
      <c r="J1089" s="26"/>
      <c r="K1089" s="26"/>
      <c r="L1089" s="45"/>
      <c r="M1089" s="38"/>
      <c r="N1089" s="38"/>
      <c r="O1089" s="85"/>
      <c r="P1089" s="72"/>
      <c r="Q1089" s="72"/>
      <c r="R1089" s="30"/>
      <c r="S1089" s="30"/>
      <c r="T1089" s="30"/>
      <c r="V1089" s="77"/>
      <c r="W1089" s="65"/>
      <c r="AE1089" s="41"/>
      <c r="AH1089" s="41"/>
      <c r="AI1089" s="41"/>
      <c r="AK1089" s="86"/>
    </row>
    <row r="1090" spans="1:40">
      <c r="A1090" s="45"/>
      <c r="B1090" s="44"/>
      <c r="C1090" s="44"/>
      <c r="D1090" s="44"/>
      <c r="E1090" s="44"/>
      <c r="F1090" s="38"/>
      <c r="G1090" s="38"/>
      <c r="H1090" s="38"/>
      <c r="I1090" s="59"/>
      <c r="J1090" s="26"/>
      <c r="K1090" s="26"/>
      <c r="L1090" s="45"/>
      <c r="M1090" s="38"/>
      <c r="N1090" s="38"/>
      <c r="O1090" s="85"/>
      <c r="P1090" s="72"/>
      <c r="Q1090" s="72"/>
      <c r="R1090" s="30"/>
      <c r="S1090" s="30"/>
      <c r="T1090" s="30"/>
      <c r="V1090" s="77"/>
      <c r="W1090" s="65"/>
      <c r="AE1090" s="41"/>
      <c r="AH1090" s="41"/>
      <c r="AI1090" s="41"/>
      <c r="AK1090" s="86"/>
    </row>
    <row r="1091" spans="1:40">
      <c r="A1091" s="45"/>
      <c r="B1091" s="44"/>
      <c r="C1091" s="44"/>
      <c r="D1091" s="44"/>
      <c r="E1091" s="44"/>
      <c r="F1091" s="38"/>
      <c r="G1091" s="38"/>
      <c r="H1091" s="38"/>
      <c r="I1091" s="59"/>
      <c r="J1091" s="26"/>
      <c r="K1091" s="26"/>
      <c r="L1091" s="45"/>
      <c r="M1091" s="38"/>
      <c r="N1091" s="38"/>
      <c r="O1091" s="85"/>
      <c r="P1091" s="72"/>
      <c r="Q1091" s="72"/>
      <c r="R1091" s="30"/>
      <c r="S1091" s="30"/>
      <c r="T1091" s="30"/>
      <c r="V1091" s="77"/>
      <c r="W1091" s="65"/>
      <c r="AE1091" s="41"/>
      <c r="AH1091" s="41"/>
      <c r="AI1091" s="41"/>
      <c r="AK1091" s="86"/>
    </row>
    <row r="1092" spans="1:40">
      <c r="A1092" s="45"/>
      <c r="B1092" s="44"/>
      <c r="C1092" s="44"/>
      <c r="D1092" s="44"/>
      <c r="E1092" s="44"/>
      <c r="F1092" s="38"/>
      <c r="G1092" s="38"/>
      <c r="H1092" s="38"/>
      <c r="I1092" s="59"/>
      <c r="J1092" s="26"/>
      <c r="K1092" s="26"/>
      <c r="L1092" s="45"/>
      <c r="M1092" s="38"/>
      <c r="N1092" s="38"/>
      <c r="O1092" s="85"/>
      <c r="P1092" s="72"/>
      <c r="Q1092" s="72"/>
      <c r="R1092" s="30"/>
      <c r="S1092" s="30"/>
      <c r="T1092" s="30"/>
      <c r="V1092" s="77"/>
      <c r="W1092" s="65"/>
      <c r="AE1092" s="41"/>
      <c r="AH1092" s="41"/>
      <c r="AI1092" s="41"/>
      <c r="AK1092" s="86"/>
    </row>
    <row r="1093" spans="1:40">
      <c r="A1093" s="45"/>
      <c r="B1093" s="44"/>
      <c r="C1093" s="44"/>
      <c r="D1093" s="44"/>
      <c r="E1093" s="44"/>
      <c r="F1093" s="38"/>
      <c r="G1093" s="38"/>
      <c r="H1093" s="38"/>
      <c r="I1093" s="59"/>
      <c r="J1093" s="26"/>
      <c r="K1093" s="26"/>
      <c r="L1093" s="45"/>
      <c r="M1093" s="38"/>
      <c r="N1093" s="38"/>
      <c r="O1093" s="85"/>
      <c r="P1093" s="72"/>
      <c r="Q1093" s="72"/>
      <c r="R1093" s="30"/>
      <c r="S1093" s="30"/>
      <c r="T1093" s="30"/>
      <c r="V1093" s="77"/>
      <c r="W1093" s="65"/>
      <c r="AE1093" s="41"/>
      <c r="AH1093" s="41"/>
      <c r="AI1093" s="41"/>
      <c r="AK1093" s="86"/>
      <c r="AN1093" s="70"/>
    </row>
    <row r="1094" spans="1:40">
      <c r="A1094" s="45"/>
      <c r="B1094" s="44"/>
      <c r="C1094" s="44"/>
      <c r="D1094" s="44"/>
      <c r="E1094" s="44"/>
      <c r="F1094" s="38"/>
      <c r="G1094" s="38"/>
      <c r="H1094" s="38"/>
      <c r="I1094" s="59"/>
      <c r="J1094" s="26"/>
      <c r="K1094" s="26"/>
      <c r="L1094" s="45"/>
      <c r="M1094" s="38"/>
      <c r="N1094" s="38"/>
      <c r="O1094" s="85"/>
      <c r="P1094" s="72"/>
      <c r="Q1094" s="72"/>
      <c r="R1094" s="30"/>
      <c r="S1094" s="30"/>
      <c r="T1094" s="30"/>
      <c r="V1094" s="77"/>
      <c r="W1094" s="65"/>
      <c r="AE1094" s="41"/>
      <c r="AH1094" s="41"/>
      <c r="AI1094" s="41"/>
      <c r="AJ1094" s="81"/>
      <c r="AK1094" s="86"/>
      <c r="AN1094" s="70"/>
    </row>
    <row r="1095" spans="1:40">
      <c r="A1095" s="45"/>
      <c r="B1095" s="44"/>
      <c r="C1095" s="44"/>
      <c r="D1095" s="44"/>
      <c r="E1095" s="44"/>
      <c r="F1095" s="38"/>
      <c r="G1095" s="38"/>
      <c r="H1095" s="38"/>
      <c r="I1095" s="59"/>
      <c r="J1095" s="26"/>
      <c r="K1095" s="26"/>
      <c r="L1095" s="45"/>
      <c r="M1095" s="38"/>
      <c r="N1095" s="38"/>
      <c r="O1095" s="85"/>
      <c r="P1095" s="72"/>
      <c r="Q1095" s="72"/>
      <c r="R1095" s="30"/>
      <c r="S1095" s="30"/>
      <c r="T1095" s="30"/>
      <c r="V1095" s="77"/>
      <c r="W1095" s="65"/>
      <c r="AE1095" s="41"/>
      <c r="AH1095" s="41"/>
      <c r="AI1095" s="41"/>
      <c r="AJ1095" s="81"/>
      <c r="AK1095" s="86"/>
      <c r="AN1095" s="70"/>
    </row>
    <row r="1096" spans="1:40">
      <c r="A1096" s="45"/>
      <c r="B1096" s="44"/>
      <c r="C1096" s="44"/>
      <c r="D1096" s="44"/>
      <c r="E1096" s="44"/>
      <c r="F1096" s="38"/>
      <c r="G1096" s="38"/>
      <c r="H1096" s="38"/>
      <c r="I1096" s="59"/>
      <c r="J1096" s="26"/>
      <c r="K1096" s="26"/>
      <c r="L1096" s="45"/>
      <c r="M1096" s="38"/>
      <c r="N1096" s="38"/>
      <c r="O1096" s="85"/>
      <c r="P1096" s="72"/>
      <c r="Q1096" s="72"/>
      <c r="R1096" s="30"/>
      <c r="S1096" s="30"/>
      <c r="T1096" s="30"/>
      <c r="V1096" s="77"/>
      <c r="W1096" s="65"/>
      <c r="AE1096" s="41"/>
      <c r="AH1096" s="41"/>
      <c r="AI1096" s="41"/>
      <c r="AJ1096" s="81"/>
      <c r="AK1096" s="86"/>
      <c r="AN1096" s="70"/>
    </row>
    <row r="1097" spans="1:40">
      <c r="A1097" s="45"/>
      <c r="B1097" s="44"/>
      <c r="C1097" s="44"/>
      <c r="D1097" s="44"/>
      <c r="E1097" s="44"/>
      <c r="F1097" s="38"/>
      <c r="G1097" s="38"/>
      <c r="H1097" s="38"/>
      <c r="I1097" s="59"/>
      <c r="J1097" s="26"/>
      <c r="K1097" s="26"/>
      <c r="L1097" s="45"/>
      <c r="M1097" s="38"/>
      <c r="N1097" s="38"/>
      <c r="O1097" s="85"/>
      <c r="P1097" s="72"/>
      <c r="Q1097" s="72"/>
      <c r="R1097" s="30"/>
      <c r="S1097" s="30"/>
      <c r="T1097" s="30"/>
      <c r="V1097" s="77"/>
      <c r="W1097" s="65"/>
      <c r="AE1097" s="41"/>
      <c r="AH1097" s="41"/>
      <c r="AI1097" s="41"/>
      <c r="AK1097" s="86"/>
    </row>
    <row r="1098" spans="1:40">
      <c r="A1098" s="45"/>
      <c r="B1098" s="44"/>
      <c r="C1098" s="44"/>
      <c r="D1098" s="44"/>
      <c r="E1098" s="44"/>
      <c r="F1098" s="38"/>
      <c r="G1098" s="38"/>
      <c r="H1098" s="38"/>
      <c r="I1098" s="59"/>
      <c r="J1098" s="26"/>
      <c r="K1098" s="26"/>
      <c r="L1098" s="45"/>
      <c r="M1098" s="38"/>
      <c r="N1098" s="38"/>
      <c r="O1098" s="85"/>
      <c r="P1098" s="72"/>
      <c r="Q1098" s="72"/>
      <c r="R1098" s="30"/>
      <c r="S1098" s="30"/>
      <c r="T1098" s="30"/>
      <c r="V1098" s="77"/>
      <c r="W1098" s="65"/>
      <c r="AE1098" s="41"/>
      <c r="AH1098" s="41"/>
      <c r="AI1098" s="41"/>
      <c r="AK1098" s="86"/>
    </row>
    <row r="1099" spans="1:40">
      <c r="A1099" s="45"/>
      <c r="B1099" s="44"/>
      <c r="C1099" s="44"/>
      <c r="D1099" s="44"/>
      <c r="E1099" s="44"/>
      <c r="F1099" s="38"/>
      <c r="G1099" s="38"/>
      <c r="H1099" s="38"/>
      <c r="I1099" s="59"/>
      <c r="J1099" s="26"/>
      <c r="K1099" s="26"/>
      <c r="L1099" s="45"/>
      <c r="M1099" s="38"/>
      <c r="N1099" s="38"/>
      <c r="O1099" s="85"/>
      <c r="P1099" s="72"/>
      <c r="Q1099" s="72"/>
      <c r="R1099" s="30"/>
      <c r="S1099" s="30"/>
      <c r="T1099" s="30"/>
      <c r="V1099" s="77"/>
      <c r="W1099" s="65"/>
      <c r="AE1099" s="41"/>
      <c r="AH1099" s="41"/>
      <c r="AI1099" s="41"/>
      <c r="AK1099" s="86"/>
    </row>
    <row r="1100" spans="1:40">
      <c r="A1100" s="45"/>
      <c r="B1100" s="44"/>
      <c r="C1100" s="44"/>
      <c r="D1100" s="44"/>
      <c r="E1100" s="44"/>
      <c r="F1100" s="38"/>
      <c r="G1100" s="38"/>
      <c r="H1100" s="38"/>
      <c r="I1100" s="59"/>
      <c r="J1100" s="26"/>
      <c r="K1100" s="26"/>
      <c r="L1100" s="45"/>
      <c r="M1100" s="38"/>
      <c r="N1100" s="38"/>
      <c r="O1100" s="85"/>
      <c r="P1100" s="72"/>
      <c r="Q1100" s="72"/>
      <c r="R1100" s="30"/>
      <c r="S1100" s="30"/>
      <c r="T1100" s="30"/>
      <c r="V1100" s="77"/>
      <c r="W1100" s="65"/>
      <c r="AE1100" s="41"/>
      <c r="AH1100" s="41"/>
      <c r="AI1100" s="41"/>
      <c r="AK1100" s="86"/>
    </row>
    <row r="1101" spans="1:40">
      <c r="A1101" s="45"/>
      <c r="B1101" s="44"/>
      <c r="C1101" s="44"/>
      <c r="D1101" s="44"/>
      <c r="E1101" s="44"/>
      <c r="F1101" s="38"/>
      <c r="G1101" s="38"/>
      <c r="H1101" s="38"/>
      <c r="I1101" s="59"/>
      <c r="J1101" s="26"/>
      <c r="K1101" s="26"/>
      <c r="L1101" s="45"/>
      <c r="M1101" s="38"/>
      <c r="N1101" s="38"/>
      <c r="O1101" s="85"/>
      <c r="P1101" s="72"/>
      <c r="Q1101" s="72"/>
      <c r="R1101" s="30"/>
      <c r="S1101" s="30"/>
      <c r="T1101" s="30"/>
      <c r="V1101" s="77"/>
      <c r="W1101" s="65"/>
      <c r="AE1101" s="41"/>
      <c r="AH1101" s="41"/>
      <c r="AI1101" s="41"/>
      <c r="AK1101" s="86"/>
    </row>
    <row r="1102" spans="1:40">
      <c r="A1102" s="45"/>
      <c r="B1102" s="44"/>
      <c r="C1102" s="44"/>
      <c r="D1102" s="44"/>
      <c r="E1102" s="44"/>
      <c r="F1102" s="38"/>
      <c r="G1102" s="38"/>
      <c r="H1102" s="38"/>
      <c r="I1102" s="59"/>
      <c r="J1102" s="26"/>
      <c r="K1102" s="26"/>
      <c r="L1102" s="45"/>
      <c r="M1102" s="38"/>
      <c r="N1102" s="38"/>
      <c r="O1102" s="85"/>
      <c r="P1102" s="72"/>
      <c r="Q1102" s="72"/>
      <c r="R1102" s="30"/>
      <c r="S1102" s="30"/>
      <c r="T1102" s="30"/>
      <c r="V1102" s="77"/>
      <c r="W1102" s="65"/>
      <c r="AE1102" s="41"/>
      <c r="AH1102" s="41"/>
      <c r="AI1102" s="41"/>
      <c r="AK1102" s="86"/>
    </row>
    <row r="1103" spans="1:40">
      <c r="A1103" s="45"/>
      <c r="B1103" s="44"/>
      <c r="C1103" s="44"/>
      <c r="D1103" s="44"/>
      <c r="E1103" s="44"/>
      <c r="F1103" s="38"/>
      <c r="G1103" s="38"/>
      <c r="H1103" s="38"/>
      <c r="I1103" s="59"/>
      <c r="J1103" s="26"/>
      <c r="K1103" s="26"/>
      <c r="L1103" s="45"/>
      <c r="M1103" s="38"/>
      <c r="N1103" s="38"/>
      <c r="O1103" s="85"/>
      <c r="P1103" s="72"/>
      <c r="Q1103" s="72"/>
      <c r="R1103" s="30"/>
      <c r="S1103" s="30"/>
      <c r="T1103" s="30"/>
      <c r="V1103" s="77"/>
      <c r="W1103" s="65"/>
      <c r="AE1103" s="41"/>
      <c r="AH1103" s="41"/>
      <c r="AI1103" s="41"/>
      <c r="AK1103" s="86"/>
    </row>
    <row r="1104" spans="1:40">
      <c r="A1104" s="45"/>
      <c r="B1104" s="44"/>
      <c r="C1104" s="44"/>
      <c r="D1104" s="44"/>
      <c r="E1104" s="44"/>
      <c r="F1104" s="38"/>
      <c r="G1104" s="38"/>
      <c r="H1104" s="38"/>
      <c r="I1104" s="59"/>
      <c r="J1104" s="26"/>
      <c r="K1104" s="26"/>
      <c r="L1104" s="45"/>
      <c r="M1104" s="38"/>
      <c r="N1104" s="38"/>
      <c r="O1104" s="85"/>
      <c r="P1104" s="72"/>
      <c r="Q1104" s="72"/>
      <c r="R1104" s="30"/>
      <c r="S1104" s="30"/>
      <c r="T1104" s="30"/>
      <c r="V1104" s="77"/>
      <c r="W1104" s="65"/>
      <c r="AE1104" s="41"/>
      <c r="AH1104" s="41"/>
      <c r="AI1104" s="41"/>
      <c r="AK1104" s="86"/>
    </row>
    <row r="1105" spans="1:37">
      <c r="A1105" s="45"/>
      <c r="B1105" s="44"/>
      <c r="C1105" s="44"/>
      <c r="D1105" s="44"/>
      <c r="E1105" s="44"/>
      <c r="F1105" s="38"/>
      <c r="G1105" s="38"/>
      <c r="H1105" s="38"/>
      <c r="I1105" s="59"/>
      <c r="J1105" s="26"/>
      <c r="K1105" s="26"/>
      <c r="L1105" s="45"/>
      <c r="M1105" s="38"/>
      <c r="N1105" s="38"/>
      <c r="O1105" s="85"/>
      <c r="P1105" s="72"/>
      <c r="Q1105" s="72"/>
      <c r="R1105" s="30"/>
      <c r="S1105" s="30"/>
      <c r="T1105" s="30"/>
      <c r="V1105" s="77"/>
      <c r="W1105" s="65"/>
      <c r="AE1105" s="41"/>
      <c r="AH1105" s="41"/>
      <c r="AI1105" s="41"/>
      <c r="AK1105" s="86"/>
    </row>
    <row r="1106" spans="1:37">
      <c r="A1106" s="45"/>
      <c r="B1106" s="44"/>
      <c r="C1106" s="44"/>
      <c r="D1106" s="44"/>
      <c r="E1106" s="44"/>
      <c r="F1106" s="38"/>
      <c r="G1106" s="38"/>
      <c r="H1106" s="38"/>
      <c r="I1106" s="59"/>
      <c r="J1106" s="26"/>
      <c r="K1106" s="26"/>
      <c r="L1106" s="45"/>
      <c r="M1106" s="38"/>
      <c r="N1106" s="38"/>
      <c r="O1106" s="85"/>
      <c r="P1106" s="72"/>
      <c r="Q1106" s="72"/>
      <c r="R1106" s="30"/>
      <c r="S1106" s="30"/>
      <c r="T1106" s="30"/>
      <c r="V1106" s="77"/>
      <c r="W1106" s="65"/>
      <c r="AE1106" s="41"/>
      <c r="AH1106" s="41"/>
      <c r="AI1106" s="41"/>
      <c r="AK1106" s="86"/>
    </row>
    <row r="1107" spans="1:37">
      <c r="A1107" s="45"/>
      <c r="B1107" s="44"/>
      <c r="C1107" s="44"/>
      <c r="D1107" s="44"/>
      <c r="E1107" s="44"/>
      <c r="F1107" s="38"/>
      <c r="G1107" s="38"/>
      <c r="H1107" s="38"/>
      <c r="I1107" s="59"/>
      <c r="J1107" s="26"/>
      <c r="K1107" s="26"/>
      <c r="L1107" s="45"/>
      <c r="M1107" s="38"/>
      <c r="N1107" s="38"/>
      <c r="O1107" s="85"/>
      <c r="P1107" s="72"/>
      <c r="Q1107" s="72"/>
      <c r="R1107" s="30"/>
      <c r="S1107" s="30"/>
      <c r="T1107" s="30"/>
      <c r="V1107" s="77"/>
      <c r="W1107" s="65"/>
      <c r="AE1107" s="41"/>
      <c r="AH1107" s="41"/>
      <c r="AI1107" s="41"/>
      <c r="AK1107" s="86"/>
    </row>
    <row r="1108" spans="1:37">
      <c r="A1108" s="45"/>
      <c r="B1108" s="44"/>
      <c r="C1108" s="44"/>
      <c r="D1108" s="44"/>
      <c r="E1108" s="44"/>
      <c r="F1108" s="38"/>
      <c r="G1108" s="38"/>
      <c r="H1108" s="38"/>
      <c r="I1108" s="59"/>
      <c r="J1108" s="26"/>
      <c r="K1108" s="26"/>
      <c r="L1108" s="45"/>
      <c r="M1108" s="38"/>
      <c r="N1108" s="38"/>
      <c r="O1108" s="85"/>
      <c r="P1108" s="72"/>
      <c r="Q1108" s="72"/>
      <c r="R1108" s="30"/>
      <c r="S1108" s="30"/>
      <c r="T1108" s="30"/>
      <c r="V1108" s="77"/>
      <c r="W1108" s="65"/>
      <c r="AE1108" s="41"/>
      <c r="AH1108" s="41"/>
      <c r="AI1108" s="41"/>
      <c r="AK1108" s="86"/>
    </row>
    <row r="1109" spans="1:37">
      <c r="A1109" s="45"/>
      <c r="B1109" s="44"/>
      <c r="C1109" s="44"/>
      <c r="D1109" s="44"/>
      <c r="E1109" s="44"/>
      <c r="F1109" s="38"/>
      <c r="G1109" s="38"/>
      <c r="H1109" s="38"/>
      <c r="I1109" s="59"/>
      <c r="J1109" s="26"/>
      <c r="K1109" s="26"/>
      <c r="L1109" s="45"/>
      <c r="M1109" s="38"/>
      <c r="N1109" s="38"/>
      <c r="O1109" s="85"/>
      <c r="P1109" s="72"/>
      <c r="Q1109" s="72"/>
      <c r="R1109" s="30"/>
      <c r="S1109" s="30"/>
      <c r="T1109" s="30"/>
      <c r="V1109" s="77"/>
      <c r="W1109" s="65"/>
      <c r="AE1109" s="41"/>
      <c r="AH1109" s="41"/>
      <c r="AI1109" s="41"/>
      <c r="AK1109" s="86"/>
    </row>
    <row r="1110" spans="1:37">
      <c r="A1110" s="45"/>
      <c r="B1110" s="44"/>
      <c r="C1110" s="44"/>
      <c r="D1110" s="44"/>
      <c r="E1110" s="44"/>
      <c r="F1110" s="38"/>
      <c r="G1110" s="38"/>
      <c r="H1110" s="38"/>
      <c r="I1110" s="59"/>
      <c r="J1110" s="26"/>
      <c r="K1110" s="26"/>
      <c r="L1110" s="45"/>
      <c r="M1110" s="38"/>
      <c r="N1110" s="38"/>
      <c r="O1110" s="85"/>
      <c r="P1110" s="72"/>
      <c r="Q1110" s="72"/>
      <c r="R1110" s="30"/>
      <c r="S1110" s="30"/>
      <c r="T1110" s="30"/>
      <c r="V1110" s="77"/>
      <c r="W1110" s="65"/>
      <c r="AE1110" s="41"/>
      <c r="AH1110" s="41"/>
      <c r="AI1110" s="41"/>
      <c r="AK1110" s="86"/>
    </row>
    <row r="1111" spans="1:37">
      <c r="A1111" s="45"/>
      <c r="B1111" s="44"/>
      <c r="C1111" s="44"/>
      <c r="D1111" s="44"/>
      <c r="E1111" s="44"/>
      <c r="F1111" s="38"/>
      <c r="G1111" s="38"/>
      <c r="H1111" s="38"/>
      <c r="I1111" s="59"/>
      <c r="J1111" s="26"/>
      <c r="K1111" s="26"/>
      <c r="L1111" s="45"/>
      <c r="M1111" s="38"/>
      <c r="N1111" s="38"/>
      <c r="O1111" s="85"/>
      <c r="P1111" s="72"/>
      <c r="Q1111" s="72"/>
      <c r="R1111" s="30"/>
      <c r="S1111" s="30"/>
      <c r="T1111" s="30"/>
      <c r="V1111" s="77"/>
      <c r="W1111" s="65"/>
      <c r="AE1111" s="41"/>
      <c r="AH1111" s="41"/>
      <c r="AI1111" s="41"/>
      <c r="AK1111" s="86"/>
    </row>
    <row r="1112" spans="1:37">
      <c r="A1112" s="45"/>
      <c r="B1112" s="44"/>
      <c r="C1112" s="44"/>
      <c r="D1112" s="44"/>
      <c r="E1112" s="44"/>
      <c r="F1112" s="38"/>
      <c r="G1112" s="38"/>
      <c r="H1112" s="38"/>
      <c r="I1112" s="59"/>
      <c r="J1112" s="26"/>
      <c r="K1112" s="26"/>
      <c r="L1112" s="45"/>
      <c r="M1112" s="38"/>
      <c r="N1112" s="38"/>
      <c r="O1112" s="85"/>
      <c r="P1112" s="72"/>
      <c r="Q1112" s="72"/>
      <c r="R1112" s="30"/>
      <c r="S1112" s="30"/>
      <c r="T1112" s="30"/>
      <c r="V1112" s="77"/>
      <c r="W1112" s="65"/>
      <c r="AE1112" s="41"/>
      <c r="AH1112" s="41"/>
      <c r="AI1112" s="41"/>
      <c r="AK1112" s="86"/>
    </row>
    <row r="1113" spans="1:37">
      <c r="A1113" s="45"/>
      <c r="B1113" s="44"/>
      <c r="C1113" s="44"/>
      <c r="D1113" s="44"/>
      <c r="E1113" s="44"/>
      <c r="F1113" s="38"/>
      <c r="G1113" s="38"/>
      <c r="H1113" s="38"/>
      <c r="I1113" s="59"/>
      <c r="J1113" s="26"/>
      <c r="K1113" s="26"/>
      <c r="L1113" s="45"/>
      <c r="M1113" s="38"/>
      <c r="N1113" s="38"/>
      <c r="O1113" s="85"/>
      <c r="P1113" s="72"/>
      <c r="Q1113" s="72"/>
      <c r="R1113" s="30"/>
      <c r="S1113" s="30"/>
      <c r="T1113" s="30"/>
      <c r="V1113" s="77"/>
      <c r="W1113" s="65"/>
      <c r="AE1113" s="41"/>
      <c r="AH1113" s="41"/>
      <c r="AI1113" s="41"/>
      <c r="AK1113" s="86"/>
    </row>
    <row r="1114" spans="1:37">
      <c r="A1114" s="45"/>
      <c r="B1114" s="44"/>
      <c r="C1114" s="44"/>
      <c r="D1114" s="44"/>
      <c r="E1114" s="44"/>
      <c r="F1114" s="38"/>
      <c r="G1114" s="38"/>
      <c r="H1114" s="38"/>
      <c r="I1114" s="59"/>
      <c r="J1114" s="26"/>
      <c r="K1114" s="26"/>
      <c r="L1114" s="45"/>
      <c r="M1114" s="38"/>
      <c r="N1114" s="38"/>
      <c r="O1114" s="85"/>
      <c r="P1114" s="72"/>
      <c r="Q1114" s="72"/>
      <c r="R1114" s="30"/>
      <c r="S1114" s="30"/>
      <c r="T1114" s="30"/>
      <c r="V1114" s="77"/>
      <c r="W1114" s="65"/>
      <c r="AE1114" s="41"/>
      <c r="AH1114" s="41"/>
      <c r="AI1114" s="41"/>
      <c r="AK1114" s="86"/>
    </row>
    <row r="1115" spans="1:37">
      <c r="A1115" s="45"/>
      <c r="B1115" s="44"/>
      <c r="C1115" s="44"/>
      <c r="D1115" s="44"/>
      <c r="E1115" s="44"/>
      <c r="F1115" s="38"/>
      <c r="G1115" s="38"/>
      <c r="H1115" s="38"/>
      <c r="I1115" s="59"/>
      <c r="J1115" s="26"/>
      <c r="K1115" s="26"/>
      <c r="L1115" s="45"/>
      <c r="M1115" s="38"/>
      <c r="N1115" s="38"/>
      <c r="O1115" s="85"/>
      <c r="P1115" s="72"/>
      <c r="Q1115" s="72"/>
      <c r="R1115" s="30"/>
      <c r="S1115" s="30"/>
      <c r="T1115" s="30"/>
      <c r="V1115" s="77"/>
      <c r="W1115" s="65"/>
      <c r="AE1115" s="41"/>
      <c r="AH1115" s="41"/>
      <c r="AI1115" s="41"/>
      <c r="AK1115" s="86"/>
    </row>
    <row r="1116" spans="1:37">
      <c r="A1116" s="45"/>
      <c r="B1116" s="44"/>
      <c r="C1116" s="44"/>
      <c r="D1116" s="44"/>
      <c r="E1116" s="44"/>
      <c r="F1116" s="38"/>
      <c r="G1116" s="38"/>
      <c r="H1116" s="38"/>
      <c r="I1116" s="59"/>
      <c r="J1116" s="26"/>
      <c r="K1116" s="26"/>
      <c r="L1116" s="45"/>
      <c r="M1116" s="38"/>
      <c r="N1116" s="38"/>
      <c r="O1116" s="85"/>
      <c r="P1116" s="72"/>
      <c r="Q1116" s="72"/>
      <c r="R1116" s="30"/>
      <c r="S1116" s="30"/>
      <c r="T1116" s="30"/>
      <c r="V1116" s="77"/>
      <c r="W1116" s="65"/>
      <c r="AE1116" s="41"/>
      <c r="AH1116" s="41"/>
      <c r="AI1116" s="41"/>
      <c r="AK1116" s="86"/>
    </row>
    <row r="1117" spans="1:37">
      <c r="A1117" s="45"/>
      <c r="B1117" s="44"/>
      <c r="C1117" s="44"/>
      <c r="D1117" s="44"/>
      <c r="E1117" s="44"/>
      <c r="F1117" s="38"/>
      <c r="G1117" s="38"/>
      <c r="H1117" s="38"/>
      <c r="I1117" s="59"/>
      <c r="J1117" s="26"/>
      <c r="K1117" s="26"/>
      <c r="L1117" s="45"/>
      <c r="M1117" s="38"/>
      <c r="N1117" s="38"/>
      <c r="O1117" s="85"/>
      <c r="P1117" s="72"/>
      <c r="Q1117" s="72"/>
      <c r="R1117" s="30"/>
      <c r="S1117" s="30"/>
      <c r="T1117" s="30"/>
      <c r="V1117" s="77"/>
      <c r="W1117" s="65"/>
      <c r="AE1117" s="41"/>
      <c r="AH1117" s="41"/>
      <c r="AI1117" s="41"/>
      <c r="AK1117" s="86"/>
    </row>
    <row r="1118" spans="1:37">
      <c r="A1118" s="45"/>
      <c r="B1118" s="44"/>
      <c r="C1118" s="44"/>
      <c r="D1118" s="44"/>
      <c r="E1118" s="44"/>
      <c r="F1118" s="38"/>
      <c r="G1118" s="38"/>
      <c r="H1118" s="38"/>
      <c r="I1118" s="59"/>
      <c r="J1118" s="26"/>
      <c r="K1118" s="26"/>
      <c r="L1118" s="45"/>
      <c r="M1118" s="38"/>
      <c r="N1118" s="38"/>
      <c r="O1118" s="85"/>
      <c r="P1118" s="72"/>
      <c r="Q1118" s="72"/>
      <c r="R1118" s="30"/>
      <c r="S1118" s="30"/>
      <c r="T1118" s="30"/>
      <c r="V1118" s="77"/>
      <c r="W1118" s="65"/>
      <c r="AE1118" s="41"/>
      <c r="AH1118" s="41"/>
      <c r="AI1118" s="41"/>
      <c r="AK1118" s="86"/>
    </row>
    <row r="1119" spans="1:37">
      <c r="A1119" s="45"/>
      <c r="B1119" s="44"/>
      <c r="C1119" s="44"/>
      <c r="D1119" s="44"/>
      <c r="E1119" s="44"/>
      <c r="F1119" s="38"/>
      <c r="G1119" s="38"/>
      <c r="H1119" s="38"/>
      <c r="I1119" s="59"/>
      <c r="J1119" s="26"/>
      <c r="K1119" s="26"/>
      <c r="L1119" s="45"/>
      <c r="M1119" s="38"/>
      <c r="N1119" s="38"/>
      <c r="O1119" s="85"/>
      <c r="P1119" s="72"/>
      <c r="Q1119" s="72"/>
      <c r="R1119" s="30"/>
      <c r="S1119" s="30"/>
      <c r="T1119" s="30"/>
      <c r="V1119" s="77"/>
      <c r="W1119" s="65"/>
      <c r="AE1119" s="41"/>
      <c r="AH1119" s="41"/>
      <c r="AI1119" s="41"/>
      <c r="AK1119" s="86"/>
    </row>
    <row r="1120" spans="1:37">
      <c r="A1120" s="45"/>
      <c r="B1120" s="44"/>
      <c r="C1120" s="44"/>
      <c r="D1120" s="44"/>
      <c r="E1120" s="44"/>
      <c r="F1120" s="38"/>
      <c r="G1120" s="38"/>
      <c r="H1120" s="38"/>
      <c r="I1120" s="59"/>
      <c r="J1120" s="26"/>
      <c r="K1120" s="26"/>
      <c r="L1120" s="45"/>
      <c r="M1120" s="38"/>
      <c r="N1120" s="38"/>
      <c r="O1120" s="85"/>
      <c r="P1120" s="72"/>
      <c r="Q1120" s="72"/>
      <c r="R1120" s="30"/>
      <c r="S1120" s="30"/>
      <c r="T1120" s="30"/>
      <c r="V1120" s="77"/>
      <c r="W1120" s="65"/>
      <c r="AE1120" s="41"/>
      <c r="AH1120" s="41"/>
      <c r="AI1120" s="41"/>
      <c r="AK1120" s="86"/>
    </row>
    <row r="1121" spans="1:40">
      <c r="A1121" s="45"/>
      <c r="B1121" s="44"/>
      <c r="C1121" s="44"/>
      <c r="D1121" s="44"/>
      <c r="E1121" s="44"/>
      <c r="F1121" s="38"/>
      <c r="G1121" s="38"/>
      <c r="H1121" s="38"/>
      <c r="I1121" s="59"/>
      <c r="J1121" s="26"/>
      <c r="K1121" s="26"/>
      <c r="L1121" s="45"/>
      <c r="M1121" s="38"/>
      <c r="N1121" s="38"/>
      <c r="O1121" s="85"/>
      <c r="P1121" s="72"/>
      <c r="Q1121" s="72"/>
      <c r="R1121" s="30"/>
      <c r="S1121" s="30"/>
      <c r="T1121" s="30"/>
      <c r="V1121" s="77"/>
      <c r="W1121" s="65"/>
      <c r="AE1121" s="41"/>
      <c r="AH1121" s="41"/>
      <c r="AI1121" s="41"/>
      <c r="AK1121" s="86"/>
    </row>
    <row r="1122" spans="1:40">
      <c r="A1122" s="45"/>
      <c r="B1122" s="44"/>
      <c r="C1122" s="44"/>
      <c r="D1122" s="44"/>
      <c r="E1122" s="44"/>
      <c r="F1122" s="38"/>
      <c r="G1122" s="38"/>
      <c r="H1122" s="38"/>
      <c r="I1122" s="59"/>
      <c r="J1122" s="26"/>
      <c r="K1122" s="26"/>
      <c r="L1122" s="45"/>
      <c r="M1122" s="38"/>
      <c r="N1122" s="38"/>
      <c r="O1122" s="85"/>
      <c r="P1122" s="72"/>
      <c r="Q1122" s="72"/>
      <c r="R1122" s="30"/>
      <c r="S1122" s="30"/>
      <c r="T1122" s="30"/>
      <c r="V1122" s="77"/>
      <c r="W1122" s="65"/>
      <c r="AE1122" s="41"/>
      <c r="AH1122" s="41"/>
      <c r="AI1122" s="41"/>
      <c r="AK1122" s="86"/>
    </row>
    <row r="1123" spans="1:40">
      <c r="A1123" s="45"/>
      <c r="B1123" s="44"/>
      <c r="C1123" s="44"/>
      <c r="D1123" s="44"/>
      <c r="E1123" s="44"/>
      <c r="F1123" s="38"/>
      <c r="G1123" s="38"/>
      <c r="H1123" s="38"/>
      <c r="I1123" s="59"/>
      <c r="J1123" s="26"/>
      <c r="K1123" s="26"/>
      <c r="L1123" s="45"/>
      <c r="M1123" s="38"/>
      <c r="N1123" s="38"/>
      <c r="O1123" s="85"/>
      <c r="P1123" s="72"/>
      <c r="Q1123" s="72"/>
      <c r="R1123" s="30"/>
      <c r="S1123" s="30"/>
      <c r="T1123" s="30"/>
      <c r="V1123" s="77"/>
      <c r="W1123" s="65"/>
      <c r="AE1123" s="41"/>
      <c r="AH1123" s="41"/>
      <c r="AI1123" s="41"/>
      <c r="AK1123" s="86"/>
    </row>
    <row r="1124" spans="1:40">
      <c r="A1124" s="45"/>
      <c r="B1124" s="44"/>
      <c r="C1124" s="44"/>
      <c r="D1124" s="44"/>
      <c r="E1124" s="44"/>
      <c r="F1124" s="38"/>
      <c r="G1124" s="38"/>
      <c r="H1124" s="38"/>
      <c r="I1124" s="59"/>
      <c r="J1124" s="26"/>
      <c r="K1124" s="26"/>
      <c r="L1124" s="45"/>
      <c r="M1124" s="38"/>
      <c r="N1124" s="38"/>
      <c r="O1124" s="85"/>
      <c r="P1124" s="72"/>
      <c r="Q1124" s="72"/>
      <c r="R1124" s="30"/>
      <c r="S1124" s="30"/>
      <c r="T1124" s="30"/>
      <c r="V1124" s="77"/>
      <c r="W1124" s="65"/>
      <c r="AE1124" s="41"/>
      <c r="AH1124" s="41"/>
      <c r="AI1124" s="41"/>
      <c r="AK1124" s="86"/>
    </row>
    <row r="1125" spans="1:40">
      <c r="A1125" s="45"/>
      <c r="B1125" s="44"/>
      <c r="C1125" s="44"/>
      <c r="D1125" s="44"/>
      <c r="E1125" s="44"/>
      <c r="F1125" s="38"/>
      <c r="G1125" s="38"/>
      <c r="H1125" s="38"/>
      <c r="I1125" s="59"/>
      <c r="J1125" s="26"/>
      <c r="K1125" s="26"/>
      <c r="L1125" s="45"/>
      <c r="M1125" s="38"/>
      <c r="N1125" s="38"/>
      <c r="O1125" s="85"/>
      <c r="P1125" s="72"/>
      <c r="Q1125" s="72"/>
      <c r="R1125" s="30"/>
      <c r="S1125" s="30"/>
      <c r="T1125" s="30"/>
      <c r="V1125" s="77"/>
      <c r="W1125" s="65"/>
      <c r="AE1125" s="41"/>
      <c r="AH1125" s="41"/>
      <c r="AI1125" s="41"/>
      <c r="AK1125" s="86"/>
    </row>
    <row r="1126" spans="1:40">
      <c r="A1126" s="45"/>
      <c r="B1126" s="44"/>
      <c r="C1126" s="44"/>
      <c r="D1126" s="44"/>
      <c r="E1126" s="44"/>
      <c r="F1126" s="38"/>
      <c r="G1126" s="38"/>
      <c r="H1126" s="38"/>
      <c r="I1126" s="59"/>
      <c r="J1126" s="26"/>
      <c r="K1126" s="26"/>
      <c r="L1126" s="45"/>
      <c r="M1126" s="38"/>
      <c r="N1126" s="38"/>
      <c r="O1126" s="85"/>
      <c r="P1126" s="72"/>
      <c r="Q1126" s="72"/>
      <c r="R1126" s="30"/>
      <c r="S1126" s="30"/>
      <c r="T1126" s="30"/>
      <c r="V1126" s="77"/>
      <c r="W1126" s="65"/>
      <c r="AE1126" s="41"/>
      <c r="AH1126" s="41"/>
      <c r="AI1126" s="41"/>
      <c r="AK1126" s="86"/>
    </row>
    <row r="1127" spans="1:40">
      <c r="A1127" s="45"/>
      <c r="B1127" s="44"/>
      <c r="C1127" s="44"/>
      <c r="D1127" s="44"/>
      <c r="E1127" s="44"/>
      <c r="F1127" s="38"/>
      <c r="G1127" s="38"/>
      <c r="H1127" s="38"/>
      <c r="I1127" s="59"/>
      <c r="J1127" s="26"/>
      <c r="K1127" s="26"/>
      <c r="L1127" s="45"/>
      <c r="M1127" s="38"/>
      <c r="N1127" s="38"/>
      <c r="O1127" s="85"/>
      <c r="P1127" s="72"/>
      <c r="Q1127" s="72"/>
      <c r="R1127" s="30"/>
      <c r="S1127" s="30"/>
      <c r="T1127" s="30"/>
      <c r="V1127" s="77"/>
      <c r="W1127" s="65"/>
      <c r="AE1127" s="41"/>
      <c r="AH1127" s="41"/>
      <c r="AI1127" s="41"/>
      <c r="AK1127" s="86"/>
    </row>
    <row r="1128" spans="1:40">
      <c r="A1128" s="45"/>
      <c r="B1128" s="44"/>
      <c r="C1128" s="44"/>
      <c r="D1128" s="44"/>
      <c r="E1128" s="44"/>
      <c r="F1128" s="38"/>
      <c r="G1128" s="38"/>
      <c r="H1128" s="38"/>
      <c r="I1128" s="59"/>
      <c r="J1128" s="26"/>
      <c r="K1128" s="26"/>
      <c r="L1128" s="45"/>
      <c r="M1128" s="38"/>
      <c r="N1128" s="38"/>
      <c r="O1128" s="85"/>
      <c r="P1128" s="72"/>
      <c r="Q1128" s="72"/>
      <c r="R1128" s="30"/>
      <c r="S1128" s="30"/>
      <c r="T1128" s="30"/>
      <c r="V1128" s="77"/>
      <c r="W1128" s="65"/>
      <c r="AE1128" s="41"/>
      <c r="AH1128" s="41"/>
      <c r="AI1128" s="41"/>
      <c r="AK1128" s="86"/>
    </row>
    <row r="1129" spans="1:40">
      <c r="A1129" s="45"/>
      <c r="B1129" s="44"/>
      <c r="C1129" s="44"/>
      <c r="D1129" s="44"/>
      <c r="E1129" s="44"/>
      <c r="F1129" s="38"/>
      <c r="G1129" s="38"/>
      <c r="H1129" s="38"/>
      <c r="I1129" s="59"/>
      <c r="J1129" s="26"/>
      <c r="K1129" s="26"/>
      <c r="L1129" s="45"/>
      <c r="M1129" s="38"/>
      <c r="N1129" s="38"/>
      <c r="O1129" s="85"/>
      <c r="P1129" s="72"/>
      <c r="Q1129" s="72"/>
      <c r="R1129" s="30"/>
      <c r="S1129" s="30"/>
      <c r="T1129" s="30"/>
      <c r="V1129" s="77"/>
      <c r="W1129" s="65"/>
      <c r="AE1129" s="41"/>
      <c r="AH1129" s="41"/>
      <c r="AI1129" s="41"/>
      <c r="AK1129" s="86"/>
    </row>
    <row r="1130" spans="1:40">
      <c r="A1130" s="45"/>
      <c r="B1130" s="44"/>
      <c r="C1130" s="44"/>
      <c r="D1130" s="44"/>
      <c r="E1130" s="44"/>
      <c r="F1130" s="38"/>
      <c r="G1130" s="38"/>
      <c r="H1130" s="38"/>
      <c r="I1130" s="59"/>
      <c r="J1130" s="26"/>
      <c r="K1130" s="26"/>
      <c r="L1130" s="45"/>
      <c r="M1130" s="38"/>
      <c r="N1130" s="38"/>
      <c r="O1130" s="85"/>
      <c r="P1130" s="72"/>
      <c r="Q1130" s="72"/>
      <c r="R1130" s="30"/>
      <c r="S1130" s="30"/>
      <c r="T1130" s="30"/>
      <c r="V1130" s="77"/>
      <c r="W1130" s="65"/>
      <c r="AE1130" s="41"/>
      <c r="AH1130" s="41"/>
      <c r="AI1130" s="41"/>
      <c r="AK1130" s="86"/>
    </row>
    <row r="1131" spans="1:40">
      <c r="A1131" s="45"/>
      <c r="B1131" s="44"/>
      <c r="C1131" s="44"/>
      <c r="D1131" s="44"/>
      <c r="E1131" s="44"/>
      <c r="F1131" s="38"/>
      <c r="G1131" s="38"/>
      <c r="H1131" s="38"/>
      <c r="I1131" s="59"/>
      <c r="J1131" s="26"/>
      <c r="K1131" s="26"/>
      <c r="L1131" s="45"/>
      <c r="M1131" s="38"/>
      <c r="N1131" s="38"/>
      <c r="O1131" s="85"/>
      <c r="P1131" s="72"/>
      <c r="Q1131" s="72"/>
      <c r="R1131" s="30"/>
      <c r="S1131" s="30"/>
      <c r="T1131" s="30"/>
      <c r="V1131" s="77"/>
      <c r="W1131" s="65"/>
      <c r="AE1131" s="41"/>
      <c r="AH1131" s="41"/>
      <c r="AI1131" s="41"/>
      <c r="AK1131" s="86"/>
    </row>
    <row r="1132" spans="1:40">
      <c r="A1132" s="45"/>
      <c r="B1132" s="44"/>
      <c r="C1132" s="44"/>
      <c r="D1132" s="44"/>
      <c r="E1132" s="44"/>
      <c r="F1132" s="38"/>
      <c r="G1132" s="38"/>
      <c r="H1132" s="38"/>
      <c r="I1132" s="59"/>
      <c r="J1132" s="26"/>
      <c r="K1132" s="26"/>
      <c r="L1132" s="45"/>
      <c r="M1132" s="38"/>
      <c r="N1132" s="38"/>
      <c r="O1132" s="85"/>
      <c r="P1132" s="72"/>
      <c r="Q1132" s="72"/>
      <c r="R1132" s="30"/>
      <c r="S1132" s="30"/>
      <c r="T1132" s="30"/>
      <c r="V1132" s="77"/>
      <c r="W1132" s="65"/>
      <c r="AE1132" s="41"/>
      <c r="AH1132" s="41"/>
      <c r="AI1132" s="41"/>
      <c r="AK1132" s="86"/>
    </row>
    <row r="1133" spans="1:40">
      <c r="A1133" s="45"/>
      <c r="B1133" s="44"/>
      <c r="C1133" s="44"/>
      <c r="D1133" s="44"/>
      <c r="E1133" s="44"/>
      <c r="F1133" s="38"/>
      <c r="G1133" s="38"/>
      <c r="H1133" s="38"/>
      <c r="I1133" s="59"/>
      <c r="J1133" s="26"/>
      <c r="K1133" s="26"/>
      <c r="L1133" s="45"/>
      <c r="M1133" s="38"/>
      <c r="N1133" s="38"/>
      <c r="O1133" s="85"/>
      <c r="P1133" s="72"/>
      <c r="Q1133" s="72"/>
      <c r="R1133" s="30"/>
      <c r="S1133" s="30"/>
      <c r="T1133" s="30"/>
      <c r="V1133" s="77"/>
      <c r="W1133" s="65"/>
      <c r="AE1133" s="41"/>
      <c r="AH1133" s="41"/>
      <c r="AI1133" s="41"/>
      <c r="AK1133" s="86"/>
    </row>
    <row r="1134" spans="1:40">
      <c r="A1134" s="45"/>
      <c r="B1134" s="44"/>
      <c r="C1134" s="44"/>
      <c r="D1134" s="44"/>
      <c r="E1134" s="44"/>
      <c r="F1134" s="38"/>
      <c r="G1134" s="38"/>
      <c r="H1134" s="38"/>
      <c r="I1134" s="59"/>
      <c r="J1134" s="26"/>
      <c r="K1134" s="26"/>
      <c r="L1134" s="45"/>
      <c r="M1134" s="38"/>
      <c r="N1134" s="38"/>
      <c r="O1134" s="85"/>
      <c r="P1134" s="72"/>
      <c r="Q1134" s="72"/>
      <c r="R1134" s="30"/>
      <c r="S1134" s="30"/>
      <c r="T1134" s="30"/>
      <c r="V1134" s="77"/>
      <c r="W1134" s="65"/>
      <c r="AE1134" s="41"/>
      <c r="AH1134" s="41"/>
      <c r="AI1134" s="41"/>
      <c r="AK1134" s="86"/>
    </row>
    <row r="1135" spans="1:40">
      <c r="A1135" s="45"/>
      <c r="B1135" s="44"/>
      <c r="C1135" s="44"/>
      <c r="D1135" s="44"/>
      <c r="E1135" s="44"/>
      <c r="F1135" s="38"/>
      <c r="G1135" s="38"/>
      <c r="H1135" s="38"/>
      <c r="I1135" s="59"/>
      <c r="J1135" s="26"/>
      <c r="K1135" s="26"/>
      <c r="L1135" s="45"/>
      <c r="M1135" s="38"/>
      <c r="N1135" s="38"/>
      <c r="O1135" s="85"/>
      <c r="P1135" s="72"/>
      <c r="Q1135" s="72"/>
      <c r="R1135" s="30"/>
      <c r="S1135" s="30"/>
      <c r="T1135" s="30"/>
      <c r="V1135" s="77"/>
      <c r="W1135" s="65"/>
      <c r="AE1135" s="41"/>
      <c r="AH1135" s="41"/>
      <c r="AI1135" s="41"/>
      <c r="AK1135" s="86"/>
      <c r="AN1135" s="70"/>
    </row>
    <row r="1136" spans="1:40">
      <c r="A1136" s="45"/>
      <c r="B1136" s="44"/>
      <c r="C1136" s="44"/>
      <c r="D1136" s="44"/>
      <c r="E1136" s="44"/>
      <c r="F1136" s="38"/>
      <c r="G1136" s="38"/>
      <c r="H1136" s="38"/>
      <c r="I1136" s="59"/>
      <c r="J1136" s="26"/>
      <c r="K1136" s="26"/>
      <c r="L1136" s="45"/>
      <c r="M1136" s="38"/>
      <c r="N1136" s="38"/>
      <c r="O1136" s="85"/>
      <c r="P1136" s="72"/>
      <c r="Q1136" s="72"/>
      <c r="R1136" s="30"/>
      <c r="S1136" s="30"/>
      <c r="T1136" s="30"/>
      <c r="V1136" s="77"/>
      <c r="W1136" s="65"/>
      <c r="AE1136" s="41"/>
      <c r="AH1136" s="41"/>
      <c r="AI1136" s="41"/>
      <c r="AJ1136" s="81"/>
      <c r="AK1136" s="86"/>
      <c r="AN1136" s="70"/>
    </row>
    <row r="1137" spans="1:37">
      <c r="A1137" s="45"/>
      <c r="B1137" s="44"/>
      <c r="C1137" s="44"/>
      <c r="D1137" s="44"/>
      <c r="E1137" s="44"/>
      <c r="F1137" s="38"/>
      <c r="G1137" s="38"/>
      <c r="H1137" s="38"/>
      <c r="I1137" s="59"/>
      <c r="J1137" s="26"/>
      <c r="K1137" s="26"/>
      <c r="L1137" s="45"/>
      <c r="M1137" s="38"/>
      <c r="N1137" s="38"/>
      <c r="O1137" s="85"/>
      <c r="P1137" s="72"/>
      <c r="Q1137" s="72"/>
      <c r="R1137" s="30"/>
      <c r="S1137" s="30"/>
      <c r="T1137" s="30"/>
      <c r="V1137" s="77"/>
      <c r="W1137" s="65"/>
      <c r="AE1137" s="41"/>
      <c r="AH1137" s="41"/>
      <c r="AI1137" s="41"/>
      <c r="AK1137" s="86"/>
    </row>
    <row r="1138" spans="1:37">
      <c r="A1138" s="45"/>
      <c r="B1138" s="44"/>
      <c r="C1138" s="44"/>
      <c r="D1138" s="44"/>
      <c r="E1138" s="44"/>
      <c r="F1138" s="38"/>
      <c r="G1138" s="38"/>
      <c r="H1138" s="38"/>
      <c r="I1138" s="59"/>
      <c r="J1138" s="26"/>
      <c r="K1138" s="26"/>
      <c r="L1138" s="45"/>
      <c r="M1138" s="38"/>
      <c r="N1138" s="38"/>
      <c r="O1138" s="85"/>
      <c r="P1138" s="72"/>
      <c r="Q1138" s="72"/>
      <c r="R1138" s="30"/>
      <c r="S1138" s="30"/>
      <c r="T1138" s="30"/>
      <c r="V1138" s="77"/>
      <c r="W1138" s="65"/>
      <c r="AE1138" s="41"/>
      <c r="AH1138" s="41"/>
      <c r="AI1138" s="41"/>
      <c r="AK1138" s="86"/>
    </row>
    <row r="1139" spans="1:37">
      <c r="A1139" s="45"/>
      <c r="B1139" s="44"/>
      <c r="C1139" s="44"/>
      <c r="D1139" s="44"/>
      <c r="E1139" s="44"/>
      <c r="F1139" s="38"/>
      <c r="G1139" s="38"/>
      <c r="H1139" s="38"/>
      <c r="I1139" s="59"/>
      <c r="J1139" s="26"/>
      <c r="K1139" s="26"/>
      <c r="L1139" s="45"/>
      <c r="M1139" s="38"/>
      <c r="N1139" s="38"/>
      <c r="O1139" s="85"/>
      <c r="P1139" s="72"/>
      <c r="Q1139" s="72"/>
      <c r="R1139" s="30"/>
      <c r="S1139" s="30"/>
      <c r="T1139" s="30"/>
      <c r="V1139" s="77"/>
      <c r="W1139" s="65"/>
      <c r="AE1139" s="41"/>
      <c r="AH1139" s="41"/>
      <c r="AI1139" s="41"/>
      <c r="AK1139" s="86"/>
    </row>
    <row r="1140" spans="1:37">
      <c r="A1140" s="45"/>
      <c r="B1140" s="44"/>
      <c r="C1140" s="44"/>
      <c r="D1140" s="44"/>
      <c r="E1140" s="44"/>
      <c r="F1140" s="38"/>
      <c r="G1140" s="38"/>
      <c r="H1140" s="38"/>
      <c r="I1140" s="59"/>
      <c r="J1140" s="26"/>
      <c r="K1140" s="26"/>
      <c r="L1140" s="45"/>
      <c r="M1140" s="38"/>
      <c r="N1140" s="38"/>
      <c r="O1140" s="85"/>
      <c r="P1140" s="72"/>
      <c r="Q1140" s="72"/>
      <c r="R1140" s="30"/>
      <c r="S1140" s="30"/>
      <c r="T1140" s="30"/>
      <c r="V1140" s="77"/>
      <c r="W1140" s="65"/>
      <c r="AE1140" s="41"/>
      <c r="AH1140" s="41"/>
      <c r="AI1140" s="41"/>
      <c r="AK1140" s="86"/>
    </row>
    <row r="1141" spans="1:37">
      <c r="A1141" s="45"/>
      <c r="B1141" s="44"/>
      <c r="C1141" s="44"/>
      <c r="D1141" s="44"/>
      <c r="E1141" s="44"/>
      <c r="F1141" s="38"/>
      <c r="G1141" s="38"/>
      <c r="H1141" s="38"/>
      <c r="I1141" s="59"/>
      <c r="J1141" s="26"/>
      <c r="K1141" s="26"/>
      <c r="L1141" s="45"/>
      <c r="M1141" s="38"/>
      <c r="N1141" s="38"/>
      <c r="O1141" s="85"/>
      <c r="P1141" s="72"/>
      <c r="Q1141" s="72"/>
      <c r="R1141" s="30"/>
      <c r="S1141" s="30"/>
      <c r="T1141" s="30"/>
      <c r="V1141" s="77"/>
      <c r="W1141" s="65"/>
      <c r="AE1141" s="41"/>
      <c r="AH1141" s="41"/>
      <c r="AI1141" s="41"/>
      <c r="AK1141" s="86"/>
    </row>
    <row r="1142" spans="1:37">
      <c r="A1142" s="45"/>
      <c r="B1142" s="44"/>
      <c r="C1142" s="44"/>
      <c r="D1142" s="44"/>
      <c r="E1142" s="44"/>
      <c r="F1142" s="38"/>
      <c r="G1142" s="38"/>
      <c r="H1142" s="38"/>
      <c r="I1142" s="59"/>
      <c r="J1142" s="26"/>
      <c r="K1142" s="26"/>
      <c r="L1142" s="45"/>
      <c r="M1142" s="38"/>
      <c r="N1142" s="38"/>
      <c r="O1142" s="85"/>
      <c r="P1142" s="72"/>
      <c r="Q1142" s="72"/>
      <c r="R1142" s="30"/>
      <c r="S1142" s="30"/>
      <c r="T1142" s="30"/>
      <c r="V1142" s="77"/>
      <c r="W1142" s="65"/>
      <c r="AE1142" s="41"/>
      <c r="AH1142" s="41"/>
      <c r="AI1142" s="41"/>
      <c r="AK1142" s="86"/>
    </row>
    <row r="1143" spans="1:37">
      <c r="A1143" s="45"/>
      <c r="B1143" s="44"/>
      <c r="C1143" s="44"/>
      <c r="D1143" s="44"/>
      <c r="E1143" s="44"/>
      <c r="F1143" s="38"/>
      <c r="G1143" s="38"/>
      <c r="H1143" s="38"/>
      <c r="I1143" s="59"/>
      <c r="J1143" s="26"/>
      <c r="K1143" s="26"/>
      <c r="L1143" s="45"/>
      <c r="M1143" s="38"/>
      <c r="N1143" s="38"/>
      <c r="O1143" s="85"/>
      <c r="P1143" s="72"/>
      <c r="Q1143" s="72"/>
      <c r="R1143" s="30"/>
      <c r="S1143" s="30"/>
      <c r="T1143" s="30"/>
      <c r="V1143" s="77"/>
      <c r="W1143" s="65"/>
      <c r="AE1143" s="41"/>
      <c r="AH1143" s="41"/>
      <c r="AI1143" s="41"/>
      <c r="AK1143" s="86"/>
    </row>
    <row r="1144" spans="1:37">
      <c r="A1144" s="45"/>
      <c r="B1144" s="44"/>
      <c r="C1144" s="44"/>
      <c r="D1144" s="44"/>
      <c r="E1144" s="44"/>
      <c r="F1144" s="38"/>
      <c r="G1144" s="38"/>
      <c r="H1144" s="38"/>
      <c r="I1144" s="59"/>
      <c r="J1144" s="26"/>
      <c r="K1144" s="26"/>
      <c r="L1144" s="45"/>
      <c r="M1144" s="38"/>
      <c r="N1144" s="38"/>
      <c r="O1144" s="85"/>
      <c r="P1144" s="72"/>
      <c r="Q1144" s="72"/>
      <c r="R1144" s="30"/>
      <c r="S1144" s="30"/>
      <c r="T1144" s="30"/>
      <c r="V1144" s="77"/>
      <c r="W1144" s="65"/>
      <c r="AE1144" s="41"/>
      <c r="AH1144" s="41"/>
      <c r="AI1144" s="41"/>
      <c r="AK1144" s="86"/>
    </row>
    <row r="1145" spans="1:37">
      <c r="A1145" s="45"/>
      <c r="B1145" s="44"/>
      <c r="C1145" s="44"/>
      <c r="D1145" s="44"/>
      <c r="E1145" s="44"/>
      <c r="F1145" s="38"/>
      <c r="G1145" s="38"/>
      <c r="H1145" s="38"/>
      <c r="I1145" s="59"/>
      <c r="J1145" s="26"/>
      <c r="K1145" s="26"/>
      <c r="L1145" s="45"/>
      <c r="M1145" s="38"/>
      <c r="N1145" s="38"/>
      <c r="O1145" s="85"/>
      <c r="P1145" s="72"/>
      <c r="Q1145" s="72"/>
      <c r="R1145" s="30"/>
      <c r="S1145" s="30"/>
      <c r="T1145" s="30"/>
      <c r="V1145" s="77"/>
      <c r="W1145" s="65"/>
      <c r="AE1145" s="41"/>
      <c r="AH1145" s="41"/>
      <c r="AI1145" s="41"/>
      <c r="AK1145" s="86"/>
    </row>
    <row r="1146" spans="1:37">
      <c r="A1146" s="45"/>
      <c r="B1146" s="44"/>
      <c r="C1146" s="44"/>
      <c r="D1146" s="44"/>
      <c r="E1146" s="44"/>
      <c r="F1146" s="38"/>
      <c r="G1146" s="38"/>
      <c r="H1146" s="38"/>
      <c r="I1146" s="59"/>
      <c r="J1146" s="26"/>
      <c r="K1146" s="26"/>
      <c r="L1146" s="45"/>
      <c r="M1146" s="38"/>
      <c r="N1146" s="38"/>
      <c r="O1146" s="85"/>
      <c r="P1146" s="72"/>
      <c r="Q1146" s="72"/>
      <c r="R1146" s="30"/>
      <c r="S1146" s="30"/>
      <c r="T1146" s="30"/>
      <c r="V1146" s="77"/>
      <c r="W1146" s="65"/>
      <c r="AE1146" s="41"/>
      <c r="AH1146" s="41"/>
      <c r="AI1146" s="41"/>
      <c r="AK1146" s="86"/>
    </row>
    <row r="1147" spans="1:37">
      <c r="A1147" s="45"/>
      <c r="B1147" s="44"/>
      <c r="C1147" s="44"/>
      <c r="D1147" s="44"/>
      <c r="E1147" s="44"/>
      <c r="F1147" s="38"/>
      <c r="G1147" s="38"/>
      <c r="H1147" s="38"/>
      <c r="I1147" s="59"/>
      <c r="J1147" s="26"/>
      <c r="K1147" s="26"/>
      <c r="L1147" s="45"/>
      <c r="M1147" s="38"/>
      <c r="N1147" s="38"/>
      <c r="O1147" s="85"/>
      <c r="P1147" s="72"/>
      <c r="Q1147" s="72"/>
      <c r="R1147" s="30"/>
      <c r="S1147" s="30"/>
      <c r="T1147" s="30"/>
      <c r="V1147" s="77"/>
      <c r="W1147" s="65"/>
      <c r="AE1147" s="41"/>
      <c r="AH1147" s="41"/>
      <c r="AI1147" s="41"/>
      <c r="AK1147" s="86"/>
    </row>
    <row r="1148" spans="1:37">
      <c r="A1148" s="45"/>
      <c r="B1148" s="44"/>
      <c r="C1148" s="44"/>
      <c r="D1148" s="44"/>
      <c r="E1148" s="44"/>
      <c r="F1148" s="38"/>
      <c r="G1148" s="38"/>
      <c r="H1148" s="38"/>
      <c r="I1148" s="59"/>
      <c r="J1148" s="26"/>
      <c r="K1148" s="26"/>
      <c r="L1148" s="45"/>
      <c r="M1148" s="38"/>
      <c r="N1148" s="38"/>
      <c r="O1148" s="85"/>
      <c r="P1148" s="72"/>
      <c r="Q1148" s="72"/>
      <c r="R1148" s="30"/>
      <c r="S1148" s="30"/>
      <c r="T1148" s="30"/>
      <c r="V1148" s="77"/>
      <c r="W1148" s="65"/>
      <c r="AE1148" s="41"/>
      <c r="AH1148" s="41"/>
      <c r="AI1148" s="41"/>
      <c r="AK1148" s="86"/>
    </row>
    <row r="1149" spans="1:37">
      <c r="A1149" s="45"/>
      <c r="B1149" s="44"/>
      <c r="C1149" s="44"/>
      <c r="D1149" s="44"/>
      <c r="E1149" s="44"/>
      <c r="F1149" s="38"/>
      <c r="G1149" s="38"/>
      <c r="H1149" s="38"/>
      <c r="I1149" s="59"/>
      <c r="J1149" s="26"/>
      <c r="K1149" s="26"/>
      <c r="L1149" s="45"/>
      <c r="M1149" s="38"/>
      <c r="N1149" s="38"/>
      <c r="O1149" s="85"/>
      <c r="P1149" s="72"/>
      <c r="Q1149" s="72"/>
      <c r="R1149" s="30"/>
      <c r="S1149" s="30"/>
      <c r="T1149" s="30"/>
      <c r="V1149" s="77"/>
      <c r="W1149" s="65"/>
      <c r="AE1149" s="41"/>
      <c r="AH1149" s="41"/>
      <c r="AI1149" s="41"/>
      <c r="AK1149" s="86"/>
    </row>
    <row r="1150" spans="1:37">
      <c r="A1150" s="45"/>
      <c r="B1150" s="44"/>
      <c r="C1150" s="44"/>
      <c r="D1150" s="44"/>
      <c r="E1150" s="44"/>
      <c r="F1150" s="38"/>
      <c r="G1150" s="38"/>
      <c r="H1150" s="38"/>
      <c r="I1150" s="59"/>
      <c r="J1150" s="26"/>
      <c r="K1150" s="26"/>
      <c r="L1150" s="45"/>
      <c r="M1150" s="38"/>
      <c r="N1150" s="38"/>
      <c r="O1150" s="85"/>
      <c r="P1150" s="72"/>
      <c r="Q1150" s="72"/>
      <c r="R1150" s="30"/>
      <c r="S1150" s="30"/>
      <c r="T1150" s="30"/>
      <c r="V1150" s="77"/>
      <c r="W1150" s="65"/>
      <c r="AE1150" s="41"/>
      <c r="AH1150" s="41"/>
      <c r="AI1150" s="41"/>
      <c r="AK1150" s="86"/>
    </row>
    <row r="1151" spans="1:37">
      <c r="A1151" s="45"/>
      <c r="B1151" s="44"/>
      <c r="C1151" s="44"/>
      <c r="D1151" s="44"/>
      <c r="E1151" s="44"/>
      <c r="F1151" s="38"/>
      <c r="G1151" s="38"/>
      <c r="H1151" s="38"/>
      <c r="I1151" s="59"/>
      <c r="J1151" s="26"/>
      <c r="K1151" s="26"/>
      <c r="L1151" s="45"/>
      <c r="M1151" s="38"/>
      <c r="N1151" s="38"/>
      <c r="O1151" s="85"/>
      <c r="P1151" s="72"/>
      <c r="Q1151" s="72"/>
      <c r="R1151" s="30"/>
      <c r="S1151" s="30"/>
      <c r="T1151" s="30"/>
      <c r="V1151" s="77"/>
      <c r="W1151" s="65"/>
      <c r="AE1151" s="41"/>
      <c r="AH1151" s="41"/>
      <c r="AI1151" s="41"/>
      <c r="AK1151" s="86"/>
    </row>
    <row r="1152" spans="1:37">
      <c r="A1152" s="45"/>
      <c r="B1152" s="44"/>
      <c r="C1152" s="44"/>
      <c r="D1152" s="44"/>
      <c r="E1152" s="44"/>
      <c r="F1152" s="38"/>
      <c r="G1152" s="38"/>
      <c r="H1152" s="38"/>
      <c r="I1152" s="59"/>
      <c r="J1152" s="26"/>
      <c r="K1152" s="26"/>
      <c r="L1152" s="45"/>
      <c r="M1152" s="38"/>
      <c r="N1152" s="38"/>
      <c r="O1152" s="85"/>
      <c r="P1152" s="72"/>
      <c r="Q1152" s="72"/>
      <c r="R1152" s="30"/>
      <c r="S1152" s="30"/>
      <c r="T1152" s="30"/>
      <c r="V1152" s="77"/>
      <c r="W1152" s="65"/>
      <c r="AE1152" s="41"/>
      <c r="AH1152" s="41"/>
      <c r="AI1152" s="41"/>
      <c r="AK1152" s="86"/>
    </row>
    <row r="1153" spans="1:37">
      <c r="A1153" s="45"/>
      <c r="B1153" s="44"/>
      <c r="C1153" s="44"/>
      <c r="D1153" s="44"/>
      <c r="E1153" s="44"/>
      <c r="F1153" s="38"/>
      <c r="G1153" s="38"/>
      <c r="H1153" s="38"/>
      <c r="I1153" s="59"/>
      <c r="J1153" s="26"/>
      <c r="K1153" s="26"/>
      <c r="L1153" s="45"/>
      <c r="M1153" s="38"/>
      <c r="N1153" s="38"/>
      <c r="O1153" s="85"/>
      <c r="P1153" s="72"/>
      <c r="Q1153" s="72"/>
      <c r="R1153" s="30"/>
      <c r="S1153" s="30"/>
      <c r="T1153" s="30"/>
      <c r="V1153" s="77"/>
      <c r="W1153" s="65"/>
      <c r="AE1153" s="41"/>
      <c r="AH1153" s="41"/>
      <c r="AI1153" s="41"/>
      <c r="AK1153" s="86"/>
    </row>
    <row r="1154" spans="1:37">
      <c r="A1154" s="45"/>
      <c r="B1154" s="44"/>
      <c r="C1154" s="44"/>
      <c r="D1154" s="44"/>
      <c r="E1154" s="44"/>
      <c r="F1154" s="38"/>
      <c r="G1154" s="38"/>
      <c r="H1154" s="38"/>
      <c r="I1154" s="59"/>
      <c r="J1154" s="26"/>
      <c r="K1154" s="26"/>
      <c r="L1154" s="45"/>
      <c r="M1154" s="38"/>
      <c r="N1154" s="38"/>
      <c r="O1154" s="85"/>
      <c r="P1154" s="72"/>
      <c r="Q1154" s="72"/>
      <c r="R1154" s="30"/>
      <c r="S1154" s="30"/>
      <c r="T1154" s="30"/>
      <c r="V1154" s="77"/>
      <c r="W1154" s="65"/>
      <c r="AE1154" s="41"/>
      <c r="AH1154" s="41"/>
      <c r="AI1154" s="41"/>
      <c r="AK1154" s="86"/>
    </row>
    <row r="1155" spans="1:37">
      <c r="A1155" s="45"/>
      <c r="B1155" s="44"/>
      <c r="C1155" s="44"/>
      <c r="D1155" s="44"/>
      <c r="E1155" s="44"/>
      <c r="F1155" s="38"/>
      <c r="G1155" s="38"/>
      <c r="H1155" s="38"/>
      <c r="I1155" s="59"/>
      <c r="J1155" s="26"/>
      <c r="K1155" s="26"/>
      <c r="L1155" s="45"/>
      <c r="M1155" s="38"/>
      <c r="N1155" s="38"/>
      <c r="O1155" s="85"/>
      <c r="P1155" s="72"/>
      <c r="Q1155" s="72"/>
      <c r="R1155" s="30"/>
      <c r="S1155" s="30"/>
      <c r="T1155" s="30"/>
      <c r="V1155" s="77"/>
      <c r="W1155" s="65"/>
      <c r="AE1155" s="41"/>
      <c r="AH1155" s="41"/>
      <c r="AI1155" s="41"/>
      <c r="AK1155" s="86"/>
    </row>
    <row r="1156" spans="1:37">
      <c r="A1156" s="45"/>
      <c r="B1156" s="44"/>
      <c r="C1156" s="44"/>
      <c r="D1156" s="44"/>
      <c r="E1156" s="44"/>
      <c r="F1156" s="38"/>
      <c r="G1156" s="38"/>
      <c r="H1156" s="38"/>
      <c r="I1156" s="59"/>
      <c r="J1156" s="26"/>
      <c r="K1156" s="26"/>
      <c r="L1156" s="45"/>
      <c r="M1156" s="38"/>
      <c r="N1156" s="38"/>
      <c r="O1156" s="85"/>
      <c r="P1156" s="72"/>
      <c r="Q1156" s="72"/>
      <c r="R1156" s="30"/>
      <c r="S1156" s="30"/>
      <c r="T1156" s="30"/>
      <c r="V1156" s="77"/>
      <c r="W1156" s="65"/>
      <c r="AE1156" s="41"/>
      <c r="AH1156" s="41"/>
      <c r="AI1156" s="41"/>
      <c r="AK1156" s="86"/>
    </row>
    <row r="1157" spans="1:37">
      <c r="A1157" s="45"/>
      <c r="B1157" s="44"/>
      <c r="C1157" s="44"/>
      <c r="D1157" s="44"/>
      <c r="E1157" s="44"/>
      <c r="F1157" s="38"/>
      <c r="G1157" s="38"/>
      <c r="H1157" s="38"/>
      <c r="I1157" s="59"/>
      <c r="J1157" s="26"/>
      <c r="K1157" s="26"/>
      <c r="L1157" s="45"/>
      <c r="M1157" s="38"/>
      <c r="N1157" s="38"/>
      <c r="O1157" s="85"/>
      <c r="P1157" s="72"/>
      <c r="Q1157" s="72"/>
      <c r="R1157" s="30"/>
      <c r="S1157" s="30"/>
      <c r="T1157" s="30"/>
      <c r="V1157" s="77"/>
      <c r="W1157" s="65"/>
      <c r="AE1157" s="41"/>
      <c r="AH1157" s="41"/>
      <c r="AI1157" s="41"/>
      <c r="AK1157" s="86"/>
    </row>
    <row r="1158" spans="1:37">
      <c r="A1158" s="45"/>
      <c r="B1158" s="44"/>
      <c r="C1158" s="44"/>
      <c r="D1158" s="44"/>
      <c r="E1158" s="44"/>
      <c r="F1158" s="38"/>
      <c r="G1158" s="38"/>
      <c r="H1158" s="38"/>
      <c r="I1158" s="59"/>
      <c r="J1158" s="26"/>
      <c r="K1158" s="26"/>
      <c r="L1158" s="45"/>
      <c r="M1158" s="38"/>
      <c r="N1158" s="38"/>
      <c r="O1158" s="85"/>
      <c r="P1158" s="72"/>
      <c r="Q1158" s="72"/>
      <c r="R1158" s="30"/>
      <c r="S1158" s="30"/>
      <c r="T1158" s="30"/>
      <c r="V1158" s="77"/>
      <c r="W1158" s="65"/>
      <c r="AE1158" s="41"/>
      <c r="AH1158" s="41"/>
      <c r="AI1158" s="41"/>
      <c r="AK1158" s="86"/>
    </row>
    <row r="1159" spans="1:37">
      <c r="A1159" s="45"/>
      <c r="B1159" s="44"/>
      <c r="C1159" s="44"/>
      <c r="D1159" s="44"/>
      <c r="E1159" s="44"/>
      <c r="F1159" s="38"/>
      <c r="G1159" s="38"/>
      <c r="H1159" s="38"/>
      <c r="I1159" s="59"/>
      <c r="J1159" s="26"/>
      <c r="K1159" s="26"/>
      <c r="L1159" s="45"/>
      <c r="M1159" s="38"/>
      <c r="N1159" s="38"/>
      <c r="O1159" s="85"/>
      <c r="P1159" s="72"/>
      <c r="Q1159" s="72"/>
      <c r="R1159" s="30"/>
      <c r="S1159" s="30"/>
      <c r="T1159" s="30"/>
      <c r="V1159" s="77"/>
      <c r="W1159" s="65"/>
      <c r="AE1159" s="41"/>
      <c r="AH1159" s="41"/>
      <c r="AI1159" s="41"/>
      <c r="AK1159" s="86"/>
    </row>
    <row r="1160" spans="1:37">
      <c r="A1160" s="45"/>
      <c r="B1160" s="44"/>
      <c r="C1160" s="44"/>
      <c r="D1160" s="44"/>
      <c r="E1160" s="44"/>
      <c r="F1160" s="38"/>
      <c r="G1160" s="38"/>
      <c r="H1160" s="38"/>
      <c r="I1160" s="59"/>
      <c r="J1160" s="26"/>
      <c r="K1160" s="26"/>
      <c r="L1160" s="45"/>
      <c r="M1160" s="38"/>
      <c r="N1160" s="38"/>
      <c r="O1160" s="85"/>
      <c r="P1160" s="72"/>
      <c r="Q1160" s="72"/>
      <c r="R1160" s="30"/>
      <c r="S1160" s="30"/>
      <c r="T1160" s="30"/>
      <c r="V1160" s="77"/>
      <c r="W1160" s="65"/>
      <c r="AE1160" s="41"/>
      <c r="AH1160" s="41"/>
      <c r="AI1160" s="41"/>
      <c r="AK1160" s="86"/>
    </row>
    <row r="1161" spans="1:37">
      <c r="A1161" s="45"/>
      <c r="B1161" s="44"/>
      <c r="C1161" s="44"/>
      <c r="D1161" s="44"/>
      <c r="E1161" s="44"/>
      <c r="F1161" s="38"/>
      <c r="G1161" s="38"/>
      <c r="H1161" s="38"/>
      <c r="I1161" s="59"/>
      <c r="J1161" s="26"/>
      <c r="K1161" s="26"/>
      <c r="L1161" s="45"/>
      <c r="M1161" s="38"/>
      <c r="N1161" s="38"/>
      <c r="O1161" s="85"/>
      <c r="P1161" s="72"/>
      <c r="Q1161" s="72"/>
      <c r="R1161" s="30"/>
      <c r="S1161" s="30"/>
      <c r="T1161" s="30"/>
      <c r="V1161" s="77"/>
      <c r="W1161" s="65"/>
      <c r="AE1161" s="41"/>
      <c r="AH1161" s="41"/>
      <c r="AI1161" s="41"/>
      <c r="AK1161" s="86"/>
    </row>
    <row r="1162" spans="1:37">
      <c r="A1162" s="45"/>
      <c r="B1162" s="44"/>
      <c r="C1162" s="44"/>
      <c r="D1162" s="44"/>
      <c r="E1162" s="44"/>
      <c r="F1162" s="38"/>
      <c r="G1162" s="38"/>
      <c r="H1162" s="38"/>
      <c r="I1162" s="59"/>
      <c r="J1162" s="26"/>
      <c r="K1162" s="26"/>
      <c r="L1162" s="45"/>
      <c r="M1162" s="38"/>
      <c r="N1162" s="38"/>
      <c r="O1162" s="85"/>
      <c r="P1162" s="72"/>
      <c r="Q1162" s="72"/>
      <c r="R1162" s="30"/>
      <c r="S1162" s="30"/>
      <c r="T1162" s="30"/>
      <c r="V1162" s="77"/>
      <c r="W1162" s="65"/>
      <c r="AE1162" s="41"/>
      <c r="AH1162" s="41"/>
      <c r="AI1162" s="41"/>
      <c r="AK1162" s="86"/>
    </row>
    <row r="1163" spans="1:37">
      <c r="A1163" s="45"/>
      <c r="B1163" s="44"/>
      <c r="C1163" s="44"/>
      <c r="D1163" s="44"/>
      <c r="E1163" s="44"/>
      <c r="F1163" s="38"/>
      <c r="G1163" s="38"/>
      <c r="H1163" s="38"/>
      <c r="I1163" s="59"/>
      <c r="J1163" s="26"/>
      <c r="K1163" s="26"/>
      <c r="L1163" s="45"/>
      <c r="M1163" s="38"/>
      <c r="N1163" s="38"/>
      <c r="O1163" s="85"/>
      <c r="P1163" s="72"/>
      <c r="Q1163" s="72"/>
      <c r="R1163" s="30"/>
      <c r="S1163" s="30"/>
      <c r="T1163" s="30"/>
      <c r="V1163" s="77"/>
      <c r="W1163" s="65"/>
      <c r="AE1163" s="41"/>
      <c r="AH1163" s="41"/>
      <c r="AI1163" s="41"/>
      <c r="AK1163" s="86"/>
    </row>
    <row r="1164" spans="1:37">
      <c r="A1164" s="45"/>
      <c r="B1164" s="44"/>
      <c r="C1164" s="44"/>
      <c r="D1164" s="44"/>
      <c r="E1164" s="44"/>
      <c r="F1164" s="38"/>
      <c r="G1164" s="38"/>
      <c r="H1164" s="38"/>
      <c r="I1164" s="59"/>
      <c r="J1164" s="26"/>
      <c r="K1164" s="26"/>
      <c r="L1164" s="45"/>
      <c r="M1164" s="38"/>
      <c r="N1164" s="38"/>
      <c r="O1164" s="85"/>
      <c r="P1164" s="72"/>
      <c r="Q1164" s="72"/>
      <c r="R1164" s="30"/>
      <c r="S1164" s="30"/>
      <c r="T1164" s="30"/>
      <c r="V1164" s="77"/>
      <c r="W1164" s="65"/>
      <c r="AE1164" s="41"/>
      <c r="AH1164" s="41"/>
      <c r="AI1164" s="41"/>
      <c r="AK1164" s="86"/>
    </row>
    <row r="1165" spans="1:37">
      <c r="A1165" s="45"/>
      <c r="B1165" s="44"/>
      <c r="C1165" s="44"/>
      <c r="D1165" s="44"/>
      <c r="E1165" s="44"/>
      <c r="F1165" s="38"/>
      <c r="G1165" s="38"/>
      <c r="H1165" s="38"/>
      <c r="I1165" s="59"/>
      <c r="J1165" s="26"/>
      <c r="K1165" s="26"/>
      <c r="L1165" s="45"/>
      <c r="M1165" s="38"/>
      <c r="N1165" s="38"/>
      <c r="O1165" s="85"/>
      <c r="P1165" s="72"/>
      <c r="Q1165" s="72"/>
      <c r="R1165" s="30"/>
      <c r="S1165" s="30"/>
      <c r="T1165" s="30"/>
      <c r="V1165" s="77"/>
      <c r="W1165" s="65"/>
      <c r="AE1165" s="41"/>
      <c r="AH1165" s="41"/>
      <c r="AI1165" s="41"/>
      <c r="AK1165" s="86"/>
    </row>
    <row r="1166" spans="1:37">
      <c r="A1166" s="45"/>
      <c r="B1166" s="44"/>
      <c r="C1166" s="44"/>
      <c r="D1166" s="44"/>
      <c r="E1166" s="44"/>
      <c r="F1166" s="38"/>
      <c r="G1166" s="38"/>
      <c r="H1166" s="38"/>
      <c r="I1166" s="59"/>
      <c r="J1166" s="26"/>
      <c r="K1166" s="26"/>
      <c r="L1166" s="45"/>
      <c r="M1166" s="38"/>
      <c r="N1166" s="38"/>
      <c r="O1166" s="85"/>
      <c r="P1166" s="72"/>
      <c r="Q1166" s="72"/>
      <c r="R1166" s="30"/>
      <c r="S1166" s="30"/>
      <c r="T1166" s="30"/>
      <c r="V1166" s="77"/>
      <c r="W1166" s="65"/>
      <c r="AE1166" s="41"/>
      <c r="AH1166" s="41"/>
      <c r="AI1166" s="41"/>
      <c r="AK1166" s="86"/>
    </row>
    <row r="1167" spans="1:37">
      <c r="A1167" s="45"/>
      <c r="B1167" s="44"/>
      <c r="C1167" s="44"/>
      <c r="D1167" s="44"/>
      <c r="E1167" s="44"/>
      <c r="F1167" s="38"/>
      <c r="G1167" s="38"/>
      <c r="H1167" s="38"/>
      <c r="I1167" s="59"/>
      <c r="J1167" s="26"/>
      <c r="K1167" s="26"/>
      <c r="L1167" s="45"/>
      <c r="M1167" s="38"/>
      <c r="N1167" s="38"/>
      <c r="O1167" s="85"/>
      <c r="P1167" s="72"/>
      <c r="Q1167" s="72"/>
      <c r="R1167" s="30"/>
      <c r="S1167" s="30"/>
      <c r="T1167" s="30"/>
      <c r="V1167" s="77"/>
      <c r="W1167" s="65"/>
      <c r="AE1167" s="41"/>
      <c r="AH1167" s="41"/>
      <c r="AI1167" s="41"/>
      <c r="AK1167" s="86"/>
    </row>
    <row r="1168" spans="1:37">
      <c r="A1168" s="45"/>
      <c r="B1168" s="44"/>
      <c r="C1168" s="44"/>
      <c r="D1168" s="44"/>
      <c r="E1168" s="44"/>
      <c r="F1168" s="38"/>
      <c r="G1168" s="38"/>
      <c r="H1168" s="38"/>
      <c r="I1168" s="59"/>
      <c r="J1168" s="26"/>
      <c r="K1168" s="26"/>
      <c r="L1168" s="45"/>
      <c r="M1168" s="38"/>
      <c r="N1168" s="38"/>
      <c r="O1168" s="85"/>
      <c r="P1168" s="72"/>
      <c r="Q1168" s="72"/>
      <c r="R1168" s="30"/>
      <c r="S1168" s="30"/>
      <c r="T1168" s="30"/>
      <c r="V1168" s="77"/>
      <c r="W1168" s="65"/>
      <c r="AE1168" s="41"/>
      <c r="AH1168" s="41"/>
      <c r="AI1168" s="41"/>
      <c r="AK1168" s="86"/>
    </row>
    <row r="1169" spans="1:37">
      <c r="A1169" s="45"/>
      <c r="B1169" s="44"/>
      <c r="C1169" s="44"/>
      <c r="D1169" s="44"/>
      <c r="E1169" s="44"/>
      <c r="F1169" s="38"/>
      <c r="G1169" s="38"/>
      <c r="H1169" s="38"/>
      <c r="I1169" s="59"/>
      <c r="J1169" s="26"/>
      <c r="K1169" s="26"/>
      <c r="L1169" s="45"/>
      <c r="M1169" s="38"/>
      <c r="N1169" s="38"/>
      <c r="O1169" s="85"/>
      <c r="P1169" s="72"/>
      <c r="Q1169" s="72"/>
      <c r="R1169" s="30"/>
      <c r="S1169" s="30"/>
      <c r="T1169" s="30"/>
      <c r="V1169" s="77"/>
      <c r="W1169" s="65"/>
      <c r="AE1169" s="41"/>
      <c r="AH1169" s="41"/>
      <c r="AI1169" s="41"/>
      <c r="AK1169" s="86"/>
    </row>
    <row r="1170" spans="1:37">
      <c r="A1170" s="45"/>
      <c r="B1170" s="44"/>
      <c r="C1170" s="44"/>
      <c r="D1170" s="44"/>
      <c r="E1170" s="44"/>
      <c r="F1170" s="38"/>
      <c r="G1170" s="38"/>
      <c r="H1170" s="38"/>
      <c r="I1170" s="59"/>
      <c r="J1170" s="26"/>
      <c r="K1170" s="26"/>
      <c r="L1170" s="45"/>
      <c r="M1170" s="38"/>
      <c r="N1170" s="38"/>
      <c r="O1170" s="85"/>
      <c r="P1170" s="72"/>
      <c r="Q1170" s="72"/>
      <c r="R1170" s="30"/>
      <c r="S1170" s="30"/>
      <c r="T1170" s="30"/>
      <c r="V1170" s="77"/>
      <c r="W1170" s="65"/>
      <c r="AE1170" s="41"/>
      <c r="AH1170" s="41"/>
      <c r="AI1170" s="41"/>
      <c r="AK1170" s="86"/>
    </row>
    <row r="1171" spans="1:37">
      <c r="A1171" s="45"/>
      <c r="B1171" s="44"/>
      <c r="C1171" s="44"/>
      <c r="D1171" s="44"/>
      <c r="E1171" s="44"/>
      <c r="F1171" s="38"/>
      <c r="G1171" s="38"/>
      <c r="H1171" s="38"/>
      <c r="I1171" s="59"/>
      <c r="J1171" s="26"/>
      <c r="K1171" s="26"/>
      <c r="L1171" s="45"/>
      <c r="M1171" s="38"/>
      <c r="N1171" s="38"/>
      <c r="O1171" s="85"/>
      <c r="P1171" s="72"/>
      <c r="Q1171" s="72"/>
      <c r="R1171" s="30"/>
      <c r="S1171" s="30"/>
      <c r="T1171" s="30"/>
      <c r="V1171" s="77"/>
      <c r="W1171" s="65"/>
      <c r="AE1171" s="41"/>
      <c r="AH1171" s="41"/>
      <c r="AI1171" s="41"/>
      <c r="AK1171" s="86"/>
    </row>
    <row r="1172" spans="1:37">
      <c r="A1172" s="45"/>
      <c r="B1172" s="44"/>
      <c r="C1172" s="44"/>
      <c r="D1172" s="44"/>
      <c r="E1172" s="44"/>
      <c r="F1172" s="38"/>
      <c r="G1172" s="38"/>
      <c r="H1172" s="38"/>
      <c r="I1172" s="59"/>
      <c r="J1172" s="26"/>
      <c r="K1172" s="26"/>
      <c r="L1172" s="45"/>
      <c r="M1172" s="38"/>
      <c r="N1172" s="38"/>
      <c r="O1172" s="85"/>
      <c r="P1172" s="72"/>
      <c r="Q1172" s="72"/>
      <c r="R1172" s="30"/>
      <c r="S1172" s="30"/>
      <c r="T1172" s="30"/>
      <c r="V1172" s="77"/>
      <c r="W1172" s="65"/>
      <c r="AE1172" s="41"/>
      <c r="AH1172" s="41"/>
      <c r="AI1172" s="41"/>
      <c r="AK1172" s="86"/>
    </row>
    <row r="1173" spans="1:37">
      <c r="A1173" s="45"/>
      <c r="B1173" s="44"/>
      <c r="C1173" s="44"/>
      <c r="D1173" s="44"/>
      <c r="E1173" s="44"/>
      <c r="F1173" s="38"/>
      <c r="G1173" s="38"/>
      <c r="H1173" s="38"/>
      <c r="I1173" s="59"/>
      <c r="J1173" s="26"/>
      <c r="K1173" s="26"/>
      <c r="L1173" s="45"/>
      <c r="M1173" s="38"/>
      <c r="N1173" s="38"/>
      <c r="O1173" s="85"/>
      <c r="P1173" s="72"/>
      <c r="Q1173" s="72"/>
      <c r="R1173" s="30"/>
      <c r="S1173" s="30"/>
      <c r="T1173" s="30"/>
      <c r="V1173" s="77"/>
      <c r="W1173" s="65"/>
      <c r="AE1173" s="41"/>
      <c r="AH1173" s="41"/>
      <c r="AI1173" s="41"/>
      <c r="AK1173" s="86"/>
    </row>
    <row r="1174" spans="1:37">
      <c r="A1174" s="45"/>
      <c r="B1174" s="44"/>
      <c r="C1174" s="44"/>
      <c r="D1174" s="44"/>
      <c r="E1174" s="44"/>
      <c r="F1174" s="38"/>
      <c r="G1174" s="38"/>
      <c r="H1174" s="38"/>
      <c r="I1174" s="59"/>
      <c r="J1174" s="26"/>
      <c r="K1174" s="26"/>
      <c r="L1174" s="45"/>
      <c r="M1174" s="38"/>
      <c r="N1174" s="38"/>
      <c r="O1174" s="85"/>
      <c r="P1174" s="72"/>
      <c r="Q1174" s="72"/>
      <c r="R1174" s="30"/>
      <c r="S1174" s="30"/>
      <c r="T1174" s="30"/>
      <c r="V1174" s="77"/>
      <c r="W1174" s="65"/>
      <c r="AE1174" s="41"/>
      <c r="AH1174" s="41"/>
      <c r="AI1174" s="41"/>
      <c r="AK1174" s="86"/>
    </row>
    <row r="1175" spans="1:37">
      <c r="A1175" s="45"/>
      <c r="B1175" s="44"/>
      <c r="C1175" s="44"/>
      <c r="D1175" s="44"/>
      <c r="E1175" s="44"/>
      <c r="F1175" s="38"/>
      <c r="G1175" s="38"/>
      <c r="H1175" s="38"/>
      <c r="I1175" s="59"/>
      <c r="J1175" s="26"/>
      <c r="K1175" s="26"/>
      <c r="L1175" s="45"/>
      <c r="M1175" s="38"/>
      <c r="N1175" s="38"/>
      <c r="O1175" s="85"/>
      <c r="P1175" s="72"/>
      <c r="Q1175" s="72"/>
      <c r="R1175" s="30"/>
      <c r="S1175" s="30"/>
      <c r="T1175" s="30"/>
      <c r="V1175" s="77"/>
      <c r="W1175" s="65"/>
      <c r="AE1175" s="41"/>
      <c r="AH1175" s="41"/>
      <c r="AI1175" s="41"/>
      <c r="AK1175" s="86"/>
    </row>
    <row r="1176" spans="1:37">
      <c r="A1176" s="45"/>
      <c r="B1176" s="44"/>
      <c r="C1176" s="44"/>
      <c r="D1176" s="44"/>
      <c r="E1176" s="44"/>
      <c r="F1176" s="38"/>
      <c r="G1176" s="38"/>
      <c r="H1176" s="38"/>
      <c r="I1176" s="59"/>
      <c r="J1176" s="26"/>
      <c r="K1176" s="26"/>
      <c r="L1176" s="45"/>
      <c r="M1176" s="38"/>
      <c r="N1176" s="38"/>
      <c r="O1176" s="85"/>
      <c r="P1176" s="72"/>
      <c r="Q1176" s="72"/>
      <c r="R1176" s="30"/>
      <c r="S1176" s="30"/>
      <c r="T1176" s="30"/>
      <c r="V1176" s="77"/>
      <c r="W1176" s="65"/>
      <c r="AE1176" s="41"/>
      <c r="AH1176" s="41"/>
      <c r="AI1176" s="41"/>
      <c r="AK1176" s="86"/>
    </row>
    <row r="1177" spans="1:37">
      <c r="A1177" s="45"/>
      <c r="B1177" s="44"/>
      <c r="C1177" s="44"/>
      <c r="D1177" s="44"/>
      <c r="E1177" s="44"/>
      <c r="F1177" s="38"/>
      <c r="G1177" s="38"/>
      <c r="H1177" s="38"/>
      <c r="I1177" s="59"/>
      <c r="J1177" s="26"/>
      <c r="K1177" s="26"/>
      <c r="L1177" s="45"/>
      <c r="M1177" s="38"/>
      <c r="N1177" s="38"/>
      <c r="O1177" s="85"/>
      <c r="P1177" s="72"/>
      <c r="Q1177" s="72"/>
      <c r="R1177" s="30"/>
      <c r="S1177" s="30"/>
      <c r="T1177" s="30"/>
      <c r="V1177" s="77"/>
      <c r="W1177" s="65"/>
      <c r="AE1177" s="41"/>
      <c r="AH1177" s="41"/>
      <c r="AI1177" s="41"/>
      <c r="AK1177" s="86"/>
    </row>
    <row r="1178" spans="1:37">
      <c r="A1178" s="45"/>
      <c r="B1178" s="44"/>
      <c r="C1178" s="44"/>
      <c r="D1178" s="44"/>
      <c r="E1178" s="44"/>
      <c r="F1178" s="38"/>
      <c r="G1178" s="38"/>
      <c r="H1178" s="38"/>
      <c r="I1178" s="59"/>
      <c r="J1178" s="26"/>
      <c r="K1178" s="26"/>
      <c r="L1178" s="45"/>
      <c r="M1178" s="38"/>
      <c r="N1178" s="38"/>
      <c r="O1178" s="85"/>
      <c r="P1178" s="72"/>
      <c r="Q1178" s="72"/>
      <c r="R1178" s="30"/>
      <c r="S1178" s="30"/>
      <c r="T1178" s="30"/>
      <c r="V1178" s="77"/>
      <c r="W1178" s="65"/>
      <c r="AE1178" s="41"/>
      <c r="AH1178" s="41"/>
      <c r="AI1178" s="41"/>
      <c r="AK1178" s="86"/>
    </row>
    <row r="1179" spans="1:37">
      <c r="A1179" s="45"/>
      <c r="B1179" s="44"/>
      <c r="C1179" s="44"/>
      <c r="D1179" s="44"/>
      <c r="E1179" s="44"/>
      <c r="F1179" s="38"/>
      <c r="G1179" s="38"/>
      <c r="H1179" s="38"/>
      <c r="I1179" s="59"/>
      <c r="J1179" s="26"/>
      <c r="K1179" s="26"/>
      <c r="L1179" s="45"/>
      <c r="M1179" s="38"/>
      <c r="N1179" s="38"/>
      <c r="O1179" s="85"/>
      <c r="P1179" s="72"/>
      <c r="Q1179" s="72"/>
      <c r="R1179" s="30"/>
      <c r="S1179" s="30"/>
      <c r="T1179" s="30"/>
      <c r="V1179" s="77"/>
      <c r="W1179" s="65"/>
      <c r="AE1179" s="41"/>
      <c r="AH1179" s="41"/>
      <c r="AI1179" s="41"/>
      <c r="AK1179" s="86"/>
    </row>
    <row r="1180" spans="1:37">
      <c r="A1180" s="45"/>
      <c r="B1180" s="44"/>
      <c r="C1180" s="44"/>
      <c r="D1180" s="44"/>
      <c r="E1180" s="44"/>
      <c r="F1180" s="38"/>
      <c r="G1180" s="38"/>
      <c r="H1180" s="38"/>
      <c r="I1180" s="59"/>
      <c r="J1180" s="26"/>
      <c r="K1180" s="26"/>
      <c r="L1180" s="45"/>
      <c r="M1180" s="38"/>
      <c r="N1180" s="38"/>
      <c r="O1180" s="85"/>
      <c r="P1180" s="72"/>
      <c r="Q1180" s="72"/>
      <c r="R1180" s="30"/>
      <c r="S1180" s="30"/>
      <c r="T1180" s="30"/>
      <c r="V1180" s="77"/>
      <c r="W1180" s="65"/>
      <c r="AE1180" s="41"/>
      <c r="AH1180" s="41"/>
      <c r="AI1180" s="41"/>
      <c r="AK1180" s="86"/>
    </row>
    <row r="1181" spans="1:37">
      <c r="A1181" s="45"/>
      <c r="B1181" s="44"/>
      <c r="C1181" s="44"/>
      <c r="D1181" s="44"/>
      <c r="E1181" s="44"/>
      <c r="F1181" s="38"/>
      <c r="G1181" s="38"/>
      <c r="H1181" s="38"/>
      <c r="I1181" s="59"/>
      <c r="J1181" s="26"/>
      <c r="K1181" s="26"/>
      <c r="L1181" s="45"/>
      <c r="M1181" s="38"/>
      <c r="N1181" s="38"/>
      <c r="O1181" s="85"/>
      <c r="P1181" s="72"/>
      <c r="Q1181" s="72"/>
      <c r="R1181" s="30"/>
      <c r="S1181" s="30"/>
      <c r="T1181" s="30"/>
      <c r="V1181" s="77"/>
      <c r="W1181" s="65"/>
      <c r="AE1181" s="41"/>
      <c r="AH1181" s="41"/>
      <c r="AI1181" s="41"/>
      <c r="AK1181" s="86"/>
    </row>
    <row r="1182" spans="1:37">
      <c r="A1182" s="45"/>
      <c r="B1182" s="44"/>
      <c r="C1182" s="44"/>
      <c r="D1182" s="44"/>
      <c r="E1182" s="44"/>
      <c r="F1182" s="38"/>
      <c r="G1182" s="38"/>
      <c r="H1182" s="38"/>
      <c r="I1182" s="59"/>
      <c r="J1182" s="26"/>
      <c r="K1182" s="26"/>
      <c r="L1182" s="45"/>
      <c r="M1182" s="38"/>
      <c r="N1182" s="38"/>
      <c r="O1182" s="85"/>
      <c r="P1182" s="72"/>
      <c r="Q1182" s="72"/>
      <c r="R1182" s="30"/>
      <c r="S1182" s="30"/>
      <c r="T1182" s="30"/>
      <c r="V1182" s="77"/>
      <c r="W1182" s="65"/>
      <c r="AE1182" s="41"/>
      <c r="AH1182" s="41"/>
      <c r="AI1182" s="41"/>
      <c r="AK1182" s="86"/>
    </row>
    <row r="1183" spans="1:37">
      <c r="A1183" s="45"/>
      <c r="B1183" s="44"/>
      <c r="C1183" s="44"/>
      <c r="D1183" s="44"/>
      <c r="E1183" s="44"/>
      <c r="F1183" s="38"/>
      <c r="G1183" s="38"/>
      <c r="H1183" s="38"/>
      <c r="I1183" s="59"/>
      <c r="J1183" s="26"/>
      <c r="K1183" s="26"/>
      <c r="L1183" s="45"/>
      <c r="M1183" s="38"/>
      <c r="N1183" s="38"/>
      <c r="O1183" s="85"/>
      <c r="P1183" s="72"/>
      <c r="Q1183" s="72"/>
      <c r="R1183" s="30"/>
      <c r="S1183" s="30"/>
      <c r="T1183" s="30"/>
      <c r="V1183" s="77"/>
      <c r="W1183" s="65"/>
      <c r="AE1183" s="41"/>
      <c r="AH1183" s="41"/>
      <c r="AI1183" s="41"/>
      <c r="AK1183" s="86"/>
    </row>
    <row r="1184" spans="1:37">
      <c r="A1184" s="45"/>
      <c r="B1184" s="44"/>
      <c r="C1184" s="44"/>
      <c r="D1184" s="44"/>
      <c r="E1184" s="44"/>
      <c r="F1184" s="38"/>
      <c r="G1184" s="38"/>
      <c r="H1184" s="38"/>
      <c r="I1184" s="59"/>
      <c r="J1184" s="26"/>
      <c r="K1184" s="26"/>
      <c r="L1184" s="45"/>
      <c r="M1184" s="38"/>
      <c r="N1184" s="38"/>
      <c r="O1184" s="85"/>
      <c r="P1184" s="72"/>
      <c r="Q1184" s="72"/>
      <c r="R1184" s="30"/>
      <c r="S1184" s="30"/>
      <c r="T1184" s="30"/>
      <c r="V1184" s="77"/>
      <c r="W1184" s="65"/>
      <c r="AE1184" s="41"/>
      <c r="AH1184" s="41"/>
      <c r="AI1184" s="41"/>
      <c r="AK1184" s="86"/>
    </row>
    <row r="1185" spans="1:40">
      <c r="A1185" s="45"/>
      <c r="B1185" s="44"/>
      <c r="C1185" s="44"/>
      <c r="D1185" s="44"/>
      <c r="E1185" s="44"/>
      <c r="F1185" s="38"/>
      <c r="G1185" s="38"/>
      <c r="H1185" s="38"/>
      <c r="I1185" s="59"/>
      <c r="J1185" s="26"/>
      <c r="K1185" s="26"/>
      <c r="L1185" s="45"/>
      <c r="M1185" s="38"/>
      <c r="N1185" s="38"/>
      <c r="O1185" s="85"/>
      <c r="P1185" s="72"/>
      <c r="Q1185" s="72"/>
      <c r="R1185" s="30"/>
      <c r="S1185" s="30"/>
      <c r="T1185" s="30"/>
      <c r="V1185" s="77"/>
      <c r="W1185" s="65"/>
      <c r="AE1185" s="41"/>
      <c r="AH1185" s="41"/>
      <c r="AI1185" s="41"/>
      <c r="AK1185" s="86"/>
    </row>
    <row r="1186" spans="1:40">
      <c r="A1186" s="45"/>
      <c r="B1186" s="44"/>
      <c r="C1186" s="44"/>
      <c r="D1186" s="44"/>
      <c r="E1186" s="44"/>
      <c r="F1186" s="38"/>
      <c r="G1186" s="38"/>
      <c r="H1186" s="38"/>
      <c r="I1186" s="59"/>
      <c r="J1186" s="26"/>
      <c r="K1186" s="26"/>
      <c r="L1186" s="45"/>
      <c r="M1186" s="38"/>
      <c r="N1186" s="38"/>
      <c r="O1186" s="85"/>
      <c r="P1186" s="72"/>
      <c r="Q1186" s="72"/>
      <c r="R1186" s="30"/>
      <c r="S1186" s="30"/>
      <c r="T1186" s="30"/>
      <c r="V1186" s="77"/>
      <c r="W1186" s="65"/>
      <c r="AE1186" s="41"/>
      <c r="AH1186" s="41"/>
      <c r="AI1186" s="41"/>
      <c r="AK1186" s="86"/>
    </row>
    <row r="1187" spans="1:40">
      <c r="A1187" s="45"/>
      <c r="B1187" s="44"/>
      <c r="C1187" s="44"/>
      <c r="D1187" s="44"/>
      <c r="E1187" s="44"/>
      <c r="F1187" s="38"/>
      <c r="G1187" s="38"/>
      <c r="H1187" s="38"/>
      <c r="I1187" s="59"/>
      <c r="J1187" s="26"/>
      <c r="K1187" s="26"/>
      <c r="L1187" s="45"/>
      <c r="M1187" s="38"/>
      <c r="N1187" s="38"/>
      <c r="O1187" s="85"/>
      <c r="P1187" s="72"/>
      <c r="Q1187" s="72"/>
      <c r="R1187" s="30"/>
      <c r="S1187" s="30"/>
      <c r="T1187" s="30"/>
      <c r="V1187" s="77"/>
      <c r="W1187" s="65"/>
      <c r="AE1187" s="41"/>
      <c r="AH1187" s="41"/>
      <c r="AI1187" s="41"/>
      <c r="AK1187" s="86"/>
    </row>
    <row r="1188" spans="1:40">
      <c r="A1188" s="45"/>
      <c r="B1188" s="44"/>
      <c r="C1188" s="44"/>
      <c r="D1188" s="44"/>
      <c r="E1188" s="44"/>
      <c r="F1188" s="38"/>
      <c r="G1188" s="38"/>
      <c r="H1188" s="38"/>
      <c r="I1188" s="59"/>
      <c r="J1188" s="26"/>
      <c r="K1188" s="26"/>
      <c r="L1188" s="45"/>
      <c r="M1188" s="38"/>
      <c r="N1188" s="38"/>
      <c r="O1188" s="85"/>
      <c r="P1188" s="72"/>
      <c r="Q1188" s="72"/>
      <c r="R1188" s="30"/>
      <c r="S1188" s="30"/>
      <c r="T1188" s="30"/>
      <c r="V1188" s="77"/>
      <c r="W1188" s="65"/>
      <c r="AE1188" s="41"/>
      <c r="AH1188" s="41"/>
      <c r="AI1188" s="41"/>
      <c r="AK1188" s="86"/>
    </row>
    <row r="1189" spans="1:40">
      <c r="A1189" s="45"/>
      <c r="B1189" s="44"/>
      <c r="C1189" s="44"/>
      <c r="D1189" s="44"/>
      <c r="E1189" s="44"/>
      <c r="F1189" s="38"/>
      <c r="G1189" s="38"/>
      <c r="H1189" s="38"/>
      <c r="I1189" s="59"/>
      <c r="J1189" s="26"/>
      <c r="K1189" s="26"/>
      <c r="L1189" s="45"/>
      <c r="M1189" s="38"/>
      <c r="N1189" s="38"/>
      <c r="O1189" s="85"/>
      <c r="P1189" s="72"/>
      <c r="Q1189" s="72"/>
      <c r="R1189" s="30"/>
      <c r="S1189" s="30"/>
      <c r="T1189" s="30"/>
      <c r="V1189" s="77"/>
      <c r="W1189" s="65"/>
      <c r="AE1189" s="41"/>
      <c r="AH1189" s="41"/>
      <c r="AI1189" s="41"/>
      <c r="AK1189" s="86"/>
    </row>
    <row r="1190" spans="1:40">
      <c r="A1190" s="45"/>
      <c r="B1190" s="44"/>
      <c r="C1190" s="44"/>
      <c r="D1190" s="44"/>
      <c r="E1190" s="44"/>
      <c r="F1190" s="38"/>
      <c r="G1190" s="38"/>
      <c r="H1190" s="38"/>
      <c r="I1190" s="59"/>
      <c r="J1190" s="26"/>
      <c r="K1190" s="26"/>
      <c r="L1190" s="45"/>
      <c r="M1190" s="38"/>
      <c r="N1190" s="38"/>
      <c r="O1190" s="85"/>
      <c r="P1190" s="72"/>
      <c r="Q1190" s="72"/>
      <c r="R1190" s="30"/>
      <c r="S1190" s="30"/>
      <c r="T1190" s="30"/>
      <c r="V1190" s="77"/>
      <c r="W1190" s="65"/>
      <c r="AE1190" s="41"/>
      <c r="AH1190" s="41"/>
      <c r="AI1190" s="41"/>
      <c r="AK1190" s="86"/>
    </row>
    <row r="1191" spans="1:40">
      <c r="A1191" s="45"/>
      <c r="B1191" s="44"/>
      <c r="C1191" s="44"/>
      <c r="D1191" s="44"/>
      <c r="E1191" s="44"/>
      <c r="F1191" s="38"/>
      <c r="G1191" s="38"/>
      <c r="H1191" s="38"/>
      <c r="I1191" s="59"/>
      <c r="J1191" s="26"/>
      <c r="K1191" s="26"/>
      <c r="L1191" s="45"/>
      <c r="M1191" s="38"/>
      <c r="N1191" s="38"/>
      <c r="O1191" s="85"/>
      <c r="P1191" s="72"/>
      <c r="Q1191" s="72"/>
      <c r="R1191" s="30"/>
      <c r="S1191" s="30"/>
      <c r="T1191" s="30"/>
      <c r="V1191" s="77"/>
      <c r="W1191" s="65"/>
      <c r="AE1191" s="41"/>
      <c r="AH1191" s="41"/>
      <c r="AI1191" s="41"/>
      <c r="AK1191" s="86"/>
    </row>
    <row r="1192" spans="1:40">
      <c r="A1192" s="45"/>
      <c r="B1192" s="44"/>
      <c r="C1192" s="44"/>
      <c r="D1192" s="44"/>
      <c r="E1192" s="44"/>
      <c r="F1192" s="38"/>
      <c r="G1192" s="38"/>
      <c r="H1192" s="38"/>
      <c r="I1192" s="59"/>
      <c r="J1192" s="26"/>
      <c r="K1192" s="26"/>
      <c r="L1192" s="45"/>
      <c r="M1192" s="38"/>
      <c r="N1192" s="38"/>
      <c r="O1192" s="85"/>
      <c r="P1192" s="72"/>
      <c r="Q1192" s="72"/>
      <c r="R1192" s="30"/>
      <c r="S1192" s="30"/>
      <c r="T1192" s="30"/>
      <c r="V1192" s="77"/>
      <c r="W1192" s="65"/>
      <c r="AE1192" s="41"/>
      <c r="AH1192" s="41"/>
      <c r="AI1192" s="41"/>
      <c r="AK1192" s="86"/>
    </row>
    <row r="1193" spans="1:40">
      <c r="A1193" s="45"/>
      <c r="B1193" s="44"/>
      <c r="C1193" s="44"/>
      <c r="D1193" s="44"/>
      <c r="E1193" s="44"/>
      <c r="F1193" s="38"/>
      <c r="G1193" s="38"/>
      <c r="H1193" s="38"/>
      <c r="I1193" s="59"/>
      <c r="J1193" s="26"/>
      <c r="K1193" s="26"/>
      <c r="L1193" s="45"/>
      <c r="M1193" s="38"/>
      <c r="N1193" s="38"/>
      <c r="O1193" s="85"/>
      <c r="P1193" s="72"/>
      <c r="Q1193" s="72"/>
      <c r="R1193" s="30"/>
      <c r="S1193" s="30"/>
      <c r="T1193" s="30"/>
      <c r="V1193" s="77"/>
      <c r="W1193" s="65"/>
      <c r="AE1193" s="41"/>
      <c r="AH1193" s="41"/>
      <c r="AI1193" s="41"/>
      <c r="AK1193" s="86"/>
    </row>
    <row r="1194" spans="1:40">
      <c r="A1194" s="45"/>
      <c r="B1194" s="44"/>
      <c r="C1194" s="44"/>
      <c r="D1194" s="44"/>
      <c r="E1194" s="44"/>
      <c r="F1194" s="38"/>
      <c r="G1194" s="38"/>
      <c r="H1194" s="38"/>
      <c r="I1194" s="59"/>
      <c r="J1194" s="26"/>
      <c r="K1194" s="26"/>
      <c r="L1194" s="45"/>
      <c r="M1194" s="38"/>
      <c r="N1194" s="38"/>
      <c r="O1194" s="85"/>
      <c r="P1194" s="72"/>
      <c r="Q1194" s="72"/>
      <c r="R1194" s="30"/>
      <c r="S1194" s="30"/>
      <c r="T1194" s="30"/>
      <c r="V1194" s="77"/>
      <c r="W1194" s="65"/>
      <c r="AE1194" s="41"/>
      <c r="AH1194" s="41"/>
      <c r="AI1194" s="41"/>
      <c r="AK1194" s="86"/>
    </row>
    <row r="1195" spans="1:40">
      <c r="A1195" s="45"/>
      <c r="B1195" s="44"/>
      <c r="C1195" s="44"/>
      <c r="D1195" s="44"/>
      <c r="E1195" s="44"/>
      <c r="F1195" s="38"/>
      <c r="G1195" s="38"/>
      <c r="H1195" s="38"/>
      <c r="I1195" s="59"/>
      <c r="J1195" s="26"/>
      <c r="K1195" s="26"/>
      <c r="L1195" s="45"/>
      <c r="M1195" s="38"/>
      <c r="N1195" s="38"/>
      <c r="O1195" s="85"/>
      <c r="P1195" s="72"/>
      <c r="Q1195" s="72"/>
      <c r="R1195" s="30"/>
      <c r="S1195" s="30"/>
      <c r="T1195" s="30"/>
      <c r="V1195" s="77"/>
      <c r="W1195" s="65"/>
      <c r="AE1195" s="41"/>
      <c r="AH1195" s="41"/>
      <c r="AI1195" s="41"/>
      <c r="AK1195" s="86"/>
    </row>
    <row r="1196" spans="1:40">
      <c r="A1196" s="45"/>
      <c r="B1196" s="44"/>
      <c r="C1196" s="44"/>
      <c r="D1196" s="44"/>
      <c r="E1196" s="44"/>
      <c r="F1196" s="38"/>
      <c r="G1196" s="38"/>
      <c r="H1196" s="38"/>
      <c r="I1196" s="59"/>
      <c r="J1196" s="26"/>
      <c r="K1196" s="26"/>
      <c r="L1196" s="45"/>
      <c r="M1196" s="38"/>
      <c r="N1196" s="38"/>
      <c r="O1196" s="85"/>
      <c r="P1196" s="72"/>
      <c r="Q1196" s="72"/>
      <c r="R1196" s="30"/>
      <c r="S1196" s="30"/>
      <c r="T1196" s="30"/>
      <c r="V1196" s="77"/>
      <c r="W1196" s="65"/>
      <c r="AE1196" s="41"/>
      <c r="AH1196" s="41"/>
      <c r="AI1196" s="41"/>
      <c r="AK1196" s="86"/>
    </row>
    <row r="1197" spans="1:40">
      <c r="A1197" s="45"/>
      <c r="B1197" s="44"/>
      <c r="C1197" s="44"/>
      <c r="D1197" s="44"/>
      <c r="E1197" s="44"/>
      <c r="F1197" s="38"/>
      <c r="G1197" s="38"/>
      <c r="H1197" s="38"/>
      <c r="I1197" s="59"/>
      <c r="J1197" s="26"/>
      <c r="K1197" s="26"/>
      <c r="L1197" s="45"/>
      <c r="M1197" s="38"/>
      <c r="N1197" s="38"/>
      <c r="O1197" s="85"/>
      <c r="P1197" s="72"/>
      <c r="Q1197" s="72"/>
      <c r="R1197" s="30"/>
      <c r="S1197" s="30"/>
      <c r="T1197" s="30"/>
      <c r="V1197" s="77"/>
      <c r="W1197" s="65"/>
      <c r="AE1197" s="41"/>
      <c r="AH1197" s="41"/>
      <c r="AI1197" s="41"/>
      <c r="AK1197" s="86"/>
    </row>
    <row r="1198" spans="1:40">
      <c r="A1198" s="45"/>
      <c r="B1198" s="44"/>
      <c r="C1198" s="44"/>
      <c r="D1198" s="44"/>
      <c r="E1198" s="44"/>
      <c r="F1198" s="38"/>
      <c r="G1198" s="38"/>
      <c r="H1198" s="38"/>
      <c r="I1198" s="59"/>
      <c r="J1198" s="26"/>
      <c r="K1198" s="26"/>
      <c r="L1198" s="45"/>
      <c r="M1198" s="38"/>
      <c r="N1198" s="38"/>
      <c r="O1198" s="85"/>
      <c r="P1198" s="72"/>
      <c r="Q1198" s="72"/>
      <c r="R1198" s="30"/>
      <c r="S1198" s="30"/>
      <c r="T1198" s="30"/>
      <c r="V1198" s="77"/>
      <c r="W1198" s="65"/>
      <c r="AE1198" s="41"/>
      <c r="AH1198" s="41"/>
      <c r="AI1198" s="41"/>
      <c r="AK1198" s="86"/>
    </row>
    <row r="1199" spans="1:40">
      <c r="A1199" s="45"/>
      <c r="B1199" s="44"/>
      <c r="C1199" s="44"/>
      <c r="D1199" s="44"/>
      <c r="E1199" s="44"/>
      <c r="F1199" s="38"/>
      <c r="G1199" s="38"/>
      <c r="H1199" s="38"/>
      <c r="I1199" s="59"/>
      <c r="J1199" s="26"/>
      <c r="K1199" s="26"/>
      <c r="L1199" s="45"/>
      <c r="M1199" s="38"/>
      <c r="N1199" s="38"/>
      <c r="O1199" s="85"/>
      <c r="P1199" s="72"/>
      <c r="Q1199" s="72"/>
      <c r="R1199" s="30"/>
      <c r="S1199" s="30"/>
      <c r="T1199" s="30"/>
      <c r="V1199" s="77"/>
      <c r="W1199" s="65"/>
      <c r="AE1199" s="41"/>
      <c r="AH1199" s="41"/>
      <c r="AI1199" s="41"/>
      <c r="AK1199" s="86"/>
      <c r="AN1199" s="70"/>
    </row>
    <row r="1200" spans="1:40">
      <c r="A1200" s="45"/>
      <c r="B1200" s="44"/>
      <c r="C1200" s="44"/>
      <c r="D1200" s="44"/>
      <c r="E1200" s="44"/>
      <c r="F1200" s="38"/>
      <c r="G1200" s="38"/>
      <c r="H1200" s="38"/>
      <c r="I1200" s="59"/>
      <c r="J1200" s="26"/>
      <c r="K1200" s="26"/>
      <c r="L1200" s="45"/>
      <c r="M1200" s="38"/>
      <c r="N1200" s="38"/>
      <c r="O1200" s="85"/>
      <c r="P1200" s="72"/>
      <c r="Q1200" s="72"/>
      <c r="R1200" s="30"/>
      <c r="S1200" s="30"/>
      <c r="T1200" s="30"/>
      <c r="V1200" s="77"/>
      <c r="W1200" s="65"/>
      <c r="AE1200" s="41"/>
      <c r="AH1200" s="41"/>
      <c r="AI1200" s="41"/>
      <c r="AJ1200" s="81"/>
      <c r="AK1200" s="86"/>
      <c r="AN1200" s="70"/>
    </row>
    <row r="1201" spans="1:40">
      <c r="A1201" s="45"/>
      <c r="B1201" s="44"/>
      <c r="C1201" s="44"/>
      <c r="D1201" s="44"/>
      <c r="E1201" s="44"/>
      <c r="F1201" s="38"/>
      <c r="G1201" s="38"/>
      <c r="H1201" s="38"/>
      <c r="I1201" s="59"/>
      <c r="J1201" s="26"/>
      <c r="K1201" s="26"/>
      <c r="L1201" s="45"/>
      <c r="M1201" s="38"/>
      <c r="N1201" s="38"/>
      <c r="O1201" s="85"/>
      <c r="P1201" s="72"/>
      <c r="Q1201" s="72"/>
      <c r="R1201" s="30"/>
      <c r="S1201" s="30"/>
      <c r="T1201" s="30"/>
      <c r="V1201" s="77"/>
      <c r="W1201" s="65"/>
      <c r="AE1201" s="41"/>
      <c r="AH1201" s="41"/>
      <c r="AI1201" s="41"/>
      <c r="AJ1201" s="81"/>
      <c r="AK1201" s="86"/>
      <c r="AN1201" s="70"/>
    </row>
    <row r="1202" spans="1:40">
      <c r="A1202" s="45"/>
      <c r="B1202" s="44"/>
      <c r="C1202" s="44"/>
      <c r="D1202" s="44"/>
      <c r="E1202" s="44"/>
      <c r="F1202" s="38"/>
      <c r="G1202" s="38"/>
      <c r="H1202" s="38"/>
      <c r="I1202" s="59"/>
      <c r="J1202" s="26"/>
      <c r="K1202" s="26"/>
      <c r="L1202" s="45"/>
      <c r="M1202" s="38"/>
      <c r="N1202" s="38"/>
      <c r="O1202" s="85"/>
      <c r="P1202" s="72"/>
      <c r="Q1202" s="72"/>
      <c r="R1202" s="30"/>
      <c r="S1202" s="30"/>
      <c r="T1202" s="30"/>
      <c r="V1202" s="77"/>
      <c r="W1202" s="65"/>
      <c r="AE1202" s="41"/>
      <c r="AH1202" s="41"/>
      <c r="AI1202" s="41"/>
      <c r="AK1202" s="86"/>
    </row>
    <row r="1203" spans="1:40">
      <c r="A1203" s="45"/>
      <c r="B1203" s="44"/>
      <c r="C1203" s="44"/>
      <c r="D1203" s="44"/>
      <c r="E1203" s="44"/>
      <c r="F1203" s="38"/>
      <c r="G1203" s="38"/>
      <c r="H1203" s="38"/>
      <c r="I1203" s="59"/>
      <c r="J1203" s="26"/>
      <c r="K1203" s="26"/>
      <c r="L1203" s="45"/>
      <c r="M1203" s="38"/>
      <c r="N1203" s="38"/>
      <c r="O1203" s="85"/>
      <c r="P1203" s="72"/>
      <c r="Q1203" s="72"/>
      <c r="R1203" s="30"/>
      <c r="S1203" s="30"/>
      <c r="T1203" s="30"/>
      <c r="V1203" s="77"/>
      <c r="W1203" s="65"/>
      <c r="AE1203" s="41"/>
      <c r="AH1203" s="41"/>
      <c r="AI1203" s="41"/>
      <c r="AK1203" s="86"/>
    </row>
    <row r="1204" spans="1:40">
      <c r="A1204" s="45"/>
      <c r="B1204" s="44"/>
      <c r="C1204" s="44"/>
      <c r="D1204" s="44"/>
      <c r="E1204" s="44"/>
      <c r="F1204" s="38"/>
      <c r="G1204" s="38"/>
      <c r="H1204" s="38"/>
      <c r="I1204" s="59"/>
      <c r="J1204" s="26"/>
      <c r="K1204" s="26"/>
      <c r="L1204" s="45"/>
      <c r="M1204" s="38"/>
      <c r="N1204" s="38"/>
      <c r="O1204" s="85"/>
      <c r="P1204" s="72"/>
      <c r="Q1204" s="72"/>
      <c r="R1204" s="30"/>
      <c r="S1204" s="30"/>
      <c r="T1204" s="30"/>
      <c r="V1204" s="77"/>
      <c r="W1204" s="65"/>
      <c r="AE1204" s="41"/>
      <c r="AH1204" s="41"/>
      <c r="AI1204" s="41"/>
      <c r="AK1204" s="86"/>
    </row>
    <row r="1205" spans="1:40">
      <c r="A1205" s="45"/>
      <c r="B1205" s="44"/>
      <c r="C1205" s="44"/>
      <c r="D1205" s="44"/>
      <c r="E1205" s="44"/>
      <c r="F1205" s="38"/>
      <c r="G1205" s="38"/>
      <c r="H1205" s="38"/>
      <c r="I1205" s="59"/>
      <c r="J1205" s="26"/>
      <c r="K1205" s="26"/>
      <c r="L1205" s="45"/>
      <c r="M1205" s="38"/>
      <c r="N1205" s="38"/>
      <c r="O1205" s="85"/>
      <c r="P1205" s="72"/>
      <c r="Q1205" s="72"/>
      <c r="R1205" s="30"/>
      <c r="S1205" s="30"/>
      <c r="T1205" s="30"/>
      <c r="V1205" s="77"/>
      <c r="W1205" s="65"/>
      <c r="AE1205" s="41"/>
      <c r="AH1205" s="41"/>
      <c r="AI1205" s="41"/>
      <c r="AK1205" s="86"/>
    </row>
    <row r="1206" spans="1:40">
      <c r="A1206" s="45"/>
      <c r="B1206" s="44"/>
      <c r="C1206" s="44"/>
      <c r="D1206" s="44"/>
      <c r="E1206" s="44"/>
      <c r="F1206" s="38"/>
      <c r="G1206" s="38"/>
      <c r="H1206" s="38"/>
      <c r="I1206" s="59"/>
      <c r="J1206" s="26"/>
      <c r="K1206" s="26"/>
      <c r="L1206" s="45"/>
      <c r="M1206" s="38"/>
      <c r="N1206" s="38"/>
      <c r="O1206" s="85"/>
      <c r="P1206" s="72"/>
      <c r="Q1206" s="72"/>
      <c r="R1206" s="30"/>
      <c r="S1206" s="30"/>
      <c r="T1206" s="30"/>
      <c r="V1206" s="77"/>
      <c r="W1206" s="65"/>
      <c r="AE1206" s="41"/>
      <c r="AH1206" s="41"/>
      <c r="AI1206" s="41"/>
      <c r="AK1206" s="86"/>
    </row>
    <row r="1207" spans="1:40">
      <c r="A1207" s="45"/>
      <c r="B1207" s="44"/>
      <c r="C1207" s="44"/>
      <c r="D1207" s="44"/>
      <c r="E1207" s="44"/>
      <c r="F1207" s="38"/>
      <c r="G1207" s="38"/>
      <c r="H1207" s="38"/>
      <c r="I1207" s="59"/>
      <c r="J1207" s="26"/>
      <c r="K1207" s="26"/>
      <c r="L1207" s="45"/>
      <c r="M1207" s="38"/>
      <c r="N1207" s="38"/>
      <c r="O1207" s="85"/>
      <c r="P1207" s="72"/>
      <c r="Q1207" s="72"/>
      <c r="R1207" s="30"/>
      <c r="S1207" s="30"/>
      <c r="T1207" s="30"/>
      <c r="V1207" s="77"/>
      <c r="W1207" s="65"/>
      <c r="AE1207" s="41"/>
      <c r="AH1207" s="41"/>
      <c r="AI1207" s="41"/>
      <c r="AK1207" s="86"/>
    </row>
    <row r="1208" spans="1:40">
      <c r="A1208" s="45"/>
      <c r="B1208" s="44"/>
      <c r="C1208" s="44"/>
      <c r="D1208" s="44"/>
      <c r="E1208" s="44"/>
      <c r="F1208" s="38"/>
      <c r="G1208" s="38"/>
      <c r="H1208" s="38"/>
      <c r="I1208" s="59"/>
      <c r="J1208" s="26"/>
      <c r="K1208" s="26"/>
      <c r="L1208" s="45"/>
      <c r="M1208" s="38"/>
      <c r="N1208" s="38"/>
      <c r="O1208" s="85"/>
      <c r="P1208" s="72"/>
      <c r="Q1208" s="72"/>
      <c r="R1208" s="30"/>
      <c r="S1208" s="30"/>
      <c r="T1208" s="30"/>
      <c r="V1208" s="77"/>
      <c r="W1208" s="65"/>
      <c r="AE1208" s="41"/>
      <c r="AH1208" s="41"/>
      <c r="AI1208" s="41"/>
      <c r="AK1208" s="86"/>
    </row>
    <row r="1209" spans="1:40">
      <c r="A1209" s="45"/>
      <c r="B1209" s="44"/>
      <c r="C1209" s="44"/>
      <c r="D1209" s="44"/>
      <c r="E1209" s="44"/>
      <c r="F1209" s="38"/>
      <c r="G1209" s="38"/>
      <c r="H1209" s="38"/>
      <c r="I1209" s="59"/>
      <c r="J1209" s="26"/>
      <c r="K1209" s="26"/>
      <c r="L1209" s="45"/>
      <c r="M1209" s="38"/>
      <c r="N1209" s="38"/>
      <c r="O1209" s="85"/>
      <c r="P1209" s="72"/>
      <c r="Q1209" s="72"/>
      <c r="R1209" s="30"/>
      <c r="S1209" s="30"/>
      <c r="T1209" s="30"/>
      <c r="V1209" s="77"/>
      <c r="W1209" s="65"/>
      <c r="AE1209" s="41"/>
      <c r="AH1209" s="41"/>
      <c r="AI1209" s="41"/>
      <c r="AK1209" s="86"/>
    </row>
    <row r="1210" spans="1:40">
      <c r="A1210" s="45"/>
      <c r="B1210" s="44"/>
      <c r="C1210" s="44"/>
      <c r="D1210" s="44"/>
      <c r="E1210" s="44"/>
      <c r="F1210" s="38"/>
      <c r="G1210" s="38"/>
      <c r="H1210" s="38"/>
      <c r="I1210" s="59"/>
      <c r="J1210" s="26"/>
      <c r="K1210" s="26"/>
      <c r="L1210" s="45"/>
      <c r="M1210" s="38"/>
      <c r="N1210" s="38"/>
      <c r="O1210" s="85"/>
      <c r="P1210" s="72"/>
      <c r="Q1210" s="72"/>
      <c r="R1210" s="30"/>
      <c r="S1210" s="30"/>
      <c r="T1210" s="30"/>
      <c r="V1210" s="77"/>
      <c r="W1210" s="65"/>
      <c r="AE1210" s="41"/>
      <c r="AH1210" s="41"/>
      <c r="AI1210" s="41"/>
      <c r="AK1210" s="86"/>
    </row>
    <row r="1211" spans="1:40">
      <c r="A1211" s="45"/>
      <c r="B1211" s="44"/>
      <c r="C1211" s="44"/>
      <c r="D1211" s="44"/>
      <c r="E1211" s="44"/>
      <c r="F1211" s="38"/>
      <c r="G1211" s="38"/>
      <c r="H1211" s="38"/>
      <c r="I1211" s="59"/>
      <c r="J1211" s="26"/>
      <c r="K1211" s="26"/>
      <c r="L1211" s="45"/>
      <c r="M1211" s="38"/>
      <c r="N1211" s="38"/>
      <c r="O1211" s="85"/>
      <c r="P1211" s="72"/>
      <c r="Q1211" s="72"/>
      <c r="R1211" s="30"/>
      <c r="S1211" s="30"/>
      <c r="T1211" s="30"/>
      <c r="V1211" s="77"/>
      <c r="W1211" s="65"/>
      <c r="AE1211" s="41"/>
      <c r="AH1211" s="41"/>
      <c r="AI1211" s="41"/>
      <c r="AK1211" s="86"/>
    </row>
    <row r="1212" spans="1:40">
      <c r="A1212" s="45"/>
      <c r="B1212" s="44"/>
      <c r="C1212" s="44"/>
      <c r="D1212" s="44"/>
      <c r="E1212" s="44"/>
      <c r="F1212" s="38"/>
      <c r="G1212" s="38"/>
      <c r="H1212" s="38"/>
      <c r="I1212" s="59"/>
      <c r="J1212" s="26"/>
      <c r="K1212" s="26"/>
      <c r="L1212" s="45"/>
      <c r="M1212" s="38"/>
      <c r="N1212" s="38"/>
      <c r="O1212" s="85"/>
      <c r="P1212" s="72"/>
      <c r="Q1212" s="72"/>
      <c r="R1212" s="30"/>
      <c r="S1212" s="30"/>
      <c r="T1212" s="30"/>
      <c r="V1212" s="77"/>
      <c r="W1212" s="65"/>
      <c r="AE1212" s="41"/>
      <c r="AH1212" s="41"/>
      <c r="AI1212" s="41"/>
      <c r="AK1212" s="86"/>
    </row>
    <row r="1213" spans="1:40">
      <c r="A1213" s="45"/>
      <c r="B1213" s="44"/>
      <c r="C1213" s="44"/>
      <c r="D1213" s="44"/>
      <c r="E1213" s="44"/>
      <c r="F1213" s="38"/>
      <c r="G1213" s="38"/>
      <c r="H1213" s="38"/>
      <c r="I1213" s="59"/>
      <c r="J1213" s="26"/>
      <c r="K1213" s="26"/>
      <c r="L1213" s="45"/>
      <c r="M1213" s="38"/>
      <c r="N1213" s="38"/>
      <c r="O1213" s="85"/>
      <c r="P1213" s="72"/>
      <c r="Q1213" s="72"/>
      <c r="R1213" s="30"/>
      <c r="S1213" s="30"/>
      <c r="T1213" s="30"/>
      <c r="V1213" s="77"/>
      <c r="W1213" s="65"/>
      <c r="AE1213" s="41"/>
      <c r="AH1213" s="41"/>
      <c r="AI1213" s="41"/>
      <c r="AK1213" s="86"/>
    </row>
    <row r="1214" spans="1:40">
      <c r="A1214" s="45"/>
      <c r="B1214" s="44"/>
      <c r="C1214" s="44"/>
      <c r="D1214" s="44"/>
      <c r="E1214" s="44"/>
      <c r="F1214" s="38"/>
      <c r="G1214" s="38"/>
      <c r="H1214" s="38"/>
      <c r="I1214" s="59"/>
      <c r="J1214" s="26"/>
      <c r="K1214" s="26"/>
      <c r="L1214" s="45"/>
      <c r="M1214" s="38"/>
      <c r="N1214" s="38"/>
      <c r="O1214" s="85"/>
      <c r="P1214" s="72"/>
      <c r="Q1214" s="72"/>
      <c r="R1214" s="30"/>
      <c r="S1214" s="30"/>
      <c r="T1214" s="30"/>
      <c r="V1214" s="77"/>
      <c r="W1214" s="65"/>
      <c r="AE1214" s="41"/>
      <c r="AH1214" s="41"/>
      <c r="AI1214" s="41"/>
      <c r="AK1214" s="86"/>
    </row>
    <row r="1215" spans="1:40">
      <c r="A1215" s="45"/>
      <c r="B1215" s="44"/>
      <c r="C1215" s="44"/>
      <c r="D1215" s="44"/>
      <c r="E1215" s="44"/>
      <c r="F1215" s="38"/>
      <c r="G1215" s="38"/>
      <c r="H1215" s="38"/>
      <c r="I1215" s="59"/>
      <c r="J1215" s="26"/>
      <c r="K1215" s="26"/>
      <c r="L1215" s="45"/>
      <c r="M1215" s="38"/>
      <c r="N1215" s="38"/>
      <c r="O1215" s="85"/>
      <c r="P1215" s="72"/>
      <c r="Q1215" s="72"/>
      <c r="R1215" s="30"/>
      <c r="S1215" s="30"/>
      <c r="T1215" s="30"/>
      <c r="V1215" s="77"/>
      <c r="W1215" s="65"/>
      <c r="AE1215" s="41"/>
      <c r="AH1215" s="41"/>
      <c r="AI1215" s="41"/>
      <c r="AK1215" s="86"/>
    </row>
    <row r="1216" spans="1:40">
      <c r="A1216" s="45"/>
      <c r="B1216" s="44"/>
      <c r="C1216" s="44"/>
      <c r="D1216" s="44"/>
      <c r="E1216" s="44"/>
      <c r="F1216" s="38"/>
      <c r="G1216" s="38"/>
      <c r="H1216" s="38"/>
      <c r="I1216" s="59"/>
      <c r="J1216" s="26"/>
      <c r="K1216" s="26"/>
      <c r="L1216" s="45"/>
      <c r="M1216" s="38"/>
      <c r="N1216" s="38"/>
      <c r="O1216" s="85"/>
      <c r="P1216" s="72"/>
      <c r="Q1216" s="72"/>
      <c r="R1216" s="30"/>
      <c r="S1216" s="30"/>
      <c r="T1216" s="30"/>
      <c r="V1216" s="77"/>
      <c r="W1216" s="65"/>
      <c r="AE1216" s="41"/>
      <c r="AH1216" s="41"/>
      <c r="AI1216" s="41"/>
      <c r="AK1216" s="86"/>
    </row>
    <row r="1217" spans="1:37">
      <c r="A1217" s="45"/>
      <c r="B1217" s="44"/>
      <c r="C1217" s="44"/>
      <c r="D1217" s="44"/>
      <c r="E1217" s="44"/>
      <c r="F1217" s="38"/>
      <c r="G1217" s="38"/>
      <c r="H1217" s="38"/>
      <c r="I1217" s="59"/>
      <c r="J1217" s="26"/>
      <c r="K1217" s="26"/>
      <c r="L1217" s="45"/>
      <c r="M1217" s="38"/>
      <c r="N1217" s="38"/>
      <c r="O1217" s="85"/>
      <c r="P1217" s="72"/>
      <c r="Q1217" s="72"/>
      <c r="R1217" s="30"/>
      <c r="S1217" s="30"/>
      <c r="T1217" s="30"/>
      <c r="V1217" s="77"/>
      <c r="W1217" s="65"/>
      <c r="AE1217" s="41"/>
      <c r="AH1217" s="41"/>
      <c r="AI1217" s="41"/>
      <c r="AK1217" s="86"/>
    </row>
    <row r="1218" spans="1:37">
      <c r="A1218" s="45"/>
      <c r="B1218" s="44"/>
      <c r="C1218" s="44"/>
      <c r="D1218" s="44"/>
      <c r="E1218" s="44"/>
      <c r="F1218" s="38"/>
      <c r="G1218" s="38"/>
      <c r="H1218" s="38"/>
      <c r="I1218" s="59"/>
      <c r="J1218" s="26"/>
      <c r="K1218" s="26"/>
      <c r="L1218" s="45"/>
      <c r="M1218" s="38"/>
      <c r="N1218" s="38"/>
      <c r="O1218" s="85"/>
      <c r="P1218" s="72"/>
      <c r="Q1218" s="72"/>
      <c r="R1218" s="30"/>
      <c r="S1218" s="30"/>
      <c r="T1218" s="30"/>
      <c r="V1218" s="77"/>
      <c r="W1218" s="65"/>
      <c r="AE1218" s="41"/>
      <c r="AH1218" s="41"/>
      <c r="AI1218" s="41"/>
      <c r="AK1218" s="86"/>
    </row>
    <row r="1219" spans="1:37">
      <c r="A1219" s="45"/>
      <c r="B1219" s="44"/>
      <c r="C1219" s="44"/>
      <c r="D1219" s="44"/>
      <c r="E1219" s="44"/>
      <c r="F1219" s="38"/>
      <c r="G1219" s="38"/>
      <c r="H1219" s="38"/>
      <c r="I1219" s="59"/>
      <c r="J1219" s="26"/>
      <c r="K1219" s="26"/>
      <c r="L1219" s="45"/>
      <c r="M1219" s="38"/>
      <c r="N1219" s="38"/>
      <c r="O1219" s="85"/>
      <c r="P1219" s="72"/>
      <c r="Q1219" s="72"/>
      <c r="R1219" s="30"/>
      <c r="S1219" s="30"/>
      <c r="T1219" s="30"/>
      <c r="V1219" s="77"/>
      <c r="W1219" s="65"/>
      <c r="AE1219" s="41"/>
      <c r="AH1219" s="41"/>
      <c r="AI1219" s="41"/>
      <c r="AK1219" s="86"/>
    </row>
    <row r="1220" spans="1:37">
      <c r="A1220" s="45"/>
      <c r="B1220" s="44"/>
      <c r="C1220" s="44"/>
      <c r="D1220" s="44"/>
      <c r="E1220" s="44"/>
      <c r="F1220" s="38"/>
      <c r="G1220" s="38"/>
      <c r="H1220" s="38"/>
      <c r="I1220" s="59"/>
      <c r="J1220" s="26"/>
      <c r="K1220" s="26"/>
      <c r="L1220" s="45"/>
      <c r="M1220" s="38"/>
      <c r="N1220" s="38"/>
      <c r="O1220" s="85"/>
      <c r="P1220" s="72"/>
      <c r="Q1220" s="72"/>
      <c r="R1220" s="30"/>
      <c r="S1220" s="30"/>
      <c r="T1220" s="30"/>
      <c r="V1220" s="77"/>
      <c r="W1220" s="65"/>
      <c r="AE1220" s="41"/>
      <c r="AH1220" s="41"/>
      <c r="AI1220" s="41"/>
      <c r="AK1220" s="86"/>
    </row>
    <row r="1221" spans="1:37">
      <c r="A1221" s="45"/>
      <c r="B1221" s="44"/>
      <c r="C1221" s="44"/>
      <c r="D1221" s="44"/>
      <c r="E1221" s="44"/>
      <c r="F1221" s="38"/>
      <c r="G1221" s="38"/>
      <c r="H1221" s="38"/>
      <c r="I1221" s="59"/>
      <c r="J1221" s="26"/>
      <c r="K1221" s="26"/>
      <c r="L1221" s="45"/>
      <c r="M1221" s="38"/>
      <c r="N1221" s="38"/>
      <c r="O1221" s="85"/>
      <c r="P1221" s="72"/>
      <c r="Q1221" s="72"/>
      <c r="R1221" s="30"/>
      <c r="S1221" s="30"/>
      <c r="T1221" s="30"/>
      <c r="V1221" s="77"/>
      <c r="W1221" s="65"/>
      <c r="AE1221" s="41"/>
      <c r="AH1221" s="41"/>
      <c r="AI1221" s="41"/>
      <c r="AK1221" s="86"/>
    </row>
    <row r="1222" spans="1:37">
      <c r="A1222" s="45"/>
      <c r="B1222" s="44"/>
      <c r="C1222" s="44"/>
      <c r="D1222" s="44"/>
      <c r="E1222" s="44"/>
      <c r="F1222" s="38"/>
      <c r="G1222" s="38"/>
      <c r="H1222" s="38"/>
      <c r="I1222" s="59"/>
      <c r="J1222" s="26"/>
      <c r="K1222" s="26"/>
      <c r="L1222" s="45"/>
      <c r="M1222" s="38"/>
      <c r="N1222" s="38"/>
      <c r="O1222" s="85"/>
      <c r="P1222" s="72"/>
      <c r="Q1222" s="72"/>
      <c r="R1222" s="30"/>
      <c r="S1222" s="30"/>
      <c r="T1222" s="30"/>
      <c r="V1222" s="77"/>
      <c r="W1222" s="65"/>
      <c r="AE1222" s="41"/>
      <c r="AH1222" s="41"/>
      <c r="AI1222" s="41"/>
      <c r="AK1222" s="86"/>
    </row>
    <row r="1223" spans="1:37">
      <c r="A1223" s="45"/>
      <c r="B1223" s="44"/>
      <c r="C1223" s="44"/>
      <c r="D1223" s="44"/>
      <c r="E1223" s="44"/>
      <c r="F1223" s="38"/>
      <c r="G1223" s="38"/>
      <c r="H1223" s="38"/>
      <c r="I1223" s="59"/>
      <c r="J1223" s="26"/>
      <c r="K1223" s="26"/>
      <c r="L1223" s="45"/>
      <c r="M1223" s="38"/>
      <c r="N1223" s="38"/>
      <c r="O1223" s="85"/>
      <c r="P1223" s="72"/>
      <c r="Q1223" s="72"/>
      <c r="R1223" s="30"/>
      <c r="S1223" s="30"/>
      <c r="T1223" s="30"/>
      <c r="V1223" s="77"/>
      <c r="W1223" s="65"/>
      <c r="AE1223" s="41"/>
      <c r="AH1223" s="41"/>
      <c r="AI1223" s="41"/>
      <c r="AK1223" s="86"/>
    </row>
    <row r="1224" spans="1:37">
      <c r="A1224" s="45"/>
      <c r="B1224" s="44"/>
      <c r="C1224" s="44"/>
      <c r="D1224" s="44"/>
      <c r="E1224" s="44"/>
      <c r="F1224" s="38"/>
      <c r="G1224" s="38"/>
      <c r="H1224" s="38"/>
      <c r="I1224" s="59"/>
      <c r="J1224" s="26"/>
      <c r="K1224" s="26"/>
      <c r="L1224" s="45"/>
      <c r="M1224" s="38"/>
      <c r="N1224" s="38"/>
      <c r="O1224" s="85"/>
      <c r="P1224" s="72"/>
      <c r="Q1224" s="72"/>
      <c r="R1224" s="30"/>
      <c r="S1224" s="30"/>
      <c r="T1224" s="30"/>
      <c r="V1224" s="77"/>
      <c r="W1224" s="65"/>
      <c r="AE1224" s="41"/>
      <c r="AH1224" s="41"/>
      <c r="AI1224" s="41"/>
      <c r="AK1224" s="86"/>
    </row>
    <row r="1225" spans="1:37">
      <c r="A1225" s="45"/>
      <c r="B1225" s="44"/>
      <c r="C1225" s="44"/>
      <c r="D1225" s="44"/>
      <c r="E1225" s="44"/>
      <c r="F1225" s="38"/>
      <c r="G1225" s="38"/>
      <c r="H1225" s="38"/>
      <c r="I1225" s="59"/>
      <c r="J1225" s="26"/>
      <c r="K1225" s="26"/>
      <c r="L1225" s="45"/>
      <c r="M1225" s="38"/>
      <c r="N1225" s="38"/>
      <c r="O1225" s="85"/>
      <c r="P1225" s="72"/>
      <c r="Q1225" s="72"/>
      <c r="R1225" s="30"/>
      <c r="S1225" s="30"/>
      <c r="T1225" s="30"/>
      <c r="V1225" s="77"/>
      <c r="W1225" s="65"/>
      <c r="AE1225" s="41"/>
      <c r="AH1225" s="41"/>
      <c r="AI1225" s="41"/>
      <c r="AK1225" s="86"/>
    </row>
    <row r="1226" spans="1:37">
      <c r="A1226" s="45"/>
      <c r="B1226" s="44"/>
      <c r="C1226" s="44"/>
      <c r="D1226" s="44"/>
      <c r="E1226" s="44"/>
      <c r="F1226" s="38"/>
      <c r="G1226" s="38"/>
      <c r="H1226" s="38"/>
      <c r="I1226" s="59"/>
      <c r="J1226" s="26"/>
      <c r="K1226" s="26"/>
      <c r="L1226" s="45"/>
      <c r="M1226" s="38"/>
      <c r="N1226" s="38"/>
      <c r="O1226" s="85"/>
      <c r="P1226" s="72"/>
      <c r="Q1226" s="72"/>
      <c r="R1226" s="30"/>
      <c r="S1226" s="30"/>
      <c r="T1226" s="30"/>
      <c r="V1226" s="77"/>
      <c r="W1226" s="65"/>
      <c r="AE1226" s="41"/>
      <c r="AH1226" s="41"/>
      <c r="AI1226" s="41"/>
      <c r="AK1226" s="86"/>
    </row>
    <row r="1227" spans="1:37">
      <c r="A1227" s="45"/>
      <c r="B1227" s="44"/>
      <c r="C1227" s="44"/>
      <c r="D1227" s="44"/>
      <c r="E1227" s="44"/>
      <c r="F1227" s="38"/>
      <c r="G1227" s="38"/>
      <c r="H1227" s="38"/>
      <c r="I1227" s="59"/>
      <c r="J1227" s="26"/>
      <c r="K1227" s="26"/>
      <c r="L1227" s="45"/>
      <c r="M1227" s="38"/>
      <c r="N1227" s="38"/>
      <c r="O1227" s="85"/>
      <c r="P1227" s="72"/>
      <c r="Q1227" s="72"/>
      <c r="R1227" s="30"/>
      <c r="S1227" s="30"/>
      <c r="T1227" s="30"/>
      <c r="V1227" s="77"/>
      <c r="W1227" s="65"/>
      <c r="AE1227" s="41"/>
      <c r="AH1227" s="41"/>
      <c r="AI1227" s="41"/>
      <c r="AK1227" s="86"/>
    </row>
    <row r="1228" spans="1:37">
      <c r="A1228" s="45"/>
      <c r="B1228" s="44"/>
      <c r="C1228" s="44"/>
      <c r="D1228" s="44"/>
      <c r="E1228" s="44"/>
      <c r="F1228" s="38"/>
      <c r="G1228" s="38"/>
      <c r="H1228" s="38"/>
      <c r="I1228" s="59"/>
      <c r="J1228" s="26"/>
      <c r="K1228" s="26"/>
      <c r="L1228" s="45"/>
      <c r="M1228" s="38"/>
      <c r="N1228" s="38"/>
      <c r="O1228" s="85"/>
      <c r="P1228" s="72"/>
      <c r="Q1228" s="72"/>
      <c r="R1228" s="30"/>
      <c r="S1228" s="30"/>
      <c r="T1228" s="30"/>
      <c r="V1228" s="77"/>
      <c r="W1228" s="65"/>
      <c r="AE1228" s="41"/>
      <c r="AH1228" s="41"/>
      <c r="AI1228" s="41"/>
      <c r="AK1228" s="86"/>
    </row>
    <row r="1229" spans="1:37">
      <c r="A1229" s="45"/>
      <c r="B1229" s="44"/>
      <c r="C1229" s="44"/>
      <c r="D1229" s="44"/>
      <c r="E1229" s="44"/>
      <c r="F1229" s="38"/>
      <c r="G1229" s="38"/>
      <c r="H1229" s="38"/>
      <c r="I1229" s="59"/>
      <c r="J1229" s="26"/>
      <c r="K1229" s="26"/>
      <c r="L1229" s="45"/>
      <c r="M1229" s="38"/>
      <c r="N1229" s="38"/>
      <c r="O1229" s="85"/>
      <c r="P1229" s="72"/>
      <c r="Q1229" s="72"/>
      <c r="R1229" s="30"/>
      <c r="S1229" s="30"/>
      <c r="T1229" s="30"/>
      <c r="V1229" s="77"/>
      <c r="W1229" s="65"/>
      <c r="AE1229" s="41"/>
      <c r="AH1229" s="41"/>
      <c r="AI1229" s="41"/>
      <c r="AK1229" s="86"/>
    </row>
    <row r="1230" spans="1:37">
      <c r="A1230" s="45"/>
      <c r="B1230" s="44"/>
      <c r="C1230" s="44"/>
      <c r="D1230" s="44"/>
      <c r="E1230" s="44"/>
      <c r="F1230" s="38"/>
      <c r="G1230" s="38"/>
      <c r="H1230" s="38"/>
      <c r="I1230" s="59"/>
      <c r="J1230" s="26"/>
      <c r="K1230" s="26"/>
      <c r="L1230" s="45"/>
      <c r="M1230" s="38"/>
      <c r="N1230" s="38"/>
      <c r="O1230" s="85"/>
      <c r="P1230" s="72"/>
      <c r="Q1230" s="72"/>
      <c r="R1230" s="30"/>
      <c r="S1230" s="30"/>
      <c r="T1230" s="30"/>
      <c r="V1230" s="77"/>
      <c r="W1230" s="65"/>
      <c r="AE1230" s="41"/>
      <c r="AH1230" s="41"/>
      <c r="AI1230" s="41"/>
      <c r="AK1230" s="86"/>
    </row>
    <row r="1231" spans="1:37">
      <c r="A1231" s="45"/>
      <c r="B1231" s="44"/>
      <c r="C1231" s="44"/>
      <c r="D1231" s="44"/>
      <c r="E1231" s="44"/>
      <c r="F1231" s="38"/>
      <c r="G1231" s="38"/>
      <c r="H1231" s="38"/>
      <c r="I1231" s="59"/>
      <c r="J1231" s="26"/>
      <c r="K1231" s="26"/>
      <c r="L1231" s="45"/>
      <c r="M1231" s="38"/>
      <c r="N1231" s="38"/>
      <c r="O1231" s="85"/>
      <c r="P1231" s="72"/>
      <c r="Q1231" s="72"/>
      <c r="R1231" s="30"/>
      <c r="S1231" s="30"/>
      <c r="T1231" s="30"/>
      <c r="V1231" s="77"/>
      <c r="W1231" s="65"/>
      <c r="AE1231" s="41"/>
      <c r="AH1231" s="41"/>
      <c r="AI1231" s="41"/>
      <c r="AK1231" s="86"/>
    </row>
    <row r="1232" spans="1:37">
      <c r="A1232" s="45"/>
      <c r="B1232" s="44"/>
      <c r="C1232" s="44"/>
      <c r="D1232" s="44"/>
      <c r="E1232" s="44"/>
      <c r="F1232" s="38"/>
      <c r="G1232" s="38"/>
      <c r="H1232" s="38"/>
      <c r="I1232" s="59"/>
      <c r="J1232" s="26"/>
      <c r="K1232" s="26"/>
      <c r="L1232" s="45"/>
      <c r="M1232" s="38"/>
      <c r="N1232" s="38"/>
      <c r="O1232" s="85"/>
      <c r="P1232" s="72"/>
      <c r="Q1232" s="72"/>
      <c r="R1232" s="30"/>
      <c r="S1232" s="30"/>
      <c r="T1232" s="30"/>
      <c r="V1232" s="77"/>
      <c r="W1232" s="65"/>
      <c r="AE1232" s="41"/>
      <c r="AH1232" s="41"/>
      <c r="AI1232" s="41"/>
      <c r="AK1232" s="86"/>
    </row>
    <row r="1233" spans="1:37">
      <c r="A1233" s="45"/>
      <c r="B1233" s="44"/>
      <c r="C1233" s="44"/>
      <c r="D1233" s="44"/>
      <c r="E1233" s="44"/>
      <c r="F1233" s="38"/>
      <c r="G1233" s="38"/>
      <c r="H1233" s="38"/>
      <c r="I1233" s="59"/>
      <c r="J1233" s="26"/>
      <c r="K1233" s="26"/>
      <c r="L1233" s="45"/>
      <c r="M1233" s="38"/>
      <c r="N1233" s="38"/>
      <c r="O1233" s="85"/>
      <c r="P1233" s="72"/>
      <c r="Q1233" s="72"/>
      <c r="R1233" s="30"/>
      <c r="S1233" s="30"/>
      <c r="T1233" s="30"/>
      <c r="V1233" s="77"/>
      <c r="W1233" s="65"/>
      <c r="AE1233" s="41"/>
      <c r="AH1233" s="41"/>
      <c r="AI1233" s="41"/>
      <c r="AK1233" s="86"/>
    </row>
    <row r="1234" spans="1:37">
      <c r="A1234" s="45"/>
      <c r="B1234" s="44"/>
      <c r="C1234" s="44"/>
      <c r="D1234" s="44"/>
      <c r="E1234" s="44"/>
      <c r="F1234" s="38"/>
      <c r="G1234" s="38"/>
      <c r="H1234" s="38"/>
      <c r="I1234" s="59"/>
      <c r="J1234" s="26"/>
      <c r="K1234" s="26"/>
      <c r="L1234" s="45"/>
      <c r="M1234" s="38"/>
      <c r="N1234" s="38"/>
      <c r="O1234" s="85"/>
      <c r="P1234" s="72"/>
      <c r="Q1234" s="72"/>
      <c r="R1234" s="30"/>
      <c r="S1234" s="30"/>
      <c r="T1234" s="30"/>
      <c r="V1234" s="77"/>
      <c r="W1234" s="65"/>
      <c r="AE1234" s="41"/>
      <c r="AH1234" s="41"/>
      <c r="AI1234" s="41"/>
      <c r="AK1234" s="86"/>
    </row>
    <row r="1235" spans="1:37">
      <c r="A1235" s="45"/>
      <c r="B1235" s="44"/>
      <c r="C1235" s="44"/>
      <c r="D1235" s="44"/>
      <c r="E1235" s="44"/>
      <c r="F1235" s="38"/>
      <c r="G1235" s="38"/>
      <c r="H1235" s="38"/>
      <c r="I1235" s="59"/>
      <c r="J1235" s="26"/>
      <c r="K1235" s="26"/>
      <c r="L1235" s="45"/>
      <c r="M1235" s="38"/>
      <c r="N1235" s="38"/>
      <c r="O1235" s="85"/>
      <c r="P1235" s="72"/>
      <c r="Q1235" s="72"/>
      <c r="R1235" s="30"/>
      <c r="S1235" s="30"/>
      <c r="T1235" s="30"/>
      <c r="V1235" s="77"/>
      <c r="W1235" s="65"/>
      <c r="AE1235" s="41"/>
      <c r="AH1235" s="41"/>
      <c r="AI1235" s="41"/>
      <c r="AK1235" s="86"/>
    </row>
    <row r="1236" spans="1:37">
      <c r="A1236" s="45"/>
      <c r="B1236" s="44"/>
      <c r="C1236" s="44"/>
      <c r="D1236" s="44"/>
      <c r="E1236" s="44"/>
      <c r="F1236" s="38"/>
      <c r="G1236" s="38"/>
      <c r="H1236" s="38"/>
      <c r="I1236" s="59"/>
      <c r="J1236" s="26"/>
      <c r="K1236" s="26"/>
      <c r="L1236" s="45"/>
      <c r="M1236" s="38"/>
      <c r="N1236" s="38"/>
      <c r="O1236" s="85"/>
      <c r="P1236" s="72"/>
      <c r="Q1236" s="72"/>
      <c r="R1236" s="30"/>
      <c r="S1236" s="30"/>
      <c r="T1236" s="30"/>
      <c r="V1236" s="77"/>
      <c r="W1236" s="65"/>
      <c r="AE1236" s="41"/>
      <c r="AH1236" s="41"/>
      <c r="AI1236" s="41"/>
      <c r="AK1236" s="86"/>
    </row>
    <row r="1237" spans="1:37">
      <c r="A1237" s="45"/>
      <c r="B1237" s="44"/>
      <c r="C1237" s="44"/>
      <c r="D1237" s="44"/>
      <c r="E1237" s="44"/>
      <c r="F1237" s="38"/>
      <c r="G1237" s="38"/>
      <c r="H1237" s="38"/>
      <c r="I1237" s="59"/>
      <c r="J1237" s="26"/>
      <c r="K1237" s="26"/>
      <c r="L1237" s="45"/>
      <c r="M1237" s="38"/>
      <c r="N1237" s="38"/>
      <c r="O1237" s="85"/>
      <c r="P1237" s="72"/>
      <c r="Q1237" s="72"/>
      <c r="R1237" s="30"/>
      <c r="S1237" s="30"/>
      <c r="T1237" s="30"/>
      <c r="V1237" s="77"/>
      <c r="W1237" s="65"/>
      <c r="AE1237" s="41"/>
      <c r="AH1237" s="41"/>
      <c r="AI1237" s="41"/>
      <c r="AK1237" s="86"/>
    </row>
    <row r="1238" spans="1:37">
      <c r="A1238" s="45"/>
      <c r="B1238" s="44"/>
      <c r="C1238" s="44"/>
      <c r="D1238" s="44"/>
      <c r="E1238" s="44"/>
      <c r="F1238" s="38"/>
      <c r="G1238" s="38"/>
      <c r="H1238" s="38"/>
      <c r="I1238" s="59"/>
      <c r="J1238" s="26"/>
      <c r="K1238" s="26"/>
      <c r="L1238" s="45"/>
      <c r="M1238" s="38"/>
      <c r="N1238" s="38"/>
      <c r="O1238" s="85"/>
      <c r="P1238" s="72"/>
      <c r="Q1238" s="72"/>
      <c r="R1238" s="30"/>
      <c r="S1238" s="30"/>
      <c r="T1238" s="30"/>
      <c r="V1238" s="77"/>
      <c r="W1238" s="65"/>
      <c r="AE1238" s="41"/>
      <c r="AH1238" s="41"/>
      <c r="AI1238" s="41"/>
      <c r="AK1238" s="86"/>
    </row>
    <row r="1239" spans="1:37">
      <c r="A1239" s="45"/>
      <c r="B1239" s="44"/>
      <c r="C1239" s="44"/>
      <c r="D1239" s="44"/>
      <c r="E1239" s="44"/>
      <c r="F1239" s="38"/>
      <c r="G1239" s="38"/>
      <c r="H1239" s="38"/>
      <c r="I1239" s="59"/>
      <c r="J1239" s="26"/>
      <c r="K1239" s="26"/>
      <c r="L1239" s="45"/>
      <c r="M1239" s="38"/>
      <c r="N1239" s="38"/>
      <c r="O1239" s="85"/>
      <c r="P1239" s="72"/>
      <c r="Q1239" s="72"/>
      <c r="R1239" s="30"/>
      <c r="S1239" s="30"/>
      <c r="T1239" s="30"/>
      <c r="V1239" s="77"/>
      <c r="W1239" s="65"/>
      <c r="AE1239" s="41"/>
      <c r="AH1239" s="41"/>
      <c r="AI1239" s="41"/>
      <c r="AK1239" s="86"/>
    </row>
    <row r="1240" spans="1:37">
      <c r="A1240" s="45"/>
      <c r="B1240" s="44"/>
      <c r="C1240" s="44"/>
      <c r="D1240" s="44"/>
      <c r="E1240" s="44"/>
      <c r="F1240" s="38"/>
      <c r="G1240" s="38"/>
      <c r="H1240" s="38"/>
      <c r="I1240" s="59"/>
      <c r="J1240" s="26"/>
      <c r="K1240" s="26"/>
      <c r="L1240" s="45"/>
      <c r="M1240" s="38"/>
      <c r="N1240" s="38"/>
      <c r="O1240" s="85"/>
      <c r="P1240" s="72"/>
      <c r="Q1240" s="72"/>
      <c r="R1240" s="30"/>
      <c r="S1240" s="30"/>
      <c r="T1240" s="30"/>
      <c r="V1240" s="77"/>
      <c r="W1240" s="65"/>
      <c r="AE1240" s="41"/>
      <c r="AH1240" s="41"/>
      <c r="AI1240" s="41"/>
      <c r="AK1240" s="86"/>
    </row>
    <row r="1241" spans="1:37">
      <c r="A1241" s="45"/>
      <c r="B1241" s="44"/>
      <c r="C1241" s="44"/>
      <c r="D1241" s="44"/>
      <c r="E1241" s="44"/>
      <c r="F1241" s="38"/>
      <c r="G1241" s="38"/>
      <c r="H1241" s="38"/>
      <c r="I1241" s="59"/>
      <c r="J1241" s="26"/>
      <c r="K1241" s="26"/>
      <c r="L1241" s="45"/>
      <c r="M1241" s="38"/>
      <c r="N1241" s="38"/>
      <c r="O1241" s="85"/>
      <c r="P1241" s="72"/>
      <c r="Q1241" s="72"/>
      <c r="R1241" s="30"/>
      <c r="S1241" s="30"/>
      <c r="T1241" s="30"/>
      <c r="V1241" s="77"/>
      <c r="W1241" s="65"/>
      <c r="AE1241" s="41"/>
      <c r="AH1241" s="41"/>
      <c r="AI1241" s="41"/>
      <c r="AK1241" s="86"/>
    </row>
    <row r="1242" spans="1:37">
      <c r="A1242" s="45"/>
      <c r="B1242" s="44"/>
      <c r="C1242" s="44"/>
      <c r="D1242" s="44"/>
      <c r="E1242" s="44"/>
      <c r="F1242" s="38"/>
      <c r="G1242" s="38"/>
      <c r="H1242" s="38"/>
      <c r="I1242" s="59"/>
      <c r="J1242" s="26"/>
      <c r="K1242" s="26"/>
      <c r="L1242" s="45"/>
      <c r="M1242" s="38"/>
      <c r="N1242" s="38"/>
      <c r="O1242" s="85"/>
      <c r="P1242" s="72"/>
      <c r="Q1242" s="72"/>
      <c r="R1242" s="30"/>
      <c r="S1242" s="30"/>
      <c r="T1242" s="30"/>
      <c r="V1242" s="77"/>
      <c r="W1242" s="65"/>
      <c r="AE1242" s="41"/>
      <c r="AH1242" s="41"/>
      <c r="AI1242" s="41"/>
      <c r="AK1242" s="86"/>
    </row>
    <row r="1243" spans="1:37">
      <c r="A1243" s="45"/>
      <c r="B1243" s="44"/>
      <c r="C1243" s="44"/>
      <c r="D1243" s="44"/>
      <c r="E1243" s="44"/>
      <c r="F1243" s="38"/>
      <c r="G1243" s="38"/>
      <c r="H1243" s="38"/>
      <c r="I1243" s="59"/>
      <c r="J1243" s="26"/>
      <c r="K1243" s="26"/>
      <c r="L1243" s="45"/>
      <c r="M1243" s="38"/>
      <c r="N1243" s="38"/>
      <c r="O1243" s="85"/>
      <c r="P1243" s="72"/>
      <c r="Q1243" s="72"/>
      <c r="R1243" s="30"/>
      <c r="S1243" s="30"/>
      <c r="T1243" s="30"/>
      <c r="V1243" s="77"/>
      <c r="W1243" s="65"/>
      <c r="AE1243" s="41"/>
      <c r="AH1243" s="41"/>
      <c r="AI1243" s="41"/>
      <c r="AK1243" s="86"/>
    </row>
    <row r="1244" spans="1:37">
      <c r="A1244" s="45"/>
      <c r="B1244" s="44"/>
      <c r="C1244" s="44"/>
      <c r="D1244" s="44"/>
      <c r="E1244" s="44"/>
      <c r="F1244" s="38"/>
      <c r="G1244" s="38"/>
      <c r="H1244" s="38"/>
      <c r="I1244" s="59"/>
      <c r="J1244" s="26"/>
      <c r="K1244" s="26"/>
      <c r="L1244" s="45"/>
      <c r="M1244" s="38"/>
      <c r="N1244" s="38"/>
      <c r="O1244" s="85"/>
      <c r="P1244" s="72"/>
      <c r="Q1244" s="72"/>
      <c r="R1244" s="30"/>
      <c r="S1244" s="30"/>
      <c r="T1244" s="30"/>
      <c r="V1244" s="77"/>
      <c r="W1244" s="65"/>
      <c r="AE1244" s="41"/>
      <c r="AH1244" s="41"/>
      <c r="AI1244" s="41"/>
      <c r="AK1244" s="86"/>
    </row>
    <row r="1245" spans="1:37">
      <c r="A1245" s="45"/>
      <c r="B1245" s="44"/>
      <c r="C1245" s="44"/>
      <c r="D1245" s="44"/>
      <c r="E1245" s="44"/>
      <c r="F1245" s="38"/>
      <c r="G1245" s="38"/>
      <c r="H1245" s="38"/>
      <c r="I1245" s="59"/>
      <c r="J1245" s="26"/>
      <c r="K1245" s="26"/>
      <c r="L1245" s="45"/>
      <c r="M1245" s="38"/>
      <c r="N1245" s="38"/>
      <c r="O1245" s="85"/>
      <c r="P1245" s="72"/>
      <c r="Q1245" s="72"/>
      <c r="R1245" s="30"/>
      <c r="S1245" s="30"/>
      <c r="T1245" s="30"/>
      <c r="V1245" s="77"/>
      <c r="W1245" s="65"/>
      <c r="AE1245" s="41"/>
      <c r="AH1245" s="41"/>
      <c r="AI1245" s="41"/>
      <c r="AK1245" s="86"/>
    </row>
    <row r="1246" spans="1:37">
      <c r="A1246" s="45"/>
      <c r="B1246" s="44"/>
      <c r="C1246" s="44"/>
      <c r="D1246" s="44"/>
      <c r="E1246" s="44"/>
      <c r="F1246" s="38"/>
      <c r="G1246" s="38"/>
      <c r="H1246" s="38"/>
      <c r="I1246" s="59"/>
      <c r="J1246" s="26"/>
      <c r="K1246" s="26"/>
      <c r="L1246" s="45"/>
      <c r="M1246" s="38"/>
      <c r="N1246" s="38"/>
      <c r="O1246" s="85"/>
      <c r="P1246" s="72"/>
      <c r="Q1246" s="72"/>
      <c r="R1246" s="30"/>
      <c r="S1246" s="30"/>
      <c r="T1246" s="30"/>
      <c r="V1246" s="77"/>
      <c r="W1246" s="65"/>
      <c r="AE1246" s="41"/>
      <c r="AH1246" s="41"/>
      <c r="AI1246" s="41"/>
      <c r="AK1246" s="86"/>
    </row>
    <row r="1247" spans="1:37">
      <c r="A1247" s="45"/>
      <c r="B1247" s="44"/>
      <c r="C1247" s="44"/>
      <c r="D1247" s="44"/>
      <c r="E1247" s="44"/>
      <c r="F1247" s="38"/>
      <c r="G1247" s="38"/>
      <c r="H1247" s="38"/>
      <c r="I1247" s="59"/>
      <c r="J1247" s="26"/>
      <c r="K1247" s="26"/>
      <c r="L1247" s="45"/>
      <c r="M1247" s="38"/>
      <c r="N1247" s="38"/>
      <c r="O1247" s="85"/>
      <c r="P1247" s="72"/>
      <c r="Q1247" s="72"/>
      <c r="R1247" s="30"/>
      <c r="S1247" s="30"/>
      <c r="T1247" s="30"/>
      <c r="V1247" s="77"/>
      <c r="W1247" s="65"/>
      <c r="AE1247" s="41"/>
      <c r="AH1247" s="41"/>
      <c r="AI1247" s="41"/>
      <c r="AK1247" s="86"/>
    </row>
    <row r="1248" spans="1:37">
      <c r="A1248" s="45"/>
      <c r="B1248" s="44"/>
      <c r="C1248" s="44"/>
      <c r="D1248" s="44"/>
      <c r="E1248" s="44"/>
      <c r="F1248" s="38"/>
      <c r="G1248" s="38"/>
      <c r="H1248" s="38"/>
      <c r="I1248" s="59"/>
      <c r="J1248" s="26"/>
      <c r="K1248" s="26"/>
      <c r="L1248" s="45"/>
      <c r="M1248" s="38"/>
      <c r="N1248" s="38"/>
      <c r="O1248" s="85"/>
      <c r="P1248" s="72"/>
      <c r="Q1248" s="72"/>
      <c r="R1248" s="30"/>
      <c r="S1248" s="30"/>
      <c r="T1248" s="30"/>
      <c r="V1248" s="77"/>
      <c r="W1248" s="65"/>
      <c r="AE1248" s="41"/>
      <c r="AH1248" s="41"/>
      <c r="AI1248" s="41"/>
      <c r="AK1248" s="86"/>
    </row>
    <row r="1249" spans="1:40">
      <c r="A1249" s="45"/>
      <c r="B1249" s="44"/>
      <c r="C1249" s="44"/>
      <c r="D1249" s="44"/>
      <c r="E1249" s="44"/>
      <c r="F1249" s="38"/>
      <c r="G1249" s="38"/>
      <c r="H1249" s="38"/>
      <c r="I1249" s="59"/>
      <c r="J1249" s="26"/>
      <c r="K1249" s="26"/>
      <c r="L1249" s="45"/>
      <c r="M1249" s="38"/>
      <c r="N1249" s="38"/>
      <c r="O1249" s="85"/>
      <c r="P1249" s="72"/>
      <c r="Q1249" s="72"/>
      <c r="R1249" s="30"/>
      <c r="S1249" s="30"/>
      <c r="T1249" s="30"/>
      <c r="V1249" s="77"/>
      <c r="W1249" s="65"/>
      <c r="AE1249" s="41"/>
      <c r="AH1249" s="41"/>
      <c r="AI1249" s="41"/>
      <c r="AK1249" s="86"/>
    </row>
    <row r="1250" spans="1:40">
      <c r="A1250" s="45"/>
      <c r="B1250" s="44"/>
      <c r="C1250" s="44"/>
      <c r="D1250" s="44"/>
      <c r="E1250" s="44"/>
      <c r="F1250" s="38"/>
      <c r="G1250" s="38"/>
      <c r="H1250" s="38"/>
      <c r="I1250" s="59"/>
      <c r="J1250" s="26"/>
      <c r="K1250" s="26"/>
      <c r="L1250" s="45"/>
      <c r="M1250" s="38"/>
      <c r="N1250" s="38"/>
      <c r="O1250" s="85"/>
      <c r="P1250" s="72"/>
      <c r="Q1250" s="72"/>
      <c r="R1250" s="30"/>
      <c r="S1250" s="30"/>
      <c r="T1250" s="30"/>
      <c r="V1250" s="77"/>
      <c r="W1250" s="65"/>
      <c r="AE1250" s="41"/>
      <c r="AH1250" s="41"/>
      <c r="AI1250" s="41"/>
      <c r="AK1250" s="86"/>
    </row>
    <row r="1251" spans="1:40">
      <c r="A1251" s="45"/>
      <c r="B1251" s="44"/>
      <c r="C1251" s="44"/>
      <c r="D1251" s="44"/>
      <c r="E1251" s="44"/>
      <c r="F1251" s="38"/>
      <c r="G1251" s="38"/>
      <c r="H1251" s="38"/>
      <c r="I1251" s="59"/>
      <c r="J1251" s="26"/>
      <c r="K1251" s="26"/>
      <c r="L1251" s="45"/>
      <c r="M1251" s="38"/>
      <c r="N1251" s="38"/>
      <c r="O1251" s="85"/>
      <c r="P1251" s="72"/>
      <c r="Q1251" s="72"/>
      <c r="R1251" s="30"/>
      <c r="S1251" s="30"/>
      <c r="T1251" s="30"/>
      <c r="V1251" s="77"/>
      <c r="W1251" s="65"/>
      <c r="AE1251" s="41"/>
      <c r="AH1251" s="41"/>
      <c r="AI1251" s="41"/>
      <c r="AK1251" s="86"/>
    </row>
    <row r="1252" spans="1:40">
      <c r="A1252" s="45"/>
      <c r="B1252" s="44"/>
      <c r="C1252" s="44"/>
      <c r="D1252" s="44"/>
      <c r="E1252" s="44"/>
      <c r="F1252" s="38"/>
      <c r="G1252" s="38"/>
      <c r="H1252" s="38"/>
      <c r="I1252" s="59"/>
      <c r="J1252" s="26"/>
      <c r="K1252" s="26"/>
      <c r="L1252" s="45"/>
      <c r="M1252" s="38"/>
      <c r="N1252" s="38"/>
      <c r="O1252" s="85"/>
      <c r="P1252" s="72"/>
      <c r="Q1252" s="72"/>
      <c r="R1252" s="30"/>
      <c r="S1252" s="30"/>
      <c r="T1252" s="30"/>
      <c r="V1252" s="77"/>
      <c r="W1252" s="65"/>
      <c r="AE1252" s="41"/>
      <c r="AH1252" s="41"/>
      <c r="AI1252" s="41"/>
      <c r="AK1252" s="86"/>
    </row>
    <row r="1253" spans="1:40">
      <c r="A1253" s="45"/>
      <c r="B1253" s="44"/>
      <c r="C1253" s="44"/>
      <c r="D1253" s="44"/>
      <c r="E1253" s="44"/>
      <c r="F1253" s="38"/>
      <c r="G1253" s="38"/>
      <c r="H1253" s="38"/>
      <c r="I1253" s="59"/>
      <c r="J1253" s="26"/>
      <c r="K1253" s="26"/>
      <c r="L1253" s="45"/>
      <c r="M1253" s="38"/>
      <c r="N1253" s="38"/>
      <c r="O1253" s="85"/>
      <c r="P1253" s="72"/>
      <c r="Q1253" s="72"/>
      <c r="R1253" s="30"/>
      <c r="S1253" s="30"/>
      <c r="T1253" s="30"/>
      <c r="V1253" s="77"/>
      <c r="W1253" s="65"/>
      <c r="AE1253" s="41"/>
      <c r="AH1253" s="41"/>
      <c r="AI1253" s="41"/>
      <c r="AK1253" s="86"/>
    </row>
    <row r="1254" spans="1:40">
      <c r="A1254" s="45"/>
      <c r="B1254" s="44"/>
      <c r="C1254" s="44"/>
      <c r="D1254" s="44"/>
      <c r="E1254" s="44"/>
      <c r="F1254" s="38"/>
      <c r="G1254" s="38"/>
      <c r="H1254" s="38"/>
      <c r="I1254" s="59"/>
      <c r="J1254" s="26"/>
      <c r="K1254" s="26"/>
      <c r="L1254" s="45"/>
      <c r="M1254" s="38"/>
      <c r="N1254" s="38"/>
      <c r="O1254" s="85"/>
      <c r="P1254" s="72"/>
      <c r="Q1254" s="72"/>
      <c r="R1254" s="30"/>
      <c r="S1254" s="30"/>
      <c r="T1254" s="30"/>
      <c r="V1254" s="77"/>
      <c r="W1254" s="65"/>
      <c r="AE1254" s="41"/>
      <c r="AH1254" s="41"/>
      <c r="AI1254" s="41"/>
      <c r="AK1254" s="86"/>
    </row>
    <row r="1255" spans="1:40">
      <c r="A1255" s="45"/>
      <c r="B1255" s="44"/>
      <c r="C1255" s="44"/>
      <c r="D1255" s="44"/>
      <c r="E1255" s="44"/>
      <c r="F1255" s="38"/>
      <c r="G1255" s="38"/>
      <c r="H1255" s="38"/>
      <c r="I1255" s="59"/>
      <c r="J1255" s="26"/>
      <c r="K1255" s="26"/>
      <c r="L1255" s="45"/>
      <c r="M1255" s="38"/>
      <c r="N1255" s="38"/>
      <c r="O1255" s="85"/>
      <c r="P1255" s="72"/>
      <c r="Q1255" s="72"/>
      <c r="R1255" s="30"/>
      <c r="S1255" s="30"/>
      <c r="T1255" s="30"/>
      <c r="V1255" s="77"/>
      <c r="W1255" s="65"/>
      <c r="AE1255" s="41"/>
      <c r="AH1255" s="41"/>
      <c r="AI1255" s="41"/>
      <c r="AK1255" s="86"/>
    </row>
    <row r="1256" spans="1:40">
      <c r="A1256" s="45"/>
      <c r="B1256" s="44"/>
      <c r="C1256" s="44"/>
      <c r="D1256" s="44"/>
      <c r="E1256" s="44"/>
      <c r="F1256" s="38"/>
      <c r="G1256" s="38"/>
      <c r="H1256" s="38"/>
      <c r="I1256" s="59"/>
      <c r="J1256" s="26"/>
      <c r="K1256" s="26"/>
      <c r="L1256" s="45"/>
      <c r="M1256" s="38"/>
      <c r="N1256" s="38"/>
      <c r="O1256" s="85"/>
      <c r="P1256" s="72"/>
      <c r="Q1256" s="72"/>
      <c r="R1256" s="30"/>
      <c r="S1256" s="30"/>
      <c r="T1256" s="30"/>
      <c r="V1256" s="77"/>
      <c r="W1256" s="65"/>
      <c r="AE1256" s="41"/>
      <c r="AH1256" s="41"/>
      <c r="AI1256" s="41"/>
      <c r="AK1256" s="86"/>
    </row>
    <row r="1257" spans="1:40">
      <c r="A1257" s="45"/>
      <c r="B1257" s="44"/>
      <c r="C1257" s="44"/>
      <c r="D1257" s="44"/>
      <c r="E1257" s="44"/>
      <c r="F1257" s="38"/>
      <c r="G1257" s="38"/>
      <c r="H1257" s="38"/>
      <c r="I1257" s="59"/>
      <c r="J1257" s="26"/>
      <c r="K1257" s="26"/>
      <c r="L1257" s="45"/>
      <c r="M1257" s="38"/>
      <c r="N1257" s="38"/>
      <c r="O1257" s="85"/>
      <c r="P1257" s="72"/>
      <c r="Q1257" s="72"/>
      <c r="R1257" s="30"/>
      <c r="S1257" s="30"/>
      <c r="T1257" s="30"/>
      <c r="V1257" s="77"/>
      <c r="W1257" s="65"/>
      <c r="AE1257" s="41"/>
      <c r="AH1257" s="41"/>
      <c r="AI1257" s="41"/>
      <c r="AK1257" s="86"/>
    </row>
    <row r="1258" spans="1:40">
      <c r="A1258" s="45"/>
      <c r="B1258" s="44"/>
      <c r="C1258" s="44"/>
      <c r="D1258" s="44"/>
      <c r="E1258" s="44"/>
      <c r="F1258" s="38"/>
      <c r="G1258" s="38"/>
      <c r="H1258" s="38"/>
      <c r="I1258" s="59"/>
      <c r="J1258" s="26"/>
      <c r="K1258" s="26"/>
      <c r="L1258" s="45"/>
      <c r="M1258" s="38"/>
      <c r="N1258" s="38"/>
      <c r="O1258" s="85"/>
      <c r="P1258" s="72"/>
      <c r="Q1258" s="72"/>
      <c r="R1258" s="30"/>
      <c r="S1258" s="30"/>
      <c r="T1258" s="30"/>
      <c r="V1258" s="77"/>
      <c r="W1258" s="65"/>
      <c r="AE1258" s="41"/>
      <c r="AH1258" s="41"/>
      <c r="AI1258" s="41"/>
      <c r="AK1258" s="86"/>
    </row>
    <row r="1259" spans="1:40">
      <c r="A1259" s="45"/>
      <c r="B1259" s="44"/>
      <c r="C1259" s="44"/>
      <c r="D1259" s="44"/>
      <c r="E1259" s="44"/>
      <c r="F1259" s="38"/>
      <c r="G1259" s="38"/>
      <c r="H1259" s="38"/>
      <c r="I1259" s="59"/>
      <c r="J1259" s="26"/>
      <c r="K1259" s="26"/>
      <c r="L1259" s="45"/>
      <c r="M1259" s="38"/>
      <c r="N1259" s="38"/>
      <c r="O1259" s="85"/>
      <c r="P1259" s="72"/>
      <c r="Q1259" s="72"/>
      <c r="R1259" s="30"/>
      <c r="S1259" s="30"/>
      <c r="T1259" s="30"/>
      <c r="V1259" s="77"/>
      <c r="W1259" s="65"/>
      <c r="AE1259" s="41"/>
      <c r="AH1259" s="41"/>
      <c r="AI1259" s="41"/>
      <c r="AK1259" s="86"/>
    </row>
    <row r="1260" spans="1:40">
      <c r="A1260" s="45"/>
      <c r="B1260" s="44"/>
      <c r="C1260" s="44"/>
      <c r="D1260" s="44"/>
      <c r="E1260" s="44"/>
      <c r="F1260" s="38"/>
      <c r="G1260" s="38"/>
      <c r="H1260" s="38"/>
      <c r="I1260" s="59"/>
      <c r="J1260" s="26"/>
      <c r="K1260" s="26"/>
      <c r="L1260" s="45"/>
      <c r="M1260" s="38"/>
      <c r="N1260" s="38"/>
      <c r="O1260" s="85"/>
      <c r="P1260" s="72"/>
      <c r="Q1260" s="72"/>
      <c r="R1260" s="30"/>
      <c r="S1260" s="30"/>
      <c r="T1260" s="30"/>
      <c r="V1260" s="77"/>
      <c r="W1260" s="65"/>
      <c r="AE1260" s="41"/>
      <c r="AH1260" s="41"/>
      <c r="AI1260" s="41"/>
      <c r="AK1260" s="86"/>
    </row>
    <row r="1261" spans="1:40">
      <c r="A1261" s="45"/>
      <c r="B1261" s="44"/>
      <c r="C1261" s="44"/>
      <c r="D1261" s="44"/>
      <c r="E1261" s="44"/>
      <c r="F1261" s="38"/>
      <c r="G1261" s="38"/>
      <c r="H1261" s="38"/>
      <c r="I1261" s="59"/>
      <c r="J1261" s="26"/>
      <c r="K1261" s="26"/>
      <c r="L1261" s="45"/>
      <c r="M1261" s="38"/>
      <c r="N1261" s="38"/>
      <c r="O1261" s="85"/>
      <c r="P1261" s="72"/>
      <c r="Q1261" s="72"/>
      <c r="R1261" s="30"/>
      <c r="S1261" s="30"/>
      <c r="T1261" s="30"/>
      <c r="V1261" s="77"/>
      <c r="W1261" s="65"/>
      <c r="AE1261" s="41"/>
      <c r="AH1261" s="41"/>
      <c r="AI1261" s="41"/>
      <c r="AK1261" s="86"/>
    </row>
    <row r="1262" spans="1:40">
      <c r="A1262" s="45"/>
      <c r="B1262" s="44"/>
      <c r="C1262" s="44"/>
      <c r="D1262" s="44"/>
      <c r="E1262" s="44"/>
      <c r="F1262" s="38"/>
      <c r="G1262" s="38"/>
      <c r="H1262" s="38"/>
      <c r="I1262" s="59"/>
      <c r="J1262" s="26"/>
      <c r="K1262" s="26"/>
      <c r="L1262" s="45"/>
      <c r="M1262" s="38"/>
      <c r="N1262" s="38"/>
      <c r="O1262" s="85"/>
      <c r="P1262" s="72"/>
      <c r="Q1262" s="72"/>
      <c r="R1262" s="30"/>
      <c r="S1262" s="30"/>
      <c r="T1262" s="30"/>
      <c r="V1262" s="77"/>
      <c r="W1262" s="65"/>
      <c r="AE1262" s="41"/>
      <c r="AH1262" s="41"/>
      <c r="AI1262" s="41"/>
      <c r="AK1262" s="86"/>
      <c r="AN1262" s="70"/>
    </row>
    <row r="1263" spans="1:40">
      <c r="A1263" s="45"/>
      <c r="B1263" s="44"/>
      <c r="C1263" s="44"/>
      <c r="D1263" s="44"/>
      <c r="E1263" s="44"/>
      <c r="F1263" s="38"/>
      <c r="G1263" s="38"/>
      <c r="H1263" s="38"/>
      <c r="I1263" s="59"/>
      <c r="J1263" s="26"/>
      <c r="K1263" s="26"/>
      <c r="L1263" s="45"/>
      <c r="M1263" s="38"/>
      <c r="N1263" s="38"/>
      <c r="O1263" s="85"/>
      <c r="P1263" s="72"/>
      <c r="Q1263" s="72"/>
      <c r="R1263" s="30"/>
      <c r="S1263" s="30"/>
      <c r="T1263" s="30"/>
      <c r="V1263" s="77"/>
      <c r="W1263" s="65"/>
      <c r="AE1263" s="41"/>
      <c r="AH1263" s="41"/>
      <c r="AI1263" s="41"/>
      <c r="AJ1263" s="81"/>
      <c r="AK1263" s="86"/>
      <c r="AN1263" s="70"/>
    </row>
    <row r="1264" spans="1:40">
      <c r="A1264" s="45"/>
      <c r="B1264" s="44"/>
      <c r="C1264" s="44"/>
      <c r="D1264" s="44"/>
      <c r="E1264" s="44"/>
      <c r="F1264" s="38"/>
      <c r="G1264" s="38"/>
      <c r="H1264" s="38"/>
      <c r="I1264" s="59"/>
      <c r="J1264" s="26"/>
      <c r="K1264" s="26"/>
      <c r="L1264" s="45"/>
      <c r="M1264" s="38"/>
      <c r="N1264" s="38"/>
      <c r="O1264" s="85"/>
      <c r="P1264" s="72"/>
      <c r="Q1264" s="72"/>
      <c r="R1264" s="30"/>
      <c r="S1264" s="30"/>
      <c r="T1264" s="30"/>
      <c r="V1264" s="77"/>
      <c r="W1264" s="65"/>
      <c r="AE1264" s="41"/>
      <c r="AH1264" s="41"/>
      <c r="AI1264" s="41"/>
      <c r="AJ1264" s="81"/>
      <c r="AK1264" s="86"/>
      <c r="AN1264" s="70"/>
    </row>
    <row r="1265" spans="1:37">
      <c r="A1265" s="45"/>
      <c r="B1265" s="44"/>
      <c r="C1265" s="44"/>
      <c r="D1265" s="44"/>
      <c r="E1265" s="44"/>
      <c r="F1265" s="38"/>
      <c r="G1265" s="38"/>
      <c r="H1265" s="38"/>
      <c r="I1265" s="59"/>
      <c r="J1265" s="26"/>
      <c r="K1265" s="26"/>
      <c r="L1265" s="45"/>
      <c r="M1265" s="38"/>
      <c r="N1265" s="38"/>
      <c r="O1265" s="85"/>
      <c r="P1265" s="72"/>
      <c r="Q1265" s="72"/>
      <c r="R1265" s="30"/>
      <c r="S1265" s="30"/>
      <c r="T1265" s="30"/>
      <c r="V1265" s="77"/>
      <c r="W1265" s="65"/>
      <c r="AE1265" s="41"/>
      <c r="AH1265" s="41"/>
      <c r="AI1265" s="41"/>
      <c r="AK1265" s="86"/>
    </row>
    <row r="1266" spans="1:37">
      <c r="A1266" s="45"/>
      <c r="B1266" s="44"/>
      <c r="C1266" s="44"/>
      <c r="D1266" s="44"/>
      <c r="E1266" s="44"/>
      <c r="F1266" s="38"/>
      <c r="G1266" s="38"/>
      <c r="H1266" s="38"/>
      <c r="I1266" s="59"/>
      <c r="J1266" s="26"/>
      <c r="K1266" s="26"/>
      <c r="L1266" s="45"/>
      <c r="M1266" s="38"/>
      <c r="N1266" s="38"/>
      <c r="O1266" s="85"/>
      <c r="P1266" s="72"/>
      <c r="Q1266" s="72"/>
      <c r="R1266" s="30"/>
      <c r="S1266" s="30"/>
      <c r="T1266" s="30"/>
      <c r="V1266" s="77"/>
      <c r="W1266" s="65"/>
      <c r="AE1266" s="41"/>
      <c r="AH1266" s="41"/>
      <c r="AI1266" s="41"/>
      <c r="AK1266" s="86"/>
    </row>
    <row r="1267" spans="1:37">
      <c r="A1267" s="45"/>
      <c r="B1267" s="44"/>
      <c r="C1267" s="44"/>
      <c r="D1267" s="44"/>
      <c r="E1267" s="44"/>
      <c r="F1267" s="38"/>
      <c r="G1267" s="38"/>
      <c r="H1267" s="38"/>
      <c r="I1267" s="59"/>
      <c r="J1267" s="26"/>
      <c r="K1267" s="26"/>
      <c r="L1267" s="45"/>
      <c r="M1267" s="38"/>
      <c r="N1267" s="38"/>
      <c r="O1267" s="85"/>
      <c r="P1267" s="72"/>
      <c r="Q1267" s="72"/>
      <c r="R1267" s="30"/>
      <c r="S1267" s="30"/>
      <c r="T1267" s="30"/>
      <c r="V1267" s="77"/>
      <c r="W1267" s="65"/>
      <c r="AE1267" s="41"/>
      <c r="AH1267" s="41"/>
      <c r="AI1267" s="41"/>
      <c r="AK1267" s="86"/>
    </row>
    <row r="1268" spans="1:37">
      <c r="A1268" s="45"/>
      <c r="B1268" s="44"/>
      <c r="C1268" s="44"/>
      <c r="D1268" s="44"/>
      <c r="E1268" s="44"/>
      <c r="F1268" s="38"/>
      <c r="G1268" s="38"/>
      <c r="H1268" s="38"/>
      <c r="I1268" s="59"/>
      <c r="J1268" s="26"/>
      <c r="K1268" s="26"/>
      <c r="L1268" s="45"/>
      <c r="M1268" s="38"/>
      <c r="N1268" s="38"/>
      <c r="O1268" s="85"/>
      <c r="P1268" s="72"/>
      <c r="Q1268" s="72"/>
      <c r="R1268" s="30"/>
      <c r="S1268" s="30"/>
      <c r="T1268" s="30"/>
      <c r="V1268" s="77"/>
      <c r="W1268" s="65"/>
      <c r="AE1268" s="41"/>
      <c r="AH1268" s="41"/>
      <c r="AI1268" s="41"/>
      <c r="AK1268" s="86"/>
    </row>
    <row r="1269" spans="1:37">
      <c r="A1269" s="45"/>
      <c r="B1269" s="44"/>
      <c r="C1269" s="44"/>
      <c r="D1269" s="44"/>
      <c r="E1269" s="44"/>
      <c r="F1269" s="38"/>
      <c r="G1269" s="38"/>
      <c r="H1269" s="38"/>
      <c r="I1269" s="59"/>
      <c r="J1269" s="26"/>
      <c r="K1269" s="26"/>
      <c r="L1269" s="45"/>
      <c r="M1269" s="38"/>
      <c r="N1269" s="38"/>
      <c r="O1269" s="85"/>
      <c r="P1269" s="72"/>
      <c r="Q1269" s="72"/>
      <c r="R1269" s="30"/>
      <c r="S1269" s="30"/>
      <c r="T1269" s="30"/>
      <c r="V1269" s="77"/>
      <c r="W1269" s="65"/>
      <c r="AE1269" s="41"/>
      <c r="AH1269" s="41"/>
      <c r="AI1269" s="41"/>
      <c r="AK1269" s="86"/>
    </row>
    <row r="1270" spans="1:37">
      <c r="A1270" s="45"/>
      <c r="B1270" s="44"/>
      <c r="C1270" s="44"/>
      <c r="D1270" s="44"/>
      <c r="E1270" s="44"/>
      <c r="F1270" s="38"/>
      <c r="G1270" s="38"/>
      <c r="H1270" s="38"/>
      <c r="I1270" s="59"/>
      <c r="J1270" s="26"/>
      <c r="K1270" s="26"/>
      <c r="L1270" s="45"/>
      <c r="M1270" s="38"/>
      <c r="N1270" s="38"/>
      <c r="O1270" s="85"/>
      <c r="P1270" s="72"/>
      <c r="Q1270" s="72"/>
      <c r="R1270" s="30"/>
      <c r="S1270" s="30"/>
      <c r="T1270" s="30"/>
      <c r="V1270" s="77"/>
      <c r="W1270" s="65"/>
      <c r="AE1270" s="41"/>
      <c r="AH1270" s="41"/>
      <c r="AI1270" s="41"/>
      <c r="AK1270" s="86"/>
    </row>
    <row r="1271" spans="1:37">
      <c r="A1271" s="45"/>
      <c r="B1271" s="44"/>
      <c r="C1271" s="44"/>
      <c r="D1271" s="44"/>
      <c r="E1271" s="44"/>
      <c r="F1271" s="38"/>
      <c r="G1271" s="38"/>
      <c r="H1271" s="38"/>
      <c r="I1271" s="59"/>
      <c r="J1271" s="26"/>
      <c r="K1271" s="26"/>
      <c r="L1271" s="45"/>
      <c r="M1271" s="38"/>
      <c r="N1271" s="38"/>
      <c r="O1271" s="85"/>
      <c r="P1271" s="72"/>
      <c r="Q1271" s="72"/>
      <c r="R1271" s="30"/>
      <c r="S1271" s="30"/>
      <c r="T1271" s="30"/>
      <c r="V1271" s="77"/>
      <c r="W1271" s="65"/>
      <c r="AE1271" s="41"/>
      <c r="AH1271" s="41"/>
      <c r="AI1271" s="41"/>
      <c r="AK1271" s="86"/>
    </row>
    <row r="1272" spans="1:37">
      <c r="A1272" s="45"/>
      <c r="B1272" s="44"/>
      <c r="C1272" s="44"/>
      <c r="D1272" s="44"/>
      <c r="E1272" s="44"/>
      <c r="F1272" s="38"/>
      <c r="G1272" s="38"/>
      <c r="H1272" s="38"/>
      <c r="I1272" s="59"/>
      <c r="J1272" s="26"/>
      <c r="K1272" s="26"/>
      <c r="L1272" s="45"/>
      <c r="M1272" s="38"/>
      <c r="N1272" s="38"/>
      <c r="O1272" s="85"/>
      <c r="P1272" s="72"/>
      <c r="Q1272" s="72"/>
      <c r="R1272" s="30"/>
      <c r="S1272" s="30"/>
      <c r="T1272" s="30"/>
      <c r="V1272" s="77"/>
      <c r="W1272" s="65"/>
      <c r="AE1272" s="41"/>
      <c r="AH1272" s="41"/>
      <c r="AI1272" s="41"/>
      <c r="AK1272" s="86"/>
    </row>
    <row r="1273" spans="1:37">
      <c r="A1273" s="45"/>
      <c r="B1273" s="44"/>
      <c r="C1273" s="44"/>
      <c r="D1273" s="44"/>
      <c r="E1273" s="44"/>
      <c r="F1273" s="38"/>
      <c r="G1273" s="38"/>
      <c r="H1273" s="38"/>
      <c r="I1273" s="59"/>
      <c r="J1273" s="26"/>
      <c r="K1273" s="26"/>
      <c r="L1273" s="45"/>
      <c r="M1273" s="38"/>
      <c r="N1273" s="38"/>
      <c r="O1273" s="85"/>
      <c r="P1273" s="72"/>
      <c r="Q1273" s="72"/>
      <c r="R1273" s="30"/>
      <c r="S1273" s="30"/>
      <c r="T1273" s="30"/>
      <c r="V1273" s="77"/>
      <c r="W1273" s="65"/>
      <c r="AE1273" s="41"/>
      <c r="AH1273" s="41"/>
      <c r="AI1273" s="41"/>
      <c r="AK1273" s="86"/>
    </row>
    <row r="1274" spans="1:37">
      <c r="A1274" s="45"/>
      <c r="B1274" s="44"/>
      <c r="C1274" s="44"/>
      <c r="D1274" s="44"/>
      <c r="E1274" s="44"/>
      <c r="F1274" s="38"/>
      <c r="G1274" s="38"/>
      <c r="H1274" s="38"/>
      <c r="I1274" s="59"/>
      <c r="J1274" s="26"/>
      <c r="K1274" s="26"/>
      <c r="L1274" s="45"/>
      <c r="M1274" s="38"/>
      <c r="N1274" s="38"/>
      <c r="O1274" s="85"/>
      <c r="P1274" s="72"/>
      <c r="Q1274" s="72"/>
      <c r="R1274" s="30"/>
      <c r="S1274" s="30"/>
      <c r="T1274" s="30"/>
      <c r="V1274" s="77"/>
      <c r="W1274" s="65"/>
      <c r="AE1274" s="41"/>
      <c r="AH1274" s="41"/>
      <c r="AI1274" s="41"/>
      <c r="AK1274" s="86"/>
    </row>
    <row r="1275" spans="1:37">
      <c r="A1275" s="45"/>
      <c r="B1275" s="44"/>
      <c r="C1275" s="44"/>
      <c r="D1275" s="44"/>
      <c r="E1275" s="44"/>
      <c r="F1275" s="38"/>
      <c r="G1275" s="38"/>
      <c r="H1275" s="38"/>
      <c r="I1275" s="59"/>
      <c r="J1275" s="26"/>
      <c r="K1275" s="26"/>
      <c r="L1275" s="45"/>
      <c r="M1275" s="38"/>
      <c r="N1275" s="38"/>
      <c r="O1275" s="85"/>
      <c r="P1275" s="72"/>
      <c r="Q1275" s="72"/>
      <c r="R1275" s="30"/>
      <c r="S1275" s="30"/>
      <c r="T1275" s="30"/>
      <c r="V1275" s="77"/>
      <c r="W1275" s="65"/>
      <c r="AE1275" s="41"/>
      <c r="AH1275" s="41"/>
      <c r="AI1275" s="41"/>
      <c r="AK1275" s="86"/>
    </row>
    <row r="1276" spans="1:37">
      <c r="A1276" s="45"/>
      <c r="B1276" s="44"/>
      <c r="C1276" s="44"/>
      <c r="D1276" s="44"/>
      <c r="E1276" s="44"/>
      <c r="F1276" s="38"/>
      <c r="G1276" s="38"/>
      <c r="H1276" s="38"/>
      <c r="I1276" s="59"/>
      <c r="J1276" s="26"/>
      <c r="K1276" s="26"/>
      <c r="L1276" s="45"/>
      <c r="M1276" s="38"/>
      <c r="N1276" s="38"/>
      <c r="O1276" s="85"/>
      <c r="P1276" s="72"/>
      <c r="Q1276" s="72"/>
      <c r="R1276" s="30"/>
      <c r="S1276" s="30"/>
      <c r="T1276" s="30"/>
      <c r="V1276" s="77"/>
      <c r="W1276" s="65"/>
      <c r="AE1276" s="41"/>
      <c r="AH1276" s="41"/>
      <c r="AI1276" s="41"/>
      <c r="AK1276" s="86"/>
    </row>
    <row r="1277" spans="1:37">
      <c r="A1277" s="45"/>
      <c r="B1277" s="44"/>
      <c r="C1277" s="44"/>
      <c r="D1277" s="44"/>
      <c r="E1277" s="44"/>
      <c r="F1277" s="38"/>
      <c r="G1277" s="38"/>
      <c r="H1277" s="38"/>
      <c r="I1277" s="59"/>
      <c r="J1277" s="26"/>
      <c r="K1277" s="26"/>
      <c r="L1277" s="45"/>
      <c r="M1277" s="38"/>
      <c r="N1277" s="38"/>
      <c r="O1277" s="85"/>
      <c r="P1277" s="72"/>
      <c r="Q1277" s="72"/>
      <c r="R1277" s="30"/>
      <c r="S1277" s="30"/>
      <c r="T1277" s="30"/>
      <c r="V1277" s="77"/>
      <c r="W1277" s="65"/>
      <c r="AE1277" s="41"/>
      <c r="AH1277" s="41"/>
      <c r="AI1277" s="41"/>
      <c r="AK1277" s="86"/>
    </row>
    <row r="1278" spans="1:37">
      <c r="A1278" s="45"/>
      <c r="B1278" s="44"/>
      <c r="C1278" s="44"/>
      <c r="D1278" s="44"/>
      <c r="E1278" s="44"/>
      <c r="F1278" s="38"/>
      <c r="G1278" s="38"/>
      <c r="H1278" s="38"/>
      <c r="I1278" s="59"/>
      <c r="J1278" s="26"/>
      <c r="K1278" s="26"/>
      <c r="L1278" s="45"/>
      <c r="M1278" s="38"/>
      <c r="N1278" s="38"/>
      <c r="O1278" s="85"/>
      <c r="P1278" s="72"/>
      <c r="Q1278" s="72"/>
      <c r="R1278" s="30"/>
      <c r="S1278" s="30"/>
      <c r="T1278" s="30"/>
      <c r="V1278" s="77"/>
      <c r="W1278" s="65"/>
      <c r="AE1278" s="41"/>
      <c r="AH1278" s="41"/>
      <c r="AI1278" s="41"/>
      <c r="AK1278" s="86"/>
    </row>
    <row r="1279" spans="1:37">
      <c r="A1279" s="45"/>
      <c r="B1279" s="44"/>
      <c r="C1279" s="44"/>
      <c r="D1279" s="44"/>
      <c r="E1279" s="44"/>
      <c r="F1279" s="38"/>
      <c r="G1279" s="38"/>
      <c r="H1279" s="38"/>
      <c r="I1279" s="59"/>
      <c r="J1279" s="26"/>
      <c r="K1279" s="26"/>
      <c r="L1279" s="45"/>
      <c r="M1279" s="38"/>
      <c r="N1279" s="38"/>
      <c r="O1279" s="85"/>
      <c r="P1279" s="72"/>
      <c r="Q1279" s="72"/>
      <c r="R1279" s="30"/>
      <c r="S1279" s="30"/>
      <c r="T1279" s="30"/>
      <c r="V1279" s="77"/>
      <c r="W1279" s="65"/>
      <c r="AE1279" s="41"/>
      <c r="AH1279" s="41"/>
      <c r="AI1279" s="41"/>
      <c r="AK1279" s="86"/>
    </row>
    <row r="1280" spans="1:37">
      <c r="A1280" s="45"/>
      <c r="B1280" s="44"/>
      <c r="C1280" s="44"/>
      <c r="D1280" s="44"/>
      <c r="E1280" s="44"/>
      <c r="F1280" s="38"/>
      <c r="G1280" s="38"/>
      <c r="H1280" s="38"/>
      <c r="I1280" s="59"/>
      <c r="J1280" s="26"/>
      <c r="K1280" s="26"/>
      <c r="L1280" s="45"/>
      <c r="M1280" s="38"/>
      <c r="N1280" s="38"/>
      <c r="O1280" s="85"/>
      <c r="P1280" s="72"/>
      <c r="Q1280" s="72"/>
      <c r="R1280" s="30"/>
      <c r="S1280" s="30"/>
      <c r="T1280" s="30"/>
      <c r="V1280" s="77"/>
      <c r="W1280" s="65"/>
      <c r="AE1280" s="41"/>
      <c r="AH1280" s="41"/>
      <c r="AI1280" s="41"/>
      <c r="AK1280" s="86"/>
    </row>
    <row r="1281" spans="1:37">
      <c r="A1281" s="45"/>
      <c r="B1281" s="44"/>
      <c r="C1281" s="44"/>
      <c r="D1281" s="44"/>
      <c r="E1281" s="44"/>
      <c r="F1281" s="38"/>
      <c r="G1281" s="38"/>
      <c r="H1281" s="38"/>
      <c r="I1281" s="59"/>
      <c r="J1281" s="26"/>
      <c r="K1281" s="26"/>
      <c r="L1281" s="45"/>
      <c r="M1281" s="38"/>
      <c r="N1281" s="38"/>
      <c r="O1281" s="85"/>
      <c r="P1281" s="72"/>
      <c r="Q1281" s="72"/>
      <c r="R1281" s="30"/>
      <c r="S1281" s="30"/>
      <c r="T1281" s="30"/>
      <c r="V1281" s="77"/>
      <c r="W1281" s="65"/>
      <c r="AE1281" s="41"/>
      <c r="AH1281" s="41"/>
      <c r="AI1281" s="41"/>
      <c r="AK1281" s="86"/>
    </row>
    <row r="1282" spans="1:37">
      <c r="A1282" s="45"/>
      <c r="B1282" s="44"/>
      <c r="C1282" s="44"/>
      <c r="D1282" s="44"/>
      <c r="E1282" s="44"/>
      <c r="F1282" s="38"/>
      <c r="G1282" s="38"/>
      <c r="H1282" s="38"/>
      <c r="I1282" s="59"/>
      <c r="J1282" s="26"/>
      <c r="K1282" s="26"/>
      <c r="L1282" s="45"/>
      <c r="M1282" s="38"/>
      <c r="N1282" s="38"/>
      <c r="O1282" s="85"/>
      <c r="P1282" s="72"/>
      <c r="Q1282" s="72"/>
      <c r="R1282" s="30"/>
      <c r="S1282" s="30"/>
      <c r="T1282" s="30"/>
      <c r="V1282" s="77"/>
      <c r="W1282" s="65"/>
      <c r="AE1282" s="41"/>
      <c r="AH1282" s="41"/>
      <c r="AI1282" s="41"/>
      <c r="AK1282" s="86"/>
    </row>
    <row r="1283" spans="1:37">
      <c r="A1283" s="45"/>
      <c r="B1283" s="44"/>
      <c r="C1283" s="44"/>
      <c r="D1283" s="44"/>
      <c r="E1283" s="44"/>
      <c r="F1283" s="38"/>
      <c r="G1283" s="38"/>
      <c r="H1283" s="38"/>
      <c r="I1283" s="59"/>
      <c r="J1283" s="26"/>
      <c r="K1283" s="26"/>
      <c r="L1283" s="45"/>
      <c r="M1283" s="38"/>
      <c r="N1283" s="38"/>
      <c r="O1283" s="85"/>
      <c r="P1283" s="72"/>
      <c r="Q1283" s="72"/>
      <c r="R1283" s="30"/>
      <c r="S1283" s="30"/>
      <c r="T1283" s="30"/>
      <c r="V1283" s="77"/>
      <c r="W1283" s="65"/>
      <c r="AE1283" s="41"/>
      <c r="AH1283" s="41"/>
      <c r="AI1283" s="41"/>
      <c r="AK1283" s="86"/>
    </row>
    <row r="1284" spans="1:37">
      <c r="A1284" s="45"/>
      <c r="B1284" s="44"/>
      <c r="C1284" s="44"/>
      <c r="D1284" s="44"/>
      <c r="E1284" s="44"/>
      <c r="F1284" s="38"/>
      <c r="G1284" s="38"/>
      <c r="H1284" s="38"/>
      <c r="I1284" s="59"/>
      <c r="J1284" s="26"/>
      <c r="K1284" s="26"/>
      <c r="L1284" s="45"/>
      <c r="M1284" s="38"/>
      <c r="N1284" s="38"/>
      <c r="O1284" s="85"/>
      <c r="P1284" s="72"/>
      <c r="Q1284" s="72"/>
      <c r="R1284" s="30"/>
      <c r="S1284" s="30"/>
      <c r="T1284" s="30"/>
      <c r="V1284" s="77"/>
      <c r="W1284" s="65"/>
      <c r="AE1284" s="41"/>
      <c r="AH1284" s="41"/>
      <c r="AI1284" s="41"/>
      <c r="AK1284" s="86"/>
    </row>
    <row r="1285" spans="1:37">
      <c r="A1285" s="45"/>
      <c r="B1285" s="44"/>
      <c r="C1285" s="44"/>
      <c r="D1285" s="44"/>
      <c r="E1285" s="44"/>
      <c r="F1285" s="38"/>
      <c r="G1285" s="38"/>
      <c r="H1285" s="38"/>
      <c r="I1285" s="59"/>
      <c r="J1285" s="26"/>
      <c r="K1285" s="26"/>
      <c r="L1285" s="45"/>
      <c r="M1285" s="38"/>
      <c r="N1285" s="38"/>
      <c r="O1285" s="85"/>
      <c r="P1285" s="72"/>
      <c r="Q1285" s="72"/>
      <c r="R1285" s="30"/>
      <c r="S1285" s="30"/>
      <c r="T1285" s="30"/>
      <c r="V1285" s="77"/>
      <c r="W1285" s="65"/>
      <c r="AE1285" s="41"/>
      <c r="AH1285" s="41"/>
      <c r="AI1285" s="41"/>
      <c r="AK1285" s="86"/>
    </row>
    <row r="1286" spans="1:37">
      <c r="A1286" s="45"/>
      <c r="B1286" s="44"/>
      <c r="C1286" s="44"/>
      <c r="D1286" s="44"/>
      <c r="E1286" s="44"/>
      <c r="F1286" s="38"/>
      <c r="G1286" s="38"/>
      <c r="H1286" s="38"/>
      <c r="I1286" s="59"/>
      <c r="J1286" s="26"/>
      <c r="K1286" s="26"/>
      <c r="L1286" s="45"/>
      <c r="M1286" s="38"/>
      <c r="N1286" s="38"/>
      <c r="O1286" s="85"/>
      <c r="P1286" s="72"/>
      <c r="Q1286" s="72"/>
      <c r="R1286" s="30"/>
      <c r="S1286" s="30"/>
      <c r="T1286" s="30"/>
      <c r="V1286" s="77"/>
      <c r="W1286" s="65"/>
      <c r="AE1286" s="41"/>
      <c r="AH1286" s="41"/>
      <c r="AI1286" s="41"/>
      <c r="AK1286" s="86"/>
    </row>
    <row r="1287" spans="1:37">
      <c r="A1287" s="45"/>
      <c r="B1287" s="44"/>
      <c r="C1287" s="44"/>
      <c r="D1287" s="44"/>
      <c r="E1287" s="44"/>
      <c r="F1287" s="38"/>
      <c r="G1287" s="38"/>
      <c r="H1287" s="38"/>
      <c r="I1287" s="59"/>
      <c r="J1287" s="26"/>
      <c r="K1287" s="26"/>
      <c r="L1287" s="45"/>
      <c r="M1287" s="38"/>
      <c r="N1287" s="38"/>
      <c r="O1287" s="85"/>
      <c r="P1287" s="72"/>
      <c r="Q1287" s="72"/>
      <c r="R1287" s="30"/>
      <c r="S1287" s="30"/>
      <c r="T1287" s="30"/>
      <c r="V1287" s="77"/>
      <c r="W1287" s="65"/>
      <c r="AE1287" s="41"/>
      <c r="AH1287" s="41"/>
      <c r="AI1287" s="41"/>
      <c r="AK1287" s="86"/>
    </row>
    <row r="1288" spans="1:37">
      <c r="A1288" s="45"/>
      <c r="B1288" s="44"/>
      <c r="C1288" s="44"/>
      <c r="D1288" s="44"/>
      <c r="E1288" s="44"/>
      <c r="F1288" s="38"/>
      <c r="G1288" s="38"/>
      <c r="H1288" s="38"/>
      <c r="I1288" s="59"/>
      <c r="J1288" s="26"/>
      <c r="K1288" s="26"/>
      <c r="L1288" s="45"/>
      <c r="M1288" s="38"/>
      <c r="N1288" s="38"/>
      <c r="O1288" s="85"/>
      <c r="P1288" s="72"/>
      <c r="Q1288" s="72"/>
      <c r="R1288" s="30"/>
      <c r="S1288" s="30"/>
      <c r="T1288" s="30"/>
      <c r="V1288" s="77"/>
      <c r="W1288" s="65"/>
      <c r="AE1288" s="41"/>
      <c r="AH1288" s="41"/>
      <c r="AI1288" s="41"/>
      <c r="AK1288" s="86"/>
    </row>
    <row r="1289" spans="1:37">
      <c r="A1289" s="45"/>
      <c r="B1289" s="44"/>
      <c r="C1289" s="44"/>
      <c r="D1289" s="44"/>
      <c r="E1289" s="44"/>
      <c r="F1289" s="38"/>
      <c r="G1289" s="38"/>
      <c r="H1289" s="38"/>
      <c r="I1289" s="59"/>
      <c r="J1289" s="26"/>
      <c r="K1289" s="26"/>
      <c r="L1289" s="45"/>
      <c r="M1289" s="38"/>
      <c r="N1289" s="38"/>
      <c r="O1289" s="85"/>
      <c r="P1289" s="72"/>
      <c r="Q1289" s="72"/>
      <c r="R1289" s="30"/>
      <c r="S1289" s="30"/>
      <c r="T1289" s="30"/>
      <c r="V1289" s="77"/>
      <c r="W1289" s="65"/>
      <c r="AE1289" s="41"/>
      <c r="AH1289" s="41"/>
      <c r="AI1289" s="41"/>
      <c r="AK1289" s="86"/>
    </row>
    <row r="1290" spans="1:37">
      <c r="A1290" s="45"/>
      <c r="B1290" s="44"/>
      <c r="C1290" s="44"/>
      <c r="D1290" s="44"/>
      <c r="E1290" s="44"/>
      <c r="F1290" s="38"/>
      <c r="G1290" s="38"/>
      <c r="H1290" s="38"/>
      <c r="I1290" s="59"/>
      <c r="J1290" s="26"/>
      <c r="K1290" s="26"/>
      <c r="L1290" s="45"/>
      <c r="M1290" s="38"/>
      <c r="N1290" s="38"/>
      <c r="O1290" s="85"/>
      <c r="P1290" s="72"/>
      <c r="Q1290" s="72"/>
      <c r="R1290" s="30"/>
      <c r="S1290" s="30"/>
      <c r="T1290" s="30"/>
      <c r="V1290" s="77"/>
      <c r="W1290" s="65"/>
      <c r="AE1290" s="41"/>
      <c r="AH1290" s="41"/>
      <c r="AI1290" s="41"/>
      <c r="AK1290" s="86"/>
    </row>
    <row r="1291" spans="1:37">
      <c r="A1291" s="45"/>
      <c r="B1291" s="44"/>
      <c r="C1291" s="44"/>
      <c r="D1291" s="44"/>
      <c r="E1291" s="44"/>
      <c r="F1291" s="38"/>
      <c r="G1291" s="38"/>
      <c r="H1291" s="38"/>
      <c r="I1291" s="59"/>
      <c r="J1291" s="26"/>
      <c r="K1291" s="26"/>
      <c r="L1291" s="45"/>
      <c r="M1291" s="38"/>
      <c r="N1291" s="38"/>
      <c r="O1291" s="85"/>
      <c r="P1291" s="72"/>
      <c r="Q1291" s="72"/>
      <c r="R1291" s="30"/>
      <c r="S1291" s="30"/>
      <c r="T1291" s="30"/>
      <c r="V1291" s="77"/>
      <c r="W1291" s="65"/>
      <c r="AE1291" s="41"/>
      <c r="AH1291" s="41"/>
      <c r="AI1291" s="41"/>
      <c r="AK1291" s="86"/>
    </row>
    <row r="1292" spans="1:37">
      <c r="A1292" s="45"/>
      <c r="B1292" s="44"/>
      <c r="C1292" s="44"/>
      <c r="D1292" s="44"/>
      <c r="E1292" s="44"/>
      <c r="F1292" s="38"/>
      <c r="G1292" s="38"/>
      <c r="H1292" s="38"/>
      <c r="I1292" s="59"/>
      <c r="J1292" s="26"/>
      <c r="K1292" s="26"/>
      <c r="L1292" s="45"/>
      <c r="M1292" s="38"/>
      <c r="N1292" s="38"/>
      <c r="O1292" s="85"/>
      <c r="P1292" s="72"/>
      <c r="Q1292" s="72"/>
      <c r="R1292" s="30"/>
      <c r="S1292" s="30"/>
      <c r="T1292" s="30"/>
      <c r="V1292" s="77"/>
      <c r="W1292" s="65"/>
      <c r="AE1292" s="41"/>
      <c r="AH1292" s="41"/>
      <c r="AI1292" s="41"/>
      <c r="AK1292" s="86"/>
    </row>
    <row r="1293" spans="1:37">
      <c r="A1293" s="45"/>
      <c r="B1293" s="44"/>
      <c r="C1293" s="44"/>
      <c r="D1293" s="44"/>
      <c r="E1293" s="44"/>
      <c r="F1293" s="38"/>
      <c r="G1293" s="38"/>
      <c r="H1293" s="38"/>
      <c r="I1293" s="59"/>
      <c r="J1293" s="26"/>
      <c r="K1293" s="26"/>
      <c r="L1293" s="45"/>
      <c r="M1293" s="38"/>
      <c r="N1293" s="38"/>
      <c r="O1293" s="85"/>
      <c r="P1293" s="72"/>
      <c r="Q1293" s="72"/>
      <c r="R1293" s="30"/>
      <c r="S1293" s="30"/>
      <c r="T1293" s="30"/>
      <c r="V1293" s="77"/>
      <c r="W1293" s="65"/>
      <c r="AE1293" s="41"/>
      <c r="AH1293" s="41"/>
      <c r="AI1293" s="41"/>
      <c r="AK1293" s="86"/>
    </row>
    <row r="1294" spans="1:37">
      <c r="A1294" s="45"/>
      <c r="B1294" s="44"/>
      <c r="C1294" s="44"/>
      <c r="D1294" s="44"/>
      <c r="E1294" s="44"/>
      <c r="F1294" s="38"/>
      <c r="G1294" s="38"/>
      <c r="H1294" s="38"/>
      <c r="I1294" s="59"/>
      <c r="J1294" s="26"/>
      <c r="K1294" s="26"/>
      <c r="L1294" s="45"/>
      <c r="M1294" s="38"/>
      <c r="N1294" s="38"/>
      <c r="O1294" s="85"/>
      <c r="P1294" s="72"/>
      <c r="Q1294" s="72"/>
      <c r="R1294" s="30"/>
      <c r="S1294" s="30"/>
      <c r="T1294" s="30"/>
      <c r="V1294" s="77"/>
      <c r="W1294" s="65"/>
      <c r="AE1294" s="41"/>
      <c r="AH1294" s="41"/>
      <c r="AI1294" s="41"/>
      <c r="AK1294" s="86"/>
    </row>
    <row r="1295" spans="1:37">
      <c r="A1295" s="45"/>
      <c r="B1295" s="44"/>
      <c r="C1295" s="44"/>
      <c r="D1295" s="44"/>
      <c r="E1295" s="44"/>
      <c r="F1295" s="38"/>
      <c r="G1295" s="38"/>
      <c r="H1295" s="38"/>
      <c r="I1295" s="59"/>
      <c r="J1295" s="26"/>
      <c r="K1295" s="26"/>
      <c r="L1295" s="45"/>
      <c r="M1295" s="38"/>
      <c r="N1295" s="38"/>
      <c r="O1295" s="85"/>
      <c r="P1295" s="72"/>
      <c r="Q1295" s="72"/>
      <c r="R1295" s="30"/>
      <c r="S1295" s="30"/>
      <c r="T1295" s="30"/>
      <c r="V1295" s="77"/>
      <c r="W1295" s="65"/>
      <c r="AE1295" s="41"/>
      <c r="AH1295" s="41"/>
      <c r="AI1295" s="41"/>
      <c r="AK1295" s="86"/>
    </row>
    <row r="1296" spans="1:37">
      <c r="A1296" s="45"/>
      <c r="B1296" s="44"/>
      <c r="C1296" s="44"/>
      <c r="D1296" s="44"/>
      <c r="E1296" s="44"/>
      <c r="F1296" s="38"/>
      <c r="G1296" s="38"/>
      <c r="H1296" s="38"/>
      <c r="I1296" s="59"/>
      <c r="J1296" s="26"/>
      <c r="K1296" s="26"/>
      <c r="L1296" s="45"/>
      <c r="M1296" s="38"/>
      <c r="N1296" s="38"/>
      <c r="O1296" s="85"/>
      <c r="P1296" s="72"/>
      <c r="Q1296" s="72"/>
      <c r="R1296" s="30"/>
      <c r="S1296" s="30"/>
      <c r="T1296" s="30"/>
      <c r="V1296" s="77"/>
      <c r="W1296" s="65"/>
      <c r="AE1296" s="41"/>
      <c r="AH1296" s="41"/>
      <c r="AI1296" s="41"/>
      <c r="AK1296" s="86"/>
    </row>
    <row r="1297" spans="1:37">
      <c r="A1297" s="45"/>
      <c r="B1297" s="44"/>
      <c r="C1297" s="44"/>
      <c r="D1297" s="44"/>
      <c r="E1297" s="44"/>
      <c r="F1297" s="38"/>
      <c r="G1297" s="38"/>
      <c r="H1297" s="38"/>
      <c r="I1297" s="59"/>
      <c r="J1297" s="26"/>
      <c r="K1297" s="26"/>
      <c r="L1297" s="45"/>
      <c r="M1297" s="38"/>
      <c r="N1297" s="38"/>
      <c r="O1297" s="85"/>
      <c r="P1297" s="72"/>
      <c r="Q1297" s="72"/>
      <c r="R1297" s="30"/>
      <c r="S1297" s="30"/>
      <c r="T1297" s="30"/>
      <c r="V1297" s="77"/>
      <c r="W1297" s="65"/>
      <c r="AE1297" s="41"/>
      <c r="AH1297" s="41"/>
      <c r="AI1297" s="41"/>
      <c r="AK1297" s="86"/>
    </row>
    <row r="1298" spans="1:37">
      <c r="A1298" s="45"/>
      <c r="B1298" s="44"/>
      <c r="C1298" s="44"/>
      <c r="D1298" s="44"/>
      <c r="E1298" s="44"/>
      <c r="F1298" s="38"/>
      <c r="G1298" s="38"/>
      <c r="H1298" s="38"/>
      <c r="I1298" s="59"/>
      <c r="J1298" s="26"/>
      <c r="K1298" s="26"/>
      <c r="L1298" s="45"/>
      <c r="M1298" s="38"/>
      <c r="N1298" s="38"/>
      <c r="O1298" s="85"/>
      <c r="P1298" s="72"/>
      <c r="Q1298" s="72"/>
      <c r="R1298" s="30"/>
      <c r="S1298" s="30"/>
      <c r="T1298" s="30"/>
      <c r="V1298" s="77"/>
      <c r="W1298" s="65"/>
      <c r="AE1298" s="41"/>
      <c r="AH1298" s="41"/>
      <c r="AI1298" s="41"/>
      <c r="AK1298" s="86"/>
    </row>
    <row r="1299" spans="1:37">
      <c r="A1299" s="45"/>
      <c r="B1299" s="44"/>
      <c r="C1299" s="44"/>
      <c r="D1299" s="44"/>
      <c r="E1299" s="44"/>
      <c r="F1299" s="38"/>
      <c r="G1299" s="38"/>
      <c r="H1299" s="38"/>
      <c r="I1299" s="59"/>
      <c r="J1299" s="26"/>
      <c r="K1299" s="26"/>
      <c r="L1299" s="45"/>
      <c r="M1299" s="38"/>
      <c r="N1299" s="38"/>
      <c r="O1299" s="85"/>
      <c r="P1299" s="72"/>
      <c r="Q1299" s="72"/>
      <c r="R1299" s="30"/>
      <c r="S1299" s="30"/>
      <c r="T1299" s="30"/>
      <c r="V1299" s="77"/>
      <c r="W1299" s="65"/>
      <c r="AE1299" s="41"/>
      <c r="AH1299" s="41"/>
      <c r="AI1299" s="41"/>
      <c r="AK1299" s="86"/>
    </row>
    <row r="1300" spans="1:37">
      <c r="A1300" s="45"/>
      <c r="B1300" s="44"/>
      <c r="C1300" s="44"/>
      <c r="D1300" s="44"/>
      <c r="E1300" s="44"/>
      <c r="F1300" s="38"/>
      <c r="G1300" s="38"/>
      <c r="H1300" s="38"/>
      <c r="I1300" s="59"/>
      <c r="J1300" s="26"/>
      <c r="K1300" s="26"/>
      <c r="L1300" s="45"/>
      <c r="M1300" s="38"/>
      <c r="N1300" s="38"/>
      <c r="O1300" s="85"/>
      <c r="P1300" s="72"/>
      <c r="Q1300" s="72"/>
      <c r="R1300" s="30"/>
      <c r="S1300" s="30"/>
      <c r="T1300" s="30"/>
      <c r="V1300" s="77"/>
      <c r="W1300" s="65"/>
      <c r="AE1300" s="41"/>
      <c r="AH1300" s="41"/>
      <c r="AI1300" s="41"/>
      <c r="AK1300" s="86"/>
    </row>
    <row r="1301" spans="1:37">
      <c r="A1301" s="45"/>
      <c r="B1301" s="44"/>
      <c r="C1301" s="44"/>
      <c r="D1301" s="44"/>
      <c r="E1301" s="44"/>
      <c r="F1301" s="38"/>
      <c r="G1301" s="38"/>
      <c r="H1301" s="38"/>
      <c r="I1301" s="59"/>
      <c r="J1301" s="26"/>
      <c r="K1301" s="26"/>
      <c r="L1301" s="45"/>
      <c r="M1301" s="38"/>
      <c r="N1301" s="38"/>
      <c r="O1301" s="85"/>
      <c r="P1301" s="72"/>
      <c r="Q1301" s="72"/>
      <c r="R1301" s="30"/>
      <c r="S1301" s="30"/>
      <c r="T1301" s="30"/>
      <c r="V1301" s="77"/>
      <c r="W1301" s="65"/>
      <c r="AE1301" s="41"/>
      <c r="AH1301" s="41"/>
      <c r="AI1301" s="41"/>
      <c r="AK1301" s="86"/>
    </row>
    <row r="1302" spans="1:37">
      <c r="A1302" s="45"/>
      <c r="B1302" s="44"/>
      <c r="C1302" s="44"/>
      <c r="D1302" s="44"/>
      <c r="E1302" s="44"/>
      <c r="F1302" s="38"/>
      <c r="G1302" s="38"/>
      <c r="H1302" s="38"/>
      <c r="I1302" s="59"/>
      <c r="J1302" s="26"/>
      <c r="K1302" s="26"/>
      <c r="L1302" s="45"/>
      <c r="M1302" s="38"/>
      <c r="N1302" s="38"/>
      <c r="O1302" s="85"/>
      <c r="P1302" s="72"/>
      <c r="Q1302" s="72"/>
      <c r="R1302" s="30"/>
      <c r="S1302" s="30"/>
      <c r="T1302" s="30"/>
      <c r="V1302" s="77"/>
      <c r="W1302" s="65"/>
      <c r="AE1302" s="41"/>
      <c r="AH1302" s="41"/>
      <c r="AI1302" s="41"/>
      <c r="AK1302" s="86"/>
    </row>
    <row r="1303" spans="1:37">
      <c r="A1303" s="45"/>
      <c r="B1303" s="44"/>
      <c r="C1303" s="44"/>
      <c r="D1303" s="44"/>
      <c r="E1303" s="44"/>
      <c r="F1303" s="38"/>
      <c r="G1303" s="38"/>
      <c r="H1303" s="38"/>
      <c r="I1303" s="59"/>
      <c r="J1303" s="26"/>
      <c r="K1303" s="26"/>
      <c r="L1303" s="45"/>
      <c r="M1303" s="38"/>
      <c r="N1303" s="38"/>
      <c r="O1303" s="85"/>
      <c r="P1303" s="72"/>
      <c r="Q1303" s="72"/>
      <c r="R1303" s="30"/>
      <c r="S1303" s="30"/>
      <c r="T1303" s="30"/>
      <c r="V1303" s="77"/>
      <c r="W1303" s="65"/>
      <c r="AE1303" s="41"/>
      <c r="AH1303" s="41"/>
      <c r="AI1303" s="41"/>
      <c r="AK1303" s="86"/>
    </row>
    <row r="1304" spans="1:37">
      <c r="A1304" s="45"/>
      <c r="B1304" s="44"/>
      <c r="C1304" s="44"/>
      <c r="D1304" s="44"/>
      <c r="E1304" s="44"/>
      <c r="F1304" s="38"/>
      <c r="G1304" s="38"/>
      <c r="H1304" s="38"/>
      <c r="I1304" s="59"/>
      <c r="J1304" s="26"/>
      <c r="K1304" s="26"/>
      <c r="L1304" s="45"/>
      <c r="M1304" s="38"/>
      <c r="N1304" s="38"/>
      <c r="O1304" s="85"/>
      <c r="P1304" s="72"/>
      <c r="Q1304" s="72"/>
      <c r="R1304" s="30"/>
      <c r="S1304" s="30"/>
      <c r="T1304" s="30"/>
      <c r="V1304" s="77"/>
      <c r="W1304" s="65"/>
      <c r="AE1304" s="41"/>
      <c r="AH1304" s="41"/>
      <c r="AI1304" s="41"/>
      <c r="AK1304" s="86"/>
    </row>
    <row r="1305" spans="1:37">
      <c r="A1305" s="45"/>
      <c r="B1305" s="44"/>
      <c r="C1305" s="44"/>
      <c r="D1305" s="44"/>
      <c r="E1305" s="44"/>
      <c r="F1305" s="38"/>
      <c r="G1305" s="38"/>
      <c r="H1305" s="38"/>
      <c r="I1305" s="59"/>
      <c r="J1305" s="26"/>
      <c r="K1305" s="26"/>
      <c r="L1305" s="45"/>
      <c r="M1305" s="38"/>
      <c r="N1305" s="38"/>
      <c r="O1305" s="85"/>
      <c r="P1305" s="72"/>
      <c r="Q1305" s="72"/>
      <c r="R1305" s="30"/>
      <c r="S1305" s="30"/>
      <c r="T1305" s="30"/>
      <c r="V1305" s="77"/>
      <c r="W1305" s="65"/>
      <c r="AE1305" s="41"/>
      <c r="AH1305" s="41"/>
      <c r="AI1305" s="41"/>
      <c r="AK1305" s="86"/>
    </row>
    <row r="1306" spans="1:37">
      <c r="A1306" s="45"/>
      <c r="B1306" s="44"/>
      <c r="C1306" s="44"/>
      <c r="D1306" s="44"/>
      <c r="E1306" s="44"/>
      <c r="F1306" s="38"/>
      <c r="G1306" s="38"/>
      <c r="H1306" s="38"/>
      <c r="I1306" s="59"/>
      <c r="J1306" s="26"/>
      <c r="K1306" s="26"/>
      <c r="L1306" s="45"/>
      <c r="M1306" s="38"/>
      <c r="N1306" s="38"/>
      <c r="O1306" s="85"/>
      <c r="P1306" s="72"/>
      <c r="Q1306" s="72"/>
      <c r="R1306" s="30"/>
      <c r="S1306" s="30"/>
      <c r="T1306" s="30"/>
      <c r="V1306" s="77"/>
      <c r="W1306" s="65"/>
      <c r="AE1306" s="41"/>
      <c r="AH1306" s="41"/>
      <c r="AI1306" s="41"/>
      <c r="AK1306" s="86"/>
    </row>
    <row r="1307" spans="1:37">
      <c r="A1307" s="45"/>
      <c r="B1307" s="44"/>
      <c r="C1307" s="44"/>
      <c r="D1307" s="44"/>
      <c r="E1307" s="44"/>
      <c r="F1307" s="38"/>
      <c r="G1307" s="38"/>
      <c r="H1307" s="38"/>
      <c r="I1307" s="59"/>
      <c r="J1307" s="26"/>
      <c r="K1307" s="26"/>
      <c r="L1307" s="45"/>
      <c r="M1307" s="38"/>
      <c r="N1307" s="38"/>
      <c r="O1307" s="85"/>
      <c r="P1307" s="72"/>
      <c r="Q1307" s="72"/>
      <c r="R1307" s="30"/>
      <c r="S1307" s="30"/>
      <c r="T1307" s="30"/>
      <c r="V1307" s="77"/>
      <c r="W1307" s="65"/>
      <c r="AE1307" s="41"/>
      <c r="AH1307" s="41"/>
      <c r="AI1307" s="41"/>
      <c r="AK1307" s="86"/>
    </row>
    <row r="1308" spans="1:37">
      <c r="A1308" s="45"/>
      <c r="B1308" s="44"/>
      <c r="C1308" s="44"/>
      <c r="D1308" s="44"/>
      <c r="E1308" s="44"/>
      <c r="F1308" s="38"/>
      <c r="G1308" s="38"/>
      <c r="H1308" s="38"/>
      <c r="I1308" s="59"/>
      <c r="J1308" s="26"/>
      <c r="K1308" s="26"/>
      <c r="L1308" s="45"/>
      <c r="M1308" s="38"/>
      <c r="N1308" s="38"/>
      <c r="O1308" s="85"/>
      <c r="P1308" s="72"/>
      <c r="Q1308" s="72"/>
      <c r="R1308" s="30"/>
      <c r="S1308" s="30"/>
      <c r="T1308" s="30"/>
      <c r="V1308" s="77"/>
      <c r="W1308" s="65"/>
      <c r="AE1308" s="41"/>
      <c r="AH1308" s="41"/>
      <c r="AI1308" s="41"/>
      <c r="AK1308" s="86"/>
    </row>
    <row r="1309" spans="1:37">
      <c r="A1309" s="45"/>
      <c r="B1309" s="44"/>
      <c r="C1309" s="44"/>
      <c r="D1309" s="44"/>
      <c r="E1309" s="44"/>
      <c r="F1309" s="38"/>
      <c r="G1309" s="38"/>
      <c r="H1309" s="38"/>
      <c r="I1309" s="59"/>
      <c r="J1309" s="26"/>
      <c r="K1309" s="26"/>
      <c r="L1309" s="45"/>
      <c r="M1309" s="38"/>
      <c r="N1309" s="38"/>
      <c r="O1309" s="85"/>
      <c r="P1309" s="72"/>
      <c r="Q1309" s="72"/>
      <c r="R1309" s="30"/>
      <c r="S1309" s="30"/>
      <c r="T1309" s="30"/>
      <c r="V1309" s="77"/>
      <c r="W1309" s="65"/>
      <c r="AE1309" s="41"/>
      <c r="AH1309" s="41"/>
      <c r="AI1309" s="41"/>
      <c r="AK1309" s="86"/>
    </row>
    <row r="1310" spans="1:37">
      <c r="A1310" s="45"/>
      <c r="B1310" s="44"/>
      <c r="C1310" s="44"/>
      <c r="D1310" s="44"/>
      <c r="E1310" s="44"/>
      <c r="F1310" s="38"/>
      <c r="G1310" s="38"/>
      <c r="H1310" s="38"/>
      <c r="I1310" s="59"/>
      <c r="J1310" s="26"/>
      <c r="K1310" s="26"/>
      <c r="L1310" s="45"/>
      <c r="M1310" s="38"/>
      <c r="N1310" s="38"/>
      <c r="O1310" s="85"/>
      <c r="P1310" s="72"/>
      <c r="Q1310" s="72"/>
      <c r="R1310" s="30"/>
      <c r="S1310" s="30"/>
      <c r="T1310" s="30"/>
      <c r="V1310" s="77"/>
      <c r="W1310" s="65"/>
      <c r="AE1310" s="41"/>
      <c r="AH1310" s="41"/>
      <c r="AI1310" s="41"/>
      <c r="AK1310" s="86"/>
    </row>
    <row r="1311" spans="1:37">
      <c r="A1311" s="45"/>
      <c r="B1311" s="44"/>
      <c r="C1311" s="44"/>
      <c r="D1311" s="44"/>
      <c r="E1311" s="44"/>
      <c r="F1311" s="38"/>
      <c r="G1311" s="38"/>
      <c r="H1311" s="38"/>
      <c r="I1311" s="59"/>
      <c r="J1311" s="26"/>
      <c r="K1311" s="26"/>
      <c r="L1311" s="45"/>
      <c r="M1311" s="38"/>
      <c r="N1311" s="38"/>
      <c r="O1311" s="85"/>
      <c r="P1311" s="72"/>
      <c r="Q1311" s="72"/>
      <c r="R1311" s="30"/>
      <c r="S1311" s="30"/>
      <c r="T1311" s="30"/>
      <c r="V1311" s="77"/>
      <c r="W1311" s="65"/>
      <c r="AE1311" s="41"/>
      <c r="AH1311" s="41"/>
      <c r="AI1311" s="41"/>
      <c r="AK1311" s="86"/>
    </row>
    <row r="1312" spans="1:37">
      <c r="A1312" s="45"/>
      <c r="B1312" s="44"/>
      <c r="C1312" s="44"/>
      <c r="D1312" s="44"/>
      <c r="E1312" s="44"/>
      <c r="F1312" s="38"/>
      <c r="G1312" s="38"/>
      <c r="H1312" s="38"/>
      <c r="I1312" s="59"/>
      <c r="J1312" s="26"/>
      <c r="K1312" s="26"/>
      <c r="L1312" s="45"/>
      <c r="M1312" s="38"/>
      <c r="N1312" s="38"/>
      <c r="O1312" s="85"/>
      <c r="P1312" s="72"/>
      <c r="Q1312" s="72"/>
      <c r="R1312" s="30"/>
      <c r="S1312" s="30"/>
      <c r="T1312" s="30"/>
      <c r="V1312" s="77"/>
      <c r="W1312" s="65"/>
      <c r="AE1312" s="41"/>
      <c r="AH1312" s="41"/>
      <c r="AI1312" s="41"/>
      <c r="AK1312" s="86"/>
    </row>
    <row r="1313" spans="1:40">
      <c r="A1313" s="45"/>
      <c r="B1313" s="44"/>
      <c r="C1313" s="44"/>
      <c r="D1313" s="44"/>
      <c r="E1313" s="44"/>
      <c r="F1313" s="38"/>
      <c r="G1313" s="38"/>
      <c r="H1313" s="38"/>
      <c r="I1313" s="59"/>
      <c r="J1313" s="26"/>
      <c r="K1313" s="26"/>
      <c r="L1313" s="45"/>
      <c r="M1313" s="38"/>
      <c r="N1313" s="38"/>
      <c r="O1313" s="85"/>
      <c r="P1313" s="72"/>
      <c r="Q1313" s="72"/>
      <c r="R1313" s="30"/>
      <c r="S1313" s="30"/>
      <c r="T1313" s="30"/>
      <c r="V1313" s="77"/>
      <c r="W1313" s="65"/>
      <c r="AE1313" s="41"/>
      <c r="AH1313" s="41"/>
      <c r="AI1313" s="41"/>
      <c r="AK1313" s="86"/>
    </row>
    <row r="1314" spans="1:40">
      <c r="A1314" s="45"/>
      <c r="B1314" s="44"/>
      <c r="C1314" s="44"/>
      <c r="D1314" s="44"/>
      <c r="E1314" s="44"/>
      <c r="F1314" s="38"/>
      <c r="G1314" s="38"/>
      <c r="H1314" s="38"/>
      <c r="I1314" s="59"/>
      <c r="J1314" s="26"/>
      <c r="K1314" s="26"/>
      <c r="L1314" s="45"/>
      <c r="M1314" s="38"/>
      <c r="N1314" s="38"/>
      <c r="O1314" s="85"/>
      <c r="P1314" s="72"/>
      <c r="Q1314" s="72"/>
      <c r="R1314" s="30"/>
      <c r="S1314" s="30"/>
      <c r="T1314" s="30"/>
      <c r="V1314" s="77"/>
      <c r="W1314" s="65"/>
      <c r="AE1314" s="41"/>
      <c r="AH1314" s="41"/>
      <c r="AI1314" s="41"/>
      <c r="AK1314" s="86"/>
    </row>
    <row r="1315" spans="1:40">
      <c r="A1315" s="45"/>
      <c r="B1315" s="44"/>
      <c r="C1315" s="44"/>
      <c r="D1315" s="44"/>
      <c r="E1315" s="44"/>
      <c r="F1315" s="38"/>
      <c r="G1315" s="38"/>
      <c r="H1315" s="38"/>
      <c r="I1315" s="59"/>
      <c r="J1315" s="26"/>
      <c r="K1315" s="26"/>
      <c r="L1315" s="45"/>
      <c r="M1315" s="38"/>
      <c r="N1315" s="38"/>
      <c r="O1315" s="85"/>
      <c r="P1315" s="72"/>
      <c r="Q1315" s="72"/>
      <c r="R1315" s="30"/>
      <c r="S1315" s="30"/>
      <c r="T1315" s="30"/>
      <c r="V1315" s="77"/>
      <c r="W1315" s="65"/>
      <c r="AE1315" s="41"/>
      <c r="AH1315" s="41"/>
      <c r="AI1315" s="41"/>
      <c r="AK1315" s="86"/>
    </row>
    <row r="1316" spans="1:40">
      <c r="A1316" s="45"/>
      <c r="B1316" s="44"/>
      <c r="C1316" s="44"/>
      <c r="D1316" s="44"/>
      <c r="E1316" s="44"/>
      <c r="F1316" s="38"/>
      <c r="G1316" s="38"/>
      <c r="H1316" s="38"/>
      <c r="I1316" s="59"/>
      <c r="J1316" s="26"/>
      <c r="K1316" s="26"/>
      <c r="L1316" s="45"/>
      <c r="M1316" s="38"/>
      <c r="N1316" s="38"/>
      <c r="O1316" s="85"/>
      <c r="P1316" s="72"/>
      <c r="Q1316" s="72"/>
      <c r="R1316" s="30"/>
      <c r="S1316" s="30"/>
      <c r="T1316" s="30"/>
      <c r="V1316" s="77"/>
      <c r="W1316" s="65"/>
      <c r="AE1316" s="41"/>
      <c r="AH1316" s="41"/>
      <c r="AI1316" s="41"/>
      <c r="AK1316" s="86"/>
    </row>
    <row r="1317" spans="1:40">
      <c r="A1317" s="45"/>
      <c r="B1317" s="44"/>
      <c r="C1317" s="44"/>
      <c r="D1317" s="44"/>
      <c r="E1317" s="44"/>
      <c r="F1317" s="38"/>
      <c r="G1317" s="38"/>
      <c r="H1317" s="38"/>
      <c r="I1317" s="59"/>
      <c r="J1317" s="26"/>
      <c r="K1317" s="26"/>
      <c r="L1317" s="45"/>
      <c r="M1317" s="38"/>
      <c r="N1317" s="38"/>
      <c r="O1317" s="85"/>
      <c r="P1317" s="72"/>
      <c r="Q1317" s="72"/>
      <c r="R1317" s="30"/>
      <c r="S1317" s="30"/>
      <c r="T1317" s="30"/>
      <c r="V1317" s="77"/>
      <c r="W1317" s="65"/>
      <c r="AE1317" s="41"/>
      <c r="AH1317" s="41"/>
      <c r="AI1317" s="41"/>
      <c r="AK1317" s="86"/>
    </row>
    <row r="1318" spans="1:40">
      <c r="A1318" s="45"/>
      <c r="B1318" s="44"/>
      <c r="C1318" s="44"/>
      <c r="D1318" s="44"/>
      <c r="E1318" s="44"/>
      <c r="F1318" s="38"/>
      <c r="G1318" s="38"/>
      <c r="H1318" s="38"/>
      <c r="I1318" s="59"/>
      <c r="J1318" s="26"/>
      <c r="K1318" s="26"/>
      <c r="L1318" s="45"/>
      <c r="M1318" s="38"/>
      <c r="N1318" s="38"/>
      <c r="O1318" s="85"/>
      <c r="P1318" s="72"/>
      <c r="Q1318" s="72"/>
      <c r="R1318" s="30"/>
      <c r="S1318" s="30"/>
      <c r="T1318" s="30"/>
      <c r="V1318" s="77"/>
      <c r="W1318" s="65"/>
      <c r="AE1318" s="41"/>
      <c r="AH1318" s="41"/>
      <c r="AI1318" s="41"/>
      <c r="AK1318" s="86"/>
    </row>
    <row r="1319" spans="1:40">
      <c r="A1319" s="45"/>
      <c r="B1319" s="44"/>
      <c r="C1319" s="44"/>
      <c r="D1319" s="44"/>
      <c r="E1319" s="44"/>
      <c r="F1319" s="38"/>
      <c r="G1319" s="38"/>
      <c r="H1319" s="38"/>
      <c r="I1319" s="59"/>
      <c r="J1319" s="26"/>
      <c r="K1319" s="26"/>
      <c r="L1319" s="45"/>
      <c r="M1319" s="38"/>
      <c r="N1319" s="38"/>
      <c r="O1319" s="85"/>
      <c r="P1319" s="72"/>
      <c r="Q1319" s="72"/>
      <c r="R1319" s="30"/>
      <c r="S1319" s="30"/>
      <c r="T1319" s="30"/>
      <c r="V1319" s="77"/>
      <c r="W1319" s="65"/>
      <c r="AE1319" s="41"/>
      <c r="AH1319" s="41"/>
      <c r="AI1319" s="41"/>
      <c r="AK1319" s="86"/>
    </row>
    <row r="1320" spans="1:40">
      <c r="A1320" s="45"/>
      <c r="B1320" s="44"/>
      <c r="C1320" s="44"/>
      <c r="D1320" s="44"/>
      <c r="E1320" s="44"/>
      <c r="F1320" s="38"/>
      <c r="G1320" s="38"/>
      <c r="H1320" s="38"/>
      <c r="I1320" s="59"/>
      <c r="J1320" s="26"/>
      <c r="K1320" s="26"/>
      <c r="L1320" s="45"/>
      <c r="M1320" s="38"/>
      <c r="N1320" s="38"/>
      <c r="O1320" s="85"/>
      <c r="P1320" s="72"/>
      <c r="Q1320" s="72"/>
      <c r="R1320" s="30"/>
      <c r="S1320" s="30"/>
      <c r="T1320" s="30"/>
      <c r="V1320" s="77"/>
      <c r="W1320" s="65"/>
      <c r="AE1320" s="41"/>
      <c r="AH1320" s="41"/>
      <c r="AI1320" s="41"/>
      <c r="AK1320" s="86"/>
    </row>
    <row r="1321" spans="1:40">
      <c r="A1321" s="45"/>
      <c r="B1321" s="44"/>
      <c r="C1321" s="44"/>
      <c r="D1321" s="44"/>
      <c r="E1321" s="44"/>
      <c r="F1321" s="38"/>
      <c r="G1321" s="38"/>
      <c r="H1321" s="38"/>
      <c r="I1321" s="59"/>
      <c r="J1321" s="26"/>
      <c r="K1321" s="26"/>
      <c r="L1321" s="45"/>
      <c r="M1321" s="38"/>
      <c r="N1321" s="38"/>
      <c r="O1321" s="85"/>
      <c r="P1321" s="72"/>
      <c r="Q1321" s="72"/>
      <c r="R1321" s="30"/>
      <c r="S1321" s="30"/>
      <c r="T1321" s="30"/>
      <c r="V1321" s="77"/>
      <c r="W1321" s="65"/>
      <c r="AE1321" s="41"/>
      <c r="AH1321" s="41"/>
      <c r="AI1321" s="41"/>
      <c r="AK1321" s="86"/>
    </row>
    <row r="1322" spans="1:40">
      <c r="A1322" s="45"/>
      <c r="B1322" s="44"/>
      <c r="C1322" s="44"/>
      <c r="D1322" s="44"/>
      <c r="E1322" s="44"/>
      <c r="F1322" s="38"/>
      <c r="G1322" s="38"/>
      <c r="H1322" s="38"/>
      <c r="I1322" s="59"/>
      <c r="J1322" s="26"/>
      <c r="K1322" s="26"/>
      <c r="L1322" s="45"/>
      <c r="M1322" s="38"/>
      <c r="N1322" s="38"/>
      <c r="O1322" s="85"/>
      <c r="P1322" s="72"/>
      <c r="Q1322" s="72"/>
      <c r="R1322" s="30"/>
      <c r="S1322" s="30"/>
      <c r="T1322" s="30"/>
      <c r="V1322" s="77"/>
      <c r="W1322" s="65"/>
      <c r="AE1322" s="41"/>
      <c r="AH1322" s="41"/>
      <c r="AI1322" s="41"/>
      <c r="AK1322" s="86"/>
    </row>
    <row r="1323" spans="1:40">
      <c r="A1323" s="45"/>
      <c r="B1323" s="44"/>
      <c r="C1323" s="44"/>
      <c r="D1323" s="44"/>
      <c r="E1323" s="44"/>
      <c r="F1323" s="38"/>
      <c r="G1323" s="38"/>
      <c r="H1323" s="38"/>
      <c r="I1323" s="59"/>
      <c r="J1323" s="26"/>
      <c r="K1323" s="26"/>
      <c r="L1323" s="45"/>
      <c r="M1323" s="38"/>
      <c r="N1323" s="38"/>
      <c r="O1323" s="85"/>
      <c r="P1323" s="72"/>
      <c r="Q1323" s="72"/>
      <c r="R1323" s="30"/>
      <c r="S1323" s="30"/>
      <c r="T1323" s="30"/>
      <c r="V1323" s="77"/>
      <c r="W1323" s="65"/>
      <c r="AE1323" s="41"/>
      <c r="AH1323" s="41"/>
      <c r="AI1323" s="41"/>
      <c r="AK1323" s="86"/>
    </row>
    <row r="1324" spans="1:40">
      <c r="A1324" s="45"/>
      <c r="B1324" s="44"/>
      <c r="C1324" s="44"/>
      <c r="D1324" s="44"/>
      <c r="E1324" s="44"/>
      <c r="F1324" s="38"/>
      <c r="G1324" s="38"/>
      <c r="H1324" s="38"/>
      <c r="I1324" s="59"/>
      <c r="J1324" s="26"/>
      <c r="K1324" s="26"/>
      <c r="L1324" s="45"/>
      <c r="M1324" s="38"/>
      <c r="N1324" s="38"/>
      <c r="O1324" s="85"/>
      <c r="P1324" s="72"/>
      <c r="Q1324" s="72"/>
      <c r="R1324" s="30"/>
      <c r="S1324" s="30"/>
      <c r="T1324" s="30"/>
      <c r="V1324" s="77"/>
      <c r="W1324" s="65"/>
      <c r="AE1324" s="41"/>
      <c r="AH1324" s="41"/>
      <c r="AI1324" s="41"/>
      <c r="AK1324" s="86"/>
    </row>
    <row r="1325" spans="1:40">
      <c r="A1325" s="45"/>
      <c r="B1325" s="44"/>
      <c r="C1325" s="44"/>
      <c r="D1325" s="44"/>
      <c r="E1325" s="44"/>
      <c r="F1325" s="38"/>
      <c r="G1325" s="38"/>
      <c r="H1325" s="38"/>
      <c r="I1325" s="59"/>
      <c r="J1325" s="26"/>
      <c r="K1325" s="26"/>
      <c r="L1325" s="45"/>
      <c r="M1325" s="38"/>
      <c r="N1325" s="38"/>
      <c r="O1325" s="85"/>
      <c r="P1325" s="72"/>
      <c r="Q1325" s="72"/>
      <c r="R1325" s="30"/>
      <c r="S1325" s="30"/>
      <c r="T1325" s="30"/>
      <c r="V1325" s="77"/>
      <c r="W1325" s="65"/>
      <c r="AE1325" s="41"/>
      <c r="AH1325" s="41"/>
      <c r="AI1325" s="41"/>
      <c r="AK1325" s="86"/>
    </row>
    <row r="1326" spans="1:40">
      <c r="A1326" s="45"/>
      <c r="B1326" s="44"/>
      <c r="C1326" s="44"/>
      <c r="D1326" s="44"/>
      <c r="E1326" s="44"/>
      <c r="F1326" s="38"/>
      <c r="G1326" s="38"/>
      <c r="H1326" s="38"/>
      <c r="I1326" s="59"/>
      <c r="J1326" s="26"/>
      <c r="K1326" s="26"/>
      <c r="L1326" s="45"/>
      <c r="M1326" s="38"/>
      <c r="N1326" s="38"/>
      <c r="O1326" s="85"/>
      <c r="P1326" s="72"/>
      <c r="Q1326" s="72"/>
      <c r="R1326" s="30"/>
      <c r="S1326" s="30"/>
      <c r="T1326" s="30"/>
      <c r="V1326" s="77"/>
      <c r="W1326" s="65"/>
      <c r="AE1326" s="41"/>
      <c r="AH1326" s="41"/>
      <c r="AI1326" s="41"/>
      <c r="AK1326" s="86"/>
      <c r="AN1326" s="70"/>
    </row>
    <row r="1327" spans="1:40">
      <c r="A1327" s="45"/>
      <c r="B1327" s="44"/>
      <c r="C1327" s="44"/>
      <c r="D1327" s="44"/>
      <c r="E1327" s="44"/>
      <c r="F1327" s="38"/>
      <c r="G1327" s="38"/>
      <c r="H1327" s="38"/>
      <c r="I1327" s="59"/>
      <c r="J1327" s="26"/>
      <c r="K1327" s="26"/>
      <c r="L1327" s="45"/>
      <c r="M1327" s="38"/>
      <c r="N1327" s="38"/>
      <c r="O1327" s="85"/>
      <c r="P1327" s="72"/>
      <c r="Q1327" s="72"/>
      <c r="R1327" s="30"/>
      <c r="S1327" s="30"/>
      <c r="T1327" s="30"/>
      <c r="V1327" s="77"/>
      <c r="W1327" s="65"/>
      <c r="AE1327" s="41"/>
      <c r="AH1327" s="41"/>
      <c r="AI1327" s="41"/>
      <c r="AJ1327" s="81"/>
      <c r="AK1327" s="86"/>
      <c r="AN1327" s="70"/>
    </row>
    <row r="1328" spans="1:40">
      <c r="A1328" s="45"/>
      <c r="B1328" s="44"/>
      <c r="C1328" s="44"/>
      <c r="D1328" s="44"/>
      <c r="E1328" s="44"/>
      <c r="F1328" s="38"/>
      <c r="G1328" s="38"/>
      <c r="H1328" s="38"/>
      <c r="I1328" s="59"/>
      <c r="J1328" s="26"/>
      <c r="K1328" s="26"/>
      <c r="L1328" s="45"/>
      <c r="M1328" s="38"/>
      <c r="N1328" s="38"/>
      <c r="O1328" s="85"/>
      <c r="P1328" s="72"/>
      <c r="Q1328" s="72"/>
      <c r="R1328" s="30"/>
      <c r="S1328" s="30"/>
      <c r="T1328" s="30"/>
      <c r="V1328" s="77"/>
      <c r="W1328" s="65"/>
      <c r="AE1328" s="41"/>
      <c r="AH1328" s="41"/>
      <c r="AI1328" s="41"/>
      <c r="AJ1328" s="81"/>
      <c r="AK1328" s="86"/>
      <c r="AN1328" s="70"/>
    </row>
    <row r="1329" spans="1:40">
      <c r="A1329" s="45"/>
      <c r="B1329" s="44"/>
      <c r="C1329" s="44"/>
      <c r="D1329" s="44"/>
      <c r="E1329" s="44"/>
      <c r="F1329" s="38"/>
      <c r="G1329" s="38"/>
      <c r="H1329" s="38"/>
      <c r="I1329" s="59"/>
      <c r="J1329" s="26"/>
      <c r="K1329" s="26"/>
      <c r="L1329" s="45"/>
      <c r="M1329" s="38"/>
      <c r="N1329" s="38"/>
      <c r="O1329" s="85"/>
      <c r="P1329" s="72"/>
      <c r="Q1329" s="72"/>
      <c r="R1329" s="30"/>
      <c r="S1329" s="30"/>
      <c r="T1329" s="30"/>
      <c r="V1329" s="77"/>
      <c r="W1329" s="65"/>
      <c r="AE1329" s="41"/>
      <c r="AH1329" s="41"/>
      <c r="AI1329" s="41"/>
      <c r="AJ1329" s="81"/>
      <c r="AK1329" s="87"/>
      <c r="AN1329" s="70"/>
    </row>
    <row r="1330" spans="1:40">
      <c r="A1330" s="45"/>
      <c r="B1330" s="44"/>
      <c r="C1330" s="44"/>
      <c r="D1330" s="44"/>
      <c r="E1330" s="44"/>
      <c r="F1330" s="38"/>
      <c r="G1330" s="38"/>
      <c r="H1330" s="38"/>
      <c r="I1330" s="59"/>
      <c r="J1330" s="26"/>
      <c r="K1330" s="26"/>
      <c r="L1330" s="45"/>
      <c r="M1330" s="38"/>
      <c r="N1330" s="38"/>
      <c r="O1330" s="85"/>
      <c r="P1330" s="72"/>
      <c r="Q1330" s="72"/>
      <c r="R1330" s="30"/>
      <c r="S1330" s="30"/>
      <c r="T1330" s="30"/>
      <c r="V1330" s="77"/>
      <c r="W1330" s="65"/>
      <c r="AE1330" s="41"/>
      <c r="AH1330" s="41"/>
      <c r="AI1330" s="41"/>
      <c r="AK1330" s="87"/>
    </row>
    <row r="1331" spans="1:40">
      <c r="A1331" s="45"/>
      <c r="B1331" s="44"/>
      <c r="C1331" s="44"/>
      <c r="D1331" s="44"/>
      <c r="E1331" s="44"/>
      <c r="F1331" s="38"/>
      <c r="G1331" s="38"/>
      <c r="H1331" s="38"/>
      <c r="I1331" s="59"/>
      <c r="J1331" s="26"/>
      <c r="K1331" s="26"/>
      <c r="L1331" s="45"/>
      <c r="M1331" s="38"/>
      <c r="N1331" s="38"/>
      <c r="O1331" s="85"/>
      <c r="P1331" s="72"/>
      <c r="Q1331" s="72"/>
      <c r="R1331" s="30"/>
      <c r="S1331" s="30"/>
      <c r="T1331" s="30"/>
      <c r="V1331" s="77"/>
      <c r="W1331" s="65"/>
      <c r="AE1331" s="41"/>
      <c r="AH1331" s="41"/>
      <c r="AI1331" s="41"/>
      <c r="AK1331" s="87"/>
    </row>
    <row r="1332" spans="1:40">
      <c r="A1332" s="45"/>
      <c r="B1332" s="44"/>
      <c r="C1332" s="44"/>
      <c r="D1332" s="44"/>
      <c r="E1332" s="44"/>
      <c r="F1332" s="38"/>
      <c r="G1332" s="38"/>
      <c r="H1332" s="38"/>
      <c r="I1332" s="59"/>
      <c r="J1332" s="26"/>
      <c r="K1332" s="26"/>
      <c r="L1332" s="45"/>
      <c r="M1332" s="38"/>
      <c r="N1332" s="38"/>
      <c r="O1332" s="85"/>
      <c r="P1332" s="72"/>
      <c r="Q1332" s="72"/>
      <c r="R1332" s="30"/>
      <c r="S1332" s="30"/>
      <c r="T1332" s="30"/>
      <c r="V1332" s="77"/>
      <c r="W1332" s="65"/>
      <c r="AE1332" s="41"/>
      <c r="AH1332" s="41"/>
      <c r="AI1332" s="41"/>
      <c r="AK1332" s="87"/>
    </row>
    <row r="1333" spans="1:40">
      <c r="A1333" s="45"/>
      <c r="B1333" s="44"/>
      <c r="C1333" s="44"/>
      <c r="D1333" s="44"/>
      <c r="E1333" s="44"/>
      <c r="F1333" s="38"/>
      <c r="G1333" s="38"/>
      <c r="H1333" s="38"/>
      <c r="I1333" s="59"/>
      <c r="J1333" s="26"/>
      <c r="K1333" s="26"/>
      <c r="L1333" s="45"/>
      <c r="M1333" s="38"/>
      <c r="N1333" s="38"/>
      <c r="O1333" s="85"/>
      <c r="P1333" s="72"/>
      <c r="Q1333" s="72"/>
      <c r="R1333" s="30"/>
      <c r="S1333" s="30"/>
      <c r="T1333" s="30"/>
      <c r="V1333" s="77"/>
      <c r="W1333" s="65"/>
      <c r="AE1333" s="41"/>
      <c r="AH1333" s="41"/>
      <c r="AI1333" s="41"/>
      <c r="AK1333" s="87"/>
    </row>
    <row r="1334" spans="1:40">
      <c r="A1334" s="45"/>
      <c r="B1334" s="44"/>
      <c r="C1334" s="44"/>
      <c r="D1334" s="44"/>
      <c r="E1334" s="44"/>
      <c r="F1334" s="38"/>
      <c r="G1334" s="38"/>
      <c r="H1334" s="38"/>
      <c r="I1334" s="59"/>
      <c r="J1334" s="26"/>
      <c r="K1334" s="26"/>
      <c r="L1334" s="45"/>
      <c r="M1334" s="38"/>
      <c r="N1334" s="38"/>
      <c r="O1334" s="85"/>
      <c r="P1334" s="72"/>
      <c r="Q1334" s="72"/>
      <c r="R1334" s="30"/>
      <c r="S1334" s="30"/>
      <c r="T1334" s="30"/>
      <c r="V1334" s="77"/>
      <c r="W1334" s="65"/>
      <c r="AE1334" s="41"/>
      <c r="AH1334" s="41"/>
      <c r="AI1334" s="41"/>
      <c r="AK1334" s="87"/>
    </row>
    <row r="1335" spans="1:40">
      <c r="A1335" s="45"/>
      <c r="B1335" s="44"/>
      <c r="C1335" s="44"/>
      <c r="D1335" s="44"/>
      <c r="E1335" s="44"/>
      <c r="F1335" s="38"/>
      <c r="G1335" s="38"/>
      <c r="H1335" s="38"/>
      <c r="I1335" s="59"/>
      <c r="J1335" s="26"/>
      <c r="K1335" s="26"/>
      <c r="L1335" s="45"/>
      <c r="M1335" s="38"/>
      <c r="N1335" s="38"/>
      <c r="O1335" s="85"/>
      <c r="P1335" s="72"/>
      <c r="Q1335" s="72"/>
      <c r="R1335" s="30"/>
      <c r="S1335" s="30"/>
      <c r="T1335" s="30"/>
      <c r="V1335" s="77"/>
      <c r="W1335" s="65"/>
      <c r="AE1335" s="41"/>
      <c r="AH1335" s="41"/>
      <c r="AI1335" s="41"/>
      <c r="AK1335" s="87"/>
    </row>
    <row r="1336" spans="1:40">
      <c r="A1336" s="45"/>
      <c r="B1336" s="44"/>
      <c r="C1336" s="44"/>
      <c r="D1336" s="44"/>
      <c r="E1336" s="44"/>
      <c r="F1336" s="38"/>
      <c r="G1336" s="38"/>
      <c r="H1336" s="38"/>
      <c r="I1336" s="59"/>
      <c r="J1336" s="26"/>
      <c r="K1336" s="26"/>
      <c r="L1336" s="45"/>
      <c r="M1336" s="38"/>
      <c r="N1336" s="38"/>
      <c r="O1336" s="85"/>
      <c r="P1336" s="72"/>
      <c r="Q1336" s="72"/>
      <c r="R1336" s="30"/>
      <c r="S1336" s="30"/>
      <c r="T1336" s="30"/>
      <c r="V1336" s="77"/>
      <c r="W1336" s="65"/>
      <c r="AE1336" s="41"/>
      <c r="AH1336" s="41"/>
      <c r="AI1336" s="41"/>
      <c r="AK1336" s="87"/>
    </row>
    <row r="1337" spans="1:40">
      <c r="A1337" s="45"/>
      <c r="B1337" s="44"/>
      <c r="C1337" s="44"/>
      <c r="D1337" s="44"/>
      <c r="E1337" s="44"/>
      <c r="F1337" s="38"/>
      <c r="G1337" s="38"/>
      <c r="H1337" s="38"/>
      <c r="I1337" s="59"/>
      <c r="J1337" s="26"/>
      <c r="K1337" s="26"/>
      <c r="L1337" s="45"/>
      <c r="M1337" s="38"/>
      <c r="N1337" s="38"/>
      <c r="O1337" s="85"/>
      <c r="P1337" s="72"/>
      <c r="Q1337" s="72"/>
      <c r="R1337" s="30"/>
      <c r="S1337" s="30"/>
      <c r="T1337" s="30"/>
      <c r="V1337" s="77"/>
      <c r="W1337" s="65"/>
      <c r="AE1337" s="41"/>
      <c r="AH1337" s="41"/>
      <c r="AI1337" s="41"/>
      <c r="AK1337" s="87"/>
    </row>
    <row r="1338" spans="1:40">
      <c r="A1338" s="45"/>
      <c r="B1338" s="44"/>
      <c r="C1338" s="44"/>
      <c r="D1338" s="44"/>
      <c r="E1338" s="44"/>
      <c r="F1338" s="38"/>
      <c r="G1338" s="38"/>
      <c r="H1338" s="38"/>
      <c r="I1338" s="59"/>
      <c r="J1338" s="26"/>
      <c r="K1338" s="26"/>
      <c r="L1338" s="45"/>
      <c r="M1338" s="38"/>
      <c r="N1338" s="38"/>
      <c r="O1338" s="85"/>
      <c r="P1338" s="72"/>
      <c r="Q1338" s="72"/>
      <c r="R1338" s="30"/>
      <c r="S1338" s="30"/>
      <c r="T1338" s="30"/>
      <c r="V1338" s="77"/>
      <c r="W1338" s="65"/>
      <c r="AE1338" s="41"/>
      <c r="AH1338" s="41"/>
      <c r="AI1338" s="41"/>
      <c r="AK1338" s="87"/>
    </row>
    <row r="1339" spans="1:40">
      <c r="A1339" s="45"/>
      <c r="B1339" s="44"/>
      <c r="C1339" s="44"/>
      <c r="D1339" s="44"/>
      <c r="E1339" s="44"/>
      <c r="F1339" s="38"/>
      <c r="G1339" s="38"/>
      <c r="H1339" s="38"/>
      <c r="I1339" s="59"/>
      <c r="J1339" s="26"/>
      <c r="K1339" s="26"/>
      <c r="L1339" s="45"/>
      <c r="M1339" s="38"/>
      <c r="N1339" s="38"/>
      <c r="O1339" s="85"/>
      <c r="P1339" s="72"/>
      <c r="Q1339" s="72"/>
      <c r="R1339" s="30"/>
      <c r="S1339" s="30"/>
      <c r="T1339" s="30"/>
      <c r="V1339" s="77"/>
      <c r="W1339" s="65"/>
      <c r="AE1339" s="41"/>
      <c r="AH1339" s="41"/>
      <c r="AI1339" s="41"/>
      <c r="AK1339" s="87"/>
    </row>
    <row r="1340" spans="1:40">
      <c r="A1340" s="45"/>
      <c r="B1340" s="44"/>
      <c r="C1340" s="44"/>
      <c r="D1340" s="44"/>
      <c r="E1340" s="44"/>
      <c r="F1340" s="38"/>
      <c r="G1340" s="38"/>
      <c r="H1340" s="38"/>
      <c r="I1340" s="59"/>
      <c r="J1340" s="26"/>
      <c r="K1340" s="26"/>
      <c r="L1340" s="45"/>
      <c r="M1340" s="38"/>
      <c r="N1340" s="38"/>
      <c r="O1340" s="85"/>
      <c r="P1340" s="72"/>
      <c r="Q1340" s="72"/>
      <c r="R1340" s="30"/>
      <c r="S1340" s="30"/>
      <c r="T1340" s="30"/>
      <c r="V1340" s="77"/>
      <c r="W1340" s="65"/>
      <c r="AE1340" s="41"/>
      <c r="AH1340" s="41"/>
      <c r="AI1340" s="41"/>
      <c r="AK1340" s="87"/>
    </row>
    <row r="1341" spans="1:40">
      <c r="A1341" s="45"/>
      <c r="B1341" s="44"/>
      <c r="C1341" s="44"/>
      <c r="D1341" s="44"/>
      <c r="E1341" s="44"/>
      <c r="F1341" s="38"/>
      <c r="G1341" s="38"/>
      <c r="H1341" s="38"/>
      <c r="I1341" s="59"/>
      <c r="J1341" s="26"/>
      <c r="K1341" s="26"/>
      <c r="L1341" s="45"/>
      <c r="M1341" s="38"/>
      <c r="N1341" s="38"/>
      <c r="O1341" s="85"/>
      <c r="P1341" s="72"/>
      <c r="Q1341" s="72"/>
      <c r="R1341" s="30"/>
      <c r="S1341" s="30"/>
      <c r="T1341" s="30"/>
      <c r="V1341" s="77"/>
      <c r="W1341" s="65"/>
      <c r="AE1341" s="41"/>
      <c r="AH1341" s="41"/>
      <c r="AI1341" s="41"/>
      <c r="AK1341" s="87"/>
    </row>
    <row r="1342" spans="1:40">
      <c r="A1342" s="45"/>
      <c r="B1342" s="44"/>
      <c r="C1342" s="44"/>
      <c r="D1342" s="44"/>
      <c r="E1342" s="44"/>
      <c r="F1342" s="38"/>
      <c r="G1342" s="38"/>
      <c r="H1342" s="38"/>
      <c r="I1342" s="59"/>
      <c r="J1342" s="26"/>
      <c r="K1342" s="26"/>
      <c r="L1342" s="45"/>
      <c r="M1342" s="38"/>
      <c r="N1342" s="38"/>
      <c r="O1342" s="85"/>
      <c r="P1342" s="72"/>
      <c r="Q1342" s="72"/>
      <c r="R1342" s="30"/>
      <c r="S1342" s="30"/>
      <c r="T1342" s="30"/>
      <c r="V1342" s="77"/>
      <c r="W1342" s="65"/>
      <c r="AE1342" s="41"/>
      <c r="AH1342" s="41"/>
      <c r="AI1342" s="41"/>
      <c r="AK1342" s="87"/>
    </row>
    <row r="1343" spans="1:40">
      <c r="A1343" s="45"/>
      <c r="B1343" s="44"/>
      <c r="C1343" s="44"/>
      <c r="D1343" s="44"/>
      <c r="E1343" s="44"/>
      <c r="F1343" s="38"/>
      <c r="G1343" s="38"/>
      <c r="H1343" s="38"/>
      <c r="I1343" s="59"/>
      <c r="J1343" s="26"/>
      <c r="K1343" s="26"/>
      <c r="L1343" s="45"/>
      <c r="M1343" s="38"/>
      <c r="N1343" s="38"/>
      <c r="O1343" s="85"/>
      <c r="P1343" s="72"/>
      <c r="Q1343" s="72"/>
      <c r="R1343" s="30"/>
      <c r="S1343" s="30"/>
      <c r="T1343" s="30"/>
      <c r="V1343" s="77"/>
      <c r="W1343" s="65"/>
      <c r="AE1343" s="41"/>
      <c r="AH1343" s="41"/>
      <c r="AI1343" s="41"/>
      <c r="AK1343" s="87"/>
    </row>
    <row r="1344" spans="1:40">
      <c r="A1344" s="45"/>
      <c r="B1344" s="44"/>
      <c r="C1344" s="44"/>
      <c r="D1344" s="44"/>
      <c r="E1344" s="44"/>
      <c r="F1344" s="38"/>
      <c r="G1344" s="38"/>
      <c r="H1344" s="38"/>
      <c r="I1344" s="59"/>
      <c r="J1344" s="26"/>
      <c r="K1344" s="26"/>
      <c r="L1344" s="45"/>
      <c r="M1344" s="38"/>
      <c r="N1344" s="38"/>
      <c r="O1344" s="85"/>
      <c r="P1344" s="72"/>
      <c r="Q1344" s="72"/>
      <c r="R1344" s="30"/>
      <c r="S1344" s="30"/>
      <c r="T1344" s="30"/>
      <c r="V1344" s="77"/>
      <c r="W1344" s="65"/>
      <c r="AE1344" s="41"/>
      <c r="AH1344" s="41"/>
      <c r="AI1344" s="41"/>
      <c r="AK1344" s="87"/>
    </row>
    <row r="1345" spans="1:37">
      <c r="A1345" s="45"/>
      <c r="B1345" s="44"/>
      <c r="C1345" s="44"/>
      <c r="D1345" s="44"/>
      <c r="E1345" s="44"/>
      <c r="F1345" s="38"/>
      <c r="G1345" s="38"/>
      <c r="H1345" s="38"/>
      <c r="I1345" s="59"/>
      <c r="J1345" s="26"/>
      <c r="K1345" s="26"/>
      <c r="L1345" s="45"/>
      <c r="M1345" s="38"/>
      <c r="N1345" s="38"/>
      <c r="O1345" s="85"/>
      <c r="P1345" s="72"/>
      <c r="Q1345" s="72"/>
      <c r="R1345" s="30"/>
      <c r="S1345" s="30"/>
      <c r="T1345" s="30"/>
      <c r="V1345" s="77"/>
      <c r="W1345" s="65"/>
      <c r="AE1345" s="41"/>
      <c r="AH1345" s="41"/>
      <c r="AI1345" s="41"/>
      <c r="AK1345" s="87"/>
    </row>
    <row r="1346" spans="1:37">
      <c r="A1346" s="45"/>
      <c r="B1346" s="44"/>
      <c r="C1346" s="44"/>
      <c r="D1346" s="44"/>
      <c r="E1346" s="44"/>
      <c r="F1346" s="38"/>
      <c r="G1346" s="38"/>
      <c r="H1346" s="38"/>
      <c r="I1346" s="59"/>
      <c r="J1346" s="26"/>
      <c r="K1346" s="26"/>
      <c r="L1346" s="45"/>
      <c r="M1346" s="38"/>
      <c r="N1346" s="38"/>
      <c r="O1346" s="85"/>
      <c r="P1346" s="72"/>
      <c r="Q1346" s="72"/>
      <c r="R1346" s="30"/>
      <c r="S1346" s="30"/>
      <c r="T1346" s="30"/>
      <c r="V1346" s="77"/>
      <c r="W1346" s="65"/>
      <c r="AE1346" s="41"/>
      <c r="AH1346" s="41"/>
      <c r="AI1346" s="41"/>
      <c r="AK1346" s="87"/>
    </row>
    <row r="1347" spans="1:37">
      <c r="A1347" s="45"/>
      <c r="B1347" s="44"/>
      <c r="C1347" s="44"/>
      <c r="D1347" s="44"/>
      <c r="E1347" s="44"/>
      <c r="F1347" s="38"/>
      <c r="G1347" s="38"/>
      <c r="H1347" s="38"/>
      <c r="I1347" s="59"/>
      <c r="J1347" s="26"/>
      <c r="K1347" s="26"/>
      <c r="L1347" s="45"/>
      <c r="M1347" s="38"/>
      <c r="N1347" s="38"/>
      <c r="O1347" s="85"/>
      <c r="P1347" s="72"/>
      <c r="Q1347" s="72"/>
      <c r="R1347" s="30"/>
      <c r="S1347" s="30"/>
      <c r="T1347" s="30"/>
      <c r="V1347" s="77"/>
      <c r="W1347" s="65"/>
      <c r="AE1347" s="41"/>
      <c r="AH1347" s="41"/>
      <c r="AI1347" s="41"/>
      <c r="AK1347" s="87"/>
    </row>
    <row r="1348" spans="1:37">
      <c r="A1348" s="45"/>
      <c r="B1348" s="44"/>
      <c r="C1348" s="44"/>
      <c r="D1348" s="44"/>
      <c r="E1348" s="44"/>
      <c r="F1348" s="38"/>
      <c r="G1348" s="38"/>
      <c r="H1348" s="38"/>
      <c r="I1348" s="59"/>
      <c r="J1348" s="26"/>
      <c r="K1348" s="26"/>
      <c r="L1348" s="45"/>
      <c r="M1348" s="38"/>
      <c r="N1348" s="38"/>
      <c r="O1348" s="85"/>
      <c r="P1348" s="72"/>
      <c r="Q1348" s="72"/>
      <c r="R1348" s="30"/>
      <c r="S1348" s="30"/>
      <c r="T1348" s="30"/>
      <c r="V1348" s="77"/>
      <c r="W1348" s="65"/>
      <c r="AE1348" s="41"/>
      <c r="AH1348" s="41"/>
      <c r="AI1348" s="41"/>
      <c r="AK1348" s="87"/>
    </row>
    <row r="1349" spans="1:37">
      <c r="A1349" s="45"/>
      <c r="B1349" s="44"/>
      <c r="C1349" s="44"/>
      <c r="D1349" s="44"/>
      <c r="E1349" s="44"/>
      <c r="F1349" s="38"/>
      <c r="G1349" s="38"/>
      <c r="H1349" s="38"/>
      <c r="I1349" s="59"/>
      <c r="J1349" s="26"/>
      <c r="K1349" s="26"/>
      <c r="L1349" s="45"/>
      <c r="M1349" s="38"/>
      <c r="N1349" s="38"/>
      <c r="O1349" s="85"/>
      <c r="P1349" s="72"/>
      <c r="Q1349" s="72"/>
      <c r="R1349" s="30"/>
      <c r="S1349" s="30"/>
      <c r="T1349" s="30"/>
      <c r="V1349" s="77"/>
      <c r="W1349" s="65"/>
      <c r="AE1349" s="41"/>
      <c r="AH1349" s="41"/>
      <c r="AI1349" s="41"/>
      <c r="AK1349" s="87"/>
    </row>
    <row r="1350" spans="1:37">
      <c r="A1350" s="45"/>
      <c r="B1350" s="44"/>
      <c r="C1350" s="44"/>
      <c r="D1350" s="44"/>
      <c r="E1350" s="44"/>
      <c r="F1350" s="38"/>
      <c r="G1350" s="38"/>
      <c r="H1350" s="38"/>
      <c r="I1350" s="59"/>
      <c r="J1350" s="26"/>
      <c r="K1350" s="26"/>
      <c r="L1350" s="45"/>
      <c r="M1350" s="38"/>
      <c r="N1350" s="38"/>
      <c r="O1350" s="85"/>
      <c r="P1350" s="72"/>
      <c r="Q1350" s="72"/>
      <c r="R1350" s="30"/>
      <c r="S1350" s="30"/>
      <c r="T1350" s="30"/>
      <c r="V1350" s="77"/>
      <c r="W1350" s="65"/>
      <c r="AE1350" s="41"/>
      <c r="AH1350" s="41"/>
      <c r="AI1350" s="41"/>
      <c r="AK1350" s="87"/>
    </row>
    <row r="1351" spans="1:37">
      <c r="A1351" s="45"/>
      <c r="B1351" s="44"/>
      <c r="C1351" s="44"/>
      <c r="D1351" s="44"/>
      <c r="E1351" s="44"/>
      <c r="F1351" s="38"/>
      <c r="G1351" s="38"/>
      <c r="H1351" s="38"/>
      <c r="I1351" s="59"/>
      <c r="J1351" s="26"/>
      <c r="K1351" s="26"/>
      <c r="L1351" s="45"/>
      <c r="M1351" s="38"/>
      <c r="N1351" s="38"/>
      <c r="O1351" s="85"/>
      <c r="P1351" s="72"/>
      <c r="Q1351" s="72"/>
      <c r="R1351" s="30"/>
      <c r="S1351" s="30"/>
      <c r="T1351" s="30"/>
      <c r="V1351" s="77"/>
      <c r="W1351" s="65"/>
      <c r="AE1351" s="41"/>
      <c r="AH1351" s="41"/>
      <c r="AI1351" s="41"/>
      <c r="AK1351" s="87"/>
    </row>
    <row r="1352" spans="1:37">
      <c r="A1352" s="45"/>
      <c r="B1352" s="44"/>
      <c r="C1352" s="44"/>
      <c r="D1352" s="44"/>
      <c r="E1352" s="44"/>
      <c r="F1352" s="38"/>
      <c r="G1352" s="38"/>
      <c r="H1352" s="38"/>
      <c r="I1352" s="59"/>
      <c r="J1352" s="26"/>
      <c r="K1352" s="26"/>
      <c r="L1352" s="45"/>
      <c r="M1352" s="38"/>
      <c r="N1352" s="38"/>
      <c r="O1352" s="85"/>
      <c r="P1352" s="72"/>
      <c r="Q1352" s="72"/>
      <c r="R1352" s="30"/>
      <c r="S1352" s="30"/>
      <c r="T1352" s="30"/>
      <c r="V1352" s="77"/>
      <c r="W1352" s="65"/>
      <c r="AE1352" s="41"/>
      <c r="AH1352" s="41"/>
      <c r="AI1352" s="41"/>
      <c r="AK1352" s="87"/>
    </row>
    <row r="1353" spans="1:37">
      <c r="A1353" s="45"/>
      <c r="B1353" s="44"/>
      <c r="C1353" s="44"/>
      <c r="D1353" s="44"/>
      <c r="E1353" s="44"/>
      <c r="F1353" s="38"/>
      <c r="G1353" s="38"/>
      <c r="H1353" s="38"/>
      <c r="I1353" s="59"/>
      <c r="J1353" s="26"/>
      <c r="K1353" s="26"/>
      <c r="L1353" s="45"/>
      <c r="M1353" s="38"/>
      <c r="N1353" s="38"/>
      <c r="O1353" s="85"/>
      <c r="P1353" s="72"/>
      <c r="Q1353" s="72"/>
      <c r="R1353" s="30"/>
      <c r="S1353" s="30"/>
      <c r="T1353" s="30"/>
      <c r="V1353" s="77"/>
      <c r="W1353" s="65"/>
      <c r="AE1353" s="41"/>
      <c r="AH1353" s="41"/>
      <c r="AI1353" s="41"/>
      <c r="AK1353" s="87"/>
    </row>
    <row r="1354" spans="1:37">
      <c r="A1354" s="45"/>
      <c r="B1354" s="44"/>
      <c r="C1354" s="44"/>
      <c r="D1354" s="44"/>
      <c r="E1354" s="44"/>
      <c r="F1354" s="38"/>
      <c r="G1354" s="38"/>
      <c r="H1354" s="38"/>
      <c r="I1354" s="59"/>
      <c r="J1354" s="26"/>
      <c r="K1354" s="26"/>
      <c r="L1354" s="45"/>
      <c r="M1354" s="38"/>
      <c r="N1354" s="38"/>
      <c r="O1354" s="85"/>
      <c r="P1354" s="72"/>
      <c r="Q1354" s="72"/>
      <c r="R1354" s="30"/>
      <c r="S1354" s="30"/>
      <c r="T1354" s="30"/>
      <c r="V1354" s="77"/>
      <c r="W1354" s="65"/>
      <c r="AE1354" s="41"/>
      <c r="AH1354" s="41"/>
      <c r="AI1354" s="41"/>
      <c r="AK1354" s="87"/>
    </row>
    <row r="1355" spans="1:37">
      <c r="A1355" s="45"/>
      <c r="B1355" s="44"/>
      <c r="C1355" s="44"/>
      <c r="D1355" s="44"/>
      <c r="E1355" s="44"/>
      <c r="F1355" s="38"/>
      <c r="G1355" s="38"/>
      <c r="H1355" s="38"/>
      <c r="I1355" s="59"/>
      <c r="J1355" s="26"/>
      <c r="K1355" s="26"/>
      <c r="L1355" s="45"/>
      <c r="M1355" s="38"/>
      <c r="N1355" s="38"/>
      <c r="O1355" s="85"/>
      <c r="P1355" s="72"/>
      <c r="Q1355" s="72"/>
      <c r="R1355" s="30"/>
      <c r="S1355" s="30"/>
      <c r="T1355" s="30"/>
      <c r="V1355" s="77"/>
      <c r="W1355" s="65"/>
      <c r="AE1355" s="41"/>
      <c r="AH1355" s="41"/>
      <c r="AI1355" s="41"/>
      <c r="AK1355" s="87"/>
    </row>
    <row r="1356" spans="1:37">
      <c r="A1356" s="45"/>
      <c r="B1356" s="44"/>
      <c r="C1356" s="44"/>
      <c r="D1356" s="44"/>
      <c r="E1356" s="44"/>
      <c r="F1356" s="38"/>
      <c r="G1356" s="38"/>
      <c r="H1356" s="38"/>
      <c r="I1356" s="59"/>
      <c r="J1356" s="26"/>
      <c r="K1356" s="26"/>
      <c r="L1356" s="45"/>
      <c r="M1356" s="38"/>
      <c r="N1356" s="38"/>
      <c r="O1356" s="85"/>
      <c r="P1356" s="72"/>
      <c r="Q1356" s="72"/>
      <c r="R1356" s="30"/>
      <c r="S1356" s="30"/>
      <c r="T1356" s="30"/>
      <c r="V1356" s="77"/>
      <c r="W1356" s="65"/>
      <c r="AE1356" s="41"/>
      <c r="AH1356" s="41"/>
      <c r="AI1356" s="41"/>
      <c r="AK1356" s="87"/>
    </row>
    <row r="1357" spans="1:37">
      <c r="A1357" s="45"/>
      <c r="B1357" s="44"/>
      <c r="C1357" s="44"/>
      <c r="D1357" s="44"/>
      <c r="E1357" s="44"/>
      <c r="F1357" s="38"/>
      <c r="G1357" s="38"/>
      <c r="H1357" s="38"/>
      <c r="I1357" s="59"/>
      <c r="J1357" s="26"/>
      <c r="K1357" s="26"/>
      <c r="L1357" s="45"/>
      <c r="M1357" s="38"/>
      <c r="N1357" s="38"/>
      <c r="O1357" s="85"/>
      <c r="P1357" s="72"/>
      <c r="Q1357" s="72"/>
      <c r="R1357" s="30"/>
      <c r="S1357" s="30"/>
      <c r="T1357" s="30"/>
      <c r="V1357" s="77"/>
      <c r="W1357" s="65"/>
      <c r="AE1357" s="41"/>
      <c r="AH1357" s="41"/>
      <c r="AI1357" s="41"/>
      <c r="AK1357" s="87"/>
    </row>
    <row r="1358" spans="1:37">
      <c r="A1358" s="45"/>
      <c r="B1358" s="44"/>
      <c r="C1358" s="44"/>
      <c r="D1358" s="44"/>
      <c r="E1358" s="44"/>
      <c r="F1358" s="38"/>
      <c r="G1358" s="38"/>
      <c r="H1358" s="38"/>
      <c r="I1358" s="59"/>
      <c r="J1358" s="26"/>
      <c r="K1358" s="26"/>
      <c r="L1358" s="45"/>
      <c r="M1358" s="38"/>
      <c r="N1358" s="38"/>
      <c r="O1358" s="85"/>
      <c r="P1358" s="72"/>
      <c r="Q1358" s="72"/>
      <c r="R1358" s="30"/>
      <c r="S1358" s="30"/>
      <c r="T1358" s="30"/>
      <c r="V1358" s="77"/>
      <c r="W1358" s="65"/>
      <c r="AE1358" s="41"/>
      <c r="AH1358" s="41"/>
      <c r="AI1358" s="41"/>
      <c r="AK1358" s="87"/>
    </row>
    <row r="1359" spans="1:37">
      <c r="A1359" s="45"/>
      <c r="B1359" s="44"/>
      <c r="C1359" s="44"/>
      <c r="D1359" s="44"/>
      <c r="E1359" s="44"/>
      <c r="F1359" s="38"/>
      <c r="G1359" s="38"/>
      <c r="H1359" s="38"/>
      <c r="I1359" s="59"/>
      <c r="J1359" s="26"/>
      <c r="K1359" s="26"/>
      <c r="L1359" s="45"/>
      <c r="M1359" s="38"/>
      <c r="N1359" s="38"/>
      <c r="O1359" s="85"/>
      <c r="P1359" s="72"/>
      <c r="Q1359" s="72"/>
      <c r="R1359" s="30"/>
      <c r="S1359" s="30"/>
      <c r="T1359" s="30"/>
      <c r="V1359" s="77"/>
      <c r="W1359" s="65"/>
      <c r="AE1359" s="41"/>
      <c r="AH1359" s="41"/>
      <c r="AI1359" s="41"/>
      <c r="AK1359" s="87"/>
    </row>
    <row r="1360" spans="1:37">
      <c r="A1360" s="45"/>
      <c r="B1360" s="44"/>
      <c r="C1360" s="44"/>
      <c r="D1360" s="44"/>
      <c r="E1360" s="44"/>
      <c r="F1360" s="38"/>
      <c r="G1360" s="38"/>
      <c r="H1360" s="38"/>
      <c r="I1360" s="59"/>
      <c r="J1360" s="26"/>
      <c r="K1360" s="26"/>
      <c r="L1360" s="45"/>
      <c r="M1360" s="38"/>
      <c r="N1360" s="38"/>
      <c r="O1360" s="85"/>
      <c r="P1360" s="72"/>
      <c r="Q1360" s="72"/>
      <c r="R1360" s="30"/>
      <c r="S1360" s="30"/>
      <c r="T1360" s="30"/>
      <c r="V1360" s="77"/>
      <c r="W1360" s="65"/>
      <c r="AE1360" s="41"/>
      <c r="AH1360" s="41"/>
      <c r="AI1360" s="41"/>
      <c r="AK1360" s="87"/>
    </row>
    <row r="1361" spans="1:37">
      <c r="A1361" s="45"/>
      <c r="B1361" s="44"/>
      <c r="C1361" s="44"/>
      <c r="D1361" s="44"/>
      <c r="E1361" s="44"/>
      <c r="F1361" s="38"/>
      <c r="G1361" s="38"/>
      <c r="H1361" s="38"/>
      <c r="I1361" s="59"/>
      <c r="J1361" s="26"/>
      <c r="K1361" s="26"/>
      <c r="L1361" s="45"/>
      <c r="M1361" s="38"/>
      <c r="N1361" s="38"/>
      <c r="O1361" s="85"/>
      <c r="P1361" s="72"/>
      <c r="Q1361" s="72"/>
      <c r="R1361" s="30"/>
      <c r="S1361" s="30"/>
      <c r="T1361" s="30"/>
      <c r="V1361" s="77"/>
      <c r="W1361" s="65"/>
      <c r="AE1361" s="41"/>
      <c r="AH1361" s="41"/>
      <c r="AI1361" s="41"/>
      <c r="AK1361" s="87"/>
    </row>
    <row r="1362" spans="1:37">
      <c r="A1362" s="45"/>
      <c r="B1362" s="44"/>
      <c r="C1362" s="44"/>
      <c r="D1362" s="44"/>
      <c r="E1362" s="44"/>
      <c r="F1362" s="38"/>
      <c r="G1362" s="38"/>
      <c r="H1362" s="38"/>
      <c r="I1362" s="59"/>
      <c r="J1362" s="26"/>
      <c r="K1362" s="26"/>
      <c r="L1362" s="45"/>
      <c r="M1362" s="38"/>
      <c r="N1362" s="38"/>
      <c r="O1362" s="85"/>
      <c r="P1362" s="72"/>
      <c r="Q1362" s="72"/>
      <c r="R1362" s="30"/>
      <c r="S1362" s="30"/>
      <c r="T1362" s="30"/>
      <c r="V1362" s="77"/>
      <c r="W1362" s="65"/>
      <c r="AE1362" s="41"/>
      <c r="AH1362" s="41"/>
      <c r="AI1362" s="41"/>
      <c r="AK1362" s="87"/>
    </row>
    <row r="1363" spans="1:37">
      <c r="A1363" s="45"/>
      <c r="B1363" s="44"/>
      <c r="C1363" s="44"/>
      <c r="D1363" s="44"/>
      <c r="E1363" s="44"/>
      <c r="F1363" s="38"/>
      <c r="G1363" s="38"/>
      <c r="H1363" s="38"/>
      <c r="I1363" s="59"/>
      <c r="J1363" s="26"/>
      <c r="K1363" s="26"/>
      <c r="L1363" s="45"/>
      <c r="M1363" s="38"/>
      <c r="N1363" s="38"/>
      <c r="O1363" s="85"/>
      <c r="P1363" s="72"/>
      <c r="Q1363" s="72"/>
      <c r="R1363" s="30"/>
      <c r="S1363" s="30"/>
      <c r="T1363" s="30"/>
      <c r="V1363" s="77"/>
      <c r="W1363" s="65"/>
      <c r="AE1363" s="41"/>
      <c r="AH1363" s="41"/>
      <c r="AI1363" s="41"/>
      <c r="AK1363" s="87"/>
    </row>
    <row r="1364" spans="1:37">
      <c r="A1364" s="45"/>
      <c r="B1364" s="44"/>
      <c r="C1364" s="44"/>
      <c r="D1364" s="44"/>
      <c r="E1364" s="44"/>
      <c r="F1364" s="38"/>
      <c r="G1364" s="38"/>
      <c r="H1364" s="38"/>
      <c r="I1364" s="59"/>
      <c r="J1364" s="26"/>
      <c r="K1364" s="26"/>
      <c r="L1364" s="45"/>
      <c r="M1364" s="38"/>
      <c r="N1364" s="38"/>
      <c r="O1364" s="85"/>
      <c r="P1364" s="72"/>
      <c r="Q1364" s="72"/>
      <c r="R1364" s="30"/>
      <c r="S1364" s="30"/>
      <c r="T1364" s="30"/>
      <c r="V1364" s="77"/>
      <c r="W1364" s="65"/>
      <c r="AE1364" s="41"/>
      <c r="AH1364" s="41"/>
      <c r="AI1364" s="41"/>
      <c r="AK1364" s="87"/>
    </row>
    <row r="1365" spans="1:37">
      <c r="A1365" s="45"/>
      <c r="B1365" s="44"/>
      <c r="C1365" s="44"/>
      <c r="D1365" s="44"/>
      <c r="E1365" s="44"/>
      <c r="F1365" s="38"/>
      <c r="G1365" s="38"/>
      <c r="H1365" s="38"/>
      <c r="I1365" s="59"/>
      <c r="J1365" s="26"/>
      <c r="K1365" s="26"/>
      <c r="L1365" s="45"/>
      <c r="M1365" s="38"/>
      <c r="N1365" s="38"/>
      <c r="O1365" s="85"/>
      <c r="P1365" s="72"/>
      <c r="Q1365" s="72"/>
      <c r="R1365" s="30"/>
      <c r="S1365" s="30"/>
      <c r="T1365" s="30"/>
      <c r="V1365" s="77"/>
      <c r="W1365" s="65"/>
      <c r="AE1365" s="41"/>
      <c r="AH1365" s="41"/>
      <c r="AI1365" s="41"/>
      <c r="AK1365" s="87"/>
    </row>
    <row r="1366" spans="1:37">
      <c r="A1366" s="45"/>
      <c r="B1366" s="44"/>
      <c r="C1366" s="44"/>
      <c r="D1366" s="44"/>
      <c r="E1366" s="44"/>
      <c r="F1366" s="38"/>
      <c r="G1366" s="38"/>
      <c r="H1366" s="38"/>
      <c r="I1366" s="59"/>
      <c r="J1366" s="26"/>
      <c r="K1366" s="26"/>
      <c r="L1366" s="45"/>
      <c r="M1366" s="38"/>
      <c r="N1366" s="38"/>
      <c r="O1366" s="85"/>
      <c r="P1366" s="72"/>
      <c r="Q1366" s="72"/>
      <c r="R1366" s="30"/>
      <c r="S1366" s="30"/>
      <c r="T1366" s="30"/>
      <c r="V1366" s="77"/>
      <c r="W1366" s="65"/>
      <c r="AE1366" s="41"/>
      <c r="AH1366" s="41"/>
      <c r="AI1366" s="41"/>
      <c r="AK1366" s="87"/>
    </row>
    <row r="1367" spans="1:37">
      <c r="A1367" s="45"/>
      <c r="B1367" s="44"/>
      <c r="C1367" s="44"/>
      <c r="D1367" s="44"/>
      <c r="E1367" s="44"/>
      <c r="F1367" s="38"/>
      <c r="G1367" s="38"/>
      <c r="H1367" s="38"/>
      <c r="I1367" s="59"/>
      <c r="J1367" s="26"/>
      <c r="K1367" s="26"/>
      <c r="L1367" s="45"/>
      <c r="M1367" s="38"/>
      <c r="N1367" s="38"/>
      <c r="O1367" s="85"/>
      <c r="P1367" s="72"/>
      <c r="Q1367" s="72"/>
      <c r="R1367" s="30"/>
      <c r="S1367" s="30"/>
      <c r="T1367" s="30"/>
      <c r="V1367" s="77"/>
      <c r="W1367" s="65"/>
      <c r="AE1367" s="41"/>
      <c r="AH1367" s="41"/>
      <c r="AI1367" s="41"/>
      <c r="AK1367" s="87"/>
    </row>
    <row r="1368" spans="1:37">
      <c r="A1368" s="45"/>
      <c r="B1368" s="44"/>
      <c r="C1368" s="44"/>
      <c r="D1368" s="44"/>
      <c r="E1368" s="44"/>
      <c r="F1368" s="38"/>
      <c r="G1368" s="38"/>
      <c r="H1368" s="38"/>
      <c r="I1368" s="59"/>
      <c r="J1368" s="26"/>
      <c r="K1368" s="26"/>
      <c r="L1368" s="45"/>
      <c r="M1368" s="38"/>
      <c r="N1368" s="38"/>
      <c r="O1368" s="85"/>
      <c r="P1368" s="72"/>
      <c r="Q1368" s="72"/>
      <c r="R1368" s="30"/>
      <c r="S1368" s="30"/>
      <c r="T1368" s="30"/>
      <c r="V1368" s="77"/>
      <c r="W1368" s="65"/>
      <c r="AE1368" s="41"/>
      <c r="AH1368" s="41"/>
      <c r="AI1368" s="41"/>
      <c r="AK1368" s="87"/>
    </row>
    <row r="1369" spans="1:37">
      <c r="A1369" s="45"/>
      <c r="B1369" s="44"/>
      <c r="C1369" s="44"/>
      <c r="D1369" s="44"/>
      <c r="E1369" s="44"/>
      <c r="F1369" s="38"/>
      <c r="G1369" s="38"/>
      <c r="H1369" s="38"/>
      <c r="I1369" s="59"/>
      <c r="J1369" s="26"/>
      <c r="K1369" s="26"/>
      <c r="L1369" s="45"/>
      <c r="M1369" s="38"/>
      <c r="N1369" s="38"/>
      <c r="O1369" s="85"/>
      <c r="P1369" s="72"/>
      <c r="Q1369" s="72"/>
      <c r="R1369" s="30"/>
      <c r="S1369" s="30"/>
      <c r="T1369" s="30"/>
      <c r="V1369" s="77"/>
      <c r="W1369" s="65"/>
      <c r="AE1369" s="41"/>
      <c r="AH1369" s="41"/>
      <c r="AI1369" s="41"/>
      <c r="AK1369" s="87"/>
    </row>
    <row r="1370" spans="1:37">
      <c r="A1370" s="45"/>
      <c r="B1370" s="44"/>
      <c r="C1370" s="44"/>
      <c r="D1370" s="44"/>
      <c r="E1370" s="44"/>
      <c r="F1370" s="38"/>
      <c r="G1370" s="38"/>
      <c r="H1370" s="38"/>
      <c r="I1370" s="59"/>
      <c r="J1370" s="26"/>
      <c r="K1370" s="26"/>
      <c r="L1370" s="45"/>
      <c r="M1370" s="38"/>
      <c r="N1370" s="38"/>
      <c r="O1370" s="85"/>
      <c r="P1370" s="72"/>
      <c r="Q1370" s="72"/>
      <c r="R1370" s="30"/>
      <c r="S1370" s="30"/>
      <c r="T1370" s="30"/>
      <c r="V1370" s="77"/>
      <c r="W1370" s="65"/>
      <c r="AE1370" s="41"/>
      <c r="AH1370" s="41"/>
      <c r="AI1370" s="41"/>
      <c r="AK1370" s="87"/>
    </row>
    <row r="1371" spans="1:37">
      <c r="A1371" s="45"/>
      <c r="B1371" s="44"/>
      <c r="C1371" s="44"/>
      <c r="D1371" s="44"/>
      <c r="E1371" s="44"/>
      <c r="F1371" s="38"/>
      <c r="G1371" s="38"/>
      <c r="H1371" s="38"/>
      <c r="I1371" s="59"/>
      <c r="J1371" s="26"/>
      <c r="K1371" s="26"/>
      <c r="L1371" s="45"/>
      <c r="M1371" s="38"/>
      <c r="N1371" s="38"/>
      <c r="O1371" s="85"/>
      <c r="P1371" s="72"/>
      <c r="Q1371" s="72"/>
      <c r="R1371" s="30"/>
      <c r="S1371" s="30"/>
      <c r="T1371" s="30"/>
      <c r="V1371" s="77"/>
      <c r="W1371" s="65"/>
      <c r="AE1371" s="41"/>
      <c r="AH1371" s="41"/>
      <c r="AI1371" s="41"/>
      <c r="AK1371" s="87"/>
    </row>
    <row r="1372" spans="1:37">
      <c r="A1372" s="45"/>
      <c r="B1372" s="44"/>
      <c r="C1372" s="44"/>
      <c r="D1372" s="44"/>
      <c r="E1372" s="44"/>
      <c r="F1372" s="38"/>
      <c r="G1372" s="38"/>
      <c r="H1372" s="38"/>
      <c r="I1372" s="59"/>
      <c r="J1372" s="26"/>
      <c r="K1372" s="26"/>
      <c r="L1372" s="45"/>
      <c r="M1372" s="38"/>
      <c r="N1372" s="38"/>
      <c r="O1372" s="85"/>
      <c r="P1372" s="72"/>
      <c r="Q1372" s="72"/>
      <c r="R1372" s="30"/>
      <c r="S1372" s="30"/>
      <c r="T1372" s="30"/>
      <c r="V1372" s="77"/>
      <c r="W1372" s="65"/>
      <c r="AE1372" s="41"/>
      <c r="AH1372" s="41"/>
      <c r="AI1372" s="41"/>
      <c r="AK1372" s="87"/>
    </row>
    <row r="1373" spans="1:37">
      <c r="A1373" s="45"/>
      <c r="B1373" s="44"/>
      <c r="C1373" s="44"/>
      <c r="D1373" s="44"/>
      <c r="E1373" s="44"/>
      <c r="F1373" s="38"/>
      <c r="G1373" s="38"/>
      <c r="H1373" s="38"/>
      <c r="I1373" s="59"/>
      <c r="J1373" s="26"/>
      <c r="K1373" s="26"/>
      <c r="L1373" s="45"/>
      <c r="M1373" s="38"/>
      <c r="N1373" s="38"/>
      <c r="O1373" s="85"/>
      <c r="P1373" s="72"/>
      <c r="Q1373" s="72"/>
      <c r="R1373" s="30"/>
      <c r="S1373" s="30"/>
      <c r="T1373" s="30"/>
      <c r="V1373" s="77"/>
      <c r="W1373" s="65"/>
      <c r="AE1373" s="41"/>
      <c r="AH1373" s="41"/>
      <c r="AI1373" s="41"/>
      <c r="AK1373" s="87"/>
    </row>
    <row r="1374" spans="1:37">
      <c r="A1374" s="45"/>
      <c r="B1374" s="44"/>
      <c r="C1374" s="44"/>
      <c r="D1374" s="44"/>
      <c r="E1374" s="44"/>
      <c r="F1374" s="38"/>
      <c r="G1374" s="38"/>
      <c r="H1374" s="38"/>
      <c r="I1374" s="59"/>
      <c r="J1374" s="26"/>
      <c r="K1374" s="26"/>
      <c r="L1374" s="45"/>
      <c r="M1374" s="38"/>
      <c r="N1374" s="38"/>
      <c r="O1374" s="85"/>
      <c r="P1374" s="72"/>
      <c r="Q1374" s="72"/>
      <c r="R1374" s="30"/>
      <c r="S1374" s="30"/>
      <c r="T1374" s="30"/>
      <c r="V1374" s="77"/>
      <c r="W1374" s="65"/>
      <c r="AE1374" s="41"/>
      <c r="AH1374" s="41"/>
      <c r="AI1374" s="41"/>
      <c r="AK1374" s="87"/>
    </row>
    <row r="1375" spans="1:37">
      <c r="A1375" s="45"/>
      <c r="B1375" s="44"/>
      <c r="C1375" s="44"/>
      <c r="D1375" s="44"/>
      <c r="E1375" s="44"/>
      <c r="F1375" s="38"/>
      <c r="G1375" s="38"/>
      <c r="H1375" s="38"/>
      <c r="I1375" s="59"/>
      <c r="J1375" s="26"/>
      <c r="K1375" s="26"/>
      <c r="L1375" s="45"/>
      <c r="M1375" s="38"/>
      <c r="N1375" s="38"/>
      <c r="O1375" s="85"/>
      <c r="P1375" s="72"/>
      <c r="Q1375" s="72"/>
      <c r="R1375" s="30"/>
      <c r="S1375" s="30"/>
      <c r="T1375" s="30"/>
      <c r="V1375" s="77"/>
      <c r="W1375" s="65"/>
      <c r="AE1375" s="41"/>
      <c r="AH1375" s="41"/>
      <c r="AI1375" s="41"/>
      <c r="AK1375" s="87"/>
    </row>
    <row r="1376" spans="1:37">
      <c r="A1376" s="45"/>
      <c r="B1376" s="44"/>
      <c r="C1376" s="44"/>
      <c r="D1376" s="44"/>
      <c r="E1376" s="44"/>
      <c r="F1376" s="38"/>
      <c r="G1376" s="38"/>
      <c r="H1376" s="38"/>
      <c r="I1376" s="59"/>
      <c r="J1376" s="26"/>
      <c r="K1376" s="26"/>
      <c r="L1376" s="45"/>
      <c r="M1376" s="38"/>
      <c r="N1376" s="38"/>
      <c r="O1376" s="85"/>
      <c r="P1376" s="72"/>
      <c r="Q1376" s="72"/>
      <c r="R1376" s="30"/>
      <c r="S1376" s="30"/>
      <c r="T1376" s="30"/>
      <c r="V1376" s="77"/>
      <c r="W1376" s="65"/>
      <c r="AE1376" s="41"/>
      <c r="AH1376" s="41"/>
      <c r="AI1376" s="41"/>
      <c r="AK1376" s="87"/>
    </row>
    <row r="1377" spans="1:37">
      <c r="A1377" s="45"/>
      <c r="B1377" s="44"/>
      <c r="C1377" s="44"/>
      <c r="D1377" s="44"/>
      <c r="E1377" s="44"/>
      <c r="F1377" s="38"/>
      <c r="G1377" s="38"/>
      <c r="H1377" s="38"/>
      <c r="I1377" s="59"/>
      <c r="J1377" s="26"/>
      <c r="K1377" s="26"/>
      <c r="L1377" s="45"/>
      <c r="M1377" s="38"/>
      <c r="N1377" s="38"/>
      <c r="O1377" s="85"/>
      <c r="P1377" s="72"/>
      <c r="Q1377" s="72"/>
      <c r="R1377" s="30"/>
      <c r="S1377" s="30"/>
      <c r="T1377" s="30"/>
      <c r="V1377" s="77"/>
      <c r="W1377" s="65"/>
      <c r="AE1377" s="41"/>
      <c r="AH1377" s="41"/>
      <c r="AI1377" s="41"/>
      <c r="AK1377" s="87"/>
    </row>
    <row r="1378" spans="1:37">
      <c r="A1378" s="45"/>
      <c r="B1378" s="44"/>
      <c r="C1378" s="44"/>
      <c r="D1378" s="44"/>
      <c r="E1378" s="44"/>
      <c r="F1378" s="38"/>
      <c r="G1378" s="38"/>
      <c r="H1378" s="38"/>
      <c r="I1378" s="59"/>
      <c r="J1378" s="26"/>
      <c r="K1378" s="26"/>
      <c r="L1378" s="45"/>
      <c r="M1378" s="38"/>
      <c r="N1378" s="38"/>
      <c r="O1378" s="85"/>
      <c r="P1378" s="72"/>
      <c r="Q1378" s="72"/>
      <c r="R1378" s="30"/>
      <c r="S1378" s="30"/>
      <c r="T1378" s="30"/>
      <c r="V1378" s="77"/>
      <c r="W1378" s="65"/>
      <c r="AE1378" s="41"/>
      <c r="AH1378" s="41"/>
      <c r="AI1378" s="41"/>
      <c r="AK1378" s="87"/>
    </row>
    <row r="1379" spans="1:37">
      <c r="A1379" s="45"/>
      <c r="B1379" s="44"/>
      <c r="C1379" s="44"/>
      <c r="D1379" s="44"/>
      <c r="E1379" s="44"/>
      <c r="F1379" s="38"/>
      <c r="G1379" s="38"/>
      <c r="H1379" s="38"/>
      <c r="I1379" s="59"/>
      <c r="J1379" s="26"/>
      <c r="K1379" s="26"/>
      <c r="L1379" s="45"/>
      <c r="M1379" s="38"/>
      <c r="N1379" s="38"/>
      <c r="O1379" s="85"/>
      <c r="P1379" s="72"/>
      <c r="Q1379" s="72"/>
      <c r="R1379" s="30"/>
      <c r="S1379" s="30"/>
      <c r="T1379" s="30"/>
      <c r="V1379" s="77"/>
      <c r="W1379" s="65"/>
      <c r="AE1379" s="41"/>
      <c r="AH1379" s="41"/>
      <c r="AI1379" s="41"/>
      <c r="AK1379" s="87"/>
    </row>
    <row r="1380" spans="1:37">
      <c r="A1380" s="45"/>
      <c r="B1380" s="44"/>
      <c r="C1380" s="44"/>
      <c r="D1380" s="44"/>
      <c r="E1380" s="44"/>
      <c r="F1380" s="38"/>
      <c r="G1380" s="38"/>
      <c r="H1380" s="38"/>
      <c r="I1380" s="59"/>
      <c r="J1380" s="26"/>
      <c r="K1380" s="26"/>
      <c r="L1380" s="45"/>
      <c r="M1380" s="38"/>
      <c r="N1380" s="38"/>
      <c r="O1380" s="85"/>
      <c r="P1380" s="72"/>
      <c r="Q1380" s="72"/>
      <c r="R1380" s="30"/>
      <c r="S1380" s="30"/>
      <c r="T1380" s="30"/>
      <c r="V1380" s="77"/>
      <c r="W1380" s="65"/>
      <c r="AE1380" s="41"/>
      <c r="AH1380" s="41"/>
      <c r="AI1380" s="41"/>
      <c r="AK1380" s="87"/>
    </row>
    <row r="1381" spans="1:37">
      <c r="A1381" s="45"/>
      <c r="B1381" s="44"/>
      <c r="C1381" s="44"/>
      <c r="D1381" s="44"/>
      <c r="E1381" s="44"/>
      <c r="F1381" s="38"/>
      <c r="G1381" s="38"/>
      <c r="H1381" s="38"/>
      <c r="I1381" s="59"/>
      <c r="J1381" s="26"/>
      <c r="K1381" s="26"/>
      <c r="L1381" s="45"/>
      <c r="M1381" s="38"/>
      <c r="N1381" s="38"/>
      <c r="O1381" s="85"/>
      <c r="P1381" s="72"/>
      <c r="Q1381" s="72"/>
      <c r="R1381" s="30"/>
      <c r="S1381" s="30"/>
      <c r="T1381" s="30"/>
      <c r="V1381" s="77"/>
      <c r="W1381" s="65"/>
      <c r="AE1381" s="41"/>
      <c r="AH1381" s="41"/>
      <c r="AI1381" s="41"/>
      <c r="AK1381" s="87"/>
    </row>
    <row r="1382" spans="1:37">
      <c r="A1382" s="45"/>
      <c r="B1382" s="44"/>
      <c r="C1382" s="44"/>
      <c r="D1382" s="44"/>
      <c r="E1382" s="44"/>
      <c r="F1382" s="38"/>
      <c r="G1382" s="38"/>
      <c r="H1382" s="38"/>
      <c r="I1382" s="59"/>
      <c r="J1382" s="26"/>
      <c r="K1382" s="26"/>
      <c r="L1382" s="45"/>
      <c r="M1382" s="38"/>
      <c r="N1382" s="38"/>
      <c r="O1382" s="85"/>
      <c r="P1382" s="72"/>
      <c r="Q1382" s="72"/>
      <c r="R1382" s="30"/>
      <c r="S1382" s="30"/>
      <c r="T1382" s="30"/>
      <c r="V1382" s="77"/>
      <c r="W1382" s="65"/>
      <c r="AE1382" s="41"/>
      <c r="AH1382" s="41"/>
      <c r="AI1382" s="41"/>
      <c r="AK1382" s="87"/>
    </row>
    <row r="1383" spans="1:37">
      <c r="A1383" s="45"/>
      <c r="B1383" s="44"/>
      <c r="C1383" s="44"/>
      <c r="D1383" s="44"/>
      <c r="E1383" s="44"/>
      <c r="F1383" s="38"/>
      <c r="G1383" s="38"/>
      <c r="H1383" s="38"/>
      <c r="I1383" s="59"/>
      <c r="J1383" s="26"/>
      <c r="K1383" s="26"/>
      <c r="L1383" s="45"/>
      <c r="M1383" s="38"/>
      <c r="N1383" s="38"/>
      <c r="O1383" s="85"/>
      <c r="P1383" s="72"/>
      <c r="Q1383" s="72"/>
      <c r="R1383" s="30"/>
      <c r="S1383" s="30"/>
      <c r="T1383" s="30"/>
      <c r="V1383" s="77"/>
      <c r="W1383" s="65"/>
      <c r="AE1383" s="41"/>
      <c r="AH1383" s="41"/>
      <c r="AI1383" s="41"/>
      <c r="AK1383" s="87"/>
    </row>
    <row r="1384" spans="1:37">
      <c r="A1384" s="45"/>
      <c r="B1384" s="44"/>
      <c r="C1384" s="44"/>
      <c r="D1384" s="44"/>
      <c r="E1384" s="44"/>
      <c r="F1384" s="38"/>
      <c r="G1384" s="38"/>
      <c r="H1384" s="38"/>
      <c r="I1384" s="59"/>
      <c r="J1384" s="26"/>
      <c r="K1384" s="26"/>
      <c r="L1384" s="45"/>
      <c r="M1384" s="38"/>
      <c r="N1384" s="38"/>
      <c r="O1384" s="85"/>
      <c r="P1384" s="72"/>
      <c r="Q1384" s="72"/>
      <c r="R1384" s="30"/>
      <c r="S1384" s="30"/>
      <c r="T1384" s="30"/>
      <c r="V1384" s="77"/>
      <c r="W1384" s="65"/>
      <c r="AE1384" s="41"/>
      <c r="AH1384" s="41"/>
      <c r="AI1384" s="41"/>
      <c r="AK1384" s="87"/>
    </row>
    <row r="1385" spans="1:37">
      <c r="A1385" s="45"/>
      <c r="B1385" s="44"/>
      <c r="C1385" s="44"/>
      <c r="D1385" s="44"/>
      <c r="E1385" s="44"/>
      <c r="F1385" s="38"/>
      <c r="G1385" s="38"/>
      <c r="H1385" s="38"/>
      <c r="I1385" s="59"/>
      <c r="J1385" s="26"/>
      <c r="K1385" s="26"/>
      <c r="L1385" s="45"/>
      <c r="M1385" s="38"/>
      <c r="N1385" s="38"/>
      <c r="O1385" s="85"/>
      <c r="P1385" s="72"/>
      <c r="Q1385" s="72"/>
      <c r="R1385" s="30"/>
      <c r="S1385" s="30"/>
      <c r="T1385" s="30"/>
      <c r="V1385" s="77"/>
      <c r="W1385" s="65"/>
      <c r="AE1385" s="41"/>
      <c r="AH1385" s="41"/>
      <c r="AI1385" s="41"/>
      <c r="AK1385" s="87"/>
    </row>
    <row r="1386" spans="1:37">
      <c r="A1386" s="45"/>
      <c r="B1386" s="44"/>
      <c r="C1386" s="44"/>
      <c r="D1386" s="44"/>
      <c r="E1386" s="44"/>
      <c r="F1386" s="38"/>
      <c r="G1386" s="38"/>
      <c r="H1386" s="38"/>
      <c r="I1386" s="59"/>
      <c r="J1386" s="26"/>
      <c r="K1386" s="26"/>
      <c r="L1386" s="45"/>
      <c r="M1386" s="38"/>
      <c r="N1386" s="38"/>
      <c r="O1386" s="85"/>
      <c r="P1386" s="72"/>
      <c r="Q1386" s="72"/>
      <c r="R1386" s="30"/>
      <c r="S1386" s="30"/>
      <c r="T1386" s="30"/>
      <c r="V1386" s="77"/>
      <c r="W1386" s="65"/>
      <c r="AE1386" s="41"/>
      <c r="AH1386" s="41"/>
      <c r="AI1386" s="41"/>
      <c r="AK1386" s="87"/>
    </row>
    <row r="1387" spans="1:37">
      <c r="A1387" s="45"/>
      <c r="B1387" s="44"/>
      <c r="C1387" s="44"/>
      <c r="D1387" s="44"/>
      <c r="E1387" s="44"/>
      <c r="F1387" s="38"/>
      <c r="G1387" s="38"/>
      <c r="H1387" s="38"/>
      <c r="I1387" s="59"/>
      <c r="J1387" s="26"/>
      <c r="K1387" s="26"/>
      <c r="L1387" s="45"/>
      <c r="M1387" s="38"/>
      <c r="N1387" s="38"/>
      <c r="O1387" s="85"/>
      <c r="P1387" s="72"/>
      <c r="Q1387" s="72"/>
      <c r="R1387" s="30"/>
      <c r="S1387" s="30"/>
      <c r="T1387" s="30"/>
      <c r="V1387" s="77"/>
      <c r="W1387" s="65"/>
      <c r="AE1387" s="41"/>
      <c r="AH1387" s="41"/>
      <c r="AI1387" s="41"/>
      <c r="AK1387" s="87"/>
    </row>
    <row r="1388" spans="1:37">
      <c r="A1388" s="45"/>
      <c r="B1388" s="44"/>
      <c r="C1388" s="44"/>
      <c r="D1388" s="44"/>
      <c r="E1388" s="44"/>
      <c r="F1388" s="38"/>
      <c r="G1388" s="38"/>
      <c r="H1388" s="38"/>
      <c r="I1388" s="59"/>
      <c r="J1388" s="26"/>
      <c r="K1388" s="26"/>
      <c r="L1388" s="45"/>
      <c r="M1388" s="38"/>
      <c r="N1388" s="38"/>
      <c r="O1388" s="85"/>
      <c r="P1388" s="72"/>
      <c r="Q1388" s="72"/>
      <c r="R1388" s="30"/>
      <c r="S1388" s="30"/>
      <c r="T1388" s="30"/>
      <c r="V1388" s="77"/>
      <c r="W1388" s="65"/>
      <c r="AE1388" s="41"/>
      <c r="AH1388" s="41"/>
      <c r="AI1388" s="41"/>
      <c r="AK1388" s="87"/>
    </row>
    <row r="1389" spans="1:37">
      <c r="A1389" s="45"/>
      <c r="B1389" s="44"/>
      <c r="C1389" s="44"/>
      <c r="D1389" s="44"/>
      <c r="E1389" s="44"/>
      <c r="F1389" s="38"/>
      <c r="G1389" s="38"/>
      <c r="H1389" s="38"/>
      <c r="I1389" s="59"/>
      <c r="J1389" s="26"/>
      <c r="K1389" s="26"/>
      <c r="L1389" s="45"/>
      <c r="M1389" s="38"/>
      <c r="N1389" s="38"/>
      <c r="O1389" s="85"/>
      <c r="P1389" s="72"/>
      <c r="Q1389" s="72"/>
      <c r="R1389" s="30"/>
      <c r="S1389" s="30"/>
      <c r="T1389" s="30"/>
      <c r="V1389" s="77"/>
      <c r="W1389" s="65"/>
      <c r="AE1389" s="41"/>
      <c r="AH1389" s="41"/>
      <c r="AI1389" s="41"/>
      <c r="AK1389" s="87"/>
    </row>
    <row r="1390" spans="1:37">
      <c r="A1390" s="45"/>
      <c r="B1390" s="44"/>
      <c r="C1390" s="44"/>
      <c r="D1390" s="44"/>
      <c r="E1390" s="44"/>
      <c r="F1390" s="38"/>
      <c r="G1390" s="38"/>
      <c r="H1390" s="38"/>
      <c r="I1390" s="59"/>
      <c r="J1390" s="26"/>
      <c r="K1390" s="26"/>
      <c r="L1390" s="45"/>
      <c r="M1390" s="38"/>
      <c r="N1390" s="38"/>
      <c r="O1390" s="85"/>
      <c r="P1390" s="72"/>
      <c r="Q1390" s="72"/>
      <c r="R1390" s="30"/>
      <c r="S1390" s="30"/>
      <c r="T1390" s="30"/>
      <c r="V1390" s="77"/>
      <c r="W1390" s="65"/>
      <c r="AE1390" s="41"/>
      <c r="AH1390" s="41"/>
      <c r="AI1390" s="41"/>
      <c r="AK1390" s="87"/>
    </row>
    <row r="1391" spans="1:37">
      <c r="A1391" s="45"/>
      <c r="B1391" s="44"/>
      <c r="C1391" s="44"/>
      <c r="D1391" s="44"/>
      <c r="E1391" s="44"/>
      <c r="F1391" s="38"/>
      <c r="G1391" s="38"/>
      <c r="H1391" s="38"/>
      <c r="I1391" s="59"/>
      <c r="J1391" s="26"/>
      <c r="K1391" s="26"/>
      <c r="L1391" s="45"/>
      <c r="M1391" s="38"/>
      <c r="N1391" s="38"/>
      <c r="O1391" s="85"/>
      <c r="P1391" s="72"/>
      <c r="Q1391" s="72"/>
      <c r="R1391" s="30"/>
      <c r="S1391" s="30"/>
      <c r="T1391" s="30"/>
      <c r="V1391" s="77"/>
      <c r="W1391" s="65"/>
      <c r="AE1391" s="41"/>
      <c r="AH1391" s="41"/>
      <c r="AI1391" s="41"/>
      <c r="AK1391" s="87"/>
    </row>
    <row r="1392" spans="1:37">
      <c r="A1392" s="45"/>
      <c r="B1392" s="44"/>
      <c r="C1392" s="44"/>
      <c r="D1392" s="44"/>
      <c r="E1392" s="44"/>
      <c r="F1392" s="38"/>
      <c r="G1392" s="38"/>
      <c r="H1392" s="38"/>
      <c r="I1392" s="59"/>
      <c r="J1392" s="26"/>
      <c r="K1392" s="26"/>
      <c r="L1392" s="45"/>
      <c r="M1392" s="38"/>
      <c r="N1392" s="38"/>
      <c r="O1392" s="85"/>
      <c r="P1392" s="72"/>
      <c r="Q1392" s="72"/>
      <c r="R1392" s="30"/>
      <c r="S1392" s="30"/>
      <c r="T1392" s="30"/>
      <c r="V1392" s="77"/>
      <c r="W1392" s="65"/>
      <c r="AE1392" s="41"/>
      <c r="AH1392" s="41"/>
      <c r="AI1392" s="41"/>
      <c r="AK1392" s="87"/>
    </row>
    <row r="1393" spans="1:37">
      <c r="A1393" s="45"/>
      <c r="B1393" s="44"/>
      <c r="C1393" s="44"/>
      <c r="D1393" s="44"/>
      <c r="E1393" s="44"/>
      <c r="F1393" s="38"/>
      <c r="G1393" s="38"/>
      <c r="H1393" s="38"/>
      <c r="I1393" s="59"/>
      <c r="J1393" s="26"/>
      <c r="K1393" s="26"/>
      <c r="L1393" s="45"/>
      <c r="M1393" s="38"/>
      <c r="N1393" s="38"/>
      <c r="O1393" s="85"/>
      <c r="P1393" s="72"/>
      <c r="Q1393" s="72"/>
      <c r="R1393" s="30"/>
      <c r="S1393" s="30"/>
      <c r="T1393" s="30"/>
      <c r="V1393" s="77"/>
      <c r="W1393" s="65"/>
      <c r="AE1393" s="41"/>
      <c r="AH1393" s="41"/>
      <c r="AI1393" s="41"/>
      <c r="AK1393" s="87"/>
    </row>
    <row r="1394" spans="1:37">
      <c r="A1394" s="45"/>
      <c r="B1394" s="44"/>
      <c r="C1394" s="44"/>
      <c r="D1394" s="44"/>
      <c r="E1394" s="44"/>
      <c r="F1394" s="38"/>
      <c r="G1394" s="38"/>
      <c r="H1394" s="38"/>
      <c r="I1394" s="59"/>
      <c r="J1394" s="26"/>
      <c r="K1394" s="26"/>
      <c r="L1394" s="45"/>
      <c r="M1394" s="38"/>
      <c r="N1394" s="38"/>
      <c r="O1394" s="85"/>
      <c r="P1394" s="72"/>
      <c r="Q1394" s="72"/>
      <c r="R1394" s="30"/>
      <c r="S1394" s="30"/>
      <c r="T1394" s="30"/>
      <c r="V1394" s="77"/>
      <c r="W1394" s="65"/>
      <c r="AE1394" s="41"/>
      <c r="AH1394" s="41"/>
      <c r="AI1394" s="41"/>
      <c r="AK1394" s="87"/>
    </row>
    <row r="1395" spans="1:37">
      <c r="A1395" s="45"/>
      <c r="B1395" s="44"/>
      <c r="C1395" s="44"/>
      <c r="D1395" s="44"/>
      <c r="E1395" s="44"/>
      <c r="F1395" s="38"/>
      <c r="G1395" s="38"/>
      <c r="H1395" s="38"/>
      <c r="I1395" s="59"/>
      <c r="J1395" s="26"/>
      <c r="K1395" s="26"/>
      <c r="L1395" s="45"/>
      <c r="M1395" s="38"/>
      <c r="N1395" s="38"/>
      <c r="O1395" s="85"/>
      <c r="P1395" s="72"/>
      <c r="Q1395" s="72"/>
      <c r="R1395" s="30"/>
      <c r="S1395" s="30"/>
      <c r="T1395" s="30"/>
      <c r="V1395" s="77"/>
      <c r="W1395" s="65"/>
      <c r="AE1395" s="41"/>
      <c r="AH1395" s="41"/>
      <c r="AI1395" s="41"/>
      <c r="AK1395" s="87"/>
    </row>
    <row r="1396" spans="1:37">
      <c r="A1396" s="45"/>
      <c r="B1396" s="44"/>
      <c r="C1396" s="44"/>
      <c r="D1396" s="44"/>
      <c r="E1396" s="44"/>
      <c r="F1396" s="38"/>
      <c r="G1396" s="38"/>
      <c r="H1396" s="38"/>
      <c r="I1396" s="59"/>
      <c r="J1396" s="26"/>
      <c r="K1396" s="26"/>
      <c r="L1396" s="45"/>
      <c r="M1396" s="38"/>
      <c r="N1396" s="38"/>
      <c r="O1396" s="85"/>
      <c r="P1396" s="72"/>
      <c r="Q1396" s="72"/>
      <c r="R1396" s="30"/>
      <c r="S1396" s="30"/>
      <c r="T1396" s="30"/>
      <c r="V1396" s="77"/>
      <c r="W1396" s="65"/>
      <c r="AE1396" s="41"/>
      <c r="AH1396" s="41"/>
      <c r="AI1396" s="41"/>
      <c r="AK1396" s="87"/>
    </row>
    <row r="1397" spans="1:37">
      <c r="A1397" s="45"/>
      <c r="B1397" s="44"/>
      <c r="C1397" s="44"/>
      <c r="D1397" s="44"/>
      <c r="E1397" s="44"/>
      <c r="F1397" s="38"/>
      <c r="G1397" s="38"/>
      <c r="H1397" s="38"/>
      <c r="I1397" s="59"/>
      <c r="J1397" s="26"/>
      <c r="K1397" s="26"/>
      <c r="L1397" s="45"/>
      <c r="M1397" s="38"/>
      <c r="N1397" s="38"/>
      <c r="O1397" s="85"/>
      <c r="P1397" s="72"/>
      <c r="Q1397" s="72"/>
      <c r="R1397" s="30"/>
      <c r="S1397" s="30"/>
      <c r="T1397" s="30"/>
      <c r="V1397" s="77"/>
      <c r="W1397" s="65"/>
      <c r="AE1397" s="41"/>
      <c r="AH1397" s="41"/>
      <c r="AI1397" s="41"/>
      <c r="AK1397" s="87"/>
    </row>
    <row r="1398" spans="1:37">
      <c r="A1398" s="45"/>
      <c r="B1398" s="44"/>
      <c r="C1398" s="44"/>
      <c r="D1398" s="44"/>
      <c r="E1398" s="44"/>
      <c r="F1398" s="38"/>
      <c r="G1398" s="38"/>
      <c r="H1398" s="38"/>
      <c r="I1398" s="59"/>
      <c r="J1398" s="26"/>
      <c r="K1398" s="26"/>
      <c r="L1398" s="45"/>
      <c r="M1398" s="38"/>
      <c r="N1398" s="38"/>
      <c r="O1398" s="85"/>
      <c r="P1398" s="72"/>
      <c r="Q1398" s="72"/>
      <c r="R1398" s="30"/>
      <c r="S1398" s="30"/>
      <c r="T1398" s="30"/>
      <c r="V1398" s="77"/>
      <c r="W1398" s="65"/>
      <c r="AE1398" s="41"/>
      <c r="AH1398" s="41"/>
      <c r="AI1398" s="41"/>
      <c r="AK1398" s="87"/>
    </row>
    <row r="1399" spans="1:37">
      <c r="A1399" s="45"/>
      <c r="B1399" s="44"/>
      <c r="C1399" s="44"/>
      <c r="D1399" s="44"/>
      <c r="E1399" s="44"/>
      <c r="F1399" s="38"/>
      <c r="G1399" s="38"/>
      <c r="H1399" s="38"/>
      <c r="I1399" s="59"/>
      <c r="J1399" s="26"/>
      <c r="K1399" s="26"/>
      <c r="L1399" s="45"/>
      <c r="M1399" s="38"/>
      <c r="N1399" s="38"/>
      <c r="O1399" s="85"/>
      <c r="P1399" s="72"/>
      <c r="Q1399" s="72"/>
      <c r="R1399" s="30"/>
      <c r="S1399" s="30"/>
      <c r="T1399" s="30"/>
      <c r="V1399" s="77"/>
      <c r="W1399" s="65"/>
      <c r="AE1399" s="41"/>
      <c r="AH1399" s="41"/>
      <c r="AI1399" s="41"/>
      <c r="AK1399" s="87"/>
    </row>
    <row r="1400" spans="1:37">
      <c r="A1400" s="45"/>
      <c r="B1400" s="44"/>
      <c r="C1400" s="44"/>
      <c r="D1400" s="44"/>
      <c r="E1400" s="44"/>
      <c r="F1400" s="38"/>
      <c r="G1400" s="38"/>
      <c r="H1400" s="38"/>
      <c r="I1400" s="59"/>
      <c r="J1400" s="26"/>
      <c r="K1400" s="26"/>
      <c r="L1400" s="45"/>
      <c r="M1400" s="38"/>
      <c r="N1400" s="38"/>
      <c r="O1400" s="85"/>
      <c r="P1400" s="72"/>
      <c r="Q1400" s="72"/>
      <c r="R1400" s="30"/>
      <c r="S1400" s="30"/>
      <c r="T1400" s="30"/>
      <c r="V1400" s="77"/>
      <c r="W1400" s="65"/>
      <c r="AE1400" s="41"/>
      <c r="AH1400" s="41"/>
      <c r="AI1400" s="41"/>
      <c r="AK1400" s="87"/>
    </row>
    <row r="1401" spans="1:37">
      <c r="A1401" s="45"/>
      <c r="B1401" s="44"/>
      <c r="C1401" s="44"/>
      <c r="D1401" s="44"/>
      <c r="E1401" s="44"/>
      <c r="F1401" s="38"/>
      <c r="G1401" s="38"/>
      <c r="H1401" s="38"/>
      <c r="I1401" s="59"/>
      <c r="J1401" s="26"/>
      <c r="K1401" s="26"/>
      <c r="L1401" s="45"/>
      <c r="M1401" s="38"/>
      <c r="N1401" s="38"/>
      <c r="O1401" s="85"/>
      <c r="P1401" s="72"/>
      <c r="Q1401" s="72"/>
      <c r="R1401" s="30"/>
      <c r="S1401" s="30"/>
      <c r="T1401" s="30"/>
      <c r="V1401" s="77"/>
      <c r="W1401" s="65"/>
      <c r="AE1401" s="41"/>
      <c r="AH1401" s="41"/>
      <c r="AI1401" s="41"/>
      <c r="AK1401" s="87"/>
    </row>
    <row r="1402" spans="1:37">
      <c r="A1402" s="45"/>
      <c r="B1402" s="44"/>
      <c r="C1402" s="44"/>
      <c r="D1402" s="44"/>
      <c r="E1402" s="44"/>
      <c r="F1402" s="38"/>
      <c r="G1402" s="38"/>
      <c r="H1402" s="38"/>
      <c r="I1402" s="59"/>
      <c r="J1402" s="26"/>
      <c r="K1402" s="26"/>
      <c r="L1402" s="45"/>
      <c r="M1402" s="38"/>
      <c r="N1402" s="38"/>
      <c r="O1402" s="85"/>
      <c r="P1402" s="72"/>
      <c r="Q1402" s="72"/>
      <c r="R1402" s="30"/>
      <c r="S1402" s="30"/>
      <c r="T1402" s="30"/>
      <c r="V1402" s="77"/>
      <c r="W1402" s="65"/>
      <c r="AE1402" s="41"/>
      <c r="AH1402" s="41"/>
      <c r="AI1402" s="41"/>
      <c r="AK1402" s="87"/>
    </row>
    <row r="1403" spans="1:37">
      <c r="A1403" s="45"/>
      <c r="B1403" s="44"/>
      <c r="C1403" s="44"/>
      <c r="D1403" s="44"/>
      <c r="E1403" s="44"/>
      <c r="F1403" s="38"/>
      <c r="G1403" s="38"/>
      <c r="H1403" s="38"/>
      <c r="I1403" s="59"/>
      <c r="J1403" s="26"/>
      <c r="K1403" s="26"/>
      <c r="L1403" s="45"/>
      <c r="M1403" s="38"/>
      <c r="N1403" s="38"/>
      <c r="O1403" s="85"/>
      <c r="P1403" s="72"/>
      <c r="Q1403" s="72"/>
      <c r="R1403" s="30"/>
      <c r="S1403" s="30"/>
      <c r="T1403" s="30"/>
      <c r="V1403" s="77"/>
      <c r="W1403" s="65"/>
      <c r="AE1403" s="41"/>
      <c r="AH1403" s="41"/>
      <c r="AI1403" s="41"/>
      <c r="AK1403" s="87"/>
    </row>
    <row r="1404" spans="1:37">
      <c r="A1404" s="45"/>
      <c r="B1404" s="44"/>
      <c r="C1404" s="44"/>
      <c r="D1404" s="44"/>
      <c r="E1404" s="44"/>
      <c r="F1404" s="38"/>
      <c r="G1404" s="38"/>
      <c r="H1404" s="38"/>
      <c r="I1404" s="59"/>
      <c r="J1404" s="26"/>
      <c r="K1404" s="26"/>
      <c r="L1404" s="45"/>
      <c r="M1404" s="38"/>
      <c r="N1404" s="38"/>
      <c r="O1404" s="85"/>
      <c r="P1404" s="72"/>
      <c r="Q1404" s="72"/>
      <c r="R1404" s="30"/>
      <c r="S1404" s="30"/>
      <c r="T1404" s="30"/>
      <c r="V1404" s="77"/>
      <c r="W1404" s="65"/>
      <c r="AE1404" s="41"/>
      <c r="AH1404" s="41"/>
      <c r="AI1404" s="41"/>
      <c r="AK1404" s="87"/>
    </row>
    <row r="1405" spans="1:37">
      <c r="A1405" s="45"/>
      <c r="B1405" s="44"/>
      <c r="C1405" s="44"/>
      <c r="D1405" s="44"/>
      <c r="E1405" s="44"/>
      <c r="F1405" s="38"/>
      <c r="G1405" s="38"/>
      <c r="H1405" s="38"/>
      <c r="I1405" s="59"/>
      <c r="J1405" s="26"/>
      <c r="K1405" s="26"/>
      <c r="L1405" s="45"/>
      <c r="M1405" s="38"/>
      <c r="N1405" s="38"/>
      <c r="O1405" s="85"/>
      <c r="P1405" s="72"/>
      <c r="Q1405" s="72"/>
      <c r="R1405" s="30"/>
      <c r="S1405" s="30"/>
      <c r="T1405" s="30"/>
      <c r="V1405" s="77"/>
      <c r="W1405" s="65"/>
      <c r="AE1405" s="41"/>
      <c r="AH1405" s="41"/>
      <c r="AI1405" s="41"/>
      <c r="AK1405" s="87"/>
    </row>
    <row r="1406" spans="1:37">
      <c r="A1406" s="45"/>
      <c r="B1406" s="44"/>
      <c r="C1406" s="44"/>
      <c r="D1406" s="44"/>
      <c r="E1406" s="44"/>
      <c r="F1406" s="38"/>
      <c r="G1406" s="38"/>
      <c r="H1406" s="38"/>
      <c r="I1406" s="59"/>
      <c r="J1406" s="26"/>
      <c r="K1406" s="26"/>
      <c r="L1406" s="45"/>
      <c r="M1406" s="38"/>
      <c r="N1406" s="38"/>
      <c r="O1406" s="85"/>
      <c r="P1406" s="72"/>
      <c r="Q1406" s="72"/>
      <c r="R1406" s="30"/>
      <c r="S1406" s="30"/>
      <c r="T1406" s="30"/>
      <c r="V1406" s="77"/>
      <c r="W1406" s="65"/>
      <c r="AE1406" s="41"/>
      <c r="AH1406" s="41"/>
      <c r="AI1406" s="41"/>
      <c r="AK1406" s="87"/>
    </row>
    <row r="1407" spans="1:37">
      <c r="A1407" s="45"/>
      <c r="B1407" s="44"/>
      <c r="C1407" s="44"/>
      <c r="D1407" s="44"/>
      <c r="E1407" s="44"/>
      <c r="F1407" s="38"/>
      <c r="G1407" s="38"/>
      <c r="H1407" s="38"/>
      <c r="I1407" s="59"/>
      <c r="J1407" s="26"/>
      <c r="K1407" s="26"/>
      <c r="L1407" s="45"/>
      <c r="M1407" s="38"/>
      <c r="N1407" s="38"/>
      <c r="O1407" s="85"/>
      <c r="P1407" s="72"/>
      <c r="Q1407" s="72"/>
      <c r="R1407" s="30"/>
      <c r="S1407" s="30"/>
      <c r="T1407" s="30"/>
      <c r="V1407" s="77"/>
      <c r="W1407" s="65"/>
      <c r="AE1407" s="41"/>
      <c r="AH1407" s="41"/>
      <c r="AI1407" s="41"/>
      <c r="AK1407" s="87"/>
    </row>
    <row r="1408" spans="1:37">
      <c r="A1408" s="45"/>
      <c r="B1408" s="44"/>
      <c r="C1408" s="44"/>
      <c r="D1408" s="44"/>
      <c r="E1408" s="44"/>
      <c r="F1408" s="38"/>
      <c r="G1408" s="38"/>
      <c r="H1408" s="38"/>
      <c r="I1408" s="59"/>
      <c r="J1408" s="26"/>
      <c r="K1408" s="26"/>
      <c r="L1408" s="45"/>
      <c r="M1408" s="38"/>
      <c r="N1408" s="38"/>
      <c r="O1408" s="85"/>
      <c r="P1408" s="72"/>
      <c r="Q1408" s="72"/>
      <c r="R1408" s="30"/>
      <c r="S1408" s="30"/>
      <c r="T1408" s="30"/>
      <c r="V1408" s="77"/>
      <c r="W1408" s="65"/>
      <c r="AE1408" s="41"/>
      <c r="AH1408" s="41"/>
      <c r="AI1408" s="41"/>
      <c r="AK1408" s="87"/>
    </row>
    <row r="1409" spans="1:37">
      <c r="A1409" s="45"/>
      <c r="B1409" s="44"/>
      <c r="C1409" s="44"/>
      <c r="D1409" s="44"/>
      <c r="E1409" s="44"/>
      <c r="F1409" s="38"/>
      <c r="G1409" s="38"/>
      <c r="H1409" s="38"/>
      <c r="I1409" s="59"/>
      <c r="J1409" s="26"/>
      <c r="K1409" s="26"/>
      <c r="L1409" s="45"/>
      <c r="M1409" s="38"/>
      <c r="N1409" s="38"/>
      <c r="O1409" s="85"/>
      <c r="P1409" s="72"/>
      <c r="Q1409" s="72"/>
      <c r="R1409" s="30"/>
      <c r="S1409" s="30"/>
      <c r="T1409" s="30"/>
      <c r="V1409" s="77"/>
      <c r="W1409" s="65"/>
      <c r="AE1409" s="41"/>
      <c r="AH1409" s="41"/>
      <c r="AI1409" s="41"/>
      <c r="AK1409" s="87"/>
    </row>
    <row r="1410" spans="1:37">
      <c r="A1410" s="45"/>
      <c r="B1410" s="44"/>
      <c r="C1410" s="44"/>
      <c r="D1410" s="44"/>
      <c r="E1410" s="44"/>
      <c r="F1410" s="38"/>
      <c r="G1410" s="38"/>
      <c r="H1410" s="38"/>
      <c r="I1410" s="59"/>
      <c r="J1410" s="26"/>
      <c r="K1410" s="26"/>
      <c r="L1410" s="45"/>
      <c r="M1410" s="38"/>
      <c r="N1410" s="38"/>
      <c r="O1410" s="85"/>
      <c r="P1410" s="72"/>
      <c r="Q1410" s="72"/>
      <c r="R1410" s="30"/>
      <c r="S1410" s="30"/>
      <c r="T1410" s="30"/>
      <c r="V1410" s="77"/>
      <c r="W1410" s="65"/>
      <c r="AE1410" s="41"/>
      <c r="AH1410" s="41"/>
      <c r="AI1410" s="41"/>
      <c r="AK1410" s="87"/>
    </row>
    <row r="1411" spans="1:37">
      <c r="A1411" s="45"/>
      <c r="B1411" s="44"/>
      <c r="C1411" s="44"/>
      <c r="D1411" s="44"/>
      <c r="E1411" s="44"/>
      <c r="F1411" s="38"/>
      <c r="G1411" s="38"/>
      <c r="H1411" s="38"/>
      <c r="I1411" s="59"/>
      <c r="J1411" s="26"/>
      <c r="K1411" s="26"/>
      <c r="L1411" s="45"/>
      <c r="M1411" s="38"/>
      <c r="N1411" s="38"/>
      <c r="O1411" s="85"/>
      <c r="P1411" s="72"/>
      <c r="Q1411" s="72"/>
      <c r="R1411" s="30"/>
      <c r="S1411" s="30"/>
      <c r="T1411" s="30"/>
      <c r="V1411" s="77"/>
      <c r="W1411" s="65"/>
      <c r="AE1411" s="41"/>
      <c r="AH1411" s="41"/>
      <c r="AI1411" s="41"/>
      <c r="AK1411" s="87"/>
    </row>
    <row r="1412" spans="1:37">
      <c r="A1412" s="45"/>
      <c r="B1412" s="44"/>
      <c r="C1412" s="44"/>
      <c r="D1412" s="44"/>
      <c r="E1412" s="44"/>
      <c r="F1412" s="38"/>
      <c r="G1412" s="38"/>
      <c r="H1412" s="38"/>
      <c r="I1412" s="59"/>
      <c r="J1412" s="26"/>
      <c r="K1412" s="26"/>
      <c r="L1412" s="45"/>
      <c r="M1412" s="38"/>
      <c r="N1412" s="38"/>
      <c r="O1412" s="85"/>
      <c r="P1412" s="72"/>
      <c r="Q1412" s="72"/>
      <c r="R1412" s="30"/>
      <c r="S1412" s="30"/>
      <c r="T1412" s="30"/>
      <c r="V1412" s="77"/>
      <c r="W1412" s="65"/>
      <c r="AE1412" s="41"/>
      <c r="AH1412" s="41"/>
      <c r="AI1412" s="41"/>
      <c r="AK1412" s="87"/>
    </row>
    <row r="1413" spans="1:37">
      <c r="A1413" s="45"/>
      <c r="B1413" s="44"/>
      <c r="C1413" s="44"/>
      <c r="D1413" s="44"/>
      <c r="E1413" s="44"/>
      <c r="F1413" s="38"/>
      <c r="G1413" s="38"/>
      <c r="H1413" s="38"/>
      <c r="I1413" s="59"/>
      <c r="J1413" s="26"/>
      <c r="K1413" s="26"/>
      <c r="L1413" s="45"/>
      <c r="M1413" s="38"/>
      <c r="N1413" s="38"/>
      <c r="O1413" s="85"/>
      <c r="P1413" s="72"/>
      <c r="Q1413" s="72"/>
      <c r="R1413" s="30"/>
      <c r="S1413" s="30"/>
      <c r="T1413" s="30"/>
      <c r="V1413" s="77"/>
      <c r="W1413" s="65"/>
      <c r="AE1413" s="41"/>
      <c r="AH1413" s="41"/>
      <c r="AI1413" s="41"/>
      <c r="AK1413" s="87"/>
    </row>
    <row r="1414" spans="1:37">
      <c r="A1414" s="45"/>
      <c r="B1414" s="44"/>
      <c r="C1414" s="44"/>
      <c r="D1414" s="44"/>
      <c r="E1414" s="44"/>
      <c r="F1414" s="38"/>
      <c r="G1414" s="38"/>
      <c r="H1414" s="38"/>
      <c r="I1414" s="59"/>
      <c r="J1414" s="26"/>
      <c r="K1414" s="26"/>
      <c r="L1414" s="45"/>
      <c r="M1414" s="38"/>
      <c r="N1414" s="38"/>
      <c r="O1414" s="85"/>
      <c r="P1414" s="72"/>
      <c r="Q1414" s="72"/>
      <c r="R1414" s="30"/>
      <c r="S1414" s="30"/>
      <c r="T1414" s="30"/>
      <c r="V1414" s="77"/>
      <c r="W1414" s="65"/>
      <c r="AE1414" s="41"/>
      <c r="AH1414" s="41"/>
      <c r="AI1414" s="41"/>
      <c r="AK1414" s="87"/>
    </row>
    <row r="1415" spans="1:37">
      <c r="A1415" s="45"/>
      <c r="B1415" s="44"/>
      <c r="C1415" s="44"/>
      <c r="D1415" s="44"/>
      <c r="E1415" s="44"/>
      <c r="F1415" s="38"/>
      <c r="G1415" s="38"/>
      <c r="H1415" s="38"/>
      <c r="I1415" s="59"/>
      <c r="J1415" s="26"/>
      <c r="K1415" s="26"/>
      <c r="L1415" s="45"/>
      <c r="M1415" s="38"/>
      <c r="N1415" s="38"/>
      <c r="O1415" s="85"/>
      <c r="P1415" s="72"/>
      <c r="Q1415" s="72"/>
      <c r="R1415" s="30"/>
      <c r="S1415" s="30"/>
      <c r="T1415" s="30"/>
      <c r="V1415" s="77"/>
      <c r="W1415" s="65"/>
      <c r="AE1415" s="41"/>
      <c r="AH1415" s="41"/>
      <c r="AI1415" s="41"/>
      <c r="AK1415" s="87"/>
    </row>
    <row r="1416" spans="1:37">
      <c r="A1416" s="45"/>
      <c r="B1416" s="44"/>
      <c r="C1416" s="44"/>
      <c r="D1416" s="44"/>
      <c r="E1416" s="44"/>
      <c r="F1416" s="38"/>
      <c r="G1416" s="38"/>
      <c r="H1416" s="38"/>
      <c r="I1416" s="59"/>
      <c r="J1416" s="26"/>
      <c r="K1416" s="26"/>
      <c r="L1416" s="45"/>
      <c r="M1416" s="38"/>
      <c r="N1416" s="38"/>
      <c r="O1416" s="85"/>
      <c r="P1416" s="72"/>
      <c r="Q1416" s="72"/>
      <c r="R1416" s="30"/>
      <c r="S1416" s="30"/>
      <c r="T1416" s="30"/>
      <c r="V1416" s="77"/>
      <c r="W1416" s="65"/>
      <c r="AE1416" s="41"/>
      <c r="AH1416" s="41"/>
      <c r="AI1416" s="41"/>
      <c r="AK1416" s="87"/>
    </row>
    <row r="1417" spans="1:37">
      <c r="A1417" s="45"/>
      <c r="B1417" s="44"/>
      <c r="C1417" s="44"/>
      <c r="D1417" s="44"/>
      <c r="E1417" s="44"/>
      <c r="F1417" s="38"/>
      <c r="G1417" s="38"/>
      <c r="H1417" s="38"/>
      <c r="I1417" s="59"/>
      <c r="J1417" s="26"/>
      <c r="K1417" s="26"/>
      <c r="L1417" s="45"/>
      <c r="M1417" s="38"/>
      <c r="N1417" s="38"/>
      <c r="O1417" s="85"/>
      <c r="P1417" s="72"/>
      <c r="Q1417" s="72"/>
      <c r="R1417" s="30"/>
      <c r="S1417" s="30"/>
      <c r="T1417" s="30"/>
      <c r="V1417" s="77"/>
      <c r="W1417" s="65"/>
      <c r="AE1417" s="41"/>
      <c r="AH1417" s="41"/>
      <c r="AI1417" s="41"/>
      <c r="AK1417" s="87"/>
    </row>
    <row r="1418" spans="1:37">
      <c r="A1418" s="45"/>
      <c r="B1418" s="44"/>
      <c r="C1418" s="44"/>
      <c r="D1418" s="44"/>
      <c r="E1418" s="44"/>
      <c r="F1418" s="38"/>
      <c r="G1418" s="38"/>
      <c r="H1418" s="38"/>
      <c r="I1418" s="59"/>
      <c r="J1418" s="26"/>
      <c r="K1418" s="26"/>
      <c r="L1418" s="45"/>
      <c r="M1418" s="38"/>
      <c r="N1418" s="38"/>
      <c r="O1418" s="85"/>
      <c r="P1418" s="72"/>
      <c r="Q1418" s="72"/>
      <c r="R1418" s="30"/>
      <c r="S1418" s="30"/>
      <c r="T1418" s="30"/>
      <c r="V1418" s="77"/>
      <c r="W1418" s="65"/>
      <c r="AE1418" s="41"/>
      <c r="AH1418" s="41"/>
      <c r="AI1418" s="41"/>
      <c r="AK1418" s="87"/>
    </row>
    <row r="1419" spans="1:37">
      <c r="A1419" s="45"/>
      <c r="B1419" s="44"/>
      <c r="C1419" s="44"/>
      <c r="D1419" s="44"/>
      <c r="E1419" s="44"/>
      <c r="F1419" s="38"/>
      <c r="G1419" s="38"/>
      <c r="H1419" s="38"/>
      <c r="I1419" s="59"/>
      <c r="J1419" s="26"/>
      <c r="K1419" s="26"/>
      <c r="L1419" s="45"/>
      <c r="M1419" s="38"/>
      <c r="N1419" s="38"/>
      <c r="O1419" s="85"/>
      <c r="P1419" s="72"/>
      <c r="Q1419" s="72"/>
      <c r="R1419" s="30"/>
      <c r="S1419" s="30"/>
      <c r="T1419" s="30"/>
      <c r="V1419" s="77"/>
      <c r="W1419" s="65"/>
      <c r="AE1419" s="41"/>
      <c r="AH1419" s="41"/>
      <c r="AI1419" s="41"/>
      <c r="AK1419" s="87"/>
    </row>
    <row r="1420" spans="1:37">
      <c r="A1420" s="45"/>
      <c r="B1420" s="44"/>
      <c r="C1420" s="44"/>
      <c r="D1420" s="44"/>
      <c r="E1420" s="44"/>
      <c r="F1420" s="38"/>
      <c r="G1420" s="38"/>
      <c r="H1420" s="38"/>
      <c r="I1420" s="59"/>
      <c r="J1420" s="26"/>
      <c r="K1420" s="26"/>
      <c r="L1420" s="45"/>
      <c r="M1420" s="38"/>
      <c r="N1420" s="38"/>
      <c r="O1420" s="85"/>
      <c r="P1420" s="72"/>
      <c r="Q1420" s="72"/>
      <c r="R1420" s="30"/>
      <c r="S1420" s="30"/>
      <c r="T1420" s="30"/>
      <c r="V1420" s="77"/>
      <c r="W1420" s="65"/>
      <c r="AE1420" s="41"/>
      <c r="AH1420" s="41"/>
      <c r="AI1420" s="41"/>
      <c r="AK1420" s="87"/>
    </row>
    <row r="1421" spans="1:37">
      <c r="A1421" s="45"/>
      <c r="B1421" s="44"/>
      <c r="C1421" s="44"/>
      <c r="D1421" s="44"/>
      <c r="E1421" s="44"/>
      <c r="F1421" s="38"/>
      <c r="G1421" s="38"/>
      <c r="H1421" s="38"/>
      <c r="I1421" s="59"/>
      <c r="J1421" s="26"/>
      <c r="K1421" s="26"/>
      <c r="L1421" s="45"/>
      <c r="M1421" s="38"/>
      <c r="N1421" s="38"/>
      <c r="O1421" s="85"/>
      <c r="P1421" s="72"/>
      <c r="Q1421" s="72"/>
      <c r="R1421" s="30"/>
      <c r="S1421" s="30"/>
      <c r="T1421" s="30"/>
      <c r="V1421" s="77"/>
      <c r="W1421" s="65"/>
      <c r="AE1421" s="41"/>
      <c r="AH1421" s="41"/>
      <c r="AI1421" s="41"/>
      <c r="AK1421" s="87"/>
    </row>
    <row r="1422" spans="1:37">
      <c r="A1422" s="45"/>
      <c r="B1422" s="44"/>
      <c r="C1422" s="44"/>
      <c r="D1422" s="44"/>
      <c r="E1422" s="44"/>
      <c r="F1422" s="38"/>
      <c r="G1422" s="38"/>
      <c r="H1422" s="38"/>
      <c r="I1422" s="59"/>
      <c r="J1422" s="26"/>
      <c r="K1422" s="26"/>
      <c r="L1422" s="45"/>
      <c r="M1422" s="38"/>
      <c r="N1422" s="38"/>
      <c r="O1422" s="85"/>
      <c r="P1422" s="72"/>
      <c r="Q1422" s="72"/>
      <c r="R1422" s="30"/>
      <c r="S1422" s="30"/>
      <c r="T1422" s="30"/>
      <c r="V1422" s="77"/>
      <c r="W1422" s="65"/>
      <c r="AE1422" s="41"/>
      <c r="AH1422" s="41"/>
      <c r="AI1422" s="41"/>
      <c r="AK1422" s="87"/>
    </row>
    <row r="1423" spans="1:37">
      <c r="A1423" s="45"/>
      <c r="B1423" s="44"/>
      <c r="C1423" s="44"/>
      <c r="D1423" s="44"/>
      <c r="E1423" s="44"/>
      <c r="F1423" s="38"/>
      <c r="G1423" s="38"/>
      <c r="H1423" s="38"/>
      <c r="I1423" s="59"/>
      <c r="J1423" s="26"/>
      <c r="K1423" s="26"/>
      <c r="L1423" s="45"/>
      <c r="M1423" s="38"/>
      <c r="N1423" s="38"/>
      <c r="O1423" s="85"/>
      <c r="P1423" s="72"/>
      <c r="Q1423" s="72"/>
      <c r="R1423" s="30"/>
      <c r="S1423" s="30"/>
      <c r="T1423" s="30"/>
      <c r="V1423" s="77"/>
      <c r="W1423" s="65"/>
      <c r="AE1423" s="41"/>
      <c r="AH1423" s="41"/>
      <c r="AI1423" s="41"/>
      <c r="AK1423" s="87"/>
    </row>
    <row r="1424" spans="1:37">
      <c r="A1424" s="45"/>
      <c r="B1424" s="44"/>
      <c r="C1424" s="44"/>
      <c r="D1424" s="44"/>
      <c r="E1424" s="44"/>
      <c r="F1424" s="38"/>
      <c r="G1424" s="38"/>
      <c r="H1424" s="38"/>
      <c r="I1424" s="59"/>
      <c r="J1424" s="26"/>
      <c r="K1424" s="26"/>
      <c r="L1424" s="45"/>
      <c r="M1424" s="38"/>
      <c r="N1424" s="38"/>
      <c r="O1424" s="85"/>
      <c r="P1424" s="72"/>
      <c r="Q1424" s="72"/>
      <c r="R1424" s="30"/>
      <c r="S1424" s="30"/>
      <c r="T1424" s="30"/>
      <c r="V1424" s="77"/>
      <c r="W1424" s="65"/>
      <c r="AE1424" s="41"/>
      <c r="AH1424" s="41"/>
      <c r="AI1424" s="41"/>
      <c r="AK1424" s="87"/>
    </row>
    <row r="1425" spans="1:37">
      <c r="A1425" s="45"/>
      <c r="B1425" s="44"/>
      <c r="C1425" s="44"/>
      <c r="D1425" s="44"/>
      <c r="E1425" s="44"/>
      <c r="F1425" s="38"/>
      <c r="G1425" s="38"/>
      <c r="H1425" s="38"/>
      <c r="I1425" s="59"/>
      <c r="J1425" s="26"/>
      <c r="K1425" s="26"/>
      <c r="L1425" s="45"/>
      <c r="M1425" s="38"/>
      <c r="N1425" s="38"/>
      <c r="O1425" s="85"/>
      <c r="P1425" s="72"/>
      <c r="Q1425" s="72"/>
      <c r="R1425" s="30"/>
      <c r="S1425" s="30"/>
      <c r="T1425" s="30"/>
      <c r="V1425" s="77"/>
      <c r="W1425" s="65"/>
      <c r="AE1425" s="41"/>
      <c r="AH1425" s="41"/>
      <c r="AI1425" s="41"/>
      <c r="AK1425" s="87"/>
    </row>
    <row r="1426" spans="1:37">
      <c r="A1426" s="45"/>
      <c r="B1426" s="44"/>
      <c r="C1426" s="44"/>
      <c r="D1426" s="44"/>
      <c r="E1426" s="44"/>
      <c r="F1426" s="38"/>
      <c r="G1426" s="38"/>
      <c r="H1426" s="38"/>
      <c r="I1426" s="59"/>
      <c r="J1426" s="26"/>
      <c r="K1426" s="26"/>
      <c r="L1426" s="45"/>
      <c r="M1426" s="38"/>
      <c r="N1426" s="38"/>
      <c r="O1426" s="85"/>
      <c r="P1426" s="72"/>
      <c r="Q1426" s="72"/>
      <c r="R1426" s="30"/>
      <c r="S1426" s="30"/>
      <c r="T1426" s="30"/>
      <c r="V1426" s="77"/>
      <c r="W1426" s="65"/>
      <c r="AE1426" s="41"/>
      <c r="AH1426" s="41"/>
      <c r="AI1426" s="41"/>
      <c r="AK1426" s="87"/>
    </row>
    <row r="1427" spans="1:37">
      <c r="A1427" s="45"/>
      <c r="B1427" s="44"/>
      <c r="C1427" s="44"/>
      <c r="D1427" s="44"/>
      <c r="E1427" s="44"/>
      <c r="F1427" s="38"/>
      <c r="G1427" s="38"/>
      <c r="H1427" s="38"/>
      <c r="I1427" s="59"/>
      <c r="J1427" s="26"/>
      <c r="K1427" s="26"/>
      <c r="L1427" s="45"/>
      <c r="M1427" s="38"/>
      <c r="N1427" s="38"/>
      <c r="O1427" s="85"/>
      <c r="P1427" s="72"/>
      <c r="Q1427" s="72"/>
      <c r="R1427" s="30"/>
      <c r="S1427" s="30"/>
      <c r="T1427" s="30"/>
      <c r="V1427" s="77"/>
      <c r="W1427" s="65"/>
      <c r="AE1427" s="41"/>
      <c r="AH1427" s="41"/>
      <c r="AI1427" s="41"/>
      <c r="AK1427" s="87"/>
    </row>
    <row r="1428" spans="1:37">
      <c r="A1428" s="45"/>
      <c r="B1428" s="44"/>
      <c r="C1428" s="44"/>
      <c r="D1428" s="44"/>
      <c r="E1428" s="44"/>
      <c r="F1428" s="38"/>
      <c r="G1428" s="38"/>
      <c r="H1428" s="38"/>
      <c r="I1428" s="59"/>
      <c r="J1428" s="26"/>
      <c r="K1428" s="26"/>
      <c r="L1428" s="45"/>
      <c r="M1428" s="38"/>
      <c r="N1428" s="38"/>
      <c r="O1428" s="85"/>
      <c r="P1428" s="72"/>
      <c r="Q1428" s="72"/>
      <c r="R1428" s="30"/>
      <c r="S1428" s="30"/>
      <c r="T1428" s="30"/>
      <c r="V1428" s="77"/>
      <c r="W1428" s="65"/>
      <c r="AE1428" s="41"/>
      <c r="AH1428" s="41"/>
      <c r="AI1428" s="41"/>
      <c r="AK1428" s="87"/>
    </row>
    <row r="1429" spans="1:37">
      <c r="A1429" s="45"/>
      <c r="B1429" s="44"/>
      <c r="C1429" s="44"/>
      <c r="D1429" s="44"/>
      <c r="E1429" s="44"/>
      <c r="F1429" s="38"/>
      <c r="G1429" s="38"/>
      <c r="H1429" s="38"/>
      <c r="I1429" s="59"/>
      <c r="J1429" s="26"/>
      <c r="K1429" s="26"/>
      <c r="L1429" s="45"/>
      <c r="M1429" s="38"/>
      <c r="N1429" s="38"/>
      <c r="O1429" s="85"/>
      <c r="P1429" s="72"/>
      <c r="Q1429" s="72"/>
      <c r="R1429" s="30"/>
      <c r="S1429" s="30"/>
      <c r="T1429" s="30"/>
      <c r="V1429" s="77"/>
      <c r="W1429" s="65"/>
      <c r="AE1429" s="41"/>
      <c r="AH1429" s="41"/>
      <c r="AI1429" s="41"/>
      <c r="AK1429" s="87"/>
    </row>
    <row r="1430" spans="1:37">
      <c r="A1430" s="45"/>
      <c r="B1430" s="44"/>
      <c r="C1430" s="44"/>
      <c r="D1430" s="44"/>
      <c r="E1430" s="44"/>
      <c r="F1430" s="38"/>
      <c r="G1430" s="38"/>
      <c r="H1430" s="38"/>
      <c r="I1430" s="59"/>
      <c r="J1430" s="26"/>
      <c r="K1430" s="26"/>
      <c r="L1430" s="45"/>
      <c r="M1430" s="38"/>
      <c r="N1430" s="38"/>
      <c r="O1430" s="85"/>
      <c r="P1430" s="72"/>
      <c r="Q1430" s="72"/>
      <c r="R1430" s="30"/>
      <c r="S1430" s="30"/>
      <c r="T1430" s="30"/>
      <c r="V1430" s="77"/>
      <c r="W1430" s="65"/>
      <c r="AE1430" s="41"/>
      <c r="AH1430" s="41"/>
      <c r="AI1430" s="41"/>
      <c r="AK1430" s="87"/>
    </row>
    <row r="1431" spans="1:37">
      <c r="A1431" s="45"/>
      <c r="B1431" s="44"/>
      <c r="C1431" s="44"/>
      <c r="D1431" s="44"/>
      <c r="E1431" s="44"/>
      <c r="F1431" s="38"/>
      <c r="G1431" s="38"/>
      <c r="H1431" s="38"/>
      <c r="I1431" s="59"/>
      <c r="J1431" s="26"/>
      <c r="K1431" s="26"/>
      <c r="L1431" s="45"/>
      <c r="M1431" s="38"/>
      <c r="N1431" s="38"/>
      <c r="O1431" s="85"/>
      <c r="P1431" s="72"/>
      <c r="Q1431" s="72"/>
      <c r="R1431" s="30"/>
      <c r="S1431" s="30"/>
      <c r="T1431" s="30"/>
      <c r="V1431" s="77"/>
      <c r="W1431" s="65"/>
      <c r="AE1431" s="41"/>
      <c r="AH1431" s="41"/>
      <c r="AI1431" s="41"/>
      <c r="AK1431" s="87"/>
    </row>
    <row r="1432" spans="1:37">
      <c r="A1432" s="45"/>
      <c r="B1432" s="44"/>
      <c r="C1432" s="44"/>
      <c r="D1432" s="44"/>
      <c r="E1432" s="44"/>
      <c r="F1432" s="38"/>
      <c r="G1432" s="38"/>
      <c r="H1432" s="38"/>
      <c r="I1432" s="59"/>
      <c r="J1432" s="26"/>
      <c r="K1432" s="26"/>
      <c r="L1432" s="45"/>
      <c r="M1432" s="38"/>
      <c r="N1432" s="38"/>
      <c r="O1432" s="85"/>
      <c r="P1432" s="72"/>
      <c r="Q1432" s="72"/>
      <c r="R1432" s="30"/>
      <c r="S1432" s="30"/>
      <c r="T1432" s="30"/>
      <c r="V1432" s="77"/>
      <c r="W1432" s="65"/>
      <c r="AE1432" s="41"/>
      <c r="AH1432" s="41"/>
      <c r="AI1432" s="41"/>
      <c r="AK1432" s="87"/>
    </row>
    <row r="1433" spans="1:37">
      <c r="A1433" s="45"/>
      <c r="B1433" s="44"/>
      <c r="C1433" s="44"/>
      <c r="D1433" s="44"/>
      <c r="E1433" s="44"/>
      <c r="F1433" s="38"/>
      <c r="G1433" s="38"/>
      <c r="H1433" s="38"/>
      <c r="I1433" s="59"/>
      <c r="J1433" s="26"/>
      <c r="K1433" s="26"/>
      <c r="L1433" s="45"/>
      <c r="M1433" s="38"/>
      <c r="N1433" s="38"/>
      <c r="O1433" s="85"/>
      <c r="P1433" s="72"/>
      <c r="Q1433" s="72"/>
      <c r="R1433" s="30"/>
      <c r="S1433" s="30"/>
      <c r="T1433" s="30"/>
      <c r="V1433" s="77"/>
      <c r="W1433" s="65"/>
      <c r="AE1433" s="41"/>
      <c r="AH1433" s="41"/>
      <c r="AI1433" s="41"/>
      <c r="AK1433" s="87"/>
    </row>
    <row r="1434" spans="1:37">
      <c r="A1434" s="45"/>
      <c r="B1434" s="44"/>
      <c r="C1434" s="44"/>
      <c r="D1434" s="44"/>
      <c r="E1434" s="44"/>
      <c r="F1434" s="38"/>
      <c r="G1434" s="38"/>
      <c r="H1434" s="38"/>
      <c r="I1434" s="59"/>
      <c r="J1434" s="26"/>
      <c r="K1434" s="26"/>
      <c r="L1434" s="45"/>
      <c r="M1434" s="38"/>
      <c r="N1434" s="38"/>
      <c r="O1434" s="85"/>
      <c r="P1434" s="72"/>
      <c r="Q1434" s="72"/>
      <c r="R1434" s="30"/>
      <c r="S1434" s="30"/>
      <c r="T1434" s="30"/>
      <c r="V1434" s="77"/>
      <c r="W1434" s="65"/>
      <c r="AE1434" s="41"/>
      <c r="AH1434" s="41"/>
      <c r="AI1434" s="41"/>
      <c r="AK1434" s="87"/>
    </row>
    <row r="1435" spans="1:37">
      <c r="A1435" s="45"/>
      <c r="B1435" s="44"/>
      <c r="C1435" s="44"/>
      <c r="D1435" s="44"/>
      <c r="E1435" s="44"/>
      <c r="F1435" s="38"/>
      <c r="G1435" s="38"/>
      <c r="H1435" s="38"/>
      <c r="I1435" s="59"/>
      <c r="J1435" s="26"/>
      <c r="K1435" s="26"/>
      <c r="L1435" s="45"/>
      <c r="M1435" s="38"/>
      <c r="N1435" s="38"/>
      <c r="O1435" s="85"/>
      <c r="P1435" s="72"/>
      <c r="Q1435" s="72"/>
      <c r="R1435" s="30"/>
      <c r="S1435" s="30"/>
      <c r="T1435" s="30"/>
      <c r="V1435" s="77"/>
      <c r="W1435" s="65"/>
      <c r="AE1435" s="41"/>
      <c r="AH1435" s="41"/>
      <c r="AI1435" s="41"/>
      <c r="AK1435" s="87"/>
    </row>
    <row r="1436" spans="1:37">
      <c r="A1436" s="45"/>
      <c r="B1436" s="44"/>
      <c r="C1436" s="44"/>
      <c r="D1436" s="44"/>
      <c r="E1436" s="44"/>
      <c r="F1436" s="38"/>
      <c r="G1436" s="38"/>
      <c r="H1436" s="38"/>
      <c r="I1436" s="59"/>
      <c r="J1436" s="26"/>
      <c r="K1436" s="26"/>
      <c r="L1436" s="45"/>
      <c r="M1436" s="38"/>
      <c r="N1436" s="38"/>
      <c r="O1436" s="85"/>
      <c r="P1436" s="72"/>
      <c r="Q1436" s="72"/>
      <c r="R1436" s="30"/>
      <c r="S1436" s="30"/>
      <c r="T1436" s="30"/>
      <c r="V1436" s="77"/>
      <c r="W1436" s="65"/>
      <c r="AE1436" s="41"/>
      <c r="AH1436" s="41"/>
      <c r="AI1436" s="41"/>
      <c r="AK1436" s="87"/>
    </row>
    <row r="1437" spans="1:37">
      <c r="A1437" s="45"/>
      <c r="B1437" s="44"/>
      <c r="C1437" s="44"/>
      <c r="D1437" s="44"/>
      <c r="E1437" s="44"/>
      <c r="F1437" s="38"/>
      <c r="G1437" s="38"/>
      <c r="H1437" s="38"/>
      <c r="I1437" s="59"/>
      <c r="J1437" s="26"/>
      <c r="K1437" s="26"/>
      <c r="L1437" s="45"/>
      <c r="M1437" s="38"/>
      <c r="N1437" s="38"/>
      <c r="O1437" s="85"/>
      <c r="P1437" s="72"/>
      <c r="Q1437" s="72"/>
      <c r="R1437" s="30"/>
      <c r="S1437" s="30"/>
      <c r="T1437" s="30"/>
      <c r="V1437" s="77"/>
      <c r="W1437" s="65"/>
      <c r="AE1437" s="41"/>
      <c r="AH1437" s="41"/>
      <c r="AI1437" s="41"/>
      <c r="AK1437" s="87"/>
    </row>
    <row r="1438" spans="1:37">
      <c r="A1438" s="45"/>
      <c r="B1438" s="44"/>
      <c r="C1438" s="44"/>
      <c r="D1438" s="44"/>
      <c r="E1438" s="44"/>
      <c r="F1438" s="38"/>
      <c r="G1438" s="38"/>
      <c r="H1438" s="38"/>
      <c r="I1438" s="59"/>
      <c r="J1438" s="26"/>
      <c r="K1438" s="26"/>
      <c r="L1438" s="45"/>
      <c r="M1438" s="38"/>
      <c r="N1438" s="38"/>
      <c r="O1438" s="85"/>
      <c r="P1438" s="72"/>
      <c r="Q1438" s="72"/>
      <c r="R1438" s="30"/>
      <c r="S1438" s="30"/>
      <c r="T1438" s="30"/>
      <c r="V1438" s="77"/>
      <c r="W1438" s="65"/>
      <c r="AE1438" s="41"/>
      <c r="AH1438" s="41"/>
      <c r="AI1438" s="41"/>
      <c r="AK1438" s="87"/>
    </row>
    <row r="1439" spans="1:37">
      <c r="A1439" s="45"/>
      <c r="B1439" s="44"/>
      <c r="C1439" s="44"/>
      <c r="D1439" s="44"/>
      <c r="E1439" s="44"/>
      <c r="F1439" s="38"/>
      <c r="G1439" s="38"/>
      <c r="H1439" s="38"/>
      <c r="I1439" s="59"/>
      <c r="J1439" s="26"/>
      <c r="K1439" s="26"/>
      <c r="L1439" s="45"/>
      <c r="M1439" s="38"/>
      <c r="N1439" s="38"/>
      <c r="O1439" s="85"/>
      <c r="P1439" s="72"/>
      <c r="Q1439" s="72"/>
      <c r="R1439" s="30"/>
      <c r="S1439" s="30"/>
      <c r="T1439" s="30"/>
      <c r="V1439" s="77"/>
      <c r="W1439" s="65"/>
      <c r="AE1439" s="41"/>
      <c r="AH1439" s="41"/>
      <c r="AI1439" s="41"/>
      <c r="AK1439" s="87"/>
    </row>
    <row r="1440" spans="1:37">
      <c r="A1440" s="45"/>
      <c r="B1440" s="44"/>
      <c r="C1440" s="44"/>
      <c r="D1440" s="44"/>
      <c r="E1440" s="44"/>
      <c r="F1440" s="38"/>
      <c r="G1440" s="38"/>
      <c r="H1440" s="38"/>
      <c r="I1440" s="59"/>
      <c r="J1440" s="26"/>
      <c r="K1440" s="26"/>
      <c r="L1440" s="45"/>
      <c r="M1440" s="38"/>
      <c r="N1440" s="38"/>
      <c r="O1440" s="85"/>
      <c r="P1440" s="72"/>
      <c r="Q1440" s="72"/>
      <c r="R1440" s="30"/>
      <c r="S1440" s="30"/>
      <c r="T1440" s="30"/>
      <c r="V1440" s="77"/>
      <c r="W1440" s="65"/>
      <c r="AE1440" s="41"/>
      <c r="AH1440" s="41"/>
      <c r="AI1440" s="41"/>
      <c r="AK1440" s="87"/>
    </row>
    <row r="1441" spans="1:40">
      <c r="A1441" s="45"/>
      <c r="B1441" s="44"/>
      <c r="C1441" s="44"/>
      <c r="D1441" s="44"/>
      <c r="E1441" s="44"/>
      <c r="F1441" s="38"/>
      <c r="G1441" s="38"/>
      <c r="H1441" s="38"/>
      <c r="I1441" s="59"/>
      <c r="J1441" s="26"/>
      <c r="K1441" s="26"/>
      <c r="L1441" s="45"/>
      <c r="M1441" s="38"/>
      <c r="N1441" s="38"/>
      <c r="O1441" s="85"/>
      <c r="P1441" s="72"/>
      <c r="Q1441" s="72"/>
      <c r="R1441" s="30"/>
      <c r="S1441" s="30"/>
      <c r="T1441" s="30"/>
      <c r="V1441" s="77"/>
      <c r="W1441" s="65"/>
      <c r="AE1441" s="41"/>
      <c r="AH1441" s="41"/>
      <c r="AI1441" s="41"/>
      <c r="AK1441" s="87"/>
    </row>
    <row r="1442" spans="1:40">
      <c r="A1442" s="45"/>
      <c r="B1442" s="44"/>
      <c r="C1442" s="44"/>
      <c r="D1442" s="44"/>
      <c r="E1442" s="44"/>
      <c r="F1442" s="38"/>
      <c r="G1442" s="38"/>
      <c r="H1442" s="38"/>
      <c r="I1442" s="59"/>
      <c r="J1442" s="26"/>
      <c r="K1442" s="26"/>
      <c r="L1442" s="45"/>
      <c r="M1442" s="38"/>
      <c r="N1442" s="38"/>
      <c r="O1442" s="85"/>
      <c r="P1442" s="72"/>
      <c r="Q1442" s="72"/>
      <c r="R1442" s="30"/>
      <c r="S1442" s="30"/>
      <c r="T1442" s="30"/>
      <c r="V1442" s="77"/>
      <c r="W1442" s="65"/>
      <c r="AE1442" s="41"/>
      <c r="AH1442" s="41"/>
      <c r="AI1442" s="41"/>
      <c r="AK1442" s="87"/>
    </row>
    <row r="1443" spans="1:40">
      <c r="A1443" s="45"/>
      <c r="B1443" s="44"/>
      <c r="C1443" s="44"/>
      <c r="D1443" s="44"/>
      <c r="E1443" s="44"/>
      <c r="F1443" s="38"/>
      <c r="G1443" s="38"/>
      <c r="H1443" s="38"/>
      <c r="I1443" s="59"/>
      <c r="J1443" s="26"/>
      <c r="K1443" s="26"/>
      <c r="L1443" s="45"/>
      <c r="M1443" s="38"/>
      <c r="N1443" s="38"/>
      <c r="O1443" s="85"/>
      <c r="P1443" s="72"/>
      <c r="Q1443" s="72"/>
      <c r="R1443" s="30"/>
      <c r="S1443" s="30"/>
      <c r="T1443" s="30"/>
      <c r="V1443" s="77"/>
      <c r="W1443" s="65"/>
      <c r="AE1443" s="41"/>
      <c r="AH1443" s="41"/>
      <c r="AI1443" s="41"/>
      <c r="AK1443" s="87"/>
    </row>
    <row r="1444" spans="1:40">
      <c r="A1444" s="45"/>
      <c r="B1444" s="44"/>
      <c r="C1444" s="44"/>
      <c r="D1444" s="44"/>
      <c r="E1444" s="44"/>
      <c r="F1444" s="38"/>
      <c r="G1444" s="38"/>
      <c r="H1444" s="38"/>
      <c r="I1444" s="59"/>
      <c r="J1444" s="26"/>
      <c r="K1444" s="26"/>
      <c r="L1444" s="45"/>
      <c r="M1444" s="38"/>
      <c r="N1444" s="38"/>
      <c r="O1444" s="85"/>
      <c r="P1444" s="72"/>
      <c r="Q1444" s="72"/>
      <c r="R1444" s="30"/>
      <c r="S1444" s="30"/>
      <c r="T1444" s="30"/>
      <c r="V1444" s="77"/>
      <c r="W1444" s="65"/>
      <c r="AE1444" s="41"/>
      <c r="AH1444" s="41"/>
      <c r="AI1444" s="41"/>
      <c r="AK1444" s="87"/>
    </row>
    <row r="1445" spans="1:40">
      <c r="A1445" s="45"/>
      <c r="B1445" s="44"/>
      <c r="C1445" s="44"/>
      <c r="D1445" s="44"/>
      <c r="E1445" s="44"/>
      <c r="F1445" s="38"/>
      <c r="G1445" s="38"/>
      <c r="H1445" s="38"/>
      <c r="I1445" s="59"/>
      <c r="J1445" s="26"/>
      <c r="K1445" s="26"/>
      <c r="L1445" s="45"/>
      <c r="M1445" s="38"/>
      <c r="N1445" s="38"/>
      <c r="O1445" s="85"/>
      <c r="P1445" s="72"/>
      <c r="Q1445" s="72"/>
      <c r="R1445" s="30"/>
      <c r="S1445" s="30"/>
      <c r="T1445" s="30"/>
      <c r="V1445" s="77"/>
      <c r="W1445" s="65"/>
      <c r="AE1445" s="41"/>
      <c r="AH1445" s="41"/>
      <c r="AI1445" s="41"/>
      <c r="AK1445" s="87"/>
    </row>
    <row r="1446" spans="1:40">
      <c r="A1446" s="45"/>
      <c r="B1446" s="44"/>
      <c r="C1446" s="44"/>
      <c r="D1446" s="44"/>
      <c r="E1446" s="44"/>
      <c r="F1446" s="38"/>
      <c r="G1446" s="38"/>
      <c r="H1446" s="38"/>
      <c r="I1446" s="59"/>
      <c r="J1446" s="26"/>
      <c r="K1446" s="26"/>
      <c r="L1446" s="45"/>
      <c r="M1446" s="38"/>
      <c r="N1446" s="38"/>
      <c r="O1446" s="85"/>
      <c r="P1446" s="72"/>
      <c r="Q1446" s="72"/>
      <c r="R1446" s="30"/>
      <c r="S1446" s="30"/>
      <c r="T1446" s="30"/>
      <c r="V1446" s="77"/>
      <c r="W1446" s="65"/>
      <c r="AE1446" s="41"/>
      <c r="AH1446" s="41"/>
      <c r="AI1446" s="41"/>
      <c r="AK1446" s="87"/>
    </row>
    <row r="1447" spans="1:40">
      <c r="A1447" s="45"/>
      <c r="B1447" s="44"/>
      <c r="C1447" s="44"/>
      <c r="D1447" s="44"/>
      <c r="E1447" s="44"/>
      <c r="F1447" s="38"/>
      <c r="G1447" s="38"/>
      <c r="H1447" s="38"/>
      <c r="I1447" s="59"/>
      <c r="J1447" s="26"/>
      <c r="K1447" s="26"/>
      <c r="L1447" s="45"/>
      <c r="M1447" s="38"/>
      <c r="N1447" s="38"/>
      <c r="O1447" s="85"/>
      <c r="P1447" s="72"/>
      <c r="Q1447" s="72"/>
      <c r="R1447" s="30"/>
      <c r="S1447" s="30"/>
      <c r="T1447" s="30"/>
      <c r="V1447" s="77"/>
      <c r="W1447" s="65"/>
      <c r="AE1447" s="41"/>
      <c r="AH1447" s="41"/>
      <c r="AI1447" s="41"/>
      <c r="AK1447" s="87"/>
    </row>
    <row r="1448" spans="1:40">
      <c r="A1448" s="45"/>
      <c r="B1448" s="44"/>
      <c r="C1448" s="44"/>
      <c r="D1448" s="44"/>
      <c r="E1448" s="44"/>
      <c r="F1448" s="38"/>
      <c r="G1448" s="38"/>
      <c r="H1448" s="38"/>
      <c r="I1448" s="59"/>
      <c r="J1448" s="26"/>
      <c r="K1448" s="26"/>
      <c r="L1448" s="45"/>
      <c r="M1448" s="38"/>
      <c r="N1448" s="38"/>
      <c r="O1448" s="85"/>
      <c r="P1448" s="72"/>
      <c r="Q1448" s="72"/>
      <c r="R1448" s="30"/>
      <c r="S1448" s="30"/>
      <c r="T1448" s="30"/>
      <c r="V1448" s="77"/>
      <c r="W1448" s="65"/>
      <c r="AE1448" s="41"/>
      <c r="AH1448" s="41"/>
      <c r="AI1448" s="41"/>
      <c r="AK1448" s="87"/>
    </row>
    <row r="1449" spans="1:40">
      <c r="A1449" s="45"/>
      <c r="B1449" s="44"/>
      <c r="C1449" s="44"/>
      <c r="D1449" s="44"/>
      <c r="E1449" s="44"/>
      <c r="F1449" s="38"/>
      <c r="G1449" s="38"/>
      <c r="H1449" s="38"/>
      <c r="I1449" s="59"/>
      <c r="J1449" s="26"/>
      <c r="K1449" s="26"/>
      <c r="L1449" s="45"/>
      <c r="M1449" s="38"/>
      <c r="N1449" s="38"/>
      <c r="O1449" s="85"/>
      <c r="P1449" s="72"/>
      <c r="Q1449" s="72"/>
      <c r="R1449" s="30"/>
      <c r="S1449" s="30"/>
      <c r="T1449" s="30"/>
      <c r="V1449" s="77"/>
      <c r="W1449" s="65"/>
      <c r="AE1449" s="41"/>
      <c r="AH1449" s="41"/>
      <c r="AI1449" s="41"/>
      <c r="AK1449" s="87"/>
    </row>
    <row r="1450" spans="1:40">
      <c r="A1450" s="45"/>
      <c r="B1450" s="44"/>
      <c r="C1450" s="44"/>
      <c r="D1450" s="44"/>
      <c r="E1450" s="44"/>
      <c r="F1450" s="38"/>
      <c r="G1450" s="38"/>
      <c r="H1450" s="38"/>
      <c r="I1450" s="59"/>
      <c r="J1450" s="26"/>
      <c r="K1450" s="26"/>
      <c r="L1450" s="45"/>
      <c r="M1450" s="38"/>
      <c r="N1450" s="38"/>
      <c r="O1450" s="85"/>
      <c r="P1450" s="72"/>
      <c r="Q1450" s="72"/>
      <c r="R1450" s="30"/>
      <c r="S1450" s="30"/>
      <c r="T1450" s="30"/>
      <c r="V1450" s="77"/>
      <c r="W1450" s="65"/>
      <c r="AE1450" s="41"/>
      <c r="AH1450" s="41"/>
      <c r="AI1450" s="41"/>
      <c r="AK1450" s="87"/>
    </row>
    <row r="1451" spans="1:40">
      <c r="A1451" s="45"/>
      <c r="B1451" s="44"/>
      <c r="C1451" s="44"/>
      <c r="D1451" s="44"/>
      <c r="E1451" s="44"/>
      <c r="F1451" s="38"/>
      <c r="G1451" s="38"/>
      <c r="H1451" s="38"/>
      <c r="I1451" s="59"/>
      <c r="J1451" s="26"/>
      <c r="K1451" s="26"/>
      <c r="L1451" s="45"/>
      <c r="M1451" s="38"/>
      <c r="N1451" s="38"/>
      <c r="O1451" s="85"/>
      <c r="P1451" s="72"/>
      <c r="Q1451" s="72"/>
      <c r="R1451" s="30"/>
      <c r="S1451" s="30"/>
      <c r="T1451" s="30"/>
      <c r="V1451" s="77"/>
      <c r="W1451" s="65"/>
      <c r="AE1451" s="41"/>
      <c r="AH1451" s="41"/>
      <c r="AI1451" s="41"/>
      <c r="AK1451" s="87"/>
    </row>
    <row r="1452" spans="1:40">
      <c r="A1452" s="45"/>
      <c r="B1452" s="44"/>
      <c r="C1452" s="44"/>
      <c r="D1452" s="44"/>
      <c r="E1452" s="44"/>
      <c r="F1452" s="38"/>
      <c r="G1452" s="38"/>
      <c r="H1452" s="38"/>
      <c r="I1452" s="59"/>
      <c r="J1452" s="26"/>
      <c r="K1452" s="26"/>
      <c r="L1452" s="45"/>
      <c r="M1452" s="38"/>
      <c r="N1452" s="38"/>
      <c r="O1452" s="85"/>
      <c r="P1452" s="72"/>
      <c r="Q1452" s="72"/>
      <c r="R1452" s="30"/>
      <c r="S1452" s="30"/>
      <c r="T1452" s="30"/>
      <c r="V1452" s="77"/>
      <c r="W1452" s="65"/>
      <c r="AE1452" s="41"/>
      <c r="AH1452" s="41"/>
      <c r="AI1452" s="41"/>
      <c r="AK1452" s="87"/>
    </row>
    <row r="1453" spans="1:40">
      <c r="A1453" s="45"/>
      <c r="B1453" s="44"/>
      <c r="C1453" s="44"/>
      <c r="D1453" s="44"/>
      <c r="E1453" s="44"/>
      <c r="F1453" s="38"/>
      <c r="G1453" s="38"/>
      <c r="H1453" s="38"/>
      <c r="I1453" s="59"/>
      <c r="J1453" s="26"/>
      <c r="K1453" s="26"/>
      <c r="L1453" s="45"/>
      <c r="M1453" s="38"/>
      <c r="N1453" s="38"/>
      <c r="O1453" s="85"/>
      <c r="P1453" s="72"/>
      <c r="Q1453" s="72"/>
      <c r="R1453" s="30"/>
      <c r="S1453" s="30"/>
      <c r="T1453" s="30"/>
      <c r="V1453" s="77"/>
      <c r="W1453" s="65"/>
      <c r="AE1453" s="41"/>
      <c r="AH1453" s="41"/>
      <c r="AI1453" s="41"/>
      <c r="AK1453" s="87"/>
      <c r="AN1453" s="70"/>
    </row>
    <row r="1454" spans="1:40">
      <c r="A1454" s="45"/>
      <c r="B1454" s="44"/>
      <c r="C1454" s="44"/>
      <c r="D1454" s="44"/>
      <c r="E1454" s="44"/>
      <c r="F1454" s="38"/>
      <c r="G1454" s="38"/>
      <c r="H1454" s="38"/>
      <c r="I1454" s="59"/>
      <c r="J1454" s="26"/>
      <c r="K1454" s="26"/>
      <c r="L1454" s="45"/>
      <c r="M1454" s="38"/>
      <c r="N1454" s="38"/>
      <c r="O1454" s="85"/>
      <c r="P1454" s="72"/>
      <c r="Q1454" s="72"/>
      <c r="R1454" s="30"/>
      <c r="S1454" s="30"/>
      <c r="T1454" s="30"/>
      <c r="V1454" s="77"/>
      <c r="W1454" s="65"/>
      <c r="AE1454" s="41"/>
      <c r="AH1454" s="41"/>
      <c r="AI1454" s="41"/>
      <c r="AJ1454" s="81"/>
      <c r="AK1454" s="87"/>
      <c r="AN1454" s="70"/>
    </row>
    <row r="1455" spans="1:40">
      <c r="A1455" s="45"/>
      <c r="B1455" s="44"/>
      <c r="C1455" s="44"/>
      <c r="D1455" s="44"/>
      <c r="E1455" s="44"/>
      <c r="F1455" s="38"/>
      <c r="G1455" s="38"/>
      <c r="H1455" s="38"/>
      <c r="I1455" s="59"/>
      <c r="J1455" s="26"/>
      <c r="K1455" s="26"/>
      <c r="L1455" s="45"/>
      <c r="M1455" s="38"/>
      <c r="N1455" s="38"/>
      <c r="O1455" s="85"/>
      <c r="P1455" s="72"/>
      <c r="Q1455" s="72"/>
      <c r="R1455" s="30"/>
      <c r="S1455" s="30"/>
      <c r="T1455" s="30"/>
      <c r="V1455" s="77"/>
      <c r="W1455" s="65"/>
      <c r="AE1455" s="41"/>
      <c r="AH1455" s="41"/>
      <c r="AI1455" s="41"/>
      <c r="AJ1455" s="81"/>
      <c r="AK1455" s="87"/>
      <c r="AN1455" s="70"/>
    </row>
    <row r="1456" spans="1:40">
      <c r="A1456" s="45"/>
      <c r="B1456" s="44"/>
      <c r="C1456" s="44"/>
      <c r="D1456" s="44"/>
      <c r="E1456" s="44"/>
      <c r="F1456" s="38"/>
      <c r="G1456" s="38"/>
      <c r="H1456" s="38"/>
      <c r="I1456" s="59"/>
      <c r="J1456" s="26"/>
      <c r="K1456" s="26"/>
      <c r="L1456" s="45"/>
      <c r="M1456" s="38"/>
      <c r="N1456" s="38"/>
      <c r="O1456" s="85"/>
      <c r="P1456" s="72"/>
      <c r="Q1456" s="72"/>
      <c r="R1456" s="30"/>
      <c r="S1456" s="30"/>
      <c r="T1456" s="30"/>
      <c r="V1456" s="77"/>
      <c r="W1456" s="65"/>
      <c r="AE1456" s="41"/>
      <c r="AH1456" s="41"/>
      <c r="AI1456" s="41"/>
      <c r="AJ1456" s="81"/>
      <c r="AK1456" s="87"/>
      <c r="AN1456" s="70"/>
    </row>
    <row r="1457" spans="1:37">
      <c r="A1457" s="45"/>
      <c r="B1457" s="44"/>
      <c r="C1457" s="44"/>
      <c r="D1457" s="44"/>
      <c r="E1457" s="44"/>
      <c r="F1457" s="38"/>
      <c r="G1457" s="38"/>
      <c r="H1457" s="38"/>
      <c r="I1457" s="59"/>
      <c r="J1457" s="26"/>
      <c r="K1457" s="26"/>
      <c r="L1457" s="45"/>
      <c r="M1457" s="38"/>
      <c r="N1457" s="38"/>
      <c r="O1457" s="85"/>
      <c r="P1457" s="72"/>
      <c r="Q1457" s="72"/>
      <c r="R1457" s="30"/>
      <c r="S1457" s="30"/>
      <c r="T1457" s="30"/>
      <c r="V1457" s="77"/>
      <c r="W1457" s="65"/>
      <c r="AE1457" s="41"/>
      <c r="AH1457" s="41"/>
      <c r="AI1457" s="41"/>
      <c r="AK1457" s="87"/>
    </row>
    <row r="1458" spans="1:37">
      <c r="A1458" s="45"/>
      <c r="B1458" s="44"/>
      <c r="C1458" s="44"/>
      <c r="D1458" s="44"/>
      <c r="E1458" s="44"/>
      <c r="F1458" s="38"/>
      <c r="G1458" s="38"/>
      <c r="H1458" s="38"/>
      <c r="I1458" s="59"/>
      <c r="J1458" s="26"/>
      <c r="K1458" s="26"/>
      <c r="L1458" s="45"/>
      <c r="M1458" s="38"/>
      <c r="N1458" s="38"/>
      <c r="O1458" s="85"/>
      <c r="P1458" s="72"/>
      <c r="Q1458" s="72"/>
      <c r="R1458" s="30"/>
      <c r="S1458" s="30"/>
      <c r="T1458" s="30"/>
      <c r="V1458" s="77"/>
      <c r="W1458" s="65"/>
      <c r="AE1458" s="41"/>
      <c r="AH1458" s="41"/>
      <c r="AI1458" s="41"/>
      <c r="AK1458" s="87"/>
    </row>
    <row r="1459" spans="1:37">
      <c r="A1459" s="45"/>
      <c r="B1459" s="44"/>
      <c r="C1459" s="44"/>
      <c r="D1459" s="44"/>
      <c r="E1459" s="44"/>
      <c r="F1459" s="38"/>
      <c r="G1459" s="38"/>
      <c r="H1459" s="38"/>
      <c r="I1459" s="59"/>
      <c r="J1459" s="26"/>
      <c r="K1459" s="26"/>
      <c r="L1459" s="45"/>
      <c r="M1459" s="38"/>
      <c r="N1459" s="38"/>
      <c r="O1459" s="85"/>
      <c r="P1459" s="72"/>
      <c r="Q1459" s="72"/>
      <c r="R1459" s="30"/>
      <c r="S1459" s="30"/>
      <c r="T1459" s="30"/>
      <c r="V1459" s="77"/>
      <c r="W1459" s="65"/>
      <c r="AE1459" s="41"/>
      <c r="AH1459" s="41"/>
      <c r="AI1459" s="41"/>
      <c r="AK1459" s="87"/>
    </row>
    <row r="1460" spans="1:37">
      <c r="A1460" s="45"/>
      <c r="B1460" s="44"/>
      <c r="C1460" s="44"/>
      <c r="D1460" s="44"/>
      <c r="E1460" s="44"/>
      <c r="F1460" s="38"/>
      <c r="G1460" s="38"/>
      <c r="H1460" s="38"/>
      <c r="I1460" s="59"/>
      <c r="J1460" s="26"/>
      <c r="K1460" s="26"/>
      <c r="L1460" s="45"/>
      <c r="M1460" s="38"/>
      <c r="N1460" s="38"/>
      <c r="O1460" s="85"/>
      <c r="P1460" s="72"/>
      <c r="Q1460" s="72"/>
      <c r="R1460" s="30"/>
      <c r="S1460" s="30"/>
      <c r="T1460" s="30"/>
      <c r="V1460" s="77"/>
      <c r="W1460" s="65"/>
      <c r="AE1460" s="41"/>
      <c r="AH1460" s="41"/>
      <c r="AI1460" s="41"/>
      <c r="AK1460" s="87"/>
    </row>
    <row r="1461" spans="1:37">
      <c r="A1461" s="45"/>
      <c r="B1461" s="44"/>
      <c r="C1461" s="44"/>
      <c r="D1461" s="44"/>
      <c r="E1461" s="44"/>
      <c r="F1461" s="38"/>
      <c r="G1461" s="38"/>
      <c r="H1461" s="38"/>
      <c r="I1461" s="59"/>
      <c r="J1461" s="26"/>
      <c r="K1461" s="26"/>
      <c r="L1461" s="45"/>
      <c r="M1461" s="38"/>
      <c r="N1461" s="38"/>
      <c r="O1461" s="85"/>
      <c r="P1461" s="72"/>
      <c r="Q1461" s="72"/>
      <c r="R1461" s="30"/>
      <c r="S1461" s="30"/>
      <c r="T1461" s="30"/>
      <c r="V1461" s="77"/>
      <c r="W1461" s="65"/>
      <c r="AE1461" s="41"/>
      <c r="AH1461" s="41"/>
      <c r="AI1461" s="41"/>
      <c r="AK1461" s="87"/>
    </row>
    <row r="1462" spans="1:37">
      <c r="A1462" s="45"/>
      <c r="B1462" s="44"/>
      <c r="C1462" s="44"/>
      <c r="D1462" s="44"/>
      <c r="E1462" s="44"/>
      <c r="F1462" s="38"/>
      <c r="G1462" s="38"/>
      <c r="H1462" s="38"/>
      <c r="I1462" s="59"/>
      <c r="J1462" s="26"/>
      <c r="K1462" s="26"/>
      <c r="L1462" s="45"/>
      <c r="M1462" s="38"/>
      <c r="N1462" s="38"/>
      <c r="O1462" s="85"/>
      <c r="P1462" s="72"/>
      <c r="Q1462" s="72"/>
      <c r="R1462" s="30"/>
      <c r="S1462" s="30"/>
      <c r="T1462" s="30"/>
      <c r="V1462" s="77"/>
      <c r="W1462" s="65"/>
      <c r="AE1462" s="41"/>
      <c r="AH1462" s="41"/>
      <c r="AI1462" s="41"/>
      <c r="AK1462" s="87"/>
    </row>
    <row r="1463" spans="1:37">
      <c r="A1463" s="45"/>
      <c r="B1463" s="44"/>
      <c r="C1463" s="44"/>
      <c r="D1463" s="44"/>
      <c r="E1463" s="44"/>
      <c r="F1463" s="38"/>
      <c r="G1463" s="38"/>
      <c r="H1463" s="38"/>
      <c r="I1463" s="59"/>
      <c r="J1463" s="26"/>
      <c r="K1463" s="26"/>
      <c r="L1463" s="45"/>
      <c r="M1463" s="38"/>
      <c r="N1463" s="38"/>
      <c r="O1463" s="85"/>
      <c r="P1463" s="72"/>
      <c r="Q1463" s="72"/>
      <c r="R1463" s="30"/>
      <c r="S1463" s="30"/>
      <c r="T1463" s="30"/>
      <c r="V1463" s="77"/>
      <c r="W1463" s="65"/>
      <c r="AE1463" s="41"/>
      <c r="AH1463" s="41"/>
      <c r="AI1463" s="41"/>
      <c r="AK1463" s="87"/>
    </row>
    <row r="1464" spans="1:37">
      <c r="A1464" s="45"/>
      <c r="B1464" s="44"/>
      <c r="C1464" s="44"/>
      <c r="D1464" s="44"/>
      <c r="E1464" s="44"/>
      <c r="F1464" s="38"/>
      <c r="G1464" s="38"/>
      <c r="H1464" s="38"/>
      <c r="I1464" s="59"/>
      <c r="J1464" s="26"/>
      <c r="K1464" s="26"/>
      <c r="L1464" s="45"/>
      <c r="M1464" s="38"/>
      <c r="N1464" s="38"/>
      <c r="O1464" s="85"/>
      <c r="P1464" s="72"/>
      <c r="Q1464" s="72"/>
      <c r="R1464" s="30"/>
      <c r="S1464" s="30"/>
      <c r="T1464" s="30"/>
      <c r="V1464" s="77"/>
      <c r="W1464" s="65"/>
      <c r="AE1464" s="41"/>
      <c r="AH1464" s="41"/>
      <c r="AI1464" s="41"/>
      <c r="AK1464" s="87"/>
    </row>
    <row r="1465" spans="1:37">
      <c r="A1465" s="45"/>
      <c r="B1465" s="44"/>
      <c r="C1465" s="44"/>
      <c r="D1465" s="44"/>
      <c r="E1465" s="44"/>
      <c r="F1465" s="38"/>
      <c r="G1465" s="38"/>
      <c r="H1465" s="38"/>
      <c r="I1465" s="59"/>
      <c r="J1465" s="26"/>
      <c r="K1465" s="26"/>
      <c r="L1465" s="45"/>
      <c r="M1465" s="38"/>
      <c r="N1465" s="38"/>
      <c r="O1465" s="85"/>
      <c r="P1465" s="72"/>
      <c r="Q1465" s="72"/>
      <c r="R1465" s="30"/>
      <c r="S1465" s="30"/>
      <c r="T1465" s="30"/>
      <c r="V1465" s="77"/>
      <c r="W1465" s="65"/>
      <c r="AE1465" s="41"/>
      <c r="AH1465" s="41"/>
      <c r="AI1465" s="41"/>
      <c r="AK1465" s="87"/>
    </row>
    <row r="1466" spans="1:37">
      <c r="A1466" s="45"/>
      <c r="B1466" s="44"/>
      <c r="C1466" s="44"/>
      <c r="D1466" s="44"/>
      <c r="E1466" s="44"/>
      <c r="F1466" s="38"/>
      <c r="G1466" s="38"/>
      <c r="H1466" s="38"/>
      <c r="I1466" s="59"/>
      <c r="J1466" s="26"/>
      <c r="K1466" s="26"/>
      <c r="L1466" s="45"/>
      <c r="M1466" s="38"/>
      <c r="N1466" s="38"/>
      <c r="O1466" s="85"/>
      <c r="P1466" s="72"/>
      <c r="Q1466" s="72"/>
      <c r="R1466" s="30"/>
      <c r="S1466" s="30"/>
      <c r="T1466" s="30"/>
      <c r="V1466" s="77"/>
      <c r="W1466" s="65"/>
      <c r="AE1466" s="41"/>
      <c r="AH1466" s="41"/>
      <c r="AI1466" s="41"/>
      <c r="AK1466" s="87"/>
    </row>
    <row r="1467" spans="1:37">
      <c r="A1467" s="45"/>
      <c r="B1467" s="44"/>
      <c r="C1467" s="44"/>
      <c r="D1467" s="44"/>
      <c r="E1467" s="44"/>
      <c r="F1467" s="38"/>
      <c r="G1467" s="38"/>
      <c r="H1467" s="38"/>
      <c r="I1467" s="59"/>
      <c r="J1467" s="26"/>
      <c r="K1467" s="26"/>
      <c r="L1467" s="45"/>
      <c r="M1467" s="38"/>
      <c r="N1467" s="38"/>
      <c r="O1467" s="85"/>
      <c r="P1467" s="72"/>
      <c r="Q1467" s="72"/>
      <c r="R1467" s="30"/>
      <c r="S1467" s="30"/>
      <c r="T1467" s="30"/>
      <c r="V1467" s="77"/>
      <c r="W1467" s="65"/>
      <c r="AE1467" s="41"/>
      <c r="AH1467" s="41"/>
      <c r="AI1467" s="41"/>
      <c r="AK1467" s="87"/>
    </row>
    <row r="1468" spans="1:37">
      <c r="A1468" s="45"/>
      <c r="B1468" s="44"/>
      <c r="C1468" s="44"/>
      <c r="D1468" s="44"/>
      <c r="E1468" s="44"/>
      <c r="F1468" s="38"/>
      <c r="G1468" s="38"/>
      <c r="H1468" s="38"/>
      <c r="I1468" s="59"/>
      <c r="J1468" s="26"/>
      <c r="K1468" s="26"/>
      <c r="L1468" s="45"/>
      <c r="M1468" s="38"/>
      <c r="N1468" s="38"/>
      <c r="O1468" s="85"/>
      <c r="P1468" s="72"/>
      <c r="Q1468" s="72"/>
      <c r="R1468" s="30"/>
      <c r="S1468" s="30"/>
      <c r="T1468" s="30"/>
      <c r="V1468" s="77"/>
      <c r="W1468" s="65"/>
      <c r="AE1468" s="41"/>
      <c r="AH1468" s="41"/>
      <c r="AI1468" s="41"/>
      <c r="AK1468" s="87"/>
    </row>
    <row r="1469" spans="1:37">
      <c r="A1469" s="45"/>
      <c r="B1469" s="44"/>
      <c r="C1469" s="44"/>
      <c r="D1469" s="44"/>
      <c r="E1469" s="44"/>
      <c r="F1469" s="38"/>
      <c r="G1469" s="38"/>
      <c r="H1469" s="38"/>
      <c r="I1469" s="59"/>
      <c r="J1469" s="26"/>
      <c r="K1469" s="26"/>
      <c r="L1469" s="45"/>
      <c r="M1469" s="38"/>
      <c r="N1469" s="38"/>
      <c r="O1469" s="85"/>
      <c r="P1469" s="72"/>
      <c r="Q1469" s="72"/>
      <c r="R1469" s="30"/>
      <c r="S1469" s="30"/>
      <c r="T1469" s="30"/>
      <c r="V1469" s="77"/>
      <c r="W1469" s="65"/>
      <c r="AE1469" s="41"/>
      <c r="AH1469" s="41"/>
      <c r="AI1469" s="41"/>
      <c r="AK1469" s="87"/>
    </row>
    <row r="1470" spans="1:37">
      <c r="A1470" s="45"/>
      <c r="B1470" s="44"/>
      <c r="C1470" s="44"/>
      <c r="D1470" s="44"/>
      <c r="E1470" s="44"/>
      <c r="F1470" s="38"/>
      <c r="G1470" s="38"/>
      <c r="H1470" s="38"/>
      <c r="I1470" s="59"/>
      <c r="J1470" s="26"/>
      <c r="K1470" s="26"/>
      <c r="L1470" s="45"/>
      <c r="M1470" s="38"/>
      <c r="N1470" s="38"/>
      <c r="O1470" s="85"/>
      <c r="P1470" s="72"/>
      <c r="Q1470" s="72"/>
      <c r="R1470" s="30"/>
      <c r="S1470" s="30"/>
      <c r="T1470" s="30"/>
      <c r="V1470" s="77"/>
      <c r="W1470" s="65"/>
      <c r="AE1470" s="41"/>
      <c r="AH1470" s="41"/>
      <c r="AI1470" s="41"/>
      <c r="AK1470" s="87"/>
    </row>
    <row r="1471" spans="1:37">
      <c r="A1471" s="45"/>
      <c r="B1471" s="44"/>
      <c r="C1471" s="44"/>
      <c r="D1471" s="44"/>
      <c r="E1471" s="44"/>
      <c r="F1471" s="38"/>
      <c r="G1471" s="38"/>
      <c r="H1471" s="38"/>
      <c r="I1471" s="59"/>
      <c r="J1471" s="26"/>
      <c r="K1471" s="26"/>
      <c r="L1471" s="45"/>
      <c r="M1471" s="38"/>
      <c r="N1471" s="38"/>
      <c r="O1471" s="85"/>
      <c r="P1471" s="72"/>
      <c r="Q1471" s="72"/>
      <c r="R1471" s="30"/>
      <c r="S1471" s="30"/>
      <c r="T1471" s="30"/>
      <c r="V1471" s="77"/>
      <c r="W1471" s="65"/>
      <c r="AE1471" s="41"/>
      <c r="AH1471" s="41"/>
      <c r="AI1471" s="41"/>
      <c r="AK1471" s="87"/>
    </row>
    <row r="1472" spans="1:37">
      <c r="A1472" s="45"/>
      <c r="B1472" s="44"/>
      <c r="C1472" s="44"/>
      <c r="D1472" s="44"/>
      <c r="E1472" s="44"/>
      <c r="F1472" s="38"/>
      <c r="G1472" s="38"/>
      <c r="H1472" s="38"/>
      <c r="I1472" s="59"/>
      <c r="J1472" s="26"/>
      <c r="K1472" s="26"/>
      <c r="L1472" s="45"/>
      <c r="M1472" s="38"/>
      <c r="N1472" s="38"/>
      <c r="O1472" s="85"/>
      <c r="P1472" s="72"/>
      <c r="Q1472" s="72"/>
      <c r="R1472" s="30"/>
      <c r="S1472" s="30"/>
      <c r="T1472" s="30"/>
      <c r="V1472" s="77"/>
      <c r="W1472" s="65"/>
      <c r="AE1472" s="41"/>
      <c r="AH1472" s="41"/>
      <c r="AI1472" s="41"/>
      <c r="AK1472" s="87"/>
    </row>
    <row r="1473" spans="1:37">
      <c r="A1473" s="45"/>
      <c r="B1473" s="44"/>
      <c r="C1473" s="44"/>
      <c r="D1473" s="44"/>
      <c r="E1473" s="44"/>
      <c r="F1473" s="38"/>
      <c r="G1473" s="38"/>
      <c r="H1473" s="38"/>
      <c r="I1473" s="59"/>
      <c r="J1473" s="26"/>
      <c r="K1473" s="26"/>
      <c r="L1473" s="45"/>
      <c r="M1473" s="38"/>
      <c r="N1473" s="38"/>
      <c r="O1473" s="85"/>
      <c r="P1473" s="72"/>
      <c r="Q1473" s="72"/>
      <c r="R1473" s="30"/>
      <c r="S1473" s="30"/>
      <c r="T1473" s="30"/>
      <c r="V1473" s="77"/>
      <c r="W1473" s="65"/>
      <c r="AE1473" s="41"/>
      <c r="AH1473" s="41"/>
      <c r="AI1473" s="41"/>
      <c r="AK1473" s="87"/>
    </row>
    <row r="1474" spans="1:37">
      <c r="A1474" s="45"/>
      <c r="B1474" s="44"/>
      <c r="C1474" s="44"/>
      <c r="D1474" s="44"/>
      <c r="E1474" s="44"/>
      <c r="F1474" s="38"/>
      <c r="G1474" s="38"/>
      <c r="H1474" s="38"/>
      <c r="I1474" s="59"/>
      <c r="J1474" s="26"/>
      <c r="K1474" s="26"/>
      <c r="L1474" s="45"/>
      <c r="M1474" s="38"/>
      <c r="N1474" s="38"/>
      <c r="O1474" s="85"/>
      <c r="P1474" s="72"/>
      <c r="Q1474" s="72"/>
      <c r="R1474" s="30"/>
      <c r="S1474" s="30"/>
      <c r="T1474" s="30"/>
      <c r="V1474" s="77"/>
      <c r="W1474" s="65"/>
      <c r="AE1474" s="41"/>
      <c r="AH1474" s="41"/>
      <c r="AI1474" s="41"/>
      <c r="AK1474" s="87"/>
    </row>
    <row r="1475" spans="1:37">
      <c r="A1475" s="45"/>
      <c r="B1475" s="44"/>
      <c r="C1475" s="44"/>
      <c r="D1475" s="44"/>
      <c r="E1475" s="44"/>
      <c r="F1475" s="38"/>
      <c r="G1475" s="38"/>
      <c r="H1475" s="38"/>
      <c r="I1475" s="59"/>
      <c r="J1475" s="26"/>
      <c r="K1475" s="26"/>
      <c r="L1475" s="45"/>
      <c r="M1475" s="38"/>
      <c r="N1475" s="38"/>
      <c r="O1475" s="85"/>
      <c r="P1475" s="72"/>
      <c r="Q1475" s="72"/>
      <c r="R1475" s="30"/>
      <c r="S1475" s="30"/>
      <c r="T1475" s="30"/>
      <c r="V1475" s="77"/>
      <c r="W1475" s="65"/>
      <c r="AE1475" s="41"/>
      <c r="AH1475" s="41"/>
      <c r="AI1475" s="41"/>
      <c r="AK1475" s="87"/>
    </row>
    <row r="1476" spans="1:37">
      <c r="A1476" s="45"/>
      <c r="B1476" s="44"/>
      <c r="C1476" s="44"/>
      <c r="D1476" s="44"/>
      <c r="E1476" s="44"/>
      <c r="F1476" s="38"/>
      <c r="G1476" s="38"/>
      <c r="H1476" s="38"/>
      <c r="I1476" s="59"/>
      <c r="J1476" s="26"/>
      <c r="K1476" s="26"/>
      <c r="L1476" s="45"/>
      <c r="M1476" s="38"/>
      <c r="N1476" s="38"/>
      <c r="O1476" s="85"/>
      <c r="P1476" s="72"/>
      <c r="Q1476" s="72"/>
      <c r="R1476" s="30"/>
      <c r="S1476" s="30"/>
      <c r="T1476" s="30"/>
      <c r="V1476" s="77"/>
      <c r="W1476" s="65"/>
      <c r="AE1476" s="41"/>
      <c r="AH1476" s="41"/>
      <c r="AI1476" s="41"/>
      <c r="AK1476" s="87"/>
    </row>
    <row r="1477" spans="1:37">
      <c r="A1477" s="45"/>
      <c r="B1477" s="44"/>
      <c r="C1477" s="44"/>
      <c r="D1477" s="44"/>
      <c r="E1477" s="44"/>
      <c r="F1477" s="38"/>
      <c r="G1477" s="38"/>
      <c r="H1477" s="38"/>
      <c r="I1477" s="59"/>
      <c r="J1477" s="26"/>
      <c r="K1477" s="26"/>
      <c r="L1477" s="45"/>
      <c r="M1477" s="38"/>
      <c r="N1477" s="38"/>
      <c r="O1477" s="85"/>
      <c r="P1477" s="72"/>
      <c r="Q1477" s="72"/>
      <c r="R1477" s="30"/>
      <c r="S1477" s="30"/>
      <c r="T1477" s="30"/>
      <c r="V1477" s="77"/>
      <c r="W1477" s="65"/>
      <c r="AE1477" s="41"/>
      <c r="AH1477" s="41"/>
      <c r="AI1477" s="41"/>
      <c r="AK1477" s="87"/>
    </row>
    <row r="1478" spans="1:37">
      <c r="A1478" s="45"/>
      <c r="B1478" s="44"/>
      <c r="C1478" s="44"/>
      <c r="D1478" s="44"/>
      <c r="E1478" s="44"/>
      <c r="F1478" s="38"/>
      <c r="G1478" s="38"/>
      <c r="H1478" s="38"/>
      <c r="I1478" s="59"/>
      <c r="J1478" s="26"/>
      <c r="K1478" s="26"/>
      <c r="L1478" s="45"/>
      <c r="M1478" s="38"/>
      <c r="N1478" s="38"/>
      <c r="O1478" s="85"/>
      <c r="P1478" s="72"/>
      <c r="Q1478" s="72"/>
      <c r="R1478" s="30"/>
      <c r="S1478" s="30"/>
      <c r="T1478" s="30"/>
      <c r="V1478" s="77"/>
      <c r="W1478" s="65"/>
      <c r="AE1478" s="41"/>
      <c r="AH1478" s="41"/>
      <c r="AI1478" s="41"/>
      <c r="AK1478" s="87"/>
    </row>
    <row r="1479" spans="1:37">
      <c r="A1479" s="45"/>
      <c r="B1479" s="44"/>
      <c r="C1479" s="44"/>
      <c r="D1479" s="44"/>
      <c r="E1479" s="44"/>
      <c r="F1479" s="38"/>
      <c r="G1479" s="38"/>
      <c r="H1479" s="38"/>
      <c r="I1479" s="59"/>
      <c r="J1479" s="26"/>
      <c r="K1479" s="26"/>
      <c r="L1479" s="45"/>
      <c r="M1479" s="38"/>
      <c r="N1479" s="38"/>
      <c r="O1479" s="85"/>
      <c r="P1479" s="72"/>
      <c r="Q1479" s="72"/>
      <c r="R1479" s="30"/>
      <c r="S1479" s="30"/>
      <c r="T1479" s="30"/>
      <c r="V1479" s="77"/>
      <c r="W1479" s="65"/>
      <c r="AE1479" s="41"/>
      <c r="AH1479" s="41"/>
      <c r="AI1479" s="41"/>
      <c r="AK1479" s="87"/>
    </row>
    <row r="1480" spans="1:37">
      <c r="A1480" s="45"/>
      <c r="B1480" s="44"/>
      <c r="C1480" s="44"/>
      <c r="D1480" s="44"/>
      <c r="E1480" s="44"/>
      <c r="F1480" s="38"/>
      <c r="G1480" s="38"/>
      <c r="H1480" s="38"/>
      <c r="I1480" s="59"/>
      <c r="J1480" s="26"/>
      <c r="K1480" s="26"/>
      <c r="L1480" s="45"/>
      <c r="M1480" s="38"/>
      <c r="N1480" s="38"/>
      <c r="O1480" s="85"/>
      <c r="P1480" s="72"/>
      <c r="Q1480" s="72"/>
      <c r="R1480" s="30"/>
      <c r="S1480" s="30"/>
      <c r="T1480" s="30"/>
      <c r="V1480" s="77"/>
      <c r="W1480" s="65"/>
      <c r="AE1480" s="41"/>
      <c r="AH1480" s="41"/>
      <c r="AI1480" s="41"/>
      <c r="AK1480" s="87"/>
    </row>
    <row r="1481" spans="1:37">
      <c r="A1481" s="45"/>
      <c r="B1481" s="44"/>
      <c r="C1481" s="44"/>
      <c r="D1481" s="44"/>
      <c r="E1481" s="44"/>
      <c r="F1481" s="38"/>
      <c r="G1481" s="38"/>
      <c r="H1481" s="38"/>
      <c r="I1481" s="59"/>
      <c r="J1481" s="26"/>
      <c r="K1481" s="26"/>
      <c r="L1481" s="45"/>
      <c r="M1481" s="38"/>
      <c r="N1481" s="38"/>
      <c r="O1481" s="85"/>
      <c r="P1481" s="72"/>
      <c r="Q1481" s="72"/>
      <c r="R1481" s="30"/>
      <c r="S1481" s="30"/>
      <c r="T1481" s="30"/>
      <c r="V1481" s="77"/>
      <c r="W1481" s="65"/>
      <c r="AE1481" s="41"/>
      <c r="AH1481" s="41"/>
      <c r="AI1481" s="41"/>
      <c r="AK1481" s="87"/>
    </row>
    <row r="1482" spans="1:37">
      <c r="A1482" s="45"/>
      <c r="B1482" s="44"/>
      <c r="C1482" s="44"/>
      <c r="D1482" s="44"/>
      <c r="E1482" s="44"/>
      <c r="F1482" s="38"/>
      <c r="G1482" s="38"/>
      <c r="H1482" s="38"/>
      <c r="I1482" s="59"/>
      <c r="J1482" s="26"/>
      <c r="K1482" s="26"/>
      <c r="L1482" s="45"/>
      <c r="M1482" s="38"/>
      <c r="N1482" s="38"/>
      <c r="O1482" s="85"/>
      <c r="P1482" s="72"/>
      <c r="Q1482" s="72"/>
      <c r="R1482" s="30"/>
      <c r="S1482" s="30"/>
      <c r="T1482" s="30"/>
      <c r="V1482" s="77"/>
      <c r="W1482" s="65"/>
      <c r="AE1482" s="41"/>
      <c r="AH1482" s="41"/>
      <c r="AI1482" s="41"/>
      <c r="AK1482" s="87"/>
    </row>
    <row r="1483" spans="1:37">
      <c r="A1483" s="45"/>
      <c r="B1483" s="44"/>
      <c r="C1483" s="44"/>
      <c r="D1483" s="44"/>
      <c r="E1483" s="44"/>
      <c r="F1483" s="38"/>
      <c r="G1483" s="38"/>
      <c r="H1483" s="38"/>
      <c r="I1483" s="59"/>
      <c r="J1483" s="26"/>
      <c r="K1483" s="26"/>
      <c r="L1483" s="45"/>
      <c r="M1483" s="38"/>
      <c r="N1483" s="38"/>
      <c r="O1483" s="85"/>
      <c r="P1483" s="72"/>
      <c r="Q1483" s="72"/>
      <c r="R1483" s="30"/>
      <c r="S1483" s="30"/>
      <c r="T1483" s="30"/>
      <c r="V1483" s="77"/>
      <c r="W1483" s="65"/>
      <c r="AE1483" s="41"/>
      <c r="AH1483" s="41"/>
      <c r="AI1483" s="41"/>
      <c r="AK1483" s="87"/>
    </row>
    <row r="1484" spans="1:37">
      <c r="A1484" s="45"/>
      <c r="B1484" s="44"/>
      <c r="C1484" s="44"/>
      <c r="D1484" s="44"/>
      <c r="E1484" s="44"/>
      <c r="F1484" s="38"/>
      <c r="G1484" s="38"/>
      <c r="H1484" s="38"/>
      <c r="I1484" s="59"/>
      <c r="J1484" s="26"/>
      <c r="K1484" s="26"/>
      <c r="L1484" s="45"/>
      <c r="M1484" s="38"/>
      <c r="N1484" s="38"/>
      <c r="O1484" s="85"/>
      <c r="P1484" s="72"/>
      <c r="Q1484" s="72"/>
      <c r="R1484" s="30"/>
      <c r="S1484" s="30"/>
      <c r="T1484" s="30"/>
      <c r="V1484" s="77"/>
      <c r="W1484" s="65"/>
      <c r="AE1484" s="41"/>
      <c r="AH1484" s="41"/>
      <c r="AI1484" s="41"/>
      <c r="AK1484" s="87"/>
    </row>
    <row r="1485" spans="1:37">
      <c r="A1485" s="45"/>
      <c r="B1485" s="44"/>
      <c r="C1485" s="44"/>
      <c r="D1485" s="44"/>
      <c r="E1485" s="44"/>
      <c r="F1485" s="38"/>
      <c r="G1485" s="38"/>
      <c r="H1485" s="38"/>
      <c r="I1485" s="59"/>
      <c r="J1485" s="26"/>
      <c r="K1485" s="26"/>
      <c r="L1485" s="45"/>
      <c r="M1485" s="38"/>
      <c r="N1485" s="38"/>
      <c r="O1485" s="85"/>
      <c r="P1485" s="72"/>
      <c r="Q1485" s="72"/>
      <c r="R1485" s="30"/>
      <c r="S1485" s="30"/>
      <c r="T1485" s="30"/>
      <c r="V1485" s="77"/>
      <c r="W1485" s="65"/>
      <c r="AE1485" s="41"/>
      <c r="AH1485" s="41"/>
      <c r="AI1485" s="41"/>
      <c r="AK1485" s="87"/>
    </row>
    <row r="1486" spans="1:37">
      <c r="A1486" s="45"/>
      <c r="B1486" s="44"/>
      <c r="C1486" s="44"/>
      <c r="D1486" s="44"/>
      <c r="E1486" s="44"/>
      <c r="F1486" s="38"/>
      <c r="G1486" s="38"/>
      <c r="H1486" s="38"/>
      <c r="I1486" s="59"/>
      <c r="J1486" s="26"/>
      <c r="K1486" s="26"/>
      <c r="L1486" s="45"/>
      <c r="M1486" s="38"/>
      <c r="N1486" s="38"/>
      <c r="O1486" s="85"/>
      <c r="P1486" s="72"/>
      <c r="Q1486" s="72"/>
      <c r="R1486" s="30"/>
      <c r="S1486" s="30"/>
      <c r="T1486" s="30"/>
      <c r="V1486" s="77"/>
      <c r="W1486" s="65"/>
      <c r="AE1486" s="41"/>
      <c r="AH1486" s="41"/>
      <c r="AI1486" s="41"/>
      <c r="AK1486" s="87"/>
    </row>
    <row r="1487" spans="1:37">
      <c r="A1487" s="45"/>
      <c r="B1487" s="44"/>
      <c r="C1487" s="44"/>
      <c r="D1487" s="44"/>
      <c r="E1487" s="44"/>
      <c r="F1487" s="38"/>
      <c r="G1487" s="38"/>
      <c r="H1487" s="38"/>
      <c r="I1487" s="59"/>
      <c r="J1487" s="26"/>
      <c r="K1487" s="26"/>
      <c r="L1487" s="45"/>
      <c r="M1487" s="38"/>
      <c r="N1487" s="38"/>
      <c r="O1487" s="85"/>
      <c r="P1487" s="72"/>
      <c r="Q1487" s="72"/>
      <c r="R1487" s="30"/>
      <c r="S1487" s="30"/>
      <c r="T1487" s="30"/>
      <c r="V1487" s="77"/>
      <c r="W1487" s="65"/>
      <c r="AE1487" s="41"/>
      <c r="AH1487" s="41"/>
      <c r="AI1487" s="41"/>
      <c r="AK1487" s="87"/>
    </row>
    <row r="1488" spans="1:37">
      <c r="A1488" s="45"/>
      <c r="B1488" s="44"/>
      <c r="C1488" s="44"/>
      <c r="D1488" s="44"/>
      <c r="E1488" s="44"/>
      <c r="F1488" s="38"/>
      <c r="G1488" s="38"/>
      <c r="H1488" s="38"/>
      <c r="I1488" s="59"/>
      <c r="J1488" s="26"/>
      <c r="K1488" s="26"/>
      <c r="L1488" s="45"/>
      <c r="M1488" s="38"/>
      <c r="N1488" s="38"/>
      <c r="O1488" s="85"/>
      <c r="P1488" s="72"/>
      <c r="Q1488" s="72"/>
      <c r="R1488" s="30"/>
      <c r="S1488" s="30"/>
      <c r="T1488" s="30"/>
      <c r="V1488" s="77"/>
      <c r="W1488" s="65"/>
      <c r="AE1488" s="41"/>
      <c r="AH1488" s="41"/>
      <c r="AI1488" s="41"/>
      <c r="AK1488" s="87"/>
    </row>
    <row r="1489" spans="1:37">
      <c r="A1489" s="45"/>
      <c r="B1489" s="44"/>
      <c r="C1489" s="44"/>
      <c r="D1489" s="44"/>
      <c r="E1489" s="44"/>
      <c r="F1489" s="38"/>
      <c r="G1489" s="38"/>
      <c r="H1489" s="38"/>
      <c r="I1489" s="59"/>
      <c r="J1489" s="26"/>
      <c r="K1489" s="26"/>
      <c r="L1489" s="45"/>
      <c r="M1489" s="38"/>
      <c r="N1489" s="38"/>
      <c r="O1489" s="85"/>
      <c r="P1489" s="72"/>
      <c r="Q1489" s="72"/>
      <c r="R1489" s="30"/>
      <c r="S1489" s="30"/>
      <c r="T1489" s="30"/>
      <c r="V1489" s="77"/>
      <c r="W1489" s="65"/>
      <c r="AE1489" s="41"/>
      <c r="AH1489" s="41"/>
      <c r="AI1489" s="41"/>
      <c r="AK1489" s="87"/>
    </row>
    <row r="1490" spans="1:37">
      <c r="A1490" s="45"/>
      <c r="B1490" s="44"/>
      <c r="C1490" s="44"/>
      <c r="D1490" s="44"/>
      <c r="E1490" s="44"/>
      <c r="F1490" s="38"/>
      <c r="G1490" s="38"/>
      <c r="H1490" s="38"/>
      <c r="I1490" s="59"/>
      <c r="J1490" s="26"/>
      <c r="K1490" s="26"/>
      <c r="L1490" s="45"/>
      <c r="M1490" s="38"/>
      <c r="N1490" s="38"/>
      <c r="O1490" s="85"/>
      <c r="P1490" s="72"/>
      <c r="Q1490" s="72"/>
      <c r="R1490" s="30"/>
      <c r="S1490" s="30"/>
      <c r="T1490" s="30"/>
      <c r="V1490" s="77"/>
      <c r="W1490" s="65"/>
      <c r="AE1490" s="41"/>
      <c r="AH1490" s="41"/>
      <c r="AI1490" s="41"/>
      <c r="AK1490" s="87"/>
    </row>
    <row r="1491" spans="1:37">
      <c r="A1491" s="45"/>
      <c r="B1491" s="44"/>
      <c r="C1491" s="44"/>
      <c r="D1491" s="44"/>
      <c r="E1491" s="44"/>
      <c r="F1491" s="38"/>
      <c r="G1491" s="38"/>
      <c r="H1491" s="38"/>
      <c r="I1491" s="59"/>
      <c r="J1491" s="26"/>
      <c r="K1491" s="26"/>
      <c r="L1491" s="45"/>
      <c r="M1491" s="38"/>
      <c r="N1491" s="38"/>
      <c r="O1491" s="85"/>
      <c r="P1491" s="72"/>
      <c r="Q1491" s="72"/>
      <c r="R1491" s="30"/>
      <c r="S1491" s="30"/>
      <c r="T1491" s="30"/>
      <c r="V1491" s="77"/>
      <c r="W1491" s="65"/>
      <c r="AE1491" s="41"/>
      <c r="AH1491" s="41"/>
      <c r="AI1491" s="41"/>
      <c r="AK1491" s="87"/>
    </row>
    <row r="1492" spans="1:37">
      <c r="A1492" s="45"/>
      <c r="B1492" s="44"/>
      <c r="C1492" s="44"/>
      <c r="D1492" s="44"/>
      <c r="E1492" s="44"/>
      <c r="F1492" s="38"/>
      <c r="G1492" s="38"/>
      <c r="H1492" s="38"/>
      <c r="I1492" s="59"/>
      <c r="J1492" s="26"/>
      <c r="K1492" s="26"/>
      <c r="L1492" s="45"/>
      <c r="M1492" s="38"/>
      <c r="N1492" s="38"/>
      <c r="O1492" s="85"/>
      <c r="P1492" s="72"/>
      <c r="Q1492" s="72"/>
      <c r="R1492" s="30"/>
      <c r="S1492" s="30"/>
      <c r="T1492" s="30"/>
      <c r="V1492" s="77"/>
      <c r="W1492" s="65"/>
      <c r="AE1492" s="41"/>
      <c r="AH1492" s="41"/>
      <c r="AI1492" s="41"/>
      <c r="AK1492" s="87"/>
    </row>
    <row r="1493" spans="1:37">
      <c r="A1493" s="45"/>
      <c r="B1493" s="44"/>
      <c r="C1493" s="44"/>
      <c r="D1493" s="44"/>
      <c r="E1493" s="44"/>
      <c r="F1493" s="38"/>
      <c r="G1493" s="38"/>
      <c r="H1493" s="38"/>
      <c r="I1493" s="59"/>
      <c r="J1493" s="26"/>
      <c r="K1493" s="26"/>
      <c r="L1493" s="45"/>
      <c r="M1493" s="38"/>
      <c r="N1493" s="38"/>
      <c r="O1493" s="85"/>
      <c r="P1493" s="72"/>
      <c r="Q1493" s="72"/>
      <c r="R1493" s="30"/>
      <c r="S1493" s="30"/>
      <c r="T1493" s="30"/>
      <c r="V1493" s="77"/>
      <c r="W1493" s="65"/>
      <c r="AE1493" s="41"/>
      <c r="AH1493" s="41"/>
      <c r="AI1493" s="41"/>
      <c r="AK1493" s="87"/>
    </row>
    <row r="1494" spans="1:37">
      <c r="A1494" s="45"/>
      <c r="B1494" s="44"/>
      <c r="C1494" s="44"/>
      <c r="D1494" s="44"/>
      <c r="E1494" s="44"/>
      <c r="F1494" s="38"/>
      <c r="G1494" s="38"/>
      <c r="H1494" s="38"/>
      <c r="I1494" s="59"/>
      <c r="J1494" s="26"/>
      <c r="K1494" s="26"/>
      <c r="L1494" s="45"/>
      <c r="M1494" s="38"/>
      <c r="N1494" s="38"/>
      <c r="O1494" s="85"/>
      <c r="P1494" s="72"/>
      <c r="Q1494" s="72"/>
      <c r="R1494" s="30"/>
      <c r="S1494" s="30"/>
      <c r="T1494" s="30"/>
      <c r="V1494" s="77"/>
      <c r="W1494" s="65"/>
      <c r="AE1494" s="41"/>
      <c r="AH1494" s="41"/>
      <c r="AI1494" s="41"/>
      <c r="AK1494" s="87"/>
    </row>
    <row r="1495" spans="1:37">
      <c r="A1495" s="45"/>
      <c r="B1495" s="44"/>
      <c r="C1495" s="44"/>
      <c r="D1495" s="44"/>
      <c r="E1495" s="44"/>
      <c r="F1495" s="38"/>
      <c r="G1495" s="38"/>
      <c r="H1495" s="38"/>
      <c r="I1495" s="59"/>
      <c r="J1495" s="26"/>
      <c r="K1495" s="26"/>
      <c r="L1495" s="45"/>
      <c r="M1495" s="38"/>
      <c r="N1495" s="38"/>
      <c r="O1495" s="85"/>
      <c r="P1495" s="72"/>
      <c r="Q1495" s="72"/>
      <c r="R1495" s="30"/>
      <c r="S1495" s="30"/>
      <c r="T1495" s="30"/>
      <c r="V1495" s="77"/>
      <c r="W1495" s="65"/>
      <c r="AE1495" s="41"/>
      <c r="AH1495" s="41"/>
      <c r="AI1495" s="41"/>
      <c r="AK1495" s="87"/>
    </row>
    <row r="1496" spans="1:37">
      <c r="A1496" s="45"/>
      <c r="B1496" s="44"/>
      <c r="C1496" s="44"/>
      <c r="D1496" s="44"/>
      <c r="E1496" s="44"/>
      <c r="F1496" s="38"/>
      <c r="G1496" s="38"/>
      <c r="H1496" s="38"/>
      <c r="I1496" s="59"/>
      <c r="J1496" s="26"/>
      <c r="K1496" s="26"/>
      <c r="L1496" s="45"/>
      <c r="M1496" s="38"/>
      <c r="N1496" s="38"/>
      <c r="O1496" s="85"/>
      <c r="P1496" s="72"/>
      <c r="Q1496" s="72"/>
      <c r="R1496" s="30"/>
      <c r="S1496" s="30"/>
      <c r="T1496" s="30"/>
      <c r="V1496" s="77"/>
      <c r="W1496" s="65"/>
      <c r="AE1496" s="41"/>
      <c r="AH1496" s="41"/>
      <c r="AI1496" s="41"/>
      <c r="AK1496" s="87"/>
    </row>
    <row r="1497" spans="1:37">
      <c r="A1497" s="45"/>
      <c r="B1497" s="44"/>
      <c r="C1497" s="44"/>
      <c r="D1497" s="44"/>
      <c r="E1497" s="44"/>
      <c r="F1497" s="38"/>
      <c r="G1497" s="38"/>
      <c r="H1497" s="38"/>
      <c r="I1497" s="59"/>
      <c r="J1497" s="26"/>
      <c r="K1497" s="26"/>
      <c r="L1497" s="45"/>
      <c r="M1497" s="38"/>
      <c r="N1497" s="38"/>
      <c r="O1497" s="85"/>
      <c r="P1497" s="72"/>
      <c r="Q1497" s="72"/>
      <c r="R1497" s="30"/>
      <c r="S1497" s="30"/>
      <c r="T1497" s="30"/>
      <c r="V1497" s="77"/>
      <c r="W1497" s="65"/>
      <c r="AE1497" s="41"/>
      <c r="AH1497" s="41"/>
      <c r="AI1497" s="41"/>
      <c r="AK1497" s="87"/>
    </row>
    <row r="1498" spans="1:37">
      <c r="A1498" s="45"/>
      <c r="B1498" s="44"/>
      <c r="C1498" s="44"/>
      <c r="D1498" s="44"/>
      <c r="E1498" s="44"/>
      <c r="F1498" s="38"/>
      <c r="G1498" s="38"/>
      <c r="H1498" s="38"/>
      <c r="I1498" s="59"/>
      <c r="J1498" s="26"/>
      <c r="K1498" s="26"/>
      <c r="L1498" s="45"/>
      <c r="M1498" s="38"/>
      <c r="N1498" s="38"/>
      <c r="O1498" s="85"/>
      <c r="P1498" s="72"/>
      <c r="Q1498" s="72"/>
      <c r="R1498" s="30"/>
      <c r="S1498" s="30"/>
      <c r="T1498" s="30"/>
      <c r="V1498" s="77"/>
      <c r="W1498" s="65"/>
      <c r="AE1498" s="41"/>
      <c r="AH1498" s="41"/>
      <c r="AI1498" s="41"/>
      <c r="AK1498" s="87"/>
    </row>
    <row r="1499" spans="1:37">
      <c r="A1499" s="45"/>
      <c r="B1499" s="44"/>
      <c r="C1499" s="44"/>
      <c r="D1499" s="44"/>
      <c r="E1499" s="44"/>
      <c r="F1499" s="38"/>
      <c r="G1499" s="38"/>
      <c r="H1499" s="38"/>
      <c r="I1499" s="59"/>
      <c r="J1499" s="26"/>
      <c r="K1499" s="26"/>
      <c r="L1499" s="45"/>
      <c r="M1499" s="38"/>
      <c r="N1499" s="38"/>
      <c r="O1499" s="85"/>
      <c r="P1499" s="72"/>
      <c r="Q1499" s="72"/>
      <c r="R1499" s="30"/>
      <c r="S1499" s="30"/>
      <c r="T1499" s="30"/>
      <c r="V1499" s="77"/>
      <c r="W1499" s="65"/>
      <c r="AE1499" s="41"/>
      <c r="AH1499" s="41"/>
      <c r="AI1499" s="41"/>
      <c r="AK1499" s="87"/>
    </row>
    <row r="1500" spans="1:37">
      <c r="A1500" s="45"/>
      <c r="B1500" s="44"/>
      <c r="C1500" s="44"/>
      <c r="D1500" s="44"/>
      <c r="E1500" s="44"/>
      <c r="F1500" s="38"/>
      <c r="G1500" s="38"/>
      <c r="H1500" s="38"/>
      <c r="I1500" s="59"/>
      <c r="J1500" s="26"/>
      <c r="K1500" s="26"/>
      <c r="L1500" s="45"/>
      <c r="M1500" s="38"/>
      <c r="N1500" s="38"/>
      <c r="O1500" s="85"/>
      <c r="P1500" s="72"/>
      <c r="Q1500" s="72"/>
      <c r="R1500" s="30"/>
      <c r="S1500" s="30"/>
      <c r="T1500" s="30"/>
      <c r="V1500" s="77"/>
      <c r="W1500" s="65"/>
      <c r="AE1500" s="41"/>
      <c r="AH1500" s="41"/>
      <c r="AI1500" s="41"/>
      <c r="AK1500" s="87"/>
    </row>
    <row r="1501" spans="1:37">
      <c r="A1501" s="45"/>
      <c r="B1501" s="44"/>
      <c r="C1501" s="44"/>
      <c r="D1501" s="44"/>
      <c r="E1501" s="44"/>
      <c r="F1501" s="38"/>
      <c r="G1501" s="38"/>
      <c r="H1501" s="38"/>
      <c r="I1501" s="59"/>
      <c r="J1501" s="26"/>
      <c r="K1501" s="26"/>
      <c r="L1501" s="45"/>
      <c r="M1501" s="38"/>
      <c r="N1501" s="38"/>
      <c r="O1501" s="85"/>
      <c r="P1501" s="72"/>
      <c r="Q1501" s="72"/>
      <c r="R1501" s="30"/>
      <c r="S1501" s="30"/>
      <c r="T1501" s="30"/>
      <c r="V1501" s="77"/>
      <c r="W1501" s="65"/>
      <c r="AE1501" s="41"/>
      <c r="AH1501" s="41"/>
      <c r="AI1501" s="41"/>
      <c r="AK1501" s="87"/>
    </row>
    <row r="1502" spans="1:37">
      <c r="A1502" s="45"/>
      <c r="B1502" s="44"/>
      <c r="C1502" s="44"/>
      <c r="D1502" s="44"/>
      <c r="E1502" s="44"/>
      <c r="F1502" s="38"/>
      <c r="G1502" s="38"/>
      <c r="H1502" s="38"/>
      <c r="I1502" s="59"/>
      <c r="J1502" s="26"/>
      <c r="K1502" s="26"/>
      <c r="L1502" s="45"/>
      <c r="M1502" s="38"/>
      <c r="N1502" s="38"/>
      <c r="O1502" s="85"/>
      <c r="P1502" s="72"/>
      <c r="Q1502" s="72"/>
      <c r="R1502" s="30"/>
      <c r="S1502" s="30"/>
      <c r="T1502" s="30"/>
      <c r="V1502" s="77"/>
      <c r="W1502" s="65"/>
      <c r="AE1502" s="41"/>
      <c r="AH1502" s="41"/>
      <c r="AI1502" s="41"/>
      <c r="AK1502" s="87"/>
    </row>
    <row r="1503" spans="1:37">
      <c r="A1503" s="45"/>
      <c r="B1503" s="44"/>
      <c r="C1503" s="44"/>
      <c r="D1503" s="44"/>
      <c r="E1503" s="44"/>
      <c r="F1503" s="38"/>
      <c r="G1503" s="38"/>
      <c r="H1503" s="38"/>
      <c r="I1503" s="59"/>
      <c r="J1503" s="26"/>
      <c r="K1503" s="26"/>
      <c r="L1503" s="45"/>
      <c r="M1503" s="38"/>
      <c r="N1503" s="38"/>
      <c r="O1503" s="85"/>
      <c r="P1503" s="72"/>
      <c r="Q1503" s="72"/>
      <c r="R1503" s="30"/>
      <c r="S1503" s="30"/>
      <c r="T1503" s="30"/>
      <c r="V1503" s="77"/>
      <c r="W1503" s="65"/>
      <c r="AE1503" s="41"/>
      <c r="AH1503" s="41"/>
      <c r="AI1503" s="41"/>
      <c r="AK1503" s="87"/>
    </row>
    <row r="1504" spans="1:37">
      <c r="A1504" s="45"/>
      <c r="B1504" s="44"/>
      <c r="C1504" s="44"/>
      <c r="D1504" s="44"/>
      <c r="E1504" s="44"/>
      <c r="F1504" s="38"/>
      <c r="G1504" s="38"/>
      <c r="H1504" s="38"/>
      <c r="I1504" s="59"/>
      <c r="J1504" s="26"/>
      <c r="K1504" s="26"/>
      <c r="L1504" s="45"/>
      <c r="M1504" s="38"/>
      <c r="N1504" s="38"/>
      <c r="O1504" s="85"/>
      <c r="P1504" s="72"/>
      <c r="Q1504" s="72"/>
      <c r="R1504" s="30"/>
      <c r="S1504" s="30"/>
      <c r="T1504" s="30"/>
      <c r="V1504" s="77"/>
      <c r="W1504" s="65"/>
      <c r="AE1504" s="41"/>
      <c r="AH1504" s="41"/>
      <c r="AI1504" s="41"/>
      <c r="AK1504" s="87"/>
    </row>
    <row r="1505" spans="1:37">
      <c r="A1505" s="45"/>
      <c r="B1505" s="44"/>
      <c r="C1505" s="44"/>
      <c r="D1505" s="44"/>
      <c r="E1505" s="44"/>
      <c r="F1505" s="38"/>
      <c r="G1505" s="38"/>
      <c r="H1505" s="38"/>
      <c r="I1505" s="59"/>
      <c r="J1505" s="26"/>
      <c r="K1505" s="26"/>
      <c r="L1505" s="45"/>
      <c r="M1505" s="38"/>
      <c r="N1505" s="38"/>
      <c r="O1505" s="85"/>
      <c r="P1505" s="72"/>
      <c r="Q1505" s="72"/>
      <c r="R1505" s="30"/>
      <c r="S1505" s="30"/>
      <c r="T1505" s="30"/>
      <c r="V1505" s="77"/>
      <c r="W1505" s="65"/>
      <c r="AE1505" s="41"/>
      <c r="AH1505" s="41"/>
      <c r="AI1505" s="41"/>
      <c r="AK1505" s="87"/>
    </row>
    <row r="1506" spans="1:37">
      <c r="A1506" s="45"/>
      <c r="B1506" s="44"/>
      <c r="C1506" s="44"/>
      <c r="D1506" s="44"/>
      <c r="E1506" s="44"/>
      <c r="F1506" s="38"/>
      <c r="G1506" s="38"/>
      <c r="H1506" s="38"/>
      <c r="I1506" s="59"/>
      <c r="J1506" s="26"/>
      <c r="K1506" s="26"/>
      <c r="L1506" s="45"/>
      <c r="M1506" s="38"/>
      <c r="N1506" s="38"/>
      <c r="O1506" s="85"/>
      <c r="P1506" s="72"/>
      <c r="Q1506" s="72"/>
      <c r="R1506" s="30"/>
      <c r="S1506" s="30"/>
      <c r="T1506" s="30"/>
      <c r="V1506" s="77"/>
      <c r="W1506" s="65"/>
      <c r="AE1506" s="41"/>
      <c r="AH1506" s="41"/>
      <c r="AI1506" s="41"/>
      <c r="AK1506" s="87"/>
    </row>
    <row r="1507" spans="1:37">
      <c r="A1507" s="45"/>
      <c r="B1507" s="44"/>
      <c r="C1507" s="44"/>
      <c r="D1507" s="44"/>
      <c r="E1507" s="44"/>
      <c r="F1507" s="38"/>
      <c r="G1507" s="38"/>
      <c r="H1507" s="38"/>
      <c r="I1507" s="59"/>
      <c r="J1507" s="26"/>
      <c r="K1507" s="26"/>
      <c r="L1507" s="45"/>
      <c r="M1507" s="38"/>
      <c r="N1507" s="38"/>
      <c r="O1507" s="85"/>
      <c r="P1507" s="72"/>
      <c r="Q1507" s="72"/>
      <c r="R1507" s="30"/>
      <c r="S1507" s="30"/>
      <c r="T1507" s="30"/>
      <c r="V1507" s="77"/>
      <c r="W1507" s="65"/>
      <c r="AE1507" s="41"/>
      <c r="AH1507" s="41"/>
      <c r="AI1507" s="41"/>
      <c r="AK1507" s="87"/>
    </row>
    <row r="1508" spans="1:37">
      <c r="A1508" s="45"/>
      <c r="B1508" s="44"/>
      <c r="C1508" s="44"/>
      <c r="D1508" s="44"/>
      <c r="E1508" s="44"/>
      <c r="F1508" s="38"/>
      <c r="G1508" s="38"/>
      <c r="H1508" s="38"/>
      <c r="I1508" s="59"/>
      <c r="J1508" s="26"/>
      <c r="K1508" s="26"/>
      <c r="L1508" s="45"/>
      <c r="M1508" s="38"/>
      <c r="N1508" s="38"/>
      <c r="O1508" s="85"/>
      <c r="P1508" s="72"/>
      <c r="Q1508" s="72"/>
      <c r="R1508" s="30"/>
      <c r="S1508" s="30"/>
      <c r="T1508" s="30"/>
      <c r="V1508" s="77"/>
      <c r="W1508" s="65"/>
      <c r="AE1508" s="41"/>
      <c r="AH1508" s="41"/>
      <c r="AI1508" s="41"/>
      <c r="AK1508" s="87"/>
    </row>
    <row r="1509" spans="1:37">
      <c r="A1509" s="45"/>
      <c r="B1509" s="44"/>
      <c r="C1509" s="44"/>
      <c r="D1509" s="44"/>
      <c r="E1509" s="44"/>
      <c r="F1509" s="38"/>
      <c r="G1509" s="38"/>
      <c r="H1509" s="38"/>
      <c r="I1509" s="59"/>
      <c r="J1509" s="26"/>
      <c r="K1509" s="26"/>
      <c r="L1509" s="45"/>
      <c r="M1509" s="38"/>
      <c r="N1509" s="38"/>
      <c r="O1509" s="85"/>
      <c r="P1509" s="72"/>
      <c r="Q1509" s="72"/>
      <c r="R1509" s="30"/>
      <c r="S1509" s="30"/>
      <c r="T1509" s="30"/>
      <c r="V1509" s="77"/>
      <c r="W1509" s="65"/>
      <c r="AE1509" s="41"/>
      <c r="AH1509" s="41"/>
      <c r="AI1509" s="41"/>
      <c r="AK1509" s="87"/>
    </row>
    <row r="1510" spans="1:37">
      <c r="A1510" s="45"/>
      <c r="B1510" s="44"/>
      <c r="C1510" s="44"/>
      <c r="D1510" s="44"/>
      <c r="E1510" s="44"/>
      <c r="F1510" s="38"/>
      <c r="G1510" s="38"/>
      <c r="H1510" s="38"/>
      <c r="I1510" s="59"/>
      <c r="J1510" s="26"/>
      <c r="K1510" s="26"/>
      <c r="L1510" s="45"/>
      <c r="M1510" s="38"/>
      <c r="N1510" s="38"/>
      <c r="O1510" s="85"/>
      <c r="P1510" s="72"/>
      <c r="Q1510" s="72"/>
      <c r="R1510" s="30"/>
      <c r="S1510" s="30"/>
      <c r="T1510" s="30"/>
      <c r="V1510" s="77"/>
      <c r="W1510" s="65"/>
      <c r="AE1510" s="41"/>
      <c r="AH1510" s="41"/>
      <c r="AI1510" s="41"/>
      <c r="AK1510" s="87"/>
    </row>
    <row r="1511" spans="1:37">
      <c r="A1511" s="45"/>
      <c r="B1511" s="44"/>
      <c r="C1511" s="44"/>
      <c r="D1511" s="44"/>
      <c r="E1511" s="44"/>
      <c r="F1511" s="38"/>
      <c r="G1511" s="38"/>
      <c r="H1511" s="38"/>
      <c r="I1511" s="59"/>
      <c r="J1511" s="26"/>
      <c r="K1511" s="26"/>
      <c r="L1511" s="45"/>
      <c r="M1511" s="38"/>
      <c r="N1511" s="38"/>
      <c r="O1511" s="85"/>
      <c r="P1511" s="72"/>
      <c r="Q1511" s="72"/>
      <c r="R1511" s="30"/>
      <c r="S1511" s="30"/>
      <c r="T1511" s="30"/>
      <c r="V1511" s="77"/>
      <c r="W1511" s="65"/>
      <c r="AE1511" s="41"/>
      <c r="AH1511" s="41"/>
      <c r="AI1511" s="41"/>
      <c r="AK1511" s="87"/>
    </row>
    <row r="1512" spans="1:37">
      <c r="A1512" s="45"/>
      <c r="B1512" s="44"/>
      <c r="C1512" s="44"/>
      <c r="D1512" s="44"/>
      <c r="E1512" s="44"/>
      <c r="F1512" s="38"/>
      <c r="G1512" s="38"/>
      <c r="H1512" s="38"/>
      <c r="I1512" s="59"/>
      <c r="J1512" s="26"/>
      <c r="K1512" s="26"/>
      <c r="L1512" s="45"/>
      <c r="M1512" s="38"/>
      <c r="N1512" s="38"/>
      <c r="O1512" s="85"/>
      <c r="P1512" s="72"/>
      <c r="Q1512" s="72"/>
      <c r="R1512" s="30"/>
      <c r="S1512" s="30"/>
      <c r="T1512" s="30"/>
      <c r="V1512" s="77"/>
      <c r="W1512" s="65"/>
      <c r="AE1512" s="41"/>
      <c r="AH1512" s="41"/>
      <c r="AI1512" s="41"/>
      <c r="AK1512" s="87"/>
    </row>
    <row r="1513" spans="1:37">
      <c r="A1513" s="45"/>
      <c r="B1513" s="44"/>
      <c r="C1513" s="44"/>
      <c r="D1513" s="44"/>
      <c r="E1513" s="44"/>
      <c r="F1513" s="38"/>
      <c r="G1513" s="38"/>
      <c r="H1513" s="38"/>
      <c r="I1513" s="59"/>
      <c r="J1513" s="26"/>
      <c r="K1513" s="26"/>
      <c r="L1513" s="45"/>
      <c r="M1513" s="38"/>
      <c r="N1513" s="38"/>
      <c r="O1513" s="85"/>
      <c r="P1513" s="72"/>
      <c r="Q1513" s="72"/>
      <c r="R1513" s="30"/>
      <c r="S1513" s="30"/>
      <c r="T1513" s="30"/>
      <c r="V1513" s="77"/>
      <c r="W1513" s="65"/>
      <c r="AE1513" s="41"/>
      <c r="AH1513" s="41"/>
      <c r="AI1513" s="41"/>
      <c r="AK1513" s="87"/>
    </row>
    <row r="1514" spans="1:37">
      <c r="A1514" s="45"/>
      <c r="B1514" s="44"/>
      <c r="C1514" s="44"/>
      <c r="D1514" s="44"/>
      <c r="E1514" s="44"/>
      <c r="F1514" s="38"/>
      <c r="G1514" s="38"/>
      <c r="H1514" s="38"/>
      <c r="I1514" s="59"/>
      <c r="J1514" s="26"/>
      <c r="K1514" s="26"/>
      <c r="L1514" s="45"/>
      <c r="M1514" s="38"/>
      <c r="N1514" s="38"/>
      <c r="O1514" s="85"/>
      <c r="P1514" s="72"/>
      <c r="Q1514" s="72"/>
      <c r="R1514" s="30"/>
      <c r="S1514" s="30"/>
      <c r="T1514" s="30"/>
      <c r="V1514" s="77"/>
      <c r="W1514" s="65"/>
      <c r="AE1514" s="41"/>
      <c r="AH1514" s="41"/>
      <c r="AI1514" s="41"/>
      <c r="AK1514" s="87"/>
    </row>
    <row r="1515" spans="1:37">
      <c r="A1515" s="45"/>
      <c r="B1515" s="44"/>
      <c r="C1515" s="44"/>
      <c r="D1515" s="44"/>
      <c r="E1515" s="44"/>
      <c r="F1515" s="38"/>
      <c r="G1515" s="38"/>
      <c r="H1515" s="38"/>
      <c r="I1515" s="59"/>
      <c r="J1515" s="26"/>
      <c r="K1515" s="26"/>
      <c r="L1515" s="45"/>
      <c r="M1515" s="38"/>
      <c r="N1515" s="38"/>
      <c r="O1515" s="85"/>
      <c r="P1515" s="72"/>
      <c r="Q1515" s="72"/>
      <c r="R1515" s="30"/>
      <c r="S1515" s="30"/>
      <c r="T1515" s="30"/>
      <c r="V1515" s="77"/>
      <c r="W1515" s="65"/>
      <c r="AE1515" s="41"/>
      <c r="AH1515" s="41"/>
      <c r="AI1515" s="41"/>
      <c r="AK1515" s="87"/>
    </row>
    <row r="1516" spans="1:37">
      <c r="A1516" s="45"/>
      <c r="B1516" s="44"/>
      <c r="C1516" s="44"/>
      <c r="D1516" s="44"/>
      <c r="E1516" s="44"/>
      <c r="F1516" s="38"/>
      <c r="G1516" s="38"/>
      <c r="H1516" s="38"/>
      <c r="I1516" s="59"/>
      <c r="J1516" s="26"/>
      <c r="K1516" s="26"/>
      <c r="L1516" s="45"/>
      <c r="M1516" s="38"/>
      <c r="N1516" s="38"/>
      <c r="O1516" s="85"/>
      <c r="P1516" s="72"/>
      <c r="Q1516" s="72"/>
      <c r="R1516" s="30"/>
      <c r="S1516" s="30"/>
      <c r="T1516" s="30"/>
      <c r="V1516" s="77"/>
      <c r="W1516" s="65"/>
      <c r="AE1516" s="41"/>
      <c r="AH1516" s="41"/>
      <c r="AI1516" s="41"/>
      <c r="AK1516" s="87"/>
    </row>
    <row r="1517" spans="1:37">
      <c r="A1517" s="45"/>
      <c r="B1517" s="44"/>
      <c r="C1517" s="44"/>
      <c r="D1517" s="44"/>
      <c r="E1517" s="44"/>
      <c r="F1517" s="38"/>
      <c r="G1517" s="38"/>
      <c r="H1517" s="38"/>
      <c r="I1517" s="59"/>
      <c r="J1517" s="26"/>
      <c r="K1517" s="26"/>
      <c r="L1517" s="45"/>
      <c r="M1517" s="38"/>
      <c r="N1517" s="38"/>
      <c r="O1517" s="85"/>
      <c r="P1517" s="72"/>
      <c r="Q1517" s="72"/>
      <c r="R1517" s="30"/>
      <c r="S1517" s="30"/>
      <c r="T1517" s="30"/>
      <c r="V1517" s="77"/>
      <c r="W1517" s="65"/>
      <c r="AE1517" s="41"/>
      <c r="AH1517" s="41"/>
      <c r="AI1517" s="41"/>
      <c r="AK1517" s="87"/>
    </row>
    <row r="1518" spans="1:37">
      <c r="A1518" s="45"/>
      <c r="B1518" s="44"/>
      <c r="C1518" s="44"/>
      <c r="D1518" s="44"/>
      <c r="E1518" s="44"/>
      <c r="F1518" s="38"/>
      <c r="G1518" s="38"/>
      <c r="H1518" s="38"/>
      <c r="I1518" s="59"/>
      <c r="J1518" s="26"/>
      <c r="K1518" s="26"/>
      <c r="L1518" s="45"/>
      <c r="M1518" s="38"/>
      <c r="N1518" s="38"/>
      <c r="O1518" s="85"/>
      <c r="P1518" s="72"/>
      <c r="Q1518" s="72"/>
      <c r="R1518" s="30"/>
      <c r="S1518" s="30"/>
      <c r="T1518" s="30"/>
      <c r="V1518" s="77"/>
      <c r="W1518" s="65"/>
      <c r="AE1518" s="41"/>
      <c r="AH1518" s="41"/>
      <c r="AI1518" s="41"/>
      <c r="AK1518" s="87"/>
    </row>
    <row r="1519" spans="1:37">
      <c r="A1519" s="45"/>
      <c r="B1519" s="44"/>
      <c r="C1519" s="44"/>
      <c r="D1519" s="44"/>
      <c r="E1519" s="44"/>
      <c r="F1519" s="38"/>
      <c r="G1519" s="38"/>
      <c r="H1519" s="38"/>
      <c r="I1519" s="59"/>
      <c r="J1519" s="26"/>
      <c r="K1519" s="26"/>
      <c r="L1519" s="45"/>
      <c r="M1519" s="38"/>
      <c r="N1519" s="38"/>
      <c r="O1519" s="85"/>
      <c r="P1519" s="72"/>
      <c r="Q1519" s="72"/>
      <c r="R1519" s="30"/>
      <c r="S1519" s="30"/>
      <c r="T1519" s="30"/>
      <c r="V1519" s="77"/>
      <c r="W1519" s="65"/>
      <c r="AE1519" s="41"/>
      <c r="AH1519" s="41"/>
      <c r="AI1519" s="41"/>
      <c r="AK1519" s="87"/>
    </row>
    <row r="1520" spans="1:37">
      <c r="A1520" s="45"/>
      <c r="B1520" s="44"/>
      <c r="C1520" s="44"/>
      <c r="D1520" s="44"/>
      <c r="E1520" s="44"/>
      <c r="F1520" s="38"/>
      <c r="G1520" s="38"/>
      <c r="H1520" s="38"/>
      <c r="I1520" s="59"/>
      <c r="J1520" s="26"/>
      <c r="K1520" s="26"/>
      <c r="L1520" s="45"/>
      <c r="M1520" s="38"/>
      <c r="N1520" s="38"/>
      <c r="O1520" s="85"/>
      <c r="P1520" s="72"/>
      <c r="Q1520" s="72"/>
      <c r="R1520" s="30"/>
      <c r="S1520" s="30"/>
      <c r="T1520" s="30"/>
      <c r="V1520" s="77"/>
      <c r="W1520" s="65"/>
      <c r="AE1520" s="41"/>
      <c r="AH1520" s="41"/>
      <c r="AI1520" s="41"/>
      <c r="AK1520" s="87"/>
    </row>
    <row r="1521" spans="1:37">
      <c r="A1521" s="45"/>
      <c r="B1521" s="44"/>
      <c r="C1521" s="44"/>
      <c r="D1521" s="44"/>
      <c r="E1521" s="44"/>
      <c r="F1521" s="38"/>
      <c r="G1521" s="38"/>
      <c r="H1521" s="38"/>
      <c r="I1521" s="59"/>
      <c r="J1521" s="26"/>
      <c r="K1521" s="26"/>
      <c r="L1521" s="45"/>
      <c r="M1521" s="38"/>
      <c r="N1521" s="38"/>
      <c r="O1521" s="85"/>
      <c r="P1521" s="72"/>
      <c r="Q1521" s="72"/>
      <c r="R1521" s="30"/>
      <c r="S1521" s="30"/>
      <c r="T1521" s="30"/>
      <c r="V1521" s="77"/>
      <c r="W1521" s="65"/>
      <c r="AE1521" s="41"/>
      <c r="AH1521" s="41"/>
      <c r="AI1521" s="41"/>
      <c r="AK1521" s="87"/>
    </row>
    <row r="1522" spans="1:37">
      <c r="A1522" s="45"/>
      <c r="B1522" s="44"/>
      <c r="C1522" s="44"/>
      <c r="D1522" s="44"/>
      <c r="E1522" s="44"/>
      <c r="F1522" s="38"/>
      <c r="G1522" s="38"/>
      <c r="H1522" s="38"/>
      <c r="I1522" s="59"/>
      <c r="J1522" s="26"/>
      <c r="K1522" s="26"/>
      <c r="L1522" s="45"/>
      <c r="M1522" s="38"/>
      <c r="N1522" s="38"/>
      <c r="O1522" s="85"/>
      <c r="P1522" s="72"/>
      <c r="Q1522" s="72"/>
      <c r="R1522" s="30"/>
      <c r="S1522" s="30"/>
      <c r="T1522" s="30"/>
      <c r="V1522" s="77"/>
      <c r="W1522" s="65"/>
      <c r="AE1522" s="41"/>
      <c r="AH1522" s="41"/>
      <c r="AI1522" s="41"/>
      <c r="AK1522" s="87"/>
    </row>
    <row r="1523" spans="1:37">
      <c r="A1523" s="45"/>
      <c r="B1523" s="44"/>
      <c r="C1523" s="44"/>
      <c r="D1523" s="44"/>
      <c r="E1523" s="44"/>
      <c r="F1523" s="38"/>
      <c r="G1523" s="38"/>
      <c r="H1523" s="38"/>
      <c r="I1523" s="59"/>
      <c r="J1523" s="26"/>
      <c r="K1523" s="26"/>
      <c r="L1523" s="45"/>
      <c r="M1523" s="38"/>
      <c r="N1523" s="38"/>
      <c r="O1523" s="85"/>
      <c r="P1523" s="72"/>
      <c r="Q1523" s="72"/>
      <c r="R1523" s="30"/>
      <c r="S1523" s="30"/>
      <c r="T1523" s="30"/>
      <c r="V1523" s="77"/>
      <c r="W1523" s="65"/>
      <c r="AE1523" s="41"/>
      <c r="AH1523" s="41"/>
      <c r="AI1523" s="41"/>
      <c r="AK1523" s="87"/>
    </row>
    <row r="1524" spans="1:37">
      <c r="A1524" s="45"/>
      <c r="B1524" s="44"/>
      <c r="C1524" s="44"/>
      <c r="D1524" s="44"/>
      <c r="E1524" s="44"/>
      <c r="F1524" s="38"/>
      <c r="G1524" s="38"/>
      <c r="H1524" s="38"/>
      <c r="I1524" s="59"/>
      <c r="J1524" s="26"/>
      <c r="K1524" s="26"/>
      <c r="L1524" s="45"/>
      <c r="M1524" s="38"/>
      <c r="N1524" s="38"/>
      <c r="O1524" s="85"/>
      <c r="P1524" s="72"/>
      <c r="Q1524" s="72"/>
      <c r="R1524" s="30"/>
      <c r="S1524" s="30"/>
      <c r="T1524" s="30"/>
      <c r="V1524" s="77"/>
      <c r="W1524" s="65"/>
      <c r="AE1524" s="41"/>
      <c r="AH1524" s="41"/>
      <c r="AI1524" s="41"/>
      <c r="AK1524" s="87"/>
    </row>
    <row r="1525" spans="1:37">
      <c r="A1525" s="45"/>
      <c r="B1525" s="44"/>
      <c r="C1525" s="44"/>
      <c r="D1525" s="44"/>
      <c r="E1525" s="44"/>
      <c r="F1525" s="38"/>
      <c r="G1525" s="38"/>
      <c r="H1525" s="38"/>
      <c r="I1525" s="59"/>
      <c r="J1525" s="26"/>
      <c r="K1525" s="26"/>
      <c r="L1525" s="45"/>
      <c r="M1525" s="38"/>
      <c r="N1525" s="38"/>
      <c r="O1525" s="85"/>
      <c r="P1525" s="72"/>
      <c r="Q1525" s="72"/>
      <c r="R1525" s="30"/>
      <c r="S1525" s="30"/>
      <c r="T1525" s="30"/>
      <c r="V1525" s="77"/>
      <c r="W1525" s="65"/>
      <c r="AE1525" s="41"/>
      <c r="AH1525" s="41"/>
      <c r="AI1525" s="41"/>
      <c r="AK1525" s="87"/>
    </row>
    <row r="1526" spans="1:37">
      <c r="A1526" s="45"/>
      <c r="B1526" s="44"/>
      <c r="C1526" s="44"/>
      <c r="D1526" s="44"/>
      <c r="E1526" s="44"/>
      <c r="F1526" s="38"/>
      <c r="G1526" s="38"/>
      <c r="H1526" s="38"/>
      <c r="I1526" s="59"/>
      <c r="J1526" s="26"/>
      <c r="K1526" s="26"/>
      <c r="L1526" s="45"/>
      <c r="M1526" s="38"/>
      <c r="N1526" s="38"/>
      <c r="O1526" s="85"/>
      <c r="P1526" s="72"/>
      <c r="Q1526" s="72"/>
      <c r="R1526" s="30"/>
      <c r="S1526" s="30"/>
      <c r="T1526" s="30"/>
      <c r="V1526" s="77"/>
      <c r="W1526" s="65"/>
      <c r="AE1526" s="41"/>
      <c r="AH1526" s="41"/>
      <c r="AI1526" s="41"/>
      <c r="AK1526" s="87"/>
    </row>
    <row r="1527" spans="1:37">
      <c r="A1527" s="45"/>
      <c r="B1527" s="44"/>
      <c r="C1527" s="44"/>
      <c r="D1527" s="44"/>
      <c r="E1527" s="44"/>
      <c r="F1527" s="38"/>
      <c r="G1527" s="38"/>
      <c r="H1527" s="38"/>
      <c r="I1527" s="59"/>
      <c r="J1527" s="26"/>
      <c r="K1527" s="26"/>
      <c r="L1527" s="45"/>
      <c r="M1527" s="38"/>
      <c r="N1527" s="38"/>
      <c r="O1527" s="85"/>
      <c r="P1527" s="72"/>
      <c r="Q1527" s="72"/>
      <c r="R1527" s="30"/>
      <c r="S1527" s="30"/>
      <c r="T1527" s="30"/>
      <c r="V1527" s="77"/>
      <c r="W1527" s="65"/>
      <c r="AE1527" s="41"/>
      <c r="AH1527" s="41"/>
      <c r="AI1527" s="41"/>
      <c r="AK1527" s="87"/>
    </row>
    <row r="1528" spans="1:37">
      <c r="A1528" s="45"/>
      <c r="B1528" s="44"/>
      <c r="C1528" s="44"/>
      <c r="D1528" s="44"/>
      <c r="E1528" s="44"/>
      <c r="F1528" s="38"/>
      <c r="G1528" s="38"/>
      <c r="H1528" s="38"/>
      <c r="I1528" s="59"/>
      <c r="J1528" s="26"/>
      <c r="K1528" s="26"/>
      <c r="L1528" s="45"/>
      <c r="M1528" s="38"/>
      <c r="N1528" s="38"/>
      <c r="O1528" s="85"/>
      <c r="P1528" s="72"/>
      <c r="Q1528" s="72"/>
      <c r="R1528" s="30"/>
      <c r="S1528" s="30"/>
      <c r="T1528" s="30"/>
      <c r="V1528" s="77"/>
      <c r="W1528" s="65"/>
      <c r="AE1528" s="41"/>
      <c r="AH1528" s="41"/>
      <c r="AI1528" s="41"/>
      <c r="AK1528" s="87"/>
    </row>
    <row r="1529" spans="1:37">
      <c r="A1529" s="45"/>
      <c r="B1529" s="44"/>
      <c r="C1529" s="44"/>
      <c r="D1529" s="44"/>
      <c r="E1529" s="44"/>
      <c r="F1529" s="38"/>
      <c r="G1529" s="38"/>
      <c r="H1529" s="38"/>
      <c r="I1529" s="59"/>
      <c r="J1529" s="26"/>
      <c r="K1529" s="26"/>
      <c r="L1529" s="45"/>
      <c r="M1529" s="38"/>
      <c r="N1529" s="38"/>
      <c r="O1529" s="85"/>
      <c r="P1529" s="72"/>
      <c r="Q1529" s="72"/>
      <c r="R1529" s="30"/>
      <c r="S1529" s="30"/>
      <c r="T1529" s="30"/>
      <c r="V1529" s="77"/>
      <c r="W1529" s="65"/>
      <c r="AE1529" s="41"/>
      <c r="AH1529" s="41"/>
      <c r="AI1529" s="41"/>
      <c r="AK1529" s="87"/>
    </row>
    <row r="1530" spans="1:37">
      <c r="A1530" s="45"/>
      <c r="B1530" s="44"/>
      <c r="C1530" s="44"/>
      <c r="D1530" s="44"/>
      <c r="E1530" s="44"/>
      <c r="F1530" s="38"/>
      <c r="G1530" s="38"/>
      <c r="H1530" s="38"/>
      <c r="I1530" s="59"/>
      <c r="J1530" s="26"/>
      <c r="K1530" s="26"/>
      <c r="L1530" s="45"/>
      <c r="M1530" s="38"/>
      <c r="N1530" s="38"/>
      <c r="O1530" s="85"/>
      <c r="P1530" s="72"/>
      <c r="Q1530" s="72"/>
      <c r="R1530" s="30"/>
      <c r="S1530" s="30"/>
      <c r="T1530" s="30"/>
      <c r="V1530" s="77"/>
      <c r="W1530" s="65"/>
      <c r="AE1530" s="41"/>
      <c r="AH1530" s="41"/>
      <c r="AI1530" s="41"/>
      <c r="AK1530" s="87"/>
    </row>
    <row r="1531" spans="1:37">
      <c r="A1531" s="45"/>
      <c r="B1531" s="44"/>
      <c r="C1531" s="44"/>
      <c r="D1531" s="44"/>
      <c r="E1531" s="44"/>
      <c r="F1531" s="38"/>
      <c r="G1531" s="38"/>
      <c r="H1531" s="38"/>
      <c r="I1531" s="59"/>
      <c r="J1531" s="26"/>
      <c r="K1531" s="26"/>
      <c r="L1531" s="45"/>
      <c r="M1531" s="38"/>
      <c r="N1531" s="38"/>
      <c r="O1531" s="85"/>
      <c r="P1531" s="72"/>
      <c r="Q1531" s="72"/>
      <c r="R1531" s="30"/>
      <c r="S1531" s="30"/>
      <c r="T1531" s="30"/>
      <c r="V1531" s="77"/>
      <c r="W1531" s="65"/>
      <c r="AE1531" s="41"/>
      <c r="AH1531" s="41"/>
      <c r="AI1531" s="41"/>
      <c r="AK1531" s="87"/>
    </row>
    <row r="1532" spans="1:37">
      <c r="A1532" s="45"/>
      <c r="B1532" s="44"/>
      <c r="C1532" s="44"/>
      <c r="D1532" s="44"/>
      <c r="E1532" s="44"/>
      <c r="F1532" s="38"/>
      <c r="G1532" s="38"/>
      <c r="H1532" s="38"/>
      <c r="I1532" s="59"/>
      <c r="J1532" s="26"/>
      <c r="K1532" s="26"/>
      <c r="L1532" s="45"/>
      <c r="M1532" s="38"/>
      <c r="N1532" s="38"/>
      <c r="O1532" s="85"/>
      <c r="P1532" s="72"/>
      <c r="Q1532" s="72"/>
      <c r="R1532" s="30"/>
      <c r="S1532" s="30"/>
      <c r="T1532" s="30"/>
      <c r="V1532" s="77"/>
      <c r="W1532" s="65"/>
      <c r="AE1532" s="41"/>
      <c r="AH1532" s="41"/>
      <c r="AI1532" s="41"/>
      <c r="AK1532" s="87"/>
    </row>
    <row r="1533" spans="1:37">
      <c r="A1533" s="45"/>
      <c r="B1533" s="44"/>
      <c r="C1533" s="44"/>
      <c r="D1533" s="44"/>
      <c r="E1533" s="44"/>
      <c r="F1533" s="38"/>
      <c r="G1533" s="38"/>
      <c r="H1533" s="38"/>
      <c r="I1533" s="59"/>
      <c r="J1533" s="26"/>
      <c r="K1533" s="26"/>
      <c r="L1533" s="45"/>
      <c r="M1533" s="38"/>
      <c r="N1533" s="38"/>
      <c r="O1533" s="85"/>
      <c r="P1533" s="72"/>
      <c r="Q1533" s="72"/>
      <c r="R1533" s="30"/>
      <c r="S1533" s="30"/>
      <c r="T1533" s="30"/>
      <c r="V1533" s="77"/>
      <c r="W1533" s="65"/>
      <c r="AE1533" s="41"/>
      <c r="AH1533" s="41"/>
      <c r="AI1533" s="41"/>
      <c r="AK1533" s="87"/>
    </row>
    <row r="1534" spans="1:37">
      <c r="A1534" s="45"/>
      <c r="B1534" s="44"/>
      <c r="C1534" s="44"/>
      <c r="D1534" s="44"/>
      <c r="E1534" s="44"/>
      <c r="F1534" s="38"/>
      <c r="G1534" s="38"/>
      <c r="H1534" s="38"/>
      <c r="I1534" s="59"/>
      <c r="J1534" s="26"/>
      <c r="K1534" s="26"/>
      <c r="L1534" s="45"/>
      <c r="M1534" s="38"/>
      <c r="N1534" s="38"/>
      <c r="O1534" s="85"/>
      <c r="P1534" s="72"/>
      <c r="Q1534" s="72"/>
      <c r="R1534" s="30"/>
      <c r="S1534" s="30"/>
      <c r="T1534" s="30"/>
      <c r="V1534" s="77"/>
      <c r="W1534" s="65"/>
      <c r="AE1534" s="41"/>
      <c r="AH1534" s="41"/>
      <c r="AI1534" s="41"/>
      <c r="AK1534" s="87"/>
    </row>
    <row r="1535" spans="1:37">
      <c r="A1535" s="45"/>
      <c r="B1535" s="44"/>
      <c r="C1535" s="44"/>
      <c r="D1535" s="44"/>
      <c r="E1535" s="44"/>
      <c r="F1535" s="38"/>
      <c r="G1535" s="38"/>
      <c r="H1535" s="38"/>
      <c r="I1535" s="59"/>
      <c r="J1535" s="26"/>
      <c r="K1535" s="26"/>
      <c r="L1535" s="45"/>
      <c r="M1535" s="38"/>
      <c r="N1535" s="38"/>
      <c r="O1535" s="85"/>
      <c r="P1535" s="72"/>
      <c r="Q1535" s="72"/>
      <c r="R1535" s="30"/>
      <c r="S1535" s="30"/>
      <c r="T1535" s="30"/>
      <c r="V1535" s="77"/>
      <c r="W1535" s="65"/>
      <c r="AE1535" s="41"/>
      <c r="AH1535" s="41"/>
      <c r="AI1535" s="41"/>
      <c r="AK1535" s="87"/>
    </row>
    <row r="1536" spans="1:37">
      <c r="A1536" s="45"/>
      <c r="B1536" s="44"/>
      <c r="C1536" s="44"/>
      <c r="D1536" s="44"/>
      <c r="E1536" s="44"/>
      <c r="F1536" s="38"/>
      <c r="G1536" s="38"/>
      <c r="H1536" s="38"/>
      <c r="I1536" s="59"/>
      <c r="J1536" s="26"/>
      <c r="K1536" s="26"/>
      <c r="L1536" s="45"/>
      <c r="M1536" s="38"/>
      <c r="N1536" s="38"/>
      <c r="O1536" s="85"/>
      <c r="P1536" s="72"/>
      <c r="Q1536" s="72"/>
      <c r="R1536" s="30"/>
      <c r="S1536" s="30"/>
      <c r="T1536" s="30"/>
      <c r="V1536" s="77"/>
      <c r="W1536" s="65"/>
      <c r="AE1536" s="41"/>
      <c r="AH1536" s="41"/>
      <c r="AI1536" s="41"/>
      <c r="AK1536" s="87"/>
    </row>
    <row r="1537" spans="1:37">
      <c r="A1537" s="45"/>
      <c r="B1537" s="44"/>
      <c r="C1537" s="44"/>
      <c r="D1537" s="44"/>
      <c r="E1537" s="44"/>
      <c r="F1537" s="38"/>
      <c r="G1537" s="38"/>
      <c r="H1537" s="38"/>
      <c r="I1537" s="59"/>
      <c r="J1537" s="26"/>
      <c r="K1537" s="26"/>
      <c r="L1537" s="45"/>
      <c r="M1537" s="38"/>
      <c r="N1537" s="38"/>
      <c r="O1537" s="85"/>
      <c r="P1537" s="72"/>
      <c r="Q1537" s="72"/>
      <c r="R1537" s="30"/>
      <c r="S1537" s="30"/>
      <c r="T1537" s="30"/>
      <c r="V1537" s="77"/>
      <c r="W1537" s="65"/>
      <c r="AE1537" s="41"/>
      <c r="AH1537" s="41"/>
      <c r="AI1537" s="41"/>
      <c r="AK1537" s="87"/>
    </row>
    <row r="1538" spans="1:37">
      <c r="A1538" s="45"/>
      <c r="B1538" s="44"/>
      <c r="C1538" s="44"/>
      <c r="D1538" s="44"/>
      <c r="E1538" s="44"/>
      <c r="F1538" s="38"/>
      <c r="G1538" s="38"/>
      <c r="H1538" s="38"/>
      <c r="I1538" s="59"/>
      <c r="J1538" s="26"/>
      <c r="K1538" s="26"/>
      <c r="L1538" s="45"/>
      <c r="M1538" s="38"/>
      <c r="N1538" s="38"/>
      <c r="O1538" s="85"/>
      <c r="P1538" s="72"/>
      <c r="Q1538" s="72"/>
      <c r="R1538" s="30"/>
      <c r="S1538" s="30"/>
      <c r="T1538" s="30"/>
      <c r="V1538" s="77"/>
      <c r="W1538" s="65"/>
      <c r="AE1538" s="41"/>
      <c r="AH1538" s="41"/>
      <c r="AI1538" s="41"/>
      <c r="AK1538" s="87"/>
    </row>
    <row r="1539" spans="1:37">
      <c r="A1539" s="45"/>
      <c r="B1539" s="44"/>
      <c r="C1539" s="44"/>
      <c r="D1539" s="44"/>
      <c r="E1539" s="44"/>
      <c r="F1539" s="38"/>
      <c r="G1539" s="38"/>
      <c r="H1539" s="38"/>
      <c r="I1539" s="59"/>
      <c r="J1539" s="26"/>
      <c r="K1539" s="26"/>
      <c r="L1539" s="45"/>
      <c r="M1539" s="38"/>
      <c r="N1539" s="38"/>
      <c r="O1539" s="85"/>
      <c r="P1539" s="72"/>
      <c r="Q1539" s="72"/>
      <c r="R1539" s="30"/>
      <c r="S1539" s="30"/>
      <c r="T1539" s="30"/>
      <c r="V1539" s="77"/>
      <c r="W1539" s="65"/>
      <c r="AE1539" s="41"/>
      <c r="AH1539" s="41"/>
      <c r="AI1539" s="41"/>
      <c r="AK1539" s="87"/>
    </row>
    <row r="1540" spans="1:37">
      <c r="A1540" s="45"/>
      <c r="B1540" s="44"/>
      <c r="C1540" s="44"/>
      <c r="D1540" s="44"/>
      <c r="E1540" s="44"/>
      <c r="F1540" s="38"/>
      <c r="G1540" s="38"/>
      <c r="H1540" s="38"/>
      <c r="I1540" s="59"/>
      <c r="J1540" s="26"/>
      <c r="K1540" s="26"/>
      <c r="L1540" s="45"/>
      <c r="M1540" s="38"/>
      <c r="N1540" s="38"/>
      <c r="O1540" s="85"/>
      <c r="P1540" s="72"/>
      <c r="Q1540" s="72"/>
      <c r="R1540" s="30"/>
      <c r="S1540" s="30"/>
      <c r="T1540" s="30"/>
      <c r="V1540" s="77"/>
      <c r="W1540" s="65"/>
      <c r="AE1540" s="41"/>
      <c r="AH1540" s="41"/>
      <c r="AI1540" s="41"/>
      <c r="AK1540" s="87"/>
    </row>
    <row r="1541" spans="1:37">
      <c r="A1541" s="45"/>
      <c r="B1541" s="44"/>
      <c r="C1541" s="44"/>
      <c r="D1541" s="44"/>
      <c r="E1541" s="44"/>
      <c r="F1541" s="38"/>
      <c r="G1541" s="38"/>
      <c r="H1541" s="38"/>
      <c r="I1541" s="59"/>
      <c r="J1541" s="26"/>
      <c r="K1541" s="26"/>
      <c r="L1541" s="45"/>
      <c r="M1541" s="38"/>
      <c r="N1541" s="38"/>
      <c r="O1541" s="85"/>
      <c r="P1541" s="72"/>
      <c r="Q1541" s="72"/>
      <c r="R1541" s="30"/>
      <c r="S1541" s="30"/>
      <c r="T1541" s="30"/>
      <c r="V1541" s="77"/>
      <c r="W1541" s="65"/>
      <c r="AE1541" s="41"/>
      <c r="AH1541" s="41"/>
      <c r="AI1541" s="41"/>
      <c r="AK1541" s="87"/>
    </row>
    <row r="1542" spans="1:37">
      <c r="A1542" s="45"/>
      <c r="B1542" s="44"/>
      <c r="C1542" s="44"/>
      <c r="D1542" s="44"/>
      <c r="E1542" s="44"/>
      <c r="F1542" s="38"/>
      <c r="G1542" s="38"/>
      <c r="H1542" s="38"/>
      <c r="I1542" s="59"/>
      <c r="J1542" s="26"/>
      <c r="K1542" s="26"/>
      <c r="L1542" s="45"/>
      <c r="M1542" s="38"/>
      <c r="N1542" s="38"/>
      <c r="O1542" s="85"/>
      <c r="P1542" s="72"/>
      <c r="Q1542" s="72"/>
      <c r="R1542" s="30"/>
      <c r="S1542" s="30"/>
      <c r="T1542" s="30"/>
      <c r="V1542" s="77"/>
      <c r="W1542" s="65"/>
      <c r="AE1542" s="41"/>
      <c r="AH1542" s="41"/>
      <c r="AI1542" s="41"/>
      <c r="AK1542" s="87"/>
    </row>
    <row r="1543" spans="1:37">
      <c r="A1543" s="45"/>
      <c r="B1543" s="44"/>
      <c r="C1543" s="44"/>
      <c r="D1543" s="44"/>
      <c r="E1543" s="44"/>
      <c r="F1543" s="38"/>
      <c r="G1543" s="38"/>
      <c r="H1543" s="38"/>
      <c r="I1543" s="59"/>
      <c r="J1543" s="26"/>
      <c r="K1543" s="26"/>
      <c r="L1543" s="45"/>
      <c r="M1543" s="38"/>
      <c r="N1543" s="38"/>
      <c r="O1543" s="85"/>
      <c r="P1543" s="72"/>
      <c r="Q1543" s="72"/>
      <c r="R1543" s="30"/>
      <c r="S1543" s="30"/>
      <c r="T1543" s="30"/>
      <c r="V1543" s="77"/>
      <c r="W1543" s="65"/>
      <c r="AE1543" s="41"/>
      <c r="AH1543" s="41"/>
      <c r="AI1543" s="41"/>
      <c r="AK1543" s="87"/>
    </row>
    <row r="1544" spans="1:37">
      <c r="A1544" s="45"/>
      <c r="B1544" s="44"/>
      <c r="C1544" s="44"/>
      <c r="D1544" s="44"/>
      <c r="E1544" s="44"/>
      <c r="F1544" s="38"/>
      <c r="G1544" s="38"/>
      <c r="H1544" s="38"/>
      <c r="I1544" s="59"/>
      <c r="J1544" s="26"/>
      <c r="K1544" s="26"/>
      <c r="L1544" s="45"/>
      <c r="M1544" s="38"/>
      <c r="N1544" s="38"/>
      <c r="O1544" s="85"/>
      <c r="P1544" s="72"/>
      <c r="Q1544" s="72"/>
      <c r="R1544" s="30"/>
      <c r="S1544" s="30"/>
      <c r="T1544" s="30"/>
      <c r="V1544" s="77"/>
      <c r="W1544" s="65"/>
      <c r="AE1544" s="41"/>
      <c r="AH1544" s="41"/>
      <c r="AI1544" s="41"/>
      <c r="AK1544" s="87"/>
    </row>
    <row r="1545" spans="1:37">
      <c r="A1545" s="45"/>
      <c r="B1545" s="44"/>
      <c r="C1545" s="44"/>
      <c r="D1545" s="44"/>
      <c r="E1545" s="44"/>
      <c r="F1545" s="38"/>
      <c r="G1545" s="38"/>
      <c r="H1545" s="38"/>
      <c r="I1545" s="59"/>
      <c r="J1545" s="26"/>
      <c r="K1545" s="26"/>
      <c r="L1545" s="45"/>
      <c r="M1545" s="38"/>
      <c r="N1545" s="38"/>
      <c r="O1545" s="85"/>
      <c r="P1545" s="72"/>
      <c r="Q1545" s="72"/>
      <c r="R1545" s="30"/>
      <c r="S1545" s="30"/>
      <c r="T1545" s="30"/>
      <c r="V1545" s="77"/>
      <c r="W1545" s="65"/>
      <c r="AE1545" s="41"/>
      <c r="AH1545" s="41"/>
      <c r="AI1545" s="41"/>
      <c r="AK1545" s="87"/>
    </row>
    <row r="1546" spans="1:37">
      <c r="A1546" s="45"/>
      <c r="B1546" s="44"/>
      <c r="C1546" s="44"/>
      <c r="D1546" s="44"/>
      <c r="E1546" s="44"/>
      <c r="F1546" s="38"/>
      <c r="G1546" s="38"/>
      <c r="H1546" s="38"/>
      <c r="I1546" s="59"/>
      <c r="J1546" s="26"/>
      <c r="K1546" s="26"/>
      <c r="L1546" s="45"/>
      <c r="M1546" s="38"/>
      <c r="N1546" s="38"/>
      <c r="O1546" s="85"/>
      <c r="P1546" s="72"/>
      <c r="Q1546" s="72"/>
      <c r="R1546" s="30"/>
      <c r="S1546" s="30"/>
      <c r="T1546" s="30"/>
      <c r="V1546" s="77"/>
      <c r="W1546" s="65"/>
      <c r="AE1546" s="41"/>
      <c r="AH1546" s="41"/>
      <c r="AI1546" s="41"/>
      <c r="AK1546" s="87"/>
    </row>
    <row r="1547" spans="1:37">
      <c r="A1547" s="45"/>
      <c r="B1547" s="44"/>
      <c r="C1547" s="44"/>
      <c r="D1547" s="44"/>
      <c r="E1547" s="44"/>
      <c r="F1547" s="38"/>
      <c r="G1547" s="38"/>
      <c r="H1547" s="38"/>
      <c r="I1547" s="59"/>
      <c r="J1547" s="26"/>
      <c r="K1547" s="26"/>
      <c r="L1547" s="45"/>
      <c r="M1547" s="38"/>
      <c r="N1547" s="38"/>
      <c r="O1547" s="85"/>
      <c r="P1547" s="72"/>
      <c r="Q1547" s="72"/>
      <c r="R1547" s="30"/>
      <c r="S1547" s="30"/>
      <c r="T1547" s="30"/>
      <c r="V1547" s="77"/>
      <c r="W1547" s="65"/>
      <c r="AE1547" s="41"/>
      <c r="AH1547" s="41"/>
      <c r="AI1547" s="41"/>
      <c r="AK1547" s="87"/>
    </row>
    <row r="1548" spans="1:37">
      <c r="A1548" s="45"/>
      <c r="B1548" s="44"/>
      <c r="C1548" s="44"/>
      <c r="D1548" s="44"/>
      <c r="E1548" s="44"/>
      <c r="F1548" s="38"/>
      <c r="G1548" s="38"/>
      <c r="H1548" s="38"/>
      <c r="I1548" s="59"/>
      <c r="J1548" s="26"/>
      <c r="K1548" s="26"/>
      <c r="L1548" s="45"/>
      <c r="M1548" s="38"/>
      <c r="N1548" s="38"/>
      <c r="O1548" s="85"/>
      <c r="P1548" s="72"/>
      <c r="Q1548" s="72"/>
      <c r="R1548" s="30"/>
      <c r="S1548" s="30"/>
      <c r="T1548" s="30"/>
      <c r="V1548" s="77"/>
      <c r="W1548" s="65"/>
      <c r="AE1548" s="41"/>
      <c r="AH1548" s="41"/>
      <c r="AI1548" s="41"/>
      <c r="AK1548" s="87"/>
    </row>
    <row r="1549" spans="1:37">
      <c r="A1549" s="45"/>
      <c r="B1549" s="44"/>
      <c r="C1549" s="44"/>
      <c r="D1549" s="44"/>
      <c r="E1549" s="44"/>
      <c r="F1549" s="38"/>
      <c r="G1549" s="38"/>
      <c r="H1549" s="38"/>
      <c r="I1549" s="59"/>
      <c r="J1549" s="26"/>
      <c r="K1549" s="26"/>
      <c r="L1549" s="45"/>
      <c r="M1549" s="38"/>
      <c r="N1549" s="38"/>
      <c r="O1549" s="85"/>
      <c r="P1549" s="72"/>
      <c r="Q1549" s="72"/>
      <c r="R1549" s="30"/>
      <c r="S1549" s="30"/>
      <c r="T1549" s="30"/>
      <c r="V1549" s="77"/>
      <c r="W1549" s="65"/>
      <c r="AE1549" s="41"/>
      <c r="AH1549" s="41"/>
      <c r="AI1549" s="41"/>
      <c r="AK1549" s="87"/>
    </row>
    <row r="1550" spans="1:37">
      <c r="A1550" s="45"/>
      <c r="B1550" s="44"/>
      <c r="C1550" s="44"/>
      <c r="D1550" s="44"/>
      <c r="E1550" s="44"/>
      <c r="F1550" s="38"/>
      <c r="G1550" s="38"/>
      <c r="H1550" s="38"/>
      <c r="I1550" s="59"/>
      <c r="J1550" s="26"/>
      <c r="K1550" s="26"/>
      <c r="L1550" s="45"/>
      <c r="M1550" s="38"/>
      <c r="N1550" s="38"/>
      <c r="O1550" s="85"/>
      <c r="P1550" s="72"/>
      <c r="Q1550" s="72"/>
      <c r="R1550" s="30"/>
      <c r="S1550" s="30"/>
      <c r="T1550" s="30"/>
      <c r="V1550" s="77"/>
      <c r="W1550" s="65"/>
      <c r="AE1550" s="41"/>
      <c r="AH1550" s="41"/>
      <c r="AI1550" s="41"/>
      <c r="AK1550" s="87"/>
    </row>
    <row r="1551" spans="1:37">
      <c r="A1551" s="45"/>
      <c r="B1551" s="44"/>
      <c r="C1551" s="44"/>
      <c r="D1551" s="44"/>
      <c r="E1551" s="44"/>
      <c r="F1551" s="38"/>
      <c r="G1551" s="38"/>
      <c r="H1551" s="38"/>
      <c r="I1551" s="59"/>
      <c r="J1551" s="26"/>
      <c r="K1551" s="26"/>
      <c r="L1551" s="45"/>
      <c r="M1551" s="38"/>
      <c r="N1551" s="38"/>
      <c r="O1551" s="85"/>
      <c r="P1551" s="72"/>
      <c r="Q1551" s="72"/>
      <c r="R1551" s="30"/>
      <c r="S1551" s="30"/>
      <c r="T1551" s="30"/>
      <c r="V1551" s="77"/>
      <c r="W1551" s="65"/>
      <c r="AE1551" s="41"/>
      <c r="AH1551" s="41"/>
      <c r="AI1551" s="41"/>
      <c r="AK1551" s="87"/>
    </row>
    <row r="1552" spans="1:37">
      <c r="A1552" s="45"/>
      <c r="B1552" s="44"/>
      <c r="C1552" s="44"/>
      <c r="D1552" s="44"/>
      <c r="E1552" s="44"/>
      <c r="F1552" s="38"/>
      <c r="G1552" s="38"/>
      <c r="H1552" s="38"/>
      <c r="I1552" s="59"/>
      <c r="J1552" s="26"/>
      <c r="K1552" s="26"/>
      <c r="L1552" s="45"/>
      <c r="M1552" s="38"/>
      <c r="N1552" s="38"/>
      <c r="O1552" s="85"/>
      <c r="P1552" s="72"/>
      <c r="Q1552" s="72"/>
      <c r="R1552" s="30"/>
      <c r="S1552" s="30"/>
      <c r="T1552" s="30"/>
      <c r="V1552" s="77"/>
      <c r="W1552" s="65"/>
      <c r="AE1552" s="41"/>
      <c r="AH1552" s="41"/>
      <c r="AI1552" s="41"/>
      <c r="AK1552" s="87"/>
    </row>
    <row r="1553" spans="1:37">
      <c r="A1553" s="45"/>
      <c r="B1553" s="44"/>
      <c r="C1553" s="44"/>
      <c r="D1553" s="44"/>
      <c r="E1553" s="44"/>
      <c r="F1553" s="38"/>
      <c r="G1553" s="38"/>
      <c r="H1553" s="38"/>
      <c r="I1553" s="59"/>
      <c r="J1553" s="26"/>
      <c r="K1553" s="26"/>
      <c r="L1553" s="45"/>
      <c r="M1553" s="38"/>
      <c r="N1553" s="38"/>
      <c r="O1553" s="85"/>
      <c r="P1553" s="72"/>
      <c r="Q1553" s="72"/>
      <c r="R1553" s="30"/>
      <c r="S1553" s="30"/>
      <c r="T1553" s="30"/>
      <c r="V1553" s="77"/>
      <c r="W1553" s="65"/>
      <c r="AE1553" s="41"/>
      <c r="AH1553" s="41"/>
      <c r="AI1553" s="41"/>
      <c r="AK1553" s="87"/>
    </row>
    <row r="1554" spans="1:37">
      <c r="A1554" s="45"/>
      <c r="B1554" s="44"/>
      <c r="C1554" s="44"/>
      <c r="D1554" s="44"/>
      <c r="E1554" s="44"/>
      <c r="F1554" s="38"/>
      <c r="G1554" s="38"/>
      <c r="H1554" s="38"/>
      <c r="I1554" s="59"/>
      <c r="J1554" s="26"/>
      <c r="K1554" s="26"/>
      <c r="L1554" s="45"/>
      <c r="M1554" s="38"/>
      <c r="N1554" s="38"/>
      <c r="O1554" s="85"/>
      <c r="P1554" s="72"/>
      <c r="Q1554" s="72"/>
      <c r="R1554" s="30"/>
      <c r="S1554" s="30"/>
      <c r="T1554" s="30"/>
      <c r="V1554" s="77"/>
      <c r="W1554" s="65"/>
      <c r="AE1554" s="41"/>
      <c r="AH1554" s="41"/>
      <c r="AI1554" s="41"/>
      <c r="AK1554" s="87"/>
    </row>
    <row r="1555" spans="1:37">
      <c r="A1555" s="45"/>
      <c r="B1555" s="44"/>
      <c r="C1555" s="44"/>
      <c r="D1555" s="44"/>
      <c r="E1555" s="44"/>
      <c r="F1555" s="38"/>
      <c r="G1555" s="38"/>
      <c r="H1555" s="38"/>
      <c r="I1555" s="59"/>
      <c r="J1555" s="26"/>
      <c r="K1555" s="26"/>
      <c r="L1555" s="45"/>
      <c r="M1555" s="38"/>
      <c r="N1555" s="38"/>
      <c r="O1555" s="85"/>
      <c r="P1555" s="72"/>
      <c r="Q1555" s="72"/>
      <c r="R1555" s="30"/>
      <c r="S1555" s="30"/>
      <c r="T1555" s="30"/>
      <c r="V1555" s="77"/>
      <c r="W1555" s="65"/>
      <c r="AE1555" s="41"/>
      <c r="AH1555" s="41"/>
      <c r="AI1555" s="41"/>
      <c r="AK1555" s="87"/>
    </row>
    <row r="1556" spans="1:37">
      <c r="A1556" s="45"/>
      <c r="B1556" s="44"/>
      <c r="C1556" s="44"/>
      <c r="D1556" s="44"/>
      <c r="E1556" s="44"/>
      <c r="F1556" s="38"/>
      <c r="G1556" s="38"/>
      <c r="H1556" s="38"/>
      <c r="I1556" s="59"/>
      <c r="J1556" s="26"/>
      <c r="K1556" s="26"/>
      <c r="L1556" s="45"/>
      <c r="M1556" s="38"/>
      <c r="N1556" s="38"/>
      <c r="O1556" s="85"/>
      <c r="P1556" s="72"/>
      <c r="Q1556" s="72"/>
      <c r="R1556" s="30"/>
      <c r="S1556" s="30"/>
      <c r="T1556" s="30"/>
      <c r="V1556" s="77"/>
      <c r="W1556" s="65"/>
      <c r="AE1556" s="41"/>
      <c r="AH1556" s="41"/>
      <c r="AI1556" s="41"/>
      <c r="AK1556" s="87"/>
    </row>
    <row r="1557" spans="1:37">
      <c r="A1557" s="45"/>
      <c r="B1557" s="44"/>
      <c r="C1557" s="44"/>
      <c r="D1557" s="44"/>
      <c r="E1557" s="44"/>
      <c r="F1557" s="38"/>
      <c r="G1557" s="38"/>
      <c r="H1557" s="38"/>
      <c r="I1557" s="59"/>
      <c r="J1557" s="26"/>
      <c r="K1557" s="26"/>
      <c r="L1557" s="45"/>
      <c r="M1557" s="38"/>
      <c r="N1557" s="38"/>
      <c r="O1557" s="85"/>
      <c r="P1557" s="72"/>
      <c r="Q1557" s="72"/>
      <c r="R1557" s="30"/>
      <c r="S1557" s="30"/>
      <c r="T1557" s="30"/>
      <c r="V1557" s="77"/>
      <c r="W1557" s="65"/>
      <c r="AE1557" s="41"/>
      <c r="AH1557" s="41"/>
      <c r="AI1557" s="41"/>
      <c r="AK1557" s="87"/>
    </row>
    <row r="1558" spans="1:37">
      <c r="A1558" s="45"/>
      <c r="B1558" s="44"/>
      <c r="C1558" s="44"/>
      <c r="D1558" s="44"/>
      <c r="E1558" s="44"/>
      <c r="F1558" s="38"/>
      <c r="G1558" s="38"/>
      <c r="H1558" s="38"/>
      <c r="I1558" s="59"/>
      <c r="J1558" s="26"/>
      <c r="K1558" s="26"/>
      <c r="L1558" s="45"/>
      <c r="M1558" s="38"/>
      <c r="N1558" s="38"/>
      <c r="O1558" s="85"/>
      <c r="P1558" s="72"/>
      <c r="Q1558" s="72"/>
      <c r="R1558" s="30"/>
      <c r="S1558" s="30"/>
      <c r="T1558" s="30"/>
      <c r="V1558" s="77"/>
      <c r="W1558" s="65"/>
      <c r="AE1558" s="41"/>
      <c r="AH1558" s="41"/>
      <c r="AI1558" s="41"/>
      <c r="AK1558" s="87"/>
    </row>
    <row r="1559" spans="1:37">
      <c r="A1559" s="45"/>
      <c r="B1559" s="44"/>
      <c r="C1559" s="44"/>
      <c r="D1559" s="44"/>
      <c r="E1559" s="44"/>
      <c r="F1559" s="38"/>
      <c r="G1559" s="38"/>
      <c r="H1559" s="38"/>
      <c r="I1559" s="59"/>
      <c r="J1559" s="26"/>
      <c r="K1559" s="26"/>
      <c r="L1559" s="45"/>
      <c r="M1559" s="38"/>
      <c r="N1559" s="38"/>
      <c r="O1559" s="85"/>
      <c r="P1559" s="72"/>
      <c r="Q1559" s="72"/>
      <c r="R1559" s="30"/>
      <c r="S1559" s="30"/>
      <c r="T1559" s="30"/>
      <c r="V1559" s="77"/>
      <c r="W1559" s="65"/>
      <c r="AE1559" s="41"/>
      <c r="AH1559" s="41"/>
      <c r="AI1559" s="41"/>
      <c r="AK1559" s="87"/>
    </row>
    <row r="1560" spans="1:37">
      <c r="A1560" s="45"/>
      <c r="B1560" s="44"/>
      <c r="C1560" s="44"/>
      <c r="D1560" s="44"/>
      <c r="E1560" s="44"/>
      <c r="F1560" s="38"/>
      <c r="G1560" s="38"/>
      <c r="H1560" s="38"/>
      <c r="I1560" s="59"/>
      <c r="J1560" s="26"/>
      <c r="K1560" s="26"/>
      <c r="L1560" s="45"/>
      <c r="M1560" s="38"/>
      <c r="N1560" s="38"/>
      <c r="O1560" s="85"/>
      <c r="P1560" s="72"/>
      <c r="Q1560" s="72"/>
      <c r="R1560" s="30"/>
      <c r="S1560" s="30"/>
      <c r="T1560" s="30"/>
      <c r="V1560" s="77"/>
      <c r="W1560" s="65"/>
      <c r="AE1560" s="41"/>
      <c r="AH1560" s="41"/>
      <c r="AI1560" s="41"/>
      <c r="AK1560" s="87"/>
    </row>
    <row r="1561" spans="1:37">
      <c r="A1561" s="45"/>
      <c r="B1561" s="44"/>
      <c r="C1561" s="44"/>
      <c r="D1561" s="44"/>
      <c r="E1561" s="44"/>
      <c r="F1561" s="38"/>
      <c r="G1561" s="38"/>
      <c r="H1561" s="38"/>
      <c r="I1561" s="59"/>
      <c r="J1561" s="26"/>
      <c r="K1561" s="26"/>
      <c r="L1561" s="45"/>
      <c r="M1561" s="38"/>
      <c r="N1561" s="38"/>
      <c r="O1561" s="85"/>
      <c r="P1561" s="72"/>
      <c r="Q1561" s="72"/>
      <c r="R1561" s="30"/>
      <c r="S1561" s="30"/>
      <c r="T1561" s="30"/>
      <c r="V1561" s="77"/>
      <c r="W1561" s="65"/>
      <c r="AE1561" s="41"/>
      <c r="AH1561" s="41"/>
      <c r="AI1561" s="41"/>
      <c r="AK1561" s="87"/>
    </row>
    <row r="1562" spans="1:37">
      <c r="A1562" s="45"/>
      <c r="B1562" s="44"/>
      <c r="C1562" s="44"/>
      <c r="D1562" s="44"/>
      <c r="E1562" s="44"/>
      <c r="F1562" s="38"/>
      <c r="G1562" s="38"/>
      <c r="H1562" s="38"/>
      <c r="I1562" s="59"/>
      <c r="J1562" s="26"/>
      <c r="K1562" s="26"/>
      <c r="L1562" s="45"/>
      <c r="M1562" s="38"/>
      <c r="N1562" s="38"/>
      <c r="O1562" s="85"/>
      <c r="P1562" s="72"/>
      <c r="Q1562" s="72"/>
      <c r="R1562" s="30"/>
      <c r="S1562" s="30"/>
      <c r="T1562" s="30"/>
      <c r="V1562" s="77"/>
      <c r="W1562" s="65"/>
      <c r="AE1562" s="41"/>
      <c r="AH1562" s="41"/>
      <c r="AI1562" s="41"/>
      <c r="AK1562" s="87"/>
    </row>
    <row r="1563" spans="1:37">
      <c r="A1563" s="45"/>
      <c r="B1563" s="44"/>
      <c r="C1563" s="44"/>
      <c r="D1563" s="44"/>
      <c r="E1563" s="44"/>
      <c r="F1563" s="38"/>
      <c r="G1563" s="38"/>
      <c r="H1563" s="38"/>
      <c r="I1563" s="59"/>
      <c r="J1563" s="26"/>
      <c r="K1563" s="26"/>
      <c r="L1563" s="45"/>
      <c r="M1563" s="38"/>
      <c r="N1563" s="38"/>
      <c r="O1563" s="85"/>
      <c r="P1563" s="72"/>
      <c r="Q1563" s="72"/>
      <c r="R1563" s="30"/>
      <c r="S1563" s="30"/>
      <c r="T1563" s="30"/>
      <c r="V1563" s="77"/>
      <c r="W1563" s="65"/>
      <c r="AE1563" s="41"/>
      <c r="AH1563" s="41"/>
      <c r="AI1563" s="41"/>
      <c r="AK1563" s="87"/>
    </row>
    <row r="1564" spans="1:37">
      <c r="A1564" s="45"/>
      <c r="B1564" s="44"/>
      <c r="C1564" s="44"/>
      <c r="D1564" s="44"/>
      <c r="E1564" s="44"/>
      <c r="F1564" s="38"/>
      <c r="G1564" s="38"/>
      <c r="H1564" s="38"/>
      <c r="I1564" s="59"/>
      <c r="J1564" s="26"/>
      <c r="K1564" s="26"/>
      <c r="L1564" s="45"/>
      <c r="M1564" s="38"/>
      <c r="N1564" s="38"/>
      <c r="O1564" s="85"/>
      <c r="P1564" s="72"/>
      <c r="Q1564" s="72"/>
      <c r="R1564" s="30"/>
      <c r="S1564" s="30"/>
      <c r="T1564" s="30"/>
      <c r="V1564" s="77"/>
      <c r="W1564" s="65"/>
      <c r="AE1564" s="41"/>
      <c r="AH1564" s="41"/>
      <c r="AI1564" s="41"/>
      <c r="AK1564" s="87"/>
    </row>
    <row r="1565" spans="1:37">
      <c r="A1565" s="45"/>
      <c r="B1565" s="44"/>
      <c r="C1565" s="44"/>
      <c r="D1565" s="44"/>
      <c r="E1565" s="44"/>
      <c r="F1565" s="38"/>
      <c r="G1565" s="38"/>
      <c r="H1565" s="38"/>
      <c r="I1565" s="59"/>
      <c r="J1565" s="26"/>
      <c r="K1565" s="26"/>
      <c r="L1565" s="45"/>
      <c r="M1565" s="38"/>
      <c r="N1565" s="38"/>
      <c r="O1565" s="85"/>
      <c r="P1565" s="72"/>
      <c r="Q1565" s="72"/>
      <c r="R1565" s="30"/>
      <c r="S1565" s="30"/>
      <c r="T1565" s="30"/>
      <c r="V1565" s="77"/>
      <c r="W1565" s="65"/>
      <c r="AE1565" s="41"/>
      <c r="AH1565" s="41"/>
      <c r="AI1565" s="41"/>
      <c r="AK1565" s="87"/>
    </row>
    <row r="1566" spans="1:37">
      <c r="A1566" s="45"/>
      <c r="B1566" s="44"/>
      <c r="C1566" s="44"/>
      <c r="D1566" s="44"/>
      <c r="E1566" s="44"/>
      <c r="F1566" s="38"/>
      <c r="G1566" s="38"/>
      <c r="H1566" s="38"/>
      <c r="I1566" s="59"/>
      <c r="J1566" s="26"/>
      <c r="K1566" s="26"/>
      <c r="L1566" s="45"/>
      <c r="M1566" s="38"/>
      <c r="N1566" s="38"/>
      <c r="O1566" s="85"/>
      <c r="P1566" s="72"/>
      <c r="Q1566" s="72"/>
      <c r="R1566" s="30"/>
      <c r="S1566" s="30"/>
      <c r="T1566" s="30"/>
      <c r="V1566" s="77"/>
      <c r="W1566" s="65"/>
      <c r="AE1566" s="41"/>
      <c r="AH1566" s="41"/>
      <c r="AI1566" s="41"/>
      <c r="AK1566" s="87"/>
    </row>
    <row r="1567" spans="1:37">
      <c r="A1567" s="45"/>
      <c r="B1567" s="44"/>
      <c r="C1567" s="44"/>
      <c r="D1567" s="44"/>
      <c r="E1567" s="44"/>
      <c r="F1567" s="38"/>
      <c r="G1567" s="38"/>
      <c r="H1567" s="38"/>
      <c r="I1567" s="59"/>
      <c r="J1567" s="26"/>
      <c r="K1567" s="26"/>
      <c r="L1567" s="45"/>
      <c r="M1567" s="38"/>
      <c r="N1567" s="38"/>
      <c r="O1567" s="85"/>
      <c r="P1567" s="72"/>
      <c r="Q1567" s="72"/>
      <c r="R1567" s="30"/>
      <c r="S1567" s="30"/>
      <c r="T1567" s="30"/>
      <c r="V1567" s="77"/>
      <c r="W1567" s="65"/>
      <c r="AE1567" s="41"/>
      <c r="AH1567" s="41"/>
      <c r="AI1567" s="41"/>
      <c r="AK1567" s="87"/>
    </row>
    <row r="1568" spans="1:37">
      <c r="A1568" s="45"/>
      <c r="B1568" s="44"/>
      <c r="C1568" s="44"/>
      <c r="D1568" s="44"/>
      <c r="E1568" s="44"/>
      <c r="F1568" s="38"/>
      <c r="G1568" s="38"/>
      <c r="H1568" s="38"/>
      <c r="I1568" s="59"/>
      <c r="J1568" s="26"/>
      <c r="K1568" s="26"/>
      <c r="L1568" s="45"/>
      <c r="M1568" s="38"/>
      <c r="N1568" s="38"/>
      <c r="O1568" s="85"/>
      <c r="P1568" s="72"/>
      <c r="Q1568" s="72"/>
      <c r="R1568" s="30"/>
      <c r="S1568" s="30"/>
      <c r="T1568" s="30"/>
      <c r="V1568" s="77"/>
      <c r="W1568" s="65"/>
      <c r="AE1568" s="41"/>
      <c r="AH1568" s="41"/>
      <c r="AI1568" s="41"/>
      <c r="AK1568" s="87"/>
    </row>
    <row r="1569" spans="1:40">
      <c r="A1569" s="45"/>
      <c r="B1569" s="44"/>
      <c r="C1569" s="44"/>
      <c r="D1569" s="44"/>
      <c r="E1569" s="44"/>
      <c r="F1569" s="38"/>
      <c r="G1569" s="38"/>
      <c r="H1569" s="38"/>
      <c r="I1569" s="59"/>
      <c r="J1569" s="26"/>
      <c r="K1569" s="26"/>
      <c r="L1569" s="45"/>
      <c r="M1569" s="38"/>
      <c r="N1569" s="38"/>
      <c r="O1569" s="85"/>
      <c r="P1569" s="72"/>
      <c r="Q1569" s="72"/>
      <c r="R1569" s="30"/>
      <c r="S1569" s="30"/>
      <c r="T1569" s="30"/>
      <c r="V1569" s="77"/>
      <c r="W1569" s="65"/>
      <c r="AE1569" s="41"/>
      <c r="AH1569" s="41"/>
      <c r="AI1569" s="41"/>
      <c r="AK1569" s="87"/>
    </row>
    <row r="1570" spans="1:40">
      <c r="A1570" s="45"/>
      <c r="B1570" s="44"/>
      <c r="C1570" s="44"/>
      <c r="D1570" s="44"/>
      <c r="E1570" s="44"/>
      <c r="F1570" s="38"/>
      <c r="G1570" s="38"/>
      <c r="H1570" s="38"/>
      <c r="I1570" s="59"/>
      <c r="J1570" s="26"/>
      <c r="K1570" s="26"/>
      <c r="L1570" s="45"/>
      <c r="M1570" s="38"/>
      <c r="N1570" s="38"/>
      <c r="O1570" s="85"/>
      <c r="P1570" s="72"/>
      <c r="Q1570" s="72"/>
      <c r="R1570" s="30"/>
      <c r="S1570" s="30"/>
      <c r="T1570" s="30"/>
      <c r="V1570" s="77"/>
      <c r="W1570" s="65"/>
      <c r="AE1570" s="41"/>
      <c r="AH1570" s="41"/>
      <c r="AI1570" s="41"/>
      <c r="AK1570" s="87"/>
    </row>
    <row r="1571" spans="1:40">
      <c r="A1571" s="45"/>
      <c r="B1571" s="44"/>
      <c r="C1571" s="44"/>
      <c r="D1571" s="44"/>
      <c r="E1571" s="44"/>
      <c r="F1571" s="38"/>
      <c r="G1571" s="38"/>
      <c r="H1571" s="38"/>
      <c r="I1571" s="59"/>
      <c r="J1571" s="26"/>
      <c r="K1571" s="26"/>
      <c r="L1571" s="45"/>
      <c r="M1571" s="38"/>
      <c r="N1571" s="38"/>
      <c r="O1571" s="85"/>
      <c r="P1571" s="72"/>
      <c r="Q1571" s="72"/>
      <c r="R1571" s="30"/>
      <c r="S1571" s="30"/>
      <c r="T1571" s="30"/>
      <c r="V1571" s="77"/>
      <c r="W1571" s="65"/>
      <c r="AE1571" s="41"/>
      <c r="AH1571" s="41"/>
      <c r="AI1571" s="41"/>
      <c r="AK1571" s="87"/>
    </row>
    <row r="1572" spans="1:40">
      <c r="A1572" s="45"/>
      <c r="B1572" s="44"/>
      <c r="C1572" s="44"/>
      <c r="D1572" s="44"/>
      <c r="E1572" s="44"/>
      <c r="F1572" s="38"/>
      <c r="G1572" s="38"/>
      <c r="H1572" s="38"/>
      <c r="I1572" s="59"/>
      <c r="J1572" s="26"/>
      <c r="K1572" s="26"/>
      <c r="L1572" s="45"/>
      <c r="M1572" s="38"/>
      <c r="N1572" s="38"/>
      <c r="O1572" s="85"/>
      <c r="P1572" s="72"/>
      <c r="Q1572" s="72"/>
      <c r="R1572" s="30"/>
      <c r="S1572" s="30"/>
      <c r="T1572" s="30"/>
      <c r="V1572" s="77"/>
      <c r="W1572" s="65"/>
      <c r="AE1572" s="41"/>
      <c r="AH1572" s="41"/>
      <c r="AI1572" s="41"/>
      <c r="AK1572" s="87"/>
    </row>
    <row r="1573" spans="1:40">
      <c r="A1573" s="45"/>
      <c r="B1573" s="44"/>
      <c r="C1573" s="44"/>
      <c r="D1573" s="44"/>
      <c r="E1573" s="44"/>
      <c r="F1573" s="38"/>
      <c r="G1573" s="38"/>
      <c r="H1573" s="38"/>
      <c r="I1573" s="59"/>
      <c r="J1573" s="26"/>
      <c r="K1573" s="26"/>
      <c r="L1573" s="45"/>
      <c r="M1573" s="38"/>
      <c r="N1573" s="38"/>
      <c r="O1573" s="85"/>
      <c r="P1573" s="72"/>
      <c r="Q1573" s="72"/>
      <c r="R1573" s="30"/>
      <c r="S1573" s="30"/>
      <c r="T1573" s="30"/>
      <c r="V1573" s="77"/>
      <c r="W1573" s="65"/>
      <c r="AE1573" s="41"/>
      <c r="AH1573" s="41"/>
      <c r="AI1573" s="41"/>
      <c r="AK1573" s="87"/>
    </row>
    <row r="1574" spans="1:40">
      <c r="A1574" s="45"/>
      <c r="B1574" s="44"/>
      <c r="C1574" s="44"/>
      <c r="D1574" s="44"/>
      <c r="E1574" s="44"/>
      <c r="F1574" s="38"/>
      <c r="G1574" s="38"/>
      <c r="H1574" s="38"/>
      <c r="I1574" s="59"/>
      <c r="J1574" s="26"/>
      <c r="K1574" s="26"/>
      <c r="L1574" s="45"/>
      <c r="M1574" s="38"/>
      <c r="N1574" s="38"/>
      <c r="O1574" s="85"/>
      <c r="P1574" s="72"/>
      <c r="Q1574" s="72"/>
      <c r="R1574" s="30"/>
      <c r="S1574" s="30"/>
      <c r="T1574" s="30"/>
      <c r="V1574" s="77"/>
      <c r="W1574" s="65"/>
      <c r="AE1574" s="41"/>
      <c r="AH1574" s="41"/>
      <c r="AI1574" s="41"/>
      <c r="AK1574" s="87"/>
    </row>
    <row r="1575" spans="1:40">
      <c r="A1575" s="45"/>
      <c r="B1575" s="44"/>
      <c r="C1575" s="44"/>
      <c r="D1575" s="44"/>
      <c r="E1575" s="44"/>
      <c r="F1575" s="38"/>
      <c r="G1575" s="38"/>
      <c r="H1575" s="38"/>
      <c r="I1575" s="59"/>
      <c r="J1575" s="26"/>
      <c r="K1575" s="26"/>
      <c r="L1575" s="45"/>
      <c r="M1575" s="38"/>
      <c r="N1575" s="38"/>
      <c r="O1575" s="85"/>
      <c r="P1575" s="72"/>
      <c r="Q1575" s="72"/>
      <c r="R1575" s="30"/>
      <c r="S1575" s="30"/>
      <c r="T1575" s="30"/>
      <c r="V1575" s="77"/>
      <c r="W1575" s="65"/>
      <c r="AE1575" s="41"/>
      <c r="AH1575" s="41"/>
      <c r="AI1575" s="41"/>
      <c r="AK1575" s="87"/>
    </row>
    <row r="1576" spans="1:40">
      <c r="A1576" s="45"/>
      <c r="B1576" s="44"/>
      <c r="C1576" s="44"/>
      <c r="D1576" s="44"/>
      <c r="E1576" s="44"/>
      <c r="F1576" s="38"/>
      <c r="G1576" s="38"/>
      <c r="H1576" s="38"/>
      <c r="I1576" s="59"/>
      <c r="J1576" s="26"/>
      <c r="K1576" s="26"/>
      <c r="L1576" s="45"/>
      <c r="M1576" s="38"/>
      <c r="N1576" s="38"/>
      <c r="O1576" s="85"/>
      <c r="P1576" s="72"/>
      <c r="Q1576" s="72"/>
      <c r="R1576" s="30"/>
      <c r="S1576" s="30"/>
      <c r="T1576" s="30"/>
      <c r="V1576" s="77"/>
      <c r="W1576" s="65"/>
      <c r="AE1576" s="41"/>
      <c r="AH1576" s="41"/>
      <c r="AI1576" s="41"/>
      <c r="AK1576" s="87"/>
    </row>
    <row r="1577" spans="1:40">
      <c r="A1577" s="45"/>
      <c r="B1577" s="44"/>
      <c r="C1577" s="44"/>
      <c r="D1577" s="44"/>
      <c r="E1577" s="44"/>
      <c r="F1577" s="38"/>
      <c r="G1577" s="38"/>
      <c r="H1577" s="38"/>
      <c r="I1577" s="59"/>
      <c r="J1577" s="26"/>
      <c r="K1577" s="26"/>
      <c r="L1577" s="45"/>
      <c r="M1577" s="38"/>
      <c r="N1577" s="38"/>
      <c r="O1577" s="85"/>
      <c r="P1577" s="72"/>
      <c r="Q1577" s="72"/>
      <c r="R1577" s="30"/>
      <c r="S1577" s="30"/>
      <c r="T1577" s="30"/>
      <c r="V1577" s="77"/>
      <c r="W1577" s="65"/>
      <c r="AE1577" s="41"/>
      <c r="AH1577" s="41"/>
      <c r="AI1577" s="41"/>
      <c r="AK1577" s="87"/>
    </row>
    <row r="1578" spans="1:40">
      <c r="A1578" s="45"/>
      <c r="B1578" s="44"/>
      <c r="C1578" s="44"/>
      <c r="D1578" s="44"/>
      <c r="E1578" s="44"/>
      <c r="F1578" s="38"/>
      <c r="G1578" s="38"/>
      <c r="H1578" s="38"/>
      <c r="I1578" s="59"/>
      <c r="J1578" s="26"/>
      <c r="K1578" s="26"/>
      <c r="L1578" s="45"/>
      <c r="M1578" s="38"/>
      <c r="N1578" s="38"/>
      <c r="O1578" s="85"/>
      <c r="P1578" s="72"/>
      <c r="Q1578" s="72"/>
      <c r="R1578" s="30"/>
      <c r="S1578" s="30"/>
      <c r="T1578" s="30"/>
      <c r="V1578" s="77"/>
      <c r="W1578" s="65"/>
      <c r="AE1578" s="41"/>
      <c r="AH1578" s="41"/>
      <c r="AI1578" s="41"/>
      <c r="AK1578" s="87"/>
    </row>
    <row r="1579" spans="1:40">
      <c r="A1579" s="45"/>
      <c r="B1579" s="44"/>
      <c r="C1579" s="44"/>
      <c r="D1579" s="44"/>
      <c r="E1579" s="44"/>
      <c r="F1579" s="38"/>
      <c r="G1579" s="38"/>
      <c r="H1579" s="38"/>
      <c r="I1579" s="59"/>
      <c r="J1579" s="26"/>
      <c r="K1579" s="26"/>
      <c r="L1579" s="45"/>
      <c r="M1579" s="38"/>
      <c r="N1579" s="38"/>
      <c r="O1579" s="85"/>
      <c r="P1579" s="72"/>
      <c r="Q1579" s="72"/>
      <c r="R1579" s="30"/>
      <c r="S1579" s="30"/>
      <c r="T1579" s="30"/>
      <c r="V1579" s="77"/>
      <c r="W1579" s="65"/>
      <c r="AE1579" s="41"/>
      <c r="AH1579" s="41"/>
      <c r="AI1579" s="41"/>
      <c r="AK1579" s="87"/>
    </row>
    <row r="1580" spans="1:40">
      <c r="A1580" s="45"/>
      <c r="B1580" s="44"/>
      <c r="C1580" s="44"/>
      <c r="D1580" s="44"/>
      <c r="E1580" s="44"/>
      <c r="F1580" s="38"/>
      <c r="G1580" s="38"/>
      <c r="H1580" s="38"/>
      <c r="I1580" s="59"/>
      <c r="J1580" s="26"/>
      <c r="K1580" s="26"/>
      <c r="L1580" s="45"/>
      <c r="M1580" s="38"/>
      <c r="N1580" s="38"/>
      <c r="O1580" s="85"/>
      <c r="P1580" s="72"/>
      <c r="Q1580" s="72"/>
      <c r="R1580" s="30"/>
      <c r="S1580" s="30"/>
      <c r="T1580" s="30"/>
      <c r="V1580" s="77"/>
      <c r="W1580" s="65"/>
      <c r="AE1580" s="41"/>
      <c r="AH1580" s="41"/>
      <c r="AI1580" s="41"/>
      <c r="AK1580" s="87"/>
    </row>
    <row r="1581" spans="1:40">
      <c r="A1581" s="45"/>
      <c r="B1581" s="44"/>
      <c r="C1581" s="44"/>
      <c r="D1581" s="44"/>
      <c r="E1581" s="44"/>
      <c r="F1581" s="38"/>
      <c r="G1581" s="38"/>
      <c r="H1581" s="38"/>
      <c r="I1581" s="59"/>
      <c r="J1581" s="26"/>
      <c r="K1581" s="26"/>
      <c r="L1581" s="45"/>
      <c r="M1581" s="38"/>
      <c r="N1581" s="38"/>
      <c r="O1581" s="85"/>
      <c r="P1581" s="72"/>
      <c r="Q1581" s="72"/>
      <c r="R1581" s="30"/>
      <c r="S1581" s="30"/>
      <c r="T1581" s="30"/>
      <c r="V1581" s="77"/>
      <c r="W1581" s="65"/>
      <c r="AE1581" s="41"/>
      <c r="AH1581" s="41"/>
      <c r="AI1581" s="41"/>
      <c r="AK1581" s="87"/>
    </row>
    <row r="1582" spans="1:40">
      <c r="A1582" s="45"/>
      <c r="B1582" s="44"/>
      <c r="C1582" s="44"/>
      <c r="D1582" s="44"/>
      <c r="E1582" s="44"/>
      <c r="F1582" s="38"/>
      <c r="G1582" s="38"/>
      <c r="H1582" s="38"/>
      <c r="I1582" s="59"/>
      <c r="J1582" s="26"/>
      <c r="K1582" s="26"/>
      <c r="L1582" s="45"/>
      <c r="M1582" s="38"/>
      <c r="N1582" s="38"/>
      <c r="O1582" s="85"/>
      <c r="P1582" s="72"/>
      <c r="Q1582" s="72"/>
      <c r="R1582" s="30"/>
      <c r="S1582" s="30"/>
      <c r="T1582" s="30"/>
      <c r="V1582" s="77"/>
      <c r="W1582" s="65"/>
      <c r="AE1582" s="41"/>
      <c r="AH1582" s="41"/>
      <c r="AI1582" s="41"/>
      <c r="AK1582" s="87"/>
      <c r="AN1582" s="70"/>
    </row>
    <row r="1583" spans="1:40">
      <c r="A1583" s="45"/>
      <c r="B1583" s="44"/>
      <c r="C1583" s="44"/>
      <c r="D1583" s="44"/>
      <c r="E1583" s="44"/>
      <c r="F1583" s="38"/>
      <c r="G1583" s="38"/>
      <c r="H1583" s="38"/>
      <c r="I1583" s="59"/>
      <c r="J1583" s="26"/>
      <c r="K1583" s="26"/>
      <c r="L1583" s="45"/>
      <c r="M1583" s="38"/>
      <c r="N1583" s="38"/>
      <c r="O1583" s="85"/>
      <c r="P1583" s="72"/>
      <c r="Q1583" s="72"/>
      <c r="R1583" s="30"/>
      <c r="S1583" s="30"/>
      <c r="T1583" s="30"/>
      <c r="V1583" s="77"/>
      <c r="W1583" s="65"/>
      <c r="AE1583" s="41"/>
      <c r="AH1583" s="41"/>
      <c r="AI1583" s="41"/>
      <c r="AJ1583" s="81"/>
      <c r="AK1583" s="87"/>
      <c r="AN1583" s="70"/>
    </row>
    <row r="1584" spans="1:40">
      <c r="AK1584" s="87"/>
    </row>
    <row r="1585" spans="1:35">
      <c r="B1585" s="44"/>
      <c r="C1585" s="44"/>
      <c r="D1585" s="44"/>
      <c r="E1585" s="44"/>
      <c r="F1585" s="38"/>
      <c r="G1585" s="38"/>
      <c r="H1585" s="38"/>
      <c r="I1585" s="59"/>
      <c r="J1585" s="26"/>
      <c r="K1585" s="26"/>
      <c r="M1585" s="38"/>
      <c r="N1585" s="38"/>
      <c r="O1585" s="88"/>
      <c r="Q1585" s="72"/>
      <c r="R1585" s="30"/>
      <c r="S1585" s="30"/>
      <c r="T1585" s="30"/>
      <c r="U1585" s="30"/>
      <c r="V1585" s="77"/>
      <c r="W1585" s="65"/>
      <c r="AI1585" s="41"/>
    </row>
    <row r="1586" spans="1:35">
      <c r="A1586" s="45"/>
      <c r="B1586" s="44"/>
      <c r="C1586" s="44"/>
      <c r="D1586" s="44"/>
      <c r="E1586" s="44"/>
      <c r="F1586" s="38"/>
      <c r="G1586" s="38"/>
      <c r="H1586" s="38"/>
      <c r="I1586" s="59"/>
      <c r="J1586" s="26"/>
      <c r="K1586" s="26"/>
      <c r="L1586" s="45"/>
      <c r="M1586" s="38"/>
      <c r="N1586" s="38"/>
      <c r="O1586" s="88"/>
      <c r="P1586" s="45"/>
      <c r="Q1586" s="72"/>
      <c r="S1586" s="30"/>
      <c r="T1586" s="30"/>
      <c r="V1586" s="77"/>
      <c r="W1586" s="65"/>
      <c r="AI1586" s="41"/>
    </row>
    <row r="1587" spans="1:35">
      <c r="A1587" s="45"/>
      <c r="B1587" s="44"/>
      <c r="C1587" s="44"/>
      <c r="D1587" s="44"/>
      <c r="E1587" s="44"/>
      <c r="F1587" s="38"/>
      <c r="G1587" s="38"/>
      <c r="H1587" s="38"/>
      <c r="I1587" s="59"/>
      <c r="J1587" s="26"/>
      <c r="K1587" s="26"/>
      <c r="L1587" s="45"/>
      <c r="M1587" s="38"/>
      <c r="N1587" s="38"/>
      <c r="O1587" s="88"/>
      <c r="P1587" s="45"/>
      <c r="Q1587" s="72"/>
      <c r="S1587" s="30"/>
      <c r="T1587" s="30"/>
      <c r="V1587" s="77"/>
      <c r="W1587" s="65"/>
    </row>
    <row r="1588" spans="1:35">
      <c r="A1588" s="45"/>
      <c r="B1588" s="44"/>
      <c r="C1588" s="44"/>
      <c r="D1588" s="44"/>
      <c r="E1588" s="44"/>
      <c r="F1588" s="38"/>
      <c r="G1588" s="38"/>
      <c r="H1588" s="38"/>
      <c r="I1588" s="59"/>
      <c r="J1588" s="26"/>
      <c r="K1588" s="26"/>
      <c r="L1588" s="45"/>
      <c r="M1588" s="38"/>
      <c r="N1588" s="38"/>
      <c r="O1588" s="88"/>
      <c r="P1588" s="45"/>
      <c r="Q1588" s="72"/>
      <c r="S1588" s="30"/>
      <c r="T1588" s="30"/>
      <c r="V1588" s="77"/>
      <c r="W1588" s="65"/>
    </row>
    <row r="1589" spans="1:35">
      <c r="A1589" s="45"/>
      <c r="B1589" s="44"/>
      <c r="C1589" s="44"/>
      <c r="D1589" s="44"/>
      <c r="E1589" s="44"/>
      <c r="F1589" s="38"/>
      <c r="G1589" s="38"/>
      <c r="H1589" s="38"/>
      <c r="I1589" s="59"/>
      <c r="J1589" s="26"/>
      <c r="K1589" s="26"/>
      <c r="L1589" s="45"/>
      <c r="M1589" s="38"/>
      <c r="N1589" s="38"/>
      <c r="O1589" s="88"/>
      <c r="P1589" s="45"/>
      <c r="Q1589" s="72"/>
      <c r="S1589" s="30"/>
      <c r="T1589" s="30"/>
      <c r="V1589" s="77"/>
      <c r="W1589" s="65"/>
    </row>
    <row r="1590" spans="1:35">
      <c r="A1590" s="45"/>
      <c r="B1590" s="44"/>
      <c r="C1590" s="44"/>
      <c r="D1590" s="44"/>
      <c r="E1590" s="44"/>
      <c r="F1590" s="38"/>
      <c r="G1590" s="38"/>
      <c r="H1590" s="38"/>
      <c r="I1590" s="59"/>
      <c r="J1590" s="26"/>
      <c r="K1590" s="26"/>
      <c r="L1590" s="45"/>
      <c r="M1590" s="38"/>
      <c r="N1590" s="38"/>
      <c r="O1590" s="88"/>
      <c r="P1590" s="45"/>
      <c r="Q1590" s="72"/>
      <c r="S1590" s="30"/>
      <c r="T1590" s="30"/>
      <c r="V1590" s="77"/>
      <c r="W1590" s="65"/>
    </row>
    <row r="1591" spans="1:35">
      <c r="A1591" s="45"/>
      <c r="B1591" s="44"/>
      <c r="C1591" s="44"/>
      <c r="D1591" s="44"/>
      <c r="E1591" s="44"/>
      <c r="F1591" s="38"/>
      <c r="G1591" s="38"/>
      <c r="H1591" s="38"/>
      <c r="I1591" s="59"/>
      <c r="J1591" s="26"/>
      <c r="K1591" s="26"/>
      <c r="L1591" s="45"/>
      <c r="M1591" s="38"/>
      <c r="N1591" s="38"/>
      <c r="O1591" s="88"/>
      <c r="P1591" s="45"/>
      <c r="Q1591" s="72"/>
      <c r="S1591" s="30"/>
      <c r="T1591" s="30"/>
      <c r="V1591" s="77"/>
      <c r="W1591" s="65"/>
    </row>
    <row r="1592" spans="1:35">
      <c r="A1592" s="45"/>
      <c r="B1592" s="44"/>
      <c r="C1592" s="44"/>
      <c r="D1592" s="44"/>
      <c r="E1592" s="44"/>
      <c r="F1592" s="38"/>
      <c r="G1592" s="38"/>
      <c r="H1592" s="38"/>
      <c r="I1592" s="59"/>
      <c r="J1592" s="26"/>
      <c r="K1592" s="26"/>
      <c r="L1592" s="45"/>
      <c r="M1592" s="38"/>
      <c r="N1592" s="38"/>
      <c r="O1592" s="88"/>
      <c r="P1592" s="45"/>
      <c r="Q1592" s="72"/>
      <c r="S1592" s="30"/>
      <c r="T1592" s="30"/>
      <c r="V1592" s="77"/>
      <c r="W1592" s="65"/>
    </row>
    <row r="1593" spans="1:35">
      <c r="A1593" s="45"/>
      <c r="B1593" s="44"/>
      <c r="C1593" s="44"/>
      <c r="D1593" s="44"/>
      <c r="E1593" s="44"/>
      <c r="F1593" s="38"/>
      <c r="G1593" s="38"/>
      <c r="H1593" s="38"/>
      <c r="I1593" s="59"/>
      <c r="J1593" s="26"/>
      <c r="K1593" s="26"/>
      <c r="L1593" s="45"/>
      <c r="M1593" s="38"/>
      <c r="N1593" s="38"/>
      <c r="O1593" s="88"/>
      <c r="P1593" s="45"/>
      <c r="Q1593" s="72"/>
      <c r="S1593" s="30"/>
      <c r="T1593" s="30"/>
      <c r="V1593" s="77"/>
      <c r="W1593" s="65"/>
    </row>
    <row r="1594" spans="1:35">
      <c r="A1594" s="45"/>
      <c r="B1594" s="44"/>
      <c r="C1594" s="44"/>
      <c r="D1594" s="44"/>
      <c r="E1594" s="44"/>
      <c r="F1594" s="38"/>
      <c r="G1594" s="38"/>
      <c r="H1594" s="38"/>
      <c r="I1594" s="59"/>
      <c r="J1594" s="26"/>
      <c r="K1594" s="26"/>
      <c r="L1594" s="45"/>
      <c r="M1594" s="38"/>
      <c r="N1594" s="38"/>
      <c r="O1594" s="88"/>
      <c r="P1594" s="45"/>
      <c r="Q1594" s="72"/>
      <c r="S1594" s="30"/>
      <c r="T1594" s="30"/>
      <c r="V1594" s="77"/>
      <c r="W1594" s="65"/>
    </row>
    <row r="1595" spans="1:35">
      <c r="A1595" s="45"/>
      <c r="B1595" s="44"/>
      <c r="C1595" s="44"/>
      <c r="D1595" s="44"/>
      <c r="E1595" s="44"/>
      <c r="F1595" s="38"/>
      <c r="G1595" s="38"/>
      <c r="H1595" s="38"/>
      <c r="I1595" s="59"/>
      <c r="J1595" s="26"/>
      <c r="K1595" s="26"/>
      <c r="L1595" s="45"/>
      <c r="M1595" s="38"/>
      <c r="N1595" s="38"/>
      <c r="O1595" s="88"/>
      <c r="P1595" s="45"/>
      <c r="Q1595" s="72"/>
      <c r="S1595" s="30"/>
      <c r="T1595" s="30"/>
      <c r="V1595" s="77"/>
      <c r="W1595" s="65"/>
    </row>
    <row r="1596" spans="1:35">
      <c r="A1596" s="45"/>
      <c r="B1596" s="44"/>
      <c r="C1596" s="44"/>
      <c r="D1596" s="44"/>
      <c r="E1596" s="44"/>
      <c r="F1596" s="38"/>
      <c r="G1596" s="38"/>
      <c r="H1596" s="38"/>
      <c r="I1596" s="59"/>
      <c r="J1596" s="26"/>
      <c r="K1596" s="26"/>
      <c r="L1596" s="45"/>
      <c r="M1596" s="38"/>
      <c r="N1596" s="38"/>
      <c r="O1596" s="88"/>
      <c r="P1596" s="45"/>
      <c r="Q1596" s="72"/>
      <c r="S1596" s="30"/>
      <c r="T1596" s="30"/>
      <c r="V1596" s="77"/>
      <c r="W1596" s="65"/>
    </row>
    <row r="1597" spans="1:35">
      <c r="A1597" s="45"/>
      <c r="B1597" s="44"/>
      <c r="C1597" s="44"/>
      <c r="D1597" s="44"/>
      <c r="E1597" s="44"/>
      <c r="F1597" s="38"/>
      <c r="G1597" s="38"/>
      <c r="H1597" s="38"/>
      <c r="I1597" s="59"/>
      <c r="J1597" s="26"/>
      <c r="K1597" s="26"/>
      <c r="L1597" s="45"/>
      <c r="M1597" s="38"/>
      <c r="N1597" s="38"/>
      <c r="O1597" s="88"/>
      <c r="P1597" s="45"/>
      <c r="Q1597" s="72"/>
      <c r="S1597" s="30"/>
      <c r="T1597" s="30"/>
      <c r="V1597" s="77"/>
      <c r="W1597" s="65"/>
    </row>
    <row r="1598" spans="1:35">
      <c r="A1598" s="45"/>
      <c r="B1598" s="44"/>
      <c r="C1598" s="44"/>
      <c r="D1598" s="44"/>
      <c r="E1598" s="44"/>
      <c r="F1598" s="38"/>
      <c r="G1598" s="38"/>
      <c r="H1598" s="38"/>
      <c r="I1598" s="59"/>
      <c r="J1598" s="26"/>
      <c r="K1598" s="26"/>
      <c r="L1598" s="45"/>
      <c r="M1598" s="38"/>
      <c r="N1598" s="38"/>
      <c r="O1598" s="88"/>
      <c r="P1598" s="45"/>
      <c r="Q1598" s="72"/>
      <c r="S1598" s="30"/>
      <c r="T1598" s="30"/>
      <c r="V1598" s="77"/>
      <c r="W1598" s="65"/>
    </row>
    <row r="1599" spans="1:35">
      <c r="A1599" s="45"/>
      <c r="B1599" s="44"/>
      <c r="C1599" s="44"/>
      <c r="D1599" s="44"/>
      <c r="E1599" s="44"/>
      <c r="F1599" s="38"/>
      <c r="G1599" s="38"/>
      <c r="H1599" s="38"/>
      <c r="I1599" s="59"/>
      <c r="J1599" s="26"/>
      <c r="K1599" s="26"/>
      <c r="L1599" s="45"/>
      <c r="M1599" s="38"/>
      <c r="N1599" s="38"/>
      <c r="O1599" s="88"/>
      <c r="P1599" s="45"/>
      <c r="Q1599" s="72"/>
      <c r="S1599" s="30"/>
      <c r="T1599" s="30"/>
      <c r="V1599" s="77"/>
      <c r="W1599" s="65"/>
    </row>
    <row r="1600" spans="1:35">
      <c r="A1600" s="45"/>
      <c r="B1600" s="44"/>
      <c r="C1600" s="44"/>
      <c r="D1600" s="44"/>
      <c r="E1600" s="44"/>
      <c r="F1600" s="38"/>
      <c r="G1600" s="38"/>
      <c r="H1600" s="38"/>
      <c r="I1600" s="59"/>
      <c r="J1600" s="26"/>
      <c r="K1600" s="26"/>
      <c r="L1600" s="45"/>
      <c r="M1600" s="38"/>
      <c r="N1600" s="38"/>
      <c r="O1600" s="88"/>
      <c r="P1600" s="45"/>
      <c r="Q1600" s="72"/>
      <c r="S1600" s="30"/>
      <c r="T1600" s="30"/>
      <c r="V1600" s="77"/>
      <c r="W1600" s="65"/>
    </row>
    <row r="1601" spans="1:23">
      <c r="A1601" s="45"/>
      <c r="B1601" s="44"/>
      <c r="C1601" s="44"/>
      <c r="D1601" s="44"/>
      <c r="E1601" s="44"/>
      <c r="F1601" s="38"/>
      <c r="G1601" s="38"/>
      <c r="H1601" s="38"/>
      <c r="I1601" s="59"/>
      <c r="J1601" s="26"/>
      <c r="K1601" s="26"/>
      <c r="L1601" s="45"/>
      <c r="M1601" s="38"/>
      <c r="N1601" s="38"/>
      <c r="O1601" s="88"/>
      <c r="P1601" s="45"/>
      <c r="Q1601" s="72"/>
      <c r="S1601" s="30"/>
      <c r="T1601" s="30"/>
      <c r="V1601" s="77"/>
      <c r="W1601" s="65"/>
    </row>
    <row r="1602" spans="1:23">
      <c r="A1602" s="45"/>
      <c r="B1602" s="44"/>
      <c r="C1602" s="44"/>
      <c r="D1602" s="44"/>
      <c r="E1602" s="44"/>
      <c r="F1602" s="38"/>
      <c r="G1602" s="38"/>
      <c r="H1602" s="38"/>
      <c r="I1602" s="59"/>
      <c r="J1602" s="26"/>
      <c r="K1602" s="26"/>
      <c r="L1602" s="45"/>
      <c r="M1602" s="38"/>
      <c r="N1602" s="38"/>
      <c r="O1602" s="88"/>
      <c r="P1602" s="45"/>
      <c r="Q1602" s="72"/>
      <c r="S1602" s="30"/>
      <c r="T1602" s="30"/>
      <c r="V1602" s="77"/>
      <c r="W1602" s="65"/>
    </row>
    <row r="1603" spans="1:23">
      <c r="A1603" s="45"/>
      <c r="B1603" s="44"/>
      <c r="C1603" s="44"/>
      <c r="D1603" s="44"/>
      <c r="E1603" s="44"/>
      <c r="F1603" s="38"/>
      <c r="G1603" s="38"/>
      <c r="H1603" s="38"/>
      <c r="I1603" s="59"/>
      <c r="J1603" s="26"/>
      <c r="K1603" s="26"/>
      <c r="L1603" s="45"/>
      <c r="M1603" s="38"/>
      <c r="N1603" s="38"/>
      <c r="O1603" s="88"/>
      <c r="P1603" s="45"/>
      <c r="Q1603" s="72"/>
      <c r="S1603" s="30"/>
      <c r="T1603" s="30"/>
      <c r="V1603" s="77"/>
      <c r="W1603" s="65"/>
    </row>
    <row r="1604" spans="1:23">
      <c r="A1604" s="45"/>
      <c r="B1604" s="44"/>
      <c r="C1604" s="44"/>
      <c r="D1604" s="44"/>
      <c r="E1604" s="44"/>
      <c r="F1604" s="38"/>
      <c r="G1604" s="38"/>
      <c r="H1604" s="38"/>
      <c r="I1604" s="59"/>
      <c r="J1604" s="26"/>
      <c r="K1604" s="26"/>
      <c r="L1604" s="45"/>
      <c r="M1604" s="38"/>
      <c r="N1604" s="38"/>
      <c r="O1604" s="88"/>
      <c r="P1604" s="45"/>
      <c r="Q1604" s="72"/>
      <c r="S1604" s="30"/>
      <c r="T1604" s="30"/>
      <c r="V1604" s="77"/>
      <c r="W1604" s="65"/>
    </row>
    <row r="1605" spans="1:23">
      <c r="A1605" s="45"/>
      <c r="B1605" s="44"/>
      <c r="C1605" s="44"/>
      <c r="D1605" s="44"/>
      <c r="E1605" s="44"/>
      <c r="F1605" s="38"/>
      <c r="G1605" s="38"/>
      <c r="H1605" s="38"/>
      <c r="I1605" s="59"/>
      <c r="J1605" s="26"/>
      <c r="K1605" s="26"/>
      <c r="L1605" s="45"/>
      <c r="M1605" s="38"/>
      <c r="N1605" s="38"/>
      <c r="O1605" s="88"/>
      <c r="P1605" s="45"/>
      <c r="Q1605" s="72"/>
      <c r="S1605" s="30"/>
      <c r="T1605" s="30"/>
      <c r="V1605" s="77"/>
      <c r="W1605" s="65"/>
    </row>
    <row r="1606" spans="1:23">
      <c r="A1606" s="45"/>
      <c r="B1606" s="44"/>
      <c r="C1606" s="44"/>
      <c r="D1606" s="44"/>
      <c r="E1606" s="44"/>
      <c r="F1606" s="38"/>
      <c r="G1606" s="38"/>
      <c r="H1606" s="38"/>
      <c r="I1606" s="59"/>
      <c r="J1606" s="26"/>
      <c r="K1606" s="26"/>
      <c r="L1606" s="45"/>
      <c r="M1606" s="38"/>
      <c r="N1606" s="38"/>
      <c r="O1606" s="88"/>
      <c r="P1606" s="45"/>
      <c r="Q1606" s="72"/>
      <c r="S1606" s="30"/>
      <c r="T1606" s="30"/>
      <c r="V1606" s="77"/>
      <c r="W1606" s="65"/>
    </row>
    <row r="1607" spans="1:23">
      <c r="A1607" s="45"/>
      <c r="B1607" s="44"/>
      <c r="C1607" s="44"/>
      <c r="D1607" s="44"/>
      <c r="E1607" s="44"/>
      <c r="F1607" s="38"/>
      <c r="G1607" s="38"/>
      <c r="H1607" s="38"/>
      <c r="I1607" s="59"/>
      <c r="J1607" s="26"/>
      <c r="K1607" s="26"/>
      <c r="L1607" s="45"/>
      <c r="M1607" s="38"/>
      <c r="N1607" s="38"/>
      <c r="O1607" s="88"/>
      <c r="P1607" s="45"/>
      <c r="Q1607" s="72"/>
      <c r="S1607" s="30"/>
      <c r="T1607" s="30"/>
      <c r="V1607" s="77"/>
      <c r="W1607" s="65"/>
    </row>
    <row r="1608" spans="1:23">
      <c r="A1608" s="45"/>
      <c r="B1608" s="44"/>
      <c r="C1608" s="44"/>
      <c r="D1608" s="44"/>
      <c r="E1608" s="44"/>
      <c r="F1608" s="38"/>
      <c r="G1608" s="38"/>
      <c r="H1608" s="38"/>
      <c r="I1608" s="59"/>
      <c r="J1608" s="26"/>
      <c r="K1608" s="26"/>
      <c r="L1608" s="45"/>
      <c r="M1608" s="38"/>
      <c r="N1608" s="38"/>
      <c r="O1608" s="88"/>
      <c r="P1608" s="45"/>
      <c r="Q1608" s="72"/>
      <c r="S1608" s="30"/>
      <c r="T1608" s="30"/>
      <c r="V1608" s="77"/>
      <c r="W1608" s="65"/>
    </row>
    <row r="1609" spans="1:23">
      <c r="A1609" s="45"/>
      <c r="B1609" s="44"/>
      <c r="C1609" s="44"/>
      <c r="D1609" s="44"/>
      <c r="E1609" s="44"/>
      <c r="F1609" s="38"/>
      <c r="G1609" s="38"/>
      <c r="H1609" s="38"/>
      <c r="I1609" s="59"/>
      <c r="J1609" s="26"/>
      <c r="K1609" s="26"/>
      <c r="L1609" s="45"/>
      <c r="M1609" s="38"/>
      <c r="N1609" s="38"/>
      <c r="O1609" s="88"/>
      <c r="P1609" s="45"/>
      <c r="Q1609" s="72"/>
      <c r="S1609" s="30"/>
      <c r="T1609" s="30"/>
      <c r="V1609" s="77"/>
      <c r="W1609" s="65"/>
    </row>
    <row r="1610" spans="1:23">
      <c r="A1610" s="45"/>
      <c r="B1610" s="44"/>
      <c r="C1610" s="44"/>
      <c r="D1610" s="44"/>
      <c r="E1610" s="44"/>
      <c r="F1610" s="38"/>
      <c r="G1610" s="38"/>
      <c r="H1610" s="38"/>
      <c r="I1610" s="59"/>
      <c r="J1610" s="26"/>
      <c r="K1610" s="26"/>
      <c r="L1610" s="45"/>
      <c r="M1610" s="38"/>
      <c r="N1610" s="38"/>
      <c r="O1610" s="88"/>
      <c r="P1610" s="45"/>
      <c r="Q1610" s="72"/>
      <c r="S1610" s="30"/>
      <c r="T1610" s="30"/>
      <c r="V1610" s="77"/>
      <c r="W1610" s="65"/>
    </row>
    <row r="1611" spans="1:23">
      <c r="A1611" s="45"/>
      <c r="B1611" s="44"/>
      <c r="C1611" s="44"/>
      <c r="D1611" s="44"/>
      <c r="E1611" s="44"/>
      <c r="F1611" s="38"/>
      <c r="G1611" s="38"/>
      <c r="H1611" s="38"/>
      <c r="I1611" s="59"/>
      <c r="J1611" s="26"/>
      <c r="K1611" s="26"/>
      <c r="L1611" s="45"/>
      <c r="M1611" s="38"/>
      <c r="N1611" s="38"/>
      <c r="O1611" s="88"/>
      <c r="P1611" s="45"/>
      <c r="Q1611" s="72"/>
      <c r="S1611" s="30"/>
      <c r="T1611" s="30"/>
      <c r="V1611" s="77"/>
      <c r="W1611" s="65"/>
    </row>
    <row r="1612" spans="1:23">
      <c r="A1612" s="45"/>
      <c r="B1612" s="44"/>
      <c r="C1612" s="44"/>
      <c r="D1612" s="44"/>
      <c r="E1612" s="44"/>
      <c r="F1612" s="38"/>
      <c r="G1612" s="38"/>
      <c r="H1612" s="38"/>
      <c r="I1612" s="59"/>
      <c r="J1612" s="26"/>
      <c r="K1612" s="26"/>
      <c r="L1612" s="45"/>
      <c r="M1612" s="38"/>
      <c r="N1612" s="38"/>
      <c r="O1612" s="88"/>
      <c r="P1612" s="45"/>
      <c r="Q1612" s="72"/>
      <c r="S1612" s="30"/>
      <c r="T1612" s="30"/>
      <c r="V1612" s="77"/>
      <c r="W1612" s="65"/>
    </row>
    <row r="1613" spans="1:23">
      <c r="A1613" s="45"/>
      <c r="B1613" s="44"/>
      <c r="C1613" s="44"/>
      <c r="D1613" s="44"/>
      <c r="E1613" s="44"/>
      <c r="F1613" s="38"/>
      <c r="G1613" s="38"/>
      <c r="H1613" s="38"/>
      <c r="I1613" s="59"/>
      <c r="J1613" s="26"/>
      <c r="K1613" s="26"/>
      <c r="L1613" s="45"/>
      <c r="M1613" s="38"/>
      <c r="N1613" s="38"/>
      <c r="O1613" s="88"/>
      <c r="P1613" s="45"/>
      <c r="Q1613" s="72"/>
      <c r="S1613" s="30"/>
      <c r="T1613" s="30"/>
      <c r="V1613" s="77"/>
      <c r="W1613" s="65"/>
    </row>
    <row r="1614" spans="1:23">
      <c r="A1614" s="45"/>
      <c r="B1614" s="44"/>
      <c r="C1614" s="44"/>
      <c r="D1614" s="44"/>
      <c r="E1614" s="44"/>
      <c r="F1614" s="38"/>
      <c r="G1614" s="38"/>
      <c r="H1614" s="38"/>
      <c r="I1614" s="59"/>
      <c r="J1614" s="26"/>
      <c r="K1614" s="26"/>
      <c r="L1614" s="45"/>
      <c r="M1614" s="38"/>
      <c r="N1614" s="38"/>
      <c r="O1614" s="88"/>
      <c r="P1614" s="45"/>
      <c r="Q1614" s="72"/>
      <c r="S1614" s="30"/>
      <c r="T1614" s="30"/>
      <c r="V1614" s="77"/>
      <c r="W1614" s="65"/>
    </row>
    <row r="1615" spans="1:23">
      <c r="A1615" s="45"/>
      <c r="B1615" s="44"/>
      <c r="C1615" s="44"/>
      <c r="D1615" s="44"/>
      <c r="E1615" s="44"/>
      <c r="F1615" s="38"/>
      <c r="G1615" s="38"/>
      <c r="H1615" s="38"/>
      <c r="I1615" s="59"/>
      <c r="J1615" s="26"/>
      <c r="K1615" s="26"/>
      <c r="L1615" s="45"/>
      <c r="M1615" s="38"/>
      <c r="N1615" s="38"/>
      <c r="O1615" s="88"/>
      <c r="P1615" s="45"/>
      <c r="Q1615" s="72"/>
      <c r="S1615" s="30"/>
      <c r="T1615" s="30"/>
      <c r="V1615" s="77"/>
      <c r="W1615" s="65"/>
    </row>
    <row r="1616" spans="1:23">
      <c r="A1616" s="45"/>
      <c r="B1616" s="44"/>
      <c r="C1616" s="44"/>
      <c r="D1616" s="44"/>
      <c r="E1616" s="44"/>
      <c r="F1616" s="38"/>
      <c r="G1616" s="38"/>
      <c r="H1616" s="38"/>
      <c r="I1616" s="59"/>
      <c r="J1616" s="26"/>
      <c r="K1616" s="26"/>
      <c r="L1616" s="45"/>
      <c r="M1616" s="38"/>
      <c r="N1616" s="38"/>
      <c r="O1616" s="88"/>
      <c r="P1616" s="45"/>
      <c r="Q1616" s="72"/>
      <c r="S1616" s="30"/>
      <c r="T1616" s="30"/>
      <c r="V1616" s="77"/>
      <c r="W1616" s="65"/>
    </row>
    <row r="1617" spans="1:23">
      <c r="A1617" s="45"/>
      <c r="B1617" s="44"/>
      <c r="C1617" s="44"/>
      <c r="D1617" s="44"/>
      <c r="E1617" s="44"/>
      <c r="F1617" s="38"/>
      <c r="G1617" s="38"/>
      <c r="H1617" s="38"/>
      <c r="I1617" s="59"/>
      <c r="J1617" s="26"/>
      <c r="K1617" s="26"/>
      <c r="L1617" s="45"/>
      <c r="M1617" s="38"/>
      <c r="N1617" s="38"/>
      <c r="O1617" s="88"/>
      <c r="P1617" s="45"/>
      <c r="Q1617" s="72"/>
      <c r="S1617" s="30"/>
      <c r="T1617" s="30"/>
      <c r="V1617" s="77"/>
      <c r="W1617" s="65"/>
    </row>
    <row r="1618" spans="1:23">
      <c r="A1618" s="45"/>
      <c r="B1618" s="44"/>
      <c r="C1618" s="44"/>
      <c r="D1618" s="44"/>
      <c r="E1618" s="44"/>
      <c r="F1618" s="38"/>
      <c r="G1618" s="38"/>
      <c r="H1618" s="38"/>
      <c r="I1618" s="59"/>
      <c r="J1618" s="26"/>
      <c r="K1618" s="26"/>
      <c r="L1618" s="45"/>
      <c r="M1618" s="38"/>
      <c r="N1618" s="38"/>
      <c r="O1618" s="88"/>
      <c r="P1618" s="45"/>
      <c r="Q1618" s="72"/>
      <c r="S1618" s="30"/>
      <c r="T1618" s="30"/>
      <c r="V1618" s="77"/>
      <c r="W1618" s="65"/>
    </row>
    <row r="1619" spans="1:23">
      <c r="A1619" s="45"/>
      <c r="B1619" s="44"/>
      <c r="C1619" s="44"/>
      <c r="D1619" s="44"/>
      <c r="E1619" s="44"/>
      <c r="F1619" s="38"/>
      <c r="G1619" s="38"/>
      <c r="H1619" s="38"/>
      <c r="I1619" s="59"/>
      <c r="J1619" s="26"/>
      <c r="K1619" s="26"/>
      <c r="L1619" s="45"/>
      <c r="M1619" s="38"/>
      <c r="N1619" s="38"/>
      <c r="O1619" s="88"/>
      <c r="P1619" s="45"/>
      <c r="Q1619" s="72"/>
      <c r="S1619" s="30"/>
      <c r="T1619" s="30"/>
      <c r="V1619" s="77"/>
      <c r="W1619" s="65"/>
    </row>
    <row r="1620" spans="1:23">
      <c r="A1620" s="45"/>
      <c r="B1620" s="44"/>
      <c r="C1620" s="44"/>
      <c r="D1620" s="44"/>
      <c r="E1620" s="44"/>
      <c r="F1620" s="38"/>
      <c r="G1620" s="38"/>
      <c r="H1620" s="38"/>
      <c r="I1620" s="59"/>
      <c r="J1620" s="26"/>
      <c r="K1620" s="26"/>
      <c r="L1620" s="45"/>
      <c r="M1620" s="38"/>
      <c r="N1620" s="38"/>
      <c r="O1620" s="88"/>
      <c r="P1620" s="45"/>
      <c r="Q1620" s="72"/>
      <c r="S1620" s="30"/>
      <c r="T1620" s="30"/>
      <c r="V1620" s="77"/>
      <c r="W1620" s="65"/>
    </row>
    <row r="1621" spans="1:23">
      <c r="A1621" s="45"/>
      <c r="B1621" s="44"/>
      <c r="C1621" s="44"/>
      <c r="D1621" s="44"/>
      <c r="E1621" s="44"/>
      <c r="F1621" s="38"/>
      <c r="G1621" s="38"/>
      <c r="H1621" s="38"/>
      <c r="I1621" s="59"/>
      <c r="J1621" s="26"/>
      <c r="K1621" s="26"/>
      <c r="L1621" s="45"/>
      <c r="M1621" s="38"/>
      <c r="N1621" s="38"/>
      <c r="O1621" s="88"/>
      <c r="P1621" s="45"/>
      <c r="Q1621" s="72"/>
      <c r="S1621" s="30"/>
      <c r="T1621" s="30"/>
      <c r="V1621" s="77"/>
      <c r="W1621" s="65"/>
    </row>
    <row r="1622" spans="1:23">
      <c r="A1622" s="45"/>
      <c r="B1622" s="44"/>
      <c r="C1622" s="44"/>
      <c r="D1622" s="44"/>
      <c r="E1622" s="44"/>
      <c r="F1622" s="38"/>
      <c r="G1622" s="38"/>
      <c r="H1622" s="38"/>
      <c r="I1622" s="59"/>
      <c r="J1622" s="26"/>
      <c r="K1622" s="26"/>
      <c r="L1622" s="45"/>
      <c r="M1622" s="38"/>
      <c r="N1622" s="38"/>
      <c r="O1622" s="88"/>
      <c r="P1622" s="45"/>
      <c r="Q1622" s="72"/>
      <c r="S1622" s="30"/>
      <c r="T1622" s="30"/>
      <c r="V1622" s="77"/>
      <c r="W1622" s="65"/>
    </row>
    <row r="1623" spans="1:23">
      <c r="A1623" s="45"/>
      <c r="B1623" s="44"/>
      <c r="C1623" s="44"/>
      <c r="D1623" s="44"/>
      <c r="E1623" s="44"/>
      <c r="F1623" s="38"/>
      <c r="G1623" s="38"/>
      <c r="H1623" s="38"/>
      <c r="I1623" s="59"/>
      <c r="J1623" s="26"/>
      <c r="K1623" s="26"/>
      <c r="L1623" s="45"/>
      <c r="M1623" s="38"/>
      <c r="N1623" s="38"/>
      <c r="O1623" s="88"/>
      <c r="P1623" s="45"/>
      <c r="Q1623" s="72"/>
      <c r="S1623" s="30"/>
      <c r="T1623" s="30"/>
      <c r="V1623" s="77"/>
      <c r="W1623" s="65"/>
    </row>
    <row r="1624" spans="1:23">
      <c r="A1624" s="45"/>
      <c r="B1624" s="44"/>
      <c r="C1624" s="44"/>
      <c r="D1624" s="44"/>
      <c r="E1624" s="44"/>
      <c r="F1624" s="38"/>
      <c r="G1624" s="38"/>
      <c r="H1624" s="38"/>
      <c r="I1624" s="59"/>
      <c r="J1624" s="26"/>
      <c r="K1624" s="26"/>
      <c r="L1624" s="45"/>
      <c r="M1624" s="38"/>
      <c r="N1624" s="38"/>
      <c r="O1624" s="88"/>
      <c r="P1624" s="45"/>
      <c r="Q1624" s="72"/>
      <c r="S1624" s="30"/>
      <c r="T1624" s="30"/>
      <c r="V1624" s="77"/>
      <c r="W1624" s="65"/>
    </row>
    <row r="1625" spans="1:23">
      <c r="A1625" s="45"/>
      <c r="B1625" s="44"/>
      <c r="C1625" s="44"/>
      <c r="D1625" s="44"/>
      <c r="E1625" s="44"/>
      <c r="F1625" s="38"/>
      <c r="G1625" s="38"/>
      <c r="H1625" s="38"/>
      <c r="I1625" s="59"/>
      <c r="J1625" s="26"/>
      <c r="K1625" s="26"/>
      <c r="L1625" s="45"/>
      <c r="M1625" s="38"/>
      <c r="N1625" s="38"/>
      <c r="O1625" s="88"/>
      <c r="P1625" s="45"/>
      <c r="Q1625" s="72"/>
      <c r="S1625" s="30"/>
      <c r="T1625" s="30"/>
      <c r="V1625" s="77"/>
      <c r="W1625" s="65"/>
    </row>
    <row r="1626" spans="1:23">
      <c r="A1626" s="45"/>
      <c r="B1626" s="44"/>
      <c r="C1626" s="44"/>
      <c r="D1626" s="44"/>
      <c r="E1626" s="44"/>
      <c r="F1626" s="38"/>
      <c r="G1626" s="38"/>
      <c r="H1626" s="38"/>
      <c r="I1626" s="59"/>
      <c r="J1626" s="26"/>
      <c r="K1626" s="26"/>
      <c r="L1626" s="45"/>
      <c r="M1626" s="38"/>
      <c r="N1626" s="38"/>
      <c r="O1626" s="88"/>
      <c r="P1626" s="45"/>
      <c r="Q1626" s="72"/>
      <c r="S1626" s="30"/>
      <c r="T1626" s="30"/>
      <c r="V1626" s="77"/>
      <c r="W1626" s="65"/>
    </row>
    <row r="1627" spans="1:23">
      <c r="A1627" s="45"/>
      <c r="B1627" s="44"/>
      <c r="C1627" s="44"/>
      <c r="D1627" s="44"/>
      <c r="E1627" s="44"/>
      <c r="F1627" s="38"/>
      <c r="G1627" s="38"/>
      <c r="H1627" s="38"/>
      <c r="I1627" s="59"/>
      <c r="J1627" s="26"/>
      <c r="K1627" s="26"/>
      <c r="L1627" s="45"/>
      <c r="M1627" s="38"/>
      <c r="N1627" s="38"/>
      <c r="O1627" s="88"/>
      <c r="P1627" s="45"/>
      <c r="Q1627" s="72"/>
      <c r="S1627" s="30"/>
      <c r="T1627" s="30"/>
      <c r="V1627" s="77"/>
      <c r="W1627" s="65"/>
    </row>
    <row r="1628" spans="1:23">
      <c r="A1628" s="45"/>
      <c r="B1628" s="44"/>
      <c r="C1628" s="44"/>
      <c r="D1628" s="44"/>
      <c r="E1628" s="44"/>
      <c r="F1628" s="38"/>
      <c r="G1628" s="38"/>
      <c r="H1628" s="38"/>
      <c r="I1628" s="59"/>
      <c r="J1628" s="26"/>
      <c r="K1628" s="26"/>
      <c r="L1628" s="45"/>
      <c r="M1628" s="38"/>
      <c r="N1628" s="38"/>
      <c r="O1628" s="88"/>
      <c r="P1628" s="45"/>
      <c r="Q1628" s="72"/>
      <c r="S1628" s="30"/>
      <c r="T1628" s="30"/>
      <c r="V1628" s="77"/>
      <c r="W1628" s="65"/>
    </row>
    <row r="1629" spans="1:23">
      <c r="A1629" s="45"/>
      <c r="B1629" s="44"/>
      <c r="C1629" s="44"/>
      <c r="D1629" s="44"/>
      <c r="E1629" s="44"/>
      <c r="F1629" s="38"/>
      <c r="G1629" s="38"/>
      <c r="H1629" s="38"/>
      <c r="I1629" s="59"/>
      <c r="J1629" s="26"/>
      <c r="K1629" s="26"/>
      <c r="L1629" s="45"/>
      <c r="M1629" s="38"/>
      <c r="N1629" s="38"/>
      <c r="O1629" s="88"/>
      <c r="P1629" s="45"/>
      <c r="Q1629" s="72"/>
      <c r="S1629" s="30"/>
      <c r="T1629" s="30"/>
      <c r="V1629" s="77"/>
      <c r="W1629" s="65"/>
    </row>
    <row r="1630" spans="1:23">
      <c r="A1630" s="45"/>
      <c r="B1630" s="44"/>
      <c r="C1630" s="44"/>
      <c r="D1630" s="44"/>
      <c r="E1630" s="44"/>
      <c r="F1630" s="38"/>
      <c r="G1630" s="38"/>
      <c r="H1630" s="38"/>
      <c r="I1630" s="59"/>
      <c r="J1630" s="26"/>
      <c r="K1630" s="26"/>
      <c r="L1630" s="45"/>
      <c r="M1630" s="38"/>
      <c r="N1630" s="38"/>
      <c r="O1630" s="88"/>
      <c r="P1630" s="45"/>
      <c r="Q1630" s="72"/>
      <c r="S1630" s="30"/>
      <c r="T1630" s="30"/>
      <c r="V1630" s="77"/>
      <c r="W1630" s="65"/>
    </row>
    <row r="1631" spans="1:23">
      <c r="A1631" s="45"/>
      <c r="B1631" s="44"/>
      <c r="C1631" s="44"/>
      <c r="D1631" s="44"/>
      <c r="E1631" s="44"/>
      <c r="F1631" s="38"/>
      <c r="G1631" s="38"/>
      <c r="H1631" s="38"/>
      <c r="I1631" s="59"/>
      <c r="J1631" s="26"/>
      <c r="K1631" s="26"/>
      <c r="L1631" s="45"/>
      <c r="M1631" s="38"/>
      <c r="N1631" s="38"/>
      <c r="O1631" s="88"/>
      <c r="P1631" s="45"/>
      <c r="Q1631" s="72"/>
      <c r="S1631" s="30"/>
      <c r="T1631" s="30"/>
      <c r="V1631" s="77"/>
      <c r="W1631" s="65"/>
    </row>
    <row r="1632" spans="1:23">
      <c r="A1632" s="45"/>
      <c r="B1632" s="44"/>
      <c r="C1632" s="44"/>
      <c r="D1632" s="44"/>
      <c r="E1632" s="44"/>
      <c r="F1632" s="38"/>
      <c r="G1632" s="38"/>
      <c r="H1632" s="38"/>
      <c r="I1632" s="59"/>
      <c r="J1632" s="26"/>
      <c r="K1632" s="26"/>
      <c r="L1632" s="45"/>
      <c r="M1632" s="38"/>
      <c r="N1632" s="38"/>
      <c r="O1632" s="88"/>
      <c r="P1632" s="45"/>
      <c r="Q1632" s="72"/>
      <c r="S1632" s="30"/>
      <c r="T1632" s="30"/>
      <c r="V1632" s="77"/>
      <c r="W1632" s="65"/>
    </row>
    <row r="1633" spans="1:23">
      <c r="A1633" s="45"/>
      <c r="B1633" s="44"/>
      <c r="C1633" s="44"/>
      <c r="D1633" s="44"/>
      <c r="E1633" s="44"/>
      <c r="F1633" s="38"/>
      <c r="G1633" s="38"/>
      <c r="H1633" s="38"/>
      <c r="I1633" s="59"/>
      <c r="J1633" s="26"/>
      <c r="K1633" s="26"/>
      <c r="L1633" s="45"/>
      <c r="M1633" s="38"/>
      <c r="N1633" s="38"/>
      <c r="O1633" s="88"/>
      <c r="P1633" s="45"/>
      <c r="Q1633" s="72"/>
      <c r="S1633" s="30"/>
      <c r="T1633" s="30"/>
      <c r="V1633" s="77"/>
      <c r="W1633" s="65"/>
    </row>
    <row r="1634" spans="1:23">
      <c r="A1634" s="45"/>
      <c r="B1634" s="44"/>
      <c r="C1634" s="44"/>
      <c r="D1634" s="44"/>
      <c r="E1634" s="44"/>
      <c r="F1634" s="38"/>
      <c r="G1634" s="38"/>
      <c r="H1634" s="38"/>
      <c r="I1634" s="59"/>
      <c r="J1634" s="26"/>
      <c r="K1634" s="26"/>
      <c r="L1634" s="45"/>
      <c r="M1634" s="38"/>
      <c r="N1634" s="38"/>
      <c r="O1634" s="88"/>
      <c r="P1634" s="45"/>
      <c r="Q1634" s="72"/>
      <c r="S1634" s="30"/>
      <c r="T1634" s="30"/>
      <c r="V1634" s="77"/>
      <c r="W1634" s="65"/>
    </row>
    <row r="1635" spans="1:23">
      <c r="A1635" s="45"/>
      <c r="B1635" s="44"/>
      <c r="C1635" s="44"/>
      <c r="D1635" s="44"/>
      <c r="E1635" s="44"/>
      <c r="F1635" s="38"/>
      <c r="G1635" s="38"/>
      <c r="H1635" s="38"/>
      <c r="I1635" s="59"/>
      <c r="J1635" s="26"/>
      <c r="K1635" s="26"/>
      <c r="L1635" s="45"/>
      <c r="M1635" s="38"/>
      <c r="N1635" s="38"/>
      <c r="O1635" s="88"/>
      <c r="P1635" s="45"/>
      <c r="Q1635" s="72"/>
      <c r="S1635" s="30"/>
      <c r="T1635" s="30"/>
      <c r="V1635" s="77"/>
      <c r="W1635" s="65"/>
    </row>
    <row r="1636" spans="1:23">
      <c r="A1636" s="45"/>
      <c r="B1636" s="44"/>
      <c r="C1636" s="44"/>
      <c r="D1636" s="44"/>
      <c r="E1636" s="44"/>
      <c r="F1636" s="38"/>
      <c r="G1636" s="38"/>
      <c r="H1636" s="38"/>
      <c r="I1636" s="59"/>
      <c r="J1636" s="26"/>
      <c r="K1636" s="26"/>
      <c r="L1636" s="45"/>
      <c r="M1636" s="38"/>
      <c r="N1636" s="38"/>
      <c r="O1636" s="88"/>
      <c r="P1636" s="45"/>
      <c r="Q1636" s="72"/>
      <c r="S1636" s="30"/>
      <c r="T1636" s="30"/>
      <c r="V1636" s="77"/>
      <c r="W1636" s="65"/>
    </row>
    <row r="1637" spans="1:23">
      <c r="A1637" s="45"/>
      <c r="B1637" s="44"/>
      <c r="C1637" s="44"/>
      <c r="D1637" s="44"/>
      <c r="E1637" s="44"/>
      <c r="F1637" s="38"/>
      <c r="G1637" s="38"/>
      <c r="H1637" s="38"/>
      <c r="I1637" s="59"/>
      <c r="J1637" s="26"/>
      <c r="K1637" s="26"/>
      <c r="L1637" s="45"/>
      <c r="M1637" s="38"/>
      <c r="N1637" s="38"/>
      <c r="O1637" s="88"/>
      <c r="P1637" s="45"/>
      <c r="Q1637" s="72"/>
      <c r="S1637" s="30"/>
      <c r="T1637" s="30"/>
      <c r="V1637" s="77"/>
      <c r="W1637" s="65"/>
    </row>
    <row r="1638" spans="1:23">
      <c r="A1638" s="45"/>
      <c r="B1638" s="44"/>
      <c r="C1638" s="44"/>
      <c r="D1638" s="44"/>
      <c r="E1638" s="44"/>
      <c r="F1638" s="38"/>
      <c r="G1638" s="38"/>
      <c r="H1638" s="38"/>
      <c r="I1638" s="59"/>
      <c r="J1638" s="26"/>
      <c r="K1638" s="26"/>
      <c r="L1638" s="45"/>
      <c r="M1638" s="38"/>
      <c r="N1638" s="38"/>
      <c r="O1638" s="88"/>
      <c r="P1638" s="45"/>
      <c r="Q1638" s="72"/>
      <c r="S1638" s="30"/>
      <c r="T1638" s="30"/>
      <c r="V1638" s="77"/>
      <c r="W1638" s="65"/>
    </row>
    <row r="1639" spans="1:23">
      <c r="A1639" s="45"/>
      <c r="B1639" s="44"/>
      <c r="C1639" s="44"/>
      <c r="D1639" s="44"/>
      <c r="E1639" s="44"/>
      <c r="F1639" s="38"/>
      <c r="G1639" s="38"/>
      <c r="H1639" s="38"/>
      <c r="I1639" s="59"/>
      <c r="J1639" s="26"/>
      <c r="K1639" s="26"/>
      <c r="L1639" s="45"/>
      <c r="M1639" s="38"/>
      <c r="N1639" s="38"/>
      <c r="O1639" s="88"/>
      <c r="P1639" s="45"/>
      <c r="Q1639" s="72"/>
      <c r="S1639" s="30"/>
      <c r="T1639" s="30"/>
      <c r="V1639" s="77"/>
      <c r="W1639" s="65"/>
    </row>
    <row r="1640" spans="1:23">
      <c r="A1640" s="45"/>
      <c r="B1640" s="44"/>
      <c r="C1640" s="44"/>
      <c r="D1640" s="44"/>
      <c r="E1640" s="44"/>
      <c r="F1640" s="38"/>
      <c r="G1640" s="38"/>
      <c r="H1640" s="38"/>
      <c r="I1640" s="59"/>
      <c r="J1640" s="26"/>
      <c r="K1640" s="26"/>
      <c r="L1640" s="45"/>
      <c r="M1640" s="38"/>
      <c r="N1640" s="38"/>
      <c r="O1640" s="88"/>
      <c r="P1640" s="45"/>
      <c r="Q1640" s="72"/>
      <c r="S1640" s="30"/>
      <c r="T1640" s="30"/>
      <c r="V1640" s="77"/>
      <c r="W1640" s="65"/>
    </row>
    <row r="1641" spans="1:23">
      <c r="A1641" s="45"/>
      <c r="B1641" s="44"/>
      <c r="C1641" s="44"/>
      <c r="D1641" s="44"/>
      <c r="E1641" s="44"/>
      <c r="F1641" s="38"/>
      <c r="G1641" s="38"/>
      <c r="H1641" s="38"/>
      <c r="I1641" s="59"/>
      <c r="J1641" s="26"/>
      <c r="K1641" s="26"/>
      <c r="L1641" s="45"/>
      <c r="M1641" s="38"/>
      <c r="N1641" s="38"/>
      <c r="O1641" s="88"/>
      <c r="P1641" s="45"/>
      <c r="Q1641" s="72"/>
      <c r="S1641" s="30"/>
      <c r="T1641" s="30"/>
      <c r="V1641" s="77"/>
      <c r="W1641" s="65"/>
    </row>
    <row r="1642" spans="1:23">
      <c r="A1642" s="45"/>
      <c r="B1642" s="44"/>
      <c r="C1642" s="44"/>
      <c r="D1642" s="44"/>
      <c r="E1642" s="44"/>
      <c r="F1642" s="38"/>
      <c r="G1642" s="38"/>
      <c r="H1642" s="38"/>
      <c r="I1642" s="59"/>
      <c r="J1642" s="26"/>
      <c r="K1642" s="26"/>
      <c r="L1642" s="45"/>
      <c r="M1642" s="38"/>
      <c r="N1642" s="38"/>
      <c r="O1642" s="88"/>
      <c r="P1642" s="45"/>
      <c r="Q1642" s="72"/>
      <c r="S1642" s="30"/>
      <c r="T1642" s="30"/>
      <c r="V1642" s="77"/>
      <c r="W1642" s="65"/>
    </row>
    <row r="1643" spans="1:23">
      <c r="A1643" s="45"/>
      <c r="B1643" s="44"/>
      <c r="C1643" s="44"/>
      <c r="D1643" s="44"/>
      <c r="E1643" s="44"/>
      <c r="F1643" s="38"/>
      <c r="G1643" s="38"/>
      <c r="H1643" s="38"/>
      <c r="I1643" s="59"/>
      <c r="J1643" s="26"/>
      <c r="K1643" s="26"/>
      <c r="L1643" s="45"/>
      <c r="M1643" s="38"/>
      <c r="N1643" s="38"/>
      <c r="O1643" s="88"/>
      <c r="P1643" s="45"/>
      <c r="Q1643" s="72"/>
      <c r="S1643" s="30"/>
      <c r="T1643" s="30"/>
      <c r="V1643" s="77"/>
      <c r="W1643" s="65"/>
    </row>
    <row r="1644" spans="1:23">
      <c r="A1644" s="45"/>
      <c r="B1644" s="44"/>
      <c r="C1644" s="44"/>
      <c r="D1644" s="44"/>
      <c r="E1644" s="44"/>
      <c r="F1644" s="38"/>
      <c r="G1644" s="38"/>
      <c r="H1644" s="38"/>
      <c r="I1644" s="59"/>
      <c r="J1644" s="26"/>
      <c r="K1644" s="26"/>
      <c r="L1644" s="45"/>
      <c r="M1644" s="38"/>
      <c r="N1644" s="38"/>
      <c r="O1644" s="88"/>
      <c r="P1644" s="45"/>
      <c r="Q1644" s="72"/>
      <c r="S1644" s="30"/>
      <c r="T1644" s="30"/>
      <c r="V1644" s="77"/>
      <c r="W1644" s="65"/>
    </row>
    <row r="1645" spans="1:23">
      <c r="A1645" s="45"/>
      <c r="B1645" s="44"/>
      <c r="C1645" s="44"/>
      <c r="D1645" s="44"/>
      <c r="E1645" s="44"/>
      <c r="F1645" s="38"/>
      <c r="G1645" s="38"/>
      <c r="H1645" s="38"/>
      <c r="I1645" s="59"/>
      <c r="J1645" s="26"/>
      <c r="K1645" s="26"/>
      <c r="L1645" s="45"/>
      <c r="M1645" s="38"/>
      <c r="N1645" s="38"/>
      <c r="O1645" s="88"/>
      <c r="P1645" s="45"/>
      <c r="Q1645" s="72"/>
      <c r="S1645" s="30"/>
      <c r="T1645" s="30"/>
      <c r="V1645" s="77"/>
      <c r="W1645" s="65"/>
    </row>
    <row r="1646" spans="1:23">
      <c r="A1646" s="45"/>
      <c r="B1646" s="44"/>
      <c r="C1646" s="44"/>
      <c r="D1646" s="44"/>
      <c r="E1646" s="44"/>
      <c r="F1646" s="38"/>
      <c r="G1646" s="38"/>
      <c r="H1646" s="38"/>
      <c r="I1646" s="59"/>
      <c r="J1646" s="26"/>
      <c r="K1646" s="26"/>
      <c r="L1646" s="45"/>
      <c r="M1646" s="38"/>
      <c r="N1646" s="38"/>
      <c r="O1646" s="88"/>
      <c r="P1646" s="45"/>
      <c r="Q1646" s="72"/>
      <c r="S1646" s="30"/>
      <c r="T1646" s="30"/>
      <c r="V1646" s="77"/>
      <c r="W1646" s="65"/>
    </row>
    <row r="1647" spans="1:23">
      <c r="A1647" s="45"/>
      <c r="B1647" s="44"/>
      <c r="C1647" s="44"/>
      <c r="D1647" s="44"/>
      <c r="E1647" s="44"/>
      <c r="F1647" s="38"/>
      <c r="G1647" s="38"/>
      <c r="H1647" s="38"/>
      <c r="I1647" s="59"/>
      <c r="J1647" s="26"/>
      <c r="K1647" s="26"/>
      <c r="L1647" s="45"/>
      <c r="M1647" s="38"/>
      <c r="N1647" s="38"/>
      <c r="O1647" s="88"/>
      <c r="P1647" s="45"/>
      <c r="Q1647" s="72"/>
      <c r="S1647" s="30"/>
      <c r="T1647" s="30"/>
      <c r="V1647" s="77"/>
      <c r="W1647" s="65"/>
    </row>
    <row r="1648" spans="1:23">
      <c r="A1648" s="45"/>
      <c r="B1648" s="44"/>
      <c r="C1648" s="44"/>
      <c r="D1648" s="44"/>
      <c r="E1648" s="44"/>
      <c r="F1648" s="38"/>
      <c r="G1648" s="38"/>
      <c r="H1648" s="38"/>
      <c r="I1648" s="59"/>
      <c r="J1648" s="26"/>
      <c r="K1648" s="26"/>
      <c r="L1648" s="45"/>
      <c r="M1648" s="38"/>
      <c r="N1648" s="38"/>
      <c r="O1648" s="88"/>
      <c r="P1648" s="45"/>
      <c r="Q1648" s="72"/>
      <c r="S1648" s="30"/>
      <c r="T1648" s="30"/>
      <c r="V1648" s="77"/>
      <c r="W1648" s="65"/>
    </row>
    <row r="1649" spans="1:23">
      <c r="A1649" s="45"/>
      <c r="B1649" s="44"/>
      <c r="C1649" s="44"/>
      <c r="D1649" s="44"/>
      <c r="E1649" s="44"/>
      <c r="F1649" s="38"/>
      <c r="G1649" s="38"/>
      <c r="H1649" s="38"/>
      <c r="I1649" s="59"/>
      <c r="J1649" s="26"/>
      <c r="K1649" s="26"/>
      <c r="L1649" s="45"/>
      <c r="M1649" s="38"/>
      <c r="N1649" s="38"/>
      <c r="O1649" s="88"/>
      <c r="P1649" s="45"/>
      <c r="Q1649" s="72"/>
      <c r="S1649" s="30"/>
      <c r="T1649" s="30"/>
      <c r="V1649" s="77"/>
      <c r="W1649" s="65"/>
    </row>
    <row r="1650" spans="1:23">
      <c r="A1650" s="45"/>
      <c r="B1650" s="44"/>
      <c r="C1650" s="44"/>
      <c r="D1650" s="44"/>
      <c r="E1650" s="44"/>
      <c r="F1650" s="38"/>
      <c r="G1650" s="38"/>
      <c r="H1650" s="38"/>
      <c r="I1650" s="59"/>
      <c r="J1650" s="26"/>
      <c r="K1650" s="26"/>
      <c r="L1650" s="45"/>
      <c r="M1650" s="38"/>
      <c r="N1650" s="38"/>
      <c r="O1650" s="88"/>
      <c r="P1650" s="45"/>
      <c r="Q1650" s="72"/>
      <c r="S1650" s="30"/>
      <c r="T1650" s="30"/>
      <c r="V1650" s="77"/>
      <c r="W1650" s="65"/>
    </row>
    <row r="1651" spans="1:23">
      <c r="A1651" s="45"/>
      <c r="B1651" s="44"/>
      <c r="C1651" s="44"/>
      <c r="D1651" s="44"/>
      <c r="E1651" s="44"/>
      <c r="F1651" s="38"/>
      <c r="G1651" s="38"/>
      <c r="H1651" s="38"/>
      <c r="I1651" s="59"/>
      <c r="J1651" s="26"/>
      <c r="K1651" s="26"/>
      <c r="L1651" s="45"/>
      <c r="M1651" s="38"/>
      <c r="N1651" s="38"/>
      <c r="O1651" s="88"/>
      <c r="P1651" s="45"/>
      <c r="Q1651" s="72"/>
      <c r="S1651" s="30"/>
      <c r="T1651" s="30"/>
      <c r="V1651" s="77"/>
      <c r="W1651" s="65"/>
    </row>
    <row r="1652" spans="1:23">
      <c r="A1652" s="45"/>
      <c r="B1652" s="44"/>
      <c r="C1652" s="44"/>
      <c r="D1652" s="44"/>
      <c r="E1652" s="44"/>
      <c r="F1652" s="38"/>
      <c r="G1652" s="38"/>
      <c r="H1652" s="38"/>
      <c r="I1652" s="59"/>
      <c r="J1652" s="26"/>
      <c r="K1652" s="26"/>
      <c r="L1652" s="45"/>
      <c r="M1652" s="38"/>
      <c r="N1652" s="38"/>
      <c r="O1652" s="88"/>
      <c r="P1652" s="45"/>
      <c r="Q1652" s="72"/>
      <c r="S1652" s="30"/>
      <c r="T1652" s="30"/>
      <c r="V1652" s="77"/>
      <c r="W1652" s="65"/>
    </row>
    <row r="1653" spans="1:23">
      <c r="A1653" s="45"/>
      <c r="B1653" s="44"/>
      <c r="C1653" s="44"/>
      <c r="D1653" s="44"/>
      <c r="E1653" s="44"/>
      <c r="F1653" s="38"/>
      <c r="G1653" s="38"/>
      <c r="H1653" s="38"/>
      <c r="I1653" s="59"/>
      <c r="J1653" s="26"/>
      <c r="K1653" s="26"/>
      <c r="L1653" s="45"/>
      <c r="M1653" s="38"/>
      <c r="N1653" s="38"/>
      <c r="O1653" s="88"/>
      <c r="P1653" s="45"/>
      <c r="Q1653" s="72"/>
      <c r="S1653" s="30"/>
      <c r="T1653" s="30"/>
      <c r="V1653" s="77"/>
      <c r="W1653" s="65"/>
    </row>
    <row r="1654" spans="1:23">
      <c r="A1654" s="45"/>
      <c r="B1654" s="44"/>
      <c r="C1654" s="44"/>
      <c r="D1654" s="44"/>
      <c r="E1654" s="44"/>
      <c r="F1654" s="38"/>
      <c r="G1654" s="38"/>
      <c r="H1654" s="38"/>
      <c r="I1654" s="59"/>
      <c r="J1654" s="26"/>
      <c r="K1654" s="26"/>
      <c r="L1654" s="45"/>
      <c r="M1654" s="38"/>
      <c r="N1654" s="38"/>
      <c r="O1654" s="88"/>
      <c r="P1654" s="45"/>
      <c r="Q1654" s="72"/>
      <c r="S1654" s="30"/>
      <c r="T1654" s="30"/>
      <c r="V1654" s="77"/>
      <c r="W1654" s="65"/>
    </row>
    <row r="1655" spans="1:23">
      <c r="A1655" s="45"/>
      <c r="B1655" s="44"/>
      <c r="C1655" s="44"/>
      <c r="D1655" s="44"/>
      <c r="E1655" s="44"/>
      <c r="F1655" s="38"/>
      <c r="G1655" s="38"/>
      <c r="H1655" s="38"/>
      <c r="I1655" s="59"/>
      <c r="J1655" s="26"/>
      <c r="K1655" s="26"/>
      <c r="L1655" s="45"/>
      <c r="M1655" s="38"/>
      <c r="N1655" s="38"/>
      <c r="O1655" s="88"/>
      <c r="P1655" s="45"/>
      <c r="Q1655" s="72"/>
      <c r="S1655" s="30"/>
      <c r="T1655" s="30"/>
      <c r="V1655" s="77"/>
      <c r="W1655" s="65"/>
    </row>
    <row r="1656" spans="1:23">
      <c r="A1656" s="45"/>
      <c r="B1656" s="44"/>
      <c r="C1656" s="44"/>
      <c r="D1656" s="44"/>
      <c r="E1656" s="44"/>
      <c r="F1656" s="38"/>
      <c r="G1656" s="38"/>
      <c r="H1656" s="38"/>
      <c r="I1656" s="59"/>
      <c r="J1656" s="26"/>
      <c r="K1656" s="26"/>
      <c r="L1656" s="45"/>
      <c r="M1656" s="38"/>
      <c r="N1656" s="38"/>
      <c r="O1656" s="88"/>
      <c r="P1656" s="45"/>
      <c r="Q1656" s="72"/>
      <c r="S1656" s="30"/>
      <c r="T1656" s="30"/>
      <c r="V1656" s="77"/>
      <c r="W1656" s="65"/>
    </row>
    <row r="1657" spans="1:23">
      <c r="A1657" s="45"/>
      <c r="B1657" s="44"/>
      <c r="C1657" s="44"/>
      <c r="D1657" s="44"/>
      <c r="E1657" s="44"/>
      <c r="F1657" s="38"/>
      <c r="G1657" s="38"/>
      <c r="H1657" s="38"/>
      <c r="I1657" s="59"/>
      <c r="J1657" s="26"/>
      <c r="K1657" s="26"/>
      <c r="L1657" s="45"/>
      <c r="M1657" s="38"/>
      <c r="N1657" s="38"/>
      <c r="O1657" s="88"/>
      <c r="P1657" s="45"/>
      <c r="Q1657" s="72"/>
      <c r="S1657" s="30"/>
      <c r="T1657" s="30"/>
      <c r="V1657" s="77"/>
      <c r="W1657" s="65"/>
    </row>
    <row r="1658" spans="1:23">
      <c r="A1658" s="45"/>
      <c r="B1658" s="44"/>
      <c r="C1658" s="44"/>
      <c r="D1658" s="44"/>
      <c r="E1658" s="44"/>
      <c r="F1658" s="38"/>
      <c r="G1658" s="38"/>
      <c r="H1658" s="38"/>
      <c r="I1658" s="59"/>
      <c r="J1658" s="26"/>
      <c r="K1658" s="26"/>
      <c r="L1658" s="45"/>
      <c r="M1658" s="74"/>
      <c r="N1658" s="74"/>
      <c r="O1658" s="88"/>
      <c r="P1658" s="45"/>
      <c r="Q1658" s="72"/>
      <c r="S1658" s="30"/>
      <c r="T1658" s="30"/>
      <c r="V1658" s="77"/>
      <c r="W1658" s="65"/>
    </row>
    <row r="1659" spans="1:23">
      <c r="A1659" s="45"/>
      <c r="B1659" s="44"/>
      <c r="C1659" s="44"/>
      <c r="D1659" s="44"/>
      <c r="E1659" s="44"/>
      <c r="F1659" s="38"/>
      <c r="G1659" s="38"/>
      <c r="H1659" s="38"/>
      <c r="I1659" s="59"/>
      <c r="J1659" s="26"/>
      <c r="K1659" s="26"/>
      <c r="L1659" s="45"/>
      <c r="M1659" s="38"/>
      <c r="N1659" s="38"/>
      <c r="O1659" s="88"/>
      <c r="P1659" s="45"/>
      <c r="Q1659" s="72"/>
      <c r="S1659" s="30"/>
      <c r="T1659" s="30"/>
      <c r="V1659" s="77"/>
      <c r="W1659" s="65"/>
    </row>
    <row r="1660" spans="1:23">
      <c r="A1660" s="45"/>
      <c r="B1660" s="44"/>
      <c r="C1660" s="44"/>
      <c r="D1660" s="44"/>
      <c r="E1660" s="44"/>
      <c r="F1660" s="38"/>
      <c r="G1660" s="38"/>
      <c r="H1660" s="38"/>
      <c r="I1660" s="59"/>
      <c r="J1660" s="26"/>
      <c r="K1660" s="26"/>
      <c r="L1660" s="45"/>
      <c r="M1660" s="38"/>
      <c r="N1660" s="38"/>
      <c r="O1660" s="88"/>
      <c r="P1660" s="45"/>
      <c r="Q1660" s="72"/>
      <c r="S1660" s="30"/>
      <c r="T1660" s="30"/>
      <c r="V1660" s="77"/>
      <c r="W1660" s="65"/>
    </row>
    <row r="1661" spans="1:23">
      <c r="A1661" s="45"/>
      <c r="B1661" s="44"/>
      <c r="C1661" s="44"/>
      <c r="D1661" s="44"/>
      <c r="E1661" s="44"/>
      <c r="F1661" s="38"/>
      <c r="G1661" s="38"/>
      <c r="H1661" s="38"/>
      <c r="I1661" s="59"/>
      <c r="J1661" s="26"/>
      <c r="K1661" s="26"/>
      <c r="L1661" s="45"/>
      <c r="M1661" s="38"/>
      <c r="N1661" s="38"/>
      <c r="O1661" s="88"/>
      <c r="P1661" s="45"/>
      <c r="Q1661" s="72"/>
      <c r="S1661" s="30"/>
      <c r="T1661" s="30"/>
      <c r="V1661" s="77"/>
      <c r="W1661" s="65"/>
    </row>
    <row r="1662" spans="1:23">
      <c r="A1662" s="45"/>
      <c r="B1662" s="44"/>
      <c r="C1662" s="44"/>
      <c r="D1662" s="44"/>
      <c r="E1662" s="44"/>
      <c r="F1662" s="38"/>
      <c r="G1662" s="38"/>
      <c r="H1662" s="38"/>
      <c r="I1662" s="59"/>
      <c r="J1662" s="26"/>
      <c r="K1662" s="26"/>
      <c r="L1662" s="45"/>
      <c r="M1662" s="38"/>
      <c r="N1662" s="38"/>
      <c r="O1662" s="88"/>
      <c r="P1662" s="45"/>
      <c r="Q1662" s="72"/>
      <c r="S1662" s="30"/>
      <c r="T1662" s="30"/>
      <c r="V1662" s="77"/>
      <c r="W1662" s="65"/>
    </row>
    <row r="1663" spans="1:23">
      <c r="A1663" s="45"/>
      <c r="B1663" s="44"/>
      <c r="C1663" s="44"/>
      <c r="D1663" s="44"/>
      <c r="E1663" s="44"/>
      <c r="F1663" s="38"/>
      <c r="G1663" s="38"/>
      <c r="H1663" s="38"/>
      <c r="I1663" s="59"/>
      <c r="J1663" s="26"/>
      <c r="K1663" s="26"/>
      <c r="L1663" s="45"/>
      <c r="M1663" s="38"/>
      <c r="N1663" s="38"/>
      <c r="O1663" s="88"/>
      <c r="P1663" s="45"/>
      <c r="Q1663" s="72"/>
      <c r="S1663" s="30"/>
      <c r="T1663" s="30"/>
      <c r="V1663" s="77"/>
      <c r="W1663" s="65"/>
    </row>
    <row r="1664" spans="1:23">
      <c r="A1664" s="45"/>
      <c r="B1664" s="44"/>
      <c r="C1664" s="44"/>
      <c r="D1664" s="44"/>
      <c r="E1664" s="44"/>
      <c r="F1664" s="38"/>
      <c r="G1664" s="38"/>
      <c r="H1664" s="38"/>
      <c r="I1664" s="59"/>
      <c r="J1664" s="26"/>
      <c r="K1664" s="26"/>
      <c r="L1664" s="45"/>
      <c r="M1664" s="38"/>
      <c r="N1664" s="38"/>
      <c r="O1664" s="88"/>
      <c r="P1664" s="45"/>
      <c r="Q1664" s="72"/>
      <c r="S1664" s="30"/>
      <c r="T1664" s="30"/>
      <c r="V1664" s="77"/>
      <c r="W1664" s="65"/>
    </row>
    <row r="1665" spans="1:23">
      <c r="A1665" s="45"/>
      <c r="B1665" s="44"/>
      <c r="C1665" s="44"/>
      <c r="D1665" s="44"/>
      <c r="E1665" s="44"/>
      <c r="F1665" s="38"/>
      <c r="G1665" s="38"/>
      <c r="H1665" s="38"/>
      <c r="I1665" s="59"/>
      <c r="J1665" s="26"/>
      <c r="K1665" s="26"/>
      <c r="L1665" s="45"/>
      <c r="M1665" s="38"/>
      <c r="N1665" s="38"/>
      <c r="O1665" s="88"/>
      <c r="P1665" s="45"/>
      <c r="Q1665" s="72"/>
      <c r="S1665" s="30"/>
      <c r="T1665" s="30"/>
      <c r="V1665" s="77"/>
      <c r="W1665" s="65"/>
    </row>
    <row r="1666" spans="1:23">
      <c r="A1666" s="45"/>
      <c r="B1666" s="44"/>
      <c r="C1666" s="44"/>
      <c r="D1666" s="44"/>
      <c r="E1666" s="44"/>
      <c r="F1666" s="38"/>
      <c r="G1666" s="38"/>
      <c r="H1666" s="38"/>
      <c r="I1666" s="59"/>
      <c r="J1666" s="26"/>
      <c r="K1666" s="26"/>
      <c r="L1666" s="45"/>
      <c r="M1666" s="38"/>
      <c r="N1666" s="38"/>
      <c r="O1666" s="88"/>
      <c r="P1666" s="45"/>
      <c r="Q1666" s="72"/>
      <c r="S1666" s="30"/>
      <c r="T1666" s="30"/>
      <c r="V1666" s="77"/>
      <c r="W1666" s="65"/>
    </row>
    <row r="1667" spans="1:23">
      <c r="A1667" s="45"/>
      <c r="B1667" s="44"/>
      <c r="C1667" s="44"/>
      <c r="D1667" s="44"/>
      <c r="E1667" s="44"/>
      <c r="F1667" s="38"/>
      <c r="G1667" s="38"/>
      <c r="H1667" s="38"/>
      <c r="I1667" s="59"/>
      <c r="J1667" s="26"/>
      <c r="K1667" s="26"/>
      <c r="L1667" s="45"/>
      <c r="M1667" s="38"/>
      <c r="N1667" s="38"/>
      <c r="O1667" s="88"/>
      <c r="P1667" s="45"/>
      <c r="Q1667" s="72"/>
      <c r="S1667" s="30"/>
      <c r="T1667" s="30"/>
      <c r="V1667" s="77"/>
      <c r="W1667" s="65"/>
    </row>
    <row r="1668" spans="1:23">
      <c r="A1668" s="45"/>
      <c r="B1668" s="44"/>
      <c r="C1668" s="44"/>
      <c r="D1668" s="44"/>
      <c r="E1668" s="44"/>
      <c r="F1668" s="38"/>
      <c r="G1668" s="38"/>
      <c r="H1668" s="38"/>
      <c r="I1668" s="59"/>
      <c r="J1668" s="26"/>
      <c r="K1668" s="26"/>
      <c r="L1668" s="45"/>
      <c r="M1668" s="38"/>
      <c r="N1668" s="38"/>
      <c r="O1668" s="88"/>
      <c r="P1668" s="45"/>
      <c r="Q1668" s="72"/>
      <c r="S1668" s="30"/>
      <c r="T1668" s="30"/>
      <c r="V1668" s="77"/>
      <c r="W1668" s="65"/>
    </row>
    <row r="1669" spans="1:23">
      <c r="A1669" s="45"/>
      <c r="B1669" s="44"/>
      <c r="C1669" s="44"/>
      <c r="D1669" s="44"/>
      <c r="E1669" s="44"/>
      <c r="F1669" s="38"/>
      <c r="G1669" s="38"/>
      <c r="H1669" s="38"/>
      <c r="I1669" s="59"/>
      <c r="J1669" s="26"/>
      <c r="K1669" s="26"/>
      <c r="L1669" s="45"/>
      <c r="M1669" s="38"/>
      <c r="N1669" s="38"/>
      <c r="O1669" s="88"/>
      <c r="P1669" s="45"/>
      <c r="Q1669" s="72"/>
      <c r="S1669" s="30"/>
      <c r="T1669" s="30"/>
      <c r="V1669" s="77"/>
      <c r="W1669" s="65"/>
    </row>
    <row r="1670" spans="1:23">
      <c r="A1670" s="45"/>
      <c r="B1670" s="44"/>
      <c r="C1670" s="44"/>
      <c r="D1670" s="44"/>
      <c r="E1670" s="44"/>
      <c r="F1670" s="38"/>
      <c r="G1670" s="38"/>
      <c r="H1670" s="38"/>
      <c r="I1670" s="59"/>
      <c r="J1670" s="26"/>
      <c r="K1670" s="26"/>
      <c r="L1670" s="45"/>
      <c r="M1670" s="38"/>
      <c r="N1670" s="38"/>
      <c r="O1670" s="88"/>
      <c r="P1670" s="45"/>
      <c r="Q1670" s="72"/>
      <c r="S1670" s="30"/>
      <c r="T1670" s="30"/>
      <c r="V1670" s="77"/>
      <c r="W1670" s="65"/>
    </row>
    <row r="1671" spans="1:23">
      <c r="A1671" s="45"/>
      <c r="B1671" s="44"/>
      <c r="C1671" s="44"/>
      <c r="D1671" s="44"/>
      <c r="E1671" s="44"/>
      <c r="F1671" s="38"/>
      <c r="G1671" s="38"/>
      <c r="H1671" s="38"/>
      <c r="I1671" s="59"/>
      <c r="J1671" s="26"/>
      <c r="K1671" s="26"/>
      <c r="L1671" s="45"/>
      <c r="M1671" s="38"/>
      <c r="N1671" s="38"/>
      <c r="O1671" s="88"/>
      <c r="P1671" s="45"/>
      <c r="Q1671" s="72"/>
      <c r="S1671" s="30"/>
      <c r="T1671" s="30"/>
      <c r="V1671" s="77"/>
      <c r="W1671" s="65"/>
    </row>
    <row r="1672" spans="1:23">
      <c r="A1672" s="45"/>
      <c r="B1672" s="44"/>
      <c r="C1672" s="44"/>
      <c r="D1672" s="44"/>
      <c r="E1672" s="44"/>
      <c r="F1672" s="38"/>
      <c r="G1672" s="38"/>
      <c r="H1672" s="38"/>
      <c r="I1672" s="59"/>
      <c r="J1672" s="26"/>
      <c r="K1672" s="26"/>
      <c r="L1672" s="45"/>
      <c r="M1672" s="38"/>
      <c r="N1672" s="38"/>
      <c r="O1672" s="88"/>
      <c r="P1672" s="45"/>
      <c r="Q1672" s="72"/>
      <c r="S1672" s="30"/>
      <c r="T1672" s="30"/>
      <c r="V1672" s="77"/>
      <c r="W1672" s="65"/>
    </row>
    <row r="1673" spans="1:23">
      <c r="A1673" s="45"/>
      <c r="B1673" s="44"/>
      <c r="C1673" s="44"/>
      <c r="D1673" s="44"/>
      <c r="E1673" s="44"/>
      <c r="F1673" s="38"/>
      <c r="G1673" s="38"/>
      <c r="H1673" s="38"/>
      <c r="I1673" s="59"/>
      <c r="J1673" s="26"/>
      <c r="K1673" s="26"/>
      <c r="L1673" s="45"/>
      <c r="M1673" s="38"/>
      <c r="N1673" s="38"/>
      <c r="O1673" s="88"/>
      <c r="P1673" s="45"/>
      <c r="Q1673" s="72"/>
      <c r="S1673" s="30"/>
      <c r="T1673" s="30"/>
      <c r="V1673" s="77"/>
      <c r="W1673" s="65"/>
    </row>
    <row r="1674" spans="1:23">
      <c r="A1674" s="45"/>
      <c r="B1674" s="44"/>
      <c r="C1674" s="44"/>
      <c r="D1674" s="44"/>
      <c r="E1674" s="44"/>
      <c r="F1674" s="38"/>
      <c r="G1674" s="38"/>
      <c r="H1674" s="38"/>
      <c r="I1674" s="59"/>
      <c r="J1674" s="26"/>
      <c r="K1674" s="26"/>
      <c r="L1674" s="45"/>
      <c r="M1674" s="38"/>
      <c r="N1674" s="38"/>
      <c r="O1674" s="88"/>
      <c r="P1674" s="45"/>
      <c r="Q1674" s="72"/>
      <c r="S1674" s="30"/>
      <c r="T1674" s="30"/>
      <c r="V1674" s="77"/>
      <c r="W1674" s="65"/>
    </row>
    <row r="1675" spans="1:23">
      <c r="A1675" s="45"/>
      <c r="B1675" s="44"/>
      <c r="C1675" s="44"/>
      <c r="D1675" s="44"/>
      <c r="E1675" s="44"/>
      <c r="F1675" s="38"/>
      <c r="G1675" s="38"/>
      <c r="H1675" s="38"/>
      <c r="I1675" s="59"/>
      <c r="J1675" s="26"/>
      <c r="K1675" s="26"/>
      <c r="L1675" s="45"/>
      <c r="M1675" s="38"/>
      <c r="N1675" s="38"/>
      <c r="O1675" s="88"/>
      <c r="P1675" s="45"/>
      <c r="Q1675" s="72"/>
      <c r="S1675" s="30"/>
      <c r="T1675" s="30"/>
      <c r="V1675" s="77"/>
      <c r="W1675" s="65"/>
    </row>
    <row r="1676" spans="1:23">
      <c r="A1676" s="45"/>
      <c r="B1676" s="44"/>
      <c r="C1676" s="44"/>
      <c r="D1676" s="44"/>
      <c r="E1676" s="44"/>
      <c r="F1676" s="38"/>
      <c r="G1676" s="38"/>
      <c r="H1676" s="38"/>
      <c r="I1676" s="59"/>
      <c r="J1676" s="26"/>
      <c r="K1676" s="26"/>
      <c r="L1676" s="45"/>
      <c r="M1676" s="38"/>
      <c r="N1676" s="38"/>
      <c r="O1676" s="88"/>
      <c r="P1676" s="45"/>
      <c r="Q1676" s="72"/>
      <c r="S1676" s="30"/>
      <c r="T1676" s="30"/>
      <c r="V1676" s="77"/>
      <c r="W1676" s="65"/>
    </row>
    <row r="1677" spans="1:23">
      <c r="A1677" s="45"/>
      <c r="B1677" s="44"/>
      <c r="C1677" s="44"/>
      <c r="D1677" s="44"/>
      <c r="E1677" s="44"/>
      <c r="F1677" s="38"/>
      <c r="G1677" s="38"/>
      <c r="H1677" s="38"/>
      <c r="I1677" s="59"/>
      <c r="J1677" s="26"/>
      <c r="K1677" s="26"/>
      <c r="L1677" s="45"/>
      <c r="M1677" s="38"/>
      <c r="N1677" s="38"/>
      <c r="O1677" s="88"/>
      <c r="P1677" s="45"/>
      <c r="Q1677" s="72"/>
      <c r="S1677" s="30"/>
      <c r="T1677" s="30"/>
      <c r="V1677" s="77"/>
      <c r="W1677" s="65"/>
    </row>
    <row r="1678" spans="1:23">
      <c r="A1678" s="45"/>
      <c r="B1678" s="44"/>
      <c r="C1678" s="44"/>
      <c r="D1678" s="44"/>
      <c r="E1678" s="44"/>
      <c r="F1678" s="38"/>
      <c r="G1678" s="38"/>
      <c r="H1678" s="38"/>
      <c r="I1678" s="59"/>
      <c r="J1678" s="26"/>
      <c r="K1678" s="26"/>
      <c r="L1678" s="45"/>
      <c r="M1678" s="38"/>
      <c r="N1678" s="38"/>
      <c r="O1678" s="88"/>
      <c r="P1678" s="45"/>
      <c r="Q1678" s="72"/>
      <c r="S1678" s="30"/>
      <c r="T1678" s="30"/>
      <c r="V1678" s="77"/>
      <c r="W1678" s="65"/>
    </row>
    <row r="1679" spans="1:23">
      <c r="A1679" s="45"/>
      <c r="B1679" s="44"/>
      <c r="C1679" s="44"/>
      <c r="D1679" s="44"/>
      <c r="E1679" s="44"/>
      <c r="F1679" s="38"/>
      <c r="G1679" s="38"/>
      <c r="H1679" s="38"/>
      <c r="I1679" s="59"/>
      <c r="J1679" s="26"/>
      <c r="K1679" s="26"/>
      <c r="L1679" s="45"/>
      <c r="M1679" s="38"/>
      <c r="N1679" s="38"/>
      <c r="O1679" s="88"/>
      <c r="P1679" s="45"/>
      <c r="Q1679" s="72"/>
      <c r="S1679" s="30"/>
      <c r="T1679" s="30"/>
      <c r="V1679" s="77"/>
      <c r="W1679" s="65"/>
    </row>
    <row r="1680" spans="1:23">
      <c r="A1680" s="45"/>
      <c r="B1680" s="44"/>
      <c r="C1680" s="44"/>
      <c r="D1680" s="44"/>
      <c r="E1680" s="44"/>
      <c r="F1680" s="38"/>
      <c r="G1680" s="38"/>
      <c r="H1680" s="38"/>
      <c r="I1680" s="59"/>
      <c r="J1680" s="26"/>
      <c r="K1680" s="26"/>
      <c r="L1680" s="45"/>
      <c r="M1680" s="38"/>
      <c r="N1680" s="38"/>
      <c r="O1680" s="88"/>
      <c r="P1680" s="45"/>
      <c r="Q1680" s="72"/>
      <c r="S1680" s="30"/>
      <c r="T1680" s="30"/>
      <c r="V1680" s="77"/>
      <c r="W1680" s="65"/>
    </row>
    <row r="1681" spans="1:23">
      <c r="A1681" s="45"/>
      <c r="B1681" s="44"/>
      <c r="C1681" s="44"/>
      <c r="D1681" s="44"/>
      <c r="E1681" s="44"/>
      <c r="F1681" s="38"/>
      <c r="G1681" s="38"/>
      <c r="H1681" s="38"/>
      <c r="I1681" s="59"/>
      <c r="J1681" s="26"/>
      <c r="K1681" s="26"/>
      <c r="L1681" s="45"/>
      <c r="M1681" s="38"/>
      <c r="N1681" s="38"/>
      <c r="O1681" s="88"/>
      <c r="P1681" s="45"/>
      <c r="Q1681" s="72"/>
      <c r="S1681" s="30"/>
      <c r="T1681" s="30"/>
      <c r="V1681" s="77"/>
      <c r="W1681" s="65"/>
    </row>
    <row r="1682" spans="1:23">
      <c r="A1682" s="45"/>
      <c r="B1682" s="44"/>
      <c r="C1682" s="44"/>
      <c r="D1682" s="44"/>
      <c r="E1682" s="44"/>
      <c r="F1682" s="38"/>
      <c r="G1682" s="38"/>
      <c r="H1682" s="38"/>
      <c r="I1682" s="59"/>
      <c r="J1682" s="26"/>
      <c r="K1682" s="26"/>
      <c r="L1682" s="45"/>
      <c r="M1682" s="38"/>
      <c r="N1682" s="38"/>
      <c r="O1682" s="88"/>
      <c r="P1682" s="45"/>
      <c r="Q1682" s="72"/>
      <c r="S1682" s="30"/>
      <c r="T1682" s="30"/>
      <c r="V1682" s="77"/>
      <c r="W1682" s="65"/>
    </row>
    <row r="1683" spans="1:23">
      <c r="A1683" s="45"/>
      <c r="B1683" s="44"/>
      <c r="C1683" s="44"/>
      <c r="D1683" s="44"/>
      <c r="E1683" s="44"/>
      <c r="F1683" s="38"/>
      <c r="G1683" s="38"/>
      <c r="H1683" s="38"/>
      <c r="I1683" s="59"/>
      <c r="J1683" s="26"/>
      <c r="K1683" s="26"/>
      <c r="L1683" s="45"/>
      <c r="M1683" s="38"/>
      <c r="N1683" s="38"/>
      <c r="O1683" s="88"/>
      <c r="P1683" s="45"/>
      <c r="Q1683" s="72"/>
      <c r="S1683" s="30"/>
      <c r="T1683" s="30"/>
      <c r="V1683" s="77"/>
      <c r="W1683" s="65"/>
    </row>
    <row r="1684" spans="1:23">
      <c r="A1684" s="45"/>
      <c r="B1684" s="44"/>
      <c r="C1684" s="44"/>
      <c r="D1684" s="44"/>
      <c r="E1684" s="44"/>
      <c r="F1684" s="38"/>
      <c r="G1684" s="38"/>
      <c r="H1684" s="38"/>
      <c r="I1684" s="59"/>
      <c r="J1684" s="26"/>
      <c r="K1684" s="26"/>
      <c r="L1684" s="45"/>
      <c r="M1684" s="38"/>
      <c r="N1684" s="38"/>
      <c r="O1684" s="88"/>
      <c r="P1684" s="45"/>
      <c r="Q1684" s="72"/>
      <c r="S1684" s="30"/>
      <c r="T1684" s="30"/>
      <c r="V1684" s="77"/>
      <c r="W1684" s="65"/>
    </row>
    <row r="1685" spans="1:23">
      <c r="A1685" s="45"/>
      <c r="B1685" s="44"/>
      <c r="C1685" s="44"/>
      <c r="D1685" s="44"/>
      <c r="E1685" s="44"/>
      <c r="F1685" s="38"/>
      <c r="G1685" s="38"/>
      <c r="H1685" s="38"/>
      <c r="I1685" s="59"/>
      <c r="J1685" s="26"/>
      <c r="K1685" s="26"/>
      <c r="L1685" s="45"/>
      <c r="M1685" s="38"/>
      <c r="N1685" s="38"/>
      <c r="O1685" s="88"/>
      <c r="P1685" s="45"/>
      <c r="Q1685" s="72"/>
      <c r="S1685" s="30"/>
      <c r="T1685" s="30"/>
      <c r="V1685" s="77"/>
      <c r="W1685" s="65"/>
    </row>
    <row r="1686" spans="1:23">
      <c r="A1686" s="45"/>
      <c r="B1686" s="44"/>
      <c r="C1686" s="44"/>
      <c r="D1686" s="44"/>
      <c r="E1686" s="44"/>
      <c r="F1686" s="38"/>
      <c r="G1686" s="38"/>
      <c r="H1686" s="38"/>
      <c r="I1686" s="59"/>
      <c r="J1686" s="26"/>
      <c r="K1686" s="26"/>
      <c r="L1686" s="45"/>
      <c r="M1686" s="38"/>
      <c r="N1686" s="38"/>
      <c r="O1686" s="88"/>
      <c r="P1686" s="45"/>
      <c r="Q1686" s="72"/>
      <c r="S1686" s="30"/>
      <c r="T1686" s="30"/>
      <c r="V1686" s="77"/>
      <c r="W1686" s="65"/>
    </row>
    <row r="1687" spans="1:23">
      <c r="A1687" s="45"/>
      <c r="B1687" s="44"/>
      <c r="C1687" s="44"/>
      <c r="D1687" s="44"/>
      <c r="E1687" s="44"/>
      <c r="F1687" s="38"/>
      <c r="G1687" s="38"/>
      <c r="H1687" s="38"/>
      <c r="I1687" s="59"/>
      <c r="J1687" s="26"/>
      <c r="K1687" s="26"/>
      <c r="L1687" s="45"/>
      <c r="M1687" s="38"/>
      <c r="N1687" s="38"/>
      <c r="O1687" s="88"/>
      <c r="P1687" s="45"/>
      <c r="Q1687" s="72"/>
      <c r="S1687" s="30"/>
      <c r="T1687" s="30"/>
      <c r="V1687" s="77"/>
      <c r="W1687" s="65"/>
    </row>
    <row r="1688" spans="1:23">
      <c r="A1688" s="45"/>
      <c r="B1688" s="44"/>
      <c r="C1688" s="44"/>
      <c r="D1688" s="44"/>
      <c r="E1688" s="44"/>
      <c r="F1688" s="38"/>
      <c r="G1688" s="38"/>
      <c r="H1688" s="38"/>
      <c r="I1688" s="59"/>
      <c r="J1688" s="26"/>
      <c r="K1688" s="26"/>
      <c r="L1688" s="45"/>
      <c r="M1688" s="38"/>
      <c r="N1688" s="38"/>
      <c r="O1688" s="88"/>
      <c r="P1688" s="45"/>
      <c r="Q1688" s="72"/>
      <c r="S1688" s="30"/>
      <c r="T1688" s="30"/>
      <c r="V1688" s="77"/>
      <c r="W1688" s="65"/>
    </row>
    <row r="1689" spans="1:23">
      <c r="A1689" s="45"/>
      <c r="B1689" s="44"/>
      <c r="C1689" s="44"/>
      <c r="D1689" s="44"/>
      <c r="E1689" s="44"/>
      <c r="F1689" s="38"/>
      <c r="G1689" s="38"/>
      <c r="H1689" s="38"/>
      <c r="I1689" s="59"/>
      <c r="J1689" s="26"/>
      <c r="K1689" s="26"/>
      <c r="L1689" s="45"/>
      <c r="M1689" s="38"/>
      <c r="N1689" s="38"/>
      <c r="O1689" s="88"/>
      <c r="P1689" s="45"/>
      <c r="Q1689" s="72"/>
      <c r="S1689" s="30"/>
      <c r="T1689" s="30"/>
      <c r="V1689" s="77"/>
      <c r="W1689" s="65"/>
    </row>
    <row r="1690" spans="1:23">
      <c r="A1690" s="45"/>
      <c r="B1690" s="44"/>
      <c r="C1690" s="44"/>
      <c r="D1690" s="44"/>
      <c r="E1690" s="44"/>
      <c r="F1690" s="38"/>
      <c r="G1690" s="38"/>
      <c r="H1690" s="38"/>
      <c r="I1690" s="59"/>
      <c r="J1690" s="26"/>
      <c r="K1690" s="26"/>
      <c r="L1690" s="45"/>
      <c r="M1690" s="38"/>
      <c r="N1690" s="38"/>
      <c r="O1690" s="88"/>
      <c r="P1690" s="45"/>
      <c r="Q1690" s="72"/>
      <c r="S1690" s="30"/>
      <c r="T1690" s="30"/>
      <c r="V1690" s="77"/>
      <c r="W1690" s="65"/>
    </row>
    <row r="1691" spans="1:23">
      <c r="A1691" s="45"/>
      <c r="B1691" s="44"/>
      <c r="C1691" s="44"/>
      <c r="D1691" s="44"/>
      <c r="E1691" s="44"/>
      <c r="F1691" s="38"/>
      <c r="G1691" s="38"/>
      <c r="H1691" s="38"/>
      <c r="I1691" s="59"/>
      <c r="J1691" s="26"/>
      <c r="K1691" s="26"/>
      <c r="L1691" s="45"/>
      <c r="M1691" s="38"/>
      <c r="N1691" s="38"/>
      <c r="O1691" s="88"/>
      <c r="P1691" s="45"/>
      <c r="Q1691" s="72"/>
      <c r="S1691" s="30"/>
      <c r="T1691" s="30"/>
      <c r="V1691" s="77"/>
      <c r="W1691" s="65"/>
    </row>
    <row r="1692" spans="1:23">
      <c r="A1692" s="45"/>
      <c r="B1692" s="44"/>
      <c r="C1692" s="44"/>
      <c r="D1692" s="44"/>
      <c r="E1692" s="44"/>
      <c r="F1692" s="38"/>
      <c r="G1692" s="38"/>
      <c r="H1692" s="38"/>
      <c r="I1692" s="59"/>
      <c r="J1692" s="26"/>
      <c r="K1692" s="26"/>
      <c r="L1692" s="45"/>
      <c r="M1692" s="38"/>
      <c r="N1692" s="38"/>
      <c r="O1692" s="88"/>
      <c r="P1692" s="45"/>
      <c r="Q1692" s="72"/>
      <c r="S1692" s="30"/>
      <c r="T1692" s="30"/>
      <c r="V1692" s="77"/>
      <c r="W1692" s="65"/>
    </row>
    <row r="1693" spans="1:23">
      <c r="A1693" s="45"/>
      <c r="B1693" s="44"/>
      <c r="C1693" s="44"/>
      <c r="D1693" s="44"/>
      <c r="E1693" s="44"/>
      <c r="F1693" s="38"/>
      <c r="G1693" s="38"/>
      <c r="H1693" s="38"/>
      <c r="I1693" s="59"/>
      <c r="J1693" s="26"/>
      <c r="K1693" s="26"/>
      <c r="L1693" s="45"/>
      <c r="M1693" s="38"/>
      <c r="N1693" s="38"/>
      <c r="O1693" s="88"/>
      <c r="P1693" s="45"/>
      <c r="Q1693" s="72"/>
      <c r="S1693" s="30"/>
      <c r="T1693" s="30"/>
      <c r="V1693" s="77"/>
      <c r="W1693" s="65"/>
    </row>
    <row r="1694" spans="1:23">
      <c r="A1694" s="45"/>
      <c r="B1694" s="44"/>
      <c r="C1694" s="44"/>
      <c r="D1694" s="44"/>
      <c r="E1694" s="44"/>
      <c r="F1694" s="38"/>
      <c r="G1694" s="38"/>
      <c r="H1694" s="38"/>
      <c r="I1694" s="59"/>
      <c r="J1694" s="26"/>
      <c r="K1694" s="26"/>
      <c r="L1694" s="45"/>
      <c r="M1694" s="38"/>
      <c r="N1694" s="38"/>
      <c r="O1694" s="88"/>
      <c r="P1694" s="45"/>
      <c r="Q1694" s="72"/>
      <c r="S1694" s="30"/>
      <c r="T1694" s="30"/>
      <c r="V1694" s="77"/>
      <c r="W1694" s="65"/>
    </row>
    <row r="1695" spans="1:23">
      <c r="A1695" s="45"/>
      <c r="B1695" s="44"/>
      <c r="C1695" s="44"/>
      <c r="D1695" s="44"/>
      <c r="E1695" s="44"/>
      <c r="F1695" s="38"/>
      <c r="G1695" s="38"/>
      <c r="H1695" s="38"/>
      <c r="I1695" s="59"/>
      <c r="J1695" s="26"/>
      <c r="K1695" s="26"/>
      <c r="L1695" s="45"/>
      <c r="M1695" s="38"/>
      <c r="N1695" s="38"/>
      <c r="O1695" s="88"/>
      <c r="P1695" s="45"/>
      <c r="Q1695" s="72"/>
      <c r="S1695" s="30"/>
      <c r="T1695" s="30"/>
      <c r="V1695" s="77"/>
      <c r="W1695" s="65"/>
    </row>
    <row r="1696" spans="1:23">
      <c r="A1696" s="45"/>
      <c r="B1696" s="44"/>
      <c r="C1696" s="44"/>
      <c r="D1696" s="44"/>
      <c r="E1696" s="44"/>
      <c r="F1696" s="38"/>
      <c r="G1696" s="38"/>
      <c r="H1696" s="38"/>
      <c r="I1696" s="59"/>
      <c r="J1696" s="26"/>
      <c r="K1696" s="26"/>
      <c r="L1696" s="45"/>
      <c r="M1696" s="38"/>
      <c r="N1696" s="38"/>
      <c r="O1696" s="88"/>
      <c r="P1696" s="45"/>
      <c r="Q1696" s="72"/>
      <c r="S1696" s="30"/>
      <c r="T1696" s="30"/>
      <c r="V1696" s="77"/>
      <c r="W1696" s="65"/>
    </row>
    <row r="1697" spans="1:23">
      <c r="A1697" s="45"/>
      <c r="B1697" s="44"/>
      <c r="C1697" s="44"/>
      <c r="D1697" s="44"/>
      <c r="E1697" s="44"/>
      <c r="F1697" s="38"/>
      <c r="G1697" s="38"/>
      <c r="H1697" s="38"/>
      <c r="I1697" s="59"/>
      <c r="J1697" s="26"/>
      <c r="K1697" s="26"/>
      <c r="L1697" s="45"/>
      <c r="M1697" s="38"/>
      <c r="N1697" s="38"/>
      <c r="O1697" s="88"/>
      <c r="P1697" s="45"/>
      <c r="Q1697" s="72"/>
      <c r="S1697" s="30"/>
      <c r="T1697" s="30"/>
      <c r="V1697" s="77"/>
      <c r="W1697" s="65"/>
    </row>
    <row r="1698" spans="1:23">
      <c r="A1698" s="45"/>
      <c r="B1698" s="44"/>
      <c r="C1698" s="44"/>
      <c r="D1698" s="44"/>
      <c r="E1698" s="44"/>
      <c r="F1698" s="38"/>
      <c r="G1698" s="38"/>
      <c r="H1698" s="38"/>
      <c r="I1698" s="59"/>
      <c r="J1698" s="26"/>
      <c r="K1698" s="26"/>
      <c r="L1698" s="45"/>
      <c r="M1698" s="38"/>
      <c r="N1698" s="38"/>
      <c r="O1698" s="88"/>
      <c r="P1698" s="45"/>
      <c r="Q1698" s="72"/>
      <c r="S1698" s="30"/>
      <c r="T1698" s="30"/>
      <c r="V1698" s="77"/>
      <c r="W1698" s="65"/>
    </row>
    <row r="1699" spans="1:23">
      <c r="A1699" s="45"/>
      <c r="B1699" s="44"/>
      <c r="C1699" s="44"/>
      <c r="D1699" s="44"/>
      <c r="E1699" s="44"/>
      <c r="F1699" s="38"/>
      <c r="G1699" s="38"/>
      <c r="H1699" s="38"/>
      <c r="I1699" s="59"/>
      <c r="J1699" s="26"/>
      <c r="K1699" s="26"/>
      <c r="L1699" s="45"/>
      <c r="M1699" s="38"/>
      <c r="N1699" s="38"/>
      <c r="O1699" s="88"/>
      <c r="P1699" s="45"/>
      <c r="Q1699" s="72"/>
      <c r="S1699" s="30"/>
      <c r="T1699" s="30"/>
      <c r="V1699" s="77"/>
      <c r="W1699" s="65"/>
    </row>
    <row r="1700" spans="1:23">
      <c r="A1700" s="45"/>
      <c r="B1700" s="44"/>
      <c r="C1700" s="44"/>
      <c r="D1700" s="44"/>
      <c r="E1700" s="44"/>
      <c r="F1700" s="38"/>
      <c r="G1700" s="38"/>
      <c r="H1700" s="38"/>
      <c r="I1700" s="59"/>
      <c r="J1700" s="26"/>
      <c r="K1700" s="26"/>
      <c r="L1700" s="45"/>
      <c r="M1700" s="38"/>
      <c r="N1700" s="38"/>
      <c r="O1700" s="88"/>
      <c r="P1700" s="45"/>
      <c r="Q1700" s="72"/>
      <c r="S1700" s="30"/>
      <c r="T1700" s="30"/>
      <c r="V1700" s="77"/>
      <c r="W1700" s="65"/>
    </row>
    <row r="1701" spans="1:23">
      <c r="A1701" s="45"/>
      <c r="B1701" s="44"/>
      <c r="C1701" s="44"/>
      <c r="D1701" s="44"/>
      <c r="E1701" s="44"/>
      <c r="F1701" s="38"/>
      <c r="G1701" s="38"/>
      <c r="H1701" s="38"/>
      <c r="I1701" s="59"/>
      <c r="J1701" s="26"/>
      <c r="K1701" s="26"/>
      <c r="L1701" s="45"/>
      <c r="M1701" s="38"/>
      <c r="N1701" s="38"/>
      <c r="O1701" s="88"/>
      <c r="P1701" s="45"/>
      <c r="Q1701" s="72"/>
      <c r="S1701" s="30"/>
      <c r="T1701" s="30"/>
      <c r="V1701" s="77"/>
      <c r="W1701" s="65"/>
    </row>
    <row r="1702" spans="1:23">
      <c r="A1702" s="45"/>
      <c r="B1702" s="44"/>
      <c r="C1702" s="44"/>
      <c r="D1702" s="44"/>
      <c r="E1702" s="44"/>
      <c r="F1702" s="38"/>
      <c r="G1702" s="38"/>
      <c r="H1702" s="38"/>
      <c r="I1702" s="59"/>
      <c r="J1702" s="26"/>
      <c r="K1702" s="26"/>
      <c r="L1702" s="45"/>
      <c r="M1702" s="38"/>
      <c r="N1702" s="38"/>
      <c r="O1702" s="88"/>
      <c r="P1702" s="45"/>
      <c r="Q1702" s="72"/>
      <c r="S1702" s="30"/>
      <c r="T1702" s="30"/>
      <c r="V1702" s="77"/>
      <c r="W1702" s="65"/>
    </row>
    <row r="1703" spans="1:23">
      <c r="A1703" s="45"/>
      <c r="B1703" s="44"/>
      <c r="C1703" s="44"/>
      <c r="D1703" s="44"/>
      <c r="E1703" s="44"/>
      <c r="F1703" s="38"/>
      <c r="G1703" s="38"/>
      <c r="H1703" s="38"/>
      <c r="I1703" s="59"/>
      <c r="J1703" s="26"/>
      <c r="K1703" s="26"/>
      <c r="L1703" s="45"/>
      <c r="M1703" s="38"/>
      <c r="N1703" s="38"/>
      <c r="O1703" s="88"/>
      <c r="P1703" s="45"/>
      <c r="Q1703" s="72"/>
      <c r="S1703" s="30"/>
      <c r="T1703" s="30"/>
      <c r="V1703" s="77"/>
      <c r="W1703" s="65"/>
    </row>
    <row r="1704" spans="1:23">
      <c r="A1704" s="45"/>
      <c r="B1704" s="44"/>
      <c r="C1704" s="44"/>
      <c r="D1704" s="44"/>
      <c r="E1704" s="44"/>
      <c r="F1704" s="38"/>
      <c r="G1704" s="38"/>
      <c r="H1704" s="38"/>
      <c r="I1704" s="59"/>
      <c r="J1704" s="26"/>
      <c r="K1704" s="26"/>
      <c r="L1704" s="45"/>
      <c r="M1704" s="38"/>
      <c r="N1704" s="38"/>
      <c r="O1704" s="88"/>
      <c r="P1704" s="45"/>
      <c r="Q1704" s="72"/>
      <c r="S1704" s="30"/>
      <c r="T1704" s="30"/>
      <c r="V1704" s="77"/>
      <c r="W1704" s="65"/>
    </row>
    <row r="1705" spans="1:23">
      <c r="A1705" s="45"/>
      <c r="B1705" s="44"/>
      <c r="C1705" s="44"/>
      <c r="D1705" s="44"/>
      <c r="E1705" s="44"/>
      <c r="F1705" s="38"/>
      <c r="G1705" s="38"/>
      <c r="H1705" s="38"/>
      <c r="I1705" s="59"/>
      <c r="J1705" s="26"/>
      <c r="K1705" s="26"/>
      <c r="L1705" s="45"/>
      <c r="M1705" s="38"/>
      <c r="N1705" s="38"/>
      <c r="O1705" s="88"/>
      <c r="P1705" s="45"/>
      <c r="Q1705" s="72"/>
      <c r="S1705" s="30"/>
      <c r="T1705" s="30"/>
      <c r="V1705" s="77"/>
      <c r="W1705" s="65"/>
    </row>
    <row r="1706" spans="1:23">
      <c r="A1706" s="45"/>
      <c r="B1706" s="44"/>
      <c r="C1706" s="44"/>
      <c r="D1706" s="44"/>
      <c r="E1706" s="44"/>
      <c r="F1706" s="38"/>
      <c r="G1706" s="38"/>
      <c r="H1706" s="38"/>
      <c r="I1706" s="59"/>
      <c r="J1706" s="26"/>
      <c r="K1706" s="26"/>
      <c r="L1706" s="45"/>
      <c r="M1706" s="38"/>
      <c r="N1706" s="38"/>
      <c r="O1706" s="88"/>
      <c r="P1706" s="45"/>
      <c r="Q1706" s="72"/>
      <c r="S1706" s="30"/>
      <c r="T1706" s="30"/>
      <c r="V1706" s="77"/>
      <c r="W1706" s="65"/>
    </row>
    <row r="1707" spans="1:23">
      <c r="A1707" s="45"/>
      <c r="B1707" s="44"/>
      <c r="C1707" s="44"/>
      <c r="D1707" s="44"/>
      <c r="E1707" s="44"/>
      <c r="F1707" s="38"/>
      <c r="G1707" s="38"/>
      <c r="H1707" s="38"/>
      <c r="I1707" s="59"/>
      <c r="J1707" s="26"/>
      <c r="K1707" s="26"/>
      <c r="L1707" s="45"/>
      <c r="M1707" s="38"/>
      <c r="N1707" s="38"/>
      <c r="O1707" s="88"/>
      <c r="P1707" s="45"/>
      <c r="Q1707" s="72"/>
      <c r="S1707" s="30"/>
      <c r="T1707" s="30"/>
      <c r="V1707" s="77"/>
      <c r="W1707" s="65"/>
    </row>
    <row r="1708" spans="1:23">
      <c r="A1708" s="45"/>
      <c r="B1708" s="44"/>
      <c r="C1708" s="44"/>
      <c r="D1708" s="44"/>
      <c r="E1708" s="44"/>
      <c r="F1708" s="38"/>
      <c r="G1708" s="38"/>
      <c r="H1708" s="38"/>
      <c r="I1708" s="59"/>
      <c r="J1708" s="26"/>
      <c r="K1708" s="26"/>
      <c r="L1708" s="45"/>
      <c r="M1708" s="38"/>
      <c r="N1708" s="38"/>
      <c r="O1708" s="88"/>
      <c r="P1708" s="45"/>
      <c r="Q1708" s="72"/>
      <c r="S1708" s="30"/>
      <c r="T1708" s="30"/>
      <c r="V1708" s="77"/>
      <c r="W1708" s="65"/>
    </row>
    <row r="1709" spans="1:23">
      <c r="A1709" s="45"/>
      <c r="B1709" s="44"/>
      <c r="C1709" s="44"/>
      <c r="D1709" s="44"/>
      <c r="E1709" s="44"/>
      <c r="F1709" s="38"/>
      <c r="G1709" s="38"/>
      <c r="H1709" s="38"/>
      <c r="I1709" s="59"/>
      <c r="J1709" s="26"/>
      <c r="K1709" s="26"/>
      <c r="L1709" s="45"/>
      <c r="M1709" s="38"/>
      <c r="N1709" s="38"/>
      <c r="O1709" s="88"/>
      <c r="P1709" s="45"/>
      <c r="Q1709" s="72"/>
      <c r="S1709" s="30"/>
      <c r="T1709" s="30"/>
      <c r="V1709" s="77"/>
      <c r="W1709" s="65"/>
    </row>
    <row r="1710" spans="1:23">
      <c r="A1710" s="45"/>
      <c r="B1710" s="44"/>
      <c r="C1710" s="44"/>
      <c r="D1710" s="44"/>
      <c r="E1710" s="44"/>
      <c r="F1710" s="38"/>
      <c r="G1710" s="38"/>
      <c r="H1710" s="38"/>
      <c r="I1710" s="59"/>
      <c r="J1710" s="26"/>
      <c r="K1710" s="26"/>
      <c r="L1710" s="45"/>
      <c r="M1710" s="38"/>
      <c r="N1710" s="38"/>
      <c r="O1710" s="88"/>
      <c r="P1710" s="45"/>
      <c r="Q1710" s="72"/>
      <c r="S1710" s="30"/>
      <c r="T1710" s="30"/>
      <c r="V1710" s="77"/>
      <c r="W1710" s="65"/>
    </row>
    <row r="1711" spans="1:23">
      <c r="A1711" s="45"/>
      <c r="B1711" s="44"/>
      <c r="C1711" s="44"/>
      <c r="D1711" s="44"/>
      <c r="E1711" s="44"/>
      <c r="F1711" s="38"/>
      <c r="G1711" s="38"/>
      <c r="H1711" s="38"/>
      <c r="I1711" s="59"/>
      <c r="J1711" s="26"/>
      <c r="K1711" s="26"/>
      <c r="L1711" s="45"/>
      <c r="M1711" s="38"/>
      <c r="N1711" s="38"/>
      <c r="O1711" s="88"/>
      <c r="P1711" s="45"/>
      <c r="Q1711" s="72"/>
      <c r="S1711" s="30"/>
      <c r="T1711" s="30"/>
      <c r="V1711" s="77"/>
      <c r="W1711" s="65"/>
    </row>
    <row r="1712" spans="1:23">
      <c r="A1712" s="45"/>
      <c r="B1712" s="44"/>
      <c r="C1712" s="44"/>
      <c r="D1712" s="44"/>
      <c r="E1712" s="44"/>
      <c r="F1712" s="38"/>
      <c r="G1712" s="38"/>
      <c r="H1712" s="38"/>
      <c r="I1712" s="59"/>
      <c r="J1712" s="26"/>
      <c r="K1712" s="26"/>
      <c r="L1712" s="45"/>
      <c r="M1712" s="38"/>
      <c r="N1712" s="38"/>
      <c r="O1712" s="88"/>
      <c r="P1712" s="45"/>
      <c r="Q1712" s="72"/>
      <c r="S1712" s="30"/>
      <c r="T1712" s="30"/>
      <c r="V1712" s="77"/>
      <c r="W1712" s="65"/>
    </row>
    <row r="1713" spans="1:23">
      <c r="A1713" s="45"/>
      <c r="B1713" s="44"/>
      <c r="C1713" s="44"/>
      <c r="D1713" s="44"/>
      <c r="E1713" s="44"/>
      <c r="F1713" s="38"/>
      <c r="G1713" s="38"/>
      <c r="H1713" s="38"/>
      <c r="I1713" s="59"/>
      <c r="J1713" s="26"/>
      <c r="K1713" s="26"/>
      <c r="L1713" s="45"/>
      <c r="M1713" s="38"/>
      <c r="N1713" s="38"/>
      <c r="O1713" s="88"/>
      <c r="P1713" s="45"/>
      <c r="Q1713" s="72"/>
      <c r="S1713" s="30"/>
      <c r="T1713" s="30"/>
      <c r="V1713" s="77"/>
      <c r="W1713" s="65"/>
    </row>
    <row r="1714" spans="1:23">
      <c r="A1714" s="45"/>
      <c r="B1714" s="44"/>
      <c r="C1714" s="44"/>
      <c r="D1714" s="44"/>
      <c r="E1714" s="44"/>
      <c r="F1714" s="38"/>
      <c r="G1714" s="38"/>
      <c r="H1714" s="38"/>
      <c r="I1714" s="59"/>
      <c r="J1714" s="26"/>
      <c r="K1714" s="26"/>
      <c r="L1714" s="45"/>
      <c r="M1714" s="38"/>
      <c r="N1714" s="38"/>
      <c r="O1714" s="88"/>
      <c r="P1714" s="45"/>
      <c r="Q1714" s="72"/>
      <c r="S1714" s="30"/>
      <c r="T1714" s="30"/>
      <c r="V1714" s="77"/>
      <c r="W1714" s="65"/>
    </row>
    <row r="1715" spans="1:23">
      <c r="A1715" s="45"/>
      <c r="B1715" s="44"/>
      <c r="C1715" s="44"/>
      <c r="D1715" s="44"/>
      <c r="E1715" s="44"/>
      <c r="F1715" s="38"/>
      <c r="G1715" s="38"/>
      <c r="H1715" s="38"/>
      <c r="I1715" s="59"/>
      <c r="J1715" s="26"/>
      <c r="K1715" s="26"/>
      <c r="L1715" s="45"/>
      <c r="M1715" s="38"/>
      <c r="N1715" s="38"/>
      <c r="O1715" s="88"/>
      <c r="P1715" s="45"/>
      <c r="Q1715" s="72"/>
      <c r="S1715" s="30"/>
      <c r="T1715" s="30"/>
      <c r="V1715" s="77"/>
      <c r="W1715" s="65"/>
    </row>
    <row r="1716" spans="1:23">
      <c r="A1716" s="45"/>
      <c r="B1716" s="44"/>
      <c r="C1716" s="44"/>
      <c r="D1716" s="44"/>
      <c r="E1716" s="44"/>
      <c r="F1716" s="38"/>
      <c r="G1716" s="38"/>
      <c r="H1716" s="38"/>
      <c r="I1716" s="59"/>
      <c r="J1716" s="26"/>
      <c r="K1716" s="26"/>
      <c r="L1716" s="45"/>
      <c r="M1716" s="38"/>
      <c r="N1716" s="38"/>
      <c r="O1716" s="88"/>
      <c r="P1716" s="45"/>
      <c r="Q1716" s="72"/>
      <c r="S1716" s="30"/>
      <c r="T1716" s="30"/>
      <c r="V1716" s="77"/>
      <c r="W1716" s="65"/>
    </row>
    <row r="1717" spans="1:23">
      <c r="A1717" s="45"/>
      <c r="B1717" s="44"/>
      <c r="C1717" s="44"/>
      <c r="D1717" s="44"/>
      <c r="E1717" s="44"/>
      <c r="F1717" s="38"/>
      <c r="G1717" s="38"/>
      <c r="H1717" s="38"/>
      <c r="I1717" s="59"/>
      <c r="J1717" s="26"/>
      <c r="K1717" s="26"/>
      <c r="L1717" s="45"/>
      <c r="M1717" s="38"/>
      <c r="N1717" s="38"/>
      <c r="O1717" s="88"/>
      <c r="P1717" s="45"/>
      <c r="Q1717" s="72"/>
      <c r="S1717" s="30"/>
      <c r="T1717" s="30"/>
      <c r="V1717" s="77"/>
      <c r="W1717" s="65"/>
    </row>
    <row r="1718" spans="1:23">
      <c r="A1718" s="45"/>
      <c r="B1718" s="44"/>
      <c r="C1718" s="44"/>
      <c r="D1718" s="44"/>
      <c r="E1718" s="44"/>
      <c r="F1718" s="38"/>
      <c r="G1718" s="38"/>
      <c r="H1718" s="38"/>
      <c r="I1718" s="59"/>
      <c r="J1718" s="26"/>
      <c r="K1718" s="26"/>
      <c r="L1718" s="45"/>
      <c r="M1718" s="38"/>
      <c r="N1718" s="38"/>
      <c r="O1718" s="88"/>
      <c r="P1718" s="45"/>
      <c r="Q1718" s="72"/>
      <c r="S1718" s="30"/>
      <c r="T1718" s="30"/>
      <c r="V1718" s="77"/>
      <c r="W1718" s="65"/>
    </row>
    <row r="1719" spans="1:23">
      <c r="A1719" s="45"/>
      <c r="B1719" s="44"/>
      <c r="C1719" s="44"/>
      <c r="D1719" s="44"/>
      <c r="E1719" s="44"/>
      <c r="F1719" s="38"/>
      <c r="G1719" s="38"/>
      <c r="H1719" s="38"/>
      <c r="I1719" s="59"/>
      <c r="J1719" s="26"/>
      <c r="K1719" s="26"/>
      <c r="L1719" s="45"/>
      <c r="M1719" s="38"/>
      <c r="N1719" s="38"/>
      <c r="O1719" s="88"/>
      <c r="P1719" s="45"/>
      <c r="Q1719" s="72"/>
      <c r="S1719" s="30"/>
      <c r="T1719" s="30"/>
      <c r="V1719" s="77"/>
      <c r="W1719" s="65"/>
    </row>
    <row r="1720" spans="1:23">
      <c r="A1720" s="45"/>
      <c r="B1720" s="44"/>
      <c r="C1720" s="44"/>
      <c r="D1720" s="44"/>
      <c r="E1720" s="44"/>
      <c r="F1720" s="38"/>
      <c r="G1720" s="38"/>
      <c r="H1720" s="38"/>
      <c r="I1720" s="59"/>
      <c r="J1720" s="26"/>
      <c r="K1720" s="26"/>
      <c r="L1720" s="45"/>
      <c r="M1720" s="38"/>
      <c r="N1720" s="38"/>
      <c r="O1720" s="88"/>
      <c r="P1720" s="45"/>
      <c r="Q1720" s="72"/>
      <c r="S1720" s="30"/>
      <c r="T1720" s="30"/>
      <c r="V1720" s="77"/>
      <c r="W1720" s="65"/>
    </row>
    <row r="1721" spans="1:23">
      <c r="A1721" s="45"/>
      <c r="B1721" s="44"/>
      <c r="C1721" s="44"/>
      <c r="D1721" s="44"/>
      <c r="E1721" s="44"/>
      <c r="F1721" s="38"/>
      <c r="G1721" s="38"/>
      <c r="H1721" s="38"/>
      <c r="I1721" s="59"/>
      <c r="J1721" s="26"/>
      <c r="K1721" s="26"/>
      <c r="L1721" s="45"/>
      <c r="M1721" s="38"/>
      <c r="N1721" s="38"/>
      <c r="O1721" s="88"/>
      <c r="P1721" s="45"/>
      <c r="Q1721" s="72"/>
      <c r="S1721" s="30"/>
      <c r="T1721" s="30"/>
      <c r="V1721" s="77"/>
      <c r="W1721" s="65"/>
    </row>
    <row r="1722" spans="1:23">
      <c r="A1722" s="45"/>
      <c r="B1722" s="44"/>
      <c r="C1722" s="44"/>
      <c r="D1722" s="44"/>
      <c r="E1722" s="44"/>
      <c r="F1722" s="38"/>
      <c r="G1722" s="38"/>
      <c r="H1722" s="38"/>
      <c r="I1722" s="59"/>
      <c r="J1722" s="26"/>
      <c r="K1722" s="26"/>
      <c r="L1722" s="45"/>
      <c r="M1722" s="38"/>
      <c r="N1722" s="38"/>
      <c r="O1722" s="88"/>
      <c r="P1722" s="45"/>
      <c r="Q1722" s="72"/>
      <c r="S1722" s="30"/>
      <c r="T1722" s="30"/>
      <c r="V1722" s="77"/>
      <c r="W1722" s="65"/>
    </row>
    <row r="1723" spans="1:23">
      <c r="A1723" s="45"/>
      <c r="B1723" s="44"/>
      <c r="C1723" s="44"/>
      <c r="D1723" s="44"/>
      <c r="E1723" s="44"/>
      <c r="F1723" s="38"/>
      <c r="G1723" s="38"/>
      <c r="H1723" s="38"/>
      <c r="I1723" s="59"/>
      <c r="J1723" s="26"/>
      <c r="K1723" s="26"/>
      <c r="L1723" s="45"/>
      <c r="M1723" s="38"/>
      <c r="N1723" s="38"/>
      <c r="O1723" s="88"/>
      <c r="P1723" s="45"/>
      <c r="Q1723" s="72"/>
      <c r="S1723" s="30"/>
      <c r="T1723" s="30"/>
      <c r="V1723" s="77"/>
      <c r="W1723" s="65"/>
    </row>
    <row r="1724" spans="1:23">
      <c r="A1724" s="45"/>
      <c r="B1724" s="44"/>
      <c r="C1724" s="44"/>
      <c r="D1724" s="44"/>
      <c r="E1724" s="44"/>
      <c r="F1724" s="38"/>
      <c r="G1724" s="38"/>
      <c r="H1724" s="38"/>
      <c r="I1724" s="59"/>
      <c r="J1724" s="26"/>
      <c r="K1724" s="26"/>
      <c r="L1724" s="45"/>
      <c r="M1724" s="38"/>
      <c r="N1724" s="38"/>
      <c r="O1724" s="88"/>
      <c r="P1724" s="45"/>
      <c r="Q1724" s="72"/>
      <c r="S1724" s="30"/>
      <c r="T1724" s="30"/>
      <c r="V1724" s="77"/>
      <c r="W1724" s="65"/>
    </row>
    <row r="1725" spans="1:23">
      <c r="A1725" s="45"/>
      <c r="B1725" s="44"/>
      <c r="C1725" s="44"/>
      <c r="D1725" s="44"/>
      <c r="E1725" s="44"/>
      <c r="F1725" s="38"/>
      <c r="G1725" s="38"/>
      <c r="H1725" s="38"/>
      <c r="I1725" s="59"/>
      <c r="J1725" s="26"/>
      <c r="K1725" s="26"/>
      <c r="L1725" s="45"/>
      <c r="M1725" s="38"/>
      <c r="N1725" s="38"/>
      <c r="O1725" s="88"/>
      <c r="P1725" s="45"/>
      <c r="Q1725" s="72"/>
      <c r="S1725" s="30"/>
      <c r="T1725" s="30"/>
      <c r="V1725" s="77"/>
      <c r="W1725" s="65"/>
    </row>
    <row r="1726" spans="1:23">
      <c r="A1726" s="45"/>
      <c r="B1726" s="44"/>
      <c r="C1726" s="44"/>
      <c r="D1726" s="44"/>
      <c r="E1726" s="44"/>
      <c r="F1726" s="38"/>
      <c r="G1726" s="38"/>
      <c r="H1726" s="38"/>
      <c r="I1726" s="59"/>
      <c r="J1726" s="26"/>
      <c r="K1726" s="26"/>
      <c r="L1726" s="45"/>
      <c r="M1726" s="38"/>
      <c r="N1726" s="38"/>
      <c r="O1726" s="88"/>
      <c r="P1726" s="45"/>
      <c r="Q1726" s="72"/>
      <c r="S1726" s="30"/>
      <c r="T1726" s="30"/>
      <c r="V1726" s="77"/>
      <c r="W1726" s="65"/>
    </row>
    <row r="1727" spans="1:23">
      <c r="A1727" s="45"/>
      <c r="B1727" s="44"/>
      <c r="C1727" s="44"/>
      <c r="D1727" s="44"/>
      <c r="E1727" s="44"/>
      <c r="F1727" s="38"/>
      <c r="G1727" s="38"/>
      <c r="H1727" s="38"/>
      <c r="I1727" s="59"/>
      <c r="J1727" s="26"/>
      <c r="K1727" s="26"/>
      <c r="L1727" s="45"/>
      <c r="M1727" s="38"/>
      <c r="N1727" s="38"/>
      <c r="O1727" s="88"/>
      <c r="P1727" s="45"/>
      <c r="Q1727" s="72"/>
      <c r="S1727" s="30"/>
      <c r="T1727" s="30"/>
      <c r="V1727" s="77"/>
      <c r="W1727" s="65"/>
    </row>
    <row r="1728" spans="1:23">
      <c r="A1728" s="45"/>
      <c r="B1728" s="44"/>
      <c r="C1728" s="44"/>
      <c r="D1728" s="44"/>
      <c r="E1728" s="44"/>
      <c r="F1728" s="38"/>
      <c r="G1728" s="38"/>
      <c r="H1728" s="38"/>
      <c r="I1728" s="59"/>
      <c r="J1728" s="26"/>
      <c r="K1728" s="26"/>
      <c r="L1728" s="45"/>
      <c r="M1728" s="38"/>
      <c r="N1728" s="38"/>
      <c r="O1728" s="88"/>
      <c r="P1728" s="45"/>
      <c r="Q1728" s="72"/>
      <c r="S1728" s="30"/>
      <c r="T1728" s="30"/>
      <c r="V1728" s="77"/>
      <c r="W1728" s="65"/>
    </row>
    <row r="1729" spans="1:23">
      <c r="A1729" s="45"/>
      <c r="B1729" s="44"/>
      <c r="C1729" s="44"/>
      <c r="D1729" s="44"/>
      <c r="E1729" s="44"/>
      <c r="F1729" s="38"/>
      <c r="G1729" s="38"/>
      <c r="H1729" s="38"/>
      <c r="I1729" s="59"/>
      <c r="J1729" s="26"/>
      <c r="K1729" s="26"/>
      <c r="L1729" s="45"/>
      <c r="M1729" s="38"/>
      <c r="N1729" s="38"/>
      <c r="O1729" s="88"/>
      <c r="P1729" s="45"/>
      <c r="Q1729" s="72"/>
      <c r="S1729" s="30"/>
      <c r="T1729" s="30"/>
      <c r="V1729" s="77"/>
      <c r="W1729" s="65"/>
    </row>
    <row r="1730" spans="1:23">
      <c r="A1730" s="45"/>
      <c r="B1730" s="44"/>
      <c r="C1730" s="44"/>
      <c r="D1730" s="44"/>
      <c r="E1730" s="44"/>
      <c r="F1730" s="38"/>
      <c r="G1730" s="38"/>
      <c r="H1730" s="38"/>
      <c r="I1730" s="59"/>
      <c r="J1730" s="26"/>
      <c r="K1730" s="26"/>
      <c r="L1730" s="45"/>
      <c r="M1730" s="38"/>
      <c r="N1730" s="38"/>
      <c r="O1730" s="88"/>
      <c r="P1730" s="45"/>
      <c r="Q1730" s="72"/>
      <c r="S1730" s="30"/>
      <c r="T1730" s="30"/>
      <c r="V1730" s="77"/>
      <c r="W1730" s="65"/>
    </row>
    <row r="1731" spans="1:23">
      <c r="A1731" s="45"/>
      <c r="B1731" s="44"/>
      <c r="C1731" s="44"/>
      <c r="D1731" s="44"/>
      <c r="E1731" s="44"/>
      <c r="F1731" s="38"/>
      <c r="G1731" s="38"/>
      <c r="H1731" s="38"/>
      <c r="I1731" s="59"/>
      <c r="J1731" s="26"/>
      <c r="K1731" s="26"/>
      <c r="L1731" s="45"/>
      <c r="M1731" s="38"/>
      <c r="N1731" s="38"/>
      <c r="O1731" s="88"/>
      <c r="P1731" s="45"/>
      <c r="Q1731" s="72"/>
      <c r="S1731" s="30"/>
      <c r="T1731" s="30"/>
      <c r="V1731" s="77"/>
      <c r="W1731" s="65"/>
    </row>
    <row r="1732" spans="1:23">
      <c r="A1732" s="45"/>
      <c r="B1732" s="44"/>
      <c r="C1732" s="44"/>
      <c r="D1732" s="44"/>
      <c r="E1732" s="44"/>
      <c r="F1732" s="38"/>
      <c r="G1732" s="38"/>
      <c r="H1732" s="38"/>
      <c r="I1732" s="59"/>
      <c r="J1732" s="26"/>
      <c r="K1732" s="26"/>
      <c r="L1732" s="45"/>
      <c r="M1732" s="38"/>
      <c r="N1732" s="38"/>
      <c r="O1732" s="88"/>
      <c r="P1732" s="45"/>
      <c r="Q1732" s="72"/>
      <c r="S1732" s="30"/>
      <c r="T1732" s="30"/>
      <c r="V1732" s="77"/>
      <c r="W1732" s="65"/>
    </row>
    <row r="1733" spans="1:23">
      <c r="A1733" s="45"/>
      <c r="B1733" s="44"/>
      <c r="C1733" s="44"/>
      <c r="D1733" s="44"/>
      <c r="E1733" s="44"/>
      <c r="F1733" s="38"/>
      <c r="G1733" s="38"/>
      <c r="H1733" s="38"/>
      <c r="I1733" s="59"/>
      <c r="J1733" s="26"/>
      <c r="K1733" s="26"/>
      <c r="L1733" s="45"/>
      <c r="M1733" s="38"/>
      <c r="N1733" s="38"/>
      <c r="O1733" s="88"/>
      <c r="P1733" s="45"/>
      <c r="Q1733" s="72"/>
      <c r="S1733" s="30"/>
      <c r="T1733" s="30"/>
      <c r="V1733" s="77"/>
      <c r="W1733" s="65"/>
    </row>
    <row r="1734" spans="1:23">
      <c r="A1734" s="45"/>
      <c r="B1734" s="44"/>
      <c r="C1734" s="44"/>
      <c r="D1734" s="44"/>
      <c r="E1734" s="44"/>
      <c r="F1734" s="38"/>
      <c r="G1734" s="38"/>
      <c r="H1734" s="38"/>
      <c r="I1734" s="59"/>
      <c r="J1734" s="26"/>
      <c r="K1734" s="26"/>
      <c r="L1734" s="45"/>
      <c r="M1734" s="38"/>
      <c r="N1734" s="38"/>
      <c r="O1734" s="88"/>
      <c r="P1734" s="45"/>
      <c r="Q1734" s="72"/>
      <c r="S1734" s="30"/>
      <c r="T1734" s="30"/>
      <c r="V1734" s="77"/>
      <c r="W1734" s="65"/>
    </row>
    <row r="1735" spans="1:23">
      <c r="A1735" s="45"/>
      <c r="B1735" s="44"/>
      <c r="C1735" s="44"/>
      <c r="D1735" s="44"/>
      <c r="E1735" s="44"/>
      <c r="F1735" s="38"/>
      <c r="G1735" s="38"/>
      <c r="H1735" s="38"/>
      <c r="I1735" s="59"/>
      <c r="J1735" s="26"/>
      <c r="K1735" s="26"/>
      <c r="L1735" s="45"/>
      <c r="M1735" s="38"/>
      <c r="N1735" s="38"/>
      <c r="O1735" s="88"/>
      <c r="P1735" s="45"/>
      <c r="Q1735" s="72"/>
      <c r="S1735" s="30"/>
      <c r="T1735" s="30"/>
      <c r="V1735" s="77"/>
      <c r="W1735" s="65"/>
    </row>
    <row r="1736" spans="1:23">
      <c r="A1736" s="45"/>
      <c r="B1736" s="44"/>
      <c r="C1736" s="44"/>
      <c r="D1736" s="44"/>
      <c r="E1736" s="44"/>
      <c r="F1736" s="38"/>
      <c r="G1736" s="38"/>
      <c r="H1736" s="38"/>
      <c r="I1736" s="59"/>
      <c r="J1736" s="26"/>
      <c r="K1736" s="26"/>
      <c r="L1736" s="45"/>
      <c r="M1736" s="38"/>
      <c r="N1736" s="38"/>
      <c r="O1736" s="88"/>
      <c r="P1736" s="45"/>
      <c r="Q1736" s="72"/>
      <c r="S1736" s="30"/>
      <c r="T1736" s="30"/>
      <c r="V1736" s="77"/>
      <c r="W1736" s="65"/>
    </row>
    <row r="1737" spans="1:23">
      <c r="A1737" s="45"/>
      <c r="B1737" s="44"/>
      <c r="C1737" s="44"/>
      <c r="D1737" s="44"/>
      <c r="E1737" s="44"/>
      <c r="F1737" s="38"/>
      <c r="G1737" s="38"/>
      <c r="H1737" s="38"/>
      <c r="I1737" s="59"/>
      <c r="J1737" s="26"/>
      <c r="K1737" s="26"/>
      <c r="L1737" s="45"/>
      <c r="M1737" s="38"/>
      <c r="N1737" s="38"/>
      <c r="O1737" s="88"/>
      <c r="P1737" s="45"/>
      <c r="Q1737" s="72"/>
      <c r="S1737" s="30"/>
      <c r="T1737" s="30"/>
      <c r="V1737" s="77"/>
      <c r="W1737" s="65"/>
    </row>
    <row r="1738" spans="1:23">
      <c r="A1738" s="45"/>
      <c r="B1738" s="44"/>
      <c r="C1738" s="44"/>
      <c r="D1738" s="44"/>
      <c r="E1738" s="44"/>
      <c r="F1738" s="38"/>
      <c r="G1738" s="38"/>
      <c r="H1738" s="38"/>
      <c r="I1738" s="59"/>
      <c r="J1738" s="26"/>
      <c r="K1738" s="26"/>
      <c r="L1738" s="45"/>
      <c r="M1738" s="38"/>
      <c r="N1738" s="38"/>
      <c r="O1738" s="88"/>
      <c r="P1738" s="45"/>
      <c r="Q1738" s="72"/>
      <c r="S1738" s="30"/>
      <c r="T1738" s="30"/>
      <c r="V1738" s="77"/>
      <c r="W1738" s="65"/>
    </row>
    <row r="1739" spans="1:23">
      <c r="A1739" s="45"/>
      <c r="B1739" s="44"/>
      <c r="C1739" s="44"/>
      <c r="D1739" s="44"/>
      <c r="E1739" s="44"/>
      <c r="F1739" s="38"/>
      <c r="G1739" s="38"/>
      <c r="H1739" s="38"/>
      <c r="I1739" s="59"/>
      <c r="J1739" s="26"/>
      <c r="K1739" s="26"/>
      <c r="L1739" s="45"/>
      <c r="M1739" s="38"/>
      <c r="N1739" s="38"/>
      <c r="O1739" s="88"/>
      <c r="P1739" s="45"/>
      <c r="Q1739" s="72"/>
      <c r="S1739" s="30"/>
      <c r="T1739" s="30"/>
      <c r="V1739" s="77"/>
      <c r="W1739" s="65"/>
    </row>
    <row r="1740" spans="1:23">
      <c r="A1740" s="45"/>
      <c r="B1740" s="44"/>
      <c r="C1740" s="44"/>
      <c r="D1740" s="44"/>
      <c r="E1740" s="44"/>
      <c r="F1740" s="38"/>
      <c r="G1740" s="38"/>
      <c r="H1740" s="38"/>
      <c r="I1740" s="59"/>
      <c r="J1740" s="26"/>
      <c r="K1740" s="26"/>
      <c r="L1740" s="45"/>
      <c r="M1740" s="38"/>
      <c r="N1740" s="38"/>
      <c r="O1740" s="88"/>
      <c r="P1740" s="45"/>
      <c r="Q1740" s="72"/>
      <c r="S1740" s="30"/>
      <c r="T1740" s="30"/>
      <c r="V1740" s="77"/>
      <c r="W1740" s="65"/>
    </row>
    <row r="1741" spans="1:23">
      <c r="A1741" s="45"/>
      <c r="B1741" s="44"/>
      <c r="C1741" s="44"/>
      <c r="D1741" s="44"/>
      <c r="E1741" s="44"/>
      <c r="F1741" s="38"/>
      <c r="G1741" s="38"/>
      <c r="H1741" s="38"/>
      <c r="I1741" s="59"/>
      <c r="J1741" s="26"/>
      <c r="K1741" s="26"/>
      <c r="L1741" s="45"/>
      <c r="M1741" s="38"/>
      <c r="N1741" s="38"/>
      <c r="O1741" s="88"/>
      <c r="P1741" s="45"/>
      <c r="Q1741" s="72"/>
      <c r="S1741" s="30"/>
      <c r="T1741" s="30"/>
      <c r="V1741" s="77"/>
      <c r="W1741" s="65"/>
    </row>
    <row r="1742" spans="1:23">
      <c r="A1742" s="45"/>
      <c r="B1742" s="44"/>
      <c r="C1742" s="44"/>
      <c r="D1742" s="44"/>
      <c r="E1742" s="44"/>
      <c r="F1742" s="38"/>
      <c r="G1742" s="38"/>
      <c r="H1742" s="38"/>
      <c r="I1742" s="59"/>
      <c r="J1742" s="26"/>
      <c r="K1742" s="26"/>
      <c r="L1742" s="45"/>
      <c r="M1742" s="38"/>
      <c r="N1742" s="38"/>
      <c r="O1742" s="88"/>
      <c r="P1742" s="45"/>
      <c r="Q1742" s="72"/>
      <c r="S1742" s="30"/>
      <c r="T1742" s="30"/>
      <c r="V1742" s="77"/>
      <c r="W1742" s="65"/>
    </row>
    <row r="1743" spans="1:23">
      <c r="A1743" s="45"/>
      <c r="B1743" s="44"/>
      <c r="C1743" s="44"/>
      <c r="D1743" s="44"/>
      <c r="E1743" s="44"/>
      <c r="F1743" s="38"/>
      <c r="G1743" s="38"/>
      <c r="H1743" s="38"/>
      <c r="I1743" s="59"/>
      <c r="J1743" s="26"/>
      <c r="K1743" s="26"/>
      <c r="L1743" s="45"/>
      <c r="M1743" s="38"/>
      <c r="N1743" s="38"/>
      <c r="O1743" s="88"/>
      <c r="P1743" s="45"/>
      <c r="Q1743" s="72"/>
      <c r="S1743" s="30"/>
      <c r="T1743" s="30"/>
      <c r="V1743" s="77"/>
      <c r="W1743" s="65"/>
    </row>
    <row r="1744" spans="1:23">
      <c r="A1744" s="45"/>
      <c r="B1744" s="44"/>
      <c r="C1744" s="44"/>
      <c r="D1744" s="44"/>
      <c r="E1744" s="44"/>
      <c r="F1744" s="38"/>
      <c r="G1744" s="38"/>
      <c r="H1744" s="38"/>
      <c r="I1744" s="59"/>
      <c r="J1744" s="26"/>
      <c r="K1744" s="26"/>
      <c r="L1744" s="45"/>
      <c r="M1744" s="38"/>
      <c r="N1744" s="38"/>
      <c r="O1744" s="88"/>
      <c r="P1744" s="45"/>
      <c r="Q1744" s="72"/>
      <c r="S1744" s="30"/>
      <c r="T1744" s="30"/>
      <c r="V1744" s="77"/>
      <c r="W1744" s="65"/>
    </row>
    <row r="1745" spans="1:23">
      <c r="A1745" s="45"/>
      <c r="B1745" s="44"/>
      <c r="C1745" s="44"/>
      <c r="D1745" s="44"/>
      <c r="E1745" s="44"/>
      <c r="F1745" s="38"/>
      <c r="G1745" s="38"/>
      <c r="H1745" s="38"/>
      <c r="I1745" s="59"/>
      <c r="J1745" s="26"/>
      <c r="K1745" s="26"/>
      <c r="L1745" s="45"/>
      <c r="M1745" s="38"/>
      <c r="N1745" s="38"/>
      <c r="O1745" s="88"/>
      <c r="P1745" s="45"/>
      <c r="Q1745" s="72"/>
      <c r="S1745" s="30"/>
      <c r="T1745" s="30"/>
      <c r="V1745" s="77"/>
      <c r="W1745" s="65"/>
    </row>
    <row r="1746" spans="1:23">
      <c r="A1746" s="45"/>
      <c r="B1746" s="44"/>
      <c r="C1746" s="44"/>
      <c r="D1746" s="44"/>
      <c r="E1746" s="44"/>
      <c r="F1746" s="38"/>
      <c r="G1746" s="38"/>
      <c r="H1746" s="38"/>
      <c r="I1746" s="59"/>
      <c r="J1746" s="26"/>
      <c r="K1746" s="26"/>
      <c r="L1746" s="45"/>
      <c r="M1746" s="38"/>
      <c r="N1746" s="38"/>
      <c r="O1746" s="88"/>
      <c r="P1746" s="45"/>
      <c r="Q1746" s="72"/>
      <c r="S1746" s="30"/>
      <c r="T1746" s="30"/>
      <c r="V1746" s="77"/>
      <c r="W1746" s="65"/>
    </row>
    <row r="1747" spans="1:23">
      <c r="A1747" s="45"/>
      <c r="B1747" s="44"/>
      <c r="C1747" s="44"/>
      <c r="D1747" s="44"/>
      <c r="E1747" s="44"/>
      <c r="F1747" s="38"/>
      <c r="G1747" s="38"/>
      <c r="H1747" s="38"/>
      <c r="I1747" s="59"/>
      <c r="J1747" s="26"/>
      <c r="K1747" s="26"/>
      <c r="L1747" s="45"/>
      <c r="M1747" s="38"/>
      <c r="N1747" s="38"/>
      <c r="O1747" s="88"/>
      <c r="P1747" s="45"/>
      <c r="Q1747" s="72"/>
      <c r="S1747" s="30"/>
      <c r="T1747" s="30"/>
      <c r="V1747" s="77"/>
      <c r="W1747" s="65"/>
    </row>
    <row r="1748" spans="1:23">
      <c r="A1748" s="45"/>
      <c r="B1748" s="44"/>
      <c r="C1748" s="44"/>
      <c r="D1748" s="44"/>
      <c r="E1748" s="44"/>
      <c r="F1748" s="38"/>
      <c r="G1748" s="38"/>
      <c r="H1748" s="38"/>
      <c r="I1748" s="59"/>
      <c r="J1748" s="26"/>
      <c r="K1748" s="26"/>
      <c r="L1748" s="45"/>
      <c r="M1748" s="38"/>
      <c r="N1748" s="38"/>
      <c r="O1748" s="88"/>
      <c r="P1748" s="45"/>
      <c r="Q1748" s="72"/>
      <c r="S1748" s="30"/>
      <c r="T1748" s="30"/>
      <c r="V1748" s="77"/>
      <c r="W1748" s="65"/>
    </row>
    <row r="1749" spans="1:23">
      <c r="A1749" s="45"/>
      <c r="B1749" s="44"/>
      <c r="C1749" s="44"/>
      <c r="D1749" s="44"/>
      <c r="E1749" s="44"/>
      <c r="F1749" s="38"/>
      <c r="G1749" s="38"/>
      <c r="H1749" s="38"/>
      <c r="I1749" s="59"/>
      <c r="J1749" s="26"/>
      <c r="K1749" s="26"/>
      <c r="L1749" s="45"/>
      <c r="M1749" s="38"/>
      <c r="N1749" s="38"/>
      <c r="O1749" s="88"/>
      <c r="P1749" s="45"/>
      <c r="Q1749" s="72"/>
      <c r="S1749" s="30"/>
      <c r="T1749" s="30"/>
      <c r="V1749" s="77"/>
      <c r="W1749" s="65"/>
    </row>
    <row r="1750" spans="1:23">
      <c r="A1750" s="45"/>
      <c r="B1750" s="44"/>
      <c r="C1750" s="44"/>
      <c r="D1750" s="44"/>
      <c r="E1750" s="44"/>
      <c r="F1750" s="38"/>
      <c r="G1750" s="38"/>
      <c r="H1750" s="38"/>
      <c r="I1750" s="59"/>
      <c r="J1750" s="26"/>
      <c r="K1750" s="26"/>
      <c r="L1750" s="45"/>
      <c r="M1750" s="38"/>
      <c r="N1750" s="38"/>
      <c r="O1750" s="88"/>
      <c r="P1750" s="45"/>
      <c r="Q1750" s="72"/>
      <c r="S1750" s="30"/>
      <c r="T1750" s="30"/>
      <c r="V1750" s="77"/>
      <c r="W1750" s="65"/>
    </row>
    <row r="1751" spans="1:23">
      <c r="A1751" s="45"/>
      <c r="B1751" s="44"/>
      <c r="C1751" s="44"/>
      <c r="D1751" s="44"/>
      <c r="E1751" s="44"/>
      <c r="F1751" s="38"/>
      <c r="G1751" s="38"/>
      <c r="H1751" s="38"/>
      <c r="I1751" s="59"/>
      <c r="J1751" s="26"/>
      <c r="K1751" s="26"/>
      <c r="L1751" s="45"/>
      <c r="M1751" s="38"/>
      <c r="N1751" s="38"/>
      <c r="O1751" s="88"/>
      <c r="P1751" s="45"/>
      <c r="Q1751" s="72"/>
      <c r="S1751" s="30"/>
      <c r="T1751" s="30"/>
      <c r="V1751" s="77"/>
      <c r="W1751" s="65"/>
    </row>
    <row r="1752" spans="1:23">
      <c r="A1752" s="45"/>
      <c r="B1752" s="44"/>
      <c r="C1752" s="44"/>
      <c r="D1752" s="44"/>
      <c r="E1752" s="44"/>
      <c r="F1752" s="38"/>
      <c r="G1752" s="38"/>
      <c r="H1752" s="38"/>
      <c r="I1752" s="59"/>
      <c r="J1752" s="26"/>
      <c r="K1752" s="26"/>
      <c r="L1752" s="45"/>
      <c r="M1752" s="38"/>
      <c r="N1752" s="38"/>
      <c r="O1752" s="88"/>
      <c r="P1752" s="45"/>
      <c r="Q1752" s="72"/>
      <c r="S1752" s="30"/>
      <c r="T1752" s="30"/>
      <c r="V1752" s="77"/>
      <c r="W1752" s="65"/>
    </row>
    <row r="1753" spans="1:23">
      <c r="A1753" s="45"/>
      <c r="B1753" s="44"/>
      <c r="C1753" s="44"/>
      <c r="D1753" s="44"/>
      <c r="E1753" s="44"/>
      <c r="F1753" s="38"/>
      <c r="G1753" s="38"/>
      <c r="H1753" s="38"/>
      <c r="I1753" s="59"/>
      <c r="J1753" s="26"/>
      <c r="K1753" s="26"/>
      <c r="L1753" s="45"/>
      <c r="M1753" s="38"/>
      <c r="N1753" s="38"/>
      <c r="O1753" s="88"/>
      <c r="P1753" s="45"/>
      <c r="Q1753" s="72"/>
      <c r="S1753" s="30"/>
      <c r="T1753" s="30"/>
      <c r="V1753" s="77"/>
      <c r="W1753" s="65"/>
    </row>
    <row r="1754" spans="1:23">
      <c r="A1754" s="45"/>
      <c r="B1754" s="44"/>
      <c r="C1754" s="44"/>
      <c r="D1754" s="44"/>
      <c r="E1754" s="44"/>
      <c r="F1754" s="38"/>
      <c r="G1754" s="38"/>
      <c r="H1754" s="38"/>
      <c r="I1754" s="59"/>
      <c r="J1754" s="26"/>
      <c r="K1754" s="26"/>
      <c r="L1754" s="45"/>
      <c r="M1754" s="38"/>
      <c r="N1754" s="38"/>
      <c r="O1754" s="88"/>
      <c r="P1754" s="45"/>
      <c r="Q1754" s="72"/>
      <c r="S1754" s="30"/>
      <c r="T1754" s="30"/>
      <c r="V1754" s="77"/>
      <c r="W1754" s="65"/>
    </row>
    <row r="1755" spans="1:23">
      <c r="A1755" s="45"/>
      <c r="B1755" s="44"/>
      <c r="C1755" s="44"/>
      <c r="D1755" s="44"/>
      <c r="E1755" s="44"/>
      <c r="F1755" s="38"/>
      <c r="G1755" s="38"/>
      <c r="H1755" s="38"/>
      <c r="I1755" s="59"/>
      <c r="J1755" s="26"/>
      <c r="K1755" s="26"/>
      <c r="L1755" s="45"/>
      <c r="M1755" s="38"/>
      <c r="N1755" s="38"/>
      <c r="O1755" s="88"/>
      <c r="P1755" s="45"/>
      <c r="Q1755" s="72"/>
      <c r="S1755" s="30"/>
      <c r="T1755" s="30"/>
      <c r="V1755" s="77"/>
      <c r="W1755" s="65"/>
    </row>
    <row r="1756" spans="1:23">
      <c r="A1756" s="45"/>
      <c r="B1756" s="44"/>
      <c r="C1756" s="44"/>
      <c r="D1756" s="44"/>
      <c r="E1756" s="44"/>
      <c r="F1756" s="38"/>
      <c r="G1756" s="38"/>
      <c r="H1756" s="38"/>
      <c r="I1756" s="59"/>
      <c r="J1756" s="26"/>
      <c r="K1756" s="26"/>
      <c r="L1756" s="45"/>
      <c r="M1756" s="38"/>
      <c r="N1756" s="38"/>
      <c r="O1756" s="88"/>
      <c r="P1756" s="45"/>
      <c r="Q1756" s="72"/>
      <c r="S1756" s="30"/>
      <c r="T1756" s="30"/>
      <c r="V1756" s="77"/>
      <c r="W1756" s="65"/>
    </row>
    <row r="1757" spans="1:23">
      <c r="A1757" s="45"/>
      <c r="B1757" s="44"/>
      <c r="C1757" s="44"/>
      <c r="D1757" s="44"/>
      <c r="E1757" s="44"/>
      <c r="F1757" s="38"/>
      <c r="G1757" s="38"/>
      <c r="H1757" s="38"/>
      <c r="I1757" s="59"/>
      <c r="J1757" s="26"/>
      <c r="K1757" s="26"/>
      <c r="L1757" s="45"/>
      <c r="M1757" s="38"/>
      <c r="N1757" s="38"/>
      <c r="O1757" s="88"/>
      <c r="P1757" s="45"/>
      <c r="Q1757" s="72"/>
      <c r="S1757" s="30"/>
      <c r="T1757" s="30"/>
      <c r="V1757" s="77"/>
      <c r="W1757" s="65"/>
    </row>
    <row r="1758" spans="1:23">
      <c r="A1758" s="45"/>
      <c r="B1758" s="44"/>
      <c r="C1758" s="44"/>
      <c r="D1758" s="44"/>
      <c r="E1758" s="44"/>
      <c r="F1758" s="38"/>
      <c r="G1758" s="38"/>
      <c r="H1758" s="38"/>
      <c r="I1758" s="59"/>
      <c r="J1758" s="26"/>
      <c r="K1758" s="26"/>
      <c r="L1758" s="45"/>
      <c r="M1758" s="38"/>
      <c r="N1758" s="38"/>
      <c r="O1758" s="88"/>
      <c r="P1758" s="45"/>
      <c r="Q1758" s="72"/>
      <c r="S1758" s="30"/>
      <c r="T1758" s="30"/>
      <c r="V1758" s="77"/>
      <c r="W1758" s="65"/>
    </row>
    <row r="1759" spans="1:23">
      <c r="A1759" s="45"/>
      <c r="B1759" s="44"/>
      <c r="C1759" s="44"/>
      <c r="D1759" s="44"/>
      <c r="E1759" s="44"/>
      <c r="F1759" s="38"/>
      <c r="G1759" s="38"/>
      <c r="H1759" s="38"/>
      <c r="I1759" s="59"/>
      <c r="J1759" s="26"/>
      <c r="K1759" s="26"/>
      <c r="L1759" s="45"/>
      <c r="M1759" s="38"/>
      <c r="N1759" s="38"/>
      <c r="O1759" s="88"/>
      <c r="P1759" s="45"/>
      <c r="Q1759" s="72"/>
      <c r="S1759" s="30"/>
      <c r="T1759" s="30"/>
      <c r="V1759" s="77"/>
      <c r="W1759" s="65"/>
    </row>
    <row r="1760" spans="1:23">
      <c r="A1760" s="45"/>
      <c r="B1760" s="44"/>
      <c r="C1760" s="44"/>
      <c r="D1760" s="44"/>
      <c r="E1760" s="44"/>
      <c r="F1760" s="38"/>
      <c r="G1760" s="38"/>
      <c r="H1760" s="38"/>
      <c r="I1760" s="59"/>
      <c r="J1760" s="26"/>
      <c r="K1760" s="26"/>
      <c r="L1760" s="45"/>
      <c r="M1760" s="38"/>
      <c r="N1760" s="38"/>
      <c r="O1760" s="88"/>
      <c r="P1760" s="45"/>
      <c r="Q1760" s="72"/>
      <c r="S1760" s="30"/>
      <c r="T1760" s="30"/>
      <c r="V1760" s="77"/>
      <c r="W1760" s="65"/>
    </row>
    <row r="1761" spans="1:23">
      <c r="A1761" s="45"/>
      <c r="B1761" s="44"/>
      <c r="C1761" s="44"/>
      <c r="D1761" s="44"/>
      <c r="E1761" s="44"/>
      <c r="F1761" s="38"/>
      <c r="G1761" s="38"/>
      <c r="H1761" s="38"/>
      <c r="I1761" s="59"/>
      <c r="J1761" s="26"/>
      <c r="K1761" s="26"/>
      <c r="L1761" s="45"/>
      <c r="M1761" s="38"/>
      <c r="N1761" s="38"/>
      <c r="O1761" s="88"/>
      <c r="P1761" s="45"/>
      <c r="Q1761" s="72"/>
      <c r="S1761" s="30"/>
      <c r="T1761" s="30"/>
      <c r="V1761" s="77"/>
      <c r="W1761" s="65"/>
    </row>
    <row r="1762" spans="1:23">
      <c r="A1762" s="45"/>
      <c r="B1762" s="44"/>
      <c r="C1762" s="44"/>
      <c r="D1762" s="44"/>
      <c r="E1762" s="44"/>
      <c r="F1762" s="38"/>
      <c r="G1762" s="38"/>
      <c r="H1762" s="38"/>
      <c r="I1762" s="59"/>
      <c r="J1762" s="26"/>
      <c r="K1762" s="26"/>
      <c r="L1762" s="45"/>
      <c r="M1762" s="38"/>
      <c r="N1762" s="38"/>
      <c r="O1762" s="88"/>
      <c r="P1762" s="45"/>
      <c r="Q1762" s="72"/>
      <c r="S1762" s="30"/>
      <c r="T1762" s="30"/>
      <c r="V1762" s="77"/>
      <c r="W1762" s="65"/>
    </row>
    <row r="1763" spans="1:23">
      <c r="A1763" s="45"/>
      <c r="B1763" s="44"/>
      <c r="C1763" s="44"/>
      <c r="D1763" s="44"/>
      <c r="E1763" s="44"/>
      <c r="F1763" s="38"/>
      <c r="G1763" s="38"/>
      <c r="H1763" s="38"/>
      <c r="I1763" s="59"/>
      <c r="J1763" s="26"/>
      <c r="K1763" s="26"/>
      <c r="L1763" s="45"/>
      <c r="M1763" s="38"/>
      <c r="N1763" s="38"/>
      <c r="O1763" s="88"/>
      <c r="P1763" s="45"/>
      <c r="Q1763" s="72"/>
      <c r="S1763" s="30"/>
      <c r="T1763" s="30"/>
      <c r="V1763" s="77"/>
      <c r="W1763" s="65"/>
    </row>
    <row r="1764" spans="1:23">
      <c r="A1764" s="45"/>
      <c r="B1764" s="44"/>
      <c r="C1764" s="44"/>
      <c r="D1764" s="44"/>
      <c r="E1764" s="44"/>
      <c r="F1764" s="38"/>
      <c r="G1764" s="38"/>
      <c r="H1764" s="38"/>
      <c r="I1764" s="59"/>
      <c r="J1764" s="26"/>
      <c r="K1764" s="26"/>
      <c r="L1764" s="45"/>
      <c r="M1764" s="38"/>
      <c r="N1764" s="38"/>
      <c r="O1764" s="88"/>
      <c r="P1764" s="45"/>
      <c r="Q1764" s="72"/>
      <c r="S1764" s="30"/>
      <c r="T1764" s="30"/>
      <c r="V1764" s="77"/>
      <c r="W1764" s="65"/>
    </row>
    <row r="1765" spans="1:23">
      <c r="A1765" s="45"/>
      <c r="B1765" s="44"/>
      <c r="C1765" s="44"/>
      <c r="D1765" s="44"/>
      <c r="E1765" s="44"/>
      <c r="F1765" s="38"/>
      <c r="G1765" s="38"/>
      <c r="H1765" s="38"/>
      <c r="I1765" s="59"/>
      <c r="J1765" s="26"/>
      <c r="K1765" s="26"/>
      <c r="L1765" s="45"/>
      <c r="M1765" s="38"/>
      <c r="N1765" s="38"/>
      <c r="O1765" s="88"/>
      <c r="P1765" s="45"/>
      <c r="Q1765" s="72"/>
      <c r="S1765" s="30"/>
      <c r="T1765" s="30"/>
      <c r="V1765" s="77"/>
      <c r="W1765" s="65"/>
    </row>
    <row r="1766" spans="1:23">
      <c r="A1766" s="45"/>
      <c r="B1766" s="44"/>
      <c r="C1766" s="44"/>
      <c r="D1766" s="44"/>
      <c r="E1766" s="44"/>
      <c r="F1766" s="38"/>
      <c r="G1766" s="38"/>
      <c r="H1766" s="38"/>
      <c r="I1766" s="59"/>
      <c r="J1766" s="26"/>
      <c r="K1766" s="26"/>
      <c r="L1766" s="45"/>
      <c r="M1766" s="38"/>
      <c r="N1766" s="38"/>
      <c r="O1766" s="88"/>
      <c r="P1766" s="45"/>
      <c r="Q1766" s="72"/>
      <c r="S1766" s="30"/>
      <c r="T1766" s="30"/>
      <c r="V1766" s="77"/>
      <c r="W1766" s="65"/>
    </row>
    <row r="1767" spans="1:23">
      <c r="A1767" s="45"/>
      <c r="B1767" s="44"/>
      <c r="C1767" s="44"/>
      <c r="D1767" s="44"/>
      <c r="E1767" s="44"/>
      <c r="F1767" s="38"/>
      <c r="G1767" s="38"/>
      <c r="H1767" s="38"/>
      <c r="I1767" s="59"/>
      <c r="J1767" s="26"/>
      <c r="K1767" s="26"/>
      <c r="L1767" s="45"/>
      <c r="M1767" s="38"/>
      <c r="N1767" s="38"/>
      <c r="O1767" s="88"/>
      <c r="P1767" s="45"/>
      <c r="Q1767" s="72"/>
      <c r="S1767" s="30"/>
      <c r="T1767" s="30"/>
      <c r="V1767" s="77"/>
      <c r="W1767" s="65"/>
    </row>
    <row r="1768" spans="1:23">
      <c r="A1768" s="45"/>
      <c r="B1768" s="44"/>
      <c r="C1768" s="44"/>
      <c r="D1768" s="44"/>
      <c r="E1768" s="44"/>
      <c r="F1768" s="38"/>
      <c r="G1768" s="38"/>
      <c r="H1768" s="38"/>
      <c r="I1768" s="59"/>
      <c r="J1768" s="26"/>
      <c r="K1768" s="26"/>
      <c r="L1768" s="45"/>
      <c r="M1768" s="38"/>
      <c r="N1768" s="38"/>
      <c r="O1768" s="88"/>
      <c r="P1768" s="45"/>
      <c r="Q1768" s="72"/>
      <c r="S1768" s="30"/>
      <c r="T1768" s="30"/>
      <c r="V1768" s="77"/>
      <c r="W1768" s="65"/>
    </row>
    <row r="1769" spans="1:23">
      <c r="A1769" s="45"/>
      <c r="B1769" s="44"/>
      <c r="C1769" s="44"/>
      <c r="D1769" s="44"/>
      <c r="E1769" s="44"/>
      <c r="F1769" s="38"/>
      <c r="G1769" s="38"/>
      <c r="H1769" s="38"/>
      <c r="I1769" s="59"/>
      <c r="J1769" s="26"/>
      <c r="K1769" s="26"/>
      <c r="L1769" s="45"/>
      <c r="M1769" s="38"/>
      <c r="N1769" s="38"/>
      <c r="O1769" s="88"/>
      <c r="P1769" s="45"/>
      <c r="Q1769" s="72"/>
      <c r="S1769" s="30"/>
      <c r="T1769" s="30"/>
      <c r="V1769" s="77"/>
      <c r="W1769" s="65"/>
    </row>
    <row r="1770" spans="1:23">
      <c r="A1770" s="45"/>
      <c r="B1770" s="44"/>
      <c r="C1770" s="44"/>
      <c r="D1770" s="44"/>
      <c r="E1770" s="44"/>
      <c r="F1770" s="38"/>
      <c r="G1770" s="38"/>
      <c r="H1770" s="38"/>
      <c r="I1770" s="59"/>
      <c r="J1770" s="26"/>
      <c r="K1770" s="26"/>
      <c r="L1770" s="45"/>
      <c r="M1770" s="38"/>
      <c r="N1770" s="38"/>
      <c r="O1770" s="88"/>
      <c r="P1770" s="45"/>
      <c r="Q1770" s="72"/>
      <c r="S1770" s="30"/>
      <c r="T1770" s="30"/>
      <c r="V1770" s="77"/>
      <c r="W1770" s="65"/>
    </row>
    <row r="1771" spans="1:23">
      <c r="A1771" s="45"/>
      <c r="B1771" s="44"/>
      <c r="C1771" s="44"/>
      <c r="D1771" s="44"/>
      <c r="E1771" s="44"/>
      <c r="F1771" s="38"/>
      <c r="G1771" s="38"/>
      <c r="H1771" s="38"/>
      <c r="I1771" s="59"/>
      <c r="J1771" s="26"/>
      <c r="K1771" s="26"/>
      <c r="L1771" s="45"/>
      <c r="M1771" s="38"/>
      <c r="N1771" s="38"/>
      <c r="O1771" s="88"/>
      <c r="P1771" s="45"/>
      <c r="Q1771" s="72"/>
      <c r="S1771" s="30"/>
      <c r="T1771" s="30"/>
      <c r="V1771" s="77"/>
      <c r="W1771" s="65"/>
    </row>
    <row r="1772" spans="1:23">
      <c r="A1772" s="45"/>
      <c r="B1772" s="44"/>
      <c r="C1772" s="44"/>
      <c r="D1772" s="44"/>
      <c r="E1772" s="44"/>
      <c r="F1772" s="38"/>
      <c r="G1772" s="38"/>
      <c r="H1772" s="38"/>
      <c r="I1772" s="59"/>
      <c r="J1772" s="26"/>
      <c r="K1772" s="26"/>
      <c r="L1772" s="45"/>
      <c r="M1772" s="38"/>
      <c r="N1772" s="38"/>
      <c r="O1772" s="88"/>
      <c r="P1772" s="45"/>
      <c r="Q1772" s="72"/>
      <c r="S1772" s="30"/>
      <c r="T1772" s="30"/>
      <c r="V1772" s="77"/>
      <c r="W1772" s="65"/>
    </row>
    <row r="1773" spans="1:23">
      <c r="A1773" s="45"/>
      <c r="B1773" s="44"/>
      <c r="C1773" s="44"/>
      <c r="D1773" s="44"/>
      <c r="E1773" s="44"/>
      <c r="F1773" s="38"/>
      <c r="G1773" s="38"/>
      <c r="H1773" s="38"/>
      <c r="I1773" s="59"/>
      <c r="J1773" s="26"/>
      <c r="K1773" s="26"/>
      <c r="L1773" s="45"/>
      <c r="M1773" s="38"/>
      <c r="N1773" s="38"/>
      <c r="O1773" s="88"/>
      <c r="P1773" s="45"/>
      <c r="Q1773" s="72"/>
      <c r="S1773" s="30"/>
      <c r="T1773" s="30"/>
      <c r="V1773" s="77"/>
      <c r="W1773" s="65"/>
    </row>
    <row r="1774" spans="1:23">
      <c r="A1774" s="45"/>
      <c r="B1774" s="44"/>
      <c r="C1774" s="44"/>
      <c r="D1774" s="44"/>
      <c r="E1774" s="44"/>
      <c r="F1774" s="38"/>
      <c r="G1774" s="38"/>
      <c r="H1774" s="38"/>
      <c r="I1774" s="59"/>
      <c r="J1774" s="26"/>
      <c r="K1774" s="26"/>
      <c r="L1774" s="45"/>
      <c r="M1774" s="38"/>
      <c r="N1774" s="38"/>
      <c r="O1774" s="88"/>
      <c r="P1774" s="45"/>
      <c r="Q1774" s="72"/>
      <c r="S1774" s="30"/>
      <c r="T1774" s="30"/>
      <c r="V1774" s="77"/>
      <c r="W1774" s="65"/>
    </row>
    <row r="1775" spans="1:23">
      <c r="A1775" s="45"/>
      <c r="B1775" s="44"/>
      <c r="C1775" s="44"/>
      <c r="D1775" s="44"/>
      <c r="E1775" s="44"/>
      <c r="F1775" s="38"/>
      <c r="G1775" s="38"/>
      <c r="H1775" s="38"/>
      <c r="I1775" s="59"/>
      <c r="J1775" s="26"/>
      <c r="K1775" s="26"/>
      <c r="L1775" s="45"/>
      <c r="M1775" s="38"/>
      <c r="N1775" s="38"/>
      <c r="O1775" s="88"/>
      <c r="P1775" s="45"/>
      <c r="Q1775" s="72"/>
      <c r="S1775" s="30"/>
      <c r="T1775" s="30"/>
      <c r="V1775" s="77"/>
      <c r="W1775" s="65"/>
    </row>
    <row r="1776" spans="1:23">
      <c r="A1776" s="45"/>
      <c r="B1776" s="44"/>
      <c r="C1776" s="44"/>
      <c r="D1776" s="44"/>
      <c r="E1776" s="44"/>
      <c r="F1776" s="38"/>
      <c r="G1776" s="38"/>
      <c r="H1776" s="38"/>
      <c r="I1776" s="59"/>
      <c r="J1776" s="26"/>
      <c r="K1776" s="26"/>
      <c r="L1776" s="45"/>
      <c r="M1776" s="38"/>
      <c r="N1776" s="38"/>
      <c r="O1776" s="88"/>
      <c r="P1776" s="45"/>
      <c r="Q1776" s="72"/>
      <c r="S1776" s="30"/>
      <c r="T1776" s="30"/>
      <c r="V1776" s="77"/>
      <c r="W1776" s="65"/>
    </row>
    <row r="1777" spans="1:23">
      <c r="A1777" s="45"/>
      <c r="B1777" s="44"/>
      <c r="C1777" s="44"/>
      <c r="D1777" s="44"/>
      <c r="E1777" s="44"/>
      <c r="F1777" s="38"/>
      <c r="G1777" s="38"/>
      <c r="H1777" s="38"/>
      <c r="I1777" s="59"/>
      <c r="J1777" s="26"/>
      <c r="K1777" s="26"/>
      <c r="L1777" s="45"/>
      <c r="M1777" s="38"/>
      <c r="N1777" s="38"/>
      <c r="O1777" s="88"/>
      <c r="P1777" s="45"/>
      <c r="Q1777" s="72"/>
      <c r="S1777" s="30"/>
      <c r="T1777" s="30"/>
      <c r="V1777" s="77"/>
      <c r="W1777" s="65"/>
    </row>
    <row r="1778" spans="1:23">
      <c r="A1778" s="45"/>
      <c r="B1778" s="44"/>
      <c r="C1778" s="44"/>
      <c r="D1778" s="44"/>
      <c r="E1778" s="44"/>
      <c r="F1778" s="38"/>
      <c r="G1778" s="38"/>
      <c r="H1778" s="38"/>
      <c r="I1778" s="59"/>
      <c r="J1778" s="26"/>
      <c r="K1778" s="26"/>
      <c r="L1778" s="45"/>
      <c r="M1778" s="38"/>
      <c r="N1778" s="38"/>
      <c r="O1778" s="88"/>
      <c r="P1778" s="45"/>
      <c r="Q1778" s="72"/>
      <c r="S1778" s="30"/>
      <c r="T1778" s="30"/>
      <c r="V1778" s="77"/>
      <c r="W1778" s="65"/>
    </row>
    <row r="1779" spans="1:23">
      <c r="A1779" s="45"/>
      <c r="B1779" s="44"/>
      <c r="C1779" s="44"/>
      <c r="D1779" s="44"/>
      <c r="E1779" s="44"/>
      <c r="F1779" s="38"/>
      <c r="G1779" s="38"/>
      <c r="H1779" s="38"/>
      <c r="I1779" s="59"/>
      <c r="J1779" s="26"/>
      <c r="K1779" s="26"/>
      <c r="L1779" s="45"/>
      <c r="M1779" s="38"/>
      <c r="N1779" s="38"/>
      <c r="O1779" s="88"/>
      <c r="P1779" s="45"/>
      <c r="Q1779" s="72"/>
      <c r="S1779" s="30"/>
      <c r="T1779" s="30"/>
      <c r="V1779" s="77"/>
      <c r="W1779" s="65"/>
    </row>
    <row r="1780" spans="1:23">
      <c r="A1780" s="45"/>
      <c r="B1780" s="44"/>
      <c r="C1780" s="44"/>
      <c r="D1780" s="44"/>
      <c r="E1780" s="44"/>
      <c r="F1780" s="38"/>
      <c r="G1780" s="38"/>
      <c r="H1780" s="38"/>
      <c r="I1780" s="59"/>
      <c r="J1780" s="26"/>
      <c r="K1780" s="26"/>
      <c r="L1780" s="45"/>
      <c r="M1780" s="38"/>
      <c r="N1780" s="38"/>
      <c r="O1780" s="88"/>
      <c r="P1780" s="45"/>
      <c r="Q1780" s="72"/>
      <c r="S1780" s="30"/>
      <c r="T1780" s="30"/>
      <c r="V1780" s="77"/>
      <c r="W1780" s="65"/>
    </row>
    <row r="1781" spans="1:23">
      <c r="A1781" s="45"/>
      <c r="B1781" s="44"/>
      <c r="C1781" s="44"/>
      <c r="D1781" s="44"/>
      <c r="E1781" s="44"/>
      <c r="F1781" s="38"/>
      <c r="G1781" s="38"/>
      <c r="H1781" s="38"/>
      <c r="I1781" s="59"/>
      <c r="J1781" s="26"/>
      <c r="K1781" s="26"/>
      <c r="L1781" s="45"/>
      <c r="M1781" s="38"/>
      <c r="N1781" s="38"/>
      <c r="O1781" s="88"/>
      <c r="P1781" s="45"/>
      <c r="Q1781" s="72"/>
      <c r="S1781" s="30"/>
      <c r="T1781" s="30"/>
      <c r="V1781" s="77"/>
      <c r="W1781" s="65"/>
    </row>
    <row r="1782" spans="1:23">
      <c r="A1782" s="45"/>
      <c r="B1782" s="44"/>
      <c r="C1782" s="44"/>
      <c r="D1782" s="44"/>
      <c r="E1782" s="44"/>
      <c r="F1782" s="38"/>
      <c r="G1782" s="38"/>
      <c r="H1782" s="38"/>
      <c r="I1782" s="59"/>
      <c r="J1782" s="26"/>
      <c r="K1782" s="26"/>
      <c r="L1782" s="45"/>
      <c r="M1782" s="38"/>
      <c r="N1782" s="38"/>
      <c r="O1782" s="88"/>
      <c r="P1782" s="45"/>
      <c r="Q1782" s="72"/>
      <c r="S1782" s="30"/>
      <c r="T1782" s="30"/>
      <c r="V1782" s="77"/>
      <c r="W1782" s="65"/>
    </row>
    <row r="1783" spans="1:23">
      <c r="A1783" s="45"/>
      <c r="B1783" s="44"/>
      <c r="C1783" s="44"/>
      <c r="D1783" s="44"/>
      <c r="E1783" s="44"/>
      <c r="F1783" s="38"/>
      <c r="G1783" s="38"/>
      <c r="H1783" s="38"/>
      <c r="I1783" s="59"/>
      <c r="J1783" s="26"/>
      <c r="K1783" s="26"/>
      <c r="L1783" s="45"/>
      <c r="M1783" s="38"/>
      <c r="N1783" s="38"/>
      <c r="O1783" s="88"/>
      <c r="P1783" s="45"/>
      <c r="Q1783" s="72"/>
      <c r="S1783" s="30"/>
      <c r="T1783" s="30"/>
      <c r="V1783" s="77"/>
      <c r="W1783" s="65"/>
    </row>
    <row r="1784" spans="1:23">
      <c r="A1784" s="45"/>
      <c r="B1784" s="44"/>
      <c r="C1784" s="44"/>
      <c r="D1784" s="44"/>
      <c r="E1784" s="44"/>
      <c r="F1784" s="38"/>
      <c r="G1784" s="38"/>
      <c r="H1784" s="38"/>
      <c r="I1784" s="59"/>
      <c r="J1784" s="26"/>
      <c r="K1784" s="26"/>
      <c r="L1784" s="45"/>
      <c r="M1784" s="38"/>
      <c r="N1784" s="38"/>
      <c r="O1784" s="88"/>
      <c r="P1784" s="45"/>
      <c r="Q1784" s="72"/>
      <c r="S1784" s="30"/>
      <c r="T1784" s="30"/>
      <c r="V1784" s="77"/>
      <c r="W1784" s="65"/>
    </row>
    <row r="1785" spans="1:23">
      <c r="A1785" s="45"/>
      <c r="B1785" s="44"/>
      <c r="C1785" s="44"/>
      <c r="D1785" s="44"/>
      <c r="E1785" s="44"/>
      <c r="F1785" s="38"/>
      <c r="G1785" s="38"/>
      <c r="H1785" s="38"/>
      <c r="I1785" s="59"/>
      <c r="J1785" s="26"/>
      <c r="K1785" s="26"/>
      <c r="L1785" s="45"/>
      <c r="M1785" s="38"/>
      <c r="N1785" s="38"/>
      <c r="O1785" s="88"/>
      <c r="P1785" s="45"/>
      <c r="Q1785" s="72"/>
      <c r="S1785" s="30"/>
      <c r="T1785" s="30"/>
      <c r="V1785" s="77"/>
      <c r="W1785" s="65"/>
    </row>
    <row r="1786" spans="1:23">
      <c r="A1786" s="45"/>
      <c r="B1786" s="44"/>
      <c r="C1786" s="44"/>
      <c r="D1786" s="44"/>
      <c r="E1786" s="44"/>
      <c r="F1786" s="38"/>
      <c r="G1786" s="38"/>
      <c r="H1786" s="38"/>
      <c r="I1786" s="59"/>
      <c r="J1786" s="26"/>
      <c r="K1786" s="26"/>
      <c r="L1786" s="45"/>
      <c r="M1786" s="38"/>
      <c r="N1786" s="38"/>
      <c r="O1786" s="88"/>
      <c r="P1786" s="45"/>
      <c r="Q1786" s="72"/>
      <c r="S1786" s="30"/>
      <c r="T1786" s="30"/>
      <c r="V1786" s="77"/>
      <c r="W1786" s="65"/>
    </row>
    <row r="1787" spans="1:23">
      <c r="A1787" s="45"/>
      <c r="B1787" s="44"/>
      <c r="C1787" s="44"/>
      <c r="D1787" s="44"/>
      <c r="E1787" s="44"/>
      <c r="F1787" s="38"/>
      <c r="G1787" s="38"/>
      <c r="H1787" s="38"/>
      <c r="I1787" s="59"/>
      <c r="J1787" s="26"/>
      <c r="K1787" s="26"/>
      <c r="L1787" s="45"/>
      <c r="M1787" s="38"/>
      <c r="N1787" s="38"/>
      <c r="O1787" s="88"/>
      <c r="P1787" s="45"/>
      <c r="Q1787" s="72"/>
      <c r="S1787" s="30"/>
      <c r="T1787" s="30"/>
      <c r="V1787" s="77"/>
      <c r="W1787" s="65"/>
    </row>
    <row r="1788" spans="1:23">
      <c r="A1788" s="45"/>
      <c r="B1788" s="44"/>
      <c r="C1788" s="44"/>
      <c r="D1788" s="44"/>
      <c r="E1788" s="44"/>
      <c r="F1788" s="38"/>
      <c r="G1788" s="38"/>
      <c r="H1788" s="38"/>
      <c r="I1788" s="59"/>
      <c r="J1788" s="26"/>
      <c r="K1788" s="26"/>
      <c r="L1788" s="45"/>
      <c r="M1788" s="38"/>
      <c r="N1788" s="38"/>
      <c r="O1788" s="88"/>
      <c r="P1788" s="45"/>
      <c r="Q1788" s="72"/>
      <c r="S1788" s="30"/>
      <c r="T1788" s="30"/>
      <c r="V1788" s="77"/>
      <c r="W1788" s="65"/>
    </row>
    <row r="1789" spans="1:23">
      <c r="A1789" s="45"/>
      <c r="B1789" s="44"/>
      <c r="C1789" s="44"/>
      <c r="D1789" s="44"/>
      <c r="E1789" s="44"/>
      <c r="F1789" s="38"/>
      <c r="G1789" s="38"/>
      <c r="H1789" s="38"/>
      <c r="I1789" s="59"/>
      <c r="J1789" s="26"/>
      <c r="K1789" s="26"/>
      <c r="L1789" s="45"/>
      <c r="M1789" s="38"/>
      <c r="N1789" s="38"/>
      <c r="O1789" s="88"/>
      <c r="P1789" s="45"/>
      <c r="Q1789" s="72"/>
      <c r="S1789" s="30"/>
      <c r="T1789" s="30"/>
      <c r="V1789" s="77"/>
      <c r="W1789" s="65"/>
    </row>
    <row r="1790" spans="1:23">
      <c r="A1790" s="45"/>
      <c r="B1790" s="44"/>
      <c r="C1790" s="44"/>
      <c r="D1790" s="44"/>
      <c r="E1790" s="44"/>
      <c r="F1790" s="38"/>
      <c r="G1790" s="38"/>
      <c r="H1790" s="38"/>
      <c r="I1790" s="59"/>
      <c r="J1790" s="26"/>
      <c r="K1790" s="26"/>
      <c r="L1790" s="45"/>
      <c r="M1790" s="38"/>
      <c r="N1790" s="38"/>
      <c r="O1790" s="88"/>
      <c r="P1790" s="45"/>
      <c r="Q1790" s="72"/>
      <c r="S1790" s="30"/>
      <c r="T1790" s="30"/>
      <c r="V1790" s="77"/>
      <c r="W1790" s="65"/>
    </row>
    <row r="1791" spans="1:23">
      <c r="A1791" s="45"/>
      <c r="B1791" s="44"/>
      <c r="C1791" s="44"/>
      <c r="D1791" s="44"/>
      <c r="E1791" s="44"/>
      <c r="F1791" s="38"/>
      <c r="G1791" s="38"/>
      <c r="H1791" s="38"/>
      <c r="I1791" s="59"/>
      <c r="J1791" s="26"/>
      <c r="K1791" s="26"/>
      <c r="L1791" s="45"/>
      <c r="M1791" s="38"/>
      <c r="N1791" s="38"/>
      <c r="O1791" s="88"/>
      <c r="P1791" s="45"/>
      <c r="Q1791" s="72"/>
      <c r="S1791" s="30"/>
      <c r="T1791" s="30"/>
      <c r="V1791" s="77"/>
      <c r="W1791" s="65"/>
    </row>
    <row r="1792" spans="1:23">
      <c r="A1792" s="45"/>
      <c r="B1792" s="44"/>
      <c r="C1792" s="44"/>
      <c r="D1792" s="44"/>
      <c r="E1792" s="44"/>
      <c r="F1792" s="38"/>
      <c r="G1792" s="38"/>
      <c r="H1792" s="38"/>
      <c r="I1792" s="59"/>
      <c r="J1792" s="26"/>
      <c r="K1792" s="26"/>
      <c r="L1792" s="45"/>
      <c r="M1792" s="38"/>
      <c r="N1792" s="38"/>
      <c r="O1792" s="88"/>
      <c r="P1792" s="45"/>
      <c r="Q1792" s="72"/>
      <c r="S1792" s="30"/>
      <c r="T1792" s="30"/>
      <c r="V1792" s="77"/>
      <c r="W1792" s="65"/>
    </row>
    <row r="1793" spans="1:23">
      <c r="A1793" s="45"/>
      <c r="B1793" s="44"/>
      <c r="C1793" s="44"/>
      <c r="D1793" s="44"/>
      <c r="E1793" s="44"/>
      <c r="F1793" s="38"/>
      <c r="G1793" s="38"/>
      <c r="H1793" s="38"/>
      <c r="I1793" s="59"/>
      <c r="J1793" s="26"/>
      <c r="K1793" s="26"/>
      <c r="L1793" s="45"/>
      <c r="M1793" s="38"/>
      <c r="N1793" s="38"/>
      <c r="O1793" s="88"/>
      <c r="P1793" s="45"/>
      <c r="Q1793" s="72"/>
      <c r="S1793" s="30"/>
      <c r="T1793" s="30"/>
      <c r="V1793" s="77"/>
      <c r="W1793" s="65"/>
    </row>
    <row r="1794" spans="1:23">
      <c r="A1794" s="45"/>
      <c r="B1794" s="44"/>
      <c r="C1794" s="44"/>
      <c r="D1794" s="44"/>
      <c r="E1794" s="44"/>
      <c r="F1794" s="38"/>
      <c r="G1794" s="38"/>
      <c r="H1794" s="38"/>
      <c r="I1794" s="59"/>
      <c r="J1794" s="26"/>
      <c r="K1794" s="26"/>
      <c r="L1794" s="45"/>
      <c r="M1794" s="38"/>
      <c r="N1794" s="38"/>
      <c r="O1794" s="88"/>
      <c r="P1794" s="45"/>
      <c r="Q1794" s="72"/>
      <c r="S1794" s="30"/>
      <c r="T1794" s="30"/>
      <c r="V1794" s="77"/>
      <c r="W1794" s="65"/>
    </row>
    <row r="1795" spans="1:23">
      <c r="A1795" s="45"/>
      <c r="B1795" s="44"/>
      <c r="C1795" s="44"/>
      <c r="D1795" s="44"/>
      <c r="E1795" s="44"/>
      <c r="F1795" s="38"/>
      <c r="G1795" s="38"/>
      <c r="H1795" s="38"/>
      <c r="I1795" s="59"/>
      <c r="J1795" s="26"/>
      <c r="K1795" s="26"/>
      <c r="L1795" s="45"/>
      <c r="M1795" s="38"/>
      <c r="N1795" s="38"/>
      <c r="O1795" s="88"/>
      <c r="P1795" s="45"/>
      <c r="Q1795" s="72"/>
      <c r="S1795" s="30"/>
      <c r="T1795" s="30"/>
      <c r="V1795" s="77"/>
      <c r="W1795" s="65"/>
    </row>
    <row r="1796" spans="1:23">
      <c r="A1796" s="45"/>
      <c r="B1796" s="44"/>
      <c r="C1796" s="44"/>
      <c r="D1796" s="44"/>
      <c r="E1796" s="44"/>
      <c r="F1796" s="38"/>
      <c r="G1796" s="38"/>
      <c r="H1796" s="38"/>
      <c r="I1796" s="59"/>
      <c r="J1796" s="26"/>
      <c r="K1796" s="26"/>
      <c r="L1796" s="45"/>
      <c r="M1796" s="38"/>
      <c r="N1796" s="38"/>
      <c r="O1796" s="88"/>
      <c r="P1796" s="45"/>
      <c r="Q1796" s="72"/>
      <c r="S1796" s="30"/>
      <c r="T1796" s="30"/>
      <c r="V1796" s="77"/>
      <c r="W1796" s="65"/>
    </row>
    <row r="1797" spans="1:23">
      <c r="A1797" s="45"/>
      <c r="B1797" s="44"/>
      <c r="C1797" s="44"/>
      <c r="D1797" s="44"/>
      <c r="E1797" s="44"/>
      <c r="F1797" s="38"/>
      <c r="G1797" s="38"/>
      <c r="H1797" s="38"/>
      <c r="I1797" s="59"/>
      <c r="J1797" s="26"/>
      <c r="K1797" s="26"/>
      <c r="L1797" s="45"/>
      <c r="M1797" s="38"/>
      <c r="N1797" s="38"/>
      <c r="O1797" s="88"/>
      <c r="P1797" s="45"/>
      <c r="Q1797" s="72"/>
      <c r="S1797" s="30"/>
      <c r="T1797" s="30"/>
      <c r="V1797" s="77"/>
      <c r="W1797" s="65"/>
    </row>
    <row r="1798" spans="1:23">
      <c r="A1798" s="45"/>
      <c r="B1798" s="44"/>
      <c r="C1798" s="44"/>
      <c r="D1798" s="44"/>
      <c r="E1798" s="44"/>
      <c r="F1798" s="38"/>
      <c r="G1798" s="38"/>
      <c r="H1798" s="38"/>
      <c r="I1798" s="59"/>
      <c r="J1798" s="26"/>
      <c r="K1798" s="26"/>
      <c r="L1798" s="45"/>
      <c r="M1798" s="38"/>
      <c r="N1798" s="38"/>
      <c r="O1798" s="88"/>
      <c r="P1798" s="45"/>
      <c r="Q1798" s="72"/>
      <c r="S1798" s="30"/>
      <c r="T1798" s="30"/>
      <c r="V1798" s="77"/>
      <c r="W1798" s="65"/>
    </row>
    <row r="1799" spans="1:23">
      <c r="A1799" s="45"/>
      <c r="B1799" s="44"/>
      <c r="C1799" s="44"/>
      <c r="D1799" s="44"/>
      <c r="E1799" s="44"/>
      <c r="F1799" s="38"/>
      <c r="G1799" s="38"/>
      <c r="H1799" s="38"/>
      <c r="I1799" s="59"/>
      <c r="J1799" s="26"/>
      <c r="K1799" s="26"/>
      <c r="L1799" s="45"/>
      <c r="M1799" s="38"/>
      <c r="N1799" s="38"/>
      <c r="O1799" s="88"/>
      <c r="P1799" s="45"/>
      <c r="Q1799" s="72"/>
      <c r="S1799" s="30"/>
      <c r="T1799" s="30"/>
      <c r="V1799" s="77"/>
      <c r="W1799" s="65"/>
    </row>
    <row r="1800" spans="1:23">
      <c r="A1800" s="45"/>
      <c r="B1800" s="44"/>
      <c r="C1800" s="44"/>
      <c r="D1800" s="44"/>
      <c r="E1800" s="44"/>
      <c r="F1800" s="38"/>
      <c r="G1800" s="38"/>
      <c r="H1800" s="38"/>
      <c r="I1800" s="59"/>
      <c r="J1800" s="26"/>
      <c r="K1800" s="26"/>
      <c r="L1800" s="45"/>
      <c r="M1800" s="38"/>
      <c r="N1800" s="38"/>
      <c r="O1800" s="88"/>
      <c r="P1800" s="45"/>
      <c r="Q1800" s="72"/>
      <c r="S1800" s="30"/>
      <c r="T1800" s="30"/>
      <c r="V1800" s="77"/>
      <c r="W1800" s="65"/>
    </row>
    <row r="1801" spans="1:23">
      <c r="A1801" s="45"/>
      <c r="B1801" s="44"/>
      <c r="C1801" s="44"/>
      <c r="D1801" s="44"/>
      <c r="E1801" s="44"/>
      <c r="F1801" s="38"/>
      <c r="G1801" s="38"/>
      <c r="H1801" s="38"/>
      <c r="I1801" s="59"/>
      <c r="J1801" s="26"/>
      <c r="K1801" s="26"/>
      <c r="L1801" s="45"/>
      <c r="M1801" s="38"/>
      <c r="N1801" s="38"/>
      <c r="O1801" s="88"/>
      <c r="P1801" s="45"/>
      <c r="Q1801" s="72"/>
      <c r="S1801" s="30"/>
      <c r="T1801" s="30"/>
      <c r="V1801" s="77"/>
      <c r="W1801" s="65"/>
    </row>
    <row r="1802" spans="1:23">
      <c r="A1802" s="45"/>
      <c r="B1802" s="44"/>
      <c r="C1802" s="44"/>
      <c r="D1802" s="44"/>
      <c r="E1802" s="44"/>
      <c r="F1802" s="38"/>
      <c r="G1802" s="38"/>
      <c r="H1802" s="38"/>
      <c r="I1802" s="59"/>
      <c r="J1802" s="26"/>
      <c r="K1802" s="26"/>
      <c r="L1802" s="45"/>
      <c r="M1802" s="38"/>
      <c r="N1802" s="38"/>
      <c r="O1802" s="88"/>
      <c r="P1802" s="45"/>
      <c r="Q1802" s="72"/>
      <c r="S1802" s="30"/>
      <c r="T1802" s="30"/>
      <c r="V1802" s="77"/>
      <c r="W1802" s="65"/>
    </row>
    <row r="1803" spans="1:23">
      <c r="A1803" s="45"/>
      <c r="B1803" s="44"/>
      <c r="C1803" s="44"/>
      <c r="D1803" s="44"/>
      <c r="E1803" s="44"/>
      <c r="F1803" s="38"/>
      <c r="G1803" s="38"/>
      <c r="H1803" s="38"/>
      <c r="I1803" s="59"/>
      <c r="J1803" s="26"/>
      <c r="K1803" s="26"/>
      <c r="L1803" s="45"/>
      <c r="M1803" s="38"/>
      <c r="N1803" s="38"/>
      <c r="O1803" s="88"/>
      <c r="P1803" s="45"/>
      <c r="Q1803" s="72"/>
      <c r="S1803" s="30"/>
      <c r="T1803" s="30"/>
      <c r="V1803" s="77"/>
      <c r="W1803" s="65"/>
    </row>
    <row r="1804" spans="1:23">
      <c r="A1804" s="45"/>
      <c r="B1804" s="44"/>
      <c r="C1804" s="44"/>
      <c r="D1804" s="44"/>
      <c r="E1804" s="44"/>
      <c r="F1804" s="38"/>
      <c r="G1804" s="38"/>
      <c r="H1804" s="38"/>
      <c r="I1804" s="59"/>
      <c r="J1804" s="26"/>
      <c r="K1804" s="26"/>
      <c r="L1804" s="45"/>
      <c r="M1804" s="38"/>
      <c r="N1804" s="38"/>
      <c r="O1804" s="88"/>
      <c r="P1804" s="45"/>
      <c r="Q1804" s="72"/>
      <c r="S1804" s="30"/>
      <c r="T1804" s="30"/>
      <c r="V1804" s="77"/>
      <c r="W1804" s="65"/>
    </row>
    <row r="1805" spans="1:23">
      <c r="A1805" s="45"/>
      <c r="B1805" s="44"/>
      <c r="C1805" s="44"/>
      <c r="D1805" s="44"/>
      <c r="E1805" s="44"/>
      <c r="F1805" s="38"/>
      <c r="G1805" s="38"/>
      <c r="H1805" s="38"/>
      <c r="I1805" s="59"/>
      <c r="J1805" s="26"/>
      <c r="K1805" s="26"/>
      <c r="L1805" s="45"/>
      <c r="M1805" s="38"/>
      <c r="N1805" s="38"/>
      <c r="O1805" s="88"/>
      <c r="P1805" s="45"/>
      <c r="Q1805" s="72"/>
      <c r="S1805" s="30"/>
      <c r="T1805" s="30"/>
      <c r="V1805" s="77"/>
      <c r="W1805" s="65"/>
    </row>
    <row r="1806" spans="1:23">
      <c r="A1806" s="45"/>
      <c r="B1806" s="44"/>
      <c r="C1806" s="44"/>
      <c r="D1806" s="44"/>
      <c r="E1806" s="44"/>
      <c r="F1806" s="38"/>
      <c r="G1806" s="38"/>
      <c r="H1806" s="38"/>
      <c r="I1806" s="59"/>
      <c r="J1806" s="26"/>
      <c r="K1806" s="26"/>
      <c r="L1806" s="45"/>
      <c r="M1806" s="38"/>
      <c r="N1806" s="38"/>
      <c r="O1806" s="88"/>
      <c r="P1806" s="45"/>
      <c r="Q1806" s="72"/>
      <c r="S1806" s="30"/>
      <c r="T1806" s="30"/>
      <c r="V1806" s="77"/>
      <c r="W1806" s="65"/>
    </row>
    <row r="1807" spans="1:23">
      <c r="A1807" s="45"/>
      <c r="B1807" s="44"/>
      <c r="C1807" s="44"/>
      <c r="D1807" s="44"/>
      <c r="E1807" s="44"/>
      <c r="F1807" s="38"/>
      <c r="G1807" s="38"/>
      <c r="H1807" s="38"/>
      <c r="I1807" s="59"/>
      <c r="J1807" s="26"/>
      <c r="K1807" s="26"/>
      <c r="L1807" s="45"/>
      <c r="M1807" s="38"/>
      <c r="N1807" s="38"/>
      <c r="O1807" s="88"/>
      <c r="P1807" s="45"/>
      <c r="Q1807" s="72"/>
      <c r="S1807" s="30"/>
      <c r="T1807" s="30"/>
      <c r="V1807" s="77"/>
      <c r="W1807" s="65"/>
    </row>
    <row r="1808" spans="1:23">
      <c r="A1808" s="45"/>
      <c r="B1808" s="44"/>
      <c r="C1808" s="44"/>
      <c r="D1808" s="44"/>
      <c r="E1808" s="44"/>
      <c r="F1808" s="38"/>
      <c r="G1808" s="38"/>
      <c r="H1808" s="38"/>
      <c r="I1808" s="59"/>
      <c r="J1808" s="26"/>
      <c r="K1808" s="26"/>
      <c r="L1808" s="45"/>
      <c r="M1808" s="38"/>
      <c r="N1808" s="38"/>
      <c r="O1808" s="88"/>
      <c r="P1808" s="45"/>
      <c r="Q1808" s="72"/>
      <c r="S1808" s="30"/>
      <c r="T1808" s="30"/>
      <c r="V1808" s="77"/>
      <c r="W1808" s="65"/>
    </row>
    <row r="1809" spans="1:23">
      <c r="A1809" s="45"/>
      <c r="B1809" s="44"/>
      <c r="C1809" s="44"/>
      <c r="D1809" s="44"/>
      <c r="E1809" s="44"/>
      <c r="F1809" s="38"/>
      <c r="G1809" s="38"/>
      <c r="H1809" s="38"/>
      <c r="I1809" s="59"/>
      <c r="J1809" s="26"/>
      <c r="K1809" s="26"/>
      <c r="L1809" s="45"/>
      <c r="M1809" s="38"/>
      <c r="N1809" s="38"/>
      <c r="O1809" s="88"/>
      <c r="P1809" s="45"/>
      <c r="Q1809" s="72"/>
      <c r="S1809" s="30"/>
      <c r="T1809" s="30"/>
      <c r="V1809" s="77"/>
      <c r="W1809" s="65"/>
    </row>
    <row r="1810" spans="1:23">
      <c r="A1810" s="45"/>
      <c r="B1810" s="44"/>
      <c r="C1810" s="44"/>
      <c r="D1810" s="44"/>
      <c r="E1810" s="44"/>
      <c r="F1810" s="38"/>
      <c r="G1810" s="38"/>
      <c r="H1810" s="38"/>
      <c r="I1810" s="59"/>
      <c r="J1810" s="26"/>
      <c r="K1810" s="26"/>
      <c r="L1810" s="45"/>
      <c r="M1810" s="38"/>
      <c r="N1810" s="38"/>
      <c r="O1810" s="88"/>
      <c r="P1810" s="45"/>
      <c r="Q1810" s="72"/>
      <c r="S1810" s="30"/>
      <c r="T1810" s="30"/>
      <c r="V1810" s="77"/>
      <c r="W1810" s="65"/>
    </row>
    <row r="1811" spans="1:23">
      <c r="A1811" s="45"/>
      <c r="B1811" s="44"/>
      <c r="C1811" s="44"/>
      <c r="D1811" s="44"/>
      <c r="E1811" s="44"/>
      <c r="F1811" s="38"/>
      <c r="G1811" s="38"/>
      <c r="H1811" s="38"/>
      <c r="I1811" s="59"/>
      <c r="J1811" s="26"/>
      <c r="K1811" s="26"/>
      <c r="L1811" s="45"/>
      <c r="M1811" s="38"/>
      <c r="N1811" s="38"/>
      <c r="O1811" s="88"/>
      <c r="P1811" s="45"/>
      <c r="Q1811" s="72"/>
      <c r="S1811" s="30"/>
      <c r="T1811" s="30"/>
      <c r="V1811" s="77"/>
      <c r="W1811" s="65"/>
    </row>
    <row r="1812" spans="1:23">
      <c r="A1812" s="45"/>
      <c r="B1812" s="44"/>
      <c r="C1812" s="44"/>
      <c r="D1812" s="44"/>
      <c r="E1812" s="44"/>
      <c r="F1812" s="38"/>
      <c r="G1812" s="38"/>
      <c r="H1812" s="38"/>
      <c r="I1812" s="59"/>
      <c r="J1812" s="26"/>
      <c r="K1812" s="26"/>
      <c r="L1812" s="45"/>
      <c r="M1812" s="38"/>
      <c r="N1812" s="38"/>
      <c r="O1812" s="88"/>
      <c r="P1812" s="45"/>
      <c r="Q1812" s="72"/>
      <c r="S1812" s="30"/>
      <c r="T1812" s="30"/>
      <c r="V1812" s="77"/>
      <c r="W1812" s="65"/>
    </row>
    <row r="1813" spans="1:23">
      <c r="A1813" s="45"/>
      <c r="B1813" s="44"/>
      <c r="C1813" s="44"/>
      <c r="D1813" s="44"/>
      <c r="E1813" s="44"/>
      <c r="F1813" s="38"/>
      <c r="G1813" s="38"/>
      <c r="H1813" s="38"/>
      <c r="I1813" s="59"/>
      <c r="J1813" s="26"/>
      <c r="K1813" s="26"/>
      <c r="L1813" s="45"/>
      <c r="M1813" s="38"/>
      <c r="N1813" s="38"/>
      <c r="O1813" s="88"/>
      <c r="P1813" s="45"/>
      <c r="Q1813" s="72"/>
      <c r="S1813" s="30"/>
      <c r="T1813" s="30"/>
      <c r="V1813" s="77"/>
      <c r="W1813" s="65"/>
    </row>
    <row r="1814" spans="1:23">
      <c r="A1814" s="45"/>
      <c r="B1814" s="44"/>
      <c r="C1814" s="44"/>
      <c r="D1814" s="44"/>
      <c r="E1814" s="44"/>
      <c r="F1814" s="38"/>
      <c r="G1814" s="38"/>
      <c r="H1814" s="38"/>
      <c r="I1814" s="59"/>
      <c r="J1814" s="26"/>
      <c r="K1814" s="26"/>
      <c r="L1814" s="45"/>
      <c r="M1814" s="38"/>
      <c r="N1814" s="38"/>
      <c r="O1814" s="88"/>
      <c r="P1814" s="45"/>
      <c r="Q1814" s="72"/>
      <c r="S1814" s="30"/>
      <c r="T1814" s="30"/>
      <c r="V1814" s="77"/>
      <c r="W1814" s="65"/>
    </row>
    <row r="1815" spans="1:23">
      <c r="A1815" s="45"/>
      <c r="B1815" s="44"/>
      <c r="C1815" s="44"/>
      <c r="D1815" s="44"/>
      <c r="E1815" s="44"/>
      <c r="F1815" s="38"/>
      <c r="G1815" s="38"/>
      <c r="H1815" s="38"/>
      <c r="I1815" s="59"/>
      <c r="J1815" s="26"/>
      <c r="K1815" s="26"/>
      <c r="L1815" s="45"/>
      <c r="M1815" s="38"/>
      <c r="N1815" s="38"/>
      <c r="O1815" s="88"/>
      <c r="P1815" s="45"/>
      <c r="Q1815" s="72"/>
      <c r="S1815" s="30"/>
      <c r="T1815" s="30"/>
      <c r="V1815" s="77"/>
      <c r="W1815" s="65"/>
    </row>
    <row r="1816" spans="1:23">
      <c r="A1816" s="45"/>
      <c r="B1816" s="44"/>
      <c r="C1816" s="44"/>
      <c r="D1816" s="44"/>
      <c r="E1816" s="44"/>
      <c r="F1816" s="38"/>
      <c r="G1816" s="38"/>
      <c r="H1816" s="38"/>
      <c r="I1816" s="59"/>
      <c r="J1816" s="26"/>
      <c r="K1816" s="26"/>
      <c r="L1816" s="45"/>
      <c r="M1816" s="38"/>
      <c r="N1816" s="38"/>
      <c r="O1816" s="88"/>
      <c r="P1816" s="45"/>
      <c r="Q1816" s="72"/>
      <c r="S1816" s="30"/>
      <c r="T1816" s="30"/>
      <c r="V1816" s="77"/>
      <c r="W1816" s="65"/>
    </row>
    <row r="1817" spans="1:23">
      <c r="A1817" s="45"/>
      <c r="B1817" s="44"/>
      <c r="C1817" s="44"/>
      <c r="D1817" s="44"/>
      <c r="E1817" s="44"/>
      <c r="F1817" s="38"/>
      <c r="G1817" s="38"/>
      <c r="H1817" s="38"/>
      <c r="I1817" s="59"/>
      <c r="J1817" s="26"/>
      <c r="K1817" s="26"/>
      <c r="L1817" s="45"/>
      <c r="M1817" s="38"/>
      <c r="N1817" s="38"/>
      <c r="O1817" s="88"/>
      <c r="P1817" s="45"/>
      <c r="Q1817" s="72"/>
      <c r="S1817" s="30"/>
      <c r="T1817" s="30"/>
      <c r="V1817" s="77"/>
      <c r="W1817" s="65"/>
    </row>
    <row r="1818" spans="1:23">
      <c r="A1818" s="45"/>
      <c r="B1818" s="44"/>
      <c r="C1818" s="44"/>
      <c r="D1818" s="44"/>
      <c r="E1818" s="44"/>
      <c r="F1818" s="38"/>
      <c r="G1818" s="38"/>
      <c r="H1818" s="38"/>
      <c r="I1818" s="59"/>
      <c r="J1818" s="26"/>
      <c r="K1818" s="26"/>
      <c r="L1818" s="45"/>
      <c r="M1818" s="38"/>
      <c r="N1818" s="38"/>
      <c r="O1818" s="88"/>
      <c r="P1818" s="45"/>
      <c r="Q1818" s="72"/>
      <c r="S1818" s="30"/>
      <c r="T1818" s="30"/>
      <c r="V1818" s="77"/>
      <c r="W1818" s="65"/>
    </row>
    <row r="1819" spans="1:23">
      <c r="A1819" s="45"/>
      <c r="B1819" s="44"/>
      <c r="C1819" s="44"/>
      <c r="D1819" s="44"/>
      <c r="E1819" s="44"/>
      <c r="F1819" s="38"/>
      <c r="G1819" s="38"/>
      <c r="H1819" s="38"/>
      <c r="I1819" s="59"/>
      <c r="J1819" s="26"/>
      <c r="K1819" s="26"/>
      <c r="L1819" s="45"/>
      <c r="M1819" s="38"/>
      <c r="N1819" s="38"/>
      <c r="O1819" s="88"/>
      <c r="P1819" s="45"/>
      <c r="Q1819" s="72"/>
      <c r="S1819" s="30"/>
      <c r="T1819" s="30"/>
      <c r="V1819" s="77"/>
      <c r="W1819" s="65"/>
    </row>
    <row r="1820" spans="1:23">
      <c r="A1820" s="45"/>
      <c r="B1820" s="44"/>
      <c r="C1820" s="44"/>
      <c r="D1820" s="44"/>
      <c r="E1820" s="44"/>
      <c r="F1820" s="38"/>
      <c r="G1820" s="38"/>
      <c r="H1820" s="38"/>
      <c r="I1820" s="59"/>
      <c r="J1820" s="26"/>
      <c r="K1820" s="26"/>
      <c r="L1820" s="45"/>
      <c r="M1820" s="38"/>
      <c r="N1820" s="38"/>
      <c r="O1820" s="88"/>
      <c r="P1820" s="45"/>
      <c r="Q1820" s="72"/>
      <c r="S1820" s="30"/>
      <c r="T1820" s="30"/>
      <c r="V1820" s="77"/>
      <c r="W1820" s="65"/>
    </row>
    <row r="1821" spans="1:23">
      <c r="A1821" s="45"/>
      <c r="B1821" s="44"/>
      <c r="C1821" s="44"/>
      <c r="D1821" s="44"/>
      <c r="E1821" s="44"/>
      <c r="F1821" s="38"/>
      <c r="G1821" s="38"/>
      <c r="H1821" s="38"/>
      <c r="I1821" s="59"/>
      <c r="J1821" s="26"/>
      <c r="K1821" s="26"/>
      <c r="L1821" s="45"/>
      <c r="M1821" s="38"/>
      <c r="N1821" s="38"/>
      <c r="O1821" s="88"/>
      <c r="P1821" s="45"/>
      <c r="Q1821" s="72"/>
      <c r="S1821" s="30"/>
      <c r="T1821" s="30"/>
      <c r="V1821" s="77"/>
      <c r="W1821" s="65"/>
    </row>
    <row r="1822" spans="1:23">
      <c r="A1822" s="45"/>
      <c r="B1822" s="44"/>
      <c r="C1822" s="44"/>
      <c r="D1822" s="44"/>
      <c r="E1822" s="44"/>
      <c r="F1822" s="38"/>
      <c r="G1822" s="38"/>
      <c r="H1822" s="38"/>
      <c r="I1822" s="59"/>
      <c r="J1822" s="26"/>
      <c r="K1822" s="26"/>
      <c r="L1822" s="45"/>
      <c r="M1822" s="38"/>
      <c r="N1822" s="38"/>
      <c r="O1822" s="88"/>
      <c r="P1822" s="45"/>
      <c r="Q1822" s="72"/>
      <c r="S1822" s="30"/>
      <c r="T1822" s="30"/>
      <c r="V1822" s="77"/>
      <c r="W1822" s="65"/>
    </row>
    <row r="1823" spans="1:23">
      <c r="A1823" s="45"/>
      <c r="B1823" s="44"/>
      <c r="C1823" s="44"/>
      <c r="D1823" s="44"/>
      <c r="E1823" s="44"/>
      <c r="F1823" s="38"/>
      <c r="G1823" s="38"/>
      <c r="H1823" s="38"/>
      <c r="I1823" s="59"/>
      <c r="J1823" s="26"/>
      <c r="K1823" s="26"/>
      <c r="L1823" s="45"/>
      <c r="M1823" s="38"/>
      <c r="N1823" s="38"/>
      <c r="O1823" s="88"/>
      <c r="P1823" s="45"/>
      <c r="Q1823" s="72"/>
      <c r="S1823" s="30"/>
      <c r="T1823" s="30"/>
      <c r="V1823" s="77"/>
      <c r="W1823" s="65"/>
    </row>
    <row r="1824" spans="1:23">
      <c r="A1824" s="45"/>
      <c r="B1824" s="44"/>
      <c r="C1824" s="44"/>
      <c r="D1824" s="44"/>
      <c r="E1824" s="44"/>
      <c r="F1824" s="38"/>
      <c r="G1824" s="38"/>
      <c r="H1824" s="38"/>
      <c r="I1824" s="59"/>
      <c r="J1824" s="26"/>
      <c r="K1824" s="26"/>
      <c r="L1824" s="45"/>
      <c r="M1824" s="38"/>
      <c r="N1824" s="38"/>
      <c r="O1824" s="88"/>
      <c r="P1824" s="45"/>
      <c r="Q1824" s="72"/>
      <c r="S1824" s="30"/>
      <c r="T1824" s="30"/>
      <c r="V1824" s="77"/>
      <c r="W1824" s="65"/>
    </row>
    <row r="1825" spans="1:23">
      <c r="A1825" s="45"/>
      <c r="B1825" s="44"/>
      <c r="C1825" s="44"/>
      <c r="D1825" s="44"/>
      <c r="E1825" s="44"/>
      <c r="F1825" s="38"/>
      <c r="G1825" s="38"/>
      <c r="H1825" s="38"/>
      <c r="I1825" s="59"/>
      <c r="J1825" s="26"/>
      <c r="K1825" s="26"/>
      <c r="L1825" s="45"/>
      <c r="M1825" s="38"/>
      <c r="N1825" s="38"/>
      <c r="O1825" s="88"/>
      <c r="P1825" s="45"/>
      <c r="Q1825" s="72"/>
      <c r="S1825" s="30"/>
      <c r="T1825" s="30"/>
      <c r="V1825" s="77"/>
      <c r="W1825" s="65"/>
    </row>
    <row r="1826" spans="1:23">
      <c r="A1826" s="45"/>
      <c r="B1826" s="44"/>
      <c r="C1826" s="44"/>
      <c r="D1826" s="44"/>
      <c r="E1826" s="44"/>
      <c r="F1826" s="38"/>
      <c r="G1826" s="38"/>
      <c r="H1826" s="38"/>
      <c r="I1826" s="59"/>
      <c r="J1826" s="26"/>
      <c r="K1826" s="26"/>
      <c r="L1826" s="45"/>
      <c r="M1826" s="38"/>
      <c r="N1826" s="38"/>
      <c r="O1826" s="88"/>
      <c r="P1826" s="45"/>
      <c r="Q1826" s="72"/>
      <c r="S1826" s="30"/>
      <c r="T1826" s="30"/>
      <c r="V1826" s="77"/>
      <c r="W1826" s="65"/>
    </row>
    <row r="1827" spans="1:23">
      <c r="A1827" s="45"/>
      <c r="B1827" s="44"/>
      <c r="C1827" s="44"/>
      <c r="D1827" s="44"/>
      <c r="E1827" s="44"/>
      <c r="F1827" s="38"/>
      <c r="G1827" s="38"/>
      <c r="H1827" s="38"/>
      <c r="I1827" s="59"/>
      <c r="J1827" s="26"/>
      <c r="K1827" s="26"/>
      <c r="L1827" s="45"/>
      <c r="M1827" s="38"/>
      <c r="N1827" s="38"/>
      <c r="O1827" s="88"/>
      <c r="P1827" s="45"/>
      <c r="Q1827" s="72"/>
      <c r="S1827" s="30"/>
      <c r="T1827" s="30"/>
      <c r="V1827" s="77"/>
      <c r="W1827" s="65"/>
    </row>
    <row r="1828" spans="1:23">
      <c r="A1828" s="45"/>
      <c r="B1828" s="44"/>
      <c r="C1828" s="44"/>
      <c r="D1828" s="44"/>
      <c r="E1828" s="44"/>
      <c r="F1828" s="38"/>
      <c r="G1828" s="38"/>
      <c r="H1828" s="38"/>
      <c r="I1828" s="59"/>
      <c r="J1828" s="26"/>
      <c r="K1828" s="26"/>
      <c r="L1828" s="45"/>
      <c r="M1828" s="38"/>
      <c r="N1828" s="38"/>
      <c r="O1828" s="88"/>
      <c r="P1828" s="45"/>
      <c r="Q1828" s="72"/>
      <c r="S1828" s="30"/>
      <c r="T1828" s="30"/>
      <c r="V1828" s="77"/>
      <c r="W1828" s="65"/>
    </row>
    <row r="1829" spans="1:23">
      <c r="A1829" s="45"/>
      <c r="B1829" s="44"/>
      <c r="C1829" s="44"/>
      <c r="D1829" s="44"/>
      <c r="E1829" s="44"/>
      <c r="F1829" s="38"/>
      <c r="G1829" s="38"/>
      <c r="H1829" s="38"/>
      <c r="I1829" s="59"/>
      <c r="J1829" s="26"/>
      <c r="K1829" s="26"/>
      <c r="L1829" s="45"/>
      <c r="M1829" s="38"/>
      <c r="N1829" s="38"/>
      <c r="O1829" s="88"/>
      <c r="P1829" s="45"/>
      <c r="Q1829" s="72"/>
      <c r="S1829" s="30"/>
      <c r="T1829" s="30"/>
      <c r="V1829" s="77"/>
      <c r="W1829" s="65"/>
    </row>
    <row r="1830" spans="1:23">
      <c r="A1830" s="45"/>
      <c r="B1830" s="44"/>
      <c r="C1830" s="44"/>
      <c r="D1830" s="44"/>
      <c r="E1830" s="44"/>
      <c r="F1830" s="38"/>
      <c r="G1830" s="38"/>
      <c r="H1830" s="38"/>
      <c r="I1830" s="59"/>
      <c r="J1830" s="26"/>
      <c r="K1830" s="26"/>
      <c r="L1830" s="45"/>
      <c r="M1830" s="38"/>
      <c r="N1830" s="38"/>
      <c r="O1830" s="88"/>
      <c r="P1830" s="45"/>
      <c r="Q1830" s="72"/>
      <c r="S1830" s="30"/>
      <c r="T1830" s="30"/>
      <c r="V1830" s="77"/>
      <c r="W1830" s="65"/>
    </row>
    <row r="1831" spans="1:23">
      <c r="A1831" s="45"/>
      <c r="B1831" s="44"/>
      <c r="C1831" s="44"/>
      <c r="D1831" s="44"/>
      <c r="E1831" s="44"/>
      <c r="F1831" s="38"/>
      <c r="G1831" s="38"/>
      <c r="H1831" s="38"/>
      <c r="I1831" s="59"/>
      <c r="J1831" s="26"/>
      <c r="K1831" s="26"/>
      <c r="L1831" s="45"/>
      <c r="M1831" s="38"/>
      <c r="N1831" s="38"/>
      <c r="O1831" s="88"/>
      <c r="P1831" s="45"/>
      <c r="Q1831" s="72"/>
      <c r="S1831" s="30"/>
      <c r="T1831" s="30"/>
      <c r="V1831" s="77"/>
      <c r="W1831" s="65"/>
    </row>
    <row r="1832" spans="1:23">
      <c r="A1832" s="45"/>
      <c r="B1832" s="44"/>
      <c r="C1832" s="44"/>
      <c r="D1832" s="44"/>
      <c r="E1832" s="44"/>
      <c r="F1832" s="38"/>
      <c r="G1832" s="38"/>
      <c r="H1832" s="38"/>
      <c r="I1832" s="59"/>
      <c r="J1832" s="26"/>
      <c r="K1832" s="26"/>
      <c r="L1832" s="45"/>
      <c r="M1832" s="38"/>
      <c r="N1832" s="38"/>
      <c r="O1832" s="88"/>
      <c r="P1832" s="45"/>
      <c r="Q1832" s="72"/>
      <c r="S1832" s="30"/>
      <c r="T1832" s="30"/>
      <c r="V1832" s="77"/>
      <c r="W1832" s="65"/>
    </row>
    <row r="1833" spans="1:23">
      <c r="A1833" s="45"/>
      <c r="B1833" s="44"/>
      <c r="C1833" s="44"/>
      <c r="D1833" s="44"/>
      <c r="E1833" s="44"/>
      <c r="F1833" s="38"/>
      <c r="G1833" s="38"/>
      <c r="H1833" s="38"/>
      <c r="I1833" s="59"/>
      <c r="J1833" s="26"/>
      <c r="K1833" s="26"/>
      <c r="L1833" s="45"/>
      <c r="M1833" s="38"/>
      <c r="N1833" s="38"/>
      <c r="O1833" s="88"/>
      <c r="P1833" s="45"/>
      <c r="Q1833" s="72"/>
      <c r="S1833" s="30"/>
      <c r="T1833" s="30"/>
      <c r="V1833" s="77"/>
      <c r="W1833" s="65"/>
    </row>
    <row r="1834" spans="1:23">
      <c r="A1834" s="45"/>
      <c r="B1834" s="44"/>
      <c r="C1834" s="44"/>
      <c r="D1834" s="44"/>
      <c r="E1834" s="44"/>
      <c r="F1834" s="38"/>
      <c r="G1834" s="38"/>
      <c r="H1834" s="38"/>
      <c r="I1834" s="59"/>
      <c r="J1834" s="26"/>
      <c r="K1834" s="26"/>
      <c r="L1834" s="45"/>
      <c r="M1834" s="38"/>
      <c r="N1834" s="38"/>
      <c r="O1834" s="88"/>
      <c r="P1834" s="45"/>
      <c r="Q1834" s="72"/>
      <c r="S1834" s="30"/>
      <c r="T1834" s="30"/>
      <c r="V1834" s="77"/>
      <c r="W1834" s="65"/>
    </row>
    <row r="1835" spans="1:23">
      <c r="A1835" s="45"/>
      <c r="B1835" s="44"/>
      <c r="C1835" s="44"/>
      <c r="D1835" s="44"/>
      <c r="E1835" s="44"/>
      <c r="F1835" s="38"/>
      <c r="G1835" s="38"/>
      <c r="H1835" s="38"/>
      <c r="I1835" s="59"/>
      <c r="J1835" s="26"/>
      <c r="K1835" s="26"/>
      <c r="L1835" s="45"/>
      <c r="M1835" s="38"/>
      <c r="N1835" s="38"/>
      <c r="O1835" s="88"/>
      <c r="P1835" s="45"/>
      <c r="Q1835" s="72"/>
      <c r="S1835" s="30"/>
      <c r="T1835" s="30"/>
      <c r="V1835" s="77"/>
      <c r="W1835" s="65"/>
    </row>
    <row r="1836" spans="1:23">
      <c r="A1836" s="45"/>
      <c r="B1836" s="44"/>
      <c r="C1836" s="44"/>
      <c r="D1836" s="44"/>
      <c r="E1836" s="44"/>
      <c r="F1836" s="38"/>
      <c r="G1836" s="38"/>
      <c r="H1836" s="38"/>
      <c r="I1836" s="59"/>
      <c r="J1836" s="26"/>
      <c r="K1836" s="26"/>
      <c r="L1836" s="45"/>
      <c r="M1836" s="38"/>
      <c r="N1836" s="38"/>
      <c r="O1836" s="88"/>
      <c r="P1836" s="45"/>
      <c r="Q1836" s="72"/>
      <c r="S1836" s="30"/>
      <c r="T1836" s="30"/>
      <c r="V1836" s="77"/>
      <c r="W1836" s="65"/>
    </row>
    <row r="1837" spans="1:23">
      <c r="A1837" s="45"/>
      <c r="B1837" s="44"/>
      <c r="C1837" s="44"/>
      <c r="D1837" s="44"/>
      <c r="E1837" s="44"/>
      <c r="F1837" s="38"/>
      <c r="G1837" s="38"/>
      <c r="H1837" s="38"/>
      <c r="I1837" s="59"/>
      <c r="J1837" s="26"/>
      <c r="K1837" s="26"/>
      <c r="L1837" s="45"/>
      <c r="M1837" s="38"/>
      <c r="N1837" s="38"/>
      <c r="O1837" s="88"/>
      <c r="P1837" s="45"/>
      <c r="Q1837" s="72"/>
      <c r="S1837" s="30"/>
      <c r="T1837" s="30"/>
      <c r="V1837" s="77"/>
      <c r="W1837" s="65"/>
    </row>
    <row r="1838" spans="1:23">
      <c r="A1838" s="45"/>
      <c r="B1838" s="44"/>
      <c r="C1838" s="44"/>
      <c r="D1838" s="44"/>
      <c r="E1838" s="44"/>
      <c r="F1838" s="38"/>
      <c r="G1838" s="38"/>
      <c r="H1838" s="38"/>
      <c r="I1838" s="59"/>
      <c r="J1838" s="26"/>
      <c r="K1838" s="26"/>
      <c r="L1838" s="45"/>
      <c r="M1838" s="38"/>
      <c r="N1838" s="38"/>
      <c r="O1838" s="88"/>
      <c r="P1838" s="45"/>
      <c r="Q1838" s="72"/>
      <c r="S1838" s="30"/>
      <c r="T1838" s="30"/>
      <c r="V1838" s="77"/>
      <c r="W1838" s="65"/>
    </row>
    <row r="1839" spans="1:23">
      <c r="A1839" s="45"/>
      <c r="B1839" s="44"/>
      <c r="C1839" s="44"/>
      <c r="D1839" s="44"/>
      <c r="E1839" s="44"/>
      <c r="F1839" s="38"/>
      <c r="G1839" s="38"/>
      <c r="H1839" s="38"/>
      <c r="I1839" s="59"/>
      <c r="J1839" s="26"/>
      <c r="K1839" s="26"/>
      <c r="L1839" s="45"/>
      <c r="M1839" s="38"/>
      <c r="N1839" s="38"/>
      <c r="O1839" s="88"/>
      <c r="P1839" s="45"/>
      <c r="Q1839" s="72"/>
      <c r="S1839" s="30"/>
      <c r="T1839" s="30"/>
      <c r="V1839" s="77"/>
      <c r="W1839" s="65"/>
    </row>
    <row r="1840" spans="1:23">
      <c r="A1840" s="45"/>
      <c r="B1840" s="44"/>
      <c r="C1840" s="44"/>
      <c r="D1840" s="44"/>
      <c r="E1840" s="44"/>
      <c r="F1840" s="38"/>
      <c r="G1840" s="38"/>
      <c r="H1840" s="38"/>
      <c r="I1840" s="59"/>
      <c r="J1840" s="26"/>
      <c r="K1840" s="26"/>
      <c r="L1840" s="45"/>
      <c r="M1840" s="38"/>
      <c r="N1840" s="38"/>
      <c r="O1840" s="88"/>
      <c r="P1840" s="45"/>
      <c r="Q1840" s="72"/>
      <c r="S1840" s="30"/>
      <c r="T1840" s="30"/>
      <c r="V1840" s="77"/>
      <c r="W1840" s="65"/>
    </row>
    <row r="1841" spans="1:23">
      <c r="A1841" s="45"/>
      <c r="B1841" s="44"/>
      <c r="C1841" s="44"/>
      <c r="D1841" s="44"/>
      <c r="E1841" s="44"/>
      <c r="F1841" s="38"/>
      <c r="G1841" s="38"/>
      <c r="H1841" s="38"/>
      <c r="I1841" s="59"/>
      <c r="J1841" s="26"/>
      <c r="K1841" s="26"/>
      <c r="L1841" s="45"/>
      <c r="M1841" s="38"/>
      <c r="N1841" s="38"/>
      <c r="O1841" s="88"/>
      <c r="P1841" s="45"/>
      <c r="Q1841" s="72"/>
      <c r="S1841" s="30"/>
      <c r="T1841" s="30"/>
      <c r="V1841" s="77"/>
      <c r="W1841" s="65"/>
    </row>
    <row r="1842" spans="1:23">
      <c r="A1842" s="45"/>
      <c r="B1842" s="44"/>
      <c r="C1842" s="44"/>
      <c r="D1842" s="44"/>
      <c r="E1842" s="44"/>
      <c r="F1842" s="38"/>
      <c r="G1842" s="38"/>
      <c r="H1842" s="38"/>
      <c r="I1842" s="59"/>
      <c r="J1842" s="26"/>
      <c r="K1842" s="26"/>
      <c r="L1842" s="45"/>
      <c r="M1842" s="38"/>
      <c r="N1842" s="38"/>
      <c r="O1842" s="88"/>
      <c r="P1842" s="45"/>
      <c r="Q1842" s="72"/>
      <c r="S1842" s="30"/>
      <c r="T1842" s="30"/>
      <c r="V1842" s="77"/>
      <c r="W1842" s="65"/>
    </row>
    <row r="1843" spans="1:23">
      <c r="A1843" s="45"/>
      <c r="B1843" s="44"/>
      <c r="C1843" s="44"/>
      <c r="D1843" s="44"/>
      <c r="E1843" s="44"/>
      <c r="F1843" s="38"/>
      <c r="G1843" s="38"/>
      <c r="H1843" s="38"/>
      <c r="I1843" s="59"/>
      <c r="J1843" s="26"/>
      <c r="K1843" s="26"/>
      <c r="L1843" s="45"/>
      <c r="M1843" s="38"/>
      <c r="N1843" s="38"/>
      <c r="O1843" s="88"/>
      <c r="P1843" s="45"/>
      <c r="Q1843" s="72"/>
      <c r="S1843" s="30"/>
      <c r="T1843" s="30"/>
      <c r="V1843" s="77"/>
      <c r="W1843" s="65"/>
    </row>
    <row r="1844" spans="1:23">
      <c r="A1844" s="45"/>
      <c r="B1844" s="44"/>
      <c r="C1844" s="44"/>
      <c r="D1844" s="44"/>
      <c r="E1844" s="44"/>
      <c r="F1844" s="38"/>
      <c r="G1844" s="38"/>
      <c r="H1844" s="38"/>
      <c r="I1844" s="59"/>
      <c r="J1844" s="26"/>
      <c r="K1844" s="26"/>
      <c r="L1844" s="45"/>
      <c r="M1844" s="38"/>
      <c r="N1844" s="38"/>
      <c r="O1844" s="88"/>
      <c r="P1844" s="45"/>
      <c r="Q1844" s="72"/>
      <c r="S1844" s="30"/>
      <c r="T1844" s="30"/>
      <c r="V1844" s="77"/>
      <c r="W1844" s="65"/>
    </row>
    <row r="1845" spans="1:23">
      <c r="A1845" s="45"/>
      <c r="B1845" s="44"/>
      <c r="C1845" s="44"/>
      <c r="D1845" s="44"/>
      <c r="E1845" s="44"/>
      <c r="F1845" s="38"/>
      <c r="G1845" s="38"/>
      <c r="H1845" s="38"/>
      <c r="I1845" s="59"/>
      <c r="J1845" s="26"/>
      <c r="K1845" s="26"/>
      <c r="L1845" s="45"/>
      <c r="M1845" s="38"/>
      <c r="N1845" s="38"/>
      <c r="O1845" s="88"/>
      <c r="P1845" s="45"/>
      <c r="Q1845" s="72"/>
      <c r="S1845" s="30"/>
      <c r="T1845" s="30"/>
      <c r="V1845" s="77"/>
      <c r="W1845" s="65"/>
    </row>
    <row r="1846" spans="1:23">
      <c r="A1846" s="45"/>
      <c r="B1846" s="44"/>
      <c r="C1846" s="44"/>
      <c r="D1846" s="44"/>
      <c r="E1846" s="44"/>
      <c r="F1846" s="38"/>
      <c r="G1846" s="38"/>
      <c r="H1846" s="38"/>
      <c r="I1846" s="59"/>
      <c r="J1846" s="26"/>
      <c r="K1846" s="26"/>
      <c r="L1846" s="45"/>
      <c r="M1846" s="38"/>
      <c r="N1846" s="38"/>
      <c r="O1846" s="88"/>
      <c r="P1846" s="45"/>
      <c r="Q1846" s="72"/>
      <c r="S1846" s="30"/>
      <c r="T1846" s="30"/>
      <c r="V1846" s="77"/>
      <c r="W1846" s="65"/>
    </row>
    <row r="1847" spans="1:23">
      <c r="A1847" s="45"/>
      <c r="B1847" s="44"/>
      <c r="C1847" s="44"/>
      <c r="D1847" s="44"/>
      <c r="E1847" s="44"/>
      <c r="F1847" s="38"/>
      <c r="G1847" s="38"/>
      <c r="H1847" s="38"/>
      <c r="I1847" s="59"/>
      <c r="J1847" s="26"/>
      <c r="K1847" s="26"/>
      <c r="L1847" s="45"/>
      <c r="M1847" s="38"/>
      <c r="N1847" s="38"/>
      <c r="O1847" s="88"/>
      <c r="P1847" s="45"/>
      <c r="Q1847" s="72"/>
      <c r="S1847" s="30"/>
      <c r="T1847" s="30"/>
      <c r="V1847" s="77"/>
      <c r="W1847" s="65"/>
    </row>
    <row r="1848" spans="1:23">
      <c r="A1848" s="45"/>
      <c r="B1848" s="44"/>
      <c r="C1848" s="44"/>
      <c r="D1848" s="44"/>
      <c r="E1848" s="44"/>
      <c r="F1848" s="38"/>
      <c r="G1848" s="38"/>
      <c r="H1848" s="38"/>
      <c r="I1848" s="59"/>
      <c r="J1848" s="26"/>
      <c r="K1848" s="26"/>
      <c r="L1848" s="45"/>
      <c r="M1848" s="38"/>
      <c r="N1848" s="38"/>
      <c r="O1848" s="88"/>
      <c r="P1848" s="45"/>
      <c r="Q1848" s="72"/>
      <c r="S1848" s="30"/>
      <c r="T1848" s="30"/>
      <c r="V1848" s="77"/>
      <c r="W1848" s="65"/>
    </row>
    <row r="1849" spans="1:23">
      <c r="A1849" s="45"/>
      <c r="B1849" s="44"/>
      <c r="C1849" s="44"/>
      <c r="D1849" s="44"/>
      <c r="E1849" s="44"/>
      <c r="F1849" s="38"/>
      <c r="G1849" s="38"/>
      <c r="H1849" s="38"/>
      <c r="I1849" s="59"/>
      <c r="J1849" s="26"/>
      <c r="K1849" s="26"/>
      <c r="L1849" s="45"/>
      <c r="M1849" s="38"/>
      <c r="N1849" s="38"/>
      <c r="O1849" s="88"/>
      <c r="P1849" s="45"/>
      <c r="Q1849" s="72"/>
      <c r="S1849" s="30"/>
      <c r="T1849" s="30"/>
      <c r="V1849" s="77"/>
      <c r="W1849" s="65"/>
    </row>
    <row r="1850" spans="1:23">
      <c r="A1850" s="45"/>
      <c r="B1850" s="44"/>
      <c r="C1850" s="44"/>
      <c r="D1850" s="44"/>
      <c r="E1850" s="44"/>
      <c r="F1850" s="38"/>
      <c r="G1850" s="38"/>
      <c r="H1850" s="38"/>
      <c r="I1850" s="59"/>
      <c r="J1850" s="26"/>
      <c r="K1850" s="26"/>
      <c r="L1850" s="45"/>
      <c r="M1850" s="38"/>
      <c r="N1850" s="38"/>
      <c r="O1850" s="88"/>
      <c r="P1850" s="45"/>
      <c r="Q1850" s="72"/>
      <c r="S1850" s="30"/>
      <c r="T1850" s="30"/>
      <c r="V1850" s="77"/>
      <c r="W1850" s="65"/>
    </row>
    <row r="1851" spans="1:23">
      <c r="A1851" s="45"/>
      <c r="B1851" s="44"/>
      <c r="C1851" s="44"/>
      <c r="D1851" s="44"/>
      <c r="E1851" s="44"/>
      <c r="F1851" s="38"/>
      <c r="G1851" s="38"/>
      <c r="H1851" s="38"/>
      <c r="I1851" s="59"/>
      <c r="J1851" s="26"/>
      <c r="K1851" s="26"/>
      <c r="L1851" s="45"/>
      <c r="M1851" s="38"/>
      <c r="N1851" s="38"/>
      <c r="O1851" s="88"/>
      <c r="P1851" s="45"/>
      <c r="Q1851" s="72"/>
      <c r="S1851" s="30"/>
      <c r="T1851" s="30"/>
      <c r="V1851" s="77"/>
      <c r="W1851" s="65"/>
    </row>
    <row r="1852" spans="1:23">
      <c r="A1852" s="45"/>
      <c r="B1852" s="44"/>
      <c r="C1852" s="44"/>
      <c r="D1852" s="44"/>
      <c r="E1852" s="44"/>
      <c r="F1852" s="38"/>
      <c r="G1852" s="38"/>
      <c r="H1852" s="38"/>
      <c r="I1852" s="59"/>
      <c r="J1852" s="26"/>
      <c r="K1852" s="26"/>
      <c r="L1852" s="45"/>
      <c r="M1852" s="38"/>
      <c r="N1852" s="38"/>
      <c r="O1852" s="88"/>
      <c r="P1852" s="45"/>
      <c r="Q1852" s="72"/>
      <c r="S1852" s="30"/>
      <c r="T1852" s="30"/>
      <c r="V1852" s="77"/>
      <c r="W1852" s="65"/>
    </row>
    <row r="1853" spans="1:23">
      <c r="A1853" s="45"/>
      <c r="B1853" s="44"/>
      <c r="C1853" s="44"/>
      <c r="D1853" s="44"/>
      <c r="E1853" s="44"/>
      <c r="F1853" s="38"/>
      <c r="G1853" s="38"/>
      <c r="H1853" s="38"/>
      <c r="I1853" s="59"/>
      <c r="J1853" s="26"/>
      <c r="K1853" s="26"/>
      <c r="L1853" s="45"/>
      <c r="M1853" s="38"/>
      <c r="N1853" s="38"/>
      <c r="O1853" s="88"/>
      <c r="P1853" s="45"/>
      <c r="Q1853" s="72"/>
      <c r="S1853" s="30"/>
      <c r="T1853" s="30"/>
      <c r="V1853" s="77"/>
      <c r="W1853" s="65"/>
    </row>
    <row r="1854" spans="1:23">
      <c r="A1854" s="45"/>
      <c r="B1854" s="44"/>
      <c r="C1854" s="44"/>
      <c r="D1854" s="44"/>
      <c r="E1854" s="44"/>
      <c r="F1854" s="38"/>
      <c r="G1854" s="38"/>
      <c r="H1854" s="38"/>
      <c r="I1854" s="59"/>
      <c r="J1854" s="26"/>
      <c r="K1854" s="26"/>
      <c r="L1854" s="45"/>
      <c r="M1854" s="38"/>
      <c r="N1854" s="38"/>
      <c r="O1854" s="88"/>
      <c r="P1854" s="45"/>
      <c r="Q1854" s="72"/>
      <c r="S1854" s="30"/>
      <c r="T1854" s="30"/>
      <c r="V1854" s="77"/>
      <c r="W1854" s="65"/>
    </row>
    <row r="1855" spans="1:23">
      <c r="A1855" s="45"/>
      <c r="B1855" s="44"/>
      <c r="C1855" s="44"/>
      <c r="D1855" s="44"/>
      <c r="E1855" s="44"/>
      <c r="F1855" s="38"/>
      <c r="G1855" s="38"/>
      <c r="H1855" s="38"/>
      <c r="I1855" s="59"/>
      <c r="J1855" s="26"/>
      <c r="K1855" s="26"/>
      <c r="L1855" s="45"/>
      <c r="M1855" s="38"/>
      <c r="N1855" s="38"/>
      <c r="O1855" s="88"/>
      <c r="P1855" s="45"/>
      <c r="Q1855" s="72"/>
      <c r="S1855" s="30"/>
      <c r="T1855" s="30"/>
      <c r="V1855" s="77"/>
      <c r="W1855" s="65"/>
    </row>
    <row r="1856" spans="1:23">
      <c r="A1856" s="45"/>
      <c r="B1856" s="44"/>
      <c r="C1856" s="44"/>
      <c r="D1856" s="44"/>
      <c r="E1856" s="44"/>
      <c r="F1856" s="38"/>
      <c r="G1856" s="38"/>
      <c r="H1856" s="38"/>
      <c r="I1856" s="59"/>
      <c r="J1856" s="26"/>
      <c r="K1856" s="26"/>
      <c r="L1856" s="45"/>
      <c r="M1856" s="38"/>
      <c r="N1856" s="38"/>
      <c r="O1856" s="88"/>
      <c r="P1856" s="45"/>
      <c r="Q1856" s="72"/>
      <c r="S1856" s="30"/>
      <c r="T1856" s="30"/>
      <c r="V1856" s="77"/>
      <c r="W1856" s="65"/>
    </row>
    <row r="1857" spans="1:23">
      <c r="A1857" s="45"/>
      <c r="B1857" s="44"/>
      <c r="C1857" s="44"/>
      <c r="D1857" s="44"/>
      <c r="E1857" s="44"/>
      <c r="F1857" s="38"/>
      <c r="G1857" s="38"/>
      <c r="H1857" s="38"/>
      <c r="I1857" s="59"/>
      <c r="J1857" s="26"/>
      <c r="K1857" s="26"/>
      <c r="L1857" s="45"/>
      <c r="M1857" s="38"/>
      <c r="N1857" s="38"/>
      <c r="O1857" s="88"/>
      <c r="P1857" s="45"/>
      <c r="Q1857" s="72"/>
      <c r="S1857" s="30"/>
      <c r="T1857" s="30"/>
      <c r="V1857" s="77"/>
      <c r="W1857" s="65"/>
    </row>
    <row r="1858" spans="1:23">
      <c r="A1858" s="45"/>
      <c r="B1858" s="44"/>
      <c r="C1858" s="44"/>
      <c r="D1858" s="44"/>
      <c r="E1858" s="44"/>
      <c r="F1858" s="38"/>
      <c r="G1858" s="38"/>
      <c r="H1858" s="38"/>
      <c r="I1858" s="59"/>
      <c r="J1858" s="26"/>
      <c r="K1858" s="26"/>
      <c r="L1858" s="45"/>
      <c r="M1858" s="38"/>
      <c r="N1858" s="38"/>
      <c r="O1858" s="88"/>
      <c r="P1858" s="45"/>
      <c r="Q1858" s="72"/>
      <c r="S1858" s="30"/>
      <c r="T1858" s="30"/>
      <c r="V1858" s="77"/>
      <c r="W1858" s="65"/>
    </row>
    <row r="1859" spans="1:23">
      <c r="A1859" s="45"/>
      <c r="B1859" s="44"/>
      <c r="C1859" s="44"/>
      <c r="D1859" s="44"/>
      <c r="E1859" s="44"/>
      <c r="F1859" s="38"/>
      <c r="G1859" s="38"/>
      <c r="H1859" s="38"/>
      <c r="I1859" s="59"/>
      <c r="J1859" s="26"/>
      <c r="K1859" s="26"/>
      <c r="L1859" s="45"/>
      <c r="M1859" s="38"/>
      <c r="N1859" s="38"/>
      <c r="O1859" s="88"/>
      <c r="P1859" s="45"/>
      <c r="Q1859" s="72"/>
      <c r="S1859" s="30"/>
      <c r="T1859" s="30"/>
      <c r="V1859" s="77"/>
      <c r="W1859" s="65"/>
    </row>
    <row r="1860" spans="1:23">
      <c r="A1860" s="45"/>
      <c r="B1860" s="44"/>
      <c r="C1860" s="44"/>
      <c r="D1860" s="44"/>
      <c r="E1860" s="44"/>
      <c r="F1860" s="38"/>
      <c r="G1860" s="38"/>
      <c r="H1860" s="38"/>
      <c r="I1860" s="59"/>
      <c r="J1860" s="26"/>
      <c r="K1860" s="26"/>
      <c r="L1860" s="45"/>
      <c r="M1860" s="38"/>
      <c r="N1860" s="38"/>
      <c r="O1860" s="88"/>
      <c r="P1860" s="45"/>
      <c r="Q1860" s="72"/>
      <c r="S1860" s="30"/>
      <c r="T1860" s="30"/>
      <c r="V1860" s="77"/>
      <c r="W1860" s="65"/>
    </row>
    <row r="1861" spans="1:23">
      <c r="A1861" s="45"/>
      <c r="B1861" s="44"/>
      <c r="C1861" s="44"/>
      <c r="D1861" s="44"/>
      <c r="E1861" s="44"/>
      <c r="F1861" s="38"/>
      <c r="G1861" s="38"/>
      <c r="H1861" s="38"/>
      <c r="I1861" s="59"/>
      <c r="J1861" s="26"/>
      <c r="K1861" s="26"/>
      <c r="L1861" s="45"/>
      <c r="M1861" s="38"/>
      <c r="N1861" s="38"/>
      <c r="O1861" s="88"/>
      <c r="P1861" s="45"/>
      <c r="Q1861" s="72"/>
      <c r="S1861" s="30"/>
      <c r="T1861" s="30"/>
      <c r="V1861" s="77"/>
      <c r="W1861" s="65"/>
    </row>
    <row r="1862" spans="1:23">
      <c r="A1862" s="45"/>
      <c r="B1862" s="44"/>
      <c r="C1862" s="44"/>
      <c r="D1862" s="44"/>
      <c r="E1862" s="44"/>
      <c r="F1862" s="38"/>
      <c r="G1862" s="38"/>
      <c r="H1862" s="38"/>
      <c r="I1862" s="59"/>
      <c r="J1862" s="26"/>
      <c r="K1862" s="26"/>
      <c r="L1862" s="45"/>
      <c r="M1862" s="38"/>
      <c r="N1862" s="38"/>
      <c r="O1862" s="88"/>
      <c r="P1862" s="45"/>
      <c r="Q1862" s="72"/>
      <c r="S1862" s="30"/>
      <c r="T1862" s="30"/>
      <c r="V1862" s="77"/>
      <c r="W1862" s="65"/>
    </row>
    <row r="1863" spans="1:23">
      <c r="A1863" s="45"/>
      <c r="B1863" s="44"/>
      <c r="C1863" s="44"/>
      <c r="D1863" s="44"/>
      <c r="E1863" s="44"/>
      <c r="F1863" s="38"/>
      <c r="G1863" s="38"/>
      <c r="H1863" s="38"/>
      <c r="I1863" s="59"/>
      <c r="J1863" s="26"/>
      <c r="K1863" s="26"/>
      <c r="L1863" s="45"/>
      <c r="M1863" s="38"/>
      <c r="N1863" s="38"/>
      <c r="O1863" s="88"/>
      <c r="P1863" s="45"/>
      <c r="Q1863" s="72"/>
      <c r="S1863" s="30"/>
      <c r="T1863" s="30"/>
      <c r="V1863" s="77"/>
      <c r="W1863" s="65"/>
    </row>
    <row r="1864" spans="1:23">
      <c r="A1864" s="45"/>
      <c r="B1864" s="44"/>
      <c r="C1864" s="44"/>
      <c r="D1864" s="44"/>
      <c r="E1864" s="44"/>
      <c r="F1864" s="38"/>
      <c r="G1864" s="38"/>
      <c r="H1864" s="38"/>
      <c r="I1864" s="59"/>
      <c r="J1864" s="26"/>
      <c r="K1864" s="26"/>
      <c r="L1864" s="45"/>
      <c r="M1864" s="38"/>
      <c r="N1864" s="38"/>
      <c r="O1864" s="88"/>
      <c r="P1864" s="45"/>
      <c r="Q1864" s="72"/>
      <c r="S1864" s="30"/>
      <c r="T1864" s="30"/>
      <c r="V1864" s="77"/>
      <c r="W1864" s="65"/>
    </row>
    <row r="1865" spans="1:23">
      <c r="A1865" s="45"/>
      <c r="B1865" s="44"/>
      <c r="C1865" s="44"/>
      <c r="D1865" s="44"/>
      <c r="E1865" s="44"/>
      <c r="F1865" s="38"/>
      <c r="G1865" s="38"/>
      <c r="H1865" s="38"/>
      <c r="I1865" s="59"/>
      <c r="J1865" s="26"/>
      <c r="K1865" s="26"/>
      <c r="L1865" s="45"/>
      <c r="M1865" s="38"/>
      <c r="N1865" s="38"/>
      <c r="O1865" s="88"/>
      <c r="P1865" s="45"/>
      <c r="Q1865" s="72"/>
      <c r="S1865" s="30"/>
      <c r="T1865" s="30"/>
      <c r="V1865" s="77"/>
      <c r="W1865" s="65"/>
    </row>
    <row r="1866" spans="1:23">
      <c r="A1866" s="45"/>
      <c r="B1866" s="44"/>
      <c r="C1866" s="44"/>
      <c r="D1866" s="44"/>
      <c r="E1866" s="44"/>
      <c r="F1866" s="38"/>
      <c r="G1866" s="38"/>
      <c r="H1866" s="38"/>
      <c r="I1866" s="59"/>
      <c r="J1866" s="26"/>
      <c r="K1866" s="26"/>
      <c r="L1866" s="45"/>
      <c r="M1866" s="38"/>
      <c r="N1866" s="38"/>
      <c r="O1866" s="88"/>
      <c r="P1866" s="45"/>
      <c r="Q1866" s="72"/>
      <c r="S1866" s="30"/>
      <c r="T1866" s="30"/>
      <c r="V1866" s="77"/>
      <c r="W1866" s="65"/>
    </row>
    <row r="1867" spans="1:23">
      <c r="A1867" s="45"/>
      <c r="B1867" s="44"/>
      <c r="C1867" s="44"/>
      <c r="D1867" s="44"/>
      <c r="E1867" s="44"/>
      <c r="F1867" s="38"/>
      <c r="G1867" s="38"/>
      <c r="H1867" s="38"/>
      <c r="I1867" s="59"/>
      <c r="J1867" s="26"/>
      <c r="K1867" s="26"/>
      <c r="L1867" s="45"/>
      <c r="M1867" s="38"/>
      <c r="N1867" s="38"/>
      <c r="O1867" s="88"/>
      <c r="P1867" s="45"/>
      <c r="Q1867" s="72"/>
      <c r="S1867" s="30"/>
      <c r="T1867" s="30"/>
      <c r="V1867" s="77"/>
      <c r="W1867" s="65"/>
    </row>
    <row r="1868" spans="1:23">
      <c r="A1868" s="45"/>
      <c r="B1868" s="44"/>
      <c r="C1868" s="44"/>
      <c r="D1868" s="44"/>
      <c r="E1868" s="44"/>
      <c r="F1868" s="38"/>
      <c r="G1868" s="38"/>
      <c r="H1868" s="38"/>
      <c r="I1868" s="59"/>
      <c r="J1868" s="26"/>
      <c r="K1868" s="26"/>
      <c r="L1868" s="45"/>
      <c r="M1868" s="38"/>
      <c r="N1868" s="38"/>
      <c r="O1868" s="88"/>
      <c r="P1868" s="45"/>
      <c r="Q1868" s="72"/>
      <c r="S1868" s="30"/>
      <c r="T1868" s="30"/>
      <c r="V1868" s="77"/>
      <c r="W1868" s="65"/>
    </row>
    <row r="1869" spans="1:23">
      <c r="A1869" s="45"/>
      <c r="B1869" s="44"/>
      <c r="C1869" s="44"/>
      <c r="D1869" s="44"/>
      <c r="E1869" s="44"/>
      <c r="F1869" s="38"/>
      <c r="G1869" s="38"/>
      <c r="H1869" s="38"/>
      <c r="I1869" s="59"/>
      <c r="J1869" s="26"/>
      <c r="K1869" s="26"/>
      <c r="L1869" s="45"/>
      <c r="M1869" s="38"/>
      <c r="N1869" s="38"/>
      <c r="O1869" s="88"/>
      <c r="P1869" s="45"/>
      <c r="Q1869" s="72"/>
      <c r="S1869" s="30"/>
      <c r="T1869" s="30"/>
      <c r="V1869" s="77"/>
      <c r="W1869" s="65"/>
    </row>
    <row r="1870" spans="1:23">
      <c r="A1870" s="45"/>
      <c r="B1870" s="44"/>
      <c r="C1870" s="44"/>
      <c r="D1870" s="44"/>
      <c r="E1870" s="44"/>
      <c r="F1870" s="38"/>
      <c r="G1870" s="38"/>
      <c r="H1870" s="38"/>
      <c r="I1870" s="59"/>
      <c r="J1870" s="26"/>
      <c r="K1870" s="26"/>
      <c r="L1870" s="45"/>
      <c r="M1870" s="38"/>
      <c r="N1870" s="38"/>
      <c r="O1870" s="88"/>
      <c r="P1870" s="45"/>
      <c r="Q1870" s="72"/>
      <c r="S1870" s="30"/>
      <c r="T1870" s="30"/>
      <c r="V1870" s="77"/>
      <c r="W1870" s="65"/>
    </row>
    <row r="1871" spans="1:23">
      <c r="A1871" s="45"/>
      <c r="B1871" s="44"/>
      <c r="C1871" s="44"/>
      <c r="D1871" s="44"/>
      <c r="E1871" s="44"/>
      <c r="F1871" s="38"/>
      <c r="G1871" s="38"/>
      <c r="H1871" s="38"/>
      <c r="I1871" s="59"/>
      <c r="J1871" s="26"/>
      <c r="K1871" s="26"/>
      <c r="L1871" s="45"/>
      <c r="M1871" s="38"/>
      <c r="N1871" s="38"/>
      <c r="O1871" s="88"/>
      <c r="P1871" s="45"/>
      <c r="Q1871" s="72"/>
      <c r="S1871" s="30"/>
      <c r="T1871" s="30"/>
      <c r="V1871" s="77"/>
      <c r="W1871" s="65"/>
    </row>
    <row r="1872" spans="1:23">
      <c r="A1872" s="45"/>
      <c r="B1872" s="44"/>
      <c r="C1872" s="44"/>
      <c r="D1872" s="44"/>
      <c r="E1872" s="44"/>
      <c r="F1872" s="38"/>
      <c r="G1872" s="38"/>
      <c r="H1872" s="38"/>
      <c r="I1872" s="59"/>
      <c r="J1872" s="26"/>
      <c r="K1872" s="26"/>
      <c r="L1872" s="45"/>
      <c r="M1872" s="38"/>
      <c r="N1872" s="38"/>
      <c r="O1872" s="88"/>
      <c r="P1872" s="45"/>
      <c r="Q1872" s="72"/>
      <c r="S1872" s="30"/>
      <c r="T1872" s="30"/>
      <c r="V1872" s="77"/>
      <c r="W1872" s="65"/>
    </row>
    <row r="1873" spans="1:23">
      <c r="A1873" s="45"/>
      <c r="B1873" s="44"/>
      <c r="C1873" s="44"/>
      <c r="D1873" s="44"/>
      <c r="E1873" s="44"/>
      <c r="F1873" s="38"/>
      <c r="G1873" s="38"/>
      <c r="H1873" s="38"/>
      <c r="I1873" s="59"/>
      <c r="J1873" s="26"/>
      <c r="K1873" s="26"/>
      <c r="L1873" s="45"/>
      <c r="M1873" s="38"/>
      <c r="N1873" s="38"/>
      <c r="O1873" s="88"/>
      <c r="P1873" s="45"/>
      <c r="Q1873" s="72"/>
      <c r="S1873" s="30"/>
      <c r="T1873" s="30"/>
      <c r="V1873" s="77"/>
      <c r="W1873" s="65"/>
    </row>
    <row r="1874" spans="1:23">
      <c r="A1874" s="45"/>
      <c r="B1874" s="44"/>
      <c r="C1874" s="44"/>
      <c r="D1874" s="44"/>
      <c r="E1874" s="44"/>
      <c r="F1874" s="38"/>
      <c r="G1874" s="38"/>
      <c r="H1874" s="38"/>
      <c r="I1874" s="59"/>
      <c r="J1874" s="26"/>
      <c r="K1874" s="26"/>
      <c r="L1874" s="45"/>
      <c r="M1874" s="38"/>
      <c r="N1874" s="38"/>
      <c r="O1874" s="88"/>
      <c r="P1874" s="45"/>
      <c r="Q1874" s="72"/>
      <c r="S1874" s="30"/>
      <c r="T1874" s="30"/>
      <c r="V1874" s="77"/>
      <c r="W1874" s="65"/>
    </row>
    <row r="1875" spans="1:23">
      <c r="A1875" s="45"/>
      <c r="B1875" s="44"/>
      <c r="C1875" s="44"/>
      <c r="D1875" s="44"/>
      <c r="E1875" s="44"/>
      <c r="F1875" s="38"/>
      <c r="G1875" s="38"/>
      <c r="H1875" s="38"/>
      <c r="I1875" s="59"/>
      <c r="J1875" s="26"/>
      <c r="K1875" s="26"/>
      <c r="L1875" s="45"/>
      <c r="M1875" s="38"/>
      <c r="N1875" s="38"/>
      <c r="O1875" s="88"/>
      <c r="P1875" s="45"/>
      <c r="Q1875" s="72"/>
      <c r="S1875" s="30"/>
      <c r="T1875" s="30"/>
      <c r="V1875" s="77"/>
      <c r="W1875" s="65"/>
    </row>
    <row r="1876" spans="1:23">
      <c r="A1876" s="45"/>
      <c r="B1876" s="44"/>
      <c r="C1876" s="44"/>
      <c r="D1876" s="44"/>
      <c r="E1876" s="44"/>
      <c r="F1876" s="38"/>
      <c r="G1876" s="38"/>
      <c r="H1876" s="38"/>
      <c r="I1876" s="59"/>
      <c r="J1876" s="26"/>
      <c r="K1876" s="26"/>
      <c r="L1876" s="45"/>
      <c r="M1876" s="38"/>
      <c r="N1876" s="38"/>
      <c r="O1876" s="88"/>
      <c r="P1876" s="45"/>
      <c r="Q1876" s="72"/>
      <c r="S1876" s="30"/>
      <c r="T1876" s="30"/>
      <c r="V1876" s="77"/>
      <c r="W1876" s="65"/>
    </row>
    <row r="1877" spans="1:23">
      <c r="A1877" s="45"/>
      <c r="B1877" s="44"/>
      <c r="C1877" s="44"/>
      <c r="D1877" s="44"/>
      <c r="E1877" s="44"/>
      <c r="F1877" s="38"/>
      <c r="G1877" s="38"/>
      <c r="H1877" s="38"/>
      <c r="I1877" s="59"/>
      <c r="J1877" s="26"/>
      <c r="K1877" s="26"/>
      <c r="L1877" s="45"/>
      <c r="M1877" s="38"/>
      <c r="N1877" s="38"/>
      <c r="O1877" s="88"/>
      <c r="P1877" s="45"/>
      <c r="Q1877" s="72"/>
      <c r="S1877" s="30"/>
      <c r="T1877" s="30"/>
      <c r="V1877" s="77"/>
      <c r="W1877" s="65"/>
    </row>
    <row r="1878" spans="1:23">
      <c r="A1878" s="45"/>
      <c r="B1878" s="44"/>
      <c r="C1878" s="44"/>
      <c r="D1878" s="44"/>
      <c r="E1878" s="44"/>
      <c r="F1878" s="38"/>
      <c r="G1878" s="38"/>
      <c r="H1878" s="38"/>
      <c r="I1878" s="59"/>
      <c r="J1878" s="26"/>
      <c r="K1878" s="26"/>
      <c r="L1878" s="45"/>
      <c r="M1878" s="38"/>
      <c r="N1878" s="38"/>
      <c r="O1878" s="88"/>
      <c r="P1878" s="45"/>
      <c r="Q1878" s="72"/>
      <c r="S1878" s="30"/>
      <c r="T1878" s="30"/>
      <c r="V1878" s="77"/>
      <c r="W1878" s="65"/>
    </row>
    <row r="1879" spans="1:23">
      <c r="A1879" s="45"/>
      <c r="B1879" s="44"/>
      <c r="C1879" s="44"/>
      <c r="D1879" s="44"/>
      <c r="E1879" s="44"/>
      <c r="F1879" s="38"/>
      <c r="G1879" s="38"/>
      <c r="H1879" s="38"/>
      <c r="I1879" s="59"/>
      <c r="J1879" s="26"/>
      <c r="K1879" s="26"/>
      <c r="L1879" s="45"/>
      <c r="M1879" s="38"/>
      <c r="N1879" s="38"/>
      <c r="O1879" s="88"/>
      <c r="P1879" s="45"/>
      <c r="Q1879" s="72"/>
      <c r="S1879" s="30"/>
      <c r="T1879" s="30"/>
      <c r="V1879" s="77"/>
      <c r="W1879" s="65"/>
    </row>
    <row r="1880" spans="1:23">
      <c r="A1880" s="45"/>
      <c r="B1880" s="44"/>
      <c r="C1880" s="44"/>
      <c r="D1880" s="44"/>
      <c r="E1880" s="44"/>
      <c r="F1880" s="38"/>
      <c r="G1880" s="38"/>
      <c r="H1880" s="38"/>
      <c r="I1880" s="59"/>
      <c r="J1880" s="26"/>
      <c r="K1880" s="26"/>
      <c r="L1880" s="45"/>
      <c r="M1880" s="38"/>
      <c r="N1880" s="38"/>
      <c r="O1880" s="88"/>
      <c r="P1880" s="45"/>
      <c r="Q1880" s="72"/>
      <c r="S1880" s="30"/>
      <c r="T1880" s="30"/>
      <c r="V1880" s="77"/>
      <c r="W1880" s="65"/>
    </row>
    <row r="1881" spans="1:23">
      <c r="A1881" s="45"/>
      <c r="B1881" s="44"/>
      <c r="C1881" s="44"/>
      <c r="D1881" s="44"/>
      <c r="E1881" s="44"/>
      <c r="F1881" s="38"/>
      <c r="G1881" s="38"/>
      <c r="H1881" s="38"/>
      <c r="I1881" s="59"/>
      <c r="J1881" s="26"/>
      <c r="K1881" s="26"/>
      <c r="L1881" s="45"/>
      <c r="M1881" s="38"/>
      <c r="N1881" s="38"/>
      <c r="O1881" s="88"/>
      <c r="P1881" s="45"/>
      <c r="Q1881" s="72"/>
      <c r="S1881" s="30"/>
      <c r="T1881" s="30"/>
      <c r="V1881" s="77"/>
      <c r="W1881" s="65"/>
    </row>
    <row r="1882" spans="1:23">
      <c r="A1882" s="45"/>
      <c r="B1882" s="44"/>
      <c r="C1882" s="44"/>
      <c r="D1882" s="44"/>
      <c r="E1882" s="44"/>
      <c r="F1882" s="38"/>
      <c r="G1882" s="38"/>
      <c r="H1882" s="38"/>
      <c r="I1882" s="59"/>
      <c r="J1882" s="26"/>
      <c r="K1882" s="26"/>
      <c r="L1882" s="45"/>
      <c r="M1882" s="38"/>
      <c r="N1882" s="38"/>
      <c r="O1882" s="88"/>
      <c r="P1882" s="45"/>
      <c r="Q1882" s="72"/>
      <c r="S1882" s="30"/>
      <c r="T1882" s="30"/>
      <c r="V1882" s="77"/>
      <c r="W1882" s="65"/>
    </row>
    <row r="1883" spans="1:23">
      <c r="A1883" s="45"/>
      <c r="B1883" s="44"/>
      <c r="C1883" s="44"/>
      <c r="D1883" s="44"/>
      <c r="E1883" s="44"/>
      <c r="F1883" s="38"/>
      <c r="G1883" s="38"/>
      <c r="H1883" s="38"/>
      <c r="I1883" s="59"/>
      <c r="J1883" s="26"/>
      <c r="K1883" s="26"/>
      <c r="L1883" s="45"/>
      <c r="M1883" s="38"/>
      <c r="N1883" s="38"/>
      <c r="O1883" s="88"/>
      <c r="P1883" s="45"/>
      <c r="Q1883" s="72"/>
      <c r="S1883" s="30"/>
      <c r="T1883" s="30"/>
      <c r="V1883" s="77"/>
      <c r="W1883" s="65"/>
    </row>
    <row r="1884" spans="1:23">
      <c r="A1884" s="45"/>
      <c r="B1884" s="44"/>
      <c r="C1884" s="44"/>
      <c r="D1884" s="44"/>
      <c r="E1884" s="44"/>
      <c r="F1884" s="38"/>
      <c r="G1884" s="38"/>
      <c r="H1884" s="38"/>
      <c r="I1884" s="59"/>
      <c r="J1884" s="26"/>
      <c r="K1884" s="26"/>
      <c r="L1884" s="45"/>
      <c r="M1884" s="38"/>
      <c r="N1884" s="38"/>
      <c r="O1884" s="88"/>
      <c r="P1884" s="45"/>
      <c r="Q1884" s="72"/>
      <c r="S1884" s="30"/>
      <c r="T1884" s="30"/>
      <c r="V1884" s="77"/>
      <c r="W1884" s="65"/>
    </row>
    <row r="1885" spans="1:23">
      <c r="A1885" s="45"/>
      <c r="B1885" s="44"/>
      <c r="C1885" s="44"/>
      <c r="D1885" s="44"/>
      <c r="E1885" s="44"/>
      <c r="F1885" s="38"/>
      <c r="G1885" s="38"/>
      <c r="H1885" s="38"/>
      <c r="I1885" s="59"/>
      <c r="J1885" s="26"/>
      <c r="K1885" s="26"/>
      <c r="L1885" s="45"/>
      <c r="M1885" s="38"/>
      <c r="N1885" s="38"/>
      <c r="O1885" s="88"/>
      <c r="P1885" s="45"/>
      <c r="Q1885" s="72"/>
      <c r="S1885" s="30"/>
      <c r="T1885" s="30"/>
      <c r="V1885" s="77"/>
      <c r="W1885" s="65"/>
    </row>
    <row r="1886" spans="1:23">
      <c r="A1886" s="45"/>
      <c r="B1886" s="44"/>
      <c r="C1886" s="44"/>
      <c r="D1886" s="44"/>
      <c r="E1886" s="44"/>
      <c r="F1886" s="38"/>
      <c r="G1886" s="38"/>
      <c r="H1886" s="38"/>
      <c r="I1886" s="59"/>
      <c r="J1886" s="26"/>
      <c r="K1886" s="26"/>
      <c r="L1886" s="45"/>
      <c r="M1886" s="38"/>
      <c r="N1886" s="38"/>
      <c r="O1886" s="88"/>
      <c r="P1886" s="45"/>
      <c r="Q1886" s="72"/>
      <c r="S1886" s="30"/>
      <c r="T1886" s="30"/>
      <c r="V1886" s="77"/>
      <c r="W1886" s="65"/>
    </row>
    <row r="1887" spans="1:23">
      <c r="A1887" s="45"/>
      <c r="B1887" s="44"/>
      <c r="C1887" s="44"/>
      <c r="D1887" s="44"/>
      <c r="E1887" s="44"/>
      <c r="F1887" s="38"/>
      <c r="G1887" s="38"/>
      <c r="H1887" s="38"/>
      <c r="I1887" s="59"/>
      <c r="J1887" s="26"/>
      <c r="K1887" s="26"/>
      <c r="L1887" s="45"/>
      <c r="M1887" s="38"/>
      <c r="N1887" s="38"/>
      <c r="O1887" s="88"/>
      <c r="P1887" s="45"/>
      <c r="Q1887" s="72"/>
      <c r="S1887" s="30"/>
      <c r="T1887" s="30"/>
      <c r="V1887" s="77"/>
      <c r="W1887" s="65"/>
    </row>
    <row r="1888" spans="1:23">
      <c r="A1888" s="45"/>
      <c r="B1888" s="44"/>
      <c r="C1888" s="44"/>
      <c r="D1888" s="44"/>
      <c r="E1888" s="44"/>
      <c r="F1888" s="38"/>
      <c r="G1888" s="38"/>
      <c r="H1888" s="38"/>
      <c r="I1888" s="59"/>
      <c r="J1888" s="26"/>
      <c r="K1888" s="26"/>
      <c r="L1888" s="45"/>
      <c r="M1888" s="38"/>
      <c r="N1888" s="38"/>
      <c r="O1888" s="88"/>
      <c r="P1888" s="45"/>
      <c r="Q1888" s="72"/>
      <c r="S1888" s="30"/>
      <c r="T1888" s="30"/>
      <c r="V1888" s="77"/>
      <c r="W1888" s="65"/>
    </row>
    <row r="1889" spans="1:23">
      <c r="A1889" s="45"/>
      <c r="B1889" s="44"/>
      <c r="C1889" s="44"/>
      <c r="D1889" s="44"/>
      <c r="E1889" s="44"/>
      <c r="F1889" s="38"/>
      <c r="G1889" s="38"/>
      <c r="H1889" s="38"/>
      <c r="I1889" s="59"/>
      <c r="J1889" s="26"/>
      <c r="K1889" s="26"/>
      <c r="L1889" s="45"/>
      <c r="M1889" s="38"/>
      <c r="N1889" s="38"/>
      <c r="O1889" s="88"/>
      <c r="P1889" s="45"/>
      <c r="Q1889" s="72"/>
      <c r="S1889" s="30"/>
      <c r="T1889" s="30"/>
      <c r="V1889" s="77"/>
      <c r="W1889" s="65"/>
    </row>
    <row r="1890" spans="1:23">
      <c r="A1890" s="45"/>
      <c r="B1890" s="44"/>
      <c r="C1890" s="44"/>
      <c r="D1890" s="44"/>
      <c r="E1890" s="44"/>
      <c r="F1890" s="38"/>
      <c r="G1890" s="38"/>
      <c r="H1890" s="38"/>
      <c r="I1890" s="59"/>
      <c r="J1890" s="26"/>
      <c r="K1890" s="26"/>
      <c r="L1890" s="45"/>
      <c r="M1890" s="38"/>
      <c r="N1890" s="38"/>
      <c r="O1890" s="88"/>
      <c r="P1890" s="45"/>
      <c r="Q1890" s="72"/>
      <c r="S1890" s="30"/>
      <c r="T1890" s="30"/>
      <c r="V1890" s="77"/>
      <c r="W1890" s="65"/>
    </row>
    <row r="1891" spans="1:23">
      <c r="A1891" s="45"/>
      <c r="B1891" s="44"/>
      <c r="C1891" s="44"/>
      <c r="D1891" s="44"/>
      <c r="E1891" s="44"/>
      <c r="F1891" s="38"/>
      <c r="G1891" s="38"/>
      <c r="H1891" s="38"/>
      <c r="I1891" s="59"/>
      <c r="J1891" s="26"/>
      <c r="K1891" s="26"/>
      <c r="L1891" s="45"/>
      <c r="M1891" s="38"/>
      <c r="N1891" s="38"/>
      <c r="O1891" s="88"/>
      <c r="P1891" s="45"/>
      <c r="Q1891" s="72"/>
      <c r="S1891" s="30"/>
      <c r="T1891" s="30"/>
      <c r="V1891" s="77"/>
      <c r="W1891" s="65"/>
    </row>
    <row r="1892" spans="1:23">
      <c r="A1892" s="45"/>
      <c r="B1892" s="44"/>
      <c r="C1892" s="44"/>
      <c r="D1892" s="44"/>
      <c r="E1892" s="44"/>
      <c r="F1892" s="38"/>
      <c r="G1892" s="38"/>
      <c r="H1892" s="38"/>
      <c r="I1892" s="59"/>
      <c r="J1892" s="26"/>
      <c r="K1892" s="26"/>
      <c r="L1892" s="45"/>
      <c r="M1892" s="38"/>
      <c r="N1892" s="38"/>
      <c r="O1892" s="88"/>
      <c r="P1892" s="45"/>
      <c r="Q1892" s="72"/>
      <c r="S1892" s="30"/>
      <c r="T1892" s="30"/>
      <c r="V1892" s="77"/>
      <c r="W1892" s="65"/>
    </row>
    <row r="1893" spans="1:23">
      <c r="A1893" s="45"/>
      <c r="B1893" s="44"/>
      <c r="C1893" s="44"/>
      <c r="D1893" s="44"/>
      <c r="E1893" s="44"/>
      <c r="F1893" s="38"/>
      <c r="G1893" s="38"/>
      <c r="H1893" s="38"/>
      <c r="I1893" s="59"/>
      <c r="J1893" s="26"/>
      <c r="K1893" s="26"/>
      <c r="L1893" s="45"/>
      <c r="M1893" s="38"/>
      <c r="N1893" s="38"/>
      <c r="O1893" s="88"/>
      <c r="P1893" s="45"/>
      <c r="Q1893" s="72"/>
      <c r="S1893" s="30"/>
      <c r="T1893" s="30"/>
      <c r="V1893" s="77"/>
      <c r="W1893" s="65"/>
    </row>
    <row r="1894" spans="1:23">
      <c r="A1894" s="45"/>
      <c r="B1894" s="44"/>
      <c r="C1894" s="44"/>
      <c r="D1894" s="44"/>
      <c r="E1894" s="44"/>
      <c r="F1894" s="38"/>
      <c r="G1894" s="38"/>
      <c r="H1894" s="38"/>
      <c r="I1894" s="59"/>
      <c r="J1894" s="26"/>
      <c r="K1894" s="26"/>
      <c r="L1894" s="45"/>
      <c r="M1894" s="38"/>
      <c r="N1894" s="38"/>
      <c r="O1894" s="88"/>
      <c r="P1894" s="45"/>
      <c r="Q1894" s="72"/>
      <c r="S1894" s="30"/>
      <c r="T1894" s="30"/>
      <c r="V1894" s="77"/>
      <c r="W1894" s="65"/>
    </row>
    <row r="1895" spans="1:23">
      <c r="A1895" s="45"/>
      <c r="B1895" s="44"/>
      <c r="C1895" s="44"/>
      <c r="D1895" s="44"/>
      <c r="E1895" s="44"/>
      <c r="F1895" s="38"/>
      <c r="G1895" s="38"/>
      <c r="H1895" s="38"/>
      <c r="I1895" s="59"/>
      <c r="J1895" s="26"/>
      <c r="K1895" s="26"/>
      <c r="L1895" s="45"/>
      <c r="M1895" s="38"/>
      <c r="N1895" s="38"/>
      <c r="O1895" s="88"/>
      <c r="P1895" s="45"/>
      <c r="Q1895" s="72"/>
      <c r="S1895" s="30"/>
      <c r="T1895" s="30"/>
      <c r="V1895" s="77"/>
      <c r="W1895" s="65"/>
    </row>
    <row r="1896" spans="1:23">
      <c r="A1896" s="45"/>
      <c r="B1896" s="44"/>
      <c r="C1896" s="44"/>
      <c r="D1896" s="44"/>
      <c r="E1896" s="44"/>
      <c r="F1896" s="38"/>
      <c r="G1896" s="38"/>
      <c r="H1896" s="38"/>
      <c r="I1896" s="59"/>
      <c r="J1896" s="26"/>
      <c r="K1896" s="26"/>
      <c r="L1896" s="45"/>
      <c r="M1896" s="38"/>
      <c r="N1896" s="38"/>
      <c r="O1896" s="88"/>
      <c r="P1896" s="45"/>
      <c r="Q1896" s="72"/>
      <c r="S1896" s="30"/>
      <c r="T1896" s="30"/>
      <c r="V1896" s="77"/>
      <c r="W1896" s="65"/>
    </row>
    <row r="1897" spans="1:23">
      <c r="A1897" s="45"/>
      <c r="B1897" s="44"/>
      <c r="C1897" s="44"/>
      <c r="D1897" s="44"/>
      <c r="E1897" s="44"/>
      <c r="F1897" s="38"/>
      <c r="G1897" s="38"/>
      <c r="H1897" s="38"/>
      <c r="I1897" s="59"/>
      <c r="J1897" s="26"/>
      <c r="K1897" s="26"/>
      <c r="L1897" s="45"/>
      <c r="M1897" s="38"/>
      <c r="N1897" s="38"/>
      <c r="O1897" s="88"/>
      <c r="P1897" s="45"/>
      <c r="Q1897" s="72"/>
      <c r="S1897" s="30"/>
      <c r="T1897" s="30"/>
      <c r="V1897" s="77"/>
      <c r="W1897" s="65"/>
    </row>
    <row r="1898" spans="1:23">
      <c r="A1898" s="45"/>
      <c r="B1898" s="44"/>
      <c r="C1898" s="44"/>
      <c r="D1898" s="44"/>
      <c r="E1898" s="44"/>
      <c r="F1898" s="38"/>
      <c r="G1898" s="38"/>
      <c r="H1898" s="38"/>
      <c r="I1898" s="59"/>
      <c r="J1898" s="26"/>
      <c r="K1898" s="26"/>
      <c r="L1898" s="45"/>
      <c r="M1898" s="38"/>
      <c r="N1898" s="38"/>
      <c r="O1898" s="88"/>
      <c r="P1898" s="45"/>
      <c r="Q1898" s="72"/>
      <c r="S1898" s="30"/>
      <c r="T1898" s="30"/>
      <c r="V1898" s="77"/>
      <c r="W1898" s="65"/>
    </row>
    <row r="1899" spans="1:23">
      <c r="A1899" s="45"/>
      <c r="B1899" s="44"/>
      <c r="C1899" s="44"/>
      <c r="D1899" s="44"/>
      <c r="E1899" s="44"/>
      <c r="F1899" s="38"/>
      <c r="G1899" s="38"/>
      <c r="H1899" s="38"/>
      <c r="I1899" s="59"/>
      <c r="J1899" s="26"/>
      <c r="K1899" s="26"/>
      <c r="L1899" s="45"/>
      <c r="M1899" s="38"/>
      <c r="N1899" s="38"/>
      <c r="O1899" s="88"/>
      <c r="P1899" s="45"/>
      <c r="Q1899" s="72"/>
      <c r="S1899" s="30"/>
      <c r="T1899" s="30"/>
      <c r="V1899" s="77"/>
      <c r="W1899" s="65"/>
    </row>
    <row r="1900" spans="1:23">
      <c r="A1900" s="45"/>
      <c r="B1900" s="44"/>
      <c r="C1900" s="44"/>
      <c r="D1900" s="44"/>
      <c r="E1900" s="44"/>
      <c r="F1900" s="38"/>
      <c r="G1900" s="38"/>
      <c r="H1900" s="38"/>
      <c r="I1900" s="59"/>
      <c r="J1900" s="26"/>
      <c r="K1900" s="26"/>
      <c r="L1900" s="45"/>
      <c r="M1900" s="38"/>
      <c r="N1900" s="38"/>
      <c r="O1900" s="88"/>
      <c r="P1900" s="45"/>
      <c r="Q1900" s="72"/>
      <c r="S1900" s="30"/>
      <c r="T1900" s="30"/>
      <c r="V1900" s="77"/>
      <c r="W1900" s="65"/>
    </row>
    <row r="1901" spans="1:23">
      <c r="A1901" s="45"/>
      <c r="B1901" s="44"/>
      <c r="C1901" s="44"/>
      <c r="D1901" s="44"/>
      <c r="E1901" s="44"/>
      <c r="F1901" s="38"/>
      <c r="G1901" s="38"/>
      <c r="H1901" s="38"/>
      <c r="I1901" s="59"/>
      <c r="J1901" s="26"/>
      <c r="K1901" s="26"/>
      <c r="L1901" s="45"/>
      <c r="M1901" s="38"/>
      <c r="N1901" s="38"/>
      <c r="O1901" s="88"/>
      <c r="P1901" s="45"/>
      <c r="Q1901" s="72"/>
      <c r="S1901" s="30"/>
      <c r="T1901" s="30"/>
      <c r="V1901" s="77"/>
      <c r="W1901" s="65"/>
    </row>
    <row r="1902" spans="1:23">
      <c r="A1902" s="45"/>
      <c r="B1902" s="44"/>
      <c r="C1902" s="44"/>
      <c r="D1902" s="44"/>
      <c r="E1902" s="44"/>
      <c r="F1902" s="38"/>
      <c r="G1902" s="38"/>
      <c r="H1902" s="38"/>
      <c r="I1902" s="59"/>
      <c r="J1902" s="26"/>
      <c r="K1902" s="26"/>
      <c r="L1902" s="45"/>
      <c r="M1902" s="38"/>
      <c r="N1902" s="38"/>
      <c r="O1902" s="88"/>
      <c r="P1902" s="45"/>
      <c r="Q1902" s="72"/>
      <c r="S1902" s="30"/>
      <c r="T1902" s="30"/>
      <c r="V1902" s="77"/>
      <c r="W1902" s="65"/>
    </row>
    <row r="1903" spans="1:23">
      <c r="A1903" s="45"/>
      <c r="B1903" s="44"/>
      <c r="C1903" s="44"/>
      <c r="D1903" s="44"/>
      <c r="E1903" s="44"/>
      <c r="F1903" s="38"/>
      <c r="G1903" s="38"/>
      <c r="H1903" s="38"/>
      <c r="I1903" s="59"/>
      <c r="J1903" s="26"/>
      <c r="K1903" s="26"/>
      <c r="L1903" s="45"/>
      <c r="M1903" s="38"/>
      <c r="N1903" s="38"/>
      <c r="O1903" s="88"/>
      <c r="P1903" s="45"/>
      <c r="Q1903" s="72"/>
      <c r="S1903" s="30"/>
      <c r="T1903" s="30"/>
      <c r="V1903" s="77"/>
      <c r="W1903" s="65"/>
    </row>
    <row r="1904" spans="1:23">
      <c r="A1904" s="45"/>
      <c r="B1904" s="44"/>
      <c r="C1904" s="44"/>
      <c r="D1904" s="44"/>
      <c r="E1904" s="44"/>
      <c r="F1904" s="38"/>
      <c r="G1904" s="38"/>
      <c r="H1904" s="38"/>
      <c r="I1904" s="59"/>
      <c r="J1904" s="26"/>
      <c r="K1904" s="26"/>
      <c r="L1904" s="45"/>
      <c r="M1904" s="38"/>
      <c r="N1904" s="38"/>
      <c r="O1904" s="88"/>
      <c r="P1904" s="45"/>
      <c r="Q1904" s="72"/>
      <c r="S1904" s="30"/>
      <c r="T1904" s="30"/>
      <c r="V1904" s="77"/>
      <c r="W1904" s="65"/>
    </row>
    <row r="1905" spans="1:23">
      <c r="A1905" s="45"/>
      <c r="B1905" s="44"/>
      <c r="C1905" s="44"/>
      <c r="D1905" s="44"/>
      <c r="E1905" s="44"/>
      <c r="F1905" s="38"/>
      <c r="G1905" s="38"/>
      <c r="H1905" s="38"/>
      <c r="I1905" s="59"/>
      <c r="J1905" s="26"/>
      <c r="K1905" s="26"/>
      <c r="L1905" s="45"/>
      <c r="M1905" s="38"/>
      <c r="N1905" s="38"/>
      <c r="O1905" s="88"/>
      <c r="P1905" s="45"/>
      <c r="Q1905" s="72"/>
      <c r="S1905" s="30"/>
      <c r="T1905" s="30"/>
      <c r="V1905" s="77"/>
      <c r="W1905" s="65"/>
    </row>
    <row r="1906" spans="1:23">
      <c r="A1906" s="45"/>
      <c r="B1906" s="44"/>
      <c r="C1906" s="44"/>
      <c r="D1906" s="44"/>
      <c r="E1906" s="44"/>
      <c r="F1906" s="38"/>
      <c r="G1906" s="38"/>
      <c r="H1906" s="38"/>
      <c r="I1906" s="59"/>
      <c r="J1906" s="26"/>
      <c r="K1906" s="26"/>
      <c r="L1906" s="45"/>
      <c r="M1906" s="38"/>
      <c r="N1906" s="38"/>
      <c r="O1906" s="88"/>
      <c r="P1906" s="45"/>
      <c r="Q1906" s="72"/>
      <c r="S1906" s="30"/>
      <c r="T1906" s="30"/>
      <c r="V1906" s="77"/>
      <c r="W1906" s="65"/>
    </row>
    <row r="1907" spans="1:23">
      <c r="A1907" s="45"/>
      <c r="B1907" s="44"/>
      <c r="C1907" s="44"/>
      <c r="D1907" s="44"/>
      <c r="E1907" s="44"/>
      <c r="F1907" s="38"/>
      <c r="G1907" s="38"/>
      <c r="H1907" s="38"/>
      <c r="I1907" s="59"/>
      <c r="J1907" s="26"/>
      <c r="K1907" s="26"/>
      <c r="L1907" s="45"/>
      <c r="M1907" s="38"/>
      <c r="N1907" s="38"/>
      <c r="O1907" s="88"/>
      <c r="P1907" s="45"/>
      <c r="Q1907" s="72"/>
      <c r="S1907" s="30"/>
      <c r="T1907" s="30"/>
      <c r="V1907" s="77"/>
      <c r="W1907" s="65"/>
    </row>
    <row r="1908" spans="1:23">
      <c r="A1908" s="45"/>
      <c r="B1908" s="44"/>
      <c r="C1908" s="44"/>
      <c r="D1908" s="44"/>
      <c r="E1908" s="44"/>
      <c r="F1908" s="38"/>
      <c r="G1908" s="38"/>
      <c r="H1908" s="38"/>
      <c r="I1908" s="59"/>
      <c r="J1908" s="26"/>
      <c r="K1908" s="26"/>
      <c r="L1908" s="45"/>
      <c r="M1908" s="38"/>
      <c r="N1908" s="38"/>
      <c r="O1908" s="88"/>
      <c r="P1908" s="45"/>
      <c r="Q1908" s="72"/>
      <c r="S1908" s="30"/>
      <c r="T1908" s="30"/>
      <c r="V1908" s="77"/>
      <c r="W1908" s="65"/>
    </row>
    <row r="1909" spans="1:23">
      <c r="A1909" s="45"/>
      <c r="B1909" s="44"/>
      <c r="C1909" s="44"/>
      <c r="D1909" s="44"/>
      <c r="E1909" s="44"/>
      <c r="F1909" s="38"/>
      <c r="G1909" s="38"/>
      <c r="H1909" s="38"/>
      <c r="I1909" s="59"/>
      <c r="J1909" s="26"/>
      <c r="K1909" s="26"/>
      <c r="L1909" s="45"/>
      <c r="M1909" s="38"/>
      <c r="N1909" s="38"/>
      <c r="O1909" s="88"/>
      <c r="P1909" s="45"/>
      <c r="Q1909" s="72"/>
      <c r="S1909" s="30"/>
      <c r="T1909" s="30"/>
      <c r="V1909" s="77"/>
      <c r="W1909" s="65"/>
    </row>
    <row r="1910" spans="1:23">
      <c r="A1910" s="45"/>
      <c r="B1910" s="44"/>
      <c r="C1910" s="44"/>
      <c r="D1910" s="44"/>
      <c r="E1910" s="44"/>
      <c r="F1910" s="38"/>
      <c r="G1910" s="38"/>
      <c r="H1910" s="38"/>
      <c r="I1910" s="59"/>
      <c r="J1910" s="26"/>
      <c r="K1910" s="26"/>
      <c r="L1910" s="45"/>
      <c r="M1910" s="38"/>
      <c r="N1910" s="38"/>
      <c r="O1910" s="88"/>
      <c r="P1910" s="45"/>
      <c r="Q1910" s="72"/>
      <c r="S1910" s="30"/>
      <c r="T1910" s="30"/>
      <c r="V1910" s="77"/>
      <c r="W1910" s="65"/>
    </row>
    <row r="1911" spans="1:23">
      <c r="A1911" s="45"/>
      <c r="B1911" s="44"/>
      <c r="C1911" s="44"/>
      <c r="D1911" s="44"/>
      <c r="E1911" s="44"/>
      <c r="F1911" s="38"/>
      <c r="G1911" s="38"/>
      <c r="H1911" s="38"/>
      <c r="I1911" s="59"/>
      <c r="J1911" s="26"/>
      <c r="K1911" s="26"/>
      <c r="L1911" s="45"/>
      <c r="M1911" s="38"/>
      <c r="N1911" s="38"/>
      <c r="O1911" s="88"/>
      <c r="P1911" s="45"/>
      <c r="Q1911" s="72"/>
      <c r="S1911" s="30"/>
      <c r="T1911" s="30"/>
      <c r="V1911" s="77"/>
      <c r="W1911" s="65"/>
    </row>
    <row r="1912" spans="1:23">
      <c r="A1912" s="45"/>
      <c r="B1912" s="44"/>
      <c r="C1912" s="44"/>
      <c r="D1912" s="44"/>
      <c r="E1912" s="44"/>
      <c r="F1912" s="38"/>
      <c r="G1912" s="38"/>
      <c r="H1912" s="38"/>
      <c r="I1912" s="59"/>
      <c r="J1912" s="26"/>
      <c r="K1912" s="26"/>
      <c r="L1912" s="45"/>
      <c r="M1912" s="38"/>
      <c r="N1912" s="38"/>
      <c r="O1912" s="88"/>
      <c r="P1912" s="45"/>
      <c r="Q1912" s="72"/>
      <c r="S1912" s="30"/>
      <c r="T1912" s="30"/>
      <c r="V1912" s="77"/>
      <c r="W1912" s="65"/>
    </row>
    <row r="1913" spans="1:23">
      <c r="A1913" s="45"/>
      <c r="B1913" s="44"/>
      <c r="C1913" s="44"/>
      <c r="D1913" s="44"/>
      <c r="E1913" s="44"/>
      <c r="F1913" s="38"/>
      <c r="G1913" s="38"/>
      <c r="H1913" s="38"/>
      <c r="I1913" s="59"/>
      <c r="J1913" s="26"/>
      <c r="K1913" s="26"/>
      <c r="L1913" s="45"/>
      <c r="M1913" s="38"/>
      <c r="N1913" s="38"/>
      <c r="O1913" s="88"/>
      <c r="P1913" s="45"/>
      <c r="Q1913" s="72"/>
      <c r="S1913" s="30"/>
      <c r="T1913" s="30"/>
      <c r="V1913" s="77"/>
      <c r="W1913" s="65"/>
    </row>
    <row r="1914" spans="1:23">
      <c r="A1914" s="45"/>
      <c r="B1914" s="44"/>
      <c r="C1914" s="44"/>
      <c r="D1914" s="44"/>
      <c r="E1914" s="44"/>
      <c r="F1914" s="38"/>
      <c r="G1914" s="38"/>
      <c r="H1914" s="38"/>
      <c r="I1914" s="59"/>
      <c r="J1914" s="26"/>
      <c r="K1914" s="26"/>
      <c r="L1914" s="45"/>
      <c r="M1914" s="38"/>
      <c r="N1914" s="38"/>
      <c r="O1914" s="88"/>
      <c r="P1914" s="45"/>
      <c r="Q1914" s="72"/>
      <c r="S1914" s="30"/>
      <c r="T1914" s="30"/>
      <c r="V1914" s="77"/>
      <c r="W1914" s="65"/>
    </row>
    <row r="1915" spans="1:23">
      <c r="A1915" s="45"/>
      <c r="B1915" s="44"/>
      <c r="C1915" s="44"/>
      <c r="D1915" s="44"/>
      <c r="E1915" s="44"/>
      <c r="F1915" s="38"/>
      <c r="G1915" s="38"/>
      <c r="H1915" s="38"/>
      <c r="I1915" s="59"/>
      <c r="J1915" s="26"/>
      <c r="K1915" s="26"/>
      <c r="L1915" s="45"/>
      <c r="M1915" s="38"/>
      <c r="N1915" s="38"/>
      <c r="O1915" s="88"/>
      <c r="P1915" s="45"/>
      <c r="Q1915" s="72"/>
      <c r="S1915" s="30"/>
      <c r="T1915" s="30"/>
      <c r="V1915" s="77"/>
      <c r="W1915" s="65"/>
    </row>
    <row r="1916" spans="1:23">
      <c r="A1916" s="45"/>
      <c r="B1916" s="44"/>
      <c r="C1916" s="44"/>
      <c r="D1916" s="44"/>
      <c r="E1916" s="44"/>
      <c r="F1916" s="38"/>
      <c r="G1916" s="38"/>
      <c r="H1916" s="38"/>
      <c r="I1916" s="59"/>
      <c r="J1916" s="26"/>
      <c r="K1916" s="26"/>
      <c r="L1916" s="45"/>
      <c r="M1916" s="38"/>
      <c r="N1916" s="38"/>
      <c r="O1916" s="88"/>
      <c r="P1916" s="45"/>
      <c r="Q1916" s="72"/>
      <c r="S1916" s="30"/>
      <c r="T1916" s="30"/>
      <c r="V1916" s="77"/>
      <c r="W1916" s="65"/>
    </row>
    <row r="1917" spans="1:23">
      <c r="A1917" s="45"/>
      <c r="B1917" s="44"/>
      <c r="C1917" s="44"/>
      <c r="D1917" s="44"/>
      <c r="E1917" s="44"/>
      <c r="F1917" s="38"/>
      <c r="G1917" s="38"/>
      <c r="H1917" s="38"/>
      <c r="I1917" s="59"/>
      <c r="J1917" s="26"/>
      <c r="K1917" s="26"/>
      <c r="L1917" s="45"/>
      <c r="M1917" s="38"/>
      <c r="N1917" s="38"/>
      <c r="O1917" s="88"/>
      <c r="P1917" s="45"/>
      <c r="Q1917" s="72"/>
      <c r="S1917" s="30"/>
      <c r="T1917" s="30"/>
      <c r="V1917" s="77"/>
      <c r="W1917" s="65"/>
    </row>
    <row r="1918" spans="1:23">
      <c r="A1918" s="45"/>
      <c r="B1918" s="44"/>
      <c r="C1918" s="44"/>
      <c r="D1918" s="44"/>
      <c r="E1918" s="44"/>
      <c r="F1918" s="38"/>
      <c r="G1918" s="38"/>
      <c r="H1918" s="38"/>
      <c r="I1918" s="59"/>
      <c r="J1918" s="26"/>
      <c r="K1918" s="26"/>
      <c r="L1918" s="45"/>
      <c r="M1918" s="38"/>
      <c r="N1918" s="38"/>
      <c r="O1918" s="88"/>
      <c r="P1918" s="45"/>
      <c r="Q1918" s="72"/>
      <c r="S1918" s="30"/>
      <c r="T1918" s="30"/>
      <c r="V1918" s="77"/>
      <c r="W1918" s="65"/>
    </row>
    <row r="1919" spans="1:23">
      <c r="A1919" s="45"/>
      <c r="B1919" s="44"/>
      <c r="C1919" s="44"/>
      <c r="D1919" s="44"/>
      <c r="E1919" s="44"/>
      <c r="F1919" s="38"/>
      <c r="G1919" s="38"/>
      <c r="H1919" s="38"/>
      <c r="I1919" s="59"/>
      <c r="J1919" s="26"/>
      <c r="K1919" s="26"/>
      <c r="L1919" s="45"/>
      <c r="M1919" s="38"/>
      <c r="N1919" s="38"/>
      <c r="O1919" s="88"/>
      <c r="P1919" s="45"/>
      <c r="Q1919" s="72"/>
      <c r="S1919" s="30"/>
      <c r="T1919" s="30"/>
      <c r="V1919" s="77"/>
      <c r="W1919" s="65"/>
    </row>
    <row r="1920" spans="1:23">
      <c r="A1920" s="45"/>
      <c r="B1920" s="44"/>
      <c r="C1920" s="44"/>
      <c r="D1920" s="44"/>
      <c r="E1920" s="44"/>
      <c r="F1920" s="38"/>
      <c r="G1920" s="38"/>
      <c r="H1920" s="38"/>
      <c r="I1920" s="59"/>
      <c r="J1920" s="26"/>
      <c r="K1920" s="26"/>
      <c r="L1920" s="45"/>
      <c r="M1920" s="38"/>
      <c r="N1920" s="38"/>
      <c r="O1920" s="88"/>
      <c r="P1920" s="45"/>
      <c r="Q1920" s="72"/>
      <c r="S1920" s="30"/>
      <c r="T1920" s="30"/>
      <c r="V1920" s="77"/>
      <c r="W1920" s="65"/>
    </row>
    <row r="1921" spans="1:23">
      <c r="A1921" s="45"/>
      <c r="B1921" s="44"/>
      <c r="C1921" s="44"/>
      <c r="D1921" s="44"/>
      <c r="E1921" s="44"/>
      <c r="F1921" s="38"/>
      <c r="G1921" s="38"/>
      <c r="H1921" s="38"/>
      <c r="I1921" s="59"/>
      <c r="J1921" s="26"/>
      <c r="K1921" s="26"/>
      <c r="L1921" s="45"/>
      <c r="M1921" s="38"/>
      <c r="N1921" s="38"/>
      <c r="O1921" s="88"/>
      <c r="P1921" s="45"/>
      <c r="Q1921" s="72"/>
      <c r="S1921" s="30"/>
      <c r="T1921" s="30"/>
      <c r="V1921" s="77"/>
      <c r="W1921" s="65"/>
    </row>
    <row r="1922" spans="1:23">
      <c r="A1922" s="45"/>
      <c r="B1922" s="44"/>
      <c r="C1922" s="44"/>
      <c r="D1922" s="44"/>
      <c r="E1922" s="44"/>
      <c r="F1922" s="38"/>
      <c r="G1922" s="38"/>
      <c r="H1922" s="38"/>
      <c r="I1922" s="59"/>
      <c r="J1922" s="26"/>
      <c r="K1922" s="26"/>
      <c r="L1922" s="45"/>
      <c r="M1922" s="38"/>
      <c r="N1922" s="38"/>
      <c r="O1922" s="88"/>
      <c r="P1922" s="45"/>
      <c r="Q1922" s="72"/>
      <c r="S1922" s="30"/>
      <c r="T1922" s="30"/>
      <c r="V1922" s="77"/>
      <c r="W1922" s="65"/>
    </row>
    <row r="1923" spans="1:23">
      <c r="A1923" s="45"/>
      <c r="B1923" s="44"/>
      <c r="C1923" s="44"/>
      <c r="D1923" s="44"/>
      <c r="E1923" s="44"/>
      <c r="F1923" s="38"/>
      <c r="G1923" s="38"/>
      <c r="H1923" s="38"/>
      <c r="I1923" s="59"/>
      <c r="J1923" s="26"/>
      <c r="K1923" s="26"/>
      <c r="L1923" s="45"/>
      <c r="M1923" s="38"/>
      <c r="N1923" s="38"/>
      <c r="O1923" s="88"/>
      <c r="P1923" s="45"/>
      <c r="Q1923" s="72"/>
      <c r="S1923" s="30"/>
      <c r="T1923" s="30"/>
      <c r="V1923" s="77"/>
      <c r="W1923" s="65"/>
    </row>
    <row r="1924" spans="1:23">
      <c r="A1924" s="45"/>
      <c r="B1924" s="44"/>
      <c r="C1924" s="44"/>
      <c r="D1924" s="44"/>
      <c r="E1924" s="44"/>
      <c r="F1924" s="38"/>
      <c r="G1924" s="38"/>
      <c r="H1924" s="38"/>
      <c r="I1924" s="59"/>
      <c r="J1924" s="26"/>
      <c r="K1924" s="26"/>
      <c r="L1924" s="45"/>
      <c r="M1924" s="38"/>
      <c r="N1924" s="38"/>
      <c r="O1924" s="88"/>
      <c r="P1924" s="45"/>
      <c r="Q1924" s="72"/>
      <c r="S1924" s="30"/>
      <c r="T1924" s="30"/>
      <c r="V1924" s="77"/>
      <c r="W1924" s="65"/>
    </row>
    <row r="1925" spans="1:23">
      <c r="A1925" s="45"/>
      <c r="B1925" s="44"/>
      <c r="C1925" s="44"/>
      <c r="D1925" s="44"/>
      <c r="E1925" s="44"/>
      <c r="F1925" s="38"/>
      <c r="G1925" s="38"/>
      <c r="H1925" s="38"/>
      <c r="I1925" s="59"/>
      <c r="J1925" s="26"/>
      <c r="K1925" s="26"/>
      <c r="L1925" s="45"/>
      <c r="M1925" s="38"/>
      <c r="N1925" s="38"/>
      <c r="O1925" s="88"/>
      <c r="P1925" s="45"/>
      <c r="Q1925" s="72"/>
      <c r="S1925" s="30"/>
      <c r="T1925" s="30"/>
      <c r="V1925" s="77"/>
      <c r="W1925" s="65"/>
    </row>
    <row r="1926" spans="1:23">
      <c r="A1926" s="45"/>
      <c r="B1926" s="44"/>
      <c r="C1926" s="44"/>
      <c r="D1926" s="44"/>
      <c r="E1926" s="44"/>
      <c r="F1926" s="38"/>
      <c r="G1926" s="38"/>
      <c r="H1926" s="38"/>
      <c r="I1926" s="59"/>
      <c r="J1926" s="26"/>
      <c r="K1926" s="26"/>
      <c r="L1926" s="45"/>
      <c r="M1926" s="38"/>
      <c r="N1926" s="38"/>
      <c r="O1926" s="88"/>
      <c r="P1926" s="45"/>
      <c r="Q1926" s="72"/>
      <c r="S1926" s="30"/>
      <c r="T1926" s="30"/>
      <c r="V1926" s="77"/>
      <c r="W1926" s="65"/>
    </row>
    <row r="1927" spans="1:23">
      <c r="A1927" s="45"/>
      <c r="B1927" s="44"/>
      <c r="C1927" s="44"/>
      <c r="D1927" s="44"/>
      <c r="E1927" s="44"/>
      <c r="F1927" s="38"/>
      <c r="G1927" s="38"/>
      <c r="H1927" s="38"/>
      <c r="I1927" s="59"/>
      <c r="J1927" s="26"/>
      <c r="K1927" s="26"/>
      <c r="L1927" s="45"/>
      <c r="M1927" s="38"/>
      <c r="N1927" s="38"/>
      <c r="O1927" s="88"/>
      <c r="P1927" s="45"/>
      <c r="Q1927" s="72"/>
      <c r="S1927" s="30"/>
      <c r="T1927" s="30"/>
      <c r="V1927" s="77"/>
      <c r="W1927" s="65"/>
    </row>
    <row r="1928" spans="1:23">
      <c r="A1928" s="45"/>
      <c r="B1928" s="44"/>
      <c r="C1928" s="44"/>
      <c r="D1928" s="44"/>
      <c r="E1928" s="44"/>
      <c r="F1928" s="38"/>
      <c r="G1928" s="38"/>
      <c r="H1928" s="38"/>
      <c r="I1928" s="59"/>
      <c r="J1928" s="26"/>
      <c r="K1928" s="26"/>
      <c r="L1928" s="45"/>
      <c r="M1928" s="38"/>
      <c r="N1928" s="38"/>
      <c r="O1928" s="88"/>
      <c r="P1928" s="45"/>
      <c r="Q1928" s="72"/>
      <c r="S1928" s="30"/>
      <c r="T1928" s="30"/>
      <c r="V1928" s="77"/>
      <c r="W1928" s="65"/>
    </row>
    <row r="1929" spans="1:23">
      <c r="A1929" s="45"/>
      <c r="B1929" s="44"/>
      <c r="C1929" s="44"/>
      <c r="D1929" s="44"/>
      <c r="E1929" s="44"/>
      <c r="F1929" s="38"/>
      <c r="G1929" s="38"/>
      <c r="H1929" s="38"/>
      <c r="I1929" s="59"/>
      <c r="J1929" s="26"/>
      <c r="K1929" s="26"/>
      <c r="L1929" s="45"/>
      <c r="M1929" s="38"/>
      <c r="N1929" s="38"/>
      <c r="O1929" s="88"/>
      <c r="P1929" s="45"/>
      <c r="Q1929" s="72"/>
      <c r="S1929" s="30"/>
      <c r="T1929" s="30"/>
      <c r="V1929" s="77"/>
      <c r="W1929" s="65"/>
    </row>
    <row r="1930" spans="1:23">
      <c r="A1930" s="45"/>
      <c r="B1930" s="44"/>
      <c r="C1930" s="44"/>
      <c r="D1930" s="44"/>
      <c r="E1930" s="44"/>
      <c r="F1930" s="38"/>
      <c r="G1930" s="38"/>
      <c r="H1930" s="38"/>
      <c r="I1930" s="59"/>
      <c r="J1930" s="26"/>
      <c r="K1930" s="26"/>
      <c r="L1930" s="45"/>
      <c r="M1930" s="38"/>
      <c r="N1930" s="38"/>
      <c r="O1930" s="88"/>
      <c r="P1930" s="45"/>
      <c r="Q1930" s="72"/>
      <c r="S1930" s="30"/>
      <c r="T1930" s="30"/>
      <c r="V1930" s="77"/>
      <c r="W1930" s="65"/>
    </row>
    <row r="1931" spans="1:23">
      <c r="A1931" s="45"/>
      <c r="B1931" s="44"/>
      <c r="C1931" s="44"/>
      <c r="D1931" s="44"/>
      <c r="E1931" s="44"/>
      <c r="F1931" s="38"/>
      <c r="G1931" s="38"/>
      <c r="H1931" s="38"/>
      <c r="I1931" s="59"/>
      <c r="J1931" s="26"/>
      <c r="K1931" s="26"/>
      <c r="L1931" s="45"/>
      <c r="M1931" s="38"/>
      <c r="N1931" s="38"/>
      <c r="O1931" s="88"/>
      <c r="P1931" s="45"/>
      <c r="Q1931" s="72"/>
      <c r="S1931" s="30"/>
      <c r="T1931" s="30"/>
      <c r="V1931" s="77"/>
      <c r="W1931" s="65"/>
    </row>
    <row r="1932" spans="1:23">
      <c r="A1932" s="45"/>
      <c r="B1932" s="44"/>
      <c r="C1932" s="44"/>
      <c r="D1932" s="44"/>
      <c r="E1932" s="44"/>
      <c r="F1932" s="38"/>
      <c r="G1932" s="38"/>
      <c r="H1932" s="38"/>
      <c r="I1932" s="59"/>
      <c r="J1932" s="26"/>
      <c r="K1932" s="26"/>
      <c r="L1932" s="45"/>
      <c r="M1932" s="38"/>
      <c r="N1932" s="38"/>
      <c r="O1932" s="88"/>
      <c r="P1932" s="45"/>
      <c r="Q1932" s="72"/>
      <c r="S1932" s="30"/>
      <c r="T1932" s="30"/>
      <c r="V1932" s="77"/>
      <c r="W1932" s="65"/>
    </row>
    <row r="1933" spans="1:23">
      <c r="A1933" s="45"/>
      <c r="B1933" s="44"/>
      <c r="C1933" s="44"/>
      <c r="D1933" s="44"/>
      <c r="E1933" s="44"/>
      <c r="F1933" s="38"/>
      <c r="G1933" s="38"/>
      <c r="H1933" s="38"/>
      <c r="I1933" s="59"/>
      <c r="J1933" s="26"/>
      <c r="K1933" s="26"/>
      <c r="L1933" s="45"/>
      <c r="M1933" s="38"/>
      <c r="N1933" s="38"/>
      <c r="O1933" s="88"/>
      <c r="P1933" s="45"/>
      <c r="Q1933" s="72"/>
      <c r="S1933" s="30"/>
      <c r="T1933" s="30"/>
      <c r="V1933" s="77"/>
      <c r="W1933" s="65"/>
    </row>
    <row r="1934" spans="1:23">
      <c r="A1934" s="45"/>
      <c r="B1934" s="44"/>
      <c r="C1934" s="44"/>
      <c r="D1934" s="44"/>
      <c r="E1934" s="44"/>
      <c r="F1934" s="38"/>
      <c r="G1934" s="38"/>
      <c r="H1934" s="38"/>
      <c r="I1934" s="59"/>
      <c r="J1934" s="26"/>
      <c r="K1934" s="26"/>
      <c r="L1934" s="45"/>
      <c r="M1934" s="38"/>
      <c r="N1934" s="38"/>
      <c r="O1934" s="88"/>
      <c r="P1934" s="45"/>
      <c r="Q1934" s="72"/>
      <c r="S1934" s="30"/>
      <c r="T1934" s="30"/>
      <c r="V1934" s="77"/>
      <c r="W1934" s="65"/>
    </row>
    <row r="1935" spans="1:23">
      <c r="A1935" s="45"/>
      <c r="B1935" s="44"/>
      <c r="C1935" s="44"/>
      <c r="D1935" s="44"/>
      <c r="E1935" s="44"/>
      <c r="F1935" s="38"/>
      <c r="G1935" s="38"/>
      <c r="H1935" s="38"/>
      <c r="I1935" s="59"/>
      <c r="J1935" s="26"/>
      <c r="K1935" s="26"/>
      <c r="L1935" s="45"/>
      <c r="M1935" s="38"/>
      <c r="N1935" s="38"/>
      <c r="O1935" s="88"/>
      <c r="P1935" s="45"/>
      <c r="Q1935" s="72"/>
      <c r="S1935" s="30"/>
      <c r="T1935" s="30"/>
      <c r="V1935" s="77"/>
      <c r="W1935" s="65"/>
    </row>
    <row r="1936" spans="1:23">
      <c r="A1936" s="45"/>
      <c r="B1936" s="44"/>
      <c r="C1936" s="44"/>
      <c r="D1936" s="44"/>
      <c r="E1936" s="44"/>
      <c r="F1936" s="38"/>
      <c r="G1936" s="38"/>
      <c r="H1936" s="38"/>
      <c r="I1936" s="59"/>
      <c r="J1936" s="26"/>
      <c r="K1936" s="26"/>
      <c r="L1936" s="45"/>
      <c r="M1936" s="38"/>
      <c r="N1936" s="38"/>
      <c r="O1936" s="88"/>
      <c r="P1936" s="45"/>
      <c r="Q1936" s="72"/>
      <c r="S1936" s="30"/>
      <c r="T1936" s="30"/>
      <c r="V1936" s="77"/>
      <c r="W1936" s="65"/>
    </row>
    <row r="1937" spans="1:23">
      <c r="A1937" s="45"/>
      <c r="B1937" s="44"/>
      <c r="C1937" s="44"/>
      <c r="D1937" s="44"/>
      <c r="E1937" s="44"/>
      <c r="F1937" s="38"/>
      <c r="G1937" s="38"/>
      <c r="H1937" s="38"/>
      <c r="I1937" s="59"/>
      <c r="J1937" s="26"/>
      <c r="K1937" s="26"/>
      <c r="L1937" s="45"/>
      <c r="M1937" s="38"/>
      <c r="N1937" s="38"/>
      <c r="O1937" s="88"/>
      <c r="P1937" s="45"/>
      <c r="Q1937" s="72"/>
      <c r="S1937" s="30"/>
      <c r="T1937" s="30"/>
      <c r="V1937" s="77"/>
      <c r="W1937" s="65"/>
    </row>
    <row r="1938" spans="1:23">
      <c r="A1938" s="45"/>
      <c r="B1938" s="44"/>
      <c r="C1938" s="44"/>
      <c r="D1938" s="44"/>
      <c r="E1938" s="44"/>
      <c r="F1938" s="38"/>
      <c r="G1938" s="38"/>
      <c r="H1938" s="38"/>
      <c r="I1938" s="59"/>
      <c r="J1938" s="26"/>
      <c r="K1938" s="26"/>
      <c r="L1938" s="45"/>
      <c r="M1938" s="38"/>
      <c r="N1938" s="38"/>
      <c r="O1938" s="88"/>
      <c r="P1938" s="45"/>
      <c r="Q1938" s="72"/>
      <c r="S1938" s="30"/>
      <c r="T1938" s="30"/>
      <c r="V1938" s="77"/>
      <c r="W1938" s="65"/>
    </row>
    <row r="1939" spans="1:23">
      <c r="A1939" s="45"/>
      <c r="B1939" s="44"/>
      <c r="C1939" s="44"/>
      <c r="D1939" s="44"/>
      <c r="E1939" s="44"/>
      <c r="F1939" s="38"/>
      <c r="G1939" s="38"/>
      <c r="H1939" s="38"/>
      <c r="I1939" s="59"/>
      <c r="J1939" s="26"/>
      <c r="K1939" s="26"/>
      <c r="L1939" s="45"/>
      <c r="M1939" s="38"/>
      <c r="N1939" s="38"/>
      <c r="O1939" s="88"/>
      <c r="P1939" s="45"/>
      <c r="Q1939" s="72"/>
      <c r="S1939" s="30"/>
      <c r="T1939" s="30"/>
      <c r="V1939" s="77"/>
      <c r="W1939" s="65"/>
    </row>
    <row r="1940" spans="1:23">
      <c r="A1940" s="45"/>
      <c r="B1940" s="44"/>
      <c r="C1940" s="44"/>
      <c r="D1940" s="44"/>
      <c r="E1940" s="44"/>
      <c r="F1940" s="38"/>
      <c r="G1940" s="38"/>
      <c r="H1940" s="38"/>
      <c r="I1940" s="59"/>
      <c r="J1940" s="26"/>
      <c r="K1940" s="26"/>
      <c r="L1940" s="45"/>
      <c r="M1940" s="38"/>
      <c r="N1940" s="38"/>
      <c r="O1940" s="88"/>
      <c r="P1940" s="45"/>
      <c r="Q1940" s="72"/>
      <c r="S1940" s="30"/>
      <c r="T1940" s="30"/>
      <c r="V1940" s="77"/>
      <c r="W1940" s="65"/>
    </row>
    <row r="1941" spans="1:23">
      <c r="A1941" s="45"/>
      <c r="B1941" s="44"/>
      <c r="C1941" s="44"/>
      <c r="D1941" s="44"/>
      <c r="E1941" s="44"/>
      <c r="F1941" s="38"/>
      <c r="G1941" s="38"/>
      <c r="H1941" s="38"/>
      <c r="I1941" s="59"/>
      <c r="J1941" s="26"/>
      <c r="K1941" s="26"/>
      <c r="L1941" s="45"/>
      <c r="M1941" s="38"/>
      <c r="N1941" s="38"/>
      <c r="O1941" s="88"/>
      <c r="P1941" s="45"/>
      <c r="Q1941" s="72"/>
      <c r="S1941" s="30"/>
      <c r="T1941" s="30"/>
      <c r="V1941" s="77"/>
      <c r="W1941" s="65"/>
    </row>
    <row r="1942" spans="1:23">
      <c r="A1942" s="45"/>
      <c r="B1942" s="44"/>
      <c r="C1942" s="44"/>
      <c r="D1942" s="44"/>
      <c r="E1942" s="44"/>
      <c r="F1942" s="38"/>
      <c r="G1942" s="38"/>
      <c r="H1942" s="38"/>
      <c r="I1942" s="59"/>
      <c r="J1942" s="26"/>
      <c r="K1942" s="26"/>
      <c r="L1942" s="45"/>
      <c r="M1942" s="38"/>
      <c r="N1942" s="38"/>
      <c r="O1942" s="88"/>
      <c r="P1942" s="45"/>
      <c r="Q1942" s="72"/>
      <c r="S1942" s="30"/>
      <c r="T1942" s="30"/>
      <c r="V1942" s="77"/>
      <c r="W1942" s="65"/>
    </row>
    <row r="1943" spans="1:23">
      <c r="A1943" s="45"/>
      <c r="B1943" s="44"/>
      <c r="C1943" s="44"/>
      <c r="D1943" s="44"/>
      <c r="E1943" s="44"/>
      <c r="F1943" s="38"/>
      <c r="G1943" s="38"/>
      <c r="H1943" s="38"/>
      <c r="I1943" s="59"/>
      <c r="J1943" s="26"/>
      <c r="K1943" s="26"/>
      <c r="L1943" s="45"/>
      <c r="M1943" s="38"/>
      <c r="N1943" s="38"/>
      <c r="O1943" s="88"/>
      <c r="P1943" s="45"/>
      <c r="Q1943" s="72"/>
      <c r="S1943" s="30"/>
      <c r="T1943" s="30"/>
      <c r="V1943" s="77"/>
      <c r="W1943" s="65"/>
    </row>
    <row r="1944" spans="1:23">
      <c r="A1944" s="45"/>
      <c r="B1944" s="44"/>
      <c r="C1944" s="44"/>
      <c r="D1944" s="44"/>
      <c r="E1944" s="44"/>
      <c r="F1944" s="38"/>
      <c r="G1944" s="38"/>
      <c r="H1944" s="38"/>
      <c r="I1944" s="59"/>
      <c r="J1944" s="26"/>
      <c r="K1944" s="26"/>
      <c r="L1944" s="45"/>
      <c r="M1944" s="38"/>
      <c r="N1944" s="38"/>
      <c r="O1944" s="88"/>
      <c r="P1944" s="45"/>
      <c r="Q1944" s="72"/>
      <c r="S1944" s="30"/>
      <c r="T1944" s="30"/>
      <c r="V1944" s="77"/>
      <c r="W1944" s="65"/>
    </row>
    <row r="1945" spans="1:23">
      <c r="A1945" s="45"/>
      <c r="B1945" s="44"/>
      <c r="C1945" s="44"/>
      <c r="D1945" s="44"/>
      <c r="E1945" s="44"/>
      <c r="F1945" s="38"/>
      <c r="G1945" s="38"/>
      <c r="H1945" s="38"/>
      <c r="I1945" s="59"/>
      <c r="J1945" s="26"/>
      <c r="K1945" s="26"/>
      <c r="L1945" s="45"/>
      <c r="M1945" s="38"/>
      <c r="N1945" s="38"/>
      <c r="O1945" s="88"/>
      <c r="P1945" s="45"/>
      <c r="Q1945" s="72"/>
      <c r="S1945" s="30"/>
      <c r="T1945" s="30"/>
      <c r="V1945" s="77"/>
      <c r="W1945" s="65"/>
    </row>
    <row r="1946" spans="1:23">
      <c r="A1946" s="45"/>
      <c r="B1946" s="44"/>
      <c r="C1946" s="44"/>
      <c r="D1946" s="44"/>
      <c r="E1946" s="44"/>
      <c r="F1946" s="38"/>
      <c r="G1946" s="38"/>
      <c r="H1946" s="38"/>
      <c r="I1946" s="59"/>
      <c r="J1946" s="26"/>
      <c r="K1946" s="26"/>
      <c r="L1946" s="45"/>
      <c r="M1946" s="38"/>
      <c r="N1946" s="38"/>
      <c r="O1946" s="88"/>
      <c r="P1946" s="45"/>
      <c r="Q1946" s="72"/>
      <c r="S1946" s="30"/>
      <c r="T1946" s="30"/>
      <c r="V1946" s="77"/>
      <c r="W1946" s="65"/>
    </row>
    <row r="1947" spans="1:23">
      <c r="A1947" s="45"/>
      <c r="B1947" s="44"/>
      <c r="C1947" s="44"/>
      <c r="D1947" s="44"/>
      <c r="E1947" s="44"/>
      <c r="F1947" s="38"/>
      <c r="G1947" s="38"/>
      <c r="H1947" s="38"/>
      <c r="I1947" s="59"/>
      <c r="J1947" s="26"/>
      <c r="K1947" s="26"/>
      <c r="L1947" s="45"/>
      <c r="M1947" s="38"/>
      <c r="N1947" s="38"/>
      <c r="O1947" s="88"/>
      <c r="P1947" s="45"/>
      <c r="Q1947" s="72"/>
      <c r="S1947" s="30"/>
      <c r="T1947" s="30"/>
      <c r="V1947" s="77"/>
      <c r="W1947" s="65"/>
    </row>
    <row r="1948" spans="1:23">
      <c r="A1948" s="45"/>
      <c r="B1948" s="44"/>
      <c r="C1948" s="44"/>
      <c r="D1948" s="44"/>
      <c r="E1948" s="44"/>
      <c r="F1948" s="38"/>
      <c r="G1948" s="38"/>
      <c r="H1948" s="38"/>
      <c r="I1948" s="59"/>
      <c r="J1948" s="26"/>
      <c r="K1948" s="26"/>
      <c r="L1948" s="45"/>
      <c r="M1948" s="38"/>
      <c r="N1948" s="38"/>
      <c r="O1948" s="88"/>
      <c r="P1948" s="45"/>
      <c r="Q1948" s="72"/>
      <c r="S1948" s="30"/>
      <c r="T1948" s="30"/>
      <c r="V1948" s="77"/>
      <c r="W1948" s="65"/>
    </row>
    <row r="1949" spans="1:23">
      <c r="A1949" s="45"/>
      <c r="B1949" s="44"/>
      <c r="C1949" s="44"/>
      <c r="D1949" s="44"/>
      <c r="E1949" s="44"/>
      <c r="F1949" s="38"/>
      <c r="G1949" s="38"/>
      <c r="H1949" s="38"/>
      <c r="I1949" s="59"/>
      <c r="J1949" s="26"/>
      <c r="K1949" s="26"/>
      <c r="L1949" s="45"/>
      <c r="M1949" s="38"/>
      <c r="N1949" s="38"/>
      <c r="O1949" s="88"/>
      <c r="P1949" s="45"/>
      <c r="Q1949" s="72"/>
      <c r="S1949" s="30"/>
      <c r="T1949" s="30"/>
      <c r="V1949" s="77"/>
      <c r="W1949" s="65"/>
    </row>
    <row r="1950" spans="1:23">
      <c r="A1950" s="45"/>
      <c r="B1950" s="44"/>
      <c r="C1950" s="44"/>
      <c r="D1950" s="44"/>
      <c r="E1950" s="44"/>
      <c r="F1950" s="38"/>
      <c r="G1950" s="38"/>
      <c r="H1950" s="38"/>
      <c r="I1950" s="59"/>
      <c r="J1950" s="26"/>
      <c r="K1950" s="26"/>
      <c r="L1950" s="45"/>
      <c r="M1950" s="38"/>
      <c r="N1950" s="38"/>
      <c r="O1950" s="88"/>
      <c r="P1950" s="45"/>
      <c r="Q1950" s="72"/>
      <c r="S1950" s="30"/>
      <c r="T1950" s="30"/>
      <c r="V1950" s="77"/>
      <c r="W1950" s="65"/>
    </row>
    <row r="1951" spans="1:23">
      <c r="A1951" s="45"/>
      <c r="B1951" s="44"/>
      <c r="C1951" s="44"/>
      <c r="D1951" s="44"/>
      <c r="E1951" s="44"/>
      <c r="F1951" s="38"/>
      <c r="G1951" s="38"/>
      <c r="H1951" s="38"/>
      <c r="I1951" s="59"/>
      <c r="J1951" s="26"/>
      <c r="K1951" s="26"/>
      <c r="L1951" s="45"/>
      <c r="M1951" s="38"/>
      <c r="N1951" s="38"/>
      <c r="O1951" s="88"/>
      <c r="P1951" s="45"/>
      <c r="Q1951" s="72"/>
      <c r="S1951" s="30"/>
      <c r="T1951" s="30"/>
      <c r="V1951" s="77"/>
      <c r="W1951" s="65"/>
    </row>
    <row r="1952" spans="1:23">
      <c r="A1952" s="45"/>
      <c r="B1952" s="44"/>
      <c r="C1952" s="44"/>
      <c r="D1952" s="44"/>
      <c r="E1952" s="44"/>
      <c r="F1952" s="38"/>
      <c r="G1952" s="38"/>
      <c r="H1952" s="38"/>
      <c r="I1952" s="59"/>
      <c r="J1952" s="26"/>
      <c r="K1952" s="26"/>
      <c r="L1952" s="45"/>
      <c r="M1952" s="38"/>
      <c r="N1952" s="38"/>
      <c r="O1952" s="88"/>
      <c r="P1952" s="45"/>
      <c r="Q1952" s="72"/>
      <c r="S1952" s="30"/>
      <c r="T1952" s="30"/>
      <c r="V1952" s="77"/>
      <c r="W1952" s="65"/>
    </row>
    <row r="1953" spans="1:23">
      <c r="A1953" s="45"/>
      <c r="B1953" s="44"/>
      <c r="C1953" s="44"/>
      <c r="D1953" s="44"/>
      <c r="E1953" s="44"/>
      <c r="F1953" s="38"/>
      <c r="G1953" s="38"/>
      <c r="H1953" s="38"/>
      <c r="I1953" s="59"/>
      <c r="J1953" s="26"/>
      <c r="K1953" s="26"/>
      <c r="L1953" s="45"/>
      <c r="M1953" s="38"/>
      <c r="N1953" s="38"/>
      <c r="O1953" s="88"/>
      <c r="P1953" s="45"/>
      <c r="Q1953" s="72"/>
      <c r="S1953" s="30"/>
      <c r="T1953" s="30"/>
      <c r="V1953" s="77"/>
      <c r="W1953" s="65"/>
    </row>
    <row r="1954" spans="1:23">
      <c r="A1954" s="45"/>
      <c r="B1954" s="44"/>
      <c r="C1954" s="44"/>
      <c r="D1954" s="44"/>
      <c r="E1954" s="44"/>
      <c r="F1954" s="38"/>
      <c r="G1954" s="38"/>
      <c r="H1954" s="38"/>
      <c r="I1954" s="59"/>
      <c r="J1954" s="26"/>
      <c r="K1954" s="26"/>
      <c r="L1954" s="45"/>
      <c r="M1954" s="38"/>
      <c r="N1954" s="38"/>
      <c r="O1954" s="88"/>
      <c r="P1954" s="45"/>
      <c r="Q1954" s="72"/>
      <c r="S1954" s="30"/>
      <c r="T1954" s="30"/>
      <c r="V1954" s="77"/>
      <c r="W1954" s="65"/>
    </row>
    <row r="1955" spans="1:23">
      <c r="A1955" s="45"/>
      <c r="B1955" s="44"/>
      <c r="C1955" s="44"/>
      <c r="D1955" s="44"/>
      <c r="E1955" s="44"/>
      <c r="F1955" s="38"/>
      <c r="G1955" s="38"/>
      <c r="H1955" s="38"/>
      <c r="I1955" s="59"/>
      <c r="J1955" s="26"/>
      <c r="K1955" s="26"/>
      <c r="L1955" s="45"/>
      <c r="M1955" s="38"/>
      <c r="N1955" s="38"/>
      <c r="O1955" s="88"/>
      <c r="P1955" s="45"/>
      <c r="Q1955" s="72"/>
      <c r="S1955" s="30"/>
      <c r="T1955" s="30"/>
      <c r="V1955" s="77"/>
      <c r="W1955" s="65"/>
    </row>
    <row r="1956" spans="1:23">
      <c r="A1956" s="45"/>
      <c r="B1956" s="44"/>
      <c r="C1956" s="44"/>
      <c r="D1956" s="44"/>
      <c r="E1956" s="44"/>
      <c r="F1956" s="38"/>
      <c r="G1956" s="38"/>
      <c r="H1956" s="38"/>
      <c r="I1956" s="59"/>
      <c r="J1956" s="26"/>
      <c r="K1956" s="26"/>
      <c r="L1956" s="45"/>
      <c r="M1956" s="38"/>
      <c r="N1956" s="38"/>
      <c r="O1956" s="88"/>
      <c r="P1956" s="45"/>
      <c r="Q1956" s="72"/>
      <c r="S1956" s="30"/>
      <c r="T1956" s="30"/>
      <c r="V1956" s="77"/>
      <c r="W1956" s="65"/>
    </row>
    <row r="1957" spans="1:23">
      <c r="A1957" s="45"/>
      <c r="B1957" s="44"/>
      <c r="C1957" s="44"/>
      <c r="D1957" s="44"/>
      <c r="E1957" s="44"/>
      <c r="F1957" s="38"/>
      <c r="G1957" s="38"/>
      <c r="H1957" s="38"/>
      <c r="I1957" s="59"/>
      <c r="J1957" s="26"/>
      <c r="K1957" s="26"/>
      <c r="L1957" s="45"/>
      <c r="M1957" s="38"/>
      <c r="N1957" s="38"/>
      <c r="O1957" s="88"/>
      <c r="P1957" s="45"/>
      <c r="Q1957" s="72"/>
      <c r="S1957" s="30"/>
      <c r="T1957" s="30"/>
      <c r="V1957" s="77"/>
      <c r="W1957" s="65"/>
    </row>
    <row r="1958" spans="1:23">
      <c r="A1958" s="45"/>
      <c r="B1958" s="44"/>
      <c r="C1958" s="44"/>
      <c r="D1958" s="44"/>
      <c r="E1958" s="44"/>
      <c r="F1958" s="38"/>
      <c r="G1958" s="38"/>
      <c r="H1958" s="38"/>
      <c r="I1958" s="59"/>
      <c r="J1958" s="26"/>
      <c r="K1958" s="26"/>
      <c r="L1958" s="45"/>
      <c r="M1958" s="38"/>
      <c r="N1958" s="38"/>
      <c r="O1958" s="88"/>
      <c r="P1958" s="45"/>
      <c r="Q1958" s="72"/>
      <c r="S1958" s="30"/>
      <c r="T1958" s="30"/>
      <c r="V1958" s="77"/>
      <c r="W1958" s="65"/>
    </row>
    <row r="1959" spans="1:23">
      <c r="A1959" s="45"/>
      <c r="B1959" s="44"/>
      <c r="C1959" s="44"/>
      <c r="D1959" s="44"/>
      <c r="E1959" s="44"/>
      <c r="F1959" s="38"/>
      <c r="G1959" s="38"/>
      <c r="H1959" s="38"/>
      <c r="I1959" s="59"/>
      <c r="J1959" s="26"/>
      <c r="K1959" s="26"/>
      <c r="L1959" s="45"/>
      <c r="M1959" s="38"/>
      <c r="N1959" s="38"/>
      <c r="O1959" s="88"/>
      <c r="P1959" s="45"/>
      <c r="Q1959" s="72"/>
      <c r="S1959" s="30"/>
      <c r="T1959" s="30"/>
      <c r="V1959" s="77"/>
      <c r="W1959" s="65"/>
    </row>
    <row r="1960" spans="1:23">
      <c r="A1960" s="45"/>
      <c r="B1960" s="44"/>
      <c r="C1960" s="44"/>
      <c r="D1960" s="44"/>
      <c r="E1960" s="44"/>
      <c r="F1960" s="38"/>
      <c r="G1960" s="38"/>
      <c r="H1960" s="38"/>
      <c r="I1960" s="59"/>
      <c r="J1960" s="26"/>
      <c r="K1960" s="26"/>
      <c r="L1960" s="45"/>
      <c r="M1960" s="38"/>
      <c r="N1960" s="38"/>
      <c r="O1960" s="88"/>
      <c r="P1960" s="45"/>
      <c r="Q1960" s="72"/>
      <c r="S1960" s="30"/>
      <c r="T1960" s="30"/>
      <c r="V1960" s="77"/>
      <c r="W1960" s="65"/>
    </row>
    <row r="1961" spans="1:23">
      <c r="A1961" s="45"/>
      <c r="B1961" s="44"/>
      <c r="C1961" s="44"/>
      <c r="D1961" s="44"/>
      <c r="E1961" s="44"/>
      <c r="F1961" s="38"/>
      <c r="G1961" s="38"/>
      <c r="H1961" s="38"/>
      <c r="I1961" s="59"/>
      <c r="J1961" s="26"/>
      <c r="K1961" s="26"/>
      <c r="L1961" s="45"/>
      <c r="M1961" s="38"/>
      <c r="N1961" s="38"/>
      <c r="O1961" s="88"/>
      <c r="P1961" s="45"/>
      <c r="Q1961" s="72"/>
      <c r="S1961" s="30"/>
      <c r="T1961" s="30"/>
      <c r="V1961" s="77"/>
      <c r="W1961" s="65"/>
    </row>
    <row r="1962" spans="1:23">
      <c r="A1962" s="45"/>
      <c r="B1962" s="44"/>
      <c r="C1962" s="44"/>
      <c r="D1962" s="44"/>
      <c r="E1962" s="44"/>
      <c r="F1962" s="38"/>
      <c r="G1962" s="38"/>
      <c r="H1962" s="38"/>
      <c r="I1962" s="59"/>
      <c r="J1962" s="26"/>
      <c r="K1962" s="26"/>
      <c r="L1962" s="45"/>
      <c r="M1962" s="38"/>
      <c r="N1962" s="38"/>
      <c r="O1962" s="88"/>
      <c r="P1962" s="45"/>
      <c r="Q1962" s="72"/>
      <c r="S1962" s="30"/>
      <c r="T1962" s="30"/>
      <c r="V1962" s="77"/>
      <c r="W1962" s="65"/>
    </row>
    <row r="1963" spans="1:23">
      <c r="A1963" s="45"/>
      <c r="B1963" s="44"/>
      <c r="C1963" s="44"/>
      <c r="D1963" s="44"/>
      <c r="E1963" s="44"/>
      <c r="F1963" s="38"/>
      <c r="G1963" s="38"/>
      <c r="H1963" s="38"/>
      <c r="I1963" s="59"/>
      <c r="J1963" s="26"/>
      <c r="K1963" s="26"/>
      <c r="L1963" s="45"/>
      <c r="M1963" s="38"/>
      <c r="N1963" s="38"/>
      <c r="O1963" s="88"/>
      <c r="P1963" s="45"/>
      <c r="Q1963" s="72"/>
      <c r="S1963" s="30"/>
      <c r="T1963" s="30"/>
      <c r="V1963" s="77"/>
      <c r="W1963" s="65"/>
    </row>
    <row r="1964" spans="1:23">
      <c r="A1964" s="45"/>
      <c r="B1964" s="44"/>
      <c r="C1964" s="44"/>
      <c r="D1964" s="44"/>
      <c r="E1964" s="44"/>
      <c r="F1964" s="38"/>
      <c r="G1964" s="38"/>
      <c r="H1964" s="38"/>
      <c r="I1964" s="59"/>
      <c r="J1964" s="26"/>
      <c r="K1964" s="26"/>
      <c r="L1964" s="45"/>
      <c r="M1964" s="38"/>
      <c r="N1964" s="38"/>
      <c r="O1964" s="88"/>
      <c r="P1964" s="45"/>
      <c r="Q1964" s="72"/>
      <c r="S1964" s="30"/>
      <c r="T1964" s="30"/>
      <c r="V1964" s="77"/>
      <c r="W1964" s="65"/>
    </row>
    <row r="1965" spans="1:23">
      <c r="A1965" s="45"/>
      <c r="B1965" s="44"/>
      <c r="C1965" s="44"/>
      <c r="D1965" s="44"/>
      <c r="E1965" s="44"/>
      <c r="F1965" s="38"/>
      <c r="G1965" s="38"/>
      <c r="H1965" s="38"/>
      <c r="I1965" s="59"/>
      <c r="J1965" s="26"/>
      <c r="K1965" s="26"/>
      <c r="L1965" s="45"/>
      <c r="M1965" s="38"/>
      <c r="N1965" s="38"/>
      <c r="O1965" s="88"/>
      <c r="P1965" s="45"/>
      <c r="Q1965" s="72"/>
      <c r="S1965" s="30"/>
      <c r="T1965" s="30"/>
      <c r="V1965" s="77"/>
      <c r="W1965" s="65"/>
    </row>
    <row r="1966" spans="1:23">
      <c r="A1966" s="45"/>
      <c r="B1966" s="44"/>
      <c r="C1966" s="44"/>
      <c r="D1966" s="44"/>
      <c r="E1966" s="44"/>
      <c r="F1966" s="38"/>
      <c r="G1966" s="38"/>
      <c r="H1966" s="38"/>
      <c r="I1966" s="59"/>
      <c r="J1966" s="26"/>
      <c r="K1966" s="26"/>
      <c r="L1966" s="45"/>
      <c r="M1966" s="38"/>
      <c r="N1966" s="38"/>
      <c r="O1966" s="88"/>
      <c r="P1966" s="45"/>
      <c r="Q1966" s="72"/>
      <c r="S1966" s="30"/>
      <c r="T1966" s="30"/>
      <c r="V1966" s="77"/>
      <c r="W1966" s="65"/>
    </row>
    <row r="1967" spans="1:23">
      <c r="A1967" s="45"/>
      <c r="B1967" s="44"/>
      <c r="C1967" s="44"/>
      <c r="D1967" s="44"/>
      <c r="E1967" s="44"/>
      <c r="F1967" s="38"/>
      <c r="G1967" s="38"/>
      <c r="H1967" s="38"/>
      <c r="I1967" s="59"/>
      <c r="J1967" s="26"/>
      <c r="K1967" s="26"/>
      <c r="L1967" s="45"/>
      <c r="M1967" s="38"/>
      <c r="N1967" s="38"/>
      <c r="O1967" s="88"/>
      <c r="P1967" s="45"/>
      <c r="Q1967" s="72"/>
      <c r="S1967" s="30"/>
      <c r="T1967" s="30"/>
      <c r="V1967" s="77"/>
      <c r="W1967" s="65"/>
    </row>
    <row r="1968" spans="1:23">
      <c r="A1968" s="45"/>
      <c r="B1968" s="44"/>
      <c r="C1968" s="44"/>
      <c r="D1968" s="44"/>
      <c r="E1968" s="44"/>
      <c r="F1968" s="38"/>
      <c r="G1968" s="38"/>
      <c r="H1968" s="38"/>
      <c r="I1968" s="59"/>
      <c r="J1968" s="26"/>
      <c r="K1968" s="26"/>
      <c r="L1968" s="45"/>
      <c r="M1968" s="38"/>
      <c r="N1968" s="38"/>
      <c r="O1968" s="88"/>
      <c r="P1968" s="45"/>
      <c r="Q1968" s="72"/>
      <c r="S1968" s="30"/>
      <c r="T1968" s="30"/>
      <c r="V1968" s="77"/>
      <c r="W1968" s="65"/>
    </row>
    <row r="1969" spans="1:23">
      <c r="A1969" s="45"/>
      <c r="B1969" s="44"/>
      <c r="C1969" s="44"/>
      <c r="D1969" s="44"/>
      <c r="E1969" s="44"/>
      <c r="F1969" s="38"/>
      <c r="G1969" s="38"/>
      <c r="H1969" s="38"/>
      <c r="I1969" s="59"/>
      <c r="J1969" s="26"/>
      <c r="K1969" s="26"/>
      <c r="L1969" s="45"/>
      <c r="M1969" s="38"/>
      <c r="N1969" s="38"/>
      <c r="O1969" s="88"/>
      <c r="P1969" s="45"/>
      <c r="Q1969" s="72"/>
      <c r="S1969" s="30"/>
      <c r="T1969" s="30"/>
      <c r="V1969" s="77"/>
      <c r="W1969" s="65"/>
    </row>
    <row r="1970" spans="1:23">
      <c r="A1970" s="45"/>
      <c r="B1970" s="44"/>
      <c r="C1970" s="44"/>
      <c r="D1970" s="44"/>
      <c r="E1970" s="44"/>
      <c r="F1970" s="38"/>
      <c r="G1970" s="38"/>
      <c r="H1970" s="38"/>
      <c r="I1970" s="59"/>
      <c r="J1970" s="26"/>
      <c r="K1970" s="26"/>
      <c r="L1970" s="45"/>
      <c r="M1970" s="38"/>
      <c r="N1970" s="38"/>
      <c r="O1970" s="88"/>
      <c r="P1970" s="45"/>
      <c r="Q1970" s="72"/>
      <c r="S1970" s="30"/>
      <c r="T1970" s="30"/>
      <c r="V1970" s="77"/>
      <c r="W1970" s="65"/>
    </row>
    <row r="1971" spans="1:23">
      <c r="A1971" s="45"/>
      <c r="B1971" s="44"/>
      <c r="C1971" s="44"/>
      <c r="D1971" s="44"/>
      <c r="E1971" s="44"/>
      <c r="F1971" s="38"/>
      <c r="G1971" s="38"/>
      <c r="H1971" s="38"/>
      <c r="I1971" s="59"/>
      <c r="J1971" s="26"/>
      <c r="K1971" s="26"/>
      <c r="L1971" s="45"/>
      <c r="M1971" s="38"/>
      <c r="N1971" s="38"/>
      <c r="O1971" s="88"/>
      <c r="P1971" s="45"/>
      <c r="Q1971" s="72"/>
      <c r="S1971" s="30"/>
      <c r="T1971" s="30"/>
      <c r="V1971" s="77"/>
      <c r="W1971" s="65"/>
    </row>
    <row r="1972" spans="1:23">
      <c r="A1972" s="45"/>
      <c r="B1972" s="44"/>
      <c r="C1972" s="44"/>
      <c r="D1972" s="44"/>
      <c r="E1972" s="44"/>
      <c r="F1972" s="38"/>
      <c r="G1972" s="38"/>
      <c r="H1972" s="38"/>
      <c r="I1972" s="59"/>
      <c r="J1972" s="26"/>
      <c r="K1972" s="26"/>
      <c r="L1972" s="45"/>
      <c r="M1972" s="38"/>
      <c r="N1972" s="38"/>
      <c r="O1972" s="88"/>
      <c r="P1972" s="45"/>
      <c r="Q1972" s="72"/>
      <c r="S1972" s="30"/>
      <c r="T1972" s="30"/>
      <c r="V1972" s="77"/>
      <c r="W1972" s="65"/>
    </row>
    <row r="1973" spans="1:23">
      <c r="A1973" s="45"/>
      <c r="B1973" s="44"/>
      <c r="C1973" s="44"/>
      <c r="D1973" s="44"/>
      <c r="E1973" s="44"/>
      <c r="F1973" s="38"/>
      <c r="G1973" s="38"/>
      <c r="H1973" s="38"/>
      <c r="I1973" s="59"/>
      <c r="J1973" s="26"/>
      <c r="K1973" s="26"/>
      <c r="L1973" s="45"/>
      <c r="M1973" s="38"/>
      <c r="N1973" s="38"/>
      <c r="O1973" s="88"/>
      <c r="P1973" s="45"/>
      <c r="Q1973" s="72"/>
      <c r="S1973" s="30"/>
      <c r="T1973" s="30"/>
      <c r="V1973" s="77"/>
      <c r="W1973" s="65"/>
    </row>
    <row r="1974" spans="1:23">
      <c r="A1974" s="45"/>
      <c r="B1974" s="44"/>
      <c r="C1974" s="44"/>
      <c r="D1974" s="44"/>
      <c r="E1974" s="44"/>
      <c r="F1974" s="38"/>
      <c r="G1974" s="38"/>
      <c r="H1974" s="38"/>
      <c r="I1974" s="59"/>
      <c r="J1974" s="26"/>
      <c r="K1974" s="26"/>
      <c r="L1974" s="45"/>
      <c r="M1974" s="38"/>
      <c r="N1974" s="38"/>
      <c r="O1974" s="88"/>
      <c r="P1974" s="45"/>
      <c r="Q1974" s="72"/>
      <c r="S1974" s="30"/>
      <c r="T1974" s="30"/>
      <c r="V1974" s="77"/>
      <c r="W1974" s="65"/>
    </row>
    <row r="1975" spans="1:23">
      <c r="A1975" s="45"/>
      <c r="B1975" s="44"/>
      <c r="C1975" s="44"/>
      <c r="D1975" s="44"/>
      <c r="E1975" s="44"/>
      <c r="F1975" s="38"/>
      <c r="G1975" s="38"/>
      <c r="H1975" s="38"/>
      <c r="I1975" s="59"/>
      <c r="J1975" s="26"/>
      <c r="K1975" s="26"/>
      <c r="L1975" s="45"/>
      <c r="M1975" s="38"/>
      <c r="N1975" s="38"/>
      <c r="O1975" s="88"/>
      <c r="P1975" s="45"/>
      <c r="Q1975" s="72"/>
      <c r="S1975" s="30"/>
      <c r="T1975" s="30"/>
      <c r="V1975" s="77"/>
      <c r="W1975" s="65"/>
    </row>
    <row r="1976" spans="1:23">
      <c r="A1976" s="45"/>
      <c r="B1976" s="44"/>
      <c r="C1976" s="44"/>
      <c r="D1976" s="44"/>
      <c r="E1976" s="44"/>
      <c r="F1976" s="38"/>
      <c r="G1976" s="38"/>
      <c r="H1976" s="38"/>
      <c r="I1976" s="59"/>
      <c r="J1976" s="26"/>
      <c r="K1976" s="26"/>
      <c r="L1976" s="45"/>
      <c r="M1976" s="38"/>
      <c r="N1976" s="38"/>
      <c r="O1976" s="88"/>
      <c r="P1976" s="45"/>
      <c r="Q1976" s="72"/>
      <c r="S1976" s="30"/>
      <c r="T1976" s="30"/>
      <c r="V1976" s="77"/>
      <c r="W1976" s="65"/>
    </row>
    <row r="1977" spans="1:23">
      <c r="A1977" s="45"/>
      <c r="B1977" s="44"/>
      <c r="C1977" s="44"/>
      <c r="D1977" s="44"/>
      <c r="E1977" s="44"/>
      <c r="F1977" s="38"/>
      <c r="G1977" s="38"/>
      <c r="H1977" s="38"/>
      <c r="I1977" s="59"/>
      <c r="J1977" s="26"/>
      <c r="K1977" s="26"/>
      <c r="L1977" s="45"/>
      <c r="M1977" s="38"/>
      <c r="N1977" s="38"/>
      <c r="O1977" s="88"/>
      <c r="P1977" s="45"/>
      <c r="Q1977" s="72"/>
      <c r="S1977" s="30"/>
      <c r="T1977" s="30"/>
      <c r="V1977" s="77"/>
      <c r="W1977" s="65"/>
    </row>
    <row r="1978" spans="1:23">
      <c r="A1978" s="45"/>
      <c r="B1978" s="44"/>
      <c r="C1978" s="44"/>
      <c r="D1978" s="44"/>
      <c r="E1978" s="44"/>
      <c r="F1978" s="38"/>
      <c r="G1978" s="38"/>
      <c r="H1978" s="38"/>
      <c r="I1978" s="59"/>
      <c r="J1978" s="26"/>
      <c r="K1978" s="26"/>
      <c r="L1978" s="45"/>
      <c r="M1978" s="38"/>
      <c r="N1978" s="38"/>
      <c r="O1978" s="88"/>
      <c r="P1978" s="45"/>
      <c r="Q1978" s="72"/>
      <c r="S1978" s="30"/>
      <c r="T1978" s="30"/>
      <c r="V1978" s="77"/>
      <c r="W1978" s="65"/>
    </row>
    <row r="1979" spans="1:23">
      <c r="A1979" s="45"/>
      <c r="B1979" s="44"/>
      <c r="C1979" s="44"/>
      <c r="D1979" s="44"/>
      <c r="E1979" s="44"/>
      <c r="F1979" s="38"/>
      <c r="G1979" s="38"/>
      <c r="H1979" s="38"/>
      <c r="I1979" s="59"/>
      <c r="J1979" s="26"/>
      <c r="K1979" s="26"/>
      <c r="L1979" s="45"/>
      <c r="M1979" s="38"/>
      <c r="N1979" s="38"/>
      <c r="O1979" s="88"/>
      <c r="P1979" s="45"/>
      <c r="Q1979" s="72"/>
      <c r="S1979" s="30"/>
      <c r="T1979" s="30"/>
      <c r="V1979" s="77"/>
      <c r="W1979" s="65"/>
    </row>
    <row r="1980" spans="1:23">
      <c r="A1980" s="45"/>
      <c r="B1980" s="44"/>
      <c r="C1980" s="44"/>
      <c r="D1980" s="44"/>
      <c r="E1980" s="44"/>
      <c r="F1980" s="38"/>
      <c r="G1980" s="38"/>
      <c r="H1980" s="38"/>
      <c r="I1980" s="59"/>
      <c r="J1980" s="26"/>
      <c r="K1980" s="26"/>
      <c r="L1980" s="45"/>
      <c r="M1980" s="38"/>
      <c r="N1980" s="38"/>
      <c r="O1980" s="88"/>
      <c r="P1980" s="45"/>
      <c r="Q1980" s="72"/>
      <c r="S1980" s="30"/>
      <c r="T1980" s="30"/>
      <c r="V1980" s="77"/>
      <c r="W1980" s="65"/>
    </row>
    <row r="1981" spans="1:23">
      <c r="A1981" s="45"/>
      <c r="B1981" s="44"/>
      <c r="C1981" s="44"/>
      <c r="D1981" s="44"/>
      <c r="E1981" s="44"/>
      <c r="F1981" s="38"/>
      <c r="G1981" s="38"/>
      <c r="H1981" s="38"/>
      <c r="I1981" s="59"/>
      <c r="J1981" s="26"/>
      <c r="K1981" s="26"/>
      <c r="L1981" s="45"/>
      <c r="M1981" s="38"/>
      <c r="N1981" s="38"/>
      <c r="O1981" s="88"/>
      <c r="P1981" s="45"/>
      <c r="Q1981" s="72"/>
      <c r="S1981" s="30"/>
      <c r="T1981" s="30"/>
      <c r="V1981" s="77"/>
      <c r="W1981" s="65"/>
    </row>
    <row r="1982" spans="1:23">
      <c r="A1982" s="45"/>
      <c r="B1982" s="44"/>
      <c r="C1982" s="44"/>
      <c r="D1982" s="44"/>
      <c r="E1982" s="44"/>
      <c r="F1982" s="38"/>
      <c r="G1982" s="38"/>
      <c r="H1982" s="38"/>
      <c r="I1982" s="59"/>
      <c r="J1982" s="26"/>
      <c r="K1982" s="26"/>
      <c r="L1982" s="45"/>
      <c r="M1982" s="38"/>
      <c r="N1982" s="38"/>
      <c r="O1982" s="88"/>
      <c r="P1982" s="45"/>
      <c r="Q1982" s="72"/>
      <c r="S1982" s="30"/>
      <c r="T1982" s="30"/>
      <c r="V1982" s="77"/>
      <c r="W1982" s="65"/>
    </row>
    <row r="1983" spans="1:23">
      <c r="A1983" s="45"/>
      <c r="B1983" s="44"/>
      <c r="C1983" s="44"/>
      <c r="D1983" s="44"/>
      <c r="E1983" s="44"/>
      <c r="F1983" s="38"/>
      <c r="G1983" s="38"/>
      <c r="H1983" s="38"/>
      <c r="I1983" s="59"/>
      <c r="J1983" s="26"/>
      <c r="K1983" s="26"/>
      <c r="L1983" s="45"/>
      <c r="M1983" s="38"/>
      <c r="N1983" s="38"/>
      <c r="O1983" s="88"/>
      <c r="P1983" s="45"/>
      <c r="Q1983" s="72"/>
      <c r="S1983" s="30"/>
      <c r="T1983" s="30"/>
      <c r="V1983" s="77"/>
      <c r="W1983" s="65"/>
    </row>
    <row r="1984" spans="1:23">
      <c r="A1984" s="45"/>
      <c r="B1984" s="44"/>
      <c r="C1984" s="44"/>
      <c r="D1984" s="44"/>
      <c r="E1984" s="44"/>
      <c r="F1984" s="38"/>
      <c r="G1984" s="38"/>
      <c r="H1984" s="38"/>
      <c r="I1984" s="59"/>
      <c r="J1984" s="26"/>
      <c r="K1984" s="26"/>
      <c r="L1984" s="45"/>
      <c r="M1984" s="38"/>
      <c r="N1984" s="38"/>
      <c r="O1984" s="88"/>
      <c r="P1984" s="45"/>
      <c r="Q1984" s="72"/>
      <c r="S1984" s="30"/>
      <c r="T1984" s="30"/>
      <c r="V1984" s="77"/>
      <c r="W1984" s="65"/>
    </row>
    <row r="1985" spans="1:23">
      <c r="A1985" s="45"/>
      <c r="B1985" s="44"/>
      <c r="C1985" s="44"/>
      <c r="D1985" s="44"/>
      <c r="E1985" s="44"/>
      <c r="F1985" s="38"/>
      <c r="G1985" s="38"/>
      <c r="H1985" s="38"/>
      <c r="I1985" s="59"/>
      <c r="J1985" s="26"/>
      <c r="K1985" s="26"/>
      <c r="L1985" s="45"/>
      <c r="M1985" s="38"/>
      <c r="N1985" s="38"/>
      <c r="O1985" s="88"/>
      <c r="P1985" s="45"/>
      <c r="Q1985" s="72"/>
      <c r="S1985" s="30"/>
      <c r="T1985" s="30"/>
      <c r="V1985" s="77"/>
      <c r="W1985" s="65"/>
    </row>
    <row r="1986" spans="1:23">
      <c r="A1986" s="45"/>
      <c r="B1986" s="44"/>
      <c r="C1986" s="44"/>
      <c r="D1986" s="44"/>
      <c r="E1986" s="44"/>
      <c r="F1986" s="38"/>
      <c r="G1986" s="38"/>
      <c r="H1986" s="38"/>
      <c r="I1986" s="59"/>
      <c r="J1986" s="26"/>
      <c r="K1986" s="26"/>
      <c r="L1986" s="45"/>
      <c r="M1986" s="38"/>
      <c r="N1986" s="38"/>
      <c r="O1986" s="88"/>
      <c r="P1986" s="45"/>
      <c r="Q1986" s="72"/>
      <c r="S1986" s="30"/>
      <c r="T1986" s="30"/>
      <c r="V1986" s="77"/>
      <c r="W1986" s="65"/>
    </row>
    <row r="1987" spans="1:23">
      <c r="A1987" s="45"/>
      <c r="B1987" s="44"/>
      <c r="C1987" s="44"/>
      <c r="D1987" s="44"/>
      <c r="E1987" s="44"/>
      <c r="F1987" s="38"/>
      <c r="G1987" s="38"/>
      <c r="H1987" s="38"/>
      <c r="I1987" s="59"/>
      <c r="J1987" s="26"/>
      <c r="K1987" s="26"/>
      <c r="L1987" s="45"/>
      <c r="M1987" s="38"/>
      <c r="N1987" s="38"/>
      <c r="O1987" s="88"/>
      <c r="P1987" s="45"/>
      <c r="Q1987" s="72"/>
      <c r="S1987" s="30"/>
      <c r="T1987" s="30"/>
      <c r="V1987" s="77"/>
      <c r="W1987" s="65"/>
    </row>
    <row r="1988" spans="1:23">
      <c r="A1988" s="45"/>
      <c r="B1988" s="44"/>
      <c r="C1988" s="44"/>
      <c r="D1988" s="44"/>
      <c r="E1988" s="44"/>
      <c r="F1988" s="38"/>
      <c r="G1988" s="38"/>
      <c r="H1988" s="38"/>
      <c r="I1988" s="59"/>
      <c r="J1988" s="26"/>
      <c r="K1988" s="26"/>
      <c r="L1988" s="45"/>
      <c r="M1988" s="38"/>
      <c r="N1988" s="38"/>
      <c r="O1988" s="88"/>
      <c r="P1988" s="45"/>
      <c r="Q1988" s="72"/>
      <c r="S1988" s="30"/>
      <c r="T1988" s="30"/>
      <c r="V1988" s="77"/>
      <c r="W1988" s="65"/>
    </row>
    <row r="1989" spans="1:23">
      <c r="A1989" s="45"/>
      <c r="B1989" s="44"/>
      <c r="C1989" s="44"/>
      <c r="D1989" s="44"/>
      <c r="E1989" s="44"/>
      <c r="F1989" s="38"/>
      <c r="G1989" s="38"/>
      <c r="H1989" s="38"/>
      <c r="I1989" s="59"/>
      <c r="J1989" s="26"/>
      <c r="K1989" s="26"/>
      <c r="L1989" s="45"/>
      <c r="M1989" s="38"/>
      <c r="N1989" s="38"/>
      <c r="O1989" s="88"/>
      <c r="P1989" s="45"/>
      <c r="Q1989" s="72"/>
      <c r="S1989" s="30"/>
      <c r="T1989" s="30"/>
      <c r="V1989" s="77"/>
      <c r="W1989" s="65"/>
    </row>
    <row r="1990" spans="1:23">
      <c r="A1990" s="45"/>
      <c r="B1990" s="44"/>
      <c r="C1990" s="44"/>
      <c r="D1990" s="44"/>
      <c r="E1990" s="44"/>
      <c r="F1990" s="38"/>
      <c r="G1990" s="38"/>
      <c r="H1990" s="38"/>
      <c r="I1990" s="59"/>
      <c r="J1990" s="26"/>
      <c r="K1990" s="26"/>
      <c r="L1990" s="45"/>
      <c r="M1990" s="38"/>
      <c r="N1990" s="38"/>
      <c r="O1990" s="88"/>
      <c r="P1990" s="45"/>
      <c r="Q1990" s="72"/>
      <c r="S1990" s="30"/>
      <c r="T1990" s="30"/>
      <c r="V1990" s="77"/>
      <c r="W1990" s="65"/>
    </row>
    <row r="1991" spans="1:23">
      <c r="A1991" s="45"/>
      <c r="B1991" s="44"/>
      <c r="C1991" s="44"/>
      <c r="D1991" s="44"/>
      <c r="E1991" s="44"/>
      <c r="F1991" s="38"/>
      <c r="G1991" s="38"/>
      <c r="H1991" s="38"/>
      <c r="I1991" s="59"/>
      <c r="J1991" s="26"/>
      <c r="K1991" s="26"/>
      <c r="L1991" s="45"/>
      <c r="M1991" s="38"/>
      <c r="N1991" s="38"/>
      <c r="O1991" s="88"/>
      <c r="P1991" s="45"/>
      <c r="Q1991" s="72"/>
      <c r="S1991" s="30"/>
      <c r="T1991" s="30"/>
      <c r="V1991" s="77"/>
      <c r="W1991" s="65"/>
    </row>
    <row r="1992" spans="1:23">
      <c r="A1992" s="45"/>
      <c r="B1992" s="44"/>
      <c r="C1992" s="44"/>
      <c r="D1992" s="44"/>
      <c r="E1992" s="44"/>
      <c r="F1992" s="38"/>
      <c r="G1992" s="38"/>
      <c r="H1992" s="38"/>
      <c r="I1992" s="59"/>
      <c r="J1992" s="26"/>
      <c r="K1992" s="26"/>
      <c r="L1992" s="45"/>
      <c r="M1992" s="38"/>
      <c r="N1992" s="38"/>
      <c r="O1992" s="88"/>
      <c r="P1992" s="45"/>
      <c r="Q1992" s="72"/>
      <c r="S1992" s="30"/>
      <c r="T1992" s="30"/>
      <c r="V1992" s="77"/>
      <c r="W1992" s="65"/>
    </row>
    <row r="1993" spans="1:23">
      <c r="A1993" s="45"/>
      <c r="B1993" s="44"/>
      <c r="C1993" s="44"/>
      <c r="D1993" s="44"/>
      <c r="E1993" s="44"/>
      <c r="F1993" s="38"/>
      <c r="G1993" s="38"/>
      <c r="H1993" s="38"/>
      <c r="I1993" s="59"/>
      <c r="J1993" s="26"/>
      <c r="K1993" s="26"/>
      <c r="L1993" s="45"/>
      <c r="M1993" s="38"/>
      <c r="N1993" s="38"/>
      <c r="O1993" s="88"/>
      <c r="P1993" s="45"/>
      <c r="Q1993" s="72"/>
      <c r="S1993" s="30"/>
      <c r="T1993" s="30"/>
      <c r="V1993" s="77"/>
      <c r="W1993" s="65"/>
    </row>
    <row r="1994" spans="1:23">
      <c r="A1994" s="45"/>
      <c r="B1994" s="44"/>
      <c r="C1994" s="44"/>
      <c r="D1994" s="44"/>
      <c r="E1994" s="44"/>
      <c r="F1994" s="38"/>
      <c r="G1994" s="38"/>
      <c r="H1994" s="38"/>
      <c r="I1994" s="59"/>
      <c r="J1994" s="26"/>
      <c r="K1994" s="26"/>
      <c r="L1994" s="45"/>
      <c r="M1994" s="38"/>
      <c r="N1994" s="38"/>
      <c r="O1994" s="88"/>
      <c r="P1994" s="45"/>
      <c r="Q1994" s="72"/>
      <c r="S1994" s="30"/>
      <c r="T1994" s="30"/>
      <c r="V1994" s="77"/>
      <c r="W1994" s="65"/>
    </row>
    <row r="1995" spans="1:23">
      <c r="A1995" s="45"/>
      <c r="B1995" s="44"/>
      <c r="C1995" s="44"/>
      <c r="D1995" s="44"/>
      <c r="E1995" s="44"/>
      <c r="F1995" s="38"/>
      <c r="G1995" s="38"/>
      <c r="H1995" s="38"/>
      <c r="I1995" s="59"/>
      <c r="J1995" s="26"/>
      <c r="K1995" s="26"/>
      <c r="L1995" s="45"/>
      <c r="M1995" s="38"/>
      <c r="N1995" s="38"/>
      <c r="O1995" s="88"/>
      <c r="P1995" s="45"/>
      <c r="Q1995" s="72"/>
      <c r="S1995" s="30"/>
      <c r="T1995" s="30"/>
      <c r="V1995" s="77"/>
      <c r="W1995" s="65"/>
    </row>
    <row r="1996" spans="1:23">
      <c r="A1996" s="45"/>
      <c r="B1996" s="44"/>
      <c r="C1996" s="44"/>
      <c r="D1996" s="44"/>
      <c r="E1996" s="44"/>
      <c r="F1996" s="38"/>
      <c r="G1996" s="38"/>
      <c r="H1996" s="38"/>
      <c r="I1996" s="59"/>
      <c r="J1996" s="26"/>
      <c r="K1996" s="26"/>
      <c r="L1996" s="45"/>
      <c r="M1996" s="38"/>
      <c r="N1996" s="38"/>
      <c r="O1996" s="88"/>
      <c r="P1996" s="45"/>
      <c r="Q1996" s="72"/>
      <c r="S1996" s="30"/>
      <c r="T1996" s="30"/>
      <c r="V1996" s="77"/>
      <c r="W1996" s="65"/>
    </row>
    <row r="1997" spans="1:23">
      <c r="A1997" s="45"/>
      <c r="B1997" s="44"/>
      <c r="C1997" s="44"/>
      <c r="D1997" s="44"/>
      <c r="E1997" s="44"/>
      <c r="F1997" s="38"/>
      <c r="G1997" s="38"/>
      <c r="H1997" s="38"/>
      <c r="I1997" s="59"/>
      <c r="J1997" s="26"/>
      <c r="K1997" s="26"/>
      <c r="L1997" s="45"/>
      <c r="M1997" s="38"/>
      <c r="N1997" s="38"/>
      <c r="O1997" s="88"/>
      <c r="P1997" s="45"/>
      <c r="Q1997" s="72"/>
      <c r="S1997" s="30"/>
      <c r="T1997" s="30"/>
      <c r="V1997" s="77"/>
      <c r="W1997" s="65"/>
    </row>
    <row r="1998" spans="1:23">
      <c r="A1998" s="45"/>
      <c r="B1998" s="44"/>
      <c r="C1998" s="44"/>
      <c r="D1998" s="44"/>
      <c r="E1998" s="44"/>
      <c r="F1998" s="38"/>
      <c r="G1998" s="38"/>
      <c r="H1998" s="38"/>
      <c r="I1998" s="59"/>
      <c r="J1998" s="26"/>
      <c r="K1998" s="26"/>
      <c r="L1998" s="45"/>
      <c r="M1998" s="38"/>
      <c r="N1998" s="38"/>
      <c r="O1998" s="88"/>
      <c r="P1998" s="45"/>
      <c r="Q1998" s="72"/>
      <c r="S1998" s="30"/>
      <c r="T1998" s="30"/>
      <c r="V1998" s="77"/>
      <c r="W1998" s="65"/>
    </row>
    <row r="1999" spans="1:23">
      <c r="A1999" s="45"/>
      <c r="B1999" s="44"/>
      <c r="C1999" s="44"/>
      <c r="D1999" s="44"/>
      <c r="E1999" s="44"/>
      <c r="F1999" s="38"/>
      <c r="G1999" s="38"/>
      <c r="H1999" s="38"/>
      <c r="I1999" s="59"/>
      <c r="J1999" s="26"/>
      <c r="K1999" s="26"/>
      <c r="L1999" s="45"/>
      <c r="M1999" s="38"/>
      <c r="N1999" s="38"/>
      <c r="O1999" s="88"/>
      <c r="P1999" s="45"/>
      <c r="Q1999" s="72"/>
      <c r="S1999" s="30"/>
      <c r="T1999" s="30"/>
      <c r="V1999" s="77"/>
      <c r="W1999" s="65"/>
    </row>
    <row r="2000" spans="1:23">
      <c r="A2000" s="45"/>
      <c r="B2000" s="44"/>
      <c r="C2000" s="44"/>
      <c r="D2000" s="44"/>
      <c r="E2000" s="44"/>
      <c r="F2000" s="38"/>
      <c r="G2000" s="38"/>
      <c r="H2000" s="38"/>
      <c r="I2000" s="59"/>
      <c r="J2000" s="26"/>
      <c r="K2000" s="26"/>
      <c r="L2000" s="45"/>
      <c r="M2000" s="38"/>
      <c r="N2000" s="38"/>
      <c r="O2000" s="88"/>
      <c r="P2000" s="45"/>
      <c r="Q2000" s="72"/>
      <c r="S2000" s="30"/>
      <c r="T2000" s="30"/>
      <c r="V2000" s="77"/>
      <c r="W2000" s="65"/>
    </row>
    <row r="2001" spans="1:23">
      <c r="A2001" s="45"/>
      <c r="B2001" s="44"/>
      <c r="C2001" s="44"/>
      <c r="D2001" s="44"/>
      <c r="E2001" s="44"/>
      <c r="F2001" s="38"/>
      <c r="G2001" s="38"/>
      <c r="H2001" s="38"/>
      <c r="I2001" s="59"/>
      <c r="J2001" s="26"/>
      <c r="K2001" s="26"/>
      <c r="L2001" s="45"/>
      <c r="M2001" s="38"/>
      <c r="N2001" s="38"/>
      <c r="O2001" s="88"/>
      <c r="P2001" s="45"/>
      <c r="Q2001" s="72"/>
      <c r="S2001" s="30"/>
      <c r="T2001" s="30"/>
      <c r="V2001" s="77"/>
      <c r="W2001" s="65"/>
    </row>
    <row r="2002" spans="1:23">
      <c r="A2002" s="45"/>
      <c r="B2002" s="44"/>
      <c r="C2002" s="44"/>
      <c r="D2002" s="44"/>
      <c r="E2002" s="44"/>
      <c r="F2002" s="38"/>
      <c r="G2002" s="38"/>
      <c r="H2002" s="38"/>
      <c r="I2002" s="59"/>
      <c r="J2002" s="26"/>
      <c r="K2002" s="26"/>
      <c r="L2002" s="45"/>
      <c r="M2002" s="38"/>
      <c r="N2002" s="38"/>
      <c r="O2002" s="88"/>
      <c r="P2002" s="45"/>
      <c r="Q2002" s="72"/>
      <c r="S2002" s="30"/>
      <c r="T2002" s="30"/>
      <c r="V2002" s="77"/>
      <c r="W2002" s="65"/>
    </row>
    <row r="2003" spans="1:23">
      <c r="A2003" s="45"/>
      <c r="B2003" s="44"/>
      <c r="C2003" s="44"/>
      <c r="D2003" s="44"/>
      <c r="E2003" s="44"/>
      <c r="F2003" s="38"/>
      <c r="G2003" s="38"/>
      <c r="H2003" s="38"/>
      <c r="I2003" s="59"/>
      <c r="J2003" s="26"/>
      <c r="K2003" s="26"/>
      <c r="L2003" s="45"/>
      <c r="M2003" s="38"/>
      <c r="N2003" s="38"/>
      <c r="O2003" s="88"/>
      <c r="P2003" s="45"/>
      <c r="Q2003" s="72"/>
      <c r="S2003" s="30"/>
      <c r="T2003" s="30"/>
      <c r="V2003" s="77"/>
      <c r="W2003" s="65"/>
    </row>
    <row r="2004" spans="1:23">
      <c r="A2004" s="45"/>
      <c r="B2004" s="44"/>
      <c r="C2004" s="44"/>
      <c r="D2004" s="44"/>
      <c r="E2004" s="44"/>
      <c r="F2004" s="38"/>
      <c r="G2004" s="38"/>
      <c r="H2004" s="38"/>
      <c r="I2004" s="59"/>
      <c r="J2004" s="26"/>
      <c r="K2004" s="26"/>
      <c r="L2004" s="45"/>
      <c r="M2004" s="38"/>
      <c r="N2004" s="38"/>
      <c r="O2004" s="88"/>
      <c r="P2004" s="45"/>
      <c r="Q2004" s="72"/>
      <c r="S2004" s="30"/>
      <c r="T2004" s="30"/>
      <c r="V2004" s="77"/>
      <c r="W2004" s="65"/>
    </row>
    <row r="2005" spans="1:23">
      <c r="A2005" s="45"/>
      <c r="B2005" s="44"/>
      <c r="C2005" s="44"/>
      <c r="D2005" s="44"/>
      <c r="E2005" s="44"/>
      <c r="F2005" s="38"/>
      <c r="G2005" s="38"/>
      <c r="H2005" s="38"/>
      <c r="I2005" s="59"/>
      <c r="J2005" s="26"/>
      <c r="K2005" s="26"/>
      <c r="L2005" s="45"/>
      <c r="M2005" s="38"/>
      <c r="N2005" s="38"/>
      <c r="O2005" s="88"/>
      <c r="P2005" s="45"/>
      <c r="Q2005" s="72"/>
      <c r="S2005" s="30"/>
      <c r="T2005" s="30"/>
      <c r="V2005" s="77"/>
      <c r="W2005" s="65"/>
    </row>
    <row r="2006" spans="1:23">
      <c r="A2006" s="45"/>
      <c r="B2006" s="44"/>
      <c r="C2006" s="44"/>
      <c r="D2006" s="44"/>
      <c r="E2006" s="44"/>
      <c r="F2006" s="38"/>
      <c r="G2006" s="38"/>
      <c r="H2006" s="38"/>
      <c r="I2006" s="59"/>
      <c r="J2006" s="26"/>
      <c r="K2006" s="26"/>
      <c r="L2006" s="45"/>
      <c r="M2006" s="38"/>
      <c r="N2006" s="38"/>
      <c r="O2006" s="88"/>
      <c r="P2006" s="45"/>
      <c r="Q2006" s="72"/>
      <c r="S2006" s="30"/>
      <c r="T2006" s="30"/>
      <c r="V2006" s="77"/>
      <c r="W2006" s="65"/>
    </row>
    <row r="2007" spans="1:23">
      <c r="A2007" s="45"/>
      <c r="B2007" s="44"/>
      <c r="C2007" s="44"/>
      <c r="D2007" s="44"/>
      <c r="E2007" s="44"/>
      <c r="F2007" s="38"/>
      <c r="G2007" s="38"/>
      <c r="H2007" s="38"/>
      <c r="I2007" s="59"/>
      <c r="J2007" s="26"/>
      <c r="K2007" s="26"/>
      <c r="L2007" s="45"/>
      <c r="M2007" s="38"/>
      <c r="N2007" s="38"/>
      <c r="O2007" s="88"/>
      <c r="P2007" s="45"/>
      <c r="Q2007" s="72"/>
      <c r="S2007" s="30"/>
      <c r="T2007" s="30"/>
      <c r="V2007" s="77"/>
      <c r="W2007" s="65"/>
    </row>
    <row r="2008" spans="1:23">
      <c r="A2008" s="45"/>
      <c r="B2008" s="44"/>
      <c r="C2008" s="44"/>
      <c r="D2008" s="44"/>
      <c r="E2008" s="44"/>
      <c r="F2008" s="38"/>
      <c r="G2008" s="38"/>
      <c r="H2008" s="38"/>
      <c r="I2008" s="59"/>
      <c r="J2008" s="26"/>
      <c r="K2008" s="26"/>
      <c r="L2008" s="45"/>
      <c r="M2008" s="38"/>
      <c r="N2008" s="38"/>
      <c r="O2008" s="88"/>
      <c r="P2008" s="45"/>
      <c r="Q2008" s="72"/>
      <c r="S2008" s="30"/>
      <c r="T2008" s="30"/>
      <c r="V2008" s="77"/>
      <c r="W2008" s="65"/>
    </row>
    <row r="2009" spans="1:23">
      <c r="A2009" s="45"/>
      <c r="B2009" s="44"/>
      <c r="C2009" s="44"/>
      <c r="D2009" s="44"/>
      <c r="E2009" s="44"/>
      <c r="F2009" s="38"/>
      <c r="G2009" s="38"/>
      <c r="H2009" s="38"/>
      <c r="I2009" s="59"/>
      <c r="J2009" s="26"/>
      <c r="K2009" s="26"/>
      <c r="L2009" s="45"/>
      <c r="M2009" s="38"/>
      <c r="N2009" s="38"/>
      <c r="O2009" s="88"/>
      <c r="P2009" s="45"/>
      <c r="Q2009" s="72"/>
      <c r="S2009" s="30"/>
      <c r="T2009" s="30"/>
      <c r="V2009" s="77"/>
      <c r="W2009" s="65"/>
    </row>
    <row r="2010" spans="1:23">
      <c r="A2010" s="45"/>
      <c r="B2010" s="44"/>
      <c r="C2010" s="44"/>
      <c r="D2010" s="44"/>
      <c r="E2010" s="44"/>
      <c r="F2010" s="38"/>
      <c r="G2010" s="38"/>
      <c r="H2010" s="38"/>
      <c r="I2010" s="59"/>
      <c r="J2010" s="26"/>
      <c r="K2010" s="26"/>
      <c r="L2010" s="45"/>
      <c r="M2010" s="38"/>
      <c r="N2010" s="38"/>
      <c r="O2010" s="88"/>
      <c r="P2010" s="45"/>
      <c r="Q2010" s="72"/>
      <c r="S2010" s="30"/>
      <c r="T2010" s="30"/>
      <c r="V2010" s="77"/>
      <c r="W2010" s="65"/>
    </row>
    <row r="2011" spans="1:23">
      <c r="A2011" s="45"/>
      <c r="B2011" s="44"/>
      <c r="C2011" s="44"/>
      <c r="D2011" s="44"/>
      <c r="E2011" s="44"/>
      <c r="F2011" s="38"/>
      <c r="G2011" s="38"/>
      <c r="H2011" s="38"/>
      <c r="I2011" s="59"/>
      <c r="J2011" s="26"/>
      <c r="K2011" s="26"/>
      <c r="L2011" s="45"/>
      <c r="M2011" s="38"/>
      <c r="N2011" s="38"/>
      <c r="O2011" s="88"/>
      <c r="P2011" s="45"/>
      <c r="Q2011" s="72"/>
      <c r="S2011" s="30"/>
      <c r="T2011" s="30"/>
      <c r="V2011" s="77"/>
      <c r="W2011" s="65"/>
    </row>
    <row r="2012" spans="1:23">
      <c r="A2012" s="45"/>
      <c r="B2012" s="44"/>
      <c r="C2012" s="44"/>
      <c r="D2012" s="44"/>
      <c r="E2012" s="44"/>
      <c r="F2012" s="38"/>
      <c r="G2012" s="38"/>
      <c r="H2012" s="38"/>
      <c r="I2012" s="59"/>
      <c r="J2012" s="26"/>
      <c r="K2012" s="26"/>
      <c r="L2012" s="45"/>
      <c r="M2012" s="38"/>
      <c r="N2012" s="38"/>
      <c r="O2012" s="88"/>
      <c r="P2012" s="45"/>
      <c r="Q2012" s="72"/>
      <c r="S2012" s="30"/>
      <c r="T2012" s="30"/>
      <c r="V2012" s="77"/>
      <c r="W2012" s="65"/>
    </row>
    <row r="2013" spans="1:23">
      <c r="A2013" s="45"/>
      <c r="B2013" s="44"/>
      <c r="C2013" s="44"/>
      <c r="D2013" s="44"/>
      <c r="E2013" s="44"/>
      <c r="F2013" s="38"/>
      <c r="G2013" s="38"/>
      <c r="H2013" s="38"/>
      <c r="I2013" s="59"/>
      <c r="J2013" s="26"/>
      <c r="K2013" s="26"/>
      <c r="L2013" s="45"/>
      <c r="M2013" s="38"/>
      <c r="N2013" s="38"/>
      <c r="O2013" s="88"/>
      <c r="P2013" s="45"/>
      <c r="Q2013" s="72"/>
      <c r="S2013" s="30"/>
      <c r="T2013" s="30"/>
      <c r="V2013" s="77"/>
      <c r="W2013" s="65"/>
    </row>
    <row r="2014" spans="1:23">
      <c r="A2014" s="45"/>
      <c r="B2014" s="44"/>
      <c r="C2014" s="44"/>
      <c r="D2014" s="44"/>
      <c r="E2014" s="44"/>
      <c r="F2014" s="38"/>
      <c r="G2014" s="38"/>
      <c r="H2014" s="38"/>
      <c r="I2014" s="59"/>
      <c r="J2014" s="26"/>
      <c r="K2014" s="26"/>
      <c r="L2014" s="45"/>
      <c r="M2014" s="38"/>
      <c r="N2014" s="38"/>
      <c r="O2014" s="88"/>
      <c r="P2014" s="45"/>
      <c r="Q2014" s="72"/>
      <c r="S2014" s="30"/>
      <c r="T2014" s="30"/>
      <c r="V2014" s="77"/>
      <c r="W2014" s="65"/>
    </row>
    <row r="2015" spans="1:23">
      <c r="A2015" s="45"/>
      <c r="B2015" s="44"/>
      <c r="C2015" s="44"/>
      <c r="D2015" s="44"/>
      <c r="E2015" s="44"/>
      <c r="F2015" s="38"/>
      <c r="G2015" s="38"/>
      <c r="H2015" s="38"/>
      <c r="I2015" s="59"/>
      <c r="J2015" s="26"/>
      <c r="K2015" s="26"/>
      <c r="L2015" s="45"/>
      <c r="M2015" s="38"/>
      <c r="N2015" s="38"/>
      <c r="O2015" s="88"/>
      <c r="P2015" s="45"/>
      <c r="Q2015" s="72"/>
      <c r="S2015" s="30"/>
      <c r="T2015" s="30"/>
      <c r="V2015" s="77"/>
      <c r="W2015" s="65"/>
    </row>
    <row r="2016" spans="1:23">
      <c r="A2016" s="45"/>
      <c r="B2016" s="44"/>
      <c r="C2016" s="44"/>
      <c r="D2016" s="44"/>
      <c r="E2016" s="44"/>
      <c r="F2016" s="38"/>
      <c r="G2016" s="38"/>
      <c r="H2016" s="38"/>
      <c r="I2016" s="59"/>
      <c r="J2016" s="26"/>
      <c r="K2016" s="26"/>
      <c r="L2016" s="45"/>
      <c r="M2016" s="38"/>
      <c r="N2016" s="38"/>
      <c r="O2016" s="88"/>
      <c r="P2016" s="45"/>
      <c r="Q2016" s="72"/>
      <c r="S2016" s="30"/>
      <c r="T2016" s="30"/>
      <c r="V2016" s="77"/>
      <c r="W2016" s="65"/>
    </row>
    <row r="2017" spans="1:23">
      <c r="A2017" s="45"/>
      <c r="B2017" s="44"/>
      <c r="C2017" s="44"/>
      <c r="D2017" s="44"/>
      <c r="E2017" s="44"/>
      <c r="F2017" s="38"/>
      <c r="G2017" s="38"/>
      <c r="H2017" s="38"/>
      <c r="I2017" s="59"/>
      <c r="J2017" s="26"/>
      <c r="K2017" s="26"/>
      <c r="L2017" s="45"/>
      <c r="M2017" s="38"/>
      <c r="N2017" s="38"/>
      <c r="O2017" s="88"/>
      <c r="P2017" s="45"/>
      <c r="Q2017" s="72"/>
      <c r="S2017" s="30"/>
      <c r="T2017" s="30"/>
      <c r="V2017" s="77"/>
      <c r="W2017" s="65"/>
    </row>
    <row r="2018" spans="1:23">
      <c r="A2018" s="45"/>
      <c r="B2018" s="44"/>
      <c r="C2018" s="44"/>
      <c r="D2018" s="44"/>
      <c r="E2018" s="44"/>
      <c r="F2018" s="38"/>
      <c r="G2018" s="38"/>
      <c r="H2018" s="38"/>
      <c r="I2018" s="59"/>
      <c r="J2018" s="26"/>
      <c r="K2018" s="26"/>
      <c r="L2018" s="45"/>
      <c r="M2018" s="38"/>
      <c r="N2018" s="38"/>
      <c r="O2018" s="88"/>
      <c r="P2018" s="45"/>
      <c r="Q2018" s="72"/>
      <c r="S2018" s="30"/>
      <c r="T2018" s="30"/>
      <c r="V2018" s="77"/>
      <c r="W2018" s="65"/>
    </row>
    <row r="2019" spans="1:23">
      <c r="A2019" s="45"/>
      <c r="B2019" s="44"/>
      <c r="C2019" s="44"/>
      <c r="D2019" s="44"/>
      <c r="E2019" s="44"/>
      <c r="F2019" s="38"/>
      <c r="G2019" s="38"/>
      <c r="H2019" s="38"/>
      <c r="I2019" s="59"/>
      <c r="J2019" s="26"/>
      <c r="K2019" s="26"/>
      <c r="L2019" s="45"/>
      <c r="M2019" s="38"/>
      <c r="N2019" s="38"/>
      <c r="O2019" s="88"/>
      <c r="P2019" s="45"/>
      <c r="Q2019" s="72"/>
      <c r="S2019" s="30"/>
      <c r="T2019" s="30"/>
      <c r="V2019" s="77"/>
      <c r="W2019" s="65"/>
    </row>
    <row r="2020" spans="1:23">
      <c r="A2020" s="45"/>
      <c r="B2020" s="44"/>
      <c r="C2020" s="44"/>
      <c r="D2020" s="44"/>
      <c r="E2020" s="44"/>
      <c r="F2020" s="38"/>
      <c r="G2020" s="38"/>
      <c r="H2020" s="38"/>
      <c r="I2020" s="59"/>
      <c r="J2020" s="26"/>
      <c r="K2020" s="26"/>
      <c r="L2020" s="45"/>
      <c r="M2020" s="38"/>
      <c r="N2020" s="38"/>
      <c r="O2020" s="88"/>
      <c r="P2020" s="45"/>
      <c r="Q2020" s="72"/>
      <c r="S2020" s="30"/>
      <c r="T2020" s="30"/>
      <c r="V2020" s="77"/>
      <c r="W2020" s="65"/>
    </row>
    <row r="2021" spans="1:23">
      <c r="A2021" s="45"/>
      <c r="B2021" s="44"/>
      <c r="C2021" s="44"/>
      <c r="D2021" s="44"/>
      <c r="E2021" s="44"/>
      <c r="F2021" s="38"/>
      <c r="G2021" s="38"/>
      <c r="H2021" s="38"/>
      <c r="I2021" s="59"/>
      <c r="J2021" s="26"/>
      <c r="K2021" s="26"/>
      <c r="L2021" s="45"/>
      <c r="M2021" s="38"/>
      <c r="N2021" s="38"/>
      <c r="O2021" s="88"/>
      <c r="P2021" s="45"/>
      <c r="Q2021" s="72"/>
      <c r="S2021" s="30"/>
      <c r="T2021" s="30"/>
      <c r="V2021" s="77"/>
      <c r="W2021" s="65"/>
    </row>
    <row r="2022" spans="1:23">
      <c r="A2022" s="45"/>
      <c r="B2022" s="44"/>
      <c r="C2022" s="44"/>
      <c r="D2022" s="44"/>
      <c r="E2022" s="44"/>
      <c r="F2022" s="38"/>
      <c r="G2022" s="38"/>
      <c r="H2022" s="38"/>
      <c r="I2022" s="59"/>
      <c r="J2022" s="26"/>
      <c r="K2022" s="26"/>
      <c r="L2022" s="45"/>
      <c r="M2022" s="38"/>
      <c r="N2022" s="38"/>
      <c r="O2022" s="88"/>
      <c r="P2022" s="45"/>
      <c r="Q2022" s="72"/>
      <c r="S2022" s="30"/>
      <c r="T2022" s="30"/>
      <c r="V2022" s="77"/>
      <c r="W2022" s="65"/>
    </row>
    <row r="2023" spans="1:23">
      <c r="A2023" s="45"/>
      <c r="B2023" s="44"/>
      <c r="C2023" s="44"/>
      <c r="D2023" s="44"/>
      <c r="E2023" s="44"/>
      <c r="F2023" s="38"/>
      <c r="G2023" s="38"/>
      <c r="H2023" s="38"/>
      <c r="I2023" s="59"/>
      <c r="J2023" s="26"/>
      <c r="K2023" s="26"/>
      <c r="L2023" s="45"/>
      <c r="M2023" s="38"/>
      <c r="N2023" s="38"/>
      <c r="O2023" s="88"/>
      <c r="P2023" s="45"/>
      <c r="Q2023" s="72"/>
      <c r="S2023" s="30"/>
      <c r="T2023" s="30"/>
      <c r="V2023" s="77"/>
      <c r="W2023" s="65"/>
    </row>
    <row r="2024" spans="1:23">
      <c r="A2024" s="45"/>
      <c r="B2024" s="44"/>
      <c r="C2024" s="44"/>
      <c r="D2024" s="44"/>
      <c r="E2024" s="44"/>
      <c r="F2024" s="38"/>
      <c r="G2024" s="38"/>
      <c r="H2024" s="38"/>
      <c r="I2024" s="59"/>
      <c r="J2024" s="26"/>
      <c r="K2024" s="26"/>
      <c r="L2024" s="45"/>
      <c r="M2024" s="38"/>
      <c r="N2024" s="38"/>
      <c r="O2024" s="88"/>
      <c r="P2024" s="45"/>
      <c r="Q2024" s="72"/>
      <c r="S2024" s="30"/>
      <c r="T2024" s="30"/>
      <c r="V2024" s="77"/>
      <c r="W2024" s="65"/>
    </row>
    <row r="2025" spans="1:23">
      <c r="A2025" s="45"/>
      <c r="B2025" s="44"/>
      <c r="C2025" s="44"/>
      <c r="D2025" s="44"/>
      <c r="E2025" s="44"/>
      <c r="F2025" s="38"/>
      <c r="G2025" s="38"/>
      <c r="H2025" s="38"/>
      <c r="I2025" s="59"/>
      <c r="J2025" s="26"/>
      <c r="K2025" s="26"/>
      <c r="L2025" s="45"/>
      <c r="M2025" s="38"/>
      <c r="N2025" s="38"/>
      <c r="O2025" s="88"/>
      <c r="P2025" s="45"/>
      <c r="Q2025" s="72"/>
      <c r="S2025" s="30"/>
      <c r="T2025" s="30"/>
      <c r="V2025" s="77"/>
      <c r="W2025" s="65"/>
    </row>
    <row r="2026" spans="1:23">
      <c r="A2026" s="45"/>
      <c r="B2026" s="44"/>
      <c r="C2026" s="44"/>
      <c r="D2026" s="44"/>
      <c r="E2026" s="44"/>
      <c r="F2026" s="38"/>
      <c r="G2026" s="38"/>
      <c r="H2026" s="38"/>
      <c r="I2026" s="59"/>
      <c r="J2026" s="26"/>
      <c r="K2026" s="26"/>
      <c r="L2026" s="45"/>
      <c r="M2026" s="38"/>
      <c r="N2026" s="38"/>
      <c r="O2026" s="88"/>
      <c r="P2026" s="45"/>
      <c r="Q2026" s="72"/>
      <c r="S2026" s="30"/>
      <c r="T2026" s="30"/>
      <c r="V2026" s="77"/>
      <c r="W2026" s="65"/>
    </row>
    <row r="2027" spans="1:23">
      <c r="A2027" s="45"/>
      <c r="B2027" s="44"/>
      <c r="C2027" s="44"/>
      <c r="D2027" s="44"/>
      <c r="E2027" s="44"/>
      <c r="F2027" s="38"/>
      <c r="G2027" s="38"/>
      <c r="H2027" s="38"/>
      <c r="I2027" s="59"/>
      <c r="J2027" s="26"/>
      <c r="K2027" s="26"/>
      <c r="L2027" s="45"/>
      <c r="M2027" s="38"/>
      <c r="N2027" s="38"/>
      <c r="O2027" s="88"/>
      <c r="P2027" s="45"/>
      <c r="Q2027" s="72"/>
      <c r="S2027" s="30"/>
      <c r="T2027" s="30"/>
      <c r="V2027" s="77"/>
      <c r="W2027" s="65"/>
    </row>
    <row r="2028" spans="1:23">
      <c r="A2028" s="45"/>
      <c r="B2028" s="44"/>
      <c r="C2028" s="44"/>
      <c r="D2028" s="44"/>
      <c r="E2028" s="44"/>
      <c r="F2028" s="38"/>
      <c r="G2028" s="38"/>
      <c r="H2028" s="38"/>
      <c r="I2028" s="59"/>
      <c r="J2028" s="26"/>
      <c r="K2028" s="26"/>
      <c r="L2028" s="45"/>
      <c r="M2028" s="38"/>
      <c r="N2028" s="38"/>
      <c r="O2028" s="88"/>
      <c r="P2028" s="45"/>
      <c r="Q2028" s="72"/>
      <c r="S2028" s="30"/>
      <c r="T2028" s="30"/>
      <c r="V2028" s="77"/>
      <c r="W2028" s="65"/>
    </row>
    <row r="2029" spans="1:23">
      <c r="A2029" s="45"/>
      <c r="B2029" s="44"/>
      <c r="C2029" s="44"/>
      <c r="D2029" s="44"/>
      <c r="E2029" s="44"/>
      <c r="F2029" s="38"/>
      <c r="G2029" s="38"/>
      <c r="H2029" s="38"/>
      <c r="I2029" s="59"/>
      <c r="J2029" s="26"/>
      <c r="K2029" s="26"/>
      <c r="L2029" s="45"/>
      <c r="M2029" s="38"/>
      <c r="N2029" s="38"/>
      <c r="O2029" s="88"/>
      <c r="P2029" s="45"/>
      <c r="Q2029" s="72"/>
      <c r="S2029" s="30"/>
      <c r="T2029" s="30"/>
      <c r="V2029" s="77"/>
      <c r="W2029" s="65"/>
    </row>
    <row r="2030" spans="1:23">
      <c r="A2030" s="45"/>
      <c r="B2030" s="44"/>
      <c r="C2030" s="44"/>
      <c r="D2030" s="44"/>
      <c r="E2030" s="44"/>
      <c r="F2030" s="38"/>
      <c r="G2030" s="38"/>
      <c r="H2030" s="38"/>
      <c r="I2030" s="59"/>
      <c r="J2030" s="26"/>
      <c r="K2030" s="26"/>
      <c r="L2030" s="45"/>
      <c r="M2030" s="38"/>
      <c r="N2030" s="38"/>
      <c r="O2030" s="88"/>
      <c r="P2030" s="45"/>
      <c r="Q2030" s="72"/>
      <c r="S2030" s="30"/>
      <c r="T2030" s="30"/>
      <c r="V2030" s="77"/>
      <c r="W2030" s="65"/>
    </row>
    <row r="2031" spans="1:23">
      <c r="A2031" s="45"/>
      <c r="B2031" s="44"/>
      <c r="C2031" s="44"/>
      <c r="D2031" s="44"/>
      <c r="E2031" s="44"/>
      <c r="F2031" s="38"/>
      <c r="G2031" s="38"/>
      <c r="H2031" s="38"/>
      <c r="I2031" s="59"/>
      <c r="J2031" s="26"/>
      <c r="K2031" s="26"/>
      <c r="L2031" s="45"/>
      <c r="M2031" s="38"/>
      <c r="N2031" s="38"/>
      <c r="O2031" s="88"/>
      <c r="P2031" s="45"/>
      <c r="Q2031" s="72"/>
      <c r="S2031" s="30"/>
      <c r="T2031" s="30"/>
      <c r="V2031" s="77"/>
      <c r="W2031" s="65"/>
    </row>
    <row r="2032" spans="1:23">
      <c r="A2032" s="45"/>
      <c r="B2032" s="44"/>
      <c r="C2032" s="44"/>
      <c r="D2032" s="44"/>
      <c r="E2032" s="44"/>
      <c r="F2032" s="38"/>
      <c r="G2032" s="38"/>
      <c r="H2032" s="38"/>
      <c r="I2032" s="59"/>
      <c r="J2032" s="26"/>
      <c r="K2032" s="26"/>
      <c r="L2032" s="45"/>
      <c r="M2032" s="38"/>
      <c r="N2032" s="38"/>
      <c r="O2032" s="88"/>
      <c r="P2032" s="45"/>
      <c r="Q2032" s="72"/>
      <c r="S2032" s="30"/>
      <c r="T2032" s="30"/>
      <c r="V2032" s="77"/>
      <c r="W2032" s="65"/>
    </row>
    <row r="2033" spans="1:23">
      <c r="A2033" s="45"/>
      <c r="B2033" s="44"/>
      <c r="C2033" s="44"/>
      <c r="D2033" s="44"/>
      <c r="E2033" s="44"/>
      <c r="F2033" s="38"/>
      <c r="G2033" s="38"/>
      <c r="H2033" s="38"/>
      <c r="I2033" s="59"/>
      <c r="J2033" s="26"/>
      <c r="K2033" s="26"/>
      <c r="L2033" s="45"/>
      <c r="M2033" s="38"/>
      <c r="N2033" s="38"/>
      <c r="O2033" s="88"/>
      <c r="P2033" s="45"/>
      <c r="Q2033" s="72"/>
      <c r="S2033" s="30"/>
      <c r="T2033" s="30"/>
      <c r="V2033" s="77"/>
      <c r="W2033" s="65"/>
    </row>
    <row r="2034" spans="1:23">
      <c r="A2034" s="45"/>
      <c r="B2034" s="44"/>
      <c r="C2034" s="44"/>
      <c r="D2034" s="44"/>
      <c r="E2034" s="44"/>
      <c r="F2034" s="38"/>
      <c r="G2034" s="38"/>
      <c r="H2034" s="38"/>
      <c r="I2034" s="59"/>
      <c r="J2034" s="26"/>
      <c r="K2034" s="26"/>
      <c r="L2034" s="45"/>
      <c r="M2034" s="38"/>
      <c r="N2034" s="38"/>
      <c r="O2034" s="88"/>
      <c r="P2034" s="45"/>
      <c r="Q2034" s="72"/>
      <c r="S2034" s="30"/>
      <c r="T2034" s="30"/>
      <c r="V2034" s="77"/>
      <c r="W2034" s="65"/>
    </row>
    <row r="2035" spans="1:23">
      <c r="A2035" s="45"/>
      <c r="B2035" s="44"/>
      <c r="C2035" s="44"/>
      <c r="D2035" s="44"/>
      <c r="E2035" s="44"/>
      <c r="F2035" s="38"/>
      <c r="G2035" s="38"/>
      <c r="H2035" s="38"/>
      <c r="I2035" s="59"/>
      <c r="J2035" s="26"/>
      <c r="K2035" s="26"/>
      <c r="L2035" s="45"/>
      <c r="M2035" s="38"/>
      <c r="N2035" s="38"/>
      <c r="O2035" s="88"/>
      <c r="P2035" s="45"/>
      <c r="Q2035" s="72"/>
      <c r="S2035" s="30"/>
      <c r="T2035" s="30"/>
      <c r="V2035" s="77"/>
      <c r="W2035" s="65"/>
    </row>
    <row r="2036" spans="1:23">
      <c r="A2036" s="45"/>
      <c r="B2036" s="44"/>
      <c r="C2036" s="44"/>
      <c r="D2036" s="44"/>
      <c r="E2036" s="44"/>
      <c r="F2036" s="38"/>
      <c r="G2036" s="38"/>
      <c r="H2036" s="38"/>
      <c r="I2036" s="59"/>
      <c r="J2036" s="26"/>
      <c r="K2036" s="26"/>
      <c r="L2036" s="45"/>
      <c r="M2036" s="38"/>
      <c r="N2036" s="38"/>
      <c r="O2036" s="88"/>
      <c r="P2036" s="45"/>
      <c r="Q2036" s="72"/>
      <c r="S2036" s="30"/>
      <c r="T2036" s="30"/>
      <c r="V2036" s="77"/>
      <c r="W2036" s="65"/>
    </row>
    <row r="2037" spans="1:23">
      <c r="A2037" s="45"/>
      <c r="B2037" s="44"/>
      <c r="C2037" s="44"/>
      <c r="D2037" s="44"/>
      <c r="E2037" s="44"/>
      <c r="F2037" s="38"/>
      <c r="G2037" s="38"/>
      <c r="H2037" s="38"/>
      <c r="I2037" s="59"/>
      <c r="J2037" s="26"/>
      <c r="K2037" s="26"/>
      <c r="L2037" s="45"/>
      <c r="M2037" s="38"/>
      <c r="N2037" s="38"/>
      <c r="O2037" s="88"/>
      <c r="P2037" s="45"/>
      <c r="Q2037" s="72"/>
      <c r="S2037" s="30"/>
      <c r="T2037" s="30"/>
      <c r="V2037" s="77"/>
      <c r="W2037" s="65"/>
    </row>
    <row r="2038" spans="1:23">
      <c r="A2038" s="45"/>
      <c r="B2038" s="44"/>
      <c r="C2038" s="44"/>
      <c r="D2038" s="44"/>
      <c r="E2038" s="44"/>
      <c r="F2038" s="38"/>
      <c r="G2038" s="38"/>
      <c r="H2038" s="38"/>
      <c r="I2038" s="59"/>
      <c r="J2038" s="26"/>
      <c r="K2038" s="26"/>
      <c r="L2038" s="45"/>
      <c r="M2038" s="38"/>
      <c r="N2038" s="38"/>
      <c r="O2038" s="88"/>
      <c r="P2038" s="45"/>
      <c r="Q2038" s="72"/>
      <c r="S2038" s="30"/>
      <c r="T2038" s="30"/>
      <c r="V2038" s="77"/>
      <c r="W2038" s="65"/>
    </row>
    <row r="2039" spans="1:23">
      <c r="A2039" s="45"/>
      <c r="B2039" s="44"/>
      <c r="C2039" s="44"/>
      <c r="D2039" s="44"/>
      <c r="E2039" s="44"/>
      <c r="F2039" s="38"/>
      <c r="G2039" s="38"/>
      <c r="H2039" s="38"/>
      <c r="I2039" s="59"/>
      <c r="J2039" s="26"/>
      <c r="K2039" s="26"/>
      <c r="L2039" s="45"/>
      <c r="M2039" s="38"/>
      <c r="N2039" s="38"/>
      <c r="O2039" s="88"/>
      <c r="P2039" s="45"/>
      <c r="Q2039" s="72"/>
      <c r="S2039" s="30"/>
      <c r="T2039" s="30"/>
      <c r="V2039" s="77"/>
      <c r="W2039" s="65"/>
    </row>
    <row r="2040" spans="1:23">
      <c r="A2040" s="45"/>
      <c r="B2040" s="44"/>
      <c r="C2040" s="44"/>
      <c r="D2040" s="44"/>
      <c r="E2040" s="44"/>
      <c r="F2040" s="38"/>
      <c r="G2040" s="38"/>
      <c r="H2040" s="38"/>
      <c r="I2040" s="59"/>
      <c r="J2040" s="26"/>
      <c r="K2040" s="26"/>
      <c r="L2040" s="45"/>
      <c r="M2040" s="38"/>
      <c r="N2040" s="38"/>
      <c r="O2040" s="88"/>
      <c r="P2040" s="45"/>
      <c r="Q2040" s="72"/>
      <c r="S2040" s="30"/>
      <c r="T2040" s="30"/>
      <c r="V2040" s="77"/>
      <c r="W2040" s="65"/>
    </row>
    <row r="2041" spans="1:23">
      <c r="A2041" s="45"/>
      <c r="B2041" s="44"/>
      <c r="C2041" s="44"/>
      <c r="D2041" s="44"/>
      <c r="E2041" s="44"/>
      <c r="F2041" s="38"/>
      <c r="G2041" s="38"/>
      <c r="H2041" s="38"/>
      <c r="I2041" s="59"/>
      <c r="J2041" s="26"/>
      <c r="K2041" s="26"/>
      <c r="L2041" s="45"/>
      <c r="M2041" s="38"/>
      <c r="N2041" s="38"/>
      <c r="O2041" s="88"/>
      <c r="P2041" s="45"/>
      <c r="Q2041" s="72"/>
      <c r="S2041" s="30"/>
      <c r="T2041" s="30"/>
      <c r="V2041" s="77"/>
      <c r="W2041" s="65"/>
    </row>
    <row r="2042" spans="1:23">
      <c r="A2042" s="45"/>
      <c r="B2042" s="44"/>
      <c r="C2042" s="44"/>
      <c r="D2042" s="44"/>
      <c r="E2042" s="44"/>
      <c r="F2042" s="38"/>
      <c r="G2042" s="38"/>
      <c r="H2042" s="38"/>
      <c r="I2042" s="59"/>
      <c r="J2042" s="26"/>
      <c r="K2042" s="26"/>
      <c r="L2042" s="45"/>
      <c r="M2042" s="38"/>
      <c r="N2042" s="38"/>
      <c r="O2042" s="88"/>
      <c r="P2042" s="45"/>
      <c r="Q2042" s="72"/>
      <c r="S2042" s="30"/>
      <c r="T2042" s="30"/>
      <c r="V2042" s="77"/>
      <c r="W2042" s="65"/>
    </row>
    <row r="2043" spans="1:23">
      <c r="A2043" s="45"/>
      <c r="B2043" s="44"/>
      <c r="C2043" s="44"/>
      <c r="D2043" s="44"/>
      <c r="E2043" s="44"/>
      <c r="F2043" s="38"/>
      <c r="G2043" s="38"/>
      <c r="H2043" s="38"/>
      <c r="I2043" s="59"/>
      <c r="J2043" s="26"/>
      <c r="K2043" s="26"/>
      <c r="L2043" s="45"/>
      <c r="M2043" s="38"/>
      <c r="N2043" s="38"/>
      <c r="O2043" s="88"/>
      <c r="P2043" s="45"/>
      <c r="Q2043" s="72"/>
      <c r="S2043" s="30"/>
      <c r="T2043" s="30"/>
      <c r="V2043" s="77"/>
      <c r="W2043" s="65"/>
    </row>
    <row r="2044" spans="1:23">
      <c r="A2044" s="45"/>
      <c r="B2044" s="44"/>
      <c r="C2044" s="44"/>
      <c r="D2044" s="44"/>
      <c r="E2044" s="44"/>
      <c r="F2044" s="38"/>
      <c r="G2044" s="38"/>
      <c r="H2044" s="38"/>
      <c r="I2044" s="59"/>
      <c r="J2044" s="26"/>
      <c r="K2044" s="26"/>
      <c r="L2044" s="45"/>
      <c r="M2044" s="38"/>
      <c r="N2044" s="38"/>
      <c r="O2044" s="88"/>
      <c r="P2044" s="45"/>
      <c r="Q2044" s="72"/>
      <c r="S2044" s="30"/>
      <c r="T2044" s="30"/>
      <c r="V2044" s="77"/>
      <c r="W2044" s="65"/>
    </row>
    <row r="2045" spans="1:23">
      <c r="A2045" s="45"/>
      <c r="B2045" s="44"/>
      <c r="C2045" s="44"/>
      <c r="D2045" s="44"/>
      <c r="E2045" s="44"/>
      <c r="F2045" s="38"/>
      <c r="G2045" s="38"/>
      <c r="H2045" s="38"/>
      <c r="I2045" s="59"/>
      <c r="J2045" s="26"/>
      <c r="K2045" s="26"/>
      <c r="L2045" s="45"/>
      <c r="M2045" s="38"/>
      <c r="N2045" s="38"/>
      <c r="O2045" s="88"/>
      <c r="P2045" s="45"/>
      <c r="Q2045" s="72"/>
      <c r="S2045" s="30"/>
      <c r="T2045" s="30"/>
      <c r="V2045" s="77"/>
      <c r="W2045" s="65"/>
    </row>
    <row r="2046" spans="1:23">
      <c r="A2046" s="45"/>
      <c r="B2046" s="44"/>
      <c r="C2046" s="44"/>
      <c r="D2046" s="44"/>
      <c r="E2046" s="44"/>
      <c r="F2046" s="38"/>
      <c r="G2046" s="38"/>
      <c r="H2046" s="38"/>
      <c r="I2046" s="59"/>
      <c r="J2046" s="26"/>
      <c r="K2046" s="26"/>
      <c r="L2046" s="45"/>
      <c r="M2046" s="38"/>
      <c r="N2046" s="38"/>
      <c r="O2046" s="88"/>
      <c r="P2046" s="45"/>
      <c r="Q2046" s="72"/>
      <c r="S2046" s="30"/>
      <c r="T2046" s="30"/>
      <c r="V2046" s="77"/>
      <c r="W2046" s="65"/>
    </row>
    <row r="2047" spans="1:23">
      <c r="A2047" s="45"/>
      <c r="B2047" s="44"/>
      <c r="C2047" s="44"/>
      <c r="D2047" s="44"/>
      <c r="E2047" s="44"/>
      <c r="F2047" s="38"/>
      <c r="G2047" s="38"/>
      <c r="H2047" s="38"/>
      <c r="I2047" s="59"/>
      <c r="J2047" s="26"/>
      <c r="K2047" s="26"/>
      <c r="L2047" s="45"/>
      <c r="M2047" s="38"/>
      <c r="N2047" s="38"/>
      <c r="O2047" s="88"/>
      <c r="P2047" s="45"/>
      <c r="Q2047" s="72"/>
      <c r="S2047" s="30"/>
      <c r="T2047" s="30"/>
      <c r="V2047" s="77"/>
      <c r="W2047" s="65"/>
    </row>
    <row r="2048" spans="1:23">
      <c r="A2048" s="45"/>
      <c r="B2048" s="44"/>
      <c r="C2048" s="44"/>
      <c r="D2048" s="44"/>
      <c r="E2048" s="44"/>
      <c r="F2048" s="38"/>
      <c r="G2048" s="38"/>
      <c r="H2048" s="38"/>
      <c r="I2048" s="59"/>
      <c r="J2048" s="26"/>
      <c r="K2048" s="26"/>
      <c r="L2048" s="45"/>
      <c r="M2048" s="38"/>
      <c r="N2048" s="38"/>
      <c r="O2048" s="88"/>
      <c r="P2048" s="45"/>
      <c r="Q2048" s="72"/>
      <c r="S2048" s="30"/>
      <c r="T2048" s="30"/>
      <c r="V2048" s="77"/>
      <c r="W2048" s="65"/>
    </row>
    <row r="2049" spans="1:23">
      <c r="A2049" s="45"/>
      <c r="B2049" s="44"/>
      <c r="C2049" s="44"/>
      <c r="D2049" s="44"/>
      <c r="E2049" s="44"/>
      <c r="F2049" s="38"/>
      <c r="G2049" s="38"/>
      <c r="H2049" s="38"/>
      <c r="I2049" s="59"/>
      <c r="J2049" s="26"/>
      <c r="K2049" s="26"/>
      <c r="L2049" s="45"/>
      <c r="M2049" s="38"/>
      <c r="N2049" s="38"/>
      <c r="O2049" s="88"/>
      <c r="P2049" s="45"/>
      <c r="Q2049" s="72"/>
      <c r="S2049" s="30"/>
      <c r="T2049" s="30"/>
      <c r="V2049" s="77"/>
      <c r="W2049" s="65"/>
    </row>
    <row r="2050" spans="1:23">
      <c r="A2050" s="45"/>
      <c r="B2050" s="44"/>
      <c r="C2050" s="44"/>
      <c r="D2050" s="44"/>
      <c r="E2050" s="44"/>
      <c r="F2050" s="38"/>
      <c r="G2050" s="38"/>
      <c r="H2050" s="38"/>
      <c r="I2050" s="59"/>
      <c r="J2050" s="26"/>
      <c r="K2050" s="26"/>
      <c r="L2050" s="45"/>
      <c r="M2050" s="38"/>
      <c r="N2050" s="38"/>
      <c r="O2050" s="88"/>
      <c r="P2050" s="45"/>
      <c r="Q2050" s="72"/>
      <c r="S2050" s="30"/>
      <c r="T2050" s="30"/>
      <c r="V2050" s="77"/>
      <c r="W2050" s="65"/>
    </row>
    <row r="2051" spans="1:23">
      <c r="A2051" s="45"/>
      <c r="B2051" s="44"/>
      <c r="C2051" s="44"/>
      <c r="D2051" s="44"/>
      <c r="E2051" s="44"/>
      <c r="F2051" s="38"/>
      <c r="G2051" s="38"/>
      <c r="H2051" s="38"/>
      <c r="I2051" s="59"/>
      <c r="J2051" s="26"/>
      <c r="K2051" s="26"/>
      <c r="L2051" s="45"/>
      <c r="M2051" s="38"/>
      <c r="N2051" s="38"/>
      <c r="O2051" s="88"/>
      <c r="P2051" s="45"/>
      <c r="Q2051" s="72"/>
      <c r="S2051" s="30"/>
      <c r="T2051" s="30"/>
      <c r="V2051" s="77"/>
      <c r="W2051" s="65"/>
    </row>
    <row r="2052" spans="1:23">
      <c r="A2052" s="45"/>
      <c r="B2052" s="44"/>
      <c r="C2052" s="44"/>
      <c r="D2052" s="44"/>
      <c r="E2052" s="44"/>
      <c r="F2052" s="38"/>
      <c r="G2052" s="38"/>
      <c r="H2052" s="38"/>
      <c r="I2052" s="59"/>
      <c r="J2052" s="26"/>
      <c r="K2052" s="26"/>
      <c r="L2052" s="45"/>
      <c r="M2052" s="38"/>
      <c r="N2052" s="38"/>
      <c r="O2052" s="88"/>
      <c r="P2052" s="45"/>
      <c r="Q2052" s="72"/>
      <c r="S2052" s="30"/>
      <c r="T2052" s="30"/>
      <c r="V2052" s="77"/>
      <c r="W2052" s="65"/>
    </row>
    <row r="2053" spans="1:23">
      <c r="A2053" s="45"/>
      <c r="B2053" s="44"/>
      <c r="C2053" s="44"/>
      <c r="D2053" s="44"/>
      <c r="E2053" s="44"/>
      <c r="F2053" s="38"/>
      <c r="G2053" s="38"/>
      <c r="H2053" s="38"/>
      <c r="I2053" s="59"/>
      <c r="J2053" s="26"/>
      <c r="K2053" s="26"/>
      <c r="L2053" s="45"/>
      <c r="M2053" s="38"/>
      <c r="N2053" s="38"/>
      <c r="O2053" s="88"/>
      <c r="P2053" s="45"/>
      <c r="Q2053" s="72"/>
      <c r="S2053" s="30"/>
      <c r="T2053" s="30"/>
      <c r="V2053" s="77"/>
      <c r="W2053" s="65"/>
    </row>
    <row r="2054" spans="1:23">
      <c r="A2054" s="45"/>
      <c r="B2054" s="44"/>
      <c r="C2054" s="44"/>
      <c r="D2054" s="44"/>
      <c r="E2054" s="44"/>
      <c r="F2054" s="38"/>
      <c r="G2054" s="38"/>
      <c r="H2054" s="38"/>
      <c r="I2054" s="59"/>
      <c r="J2054" s="26"/>
      <c r="K2054" s="26"/>
      <c r="L2054" s="45"/>
      <c r="M2054" s="38"/>
      <c r="N2054" s="38"/>
      <c r="O2054" s="88"/>
      <c r="P2054" s="45"/>
      <c r="Q2054" s="72"/>
      <c r="S2054" s="30"/>
      <c r="T2054" s="30"/>
      <c r="V2054" s="77"/>
      <c r="W2054" s="65"/>
    </row>
    <row r="2055" spans="1:23">
      <c r="A2055" s="45"/>
      <c r="B2055" s="44"/>
      <c r="C2055" s="44"/>
      <c r="D2055" s="44"/>
      <c r="E2055" s="44"/>
      <c r="F2055" s="38"/>
      <c r="G2055" s="38"/>
      <c r="H2055" s="38"/>
      <c r="I2055" s="59"/>
      <c r="J2055" s="26"/>
      <c r="K2055" s="26"/>
      <c r="L2055" s="45"/>
      <c r="M2055" s="38"/>
      <c r="N2055" s="38"/>
      <c r="O2055" s="88"/>
      <c r="P2055" s="45"/>
      <c r="Q2055" s="72"/>
      <c r="S2055" s="30"/>
      <c r="T2055" s="30"/>
      <c r="V2055" s="77"/>
      <c r="W2055" s="65"/>
    </row>
    <row r="2056" spans="1:23">
      <c r="A2056" s="45"/>
      <c r="B2056" s="44"/>
      <c r="C2056" s="44"/>
      <c r="D2056" s="44"/>
      <c r="E2056" s="44"/>
      <c r="F2056" s="38"/>
      <c r="G2056" s="38"/>
      <c r="H2056" s="38"/>
      <c r="I2056" s="59"/>
      <c r="J2056" s="26"/>
      <c r="K2056" s="26"/>
      <c r="L2056" s="45"/>
      <c r="M2056" s="38"/>
      <c r="N2056" s="38"/>
      <c r="O2056" s="88"/>
      <c r="P2056" s="45"/>
      <c r="Q2056" s="72"/>
      <c r="S2056" s="30"/>
      <c r="T2056" s="30"/>
      <c r="V2056" s="77"/>
      <c r="W2056" s="65"/>
    </row>
    <row r="2057" spans="1:23">
      <c r="A2057" s="45"/>
      <c r="B2057" s="44"/>
      <c r="C2057" s="44"/>
      <c r="D2057" s="44"/>
      <c r="E2057" s="44"/>
      <c r="F2057" s="38"/>
      <c r="G2057" s="38"/>
      <c r="H2057" s="38"/>
      <c r="I2057" s="59"/>
      <c r="J2057" s="26"/>
      <c r="K2057" s="26"/>
      <c r="L2057" s="45"/>
      <c r="M2057" s="38"/>
      <c r="N2057" s="38"/>
      <c r="O2057" s="88"/>
      <c r="P2057" s="45"/>
      <c r="Q2057" s="72"/>
      <c r="S2057" s="30"/>
      <c r="T2057" s="30"/>
      <c r="V2057" s="77"/>
      <c r="W2057" s="65"/>
    </row>
    <row r="2058" spans="1:23">
      <c r="A2058" s="45"/>
      <c r="B2058" s="44"/>
      <c r="C2058" s="44"/>
      <c r="D2058" s="44"/>
      <c r="E2058" s="44"/>
      <c r="F2058" s="38"/>
      <c r="G2058" s="38"/>
      <c r="H2058" s="38"/>
      <c r="I2058" s="59"/>
      <c r="J2058" s="26"/>
      <c r="K2058" s="26"/>
      <c r="L2058" s="45"/>
      <c r="M2058" s="38"/>
      <c r="N2058" s="38"/>
      <c r="O2058" s="88"/>
      <c r="P2058" s="45"/>
      <c r="Q2058" s="72"/>
      <c r="S2058" s="30"/>
      <c r="T2058" s="30"/>
      <c r="V2058" s="77"/>
      <c r="W2058" s="65"/>
    </row>
    <row r="2059" spans="1:23">
      <c r="A2059" s="45"/>
      <c r="B2059" s="44"/>
      <c r="C2059" s="44"/>
      <c r="D2059" s="44"/>
      <c r="E2059" s="44"/>
      <c r="F2059" s="38"/>
      <c r="G2059" s="38"/>
      <c r="H2059" s="38"/>
      <c r="I2059" s="59"/>
      <c r="J2059" s="26"/>
      <c r="K2059" s="26"/>
      <c r="L2059" s="45"/>
      <c r="M2059" s="38"/>
      <c r="N2059" s="38"/>
      <c r="O2059" s="88"/>
      <c r="P2059" s="45"/>
      <c r="Q2059" s="72"/>
      <c r="S2059" s="30"/>
      <c r="T2059" s="30"/>
      <c r="V2059" s="77"/>
      <c r="W2059" s="65"/>
    </row>
    <row r="2060" spans="1:23">
      <c r="A2060" s="45"/>
      <c r="B2060" s="44"/>
      <c r="C2060" s="44"/>
      <c r="D2060" s="44"/>
      <c r="E2060" s="44"/>
      <c r="F2060" s="38"/>
      <c r="G2060" s="38"/>
      <c r="H2060" s="38"/>
      <c r="I2060" s="59"/>
      <c r="J2060" s="26"/>
      <c r="K2060" s="26"/>
      <c r="L2060" s="45"/>
      <c r="M2060" s="38"/>
      <c r="N2060" s="38"/>
      <c r="O2060" s="88"/>
      <c r="P2060" s="45"/>
      <c r="Q2060" s="72"/>
      <c r="S2060" s="30"/>
      <c r="T2060" s="30"/>
      <c r="V2060" s="77"/>
      <c r="W2060" s="65"/>
    </row>
    <row r="2061" spans="1:23">
      <c r="A2061" s="45"/>
      <c r="B2061" s="44"/>
      <c r="C2061" s="44"/>
      <c r="D2061" s="44"/>
      <c r="E2061" s="44"/>
      <c r="F2061" s="38"/>
      <c r="G2061" s="38"/>
      <c r="H2061" s="38"/>
      <c r="I2061" s="59"/>
      <c r="J2061" s="26"/>
      <c r="K2061" s="26"/>
      <c r="L2061" s="45"/>
      <c r="M2061" s="38"/>
      <c r="N2061" s="38"/>
      <c r="O2061" s="88"/>
      <c r="P2061" s="45"/>
      <c r="Q2061" s="72"/>
      <c r="S2061" s="30"/>
      <c r="T2061" s="30"/>
      <c r="V2061" s="77"/>
      <c r="W2061" s="65"/>
    </row>
    <row r="2062" spans="1:23">
      <c r="A2062" s="45"/>
      <c r="B2062" s="44"/>
      <c r="C2062" s="44"/>
      <c r="D2062" s="44"/>
      <c r="E2062" s="44"/>
      <c r="F2062" s="38"/>
      <c r="G2062" s="38"/>
      <c r="H2062" s="38"/>
      <c r="I2062" s="59"/>
      <c r="J2062" s="26"/>
      <c r="K2062" s="26"/>
      <c r="L2062" s="45"/>
      <c r="M2062" s="38"/>
      <c r="N2062" s="38"/>
      <c r="O2062" s="88"/>
      <c r="P2062" s="45"/>
      <c r="Q2062" s="72"/>
      <c r="S2062" s="30"/>
      <c r="T2062" s="30"/>
      <c r="V2062" s="77"/>
      <c r="W2062" s="65"/>
    </row>
    <row r="2063" spans="1:23">
      <c r="A2063" s="45"/>
      <c r="B2063" s="44"/>
      <c r="C2063" s="44"/>
      <c r="D2063" s="44"/>
      <c r="E2063" s="44"/>
      <c r="F2063" s="38"/>
      <c r="G2063" s="38"/>
      <c r="H2063" s="38"/>
      <c r="I2063" s="59"/>
      <c r="J2063" s="26"/>
      <c r="K2063" s="26"/>
      <c r="L2063" s="45"/>
      <c r="M2063" s="38"/>
      <c r="N2063" s="38"/>
      <c r="O2063" s="88"/>
      <c r="P2063" s="45"/>
      <c r="Q2063" s="72"/>
      <c r="S2063" s="30"/>
      <c r="T2063" s="30"/>
      <c r="V2063" s="77"/>
      <c r="W2063" s="65"/>
    </row>
    <row r="2064" spans="1:23">
      <c r="A2064" s="45"/>
      <c r="B2064" s="44"/>
      <c r="C2064" s="44"/>
      <c r="D2064" s="44"/>
      <c r="E2064" s="44"/>
      <c r="F2064" s="38"/>
      <c r="G2064" s="38"/>
      <c r="H2064" s="38"/>
      <c r="I2064" s="59"/>
      <c r="J2064" s="26"/>
      <c r="K2064" s="26"/>
      <c r="L2064" s="45"/>
      <c r="M2064" s="38"/>
      <c r="N2064" s="38"/>
      <c r="O2064" s="88"/>
      <c r="P2064" s="45"/>
      <c r="Q2064" s="72"/>
      <c r="S2064" s="30"/>
      <c r="T2064" s="30"/>
      <c r="V2064" s="77"/>
      <c r="W2064" s="65"/>
    </row>
    <row r="2065" spans="1:23">
      <c r="A2065" s="45"/>
      <c r="B2065" s="44"/>
      <c r="C2065" s="44"/>
      <c r="D2065" s="44"/>
      <c r="E2065" s="44"/>
      <c r="F2065" s="38"/>
      <c r="G2065" s="38"/>
      <c r="H2065" s="38"/>
      <c r="I2065" s="59"/>
      <c r="J2065" s="26"/>
      <c r="K2065" s="26"/>
      <c r="L2065" s="45"/>
      <c r="M2065" s="38"/>
      <c r="N2065" s="38"/>
      <c r="O2065" s="88"/>
      <c r="P2065" s="45"/>
      <c r="Q2065" s="72"/>
      <c r="S2065" s="30"/>
      <c r="T2065" s="30"/>
      <c r="V2065" s="77"/>
      <c r="W2065" s="65"/>
    </row>
    <row r="2066" spans="1:23">
      <c r="A2066" s="45"/>
      <c r="B2066" s="44"/>
      <c r="C2066" s="44"/>
      <c r="D2066" s="44"/>
      <c r="E2066" s="44"/>
      <c r="F2066" s="38"/>
      <c r="G2066" s="38"/>
      <c r="H2066" s="38"/>
      <c r="I2066" s="59"/>
      <c r="J2066" s="26"/>
      <c r="K2066" s="26"/>
      <c r="L2066" s="45"/>
      <c r="M2066" s="38"/>
      <c r="N2066" s="38"/>
      <c r="O2066" s="88"/>
      <c r="P2066" s="45"/>
      <c r="Q2066" s="72"/>
      <c r="S2066" s="30"/>
      <c r="T2066" s="30"/>
      <c r="V2066" s="77"/>
      <c r="W2066" s="65"/>
    </row>
    <row r="2067" spans="1:23">
      <c r="A2067" s="45"/>
      <c r="B2067" s="44"/>
      <c r="C2067" s="44"/>
      <c r="D2067" s="44"/>
      <c r="E2067" s="44"/>
      <c r="F2067" s="38"/>
      <c r="G2067" s="38"/>
      <c r="H2067" s="38"/>
      <c r="I2067" s="59"/>
      <c r="J2067" s="26"/>
      <c r="K2067" s="26"/>
      <c r="L2067" s="45"/>
      <c r="M2067" s="38"/>
      <c r="N2067" s="38"/>
      <c r="O2067" s="88"/>
      <c r="P2067" s="45"/>
      <c r="Q2067" s="72"/>
      <c r="S2067" s="30"/>
      <c r="T2067" s="30"/>
      <c r="V2067" s="77"/>
      <c r="W2067" s="65"/>
    </row>
    <row r="2068" spans="1:23">
      <c r="A2068" s="45"/>
      <c r="B2068" s="44"/>
      <c r="C2068" s="44"/>
      <c r="D2068" s="44"/>
      <c r="E2068" s="44"/>
      <c r="F2068" s="38"/>
      <c r="G2068" s="38"/>
      <c r="H2068" s="38"/>
      <c r="I2068" s="59"/>
      <c r="J2068" s="26"/>
      <c r="K2068" s="26"/>
      <c r="L2068" s="45"/>
      <c r="M2068" s="38"/>
      <c r="N2068" s="38"/>
      <c r="O2068" s="88"/>
      <c r="P2068" s="45"/>
      <c r="Q2068" s="72"/>
      <c r="S2068" s="30"/>
      <c r="T2068" s="30"/>
      <c r="V2068" s="77"/>
      <c r="W2068" s="65"/>
    </row>
    <row r="2069" spans="1:23">
      <c r="A2069" s="45"/>
      <c r="B2069" s="44"/>
      <c r="C2069" s="44"/>
      <c r="D2069" s="44"/>
      <c r="E2069" s="44"/>
      <c r="F2069" s="38"/>
      <c r="G2069" s="38"/>
      <c r="H2069" s="38"/>
      <c r="I2069" s="59"/>
      <c r="J2069" s="26"/>
      <c r="K2069" s="26"/>
      <c r="L2069" s="45"/>
      <c r="M2069" s="38"/>
      <c r="N2069" s="38"/>
      <c r="O2069" s="88"/>
      <c r="P2069" s="45"/>
      <c r="Q2069" s="72"/>
      <c r="S2069" s="30"/>
      <c r="T2069" s="30"/>
      <c r="V2069" s="77"/>
      <c r="W2069" s="65"/>
    </row>
    <row r="2070" spans="1:23">
      <c r="A2070" s="45"/>
      <c r="B2070" s="44"/>
      <c r="C2070" s="44"/>
      <c r="D2070" s="44"/>
      <c r="E2070" s="44"/>
      <c r="F2070" s="38"/>
      <c r="G2070" s="38"/>
      <c r="H2070" s="38"/>
      <c r="I2070" s="59"/>
      <c r="J2070" s="26"/>
      <c r="K2070" s="26"/>
      <c r="L2070" s="45"/>
      <c r="M2070" s="38"/>
      <c r="N2070" s="38"/>
      <c r="O2070" s="88"/>
      <c r="P2070" s="45"/>
      <c r="Q2070" s="72"/>
      <c r="S2070" s="30"/>
      <c r="T2070" s="30"/>
      <c r="V2070" s="77"/>
      <c r="W2070" s="65"/>
    </row>
    <row r="2071" spans="1:23">
      <c r="A2071" s="45"/>
      <c r="B2071" s="44"/>
      <c r="C2071" s="44"/>
      <c r="D2071" s="44"/>
      <c r="E2071" s="44"/>
      <c r="F2071" s="38"/>
      <c r="G2071" s="38"/>
      <c r="H2071" s="38"/>
      <c r="I2071" s="59"/>
      <c r="J2071" s="26"/>
      <c r="K2071" s="26"/>
      <c r="L2071" s="45"/>
      <c r="M2071" s="38"/>
      <c r="N2071" s="38"/>
      <c r="O2071" s="88"/>
      <c r="P2071" s="45"/>
      <c r="Q2071" s="72"/>
      <c r="S2071" s="30"/>
      <c r="T2071" s="30"/>
      <c r="V2071" s="77"/>
      <c r="W2071" s="65"/>
    </row>
    <row r="2072" spans="1:23">
      <c r="A2072" s="45"/>
      <c r="B2072" s="44"/>
      <c r="C2072" s="44"/>
      <c r="D2072" s="44"/>
      <c r="E2072" s="44"/>
      <c r="F2072" s="38"/>
      <c r="G2072" s="38"/>
      <c r="H2072" s="38"/>
      <c r="I2072" s="59"/>
      <c r="J2072" s="26"/>
      <c r="K2072" s="26"/>
      <c r="L2072" s="45"/>
      <c r="M2072" s="38"/>
      <c r="N2072" s="38"/>
      <c r="O2072" s="88"/>
      <c r="P2072" s="45"/>
      <c r="Q2072" s="72"/>
      <c r="S2072" s="30"/>
      <c r="T2072" s="30"/>
      <c r="V2072" s="77"/>
      <c r="W2072" s="65"/>
    </row>
    <row r="2073" spans="1:23">
      <c r="A2073" s="45"/>
      <c r="B2073" s="44"/>
      <c r="C2073" s="44"/>
      <c r="D2073" s="44"/>
      <c r="E2073" s="44"/>
      <c r="F2073" s="38"/>
      <c r="G2073" s="38"/>
      <c r="H2073" s="38"/>
      <c r="I2073" s="59"/>
      <c r="J2073" s="26"/>
      <c r="K2073" s="26"/>
      <c r="L2073" s="45"/>
      <c r="M2073" s="38"/>
      <c r="N2073" s="38"/>
      <c r="O2073" s="88"/>
      <c r="P2073" s="45"/>
      <c r="Q2073" s="72"/>
      <c r="S2073" s="30"/>
      <c r="T2073" s="30"/>
      <c r="V2073" s="77"/>
      <c r="W2073" s="65"/>
    </row>
    <row r="2074" spans="1:23">
      <c r="A2074" s="45"/>
      <c r="B2074" s="44"/>
      <c r="C2074" s="44"/>
      <c r="D2074" s="44"/>
      <c r="E2074" s="44"/>
      <c r="F2074" s="38"/>
      <c r="G2074" s="38"/>
      <c r="H2074" s="38"/>
      <c r="I2074" s="59"/>
      <c r="J2074" s="26"/>
      <c r="K2074" s="26"/>
      <c r="L2074" s="45"/>
      <c r="M2074" s="38"/>
      <c r="N2074" s="38"/>
      <c r="O2074" s="88"/>
      <c r="P2074" s="45"/>
      <c r="Q2074" s="72"/>
      <c r="S2074" s="30"/>
      <c r="T2074" s="30"/>
      <c r="V2074" s="77"/>
      <c r="W2074" s="65"/>
    </row>
    <row r="2075" spans="1:23">
      <c r="A2075" s="45"/>
      <c r="B2075" s="44"/>
      <c r="C2075" s="44"/>
      <c r="D2075" s="44"/>
      <c r="E2075" s="44"/>
      <c r="F2075" s="38"/>
      <c r="G2075" s="38"/>
      <c r="H2075" s="38"/>
      <c r="I2075" s="59"/>
      <c r="J2075" s="26"/>
      <c r="K2075" s="26"/>
      <c r="L2075" s="45"/>
      <c r="M2075" s="38"/>
      <c r="N2075" s="38"/>
      <c r="O2075" s="88"/>
      <c r="P2075" s="45"/>
      <c r="Q2075" s="72"/>
      <c r="S2075" s="30"/>
      <c r="T2075" s="30"/>
      <c r="V2075" s="77"/>
      <c r="W2075" s="65"/>
    </row>
    <row r="2076" spans="1:23">
      <c r="A2076" s="45"/>
      <c r="B2076" s="44"/>
      <c r="C2076" s="44"/>
      <c r="D2076" s="44"/>
      <c r="E2076" s="44"/>
      <c r="F2076" s="38"/>
      <c r="G2076" s="38"/>
      <c r="H2076" s="38"/>
      <c r="I2076" s="59"/>
      <c r="J2076" s="26"/>
      <c r="K2076" s="26"/>
      <c r="L2076" s="45"/>
      <c r="M2076" s="38"/>
      <c r="N2076" s="38"/>
      <c r="O2076" s="88"/>
      <c r="P2076" s="45"/>
      <c r="Q2076" s="72"/>
      <c r="S2076" s="30"/>
      <c r="T2076" s="30"/>
      <c r="V2076" s="77"/>
      <c r="W2076" s="65"/>
    </row>
    <row r="2077" spans="1:23">
      <c r="A2077" s="45"/>
      <c r="B2077" s="44"/>
      <c r="C2077" s="44"/>
      <c r="D2077" s="44"/>
      <c r="E2077" s="44"/>
      <c r="F2077" s="38"/>
      <c r="G2077" s="38"/>
      <c r="H2077" s="38"/>
      <c r="I2077" s="59"/>
      <c r="J2077" s="26"/>
      <c r="K2077" s="26"/>
      <c r="L2077" s="45"/>
      <c r="M2077" s="38"/>
      <c r="N2077" s="38"/>
      <c r="O2077" s="88"/>
      <c r="P2077" s="45"/>
      <c r="Q2077" s="72"/>
      <c r="S2077" s="30"/>
      <c r="T2077" s="30"/>
      <c r="V2077" s="77"/>
      <c r="W2077" s="65"/>
    </row>
    <row r="2078" spans="1:23">
      <c r="A2078" s="45"/>
      <c r="B2078" s="44"/>
      <c r="C2078" s="44"/>
      <c r="D2078" s="44"/>
      <c r="E2078" s="44"/>
      <c r="F2078" s="38"/>
      <c r="G2078" s="38"/>
      <c r="H2078" s="38"/>
      <c r="I2078" s="59"/>
      <c r="J2078" s="26"/>
      <c r="K2078" s="26"/>
      <c r="L2078" s="45"/>
      <c r="M2078" s="38"/>
      <c r="N2078" s="38"/>
      <c r="O2078" s="88"/>
      <c r="P2078" s="45"/>
      <c r="Q2078" s="72"/>
      <c r="S2078" s="30"/>
      <c r="T2078" s="30"/>
      <c r="V2078" s="77"/>
      <c r="W2078" s="65"/>
    </row>
    <row r="2079" spans="1:23">
      <c r="A2079" s="45"/>
      <c r="B2079" s="44"/>
      <c r="C2079" s="44"/>
      <c r="D2079" s="44"/>
      <c r="E2079" s="44"/>
      <c r="F2079" s="38"/>
      <c r="G2079" s="38"/>
      <c r="H2079" s="38"/>
      <c r="I2079" s="59"/>
      <c r="J2079" s="26"/>
      <c r="K2079" s="26"/>
      <c r="L2079" s="45"/>
      <c r="M2079" s="38"/>
      <c r="N2079" s="38"/>
      <c r="O2079" s="88"/>
      <c r="P2079" s="45"/>
      <c r="Q2079" s="72"/>
      <c r="S2079" s="30"/>
      <c r="T2079" s="30"/>
      <c r="V2079" s="77"/>
      <c r="W2079" s="65"/>
    </row>
    <row r="2080" spans="1:23">
      <c r="A2080" s="45"/>
      <c r="B2080" s="44"/>
      <c r="C2080" s="44"/>
      <c r="D2080" s="44"/>
      <c r="E2080" s="44"/>
      <c r="F2080" s="38"/>
      <c r="G2080" s="38"/>
      <c r="H2080" s="38"/>
      <c r="I2080" s="59"/>
      <c r="J2080" s="26"/>
      <c r="K2080" s="26"/>
      <c r="L2080" s="45"/>
      <c r="M2080" s="38"/>
      <c r="N2080" s="38"/>
      <c r="O2080" s="88"/>
      <c r="P2080" s="45"/>
      <c r="Q2080" s="72"/>
      <c r="S2080" s="30"/>
      <c r="T2080" s="30"/>
      <c r="V2080" s="77"/>
      <c r="W2080" s="65"/>
    </row>
    <row r="2081" spans="1:23">
      <c r="A2081" s="45"/>
      <c r="B2081" s="44"/>
      <c r="C2081" s="44"/>
      <c r="D2081" s="44"/>
      <c r="E2081" s="44"/>
      <c r="F2081" s="38"/>
      <c r="G2081" s="38"/>
      <c r="H2081" s="38"/>
      <c r="I2081" s="59"/>
      <c r="J2081" s="26"/>
      <c r="K2081" s="26"/>
      <c r="L2081" s="45"/>
      <c r="M2081" s="38"/>
      <c r="N2081" s="38"/>
      <c r="O2081" s="88"/>
      <c r="P2081" s="45"/>
      <c r="Q2081" s="72"/>
      <c r="S2081" s="30"/>
      <c r="T2081" s="30"/>
      <c r="V2081" s="77"/>
      <c r="W2081" s="65"/>
    </row>
    <row r="2082" spans="1:23">
      <c r="A2082" s="45"/>
      <c r="B2082" s="44"/>
      <c r="C2082" s="44"/>
      <c r="D2082" s="44"/>
      <c r="E2082" s="44"/>
      <c r="F2082" s="38"/>
      <c r="G2082" s="38"/>
      <c r="H2082" s="38"/>
      <c r="I2082" s="59"/>
      <c r="J2082" s="26"/>
      <c r="K2082" s="26"/>
      <c r="L2082" s="45"/>
      <c r="M2082" s="38"/>
      <c r="N2082" s="38"/>
      <c r="O2082" s="88"/>
      <c r="P2082" s="45"/>
      <c r="Q2082" s="72"/>
      <c r="S2082" s="30"/>
      <c r="T2082" s="30"/>
      <c r="V2082" s="77"/>
      <c r="W2082" s="65"/>
    </row>
    <row r="2083" spans="1:23">
      <c r="A2083" s="45"/>
      <c r="B2083" s="44"/>
      <c r="C2083" s="44"/>
      <c r="D2083" s="44"/>
      <c r="E2083" s="44"/>
      <c r="F2083" s="38"/>
      <c r="G2083" s="38"/>
      <c r="H2083" s="38"/>
      <c r="I2083" s="59"/>
      <c r="J2083" s="26"/>
      <c r="K2083" s="26"/>
      <c r="L2083" s="45"/>
      <c r="M2083" s="38"/>
      <c r="N2083" s="38"/>
      <c r="O2083" s="88"/>
      <c r="P2083" s="45"/>
      <c r="Q2083" s="72"/>
      <c r="S2083" s="30"/>
      <c r="T2083" s="30"/>
      <c r="V2083" s="77"/>
      <c r="W2083" s="65"/>
    </row>
    <row r="2084" spans="1:23">
      <c r="A2084" s="45"/>
      <c r="B2084" s="44"/>
      <c r="C2084" s="44"/>
      <c r="D2084" s="44"/>
      <c r="E2084" s="44"/>
      <c r="F2084" s="38"/>
      <c r="G2084" s="38"/>
      <c r="H2084" s="38"/>
      <c r="I2084" s="59"/>
      <c r="J2084" s="26"/>
      <c r="K2084" s="26"/>
      <c r="L2084" s="45"/>
      <c r="M2084" s="38"/>
      <c r="N2084" s="38"/>
      <c r="O2084" s="88"/>
      <c r="P2084" s="45"/>
      <c r="Q2084" s="72"/>
      <c r="S2084" s="30"/>
      <c r="T2084" s="30"/>
      <c r="V2084" s="77"/>
      <c r="W2084" s="65"/>
    </row>
    <row r="2085" spans="1:23">
      <c r="A2085" s="45"/>
      <c r="B2085" s="44"/>
      <c r="C2085" s="44"/>
      <c r="D2085" s="44"/>
      <c r="E2085" s="44"/>
      <c r="F2085" s="38"/>
      <c r="G2085" s="38"/>
      <c r="H2085" s="38"/>
      <c r="I2085" s="59"/>
      <c r="J2085" s="26"/>
      <c r="K2085" s="26"/>
      <c r="L2085" s="45"/>
      <c r="M2085" s="38"/>
      <c r="N2085" s="38"/>
      <c r="O2085" s="88"/>
      <c r="P2085" s="45"/>
      <c r="Q2085" s="72"/>
      <c r="S2085" s="30"/>
      <c r="T2085" s="30"/>
      <c r="V2085" s="77"/>
      <c r="W2085" s="65"/>
    </row>
    <row r="2086" spans="1:23">
      <c r="A2086" s="45"/>
      <c r="B2086" s="44"/>
      <c r="C2086" s="44"/>
      <c r="D2086" s="44"/>
      <c r="E2086" s="44"/>
      <c r="F2086" s="38"/>
      <c r="G2086" s="38"/>
      <c r="H2086" s="38"/>
      <c r="I2086" s="59"/>
      <c r="J2086" s="26"/>
      <c r="K2086" s="26"/>
      <c r="L2086" s="45"/>
      <c r="M2086" s="38"/>
      <c r="N2086" s="38"/>
      <c r="O2086" s="88"/>
      <c r="P2086" s="45"/>
      <c r="Q2086" s="72"/>
      <c r="S2086" s="30"/>
      <c r="T2086" s="30"/>
      <c r="V2086" s="77"/>
      <c r="W2086" s="65"/>
    </row>
    <row r="2087" spans="1:23">
      <c r="A2087" s="45"/>
      <c r="B2087" s="44"/>
      <c r="C2087" s="44"/>
      <c r="D2087" s="44"/>
      <c r="E2087" s="44"/>
      <c r="F2087" s="38"/>
      <c r="G2087" s="38"/>
      <c r="H2087" s="38"/>
      <c r="I2087" s="59"/>
      <c r="J2087" s="26"/>
      <c r="K2087" s="26"/>
      <c r="L2087" s="45"/>
      <c r="M2087" s="38"/>
      <c r="N2087" s="38"/>
      <c r="O2087" s="88"/>
      <c r="P2087" s="45"/>
      <c r="Q2087" s="72"/>
      <c r="S2087" s="30"/>
      <c r="T2087" s="30"/>
      <c r="V2087" s="77"/>
      <c r="W2087" s="65"/>
    </row>
    <row r="2088" spans="1:23">
      <c r="A2088" s="45"/>
      <c r="B2088" s="44"/>
      <c r="C2088" s="44"/>
      <c r="D2088" s="44"/>
      <c r="E2088" s="44"/>
      <c r="F2088" s="38"/>
      <c r="G2088" s="38"/>
      <c r="H2088" s="38"/>
      <c r="I2088" s="59"/>
      <c r="J2088" s="26"/>
      <c r="K2088" s="26"/>
      <c r="L2088" s="45"/>
      <c r="M2088" s="38"/>
      <c r="N2088" s="38"/>
      <c r="O2088" s="88"/>
      <c r="P2088" s="45"/>
      <c r="Q2088" s="72"/>
      <c r="S2088" s="30"/>
      <c r="T2088" s="30"/>
      <c r="V2088" s="77"/>
      <c r="W2088" s="65"/>
    </row>
    <row r="2089" spans="1:23">
      <c r="A2089" s="45"/>
      <c r="B2089" s="44"/>
      <c r="C2089" s="44"/>
      <c r="D2089" s="44"/>
      <c r="E2089" s="44"/>
      <c r="F2089" s="38"/>
      <c r="G2089" s="38"/>
      <c r="H2089" s="38"/>
      <c r="I2089" s="59"/>
      <c r="J2089" s="26"/>
      <c r="K2089" s="26"/>
      <c r="L2089" s="45"/>
      <c r="M2089" s="38"/>
      <c r="N2089" s="38"/>
      <c r="O2089" s="88"/>
      <c r="P2089" s="45"/>
      <c r="Q2089" s="72"/>
      <c r="S2089" s="30"/>
      <c r="T2089" s="30"/>
      <c r="V2089" s="77"/>
      <c r="W2089" s="65"/>
    </row>
    <row r="2090" spans="1:23">
      <c r="A2090" s="45"/>
      <c r="B2090" s="44"/>
      <c r="C2090" s="44"/>
      <c r="D2090" s="44"/>
      <c r="E2090" s="44"/>
      <c r="F2090" s="38"/>
      <c r="G2090" s="38"/>
      <c r="H2090" s="38"/>
      <c r="I2090" s="59"/>
      <c r="J2090" s="26"/>
      <c r="K2090" s="26"/>
      <c r="L2090" s="45"/>
      <c r="M2090" s="38"/>
      <c r="N2090" s="38"/>
      <c r="O2090" s="88"/>
      <c r="P2090" s="45"/>
      <c r="Q2090" s="72"/>
      <c r="S2090" s="30"/>
      <c r="T2090" s="30"/>
      <c r="V2090" s="77"/>
      <c r="W2090" s="65"/>
    </row>
    <row r="2091" spans="1:23">
      <c r="A2091" s="45"/>
      <c r="B2091" s="44"/>
      <c r="C2091" s="44"/>
      <c r="D2091" s="44"/>
      <c r="E2091" s="44"/>
      <c r="F2091" s="38"/>
      <c r="G2091" s="38"/>
      <c r="H2091" s="38"/>
      <c r="I2091" s="59"/>
      <c r="J2091" s="26"/>
      <c r="K2091" s="26"/>
      <c r="L2091" s="45"/>
      <c r="M2091" s="38"/>
      <c r="N2091" s="38"/>
      <c r="O2091" s="88"/>
      <c r="P2091" s="45"/>
      <c r="Q2091" s="72"/>
      <c r="S2091" s="30"/>
      <c r="T2091" s="30"/>
      <c r="V2091" s="77"/>
      <c r="W2091" s="65"/>
    </row>
    <row r="2092" spans="1:23">
      <c r="A2092" s="45"/>
      <c r="B2092" s="44"/>
      <c r="C2092" s="44"/>
      <c r="D2092" s="44"/>
      <c r="E2092" s="44"/>
      <c r="F2092" s="38"/>
      <c r="G2092" s="38"/>
      <c r="H2092" s="38"/>
      <c r="I2092" s="59"/>
      <c r="J2092" s="26"/>
      <c r="K2092" s="26"/>
      <c r="L2092" s="45"/>
      <c r="M2092" s="38"/>
      <c r="N2092" s="38"/>
      <c r="O2092" s="88"/>
      <c r="P2092" s="45"/>
      <c r="Q2092" s="72"/>
      <c r="S2092" s="30"/>
      <c r="T2092" s="30"/>
      <c r="V2092" s="77"/>
      <c r="W2092" s="65"/>
    </row>
    <row r="2093" spans="1:23">
      <c r="A2093" s="45"/>
      <c r="B2093" s="44"/>
      <c r="C2093" s="44"/>
      <c r="D2093" s="44"/>
      <c r="E2093" s="44"/>
      <c r="F2093" s="38"/>
      <c r="G2093" s="38"/>
      <c r="H2093" s="38"/>
      <c r="I2093" s="59"/>
      <c r="J2093" s="26"/>
      <c r="K2093" s="26"/>
      <c r="L2093" s="45"/>
      <c r="M2093" s="38"/>
      <c r="N2093" s="38"/>
      <c r="O2093" s="88"/>
      <c r="P2093" s="45"/>
      <c r="Q2093" s="72"/>
      <c r="S2093" s="30"/>
      <c r="T2093" s="30"/>
      <c r="V2093" s="77"/>
      <c r="W2093" s="65"/>
    </row>
    <row r="2094" spans="1:23">
      <c r="A2094" s="45"/>
      <c r="B2094" s="44"/>
      <c r="C2094" s="44"/>
      <c r="D2094" s="44"/>
      <c r="E2094" s="44"/>
      <c r="F2094" s="38"/>
      <c r="G2094" s="38"/>
      <c r="H2094" s="38"/>
      <c r="I2094" s="59"/>
      <c r="J2094" s="26"/>
      <c r="K2094" s="26"/>
      <c r="L2094" s="45"/>
      <c r="M2094" s="38"/>
      <c r="N2094" s="38"/>
      <c r="O2094" s="88"/>
      <c r="P2094" s="45"/>
      <c r="Q2094" s="72"/>
      <c r="S2094" s="30"/>
      <c r="T2094" s="30"/>
      <c r="V2094" s="77"/>
      <c r="W2094" s="65"/>
    </row>
    <row r="2095" spans="1:23">
      <c r="A2095" s="45"/>
      <c r="B2095" s="44"/>
      <c r="C2095" s="44"/>
      <c r="D2095" s="44"/>
      <c r="E2095" s="44"/>
      <c r="F2095" s="38"/>
      <c r="G2095" s="38"/>
      <c r="H2095" s="38"/>
      <c r="I2095" s="59"/>
      <c r="J2095" s="26"/>
      <c r="K2095" s="26"/>
      <c r="L2095" s="45"/>
      <c r="M2095" s="38"/>
      <c r="N2095" s="38"/>
      <c r="O2095" s="88"/>
      <c r="P2095" s="45"/>
      <c r="Q2095" s="72"/>
      <c r="S2095" s="30"/>
      <c r="T2095" s="30"/>
      <c r="V2095" s="77"/>
      <c r="W2095" s="65"/>
    </row>
    <row r="2096" spans="1:23">
      <c r="A2096" s="45"/>
      <c r="B2096" s="44"/>
      <c r="C2096" s="44"/>
      <c r="D2096" s="44"/>
      <c r="E2096" s="44"/>
      <c r="F2096" s="38"/>
      <c r="G2096" s="38"/>
      <c r="H2096" s="38"/>
      <c r="I2096" s="59"/>
      <c r="J2096" s="26"/>
      <c r="K2096" s="26"/>
      <c r="L2096" s="45"/>
      <c r="M2096" s="38"/>
      <c r="N2096" s="38"/>
      <c r="O2096" s="88"/>
      <c r="P2096" s="45"/>
      <c r="Q2096" s="72"/>
      <c r="S2096" s="30"/>
      <c r="T2096" s="30"/>
      <c r="V2096" s="77"/>
      <c r="W2096" s="65"/>
    </row>
    <row r="2097" spans="1:23">
      <c r="A2097" s="45"/>
      <c r="B2097" s="44"/>
      <c r="C2097" s="44"/>
      <c r="D2097" s="44"/>
      <c r="E2097" s="44"/>
      <c r="F2097" s="38"/>
      <c r="G2097" s="38"/>
      <c r="H2097" s="38"/>
      <c r="I2097" s="59"/>
      <c r="J2097" s="26"/>
      <c r="K2097" s="26"/>
      <c r="L2097" s="45"/>
      <c r="M2097" s="38"/>
      <c r="N2097" s="38"/>
      <c r="O2097" s="88"/>
      <c r="P2097" s="45"/>
      <c r="Q2097" s="72"/>
      <c r="S2097" s="30"/>
      <c r="T2097" s="30"/>
      <c r="V2097" s="77"/>
      <c r="W2097" s="65"/>
    </row>
    <row r="2098" spans="1:23">
      <c r="A2098" s="45"/>
      <c r="B2098" s="44"/>
      <c r="C2098" s="44"/>
      <c r="D2098" s="44"/>
      <c r="E2098" s="44"/>
      <c r="F2098" s="38"/>
      <c r="G2098" s="38"/>
      <c r="H2098" s="38"/>
      <c r="I2098" s="59"/>
      <c r="J2098" s="26"/>
      <c r="K2098" s="26"/>
      <c r="L2098" s="45"/>
      <c r="M2098" s="38"/>
      <c r="N2098" s="38"/>
      <c r="O2098" s="88"/>
      <c r="P2098" s="45"/>
      <c r="Q2098" s="72"/>
      <c r="S2098" s="30"/>
      <c r="T2098" s="30"/>
      <c r="V2098" s="77"/>
      <c r="W2098" s="65"/>
    </row>
    <row r="2099" spans="1:23">
      <c r="A2099" s="45"/>
      <c r="B2099" s="44"/>
      <c r="C2099" s="44"/>
      <c r="D2099" s="44"/>
      <c r="E2099" s="44"/>
      <c r="F2099" s="38"/>
      <c r="G2099" s="38"/>
      <c r="H2099" s="38"/>
      <c r="I2099" s="59"/>
      <c r="J2099" s="26"/>
      <c r="K2099" s="26"/>
      <c r="L2099" s="45"/>
      <c r="M2099" s="38"/>
      <c r="N2099" s="38"/>
      <c r="O2099" s="88"/>
      <c r="P2099" s="45"/>
      <c r="Q2099" s="72"/>
      <c r="S2099" s="30"/>
      <c r="T2099" s="30"/>
      <c r="V2099" s="77"/>
      <c r="W2099" s="65"/>
    </row>
    <row r="2100" spans="1:23">
      <c r="A2100" s="45"/>
      <c r="B2100" s="44"/>
      <c r="C2100" s="44"/>
      <c r="D2100" s="44"/>
      <c r="E2100" s="44"/>
      <c r="F2100" s="38"/>
      <c r="G2100" s="38"/>
      <c r="H2100" s="38"/>
      <c r="I2100" s="59"/>
      <c r="J2100" s="26"/>
      <c r="K2100" s="26"/>
      <c r="L2100" s="45"/>
      <c r="M2100" s="38"/>
      <c r="N2100" s="38"/>
      <c r="O2100" s="88"/>
      <c r="P2100" s="45"/>
      <c r="Q2100" s="72"/>
      <c r="S2100" s="30"/>
      <c r="T2100" s="30"/>
      <c r="V2100" s="77"/>
      <c r="W2100" s="65"/>
    </row>
    <row r="2101" spans="1:23">
      <c r="A2101" s="45"/>
      <c r="B2101" s="44"/>
      <c r="C2101" s="44"/>
      <c r="D2101" s="44"/>
      <c r="E2101" s="44"/>
      <c r="F2101" s="38"/>
      <c r="G2101" s="38"/>
      <c r="H2101" s="38"/>
      <c r="I2101" s="59"/>
      <c r="J2101" s="26"/>
      <c r="K2101" s="26"/>
      <c r="L2101" s="45"/>
      <c r="M2101" s="38"/>
      <c r="N2101" s="38"/>
      <c r="O2101" s="88"/>
      <c r="P2101" s="45"/>
      <c r="Q2101" s="72"/>
      <c r="S2101" s="30"/>
      <c r="T2101" s="30"/>
      <c r="V2101" s="77"/>
      <c r="W2101" s="65"/>
    </row>
    <row r="2102" spans="1:23">
      <c r="A2102" s="45"/>
      <c r="B2102" s="44"/>
      <c r="C2102" s="44"/>
      <c r="D2102" s="44"/>
      <c r="E2102" s="44"/>
      <c r="F2102" s="38"/>
      <c r="G2102" s="38"/>
      <c r="H2102" s="38"/>
      <c r="I2102" s="59"/>
      <c r="J2102" s="26"/>
      <c r="K2102" s="26"/>
      <c r="L2102" s="45"/>
      <c r="M2102" s="38"/>
      <c r="N2102" s="38"/>
      <c r="O2102" s="88"/>
      <c r="P2102" s="45"/>
      <c r="Q2102" s="72"/>
      <c r="S2102" s="30"/>
      <c r="T2102" s="30"/>
      <c r="V2102" s="77"/>
      <c r="W2102" s="65"/>
    </row>
    <row r="2103" spans="1:23">
      <c r="A2103" s="45"/>
      <c r="B2103" s="44"/>
      <c r="C2103" s="44"/>
      <c r="D2103" s="44"/>
      <c r="E2103" s="44"/>
      <c r="F2103" s="38"/>
      <c r="G2103" s="38"/>
      <c r="H2103" s="38"/>
      <c r="I2103" s="59"/>
      <c r="J2103" s="26"/>
      <c r="K2103" s="26"/>
      <c r="L2103" s="45"/>
      <c r="M2103" s="38"/>
      <c r="N2103" s="38"/>
      <c r="O2103" s="88"/>
      <c r="P2103" s="45"/>
      <c r="Q2103" s="72"/>
      <c r="S2103" s="30"/>
      <c r="T2103" s="30"/>
      <c r="V2103" s="77"/>
      <c r="W2103" s="65"/>
    </row>
    <row r="2104" spans="1:23">
      <c r="A2104" s="45"/>
      <c r="B2104" s="44"/>
      <c r="C2104" s="44"/>
      <c r="D2104" s="44"/>
      <c r="E2104" s="44"/>
      <c r="F2104" s="38"/>
      <c r="G2104" s="38"/>
      <c r="H2104" s="38"/>
      <c r="I2104" s="59"/>
      <c r="J2104" s="26"/>
      <c r="K2104" s="26"/>
      <c r="L2104" s="45"/>
      <c r="M2104" s="38"/>
      <c r="N2104" s="38"/>
      <c r="O2104" s="88"/>
      <c r="P2104" s="45"/>
      <c r="Q2104" s="72"/>
      <c r="S2104" s="30"/>
      <c r="T2104" s="30"/>
      <c r="V2104" s="77"/>
      <c r="W2104" s="65"/>
    </row>
    <row r="2105" spans="1:23">
      <c r="A2105" s="45"/>
      <c r="B2105" s="44"/>
      <c r="C2105" s="44"/>
      <c r="D2105" s="44"/>
      <c r="E2105" s="44"/>
      <c r="F2105" s="38"/>
      <c r="G2105" s="38"/>
      <c r="H2105" s="38"/>
      <c r="I2105" s="59"/>
      <c r="J2105" s="26"/>
      <c r="K2105" s="26"/>
      <c r="L2105" s="45"/>
      <c r="M2105" s="38"/>
      <c r="N2105" s="38"/>
      <c r="O2105" s="88"/>
      <c r="P2105" s="45"/>
      <c r="Q2105" s="72"/>
      <c r="S2105" s="30"/>
      <c r="T2105" s="30"/>
      <c r="V2105" s="77"/>
      <c r="W2105" s="65"/>
    </row>
    <row r="2106" spans="1:23">
      <c r="A2106" s="45"/>
      <c r="B2106" s="44"/>
      <c r="C2106" s="44"/>
      <c r="D2106" s="44"/>
      <c r="E2106" s="44"/>
      <c r="F2106" s="38"/>
      <c r="G2106" s="38"/>
      <c r="H2106" s="38"/>
      <c r="I2106" s="59"/>
      <c r="J2106" s="26"/>
      <c r="K2106" s="26"/>
      <c r="L2106" s="45"/>
      <c r="M2106" s="38"/>
      <c r="N2106" s="38"/>
      <c r="O2106" s="88"/>
      <c r="P2106" s="45"/>
      <c r="Q2106" s="72"/>
      <c r="S2106" s="30"/>
      <c r="T2106" s="30"/>
      <c r="V2106" s="77"/>
      <c r="W2106" s="65"/>
    </row>
    <row r="2107" spans="1:23">
      <c r="A2107" s="45"/>
      <c r="B2107" s="44"/>
      <c r="C2107" s="44"/>
      <c r="D2107" s="44"/>
      <c r="E2107" s="44"/>
      <c r="F2107" s="38"/>
      <c r="G2107" s="38"/>
      <c r="H2107" s="38"/>
      <c r="I2107" s="59"/>
      <c r="J2107" s="26"/>
      <c r="K2107" s="26"/>
      <c r="L2107" s="45"/>
      <c r="M2107" s="38"/>
      <c r="N2107" s="38"/>
      <c r="O2107" s="88"/>
      <c r="P2107" s="45"/>
      <c r="Q2107" s="72"/>
      <c r="S2107" s="30"/>
      <c r="T2107" s="30"/>
      <c r="V2107" s="77"/>
      <c r="W2107" s="65"/>
    </row>
    <row r="2108" spans="1:23">
      <c r="A2108" s="45"/>
      <c r="B2108" s="44"/>
      <c r="C2108" s="44"/>
      <c r="D2108" s="44"/>
      <c r="E2108" s="44"/>
      <c r="F2108" s="38"/>
      <c r="G2108" s="38"/>
      <c r="H2108" s="38"/>
      <c r="I2108" s="59"/>
      <c r="J2108" s="26"/>
      <c r="K2108" s="26"/>
      <c r="L2108" s="45"/>
      <c r="M2108" s="38"/>
      <c r="N2108" s="38"/>
      <c r="O2108" s="88"/>
      <c r="P2108" s="45"/>
      <c r="Q2108" s="72"/>
      <c r="S2108" s="30"/>
      <c r="T2108" s="30"/>
      <c r="V2108" s="77"/>
      <c r="W2108" s="65"/>
    </row>
    <row r="2109" spans="1:23">
      <c r="A2109" s="45"/>
      <c r="B2109" s="44"/>
      <c r="C2109" s="44"/>
      <c r="D2109" s="44"/>
      <c r="E2109" s="44"/>
      <c r="F2109" s="38"/>
      <c r="G2109" s="38"/>
      <c r="H2109" s="38"/>
      <c r="I2109" s="59"/>
      <c r="J2109" s="26"/>
      <c r="K2109" s="26"/>
      <c r="L2109" s="45"/>
      <c r="M2109" s="38"/>
      <c r="N2109" s="38"/>
      <c r="O2109" s="88"/>
      <c r="P2109" s="45"/>
      <c r="Q2109" s="72"/>
      <c r="S2109" s="30"/>
      <c r="T2109" s="30"/>
      <c r="V2109" s="77"/>
      <c r="W2109" s="65"/>
    </row>
    <row r="2110" spans="1:23">
      <c r="A2110" s="45"/>
      <c r="B2110" s="44"/>
      <c r="C2110" s="44"/>
      <c r="D2110" s="44"/>
      <c r="E2110" s="44"/>
      <c r="F2110" s="38"/>
      <c r="G2110" s="38"/>
      <c r="H2110" s="38"/>
      <c r="I2110" s="59"/>
      <c r="J2110" s="26"/>
      <c r="K2110" s="26"/>
      <c r="L2110" s="45"/>
      <c r="M2110" s="38"/>
      <c r="N2110" s="38"/>
      <c r="O2110" s="88"/>
      <c r="P2110" s="45"/>
      <c r="Q2110" s="72"/>
      <c r="S2110" s="30"/>
      <c r="T2110" s="30"/>
      <c r="V2110" s="77"/>
      <c r="W2110" s="65"/>
    </row>
    <row r="2111" spans="1:23">
      <c r="A2111" s="45"/>
      <c r="B2111" s="44"/>
      <c r="C2111" s="44"/>
      <c r="D2111" s="44"/>
      <c r="E2111" s="44"/>
      <c r="F2111" s="38"/>
      <c r="G2111" s="38"/>
      <c r="H2111" s="38"/>
      <c r="I2111" s="59"/>
      <c r="J2111" s="26"/>
      <c r="K2111" s="26"/>
      <c r="L2111" s="45"/>
      <c r="M2111" s="38"/>
      <c r="N2111" s="38"/>
      <c r="O2111" s="88"/>
      <c r="P2111" s="45"/>
      <c r="Q2111" s="72"/>
      <c r="S2111" s="30"/>
      <c r="T2111" s="30"/>
      <c r="V2111" s="77"/>
      <c r="W2111" s="65"/>
    </row>
    <row r="2112" spans="1:23">
      <c r="A2112" s="45"/>
      <c r="B2112" s="44"/>
      <c r="C2112" s="44"/>
      <c r="D2112" s="44"/>
      <c r="E2112" s="44"/>
      <c r="F2112" s="38"/>
      <c r="G2112" s="38"/>
      <c r="H2112" s="38"/>
      <c r="I2112" s="59"/>
      <c r="J2112" s="26"/>
      <c r="K2112" s="26"/>
      <c r="L2112" s="45"/>
      <c r="M2112" s="38"/>
      <c r="N2112" s="38"/>
      <c r="O2112" s="88"/>
      <c r="P2112" s="45"/>
      <c r="Q2112" s="72"/>
      <c r="S2112" s="30"/>
      <c r="T2112" s="30"/>
      <c r="V2112" s="77"/>
      <c r="W2112" s="65"/>
    </row>
    <row r="2113" spans="1:23">
      <c r="A2113" s="45"/>
      <c r="B2113" s="44"/>
      <c r="C2113" s="44"/>
      <c r="D2113" s="44"/>
      <c r="E2113" s="44"/>
      <c r="F2113" s="38"/>
      <c r="G2113" s="38"/>
      <c r="H2113" s="38"/>
      <c r="I2113" s="59"/>
      <c r="J2113" s="26"/>
      <c r="K2113" s="26"/>
      <c r="L2113" s="45"/>
      <c r="M2113" s="38"/>
      <c r="N2113" s="38"/>
      <c r="O2113" s="88"/>
      <c r="P2113" s="45"/>
      <c r="Q2113" s="72"/>
      <c r="S2113" s="30"/>
      <c r="T2113" s="30"/>
      <c r="V2113" s="77"/>
      <c r="W2113" s="65"/>
    </row>
    <row r="2114" spans="1:23">
      <c r="A2114" s="45"/>
      <c r="B2114" s="44"/>
      <c r="C2114" s="44"/>
      <c r="D2114" s="44"/>
      <c r="E2114" s="44"/>
      <c r="F2114" s="38"/>
      <c r="G2114" s="38"/>
      <c r="H2114" s="38"/>
      <c r="I2114" s="59"/>
      <c r="J2114" s="26"/>
      <c r="K2114" s="26"/>
      <c r="L2114" s="45"/>
      <c r="M2114" s="38"/>
      <c r="N2114" s="38"/>
      <c r="O2114" s="88"/>
      <c r="P2114" s="45"/>
      <c r="Q2114" s="72"/>
      <c r="S2114" s="30"/>
      <c r="T2114" s="30"/>
      <c r="V2114" s="77"/>
      <c r="W2114" s="65"/>
    </row>
    <row r="2115" spans="1:23">
      <c r="A2115" s="45"/>
      <c r="B2115" s="44"/>
      <c r="C2115" s="44"/>
      <c r="D2115" s="44"/>
      <c r="E2115" s="44"/>
      <c r="F2115" s="38"/>
      <c r="G2115" s="38"/>
      <c r="H2115" s="38"/>
      <c r="I2115" s="59"/>
      <c r="J2115" s="26"/>
      <c r="K2115" s="26"/>
      <c r="L2115" s="45"/>
      <c r="M2115" s="38"/>
      <c r="N2115" s="38"/>
      <c r="O2115" s="88"/>
      <c r="P2115" s="45"/>
      <c r="Q2115" s="72"/>
      <c r="S2115" s="30"/>
      <c r="T2115" s="30"/>
      <c r="V2115" s="77"/>
      <c r="W2115" s="65"/>
    </row>
    <row r="2116" spans="1:23">
      <c r="A2116" s="45"/>
      <c r="B2116" s="44"/>
      <c r="C2116" s="44"/>
      <c r="D2116" s="44"/>
      <c r="E2116" s="44"/>
      <c r="F2116" s="38"/>
      <c r="G2116" s="38"/>
      <c r="H2116" s="38"/>
      <c r="I2116" s="59"/>
      <c r="J2116" s="26"/>
      <c r="K2116" s="26"/>
      <c r="L2116" s="45"/>
      <c r="M2116" s="38"/>
      <c r="N2116" s="38"/>
      <c r="O2116" s="88"/>
      <c r="P2116" s="45"/>
      <c r="Q2116" s="72"/>
      <c r="S2116" s="30"/>
      <c r="T2116" s="30"/>
      <c r="V2116" s="77"/>
      <c r="W2116" s="65"/>
    </row>
    <row r="2117" spans="1:23">
      <c r="A2117" s="45"/>
      <c r="B2117" s="44"/>
      <c r="C2117" s="44"/>
      <c r="D2117" s="44"/>
      <c r="E2117" s="44"/>
      <c r="F2117" s="38"/>
      <c r="G2117" s="38"/>
      <c r="H2117" s="38"/>
      <c r="I2117" s="59"/>
      <c r="J2117" s="26"/>
      <c r="K2117" s="26"/>
      <c r="L2117" s="45"/>
      <c r="M2117" s="38"/>
      <c r="N2117" s="38"/>
      <c r="O2117" s="88"/>
      <c r="P2117" s="45"/>
      <c r="Q2117" s="72"/>
      <c r="S2117" s="30"/>
      <c r="T2117" s="30"/>
      <c r="V2117" s="77"/>
      <c r="W2117" s="65"/>
    </row>
    <row r="2118" spans="1:23">
      <c r="A2118" s="45"/>
      <c r="B2118" s="44"/>
      <c r="C2118" s="44"/>
      <c r="D2118" s="44"/>
      <c r="E2118" s="44"/>
      <c r="F2118" s="38"/>
      <c r="G2118" s="38"/>
      <c r="H2118" s="38"/>
      <c r="I2118" s="59"/>
      <c r="J2118" s="26"/>
      <c r="K2118" s="26"/>
      <c r="L2118" s="45"/>
      <c r="M2118" s="38"/>
      <c r="N2118" s="38"/>
      <c r="O2118" s="88"/>
      <c r="P2118" s="45"/>
      <c r="Q2118" s="72"/>
      <c r="S2118" s="30"/>
      <c r="T2118" s="30"/>
      <c r="V2118" s="77"/>
      <c r="W2118" s="65"/>
    </row>
    <row r="2119" spans="1:23">
      <c r="A2119" s="45"/>
      <c r="B2119" s="44"/>
      <c r="C2119" s="44"/>
      <c r="D2119" s="44"/>
      <c r="E2119" s="44"/>
      <c r="F2119" s="38"/>
      <c r="G2119" s="38"/>
      <c r="H2119" s="38"/>
      <c r="I2119" s="59"/>
      <c r="J2119" s="26"/>
      <c r="K2119" s="26"/>
      <c r="L2119" s="45"/>
      <c r="M2119" s="38"/>
      <c r="N2119" s="38"/>
      <c r="O2119" s="88"/>
      <c r="P2119" s="45"/>
      <c r="Q2119" s="72"/>
      <c r="S2119" s="30"/>
      <c r="T2119" s="30"/>
      <c r="V2119" s="77"/>
      <c r="W2119" s="65"/>
    </row>
    <row r="2120" spans="1:23">
      <c r="A2120" s="45"/>
      <c r="B2120" s="44"/>
      <c r="C2120" s="44"/>
      <c r="D2120" s="44"/>
      <c r="E2120" s="44"/>
      <c r="F2120" s="38"/>
      <c r="G2120" s="38"/>
      <c r="H2120" s="38"/>
      <c r="I2120" s="59"/>
      <c r="J2120" s="26"/>
      <c r="K2120" s="26"/>
      <c r="L2120" s="45"/>
      <c r="M2120" s="38"/>
      <c r="N2120" s="38"/>
      <c r="O2120" s="88"/>
      <c r="P2120" s="45"/>
      <c r="Q2120" s="72"/>
      <c r="S2120" s="30"/>
      <c r="T2120" s="30"/>
      <c r="V2120" s="77"/>
      <c r="W2120" s="65"/>
    </row>
    <row r="2121" spans="1:23">
      <c r="A2121" s="45"/>
      <c r="B2121" s="44"/>
      <c r="C2121" s="44"/>
      <c r="D2121" s="44"/>
      <c r="E2121" s="44"/>
      <c r="F2121" s="38"/>
      <c r="G2121" s="38"/>
      <c r="H2121" s="38"/>
      <c r="I2121" s="59"/>
      <c r="J2121" s="26"/>
      <c r="K2121" s="26"/>
      <c r="L2121" s="45"/>
      <c r="M2121" s="38"/>
      <c r="N2121" s="38"/>
      <c r="O2121" s="88"/>
      <c r="P2121" s="45"/>
      <c r="Q2121" s="72"/>
      <c r="S2121" s="30"/>
      <c r="T2121" s="30"/>
      <c r="V2121" s="77"/>
      <c r="W2121" s="65"/>
    </row>
    <row r="2122" spans="1:23">
      <c r="A2122" s="45"/>
      <c r="B2122" s="44"/>
      <c r="C2122" s="44"/>
      <c r="D2122" s="44"/>
      <c r="E2122" s="44"/>
      <c r="F2122" s="38"/>
      <c r="G2122" s="38"/>
      <c r="H2122" s="38"/>
      <c r="I2122" s="59"/>
      <c r="J2122" s="26"/>
      <c r="K2122" s="26"/>
      <c r="L2122" s="45"/>
      <c r="M2122" s="38"/>
      <c r="N2122" s="38"/>
      <c r="O2122" s="88"/>
      <c r="P2122" s="45"/>
      <c r="Q2122" s="72"/>
      <c r="S2122" s="30"/>
      <c r="T2122" s="30"/>
      <c r="V2122" s="77"/>
      <c r="W2122" s="65"/>
    </row>
    <row r="2123" spans="1:23">
      <c r="A2123" s="45"/>
      <c r="B2123" s="44"/>
      <c r="C2123" s="44"/>
      <c r="D2123" s="44"/>
      <c r="E2123" s="44"/>
      <c r="F2123" s="38"/>
      <c r="G2123" s="38"/>
      <c r="H2123" s="38"/>
      <c r="I2123" s="59"/>
      <c r="J2123" s="26"/>
      <c r="K2123" s="26"/>
      <c r="L2123" s="45"/>
      <c r="M2123" s="38"/>
      <c r="N2123" s="38"/>
      <c r="O2123" s="88"/>
      <c r="P2123" s="45"/>
      <c r="Q2123" s="72"/>
      <c r="S2123" s="30"/>
      <c r="T2123" s="30"/>
      <c r="V2123" s="77"/>
      <c r="W2123" s="65"/>
    </row>
    <row r="2124" spans="1:23">
      <c r="A2124" s="45"/>
      <c r="B2124" s="44"/>
      <c r="C2124" s="44"/>
      <c r="D2124" s="44"/>
      <c r="E2124" s="44"/>
      <c r="F2124" s="38"/>
      <c r="G2124" s="38"/>
      <c r="H2124" s="38"/>
      <c r="I2124" s="59"/>
      <c r="J2124" s="26"/>
      <c r="K2124" s="26"/>
      <c r="L2124" s="45"/>
      <c r="M2124" s="38"/>
      <c r="N2124" s="38"/>
      <c r="O2124" s="88"/>
      <c r="P2124" s="45"/>
      <c r="Q2124" s="72"/>
      <c r="S2124" s="30"/>
      <c r="T2124" s="30"/>
      <c r="V2124" s="77"/>
      <c r="W2124" s="65"/>
    </row>
    <row r="2125" spans="1:23">
      <c r="A2125" s="45"/>
      <c r="B2125" s="44"/>
      <c r="C2125" s="44"/>
      <c r="D2125" s="44"/>
      <c r="E2125" s="44"/>
      <c r="F2125" s="38"/>
      <c r="G2125" s="38"/>
      <c r="H2125" s="38"/>
      <c r="I2125" s="59"/>
      <c r="J2125" s="26"/>
      <c r="K2125" s="26"/>
      <c r="L2125" s="45"/>
      <c r="M2125" s="38"/>
      <c r="N2125" s="38"/>
      <c r="O2125" s="88"/>
      <c r="P2125" s="45"/>
      <c r="Q2125" s="72"/>
      <c r="S2125" s="30"/>
      <c r="T2125" s="30"/>
      <c r="V2125" s="77"/>
      <c r="W2125" s="65"/>
    </row>
    <row r="2126" spans="1:23">
      <c r="A2126" s="45"/>
      <c r="B2126" s="44"/>
      <c r="C2126" s="44"/>
      <c r="D2126" s="44"/>
      <c r="E2126" s="44"/>
      <c r="F2126" s="38"/>
      <c r="G2126" s="38"/>
      <c r="H2126" s="38"/>
      <c r="I2126" s="59"/>
      <c r="J2126" s="26"/>
      <c r="K2126" s="26"/>
      <c r="L2126" s="45"/>
      <c r="M2126" s="38"/>
      <c r="N2126" s="38"/>
      <c r="O2126" s="88"/>
      <c r="P2126" s="45"/>
      <c r="Q2126" s="72"/>
      <c r="S2126" s="30"/>
      <c r="T2126" s="30"/>
      <c r="V2126" s="77"/>
      <c r="W2126" s="65"/>
    </row>
    <row r="2127" spans="1:23">
      <c r="A2127" s="45"/>
      <c r="B2127" s="44"/>
      <c r="C2127" s="44"/>
      <c r="D2127" s="44"/>
      <c r="E2127" s="44"/>
      <c r="F2127" s="38"/>
      <c r="G2127" s="38"/>
      <c r="H2127" s="38"/>
      <c r="I2127" s="59"/>
      <c r="J2127" s="26"/>
      <c r="K2127" s="26"/>
      <c r="L2127" s="45"/>
      <c r="M2127" s="38"/>
      <c r="N2127" s="38"/>
      <c r="O2127" s="88"/>
      <c r="P2127" s="45"/>
      <c r="Q2127" s="72"/>
      <c r="S2127" s="30"/>
      <c r="T2127" s="30"/>
      <c r="V2127" s="77"/>
      <c r="W2127" s="65"/>
    </row>
    <row r="2128" spans="1:23">
      <c r="A2128" s="45"/>
      <c r="B2128" s="44"/>
      <c r="C2128" s="44"/>
      <c r="D2128" s="44"/>
      <c r="E2128" s="44"/>
      <c r="F2128" s="38"/>
      <c r="G2128" s="38"/>
      <c r="H2128" s="38"/>
      <c r="I2128" s="59"/>
      <c r="J2128" s="26"/>
      <c r="K2128" s="26"/>
      <c r="L2128" s="45"/>
      <c r="M2128" s="38"/>
      <c r="N2128" s="38"/>
      <c r="O2128" s="88"/>
      <c r="P2128" s="45"/>
      <c r="Q2128" s="72"/>
      <c r="S2128" s="30"/>
      <c r="T2128" s="30"/>
      <c r="V2128" s="77"/>
      <c r="W2128" s="65"/>
    </row>
    <row r="2129" spans="1:23">
      <c r="A2129" s="45"/>
      <c r="B2129" s="44"/>
      <c r="C2129" s="44"/>
      <c r="D2129" s="44"/>
      <c r="E2129" s="44"/>
      <c r="F2129" s="38"/>
      <c r="G2129" s="38"/>
      <c r="H2129" s="38"/>
      <c r="I2129" s="59"/>
      <c r="J2129" s="26"/>
      <c r="K2129" s="26"/>
      <c r="L2129" s="45"/>
      <c r="M2129" s="38"/>
      <c r="N2129" s="38"/>
      <c r="O2129" s="88"/>
      <c r="P2129" s="45"/>
      <c r="Q2129" s="72"/>
      <c r="S2129" s="30"/>
      <c r="T2129" s="30"/>
      <c r="V2129" s="77"/>
      <c r="W2129" s="65"/>
    </row>
    <row r="2130" spans="1:23">
      <c r="A2130" s="45"/>
      <c r="B2130" s="44"/>
      <c r="C2130" s="44"/>
      <c r="D2130" s="44"/>
      <c r="E2130" s="44"/>
      <c r="F2130" s="38"/>
      <c r="G2130" s="38"/>
      <c r="H2130" s="38"/>
      <c r="I2130" s="59"/>
      <c r="J2130" s="26"/>
      <c r="K2130" s="26"/>
      <c r="L2130" s="45"/>
      <c r="M2130" s="38"/>
      <c r="N2130" s="38"/>
      <c r="O2130" s="88"/>
      <c r="P2130" s="45"/>
      <c r="Q2130" s="72"/>
      <c r="S2130" s="30"/>
      <c r="T2130" s="30"/>
      <c r="V2130" s="77"/>
      <c r="W2130" s="65"/>
    </row>
    <row r="2131" spans="1:23">
      <c r="A2131" s="45"/>
      <c r="B2131" s="44"/>
      <c r="C2131" s="44"/>
      <c r="D2131" s="44"/>
      <c r="E2131" s="44"/>
      <c r="F2131" s="38"/>
      <c r="G2131" s="38"/>
      <c r="H2131" s="38"/>
      <c r="I2131" s="59"/>
      <c r="J2131" s="26"/>
      <c r="K2131" s="26"/>
      <c r="L2131" s="45"/>
      <c r="M2131" s="38"/>
      <c r="N2131" s="38"/>
      <c r="O2131" s="88"/>
      <c r="P2131" s="45"/>
      <c r="Q2131" s="72"/>
      <c r="S2131" s="30"/>
      <c r="T2131" s="30"/>
      <c r="V2131" s="77"/>
      <c r="W2131" s="65"/>
    </row>
    <row r="2132" spans="1:23">
      <c r="A2132" s="45"/>
      <c r="B2132" s="44"/>
      <c r="C2132" s="44"/>
      <c r="D2132" s="44"/>
      <c r="E2132" s="44"/>
      <c r="F2132" s="38"/>
      <c r="G2132" s="38"/>
      <c r="H2132" s="38"/>
      <c r="I2132" s="59"/>
      <c r="J2132" s="26"/>
      <c r="K2132" s="26"/>
      <c r="L2132" s="45"/>
      <c r="M2132" s="38"/>
      <c r="N2132" s="38"/>
      <c r="O2132" s="88"/>
      <c r="P2132" s="45"/>
      <c r="Q2132" s="72"/>
      <c r="S2132" s="30"/>
      <c r="T2132" s="30"/>
      <c r="V2132" s="77"/>
      <c r="W2132" s="65"/>
    </row>
    <row r="2133" spans="1:23">
      <c r="A2133" s="45"/>
      <c r="B2133" s="44"/>
      <c r="C2133" s="44"/>
      <c r="D2133" s="44"/>
      <c r="E2133" s="44"/>
      <c r="F2133" s="38"/>
      <c r="G2133" s="38"/>
      <c r="H2133" s="38"/>
      <c r="I2133" s="59"/>
      <c r="J2133" s="26"/>
      <c r="K2133" s="26"/>
      <c r="L2133" s="45"/>
      <c r="M2133" s="38"/>
      <c r="N2133" s="38"/>
      <c r="O2133" s="88"/>
      <c r="P2133" s="45"/>
      <c r="Q2133" s="72"/>
      <c r="S2133" s="30"/>
      <c r="T2133" s="30"/>
      <c r="V2133" s="77"/>
      <c r="W2133" s="65"/>
    </row>
    <row r="2134" spans="1:23">
      <c r="A2134" s="45"/>
      <c r="B2134" s="44"/>
      <c r="C2134" s="44"/>
      <c r="D2134" s="44"/>
      <c r="E2134" s="44"/>
      <c r="F2134" s="38"/>
      <c r="G2134" s="38"/>
      <c r="H2134" s="38"/>
      <c r="I2134" s="59"/>
      <c r="J2134" s="26"/>
      <c r="K2134" s="26"/>
      <c r="L2134" s="45"/>
      <c r="M2134" s="38"/>
      <c r="N2134" s="38"/>
      <c r="O2134" s="88"/>
      <c r="P2134" s="45"/>
      <c r="Q2134" s="72"/>
      <c r="S2134" s="30"/>
      <c r="T2134" s="30"/>
      <c r="V2134" s="77"/>
      <c r="W2134" s="65"/>
    </row>
    <row r="2135" spans="1:23">
      <c r="A2135" s="45"/>
      <c r="B2135" s="44"/>
      <c r="C2135" s="44"/>
      <c r="D2135" s="44"/>
      <c r="E2135" s="44"/>
      <c r="F2135" s="38"/>
      <c r="G2135" s="38"/>
      <c r="H2135" s="38"/>
      <c r="I2135" s="59"/>
      <c r="J2135" s="26"/>
      <c r="K2135" s="26"/>
      <c r="L2135" s="45"/>
      <c r="M2135" s="38"/>
      <c r="N2135" s="38"/>
      <c r="O2135" s="88"/>
      <c r="P2135" s="45"/>
      <c r="Q2135" s="72"/>
      <c r="S2135" s="30"/>
      <c r="T2135" s="30"/>
      <c r="V2135" s="77"/>
      <c r="W2135" s="65"/>
    </row>
    <row r="2136" spans="1:23">
      <c r="A2136" s="45"/>
      <c r="B2136" s="44"/>
      <c r="C2136" s="44"/>
      <c r="D2136" s="44"/>
      <c r="E2136" s="44"/>
      <c r="F2136" s="38"/>
      <c r="G2136" s="38"/>
      <c r="H2136" s="38"/>
      <c r="I2136" s="59"/>
      <c r="J2136" s="26"/>
      <c r="K2136" s="26"/>
      <c r="L2136" s="45"/>
      <c r="M2136" s="38"/>
      <c r="N2136" s="38"/>
      <c r="O2136" s="88"/>
      <c r="P2136" s="45"/>
      <c r="Q2136" s="72"/>
      <c r="S2136" s="30"/>
      <c r="T2136" s="30"/>
      <c r="V2136" s="77"/>
      <c r="W2136" s="65"/>
    </row>
    <row r="2137" spans="1:23">
      <c r="A2137" s="45"/>
      <c r="B2137" s="44"/>
      <c r="C2137" s="44"/>
      <c r="D2137" s="44"/>
      <c r="E2137" s="44"/>
      <c r="F2137" s="38"/>
      <c r="G2137" s="38"/>
      <c r="H2137" s="38"/>
      <c r="I2137" s="59"/>
      <c r="J2137" s="26"/>
      <c r="K2137" s="26"/>
      <c r="L2137" s="45"/>
      <c r="M2137" s="38"/>
      <c r="N2137" s="38"/>
      <c r="O2137" s="88"/>
      <c r="P2137" s="45"/>
      <c r="Q2137" s="72"/>
      <c r="S2137" s="30"/>
      <c r="T2137" s="30"/>
      <c r="V2137" s="77"/>
      <c r="W2137" s="65"/>
    </row>
    <row r="2138" spans="1:23">
      <c r="A2138" s="45"/>
      <c r="B2138" s="44"/>
      <c r="C2138" s="44"/>
      <c r="D2138" s="44"/>
      <c r="E2138" s="44"/>
      <c r="F2138" s="38"/>
      <c r="G2138" s="38"/>
      <c r="H2138" s="38"/>
      <c r="I2138" s="59"/>
      <c r="J2138" s="26"/>
      <c r="K2138" s="26"/>
      <c r="L2138" s="45"/>
      <c r="M2138" s="38"/>
      <c r="N2138" s="38"/>
      <c r="O2138" s="88"/>
      <c r="P2138" s="45"/>
      <c r="Q2138" s="72"/>
      <c r="S2138" s="30"/>
      <c r="T2138" s="30"/>
      <c r="V2138" s="77"/>
      <c r="W2138" s="65"/>
    </row>
    <row r="2139" spans="1:23">
      <c r="A2139" s="45"/>
      <c r="B2139" s="44"/>
      <c r="C2139" s="44"/>
      <c r="D2139" s="44"/>
      <c r="E2139" s="44"/>
      <c r="F2139" s="38"/>
      <c r="G2139" s="38"/>
      <c r="H2139" s="38"/>
      <c r="I2139" s="59"/>
      <c r="J2139" s="26"/>
      <c r="K2139" s="26"/>
      <c r="L2139" s="45"/>
      <c r="M2139" s="38"/>
      <c r="N2139" s="38"/>
      <c r="O2139" s="88"/>
      <c r="P2139" s="45"/>
      <c r="Q2139" s="72"/>
      <c r="S2139" s="30"/>
      <c r="T2139" s="30"/>
      <c r="V2139" s="77"/>
      <c r="W2139" s="65"/>
    </row>
    <row r="2140" spans="1:23">
      <c r="A2140" s="45"/>
      <c r="B2140" s="44"/>
      <c r="C2140" s="44"/>
      <c r="D2140" s="44"/>
      <c r="E2140" s="44"/>
      <c r="F2140" s="38"/>
      <c r="G2140" s="38"/>
      <c r="H2140" s="38"/>
      <c r="I2140" s="59"/>
      <c r="J2140" s="26"/>
      <c r="K2140" s="26"/>
      <c r="L2140" s="45"/>
      <c r="M2140" s="38"/>
      <c r="N2140" s="38"/>
      <c r="O2140" s="88"/>
      <c r="P2140" s="45"/>
      <c r="Q2140" s="72"/>
      <c r="S2140" s="30"/>
      <c r="T2140" s="30"/>
      <c r="V2140" s="77"/>
      <c r="W2140" s="65"/>
    </row>
    <row r="2141" spans="1:23">
      <c r="A2141" s="45"/>
      <c r="B2141" s="44"/>
      <c r="C2141" s="44"/>
      <c r="D2141" s="44"/>
      <c r="E2141" s="44"/>
      <c r="F2141" s="38"/>
      <c r="G2141" s="38"/>
      <c r="H2141" s="38"/>
      <c r="I2141" s="59"/>
      <c r="J2141" s="26"/>
      <c r="K2141" s="26"/>
      <c r="L2141" s="45"/>
      <c r="M2141" s="38"/>
      <c r="N2141" s="38"/>
      <c r="O2141" s="88"/>
      <c r="P2141" s="45"/>
      <c r="Q2141" s="72"/>
      <c r="S2141" s="30"/>
      <c r="T2141" s="30"/>
      <c r="V2141" s="77"/>
      <c r="W2141" s="65"/>
    </row>
    <row r="2142" spans="1:23">
      <c r="A2142" s="45"/>
      <c r="B2142" s="44"/>
      <c r="C2142" s="44"/>
      <c r="D2142" s="44"/>
      <c r="E2142" s="44"/>
      <c r="F2142" s="38"/>
      <c r="G2142" s="38"/>
      <c r="H2142" s="38"/>
      <c r="I2142" s="59"/>
      <c r="J2142" s="26"/>
      <c r="K2142" s="26"/>
      <c r="L2142" s="45"/>
      <c r="M2142" s="38"/>
      <c r="N2142" s="38"/>
      <c r="O2142" s="88"/>
      <c r="P2142" s="45"/>
      <c r="Q2142" s="72"/>
      <c r="S2142" s="30"/>
      <c r="T2142" s="30"/>
      <c r="V2142" s="77"/>
      <c r="W2142" s="65"/>
    </row>
    <row r="2143" spans="1:23">
      <c r="A2143" s="45"/>
      <c r="B2143" s="44"/>
      <c r="C2143" s="44"/>
      <c r="D2143" s="44"/>
      <c r="E2143" s="44"/>
      <c r="F2143" s="38"/>
      <c r="G2143" s="38"/>
      <c r="H2143" s="38"/>
      <c r="I2143" s="59"/>
      <c r="J2143" s="26"/>
      <c r="K2143" s="26"/>
      <c r="L2143" s="45"/>
      <c r="M2143" s="38"/>
      <c r="N2143" s="38"/>
      <c r="O2143" s="88"/>
      <c r="P2143" s="45"/>
      <c r="Q2143" s="72"/>
      <c r="S2143" s="30"/>
      <c r="T2143" s="30"/>
      <c r="V2143" s="77"/>
      <c r="W2143" s="65"/>
    </row>
    <row r="2144" spans="1:23">
      <c r="A2144" s="45"/>
      <c r="B2144" s="44"/>
      <c r="C2144" s="44"/>
      <c r="D2144" s="44"/>
      <c r="E2144" s="44"/>
      <c r="F2144" s="38"/>
      <c r="G2144" s="38"/>
      <c r="H2144" s="38"/>
      <c r="I2144" s="59"/>
      <c r="J2144" s="26"/>
      <c r="K2144" s="26"/>
      <c r="L2144" s="45"/>
      <c r="M2144" s="38"/>
      <c r="N2144" s="38"/>
      <c r="O2144" s="88"/>
      <c r="P2144" s="45"/>
      <c r="Q2144" s="72"/>
      <c r="S2144" s="30"/>
      <c r="T2144" s="30"/>
      <c r="V2144" s="77"/>
      <c r="W2144" s="65"/>
    </row>
    <row r="2145" spans="1:23">
      <c r="A2145" s="45"/>
      <c r="B2145" s="44"/>
      <c r="C2145" s="44"/>
      <c r="D2145" s="44"/>
      <c r="E2145" s="44"/>
      <c r="F2145" s="38"/>
      <c r="G2145" s="38"/>
      <c r="H2145" s="38"/>
      <c r="I2145" s="59"/>
      <c r="J2145" s="26"/>
      <c r="K2145" s="26"/>
      <c r="L2145" s="45"/>
      <c r="M2145" s="38"/>
      <c r="N2145" s="38"/>
      <c r="O2145" s="88"/>
      <c r="P2145" s="45"/>
      <c r="Q2145" s="72"/>
      <c r="S2145" s="30"/>
      <c r="T2145" s="30"/>
      <c r="V2145" s="77"/>
      <c r="W2145" s="65"/>
    </row>
    <row r="2146" spans="1:23">
      <c r="A2146" s="45"/>
      <c r="B2146" s="44"/>
      <c r="C2146" s="44"/>
      <c r="D2146" s="44"/>
      <c r="E2146" s="44"/>
      <c r="F2146" s="38"/>
      <c r="G2146" s="38"/>
      <c r="H2146" s="38"/>
      <c r="I2146" s="59"/>
      <c r="J2146" s="26"/>
      <c r="K2146" s="26"/>
      <c r="L2146" s="45"/>
      <c r="M2146" s="38"/>
      <c r="N2146" s="38"/>
      <c r="O2146" s="88"/>
      <c r="P2146" s="45"/>
      <c r="Q2146" s="72"/>
      <c r="S2146" s="30"/>
      <c r="T2146" s="30"/>
      <c r="V2146" s="77"/>
      <c r="W2146" s="65"/>
    </row>
    <row r="2147" spans="1:23">
      <c r="A2147" s="45"/>
      <c r="B2147" s="44"/>
      <c r="C2147" s="44"/>
      <c r="D2147" s="44"/>
      <c r="E2147" s="44"/>
      <c r="F2147" s="38"/>
      <c r="G2147" s="38"/>
      <c r="H2147" s="38"/>
      <c r="I2147" s="59"/>
      <c r="J2147" s="26"/>
      <c r="K2147" s="26"/>
      <c r="L2147" s="45"/>
      <c r="M2147" s="38"/>
      <c r="N2147" s="38"/>
      <c r="O2147" s="88"/>
      <c r="P2147" s="45"/>
      <c r="Q2147" s="72"/>
      <c r="S2147" s="30"/>
      <c r="T2147" s="30"/>
      <c r="V2147" s="77"/>
      <c r="W2147" s="65"/>
    </row>
    <row r="2148" spans="1:23">
      <c r="A2148" s="45"/>
      <c r="B2148" s="44"/>
      <c r="C2148" s="44"/>
      <c r="D2148" s="44"/>
      <c r="E2148" s="44"/>
      <c r="F2148" s="38"/>
      <c r="G2148" s="38"/>
      <c r="H2148" s="38"/>
      <c r="I2148" s="59"/>
      <c r="J2148" s="26"/>
      <c r="K2148" s="26"/>
      <c r="L2148" s="45"/>
      <c r="M2148" s="38"/>
      <c r="N2148" s="38"/>
      <c r="O2148" s="88"/>
      <c r="P2148" s="45"/>
      <c r="Q2148" s="72"/>
      <c r="S2148" s="30"/>
      <c r="T2148" s="30"/>
      <c r="V2148" s="77"/>
      <c r="W2148" s="65"/>
    </row>
    <row r="2149" spans="1:23">
      <c r="A2149" s="45"/>
      <c r="B2149" s="44"/>
      <c r="C2149" s="44"/>
      <c r="D2149" s="44"/>
      <c r="E2149" s="44"/>
      <c r="F2149" s="38"/>
      <c r="G2149" s="38"/>
      <c r="H2149" s="38"/>
      <c r="I2149" s="59"/>
      <c r="J2149" s="26"/>
      <c r="K2149" s="26"/>
      <c r="L2149" s="45"/>
      <c r="M2149" s="38"/>
      <c r="N2149" s="38"/>
      <c r="O2149" s="88"/>
      <c r="P2149" s="45"/>
      <c r="Q2149" s="72"/>
      <c r="S2149" s="30"/>
      <c r="T2149" s="30"/>
      <c r="V2149" s="77"/>
      <c r="W2149" s="65"/>
    </row>
    <row r="2150" spans="1:23">
      <c r="A2150" s="45"/>
      <c r="B2150" s="44"/>
      <c r="C2150" s="44"/>
      <c r="D2150" s="44"/>
      <c r="E2150" s="44"/>
      <c r="F2150" s="38"/>
      <c r="G2150" s="38"/>
      <c r="H2150" s="38"/>
      <c r="I2150" s="59"/>
      <c r="J2150" s="26"/>
      <c r="K2150" s="26"/>
      <c r="L2150" s="45"/>
      <c r="M2150" s="38"/>
      <c r="N2150" s="38"/>
      <c r="O2150" s="88"/>
      <c r="P2150" s="45"/>
      <c r="Q2150" s="72"/>
      <c r="S2150" s="30"/>
      <c r="T2150" s="30"/>
      <c r="V2150" s="77"/>
      <c r="W2150" s="65"/>
    </row>
    <row r="2151" spans="1:23">
      <c r="A2151" s="45"/>
      <c r="B2151" s="44"/>
      <c r="C2151" s="44"/>
      <c r="D2151" s="44"/>
      <c r="E2151" s="44"/>
      <c r="F2151" s="38"/>
      <c r="G2151" s="38"/>
      <c r="H2151" s="38"/>
      <c r="I2151" s="59"/>
      <c r="J2151" s="26"/>
      <c r="K2151" s="26"/>
      <c r="L2151" s="45"/>
      <c r="M2151" s="38"/>
      <c r="N2151" s="38"/>
      <c r="O2151" s="88"/>
      <c r="P2151" s="45"/>
      <c r="Q2151" s="72"/>
      <c r="S2151" s="30"/>
      <c r="T2151" s="30"/>
      <c r="V2151" s="77"/>
      <c r="W2151" s="65"/>
    </row>
    <row r="2152" spans="1:23">
      <c r="A2152" s="45"/>
      <c r="B2152" s="44"/>
      <c r="C2152" s="44"/>
      <c r="D2152" s="44"/>
      <c r="E2152" s="44"/>
      <c r="F2152" s="38"/>
      <c r="G2152" s="38"/>
      <c r="H2152" s="38"/>
      <c r="I2152" s="59"/>
      <c r="J2152" s="26"/>
      <c r="K2152" s="26"/>
      <c r="L2152" s="45"/>
      <c r="M2152" s="38"/>
      <c r="N2152" s="38"/>
      <c r="O2152" s="88"/>
      <c r="P2152" s="45"/>
      <c r="Q2152" s="72"/>
      <c r="S2152" s="30"/>
      <c r="T2152" s="30"/>
      <c r="V2152" s="77"/>
      <c r="W2152" s="65"/>
    </row>
    <row r="2153" spans="1:23">
      <c r="A2153" s="45"/>
      <c r="B2153" s="44"/>
      <c r="C2153" s="44"/>
      <c r="D2153" s="44"/>
      <c r="E2153" s="44"/>
      <c r="F2153" s="38"/>
      <c r="G2153" s="38"/>
      <c r="H2153" s="38"/>
      <c r="I2153" s="59"/>
      <c r="J2153" s="26"/>
      <c r="K2153" s="26"/>
      <c r="L2153" s="45"/>
      <c r="M2153" s="38"/>
      <c r="N2153" s="38"/>
      <c r="O2153" s="88"/>
      <c r="P2153" s="45"/>
      <c r="Q2153" s="72"/>
      <c r="S2153" s="30"/>
      <c r="T2153" s="30"/>
      <c r="V2153" s="77"/>
      <c r="W2153" s="65"/>
    </row>
    <row r="2154" spans="1:23">
      <c r="A2154" s="45"/>
      <c r="B2154" s="44"/>
      <c r="C2154" s="44"/>
      <c r="D2154" s="44"/>
      <c r="E2154" s="44"/>
      <c r="F2154" s="38"/>
      <c r="G2154" s="38"/>
      <c r="H2154" s="38"/>
      <c r="I2154" s="59"/>
      <c r="J2154" s="26"/>
      <c r="K2154" s="26"/>
      <c r="L2154" s="45"/>
      <c r="M2154" s="38"/>
      <c r="N2154" s="38"/>
      <c r="O2154" s="88"/>
      <c r="P2154" s="45"/>
      <c r="Q2154" s="72"/>
      <c r="S2154" s="30"/>
      <c r="T2154" s="30"/>
      <c r="V2154" s="77"/>
      <c r="W2154" s="65"/>
    </row>
    <row r="2155" spans="1:23">
      <c r="A2155" s="45"/>
      <c r="B2155" s="44"/>
      <c r="C2155" s="44"/>
      <c r="D2155" s="44"/>
      <c r="E2155" s="44"/>
      <c r="F2155" s="38"/>
      <c r="G2155" s="38"/>
      <c r="H2155" s="38"/>
      <c r="I2155" s="59"/>
      <c r="J2155" s="26"/>
      <c r="K2155" s="26"/>
      <c r="L2155" s="45"/>
      <c r="M2155" s="38"/>
      <c r="N2155" s="38"/>
      <c r="O2155" s="88"/>
      <c r="P2155" s="45"/>
      <c r="Q2155" s="72"/>
      <c r="S2155" s="30"/>
      <c r="T2155" s="30"/>
      <c r="V2155" s="77"/>
      <c r="W2155" s="65"/>
    </row>
    <row r="2156" spans="1:23">
      <c r="A2156" s="45"/>
      <c r="B2156" s="44"/>
      <c r="C2156" s="44"/>
      <c r="D2156" s="44"/>
      <c r="E2156" s="44"/>
      <c r="F2156" s="38"/>
      <c r="G2156" s="38"/>
      <c r="H2156" s="38"/>
      <c r="I2156" s="59"/>
      <c r="J2156" s="26"/>
      <c r="K2156" s="26"/>
      <c r="L2156" s="45"/>
      <c r="M2156" s="38"/>
      <c r="N2156" s="38"/>
      <c r="O2156" s="88"/>
      <c r="P2156" s="45"/>
      <c r="Q2156" s="72"/>
      <c r="S2156" s="30"/>
      <c r="T2156" s="30"/>
      <c r="V2156" s="77"/>
      <c r="W2156" s="65"/>
    </row>
    <row r="2157" spans="1:23">
      <c r="A2157" s="45"/>
      <c r="B2157" s="44"/>
      <c r="C2157" s="44"/>
      <c r="D2157" s="44"/>
      <c r="E2157" s="44"/>
      <c r="F2157" s="38"/>
      <c r="G2157" s="38"/>
      <c r="H2157" s="38"/>
      <c r="I2157" s="59"/>
      <c r="J2157" s="26"/>
      <c r="K2157" s="26"/>
      <c r="L2157" s="45"/>
      <c r="M2157" s="38"/>
      <c r="N2157" s="38"/>
      <c r="O2157" s="88"/>
      <c r="P2157" s="45"/>
      <c r="Q2157" s="72"/>
      <c r="S2157" s="30"/>
      <c r="T2157" s="30"/>
      <c r="V2157" s="77"/>
      <c r="W2157" s="65"/>
    </row>
    <row r="2158" spans="1:23">
      <c r="A2158" s="45"/>
      <c r="B2158" s="44"/>
      <c r="C2158" s="44"/>
      <c r="D2158" s="44"/>
      <c r="E2158" s="44"/>
      <c r="F2158" s="38"/>
      <c r="G2158" s="38"/>
      <c r="H2158" s="38"/>
      <c r="I2158" s="59"/>
      <c r="J2158" s="26"/>
      <c r="K2158" s="26"/>
      <c r="L2158" s="45"/>
      <c r="M2158" s="38"/>
      <c r="N2158" s="38"/>
      <c r="O2158" s="88"/>
      <c r="P2158" s="45"/>
      <c r="Q2158" s="72"/>
      <c r="S2158" s="30"/>
      <c r="T2158" s="30"/>
      <c r="V2158" s="77"/>
      <c r="W2158" s="65"/>
    </row>
    <row r="2159" spans="1:23">
      <c r="A2159" s="45"/>
      <c r="B2159" s="44"/>
      <c r="C2159" s="44"/>
      <c r="D2159" s="44"/>
      <c r="E2159" s="44"/>
      <c r="F2159" s="38"/>
      <c r="G2159" s="38"/>
      <c r="H2159" s="38"/>
      <c r="I2159" s="59"/>
      <c r="J2159" s="26"/>
      <c r="K2159" s="26"/>
      <c r="L2159" s="45"/>
      <c r="M2159" s="38"/>
      <c r="N2159" s="38"/>
      <c r="O2159" s="88"/>
      <c r="P2159" s="45"/>
      <c r="Q2159" s="72"/>
      <c r="S2159" s="30"/>
      <c r="T2159" s="30"/>
      <c r="V2159" s="77"/>
      <c r="W2159" s="65"/>
    </row>
    <row r="2160" spans="1:23">
      <c r="A2160" s="45"/>
      <c r="B2160" s="44"/>
      <c r="C2160" s="44"/>
      <c r="D2160" s="44"/>
      <c r="E2160" s="44"/>
      <c r="F2160" s="38"/>
      <c r="G2160" s="38"/>
      <c r="H2160" s="38"/>
      <c r="I2160" s="59"/>
      <c r="J2160" s="26"/>
      <c r="K2160" s="26"/>
      <c r="L2160" s="45"/>
      <c r="M2160" s="38"/>
      <c r="N2160" s="38"/>
      <c r="O2160" s="88"/>
      <c r="P2160" s="45"/>
      <c r="Q2160" s="72"/>
      <c r="S2160" s="30"/>
      <c r="T2160" s="30"/>
      <c r="V2160" s="77"/>
      <c r="W2160" s="65"/>
    </row>
    <row r="2161" spans="1:23">
      <c r="A2161" s="45"/>
      <c r="B2161" s="44"/>
      <c r="C2161" s="44"/>
      <c r="D2161" s="44"/>
      <c r="E2161" s="44"/>
      <c r="F2161" s="38"/>
      <c r="G2161" s="38"/>
      <c r="H2161" s="38"/>
      <c r="I2161" s="59"/>
      <c r="J2161" s="26"/>
      <c r="K2161" s="26"/>
      <c r="L2161" s="45"/>
      <c r="M2161" s="38"/>
      <c r="N2161" s="38"/>
      <c r="O2161" s="88"/>
      <c r="P2161" s="45"/>
      <c r="Q2161" s="72"/>
      <c r="S2161" s="30"/>
      <c r="T2161" s="30"/>
      <c r="V2161" s="77"/>
      <c r="W2161" s="65"/>
    </row>
    <row r="2162" spans="1:23">
      <c r="A2162" s="45"/>
      <c r="B2162" s="44"/>
      <c r="C2162" s="44"/>
      <c r="D2162" s="44"/>
      <c r="E2162" s="44"/>
      <c r="F2162" s="38"/>
      <c r="G2162" s="38"/>
      <c r="H2162" s="38"/>
      <c r="I2162" s="59"/>
      <c r="J2162" s="26"/>
      <c r="K2162" s="26"/>
      <c r="L2162" s="45"/>
      <c r="M2162" s="38"/>
      <c r="N2162" s="38"/>
      <c r="O2162" s="88"/>
      <c r="P2162" s="45"/>
      <c r="Q2162" s="72"/>
      <c r="S2162" s="30"/>
      <c r="T2162" s="30"/>
      <c r="V2162" s="77"/>
      <c r="W2162" s="65"/>
    </row>
    <row r="2163" spans="1:23">
      <c r="A2163" s="45"/>
      <c r="B2163" s="44"/>
      <c r="C2163" s="44"/>
      <c r="D2163" s="44"/>
      <c r="E2163" s="44"/>
      <c r="F2163" s="38"/>
      <c r="G2163" s="38"/>
      <c r="H2163" s="38"/>
      <c r="I2163" s="59"/>
      <c r="J2163" s="26"/>
      <c r="K2163" s="26"/>
      <c r="L2163" s="45"/>
      <c r="M2163" s="38"/>
      <c r="N2163" s="38"/>
      <c r="O2163" s="88"/>
      <c r="P2163" s="45"/>
      <c r="Q2163" s="72"/>
      <c r="S2163" s="30"/>
      <c r="T2163" s="30"/>
      <c r="V2163" s="77"/>
      <c r="W2163" s="65"/>
    </row>
    <row r="2164" spans="1:23">
      <c r="A2164" s="45"/>
      <c r="B2164" s="44"/>
      <c r="C2164" s="44"/>
      <c r="D2164" s="44"/>
      <c r="E2164" s="44"/>
      <c r="F2164" s="38"/>
      <c r="G2164" s="38"/>
      <c r="H2164" s="38"/>
      <c r="I2164" s="59"/>
      <c r="J2164" s="26"/>
      <c r="K2164" s="26"/>
      <c r="L2164" s="45"/>
      <c r="M2164" s="38"/>
      <c r="N2164" s="38"/>
      <c r="O2164" s="88"/>
      <c r="P2164" s="45"/>
      <c r="Q2164" s="72"/>
      <c r="S2164" s="30"/>
      <c r="T2164" s="30"/>
      <c r="V2164" s="77"/>
      <c r="W2164" s="65"/>
    </row>
    <row r="2165" spans="1:23">
      <c r="A2165" s="45"/>
      <c r="B2165" s="44"/>
      <c r="C2165" s="44"/>
      <c r="D2165" s="44"/>
      <c r="E2165" s="44"/>
      <c r="F2165" s="38"/>
      <c r="G2165" s="38"/>
      <c r="H2165" s="38"/>
      <c r="I2165" s="59"/>
      <c r="J2165" s="26"/>
      <c r="K2165" s="26"/>
      <c r="L2165" s="45"/>
      <c r="M2165" s="38"/>
      <c r="N2165" s="38"/>
      <c r="O2165" s="88"/>
      <c r="P2165" s="45"/>
      <c r="Q2165" s="72"/>
      <c r="S2165" s="30"/>
      <c r="T2165" s="30"/>
      <c r="V2165" s="77"/>
      <c r="W2165" s="65"/>
    </row>
    <row r="2166" spans="1:23">
      <c r="A2166" s="45"/>
      <c r="B2166" s="44"/>
      <c r="C2166" s="44"/>
      <c r="D2166" s="44"/>
      <c r="E2166" s="44"/>
      <c r="F2166" s="38"/>
      <c r="G2166" s="38"/>
      <c r="H2166" s="38"/>
      <c r="I2166" s="59"/>
      <c r="J2166" s="26"/>
      <c r="K2166" s="26"/>
      <c r="L2166" s="45"/>
      <c r="M2166" s="38"/>
      <c r="N2166" s="38"/>
      <c r="O2166" s="88"/>
      <c r="P2166" s="45"/>
      <c r="Q2166" s="72"/>
      <c r="S2166" s="30"/>
      <c r="T2166" s="30"/>
      <c r="V2166" s="77"/>
      <c r="W2166" s="65"/>
    </row>
    <row r="2167" spans="1:23">
      <c r="A2167" s="45"/>
      <c r="B2167" s="44"/>
      <c r="C2167" s="44"/>
      <c r="D2167" s="44"/>
      <c r="E2167" s="44"/>
      <c r="F2167" s="38"/>
      <c r="G2167" s="38"/>
      <c r="H2167" s="38"/>
      <c r="I2167" s="59"/>
      <c r="J2167" s="26"/>
      <c r="K2167" s="26"/>
      <c r="L2167" s="45"/>
      <c r="M2167" s="38"/>
      <c r="N2167" s="38"/>
      <c r="O2167" s="88"/>
      <c r="P2167" s="45"/>
      <c r="Q2167" s="72"/>
      <c r="S2167" s="30"/>
      <c r="T2167" s="30"/>
      <c r="V2167" s="77"/>
      <c r="W2167" s="65"/>
    </row>
    <row r="2168" spans="1:23">
      <c r="A2168" s="45"/>
      <c r="B2168" s="44"/>
      <c r="C2168" s="44"/>
      <c r="D2168" s="44"/>
      <c r="E2168" s="44"/>
      <c r="F2168" s="38"/>
      <c r="G2168" s="38"/>
      <c r="H2168" s="38"/>
      <c r="I2168" s="59"/>
      <c r="J2168" s="26"/>
      <c r="K2168" s="26"/>
      <c r="L2168" s="45"/>
      <c r="M2168" s="38"/>
      <c r="N2168" s="38"/>
      <c r="O2168" s="88"/>
      <c r="P2168" s="45"/>
      <c r="Q2168" s="72"/>
      <c r="S2168" s="30"/>
      <c r="T2168" s="30"/>
      <c r="V2168" s="77"/>
      <c r="W2168" s="65"/>
    </row>
    <row r="2169" spans="1:23">
      <c r="A2169" s="45"/>
      <c r="B2169" s="44"/>
      <c r="C2169" s="44"/>
      <c r="D2169" s="44"/>
      <c r="E2169" s="44"/>
      <c r="F2169" s="38"/>
      <c r="G2169" s="38"/>
      <c r="H2169" s="38"/>
      <c r="I2169" s="59"/>
      <c r="J2169" s="26"/>
      <c r="K2169" s="26"/>
      <c r="L2169" s="45"/>
      <c r="M2169" s="38"/>
      <c r="N2169" s="38"/>
      <c r="O2169" s="88"/>
      <c r="P2169" s="45"/>
      <c r="Q2169" s="72"/>
      <c r="S2169" s="30"/>
      <c r="T2169" s="30"/>
      <c r="V2169" s="77"/>
      <c r="W2169" s="65"/>
    </row>
    <row r="2170" spans="1:23">
      <c r="A2170" s="45"/>
      <c r="B2170" s="44"/>
      <c r="C2170" s="44"/>
      <c r="D2170" s="44"/>
      <c r="E2170" s="44"/>
      <c r="F2170" s="38"/>
      <c r="G2170" s="38"/>
      <c r="H2170" s="38"/>
      <c r="I2170" s="59"/>
      <c r="J2170" s="26"/>
      <c r="K2170" s="26"/>
      <c r="L2170" s="45"/>
      <c r="M2170" s="38"/>
      <c r="N2170" s="38"/>
      <c r="O2170" s="88"/>
      <c r="P2170" s="45"/>
      <c r="Q2170" s="72"/>
      <c r="S2170" s="30"/>
      <c r="T2170" s="30"/>
      <c r="V2170" s="77"/>
      <c r="W2170" s="65"/>
    </row>
    <row r="2171" spans="1:23">
      <c r="A2171" s="45"/>
      <c r="B2171" s="44"/>
      <c r="C2171" s="44"/>
      <c r="D2171" s="44"/>
      <c r="E2171" s="44"/>
      <c r="F2171" s="38"/>
      <c r="G2171" s="38"/>
      <c r="H2171" s="38"/>
      <c r="I2171" s="59"/>
      <c r="J2171" s="26"/>
      <c r="K2171" s="26"/>
      <c r="L2171" s="45"/>
      <c r="M2171" s="38"/>
      <c r="N2171" s="38"/>
      <c r="O2171" s="88"/>
      <c r="P2171" s="45"/>
      <c r="Q2171" s="72"/>
      <c r="S2171" s="30"/>
      <c r="T2171" s="30"/>
      <c r="V2171" s="77"/>
      <c r="W2171" s="65"/>
    </row>
    <row r="2172" spans="1:23">
      <c r="A2172" s="45"/>
      <c r="B2172" s="44"/>
      <c r="C2172" s="44"/>
      <c r="D2172" s="44"/>
      <c r="E2172" s="44"/>
      <c r="F2172" s="38"/>
      <c r="G2172" s="38"/>
      <c r="H2172" s="38"/>
      <c r="I2172" s="59"/>
      <c r="J2172" s="26"/>
      <c r="K2172" s="26"/>
      <c r="L2172" s="45"/>
      <c r="M2172" s="38"/>
      <c r="N2172" s="38"/>
      <c r="O2172" s="88"/>
      <c r="P2172" s="45"/>
      <c r="Q2172" s="72"/>
      <c r="S2172" s="30"/>
      <c r="T2172" s="30"/>
      <c r="V2172" s="77"/>
      <c r="W2172" s="65"/>
    </row>
    <row r="2173" spans="1:23">
      <c r="A2173" s="45"/>
      <c r="B2173" s="44"/>
      <c r="C2173" s="44"/>
      <c r="D2173" s="44"/>
      <c r="E2173" s="44"/>
      <c r="F2173" s="38"/>
      <c r="G2173" s="38"/>
      <c r="H2173" s="38"/>
      <c r="I2173" s="59"/>
      <c r="J2173" s="26"/>
      <c r="K2173" s="26"/>
      <c r="L2173" s="45"/>
      <c r="M2173" s="38"/>
      <c r="N2173" s="38"/>
      <c r="O2173" s="88"/>
      <c r="P2173" s="45"/>
      <c r="Q2173" s="72"/>
      <c r="S2173" s="30"/>
      <c r="T2173" s="30"/>
      <c r="V2173" s="77"/>
      <c r="W2173" s="65"/>
    </row>
    <row r="2174" spans="1:23">
      <c r="A2174" s="45"/>
      <c r="B2174" s="44"/>
      <c r="C2174" s="44"/>
      <c r="D2174" s="44"/>
      <c r="E2174" s="44"/>
      <c r="F2174" s="38"/>
      <c r="G2174" s="38"/>
      <c r="H2174" s="38"/>
      <c r="I2174" s="59"/>
      <c r="J2174" s="26"/>
      <c r="K2174" s="26"/>
      <c r="L2174" s="45"/>
      <c r="M2174" s="38"/>
      <c r="N2174" s="38"/>
      <c r="O2174" s="88"/>
      <c r="P2174" s="45"/>
      <c r="Q2174" s="72"/>
      <c r="S2174" s="30"/>
      <c r="T2174" s="30"/>
      <c r="V2174" s="77"/>
      <c r="W2174" s="65"/>
    </row>
    <row r="2175" spans="1:23">
      <c r="A2175" s="45"/>
      <c r="B2175" s="44"/>
      <c r="C2175" s="44"/>
      <c r="D2175" s="44"/>
      <c r="E2175" s="44"/>
      <c r="F2175" s="38"/>
      <c r="G2175" s="38"/>
      <c r="H2175" s="38"/>
      <c r="I2175" s="59"/>
      <c r="J2175" s="26"/>
      <c r="K2175" s="26"/>
      <c r="L2175" s="45"/>
      <c r="M2175" s="38"/>
      <c r="N2175" s="38"/>
      <c r="O2175" s="88"/>
      <c r="P2175" s="45"/>
      <c r="Q2175" s="72"/>
      <c r="S2175" s="30"/>
      <c r="T2175" s="30"/>
      <c r="V2175" s="77"/>
      <c r="W2175" s="65"/>
    </row>
    <row r="2176" spans="1:23">
      <c r="A2176" s="45"/>
      <c r="B2176" s="44"/>
      <c r="C2176" s="44"/>
      <c r="D2176" s="44"/>
      <c r="E2176" s="44"/>
      <c r="F2176" s="38"/>
      <c r="G2176" s="38"/>
      <c r="H2176" s="38"/>
      <c r="I2176" s="59"/>
      <c r="J2176" s="26"/>
      <c r="K2176" s="26"/>
      <c r="L2176" s="45"/>
      <c r="M2176" s="38"/>
      <c r="N2176" s="38"/>
      <c r="O2176" s="88"/>
      <c r="P2176" s="45"/>
      <c r="Q2176" s="72"/>
      <c r="S2176" s="30"/>
      <c r="T2176" s="30"/>
      <c r="V2176" s="77"/>
      <c r="W2176" s="65"/>
    </row>
    <row r="2177" spans="1:23">
      <c r="A2177" s="45"/>
      <c r="B2177" s="44"/>
      <c r="C2177" s="44"/>
      <c r="D2177" s="44"/>
      <c r="E2177" s="44"/>
      <c r="F2177" s="38"/>
      <c r="G2177" s="38"/>
      <c r="H2177" s="38"/>
      <c r="I2177" s="59"/>
      <c r="J2177" s="26"/>
      <c r="K2177" s="26"/>
      <c r="L2177" s="45"/>
      <c r="M2177" s="38"/>
      <c r="N2177" s="38"/>
      <c r="O2177" s="88"/>
      <c r="P2177" s="45"/>
      <c r="Q2177" s="72"/>
      <c r="S2177" s="30"/>
      <c r="T2177" s="30"/>
      <c r="V2177" s="77"/>
      <c r="W2177" s="65"/>
    </row>
    <row r="2178" spans="1:23">
      <c r="A2178" s="45"/>
      <c r="B2178" s="44"/>
      <c r="C2178" s="44"/>
      <c r="D2178" s="44"/>
      <c r="E2178" s="44"/>
      <c r="F2178" s="38"/>
      <c r="G2178" s="38"/>
      <c r="H2178" s="38"/>
      <c r="I2178" s="59"/>
      <c r="J2178" s="26"/>
      <c r="K2178" s="26"/>
      <c r="L2178" s="45"/>
      <c r="M2178" s="38"/>
      <c r="N2178" s="38"/>
      <c r="O2178" s="88"/>
      <c r="P2178" s="45"/>
      <c r="Q2178" s="72"/>
      <c r="S2178" s="30"/>
      <c r="T2178" s="30"/>
      <c r="V2178" s="77"/>
      <c r="W2178" s="65"/>
    </row>
    <row r="2179" spans="1:23">
      <c r="A2179" s="45"/>
      <c r="B2179" s="44"/>
      <c r="C2179" s="44"/>
      <c r="D2179" s="44"/>
      <c r="E2179" s="44"/>
      <c r="F2179" s="38"/>
      <c r="G2179" s="38"/>
      <c r="H2179" s="38"/>
      <c r="I2179" s="59"/>
      <c r="J2179" s="26"/>
      <c r="K2179" s="26"/>
      <c r="L2179" s="45"/>
      <c r="M2179" s="38"/>
      <c r="N2179" s="38"/>
      <c r="O2179" s="88"/>
      <c r="P2179" s="45"/>
      <c r="Q2179" s="72"/>
      <c r="S2179" s="30"/>
      <c r="T2179" s="30"/>
      <c r="V2179" s="77"/>
      <c r="W2179" s="65"/>
    </row>
    <row r="2180" spans="1:23">
      <c r="A2180" s="45"/>
      <c r="B2180" s="44"/>
      <c r="C2180" s="44"/>
      <c r="D2180" s="44"/>
      <c r="E2180" s="44"/>
      <c r="F2180" s="38"/>
      <c r="G2180" s="38"/>
      <c r="H2180" s="38"/>
      <c r="I2180" s="59"/>
      <c r="J2180" s="26"/>
      <c r="K2180" s="26"/>
      <c r="L2180" s="45"/>
      <c r="M2180" s="38"/>
      <c r="N2180" s="38"/>
      <c r="O2180" s="88"/>
      <c r="P2180" s="45"/>
      <c r="Q2180" s="72"/>
      <c r="S2180" s="30"/>
      <c r="T2180" s="30"/>
      <c r="V2180" s="77"/>
      <c r="W2180" s="65"/>
    </row>
    <row r="2181" spans="1:23">
      <c r="A2181" s="45"/>
      <c r="B2181" s="44"/>
      <c r="C2181" s="44"/>
      <c r="D2181" s="44"/>
      <c r="E2181" s="44"/>
      <c r="F2181" s="38"/>
      <c r="G2181" s="38"/>
      <c r="H2181" s="38"/>
      <c r="I2181" s="59"/>
      <c r="J2181" s="26"/>
      <c r="K2181" s="26"/>
      <c r="L2181" s="45"/>
      <c r="M2181" s="38"/>
      <c r="N2181" s="38"/>
      <c r="O2181" s="88"/>
      <c r="P2181" s="45"/>
      <c r="Q2181" s="72"/>
      <c r="S2181" s="30"/>
      <c r="T2181" s="30"/>
      <c r="V2181" s="77"/>
      <c r="W2181" s="65"/>
    </row>
    <row r="2182" spans="1:23">
      <c r="A2182" s="45"/>
      <c r="B2182" s="44"/>
      <c r="C2182" s="44"/>
      <c r="D2182" s="44"/>
      <c r="E2182" s="44"/>
      <c r="F2182" s="38"/>
      <c r="G2182" s="38"/>
      <c r="H2182" s="38"/>
      <c r="I2182" s="59"/>
      <c r="J2182" s="26"/>
      <c r="K2182" s="26"/>
      <c r="L2182" s="45"/>
      <c r="M2182" s="38"/>
      <c r="N2182" s="38"/>
      <c r="O2182" s="88"/>
      <c r="P2182" s="45"/>
      <c r="Q2182" s="72"/>
      <c r="S2182" s="30"/>
      <c r="T2182" s="30"/>
      <c r="V2182" s="77"/>
      <c r="W2182" s="65"/>
    </row>
    <row r="2183" spans="1:23">
      <c r="A2183" s="45"/>
      <c r="B2183" s="44"/>
      <c r="C2183" s="44"/>
      <c r="D2183" s="44"/>
      <c r="E2183" s="44"/>
      <c r="F2183" s="38"/>
      <c r="G2183" s="38"/>
      <c r="H2183" s="38"/>
      <c r="I2183" s="59"/>
      <c r="J2183" s="26"/>
      <c r="K2183" s="26"/>
      <c r="L2183" s="45"/>
      <c r="M2183" s="38"/>
      <c r="N2183" s="38"/>
      <c r="O2183" s="88"/>
      <c r="P2183" s="45"/>
      <c r="Q2183" s="72"/>
      <c r="S2183" s="30"/>
      <c r="T2183" s="30"/>
      <c r="V2183" s="77"/>
      <c r="W2183" s="65"/>
    </row>
    <row r="2184" spans="1:23">
      <c r="A2184" s="45"/>
      <c r="B2184" s="44"/>
      <c r="C2184" s="44"/>
      <c r="D2184" s="44"/>
      <c r="E2184" s="44"/>
      <c r="F2184" s="38"/>
      <c r="G2184" s="38"/>
      <c r="H2184" s="38"/>
      <c r="I2184" s="59"/>
      <c r="J2184" s="26"/>
      <c r="K2184" s="26"/>
      <c r="L2184" s="45"/>
      <c r="M2184" s="38"/>
      <c r="N2184" s="38"/>
      <c r="O2184" s="88"/>
      <c r="P2184" s="45"/>
      <c r="Q2184" s="72"/>
      <c r="S2184" s="30"/>
      <c r="T2184" s="30"/>
      <c r="V2184" s="77"/>
      <c r="W2184" s="65"/>
    </row>
    <row r="2185" spans="1:23">
      <c r="A2185" s="45"/>
      <c r="B2185" s="44"/>
      <c r="C2185" s="44"/>
      <c r="D2185" s="44"/>
      <c r="E2185" s="44"/>
      <c r="F2185" s="38"/>
      <c r="G2185" s="38"/>
      <c r="H2185" s="38"/>
      <c r="I2185" s="59"/>
      <c r="J2185" s="26"/>
      <c r="K2185" s="26"/>
      <c r="L2185" s="45"/>
      <c r="M2185" s="38"/>
      <c r="N2185" s="38"/>
      <c r="O2185" s="88"/>
      <c r="P2185" s="45"/>
      <c r="Q2185" s="72"/>
      <c r="S2185" s="30"/>
      <c r="T2185" s="30"/>
      <c r="V2185" s="77"/>
      <c r="W2185" s="65"/>
    </row>
    <row r="2186" spans="1:23">
      <c r="A2186" s="45"/>
      <c r="B2186" s="44"/>
      <c r="C2186" s="44"/>
      <c r="D2186" s="44"/>
      <c r="E2186" s="44"/>
      <c r="F2186" s="38"/>
      <c r="G2186" s="38"/>
      <c r="H2186" s="38"/>
      <c r="I2186" s="59"/>
      <c r="J2186" s="26"/>
      <c r="K2186" s="26"/>
      <c r="L2186" s="45"/>
      <c r="M2186" s="38"/>
      <c r="N2186" s="38"/>
      <c r="O2186" s="88"/>
      <c r="P2186" s="45"/>
      <c r="Q2186" s="72"/>
      <c r="S2186" s="30"/>
      <c r="T2186" s="30"/>
      <c r="V2186" s="77"/>
      <c r="W2186" s="65"/>
    </row>
    <row r="2187" spans="1:23">
      <c r="A2187" s="45"/>
      <c r="B2187" s="44"/>
      <c r="C2187" s="44"/>
      <c r="D2187" s="44"/>
      <c r="E2187" s="44"/>
      <c r="F2187" s="38"/>
      <c r="G2187" s="38"/>
      <c r="H2187" s="38"/>
      <c r="I2187" s="59"/>
      <c r="J2187" s="26"/>
      <c r="K2187" s="26"/>
      <c r="L2187" s="45"/>
      <c r="M2187" s="38"/>
      <c r="N2187" s="38"/>
      <c r="O2187" s="88"/>
      <c r="P2187" s="45"/>
      <c r="Q2187" s="72"/>
      <c r="S2187" s="30"/>
      <c r="T2187" s="30"/>
      <c r="V2187" s="77"/>
      <c r="W2187" s="65"/>
    </row>
    <row r="2188" spans="1:23">
      <c r="A2188" s="45"/>
      <c r="B2188" s="44"/>
      <c r="C2188" s="44"/>
      <c r="D2188" s="44"/>
      <c r="E2188" s="44"/>
      <c r="F2188" s="38"/>
      <c r="G2188" s="38"/>
      <c r="H2188" s="38"/>
      <c r="I2188" s="59"/>
      <c r="J2188" s="26"/>
      <c r="K2188" s="26"/>
      <c r="L2188" s="45"/>
      <c r="M2188" s="38"/>
      <c r="N2188" s="38"/>
      <c r="O2188" s="88"/>
      <c r="P2188" s="45"/>
      <c r="Q2188" s="72"/>
      <c r="S2188" s="30"/>
      <c r="T2188" s="30"/>
      <c r="V2188" s="77"/>
      <c r="W2188" s="65"/>
    </row>
    <row r="2189" spans="1:23">
      <c r="A2189" s="45"/>
      <c r="B2189" s="44"/>
      <c r="C2189" s="44"/>
      <c r="D2189" s="44"/>
      <c r="E2189" s="44"/>
      <c r="F2189" s="38"/>
      <c r="G2189" s="38"/>
      <c r="H2189" s="38"/>
      <c r="I2189" s="59"/>
      <c r="J2189" s="26"/>
      <c r="K2189" s="26"/>
      <c r="L2189" s="45"/>
      <c r="M2189" s="38"/>
      <c r="N2189" s="38"/>
      <c r="O2189" s="88"/>
      <c r="P2189" s="45"/>
      <c r="Q2189" s="72"/>
      <c r="S2189" s="30"/>
      <c r="T2189" s="30"/>
      <c r="V2189" s="77"/>
      <c r="W2189" s="65"/>
    </row>
    <row r="2190" spans="1:23">
      <c r="A2190" s="45"/>
      <c r="B2190" s="44"/>
      <c r="C2190" s="44"/>
      <c r="D2190" s="44"/>
      <c r="E2190" s="44"/>
      <c r="F2190" s="38"/>
      <c r="G2190" s="38"/>
      <c r="H2190" s="38"/>
      <c r="I2190" s="59"/>
      <c r="J2190" s="26"/>
      <c r="K2190" s="26"/>
      <c r="L2190" s="45"/>
      <c r="M2190" s="38"/>
      <c r="N2190" s="38"/>
      <c r="O2190" s="88"/>
      <c r="P2190" s="45"/>
      <c r="Q2190" s="72"/>
      <c r="S2190" s="30"/>
      <c r="T2190" s="30"/>
      <c r="V2190" s="77"/>
      <c r="W2190" s="65"/>
    </row>
    <row r="2191" spans="1:23">
      <c r="A2191" s="45"/>
      <c r="B2191" s="44"/>
      <c r="C2191" s="44"/>
      <c r="D2191" s="44"/>
      <c r="E2191" s="44"/>
      <c r="F2191" s="38"/>
      <c r="G2191" s="38"/>
      <c r="H2191" s="38"/>
      <c r="I2191" s="59"/>
      <c r="J2191" s="26"/>
      <c r="K2191" s="26"/>
      <c r="L2191" s="45"/>
      <c r="M2191" s="38"/>
      <c r="N2191" s="38"/>
      <c r="O2191" s="88"/>
      <c r="P2191" s="45"/>
      <c r="Q2191" s="72"/>
      <c r="S2191" s="30"/>
      <c r="T2191" s="30"/>
      <c r="V2191" s="77"/>
      <c r="W2191" s="65"/>
    </row>
    <row r="2192" spans="1:23">
      <c r="A2192" s="45"/>
      <c r="B2192" s="44"/>
      <c r="C2192" s="44"/>
      <c r="D2192" s="44"/>
      <c r="E2192" s="44"/>
      <c r="F2192" s="38"/>
      <c r="G2192" s="38"/>
      <c r="H2192" s="38"/>
      <c r="I2192" s="59"/>
      <c r="J2192" s="26"/>
      <c r="K2192" s="26"/>
      <c r="L2192" s="45"/>
      <c r="M2192" s="38"/>
      <c r="N2192" s="38"/>
      <c r="O2192" s="88"/>
      <c r="P2192" s="45"/>
      <c r="Q2192" s="72"/>
      <c r="S2192" s="30"/>
      <c r="T2192" s="30"/>
      <c r="V2192" s="77"/>
      <c r="W2192" s="65"/>
    </row>
    <row r="2193" spans="1:23">
      <c r="A2193" s="45"/>
      <c r="B2193" s="44"/>
      <c r="C2193" s="44"/>
      <c r="D2193" s="44"/>
      <c r="E2193" s="44"/>
      <c r="F2193" s="38"/>
      <c r="G2193" s="38"/>
      <c r="H2193" s="38"/>
      <c r="I2193" s="59"/>
      <c r="J2193" s="26"/>
      <c r="K2193" s="26"/>
      <c r="L2193" s="45"/>
      <c r="M2193" s="38"/>
      <c r="N2193" s="38"/>
      <c r="O2193" s="88"/>
      <c r="P2193" s="45"/>
      <c r="Q2193" s="72"/>
      <c r="S2193" s="30"/>
      <c r="T2193" s="30"/>
      <c r="V2193" s="77"/>
      <c r="W2193" s="65"/>
    </row>
    <row r="2194" spans="1:23">
      <c r="A2194" s="45"/>
      <c r="B2194" s="44"/>
      <c r="C2194" s="44"/>
      <c r="D2194" s="44"/>
      <c r="E2194" s="44"/>
      <c r="F2194" s="38"/>
      <c r="G2194" s="38"/>
      <c r="H2194" s="38"/>
      <c r="I2194" s="59"/>
      <c r="J2194" s="26"/>
      <c r="K2194" s="26"/>
      <c r="L2194" s="45"/>
      <c r="M2194" s="38"/>
      <c r="N2194" s="38"/>
      <c r="O2194" s="88"/>
      <c r="P2194" s="45"/>
      <c r="Q2194" s="72"/>
      <c r="S2194" s="30"/>
      <c r="T2194" s="30"/>
      <c r="V2194" s="77"/>
      <c r="W2194" s="65"/>
    </row>
    <row r="2195" spans="1:23">
      <c r="A2195" s="45"/>
      <c r="B2195" s="44"/>
      <c r="C2195" s="44"/>
      <c r="D2195" s="44"/>
      <c r="E2195" s="44"/>
      <c r="F2195" s="38"/>
      <c r="G2195" s="38"/>
      <c r="H2195" s="38"/>
      <c r="I2195" s="59"/>
      <c r="J2195" s="26"/>
      <c r="K2195" s="26"/>
      <c r="L2195" s="45"/>
      <c r="M2195" s="38"/>
      <c r="N2195" s="38"/>
      <c r="O2195" s="88"/>
      <c r="P2195" s="45"/>
      <c r="Q2195" s="72"/>
      <c r="S2195" s="30"/>
      <c r="T2195" s="30"/>
      <c r="V2195" s="77"/>
      <c r="W2195" s="65"/>
    </row>
    <row r="2196" spans="1:23">
      <c r="A2196" s="45"/>
      <c r="B2196" s="44"/>
      <c r="C2196" s="44"/>
      <c r="D2196" s="44"/>
      <c r="E2196" s="44"/>
      <c r="F2196" s="38"/>
      <c r="G2196" s="38"/>
      <c r="H2196" s="38"/>
      <c r="I2196" s="59"/>
      <c r="J2196" s="26"/>
      <c r="K2196" s="26"/>
      <c r="L2196" s="45"/>
      <c r="M2196" s="38"/>
      <c r="N2196" s="38"/>
      <c r="O2196" s="88"/>
      <c r="P2196" s="45"/>
      <c r="Q2196" s="72"/>
      <c r="S2196" s="30"/>
      <c r="T2196" s="30"/>
      <c r="V2196" s="77"/>
      <c r="W2196" s="65"/>
    </row>
    <row r="2197" spans="1:23">
      <c r="A2197" s="45"/>
      <c r="B2197" s="44"/>
      <c r="C2197" s="44"/>
      <c r="D2197" s="44"/>
      <c r="E2197" s="44"/>
      <c r="F2197" s="38"/>
      <c r="G2197" s="38"/>
      <c r="H2197" s="38"/>
      <c r="I2197" s="59"/>
      <c r="J2197" s="26"/>
      <c r="K2197" s="26"/>
      <c r="L2197" s="45"/>
      <c r="M2197" s="38"/>
      <c r="N2197" s="38"/>
      <c r="O2197" s="88"/>
      <c r="P2197" s="45"/>
      <c r="Q2197" s="72"/>
      <c r="S2197" s="30"/>
      <c r="T2197" s="30"/>
      <c r="V2197" s="77"/>
      <c r="W2197" s="65"/>
    </row>
    <row r="2198" spans="1:23">
      <c r="A2198" s="45"/>
      <c r="B2198" s="44"/>
      <c r="C2198" s="44"/>
      <c r="D2198" s="44"/>
      <c r="E2198" s="44"/>
      <c r="F2198" s="38"/>
      <c r="G2198" s="38"/>
      <c r="H2198" s="38"/>
      <c r="I2198" s="59"/>
      <c r="J2198" s="26"/>
      <c r="K2198" s="26"/>
      <c r="L2198" s="45"/>
      <c r="M2198" s="38"/>
      <c r="N2198" s="38"/>
      <c r="O2198" s="88"/>
      <c r="P2198" s="45"/>
      <c r="Q2198" s="72"/>
      <c r="S2198" s="30"/>
      <c r="T2198" s="30"/>
      <c r="V2198" s="77"/>
      <c r="W2198" s="65"/>
    </row>
    <row r="2199" spans="1:23">
      <c r="A2199" s="45"/>
      <c r="B2199" s="44"/>
      <c r="C2199" s="44"/>
      <c r="D2199" s="44"/>
      <c r="E2199" s="44"/>
      <c r="F2199" s="38"/>
      <c r="G2199" s="38"/>
      <c r="H2199" s="38"/>
      <c r="I2199" s="59"/>
      <c r="J2199" s="26"/>
      <c r="K2199" s="26"/>
      <c r="L2199" s="45"/>
      <c r="M2199" s="38"/>
      <c r="N2199" s="38"/>
      <c r="O2199" s="88"/>
      <c r="P2199" s="45"/>
      <c r="Q2199" s="72"/>
      <c r="S2199" s="30"/>
      <c r="T2199" s="30"/>
      <c r="V2199" s="77"/>
      <c r="W2199" s="65"/>
    </row>
    <row r="2200" spans="1:23">
      <c r="A2200" s="45"/>
      <c r="B2200" s="44"/>
      <c r="C2200" s="44"/>
      <c r="D2200" s="44"/>
      <c r="E2200" s="44"/>
      <c r="F2200" s="38"/>
      <c r="G2200" s="38"/>
      <c r="H2200" s="38"/>
      <c r="I2200" s="59"/>
      <c r="J2200" s="26"/>
      <c r="K2200" s="26"/>
      <c r="L2200" s="45"/>
      <c r="M2200" s="38"/>
      <c r="N2200" s="38"/>
      <c r="O2200" s="88"/>
      <c r="P2200" s="45"/>
      <c r="Q2200" s="72"/>
      <c r="S2200" s="30"/>
      <c r="T2200" s="30"/>
      <c r="V2200" s="77"/>
      <c r="W2200" s="65"/>
    </row>
    <row r="2201" spans="1:23">
      <c r="A2201" s="45"/>
      <c r="B2201" s="44"/>
      <c r="C2201" s="44"/>
      <c r="D2201" s="44"/>
      <c r="E2201" s="44"/>
      <c r="F2201" s="38"/>
      <c r="G2201" s="38"/>
      <c r="H2201" s="38"/>
      <c r="I2201" s="59"/>
      <c r="J2201" s="26"/>
      <c r="K2201" s="26"/>
      <c r="L2201" s="45"/>
      <c r="M2201" s="38"/>
      <c r="N2201" s="38"/>
      <c r="O2201" s="88"/>
      <c r="P2201" s="45"/>
      <c r="Q2201" s="72"/>
      <c r="S2201" s="30"/>
      <c r="T2201" s="30"/>
      <c r="V2201" s="77"/>
      <c r="W2201" s="65"/>
    </row>
    <row r="2202" spans="1:23">
      <c r="A2202" s="45"/>
      <c r="B2202" s="44"/>
      <c r="C2202" s="44"/>
      <c r="D2202" s="44"/>
      <c r="E2202" s="44"/>
      <c r="F2202" s="38"/>
      <c r="G2202" s="38"/>
      <c r="H2202" s="38"/>
      <c r="I2202" s="59"/>
      <c r="J2202" s="26"/>
      <c r="K2202" s="26"/>
      <c r="L2202" s="45"/>
      <c r="M2202" s="38"/>
      <c r="N2202" s="38"/>
      <c r="O2202" s="88"/>
      <c r="P2202" s="45"/>
      <c r="Q2202" s="72"/>
      <c r="S2202" s="30"/>
      <c r="T2202" s="30"/>
      <c r="V2202" s="77"/>
      <c r="W2202" s="65"/>
    </row>
    <row r="2203" spans="1:23">
      <c r="A2203" s="45"/>
      <c r="B2203" s="44"/>
      <c r="C2203" s="44"/>
      <c r="D2203" s="44"/>
      <c r="E2203" s="44"/>
      <c r="F2203" s="38"/>
      <c r="G2203" s="38"/>
      <c r="H2203" s="38"/>
      <c r="I2203" s="59"/>
      <c r="J2203" s="26"/>
      <c r="K2203" s="26"/>
      <c r="L2203" s="45"/>
      <c r="M2203" s="38"/>
      <c r="N2203" s="38"/>
      <c r="O2203" s="88"/>
      <c r="P2203" s="45"/>
      <c r="Q2203" s="72"/>
      <c r="S2203" s="30"/>
      <c r="T2203" s="30"/>
      <c r="V2203" s="77"/>
      <c r="W2203" s="65"/>
    </row>
    <row r="2204" spans="1:23">
      <c r="A2204" s="45"/>
      <c r="B2204" s="44"/>
      <c r="C2204" s="44"/>
      <c r="D2204" s="44"/>
      <c r="E2204" s="44"/>
      <c r="F2204" s="38"/>
      <c r="G2204" s="38"/>
      <c r="H2204" s="38"/>
      <c r="I2204" s="59"/>
      <c r="J2204" s="26"/>
      <c r="K2204" s="26"/>
      <c r="L2204" s="45"/>
      <c r="M2204" s="38"/>
      <c r="N2204" s="38"/>
      <c r="O2204" s="88"/>
      <c r="P2204" s="45"/>
      <c r="Q2204" s="72"/>
      <c r="S2204" s="30"/>
      <c r="T2204" s="30"/>
      <c r="V2204" s="77"/>
      <c r="W2204" s="65"/>
    </row>
    <row r="2205" spans="1:23">
      <c r="A2205" s="45"/>
      <c r="B2205" s="44"/>
      <c r="C2205" s="44"/>
      <c r="D2205" s="44"/>
      <c r="E2205" s="44"/>
      <c r="F2205" s="38"/>
      <c r="G2205" s="38"/>
      <c r="H2205" s="38"/>
      <c r="I2205" s="59"/>
      <c r="J2205" s="26"/>
      <c r="K2205" s="26"/>
      <c r="L2205" s="45"/>
      <c r="M2205" s="38"/>
      <c r="N2205" s="38"/>
      <c r="O2205" s="88"/>
      <c r="P2205" s="45"/>
      <c r="Q2205" s="72"/>
      <c r="S2205" s="30"/>
      <c r="T2205" s="30"/>
      <c r="V2205" s="77"/>
      <c r="W2205" s="65"/>
    </row>
    <row r="2206" spans="1:23">
      <c r="A2206" s="45"/>
      <c r="B2206" s="44"/>
      <c r="C2206" s="44"/>
      <c r="D2206" s="44"/>
      <c r="E2206" s="44"/>
      <c r="F2206" s="38"/>
      <c r="G2206" s="38"/>
      <c r="H2206" s="38"/>
      <c r="I2206" s="59"/>
      <c r="J2206" s="26"/>
      <c r="K2206" s="26"/>
      <c r="L2206" s="45"/>
      <c r="M2206" s="38"/>
      <c r="N2206" s="38"/>
      <c r="O2206" s="88"/>
      <c r="P2206" s="45"/>
      <c r="Q2206" s="72"/>
      <c r="S2206" s="30"/>
      <c r="T2206" s="30"/>
      <c r="V2206" s="77"/>
      <c r="W2206" s="65"/>
    </row>
    <row r="2207" spans="1:23">
      <c r="A2207" s="45"/>
      <c r="B2207" s="44"/>
      <c r="C2207" s="44"/>
      <c r="D2207" s="44"/>
      <c r="E2207" s="44"/>
      <c r="F2207" s="38"/>
      <c r="G2207" s="38"/>
      <c r="H2207" s="38"/>
      <c r="I2207" s="59"/>
      <c r="J2207" s="26"/>
      <c r="K2207" s="26"/>
      <c r="L2207" s="45"/>
      <c r="M2207" s="38"/>
      <c r="N2207" s="38"/>
      <c r="O2207" s="88"/>
      <c r="P2207" s="45"/>
      <c r="Q2207" s="72"/>
      <c r="S2207" s="30"/>
      <c r="T2207" s="30"/>
      <c r="V2207" s="77"/>
      <c r="W2207" s="65"/>
    </row>
    <row r="2208" spans="1:23">
      <c r="A2208" s="45"/>
      <c r="B2208" s="44"/>
      <c r="C2208" s="44"/>
      <c r="D2208" s="44"/>
      <c r="E2208" s="44"/>
      <c r="F2208" s="38"/>
      <c r="G2208" s="38"/>
      <c r="H2208" s="38"/>
      <c r="I2208" s="59"/>
      <c r="J2208" s="26"/>
      <c r="K2208" s="26"/>
      <c r="L2208" s="45"/>
      <c r="M2208" s="38"/>
      <c r="N2208" s="38"/>
      <c r="O2208" s="88"/>
      <c r="P2208" s="45"/>
      <c r="Q2208" s="72"/>
      <c r="S2208" s="30"/>
      <c r="T2208" s="30"/>
      <c r="V2208" s="77"/>
      <c r="W2208" s="65"/>
    </row>
    <row r="2209" spans="1:23">
      <c r="A2209" s="45"/>
      <c r="B2209" s="44"/>
      <c r="C2209" s="44"/>
      <c r="D2209" s="44"/>
      <c r="E2209" s="44"/>
      <c r="F2209" s="38"/>
      <c r="G2209" s="38"/>
      <c r="H2209" s="38"/>
      <c r="I2209" s="59"/>
      <c r="J2209" s="26"/>
      <c r="K2209" s="26"/>
      <c r="L2209" s="45"/>
      <c r="M2209" s="38"/>
      <c r="N2209" s="38"/>
      <c r="O2209" s="88"/>
      <c r="P2209" s="45"/>
      <c r="Q2209" s="72"/>
      <c r="S2209" s="30"/>
      <c r="T2209" s="30"/>
      <c r="V2209" s="77"/>
      <c r="W2209" s="65"/>
    </row>
    <row r="2210" spans="1:23">
      <c r="A2210" s="45"/>
      <c r="B2210" s="44"/>
      <c r="C2210" s="44"/>
      <c r="D2210" s="44"/>
      <c r="E2210" s="44"/>
      <c r="F2210" s="38"/>
      <c r="G2210" s="38"/>
      <c r="H2210" s="38"/>
      <c r="I2210" s="59"/>
      <c r="J2210" s="26"/>
      <c r="K2210" s="26"/>
      <c r="L2210" s="45"/>
      <c r="M2210" s="38"/>
      <c r="N2210" s="38"/>
      <c r="O2210" s="88"/>
      <c r="P2210" s="45"/>
      <c r="Q2210" s="72"/>
      <c r="S2210" s="30"/>
      <c r="T2210" s="30"/>
      <c r="V2210" s="77"/>
      <c r="W2210" s="65"/>
    </row>
    <row r="2211" spans="1:23">
      <c r="A2211" s="45"/>
      <c r="B2211" s="44"/>
      <c r="C2211" s="44"/>
      <c r="D2211" s="44"/>
      <c r="E2211" s="44"/>
      <c r="F2211" s="38"/>
      <c r="G2211" s="38"/>
      <c r="H2211" s="38"/>
      <c r="I2211" s="59"/>
      <c r="J2211" s="26"/>
      <c r="K2211" s="26"/>
      <c r="L2211" s="45"/>
      <c r="M2211" s="38"/>
      <c r="N2211" s="38"/>
      <c r="O2211" s="88"/>
      <c r="P2211" s="45"/>
      <c r="Q2211" s="72"/>
      <c r="S2211" s="30"/>
      <c r="T2211" s="30"/>
      <c r="V2211" s="77"/>
      <c r="W2211" s="65"/>
    </row>
    <row r="2212" spans="1:23">
      <c r="A2212" s="45"/>
      <c r="B2212" s="44"/>
      <c r="C2212" s="44"/>
      <c r="D2212" s="44"/>
      <c r="E2212" s="44"/>
      <c r="F2212" s="38"/>
      <c r="G2212" s="38"/>
      <c r="H2212" s="38"/>
      <c r="I2212" s="59"/>
      <c r="J2212" s="26"/>
      <c r="K2212" s="26"/>
      <c r="L2212" s="45"/>
      <c r="M2212" s="38"/>
      <c r="N2212" s="38"/>
      <c r="O2212" s="88"/>
      <c r="P2212" s="45"/>
      <c r="Q2212" s="72"/>
      <c r="S2212" s="30"/>
      <c r="T2212" s="30"/>
      <c r="V2212" s="77"/>
      <c r="W2212" s="65"/>
    </row>
    <row r="2213" spans="1:23">
      <c r="A2213" s="45"/>
      <c r="B2213" s="44"/>
      <c r="C2213" s="44"/>
      <c r="D2213" s="44"/>
      <c r="E2213" s="44"/>
      <c r="F2213" s="38"/>
      <c r="G2213" s="38"/>
      <c r="H2213" s="38"/>
      <c r="I2213" s="59"/>
      <c r="J2213" s="26"/>
      <c r="K2213" s="26"/>
      <c r="L2213" s="45"/>
      <c r="M2213" s="38"/>
      <c r="N2213" s="38"/>
      <c r="O2213" s="88"/>
      <c r="P2213" s="45"/>
      <c r="Q2213" s="72"/>
      <c r="S2213" s="30"/>
      <c r="T2213" s="30"/>
      <c r="V2213" s="77"/>
      <c r="W2213" s="65"/>
    </row>
    <row r="2214" spans="1:23">
      <c r="A2214" s="45"/>
      <c r="B2214" s="44"/>
      <c r="C2214" s="44"/>
      <c r="D2214" s="44"/>
      <c r="E2214" s="44"/>
      <c r="F2214" s="38"/>
      <c r="G2214" s="38"/>
      <c r="H2214" s="38"/>
      <c r="I2214" s="59"/>
      <c r="J2214" s="26"/>
      <c r="K2214" s="26"/>
      <c r="L2214" s="45"/>
      <c r="M2214" s="38"/>
      <c r="N2214" s="38"/>
      <c r="O2214" s="88"/>
      <c r="P2214" s="45"/>
      <c r="Q2214" s="72"/>
      <c r="S2214" s="30"/>
      <c r="T2214" s="30"/>
      <c r="V2214" s="77"/>
      <c r="W2214" s="65"/>
    </row>
    <row r="2215" spans="1:23">
      <c r="A2215" s="45"/>
      <c r="B2215" s="44"/>
      <c r="C2215" s="44"/>
      <c r="D2215" s="44"/>
      <c r="E2215" s="44"/>
      <c r="F2215" s="38"/>
      <c r="G2215" s="38"/>
      <c r="H2215" s="38"/>
      <c r="I2215" s="59"/>
      <c r="J2215" s="26"/>
      <c r="K2215" s="26"/>
      <c r="L2215" s="45"/>
      <c r="M2215" s="38"/>
      <c r="N2215" s="38"/>
      <c r="O2215" s="88"/>
      <c r="P2215" s="45"/>
      <c r="Q2215" s="72"/>
      <c r="S2215" s="30"/>
      <c r="T2215" s="30"/>
      <c r="V2215" s="77"/>
      <c r="W2215" s="65"/>
    </row>
    <row r="2216" spans="1:23">
      <c r="A2216" s="45"/>
      <c r="B2216" s="44"/>
      <c r="C2216" s="44"/>
      <c r="D2216" s="44"/>
      <c r="E2216" s="44"/>
      <c r="F2216" s="38"/>
      <c r="G2216" s="38"/>
      <c r="H2216" s="38"/>
      <c r="I2216" s="59"/>
      <c r="J2216" s="26"/>
      <c r="K2216" s="26"/>
      <c r="L2216" s="45"/>
      <c r="M2216" s="38"/>
      <c r="N2216" s="38"/>
      <c r="O2216" s="88"/>
      <c r="P2216" s="45"/>
      <c r="Q2216" s="72"/>
      <c r="S2216" s="30"/>
      <c r="T2216" s="30"/>
      <c r="V2216" s="77"/>
      <c r="W2216" s="65"/>
    </row>
    <row r="2217" spans="1:23">
      <c r="A2217" s="45"/>
      <c r="B2217" s="44"/>
      <c r="C2217" s="44"/>
      <c r="D2217" s="44"/>
      <c r="E2217" s="44"/>
      <c r="F2217" s="38"/>
      <c r="G2217" s="38"/>
      <c r="H2217" s="38"/>
      <c r="I2217" s="59"/>
      <c r="J2217" s="26"/>
      <c r="K2217" s="26"/>
      <c r="L2217" s="45"/>
      <c r="M2217" s="38"/>
      <c r="N2217" s="38"/>
      <c r="O2217" s="88"/>
      <c r="P2217" s="45"/>
      <c r="Q2217" s="72"/>
      <c r="S2217" s="30"/>
      <c r="T2217" s="30"/>
      <c r="V2217" s="77"/>
      <c r="W2217" s="65"/>
    </row>
    <row r="2218" spans="1:23">
      <c r="A2218" s="45"/>
      <c r="B2218" s="44"/>
      <c r="C2218" s="44"/>
      <c r="D2218" s="44"/>
      <c r="E2218" s="44"/>
      <c r="F2218" s="38"/>
      <c r="G2218" s="38"/>
      <c r="H2218" s="38"/>
      <c r="I2218" s="59"/>
      <c r="J2218" s="26"/>
      <c r="K2218" s="26"/>
      <c r="L2218" s="45"/>
      <c r="M2218" s="38"/>
      <c r="N2218" s="38"/>
      <c r="O2218" s="88"/>
      <c r="P2218" s="45"/>
      <c r="Q2218" s="72"/>
      <c r="S2218" s="30"/>
      <c r="T2218" s="30"/>
      <c r="V2218" s="77"/>
      <c r="W2218" s="65"/>
    </row>
    <row r="2219" spans="1:23">
      <c r="A2219" s="45"/>
      <c r="B2219" s="44"/>
      <c r="C2219" s="44"/>
      <c r="D2219" s="44"/>
      <c r="E2219" s="44"/>
      <c r="F2219" s="38"/>
      <c r="G2219" s="38"/>
      <c r="H2219" s="38"/>
      <c r="I2219" s="59"/>
      <c r="J2219" s="26"/>
      <c r="K2219" s="26"/>
      <c r="L2219" s="45"/>
      <c r="M2219" s="38"/>
      <c r="N2219" s="38"/>
      <c r="O2219" s="88"/>
      <c r="P2219" s="45"/>
      <c r="Q2219" s="72"/>
      <c r="S2219" s="30"/>
      <c r="T2219" s="30"/>
      <c r="V2219" s="77"/>
      <c r="W2219" s="65"/>
    </row>
    <row r="2220" spans="1:23">
      <c r="A2220" s="45"/>
      <c r="B2220" s="44"/>
      <c r="C2220" s="44"/>
      <c r="D2220" s="44"/>
      <c r="E2220" s="44"/>
      <c r="F2220" s="38"/>
      <c r="G2220" s="38"/>
      <c r="H2220" s="38"/>
      <c r="I2220" s="59"/>
      <c r="J2220" s="26"/>
      <c r="K2220" s="26"/>
      <c r="L2220" s="45"/>
      <c r="M2220" s="38"/>
      <c r="N2220" s="38"/>
      <c r="O2220" s="88"/>
      <c r="P2220" s="45"/>
      <c r="Q2220" s="72"/>
      <c r="S2220" s="30"/>
      <c r="T2220" s="30"/>
      <c r="V2220" s="77"/>
      <c r="W2220" s="65"/>
    </row>
    <row r="2221" spans="1:23">
      <c r="A2221" s="45"/>
      <c r="B2221" s="44"/>
      <c r="C2221" s="44"/>
      <c r="D2221" s="44"/>
      <c r="E2221" s="44"/>
      <c r="F2221" s="38"/>
      <c r="G2221" s="38"/>
      <c r="H2221" s="38"/>
      <c r="I2221" s="59"/>
      <c r="J2221" s="26"/>
      <c r="K2221" s="26"/>
      <c r="L2221" s="45"/>
      <c r="M2221" s="38"/>
      <c r="N2221" s="38"/>
      <c r="O2221" s="88"/>
      <c r="P2221" s="45"/>
      <c r="Q2221" s="72"/>
      <c r="S2221" s="30"/>
      <c r="T2221" s="30"/>
      <c r="V2221" s="77"/>
      <c r="W2221" s="65"/>
    </row>
    <row r="2222" spans="1:23">
      <c r="A2222" s="45"/>
      <c r="B2222" s="44"/>
      <c r="C2222" s="44"/>
      <c r="D2222" s="44"/>
      <c r="E2222" s="44"/>
      <c r="F2222" s="38"/>
      <c r="G2222" s="38"/>
      <c r="H2222" s="38"/>
      <c r="I2222" s="59"/>
      <c r="J2222" s="26"/>
      <c r="K2222" s="26"/>
      <c r="L2222" s="45"/>
      <c r="M2222" s="38"/>
      <c r="N2222" s="38"/>
      <c r="O2222" s="88"/>
      <c r="P2222" s="45"/>
      <c r="Q2222" s="72"/>
      <c r="S2222" s="30"/>
      <c r="T2222" s="30"/>
      <c r="V2222" s="77"/>
      <c r="W2222" s="65"/>
    </row>
    <row r="2223" spans="1:23">
      <c r="A2223" s="45"/>
      <c r="B2223" s="44"/>
      <c r="C2223" s="44"/>
      <c r="D2223" s="44"/>
      <c r="E2223" s="44"/>
      <c r="F2223" s="38"/>
      <c r="G2223" s="38"/>
      <c r="H2223" s="38"/>
      <c r="I2223" s="59"/>
      <c r="J2223" s="26"/>
      <c r="K2223" s="26"/>
      <c r="L2223" s="45"/>
      <c r="M2223" s="38"/>
      <c r="N2223" s="38"/>
      <c r="O2223" s="88"/>
      <c r="P2223" s="45"/>
      <c r="Q2223" s="72"/>
      <c r="S2223" s="30"/>
      <c r="T2223" s="30"/>
      <c r="V2223" s="77"/>
      <c r="W2223" s="65"/>
    </row>
    <row r="2224" spans="1:23">
      <c r="A2224" s="45"/>
      <c r="B2224" s="44"/>
      <c r="C2224" s="44"/>
      <c r="D2224" s="44"/>
      <c r="E2224" s="44"/>
      <c r="F2224" s="38"/>
      <c r="G2224" s="38"/>
      <c r="H2224" s="38"/>
      <c r="I2224" s="59"/>
      <c r="J2224" s="26"/>
      <c r="K2224" s="26"/>
      <c r="L2224" s="45"/>
      <c r="M2224" s="38"/>
      <c r="N2224" s="38"/>
      <c r="O2224" s="88"/>
      <c r="P2224" s="45"/>
      <c r="Q2224" s="72"/>
      <c r="S2224" s="30"/>
      <c r="T2224" s="30"/>
      <c r="V2224" s="77"/>
      <c r="W2224" s="65"/>
    </row>
    <row r="2225" spans="1:23">
      <c r="A2225" s="45"/>
      <c r="B2225" s="44"/>
      <c r="C2225" s="44"/>
      <c r="D2225" s="44"/>
      <c r="E2225" s="44"/>
      <c r="F2225" s="38"/>
      <c r="G2225" s="38"/>
      <c r="H2225" s="38"/>
      <c r="I2225" s="59"/>
      <c r="J2225" s="26"/>
      <c r="K2225" s="26"/>
      <c r="L2225" s="45"/>
      <c r="M2225" s="38"/>
      <c r="N2225" s="38"/>
      <c r="O2225" s="88"/>
      <c r="P2225" s="45"/>
      <c r="Q2225" s="72"/>
      <c r="S2225" s="30"/>
      <c r="T2225" s="30"/>
      <c r="V2225" s="77"/>
      <c r="W2225" s="65"/>
    </row>
    <row r="2226" spans="1:23">
      <c r="A2226" s="45"/>
      <c r="B2226" s="44"/>
      <c r="C2226" s="44"/>
      <c r="D2226" s="44"/>
      <c r="E2226" s="44"/>
      <c r="F2226" s="38"/>
      <c r="G2226" s="38"/>
      <c r="H2226" s="38"/>
      <c r="I2226" s="59"/>
      <c r="J2226" s="26"/>
      <c r="K2226" s="26"/>
      <c r="L2226" s="45"/>
      <c r="M2226" s="38"/>
      <c r="N2226" s="38"/>
      <c r="O2226" s="88"/>
      <c r="P2226" s="45"/>
      <c r="Q2226" s="72"/>
      <c r="S2226" s="30"/>
      <c r="T2226" s="30"/>
      <c r="V2226" s="77"/>
      <c r="W2226" s="65"/>
    </row>
    <row r="2227" spans="1:23">
      <c r="A2227" s="45"/>
      <c r="B2227" s="44"/>
      <c r="C2227" s="44"/>
      <c r="D2227" s="44"/>
      <c r="E2227" s="44"/>
      <c r="F2227" s="38"/>
      <c r="G2227" s="38"/>
      <c r="H2227" s="38"/>
      <c r="I2227" s="59"/>
      <c r="J2227" s="26"/>
      <c r="K2227" s="26"/>
      <c r="L2227" s="45"/>
      <c r="M2227" s="38"/>
      <c r="N2227" s="38"/>
      <c r="O2227" s="88"/>
      <c r="P2227" s="45"/>
      <c r="Q2227" s="72"/>
      <c r="S2227" s="30"/>
      <c r="T2227" s="30"/>
      <c r="V2227" s="77"/>
      <c r="W2227" s="65"/>
    </row>
    <row r="2228" spans="1:23">
      <c r="A2228" s="45"/>
      <c r="B2228" s="44"/>
      <c r="C2228" s="44"/>
      <c r="D2228" s="44"/>
      <c r="E2228" s="44"/>
      <c r="F2228" s="38"/>
      <c r="G2228" s="38"/>
      <c r="H2228" s="38"/>
      <c r="I2228" s="59"/>
      <c r="J2228" s="26"/>
      <c r="K2228" s="26"/>
      <c r="L2228" s="45"/>
      <c r="M2228" s="38"/>
      <c r="N2228" s="38"/>
      <c r="O2228" s="88"/>
      <c r="P2228" s="45"/>
      <c r="Q2228" s="72"/>
      <c r="S2228" s="30"/>
      <c r="T2228" s="30"/>
      <c r="V2228" s="77"/>
      <c r="W2228" s="65"/>
    </row>
    <row r="2229" spans="1:23">
      <c r="A2229" s="45"/>
      <c r="B2229" s="44"/>
      <c r="C2229" s="44"/>
      <c r="D2229" s="44"/>
      <c r="E2229" s="44"/>
      <c r="F2229" s="38"/>
      <c r="G2229" s="38"/>
      <c r="H2229" s="38"/>
      <c r="I2229" s="59"/>
      <c r="J2229" s="26"/>
      <c r="K2229" s="26"/>
      <c r="L2229" s="45"/>
      <c r="M2229" s="38"/>
      <c r="N2229" s="38"/>
      <c r="O2229" s="88"/>
      <c r="P2229" s="45"/>
      <c r="Q2229" s="72"/>
      <c r="S2229" s="30"/>
      <c r="T2229" s="30"/>
      <c r="V2229" s="77"/>
      <c r="W2229" s="65"/>
    </row>
    <row r="2230" spans="1:23">
      <c r="A2230" s="45"/>
      <c r="B2230" s="44"/>
      <c r="C2230" s="44"/>
      <c r="D2230" s="44"/>
      <c r="E2230" s="44"/>
      <c r="F2230" s="38"/>
      <c r="G2230" s="38"/>
      <c r="H2230" s="38"/>
      <c r="I2230" s="59"/>
      <c r="J2230" s="26"/>
      <c r="K2230" s="26"/>
      <c r="L2230" s="45"/>
      <c r="M2230" s="38"/>
      <c r="N2230" s="38"/>
      <c r="O2230" s="88"/>
      <c r="P2230" s="45"/>
      <c r="Q2230" s="72"/>
      <c r="S2230" s="30"/>
      <c r="T2230" s="30"/>
      <c r="V2230" s="77"/>
      <c r="W2230" s="65"/>
    </row>
    <row r="2231" spans="1:23">
      <c r="A2231" s="45"/>
      <c r="B2231" s="44"/>
      <c r="C2231" s="44"/>
      <c r="D2231" s="44"/>
      <c r="E2231" s="44"/>
      <c r="F2231" s="38"/>
      <c r="G2231" s="38"/>
      <c r="H2231" s="38"/>
      <c r="I2231" s="59"/>
      <c r="J2231" s="26"/>
      <c r="K2231" s="26"/>
      <c r="L2231" s="45"/>
      <c r="M2231" s="38"/>
      <c r="N2231" s="38"/>
      <c r="O2231" s="88"/>
      <c r="P2231" s="45"/>
      <c r="Q2231" s="72"/>
      <c r="S2231" s="30"/>
      <c r="T2231" s="30"/>
      <c r="V2231" s="77"/>
      <c r="W2231" s="65"/>
    </row>
    <row r="2232" spans="1:23">
      <c r="A2232" s="45"/>
      <c r="B2232" s="44"/>
      <c r="C2232" s="44"/>
      <c r="D2232" s="44"/>
      <c r="E2232" s="44"/>
      <c r="F2232" s="38"/>
      <c r="G2232" s="38"/>
      <c r="H2232" s="38"/>
      <c r="I2232" s="59"/>
      <c r="J2232" s="26"/>
      <c r="K2232" s="26"/>
      <c r="L2232" s="45"/>
      <c r="M2232" s="38"/>
      <c r="N2232" s="38"/>
      <c r="O2232" s="88"/>
      <c r="P2232" s="45"/>
      <c r="Q2232" s="72"/>
      <c r="S2232" s="30"/>
      <c r="T2232" s="30"/>
      <c r="V2232" s="77"/>
      <c r="W2232" s="65"/>
    </row>
    <row r="2233" spans="1:23">
      <c r="A2233" s="45"/>
      <c r="B2233" s="44"/>
      <c r="C2233" s="44"/>
      <c r="D2233" s="44"/>
      <c r="E2233" s="44"/>
      <c r="F2233" s="38"/>
      <c r="G2233" s="38"/>
      <c r="H2233" s="38"/>
      <c r="I2233" s="59"/>
      <c r="J2233" s="26"/>
      <c r="K2233" s="26"/>
      <c r="L2233" s="45"/>
      <c r="M2233" s="38"/>
      <c r="N2233" s="38"/>
      <c r="O2233" s="88"/>
      <c r="P2233" s="45"/>
      <c r="Q2233" s="72"/>
      <c r="S2233" s="30"/>
      <c r="T2233" s="30"/>
      <c r="V2233" s="77"/>
      <c r="W2233" s="65"/>
    </row>
    <row r="2234" spans="1:23">
      <c r="A2234" s="45"/>
      <c r="B2234" s="44"/>
      <c r="C2234" s="44"/>
      <c r="D2234" s="44"/>
      <c r="E2234" s="44"/>
      <c r="F2234" s="38"/>
      <c r="G2234" s="38"/>
      <c r="H2234" s="38"/>
      <c r="I2234" s="59"/>
      <c r="J2234" s="26"/>
      <c r="K2234" s="26"/>
      <c r="L2234" s="45"/>
      <c r="M2234" s="38"/>
      <c r="N2234" s="38"/>
      <c r="O2234" s="88"/>
      <c r="P2234" s="45"/>
      <c r="Q2234" s="72"/>
      <c r="S2234" s="30"/>
      <c r="T2234" s="30"/>
      <c r="V2234" s="77"/>
      <c r="W2234" s="65"/>
    </row>
    <row r="2235" spans="1:23">
      <c r="A2235" s="45"/>
      <c r="B2235" s="44"/>
      <c r="C2235" s="44"/>
      <c r="D2235" s="44"/>
      <c r="E2235" s="44"/>
      <c r="F2235" s="38"/>
      <c r="G2235" s="38"/>
      <c r="H2235" s="38"/>
      <c r="I2235" s="59"/>
      <c r="J2235" s="26"/>
      <c r="K2235" s="26"/>
      <c r="L2235" s="45"/>
      <c r="M2235" s="38"/>
      <c r="N2235" s="38"/>
      <c r="O2235" s="88"/>
      <c r="P2235" s="45"/>
      <c r="Q2235" s="72"/>
      <c r="S2235" s="30"/>
      <c r="T2235" s="30"/>
      <c r="V2235" s="77"/>
      <c r="W2235" s="65"/>
    </row>
    <row r="2236" spans="1:23">
      <c r="A2236" s="45"/>
      <c r="B2236" s="44"/>
      <c r="C2236" s="44"/>
      <c r="D2236" s="44"/>
      <c r="E2236" s="44"/>
      <c r="F2236" s="38"/>
      <c r="G2236" s="38"/>
      <c r="H2236" s="38"/>
      <c r="I2236" s="59"/>
      <c r="J2236" s="26"/>
      <c r="K2236" s="26"/>
      <c r="L2236" s="45"/>
      <c r="M2236" s="38"/>
      <c r="N2236" s="38"/>
      <c r="O2236" s="88"/>
      <c r="P2236" s="45"/>
      <c r="Q2236" s="72"/>
      <c r="S2236" s="30"/>
      <c r="T2236" s="30"/>
      <c r="V2236" s="77"/>
      <c r="W2236" s="65"/>
    </row>
    <row r="2237" spans="1:23">
      <c r="A2237" s="45"/>
      <c r="B2237" s="44"/>
      <c r="C2237" s="44"/>
      <c r="D2237" s="44"/>
      <c r="E2237" s="44"/>
      <c r="F2237" s="38"/>
      <c r="G2237" s="38"/>
      <c r="H2237" s="38"/>
      <c r="I2237" s="59"/>
      <c r="J2237" s="26"/>
      <c r="K2237" s="26"/>
      <c r="L2237" s="45"/>
      <c r="M2237" s="38"/>
      <c r="N2237" s="38"/>
      <c r="O2237" s="88"/>
      <c r="P2237" s="45"/>
      <c r="Q2237" s="72"/>
      <c r="S2237" s="30"/>
      <c r="T2237" s="30"/>
      <c r="V2237" s="77"/>
      <c r="W2237" s="65"/>
    </row>
    <row r="2238" spans="1:23">
      <c r="A2238" s="45"/>
      <c r="B2238" s="44"/>
      <c r="C2238" s="44"/>
      <c r="D2238" s="44"/>
      <c r="E2238" s="44"/>
      <c r="F2238" s="38"/>
      <c r="G2238" s="38"/>
      <c r="H2238" s="38"/>
      <c r="I2238" s="59"/>
      <c r="J2238" s="26"/>
      <c r="K2238" s="26"/>
      <c r="L2238" s="45"/>
      <c r="M2238" s="38"/>
      <c r="N2238" s="38"/>
      <c r="O2238" s="88"/>
      <c r="P2238" s="45"/>
      <c r="Q2238" s="72"/>
      <c r="S2238" s="30"/>
      <c r="T2238" s="30"/>
      <c r="V2238" s="77"/>
      <c r="W2238" s="65"/>
    </row>
    <row r="2239" spans="1:23">
      <c r="A2239" s="45"/>
      <c r="B2239" s="44"/>
      <c r="C2239" s="44"/>
      <c r="D2239" s="44"/>
      <c r="E2239" s="44"/>
      <c r="F2239" s="38"/>
      <c r="G2239" s="38"/>
      <c r="H2239" s="38"/>
      <c r="I2239" s="59"/>
      <c r="J2239" s="26"/>
      <c r="K2239" s="26"/>
      <c r="L2239" s="45"/>
      <c r="M2239" s="38"/>
      <c r="N2239" s="38"/>
      <c r="O2239" s="88"/>
      <c r="P2239" s="45"/>
      <c r="Q2239" s="72"/>
      <c r="S2239" s="30"/>
      <c r="T2239" s="30"/>
      <c r="V2239" s="77"/>
      <c r="W2239" s="65"/>
    </row>
    <row r="2240" spans="1:23">
      <c r="A2240" s="45"/>
      <c r="B2240" s="44"/>
      <c r="C2240" s="44"/>
      <c r="D2240" s="44"/>
      <c r="E2240" s="44"/>
      <c r="F2240" s="38"/>
      <c r="G2240" s="38"/>
      <c r="H2240" s="38"/>
      <c r="I2240" s="59"/>
      <c r="J2240" s="26"/>
      <c r="K2240" s="26"/>
      <c r="L2240" s="45"/>
      <c r="M2240" s="38"/>
      <c r="N2240" s="38"/>
      <c r="O2240" s="88"/>
      <c r="P2240" s="45"/>
      <c r="Q2240" s="72"/>
      <c r="S2240" s="30"/>
      <c r="T2240" s="30"/>
      <c r="V2240" s="77"/>
      <c r="W2240" s="65"/>
    </row>
    <row r="2241" spans="1:23">
      <c r="A2241" s="45"/>
      <c r="B2241" s="44"/>
      <c r="C2241" s="44"/>
      <c r="D2241" s="44"/>
      <c r="E2241" s="44"/>
      <c r="F2241" s="38"/>
      <c r="G2241" s="38"/>
      <c r="H2241" s="38"/>
      <c r="I2241" s="59"/>
      <c r="J2241" s="26"/>
      <c r="K2241" s="26"/>
      <c r="L2241" s="45"/>
      <c r="M2241" s="38"/>
      <c r="N2241" s="38"/>
      <c r="O2241" s="88"/>
      <c r="P2241" s="45"/>
      <c r="Q2241" s="72"/>
      <c r="S2241" s="30"/>
      <c r="T2241" s="30"/>
      <c r="V2241" s="77"/>
      <c r="W2241" s="65"/>
    </row>
    <row r="2242" spans="1:23">
      <c r="A2242" s="45"/>
      <c r="B2242" s="44"/>
      <c r="C2242" s="44"/>
      <c r="D2242" s="44"/>
      <c r="E2242" s="44"/>
      <c r="F2242" s="38"/>
      <c r="G2242" s="38"/>
      <c r="H2242" s="38"/>
      <c r="I2242" s="59"/>
      <c r="J2242" s="26"/>
      <c r="K2242" s="26"/>
      <c r="L2242" s="45"/>
      <c r="M2242" s="38"/>
      <c r="N2242" s="38"/>
      <c r="O2242" s="88"/>
      <c r="P2242" s="45"/>
      <c r="Q2242" s="72"/>
      <c r="S2242" s="30"/>
      <c r="T2242" s="30"/>
      <c r="V2242" s="77"/>
      <c r="W2242" s="65"/>
    </row>
    <row r="2243" spans="1:23">
      <c r="A2243" s="45"/>
      <c r="B2243" s="44"/>
      <c r="C2243" s="44"/>
      <c r="D2243" s="44"/>
      <c r="E2243" s="44"/>
      <c r="F2243" s="38"/>
      <c r="G2243" s="38"/>
      <c r="H2243" s="38"/>
      <c r="I2243" s="59"/>
      <c r="J2243" s="26"/>
      <c r="K2243" s="26"/>
      <c r="L2243" s="45"/>
      <c r="M2243" s="38"/>
      <c r="N2243" s="38"/>
      <c r="O2243" s="88"/>
      <c r="P2243" s="45"/>
      <c r="Q2243" s="72"/>
      <c r="S2243" s="30"/>
      <c r="T2243" s="30"/>
      <c r="V2243" s="77"/>
      <c r="W2243" s="65"/>
    </row>
    <row r="2244" spans="1:23">
      <c r="A2244" s="45"/>
      <c r="B2244" s="44"/>
      <c r="C2244" s="44"/>
      <c r="D2244" s="44"/>
      <c r="E2244" s="44"/>
      <c r="F2244" s="38"/>
      <c r="G2244" s="38"/>
      <c r="H2244" s="38"/>
      <c r="I2244" s="59"/>
      <c r="J2244" s="26"/>
      <c r="K2244" s="26"/>
      <c r="L2244" s="45"/>
      <c r="M2244" s="38"/>
      <c r="N2244" s="38"/>
      <c r="O2244" s="88"/>
      <c r="P2244" s="45"/>
      <c r="Q2244" s="72"/>
      <c r="S2244" s="30"/>
      <c r="T2244" s="30"/>
      <c r="V2244" s="77"/>
      <c r="W2244" s="65"/>
    </row>
    <row r="2245" spans="1:23">
      <c r="A2245" s="45"/>
      <c r="B2245" s="44"/>
      <c r="C2245" s="44"/>
      <c r="D2245" s="44"/>
      <c r="E2245" s="44"/>
      <c r="F2245" s="38"/>
      <c r="G2245" s="38"/>
      <c r="H2245" s="38"/>
      <c r="I2245" s="59"/>
      <c r="J2245" s="26"/>
      <c r="K2245" s="26"/>
      <c r="L2245" s="45"/>
      <c r="M2245" s="38"/>
      <c r="N2245" s="38"/>
      <c r="O2245" s="88"/>
      <c r="P2245" s="45"/>
      <c r="Q2245" s="72"/>
      <c r="S2245" s="30"/>
      <c r="T2245" s="30"/>
      <c r="V2245" s="77"/>
      <c r="W2245" s="65"/>
    </row>
    <row r="2246" spans="1:23">
      <c r="A2246" s="45"/>
      <c r="B2246" s="44"/>
      <c r="C2246" s="44"/>
      <c r="D2246" s="44"/>
      <c r="E2246" s="44"/>
      <c r="F2246" s="38"/>
      <c r="G2246" s="38"/>
      <c r="H2246" s="38"/>
      <c r="I2246" s="59"/>
      <c r="J2246" s="26"/>
      <c r="K2246" s="26"/>
      <c r="L2246" s="45"/>
      <c r="M2246" s="38"/>
      <c r="N2246" s="38"/>
      <c r="O2246" s="88"/>
      <c r="P2246" s="45"/>
      <c r="Q2246" s="72"/>
      <c r="S2246" s="30"/>
      <c r="T2246" s="30"/>
      <c r="V2246" s="77"/>
      <c r="W2246" s="65"/>
    </row>
    <row r="2247" spans="1:23">
      <c r="A2247" s="45"/>
      <c r="B2247" s="44"/>
      <c r="C2247" s="44"/>
      <c r="D2247" s="44"/>
      <c r="E2247" s="44"/>
      <c r="F2247" s="38"/>
      <c r="G2247" s="38"/>
      <c r="H2247" s="38"/>
      <c r="I2247" s="59"/>
      <c r="J2247" s="26"/>
      <c r="K2247" s="26"/>
      <c r="L2247" s="45"/>
      <c r="M2247" s="38"/>
      <c r="N2247" s="38"/>
      <c r="O2247" s="88"/>
      <c r="P2247" s="45"/>
      <c r="Q2247" s="72"/>
      <c r="S2247" s="30"/>
      <c r="T2247" s="30"/>
      <c r="V2247" s="77"/>
      <c r="W2247" s="65"/>
    </row>
    <row r="2248" spans="1:23">
      <c r="A2248" s="45"/>
      <c r="B2248" s="44"/>
      <c r="C2248" s="44"/>
      <c r="D2248" s="44"/>
      <c r="E2248" s="44"/>
      <c r="F2248" s="38"/>
      <c r="G2248" s="38"/>
      <c r="H2248" s="38"/>
      <c r="I2248" s="59"/>
      <c r="J2248" s="26"/>
      <c r="K2248" s="26"/>
      <c r="L2248" s="45"/>
      <c r="M2248" s="38"/>
      <c r="N2248" s="38"/>
      <c r="O2248" s="88"/>
      <c r="P2248" s="45"/>
      <c r="Q2248" s="72"/>
      <c r="S2248" s="30"/>
      <c r="T2248" s="30"/>
      <c r="V2248" s="77"/>
      <c r="W2248" s="65"/>
    </row>
    <row r="2249" spans="1:23">
      <c r="A2249" s="45"/>
      <c r="B2249" s="44"/>
      <c r="C2249" s="44"/>
      <c r="D2249" s="44"/>
      <c r="E2249" s="44"/>
      <c r="F2249" s="38"/>
      <c r="G2249" s="38"/>
      <c r="H2249" s="38"/>
      <c r="I2249" s="59"/>
      <c r="J2249" s="26"/>
      <c r="K2249" s="26"/>
      <c r="L2249" s="45"/>
      <c r="M2249" s="38"/>
      <c r="N2249" s="38"/>
      <c r="O2249" s="88"/>
      <c r="P2249" s="45"/>
      <c r="Q2249" s="72"/>
      <c r="S2249" s="30"/>
      <c r="T2249" s="30"/>
      <c r="V2249" s="77"/>
      <c r="W2249" s="65"/>
    </row>
    <row r="2250" spans="1:23">
      <c r="A2250" s="45"/>
      <c r="B2250" s="44"/>
      <c r="C2250" s="44"/>
      <c r="D2250" s="44"/>
      <c r="E2250" s="44"/>
      <c r="F2250" s="38"/>
      <c r="G2250" s="38"/>
      <c r="H2250" s="38"/>
      <c r="I2250" s="59"/>
      <c r="J2250" s="26"/>
      <c r="K2250" s="26"/>
      <c r="L2250" s="45"/>
      <c r="M2250" s="38"/>
      <c r="N2250" s="38"/>
      <c r="O2250" s="88"/>
      <c r="P2250" s="45"/>
      <c r="Q2250" s="72"/>
      <c r="S2250" s="30"/>
      <c r="T2250" s="30"/>
      <c r="V2250" s="77"/>
      <c r="W2250" s="65"/>
    </row>
    <row r="2251" spans="1:23">
      <c r="A2251" s="45"/>
      <c r="B2251" s="44"/>
      <c r="C2251" s="44"/>
      <c r="D2251" s="44"/>
      <c r="E2251" s="44"/>
      <c r="F2251" s="38"/>
      <c r="G2251" s="38"/>
      <c r="H2251" s="38"/>
      <c r="I2251" s="59"/>
      <c r="J2251" s="26"/>
      <c r="K2251" s="26"/>
      <c r="L2251" s="45"/>
      <c r="M2251" s="38"/>
      <c r="N2251" s="38"/>
      <c r="O2251" s="88"/>
      <c r="P2251" s="45"/>
      <c r="Q2251" s="72"/>
      <c r="S2251" s="30"/>
      <c r="T2251" s="30"/>
      <c r="V2251" s="77"/>
      <c r="W2251" s="65"/>
    </row>
    <row r="2252" spans="1:23">
      <c r="A2252" s="45"/>
      <c r="B2252" s="44"/>
      <c r="C2252" s="44"/>
      <c r="D2252" s="44"/>
      <c r="E2252" s="44"/>
      <c r="F2252" s="38"/>
      <c r="G2252" s="38"/>
      <c r="H2252" s="38"/>
      <c r="I2252" s="59"/>
      <c r="J2252" s="26"/>
      <c r="K2252" s="26"/>
      <c r="L2252" s="45"/>
      <c r="M2252" s="38"/>
      <c r="N2252" s="38"/>
      <c r="O2252" s="88"/>
      <c r="P2252" s="45"/>
      <c r="Q2252" s="72"/>
      <c r="S2252" s="30"/>
      <c r="T2252" s="30"/>
      <c r="V2252" s="77"/>
      <c r="W2252" s="65"/>
    </row>
    <row r="2253" spans="1:23">
      <c r="A2253" s="45"/>
      <c r="B2253" s="44"/>
      <c r="C2253" s="44"/>
      <c r="D2253" s="44"/>
      <c r="E2253" s="44"/>
      <c r="F2253" s="38"/>
      <c r="G2253" s="38"/>
      <c r="H2253" s="38"/>
      <c r="I2253" s="59"/>
      <c r="J2253" s="26"/>
      <c r="K2253" s="26"/>
      <c r="L2253" s="45"/>
      <c r="M2253" s="38"/>
      <c r="N2253" s="38"/>
      <c r="O2253" s="88"/>
      <c r="P2253" s="45"/>
      <c r="Q2253" s="72"/>
      <c r="S2253" s="30"/>
      <c r="T2253" s="30"/>
      <c r="V2253" s="77"/>
      <c r="W2253" s="65"/>
    </row>
    <row r="2254" spans="1:23">
      <c r="A2254" s="45"/>
      <c r="B2254" s="44"/>
      <c r="C2254" s="44"/>
      <c r="D2254" s="44"/>
      <c r="E2254" s="44"/>
      <c r="F2254" s="38"/>
      <c r="G2254" s="38"/>
      <c r="H2254" s="38"/>
      <c r="I2254" s="59"/>
      <c r="J2254" s="26"/>
      <c r="K2254" s="26"/>
      <c r="L2254" s="45"/>
      <c r="M2254" s="38"/>
      <c r="N2254" s="38"/>
      <c r="O2254" s="88"/>
      <c r="P2254" s="45"/>
      <c r="Q2254" s="72"/>
      <c r="S2254" s="30"/>
      <c r="T2254" s="30"/>
      <c r="V2254" s="77"/>
      <c r="W2254" s="65"/>
    </row>
    <row r="2255" spans="1:23">
      <c r="A2255" s="45"/>
      <c r="B2255" s="44"/>
      <c r="C2255" s="44"/>
      <c r="D2255" s="44"/>
      <c r="E2255" s="44"/>
      <c r="F2255" s="38"/>
      <c r="G2255" s="38"/>
      <c r="H2255" s="38"/>
      <c r="I2255" s="59"/>
      <c r="J2255" s="26"/>
      <c r="K2255" s="26"/>
      <c r="L2255" s="45"/>
      <c r="M2255" s="38"/>
      <c r="N2255" s="38"/>
      <c r="O2255" s="88"/>
      <c r="P2255" s="45"/>
      <c r="Q2255" s="72"/>
      <c r="S2255" s="30"/>
      <c r="T2255" s="30"/>
      <c r="V2255" s="77"/>
      <c r="W2255" s="65"/>
    </row>
    <row r="2256" spans="1:23">
      <c r="A2256" s="45"/>
      <c r="B2256" s="44"/>
      <c r="C2256" s="44"/>
      <c r="D2256" s="44"/>
      <c r="E2256" s="44"/>
      <c r="F2256" s="38"/>
      <c r="G2256" s="38"/>
      <c r="H2256" s="38"/>
      <c r="I2256" s="59"/>
      <c r="J2256" s="26"/>
      <c r="K2256" s="26"/>
      <c r="L2256" s="45"/>
      <c r="M2256" s="38"/>
      <c r="N2256" s="38"/>
      <c r="O2256" s="88"/>
      <c r="P2256" s="45"/>
      <c r="Q2256" s="72"/>
      <c r="S2256" s="30"/>
      <c r="T2256" s="30"/>
      <c r="V2256" s="77"/>
      <c r="W2256" s="65"/>
    </row>
    <row r="2257" spans="1:23">
      <c r="A2257" s="45"/>
      <c r="B2257" s="44"/>
      <c r="C2257" s="44"/>
      <c r="D2257" s="44"/>
      <c r="E2257" s="44"/>
      <c r="F2257" s="38"/>
      <c r="G2257" s="38"/>
      <c r="H2257" s="38"/>
      <c r="I2257" s="59"/>
      <c r="J2257" s="26"/>
      <c r="K2257" s="26"/>
      <c r="L2257" s="45"/>
      <c r="M2257" s="38"/>
      <c r="N2257" s="38"/>
      <c r="O2257" s="88"/>
      <c r="P2257" s="45"/>
      <c r="Q2257" s="72"/>
      <c r="S2257" s="30"/>
      <c r="T2257" s="30"/>
      <c r="V2257" s="77"/>
      <c r="W2257" s="65"/>
    </row>
    <row r="2258" spans="1:23">
      <c r="A2258" s="45"/>
      <c r="B2258" s="44"/>
      <c r="C2258" s="44"/>
      <c r="D2258" s="44"/>
      <c r="E2258" s="44"/>
      <c r="F2258" s="38"/>
      <c r="G2258" s="38"/>
      <c r="H2258" s="38"/>
      <c r="I2258" s="59"/>
      <c r="J2258" s="26"/>
      <c r="K2258" s="26"/>
      <c r="L2258" s="45"/>
      <c r="M2258" s="38"/>
      <c r="N2258" s="38"/>
      <c r="O2258" s="88"/>
      <c r="P2258" s="45"/>
      <c r="Q2258" s="72"/>
      <c r="S2258" s="30"/>
      <c r="T2258" s="30"/>
      <c r="V2258" s="77"/>
      <c r="W2258" s="65"/>
    </row>
    <row r="2259" spans="1:23">
      <c r="A2259" s="45"/>
      <c r="B2259" s="44"/>
      <c r="C2259" s="44"/>
      <c r="D2259" s="44"/>
      <c r="E2259" s="44"/>
      <c r="F2259" s="38"/>
      <c r="G2259" s="38"/>
      <c r="H2259" s="38"/>
      <c r="I2259" s="59"/>
      <c r="J2259" s="26"/>
      <c r="K2259" s="26"/>
      <c r="L2259" s="45"/>
      <c r="M2259" s="38"/>
      <c r="N2259" s="38"/>
      <c r="O2259" s="88"/>
      <c r="P2259" s="45"/>
      <c r="Q2259" s="72"/>
      <c r="S2259" s="30"/>
      <c r="T2259" s="30"/>
      <c r="V2259" s="77"/>
      <c r="W2259" s="65"/>
    </row>
    <row r="2260" spans="1:23">
      <c r="A2260" s="45"/>
      <c r="B2260" s="44"/>
      <c r="C2260" s="44"/>
      <c r="D2260" s="44"/>
      <c r="E2260" s="44"/>
      <c r="F2260" s="38"/>
      <c r="G2260" s="38"/>
      <c r="H2260" s="38"/>
      <c r="I2260" s="59"/>
      <c r="J2260" s="26"/>
      <c r="K2260" s="26"/>
      <c r="L2260" s="45"/>
      <c r="M2260" s="38"/>
      <c r="N2260" s="38"/>
      <c r="O2260" s="88"/>
      <c r="P2260" s="45"/>
      <c r="Q2260" s="72"/>
      <c r="S2260" s="30"/>
      <c r="T2260" s="30"/>
      <c r="V2260" s="77"/>
      <c r="W2260" s="65"/>
    </row>
    <row r="2261" spans="1:23">
      <c r="A2261" s="45"/>
      <c r="B2261" s="44"/>
      <c r="C2261" s="44"/>
      <c r="D2261" s="44"/>
      <c r="E2261" s="44"/>
      <c r="F2261" s="38"/>
      <c r="G2261" s="38"/>
      <c r="H2261" s="38"/>
      <c r="I2261" s="59"/>
      <c r="J2261" s="26"/>
      <c r="K2261" s="26"/>
      <c r="L2261" s="45"/>
      <c r="M2261" s="38"/>
      <c r="N2261" s="38"/>
      <c r="O2261" s="88"/>
      <c r="P2261" s="45"/>
      <c r="Q2261" s="72"/>
      <c r="S2261" s="30"/>
      <c r="T2261" s="30"/>
      <c r="V2261" s="77"/>
      <c r="W2261" s="65"/>
    </row>
    <row r="2262" spans="1:23">
      <c r="A2262" s="45"/>
      <c r="B2262" s="44"/>
      <c r="C2262" s="44"/>
      <c r="D2262" s="44"/>
      <c r="E2262" s="44"/>
      <c r="F2262" s="38"/>
      <c r="G2262" s="38"/>
      <c r="H2262" s="38"/>
      <c r="I2262" s="59"/>
      <c r="J2262" s="26"/>
      <c r="K2262" s="26"/>
      <c r="L2262" s="45"/>
      <c r="M2262" s="38"/>
      <c r="N2262" s="38"/>
      <c r="O2262" s="88"/>
      <c r="P2262" s="45"/>
      <c r="Q2262" s="72"/>
      <c r="S2262" s="30"/>
      <c r="T2262" s="30"/>
      <c r="V2262" s="77"/>
      <c r="W2262" s="65"/>
    </row>
    <row r="2263" spans="1:23">
      <c r="A2263" s="45"/>
      <c r="B2263" s="44"/>
      <c r="C2263" s="44"/>
      <c r="D2263" s="44"/>
      <c r="E2263" s="44"/>
      <c r="F2263" s="38"/>
      <c r="G2263" s="38"/>
      <c r="H2263" s="38"/>
      <c r="I2263" s="59"/>
      <c r="J2263" s="26"/>
      <c r="K2263" s="26"/>
      <c r="L2263" s="45"/>
      <c r="M2263" s="38"/>
      <c r="N2263" s="38"/>
      <c r="O2263" s="88"/>
      <c r="P2263" s="45"/>
      <c r="Q2263" s="72"/>
      <c r="S2263" s="30"/>
      <c r="T2263" s="30"/>
      <c r="V2263" s="77"/>
      <c r="W2263" s="65"/>
    </row>
    <row r="2264" spans="1:23">
      <c r="A2264" s="45"/>
      <c r="B2264" s="44"/>
      <c r="C2264" s="44"/>
      <c r="D2264" s="44"/>
      <c r="E2264" s="44"/>
      <c r="F2264" s="38"/>
      <c r="G2264" s="38"/>
      <c r="H2264" s="38"/>
      <c r="I2264" s="59"/>
      <c r="J2264" s="26"/>
      <c r="K2264" s="26"/>
      <c r="L2264" s="45"/>
      <c r="M2264" s="38"/>
      <c r="N2264" s="38"/>
      <c r="O2264" s="88"/>
      <c r="P2264" s="45"/>
      <c r="Q2264" s="72"/>
      <c r="S2264" s="30"/>
      <c r="T2264" s="30"/>
      <c r="V2264" s="77"/>
      <c r="W2264" s="65"/>
    </row>
    <row r="2265" spans="1:23">
      <c r="A2265" s="45"/>
      <c r="B2265" s="44"/>
      <c r="C2265" s="44"/>
      <c r="D2265" s="44"/>
      <c r="E2265" s="44"/>
      <c r="F2265" s="38"/>
      <c r="G2265" s="38"/>
      <c r="H2265" s="38"/>
      <c r="I2265" s="59"/>
      <c r="J2265" s="26"/>
      <c r="K2265" s="26"/>
      <c r="L2265" s="45"/>
      <c r="M2265" s="38"/>
      <c r="N2265" s="38"/>
      <c r="O2265" s="88"/>
      <c r="P2265" s="45"/>
      <c r="Q2265" s="72"/>
      <c r="S2265" s="30"/>
      <c r="T2265" s="30"/>
      <c r="V2265" s="77"/>
      <c r="W2265" s="65"/>
    </row>
    <row r="2266" spans="1:23">
      <c r="A2266" s="45"/>
      <c r="B2266" s="44"/>
      <c r="C2266" s="44"/>
      <c r="D2266" s="44"/>
      <c r="E2266" s="44"/>
      <c r="F2266" s="38"/>
      <c r="G2266" s="38"/>
      <c r="H2266" s="38"/>
      <c r="I2266" s="59"/>
      <c r="J2266" s="26"/>
      <c r="K2266" s="26"/>
      <c r="L2266" s="45"/>
      <c r="M2266" s="38"/>
      <c r="N2266" s="38"/>
      <c r="O2266" s="88"/>
      <c r="P2266" s="45"/>
      <c r="Q2266" s="72"/>
      <c r="S2266" s="30"/>
      <c r="T2266" s="30"/>
      <c r="V2266" s="77"/>
      <c r="W2266" s="65"/>
    </row>
    <row r="2267" spans="1:23">
      <c r="A2267" s="45"/>
      <c r="B2267" s="44"/>
      <c r="C2267" s="44"/>
      <c r="D2267" s="44"/>
      <c r="E2267" s="44"/>
      <c r="F2267" s="38"/>
      <c r="G2267" s="38"/>
      <c r="H2267" s="38"/>
      <c r="I2267" s="59"/>
      <c r="J2267" s="26"/>
      <c r="K2267" s="26"/>
      <c r="L2267" s="45"/>
      <c r="M2267" s="38"/>
      <c r="N2267" s="38"/>
      <c r="O2267" s="88"/>
      <c r="P2267" s="45"/>
      <c r="Q2267" s="72"/>
      <c r="S2267" s="30"/>
      <c r="T2267" s="30"/>
      <c r="V2267" s="77"/>
      <c r="W2267" s="65"/>
    </row>
    <row r="2268" spans="1:23">
      <c r="A2268" s="45"/>
      <c r="B2268" s="44"/>
      <c r="C2268" s="44"/>
      <c r="D2268" s="44"/>
      <c r="E2268" s="44"/>
      <c r="F2268" s="38"/>
      <c r="G2268" s="38"/>
      <c r="H2268" s="38"/>
      <c r="I2268" s="59"/>
      <c r="J2268" s="26"/>
      <c r="K2268" s="26"/>
      <c r="L2268" s="45"/>
      <c r="M2268" s="38"/>
      <c r="N2268" s="38"/>
      <c r="O2268" s="88"/>
      <c r="P2268" s="45"/>
      <c r="Q2268" s="72"/>
      <c r="S2268" s="30"/>
      <c r="T2268" s="30"/>
      <c r="V2268" s="77"/>
      <c r="W2268" s="65"/>
    </row>
    <row r="2269" spans="1:23">
      <c r="A2269" s="45"/>
      <c r="B2269" s="44"/>
      <c r="C2269" s="44"/>
      <c r="D2269" s="44"/>
      <c r="E2269" s="44"/>
      <c r="F2269" s="38"/>
      <c r="G2269" s="38"/>
      <c r="H2269" s="38"/>
      <c r="I2269" s="59"/>
      <c r="J2269" s="26"/>
      <c r="K2269" s="26"/>
      <c r="L2269" s="45"/>
      <c r="M2269" s="38"/>
      <c r="N2269" s="38"/>
      <c r="O2269" s="88"/>
      <c r="P2269" s="45"/>
      <c r="Q2269" s="72"/>
      <c r="S2269" s="30"/>
      <c r="T2269" s="30"/>
      <c r="V2269" s="77"/>
      <c r="W2269" s="65"/>
    </row>
    <row r="2270" spans="1:23">
      <c r="A2270" s="45"/>
      <c r="B2270" s="44"/>
      <c r="C2270" s="44"/>
      <c r="D2270" s="44"/>
      <c r="E2270" s="44"/>
      <c r="F2270" s="38"/>
      <c r="G2270" s="38"/>
      <c r="H2270" s="38"/>
      <c r="I2270" s="59"/>
      <c r="J2270" s="26"/>
      <c r="K2270" s="26"/>
      <c r="L2270" s="45"/>
      <c r="M2270" s="38"/>
      <c r="N2270" s="38"/>
      <c r="O2270" s="88"/>
      <c r="P2270" s="45"/>
      <c r="Q2270" s="72"/>
      <c r="S2270" s="30"/>
      <c r="T2270" s="30"/>
      <c r="V2270" s="77"/>
      <c r="W2270" s="65"/>
    </row>
    <row r="2271" spans="1:23">
      <c r="A2271" s="45"/>
      <c r="B2271" s="44"/>
      <c r="C2271" s="44"/>
      <c r="D2271" s="44"/>
      <c r="E2271" s="44"/>
      <c r="F2271" s="38"/>
      <c r="G2271" s="38"/>
      <c r="H2271" s="38"/>
      <c r="I2271" s="59"/>
      <c r="J2271" s="26"/>
      <c r="K2271" s="26"/>
      <c r="L2271" s="45"/>
      <c r="M2271" s="38"/>
      <c r="N2271" s="38"/>
      <c r="O2271" s="88"/>
      <c r="P2271" s="45"/>
      <c r="Q2271" s="72"/>
      <c r="S2271" s="30"/>
      <c r="T2271" s="30"/>
      <c r="V2271" s="77"/>
      <c r="W2271" s="65"/>
    </row>
    <row r="2272" spans="1:23">
      <c r="A2272" s="45"/>
      <c r="B2272" s="44"/>
      <c r="C2272" s="44"/>
      <c r="D2272" s="44"/>
      <c r="E2272" s="44"/>
      <c r="F2272" s="38"/>
      <c r="G2272" s="38"/>
      <c r="H2272" s="38"/>
      <c r="I2272" s="59"/>
      <c r="J2272" s="26"/>
      <c r="K2272" s="26"/>
      <c r="L2272" s="45"/>
      <c r="M2272" s="38"/>
      <c r="N2272" s="38"/>
      <c r="O2272" s="88"/>
      <c r="P2272" s="45"/>
      <c r="Q2272" s="72"/>
      <c r="S2272" s="30"/>
      <c r="T2272" s="30"/>
      <c r="V2272" s="77"/>
      <c r="W2272" s="65"/>
    </row>
    <row r="2273" spans="1:23">
      <c r="A2273" s="45"/>
      <c r="B2273" s="44"/>
      <c r="C2273" s="44"/>
      <c r="D2273" s="44"/>
      <c r="E2273" s="44"/>
      <c r="F2273" s="38"/>
      <c r="G2273" s="38"/>
      <c r="H2273" s="38"/>
      <c r="I2273" s="59"/>
      <c r="J2273" s="26"/>
      <c r="K2273" s="26"/>
      <c r="L2273" s="45"/>
      <c r="M2273" s="38"/>
      <c r="N2273" s="38"/>
      <c r="O2273" s="88"/>
      <c r="P2273" s="45"/>
      <c r="Q2273" s="72"/>
      <c r="S2273" s="30"/>
      <c r="T2273" s="30"/>
      <c r="V2273" s="77"/>
      <c r="W2273" s="65"/>
    </row>
    <row r="2274" spans="1:23">
      <c r="A2274" s="45"/>
      <c r="B2274" s="44"/>
      <c r="C2274" s="44"/>
      <c r="D2274" s="44"/>
      <c r="E2274" s="44"/>
      <c r="F2274" s="38"/>
      <c r="G2274" s="38"/>
      <c r="H2274" s="38"/>
      <c r="I2274" s="59"/>
      <c r="J2274" s="26"/>
      <c r="K2274" s="26"/>
      <c r="L2274" s="45"/>
      <c r="M2274" s="38"/>
      <c r="N2274" s="38"/>
      <c r="O2274" s="88"/>
      <c r="P2274" s="45"/>
      <c r="Q2274" s="72"/>
      <c r="S2274" s="30"/>
      <c r="T2274" s="30"/>
      <c r="V2274" s="77"/>
      <c r="W2274" s="65"/>
    </row>
    <row r="2275" spans="1:23">
      <c r="A2275" s="45"/>
      <c r="B2275" s="44"/>
      <c r="C2275" s="44"/>
      <c r="D2275" s="44"/>
      <c r="E2275" s="44"/>
      <c r="F2275" s="38"/>
      <c r="G2275" s="38"/>
      <c r="H2275" s="38"/>
      <c r="I2275" s="59"/>
      <c r="J2275" s="26"/>
      <c r="K2275" s="26"/>
      <c r="L2275" s="45"/>
      <c r="M2275" s="38"/>
      <c r="N2275" s="38"/>
      <c r="O2275" s="88"/>
      <c r="P2275" s="45"/>
      <c r="Q2275" s="72"/>
      <c r="S2275" s="30"/>
      <c r="T2275" s="30"/>
      <c r="V2275" s="77"/>
      <c r="W2275" s="65"/>
    </row>
    <row r="2276" spans="1:23">
      <c r="A2276" s="45"/>
      <c r="B2276" s="44"/>
      <c r="C2276" s="44"/>
      <c r="D2276" s="44"/>
      <c r="E2276" s="44"/>
      <c r="F2276" s="38"/>
      <c r="G2276" s="38"/>
      <c r="H2276" s="38"/>
      <c r="I2276" s="59"/>
      <c r="J2276" s="26"/>
      <c r="K2276" s="26"/>
      <c r="L2276" s="45"/>
      <c r="M2276" s="38"/>
      <c r="N2276" s="38"/>
      <c r="O2276" s="88"/>
      <c r="P2276" s="45"/>
      <c r="Q2276" s="72"/>
      <c r="S2276" s="30"/>
      <c r="T2276" s="30"/>
      <c r="V2276" s="77"/>
      <c r="W2276" s="65"/>
    </row>
    <row r="2277" spans="1:23">
      <c r="A2277" s="45"/>
      <c r="B2277" s="44"/>
      <c r="C2277" s="44"/>
      <c r="D2277" s="44"/>
      <c r="E2277" s="44"/>
      <c r="F2277" s="38"/>
      <c r="G2277" s="38"/>
      <c r="H2277" s="38"/>
      <c r="I2277" s="59"/>
      <c r="J2277" s="26"/>
      <c r="K2277" s="26"/>
      <c r="L2277" s="45"/>
      <c r="M2277" s="38"/>
      <c r="N2277" s="38"/>
      <c r="O2277" s="88"/>
      <c r="P2277" s="45"/>
      <c r="Q2277" s="72"/>
      <c r="S2277" s="30"/>
      <c r="T2277" s="30"/>
      <c r="V2277" s="77"/>
      <c r="W2277" s="65"/>
    </row>
    <row r="2278" spans="1:23">
      <c r="A2278" s="45"/>
      <c r="B2278" s="44"/>
      <c r="C2278" s="44"/>
      <c r="D2278" s="44"/>
      <c r="E2278" s="44"/>
      <c r="F2278" s="38"/>
      <c r="G2278" s="38"/>
      <c r="H2278" s="38"/>
      <c r="I2278" s="59"/>
      <c r="J2278" s="26"/>
      <c r="K2278" s="26"/>
      <c r="L2278" s="45"/>
      <c r="M2278" s="38"/>
      <c r="N2278" s="38"/>
      <c r="O2278" s="88"/>
      <c r="P2278" s="45"/>
      <c r="Q2278" s="72"/>
      <c r="S2278" s="30"/>
      <c r="T2278" s="30"/>
      <c r="V2278" s="77"/>
      <c r="W2278" s="65"/>
    </row>
    <row r="2279" spans="1:23">
      <c r="A2279" s="45"/>
      <c r="B2279" s="44"/>
      <c r="C2279" s="44"/>
      <c r="D2279" s="44"/>
      <c r="E2279" s="44"/>
      <c r="F2279" s="38"/>
      <c r="G2279" s="38"/>
      <c r="H2279" s="38"/>
      <c r="I2279" s="59"/>
      <c r="J2279" s="26"/>
      <c r="K2279" s="26"/>
      <c r="L2279" s="45"/>
      <c r="M2279" s="38"/>
      <c r="N2279" s="38"/>
      <c r="O2279" s="88"/>
      <c r="P2279" s="45"/>
      <c r="Q2279" s="72"/>
      <c r="S2279" s="30"/>
      <c r="T2279" s="30"/>
      <c r="V2279" s="77"/>
      <c r="W2279" s="65"/>
    </row>
    <row r="2280" spans="1:23">
      <c r="A2280" s="45"/>
      <c r="B2280" s="44"/>
      <c r="C2280" s="44"/>
      <c r="D2280" s="44"/>
      <c r="E2280" s="44"/>
      <c r="F2280" s="38"/>
      <c r="G2280" s="38"/>
      <c r="H2280" s="38"/>
      <c r="I2280" s="59"/>
      <c r="J2280" s="26"/>
      <c r="K2280" s="26"/>
      <c r="L2280" s="45"/>
      <c r="M2280" s="38"/>
      <c r="N2280" s="38"/>
      <c r="O2280" s="88"/>
      <c r="P2280" s="45"/>
      <c r="Q2280" s="72"/>
      <c r="S2280" s="30"/>
      <c r="T2280" s="30"/>
      <c r="V2280" s="77"/>
      <c r="W2280" s="65"/>
    </row>
    <row r="2281" spans="1:23">
      <c r="A2281" s="45"/>
      <c r="B2281" s="44"/>
      <c r="C2281" s="44"/>
      <c r="D2281" s="44"/>
      <c r="E2281" s="44"/>
      <c r="F2281" s="38"/>
      <c r="G2281" s="38"/>
      <c r="H2281" s="38"/>
      <c r="I2281" s="59"/>
      <c r="J2281" s="26"/>
      <c r="K2281" s="26"/>
      <c r="L2281" s="45"/>
      <c r="M2281" s="38"/>
      <c r="N2281" s="38"/>
      <c r="O2281" s="88"/>
      <c r="P2281" s="45"/>
      <c r="Q2281" s="72"/>
      <c r="S2281" s="30"/>
      <c r="T2281" s="30"/>
      <c r="V2281" s="77"/>
      <c r="W2281" s="65"/>
    </row>
    <row r="2282" spans="1:23">
      <c r="A2282" s="45"/>
      <c r="B2282" s="44"/>
      <c r="C2282" s="44"/>
      <c r="D2282" s="44"/>
      <c r="E2282" s="44"/>
      <c r="F2282" s="38"/>
      <c r="G2282" s="38"/>
      <c r="H2282" s="38"/>
      <c r="I2282" s="59"/>
      <c r="J2282" s="26"/>
      <c r="K2282" s="26"/>
      <c r="L2282" s="45"/>
      <c r="M2282" s="38"/>
      <c r="N2282" s="38"/>
      <c r="O2282" s="88"/>
      <c r="P2282" s="45"/>
      <c r="Q2282" s="72"/>
      <c r="S2282" s="30"/>
      <c r="T2282" s="30"/>
      <c r="V2282" s="77"/>
      <c r="W2282" s="65"/>
    </row>
    <row r="2283" spans="1:23">
      <c r="A2283" s="45"/>
      <c r="B2283" s="44"/>
      <c r="C2283" s="44"/>
      <c r="D2283" s="44"/>
      <c r="E2283" s="44"/>
      <c r="F2283" s="38"/>
      <c r="G2283" s="38"/>
      <c r="H2283" s="38"/>
      <c r="I2283" s="59"/>
      <c r="J2283" s="26"/>
      <c r="K2283" s="26"/>
      <c r="L2283" s="45"/>
      <c r="M2283" s="38"/>
      <c r="N2283" s="38"/>
      <c r="O2283" s="88"/>
      <c r="P2283" s="45"/>
      <c r="Q2283" s="72"/>
      <c r="S2283" s="30"/>
      <c r="T2283" s="30"/>
      <c r="V2283" s="77"/>
      <c r="W2283" s="65"/>
    </row>
    <row r="2284" spans="1:23">
      <c r="A2284" s="45"/>
      <c r="B2284" s="44"/>
      <c r="C2284" s="44"/>
      <c r="D2284" s="44"/>
      <c r="E2284" s="44"/>
      <c r="F2284" s="38"/>
      <c r="G2284" s="38"/>
      <c r="H2284" s="38"/>
      <c r="I2284" s="59"/>
      <c r="J2284" s="26"/>
      <c r="K2284" s="26"/>
      <c r="L2284" s="45"/>
      <c r="M2284" s="38"/>
      <c r="N2284" s="38"/>
      <c r="O2284" s="88"/>
      <c r="P2284" s="45"/>
      <c r="Q2284" s="72"/>
      <c r="S2284" s="30"/>
      <c r="T2284" s="30"/>
      <c r="V2284" s="77"/>
      <c r="W2284" s="65"/>
    </row>
    <row r="2285" spans="1:23">
      <c r="A2285" s="45"/>
      <c r="B2285" s="44"/>
      <c r="C2285" s="44"/>
      <c r="D2285" s="44"/>
      <c r="E2285" s="44"/>
      <c r="F2285" s="38"/>
      <c r="G2285" s="38"/>
      <c r="H2285" s="38"/>
      <c r="I2285" s="59"/>
      <c r="J2285" s="26"/>
      <c r="K2285" s="26"/>
      <c r="L2285" s="45"/>
      <c r="M2285" s="38"/>
      <c r="N2285" s="38"/>
      <c r="O2285" s="88"/>
      <c r="P2285" s="45"/>
      <c r="Q2285" s="72"/>
      <c r="S2285" s="30"/>
      <c r="T2285" s="30"/>
      <c r="V2285" s="77"/>
      <c r="W2285" s="65"/>
    </row>
    <row r="2286" spans="1:23">
      <c r="A2286" s="45"/>
      <c r="B2286" s="44"/>
      <c r="C2286" s="44"/>
      <c r="D2286" s="44"/>
      <c r="E2286" s="44"/>
      <c r="F2286" s="38"/>
      <c r="G2286" s="38"/>
      <c r="H2286" s="38"/>
      <c r="I2286" s="59"/>
      <c r="J2286" s="26"/>
      <c r="K2286" s="26"/>
      <c r="L2286" s="45"/>
      <c r="M2286" s="38"/>
      <c r="N2286" s="38"/>
      <c r="O2286" s="88"/>
      <c r="P2286" s="45"/>
      <c r="Q2286" s="72"/>
      <c r="S2286" s="30"/>
      <c r="T2286" s="30"/>
      <c r="V2286" s="77"/>
      <c r="W2286" s="65"/>
    </row>
    <row r="2287" spans="1:23">
      <c r="A2287" s="45"/>
      <c r="B2287" s="44"/>
      <c r="C2287" s="44"/>
      <c r="D2287" s="44"/>
      <c r="E2287" s="44"/>
      <c r="F2287" s="38"/>
      <c r="G2287" s="38"/>
      <c r="H2287" s="38"/>
      <c r="I2287" s="59"/>
      <c r="J2287" s="26"/>
      <c r="K2287" s="26"/>
      <c r="L2287" s="45"/>
      <c r="M2287" s="38"/>
      <c r="N2287" s="38"/>
      <c r="O2287" s="88"/>
      <c r="P2287" s="45"/>
      <c r="Q2287" s="72"/>
      <c r="S2287" s="30"/>
      <c r="T2287" s="30"/>
      <c r="V2287" s="77"/>
      <c r="W2287" s="65"/>
    </row>
    <row r="2288" spans="1:23">
      <c r="A2288" s="45"/>
      <c r="B2288" s="44"/>
      <c r="C2288" s="44"/>
      <c r="D2288" s="44"/>
      <c r="E2288" s="44"/>
      <c r="F2288" s="38"/>
      <c r="G2288" s="38"/>
      <c r="H2288" s="38"/>
      <c r="I2288" s="59"/>
      <c r="J2288" s="26"/>
      <c r="K2288" s="26"/>
      <c r="L2288" s="45"/>
      <c r="M2288" s="38"/>
      <c r="N2288" s="38"/>
      <c r="O2288" s="88"/>
      <c r="P2288" s="45"/>
      <c r="Q2288" s="72"/>
      <c r="S2288" s="30"/>
      <c r="T2288" s="30"/>
      <c r="V2288" s="77"/>
      <c r="W2288" s="65"/>
    </row>
    <row r="2289" spans="1:23">
      <c r="A2289" s="45"/>
      <c r="B2289" s="44"/>
      <c r="C2289" s="44"/>
      <c r="D2289" s="44"/>
      <c r="E2289" s="44"/>
      <c r="F2289" s="38"/>
      <c r="G2289" s="38"/>
      <c r="H2289" s="38"/>
      <c r="I2289" s="59"/>
      <c r="J2289" s="26"/>
      <c r="K2289" s="26"/>
      <c r="L2289" s="45"/>
      <c r="M2289" s="38"/>
      <c r="N2289" s="38"/>
      <c r="O2289" s="88"/>
      <c r="P2289" s="45"/>
      <c r="Q2289" s="72"/>
      <c r="S2289" s="30"/>
      <c r="T2289" s="30"/>
      <c r="V2289" s="77"/>
      <c r="W2289" s="65"/>
    </row>
    <row r="2290" spans="1:23">
      <c r="A2290" s="45"/>
      <c r="B2290" s="44"/>
      <c r="C2290" s="44"/>
      <c r="D2290" s="44"/>
      <c r="E2290" s="44"/>
      <c r="F2290" s="38"/>
      <c r="G2290" s="38"/>
      <c r="H2290" s="38"/>
      <c r="I2290" s="59"/>
      <c r="J2290" s="26"/>
      <c r="K2290" s="26"/>
      <c r="L2290" s="45"/>
      <c r="M2290" s="38"/>
      <c r="N2290" s="38"/>
      <c r="O2290" s="88"/>
      <c r="P2290" s="45"/>
      <c r="Q2290" s="72"/>
      <c r="S2290" s="30"/>
      <c r="T2290" s="30"/>
      <c r="V2290" s="77"/>
      <c r="W2290" s="65"/>
    </row>
    <row r="2291" spans="1:23">
      <c r="A2291" s="45"/>
      <c r="B2291" s="44"/>
      <c r="C2291" s="44"/>
      <c r="D2291" s="44"/>
      <c r="E2291" s="44"/>
      <c r="F2291" s="38"/>
      <c r="G2291" s="38"/>
      <c r="H2291" s="38"/>
      <c r="I2291" s="59"/>
      <c r="J2291" s="26"/>
      <c r="K2291" s="26"/>
      <c r="L2291" s="45"/>
      <c r="M2291" s="38"/>
      <c r="N2291" s="38"/>
      <c r="O2291" s="88"/>
      <c r="P2291" s="45"/>
      <c r="Q2291" s="72"/>
      <c r="S2291" s="30"/>
      <c r="T2291" s="30"/>
      <c r="V2291" s="77"/>
      <c r="W2291" s="65"/>
    </row>
    <row r="2292" spans="1:23">
      <c r="A2292" s="45"/>
      <c r="B2292" s="44"/>
      <c r="C2292" s="44"/>
      <c r="D2292" s="44"/>
      <c r="E2292" s="44"/>
      <c r="F2292" s="38"/>
      <c r="G2292" s="38"/>
      <c r="H2292" s="38"/>
      <c r="I2292" s="59"/>
      <c r="J2292" s="26"/>
      <c r="K2292" s="26"/>
      <c r="L2292" s="45"/>
      <c r="M2292" s="38"/>
      <c r="N2292" s="38"/>
      <c r="O2292" s="88"/>
      <c r="P2292" s="45"/>
      <c r="Q2292" s="72"/>
      <c r="S2292" s="30"/>
      <c r="T2292" s="30"/>
      <c r="V2292" s="77"/>
      <c r="W2292" s="65"/>
    </row>
    <row r="2293" spans="1:23">
      <c r="A2293" s="45"/>
      <c r="B2293" s="44"/>
      <c r="C2293" s="44"/>
      <c r="D2293" s="44"/>
      <c r="E2293" s="44"/>
      <c r="F2293" s="38"/>
      <c r="G2293" s="38"/>
      <c r="H2293" s="38"/>
      <c r="I2293" s="59"/>
      <c r="J2293" s="26"/>
      <c r="K2293" s="26"/>
      <c r="L2293" s="45"/>
      <c r="M2293" s="38"/>
      <c r="N2293" s="38"/>
      <c r="O2293" s="88"/>
      <c r="P2293" s="45"/>
      <c r="Q2293" s="72"/>
      <c r="S2293" s="30"/>
      <c r="T2293" s="30"/>
      <c r="V2293" s="77"/>
      <c r="W2293" s="65"/>
    </row>
    <row r="2294" spans="1:23">
      <c r="A2294" s="45"/>
      <c r="B2294" s="44"/>
      <c r="C2294" s="44"/>
      <c r="D2294" s="44"/>
      <c r="E2294" s="44"/>
      <c r="F2294" s="38"/>
      <c r="G2294" s="38"/>
      <c r="H2294" s="38"/>
      <c r="I2294" s="59"/>
      <c r="J2294" s="26"/>
      <c r="K2294" s="26"/>
      <c r="L2294" s="45"/>
      <c r="M2294" s="38"/>
      <c r="N2294" s="38"/>
      <c r="O2294" s="88"/>
      <c r="P2294" s="45"/>
      <c r="Q2294" s="72"/>
      <c r="S2294" s="30"/>
      <c r="T2294" s="30"/>
      <c r="V2294" s="77"/>
      <c r="W2294" s="65"/>
    </row>
    <row r="2295" spans="1:23">
      <c r="A2295" s="45"/>
      <c r="B2295" s="44"/>
      <c r="C2295" s="44"/>
      <c r="D2295" s="44"/>
      <c r="E2295" s="44"/>
      <c r="F2295" s="38"/>
      <c r="G2295" s="38"/>
      <c r="H2295" s="38"/>
      <c r="I2295" s="59"/>
      <c r="J2295" s="26"/>
      <c r="K2295" s="26"/>
      <c r="L2295" s="45"/>
      <c r="M2295" s="38"/>
      <c r="N2295" s="38"/>
      <c r="O2295" s="88"/>
      <c r="P2295" s="45"/>
      <c r="Q2295" s="72"/>
      <c r="S2295" s="30"/>
      <c r="T2295" s="30"/>
      <c r="V2295" s="77"/>
      <c r="W2295" s="65"/>
    </row>
    <row r="2296" spans="1:23">
      <c r="A2296" s="45"/>
      <c r="B2296" s="44"/>
      <c r="C2296" s="44"/>
      <c r="D2296" s="44"/>
      <c r="E2296" s="44"/>
      <c r="F2296" s="38"/>
      <c r="G2296" s="38"/>
      <c r="H2296" s="38"/>
      <c r="I2296" s="59"/>
      <c r="J2296" s="26"/>
      <c r="K2296" s="26"/>
      <c r="L2296" s="45"/>
      <c r="M2296" s="38"/>
      <c r="N2296" s="38"/>
      <c r="O2296" s="88"/>
      <c r="P2296" s="45"/>
      <c r="Q2296" s="72"/>
      <c r="S2296" s="30"/>
      <c r="T2296" s="30"/>
      <c r="V2296" s="77"/>
      <c r="W2296" s="65"/>
    </row>
    <row r="2297" spans="1:23">
      <c r="A2297" s="45"/>
      <c r="B2297" s="44"/>
      <c r="C2297" s="44"/>
      <c r="D2297" s="44"/>
      <c r="E2297" s="44"/>
      <c r="F2297" s="38"/>
      <c r="G2297" s="38"/>
      <c r="H2297" s="38"/>
      <c r="I2297" s="59"/>
      <c r="J2297" s="26"/>
      <c r="K2297" s="26"/>
      <c r="L2297" s="45"/>
      <c r="M2297" s="38"/>
      <c r="N2297" s="38"/>
      <c r="O2297" s="88"/>
      <c r="P2297" s="45"/>
      <c r="Q2297" s="72"/>
      <c r="S2297" s="30"/>
      <c r="T2297" s="30"/>
      <c r="V2297" s="77"/>
      <c r="W2297" s="65"/>
    </row>
    <row r="2298" spans="1:23">
      <c r="A2298" s="45"/>
      <c r="B2298" s="44"/>
      <c r="C2298" s="44"/>
      <c r="D2298" s="44"/>
      <c r="E2298" s="44"/>
      <c r="F2298" s="38"/>
      <c r="G2298" s="38"/>
      <c r="H2298" s="38"/>
      <c r="I2298" s="59"/>
      <c r="J2298" s="26"/>
      <c r="K2298" s="26"/>
      <c r="L2298" s="45"/>
      <c r="M2298" s="38"/>
      <c r="N2298" s="38"/>
      <c r="O2298" s="88"/>
      <c r="P2298" s="45"/>
      <c r="Q2298" s="72"/>
      <c r="S2298" s="30"/>
      <c r="T2298" s="30"/>
      <c r="V2298" s="77"/>
      <c r="W2298" s="65"/>
    </row>
    <row r="2299" spans="1:23">
      <c r="A2299" s="45"/>
      <c r="B2299" s="44"/>
      <c r="C2299" s="44"/>
      <c r="D2299" s="44"/>
      <c r="E2299" s="44"/>
      <c r="F2299" s="38"/>
      <c r="G2299" s="38"/>
      <c r="H2299" s="38"/>
      <c r="I2299" s="59"/>
      <c r="J2299" s="26"/>
      <c r="K2299" s="26"/>
      <c r="L2299" s="45"/>
      <c r="M2299" s="38"/>
      <c r="N2299" s="38"/>
      <c r="O2299" s="88"/>
      <c r="P2299" s="45"/>
      <c r="Q2299" s="72"/>
      <c r="S2299" s="30"/>
      <c r="T2299" s="30"/>
      <c r="V2299" s="77"/>
      <c r="W2299" s="65"/>
    </row>
    <row r="2300" spans="1:23">
      <c r="A2300" s="45"/>
      <c r="B2300" s="44"/>
      <c r="C2300" s="44"/>
      <c r="D2300" s="44"/>
      <c r="E2300" s="44"/>
      <c r="F2300" s="38"/>
      <c r="G2300" s="38"/>
      <c r="H2300" s="38"/>
      <c r="I2300" s="59"/>
      <c r="J2300" s="26"/>
      <c r="K2300" s="26"/>
      <c r="L2300" s="45"/>
      <c r="M2300" s="38"/>
      <c r="N2300" s="38"/>
      <c r="O2300" s="88"/>
      <c r="P2300" s="45"/>
      <c r="Q2300" s="72"/>
      <c r="S2300" s="30"/>
      <c r="T2300" s="30"/>
      <c r="V2300" s="77"/>
      <c r="W2300" s="65"/>
    </row>
    <row r="2301" spans="1:23">
      <c r="A2301" s="45"/>
      <c r="B2301" s="44"/>
      <c r="C2301" s="44"/>
      <c r="D2301" s="44"/>
      <c r="E2301" s="44"/>
      <c r="F2301" s="38"/>
      <c r="G2301" s="38"/>
      <c r="H2301" s="38"/>
      <c r="I2301" s="59"/>
      <c r="J2301" s="26"/>
      <c r="K2301" s="26"/>
      <c r="L2301" s="45"/>
      <c r="M2301" s="38"/>
      <c r="N2301" s="38"/>
      <c r="O2301" s="88"/>
      <c r="P2301" s="45"/>
      <c r="Q2301" s="72"/>
      <c r="S2301" s="30"/>
      <c r="T2301" s="30"/>
      <c r="V2301" s="77"/>
      <c r="W2301" s="65"/>
    </row>
    <row r="2302" spans="1:23">
      <c r="A2302" s="45"/>
      <c r="B2302" s="44"/>
      <c r="C2302" s="44"/>
      <c r="D2302" s="44"/>
      <c r="E2302" s="44"/>
      <c r="F2302" s="38"/>
      <c r="G2302" s="38"/>
      <c r="H2302" s="38"/>
      <c r="I2302" s="59"/>
      <c r="J2302" s="26"/>
      <c r="K2302" s="26"/>
      <c r="L2302" s="45"/>
      <c r="M2302" s="38"/>
      <c r="N2302" s="38"/>
      <c r="O2302" s="88"/>
      <c r="P2302" s="45"/>
      <c r="Q2302" s="72"/>
      <c r="S2302" s="30"/>
      <c r="T2302" s="30"/>
      <c r="V2302" s="77"/>
      <c r="W2302" s="65"/>
    </row>
    <row r="2303" spans="1:23">
      <c r="A2303" s="45"/>
      <c r="B2303" s="44"/>
      <c r="C2303" s="44"/>
      <c r="D2303" s="44"/>
      <c r="E2303" s="44"/>
      <c r="F2303" s="38"/>
      <c r="G2303" s="38"/>
      <c r="H2303" s="38"/>
      <c r="I2303" s="59"/>
      <c r="J2303" s="26"/>
      <c r="K2303" s="26"/>
      <c r="L2303" s="45"/>
      <c r="M2303" s="38"/>
      <c r="N2303" s="38"/>
      <c r="O2303" s="88"/>
      <c r="P2303" s="45"/>
      <c r="Q2303" s="72"/>
      <c r="S2303" s="30"/>
      <c r="T2303" s="30"/>
      <c r="V2303" s="77"/>
      <c r="W2303" s="65"/>
    </row>
    <row r="2304" spans="1:23">
      <c r="A2304" s="45"/>
      <c r="B2304" s="44"/>
      <c r="C2304" s="44"/>
      <c r="D2304" s="44"/>
      <c r="E2304" s="44"/>
      <c r="F2304" s="38"/>
      <c r="G2304" s="38"/>
      <c r="H2304" s="38"/>
      <c r="I2304" s="59"/>
      <c r="J2304" s="26"/>
      <c r="K2304" s="26"/>
      <c r="L2304" s="45"/>
      <c r="M2304" s="38"/>
      <c r="N2304" s="38"/>
      <c r="O2304" s="88"/>
      <c r="P2304" s="45"/>
      <c r="Q2304" s="72"/>
      <c r="S2304" s="30"/>
      <c r="T2304" s="30"/>
      <c r="V2304" s="77"/>
      <c r="W2304" s="65"/>
    </row>
    <row r="2305" spans="1:23">
      <c r="A2305" s="45"/>
      <c r="B2305" s="44"/>
      <c r="C2305" s="44"/>
      <c r="D2305" s="44"/>
      <c r="E2305" s="44"/>
      <c r="F2305" s="38"/>
      <c r="G2305" s="38"/>
      <c r="H2305" s="38"/>
      <c r="I2305" s="59"/>
      <c r="J2305" s="26"/>
      <c r="K2305" s="26"/>
      <c r="L2305" s="45"/>
      <c r="M2305" s="38"/>
      <c r="N2305" s="38"/>
      <c r="O2305" s="88"/>
      <c r="P2305" s="45"/>
      <c r="Q2305" s="72"/>
      <c r="S2305" s="30"/>
      <c r="T2305" s="30"/>
      <c r="V2305" s="77"/>
      <c r="W2305" s="65"/>
    </row>
    <row r="2306" spans="1:23">
      <c r="A2306" s="45"/>
      <c r="B2306" s="44"/>
      <c r="C2306" s="44"/>
      <c r="D2306" s="44"/>
      <c r="E2306" s="44"/>
      <c r="F2306" s="38"/>
      <c r="G2306" s="38"/>
      <c r="H2306" s="38"/>
      <c r="I2306" s="59"/>
      <c r="J2306" s="26"/>
      <c r="K2306" s="26"/>
      <c r="L2306" s="45"/>
      <c r="M2306" s="38"/>
      <c r="N2306" s="38"/>
      <c r="O2306" s="88"/>
      <c r="P2306" s="45"/>
      <c r="Q2306" s="72"/>
      <c r="S2306" s="30"/>
      <c r="T2306" s="30"/>
      <c r="V2306" s="77"/>
      <c r="W2306" s="65"/>
    </row>
    <row r="2307" spans="1:23">
      <c r="A2307" s="45"/>
      <c r="B2307" s="44"/>
      <c r="C2307" s="44"/>
      <c r="D2307" s="44"/>
      <c r="E2307" s="44"/>
      <c r="F2307" s="38"/>
      <c r="G2307" s="38"/>
      <c r="H2307" s="38"/>
      <c r="I2307" s="59"/>
      <c r="J2307" s="26"/>
      <c r="K2307" s="26"/>
      <c r="L2307" s="45"/>
      <c r="M2307" s="38"/>
      <c r="N2307" s="38"/>
      <c r="O2307" s="88"/>
      <c r="P2307" s="45"/>
      <c r="Q2307" s="72"/>
      <c r="S2307" s="30"/>
      <c r="T2307" s="30"/>
      <c r="V2307" s="77"/>
      <c r="W2307" s="65"/>
    </row>
    <row r="2308" spans="1:23">
      <c r="A2308" s="45"/>
      <c r="B2308" s="44"/>
      <c r="C2308" s="44"/>
      <c r="D2308" s="44"/>
      <c r="E2308" s="44"/>
      <c r="F2308" s="38"/>
      <c r="G2308" s="38"/>
      <c r="H2308" s="38"/>
      <c r="I2308" s="59"/>
      <c r="J2308" s="26"/>
      <c r="K2308" s="26"/>
      <c r="L2308" s="45"/>
      <c r="M2308" s="38"/>
      <c r="N2308" s="38"/>
      <c r="O2308" s="88"/>
      <c r="P2308" s="45"/>
      <c r="Q2308" s="72"/>
      <c r="S2308" s="30"/>
      <c r="T2308" s="30"/>
      <c r="V2308" s="77"/>
      <c r="W2308" s="65"/>
    </row>
    <row r="2309" spans="1:23">
      <c r="A2309" s="45"/>
      <c r="B2309" s="44"/>
      <c r="C2309" s="44"/>
      <c r="D2309" s="44"/>
      <c r="E2309" s="44"/>
      <c r="F2309" s="38"/>
      <c r="G2309" s="38"/>
      <c r="H2309" s="38"/>
      <c r="I2309" s="59"/>
      <c r="J2309" s="26"/>
      <c r="K2309" s="26"/>
      <c r="L2309" s="45"/>
      <c r="M2309" s="38"/>
      <c r="N2309" s="38"/>
      <c r="O2309" s="88"/>
      <c r="P2309" s="45"/>
      <c r="Q2309" s="72"/>
      <c r="S2309" s="30"/>
      <c r="T2309" s="30"/>
      <c r="V2309" s="77"/>
      <c r="W2309" s="65"/>
    </row>
    <row r="2310" spans="1:23">
      <c r="A2310" s="45"/>
      <c r="B2310" s="44"/>
      <c r="C2310" s="44"/>
      <c r="D2310" s="44"/>
      <c r="E2310" s="44"/>
      <c r="F2310" s="38"/>
      <c r="G2310" s="38"/>
      <c r="H2310" s="38"/>
      <c r="I2310" s="59"/>
      <c r="J2310" s="26"/>
      <c r="K2310" s="26"/>
      <c r="L2310" s="45"/>
      <c r="M2310" s="38"/>
      <c r="N2310" s="38"/>
      <c r="O2310" s="88"/>
      <c r="P2310" s="45"/>
      <c r="Q2310" s="72"/>
      <c r="S2310" s="30"/>
      <c r="T2310" s="30"/>
      <c r="V2310" s="77"/>
      <c r="W2310" s="65"/>
    </row>
    <row r="2311" spans="1:23">
      <c r="A2311" s="45"/>
      <c r="B2311" s="44"/>
      <c r="C2311" s="44"/>
      <c r="D2311" s="44"/>
      <c r="E2311" s="44"/>
      <c r="F2311" s="38"/>
      <c r="G2311" s="38"/>
      <c r="H2311" s="38"/>
      <c r="I2311" s="59"/>
      <c r="J2311" s="26"/>
      <c r="K2311" s="26"/>
      <c r="L2311" s="45"/>
      <c r="M2311" s="38"/>
      <c r="N2311" s="38"/>
      <c r="O2311" s="88"/>
      <c r="P2311" s="45"/>
      <c r="Q2311" s="72"/>
      <c r="S2311" s="30"/>
      <c r="T2311" s="30"/>
      <c r="V2311" s="77"/>
      <c r="W2311" s="65"/>
    </row>
    <row r="2312" spans="1:23">
      <c r="A2312" s="45"/>
      <c r="B2312" s="44"/>
      <c r="C2312" s="44"/>
      <c r="D2312" s="44"/>
      <c r="E2312" s="44"/>
      <c r="F2312" s="38"/>
      <c r="G2312" s="38"/>
      <c r="H2312" s="38"/>
      <c r="I2312" s="59"/>
      <c r="J2312" s="26"/>
      <c r="K2312" s="26"/>
      <c r="L2312" s="45"/>
      <c r="M2312" s="38"/>
      <c r="N2312" s="38"/>
      <c r="O2312" s="88"/>
      <c r="P2312" s="45"/>
      <c r="Q2312" s="72"/>
      <c r="S2312" s="30"/>
      <c r="T2312" s="30"/>
      <c r="V2312" s="77"/>
      <c r="W2312" s="65"/>
    </row>
    <row r="2313" spans="1:23">
      <c r="A2313" s="45"/>
      <c r="B2313" s="44"/>
      <c r="C2313" s="44"/>
      <c r="D2313" s="44"/>
      <c r="E2313" s="44"/>
      <c r="F2313" s="38"/>
      <c r="G2313" s="38"/>
      <c r="H2313" s="38"/>
      <c r="I2313" s="59"/>
      <c r="J2313" s="26"/>
      <c r="K2313" s="26"/>
      <c r="L2313" s="45"/>
      <c r="M2313" s="38"/>
      <c r="N2313" s="38"/>
      <c r="O2313" s="88"/>
      <c r="P2313" s="45"/>
      <c r="Q2313" s="72"/>
      <c r="S2313" s="30"/>
      <c r="T2313" s="30"/>
      <c r="V2313" s="77"/>
      <c r="W2313" s="65"/>
    </row>
    <row r="2314" spans="1:23">
      <c r="A2314" s="45"/>
      <c r="B2314" s="44"/>
      <c r="C2314" s="44"/>
      <c r="D2314" s="44"/>
      <c r="E2314" s="44"/>
      <c r="F2314" s="38"/>
      <c r="G2314" s="38"/>
      <c r="H2314" s="38"/>
      <c r="I2314" s="59"/>
      <c r="J2314" s="26"/>
      <c r="K2314" s="26"/>
      <c r="L2314" s="45"/>
      <c r="M2314" s="38"/>
      <c r="N2314" s="38"/>
      <c r="O2314" s="88"/>
      <c r="P2314" s="45"/>
      <c r="Q2314" s="72"/>
      <c r="S2314" s="30"/>
      <c r="T2314" s="30"/>
      <c r="V2314" s="77"/>
      <c r="W2314" s="65"/>
    </row>
    <row r="2315" spans="1:23">
      <c r="A2315" s="45"/>
      <c r="B2315" s="44"/>
      <c r="C2315" s="44"/>
      <c r="D2315" s="44"/>
      <c r="E2315" s="44"/>
      <c r="F2315" s="38"/>
      <c r="G2315" s="38"/>
      <c r="H2315" s="38"/>
      <c r="I2315" s="59"/>
      <c r="J2315" s="26"/>
      <c r="K2315" s="26"/>
      <c r="L2315" s="45"/>
      <c r="M2315" s="38"/>
      <c r="N2315" s="38"/>
      <c r="O2315" s="88"/>
      <c r="P2315" s="45"/>
      <c r="Q2315" s="72"/>
      <c r="S2315" s="30"/>
      <c r="T2315" s="30"/>
      <c r="V2315" s="77"/>
      <c r="W2315" s="65"/>
    </row>
    <row r="2316" spans="1:23">
      <c r="A2316" s="45"/>
      <c r="B2316" s="44"/>
      <c r="C2316" s="44"/>
      <c r="D2316" s="44"/>
      <c r="E2316" s="44"/>
      <c r="F2316" s="38"/>
      <c r="G2316" s="38"/>
      <c r="H2316" s="38"/>
      <c r="I2316" s="59"/>
      <c r="J2316" s="26"/>
      <c r="K2316" s="26"/>
      <c r="L2316" s="45"/>
      <c r="M2316" s="38"/>
      <c r="N2316" s="38"/>
      <c r="O2316" s="88"/>
      <c r="P2316" s="45"/>
      <c r="Q2316" s="72"/>
      <c r="S2316" s="30"/>
      <c r="T2316" s="30"/>
      <c r="V2316" s="77"/>
      <c r="W2316" s="65"/>
    </row>
    <row r="2317" spans="1:23">
      <c r="A2317" s="45"/>
      <c r="B2317" s="44"/>
      <c r="C2317" s="44"/>
      <c r="D2317" s="44"/>
      <c r="E2317" s="44"/>
      <c r="F2317" s="38"/>
      <c r="G2317" s="38"/>
      <c r="H2317" s="38"/>
      <c r="I2317" s="59"/>
      <c r="J2317" s="26"/>
      <c r="K2317" s="26"/>
      <c r="L2317" s="45"/>
      <c r="M2317" s="38"/>
      <c r="N2317" s="38"/>
      <c r="O2317" s="88"/>
      <c r="P2317" s="45"/>
      <c r="Q2317" s="72"/>
      <c r="S2317" s="30"/>
      <c r="T2317" s="30"/>
      <c r="V2317" s="77"/>
      <c r="W2317" s="65"/>
    </row>
    <row r="2318" spans="1:23">
      <c r="A2318" s="45"/>
      <c r="B2318" s="44"/>
      <c r="C2318" s="44"/>
      <c r="D2318" s="44"/>
      <c r="E2318" s="44"/>
      <c r="F2318" s="38"/>
      <c r="G2318" s="38"/>
      <c r="H2318" s="38"/>
      <c r="I2318" s="59"/>
      <c r="J2318" s="26"/>
      <c r="K2318" s="26"/>
      <c r="L2318" s="45"/>
      <c r="M2318" s="38"/>
      <c r="N2318" s="38"/>
      <c r="O2318" s="88"/>
      <c r="P2318" s="45"/>
      <c r="Q2318" s="72"/>
      <c r="S2318" s="30"/>
      <c r="T2318" s="30"/>
      <c r="V2318" s="77"/>
      <c r="W2318" s="65"/>
    </row>
    <row r="2319" spans="1:23">
      <c r="A2319" s="45"/>
      <c r="B2319" s="44"/>
      <c r="C2319" s="44"/>
      <c r="D2319" s="44"/>
      <c r="E2319" s="44"/>
      <c r="F2319" s="38"/>
      <c r="G2319" s="38"/>
      <c r="H2319" s="38"/>
      <c r="I2319" s="59"/>
      <c r="J2319" s="26"/>
      <c r="K2319" s="26"/>
      <c r="L2319" s="45"/>
      <c r="M2319" s="38"/>
      <c r="N2319" s="38"/>
      <c r="O2319" s="88"/>
      <c r="P2319" s="45"/>
      <c r="Q2319" s="72"/>
      <c r="S2319" s="30"/>
      <c r="T2319" s="30"/>
      <c r="V2319" s="77"/>
      <c r="W2319" s="65"/>
    </row>
    <row r="2320" spans="1:23">
      <c r="A2320" s="45"/>
      <c r="B2320" s="44"/>
      <c r="C2320" s="44"/>
      <c r="D2320" s="44"/>
      <c r="E2320" s="44"/>
      <c r="F2320" s="38"/>
      <c r="G2320" s="38"/>
      <c r="H2320" s="38"/>
      <c r="I2320" s="59"/>
      <c r="J2320" s="26"/>
      <c r="K2320" s="26"/>
      <c r="L2320" s="45"/>
      <c r="M2320" s="38"/>
      <c r="N2320" s="38"/>
      <c r="O2320" s="88"/>
      <c r="P2320" s="45"/>
      <c r="Q2320" s="72"/>
      <c r="S2320" s="30"/>
      <c r="T2320" s="30"/>
      <c r="V2320" s="77"/>
      <c r="W2320" s="65"/>
    </row>
    <row r="2321" spans="1:23">
      <c r="A2321" s="45"/>
      <c r="B2321" s="44"/>
      <c r="C2321" s="44"/>
      <c r="D2321" s="44"/>
      <c r="E2321" s="44"/>
      <c r="F2321" s="38"/>
      <c r="G2321" s="38"/>
      <c r="H2321" s="38"/>
      <c r="I2321" s="59"/>
      <c r="J2321" s="26"/>
      <c r="K2321" s="26"/>
      <c r="L2321" s="45"/>
      <c r="M2321" s="38"/>
      <c r="N2321" s="38"/>
      <c r="O2321" s="88"/>
      <c r="P2321" s="45"/>
      <c r="Q2321" s="72"/>
      <c r="S2321" s="30"/>
      <c r="T2321" s="30"/>
      <c r="V2321" s="77"/>
      <c r="W2321" s="65"/>
    </row>
    <row r="2322" spans="1:23">
      <c r="A2322" s="45"/>
      <c r="B2322" s="44"/>
      <c r="C2322" s="44"/>
      <c r="D2322" s="44"/>
      <c r="E2322" s="44"/>
      <c r="F2322" s="38"/>
      <c r="G2322" s="38"/>
      <c r="H2322" s="38"/>
      <c r="I2322" s="59"/>
      <c r="J2322" s="26"/>
      <c r="K2322" s="26"/>
      <c r="L2322" s="45"/>
      <c r="M2322" s="38"/>
      <c r="N2322" s="38"/>
      <c r="O2322" s="88"/>
      <c r="P2322" s="45"/>
      <c r="Q2322" s="72"/>
      <c r="S2322" s="30"/>
      <c r="T2322" s="30"/>
      <c r="V2322" s="77"/>
      <c r="W2322" s="65"/>
    </row>
    <row r="2323" spans="1:23">
      <c r="A2323" s="45"/>
      <c r="B2323" s="44"/>
      <c r="C2323" s="44"/>
      <c r="D2323" s="44"/>
      <c r="E2323" s="44"/>
      <c r="F2323" s="38"/>
      <c r="G2323" s="38"/>
      <c r="H2323" s="38"/>
      <c r="I2323" s="59"/>
      <c r="J2323" s="26"/>
      <c r="K2323" s="26"/>
      <c r="L2323" s="45"/>
      <c r="M2323" s="38"/>
      <c r="N2323" s="38"/>
      <c r="O2323" s="88"/>
      <c r="P2323" s="45"/>
      <c r="Q2323" s="72"/>
      <c r="S2323" s="30"/>
      <c r="T2323" s="30"/>
      <c r="V2323" s="77"/>
      <c r="W2323" s="65"/>
    </row>
    <row r="2324" spans="1:23">
      <c r="A2324" s="45"/>
      <c r="B2324" s="44"/>
      <c r="C2324" s="44"/>
      <c r="D2324" s="44"/>
      <c r="E2324" s="44"/>
      <c r="F2324" s="38"/>
      <c r="G2324" s="38"/>
      <c r="H2324" s="38"/>
      <c r="I2324" s="59"/>
      <c r="J2324" s="26"/>
      <c r="K2324" s="26"/>
      <c r="L2324" s="45"/>
      <c r="M2324" s="38"/>
      <c r="N2324" s="38"/>
      <c r="O2324" s="88"/>
      <c r="P2324" s="45"/>
      <c r="Q2324" s="72"/>
      <c r="S2324" s="30"/>
      <c r="T2324" s="30"/>
      <c r="V2324" s="77"/>
      <c r="W2324" s="65"/>
    </row>
    <row r="2325" spans="1:23">
      <c r="A2325" s="45"/>
      <c r="B2325" s="44"/>
      <c r="C2325" s="44"/>
      <c r="D2325" s="44"/>
      <c r="E2325" s="44"/>
      <c r="F2325" s="38"/>
      <c r="G2325" s="38"/>
      <c r="H2325" s="38"/>
      <c r="I2325" s="59"/>
      <c r="J2325" s="26"/>
      <c r="K2325" s="26"/>
      <c r="L2325" s="45"/>
      <c r="M2325" s="38"/>
      <c r="N2325" s="38"/>
      <c r="O2325" s="88"/>
      <c r="P2325" s="45"/>
      <c r="Q2325" s="72"/>
      <c r="S2325" s="30"/>
      <c r="T2325" s="30"/>
      <c r="V2325" s="77"/>
      <c r="W2325" s="65"/>
    </row>
    <row r="2326" spans="1:23">
      <c r="A2326" s="45"/>
      <c r="B2326" s="44"/>
      <c r="C2326" s="44"/>
      <c r="D2326" s="44"/>
      <c r="E2326" s="44"/>
      <c r="F2326" s="38"/>
      <c r="G2326" s="38"/>
      <c r="H2326" s="38"/>
      <c r="I2326" s="59"/>
      <c r="J2326" s="26"/>
      <c r="K2326" s="26"/>
      <c r="L2326" s="45"/>
      <c r="M2326" s="38"/>
      <c r="N2326" s="38"/>
      <c r="O2326" s="88"/>
      <c r="P2326" s="45"/>
      <c r="Q2326" s="72"/>
      <c r="S2326" s="30"/>
      <c r="T2326" s="30"/>
      <c r="V2326" s="77"/>
      <c r="W2326" s="65"/>
    </row>
    <row r="2327" spans="1:23">
      <c r="A2327" s="45"/>
      <c r="B2327" s="44"/>
      <c r="C2327" s="44"/>
      <c r="D2327" s="44"/>
      <c r="E2327" s="44"/>
      <c r="F2327" s="38"/>
      <c r="G2327" s="38"/>
      <c r="H2327" s="38"/>
      <c r="I2327" s="59"/>
      <c r="J2327" s="26"/>
      <c r="K2327" s="26"/>
      <c r="L2327" s="45"/>
      <c r="M2327" s="38"/>
      <c r="N2327" s="38"/>
      <c r="O2327" s="88"/>
      <c r="P2327" s="45"/>
      <c r="Q2327" s="72"/>
      <c r="S2327" s="30"/>
      <c r="T2327" s="30"/>
      <c r="V2327" s="77"/>
      <c r="W2327" s="65"/>
    </row>
    <row r="2328" spans="1:23">
      <c r="A2328" s="45"/>
      <c r="B2328" s="44"/>
      <c r="C2328" s="44"/>
      <c r="D2328" s="44"/>
      <c r="E2328" s="44"/>
      <c r="F2328" s="38"/>
      <c r="G2328" s="38"/>
      <c r="H2328" s="38"/>
      <c r="I2328" s="59"/>
      <c r="J2328" s="26"/>
      <c r="K2328" s="26"/>
      <c r="L2328" s="45"/>
      <c r="M2328" s="38"/>
      <c r="N2328" s="38"/>
      <c r="O2328" s="88"/>
      <c r="P2328" s="45"/>
      <c r="Q2328" s="72"/>
      <c r="S2328" s="30"/>
      <c r="T2328" s="30"/>
      <c r="V2328" s="77"/>
      <c r="W2328" s="65"/>
    </row>
    <row r="2329" spans="1:23">
      <c r="A2329" s="45"/>
      <c r="B2329" s="44"/>
      <c r="C2329" s="44"/>
      <c r="D2329" s="44"/>
      <c r="E2329" s="44"/>
      <c r="F2329" s="38"/>
      <c r="G2329" s="38"/>
      <c r="H2329" s="38"/>
      <c r="I2329" s="59"/>
      <c r="J2329" s="26"/>
      <c r="K2329" s="26"/>
      <c r="L2329" s="45"/>
      <c r="M2329" s="38"/>
      <c r="N2329" s="38"/>
      <c r="O2329" s="88"/>
      <c r="P2329" s="45"/>
      <c r="Q2329" s="72"/>
      <c r="S2329" s="30"/>
      <c r="T2329" s="30"/>
      <c r="V2329" s="77"/>
      <c r="W2329" s="65"/>
    </row>
    <row r="2330" spans="1:23">
      <c r="A2330" s="45"/>
      <c r="B2330" s="44"/>
      <c r="C2330" s="44"/>
      <c r="D2330" s="44"/>
      <c r="E2330" s="44"/>
      <c r="F2330" s="38"/>
      <c r="G2330" s="38"/>
      <c r="H2330" s="38"/>
      <c r="I2330" s="59"/>
      <c r="J2330" s="26"/>
      <c r="K2330" s="26"/>
      <c r="L2330" s="45"/>
      <c r="M2330" s="38"/>
      <c r="N2330" s="38"/>
      <c r="O2330" s="88"/>
      <c r="P2330" s="45"/>
      <c r="Q2330" s="72"/>
      <c r="S2330" s="30"/>
      <c r="T2330" s="30"/>
      <c r="V2330" s="77"/>
      <c r="W2330" s="65"/>
    </row>
    <row r="2331" spans="1:23">
      <c r="A2331" s="45"/>
      <c r="B2331" s="44"/>
      <c r="C2331" s="44"/>
      <c r="D2331" s="44"/>
      <c r="E2331" s="44"/>
      <c r="F2331" s="38"/>
      <c r="G2331" s="38"/>
      <c r="H2331" s="38"/>
      <c r="I2331" s="59"/>
      <c r="J2331" s="26"/>
      <c r="K2331" s="26"/>
      <c r="L2331" s="45"/>
      <c r="M2331" s="38"/>
      <c r="N2331" s="38"/>
      <c r="O2331" s="88"/>
      <c r="P2331" s="45"/>
      <c r="Q2331" s="72"/>
      <c r="S2331" s="30"/>
      <c r="T2331" s="30"/>
      <c r="V2331" s="77"/>
      <c r="W2331" s="65"/>
    </row>
    <row r="2332" spans="1:23">
      <c r="A2332" s="45"/>
      <c r="B2332" s="44"/>
      <c r="C2332" s="44"/>
      <c r="D2332" s="44"/>
      <c r="E2332" s="44"/>
      <c r="F2332" s="38"/>
      <c r="G2332" s="38"/>
      <c r="H2332" s="38"/>
      <c r="I2332" s="59"/>
      <c r="J2332" s="26"/>
      <c r="K2332" s="26"/>
      <c r="L2332" s="45"/>
      <c r="M2332" s="38"/>
      <c r="N2332" s="38"/>
      <c r="O2332" s="88"/>
      <c r="P2332" s="45"/>
      <c r="Q2332" s="72"/>
      <c r="S2332" s="30"/>
      <c r="T2332" s="30"/>
      <c r="V2332" s="77"/>
      <c r="W2332" s="65"/>
    </row>
    <row r="2333" spans="1:23">
      <c r="A2333" s="45"/>
      <c r="B2333" s="44"/>
      <c r="C2333" s="44"/>
      <c r="D2333" s="44"/>
      <c r="E2333" s="44"/>
      <c r="F2333" s="38"/>
      <c r="G2333" s="38"/>
      <c r="H2333" s="38"/>
      <c r="I2333" s="59"/>
      <c r="J2333" s="26"/>
      <c r="K2333" s="26"/>
      <c r="L2333" s="45"/>
      <c r="M2333" s="38"/>
      <c r="N2333" s="38"/>
      <c r="O2333" s="88"/>
      <c r="P2333" s="45"/>
      <c r="Q2333" s="72"/>
      <c r="S2333" s="30"/>
      <c r="T2333" s="30"/>
      <c r="V2333" s="77"/>
      <c r="W2333" s="65"/>
    </row>
    <row r="2334" spans="1:23">
      <c r="A2334" s="45"/>
      <c r="B2334" s="44"/>
      <c r="C2334" s="44"/>
      <c r="D2334" s="44"/>
      <c r="E2334" s="44"/>
      <c r="F2334" s="38"/>
      <c r="G2334" s="38"/>
      <c r="H2334" s="38"/>
      <c r="I2334" s="59"/>
      <c r="J2334" s="26"/>
      <c r="K2334" s="26"/>
      <c r="L2334" s="45"/>
      <c r="M2334" s="38"/>
      <c r="N2334" s="38"/>
      <c r="O2334" s="88"/>
      <c r="P2334" s="45"/>
      <c r="Q2334" s="72"/>
      <c r="S2334" s="30"/>
      <c r="T2334" s="30"/>
      <c r="V2334" s="77"/>
      <c r="W2334" s="65"/>
    </row>
    <row r="2335" spans="1:23">
      <c r="A2335" s="45"/>
      <c r="B2335" s="44"/>
      <c r="C2335" s="44"/>
      <c r="D2335" s="44"/>
      <c r="E2335" s="44"/>
      <c r="F2335" s="38"/>
      <c r="G2335" s="38"/>
      <c r="H2335" s="38"/>
      <c r="I2335" s="59"/>
      <c r="J2335" s="26"/>
      <c r="K2335" s="26"/>
      <c r="L2335" s="45"/>
      <c r="M2335" s="38"/>
      <c r="N2335" s="38"/>
      <c r="O2335" s="88"/>
      <c r="P2335" s="45"/>
      <c r="Q2335" s="72"/>
      <c r="S2335" s="30"/>
      <c r="T2335" s="30"/>
      <c r="V2335" s="77"/>
      <c r="W2335" s="65"/>
    </row>
    <row r="2336" spans="1:23">
      <c r="A2336" s="45"/>
      <c r="B2336" s="44"/>
      <c r="C2336" s="44"/>
      <c r="D2336" s="44"/>
      <c r="E2336" s="44"/>
      <c r="F2336" s="38"/>
      <c r="G2336" s="38"/>
      <c r="H2336" s="38"/>
      <c r="I2336" s="59"/>
      <c r="J2336" s="26"/>
      <c r="K2336" s="26"/>
      <c r="L2336" s="45"/>
      <c r="M2336" s="38"/>
      <c r="N2336" s="38"/>
      <c r="O2336" s="88"/>
      <c r="P2336" s="45"/>
      <c r="Q2336" s="72"/>
      <c r="S2336" s="30"/>
      <c r="T2336" s="30"/>
      <c r="V2336" s="77"/>
      <c r="W2336" s="65"/>
    </row>
    <row r="2337" spans="1:23">
      <c r="A2337" s="45"/>
      <c r="B2337" s="44"/>
      <c r="C2337" s="44"/>
      <c r="D2337" s="44"/>
      <c r="E2337" s="44"/>
      <c r="F2337" s="38"/>
      <c r="G2337" s="38"/>
      <c r="H2337" s="38"/>
      <c r="I2337" s="59"/>
      <c r="J2337" s="26"/>
      <c r="K2337" s="26"/>
      <c r="L2337" s="45"/>
      <c r="M2337" s="38"/>
      <c r="N2337" s="38"/>
      <c r="O2337" s="88"/>
      <c r="P2337" s="45"/>
      <c r="Q2337" s="72"/>
      <c r="S2337" s="30"/>
      <c r="T2337" s="30"/>
      <c r="V2337" s="77"/>
      <c r="W2337" s="65"/>
    </row>
    <row r="2338" spans="1:23">
      <c r="A2338" s="45"/>
      <c r="B2338" s="44"/>
      <c r="C2338" s="44"/>
      <c r="D2338" s="44"/>
      <c r="E2338" s="44"/>
      <c r="F2338" s="38"/>
      <c r="G2338" s="38"/>
      <c r="H2338" s="38"/>
      <c r="I2338" s="59"/>
      <c r="J2338" s="26"/>
      <c r="K2338" s="26"/>
      <c r="L2338" s="45"/>
      <c r="M2338" s="38"/>
      <c r="N2338" s="38"/>
      <c r="O2338" s="88"/>
      <c r="P2338" s="45"/>
      <c r="Q2338" s="72"/>
      <c r="S2338" s="30"/>
      <c r="T2338" s="30"/>
      <c r="V2338" s="77"/>
      <c r="W2338" s="65"/>
    </row>
    <row r="2339" spans="1:23">
      <c r="A2339" s="45"/>
      <c r="B2339" s="44"/>
      <c r="C2339" s="44"/>
      <c r="D2339" s="44"/>
      <c r="E2339" s="44"/>
      <c r="F2339" s="38"/>
      <c r="G2339" s="38"/>
      <c r="H2339" s="38"/>
      <c r="I2339" s="59"/>
      <c r="J2339" s="26"/>
      <c r="K2339" s="26"/>
      <c r="L2339" s="45"/>
      <c r="M2339" s="38"/>
      <c r="N2339" s="38"/>
      <c r="O2339" s="88"/>
      <c r="P2339" s="45"/>
      <c r="Q2339" s="72"/>
      <c r="S2339" s="30"/>
      <c r="T2339" s="30"/>
      <c r="V2339" s="77"/>
      <c r="W2339" s="65"/>
    </row>
    <row r="2340" spans="1:23">
      <c r="A2340" s="45"/>
      <c r="B2340" s="44"/>
      <c r="C2340" s="44"/>
      <c r="D2340" s="44"/>
      <c r="E2340" s="44"/>
      <c r="F2340" s="38"/>
      <c r="G2340" s="38"/>
      <c r="H2340" s="38"/>
      <c r="I2340" s="59"/>
      <c r="J2340" s="26"/>
      <c r="K2340" s="26"/>
      <c r="L2340" s="45"/>
      <c r="M2340" s="38"/>
      <c r="N2340" s="38"/>
      <c r="O2340" s="88"/>
      <c r="P2340" s="45"/>
      <c r="Q2340" s="72"/>
      <c r="S2340" s="30"/>
      <c r="T2340" s="30"/>
      <c r="V2340" s="77"/>
      <c r="W2340" s="65"/>
    </row>
    <row r="2341" spans="1:23">
      <c r="A2341" s="45"/>
      <c r="B2341" s="44"/>
      <c r="C2341" s="44"/>
      <c r="D2341" s="44"/>
      <c r="E2341" s="44"/>
      <c r="F2341" s="38"/>
      <c r="G2341" s="38"/>
      <c r="H2341" s="38"/>
      <c r="I2341" s="59"/>
      <c r="J2341" s="26"/>
      <c r="K2341" s="26"/>
      <c r="L2341" s="45"/>
      <c r="M2341" s="38"/>
      <c r="N2341" s="38"/>
      <c r="O2341" s="88"/>
      <c r="P2341" s="45"/>
      <c r="Q2341" s="72"/>
      <c r="S2341" s="30"/>
      <c r="T2341" s="30"/>
      <c r="V2341" s="77"/>
      <c r="W2341" s="65"/>
    </row>
    <row r="2342" spans="1:23">
      <c r="A2342" s="45"/>
      <c r="B2342" s="44"/>
      <c r="C2342" s="44"/>
      <c r="D2342" s="44"/>
      <c r="E2342" s="44"/>
      <c r="F2342" s="38"/>
      <c r="G2342" s="38"/>
      <c r="H2342" s="38"/>
      <c r="I2342" s="59"/>
      <c r="J2342" s="26"/>
      <c r="K2342" s="26"/>
      <c r="L2342" s="45"/>
      <c r="M2342" s="38"/>
      <c r="N2342" s="38"/>
      <c r="O2342" s="88"/>
      <c r="P2342" s="45"/>
      <c r="Q2342" s="72"/>
      <c r="S2342" s="30"/>
      <c r="T2342" s="30"/>
      <c r="V2342" s="77"/>
      <c r="W2342" s="65"/>
    </row>
    <row r="2343" spans="1:23">
      <c r="A2343" s="45"/>
      <c r="B2343" s="44"/>
      <c r="C2343" s="44"/>
      <c r="D2343" s="44"/>
      <c r="E2343" s="44"/>
      <c r="F2343" s="38"/>
      <c r="G2343" s="38"/>
      <c r="H2343" s="38"/>
      <c r="I2343" s="59"/>
      <c r="J2343" s="26"/>
      <c r="K2343" s="26"/>
      <c r="L2343" s="45"/>
      <c r="M2343" s="38"/>
      <c r="N2343" s="38"/>
      <c r="O2343" s="88"/>
      <c r="P2343" s="45"/>
      <c r="Q2343" s="72"/>
      <c r="S2343" s="30"/>
      <c r="T2343" s="30"/>
      <c r="V2343" s="77"/>
      <c r="W2343" s="65"/>
    </row>
    <row r="2344" spans="1:23">
      <c r="A2344" s="45"/>
      <c r="B2344" s="44"/>
      <c r="C2344" s="44"/>
      <c r="D2344" s="44"/>
      <c r="E2344" s="44"/>
      <c r="F2344" s="38"/>
      <c r="G2344" s="38"/>
      <c r="H2344" s="38"/>
      <c r="I2344" s="59"/>
      <c r="J2344" s="26"/>
      <c r="K2344" s="26"/>
      <c r="L2344" s="45"/>
      <c r="M2344" s="38"/>
      <c r="N2344" s="38"/>
      <c r="O2344" s="88"/>
      <c r="P2344" s="45"/>
      <c r="Q2344" s="72"/>
      <c r="S2344" s="30"/>
      <c r="T2344" s="30"/>
      <c r="V2344" s="77"/>
      <c r="W2344" s="65"/>
    </row>
    <row r="2345" spans="1:23">
      <c r="A2345" s="45"/>
      <c r="B2345" s="44"/>
      <c r="C2345" s="44"/>
      <c r="D2345" s="44"/>
      <c r="E2345" s="44"/>
      <c r="F2345" s="38"/>
      <c r="G2345" s="38"/>
      <c r="H2345" s="38"/>
      <c r="I2345" s="59"/>
      <c r="J2345" s="26"/>
      <c r="K2345" s="26"/>
      <c r="L2345" s="45"/>
      <c r="M2345" s="38"/>
      <c r="N2345" s="38"/>
      <c r="O2345" s="88"/>
      <c r="P2345" s="45"/>
      <c r="Q2345" s="72"/>
      <c r="S2345" s="30"/>
      <c r="T2345" s="30"/>
      <c r="V2345" s="77"/>
      <c r="W2345" s="65"/>
    </row>
    <row r="2346" spans="1:23">
      <c r="A2346" s="45"/>
      <c r="B2346" s="44"/>
      <c r="C2346" s="44"/>
      <c r="D2346" s="44"/>
      <c r="E2346" s="44"/>
      <c r="F2346" s="38"/>
      <c r="G2346" s="38"/>
      <c r="H2346" s="38"/>
      <c r="I2346" s="59"/>
      <c r="J2346" s="26"/>
      <c r="K2346" s="26"/>
      <c r="L2346" s="45"/>
      <c r="M2346" s="38"/>
      <c r="N2346" s="38"/>
      <c r="O2346" s="88"/>
      <c r="P2346" s="45"/>
      <c r="Q2346" s="72"/>
      <c r="S2346" s="30"/>
      <c r="T2346" s="30"/>
      <c r="V2346" s="77"/>
      <c r="W2346" s="65"/>
    </row>
    <row r="2347" spans="1:23">
      <c r="A2347" s="45"/>
      <c r="B2347" s="44"/>
      <c r="C2347" s="44"/>
      <c r="D2347" s="44"/>
      <c r="E2347" s="44"/>
      <c r="F2347" s="38"/>
      <c r="G2347" s="38"/>
      <c r="H2347" s="38"/>
      <c r="I2347" s="59"/>
      <c r="J2347" s="26"/>
      <c r="K2347" s="26"/>
      <c r="L2347" s="45"/>
      <c r="M2347" s="38"/>
      <c r="N2347" s="38"/>
      <c r="O2347" s="88"/>
      <c r="P2347" s="45"/>
      <c r="Q2347" s="72"/>
      <c r="S2347" s="30"/>
      <c r="T2347" s="30"/>
      <c r="V2347" s="77"/>
      <c r="W2347" s="65"/>
    </row>
    <row r="2348" spans="1:23">
      <c r="A2348" s="45"/>
      <c r="B2348" s="44"/>
      <c r="C2348" s="44"/>
      <c r="D2348" s="44"/>
      <c r="E2348" s="44"/>
      <c r="F2348" s="38"/>
      <c r="G2348" s="38"/>
      <c r="H2348" s="38"/>
      <c r="I2348" s="59"/>
      <c r="J2348" s="26"/>
      <c r="K2348" s="26"/>
      <c r="L2348" s="45"/>
      <c r="M2348" s="38"/>
      <c r="N2348" s="38"/>
      <c r="O2348" s="88"/>
      <c r="P2348" s="45"/>
      <c r="Q2348" s="72"/>
      <c r="S2348" s="30"/>
      <c r="T2348" s="30"/>
      <c r="V2348" s="77"/>
      <c r="W2348" s="65"/>
    </row>
    <row r="2349" spans="1:23">
      <c r="A2349" s="45"/>
      <c r="B2349" s="44"/>
      <c r="C2349" s="44"/>
      <c r="D2349" s="44"/>
      <c r="E2349" s="44"/>
      <c r="F2349" s="38"/>
      <c r="G2349" s="38"/>
      <c r="H2349" s="38"/>
      <c r="I2349" s="59"/>
      <c r="J2349" s="26"/>
      <c r="K2349" s="26"/>
      <c r="L2349" s="45"/>
      <c r="M2349" s="38"/>
      <c r="N2349" s="38"/>
      <c r="O2349" s="88"/>
      <c r="P2349" s="45"/>
      <c r="Q2349" s="72"/>
      <c r="S2349" s="30"/>
      <c r="T2349" s="30"/>
      <c r="V2349" s="77"/>
      <c r="W2349" s="65"/>
    </row>
    <row r="2350" spans="1:23">
      <c r="A2350" s="45"/>
      <c r="B2350" s="44"/>
      <c r="C2350" s="44"/>
      <c r="D2350" s="44"/>
      <c r="E2350" s="44"/>
      <c r="F2350" s="38"/>
      <c r="G2350" s="38"/>
      <c r="H2350" s="38"/>
      <c r="I2350" s="59"/>
      <c r="J2350" s="26"/>
      <c r="K2350" s="26"/>
      <c r="L2350" s="45"/>
      <c r="M2350" s="38"/>
      <c r="N2350" s="38"/>
      <c r="O2350" s="88"/>
      <c r="P2350" s="45"/>
      <c r="Q2350" s="72"/>
      <c r="S2350" s="30"/>
      <c r="T2350" s="30"/>
      <c r="V2350" s="77"/>
      <c r="W2350" s="65"/>
    </row>
    <row r="2352" spans="1:23">
      <c r="B2352" s="44"/>
      <c r="C2352" s="44"/>
      <c r="D2352" s="44"/>
      <c r="E2352" s="44"/>
      <c r="F2352" s="38"/>
      <c r="G2352" s="38"/>
      <c r="H2352" s="38"/>
      <c r="I2352" s="59"/>
      <c r="J2352" s="26"/>
      <c r="K2352" s="26"/>
      <c r="M2352" s="38"/>
      <c r="N2352" s="38"/>
      <c r="O2352" s="89"/>
      <c r="P2352" s="45"/>
      <c r="Q2352" s="72"/>
      <c r="R2352" s="30"/>
      <c r="S2352" s="30"/>
      <c r="T2352" s="30"/>
      <c r="U2352" s="30"/>
      <c r="V2352" s="77"/>
      <c r="W2352" s="65"/>
    </row>
    <row r="2353" spans="2:23">
      <c r="B2353" s="44"/>
      <c r="C2353" s="44"/>
      <c r="D2353" s="44"/>
      <c r="E2353" s="44"/>
      <c r="F2353" s="38"/>
      <c r="G2353" s="38"/>
      <c r="H2353" s="38"/>
      <c r="I2353" s="59"/>
      <c r="J2353" s="26"/>
      <c r="K2353" s="26"/>
      <c r="M2353" s="38"/>
      <c r="N2353" s="38"/>
      <c r="O2353" s="89"/>
      <c r="P2353" s="45"/>
      <c r="Q2353" s="72"/>
      <c r="S2353" s="30"/>
      <c r="T2353" s="30"/>
      <c r="V2353" s="77"/>
      <c r="W2353" s="65"/>
    </row>
    <row r="2354" spans="2:23">
      <c r="B2354" s="44"/>
      <c r="C2354" s="44"/>
      <c r="D2354" s="44"/>
      <c r="E2354" s="44"/>
      <c r="F2354" s="38"/>
      <c r="G2354" s="38"/>
      <c r="H2354" s="38"/>
      <c r="I2354" s="59"/>
      <c r="J2354" s="26"/>
      <c r="K2354" s="26"/>
      <c r="M2354" s="38"/>
      <c r="N2354" s="38"/>
      <c r="O2354" s="89"/>
      <c r="P2354" s="45"/>
      <c r="Q2354" s="72"/>
      <c r="S2354" s="30"/>
      <c r="T2354" s="30"/>
      <c r="V2354" s="77"/>
      <c r="W2354" s="65"/>
    </row>
    <row r="2355" spans="2:23">
      <c r="B2355" s="44"/>
      <c r="C2355" s="44"/>
      <c r="D2355" s="44"/>
      <c r="E2355" s="44"/>
      <c r="F2355" s="38"/>
      <c r="G2355" s="38"/>
      <c r="H2355" s="38"/>
      <c r="I2355" s="59"/>
      <c r="J2355" s="26"/>
      <c r="K2355" s="26"/>
      <c r="M2355" s="38"/>
      <c r="N2355" s="38"/>
      <c r="O2355" s="89"/>
      <c r="P2355" s="45"/>
      <c r="Q2355" s="72"/>
      <c r="S2355" s="30"/>
      <c r="T2355" s="30"/>
      <c r="V2355" s="77"/>
      <c r="W2355" s="65"/>
    </row>
    <row r="2356" spans="2:23">
      <c r="B2356" s="44"/>
      <c r="C2356" s="44"/>
      <c r="D2356" s="44"/>
      <c r="E2356" s="44"/>
      <c r="F2356" s="38"/>
      <c r="G2356" s="38"/>
      <c r="H2356" s="38"/>
      <c r="I2356" s="59"/>
      <c r="J2356" s="26"/>
      <c r="K2356" s="26"/>
      <c r="M2356" s="38"/>
      <c r="N2356" s="38"/>
      <c r="O2356" s="89"/>
      <c r="P2356" s="45"/>
      <c r="Q2356" s="72"/>
      <c r="S2356" s="30"/>
      <c r="T2356" s="30"/>
      <c r="V2356" s="77"/>
      <c r="W2356" s="65"/>
    </row>
    <row r="2357" spans="2:23">
      <c r="B2357" s="44"/>
      <c r="C2357" s="44"/>
      <c r="D2357" s="44"/>
      <c r="E2357" s="44"/>
      <c r="F2357" s="38"/>
      <c r="G2357" s="38"/>
      <c r="H2357" s="38"/>
      <c r="I2357" s="59"/>
      <c r="J2357" s="26"/>
      <c r="K2357" s="26"/>
      <c r="M2357" s="38"/>
      <c r="N2357" s="38"/>
      <c r="O2357" s="89"/>
      <c r="P2357" s="45"/>
      <c r="Q2357" s="72"/>
      <c r="S2357" s="30"/>
      <c r="T2357" s="30"/>
      <c r="V2357" s="77"/>
      <c r="W2357" s="65"/>
    </row>
    <row r="2358" spans="2:23">
      <c r="B2358" s="44"/>
      <c r="C2358" s="44"/>
      <c r="D2358" s="44"/>
      <c r="E2358" s="44"/>
      <c r="F2358" s="38"/>
      <c r="G2358" s="38"/>
      <c r="H2358" s="38"/>
      <c r="I2358" s="59"/>
      <c r="J2358" s="26"/>
      <c r="K2358" s="26"/>
      <c r="M2358" s="38"/>
      <c r="N2358" s="38"/>
      <c r="O2358" s="89"/>
      <c r="P2358" s="45"/>
      <c r="Q2358" s="72"/>
      <c r="S2358" s="30"/>
      <c r="T2358" s="30"/>
      <c r="V2358" s="77"/>
      <c r="W2358" s="65"/>
    </row>
    <row r="2359" spans="2:23">
      <c r="B2359" s="44"/>
      <c r="C2359" s="44"/>
      <c r="D2359" s="44"/>
      <c r="E2359" s="44"/>
      <c r="F2359" s="38"/>
      <c r="G2359" s="38"/>
      <c r="H2359" s="38"/>
      <c r="I2359" s="59"/>
      <c r="J2359" s="26"/>
      <c r="K2359" s="26"/>
      <c r="M2359" s="38"/>
      <c r="N2359" s="38"/>
      <c r="O2359" s="89"/>
      <c r="P2359" s="45"/>
      <c r="Q2359" s="72"/>
      <c r="S2359" s="30"/>
      <c r="T2359" s="30"/>
      <c r="V2359" s="77"/>
      <c r="W2359" s="65"/>
    </row>
    <row r="2360" spans="2:23">
      <c r="B2360" s="44"/>
      <c r="C2360" s="44"/>
      <c r="D2360" s="44"/>
      <c r="E2360" s="44"/>
      <c r="F2360" s="38"/>
      <c r="G2360" s="38"/>
      <c r="H2360" s="38"/>
      <c r="I2360" s="59"/>
      <c r="J2360" s="26"/>
      <c r="K2360" s="26"/>
      <c r="M2360" s="38"/>
      <c r="N2360" s="38"/>
      <c r="O2360" s="89"/>
      <c r="P2360" s="45"/>
      <c r="Q2360" s="72"/>
      <c r="S2360" s="30"/>
      <c r="T2360" s="30"/>
      <c r="V2360" s="77"/>
      <c r="W2360" s="65"/>
    </row>
    <row r="2361" spans="2:23">
      <c r="B2361" s="44"/>
      <c r="C2361" s="44"/>
      <c r="D2361" s="44"/>
      <c r="E2361" s="44"/>
      <c r="F2361" s="38"/>
      <c r="G2361" s="38"/>
      <c r="H2361" s="38"/>
      <c r="I2361" s="59"/>
      <c r="J2361" s="26"/>
      <c r="K2361" s="26"/>
      <c r="M2361" s="38"/>
      <c r="N2361" s="38"/>
      <c r="O2361" s="89"/>
      <c r="P2361" s="45"/>
      <c r="Q2361" s="72"/>
      <c r="S2361" s="30"/>
      <c r="T2361" s="30"/>
      <c r="V2361" s="77"/>
      <c r="W2361" s="65"/>
    </row>
    <row r="2362" spans="2:23">
      <c r="B2362" s="44"/>
      <c r="C2362" s="44"/>
      <c r="D2362" s="44"/>
      <c r="E2362" s="44"/>
      <c r="F2362" s="38"/>
      <c r="G2362" s="38"/>
      <c r="H2362" s="38"/>
      <c r="I2362" s="59"/>
      <c r="J2362" s="26"/>
      <c r="K2362" s="26"/>
      <c r="M2362" s="38"/>
      <c r="N2362" s="38"/>
      <c r="O2362" s="89"/>
      <c r="P2362" s="45"/>
      <c r="Q2362" s="72"/>
      <c r="S2362" s="30"/>
      <c r="T2362" s="30"/>
      <c r="V2362" s="77"/>
      <c r="W2362" s="65"/>
    </row>
    <row r="2363" spans="2:23">
      <c r="B2363" s="44"/>
      <c r="C2363" s="44"/>
      <c r="D2363" s="44"/>
      <c r="E2363" s="44"/>
      <c r="F2363" s="38"/>
      <c r="G2363" s="38"/>
      <c r="H2363" s="38"/>
      <c r="I2363" s="59"/>
      <c r="J2363" s="26"/>
      <c r="K2363" s="26"/>
      <c r="M2363" s="38"/>
      <c r="N2363" s="38"/>
      <c r="O2363" s="89"/>
      <c r="P2363" s="45"/>
      <c r="Q2363" s="72"/>
      <c r="S2363" s="30"/>
      <c r="T2363" s="30"/>
      <c r="V2363" s="77"/>
      <c r="W2363" s="65"/>
    </row>
    <row r="2364" spans="2:23">
      <c r="B2364" s="44"/>
      <c r="C2364" s="44"/>
      <c r="D2364" s="44"/>
      <c r="E2364" s="44"/>
      <c r="F2364" s="38"/>
      <c r="G2364" s="38"/>
      <c r="H2364" s="38"/>
      <c r="I2364" s="59"/>
      <c r="J2364" s="26"/>
      <c r="K2364" s="26"/>
      <c r="M2364" s="38"/>
      <c r="N2364" s="38"/>
      <c r="O2364" s="89"/>
      <c r="P2364" s="45"/>
      <c r="Q2364" s="72"/>
      <c r="S2364" s="30"/>
      <c r="T2364" s="30"/>
      <c r="V2364" s="77"/>
      <c r="W2364" s="65"/>
    </row>
    <row r="2365" spans="2:23">
      <c r="B2365" s="44"/>
      <c r="C2365" s="44"/>
      <c r="D2365" s="44"/>
      <c r="E2365" s="44"/>
      <c r="F2365" s="38"/>
      <c r="G2365" s="38"/>
      <c r="H2365" s="38"/>
      <c r="I2365" s="59"/>
      <c r="J2365" s="26"/>
      <c r="K2365" s="26"/>
      <c r="M2365" s="38"/>
      <c r="N2365" s="38"/>
      <c r="O2365" s="89"/>
      <c r="P2365" s="45"/>
      <c r="Q2365" s="72"/>
      <c r="S2365" s="30"/>
      <c r="T2365" s="30"/>
      <c r="V2365" s="77"/>
      <c r="W2365" s="65"/>
    </row>
    <row r="2366" spans="2:23">
      <c r="B2366" s="44"/>
      <c r="C2366" s="44"/>
      <c r="D2366" s="44"/>
      <c r="E2366" s="44"/>
      <c r="F2366" s="38"/>
      <c r="G2366" s="38"/>
      <c r="H2366" s="38"/>
      <c r="I2366" s="59"/>
      <c r="J2366" s="26"/>
      <c r="K2366" s="26"/>
      <c r="M2366" s="38"/>
      <c r="N2366" s="38"/>
      <c r="O2366" s="89"/>
      <c r="P2366" s="45"/>
      <c r="Q2366" s="72"/>
      <c r="S2366" s="30"/>
      <c r="T2366" s="30"/>
      <c r="V2366" s="77"/>
      <c r="W2366" s="65"/>
    </row>
    <row r="2367" spans="2:23">
      <c r="B2367" s="44"/>
      <c r="C2367" s="44"/>
      <c r="D2367" s="44"/>
      <c r="E2367" s="44"/>
      <c r="F2367" s="38"/>
      <c r="G2367" s="38"/>
      <c r="H2367" s="38"/>
      <c r="I2367" s="59"/>
      <c r="J2367" s="26"/>
      <c r="K2367" s="26"/>
      <c r="M2367" s="38"/>
      <c r="N2367" s="38"/>
      <c r="O2367" s="89"/>
      <c r="P2367" s="45"/>
      <c r="Q2367" s="72"/>
      <c r="S2367" s="30"/>
      <c r="T2367" s="30"/>
      <c r="V2367" s="77"/>
      <c r="W2367" s="65"/>
    </row>
    <row r="2368" spans="2:23">
      <c r="B2368" s="44"/>
      <c r="C2368" s="44"/>
      <c r="D2368" s="44"/>
      <c r="E2368" s="44"/>
      <c r="F2368" s="38"/>
      <c r="G2368" s="38"/>
      <c r="H2368" s="38"/>
      <c r="I2368" s="59"/>
      <c r="J2368" s="26"/>
      <c r="K2368" s="26"/>
      <c r="M2368" s="38"/>
      <c r="N2368" s="38"/>
      <c r="O2368" s="89"/>
      <c r="P2368" s="45"/>
      <c r="Q2368" s="72"/>
      <c r="S2368" s="30"/>
      <c r="T2368" s="30"/>
      <c r="V2368" s="77"/>
      <c r="W2368" s="65"/>
    </row>
    <row r="2369" spans="2:23">
      <c r="B2369" s="44"/>
      <c r="C2369" s="44"/>
      <c r="D2369" s="44"/>
      <c r="E2369" s="44"/>
      <c r="F2369" s="38"/>
      <c r="G2369" s="38"/>
      <c r="H2369" s="38"/>
      <c r="I2369" s="59"/>
      <c r="J2369" s="26"/>
      <c r="K2369" s="26"/>
      <c r="M2369" s="38"/>
      <c r="N2369" s="38"/>
      <c r="O2369" s="89"/>
      <c r="P2369" s="45"/>
      <c r="Q2369" s="72"/>
      <c r="S2369" s="30"/>
      <c r="T2369" s="30"/>
      <c r="V2369" s="77"/>
      <c r="W2369" s="65"/>
    </row>
    <row r="2370" spans="2:23">
      <c r="B2370" s="44"/>
      <c r="C2370" s="44"/>
      <c r="D2370" s="44"/>
      <c r="E2370" s="44"/>
      <c r="F2370" s="38"/>
      <c r="G2370" s="38"/>
      <c r="H2370" s="38"/>
      <c r="I2370" s="59"/>
      <c r="J2370" s="26"/>
      <c r="K2370" s="26"/>
      <c r="M2370" s="38"/>
      <c r="N2370" s="38"/>
      <c r="O2370" s="89"/>
      <c r="P2370" s="45"/>
      <c r="Q2370" s="72"/>
      <c r="S2370" s="30"/>
      <c r="T2370" s="30"/>
      <c r="V2370" s="77"/>
      <c r="W2370" s="65"/>
    </row>
    <row r="2371" spans="2:23">
      <c r="B2371" s="44"/>
      <c r="C2371" s="44"/>
      <c r="D2371" s="44"/>
      <c r="E2371" s="44"/>
      <c r="F2371" s="38"/>
      <c r="G2371" s="38"/>
      <c r="H2371" s="38"/>
      <c r="I2371" s="59"/>
      <c r="J2371" s="26"/>
      <c r="K2371" s="26"/>
      <c r="M2371" s="38"/>
      <c r="N2371" s="38"/>
      <c r="O2371" s="89"/>
      <c r="P2371" s="45"/>
      <c r="Q2371" s="72"/>
      <c r="S2371" s="30"/>
      <c r="T2371" s="30"/>
      <c r="V2371" s="77"/>
      <c r="W2371" s="65"/>
    </row>
    <row r="2372" spans="2:23">
      <c r="B2372" s="44"/>
      <c r="C2372" s="44"/>
      <c r="D2372" s="44"/>
      <c r="E2372" s="44"/>
      <c r="F2372" s="38"/>
      <c r="G2372" s="38"/>
      <c r="H2372" s="38"/>
      <c r="I2372" s="59"/>
      <c r="J2372" s="26"/>
      <c r="K2372" s="26"/>
      <c r="M2372" s="38"/>
      <c r="N2372" s="38"/>
      <c r="O2372" s="89"/>
      <c r="P2372" s="45"/>
      <c r="Q2372" s="72"/>
      <c r="S2372" s="30"/>
      <c r="T2372" s="30"/>
      <c r="V2372" s="77"/>
      <c r="W2372" s="65"/>
    </row>
    <row r="2373" spans="2:23">
      <c r="B2373" s="44"/>
      <c r="C2373" s="44"/>
      <c r="D2373" s="44"/>
      <c r="E2373" s="44"/>
      <c r="F2373" s="38"/>
      <c r="G2373" s="38"/>
      <c r="H2373" s="38"/>
      <c r="I2373" s="59"/>
      <c r="J2373" s="26"/>
      <c r="K2373" s="26"/>
      <c r="M2373" s="38"/>
      <c r="N2373" s="38"/>
      <c r="O2373" s="89"/>
      <c r="P2373" s="45"/>
      <c r="Q2373" s="72"/>
      <c r="S2373" s="30"/>
      <c r="T2373" s="30"/>
      <c r="V2373" s="77"/>
      <c r="W2373" s="65"/>
    </row>
    <row r="2374" spans="2:23">
      <c r="B2374" s="44"/>
      <c r="C2374" s="44"/>
      <c r="D2374" s="44"/>
      <c r="E2374" s="44"/>
      <c r="F2374" s="38"/>
      <c r="G2374" s="38"/>
      <c r="H2374" s="38"/>
      <c r="I2374" s="59"/>
      <c r="J2374" s="26"/>
      <c r="K2374" s="26"/>
      <c r="M2374" s="38"/>
      <c r="N2374" s="38"/>
      <c r="O2374" s="89"/>
      <c r="P2374" s="45"/>
      <c r="Q2374" s="72"/>
      <c r="S2374" s="30"/>
      <c r="T2374" s="30"/>
      <c r="V2374" s="77"/>
      <c r="W2374" s="65"/>
    </row>
    <row r="2375" spans="2:23">
      <c r="B2375" s="44"/>
      <c r="C2375" s="44"/>
      <c r="D2375" s="44"/>
      <c r="E2375" s="44"/>
      <c r="F2375" s="38"/>
      <c r="G2375" s="38"/>
      <c r="H2375" s="38"/>
      <c r="I2375" s="59"/>
      <c r="J2375" s="26"/>
      <c r="K2375" s="26"/>
      <c r="M2375" s="38"/>
      <c r="N2375" s="38"/>
      <c r="O2375" s="89"/>
      <c r="P2375" s="45"/>
      <c r="Q2375" s="72"/>
      <c r="S2375" s="30"/>
      <c r="T2375" s="30"/>
      <c r="V2375" s="77"/>
      <c r="W2375" s="65"/>
    </row>
    <row r="2376" spans="2:23">
      <c r="B2376" s="44"/>
      <c r="C2376" s="44"/>
      <c r="D2376" s="44"/>
      <c r="E2376" s="44"/>
      <c r="F2376" s="38"/>
      <c r="G2376" s="38"/>
      <c r="H2376" s="38"/>
      <c r="I2376" s="59"/>
      <c r="J2376" s="26"/>
      <c r="K2376" s="26"/>
      <c r="M2376" s="38"/>
      <c r="N2376" s="38"/>
      <c r="O2376" s="89"/>
      <c r="P2376" s="45"/>
      <c r="Q2376" s="72"/>
      <c r="S2376" s="30"/>
      <c r="T2376" s="30"/>
      <c r="V2376" s="77"/>
      <c r="W2376" s="65"/>
    </row>
    <row r="2377" spans="2:23">
      <c r="B2377" s="44"/>
      <c r="C2377" s="44"/>
      <c r="D2377" s="44"/>
      <c r="E2377" s="44"/>
      <c r="F2377" s="38"/>
      <c r="G2377" s="38"/>
      <c r="H2377" s="38"/>
      <c r="I2377" s="59"/>
      <c r="J2377" s="26"/>
      <c r="K2377" s="26"/>
      <c r="M2377" s="38"/>
      <c r="N2377" s="38"/>
      <c r="O2377" s="89"/>
      <c r="P2377" s="45"/>
      <c r="Q2377" s="72"/>
      <c r="S2377" s="30"/>
      <c r="T2377" s="30"/>
      <c r="V2377" s="77"/>
      <c r="W2377" s="65"/>
    </row>
    <row r="2378" spans="2:23">
      <c r="B2378" s="44"/>
      <c r="C2378" s="44"/>
      <c r="D2378" s="44"/>
      <c r="E2378" s="44"/>
      <c r="F2378" s="38"/>
      <c r="G2378" s="38"/>
      <c r="H2378" s="38"/>
      <c r="I2378" s="59"/>
      <c r="J2378" s="26"/>
      <c r="K2378" s="26"/>
      <c r="M2378" s="38"/>
      <c r="N2378" s="38"/>
      <c r="O2378" s="89"/>
      <c r="P2378" s="45"/>
      <c r="Q2378" s="72"/>
      <c r="S2378" s="30"/>
      <c r="T2378" s="30"/>
      <c r="V2378" s="77"/>
      <c r="W2378" s="65"/>
    </row>
    <row r="2379" spans="2:23">
      <c r="B2379" s="44"/>
      <c r="C2379" s="44"/>
      <c r="D2379" s="44"/>
      <c r="E2379" s="44"/>
      <c r="F2379" s="38"/>
      <c r="G2379" s="38"/>
      <c r="H2379" s="38"/>
      <c r="I2379" s="59"/>
      <c r="J2379" s="26"/>
      <c r="K2379" s="26"/>
      <c r="M2379" s="38"/>
      <c r="N2379" s="38"/>
      <c r="O2379" s="89"/>
      <c r="P2379" s="45"/>
      <c r="Q2379" s="72"/>
      <c r="S2379" s="30"/>
      <c r="T2379" s="30"/>
      <c r="V2379" s="77"/>
      <c r="W2379" s="65"/>
    </row>
    <row r="2380" spans="2:23">
      <c r="B2380" s="44"/>
      <c r="C2380" s="44"/>
      <c r="D2380" s="44"/>
      <c r="E2380" s="44"/>
      <c r="F2380" s="38"/>
      <c r="G2380" s="38"/>
      <c r="H2380" s="38"/>
      <c r="I2380" s="59"/>
      <c r="J2380" s="26"/>
      <c r="K2380" s="26"/>
      <c r="M2380" s="38"/>
      <c r="N2380" s="38"/>
      <c r="O2380" s="89"/>
      <c r="P2380" s="45"/>
      <c r="Q2380" s="72"/>
      <c r="S2380" s="30"/>
      <c r="T2380" s="30"/>
      <c r="V2380" s="77"/>
      <c r="W2380" s="65"/>
    </row>
    <row r="2381" spans="2:23">
      <c r="B2381" s="44"/>
      <c r="C2381" s="44"/>
      <c r="D2381" s="44"/>
      <c r="E2381" s="44"/>
      <c r="F2381" s="38"/>
      <c r="G2381" s="38"/>
      <c r="H2381" s="38"/>
      <c r="I2381" s="59"/>
      <c r="J2381" s="26"/>
      <c r="K2381" s="26"/>
      <c r="M2381" s="38"/>
      <c r="N2381" s="38"/>
      <c r="O2381" s="89"/>
      <c r="P2381" s="45"/>
      <c r="Q2381" s="72"/>
      <c r="S2381" s="30"/>
      <c r="T2381" s="30"/>
      <c r="V2381" s="77"/>
      <c r="W2381" s="65"/>
    </row>
    <row r="2382" spans="2:23">
      <c r="B2382" s="44"/>
      <c r="C2382" s="44"/>
      <c r="D2382" s="44"/>
      <c r="E2382" s="44"/>
      <c r="F2382" s="38"/>
      <c r="G2382" s="38"/>
      <c r="H2382" s="38"/>
      <c r="I2382" s="59"/>
      <c r="J2382" s="26"/>
      <c r="K2382" s="26"/>
      <c r="M2382" s="38"/>
      <c r="N2382" s="38"/>
      <c r="O2382" s="89"/>
      <c r="P2382" s="45"/>
      <c r="Q2382" s="72"/>
      <c r="S2382" s="30"/>
      <c r="T2382" s="30"/>
      <c r="V2382" s="77"/>
      <c r="W2382" s="65"/>
    </row>
    <row r="2383" spans="2:23">
      <c r="B2383" s="44"/>
      <c r="C2383" s="44"/>
      <c r="D2383" s="44"/>
      <c r="E2383" s="44"/>
      <c r="F2383" s="38"/>
      <c r="G2383" s="38"/>
      <c r="H2383" s="38"/>
      <c r="I2383" s="59"/>
      <c r="J2383" s="26"/>
      <c r="K2383" s="26"/>
      <c r="M2383" s="38"/>
      <c r="N2383" s="38"/>
      <c r="O2383" s="89"/>
      <c r="P2383" s="45"/>
      <c r="Q2383" s="72"/>
      <c r="S2383" s="30"/>
      <c r="T2383" s="30"/>
      <c r="V2383" s="77"/>
      <c r="W2383" s="65"/>
    </row>
    <row r="2384" spans="2:23">
      <c r="B2384" s="44"/>
      <c r="C2384" s="44"/>
      <c r="D2384" s="44"/>
      <c r="E2384" s="44"/>
      <c r="F2384" s="38"/>
      <c r="G2384" s="38"/>
      <c r="H2384" s="38"/>
      <c r="I2384" s="59"/>
      <c r="J2384" s="26"/>
      <c r="K2384" s="26"/>
      <c r="M2384" s="38"/>
      <c r="N2384" s="38"/>
      <c r="O2384" s="89"/>
      <c r="P2384" s="45"/>
      <c r="Q2384" s="72"/>
      <c r="S2384" s="30"/>
      <c r="T2384" s="30"/>
      <c r="V2384" s="77"/>
      <c r="W2384" s="65"/>
    </row>
    <row r="2385" spans="2:23">
      <c r="B2385" s="44"/>
      <c r="C2385" s="44"/>
      <c r="D2385" s="44"/>
      <c r="E2385" s="44"/>
      <c r="F2385" s="38"/>
      <c r="G2385" s="38"/>
      <c r="H2385" s="38"/>
      <c r="I2385" s="59"/>
      <c r="J2385" s="26"/>
      <c r="K2385" s="26"/>
      <c r="M2385" s="38"/>
      <c r="N2385" s="38"/>
      <c r="O2385" s="89"/>
      <c r="P2385" s="45"/>
      <c r="Q2385" s="72"/>
      <c r="S2385" s="30"/>
      <c r="T2385" s="30"/>
      <c r="V2385" s="77"/>
      <c r="W2385" s="65"/>
    </row>
    <row r="2386" spans="2:23">
      <c r="B2386" s="44"/>
      <c r="C2386" s="44"/>
      <c r="D2386" s="44"/>
      <c r="E2386" s="44"/>
      <c r="F2386" s="38"/>
      <c r="G2386" s="38"/>
      <c r="H2386" s="38"/>
      <c r="I2386" s="59"/>
      <c r="J2386" s="26"/>
      <c r="K2386" s="26"/>
      <c r="M2386" s="38"/>
      <c r="N2386" s="38"/>
      <c r="O2386" s="89"/>
      <c r="P2386" s="45"/>
      <c r="Q2386" s="72"/>
      <c r="S2386" s="30"/>
      <c r="T2386" s="30"/>
      <c r="V2386" s="77"/>
      <c r="W2386" s="65"/>
    </row>
    <row r="2387" spans="2:23">
      <c r="B2387" s="44"/>
      <c r="C2387" s="44"/>
      <c r="D2387" s="44"/>
      <c r="E2387" s="44"/>
      <c r="F2387" s="38"/>
      <c r="G2387" s="38"/>
      <c r="H2387" s="38"/>
      <c r="I2387" s="59"/>
      <c r="J2387" s="26"/>
      <c r="K2387" s="26"/>
      <c r="M2387" s="38"/>
      <c r="N2387" s="38"/>
      <c r="O2387" s="89"/>
      <c r="P2387" s="45"/>
      <c r="Q2387" s="72"/>
      <c r="S2387" s="30"/>
      <c r="T2387" s="30"/>
      <c r="V2387" s="77"/>
      <c r="W2387" s="65"/>
    </row>
    <row r="2389" spans="2:23">
      <c r="B2389" s="44"/>
      <c r="C2389" s="44"/>
      <c r="D2389" s="44"/>
      <c r="E2389" s="44"/>
      <c r="F2389" s="38"/>
      <c r="G2389" s="38"/>
      <c r="H2389" s="38"/>
      <c r="I2389" s="59"/>
      <c r="J2389" s="26"/>
      <c r="K2389" s="26"/>
      <c r="M2389" s="38"/>
      <c r="N2389" s="38"/>
      <c r="P2389" s="45"/>
      <c r="Q2389" s="72"/>
      <c r="R2389" s="30"/>
      <c r="S2389" s="30"/>
      <c r="T2389" s="30"/>
      <c r="U2389" s="30"/>
      <c r="V2389" s="77"/>
      <c r="W2389" s="65"/>
    </row>
    <row r="2390" spans="2:23">
      <c r="B2390" s="44"/>
      <c r="C2390" s="44"/>
      <c r="D2390" s="44"/>
      <c r="E2390" s="44"/>
      <c r="F2390" s="38"/>
      <c r="G2390" s="38"/>
      <c r="H2390" s="38"/>
      <c r="I2390" s="59"/>
      <c r="J2390" s="26"/>
      <c r="K2390" s="26"/>
      <c r="M2390" s="38"/>
      <c r="N2390" s="38"/>
      <c r="P2390" s="45"/>
      <c r="Q2390" s="72"/>
      <c r="S2390" s="30"/>
      <c r="T2390" s="30"/>
      <c r="V2390" s="77"/>
      <c r="W2390" s="65"/>
    </row>
    <row r="2391" spans="2:23">
      <c r="B2391" s="44"/>
      <c r="C2391" s="44"/>
      <c r="D2391" s="44"/>
      <c r="E2391" s="44"/>
      <c r="F2391" s="38"/>
      <c r="G2391" s="38"/>
      <c r="H2391" s="38"/>
      <c r="I2391" s="59"/>
      <c r="J2391" s="26"/>
      <c r="K2391" s="26"/>
      <c r="M2391" s="38"/>
      <c r="N2391" s="38"/>
      <c r="P2391" s="45"/>
      <c r="Q2391" s="72"/>
      <c r="S2391" s="30"/>
      <c r="T2391" s="30"/>
      <c r="V2391" s="77"/>
      <c r="W2391" s="65"/>
    </row>
    <row r="2392" spans="2:23">
      <c r="B2392" s="44"/>
      <c r="C2392" s="44"/>
      <c r="D2392" s="44"/>
      <c r="E2392" s="44"/>
      <c r="F2392" s="38"/>
      <c r="G2392" s="38"/>
      <c r="H2392" s="38"/>
      <c r="I2392" s="59"/>
      <c r="J2392" s="26"/>
      <c r="K2392" s="26"/>
      <c r="M2392" s="38"/>
      <c r="N2392" s="38"/>
      <c r="P2392" s="45"/>
      <c r="Q2392" s="72"/>
      <c r="S2392" s="30"/>
      <c r="T2392" s="30"/>
      <c r="V2392" s="77"/>
      <c r="W2392" s="65"/>
    </row>
    <row r="2393" spans="2:23">
      <c r="B2393" s="44"/>
      <c r="C2393" s="44"/>
      <c r="D2393" s="44"/>
      <c r="E2393" s="44"/>
      <c r="F2393" s="38"/>
      <c r="G2393" s="38"/>
      <c r="H2393" s="38"/>
      <c r="I2393" s="59"/>
      <c r="J2393" s="26"/>
      <c r="K2393" s="26"/>
      <c r="M2393" s="38"/>
      <c r="N2393" s="38"/>
      <c r="P2393" s="45"/>
      <c r="Q2393" s="72"/>
      <c r="S2393" s="30"/>
      <c r="T2393" s="30"/>
      <c r="V2393" s="77"/>
      <c r="W2393" s="65"/>
    </row>
    <row r="2394" spans="2:23">
      <c r="B2394" s="44"/>
      <c r="C2394" s="44"/>
      <c r="D2394" s="44"/>
      <c r="E2394" s="44"/>
      <c r="F2394" s="38"/>
      <c r="G2394" s="38"/>
      <c r="H2394" s="38"/>
      <c r="I2394" s="59"/>
      <c r="J2394" s="26"/>
      <c r="K2394" s="26"/>
      <c r="M2394" s="38"/>
      <c r="N2394" s="38"/>
      <c r="P2394" s="45"/>
      <c r="Q2394" s="72"/>
      <c r="S2394" s="30"/>
      <c r="T2394" s="30"/>
      <c r="V2394" s="77"/>
      <c r="W2394" s="65"/>
    </row>
    <row r="2396" spans="2:23">
      <c r="C2396" s="38"/>
    </row>
  </sheetData>
  <autoFilter ref="A1:W1" xr:uid="{00000000-0009-0000-0000-000009000000}"/>
  <phoneticPr fontId="2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AR776"/>
  <sheetViews>
    <sheetView showGridLines="0" zoomScale="70" zoomScaleNormal="70" workbookViewId="0">
      <pane ySplit="10" topLeftCell="A11" activePane="bottomLeft" state="frozen"/>
      <selection activeCell="A11" sqref="A11"/>
      <selection pane="bottomLeft" activeCell="Q11" sqref="Q11"/>
    </sheetView>
  </sheetViews>
  <sheetFormatPr defaultRowHeight="16.5"/>
  <cols>
    <col min="1" max="1" width="4" customWidth="1"/>
    <col min="2" max="3" width="11.125" bestFit="1" customWidth="1"/>
    <col min="4" max="4" width="0.625" customWidth="1"/>
    <col min="5" max="5" width="3.125" customWidth="1"/>
    <col min="6" max="6" width="7.5" customWidth="1"/>
    <col min="7" max="7" width="8.125" bestFit="1" customWidth="1"/>
    <col min="8" max="9" width="6.25" customWidth="1"/>
    <col min="10" max="11" width="4.625" customWidth="1"/>
    <col min="12" max="12" width="2.25" customWidth="1"/>
    <col min="13" max="13" width="4.625" customWidth="1"/>
    <col min="14" max="15" width="12.5" style="5" bestFit="1" customWidth="1"/>
    <col min="16" max="16" width="11.75" customWidth="1"/>
    <col min="17" max="17" width="11.75" bestFit="1" customWidth="1"/>
    <col min="18" max="18" width="10.875" bestFit="1" customWidth="1"/>
    <col min="19" max="19" width="11" bestFit="1" customWidth="1"/>
    <col min="21" max="21" width="9.5" bestFit="1" customWidth="1"/>
    <col min="22" max="22" width="15.5" bestFit="1" customWidth="1"/>
    <col min="23" max="23" width="11.375" bestFit="1" customWidth="1"/>
    <col min="24" max="24" width="13.5" customWidth="1"/>
    <col min="25" max="25" width="22.75" bestFit="1" customWidth="1"/>
    <col min="26" max="26" width="13.25" bestFit="1" customWidth="1"/>
    <col min="27" max="27" width="15.25" bestFit="1" customWidth="1"/>
    <col min="28" max="28" width="12.875" customWidth="1"/>
    <col min="29" max="29" width="22.75" bestFit="1" customWidth="1"/>
    <col min="30" max="30" width="18" bestFit="1" customWidth="1"/>
    <col min="31" max="31" width="4.375" bestFit="1" customWidth="1"/>
    <col min="33" max="33" width="14.5" customWidth="1"/>
    <col min="35" max="35" width="14.25" bestFit="1" customWidth="1"/>
    <col min="36" max="36" width="19.25" bestFit="1" customWidth="1"/>
    <col min="37" max="38" width="19.25" customWidth="1"/>
  </cols>
  <sheetData>
    <row r="1" spans="1:44" ht="20.25">
      <c r="A1" s="6"/>
      <c r="B1" s="6"/>
      <c r="C1" s="169" t="s">
        <v>2</v>
      </c>
      <c r="D1" s="170"/>
      <c r="E1" s="170"/>
      <c r="F1" s="7">
        <v>916</v>
      </c>
      <c r="H1" s="8" t="s">
        <v>3</v>
      </c>
      <c r="I1" s="9">
        <v>0</v>
      </c>
      <c r="N1" s="29" t="s">
        <v>45</v>
      </c>
      <c r="O1" s="5">
        <v>43668</v>
      </c>
      <c r="P1" s="29" t="s">
        <v>46</v>
      </c>
      <c r="Q1">
        <v>274.55</v>
      </c>
      <c r="R1" s="29" t="s">
        <v>49</v>
      </c>
      <c r="S1" s="25">
        <v>10</v>
      </c>
      <c r="U1" s="29" t="s">
        <v>52</v>
      </c>
      <c r="V1" s="26">
        <v>1</v>
      </c>
      <c r="AG1" s="12">
        <v>1</v>
      </c>
      <c r="AI1" t="s">
        <v>67</v>
      </c>
      <c r="AJ1" t="s">
        <v>69</v>
      </c>
      <c r="AK1" t="s">
        <v>71</v>
      </c>
      <c r="AL1" t="s">
        <v>72</v>
      </c>
      <c r="AM1" s="12">
        <v>2</v>
      </c>
      <c r="AO1" t="s">
        <v>66</v>
      </c>
      <c r="AP1" t="s">
        <v>68</v>
      </c>
    </row>
    <row r="2" spans="1:44" ht="20.25">
      <c r="A2" s="6"/>
      <c r="B2" s="6"/>
      <c r="C2" s="169" t="s">
        <v>4</v>
      </c>
      <c r="D2" s="170"/>
      <c r="E2" s="170"/>
      <c r="F2" s="11">
        <v>3</v>
      </c>
      <c r="N2" s="29" t="s">
        <v>42</v>
      </c>
      <c r="O2" s="38">
        <v>43668</v>
      </c>
      <c r="P2" s="29" t="s">
        <v>47</v>
      </c>
      <c r="Q2" s="23">
        <v>3.4606032248374802E-2</v>
      </c>
      <c r="R2" s="29" t="s">
        <v>50</v>
      </c>
      <c r="S2">
        <v>365</v>
      </c>
      <c r="U2" s="29" t="s">
        <v>51</v>
      </c>
      <c r="V2" s="32">
        <v>0</v>
      </c>
      <c r="AC2" s="5"/>
      <c r="AG2" s="34">
        <v>50000</v>
      </c>
      <c r="AH2" t="s">
        <v>61</v>
      </c>
      <c r="AI2" s="35">
        <v>7.6791607897032774</v>
      </c>
      <c r="AJ2">
        <v>772.27781400000003</v>
      </c>
      <c r="AK2">
        <f>(AI2-AJ2/100)</f>
        <v>-4.3617350296722535E-2</v>
      </c>
      <c r="AL2">
        <f>(AI2-AJ2/100)/AJ2</f>
        <v>-5.6478833790145024E-5</v>
      </c>
      <c r="AM2">
        <v>50000</v>
      </c>
      <c r="AN2" t="s">
        <v>60</v>
      </c>
    </row>
    <row r="3" spans="1:44" ht="20.25">
      <c r="A3" s="6"/>
      <c r="B3" s="6"/>
      <c r="C3" s="169" t="s">
        <v>5</v>
      </c>
      <c r="D3" s="170"/>
      <c r="E3" s="170"/>
      <c r="F3" s="11">
        <v>6</v>
      </c>
      <c r="G3" s="13">
        <f>G4*12</f>
        <v>4.5</v>
      </c>
      <c r="N3" s="29" t="s">
        <v>43</v>
      </c>
      <c r="O3" s="5">
        <v>44029</v>
      </c>
      <c r="P3" s="33" t="s">
        <v>55</v>
      </c>
      <c r="Q3" s="23">
        <v>0</v>
      </c>
      <c r="R3" s="31" t="s">
        <v>56</v>
      </c>
      <c r="S3" s="23">
        <v>0</v>
      </c>
      <c r="AG3" t="s">
        <v>70</v>
      </c>
      <c r="AH3" t="s">
        <v>63</v>
      </c>
      <c r="AI3">
        <v>7.8500374081740709</v>
      </c>
      <c r="AJ3">
        <v>784.84179700000004</v>
      </c>
      <c r="AK3">
        <f>(AI3-AJ3/100)</f>
        <v>1.6194381740701758E-3</v>
      </c>
      <c r="AL3">
        <f>(AI3-AJ3/100)/AJ3</f>
        <v>2.0633944066949019E-6</v>
      </c>
      <c r="AM3" t="s">
        <v>70</v>
      </c>
      <c r="AN3" t="s">
        <v>62</v>
      </c>
    </row>
    <row r="4" spans="1:44" ht="20.25">
      <c r="A4" s="6"/>
      <c r="B4" s="6"/>
      <c r="C4" s="169" t="s">
        <v>6</v>
      </c>
      <c r="D4" s="170"/>
      <c r="E4" s="170"/>
      <c r="F4" s="13">
        <v>2</v>
      </c>
      <c r="G4" s="13">
        <v>0.375</v>
      </c>
      <c r="H4" s="8" t="s">
        <v>7</v>
      </c>
      <c r="I4" s="13">
        <v>4</v>
      </c>
      <c r="N4" s="29" t="s">
        <v>44</v>
      </c>
      <c r="O4" s="5">
        <v>44029</v>
      </c>
      <c r="P4" s="29" t="s">
        <v>48</v>
      </c>
      <c r="Q4" s="23">
        <v>0.20882600000000001</v>
      </c>
      <c r="R4" s="31" t="s">
        <v>57</v>
      </c>
      <c r="S4" s="23">
        <v>0</v>
      </c>
      <c r="V4" s="27">
        <f>EXP(Q2*(O3-O2)/365)</f>
        <v>1.0348192647711281</v>
      </c>
      <c r="AA4">
        <v>808346</v>
      </c>
      <c r="AH4" t="s">
        <v>65</v>
      </c>
      <c r="AI4">
        <v>8.6918144591686417</v>
      </c>
      <c r="AJ4">
        <v>871.92843500000004</v>
      </c>
      <c r="AK4">
        <f>(AI4-AJ4/100)</f>
        <v>-2.7469890831358867E-2</v>
      </c>
      <c r="AL4">
        <f>(AI4-AJ4/100)/AJ4</f>
        <v>-3.1504753978299685E-5</v>
      </c>
      <c r="AN4" t="s">
        <v>64</v>
      </c>
      <c r="AO4">
        <v>17.383628918337283</v>
      </c>
    </row>
    <row r="5" spans="1:44" ht="20.25">
      <c r="A5" s="6"/>
      <c r="B5" s="6"/>
      <c r="C5" s="169" t="s">
        <v>8</v>
      </c>
      <c r="D5" s="170"/>
      <c r="E5" s="170"/>
      <c r="F5" s="11">
        <f>IF(OR(F1=-902,F1=902,F1=9472,F1=944,F1=9441),0,1)</f>
        <v>1</v>
      </c>
      <c r="N5"/>
      <c r="O5"/>
      <c r="P5" s="29" t="s">
        <v>53</v>
      </c>
      <c r="Q5" s="37">
        <v>274.55</v>
      </c>
      <c r="R5" s="31" t="s">
        <v>58</v>
      </c>
      <c r="S5" s="23">
        <v>0</v>
      </c>
      <c r="V5">
        <f>Q1*V4</f>
        <v>284.10962914291321</v>
      </c>
      <c r="AC5" s="41"/>
      <c r="AD5" s="37"/>
    </row>
    <row r="6" spans="1:44" ht="20.25">
      <c r="A6" s="6"/>
      <c r="B6" s="6"/>
      <c r="C6" s="169" t="s">
        <v>9</v>
      </c>
      <c r="D6" s="170"/>
      <c r="E6" s="170"/>
      <c r="F6" s="7">
        <v>6</v>
      </c>
      <c r="H6" s="8">
        <v>601</v>
      </c>
      <c r="I6" s="14">
        <v>43355</v>
      </c>
      <c r="N6"/>
      <c r="O6"/>
      <c r="P6" s="29" t="s">
        <v>59</v>
      </c>
      <c r="Q6" s="23">
        <v>0</v>
      </c>
      <c r="R6" s="31"/>
      <c r="S6" s="43">
        <f>S3+S4*S5*Q4</f>
        <v>0</v>
      </c>
      <c r="V6">
        <f>(V5-Q1)/Q1*100</f>
        <v>3.4819264771128013</v>
      </c>
      <c r="W6" t="s">
        <v>54</v>
      </c>
      <c r="X6">
        <v>772.27781400000003</v>
      </c>
      <c r="AA6">
        <v>1</v>
      </c>
      <c r="AC6" s="27">
        <f>V2</f>
        <v>0</v>
      </c>
      <c r="AD6">
        <v>10052.90256</v>
      </c>
      <c r="AH6">
        <v>436.76618500000001</v>
      </c>
    </row>
    <row r="7" spans="1:44" ht="20.25">
      <c r="A7" s="6"/>
      <c r="B7" s="6"/>
      <c r="C7" s="169" t="s">
        <v>10</v>
      </c>
      <c r="D7" s="170"/>
      <c r="E7" s="170"/>
      <c r="F7" s="15">
        <v>0</v>
      </c>
      <c r="N7"/>
      <c r="O7"/>
      <c r="Q7" s="23"/>
      <c r="V7">
        <f>EXP(-Q2*(O3-O2)/365)</f>
        <v>0.96635232261661741</v>
      </c>
      <c r="X7" s="27">
        <f>X6/100-V2</f>
        <v>7.72277814</v>
      </c>
      <c r="AA7">
        <f>gasdev(AA6)</f>
        <v>1.0598162073845523</v>
      </c>
      <c r="AC7" s="27"/>
      <c r="AD7" s="71">
        <f>AC6-AD6/100</f>
        <v>-100.52902560000001</v>
      </c>
      <c r="AG7" s="27"/>
      <c r="AH7">
        <f>AH6/2</f>
        <v>218.3830925</v>
      </c>
    </row>
    <row r="8" spans="1:44" ht="20.25">
      <c r="A8" s="6"/>
      <c r="B8" s="6"/>
      <c r="C8" s="169" t="s">
        <v>11</v>
      </c>
      <c r="D8" s="170"/>
      <c r="E8" s="170"/>
      <c r="F8" s="7">
        <v>60</v>
      </c>
      <c r="N8"/>
      <c r="O8"/>
      <c r="Q8" s="23"/>
      <c r="V8">
        <f>V6*V7</f>
        <v>3.3647677383382519</v>
      </c>
      <c r="W8" s="27"/>
      <c r="AJ8" s="28"/>
      <c r="AK8" s="28"/>
      <c r="AL8" s="28"/>
    </row>
    <row r="9" spans="1:44">
      <c r="A9">
        <v>1</v>
      </c>
      <c r="B9">
        <f>A9+1</f>
        <v>2</v>
      </c>
      <c r="C9" s="37">
        <f t="shared" ref="C9:AB9" si="0">B9+1</f>
        <v>3</v>
      </c>
      <c r="D9" s="37">
        <f t="shared" si="0"/>
        <v>4</v>
      </c>
      <c r="E9" s="37">
        <f t="shared" si="0"/>
        <v>5</v>
      </c>
      <c r="F9" s="37">
        <f t="shared" si="0"/>
        <v>6</v>
      </c>
      <c r="G9" s="37">
        <f t="shared" si="0"/>
        <v>7</v>
      </c>
      <c r="H9" s="37">
        <f t="shared" si="0"/>
        <v>8</v>
      </c>
      <c r="I9" s="37">
        <f t="shared" si="0"/>
        <v>9</v>
      </c>
      <c r="J9" s="37">
        <f t="shared" si="0"/>
        <v>10</v>
      </c>
      <c r="K9" s="37">
        <f t="shared" si="0"/>
        <v>11</v>
      </c>
      <c r="L9" s="37">
        <f t="shared" si="0"/>
        <v>12</v>
      </c>
      <c r="M9" s="37">
        <f t="shared" si="0"/>
        <v>13</v>
      </c>
      <c r="N9" s="37">
        <f t="shared" si="0"/>
        <v>14</v>
      </c>
      <c r="O9" s="37">
        <f t="shared" si="0"/>
        <v>15</v>
      </c>
      <c r="P9" s="37">
        <f t="shared" si="0"/>
        <v>16</v>
      </c>
      <c r="Q9" s="37">
        <f t="shared" si="0"/>
        <v>17</v>
      </c>
      <c r="R9" s="37">
        <f t="shared" si="0"/>
        <v>18</v>
      </c>
      <c r="S9" s="37">
        <f t="shared" si="0"/>
        <v>19</v>
      </c>
      <c r="T9" s="37">
        <f t="shared" si="0"/>
        <v>20</v>
      </c>
      <c r="U9" s="37">
        <f t="shared" si="0"/>
        <v>21</v>
      </c>
      <c r="V9" s="37">
        <f t="shared" si="0"/>
        <v>22</v>
      </c>
      <c r="W9" s="37">
        <f t="shared" si="0"/>
        <v>23</v>
      </c>
      <c r="X9" s="37">
        <f t="shared" si="0"/>
        <v>24</v>
      </c>
      <c r="Y9" s="37">
        <f t="shared" si="0"/>
        <v>25</v>
      </c>
      <c r="Z9" s="37">
        <f t="shared" si="0"/>
        <v>26</v>
      </c>
      <c r="AA9" s="37">
        <f t="shared" si="0"/>
        <v>27</v>
      </c>
      <c r="AB9" s="37">
        <f t="shared" si="0"/>
        <v>28</v>
      </c>
      <c r="AD9" s="16" t="str">
        <f>LEFT(AC9,4)&amp;"-"&amp;MID(AC9,5,2)&amp;"-"&amp;RIGHT(AC9,2)</f>
        <v>--</v>
      </c>
    </row>
    <row r="10" spans="1:44">
      <c r="A10" s="10" t="s">
        <v>12</v>
      </c>
      <c r="B10" s="10" t="s">
        <v>13</v>
      </c>
      <c r="C10" s="10" t="s">
        <v>14</v>
      </c>
      <c r="F10" s="10" t="s">
        <v>15</v>
      </c>
      <c r="G10" s="10" t="s">
        <v>16</v>
      </c>
      <c r="H10" s="10" t="s">
        <v>17</v>
      </c>
      <c r="I10" s="10" t="s">
        <v>18</v>
      </c>
      <c r="J10" s="10" t="s">
        <v>19</v>
      </c>
      <c r="K10" s="10" t="s">
        <v>20</v>
      </c>
      <c r="M10" s="10" t="s">
        <v>21</v>
      </c>
      <c r="N10" s="10" t="s">
        <v>13</v>
      </c>
      <c r="O10" s="10" t="s">
        <v>14</v>
      </c>
      <c r="P10" s="10" t="s">
        <v>22</v>
      </c>
      <c r="Q10" s="10" t="s">
        <v>23</v>
      </c>
      <c r="R10" s="10" t="s">
        <v>24</v>
      </c>
      <c r="S10" s="10" t="s">
        <v>25</v>
      </c>
      <c r="T10" s="10" t="s">
        <v>26</v>
      </c>
      <c r="U10" s="10" t="s">
        <v>27</v>
      </c>
      <c r="V10" s="10" t="s">
        <v>28</v>
      </c>
      <c r="W10" s="10" t="s">
        <v>29</v>
      </c>
      <c r="X10" s="10" t="s">
        <v>30</v>
      </c>
      <c r="Y10" s="10" t="s">
        <v>73</v>
      </c>
      <c r="Z10" s="10" t="s">
        <v>56</v>
      </c>
      <c r="AA10" s="10" t="s">
        <v>59</v>
      </c>
      <c r="AB10" s="10" t="s">
        <v>48</v>
      </c>
      <c r="AC10" s="31" t="s">
        <v>73</v>
      </c>
      <c r="AD10" s="31" t="s">
        <v>56</v>
      </c>
      <c r="AE10" s="31" t="s">
        <v>59</v>
      </c>
      <c r="AI10" s="10" t="s">
        <v>31</v>
      </c>
    </row>
    <row r="11" spans="1:44">
      <c r="A11">
        <v>1</v>
      </c>
      <c r="B11" s="5">
        <v>44029</v>
      </c>
      <c r="C11" s="5">
        <f>workday2(B11,$F$7)</f>
        <v>44029</v>
      </c>
      <c r="E11">
        <v>1</v>
      </c>
      <c r="F11" s="17">
        <v>100</v>
      </c>
      <c r="G11">
        <f>COUNTIF(F11:F71,F11)</f>
        <v>6</v>
      </c>
      <c r="I11">
        <v>90</v>
      </c>
      <c r="J11">
        <f>COUNTIF(I11:I41,I11)</f>
        <v>1</v>
      </c>
      <c r="M11">
        <v>1</v>
      </c>
      <c r="N11" s="38">
        <v>44029</v>
      </c>
      <c r="O11" s="38">
        <v>44029</v>
      </c>
      <c r="P11" s="46">
        <v>100</v>
      </c>
      <c r="Q11" s="18"/>
      <c r="R11" s="18">
        <v>1</v>
      </c>
      <c r="S11" s="18"/>
      <c r="T11" t="s">
        <v>748</v>
      </c>
      <c r="U11" s="18">
        <v>0</v>
      </c>
      <c r="V11" s="18">
        <v>0</v>
      </c>
      <c r="W11" s="18">
        <v>0</v>
      </c>
      <c r="X11" s="18">
        <v>1</v>
      </c>
      <c r="Y11" s="18"/>
      <c r="Z11" s="18"/>
      <c r="AA11" s="18"/>
      <c r="AB11" s="18"/>
      <c r="AC11" s="38"/>
      <c r="AD11" s="38"/>
      <c r="AG11" s="5">
        <v>43530</v>
      </c>
      <c r="AH11" s="18">
        <v>1.67</v>
      </c>
      <c r="AI11" s="20">
        <v>1</v>
      </c>
      <c r="AJ11" s="21">
        <f>AI11*100</f>
        <v>100</v>
      </c>
      <c r="AK11" s="21"/>
      <c r="AL11" s="21"/>
      <c r="AO11" t="s">
        <v>32</v>
      </c>
      <c r="AR11">
        <v>1.05</v>
      </c>
    </row>
    <row r="12" spans="1:44">
      <c r="A12">
        <f>A11+1</f>
        <v>2</v>
      </c>
      <c r="B12" s="5"/>
      <c r="C12" s="5">
        <f t="shared" ref="C12:C70" si="1">workday2(B12,$F$7)</f>
        <v>0</v>
      </c>
      <c r="E12">
        <f>E11+1</f>
        <v>2</v>
      </c>
      <c r="F12" s="17">
        <v>100</v>
      </c>
      <c r="G12">
        <f ca="1">COUNTIF(OFFSET($F$11,SUM($G$11:G11),0):$F$41,OFFSET($F$11,SUM($G$11:G11),0))</f>
        <v>0</v>
      </c>
      <c r="H12">
        <f ca="1">IF(G12&lt;&gt;0,$F$11-OFFSET($F$11,SUM(G11),0),0)</f>
        <v>0</v>
      </c>
      <c r="I12">
        <v>77</v>
      </c>
      <c r="J12">
        <f ca="1">COUNTIF(OFFSET($I$11,SUM($J$11:J11),0):$I$41,OFFSET($I$11,SUM($J$11:J11),0))</f>
        <v>1</v>
      </c>
      <c r="K12">
        <f ca="1">IF(J12&lt;&gt;0,$I$11-OFFSET($I$11,SUM($J$11:J11),0),0)</f>
        <v>13</v>
      </c>
      <c r="M12">
        <v>2</v>
      </c>
      <c r="N12" s="13"/>
      <c r="O12" s="13"/>
      <c r="P12" s="46">
        <v>100</v>
      </c>
      <c r="Q12" s="18"/>
      <c r="R12" s="22">
        <v>2</v>
      </c>
      <c r="S12" s="18"/>
      <c r="T12" t="s">
        <v>158</v>
      </c>
      <c r="U12" s="18">
        <v>0</v>
      </c>
      <c r="V12" s="18">
        <v>0</v>
      </c>
      <c r="W12" s="18">
        <v>0</v>
      </c>
      <c r="X12" s="18">
        <v>1</v>
      </c>
      <c r="Y12" s="18"/>
      <c r="Z12" s="18"/>
      <c r="AA12" s="18"/>
      <c r="AB12" s="18"/>
      <c r="AC12" s="38"/>
      <c r="AD12" s="38"/>
      <c r="AG12" s="5">
        <v>43714</v>
      </c>
      <c r="AH12" s="18">
        <v>2.0874999999999999</v>
      </c>
      <c r="AI12" s="12">
        <v>0.97</v>
      </c>
      <c r="AJ12" s="21">
        <f t="shared" ref="AJ12:AJ20" si="2">AI12*100</f>
        <v>97</v>
      </c>
      <c r="AK12" s="21"/>
      <c r="AL12" s="21"/>
      <c r="AO12" t="s">
        <v>33</v>
      </c>
      <c r="AR12">
        <v>1.4</v>
      </c>
    </row>
    <row r="13" spans="1:44">
      <c r="A13">
        <f t="shared" ref="A13:A70" si="3">A12+1</f>
        <v>3</v>
      </c>
      <c r="B13" s="5"/>
      <c r="C13" s="5">
        <f t="shared" si="1"/>
        <v>0</v>
      </c>
      <c r="E13">
        <f t="shared" ref="E13:E40" si="4">E12+1</f>
        <v>3</v>
      </c>
      <c r="F13" s="17">
        <v>100</v>
      </c>
      <c r="G13">
        <f ca="1">COUNTIF(OFFSET($F$11,SUM($G$11:G12),0):$F$41,OFFSET($F$11,SUM($G$11:G12),0))</f>
        <v>0</v>
      </c>
      <c r="H13">
        <f ca="1">IF(G13&lt;&gt;0,$F$11-OFFSET($F$11,SUM($G$11:G12),0),0)</f>
        <v>0</v>
      </c>
      <c r="I13">
        <v>0</v>
      </c>
      <c r="J13">
        <f ca="1">COUNTIF(OFFSET($I$11,SUM($J$11:J12),0):$I$41,OFFSET($I$11,SUM($J$11:J12),0))</f>
        <v>4</v>
      </c>
      <c r="K13">
        <f ca="1">IF(J13&lt;&gt;0,$I$11-OFFSET($I$11,SUM($J$11:J12),0),0)</f>
        <v>90</v>
      </c>
      <c r="M13">
        <v>3</v>
      </c>
      <c r="N13"/>
      <c r="O13"/>
      <c r="P13" s="46">
        <v>100</v>
      </c>
      <c r="Q13" s="18"/>
      <c r="R13" s="18">
        <v>3</v>
      </c>
      <c r="S13" s="18"/>
      <c r="T13" t="s">
        <v>158</v>
      </c>
      <c r="U13" s="18">
        <v>0</v>
      </c>
      <c r="V13" s="18">
        <v>0</v>
      </c>
      <c r="W13" s="18">
        <v>0</v>
      </c>
      <c r="X13" s="18">
        <v>1</v>
      </c>
      <c r="Y13" s="18"/>
      <c r="Z13" s="18"/>
      <c r="AA13" s="18"/>
      <c r="AB13" s="18"/>
      <c r="AC13" s="38"/>
      <c r="AD13" s="38"/>
      <c r="AG13" s="5">
        <v>43896</v>
      </c>
      <c r="AH13" s="22">
        <v>2.5049999999999999</v>
      </c>
      <c r="AI13" s="12">
        <v>0.95</v>
      </c>
      <c r="AJ13" s="21">
        <f t="shared" si="2"/>
        <v>95</v>
      </c>
      <c r="AK13" s="21"/>
      <c r="AL13" s="21"/>
      <c r="AO13" t="s">
        <v>34</v>
      </c>
      <c r="AR13">
        <v>1.75</v>
      </c>
    </row>
    <row r="14" spans="1:44">
      <c r="A14">
        <f t="shared" si="3"/>
        <v>4</v>
      </c>
      <c r="B14" s="5"/>
      <c r="C14" s="5">
        <f t="shared" si="1"/>
        <v>0</v>
      </c>
      <c r="E14">
        <f t="shared" si="4"/>
        <v>4</v>
      </c>
      <c r="F14" s="17">
        <v>100</v>
      </c>
      <c r="G14">
        <f ca="1">COUNTIF(OFFSET($F$11,SUM($G$11:G13),0):$F$41,OFFSET($F$11,SUM($G$11:G13),0))</f>
        <v>0</v>
      </c>
      <c r="H14">
        <f ca="1">IF(G14&lt;&gt;0,$F$11-OFFSET($F$11,SUM($G$11:G13),0),0)</f>
        <v>0</v>
      </c>
      <c r="I14">
        <v>0</v>
      </c>
      <c r="J14">
        <f ca="1">COUNTIF(OFFSET($I$11,SUM($J$11:J13),0):$I$41,OFFSET($I$11,SUM($J$11:J13),0))</f>
        <v>0</v>
      </c>
      <c r="K14">
        <f ca="1">IF(J14&lt;&gt;0,$I$11-OFFSET($I$11,SUM($J$11:J13),0),0)</f>
        <v>0</v>
      </c>
      <c r="M14">
        <v>4</v>
      </c>
      <c r="N14" s="13"/>
      <c r="O14" s="13"/>
      <c r="P14" s="46">
        <v>100</v>
      </c>
      <c r="Q14" s="18"/>
      <c r="R14" s="22">
        <v>4</v>
      </c>
      <c r="S14" s="18"/>
      <c r="T14" t="s">
        <v>158</v>
      </c>
      <c r="U14" s="18">
        <v>0</v>
      </c>
      <c r="V14" s="18">
        <v>0</v>
      </c>
      <c r="W14" s="18">
        <v>0</v>
      </c>
      <c r="X14" s="18">
        <v>1</v>
      </c>
      <c r="Y14" s="18"/>
      <c r="Z14" s="18"/>
      <c r="AA14" s="18"/>
      <c r="AB14" s="18"/>
      <c r="AC14" s="38"/>
      <c r="AD14" s="38"/>
      <c r="AG14" s="5">
        <v>44082</v>
      </c>
      <c r="AH14" s="18">
        <v>2.9224999999999999</v>
      </c>
      <c r="AI14" s="12">
        <v>0.9</v>
      </c>
      <c r="AJ14" s="21">
        <f t="shared" si="2"/>
        <v>90</v>
      </c>
      <c r="AK14" s="21"/>
      <c r="AL14" s="21"/>
      <c r="AO14" t="s">
        <v>35</v>
      </c>
      <c r="AR14">
        <v>2.1</v>
      </c>
    </row>
    <row r="15" spans="1:44">
      <c r="A15">
        <f t="shared" si="3"/>
        <v>5</v>
      </c>
      <c r="B15" s="5"/>
      <c r="C15" s="5">
        <f t="shared" si="1"/>
        <v>0</v>
      </c>
      <c r="E15">
        <f t="shared" si="4"/>
        <v>5</v>
      </c>
      <c r="F15" s="17">
        <v>100</v>
      </c>
      <c r="G15">
        <f ca="1">COUNTIF(OFFSET($F$11,SUM($G$11:G14),0):$F$41,OFFSET($F$11,SUM($G$11:G14),0))</f>
        <v>0</v>
      </c>
      <c r="H15">
        <f ca="1">IF(G15&lt;&gt;0,$F$11-OFFSET($F$11,SUM($G$11:G14),0),0)</f>
        <v>0</v>
      </c>
      <c r="I15">
        <v>0</v>
      </c>
      <c r="J15">
        <f ca="1">COUNTIF(OFFSET($I$11,SUM($J$11:J14),0):$I$41,OFFSET($I$11,SUM($J$11:J14),0))</f>
        <v>0</v>
      </c>
      <c r="K15">
        <f ca="1">IF(J15&lt;&gt;0,$I$11-OFFSET($I$11,SUM($J$11:J14),0),0)</f>
        <v>0</v>
      </c>
      <c r="M15">
        <v>5</v>
      </c>
      <c r="N15"/>
      <c r="O15"/>
      <c r="P15" s="46">
        <v>100</v>
      </c>
      <c r="Q15" s="18"/>
      <c r="R15" s="18">
        <v>5</v>
      </c>
      <c r="S15" s="18"/>
      <c r="T15" t="s">
        <v>158</v>
      </c>
      <c r="U15" s="18">
        <v>0</v>
      </c>
      <c r="V15" s="18">
        <v>0</v>
      </c>
      <c r="W15" s="18">
        <v>0</v>
      </c>
      <c r="X15" s="18">
        <v>1</v>
      </c>
      <c r="Y15" s="18"/>
      <c r="Z15" s="18"/>
      <c r="AA15" s="18"/>
      <c r="AB15" s="18"/>
      <c r="AC15" s="38"/>
      <c r="AD15" s="38"/>
      <c r="AG15" s="5">
        <v>44263</v>
      </c>
      <c r="AH15" s="18">
        <v>3.34</v>
      </c>
      <c r="AI15" s="12">
        <v>0.85</v>
      </c>
      <c r="AJ15" s="21">
        <f t="shared" si="2"/>
        <v>85</v>
      </c>
      <c r="AK15" s="21"/>
      <c r="AL15" s="21"/>
      <c r="AO15" t="s">
        <v>36</v>
      </c>
      <c r="AR15">
        <v>2.4500000000000002</v>
      </c>
    </row>
    <row r="16" spans="1:44">
      <c r="A16">
        <f t="shared" si="3"/>
        <v>6</v>
      </c>
      <c r="B16" s="38"/>
      <c r="C16" s="5">
        <f>workday2(B16,$F$7)</f>
        <v>0</v>
      </c>
      <c r="E16">
        <f>E15+1</f>
        <v>6</v>
      </c>
      <c r="F16" s="17">
        <v>100</v>
      </c>
      <c r="G16">
        <f ca="1">COUNTIF(OFFSET($F$11,SUM($G$11:G15),0):$F$41,OFFSET($F$11,SUM($G$11:G15),0))</f>
        <v>0</v>
      </c>
      <c r="H16">
        <f ca="1">IF(G16&lt;&gt;0,$F$11-OFFSET($F$11,SUM($G$11:G15),0),0)</f>
        <v>0</v>
      </c>
      <c r="I16">
        <v>0</v>
      </c>
      <c r="J16">
        <f ca="1">COUNTIF(OFFSET($I$11,SUM($J$11:J15),0):$I$41,OFFSET($I$11,SUM($J$11:J15),0))</f>
        <v>0</v>
      </c>
      <c r="K16">
        <f ca="1">IF(J16&lt;&gt;0,$I$11-OFFSET($I$11,SUM($J$11:J15),0),0)</f>
        <v>0</v>
      </c>
      <c r="M16">
        <v>6</v>
      </c>
      <c r="N16" s="13"/>
      <c r="O16" s="13"/>
      <c r="P16" s="46">
        <v>100</v>
      </c>
      <c r="Q16" s="18"/>
      <c r="R16" s="22">
        <v>6</v>
      </c>
      <c r="S16" s="22">
        <v>6</v>
      </c>
      <c r="T16" s="156" t="s">
        <v>749</v>
      </c>
      <c r="U16" s="22">
        <v>-1</v>
      </c>
      <c r="V16" s="46">
        <v>100</v>
      </c>
      <c r="W16" s="22">
        <v>0</v>
      </c>
      <c r="X16" s="157">
        <v>5</v>
      </c>
      <c r="Y16" s="18"/>
      <c r="Z16" s="18"/>
      <c r="AA16" s="18"/>
      <c r="AB16" s="18"/>
      <c r="AC16" s="38"/>
      <c r="AD16" s="38"/>
      <c r="AG16" s="5">
        <v>44447</v>
      </c>
      <c r="AH16" s="22">
        <v>3.7574999999999998</v>
      </c>
      <c r="AI16" s="12">
        <v>0.8</v>
      </c>
      <c r="AJ16" s="21">
        <f t="shared" si="2"/>
        <v>80</v>
      </c>
      <c r="AK16" s="21"/>
      <c r="AL16" s="21"/>
      <c r="AO16" t="s">
        <v>37</v>
      </c>
      <c r="AR16">
        <v>2.8</v>
      </c>
    </row>
    <row r="17" spans="1:44">
      <c r="A17">
        <f t="shared" si="3"/>
        <v>7</v>
      </c>
      <c r="B17" s="5"/>
      <c r="C17" s="5">
        <f t="shared" si="1"/>
        <v>0</v>
      </c>
      <c r="E17">
        <f t="shared" si="4"/>
        <v>7</v>
      </c>
      <c r="G17">
        <f ca="1">COUNTIF(OFFSET($F$11,SUM($G$11:G16),0):$F$41,OFFSET($F$11,SUM($G$11:G16),0))</f>
        <v>0</v>
      </c>
      <c r="H17">
        <f ca="1">IF(G17&lt;&gt;0,$F$11-OFFSET($F$11,SUM($G$11:G16),0),0)</f>
        <v>0</v>
      </c>
      <c r="J17">
        <f ca="1">COUNTIF(OFFSET($I$11,SUM($J$11:J16),0):$I$41,OFFSET($I$11,SUM($J$11:J16),0))</f>
        <v>0</v>
      </c>
      <c r="K17">
        <f ca="1">IF(J17&lt;&gt;0,$I$11-OFFSET($I$11,SUM($J$11:J16),0),0)</f>
        <v>0</v>
      </c>
      <c r="N17"/>
      <c r="O17"/>
      <c r="AC17" s="19"/>
      <c r="AD17" s="38"/>
      <c r="AH17" s="18">
        <v>4.1749999999999998</v>
      </c>
      <c r="AI17" s="12">
        <v>0.75</v>
      </c>
      <c r="AJ17" s="21">
        <f t="shared" si="2"/>
        <v>75</v>
      </c>
      <c r="AK17" s="21"/>
      <c r="AL17" s="21"/>
      <c r="AO17" t="s">
        <v>38</v>
      </c>
      <c r="AR17">
        <v>3.15</v>
      </c>
    </row>
    <row r="18" spans="1:44">
      <c r="A18">
        <f t="shared" si="3"/>
        <v>8</v>
      </c>
      <c r="B18" s="5"/>
      <c r="C18" s="5">
        <f t="shared" si="1"/>
        <v>0</v>
      </c>
      <c r="E18">
        <f t="shared" si="4"/>
        <v>8</v>
      </c>
      <c r="G18">
        <f ca="1">COUNTIF(OFFSET($F$11,SUM($G$11:G17),0):$F$41,OFFSET($F$11,SUM($G$11:G17),0))</f>
        <v>0</v>
      </c>
      <c r="H18">
        <f ca="1">IF(G18&lt;&gt;0,$F$11-OFFSET($F$11,SUM($G$11:G17),0),0)</f>
        <v>0</v>
      </c>
      <c r="J18">
        <f ca="1">COUNTIF(OFFSET($I$11,SUM($J$11:J17),0):$I$41,OFFSET($I$11,SUM($J$11:J17),0))</f>
        <v>0</v>
      </c>
      <c r="K18">
        <f ca="1">IF(J18&lt;&gt;0,$I$11-OFFSET($I$11,SUM($J$11:J17),0),0)</f>
        <v>0</v>
      </c>
      <c r="N18"/>
      <c r="O18"/>
      <c r="AC18" s="19"/>
      <c r="AD18" s="38"/>
      <c r="AH18" s="18">
        <v>4.5925000000000002</v>
      </c>
      <c r="AI18" s="12">
        <v>0.75</v>
      </c>
      <c r="AJ18" s="21">
        <f t="shared" si="2"/>
        <v>75</v>
      </c>
      <c r="AK18" s="21"/>
      <c r="AL18" s="21"/>
      <c r="AO18" t="s">
        <v>39</v>
      </c>
      <c r="AR18">
        <v>3.5</v>
      </c>
    </row>
    <row r="19" spans="1:44">
      <c r="A19">
        <f t="shared" si="3"/>
        <v>9</v>
      </c>
      <c r="B19" s="5"/>
      <c r="C19" s="5">
        <f t="shared" si="1"/>
        <v>0</v>
      </c>
      <c r="E19">
        <f t="shared" si="4"/>
        <v>9</v>
      </c>
      <c r="G19">
        <f ca="1">COUNTIF(OFFSET($F$11,SUM($G$11:G18),0):$F$41,OFFSET($F$11,SUM($G$11:G18),0))</f>
        <v>0</v>
      </c>
      <c r="H19">
        <f ca="1">IF(G19&lt;&gt;0,$F$11-OFFSET($F$11,SUM($G$11:G18),0),0)</f>
        <v>0</v>
      </c>
      <c r="J19">
        <f ca="1">COUNTIF(OFFSET($I$11,SUM($J$11:J18),0):$I$41,OFFSET($I$11,SUM($J$11:J18),0))</f>
        <v>0</v>
      </c>
      <c r="K19">
        <f ca="1">IF(J19&lt;&gt;0,$I$11-OFFSET($I$11,SUM($J$11:J18),0),0)</f>
        <v>0</v>
      </c>
      <c r="N19"/>
      <c r="O19"/>
      <c r="AD19" s="38"/>
      <c r="AG19" s="5"/>
      <c r="AH19" s="22">
        <v>5.01</v>
      </c>
      <c r="AI19" s="12">
        <v>0.7</v>
      </c>
      <c r="AJ19" s="21">
        <f t="shared" si="2"/>
        <v>70</v>
      </c>
      <c r="AK19" s="21"/>
      <c r="AL19" s="21"/>
      <c r="AO19" t="s">
        <v>40</v>
      </c>
      <c r="AR19">
        <v>3.85</v>
      </c>
    </row>
    <row r="20" spans="1:44">
      <c r="A20">
        <f t="shared" si="3"/>
        <v>10</v>
      </c>
      <c r="B20" s="5"/>
      <c r="C20" s="5">
        <f t="shared" si="1"/>
        <v>0</v>
      </c>
      <c r="E20">
        <f t="shared" si="4"/>
        <v>10</v>
      </c>
      <c r="H20">
        <f ca="1">IF(G20&lt;&gt;0,$F$11-OFFSET($F$11,SUM($G$11:G19),0),0)</f>
        <v>0</v>
      </c>
      <c r="K20">
        <f ca="1">IF(J20&lt;&gt;0,$I$11-OFFSET($I$11,SUM($J$11:J19),0),0)</f>
        <v>0</v>
      </c>
      <c r="N20"/>
      <c r="O20"/>
      <c r="AD20" s="38"/>
      <c r="AH20" s="22">
        <v>5.4275000000000002</v>
      </c>
      <c r="AI20" s="12">
        <v>0.6</v>
      </c>
      <c r="AJ20" s="21">
        <f t="shared" si="2"/>
        <v>60</v>
      </c>
      <c r="AK20" s="21"/>
      <c r="AL20" s="21"/>
      <c r="AO20" t="s">
        <v>41</v>
      </c>
      <c r="AR20">
        <v>4.2</v>
      </c>
    </row>
    <row r="21" spans="1:44">
      <c r="A21">
        <f t="shared" si="3"/>
        <v>11</v>
      </c>
      <c r="B21" s="5"/>
      <c r="C21" s="5">
        <f t="shared" si="1"/>
        <v>0</v>
      </c>
      <c r="E21">
        <f t="shared" si="4"/>
        <v>11</v>
      </c>
      <c r="H21">
        <f ca="1">IF(G21&lt;&gt;0,$F$11-OFFSET($F$11,SUM($G$11:G20),0),0)</f>
        <v>0</v>
      </c>
      <c r="K21">
        <f ca="1">IF(J21&lt;&gt;0,$I$11-OFFSET($I$11,SUM($J$11:J20),0),0)</f>
        <v>0</v>
      </c>
      <c r="N21"/>
      <c r="O21"/>
      <c r="AD21" s="38"/>
      <c r="AH21" s="22">
        <v>5.8449999999999998</v>
      </c>
      <c r="AR21">
        <v>4.55</v>
      </c>
    </row>
    <row r="22" spans="1:44">
      <c r="A22">
        <f t="shared" si="3"/>
        <v>12</v>
      </c>
      <c r="B22" s="5"/>
      <c r="C22" s="5">
        <f t="shared" si="1"/>
        <v>0</v>
      </c>
      <c r="E22">
        <f t="shared" si="4"/>
        <v>12</v>
      </c>
      <c r="H22">
        <f ca="1">IF(G22&lt;&gt;0,$F$11-OFFSET($F$11,SUM($G$11:G21),0),0)</f>
        <v>0</v>
      </c>
      <c r="K22">
        <f ca="1">IF(J22&lt;&gt;0,$I$11-OFFSET($I$11,SUM($J$11:J21),0),0)</f>
        <v>0</v>
      </c>
      <c r="N22"/>
      <c r="O22"/>
      <c r="AD22" s="38"/>
      <c r="AH22" s="22">
        <v>6.2625000000000002</v>
      </c>
      <c r="AR22">
        <v>4.9000000000000004</v>
      </c>
    </row>
    <row r="23" spans="1:44">
      <c r="A23">
        <f t="shared" si="3"/>
        <v>13</v>
      </c>
      <c r="B23" s="5"/>
      <c r="C23" s="5">
        <f t="shared" si="1"/>
        <v>0</v>
      </c>
      <c r="E23">
        <f t="shared" si="4"/>
        <v>13</v>
      </c>
      <c r="N23"/>
      <c r="O23"/>
      <c r="AD23" s="38"/>
      <c r="AG23" s="5"/>
      <c r="AH23" s="22">
        <v>6.68</v>
      </c>
      <c r="AR23">
        <v>5.25</v>
      </c>
    </row>
    <row r="24" spans="1:44">
      <c r="A24">
        <f t="shared" si="3"/>
        <v>14</v>
      </c>
      <c r="B24" s="5"/>
      <c r="C24" s="5">
        <f t="shared" si="1"/>
        <v>0</v>
      </c>
      <c r="E24">
        <f t="shared" si="4"/>
        <v>14</v>
      </c>
      <c r="N24"/>
      <c r="O24"/>
      <c r="AD24" s="38"/>
      <c r="AG24" s="5"/>
      <c r="AH24" s="22">
        <v>7.0975000000000001</v>
      </c>
      <c r="AR24">
        <v>5.6</v>
      </c>
    </row>
    <row r="25" spans="1:44">
      <c r="A25">
        <f t="shared" si="3"/>
        <v>15</v>
      </c>
      <c r="B25" s="5"/>
      <c r="C25" s="5">
        <f t="shared" si="1"/>
        <v>0</v>
      </c>
      <c r="E25">
        <f t="shared" si="4"/>
        <v>15</v>
      </c>
      <c r="N25"/>
      <c r="O25"/>
      <c r="AD25" s="38"/>
      <c r="AG25" s="5"/>
      <c r="AH25" s="22">
        <v>7.5149999999999997</v>
      </c>
      <c r="AR25">
        <v>5.95</v>
      </c>
    </row>
    <row r="26" spans="1:44">
      <c r="A26">
        <f t="shared" si="3"/>
        <v>16</v>
      </c>
      <c r="B26" s="5"/>
      <c r="C26" s="5">
        <f t="shared" si="1"/>
        <v>0</v>
      </c>
      <c r="E26">
        <f t="shared" si="4"/>
        <v>16</v>
      </c>
      <c r="N26"/>
      <c r="O26"/>
      <c r="AD26" s="38"/>
      <c r="AG26" s="5"/>
      <c r="AH26" s="22">
        <v>7.9325000000000001</v>
      </c>
      <c r="AR26">
        <v>6.3</v>
      </c>
    </row>
    <row r="27" spans="1:44">
      <c r="A27">
        <f t="shared" si="3"/>
        <v>17</v>
      </c>
      <c r="B27" s="5"/>
      <c r="C27" s="5">
        <f t="shared" si="1"/>
        <v>0</v>
      </c>
      <c r="E27">
        <f t="shared" si="4"/>
        <v>17</v>
      </c>
      <c r="N27"/>
      <c r="O27"/>
      <c r="AD27" s="38"/>
      <c r="AG27" s="5"/>
      <c r="AH27" s="22">
        <v>8.35</v>
      </c>
      <c r="AR27">
        <v>6.65</v>
      </c>
    </row>
    <row r="28" spans="1:44">
      <c r="A28">
        <f t="shared" si="3"/>
        <v>18</v>
      </c>
      <c r="B28" s="5"/>
      <c r="C28" s="5">
        <f t="shared" si="1"/>
        <v>0</v>
      </c>
      <c r="E28">
        <f t="shared" si="4"/>
        <v>18</v>
      </c>
      <c r="N28"/>
      <c r="O28"/>
      <c r="AD28" s="38"/>
      <c r="AG28" s="5"/>
      <c r="AH28" s="22">
        <v>8.7675000000000001</v>
      </c>
      <c r="AR28">
        <v>7</v>
      </c>
    </row>
    <row r="29" spans="1:44">
      <c r="A29">
        <f t="shared" si="3"/>
        <v>19</v>
      </c>
      <c r="B29" s="5"/>
      <c r="C29" s="5">
        <f t="shared" si="1"/>
        <v>0</v>
      </c>
      <c r="E29">
        <f t="shared" si="4"/>
        <v>19</v>
      </c>
      <c r="N29"/>
      <c r="O29"/>
      <c r="AD29" s="38"/>
      <c r="AG29" s="5"/>
      <c r="AH29" s="22">
        <v>9.1850000000000005</v>
      </c>
      <c r="AR29">
        <v>7.35</v>
      </c>
    </row>
    <row r="30" spans="1:44">
      <c r="A30">
        <f t="shared" si="3"/>
        <v>20</v>
      </c>
      <c r="B30" s="5"/>
      <c r="C30" s="5">
        <f t="shared" si="1"/>
        <v>0</v>
      </c>
      <c r="E30">
        <f t="shared" si="4"/>
        <v>20</v>
      </c>
      <c r="N30"/>
      <c r="O30"/>
      <c r="AD30" s="38"/>
      <c r="AG30" s="5"/>
      <c r="AH30" s="22">
        <v>9.6024999999999991</v>
      </c>
      <c r="AR30">
        <v>7.7</v>
      </c>
    </row>
    <row r="31" spans="1:44">
      <c r="A31">
        <f t="shared" si="3"/>
        <v>21</v>
      </c>
      <c r="B31" s="5"/>
      <c r="C31" s="5">
        <f t="shared" si="1"/>
        <v>0</v>
      </c>
      <c r="E31">
        <f t="shared" si="4"/>
        <v>21</v>
      </c>
      <c r="N31"/>
      <c r="O31"/>
      <c r="AD31" s="38"/>
      <c r="AG31" s="5"/>
      <c r="AH31" s="22">
        <v>10.02</v>
      </c>
      <c r="AR31">
        <v>8.0500000000000007</v>
      </c>
    </row>
    <row r="32" spans="1:44">
      <c r="A32">
        <f t="shared" si="3"/>
        <v>22</v>
      </c>
      <c r="B32" s="5"/>
      <c r="C32" s="5">
        <f t="shared" si="1"/>
        <v>0</v>
      </c>
      <c r="E32">
        <f t="shared" si="4"/>
        <v>22</v>
      </c>
      <c r="F32" s="17"/>
      <c r="N32"/>
      <c r="O32"/>
      <c r="AD32" s="38"/>
      <c r="AG32" s="5"/>
      <c r="AH32" s="22">
        <v>10.4375</v>
      </c>
      <c r="AR32">
        <v>8.4</v>
      </c>
    </row>
    <row r="33" spans="1:34">
      <c r="A33">
        <f t="shared" si="3"/>
        <v>23</v>
      </c>
      <c r="B33" s="5"/>
      <c r="C33" s="5">
        <f t="shared" si="1"/>
        <v>0</v>
      </c>
      <c r="E33">
        <f t="shared" si="4"/>
        <v>23</v>
      </c>
      <c r="F33" s="17"/>
      <c r="N33"/>
      <c r="O33"/>
      <c r="AD33" s="38"/>
      <c r="AG33" s="5"/>
      <c r="AH33">
        <v>10.855</v>
      </c>
    </row>
    <row r="34" spans="1:34">
      <c r="A34">
        <f t="shared" si="3"/>
        <v>24</v>
      </c>
      <c r="B34" s="5"/>
      <c r="C34" s="5">
        <f t="shared" si="1"/>
        <v>0</v>
      </c>
      <c r="E34">
        <f t="shared" si="4"/>
        <v>24</v>
      </c>
      <c r="F34" s="17"/>
      <c r="N34"/>
      <c r="O34"/>
      <c r="AD34" s="38"/>
      <c r="AG34" s="5"/>
      <c r="AH34">
        <v>11.272500000000001</v>
      </c>
    </row>
    <row r="35" spans="1:34">
      <c r="A35">
        <f t="shared" si="3"/>
        <v>25</v>
      </c>
      <c r="B35" s="5"/>
      <c r="C35" s="5">
        <f t="shared" si="1"/>
        <v>0</v>
      </c>
      <c r="E35">
        <f t="shared" si="4"/>
        <v>25</v>
      </c>
      <c r="F35" s="17"/>
      <c r="N35"/>
      <c r="O35"/>
      <c r="AD35" s="38"/>
      <c r="AG35" s="5"/>
      <c r="AH35">
        <v>11.69</v>
      </c>
    </row>
    <row r="36" spans="1:34">
      <c r="A36">
        <f t="shared" si="3"/>
        <v>26</v>
      </c>
      <c r="B36" s="5"/>
      <c r="C36" s="5">
        <f t="shared" si="1"/>
        <v>0</v>
      </c>
      <c r="E36">
        <f t="shared" si="4"/>
        <v>26</v>
      </c>
      <c r="F36" s="17"/>
      <c r="N36"/>
      <c r="O36"/>
      <c r="AD36" s="38"/>
      <c r="AG36" s="5"/>
      <c r="AH36">
        <v>12.1075</v>
      </c>
    </row>
    <row r="37" spans="1:34">
      <c r="A37">
        <f t="shared" si="3"/>
        <v>27</v>
      </c>
      <c r="B37" s="5"/>
      <c r="C37" s="5">
        <f t="shared" si="1"/>
        <v>0</v>
      </c>
      <c r="E37">
        <f t="shared" si="4"/>
        <v>27</v>
      </c>
      <c r="F37" s="17"/>
      <c r="N37"/>
      <c r="O37"/>
      <c r="AD37" s="38"/>
      <c r="AG37" s="5"/>
      <c r="AH37">
        <v>12.525</v>
      </c>
    </row>
    <row r="38" spans="1:34">
      <c r="A38">
        <f t="shared" si="3"/>
        <v>28</v>
      </c>
      <c r="B38" s="5"/>
      <c r="C38" s="5">
        <f t="shared" si="1"/>
        <v>0</v>
      </c>
      <c r="E38">
        <f t="shared" si="4"/>
        <v>28</v>
      </c>
      <c r="F38" s="17"/>
      <c r="N38"/>
      <c r="O38"/>
      <c r="AD38" s="38"/>
      <c r="AG38" s="5"/>
      <c r="AH38">
        <v>12.942500000000001</v>
      </c>
    </row>
    <row r="39" spans="1:34">
      <c r="A39">
        <f t="shared" si="3"/>
        <v>29</v>
      </c>
      <c r="B39" s="5"/>
      <c r="C39" s="5">
        <f t="shared" si="1"/>
        <v>0</v>
      </c>
      <c r="E39">
        <f t="shared" si="4"/>
        <v>29</v>
      </c>
      <c r="F39" s="17"/>
      <c r="N39"/>
      <c r="O39"/>
      <c r="AD39" s="38"/>
      <c r="AG39" s="5"/>
      <c r="AH39">
        <v>13.36</v>
      </c>
    </row>
    <row r="40" spans="1:34">
      <c r="A40">
        <f t="shared" si="3"/>
        <v>30</v>
      </c>
      <c r="B40" s="5"/>
      <c r="C40" s="5">
        <f t="shared" si="1"/>
        <v>0</v>
      </c>
      <c r="E40">
        <f t="shared" si="4"/>
        <v>30</v>
      </c>
      <c r="F40" s="17"/>
      <c r="N40"/>
      <c r="O40"/>
      <c r="AD40" s="38"/>
      <c r="AG40" s="5"/>
      <c r="AH40">
        <v>13.7775</v>
      </c>
    </row>
    <row r="41" spans="1:34">
      <c r="A41">
        <f t="shared" si="3"/>
        <v>31</v>
      </c>
      <c r="B41" s="5"/>
      <c r="C41" s="5">
        <f t="shared" si="1"/>
        <v>0</v>
      </c>
      <c r="E41">
        <v>31</v>
      </c>
      <c r="F41" s="17"/>
      <c r="N41"/>
      <c r="O41"/>
      <c r="AD41" s="38"/>
      <c r="AG41" s="5"/>
      <c r="AH41">
        <v>14.195</v>
      </c>
    </row>
    <row r="42" spans="1:34">
      <c r="A42">
        <f t="shared" si="3"/>
        <v>32</v>
      </c>
      <c r="B42" s="5"/>
      <c r="C42" s="5">
        <f t="shared" si="1"/>
        <v>0</v>
      </c>
      <c r="E42">
        <v>32</v>
      </c>
      <c r="F42" s="17"/>
      <c r="N42"/>
      <c r="O42"/>
      <c r="AD42" s="38"/>
      <c r="AG42" s="5"/>
      <c r="AH42">
        <v>14.612500000000001</v>
      </c>
    </row>
    <row r="43" spans="1:34">
      <c r="A43">
        <f t="shared" si="3"/>
        <v>33</v>
      </c>
      <c r="B43" s="5"/>
      <c r="C43" s="5">
        <f t="shared" si="1"/>
        <v>0</v>
      </c>
      <c r="E43">
        <v>33</v>
      </c>
      <c r="F43" s="17"/>
      <c r="N43"/>
      <c r="O43"/>
      <c r="AD43" s="38"/>
      <c r="AG43" s="5"/>
    </row>
    <row r="44" spans="1:34">
      <c r="A44">
        <f t="shared" si="3"/>
        <v>34</v>
      </c>
      <c r="B44" s="5"/>
      <c r="C44" s="5">
        <f t="shared" si="1"/>
        <v>0</v>
      </c>
      <c r="E44">
        <v>34</v>
      </c>
      <c r="F44" s="17"/>
      <c r="N44"/>
      <c r="O44"/>
      <c r="AD44" s="38"/>
      <c r="AG44" s="5"/>
    </row>
    <row r="45" spans="1:34">
      <c r="A45">
        <f t="shared" si="3"/>
        <v>35</v>
      </c>
      <c r="B45" s="5"/>
      <c r="C45" s="5">
        <f t="shared" si="1"/>
        <v>0</v>
      </c>
      <c r="E45">
        <f>E44+1</f>
        <v>35</v>
      </c>
      <c r="F45" s="17"/>
      <c r="N45"/>
      <c r="O45"/>
    </row>
    <row r="46" spans="1:34">
      <c r="A46">
        <f t="shared" si="3"/>
        <v>36</v>
      </c>
      <c r="B46" s="5"/>
      <c r="C46" s="5">
        <f t="shared" si="1"/>
        <v>0</v>
      </c>
      <c r="E46">
        <f t="shared" ref="E46:E109" si="5">E45+1</f>
        <v>36</v>
      </c>
      <c r="F46" s="17"/>
      <c r="N46"/>
      <c r="O46"/>
      <c r="AG46" s="5"/>
    </row>
    <row r="47" spans="1:34">
      <c r="A47">
        <f t="shared" si="3"/>
        <v>37</v>
      </c>
      <c r="B47" s="5"/>
      <c r="C47" s="5">
        <f t="shared" si="1"/>
        <v>0</v>
      </c>
      <c r="E47">
        <f t="shared" si="5"/>
        <v>37</v>
      </c>
      <c r="F47" s="17"/>
      <c r="N47"/>
      <c r="O47"/>
      <c r="AG47" s="5"/>
    </row>
    <row r="48" spans="1:34">
      <c r="A48">
        <f t="shared" si="3"/>
        <v>38</v>
      </c>
      <c r="B48" s="5"/>
      <c r="C48" s="5">
        <f t="shared" si="1"/>
        <v>0</v>
      </c>
      <c r="E48">
        <f t="shared" si="5"/>
        <v>38</v>
      </c>
      <c r="F48" s="17"/>
      <c r="N48"/>
      <c r="O48"/>
      <c r="AG48" s="5"/>
    </row>
    <row r="49" spans="1:33">
      <c r="A49">
        <f t="shared" si="3"/>
        <v>39</v>
      </c>
      <c r="B49" s="5"/>
      <c r="C49" s="5">
        <f t="shared" si="1"/>
        <v>0</v>
      </c>
      <c r="E49">
        <f t="shared" si="5"/>
        <v>39</v>
      </c>
      <c r="F49" s="17"/>
      <c r="N49"/>
      <c r="O49"/>
      <c r="AG49" s="5"/>
    </row>
    <row r="50" spans="1:33">
      <c r="A50">
        <f t="shared" si="3"/>
        <v>40</v>
      </c>
      <c r="B50" s="5"/>
      <c r="C50" s="5">
        <f t="shared" si="1"/>
        <v>0</v>
      </c>
      <c r="E50">
        <f t="shared" si="5"/>
        <v>40</v>
      </c>
      <c r="F50" s="17"/>
      <c r="N50"/>
      <c r="O50"/>
      <c r="AG50" s="5"/>
    </row>
    <row r="51" spans="1:33">
      <c r="A51">
        <f t="shared" si="3"/>
        <v>41</v>
      </c>
      <c r="B51" s="5"/>
      <c r="C51" s="5">
        <f t="shared" si="1"/>
        <v>0</v>
      </c>
      <c r="E51">
        <f t="shared" si="5"/>
        <v>41</v>
      </c>
      <c r="F51" s="17"/>
      <c r="N51"/>
      <c r="O51"/>
      <c r="AG51" s="5"/>
    </row>
    <row r="52" spans="1:33">
      <c r="A52">
        <f t="shared" si="3"/>
        <v>42</v>
      </c>
      <c r="B52" s="5"/>
      <c r="C52" s="5">
        <f t="shared" si="1"/>
        <v>0</v>
      </c>
      <c r="E52">
        <f t="shared" si="5"/>
        <v>42</v>
      </c>
      <c r="F52" s="17"/>
      <c r="N52"/>
      <c r="O52"/>
    </row>
    <row r="53" spans="1:33">
      <c r="A53">
        <f t="shared" si="3"/>
        <v>43</v>
      </c>
      <c r="B53" s="5"/>
      <c r="C53" s="5">
        <f t="shared" si="1"/>
        <v>0</v>
      </c>
      <c r="E53">
        <f t="shared" si="5"/>
        <v>43</v>
      </c>
      <c r="F53" s="17"/>
      <c r="N53"/>
      <c r="O53"/>
    </row>
    <row r="54" spans="1:33">
      <c r="A54">
        <f t="shared" si="3"/>
        <v>44</v>
      </c>
      <c r="B54" s="5"/>
      <c r="C54" s="5">
        <f t="shared" si="1"/>
        <v>0</v>
      </c>
      <c r="E54">
        <f t="shared" si="5"/>
        <v>44</v>
      </c>
      <c r="F54" s="17"/>
      <c r="N54"/>
      <c r="O54"/>
    </row>
    <row r="55" spans="1:33">
      <c r="A55">
        <f t="shared" si="3"/>
        <v>45</v>
      </c>
      <c r="B55" s="5"/>
      <c r="C55" s="5">
        <f t="shared" si="1"/>
        <v>0</v>
      </c>
      <c r="E55">
        <f t="shared" si="5"/>
        <v>45</v>
      </c>
      <c r="F55" s="17"/>
      <c r="N55"/>
      <c r="O55"/>
    </row>
    <row r="56" spans="1:33">
      <c r="A56">
        <f t="shared" si="3"/>
        <v>46</v>
      </c>
      <c r="B56" s="5"/>
      <c r="C56" s="5">
        <f t="shared" si="1"/>
        <v>0</v>
      </c>
      <c r="E56">
        <f t="shared" si="5"/>
        <v>46</v>
      </c>
      <c r="F56" s="17"/>
      <c r="N56"/>
      <c r="O56"/>
    </row>
    <row r="57" spans="1:33">
      <c r="A57">
        <f t="shared" si="3"/>
        <v>47</v>
      </c>
      <c r="B57" s="5"/>
      <c r="C57" s="5">
        <f t="shared" si="1"/>
        <v>0</v>
      </c>
      <c r="E57">
        <f t="shared" si="5"/>
        <v>47</v>
      </c>
      <c r="F57" s="17"/>
      <c r="N57"/>
      <c r="O57"/>
    </row>
    <row r="58" spans="1:33">
      <c r="A58">
        <f t="shared" si="3"/>
        <v>48</v>
      </c>
      <c r="B58" s="5"/>
      <c r="C58" s="5">
        <f t="shared" si="1"/>
        <v>0</v>
      </c>
      <c r="E58">
        <f t="shared" si="5"/>
        <v>48</v>
      </c>
      <c r="F58" s="17"/>
      <c r="N58"/>
      <c r="O58"/>
    </row>
    <row r="59" spans="1:33">
      <c r="A59">
        <f t="shared" si="3"/>
        <v>49</v>
      </c>
      <c r="B59" s="5"/>
      <c r="C59" s="5">
        <f t="shared" si="1"/>
        <v>0</v>
      </c>
      <c r="E59">
        <f t="shared" si="5"/>
        <v>49</v>
      </c>
      <c r="F59" s="17"/>
      <c r="N59"/>
      <c r="O59"/>
    </row>
    <row r="60" spans="1:33">
      <c r="A60">
        <f t="shared" si="3"/>
        <v>50</v>
      </c>
      <c r="B60" s="5"/>
      <c r="C60" s="5">
        <f t="shared" si="1"/>
        <v>0</v>
      </c>
      <c r="E60">
        <f t="shared" si="5"/>
        <v>50</v>
      </c>
      <c r="F60" s="17"/>
      <c r="N60"/>
      <c r="O60"/>
    </row>
    <row r="61" spans="1:33">
      <c r="A61">
        <f t="shared" si="3"/>
        <v>51</v>
      </c>
      <c r="B61" s="5"/>
      <c r="C61" s="5">
        <f t="shared" si="1"/>
        <v>0</v>
      </c>
      <c r="E61">
        <f t="shared" si="5"/>
        <v>51</v>
      </c>
      <c r="F61" s="17"/>
      <c r="N61"/>
      <c r="O61"/>
    </row>
    <row r="62" spans="1:33">
      <c r="A62">
        <f t="shared" si="3"/>
        <v>52</v>
      </c>
      <c r="B62" s="5"/>
      <c r="C62" s="5">
        <f t="shared" si="1"/>
        <v>0</v>
      </c>
      <c r="E62">
        <f t="shared" si="5"/>
        <v>52</v>
      </c>
      <c r="F62" s="17"/>
      <c r="N62"/>
      <c r="O62"/>
    </row>
    <row r="63" spans="1:33">
      <c r="A63">
        <f t="shared" si="3"/>
        <v>53</v>
      </c>
      <c r="B63" s="5"/>
      <c r="C63" s="5">
        <f t="shared" si="1"/>
        <v>0</v>
      </c>
      <c r="E63">
        <f t="shared" si="5"/>
        <v>53</v>
      </c>
      <c r="F63" s="17"/>
      <c r="N63"/>
      <c r="O63"/>
    </row>
    <row r="64" spans="1:33">
      <c r="A64">
        <f t="shared" si="3"/>
        <v>54</v>
      </c>
      <c r="B64" s="5"/>
      <c r="C64" s="5">
        <f t="shared" si="1"/>
        <v>0</v>
      </c>
      <c r="E64">
        <f t="shared" si="5"/>
        <v>54</v>
      </c>
      <c r="F64" s="17"/>
      <c r="N64"/>
      <c r="O64"/>
    </row>
    <row r="65" spans="1:27">
      <c r="A65">
        <f t="shared" si="3"/>
        <v>55</v>
      </c>
      <c r="B65" s="5"/>
      <c r="C65" s="5">
        <f t="shared" si="1"/>
        <v>0</v>
      </c>
      <c r="E65">
        <f t="shared" si="5"/>
        <v>55</v>
      </c>
      <c r="F65" s="17"/>
      <c r="N65"/>
      <c r="O65"/>
    </row>
    <row r="66" spans="1:27">
      <c r="A66">
        <f t="shared" si="3"/>
        <v>56</v>
      </c>
      <c r="B66" s="5"/>
      <c r="C66" s="5">
        <f t="shared" si="1"/>
        <v>0</v>
      </c>
      <c r="E66">
        <f t="shared" si="5"/>
        <v>56</v>
      </c>
      <c r="F66" s="17"/>
      <c r="N66"/>
      <c r="O66"/>
    </row>
    <row r="67" spans="1:27">
      <c r="A67">
        <f t="shared" si="3"/>
        <v>57</v>
      </c>
      <c r="B67" s="5"/>
      <c r="C67" s="5">
        <f t="shared" si="1"/>
        <v>0</v>
      </c>
      <c r="E67">
        <f t="shared" si="5"/>
        <v>57</v>
      </c>
      <c r="F67" s="17"/>
      <c r="N67"/>
      <c r="O67"/>
    </row>
    <row r="68" spans="1:27">
      <c r="A68">
        <f t="shared" si="3"/>
        <v>58</v>
      </c>
      <c r="B68" s="5"/>
      <c r="C68" s="5">
        <f t="shared" si="1"/>
        <v>0</v>
      </c>
      <c r="E68">
        <f t="shared" si="5"/>
        <v>58</v>
      </c>
      <c r="F68" s="17"/>
      <c r="N68"/>
      <c r="O68"/>
    </row>
    <row r="69" spans="1:27">
      <c r="A69">
        <f t="shared" si="3"/>
        <v>59</v>
      </c>
      <c r="B69" s="5"/>
      <c r="C69" s="5">
        <f t="shared" si="1"/>
        <v>0</v>
      </c>
      <c r="E69">
        <f t="shared" si="5"/>
        <v>59</v>
      </c>
      <c r="F69" s="17"/>
      <c r="N69"/>
      <c r="O69"/>
    </row>
    <row r="70" spans="1:27">
      <c r="A70">
        <f t="shared" si="3"/>
        <v>60</v>
      </c>
      <c r="B70" s="5"/>
      <c r="C70" s="5">
        <f t="shared" si="1"/>
        <v>0</v>
      </c>
      <c r="E70">
        <f t="shared" si="5"/>
        <v>60</v>
      </c>
      <c r="F70" s="17"/>
      <c r="N70"/>
      <c r="O70"/>
    </row>
    <row r="71" spans="1:27">
      <c r="B71" s="5"/>
      <c r="E71">
        <f t="shared" si="5"/>
        <v>61</v>
      </c>
      <c r="F71" s="17"/>
      <c r="M71">
        <f t="shared" ref="M71:M81" si="6">M70+1</f>
        <v>1</v>
      </c>
      <c r="O71" s="38"/>
      <c r="P71" s="18"/>
      <c r="Q71" s="18"/>
      <c r="R71" s="18"/>
      <c r="S71" s="18"/>
      <c r="U71" s="18"/>
      <c r="V71" s="18"/>
      <c r="W71" s="18"/>
      <c r="X71" s="18"/>
      <c r="Y71" s="39"/>
      <c r="Z71" s="18"/>
      <c r="AA71" s="18"/>
    </row>
    <row r="72" spans="1:27">
      <c r="B72" s="5"/>
      <c r="E72">
        <f t="shared" si="5"/>
        <v>62</v>
      </c>
      <c r="F72" s="17"/>
      <c r="M72">
        <f t="shared" si="6"/>
        <v>2</v>
      </c>
      <c r="O72" s="38"/>
      <c r="P72" s="18"/>
      <c r="Q72" s="18"/>
      <c r="R72" s="18"/>
      <c r="S72" s="18"/>
      <c r="U72" s="18"/>
      <c r="V72" s="18"/>
      <c r="W72" s="18"/>
      <c r="X72" s="18"/>
      <c r="Y72" s="39"/>
      <c r="Z72" s="18"/>
      <c r="AA72" s="18"/>
    </row>
    <row r="73" spans="1:27">
      <c r="B73" s="5"/>
      <c r="E73">
        <f t="shared" si="5"/>
        <v>63</v>
      </c>
      <c r="F73" s="17"/>
      <c r="M73">
        <f t="shared" si="6"/>
        <v>3</v>
      </c>
      <c r="O73" s="38"/>
      <c r="P73" s="18"/>
      <c r="Q73" s="18"/>
      <c r="R73" s="18"/>
      <c r="S73" s="18"/>
      <c r="U73" s="18"/>
      <c r="V73" s="18"/>
      <c r="W73" s="18"/>
      <c r="X73" s="18"/>
      <c r="Y73" s="39"/>
      <c r="Z73" s="18"/>
      <c r="AA73" s="18"/>
    </row>
    <row r="74" spans="1:27">
      <c r="B74" s="5"/>
      <c r="E74">
        <f t="shared" si="5"/>
        <v>64</v>
      </c>
      <c r="F74" s="17"/>
      <c r="M74">
        <f t="shared" si="6"/>
        <v>4</v>
      </c>
      <c r="O74" s="38"/>
      <c r="P74" s="18"/>
      <c r="Q74" s="18"/>
      <c r="R74" s="18"/>
      <c r="S74" s="18"/>
      <c r="U74" s="18"/>
      <c r="V74" s="18"/>
      <c r="W74" s="18"/>
      <c r="X74" s="18"/>
      <c r="Y74" s="39"/>
      <c r="Z74" s="18"/>
      <c r="AA74" s="18"/>
    </row>
    <row r="75" spans="1:27">
      <c r="B75" s="5"/>
      <c r="E75">
        <f t="shared" si="5"/>
        <v>65</v>
      </c>
      <c r="F75" s="17"/>
      <c r="M75">
        <f t="shared" si="6"/>
        <v>5</v>
      </c>
      <c r="O75" s="38"/>
      <c r="P75" s="18"/>
      <c r="Q75" s="18"/>
      <c r="R75" s="18"/>
      <c r="S75" s="18"/>
      <c r="U75" s="18"/>
      <c r="V75" s="18"/>
      <c r="W75" s="18"/>
      <c r="X75" s="18"/>
      <c r="Y75" s="39"/>
      <c r="Z75" s="18"/>
      <c r="AA75" s="18"/>
    </row>
    <row r="76" spans="1:27">
      <c r="B76" s="5"/>
      <c r="E76">
        <f t="shared" si="5"/>
        <v>66</v>
      </c>
      <c r="F76" s="17"/>
      <c r="M76">
        <f t="shared" si="6"/>
        <v>6</v>
      </c>
      <c r="O76" s="38"/>
      <c r="P76" s="18"/>
      <c r="Q76" s="18"/>
      <c r="R76" s="18"/>
      <c r="S76" s="18"/>
      <c r="U76" s="18"/>
      <c r="V76" s="18"/>
      <c r="W76" s="18"/>
      <c r="X76" s="18"/>
      <c r="Y76" s="39"/>
      <c r="Z76" s="18"/>
      <c r="AA76" s="18"/>
    </row>
    <row r="77" spans="1:27">
      <c r="B77" s="5"/>
      <c r="E77">
        <f t="shared" si="5"/>
        <v>67</v>
      </c>
      <c r="F77" s="17"/>
      <c r="M77">
        <f t="shared" si="6"/>
        <v>7</v>
      </c>
      <c r="O77" s="38"/>
      <c r="P77" s="18"/>
      <c r="Q77" s="18"/>
      <c r="R77" s="18"/>
      <c r="S77" s="18"/>
      <c r="U77" s="18"/>
      <c r="V77" s="18"/>
      <c r="W77" s="18"/>
      <c r="X77" s="18"/>
      <c r="Y77" s="39"/>
      <c r="Z77" s="18"/>
      <c r="AA77" s="18"/>
    </row>
    <row r="78" spans="1:27">
      <c r="B78" s="5"/>
      <c r="E78">
        <f t="shared" si="5"/>
        <v>68</v>
      </c>
      <c r="F78" s="17"/>
      <c r="M78">
        <f t="shared" si="6"/>
        <v>8</v>
      </c>
      <c r="O78" s="38"/>
      <c r="P78" s="18"/>
      <c r="Q78" s="18"/>
      <c r="R78" s="18"/>
      <c r="S78" s="18"/>
      <c r="U78" s="18"/>
      <c r="V78" s="18"/>
      <c r="W78" s="18"/>
      <c r="X78" s="18"/>
      <c r="Y78" s="39"/>
      <c r="Z78" s="18"/>
      <c r="AA78" s="18"/>
    </row>
    <row r="79" spans="1:27">
      <c r="B79" s="5"/>
      <c r="E79">
        <f t="shared" si="5"/>
        <v>69</v>
      </c>
      <c r="F79" s="17"/>
      <c r="M79">
        <f t="shared" si="6"/>
        <v>9</v>
      </c>
      <c r="O79" s="38"/>
      <c r="P79" s="18"/>
      <c r="Q79" s="18"/>
      <c r="R79" s="18"/>
      <c r="S79" s="18"/>
      <c r="U79" s="18"/>
      <c r="V79" s="18"/>
      <c r="W79" s="18"/>
      <c r="X79" s="18"/>
      <c r="Y79" s="39"/>
      <c r="Z79" s="18"/>
      <c r="AA79" s="18"/>
    </row>
    <row r="80" spans="1:27">
      <c r="B80" s="5"/>
      <c r="E80">
        <f t="shared" si="5"/>
        <v>70</v>
      </c>
      <c r="F80" s="17"/>
      <c r="M80">
        <f t="shared" si="6"/>
        <v>10</v>
      </c>
      <c r="O80" s="38"/>
      <c r="P80" s="18"/>
      <c r="Q80" s="18"/>
      <c r="R80" s="18"/>
      <c r="S80" s="18"/>
      <c r="U80" s="18"/>
      <c r="V80" s="18"/>
      <c r="W80" s="18"/>
      <c r="X80" s="18"/>
      <c r="Y80" s="39"/>
      <c r="Z80" s="18"/>
      <c r="AA80" s="18"/>
    </row>
    <row r="81" spans="2:27">
      <c r="B81" s="5"/>
      <c r="E81">
        <f t="shared" si="5"/>
        <v>71</v>
      </c>
      <c r="F81" s="17"/>
      <c r="M81">
        <f t="shared" si="6"/>
        <v>11</v>
      </c>
      <c r="O81" s="38"/>
      <c r="P81" s="18"/>
      <c r="Q81" s="18"/>
      <c r="R81" s="18"/>
      <c r="S81" s="18"/>
      <c r="U81" s="18"/>
      <c r="V81" s="18"/>
      <c r="W81" s="18"/>
      <c r="X81" s="18"/>
      <c r="Y81" s="39"/>
      <c r="Z81" s="18"/>
      <c r="AA81" s="18"/>
    </row>
    <row r="82" spans="2:27">
      <c r="B82" s="5"/>
      <c r="E82">
        <f t="shared" si="5"/>
        <v>72</v>
      </c>
      <c r="F82" s="17"/>
      <c r="M82">
        <f t="shared" ref="M82:M145" si="7">M81+1</f>
        <v>12</v>
      </c>
      <c r="O82" s="38"/>
      <c r="P82" s="18"/>
      <c r="Q82" s="18"/>
      <c r="R82" s="18"/>
      <c r="S82" s="18"/>
      <c r="U82" s="18"/>
      <c r="V82" s="18"/>
      <c r="W82" s="18"/>
      <c r="X82" s="18"/>
      <c r="Y82" s="39"/>
      <c r="Z82" s="18"/>
      <c r="AA82" s="18"/>
    </row>
    <row r="83" spans="2:27">
      <c r="B83" s="5"/>
      <c r="E83">
        <f t="shared" si="5"/>
        <v>73</v>
      </c>
      <c r="F83" s="17"/>
      <c r="M83">
        <f t="shared" si="7"/>
        <v>13</v>
      </c>
      <c r="O83" s="38"/>
      <c r="Y83" s="39"/>
    </row>
    <row r="84" spans="2:27">
      <c r="B84" s="5"/>
      <c r="E84">
        <f t="shared" si="5"/>
        <v>74</v>
      </c>
      <c r="F84" s="17"/>
      <c r="M84">
        <f t="shared" si="7"/>
        <v>14</v>
      </c>
      <c r="O84" s="38"/>
      <c r="Y84" s="39"/>
    </row>
    <row r="85" spans="2:27">
      <c r="B85" s="5"/>
      <c r="E85">
        <f t="shared" si="5"/>
        <v>75</v>
      </c>
      <c r="F85" s="17"/>
      <c r="M85">
        <f t="shared" si="7"/>
        <v>15</v>
      </c>
      <c r="O85" s="38"/>
      <c r="Y85" s="39"/>
    </row>
    <row r="86" spans="2:27">
      <c r="B86" s="5"/>
      <c r="E86">
        <f t="shared" si="5"/>
        <v>76</v>
      </c>
      <c r="F86" s="17"/>
      <c r="M86">
        <f t="shared" si="7"/>
        <v>16</v>
      </c>
      <c r="O86" s="38"/>
      <c r="Y86" s="39"/>
    </row>
    <row r="87" spans="2:27">
      <c r="B87" s="5"/>
      <c r="E87">
        <f t="shared" si="5"/>
        <v>77</v>
      </c>
      <c r="F87" s="17"/>
      <c r="M87">
        <f t="shared" si="7"/>
        <v>17</v>
      </c>
      <c r="O87" s="38"/>
      <c r="Y87" s="39"/>
    </row>
    <row r="88" spans="2:27">
      <c r="B88" s="5"/>
      <c r="E88">
        <f t="shared" si="5"/>
        <v>78</v>
      </c>
      <c r="F88" s="17"/>
      <c r="M88">
        <f t="shared" si="7"/>
        <v>18</v>
      </c>
      <c r="O88" s="38"/>
      <c r="Y88" s="39"/>
    </row>
    <row r="89" spans="2:27">
      <c r="B89" s="5"/>
      <c r="E89">
        <f t="shared" si="5"/>
        <v>79</v>
      </c>
      <c r="F89" s="17"/>
      <c r="M89">
        <f t="shared" si="7"/>
        <v>19</v>
      </c>
      <c r="O89" s="38"/>
      <c r="Y89" s="39"/>
    </row>
    <row r="90" spans="2:27">
      <c r="B90" s="5"/>
      <c r="E90">
        <f t="shared" si="5"/>
        <v>80</v>
      </c>
      <c r="F90" s="17"/>
      <c r="M90">
        <f t="shared" si="7"/>
        <v>20</v>
      </c>
      <c r="O90" s="38"/>
      <c r="Y90" s="39"/>
    </row>
    <row r="91" spans="2:27">
      <c r="B91" s="5"/>
      <c r="E91">
        <f t="shared" si="5"/>
        <v>81</v>
      </c>
      <c r="F91" s="17"/>
      <c r="M91">
        <f t="shared" si="7"/>
        <v>21</v>
      </c>
      <c r="O91" s="38"/>
      <c r="Y91" s="39"/>
    </row>
    <row r="92" spans="2:27">
      <c r="B92" s="5"/>
      <c r="E92">
        <f t="shared" si="5"/>
        <v>82</v>
      </c>
      <c r="F92" s="17"/>
      <c r="M92">
        <f t="shared" si="7"/>
        <v>22</v>
      </c>
      <c r="O92" s="38"/>
      <c r="Y92" s="39"/>
    </row>
    <row r="93" spans="2:27">
      <c r="B93" s="5"/>
      <c r="E93">
        <f t="shared" si="5"/>
        <v>83</v>
      </c>
      <c r="F93" s="17"/>
      <c r="M93">
        <f t="shared" si="7"/>
        <v>23</v>
      </c>
      <c r="O93" s="38"/>
      <c r="Y93" s="39"/>
    </row>
    <row r="94" spans="2:27">
      <c r="B94" s="5"/>
      <c r="E94">
        <f t="shared" si="5"/>
        <v>84</v>
      </c>
      <c r="F94" s="17"/>
      <c r="M94">
        <f t="shared" si="7"/>
        <v>24</v>
      </c>
      <c r="O94" s="38"/>
      <c r="Y94" s="39"/>
    </row>
    <row r="95" spans="2:27">
      <c r="B95" s="5"/>
      <c r="E95">
        <f t="shared" si="5"/>
        <v>85</v>
      </c>
      <c r="F95" s="17"/>
      <c r="M95">
        <f t="shared" si="7"/>
        <v>25</v>
      </c>
      <c r="O95" s="38"/>
      <c r="Y95" s="39"/>
    </row>
    <row r="96" spans="2:27">
      <c r="B96" s="5"/>
      <c r="E96">
        <f t="shared" si="5"/>
        <v>86</v>
      </c>
      <c r="F96" s="17"/>
      <c r="M96">
        <f t="shared" si="7"/>
        <v>26</v>
      </c>
      <c r="O96" s="38"/>
      <c r="Y96" s="39"/>
    </row>
    <row r="97" spans="2:25">
      <c r="B97" s="5"/>
      <c r="E97">
        <f t="shared" si="5"/>
        <v>87</v>
      </c>
      <c r="F97" s="17"/>
      <c r="M97">
        <f t="shared" si="7"/>
        <v>27</v>
      </c>
      <c r="O97" s="38"/>
      <c r="Y97" s="39"/>
    </row>
    <row r="98" spans="2:25">
      <c r="B98" s="5"/>
      <c r="E98">
        <f t="shared" si="5"/>
        <v>88</v>
      </c>
      <c r="F98" s="17"/>
      <c r="M98">
        <f t="shared" si="7"/>
        <v>28</v>
      </c>
      <c r="O98" s="38"/>
      <c r="Y98" s="39"/>
    </row>
    <row r="99" spans="2:25">
      <c r="B99" s="5"/>
      <c r="E99">
        <f t="shared" si="5"/>
        <v>89</v>
      </c>
      <c r="F99" s="17"/>
      <c r="M99">
        <f t="shared" si="7"/>
        <v>29</v>
      </c>
      <c r="O99" s="38"/>
      <c r="Y99" s="39"/>
    </row>
    <row r="100" spans="2:25">
      <c r="B100" s="5"/>
      <c r="E100">
        <f t="shared" si="5"/>
        <v>90</v>
      </c>
      <c r="F100" s="17"/>
      <c r="M100">
        <f t="shared" si="7"/>
        <v>30</v>
      </c>
      <c r="O100" s="38"/>
      <c r="Y100" s="39"/>
    </row>
    <row r="101" spans="2:25">
      <c r="B101" s="5"/>
      <c r="E101">
        <f t="shared" si="5"/>
        <v>91</v>
      </c>
      <c r="F101" s="17"/>
      <c r="M101">
        <f t="shared" si="7"/>
        <v>31</v>
      </c>
      <c r="O101" s="38"/>
      <c r="Y101" s="39"/>
    </row>
    <row r="102" spans="2:25">
      <c r="B102" s="5"/>
      <c r="E102">
        <f t="shared" si="5"/>
        <v>92</v>
      </c>
      <c r="F102" s="17"/>
      <c r="M102">
        <f t="shared" si="7"/>
        <v>32</v>
      </c>
      <c r="O102" s="38"/>
      <c r="Y102" s="39"/>
    </row>
    <row r="103" spans="2:25">
      <c r="B103" s="5"/>
      <c r="E103">
        <f t="shared" si="5"/>
        <v>93</v>
      </c>
      <c r="F103" s="17"/>
      <c r="M103">
        <f t="shared" si="7"/>
        <v>33</v>
      </c>
      <c r="O103" s="38"/>
      <c r="Y103" s="39"/>
    </row>
    <row r="104" spans="2:25">
      <c r="B104" s="5"/>
      <c r="E104">
        <f t="shared" si="5"/>
        <v>94</v>
      </c>
      <c r="F104" s="17"/>
      <c r="M104">
        <f t="shared" si="7"/>
        <v>34</v>
      </c>
      <c r="O104" s="38"/>
      <c r="Y104" s="39"/>
    </row>
    <row r="105" spans="2:25">
      <c r="B105" s="5"/>
      <c r="E105">
        <f t="shared" si="5"/>
        <v>95</v>
      </c>
      <c r="F105" s="17"/>
      <c r="M105">
        <f t="shared" si="7"/>
        <v>35</v>
      </c>
      <c r="O105" s="38"/>
      <c r="Y105" s="39"/>
    </row>
    <row r="106" spans="2:25">
      <c r="B106" s="5"/>
      <c r="E106">
        <f t="shared" si="5"/>
        <v>96</v>
      </c>
      <c r="F106" s="17"/>
      <c r="M106">
        <f t="shared" si="7"/>
        <v>36</v>
      </c>
      <c r="O106" s="38"/>
      <c r="Y106" s="39"/>
    </row>
    <row r="107" spans="2:25">
      <c r="B107" s="5"/>
      <c r="E107">
        <f t="shared" si="5"/>
        <v>97</v>
      </c>
      <c r="F107" s="17"/>
      <c r="M107">
        <f t="shared" si="7"/>
        <v>37</v>
      </c>
      <c r="O107" s="38"/>
      <c r="Y107" s="39"/>
    </row>
    <row r="108" spans="2:25">
      <c r="B108" s="5"/>
      <c r="E108">
        <f t="shared" si="5"/>
        <v>98</v>
      </c>
      <c r="F108" s="17"/>
      <c r="M108">
        <f t="shared" si="7"/>
        <v>38</v>
      </c>
      <c r="O108" s="38"/>
      <c r="Y108" s="39"/>
    </row>
    <row r="109" spans="2:25">
      <c r="B109" s="5"/>
      <c r="E109">
        <f t="shared" si="5"/>
        <v>99</v>
      </c>
      <c r="F109" s="17"/>
      <c r="M109">
        <f t="shared" si="7"/>
        <v>39</v>
      </c>
      <c r="O109" s="38"/>
      <c r="Y109" s="39"/>
    </row>
    <row r="110" spans="2:25">
      <c r="B110" s="5"/>
      <c r="E110">
        <f t="shared" ref="E110:E173" si="8">E109+1</f>
        <v>100</v>
      </c>
      <c r="F110" s="17"/>
      <c r="M110">
        <f t="shared" si="7"/>
        <v>40</v>
      </c>
      <c r="O110" s="38"/>
      <c r="Y110" s="39"/>
    </row>
    <row r="111" spans="2:25">
      <c r="B111" s="5"/>
      <c r="E111">
        <f t="shared" si="8"/>
        <v>101</v>
      </c>
      <c r="F111" s="17"/>
      <c r="M111">
        <f t="shared" si="7"/>
        <v>41</v>
      </c>
      <c r="O111" s="38"/>
      <c r="Y111" s="39"/>
    </row>
    <row r="112" spans="2:25">
      <c r="E112">
        <f t="shared" si="8"/>
        <v>102</v>
      </c>
      <c r="F112" s="17"/>
      <c r="M112">
        <f t="shared" si="7"/>
        <v>42</v>
      </c>
      <c r="O112" s="38"/>
      <c r="Y112" s="39"/>
    </row>
    <row r="113" spans="5:25">
      <c r="E113">
        <f t="shared" si="8"/>
        <v>103</v>
      </c>
      <c r="F113" s="17"/>
      <c r="M113">
        <f t="shared" si="7"/>
        <v>43</v>
      </c>
      <c r="O113" s="38"/>
      <c r="Y113" s="39"/>
    </row>
    <row r="114" spans="5:25">
      <c r="E114">
        <f t="shared" si="8"/>
        <v>104</v>
      </c>
      <c r="F114" s="17"/>
      <c r="M114">
        <f t="shared" si="7"/>
        <v>44</v>
      </c>
      <c r="O114" s="38"/>
      <c r="Y114" s="39"/>
    </row>
    <row r="115" spans="5:25">
      <c r="E115">
        <f t="shared" si="8"/>
        <v>105</v>
      </c>
      <c r="F115" s="17"/>
      <c r="M115">
        <f t="shared" si="7"/>
        <v>45</v>
      </c>
      <c r="O115" s="38"/>
      <c r="Y115" s="39"/>
    </row>
    <row r="116" spans="5:25">
      <c r="E116">
        <f t="shared" si="8"/>
        <v>106</v>
      </c>
      <c r="F116" s="17"/>
      <c r="M116">
        <f t="shared" si="7"/>
        <v>46</v>
      </c>
      <c r="O116" s="38"/>
      <c r="Y116" s="39"/>
    </row>
    <row r="117" spans="5:25">
      <c r="E117">
        <f t="shared" si="8"/>
        <v>107</v>
      </c>
      <c r="F117" s="17"/>
      <c r="M117">
        <f t="shared" si="7"/>
        <v>47</v>
      </c>
      <c r="O117" s="38"/>
      <c r="Y117" s="39"/>
    </row>
    <row r="118" spans="5:25">
      <c r="E118">
        <f t="shared" si="8"/>
        <v>108</v>
      </c>
      <c r="F118" s="17"/>
      <c r="M118">
        <f t="shared" si="7"/>
        <v>48</v>
      </c>
      <c r="O118" s="38"/>
      <c r="Y118" s="39"/>
    </row>
    <row r="119" spans="5:25">
      <c r="E119">
        <f t="shared" si="8"/>
        <v>109</v>
      </c>
      <c r="F119" s="17"/>
      <c r="M119">
        <f t="shared" si="7"/>
        <v>49</v>
      </c>
      <c r="O119" s="38"/>
      <c r="Y119" s="39"/>
    </row>
    <row r="120" spans="5:25">
      <c r="E120">
        <f t="shared" si="8"/>
        <v>110</v>
      </c>
      <c r="F120" s="17"/>
      <c r="M120">
        <f t="shared" si="7"/>
        <v>50</v>
      </c>
      <c r="O120" s="38"/>
      <c r="Y120" s="39"/>
    </row>
    <row r="121" spans="5:25">
      <c r="E121">
        <f t="shared" si="8"/>
        <v>111</v>
      </c>
      <c r="F121" s="17"/>
      <c r="M121">
        <f t="shared" si="7"/>
        <v>51</v>
      </c>
      <c r="O121" s="38"/>
      <c r="Y121" s="39"/>
    </row>
    <row r="122" spans="5:25">
      <c r="E122">
        <f t="shared" si="8"/>
        <v>112</v>
      </c>
      <c r="F122" s="17"/>
      <c r="M122">
        <f t="shared" si="7"/>
        <v>52</v>
      </c>
      <c r="O122" s="38"/>
      <c r="Y122" s="39"/>
    </row>
    <row r="123" spans="5:25">
      <c r="E123">
        <f t="shared" si="8"/>
        <v>113</v>
      </c>
      <c r="F123" s="17"/>
      <c r="M123">
        <f t="shared" si="7"/>
        <v>53</v>
      </c>
      <c r="O123" s="38"/>
      <c r="Y123" s="39"/>
    </row>
    <row r="124" spans="5:25">
      <c r="E124">
        <f t="shared" si="8"/>
        <v>114</v>
      </c>
      <c r="F124" s="17"/>
      <c r="M124">
        <f t="shared" si="7"/>
        <v>54</v>
      </c>
      <c r="O124" s="38"/>
      <c r="Y124" s="39"/>
    </row>
    <row r="125" spans="5:25">
      <c r="E125">
        <f t="shared" si="8"/>
        <v>115</v>
      </c>
      <c r="F125" s="17"/>
      <c r="M125">
        <f t="shared" si="7"/>
        <v>55</v>
      </c>
      <c r="O125" s="38"/>
      <c r="Y125" s="39"/>
    </row>
    <row r="126" spans="5:25">
      <c r="E126">
        <f t="shared" si="8"/>
        <v>116</v>
      </c>
      <c r="F126" s="17"/>
      <c r="M126">
        <f t="shared" si="7"/>
        <v>56</v>
      </c>
      <c r="O126" s="38"/>
      <c r="Y126" s="39"/>
    </row>
    <row r="127" spans="5:25">
      <c r="E127">
        <f t="shared" si="8"/>
        <v>117</v>
      </c>
      <c r="F127" s="17"/>
      <c r="M127">
        <f t="shared" si="7"/>
        <v>57</v>
      </c>
      <c r="O127" s="38"/>
      <c r="Y127" s="39"/>
    </row>
    <row r="128" spans="5:25">
      <c r="E128">
        <f t="shared" si="8"/>
        <v>118</v>
      </c>
      <c r="F128" s="17"/>
      <c r="M128">
        <f t="shared" si="7"/>
        <v>58</v>
      </c>
      <c r="O128" s="38"/>
      <c r="Y128" s="39"/>
    </row>
    <row r="129" spans="5:25">
      <c r="E129">
        <f t="shared" si="8"/>
        <v>119</v>
      </c>
      <c r="F129" s="17"/>
      <c r="M129">
        <f t="shared" si="7"/>
        <v>59</v>
      </c>
      <c r="O129" s="38"/>
      <c r="Y129" s="39"/>
    </row>
    <row r="130" spans="5:25">
      <c r="E130">
        <f t="shared" si="8"/>
        <v>120</v>
      </c>
      <c r="F130" s="17"/>
      <c r="M130">
        <f t="shared" si="7"/>
        <v>60</v>
      </c>
      <c r="O130" s="38"/>
      <c r="Y130" s="39"/>
    </row>
    <row r="131" spans="5:25">
      <c r="E131">
        <f t="shared" si="8"/>
        <v>121</v>
      </c>
      <c r="F131" s="17"/>
      <c r="M131">
        <f t="shared" si="7"/>
        <v>61</v>
      </c>
      <c r="O131" s="38"/>
      <c r="Y131" s="39"/>
    </row>
    <row r="132" spans="5:25">
      <c r="E132">
        <f t="shared" si="8"/>
        <v>122</v>
      </c>
      <c r="F132" s="17"/>
      <c r="M132">
        <f t="shared" si="7"/>
        <v>62</v>
      </c>
      <c r="O132" s="38"/>
      <c r="Y132" s="39"/>
    </row>
    <row r="133" spans="5:25">
      <c r="E133">
        <f t="shared" si="8"/>
        <v>123</v>
      </c>
      <c r="F133" s="17"/>
      <c r="M133">
        <f t="shared" si="7"/>
        <v>63</v>
      </c>
      <c r="O133" s="38"/>
      <c r="Y133" s="39"/>
    </row>
    <row r="134" spans="5:25">
      <c r="E134">
        <f t="shared" si="8"/>
        <v>124</v>
      </c>
      <c r="F134" s="17"/>
      <c r="M134">
        <f t="shared" si="7"/>
        <v>64</v>
      </c>
      <c r="O134" s="38"/>
      <c r="Y134" s="39"/>
    </row>
    <row r="135" spans="5:25">
      <c r="E135">
        <f t="shared" si="8"/>
        <v>125</v>
      </c>
      <c r="F135" s="17"/>
      <c r="M135">
        <f t="shared" si="7"/>
        <v>65</v>
      </c>
      <c r="O135" s="38"/>
      <c r="Y135" s="39"/>
    </row>
    <row r="136" spans="5:25">
      <c r="E136">
        <f t="shared" si="8"/>
        <v>126</v>
      </c>
      <c r="F136" s="17"/>
      <c r="M136">
        <f t="shared" si="7"/>
        <v>66</v>
      </c>
      <c r="O136" s="38"/>
      <c r="Y136" s="39"/>
    </row>
    <row r="137" spans="5:25">
      <c r="E137">
        <f t="shared" si="8"/>
        <v>127</v>
      </c>
      <c r="F137" s="17"/>
      <c r="M137">
        <f t="shared" si="7"/>
        <v>67</v>
      </c>
      <c r="O137" s="38"/>
      <c r="Y137" s="39"/>
    </row>
    <row r="138" spans="5:25">
      <c r="E138">
        <f t="shared" si="8"/>
        <v>128</v>
      </c>
      <c r="F138" s="17"/>
      <c r="M138">
        <f t="shared" si="7"/>
        <v>68</v>
      </c>
      <c r="O138" s="38"/>
      <c r="Y138" s="39"/>
    </row>
    <row r="139" spans="5:25">
      <c r="E139">
        <f t="shared" si="8"/>
        <v>129</v>
      </c>
      <c r="F139" s="17"/>
      <c r="M139">
        <f t="shared" si="7"/>
        <v>69</v>
      </c>
      <c r="O139" s="38"/>
      <c r="Y139" s="39"/>
    </row>
    <row r="140" spans="5:25">
      <c r="E140">
        <f t="shared" si="8"/>
        <v>130</v>
      </c>
      <c r="F140" s="17"/>
      <c r="M140">
        <f t="shared" si="7"/>
        <v>70</v>
      </c>
      <c r="O140" s="38"/>
      <c r="Y140" s="39"/>
    </row>
    <row r="141" spans="5:25">
      <c r="E141">
        <f t="shared" si="8"/>
        <v>131</v>
      </c>
      <c r="F141" s="17"/>
      <c r="M141">
        <f t="shared" si="7"/>
        <v>71</v>
      </c>
      <c r="O141" s="38"/>
      <c r="Y141" s="39"/>
    </row>
    <row r="142" spans="5:25">
      <c r="E142">
        <f t="shared" si="8"/>
        <v>132</v>
      </c>
      <c r="F142" s="17"/>
      <c r="M142">
        <f t="shared" si="7"/>
        <v>72</v>
      </c>
      <c r="O142" s="38"/>
      <c r="Y142" s="39"/>
    </row>
    <row r="143" spans="5:25">
      <c r="E143">
        <f t="shared" si="8"/>
        <v>133</v>
      </c>
      <c r="F143" s="17"/>
      <c r="M143">
        <f t="shared" si="7"/>
        <v>73</v>
      </c>
      <c r="O143" s="38"/>
      <c r="Y143" s="39"/>
    </row>
    <row r="144" spans="5:25">
      <c r="E144">
        <f t="shared" si="8"/>
        <v>134</v>
      </c>
      <c r="F144" s="17"/>
      <c r="M144">
        <f t="shared" si="7"/>
        <v>74</v>
      </c>
      <c r="O144" s="38"/>
      <c r="Y144" s="39"/>
    </row>
    <row r="145" spans="5:25">
      <c r="E145">
        <f t="shared" si="8"/>
        <v>135</v>
      </c>
      <c r="F145" s="17"/>
      <c r="M145">
        <f t="shared" si="7"/>
        <v>75</v>
      </c>
      <c r="O145" s="38"/>
      <c r="Y145" s="39"/>
    </row>
    <row r="146" spans="5:25">
      <c r="E146">
        <f t="shared" si="8"/>
        <v>136</v>
      </c>
      <c r="F146" s="17"/>
      <c r="M146">
        <f t="shared" ref="M146:M209" si="9">M145+1</f>
        <v>76</v>
      </c>
      <c r="O146" s="38"/>
      <c r="Y146" s="39"/>
    </row>
    <row r="147" spans="5:25">
      <c r="E147">
        <f t="shared" si="8"/>
        <v>137</v>
      </c>
      <c r="F147" s="17"/>
      <c r="M147">
        <f t="shared" si="9"/>
        <v>77</v>
      </c>
      <c r="O147" s="38"/>
      <c r="Y147" s="39"/>
    </row>
    <row r="148" spans="5:25">
      <c r="E148">
        <f t="shared" si="8"/>
        <v>138</v>
      </c>
      <c r="F148" s="17"/>
      <c r="M148">
        <f t="shared" si="9"/>
        <v>78</v>
      </c>
      <c r="O148" s="38"/>
      <c r="Y148" s="39"/>
    </row>
    <row r="149" spans="5:25">
      <c r="E149">
        <f t="shared" si="8"/>
        <v>139</v>
      </c>
      <c r="F149" s="17"/>
      <c r="M149">
        <f t="shared" si="9"/>
        <v>79</v>
      </c>
      <c r="O149" s="38"/>
      <c r="Y149" s="39"/>
    </row>
    <row r="150" spans="5:25">
      <c r="E150">
        <f t="shared" si="8"/>
        <v>140</v>
      </c>
      <c r="F150" s="17"/>
      <c r="M150">
        <f t="shared" si="9"/>
        <v>80</v>
      </c>
      <c r="O150" s="38"/>
      <c r="Y150" s="39"/>
    </row>
    <row r="151" spans="5:25">
      <c r="E151">
        <f t="shared" si="8"/>
        <v>141</v>
      </c>
      <c r="F151" s="17"/>
      <c r="M151">
        <f t="shared" si="9"/>
        <v>81</v>
      </c>
      <c r="O151" s="38"/>
      <c r="Y151" s="39"/>
    </row>
    <row r="152" spans="5:25">
      <c r="E152">
        <f t="shared" si="8"/>
        <v>142</v>
      </c>
      <c r="F152" s="17"/>
      <c r="M152">
        <f t="shared" si="9"/>
        <v>82</v>
      </c>
      <c r="O152" s="38"/>
      <c r="Y152" s="39"/>
    </row>
    <row r="153" spans="5:25">
      <c r="E153">
        <f t="shared" si="8"/>
        <v>143</v>
      </c>
      <c r="F153" s="17"/>
      <c r="M153">
        <f t="shared" si="9"/>
        <v>83</v>
      </c>
      <c r="O153" s="38"/>
      <c r="Y153" s="39"/>
    </row>
    <row r="154" spans="5:25">
      <c r="E154">
        <f t="shared" si="8"/>
        <v>144</v>
      </c>
      <c r="F154" s="17"/>
      <c r="M154">
        <f t="shared" si="9"/>
        <v>84</v>
      </c>
      <c r="O154" s="38"/>
      <c r="Y154" s="39"/>
    </row>
    <row r="155" spans="5:25">
      <c r="E155">
        <f t="shared" si="8"/>
        <v>145</v>
      </c>
      <c r="F155" s="17"/>
      <c r="M155">
        <f t="shared" si="9"/>
        <v>85</v>
      </c>
      <c r="O155" s="38"/>
      <c r="Y155" s="39"/>
    </row>
    <row r="156" spans="5:25">
      <c r="E156">
        <f t="shared" si="8"/>
        <v>146</v>
      </c>
      <c r="F156" s="17"/>
      <c r="M156">
        <f t="shared" si="9"/>
        <v>86</v>
      </c>
      <c r="O156" s="38"/>
      <c r="Y156" s="39"/>
    </row>
    <row r="157" spans="5:25">
      <c r="E157">
        <f t="shared" si="8"/>
        <v>147</v>
      </c>
      <c r="F157" s="17"/>
      <c r="M157">
        <f t="shared" si="9"/>
        <v>87</v>
      </c>
      <c r="O157" s="38"/>
      <c r="Y157" s="39"/>
    </row>
    <row r="158" spans="5:25">
      <c r="E158">
        <f t="shared" si="8"/>
        <v>148</v>
      </c>
      <c r="F158" s="17"/>
      <c r="M158">
        <f t="shared" si="9"/>
        <v>88</v>
      </c>
      <c r="O158" s="38"/>
      <c r="Y158" s="39"/>
    </row>
    <row r="159" spans="5:25">
      <c r="E159">
        <f t="shared" si="8"/>
        <v>149</v>
      </c>
      <c r="F159" s="17"/>
      <c r="M159">
        <f t="shared" si="9"/>
        <v>89</v>
      </c>
      <c r="O159" s="38"/>
      <c r="Y159" s="39"/>
    </row>
    <row r="160" spans="5:25">
      <c r="E160">
        <f t="shared" si="8"/>
        <v>150</v>
      </c>
      <c r="F160" s="17"/>
      <c r="M160">
        <f t="shared" si="9"/>
        <v>90</v>
      </c>
      <c r="O160" s="38"/>
      <c r="Y160" s="39"/>
    </row>
    <row r="161" spans="5:25">
      <c r="E161">
        <f t="shared" si="8"/>
        <v>151</v>
      </c>
      <c r="F161" s="17"/>
      <c r="M161">
        <f t="shared" si="9"/>
        <v>91</v>
      </c>
      <c r="O161" s="38"/>
      <c r="Y161" s="39"/>
    </row>
    <row r="162" spans="5:25">
      <c r="E162">
        <f t="shared" si="8"/>
        <v>152</v>
      </c>
      <c r="F162" s="17"/>
      <c r="M162">
        <f t="shared" si="9"/>
        <v>92</v>
      </c>
      <c r="O162" s="38"/>
      <c r="Y162" s="39"/>
    </row>
    <row r="163" spans="5:25">
      <c r="E163">
        <f t="shared" si="8"/>
        <v>153</v>
      </c>
      <c r="F163" s="17"/>
      <c r="M163">
        <f t="shared" si="9"/>
        <v>93</v>
      </c>
      <c r="O163" s="38"/>
      <c r="Y163" s="39"/>
    </row>
    <row r="164" spans="5:25">
      <c r="E164">
        <f t="shared" si="8"/>
        <v>154</v>
      </c>
      <c r="F164" s="17"/>
      <c r="M164">
        <f t="shared" si="9"/>
        <v>94</v>
      </c>
      <c r="O164" s="38"/>
      <c r="Y164" s="39"/>
    </row>
    <row r="165" spans="5:25">
      <c r="E165">
        <f t="shared" si="8"/>
        <v>155</v>
      </c>
      <c r="F165" s="17"/>
      <c r="M165">
        <f t="shared" si="9"/>
        <v>95</v>
      </c>
      <c r="O165" s="38"/>
      <c r="Y165" s="39"/>
    </row>
    <row r="166" spans="5:25">
      <c r="E166">
        <f t="shared" si="8"/>
        <v>156</v>
      </c>
      <c r="F166" s="17"/>
      <c r="M166">
        <f t="shared" si="9"/>
        <v>96</v>
      </c>
      <c r="O166" s="38"/>
      <c r="Y166" s="39"/>
    </row>
    <row r="167" spans="5:25">
      <c r="E167">
        <f t="shared" si="8"/>
        <v>157</v>
      </c>
      <c r="F167" s="17"/>
      <c r="M167">
        <f t="shared" si="9"/>
        <v>97</v>
      </c>
      <c r="O167" s="38"/>
      <c r="Y167" s="39"/>
    </row>
    <row r="168" spans="5:25">
      <c r="E168">
        <f t="shared" si="8"/>
        <v>158</v>
      </c>
      <c r="F168" s="17"/>
      <c r="M168">
        <f t="shared" si="9"/>
        <v>98</v>
      </c>
      <c r="O168" s="38"/>
      <c r="Y168" s="39"/>
    </row>
    <row r="169" spans="5:25">
      <c r="E169">
        <f t="shared" si="8"/>
        <v>159</v>
      </c>
      <c r="F169" s="17"/>
      <c r="M169">
        <f t="shared" si="9"/>
        <v>99</v>
      </c>
      <c r="O169" s="38"/>
      <c r="Y169" s="39"/>
    </row>
    <row r="170" spans="5:25">
      <c r="E170">
        <f t="shared" si="8"/>
        <v>160</v>
      </c>
      <c r="F170" s="17"/>
      <c r="M170">
        <f t="shared" si="9"/>
        <v>100</v>
      </c>
      <c r="O170" s="38"/>
      <c r="Y170" s="39"/>
    </row>
    <row r="171" spans="5:25">
      <c r="E171">
        <f t="shared" si="8"/>
        <v>161</v>
      </c>
      <c r="F171" s="17"/>
      <c r="M171">
        <f t="shared" si="9"/>
        <v>101</v>
      </c>
      <c r="O171" s="38"/>
      <c r="Y171" s="39"/>
    </row>
    <row r="172" spans="5:25">
      <c r="E172">
        <f t="shared" si="8"/>
        <v>162</v>
      </c>
      <c r="F172" s="17"/>
      <c r="M172">
        <f t="shared" si="9"/>
        <v>102</v>
      </c>
      <c r="O172" s="38"/>
      <c r="Y172" s="39"/>
    </row>
    <row r="173" spans="5:25">
      <c r="E173">
        <f t="shared" si="8"/>
        <v>163</v>
      </c>
      <c r="F173" s="17"/>
      <c r="M173">
        <f t="shared" si="9"/>
        <v>103</v>
      </c>
      <c r="O173" s="38"/>
      <c r="Y173" s="39"/>
    </row>
    <row r="174" spans="5:25">
      <c r="E174">
        <f t="shared" ref="E174:E237" si="10">E173+1</f>
        <v>164</v>
      </c>
      <c r="F174" s="17"/>
      <c r="M174">
        <f t="shared" si="9"/>
        <v>104</v>
      </c>
      <c r="O174" s="38"/>
      <c r="Y174" s="39"/>
    </row>
    <row r="175" spans="5:25">
      <c r="E175">
        <f t="shared" si="10"/>
        <v>165</v>
      </c>
      <c r="F175" s="17"/>
      <c r="M175">
        <f t="shared" si="9"/>
        <v>105</v>
      </c>
      <c r="O175" s="38"/>
      <c r="Y175" s="39"/>
    </row>
    <row r="176" spans="5:25">
      <c r="E176">
        <f t="shared" si="10"/>
        <v>166</v>
      </c>
      <c r="F176" s="17"/>
      <c r="M176">
        <f t="shared" si="9"/>
        <v>106</v>
      </c>
      <c r="O176" s="38"/>
      <c r="Y176" s="39"/>
    </row>
    <row r="177" spans="5:25">
      <c r="E177">
        <f t="shared" si="10"/>
        <v>167</v>
      </c>
      <c r="F177" s="17"/>
      <c r="M177">
        <f t="shared" si="9"/>
        <v>107</v>
      </c>
      <c r="O177" s="38"/>
      <c r="Y177" s="39"/>
    </row>
    <row r="178" spans="5:25">
      <c r="E178">
        <f t="shared" si="10"/>
        <v>168</v>
      </c>
      <c r="F178" s="17"/>
      <c r="M178">
        <f t="shared" si="9"/>
        <v>108</v>
      </c>
      <c r="O178" s="38"/>
      <c r="Y178" s="39"/>
    </row>
    <row r="179" spans="5:25">
      <c r="E179">
        <f t="shared" si="10"/>
        <v>169</v>
      </c>
      <c r="F179" s="17"/>
      <c r="M179">
        <f t="shared" si="9"/>
        <v>109</v>
      </c>
      <c r="O179" s="38"/>
      <c r="Y179" s="39"/>
    </row>
    <row r="180" spans="5:25">
      <c r="E180">
        <f t="shared" si="10"/>
        <v>170</v>
      </c>
      <c r="F180" s="17"/>
      <c r="M180">
        <f t="shared" si="9"/>
        <v>110</v>
      </c>
      <c r="O180" s="38"/>
      <c r="Y180" s="39"/>
    </row>
    <row r="181" spans="5:25">
      <c r="E181">
        <f t="shared" si="10"/>
        <v>171</v>
      </c>
      <c r="F181" s="17"/>
      <c r="M181">
        <f t="shared" si="9"/>
        <v>111</v>
      </c>
      <c r="O181" s="38"/>
      <c r="Y181" s="39"/>
    </row>
    <row r="182" spans="5:25">
      <c r="E182">
        <f t="shared" si="10"/>
        <v>172</v>
      </c>
      <c r="F182" s="17"/>
      <c r="M182">
        <f t="shared" si="9"/>
        <v>112</v>
      </c>
      <c r="O182" s="38"/>
      <c r="Y182" s="39"/>
    </row>
    <row r="183" spans="5:25">
      <c r="E183">
        <f t="shared" si="10"/>
        <v>173</v>
      </c>
      <c r="F183" s="17"/>
      <c r="M183">
        <f t="shared" si="9"/>
        <v>113</v>
      </c>
      <c r="O183" s="38"/>
      <c r="Y183" s="39"/>
    </row>
    <row r="184" spans="5:25">
      <c r="E184">
        <f t="shared" si="10"/>
        <v>174</v>
      </c>
      <c r="F184" s="17"/>
      <c r="M184">
        <f t="shared" si="9"/>
        <v>114</v>
      </c>
      <c r="O184" s="38"/>
      <c r="Y184" s="39"/>
    </row>
    <row r="185" spans="5:25">
      <c r="E185">
        <f t="shared" si="10"/>
        <v>175</v>
      </c>
      <c r="F185" s="17"/>
      <c r="M185">
        <f t="shared" si="9"/>
        <v>115</v>
      </c>
      <c r="O185" s="38"/>
      <c r="Y185" s="39"/>
    </row>
    <row r="186" spans="5:25">
      <c r="E186">
        <f t="shared" si="10"/>
        <v>176</v>
      </c>
      <c r="F186" s="17"/>
      <c r="M186">
        <f t="shared" si="9"/>
        <v>116</v>
      </c>
      <c r="O186" s="38"/>
      <c r="Y186" s="39"/>
    </row>
    <row r="187" spans="5:25">
      <c r="E187">
        <f t="shared" si="10"/>
        <v>177</v>
      </c>
      <c r="F187" s="17"/>
      <c r="M187">
        <f t="shared" si="9"/>
        <v>117</v>
      </c>
      <c r="O187" s="38"/>
      <c r="Y187" s="39"/>
    </row>
    <row r="188" spans="5:25">
      <c r="E188">
        <f t="shared" si="10"/>
        <v>178</v>
      </c>
      <c r="F188" s="17"/>
      <c r="M188">
        <f t="shared" si="9"/>
        <v>118</v>
      </c>
      <c r="O188" s="38"/>
      <c r="Y188" s="39"/>
    </row>
    <row r="189" spans="5:25">
      <c r="E189">
        <f t="shared" si="10"/>
        <v>179</v>
      </c>
      <c r="F189" s="17"/>
      <c r="M189">
        <f t="shared" si="9"/>
        <v>119</v>
      </c>
      <c r="O189" s="38"/>
      <c r="Y189" s="39"/>
    </row>
    <row r="190" spans="5:25">
      <c r="E190">
        <f t="shared" si="10"/>
        <v>180</v>
      </c>
      <c r="F190" s="17"/>
      <c r="M190">
        <f t="shared" si="9"/>
        <v>120</v>
      </c>
      <c r="O190" s="38"/>
      <c r="Y190" s="39"/>
    </row>
    <row r="191" spans="5:25">
      <c r="E191">
        <f t="shared" si="10"/>
        <v>181</v>
      </c>
      <c r="F191" s="17"/>
      <c r="M191">
        <f t="shared" si="9"/>
        <v>121</v>
      </c>
      <c r="O191" s="38"/>
      <c r="Y191" s="39"/>
    </row>
    <row r="192" spans="5:25">
      <c r="E192">
        <f t="shared" si="10"/>
        <v>182</v>
      </c>
      <c r="F192" s="17"/>
      <c r="M192">
        <f t="shared" si="9"/>
        <v>122</v>
      </c>
      <c r="O192" s="38"/>
      <c r="Y192" s="39"/>
    </row>
    <row r="193" spans="5:25">
      <c r="E193">
        <f t="shared" si="10"/>
        <v>183</v>
      </c>
      <c r="F193" s="17"/>
      <c r="M193">
        <f t="shared" si="9"/>
        <v>123</v>
      </c>
      <c r="O193" s="38"/>
      <c r="Y193" s="39"/>
    </row>
    <row r="194" spans="5:25">
      <c r="E194">
        <f t="shared" si="10"/>
        <v>184</v>
      </c>
      <c r="F194" s="17"/>
      <c r="M194">
        <f t="shared" si="9"/>
        <v>124</v>
      </c>
      <c r="O194" s="38"/>
      <c r="Y194" s="39"/>
    </row>
    <row r="195" spans="5:25">
      <c r="E195">
        <f t="shared" si="10"/>
        <v>185</v>
      </c>
      <c r="F195" s="17"/>
      <c r="M195">
        <f t="shared" si="9"/>
        <v>125</v>
      </c>
      <c r="O195" s="38"/>
      <c r="Y195" s="39"/>
    </row>
    <row r="196" spans="5:25">
      <c r="E196">
        <f t="shared" si="10"/>
        <v>186</v>
      </c>
      <c r="F196" s="17"/>
      <c r="M196">
        <f t="shared" si="9"/>
        <v>126</v>
      </c>
      <c r="O196" s="38"/>
      <c r="Y196" s="39"/>
    </row>
    <row r="197" spans="5:25">
      <c r="E197">
        <f t="shared" si="10"/>
        <v>187</v>
      </c>
      <c r="F197" s="17"/>
      <c r="M197">
        <f t="shared" si="9"/>
        <v>127</v>
      </c>
      <c r="O197" s="38"/>
      <c r="Y197" s="39"/>
    </row>
    <row r="198" spans="5:25">
      <c r="E198">
        <f t="shared" si="10"/>
        <v>188</v>
      </c>
      <c r="F198" s="17"/>
      <c r="M198">
        <f t="shared" si="9"/>
        <v>128</v>
      </c>
      <c r="O198" s="38"/>
      <c r="Y198" s="39"/>
    </row>
    <row r="199" spans="5:25">
      <c r="E199">
        <f t="shared" si="10"/>
        <v>189</v>
      </c>
      <c r="F199" s="17"/>
      <c r="M199">
        <f t="shared" si="9"/>
        <v>129</v>
      </c>
      <c r="O199" s="38"/>
      <c r="Y199" s="39"/>
    </row>
    <row r="200" spans="5:25">
      <c r="E200">
        <f t="shared" si="10"/>
        <v>190</v>
      </c>
      <c r="F200" s="17"/>
      <c r="M200">
        <f t="shared" si="9"/>
        <v>130</v>
      </c>
      <c r="O200" s="38"/>
      <c r="Y200" s="39"/>
    </row>
    <row r="201" spans="5:25">
      <c r="E201">
        <f t="shared" si="10"/>
        <v>191</v>
      </c>
      <c r="F201" s="17"/>
      <c r="M201">
        <f t="shared" si="9"/>
        <v>131</v>
      </c>
      <c r="O201" s="38"/>
      <c r="Y201" s="39"/>
    </row>
    <row r="202" spans="5:25">
      <c r="E202">
        <f t="shared" si="10"/>
        <v>192</v>
      </c>
      <c r="F202" s="17"/>
      <c r="M202">
        <f t="shared" si="9"/>
        <v>132</v>
      </c>
      <c r="O202" s="38"/>
      <c r="Y202" s="39"/>
    </row>
    <row r="203" spans="5:25">
      <c r="E203">
        <f t="shared" si="10"/>
        <v>193</v>
      </c>
      <c r="F203" s="17"/>
      <c r="M203">
        <f t="shared" si="9"/>
        <v>133</v>
      </c>
      <c r="O203" s="38"/>
      <c r="Y203" s="39"/>
    </row>
    <row r="204" spans="5:25">
      <c r="E204">
        <f t="shared" si="10"/>
        <v>194</v>
      </c>
      <c r="F204" s="17"/>
      <c r="M204">
        <f t="shared" si="9"/>
        <v>134</v>
      </c>
      <c r="O204" s="38"/>
      <c r="Y204" s="39"/>
    </row>
    <row r="205" spans="5:25">
      <c r="E205">
        <f t="shared" si="10"/>
        <v>195</v>
      </c>
      <c r="F205" s="17"/>
      <c r="M205">
        <f t="shared" si="9"/>
        <v>135</v>
      </c>
      <c r="O205" s="38"/>
      <c r="Y205" s="39"/>
    </row>
    <row r="206" spans="5:25">
      <c r="E206">
        <f t="shared" si="10"/>
        <v>196</v>
      </c>
      <c r="F206" s="17"/>
      <c r="M206">
        <f t="shared" si="9"/>
        <v>136</v>
      </c>
      <c r="O206" s="38"/>
      <c r="Y206" s="39"/>
    </row>
    <row r="207" spans="5:25">
      <c r="E207">
        <f t="shared" si="10"/>
        <v>197</v>
      </c>
      <c r="F207" s="17"/>
      <c r="M207">
        <f t="shared" si="9"/>
        <v>137</v>
      </c>
      <c r="O207" s="38"/>
      <c r="Y207" s="39"/>
    </row>
    <row r="208" spans="5:25">
      <c r="E208">
        <f t="shared" si="10"/>
        <v>198</v>
      </c>
      <c r="F208" s="17"/>
      <c r="M208">
        <f t="shared" si="9"/>
        <v>138</v>
      </c>
      <c r="O208" s="38"/>
      <c r="Y208" s="39"/>
    </row>
    <row r="209" spans="5:25">
      <c r="E209">
        <f t="shared" si="10"/>
        <v>199</v>
      </c>
      <c r="F209" s="17"/>
      <c r="M209">
        <f t="shared" si="9"/>
        <v>139</v>
      </c>
      <c r="O209" s="38"/>
      <c r="Y209" s="39"/>
    </row>
    <row r="210" spans="5:25">
      <c r="E210">
        <f t="shared" si="10"/>
        <v>200</v>
      </c>
      <c r="F210" s="17"/>
      <c r="M210">
        <f t="shared" ref="M210:M273" si="11">M209+1</f>
        <v>140</v>
      </c>
      <c r="O210" s="38"/>
      <c r="Y210" s="39"/>
    </row>
    <row r="211" spans="5:25">
      <c r="E211">
        <f t="shared" si="10"/>
        <v>201</v>
      </c>
      <c r="F211" s="17"/>
      <c r="M211">
        <f t="shared" si="11"/>
        <v>141</v>
      </c>
      <c r="O211" s="38"/>
      <c r="Y211" s="39"/>
    </row>
    <row r="212" spans="5:25">
      <c r="E212">
        <f t="shared" si="10"/>
        <v>202</v>
      </c>
      <c r="F212" s="17"/>
      <c r="M212">
        <f t="shared" si="11"/>
        <v>142</v>
      </c>
      <c r="O212" s="38"/>
      <c r="Y212" s="39"/>
    </row>
    <row r="213" spans="5:25">
      <c r="E213">
        <f t="shared" si="10"/>
        <v>203</v>
      </c>
      <c r="F213" s="17"/>
      <c r="M213">
        <f t="shared" si="11"/>
        <v>143</v>
      </c>
      <c r="O213" s="38"/>
      <c r="Y213" s="39"/>
    </row>
    <row r="214" spans="5:25">
      <c r="E214">
        <f t="shared" si="10"/>
        <v>204</v>
      </c>
      <c r="F214" s="17"/>
      <c r="M214">
        <f t="shared" si="11"/>
        <v>144</v>
      </c>
      <c r="O214" s="38"/>
      <c r="Y214" s="39"/>
    </row>
    <row r="215" spans="5:25">
      <c r="E215">
        <f t="shared" si="10"/>
        <v>205</v>
      </c>
      <c r="F215" s="17"/>
      <c r="M215">
        <f t="shared" si="11"/>
        <v>145</v>
      </c>
      <c r="O215" s="38"/>
      <c r="Y215" s="39"/>
    </row>
    <row r="216" spans="5:25">
      <c r="E216">
        <f t="shared" si="10"/>
        <v>206</v>
      </c>
      <c r="F216" s="17"/>
      <c r="M216">
        <f t="shared" si="11"/>
        <v>146</v>
      </c>
      <c r="O216" s="38"/>
      <c r="Y216" s="39"/>
    </row>
    <row r="217" spans="5:25">
      <c r="E217">
        <f t="shared" si="10"/>
        <v>207</v>
      </c>
      <c r="F217" s="17"/>
      <c r="M217">
        <f t="shared" si="11"/>
        <v>147</v>
      </c>
      <c r="O217" s="38"/>
      <c r="Y217" s="39"/>
    </row>
    <row r="218" spans="5:25">
      <c r="E218">
        <f t="shared" si="10"/>
        <v>208</v>
      </c>
      <c r="F218" s="17"/>
      <c r="M218">
        <f t="shared" si="11"/>
        <v>148</v>
      </c>
      <c r="O218" s="38"/>
      <c r="Y218" s="39"/>
    </row>
    <row r="219" spans="5:25">
      <c r="E219">
        <f t="shared" si="10"/>
        <v>209</v>
      </c>
      <c r="F219" s="17"/>
      <c r="M219">
        <f t="shared" si="11"/>
        <v>149</v>
      </c>
      <c r="O219" s="38"/>
      <c r="Y219" s="39"/>
    </row>
    <row r="220" spans="5:25">
      <c r="E220">
        <f t="shared" si="10"/>
        <v>210</v>
      </c>
      <c r="F220" s="17"/>
      <c r="M220">
        <f t="shared" si="11"/>
        <v>150</v>
      </c>
      <c r="O220" s="38"/>
      <c r="Y220" s="39"/>
    </row>
    <row r="221" spans="5:25">
      <c r="E221">
        <f t="shared" si="10"/>
        <v>211</v>
      </c>
      <c r="F221" s="17"/>
      <c r="M221">
        <f t="shared" si="11"/>
        <v>151</v>
      </c>
      <c r="O221" s="38"/>
      <c r="Y221" s="39"/>
    </row>
    <row r="222" spans="5:25">
      <c r="E222">
        <f t="shared" si="10"/>
        <v>212</v>
      </c>
      <c r="F222" s="17"/>
      <c r="M222">
        <f t="shared" si="11"/>
        <v>152</v>
      </c>
      <c r="O222" s="38"/>
      <c r="Y222" s="39"/>
    </row>
    <row r="223" spans="5:25">
      <c r="E223">
        <f t="shared" si="10"/>
        <v>213</v>
      </c>
      <c r="F223" s="17"/>
      <c r="M223">
        <f t="shared" si="11"/>
        <v>153</v>
      </c>
      <c r="O223" s="38"/>
      <c r="Y223" s="39"/>
    </row>
    <row r="224" spans="5:25">
      <c r="E224">
        <f t="shared" si="10"/>
        <v>214</v>
      </c>
      <c r="F224" s="17"/>
      <c r="M224">
        <f t="shared" si="11"/>
        <v>154</v>
      </c>
      <c r="O224" s="38"/>
      <c r="Y224" s="39"/>
    </row>
    <row r="225" spans="5:25">
      <c r="E225">
        <f t="shared" si="10"/>
        <v>215</v>
      </c>
      <c r="F225" s="17"/>
      <c r="M225">
        <f t="shared" si="11"/>
        <v>155</v>
      </c>
      <c r="O225" s="38"/>
      <c r="Y225" s="39"/>
    </row>
    <row r="226" spans="5:25">
      <c r="E226">
        <f t="shared" si="10"/>
        <v>216</v>
      </c>
      <c r="F226" s="17"/>
      <c r="M226">
        <f t="shared" si="11"/>
        <v>156</v>
      </c>
      <c r="O226" s="38"/>
      <c r="Y226" s="39"/>
    </row>
    <row r="227" spans="5:25">
      <c r="E227">
        <f t="shared" si="10"/>
        <v>217</v>
      </c>
      <c r="F227" s="17"/>
      <c r="M227">
        <f t="shared" si="11"/>
        <v>157</v>
      </c>
      <c r="O227" s="38"/>
      <c r="Y227" s="39"/>
    </row>
    <row r="228" spans="5:25">
      <c r="E228">
        <f t="shared" si="10"/>
        <v>218</v>
      </c>
      <c r="F228" s="17"/>
      <c r="M228">
        <f t="shared" si="11"/>
        <v>158</v>
      </c>
      <c r="O228" s="38"/>
      <c r="Y228" s="39"/>
    </row>
    <row r="229" spans="5:25">
      <c r="E229">
        <f t="shared" si="10"/>
        <v>219</v>
      </c>
      <c r="F229" s="17"/>
      <c r="M229">
        <f t="shared" si="11"/>
        <v>159</v>
      </c>
      <c r="O229" s="38"/>
      <c r="Y229" s="39"/>
    </row>
    <row r="230" spans="5:25">
      <c r="E230">
        <f t="shared" si="10"/>
        <v>220</v>
      </c>
      <c r="F230" s="17"/>
      <c r="M230">
        <f t="shared" si="11"/>
        <v>160</v>
      </c>
      <c r="O230" s="38"/>
      <c r="Y230" s="39"/>
    </row>
    <row r="231" spans="5:25">
      <c r="E231">
        <f t="shared" si="10"/>
        <v>221</v>
      </c>
      <c r="F231" s="17"/>
      <c r="M231">
        <f t="shared" si="11"/>
        <v>161</v>
      </c>
      <c r="O231" s="38"/>
      <c r="Y231" s="39"/>
    </row>
    <row r="232" spans="5:25">
      <c r="E232">
        <f t="shared" si="10"/>
        <v>222</v>
      </c>
      <c r="F232" s="17"/>
      <c r="M232">
        <f t="shared" si="11"/>
        <v>162</v>
      </c>
      <c r="O232" s="38"/>
      <c r="Y232" s="39"/>
    </row>
    <row r="233" spans="5:25">
      <c r="E233">
        <f t="shared" si="10"/>
        <v>223</v>
      </c>
      <c r="F233" s="17"/>
      <c r="M233">
        <f t="shared" si="11"/>
        <v>163</v>
      </c>
      <c r="O233" s="38"/>
      <c r="Y233" s="39"/>
    </row>
    <row r="234" spans="5:25">
      <c r="E234">
        <f t="shared" si="10"/>
        <v>224</v>
      </c>
      <c r="F234" s="17"/>
      <c r="M234">
        <f t="shared" si="11"/>
        <v>164</v>
      </c>
      <c r="O234" s="38"/>
      <c r="Y234" s="39"/>
    </row>
    <row r="235" spans="5:25">
      <c r="E235">
        <f t="shared" si="10"/>
        <v>225</v>
      </c>
      <c r="F235" s="17"/>
      <c r="M235">
        <f t="shared" si="11"/>
        <v>165</v>
      </c>
      <c r="O235" s="38"/>
      <c r="Y235" s="39"/>
    </row>
    <row r="236" spans="5:25">
      <c r="E236">
        <f t="shared" si="10"/>
        <v>226</v>
      </c>
      <c r="F236" s="17"/>
      <c r="M236">
        <f t="shared" si="11"/>
        <v>166</v>
      </c>
      <c r="O236" s="38"/>
      <c r="Y236" s="39"/>
    </row>
    <row r="237" spans="5:25">
      <c r="E237">
        <f t="shared" si="10"/>
        <v>227</v>
      </c>
      <c r="F237" s="17"/>
      <c r="M237">
        <f t="shared" si="11"/>
        <v>167</v>
      </c>
      <c r="O237" s="38"/>
      <c r="Y237" s="39"/>
    </row>
    <row r="238" spans="5:25">
      <c r="E238">
        <f t="shared" ref="E238:E301" si="12">E237+1</f>
        <v>228</v>
      </c>
      <c r="F238" s="17"/>
      <c r="M238">
        <f t="shared" si="11"/>
        <v>168</v>
      </c>
      <c r="O238" s="38"/>
      <c r="Y238" s="39"/>
    </row>
    <row r="239" spans="5:25">
      <c r="E239">
        <f t="shared" si="12"/>
        <v>229</v>
      </c>
      <c r="F239" s="17"/>
      <c r="M239">
        <f t="shared" si="11"/>
        <v>169</v>
      </c>
      <c r="O239" s="38"/>
      <c r="Y239" s="39"/>
    </row>
    <row r="240" spans="5:25">
      <c r="E240">
        <f t="shared" si="12"/>
        <v>230</v>
      </c>
      <c r="F240" s="17"/>
      <c r="M240">
        <f t="shared" si="11"/>
        <v>170</v>
      </c>
      <c r="O240" s="38"/>
      <c r="Y240" s="39"/>
    </row>
    <row r="241" spans="5:25">
      <c r="E241">
        <f t="shared" si="12"/>
        <v>231</v>
      </c>
      <c r="F241" s="17"/>
      <c r="M241">
        <f t="shared" si="11"/>
        <v>171</v>
      </c>
      <c r="O241" s="38"/>
      <c r="Y241" s="39"/>
    </row>
    <row r="242" spans="5:25">
      <c r="E242">
        <f t="shared" si="12"/>
        <v>232</v>
      </c>
      <c r="F242" s="17"/>
      <c r="M242">
        <f t="shared" si="11"/>
        <v>172</v>
      </c>
      <c r="O242" s="38"/>
      <c r="Y242" s="39"/>
    </row>
    <row r="243" spans="5:25">
      <c r="E243">
        <f t="shared" si="12"/>
        <v>233</v>
      </c>
      <c r="F243" s="17"/>
      <c r="M243">
        <f t="shared" si="11"/>
        <v>173</v>
      </c>
      <c r="O243" s="38"/>
      <c r="Y243" s="39"/>
    </row>
    <row r="244" spans="5:25">
      <c r="E244">
        <f t="shared" si="12"/>
        <v>234</v>
      </c>
      <c r="F244" s="17"/>
      <c r="M244">
        <f t="shared" si="11"/>
        <v>174</v>
      </c>
      <c r="O244" s="38"/>
      <c r="Y244" s="39"/>
    </row>
    <row r="245" spans="5:25">
      <c r="E245">
        <f t="shared" si="12"/>
        <v>235</v>
      </c>
      <c r="F245" s="17"/>
      <c r="M245">
        <f t="shared" si="11"/>
        <v>175</v>
      </c>
      <c r="O245" s="38"/>
      <c r="Y245" s="39"/>
    </row>
    <row r="246" spans="5:25">
      <c r="E246">
        <f t="shared" si="12"/>
        <v>236</v>
      </c>
      <c r="F246" s="17"/>
      <c r="M246">
        <f t="shared" si="11"/>
        <v>176</v>
      </c>
      <c r="O246" s="38"/>
      <c r="Y246" s="39"/>
    </row>
    <row r="247" spans="5:25">
      <c r="E247">
        <f t="shared" si="12"/>
        <v>237</v>
      </c>
      <c r="F247" s="17"/>
      <c r="M247">
        <f t="shared" si="11"/>
        <v>177</v>
      </c>
      <c r="O247" s="38"/>
      <c r="Y247" s="39"/>
    </row>
    <row r="248" spans="5:25">
      <c r="E248">
        <f t="shared" si="12"/>
        <v>238</v>
      </c>
      <c r="F248" s="17"/>
      <c r="M248">
        <f t="shared" si="11"/>
        <v>178</v>
      </c>
      <c r="O248" s="38"/>
      <c r="Y248" s="39"/>
    </row>
    <row r="249" spans="5:25">
      <c r="E249">
        <f t="shared" si="12"/>
        <v>239</v>
      </c>
      <c r="F249" s="17"/>
      <c r="M249">
        <f t="shared" si="11"/>
        <v>179</v>
      </c>
      <c r="O249" s="38"/>
      <c r="Y249" s="39"/>
    </row>
    <row r="250" spans="5:25">
      <c r="E250">
        <f t="shared" si="12"/>
        <v>240</v>
      </c>
      <c r="F250" s="17"/>
      <c r="M250">
        <f t="shared" si="11"/>
        <v>180</v>
      </c>
      <c r="O250" s="38"/>
      <c r="Y250" s="39"/>
    </row>
    <row r="251" spans="5:25">
      <c r="E251">
        <f t="shared" si="12"/>
        <v>241</v>
      </c>
      <c r="F251" s="17"/>
      <c r="M251">
        <f t="shared" si="11"/>
        <v>181</v>
      </c>
      <c r="O251" s="38"/>
      <c r="Y251" s="39"/>
    </row>
    <row r="252" spans="5:25">
      <c r="E252">
        <f t="shared" si="12"/>
        <v>242</v>
      </c>
      <c r="F252" s="17"/>
      <c r="M252">
        <f t="shared" si="11"/>
        <v>182</v>
      </c>
      <c r="O252" s="38"/>
      <c r="Y252" s="39"/>
    </row>
    <row r="253" spans="5:25">
      <c r="E253">
        <f t="shared" si="12"/>
        <v>243</v>
      </c>
      <c r="F253" s="17"/>
      <c r="M253">
        <f t="shared" si="11"/>
        <v>183</v>
      </c>
      <c r="O253" s="38"/>
      <c r="Y253" s="39"/>
    </row>
    <row r="254" spans="5:25">
      <c r="E254">
        <f t="shared" si="12"/>
        <v>244</v>
      </c>
      <c r="F254" s="17"/>
      <c r="M254">
        <f t="shared" si="11"/>
        <v>184</v>
      </c>
      <c r="O254" s="38"/>
      <c r="Y254" s="39"/>
    </row>
    <row r="255" spans="5:25">
      <c r="E255">
        <f t="shared" si="12"/>
        <v>245</v>
      </c>
      <c r="F255" s="17"/>
      <c r="M255">
        <f t="shared" si="11"/>
        <v>185</v>
      </c>
      <c r="O255" s="38"/>
      <c r="Y255" s="39"/>
    </row>
    <row r="256" spans="5:25">
      <c r="E256">
        <f t="shared" si="12"/>
        <v>246</v>
      </c>
      <c r="F256" s="17"/>
      <c r="M256">
        <f t="shared" si="11"/>
        <v>186</v>
      </c>
      <c r="O256" s="38"/>
      <c r="Y256" s="39"/>
    </row>
    <row r="257" spans="5:25">
      <c r="E257">
        <f t="shared" si="12"/>
        <v>247</v>
      </c>
      <c r="F257" s="17"/>
      <c r="M257">
        <f t="shared" si="11"/>
        <v>187</v>
      </c>
      <c r="O257" s="38"/>
      <c r="Y257" s="39"/>
    </row>
    <row r="258" spans="5:25">
      <c r="E258">
        <f t="shared" si="12"/>
        <v>248</v>
      </c>
      <c r="F258" s="17"/>
      <c r="M258">
        <f t="shared" si="11"/>
        <v>188</v>
      </c>
      <c r="O258" s="38"/>
      <c r="Y258" s="39"/>
    </row>
    <row r="259" spans="5:25">
      <c r="E259">
        <f t="shared" si="12"/>
        <v>249</v>
      </c>
      <c r="F259" s="17"/>
      <c r="M259">
        <f t="shared" si="11"/>
        <v>189</v>
      </c>
      <c r="O259" s="38"/>
      <c r="Y259" s="39"/>
    </row>
    <row r="260" spans="5:25">
      <c r="E260">
        <f t="shared" si="12"/>
        <v>250</v>
      </c>
      <c r="F260" s="17"/>
      <c r="M260">
        <f t="shared" si="11"/>
        <v>190</v>
      </c>
      <c r="O260" s="38"/>
      <c r="Y260" s="39"/>
    </row>
    <row r="261" spans="5:25">
      <c r="E261">
        <f t="shared" si="12"/>
        <v>251</v>
      </c>
      <c r="F261" s="17"/>
      <c r="M261">
        <f t="shared" si="11"/>
        <v>191</v>
      </c>
      <c r="O261" s="38"/>
      <c r="Y261" s="39"/>
    </row>
    <row r="262" spans="5:25">
      <c r="E262">
        <f t="shared" si="12"/>
        <v>252</v>
      </c>
      <c r="F262" s="17"/>
      <c r="M262">
        <f t="shared" si="11"/>
        <v>192</v>
      </c>
      <c r="O262" s="38"/>
      <c r="Y262" s="39"/>
    </row>
    <row r="263" spans="5:25">
      <c r="E263">
        <f t="shared" si="12"/>
        <v>253</v>
      </c>
      <c r="F263" s="17"/>
      <c r="M263">
        <f t="shared" si="11"/>
        <v>193</v>
      </c>
      <c r="O263" s="38"/>
      <c r="Y263" s="39"/>
    </row>
    <row r="264" spans="5:25">
      <c r="E264">
        <f t="shared" si="12"/>
        <v>254</v>
      </c>
      <c r="F264" s="17"/>
      <c r="M264">
        <f t="shared" si="11"/>
        <v>194</v>
      </c>
      <c r="O264" s="38"/>
      <c r="Y264" s="39"/>
    </row>
    <row r="265" spans="5:25">
      <c r="E265">
        <f t="shared" si="12"/>
        <v>255</v>
      </c>
      <c r="F265" s="17"/>
      <c r="M265">
        <f t="shared" si="11"/>
        <v>195</v>
      </c>
      <c r="O265" s="38"/>
      <c r="Y265" s="39"/>
    </row>
    <row r="266" spans="5:25">
      <c r="E266">
        <f t="shared" si="12"/>
        <v>256</v>
      </c>
      <c r="F266" s="17"/>
      <c r="M266">
        <f t="shared" si="11"/>
        <v>196</v>
      </c>
      <c r="O266" s="38"/>
      <c r="Y266" s="39"/>
    </row>
    <row r="267" spans="5:25">
      <c r="E267">
        <f t="shared" si="12"/>
        <v>257</v>
      </c>
      <c r="F267" s="17"/>
      <c r="M267">
        <f t="shared" si="11"/>
        <v>197</v>
      </c>
      <c r="O267" s="38"/>
      <c r="Y267" s="39"/>
    </row>
    <row r="268" spans="5:25">
      <c r="E268">
        <f t="shared" si="12"/>
        <v>258</v>
      </c>
      <c r="F268" s="17"/>
      <c r="M268">
        <f t="shared" si="11"/>
        <v>198</v>
      </c>
      <c r="O268" s="38"/>
      <c r="Y268" s="39"/>
    </row>
    <row r="269" spans="5:25">
      <c r="E269">
        <f t="shared" si="12"/>
        <v>259</v>
      </c>
      <c r="F269" s="17"/>
      <c r="M269">
        <f t="shared" si="11"/>
        <v>199</v>
      </c>
      <c r="O269" s="38"/>
      <c r="Y269" s="39"/>
    </row>
    <row r="270" spans="5:25">
      <c r="E270">
        <f t="shared" si="12"/>
        <v>260</v>
      </c>
      <c r="F270" s="17"/>
      <c r="M270">
        <f t="shared" si="11"/>
        <v>200</v>
      </c>
      <c r="O270" s="38"/>
      <c r="Y270" s="39"/>
    </row>
    <row r="271" spans="5:25">
      <c r="E271">
        <f t="shared" si="12"/>
        <v>261</v>
      </c>
      <c r="F271" s="17"/>
      <c r="M271">
        <f t="shared" si="11"/>
        <v>201</v>
      </c>
      <c r="O271" s="38"/>
      <c r="Y271" s="39"/>
    </row>
    <row r="272" spans="5:25">
      <c r="E272">
        <f t="shared" si="12"/>
        <v>262</v>
      </c>
      <c r="F272" s="17"/>
      <c r="M272">
        <f t="shared" si="11"/>
        <v>202</v>
      </c>
      <c r="O272" s="38"/>
      <c r="Y272" s="39"/>
    </row>
    <row r="273" spans="5:25">
      <c r="E273">
        <f t="shared" si="12"/>
        <v>263</v>
      </c>
      <c r="F273" s="17"/>
      <c r="M273">
        <f t="shared" si="11"/>
        <v>203</v>
      </c>
      <c r="O273" s="38"/>
      <c r="Y273" s="39"/>
    </row>
    <row r="274" spans="5:25">
      <c r="E274">
        <f t="shared" si="12"/>
        <v>264</v>
      </c>
      <c r="F274" s="17"/>
      <c r="M274">
        <f t="shared" ref="M274:M337" si="13">M273+1</f>
        <v>204</v>
      </c>
      <c r="O274" s="38"/>
      <c r="Y274" s="39"/>
    </row>
    <row r="275" spans="5:25">
      <c r="E275">
        <f t="shared" si="12"/>
        <v>265</v>
      </c>
      <c r="F275" s="17"/>
      <c r="M275">
        <f t="shared" si="13"/>
        <v>205</v>
      </c>
      <c r="O275" s="38"/>
      <c r="Y275" s="39"/>
    </row>
    <row r="276" spans="5:25">
      <c r="E276">
        <f t="shared" si="12"/>
        <v>266</v>
      </c>
      <c r="F276" s="17"/>
      <c r="M276">
        <f t="shared" si="13"/>
        <v>206</v>
      </c>
      <c r="O276" s="38"/>
      <c r="Y276" s="39"/>
    </row>
    <row r="277" spans="5:25">
      <c r="E277">
        <f t="shared" si="12"/>
        <v>267</v>
      </c>
      <c r="F277" s="17"/>
      <c r="M277">
        <f t="shared" si="13"/>
        <v>207</v>
      </c>
      <c r="O277" s="38"/>
      <c r="Y277" s="39"/>
    </row>
    <row r="278" spans="5:25">
      <c r="E278">
        <f t="shared" si="12"/>
        <v>268</v>
      </c>
      <c r="F278" s="17"/>
      <c r="M278">
        <f t="shared" si="13"/>
        <v>208</v>
      </c>
      <c r="O278" s="38"/>
      <c r="Y278" s="39"/>
    </row>
    <row r="279" spans="5:25">
      <c r="E279">
        <f t="shared" si="12"/>
        <v>269</v>
      </c>
      <c r="F279" s="17"/>
      <c r="M279">
        <f t="shared" si="13"/>
        <v>209</v>
      </c>
      <c r="O279" s="38"/>
      <c r="Y279" s="39"/>
    </row>
    <row r="280" spans="5:25">
      <c r="E280">
        <f t="shared" si="12"/>
        <v>270</v>
      </c>
      <c r="F280" s="17"/>
      <c r="M280">
        <f t="shared" si="13"/>
        <v>210</v>
      </c>
      <c r="O280" s="38"/>
      <c r="Y280" s="39"/>
    </row>
    <row r="281" spans="5:25">
      <c r="E281">
        <f t="shared" si="12"/>
        <v>271</v>
      </c>
      <c r="F281" s="17"/>
      <c r="M281">
        <f t="shared" si="13"/>
        <v>211</v>
      </c>
      <c r="O281" s="38"/>
      <c r="Y281" s="39"/>
    </row>
    <row r="282" spans="5:25">
      <c r="E282">
        <f t="shared" si="12"/>
        <v>272</v>
      </c>
      <c r="F282" s="17"/>
      <c r="M282">
        <f t="shared" si="13"/>
        <v>212</v>
      </c>
      <c r="O282" s="38"/>
      <c r="Y282" s="39"/>
    </row>
    <row r="283" spans="5:25">
      <c r="E283">
        <f t="shared" si="12"/>
        <v>273</v>
      </c>
      <c r="F283" s="17"/>
      <c r="M283">
        <f t="shared" si="13"/>
        <v>213</v>
      </c>
      <c r="O283" s="38"/>
      <c r="Y283" s="39"/>
    </row>
    <row r="284" spans="5:25">
      <c r="E284">
        <f t="shared" si="12"/>
        <v>274</v>
      </c>
      <c r="F284" s="17"/>
      <c r="M284">
        <f t="shared" si="13"/>
        <v>214</v>
      </c>
      <c r="O284" s="38"/>
      <c r="Y284" s="39"/>
    </row>
    <row r="285" spans="5:25">
      <c r="E285">
        <f t="shared" si="12"/>
        <v>275</v>
      </c>
      <c r="F285" s="17"/>
      <c r="M285">
        <f t="shared" si="13"/>
        <v>215</v>
      </c>
      <c r="O285" s="38"/>
      <c r="Y285" s="39"/>
    </row>
    <row r="286" spans="5:25">
      <c r="E286">
        <f t="shared" si="12"/>
        <v>276</v>
      </c>
      <c r="F286" s="17"/>
      <c r="M286">
        <f t="shared" si="13"/>
        <v>216</v>
      </c>
      <c r="O286" s="38"/>
      <c r="Y286" s="39"/>
    </row>
    <row r="287" spans="5:25">
      <c r="E287">
        <f t="shared" si="12"/>
        <v>277</v>
      </c>
      <c r="F287" s="17"/>
      <c r="M287">
        <f t="shared" si="13"/>
        <v>217</v>
      </c>
      <c r="O287" s="38"/>
      <c r="Y287" s="39"/>
    </row>
    <row r="288" spans="5:25">
      <c r="E288">
        <f t="shared" si="12"/>
        <v>278</v>
      </c>
      <c r="F288" s="17"/>
      <c r="M288">
        <f t="shared" si="13"/>
        <v>218</v>
      </c>
      <c r="O288" s="38"/>
      <c r="Y288" s="39"/>
    </row>
    <row r="289" spans="5:25">
      <c r="E289">
        <f t="shared" si="12"/>
        <v>279</v>
      </c>
      <c r="F289" s="17"/>
      <c r="M289">
        <f t="shared" si="13"/>
        <v>219</v>
      </c>
      <c r="O289" s="38"/>
      <c r="Y289" s="39"/>
    </row>
    <row r="290" spans="5:25">
      <c r="E290">
        <f t="shared" si="12"/>
        <v>280</v>
      </c>
      <c r="F290" s="17"/>
      <c r="M290">
        <f t="shared" si="13"/>
        <v>220</v>
      </c>
      <c r="O290" s="38"/>
      <c r="Y290" s="39"/>
    </row>
    <row r="291" spans="5:25">
      <c r="E291">
        <f t="shared" si="12"/>
        <v>281</v>
      </c>
      <c r="F291" s="17"/>
      <c r="M291">
        <f t="shared" si="13"/>
        <v>221</v>
      </c>
      <c r="O291" s="38"/>
      <c r="Y291" s="39"/>
    </row>
    <row r="292" spans="5:25">
      <c r="E292">
        <f t="shared" si="12"/>
        <v>282</v>
      </c>
      <c r="F292" s="17"/>
      <c r="M292">
        <f t="shared" si="13"/>
        <v>222</v>
      </c>
      <c r="O292" s="38"/>
      <c r="Y292" s="39"/>
    </row>
    <row r="293" spans="5:25">
      <c r="E293">
        <f t="shared" si="12"/>
        <v>283</v>
      </c>
      <c r="F293" s="17"/>
      <c r="M293">
        <f t="shared" si="13"/>
        <v>223</v>
      </c>
      <c r="O293" s="38"/>
      <c r="Y293" s="39"/>
    </row>
    <row r="294" spans="5:25">
      <c r="E294">
        <f t="shared" si="12"/>
        <v>284</v>
      </c>
      <c r="F294" s="17"/>
      <c r="M294">
        <f t="shared" si="13"/>
        <v>224</v>
      </c>
      <c r="O294" s="38"/>
      <c r="Y294" s="39"/>
    </row>
    <row r="295" spans="5:25">
      <c r="E295">
        <f t="shared" si="12"/>
        <v>285</v>
      </c>
      <c r="F295" s="17"/>
      <c r="M295">
        <f t="shared" si="13"/>
        <v>225</v>
      </c>
      <c r="O295" s="38"/>
      <c r="Y295" s="39"/>
    </row>
    <row r="296" spans="5:25">
      <c r="E296">
        <f t="shared" si="12"/>
        <v>286</v>
      </c>
      <c r="F296" s="17"/>
      <c r="M296">
        <f t="shared" si="13"/>
        <v>226</v>
      </c>
      <c r="O296" s="38"/>
      <c r="Y296" s="39"/>
    </row>
    <row r="297" spans="5:25">
      <c r="E297">
        <f t="shared" si="12"/>
        <v>287</v>
      </c>
      <c r="F297" s="17"/>
      <c r="M297">
        <f t="shared" si="13"/>
        <v>227</v>
      </c>
      <c r="O297" s="38"/>
      <c r="Y297" s="39"/>
    </row>
    <row r="298" spans="5:25">
      <c r="E298">
        <f t="shared" si="12"/>
        <v>288</v>
      </c>
      <c r="F298" s="17"/>
      <c r="M298">
        <f t="shared" si="13"/>
        <v>228</v>
      </c>
      <c r="O298" s="38"/>
      <c r="Y298" s="39"/>
    </row>
    <row r="299" spans="5:25">
      <c r="E299">
        <f t="shared" si="12"/>
        <v>289</v>
      </c>
      <c r="F299" s="17"/>
      <c r="M299">
        <f t="shared" si="13"/>
        <v>229</v>
      </c>
      <c r="O299" s="38"/>
      <c r="Y299" s="39"/>
    </row>
    <row r="300" spans="5:25">
      <c r="E300">
        <f t="shared" si="12"/>
        <v>290</v>
      </c>
      <c r="F300" s="17"/>
      <c r="M300">
        <f t="shared" si="13"/>
        <v>230</v>
      </c>
      <c r="O300" s="38"/>
      <c r="Y300" s="39"/>
    </row>
    <row r="301" spans="5:25">
      <c r="E301">
        <f t="shared" si="12"/>
        <v>291</v>
      </c>
      <c r="F301" s="17"/>
      <c r="M301">
        <f t="shared" si="13"/>
        <v>231</v>
      </c>
      <c r="O301" s="38"/>
      <c r="Y301" s="39"/>
    </row>
    <row r="302" spans="5:25">
      <c r="E302">
        <f t="shared" ref="E302:E365" si="14">E301+1</f>
        <v>292</v>
      </c>
      <c r="F302" s="17"/>
      <c r="M302">
        <f t="shared" si="13"/>
        <v>232</v>
      </c>
      <c r="O302" s="38"/>
      <c r="Y302" s="39"/>
    </row>
    <row r="303" spans="5:25">
      <c r="E303">
        <f t="shared" si="14"/>
        <v>293</v>
      </c>
      <c r="F303" s="17"/>
      <c r="M303">
        <f t="shared" si="13"/>
        <v>233</v>
      </c>
      <c r="O303" s="38"/>
      <c r="Y303" s="39"/>
    </row>
    <row r="304" spans="5:25">
      <c r="E304">
        <f t="shared" si="14"/>
        <v>294</v>
      </c>
      <c r="F304" s="17"/>
      <c r="M304">
        <f t="shared" si="13"/>
        <v>234</v>
      </c>
      <c r="O304" s="38"/>
      <c r="Y304" s="39"/>
    </row>
    <row r="305" spans="5:25">
      <c r="E305">
        <f t="shared" si="14"/>
        <v>295</v>
      </c>
      <c r="F305" s="17"/>
      <c r="M305">
        <f t="shared" si="13"/>
        <v>235</v>
      </c>
      <c r="O305" s="38"/>
      <c r="Y305" s="39"/>
    </row>
    <row r="306" spans="5:25">
      <c r="E306">
        <f t="shared" si="14"/>
        <v>296</v>
      </c>
      <c r="F306" s="17"/>
      <c r="M306">
        <f t="shared" si="13"/>
        <v>236</v>
      </c>
      <c r="O306" s="38"/>
      <c r="Y306" s="39"/>
    </row>
    <row r="307" spans="5:25">
      <c r="E307">
        <f t="shared" si="14"/>
        <v>297</v>
      </c>
      <c r="F307" s="17"/>
      <c r="M307">
        <f t="shared" si="13"/>
        <v>237</v>
      </c>
      <c r="O307" s="38"/>
      <c r="Y307" s="39"/>
    </row>
    <row r="308" spans="5:25">
      <c r="E308">
        <f t="shared" si="14"/>
        <v>298</v>
      </c>
      <c r="F308" s="17"/>
      <c r="M308">
        <f t="shared" si="13"/>
        <v>238</v>
      </c>
      <c r="O308" s="38"/>
      <c r="Y308" s="39"/>
    </row>
    <row r="309" spans="5:25">
      <c r="E309">
        <f t="shared" si="14"/>
        <v>299</v>
      </c>
      <c r="F309" s="17"/>
      <c r="M309">
        <f t="shared" si="13"/>
        <v>239</v>
      </c>
      <c r="O309" s="38"/>
      <c r="Y309" s="39"/>
    </row>
    <row r="310" spans="5:25">
      <c r="E310">
        <f t="shared" si="14"/>
        <v>300</v>
      </c>
      <c r="F310" s="17"/>
      <c r="M310">
        <f t="shared" si="13"/>
        <v>240</v>
      </c>
      <c r="O310" s="38"/>
      <c r="Y310" s="39"/>
    </row>
    <row r="311" spans="5:25">
      <c r="E311">
        <f t="shared" si="14"/>
        <v>301</v>
      </c>
      <c r="F311" s="17"/>
      <c r="M311">
        <f t="shared" si="13"/>
        <v>241</v>
      </c>
      <c r="O311" s="38"/>
      <c r="Y311" s="39"/>
    </row>
    <row r="312" spans="5:25">
      <c r="E312">
        <f t="shared" si="14"/>
        <v>302</v>
      </c>
      <c r="F312" s="17"/>
      <c r="M312">
        <f t="shared" si="13"/>
        <v>242</v>
      </c>
      <c r="O312" s="38"/>
      <c r="Y312" s="39"/>
    </row>
    <row r="313" spans="5:25">
      <c r="E313">
        <f t="shared" si="14"/>
        <v>303</v>
      </c>
      <c r="F313" s="17"/>
      <c r="M313">
        <f t="shared" si="13"/>
        <v>243</v>
      </c>
      <c r="O313" s="38"/>
      <c r="Y313" s="39"/>
    </row>
    <row r="314" spans="5:25">
      <c r="E314">
        <f t="shared" si="14"/>
        <v>304</v>
      </c>
      <c r="F314" s="17"/>
      <c r="M314">
        <f t="shared" si="13"/>
        <v>244</v>
      </c>
      <c r="O314" s="38"/>
      <c r="Y314" s="39"/>
    </row>
    <row r="315" spans="5:25">
      <c r="E315">
        <f t="shared" si="14"/>
        <v>305</v>
      </c>
      <c r="F315" s="17"/>
      <c r="M315">
        <f t="shared" si="13"/>
        <v>245</v>
      </c>
      <c r="O315" s="38"/>
      <c r="Y315" s="39"/>
    </row>
    <row r="316" spans="5:25">
      <c r="E316">
        <f t="shared" si="14"/>
        <v>306</v>
      </c>
      <c r="F316" s="17"/>
      <c r="M316">
        <f t="shared" si="13"/>
        <v>246</v>
      </c>
      <c r="O316" s="38"/>
      <c r="Y316" s="39"/>
    </row>
    <row r="317" spans="5:25">
      <c r="E317">
        <f t="shared" si="14"/>
        <v>307</v>
      </c>
      <c r="F317" s="17"/>
      <c r="M317">
        <f t="shared" si="13"/>
        <v>247</v>
      </c>
      <c r="O317" s="38"/>
      <c r="Y317" s="39"/>
    </row>
    <row r="318" spans="5:25">
      <c r="E318">
        <f t="shared" si="14"/>
        <v>308</v>
      </c>
      <c r="F318" s="17"/>
      <c r="M318">
        <f t="shared" si="13"/>
        <v>248</v>
      </c>
      <c r="O318" s="38"/>
      <c r="Y318" s="39"/>
    </row>
    <row r="319" spans="5:25">
      <c r="E319">
        <f t="shared" si="14"/>
        <v>309</v>
      </c>
      <c r="F319" s="17"/>
      <c r="M319">
        <f t="shared" si="13"/>
        <v>249</v>
      </c>
      <c r="O319" s="38"/>
      <c r="Y319" s="39"/>
    </row>
    <row r="320" spans="5:25">
      <c r="E320">
        <f t="shared" si="14"/>
        <v>310</v>
      </c>
      <c r="F320" s="17"/>
      <c r="M320">
        <f t="shared" si="13"/>
        <v>250</v>
      </c>
      <c r="O320" s="38"/>
      <c r="Y320" s="39"/>
    </row>
    <row r="321" spans="5:25">
      <c r="E321">
        <f t="shared" si="14"/>
        <v>311</v>
      </c>
      <c r="F321" s="17"/>
      <c r="M321">
        <f t="shared" si="13"/>
        <v>251</v>
      </c>
      <c r="O321" s="38"/>
      <c r="Y321" s="39"/>
    </row>
    <row r="322" spans="5:25">
      <c r="E322">
        <f t="shared" si="14"/>
        <v>312</v>
      </c>
      <c r="F322" s="17"/>
      <c r="M322">
        <f t="shared" si="13"/>
        <v>252</v>
      </c>
      <c r="O322" s="38"/>
      <c r="Y322" s="39"/>
    </row>
    <row r="323" spans="5:25">
      <c r="E323">
        <f t="shared" si="14"/>
        <v>313</v>
      </c>
      <c r="F323" s="17"/>
      <c r="M323">
        <f t="shared" si="13"/>
        <v>253</v>
      </c>
      <c r="O323" s="38"/>
      <c r="Y323" s="39"/>
    </row>
    <row r="324" spans="5:25">
      <c r="E324">
        <f t="shared" si="14"/>
        <v>314</v>
      </c>
      <c r="F324" s="17"/>
      <c r="M324">
        <f t="shared" si="13"/>
        <v>254</v>
      </c>
      <c r="O324" s="38"/>
      <c r="Y324" s="39"/>
    </row>
    <row r="325" spans="5:25">
      <c r="E325">
        <f t="shared" si="14"/>
        <v>315</v>
      </c>
      <c r="F325" s="17"/>
      <c r="M325">
        <f t="shared" si="13"/>
        <v>255</v>
      </c>
      <c r="O325" s="38"/>
      <c r="Y325" s="39"/>
    </row>
    <row r="326" spans="5:25">
      <c r="E326">
        <f t="shared" si="14"/>
        <v>316</v>
      </c>
      <c r="F326" s="17"/>
      <c r="M326">
        <f t="shared" si="13"/>
        <v>256</v>
      </c>
      <c r="O326" s="38"/>
      <c r="Y326" s="39"/>
    </row>
    <row r="327" spans="5:25">
      <c r="E327">
        <f t="shared" si="14"/>
        <v>317</v>
      </c>
      <c r="F327" s="17"/>
      <c r="M327">
        <f t="shared" si="13"/>
        <v>257</v>
      </c>
      <c r="O327" s="38"/>
      <c r="Y327" s="39"/>
    </row>
    <row r="328" spans="5:25">
      <c r="E328">
        <f t="shared" si="14"/>
        <v>318</v>
      </c>
      <c r="F328" s="17"/>
      <c r="M328">
        <f t="shared" si="13"/>
        <v>258</v>
      </c>
      <c r="O328" s="38"/>
      <c r="Y328" s="39"/>
    </row>
    <row r="329" spans="5:25">
      <c r="E329">
        <f t="shared" si="14"/>
        <v>319</v>
      </c>
      <c r="F329" s="17"/>
      <c r="M329">
        <f t="shared" si="13"/>
        <v>259</v>
      </c>
      <c r="O329" s="38"/>
      <c r="Y329" s="39"/>
    </row>
    <row r="330" spans="5:25">
      <c r="E330">
        <f t="shared" si="14"/>
        <v>320</v>
      </c>
      <c r="F330" s="17"/>
      <c r="M330">
        <f t="shared" si="13"/>
        <v>260</v>
      </c>
      <c r="O330" s="38"/>
      <c r="Y330" s="39"/>
    </row>
    <row r="331" spans="5:25">
      <c r="E331">
        <f t="shared" si="14"/>
        <v>321</v>
      </c>
      <c r="F331" s="17"/>
      <c r="M331">
        <f t="shared" si="13"/>
        <v>261</v>
      </c>
      <c r="O331" s="38"/>
      <c r="Y331" s="39"/>
    </row>
    <row r="332" spans="5:25">
      <c r="E332">
        <f t="shared" si="14"/>
        <v>322</v>
      </c>
      <c r="F332" s="17"/>
      <c r="M332">
        <f t="shared" si="13"/>
        <v>262</v>
      </c>
      <c r="O332" s="38"/>
      <c r="Y332" s="39"/>
    </row>
    <row r="333" spans="5:25">
      <c r="E333">
        <f t="shared" si="14"/>
        <v>323</v>
      </c>
      <c r="F333" s="17"/>
      <c r="M333">
        <f t="shared" si="13"/>
        <v>263</v>
      </c>
      <c r="O333" s="38"/>
      <c r="Y333" s="39"/>
    </row>
    <row r="334" spans="5:25">
      <c r="E334">
        <f t="shared" si="14"/>
        <v>324</v>
      </c>
      <c r="F334" s="17"/>
      <c r="M334">
        <f t="shared" si="13"/>
        <v>264</v>
      </c>
      <c r="O334" s="38"/>
      <c r="Y334" s="39"/>
    </row>
    <row r="335" spans="5:25">
      <c r="E335">
        <f t="shared" si="14"/>
        <v>325</v>
      </c>
      <c r="F335" s="17"/>
      <c r="M335">
        <f t="shared" si="13"/>
        <v>265</v>
      </c>
      <c r="O335" s="38"/>
      <c r="Y335" s="39"/>
    </row>
    <row r="336" spans="5:25">
      <c r="E336">
        <f t="shared" si="14"/>
        <v>326</v>
      </c>
      <c r="F336" s="17"/>
      <c r="M336">
        <f t="shared" si="13"/>
        <v>266</v>
      </c>
      <c r="O336" s="38"/>
      <c r="Y336" s="39"/>
    </row>
    <row r="337" spans="5:25">
      <c r="E337">
        <f t="shared" si="14"/>
        <v>327</v>
      </c>
      <c r="F337" s="17"/>
      <c r="M337">
        <f t="shared" si="13"/>
        <v>267</v>
      </c>
      <c r="O337" s="38"/>
      <c r="Y337" s="39"/>
    </row>
    <row r="338" spans="5:25">
      <c r="E338">
        <f t="shared" si="14"/>
        <v>328</v>
      </c>
      <c r="F338" s="17"/>
      <c r="M338">
        <f t="shared" ref="M338:M401" si="15">M337+1</f>
        <v>268</v>
      </c>
      <c r="O338" s="38"/>
      <c r="Y338" s="39"/>
    </row>
    <row r="339" spans="5:25">
      <c r="E339">
        <f t="shared" si="14"/>
        <v>329</v>
      </c>
      <c r="F339" s="17"/>
      <c r="M339">
        <f t="shared" si="15"/>
        <v>269</v>
      </c>
      <c r="O339" s="38"/>
      <c r="Y339" s="39"/>
    </row>
    <row r="340" spans="5:25">
      <c r="E340">
        <f t="shared" si="14"/>
        <v>330</v>
      </c>
      <c r="F340" s="17"/>
      <c r="M340">
        <f t="shared" si="15"/>
        <v>270</v>
      </c>
      <c r="O340" s="38"/>
      <c r="Y340" s="39"/>
    </row>
    <row r="341" spans="5:25">
      <c r="E341">
        <f t="shared" si="14"/>
        <v>331</v>
      </c>
      <c r="F341" s="17"/>
      <c r="M341">
        <f t="shared" si="15"/>
        <v>271</v>
      </c>
      <c r="O341" s="38"/>
      <c r="Y341" s="39"/>
    </row>
    <row r="342" spans="5:25">
      <c r="E342">
        <f t="shared" si="14"/>
        <v>332</v>
      </c>
      <c r="F342" s="17"/>
      <c r="M342">
        <f t="shared" si="15"/>
        <v>272</v>
      </c>
      <c r="O342" s="38"/>
      <c r="Y342" s="39"/>
    </row>
    <row r="343" spans="5:25">
      <c r="E343">
        <f t="shared" si="14"/>
        <v>333</v>
      </c>
      <c r="F343" s="17"/>
      <c r="M343">
        <f t="shared" si="15"/>
        <v>273</v>
      </c>
      <c r="O343" s="38"/>
      <c r="Y343" s="39"/>
    </row>
    <row r="344" spans="5:25">
      <c r="E344">
        <f t="shared" si="14"/>
        <v>334</v>
      </c>
      <c r="F344" s="17"/>
      <c r="M344">
        <f t="shared" si="15"/>
        <v>274</v>
      </c>
      <c r="O344" s="38"/>
      <c r="Y344" s="39"/>
    </row>
    <row r="345" spans="5:25">
      <c r="E345">
        <f t="shared" si="14"/>
        <v>335</v>
      </c>
      <c r="F345" s="17"/>
      <c r="M345">
        <f t="shared" si="15"/>
        <v>275</v>
      </c>
      <c r="O345" s="38"/>
      <c r="Y345" s="39"/>
    </row>
    <row r="346" spans="5:25">
      <c r="E346">
        <f t="shared" si="14"/>
        <v>336</v>
      </c>
      <c r="F346" s="17"/>
      <c r="M346">
        <f t="shared" si="15"/>
        <v>276</v>
      </c>
      <c r="O346" s="38"/>
      <c r="Y346" s="39"/>
    </row>
    <row r="347" spans="5:25">
      <c r="E347">
        <f t="shared" si="14"/>
        <v>337</v>
      </c>
      <c r="F347" s="17"/>
      <c r="M347">
        <f t="shared" si="15"/>
        <v>277</v>
      </c>
      <c r="O347" s="38"/>
      <c r="Y347" s="39"/>
    </row>
    <row r="348" spans="5:25">
      <c r="E348">
        <f t="shared" si="14"/>
        <v>338</v>
      </c>
      <c r="F348" s="17"/>
      <c r="M348">
        <f t="shared" si="15"/>
        <v>278</v>
      </c>
      <c r="O348" s="38"/>
      <c r="Y348" s="39"/>
    </row>
    <row r="349" spans="5:25">
      <c r="E349">
        <f t="shared" si="14"/>
        <v>339</v>
      </c>
      <c r="F349" s="17"/>
      <c r="M349">
        <f t="shared" si="15"/>
        <v>279</v>
      </c>
      <c r="O349" s="38"/>
      <c r="Y349" s="39"/>
    </row>
    <row r="350" spans="5:25">
      <c r="E350">
        <f t="shared" si="14"/>
        <v>340</v>
      </c>
      <c r="F350" s="17"/>
      <c r="M350">
        <f t="shared" si="15"/>
        <v>280</v>
      </c>
      <c r="O350" s="38"/>
      <c r="Y350" s="39"/>
    </row>
    <row r="351" spans="5:25">
      <c r="E351">
        <f t="shared" si="14"/>
        <v>341</v>
      </c>
      <c r="F351" s="17"/>
      <c r="M351">
        <f t="shared" si="15"/>
        <v>281</v>
      </c>
      <c r="O351" s="38"/>
      <c r="Y351" s="39"/>
    </row>
    <row r="352" spans="5:25">
      <c r="E352">
        <f t="shared" si="14"/>
        <v>342</v>
      </c>
      <c r="F352" s="17"/>
      <c r="M352">
        <f t="shared" si="15"/>
        <v>282</v>
      </c>
      <c r="O352" s="38"/>
      <c r="Y352" s="39"/>
    </row>
    <row r="353" spans="5:25">
      <c r="E353">
        <f t="shared" si="14"/>
        <v>343</v>
      </c>
      <c r="F353" s="17"/>
      <c r="M353">
        <f t="shared" si="15"/>
        <v>283</v>
      </c>
      <c r="O353" s="38"/>
      <c r="Y353" s="39"/>
    </row>
    <row r="354" spans="5:25">
      <c r="E354">
        <f t="shared" si="14"/>
        <v>344</v>
      </c>
      <c r="F354" s="17"/>
      <c r="M354">
        <f t="shared" si="15"/>
        <v>284</v>
      </c>
      <c r="O354" s="38"/>
      <c r="Y354" s="39"/>
    </row>
    <row r="355" spans="5:25">
      <c r="E355">
        <f t="shared" si="14"/>
        <v>345</v>
      </c>
      <c r="F355" s="17"/>
      <c r="M355">
        <f t="shared" si="15"/>
        <v>285</v>
      </c>
      <c r="O355" s="38"/>
      <c r="Y355" s="39"/>
    </row>
    <row r="356" spans="5:25">
      <c r="E356">
        <f t="shared" si="14"/>
        <v>346</v>
      </c>
      <c r="F356" s="17"/>
      <c r="M356">
        <f t="shared" si="15"/>
        <v>286</v>
      </c>
      <c r="O356" s="38"/>
      <c r="Y356" s="39"/>
    </row>
    <row r="357" spans="5:25">
      <c r="E357">
        <f t="shared" si="14"/>
        <v>347</v>
      </c>
      <c r="F357" s="17"/>
      <c r="M357">
        <f t="shared" si="15"/>
        <v>287</v>
      </c>
      <c r="O357" s="38"/>
      <c r="Y357" s="39"/>
    </row>
    <row r="358" spans="5:25">
      <c r="E358">
        <f t="shared" si="14"/>
        <v>348</v>
      </c>
      <c r="F358" s="17"/>
      <c r="M358">
        <f t="shared" si="15"/>
        <v>288</v>
      </c>
      <c r="O358" s="38"/>
      <c r="Y358" s="39"/>
    </row>
    <row r="359" spans="5:25">
      <c r="E359">
        <f t="shared" si="14"/>
        <v>349</v>
      </c>
      <c r="F359" s="17"/>
      <c r="M359">
        <f t="shared" si="15"/>
        <v>289</v>
      </c>
      <c r="O359" s="38"/>
      <c r="Y359" s="39"/>
    </row>
    <row r="360" spans="5:25">
      <c r="E360">
        <f t="shared" si="14"/>
        <v>350</v>
      </c>
      <c r="F360" s="17"/>
      <c r="M360">
        <f t="shared" si="15"/>
        <v>290</v>
      </c>
      <c r="O360" s="38"/>
      <c r="Y360" s="39"/>
    </row>
    <row r="361" spans="5:25">
      <c r="E361">
        <f t="shared" si="14"/>
        <v>351</v>
      </c>
      <c r="F361" s="17"/>
      <c r="M361">
        <f t="shared" si="15"/>
        <v>291</v>
      </c>
      <c r="O361" s="38"/>
      <c r="Y361" s="39"/>
    </row>
    <row r="362" spans="5:25">
      <c r="E362">
        <f t="shared" si="14"/>
        <v>352</v>
      </c>
      <c r="F362" s="17"/>
      <c r="M362">
        <f t="shared" si="15"/>
        <v>292</v>
      </c>
      <c r="O362" s="38"/>
      <c r="Y362" s="39"/>
    </row>
    <row r="363" spans="5:25">
      <c r="E363">
        <f t="shared" si="14"/>
        <v>353</v>
      </c>
      <c r="F363" s="17"/>
      <c r="M363">
        <f t="shared" si="15"/>
        <v>293</v>
      </c>
      <c r="O363" s="38"/>
      <c r="Y363" s="39"/>
    </row>
    <row r="364" spans="5:25">
      <c r="E364">
        <f t="shared" si="14"/>
        <v>354</v>
      </c>
      <c r="F364" s="17"/>
      <c r="M364">
        <f t="shared" si="15"/>
        <v>294</v>
      </c>
      <c r="O364" s="38"/>
      <c r="Y364" s="39"/>
    </row>
    <row r="365" spans="5:25">
      <c r="E365">
        <f t="shared" si="14"/>
        <v>355</v>
      </c>
      <c r="F365" s="17"/>
      <c r="M365">
        <f t="shared" si="15"/>
        <v>295</v>
      </c>
      <c r="O365" s="38"/>
      <c r="Y365" s="39"/>
    </row>
    <row r="366" spans="5:25">
      <c r="E366">
        <f t="shared" ref="E366:E429" si="16">E365+1</f>
        <v>356</v>
      </c>
      <c r="F366" s="17"/>
      <c r="M366">
        <f t="shared" si="15"/>
        <v>296</v>
      </c>
      <c r="O366" s="38"/>
      <c r="Y366" s="39"/>
    </row>
    <row r="367" spans="5:25">
      <c r="E367">
        <f t="shared" si="16"/>
        <v>357</v>
      </c>
      <c r="F367" s="17"/>
      <c r="M367">
        <f t="shared" si="15"/>
        <v>297</v>
      </c>
      <c r="O367" s="38"/>
      <c r="Y367" s="39"/>
    </row>
    <row r="368" spans="5:25">
      <c r="E368">
        <f t="shared" si="16"/>
        <v>358</v>
      </c>
      <c r="F368" s="17"/>
      <c r="M368">
        <f t="shared" si="15"/>
        <v>298</v>
      </c>
      <c r="O368" s="38"/>
      <c r="Y368" s="39"/>
    </row>
    <row r="369" spans="5:25">
      <c r="E369">
        <f t="shared" si="16"/>
        <v>359</v>
      </c>
      <c r="F369" s="17"/>
      <c r="M369">
        <f t="shared" si="15"/>
        <v>299</v>
      </c>
      <c r="O369" s="38"/>
      <c r="Y369" s="39"/>
    </row>
    <row r="370" spans="5:25">
      <c r="E370">
        <f t="shared" si="16"/>
        <v>360</v>
      </c>
      <c r="F370" s="17"/>
      <c r="M370">
        <f t="shared" si="15"/>
        <v>300</v>
      </c>
      <c r="O370" s="38"/>
      <c r="Y370" s="39"/>
    </row>
    <row r="371" spans="5:25">
      <c r="E371">
        <f t="shared" si="16"/>
        <v>361</v>
      </c>
      <c r="F371" s="17"/>
      <c r="M371">
        <f t="shared" si="15"/>
        <v>301</v>
      </c>
      <c r="O371" s="38"/>
      <c r="Y371" s="39"/>
    </row>
    <row r="372" spans="5:25">
      <c r="E372">
        <f t="shared" si="16"/>
        <v>362</v>
      </c>
      <c r="F372" s="17"/>
      <c r="M372">
        <f t="shared" si="15"/>
        <v>302</v>
      </c>
      <c r="O372" s="38"/>
      <c r="Y372" s="39"/>
    </row>
    <row r="373" spans="5:25">
      <c r="E373">
        <f t="shared" si="16"/>
        <v>363</v>
      </c>
      <c r="F373" s="17"/>
      <c r="M373">
        <f t="shared" si="15"/>
        <v>303</v>
      </c>
      <c r="O373" s="38"/>
      <c r="Y373" s="39"/>
    </row>
    <row r="374" spans="5:25">
      <c r="E374">
        <f t="shared" si="16"/>
        <v>364</v>
      </c>
      <c r="F374" s="17"/>
      <c r="M374">
        <f t="shared" si="15"/>
        <v>304</v>
      </c>
      <c r="O374" s="38"/>
      <c r="Y374" s="39"/>
    </row>
    <row r="375" spans="5:25">
      <c r="E375">
        <f t="shared" si="16"/>
        <v>365</v>
      </c>
      <c r="F375" s="17"/>
      <c r="M375">
        <f t="shared" si="15"/>
        <v>305</v>
      </c>
      <c r="O375" s="38"/>
      <c r="Y375" s="39"/>
    </row>
    <row r="376" spans="5:25">
      <c r="E376">
        <f t="shared" si="16"/>
        <v>366</v>
      </c>
      <c r="F376" s="17"/>
      <c r="M376">
        <f t="shared" si="15"/>
        <v>306</v>
      </c>
      <c r="O376" s="38"/>
      <c r="Y376" s="39"/>
    </row>
    <row r="377" spans="5:25">
      <c r="E377">
        <f t="shared" si="16"/>
        <v>367</v>
      </c>
      <c r="F377" s="17"/>
      <c r="M377">
        <f t="shared" si="15"/>
        <v>307</v>
      </c>
      <c r="O377" s="38"/>
      <c r="Y377" s="39"/>
    </row>
    <row r="378" spans="5:25">
      <c r="E378">
        <f t="shared" si="16"/>
        <v>368</v>
      </c>
      <c r="F378" s="17"/>
      <c r="M378">
        <f t="shared" si="15"/>
        <v>308</v>
      </c>
      <c r="O378" s="38"/>
      <c r="Y378" s="39"/>
    </row>
    <row r="379" spans="5:25">
      <c r="E379">
        <f t="shared" si="16"/>
        <v>369</v>
      </c>
      <c r="F379" s="17"/>
      <c r="M379">
        <f t="shared" si="15"/>
        <v>309</v>
      </c>
      <c r="O379" s="38"/>
      <c r="Y379" s="39"/>
    </row>
    <row r="380" spans="5:25">
      <c r="E380">
        <f t="shared" si="16"/>
        <v>370</v>
      </c>
      <c r="F380" s="17"/>
      <c r="M380">
        <f t="shared" si="15"/>
        <v>310</v>
      </c>
      <c r="O380" s="38"/>
      <c r="Y380" s="39"/>
    </row>
    <row r="381" spans="5:25">
      <c r="E381">
        <f t="shared" si="16"/>
        <v>371</v>
      </c>
      <c r="F381" s="17"/>
      <c r="M381">
        <f t="shared" si="15"/>
        <v>311</v>
      </c>
      <c r="O381" s="38"/>
      <c r="Y381" s="39"/>
    </row>
    <row r="382" spans="5:25">
      <c r="E382">
        <f t="shared" si="16"/>
        <v>372</v>
      </c>
      <c r="F382" s="17"/>
      <c r="M382">
        <f t="shared" si="15"/>
        <v>312</v>
      </c>
      <c r="O382" s="38"/>
      <c r="Y382" s="39"/>
    </row>
    <row r="383" spans="5:25">
      <c r="E383">
        <f t="shared" si="16"/>
        <v>373</v>
      </c>
      <c r="F383" s="17"/>
      <c r="M383">
        <f t="shared" si="15"/>
        <v>313</v>
      </c>
      <c r="O383" s="38"/>
      <c r="Y383" s="39"/>
    </row>
    <row r="384" spans="5:25">
      <c r="E384">
        <f t="shared" si="16"/>
        <v>374</v>
      </c>
      <c r="F384" s="17"/>
      <c r="M384">
        <f t="shared" si="15"/>
        <v>314</v>
      </c>
      <c r="O384" s="38"/>
      <c r="Y384" s="39"/>
    </row>
    <row r="385" spans="5:25">
      <c r="E385">
        <f t="shared" si="16"/>
        <v>375</v>
      </c>
      <c r="F385" s="17"/>
      <c r="M385">
        <f t="shared" si="15"/>
        <v>315</v>
      </c>
      <c r="O385" s="38"/>
      <c r="Y385" s="39"/>
    </row>
    <row r="386" spans="5:25">
      <c r="E386">
        <f t="shared" si="16"/>
        <v>376</v>
      </c>
      <c r="F386" s="17"/>
      <c r="M386">
        <f t="shared" si="15"/>
        <v>316</v>
      </c>
      <c r="O386" s="38"/>
      <c r="Y386" s="39"/>
    </row>
    <row r="387" spans="5:25">
      <c r="E387">
        <f t="shared" si="16"/>
        <v>377</v>
      </c>
      <c r="F387" s="17"/>
      <c r="M387">
        <f t="shared" si="15"/>
        <v>317</v>
      </c>
      <c r="O387" s="38"/>
      <c r="Y387" s="39"/>
    </row>
    <row r="388" spans="5:25">
      <c r="E388">
        <f t="shared" si="16"/>
        <v>378</v>
      </c>
      <c r="F388" s="17"/>
      <c r="M388">
        <f t="shared" si="15"/>
        <v>318</v>
      </c>
      <c r="O388" s="38"/>
      <c r="Y388" s="39"/>
    </row>
    <row r="389" spans="5:25">
      <c r="E389">
        <f t="shared" si="16"/>
        <v>379</v>
      </c>
      <c r="F389" s="17"/>
      <c r="M389">
        <f t="shared" si="15"/>
        <v>319</v>
      </c>
      <c r="O389" s="38"/>
      <c r="Y389" s="39"/>
    </row>
    <row r="390" spans="5:25">
      <c r="E390">
        <f t="shared" si="16"/>
        <v>380</v>
      </c>
      <c r="F390" s="17"/>
      <c r="M390">
        <f t="shared" si="15"/>
        <v>320</v>
      </c>
      <c r="O390" s="38"/>
      <c r="Y390" s="39"/>
    </row>
    <row r="391" spans="5:25">
      <c r="E391">
        <f t="shared" si="16"/>
        <v>381</v>
      </c>
      <c r="F391" s="17"/>
      <c r="M391">
        <f t="shared" si="15"/>
        <v>321</v>
      </c>
      <c r="O391" s="38"/>
      <c r="Y391" s="39"/>
    </row>
    <row r="392" spans="5:25">
      <c r="E392">
        <f t="shared" si="16"/>
        <v>382</v>
      </c>
      <c r="F392" s="17"/>
      <c r="M392">
        <f t="shared" si="15"/>
        <v>322</v>
      </c>
      <c r="O392" s="38"/>
      <c r="Y392" s="39"/>
    </row>
    <row r="393" spans="5:25">
      <c r="E393">
        <f t="shared" si="16"/>
        <v>383</v>
      </c>
      <c r="F393" s="17"/>
      <c r="M393">
        <f t="shared" si="15"/>
        <v>323</v>
      </c>
      <c r="O393" s="38"/>
      <c r="Y393" s="39"/>
    </row>
    <row r="394" spans="5:25">
      <c r="E394">
        <f t="shared" si="16"/>
        <v>384</v>
      </c>
      <c r="F394" s="17"/>
      <c r="M394">
        <f t="shared" si="15"/>
        <v>324</v>
      </c>
      <c r="O394" s="38"/>
      <c r="Y394" s="39"/>
    </row>
    <row r="395" spans="5:25">
      <c r="E395">
        <f t="shared" si="16"/>
        <v>385</v>
      </c>
      <c r="F395" s="17"/>
      <c r="M395">
        <f t="shared" si="15"/>
        <v>325</v>
      </c>
      <c r="O395" s="38"/>
      <c r="Y395" s="39"/>
    </row>
    <row r="396" spans="5:25">
      <c r="E396">
        <f t="shared" si="16"/>
        <v>386</v>
      </c>
      <c r="F396" s="17"/>
      <c r="M396">
        <f t="shared" si="15"/>
        <v>326</v>
      </c>
      <c r="O396" s="38"/>
      <c r="Y396" s="39"/>
    </row>
    <row r="397" spans="5:25">
      <c r="E397">
        <f t="shared" si="16"/>
        <v>387</v>
      </c>
      <c r="F397" s="17"/>
      <c r="M397">
        <f t="shared" si="15"/>
        <v>327</v>
      </c>
      <c r="O397" s="38"/>
      <c r="Y397" s="39"/>
    </row>
    <row r="398" spans="5:25">
      <c r="E398">
        <f t="shared" si="16"/>
        <v>388</v>
      </c>
      <c r="F398" s="17"/>
      <c r="M398">
        <f t="shared" si="15"/>
        <v>328</v>
      </c>
      <c r="O398" s="38"/>
      <c r="Y398" s="39"/>
    </row>
    <row r="399" spans="5:25">
      <c r="E399">
        <f t="shared" si="16"/>
        <v>389</v>
      </c>
      <c r="F399" s="17"/>
      <c r="M399">
        <f t="shared" si="15"/>
        <v>329</v>
      </c>
      <c r="O399" s="38"/>
      <c r="Y399" s="39"/>
    </row>
    <row r="400" spans="5:25">
      <c r="E400">
        <f t="shared" si="16"/>
        <v>390</v>
      </c>
      <c r="F400" s="17"/>
      <c r="M400">
        <f t="shared" si="15"/>
        <v>330</v>
      </c>
      <c r="O400" s="38"/>
      <c r="Y400" s="39"/>
    </row>
    <row r="401" spans="5:25">
      <c r="E401">
        <f t="shared" si="16"/>
        <v>391</v>
      </c>
      <c r="F401" s="17"/>
      <c r="M401">
        <f t="shared" si="15"/>
        <v>331</v>
      </c>
      <c r="O401" s="38"/>
      <c r="Y401" s="39"/>
    </row>
    <row r="402" spans="5:25">
      <c r="E402">
        <f t="shared" si="16"/>
        <v>392</v>
      </c>
      <c r="F402" s="17"/>
      <c r="M402">
        <f t="shared" ref="M402:M465" si="17">M401+1</f>
        <v>332</v>
      </c>
      <c r="O402" s="38"/>
      <c r="Y402" s="39"/>
    </row>
    <row r="403" spans="5:25">
      <c r="E403">
        <f t="shared" si="16"/>
        <v>393</v>
      </c>
      <c r="F403" s="17"/>
      <c r="M403">
        <f t="shared" si="17"/>
        <v>333</v>
      </c>
      <c r="O403" s="38"/>
      <c r="Y403" s="39"/>
    </row>
    <row r="404" spans="5:25">
      <c r="E404">
        <f t="shared" si="16"/>
        <v>394</v>
      </c>
      <c r="F404" s="17"/>
      <c r="M404">
        <f t="shared" si="17"/>
        <v>334</v>
      </c>
      <c r="O404" s="38"/>
      <c r="Y404" s="39"/>
    </row>
    <row r="405" spans="5:25">
      <c r="E405">
        <f t="shared" si="16"/>
        <v>395</v>
      </c>
      <c r="F405" s="17"/>
      <c r="M405">
        <f t="shared" si="17"/>
        <v>335</v>
      </c>
      <c r="O405" s="38"/>
      <c r="Y405" s="39"/>
    </row>
    <row r="406" spans="5:25">
      <c r="E406">
        <f t="shared" si="16"/>
        <v>396</v>
      </c>
      <c r="F406" s="17"/>
      <c r="M406">
        <f t="shared" si="17"/>
        <v>336</v>
      </c>
      <c r="O406" s="38"/>
      <c r="Y406" s="39"/>
    </row>
    <row r="407" spans="5:25">
      <c r="E407">
        <f t="shared" si="16"/>
        <v>397</v>
      </c>
      <c r="F407" s="17"/>
      <c r="M407">
        <f t="shared" si="17"/>
        <v>337</v>
      </c>
      <c r="O407" s="38"/>
      <c r="Y407" s="39"/>
    </row>
    <row r="408" spans="5:25">
      <c r="E408">
        <f t="shared" si="16"/>
        <v>398</v>
      </c>
      <c r="F408" s="17"/>
      <c r="M408">
        <f t="shared" si="17"/>
        <v>338</v>
      </c>
      <c r="O408" s="38"/>
      <c r="Y408" s="39"/>
    </row>
    <row r="409" spans="5:25">
      <c r="E409">
        <f t="shared" si="16"/>
        <v>399</v>
      </c>
      <c r="F409" s="17"/>
      <c r="M409">
        <f t="shared" si="17"/>
        <v>339</v>
      </c>
      <c r="O409" s="38"/>
      <c r="Y409" s="39"/>
    </row>
    <row r="410" spans="5:25">
      <c r="E410">
        <f t="shared" si="16"/>
        <v>400</v>
      </c>
      <c r="F410" s="17"/>
      <c r="M410">
        <f t="shared" si="17"/>
        <v>340</v>
      </c>
      <c r="O410" s="38"/>
      <c r="Y410" s="39"/>
    </row>
    <row r="411" spans="5:25">
      <c r="E411">
        <f t="shared" si="16"/>
        <v>401</v>
      </c>
      <c r="F411" s="17"/>
      <c r="M411">
        <f t="shared" si="17"/>
        <v>341</v>
      </c>
      <c r="O411" s="38"/>
      <c r="Y411" s="39"/>
    </row>
    <row r="412" spans="5:25">
      <c r="E412">
        <f t="shared" si="16"/>
        <v>402</v>
      </c>
      <c r="F412" s="17"/>
      <c r="M412">
        <f t="shared" si="17"/>
        <v>342</v>
      </c>
      <c r="O412" s="38"/>
      <c r="Y412" s="39"/>
    </row>
    <row r="413" spans="5:25">
      <c r="E413">
        <f t="shared" si="16"/>
        <v>403</v>
      </c>
      <c r="F413" s="17"/>
      <c r="M413">
        <f t="shared" si="17"/>
        <v>343</v>
      </c>
      <c r="O413" s="38"/>
      <c r="Y413" s="39"/>
    </row>
    <row r="414" spans="5:25">
      <c r="E414">
        <f t="shared" si="16"/>
        <v>404</v>
      </c>
      <c r="F414" s="17"/>
      <c r="M414">
        <f t="shared" si="17"/>
        <v>344</v>
      </c>
      <c r="O414" s="38"/>
      <c r="Y414" s="39"/>
    </row>
    <row r="415" spans="5:25">
      <c r="E415">
        <f t="shared" si="16"/>
        <v>405</v>
      </c>
      <c r="F415" s="17"/>
      <c r="M415">
        <f t="shared" si="17"/>
        <v>345</v>
      </c>
      <c r="O415" s="38"/>
      <c r="Y415" s="39"/>
    </row>
    <row r="416" spans="5:25">
      <c r="E416">
        <f t="shared" si="16"/>
        <v>406</v>
      </c>
      <c r="F416" s="17"/>
      <c r="M416">
        <f t="shared" si="17"/>
        <v>346</v>
      </c>
      <c r="O416" s="38"/>
      <c r="Y416" s="39"/>
    </row>
    <row r="417" spans="5:25">
      <c r="E417">
        <f t="shared" si="16"/>
        <v>407</v>
      </c>
      <c r="F417" s="17"/>
      <c r="M417">
        <f t="shared" si="17"/>
        <v>347</v>
      </c>
      <c r="O417" s="38"/>
      <c r="Y417" s="39"/>
    </row>
    <row r="418" spans="5:25">
      <c r="E418">
        <f t="shared" si="16"/>
        <v>408</v>
      </c>
      <c r="F418" s="17"/>
      <c r="M418">
        <f t="shared" si="17"/>
        <v>348</v>
      </c>
      <c r="O418" s="38"/>
      <c r="Y418" s="39"/>
    </row>
    <row r="419" spans="5:25">
      <c r="E419">
        <f t="shared" si="16"/>
        <v>409</v>
      </c>
      <c r="F419" s="17"/>
      <c r="M419">
        <f t="shared" si="17"/>
        <v>349</v>
      </c>
      <c r="O419" s="38"/>
      <c r="Y419" s="39"/>
    </row>
    <row r="420" spans="5:25">
      <c r="E420">
        <f t="shared" si="16"/>
        <v>410</v>
      </c>
      <c r="F420" s="17"/>
      <c r="M420">
        <f t="shared" si="17"/>
        <v>350</v>
      </c>
      <c r="O420" s="38"/>
      <c r="Y420" s="39"/>
    </row>
    <row r="421" spans="5:25">
      <c r="E421">
        <f t="shared" si="16"/>
        <v>411</v>
      </c>
      <c r="F421" s="17"/>
      <c r="M421">
        <f t="shared" si="17"/>
        <v>351</v>
      </c>
      <c r="O421" s="38"/>
      <c r="Y421" s="39"/>
    </row>
    <row r="422" spans="5:25">
      <c r="E422">
        <f t="shared" si="16"/>
        <v>412</v>
      </c>
      <c r="F422" s="17"/>
      <c r="M422">
        <f t="shared" si="17"/>
        <v>352</v>
      </c>
      <c r="O422" s="38"/>
      <c r="Y422" s="39"/>
    </row>
    <row r="423" spans="5:25">
      <c r="E423">
        <f t="shared" si="16"/>
        <v>413</v>
      </c>
      <c r="F423" s="17"/>
      <c r="M423">
        <f t="shared" si="17"/>
        <v>353</v>
      </c>
      <c r="O423" s="38"/>
      <c r="Y423" s="39"/>
    </row>
    <row r="424" spans="5:25">
      <c r="E424">
        <f t="shared" si="16"/>
        <v>414</v>
      </c>
      <c r="F424" s="17"/>
      <c r="M424">
        <f t="shared" si="17"/>
        <v>354</v>
      </c>
      <c r="O424" s="38"/>
      <c r="Y424" s="39"/>
    </row>
    <row r="425" spans="5:25">
      <c r="E425">
        <f t="shared" si="16"/>
        <v>415</v>
      </c>
      <c r="F425" s="17"/>
      <c r="M425">
        <f t="shared" si="17"/>
        <v>355</v>
      </c>
      <c r="O425" s="38"/>
      <c r="Y425" s="39"/>
    </row>
    <row r="426" spans="5:25">
      <c r="E426">
        <f t="shared" si="16"/>
        <v>416</v>
      </c>
      <c r="F426" s="17"/>
      <c r="M426">
        <f t="shared" si="17"/>
        <v>356</v>
      </c>
      <c r="O426" s="38"/>
      <c r="Y426" s="39"/>
    </row>
    <row r="427" spans="5:25">
      <c r="E427">
        <f t="shared" si="16"/>
        <v>417</v>
      </c>
      <c r="F427" s="17"/>
      <c r="M427">
        <f t="shared" si="17"/>
        <v>357</v>
      </c>
      <c r="O427" s="38"/>
      <c r="Y427" s="39"/>
    </row>
    <row r="428" spans="5:25">
      <c r="E428">
        <f t="shared" si="16"/>
        <v>418</v>
      </c>
      <c r="F428" s="17"/>
      <c r="M428">
        <f t="shared" si="17"/>
        <v>358</v>
      </c>
      <c r="O428" s="38"/>
      <c r="Y428" s="39"/>
    </row>
    <row r="429" spans="5:25">
      <c r="E429">
        <f t="shared" si="16"/>
        <v>419</v>
      </c>
      <c r="F429" s="17"/>
      <c r="M429">
        <f t="shared" si="17"/>
        <v>359</v>
      </c>
      <c r="O429" s="38"/>
      <c r="Y429" s="39"/>
    </row>
    <row r="430" spans="5:25">
      <c r="E430">
        <f t="shared" ref="E430:E493" si="18">E429+1</f>
        <v>420</v>
      </c>
      <c r="F430" s="17"/>
      <c r="M430">
        <f t="shared" si="17"/>
        <v>360</v>
      </c>
      <c r="O430" s="38"/>
      <c r="Y430" s="39"/>
    </row>
    <row r="431" spans="5:25">
      <c r="E431">
        <f t="shared" si="18"/>
        <v>421</v>
      </c>
      <c r="F431" s="17"/>
      <c r="M431">
        <f t="shared" si="17"/>
        <v>361</v>
      </c>
      <c r="O431" s="38"/>
      <c r="Y431" s="39"/>
    </row>
    <row r="432" spans="5:25">
      <c r="E432">
        <f t="shared" si="18"/>
        <v>422</v>
      </c>
      <c r="F432" s="17"/>
      <c r="M432">
        <f t="shared" si="17"/>
        <v>362</v>
      </c>
      <c r="O432" s="38"/>
      <c r="Y432" s="39"/>
    </row>
    <row r="433" spans="5:25">
      <c r="E433">
        <f t="shared" si="18"/>
        <v>423</v>
      </c>
      <c r="F433" s="17"/>
      <c r="M433">
        <f t="shared" si="17"/>
        <v>363</v>
      </c>
      <c r="O433" s="38"/>
      <c r="Y433" s="39"/>
    </row>
    <row r="434" spans="5:25">
      <c r="E434">
        <f t="shared" si="18"/>
        <v>424</v>
      </c>
      <c r="F434" s="17"/>
      <c r="M434">
        <f t="shared" si="17"/>
        <v>364</v>
      </c>
      <c r="O434" s="38"/>
      <c r="Y434" s="39"/>
    </row>
    <row r="435" spans="5:25">
      <c r="E435">
        <f t="shared" si="18"/>
        <v>425</v>
      </c>
      <c r="F435" s="17"/>
      <c r="M435">
        <f t="shared" si="17"/>
        <v>365</v>
      </c>
      <c r="O435" s="38"/>
      <c r="Y435" s="39"/>
    </row>
    <row r="436" spans="5:25">
      <c r="E436">
        <f t="shared" si="18"/>
        <v>426</v>
      </c>
      <c r="F436" s="17"/>
      <c r="M436">
        <f t="shared" si="17"/>
        <v>366</v>
      </c>
      <c r="O436" s="38"/>
      <c r="Y436" s="39"/>
    </row>
    <row r="437" spans="5:25">
      <c r="E437">
        <f t="shared" si="18"/>
        <v>427</v>
      </c>
      <c r="F437" s="17"/>
      <c r="M437">
        <f t="shared" si="17"/>
        <v>367</v>
      </c>
      <c r="O437" s="38"/>
      <c r="Y437" s="39"/>
    </row>
    <row r="438" spans="5:25">
      <c r="E438">
        <f t="shared" si="18"/>
        <v>428</v>
      </c>
      <c r="F438" s="17"/>
      <c r="M438">
        <f t="shared" si="17"/>
        <v>368</v>
      </c>
      <c r="O438" s="38"/>
      <c r="Y438" s="39"/>
    </row>
    <row r="439" spans="5:25">
      <c r="E439">
        <f t="shared" si="18"/>
        <v>429</v>
      </c>
      <c r="F439" s="17"/>
      <c r="M439">
        <f t="shared" si="17"/>
        <v>369</v>
      </c>
      <c r="O439" s="38"/>
      <c r="Y439" s="39"/>
    </row>
    <row r="440" spans="5:25">
      <c r="E440">
        <f t="shared" si="18"/>
        <v>430</v>
      </c>
      <c r="F440" s="17"/>
      <c r="M440">
        <f t="shared" si="17"/>
        <v>370</v>
      </c>
      <c r="O440" s="38"/>
      <c r="Y440" s="39"/>
    </row>
    <row r="441" spans="5:25">
      <c r="E441">
        <f t="shared" si="18"/>
        <v>431</v>
      </c>
      <c r="F441" s="17"/>
      <c r="M441">
        <f t="shared" si="17"/>
        <v>371</v>
      </c>
      <c r="O441" s="38"/>
      <c r="Y441" s="39"/>
    </row>
    <row r="442" spans="5:25">
      <c r="E442">
        <f t="shared" si="18"/>
        <v>432</v>
      </c>
      <c r="F442" s="17"/>
      <c r="M442">
        <f t="shared" si="17"/>
        <v>372</v>
      </c>
      <c r="O442" s="38"/>
      <c r="Y442" s="39"/>
    </row>
    <row r="443" spans="5:25">
      <c r="E443">
        <f t="shared" si="18"/>
        <v>433</v>
      </c>
      <c r="F443" s="17"/>
      <c r="M443">
        <f t="shared" si="17"/>
        <v>373</v>
      </c>
      <c r="O443" s="38"/>
      <c r="Y443" s="39"/>
    </row>
    <row r="444" spans="5:25">
      <c r="E444">
        <f t="shared" si="18"/>
        <v>434</v>
      </c>
      <c r="F444" s="17"/>
      <c r="M444">
        <f t="shared" si="17"/>
        <v>374</v>
      </c>
      <c r="O444" s="38"/>
      <c r="Y444" s="39"/>
    </row>
    <row r="445" spans="5:25">
      <c r="E445">
        <f t="shared" si="18"/>
        <v>435</v>
      </c>
      <c r="F445" s="17"/>
      <c r="M445">
        <f t="shared" si="17"/>
        <v>375</v>
      </c>
      <c r="O445" s="38"/>
      <c r="Y445" s="39"/>
    </row>
    <row r="446" spans="5:25">
      <c r="E446">
        <f t="shared" si="18"/>
        <v>436</v>
      </c>
      <c r="F446" s="17"/>
      <c r="M446">
        <f t="shared" si="17"/>
        <v>376</v>
      </c>
      <c r="O446" s="38"/>
      <c r="Y446" s="39"/>
    </row>
    <row r="447" spans="5:25">
      <c r="E447">
        <f t="shared" si="18"/>
        <v>437</v>
      </c>
      <c r="F447" s="17"/>
      <c r="M447">
        <f t="shared" si="17"/>
        <v>377</v>
      </c>
      <c r="O447" s="38"/>
      <c r="Y447" s="39"/>
    </row>
    <row r="448" spans="5:25">
      <c r="E448">
        <f t="shared" si="18"/>
        <v>438</v>
      </c>
      <c r="F448" s="17"/>
      <c r="M448">
        <f t="shared" si="17"/>
        <v>378</v>
      </c>
      <c r="O448" s="38"/>
      <c r="Y448" s="39"/>
    </row>
    <row r="449" spans="5:25">
      <c r="E449">
        <f t="shared" si="18"/>
        <v>439</v>
      </c>
      <c r="F449" s="17"/>
      <c r="M449">
        <f t="shared" si="17"/>
        <v>379</v>
      </c>
      <c r="O449" s="38"/>
      <c r="Y449" s="39"/>
    </row>
    <row r="450" spans="5:25">
      <c r="E450">
        <f t="shared" si="18"/>
        <v>440</v>
      </c>
      <c r="F450" s="17"/>
      <c r="M450">
        <f t="shared" si="17"/>
        <v>380</v>
      </c>
      <c r="O450" s="38"/>
      <c r="Y450" s="39"/>
    </row>
    <row r="451" spans="5:25">
      <c r="E451">
        <f t="shared" si="18"/>
        <v>441</v>
      </c>
      <c r="F451" s="17"/>
      <c r="M451">
        <f t="shared" si="17"/>
        <v>381</v>
      </c>
      <c r="O451" s="38"/>
      <c r="Y451" s="39"/>
    </row>
    <row r="452" spans="5:25">
      <c r="E452">
        <f t="shared" si="18"/>
        <v>442</v>
      </c>
      <c r="F452" s="17"/>
      <c r="M452">
        <f t="shared" si="17"/>
        <v>382</v>
      </c>
      <c r="O452" s="38"/>
      <c r="Y452" s="39"/>
    </row>
    <row r="453" spans="5:25">
      <c r="E453">
        <f t="shared" si="18"/>
        <v>443</v>
      </c>
      <c r="F453" s="17"/>
      <c r="M453">
        <f t="shared" si="17"/>
        <v>383</v>
      </c>
      <c r="O453" s="38"/>
      <c r="Y453" s="39"/>
    </row>
    <row r="454" spans="5:25">
      <c r="E454">
        <f t="shared" si="18"/>
        <v>444</v>
      </c>
      <c r="F454" s="17"/>
      <c r="M454">
        <f t="shared" si="17"/>
        <v>384</v>
      </c>
      <c r="O454" s="38"/>
      <c r="Y454" s="39"/>
    </row>
    <row r="455" spans="5:25">
      <c r="E455">
        <f t="shared" si="18"/>
        <v>445</v>
      </c>
      <c r="F455" s="17"/>
      <c r="M455">
        <f t="shared" si="17"/>
        <v>385</v>
      </c>
      <c r="O455" s="38"/>
      <c r="Y455" s="39"/>
    </row>
    <row r="456" spans="5:25">
      <c r="E456">
        <f t="shared" si="18"/>
        <v>446</v>
      </c>
      <c r="F456" s="17"/>
      <c r="M456">
        <f t="shared" si="17"/>
        <v>386</v>
      </c>
      <c r="O456" s="38"/>
      <c r="Y456" s="39"/>
    </row>
    <row r="457" spans="5:25">
      <c r="E457">
        <f t="shared" si="18"/>
        <v>447</v>
      </c>
      <c r="F457" s="17"/>
      <c r="M457">
        <f t="shared" si="17"/>
        <v>387</v>
      </c>
      <c r="O457" s="38"/>
      <c r="Y457" s="39"/>
    </row>
    <row r="458" spans="5:25">
      <c r="E458">
        <f t="shared" si="18"/>
        <v>448</v>
      </c>
      <c r="F458" s="17"/>
      <c r="M458">
        <f t="shared" si="17"/>
        <v>388</v>
      </c>
      <c r="O458" s="38"/>
      <c r="Y458" s="39"/>
    </row>
    <row r="459" spans="5:25">
      <c r="E459">
        <f t="shared" si="18"/>
        <v>449</v>
      </c>
      <c r="F459" s="17"/>
      <c r="M459">
        <f t="shared" si="17"/>
        <v>389</v>
      </c>
      <c r="O459" s="38"/>
      <c r="Y459" s="39"/>
    </row>
    <row r="460" spans="5:25">
      <c r="E460">
        <f t="shared" si="18"/>
        <v>450</v>
      </c>
      <c r="F460" s="17"/>
      <c r="M460">
        <f t="shared" si="17"/>
        <v>390</v>
      </c>
      <c r="O460" s="38"/>
      <c r="Y460" s="39"/>
    </row>
    <row r="461" spans="5:25">
      <c r="E461">
        <f t="shared" si="18"/>
        <v>451</v>
      </c>
      <c r="F461" s="17"/>
      <c r="M461">
        <f t="shared" si="17"/>
        <v>391</v>
      </c>
      <c r="O461" s="38"/>
      <c r="Y461" s="39"/>
    </row>
    <row r="462" spans="5:25">
      <c r="E462">
        <f t="shared" si="18"/>
        <v>452</v>
      </c>
      <c r="F462" s="17"/>
      <c r="M462">
        <f t="shared" si="17"/>
        <v>392</v>
      </c>
      <c r="O462" s="38"/>
      <c r="Y462" s="39"/>
    </row>
    <row r="463" spans="5:25">
      <c r="E463">
        <f t="shared" si="18"/>
        <v>453</v>
      </c>
      <c r="F463" s="17"/>
      <c r="M463">
        <f t="shared" si="17"/>
        <v>393</v>
      </c>
      <c r="O463" s="38"/>
      <c r="Y463" s="39"/>
    </row>
    <row r="464" spans="5:25">
      <c r="E464">
        <f t="shared" si="18"/>
        <v>454</v>
      </c>
      <c r="F464" s="17"/>
      <c r="M464">
        <f t="shared" si="17"/>
        <v>394</v>
      </c>
      <c r="O464" s="38"/>
      <c r="Y464" s="39"/>
    </row>
    <row r="465" spans="5:25">
      <c r="E465">
        <f t="shared" si="18"/>
        <v>455</v>
      </c>
      <c r="F465" s="17"/>
      <c r="M465">
        <f t="shared" si="17"/>
        <v>395</v>
      </c>
      <c r="O465" s="38"/>
      <c r="Y465" s="39"/>
    </row>
    <row r="466" spans="5:25">
      <c r="E466">
        <f t="shared" si="18"/>
        <v>456</v>
      </c>
      <c r="F466" s="17"/>
      <c r="M466">
        <f t="shared" ref="M466:M529" si="19">M465+1</f>
        <v>396</v>
      </c>
      <c r="O466" s="38"/>
      <c r="Y466" s="39"/>
    </row>
    <row r="467" spans="5:25">
      <c r="E467">
        <f t="shared" si="18"/>
        <v>457</v>
      </c>
      <c r="F467" s="17"/>
      <c r="M467">
        <f t="shared" si="19"/>
        <v>397</v>
      </c>
      <c r="O467" s="38"/>
      <c r="Y467" s="39"/>
    </row>
    <row r="468" spans="5:25">
      <c r="E468">
        <f t="shared" si="18"/>
        <v>458</v>
      </c>
      <c r="F468" s="17"/>
      <c r="M468">
        <f t="shared" si="19"/>
        <v>398</v>
      </c>
      <c r="O468" s="38"/>
      <c r="Y468" s="39"/>
    </row>
    <row r="469" spans="5:25">
      <c r="E469">
        <f t="shared" si="18"/>
        <v>459</v>
      </c>
      <c r="F469" s="17"/>
      <c r="M469">
        <f t="shared" si="19"/>
        <v>399</v>
      </c>
      <c r="O469" s="38"/>
      <c r="Y469" s="39"/>
    </row>
    <row r="470" spans="5:25">
      <c r="E470">
        <f t="shared" si="18"/>
        <v>460</v>
      </c>
      <c r="F470" s="17"/>
      <c r="M470">
        <f t="shared" si="19"/>
        <v>400</v>
      </c>
      <c r="O470" s="38"/>
      <c r="Y470" s="39"/>
    </row>
    <row r="471" spans="5:25">
      <c r="E471">
        <f t="shared" si="18"/>
        <v>461</v>
      </c>
      <c r="F471" s="17"/>
      <c r="M471">
        <f t="shared" si="19"/>
        <v>401</v>
      </c>
      <c r="O471" s="38"/>
      <c r="Y471" s="39"/>
    </row>
    <row r="472" spans="5:25">
      <c r="E472">
        <f t="shared" si="18"/>
        <v>462</v>
      </c>
      <c r="F472" s="17"/>
      <c r="M472">
        <f t="shared" si="19"/>
        <v>402</v>
      </c>
      <c r="O472" s="38"/>
      <c r="Y472" s="39"/>
    </row>
    <row r="473" spans="5:25">
      <c r="E473">
        <f t="shared" si="18"/>
        <v>463</v>
      </c>
      <c r="F473" s="17"/>
      <c r="M473">
        <f t="shared" si="19"/>
        <v>403</v>
      </c>
      <c r="O473" s="38"/>
      <c r="Y473" s="39"/>
    </row>
    <row r="474" spans="5:25">
      <c r="E474">
        <f t="shared" si="18"/>
        <v>464</v>
      </c>
      <c r="F474" s="17"/>
      <c r="M474">
        <f t="shared" si="19"/>
        <v>404</v>
      </c>
      <c r="O474" s="38"/>
      <c r="Y474" s="39"/>
    </row>
    <row r="475" spans="5:25">
      <c r="E475">
        <f t="shared" si="18"/>
        <v>465</v>
      </c>
      <c r="F475" s="17"/>
      <c r="M475">
        <f t="shared" si="19"/>
        <v>405</v>
      </c>
      <c r="O475" s="38"/>
      <c r="Y475" s="39"/>
    </row>
    <row r="476" spans="5:25">
      <c r="E476">
        <f t="shared" si="18"/>
        <v>466</v>
      </c>
      <c r="F476" s="17"/>
      <c r="M476">
        <f t="shared" si="19"/>
        <v>406</v>
      </c>
      <c r="O476" s="38"/>
      <c r="Y476" s="39"/>
    </row>
    <row r="477" spans="5:25">
      <c r="E477">
        <f t="shared" si="18"/>
        <v>467</v>
      </c>
      <c r="F477" s="17"/>
      <c r="M477">
        <f t="shared" si="19"/>
        <v>407</v>
      </c>
      <c r="O477" s="38"/>
      <c r="Y477" s="39"/>
    </row>
    <row r="478" spans="5:25">
      <c r="E478">
        <f t="shared" si="18"/>
        <v>468</v>
      </c>
      <c r="F478" s="17"/>
      <c r="M478">
        <f t="shared" si="19"/>
        <v>408</v>
      </c>
      <c r="O478" s="38"/>
      <c r="Y478" s="39"/>
    </row>
    <row r="479" spans="5:25">
      <c r="E479">
        <f t="shared" si="18"/>
        <v>469</v>
      </c>
      <c r="F479" s="17"/>
      <c r="M479">
        <f t="shared" si="19"/>
        <v>409</v>
      </c>
      <c r="O479" s="38"/>
      <c r="Y479" s="39"/>
    </row>
    <row r="480" spans="5:25">
      <c r="E480">
        <f t="shared" si="18"/>
        <v>470</v>
      </c>
      <c r="F480" s="17"/>
      <c r="M480">
        <f t="shared" si="19"/>
        <v>410</v>
      </c>
      <c r="O480" s="38"/>
      <c r="Y480" s="39"/>
    </row>
    <row r="481" spans="5:25">
      <c r="E481">
        <f t="shared" si="18"/>
        <v>471</v>
      </c>
      <c r="F481" s="17"/>
      <c r="M481">
        <f t="shared" si="19"/>
        <v>411</v>
      </c>
      <c r="O481" s="38"/>
      <c r="Y481" s="39"/>
    </row>
    <row r="482" spans="5:25">
      <c r="E482">
        <f t="shared" si="18"/>
        <v>472</v>
      </c>
      <c r="F482" s="17"/>
      <c r="M482">
        <f t="shared" si="19"/>
        <v>412</v>
      </c>
      <c r="O482" s="38"/>
      <c r="Y482" s="39"/>
    </row>
    <row r="483" spans="5:25">
      <c r="E483">
        <f t="shared" si="18"/>
        <v>473</v>
      </c>
      <c r="F483" s="17"/>
      <c r="M483">
        <f t="shared" si="19"/>
        <v>413</v>
      </c>
      <c r="O483" s="38"/>
      <c r="Y483" s="39"/>
    </row>
    <row r="484" spans="5:25">
      <c r="E484">
        <f t="shared" si="18"/>
        <v>474</v>
      </c>
      <c r="F484" s="17"/>
      <c r="M484">
        <f t="shared" si="19"/>
        <v>414</v>
      </c>
      <c r="O484" s="38"/>
      <c r="Y484" s="39"/>
    </row>
    <row r="485" spans="5:25">
      <c r="E485">
        <f t="shared" si="18"/>
        <v>475</v>
      </c>
      <c r="F485" s="17"/>
      <c r="M485">
        <f t="shared" si="19"/>
        <v>415</v>
      </c>
      <c r="O485" s="38"/>
      <c r="Y485" s="39"/>
    </row>
    <row r="486" spans="5:25">
      <c r="E486">
        <f t="shared" si="18"/>
        <v>476</v>
      </c>
      <c r="F486" s="17"/>
      <c r="M486">
        <f t="shared" si="19"/>
        <v>416</v>
      </c>
      <c r="O486" s="38"/>
      <c r="Y486" s="39"/>
    </row>
    <row r="487" spans="5:25">
      <c r="E487">
        <f t="shared" si="18"/>
        <v>477</v>
      </c>
      <c r="F487" s="17"/>
      <c r="M487">
        <f t="shared" si="19"/>
        <v>417</v>
      </c>
      <c r="O487" s="38"/>
      <c r="Y487" s="39"/>
    </row>
    <row r="488" spans="5:25">
      <c r="E488">
        <f t="shared" si="18"/>
        <v>478</v>
      </c>
      <c r="F488" s="17"/>
      <c r="M488">
        <f t="shared" si="19"/>
        <v>418</v>
      </c>
      <c r="O488" s="38"/>
      <c r="Y488" s="39"/>
    </row>
    <row r="489" spans="5:25">
      <c r="E489">
        <f t="shared" si="18"/>
        <v>479</v>
      </c>
      <c r="F489" s="17"/>
      <c r="M489">
        <f t="shared" si="19"/>
        <v>419</v>
      </c>
      <c r="O489" s="38"/>
      <c r="Y489" s="39"/>
    </row>
    <row r="490" spans="5:25">
      <c r="E490">
        <f t="shared" si="18"/>
        <v>480</v>
      </c>
      <c r="F490" s="17"/>
      <c r="M490">
        <f t="shared" si="19"/>
        <v>420</v>
      </c>
      <c r="O490" s="38"/>
      <c r="Y490" s="39"/>
    </row>
    <row r="491" spans="5:25">
      <c r="E491">
        <f t="shared" si="18"/>
        <v>481</v>
      </c>
      <c r="F491" s="17"/>
      <c r="M491">
        <f t="shared" si="19"/>
        <v>421</v>
      </c>
      <c r="O491" s="38"/>
      <c r="Y491" s="39"/>
    </row>
    <row r="492" spans="5:25">
      <c r="E492">
        <f t="shared" si="18"/>
        <v>482</v>
      </c>
      <c r="F492" s="17"/>
      <c r="M492">
        <f t="shared" si="19"/>
        <v>422</v>
      </c>
      <c r="O492" s="38"/>
      <c r="Y492" s="39"/>
    </row>
    <row r="493" spans="5:25">
      <c r="E493">
        <f t="shared" si="18"/>
        <v>483</v>
      </c>
      <c r="F493" s="17"/>
      <c r="M493">
        <f t="shared" si="19"/>
        <v>423</v>
      </c>
      <c r="O493" s="38"/>
      <c r="Y493" s="39"/>
    </row>
    <row r="494" spans="5:25">
      <c r="E494">
        <f t="shared" ref="E494:E557" si="20">E493+1</f>
        <v>484</v>
      </c>
      <c r="F494" s="17"/>
      <c r="M494">
        <f t="shared" si="19"/>
        <v>424</v>
      </c>
      <c r="O494" s="38"/>
      <c r="Y494" s="39"/>
    </row>
    <row r="495" spans="5:25">
      <c r="E495">
        <f t="shared" si="20"/>
        <v>485</v>
      </c>
      <c r="F495" s="17"/>
      <c r="M495">
        <f t="shared" si="19"/>
        <v>425</v>
      </c>
      <c r="O495" s="38"/>
      <c r="Y495" s="39"/>
    </row>
    <row r="496" spans="5:25">
      <c r="E496">
        <f t="shared" si="20"/>
        <v>486</v>
      </c>
      <c r="F496" s="17"/>
      <c r="M496">
        <f t="shared" si="19"/>
        <v>426</v>
      </c>
      <c r="O496" s="38"/>
      <c r="Y496" s="39"/>
    </row>
    <row r="497" spans="5:25">
      <c r="E497">
        <f t="shared" si="20"/>
        <v>487</v>
      </c>
      <c r="F497" s="17"/>
      <c r="M497">
        <f t="shared" si="19"/>
        <v>427</v>
      </c>
      <c r="O497" s="38"/>
      <c r="Y497" s="39"/>
    </row>
    <row r="498" spans="5:25">
      <c r="E498">
        <f t="shared" si="20"/>
        <v>488</v>
      </c>
      <c r="F498" s="17"/>
      <c r="M498">
        <f t="shared" si="19"/>
        <v>428</v>
      </c>
      <c r="O498" s="38"/>
      <c r="Y498" s="39"/>
    </row>
    <row r="499" spans="5:25">
      <c r="E499">
        <f t="shared" si="20"/>
        <v>489</v>
      </c>
      <c r="F499" s="17"/>
      <c r="M499">
        <f t="shared" si="19"/>
        <v>429</v>
      </c>
      <c r="O499" s="38"/>
      <c r="Y499" s="39"/>
    </row>
    <row r="500" spans="5:25">
      <c r="E500">
        <f t="shared" si="20"/>
        <v>490</v>
      </c>
      <c r="F500" s="17"/>
      <c r="M500">
        <f t="shared" si="19"/>
        <v>430</v>
      </c>
      <c r="O500" s="38"/>
      <c r="Y500" s="39"/>
    </row>
    <row r="501" spans="5:25">
      <c r="E501">
        <f t="shared" si="20"/>
        <v>491</v>
      </c>
      <c r="F501" s="17"/>
      <c r="M501">
        <f t="shared" si="19"/>
        <v>431</v>
      </c>
      <c r="O501" s="38"/>
      <c r="Y501" s="39"/>
    </row>
    <row r="502" spans="5:25">
      <c r="E502">
        <f t="shared" si="20"/>
        <v>492</v>
      </c>
      <c r="F502" s="17"/>
      <c r="M502">
        <f t="shared" si="19"/>
        <v>432</v>
      </c>
      <c r="O502" s="38"/>
      <c r="Y502" s="39"/>
    </row>
    <row r="503" spans="5:25">
      <c r="E503">
        <f t="shared" si="20"/>
        <v>493</v>
      </c>
      <c r="F503" s="17"/>
      <c r="M503">
        <f t="shared" si="19"/>
        <v>433</v>
      </c>
      <c r="O503" s="38"/>
      <c r="Y503" s="39"/>
    </row>
    <row r="504" spans="5:25">
      <c r="E504">
        <f t="shared" si="20"/>
        <v>494</v>
      </c>
      <c r="F504" s="17"/>
      <c r="M504">
        <f t="shared" si="19"/>
        <v>434</v>
      </c>
      <c r="O504" s="38"/>
      <c r="Y504" s="39"/>
    </row>
    <row r="505" spans="5:25">
      <c r="E505">
        <f t="shared" si="20"/>
        <v>495</v>
      </c>
      <c r="F505" s="17"/>
      <c r="M505">
        <f t="shared" si="19"/>
        <v>435</v>
      </c>
      <c r="O505" s="38"/>
      <c r="Y505" s="39"/>
    </row>
    <row r="506" spans="5:25">
      <c r="E506">
        <f t="shared" si="20"/>
        <v>496</v>
      </c>
      <c r="F506" s="17"/>
      <c r="M506">
        <f t="shared" si="19"/>
        <v>436</v>
      </c>
      <c r="O506" s="38"/>
      <c r="Y506" s="39"/>
    </row>
    <row r="507" spans="5:25">
      <c r="E507">
        <f t="shared" si="20"/>
        <v>497</v>
      </c>
      <c r="F507" s="17"/>
      <c r="M507">
        <f t="shared" si="19"/>
        <v>437</v>
      </c>
      <c r="O507" s="38"/>
      <c r="Y507" s="39"/>
    </row>
    <row r="508" spans="5:25">
      <c r="E508">
        <f t="shared" si="20"/>
        <v>498</v>
      </c>
      <c r="F508" s="17"/>
      <c r="M508">
        <f t="shared" si="19"/>
        <v>438</v>
      </c>
      <c r="O508" s="38"/>
      <c r="Y508" s="39"/>
    </row>
    <row r="509" spans="5:25">
      <c r="E509">
        <f t="shared" si="20"/>
        <v>499</v>
      </c>
      <c r="F509" s="17"/>
      <c r="M509">
        <f t="shared" si="19"/>
        <v>439</v>
      </c>
      <c r="O509" s="38"/>
      <c r="Y509" s="39"/>
    </row>
    <row r="510" spans="5:25">
      <c r="E510">
        <f t="shared" si="20"/>
        <v>500</v>
      </c>
      <c r="F510" s="17"/>
      <c r="M510">
        <f t="shared" si="19"/>
        <v>440</v>
      </c>
      <c r="O510" s="38"/>
      <c r="Y510" s="39"/>
    </row>
    <row r="511" spans="5:25">
      <c r="E511">
        <f t="shared" si="20"/>
        <v>501</v>
      </c>
      <c r="F511" s="17"/>
      <c r="M511">
        <f t="shared" si="19"/>
        <v>441</v>
      </c>
      <c r="O511" s="38"/>
      <c r="Y511" s="39"/>
    </row>
    <row r="512" spans="5:25">
      <c r="E512">
        <f t="shared" si="20"/>
        <v>502</v>
      </c>
      <c r="F512" s="17"/>
      <c r="M512">
        <f t="shared" si="19"/>
        <v>442</v>
      </c>
      <c r="O512" s="38"/>
      <c r="Y512" s="39"/>
    </row>
    <row r="513" spans="5:25">
      <c r="E513">
        <f t="shared" si="20"/>
        <v>503</v>
      </c>
      <c r="F513" s="17"/>
      <c r="M513">
        <f t="shared" si="19"/>
        <v>443</v>
      </c>
      <c r="O513" s="38"/>
      <c r="Y513" s="39"/>
    </row>
    <row r="514" spans="5:25">
      <c r="E514">
        <f t="shared" si="20"/>
        <v>504</v>
      </c>
      <c r="F514" s="17"/>
      <c r="M514">
        <f t="shared" si="19"/>
        <v>444</v>
      </c>
      <c r="O514" s="38"/>
      <c r="Y514" s="39"/>
    </row>
    <row r="515" spans="5:25">
      <c r="E515">
        <f t="shared" si="20"/>
        <v>505</v>
      </c>
      <c r="F515" s="17"/>
      <c r="M515">
        <f t="shared" si="19"/>
        <v>445</v>
      </c>
      <c r="O515" s="38"/>
      <c r="Y515" s="39"/>
    </row>
    <row r="516" spans="5:25">
      <c r="E516">
        <f t="shared" si="20"/>
        <v>506</v>
      </c>
      <c r="F516" s="17"/>
      <c r="M516">
        <f t="shared" si="19"/>
        <v>446</v>
      </c>
      <c r="O516" s="38"/>
      <c r="Y516" s="39"/>
    </row>
    <row r="517" spans="5:25">
      <c r="E517">
        <f t="shared" si="20"/>
        <v>507</v>
      </c>
      <c r="F517" s="17"/>
      <c r="M517">
        <f t="shared" si="19"/>
        <v>447</v>
      </c>
      <c r="O517" s="38"/>
      <c r="Y517" s="39"/>
    </row>
    <row r="518" spans="5:25">
      <c r="E518">
        <f t="shared" si="20"/>
        <v>508</v>
      </c>
      <c r="F518" s="17"/>
      <c r="M518">
        <f t="shared" si="19"/>
        <v>448</v>
      </c>
      <c r="O518" s="38"/>
      <c r="Y518" s="39"/>
    </row>
    <row r="519" spans="5:25">
      <c r="E519">
        <f t="shared" si="20"/>
        <v>509</v>
      </c>
      <c r="F519" s="17"/>
      <c r="M519">
        <f t="shared" si="19"/>
        <v>449</v>
      </c>
      <c r="O519" s="38"/>
      <c r="Y519" s="39"/>
    </row>
    <row r="520" spans="5:25">
      <c r="E520">
        <f t="shared" si="20"/>
        <v>510</v>
      </c>
      <c r="F520" s="17"/>
      <c r="M520">
        <f t="shared" si="19"/>
        <v>450</v>
      </c>
      <c r="O520" s="38"/>
      <c r="Y520" s="39"/>
    </row>
    <row r="521" spans="5:25">
      <c r="E521">
        <f t="shared" si="20"/>
        <v>511</v>
      </c>
      <c r="F521" s="17"/>
      <c r="M521">
        <f t="shared" si="19"/>
        <v>451</v>
      </c>
      <c r="O521" s="38"/>
      <c r="Y521" s="39"/>
    </row>
    <row r="522" spans="5:25">
      <c r="E522">
        <f t="shared" si="20"/>
        <v>512</v>
      </c>
      <c r="F522" s="17"/>
      <c r="M522">
        <f t="shared" si="19"/>
        <v>452</v>
      </c>
      <c r="O522" s="38"/>
      <c r="Y522" s="39"/>
    </row>
    <row r="523" spans="5:25">
      <c r="E523">
        <f t="shared" si="20"/>
        <v>513</v>
      </c>
      <c r="F523" s="17"/>
      <c r="M523">
        <f t="shared" si="19"/>
        <v>453</v>
      </c>
      <c r="O523" s="38"/>
      <c r="Y523" s="39"/>
    </row>
    <row r="524" spans="5:25">
      <c r="E524">
        <f t="shared" si="20"/>
        <v>514</v>
      </c>
      <c r="F524" s="17"/>
      <c r="M524">
        <f t="shared" si="19"/>
        <v>454</v>
      </c>
      <c r="O524" s="38"/>
      <c r="Y524" s="39"/>
    </row>
    <row r="525" spans="5:25">
      <c r="E525">
        <f t="shared" si="20"/>
        <v>515</v>
      </c>
      <c r="F525" s="17"/>
      <c r="M525">
        <f t="shared" si="19"/>
        <v>455</v>
      </c>
      <c r="O525" s="38"/>
      <c r="Y525" s="39"/>
    </row>
    <row r="526" spans="5:25">
      <c r="E526">
        <f t="shared" si="20"/>
        <v>516</v>
      </c>
      <c r="F526" s="17"/>
      <c r="M526">
        <f t="shared" si="19"/>
        <v>456</v>
      </c>
      <c r="O526" s="38"/>
      <c r="Y526" s="39"/>
    </row>
    <row r="527" spans="5:25">
      <c r="E527">
        <f t="shared" si="20"/>
        <v>517</v>
      </c>
      <c r="F527" s="17"/>
      <c r="M527">
        <f t="shared" si="19"/>
        <v>457</v>
      </c>
      <c r="O527" s="38"/>
      <c r="Y527" s="39"/>
    </row>
    <row r="528" spans="5:25">
      <c r="E528">
        <f t="shared" si="20"/>
        <v>518</v>
      </c>
      <c r="F528" s="17"/>
      <c r="M528">
        <f t="shared" si="19"/>
        <v>458</v>
      </c>
      <c r="O528" s="38"/>
      <c r="Y528" s="39"/>
    </row>
    <row r="529" spans="5:25">
      <c r="E529">
        <f t="shared" si="20"/>
        <v>519</v>
      </c>
      <c r="F529" s="17"/>
      <c r="M529">
        <f t="shared" si="19"/>
        <v>459</v>
      </c>
      <c r="O529" s="38"/>
      <c r="Y529" s="39"/>
    </row>
    <row r="530" spans="5:25">
      <c r="E530">
        <f t="shared" si="20"/>
        <v>520</v>
      </c>
      <c r="F530" s="17"/>
      <c r="M530">
        <f t="shared" ref="M530:M593" si="21">M529+1</f>
        <v>460</v>
      </c>
      <c r="O530" s="38"/>
      <c r="Y530" s="39"/>
    </row>
    <row r="531" spans="5:25">
      <c r="E531">
        <f t="shared" si="20"/>
        <v>521</v>
      </c>
      <c r="F531" s="17"/>
      <c r="M531">
        <f t="shared" si="21"/>
        <v>461</v>
      </c>
      <c r="O531" s="38"/>
      <c r="Y531" s="39"/>
    </row>
    <row r="532" spans="5:25">
      <c r="E532">
        <f t="shared" si="20"/>
        <v>522</v>
      </c>
      <c r="F532" s="17"/>
      <c r="M532">
        <f t="shared" si="21"/>
        <v>462</v>
      </c>
      <c r="O532" s="38"/>
      <c r="Y532" s="39"/>
    </row>
    <row r="533" spans="5:25">
      <c r="E533">
        <f t="shared" si="20"/>
        <v>523</v>
      </c>
      <c r="F533" s="17"/>
      <c r="M533">
        <f t="shared" si="21"/>
        <v>463</v>
      </c>
      <c r="O533" s="38"/>
      <c r="Y533" s="39"/>
    </row>
    <row r="534" spans="5:25">
      <c r="E534">
        <f t="shared" si="20"/>
        <v>524</v>
      </c>
      <c r="F534" s="17"/>
      <c r="M534">
        <f t="shared" si="21"/>
        <v>464</v>
      </c>
      <c r="O534" s="38"/>
      <c r="Y534" s="39"/>
    </row>
    <row r="535" spans="5:25">
      <c r="E535">
        <f t="shared" si="20"/>
        <v>525</v>
      </c>
      <c r="F535" s="17"/>
      <c r="M535">
        <f t="shared" si="21"/>
        <v>465</v>
      </c>
      <c r="O535" s="38"/>
      <c r="Y535" s="39"/>
    </row>
    <row r="536" spans="5:25">
      <c r="E536">
        <f t="shared" si="20"/>
        <v>526</v>
      </c>
      <c r="F536" s="17"/>
      <c r="M536">
        <f t="shared" si="21"/>
        <v>466</v>
      </c>
      <c r="O536" s="38"/>
      <c r="Y536" s="39"/>
    </row>
    <row r="537" spans="5:25">
      <c r="E537">
        <f t="shared" si="20"/>
        <v>527</v>
      </c>
      <c r="F537" s="17"/>
      <c r="M537">
        <f t="shared" si="21"/>
        <v>467</v>
      </c>
      <c r="O537" s="38"/>
      <c r="Y537" s="39"/>
    </row>
    <row r="538" spans="5:25">
      <c r="E538">
        <f t="shared" si="20"/>
        <v>528</v>
      </c>
      <c r="F538" s="17"/>
      <c r="M538">
        <f t="shared" si="21"/>
        <v>468</v>
      </c>
      <c r="O538" s="38"/>
      <c r="Y538" s="39"/>
    </row>
    <row r="539" spans="5:25">
      <c r="E539">
        <f t="shared" si="20"/>
        <v>529</v>
      </c>
      <c r="F539" s="17"/>
      <c r="M539">
        <f t="shared" si="21"/>
        <v>469</v>
      </c>
      <c r="O539" s="38"/>
      <c r="Y539" s="39"/>
    </row>
    <row r="540" spans="5:25">
      <c r="E540">
        <f t="shared" si="20"/>
        <v>530</v>
      </c>
      <c r="F540" s="17"/>
      <c r="M540">
        <f t="shared" si="21"/>
        <v>470</v>
      </c>
      <c r="O540" s="38"/>
      <c r="Y540" s="39"/>
    </row>
    <row r="541" spans="5:25">
      <c r="E541">
        <f t="shared" si="20"/>
        <v>531</v>
      </c>
      <c r="F541" s="17"/>
      <c r="M541">
        <f t="shared" si="21"/>
        <v>471</v>
      </c>
      <c r="O541" s="38"/>
      <c r="Y541" s="39"/>
    </row>
    <row r="542" spans="5:25">
      <c r="E542">
        <f t="shared" si="20"/>
        <v>532</v>
      </c>
      <c r="F542" s="17"/>
      <c r="M542">
        <f t="shared" si="21"/>
        <v>472</v>
      </c>
      <c r="O542" s="38"/>
      <c r="Y542" s="39"/>
    </row>
    <row r="543" spans="5:25">
      <c r="E543">
        <f t="shared" si="20"/>
        <v>533</v>
      </c>
      <c r="F543" s="17"/>
      <c r="M543">
        <f t="shared" si="21"/>
        <v>473</v>
      </c>
      <c r="O543" s="38"/>
      <c r="Y543" s="39"/>
    </row>
    <row r="544" spans="5:25">
      <c r="E544">
        <f t="shared" si="20"/>
        <v>534</v>
      </c>
      <c r="F544" s="17"/>
      <c r="M544">
        <f t="shared" si="21"/>
        <v>474</v>
      </c>
      <c r="O544" s="38"/>
      <c r="Y544" s="39"/>
    </row>
    <row r="545" spans="5:25">
      <c r="E545">
        <f t="shared" si="20"/>
        <v>535</v>
      </c>
      <c r="F545" s="17"/>
      <c r="M545">
        <f t="shared" si="21"/>
        <v>475</v>
      </c>
      <c r="O545" s="38"/>
      <c r="Y545" s="39"/>
    </row>
    <row r="546" spans="5:25">
      <c r="E546">
        <f t="shared" si="20"/>
        <v>536</v>
      </c>
      <c r="F546" s="17"/>
      <c r="M546">
        <f t="shared" si="21"/>
        <v>476</v>
      </c>
      <c r="O546" s="38"/>
      <c r="Y546" s="39"/>
    </row>
    <row r="547" spans="5:25">
      <c r="E547">
        <f t="shared" si="20"/>
        <v>537</v>
      </c>
      <c r="F547" s="17"/>
      <c r="M547">
        <f t="shared" si="21"/>
        <v>477</v>
      </c>
      <c r="O547" s="38"/>
      <c r="Y547" s="39"/>
    </row>
    <row r="548" spans="5:25">
      <c r="E548">
        <f t="shared" si="20"/>
        <v>538</v>
      </c>
      <c r="F548" s="17"/>
      <c r="M548">
        <f t="shared" si="21"/>
        <v>478</v>
      </c>
      <c r="O548" s="38"/>
      <c r="Y548" s="39"/>
    </row>
    <row r="549" spans="5:25">
      <c r="E549">
        <f t="shared" si="20"/>
        <v>539</v>
      </c>
      <c r="F549" s="17"/>
      <c r="M549">
        <f t="shared" si="21"/>
        <v>479</v>
      </c>
      <c r="O549" s="38"/>
      <c r="Y549" s="39"/>
    </row>
    <row r="550" spans="5:25">
      <c r="E550">
        <f t="shared" si="20"/>
        <v>540</v>
      </c>
      <c r="F550" s="17"/>
      <c r="M550">
        <f t="shared" si="21"/>
        <v>480</v>
      </c>
      <c r="O550" s="38"/>
      <c r="Y550" s="39"/>
    </row>
    <row r="551" spans="5:25">
      <c r="E551">
        <f t="shared" si="20"/>
        <v>541</v>
      </c>
      <c r="F551" s="17"/>
      <c r="M551">
        <f t="shared" si="21"/>
        <v>481</v>
      </c>
      <c r="O551" s="38"/>
      <c r="Y551" s="39"/>
    </row>
    <row r="552" spans="5:25">
      <c r="E552">
        <f t="shared" si="20"/>
        <v>542</v>
      </c>
      <c r="F552" s="17"/>
      <c r="M552">
        <f t="shared" si="21"/>
        <v>482</v>
      </c>
      <c r="O552" s="38"/>
      <c r="Y552" s="39"/>
    </row>
    <row r="553" spans="5:25">
      <c r="E553">
        <f t="shared" si="20"/>
        <v>543</v>
      </c>
      <c r="F553" s="17"/>
      <c r="M553">
        <f t="shared" si="21"/>
        <v>483</v>
      </c>
      <c r="O553" s="38"/>
      <c r="Y553" s="39"/>
    </row>
    <row r="554" spans="5:25">
      <c r="E554">
        <f t="shared" si="20"/>
        <v>544</v>
      </c>
      <c r="F554" s="17"/>
      <c r="M554">
        <f t="shared" si="21"/>
        <v>484</v>
      </c>
      <c r="O554" s="38"/>
      <c r="Y554" s="39"/>
    </row>
    <row r="555" spans="5:25">
      <c r="E555">
        <f t="shared" si="20"/>
        <v>545</v>
      </c>
      <c r="F555" s="17"/>
      <c r="M555">
        <f t="shared" si="21"/>
        <v>485</v>
      </c>
      <c r="O555" s="38"/>
      <c r="Y555" s="39"/>
    </row>
    <row r="556" spans="5:25">
      <c r="E556">
        <f t="shared" si="20"/>
        <v>546</v>
      </c>
      <c r="F556" s="17"/>
      <c r="M556">
        <f t="shared" si="21"/>
        <v>486</v>
      </c>
      <c r="O556" s="38"/>
      <c r="Y556" s="39"/>
    </row>
    <row r="557" spans="5:25">
      <c r="E557">
        <f t="shared" si="20"/>
        <v>547</v>
      </c>
      <c r="F557" s="17"/>
      <c r="M557">
        <f t="shared" si="21"/>
        <v>487</v>
      </c>
      <c r="O557" s="38"/>
      <c r="Y557" s="39"/>
    </row>
    <row r="558" spans="5:25">
      <c r="E558">
        <f t="shared" ref="E558:E621" si="22">E557+1</f>
        <v>548</v>
      </c>
      <c r="F558" s="17"/>
      <c r="M558">
        <f t="shared" si="21"/>
        <v>488</v>
      </c>
      <c r="O558" s="38"/>
      <c r="Y558" s="39"/>
    </row>
    <row r="559" spans="5:25">
      <c r="E559">
        <f t="shared" si="22"/>
        <v>549</v>
      </c>
      <c r="F559" s="17"/>
      <c r="M559">
        <f t="shared" si="21"/>
        <v>489</v>
      </c>
      <c r="O559" s="38"/>
      <c r="Y559" s="39"/>
    </row>
    <row r="560" spans="5:25">
      <c r="E560">
        <f t="shared" si="22"/>
        <v>550</v>
      </c>
      <c r="F560" s="17"/>
      <c r="M560">
        <f t="shared" si="21"/>
        <v>490</v>
      </c>
      <c r="O560" s="38"/>
      <c r="Y560" s="39"/>
    </row>
    <row r="561" spans="5:25">
      <c r="E561">
        <f t="shared" si="22"/>
        <v>551</v>
      </c>
      <c r="F561" s="17"/>
      <c r="M561">
        <f t="shared" si="21"/>
        <v>491</v>
      </c>
      <c r="O561" s="38"/>
      <c r="Y561" s="39"/>
    </row>
    <row r="562" spans="5:25">
      <c r="E562">
        <f t="shared" si="22"/>
        <v>552</v>
      </c>
      <c r="F562" s="17"/>
      <c r="M562">
        <f t="shared" si="21"/>
        <v>492</v>
      </c>
      <c r="O562" s="38"/>
      <c r="Y562" s="39"/>
    </row>
    <row r="563" spans="5:25">
      <c r="E563">
        <f t="shared" si="22"/>
        <v>553</v>
      </c>
      <c r="F563" s="17"/>
      <c r="M563">
        <f t="shared" si="21"/>
        <v>493</v>
      </c>
      <c r="O563" s="38"/>
      <c r="Y563" s="39"/>
    </row>
    <row r="564" spans="5:25">
      <c r="E564">
        <f t="shared" si="22"/>
        <v>554</v>
      </c>
      <c r="F564" s="17"/>
      <c r="M564">
        <f t="shared" si="21"/>
        <v>494</v>
      </c>
      <c r="O564" s="38"/>
      <c r="Y564" s="39"/>
    </row>
    <row r="565" spans="5:25">
      <c r="E565">
        <f t="shared" si="22"/>
        <v>555</v>
      </c>
      <c r="F565" s="17"/>
      <c r="M565">
        <f t="shared" si="21"/>
        <v>495</v>
      </c>
      <c r="O565" s="38"/>
      <c r="Y565" s="39"/>
    </row>
    <row r="566" spans="5:25">
      <c r="E566">
        <f t="shared" si="22"/>
        <v>556</v>
      </c>
      <c r="F566" s="17"/>
      <c r="M566">
        <f t="shared" si="21"/>
        <v>496</v>
      </c>
      <c r="O566" s="38"/>
      <c r="Y566" s="39"/>
    </row>
    <row r="567" spans="5:25">
      <c r="E567">
        <f t="shared" si="22"/>
        <v>557</v>
      </c>
      <c r="F567" s="17"/>
      <c r="M567">
        <f t="shared" si="21"/>
        <v>497</v>
      </c>
      <c r="O567" s="38"/>
      <c r="Y567" s="39"/>
    </row>
    <row r="568" spans="5:25">
      <c r="E568">
        <f t="shared" si="22"/>
        <v>558</v>
      </c>
      <c r="F568" s="17"/>
      <c r="M568">
        <f t="shared" si="21"/>
        <v>498</v>
      </c>
      <c r="O568" s="38"/>
      <c r="Y568" s="39"/>
    </row>
    <row r="569" spans="5:25">
      <c r="E569">
        <f t="shared" si="22"/>
        <v>559</v>
      </c>
      <c r="F569" s="17"/>
      <c r="M569">
        <f t="shared" si="21"/>
        <v>499</v>
      </c>
      <c r="O569" s="38"/>
      <c r="Y569" s="39"/>
    </row>
    <row r="570" spans="5:25">
      <c r="E570">
        <f t="shared" si="22"/>
        <v>560</v>
      </c>
      <c r="F570" s="17"/>
      <c r="M570">
        <f t="shared" si="21"/>
        <v>500</v>
      </c>
      <c r="O570" s="38"/>
      <c r="Y570" s="39"/>
    </row>
    <row r="571" spans="5:25">
      <c r="E571">
        <f t="shared" si="22"/>
        <v>561</v>
      </c>
      <c r="F571" s="17"/>
      <c r="M571">
        <f t="shared" si="21"/>
        <v>501</v>
      </c>
      <c r="O571" s="38"/>
      <c r="Y571" s="39"/>
    </row>
    <row r="572" spans="5:25">
      <c r="E572">
        <f t="shared" si="22"/>
        <v>562</v>
      </c>
      <c r="F572" s="17"/>
      <c r="M572">
        <f t="shared" si="21"/>
        <v>502</v>
      </c>
      <c r="O572" s="38"/>
      <c r="Y572" s="39"/>
    </row>
    <row r="573" spans="5:25">
      <c r="E573">
        <f t="shared" si="22"/>
        <v>563</v>
      </c>
      <c r="F573" s="17"/>
      <c r="M573">
        <f t="shared" si="21"/>
        <v>503</v>
      </c>
      <c r="O573" s="38"/>
      <c r="Y573" s="39"/>
    </row>
    <row r="574" spans="5:25">
      <c r="E574">
        <f t="shared" si="22"/>
        <v>564</v>
      </c>
      <c r="F574" s="17"/>
      <c r="M574">
        <f t="shared" si="21"/>
        <v>504</v>
      </c>
      <c r="O574" s="38"/>
      <c r="Y574" s="39"/>
    </row>
    <row r="575" spans="5:25">
      <c r="E575">
        <f t="shared" si="22"/>
        <v>565</v>
      </c>
      <c r="F575" s="17"/>
      <c r="M575">
        <f t="shared" si="21"/>
        <v>505</v>
      </c>
      <c r="O575" s="38"/>
      <c r="Y575" s="39"/>
    </row>
    <row r="576" spans="5:25">
      <c r="E576">
        <f t="shared" si="22"/>
        <v>566</v>
      </c>
      <c r="F576" s="17"/>
      <c r="M576">
        <f t="shared" si="21"/>
        <v>506</v>
      </c>
      <c r="O576" s="38"/>
      <c r="Y576" s="39"/>
    </row>
    <row r="577" spans="5:25">
      <c r="E577">
        <f t="shared" si="22"/>
        <v>567</v>
      </c>
      <c r="F577" s="17"/>
      <c r="M577">
        <f t="shared" si="21"/>
        <v>507</v>
      </c>
      <c r="O577" s="38"/>
      <c r="Y577" s="39"/>
    </row>
    <row r="578" spans="5:25">
      <c r="E578">
        <f t="shared" si="22"/>
        <v>568</v>
      </c>
      <c r="F578" s="17"/>
      <c r="M578">
        <f t="shared" si="21"/>
        <v>508</v>
      </c>
      <c r="O578" s="38"/>
      <c r="Y578" s="39"/>
    </row>
    <row r="579" spans="5:25">
      <c r="E579">
        <f t="shared" si="22"/>
        <v>569</v>
      </c>
      <c r="F579" s="17"/>
      <c r="M579">
        <f t="shared" si="21"/>
        <v>509</v>
      </c>
      <c r="O579" s="38"/>
      <c r="Y579" s="39"/>
    </row>
    <row r="580" spans="5:25">
      <c r="E580">
        <f t="shared" si="22"/>
        <v>570</v>
      </c>
      <c r="F580" s="17"/>
      <c r="M580">
        <f t="shared" si="21"/>
        <v>510</v>
      </c>
      <c r="O580" s="38"/>
      <c r="Y580" s="39"/>
    </row>
    <row r="581" spans="5:25">
      <c r="E581">
        <f t="shared" si="22"/>
        <v>571</v>
      </c>
      <c r="F581" s="17"/>
      <c r="M581">
        <f t="shared" si="21"/>
        <v>511</v>
      </c>
      <c r="O581" s="38"/>
      <c r="Y581" s="39"/>
    </row>
    <row r="582" spans="5:25">
      <c r="E582">
        <f t="shared" si="22"/>
        <v>572</v>
      </c>
      <c r="F582" s="17"/>
      <c r="M582">
        <f t="shared" si="21"/>
        <v>512</v>
      </c>
      <c r="O582" s="38"/>
      <c r="Y582" s="39"/>
    </row>
    <row r="583" spans="5:25">
      <c r="E583">
        <f t="shared" si="22"/>
        <v>573</v>
      </c>
      <c r="F583" s="17"/>
      <c r="M583">
        <f t="shared" si="21"/>
        <v>513</v>
      </c>
      <c r="O583" s="38"/>
      <c r="Y583" s="39"/>
    </row>
    <row r="584" spans="5:25">
      <c r="E584">
        <f t="shared" si="22"/>
        <v>574</v>
      </c>
      <c r="F584" s="17"/>
      <c r="M584">
        <f t="shared" si="21"/>
        <v>514</v>
      </c>
      <c r="O584" s="38"/>
      <c r="Y584" s="39"/>
    </row>
    <row r="585" spans="5:25">
      <c r="E585">
        <f t="shared" si="22"/>
        <v>575</v>
      </c>
      <c r="F585" s="17"/>
      <c r="M585">
        <f t="shared" si="21"/>
        <v>515</v>
      </c>
      <c r="O585" s="38"/>
      <c r="Y585" s="39"/>
    </row>
    <row r="586" spans="5:25">
      <c r="E586">
        <f t="shared" si="22"/>
        <v>576</v>
      </c>
      <c r="F586" s="17"/>
      <c r="M586">
        <f t="shared" si="21"/>
        <v>516</v>
      </c>
      <c r="O586" s="38"/>
      <c r="Y586" s="39"/>
    </row>
    <row r="587" spans="5:25">
      <c r="E587">
        <f t="shared" si="22"/>
        <v>577</v>
      </c>
      <c r="F587" s="17"/>
      <c r="M587">
        <f t="shared" si="21"/>
        <v>517</v>
      </c>
      <c r="O587" s="38"/>
      <c r="Y587" s="39"/>
    </row>
    <row r="588" spans="5:25">
      <c r="E588">
        <f t="shared" si="22"/>
        <v>578</v>
      </c>
      <c r="F588" s="17"/>
      <c r="M588">
        <f t="shared" si="21"/>
        <v>518</v>
      </c>
      <c r="O588" s="38"/>
      <c r="Y588" s="39"/>
    </row>
    <row r="589" spans="5:25">
      <c r="E589">
        <f t="shared" si="22"/>
        <v>579</v>
      </c>
      <c r="F589" s="17"/>
      <c r="M589">
        <f t="shared" si="21"/>
        <v>519</v>
      </c>
      <c r="O589" s="38"/>
      <c r="Y589" s="39"/>
    </row>
    <row r="590" spans="5:25">
      <c r="E590">
        <f t="shared" si="22"/>
        <v>580</v>
      </c>
      <c r="F590" s="17"/>
      <c r="M590">
        <f t="shared" si="21"/>
        <v>520</v>
      </c>
      <c r="O590" s="38"/>
      <c r="Y590" s="39"/>
    </row>
    <row r="591" spans="5:25">
      <c r="E591">
        <f t="shared" si="22"/>
        <v>581</v>
      </c>
      <c r="F591" s="17"/>
      <c r="M591">
        <f t="shared" si="21"/>
        <v>521</v>
      </c>
      <c r="O591" s="38"/>
      <c r="Y591" s="39"/>
    </row>
    <row r="592" spans="5:25">
      <c r="E592">
        <f t="shared" si="22"/>
        <v>582</v>
      </c>
      <c r="F592" s="17"/>
      <c r="M592">
        <f t="shared" si="21"/>
        <v>522</v>
      </c>
      <c r="O592" s="38"/>
      <c r="Y592" s="39"/>
    </row>
    <row r="593" spans="5:25">
      <c r="E593">
        <f t="shared" si="22"/>
        <v>583</v>
      </c>
      <c r="F593" s="17"/>
      <c r="M593">
        <f t="shared" si="21"/>
        <v>523</v>
      </c>
      <c r="O593" s="38"/>
      <c r="Y593" s="39"/>
    </row>
    <row r="594" spans="5:25">
      <c r="E594">
        <f t="shared" si="22"/>
        <v>584</v>
      </c>
      <c r="F594" s="17"/>
      <c r="M594">
        <f t="shared" ref="M594:M657" si="23">M593+1</f>
        <v>524</v>
      </c>
      <c r="O594" s="38"/>
      <c r="Y594" s="39"/>
    </row>
    <row r="595" spans="5:25">
      <c r="E595">
        <f t="shared" si="22"/>
        <v>585</v>
      </c>
      <c r="F595" s="17"/>
      <c r="M595">
        <f t="shared" si="23"/>
        <v>525</v>
      </c>
      <c r="O595" s="38"/>
      <c r="Y595" s="39"/>
    </row>
    <row r="596" spans="5:25">
      <c r="E596">
        <f t="shared" si="22"/>
        <v>586</v>
      </c>
      <c r="F596" s="17"/>
      <c r="M596">
        <f t="shared" si="23"/>
        <v>526</v>
      </c>
      <c r="O596" s="38"/>
      <c r="Y596" s="39"/>
    </row>
    <row r="597" spans="5:25">
      <c r="E597">
        <f t="shared" si="22"/>
        <v>587</v>
      </c>
      <c r="F597" s="17"/>
      <c r="M597">
        <f t="shared" si="23"/>
        <v>527</v>
      </c>
      <c r="O597" s="38"/>
      <c r="Y597" s="39"/>
    </row>
    <row r="598" spans="5:25">
      <c r="E598">
        <f t="shared" si="22"/>
        <v>588</v>
      </c>
      <c r="F598" s="17"/>
      <c r="M598">
        <f t="shared" si="23"/>
        <v>528</v>
      </c>
      <c r="O598" s="38"/>
      <c r="Y598" s="39"/>
    </row>
    <row r="599" spans="5:25">
      <c r="E599">
        <f t="shared" si="22"/>
        <v>589</v>
      </c>
      <c r="F599" s="17"/>
      <c r="M599">
        <f t="shared" si="23"/>
        <v>529</v>
      </c>
      <c r="O599" s="38"/>
      <c r="Y599" s="39"/>
    </row>
    <row r="600" spans="5:25">
      <c r="E600">
        <f t="shared" si="22"/>
        <v>590</v>
      </c>
      <c r="F600" s="17"/>
      <c r="M600">
        <f t="shared" si="23"/>
        <v>530</v>
      </c>
      <c r="O600" s="38"/>
      <c r="Y600" s="39"/>
    </row>
    <row r="601" spans="5:25">
      <c r="E601">
        <f t="shared" si="22"/>
        <v>591</v>
      </c>
      <c r="F601" s="17"/>
      <c r="M601">
        <f t="shared" si="23"/>
        <v>531</v>
      </c>
      <c r="O601" s="38"/>
      <c r="Y601" s="39"/>
    </row>
    <row r="602" spans="5:25">
      <c r="E602">
        <f t="shared" si="22"/>
        <v>592</v>
      </c>
      <c r="F602" s="17"/>
      <c r="M602">
        <f t="shared" si="23"/>
        <v>532</v>
      </c>
      <c r="O602" s="38"/>
      <c r="Y602" s="39"/>
    </row>
    <row r="603" spans="5:25">
      <c r="E603">
        <f t="shared" si="22"/>
        <v>593</v>
      </c>
      <c r="F603" s="17"/>
      <c r="M603">
        <f t="shared" si="23"/>
        <v>533</v>
      </c>
      <c r="O603" s="38"/>
      <c r="Y603" s="39"/>
    </row>
    <row r="604" spans="5:25">
      <c r="E604">
        <f t="shared" si="22"/>
        <v>594</v>
      </c>
      <c r="F604" s="17"/>
      <c r="M604">
        <f t="shared" si="23"/>
        <v>534</v>
      </c>
      <c r="O604" s="38"/>
      <c r="Y604" s="39"/>
    </row>
    <row r="605" spans="5:25">
      <c r="E605">
        <f t="shared" si="22"/>
        <v>595</v>
      </c>
      <c r="F605" s="17"/>
      <c r="M605">
        <f t="shared" si="23"/>
        <v>535</v>
      </c>
      <c r="O605" s="38"/>
      <c r="Y605" s="39"/>
    </row>
    <row r="606" spans="5:25">
      <c r="E606">
        <f t="shared" si="22"/>
        <v>596</v>
      </c>
      <c r="F606" s="17"/>
      <c r="M606">
        <f t="shared" si="23"/>
        <v>536</v>
      </c>
      <c r="O606" s="38"/>
      <c r="Y606" s="39"/>
    </row>
    <row r="607" spans="5:25">
      <c r="E607">
        <f t="shared" si="22"/>
        <v>597</v>
      </c>
      <c r="F607" s="17"/>
      <c r="M607">
        <f t="shared" si="23"/>
        <v>537</v>
      </c>
      <c r="O607" s="38"/>
      <c r="Y607" s="39"/>
    </row>
    <row r="608" spans="5:25">
      <c r="E608">
        <f t="shared" si="22"/>
        <v>598</v>
      </c>
      <c r="F608" s="17"/>
      <c r="M608">
        <f t="shared" si="23"/>
        <v>538</v>
      </c>
      <c r="O608" s="38"/>
      <c r="Y608" s="39"/>
    </row>
    <row r="609" spans="5:25">
      <c r="E609">
        <f t="shared" si="22"/>
        <v>599</v>
      </c>
      <c r="F609" s="17"/>
      <c r="M609">
        <f t="shared" si="23"/>
        <v>539</v>
      </c>
      <c r="O609" s="38"/>
      <c r="Y609" s="39"/>
    </row>
    <row r="610" spans="5:25">
      <c r="E610">
        <f t="shared" si="22"/>
        <v>600</v>
      </c>
      <c r="F610" s="17"/>
      <c r="M610">
        <f t="shared" si="23"/>
        <v>540</v>
      </c>
      <c r="O610" s="38"/>
      <c r="Y610" s="39"/>
    </row>
    <row r="611" spans="5:25">
      <c r="E611">
        <f t="shared" si="22"/>
        <v>601</v>
      </c>
      <c r="F611" s="17"/>
      <c r="M611">
        <f t="shared" si="23"/>
        <v>541</v>
      </c>
      <c r="O611" s="38"/>
      <c r="Y611" s="39"/>
    </row>
    <row r="612" spans="5:25">
      <c r="E612">
        <f t="shared" si="22"/>
        <v>602</v>
      </c>
      <c r="F612" s="17"/>
      <c r="M612">
        <f t="shared" si="23"/>
        <v>542</v>
      </c>
      <c r="O612" s="38"/>
      <c r="Y612" s="39"/>
    </row>
    <row r="613" spans="5:25">
      <c r="E613">
        <f t="shared" si="22"/>
        <v>603</v>
      </c>
      <c r="F613" s="17"/>
      <c r="M613">
        <f t="shared" si="23"/>
        <v>543</v>
      </c>
      <c r="O613" s="38"/>
      <c r="Y613" s="39"/>
    </row>
    <row r="614" spans="5:25">
      <c r="E614">
        <f t="shared" si="22"/>
        <v>604</v>
      </c>
      <c r="F614" s="17"/>
      <c r="M614">
        <f t="shared" si="23"/>
        <v>544</v>
      </c>
      <c r="O614" s="38"/>
      <c r="Y614" s="39"/>
    </row>
    <row r="615" spans="5:25">
      <c r="E615">
        <f t="shared" si="22"/>
        <v>605</v>
      </c>
      <c r="F615" s="17"/>
      <c r="M615">
        <f t="shared" si="23"/>
        <v>545</v>
      </c>
      <c r="O615" s="38"/>
      <c r="Y615" s="39"/>
    </row>
    <row r="616" spans="5:25">
      <c r="E616">
        <f t="shared" si="22"/>
        <v>606</v>
      </c>
      <c r="F616" s="17"/>
      <c r="M616">
        <f t="shared" si="23"/>
        <v>546</v>
      </c>
      <c r="O616" s="38"/>
      <c r="Y616" s="39"/>
    </row>
    <row r="617" spans="5:25">
      <c r="E617">
        <f t="shared" si="22"/>
        <v>607</v>
      </c>
      <c r="F617" s="17"/>
      <c r="M617">
        <f t="shared" si="23"/>
        <v>547</v>
      </c>
      <c r="O617" s="38"/>
      <c r="Y617" s="39"/>
    </row>
    <row r="618" spans="5:25">
      <c r="E618">
        <f t="shared" si="22"/>
        <v>608</v>
      </c>
      <c r="F618" s="17"/>
      <c r="M618">
        <f t="shared" si="23"/>
        <v>548</v>
      </c>
      <c r="O618" s="38"/>
      <c r="Y618" s="39"/>
    </row>
    <row r="619" spans="5:25">
      <c r="E619">
        <f t="shared" si="22"/>
        <v>609</v>
      </c>
      <c r="F619" s="17"/>
      <c r="M619">
        <f t="shared" si="23"/>
        <v>549</v>
      </c>
      <c r="O619" s="38"/>
      <c r="Y619" s="39"/>
    </row>
    <row r="620" spans="5:25">
      <c r="E620">
        <f t="shared" si="22"/>
        <v>610</v>
      </c>
      <c r="F620" s="17"/>
      <c r="M620">
        <f t="shared" si="23"/>
        <v>550</v>
      </c>
      <c r="O620" s="38"/>
      <c r="Y620" s="39"/>
    </row>
    <row r="621" spans="5:25">
      <c r="E621">
        <f t="shared" si="22"/>
        <v>611</v>
      </c>
      <c r="F621" s="17"/>
      <c r="M621">
        <f t="shared" si="23"/>
        <v>551</v>
      </c>
      <c r="O621" s="38"/>
      <c r="Y621" s="39"/>
    </row>
    <row r="622" spans="5:25">
      <c r="E622">
        <f t="shared" ref="E622:E685" si="24">E621+1</f>
        <v>612</v>
      </c>
      <c r="F622" s="17"/>
      <c r="M622">
        <f t="shared" si="23"/>
        <v>552</v>
      </c>
      <c r="O622" s="38"/>
      <c r="Y622" s="39"/>
    </row>
    <row r="623" spans="5:25">
      <c r="E623">
        <f t="shared" si="24"/>
        <v>613</v>
      </c>
      <c r="F623" s="17"/>
      <c r="M623">
        <f t="shared" si="23"/>
        <v>553</v>
      </c>
      <c r="O623" s="38"/>
      <c r="Y623" s="39"/>
    </row>
    <row r="624" spans="5:25">
      <c r="E624">
        <f t="shared" si="24"/>
        <v>614</v>
      </c>
      <c r="F624" s="17"/>
      <c r="M624">
        <f t="shared" si="23"/>
        <v>554</v>
      </c>
      <c r="O624" s="38"/>
      <c r="Y624" s="39"/>
    </row>
    <row r="625" spans="5:25">
      <c r="E625">
        <f t="shared" si="24"/>
        <v>615</v>
      </c>
      <c r="F625" s="17"/>
      <c r="M625">
        <f t="shared" si="23"/>
        <v>555</v>
      </c>
      <c r="O625" s="38"/>
      <c r="Y625" s="39"/>
    </row>
    <row r="626" spans="5:25">
      <c r="E626">
        <f t="shared" si="24"/>
        <v>616</v>
      </c>
      <c r="F626" s="17"/>
      <c r="M626">
        <f t="shared" si="23"/>
        <v>556</v>
      </c>
      <c r="O626" s="38"/>
      <c r="Y626" s="39"/>
    </row>
    <row r="627" spans="5:25">
      <c r="E627">
        <f t="shared" si="24"/>
        <v>617</v>
      </c>
      <c r="F627" s="17"/>
      <c r="M627">
        <f t="shared" si="23"/>
        <v>557</v>
      </c>
      <c r="O627" s="38"/>
      <c r="Y627" s="39"/>
    </row>
    <row r="628" spans="5:25">
      <c r="E628">
        <f t="shared" si="24"/>
        <v>618</v>
      </c>
      <c r="F628" s="17"/>
      <c r="M628">
        <f t="shared" si="23"/>
        <v>558</v>
      </c>
      <c r="O628" s="38"/>
      <c r="Y628" s="39"/>
    </row>
    <row r="629" spans="5:25">
      <c r="E629">
        <f t="shared" si="24"/>
        <v>619</v>
      </c>
      <c r="F629" s="17"/>
      <c r="M629">
        <f t="shared" si="23"/>
        <v>559</v>
      </c>
      <c r="O629" s="38"/>
      <c r="Y629" s="39"/>
    </row>
    <row r="630" spans="5:25">
      <c r="E630">
        <f t="shared" si="24"/>
        <v>620</v>
      </c>
      <c r="F630" s="17"/>
      <c r="M630">
        <f t="shared" si="23"/>
        <v>560</v>
      </c>
      <c r="O630" s="38"/>
      <c r="Y630" s="39"/>
    </row>
    <row r="631" spans="5:25">
      <c r="E631">
        <f t="shared" si="24"/>
        <v>621</v>
      </c>
      <c r="F631" s="17"/>
      <c r="M631">
        <f t="shared" si="23"/>
        <v>561</v>
      </c>
      <c r="O631" s="38"/>
      <c r="Y631" s="39"/>
    </row>
    <row r="632" spans="5:25">
      <c r="E632">
        <f t="shared" si="24"/>
        <v>622</v>
      </c>
      <c r="F632" s="17"/>
      <c r="M632">
        <f t="shared" si="23"/>
        <v>562</v>
      </c>
      <c r="O632" s="38"/>
      <c r="Y632" s="39"/>
    </row>
    <row r="633" spans="5:25">
      <c r="E633">
        <f t="shared" si="24"/>
        <v>623</v>
      </c>
      <c r="F633" s="17"/>
      <c r="M633">
        <f t="shared" si="23"/>
        <v>563</v>
      </c>
      <c r="O633" s="38"/>
      <c r="Y633" s="39"/>
    </row>
    <row r="634" spans="5:25">
      <c r="E634">
        <f t="shared" si="24"/>
        <v>624</v>
      </c>
      <c r="F634" s="17"/>
      <c r="M634">
        <f t="shared" si="23"/>
        <v>564</v>
      </c>
      <c r="O634" s="38"/>
      <c r="Y634" s="39"/>
    </row>
    <row r="635" spans="5:25">
      <c r="E635">
        <f t="shared" si="24"/>
        <v>625</v>
      </c>
      <c r="F635" s="17"/>
      <c r="M635">
        <f t="shared" si="23"/>
        <v>565</v>
      </c>
      <c r="O635" s="38"/>
      <c r="Y635" s="39"/>
    </row>
    <row r="636" spans="5:25">
      <c r="E636">
        <f t="shared" si="24"/>
        <v>626</v>
      </c>
      <c r="F636" s="17"/>
      <c r="M636">
        <f t="shared" si="23"/>
        <v>566</v>
      </c>
      <c r="O636" s="38"/>
      <c r="Y636" s="39"/>
    </row>
    <row r="637" spans="5:25">
      <c r="E637">
        <f t="shared" si="24"/>
        <v>627</v>
      </c>
      <c r="F637" s="17"/>
      <c r="M637">
        <f t="shared" si="23"/>
        <v>567</v>
      </c>
      <c r="O637" s="38"/>
      <c r="Y637" s="39"/>
    </row>
    <row r="638" spans="5:25">
      <c r="E638">
        <f t="shared" si="24"/>
        <v>628</v>
      </c>
      <c r="F638" s="17"/>
      <c r="M638">
        <f t="shared" si="23"/>
        <v>568</v>
      </c>
      <c r="O638" s="38"/>
      <c r="Y638" s="39"/>
    </row>
    <row r="639" spans="5:25">
      <c r="E639">
        <f t="shared" si="24"/>
        <v>629</v>
      </c>
      <c r="F639" s="17"/>
      <c r="M639">
        <f t="shared" si="23"/>
        <v>569</v>
      </c>
      <c r="O639" s="38"/>
      <c r="Y639" s="39"/>
    </row>
    <row r="640" spans="5:25">
      <c r="E640">
        <f t="shared" si="24"/>
        <v>630</v>
      </c>
      <c r="F640" s="17"/>
      <c r="M640">
        <f t="shared" si="23"/>
        <v>570</v>
      </c>
      <c r="O640" s="38"/>
      <c r="Y640" s="39"/>
    </row>
    <row r="641" spans="5:25">
      <c r="E641">
        <f t="shared" si="24"/>
        <v>631</v>
      </c>
      <c r="F641" s="17"/>
      <c r="M641">
        <f t="shared" si="23"/>
        <v>571</v>
      </c>
      <c r="O641" s="38"/>
      <c r="Y641" s="39"/>
    </row>
    <row r="642" spans="5:25">
      <c r="E642">
        <f t="shared" si="24"/>
        <v>632</v>
      </c>
      <c r="F642" s="17"/>
      <c r="M642">
        <f t="shared" si="23"/>
        <v>572</v>
      </c>
      <c r="O642" s="38"/>
      <c r="Y642" s="39"/>
    </row>
    <row r="643" spans="5:25">
      <c r="E643">
        <f t="shared" si="24"/>
        <v>633</v>
      </c>
      <c r="F643" s="17"/>
      <c r="M643">
        <f t="shared" si="23"/>
        <v>573</v>
      </c>
      <c r="O643" s="38"/>
      <c r="Y643" s="39"/>
    </row>
    <row r="644" spans="5:25">
      <c r="E644">
        <f t="shared" si="24"/>
        <v>634</v>
      </c>
      <c r="F644" s="17"/>
      <c r="M644">
        <f t="shared" si="23"/>
        <v>574</v>
      </c>
      <c r="O644" s="38"/>
      <c r="Y644" s="39"/>
    </row>
    <row r="645" spans="5:25">
      <c r="E645">
        <f t="shared" si="24"/>
        <v>635</v>
      </c>
      <c r="F645" s="17"/>
      <c r="M645">
        <f t="shared" si="23"/>
        <v>575</v>
      </c>
      <c r="O645" s="38"/>
      <c r="Y645" s="39"/>
    </row>
    <row r="646" spans="5:25">
      <c r="E646">
        <f t="shared" si="24"/>
        <v>636</v>
      </c>
      <c r="F646" s="17"/>
      <c r="M646">
        <f t="shared" si="23"/>
        <v>576</v>
      </c>
      <c r="O646" s="38"/>
      <c r="Y646" s="39"/>
    </row>
    <row r="647" spans="5:25">
      <c r="E647">
        <f t="shared" si="24"/>
        <v>637</v>
      </c>
      <c r="F647" s="17"/>
      <c r="M647">
        <f t="shared" si="23"/>
        <v>577</v>
      </c>
      <c r="O647" s="38"/>
      <c r="Y647" s="39"/>
    </row>
    <row r="648" spans="5:25">
      <c r="E648">
        <f t="shared" si="24"/>
        <v>638</v>
      </c>
      <c r="F648" s="17"/>
      <c r="M648">
        <f t="shared" si="23"/>
        <v>578</v>
      </c>
      <c r="O648" s="38"/>
      <c r="Y648" s="39"/>
    </row>
    <row r="649" spans="5:25">
      <c r="E649">
        <f t="shared" si="24"/>
        <v>639</v>
      </c>
      <c r="F649" s="17"/>
      <c r="M649">
        <f t="shared" si="23"/>
        <v>579</v>
      </c>
      <c r="O649" s="38"/>
      <c r="Y649" s="39"/>
    </row>
    <row r="650" spans="5:25">
      <c r="E650">
        <f t="shared" si="24"/>
        <v>640</v>
      </c>
      <c r="F650" s="17"/>
      <c r="M650">
        <f t="shared" si="23"/>
        <v>580</v>
      </c>
      <c r="O650" s="38"/>
      <c r="Y650" s="39"/>
    </row>
    <row r="651" spans="5:25">
      <c r="E651">
        <f t="shared" si="24"/>
        <v>641</v>
      </c>
      <c r="F651" s="17"/>
      <c r="M651">
        <f t="shared" si="23"/>
        <v>581</v>
      </c>
      <c r="O651" s="38"/>
      <c r="Y651" s="39"/>
    </row>
    <row r="652" spans="5:25">
      <c r="E652">
        <f t="shared" si="24"/>
        <v>642</v>
      </c>
      <c r="F652" s="17"/>
      <c r="M652">
        <f t="shared" si="23"/>
        <v>582</v>
      </c>
      <c r="O652" s="38"/>
      <c r="Y652" s="39"/>
    </row>
    <row r="653" spans="5:25">
      <c r="E653">
        <f t="shared" si="24"/>
        <v>643</v>
      </c>
      <c r="F653" s="17"/>
      <c r="M653">
        <f t="shared" si="23"/>
        <v>583</v>
      </c>
      <c r="O653" s="38"/>
      <c r="Y653" s="39"/>
    </row>
    <row r="654" spans="5:25">
      <c r="E654">
        <f t="shared" si="24"/>
        <v>644</v>
      </c>
      <c r="F654" s="17"/>
      <c r="M654">
        <f t="shared" si="23"/>
        <v>584</v>
      </c>
      <c r="O654" s="38"/>
      <c r="Y654" s="39"/>
    </row>
    <row r="655" spans="5:25">
      <c r="E655">
        <f t="shared" si="24"/>
        <v>645</v>
      </c>
      <c r="F655" s="17"/>
      <c r="M655">
        <f t="shared" si="23"/>
        <v>585</v>
      </c>
      <c r="O655" s="38"/>
      <c r="Y655" s="39"/>
    </row>
    <row r="656" spans="5:25">
      <c r="E656">
        <f t="shared" si="24"/>
        <v>646</v>
      </c>
      <c r="F656" s="17"/>
      <c r="M656">
        <f t="shared" si="23"/>
        <v>586</v>
      </c>
      <c r="O656" s="38"/>
      <c r="Y656" s="39"/>
    </row>
    <row r="657" spans="5:25">
      <c r="E657">
        <f t="shared" si="24"/>
        <v>647</v>
      </c>
      <c r="F657" s="17"/>
      <c r="M657">
        <f t="shared" si="23"/>
        <v>587</v>
      </c>
      <c r="O657" s="38"/>
      <c r="Y657" s="39"/>
    </row>
    <row r="658" spans="5:25">
      <c r="E658">
        <f t="shared" si="24"/>
        <v>648</v>
      </c>
      <c r="F658" s="17"/>
      <c r="M658">
        <f t="shared" ref="M658:M721" si="25">M657+1</f>
        <v>588</v>
      </c>
      <c r="O658" s="38"/>
      <c r="Y658" s="39"/>
    </row>
    <row r="659" spans="5:25">
      <c r="E659">
        <f t="shared" si="24"/>
        <v>649</v>
      </c>
      <c r="F659" s="17"/>
      <c r="M659">
        <f t="shared" si="25"/>
        <v>589</v>
      </c>
      <c r="O659" s="38"/>
      <c r="Y659" s="39"/>
    </row>
    <row r="660" spans="5:25">
      <c r="E660">
        <f t="shared" si="24"/>
        <v>650</v>
      </c>
      <c r="F660" s="17"/>
      <c r="M660">
        <f t="shared" si="25"/>
        <v>590</v>
      </c>
      <c r="O660" s="38"/>
      <c r="Y660" s="39"/>
    </row>
    <row r="661" spans="5:25">
      <c r="E661">
        <f t="shared" si="24"/>
        <v>651</v>
      </c>
      <c r="F661" s="17"/>
      <c r="M661">
        <f t="shared" si="25"/>
        <v>591</v>
      </c>
      <c r="O661" s="38"/>
      <c r="Y661" s="39"/>
    </row>
    <row r="662" spans="5:25">
      <c r="E662">
        <f t="shared" si="24"/>
        <v>652</v>
      </c>
      <c r="F662" s="17"/>
      <c r="M662">
        <f t="shared" si="25"/>
        <v>592</v>
      </c>
      <c r="O662" s="38"/>
      <c r="Y662" s="39"/>
    </row>
    <row r="663" spans="5:25">
      <c r="E663">
        <f t="shared" si="24"/>
        <v>653</v>
      </c>
      <c r="F663" s="17"/>
      <c r="M663">
        <f t="shared" si="25"/>
        <v>593</v>
      </c>
      <c r="O663" s="38"/>
      <c r="Y663" s="39"/>
    </row>
    <row r="664" spans="5:25">
      <c r="E664">
        <f t="shared" si="24"/>
        <v>654</v>
      </c>
      <c r="F664" s="17"/>
      <c r="M664">
        <f t="shared" si="25"/>
        <v>594</v>
      </c>
      <c r="O664" s="38"/>
      <c r="Y664" s="39"/>
    </row>
    <row r="665" spans="5:25">
      <c r="E665">
        <f t="shared" si="24"/>
        <v>655</v>
      </c>
      <c r="F665" s="17"/>
      <c r="M665">
        <f t="shared" si="25"/>
        <v>595</v>
      </c>
      <c r="O665" s="38"/>
      <c r="Y665" s="39"/>
    </row>
    <row r="666" spans="5:25">
      <c r="E666">
        <f t="shared" si="24"/>
        <v>656</v>
      </c>
      <c r="F666" s="17"/>
      <c r="M666">
        <f t="shared" si="25"/>
        <v>596</v>
      </c>
      <c r="O666" s="38"/>
      <c r="Y666" s="39"/>
    </row>
    <row r="667" spans="5:25">
      <c r="E667">
        <f t="shared" si="24"/>
        <v>657</v>
      </c>
      <c r="F667" s="17"/>
      <c r="M667">
        <f t="shared" si="25"/>
        <v>597</v>
      </c>
      <c r="O667" s="38"/>
      <c r="Y667" s="39"/>
    </row>
    <row r="668" spans="5:25">
      <c r="E668">
        <f t="shared" si="24"/>
        <v>658</v>
      </c>
      <c r="F668" s="17"/>
      <c r="M668">
        <f t="shared" si="25"/>
        <v>598</v>
      </c>
      <c r="O668" s="38"/>
      <c r="Y668" s="39"/>
    </row>
    <row r="669" spans="5:25">
      <c r="E669">
        <f t="shared" si="24"/>
        <v>659</v>
      </c>
      <c r="F669" s="17"/>
      <c r="M669">
        <f t="shared" si="25"/>
        <v>599</v>
      </c>
      <c r="O669" s="38"/>
      <c r="Y669" s="39"/>
    </row>
    <row r="670" spans="5:25">
      <c r="E670">
        <f t="shared" si="24"/>
        <v>660</v>
      </c>
      <c r="F670" s="17"/>
      <c r="M670">
        <f t="shared" si="25"/>
        <v>600</v>
      </c>
      <c r="O670" s="38"/>
      <c r="Y670" s="39"/>
    </row>
    <row r="671" spans="5:25">
      <c r="E671">
        <f t="shared" si="24"/>
        <v>661</v>
      </c>
      <c r="F671" s="17"/>
      <c r="M671">
        <f t="shared" si="25"/>
        <v>601</v>
      </c>
      <c r="O671" s="38"/>
      <c r="Y671" s="39"/>
    </row>
    <row r="672" spans="5:25">
      <c r="E672">
        <f t="shared" si="24"/>
        <v>662</v>
      </c>
      <c r="F672" s="17"/>
      <c r="M672">
        <f t="shared" si="25"/>
        <v>602</v>
      </c>
      <c r="O672" s="38"/>
      <c r="Y672" s="39"/>
    </row>
    <row r="673" spans="5:25">
      <c r="E673">
        <f t="shared" si="24"/>
        <v>663</v>
      </c>
      <c r="F673" s="17"/>
      <c r="M673">
        <f t="shared" si="25"/>
        <v>603</v>
      </c>
      <c r="O673" s="38"/>
      <c r="Y673" s="39"/>
    </row>
    <row r="674" spans="5:25">
      <c r="E674">
        <f t="shared" si="24"/>
        <v>664</v>
      </c>
      <c r="F674" s="17"/>
      <c r="M674">
        <f t="shared" si="25"/>
        <v>604</v>
      </c>
      <c r="O674" s="38"/>
      <c r="Y674" s="39"/>
    </row>
    <row r="675" spans="5:25">
      <c r="E675">
        <f t="shared" si="24"/>
        <v>665</v>
      </c>
      <c r="F675" s="17"/>
      <c r="M675">
        <f t="shared" si="25"/>
        <v>605</v>
      </c>
      <c r="O675" s="38"/>
      <c r="Y675" s="39"/>
    </row>
    <row r="676" spans="5:25">
      <c r="E676">
        <f t="shared" si="24"/>
        <v>666</v>
      </c>
      <c r="F676" s="17"/>
      <c r="M676">
        <f t="shared" si="25"/>
        <v>606</v>
      </c>
      <c r="O676" s="38"/>
      <c r="Y676" s="39"/>
    </row>
    <row r="677" spans="5:25">
      <c r="E677">
        <f t="shared" si="24"/>
        <v>667</v>
      </c>
      <c r="F677" s="17"/>
      <c r="M677">
        <f t="shared" si="25"/>
        <v>607</v>
      </c>
      <c r="O677" s="38"/>
      <c r="Y677" s="39"/>
    </row>
    <row r="678" spans="5:25">
      <c r="E678">
        <f t="shared" si="24"/>
        <v>668</v>
      </c>
      <c r="F678" s="17"/>
      <c r="M678">
        <f t="shared" si="25"/>
        <v>608</v>
      </c>
      <c r="O678" s="38"/>
      <c r="Y678" s="39"/>
    </row>
    <row r="679" spans="5:25">
      <c r="E679">
        <f t="shared" si="24"/>
        <v>669</v>
      </c>
      <c r="F679" s="17"/>
      <c r="M679">
        <f t="shared" si="25"/>
        <v>609</v>
      </c>
      <c r="O679" s="38"/>
      <c r="Y679" s="39"/>
    </row>
    <row r="680" spans="5:25">
      <c r="E680">
        <f t="shared" si="24"/>
        <v>670</v>
      </c>
      <c r="F680" s="17"/>
      <c r="M680">
        <f t="shared" si="25"/>
        <v>610</v>
      </c>
      <c r="O680" s="38"/>
      <c r="Y680" s="39"/>
    </row>
    <row r="681" spans="5:25">
      <c r="E681">
        <f t="shared" si="24"/>
        <v>671</v>
      </c>
      <c r="F681" s="17"/>
      <c r="M681">
        <f t="shared" si="25"/>
        <v>611</v>
      </c>
      <c r="O681" s="38"/>
      <c r="Y681" s="39"/>
    </row>
    <row r="682" spans="5:25">
      <c r="E682">
        <f t="shared" si="24"/>
        <v>672</v>
      </c>
      <c r="F682" s="17"/>
      <c r="M682">
        <f t="shared" si="25"/>
        <v>612</v>
      </c>
      <c r="O682" s="38"/>
      <c r="Y682" s="39"/>
    </row>
    <row r="683" spans="5:25">
      <c r="E683">
        <f t="shared" si="24"/>
        <v>673</v>
      </c>
      <c r="F683" s="17"/>
      <c r="M683">
        <f t="shared" si="25"/>
        <v>613</v>
      </c>
      <c r="O683" s="38"/>
      <c r="Y683" s="39"/>
    </row>
    <row r="684" spans="5:25">
      <c r="E684">
        <f t="shared" si="24"/>
        <v>674</v>
      </c>
      <c r="F684" s="17"/>
      <c r="M684">
        <f t="shared" si="25"/>
        <v>614</v>
      </c>
      <c r="O684" s="38"/>
      <c r="Y684" s="39"/>
    </row>
    <row r="685" spans="5:25">
      <c r="E685">
        <f t="shared" si="24"/>
        <v>675</v>
      </c>
      <c r="F685" s="17"/>
      <c r="M685">
        <f t="shared" si="25"/>
        <v>615</v>
      </c>
      <c r="O685" s="38"/>
      <c r="Y685" s="39"/>
    </row>
    <row r="686" spans="5:25">
      <c r="E686">
        <f t="shared" ref="E686:E749" si="26">E685+1</f>
        <v>676</v>
      </c>
      <c r="F686" s="17"/>
      <c r="M686">
        <f t="shared" si="25"/>
        <v>616</v>
      </c>
      <c r="O686" s="38"/>
      <c r="Y686" s="39"/>
    </row>
    <row r="687" spans="5:25">
      <c r="E687">
        <f t="shared" si="26"/>
        <v>677</v>
      </c>
      <c r="F687" s="17"/>
      <c r="M687">
        <f t="shared" si="25"/>
        <v>617</v>
      </c>
      <c r="O687" s="38"/>
      <c r="Y687" s="39"/>
    </row>
    <row r="688" spans="5:25">
      <c r="E688">
        <f t="shared" si="26"/>
        <v>678</v>
      </c>
      <c r="F688" s="17"/>
      <c r="M688">
        <f t="shared" si="25"/>
        <v>618</v>
      </c>
      <c r="O688" s="38"/>
      <c r="Y688" s="39"/>
    </row>
    <row r="689" spans="5:25">
      <c r="E689">
        <f t="shared" si="26"/>
        <v>679</v>
      </c>
      <c r="F689" s="17"/>
      <c r="M689">
        <f t="shared" si="25"/>
        <v>619</v>
      </c>
      <c r="O689" s="38"/>
      <c r="Y689" s="39"/>
    </row>
    <row r="690" spans="5:25">
      <c r="E690">
        <f t="shared" si="26"/>
        <v>680</v>
      </c>
      <c r="F690" s="17"/>
      <c r="M690">
        <f t="shared" si="25"/>
        <v>620</v>
      </c>
      <c r="O690" s="38"/>
      <c r="Y690" s="39"/>
    </row>
    <row r="691" spans="5:25">
      <c r="E691">
        <f t="shared" si="26"/>
        <v>681</v>
      </c>
      <c r="F691" s="17"/>
      <c r="M691">
        <f t="shared" si="25"/>
        <v>621</v>
      </c>
      <c r="O691" s="38"/>
      <c r="Y691" s="39"/>
    </row>
    <row r="692" spans="5:25">
      <c r="E692">
        <f t="shared" si="26"/>
        <v>682</v>
      </c>
      <c r="F692" s="17"/>
      <c r="M692">
        <f t="shared" si="25"/>
        <v>622</v>
      </c>
      <c r="O692" s="38"/>
      <c r="Y692" s="39"/>
    </row>
    <row r="693" spans="5:25">
      <c r="E693">
        <f t="shared" si="26"/>
        <v>683</v>
      </c>
      <c r="F693" s="17"/>
      <c r="M693">
        <f t="shared" si="25"/>
        <v>623</v>
      </c>
      <c r="O693" s="38"/>
      <c r="Y693" s="39"/>
    </row>
    <row r="694" spans="5:25">
      <c r="E694">
        <f t="shared" si="26"/>
        <v>684</v>
      </c>
      <c r="F694" s="17"/>
      <c r="M694">
        <f t="shared" si="25"/>
        <v>624</v>
      </c>
      <c r="O694" s="38"/>
      <c r="Y694" s="39"/>
    </row>
    <row r="695" spans="5:25">
      <c r="E695">
        <f t="shared" si="26"/>
        <v>685</v>
      </c>
      <c r="F695" s="17"/>
      <c r="M695">
        <f t="shared" si="25"/>
        <v>625</v>
      </c>
      <c r="O695" s="38"/>
      <c r="Y695" s="39"/>
    </row>
    <row r="696" spans="5:25">
      <c r="E696">
        <f t="shared" si="26"/>
        <v>686</v>
      </c>
      <c r="F696" s="17"/>
      <c r="M696">
        <f t="shared" si="25"/>
        <v>626</v>
      </c>
      <c r="O696" s="38"/>
      <c r="Y696" s="39"/>
    </row>
    <row r="697" spans="5:25">
      <c r="E697">
        <f t="shared" si="26"/>
        <v>687</v>
      </c>
      <c r="F697" s="17"/>
      <c r="M697">
        <f t="shared" si="25"/>
        <v>627</v>
      </c>
      <c r="O697" s="38"/>
      <c r="Y697" s="39"/>
    </row>
    <row r="698" spans="5:25">
      <c r="E698">
        <f t="shared" si="26"/>
        <v>688</v>
      </c>
      <c r="F698" s="17"/>
      <c r="M698">
        <f t="shared" si="25"/>
        <v>628</v>
      </c>
      <c r="O698" s="38"/>
      <c r="Y698" s="39"/>
    </row>
    <row r="699" spans="5:25">
      <c r="E699">
        <f t="shared" si="26"/>
        <v>689</v>
      </c>
      <c r="F699" s="17"/>
      <c r="M699">
        <f t="shared" si="25"/>
        <v>629</v>
      </c>
      <c r="O699" s="38"/>
      <c r="Y699" s="39"/>
    </row>
    <row r="700" spans="5:25">
      <c r="E700">
        <f t="shared" si="26"/>
        <v>690</v>
      </c>
      <c r="F700" s="17"/>
      <c r="M700">
        <f t="shared" si="25"/>
        <v>630</v>
      </c>
      <c r="O700" s="38"/>
      <c r="Y700" s="39"/>
    </row>
    <row r="701" spans="5:25">
      <c r="E701">
        <f t="shared" si="26"/>
        <v>691</v>
      </c>
      <c r="F701" s="17"/>
      <c r="M701">
        <f t="shared" si="25"/>
        <v>631</v>
      </c>
      <c r="O701" s="38"/>
      <c r="Y701" s="39"/>
    </row>
    <row r="702" spans="5:25">
      <c r="E702">
        <f t="shared" si="26"/>
        <v>692</v>
      </c>
      <c r="F702" s="17"/>
      <c r="M702">
        <f t="shared" si="25"/>
        <v>632</v>
      </c>
      <c r="O702" s="38"/>
      <c r="Y702" s="39"/>
    </row>
    <row r="703" spans="5:25">
      <c r="E703">
        <f t="shared" si="26"/>
        <v>693</v>
      </c>
      <c r="F703" s="17"/>
      <c r="M703">
        <f t="shared" si="25"/>
        <v>633</v>
      </c>
      <c r="O703" s="38"/>
      <c r="Y703" s="39"/>
    </row>
    <row r="704" spans="5:25">
      <c r="E704">
        <f t="shared" si="26"/>
        <v>694</v>
      </c>
      <c r="F704" s="17"/>
      <c r="M704">
        <f t="shared" si="25"/>
        <v>634</v>
      </c>
      <c r="O704" s="38"/>
      <c r="Y704" s="39"/>
    </row>
    <row r="705" spans="5:25">
      <c r="E705">
        <f t="shared" si="26"/>
        <v>695</v>
      </c>
      <c r="F705" s="17"/>
      <c r="M705">
        <f t="shared" si="25"/>
        <v>635</v>
      </c>
      <c r="O705" s="38"/>
      <c r="Y705" s="39"/>
    </row>
    <row r="706" spans="5:25">
      <c r="E706">
        <f t="shared" si="26"/>
        <v>696</v>
      </c>
      <c r="F706" s="17"/>
      <c r="M706">
        <f t="shared" si="25"/>
        <v>636</v>
      </c>
      <c r="O706" s="38"/>
      <c r="Y706" s="39"/>
    </row>
    <row r="707" spans="5:25">
      <c r="E707">
        <f t="shared" si="26"/>
        <v>697</v>
      </c>
      <c r="F707" s="17"/>
      <c r="M707">
        <f t="shared" si="25"/>
        <v>637</v>
      </c>
      <c r="O707" s="38"/>
      <c r="Y707" s="39"/>
    </row>
    <row r="708" spans="5:25">
      <c r="E708">
        <f t="shared" si="26"/>
        <v>698</v>
      </c>
      <c r="F708" s="17"/>
      <c r="M708">
        <f t="shared" si="25"/>
        <v>638</v>
      </c>
      <c r="O708" s="38"/>
      <c r="Y708" s="39"/>
    </row>
    <row r="709" spans="5:25">
      <c r="E709">
        <f t="shared" si="26"/>
        <v>699</v>
      </c>
      <c r="F709" s="17"/>
      <c r="M709">
        <f t="shared" si="25"/>
        <v>639</v>
      </c>
      <c r="O709" s="38"/>
      <c r="Y709" s="39"/>
    </row>
    <row r="710" spans="5:25">
      <c r="E710">
        <f t="shared" si="26"/>
        <v>700</v>
      </c>
      <c r="F710" s="17"/>
      <c r="M710">
        <f t="shared" si="25"/>
        <v>640</v>
      </c>
      <c r="O710" s="38"/>
      <c r="Y710" s="39"/>
    </row>
    <row r="711" spans="5:25">
      <c r="E711">
        <f t="shared" si="26"/>
        <v>701</v>
      </c>
      <c r="F711" s="17"/>
      <c r="M711">
        <f t="shared" si="25"/>
        <v>641</v>
      </c>
      <c r="O711" s="38"/>
      <c r="Y711" s="39"/>
    </row>
    <row r="712" spans="5:25">
      <c r="E712">
        <f t="shared" si="26"/>
        <v>702</v>
      </c>
      <c r="F712" s="17"/>
      <c r="M712">
        <f t="shared" si="25"/>
        <v>642</v>
      </c>
      <c r="O712" s="38"/>
      <c r="Y712" s="39"/>
    </row>
    <row r="713" spans="5:25">
      <c r="E713">
        <f t="shared" si="26"/>
        <v>703</v>
      </c>
      <c r="F713" s="17"/>
      <c r="M713">
        <f t="shared" si="25"/>
        <v>643</v>
      </c>
      <c r="O713" s="38"/>
      <c r="Y713" s="39"/>
    </row>
    <row r="714" spans="5:25">
      <c r="E714">
        <f t="shared" si="26"/>
        <v>704</v>
      </c>
      <c r="F714" s="17"/>
      <c r="M714">
        <f t="shared" si="25"/>
        <v>644</v>
      </c>
      <c r="O714" s="38"/>
      <c r="Y714" s="39"/>
    </row>
    <row r="715" spans="5:25">
      <c r="E715">
        <f t="shared" si="26"/>
        <v>705</v>
      </c>
      <c r="F715" s="17"/>
      <c r="M715">
        <f t="shared" si="25"/>
        <v>645</v>
      </c>
      <c r="O715" s="38"/>
      <c r="Y715" s="39"/>
    </row>
    <row r="716" spans="5:25">
      <c r="E716">
        <f t="shared" si="26"/>
        <v>706</v>
      </c>
      <c r="F716" s="17"/>
      <c r="M716">
        <f t="shared" si="25"/>
        <v>646</v>
      </c>
      <c r="O716" s="38"/>
      <c r="Y716" s="39"/>
    </row>
    <row r="717" spans="5:25">
      <c r="E717">
        <f t="shared" si="26"/>
        <v>707</v>
      </c>
      <c r="F717" s="17"/>
      <c r="M717">
        <f t="shared" si="25"/>
        <v>647</v>
      </c>
      <c r="O717" s="38"/>
      <c r="Y717" s="39"/>
    </row>
    <row r="718" spans="5:25">
      <c r="E718">
        <f t="shared" si="26"/>
        <v>708</v>
      </c>
      <c r="F718" s="17"/>
      <c r="M718">
        <f t="shared" si="25"/>
        <v>648</v>
      </c>
      <c r="O718" s="38"/>
      <c r="Y718" s="39"/>
    </row>
    <row r="719" spans="5:25">
      <c r="E719">
        <f t="shared" si="26"/>
        <v>709</v>
      </c>
      <c r="F719" s="17"/>
      <c r="M719">
        <f t="shared" si="25"/>
        <v>649</v>
      </c>
      <c r="O719" s="38"/>
      <c r="Y719" s="39"/>
    </row>
    <row r="720" spans="5:25">
      <c r="E720">
        <f t="shared" si="26"/>
        <v>710</v>
      </c>
      <c r="F720" s="17"/>
      <c r="M720">
        <f t="shared" si="25"/>
        <v>650</v>
      </c>
      <c r="O720" s="38"/>
      <c r="Y720" s="39"/>
    </row>
    <row r="721" spans="5:25">
      <c r="E721">
        <f t="shared" si="26"/>
        <v>711</v>
      </c>
      <c r="F721" s="17"/>
      <c r="M721">
        <f t="shared" si="25"/>
        <v>651</v>
      </c>
      <c r="O721" s="38"/>
      <c r="Y721" s="39"/>
    </row>
    <row r="722" spans="5:25">
      <c r="E722">
        <f t="shared" si="26"/>
        <v>712</v>
      </c>
      <c r="F722" s="17"/>
      <c r="M722">
        <f t="shared" ref="M722:M776" si="27">M721+1</f>
        <v>652</v>
      </c>
      <c r="O722" s="38"/>
      <c r="Y722" s="39"/>
    </row>
    <row r="723" spans="5:25">
      <c r="E723">
        <f t="shared" si="26"/>
        <v>713</v>
      </c>
      <c r="F723" s="17"/>
      <c r="M723">
        <f t="shared" si="27"/>
        <v>653</v>
      </c>
      <c r="O723" s="38"/>
      <c r="Y723" s="39"/>
    </row>
    <row r="724" spans="5:25">
      <c r="E724">
        <f t="shared" si="26"/>
        <v>714</v>
      </c>
      <c r="F724" s="17"/>
      <c r="M724">
        <f t="shared" si="27"/>
        <v>654</v>
      </c>
      <c r="O724" s="38"/>
      <c r="Y724" s="39"/>
    </row>
    <row r="725" spans="5:25">
      <c r="E725">
        <f t="shared" si="26"/>
        <v>715</v>
      </c>
      <c r="F725" s="17"/>
      <c r="M725">
        <f t="shared" si="27"/>
        <v>655</v>
      </c>
      <c r="O725" s="38"/>
      <c r="Y725" s="39"/>
    </row>
    <row r="726" spans="5:25">
      <c r="E726">
        <f t="shared" si="26"/>
        <v>716</v>
      </c>
      <c r="F726" s="17"/>
      <c r="M726">
        <f t="shared" si="27"/>
        <v>656</v>
      </c>
      <c r="O726" s="38"/>
      <c r="Y726" s="39"/>
    </row>
    <row r="727" spans="5:25">
      <c r="E727">
        <f t="shared" si="26"/>
        <v>717</v>
      </c>
      <c r="F727" s="17"/>
      <c r="M727">
        <f t="shared" si="27"/>
        <v>657</v>
      </c>
      <c r="O727" s="38"/>
      <c r="Y727" s="39"/>
    </row>
    <row r="728" spans="5:25">
      <c r="E728">
        <f t="shared" si="26"/>
        <v>718</v>
      </c>
      <c r="F728" s="17"/>
      <c r="M728">
        <f t="shared" si="27"/>
        <v>658</v>
      </c>
      <c r="O728" s="38"/>
      <c r="Y728" s="39"/>
    </row>
    <row r="729" spans="5:25">
      <c r="E729">
        <f t="shared" si="26"/>
        <v>719</v>
      </c>
      <c r="F729" s="17"/>
      <c r="M729">
        <f t="shared" si="27"/>
        <v>659</v>
      </c>
      <c r="O729" s="38"/>
      <c r="Y729" s="39"/>
    </row>
    <row r="730" spans="5:25">
      <c r="E730">
        <f t="shared" si="26"/>
        <v>720</v>
      </c>
      <c r="F730" s="17"/>
      <c r="M730">
        <f t="shared" si="27"/>
        <v>660</v>
      </c>
      <c r="O730" s="38"/>
      <c r="Y730" s="39"/>
    </row>
    <row r="731" spans="5:25">
      <c r="E731">
        <f t="shared" si="26"/>
        <v>721</v>
      </c>
      <c r="F731" s="17"/>
      <c r="M731">
        <f t="shared" si="27"/>
        <v>661</v>
      </c>
      <c r="O731" s="38"/>
      <c r="Y731" s="39"/>
    </row>
    <row r="732" spans="5:25">
      <c r="E732">
        <f t="shared" si="26"/>
        <v>722</v>
      </c>
      <c r="F732" s="17"/>
      <c r="M732">
        <f t="shared" si="27"/>
        <v>662</v>
      </c>
      <c r="O732" s="38"/>
      <c r="Y732" s="39"/>
    </row>
    <row r="733" spans="5:25">
      <c r="E733">
        <f t="shared" si="26"/>
        <v>723</v>
      </c>
      <c r="F733" s="17"/>
      <c r="M733">
        <f t="shared" si="27"/>
        <v>663</v>
      </c>
      <c r="O733" s="38"/>
      <c r="Y733" s="39"/>
    </row>
    <row r="734" spans="5:25">
      <c r="E734">
        <f t="shared" si="26"/>
        <v>724</v>
      </c>
      <c r="F734" s="17"/>
      <c r="M734">
        <f t="shared" si="27"/>
        <v>664</v>
      </c>
      <c r="O734" s="38"/>
      <c r="Y734" s="39"/>
    </row>
    <row r="735" spans="5:25">
      <c r="E735">
        <f t="shared" si="26"/>
        <v>725</v>
      </c>
      <c r="F735" s="17"/>
      <c r="M735">
        <f t="shared" si="27"/>
        <v>665</v>
      </c>
      <c r="O735" s="38"/>
      <c r="Y735" s="39"/>
    </row>
    <row r="736" spans="5:25">
      <c r="E736">
        <f t="shared" si="26"/>
        <v>726</v>
      </c>
      <c r="F736" s="17"/>
      <c r="M736">
        <f t="shared" si="27"/>
        <v>666</v>
      </c>
      <c r="O736" s="38"/>
      <c r="Y736" s="39"/>
    </row>
    <row r="737" spans="5:25">
      <c r="E737">
        <f t="shared" si="26"/>
        <v>727</v>
      </c>
      <c r="F737" s="17"/>
      <c r="M737">
        <f t="shared" si="27"/>
        <v>667</v>
      </c>
      <c r="O737" s="38"/>
      <c r="Y737" s="39"/>
    </row>
    <row r="738" spans="5:25">
      <c r="E738">
        <f t="shared" si="26"/>
        <v>728</v>
      </c>
      <c r="F738" s="17"/>
      <c r="M738">
        <f t="shared" si="27"/>
        <v>668</v>
      </c>
      <c r="O738" s="38"/>
      <c r="Y738" s="39"/>
    </row>
    <row r="739" spans="5:25">
      <c r="E739">
        <f t="shared" si="26"/>
        <v>729</v>
      </c>
      <c r="F739" s="17"/>
      <c r="M739">
        <f t="shared" si="27"/>
        <v>669</v>
      </c>
      <c r="O739" s="38"/>
      <c r="Y739" s="39"/>
    </row>
    <row r="740" spans="5:25">
      <c r="E740">
        <f t="shared" si="26"/>
        <v>730</v>
      </c>
      <c r="F740" s="17"/>
      <c r="M740">
        <f t="shared" si="27"/>
        <v>670</v>
      </c>
      <c r="O740" s="38"/>
      <c r="Y740" s="39"/>
    </row>
    <row r="741" spans="5:25">
      <c r="E741">
        <f t="shared" si="26"/>
        <v>731</v>
      </c>
      <c r="F741" s="17"/>
      <c r="M741">
        <f t="shared" si="27"/>
        <v>671</v>
      </c>
      <c r="O741" s="38"/>
      <c r="Y741" s="39"/>
    </row>
    <row r="742" spans="5:25">
      <c r="E742">
        <f t="shared" si="26"/>
        <v>732</v>
      </c>
      <c r="F742" s="17"/>
      <c r="M742">
        <f t="shared" si="27"/>
        <v>672</v>
      </c>
      <c r="O742" s="38"/>
      <c r="Y742" s="39"/>
    </row>
    <row r="743" spans="5:25">
      <c r="E743">
        <f t="shared" si="26"/>
        <v>733</v>
      </c>
      <c r="F743" s="17"/>
      <c r="M743">
        <f t="shared" si="27"/>
        <v>673</v>
      </c>
      <c r="O743" s="38"/>
      <c r="Y743" s="39"/>
    </row>
    <row r="744" spans="5:25">
      <c r="E744">
        <f t="shared" si="26"/>
        <v>734</v>
      </c>
      <c r="F744" s="17"/>
      <c r="M744">
        <f t="shared" si="27"/>
        <v>674</v>
      </c>
      <c r="O744" s="38"/>
      <c r="Y744" s="39"/>
    </row>
    <row r="745" spans="5:25">
      <c r="E745">
        <f t="shared" si="26"/>
        <v>735</v>
      </c>
      <c r="F745" s="17"/>
      <c r="M745">
        <f t="shared" si="27"/>
        <v>675</v>
      </c>
      <c r="O745" s="38"/>
      <c r="Y745" s="39"/>
    </row>
    <row r="746" spans="5:25">
      <c r="E746">
        <f t="shared" si="26"/>
        <v>736</v>
      </c>
      <c r="F746" s="17"/>
      <c r="M746">
        <f t="shared" si="27"/>
        <v>676</v>
      </c>
      <c r="O746" s="38"/>
      <c r="Y746" s="39"/>
    </row>
    <row r="747" spans="5:25">
      <c r="E747">
        <f t="shared" si="26"/>
        <v>737</v>
      </c>
      <c r="F747" s="17"/>
      <c r="M747">
        <f t="shared" si="27"/>
        <v>677</v>
      </c>
      <c r="O747" s="38"/>
      <c r="Y747" s="39"/>
    </row>
    <row r="748" spans="5:25">
      <c r="E748">
        <f t="shared" si="26"/>
        <v>738</v>
      </c>
      <c r="F748" s="17"/>
      <c r="M748">
        <f t="shared" si="27"/>
        <v>678</v>
      </c>
      <c r="O748" s="38"/>
      <c r="Y748" s="39"/>
    </row>
    <row r="749" spans="5:25">
      <c r="E749">
        <f t="shared" si="26"/>
        <v>739</v>
      </c>
      <c r="F749" s="17"/>
      <c r="M749">
        <f t="shared" si="27"/>
        <v>679</v>
      </c>
      <c r="O749" s="38"/>
      <c r="Y749" s="39"/>
    </row>
    <row r="750" spans="5:25">
      <c r="E750">
        <f t="shared" ref="E750:E776" si="28">E749+1</f>
        <v>740</v>
      </c>
      <c r="F750" s="17"/>
      <c r="M750">
        <f t="shared" si="27"/>
        <v>680</v>
      </c>
      <c r="O750" s="38"/>
      <c r="Y750" s="39"/>
    </row>
    <row r="751" spans="5:25">
      <c r="E751">
        <f t="shared" si="28"/>
        <v>741</v>
      </c>
      <c r="F751" s="17"/>
      <c r="M751">
        <f t="shared" si="27"/>
        <v>681</v>
      </c>
      <c r="O751" s="38"/>
      <c r="Y751" s="39"/>
    </row>
    <row r="752" spans="5:25">
      <c r="E752">
        <f t="shared" si="28"/>
        <v>742</v>
      </c>
      <c r="F752" s="17"/>
      <c r="M752">
        <f t="shared" si="27"/>
        <v>682</v>
      </c>
      <c r="O752" s="38"/>
      <c r="Y752" s="39"/>
    </row>
    <row r="753" spans="5:25">
      <c r="E753">
        <f t="shared" si="28"/>
        <v>743</v>
      </c>
      <c r="F753" s="17"/>
      <c r="M753">
        <f t="shared" si="27"/>
        <v>683</v>
      </c>
      <c r="O753" s="38"/>
      <c r="Y753" s="39"/>
    </row>
    <row r="754" spans="5:25">
      <c r="E754">
        <f t="shared" si="28"/>
        <v>744</v>
      </c>
      <c r="F754" s="17"/>
      <c r="M754">
        <f t="shared" si="27"/>
        <v>684</v>
      </c>
      <c r="O754" s="38"/>
      <c r="Y754" s="39"/>
    </row>
    <row r="755" spans="5:25">
      <c r="E755">
        <f t="shared" si="28"/>
        <v>745</v>
      </c>
      <c r="F755" s="17"/>
      <c r="M755">
        <f t="shared" si="27"/>
        <v>685</v>
      </c>
      <c r="O755" s="38"/>
      <c r="Y755" s="39"/>
    </row>
    <row r="756" spans="5:25">
      <c r="E756">
        <f t="shared" si="28"/>
        <v>746</v>
      </c>
      <c r="F756" s="17"/>
      <c r="M756">
        <f t="shared" si="27"/>
        <v>686</v>
      </c>
      <c r="O756" s="38"/>
      <c r="Y756" s="39"/>
    </row>
    <row r="757" spans="5:25">
      <c r="E757">
        <f t="shared" si="28"/>
        <v>747</v>
      </c>
      <c r="F757" s="17"/>
      <c r="M757">
        <f t="shared" si="27"/>
        <v>687</v>
      </c>
      <c r="O757" s="38"/>
      <c r="Y757" s="39"/>
    </row>
    <row r="758" spans="5:25">
      <c r="E758">
        <f t="shared" si="28"/>
        <v>748</v>
      </c>
      <c r="F758" s="17"/>
      <c r="M758">
        <f t="shared" si="27"/>
        <v>688</v>
      </c>
      <c r="O758" s="38"/>
      <c r="Y758" s="39"/>
    </row>
    <row r="759" spans="5:25">
      <c r="E759">
        <f t="shared" si="28"/>
        <v>749</v>
      </c>
      <c r="F759" s="17"/>
      <c r="M759">
        <f t="shared" si="27"/>
        <v>689</v>
      </c>
      <c r="O759" s="38"/>
      <c r="Y759" s="39"/>
    </row>
    <row r="760" spans="5:25">
      <c r="E760">
        <f t="shared" si="28"/>
        <v>750</v>
      </c>
      <c r="F760" s="17"/>
      <c r="M760">
        <f t="shared" si="27"/>
        <v>690</v>
      </c>
      <c r="O760" s="38"/>
      <c r="Y760" s="39"/>
    </row>
    <row r="761" spans="5:25">
      <c r="E761">
        <f t="shared" si="28"/>
        <v>751</v>
      </c>
      <c r="F761" s="17"/>
      <c r="M761">
        <f t="shared" si="27"/>
        <v>691</v>
      </c>
      <c r="O761" s="38"/>
      <c r="Y761" s="39"/>
    </row>
    <row r="762" spans="5:25">
      <c r="E762">
        <f t="shared" si="28"/>
        <v>752</v>
      </c>
      <c r="F762" s="17"/>
      <c r="M762">
        <f t="shared" si="27"/>
        <v>692</v>
      </c>
      <c r="O762" s="38"/>
      <c r="Y762" s="39"/>
    </row>
    <row r="763" spans="5:25">
      <c r="E763">
        <f t="shared" si="28"/>
        <v>753</v>
      </c>
      <c r="F763" s="17"/>
      <c r="M763">
        <f t="shared" si="27"/>
        <v>693</v>
      </c>
      <c r="O763" s="38"/>
      <c r="Y763" s="39"/>
    </row>
    <row r="764" spans="5:25">
      <c r="E764">
        <f t="shared" si="28"/>
        <v>754</v>
      </c>
      <c r="F764" s="17"/>
      <c r="M764">
        <f t="shared" si="27"/>
        <v>694</v>
      </c>
      <c r="O764" s="38"/>
      <c r="Y764" s="39"/>
    </row>
    <row r="765" spans="5:25">
      <c r="E765">
        <f t="shared" si="28"/>
        <v>755</v>
      </c>
      <c r="F765" s="17"/>
      <c r="M765">
        <f t="shared" si="27"/>
        <v>695</v>
      </c>
      <c r="O765" s="38"/>
      <c r="Y765" s="39"/>
    </row>
    <row r="766" spans="5:25">
      <c r="E766">
        <f t="shared" si="28"/>
        <v>756</v>
      </c>
      <c r="F766" s="17"/>
      <c r="M766">
        <f t="shared" si="27"/>
        <v>696</v>
      </c>
      <c r="O766" s="38"/>
      <c r="Y766" s="39"/>
    </row>
    <row r="767" spans="5:25">
      <c r="E767">
        <f t="shared" si="28"/>
        <v>757</v>
      </c>
      <c r="F767" s="17"/>
      <c r="M767">
        <f t="shared" si="27"/>
        <v>697</v>
      </c>
      <c r="O767" s="38"/>
      <c r="Y767" s="39"/>
    </row>
    <row r="768" spans="5:25">
      <c r="E768">
        <f t="shared" si="28"/>
        <v>758</v>
      </c>
      <c r="F768" s="17"/>
      <c r="M768">
        <f t="shared" si="27"/>
        <v>698</v>
      </c>
      <c r="O768" s="38"/>
      <c r="Y768" s="39"/>
    </row>
    <row r="769" spans="5:25">
      <c r="E769">
        <f t="shared" si="28"/>
        <v>759</v>
      </c>
      <c r="F769" s="17"/>
      <c r="M769">
        <f t="shared" si="27"/>
        <v>699</v>
      </c>
      <c r="O769" s="38"/>
      <c r="Y769" s="39"/>
    </row>
    <row r="770" spans="5:25">
      <c r="E770">
        <f t="shared" si="28"/>
        <v>760</v>
      </c>
      <c r="F770" s="17"/>
      <c r="M770">
        <f t="shared" si="27"/>
        <v>700</v>
      </c>
      <c r="O770" s="38"/>
      <c r="Y770" s="39"/>
    </row>
    <row r="771" spans="5:25">
      <c r="E771">
        <f t="shared" si="28"/>
        <v>761</v>
      </c>
      <c r="F771" s="17"/>
      <c r="M771">
        <f t="shared" si="27"/>
        <v>701</v>
      </c>
      <c r="O771" s="38"/>
      <c r="Y771" s="39"/>
    </row>
    <row r="772" spans="5:25">
      <c r="E772">
        <f t="shared" si="28"/>
        <v>762</v>
      </c>
      <c r="F772" s="17"/>
      <c r="M772">
        <f t="shared" si="27"/>
        <v>702</v>
      </c>
      <c r="O772" s="38"/>
      <c r="Y772" s="39"/>
    </row>
    <row r="773" spans="5:25">
      <c r="E773">
        <f t="shared" si="28"/>
        <v>763</v>
      </c>
      <c r="F773" s="17"/>
      <c r="M773">
        <f t="shared" si="27"/>
        <v>703</v>
      </c>
      <c r="O773" s="38"/>
      <c r="Y773" s="39"/>
    </row>
    <row r="774" spans="5:25">
      <c r="E774">
        <f t="shared" si="28"/>
        <v>764</v>
      </c>
      <c r="F774" s="17"/>
      <c r="M774">
        <f t="shared" si="27"/>
        <v>704</v>
      </c>
      <c r="O774" s="38"/>
      <c r="Y774" s="39"/>
    </row>
    <row r="775" spans="5:25">
      <c r="E775">
        <f t="shared" si="28"/>
        <v>765</v>
      </c>
      <c r="F775" s="17"/>
      <c r="M775">
        <f t="shared" si="27"/>
        <v>705</v>
      </c>
      <c r="O775" s="38"/>
      <c r="Y775" s="39"/>
    </row>
    <row r="776" spans="5:25">
      <c r="E776">
        <f t="shared" si="28"/>
        <v>766</v>
      </c>
      <c r="F776" s="17"/>
      <c r="M776">
        <f t="shared" si="27"/>
        <v>706</v>
      </c>
      <c r="O776" s="38"/>
      <c r="Y776" s="39"/>
    </row>
  </sheetData>
  <mergeCells count="8">
    <mergeCell ref="C7:E7"/>
    <mergeCell ref="C8:E8"/>
    <mergeCell ref="C1:E1"/>
    <mergeCell ref="C2:E2"/>
    <mergeCell ref="C3:E3"/>
    <mergeCell ref="C4:E4"/>
    <mergeCell ref="C5:E5"/>
    <mergeCell ref="C6:E6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2" r:id="rId4" name="CommandButton4">
          <controlPr defaultSize="0" autoLine="0" autoPict="0" r:id="rId5">
            <anchor moveWithCells="1">
              <from>
                <xdr:col>23</xdr:col>
                <xdr:colOff>219075</xdr:colOff>
                <xdr:row>1</xdr:row>
                <xdr:rowOff>57150</xdr:rowOff>
              </from>
              <to>
                <xdr:col>24</xdr:col>
                <xdr:colOff>828675</xdr:colOff>
                <xdr:row>3</xdr:row>
                <xdr:rowOff>190500</xdr:rowOff>
              </to>
            </anchor>
          </controlPr>
        </control>
      </mc:Choice>
      <mc:Fallback>
        <control shapeId="20492" r:id="rId4" name="CommandButton4"/>
      </mc:Fallback>
    </mc:AlternateContent>
    <mc:AlternateContent xmlns:mc="http://schemas.openxmlformats.org/markup-compatibility/2006">
      <mc:Choice Requires="x14">
        <control shapeId="20481" r:id="rId6" name="BarrierSet">
          <controlPr defaultSize="0" autoLine="0" r:id="rId7">
            <anchor moveWithCells="1">
              <from>
                <xdr:col>1</xdr:col>
                <xdr:colOff>704850</xdr:colOff>
                <xdr:row>0</xdr:row>
                <xdr:rowOff>152400</xdr:rowOff>
              </from>
              <to>
                <xdr:col>2</xdr:col>
                <xdr:colOff>552450</xdr:colOff>
                <xdr:row>2</xdr:row>
                <xdr:rowOff>57150</xdr:rowOff>
              </to>
            </anchor>
          </controlPr>
        </control>
      </mc:Choice>
      <mc:Fallback>
        <control shapeId="20481" r:id="rId6" name="BarrierSet"/>
      </mc:Fallback>
    </mc:AlternateContent>
    <mc:AlternateContent xmlns:mc="http://schemas.openxmlformats.org/markup-compatibility/2006">
      <mc:Choice Requires="x14">
        <control shapeId="20482" r:id="rId8" name="Styles">
          <controlPr defaultSize="0" autoLine="0" r:id="rId9">
            <anchor moveWithCells="1">
              <from>
                <xdr:col>1</xdr:col>
                <xdr:colOff>704850</xdr:colOff>
                <xdr:row>6</xdr:row>
                <xdr:rowOff>133350</xdr:rowOff>
              </from>
              <to>
                <xdr:col>2</xdr:col>
                <xdr:colOff>552450</xdr:colOff>
                <xdr:row>8</xdr:row>
                <xdr:rowOff>38100</xdr:rowOff>
              </to>
            </anchor>
          </controlPr>
        </control>
      </mc:Choice>
      <mc:Fallback>
        <control shapeId="20482" r:id="rId8" name="Styles"/>
      </mc:Fallback>
    </mc:AlternateContent>
    <mc:AlternateContent xmlns:mc="http://schemas.openxmlformats.org/markup-compatibility/2006">
      <mc:Choice Requires="x14">
        <control shapeId="20483" r:id="rId10" name="OptType">
          <controlPr defaultSize="0" autoLine="0" r:id="rId11">
            <anchor moveWithCells="1">
              <from>
                <xdr:col>1</xdr:col>
                <xdr:colOff>704850</xdr:colOff>
                <xdr:row>2</xdr:row>
                <xdr:rowOff>142875</xdr:rowOff>
              </from>
              <to>
                <xdr:col>2</xdr:col>
                <xdr:colOff>552450</xdr:colOff>
                <xdr:row>4</xdr:row>
                <xdr:rowOff>47625</xdr:rowOff>
              </to>
            </anchor>
          </controlPr>
        </control>
      </mc:Choice>
      <mc:Fallback>
        <control shapeId="20483" r:id="rId10" name="OptType"/>
      </mc:Fallback>
    </mc:AlternateContent>
    <mc:AlternateContent xmlns:mc="http://schemas.openxmlformats.org/markup-compatibility/2006">
      <mc:Choice Requires="x14">
        <control shapeId="20484" r:id="rId12" name="Sch">
          <controlPr defaultSize="0" autoLine="0" r:id="rId13">
            <anchor moveWithCells="1">
              <from>
                <xdr:col>1</xdr:col>
                <xdr:colOff>704850</xdr:colOff>
                <xdr:row>4</xdr:row>
                <xdr:rowOff>142875</xdr:rowOff>
              </from>
              <to>
                <xdr:col>2</xdr:col>
                <xdr:colOff>552450</xdr:colOff>
                <xdr:row>6</xdr:row>
                <xdr:rowOff>47625</xdr:rowOff>
              </to>
            </anchor>
          </controlPr>
        </control>
      </mc:Choice>
      <mc:Fallback>
        <control shapeId="20484" r:id="rId12" name="Sch"/>
      </mc:Fallback>
    </mc:AlternateContent>
    <mc:AlternateContent xmlns:mc="http://schemas.openxmlformats.org/markup-compatibility/2006">
      <mc:Choice Requires="x14">
        <control shapeId="20485" r:id="rId14" name="Reset">
          <controlPr defaultSize="0" autoLine="0" r:id="rId15">
            <anchor moveWithCells="1">
              <from>
                <xdr:col>0</xdr:col>
                <xdr:colOff>152400</xdr:colOff>
                <xdr:row>0</xdr:row>
                <xdr:rowOff>152400</xdr:rowOff>
              </from>
              <to>
                <xdr:col>1</xdr:col>
                <xdr:colOff>542925</xdr:colOff>
                <xdr:row>2</xdr:row>
                <xdr:rowOff>57150</xdr:rowOff>
              </to>
            </anchor>
          </controlPr>
        </control>
      </mc:Choice>
      <mc:Fallback>
        <control shapeId="20485" r:id="rId14" name="Reset"/>
      </mc:Fallback>
    </mc:AlternateContent>
    <mc:AlternateContent xmlns:mc="http://schemas.openxmlformats.org/markup-compatibility/2006">
      <mc:Choice Requires="x14">
        <control shapeId="20486" r:id="rId16" name="Copyy">
          <controlPr defaultSize="0" autoLine="0" r:id="rId17">
            <anchor moveWithCells="1">
              <from>
                <xdr:col>0</xdr:col>
                <xdr:colOff>152400</xdr:colOff>
                <xdr:row>2</xdr:row>
                <xdr:rowOff>142875</xdr:rowOff>
              </from>
              <to>
                <xdr:col>1</xdr:col>
                <xdr:colOff>542925</xdr:colOff>
                <xdr:row>4</xdr:row>
                <xdr:rowOff>47625</xdr:rowOff>
              </to>
            </anchor>
          </controlPr>
        </control>
      </mc:Choice>
      <mc:Fallback>
        <control shapeId="20486" r:id="rId16" name="Copyy"/>
      </mc:Fallback>
    </mc:AlternateContent>
    <mc:AlternateContent xmlns:mc="http://schemas.openxmlformats.org/markup-compatibility/2006">
      <mc:Choice Requires="x14">
        <control shapeId="20487" r:id="rId18" name="Run">
          <controlPr defaultSize="0" autoFill="0" autoLine="0" r:id="rId19">
            <anchor moveWithCells="1">
              <from>
                <xdr:col>0</xdr:col>
                <xdr:colOff>152400</xdr:colOff>
                <xdr:row>6</xdr:row>
                <xdr:rowOff>133350</xdr:rowOff>
              </from>
              <to>
                <xdr:col>1</xdr:col>
                <xdr:colOff>542925</xdr:colOff>
                <xdr:row>8</xdr:row>
                <xdr:rowOff>38100</xdr:rowOff>
              </to>
            </anchor>
          </controlPr>
        </control>
      </mc:Choice>
      <mc:Fallback>
        <control shapeId="20487" r:id="rId18" name="Run"/>
      </mc:Fallback>
    </mc:AlternateContent>
    <mc:AlternateContent xmlns:mc="http://schemas.openxmlformats.org/markup-compatibility/2006">
      <mc:Choice Requires="x14">
        <control shapeId="20488" r:id="rId20" name="CommandButton1">
          <controlPr defaultSize="0" autoLine="0" r:id="rId21">
            <anchor moveWithCells="1">
              <from>
                <xdr:col>0</xdr:col>
                <xdr:colOff>180975</xdr:colOff>
                <xdr:row>4</xdr:row>
                <xdr:rowOff>180975</xdr:rowOff>
              </from>
              <to>
                <xdr:col>1</xdr:col>
                <xdr:colOff>552450</xdr:colOff>
                <xdr:row>6</xdr:row>
                <xdr:rowOff>9525</xdr:rowOff>
              </to>
            </anchor>
          </controlPr>
        </control>
      </mc:Choice>
      <mc:Fallback>
        <control shapeId="20488" r:id="rId20" name="CommandButton1"/>
      </mc:Fallback>
    </mc:AlternateContent>
    <mc:AlternateContent xmlns:mc="http://schemas.openxmlformats.org/markup-compatibility/2006">
      <mc:Choice Requires="x14">
        <control shapeId="20490" r:id="rId22" name="CommandButton2">
          <controlPr defaultSize="0" autoLine="0" r:id="rId23">
            <anchor moveWithCells="1">
              <from>
                <xdr:col>28</xdr:col>
                <xdr:colOff>104775</xdr:colOff>
                <xdr:row>0</xdr:row>
                <xdr:rowOff>238125</xdr:rowOff>
              </from>
              <to>
                <xdr:col>28</xdr:col>
                <xdr:colOff>1590675</xdr:colOff>
                <xdr:row>4</xdr:row>
                <xdr:rowOff>66675</xdr:rowOff>
              </to>
            </anchor>
          </controlPr>
        </control>
      </mc:Choice>
      <mc:Fallback>
        <control shapeId="20490" r:id="rId22" name="CommandButton2"/>
      </mc:Fallback>
    </mc:AlternateContent>
    <mc:AlternateContent xmlns:mc="http://schemas.openxmlformats.org/markup-compatibility/2006">
      <mc:Choice Requires="x14">
        <control shapeId="20491" r:id="rId24" name="CommandButton3">
          <controlPr defaultSize="0" autoLine="0" r:id="rId25">
            <anchor moveWithCells="1">
              <from>
                <xdr:col>24</xdr:col>
                <xdr:colOff>1628775</xdr:colOff>
                <xdr:row>0</xdr:row>
                <xdr:rowOff>209550</xdr:rowOff>
              </from>
              <to>
                <xdr:col>26</xdr:col>
                <xdr:colOff>419100</xdr:colOff>
                <xdr:row>4</xdr:row>
                <xdr:rowOff>76200</xdr:rowOff>
              </to>
            </anchor>
          </controlPr>
        </control>
      </mc:Choice>
      <mc:Fallback>
        <control shapeId="20491" r:id="rId24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AM776"/>
  <sheetViews>
    <sheetView showGridLines="0" zoomScale="70" zoomScaleNormal="70" workbookViewId="0">
      <pane ySplit="10" topLeftCell="A11" activePane="bottomLeft" state="frozen"/>
      <selection activeCell="A11" sqref="A11"/>
      <selection pane="bottomLeft" activeCell="Z20" sqref="Z20"/>
    </sheetView>
  </sheetViews>
  <sheetFormatPr defaultRowHeight="16.5"/>
  <cols>
    <col min="1" max="1" width="4" style="112" customWidth="1"/>
    <col min="2" max="3" width="11.125" style="112" bestFit="1" customWidth="1"/>
    <col min="4" max="4" width="0.625" style="112" customWidth="1"/>
    <col min="5" max="5" width="3.125" style="112" customWidth="1"/>
    <col min="6" max="6" width="7.5" style="112" customWidth="1"/>
    <col min="7" max="7" width="8.125" style="112" bestFit="1" customWidth="1"/>
    <col min="8" max="9" width="6.25" style="112" customWidth="1"/>
    <col min="10" max="11" width="4.625" style="112" customWidth="1"/>
    <col min="12" max="12" width="2.25" style="112" customWidth="1"/>
    <col min="13" max="13" width="4.625" style="112" customWidth="1"/>
    <col min="14" max="15" width="12.5" style="38" bestFit="1" customWidth="1"/>
    <col min="16" max="16" width="13" style="112" bestFit="1" customWidth="1"/>
    <col min="17" max="17" width="11.75" style="112" bestFit="1" customWidth="1"/>
    <col min="18" max="18" width="13.875" style="112" bestFit="1" customWidth="1"/>
    <col min="19" max="19" width="10.375" style="112" bestFit="1" customWidth="1"/>
    <col min="20" max="20" width="13.875" style="112" bestFit="1" customWidth="1"/>
    <col min="21" max="21" width="9.375" style="112" bestFit="1" customWidth="1"/>
    <col min="22" max="22" width="15.5" style="112" bestFit="1" customWidth="1"/>
    <col min="23" max="23" width="19" style="112" bestFit="1" customWidth="1"/>
    <col min="24" max="24" width="13.5" style="112" customWidth="1"/>
    <col min="25" max="35" width="15.625" style="112" customWidth="1"/>
    <col min="36" max="36" width="19.25" style="112" bestFit="1" customWidth="1"/>
    <col min="37" max="38" width="19.25" style="112" customWidth="1"/>
    <col min="39" max="39" width="10.5" style="112" bestFit="1" customWidth="1"/>
    <col min="40" max="16384" width="9" style="112"/>
  </cols>
  <sheetData>
    <row r="1" spans="1:39" ht="20.25">
      <c r="A1" s="6"/>
      <c r="B1" s="6"/>
      <c r="C1" s="169" t="s">
        <v>2</v>
      </c>
      <c r="D1" s="170"/>
      <c r="E1" s="170"/>
      <c r="F1" s="7">
        <v>916</v>
      </c>
      <c r="H1" s="8" t="s">
        <v>3</v>
      </c>
      <c r="I1" s="9">
        <v>0</v>
      </c>
      <c r="N1" s="29" t="s">
        <v>45</v>
      </c>
      <c r="O1" s="38">
        <v>43668</v>
      </c>
      <c r="P1" s="29" t="s">
        <v>46</v>
      </c>
      <c r="Q1" s="112">
        <v>274.55</v>
      </c>
      <c r="R1" s="29" t="s">
        <v>517</v>
      </c>
      <c r="S1" s="117">
        <v>2976.61</v>
      </c>
      <c r="T1" s="29" t="s">
        <v>523</v>
      </c>
      <c r="U1" s="117">
        <v>0</v>
      </c>
      <c r="V1" s="29" t="s">
        <v>49</v>
      </c>
      <c r="W1" s="25">
        <v>10000</v>
      </c>
      <c r="X1" s="29" t="s">
        <v>525</v>
      </c>
      <c r="Y1" s="112">
        <v>1E-4</v>
      </c>
      <c r="AE1" s="25">
        <v>1000</v>
      </c>
      <c r="AF1" s="112">
        <v>0.59623938305445645</v>
      </c>
      <c r="AG1" s="29"/>
      <c r="AH1" s="29" t="s">
        <v>532</v>
      </c>
      <c r="AI1" s="29" t="s">
        <v>533</v>
      </c>
      <c r="AJ1" s="29" t="s">
        <v>534</v>
      </c>
      <c r="AM1" s="12"/>
    </row>
    <row r="2" spans="1:39" ht="20.25">
      <c r="A2" s="6"/>
      <c r="B2" s="6"/>
      <c r="C2" s="169" t="s">
        <v>4</v>
      </c>
      <c r="D2" s="170"/>
      <c r="E2" s="170"/>
      <c r="F2" s="11">
        <v>3</v>
      </c>
      <c r="N2" s="29" t="s">
        <v>42</v>
      </c>
      <c r="O2" s="38">
        <v>43668</v>
      </c>
      <c r="P2" s="29" t="s">
        <v>47</v>
      </c>
      <c r="Q2" s="23">
        <v>3.4606032248374802E-2</v>
      </c>
      <c r="R2" s="29" t="s">
        <v>518</v>
      </c>
      <c r="S2" s="23">
        <v>5.7330000000000002E-3</v>
      </c>
      <c r="T2" s="29" t="s">
        <v>527</v>
      </c>
      <c r="U2" s="23">
        <v>0</v>
      </c>
      <c r="V2" s="29" t="s">
        <v>50</v>
      </c>
      <c r="W2" s="112">
        <v>365</v>
      </c>
      <c r="X2" s="29" t="s">
        <v>526</v>
      </c>
      <c r="Y2" s="112">
        <v>17.725435920242933</v>
      </c>
      <c r="AC2" s="38"/>
      <c r="AE2" s="25">
        <v>10000</v>
      </c>
      <c r="AF2" s="112">
        <v>0.60754570522904072</v>
      </c>
      <c r="AG2" s="29" t="s">
        <v>532</v>
      </c>
      <c r="AH2" s="84">
        <v>1</v>
      </c>
      <c r="AI2" s="84">
        <v>0</v>
      </c>
      <c r="AJ2" s="84">
        <v>0.25</v>
      </c>
      <c r="AL2" s="158">
        <f>SQRT(Q4)</f>
        <v>0.43913779158710542</v>
      </c>
      <c r="AM2" s="158">
        <f>AI2*SQRT(S4)</f>
        <v>0</v>
      </c>
    </row>
    <row r="3" spans="1:39" ht="20.25">
      <c r="A3" s="6"/>
      <c r="B3" s="6"/>
      <c r="C3" s="169" t="s">
        <v>5</v>
      </c>
      <c r="D3" s="170"/>
      <c r="E3" s="170"/>
      <c r="F3" s="11">
        <v>6</v>
      </c>
      <c r="G3" s="13">
        <f>G4*12</f>
        <v>4.5</v>
      </c>
      <c r="N3" s="29" t="s">
        <v>43</v>
      </c>
      <c r="O3" s="38">
        <v>44029</v>
      </c>
      <c r="P3" s="33" t="s">
        <v>55</v>
      </c>
      <c r="Q3" s="23">
        <v>0</v>
      </c>
      <c r="R3" s="33" t="s">
        <v>519</v>
      </c>
      <c r="S3" s="23">
        <f>W6</f>
        <v>1.9758999999999999E-2</v>
      </c>
      <c r="T3" s="33" t="s">
        <v>528</v>
      </c>
      <c r="U3" s="23">
        <v>0</v>
      </c>
      <c r="V3" s="31" t="s">
        <v>56</v>
      </c>
      <c r="W3" s="23">
        <v>1.9758999999999999E-2</v>
      </c>
      <c r="X3" s="31" t="s">
        <v>536</v>
      </c>
      <c r="Y3" s="112">
        <v>10000</v>
      </c>
      <c r="AE3" s="25">
        <v>30000</v>
      </c>
      <c r="AF3" s="112">
        <v>0.6065471411624348</v>
      </c>
      <c r="AG3" s="29" t="s">
        <v>533</v>
      </c>
      <c r="AH3" s="84">
        <v>0</v>
      </c>
      <c r="AI3" s="84">
        <v>1</v>
      </c>
      <c r="AJ3" s="84">
        <v>0.75</v>
      </c>
      <c r="AL3" s="158">
        <v>0</v>
      </c>
      <c r="AM3" s="158">
        <f>SQRT(1-AH3^2)*SQRT(S4)</f>
        <v>0.58991524815010499</v>
      </c>
    </row>
    <row r="4" spans="1:39" ht="20.25">
      <c r="A4" s="6"/>
      <c r="B4" s="6"/>
      <c r="C4" s="169" t="s">
        <v>6</v>
      </c>
      <c r="D4" s="170"/>
      <c r="E4" s="170"/>
      <c r="F4" s="13">
        <v>2</v>
      </c>
      <c r="G4" s="13">
        <v>0.375</v>
      </c>
      <c r="H4" s="8" t="s">
        <v>7</v>
      </c>
      <c r="I4" s="13">
        <v>4</v>
      </c>
      <c r="N4" s="29" t="s">
        <v>44</v>
      </c>
      <c r="O4" s="38">
        <v>44029</v>
      </c>
      <c r="P4" s="29" t="s">
        <v>48</v>
      </c>
      <c r="Q4" s="23">
        <v>0.19284200000000001</v>
      </c>
      <c r="R4" s="29" t="s">
        <v>520</v>
      </c>
      <c r="S4" s="23">
        <v>0.34799999999999998</v>
      </c>
      <c r="T4" s="29" t="s">
        <v>529</v>
      </c>
      <c r="U4" s="23">
        <v>0</v>
      </c>
      <c r="V4" s="31" t="s">
        <v>57</v>
      </c>
      <c r="W4" s="23">
        <v>0</v>
      </c>
      <c r="X4" s="31"/>
      <c r="Y4" s="112">
        <f>Y3*Y2/100</f>
        <v>1772.5435920242933</v>
      </c>
      <c r="AG4" s="29" t="s">
        <v>534</v>
      </c>
      <c r="AH4" s="84">
        <v>0.25</v>
      </c>
      <c r="AI4" s="84">
        <v>0.75</v>
      </c>
      <c r="AJ4" s="84">
        <v>1</v>
      </c>
    </row>
    <row r="5" spans="1:39" ht="20.25">
      <c r="A5" s="6"/>
      <c r="B5" s="6"/>
      <c r="C5" s="169" t="s">
        <v>8</v>
      </c>
      <c r="D5" s="170"/>
      <c r="E5" s="170"/>
      <c r="F5" s="11">
        <f>IF(OR(F1=-902,F1=902,F1=9472,F1=944,F1=9441),0,1)</f>
        <v>1</v>
      </c>
      <c r="N5" s="29" t="s">
        <v>524</v>
      </c>
      <c r="O5" s="34">
        <v>2</v>
      </c>
      <c r="P5" s="29" t="s">
        <v>53</v>
      </c>
      <c r="Q5" s="112">
        <v>274.55</v>
      </c>
      <c r="R5" s="29" t="s">
        <v>521</v>
      </c>
      <c r="S5" s="117">
        <v>2976.61</v>
      </c>
      <c r="T5" s="29" t="s">
        <v>530</v>
      </c>
      <c r="U5" s="117">
        <v>0</v>
      </c>
      <c r="V5" s="31" t="s">
        <v>58</v>
      </c>
      <c r="W5" s="23">
        <v>9.5600000000000004E-2</v>
      </c>
      <c r="X5" s="31"/>
      <c r="AC5" s="41"/>
      <c r="AH5" s="84"/>
      <c r="AI5" s="84"/>
      <c r="AJ5" s="84"/>
    </row>
    <row r="6" spans="1:39" ht="20.25">
      <c r="A6" s="6"/>
      <c r="B6" s="6"/>
      <c r="C6" s="169" t="s">
        <v>9</v>
      </c>
      <c r="D6" s="170"/>
      <c r="E6" s="170"/>
      <c r="F6" s="7">
        <v>6</v>
      </c>
      <c r="H6" s="8">
        <v>601</v>
      </c>
      <c r="I6" s="14">
        <v>43355</v>
      </c>
      <c r="N6" s="112"/>
      <c r="O6" s="112"/>
      <c r="P6" s="29" t="s">
        <v>59</v>
      </c>
      <c r="Q6" s="23">
        <v>3.4606032248374802E-2</v>
      </c>
      <c r="R6" s="29" t="s">
        <v>522</v>
      </c>
      <c r="S6" s="23">
        <v>0</v>
      </c>
      <c r="T6" s="29" t="s">
        <v>531</v>
      </c>
      <c r="U6" s="23">
        <v>0</v>
      </c>
      <c r="V6" s="31" t="s">
        <v>537</v>
      </c>
      <c r="W6" s="159">
        <f>W3+W4*W5*S4</f>
        <v>1.9758999999999999E-2</v>
      </c>
      <c r="X6" s="31"/>
      <c r="AC6" s="27"/>
    </row>
    <row r="7" spans="1:39" ht="20.25">
      <c r="A7" s="6"/>
      <c r="B7" s="6"/>
      <c r="C7" s="169" t="s">
        <v>10</v>
      </c>
      <c r="D7" s="170"/>
      <c r="E7" s="170"/>
      <c r="F7" s="15">
        <v>0</v>
      </c>
      <c r="N7" s="112"/>
      <c r="O7" s="112"/>
      <c r="Q7" s="23">
        <f>SQRT(Q4)</f>
        <v>0.43913779158710542</v>
      </c>
      <c r="S7" s="23">
        <f>SQRT(S4)</f>
        <v>0.58991524815010499</v>
      </c>
      <c r="X7" s="27"/>
      <c r="AC7" s="27"/>
      <c r="AD7" s="71"/>
      <c r="AG7" s="27"/>
    </row>
    <row r="8" spans="1:39" ht="20.25">
      <c r="A8" s="6"/>
      <c r="B8" s="6"/>
      <c r="C8" s="169" t="s">
        <v>11</v>
      </c>
      <c r="D8" s="170"/>
      <c r="E8" s="170"/>
      <c r="F8" s="7">
        <v>60</v>
      </c>
      <c r="N8" s="112"/>
      <c r="O8" s="112"/>
      <c r="Q8" s="23"/>
      <c r="W8" s="27"/>
      <c r="AJ8" s="28"/>
      <c r="AK8" s="28"/>
      <c r="AL8" s="28"/>
    </row>
    <row r="9" spans="1:39">
      <c r="A9" s="112">
        <v>1</v>
      </c>
      <c r="B9" s="112">
        <f>A9+1</f>
        <v>2</v>
      </c>
      <c r="C9" s="112">
        <f t="shared" ref="C9:AB9" si="0">B9+1</f>
        <v>3</v>
      </c>
      <c r="D9" s="112">
        <f t="shared" si="0"/>
        <v>4</v>
      </c>
      <c r="E9" s="112">
        <f t="shared" si="0"/>
        <v>5</v>
      </c>
      <c r="F9" s="112">
        <f t="shared" si="0"/>
        <v>6</v>
      </c>
      <c r="G9" s="112">
        <f t="shared" si="0"/>
        <v>7</v>
      </c>
      <c r="H9" s="112">
        <f t="shared" si="0"/>
        <v>8</v>
      </c>
      <c r="I9" s="112">
        <f t="shared" si="0"/>
        <v>9</v>
      </c>
      <c r="J9" s="112">
        <f t="shared" si="0"/>
        <v>10</v>
      </c>
      <c r="K9" s="112">
        <f t="shared" si="0"/>
        <v>11</v>
      </c>
      <c r="L9" s="112">
        <f t="shared" si="0"/>
        <v>12</v>
      </c>
      <c r="M9" s="112">
        <f t="shared" si="0"/>
        <v>13</v>
      </c>
      <c r="N9" s="112">
        <f t="shared" si="0"/>
        <v>14</v>
      </c>
      <c r="O9" s="112">
        <f t="shared" si="0"/>
        <v>15</v>
      </c>
      <c r="P9" s="112">
        <f t="shared" si="0"/>
        <v>16</v>
      </c>
      <c r="Q9" s="112">
        <f t="shared" si="0"/>
        <v>17</v>
      </c>
      <c r="R9" s="112">
        <f t="shared" si="0"/>
        <v>18</v>
      </c>
      <c r="S9" s="112">
        <f t="shared" si="0"/>
        <v>19</v>
      </c>
      <c r="T9" s="112">
        <f t="shared" si="0"/>
        <v>20</v>
      </c>
      <c r="U9" s="112">
        <f t="shared" si="0"/>
        <v>21</v>
      </c>
      <c r="V9" s="112">
        <f t="shared" si="0"/>
        <v>22</v>
      </c>
      <c r="W9" s="112">
        <f t="shared" si="0"/>
        <v>23</v>
      </c>
      <c r="X9" s="112">
        <f t="shared" si="0"/>
        <v>24</v>
      </c>
      <c r="Y9" s="112">
        <f t="shared" si="0"/>
        <v>25</v>
      </c>
      <c r="Z9" s="112">
        <f t="shared" si="0"/>
        <v>26</v>
      </c>
      <c r="AA9" s="112">
        <f t="shared" si="0"/>
        <v>27</v>
      </c>
      <c r="AB9" s="112">
        <f t="shared" si="0"/>
        <v>28</v>
      </c>
      <c r="AC9" s="112">
        <f t="shared" ref="AC9" si="1">AB9+1</f>
        <v>29</v>
      </c>
      <c r="AD9" s="112">
        <f t="shared" ref="AD9" si="2">AC9+1</f>
        <v>30</v>
      </c>
      <c r="AE9" s="112">
        <f t="shared" ref="AE9" si="3">AD9+1</f>
        <v>31</v>
      </c>
      <c r="AF9" s="112">
        <f t="shared" ref="AF9" si="4">AE9+1</f>
        <v>32</v>
      </c>
      <c r="AG9" s="112">
        <f t="shared" ref="AG9" si="5">AF9+1</f>
        <v>33</v>
      </c>
      <c r="AH9" s="112">
        <f t="shared" ref="AH9" si="6">AG9+1</f>
        <v>34</v>
      </c>
      <c r="AI9" s="112">
        <f t="shared" ref="AI9" si="7">AH9+1</f>
        <v>35</v>
      </c>
      <c r="AJ9" s="112">
        <f t="shared" ref="AJ9" si="8">AI9+1</f>
        <v>36</v>
      </c>
    </row>
    <row r="10" spans="1:39">
      <c r="A10" s="10" t="s">
        <v>12</v>
      </c>
      <c r="B10" s="10" t="s">
        <v>13</v>
      </c>
      <c r="C10" s="10" t="s">
        <v>14</v>
      </c>
      <c r="F10" s="10" t="s">
        <v>15</v>
      </c>
      <c r="G10" s="10" t="s">
        <v>16</v>
      </c>
      <c r="H10" s="10" t="s">
        <v>17</v>
      </c>
      <c r="I10" s="10" t="s">
        <v>18</v>
      </c>
      <c r="J10" s="10" t="s">
        <v>19</v>
      </c>
      <c r="K10" s="10" t="s">
        <v>20</v>
      </c>
      <c r="M10" s="10" t="s">
        <v>21</v>
      </c>
      <c r="N10" s="10" t="s">
        <v>13</v>
      </c>
      <c r="O10" s="10" t="s">
        <v>14</v>
      </c>
      <c r="P10" s="10" t="s">
        <v>22</v>
      </c>
      <c r="Q10" s="10" t="s">
        <v>23</v>
      </c>
      <c r="R10" s="10" t="s">
        <v>24</v>
      </c>
      <c r="S10" s="10" t="s">
        <v>25</v>
      </c>
      <c r="T10" s="10" t="s">
        <v>26</v>
      </c>
      <c r="U10" s="10" t="s">
        <v>27</v>
      </c>
      <c r="V10" s="10" t="s">
        <v>28</v>
      </c>
      <c r="W10" s="10" t="s">
        <v>29</v>
      </c>
      <c r="X10" s="10" t="s">
        <v>30</v>
      </c>
      <c r="Y10" s="40" t="s">
        <v>73</v>
      </c>
      <c r="Z10" s="40" t="s">
        <v>56</v>
      </c>
      <c r="AA10" s="40" t="s">
        <v>59</v>
      </c>
      <c r="AB10" s="40" t="s">
        <v>48</v>
      </c>
      <c r="AC10" s="31" t="s">
        <v>73</v>
      </c>
      <c r="AD10" s="31" t="s">
        <v>56</v>
      </c>
      <c r="AE10" s="31" t="s">
        <v>59</v>
      </c>
      <c r="AF10" s="31" t="s">
        <v>48</v>
      </c>
      <c r="AI10" s="10" t="s">
        <v>31</v>
      </c>
    </row>
    <row r="11" spans="1:39">
      <c r="A11" s="112">
        <v>1</v>
      </c>
      <c r="B11" s="38">
        <v>44288</v>
      </c>
      <c r="C11" s="38">
        <f>workday2(B11,$F$7)</f>
        <v>44288</v>
      </c>
      <c r="E11" s="112">
        <v>1</v>
      </c>
      <c r="F11" s="17">
        <v>100</v>
      </c>
      <c r="G11" s="112">
        <f>COUNTIF(F11:F71,F11)</f>
        <v>6</v>
      </c>
      <c r="I11">
        <v>90</v>
      </c>
      <c r="J11" s="112">
        <f>COUNTIF(I11:I41,I11)</f>
        <v>1</v>
      </c>
      <c r="M11">
        <v>1</v>
      </c>
      <c r="N11" s="38">
        <v>44288</v>
      </c>
      <c r="O11" s="38">
        <v>44288</v>
      </c>
      <c r="P11" s="46">
        <v>100</v>
      </c>
      <c r="Q11" s="18"/>
      <c r="R11" s="18">
        <v>1</v>
      </c>
      <c r="S11" s="18"/>
      <c r="T11" t="s">
        <v>158</v>
      </c>
      <c r="U11" s="18">
        <v>0</v>
      </c>
      <c r="V11" s="18">
        <v>0</v>
      </c>
      <c r="W11" s="18">
        <v>0</v>
      </c>
      <c r="X11" s="18">
        <v>1</v>
      </c>
      <c r="Y11" s="18">
        <v>3.4606032248374802E-2</v>
      </c>
      <c r="Z11" s="18">
        <v>0</v>
      </c>
      <c r="AA11" s="18">
        <v>3.4606032248374802E-2</v>
      </c>
      <c r="AB11" s="24">
        <v>0.19284200000000001</v>
      </c>
      <c r="AC11" s="38"/>
      <c r="AD11" s="38"/>
      <c r="AF11" s="23">
        <v>0.25740000000000002</v>
      </c>
      <c r="AG11" s="38"/>
      <c r="AH11" s="18"/>
      <c r="AI11" s="20"/>
      <c r="AJ11" s="21"/>
      <c r="AK11" s="21"/>
      <c r="AL11" s="21"/>
    </row>
    <row r="12" spans="1:39">
      <c r="A12" s="112">
        <f>A11+1</f>
        <v>2</v>
      </c>
      <c r="B12" s="38">
        <v>44471</v>
      </c>
      <c r="C12" s="38">
        <f t="shared" ref="C12:C70" si="9">workday2(B12,$F$7)</f>
        <v>44471</v>
      </c>
      <c r="E12" s="112">
        <f>E11+1</f>
        <v>2</v>
      </c>
      <c r="F12" s="17">
        <v>100</v>
      </c>
      <c r="G12" s="112">
        <f ca="1">COUNTIF(OFFSET($F$11,SUM($G$11:G11),0):$F$41,OFFSET($F$11,SUM($G$11:G11),0))</f>
        <v>0</v>
      </c>
      <c r="H12" s="112">
        <f ca="1">IF(G12&lt;&gt;0,$F$11-OFFSET($F$11,SUM(G11),0),0)</f>
        <v>0</v>
      </c>
      <c r="I12">
        <v>77</v>
      </c>
      <c r="J12" s="112">
        <f ca="1">COUNTIF(OFFSET($I$11,SUM($J$11:J11),0):$I$41,OFFSET($I$11,SUM($J$11:J11),0))</f>
        <v>1</v>
      </c>
      <c r="K12" s="112">
        <f ca="1">IF(J12&lt;&gt;0,$I$11-OFFSET($I$11,SUM($J$11:J11),0),0)</f>
        <v>13</v>
      </c>
      <c r="M12">
        <v>2</v>
      </c>
      <c r="N12" s="172">
        <v>44471</v>
      </c>
      <c r="O12" s="172">
        <v>44471</v>
      </c>
      <c r="P12" s="46">
        <v>100</v>
      </c>
      <c r="Q12" s="18"/>
      <c r="R12" s="22">
        <v>2</v>
      </c>
      <c r="S12" s="18"/>
      <c r="T12" t="s">
        <v>158</v>
      </c>
      <c r="U12" s="18">
        <v>0</v>
      </c>
      <c r="V12" s="18">
        <v>0</v>
      </c>
      <c r="W12" s="18">
        <v>0</v>
      </c>
      <c r="X12" s="18">
        <v>1</v>
      </c>
      <c r="Y12" s="18">
        <v>3.4606032248374802E-2</v>
      </c>
      <c r="Z12" s="18">
        <v>0</v>
      </c>
      <c r="AA12" s="18">
        <v>3.4606032248374802E-2</v>
      </c>
      <c r="AB12" s="24">
        <v>0.19284200000000001</v>
      </c>
      <c r="AC12" s="38"/>
      <c r="AD12" s="38"/>
      <c r="AG12" s="38"/>
      <c r="AH12" s="18"/>
      <c r="AI12" s="12"/>
      <c r="AJ12" s="21"/>
      <c r="AK12" s="21"/>
      <c r="AL12" s="21"/>
    </row>
    <row r="13" spans="1:39">
      <c r="A13" s="112">
        <f t="shared" ref="A13:A70" si="10">A12+1</f>
        <v>3</v>
      </c>
      <c r="B13" s="38">
        <v>44653</v>
      </c>
      <c r="C13" s="38">
        <f t="shared" si="9"/>
        <v>44653</v>
      </c>
      <c r="E13" s="112">
        <f t="shared" ref="E13:E40" si="11">E12+1</f>
        <v>3</v>
      </c>
      <c r="F13" s="17">
        <v>100</v>
      </c>
      <c r="G13" s="112">
        <f ca="1">COUNTIF(OFFSET($F$11,SUM($G$11:G12),0):$F$41,OFFSET($F$11,SUM($G$11:G12),0))</f>
        <v>0</v>
      </c>
      <c r="H13" s="112">
        <f ca="1">IF(G13&lt;&gt;0,$F$11-OFFSET($F$11,SUM($G$11:G12),0),0)</f>
        <v>0</v>
      </c>
      <c r="I13">
        <v>0</v>
      </c>
      <c r="J13" s="112">
        <f ca="1">COUNTIF(OFFSET($I$11,SUM($J$11:J12),0):$I$41,OFFSET($I$11,SUM($J$11:J12),0))</f>
        <v>4</v>
      </c>
      <c r="K13" s="112">
        <f ca="1">IF(J13&lt;&gt;0,$I$11-OFFSET($I$11,SUM($J$11:J12),0),0)</f>
        <v>90</v>
      </c>
      <c r="M13">
        <v>3</v>
      </c>
      <c r="N13" s="38">
        <v>44653</v>
      </c>
      <c r="O13" s="38">
        <v>44653</v>
      </c>
      <c r="P13" s="46">
        <v>100</v>
      </c>
      <c r="Q13" s="18"/>
      <c r="R13" s="18">
        <v>3</v>
      </c>
      <c r="S13" s="18"/>
      <c r="T13" t="s">
        <v>158</v>
      </c>
      <c r="U13" s="18">
        <v>0</v>
      </c>
      <c r="V13" s="18">
        <v>0</v>
      </c>
      <c r="W13" s="18">
        <v>0</v>
      </c>
      <c r="X13" s="18">
        <v>1</v>
      </c>
      <c r="Y13" s="18">
        <v>3.4606032248374802E-2</v>
      </c>
      <c r="Z13" s="18">
        <v>0</v>
      </c>
      <c r="AA13" s="18">
        <v>3.4606032248374802E-2</v>
      </c>
      <c r="AB13" s="24">
        <v>0.19284200000000001</v>
      </c>
      <c r="AC13" s="38"/>
      <c r="AD13" s="38"/>
      <c r="AG13" s="38"/>
      <c r="AH13" s="22"/>
      <c r="AI13" s="12"/>
      <c r="AJ13" s="21"/>
      <c r="AK13" s="21"/>
      <c r="AL13" s="21"/>
    </row>
    <row r="14" spans="1:39">
      <c r="A14" s="112">
        <f t="shared" si="10"/>
        <v>4</v>
      </c>
      <c r="B14" s="38">
        <v>44836</v>
      </c>
      <c r="C14" s="38">
        <f t="shared" si="9"/>
        <v>44836</v>
      </c>
      <c r="E14" s="112">
        <f t="shared" si="11"/>
        <v>4</v>
      </c>
      <c r="F14" s="17">
        <v>100</v>
      </c>
      <c r="G14" s="112">
        <f ca="1">COUNTIF(OFFSET($F$11,SUM($G$11:G13),0):$F$41,OFFSET($F$11,SUM($G$11:G13),0))</f>
        <v>0</v>
      </c>
      <c r="H14" s="112">
        <f ca="1">IF(G14&lt;&gt;0,$F$11-OFFSET($F$11,SUM($G$11:G13),0),0)</f>
        <v>0</v>
      </c>
      <c r="I14">
        <v>0</v>
      </c>
      <c r="J14" s="112">
        <f ca="1">COUNTIF(OFFSET($I$11,SUM($J$11:J13),0):$I$41,OFFSET($I$11,SUM($J$11:J13),0))</f>
        <v>0</v>
      </c>
      <c r="K14" s="112">
        <f ca="1">IF(J14&lt;&gt;0,$I$11-OFFSET($I$11,SUM($J$11:J13),0),0)</f>
        <v>0</v>
      </c>
      <c r="M14">
        <v>4</v>
      </c>
      <c r="N14" s="172">
        <v>44836</v>
      </c>
      <c r="O14" s="172">
        <v>44836</v>
      </c>
      <c r="P14" s="46">
        <v>100</v>
      </c>
      <c r="Q14" s="18"/>
      <c r="R14" s="22">
        <v>4</v>
      </c>
      <c r="S14" s="18"/>
      <c r="T14" t="s">
        <v>158</v>
      </c>
      <c r="U14" s="18">
        <v>0</v>
      </c>
      <c r="V14" s="18">
        <v>0</v>
      </c>
      <c r="W14" s="18">
        <v>0</v>
      </c>
      <c r="X14" s="18">
        <v>1</v>
      </c>
      <c r="Y14" s="18">
        <v>3.4606032248374802E-2</v>
      </c>
      <c r="Z14" s="18">
        <v>0</v>
      </c>
      <c r="AA14" s="18">
        <v>3.4606032248374802E-2</v>
      </c>
      <c r="AB14" s="24">
        <v>0.19284200000000001</v>
      </c>
      <c r="AC14" s="38"/>
      <c r="AD14" s="38"/>
      <c r="AG14" s="38"/>
      <c r="AH14" s="18"/>
      <c r="AI14" s="12"/>
      <c r="AJ14" s="21"/>
      <c r="AK14" s="21"/>
      <c r="AL14" s="21"/>
    </row>
    <row r="15" spans="1:39">
      <c r="A15" s="112">
        <f t="shared" si="10"/>
        <v>5</v>
      </c>
      <c r="B15" s="38">
        <v>45018</v>
      </c>
      <c r="C15" s="38">
        <f t="shared" si="9"/>
        <v>45018</v>
      </c>
      <c r="E15" s="112">
        <f t="shared" si="11"/>
        <v>5</v>
      </c>
      <c r="F15" s="17">
        <v>100</v>
      </c>
      <c r="G15" s="112">
        <f ca="1">COUNTIF(OFFSET($F$11,SUM($G$11:G14),0):$F$41,OFFSET($F$11,SUM($G$11:G14),0))</f>
        <v>0</v>
      </c>
      <c r="H15" s="112">
        <f ca="1">IF(G15&lt;&gt;0,$F$11-OFFSET($F$11,SUM($G$11:G14),0),0)</f>
        <v>0</v>
      </c>
      <c r="I15">
        <v>0</v>
      </c>
      <c r="J15" s="112">
        <f ca="1">COUNTIF(OFFSET($I$11,SUM($J$11:J14),0):$I$41,OFFSET($I$11,SUM($J$11:J14),0))</f>
        <v>0</v>
      </c>
      <c r="K15" s="112">
        <f ca="1">IF(J15&lt;&gt;0,$I$11-OFFSET($I$11,SUM($J$11:J14),0),0)</f>
        <v>0</v>
      </c>
      <c r="M15">
        <v>5</v>
      </c>
      <c r="N15" s="38">
        <v>45018</v>
      </c>
      <c r="O15" s="38">
        <v>45018</v>
      </c>
      <c r="P15" s="46">
        <v>100</v>
      </c>
      <c r="Q15" s="18"/>
      <c r="R15" s="18">
        <v>5</v>
      </c>
      <c r="S15" s="18"/>
      <c r="T15" t="s">
        <v>158</v>
      </c>
      <c r="U15" s="18">
        <v>0</v>
      </c>
      <c r="V15" s="18">
        <v>0</v>
      </c>
      <c r="W15" s="18">
        <v>0</v>
      </c>
      <c r="X15" s="18">
        <v>1</v>
      </c>
      <c r="Y15" s="18">
        <v>3.4606032248374802E-2</v>
      </c>
      <c r="Z15" s="18">
        <v>0</v>
      </c>
      <c r="AA15" s="18">
        <v>3.4606032248374802E-2</v>
      </c>
      <c r="AB15" s="24">
        <v>0.19284200000000001</v>
      </c>
      <c r="AC15" s="38"/>
      <c r="AD15" s="38"/>
      <c r="AG15" s="38"/>
      <c r="AH15" s="18"/>
      <c r="AI15" s="12"/>
      <c r="AJ15" s="21"/>
      <c r="AK15" s="21"/>
      <c r="AL15" s="21"/>
    </row>
    <row r="16" spans="1:39">
      <c r="A16" s="112">
        <f t="shared" si="10"/>
        <v>6</v>
      </c>
      <c r="B16" s="38">
        <v>45201</v>
      </c>
      <c r="C16" s="38">
        <f>workday2(B16,$F$7)</f>
        <v>45201</v>
      </c>
      <c r="E16" s="112">
        <f>E15+1</f>
        <v>6</v>
      </c>
      <c r="F16" s="17">
        <v>100</v>
      </c>
      <c r="G16" s="112">
        <f ca="1">COUNTIF(OFFSET($F$11,SUM($G$11:G15),0):$F$41,OFFSET($F$11,SUM($G$11:G15),0))</f>
        <v>0</v>
      </c>
      <c r="H16" s="112">
        <f ca="1">IF(G16&lt;&gt;0,$F$11-OFFSET($F$11,SUM($G$11:G15),0),0)</f>
        <v>0</v>
      </c>
      <c r="I16">
        <v>0</v>
      </c>
      <c r="J16" s="112">
        <f ca="1">COUNTIF(OFFSET($I$11,SUM($J$11:J15),0):$I$41,OFFSET($I$11,SUM($J$11:J15),0))</f>
        <v>0</v>
      </c>
      <c r="K16" s="112">
        <f ca="1">IF(J16&lt;&gt;0,$I$11-OFFSET($I$11,SUM($J$11:J15),0),0)</f>
        <v>0</v>
      </c>
      <c r="M16">
        <v>6</v>
      </c>
      <c r="N16" s="172">
        <v>45201</v>
      </c>
      <c r="O16" s="172">
        <v>45201</v>
      </c>
      <c r="P16" s="46">
        <v>100</v>
      </c>
      <c r="Q16" s="18"/>
      <c r="R16" s="22">
        <v>6</v>
      </c>
      <c r="S16" s="22">
        <v>6</v>
      </c>
      <c r="T16" s="156" t="s">
        <v>749</v>
      </c>
      <c r="U16" s="22">
        <v>-1</v>
      </c>
      <c r="V16" s="46">
        <v>100</v>
      </c>
      <c r="W16" s="22">
        <v>0</v>
      </c>
      <c r="X16" s="157">
        <v>5</v>
      </c>
      <c r="Y16" s="18">
        <v>3.4606032248374802E-2</v>
      </c>
      <c r="Z16" s="18">
        <v>0</v>
      </c>
      <c r="AA16" s="18">
        <v>3.4606032248374802E-2</v>
      </c>
      <c r="AB16" s="24">
        <v>0.19284200000000001</v>
      </c>
      <c r="AC16" s="38"/>
      <c r="AD16" s="38"/>
      <c r="AG16" s="38"/>
      <c r="AH16" s="22">
        <v>0.3</v>
      </c>
      <c r="AI16" s="12"/>
      <c r="AJ16" s="21"/>
      <c r="AK16" s="21"/>
      <c r="AL16" s="21"/>
    </row>
    <row r="17" spans="1:38">
      <c r="A17" s="112">
        <f t="shared" si="10"/>
        <v>7</v>
      </c>
      <c r="B17" s="38"/>
      <c r="C17" s="38">
        <f t="shared" si="9"/>
        <v>0</v>
      </c>
      <c r="E17" s="112">
        <f t="shared" si="11"/>
        <v>7</v>
      </c>
      <c r="F17"/>
      <c r="G17" s="112">
        <f ca="1">COUNTIF(OFFSET($F$11,SUM($G$11:G16),0):$F$41,OFFSET($F$11,SUM($G$11:G16),0))</f>
        <v>0</v>
      </c>
      <c r="H17" s="112">
        <f ca="1">IF(G17&lt;&gt;0,$F$11-OFFSET($F$11,SUM($G$11:G16),0),0)</f>
        <v>0</v>
      </c>
      <c r="I17"/>
      <c r="J17" s="112">
        <f ca="1">COUNTIF(OFFSET($I$11,SUM($J$11:J16),0):$I$41,OFFSET($I$11,SUM($J$11:J16),0))</f>
        <v>0</v>
      </c>
      <c r="K17" s="112">
        <f ca="1">IF(J17&lt;&gt;0,$I$11-OFFSET($I$11,SUM($J$11:J16),0),0)</f>
        <v>0</v>
      </c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C17" s="19"/>
      <c r="AD17" s="38"/>
      <c r="AH17" s="18">
        <f>SQRT(Q4*S4)</f>
        <v>0.25905407929619634</v>
      </c>
      <c r="AI17" s="12"/>
      <c r="AJ17" s="21"/>
      <c r="AK17" s="21"/>
      <c r="AL17" s="21"/>
    </row>
    <row r="18" spans="1:38">
      <c r="A18" s="112">
        <f t="shared" si="10"/>
        <v>8</v>
      </c>
      <c r="B18" s="38"/>
      <c r="C18" s="38">
        <f t="shared" si="9"/>
        <v>0</v>
      </c>
      <c r="E18" s="112">
        <f t="shared" si="11"/>
        <v>8</v>
      </c>
      <c r="F18"/>
      <c r="G18" s="112">
        <f ca="1">COUNTIF(OFFSET($F$11,SUM($G$11:G17),0):$F$41,OFFSET($F$11,SUM($G$11:G17),0))</f>
        <v>0</v>
      </c>
      <c r="H18" s="112">
        <f ca="1">IF(G18&lt;&gt;0,$F$11-OFFSET($F$11,SUM($G$11:G17),0),0)</f>
        <v>0</v>
      </c>
      <c r="I18"/>
      <c r="J18" s="112">
        <f ca="1">COUNTIF(OFFSET($I$11,SUM($J$11:J17),0):$I$41,OFFSET($I$11,SUM($J$11:J17),0))</f>
        <v>0</v>
      </c>
      <c r="K18" s="112">
        <f ca="1">IF(J18&lt;&gt;0,$I$11-OFFSET($I$11,SUM($J$11:J17),0),0)</f>
        <v>0</v>
      </c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C18" s="19"/>
      <c r="AD18" s="38"/>
      <c r="AH18" s="18"/>
      <c r="AI18" s="12"/>
      <c r="AJ18" s="21"/>
      <c r="AK18" s="21"/>
      <c r="AL18" s="21"/>
    </row>
    <row r="19" spans="1:38">
      <c r="A19" s="112">
        <f t="shared" si="10"/>
        <v>9</v>
      </c>
      <c r="B19" s="38"/>
      <c r="C19" s="38">
        <f t="shared" si="9"/>
        <v>0</v>
      </c>
      <c r="E19" s="112">
        <f t="shared" si="11"/>
        <v>9</v>
      </c>
      <c r="F19"/>
      <c r="G19" s="112">
        <f ca="1">COUNTIF(OFFSET($F$11,SUM($G$11:G18),0):$F$41,OFFSET($F$11,SUM($G$11:G18),0))</f>
        <v>0</v>
      </c>
      <c r="H19" s="112">
        <f ca="1">IF(G19&lt;&gt;0,$F$11-OFFSET($F$11,SUM($G$11:G18),0),0)</f>
        <v>0</v>
      </c>
      <c r="I19"/>
      <c r="J19" s="112">
        <f ca="1">COUNTIF(OFFSET($I$11,SUM($J$11:J18),0):$I$41,OFFSET($I$11,SUM($J$11:J18),0))</f>
        <v>0</v>
      </c>
      <c r="K19" s="112">
        <f ca="1">IF(J19&lt;&gt;0,$I$11-OFFSET($I$11,SUM($J$11:J18),0),0)</f>
        <v>0</v>
      </c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D19" s="38"/>
      <c r="AG19" s="38"/>
      <c r="AH19" s="22"/>
      <c r="AI19" s="12"/>
      <c r="AJ19" s="21"/>
      <c r="AK19" s="21"/>
      <c r="AL19" s="21"/>
    </row>
    <row r="20" spans="1:38">
      <c r="A20" s="112">
        <f t="shared" si="10"/>
        <v>10</v>
      </c>
      <c r="B20" s="38"/>
      <c r="C20" s="38">
        <f t="shared" si="9"/>
        <v>0</v>
      </c>
      <c r="E20" s="112">
        <f t="shared" si="11"/>
        <v>10</v>
      </c>
      <c r="F20"/>
      <c r="H20" s="112">
        <f ca="1">IF(G20&lt;&gt;0,$F$11-OFFSET($F$11,SUM($G$11:G19),0),0)</f>
        <v>0</v>
      </c>
      <c r="I20"/>
      <c r="K20" s="112">
        <f ca="1">IF(J20&lt;&gt;0,$I$11-OFFSET($I$11,SUM($J$11:J19),0),0)</f>
        <v>0</v>
      </c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D20" s="38"/>
      <c r="AH20" s="22"/>
      <c r="AI20" s="12"/>
      <c r="AJ20" s="21"/>
      <c r="AK20" s="21"/>
      <c r="AL20" s="21"/>
    </row>
    <row r="21" spans="1:38">
      <c r="A21" s="112">
        <f t="shared" si="10"/>
        <v>11</v>
      </c>
      <c r="B21" s="38"/>
      <c r="C21" s="38">
        <f t="shared" si="9"/>
        <v>0</v>
      </c>
      <c r="E21" s="112">
        <f t="shared" si="11"/>
        <v>11</v>
      </c>
      <c r="F21"/>
      <c r="H21" s="112">
        <f ca="1">IF(G21&lt;&gt;0,$F$11-OFFSET($F$11,SUM($G$11:G20),0),0)</f>
        <v>0</v>
      </c>
      <c r="I21"/>
      <c r="K21" s="112">
        <f ca="1">IF(J21&lt;&gt;0,$I$11-OFFSET($I$11,SUM($J$11:J20),0),0)</f>
        <v>0</v>
      </c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D21" s="38"/>
      <c r="AH21" s="22"/>
    </row>
    <row r="22" spans="1:38">
      <c r="A22" s="112">
        <f t="shared" si="10"/>
        <v>12</v>
      </c>
      <c r="B22" s="38"/>
      <c r="C22" s="38">
        <f t="shared" si="9"/>
        <v>0</v>
      </c>
      <c r="E22" s="112">
        <f t="shared" si="11"/>
        <v>12</v>
      </c>
      <c r="F22"/>
      <c r="H22" s="112">
        <f ca="1">IF(G22&lt;&gt;0,$F$11-OFFSET($F$11,SUM($G$11:G21),0),0)</f>
        <v>0</v>
      </c>
      <c r="I22"/>
      <c r="K22" s="112">
        <f ca="1">IF(J22&lt;&gt;0,$I$11-OFFSET($I$11,SUM($J$11:J21),0),0)</f>
        <v>0</v>
      </c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D22" s="38"/>
      <c r="AH22" s="22"/>
    </row>
    <row r="23" spans="1:38">
      <c r="A23" s="112">
        <f t="shared" si="10"/>
        <v>13</v>
      </c>
      <c r="B23" s="38"/>
      <c r="C23" s="38">
        <f t="shared" si="9"/>
        <v>0</v>
      </c>
      <c r="E23" s="112">
        <f t="shared" si="11"/>
        <v>13</v>
      </c>
      <c r="F23"/>
      <c r="I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D23" s="38"/>
      <c r="AG23" s="38"/>
      <c r="AH23" s="22"/>
    </row>
    <row r="24" spans="1:38">
      <c r="A24" s="112">
        <f t="shared" si="10"/>
        <v>14</v>
      </c>
      <c r="B24" s="38"/>
      <c r="C24" s="38">
        <f t="shared" si="9"/>
        <v>0</v>
      </c>
      <c r="E24" s="112">
        <f t="shared" si="11"/>
        <v>14</v>
      </c>
      <c r="F24"/>
      <c r="I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D24" s="38"/>
      <c r="AG24" s="38"/>
      <c r="AH24" s="22"/>
    </row>
    <row r="25" spans="1:38">
      <c r="A25" s="112">
        <f t="shared" si="10"/>
        <v>15</v>
      </c>
      <c r="B25" s="38"/>
      <c r="C25" s="38">
        <f t="shared" si="9"/>
        <v>0</v>
      </c>
      <c r="E25" s="112">
        <f t="shared" si="11"/>
        <v>15</v>
      </c>
      <c r="F25"/>
      <c r="I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D25" s="38"/>
      <c r="AG25" s="38"/>
      <c r="AH25" s="22"/>
    </row>
    <row r="26" spans="1:38">
      <c r="A26" s="112">
        <f t="shared" si="10"/>
        <v>16</v>
      </c>
      <c r="B26" s="38"/>
      <c r="C26" s="38">
        <f t="shared" si="9"/>
        <v>0</v>
      </c>
      <c r="E26" s="112">
        <f t="shared" si="11"/>
        <v>16</v>
      </c>
      <c r="F26"/>
      <c r="I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D26" s="38"/>
      <c r="AG26" s="38"/>
      <c r="AH26" s="22">
        <v>38.561720999999999</v>
      </c>
    </row>
    <row r="27" spans="1:38">
      <c r="A27" s="112">
        <f t="shared" si="10"/>
        <v>17</v>
      </c>
      <c r="B27" s="38"/>
      <c r="C27" s="38">
        <f t="shared" si="9"/>
        <v>0</v>
      </c>
      <c r="E27" s="112">
        <f t="shared" si="11"/>
        <v>17</v>
      </c>
      <c r="F27"/>
      <c r="I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D27" s="38"/>
      <c r="AG27" s="38"/>
      <c r="AH27" s="22">
        <v>58.084197000000003</v>
      </c>
    </row>
    <row r="28" spans="1:38">
      <c r="A28" s="112">
        <f t="shared" si="10"/>
        <v>18</v>
      </c>
      <c r="B28" s="38"/>
      <c r="C28" s="38">
        <f t="shared" si="9"/>
        <v>0</v>
      </c>
      <c r="E28" s="112">
        <f t="shared" si="11"/>
        <v>18</v>
      </c>
      <c r="F28"/>
      <c r="I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D28" s="38"/>
      <c r="AG28" s="38"/>
      <c r="AH28" s="22">
        <f>AH26+AH27</f>
        <v>96.645917999999995</v>
      </c>
    </row>
    <row r="29" spans="1:38">
      <c r="A29" s="112">
        <f t="shared" si="10"/>
        <v>19</v>
      </c>
      <c r="B29" s="38"/>
      <c r="C29" s="38">
        <f t="shared" si="9"/>
        <v>0</v>
      </c>
      <c r="E29" s="112">
        <f t="shared" si="11"/>
        <v>19</v>
      </c>
      <c r="F29"/>
      <c r="I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D29" s="38"/>
      <c r="AG29" s="38"/>
      <c r="AH29" s="22"/>
    </row>
    <row r="30" spans="1:38">
      <c r="A30" s="112">
        <f t="shared" si="10"/>
        <v>20</v>
      </c>
      <c r="B30" s="38"/>
      <c r="C30" s="38">
        <f t="shared" si="9"/>
        <v>0</v>
      </c>
      <c r="E30" s="112">
        <f t="shared" si="11"/>
        <v>20</v>
      </c>
      <c r="F30"/>
      <c r="I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D30" s="38"/>
      <c r="AG30" s="38"/>
      <c r="AH30" s="22"/>
    </row>
    <row r="31" spans="1:38">
      <c r="A31" s="112">
        <f t="shared" si="10"/>
        <v>21</v>
      </c>
      <c r="B31" s="38"/>
      <c r="C31" s="38">
        <f t="shared" si="9"/>
        <v>0</v>
      </c>
      <c r="E31" s="112">
        <f t="shared" si="11"/>
        <v>21</v>
      </c>
      <c r="F31"/>
      <c r="I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D31" s="38"/>
      <c r="AG31" s="38"/>
      <c r="AH31" s="22"/>
    </row>
    <row r="32" spans="1:38">
      <c r="A32" s="112">
        <f t="shared" si="10"/>
        <v>22</v>
      </c>
      <c r="B32" s="38"/>
      <c r="C32" s="38">
        <f t="shared" si="9"/>
        <v>0</v>
      </c>
      <c r="E32" s="112">
        <f t="shared" si="11"/>
        <v>22</v>
      </c>
      <c r="F32" s="17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D32" s="38"/>
      <c r="AG32" s="38"/>
      <c r="AH32" s="22"/>
    </row>
    <row r="33" spans="1:33">
      <c r="A33" s="112">
        <f t="shared" si="10"/>
        <v>23</v>
      </c>
      <c r="B33" s="38"/>
      <c r="C33" s="38">
        <f t="shared" si="9"/>
        <v>0</v>
      </c>
      <c r="E33" s="112">
        <f t="shared" si="11"/>
        <v>23</v>
      </c>
      <c r="F33" s="17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D33" s="38"/>
      <c r="AG33" s="38"/>
    </row>
    <row r="34" spans="1:33">
      <c r="A34" s="112">
        <f t="shared" si="10"/>
        <v>24</v>
      </c>
      <c r="B34" s="38"/>
      <c r="C34" s="38">
        <f t="shared" si="9"/>
        <v>0</v>
      </c>
      <c r="E34" s="112">
        <f t="shared" si="11"/>
        <v>24</v>
      </c>
      <c r="F34" s="17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D34" s="38"/>
      <c r="AG34" s="38"/>
    </row>
    <row r="35" spans="1:33">
      <c r="A35" s="112">
        <f t="shared" si="10"/>
        <v>25</v>
      </c>
      <c r="B35" s="38"/>
      <c r="C35" s="38">
        <f t="shared" si="9"/>
        <v>0</v>
      </c>
      <c r="E35" s="112">
        <f t="shared" si="11"/>
        <v>25</v>
      </c>
      <c r="F35" s="17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D35" s="38"/>
      <c r="AG35" s="38"/>
    </row>
    <row r="36" spans="1:33">
      <c r="A36" s="112">
        <f t="shared" si="10"/>
        <v>26</v>
      </c>
      <c r="B36" s="38"/>
      <c r="C36" s="38">
        <f t="shared" si="9"/>
        <v>0</v>
      </c>
      <c r="E36" s="112">
        <f t="shared" si="11"/>
        <v>26</v>
      </c>
      <c r="F36" s="17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D36" s="38"/>
      <c r="AG36" s="38"/>
    </row>
    <row r="37" spans="1:33">
      <c r="A37" s="112">
        <f t="shared" si="10"/>
        <v>27</v>
      </c>
      <c r="B37" s="38"/>
      <c r="C37" s="38">
        <f t="shared" si="9"/>
        <v>0</v>
      </c>
      <c r="E37" s="112">
        <f t="shared" si="11"/>
        <v>27</v>
      </c>
      <c r="F37" s="1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D37" s="38"/>
      <c r="AG37" s="38"/>
    </row>
    <row r="38" spans="1:33">
      <c r="A38" s="112">
        <f t="shared" si="10"/>
        <v>28</v>
      </c>
      <c r="B38" s="38"/>
      <c r="C38" s="38">
        <f t="shared" si="9"/>
        <v>0</v>
      </c>
      <c r="E38" s="112">
        <f t="shared" si="11"/>
        <v>28</v>
      </c>
      <c r="F38" s="17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D38" s="38"/>
      <c r="AG38" s="38"/>
    </row>
    <row r="39" spans="1:33">
      <c r="A39" s="112">
        <f t="shared" si="10"/>
        <v>29</v>
      </c>
      <c r="B39" s="38"/>
      <c r="C39" s="38">
        <f t="shared" si="9"/>
        <v>0</v>
      </c>
      <c r="E39" s="112">
        <f t="shared" si="11"/>
        <v>29</v>
      </c>
      <c r="F39" s="17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D39" s="38"/>
      <c r="AG39" s="38"/>
    </row>
    <row r="40" spans="1:33">
      <c r="A40" s="112">
        <f t="shared" si="10"/>
        <v>30</v>
      </c>
      <c r="B40" s="38"/>
      <c r="C40" s="38">
        <f t="shared" si="9"/>
        <v>0</v>
      </c>
      <c r="E40" s="112">
        <f t="shared" si="11"/>
        <v>30</v>
      </c>
      <c r="F40" s="17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D40" s="38"/>
      <c r="AG40" s="38"/>
    </row>
    <row r="41" spans="1:33">
      <c r="A41" s="112">
        <f t="shared" si="10"/>
        <v>31</v>
      </c>
      <c r="B41" s="38"/>
      <c r="C41" s="38">
        <f t="shared" si="9"/>
        <v>0</v>
      </c>
      <c r="E41" s="112">
        <v>31</v>
      </c>
      <c r="F41" s="17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D41" s="38"/>
      <c r="AG41" s="38"/>
    </row>
    <row r="42" spans="1:33">
      <c r="A42" s="112">
        <f t="shared" si="10"/>
        <v>32</v>
      </c>
      <c r="B42" s="38"/>
      <c r="C42" s="38">
        <f t="shared" si="9"/>
        <v>0</v>
      </c>
      <c r="E42" s="112">
        <v>32</v>
      </c>
      <c r="F42" s="17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D42" s="38"/>
      <c r="AG42" s="38"/>
    </row>
    <row r="43" spans="1:33">
      <c r="A43" s="112">
        <f t="shared" si="10"/>
        <v>33</v>
      </c>
      <c r="B43" s="38"/>
      <c r="C43" s="38">
        <f t="shared" si="9"/>
        <v>0</v>
      </c>
      <c r="E43" s="112">
        <v>33</v>
      </c>
      <c r="F43" s="17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D43" s="38"/>
      <c r="AG43" s="38"/>
    </row>
    <row r="44" spans="1:33">
      <c r="A44" s="112">
        <f t="shared" si="10"/>
        <v>34</v>
      </c>
      <c r="B44" s="38"/>
      <c r="C44" s="38">
        <f t="shared" si="9"/>
        <v>0</v>
      </c>
      <c r="E44" s="112">
        <v>34</v>
      </c>
      <c r="F44" s="17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D44" s="38"/>
      <c r="AG44" s="38"/>
    </row>
    <row r="45" spans="1:33">
      <c r="A45" s="112">
        <f t="shared" si="10"/>
        <v>35</v>
      </c>
      <c r="B45" s="38"/>
      <c r="C45" s="38">
        <f t="shared" si="9"/>
        <v>0</v>
      </c>
      <c r="E45" s="112">
        <f>E44+1</f>
        <v>35</v>
      </c>
      <c r="F45" s="17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:33">
      <c r="A46" s="112">
        <f t="shared" si="10"/>
        <v>36</v>
      </c>
      <c r="B46" s="38"/>
      <c r="C46" s="38">
        <f t="shared" si="9"/>
        <v>0</v>
      </c>
      <c r="E46" s="112">
        <f t="shared" ref="E46:E109" si="12">E45+1</f>
        <v>36</v>
      </c>
      <c r="F46" s="17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G46" s="38"/>
    </row>
    <row r="47" spans="1:33">
      <c r="A47" s="112">
        <f t="shared" si="10"/>
        <v>37</v>
      </c>
      <c r="B47" s="38"/>
      <c r="C47" s="38">
        <f t="shared" si="9"/>
        <v>0</v>
      </c>
      <c r="E47" s="112">
        <f t="shared" si="12"/>
        <v>37</v>
      </c>
      <c r="F47" s="1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G47" s="38"/>
    </row>
    <row r="48" spans="1:33">
      <c r="A48" s="112">
        <f t="shared" si="10"/>
        <v>38</v>
      </c>
      <c r="B48" s="38"/>
      <c r="C48" s="38">
        <f t="shared" si="9"/>
        <v>0</v>
      </c>
      <c r="E48" s="112">
        <f t="shared" si="12"/>
        <v>38</v>
      </c>
      <c r="F48" s="17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G48" s="38"/>
    </row>
    <row r="49" spans="1:33">
      <c r="A49" s="112">
        <f t="shared" si="10"/>
        <v>39</v>
      </c>
      <c r="B49" s="38"/>
      <c r="C49" s="38">
        <f t="shared" si="9"/>
        <v>0</v>
      </c>
      <c r="E49" s="112">
        <f t="shared" si="12"/>
        <v>39</v>
      </c>
      <c r="F49" s="17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G49" s="38"/>
    </row>
    <row r="50" spans="1:33">
      <c r="A50" s="112">
        <f t="shared" si="10"/>
        <v>40</v>
      </c>
      <c r="B50" s="38"/>
      <c r="C50" s="38">
        <f t="shared" si="9"/>
        <v>0</v>
      </c>
      <c r="E50" s="112">
        <f t="shared" si="12"/>
        <v>40</v>
      </c>
      <c r="F50" s="17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G50" s="38"/>
    </row>
    <row r="51" spans="1:33">
      <c r="A51" s="112">
        <f t="shared" si="10"/>
        <v>41</v>
      </c>
      <c r="B51" s="38"/>
      <c r="C51" s="38">
        <f t="shared" si="9"/>
        <v>0</v>
      </c>
      <c r="E51" s="112">
        <f t="shared" si="12"/>
        <v>41</v>
      </c>
      <c r="F51" s="17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G51" s="38"/>
    </row>
    <row r="52" spans="1:33">
      <c r="A52" s="112">
        <f t="shared" si="10"/>
        <v>42</v>
      </c>
      <c r="B52" s="38"/>
      <c r="C52" s="38">
        <f t="shared" si="9"/>
        <v>0</v>
      </c>
      <c r="E52" s="112">
        <f t="shared" si="12"/>
        <v>42</v>
      </c>
      <c r="F52" s="17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:33">
      <c r="A53" s="112">
        <f t="shared" si="10"/>
        <v>43</v>
      </c>
      <c r="B53" s="38"/>
      <c r="C53" s="38">
        <f t="shared" si="9"/>
        <v>0</v>
      </c>
      <c r="E53" s="112">
        <f t="shared" si="12"/>
        <v>43</v>
      </c>
      <c r="F53" s="17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:33">
      <c r="A54" s="112">
        <f t="shared" si="10"/>
        <v>44</v>
      </c>
      <c r="B54" s="38"/>
      <c r="C54" s="38">
        <f t="shared" si="9"/>
        <v>0</v>
      </c>
      <c r="E54" s="112">
        <f t="shared" si="12"/>
        <v>44</v>
      </c>
      <c r="F54" s="17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:33">
      <c r="A55" s="112">
        <f t="shared" si="10"/>
        <v>45</v>
      </c>
      <c r="B55" s="38"/>
      <c r="C55" s="38">
        <f t="shared" si="9"/>
        <v>0</v>
      </c>
      <c r="E55" s="112">
        <f t="shared" si="12"/>
        <v>45</v>
      </c>
      <c r="F55" s="17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:33">
      <c r="A56" s="112">
        <f t="shared" si="10"/>
        <v>46</v>
      </c>
      <c r="B56" s="38"/>
      <c r="C56" s="38">
        <f t="shared" si="9"/>
        <v>0</v>
      </c>
      <c r="E56" s="112">
        <f t="shared" si="12"/>
        <v>46</v>
      </c>
      <c r="F56" s="17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1:33">
      <c r="A57" s="112">
        <f t="shared" si="10"/>
        <v>47</v>
      </c>
      <c r="B57" s="38"/>
      <c r="C57" s="38">
        <f t="shared" si="9"/>
        <v>0</v>
      </c>
      <c r="E57" s="112">
        <f t="shared" si="12"/>
        <v>47</v>
      </c>
      <c r="F57" s="1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1:33">
      <c r="A58" s="112">
        <f t="shared" si="10"/>
        <v>48</v>
      </c>
      <c r="B58" s="38"/>
      <c r="C58" s="38">
        <f t="shared" si="9"/>
        <v>0</v>
      </c>
      <c r="E58" s="112">
        <f t="shared" si="12"/>
        <v>48</v>
      </c>
      <c r="F58" s="17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1:33">
      <c r="A59" s="112">
        <f t="shared" si="10"/>
        <v>49</v>
      </c>
      <c r="B59" s="38"/>
      <c r="C59" s="38">
        <f t="shared" si="9"/>
        <v>0</v>
      </c>
      <c r="E59" s="112">
        <f t="shared" si="12"/>
        <v>49</v>
      </c>
      <c r="F59" s="17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1:33">
      <c r="A60" s="112">
        <f t="shared" si="10"/>
        <v>50</v>
      </c>
      <c r="B60" s="38"/>
      <c r="C60" s="38">
        <f t="shared" si="9"/>
        <v>0</v>
      </c>
      <c r="E60" s="112">
        <f t="shared" si="12"/>
        <v>50</v>
      </c>
      <c r="F60" s="17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1:33">
      <c r="A61" s="112">
        <f t="shared" si="10"/>
        <v>51</v>
      </c>
      <c r="B61" s="38"/>
      <c r="C61" s="38">
        <f t="shared" si="9"/>
        <v>0</v>
      </c>
      <c r="E61" s="112">
        <f t="shared" si="12"/>
        <v>51</v>
      </c>
      <c r="F61" s="17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1:33">
      <c r="A62" s="112">
        <f t="shared" si="10"/>
        <v>52</v>
      </c>
      <c r="B62" s="38"/>
      <c r="C62" s="38">
        <f t="shared" si="9"/>
        <v>0</v>
      </c>
      <c r="E62" s="112">
        <f t="shared" si="12"/>
        <v>52</v>
      </c>
      <c r="F62" s="17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1:33">
      <c r="A63" s="112">
        <f t="shared" si="10"/>
        <v>53</v>
      </c>
      <c r="B63" s="38"/>
      <c r="C63" s="38">
        <f t="shared" si="9"/>
        <v>0</v>
      </c>
      <c r="E63" s="112">
        <f t="shared" si="12"/>
        <v>53</v>
      </c>
      <c r="F63" s="17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1:33">
      <c r="A64" s="112">
        <f t="shared" si="10"/>
        <v>54</v>
      </c>
      <c r="B64" s="38"/>
      <c r="C64" s="38">
        <f t="shared" si="9"/>
        <v>0</v>
      </c>
      <c r="E64" s="112">
        <f t="shared" si="12"/>
        <v>54</v>
      </c>
      <c r="F64" s="17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1:27">
      <c r="A65" s="112">
        <f t="shared" si="10"/>
        <v>55</v>
      </c>
      <c r="B65" s="38"/>
      <c r="C65" s="38">
        <f t="shared" si="9"/>
        <v>0</v>
      </c>
      <c r="E65" s="112">
        <f t="shared" si="12"/>
        <v>55</v>
      </c>
      <c r="F65" s="17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1:27">
      <c r="A66" s="112">
        <f t="shared" si="10"/>
        <v>56</v>
      </c>
      <c r="B66" s="38"/>
      <c r="C66" s="38">
        <f t="shared" si="9"/>
        <v>0</v>
      </c>
      <c r="E66" s="112">
        <f t="shared" si="12"/>
        <v>56</v>
      </c>
      <c r="F66" s="17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1:27">
      <c r="A67" s="112">
        <f t="shared" si="10"/>
        <v>57</v>
      </c>
      <c r="B67" s="38"/>
      <c r="C67" s="38">
        <f t="shared" si="9"/>
        <v>0</v>
      </c>
      <c r="E67" s="112">
        <f t="shared" si="12"/>
        <v>57</v>
      </c>
      <c r="F67" s="1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1:27">
      <c r="A68" s="112">
        <f t="shared" si="10"/>
        <v>58</v>
      </c>
      <c r="B68" s="38"/>
      <c r="C68" s="38">
        <f t="shared" si="9"/>
        <v>0</v>
      </c>
      <c r="E68" s="112">
        <f t="shared" si="12"/>
        <v>58</v>
      </c>
      <c r="F68" s="17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1:27">
      <c r="A69" s="112">
        <f t="shared" si="10"/>
        <v>59</v>
      </c>
      <c r="B69" s="38"/>
      <c r="C69" s="38">
        <f t="shared" si="9"/>
        <v>0</v>
      </c>
      <c r="E69" s="112">
        <f t="shared" si="12"/>
        <v>59</v>
      </c>
      <c r="F69" s="17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>
      <c r="A70" s="112">
        <f t="shared" si="10"/>
        <v>60</v>
      </c>
      <c r="B70" s="38"/>
      <c r="C70" s="38">
        <f t="shared" si="9"/>
        <v>0</v>
      </c>
      <c r="E70" s="112">
        <f t="shared" si="12"/>
        <v>60</v>
      </c>
      <c r="F70" s="17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1:27">
      <c r="B71" s="38"/>
      <c r="E71" s="112">
        <f t="shared" si="12"/>
        <v>61</v>
      </c>
      <c r="F71" s="17"/>
      <c r="M71" s="112">
        <f t="shared" ref="M71:M134" si="13">M70+1</f>
        <v>1</v>
      </c>
      <c r="P71" s="18"/>
      <c r="Q71" s="18"/>
      <c r="R71" s="18"/>
      <c r="S71" s="18"/>
      <c r="U71" s="18"/>
      <c r="V71" s="18"/>
      <c r="W71" s="18"/>
      <c r="X71" s="18"/>
      <c r="Y71" s="39"/>
      <c r="Z71" s="18"/>
      <c r="AA71" s="18"/>
    </row>
    <row r="72" spans="1:27">
      <c r="B72" s="38"/>
      <c r="E72" s="112">
        <f t="shared" si="12"/>
        <v>62</v>
      </c>
      <c r="F72" s="17"/>
      <c r="M72" s="112">
        <f t="shared" si="13"/>
        <v>2</v>
      </c>
      <c r="P72" s="18"/>
      <c r="Q72" s="18"/>
      <c r="R72" s="18"/>
      <c r="S72" s="18"/>
      <c r="U72" s="18"/>
      <c r="V72" s="18"/>
      <c r="W72" s="18"/>
      <c r="X72" s="18"/>
      <c r="Y72" s="39"/>
      <c r="Z72" s="18"/>
      <c r="AA72" s="18"/>
    </row>
    <row r="73" spans="1:27">
      <c r="B73" s="38"/>
      <c r="E73" s="112">
        <f t="shared" si="12"/>
        <v>63</v>
      </c>
      <c r="F73" s="17"/>
      <c r="M73" s="112">
        <f t="shared" si="13"/>
        <v>3</v>
      </c>
      <c r="P73" s="18"/>
      <c r="Q73" s="18"/>
      <c r="R73" s="18"/>
      <c r="S73" s="18"/>
      <c r="U73" s="18"/>
      <c r="V73" s="18"/>
      <c r="W73" s="18"/>
      <c r="X73" s="18"/>
      <c r="Y73" s="39"/>
      <c r="Z73" s="18"/>
      <c r="AA73" s="18"/>
    </row>
    <row r="74" spans="1:27">
      <c r="B74" s="38"/>
      <c r="E74" s="112">
        <f t="shared" si="12"/>
        <v>64</v>
      </c>
      <c r="F74" s="17"/>
      <c r="M74" s="112">
        <f t="shared" si="13"/>
        <v>4</v>
      </c>
      <c r="P74" s="18"/>
      <c r="Q74" s="18"/>
      <c r="R74" s="18"/>
      <c r="S74" s="18"/>
      <c r="U74" s="18"/>
      <c r="V74" s="18"/>
      <c r="W74" s="18"/>
      <c r="X74" s="18"/>
      <c r="Y74" s="39"/>
      <c r="Z74" s="18"/>
      <c r="AA74" s="18"/>
    </row>
    <row r="75" spans="1:27">
      <c r="B75" s="38"/>
      <c r="E75" s="112">
        <f t="shared" si="12"/>
        <v>65</v>
      </c>
      <c r="F75" s="17"/>
      <c r="M75" s="112">
        <f t="shared" si="13"/>
        <v>5</v>
      </c>
      <c r="P75" s="18"/>
      <c r="Q75" s="18"/>
      <c r="R75" s="18"/>
      <c r="S75" s="18"/>
      <c r="U75" s="18"/>
      <c r="V75" s="18"/>
      <c r="W75" s="18"/>
      <c r="X75" s="18"/>
      <c r="Y75" s="39"/>
      <c r="Z75" s="18"/>
      <c r="AA75" s="18"/>
    </row>
    <row r="76" spans="1:27">
      <c r="B76" s="38"/>
      <c r="E76" s="112">
        <f t="shared" si="12"/>
        <v>66</v>
      </c>
      <c r="F76" s="17"/>
      <c r="M76" s="112">
        <f t="shared" si="13"/>
        <v>6</v>
      </c>
      <c r="P76" s="18"/>
      <c r="Q76" s="18"/>
      <c r="R76" s="18"/>
      <c r="S76" s="18"/>
      <c r="U76" s="18"/>
      <c r="V76" s="18"/>
      <c r="W76" s="18"/>
      <c r="X76" s="18"/>
      <c r="Y76" s="39"/>
      <c r="Z76" s="18"/>
      <c r="AA76" s="18"/>
    </row>
    <row r="77" spans="1:27">
      <c r="B77" s="38"/>
      <c r="E77" s="112">
        <f t="shared" si="12"/>
        <v>67</v>
      </c>
      <c r="F77" s="17"/>
      <c r="M77" s="112">
        <f t="shared" si="13"/>
        <v>7</v>
      </c>
      <c r="P77" s="18"/>
      <c r="Q77" s="18"/>
      <c r="R77" s="18"/>
      <c r="S77" s="18"/>
      <c r="U77" s="18"/>
      <c r="V77" s="18"/>
      <c r="W77" s="18"/>
      <c r="X77" s="18"/>
      <c r="Y77" s="39"/>
      <c r="Z77" s="18"/>
      <c r="AA77" s="18"/>
    </row>
    <row r="78" spans="1:27">
      <c r="B78" s="38"/>
      <c r="E78" s="112">
        <f t="shared" si="12"/>
        <v>68</v>
      </c>
      <c r="F78" s="17"/>
      <c r="M78" s="112">
        <f t="shared" si="13"/>
        <v>8</v>
      </c>
      <c r="P78" s="18"/>
      <c r="Q78" s="18"/>
      <c r="R78" s="18"/>
      <c r="S78" s="18"/>
      <c r="U78" s="18"/>
      <c r="V78" s="18"/>
      <c r="W78" s="18"/>
      <c r="X78" s="18"/>
      <c r="Y78" s="39"/>
      <c r="Z78" s="18"/>
      <c r="AA78" s="18"/>
    </row>
    <row r="79" spans="1:27">
      <c r="B79" s="38"/>
      <c r="E79" s="112">
        <f t="shared" si="12"/>
        <v>69</v>
      </c>
      <c r="F79" s="17"/>
      <c r="M79" s="112">
        <f t="shared" si="13"/>
        <v>9</v>
      </c>
      <c r="P79" s="18"/>
      <c r="Q79" s="18"/>
      <c r="R79" s="18"/>
      <c r="S79" s="18"/>
      <c r="U79" s="18"/>
      <c r="V79" s="18"/>
      <c r="W79" s="18"/>
      <c r="X79" s="18"/>
      <c r="Y79" s="39"/>
      <c r="Z79" s="18"/>
      <c r="AA79" s="18"/>
    </row>
    <row r="80" spans="1:27">
      <c r="B80" s="38"/>
      <c r="E80" s="112">
        <f t="shared" si="12"/>
        <v>70</v>
      </c>
      <c r="F80" s="17"/>
      <c r="M80" s="112">
        <f t="shared" si="13"/>
        <v>10</v>
      </c>
      <c r="P80" s="18"/>
      <c r="Q80" s="18"/>
      <c r="R80" s="18"/>
      <c r="S80" s="18"/>
      <c r="U80" s="18"/>
      <c r="V80" s="18"/>
      <c r="W80" s="18"/>
      <c r="X80" s="18"/>
      <c r="Y80" s="39"/>
      <c r="Z80" s="18"/>
      <c r="AA80" s="18"/>
    </row>
    <row r="81" spans="2:27">
      <c r="B81" s="38"/>
      <c r="E81" s="112">
        <f t="shared" si="12"/>
        <v>71</v>
      </c>
      <c r="F81" s="17"/>
      <c r="M81" s="112">
        <f t="shared" si="13"/>
        <v>11</v>
      </c>
      <c r="P81" s="18"/>
      <c r="Q81" s="18"/>
      <c r="R81" s="18"/>
      <c r="S81" s="18"/>
      <c r="U81" s="18"/>
      <c r="V81" s="18"/>
      <c r="W81" s="18"/>
      <c r="X81" s="18"/>
      <c r="Y81" s="39"/>
      <c r="Z81" s="18"/>
      <c r="AA81" s="18"/>
    </row>
    <row r="82" spans="2:27">
      <c r="B82" s="38"/>
      <c r="E82" s="112">
        <f t="shared" si="12"/>
        <v>72</v>
      </c>
      <c r="F82" s="17"/>
      <c r="M82" s="112">
        <f t="shared" si="13"/>
        <v>12</v>
      </c>
      <c r="P82" s="18"/>
      <c r="Q82" s="18"/>
      <c r="R82" s="18"/>
      <c r="S82" s="18"/>
      <c r="U82" s="18"/>
      <c r="V82" s="18"/>
      <c r="W82" s="18"/>
      <c r="X82" s="18"/>
      <c r="Y82" s="39"/>
      <c r="Z82" s="18"/>
      <c r="AA82" s="18"/>
    </row>
    <row r="83" spans="2:27">
      <c r="B83" s="38"/>
      <c r="E83" s="112">
        <f t="shared" si="12"/>
        <v>73</v>
      </c>
      <c r="F83" s="17"/>
      <c r="M83" s="112">
        <f t="shared" si="13"/>
        <v>13</v>
      </c>
      <c r="Y83" s="39"/>
    </row>
    <row r="84" spans="2:27">
      <c r="B84" s="38"/>
      <c r="E84" s="112">
        <f t="shared" si="12"/>
        <v>74</v>
      </c>
      <c r="F84" s="17"/>
      <c r="M84" s="112">
        <f t="shared" si="13"/>
        <v>14</v>
      </c>
      <c r="Y84" s="39"/>
    </row>
    <row r="85" spans="2:27">
      <c r="B85" s="38"/>
      <c r="E85" s="112">
        <f t="shared" si="12"/>
        <v>75</v>
      </c>
      <c r="F85" s="17"/>
      <c r="M85" s="112">
        <f t="shared" si="13"/>
        <v>15</v>
      </c>
      <c r="Y85" s="39"/>
    </row>
    <row r="86" spans="2:27">
      <c r="B86" s="38"/>
      <c r="E86" s="112">
        <f t="shared" si="12"/>
        <v>76</v>
      </c>
      <c r="F86" s="17"/>
      <c r="M86" s="112">
        <f t="shared" si="13"/>
        <v>16</v>
      </c>
      <c r="Y86" s="39"/>
    </row>
    <row r="87" spans="2:27">
      <c r="B87" s="38"/>
      <c r="E87" s="112">
        <f t="shared" si="12"/>
        <v>77</v>
      </c>
      <c r="F87" s="17"/>
      <c r="M87" s="112">
        <f t="shared" si="13"/>
        <v>17</v>
      </c>
      <c r="Y87" s="39"/>
    </row>
    <row r="88" spans="2:27">
      <c r="B88" s="38"/>
      <c r="E88" s="112">
        <f t="shared" si="12"/>
        <v>78</v>
      </c>
      <c r="F88" s="17"/>
      <c r="M88" s="112">
        <f t="shared" si="13"/>
        <v>18</v>
      </c>
      <c r="Y88" s="39"/>
    </row>
    <row r="89" spans="2:27">
      <c r="B89" s="38"/>
      <c r="E89" s="112">
        <f t="shared" si="12"/>
        <v>79</v>
      </c>
      <c r="F89" s="17"/>
      <c r="M89" s="112">
        <f t="shared" si="13"/>
        <v>19</v>
      </c>
      <c r="Y89" s="39"/>
    </row>
    <row r="90" spans="2:27">
      <c r="B90" s="38"/>
      <c r="E90" s="112">
        <f t="shared" si="12"/>
        <v>80</v>
      </c>
      <c r="F90" s="17"/>
      <c r="M90" s="112">
        <f t="shared" si="13"/>
        <v>20</v>
      </c>
      <c r="Y90" s="39"/>
    </row>
    <row r="91" spans="2:27">
      <c r="B91" s="38"/>
      <c r="E91" s="112">
        <f t="shared" si="12"/>
        <v>81</v>
      </c>
      <c r="F91" s="17"/>
      <c r="M91" s="112">
        <f t="shared" si="13"/>
        <v>21</v>
      </c>
      <c r="Y91" s="39"/>
    </row>
    <row r="92" spans="2:27">
      <c r="B92" s="38"/>
      <c r="E92" s="112">
        <f t="shared" si="12"/>
        <v>82</v>
      </c>
      <c r="F92" s="17"/>
      <c r="M92" s="112">
        <f t="shared" si="13"/>
        <v>22</v>
      </c>
      <c r="Y92" s="39"/>
    </row>
    <row r="93" spans="2:27">
      <c r="B93" s="38"/>
      <c r="E93" s="112">
        <f t="shared" si="12"/>
        <v>83</v>
      </c>
      <c r="F93" s="17"/>
      <c r="M93" s="112">
        <f t="shared" si="13"/>
        <v>23</v>
      </c>
      <c r="Y93" s="39"/>
    </row>
    <row r="94" spans="2:27">
      <c r="B94" s="38"/>
      <c r="E94" s="112">
        <f t="shared" si="12"/>
        <v>84</v>
      </c>
      <c r="F94" s="17"/>
      <c r="M94" s="112">
        <f t="shared" si="13"/>
        <v>24</v>
      </c>
      <c r="Y94" s="39"/>
    </row>
    <row r="95" spans="2:27">
      <c r="B95" s="38"/>
      <c r="E95" s="112">
        <f t="shared" si="12"/>
        <v>85</v>
      </c>
      <c r="F95" s="17"/>
      <c r="M95" s="112">
        <f t="shared" si="13"/>
        <v>25</v>
      </c>
      <c r="Y95" s="39"/>
    </row>
    <row r="96" spans="2:27">
      <c r="B96" s="38"/>
      <c r="E96" s="112">
        <f t="shared" si="12"/>
        <v>86</v>
      </c>
      <c r="F96" s="17"/>
      <c r="M96" s="112">
        <f t="shared" si="13"/>
        <v>26</v>
      </c>
      <c r="Y96" s="39"/>
    </row>
    <row r="97" spans="2:25">
      <c r="B97" s="38"/>
      <c r="E97" s="112">
        <f t="shared" si="12"/>
        <v>87</v>
      </c>
      <c r="F97" s="17"/>
      <c r="M97" s="112">
        <f t="shared" si="13"/>
        <v>27</v>
      </c>
      <c r="Y97" s="39"/>
    </row>
    <row r="98" spans="2:25">
      <c r="B98" s="38"/>
      <c r="E98" s="112">
        <f t="shared" si="12"/>
        <v>88</v>
      </c>
      <c r="F98" s="17"/>
      <c r="M98" s="112">
        <f t="shared" si="13"/>
        <v>28</v>
      </c>
      <c r="Y98" s="39"/>
    </row>
    <row r="99" spans="2:25">
      <c r="B99" s="38"/>
      <c r="E99" s="112">
        <f t="shared" si="12"/>
        <v>89</v>
      </c>
      <c r="F99" s="17"/>
      <c r="M99" s="112">
        <f t="shared" si="13"/>
        <v>29</v>
      </c>
      <c r="Y99" s="39"/>
    </row>
    <row r="100" spans="2:25">
      <c r="B100" s="38"/>
      <c r="E100" s="112">
        <f t="shared" si="12"/>
        <v>90</v>
      </c>
      <c r="F100" s="17"/>
      <c r="M100" s="112">
        <f t="shared" si="13"/>
        <v>30</v>
      </c>
      <c r="Y100" s="39"/>
    </row>
    <row r="101" spans="2:25">
      <c r="B101" s="38"/>
      <c r="E101" s="112">
        <f t="shared" si="12"/>
        <v>91</v>
      </c>
      <c r="F101" s="17"/>
      <c r="M101" s="112">
        <f t="shared" si="13"/>
        <v>31</v>
      </c>
      <c r="Y101" s="39"/>
    </row>
    <row r="102" spans="2:25">
      <c r="B102" s="38"/>
      <c r="E102" s="112">
        <f t="shared" si="12"/>
        <v>92</v>
      </c>
      <c r="F102" s="17"/>
      <c r="M102" s="112">
        <f t="shared" si="13"/>
        <v>32</v>
      </c>
      <c r="Y102" s="39"/>
    </row>
    <row r="103" spans="2:25">
      <c r="B103" s="38"/>
      <c r="E103" s="112">
        <f t="shared" si="12"/>
        <v>93</v>
      </c>
      <c r="F103" s="17"/>
      <c r="M103" s="112">
        <f t="shared" si="13"/>
        <v>33</v>
      </c>
      <c r="Y103" s="39"/>
    </row>
    <row r="104" spans="2:25">
      <c r="B104" s="38"/>
      <c r="E104" s="112">
        <f t="shared" si="12"/>
        <v>94</v>
      </c>
      <c r="F104" s="17"/>
      <c r="M104" s="112">
        <f t="shared" si="13"/>
        <v>34</v>
      </c>
      <c r="Y104" s="39"/>
    </row>
    <row r="105" spans="2:25">
      <c r="B105" s="38"/>
      <c r="E105" s="112">
        <f t="shared" si="12"/>
        <v>95</v>
      </c>
      <c r="F105" s="17"/>
      <c r="M105" s="112">
        <f t="shared" si="13"/>
        <v>35</v>
      </c>
      <c r="Y105" s="39"/>
    </row>
    <row r="106" spans="2:25">
      <c r="B106" s="38"/>
      <c r="E106" s="112">
        <f t="shared" si="12"/>
        <v>96</v>
      </c>
      <c r="F106" s="17"/>
      <c r="M106" s="112">
        <f t="shared" si="13"/>
        <v>36</v>
      </c>
      <c r="Y106" s="39"/>
    </row>
    <row r="107" spans="2:25">
      <c r="B107" s="38"/>
      <c r="E107" s="112">
        <f t="shared" si="12"/>
        <v>97</v>
      </c>
      <c r="F107" s="17"/>
      <c r="M107" s="112">
        <f t="shared" si="13"/>
        <v>37</v>
      </c>
      <c r="Y107" s="39"/>
    </row>
    <row r="108" spans="2:25">
      <c r="B108" s="38"/>
      <c r="E108" s="112">
        <f t="shared" si="12"/>
        <v>98</v>
      </c>
      <c r="F108" s="17"/>
      <c r="M108" s="112">
        <f t="shared" si="13"/>
        <v>38</v>
      </c>
      <c r="Y108" s="39"/>
    </row>
    <row r="109" spans="2:25">
      <c r="B109" s="38"/>
      <c r="E109" s="112">
        <f t="shared" si="12"/>
        <v>99</v>
      </c>
      <c r="F109" s="17"/>
      <c r="M109" s="112">
        <f t="shared" si="13"/>
        <v>39</v>
      </c>
      <c r="Y109" s="39"/>
    </row>
    <row r="110" spans="2:25">
      <c r="B110" s="38"/>
      <c r="E110" s="112">
        <f t="shared" ref="E110:E173" si="14">E109+1</f>
        <v>100</v>
      </c>
      <c r="F110" s="17"/>
      <c r="M110" s="112">
        <f t="shared" si="13"/>
        <v>40</v>
      </c>
      <c r="Y110" s="39"/>
    </row>
    <row r="111" spans="2:25">
      <c r="B111" s="38"/>
      <c r="E111" s="112">
        <f t="shared" si="14"/>
        <v>101</v>
      </c>
      <c r="F111" s="17"/>
      <c r="M111" s="112">
        <f t="shared" si="13"/>
        <v>41</v>
      </c>
      <c r="Y111" s="39"/>
    </row>
    <row r="112" spans="2:25">
      <c r="E112" s="112">
        <f t="shared" si="14"/>
        <v>102</v>
      </c>
      <c r="F112" s="17"/>
      <c r="M112" s="112">
        <f t="shared" si="13"/>
        <v>42</v>
      </c>
      <c r="Y112" s="39"/>
    </row>
    <row r="113" spans="5:25">
      <c r="E113" s="112">
        <f t="shared" si="14"/>
        <v>103</v>
      </c>
      <c r="F113" s="17"/>
      <c r="M113" s="112">
        <f t="shared" si="13"/>
        <v>43</v>
      </c>
      <c r="Y113" s="39"/>
    </row>
    <row r="114" spans="5:25">
      <c r="E114" s="112">
        <f t="shared" si="14"/>
        <v>104</v>
      </c>
      <c r="F114" s="17"/>
      <c r="M114" s="112">
        <f t="shared" si="13"/>
        <v>44</v>
      </c>
      <c r="Y114" s="39"/>
    </row>
    <row r="115" spans="5:25">
      <c r="E115" s="112">
        <f t="shared" si="14"/>
        <v>105</v>
      </c>
      <c r="F115" s="17"/>
      <c r="M115" s="112">
        <f t="shared" si="13"/>
        <v>45</v>
      </c>
      <c r="Y115" s="39"/>
    </row>
    <row r="116" spans="5:25">
      <c r="E116" s="112">
        <f t="shared" si="14"/>
        <v>106</v>
      </c>
      <c r="F116" s="17"/>
      <c r="M116" s="112">
        <f t="shared" si="13"/>
        <v>46</v>
      </c>
      <c r="Y116" s="39"/>
    </row>
    <row r="117" spans="5:25">
      <c r="E117" s="112">
        <f t="shared" si="14"/>
        <v>107</v>
      </c>
      <c r="F117" s="17"/>
      <c r="M117" s="112">
        <f t="shared" si="13"/>
        <v>47</v>
      </c>
      <c r="Y117" s="39"/>
    </row>
    <row r="118" spans="5:25">
      <c r="E118" s="112">
        <f t="shared" si="14"/>
        <v>108</v>
      </c>
      <c r="F118" s="17"/>
      <c r="M118" s="112">
        <f t="shared" si="13"/>
        <v>48</v>
      </c>
      <c r="Y118" s="39"/>
    </row>
    <row r="119" spans="5:25">
      <c r="E119" s="112">
        <f t="shared" si="14"/>
        <v>109</v>
      </c>
      <c r="F119" s="17"/>
      <c r="M119" s="112">
        <f t="shared" si="13"/>
        <v>49</v>
      </c>
      <c r="Y119" s="39"/>
    </row>
    <row r="120" spans="5:25">
      <c r="E120" s="112">
        <f t="shared" si="14"/>
        <v>110</v>
      </c>
      <c r="F120" s="17"/>
      <c r="M120" s="112">
        <f t="shared" si="13"/>
        <v>50</v>
      </c>
      <c r="Y120" s="39"/>
    </row>
    <row r="121" spans="5:25">
      <c r="E121" s="112">
        <f t="shared" si="14"/>
        <v>111</v>
      </c>
      <c r="F121" s="17"/>
      <c r="M121" s="112">
        <f t="shared" si="13"/>
        <v>51</v>
      </c>
      <c r="Y121" s="39"/>
    </row>
    <row r="122" spans="5:25">
      <c r="E122" s="112">
        <f t="shared" si="14"/>
        <v>112</v>
      </c>
      <c r="F122" s="17"/>
      <c r="M122" s="112">
        <f t="shared" si="13"/>
        <v>52</v>
      </c>
      <c r="Y122" s="39"/>
    </row>
    <row r="123" spans="5:25">
      <c r="E123" s="112">
        <f t="shared" si="14"/>
        <v>113</v>
      </c>
      <c r="F123" s="17"/>
      <c r="M123" s="112">
        <f t="shared" si="13"/>
        <v>53</v>
      </c>
      <c r="Y123" s="39"/>
    </row>
    <row r="124" spans="5:25">
      <c r="E124" s="112">
        <f t="shared" si="14"/>
        <v>114</v>
      </c>
      <c r="F124" s="17"/>
      <c r="M124" s="112">
        <f t="shared" si="13"/>
        <v>54</v>
      </c>
      <c r="Y124" s="39"/>
    </row>
    <row r="125" spans="5:25">
      <c r="E125" s="112">
        <f t="shared" si="14"/>
        <v>115</v>
      </c>
      <c r="F125" s="17"/>
      <c r="M125" s="112">
        <f t="shared" si="13"/>
        <v>55</v>
      </c>
      <c r="Y125" s="39"/>
    </row>
    <row r="126" spans="5:25">
      <c r="E126" s="112">
        <f t="shared" si="14"/>
        <v>116</v>
      </c>
      <c r="F126" s="17"/>
      <c r="M126" s="112">
        <f t="shared" si="13"/>
        <v>56</v>
      </c>
      <c r="Y126" s="39"/>
    </row>
    <row r="127" spans="5:25">
      <c r="E127" s="112">
        <f t="shared" si="14"/>
        <v>117</v>
      </c>
      <c r="F127" s="17"/>
      <c r="M127" s="112">
        <f t="shared" si="13"/>
        <v>57</v>
      </c>
      <c r="Y127" s="39"/>
    </row>
    <row r="128" spans="5:25">
      <c r="E128" s="112">
        <f t="shared" si="14"/>
        <v>118</v>
      </c>
      <c r="F128" s="17"/>
      <c r="M128" s="112">
        <f t="shared" si="13"/>
        <v>58</v>
      </c>
      <c r="Y128" s="39"/>
    </row>
    <row r="129" spans="5:25">
      <c r="E129" s="112">
        <f t="shared" si="14"/>
        <v>119</v>
      </c>
      <c r="F129" s="17"/>
      <c r="M129" s="112">
        <f t="shared" si="13"/>
        <v>59</v>
      </c>
      <c r="Y129" s="39"/>
    </row>
    <row r="130" spans="5:25">
      <c r="E130" s="112">
        <f t="shared" si="14"/>
        <v>120</v>
      </c>
      <c r="F130" s="17"/>
      <c r="M130" s="112">
        <f t="shared" si="13"/>
        <v>60</v>
      </c>
      <c r="Y130" s="39"/>
    </row>
    <row r="131" spans="5:25">
      <c r="E131" s="112">
        <f t="shared" si="14"/>
        <v>121</v>
      </c>
      <c r="F131" s="17"/>
      <c r="M131" s="112">
        <f t="shared" si="13"/>
        <v>61</v>
      </c>
      <c r="Y131" s="39"/>
    </row>
    <row r="132" spans="5:25">
      <c r="E132" s="112">
        <f t="shared" si="14"/>
        <v>122</v>
      </c>
      <c r="F132" s="17"/>
      <c r="M132" s="112">
        <f t="shared" si="13"/>
        <v>62</v>
      </c>
      <c r="Y132" s="39"/>
    </row>
    <row r="133" spans="5:25">
      <c r="E133" s="112">
        <f t="shared" si="14"/>
        <v>123</v>
      </c>
      <c r="F133" s="17"/>
      <c r="M133" s="112">
        <f t="shared" si="13"/>
        <v>63</v>
      </c>
      <c r="Y133" s="39"/>
    </row>
    <row r="134" spans="5:25">
      <c r="E134" s="112">
        <f t="shared" si="14"/>
        <v>124</v>
      </c>
      <c r="F134" s="17"/>
      <c r="M134" s="112">
        <f t="shared" si="13"/>
        <v>64</v>
      </c>
      <c r="Y134" s="39"/>
    </row>
    <row r="135" spans="5:25">
      <c r="E135" s="112">
        <f t="shared" si="14"/>
        <v>125</v>
      </c>
      <c r="F135" s="17"/>
      <c r="M135" s="112">
        <f t="shared" ref="M135:M198" si="15">M134+1</f>
        <v>65</v>
      </c>
      <c r="Y135" s="39"/>
    </row>
    <row r="136" spans="5:25">
      <c r="E136" s="112">
        <f t="shared" si="14"/>
        <v>126</v>
      </c>
      <c r="F136" s="17"/>
      <c r="M136" s="112">
        <f t="shared" si="15"/>
        <v>66</v>
      </c>
      <c r="Y136" s="39"/>
    </row>
    <row r="137" spans="5:25">
      <c r="E137" s="112">
        <f t="shared" si="14"/>
        <v>127</v>
      </c>
      <c r="F137" s="17"/>
      <c r="M137" s="112">
        <f t="shared" si="15"/>
        <v>67</v>
      </c>
      <c r="Y137" s="39"/>
    </row>
    <row r="138" spans="5:25">
      <c r="E138" s="112">
        <f t="shared" si="14"/>
        <v>128</v>
      </c>
      <c r="F138" s="17"/>
      <c r="M138" s="112">
        <f t="shared" si="15"/>
        <v>68</v>
      </c>
      <c r="Y138" s="39"/>
    </row>
    <row r="139" spans="5:25">
      <c r="E139" s="112">
        <f t="shared" si="14"/>
        <v>129</v>
      </c>
      <c r="F139" s="17"/>
      <c r="M139" s="112">
        <f t="shared" si="15"/>
        <v>69</v>
      </c>
      <c r="Y139" s="39"/>
    </row>
    <row r="140" spans="5:25">
      <c r="E140" s="112">
        <f t="shared" si="14"/>
        <v>130</v>
      </c>
      <c r="F140" s="17"/>
      <c r="M140" s="112">
        <f t="shared" si="15"/>
        <v>70</v>
      </c>
      <c r="Y140" s="39"/>
    </row>
    <row r="141" spans="5:25">
      <c r="E141" s="112">
        <f t="shared" si="14"/>
        <v>131</v>
      </c>
      <c r="F141" s="17"/>
      <c r="M141" s="112">
        <f t="shared" si="15"/>
        <v>71</v>
      </c>
      <c r="Y141" s="39"/>
    </row>
    <row r="142" spans="5:25">
      <c r="E142" s="112">
        <f t="shared" si="14"/>
        <v>132</v>
      </c>
      <c r="F142" s="17"/>
      <c r="M142" s="112">
        <f t="shared" si="15"/>
        <v>72</v>
      </c>
      <c r="Y142" s="39"/>
    </row>
    <row r="143" spans="5:25">
      <c r="E143" s="112">
        <f t="shared" si="14"/>
        <v>133</v>
      </c>
      <c r="F143" s="17"/>
      <c r="M143" s="112">
        <f t="shared" si="15"/>
        <v>73</v>
      </c>
      <c r="Y143" s="39"/>
    </row>
    <row r="144" spans="5:25">
      <c r="E144" s="112">
        <f t="shared" si="14"/>
        <v>134</v>
      </c>
      <c r="F144" s="17"/>
      <c r="M144" s="112">
        <f t="shared" si="15"/>
        <v>74</v>
      </c>
      <c r="Y144" s="39"/>
    </row>
    <row r="145" spans="5:25">
      <c r="E145" s="112">
        <f t="shared" si="14"/>
        <v>135</v>
      </c>
      <c r="F145" s="17"/>
      <c r="M145" s="112">
        <f t="shared" si="15"/>
        <v>75</v>
      </c>
      <c r="Y145" s="39"/>
    </row>
    <row r="146" spans="5:25">
      <c r="E146" s="112">
        <f t="shared" si="14"/>
        <v>136</v>
      </c>
      <c r="F146" s="17"/>
      <c r="M146" s="112">
        <f t="shared" si="15"/>
        <v>76</v>
      </c>
      <c r="Y146" s="39"/>
    </row>
    <row r="147" spans="5:25">
      <c r="E147" s="112">
        <f t="shared" si="14"/>
        <v>137</v>
      </c>
      <c r="F147" s="17"/>
      <c r="M147" s="112">
        <f t="shared" si="15"/>
        <v>77</v>
      </c>
      <c r="Y147" s="39"/>
    </row>
    <row r="148" spans="5:25">
      <c r="E148" s="112">
        <f t="shared" si="14"/>
        <v>138</v>
      </c>
      <c r="F148" s="17"/>
      <c r="M148" s="112">
        <f t="shared" si="15"/>
        <v>78</v>
      </c>
      <c r="Y148" s="39"/>
    </row>
    <row r="149" spans="5:25">
      <c r="E149" s="112">
        <f t="shared" si="14"/>
        <v>139</v>
      </c>
      <c r="F149" s="17"/>
      <c r="M149" s="112">
        <f t="shared" si="15"/>
        <v>79</v>
      </c>
      <c r="Y149" s="39"/>
    </row>
    <row r="150" spans="5:25">
      <c r="E150" s="112">
        <f t="shared" si="14"/>
        <v>140</v>
      </c>
      <c r="F150" s="17"/>
      <c r="M150" s="112">
        <f t="shared" si="15"/>
        <v>80</v>
      </c>
      <c r="Y150" s="39"/>
    </row>
    <row r="151" spans="5:25">
      <c r="E151" s="112">
        <f t="shared" si="14"/>
        <v>141</v>
      </c>
      <c r="F151" s="17"/>
      <c r="M151" s="112">
        <f t="shared" si="15"/>
        <v>81</v>
      </c>
      <c r="Y151" s="39"/>
    </row>
    <row r="152" spans="5:25">
      <c r="E152" s="112">
        <f t="shared" si="14"/>
        <v>142</v>
      </c>
      <c r="F152" s="17"/>
      <c r="M152" s="112">
        <f t="shared" si="15"/>
        <v>82</v>
      </c>
      <c r="Y152" s="39"/>
    </row>
    <row r="153" spans="5:25">
      <c r="E153" s="112">
        <f t="shared" si="14"/>
        <v>143</v>
      </c>
      <c r="F153" s="17"/>
      <c r="M153" s="112">
        <f t="shared" si="15"/>
        <v>83</v>
      </c>
      <c r="Y153" s="39"/>
    </row>
    <row r="154" spans="5:25">
      <c r="E154" s="112">
        <f t="shared" si="14"/>
        <v>144</v>
      </c>
      <c r="F154" s="17"/>
      <c r="M154" s="112">
        <f t="shared" si="15"/>
        <v>84</v>
      </c>
      <c r="Y154" s="39"/>
    </row>
    <row r="155" spans="5:25">
      <c r="E155" s="112">
        <f t="shared" si="14"/>
        <v>145</v>
      </c>
      <c r="F155" s="17"/>
      <c r="M155" s="112">
        <f t="shared" si="15"/>
        <v>85</v>
      </c>
      <c r="Y155" s="39"/>
    </row>
    <row r="156" spans="5:25">
      <c r="E156" s="112">
        <f t="shared" si="14"/>
        <v>146</v>
      </c>
      <c r="F156" s="17"/>
      <c r="M156" s="112">
        <f t="shared" si="15"/>
        <v>86</v>
      </c>
      <c r="Y156" s="39"/>
    </row>
    <row r="157" spans="5:25">
      <c r="E157" s="112">
        <f t="shared" si="14"/>
        <v>147</v>
      </c>
      <c r="F157" s="17"/>
      <c r="M157" s="112">
        <f t="shared" si="15"/>
        <v>87</v>
      </c>
      <c r="Y157" s="39"/>
    </row>
    <row r="158" spans="5:25">
      <c r="E158" s="112">
        <f t="shared" si="14"/>
        <v>148</v>
      </c>
      <c r="F158" s="17"/>
      <c r="M158" s="112">
        <f t="shared" si="15"/>
        <v>88</v>
      </c>
      <c r="Y158" s="39"/>
    </row>
    <row r="159" spans="5:25">
      <c r="E159" s="112">
        <f t="shared" si="14"/>
        <v>149</v>
      </c>
      <c r="F159" s="17"/>
      <c r="M159" s="112">
        <f t="shared" si="15"/>
        <v>89</v>
      </c>
      <c r="Y159" s="39"/>
    </row>
    <row r="160" spans="5:25">
      <c r="E160" s="112">
        <f t="shared" si="14"/>
        <v>150</v>
      </c>
      <c r="F160" s="17"/>
      <c r="M160" s="112">
        <f t="shared" si="15"/>
        <v>90</v>
      </c>
      <c r="Y160" s="39"/>
    </row>
    <row r="161" spans="5:25">
      <c r="E161" s="112">
        <f t="shared" si="14"/>
        <v>151</v>
      </c>
      <c r="F161" s="17"/>
      <c r="M161" s="112">
        <f t="shared" si="15"/>
        <v>91</v>
      </c>
      <c r="Y161" s="39"/>
    </row>
    <row r="162" spans="5:25">
      <c r="E162" s="112">
        <f t="shared" si="14"/>
        <v>152</v>
      </c>
      <c r="F162" s="17"/>
      <c r="M162" s="112">
        <f t="shared" si="15"/>
        <v>92</v>
      </c>
      <c r="Y162" s="39"/>
    </row>
    <row r="163" spans="5:25">
      <c r="E163" s="112">
        <f t="shared" si="14"/>
        <v>153</v>
      </c>
      <c r="F163" s="17"/>
      <c r="M163" s="112">
        <f t="shared" si="15"/>
        <v>93</v>
      </c>
      <c r="Y163" s="39"/>
    </row>
    <row r="164" spans="5:25">
      <c r="E164" s="112">
        <f t="shared" si="14"/>
        <v>154</v>
      </c>
      <c r="F164" s="17"/>
      <c r="M164" s="112">
        <f t="shared" si="15"/>
        <v>94</v>
      </c>
      <c r="Y164" s="39"/>
    </row>
    <row r="165" spans="5:25">
      <c r="E165" s="112">
        <f t="shared" si="14"/>
        <v>155</v>
      </c>
      <c r="F165" s="17"/>
      <c r="M165" s="112">
        <f t="shared" si="15"/>
        <v>95</v>
      </c>
      <c r="Y165" s="39"/>
    </row>
    <row r="166" spans="5:25">
      <c r="E166" s="112">
        <f t="shared" si="14"/>
        <v>156</v>
      </c>
      <c r="F166" s="17"/>
      <c r="M166" s="112">
        <f t="shared" si="15"/>
        <v>96</v>
      </c>
      <c r="Y166" s="39"/>
    </row>
    <row r="167" spans="5:25">
      <c r="E167" s="112">
        <f t="shared" si="14"/>
        <v>157</v>
      </c>
      <c r="F167" s="17"/>
      <c r="M167" s="112">
        <f t="shared" si="15"/>
        <v>97</v>
      </c>
      <c r="Y167" s="39"/>
    </row>
    <row r="168" spans="5:25">
      <c r="E168" s="112">
        <f t="shared" si="14"/>
        <v>158</v>
      </c>
      <c r="F168" s="17"/>
      <c r="M168" s="112">
        <f t="shared" si="15"/>
        <v>98</v>
      </c>
      <c r="Y168" s="39"/>
    </row>
    <row r="169" spans="5:25">
      <c r="E169" s="112">
        <f t="shared" si="14"/>
        <v>159</v>
      </c>
      <c r="F169" s="17"/>
      <c r="M169" s="112">
        <f t="shared" si="15"/>
        <v>99</v>
      </c>
      <c r="Y169" s="39"/>
    </row>
    <row r="170" spans="5:25">
      <c r="E170" s="112">
        <f t="shared" si="14"/>
        <v>160</v>
      </c>
      <c r="F170" s="17"/>
      <c r="M170" s="112">
        <f t="shared" si="15"/>
        <v>100</v>
      </c>
      <c r="Y170" s="39"/>
    </row>
    <row r="171" spans="5:25">
      <c r="E171" s="112">
        <f t="shared" si="14"/>
        <v>161</v>
      </c>
      <c r="F171" s="17"/>
      <c r="M171" s="112">
        <f t="shared" si="15"/>
        <v>101</v>
      </c>
      <c r="Y171" s="39"/>
    </row>
    <row r="172" spans="5:25">
      <c r="E172" s="112">
        <f t="shared" si="14"/>
        <v>162</v>
      </c>
      <c r="F172" s="17"/>
      <c r="M172" s="112">
        <f t="shared" si="15"/>
        <v>102</v>
      </c>
      <c r="Y172" s="39"/>
    </row>
    <row r="173" spans="5:25">
      <c r="E173" s="112">
        <f t="shared" si="14"/>
        <v>163</v>
      </c>
      <c r="F173" s="17"/>
      <c r="M173" s="112">
        <f t="shared" si="15"/>
        <v>103</v>
      </c>
      <c r="Y173" s="39"/>
    </row>
    <row r="174" spans="5:25">
      <c r="E174" s="112">
        <f t="shared" ref="E174:E237" si="16">E173+1</f>
        <v>164</v>
      </c>
      <c r="F174" s="17"/>
      <c r="M174" s="112">
        <f t="shared" si="15"/>
        <v>104</v>
      </c>
      <c r="Y174" s="39"/>
    </row>
    <row r="175" spans="5:25">
      <c r="E175" s="112">
        <f t="shared" si="16"/>
        <v>165</v>
      </c>
      <c r="F175" s="17"/>
      <c r="M175" s="112">
        <f t="shared" si="15"/>
        <v>105</v>
      </c>
      <c r="Y175" s="39"/>
    </row>
    <row r="176" spans="5:25">
      <c r="E176" s="112">
        <f t="shared" si="16"/>
        <v>166</v>
      </c>
      <c r="F176" s="17"/>
      <c r="M176" s="112">
        <f t="shared" si="15"/>
        <v>106</v>
      </c>
      <c r="Y176" s="39"/>
    </row>
    <row r="177" spans="5:25">
      <c r="E177" s="112">
        <f t="shared" si="16"/>
        <v>167</v>
      </c>
      <c r="F177" s="17"/>
      <c r="M177" s="112">
        <f t="shared" si="15"/>
        <v>107</v>
      </c>
      <c r="Y177" s="39"/>
    </row>
    <row r="178" spans="5:25">
      <c r="E178" s="112">
        <f t="shared" si="16"/>
        <v>168</v>
      </c>
      <c r="F178" s="17"/>
      <c r="M178" s="112">
        <f t="shared" si="15"/>
        <v>108</v>
      </c>
      <c r="Y178" s="39"/>
    </row>
    <row r="179" spans="5:25">
      <c r="E179" s="112">
        <f t="shared" si="16"/>
        <v>169</v>
      </c>
      <c r="F179" s="17"/>
      <c r="M179" s="112">
        <f t="shared" si="15"/>
        <v>109</v>
      </c>
      <c r="Y179" s="39"/>
    </row>
    <row r="180" spans="5:25">
      <c r="E180" s="112">
        <f t="shared" si="16"/>
        <v>170</v>
      </c>
      <c r="F180" s="17"/>
      <c r="M180" s="112">
        <f t="shared" si="15"/>
        <v>110</v>
      </c>
      <c r="Y180" s="39"/>
    </row>
    <row r="181" spans="5:25">
      <c r="E181" s="112">
        <f t="shared" si="16"/>
        <v>171</v>
      </c>
      <c r="F181" s="17"/>
      <c r="M181" s="112">
        <f t="shared" si="15"/>
        <v>111</v>
      </c>
      <c r="Y181" s="39"/>
    </row>
    <row r="182" spans="5:25">
      <c r="E182" s="112">
        <f t="shared" si="16"/>
        <v>172</v>
      </c>
      <c r="F182" s="17"/>
      <c r="M182" s="112">
        <f t="shared" si="15"/>
        <v>112</v>
      </c>
      <c r="Y182" s="39"/>
    </row>
    <row r="183" spans="5:25">
      <c r="E183" s="112">
        <f t="shared" si="16"/>
        <v>173</v>
      </c>
      <c r="F183" s="17"/>
      <c r="M183" s="112">
        <f t="shared" si="15"/>
        <v>113</v>
      </c>
      <c r="Y183" s="39"/>
    </row>
    <row r="184" spans="5:25">
      <c r="E184" s="112">
        <f t="shared" si="16"/>
        <v>174</v>
      </c>
      <c r="F184" s="17"/>
      <c r="M184" s="112">
        <f t="shared" si="15"/>
        <v>114</v>
      </c>
      <c r="Y184" s="39"/>
    </row>
    <row r="185" spans="5:25">
      <c r="E185" s="112">
        <f t="shared" si="16"/>
        <v>175</v>
      </c>
      <c r="F185" s="17"/>
      <c r="M185" s="112">
        <f t="shared" si="15"/>
        <v>115</v>
      </c>
      <c r="Y185" s="39"/>
    </row>
    <row r="186" spans="5:25">
      <c r="E186" s="112">
        <f t="shared" si="16"/>
        <v>176</v>
      </c>
      <c r="F186" s="17"/>
      <c r="M186" s="112">
        <f t="shared" si="15"/>
        <v>116</v>
      </c>
      <c r="Y186" s="39"/>
    </row>
    <row r="187" spans="5:25">
      <c r="E187" s="112">
        <f t="shared" si="16"/>
        <v>177</v>
      </c>
      <c r="F187" s="17"/>
      <c r="M187" s="112">
        <f t="shared" si="15"/>
        <v>117</v>
      </c>
      <c r="Y187" s="39"/>
    </row>
    <row r="188" spans="5:25">
      <c r="E188" s="112">
        <f t="shared" si="16"/>
        <v>178</v>
      </c>
      <c r="F188" s="17"/>
      <c r="M188" s="112">
        <f t="shared" si="15"/>
        <v>118</v>
      </c>
      <c r="Y188" s="39"/>
    </row>
    <row r="189" spans="5:25">
      <c r="E189" s="112">
        <f t="shared" si="16"/>
        <v>179</v>
      </c>
      <c r="F189" s="17"/>
      <c r="M189" s="112">
        <f t="shared" si="15"/>
        <v>119</v>
      </c>
      <c r="Y189" s="39"/>
    </row>
    <row r="190" spans="5:25">
      <c r="E190" s="112">
        <f t="shared" si="16"/>
        <v>180</v>
      </c>
      <c r="F190" s="17"/>
      <c r="M190" s="112">
        <f t="shared" si="15"/>
        <v>120</v>
      </c>
      <c r="Y190" s="39"/>
    </row>
    <row r="191" spans="5:25">
      <c r="E191" s="112">
        <f t="shared" si="16"/>
        <v>181</v>
      </c>
      <c r="F191" s="17"/>
      <c r="M191" s="112">
        <f t="shared" si="15"/>
        <v>121</v>
      </c>
      <c r="Y191" s="39"/>
    </row>
    <row r="192" spans="5:25">
      <c r="E192" s="112">
        <f t="shared" si="16"/>
        <v>182</v>
      </c>
      <c r="F192" s="17"/>
      <c r="M192" s="112">
        <f t="shared" si="15"/>
        <v>122</v>
      </c>
      <c r="Y192" s="39"/>
    </row>
    <row r="193" spans="5:25">
      <c r="E193" s="112">
        <f t="shared" si="16"/>
        <v>183</v>
      </c>
      <c r="F193" s="17"/>
      <c r="M193" s="112">
        <f t="shared" si="15"/>
        <v>123</v>
      </c>
      <c r="Y193" s="39"/>
    </row>
    <row r="194" spans="5:25">
      <c r="E194" s="112">
        <f t="shared" si="16"/>
        <v>184</v>
      </c>
      <c r="F194" s="17"/>
      <c r="M194" s="112">
        <f t="shared" si="15"/>
        <v>124</v>
      </c>
      <c r="Y194" s="39"/>
    </row>
    <row r="195" spans="5:25">
      <c r="E195" s="112">
        <f t="shared" si="16"/>
        <v>185</v>
      </c>
      <c r="F195" s="17"/>
      <c r="M195" s="112">
        <f t="shared" si="15"/>
        <v>125</v>
      </c>
      <c r="Y195" s="39"/>
    </row>
    <row r="196" spans="5:25">
      <c r="E196" s="112">
        <f t="shared" si="16"/>
        <v>186</v>
      </c>
      <c r="F196" s="17"/>
      <c r="M196" s="112">
        <f t="shared" si="15"/>
        <v>126</v>
      </c>
      <c r="Y196" s="39"/>
    </row>
    <row r="197" spans="5:25">
      <c r="E197" s="112">
        <f t="shared" si="16"/>
        <v>187</v>
      </c>
      <c r="F197" s="17"/>
      <c r="M197" s="112">
        <f t="shared" si="15"/>
        <v>127</v>
      </c>
      <c r="Y197" s="39"/>
    </row>
    <row r="198" spans="5:25">
      <c r="E198" s="112">
        <f t="shared" si="16"/>
        <v>188</v>
      </c>
      <c r="F198" s="17"/>
      <c r="M198" s="112">
        <f t="shared" si="15"/>
        <v>128</v>
      </c>
      <c r="Y198" s="39"/>
    </row>
    <row r="199" spans="5:25">
      <c r="E199" s="112">
        <f t="shared" si="16"/>
        <v>189</v>
      </c>
      <c r="F199" s="17"/>
      <c r="M199" s="112">
        <f t="shared" ref="M199:M262" si="17">M198+1</f>
        <v>129</v>
      </c>
      <c r="Y199" s="39"/>
    </row>
    <row r="200" spans="5:25">
      <c r="E200" s="112">
        <f t="shared" si="16"/>
        <v>190</v>
      </c>
      <c r="F200" s="17"/>
      <c r="M200" s="112">
        <f t="shared" si="17"/>
        <v>130</v>
      </c>
      <c r="Y200" s="39"/>
    </row>
    <row r="201" spans="5:25">
      <c r="E201" s="112">
        <f t="shared" si="16"/>
        <v>191</v>
      </c>
      <c r="F201" s="17"/>
      <c r="M201" s="112">
        <f t="shared" si="17"/>
        <v>131</v>
      </c>
      <c r="Y201" s="39"/>
    </row>
    <row r="202" spans="5:25">
      <c r="E202" s="112">
        <f t="shared" si="16"/>
        <v>192</v>
      </c>
      <c r="F202" s="17"/>
      <c r="M202" s="112">
        <f t="shared" si="17"/>
        <v>132</v>
      </c>
      <c r="Y202" s="39"/>
    </row>
    <row r="203" spans="5:25">
      <c r="E203" s="112">
        <f t="shared" si="16"/>
        <v>193</v>
      </c>
      <c r="F203" s="17"/>
      <c r="M203" s="112">
        <f t="shared" si="17"/>
        <v>133</v>
      </c>
      <c r="Y203" s="39"/>
    </row>
    <row r="204" spans="5:25">
      <c r="E204" s="112">
        <f t="shared" si="16"/>
        <v>194</v>
      </c>
      <c r="F204" s="17"/>
      <c r="M204" s="112">
        <f t="shared" si="17"/>
        <v>134</v>
      </c>
      <c r="Y204" s="39"/>
    </row>
    <row r="205" spans="5:25">
      <c r="E205" s="112">
        <f t="shared" si="16"/>
        <v>195</v>
      </c>
      <c r="F205" s="17"/>
      <c r="M205" s="112">
        <f t="shared" si="17"/>
        <v>135</v>
      </c>
      <c r="Y205" s="39"/>
    </row>
    <row r="206" spans="5:25">
      <c r="E206" s="112">
        <f t="shared" si="16"/>
        <v>196</v>
      </c>
      <c r="F206" s="17"/>
      <c r="M206" s="112">
        <f t="shared" si="17"/>
        <v>136</v>
      </c>
      <c r="Y206" s="39"/>
    </row>
    <row r="207" spans="5:25">
      <c r="E207" s="112">
        <f t="shared" si="16"/>
        <v>197</v>
      </c>
      <c r="F207" s="17"/>
      <c r="M207" s="112">
        <f t="shared" si="17"/>
        <v>137</v>
      </c>
      <c r="Y207" s="39"/>
    </row>
    <row r="208" spans="5:25">
      <c r="E208" s="112">
        <f t="shared" si="16"/>
        <v>198</v>
      </c>
      <c r="F208" s="17"/>
      <c r="M208" s="112">
        <f t="shared" si="17"/>
        <v>138</v>
      </c>
      <c r="Y208" s="39"/>
    </row>
    <row r="209" spans="5:25">
      <c r="E209" s="112">
        <f t="shared" si="16"/>
        <v>199</v>
      </c>
      <c r="F209" s="17"/>
      <c r="M209" s="112">
        <f t="shared" si="17"/>
        <v>139</v>
      </c>
      <c r="Y209" s="39"/>
    </row>
    <row r="210" spans="5:25">
      <c r="E210" s="112">
        <f t="shared" si="16"/>
        <v>200</v>
      </c>
      <c r="F210" s="17"/>
      <c r="M210" s="112">
        <f t="shared" si="17"/>
        <v>140</v>
      </c>
      <c r="Y210" s="39"/>
    </row>
    <row r="211" spans="5:25">
      <c r="E211" s="112">
        <f t="shared" si="16"/>
        <v>201</v>
      </c>
      <c r="F211" s="17"/>
      <c r="M211" s="112">
        <f t="shared" si="17"/>
        <v>141</v>
      </c>
      <c r="Y211" s="39"/>
    </row>
    <row r="212" spans="5:25">
      <c r="E212" s="112">
        <f t="shared" si="16"/>
        <v>202</v>
      </c>
      <c r="F212" s="17"/>
      <c r="M212" s="112">
        <f t="shared" si="17"/>
        <v>142</v>
      </c>
      <c r="Y212" s="39"/>
    </row>
    <row r="213" spans="5:25">
      <c r="E213" s="112">
        <f t="shared" si="16"/>
        <v>203</v>
      </c>
      <c r="F213" s="17"/>
      <c r="M213" s="112">
        <f t="shared" si="17"/>
        <v>143</v>
      </c>
      <c r="Y213" s="39"/>
    </row>
    <row r="214" spans="5:25">
      <c r="E214" s="112">
        <f t="shared" si="16"/>
        <v>204</v>
      </c>
      <c r="F214" s="17"/>
      <c r="M214" s="112">
        <f t="shared" si="17"/>
        <v>144</v>
      </c>
      <c r="Y214" s="39"/>
    </row>
    <row r="215" spans="5:25">
      <c r="E215" s="112">
        <f t="shared" si="16"/>
        <v>205</v>
      </c>
      <c r="F215" s="17"/>
      <c r="M215" s="112">
        <f t="shared" si="17"/>
        <v>145</v>
      </c>
      <c r="Y215" s="39"/>
    </row>
    <row r="216" spans="5:25">
      <c r="E216" s="112">
        <f t="shared" si="16"/>
        <v>206</v>
      </c>
      <c r="F216" s="17"/>
      <c r="M216" s="112">
        <f t="shared" si="17"/>
        <v>146</v>
      </c>
      <c r="Y216" s="39"/>
    </row>
    <row r="217" spans="5:25">
      <c r="E217" s="112">
        <f t="shared" si="16"/>
        <v>207</v>
      </c>
      <c r="F217" s="17"/>
      <c r="M217" s="112">
        <f t="shared" si="17"/>
        <v>147</v>
      </c>
      <c r="Y217" s="39"/>
    </row>
    <row r="218" spans="5:25">
      <c r="E218" s="112">
        <f t="shared" si="16"/>
        <v>208</v>
      </c>
      <c r="F218" s="17"/>
      <c r="M218" s="112">
        <f t="shared" si="17"/>
        <v>148</v>
      </c>
      <c r="Y218" s="39"/>
    </row>
    <row r="219" spans="5:25">
      <c r="E219" s="112">
        <f t="shared" si="16"/>
        <v>209</v>
      </c>
      <c r="F219" s="17"/>
      <c r="M219" s="112">
        <f t="shared" si="17"/>
        <v>149</v>
      </c>
      <c r="Y219" s="39"/>
    </row>
    <row r="220" spans="5:25">
      <c r="E220" s="112">
        <f t="shared" si="16"/>
        <v>210</v>
      </c>
      <c r="F220" s="17"/>
      <c r="M220" s="112">
        <f t="shared" si="17"/>
        <v>150</v>
      </c>
      <c r="Y220" s="39"/>
    </row>
    <row r="221" spans="5:25">
      <c r="E221" s="112">
        <f t="shared" si="16"/>
        <v>211</v>
      </c>
      <c r="F221" s="17"/>
      <c r="M221" s="112">
        <f t="shared" si="17"/>
        <v>151</v>
      </c>
      <c r="Y221" s="39"/>
    </row>
    <row r="222" spans="5:25">
      <c r="E222" s="112">
        <f t="shared" si="16"/>
        <v>212</v>
      </c>
      <c r="F222" s="17"/>
      <c r="M222" s="112">
        <f t="shared" si="17"/>
        <v>152</v>
      </c>
      <c r="Y222" s="39"/>
    </row>
    <row r="223" spans="5:25">
      <c r="E223" s="112">
        <f t="shared" si="16"/>
        <v>213</v>
      </c>
      <c r="F223" s="17"/>
      <c r="M223" s="112">
        <f t="shared" si="17"/>
        <v>153</v>
      </c>
      <c r="Y223" s="39"/>
    </row>
    <row r="224" spans="5:25">
      <c r="E224" s="112">
        <f t="shared" si="16"/>
        <v>214</v>
      </c>
      <c r="F224" s="17"/>
      <c r="M224" s="112">
        <f t="shared" si="17"/>
        <v>154</v>
      </c>
      <c r="Y224" s="39"/>
    </row>
    <row r="225" spans="5:25">
      <c r="E225" s="112">
        <f t="shared" si="16"/>
        <v>215</v>
      </c>
      <c r="F225" s="17"/>
      <c r="M225" s="112">
        <f t="shared" si="17"/>
        <v>155</v>
      </c>
      <c r="Y225" s="39"/>
    </row>
    <row r="226" spans="5:25">
      <c r="E226" s="112">
        <f t="shared" si="16"/>
        <v>216</v>
      </c>
      <c r="F226" s="17"/>
      <c r="M226" s="112">
        <f t="shared" si="17"/>
        <v>156</v>
      </c>
      <c r="Y226" s="39"/>
    </row>
    <row r="227" spans="5:25">
      <c r="E227" s="112">
        <f t="shared" si="16"/>
        <v>217</v>
      </c>
      <c r="F227" s="17"/>
      <c r="M227" s="112">
        <f t="shared" si="17"/>
        <v>157</v>
      </c>
      <c r="Y227" s="39"/>
    </row>
    <row r="228" spans="5:25">
      <c r="E228" s="112">
        <f t="shared" si="16"/>
        <v>218</v>
      </c>
      <c r="F228" s="17"/>
      <c r="M228" s="112">
        <f t="shared" si="17"/>
        <v>158</v>
      </c>
      <c r="Y228" s="39"/>
    </row>
    <row r="229" spans="5:25">
      <c r="E229" s="112">
        <f t="shared" si="16"/>
        <v>219</v>
      </c>
      <c r="F229" s="17"/>
      <c r="M229" s="112">
        <f t="shared" si="17"/>
        <v>159</v>
      </c>
      <c r="Y229" s="39"/>
    </row>
    <row r="230" spans="5:25">
      <c r="E230" s="112">
        <f t="shared" si="16"/>
        <v>220</v>
      </c>
      <c r="F230" s="17"/>
      <c r="M230" s="112">
        <f t="shared" si="17"/>
        <v>160</v>
      </c>
      <c r="Y230" s="39"/>
    </row>
    <row r="231" spans="5:25">
      <c r="E231" s="112">
        <f t="shared" si="16"/>
        <v>221</v>
      </c>
      <c r="F231" s="17"/>
      <c r="M231" s="112">
        <f t="shared" si="17"/>
        <v>161</v>
      </c>
      <c r="Y231" s="39"/>
    </row>
    <row r="232" spans="5:25">
      <c r="E232" s="112">
        <f t="shared" si="16"/>
        <v>222</v>
      </c>
      <c r="F232" s="17"/>
      <c r="M232" s="112">
        <f t="shared" si="17"/>
        <v>162</v>
      </c>
      <c r="Y232" s="39"/>
    </row>
    <row r="233" spans="5:25">
      <c r="E233" s="112">
        <f t="shared" si="16"/>
        <v>223</v>
      </c>
      <c r="F233" s="17"/>
      <c r="M233" s="112">
        <f t="shared" si="17"/>
        <v>163</v>
      </c>
      <c r="Y233" s="39"/>
    </row>
    <row r="234" spans="5:25">
      <c r="E234" s="112">
        <f t="shared" si="16"/>
        <v>224</v>
      </c>
      <c r="F234" s="17"/>
      <c r="M234" s="112">
        <f t="shared" si="17"/>
        <v>164</v>
      </c>
      <c r="Y234" s="39"/>
    </row>
    <row r="235" spans="5:25">
      <c r="E235" s="112">
        <f t="shared" si="16"/>
        <v>225</v>
      </c>
      <c r="F235" s="17"/>
      <c r="M235" s="112">
        <f t="shared" si="17"/>
        <v>165</v>
      </c>
      <c r="Y235" s="39"/>
    </row>
    <row r="236" spans="5:25">
      <c r="E236" s="112">
        <f t="shared" si="16"/>
        <v>226</v>
      </c>
      <c r="F236" s="17"/>
      <c r="M236" s="112">
        <f t="shared" si="17"/>
        <v>166</v>
      </c>
      <c r="Y236" s="39"/>
    </row>
    <row r="237" spans="5:25">
      <c r="E237" s="112">
        <f t="shared" si="16"/>
        <v>227</v>
      </c>
      <c r="F237" s="17"/>
      <c r="M237" s="112">
        <f t="shared" si="17"/>
        <v>167</v>
      </c>
      <c r="Y237" s="39"/>
    </row>
    <row r="238" spans="5:25">
      <c r="E238" s="112">
        <f t="shared" ref="E238:E301" si="18">E237+1</f>
        <v>228</v>
      </c>
      <c r="F238" s="17"/>
      <c r="M238" s="112">
        <f t="shared" si="17"/>
        <v>168</v>
      </c>
      <c r="Y238" s="39"/>
    </row>
    <row r="239" spans="5:25">
      <c r="E239" s="112">
        <f t="shared" si="18"/>
        <v>229</v>
      </c>
      <c r="F239" s="17"/>
      <c r="M239" s="112">
        <f t="shared" si="17"/>
        <v>169</v>
      </c>
      <c r="Y239" s="39"/>
    </row>
    <row r="240" spans="5:25">
      <c r="E240" s="112">
        <f t="shared" si="18"/>
        <v>230</v>
      </c>
      <c r="F240" s="17"/>
      <c r="M240" s="112">
        <f t="shared" si="17"/>
        <v>170</v>
      </c>
      <c r="Y240" s="39"/>
    </row>
    <row r="241" spans="5:25">
      <c r="E241" s="112">
        <f t="shared" si="18"/>
        <v>231</v>
      </c>
      <c r="F241" s="17"/>
      <c r="M241" s="112">
        <f t="shared" si="17"/>
        <v>171</v>
      </c>
      <c r="Y241" s="39"/>
    </row>
    <row r="242" spans="5:25">
      <c r="E242" s="112">
        <f t="shared" si="18"/>
        <v>232</v>
      </c>
      <c r="F242" s="17"/>
      <c r="M242" s="112">
        <f t="shared" si="17"/>
        <v>172</v>
      </c>
      <c r="Y242" s="39"/>
    </row>
    <row r="243" spans="5:25">
      <c r="E243" s="112">
        <f t="shared" si="18"/>
        <v>233</v>
      </c>
      <c r="F243" s="17"/>
      <c r="M243" s="112">
        <f t="shared" si="17"/>
        <v>173</v>
      </c>
      <c r="Y243" s="39"/>
    </row>
    <row r="244" spans="5:25">
      <c r="E244" s="112">
        <f t="shared" si="18"/>
        <v>234</v>
      </c>
      <c r="F244" s="17"/>
      <c r="M244" s="112">
        <f t="shared" si="17"/>
        <v>174</v>
      </c>
      <c r="Y244" s="39"/>
    </row>
    <row r="245" spans="5:25">
      <c r="E245" s="112">
        <f t="shared" si="18"/>
        <v>235</v>
      </c>
      <c r="F245" s="17"/>
      <c r="M245" s="112">
        <f t="shared" si="17"/>
        <v>175</v>
      </c>
      <c r="Y245" s="39"/>
    </row>
    <row r="246" spans="5:25">
      <c r="E246" s="112">
        <f t="shared" si="18"/>
        <v>236</v>
      </c>
      <c r="F246" s="17"/>
      <c r="M246" s="112">
        <f t="shared" si="17"/>
        <v>176</v>
      </c>
      <c r="Y246" s="39"/>
    </row>
    <row r="247" spans="5:25">
      <c r="E247" s="112">
        <f t="shared" si="18"/>
        <v>237</v>
      </c>
      <c r="F247" s="17"/>
      <c r="M247" s="112">
        <f t="shared" si="17"/>
        <v>177</v>
      </c>
      <c r="Y247" s="39"/>
    </row>
    <row r="248" spans="5:25">
      <c r="E248" s="112">
        <f t="shared" si="18"/>
        <v>238</v>
      </c>
      <c r="F248" s="17"/>
      <c r="M248" s="112">
        <f t="shared" si="17"/>
        <v>178</v>
      </c>
      <c r="Y248" s="39"/>
    </row>
    <row r="249" spans="5:25">
      <c r="E249" s="112">
        <f t="shared" si="18"/>
        <v>239</v>
      </c>
      <c r="F249" s="17"/>
      <c r="M249" s="112">
        <f t="shared" si="17"/>
        <v>179</v>
      </c>
      <c r="Y249" s="39"/>
    </row>
    <row r="250" spans="5:25">
      <c r="E250" s="112">
        <f t="shared" si="18"/>
        <v>240</v>
      </c>
      <c r="F250" s="17"/>
      <c r="M250" s="112">
        <f t="shared" si="17"/>
        <v>180</v>
      </c>
      <c r="Y250" s="39"/>
    </row>
    <row r="251" spans="5:25">
      <c r="E251" s="112">
        <f t="shared" si="18"/>
        <v>241</v>
      </c>
      <c r="F251" s="17"/>
      <c r="M251" s="112">
        <f t="shared" si="17"/>
        <v>181</v>
      </c>
      <c r="Y251" s="39"/>
    </row>
    <row r="252" spans="5:25">
      <c r="E252" s="112">
        <f t="shared" si="18"/>
        <v>242</v>
      </c>
      <c r="F252" s="17"/>
      <c r="M252" s="112">
        <f t="shared" si="17"/>
        <v>182</v>
      </c>
      <c r="Y252" s="39"/>
    </row>
    <row r="253" spans="5:25">
      <c r="E253" s="112">
        <f t="shared" si="18"/>
        <v>243</v>
      </c>
      <c r="F253" s="17"/>
      <c r="M253" s="112">
        <f t="shared" si="17"/>
        <v>183</v>
      </c>
      <c r="Y253" s="39"/>
    </row>
    <row r="254" spans="5:25">
      <c r="E254" s="112">
        <f t="shared" si="18"/>
        <v>244</v>
      </c>
      <c r="F254" s="17"/>
      <c r="M254" s="112">
        <f t="shared" si="17"/>
        <v>184</v>
      </c>
      <c r="Y254" s="39"/>
    </row>
    <row r="255" spans="5:25">
      <c r="E255" s="112">
        <f t="shared" si="18"/>
        <v>245</v>
      </c>
      <c r="F255" s="17"/>
      <c r="M255" s="112">
        <f t="shared" si="17"/>
        <v>185</v>
      </c>
      <c r="Y255" s="39"/>
    </row>
    <row r="256" spans="5:25">
      <c r="E256" s="112">
        <f t="shared" si="18"/>
        <v>246</v>
      </c>
      <c r="F256" s="17"/>
      <c r="M256" s="112">
        <f t="shared" si="17"/>
        <v>186</v>
      </c>
      <c r="Y256" s="39"/>
    </row>
    <row r="257" spans="5:25">
      <c r="E257" s="112">
        <f t="shared" si="18"/>
        <v>247</v>
      </c>
      <c r="F257" s="17"/>
      <c r="M257" s="112">
        <f t="shared" si="17"/>
        <v>187</v>
      </c>
      <c r="Y257" s="39"/>
    </row>
    <row r="258" spans="5:25">
      <c r="E258" s="112">
        <f t="shared" si="18"/>
        <v>248</v>
      </c>
      <c r="F258" s="17"/>
      <c r="M258" s="112">
        <f t="shared" si="17"/>
        <v>188</v>
      </c>
      <c r="Y258" s="39"/>
    </row>
    <row r="259" spans="5:25">
      <c r="E259" s="112">
        <f t="shared" si="18"/>
        <v>249</v>
      </c>
      <c r="F259" s="17"/>
      <c r="M259" s="112">
        <f t="shared" si="17"/>
        <v>189</v>
      </c>
      <c r="Y259" s="39"/>
    </row>
    <row r="260" spans="5:25">
      <c r="E260" s="112">
        <f t="shared" si="18"/>
        <v>250</v>
      </c>
      <c r="F260" s="17"/>
      <c r="M260" s="112">
        <f t="shared" si="17"/>
        <v>190</v>
      </c>
      <c r="Y260" s="39"/>
    </row>
    <row r="261" spans="5:25">
      <c r="E261" s="112">
        <f t="shared" si="18"/>
        <v>251</v>
      </c>
      <c r="F261" s="17"/>
      <c r="M261" s="112">
        <f t="shared" si="17"/>
        <v>191</v>
      </c>
      <c r="Y261" s="39"/>
    </row>
    <row r="262" spans="5:25">
      <c r="E262" s="112">
        <f t="shared" si="18"/>
        <v>252</v>
      </c>
      <c r="F262" s="17"/>
      <c r="M262" s="112">
        <f t="shared" si="17"/>
        <v>192</v>
      </c>
      <c r="Y262" s="39"/>
    </row>
    <row r="263" spans="5:25">
      <c r="E263" s="112">
        <f t="shared" si="18"/>
        <v>253</v>
      </c>
      <c r="F263" s="17"/>
      <c r="M263" s="112">
        <f t="shared" ref="M263:M326" si="19">M262+1</f>
        <v>193</v>
      </c>
      <c r="Y263" s="39"/>
    </row>
    <row r="264" spans="5:25">
      <c r="E264" s="112">
        <f t="shared" si="18"/>
        <v>254</v>
      </c>
      <c r="F264" s="17"/>
      <c r="M264" s="112">
        <f t="shared" si="19"/>
        <v>194</v>
      </c>
      <c r="Y264" s="39"/>
    </row>
    <row r="265" spans="5:25">
      <c r="E265" s="112">
        <f t="shared" si="18"/>
        <v>255</v>
      </c>
      <c r="F265" s="17"/>
      <c r="M265" s="112">
        <f t="shared" si="19"/>
        <v>195</v>
      </c>
      <c r="Y265" s="39"/>
    </row>
    <row r="266" spans="5:25">
      <c r="E266" s="112">
        <f t="shared" si="18"/>
        <v>256</v>
      </c>
      <c r="F266" s="17"/>
      <c r="M266" s="112">
        <f t="shared" si="19"/>
        <v>196</v>
      </c>
      <c r="Y266" s="39"/>
    </row>
    <row r="267" spans="5:25">
      <c r="E267" s="112">
        <f t="shared" si="18"/>
        <v>257</v>
      </c>
      <c r="F267" s="17"/>
      <c r="M267" s="112">
        <f t="shared" si="19"/>
        <v>197</v>
      </c>
      <c r="Y267" s="39"/>
    </row>
    <row r="268" spans="5:25">
      <c r="E268" s="112">
        <f t="shared" si="18"/>
        <v>258</v>
      </c>
      <c r="F268" s="17"/>
      <c r="M268" s="112">
        <f t="shared" si="19"/>
        <v>198</v>
      </c>
      <c r="Y268" s="39"/>
    </row>
    <row r="269" spans="5:25">
      <c r="E269" s="112">
        <f t="shared" si="18"/>
        <v>259</v>
      </c>
      <c r="F269" s="17"/>
      <c r="M269" s="112">
        <f t="shared" si="19"/>
        <v>199</v>
      </c>
      <c r="Y269" s="39"/>
    </row>
    <row r="270" spans="5:25">
      <c r="E270" s="112">
        <f t="shared" si="18"/>
        <v>260</v>
      </c>
      <c r="F270" s="17"/>
      <c r="M270" s="112">
        <f t="shared" si="19"/>
        <v>200</v>
      </c>
      <c r="Y270" s="39"/>
    </row>
    <row r="271" spans="5:25">
      <c r="E271" s="112">
        <f t="shared" si="18"/>
        <v>261</v>
      </c>
      <c r="F271" s="17"/>
      <c r="M271" s="112">
        <f t="shared" si="19"/>
        <v>201</v>
      </c>
      <c r="Y271" s="39"/>
    </row>
    <row r="272" spans="5:25">
      <c r="E272" s="112">
        <f t="shared" si="18"/>
        <v>262</v>
      </c>
      <c r="F272" s="17"/>
      <c r="M272" s="112">
        <f t="shared" si="19"/>
        <v>202</v>
      </c>
      <c r="Y272" s="39"/>
    </row>
    <row r="273" spans="5:25">
      <c r="E273" s="112">
        <f t="shared" si="18"/>
        <v>263</v>
      </c>
      <c r="F273" s="17"/>
      <c r="M273" s="112">
        <f t="shared" si="19"/>
        <v>203</v>
      </c>
      <c r="Y273" s="39"/>
    </row>
    <row r="274" spans="5:25">
      <c r="E274" s="112">
        <f t="shared" si="18"/>
        <v>264</v>
      </c>
      <c r="F274" s="17"/>
      <c r="M274" s="112">
        <f t="shared" si="19"/>
        <v>204</v>
      </c>
      <c r="Y274" s="39"/>
    </row>
    <row r="275" spans="5:25">
      <c r="E275" s="112">
        <f t="shared" si="18"/>
        <v>265</v>
      </c>
      <c r="F275" s="17"/>
      <c r="M275" s="112">
        <f t="shared" si="19"/>
        <v>205</v>
      </c>
      <c r="Y275" s="39"/>
    </row>
    <row r="276" spans="5:25">
      <c r="E276" s="112">
        <f t="shared" si="18"/>
        <v>266</v>
      </c>
      <c r="F276" s="17"/>
      <c r="M276" s="112">
        <f t="shared" si="19"/>
        <v>206</v>
      </c>
      <c r="Y276" s="39"/>
    </row>
    <row r="277" spans="5:25">
      <c r="E277" s="112">
        <f t="shared" si="18"/>
        <v>267</v>
      </c>
      <c r="F277" s="17"/>
      <c r="M277" s="112">
        <f t="shared" si="19"/>
        <v>207</v>
      </c>
      <c r="Y277" s="39"/>
    </row>
    <row r="278" spans="5:25">
      <c r="E278" s="112">
        <f t="shared" si="18"/>
        <v>268</v>
      </c>
      <c r="F278" s="17"/>
      <c r="M278" s="112">
        <f t="shared" si="19"/>
        <v>208</v>
      </c>
      <c r="Y278" s="39"/>
    </row>
    <row r="279" spans="5:25">
      <c r="E279" s="112">
        <f t="shared" si="18"/>
        <v>269</v>
      </c>
      <c r="F279" s="17"/>
      <c r="M279" s="112">
        <f t="shared" si="19"/>
        <v>209</v>
      </c>
      <c r="Y279" s="39"/>
    </row>
    <row r="280" spans="5:25">
      <c r="E280" s="112">
        <f t="shared" si="18"/>
        <v>270</v>
      </c>
      <c r="F280" s="17"/>
      <c r="M280" s="112">
        <f t="shared" si="19"/>
        <v>210</v>
      </c>
      <c r="Y280" s="39"/>
    </row>
    <row r="281" spans="5:25">
      <c r="E281" s="112">
        <f t="shared" si="18"/>
        <v>271</v>
      </c>
      <c r="F281" s="17"/>
      <c r="M281" s="112">
        <f t="shared" si="19"/>
        <v>211</v>
      </c>
      <c r="Y281" s="39"/>
    </row>
    <row r="282" spans="5:25">
      <c r="E282" s="112">
        <f t="shared" si="18"/>
        <v>272</v>
      </c>
      <c r="F282" s="17"/>
      <c r="M282" s="112">
        <f t="shared" si="19"/>
        <v>212</v>
      </c>
      <c r="Y282" s="39"/>
    </row>
    <row r="283" spans="5:25">
      <c r="E283" s="112">
        <f t="shared" si="18"/>
        <v>273</v>
      </c>
      <c r="F283" s="17"/>
      <c r="M283" s="112">
        <f t="shared" si="19"/>
        <v>213</v>
      </c>
      <c r="Y283" s="39"/>
    </row>
    <row r="284" spans="5:25">
      <c r="E284" s="112">
        <f t="shared" si="18"/>
        <v>274</v>
      </c>
      <c r="F284" s="17"/>
      <c r="M284" s="112">
        <f t="shared" si="19"/>
        <v>214</v>
      </c>
      <c r="Y284" s="39"/>
    </row>
    <row r="285" spans="5:25">
      <c r="E285" s="112">
        <f t="shared" si="18"/>
        <v>275</v>
      </c>
      <c r="F285" s="17"/>
      <c r="M285" s="112">
        <f t="shared" si="19"/>
        <v>215</v>
      </c>
      <c r="Y285" s="39"/>
    </row>
    <row r="286" spans="5:25">
      <c r="E286" s="112">
        <f t="shared" si="18"/>
        <v>276</v>
      </c>
      <c r="F286" s="17"/>
      <c r="M286" s="112">
        <f t="shared" si="19"/>
        <v>216</v>
      </c>
      <c r="Y286" s="39"/>
    </row>
    <row r="287" spans="5:25">
      <c r="E287" s="112">
        <f t="shared" si="18"/>
        <v>277</v>
      </c>
      <c r="F287" s="17"/>
      <c r="M287" s="112">
        <f t="shared" si="19"/>
        <v>217</v>
      </c>
      <c r="Y287" s="39"/>
    </row>
    <row r="288" spans="5:25">
      <c r="E288" s="112">
        <f t="shared" si="18"/>
        <v>278</v>
      </c>
      <c r="F288" s="17"/>
      <c r="M288" s="112">
        <f t="shared" si="19"/>
        <v>218</v>
      </c>
      <c r="Y288" s="39"/>
    </row>
    <row r="289" spans="5:25">
      <c r="E289" s="112">
        <f t="shared" si="18"/>
        <v>279</v>
      </c>
      <c r="F289" s="17"/>
      <c r="M289" s="112">
        <f t="shared" si="19"/>
        <v>219</v>
      </c>
      <c r="Y289" s="39"/>
    </row>
    <row r="290" spans="5:25">
      <c r="E290" s="112">
        <f t="shared" si="18"/>
        <v>280</v>
      </c>
      <c r="F290" s="17"/>
      <c r="M290" s="112">
        <f t="shared" si="19"/>
        <v>220</v>
      </c>
      <c r="Y290" s="39"/>
    </row>
    <row r="291" spans="5:25">
      <c r="E291" s="112">
        <f t="shared" si="18"/>
        <v>281</v>
      </c>
      <c r="F291" s="17"/>
      <c r="M291" s="112">
        <f t="shared" si="19"/>
        <v>221</v>
      </c>
      <c r="Y291" s="39"/>
    </row>
    <row r="292" spans="5:25">
      <c r="E292" s="112">
        <f t="shared" si="18"/>
        <v>282</v>
      </c>
      <c r="F292" s="17"/>
      <c r="M292" s="112">
        <f t="shared" si="19"/>
        <v>222</v>
      </c>
      <c r="Y292" s="39"/>
    </row>
    <row r="293" spans="5:25">
      <c r="E293" s="112">
        <f t="shared" si="18"/>
        <v>283</v>
      </c>
      <c r="F293" s="17"/>
      <c r="M293" s="112">
        <f t="shared" si="19"/>
        <v>223</v>
      </c>
      <c r="Y293" s="39"/>
    </row>
    <row r="294" spans="5:25">
      <c r="E294" s="112">
        <f t="shared" si="18"/>
        <v>284</v>
      </c>
      <c r="F294" s="17"/>
      <c r="M294" s="112">
        <f t="shared" si="19"/>
        <v>224</v>
      </c>
      <c r="Y294" s="39"/>
    </row>
    <row r="295" spans="5:25">
      <c r="E295" s="112">
        <f t="shared" si="18"/>
        <v>285</v>
      </c>
      <c r="F295" s="17"/>
      <c r="M295" s="112">
        <f t="shared" si="19"/>
        <v>225</v>
      </c>
      <c r="Y295" s="39"/>
    </row>
    <row r="296" spans="5:25">
      <c r="E296" s="112">
        <f t="shared" si="18"/>
        <v>286</v>
      </c>
      <c r="F296" s="17"/>
      <c r="M296" s="112">
        <f t="shared" si="19"/>
        <v>226</v>
      </c>
      <c r="Y296" s="39"/>
    </row>
    <row r="297" spans="5:25">
      <c r="E297" s="112">
        <f t="shared" si="18"/>
        <v>287</v>
      </c>
      <c r="F297" s="17"/>
      <c r="M297" s="112">
        <f t="shared" si="19"/>
        <v>227</v>
      </c>
      <c r="Y297" s="39"/>
    </row>
    <row r="298" spans="5:25">
      <c r="E298" s="112">
        <f t="shared" si="18"/>
        <v>288</v>
      </c>
      <c r="F298" s="17"/>
      <c r="M298" s="112">
        <f t="shared" si="19"/>
        <v>228</v>
      </c>
      <c r="Y298" s="39"/>
    </row>
    <row r="299" spans="5:25">
      <c r="E299" s="112">
        <f t="shared" si="18"/>
        <v>289</v>
      </c>
      <c r="F299" s="17"/>
      <c r="M299" s="112">
        <f t="shared" si="19"/>
        <v>229</v>
      </c>
      <c r="Y299" s="39"/>
    </row>
    <row r="300" spans="5:25">
      <c r="E300" s="112">
        <f t="shared" si="18"/>
        <v>290</v>
      </c>
      <c r="F300" s="17"/>
      <c r="M300" s="112">
        <f t="shared" si="19"/>
        <v>230</v>
      </c>
      <c r="Y300" s="39"/>
    </row>
    <row r="301" spans="5:25">
      <c r="E301" s="112">
        <f t="shared" si="18"/>
        <v>291</v>
      </c>
      <c r="F301" s="17"/>
      <c r="M301" s="112">
        <f t="shared" si="19"/>
        <v>231</v>
      </c>
      <c r="Y301" s="39"/>
    </row>
    <row r="302" spans="5:25">
      <c r="E302" s="112">
        <f t="shared" ref="E302:E365" si="20">E301+1</f>
        <v>292</v>
      </c>
      <c r="F302" s="17"/>
      <c r="M302" s="112">
        <f t="shared" si="19"/>
        <v>232</v>
      </c>
      <c r="Y302" s="39"/>
    </row>
    <row r="303" spans="5:25">
      <c r="E303" s="112">
        <f t="shared" si="20"/>
        <v>293</v>
      </c>
      <c r="F303" s="17"/>
      <c r="M303" s="112">
        <f t="shared" si="19"/>
        <v>233</v>
      </c>
      <c r="Y303" s="39"/>
    </row>
    <row r="304" spans="5:25">
      <c r="E304" s="112">
        <f t="shared" si="20"/>
        <v>294</v>
      </c>
      <c r="F304" s="17"/>
      <c r="M304" s="112">
        <f t="shared" si="19"/>
        <v>234</v>
      </c>
      <c r="Y304" s="39"/>
    </row>
    <row r="305" spans="5:25">
      <c r="E305" s="112">
        <f t="shared" si="20"/>
        <v>295</v>
      </c>
      <c r="F305" s="17"/>
      <c r="M305" s="112">
        <f t="shared" si="19"/>
        <v>235</v>
      </c>
      <c r="Y305" s="39"/>
    </row>
    <row r="306" spans="5:25">
      <c r="E306" s="112">
        <f t="shared" si="20"/>
        <v>296</v>
      </c>
      <c r="F306" s="17"/>
      <c r="M306" s="112">
        <f t="shared" si="19"/>
        <v>236</v>
      </c>
      <c r="Y306" s="39"/>
    </row>
    <row r="307" spans="5:25">
      <c r="E307" s="112">
        <f t="shared" si="20"/>
        <v>297</v>
      </c>
      <c r="F307" s="17"/>
      <c r="M307" s="112">
        <f t="shared" si="19"/>
        <v>237</v>
      </c>
      <c r="Y307" s="39"/>
    </row>
    <row r="308" spans="5:25">
      <c r="E308" s="112">
        <f t="shared" si="20"/>
        <v>298</v>
      </c>
      <c r="F308" s="17"/>
      <c r="M308" s="112">
        <f t="shared" si="19"/>
        <v>238</v>
      </c>
      <c r="Y308" s="39"/>
    </row>
    <row r="309" spans="5:25">
      <c r="E309" s="112">
        <f t="shared" si="20"/>
        <v>299</v>
      </c>
      <c r="F309" s="17"/>
      <c r="M309" s="112">
        <f t="shared" si="19"/>
        <v>239</v>
      </c>
      <c r="Y309" s="39"/>
    </row>
    <row r="310" spans="5:25">
      <c r="E310" s="112">
        <f t="shared" si="20"/>
        <v>300</v>
      </c>
      <c r="F310" s="17"/>
      <c r="M310" s="112">
        <f t="shared" si="19"/>
        <v>240</v>
      </c>
      <c r="Y310" s="39"/>
    </row>
    <row r="311" spans="5:25">
      <c r="E311" s="112">
        <f t="shared" si="20"/>
        <v>301</v>
      </c>
      <c r="F311" s="17"/>
      <c r="M311" s="112">
        <f t="shared" si="19"/>
        <v>241</v>
      </c>
      <c r="Y311" s="39"/>
    </row>
    <row r="312" spans="5:25">
      <c r="E312" s="112">
        <f t="shared" si="20"/>
        <v>302</v>
      </c>
      <c r="F312" s="17"/>
      <c r="M312" s="112">
        <f t="shared" si="19"/>
        <v>242</v>
      </c>
      <c r="Y312" s="39"/>
    </row>
    <row r="313" spans="5:25">
      <c r="E313" s="112">
        <f t="shared" si="20"/>
        <v>303</v>
      </c>
      <c r="F313" s="17"/>
      <c r="M313" s="112">
        <f t="shared" si="19"/>
        <v>243</v>
      </c>
      <c r="Y313" s="39"/>
    </row>
    <row r="314" spans="5:25">
      <c r="E314" s="112">
        <f t="shared" si="20"/>
        <v>304</v>
      </c>
      <c r="F314" s="17"/>
      <c r="M314" s="112">
        <f t="shared" si="19"/>
        <v>244</v>
      </c>
      <c r="Y314" s="39"/>
    </row>
    <row r="315" spans="5:25">
      <c r="E315" s="112">
        <f t="shared" si="20"/>
        <v>305</v>
      </c>
      <c r="F315" s="17"/>
      <c r="M315" s="112">
        <f t="shared" si="19"/>
        <v>245</v>
      </c>
      <c r="Y315" s="39"/>
    </row>
    <row r="316" spans="5:25">
      <c r="E316" s="112">
        <f t="shared" si="20"/>
        <v>306</v>
      </c>
      <c r="F316" s="17"/>
      <c r="M316" s="112">
        <f t="shared" si="19"/>
        <v>246</v>
      </c>
      <c r="Y316" s="39"/>
    </row>
    <row r="317" spans="5:25">
      <c r="E317" s="112">
        <f t="shared" si="20"/>
        <v>307</v>
      </c>
      <c r="F317" s="17"/>
      <c r="M317" s="112">
        <f t="shared" si="19"/>
        <v>247</v>
      </c>
      <c r="Y317" s="39"/>
    </row>
    <row r="318" spans="5:25">
      <c r="E318" s="112">
        <f t="shared" si="20"/>
        <v>308</v>
      </c>
      <c r="F318" s="17"/>
      <c r="M318" s="112">
        <f t="shared" si="19"/>
        <v>248</v>
      </c>
      <c r="Y318" s="39"/>
    </row>
    <row r="319" spans="5:25">
      <c r="E319" s="112">
        <f t="shared" si="20"/>
        <v>309</v>
      </c>
      <c r="F319" s="17"/>
      <c r="M319" s="112">
        <f t="shared" si="19"/>
        <v>249</v>
      </c>
      <c r="Y319" s="39"/>
    </row>
    <row r="320" spans="5:25">
      <c r="E320" s="112">
        <f t="shared" si="20"/>
        <v>310</v>
      </c>
      <c r="F320" s="17"/>
      <c r="M320" s="112">
        <f t="shared" si="19"/>
        <v>250</v>
      </c>
      <c r="Y320" s="39"/>
    </row>
    <row r="321" spans="5:25">
      <c r="E321" s="112">
        <f t="shared" si="20"/>
        <v>311</v>
      </c>
      <c r="F321" s="17"/>
      <c r="M321" s="112">
        <f t="shared" si="19"/>
        <v>251</v>
      </c>
      <c r="Y321" s="39"/>
    </row>
    <row r="322" spans="5:25">
      <c r="E322" s="112">
        <f t="shared" si="20"/>
        <v>312</v>
      </c>
      <c r="F322" s="17"/>
      <c r="M322" s="112">
        <f t="shared" si="19"/>
        <v>252</v>
      </c>
      <c r="Y322" s="39"/>
    </row>
    <row r="323" spans="5:25">
      <c r="E323" s="112">
        <f t="shared" si="20"/>
        <v>313</v>
      </c>
      <c r="F323" s="17"/>
      <c r="M323" s="112">
        <f t="shared" si="19"/>
        <v>253</v>
      </c>
      <c r="Y323" s="39"/>
    </row>
    <row r="324" spans="5:25">
      <c r="E324" s="112">
        <f t="shared" si="20"/>
        <v>314</v>
      </c>
      <c r="F324" s="17"/>
      <c r="M324" s="112">
        <f t="shared" si="19"/>
        <v>254</v>
      </c>
      <c r="Y324" s="39"/>
    </row>
    <row r="325" spans="5:25">
      <c r="E325" s="112">
        <f t="shared" si="20"/>
        <v>315</v>
      </c>
      <c r="F325" s="17"/>
      <c r="M325" s="112">
        <f t="shared" si="19"/>
        <v>255</v>
      </c>
      <c r="Y325" s="39"/>
    </row>
    <row r="326" spans="5:25">
      <c r="E326" s="112">
        <f t="shared" si="20"/>
        <v>316</v>
      </c>
      <c r="F326" s="17"/>
      <c r="M326" s="112">
        <f t="shared" si="19"/>
        <v>256</v>
      </c>
      <c r="Y326" s="39"/>
    </row>
    <row r="327" spans="5:25">
      <c r="E327" s="112">
        <f t="shared" si="20"/>
        <v>317</v>
      </c>
      <c r="F327" s="17"/>
      <c r="M327" s="112">
        <f t="shared" ref="M327:M390" si="21">M326+1</f>
        <v>257</v>
      </c>
      <c r="Y327" s="39"/>
    </row>
    <row r="328" spans="5:25">
      <c r="E328" s="112">
        <f t="shared" si="20"/>
        <v>318</v>
      </c>
      <c r="F328" s="17"/>
      <c r="M328" s="112">
        <f t="shared" si="21"/>
        <v>258</v>
      </c>
      <c r="Y328" s="39"/>
    </row>
    <row r="329" spans="5:25">
      <c r="E329" s="112">
        <f t="shared" si="20"/>
        <v>319</v>
      </c>
      <c r="F329" s="17"/>
      <c r="M329" s="112">
        <f t="shared" si="21"/>
        <v>259</v>
      </c>
      <c r="Y329" s="39"/>
    </row>
    <row r="330" spans="5:25">
      <c r="E330" s="112">
        <f t="shared" si="20"/>
        <v>320</v>
      </c>
      <c r="F330" s="17"/>
      <c r="M330" s="112">
        <f t="shared" si="21"/>
        <v>260</v>
      </c>
      <c r="Y330" s="39"/>
    </row>
    <row r="331" spans="5:25">
      <c r="E331" s="112">
        <f t="shared" si="20"/>
        <v>321</v>
      </c>
      <c r="F331" s="17"/>
      <c r="M331" s="112">
        <f t="shared" si="21"/>
        <v>261</v>
      </c>
      <c r="Y331" s="39"/>
    </row>
    <row r="332" spans="5:25">
      <c r="E332" s="112">
        <f t="shared" si="20"/>
        <v>322</v>
      </c>
      <c r="F332" s="17"/>
      <c r="M332" s="112">
        <f t="shared" si="21"/>
        <v>262</v>
      </c>
      <c r="Y332" s="39"/>
    </row>
    <row r="333" spans="5:25">
      <c r="E333" s="112">
        <f t="shared" si="20"/>
        <v>323</v>
      </c>
      <c r="F333" s="17"/>
      <c r="M333" s="112">
        <f t="shared" si="21"/>
        <v>263</v>
      </c>
      <c r="Y333" s="39"/>
    </row>
    <row r="334" spans="5:25">
      <c r="E334" s="112">
        <f t="shared" si="20"/>
        <v>324</v>
      </c>
      <c r="F334" s="17"/>
      <c r="M334" s="112">
        <f t="shared" si="21"/>
        <v>264</v>
      </c>
      <c r="Y334" s="39"/>
    </row>
    <row r="335" spans="5:25">
      <c r="E335" s="112">
        <f t="shared" si="20"/>
        <v>325</v>
      </c>
      <c r="F335" s="17"/>
      <c r="M335" s="112">
        <f t="shared" si="21"/>
        <v>265</v>
      </c>
      <c r="Y335" s="39"/>
    </row>
    <row r="336" spans="5:25">
      <c r="E336" s="112">
        <f t="shared" si="20"/>
        <v>326</v>
      </c>
      <c r="F336" s="17"/>
      <c r="M336" s="112">
        <f t="shared" si="21"/>
        <v>266</v>
      </c>
      <c r="Y336" s="39"/>
    </row>
    <row r="337" spans="5:25">
      <c r="E337" s="112">
        <f t="shared" si="20"/>
        <v>327</v>
      </c>
      <c r="F337" s="17"/>
      <c r="M337" s="112">
        <f t="shared" si="21"/>
        <v>267</v>
      </c>
      <c r="Y337" s="39"/>
    </row>
    <row r="338" spans="5:25">
      <c r="E338" s="112">
        <f t="shared" si="20"/>
        <v>328</v>
      </c>
      <c r="F338" s="17"/>
      <c r="M338" s="112">
        <f t="shared" si="21"/>
        <v>268</v>
      </c>
      <c r="Y338" s="39"/>
    </row>
    <row r="339" spans="5:25">
      <c r="E339" s="112">
        <f t="shared" si="20"/>
        <v>329</v>
      </c>
      <c r="F339" s="17"/>
      <c r="M339" s="112">
        <f t="shared" si="21"/>
        <v>269</v>
      </c>
      <c r="Y339" s="39"/>
    </row>
    <row r="340" spans="5:25">
      <c r="E340" s="112">
        <f t="shared" si="20"/>
        <v>330</v>
      </c>
      <c r="F340" s="17"/>
      <c r="M340" s="112">
        <f t="shared" si="21"/>
        <v>270</v>
      </c>
      <c r="Y340" s="39"/>
    </row>
    <row r="341" spans="5:25">
      <c r="E341" s="112">
        <f t="shared" si="20"/>
        <v>331</v>
      </c>
      <c r="F341" s="17"/>
      <c r="M341" s="112">
        <f t="shared" si="21"/>
        <v>271</v>
      </c>
      <c r="Y341" s="39"/>
    </row>
    <row r="342" spans="5:25">
      <c r="E342" s="112">
        <f t="shared" si="20"/>
        <v>332</v>
      </c>
      <c r="F342" s="17"/>
      <c r="M342" s="112">
        <f t="shared" si="21"/>
        <v>272</v>
      </c>
      <c r="Y342" s="39"/>
    </row>
    <row r="343" spans="5:25">
      <c r="E343" s="112">
        <f t="shared" si="20"/>
        <v>333</v>
      </c>
      <c r="F343" s="17"/>
      <c r="M343" s="112">
        <f t="shared" si="21"/>
        <v>273</v>
      </c>
      <c r="Y343" s="39"/>
    </row>
    <row r="344" spans="5:25">
      <c r="E344" s="112">
        <f t="shared" si="20"/>
        <v>334</v>
      </c>
      <c r="F344" s="17"/>
      <c r="M344" s="112">
        <f t="shared" si="21"/>
        <v>274</v>
      </c>
      <c r="Y344" s="39"/>
    </row>
    <row r="345" spans="5:25">
      <c r="E345" s="112">
        <f t="shared" si="20"/>
        <v>335</v>
      </c>
      <c r="F345" s="17"/>
      <c r="M345" s="112">
        <f t="shared" si="21"/>
        <v>275</v>
      </c>
      <c r="Y345" s="39"/>
    </row>
    <row r="346" spans="5:25">
      <c r="E346" s="112">
        <f t="shared" si="20"/>
        <v>336</v>
      </c>
      <c r="F346" s="17"/>
      <c r="M346" s="112">
        <f t="shared" si="21"/>
        <v>276</v>
      </c>
      <c r="Y346" s="39"/>
    </row>
    <row r="347" spans="5:25">
      <c r="E347" s="112">
        <f t="shared" si="20"/>
        <v>337</v>
      </c>
      <c r="F347" s="17"/>
      <c r="M347" s="112">
        <f t="shared" si="21"/>
        <v>277</v>
      </c>
      <c r="Y347" s="39"/>
    </row>
    <row r="348" spans="5:25">
      <c r="E348" s="112">
        <f t="shared" si="20"/>
        <v>338</v>
      </c>
      <c r="F348" s="17"/>
      <c r="M348" s="112">
        <f t="shared" si="21"/>
        <v>278</v>
      </c>
      <c r="Y348" s="39"/>
    </row>
    <row r="349" spans="5:25">
      <c r="E349" s="112">
        <f t="shared" si="20"/>
        <v>339</v>
      </c>
      <c r="F349" s="17"/>
      <c r="M349" s="112">
        <f t="shared" si="21"/>
        <v>279</v>
      </c>
      <c r="Y349" s="39"/>
    </row>
    <row r="350" spans="5:25">
      <c r="E350" s="112">
        <f t="shared" si="20"/>
        <v>340</v>
      </c>
      <c r="F350" s="17"/>
      <c r="M350" s="112">
        <f t="shared" si="21"/>
        <v>280</v>
      </c>
      <c r="Y350" s="39"/>
    </row>
    <row r="351" spans="5:25">
      <c r="E351" s="112">
        <f t="shared" si="20"/>
        <v>341</v>
      </c>
      <c r="F351" s="17"/>
      <c r="M351" s="112">
        <f t="shared" si="21"/>
        <v>281</v>
      </c>
      <c r="Y351" s="39"/>
    </row>
    <row r="352" spans="5:25">
      <c r="E352" s="112">
        <f t="shared" si="20"/>
        <v>342</v>
      </c>
      <c r="F352" s="17"/>
      <c r="M352" s="112">
        <f t="shared" si="21"/>
        <v>282</v>
      </c>
      <c r="Y352" s="39"/>
    </row>
    <row r="353" spans="5:25">
      <c r="E353" s="112">
        <f t="shared" si="20"/>
        <v>343</v>
      </c>
      <c r="F353" s="17"/>
      <c r="M353" s="112">
        <f t="shared" si="21"/>
        <v>283</v>
      </c>
      <c r="Y353" s="39"/>
    </row>
    <row r="354" spans="5:25">
      <c r="E354" s="112">
        <f t="shared" si="20"/>
        <v>344</v>
      </c>
      <c r="F354" s="17"/>
      <c r="M354" s="112">
        <f t="shared" si="21"/>
        <v>284</v>
      </c>
      <c r="Y354" s="39"/>
    </row>
    <row r="355" spans="5:25">
      <c r="E355" s="112">
        <f t="shared" si="20"/>
        <v>345</v>
      </c>
      <c r="F355" s="17"/>
      <c r="M355" s="112">
        <f t="shared" si="21"/>
        <v>285</v>
      </c>
      <c r="Y355" s="39"/>
    </row>
    <row r="356" spans="5:25">
      <c r="E356" s="112">
        <f t="shared" si="20"/>
        <v>346</v>
      </c>
      <c r="F356" s="17"/>
      <c r="M356" s="112">
        <f t="shared" si="21"/>
        <v>286</v>
      </c>
      <c r="Y356" s="39"/>
    </row>
    <row r="357" spans="5:25">
      <c r="E357" s="112">
        <f t="shared" si="20"/>
        <v>347</v>
      </c>
      <c r="F357" s="17"/>
      <c r="M357" s="112">
        <f t="shared" si="21"/>
        <v>287</v>
      </c>
      <c r="Y357" s="39"/>
    </row>
    <row r="358" spans="5:25">
      <c r="E358" s="112">
        <f t="shared" si="20"/>
        <v>348</v>
      </c>
      <c r="F358" s="17"/>
      <c r="M358" s="112">
        <f t="shared" si="21"/>
        <v>288</v>
      </c>
      <c r="Y358" s="39"/>
    </row>
    <row r="359" spans="5:25">
      <c r="E359" s="112">
        <f t="shared" si="20"/>
        <v>349</v>
      </c>
      <c r="F359" s="17"/>
      <c r="M359" s="112">
        <f t="shared" si="21"/>
        <v>289</v>
      </c>
      <c r="Y359" s="39"/>
    </row>
    <row r="360" spans="5:25">
      <c r="E360" s="112">
        <f t="shared" si="20"/>
        <v>350</v>
      </c>
      <c r="F360" s="17"/>
      <c r="M360" s="112">
        <f t="shared" si="21"/>
        <v>290</v>
      </c>
      <c r="Y360" s="39"/>
    </row>
    <row r="361" spans="5:25">
      <c r="E361" s="112">
        <f t="shared" si="20"/>
        <v>351</v>
      </c>
      <c r="F361" s="17"/>
      <c r="M361" s="112">
        <f t="shared" si="21"/>
        <v>291</v>
      </c>
      <c r="Y361" s="39"/>
    </row>
    <row r="362" spans="5:25">
      <c r="E362" s="112">
        <f t="shared" si="20"/>
        <v>352</v>
      </c>
      <c r="F362" s="17"/>
      <c r="M362" s="112">
        <f t="shared" si="21"/>
        <v>292</v>
      </c>
      <c r="Y362" s="39"/>
    </row>
    <row r="363" spans="5:25">
      <c r="E363" s="112">
        <f t="shared" si="20"/>
        <v>353</v>
      </c>
      <c r="F363" s="17"/>
      <c r="M363" s="112">
        <f t="shared" si="21"/>
        <v>293</v>
      </c>
      <c r="Y363" s="39"/>
    </row>
    <row r="364" spans="5:25">
      <c r="E364" s="112">
        <f t="shared" si="20"/>
        <v>354</v>
      </c>
      <c r="F364" s="17"/>
      <c r="M364" s="112">
        <f t="shared" si="21"/>
        <v>294</v>
      </c>
      <c r="Y364" s="39"/>
    </row>
    <row r="365" spans="5:25">
      <c r="E365" s="112">
        <f t="shared" si="20"/>
        <v>355</v>
      </c>
      <c r="F365" s="17"/>
      <c r="M365" s="112">
        <f t="shared" si="21"/>
        <v>295</v>
      </c>
      <c r="Y365" s="39"/>
    </row>
    <row r="366" spans="5:25">
      <c r="E366" s="112">
        <f t="shared" ref="E366:E429" si="22">E365+1</f>
        <v>356</v>
      </c>
      <c r="F366" s="17"/>
      <c r="M366" s="112">
        <f t="shared" si="21"/>
        <v>296</v>
      </c>
      <c r="Y366" s="39"/>
    </row>
    <row r="367" spans="5:25">
      <c r="E367" s="112">
        <f t="shared" si="22"/>
        <v>357</v>
      </c>
      <c r="F367" s="17"/>
      <c r="M367" s="112">
        <f t="shared" si="21"/>
        <v>297</v>
      </c>
      <c r="Y367" s="39"/>
    </row>
    <row r="368" spans="5:25">
      <c r="E368" s="112">
        <f t="shared" si="22"/>
        <v>358</v>
      </c>
      <c r="F368" s="17"/>
      <c r="M368" s="112">
        <f t="shared" si="21"/>
        <v>298</v>
      </c>
      <c r="Y368" s="39"/>
    </row>
    <row r="369" spans="5:25">
      <c r="E369" s="112">
        <f t="shared" si="22"/>
        <v>359</v>
      </c>
      <c r="F369" s="17"/>
      <c r="M369" s="112">
        <f t="shared" si="21"/>
        <v>299</v>
      </c>
      <c r="Y369" s="39"/>
    </row>
    <row r="370" spans="5:25">
      <c r="E370" s="112">
        <f t="shared" si="22"/>
        <v>360</v>
      </c>
      <c r="F370" s="17"/>
      <c r="M370" s="112">
        <f t="shared" si="21"/>
        <v>300</v>
      </c>
      <c r="Y370" s="39"/>
    </row>
    <row r="371" spans="5:25">
      <c r="E371" s="112">
        <f t="shared" si="22"/>
        <v>361</v>
      </c>
      <c r="F371" s="17"/>
      <c r="M371" s="112">
        <f t="shared" si="21"/>
        <v>301</v>
      </c>
      <c r="Y371" s="39"/>
    </row>
    <row r="372" spans="5:25">
      <c r="E372" s="112">
        <f t="shared" si="22"/>
        <v>362</v>
      </c>
      <c r="F372" s="17"/>
      <c r="M372" s="112">
        <f t="shared" si="21"/>
        <v>302</v>
      </c>
      <c r="Y372" s="39"/>
    </row>
    <row r="373" spans="5:25">
      <c r="E373" s="112">
        <f t="shared" si="22"/>
        <v>363</v>
      </c>
      <c r="F373" s="17"/>
      <c r="M373" s="112">
        <f t="shared" si="21"/>
        <v>303</v>
      </c>
      <c r="Y373" s="39"/>
    </row>
    <row r="374" spans="5:25">
      <c r="E374" s="112">
        <f t="shared" si="22"/>
        <v>364</v>
      </c>
      <c r="F374" s="17"/>
      <c r="M374" s="112">
        <f t="shared" si="21"/>
        <v>304</v>
      </c>
      <c r="Y374" s="39"/>
    </row>
    <row r="375" spans="5:25">
      <c r="E375" s="112">
        <f t="shared" si="22"/>
        <v>365</v>
      </c>
      <c r="F375" s="17"/>
      <c r="M375" s="112">
        <f t="shared" si="21"/>
        <v>305</v>
      </c>
      <c r="Y375" s="39"/>
    </row>
    <row r="376" spans="5:25">
      <c r="E376" s="112">
        <f t="shared" si="22"/>
        <v>366</v>
      </c>
      <c r="F376" s="17"/>
      <c r="M376" s="112">
        <f t="shared" si="21"/>
        <v>306</v>
      </c>
      <c r="Y376" s="39"/>
    </row>
    <row r="377" spans="5:25">
      <c r="E377" s="112">
        <f t="shared" si="22"/>
        <v>367</v>
      </c>
      <c r="F377" s="17"/>
      <c r="M377" s="112">
        <f t="shared" si="21"/>
        <v>307</v>
      </c>
      <c r="Y377" s="39"/>
    </row>
    <row r="378" spans="5:25">
      <c r="E378" s="112">
        <f t="shared" si="22"/>
        <v>368</v>
      </c>
      <c r="F378" s="17"/>
      <c r="M378" s="112">
        <f t="shared" si="21"/>
        <v>308</v>
      </c>
      <c r="Y378" s="39"/>
    </row>
    <row r="379" spans="5:25">
      <c r="E379" s="112">
        <f t="shared" si="22"/>
        <v>369</v>
      </c>
      <c r="F379" s="17"/>
      <c r="M379" s="112">
        <f t="shared" si="21"/>
        <v>309</v>
      </c>
      <c r="Y379" s="39"/>
    </row>
    <row r="380" spans="5:25">
      <c r="E380" s="112">
        <f t="shared" si="22"/>
        <v>370</v>
      </c>
      <c r="F380" s="17"/>
      <c r="M380" s="112">
        <f t="shared" si="21"/>
        <v>310</v>
      </c>
      <c r="Y380" s="39"/>
    </row>
    <row r="381" spans="5:25">
      <c r="E381" s="112">
        <f t="shared" si="22"/>
        <v>371</v>
      </c>
      <c r="F381" s="17"/>
      <c r="M381" s="112">
        <f t="shared" si="21"/>
        <v>311</v>
      </c>
      <c r="Y381" s="39"/>
    </row>
    <row r="382" spans="5:25">
      <c r="E382" s="112">
        <f t="shared" si="22"/>
        <v>372</v>
      </c>
      <c r="F382" s="17"/>
      <c r="M382" s="112">
        <f t="shared" si="21"/>
        <v>312</v>
      </c>
      <c r="Y382" s="39"/>
    </row>
    <row r="383" spans="5:25">
      <c r="E383" s="112">
        <f t="shared" si="22"/>
        <v>373</v>
      </c>
      <c r="F383" s="17"/>
      <c r="M383" s="112">
        <f t="shared" si="21"/>
        <v>313</v>
      </c>
      <c r="Y383" s="39"/>
    </row>
    <row r="384" spans="5:25">
      <c r="E384" s="112">
        <f t="shared" si="22"/>
        <v>374</v>
      </c>
      <c r="F384" s="17"/>
      <c r="M384" s="112">
        <f t="shared" si="21"/>
        <v>314</v>
      </c>
      <c r="Y384" s="39"/>
    </row>
    <row r="385" spans="5:25">
      <c r="E385" s="112">
        <f t="shared" si="22"/>
        <v>375</v>
      </c>
      <c r="F385" s="17"/>
      <c r="M385" s="112">
        <f t="shared" si="21"/>
        <v>315</v>
      </c>
      <c r="Y385" s="39"/>
    </row>
    <row r="386" spans="5:25">
      <c r="E386" s="112">
        <f t="shared" si="22"/>
        <v>376</v>
      </c>
      <c r="F386" s="17"/>
      <c r="M386" s="112">
        <f t="shared" si="21"/>
        <v>316</v>
      </c>
      <c r="Y386" s="39"/>
    </row>
    <row r="387" spans="5:25">
      <c r="E387" s="112">
        <f t="shared" si="22"/>
        <v>377</v>
      </c>
      <c r="F387" s="17"/>
      <c r="M387" s="112">
        <f t="shared" si="21"/>
        <v>317</v>
      </c>
      <c r="Y387" s="39"/>
    </row>
    <row r="388" spans="5:25">
      <c r="E388" s="112">
        <f t="shared" si="22"/>
        <v>378</v>
      </c>
      <c r="F388" s="17"/>
      <c r="M388" s="112">
        <f t="shared" si="21"/>
        <v>318</v>
      </c>
      <c r="Y388" s="39"/>
    </row>
    <row r="389" spans="5:25">
      <c r="E389" s="112">
        <f t="shared" si="22"/>
        <v>379</v>
      </c>
      <c r="F389" s="17"/>
      <c r="M389" s="112">
        <f t="shared" si="21"/>
        <v>319</v>
      </c>
      <c r="Y389" s="39"/>
    </row>
    <row r="390" spans="5:25">
      <c r="E390" s="112">
        <f t="shared" si="22"/>
        <v>380</v>
      </c>
      <c r="F390" s="17"/>
      <c r="M390" s="112">
        <f t="shared" si="21"/>
        <v>320</v>
      </c>
      <c r="Y390" s="39"/>
    </row>
    <row r="391" spans="5:25">
      <c r="E391" s="112">
        <f t="shared" si="22"/>
        <v>381</v>
      </c>
      <c r="F391" s="17"/>
      <c r="M391" s="112">
        <f t="shared" ref="M391:M454" si="23">M390+1</f>
        <v>321</v>
      </c>
      <c r="Y391" s="39"/>
    </row>
    <row r="392" spans="5:25">
      <c r="E392" s="112">
        <f t="shared" si="22"/>
        <v>382</v>
      </c>
      <c r="F392" s="17"/>
      <c r="M392" s="112">
        <f t="shared" si="23"/>
        <v>322</v>
      </c>
      <c r="Y392" s="39"/>
    </row>
    <row r="393" spans="5:25">
      <c r="E393" s="112">
        <f t="shared" si="22"/>
        <v>383</v>
      </c>
      <c r="F393" s="17"/>
      <c r="M393" s="112">
        <f t="shared" si="23"/>
        <v>323</v>
      </c>
      <c r="Y393" s="39"/>
    </row>
    <row r="394" spans="5:25">
      <c r="E394" s="112">
        <f t="shared" si="22"/>
        <v>384</v>
      </c>
      <c r="F394" s="17"/>
      <c r="M394" s="112">
        <f t="shared" si="23"/>
        <v>324</v>
      </c>
      <c r="Y394" s="39"/>
    </row>
    <row r="395" spans="5:25">
      <c r="E395" s="112">
        <f t="shared" si="22"/>
        <v>385</v>
      </c>
      <c r="F395" s="17"/>
      <c r="M395" s="112">
        <f t="shared" si="23"/>
        <v>325</v>
      </c>
      <c r="Y395" s="39"/>
    </row>
    <row r="396" spans="5:25">
      <c r="E396" s="112">
        <f t="shared" si="22"/>
        <v>386</v>
      </c>
      <c r="F396" s="17"/>
      <c r="M396" s="112">
        <f t="shared" si="23"/>
        <v>326</v>
      </c>
      <c r="Y396" s="39"/>
    </row>
    <row r="397" spans="5:25">
      <c r="E397" s="112">
        <f t="shared" si="22"/>
        <v>387</v>
      </c>
      <c r="F397" s="17"/>
      <c r="M397" s="112">
        <f t="shared" si="23"/>
        <v>327</v>
      </c>
      <c r="Y397" s="39"/>
    </row>
    <row r="398" spans="5:25">
      <c r="E398" s="112">
        <f t="shared" si="22"/>
        <v>388</v>
      </c>
      <c r="F398" s="17"/>
      <c r="M398" s="112">
        <f t="shared" si="23"/>
        <v>328</v>
      </c>
      <c r="Y398" s="39"/>
    </row>
    <row r="399" spans="5:25">
      <c r="E399" s="112">
        <f t="shared" si="22"/>
        <v>389</v>
      </c>
      <c r="F399" s="17"/>
      <c r="M399" s="112">
        <f t="shared" si="23"/>
        <v>329</v>
      </c>
      <c r="Y399" s="39"/>
    </row>
    <row r="400" spans="5:25">
      <c r="E400" s="112">
        <f t="shared" si="22"/>
        <v>390</v>
      </c>
      <c r="F400" s="17"/>
      <c r="M400" s="112">
        <f t="shared" si="23"/>
        <v>330</v>
      </c>
      <c r="Y400" s="39"/>
    </row>
    <row r="401" spans="5:25">
      <c r="E401" s="112">
        <f t="shared" si="22"/>
        <v>391</v>
      </c>
      <c r="F401" s="17"/>
      <c r="M401" s="112">
        <f t="shared" si="23"/>
        <v>331</v>
      </c>
      <c r="Y401" s="39"/>
    </row>
    <row r="402" spans="5:25">
      <c r="E402" s="112">
        <f t="shared" si="22"/>
        <v>392</v>
      </c>
      <c r="F402" s="17"/>
      <c r="M402" s="112">
        <f t="shared" si="23"/>
        <v>332</v>
      </c>
      <c r="Y402" s="39"/>
    </row>
    <row r="403" spans="5:25">
      <c r="E403" s="112">
        <f t="shared" si="22"/>
        <v>393</v>
      </c>
      <c r="F403" s="17"/>
      <c r="M403" s="112">
        <f t="shared" si="23"/>
        <v>333</v>
      </c>
      <c r="Y403" s="39"/>
    </row>
    <row r="404" spans="5:25">
      <c r="E404" s="112">
        <f t="shared" si="22"/>
        <v>394</v>
      </c>
      <c r="F404" s="17"/>
      <c r="M404" s="112">
        <f t="shared" si="23"/>
        <v>334</v>
      </c>
      <c r="Y404" s="39"/>
    </row>
    <row r="405" spans="5:25">
      <c r="E405" s="112">
        <f t="shared" si="22"/>
        <v>395</v>
      </c>
      <c r="F405" s="17"/>
      <c r="M405" s="112">
        <f t="shared" si="23"/>
        <v>335</v>
      </c>
      <c r="Y405" s="39"/>
    </row>
    <row r="406" spans="5:25">
      <c r="E406" s="112">
        <f t="shared" si="22"/>
        <v>396</v>
      </c>
      <c r="F406" s="17"/>
      <c r="M406" s="112">
        <f t="shared" si="23"/>
        <v>336</v>
      </c>
      <c r="Y406" s="39"/>
    </row>
    <row r="407" spans="5:25">
      <c r="E407" s="112">
        <f t="shared" si="22"/>
        <v>397</v>
      </c>
      <c r="F407" s="17"/>
      <c r="M407" s="112">
        <f t="shared" si="23"/>
        <v>337</v>
      </c>
      <c r="Y407" s="39"/>
    </row>
    <row r="408" spans="5:25">
      <c r="E408" s="112">
        <f t="shared" si="22"/>
        <v>398</v>
      </c>
      <c r="F408" s="17"/>
      <c r="M408" s="112">
        <f t="shared" si="23"/>
        <v>338</v>
      </c>
      <c r="Y408" s="39"/>
    </row>
    <row r="409" spans="5:25">
      <c r="E409" s="112">
        <f t="shared" si="22"/>
        <v>399</v>
      </c>
      <c r="F409" s="17"/>
      <c r="M409" s="112">
        <f t="shared" si="23"/>
        <v>339</v>
      </c>
      <c r="Y409" s="39"/>
    </row>
    <row r="410" spans="5:25">
      <c r="E410" s="112">
        <f t="shared" si="22"/>
        <v>400</v>
      </c>
      <c r="F410" s="17"/>
      <c r="M410" s="112">
        <f t="shared" si="23"/>
        <v>340</v>
      </c>
      <c r="Y410" s="39"/>
    </row>
    <row r="411" spans="5:25">
      <c r="E411" s="112">
        <f t="shared" si="22"/>
        <v>401</v>
      </c>
      <c r="F411" s="17"/>
      <c r="M411" s="112">
        <f t="shared" si="23"/>
        <v>341</v>
      </c>
      <c r="Y411" s="39"/>
    </row>
    <row r="412" spans="5:25">
      <c r="E412" s="112">
        <f t="shared" si="22"/>
        <v>402</v>
      </c>
      <c r="F412" s="17"/>
      <c r="M412" s="112">
        <f t="shared" si="23"/>
        <v>342</v>
      </c>
      <c r="Y412" s="39"/>
    </row>
    <row r="413" spans="5:25">
      <c r="E413" s="112">
        <f t="shared" si="22"/>
        <v>403</v>
      </c>
      <c r="F413" s="17"/>
      <c r="M413" s="112">
        <f t="shared" si="23"/>
        <v>343</v>
      </c>
      <c r="Y413" s="39"/>
    </row>
    <row r="414" spans="5:25">
      <c r="E414" s="112">
        <f t="shared" si="22"/>
        <v>404</v>
      </c>
      <c r="F414" s="17"/>
      <c r="M414" s="112">
        <f t="shared" si="23"/>
        <v>344</v>
      </c>
      <c r="Y414" s="39"/>
    </row>
    <row r="415" spans="5:25">
      <c r="E415" s="112">
        <f t="shared" si="22"/>
        <v>405</v>
      </c>
      <c r="F415" s="17"/>
      <c r="M415" s="112">
        <f t="shared" si="23"/>
        <v>345</v>
      </c>
      <c r="Y415" s="39"/>
    </row>
    <row r="416" spans="5:25">
      <c r="E416" s="112">
        <f t="shared" si="22"/>
        <v>406</v>
      </c>
      <c r="F416" s="17"/>
      <c r="M416" s="112">
        <f t="shared" si="23"/>
        <v>346</v>
      </c>
      <c r="Y416" s="39"/>
    </row>
    <row r="417" spans="5:25">
      <c r="E417" s="112">
        <f t="shared" si="22"/>
        <v>407</v>
      </c>
      <c r="F417" s="17"/>
      <c r="M417" s="112">
        <f t="shared" si="23"/>
        <v>347</v>
      </c>
      <c r="Y417" s="39"/>
    </row>
    <row r="418" spans="5:25">
      <c r="E418" s="112">
        <f t="shared" si="22"/>
        <v>408</v>
      </c>
      <c r="F418" s="17"/>
      <c r="M418" s="112">
        <f t="shared" si="23"/>
        <v>348</v>
      </c>
      <c r="Y418" s="39"/>
    </row>
    <row r="419" spans="5:25">
      <c r="E419" s="112">
        <f t="shared" si="22"/>
        <v>409</v>
      </c>
      <c r="F419" s="17"/>
      <c r="M419" s="112">
        <f t="shared" si="23"/>
        <v>349</v>
      </c>
      <c r="Y419" s="39"/>
    </row>
    <row r="420" spans="5:25">
      <c r="E420" s="112">
        <f t="shared" si="22"/>
        <v>410</v>
      </c>
      <c r="F420" s="17"/>
      <c r="M420" s="112">
        <f t="shared" si="23"/>
        <v>350</v>
      </c>
      <c r="Y420" s="39"/>
    </row>
    <row r="421" spans="5:25">
      <c r="E421" s="112">
        <f t="shared" si="22"/>
        <v>411</v>
      </c>
      <c r="F421" s="17"/>
      <c r="M421" s="112">
        <f t="shared" si="23"/>
        <v>351</v>
      </c>
      <c r="Y421" s="39"/>
    </row>
    <row r="422" spans="5:25">
      <c r="E422" s="112">
        <f t="shared" si="22"/>
        <v>412</v>
      </c>
      <c r="F422" s="17"/>
      <c r="M422" s="112">
        <f t="shared" si="23"/>
        <v>352</v>
      </c>
      <c r="Y422" s="39"/>
    </row>
    <row r="423" spans="5:25">
      <c r="E423" s="112">
        <f t="shared" si="22"/>
        <v>413</v>
      </c>
      <c r="F423" s="17"/>
      <c r="M423" s="112">
        <f t="shared" si="23"/>
        <v>353</v>
      </c>
      <c r="Y423" s="39"/>
    </row>
    <row r="424" spans="5:25">
      <c r="E424" s="112">
        <f t="shared" si="22"/>
        <v>414</v>
      </c>
      <c r="F424" s="17"/>
      <c r="M424" s="112">
        <f t="shared" si="23"/>
        <v>354</v>
      </c>
      <c r="Y424" s="39"/>
    </row>
    <row r="425" spans="5:25">
      <c r="E425" s="112">
        <f t="shared" si="22"/>
        <v>415</v>
      </c>
      <c r="F425" s="17"/>
      <c r="M425" s="112">
        <f t="shared" si="23"/>
        <v>355</v>
      </c>
      <c r="Y425" s="39"/>
    </row>
    <row r="426" spans="5:25">
      <c r="E426" s="112">
        <f t="shared" si="22"/>
        <v>416</v>
      </c>
      <c r="F426" s="17"/>
      <c r="M426" s="112">
        <f t="shared" si="23"/>
        <v>356</v>
      </c>
      <c r="Y426" s="39"/>
    </row>
    <row r="427" spans="5:25">
      <c r="E427" s="112">
        <f t="shared" si="22"/>
        <v>417</v>
      </c>
      <c r="F427" s="17"/>
      <c r="M427" s="112">
        <f t="shared" si="23"/>
        <v>357</v>
      </c>
      <c r="Y427" s="39"/>
    </row>
    <row r="428" spans="5:25">
      <c r="E428" s="112">
        <f t="shared" si="22"/>
        <v>418</v>
      </c>
      <c r="F428" s="17"/>
      <c r="M428" s="112">
        <f t="shared" si="23"/>
        <v>358</v>
      </c>
      <c r="Y428" s="39"/>
    </row>
    <row r="429" spans="5:25">
      <c r="E429" s="112">
        <f t="shared" si="22"/>
        <v>419</v>
      </c>
      <c r="F429" s="17"/>
      <c r="M429" s="112">
        <f t="shared" si="23"/>
        <v>359</v>
      </c>
      <c r="Y429" s="39"/>
    </row>
    <row r="430" spans="5:25">
      <c r="E430" s="112">
        <f t="shared" ref="E430:E493" si="24">E429+1</f>
        <v>420</v>
      </c>
      <c r="F430" s="17"/>
      <c r="M430" s="112">
        <f t="shared" si="23"/>
        <v>360</v>
      </c>
      <c r="Y430" s="39"/>
    </row>
    <row r="431" spans="5:25">
      <c r="E431" s="112">
        <f t="shared" si="24"/>
        <v>421</v>
      </c>
      <c r="F431" s="17"/>
      <c r="M431" s="112">
        <f t="shared" si="23"/>
        <v>361</v>
      </c>
      <c r="Y431" s="39"/>
    </row>
    <row r="432" spans="5:25">
      <c r="E432" s="112">
        <f t="shared" si="24"/>
        <v>422</v>
      </c>
      <c r="F432" s="17"/>
      <c r="M432" s="112">
        <f t="shared" si="23"/>
        <v>362</v>
      </c>
      <c r="Y432" s="39"/>
    </row>
    <row r="433" spans="5:25">
      <c r="E433" s="112">
        <f t="shared" si="24"/>
        <v>423</v>
      </c>
      <c r="F433" s="17"/>
      <c r="M433" s="112">
        <f t="shared" si="23"/>
        <v>363</v>
      </c>
      <c r="Y433" s="39"/>
    </row>
    <row r="434" spans="5:25">
      <c r="E434" s="112">
        <f t="shared" si="24"/>
        <v>424</v>
      </c>
      <c r="F434" s="17"/>
      <c r="M434" s="112">
        <f t="shared" si="23"/>
        <v>364</v>
      </c>
      <c r="Y434" s="39"/>
    </row>
    <row r="435" spans="5:25">
      <c r="E435" s="112">
        <f t="shared" si="24"/>
        <v>425</v>
      </c>
      <c r="F435" s="17"/>
      <c r="M435" s="112">
        <f t="shared" si="23"/>
        <v>365</v>
      </c>
      <c r="Y435" s="39"/>
    </row>
    <row r="436" spans="5:25">
      <c r="E436" s="112">
        <f t="shared" si="24"/>
        <v>426</v>
      </c>
      <c r="F436" s="17"/>
      <c r="M436" s="112">
        <f t="shared" si="23"/>
        <v>366</v>
      </c>
      <c r="Y436" s="39"/>
    </row>
    <row r="437" spans="5:25">
      <c r="E437" s="112">
        <f t="shared" si="24"/>
        <v>427</v>
      </c>
      <c r="F437" s="17"/>
      <c r="M437" s="112">
        <f t="shared" si="23"/>
        <v>367</v>
      </c>
      <c r="Y437" s="39"/>
    </row>
    <row r="438" spans="5:25">
      <c r="E438" s="112">
        <f t="shared" si="24"/>
        <v>428</v>
      </c>
      <c r="F438" s="17"/>
      <c r="M438" s="112">
        <f t="shared" si="23"/>
        <v>368</v>
      </c>
      <c r="Y438" s="39"/>
    </row>
    <row r="439" spans="5:25">
      <c r="E439" s="112">
        <f t="shared" si="24"/>
        <v>429</v>
      </c>
      <c r="F439" s="17"/>
      <c r="M439" s="112">
        <f t="shared" si="23"/>
        <v>369</v>
      </c>
      <c r="Y439" s="39"/>
    </row>
    <row r="440" spans="5:25">
      <c r="E440" s="112">
        <f t="shared" si="24"/>
        <v>430</v>
      </c>
      <c r="F440" s="17"/>
      <c r="M440" s="112">
        <f t="shared" si="23"/>
        <v>370</v>
      </c>
      <c r="Y440" s="39"/>
    </row>
    <row r="441" spans="5:25">
      <c r="E441" s="112">
        <f t="shared" si="24"/>
        <v>431</v>
      </c>
      <c r="F441" s="17"/>
      <c r="M441" s="112">
        <f t="shared" si="23"/>
        <v>371</v>
      </c>
      <c r="Y441" s="39"/>
    </row>
    <row r="442" spans="5:25">
      <c r="E442" s="112">
        <f t="shared" si="24"/>
        <v>432</v>
      </c>
      <c r="F442" s="17"/>
      <c r="M442" s="112">
        <f t="shared" si="23"/>
        <v>372</v>
      </c>
      <c r="Y442" s="39"/>
    </row>
    <row r="443" spans="5:25">
      <c r="E443" s="112">
        <f t="shared" si="24"/>
        <v>433</v>
      </c>
      <c r="F443" s="17"/>
      <c r="M443" s="112">
        <f t="shared" si="23"/>
        <v>373</v>
      </c>
      <c r="Y443" s="39"/>
    </row>
    <row r="444" spans="5:25">
      <c r="E444" s="112">
        <f t="shared" si="24"/>
        <v>434</v>
      </c>
      <c r="F444" s="17"/>
      <c r="M444" s="112">
        <f t="shared" si="23"/>
        <v>374</v>
      </c>
      <c r="Y444" s="39"/>
    </row>
    <row r="445" spans="5:25">
      <c r="E445" s="112">
        <f t="shared" si="24"/>
        <v>435</v>
      </c>
      <c r="F445" s="17"/>
      <c r="M445" s="112">
        <f t="shared" si="23"/>
        <v>375</v>
      </c>
      <c r="Y445" s="39"/>
    </row>
    <row r="446" spans="5:25">
      <c r="E446" s="112">
        <f t="shared" si="24"/>
        <v>436</v>
      </c>
      <c r="F446" s="17"/>
      <c r="M446" s="112">
        <f t="shared" si="23"/>
        <v>376</v>
      </c>
      <c r="Y446" s="39"/>
    </row>
    <row r="447" spans="5:25">
      <c r="E447" s="112">
        <f t="shared" si="24"/>
        <v>437</v>
      </c>
      <c r="F447" s="17"/>
      <c r="M447" s="112">
        <f t="shared" si="23"/>
        <v>377</v>
      </c>
      <c r="Y447" s="39"/>
    </row>
    <row r="448" spans="5:25">
      <c r="E448" s="112">
        <f t="shared" si="24"/>
        <v>438</v>
      </c>
      <c r="F448" s="17"/>
      <c r="M448" s="112">
        <f t="shared" si="23"/>
        <v>378</v>
      </c>
      <c r="Y448" s="39"/>
    </row>
    <row r="449" spans="5:25">
      <c r="E449" s="112">
        <f t="shared" si="24"/>
        <v>439</v>
      </c>
      <c r="F449" s="17"/>
      <c r="M449" s="112">
        <f t="shared" si="23"/>
        <v>379</v>
      </c>
      <c r="Y449" s="39"/>
    </row>
    <row r="450" spans="5:25">
      <c r="E450" s="112">
        <f t="shared" si="24"/>
        <v>440</v>
      </c>
      <c r="F450" s="17"/>
      <c r="M450" s="112">
        <f t="shared" si="23"/>
        <v>380</v>
      </c>
      <c r="Y450" s="39"/>
    </row>
    <row r="451" spans="5:25">
      <c r="E451" s="112">
        <f t="shared" si="24"/>
        <v>441</v>
      </c>
      <c r="F451" s="17"/>
      <c r="M451" s="112">
        <f t="shared" si="23"/>
        <v>381</v>
      </c>
      <c r="Y451" s="39"/>
    </row>
    <row r="452" spans="5:25">
      <c r="E452" s="112">
        <f t="shared" si="24"/>
        <v>442</v>
      </c>
      <c r="F452" s="17"/>
      <c r="M452" s="112">
        <f t="shared" si="23"/>
        <v>382</v>
      </c>
      <c r="Y452" s="39"/>
    </row>
    <row r="453" spans="5:25">
      <c r="E453" s="112">
        <f t="shared" si="24"/>
        <v>443</v>
      </c>
      <c r="F453" s="17"/>
      <c r="M453" s="112">
        <f t="shared" si="23"/>
        <v>383</v>
      </c>
      <c r="Y453" s="39"/>
    </row>
    <row r="454" spans="5:25">
      <c r="E454" s="112">
        <f t="shared" si="24"/>
        <v>444</v>
      </c>
      <c r="F454" s="17"/>
      <c r="M454" s="112">
        <f t="shared" si="23"/>
        <v>384</v>
      </c>
      <c r="Y454" s="39"/>
    </row>
    <row r="455" spans="5:25">
      <c r="E455" s="112">
        <f t="shared" si="24"/>
        <v>445</v>
      </c>
      <c r="F455" s="17"/>
      <c r="M455" s="112">
        <f t="shared" ref="M455:M518" si="25">M454+1</f>
        <v>385</v>
      </c>
      <c r="Y455" s="39"/>
    </row>
    <row r="456" spans="5:25">
      <c r="E456" s="112">
        <f t="shared" si="24"/>
        <v>446</v>
      </c>
      <c r="F456" s="17"/>
      <c r="M456" s="112">
        <f t="shared" si="25"/>
        <v>386</v>
      </c>
      <c r="Y456" s="39"/>
    </row>
    <row r="457" spans="5:25">
      <c r="E457" s="112">
        <f t="shared" si="24"/>
        <v>447</v>
      </c>
      <c r="F457" s="17"/>
      <c r="M457" s="112">
        <f t="shared" si="25"/>
        <v>387</v>
      </c>
      <c r="Y457" s="39"/>
    </row>
    <row r="458" spans="5:25">
      <c r="E458" s="112">
        <f t="shared" si="24"/>
        <v>448</v>
      </c>
      <c r="F458" s="17"/>
      <c r="M458" s="112">
        <f t="shared" si="25"/>
        <v>388</v>
      </c>
      <c r="Y458" s="39"/>
    </row>
    <row r="459" spans="5:25">
      <c r="E459" s="112">
        <f t="shared" si="24"/>
        <v>449</v>
      </c>
      <c r="F459" s="17"/>
      <c r="M459" s="112">
        <f t="shared" si="25"/>
        <v>389</v>
      </c>
      <c r="Y459" s="39"/>
    </row>
    <row r="460" spans="5:25">
      <c r="E460" s="112">
        <f t="shared" si="24"/>
        <v>450</v>
      </c>
      <c r="F460" s="17"/>
      <c r="M460" s="112">
        <f t="shared" si="25"/>
        <v>390</v>
      </c>
      <c r="Y460" s="39"/>
    </row>
    <row r="461" spans="5:25">
      <c r="E461" s="112">
        <f t="shared" si="24"/>
        <v>451</v>
      </c>
      <c r="F461" s="17"/>
      <c r="M461" s="112">
        <f t="shared" si="25"/>
        <v>391</v>
      </c>
      <c r="Y461" s="39"/>
    </row>
    <row r="462" spans="5:25">
      <c r="E462" s="112">
        <f t="shared" si="24"/>
        <v>452</v>
      </c>
      <c r="F462" s="17"/>
      <c r="M462" s="112">
        <f t="shared" si="25"/>
        <v>392</v>
      </c>
      <c r="Y462" s="39"/>
    </row>
    <row r="463" spans="5:25">
      <c r="E463" s="112">
        <f t="shared" si="24"/>
        <v>453</v>
      </c>
      <c r="F463" s="17"/>
      <c r="M463" s="112">
        <f t="shared" si="25"/>
        <v>393</v>
      </c>
      <c r="Y463" s="39"/>
    </row>
    <row r="464" spans="5:25">
      <c r="E464" s="112">
        <f t="shared" si="24"/>
        <v>454</v>
      </c>
      <c r="F464" s="17"/>
      <c r="M464" s="112">
        <f t="shared" si="25"/>
        <v>394</v>
      </c>
      <c r="Y464" s="39"/>
    </row>
    <row r="465" spans="5:25">
      <c r="E465" s="112">
        <f t="shared" si="24"/>
        <v>455</v>
      </c>
      <c r="F465" s="17"/>
      <c r="M465" s="112">
        <f t="shared" si="25"/>
        <v>395</v>
      </c>
      <c r="Y465" s="39"/>
    </row>
    <row r="466" spans="5:25">
      <c r="E466" s="112">
        <f t="shared" si="24"/>
        <v>456</v>
      </c>
      <c r="F466" s="17"/>
      <c r="M466" s="112">
        <f t="shared" si="25"/>
        <v>396</v>
      </c>
      <c r="Y466" s="39"/>
    </row>
    <row r="467" spans="5:25">
      <c r="E467" s="112">
        <f t="shared" si="24"/>
        <v>457</v>
      </c>
      <c r="F467" s="17"/>
      <c r="M467" s="112">
        <f t="shared" si="25"/>
        <v>397</v>
      </c>
      <c r="Y467" s="39"/>
    </row>
    <row r="468" spans="5:25">
      <c r="E468" s="112">
        <f t="shared" si="24"/>
        <v>458</v>
      </c>
      <c r="F468" s="17"/>
      <c r="M468" s="112">
        <f t="shared" si="25"/>
        <v>398</v>
      </c>
      <c r="Y468" s="39"/>
    </row>
    <row r="469" spans="5:25">
      <c r="E469" s="112">
        <f t="shared" si="24"/>
        <v>459</v>
      </c>
      <c r="F469" s="17"/>
      <c r="M469" s="112">
        <f t="shared" si="25"/>
        <v>399</v>
      </c>
      <c r="Y469" s="39"/>
    </row>
    <row r="470" spans="5:25">
      <c r="E470" s="112">
        <f t="shared" si="24"/>
        <v>460</v>
      </c>
      <c r="F470" s="17"/>
      <c r="M470" s="112">
        <f t="shared" si="25"/>
        <v>400</v>
      </c>
      <c r="Y470" s="39"/>
    </row>
    <row r="471" spans="5:25">
      <c r="E471" s="112">
        <f t="shared" si="24"/>
        <v>461</v>
      </c>
      <c r="F471" s="17"/>
      <c r="M471" s="112">
        <f t="shared" si="25"/>
        <v>401</v>
      </c>
      <c r="Y471" s="39"/>
    </row>
    <row r="472" spans="5:25">
      <c r="E472" s="112">
        <f t="shared" si="24"/>
        <v>462</v>
      </c>
      <c r="F472" s="17"/>
      <c r="M472" s="112">
        <f t="shared" si="25"/>
        <v>402</v>
      </c>
      <c r="Y472" s="39"/>
    </row>
    <row r="473" spans="5:25">
      <c r="E473" s="112">
        <f t="shared" si="24"/>
        <v>463</v>
      </c>
      <c r="F473" s="17"/>
      <c r="M473" s="112">
        <f t="shared" si="25"/>
        <v>403</v>
      </c>
      <c r="Y473" s="39"/>
    </row>
    <row r="474" spans="5:25">
      <c r="E474" s="112">
        <f t="shared" si="24"/>
        <v>464</v>
      </c>
      <c r="F474" s="17"/>
      <c r="M474" s="112">
        <f t="shared" si="25"/>
        <v>404</v>
      </c>
      <c r="Y474" s="39"/>
    </row>
    <row r="475" spans="5:25">
      <c r="E475" s="112">
        <f t="shared" si="24"/>
        <v>465</v>
      </c>
      <c r="F475" s="17"/>
      <c r="M475" s="112">
        <f t="shared" si="25"/>
        <v>405</v>
      </c>
      <c r="Y475" s="39"/>
    </row>
    <row r="476" spans="5:25">
      <c r="E476" s="112">
        <f t="shared" si="24"/>
        <v>466</v>
      </c>
      <c r="F476" s="17"/>
      <c r="M476" s="112">
        <f t="shared" si="25"/>
        <v>406</v>
      </c>
      <c r="Y476" s="39"/>
    </row>
    <row r="477" spans="5:25">
      <c r="E477" s="112">
        <f t="shared" si="24"/>
        <v>467</v>
      </c>
      <c r="F477" s="17"/>
      <c r="M477" s="112">
        <f t="shared" si="25"/>
        <v>407</v>
      </c>
      <c r="Y477" s="39"/>
    </row>
    <row r="478" spans="5:25">
      <c r="E478" s="112">
        <f t="shared" si="24"/>
        <v>468</v>
      </c>
      <c r="F478" s="17"/>
      <c r="M478" s="112">
        <f t="shared" si="25"/>
        <v>408</v>
      </c>
      <c r="Y478" s="39"/>
    </row>
    <row r="479" spans="5:25">
      <c r="E479" s="112">
        <f t="shared" si="24"/>
        <v>469</v>
      </c>
      <c r="F479" s="17"/>
      <c r="M479" s="112">
        <f t="shared" si="25"/>
        <v>409</v>
      </c>
      <c r="Y479" s="39"/>
    </row>
    <row r="480" spans="5:25">
      <c r="E480" s="112">
        <f t="shared" si="24"/>
        <v>470</v>
      </c>
      <c r="F480" s="17"/>
      <c r="M480" s="112">
        <f t="shared" si="25"/>
        <v>410</v>
      </c>
      <c r="Y480" s="39"/>
    </row>
    <row r="481" spans="5:25">
      <c r="E481" s="112">
        <f t="shared" si="24"/>
        <v>471</v>
      </c>
      <c r="F481" s="17"/>
      <c r="M481" s="112">
        <f t="shared" si="25"/>
        <v>411</v>
      </c>
      <c r="Y481" s="39"/>
    </row>
    <row r="482" spans="5:25">
      <c r="E482" s="112">
        <f t="shared" si="24"/>
        <v>472</v>
      </c>
      <c r="F482" s="17"/>
      <c r="M482" s="112">
        <f t="shared" si="25"/>
        <v>412</v>
      </c>
      <c r="Y482" s="39"/>
    </row>
    <row r="483" spans="5:25">
      <c r="E483" s="112">
        <f t="shared" si="24"/>
        <v>473</v>
      </c>
      <c r="F483" s="17"/>
      <c r="M483" s="112">
        <f t="shared" si="25"/>
        <v>413</v>
      </c>
      <c r="Y483" s="39"/>
    </row>
    <row r="484" spans="5:25">
      <c r="E484" s="112">
        <f t="shared" si="24"/>
        <v>474</v>
      </c>
      <c r="F484" s="17"/>
      <c r="M484" s="112">
        <f t="shared" si="25"/>
        <v>414</v>
      </c>
      <c r="Y484" s="39"/>
    </row>
    <row r="485" spans="5:25">
      <c r="E485" s="112">
        <f t="shared" si="24"/>
        <v>475</v>
      </c>
      <c r="F485" s="17"/>
      <c r="M485" s="112">
        <f t="shared" si="25"/>
        <v>415</v>
      </c>
      <c r="Y485" s="39"/>
    </row>
    <row r="486" spans="5:25">
      <c r="E486" s="112">
        <f t="shared" si="24"/>
        <v>476</v>
      </c>
      <c r="F486" s="17"/>
      <c r="M486" s="112">
        <f t="shared" si="25"/>
        <v>416</v>
      </c>
      <c r="Y486" s="39"/>
    </row>
    <row r="487" spans="5:25">
      <c r="E487" s="112">
        <f t="shared" si="24"/>
        <v>477</v>
      </c>
      <c r="F487" s="17"/>
      <c r="M487" s="112">
        <f t="shared" si="25"/>
        <v>417</v>
      </c>
      <c r="Y487" s="39"/>
    </row>
    <row r="488" spans="5:25">
      <c r="E488" s="112">
        <f t="shared" si="24"/>
        <v>478</v>
      </c>
      <c r="F488" s="17"/>
      <c r="M488" s="112">
        <f t="shared" si="25"/>
        <v>418</v>
      </c>
      <c r="Y488" s="39"/>
    </row>
    <row r="489" spans="5:25">
      <c r="E489" s="112">
        <f t="shared" si="24"/>
        <v>479</v>
      </c>
      <c r="F489" s="17"/>
      <c r="M489" s="112">
        <f t="shared" si="25"/>
        <v>419</v>
      </c>
      <c r="Y489" s="39"/>
    </row>
    <row r="490" spans="5:25">
      <c r="E490" s="112">
        <f t="shared" si="24"/>
        <v>480</v>
      </c>
      <c r="F490" s="17"/>
      <c r="M490" s="112">
        <f t="shared" si="25"/>
        <v>420</v>
      </c>
      <c r="Y490" s="39"/>
    </row>
    <row r="491" spans="5:25">
      <c r="E491" s="112">
        <f t="shared" si="24"/>
        <v>481</v>
      </c>
      <c r="F491" s="17"/>
      <c r="M491" s="112">
        <f t="shared" si="25"/>
        <v>421</v>
      </c>
      <c r="Y491" s="39"/>
    </row>
    <row r="492" spans="5:25">
      <c r="E492" s="112">
        <f t="shared" si="24"/>
        <v>482</v>
      </c>
      <c r="F492" s="17"/>
      <c r="M492" s="112">
        <f t="shared" si="25"/>
        <v>422</v>
      </c>
      <c r="Y492" s="39"/>
    </row>
    <row r="493" spans="5:25">
      <c r="E493" s="112">
        <f t="shared" si="24"/>
        <v>483</v>
      </c>
      <c r="F493" s="17"/>
      <c r="M493" s="112">
        <f t="shared" si="25"/>
        <v>423</v>
      </c>
      <c r="Y493" s="39"/>
    </row>
    <row r="494" spans="5:25">
      <c r="E494" s="112">
        <f t="shared" ref="E494:E557" si="26">E493+1</f>
        <v>484</v>
      </c>
      <c r="F494" s="17"/>
      <c r="M494" s="112">
        <f t="shared" si="25"/>
        <v>424</v>
      </c>
      <c r="Y494" s="39"/>
    </row>
    <row r="495" spans="5:25">
      <c r="E495" s="112">
        <f t="shared" si="26"/>
        <v>485</v>
      </c>
      <c r="F495" s="17"/>
      <c r="M495" s="112">
        <f t="shared" si="25"/>
        <v>425</v>
      </c>
      <c r="Y495" s="39"/>
    </row>
    <row r="496" spans="5:25">
      <c r="E496" s="112">
        <f t="shared" si="26"/>
        <v>486</v>
      </c>
      <c r="F496" s="17"/>
      <c r="M496" s="112">
        <f t="shared" si="25"/>
        <v>426</v>
      </c>
      <c r="Y496" s="39"/>
    </row>
    <row r="497" spans="5:25">
      <c r="E497" s="112">
        <f t="shared" si="26"/>
        <v>487</v>
      </c>
      <c r="F497" s="17"/>
      <c r="M497" s="112">
        <f t="shared" si="25"/>
        <v>427</v>
      </c>
      <c r="Y497" s="39"/>
    </row>
    <row r="498" spans="5:25">
      <c r="E498" s="112">
        <f t="shared" si="26"/>
        <v>488</v>
      </c>
      <c r="F498" s="17"/>
      <c r="M498" s="112">
        <f t="shared" si="25"/>
        <v>428</v>
      </c>
      <c r="Y498" s="39"/>
    </row>
    <row r="499" spans="5:25">
      <c r="E499" s="112">
        <f t="shared" si="26"/>
        <v>489</v>
      </c>
      <c r="F499" s="17"/>
      <c r="M499" s="112">
        <f t="shared" si="25"/>
        <v>429</v>
      </c>
      <c r="Y499" s="39"/>
    </row>
    <row r="500" spans="5:25">
      <c r="E500" s="112">
        <f t="shared" si="26"/>
        <v>490</v>
      </c>
      <c r="F500" s="17"/>
      <c r="M500" s="112">
        <f t="shared" si="25"/>
        <v>430</v>
      </c>
      <c r="Y500" s="39"/>
    </row>
    <row r="501" spans="5:25">
      <c r="E501" s="112">
        <f t="shared" si="26"/>
        <v>491</v>
      </c>
      <c r="F501" s="17"/>
      <c r="M501" s="112">
        <f t="shared" si="25"/>
        <v>431</v>
      </c>
      <c r="Y501" s="39"/>
    </row>
    <row r="502" spans="5:25">
      <c r="E502" s="112">
        <f t="shared" si="26"/>
        <v>492</v>
      </c>
      <c r="F502" s="17"/>
      <c r="M502" s="112">
        <f t="shared" si="25"/>
        <v>432</v>
      </c>
      <c r="Y502" s="39"/>
    </row>
    <row r="503" spans="5:25">
      <c r="E503" s="112">
        <f t="shared" si="26"/>
        <v>493</v>
      </c>
      <c r="F503" s="17"/>
      <c r="M503" s="112">
        <f t="shared" si="25"/>
        <v>433</v>
      </c>
      <c r="Y503" s="39"/>
    </row>
    <row r="504" spans="5:25">
      <c r="E504" s="112">
        <f t="shared" si="26"/>
        <v>494</v>
      </c>
      <c r="F504" s="17"/>
      <c r="M504" s="112">
        <f t="shared" si="25"/>
        <v>434</v>
      </c>
      <c r="Y504" s="39"/>
    </row>
    <row r="505" spans="5:25">
      <c r="E505" s="112">
        <f t="shared" si="26"/>
        <v>495</v>
      </c>
      <c r="F505" s="17"/>
      <c r="M505" s="112">
        <f t="shared" si="25"/>
        <v>435</v>
      </c>
      <c r="Y505" s="39"/>
    </row>
    <row r="506" spans="5:25">
      <c r="E506" s="112">
        <f t="shared" si="26"/>
        <v>496</v>
      </c>
      <c r="F506" s="17"/>
      <c r="M506" s="112">
        <f t="shared" si="25"/>
        <v>436</v>
      </c>
      <c r="Y506" s="39"/>
    </row>
    <row r="507" spans="5:25">
      <c r="E507" s="112">
        <f t="shared" si="26"/>
        <v>497</v>
      </c>
      <c r="F507" s="17"/>
      <c r="M507" s="112">
        <f t="shared" si="25"/>
        <v>437</v>
      </c>
      <c r="Y507" s="39"/>
    </row>
    <row r="508" spans="5:25">
      <c r="E508" s="112">
        <f t="shared" si="26"/>
        <v>498</v>
      </c>
      <c r="F508" s="17"/>
      <c r="M508" s="112">
        <f t="shared" si="25"/>
        <v>438</v>
      </c>
      <c r="Y508" s="39"/>
    </row>
    <row r="509" spans="5:25">
      <c r="E509" s="112">
        <f t="shared" si="26"/>
        <v>499</v>
      </c>
      <c r="F509" s="17"/>
      <c r="M509" s="112">
        <f t="shared" si="25"/>
        <v>439</v>
      </c>
      <c r="Y509" s="39"/>
    </row>
    <row r="510" spans="5:25">
      <c r="E510" s="112">
        <f t="shared" si="26"/>
        <v>500</v>
      </c>
      <c r="F510" s="17"/>
      <c r="M510" s="112">
        <f t="shared" si="25"/>
        <v>440</v>
      </c>
      <c r="Y510" s="39"/>
    </row>
    <row r="511" spans="5:25">
      <c r="E511" s="112">
        <f t="shared" si="26"/>
        <v>501</v>
      </c>
      <c r="F511" s="17"/>
      <c r="M511" s="112">
        <f t="shared" si="25"/>
        <v>441</v>
      </c>
      <c r="Y511" s="39"/>
    </row>
    <row r="512" spans="5:25">
      <c r="E512" s="112">
        <f t="shared" si="26"/>
        <v>502</v>
      </c>
      <c r="F512" s="17"/>
      <c r="M512" s="112">
        <f t="shared" si="25"/>
        <v>442</v>
      </c>
      <c r="Y512" s="39"/>
    </row>
    <row r="513" spans="5:25">
      <c r="E513" s="112">
        <f t="shared" si="26"/>
        <v>503</v>
      </c>
      <c r="F513" s="17"/>
      <c r="M513" s="112">
        <f t="shared" si="25"/>
        <v>443</v>
      </c>
      <c r="Y513" s="39"/>
    </row>
    <row r="514" spans="5:25">
      <c r="E514" s="112">
        <f t="shared" si="26"/>
        <v>504</v>
      </c>
      <c r="F514" s="17"/>
      <c r="M514" s="112">
        <f t="shared" si="25"/>
        <v>444</v>
      </c>
      <c r="Y514" s="39"/>
    </row>
    <row r="515" spans="5:25">
      <c r="E515" s="112">
        <f t="shared" si="26"/>
        <v>505</v>
      </c>
      <c r="F515" s="17"/>
      <c r="M515" s="112">
        <f t="shared" si="25"/>
        <v>445</v>
      </c>
      <c r="Y515" s="39"/>
    </row>
    <row r="516" spans="5:25">
      <c r="E516" s="112">
        <f t="shared" si="26"/>
        <v>506</v>
      </c>
      <c r="F516" s="17"/>
      <c r="M516" s="112">
        <f t="shared" si="25"/>
        <v>446</v>
      </c>
      <c r="Y516" s="39"/>
    </row>
    <row r="517" spans="5:25">
      <c r="E517" s="112">
        <f t="shared" si="26"/>
        <v>507</v>
      </c>
      <c r="F517" s="17"/>
      <c r="M517" s="112">
        <f t="shared" si="25"/>
        <v>447</v>
      </c>
      <c r="Y517" s="39"/>
    </row>
    <row r="518" spans="5:25">
      <c r="E518" s="112">
        <f t="shared" si="26"/>
        <v>508</v>
      </c>
      <c r="F518" s="17"/>
      <c r="M518" s="112">
        <f t="shared" si="25"/>
        <v>448</v>
      </c>
      <c r="Y518" s="39"/>
    </row>
    <row r="519" spans="5:25">
      <c r="E519" s="112">
        <f t="shared" si="26"/>
        <v>509</v>
      </c>
      <c r="F519" s="17"/>
      <c r="M519" s="112">
        <f t="shared" ref="M519:M582" si="27">M518+1</f>
        <v>449</v>
      </c>
      <c r="Y519" s="39"/>
    </row>
    <row r="520" spans="5:25">
      <c r="E520" s="112">
        <f t="shared" si="26"/>
        <v>510</v>
      </c>
      <c r="F520" s="17"/>
      <c r="M520" s="112">
        <f t="shared" si="27"/>
        <v>450</v>
      </c>
      <c r="Y520" s="39"/>
    </row>
    <row r="521" spans="5:25">
      <c r="E521" s="112">
        <f t="shared" si="26"/>
        <v>511</v>
      </c>
      <c r="F521" s="17"/>
      <c r="M521" s="112">
        <f t="shared" si="27"/>
        <v>451</v>
      </c>
      <c r="Y521" s="39"/>
    </row>
    <row r="522" spans="5:25">
      <c r="E522" s="112">
        <f t="shared" si="26"/>
        <v>512</v>
      </c>
      <c r="F522" s="17"/>
      <c r="M522" s="112">
        <f t="shared" si="27"/>
        <v>452</v>
      </c>
      <c r="Y522" s="39"/>
    </row>
    <row r="523" spans="5:25">
      <c r="E523" s="112">
        <f t="shared" si="26"/>
        <v>513</v>
      </c>
      <c r="F523" s="17"/>
      <c r="M523" s="112">
        <f t="shared" si="27"/>
        <v>453</v>
      </c>
      <c r="Y523" s="39"/>
    </row>
    <row r="524" spans="5:25">
      <c r="E524" s="112">
        <f t="shared" si="26"/>
        <v>514</v>
      </c>
      <c r="F524" s="17"/>
      <c r="M524" s="112">
        <f t="shared" si="27"/>
        <v>454</v>
      </c>
      <c r="Y524" s="39"/>
    </row>
    <row r="525" spans="5:25">
      <c r="E525" s="112">
        <f t="shared" si="26"/>
        <v>515</v>
      </c>
      <c r="F525" s="17"/>
      <c r="M525" s="112">
        <f t="shared" si="27"/>
        <v>455</v>
      </c>
      <c r="Y525" s="39"/>
    </row>
    <row r="526" spans="5:25">
      <c r="E526" s="112">
        <f t="shared" si="26"/>
        <v>516</v>
      </c>
      <c r="F526" s="17"/>
      <c r="M526" s="112">
        <f t="shared" si="27"/>
        <v>456</v>
      </c>
      <c r="Y526" s="39"/>
    </row>
    <row r="527" spans="5:25">
      <c r="E527" s="112">
        <f t="shared" si="26"/>
        <v>517</v>
      </c>
      <c r="F527" s="17"/>
      <c r="M527" s="112">
        <f t="shared" si="27"/>
        <v>457</v>
      </c>
      <c r="Y527" s="39"/>
    </row>
    <row r="528" spans="5:25">
      <c r="E528" s="112">
        <f t="shared" si="26"/>
        <v>518</v>
      </c>
      <c r="F528" s="17"/>
      <c r="M528" s="112">
        <f t="shared" si="27"/>
        <v>458</v>
      </c>
      <c r="Y528" s="39"/>
    </row>
    <row r="529" spans="5:25">
      <c r="E529" s="112">
        <f t="shared" si="26"/>
        <v>519</v>
      </c>
      <c r="F529" s="17"/>
      <c r="M529" s="112">
        <f t="shared" si="27"/>
        <v>459</v>
      </c>
      <c r="Y529" s="39"/>
    </row>
    <row r="530" spans="5:25">
      <c r="E530" s="112">
        <f t="shared" si="26"/>
        <v>520</v>
      </c>
      <c r="F530" s="17"/>
      <c r="M530" s="112">
        <f t="shared" si="27"/>
        <v>460</v>
      </c>
      <c r="Y530" s="39"/>
    </row>
    <row r="531" spans="5:25">
      <c r="E531" s="112">
        <f t="shared" si="26"/>
        <v>521</v>
      </c>
      <c r="F531" s="17"/>
      <c r="M531" s="112">
        <f t="shared" si="27"/>
        <v>461</v>
      </c>
      <c r="Y531" s="39"/>
    </row>
    <row r="532" spans="5:25">
      <c r="E532" s="112">
        <f t="shared" si="26"/>
        <v>522</v>
      </c>
      <c r="F532" s="17"/>
      <c r="M532" s="112">
        <f t="shared" si="27"/>
        <v>462</v>
      </c>
      <c r="Y532" s="39"/>
    </row>
    <row r="533" spans="5:25">
      <c r="E533" s="112">
        <f t="shared" si="26"/>
        <v>523</v>
      </c>
      <c r="F533" s="17"/>
      <c r="M533" s="112">
        <f t="shared" si="27"/>
        <v>463</v>
      </c>
      <c r="Y533" s="39"/>
    </row>
    <row r="534" spans="5:25">
      <c r="E534" s="112">
        <f t="shared" si="26"/>
        <v>524</v>
      </c>
      <c r="F534" s="17"/>
      <c r="M534" s="112">
        <f t="shared" si="27"/>
        <v>464</v>
      </c>
      <c r="Y534" s="39"/>
    </row>
    <row r="535" spans="5:25">
      <c r="E535" s="112">
        <f t="shared" si="26"/>
        <v>525</v>
      </c>
      <c r="F535" s="17"/>
      <c r="M535" s="112">
        <f t="shared" si="27"/>
        <v>465</v>
      </c>
      <c r="Y535" s="39"/>
    </row>
    <row r="536" spans="5:25">
      <c r="E536" s="112">
        <f t="shared" si="26"/>
        <v>526</v>
      </c>
      <c r="F536" s="17"/>
      <c r="M536" s="112">
        <f t="shared" si="27"/>
        <v>466</v>
      </c>
      <c r="Y536" s="39"/>
    </row>
    <row r="537" spans="5:25">
      <c r="E537" s="112">
        <f t="shared" si="26"/>
        <v>527</v>
      </c>
      <c r="F537" s="17"/>
      <c r="M537" s="112">
        <f t="shared" si="27"/>
        <v>467</v>
      </c>
      <c r="Y537" s="39"/>
    </row>
    <row r="538" spans="5:25">
      <c r="E538" s="112">
        <f t="shared" si="26"/>
        <v>528</v>
      </c>
      <c r="F538" s="17"/>
      <c r="M538" s="112">
        <f t="shared" si="27"/>
        <v>468</v>
      </c>
      <c r="Y538" s="39"/>
    </row>
    <row r="539" spans="5:25">
      <c r="E539" s="112">
        <f t="shared" si="26"/>
        <v>529</v>
      </c>
      <c r="F539" s="17"/>
      <c r="M539" s="112">
        <f t="shared" si="27"/>
        <v>469</v>
      </c>
      <c r="Y539" s="39"/>
    </row>
    <row r="540" spans="5:25">
      <c r="E540" s="112">
        <f t="shared" si="26"/>
        <v>530</v>
      </c>
      <c r="F540" s="17"/>
      <c r="M540" s="112">
        <f t="shared" si="27"/>
        <v>470</v>
      </c>
      <c r="Y540" s="39"/>
    </row>
    <row r="541" spans="5:25">
      <c r="E541" s="112">
        <f t="shared" si="26"/>
        <v>531</v>
      </c>
      <c r="F541" s="17"/>
      <c r="M541" s="112">
        <f t="shared" si="27"/>
        <v>471</v>
      </c>
      <c r="Y541" s="39"/>
    </row>
    <row r="542" spans="5:25">
      <c r="E542" s="112">
        <f t="shared" si="26"/>
        <v>532</v>
      </c>
      <c r="F542" s="17"/>
      <c r="M542" s="112">
        <f t="shared" si="27"/>
        <v>472</v>
      </c>
      <c r="Y542" s="39"/>
    </row>
    <row r="543" spans="5:25">
      <c r="E543" s="112">
        <f t="shared" si="26"/>
        <v>533</v>
      </c>
      <c r="F543" s="17"/>
      <c r="M543" s="112">
        <f t="shared" si="27"/>
        <v>473</v>
      </c>
      <c r="Y543" s="39"/>
    </row>
    <row r="544" spans="5:25">
      <c r="E544" s="112">
        <f t="shared" si="26"/>
        <v>534</v>
      </c>
      <c r="F544" s="17"/>
      <c r="M544" s="112">
        <f t="shared" si="27"/>
        <v>474</v>
      </c>
      <c r="Y544" s="39"/>
    </row>
    <row r="545" spans="5:25">
      <c r="E545" s="112">
        <f t="shared" si="26"/>
        <v>535</v>
      </c>
      <c r="F545" s="17"/>
      <c r="M545" s="112">
        <f t="shared" si="27"/>
        <v>475</v>
      </c>
      <c r="Y545" s="39"/>
    </row>
    <row r="546" spans="5:25">
      <c r="E546" s="112">
        <f t="shared" si="26"/>
        <v>536</v>
      </c>
      <c r="F546" s="17"/>
      <c r="M546" s="112">
        <f t="shared" si="27"/>
        <v>476</v>
      </c>
      <c r="Y546" s="39"/>
    </row>
    <row r="547" spans="5:25">
      <c r="E547" s="112">
        <f t="shared" si="26"/>
        <v>537</v>
      </c>
      <c r="F547" s="17"/>
      <c r="M547" s="112">
        <f t="shared" si="27"/>
        <v>477</v>
      </c>
      <c r="Y547" s="39"/>
    </row>
    <row r="548" spans="5:25">
      <c r="E548" s="112">
        <f t="shared" si="26"/>
        <v>538</v>
      </c>
      <c r="F548" s="17"/>
      <c r="M548" s="112">
        <f t="shared" si="27"/>
        <v>478</v>
      </c>
      <c r="Y548" s="39"/>
    </row>
    <row r="549" spans="5:25">
      <c r="E549" s="112">
        <f t="shared" si="26"/>
        <v>539</v>
      </c>
      <c r="F549" s="17"/>
      <c r="M549" s="112">
        <f t="shared" si="27"/>
        <v>479</v>
      </c>
      <c r="Y549" s="39"/>
    </row>
    <row r="550" spans="5:25">
      <c r="E550" s="112">
        <f t="shared" si="26"/>
        <v>540</v>
      </c>
      <c r="F550" s="17"/>
      <c r="M550" s="112">
        <f t="shared" si="27"/>
        <v>480</v>
      </c>
      <c r="Y550" s="39"/>
    </row>
    <row r="551" spans="5:25">
      <c r="E551" s="112">
        <f t="shared" si="26"/>
        <v>541</v>
      </c>
      <c r="F551" s="17"/>
      <c r="M551" s="112">
        <f t="shared" si="27"/>
        <v>481</v>
      </c>
      <c r="Y551" s="39"/>
    </row>
    <row r="552" spans="5:25">
      <c r="E552" s="112">
        <f t="shared" si="26"/>
        <v>542</v>
      </c>
      <c r="F552" s="17"/>
      <c r="M552" s="112">
        <f t="shared" si="27"/>
        <v>482</v>
      </c>
      <c r="Y552" s="39"/>
    </row>
    <row r="553" spans="5:25">
      <c r="E553" s="112">
        <f t="shared" si="26"/>
        <v>543</v>
      </c>
      <c r="F553" s="17"/>
      <c r="M553" s="112">
        <f t="shared" si="27"/>
        <v>483</v>
      </c>
      <c r="Y553" s="39"/>
    </row>
    <row r="554" spans="5:25">
      <c r="E554" s="112">
        <f t="shared" si="26"/>
        <v>544</v>
      </c>
      <c r="F554" s="17"/>
      <c r="M554" s="112">
        <f t="shared" si="27"/>
        <v>484</v>
      </c>
      <c r="Y554" s="39"/>
    </row>
    <row r="555" spans="5:25">
      <c r="E555" s="112">
        <f t="shared" si="26"/>
        <v>545</v>
      </c>
      <c r="F555" s="17"/>
      <c r="M555" s="112">
        <f t="shared" si="27"/>
        <v>485</v>
      </c>
      <c r="Y555" s="39"/>
    </row>
    <row r="556" spans="5:25">
      <c r="E556" s="112">
        <f t="shared" si="26"/>
        <v>546</v>
      </c>
      <c r="F556" s="17"/>
      <c r="M556" s="112">
        <f t="shared" si="27"/>
        <v>486</v>
      </c>
      <c r="Y556" s="39"/>
    </row>
    <row r="557" spans="5:25">
      <c r="E557" s="112">
        <f t="shared" si="26"/>
        <v>547</v>
      </c>
      <c r="F557" s="17"/>
      <c r="M557" s="112">
        <f t="shared" si="27"/>
        <v>487</v>
      </c>
      <c r="Y557" s="39"/>
    </row>
    <row r="558" spans="5:25">
      <c r="E558" s="112">
        <f t="shared" ref="E558:E621" si="28">E557+1</f>
        <v>548</v>
      </c>
      <c r="F558" s="17"/>
      <c r="M558" s="112">
        <f t="shared" si="27"/>
        <v>488</v>
      </c>
      <c r="Y558" s="39"/>
    </row>
    <row r="559" spans="5:25">
      <c r="E559" s="112">
        <f t="shared" si="28"/>
        <v>549</v>
      </c>
      <c r="F559" s="17"/>
      <c r="M559" s="112">
        <f t="shared" si="27"/>
        <v>489</v>
      </c>
      <c r="Y559" s="39"/>
    </row>
    <row r="560" spans="5:25">
      <c r="E560" s="112">
        <f t="shared" si="28"/>
        <v>550</v>
      </c>
      <c r="F560" s="17"/>
      <c r="M560" s="112">
        <f t="shared" si="27"/>
        <v>490</v>
      </c>
      <c r="Y560" s="39"/>
    </row>
    <row r="561" spans="5:25">
      <c r="E561" s="112">
        <f t="shared" si="28"/>
        <v>551</v>
      </c>
      <c r="F561" s="17"/>
      <c r="M561" s="112">
        <f t="shared" si="27"/>
        <v>491</v>
      </c>
      <c r="Y561" s="39"/>
    </row>
    <row r="562" spans="5:25">
      <c r="E562" s="112">
        <f t="shared" si="28"/>
        <v>552</v>
      </c>
      <c r="F562" s="17"/>
      <c r="M562" s="112">
        <f t="shared" si="27"/>
        <v>492</v>
      </c>
      <c r="Y562" s="39"/>
    </row>
    <row r="563" spans="5:25">
      <c r="E563" s="112">
        <f t="shared" si="28"/>
        <v>553</v>
      </c>
      <c r="F563" s="17"/>
      <c r="M563" s="112">
        <f t="shared" si="27"/>
        <v>493</v>
      </c>
      <c r="Y563" s="39"/>
    </row>
    <row r="564" spans="5:25">
      <c r="E564" s="112">
        <f t="shared" si="28"/>
        <v>554</v>
      </c>
      <c r="F564" s="17"/>
      <c r="M564" s="112">
        <f t="shared" si="27"/>
        <v>494</v>
      </c>
      <c r="Y564" s="39"/>
    </row>
    <row r="565" spans="5:25">
      <c r="E565" s="112">
        <f t="shared" si="28"/>
        <v>555</v>
      </c>
      <c r="F565" s="17"/>
      <c r="M565" s="112">
        <f t="shared" si="27"/>
        <v>495</v>
      </c>
      <c r="Y565" s="39"/>
    </row>
    <row r="566" spans="5:25">
      <c r="E566" s="112">
        <f t="shared" si="28"/>
        <v>556</v>
      </c>
      <c r="F566" s="17"/>
      <c r="M566" s="112">
        <f t="shared" si="27"/>
        <v>496</v>
      </c>
      <c r="Y566" s="39"/>
    </row>
    <row r="567" spans="5:25">
      <c r="E567" s="112">
        <f t="shared" si="28"/>
        <v>557</v>
      </c>
      <c r="F567" s="17"/>
      <c r="M567" s="112">
        <f t="shared" si="27"/>
        <v>497</v>
      </c>
      <c r="Y567" s="39"/>
    </row>
    <row r="568" spans="5:25">
      <c r="E568" s="112">
        <f t="shared" si="28"/>
        <v>558</v>
      </c>
      <c r="F568" s="17"/>
      <c r="M568" s="112">
        <f t="shared" si="27"/>
        <v>498</v>
      </c>
      <c r="Y568" s="39"/>
    </row>
    <row r="569" spans="5:25">
      <c r="E569" s="112">
        <f t="shared" si="28"/>
        <v>559</v>
      </c>
      <c r="F569" s="17"/>
      <c r="M569" s="112">
        <f t="shared" si="27"/>
        <v>499</v>
      </c>
      <c r="Y569" s="39"/>
    </row>
    <row r="570" spans="5:25">
      <c r="E570" s="112">
        <f t="shared" si="28"/>
        <v>560</v>
      </c>
      <c r="F570" s="17"/>
      <c r="M570" s="112">
        <f t="shared" si="27"/>
        <v>500</v>
      </c>
      <c r="Y570" s="39"/>
    </row>
    <row r="571" spans="5:25">
      <c r="E571" s="112">
        <f t="shared" si="28"/>
        <v>561</v>
      </c>
      <c r="F571" s="17"/>
      <c r="M571" s="112">
        <f t="shared" si="27"/>
        <v>501</v>
      </c>
      <c r="Y571" s="39"/>
    </row>
    <row r="572" spans="5:25">
      <c r="E572" s="112">
        <f t="shared" si="28"/>
        <v>562</v>
      </c>
      <c r="F572" s="17"/>
      <c r="M572" s="112">
        <f t="shared" si="27"/>
        <v>502</v>
      </c>
      <c r="Y572" s="39"/>
    </row>
    <row r="573" spans="5:25">
      <c r="E573" s="112">
        <f t="shared" si="28"/>
        <v>563</v>
      </c>
      <c r="F573" s="17"/>
      <c r="M573" s="112">
        <f t="shared" si="27"/>
        <v>503</v>
      </c>
      <c r="Y573" s="39"/>
    </row>
    <row r="574" spans="5:25">
      <c r="E574" s="112">
        <f t="shared" si="28"/>
        <v>564</v>
      </c>
      <c r="F574" s="17"/>
      <c r="M574" s="112">
        <f t="shared" si="27"/>
        <v>504</v>
      </c>
      <c r="Y574" s="39"/>
    </row>
    <row r="575" spans="5:25">
      <c r="E575" s="112">
        <f t="shared" si="28"/>
        <v>565</v>
      </c>
      <c r="F575" s="17"/>
      <c r="M575" s="112">
        <f t="shared" si="27"/>
        <v>505</v>
      </c>
      <c r="Y575" s="39"/>
    </row>
    <row r="576" spans="5:25">
      <c r="E576" s="112">
        <f t="shared" si="28"/>
        <v>566</v>
      </c>
      <c r="F576" s="17"/>
      <c r="M576" s="112">
        <f t="shared" si="27"/>
        <v>506</v>
      </c>
      <c r="Y576" s="39"/>
    </row>
    <row r="577" spans="5:25">
      <c r="E577" s="112">
        <f t="shared" si="28"/>
        <v>567</v>
      </c>
      <c r="F577" s="17"/>
      <c r="M577" s="112">
        <f t="shared" si="27"/>
        <v>507</v>
      </c>
      <c r="Y577" s="39"/>
    </row>
    <row r="578" spans="5:25">
      <c r="E578" s="112">
        <f t="shared" si="28"/>
        <v>568</v>
      </c>
      <c r="F578" s="17"/>
      <c r="M578" s="112">
        <f t="shared" si="27"/>
        <v>508</v>
      </c>
      <c r="Y578" s="39"/>
    </row>
    <row r="579" spans="5:25">
      <c r="E579" s="112">
        <f t="shared" si="28"/>
        <v>569</v>
      </c>
      <c r="F579" s="17"/>
      <c r="M579" s="112">
        <f t="shared" si="27"/>
        <v>509</v>
      </c>
      <c r="Y579" s="39"/>
    </row>
    <row r="580" spans="5:25">
      <c r="E580" s="112">
        <f t="shared" si="28"/>
        <v>570</v>
      </c>
      <c r="F580" s="17"/>
      <c r="M580" s="112">
        <f t="shared" si="27"/>
        <v>510</v>
      </c>
      <c r="Y580" s="39"/>
    </row>
    <row r="581" spans="5:25">
      <c r="E581" s="112">
        <f t="shared" si="28"/>
        <v>571</v>
      </c>
      <c r="F581" s="17"/>
      <c r="M581" s="112">
        <f t="shared" si="27"/>
        <v>511</v>
      </c>
      <c r="Y581" s="39"/>
    </row>
    <row r="582" spans="5:25">
      <c r="E582" s="112">
        <f t="shared" si="28"/>
        <v>572</v>
      </c>
      <c r="F582" s="17"/>
      <c r="M582" s="112">
        <f t="shared" si="27"/>
        <v>512</v>
      </c>
      <c r="Y582" s="39"/>
    </row>
    <row r="583" spans="5:25">
      <c r="E583" s="112">
        <f t="shared" si="28"/>
        <v>573</v>
      </c>
      <c r="F583" s="17"/>
      <c r="M583" s="112">
        <f t="shared" ref="M583:M646" si="29">M582+1</f>
        <v>513</v>
      </c>
      <c r="Y583" s="39"/>
    </row>
    <row r="584" spans="5:25">
      <c r="E584" s="112">
        <f t="shared" si="28"/>
        <v>574</v>
      </c>
      <c r="F584" s="17"/>
      <c r="M584" s="112">
        <f t="shared" si="29"/>
        <v>514</v>
      </c>
      <c r="Y584" s="39"/>
    </row>
    <row r="585" spans="5:25">
      <c r="E585" s="112">
        <f t="shared" si="28"/>
        <v>575</v>
      </c>
      <c r="F585" s="17"/>
      <c r="M585" s="112">
        <f t="shared" si="29"/>
        <v>515</v>
      </c>
      <c r="Y585" s="39"/>
    </row>
    <row r="586" spans="5:25">
      <c r="E586" s="112">
        <f t="shared" si="28"/>
        <v>576</v>
      </c>
      <c r="F586" s="17"/>
      <c r="M586" s="112">
        <f t="shared" si="29"/>
        <v>516</v>
      </c>
      <c r="Y586" s="39"/>
    </row>
    <row r="587" spans="5:25">
      <c r="E587" s="112">
        <f t="shared" si="28"/>
        <v>577</v>
      </c>
      <c r="F587" s="17"/>
      <c r="M587" s="112">
        <f t="shared" si="29"/>
        <v>517</v>
      </c>
      <c r="Y587" s="39"/>
    </row>
    <row r="588" spans="5:25">
      <c r="E588" s="112">
        <f t="shared" si="28"/>
        <v>578</v>
      </c>
      <c r="F588" s="17"/>
      <c r="M588" s="112">
        <f t="shared" si="29"/>
        <v>518</v>
      </c>
      <c r="Y588" s="39"/>
    </row>
    <row r="589" spans="5:25">
      <c r="E589" s="112">
        <f t="shared" si="28"/>
        <v>579</v>
      </c>
      <c r="F589" s="17"/>
      <c r="M589" s="112">
        <f t="shared" si="29"/>
        <v>519</v>
      </c>
      <c r="Y589" s="39"/>
    </row>
    <row r="590" spans="5:25">
      <c r="E590" s="112">
        <f t="shared" si="28"/>
        <v>580</v>
      </c>
      <c r="F590" s="17"/>
      <c r="M590" s="112">
        <f t="shared" si="29"/>
        <v>520</v>
      </c>
      <c r="Y590" s="39"/>
    </row>
    <row r="591" spans="5:25">
      <c r="E591" s="112">
        <f t="shared" si="28"/>
        <v>581</v>
      </c>
      <c r="F591" s="17"/>
      <c r="M591" s="112">
        <f t="shared" si="29"/>
        <v>521</v>
      </c>
      <c r="Y591" s="39"/>
    </row>
    <row r="592" spans="5:25">
      <c r="E592" s="112">
        <f t="shared" si="28"/>
        <v>582</v>
      </c>
      <c r="F592" s="17"/>
      <c r="M592" s="112">
        <f t="shared" si="29"/>
        <v>522</v>
      </c>
      <c r="Y592" s="39"/>
    </row>
    <row r="593" spans="5:25">
      <c r="E593" s="112">
        <f t="shared" si="28"/>
        <v>583</v>
      </c>
      <c r="F593" s="17"/>
      <c r="M593" s="112">
        <f t="shared" si="29"/>
        <v>523</v>
      </c>
      <c r="Y593" s="39"/>
    </row>
    <row r="594" spans="5:25">
      <c r="E594" s="112">
        <f t="shared" si="28"/>
        <v>584</v>
      </c>
      <c r="F594" s="17"/>
      <c r="M594" s="112">
        <f t="shared" si="29"/>
        <v>524</v>
      </c>
      <c r="Y594" s="39"/>
    </row>
    <row r="595" spans="5:25">
      <c r="E595" s="112">
        <f t="shared" si="28"/>
        <v>585</v>
      </c>
      <c r="F595" s="17"/>
      <c r="M595" s="112">
        <f t="shared" si="29"/>
        <v>525</v>
      </c>
      <c r="Y595" s="39"/>
    </row>
    <row r="596" spans="5:25">
      <c r="E596" s="112">
        <f t="shared" si="28"/>
        <v>586</v>
      </c>
      <c r="F596" s="17"/>
      <c r="M596" s="112">
        <f t="shared" si="29"/>
        <v>526</v>
      </c>
      <c r="Y596" s="39"/>
    </row>
    <row r="597" spans="5:25">
      <c r="E597" s="112">
        <f t="shared" si="28"/>
        <v>587</v>
      </c>
      <c r="F597" s="17"/>
      <c r="M597" s="112">
        <f t="shared" si="29"/>
        <v>527</v>
      </c>
      <c r="Y597" s="39"/>
    </row>
    <row r="598" spans="5:25">
      <c r="E598" s="112">
        <f t="shared" si="28"/>
        <v>588</v>
      </c>
      <c r="F598" s="17"/>
      <c r="M598" s="112">
        <f t="shared" si="29"/>
        <v>528</v>
      </c>
      <c r="Y598" s="39"/>
    </row>
    <row r="599" spans="5:25">
      <c r="E599" s="112">
        <f t="shared" si="28"/>
        <v>589</v>
      </c>
      <c r="F599" s="17"/>
      <c r="M599" s="112">
        <f t="shared" si="29"/>
        <v>529</v>
      </c>
      <c r="Y599" s="39"/>
    </row>
    <row r="600" spans="5:25">
      <c r="E600" s="112">
        <f t="shared" si="28"/>
        <v>590</v>
      </c>
      <c r="F600" s="17"/>
      <c r="M600" s="112">
        <f t="shared" si="29"/>
        <v>530</v>
      </c>
      <c r="Y600" s="39"/>
    </row>
    <row r="601" spans="5:25">
      <c r="E601" s="112">
        <f t="shared" si="28"/>
        <v>591</v>
      </c>
      <c r="F601" s="17"/>
      <c r="M601" s="112">
        <f t="shared" si="29"/>
        <v>531</v>
      </c>
      <c r="Y601" s="39"/>
    </row>
    <row r="602" spans="5:25">
      <c r="E602" s="112">
        <f t="shared" si="28"/>
        <v>592</v>
      </c>
      <c r="F602" s="17"/>
      <c r="M602" s="112">
        <f t="shared" si="29"/>
        <v>532</v>
      </c>
      <c r="Y602" s="39"/>
    </row>
    <row r="603" spans="5:25">
      <c r="E603" s="112">
        <f t="shared" si="28"/>
        <v>593</v>
      </c>
      <c r="F603" s="17"/>
      <c r="M603" s="112">
        <f t="shared" si="29"/>
        <v>533</v>
      </c>
      <c r="Y603" s="39"/>
    </row>
    <row r="604" spans="5:25">
      <c r="E604" s="112">
        <f t="shared" si="28"/>
        <v>594</v>
      </c>
      <c r="F604" s="17"/>
      <c r="M604" s="112">
        <f t="shared" si="29"/>
        <v>534</v>
      </c>
      <c r="Y604" s="39"/>
    </row>
    <row r="605" spans="5:25">
      <c r="E605" s="112">
        <f t="shared" si="28"/>
        <v>595</v>
      </c>
      <c r="F605" s="17"/>
      <c r="M605" s="112">
        <f t="shared" si="29"/>
        <v>535</v>
      </c>
      <c r="Y605" s="39"/>
    </row>
    <row r="606" spans="5:25">
      <c r="E606" s="112">
        <f t="shared" si="28"/>
        <v>596</v>
      </c>
      <c r="F606" s="17"/>
      <c r="M606" s="112">
        <f t="shared" si="29"/>
        <v>536</v>
      </c>
      <c r="Y606" s="39"/>
    </row>
    <row r="607" spans="5:25">
      <c r="E607" s="112">
        <f t="shared" si="28"/>
        <v>597</v>
      </c>
      <c r="F607" s="17"/>
      <c r="M607" s="112">
        <f t="shared" si="29"/>
        <v>537</v>
      </c>
      <c r="Y607" s="39"/>
    </row>
    <row r="608" spans="5:25">
      <c r="E608" s="112">
        <f t="shared" si="28"/>
        <v>598</v>
      </c>
      <c r="F608" s="17"/>
      <c r="M608" s="112">
        <f t="shared" si="29"/>
        <v>538</v>
      </c>
      <c r="Y608" s="39"/>
    </row>
    <row r="609" spans="5:25">
      <c r="E609" s="112">
        <f t="shared" si="28"/>
        <v>599</v>
      </c>
      <c r="F609" s="17"/>
      <c r="M609" s="112">
        <f t="shared" si="29"/>
        <v>539</v>
      </c>
      <c r="Y609" s="39"/>
    </row>
    <row r="610" spans="5:25">
      <c r="E610" s="112">
        <f t="shared" si="28"/>
        <v>600</v>
      </c>
      <c r="F610" s="17"/>
      <c r="M610" s="112">
        <f t="shared" si="29"/>
        <v>540</v>
      </c>
      <c r="Y610" s="39"/>
    </row>
    <row r="611" spans="5:25">
      <c r="E611" s="112">
        <f t="shared" si="28"/>
        <v>601</v>
      </c>
      <c r="F611" s="17"/>
      <c r="M611" s="112">
        <f t="shared" si="29"/>
        <v>541</v>
      </c>
      <c r="Y611" s="39"/>
    </row>
    <row r="612" spans="5:25">
      <c r="E612" s="112">
        <f t="shared" si="28"/>
        <v>602</v>
      </c>
      <c r="F612" s="17"/>
      <c r="M612" s="112">
        <f t="shared" si="29"/>
        <v>542</v>
      </c>
      <c r="Y612" s="39"/>
    </row>
    <row r="613" spans="5:25">
      <c r="E613" s="112">
        <f t="shared" si="28"/>
        <v>603</v>
      </c>
      <c r="F613" s="17"/>
      <c r="M613" s="112">
        <f t="shared" si="29"/>
        <v>543</v>
      </c>
      <c r="Y613" s="39"/>
    </row>
    <row r="614" spans="5:25">
      <c r="E614" s="112">
        <f t="shared" si="28"/>
        <v>604</v>
      </c>
      <c r="F614" s="17"/>
      <c r="M614" s="112">
        <f t="shared" si="29"/>
        <v>544</v>
      </c>
      <c r="Y614" s="39"/>
    </row>
    <row r="615" spans="5:25">
      <c r="E615" s="112">
        <f t="shared" si="28"/>
        <v>605</v>
      </c>
      <c r="F615" s="17"/>
      <c r="M615" s="112">
        <f t="shared" si="29"/>
        <v>545</v>
      </c>
      <c r="Y615" s="39"/>
    </row>
    <row r="616" spans="5:25">
      <c r="E616" s="112">
        <f t="shared" si="28"/>
        <v>606</v>
      </c>
      <c r="F616" s="17"/>
      <c r="M616" s="112">
        <f t="shared" si="29"/>
        <v>546</v>
      </c>
      <c r="Y616" s="39"/>
    </row>
    <row r="617" spans="5:25">
      <c r="E617" s="112">
        <f t="shared" si="28"/>
        <v>607</v>
      </c>
      <c r="F617" s="17"/>
      <c r="M617" s="112">
        <f t="shared" si="29"/>
        <v>547</v>
      </c>
      <c r="Y617" s="39"/>
    </row>
    <row r="618" spans="5:25">
      <c r="E618" s="112">
        <f t="shared" si="28"/>
        <v>608</v>
      </c>
      <c r="F618" s="17"/>
      <c r="M618" s="112">
        <f t="shared" si="29"/>
        <v>548</v>
      </c>
      <c r="Y618" s="39"/>
    </row>
    <row r="619" spans="5:25">
      <c r="E619" s="112">
        <f t="shared" si="28"/>
        <v>609</v>
      </c>
      <c r="F619" s="17"/>
      <c r="M619" s="112">
        <f t="shared" si="29"/>
        <v>549</v>
      </c>
      <c r="Y619" s="39"/>
    </row>
    <row r="620" spans="5:25">
      <c r="E620" s="112">
        <f t="shared" si="28"/>
        <v>610</v>
      </c>
      <c r="F620" s="17"/>
      <c r="M620" s="112">
        <f t="shared" si="29"/>
        <v>550</v>
      </c>
      <c r="Y620" s="39"/>
    </row>
    <row r="621" spans="5:25">
      <c r="E621" s="112">
        <f t="shared" si="28"/>
        <v>611</v>
      </c>
      <c r="F621" s="17"/>
      <c r="M621" s="112">
        <f t="shared" si="29"/>
        <v>551</v>
      </c>
      <c r="Y621" s="39"/>
    </row>
    <row r="622" spans="5:25">
      <c r="E622" s="112">
        <f t="shared" ref="E622:E685" si="30">E621+1</f>
        <v>612</v>
      </c>
      <c r="F622" s="17"/>
      <c r="M622" s="112">
        <f t="shared" si="29"/>
        <v>552</v>
      </c>
      <c r="Y622" s="39"/>
    </row>
    <row r="623" spans="5:25">
      <c r="E623" s="112">
        <f t="shared" si="30"/>
        <v>613</v>
      </c>
      <c r="F623" s="17"/>
      <c r="M623" s="112">
        <f t="shared" si="29"/>
        <v>553</v>
      </c>
      <c r="Y623" s="39"/>
    </row>
    <row r="624" spans="5:25">
      <c r="E624" s="112">
        <f t="shared" si="30"/>
        <v>614</v>
      </c>
      <c r="F624" s="17"/>
      <c r="M624" s="112">
        <f t="shared" si="29"/>
        <v>554</v>
      </c>
      <c r="Y624" s="39"/>
    </row>
    <row r="625" spans="5:25">
      <c r="E625" s="112">
        <f t="shared" si="30"/>
        <v>615</v>
      </c>
      <c r="F625" s="17"/>
      <c r="M625" s="112">
        <f t="shared" si="29"/>
        <v>555</v>
      </c>
      <c r="Y625" s="39"/>
    </row>
    <row r="626" spans="5:25">
      <c r="E626" s="112">
        <f t="shared" si="30"/>
        <v>616</v>
      </c>
      <c r="F626" s="17"/>
      <c r="M626" s="112">
        <f t="shared" si="29"/>
        <v>556</v>
      </c>
      <c r="Y626" s="39"/>
    </row>
    <row r="627" spans="5:25">
      <c r="E627" s="112">
        <f t="shared" si="30"/>
        <v>617</v>
      </c>
      <c r="F627" s="17"/>
      <c r="M627" s="112">
        <f t="shared" si="29"/>
        <v>557</v>
      </c>
      <c r="Y627" s="39"/>
    </row>
    <row r="628" spans="5:25">
      <c r="E628" s="112">
        <f t="shared" si="30"/>
        <v>618</v>
      </c>
      <c r="F628" s="17"/>
      <c r="M628" s="112">
        <f t="shared" si="29"/>
        <v>558</v>
      </c>
      <c r="Y628" s="39"/>
    </row>
    <row r="629" spans="5:25">
      <c r="E629" s="112">
        <f t="shared" si="30"/>
        <v>619</v>
      </c>
      <c r="F629" s="17"/>
      <c r="M629" s="112">
        <f t="shared" si="29"/>
        <v>559</v>
      </c>
      <c r="Y629" s="39"/>
    </row>
    <row r="630" spans="5:25">
      <c r="E630" s="112">
        <f t="shared" si="30"/>
        <v>620</v>
      </c>
      <c r="F630" s="17"/>
      <c r="M630" s="112">
        <f t="shared" si="29"/>
        <v>560</v>
      </c>
      <c r="Y630" s="39"/>
    </row>
    <row r="631" spans="5:25">
      <c r="E631" s="112">
        <f t="shared" si="30"/>
        <v>621</v>
      </c>
      <c r="F631" s="17"/>
      <c r="M631" s="112">
        <f t="shared" si="29"/>
        <v>561</v>
      </c>
      <c r="Y631" s="39"/>
    </row>
    <row r="632" spans="5:25">
      <c r="E632" s="112">
        <f t="shared" si="30"/>
        <v>622</v>
      </c>
      <c r="F632" s="17"/>
      <c r="M632" s="112">
        <f t="shared" si="29"/>
        <v>562</v>
      </c>
      <c r="Y632" s="39"/>
    </row>
    <row r="633" spans="5:25">
      <c r="E633" s="112">
        <f t="shared" si="30"/>
        <v>623</v>
      </c>
      <c r="F633" s="17"/>
      <c r="M633" s="112">
        <f t="shared" si="29"/>
        <v>563</v>
      </c>
      <c r="Y633" s="39"/>
    </row>
    <row r="634" spans="5:25">
      <c r="E634" s="112">
        <f t="shared" si="30"/>
        <v>624</v>
      </c>
      <c r="F634" s="17"/>
      <c r="M634" s="112">
        <f t="shared" si="29"/>
        <v>564</v>
      </c>
      <c r="Y634" s="39"/>
    </row>
    <row r="635" spans="5:25">
      <c r="E635" s="112">
        <f t="shared" si="30"/>
        <v>625</v>
      </c>
      <c r="F635" s="17"/>
      <c r="M635" s="112">
        <f t="shared" si="29"/>
        <v>565</v>
      </c>
      <c r="Y635" s="39"/>
    </row>
    <row r="636" spans="5:25">
      <c r="E636" s="112">
        <f t="shared" si="30"/>
        <v>626</v>
      </c>
      <c r="F636" s="17"/>
      <c r="M636" s="112">
        <f t="shared" si="29"/>
        <v>566</v>
      </c>
      <c r="Y636" s="39"/>
    </row>
    <row r="637" spans="5:25">
      <c r="E637" s="112">
        <f t="shared" si="30"/>
        <v>627</v>
      </c>
      <c r="F637" s="17"/>
      <c r="M637" s="112">
        <f t="shared" si="29"/>
        <v>567</v>
      </c>
      <c r="Y637" s="39"/>
    </row>
    <row r="638" spans="5:25">
      <c r="E638" s="112">
        <f t="shared" si="30"/>
        <v>628</v>
      </c>
      <c r="F638" s="17"/>
      <c r="M638" s="112">
        <f t="shared" si="29"/>
        <v>568</v>
      </c>
      <c r="Y638" s="39"/>
    </row>
    <row r="639" spans="5:25">
      <c r="E639" s="112">
        <f t="shared" si="30"/>
        <v>629</v>
      </c>
      <c r="F639" s="17"/>
      <c r="M639" s="112">
        <f t="shared" si="29"/>
        <v>569</v>
      </c>
      <c r="Y639" s="39"/>
    </row>
    <row r="640" spans="5:25">
      <c r="E640" s="112">
        <f t="shared" si="30"/>
        <v>630</v>
      </c>
      <c r="F640" s="17"/>
      <c r="M640" s="112">
        <f t="shared" si="29"/>
        <v>570</v>
      </c>
      <c r="Y640" s="39"/>
    </row>
    <row r="641" spans="5:25">
      <c r="E641" s="112">
        <f t="shared" si="30"/>
        <v>631</v>
      </c>
      <c r="F641" s="17"/>
      <c r="M641" s="112">
        <f t="shared" si="29"/>
        <v>571</v>
      </c>
      <c r="Y641" s="39"/>
    </row>
    <row r="642" spans="5:25">
      <c r="E642" s="112">
        <f t="shared" si="30"/>
        <v>632</v>
      </c>
      <c r="F642" s="17"/>
      <c r="M642" s="112">
        <f t="shared" si="29"/>
        <v>572</v>
      </c>
      <c r="Y642" s="39"/>
    </row>
    <row r="643" spans="5:25">
      <c r="E643" s="112">
        <f t="shared" si="30"/>
        <v>633</v>
      </c>
      <c r="F643" s="17"/>
      <c r="M643" s="112">
        <f t="shared" si="29"/>
        <v>573</v>
      </c>
      <c r="Y643" s="39"/>
    </row>
    <row r="644" spans="5:25">
      <c r="E644" s="112">
        <f t="shared" si="30"/>
        <v>634</v>
      </c>
      <c r="F644" s="17"/>
      <c r="M644" s="112">
        <f t="shared" si="29"/>
        <v>574</v>
      </c>
      <c r="Y644" s="39"/>
    </row>
    <row r="645" spans="5:25">
      <c r="E645" s="112">
        <f t="shared" si="30"/>
        <v>635</v>
      </c>
      <c r="F645" s="17"/>
      <c r="M645" s="112">
        <f t="shared" si="29"/>
        <v>575</v>
      </c>
      <c r="Y645" s="39"/>
    </row>
    <row r="646" spans="5:25">
      <c r="E646" s="112">
        <f t="shared" si="30"/>
        <v>636</v>
      </c>
      <c r="F646" s="17"/>
      <c r="M646" s="112">
        <f t="shared" si="29"/>
        <v>576</v>
      </c>
      <c r="Y646" s="39"/>
    </row>
    <row r="647" spans="5:25">
      <c r="E647" s="112">
        <f t="shared" si="30"/>
        <v>637</v>
      </c>
      <c r="F647" s="17"/>
      <c r="M647" s="112">
        <f t="shared" ref="M647:M710" si="31">M646+1</f>
        <v>577</v>
      </c>
      <c r="Y647" s="39"/>
    </row>
    <row r="648" spans="5:25">
      <c r="E648" s="112">
        <f t="shared" si="30"/>
        <v>638</v>
      </c>
      <c r="F648" s="17"/>
      <c r="M648" s="112">
        <f t="shared" si="31"/>
        <v>578</v>
      </c>
      <c r="Y648" s="39"/>
    </row>
    <row r="649" spans="5:25">
      <c r="E649" s="112">
        <f t="shared" si="30"/>
        <v>639</v>
      </c>
      <c r="F649" s="17"/>
      <c r="M649" s="112">
        <f t="shared" si="31"/>
        <v>579</v>
      </c>
      <c r="Y649" s="39"/>
    </row>
    <row r="650" spans="5:25">
      <c r="E650" s="112">
        <f t="shared" si="30"/>
        <v>640</v>
      </c>
      <c r="F650" s="17"/>
      <c r="M650" s="112">
        <f t="shared" si="31"/>
        <v>580</v>
      </c>
      <c r="Y650" s="39"/>
    </row>
    <row r="651" spans="5:25">
      <c r="E651" s="112">
        <f t="shared" si="30"/>
        <v>641</v>
      </c>
      <c r="F651" s="17"/>
      <c r="M651" s="112">
        <f t="shared" si="31"/>
        <v>581</v>
      </c>
      <c r="Y651" s="39"/>
    </row>
    <row r="652" spans="5:25">
      <c r="E652" s="112">
        <f t="shared" si="30"/>
        <v>642</v>
      </c>
      <c r="F652" s="17"/>
      <c r="M652" s="112">
        <f t="shared" si="31"/>
        <v>582</v>
      </c>
      <c r="Y652" s="39"/>
    </row>
    <row r="653" spans="5:25">
      <c r="E653" s="112">
        <f t="shared" si="30"/>
        <v>643</v>
      </c>
      <c r="F653" s="17"/>
      <c r="M653" s="112">
        <f t="shared" si="31"/>
        <v>583</v>
      </c>
      <c r="Y653" s="39"/>
    </row>
    <row r="654" spans="5:25">
      <c r="E654" s="112">
        <f t="shared" si="30"/>
        <v>644</v>
      </c>
      <c r="F654" s="17"/>
      <c r="M654" s="112">
        <f t="shared" si="31"/>
        <v>584</v>
      </c>
      <c r="Y654" s="39"/>
    </row>
    <row r="655" spans="5:25">
      <c r="E655" s="112">
        <f t="shared" si="30"/>
        <v>645</v>
      </c>
      <c r="F655" s="17"/>
      <c r="M655" s="112">
        <f t="shared" si="31"/>
        <v>585</v>
      </c>
      <c r="Y655" s="39"/>
    </row>
    <row r="656" spans="5:25">
      <c r="E656" s="112">
        <f t="shared" si="30"/>
        <v>646</v>
      </c>
      <c r="F656" s="17"/>
      <c r="M656" s="112">
        <f t="shared" si="31"/>
        <v>586</v>
      </c>
      <c r="Y656" s="39"/>
    </row>
    <row r="657" spans="5:25">
      <c r="E657" s="112">
        <f t="shared" si="30"/>
        <v>647</v>
      </c>
      <c r="F657" s="17"/>
      <c r="M657" s="112">
        <f t="shared" si="31"/>
        <v>587</v>
      </c>
      <c r="Y657" s="39"/>
    </row>
    <row r="658" spans="5:25">
      <c r="E658" s="112">
        <f t="shared" si="30"/>
        <v>648</v>
      </c>
      <c r="F658" s="17"/>
      <c r="M658" s="112">
        <f t="shared" si="31"/>
        <v>588</v>
      </c>
      <c r="Y658" s="39"/>
    </row>
    <row r="659" spans="5:25">
      <c r="E659" s="112">
        <f t="shared" si="30"/>
        <v>649</v>
      </c>
      <c r="F659" s="17"/>
      <c r="M659" s="112">
        <f t="shared" si="31"/>
        <v>589</v>
      </c>
      <c r="Y659" s="39"/>
    </row>
    <row r="660" spans="5:25">
      <c r="E660" s="112">
        <f t="shared" si="30"/>
        <v>650</v>
      </c>
      <c r="F660" s="17"/>
      <c r="M660" s="112">
        <f t="shared" si="31"/>
        <v>590</v>
      </c>
      <c r="Y660" s="39"/>
    </row>
    <row r="661" spans="5:25">
      <c r="E661" s="112">
        <f t="shared" si="30"/>
        <v>651</v>
      </c>
      <c r="F661" s="17"/>
      <c r="M661" s="112">
        <f t="shared" si="31"/>
        <v>591</v>
      </c>
      <c r="Y661" s="39"/>
    </row>
    <row r="662" spans="5:25">
      <c r="E662" s="112">
        <f t="shared" si="30"/>
        <v>652</v>
      </c>
      <c r="F662" s="17"/>
      <c r="M662" s="112">
        <f t="shared" si="31"/>
        <v>592</v>
      </c>
      <c r="Y662" s="39"/>
    </row>
    <row r="663" spans="5:25">
      <c r="E663" s="112">
        <f t="shared" si="30"/>
        <v>653</v>
      </c>
      <c r="F663" s="17"/>
      <c r="M663" s="112">
        <f t="shared" si="31"/>
        <v>593</v>
      </c>
      <c r="Y663" s="39"/>
    </row>
    <row r="664" spans="5:25">
      <c r="E664" s="112">
        <f t="shared" si="30"/>
        <v>654</v>
      </c>
      <c r="F664" s="17"/>
      <c r="M664" s="112">
        <f t="shared" si="31"/>
        <v>594</v>
      </c>
      <c r="Y664" s="39"/>
    </row>
    <row r="665" spans="5:25">
      <c r="E665" s="112">
        <f t="shared" si="30"/>
        <v>655</v>
      </c>
      <c r="F665" s="17"/>
      <c r="M665" s="112">
        <f t="shared" si="31"/>
        <v>595</v>
      </c>
      <c r="Y665" s="39"/>
    </row>
    <row r="666" spans="5:25">
      <c r="E666" s="112">
        <f t="shared" si="30"/>
        <v>656</v>
      </c>
      <c r="F666" s="17"/>
      <c r="M666" s="112">
        <f t="shared" si="31"/>
        <v>596</v>
      </c>
      <c r="Y666" s="39"/>
    </row>
    <row r="667" spans="5:25">
      <c r="E667" s="112">
        <f t="shared" si="30"/>
        <v>657</v>
      </c>
      <c r="F667" s="17"/>
      <c r="M667" s="112">
        <f t="shared" si="31"/>
        <v>597</v>
      </c>
      <c r="Y667" s="39"/>
    </row>
    <row r="668" spans="5:25">
      <c r="E668" s="112">
        <f t="shared" si="30"/>
        <v>658</v>
      </c>
      <c r="F668" s="17"/>
      <c r="M668" s="112">
        <f t="shared" si="31"/>
        <v>598</v>
      </c>
      <c r="Y668" s="39"/>
    </row>
    <row r="669" spans="5:25">
      <c r="E669" s="112">
        <f t="shared" si="30"/>
        <v>659</v>
      </c>
      <c r="F669" s="17"/>
      <c r="M669" s="112">
        <f t="shared" si="31"/>
        <v>599</v>
      </c>
      <c r="Y669" s="39"/>
    </row>
    <row r="670" spans="5:25">
      <c r="E670" s="112">
        <f t="shared" si="30"/>
        <v>660</v>
      </c>
      <c r="F670" s="17"/>
      <c r="M670" s="112">
        <f t="shared" si="31"/>
        <v>600</v>
      </c>
      <c r="Y670" s="39"/>
    </row>
    <row r="671" spans="5:25">
      <c r="E671" s="112">
        <f t="shared" si="30"/>
        <v>661</v>
      </c>
      <c r="F671" s="17"/>
      <c r="M671" s="112">
        <f t="shared" si="31"/>
        <v>601</v>
      </c>
      <c r="Y671" s="39"/>
    </row>
    <row r="672" spans="5:25">
      <c r="E672" s="112">
        <f t="shared" si="30"/>
        <v>662</v>
      </c>
      <c r="F672" s="17"/>
      <c r="M672" s="112">
        <f t="shared" si="31"/>
        <v>602</v>
      </c>
      <c r="Y672" s="39"/>
    </row>
    <row r="673" spans="5:25">
      <c r="E673" s="112">
        <f t="shared" si="30"/>
        <v>663</v>
      </c>
      <c r="F673" s="17"/>
      <c r="M673" s="112">
        <f t="shared" si="31"/>
        <v>603</v>
      </c>
      <c r="Y673" s="39"/>
    </row>
    <row r="674" spans="5:25">
      <c r="E674" s="112">
        <f t="shared" si="30"/>
        <v>664</v>
      </c>
      <c r="F674" s="17"/>
      <c r="M674" s="112">
        <f t="shared" si="31"/>
        <v>604</v>
      </c>
      <c r="Y674" s="39"/>
    </row>
    <row r="675" spans="5:25">
      <c r="E675" s="112">
        <f t="shared" si="30"/>
        <v>665</v>
      </c>
      <c r="F675" s="17"/>
      <c r="M675" s="112">
        <f t="shared" si="31"/>
        <v>605</v>
      </c>
      <c r="Y675" s="39"/>
    </row>
    <row r="676" spans="5:25">
      <c r="E676" s="112">
        <f t="shared" si="30"/>
        <v>666</v>
      </c>
      <c r="F676" s="17"/>
      <c r="M676" s="112">
        <f t="shared" si="31"/>
        <v>606</v>
      </c>
      <c r="Y676" s="39"/>
    </row>
    <row r="677" spans="5:25">
      <c r="E677" s="112">
        <f t="shared" si="30"/>
        <v>667</v>
      </c>
      <c r="F677" s="17"/>
      <c r="M677" s="112">
        <f t="shared" si="31"/>
        <v>607</v>
      </c>
      <c r="Y677" s="39"/>
    </row>
    <row r="678" spans="5:25">
      <c r="E678" s="112">
        <f t="shared" si="30"/>
        <v>668</v>
      </c>
      <c r="F678" s="17"/>
      <c r="M678" s="112">
        <f t="shared" si="31"/>
        <v>608</v>
      </c>
      <c r="Y678" s="39"/>
    </row>
    <row r="679" spans="5:25">
      <c r="E679" s="112">
        <f t="shared" si="30"/>
        <v>669</v>
      </c>
      <c r="F679" s="17"/>
      <c r="M679" s="112">
        <f t="shared" si="31"/>
        <v>609</v>
      </c>
      <c r="Y679" s="39"/>
    </row>
    <row r="680" spans="5:25">
      <c r="E680" s="112">
        <f t="shared" si="30"/>
        <v>670</v>
      </c>
      <c r="F680" s="17"/>
      <c r="M680" s="112">
        <f t="shared" si="31"/>
        <v>610</v>
      </c>
      <c r="Y680" s="39"/>
    </row>
    <row r="681" spans="5:25">
      <c r="E681" s="112">
        <f t="shared" si="30"/>
        <v>671</v>
      </c>
      <c r="F681" s="17"/>
      <c r="M681" s="112">
        <f t="shared" si="31"/>
        <v>611</v>
      </c>
      <c r="Y681" s="39"/>
    </row>
    <row r="682" spans="5:25">
      <c r="E682" s="112">
        <f t="shared" si="30"/>
        <v>672</v>
      </c>
      <c r="F682" s="17"/>
      <c r="M682" s="112">
        <f t="shared" si="31"/>
        <v>612</v>
      </c>
      <c r="Y682" s="39"/>
    </row>
    <row r="683" spans="5:25">
      <c r="E683" s="112">
        <f t="shared" si="30"/>
        <v>673</v>
      </c>
      <c r="F683" s="17"/>
      <c r="M683" s="112">
        <f t="shared" si="31"/>
        <v>613</v>
      </c>
      <c r="Y683" s="39"/>
    </row>
    <row r="684" spans="5:25">
      <c r="E684" s="112">
        <f t="shared" si="30"/>
        <v>674</v>
      </c>
      <c r="F684" s="17"/>
      <c r="M684" s="112">
        <f t="shared" si="31"/>
        <v>614</v>
      </c>
      <c r="Y684" s="39"/>
    </row>
    <row r="685" spans="5:25">
      <c r="E685" s="112">
        <f t="shared" si="30"/>
        <v>675</v>
      </c>
      <c r="F685" s="17"/>
      <c r="M685" s="112">
        <f t="shared" si="31"/>
        <v>615</v>
      </c>
      <c r="Y685" s="39"/>
    </row>
    <row r="686" spans="5:25">
      <c r="E686" s="112">
        <f t="shared" ref="E686:E749" si="32">E685+1</f>
        <v>676</v>
      </c>
      <c r="F686" s="17"/>
      <c r="M686" s="112">
        <f t="shared" si="31"/>
        <v>616</v>
      </c>
      <c r="Y686" s="39"/>
    </row>
    <row r="687" spans="5:25">
      <c r="E687" s="112">
        <f t="shared" si="32"/>
        <v>677</v>
      </c>
      <c r="F687" s="17"/>
      <c r="M687" s="112">
        <f t="shared" si="31"/>
        <v>617</v>
      </c>
      <c r="Y687" s="39"/>
    </row>
    <row r="688" spans="5:25">
      <c r="E688" s="112">
        <f t="shared" si="32"/>
        <v>678</v>
      </c>
      <c r="F688" s="17"/>
      <c r="M688" s="112">
        <f t="shared" si="31"/>
        <v>618</v>
      </c>
      <c r="Y688" s="39"/>
    </row>
    <row r="689" spans="5:25">
      <c r="E689" s="112">
        <f t="shared" si="32"/>
        <v>679</v>
      </c>
      <c r="F689" s="17"/>
      <c r="M689" s="112">
        <f t="shared" si="31"/>
        <v>619</v>
      </c>
      <c r="Y689" s="39"/>
    </row>
    <row r="690" spans="5:25">
      <c r="E690" s="112">
        <f t="shared" si="32"/>
        <v>680</v>
      </c>
      <c r="F690" s="17"/>
      <c r="M690" s="112">
        <f t="shared" si="31"/>
        <v>620</v>
      </c>
      <c r="Y690" s="39"/>
    </row>
    <row r="691" spans="5:25">
      <c r="E691" s="112">
        <f t="shared" si="32"/>
        <v>681</v>
      </c>
      <c r="F691" s="17"/>
      <c r="M691" s="112">
        <f t="shared" si="31"/>
        <v>621</v>
      </c>
      <c r="Y691" s="39"/>
    </row>
    <row r="692" spans="5:25">
      <c r="E692" s="112">
        <f t="shared" si="32"/>
        <v>682</v>
      </c>
      <c r="F692" s="17"/>
      <c r="M692" s="112">
        <f t="shared" si="31"/>
        <v>622</v>
      </c>
      <c r="Y692" s="39"/>
    </row>
    <row r="693" spans="5:25">
      <c r="E693" s="112">
        <f t="shared" si="32"/>
        <v>683</v>
      </c>
      <c r="F693" s="17"/>
      <c r="M693" s="112">
        <f t="shared" si="31"/>
        <v>623</v>
      </c>
      <c r="Y693" s="39"/>
    </row>
    <row r="694" spans="5:25">
      <c r="E694" s="112">
        <f t="shared" si="32"/>
        <v>684</v>
      </c>
      <c r="F694" s="17"/>
      <c r="M694" s="112">
        <f t="shared" si="31"/>
        <v>624</v>
      </c>
      <c r="Y694" s="39"/>
    </row>
    <row r="695" spans="5:25">
      <c r="E695" s="112">
        <f t="shared" si="32"/>
        <v>685</v>
      </c>
      <c r="F695" s="17"/>
      <c r="M695" s="112">
        <f t="shared" si="31"/>
        <v>625</v>
      </c>
      <c r="Y695" s="39"/>
    </row>
    <row r="696" spans="5:25">
      <c r="E696" s="112">
        <f t="shared" si="32"/>
        <v>686</v>
      </c>
      <c r="F696" s="17"/>
      <c r="M696" s="112">
        <f t="shared" si="31"/>
        <v>626</v>
      </c>
      <c r="Y696" s="39"/>
    </row>
    <row r="697" spans="5:25">
      <c r="E697" s="112">
        <f t="shared" si="32"/>
        <v>687</v>
      </c>
      <c r="F697" s="17"/>
      <c r="M697" s="112">
        <f t="shared" si="31"/>
        <v>627</v>
      </c>
      <c r="Y697" s="39"/>
    </row>
    <row r="698" spans="5:25">
      <c r="E698" s="112">
        <f t="shared" si="32"/>
        <v>688</v>
      </c>
      <c r="F698" s="17"/>
      <c r="M698" s="112">
        <f t="shared" si="31"/>
        <v>628</v>
      </c>
      <c r="Y698" s="39"/>
    </row>
    <row r="699" spans="5:25">
      <c r="E699" s="112">
        <f t="shared" si="32"/>
        <v>689</v>
      </c>
      <c r="F699" s="17"/>
      <c r="M699" s="112">
        <f t="shared" si="31"/>
        <v>629</v>
      </c>
      <c r="Y699" s="39"/>
    </row>
    <row r="700" spans="5:25">
      <c r="E700" s="112">
        <f t="shared" si="32"/>
        <v>690</v>
      </c>
      <c r="F700" s="17"/>
      <c r="M700" s="112">
        <f t="shared" si="31"/>
        <v>630</v>
      </c>
      <c r="Y700" s="39"/>
    </row>
    <row r="701" spans="5:25">
      <c r="E701" s="112">
        <f t="shared" si="32"/>
        <v>691</v>
      </c>
      <c r="F701" s="17"/>
      <c r="M701" s="112">
        <f t="shared" si="31"/>
        <v>631</v>
      </c>
      <c r="Y701" s="39"/>
    </row>
    <row r="702" spans="5:25">
      <c r="E702" s="112">
        <f t="shared" si="32"/>
        <v>692</v>
      </c>
      <c r="F702" s="17"/>
      <c r="M702" s="112">
        <f t="shared" si="31"/>
        <v>632</v>
      </c>
      <c r="Y702" s="39"/>
    </row>
    <row r="703" spans="5:25">
      <c r="E703" s="112">
        <f t="shared" si="32"/>
        <v>693</v>
      </c>
      <c r="F703" s="17"/>
      <c r="M703" s="112">
        <f t="shared" si="31"/>
        <v>633</v>
      </c>
      <c r="Y703" s="39"/>
    </row>
    <row r="704" spans="5:25">
      <c r="E704" s="112">
        <f t="shared" si="32"/>
        <v>694</v>
      </c>
      <c r="F704" s="17"/>
      <c r="M704" s="112">
        <f t="shared" si="31"/>
        <v>634</v>
      </c>
      <c r="Y704" s="39"/>
    </row>
    <row r="705" spans="5:25">
      <c r="E705" s="112">
        <f t="shared" si="32"/>
        <v>695</v>
      </c>
      <c r="F705" s="17"/>
      <c r="M705" s="112">
        <f t="shared" si="31"/>
        <v>635</v>
      </c>
      <c r="Y705" s="39"/>
    </row>
    <row r="706" spans="5:25">
      <c r="E706" s="112">
        <f t="shared" si="32"/>
        <v>696</v>
      </c>
      <c r="F706" s="17"/>
      <c r="M706" s="112">
        <f t="shared" si="31"/>
        <v>636</v>
      </c>
      <c r="Y706" s="39"/>
    </row>
    <row r="707" spans="5:25">
      <c r="E707" s="112">
        <f t="shared" si="32"/>
        <v>697</v>
      </c>
      <c r="F707" s="17"/>
      <c r="M707" s="112">
        <f t="shared" si="31"/>
        <v>637</v>
      </c>
      <c r="Y707" s="39"/>
    </row>
    <row r="708" spans="5:25">
      <c r="E708" s="112">
        <f t="shared" si="32"/>
        <v>698</v>
      </c>
      <c r="F708" s="17"/>
      <c r="M708" s="112">
        <f t="shared" si="31"/>
        <v>638</v>
      </c>
      <c r="Y708" s="39"/>
    </row>
    <row r="709" spans="5:25">
      <c r="E709" s="112">
        <f t="shared" si="32"/>
        <v>699</v>
      </c>
      <c r="F709" s="17"/>
      <c r="M709" s="112">
        <f t="shared" si="31"/>
        <v>639</v>
      </c>
      <c r="Y709" s="39"/>
    </row>
    <row r="710" spans="5:25">
      <c r="E710" s="112">
        <f t="shared" si="32"/>
        <v>700</v>
      </c>
      <c r="F710" s="17"/>
      <c r="M710" s="112">
        <f t="shared" si="31"/>
        <v>640</v>
      </c>
      <c r="Y710" s="39"/>
    </row>
    <row r="711" spans="5:25">
      <c r="E711" s="112">
        <f t="shared" si="32"/>
        <v>701</v>
      </c>
      <c r="F711" s="17"/>
      <c r="M711" s="112">
        <f t="shared" ref="M711:M774" si="33">M710+1</f>
        <v>641</v>
      </c>
      <c r="Y711" s="39"/>
    </row>
    <row r="712" spans="5:25">
      <c r="E712" s="112">
        <f t="shared" si="32"/>
        <v>702</v>
      </c>
      <c r="F712" s="17"/>
      <c r="M712" s="112">
        <f t="shared" si="33"/>
        <v>642</v>
      </c>
      <c r="Y712" s="39"/>
    </row>
    <row r="713" spans="5:25">
      <c r="E713" s="112">
        <f t="shared" si="32"/>
        <v>703</v>
      </c>
      <c r="F713" s="17"/>
      <c r="M713" s="112">
        <f t="shared" si="33"/>
        <v>643</v>
      </c>
      <c r="Y713" s="39"/>
    </row>
    <row r="714" spans="5:25">
      <c r="E714" s="112">
        <f t="shared" si="32"/>
        <v>704</v>
      </c>
      <c r="F714" s="17"/>
      <c r="M714" s="112">
        <f t="shared" si="33"/>
        <v>644</v>
      </c>
      <c r="Y714" s="39"/>
    </row>
    <row r="715" spans="5:25">
      <c r="E715" s="112">
        <f t="shared" si="32"/>
        <v>705</v>
      </c>
      <c r="F715" s="17"/>
      <c r="M715" s="112">
        <f t="shared" si="33"/>
        <v>645</v>
      </c>
      <c r="Y715" s="39"/>
    </row>
    <row r="716" spans="5:25">
      <c r="E716" s="112">
        <f t="shared" si="32"/>
        <v>706</v>
      </c>
      <c r="F716" s="17"/>
      <c r="M716" s="112">
        <f t="shared" si="33"/>
        <v>646</v>
      </c>
      <c r="Y716" s="39"/>
    </row>
    <row r="717" spans="5:25">
      <c r="E717" s="112">
        <f t="shared" si="32"/>
        <v>707</v>
      </c>
      <c r="F717" s="17"/>
      <c r="M717" s="112">
        <f t="shared" si="33"/>
        <v>647</v>
      </c>
      <c r="Y717" s="39"/>
    </row>
    <row r="718" spans="5:25">
      <c r="E718" s="112">
        <f t="shared" si="32"/>
        <v>708</v>
      </c>
      <c r="F718" s="17"/>
      <c r="M718" s="112">
        <f t="shared" si="33"/>
        <v>648</v>
      </c>
      <c r="Y718" s="39"/>
    </row>
    <row r="719" spans="5:25">
      <c r="E719" s="112">
        <f t="shared" si="32"/>
        <v>709</v>
      </c>
      <c r="F719" s="17"/>
      <c r="M719" s="112">
        <f t="shared" si="33"/>
        <v>649</v>
      </c>
      <c r="Y719" s="39"/>
    </row>
    <row r="720" spans="5:25">
      <c r="E720" s="112">
        <f t="shared" si="32"/>
        <v>710</v>
      </c>
      <c r="F720" s="17"/>
      <c r="M720" s="112">
        <f t="shared" si="33"/>
        <v>650</v>
      </c>
      <c r="Y720" s="39"/>
    </row>
    <row r="721" spans="5:25">
      <c r="E721" s="112">
        <f t="shared" si="32"/>
        <v>711</v>
      </c>
      <c r="F721" s="17"/>
      <c r="M721" s="112">
        <f t="shared" si="33"/>
        <v>651</v>
      </c>
      <c r="Y721" s="39"/>
    </row>
    <row r="722" spans="5:25">
      <c r="E722" s="112">
        <f t="shared" si="32"/>
        <v>712</v>
      </c>
      <c r="F722" s="17"/>
      <c r="M722" s="112">
        <f t="shared" si="33"/>
        <v>652</v>
      </c>
      <c r="Y722" s="39"/>
    </row>
    <row r="723" spans="5:25">
      <c r="E723" s="112">
        <f t="shared" si="32"/>
        <v>713</v>
      </c>
      <c r="F723" s="17"/>
      <c r="M723" s="112">
        <f t="shared" si="33"/>
        <v>653</v>
      </c>
      <c r="Y723" s="39"/>
    </row>
    <row r="724" spans="5:25">
      <c r="E724" s="112">
        <f t="shared" si="32"/>
        <v>714</v>
      </c>
      <c r="F724" s="17"/>
      <c r="M724" s="112">
        <f t="shared" si="33"/>
        <v>654</v>
      </c>
      <c r="Y724" s="39"/>
    </row>
    <row r="725" spans="5:25">
      <c r="E725" s="112">
        <f t="shared" si="32"/>
        <v>715</v>
      </c>
      <c r="F725" s="17"/>
      <c r="M725" s="112">
        <f t="shared" si="33"/>
        <v>655</v>
      </c>
      <c r="Y725" s="39"/>
    </row>
    <row r="726" spans="5:25">
      <c r="E726" s="112">
        <f t="shared" si="32"/>
        <v>716</v>
      </c>
      <c r="F726" s="17"/>
      <c r="M726" s="112">
        <f t="shared" si="33"/>
        <v>656</v>
      </c>
      <c r="Y726" s="39"/>
    </row>
    <row r="727" spans="5:25">
      <c r="E727" s="112">
        <f t="shared" si="32"/>
        <v>717</v>
      </c>
      <c r="F727" s="17"/>
      <c r="M727" s="112">
        <f t="shared" si="33"/>
        <v>657</v>
      </c>
      <c r="Y727" s="39"/>
    </row>
    <row r="728" spans="5:25">
      <c r="E728" s="112">
        <f t="shared" si="32"/>
        <v>718</v>
      </c>
      <c r="F728" s="17"/>
      <c r="M728" s="112">
        <f t="shared" si="33"/>
        <v>658</v>
      </c>
      <c r="Y728" s="39"/>
    </row>
    <row r="729" spans="5:25">
      <c r="E729" s="112">
        <f t="shared" si="32"/>
        <v>719</v>
      </c>
      <c r="F729" s="17"/>
      <c r="M729" s="112">
        <f t="shared" si="33"/>
        <v>659</v>
      </c>
      <c r="Y729" s="39"/>
    </row>
    <row r="730" spans="5:25">
      <c r="E730" s="112">
        <f t="shared" si="32"/>
        <v>720</v>
      </c>
      <c r="F730" s="17"/>
      <c r="M730" s="112">
        <f t="shared" si="33"/>
        <v>660</v>
      </c>
      <c r="Y730" s="39"/>
    </row>
    <row r="731" spans="5:25">
      <c r="E731" s="112">
        <f t="shared" si="32"/>
        <v>721</v>
      </c>
      <c r="F731" s="17"/>
      <c r="M731" s="112">
        <f t="shared" si="33"/>
        <v>661</v>
      </c>
      <c r="Y731" s="39"/>
    </row>
    <row r="732" spans="5:25">
      <c r="E732" s="112">
        <f t="shared" si="32"/>
        <v>722</v>
      </c>
      <c r="F732" s="17"/>
      <c r="M732" s="112">
        <f t="shared" si="33"/>
        <v>662</v>
      </c>
      <c r="Y732" s="39"/>
    </row>
    <row r="733" spans="5:25">
      <c r="E733" s="112">
        <f t="shared" si="32"/>
        <v>723</v>
      </c>
      <c r="F733" s="17"/>
      <c r="M733" s="112">
        <f t="shared" si="33"/>
        <v>663</v>
      </c>
      <c r="Y733" s="39"/>
    </row>
    <row r="734" spans="5:25">
      <c r="E734" s="112">
        <f t="shared" si="32"/>
        <v>724</v>
      </c>
      <c r="F734" s="17"/>
      <c r="M734" s="112">
        <f t="shared" si="33"/>
        <v>664</v>
      </c>
      <c r="Y734" s="39"/>
    </row>
    <row r="735" spans="5:25">
      <c r="E735" s="112">
        <f t="shared" si="32"/>
        <v>725</v>
      </c>
      <c r="F735" s="17"/>
      <c r="M735" s="112">
        <f t="shared" si="33"/>
        <v>665</v>
      </c>
      <c r="Y735" s="39"/>
    </row>
    <row r="736" spans="5:25">
      <c r="E736" s="112">
        <f t="shared" si="32"/>
        <v>726</v>
      </c>
      <c r="F736" s="17"/>
      <c r="M736" s="112">
        <f t="shared" si="33"/>
        <v>666</v>
      </c>
      <c r="Y736" s="39"/>
    </row>
    <row r="737" spans="5:25">
      <c r="E737" s="112">
        <f t="shared" si="32"/>
        <v>727</v>
      </c>
      <c r="F737" s="17"/>
      <c r="M737" s="112">
        <f t="shared" si="33"/>
        <v>667</v>
      </c>
      <c r="Y737" s="39"/>
    </row>
    <row r="738" spans="5:25">
      <c r="E738" s="112">
        <f t="shared" si="32"/>
        <v>728</v>
      </c>
      <c r="F738" s="17"/>
      <c r="M738" s="112">
        <f t="shared" si="33"/>
        <v>668</v>
      </c>
      <c r="Y738" s="39"/>
    </row>
    <row r="739" spans="5:25">
      <c r="E739" s="112">
        <f t="shared" si="32"/>
        <v>729</v>
      </c>
      <c r="F739" s="17"/>
      <c r="M739" s="112">
        <f t="shared" si="33"/>
        <v>669</v>
      </c>
      <c r="Y739" s="39"/>
    </row>
    <row r="740" spans="5:25">
      <c r="E740" s="112">
        <f t="shared" si="32"/>
        <v>730</v>
      </c>
      <c r="F740" s="17"/>
      <c r="M740" s="112">
        <f t="shared" si="33"/>
        <v>670</v>
      </c>
      <c r="Y740" s="39"/>
    </row>
    <row r="741" spans="5:25">
      <c r="E741" s="112">
        <f t="shared" si="32"/>
        <v>731</v>
      </c>
      <c r="F741" s="17"/>
      <c r="M741" s="112">
        <f t="shared" si="33"/>
        <v>671</v>
      </c>
      <c r="Y741" s="39"/>
    </row>
    <row r="742" spans="5:25">
      <c r="E742" s="112">
        <f t="shared" si="32"/>
        <v>732</v>
      </c>
      <c r="F742" s="17"/>
      <c r="M742" s="112">
        <f t="shared" si="33"/>
        <v>672</v>
      </c>
      <c r="Y742" s="39"/>
    </row>
    <row r="743" spans="5:25">
      <c r="E743" s="112">
        <f t="shared" si="32"/>
        <v>733</v>
      </c>
      <c r="F743" s="17"/>
      <c r="M743" s="112">
        <f t="shared" si="33"/>
        <v>673</v>
      </c>
      <c r="Y743" s="39"/>
    </row>
    <row r="744" spans="5:25">
      <c r="E744" s="112">
        <f t="shared" si="32"/>
        <v>734</v>
      </c>
      <c r="F744" s="17"/>
      <c r="M744" s="112">
        <f t="shared" si="33"/>
        <v>674</v>
      </c>
      <c r="Y744" s="39"/>
    </row>
    <row r="745" spans="5:25">
      <c r="E745" s="112">
        <f t="shared" si="32"/>
        <v>735</v>
      </c>
      <c r="F745" s="17"/>
      <c r="M745" s="112">
        <f t="shared" si="33"/>
        <v>675</v>
      </c>
      <c r="Y745" s="39"/>
    </row>
    <row r="746" spans="5:25">
      <c r="E746" s="112">
        <f t="shared" si="32"/>
        <v>736</v>
      </c>
      <c r="F746" s="17"/>
      <c r="M746" s="112">
        <f t="shared" si="33"/>
        <v>676</v>
      </c>
      <c r="Y746" s="39"/>
    </row>
    <row r="747" spans="5:25">
      <c r="E747" s="112">
        <f t="shared" si="32"/>
        <v>737</v>
      </c>
      <c r="F747" s="17"/>
      <c r="M747" s="112">
        <f t="shared" si="33"/>
        <v>677</v>
      </c>
      <c r="Y747" s="39"/>
    </row>
    <row r="748" spans="5:25">
      <c r="E748" s="112">
        <f t="shared" si="32"/>
        <v>738</v>
      </c>
      <c r="F748" s="17"/>
      <c r="M748" s="112">
        <f t="shared" si="33"/>
        <v>678</v>
      </c>
      <c r="Y748" s="39"/>
    </row>
    <row r="749" spans="5:25">
      <c r="E749" s="112">
        <f t="shared" si="32"/>
        <v>739</v>
      </c>
      <c r="F749" s="17"/>
      <c r="M749" s="112">
        <f t="shared" si="33"/>
        <v>679</v>
      </c>
      <c r="Y749" s="39"/>
    </row>
    <row r="750" spans="5:25">
      <c r="E750" s="112">
        <f t="shared" ref="E750:E776" si="34">E749+1</f>
        <v>740</v>
      </c>
      <c r="F750" s="17"/>
      <c r="M750" s="112">
        <f t="shared" si="33"/>
        <v>680</v>
      </c>
      <c r="Y750" s="39"/>
    </row>
    <row r="751" spans="5:25">
      <c r="E751" s="112">
        <f t="shared" si="34"/>
        <v>741</v>
      </c>
      <c r="F751" s="17"/>
      <c r="M751" s="112">
        <f t="shared" si="33"/>
        <v>681</v>
      </c>
      <c r="Y751" s="39"/>
    </row>
    <row r="752" spans="5:25">
      <c r="E752" s="112">
        <f t="shared" si="34"/>
        <v>742</v>
      </c>
      <c r="F752" s="17"/>
      <c r="M752" s="112">
        <f t="shared" si="33"/>
        <v>682</v>
      </c>
      <c r="Y752" s="39"/>
    </row>
    <row r="753" spans="5:25">
      <c r="E753" s="112">
        <f t="shared" si="34"/>
        <v>743</v>
      </c>
      <c r="F753" s="17"/>
      <c r="M753" s="112">
        <f t="shared" si="33"/>
        <v>683</v>
      </c>
      <c r="Y753" s="39"/>
    </row>
    <row r="754" spans="5:25">
      <c r="E754" s="112">
        <f t="shared" si="34"/>
        <v>744</v>
      </c>
      <c r="F754" s="17"/>
      <c r="M754" s="112">
        <f t="shared" si="33"/>
        <v>684</v>
      </c>
      <c r="Y754" s="39"/>
    </row>
    <row r="755" spans="5:25">
      <c r="E755" s="112">
        <f t="shared" si="34"/>
        <v>745</v>
      </c>
      <c r="F755" s="17"/>
      <c r="M755" s="112">
        <f t="shared" si="33"/>
        <v>685</v>
      </c>
      <c r="Y755" s="39"/>
    </row>
    <row r="756" spans="5:25">
      <c r="E756" s="112">
        <f t="shared" si="34"/>
        <v>746</v>
      </c>
      <c r="F756" s="17"/>
      <c r="M756" s="112">
        <f t="shared" si="33"/>
        <v>686</v>
      </c>
      <c r="Y756" s="39"/>
    </row>
    <row r="757" spans="5:25">
      <c r="E757" s="112">
        <f t="shared" si="34"/>
        <v>747</v>
      </c>
      <c r="F757" s="17"/>
      <c r="M757" s="112">
        <f t="shared" si="33"/>
        <v>687</v>
      </c>
      <c r="Y757" s="39"/>
    </row>
    <row r="758" spans="5:25">
      <c r="E758" s="112">
        <f t="shared" si="34"/>
        <v>748</v>
      </c>
      <c r="F758" s="17"/>
      <c r="M758" s="112">
        <f t="shared" si="33"/>
        <v>688</v>
      </c>
      <c r="Y758" s="39"/>
    </row>
    <row r="759" spans="5:25">
      <c r="E759" s="112">
        <f t="shared" si="34"/>
        <v>749</v>
      </c>
      <c r="F759" s="17"/>
      <c r="M759" s="112">
        <f t="shared" si="33"/>
        <v>689</v>
      </c>
      <c r="Y759" s="39"/>
    </row>
    <row r="760" spans="5:25">
      <c r="E760" s="112">
        <f t="shared" si="34"/>
        <v>750</v>
      </c>
      <c r="F760" s="17"/>
      <c r="M760" s="112">
        <f t="shared" si="33"/>
        <v>690</v>
      </c>
      <c r="Y760" s="39"/>
    </row>
    <row r="761" spans="5:25">
      <c r="E761" s="112">
        <f t="shared" si="34"/>
        <v>751</v>
      </c>
      <c r="F761" s="17"/>
      <c r="M761" s="112">
        <f t="shared" si="33"/>
        <v>691</v>
      </c>
      <c r="Y761" s="39"/>
    </row>
    <row r="762" spans="5:25">
      <c r="E762" s="112">
        <f t="shared" si="34"/>
        <v>752</v>
      </c>
      <c r="F762" s="17"/>
      <c r="M762" s="112">
        <f t="shared" si="33"/>
        <v>692</v>
      </c>
      <c r="Y762" s="39"/>
    </row>
    <row r="763" spans="5:25">
      <c r="E763" s="112">
        <f t="shared" si="34"/>
        <v>753</v>
      </c>
      <c r="F763" s="17"/>
      <c r="M763" s="112">
        <f t="shared" si="33"/>
        <v>693</v>
      </c>
      <c r="Y763" s="39"/>
    </row>
    <row r="764" spans="5:25">
      <c r="E764" s="112">
        <f t="shared" si="34"/>
        <v>754</v>
      </c>
      <c r="F764" s="17"/>
      <c r="M764" s="112">
        <f t="shared" si="33"/>
        <v>694</v>
      </c>
      <c r="Y764" s="39"/>
    </row>
    <row r="765" spans="5:25">
      <c r="E765" s="112">
        <f t="shared" si="34"/>
        <v>755</v>
      </c>
      <c r="F765" s="17"/>
      <c r="M765" s="112">
        <f t="shared" si="33"/>
        <v>695</v>
      </c>
      <c r="Y765" s="39"/>
    </row>
    <row r="766" spans="5:25">
      <c r="E766" s="112">
        <f t="shared" si="34"/>
        <v>756</v>
      </c>
      <c r="F766" s="17"/>
      <c r="M766" s="112">
        <f t="shared" si="33"/>
        <v>696</v>
      </c>
      <c r="Y766" s="39"/>
    </row>
    <row r="767" spans="5:25">
      <c r="E767" s="112">
        <f t="shared" si="34"/>
        <v>757</v>
      </c>
      <c r="F767" s="17"/>
      <c r="M767" s="112">
        <f t="shared" si="33"/>
        <v>697</v>
      </c>
      <c r="Y767" s="39"/>
    </row>
    <row r="768" spans="5:25">
      <c r="E768" s="112">
        <f t="shared" si="34"/>
        <v>758</v>
      </c>
      <c r="F768" s="17"/>
      <c r="M768" s="112">
        <f t="shared" si="33"/>
        <v>698</v>
      </c>
      <c r="Y768" s="39"/>
    </row>
    <row r="769" spans="5:25">
      <c r="E769" s="112">
        <f t="shared" si="34"/>
        <v>759</v>
      </c>
      <c r="F769" s="17"/>
      <c r="M769" s="112">
        <f t="shared" si="33"/>
        <v>699</v>
      </c>
      <c r="Y769" s="39"/>
    </row>
    <row r="770" spans="5:25">
      <c r="E770" s="112">
        <f t="shared" si="34"/>
        <v>760</v>
      </c>
      <c r="F770" s="17"/>
      <c r="M770" s="112">
        <f t="shared" si="33"/>
        <v>700</v>
      </c>
      <c r="Y770" s="39"/>
    </row>
    <row r="771" spans="5:25">
      <c r="E771" s="112">
        <f t="shared" si="34"/>
        <v>761</v>
      </c>
      <c r="F771" s="17"/>
      <c r="M771" s="112">
        <f t="shared" si="33"/>
        <v>701</v>
      </c>
      <c r="Y771" s="39"/>
    </row>
    <row r="772" spans="5:25">
      <c r="E772" s="112">
        <f t="shared" si="34"/>
        <v>762</v>
      </c>
      <c r="F772" s="17"/>
      <c r="M772" s="112">
        <f t="shared" si="33"/>
        <v>702</v>
      </c>
      <c r="Y772" s="39"/>
    </row>
    <row r="773" spans="5:25">
      <c r="E773" s="112">
        <f t="shared" si="34"/>
        <v>763</v>
      </c>
      <c r="F773" s="17"/>
      <c r="M773" s="112">
        <f t="shared" si="33"/>
        <v>703</v>
      </c>
      <c r="Y773" s="39"/>
    </row>
    <row r="774" spans="5:25">
      <c r="E774" s="112">
        <f t="shared" si="34"/>
        <v>764</v>
      </c>
      <c r="F774" s="17"/>
      <c r="M774" s="112">
        <f t="shared" si="33"/>
        <v>704</v>
      </c>
      <c r="Y774" s="39"/>
    </row>
    <row r="775" spans="5:25">
      <c r="E775" s="112">
        <f t="shared" si="34"/>
        <v>765</v>
      </c>
      <c r="F775" s="17"/>
      <c r="M775" s="112">
        <f t="shared" ref="M775:M776" si="35">M774+1</f>
        <v>705</v>
      </c>
      <c r="Y775" s="39"/>
    </row>
    <row r="776" spans="5:25">
      <c r="E776" s="112">
        <f t="shared" si="34"/>
        <v>766</v>
      </c>
      <c r="F776" s="17"/>
      <c r="M776" s="112">
        <f t="shared" si="35"/>
        <v>706</v>
      </c>
      <c r="Y776" s="39"/>
    </row>
  </sheetData>
  <mergeCells count="8">
    <mergeCell ref="C7:E7"/>
    <mergeCell ref="C8:E8"/>
    <mergeCell ref="C1:E1"/>
    <mergeCell ref="C2:E2"/>
    <mergeCell ref="C3:E3"/>
    <mergeCell ref="C4:E4"/>
    <mergeCell ref="C5:E5"/>
    <mergeCell ref="C6:E6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45" r:id="rId4" name="CommandButton5">
          <controlPr defaultSize="0" autoLine="0" r:id="rId5">
            <anchor moveWithCells="1">
              <from>
                <xdr:col>25</xdr:col>
                <xdr:colOff>152400</xdr:colOff>
                <xdr:row>4</xdr:row>
                <xdr:rowOff>152400</xdr:rowOff>
              </from>
              <to>
                <xdr:col>26</xdr:col>
                <xdr:colOff>361950</xdr:colOff>
                <xdr:row>6</xdr:row>
                <xdr:rowOff>104775</xdr:rowOff>
              </to>
            </anchor>
          </controlPr>
        </control>
      </mc:Choice>
      <mc:Fallback>
        <control shapeId="274445" r:id="rId4" name="CommandButton5"/>
      </mc:Fallback>
    </mc:AlternateContent>
    <mc:AlternateContent xmlns:mc="http://schemas.openxmlformats.org/markup-compatibility/2006">
      <mc:Choice Requires="x14">
        <control shapeId="274443" r:id="rId6" name="SpreadOption">
          <controlPr defaultSize="0" autoLine="0" r:id="rId7">
            <anchor moveWithCells="1">
              <from>
                <xdr:col>25</xdr:col>
                <xdr:colOff>133350</xdr:colOff>
                <xdr:row>0</xdr:row>
                <xdr:rowOff>247650</xdr:rowOff>
              </from>
              <to>
                <xdr:col>26</xdr:col>
                <xdr:colOff>581025</xdr:colOff>
                <xdr:row>3</xdr:row>
                <xdr:rowOff>123825</xdr:rowOff>
              </to>
            </anchor>
          </controlPr>
        </control>
      </mc:Choice>
      <mc:Fallback>
        <control shapeId="274443" r:id="rId6" name="SpreadOption"/>
      </mc:Fallback>
    </mc:AlternateContent>
    <mc:AlternateContent xmlns:mc="http://schemas.openxmlformats.org/markup-compatibility/2006">
      <mc:Choice Requires="x14">
        <control shapeId="274442" r:id="rId8" name="CommandButton3">
          <controlPr defaultSize="0" autoLine="0" r:id="rId9">
            <anchor moveWithCells="1">
              <from>
                <xdr:col>26</xdr:col>
                <xdr:colOff>828675</xdr:colOff>
                <xdr:row>0</xdr:row>
                <xdr:rowOff>209550</xdr:rowOff>
              </from>
              <to>
                <xdr:col>27</xdr:col>
                <xdr:colOff>1181100</xdr:colOff>
                <xdr:row>4</xdr:row>
                <xdr:rowOff>76200</xdr:rowOff>
              </to>
            </anchor>
          </controlPr>
        </control>
      </mc:Choice>
      <mc:Fallback>
        <control shapeId="274442" r:id="rId8" name="CommandButton3"/>
      </mc:Fallback>
    </mc:AlternateContent>
    <mc:AlternateContent xmlns:mc="http://schemas.openxmlformats.org/markup-compatibility/2006">
      <mc:Choice Requires="x14">
        <control shapeId="274441" r:id="rId10" name="CommandButton2">
          <controlPr defaultSize="0" autoLine="0" r:id="rId11">
            <anchor moveWithCells="1">
              <from>
                <xdr:col>28</xdr:col>
                <xdr:colOff>104775</xdr:colOff>
                <xdr:row>0</xdr:row>
                <xdr:rowOff>238125</xdr:rowOff>
              </from>
              <to>
                <xdr:col>29</xdr:col>
                <xdr:colOff>400050</xdr:colOff>
                <xdr:row>4</xdr:row>
                <xdr:rowOff>66675</xdr:rowOff>
              </to>
            </anchor>
          </controlPr>
        </control>
      </mc:Choice>
      <mc:Fallback>
        <control shapeId="274441" r:id="rId10" name="CommandButton2"/>
      </mc:Fallback>
    </mc:AlternateContent>
    <mc:AlternateContent xmlns:mc="http://schemas.openxmlformats.org/markup-compatibility/2006">
      <mc:Choice Requires="x14">
        <control shapeId="274440" r:id="rId12" name="CommandButton1">
          <controlPr defaultSize="0" autoLine="0" r:id="rId13">
            <anchor moveWithCells="1">
              <from>
                <xdr:col>0</xdr:col>
                <xdr:colOff>180975</xdr:colOff>
                <xdr:row>4</xdr:row>
                <xdr:rowOff>180975</xdr:rowOff>
              </from>
              <to>
                <xdr:col>1</xdr:col>
                <xdr:colOff>552450</xdr:colOff>
                <xdr:row>6</xdr:row>
                <xdr:rowOff>9525</xdr:rowOff>
              </to>
            </anchor>
          </controlPr>
        </control>
      </mc:Choice>
      <mc:Fallback>
        <control shapeId="274440" r:id="rId12" name="CommandButton1"/>
      </mc:Fallback>
    </mc:AlternateContent>
    <mc:AlternateContent xmlns:mc="http://schemas.openxmlformats.org/markup-compatibility/2006">
      <mc:Choice Requires="x14">
        <control shapeId="274439" r:id="rId14" name="Run">
          <controlPr defaultSize="0" autoFill="0" autoLine="0" r:id="rId15">
            <anchor moveWithCells="1">
              <from>
                <xdr:col>0</xdr:col>
                <xdr:colOff>152400</xdr:colOff>
                <xdr:row>6</xdr:row>
                <xdr:rowOff>133350</xdr:rowOff>
              </from>
              <to>
                <xdr:col>1</xdr:col>
                <xdr:colOff>542925</xdr:colOff>
                <xdr:row>8</xdr:row>
                <xdr:rowOff>38100</xdr:rowOff>
              </to>
            </anchor>
          </controlPr>
        </control>
      </mc:Choice>
      <mc:Fallback>
        <control shapeId="274439" r:id="rId14" name="Run"/>
      </mc:Fallback>
    </mc:AlternateContent>
    <mc:AlternateContent xmlns:mc="http://schemas.openxmlformats.org/markup-compatibility/2006">
      <mc:Choice Requires="x14">
        <control shapeId="274438" r:id="rId16" name="Copyy">
          <controlPr defaultSize="0" autoLine="0" r:id="rId17">
            <anchor moveWithCells="1">
              <from>
                <xdr:col>0</xdr:col>
                <xdr:colOff>152400</xdr:colOff>
                <xdr:row>2</xdr:row>
                <xdr:rowOff>142875</xdr:rowOff>
              </from>
              <to>
                <xdr:col>1</xdr:col>
                <xdr:colOff>542925</xdr:colOff>
                <xdr:row>4</xdr:row>
                <xdr:rowOff>47625</xdr:rowOff>
              </to>
            </anchor>
          </controlPr>
        </control>
      </mc:Choice>
      <mc:Fallback>
        <control shapeId="274438" r:id="rId16" name="Copyy"/>
      </mc:Fallback>
    </mc:AlternateContent>
    <mc:AlternateContent xmlns:mc="http://schemas.openxmlformats.org/markup-compatibility/2006">
      <mc:Choice Requires="x14">
        <control shapeId="274437" r:id="rId18" name="Reset">
          <controlPr defaultSize="0" autoLine="0" r:id="rId19">
            <anchor moveWithCells="1">
              <from>
                <xdr:col>0</xdr:col>
                <xdr:colOff>152400</xdr:colOff>
                <xdr:row>0</xdr:row>
                <xdr:rowOff>152400</xdr:rowOff>
              </from>
              <to>
                <xdr:col>1</xdr:col>
                <xdr:colOff>542925</xdr:colOff>
                <xdr:row>2</xdr:row>
                <xdr:rowOff>57150</xdr:rowOff>
              </to>
            </anchor>
          </controlPr>
        </control>
      </mc:Choice>
      <mc:Fallback>
        <control shapeId="274437" r:id="rId18" name="Reset"/>
      </mc:Fallback>
    </mc:AlternateContent>
    <mc:AlternateContent xmlns:mc="http://schemas.openxmlformats.org/markup-compatibility/2006">
      <mc:Choice Requires="x14">
        <control shapeId="274436" r:id="rId20" name="Sch">
          <controlPr defaultSize="0" autoLine="0" r:id="rId21">
            <anchor moveWithCells="1">
              <from>
                <xdr:col>1</xdr:col>
                <xdr:colOff>704850</xdr:colOff>
                <xdr:row>4</xdr:row>
                <xdr:rowOff>142875</xdr:rowOff>
              </from>
              <to>
                <xdr:col>2</xdr:col>
                <xdr:colOff>552450</xdr:colOff>
                <xdr:row>6</xdr:row>
                <xdr:rowOff>47625</xdr:rowOff>
              </to>
            </anchor>
          </controlPr>
        </control>
      </mc:Choice>
      <mc:Fallback>
        <control shapeId="274436" r:id="rId20" name="Sch"/>
      </mc:Fallback>
    </mc:AlternateContent>
    <mc:AlternateContent xmlns:mc="http://schemas.openxmlformats.org/markup-compatibility/2006">
      <mc:Choice Requires="x14">
        <control shapeId="274435" r:id="rId22" name="OptType">
          <controlPr defaultSize="0" autoLine="0" r:id="rId23">
            <anchor moveWithCells="1">
              <from>
                <xdr:col>1</xdr:col>
                <xdr:colOff>704850</xdr:colOff>
                <xdr:row>2</xdr:row>
                <xdr:rowOff>142875</xdr:rowOff>
              </from>
              <to>
                <xdr:col>2</xdr:col>
                <xdr:colOff>552450</xdr:colOff>
                <xdr:row>4</xdr:row>
                <xdr:rowOff>47625</xdr:rowOff>
              </to>
            </anchor>
          </controlPr>
        </control>
      </mc:Choice>
      <mc:Fallback>
        <control shapeId="274435" r:id="rId22" name="OptType"/>
      </mc:Fallback>
    </mc:AlternateContent>
    <mc:AlternateContent xmlns:mc="http://schemas.openxmlformats.org/markup-compatibility/2006">
      <mc:Choice Requires="x14">
        <control shapeId="274434" r:id="rId24" name="Styles">
          <controlPr defaultSize="0" autoLine="0" r:id="rId25">
            <anchor moveWithCells="1">
              <from>
                <xdr:col>1</xdr:col>
                <xdr:colOff>704850</xdr:colOff>
                <xdr:row>6</xdr:row>
                <xdr:rowOff>133350</xdr:rowOff>
              </from>
              <to>
                <xdr:col>2</xdr:col>
                <xdr:colOff>552450</xdr:colOff>
                <xdr:row>8</xdr:row>
                <xdr:rowOff>38100</xdr:rowOff>
              </to>
            </anchor>
          </controlPr>
        </control>
      </mc:Choice>
      <mc:Fallback>
        <control shapeId="274434" r:id="rId24" name="Styles"/>
      </mc:Fallback>
    </mc:AlternateContent>
    <mc:AlternateContent xmlns:mc="http://schemas.openxmlformats.org/markup-compatibility/2006">
      <mc:Choice Requires="x14">
        <control shapeId="274433" r:id="rId26" name="BarrierSet">
          <controlPr defaultSize="0" autoLine="0" r:id="rId27">
            <anchor moveWithCells="1">
              <from>
                <xdr:col>1</xdr:col>
                <xdr:colOff>704850</xdr:colOff>
                <xdr:row>0</xdr:row>
                <xdr:rowOff>152400</xdr:rowOff>
              </from>
              <to>
                <xdr:col>2</xdr:col>
                <xdr:colOff>552450</xdr:colOff>
                <xdr:row>2</xdr:row>
                <xdr:rowOff>57150</xdr:rowOff>
              </to>
            </anchor>
          </controlPr>
        </control>
      </mc:Choice>
      <mc:Fallback>
        <control shapeId="274433" r:id="rId26" name="BarrierSe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"/>
  <dimension ref="A1:BD767"/>
  <sheetViews>
    <sheetView topLeftCell="M1" zoomScale="70" zoomScaleNormal="70" workbookViewId="0">
      <selection activeCell="AJ18" sqref="AJ18"/>
    </sheetView>
  </sheetViews>
  <sheetFormatPr defaultRowHeight="16.5"/>
  <cols>
    <col min="1" max="1" width="12.5" bestFit="1" customWidth="1"/>
    <col min="2" max="3" width="11.625" bestFit="1" customWidth="1"/>
    <col min="4" max="4" width="13.375" bestFit="1" customWidth="1"/>
    <col min="5" max="6" width="11.125" bestFit="1" customWidth="1"/>
    <col min="7" max="7" width="11.125" style="37" customWidth="1"/>
    <col min="8" max="8" width="12.125" bestFit="1" customWidth="1"/>
    <col min="9" max="9" width="28" bestFit="1" customWidth="1"/>
    <col min="10" max="11" width="28" style="37" customWidth="1"/>
    <col min="12" max="12" width="27" bestFit="1" customWidth="1"/>
    <col min="13" max="13" width="27" style="37" customWidth="1"/>
    <col min="15" max="15" width="9.875" bestFit="1" customWidth="1"/>
    <col min="16" max="16" width="27" bestFit="1" customWidth="1"/>
    <col min="17" max="19" width="27.875" bestFit="1" customWidth="1"/>
    <col min="23" max="23" width="9" style="37"/>
    <col min="25" max="25" width="9" style="37"/>
    <col min="35" max="35" width="12.25" style="37" bestFit="1" customWidth="1"/>
    <col min="36" max="37" width="9" style="37"/>
    <col min="38" max="38" width="12.25" bestFit="1" customWidth="1"/>
    <col min="41" max="41" width="12.25" bestFit="1" customWidth="1"/>
  </cols>
  <sheetData>
    <row r="1" spans="1:56" ht="49.5">
      <c r="A1" s="10" t="s">
        <v>13</v>
      </c>
      <c r="B1" s="10" t="s">
        <v>14</v>
      </c>
      <c r="C1" s="10" t="s">
        <v>13</v>
      </c>
      <c r="D1" s="10" t="s">
        <v>14</v>
      </c>
      <c r="E1" s="10" t="s">
        <v>13</v>
      </c>
      <c r="F1" s="10" t="s">
        <v>14</v>
      </c>
      <c r="G1" s="38"/>
      <c r="H1" s="42" t="s">
        <v>76</v>
      </c>
      <c r="I1" s="40" t="s">
        <v>74</v>
      </c>
      <c r="J1" s="40" t="s">
        <v>83</v>
      </c>
      <c r="K1" s="40" t="s">
        <v>84</v>
      </c>
      <c r="L1" s="40" t="s">
        <v>75</v>
      </c>
      <c r="M1" s="40" t="s">
        <v>78</v>
      </c>
      <c r="O1" s="42" t="s">
        <v>77</v>
      </c>
      <c r="P1" s="40" t="s">
        <v>80</v>
      </c>
      <c r="Q1" s="40" t="s">
        <v>79</v>
      </c>
      <c r="R1" s="40" t="s">
        <v>82</v>
      </c>
      <c r="S1" s="40" t="s">
        <v>81</v>
      </c>
      <c r="U1" s="40"/>
      <c r="V1" s="40" t="s">
        <v>85</v>
      </c>
      <c r="W1" s="40"/>
      <c r="X1" s="40" t="s">
        <v>109</v>
      </c>
      <c r="Y1" s="40"/>
      <c r="Z1" s="40" t="s">
        <v>110</v>
      </c>
      <c r="AB1" s="40"/>
      <c r="AC1" s="40" t="s">
        <v>85</v>
      </c>
      <c r="AD1" s="40"/>
      <c r="AE1" s="40" t="s">
        <v>109</v>
      </c>
      <c r="AF1" s="40"/>
      <c r="AG1" s="40" t="s">
        <v>110</v>
      </c>
      <c r="AI1" s="40"/>
      <c r="AJ1" s="40"/>
      <c r="AK1" s="40" t="s">
        <v>85</v>
      </c>
      <c r="AL1" s="40"/>
      <c r="AM1" s="40"/>
      <c r="AN1" s="40" t="s">
        <v>148</v>
      </c>
      <c r="AO1" s="40"/>
      <c r="AP1" s="40"/>
      <c r="AQ1" s="40" t="s">
        <v>110</v>
      </c>
      <c r="AS1" s="40"/>
      <c r="AT1" s="40" t="s">
        <v>150</v>
      </c>
      <c r="AU1" s="40" t="s">
        <v>157</v>
      </c>
      <c r="BA1" s="40"/>
      <c r="BB1" s="40" t="s">
        <v>150</v>
      </c>
      <c r="BC1" s="40" t="s">
        <v>153</v>
      </c>
      <c r="BD1" s="40" t="s">
        <v>155</v>
      </c>
    </row>
    <row r="2" spans="1:56">
      <c r="A2" s="5">
        <v>43648</v>
      </c>
      <c r="B2" s="5">
        <v>43648</v>
      </c>
      <c r="C2" s="5">
        <v>43678</v>
      </c>
      <c r="D2" s="5">
        <v>43678</v>
      </c>
      <c r="E2" s="36">
        <v>43831</v>
      </c>
      <c r="F2" s="38">
        <v>43831</v>
      </c>
      <c r="G2" s="38"/>
      <c r="I2">
        <v>1.75995799999683E-2</v>
      </c>
      <c r="J2" s="37">
        <v>1.8067336249998209E-2</v>
      </c>
      <c r="K2" s="37">
        <v>-2.1658154758574563E-2</v>
      </c>
      <c r="L2" s="37">
        <v>-1.8822526757024648E-4</v>
      </c>
      <c r="P2">
        <v>2.2999927534557347E-3</v>
      </c>
      <c r="Q2">
        <v>2.0638191130849214E-3</v>
      </c>
      <c r="R2">
        <v>5.3976498134438991E-3</v>
      </c>
      <c r="S2">
        <v>0</v>
      </c>
      <c r="U2" t="s">
        <v>86</v>
      </c>
      <c r="V2">
        <v>1.7599579999999999</v>
      </c>
      <c r="W2" s="37" t="s">
        <v>86</v>
      </c>
      <c r="X2">
        <v>0.23</v>
      </c>
      <c r="Y2" s="37" t="s">
        <v>123</v>
      </c>
      <c r="Z2">
        <v>-0.29910199999999998</v>
      </c>
      <c r="AB2" s="37" t="s">
        <v>137</v>
      </c>
      <c r="AC2" s="37">
        <v>14.82</v>
      </c>
      <c r="AD2" t="s">
        <v>140</v>
      </c>
      <c r="AE2">
        <v>9.98</v>
      </c>
      <c r="AF2" s="37" t="s">
        <v>143</v>
      </c>
      <c r="AG2" s="37">
        <v>11.21</v>
      </c>
      <c r="AI2" s="38">
        <v>43551</v>
      </c>
      <c r="AJ2" s="37" t="s">
        <v>149</v>
      </c>
      <c r="AK2" s="37">
        <v>0.90900000000000003</v>
      </c>
      <c r="AL2" s="38">
        <v>43465</v>
      </c>
      <c r="AM2" s="37" t="s">
        <v>147</v>
      </c>
      <c r="AN2" s="37">
        <v>2.1122999999999998</v>
      </c>
      <c r="AO2" s="38">
        <v>43465</v>
      </c>
      <c r="AP2" t="s">
        <v>147</v>
      </c>
      <c r="AQ2">
        <v>3.7164000000000001</v>
      </c>
      <c r="AS2" t="s">
        <v>151</v>
      </c>
      <c r="AT2">
        <v>13.88</v>
      </c>
      <c r="AU2">
        <v>9.08</v>
      </c>
      <c r="BA2" s="40" t="s">
        <v>152</v>
      </c>
      <c r="BB2">
        <v>20</v>
      </c>
    </row>
    <row r="3" spans="1:56">
      <c r="A3" s="5">
        <v>43649</v>
      </c>
      <c r="B3" s="5">
        <v>43649</v>
      </c>
      <c r="C3" s="5">
        <v>43710</v>
      </c>
      <c r="D3" s="5">
        <v>43710</v>
      </c>
      <c r="E3" s="36">
        <v>44013</v>
      </c>
      <c r="F3" s="38">
        <v>44013</v>
      </c>
      <c r="G3" s="38"/>
      <c r="I3">
        <v>1.7630763749983399E-2</v>
      </c>
      <c r="J3" s="37">
        <v>1.8959282382813823E-2</v>
      </c>
      <c r="K3" s="37">
        <v>1.2892693807012455E-2</v>
      </c>
      <c r="L3">
        <v>-1.9064879686254971E-4</v>
      </c>
      <c r="P3">
        <v>2.0566539571480369E-3</v>
      </c>
      <c r="Q3">
        <v>3.3544185964919388E-3</v>
      </c>
      <c r="R3">
        <v>5.6296976490758897E-3</v>
      </c>
      <c r="S3">
        <v>0</v>
      </c>
      <c r="U3" t="s">
        <v>88</v>
      </c>
      <c r="V3">
        <v>1.809852</v>
      </c>
      <c r="W3" s="37" t="s">
        <v>111</v>
      </c>
      <c r="X3">
        <v>0.157</v>
      </c>
      <c r="Y3" s="37" t="s">
        <v>87</v>
      </c>
      <c r="Z3">
        <v>-0.253473</v>
      </c>
      <c r="AB3" s="37" t="s">
        <v>138</v>
      </c>
      <c r="AC3" s="37">
        <v>14.13</v>
      </c>
      <c r="AD3" t="s">
        <v>144</v>
      </c>
      <c r="AE3" s="37">
        <v>9.98</v>
      </c>
      <c r="AI3" s="38">
        <v>43735</v>
      </c>
      <c r="AJ3" s="37" t="s">
        <v>149</v>
      </c>
      <c r="AK3" s="37">
        <v>0.74099999999999999</v>
      </c>
      <c r="BA3" s="40" t="s">
        <v>154</v>
      </c>
      <c r="BC3">
        <v>-25.2</v>
      </c>
    </row>
    <row r="4" spans="1:56">
      <c r="A4" s="5">
        <v>43650</v>
      </c>
      <c r="B4" s="5">
        <v>43650</v>
      </c>
      <c r="C4" s="5">
        <v>43739</v>
      </c>
      <c r="D4" s="5">
        <v>43739</v>
      </c>
      <c r="E4" s="36">
        <v>44197</v>
      </c>
      <c r="F4" s="38">
        <v>44197</v>
      </c>
      <c r="G4" s="38"/>
      <c r="I4">
        <v>1.7661947499994501E-2</v>
      </c>
      <c r="J4" s="37">
        <v>-1.3717969098113745E-2</v>
      </c>
      <c r="K4" s="37">
        <v>-2.279625466348752E-2</v>
      </c>
      <c r="L4">
        <v>-1.9307194907482387E-4</v>
      </c>
      <c r="P4">
        <v>1.8133151608645732E-3</v>
      </c>
      <c r="Q4">
        <v>4.7472203026539999E-3</v>
      </c>
      <c r="R4">
        <v>9.8602418492674225E-3</v>
      </c>
      <c r="S4">
        <v>0</v>
      </c>
      <c r="U4" t="s">
        <v>89</v>
      </c>
      <c r="V4">
        <v>1.8535239999999999</v>
      </c>
      <c r="W4" s="37" t="s">
        <v>112</v>
      </c>
      <c r="X4">
        <v>0.245</v>
      </c>
      <c r="Y4" s="37" t="s">
        <v>124</v>
      </c>
      <c r="Z4">
        <v>-0.237508</v>
      </c>
      <c r="AB4" s="37" t="s">
        <v>139</v>
      </c>
      <c r="AC4" s="37">
        <v>14.08</v>
      </c>
      <c r="AD4" t="s">
        <v>145</v>
      </c>
      <c r="AE4" s="37">
        <v>9.98</v>
      </c>
      <c r="AI4" s="38">
        <v>43826</v>
      </c>
      <c r="AJ4" s="37" t="s">
        <v>149</v>
      </c>
      <c r="AK4" s="37">
        <v>4.9189999999999996</v>
      </c>
      <c r="BA4" s="40" t="s">
        <v>156</v>
      </c>
      <c r="BD4">
        <v>1</v>
      </c>
    </row>
    <row r="5" spans="1:56">
      <c r="A5" s="5">
        <v>43651</v>
      </c>
      <c r="B5" s="5">
        <v>43651</v>
      </c>
      <c r="C5" s="5">
        <v>43770</v>
      </c>
      <c r="D5" s="5">
        <v>43770</v>
      </c>
      <c r="E5" s="36">
        <v>44378</v>
      </c>
      <c r="F5" s="38">
        <v>44378</v>
      </c>
      <c r="G5" s="38"/>
      <c r="I5">
        <v>1.7693131249916901E-2</v>
      </c>
      <c r="J5" s="37">
        <v>1.8927226449996701E-2</v>
      </c>
      <c r="K5" s="37">
        <v>1.2064923843705931E-2</v>
      </c>
      <c r="L5">
        <v>-1.9549471963488426E-4</v>
      </c>
      <c r="P5">
        <v>1.5699763645244055E-3</v>
      </c>
      <c r="Q5">
        <v>6.0847283579216552E-3</v>
      </c>
      <c r="R5">
        <v>1.3162037579711541E-2</v>
      </c>
      <c r="S5">
        <v>0</v>
      </c>
      <c r="U5" t="s">
        <v>90</v>
      </c>
      <c r="V5">
        <v>1.8955630000000001</v>
      </c>
      <c r="W5" s="37" t="s">
        <v>88</v>
      </c>
      <c r="X5">
        <v>0.2064</v>
      </c>
      <c r="Y5" s="37" t="s">
        <v>88</v>
      </c>
      <c r="Z5">
        <v>-0.206344</v>
      </c>
      <c r="AB5" s="37" t="s">
        <v>140</v>
      </c>
      <c r="AC5" s="37">
        <v>14.54</v>
      </c>
      <c r="AD5" t="s">
        <v>146</v>
      </c>
      <c r="AE5" s="37">
        <v>9.98</v>
      </c>
      <c r="AI5" s="38">
        <v>43920</v>
      </c>
      <c r="AJ5" s="37" t="s">
        <v>149</v>
      </c>
      <c r="AK5" s="37">
        <v>0.72899999999999998</v>
      </c>
    </row>
    <row r="6" spans="1:56">
      <c r="A6" s="5">
        <v>43654</v>
      </c>
      <c r="B6" s="5">
        <v>43654</v>
      </c>
      <c r="C6" s="5">
        <v>43801</v>
      </c>
      <c r="D6" s="5">
        <v>43801</v>
      </c>
      <c r="E6" s="36">
        <v>44564</v>
      </c>
      <c r="F6" s="38">
        <v>44564</v>
      </c>
      <c r="G6" s="38"/>
      <c r="I6">
        <v>1.7755498749972801E-2</v>
      </c>
      <c r="J6" s="37">
        <v>1.8855355723336072E-2</v>
      </c>
      <c r="K6" s="37">
        <v>-2.3312432788160944E-2</v>
      </c>
      <c r="L6">
        <v>-2.0033896415287466E-4</v>
      </c>
      <c r="P6">
        <v>1.0832987719780892E-3</v>
      </c>
      <c r="Q6">
        <v>7.458885446878713E-3</v>
      </c>
      <c r="R6">
        <v>1.5607518993165381E-2</v>
      </c>
      <c r="S6">
        <v>0</v>
      </c>
      <c r="U6" t="s">
        <v>92</v>
      </c>
      <c r="V6">
        <v>1.8905259999999999</v>
      </c>
      <c r="W6" s="37" t="s">
        <v>89</v>
      </c>
      <c r="X6">
        <v>0.27200000000000002</v>
      </c>
      <c r="Y6" s="37" t="s">
        <v>89</v>
      </c>
      <c r="Z6">
        <v>-0.167685</v>
      </c>
      <c r="AB6" s="37" t="s">
        <v>141</v>
      </c>
      <c r="AC6" s="37">
        <v>14.92</v>
      </c>
    </row>
    <row r="7" spans="1:56">
      <c r="A7" s="5">
        <v>43655</v>
      </c>
      <c r="B7" s="5">
        <v>43655</v>
      </c>
      <c r="C7" s="5">
        <v>43831</v>
      </c>
      <c r="D7" s="5">
        <v>43831</v>
      </c>
      <c r="E7" s="36">
        <v>44743</v>
      </c>
      <c r="F7" s="38">
        <v>44743</v>
      </c>
      <c r="G7" s="38"/>
      <c r="I7">
        <v>1.7817866250030699E-2</v>
      </c>
      <c r="J7" s="37">
        <v>-0.19751079597018795</v>
      </c>
      <c r="K7" s="37">
        <v>1.143172205155771E-2</v>
      </c>
      <c r="L7">
        <v>-1.8540063272633563E-4</v>
      </c>
      <c r="P7">
        <v>2.5755861089889901E-3</v>
      </c>
      <c r="Q7">
        <v>8.810878711818718E-3</v>
      </c>
      <c r="R7">
        <v>1.8418635943485372E-2</v>
      </c>
      <c r="S7">
        <v>0</v>
      </c>
      <c r="U7" t="s">
        <v>94</v>
      </c>
      <c r="V7">
        <v>1.8755139999999999</v>
      </c>
      <c r="W7" s="37" t="s">
        <v>90</v>
      </c>
      <c r="X7">
        <v>0.33600000000000002</v>
      </c>
      <c r="Y7" s="37" t="s">
        <v>90</v>
      </c>
      <c r="Z7">
        <v>-0.135156</v>
      </c>
      <c r="AB7" s="37" t="s">
        <v>142</v>
      </c>
      <c r="AC7" s="37">
        <v>15.16</v>
      </c>
    </row>
    <row r="8" spans="1:56">
      <c r="A8" s="5">
        <v>43656</v>
      </c>
      <c r="B8" s="5">
        <v>43656</v>
      </c>
      <c r="C8" s="5">
        <v>43864</v>
      </c>
      <c r="D8" s="5">
        <v>43864</v>
      </c>
      <c r="I8">
        <v>1.78490499999494E-2</v>
      </c>
      <c r="J8" s="37">
        <v>1.8555113460404796E-2</v>
      </c>
      <c r="L8">
        <v>-1.8287846677741553E-4</v>
      </c>
      <c r="P8">
        <v>2.8269885450112548E-3</v>
      </c>
      <c r="Q8">
        <v>1.5217870353132634E-2</v>
      </c>
      <c r="S8">
        <v>0</v>
      </c>
      <c r="U8" t="s">
        <v>95</v>
      </c>
      <c r="V8">
        <v>1.855491</v>
      </c>
      <c r="W8" s="37" t="s">
        <v>113</v>
      </c>
      <c r="X8">
        <v>0.54049999999999998</v>
      </c>
      <c r="Y8" s="37" t="s">
        <v>125</v>
      </c>
      <c r="Z8">
        <v>-0.104966</v>
      </c>
      <c r="AB8" s="37"/>
      <c r="AC8" s="37"/>
    </row>
    <row r="9" spans="1:56">
      <c r="A9" s="5">
        <v>43657</v>
      </c>
      <c r="B9" s="5">
        <v>43657</v>
      </c>
      <c r="C9" s="5">
        <v>43892</v>
      </c>
      <c r="D9" s="5">
        <v>43892</v>
      </c>
      <c r="I9">
        <v>1.78802337500387E-2</v>
      </c>
      <c r="J9" s="37">
        <v>1.8449982537563355E-2</v>
      </c>
      <c r="L9">
        <v>-1.8035667536337783E-4</v>
      </c>
      <c r="P9">
        <v>3.0783909811497147E-3</v>
      </c>
      <c r="Q9">
        <v>1.7978393177655518E-2</v>
      </c>
      <c r="S9">
        <v>0</v>
      </c>
      <c r="U9" t="s">
        <v>96</v>
      </c>
      <c r="V9">
        <v>1.8354550000000001</v>
      </c>
      <c r="W9" s="37" t="s">
        <v>114</v>
      </c>
      <c r="X9">
        <v>0.95499999999999996</v>
      </c>
      <c r="Y9" s="37" t="s">
        <v>126</v>
      </c>
      <c r="Z9">
        <v>-7.2872999999999993E-2</v>
      </c>
      <c r="AB9" s="37"/>
      <c r="AC9" s="37"/>
    </row>
    <row r="10" spans="1:56">
      <c r="A10" s="5">
        <v>43658</v>
      </c>
      <c r="B10" s="5">
        <v>43658</v>
      </c>
      <c r="C10" s="5">
        <v>43922</v>
      </c>
      <c r="D10" s="5">
        <v>43922</v>
      </c>
      <c r="I10">
        <v>1.7911417499956801E-2</v>
      </c>
      <c r="J10" s="37">
        <v>-1.3881138535688578E-2</v>
      </c>
      <c r="L10">
        <v>-1.7783525339077261E-4</v>
      </c>
      <c r="P10">
        <v>3.3297934172421607E-3</v>
      </c>
      <c r="Q10">
        <v>2.0603152584575412E-2</v>
      </c>
      <c r="S10">
        <v>0</v>
      </c>
      <c r="U10" t="s">
        <v>97</v>
      </c>
      <c r="V10">
        <v>1.8128139999999999</v>
      </c>
      <c r="W10" s="37" t="s">
        <v>115</v>
      </c>
      <c r="X10">
        <v>0.54500000000000004</v>
      </c>
      <c r="Y10" s="37" t="s">
        <v>91</v>
      </c>
      <c r="Z10">
        <v>-4.3740000000000001E-2</v>
      </c>
      <c r="AB10" s="37"/>
      <c r="AC10" s="37"/>
    </row>
    <row r="11" spans="1:56">
      <c r="A11" s="5">
        <v>43661</v>
      </c>
      <c r="B11" s="5">
        <v>43661</v>
      </c>
      <c r="C11" s="5">
        <v>43955</v>
      </c>
      <c r="D11" s="5">
        <v>43955</v>
      </c>
      <c r="I11">
        <v>1.7973784999984199E-2</v>
      </c>
      <c r="J11" s="37">
        <v>1.8085501603572023E-2</v>
      </c>
      <c r="L11">
        <v>-1.7279361474708394E-4</v>
      </c>
      <c r="P11">
        <v>3.8325982894009927E-3</v>
      </c>
      <c r="Q11">
        <v>-4.0320202706467245E-3</v>
      </c>
      <c r="S11">
        <v>0</v>
      </c>
      <c r="U11" t="s">
        <v>98</v>
      </c>
      <c r="V11">
        <v>1.777506</v>
      </c>
      <c r="W11" s="37" t="s">
        <v>97</v>
      </c>
      <c r="X11">
        <v>0.85499999999999998</v>
      </c>
      <c r="Y11" s="37" t="s">
        <v>127</v>
      </c>
      <c r="Z11">
        <v>-2.7928999999999999E-2</v>
      </c>
      <c r="AB11" s="37"/>
      <c r="AC11" s="37"/>
    </row>
    <row r="12" spans="1:56">
      <c r="A12" s="5">
        <v>43662</v>
      </c>
      <c r="B12" s="5">
        <v>43662</v>
      </c>
      <c r="C12" s="5">
        <v>43983</v>
      </c>
      <c r="D12" s="5">
        <v>43983</v>
      </c>
      <c r="I12">
        <v>1.8036152500004999E-2</v>
      </c>
      <c r="J12" s="37">
        <v>1.794763641464266E-2</v>
      </c>
      <c r="L12">
        <v>-1.8999794152535661E-4</v>
      </c>
      <c r="P12">
        <v>2.1092386162903012E-3</v>
      </c>
      <c r="Q12">
        <v>-6.7151938166224419E-3</v>
      </c>
      <c r="S12">
        <v>0</v>
      </c>
      <c r="U12" t="s">
        <v>99</v>
      </c>
      <c r="V12">
        <v>1.775209</v>
      </c>
      <c r="W12" s="37" t="s">
        <v>116</v>
      </c>
      <c r="X12">
        <v>1.1339999999999999</v>
      </c>
      <c r="Y12" s="37" t="s">
        <v>128</v>
      </c>
      <c r="Z12">
        <v>-1.2142E-2</v>
      </c>
      <c r="AB12" s="37"/>
      <c r="AC12" s="37"/>
    </row>
    <row r="13" spans="1:56">
      <c r="A13" s="5">
        <v>43663</v>
      </c>
      <c r="B13" s="5">
        <v>43663</v>
      </c>
      <c r="C13" s="5">
        <v>44013</v>
      </c>
      <c r="D13" s="5">
        <v>44013</v>
      </c>
      <c r="I13">
        <v>1.8067336250027901E-2</v>
      </c>
      <c r="J13" s="37">
        <v>1.7821026705736296E-2</v>
      </c>
      <c r="L13">
        <v>-1.9044196951961782E-4</v>
      </c>
      <c r="P13">
        <v>2.0638191131105172E-3</v>
      </c>
      <c r="Q13">
        <v>-9.2664080078809496E-3</v>
      </c>
      <c r="S13">
        <v>0</v>
      </c>
      <c r="U13" t="s">
        <v>100</v>
      </c>
      <c r="V13">
        <v>1.772797</v>
      </c>
      <c r="W13" s="37" t="s">
        <v>117</v>
      </c>
      <c r="X13">
        <v>1.3680000000000001</v>
      </c>
      <c r="Y13" s="37" t="s">
        <v>93</v>
      </c>
      <c r="Z13">
        <v>3.1189999999999998E-3</v>
      </c>
      <c r="AB13" s="37"/>
      <c r="AC13" s="37"/>
    </row>
    <row r="14" spans="1:56">
      <c r="A14" s="5">
        <v>43664</v>
      </c>
      <c r="B14" s="5">
        <v>43664</v>
      </c>
      <c r="C14" s="5">
        <v>44046</v>
      </c>
      <c r="D14" s="5">
        <v>44046</v>
      </c>
      <c r="I14">
        <v>1.8098519999974302E-2</v>
      </c>
      <c r="J14" s="37">
        <v>1.8113891077937684E-2</v>
      </c>
      <c r="L14">
        <v>-1.9088592753588183E-4</v>
      </c>
      <c r="P14">
        <v>2.0183996097899834E-3</v>
      </c>
      <c r="Q14">
        <v>7.625662323173384E-3</v>
      </c>
      <c r="S14">
        <v>0</v>
      </c>
      <c r="U14" s="37" t="s">
        <v>101</v>
      </c>
      <c r="V14">
        <v>1.7755270000000001</v>
      </c>
      <c r="W14" s="37" t="s">
        <v>100</v>
      </c>
      <c r="X14">
        <v>1.57</v>
      </c>
      <c r="Y14" s="37" t="s">
        <v>129</v>
      </c>
      <c r="Z14">
        <v>-1.8914E-2</v>
      </c>
      <c r="AB14" s="37"/>
      <c r="AC14" s="37"/>
    </row>
    <row r="15" spans="1:56">
      <c r="A15" s="5">
        <v>43665</v>
      </c>
      <c r="B15" s="5">
        <v>43665</v>
      </c>
      <c r="C15" s="5">
        <v>44075</v>
      </c>
      <c r="D15" s="5">
        <v>44075</v>
      </c>
      <c r="I15">
        <v>1.8129703750055601E-2</v>
      </c>
      <c r="J15" s="37">
        <v>1.8059854299317876E-2</v>
      </c>
      <c r="L15">
        <v>-1.9132981553509742E-4</v>
      </c>
      <c r="P15">
        <v>1.9729801065718365E-3</v>
      </c>
      <c r="Q15">
        <v>9.3147377703111465E-3</v>
      </c>
      <c r="S15">
        <v>0</v>
      </c>
      <c r="U15" s="37" t="s">
        <v>102</v>
      </c>
      <c r="V15">
        <v>1.786114</v>
      </c>
      <c r="W15" s="37" t="s">
        <v>118</v>
      </c>
      <c r="X15">
        <v>1.8855</v>
      </c>
      <c r="Y15" s="37" t="s">
        <v>130</v>
      </c>
      <c r="Z15">
        <v>-3.7657000000000003E-2</v>
      </c>
      <c r="AB15" s="37"/>
      <c r="AC15" s="37"/>
    </row>
    <row r="16" spans="1:56">
      <c r="A16" s="5">
        <v>43668</v>
      </c>
      <c r="B16" s="5">
        <v>43668</v>
      </c>
      <c r="C16" s="5">
        <v>44109</v>
      </c>
      <c r="D16" s="5">
        <v>44109</v>
      </c>
      <c r="I16">
        <v>1.8192071249981699E-2</v>
      </c>
      <c r="J16" s="37">
        <v>-1.073978201128347E-2</v>
      </c>
      <c r="L16">
        <v>-1.9221735732674434E-4</v>
      </c>
      <c r="P16">
        <v>1.8821410999874297E-3</v>
      </c>
      <c r="Q16">
        <v>9.8486141755784583E-3</v>
      </c>
      <c r="S16">
        <v>0</v>
      </c>
      <c r="U16" s="37" t="s">
        <v>103</v>
      </c>
      <c r="V16">
        <v>1.796713</v>
      </c>
      <c r="W16" s="37" t="s">
        <v>119</v>
      </c>
      <c r="X16">
        <v>2.198</v>
      </c>
      <c r="Y16" s="37" t="s">
        <v>115</v>
      </c>
      <c r="Z16">
        <v>-5.8390999999999998E-2</v>
      </c>
      <c r="AB16" s="37"/>
      <c r="AC16" s="37"/>
    </row>
    <row r="17" spans="1:29">
      <c r="A17" s="5">
        <v>43669</v>
      </c>
      <c r="B17" s="5">
        <v>43669</v>
      </c>
      <c r="C17" s="5">
        <v>44137</v>
      </c>
      <c r="D17" s="5">
        <v>44137</v>
      </c>
      <c r="I17">
        <v>1.8254438750050998E-2</v>
      </c>
      <c r="J17" s="37">
        <v>1.7926035652122328E-2</v>
      </c>
      <c r="L17">
        <v>-1.9310466398691643E-4</v>
      </c>
      <c r="P17">
        <v>1.7913020934264068E-3</v>
      </c>
      <c r="Q17">
        <v>1.0374016352192502E-2</v>
      </c>
      <c r="S17">
        <v>0</v>
      </c>
      <c r="U17" s="37" t="s">
        <v>104</v>
      </c>
      <c r="V17">
        <v>1.815399</v>
      </c>
      <c r="W17" s="37" t="s">
        <v>120</v>
      </c>
      <c r="X17">
        <v>2.4529999999999998</v>
      </c>
      <c r="Y17" s="37" t="s">
        <v>97</v>
      </c>
      <c r="Z17">
        <v>-3.2267999999999998E-2</v>
      </c>
      <c r="AB17" s="37"/>
      <c r="AC17" s="37"/>
    </row>
    <row r="18" spans="1:29">
      <c r="A18" s="5">
        <v>43670</v>
      </c>
      <c r="B18" s="5">
        <v>43670</v>
      </c>
      <c r="C18" s="5">
        <v>44166</v>
      </c>
      <c r="D18" s="5">
        <v>44166</v>
      </c>
      <c r="I18">
        <v>1.82856225000162E-2</v>
      </c>
      <c r="J18" s="37">
        <v>1.786501434900754E-2</v>
      </c>
      <c r="L18">
        <v>-1.9354819945100797E-4</v>
      </c>
      <c r="P18">
        <v>1.7458825902339338E-3</v>
      </c>
      <c r="Q18">
        <v>1.0857047385534939E-2</v>
      </c>
      <c r="S18">
        <v>0</v>
      </c>
      <c r="U18" s="37" t="s">
        <v>105</v>
      </c>
      <c r="V18">
        <v>1.8395950000000001</v>
      </c>
      <c r="W18" s="37" t="s">
        <v>121</v>
      </c>
      <c r="X18">
        <v>2.5680000000000001</v>
      </c>
      <c r="Y18" s="37" t="s">
        <v>98</v>
      </c>
      <c r="Z18">
        <v>6.1702E-2</v>
      </c>
      <c r="AB18" s="37"/>
      <c r="AC18" s="37"/>
    </row>
    <row r="19" spans="1:29">
      <c r="A19" s="5">
        <v>43671</v>
      </c>
      <c r="B19" s="5">
        <v>43671</v>
      </c>
      <c r="C19" s="5">
        <v>44197</v>
      </c>
      <c r="D19" s="5">
        <v>44197</v>
      </c>
      <c r="I19">
        <v>1.83168062499642E-2</v>
      </c>
      <c r="J19" s="37">
        <v>-0.19260860647035646</v>
      </c>
      <c r="L19">
        <v>-1.9399166381272936E-4</v>
      </c>
      <c r="P19">
        <v>1.7004630869007149E-3</v>
      </c>
      <c r="Q19">
        <v>1.1365501104834768E-2</v>
      </c>
      <c r="S19">
        <v>0</v>
      </c>
      <c r="U19" t="s">
        <v>106</v>
      </c>
      <c r="V19">
        <v>1.8636619999999999</v>
      </c>
      <c r="W19" s="37" t="s">
        <v>122</v>
      </c>
      <c r="X19">
        <v>2.657</v>
      </c>
      <c r="Y19" s="37" t="s">
        <v>131</v>
      </c>
      <c r="Z19">
        <v>0.19090399999999999</v>
      </c>
      <c r="AB19" s="37"/>
      <c r="AC19" s="37"/>
    </row>
    <row r="20" spans="1:29">
      <c r="A20" s="5">
        <v>43672</v>
      </c>
      <c r="B20" s="5">
        <v>43672</v>
      </c>
      <c r="C20" s="5">
        <v>44228</v>
      </c>
      <c r="D20" s="5">
        <v>44228</v>
      </c>
      <c r="I20">
        <v>1.8347990000091699E-2</v>
      </c>
      <c r="J20" s="37">
        <v>1.7634323389394944E-2</v>
      </c>
      <c r="L20">
        <v>-1.9443505707354255E-4</v>
      </c>
      <c r="P20">
        <v>1.6550435835888428E-3</v>
      </c>
      <c r="Q20">
        <v>1.1890903281452602E-2</v>
      </c>
      <c r="S20">
        <v>0</v>
      </c>
      <c r="U20" t="s">
        <v>107</v>
      </c>
      <c r="V20">
        <v>1.8709769999999999</v>
      </c>
      <c r="Y20" s="37" t="s">
        <v>100</v>
      </c>
      <c r="Z20">
        <v>0.331424</v>
      </c>
      <c r="AB20" s="37"/>
      <c r="AC20" s="37"/>
    </row>
    <row r="21" spans="1:29">
      <c r="A21" s="5">
        <v>43675</v>
      </c>
      <c r="B21" s="5">
        <v>43675</v>
      </c>
      <c r="C21" s="5">
        <v>44256</v>
      </c>
      <c r="D21" s="5">
        <v>44256</v>
      </c>
      <c r="I21">
        <v>1.8410357500000099E-2</v>
      </c>
      <c r="J21" s="37">
        <v>1.7549757490463197E-2</v>
      </c>
      <c r="L21">
        <v>-1.9532160553234197E-4</v>
      </c>
      <c r="P21">
        <v>1.5642045771046265E-3</v>
      </c>
      <c r="Q21">
        <v>1.239088277209982E-2</v>
      </c>
      <c r="S21">
        <v>0</v>
      </c>
      <c r="U21" t="s">
        <v>108</v>
      </c>
      <c r="V21">
        <v>1.837852</v>
      </c>
      <c r="Y21" s="37" t="s">
        <v>136</v>
      </c>
      <c r="Z21">
        <v>0.47783199999999998</v>
      </c>
      <c r="AB21" s="37"/>
      <c r="AC21" s="37"/>
    </row>
    <row r="22" spans="1:29">
      <c r="A22" s="5">
        <v>43676</v>
      </c>
      <c r="B22" s="5">
        <v>43676</v>
      </c>
      <c r="C22" s="5">
        <v>44287</v>
      </c>
      <c r="D22" s="5">
        <v>44287</v>
      </c>
      <c r="I22">
        <v>1.84727250000319E-2</v>
      </c>
      <c r="J22" s="37">
        <v>-1.3889019887511884E-2</v>
      </c>
      <c r="L22">
        <v>-1.9620791520619165E-4</v>
      </c>
      <c r="P22">
        <v>1.4733655705548359E-3</v>
      </c>
      <c r="Q22">
        <v>1.2890862262748281E-2</v>
      </c>
      <c r="S22">
        <v>0</v>
      </c>
      <c r="Y22" s="37" t="s">
        <v>118</v>
      </c>
      <c r="Z22">
        <v>0.62415699999999996</v>
      </c>
    </row>
    <row r="23" spans="1:29">
      <c r="A23" s="5">
        <v>43677</v>
      </c>
      <c r="B23" s="5">
        <v>43677</v>
      </c>
      <c r="C23" s="5">
        <v>44319</v>
      </c>
      <c r="D23" s="5">
        <v>44319</v>
      </c>
      <c r="I23">
        <v>1.8503908750054001E-2</v>
      </c>
      <c r="J23" s="37">
        <v>1.7395882877297684E-2</v>
      </c>
      <c r="L23">
        <v>-1.9665095018826974E-4</v>
      </c>
      <c r="P23">
        <v>1.4279460672686618E-3</v>
      </c>
      <c r="Q23">
        <v>1.3424738668019241E-2</v>
      </c>
      <c r="S23">
        <v>0</v>
      </c>
      <c r="Y23" s="37" t="s">
        <v>132</v>
      </c>
      <c r="Z23">
        <v>0.76439800000000002</v>
      </c>
    </row>
    <row r="24" spans="1:29">
      <c r="A24" s="5">
        <v>43678</v>
      </c>
      <c r="B24" s="5">
        <v>43678</v>
      </c>
      <c r="C24" s="5">
        <v>44348</v>
      </c>
      <c r="D24" s="5">
        <v>44348</v>
      </c>
      <c r="I24">
        <v>1.8535092500017801E-2</v>
      </c>
      <c r="J24" s="37">
        <v>1.7318945570722999E-2</v>
      </c>
      <c r="L24">
        <v>-1.9709391314615739E-4</v>
      </c>
      <c r="P24">
        <v>1.3825265640038391E-3</v>
      </c>
      <c r="Q24">
        <v>1.3941666615977909E-2</v>
      </c>
      <c r="S24">
        <v>0</v>
      </c>
      <c r="Y24" s="37" t="s">
        <v>133</v>
      </c>
      <c r="Z24">
        <v>0.89726899999999998</v>
      </c>
    </row>
    <row r="25" spans="1:29">
      <c r="A25" s="5">
        <v>43679</v>
      </c>
      <c r="B25" s="5">
        <v>43679</v>
      </c>
      <c r="C25" s="5">
        <v>44378</v>
      </c>
      <c r="D25" s="5">
        <v>44378</v>
      </c>
      <c r="I25">
        <v>1.8566276250025202E-2</v>
      </c>
      <c r="J25" s="37">
        <v>1.7244530798782395E-2</v>
      </c>
      <c r="L25">
        <v>-1.8373710560669316E-4</v>
      </c>
      <c r="P25">
        <v>2.7193617077901095E-3</v>
      </c>
      <c r="Q25">
        <v>1.4441646106625175E-2</v>
      </c>
      <c r="S25">
        <v>0</v>
      </c>
      <c r="Y25" s="37" t="s">
        <v>119</v>
      </c>
      <c r="Z25">
        <v>1.0169330000000001</v>
      </c>
    </row>
    <row r="26" spans="1:29">
      <c r="A26" s="5">
        <v>43682</v>
      </c>
      <c r="B26" s="5">
        <v>43682</v>
      </c>
      <c r="C26" s="5">
        <v>44410</v>
      </c>
      <c r="D26" s="5">
        <v>44410</v>
      </c>
      <c r="I26">
        <v>1.8576834722215899E-2</v>
      </c>
      <c r="J26" s="37">
        <v>1.7388617880111291E-2</v>
      </c>
      <c r="L26">
        <v>-1.8290081018182384E-4</v>
      </c>
      <c r="P26">
        <v>2.8013045321934838E-3</v>
      </c>
      <c r="Q26">
        <v>1.4472578977716121E-2</v>
      </c>
      <c r="S26">
        <v>0</v>
      </c>
      <c r="Y26" s="37" t="s">
        <v>120</v>
      </c>
      <c r="Z26">
        <v>1.4428529999999999</v>
      </c>
    </row>
    <row r="27" spans="1:29">
      <c r="A27" s="5">
        <v>43683</v>
      </c>
      <c r="B27" s="5">
        <v>43683</v>
      </c>
      <c r="C27" s="5">
        <v>44440</v>
      </c>
      <c r="D27" s="5">
        <v>44440</v>
      </c>
      <c r="I27">
        <v>1.8633281190526998E-2</v>
      </c>
      <c r="J27" s="37">
        <v>1.733593427487681E-2</v>
      </c>
      <c r="L27">
        <v>-1.8206471954947289E-4</v>
      </c>
      <c r="P27">
        <v>2.8832473565524532E-3</v>
      </c>
      <c r="Q27">
        <v>1.4884385603333404E-2</v>
      </c>
      <c r="S27">
        <v>0</v>
      </c>
      <c r="Y27" s="37" t="s">
        <v>108</v>
      </c>
      <c r="Z27">
        <v>1.62574</v>
      </c>
    </row>
    <row r="28" spans="1:29">
      <c r="A28" s="5">
        <v>43684</v>
      </c>
      <c r="B28" s="5">
        <v>43684</v>
      </c>
      <c r="C28" s="5">
        <v>44470</v>
      </c>
      <c r="D28" s="5">
        <v>44470</v>
      </c>
      <c r="I28">
        <v>1.86615044245604E-2</v>
      </c>
      <c r="J28" s="37">
        <v>-1.5470693935132387E-2</v>
      </c>
      <c r="L28">
        <v>-1.8164677620795402E-4</v>
      </c>
      <c r="P28">
        <v>2.9242187686525666E-3</v>
      </c>
      <c r="Q28">
        <v>1.5348400965277127E-2</v>
      </c>
      <c r="S28">
        <v>0</v>
      </c>
      <c r="Y28" s="37" t="s">
        <v>122</v>
      </c>
      <c r="Z28">
        <v>1.653991</v>
      </c>
    </row>
    <row r="29" spans="1:29">
      <c r="A29" s="5">
        <v>43685</v>
      </c>
      <c r="B29" s="5">
        <v>43685</v>
      </c>
      <c r="C29" s="5">
        <v>44501</v>
      </c>
      <c r="D29" s="5">
        <v>44501</v>
      </c>
      <c r="I29">
        <v>1.86897276587378E-2</v>
      </c>
      <c r="J29" s="37">
        <v>1.7219709127447812E-2</v>
      </c>
      <c r="L29">
        <v>-1.8122889391983913E-4</v>
      </c>
      <c r="P29">
        <v>2.9651901809353127E-3</v>
      </c>
      <c r="Q29">
        <v>1.5820149916589914E-2</v>
      </c>
      <c r="S29">
        <v>0</v>
      </c>
      <c r="Y29" s="37" t="s">
        <v>134</v>
      </c>
      <c r="Z29">
        <v>1.640218</v>
      </c>
    </row>
    <row r="30" spans="1:29">
      <c r="A30" s="5">
        <v>43686</v>
      </c>
      <c r="B30" s="5">
        <v>43686</v>
      </c>
      <c r="C30" s="5">
        <v>44531</v>
      </c>
      <c r="D30" s="5">
        <v>44531</v>
      </c>
      <c r="I30">
        <v>1.8717950892861601E-2</v>
      </c>
      <c r="J30" s="37">
        <v>1.7161116284527479E-2</v>
      </c>
      <c r="L30">
        <v>-1.8081107244354258E-4</v>
      </c>
      <c r="P30">
        <v>3.0061615930765087E-3</v>
      </c>
      <c r="Q30">
        <v>1.6291898867901149E-2</v>
      </c>
      <c r="S30">
        <v>0</v>
      </c>
      <c r="Y30" s="37" t="s">
        <v>135</v>
      </c>
      <c r="Z30">
        <v>1.6318919999999999</v>
      </c>
    </row>
    <row r="31" spans="1:29">
      <c r="A31" s="5">
        <v>43689</v>
      </c>
      <c r="B31" s="5">
        <v>43689</v>
      </c>
      <c r="C31" s="5">
        <v>44564</v>
      </c>
      <c r="D31" s="5">
        <v>44564</v>
      </c>
      <c r="I31">
        <v>1.8774397361117801E-2</v>
      </c>
      <c r="J31" s="37">
        <v>-0.18173181670022712</v>
      </c>
      <c r="L31">
        <v>-1.7997563167797273E-4</v>
      </c>
      <c r="P31">
        <v>3.0881044173547206E-3</v>
      </c>
      <c r="Q31">
        <v>1.6779114997944489E-2</v>
      </c>
      <c r="S31">
        <v>0</v>
      </c>
    </row>
    <row r="32" spans="1:29">
      <c r="A32" s="5">
        <v>43690</v>
      </c>
      <c r="B32" s="5">
        <v>43690</v>
      </c>
      <c r="C32" s="5">
        <v>44593</v>
      </c>
      <c r="D32" s="5">
        <v>44593</v>
      </c>
      <c r="I32">
        <v>1.8830843829342098E-2</v>
      </c>
      <c r="J32" s="37">
        <v>1.7041048983456562E-2</v>
      </c>
      <c r="L32">
        <v>-1.7914039229671759E-4</v>
      </c>
      <c r="P32">
        <v>3.1700472417656505E-3</v>
      </c>
      <c r="Q32">
        <v>1.725859753862001E-2</v>
      </c>
      <c r="S32">
        <v>0</v>
      </c>
    </row>
    <row r="33" spans="1:19">
      <c r="A33" s="5">
        <v>43691</v>
      </c>
      <c r="B33" s="5">
        <v>43691</v>
      </c>
      <c r="C33" s="5">
        <v>44621</v>
      </c>
      <c r="D33" s="5">
        <v>44621</v>
      </c>
      <c r="I33">
        <v>1.8859067063492801E-2</v>
      </c>
      <c r="J33" s="37">
        <v>1.6986298294184039E-2</v>
      </c>
      <c r="L33">
        <v>-1.7872287303872619E-4</v>
      </c>
      <c r="P33">
        <v>3.2110186539284998E-3</v>
      </c>
      <c r="Q33">
        <v>1.7699412132468059E-2</v>
      </c>
      <c r="S33">
        <v>0</v>
      </c>
    </row>
    <row r="34" spans="1:19">
      <c r="A34" s="5">
        <v>43692</v>
      </c>
      <c r="B34" s="5">
        <v>43692</v>
      </c>
      <c r="C34" s="5">
        <v>44652</v>
      </c>
      <c r="D34" s="5">
        <v>44652</v>
      </c>
      <c r="I34">
        <v>1.8887290297582598E-2</v>
      </c>
      <c r="J34" s="37">
        <v>-1.4627762645132252E-2</v>
      </c>
      <c r="L34">
        <v>-1.7830541366982037E-4</v>
      </c>
      <c r="P34">
        <v>3.2519900660308416E-3</v>
      </c>
      <c r="Q34">
        <v>1.81556939050499E-2</v>
      </c>
      <c r="S34">
        <v>0</v>
      </c>
    </row>
    <row r="35" spans="1:19">
      <c r="A35" s="5">
        <v>43693</v>
      </c>
      <c r="B35" s="5">
        <v>43693</v>
      </c>
      <c r="C35" s="5">
        <v>44683</v>
      </c>
      <c r="D35" s="5">
        <v>44683</v>
      </c>
      <c r="I35">
        <v>1.8915513531806399E-2</v>
      </c>
      <c r="J35" s="37">
        <v>1.6870073146745778E-2</v>
      </c>
      <c r="L35">
        <v>-1.7788801427259847E-4</v>
      </c>
      <c r="P35">
        <v>3.2929614783158124E-3</v>
      </c>
      <c r="Q35">
        <v>1.8635176445727965E-2</v>
      </c>
      <c r="S35">
        <v>0</v>
      </c>
    </row>
    <row r="36" spans="1:19">
      <c r="A36" s="5">
        <v>43696</v>
      </c>
      <c r="B36" s="5">
        <v>43696</v>
      </c>
      <c r="C36" s="5">
        <v>44713</v>
      </c>
      <c r="D36" s="5">
        <v>44713</v>
      </c>
      <c r="I36">
        <v>1.8971959999991898E-2</v>
      </c>
      <c r="J36" s="37">
        <v>1.6811480303819092E-2</v>
      </c>
      <c r="L36">
        <v>-1.7705341416229077E-4</v>
      </c>
      <c r="P36">
        <v>3.374904302552181E-3</v>
      </c>
      <c r="Q36">
        <v>1.9106925397037053E-2</v>
      </c>
      <c r="S36">
        <v>0</v>
      </c>
    </row>
    <row r="37" spans="1:19">
      <c r="A37" s="5">
        <v>43697</v>
      </c>
      <c r="B37" s="5">
        <v>43697</v>
      </c>
      <c r="C37" s="5">
        <v>44743</v>
      </c>
      <c r="D37" s="5">
        <v>44743</v>
      </c>
      <c r="I37">
        <v>1.90284064682993E-2</v>
      </c>
      <c r="J37" s="37">
        <v>1.6753847999314748E-2</v>
      </c>
      <c r="L37">
        <v>-1.76219012176514E-4</v>
      </c>
      <c r="P37">
        <v>3.45684712693165E-3</v>
      </c>
      <c r="Q37">
        <v>1.9570940758982917E-2</v>
      </c>
      <c r="S37">
        <v>0</v>
      </c>
    </row>
    <row r="38" spans="1:19">
      <c r="A38" s="5">
        <v>43698</v>
      </c>
      <c r="B38" s="5">
        <v>43698</v>
      </c>
      <c r="I38">
        <v>1.90566297023359E-2</v>
      </c>
      <c r="L38">
        <v>-1.7580190990529855E-4</v>
      </c>
      <c r="P38">
        <v>3.4978185390761641E-3</v>
      </c>
      <c r="S38">
        <v>0</v>
      </c>
    </row>
    <row r="39" spans="1:19">
      <c r="A39" s="5">
        <v>43699</v>
      </c>
      <c r="B39" s="5">
        <v>43699</v>
      </c>
      <c r="I39">
        <v>1.90848529365076E-2</v>
      </c>
      <c r="L39">
        <v>-1.7538486664247439E-4</v>
      </c>
      <c r="P39">
        <v>3.538789951322258E-3</v>
      </c>
      <c r="S39">
        <v>0</v>
      </c>
    </row>
    <row r="40" spans="1:19">
      <c r="A40" s="5">
        <v>43700</v>
      </c>
      <c r="B40" s="5">
        <v>43700</v>
      </c>
      <c r="I40">
        <v>1.9113076170673399E-2</v>
      </c>
      <c r="L40">
        <v>-1.7496788222748331E-4</v>
      </c>
      <c r="P40">
        <v>3.5797613635078409E-3</v>
      </c>
      <c r="S40">
        <v>0</v>
      </c>
    </row>
    <row r="41" spans="1:19">
      <c r="A41" s="5">
        <v>43703</v>
      </c>
      <c r="B41" s="5">
        <v>43703</v>
      </c>
      <c r="I41">
        <v>1.9169522638888301E-2</v>
      </c>
      <c r="L41">
        <v>-1.7413410894328663E-4</v>
      </c>
      <c r="P41">
        <v>3.6617041877842712E-3</v>
      </c>
      <c r="S41">
        <v>0</v>
      </c>
    </row>
    <row r="42" spans="1:19">
      <c r="A42" s="5">
        <v>43704</v>
      </c>
      <c r="B42" s="5">
        <v>43704</v>
      </c>
      <c r="I42">
        <v>1.9225969107148699E-2</v>
      </c>
      <c r="L42">
        <v>-1.7330053044262397E-4</v>
      </c>
      <c r="P42">
        <v>3.7436470121313199E-3</v>
      </c>
      <c r="S42">
        <v>0</v>
      </c>
    </row>
    <row r="43" spans="1:19">
      <c r="A43" s="5">
        <v>43705</v>
      </c>
      <c r="B43" s="5">
        <v>43705</v>
      </c>
      <c r="I43">
        <v>1.9254192341214199E-2</v>
      </c>
      <c r="L43">
        <v>-1.7288383826370718E-4</v>
      </c>
      <c r="P43">
        <v>3.7846184242574738E-3</v>
      </c>
      <c r="S43">
        <v>0</v>
      </c>
    </row>
    <row r="44" spans="1:19">
      <c r="A44" s="5">
        <v>43706</v>
      </c>
      <c r="B44" s="5">
        <v>43706</v>
      </c>
      <c r="I44">
        <v>1.9282415575443999E-2</v>
      </c>
      <c r="L44">
        <v>-1.7246720409086336E-4</v>
      </c>
      <c r="P44">
        <v>3.8255898364852044E-3</v>
      </c>
      <c r="S44">
        <v>0</v>
      </c>
    </row>
    <row r="45" spans="1:19">
      <c r="A45" s="5">
        <v>43707</v>
      </c>
      <c r="B45" s="5">
        <v>43707</v>
      </c>
      <c r="I45">
        <v>1.9310638809522399E-2</v>
      </c>
      <c r="L45">
        <v>-1.72050627763522E-4</v>
      </c>
      <c r="P45">
        <v>3.8665612485713741E-3</v>
      </c>
      <c r="S45">
        <v>0</v>
      </c>
    </row>
    <row r="46" spans="1:19">
      <c r="A46" s="5">
        <v>43710</v>
      </c>
      <c r="B46" s="5">
        <v>43710</v>
      </c>
      <c r="I46">
        <v>1.9367085277773099E-2</v>
      </c>
      <c r="L46">
        <v>-1.71217667381037E-4</v>
      </c>
      <c r="P46">
        <v>3.9485040729683538E-3</v>
      </c>
      <c r="S46">
        <v>0</v>
      </c>
    </row>
    <row r="47" spans="1:19">
      <c r="A47" s="5">
        <v>43711</v>
      </c>
      <c r="B47" s="5">
        <v>43711</v>
      </c>
      <c r="I47">
        <v>1.9417797455574599E-2</v>
      </c>
      <c r="L47">
        <v>-1.6939208110608458E-4</v>
      </c>
      <c r="P47">
        <v>4.1300459477622651E-3</v>
      </c>
      <c r="S47">
        <v>0</v>
      </c>
    </row>
    <row r="48" spans="1:19">
      <c r="A48" s="5">
        <v>43712</v>
      </c>
      <c r="B48" s="5">
        <v>43712</v>
      </c>
      <c r="I48">
        <v>1.9445841493071499E-2</v>
      </c>
      <c r="L48">
        <v>-1.6894485956886718E-4</v>
      </c>
      <c r="P48">
        <v>4.1741298301995449E-3</v>
      </c>
      <c r="S48">
        <v>0</v>
      </c>
    </row>
    <row r="49" spans="1:19">
      <c r="A49" s="5">
        <v>43713</v>
      </c>
      <c r="B49" s="5">
        <v>43713</v>
      </c>
      <c r="I49">
        <v>1.9473885530605702E-2</v>
      </c>
      <c r="L49">
        <v>-1.6849769888624522E-4</v>
      </c>
      <c r="P49">
        <v>4.2182137127425101E-3</v>
      </c>
      <c r="S49">
        <v>0</v>
      </c>
    </row>
    <row r="50" spans="1:19">
      <c r="A50" s="5">
        <v>43714</v>
      </c>
      <c r="B50" s="5">
        <v>43714</v>
      </c>
      <c r="I50">
        <v>1.95019295681799E-2</v>
      </c>
      <c r="L50">
        <v>-1.6805059905997501E-4</v>
      </c>
      <c r="P50">
        <v>4.26229759522907E-3</v>
      </c>
      <c r="S50">
        <v>0</v>
      </c>
    </row>
    <row r="51" spans="1:19">
      <c r="A51" s="5">
        <v>43717</v>
      </c>
      <c r="B51" s="5">
        <v>43717</v>
      </c>
      <c r="I51">
        <v>1.95580176432931E-2</v>
      </c>
      <c r="L51">
        <v>-1.6715660117655909E-4</v>
      </c>
      <c r="P51">
        <v>4.3504653601955092E-3</v>
      </c>
      <c r="S51">
        <v>0</v>
      </c>
    </row>
    <row r="52" spans="1:19">
      <c r="A52" s="5">
        <v>43718</v>
      </c>
      <c r="B52" s="5">
        <v>43718</v>
      </c>
      <c r="I52">
        <v>1.9614105718355999E-2</v>
      </c>
      <c r="L52">
        <v>-1.6626280434159038E-4</v>
      </c>
      <c r="P52">
        <v>4.4386331250975183E-3</v>
      </c>
      <c r="S52">
        <v>0</v>
      </c>
    </row>
    <row r="53" spans="1:19">
      <c r="A53" s="5">
        <v>43719</v>
      </c>
      <c r="B53" s="5">
        <v>43719</v>
      </c>
      <c r="I53">
        <v>1.9642149755927901E-2</v>
      </c>
      <c r="L53">
        <v>-1.6581600598668394E-4</v>
      </c>
      <c r="P53">
        <v>4.4827170077072695E-3</v>
      </c>
      <c r="S53">
        <v>0</v>
      </c>
    </row>
    <row r="54" spans="1:19">
      <c r="A54" s="5">
        <v>43724</v>
      </c>
      <c r="B54" s="5">
        <v>43724</v>
      </c>
      <c r="I54">
        <v>1.97262818685814E-2</v>
      </c>
      <c r="L54">
        <v>-1.6447602861370474E-4</v>
      </c>
      <c r="P54">
        <v>4.614968655150666E-3</v>
      </c>
      <c r="S54">
        <v>0</v>
      </c>
    </row>
    <row r="55" spans="1:19">
      <c r="A55" s="5">
        <v>43725</v>
      </c>
      <c r="B55" s="5">
        <v>43725</v>
      </c>
      <c r="I55">
        <v>1.9810413981174401E-2</v>
      </c>
      <c r="L55">
        <v>-1.6313646652546822E-4</v>
      </c>
      <c r="P55">
        <v>4.7472203027484807E-3</v>
      </c>
      <c r="S55">
        <v>0</v>
      </c>
    </row>
    <row r="56" spans="1:19">
      <c r="A56" s="5">
        <v>43726</v>
      </c>
      <c r="B56" s="5">
        <v>43726</v>
      </c>
      <c r="I56">
        <v>1.9838458018784401E-2</v>
      </c>
      <c r="L56">
        <v>-1.6269008349581899E-4</v>
      </c>
      <c r="P56">
        <v>4.7913041851254459E-3</v>
      </c>
      <c r="S56">
        <v>0</v>
      </c>
    </row>
    <row r="57" spans="1:19">
      <c r="A57" s="5">
        <v>43727</v>
      </c>
      <c r="B57" s="5">
        <v>43727</v>
      </c>
      <c r="I57">
        <v>1.98665020563739E-2</v>
      </c>
      <c r="L57">
        <v>-1.6224375911640687E-4</v>
      </c>
      <c r="P57">
        <v>4.8353880676891333E-3</v>
      </c>
      <c r="S57">
        <v>0</v>
      </c>
    </row>
    <row r="58" spans="1:19">
      <c r="A58" s="5">
        <v>43728</v>
      </c>
      <c r="B58" s="5">
        <v>43728</v>
      </c>
      <c r="I58">
        <v>1.98945460938388E-2</v>
      </c>
      <c r="L58">
        <v>-1.6179749330793179E-4</v>
      </c>
      <c r="P58">
        <v>4.8794719501153612E-3</v>
      </c>
      <c r="S58">
        <v>0</v>
      </c>
    </row>
    <row r="59" spans="1:19">
      <c r="A59" s="5">
        <v>43731</v>
      </c>
      <c r="B59" s="5">
        <v>43731</v>
      </c>
      <c r="I59">
        <v>1.9950634168979201E-2</v>
      </c>
      <c r="L59">
        <v>-1.6090515585546716E-4</v>
      </c>
      <c r="P59">
        <v>4.9676397151308159E-3</v>
      </c>
      <c r="S59">
        <v>0</v>
      </c>
    </row>
    <row r="60" spans="1:19">
      <c r="A60" s="5">
        <v>43732</v>
      </c>
      <c r="B60" s="5">
        <v>43732</v>
      </c>
      <c r="I60">
        <v>2.00067222440257E-2</v>
      </c>
      <c r="L60">
        <v>-1.6001301180621996E-4</v>
      </c>
      <c r="P60">
        <v>5.0558074800665705E-3</v>
      </c>
      <c r="S60">
        <v>0</v>
      </c>
    </row>
    <row r="61" spans="1:19">
      <c r="A61" s="5">
        <v>43733</v>
      </c>
      <c r="B61" s="5">
        <v>43733</v>
      </c>
      <c r="I61">
        <v>2.0034766281666599E-2</v>
      </c>
      <c r="L61">
        <v>-1.5956703616335039E-4</v>
      </c>
      <c r="P61">
        <v>5.0998913626159438E-3</v>
      </c>
      <c r="S61">
        <v>0</v>
      </c>
    </row>
    <row r="62" spans="1:19">
      <c r="A62" s="5">
        <v>43734</v>
      </c>
      <c r="B62" s="5">
        <v>43734</v>
      </c>
      <c r="I62">
        <v>2.0062810319167099E-2</v>
      </c>
      <c r="L62">
        <v>-1.5912111796715538E-4</v>
      </c>
      <c r="P62">
        <v>5.1439752451088996E-3</v>
      </c>
      <c r="S62">
        <v>0</v>
      </c>
    </row>
    <row r="63" spans="1:19">
      <c r="A63" s="5">
        <v>43735</v>
      </c>
      <c r="B63" s="5">
        <v>43735</v>
      </c>
      <c r="I63">
        <v>-0.95223225494407104</v>
      </c>
      <c r="L63">
        <v>-1.5867525717884161E-4</v>
      </c>
      <c r="P63">
        <v>5.188059127545437E-3</v>
      </c>
      <c r="S63">
        <v>0</v>
      </c>
    </row>
    <row r="64" spans="1:19">
      <c r="A64" s="5">
        <v>43738</v>
      </c>
      <c r="B64" s="5">
        <v>43738</v>
      </c>
      <c r="I64">
        <v>2.0146942431817801E-2</v>
      </c>
      <c r="L64">
        <v>-1.5778372603841563E-4</v>
      </c>
      <c r="P64">
        <v>5.2762268926222333E-3</v>
      </c>
      <c r="S64">
        <v>0</v>
      </c>
    </row>
    <row r="65" spans="1:19">
      <c r="A65" s="5">
        <v>43739</v>
      </c>
      <c r="B65" s="5">
        <v>43739</v>
      </c>
      <c r="I65">
        <v>2.0203030506854298E-2</v>
      </c>
      <c r="L65">
        <v>-1.5689238453235889E-4</v>
      </c>
      <c r="P65">
        <v>5.3643946576188827E-3</v>
      </c>
      <c r="S65">
        <v>0</v>
      </c>
    </row>
    <row r="66" spans="1:19">
      <c r="A66" s="5">
        <v>43740</v>
      </c>
      <c r="B66" s="5">
        <v>43740</v>
      </c>
      <c r="I66">
        <v>2.0231074544430398E-2</v>
      </c>
      <c r="L66">
        <v>-1.5633396340238031E-4</v>
      </c>
      <c r="P66">
        <v>5.4198136373836865E-3</v>
      </c>
      <c r="S66">
        <v>0</v>
      </c>
    </row>
    <row r="67" spans="1:19">
      <c r="A67" s="5">
        <v>43741</v>
      </c>
      <c r="B67" s="5">
        <v>43741</v>
      </c>
      <c r="I67">
        <v>1.8897270823658201E-2</v>
      </c>
      <c r="L67">
        <v>-1.5588602640341376E-4</v>
      </c>
      <c r="P67">
        <v>5.4641412854668503E-3</v>
      </c>
      <c r="S67">
        <v>0</v>
      </c>
    </row>
    <row r="68" spans="1:19">
      <c r="A68" s="5">
        <v>43742</v>
      </c>
      <c r="B68" s="5">
        <v>43742</v>
      </c>
      <c r="I68">
        <v>1.8896339376886701E-2</v>
      </c>
      <c r="L68">
        <v>-1.5543814584917501E-4</v>
      </c>
      <c r="P68">
        <v>5.5084689335155902E-3</v>
      </c>
      <c r="S68">
        <v>0</v>
      </c>
    </row>
    <row r="69" spans="1:19">
      <c r="A69" s="5">
        <v>43745</v>
      </c>
      <c r="B69" s="5">
        <v>43745</v>
      </c>
      <c r="I69">
        <v>1.8894476483585099E-2</v>
      </c>
      <c r="L69">
        <v>-1.545425724122191E-4</v>
      </c>
      <c r="P69">
        <v>5.5971242295821417E-3</v>
      </c>
      <c r="S69">
        <v>0</v>
      </c>
    </row>
    <row r="70" spans="1:19">
      <c r="A70" s="5">
        <v>43746</v>
      </c>
      <c r="B70" s="5">
        <v>43746</v>
      </c>
      <c r="I70">
        <v>1.8892613590228799E-2</v>
      </c>
      <c r="L70">
        <v>-1.5364718564238097E-4</v>
      </c>
      <c r="P70">
        <v>5.6857795256094346E-3</v>
      </c>
      <c r="S70">
        <v>0</v>
      </c>
    </row>
    <row r="71" spans="1:19">
      <c r="A71" s="5">
        <v>43747</v>
      </c>
      <c r="B71" s="5">
        <v>43747</v>
      </c>
      <c r="I71">
        <v>1.8891682143535898E-2</v>
      </c>
      <c r="L71">
        <v>-1.5319958523064671E-4</v>
      </c>
      <c r="P71">
        <v>5.730107173648134E-3</v>
      </c>
      <c r="S71">
        <v>0</v>
      </c>
    </row>
    <row r="72" spans="1:19">
      <c r="A72" s="5">
        <v>43748</v>
      </c>
      <c r="B72" s="5">
        <v>43748</v>
      </c>
      <c r="I72">
        <v>1.8890750696842401E-2</v>
      </c>
      <c r="L72">
        <v>-1.5275204030150254E-4</v>
      </c>
      <c r="P72">
        <v>5.7744348216524077E-3</v>
      </c>
      <c r="S72">
        <v>0</v>
      </c>
    </row>
    <row r="73" spans="1:19">
      <c r="A73" s="5">
        <v>43749</v>
      </c>
      <c r="B73" s="5">
        <v>43749</v>
      </c>
      <c r="I73">
        <v>1.88898192503144E-2</v>
      </c>
      <c r="L73">
        <v>-1.5230455081615112E-4</v>
      </c>
      <c r="P73">
        <v>5.8187624697843433E-3</v>
      </c>
      <c r="S73">
        <v>0</v>
      </c>
    </row>
    <row r="74" spans="1:19">
      <c r="A74" s="5">
        <v>43752</v>
      </c>
      <c r="B74" s="5">
        <v>43752</v>
      </c>
      <c r="I74">
        <v>1.8887956356869101E-2</v>
      </c>
      <c r="L74">
        <v>-1.5140975542405561E-4</v>
      </c>
      <c r="P74">
        <v>5.9074177657899678E-3</v>
      </c>
      <c r="S74">
        <v>0</v>
      </c>
    </row>
    <row r="75" spans="1:19">
      <c r="A75" s="5">
        <v>43753</v>
      </c>
      <c r="B75" s="5">
        <v>43753</v>
      </c>
      <c r="I75">
        <v>1.8886093463543901E-2</v>
      </c>
      <c r="L75">
        <v>-1.505151430113573E-4</v>
      </c>
      <c r="P75">
        <v>5.9960730618867407E-3</v>
      </c>
      <c r="S75">
        <v>0</v>
      </c>
    </row>
    <row r="76" spans="1:19">
      <c r="A76" s="5">
        <v>43754</v>
      </c>
      <c r="B76" s="5">
        <v>43754</v>
      </c>
      <c r="I76">
        <v>1.8885162016711698E-2</v>
      </c>
      <c r="L76">
        <v>-1.5006792777221294E-4</v>
      </c>
      <c r="P76">
        <v>6.040400709846524E-3</v>
      </c>
      <c r="S76">
        <v>0</v>
      </c>
    </row>
    <row r="77" spans="1:19">
      <c r="A77" s="5">
        <v>43755</v>
      </c>
      <c r="B77" s="5">
        <v>43755</v>
      </c>
      <c r="I77">
        <v>1.8884230570320199E-2</v>
      </c>
      <c r="L77">
        <v>-1.4962076697417009E-4</v>
      </c>
      <c r="P77">
        <v>6.0847283579339648E-3</v>
      </c>
      <c r="S77">
        <v>0</v>
      </c>
    </row>
    <row r="78" spans="1:19">
      <c r="A78" s="5">
        <v>43756</v>
      </c>
      <c r="B78" s="5">
        <v>43756</v>
      </c>
      <c r="I78">
        <v>1.8883299123484101E-2</v>
      </c>
      <c r="L78">
        <v>-1.4917366041631796E-4</v>
      </c>
      <c r="P78">
        <v>6.129056005986973E-3</v>
      </c>
      <c r="S78">
        <v>0</v>
      </c>
    </row>
    <row r="79" spans="1:19">
      <c r="A79" s="5">
        <v>43759</v>
      </c>
      <c r="B79" s="5">
        <v>43759</v>
      </c>
      <c r="I79">
        <v>1.8881436230216601E-2</v>
      </c>
      <c r="L79">
        <v>-1.4827962712381994E-4</v>
      </c>
      <c r="P79">
        <v>6.21771130201675E-3</v>
      </c>
      <c r="S79">
        <v>0</v>
      </c>
    </row>
    <row r="80" spans="1:19">
      <c r="A80" s="5">
        <v>43760</v>
      </c>
      <c r="B80" s="5">
        <v>43760</v>
      </c>
      <c r="I80">
        <v>1.8879573336814399E-2</v>
      </c>
      <c r="L80">
        <v>-1.4738577293372677E-4</v>
      </c>
      <c r="P80">
        <v>6.3063665980167506E-3</v>
      </c>
      <c r="S80">
        <v>0</v>
      </c>
    </row>
    <row r="81" spans="1:19">
      <c r="A81" s="5">
        <v>43761</v>
      </c>
      <c r="B81" s="5">
        <v>43761</v>
      </c>
      <c r="I81">
        <v>1.8878641890180001E-2</v>
      </c>
      <c r="L81">
        <v>-1.4693893496868808E-4</v>
      </c>
      <c r="P81">
        <v>6.3506942461407194E-3</v>
      </c>
      <c r="S81">
        <v>0</v>
      </c>
    </row>
    <row r="82" spans="1:19">
      <c r="A82" s="5">
        <v>43762</v>
      </c>
      <c r="B82" s="5">
        <v>43762</v>
      </c>
      <c r="I82">
        <v>1.8877710443456101E-2</v>
      </c>
      <c r="L82">
        <v>-1.4649215024108831E-4</v>
      </c>
      <c r="P82">
        <v>6.3950218941492059E-3</v>
      </c>
      <c r="S82">
        <v>0</v>
      </c>
    </row>
    <row r="83" spans="1:19">
      <c r="A83" s="5">
        <v>43763</v>
      </c>
      <c r="B83" s="5">
        <v>43763</v>
      </c>
      <c r="I83">
        <v>1.8876778996890099E-2</v>
      </c>
      <c r="L83">
        <v>-1.4604541863108642E-4</v>
      </c>
      <c r="P83">
        <v>6.4393495422042993E-3</v>
      </c>
      <c r="S83">
        <v>0</v>
      </c>
    </row>
    <row r="84" spans="1:19">
      <c r="A84" s="5">
        <v>43766</v>
      </c>
      <c r="B84" s="5">
        <v>43766</v>
      </c>
      <c r="I84">
        <v>1.88749161034233E-2</v>
      </c>
      <c r="L84">
        <v>-1.4515213141120118E-4</v>
      </c>
      <c r="P84">
        <v>6.5280048382334562E-3</v>
      </c>
      <c r="S84">
        <v>0</v>
      </c>
    </row>
    <row r="85" spans="1:19">
      <c r="A85" s="5">
        <v>43767</v>
      </c>
      <c r="B85" s="5">
        <v>43767</v>
      </c>
      <c r="I85">
        <v>1.88730532101315E-2</v>
      </c>
      <c r="L85">
        <v>-1.4425901947058613E-4</v>
      </c>
      <c r="P85">
        <v>6.6166601343234203E-3</v>
      </c>
      <c r="S85">
        <v>0</v>
      </c>
    </row>
    <row r="86" spans="1:19">
      <c r="A86" s="5">
        <v>43768</v>
      </c>
      <c r="B86" s="5">
        <v>43768</v>
      </c>
      <c r="I86">
        <v>1.8872121763544799E-2</v>
      </c>
      <c r="L86">
        <v>-1.4381255075923116E-4</v>
      </c>
      <c r="P86">
        <v>6.6609877823684081E-3</v>
      </c>
      <c r="S86">
        <v>0</v>
      </c>
    </row>
    <row r="87" spans="1:19">
      <c r="A87" s="5">
        <v>43769</v>
      </c>
      <c r="B87" s="5">
        <v>43769</v>
      </c>
      <c r="I87">
        <v>1.8871190316825999E-2</v>
      </c>
      <c r="L87">
        <v>-1.4336613408162739E-4</v>
      </c>
      <c r="P87">
        <v>6.7053154303789528E-3</v>
      </c>
      <c r="S87">
        <v>0</v>
      </c>
    </row>
    <row r="88" spans="1:19">
      <c r="A88" s="5">
        <v>43770</v>
      </c>
      <c r="B88" s="5">
        <v>43770</v>
      </c>
      <c r="I88">
        <v>1.88702588700582E-2</v>
      </c>
      <c r="L88">
        <v>-1.4291976943949493E-4</v>
      </c>
      <c r="P88">
        <v>6.7496430783550547E-3</v>
      </c>
      <c r="S88">
        <v>0</v>
      </c>
    </row>
    <row r="89" spans="1:19">
      <c r="A89" s="5">
        <v>43773</v>
      </c>
      <c r="B89" s="5">
        <v>43773</v>
      </c>
      <c r="I89">
        <v>1.8868395976659201E-2</v>
      </c>
      <c r="L89">
        <v>-1.4202721227805521E-4</v>
      </c>
      <c r="P89">
        <v>6.8382983744380678E-3</v>
      </c>
      <c r="S89">
        <v>0</v>
      </c>
    </row>
    <row r="90" spans="1:19">
      <c r="A90" s="5">
        <v>43774</v>
      </c>
      <c r="B90" s="5">
        <v>43774</v>
      </c>
      <c r="I90">
        <v>1.88665330834221E-2</v>
      </c>
      <c r="L90">
        <v>-1.411348266401468E-4</v>
      </c>
      <c r="P90">
        <v>6.9269536704823463E-3</v>
      </c>
      <c r="S90">
        <v>0</v>
      </c>
    </row>
    <row r="91" spans="1:19">
      <c r="A91" s="5">
        <v>43775</v>
      </c>
      <c r="B91" s="5">
        <v>43775</v>
      </c>
      <c r="I91">
        <v>1.8865601636655099E-2</v>
      </c>
      <c r="L91">
        <v>-1.4068871916173161E-4</v>
      </c>
      <c r="P91">
        <v>6.9712813185293637E-3</v>
      </c>
      <c r="S91">
        <v>0</v>
      </c>
    </row>
    <row r="92" spans="1:19">
      <c r="A92" s="5">
        <v>43776</v>
      </c>
      <c r="B92" s="5">
        <v>43776</v>
      </c>
      <c r="I92">
        <v>1.8864670190113501E-2</v>
      </c>
      <c r="L92">
        <v>-1.4024266259437488E-4</v>
      </c>
      <c r="P92">
        <v>7.0156089665419355E-3</v>
      </c>
      <c r="S92">
        <v>0</v>
      </c>
    </row>
    <row r="93" spans="1:19">
      <c r="A93" s="5">
        <v>43777</v>
      </c>
      <c r="B93" s="5">
        <v>43777</v>
      </c>
      <c r="I93">
        <v>1.8863738743399399E-2</v>
      </c>
      <c r="L93">
        <v>-1.3979665685874191E-4</v>
      </c>
      <c r="P93">
        <v>7.0599366146011045E-3</v>
      </c>
      <c r="S93">
        <v>0</v>
      </c>
    </row>
    <row r="94" spans="1:19">
      <c r="A94" s="5">
        <v>43780</v>
      </c>
      <c r="B94" s="5">
        <v>43780</v>
      </c>
      <c r="I94">
        <v>1.8861875850066202E-2</v>
      </c>
      <c r="L94">
        <v>-1.3890481386250294E-4</v>
      </c>
      <c r="P94">
        <v>7.1485919106825946E-3</v>
      </c>
      <c r="S94">
        <v>0</v>
      </c>
    </row>
    <row r="95" spans="1:19">
      <c r="A95" s="5">
        <v>43781</v>
      </c>
      <c r="B95" s="5">
        <v>43781</v>
      </c>
      <c r="I95">
        <v>1.8860012956693602E-2</v>
      </c>
      <c r="L95">
        <v>-1.380131384988161E-4</v>
      </c>
      <c r="P95">
        <v>7.2372472067364366E-3</v>
      </c>
      <c r="S95">
        <v>0</v>
      </c>
    </row>
    <row r="96" spans="1:19">
      <c r="A96" s="5">
        <v>43782</v>
      </c>
      <c r="B96" s="5">
        <v>43782</v>
      </c>
      <c r="I96">
        <v>1.8859081510080498E-2</v>
      </c>
      <c r="L96">
        <v>-1.3756738427279201E-4</v>
      </c>
      <c r="P96">
        <v>7.2815748547854532E-3</v>
      </c>
      <c r="S96">
        <v>0</v>
      </c>
    </row>
    <row r="97" spans="1:19">
      <c r="A97" s="5">
        <v>43783</v>
      </c>
      <c r="B97" s="5">
        <v>43783</v>
      </c>
      <c r="I97">
        <v>1.8858150063406499E-2</v>
      </c>
      <c r="L97">
        <v>-1.3712167987561038E-4</v>
      </c>
      <c r="P97">
        <v>7.3259025028000182E-3</v>
      </c>
      <c r="S97">
        <v>0</v>
      </c>
    </row>
    <row r="98" spans="1:19">
      <c r="A98" s="5">
        <v>43784</v>
      </c>
      <c r="B98" s="5">
        <v>43784</v>
      </c>
      <c r="I98">
        <v>1.8857218616677301E-2</v>
      </c>
      <c r="L98">
        <v>-1.3667602510636554E-4</v>
      </c>
      <c r="P98">
        <v>7.3702301507801325E-3</v>
      </c>
      <c r="S98">
        <v>0</v>
      </c>
    </row>
    <row r="99" spans="1:19">
      <c r="A99" s="5">
        <v>43787</v>
      </c>
      <c r="B99" s="5">
        <v>43787</v>
      </c>
      <c r="I99">
        <v>1.8855355723353898E-2</v>
      </c>
      <c r="L99">
        <v>-1.3578488024635439E-4</v>
      </c>
      <c r="P99">
        <v>7.4588854468839762E-3</v>
      </c>
      <c r="S99">
        <v>0</v>
      </c>
    </row>
    <row r="100" spans="1:19">
      <c r="A100" s="5">
        <v>43788</v>
      </c>
      <c r="B100" s="5">
        <v>43788</v>
      </c>
      <c r="I100">
        <v>1.8853492830030599E-2</v>
      </c>
      <c r="L100">
        <v>-1.3489389930336845E-4</v>
      </c>
      <c r="P100">
        <v>7.5475407430044238E-3</v>
      </c>
      <c r="S100">
        <v>0</v>
      </c>
    </row>
    <row r="101" spans="1:19">
      <c r="A101" s="5">
        <v>43789</v>
      </c>
      <c r="B101" s="5">
        <v>43789</v>
      </c>
      <c r="I101">
        <v>1.88525613833425E-2</v>
      </c>
      <c r="L101">
        <v>-1.344484903488684E-4</v>
      </c>
      <c r="P101">
        <v>7.5918683909743621E-3</v>
      </c>
      <c r="S101">
        <v>0</v>
      </c>
    </row>
    <row r="102" spans="1:19">
      <c r="A102" s="5">
        <v>43790</v>
      </c>
      <c r="B102" s="5">
        <v>43790</v>
      </c>
      <c r="I102">
        <v>1.8851629936629099E-2</v>
      </c>
      <c r="L102">
        <v>-1.3400313005990688E-4</v>
      </c>
      <c r="P102">
        <v>7.63619603899089E-3</v>
      </c>
      <c r="S102">
        <v>0</v>
      </c>
    </row>
    <row r="103" spans="1:19">
      <c r="A103" s="5">
        <v>43791</v>
      </c>
      <c r="B103" s="5">
        <v>43791</v>
      </c>
      <c r="I103">
        <v>1.8850698490057698E-2</v>
      </c>
      <c r="L103">
        <v>-1.3355781831661393E-4</v>
      </c>
      <c r="P103">
        <v>7.6805236869729636E-3</v>
      </c>
      <c r="S103">
        <v>0</v>
      </c>
    </row>
    <row r="104" spans="1:19">
      <c r="A104" s="5">
        <v>43794</v>
      </c>
      <c r="B104" s="5">
        <v>43794</v>
      </c>
      <c r="I104">
        <v>1.88488355966605E-2</v>
      </c>
      <c r="L104">
        <v>-1.3266735572532582E-4</v>
      </c>
      <c r="P104">
        <v>7.7691789830942231E-3</v>
      </c>
      <c r="S104">
        <v>0</v>
      </c>
    </row>
    <row r="105" spans="1:19">
      <c r="A105" s="5">
        <v>43795</v>
      </c>
      <c r="B105" s="5">
        <v>43795</v>
      </c>
      <c r="I105">
        <v>1.8846972703196501E-2</v>
      </c>
      <c r="L105">
        <v>-1.3177705318679619E-4</v>
      </c>
      <c r="P105">
        <v>7.8578342792050386E-3</v>
      </c>
      <c r="S105">
        <v>0</v>
      </c>
    </row>
    <row r="106" spans="1:19">
      <c r="A106" s="5">
        <v>43796</v>
      </c>
      <c r="B106" s="5">
        <v>43796</v>
      </c>
      <c r="I106">
        <v>1.8846041256686E-2</v>
      </c>
      <c r="L106">
        <v>-1.3133198160369201E-4</v>
      </c>
      <c r="P106">
        <v>7.9021619271769129E-3</v>
      </c>
      <c r="S106">
        <v>0</v>
      </c>
    </row>
    <row r="107" spans="1:19">
      <c r="A107" s="5">
        <v>43797</v>
      </c>
      <c r="B107" s="5">
        <v>43797</v>
      </c>
      <c r="I107">
        <v>1.88451098099452E-2</v>
      </c>
      <c r="L107">
        <v>-1.3088695752277562E-4</v>
      </c>
      <c r="P107">
        <v>7.9464895751953698E-3</v>
      </c>
      <c r="S107">
        <v>0</v>
      </c>
    </row>
    <row r="108" spans="1:19">
      <c r="A108" s="5">
        <v>43798</v>
      </c>
      <c r="B108" s="5">
        <v>43798</v>
      </c>
      <c r="I108">
        <v>1.8844178363300702E-2</v>
      </c>
      <c r="L108">
        <v>-1.3044198082416672E-4</v>
      </c>
      <c r="P108">
        <v>7.9908172232604126E-3</v>
      </c>
      <c r="S108">
        <v>0</v>
      </c>
    </row>
    <row r="109" spans="1:19">
      <c r="A109" s="5">
        <v>43801</v>
      </c>
      <c r="B109" s="5">
        <v>43801</v>
      </c>
      <c r="I109">
        <v>1.8842315469961599E-2</v>
      </c>
      <c r="L109">
        <v>-1.2955218455243606E-4</v>
      </c>
      <c r="P109">
        <v>8.0794725193113152E-3</v>
      </c>
      <c r="S109">
        <v>0</v>
      </c>
    </row>
    <row r="110" spans="1:19">
      <c r="A110" s="5">
        <v>43802</v>
      </c>
      <c r="B110" s="5">
        <v>43802</v>
      </c>
      <c r="I110">
        <v>1.88404525765947E-2</v>
      </c>
      <c r="L110">
        <v>-1.2866254456361031E-4</v>
      </c>
      <c r="P110">
        <v>8.1681278153380565E-3</v>
      </c>
      <c r="S110">
        <v>0</v>
      </c>
    </row>
    <row r="111" spans="1:19">
      <c r="A111" s="5">
        <v>43803</v>
      </c>
      <c r="B111" s="5">
        <v>43803</v>
      </c>
      <c r="I111">
        <v>1.8839521129870099E-2</v>
      </c>
      <c r="L111">
        <v>-1.282178023704165E-4</v>
      </c>
      <c r="P111">
        <v>8.2124554634739229E-3</v>
      </c>
      <c r="S111">
        <v>0</v>
      </c>
    </row>
    <row r="112" spans="1:19">
      <c r="A112" s="5">
        <v>43804</v>
      </c>
      <c r="B112" s="5">
        <v>43804</v>
      </c>
      <c r="I112">
        <v>1.88385896833555E-2</v>
      </c>
      <c r="L112">
        <v>-1.2777310651601768E-4</v>
      </c>
      <c r="P112">
        <v>8.2567831113321902E-3</v>
      </c>
      <c r="S112">
        <v>0</v>
      </c>
    </row>
    <row r="113" spans="1:19">
      <c r="A113" s="5">
        <v>43805</v>
      </c>
      <c r="B113" s="5">
        <v>43805</v>
      </c>
      <c r="I113">
        <v>1.88376582364903E-2</v>
      </c>
      <c r="L113">
        <v>-1.2732845692105154E-4</v>
      </c>
      <c r="P113">
        <v>8.3011107594801702E-3</v>
      </c>
      <c r="S113">
        <v>0</v>
      </c>
    </row>
    <row r="114" spans="1:19">
      <c r="A114" s="5">
        <v>43808</v>
      </c>
      <c r="B114" s="5">
        <v>43808</v>
      </c>
      <c r="I114">
        <v>1.8885782981294799E-2</v>
      </c>
      <c r="L114">
        <v>-1.26439311113665E-4</v>
      </c>
      <c r="P114">
        <v>8.3897660555332359E-3</v>
      </c>
      <c r="S114">
        <v>0</v>
      </c>
    </row>
    <row r="115" spans="1:19">
      <c r="A115" s="5">
        <v>43809</v>
      </c>
      <c r="B115" s="5">
        <v>43809</v>
      </c>
      <c r="I115">
        <v>1.86839695357097E-2</v>
      </c>
      <c r="L115">
        <v>-1.2555031780568245E-4</v>
      </c>
      <c r="P115">
        <v>8.4784213515653444E-3</v>
      </c>
      <c r="S115">
        <v>0</v>
      </c>
    </row>
    <row r="116" spans="1:19">
      <c r="A116" s="5">
        <v>43810</v>
      </c>
      <c r="B116" s="5">
        <v>43810</v>
      </c>
      <c r="I116">
        <v>1.8833001003379798E-2</v>
      </c>
      <c r="L116">
        <v>-1.2510589702062177E-4</v>
      </c>
      <c r="P116">
        <v>8.5227489996220346E-3</v>
      </c>
      <c r="S116">
        <v>0</v>
      </c>
    </row>
    <row r="117" spans="1:19">
      <c r="A117" s="5">
        <v>43811</v>
      </c>
      <c r="B117" s="5">
        <v>43811</v>
      </c>
      <c r="I117">
        <v>1.88320695564573E-2</v>
      </c>
      <c r="L117">
        <v>-1.2466152149196951E-4</v>
      </c>
      <c r="P117">
        <v>8.5670766476442575E-3</v>
      </c>
      <c r="S117">
        <v>0</v>
      </c>
    </row>
    <row r="118" spans="1:19">
      <c r="A118" s="5">
        <v>43812</v>
      </c>
      <c r="B118" s="5">
        <v>43812</v>
      </c>
      <c r="I118">
        <v>1.8831138109864799E-2</v>
      </c>
      <c r="L118">
        <v>-1.2421719109983811E-4</v>
      </c>
      <c r="P118">
        <v>8.6114042956320115E-3</v>
      </c>
      <c r="S118">
        <v>0</v>
      </c>
    </row>
    <row r="119" spans="1:19">
      <c r="A119" s="5">
        <v>43815</v>
      </c>
      <c r="B119" s="5">
        <v>43815</v>
      </c>
      <c r="I119">
        <v>1.8881436230180699E-2</v>
      </c>
      <c r="L119">
        <v>-1.2332867984696016E-4</v>
      </c>
      <c r="P119">
        <v>8.7000595917579669E-3</v>
      </c>
      <c r="S119">
        <v>0</v>
      </c>
    </row>
    <row r="120" spans="1:19">
      <c r="A120" s="5">
        <v>43816</v>
      </c>
      <c r="B120" s="5">
        <v>43816</v>
      </c>
      <c r="I120">
        <v>1.86709292822182E-2</v>
      </c>
      <c r="L120">
        <v>-1.2244031732336658E-4</v>
      </c>
      <c r="P120">
        <v>8.7887148878056306E-3</v>
      </c>
      <c r="S120">
        <v>0</v>
      </c>
    </row>
    <row r="121" spans="1:19">
      <c r="A121" s="5">
        <v>43817</v>
      </c>
      <c r="B121" s="5">
        <v>43817</v>
      </c>
      <c r="I121">
        <v>1.8826480876567402E-2</v>
      </c>
      <c r="L121">
        <v>-1.219962100859415E-4</v>
      </c>
      <c r="P121">
        <v>8.8330425358641596E-3</v>
      </c>
      <c r="S121">
        <v>0</v>
      </c>
    </row>
    <row r="122" spans="1:19">
      <c r="A122" s="5">
        <v>43818</v>
      </c>
      <c r="B122" s="5">
        <v>43818</v>
      </c>
      <c r="I122">
        <v>1.8825549429811801E-2</v>
      </c>
      <c r="L122">
        <v>-1.215521469009221E-4</v>
      </c>
      <c r="P122">
        <v>8.8773701838882179E-3</v>
      </c>
      <c r="S122">
        <v>0</v>
      </c>
    </row>
    <row r="123" spans="1:19">
      <c r="A123" s="5">
        <v>43819</v>
      </c>
      <c r="B123" s="5">
        <v>43819</v>
      </c>
      <c r="I123">
        <v>1.8824617983181899E-2</v>
      </c>
      <c r="L123">
        <v>-1.2110812777000258E-4</v>
      </c>
      <c r="P123">
        <v>8.9216978318778003E-3</v>
      </c>
      <c r="S123">
        <v>0</v>
      </c>
    </row>
    <row r="124" spans="1:19">
      <c r="A124" s="5">
        <v>43822</v>
      </c>
      <c r="B124" s="5">
        <v>43822</v>
      </c>
      <c r="I124">
        <v>1.8877089479044901E-2</v>
      </c>
      <c r="L124">
        <v>-1.2022023524228724E-4</v>
      </c>
      <c r="P124">
        <v>9.0103531279564757E-3</v>
      </c>
      <c r="S124">
        <v>0</v>
      </c>
    </row>
    <row r="125" spans="1:19">
      <c r="A125" s="5">
        <v>43823</v>
      </c>
      <c r="B125" s="5">
        <v>43823</v>
      </c>
      <c r="I125">
        <v>1.8657889028831299E-2</v>
      </c>
      <c r="L125">
        <v>-1.1933248768709855E-4</v>
      </c>
      <c r="P125">
        <v>9.0990084240586896E-3</v>
      </c>
      <c r="S125">
        <v>0</v>
      </c>
    </row>
    <row r="126" spans="1:19">
      <c r="A126" s="5">
        <v>43824</v>
      </c>
      <c r="B126" s="5">
        <v>43824</v>
      </c>
      <c r="I126">
        <v>1.8819960749751601E-2</v>
      </c>
      <c r="L126">
        <v>-1.1888868597443706E-4</v>
      </c>
      <c r="P126">
        <v>9.1433360720379834E-3</v>
      </c>
      <c r="S126">
        <v>0</v>
      </c>
    </row>
    <row r="127" spans="1:19">
      <c r="A127" s="5">
        <v>43825</v>
      </c>
      <c r="B127" s="5">
        <v>43825</v>
      </c>
      <c r="I127">
        <v>1.8819029303255599E-2</v>
      </c>
      <c r="L127">
        <v>-1.1844492735330007E-4</v>
      </c>
      <c r="P127">
        <v>9.187663720063844E-3</v>
      </c>
      <c r="S127">
        <v>0</v>
      </c>
    </row>
    <row r="128" spans="1:19">
      <c r="A128" s="5">
        <v>43826</v>
      </c>
      <c r="B128" s="5">
        <v>43826</v>
      </c>
      <c r="I128">
        <v>-6.4713141792440796</v>
      </c>
      <c r="L128">
        <v>-1.1800121150114717E-4</v>
      </c>
      <c r="P128">
        <v>9.2319913681362682E-3</v>
      </c>
      <c r="S128">
        <v>0</v>
      </c>
    </row>
    <row r="129" spans="1:19">
      <c r="A129" s="5">
        <v>43829</v>
      </c>
      <c r="B129" s="5">
        <v>43829</v>
      </c>
      <c r="I129">
        <v>1.8872742727910001E-2</v>
      </c>
      <c r="L129">
        <v>-1.1711392185518269E-4</v>
      </c>
      <c r="P129">
        <v>9.320646664180773E-3</v>
      </c>
      <c r="S129">
        <v>0</v>
      </c>
    </row>
    <row r="130" spans="1:19">
      <c r="A130" s="5">
        <v>43830</v>
      </c>
      <c r="B130" s="5">
        <v>43830</v>
      </c>
      <c r="I130">
        <v>1.8644848775379402E-2</v>
      </c>
      <c r="L130">
        <v>-1.1622677346538239E-4</v>
      </c>
      <c r="P130">
        <v>9.4093019603243028E-3</v>
      </c>
      <c r="S130">
        <v>0</v>
      </c>
    </row>
    <row r="131" spans="1:19">
      <c r="A131" s="5">
        <v>43831</v>
      </c>
      <c r="B131" s="5">
        <v>43831</v>
      </c>
      <c r="I131">
        <v>1.8813440623224199E-2</v>
      </c>
      <c r="L131">
        <v>-1.1578326941643304E-4</v>
      </c>
      <c r="P131">
        <v>9.4536296082243267E-3</v>
      </c>
      <c r="S131">
        <v>0</v>
      </c>
    </row>
    <row r="132" spans="1:19">
      <c r="A132" s="5">
        <v>43832</v>
      </c>
      <c r="B132" s="5">
        <v>43832</v>
      </c>
      <c r="I132">
        <v>1.8812509176451199E-2</v>
      </c>
      <c r="L132">
        <v>-7.2957149229656355E-5</v>
      </c>
      <c r="P132">
        <v>1.3769727232017989E-2</v>
      </c>
      <c r="S132">
        <v>0</v>
      </c>
    </row>
    <row r="133" spans="1:19">
      <c r="A133" s="5">
        <v>43833</v>
      </c>
      <c r="B133" s="5">
        <v>43833</v>
      </c>
      <c r="I133">
        <v>1.8597231617864699E-2</v>
      </c>
      <c r="L133">
        <v>-7.205771589911842E-5</v>
      </c>
      <c r="P133">
        <v>1.3860236177159965E-2</v>
      </c>
      <c r="S133">
        <v>0</v>
      </c>
    </row>
    <row r="134" spans="1:19">
      <c r="A134" s="5">
        <v>43836</v>
      </c>
      <c r="B134" s="5">
        <v>43836</v>
      </c>
      <c r="I134">
        <v>1.8590759130870001E-2</v>
      </c>
      <c r="L134">
        <v>-7.0259025235675548E-5</v>
      </c>
      <c r="P134">
        <v>1.4041254067281113E-2</v>
      </c>
      <c r="S134">
        <v>0</v>
      </c>
    </row>
    <row r="135" spans="1:19">
      <c r="A135" s="5">
        <v>43837</v>
      </c>
      <c r="B135" s="5">
        <v>43837</v>
      </c>
      <c r="I135">
        <v>1.8584286643687602E-2</v>
      </c>
      <c r="L135">
        <v>-6.8460507118043066E-5</v>
      </c>
      <c r="P135">
        <v>1.4222271957377493E-2</v>
      </c>
      <c r="S135">
        <v>0</v>
      </c>
    </row>
    <row r="136" spans="1:19">
      <c r="A136" s="5">
        <v>43838</v>
      </c>
      <c r="B136" s="5">
        <v>43838</v>
      </c>
      <c r="I136">
        <v>1.8581050400071301E-2</v>
      </c>
      <c r="L136">
        <v>-6.7561332748056619E-5</v>
      </c>
      <c r="P136">
        <v>1.431278090246582E-2</v>
      </c>
      <c r="S136">
        <v>0</v>
      </c>
    </row>
    <row r="137" spans="1:19">
      <c r="A137" s="5">
        <v>43839</v>
      </c>
      <c r="B137" s="5">
        <v>43839</v>
      </c>
      <c r="I137">
        <v>1.8577814156591699E-2</v>
      </c>
      <c r="L137">
        <v>-6.6662208050437372E-5</v>
      </c>
      <c r="P137">
        <v>1.4403289847559609E-2</v>
      </c>
      <c r="S137">
        <v>0</v>
      </c>
    </row>
    <row r="138" spans="1:19">
      <c r="A138" s="5">
        <v>43840</v>
      </c>
      <c r="B138" s="5">
        <v>43840</v>
      </c>
      <c r="I138">
        <v>1.8574577912922701E-2</v>
      </c>
      <c r="L138">
        <v>-6.5763132586096209E-5</v>
      </c>
      <c r="P138">
        <v>1.4493798792577811E-2</v>
      </c>
      <c r="S138">
        <v>0</v>
      </c>
    </row>
    <row r="139" spans="1:19">
      <c r="A139" s="5">
        <v>43843</v>
      </c>
      <c r="B139" s="5">
        <v>43843</v>
      </c>
      <c r="I139">
        <v>1.8568105425831399E-2</v>
      </c>
      <c r="L139">
        <v>-6.3965141951661947E-5</v>
      </c>
      <c r="P139">
        <v>1.4674816682735292E-2</v>
      </c>
      <c r="S139">
        <v>0</v>
      </c>
    </row>
    <row r="140" spans="1:19">
      <c r="A140" s="5">
        <v>43844</v>
      </c>
      <c r="B140" s="5">
        <v>43844</v>
      </c>
      <c r="I140">
        <v>1.8561632938589302E-2</v>
      </c>
      <c r="L140">
        <v>-6.2167308443284643E-5</v>
      </c>
      <c r="P140">
        <v>1.4855834572786124E-2</v>
      </c>
      <c r="S140">
        <v>0</v>
      </c>
    </row>
    <row r="141" spans="1:19">
      <c r="A141" s="5">
        <v>43845</v>
      </c>
      <c r="B141" s="5">
        <v>43845</v>
      </c>
      <c r="I141">
        <v>1.8558396695125001E-2</v>
      </c>
      <c r="L141">
        <v>-6.126846858697941E-5</v>
      </c>
      <c r="P141">
        <v>1.4946343517993612E-2</v>
      </c>
      <c r="S141">
        <v>0</v>
      </c>
    </row>
    <row r="142" spans="1:19">
      <c r="A142" s="5">
        <v>43846</v>
      </c>
      <c r="B142" s="5">
        <v>43846</v>
      </c>
      <c r="I142">
        <v>1.8555160451569502E-2</v>
      </c>
      <c r="L142">
        <v>-6.0369673870281757E-5</v>
      </c>
      <c r="P142">
        <v>1.5036852462963397E-2</v>
      </c>
      <c r="S142">
        <v>0</v>
      </c>
    </row>
    <row r="143" spans="1:19">
      <c r="A143" s="5">
        <v>43847</v>
      </c>
      <c r="B143" s="5">
        <v>43847</v>
      </c>
      <c r="I143">
        <v>1.8551924207885401E-2</v>
      </c>
      <c r="L143">
        <v>-5.9470923651454933E-5</v>
      </c>
      <c r="P143">
        <v>1.5127361408100684E-2</v>
      </c>
      <c r="S143">
        <v>0</v>
      </c>
    </row>
    <row r="144" spans="1:19">
      <c r="A144" s="5">
        <v>43850</v>
      </c>
      <c r="B144" s="5">
        <v>43850</v>
      </c>
      <c r="I144">
        <v>1.8545451720796701E-2</v>
      </c>
      <c r="L144">
        <v>-5.7673568128615098E-5</v>
      </c>
      <c r="P144">
        <v>1.5308379298183579E-2</v>
      </c>
      <c r="S144">
        <v>0</v>
      </c>
    </row>
    <row r="145" spans="1:19">
      <c r="A145" s="5">
        <v>43851</v>
      </c>
      <c r="B145" s="5">
        <v>43851</v>
      </c>
      <c r="I145">
        <v>1.8538979233713899E-2</v>
      </c>
      <c r="L145">
        <v>-5.5876354271280584E-5</v>
      </c>
      <c r="P145">
        <v>1.5489397188298688E-2</v>
      </c>
      <c r="S145">
        <v>0</v>
      </c>
    </row>
    <row r="146" spans="1:19">
      <c r="A146" s="5">
        <v>43852</v>
      </c>
      <c r="B146" s="5">
        <v>43852</v>
      </c>
      <c r="I146">
        <v>1.8535742990160298E-2</v>
      </c>
      <c r="L146">
        <v>-5.4977816469645818E-5</v>
      </c>
      <c r="P146">
        <v>1.5579906133381938E-2</v>
      </c>
      <c r="S146">
        <v>0</v>
      </c>
    </row>
    <row r="147" spans="1:19">
      <c r="A147" s="5">
        <v>43853</v>
      </c>
      <c r="B147" s="5">
        <v>43853</v>
      </c>
      <c r="I147">
        <v>1.8532506746496501E-2</v>
      </c>
      <c r="L147">
        <v>-5.4079319234266654E-5</v>
      </c>
      <c r="P147">
        <v>1.5670415078470574E-2</v>
      </c>
      <c r="S147">
        <v>0</v>
      </c>
    </row>
    <row r="148" spans="1:19">
      <c r="A148" s="5">
        <v>43858</v>
      </c>
      <c r="B148" s="5">
        <v>43858</v>
      </c>
      <c r="I148">
        <v>1.8522798015791299E-2</v>
      </c>
      <c r="L148">
        <v>-5.1384101688623709E-5</v>
      </c>
      <c r="P148">
        <v>1.5941941913662473E-2</v>
      </c>
      <c r="S148">
        <v>0</v>
      </c>
    </row>
    <row r="149" spans="1:19">
      <c r="A149" s="5">
        <v>43859</v>
      </c>
      <c r="B149" s="5">
        <v>43859</v>
      </c>
      <c r="I149">
        <v>1.85130892850747E-2</v>
      </c>
      <c r="L149">
        <v>-4.8689149140380053E-5</v>
      </c>
      <c r="P149">
        <v>1.6213468748872015E-2</v>
      </c>
      <c r="S149">
        <v>0</v>
      </c>
    </row>
    <row r="150" spans="1:19">
      <c r="A150" s="5">
        <v>43860</v>
      </c>
      <c r="B150" s="5">
        <v>43860</v>
      </c>
      <c r="I150">
        <v>1.8509853041540601E-2</v>
      </c>
      <c r="L150">
        <v>-4.7790916886185013E-5</v>
      </c>
      <c r="P150">
        <v>1.6303977693917143E-2</v>
      </c>
      <c r="S150">
        <v>0</v>
      </c>
    </row>
    <row r="151" spans="1:19">
      <c r="A151" s="5">
        <v>43861</v>
      </c>
      <c r="B151" s="5">
        <v>43861</v>
      </c>
      <c r="I151">
        <v>1.8506616844832499E-2</v>
      </c>
      <c r="L151">
        <v>-4.6892719820944466E-5</v>
      </c>
      <c r="P151">
        <v>1.6394486638967611E-2</v>
      </c>
      <c r="S151">
        <v>0</v>
      </c>
    </row>
    <row r="152" spans="1:19">
      <c r="A152" s="5">
        <v>43864</v>
      </c>
      <c r="B152" s="5">
        <v>43864</v>
      </c>
      <c r="I152">
        <v>1.8500144312673002E-2</v>
      </c>
      <c r="L152">
        <v>-4.5096439737540268E-5</v>
      </c>
      <c r="P152">
        <v>1.6575504529128839E-2</v>
      </c>
      <c r="S152">
        <v>0</v>
      </c>
    </row>
    <row r="153" spans="1:19">
      <c r="A153" s="5">
        <v>43865</v>
      </c>
      <c r="B153" s="5">
        <v>43865</v>
      </c>
      <c r="I153">
        <v>1.84936718256981E-2</v>
      </c>
      <c r="L153">
        <v>-4.3300270370741023E-5</v>
      </c>
      <c r="P153">
        <v>1.6756522419303813E-2</v>
      </c>
      <c r="S153">
        <v>0</v>
      </c>
    </row>
    <row r="154" spans="1:19">
      <c r="A154" s="5">
        <v>43866</v>
      </c>
      <c r="B154" s="5">
        <v>43866</v>
      </c>
      <c r="I154">
        <v>1.84904355802855E-2</v>
      </c>
      <c r="L154">
        <v>-4.2402239420951372E-5</v>
      </c>
      <c r="P154">
        <v>1.6847031364299853E-2</v>
      </c>
      <c r="S154">
        <v>0</v>
      </c>
    </row>
    <row r="155" spans="1:19">
      <c r="A155" s="5">
        <v>43867</v>
      </c>
      <c r="B155" s="5">
        <v>43867</v>
      </c>
      <c r="I155">
        <v>1.8487199336878701E-2</v>
      </c>
      <c r="L155">
        <v>-4.1504239728373431E-5</v>
      </c>
      <c r="P155">
        <v>1.6937540309382243E-2</v>
      </c>
      <c r="S155">
        <v>0</v>
      </c>
    </row>
    <row r="156" spans="1:19">
      <c r="A156" s="5">
        <v>43868</v>
      </c>
      <c r="B156" s="5">
        <v>43868</v>
      </c>
      <c r="I156">
        <v>1.8483963093025E-2</v>
      </c>
      <c r="L156">
        <v>-4.0606270570184602E-5</v>
      </c>
      <c r="P156">
        <v>1.7028049254469935E-2</v>
      </c>
      <c r="S156">
        <v>0</v>
      </c>
    </row>
    <row r="157" spans="1:19">
      <c r="A157" s="5">
        <v>43871</v>
      </c>
      <c r="B157" s="5">
        <v>43871</v>
      </c>
      <c r="I157">
        <v>1.8477490606037199E-2</v>
      </c>
      <c r="L157">
        <v>-3.8810430880203149E-5</v>
      </c>
      <c r="P157">
        <v>1.7209067144591444E-2</v>
      </c>
      <c r="S157">
        <v>0</v>
      </c>
    </row>
    <row r="158" spans="1:19">
      <c r="A158" s="5">
        <v>43872</v>
      </c>
      <c r="B158" s="5">
        <v>43872</v>
      </c>
      <c r="I158">
        <v>1.8471018118837699E-2</v>
      </c>
      <c r="L158">
        <v>-3.7014686486118935E-5</v>
      </c>
      <c r="P158">
        <v>1.7390085034792554E-2</v>
      </c>
      <c r="S158">
        <v>0</v>
      </c>
    </row>
    <row r="159" spans="1:19">
      <c r="A159" s="5">
        <v>43873</v>
      </c>
      <c r="B159" s="5">
        <v>43873</v>
      </c>
      <c r="I159">
        <v>1.84677818754455E-2</v>
      </c>
      <c r="L159">
        <v>-3.6116860332559105E-5</v>
      </c>
      <c r="P159">
        <v>1.7480593979825626E-2</v>
      </c>
      <c r="S159">
        <v>0</v>
      </c>
    </row>
    <row r="160" spans="1:19">
      <c r="A160" s="5">
        <v>43874</v>
      </c>
      <c r="B160" s="5">
        <v>43874</v>
      </c>
      <c r="I160">
        <v>1.8464545631660199E-2</v>
      </c>
      <c r="L160">
        <v>-3.5219060700548777E-5</v>
      </c>
      <c r="P160">
        <v>1.7571102924863961E-2</v>
      </c>
      <c r="S160">
        <v>0</v>
      </c>
    </row>
    <row r="161" spans="1:19">
      <c r="A161" s="5">
        <v>43875</v>
      </c>
      <c r="B161" s="5">
        <v>43875</v>
      </c>
      <c r="I161">
        <v>1.8461309388180001E-2</v>
      </c>
      <c r="L161">
        <v>-3.4321287069900842E-5</v>
      </c>
      <c r="P161">
        <v>1.766161186990756E-2</v>
      </c>
      <c r="S161">
        <v>0</v>
      </c>
    </row>
    <row r="162" spans="1:19">
      <c r="A162" s="5">
        <v>43878</v>
      </c>
      <c r="B162" s="5">
        <v>43878</v>
      </c>
      <c r="I162">
        <v>1.8454836901020601E-2</v>
      </c>
      <c r="L162">
        <v>-3.2525822919575708E-5</v>
      </c>
      <c r="P162">
        <v>1.7842629760033469E-2</v>
      </c>
      <c r="S162">
        <v>0</v>
      </c>
    </row>
    <row r="163" spans="1:19">
      <c r="A163" s="5">
        <v>43879</v>
      </c>
      <c r="B163" s="5">
        <v>43879</v>
      </c>
      <c r="I163">
        <v>1.84483644137938E-2</v>
      </c>
      <c r="L163">
        <v>-3.0730438671264223E-5</v>
      </c>
      <c r="P163">
        <v>1.802364765021551E-2</v>
      </c>
      <c r="S163">
        <v>0</v>
      </c>
    </row>
    <row r="164" spans="1:19">
      <c r="A164" s="5">
        <v>43880</v>
      </c>
      <c r="B164" s="5">
        <v>43880</v>
      </c>
      <c r="I164">
        <v>1.8445128170358101E-2</v>
      </c>
      <c r="L164">
        <v>-2.983278481258121E-5</v>
      </c>
      <c r="P164">
        <v>1.8114156595204295E-2</v>
      </c>
      <c r="S164">
        <v>0</v>
      </c>
    </row>
    <row r="165" spans="1:19">
      <c r="A165" s="5">
        <v>43881</v>
      </c>
      <c r="B165" s="5">
        <v>43881</v>
      </c>
      <c r="I165">
        <v>1.8441891926665802E-2</v>
      </c>
      <c r="L165">
        <v>-2.8935152901852085E-5</v>
      </c>
      <c r="P165">
        <v>1.820466554036039E-2</v>
      </c>
      <c r="S165">
        <v>0</v>
      </c>
    </row>
    <row r="166" spans="1:19">
      <c r="A166" s="5">
        <v>43882</v>
      </c>
      <c r="B166" s="5">
        <v>43882</v>
      </c>
      <c r="I166">
        <v>1.8438655683171001E-2</v>
      </c>
      <c r="L166">
        <v>-2.8037542378338147E-5</v>
      </c>
      <c r="P166">
        <v>1.8295174485359625E-2</v>
      </c>
      <c r="S166">
        <v>0</v>
      </c>
    </row>
    <row r="167" spans="1:19">
      <c r="A167" s="5">
        <v>43885</v>
      </c>
      <c r="B167" s="5">
        <v>43885</v>
      </c>
      <c r="I167">
        <v>1.8432183196001099E-2</v>
      </c>
      <c r="L167">
        <v>-2.6242388967241307E-5</v>
      </c>
      <c r="P167">
        <v>1.8476192375518764E-2</v>
      </c>
      <c r="S167">
        <v>0</v>
      </c>
    </row>
    <row r="168" spans="1:19">
      <c r="A168" s="5">
        <v>43886</v>
      </c>
      <c r="B168" s="5">
        <v>43886</v>
      </c>
      <c r="I168">
        <v>1.8425710708824799E-2</v>
      </c>
      <c r="L168">
        <v>-2.4447299983085015E-5</v>
      </c>
      <c r="P168">
        <v>1.8657210265651814E-2</v>
      </c>
      <c r="S168">
        <v>0</v>
      </c>
    </row>
    <row r="169" spans="1:19">
      <c r="A169" s="5">
        <v>43887</v>
      </c>
      <c r="B169" s="5">
        <v>43887</v>
      </c>
      <c r="I169">
        <v>1.8422474465360501E-2</v>
      </c>
      <c r="L169">
        <v>-2.354978607971291E-5</v>
      </c>
      <c r="P169">
        <v>1.8747719210677079E-2</v>
      </c>
      <c r="S169">
        <v>0</v>
      </c>
    </row>
    <row r="170" spans="1:19">
      <c r="A170" s="5">
        <v>43888</v>
      </c>
      <c r="B170" s="5">
        <v>43888</v>
      </c>
      <c r="I170">
        <v>1.84192382216549E-2</v>
      </c>
      <c r="L170">
        <v>-2.265228951013884E-5</v>
      </c>
      <c r="P170">
        <v>1.8838228155788578E-2</v>
      </c>
      <c r="S170">
        <v>0</v>
      </c>
    </row>
    <row r="171" spans="1:19">
      <c r="A171" s="5">
        <v>43889</v>
      </c>
      <c r="B171" s="5">
        <v>43889</v>
      </c>
      <c r="I171">
        <v>1.8416001978158798E-2</v>
      </c>
      <c r="L171">
        <v>-2.1754809632536133E-5</v>
      </c>
      <c r="P171">
        <v>1.8928737100824218E-2</v>
      </c>
      <c r="S171">
        <v>0</v>
      </c>
    </row>
    <row r="172" spans="1:19">
      <c r="A172" s="5">
        <v>43892</v>
      </c>
      <c r="B172" s="5">
        <v>43892</v>
      </c>
      <c r="I172">
        <v>1.8409529508199698E-2</v>
      </c>
      <c r="L172">
        <v>-1.9959902173196293E-5</v>
      </c>
      <c r="P172">
        <v>1.9109754991003133E-2</v>
      </c>
      <c r="S172">
        <v>0</v>
      </c>
    </row>
    <row r="173" spans="1:19">
      <c r="A173" s="5">
        <v>43893</v>
      </c>
      <c r="B173" s="5">
        <v>43893</v>
      </c>
      <c r="I173">
        <v>1.8403057006022801E-2</v>
      </c>
      <c r="L173">
        <v>-1.8165043679109124E-5</v>
      </c>
      <c r="P173">
        <v>1.9290772881099552E-2</v>
      </c>
      <c r="S173">
        <v>0</v>
      </c>
    </row>
    <row r="174" spans="1:19">
      <c r="A174" s="5">
        <v>43894</v>
      </c>
      <c r="B174" s="5">
        <v>43894</v>
      </c>
      <c r="I174">
        <v>1.83998207604993E-2</v>
      </c>
      <c r="L174">
        <v>-1.7267637350715267E-5</v>
      </c>
      <c r="P174">
        <v>1.9381281826161029E-2</v>
      </c>
      <c r="S174">
        <v>0</v>
      </c>
    </row>
    <row r="175" spans="1:19">
      <c r="A175" s="5">
        <v>43895</v>
      </c>
      <c r="B175" s="5">
        <v>43895</v>
      </c>
      <c r="I175">
        <v>1.8396584516871001E-2</v>
      </c>
      <c r="L175">
        <v>-1.6370243660841877E-5</v>
      </c>
      <c r="P175">
        <v>1.94717907713087E-2</v>
      </c>
      <c r="S175">
        <v>0</v>
      </c>
    </row>
    <row r="176" spans="1:19">
      <c r="A176" s="5">
        <v>43896</v>
      </c>
      <c r="B176" s="5">
        <v>43896</v>
      </c>
      <c r="I176">
        <v>1.83933482733427E-2</v>
      </c>
      <c r="L176">
        <v>-1.5472862048763848E-5</v>
      </c>
      <c r="P176">
        <v>1.9562299716299431E-2</v>
      </c>
      <c r="S176">
        <v>0</v>
      </c>
    </row>
    <row r="177" spans="1:19">
      <c r="A177" s="5">
        <v>43899</v>
      </c>
      <c r="B177" s="5">
        <v>43899</v>
      </c>
      <c r="I177">
        <v>1.83868757862048E-2</v>
      </c>
      <c r="L177">
        <v>-1.3678135753250141E-5</v>
      </c>
      <c r="P177">
        <v>1.9743317606442393E-2</v>
      </c>
      <c r="S177">
        <v>0</v>
      </c>
    </row>
    <row r="178" spans="1:19">
      <c r="A178" s="5">
        <v>43900</v>
      </c>
      <c r="B178" s="5">
        <v>43900</v>
      </c>
      <c r="I178">
        <v>1.8380403299117401E-2</v>
      </c>
      <c r="L178">
        <v>-1.1883443015266618E-5</v>
      </c>
      <c r="P178">
        <v>1.9924335496556818E-2</v>
      </c>
      <c r="S178">
        <v>0</v>
      </c>
    </row>
    <row r="179" spans="1:19">
      <c r="A179" s="5">
        <v>43901</v>
      </c>
      <c r="B179" s="5">
        <v>43901</v>
      </c>
      <c r="I179">
        <v>1.8377167055337498E-2</v>
      </c>
      <c r="L179">
        <v>-1.0986111800243282E-5</v>
      </c>
      <c r="P179">
        <v>2.0014844441654234E-2</v>
      </c>
      <c r="S179">
        <v>0</v>
      </c>
    </row>
    <row r="180" spans="1:19">
      <c r="A180" s="5">
        <v>43902</v>
      </c>
      <c r="B180" s="5">
        <v>43902</v>
      </c>
      <c r="I180">
        <v>1.8373930811952901E-2</v>
      </c>
      <c r="L180">
        <v>-1.0088788650061938E-5</v>
      </c>
      <c r="P180">
        <v>2.0105353386756761E-2</v>
      </c>
      <c r="S180">
        <v>0</v>
      </c>
    </row>
    <row r="181" spans="1:19">
      <c r="A181" s="5">
        <v>43903</v>
      </c>
      <c r="B181" s="5">
        <v>43903</v>
      </c>
      <c r="I181">
        <v>1.83706945683942E-2</v>
      </c>
      <c r="L181">
        <v>-9.1914729229066842E-6</v>
      </c>
      <c r="P181">
        <v>2.0195862331783353E-2</v>
      </c>
      <c r="S181">
        <v>0</v>
      </c>
    </row>
    <row r="182" spans="1:19">
      <c r="A182" s="5">
        <v>43906</v>
      </c>
      <c r="B182" s="5">
        <v>43906</v>
      </c>
      <c r="I182">
        <v>1.8364222081179701E-2</v>
      </c>
      <c r="L182">
        <v>-7.3968630029732177E-6</v>
      </c>
      <c r="P182">
        <v>2.0376880221927404E-2</v>
      </c>
      <c r="S182">
        <v>0</v>
      </c>
    </row>
    <row r="183" spans="1:19">
      <c r="A183" s="5">
        <v>43907</v>
      </c>
      <c r="B183" s="5">
        <v>43907</v>
      </c>
      <c r="I183">
        <v>1.83577495939986E-2</v>
      </c>
      <c r="L183">
        <v>-5.6022712057462972E-6</v>
      </c>
      <c r="P183">
        <v>2.0557898112021706E-2</v>
      </c>
      <c r="S183">
        <v>0</v>
      </c>
    </row>
    <row r="184" spans="1:19">
      <c r="A184" s="5">
        <v>43908</v>
      </c>
      <c r="B184" s="5">
        <v>43908</v>
      </c>
      <c r="I184">
        <v>1.8354513350489599E-2</v>
      </c>
      <c r="L184">
        <v>-4.7049827234330998E-6</v>
      </c>
      <c r="P184">
        <v>2.0648407057154788E-2</v>
      </c>
      <c r="S184">
        <v>0</v>
      </c>
    </row>
    <row r="185" spans="1:19">
      <c r="A185" s="5">
        <v>43909</v>
      </c>
      <c r="B185" s="5">
        <v>43909</v>
      </c>
      <c r="I185">
        <v>1.8351277106977999E-2</v>
      </c>
      <c r="L185">
        <v>-3.8076977322486425E-6</v>
      </c>
      <c r="P185">
        <v>2.0738916002130858E-2</v>
      </c>
      <c r="S185">
        <v>0</v>
      </c>
    </row>
    <row r="186" spans="1:19">
      <c r="A186" s="5">
        <v>43910</v>
      </c>
      <c r="B186" s="5">
        <v>43910</v>
      </c>
      <c r="I186">
        <v>1.8348040863263599E-2</v>
      </c>
      <c r="L186">
        <v>-2.9104155498444492E-6</v>
      </c>
      <c r="P186">
        <v>2.0829424947274078E-2</v>
      </c>
      <c r="S186">
        <v>0</v>
      </c>
    </row>
    <row r="187" spans="1:19">
      <c r="A187" s="5">
        <v>43913</v>
      </c>
      <c r="B187" s="5">
        <v>43913</v>
      </c>
      <c r="I187">
        <v>1.8341568376179802E-2</v>
      </c>
      <c r="L187">
        <v>-1.1158572035218158E-6</v>
      </c>
      <c r="P187">
        <v>2.1010442837359956E-2</v>
      </c>
      <c r="S187">
        <v>0</v>
      </c>
    </row>
    <row r="188" spans="1:19">
      <c r="A188" s="5">
        <v>43914</v>
      </c>
      <c r="B188" s="5">
        <v>43914</v>
      </c>
      <c r="I188">
        <v>1.8335095889041898E-2</v>
      </c>
      <c r="L188">
        <v>6.7869841442077772E-7</v>
      </c>
      <c r="P188">
        <v>2.1191460727492308E-2</v>
      </c>
      <c r="S188">
        <v>0</v>
      </c>
    </row>
    <row r="189" spans="1:19">
      <c r="A189" s="5">
        <v>43915</v>
      </c>
      <c r="B189" s="5">
        <v>43915</v>
      </c>
      <c r="I189">
        <v>1.8331859645509499E-2</v>
      </c>
      <c r="L189">
        <v>1.5759765042451719E-6</v>
      </c>
      <c r="P189">
        <v>2.1281969672660779E-2</v>
      </c>
      <c r="S189">
        <v>0</v>
      </c>
    </row>
    <row r="190" spans="1:19">
      <c r="A190" s="5">
        <v>43916</v>
      </c>
      <c r="B190" s="5">
        <v>43916</v>
      </c>
      <c r="I190">
        <v>1.8328623401823799E-2</v>
      </c>
      <c r="L190">
        <v>2.4732557577297308E-6</v>
      </c>
      <c r="P190">
        <v>2.1372478617591159E-2</v>
      </c>
      <c r="S190">
        <v>0</v>
      </c>
    </row>
    <row r="191" spans="1:19">
      <c r="A191" s="5">
        <v>43917</v>
      </c>
      <c r="B191" s="5">
        <v>43917</v>
      </c>
      <c r="I191">
        <v>1.83253871582689E-2</v>
      </c>
      <c r="L191">
        <v>3.3705368166705734E-6</v>
      </c>
      <c r="P191">
        <v>2.1462987562688652E-2</v>
      </c>
      <c r="S191">
        <v>0</v>
      </c>
    </row>
    <row r="192" spans="1:19">
      <c r="A192" s="5">
        <v>43920</v>
      </c>
      <c r="B192" s="5">
        <v>43920</v>
      </c>
      <c r="I192">
        <v>-0.30405378542976802</v>
      </c>
      <c r="L192">
        <v>5.1651083239019958E-6</v>
      </c>
      <c r="P192">
        <v>2.1644005452830909E-2</v>
      </c>
      <c r="S192">
        <v>0</v>
      </c>
    </row>
    <row r="193" spans="1:19">
      <c r="A193" s="5">
        <v>43921</v>
      </c>
      <c r="B193" s="5">
        <v>43921</v>
      </c>
      <c r="I193">
        <v>1.8312442184039501E-2</v>
      </c>
      <c r="L193">
        <v>6.9596925511174744E-6</v>
      </c>
      <c r="P193">
        <v>2.1825023343047749E-2</v>
      </c>
      <c r="S193">
        <v>0</v>
      </c>
    </row>
    <row r="194" spans="1:19">
      <c r="A194" s="5">
        <v>43922</v>
      </c>
      <c r="B194" s="5">
        <v>43922</v>
      </c>
      <c r="I194">
        <v>1.8309205940411799E-2</v>
      </c>
      <c r="L194">
        <v>7.8569926292371131E-6</v>
      </c>
      <c r="P194">
        <v>2.1915532288008216E-2</v>
      </c>
      <c r="S194">
        <v>0</v>
      </c>
    </row>
    <row r="195" spans="1:19">
      <c r="A195" s="5">
        <v>43923</v>
      </c>
      <c r="B195" s="5">
        <v>43923</v>
      </c>
      <c r="I195">
        <v>1.8305969696899401E-2</v>
      </c>
      <c r="L195">
        <v>-2.3541975928413047E-4</v>
      </c>
      <c r="P195">
        <v>-2.6244538203186092E-3</v>
      </c>
      <c r="S195">
        <v>0</v>
      </c>
    </row>
    <row r="196" spans="1:19">
      <c r="A196" s="5">
        <v>43924</v>
      </c>
      <c r="B196" s="5">
        <v>43924</v>
      </c>
      <c r="I196">
        <v>1.81462826818263E-2</v>
      </c>
      <c r="L196">
        <v>-2.3627662757709633E-4</v>
      </c>
      <c r="P196">
        <v>-2.7124267234564974E-3</v>
      </c>
      <c r="S196">
        <v>0</v>
      </c>
    </row>
    <row r="197" spans="1:19">
      <c r="A197" s="5">
        <v>43927</v>
      </c>
      <c r="B197" s="5">
        <v>43927</v>
      </c>
      <c r="I197">
        <v>1.8137550977823099E-2</v>
      </c>
      <c r="L197">
        <v>-2.37989802465932E-4</v>
      </c>
      <c r="P197">
        <v>-2.8883725297379633E-3</v>
      </c>
      <c r="S197">
        <v>0</v>
      </c>
    </row>
    <row r="198" spans="1:19">
      <c r="A198" s="5">
        <v>43928</v>
      </c>
      <c r="B198" s="5">
        <v>43928</v>
      </c>
      <c r="I198">
        <v>1.81288192738587E-2</v>
      </c>
      <c r="L198">
        <v>-2.3970241280822015E-4</v>
      </c>
      <c r="P198">
        <v>-3.064318336023099E-3</v>
      </c>
      <c r="S198">
        <v>0</v>
      </c>
    </row>
    <row r="199" spans="1:19">
      <c r="A199" s="5">
        <v>43929</v>
      </c>
      <c r="B199" s="5">
        <v>43929</v>
      </c>
      <c r="I199">
        <v>1.81244534216808E-2</v>
      </c>
      <c r="L199">
        <v>-2.4055843415974102E-4</v>
      </c>
      <c r="P199">
        <v>-3.1522912392090091E-3</v>
      </c>
      <c r="S199">
        <v>0</v>
      </c>
    </row>
    <row r="200" spans="1:19">
      <c r="A200" s="5">
        <v>43930</v>
      </c>
      <c r="B200" s="5">
        <v>43930</v>
      </c>
      <c r="I200">
        <v>1.8120087569625399E-2</v>
      </c>
      <c r="L200">
        <v>-2.4141428439708253E-4</v>
      </c>
      <c r="P200">
        <v>-3.2402641422424141E-3</v>
      </c>
      <c r="S200">
        <v>0</v>
      </c>
    </row>
    <row r="201" spans="1:19">
      <c r="A201" s="5">
        <v>43931</v>
      </c>
      <c r="B201" s="5">
        <v>43931</v>
      </c>
      <c r="I201">
        <v>1.8115721717678099E-2</v>
      </c>
      <c r="L201">
        <v>-2.4226996275576658E-4</v>
      </c>
      <c r="P201">
        <v>-3.3282370455285444E-3</v>
      </c>
      <c r="S201">
        <v>0</v>
      </c>
    </row>
    <row r="202" spans="1:19">
      <c r="A202" s="5">
        <v>43934</v>
      </c>
      <c r="B202" s="5">
        <v>43934</v>
      </c>
      <c r="I202">
        <v>1.8106990013606501E-2</v>
      </c>
      <c r="L202">
        <v>-2.4398074395135062E-4</v>
      </c>
      <c r="P202">
        <v>-3.5041828517713542E-3</v>
      </c>
      <c r="S202">
        <v>0</v>
      </c>
    </row>
    <row r="203" spans="1:19">
      <c r="A203" s="5">
        <v>43935</v>
      </c>
      <c r="B203" s="5">
        <v>43935</v>
      </c>
      <c r="I203">
        <v>1.8098258309540101E-2</v>
      </c>
      <c r="L203">
        <v>-2.4569094649180471E-4</v>
      </c>
      <c r="P203">
        <v>-3.6801286579988559E-3</v>
      </c>
      <c r="S203">
        <v>0</v>
      </c>
    </row>
    <row r="204" spans="1:19">
      <c r="A204" s="5">
        <v>43936</v>
      </c>
      <c r="B204" s="5">
        <v>43936</v>
      </c>
      <c r="I204">
        <v>1.8093892457497901E-2</v>
      </c>
      <c r="L204">
        <v>-2.4654575698933843E-4</v>
      </c>
      <c r="P204">
        <v>-3.7681015612112579E-3</v>
      </c>
      <c r="S204">
        <v>0</v>
      </c>
    </row>
    <row r="205" spans="1:19">
      <c r="A205" s="5">
        <v>43937</v>
      </c>
      <c r="B205" s="5">
        <v>43937</v>
      </c>
      <c r="I205">
        <v>1.80895266054481E-2</v>
      </c>
      <c r="L205">
        <v>-2.4740039203460974E-4</v>
      </c>
      <c r="P205">
        <v>-3.8560744643521671E-3</v>
      </c>
      <c r="S205">
        <v>0</v>
      </c>
    </row>
    <row r="206" spans="1:19">
      <c r="A206" s="5">
        <v>43938</v>
      </c>
      <c r="B206" s="5">
        <v>43938</v>
      </c>
      <c r="I206">
        <v>1.80851607534178E-2</v>
      </c>
      <c r="L206">
        <v>-2.4825485110627904E-4</v>
      </c>
      <c r="P206">
        <v>-3.9440473675431478E-3</v>
      </c>
      <c r="S206">
        <v>0</v>
      </c>
    </row>
    <row r="207" spans="1:19">
      <c r="A207" s="5">
        <v>43941</v>
      </c>
      <c r="B207" s="5">
        <v>43941</v>
      </c>
      <c r="I207">
        <v>1.8076429049401099E-2</v>
      </c>
      <c r="L207">
        <v>-2.4996317964547663E-4</v>
      </c>
      <c r="P207">
        <v>-4.1199931737736801E-3</v>
      </c>
      <c r="S207">
        <v>0</v>
      </c>
    </row>
    <row r="208" spans="1:19">
      <c r="A208" s="5">
        <v>43942</v>
      </c>
      <c r="B208" s="5">
        <v>43942</v>
      </c>
      <c r="I208">
        <v>1.80676973452818E-2</v>
      </c>
      <c r="L208">
        <v>-2.5167091556857886E-4</v>
      </c>
      <c r="P208">
        <v>-4.2959389801593079E-3</v>
      </c>
      <c r="S208">
        <v>0</v>
      </c>
    </row>
    <row r="209" spans="1:19">
      <c r="A209" s="5">
        <v>43943</v>
      </c>
      <c r="B209" s="5">
        <v>43943</v>
      </c>
      <c r="I209">
        <v>1.8063331493403501E-2</v>
      </c>
      <c r="L209">
        <v>-2.5252448569578639E-4</v>
      </c>
      <c r="P209">
        <v>-4.3839118832358585E-3</v>
      </c>
      <c r="S209">
        <v>0</v>
      </c>
    </row>
    <row r="210" spans="1:19">
      <c r="A210" s="5">
        <v>43944</v>
      </c>
      <c r="B210" s="5">
        <v>43944</v>
      </c>
      <c r="I210">
        <v>1.8058965641183301E-2</v>
      </c>
      <c r="L210">
        <v>-2.5337787619446876E-4</v>
      </c>
      <c r="P210">
        <v>-4.4718847864029729E-3</v>
      </c>
      <c r="S210">
        <v>0</v>
      </c>
    </row>
    <row r="211" spans="1:19">
      <c r="A211" s="5">
        <v>43945</v>
      </c>
      <c r="B211" s="5">
        <v>43945</v>
      </c>
      <c r="I211">
        <v>1.8054599789217699E-2</v>
      </c>
      <c r="L211">
        <v>-2.5423108662428305E-4</v>
      </c>
      <c r="P211">
        <v>-4.5598576894985534E-3</v>
      </c>
      <c r="S211">
        <v>0</v>
      </c>
    </row>
    <row r="212" spans="1:19">
      <c r="A212" s="5">
        <v>43948</v>
      </c>
      <c r="B212" s="5">
        <v>43948</v>
      </c>
      <c r="I212">
        <v>1.8045868085151101E-2</v>
      </c>
      <c r="L212">
        <v>-2.5593690368836596E-4</v>
      </c>
      <c r="P212">
        <v>-4.7358034958102134E-3</v>
      </c>
      <c r="S212">
        <v>0</v>
      </c>
    </row>
    <row r="213" spans="1:19">
      <c r="A213" s="5">
        <v>43949</v>
      </c>
      <c r="B213" s="5">
        <v>43949</v>
      </c>
      <c r="I213">
        <v>1.8037136381087001E-2</v>
      </c>
      <c r="L213">
        <v>-2.5764211422839344E-4</v>
      </c>
      <c r="P213">
        <v>-4.9117493021379908E-3</v>
      </c>
      <c r="S213">
        <v>0</v>
      </c>
    </row>
    <row r="214" spans="1:19">
      <c r="A214" s="5">
        <v>43950</v>
      </c>
      <c r="B214" s="5">
        <v>43950</v>
      </c>
      <c r="I214">
        <v>1.8032770529104299E-2</v>
      </c>
      <c r="L214">
        <v>-2.5849441466943909E-4</v>
      </c>
      <c r="P214">
        <v>-4.9997222052810559E-3</v>
      </c>
      <c r="S214">
        <v>0</v>
      </c>
    </row>
    <row r="215" spans="1:19">
      <c r="A215" s="5">
        <v>43955</v>
      </c>
      <c r="B215" s="5">
        <v>43955</v>
      </c>
      <c r="I215">
        <v>1.8019672972966701E-2</v>
      </c>
      <c r="L215">
        <v>-2.6105002544752628E-4</v>
      </c>
      <c r="P215">
        <v>-5.2636409146939083E-3</v>
      </c>
      <c r="S215">
        <v>0</v>
      </c>
    </row>
    <row r="216" spans="1:19">
      <c r="A216" s="5">
        <v>43957</v>
      </c>
      <c r="B216" s="5">
        <v>43957</v>
      </c>
      <c r="I216">
        <v>1.80043924908979E-2</v>
      </c>
      <c r="L216">
        <v>-2.6402983803316092E-4</v>
      </c>
      <c r="P216">
        <v>-5.5715460757192418E-3</v>
      </c>
      <c r="S216">
        <v>0</v>
      </c>
    </row>
    <row r="217" spans="1:19">
      <c r="A217" s="5">
        <v>43958</v>
      </c>
      <c r="B217" s="5">
        <v>43958</v>
      </c>
      <c r="I217">
        <v>1.7997843712879501E-2</v>
      </c>
      <c r="L217">
        <v>-2.6530615234833483E-4</v>
      </c>
      <c r="P217">
        <v>-5.7035054304017804E-3</v>
      </c>
      <c r="S217">
        <v>0</v>
      </c>
    </row>
    <row r="218" spans="1:19">
      <c r="A218" s="5">
        <v>43959</v>
      </c>
      <c r="B218" s="5">
        <v>43959</v>
      </c>
      <c r="I218">
        <v>1.79934778607076E-2</v>
      </c>
      <c r="L218">
        <v>-2.6615677738084831E-4</v>
      </c>
      <c r="P218">
        <v>-5.7914783335489498E-3</v>
      </c>
      <c r="S218">
        <v>0</v>
      </c>
    </row>
    <row r="219" spans="1:19">
      <c r="A219" s="5">
        <v>43962</v>
      </c>
      <c r="B219" s="5">
        <v>43962</v>
      </c>
      <c r="I219">
        <v>1.79847461567356E-2</v>
      </c>
      <c r="L219">
        <v>-2.6785739591270841E-4</v>
      </c>
      <c r="P219">
        <v>-5.9674241398687683E-3</v>
      </c>
      <c r="S219">
        <v>0</v>
      </c>
    </row>
    <row r="220" spans="1:19">
      <c r="A220" s="5">
        <v>43963</v>
      </c>
      <c r="B220" s="5">
        <v>43963</v>
      </c>
      <c r="I220">
        <v>1.7976014452658898E-2</v>
      </c>
      <c r="L220">
        <v>-2.6955738006093782E-4</v>
      </c>
      <c r="P220">
        <v>-6.1433699462319366E-3</v>
      </c>
      <c r="S220">
        <v>0</v>
      </c>
    </row>
    <row r="221" spans="1:19">
      <c r="A221" s="5">
        <v>43964</v>
      </c>
      <c r="B221" s="5">
        <v>43964</v>
      </c>
      <c r="I221">
        <v>1.7971648600675801E-2</v>
      </c>
      <c r="L221">
        <v>-2.7040705341660996E-4</v>
      </c>
      <c r="P221">
        <v>-6.231342849264139E-3</v>
      </c>
      <c r="S221">
        <v>0</v>
      </c>
    </row>
    <row r="222" spans="1:19">
      <c r="A222" s="5">
        <v>43965</v>
      </c>
      <c r="B222" s="5">
        <v>43965</v>
      </c>
      <c r="I222">
        <v>1.7967282748642802E-2</v>
      </c>
      <c r="L222">
        <v>-2.7125653465357228E-4</v>
      </c>
      <c r="P222">
        <v>-6.3193157525083705E-3</v>
      </c>
      <c r="S222">
        <v>0</v>
      </c>
    </row>
    <row r="223" spans="1:19">
      <c r="A223" s="5">
        <v>43966</v>
      </c>
      <c r="B223" s="5">
        <v>43966</v>
      </c>
      <c r="I223">
        <v>1.7962916896501101E-2</v>
      </c>
      <c r="L223">
        <v>-2.7210582316933003E-4</v>
      </c>
      <c r="P223">
        <v>-6.4072886555999117E-3</v>
      </c>
      <c r="S223">
        <v>0</v>
      </c>
    </row>
    <row r="224" spans="1:19">
      <c r="A224" s="5">
        <v>43969</v>
      </c>
      <c r="B224" s="5">
        <v>43969</v>
      </c>
      <c r="I224">
        <v>1.79541851925312E-2</v>
      </c>
      <c r="L224">
        <v>-2.7380375493241132E-4</v>
      </c>
      <c r="P224">
        <v>-6.5832344618997618E-3</v>
      </c>
      <c r="S224">
        <v>0</v>
      </c>
    </row>
    <row r="225" spans="1:19">
      <c r="A225" s="5">
        <v>43970</v>
      </c>
      <c r="B225" s="5">
        <v>43970</v>
      </c>
      <c r="I225">
        <v>1.7945453488476801E-2</v>
      </c>
      <c r="L225">
        <v>-2.7550103833315842E-4</v>
      </c>
      <c r="P225">
        <v>-6.7591802682221234E-3</v>
      </c>
      <c r="S225">
        <v>0</v>
      </c>
    </row>
    <row r="226" spans="1:19">
      <c r="A226" s="5">
        <v>43971</v>
      </c>
      <c r="B226" s="5">
        <v>43971</v>
      </c>
      <c r="I226">
        <v>1.7941087636372501E-2</v>
      </c>
      <c r="L226">
        <v>-2.7634935444721003E-4</v>
      </c>
      <c r="P226">
        <v>-6.8471531713606131E-3</v>
      </c>
      <c r="S226">
        <v>0</v>
      </c>
    </row>
    <row r="227" spans="1:19">
      <c r="A227" s="5">
        <v>43972</v>
      </c>
      <c r="B227" s="5">
        <v>43972</v>
      </c>
      <c r="I227">
        <v>1.79367217843645E-2</v>
      </c>
      <c r="L227">
        <v>-2.771974742650326E-4</v>
      </c>
      <c r="P227">
        <v>-6.9351260744679542E-3</v>
      </c>
      <c r="S227">
        <v>0</v>
      </c>
    </row>
    <row r="228" spans="1:19">
      <c r="A228" s="5">
        <v>43973</v>
      </c>
      <c r="B228" s="5">
        <v>43973</v>
      </c>
      <c r="I228">
        <v>1.7932355932397899E-2</v>
      </c>
      <c r="L228">
        <v>-2.7804539718403733E-4</v>
      </c>
      <c r="P228">
        <v>-7.0230989776657125E-3</v>
      </c>
      <c r="S228">
        <v>0</v>
      </c>
    </row>
    <row r="229" spans="1:19">
      <c r="A229" s="5">
        <v>43976</v>
      </c>
      <c r="B229" s="5">
        <v>43976</v>
      </c>
      <c r="I229">
        <v>1.7923624228315501E-2</v>
      </c>
      <c r="L229">
        <v>-2.7974058394971416E-4</v>
      </c>
      <c r="P229">
        <v>-7.1990447839153683E-3</v>
      </c>
      <c r="S229">
        <v>0</v>
      </c>
    </row>
    <row r="230" spans="1:19">
      <c r="A230" s="5">
        <v>43977</v>
      </c>
      <c r="B230" s="5">
        <v>43977</v>
      </c>
      <c r="I230">
        <v>1.7914892524217501E-2</v>
      </c>
      <c r="L230">
        <v>-2.8143510854886534E-4</v>
      </c>
      <c r="P230">
        <v>-7.3749905902666703E-3</v>
      </c>
      <c r="S230">
        <v>0</v>
      </c>
    </row>
    <row r="231" spans="1:19">
      <c r="A231" s="5">
        <v>43978</v>
      </c>
      <c r="B231" s="5">
        <v>43978</v>
      </c>
      <c r="I231">
        <v>1.7910526672206498E-2</v>
      </c>
      <c r="L231">
        <v>-2.8228203833963465E-4</v>
      </c>
      <c r="P231">
        <v>-7.4629634933491024E-3</v>
      </c>
      <c r="S231">
        <v>0</v>
      </c>
    </row>
    <row r="232" spans="1:19">
      <c r="A232" s="5">
        <v>43979</v>
      </c>
      <c r="B232" s="5">
        <v>43979</v>
      </c>
      <c r="I232">
        <v>1.7906160820154199E-2</v>
      </c>
      <c r="L232">
        <v>-2.8312876765633716E-4</v>
      </c>
      <c r="P232">
        <v>-7.5509363965219223E-3</v>
      </c>
      <c r="S232">
        <v>0</v>
      </c>
    </row>
    <row r="233" spans="1:19">
      <c r="A233" s="5">
        <v>43980</v>
      </c>
      <c r="B233" s="5">
        <v>43980</v>
      </c>
      <c r="I233">
        <v>1.79017949681252E-2</v>
      </c>
      <c r="L233">
        <v>-2.8397529601785498E-4</v>
      </c>
      <c r="P233">
        <v>-7.6389092997040759E-3</v>
      </c>
      <c r="S233">
        <v>0</v>
      </c>
    </row>
    <row r="234" spans="1:19">
      <c r="A234" s="5">
        <v>43983</v>
      </c>
      <c r="B234" s="5">
        <v>43983</v>
      </c>
      <c r="I234">
        <v>1.7893063264078499E-2</v>
      </c>
      <c r="L234">
        <v>-2.8566767975545145E-4</v>
      </c>
      <c r="P234">
        <v>-7.8148551059403354E-3</v>
      </c>
      <c r="S234">
        <v>0</v>
      </c>
    </row>
    <row r="235" spans="1:19">
      <c r="A235" s="5">
        <v>43984</v>
      </c>
      <c r="B235" s="5">
        <v>43984</v>
      </c>
      <c r="I235">
        <v>1.7884331560052799E-2</v>
      </c>
      <c r="L235">
        <v>-2.8735938757526111E-4</v>
      </c>
      <c r="P235">
        <v>-7.9908009123233013E-3</v>
      </c>
      <c r="S235">
        <v>0</v>
      </c>
    </row>
    <row r="236" spans="1:19">
      <c r="A236" s="5">
        <v>43985</v>
      </c>
      <c r="B236" s="5">
        <v>43985</v>
      </c>
      <c r="I236">
        <v>1.7879965707933002E-2</v>
      </c>
      <c r="L236">
        <v>-2.8820490203981228E-4</v>
      </c>
      <c r="P236">
        <v>-8.078773815349426E-3</v>
      </c>
      <c r="S236">
        <v>0</v>
      </c>
    </row>
    <row r="237" spans="1:19">
      <c r="A237" s="5">
        <v>43986</v>
      </c>
      <c r="B237" s="5">
        <v>43986</v>
      </c>
      <c r="I237">
        <v>1.7875599855996498E-2</v>
      </c>
      <c r="L237">
        <v>-2.890502120141892E-4</v>
      </c>
      <c r="P237">
        <v>-8.1667467185469501E-3</v>
      </c>
      <c r="S237">
        <v>0</v>
      </c>
    </row>
    <row r="238" spans="1:19">
      <c r="A238" s="5">
        <v>43987</v>
      </c>
      <c r="B238" s="5">
        <v>43987</v>
      </c>
      <c r="I238">
        <v>1.7871234003821301E-2</v>
      </c>
      <c r="L238">
        <v>-2.8989531677407044E-4</v>
      </c>
      <c r="P238">
        <v>-8.2547196217132458E-3</v>
      </c>
      <c r="S238">
        <v>0</v>
      </c>
    </row>
    <row r="239" spans="1:19">
      <c r="A239" s="5">
        <v>43990</v>
      </c>
      <c r="B239" s="5">
        <v>43990</v>
      </c>
      <c r="I239">
        <v>1.7862502299907799E-2</v>
      </c>
      <c r="L239">
        <v>-2.9158483966428348E-4</v>
      </c>
      <c r="P239">
        <v>-8.4306654279859058E-3</v>
      </c>
      <c r="S239">
        <v>0</v>
      </c>
    </row>
    <row r="240" spans="1:19">
      <c r="A240" s="5">
        <v>43991</v>
      </c>
      <c r="B240" s="5">
        <v>43991</v>
      </c>
      <c r="I240">
        <v>1.7853770595706999E-2</v>
      </c>
      <c r="L240">
        <v>-2.9327367287080425E-4</v>
      </c>
      <c r="P240">
        <v>-8.6066112343092162E-3</v>
      </c>
      <c r="S240">
        <v>0</v>
      </c>
    </row>
    <row r="241" spans="1:19">
      <c r="A241" s="5">
        <v>43992</v>
      </c>
      <c r="B241" s="5">
        <v>43992</v>
      </c>
      <c r="I241">
        <v>1.7849404743833501E-2</v>
      </c>
      <c r="L241">
        <v>-2.9411774316589031E-4</v>
      </c>
      <c r="P241">
        <v>-8.6945841374003532E-3</v>
      </c>
      <c r="S241">
        <v>0</v>
      </c>
    </row>
    <row r="242" spans="1:19">
      <c r="A242" s="5">
        <v>43993</v>
      </c>
      <c r="B242" s="5">
        <v>43993</v>
      </c>
      <c r="I242">
        <v>1.7845038891675099E-2</v>
      </c>
      <c r="L242">
        <v>-2.9496160483276221E-4</v>
      </c>
      <c r="P242">
        <v>-8.782557040541282E-3</v>
      </c>
      <c r="S242">
        <v>0</v>
      </c>
    </row>
    <row r="243" spans="1:19">
      <c r="A243" s="5">
        <v>43994</v>
      </c>
      <c r="B243" s="5">
        <v>43994</v>
      </c>
      <c r="I243">
        <v>1.7840673039788001E-2</v>
      </c>
      <c r="L243">
        <v>-2.9580525722812504E-4</v>
      </c>
      <c r="P243">
        <v>-8.8705299437725222E-3</v>
      </c>
      <c r="S243">
        <v>0</v>
      </c>
    </row>
    <row r="244" spans="1:19">
      <c r="A244" s="5">
        <v>43997</v>
      </c>
      <c r="B244" s="5">
        <v>43997</v>
      </c>
      <c r="I244">
        <v>1.7831941335621101E-2</v>
      </c>
      <c r="L244">
        <v>-2.9749186156841464E-4</v>
      </c>
      <c r="P244">
        <v>-9.0464757499957773E-3</v>
      </c>
      <c r="S244">
        <v>0</v>
      </c>
    </row>
    <row r="245" spans="1:19">
      <c r="A245" s="5">
        <v>43998</v>
      </c>
      <c r="B245" s="5">
        <v>43998</v>
      </c>
      <c r="I245">
        <v>1.7823209631639501E-2</v>
      </c>
      <c r="L245">
        <v>-2.9917776252544326E-4</v>
      </c>
      <c r="P245">
        <v>-9.2224215563442326E-3</v>
      </c>
      <c r="S245">
        <v>0</v>
      </c>
    </row>
    <row r="246" spans="1:19">
      <c r="A246" s="5">
        <v>43999</v>
      </c>
      <c r="B246" s="5">
        <v>43999</v>
      </c>
      <c r="I246">
        <v>1.78188437795831E-2</v>
      </c>
      <c r="L246">
        <v>-3.0002035984592017E-4</v>
      </c>
      <c r="P246">
        <v>-9.3103944594190857E-3</v>
      </c>
      <c r="S246">
        <v>0</v>
      </c>
    </row>
    <row r="247" spans="1:19">
      <c r="A247" s="5">
        <v>44000</v>
      </c>
      <c r="B247" s="5">
        <v>44000</v>
      </c>
      <c r="I247">
        <v>1.78144779274645E-2</v>
      </c>
      <c r="L247">
        <v>-3.0086274444028805E-4</v>
      </c>
      <c r="P247">
        <v>-9.3983673625842173E-3</v>
      </c>
      <c r="S247">
        <v>0</v>
      </c>
    </row>
    <row r="248" spans="1:19">
      <c r="A248" s="5">
        <v>44001</v>
      </c>
      <c r="B248" s="5">
        <v>44001</v>
      </c>
      <c r="I248">
        <v>1.7810112075554E-2</v>
      </c>
      <c r="L248">
        <v>-3.0170491562472114E-4</v>
      </c>
      <c r="P248">
        <v>-9.4863402657180528E-3</v>
      </c>
      <c r="S248">
        <v>0</v>
      </c>
    </row>
    <row r="249" spans="1:19">
      <c r="A249" s="5">
        <v>44004</v>
      </c>
      <c r="B249" s="5">
        <v>44004</v>
      </c>
      <c r="I249">
        <v>1.78013803714165E-2</v>
      </c>
      <c r="L249">
        <v>-3.0338854391023096E-4</v>
      </c>
      <c r="P249">
        <v>-9.6622860720622424E-3</v>
      </c>
      <c r="S249">
        <v>0</v>
      </c>
    </row>
    <row r="250" spans="1:19">
      <c r="A250" s="5">
        <v>44005</v>
      </c>
      <c r="B250" s="5">
        <v>44005</v>
      </c>
      <c r="I250">
        <v>1.7792648667335601E-2</v>
      </c>
      <c r="L250">
        <v>-3.0507145517929456E-4</v>
      </c>
      <c r="P250">
        <v>-9.8382318782645039E-3</v>
      </c>
      <c r="S250">
        <v>0</v>
      </c>
    </row>
    <row r="251" spans="1:19">
      <c r="A251" s="5">
        <v>44006</v>
      </c>
      <c r="B251" s="5">
        <v>44006</v>
      </c>
      <c r="I251">
        <v>1.7788282815265202E-2</v>
      </c>
      <c r="L251">
        <v>-3.0591255079851539E-4</v>
      </c>
      <c r="P251">
        <v>-9.9262047815254408E-3</v>
      </c>
      <c r="S251">
        <v>0</v>
      </c>
    </row>
    <row r="252" spans="1:19">
      <c r="A252" s="5">
        <v>44007</v>
      </c>
      <c r="B252" s="5">
        <v>44007</v>
      </c>
      <c r="I252">
        <v>1.7783916963313499E-2</v>
      </c>
      <c r="L252">
        <v>-3.0675342959344984E-4</v>
      </c>
      <c r="P252">
        <v>-1.0014177684633477E-2</v>
      </c>
      <c r="S252">
        <v>0</v>
      </c>
    </row>
    <row r="253" spans="1:19">
      <c r="A253" s="5">
        <v>44008</v>
      </c>
      <c r="B253" s="5">
        <v>44008</v>
      </c>
      <c r="I253">
        <v>1.7779551111342402E-2</v>
      </c>
      <c r="L253">
        <v>-3.0759409092066185E-4</v>
      </c>
      <c r="P253">
        <v>-1.0102150587750705E-2</v>
      </c>
      <c r="S253">
        <v>0</v>
      </c>
    </row>
    <row r="254" spans="1:19">
      <c r="A254" s="5">
        <v>44011</v>
      </c>
      <c r="B254" s="5">
        <v>44011</v>
      </c>
      <c r="I254">
        <v>1.77708194071961E-2</v>
      </c>
      <c r="L254">
        <v>-3.0927468579011746E-4</v>
      </c>
      <c r="P254">
        <v>-1.0278096394061458E-2</v>
      </c>
      <c r="S254">
        <v>0</v>
      </c>
    </row>
    <row r="255" spans="1:19">
      <c r="A255" s="5">
        <v>44012</v>
      </c>
      <c r="B255" s="5">
        <v>44012</v>
      </c>
      <c r="I255">
        <v>1.7762087703133599E-2</v>
      </c>
      <c r="L255">
        <v>-3.1095455002223431E-4</v>
      </c>
      <c r="P255">
        <v>-1.0454042200351942E-2</v>
      </c>
      <c r="S255">
        <v>0</v>
      </c>
    </row>
    <row r="256" spans="1:19">
      <c r="A256" s="5">
        <v>44013</v>
      </c>
      <c r="B256" s="5">
        <v>44013</v>
      </c>
      <c r="I256">
        <v>1.7757721851208001E-2</v>
      </c>
      <c r="L256">
        <v>-3.1179411533264226E-4</v>
      </c>
      <c r="P256">
        <v>-1.054201510355557E-2</v>
      </c>
      <c r="S256">
        <v>0</v>
      </c>
    </row>
    <row r="257" spans="1:19">
      <c r="A257" s="5">
        <v>44014</v>
      </c>
      <c r="B257" s="5">
        <v>44014</v>
      </c>
      <c r="I257">
        <v>1.7753355999092502E-2</v>
      </c>
      <c r="L257">
        <v>-3.1263345967969333E-4</v>
      </c>
      <c r="P257">
        <v>-1.0629988006606261E-2</v>
      </c>
      <c r="S257">
        <v>0</v>
      </c>
    </row>
    <row r="258" spans="1:19">
      <c r="A258" s="5">
        <v>44015</v>
      </c>
      <c r="B258" s="5">
        <v>44015</v>
      </c>
      <c r="I258">
        <v>1.8158344823339698E-2</v>
      </c>
      <c r="L258">
        <v>-3.1347258254143498E-4</v>
      </c>
      <c r="P258">
        <v>-1.0717960909828203E-2</v>
      </c>
      <c r="S258">
        <v>0</v>
      </c>
    </row>
    <row r="259" spans="1:19">
      <c r="A259" s="5">
        <v>44018</v>
      </c>
      <c r="B259" s="5">
        <v>44018</v>
      </c>
      <c r="I259">
        <v>1.8154062626687398E-2</v>
      </c>
      <c r="L259">
        <v>-1.2358176209388102E-4</v>
      </c>
      <c r="P259">
        <v>8.5690056486727346E-3</v>
      </c>
      <c r="S259">
        <v>0</v>
      </c>
    </row>
    <row r="260" spans="1:19">
      <c r="A260" s="5">
        <v>44019</v>
      </c>
      <c r="B260" s="5">
        <v>44019</v>
      </c>
      <c r="I260">
        <v>1.8149780430030699E-2</v>
      </c>
      <c r="L260">
        <v>-1.2323969144218024E-4</v>
      </c>
      <c r="P260">
        <v>8.6029025632824805E-3</v>
      </c>
      <c r="S260">
        <v>0</v>
      </c>
    </row>
    <row r="261" spans="1:19">
      <c r="A261" s="5">
        <v>44020</v>
      </c>
      <c r="B261" s="5">
        <v>44020</v>
      </c>
      <c r="I261">
        <v>1.8147639331621699E-2</v>
      </c>
      <c r="L261">
        <v>-1.2306868475875046E-4</v>
      </c>
      <c r="P261">
        <v>8.6198510206214676E-3</v>
      </c>
      <c r="S261">
        <v>0</v>
      </c>
    </row>
    <row r="262" spans="1:19">
      <c r="A262" s="5">
        <v>44021</v>
      </c>
      <c r="B262" s="5">
        <v>44021</v>
      </c>
      <c r="I262">
        <v>1.8145498233201201E-2</v>
      </c>
      <c r="L262">
        <v>-1.2289769508682798E-4</v>
      </c>
      <c r="P262">
        <v>8.6367994779028654E-3</v>
      </c>
      <c r="S262">
        <v>0</v>
      </c>
    </row>
    <row r="263" spans="1:19">
      <c r="A263" s="5">
        <v>44022</v>
      </c>
      <c r="B263" s="5">
        <v>44022</v>
      </c>
      <c r="I263">
        <v>1.8143357135049401E-2</v>
      </c>
      <c r="L263">
        <v>-1.2272672258887169E-4</v>
      </c>
      <c r="P263">
        <v>8.6537479352077219E-3</v>
      </c>
      <c r="S263">
        <v>0</v>
      </c>
    </row>
    <row r="264" spans="1:19">
      <c r="A264" s="5">
        <v>44025</v>
      </c>
      <c r="B264" s="5">
        <v>44025</v>
      </c>
      <c r="I264">
        <v>1.81390749381889E-2</v>
      </c>
      <c r="L264">
        <v>-1.2238483439488943E-4</v>
      </c>
      <c r="P264">
        <v>8.6876448498047626E-3</v>
      </c>
      <c r="S264">
        <v>0</v>
      </c>
    </row>
    <row r="265" spans="1:19">
      <c r="A265" s="5">
        <v>44026</v>
      </c>
      <c r="B265" s="5">
        <v>44026</v>
      </c>
      <c r="I265">
        <v>1.81347927414593E-2</v>
      </c>
      <c r="L265">
        <v>-1.2204300288256402E-4</v>
      </c>
      <c r="P265">
        <v>8.7215417644185764E-3</v>
      </c>
      <c r="S265">
        <v>0</v>
      </c>
    </row>
    <row r="266" spans="1:19">
      <c r="A266" s="5">
        <v>44027</v>
      </c>
      <c r="B266" s="5">
        <v>44027</v>
      </c>
      <c r="I266">
        <v>1.8132651643182899E-2</v>
      </c>
      <c r="L266">
        <v>-1.2187211548816901E-4</v>
      </c>
      <c r="P266">
        <v>8.738490221840714E-3</v>
      </c>
      <c r="S266">
        <v>0</v>
      </c>
    </row>
    <row r="267" spans="1:19">
      <c r="A267" s="5">
        <v>44028</v>
      </c>
      <c r="B267" s="5">
        <v>44028</v>
      </c>
      <c r="I267">
        <v>1.81305105447561E-2</v>
      </c>
      <c r="L267">
        <v>-1.217012450260952E-4</v>
      </c>
      <c r="P267">
        <v>8.7554386790431767E-3</v>
      </c>
      <c r="S267">
        <v>0</v>
      </c>
    </row>
    <row r="268" spans="1:19">
      <c r="A268" s="5">
        <v>44029</v>
      </c>
      <c r="B268" s="5">
        <v>44029</v>
      </c>
      <c r="I268">
        <v>1.8128369446461901E-2</v>
      </c>
      <c r="L268">
        <v>-1.2153039141557322E-4</v>
      </c>
      <c r="P268">
        <v>8.7723871364311836E-3</v>
      </c>
      <c r="S268">
        <v>0</v>
      </c>
    </row>
    <row r="269" spans="1:19">
      <c r="A269" s="5">
        <v>44032</v>
      </c>
      <c r="B269" s="5">
        <v>44032</v>
      </c>
      <c r="I269">
        <v>1.81240872497292E-2</v>
      </c>
      <c r="L269">
        <v>-1.2118874059729617E-4</v>
      </c>
      <c r="P269">
        <v>8.8062840510025608E-3</v>
      </c>
      <c r="S269">
        <v>0</v>
      </c>
    </row>
    <row r="270" spans="1:19">
      <c r="A270" s="5">
        <v>44033</v>
      </c>
      <c r="B270" s="5">
        <v>44033</v>
      </c>
      <c r="I270">
        <v>1.81198050529792E-2</v>
      </c>
      <c r="L270">
        <v>-1.2084714593992332E-4</v>
      </c>
      <c r="P270">
        <v>8.8401809656504671E-3</v>
      </c>
      <c r="S270">
        <v>0</v>
      </c>
    </row>
    <row r="271" spans="1:19">
      <c r="A271" s="5">
        <v>44034</v>
      </c>
      <c r="B271" s="5">
        <v>44034</v>
      </c>
      <c r="I271">
        <v>1.81176639546782E-2</v>
      </c>
      <c r="L271">
        <v>-1.2067637659104881E-4</v>
      </c>
      <c r="P271">
        <v>8.8571294229126234E-3</v>
      </c>
      <c r="S271">
        <v>0</v>
      </c>
    </row>
    <row r="272" spans="1:19">
      <c r="A272" s="5">
        <v>44035</v>
      </c>
      <c r="B272" s="5">
        <v>44035</v>
      </c>
      <c r="I272">
        <v>1.81155228562506E-2</v>
      </c>
      <c r="L272">
        <v>-1.2050562405471697E-4</v>
      </c>
      <c r="P272">
        <v>8.8740778802792811E-3</v>
      </c>
      <c r="S272">
        <v>0</v>
      </c>
    </row>
    <row r="273" spans="1:19">
      <c r="A273" s="5">
        <v>44036</v>
      </c>
      <c r="B273" s="5">
        <v>44036</v>
      </c>
      <c r="I273">
        <v>1.81133817579382E-2</v>
      </c>
      <c r="L273">
        <v>-1.2033488829074054E-4</v>
      </c>
      <c r="P273">
        <v>8.8910263375883494E-3</v>
      </c>
      <c r="S273">
        <v>0</v>
      </c>
    </row>
    <row r="274" spans="1:19">
      <c r="A274" s="5">
        <v>44039</v>
      </c>
      <c r="B274" s="5">
        <v>44039</v>
      </c>
      <c r="I274">
        <v>1.81090995612351E-2</v>
      </c>
      <c r="L274">
        <v>-1.1999347244209741E-4</v>
      </c>
      <c r="P274">
        <v>8.9249232521849773E-3</v>
      </c>
      <c r="S274">
        <v>0</v>
      </c>
    </row>
    <row r="275" spans="1:19">
      <c r="A275" s="5">
        <v>44040</v>
      </c>
      <c r="B275" s="5">
        <v>44040</v>
      </c>
      <c r="I275">
        <v>1.8104817364500099E-2</v>
      </c>
      <c r="L275">
        <v>-1.1965211219308242E-4</v>
      </c>
      <c r="P275">
        <v>8.9588201668160516E-3</v>
      </c>
      <c r="S275">
        <v>0</v>
      </c>
    </row>
    <row r="276" spans="1:19">
      <c r="A276" s="5">
        <v>44041</v>
      </c>
      <c r="B276" s="5">
        <v>44041</v>
      </c>
      <c r="I276">
        <v>1.8102676266214899E-2</v>
      </c>
      <c r="L276">
        <v>-1.1948145984875108E-4</v>
      </c>
      <c r="P276">
        <v>8.9757686240803138E-3</v>
      </c>
      <c r="S276">
        <v>0</v>
      </c>
    </row>
    <row r="277" spans="1:19">
      <c r="A277" s="5">
        <v>44042</v>
      </c>
      <c r="B277" s="5">
        <v>44042</v>
      </c>
      <c r="I277">
        <v>1.8100535167831E-2</v>
      </c>
      <c r="L277">
        <v>-1.1931082403513026E-4</v>
      </c>
      <c r="P277">
        <v>8.9927170814490739E-3</v>
      </c>
      <c r="S277">
        <v>0</v>
      </c>
    </row>
    <row r="278" spans="1:19">
      <c r="A278" s="5">
        <v>44043</v>
      </c>
      <c r="B278" s="5">
        <v>44043</v>
      </c>
      <c r="I278">
        <v>1.80983940694621E-2</v>
      </c>
      <c r="L278">
        <v>-1.1914020487408615E-4</v>
      </c>
      <c r="P278">
        <v>9.0096655386792037E-3</v>
      </c>
      <c r="S278">
        <v>0</v>
      </c>
    </row>
    <row r="279" spans="1:19">
      <c r="A279" s="5">
        <v>44046</v>
      </c>
      <c r="B279" s="5">
        <v>44046</v>
      </c>
      <c r="I279">
        <v>1.8094111872737999E-2</v>
      </c>
      <c r="L279">
        <v>-1.187990216564881E-4</v>
      </c>
      <c r="P279">
        <v>9.0435624533518957E-3</v>
      </c>
      <c r="S279">
        <v>0</v>
      </c>
    </row>
    <row r="280" spans="1:19">
      <c r="A280" s="5">
        <v>44047</v>
      </c>
      <c r="B280" s="5">
        <v>44047</v>
      </c>
      <c r="I280">
        <v>1.80898296759914E-2</v>
      </c>
      <c r="L280">
        <v>-1.1845789350422136E-4</v>
      </c>
      <c r="P280">
        <v>9.077459367915321E-3</v>
      </c>
      <c r="S280">
        <v>0</v>
      </c>
    </row>
    <row r="281" spans="1:19">
      <c r="A281" s="5">
        <v>44048</v>
      </c>
      <c r="B281" s="5">
        <v>44048</v>
      </c>
      <c r="I281">
        <v>1.8087688577766301E-2</v>
      </c>
      <c r="L281">
        <v>-1.182873568802867E-4</v>
      </c>
      <c r="P281">
        <v>9.0944078253437713E-3</v>
      </c>
      <c r="S281">
        <v>0</v>
      </c>
    </row>
    <row r="282" spans="1:19">
      <c r="A282" s="5">
        <v>44049</v>
      </c>
      <c r="B282" s="5">
        <v>44049</v>
      </c>
      <c r="I282">
        <v>1.8085547479263799E-2</v>
      </c>
      <c r="L282">
        <v>-1.1811683670788572E-4</v>
      </c>
      <c r="P282">
        <v>9.1113562825525483E-3</v>
      </c>
      <c r="S282">
        <v>0</v>
      </c>
    </row>
    <row r="283" spans="1:19">
      <c r="A283" s="5">
        <v>44050</v>
      </c>
      <c r="B283" s="5">
        <v>44050</v>
      </c>
      <c r="I283">
        <v>1.8083406381079501E-2</v>
      </c>
      <c r="L283">
        <v>-1.1794633290610199E-4</v>
      </c>
      <c r="P283">
        <v>9.1283047398658217E-3</v>
      </c>
      <c r="S283">
        <v>0</v>
      </c>
    </row>
    <row r="284" spans="1:19">
      <c r="A284" s="5">
        <v>44053</v>
      </c>
      <c r="B284" s="5">
        <v>44053</v>
      </c>
      <c r="I284">
        <v>1.80791241842394E-2</v>
      </c>
      <c r="L284">
        <v>-1.1760537999440157E-4</v>
      </c>
      <c r="P284">
        <v>9.1622016545302182E-3</v>
      </c>
      <c r="S284">
        <v>0</v>
      </c>
    </row>
    <row r="285" spans="1:19">
      <c r="A285" s="5">
        <v>44054</v>
      </c>
      <c r="B285" s="5">
        <v>44054</v>
      </c>
      <c r="I285">
        <v>1.8074841987655101E-2</v>
      </c>
      <c r="L285">
        <v>-1.1726448153260728E-4</v>
      </c>
      <c r="P285">
        <v>9.1960985691103472E-3</v>
      </c>
      <c r="S285">
        <v>0</v>
      </c>
    </row>
    <row r="286" spans="1:19">
      <c r="A286" s="5">
        <v>44055</v>
      </c>
      <c r="B286" s="5">
        <v>44055</v>
      </c>
      <c r="I286">
        <v>1.8072700889041001E-2</v>
      </c>
      <c r="L286">
        <v>-1.1709405950704529E-4</v>
      </c>
      <c r="P286">
        <v>9.2130470264598554E-3</v>
      </c>
      <c r="S286">
        <v>0</v>
      </c>
    </row>
    <row r="287" spans="1:19">
      <c r="A287" s="5">
        <v>44056</v>
      </c>
      <c r="B287" s="5">
        <v>44056</v>
      </c>
      <c r="I287">
        <v>1.8070559790823001E-2</v>
      </c>
      <c r="L287">
        <v>-1.169236537321423E-4</v>
      </c>
      <c r="P287">
        <v>9.2299954837517743E-3</v>
      </c>
      <c r="S287">
        <v>0</v>
      </c>
    </row>
    <row r="288" spans="1:19">
      <c r="A288" s="5">
        <v>44057</v>
      </c>
      <c r="B288" s="5">
        <v>44057</v>
      </c>
      <c r="I288">
        <v>1.8068418692579601E-2</v>
      </c>
      <c r="L288">
        <v>-1.1675326420811761E-4</v>
      </c>
      <c r="P288">
        <v>9.2469439410671501E-3</v>
      </c>
      <c r="S288">
        <v>0</v>
      </c>
    </row>
    <row r="289" spans="1:19">
      <c r="A289" s="5">
        <v>44060</v>
      </c>
      <c r="B289" s="5">
        <v>44060</v>
      </c>
      <c r="I289">
        <v>1.8064136495752201E-2</v>
      </c>
      <c r="L289">
        <v>-1.1641253918246544E-4</v>
      </c>
      <c r="P289">
        <v>9.2808408557198338E-3</v>
      </c>
      <c r="S289">
        <v>0</v>
      </c>
    </row>
    <row r="290" spans="1:19">
      <c r="A290" s="5">
        <v>44061</v>
      </c>
      <c r="B290" s="5">
        <v>44061</v>
      </c>
      <c r="I290">
        <v>1.8059854299023001E-2</v>
      </c>
      <c r="L290">
        <v>-1.1607186813991587E-4</v>
      </c>
      <c r="P290">
        <v>9.3147377702390288E-3</v>
      </c>
      <c r="S290">
        <v>0</v>
      </c>
    </row>
    <row r="291" spans="1:19">
      <c r="A291" s="5">
        <v>44062</v>
      </c>
      <c r="B291" s="5">
        <v>44062</v>
      </c>
      <c r="I291">
        <v>1.80577132007083E-2</v>
      </c>
      <c r="L291">
        <v>-1.1590155942848086E-4</v>
      </c>
      <c r="P291">
        <v>9.3316862275906378E-3</v>
      </c>
      <c r="S291">
        <v>0</v>
      </c>
    </row>
    <row r="292" spans="1:19">
      <c r="A292" s="5">
        <v>44063</v>
      </c>
      <c r="B292" s="5">
        <v>44063</v>
      </c>
      <c r="I292">
        <v>1.8055572102444802E-2</v>
      </c>
      <c r="L292">
        <v>-1.1573126692897269E-4</v>
      </c>
      <c r="P292">
        <v>9.3486346848846557E-3</v>
      </c>
      <c r="S292">
        <v>0</v>
      </c>
    </row>
    <row r="293" spans="1:19">
      <c r="A293" s="5">
        <v>44064</v>
      </c>
      <c r="B293" s="5">
        <v>44064</v>
      </c>
      <c r="I293">
        <v>1.8053431003934899E-2</v>
      </c>
      <c r="L293">
        <v>-1.1556099047951801E-4</v>
      </c>
      <c r="P293">
        <v>9.3655831422831751E-3</v>
      </c>
      <c r="S293">
        <v>0</v>
      </c>
    </row>
    <row r="294" spans="1:19">
      <c r="A294" s="5">
        <v>44067</v>
      </c>
      <c r="B294" s="5">
        <v>44067</v>
      </c>
      <c r="I294">
        <v>1.8049148807311802E-2</v>
      </c>
      <c r="L294">
        <v>-1.1522049101457255E-4</v>
      </c>
      <c r="P294">
        <v>9.3994800568666E-3</v>
      </c>
      <c r="S294">
        <v>0</v>
      </c>
    </row>
    <row r="295" spans="1:19">
      <c r="A295" s="5">
        <v>44068</v>
      </c>
      <c r="B295" s="5">
        <v>44068</v>
      </c>
      <c r="I295">
        <v>1.8044866610549999E-2</v>
      </c>
      <c r="L295">
        <v>-1.1488004494436599E-4</v>
      </c>
      <c r="P295">
        <v>9.4333769714634464E-3</v>
      </c>
      <c r="S295">
        <v>0</v>
      </c>
    </row>
    <row r="296" spans="1:19">
      <c r="A296" s="5">
        <v>44069</v>
      </c>
      <c r="B296" s="5">
        <v>44069</v>
      </c>
      <c r="I296">
        <v>1.8042725512203098E-2</v>
      </c>
      <c r="L296">
        <v>-1.1470984854646465E-4</v>
      </c>
      <c r="P296">
        <v>9.4503254288171509E-3</v>
      </c>
      <c r="S296">
        <v>0</v>
      </c>
    </row>
    <row r="297" spans="1:19">
      <c r="A297" s="5">
        <v>44070</v>
      </c>
      <c r="B297" s="5">
        <v>44070</v>
      </c>
      <c r="I297">
        <v>1.8040584413843801E-2</v>
      </c>
      <c r="L297">
        <v>-1.1453966803806774E-4</v>
      </c>
      <c r="P297">
        <v>9.4672738861132678E-3</v>
      </c>
      <c r="S297">
        <v>0</v>
      </c>
    </row>
    <row r="298" spans="1:19">
      <c r="A298" s="5">
        <v>44071</v>
      </c>
      <c r="B298" s="5">
        <v>44071</v>
      </c>
      <c r="I298">
        <v>1.80384433155505E-2</v>
      </c>
      <c r="L298">
        <v>-1.1436950345996315E-4</v>
      </c>
      <c r="P298">
        <v>9.4842223433517937E-3</v>
      </c>
      <c r="S298">
        <v>0</v>
      </c>
    </row>
    <row r="299" spans="1:19">
      <c r="A299" s="5">
        <v>44074</v>
      </c>
      <c r="B299" s="5">
        <v>44074</v>
      </c>
      <c r="I299">
        <v>1.80341611188032E-2</v>
      </c>
      <c r="L299">
        <v>-1.140292272438418E-4</v>
      </c>
      <c r="P299">
        <v>9.5181192580514468E-3</v>
      </c>
      <c r="S299">
        <v>0</v>
      </c>
    </row>
    <row r="300" spans="1:19">
      <c r="A300" s="5">
        <v>44075</v>
      </c>
      <c r="B300" s="5">
        <v>44075</v>
      </c>
      <c r="I300">
        <v>1.8029878922100701E-2</v>
      </c>
      <c r="L300">
        <v>-1.1368900384753311E-4</v>
      </c>
      <c r="P300">
        <v>9.5520161726214952E-3</v>
      </c>
      <c r="S300">
        <v>0</v>
      </c>
    </row>
    <row r="301" spans="1:19">
      <c r="A301" s="5">
        <v>44076</v>
      </c>
      <c r="B301" s="5">
        <v>44076</v>
      </c>
      <c r="I301">
        <v>1.8027737823711601E-2</v>
      </c>
      <c r="L301">
        <v>-1.1351891847890093E-4</v>
      </c>
      <c r="P301">
        <v>9.5689646299772953E-3</v>
      </c>
      <c r="S301">
        <v>0</v>
      </c>
    </row>
    <row r="302" spans="1:19">
      <c r="A302" s="5">
        <v>44077</v>
      </c>
      <c r="B302" s="5">
        <v>44077</v>
      </c>
      <c r="I302">
        <v>1.8025596725331699E-2</v>
      </c>
      <c r="L302">
        <v>-1.1334884883940228E-4</v>
      </c>
      <c r="P302">
        <v>9.585913087275506E-3</v>
      </c>
      <c r="S302">
        <v>0</v>
      </c>
    </row>
    <row r="303" spans="1:19">
      <c r="A303" s="5">
        <v>44078</v>
      </c>
      <c r="B303" s="5">
        <v>44078</v>
      </c>
      <c r="I303">
        <v>1.8023455626998801E-2</v>
      </c>
      <c r="L303">
        <v>-1.131787950104467E-4</v>
      </c>
      <c r="P303">
        <v>9.6028615445971719E-3</v>
      </c>
      <c r="S303">
        <v>0</v>
      </c>
    </row>
    <row r="304" spans="1:19">
      <c r="A304" s="5">
        <v>44081</v>
      </c>
      <c r="B304" s="5">
        <v>44081</v>
      </c>
      <c r="I304">
        <v>1.8019173430352801E-2</v>
      </c>
      <c r="L304">
        <v>-1.1283873965010696E-4</v>
      </c>
      <c r="P304">
        <v>9.6367584591932186E-3</v>
      </c>
      <c r="S304">
        <v>0</v>
      </c>
    </row>
    <row r="305" spans="1:19">
      <c r="A305" s="5">
        <v>44082</v>
      </c>
      <c r="B305" s="5">
        <v>44082</v>
      </c>
      <c r="I305">
        <v>1.80148912335663E-2</v>
      </c>
      <c r="L305">
        <v>-1.1249873654818856E-4</v>
      </c>
      <c r="P305">
        <v>9.6706553737942059E-3</v>
      </c>
      <c r="S305">
        <v>0</v>
      </c>
    </row>
    <row r="306" spans="1:19">
      <c r="A306" s="5">
        <v>44083</v>
      </c>
      <c r="B306" s="5">
        <v>44083</v>
      </c>
      <c r="I306">
        <v>1.8012750135326501E-2</v>
      </c>
      <c r="L306">
        <v>-1.1232876108654432E-4</v>
      </c>
      <c r="P306">
        <v>9.6876038311521015E-3</v>
      </c>
      <c r="S306">
        <v>0</v>
      </c>
    </row>
    <row r="307" spans="1:19">
      <c r="A307" s="5">
        <v>44084</v>
      </c>
      <c r="B307" s="5">
        <v>44084</v>
      </c>
      <c r="I307">
        <v>1.8010609036792798E-2</v>
      </c>
      <c r="L307">
        <v>-1.1215880115320879E-4</v>
      </c>
      <c r="P307">
        <v>9.704552288452406E-3</v>
      </c>
      <c r="S307">
        <v>0</v>
      </c>
    </row>
    <row r="308" spans="1:19">
      <c r="A308" s="5">
        <v>44085</v>
      </c>
      <c r="B308" s="5">
        <v>44085</v>
      </c>
      <c r="I308">
        <v>1.8008467938611401E-2</v>
      </c>
      <c r="L308">
        <v>-1.1198885682954164E-4</v>
      </c>
      <c r="P308">
        <v>9.7215007456951212E-3</v>
      </c>
      <c r="S308">
        <v>0</v>
      </c>
    </row>
    <row r="309" spans="1:19">
      <c r="A309" s="5">
        <v>44088</v>
      </c>
      <c r="B309" s="5">
        <v>44088</v>
      </c>
      <c r="I309">
        <v>1.8004185741798399E-2</v>
      </c>
      <c r="L309">
        <v>-1.116490200399869E-4</v>
      </c>
      <c r="P309">
        <v>9.7553976603728457E-3</v>
      </c>
      <c r="S309">
        <v>0</v>
      </c>
    </row>
    <row r="310" spans="1:19">
      <c r="A310" s="5">
        <v>44089</v>
      </c>
      <c r="B310" s="5">
        <v>44089</v>
      </c>
      <c r="I310">
        <v>1.7999903545106499E-2</v>
      </c>
      <c r="L310">
        <v>-1.1130923486631613E-4</v>
      </c>
      <c r="P310">
        <v>9.7892945749815698E-3</v>
      </c>
      <c r="S310">
        <v>0</v>
      </c>
    </row>
    <row r="311" spans="1:19">
      <c r="A311" s="5">
        <v>44090</v>
      </c>
      <c r="B311" s="5">
        <v>44090</v>
      </c>
      <c r="I311">
        <v>1.79977624468779E-2</v>
      </c>
      <c r="L311">
        <v>-1.1113936810834393E-4</v>
      </c>
      <c r="P311">
        <v>9.8062430323415557E-3</v>
      </c>
      <c r="S311">
        <v>0</v>
      </c>
    </row>
    <row r="312" spans="1:19">
      <c r="A312" s="5">
        <v>44091</v>
      </c>
      <c r="B312" s="5">
        <v>44091</v>
      </c>
      <c r="I312">
        <v>1.79956213483809E-2</v>
      </c>
      <c r="L312">
        <v>-1.1096951675891906E-4</v>
      </c>
      <c r="P312">
        <v>9.8231914895629078E-3</v>
      </c>
      <c r="S312">
        <v>0</v>
      </c>
    </row>
    <row r="313" spans="1:19">
      <c r="A313" s="5">
        <v>44092</v>
      </c>
      <c r="B313" s="5">
        <v>44092</v>
      </c>
      <c r="I313">
        <v>1.79934802500934E-2</v>
      </c>
      <c r="L313">
        <v>-1.1079968077773598E-4</v>
      </c>
      <c r="P313">
        <v>9.8401399469698041E-3</v>
      </c>
      <c r="S313">
        <v>0</v>
      </c>
    </row>
    <row r="314" spans="1:19">
      <c r="A314" s="5">
        <v>44095</v>
      </c>
      <c r="B314" s="5">
        <v>44095</v>
      </c>
      <c r="I314">
        <v>1.7989198053314E-2</v>
      </c>
      <c r="L314">
        <v>-1.1046006016574963E-4</v>
      </c>
      <c r="P314">
        <v>9.8740368615632002E-3</v>
      </c>
      <c r="S314">
        <v>0</v>
      </c>
    </row>
    <row r="315" spans="1:19">
      <c r="A315" s="5">
        <v>44096</v>
      </c>
      <c r="B315" s="5">
        <v>44096</v>
      </c>
      <c r="I315">
        <v>1.7984915856617E-2</v>
      </c>
      <c r="L315">
        <v>-1.1012049066226694E-4</v>
      </c>
      <c r="P315">
        <v>9.9079337761835713E-3</v>
      </c>
      <c r="S315">
        <v>0</v>
      </c>
    </row>
    <row r="316" spans="1:19">
      <c r="A316" s="5">
        <v>44097</v>
      </c>
      <c r="B316" s="5">
        <v>44097</v>
      </c>
      <c r="I316">
        <v>1.7982774758346101E-2</v>
      </c>
      <c r="L316">
        <v>-1.099507313640651E-4</v>
      </c>
      <c r="P316">
        <v>9.9248822334646047E-3</v>
      </c>
      <c r="S316">
        <v>0</v>
      </c>
    </row>
    <row r="317" spans="1:19">
      <c r="A317" s="5">
        <v>44098</v>
      </c>
      <c r="B317" s="5">
        <v>44098</v>
      </c>
      <c r="I317">
        <v>1.7980633659869599E-2</v>
      </c>
      <c r="L317">
        <v>-1.0978098743567703E-4</v>
      </c>
      <c r="P317">
        <v>9.94183069076909E-3</v>
      </c>
      <c r="S317">
        <v>0</v>
      </c>
    </row>
    <row r="318" spans="1:19">
      <c r="A318" s="5">
        <v>44099</v>
      </c>
      <c r="B318" s="5">
        <v>44099</v>
      </c>
      <c r="I318">
        <v>1.7978492561618899E-2</v>
      </c>
      <c r="L318">
        <v>-1.0961125863413603E-4</v>
      </c>
      <c r="P318">
        <v>9.9587791480970321E-3</v>
      </c>
      <c r="S318">
        <v>0</v>
      </c>
    </row>
    <row r="319" spans="1:19">
      <c r="A319" s="5">
        <v>44102</v>
      </c>
      <c r="B319" s="5">
        <v>44102</v>
      </c>
      <c r="I319">
        <v>-0.30765729762198502</v>
      </c>
      <c r="L319">
        <v>-1.0927185187401597E-4</v>
      </c>
      <c r="P319">
        <v>9.9926760627101416E-3</v>
      </c>
      <c r="S319">
        <v>0</v>
      </c>
    </row>
    <row r="320" spans="1:19">
      <c r="A320" s="5">
        <v>44103</v>
      </c>
      <c r="B320" s="5">
        <v>44103</v>
      </c>
      <c r="I320">
        <v>1.7969928168099801E-2</v>
      </c>
      <c r="L320">
        <v>-1.0893249563391129E-4</v>
      </c>
      <c r="P320">
        <v>1.0026572977319155E-2</v>
      </c>
      <c r="S320">
        <v>0</v>
      </c>
    </row>
    <row r="321" spans="1:19">
      <c r="A321" s="5">
        <v>44109</v>
      </c>
      <c r="B321" s="5">
        <v>44109</v>
      </c>
      <c r="I321">
        <v>1.7962434323906699E-2</v>
      </c>
      <c r="L321">
        <v>-1.0833879846092004E-4</v>
      </c>
      <c r="P321">
        <v>1.008589257792534E-2</v>
      </c>
      <c r="S321">
        <v>0</v>
      </c>
    </row>
    <row r="322" spans="1:19">
      <c r="A322" s="5">
        <v>44110</v>
      </c>
      <c r="B322" s="5">
        <v>44110</v>
      </c>
      <c r="I322">
        <v>1.7954940479558298E-2</v>
      </c>
      <c r="L322">
        <v>-1.0774524168156893E-4</v>
      </c>
      <c r="P322">
        <v>1.0145212178550397E-2</v>
      </c>
      <c r="S322">
        <v>0</v>
      </c>
    </row>
    <row r="323" spans="1:19">
      <c r="A323" s="5">
        <v>44111</v>
      </c>
      <c r="B323" s="5">
        <v>44111</v>
      </c>
      <c r="I323">
        <v>1.7952799381372401E-2</v>
      </c>
      <c r="L323">
        <v>-1.0757569397641782E-4</v>
      </c>
      <c r="P323">
        <v>1.0162160635754562E-2</v>
      </c>
      <c r="S323">
        <v>0</v>
      </c>
    </row>
    <row r="324" spans="1:19">
      <c r="A324" s="5">
        <v>44112</v>
      </c>
      <c r="B324" s="5">
        <v>44112</v>
      </c>
      <c r="I324">
        <v>1.7950658282979901E-2</v>
      </c>
      <c r="L324">
        <v>-1.074061611987795E-4</v>
      </c>
      <c r="P324">
        <v>1.0179109093144267E-2</v>
      </c>
      <c r="S324">
        <v>0</v>
      </c>
    </row>
    <row r="325" spans="1:19">
      <c r="A325" s="5">
        <v>44113</v>
      </c>
      <c r="B325" s="5">
        <v>44113</v>
      </c>
      <c r="I325">
        <v>1.79485171845707E-2</v>
      </c>
      <c r="L325">
        <v>-1.0723664334890486E-4</v>
      </c>
      <c r="P325">
        <v>1.0196057550476381E-2</v>
      </c>
      <c r="S325">
        <v>0</v>
      </c>
    </row>
    <row r="326" spans="1:19">
      <c r="A326" s="5">
        <v>44116</v>
      </c>
      <c r="B326" s="5">
        <v>44116</v>
      </c>
      <c r="I326">
        <v>1.79442349878692E-2</v>
      </c>
      <c r="L326">
        <v>-1.068976572340525E-4</v>
      </c>
      <c r="P326">
        <v>1.0229954465035416E-2</v>
      </c>
      <c r="S326">
        <v>0</v>
      </c>
    </row>
    <row r="327" spans="1:19">
      <c r="A327" s="5">
        <v>44117</v>
      </c>
      <c r="B327" s="5">
        <v>44117</v>
      </c>
      <c r="I327">
        <v>1.7939952791275599E-2</v>
      </c>
      <c r="L327">
        <v>-1.065587205837296E-4</v>
      </c>
      <c r="P327">
        <v>1.0263851379715196E-2</v>
      </c>
      <c r="S327">
        <v>0</v>
      </c>
    </row>
    <row r="328" spans="1:19">
      <c r="A328" s="5">
        <v>44118</v>
      </c>
      <c r="B328" s="5">
        <v>44118</v>
      </c>
      <c r="I328">
        <v>1.7937811692750098E-2</v>
      </c>
      <c r="L328">
        <v>-1.0638927689018041E-4</v>
      </c>
      <c r="P328">
        <v>1.0280799836921444E-2</v>
      </c>
      <c r="S328">
        <v>0</v>
      </c>
    </row>
    <row r="329" spans="1:19">
      <c r="A329" s="5">
        <v>44119</v>
      </c>
      <c r="B329" s="5">
        <v>44119</v>
      </c>
      <c r="I329">
        <v>1.79356705944798E-2</v>
      </c>
      <c r="L329">
        <v>-1.062198480042701E-4</v>
      </c>
      <c r="P329">
        <v>1.0297748294394279E-2</v>
      </c>
      <c r="S329">
        <v>0</v>
      </c>
    </row>
    <row r="330" spans="1:19">
      <c r="A330" s="5">
        <v>44120</v>
      </c>
      <c r="B330" s="5">
        <v>44120</v>
      </c>
      <c r="I330">
        <v>1.79335294960563E-2</v>
      </c>
      <c r="L330">
        <v>-1.0605043384532318E-4</v>
      </c>
      <c r="P330">
        <v>1.0314696751566391E-2</v>
      </c>
      <c r="S330">
        <v>0</v>
      </c>
    </row>
    <row r="331" spans="1:19">
      <c r="A331" s="5">
        <v>44123</v>
      </c>
      <c r="B331" s="5">
        <v>44123</v>
      </c>
      <c r="I331">
        <v>1.79292472994113E-2</v>
      </c>
      <c r="L331">
        <v>-1.0571165455070754E-4</v>
      </c>
      <c r="P331">
        <v>1.0348593666240538E-2</v>
      </c>
      <c r="S331">
        <v>0</v>
      </c>
    </row>
    <row r="332" spans="1:19">
      <c r="A332" s="5">
        <v>44124</v>
      </c>
      <c r="B332" s="5">
        <v>44124</v>
      </c>
      <c r="I332">
        <v>1.7924965102725801E-2</v>
      </c>
      <c r="L332">
        <v>-1.0537292415913241E-4</v>
      </c>
      <c r="P332">
        <v>1.0382490580813541E-2</v>
      </c>
      <c r="S332">
        <v>0</v>
      </c>
    </row>
    <row r="333" spans="1:19">
      <c r="A333" s="5">
        <v>44125</v>
      </c>
      <c r="B333" s="5">
        <v>44125</v>
      </c>
      <c r="I333">
        <v>1.7922824004322099E-2</v>
      </c>
      <c r="L333">
        <v>-1.0520358335470721E-4</v>
      </c>
      <c r="P333">
        <v>1.0399439038102915E-2</v>
      </c>
      <c r="S333">
        <v>0</v>
      </c>
    </row>
    <row r="334" spans="1:19">
      <c r="A334" s="5">
        <v>44126</v>
      </c>
      <c r="B334" s="5">
        <v>44126</v>
      </c>
      <c r="I334">
        <v>1.7920682905990401E-2</v>
      </c>
      <c r="L334">
        <v>-1.0503425715706639E-4</v>
      </c>
      <c r="P334">
        <v>1.0416387495415744E-2</v>
      </c>
      <c r="S334">
        <v>0</v>
      </c>
    </row>
    <row r="335" spans="1:19">
      <c r="A335" s="5">
        <v>44127</v>
      </c>
      <c r="B335" s="5">
        <v>44127</v>
      </c>
      <c r="I335">
        <v>1.79185418075248E-2</v>
      </c>
      <c r="L335">
        <v>-1.0486494552599787E-4</v>
      </c>
      <c r="P335">
        <v>1.043333595283307E-2</v>
      </c>
      <c r="S335">
        <v>0</v>
      </c>
    </row>
    <row r="336" spans="1:19">
      <c r="A336" s="5">
        <v>44130</v>
      </c>
      <c r="B336" s="5">
        <v>44130</v>
      </c>
      <c r="I336">
        <v>1.7914259610928199E-2</v>
      </c>
      <c r="L336">
        <v>-1.0452637075267113E-4</v>
      </c>
      <c r="P336">
        <v>1.0467232867401798E-2</v>
      </c>
      <c r="S336">
        <v>0</v>
      </c>
    </row>
    <row r="337" spans="1:19">
      <c r="A337" s="5">
        <v>44131</v>
      </c>
      <c r="B337" s="5">
        <v>44131</v>
      </c>
      <c r="I337">
        <v>1.7909977414220599E-2</v>
      </c>
      <c r="L337">
        <v>-1.0418784430733417E-4</v>
      </c>
      <c r="P337">
        <v>1.0501129782088546E-2</v>
      </c>
      <c r="S337">
        <v>0</v>
      </c>
    </row>
    <row r="338" spans="1:19">
      <c r="A338" s="5">
        <v>44132</v>
      </c>
      <c r="B338" s="5">
        <v>44132</v>
      </c>
      <c r="I338">
        <v>1.7907836315749999E-2</v>
      </c>
      <c r="L338">
        <v>-1.04018605188468E-4</v>
      </c>
      <c r="P338">
        <v>1.0518078239298959E-2</v>
      </c>
      <c r="S338">
        <v>0</v>
      </c>
    </row>
    <row r="339" spans="1:19">
      <c r="A339" s="5">
        <v>44133</v>
      </c>
      <c r="B339" s="5">
        <v>44133</v>
      </c>
      <c r="I339">
        <v>1.79056952175734E-2</v>
      </c>
      <c r="L339">
        <v>-1.0384938051607462E-4</v>
      </c>
      <c r="P339">
        <v>1.0535026696694913E-2</v>
      </c>
      <c r="S339">
        <v>0</v>
      </c>
    </row>
    <row r="340" spans="1:19">
      <c r="A340" s="5">
        <v>44134</v>
      </c>
      <c r="B340" s="5">
        <v>44134</v>
      </c>
      <c r="I340">
        <v>1.7903554119120001E-2</v>
      </c>
      <c r="L340">
        <v>-1.0368017024986246E-4</v>
      </c>
      <c r="P340">
        <v>1.0551975153952231E-2</v>
      </c>
      <c r="S340">
        <v>0</v>
      </c>
    </row>
    <row r="341" spans="1:19">
      <c r="A341" s="5">
        <v>44137</v>
      </c>
      <c r="B341" s="5">
        <v>44137</v>
      </c>
      <c r="I341">
        <v>1.78992719224354E-2</v>
      </c>
      <c r="L341">
        <v>-1.0334179765824971E-4</v>
      </c>
      <c r="P341">
        <v>1.0585872068546094E-2</v>
      </c>
      <c r="S341">
        <v>0</v>
      </c>
    </row>
    <row r="342" spans="1:19">
      <c r="A342" s="5">
        <v>44138</v>
      </c>
      <c r="B342" s="5">
        <v>44138</v>
      </c>
      <c r="I342">
        <v>1.7894989725691202E-2</v>
      </c>
      <c r="L342">
        <v>-1.0300347280603382E-4</v>
      </c>
      <c r="P342">
        <v>1.0619768983297074E-2</v>
      </c>
      <c r="S342">
        <v>0</v>
      </c>
    </row>
    <row r="343" spans="1:19">
      <c r="A343" s="5">
        <v>44139</v>
      </c>
      <c r="B343" s="5">
        <v>44139</v>
      </c>
      <c r="I343">
        <v>1.7892848627325E-2</v>
      </c>
      <c r="L343">
        <v>-1.028343342907738E-4</v>
      </c>
      <c r="P343">
        <v>1.0636717440428522E-2</v>
      </c>
      <c r="S343">
        <v>0</v>
      </c>
    </row>
    <row r="344" spans="1:19">
      <c r="A344" s="5">
        <v>44140</v>
      </c>
      <c r="B344" s="5">
        <v>44140</v>
      </c>
      <c r="I344">
        <v>1.78907075290341E-2</v>
      </c>
      <c r="L344">
        <v>-1.026652099400202E-4</v>
      </c>
      <c r="P344">
        <v>1.0653665897826556E-2</v>
      </c>
      <c r="S344">
        <v>0</v>
      </c>
    </row>
    <row r="345" spans="1:19">
      <c r="A345" s="5">
        <v>44141</v>
      </c>
      <c r="B345" s="5">
        <v>44141</v>
      </c>
      <c r="I345">
        <v>1.78885664306416E-2</v>
      </c>
      <c r="L345">
        <v>-1.0249609987561584E-4</v>
      </c>
      <c r="P345">
        <v>1.0670614355085952E-2</v>
      </c>
      <c r="S345">
        <v>0</v>
      </c>
    </row>
    <row r="346" spans="1:19">
      <c r="A346" s="5">
        <v>44144</v>
      </c>
      <c r="B346" s="5">
        <v>44144</v>
      </c>
      <c r="I346">
        <v>1.7884284233945801E-2</v>
      </c>
      <c r="L346">
        <v>-1.0215792713955928E-4</v>
      </c>
      <c r="P346">
        <v>1.0704511269754352E-2</v>
      </c>
      <c r="S346">
        <v>0</v>
      </c>
    </row>
    <row r="347" spans="1:19">
      <c r="A347" s="5">
        <v>44145</v>
      </c>
      <c r="B347" s="5">
        <v>44145</v>
      </c>
      <c r="I347">
        <v>1.78800020371702E-2</v>
      </c>
      <c r="L347">
        <v>-1.0181980159481962E-4</v>
      </c>
      <c r="P347">
        <v>1.0738408184358063E-2</v>
      </c>
      <c r="S347">
        <v>0</v>
      </c>
    </row>
    <row r="348" spans="1:19">
      <c r="A348" s="5">
        <v>44146</v>
      </c>
      <c r="B348" s="5">
        <v>44146</v>
      </c>
      <c r="I348">
        <v>1.7877860938880101E-2</v>
      </c>
      <c r="L348">
        <v>-1.0165076239850212E-4</v>
      </c>
      <c r="P348">
        <v>1.0755356641734722E-2</v>
      </c>
      <c r="S348">
        <v>0</v>
      </c>
    </row>
    <row r="349" spans="1:19">
      <c r="A349" s="5">
        <v>44147</v>
      </c>
      <c r="B349" s="5">
        <v>44147</v>
      </c>
      <c r="I349">
        <v>1.78757198404812E-2</v>
      </c>
      <c r="L349">
        <v>-1.014817372873759E-4</v>
      </c>
      <c r="P349">
        <v>1.0772305098972744E-2</v>
      </c>
      <c r="S349">
        <v>0</v>
      </c>
    </row>
    <row r="350" spans="1:19">
      <c r="A350" s="5">
        <v>44148</v>
      </c>
      <c r="B350" s="5">
        <v>44148</v>
      </c>
      <c r="I350">
        <v>1.7873578742201902E-2</v>
      </c>
      <c r="L350">
        <v>-1.0131272630218842E-4</v>
      </c>
      <c r="P350">
        <v>1.0789253556234219E-2</v>
      </c>
      <c r="S350">
        <v>0</v>
      </c>
    </row>
    <row r="351" spans="1:19">
      <c r="A351" s="5">
        <v>44151</v>
      </c>
      <c r="B351" s="5">
        <v>44151</v>
      </c>
      <c r="I351">
        <v>1.7869296545456E-2</v>
      </c>
      <c r="L351">
        <v>-1.0097475104145301E-4</v>
      </c>
      <c r="P351">
        <v>1.0823150470918414E-2</v>
      </c>
      <c r="S351">
        <v>0</v>
      </c>
    </row>
    <row r="352" spans="1:19">
      <c r="A352" s="5">
        <v>44152</v>
      </c>
      <c r="B352" s="5">
        <v>44152</v>
      </c>
      <c r="I352">
        <v>1.7865014348678002E-2</v>
      </c>
      <c r="L352">
        <v>-1.0063682249151803E-4</v>
      </c>
      <c r="P352">
        <v>1.0857047385514636E-2</v>
      </c>
      <c r="S352">
        <v>0</v>
      </c>
    </row>
    <row r="353" spans="1:19">
      <c r="A353" s="5">
        <v>44153</v>
      </c>
      <c r="B353" s="5">
        <v>44153</v>
      </c>
      <c r="I353">
        <v>1.7862873250471201E-2</v>
      </c>
      <c r="L353">
        <v>-1.0046788149150563E-4</v>
      </c>
      <c r="P353">
        <v>1.0873995842893369E-2</v>
      </c>
      <c r="S353">
        <v>0</v>
      </c>
    </row>
    <row r="354" spans="1:19">
      <c r="A354" s="5">
        <v>44154</v>
      </c>
      <c r="B354" s="5">
        <v>44154</v>
      </c>
      <c r="I354">
        <v>1.7860732152011501E-2</v>
      </c>
      <c r="L354">
        <v>-1.0029895445686602E-4</v>
      </c>
      <c r="P354">
        <v>1.0890944300133468E-2</v>
      </c>
      <c r="S354">
        <v>0</v>
      </c>
    </row>
    <row r="355" spans="1:19">
      <c r="A355" s="5">
        <v>44155</v>
      </c>
      <c r="B355" s="5">
        <v>44155</v>
      </c>
      <c r="I355">
        <v>1.7858591053689699E-2</v>
      </c>
      <c r="L355">
        <v>-1.001300412662248E-4</v>
      </c>
      <c r="P355">
        <v>1.090789275747806E-2</v>
      </c>
      <c r="S355">
        <v>0</v>
      </c>
    </row>
    <row r="356" spans="1:19">
      <c r="A356" s="5">
        <v>44158</v>
      </c>
      <c r="B356" s="5">
        <v>44158</v>
      </c>
      <c r="I356">
        <v>1.7854308856933201E-2</v>
      </c>
      <c r="L356">
        <v>-9.9792261262596731E-5</v>
      </c>
      <c r="P356">
        <v>1.0941789672092184E-2</v>
      </c>
      <c r="S356">
        <v>0</v>
      </c>
    </row>
    <row r="357" spans="1:19">
      <c r="A357" s="5">
        <v>44159</v>
      </c>
      <c r="B357" s="5">
        <v>44159</v>
      </c>
      <c r="I357">
        <v>1.78500266603372E-2</v>
      </c>
      <c r="L357">
        <v>-9.9454527354125727E-5</v>
      </c>
      <c r="P357">
        <v>1.0975686586685733E-2</v>
      </c>
      <c r="S357">
        <v>0</v>
      </c>
    </row>
    <row r="358" spans="1:19">
      <c r="A358" s="5">
        <v>44160</v>
      </c>
      <c r="B358" s="5">
        <v>44160</v>
      </c>
      <c r="I358">
        <v>1.78478855618956E-2</v>
      </c>
      <c r="L358">
        <v>-9.9285683427828648E-5</v>
      </c>
      <c r="P358">
        <v>1.0992635043985498E-2</v>
      </c>
      <c r="S358">
        <v>0</v>
      </c>
    </row>
    <row r="359" spans="1:19">
      <c r="A359" s="5">
        <v>44161</v>
      </c>
      <c r="B359" s="5">
        <v>44161</v>
      </c>
      <c r="I359">
        <v>1.7845744463542E-2</v>
      </c>
      <c r="L359">
        <v>-9.9116853225458931E-5</v>
      </c>
      <c r="P359">
        <v>1.1009583501389758E-2</v>
      </c>
      <c r="S359">
        <v>0</v>
      </c>
    </row>
    <row r="360" spans="1:19">
      <c r="A360" s="5">
        <v>44162</v>
      </c>
      <c r="B360" s="5">
        <v>44162</v>
      </c>
      <c r="I360">
        <v>1.7843603365181801E-2</v>
      </c>
      <c r="L360">
        <v>-9.8948036828276203E-5</v>
      </c>
      <c r="P360">
        <v>1.1026531958574337E-2</v>
      </c>
      <c r="S360">
        <v>0</v>
      </c>
    </row>
    <row r="361" spans="1:19">
      <c r="A361" s="5">
        <v>44165</v>
      </c>
      <c r="B361" s="5">
        <v>44165</v>
      </c>
      <c r="I361">
        <v>1.7839321168488801E-2</v>
      </c>
      <c r="L361">
        <v>-9.8610449647369935E-5</v>
      </c>
      <c r="P361">
        <v>1.106042887324854E-2</v>
      </c>
      <c r="S361">
        <v>0</v>
      </c>
    </row>
    <row r="362" spans="1:19">
      <c r="A362" s="5">
        <v>44166</v>
      </c>
      <c r="B362" s="5">
        <v>44166</v>
      </c>
      <c r="I362">
        <v>1.78350389716911E-2</v>
      </c>
      <c r="L362">
        <v>-9.8272908081028528E-5</v>
      </c>
      <c r="P362">
        <v>1.1094325787952389E-2</v>
      </c>
      <c r="S362">
        <v>0</v>
      </c>
    </row>
    <row r="363" spans="1:19">
      <c r="A363" s="5">
        <v>44167</v>
      </c>
      <c r="B363" s="5">
        <v>44167</v>
      </c>
      <c r="I363">
        <v>1.7832897873422598E-2</v>
      </c>
      <c r="L363">
        <v>-9.8104160024713418E-5</v>
      </c>
      <c r="P363">
        <v>1.1111274245173181E-2</v>
      </c>
      <c r="S363">
        <v>0</v>
      </c>
    </row>
    <row r="364" spans="1:19">
      <c r="A364" s="5">
        <v>44168</v>
      </c>
      <c r="B364" s="5">
        <v>44168</v>
      </c>
      <c r="I364">
        <v>1.7830756775174102E-2</v>
      </c>
      <c r="L364">
        <v>-9.7935425613016473E-5</v>
      </c>
      <c r="P364">
        <v>1.1128222702498469E-2</v>
      </c>
      <c r="S364">
        <v>0</v>
      </c>
    </row>
    <row r="365" spans="1:19">
      <c r="A365" s="5">
        <v>44169</v>
      </c>
      <c r="B365" s="5">
        <v>44169</v>
      </c>
      <c r="I365">
        <v>1.7828615676618399E-2</v>
      </c>
      <c r="L365">
        <v>-9.7766704684025297E-5</v>
      </c>
      <c r="P365">
        <v>1.1145171159847209E-2</v>
      </c>
      <c r="S365">
        <v>0</v>
      </c>
    </row>
    <row r="366" spans="1:19">
      <c r="A366" s="5">
        <v>44172</v>
      </c>
      <c r="B366" s="5">
        <v>44172</v>
      </c>
      <c r="I366">
        <v>1.78243334800165E-2</v>
      </c>
      <c r="L366">
        <v>-9.7429308120969743E-5</v>
      </c>
      <c r="P366">
        <v>1.1179068074414385E-2</v>
      </c>
      <c r="S366">
        <v>0</v>
      </c>
    </row>
    <row r="367" spans="1:19">
      <c r="A367" s="5">
        <v>44173</v>
      </c>
      <c r="B367" s="5">
        <v>44173</v>
      </c>
      <c r="I367">
        <v>1.7820051283235099E-2</v>
      </c>
      <c r="L367">
        <v>-9.7091956570320766E-5</v>
      </c>
      <c r="P367">
        <v>1.1212964989071457E-2</v>
      </c>
      <c r="S367">
        <v>0</v>
      </c>
    </row>
    <row r="368" spans="1:19">
      <c r="A368" s="5">
        <v>44174</v>
      </c>
      <c r="B368" s="5">
        <v>44174</v>
      </c>
      <c r="I368">
        <v>1.7817910184935701E-2</v>
      </c>
      <c r="L368">
        <v>-9.6923303261352059E-5</v>
      </c>
      <c r="P368">
        <v>1.1229913446294319E-2</v>
      </c>
      <c r="S368">
        <v>0</v>
      </c>
    </row>
    <row r="369" spans="1:19">
      <c r="A369" s="5">
        <v>44175</v>
      </c>
      <c r="B369" s="5">
        <v>44175</v>
      </c>
      <c r="I369">
        <v>1.7815769086511599E-2</v>
      </c>
      <c r="L369">
        <v>-9.6754663355485372E-5</v>
      </c>
      <c r="P369">
        <v>1.1246861903702722E-2</v>
      </c>
      <c r="S369">
        <v>0</v>
      </c>
    </row>
    <row r="370" spans="1:19">
      <c r="A370" s="5">
        <v>44176</v>
      </c>
      <c r="B370" s="5">
        <v>44176</v>
      </c>
      <c r="I370">
        <v>1.78136279882832E-2</v>
      </c>
      <c r="L370">
        <v>-9.6586036853009319E-5</v>
      </c>
      <c r="P370">
        <v>1.126381036105353E-2</v>
      </c>
      <c r="S370">
        <v>0</v>
      </c>
    </row>
    <row r="371" spans="1:19">
      <c r="A371" s="5">
        <v>44179</v>
      </c>
      <c r="B371" s="5">
        <v>44179</v>
      </c>
      <c r="I371">
        <v>1.7809345791529301E-2</v>
      </c>
      <c r="L371">
        <v>-9.6248828554350039E-5</v>
      </c>
      <c r="P371">
        <v>1.1297707275589602E-2</v>
      </c>
      <c r="S371">
        <v>0</v>
      </c>
    </row>
    <row r="372" spans="1:19">
      <c r="A372" s="5">
        <v>44180</v>
      </c>
      <c r="B372" s="5">
        <v>44180</v>
      </c>
      <c r="I372">
        <v>1.7805063594679399E-2</v>
      </c>
      <c r="L372">
        <v>-9.5911664679423491E-5</v>
      </c>
      <c r="P372">
        <v>1.1331604190205014E-2</v>
      </c>
      <c r="S372">
        <v>0</v>
      </c>
    </row>
    <row r="373" spans="1:19">
      <c r="A373" s="5">
        <v>44181</v>
      </c>
      <c r="B373" s="5">
        <v>44181</v>
      </c>
      <c r="I373">
        <v>1.7802922496468501E-2</v>
      </c>
      <c r="L373">
        <v>-9.5743104913969095E-5</v>
      </c>
      <c r="P373">
        <v>1.1348552647592032E-2</v>
      </c>
      <c r="S373">
        <v>0</v>
      </c>
    </row>
    <row r="374" spans="1:19">
      <c r="A374" s="5">
        <v>44182</v>
      </c>
      <c r="B374" s="5">
        <v>44182</v>
      </c>
      <c r="I374">
        <v>1.7800781398068701E-2</v>
      </c>
      <c r="L374">
        <v>-9.5574558472282176E-5</v>
      </c>
      <c r="P374">
        <v>1.1365501104759371E-2</v>
      </c>
      <c r="S374">
        <v>0</v>
      </c>
    </row>
    <row r="375" spans="1:19">
      <c r="A375" s="5">
        <v>44183</v>
      </c>
      <c r="B375" s="5">
        <v>44183</v>
      </c>
      <c r="I375">
        <v>1.7798640299719601E-2</v>
      </c>
      <c r="L375">
        <v>-9.5406025233091442E-5</v>
      </c>
      <c r="P375">
        <v>1.138244956211225E-2</v>
      </c>
      <c r="S375">
        <v>0</v>
      </c>
    </row>
    <row r="376" spans="1:19">
      <c r="A376" s="5">
        <v>44186</v>
      </c>
      <c r="B376" s="5">
        <v>44186</v>
      </c>
      <c r="I376">
        <v>1.7794358103022701E-2</v>
      </c>
      <c r="L376">
        <v>-9.506900283173026E-5</v>
      </c>
      <c r="P376">
        <v>1.1416346476801092E-2</v>
      </c>
      <c r="S376">
        <v>0</v>
      </c>
    </row>
    <row r="377" spans="1:19">
      <c r="A377" s="5">
        <v>44187</v>
      </c>
      <c r="B377" s="5">
        <v>44187</v>
      </c>
      <c r="I377">
        <v>1.7790075906286899E-2</v>
      </c>
      <c r="L377">
        <v>-9.473202434652481E-5</v>
      </c>
      <c r="P377">
        <v>1.1450243391353046E-2</v>
      </c>
      <c r="S377">
        <v>0</v>
      </c>
    </row>
    <row r="378" spans="1:19">
      <c r="A378" s="5">
        <v>44188</v>
      </c>
      <c r="B378" s="5">
        <v>44188</v>
      </c>
      <c r="I378">
        <v>1.77879348079545E-2</v>
      </c>
      <c r="L378">
        <v>-9.456355700177368E-5</v>
      </c>
      <c r="P378">
        <v>1.1467191848742132E-2</v>
      </c>
      <c r="S378">
        <v>0</v>
      </c>
    </row>
    <row r="379" spans="1:19">
      <c r="A379" s="5">
        <v>44189</v>
      </c>
      <c r="B379" s="5">
        <v>44189</v>
      </c>
      <c r="I379">
        <v>1.7785793709536601E-2</v>
      </c>
      <c r="L379">
        <v>-9.4395102820499219E-5</v>
      </c>
      <c r="P379">
        <v>1.1484140305992582E-2</v>
      </c>
      <c r="S379">
        <v>0</v>
      </c>
    </row>
    <row r="380" spans="1:19">
      <c r="A380" s="5">
        <v>44193</v>
      </c>
      <c r="B380" s="5">
        <v>44193</v>
      </c>
      <c r="I380">
        <v>-1.6128923295225699</v>
      </c>
      <c r="L380">
        <v>-9.397403256841512E-5</v>
      </c>
      <c r="P380">
        <v>1.1526511449283818E-2</v>
      </c>
      <c r="S380">
        <v>0</v>
      </c>
    </row>
    <row r="381" spans="1:19">
      <c r="A381" s="5">
        <v>44194</v>
      </c>
      <c r="B381" s="5">
        <v>44194</v>
      </c>
      <c r="I381">
        <v>1.77750882178597E-2</v>
      </c>
      <c r="L381">
        <v>-9.3553027469038996E-5</v>
      </c>
      <c r="P381">
        <v>1.1568882592515543E-2</v>
      </c>
      <c r="S381">
        <v>0</v>
      </c>
    </row>
    <row r="382" spans="1:19">
      <c r="A382" s="5">
        <v>44195</v>
      </c>
      <c r="B382" s="5">
        <v>44195</v>
      </c>
      <c r="I382">
        <v>1.7772947119513698E-2</v>
      </c>
      <c r="L382">
        <v>-9.3384651422260425E-5</v>
      </c>
      <c r="P382">
        <v>1.1585831049825648E-2</v>
      </c>
      <c r="S382">
        <v>0</v>
      </c>
    </row>
    <row r="383" spans="1:19">
      <c r="A383" s="5">
        <v>44196</v>
      </c>
      <c r="B383" s="5">
        <v>44196</v>
      </c>
      <c r="I383">
        <v>1.7770806021079399E-2</v>
      </c>
      <c r="L383">
        <v>-9.3216288256958433E-5</v>
      </c>
      <c r="P383">
        <v>1.1602779507159206E-2</v>
      </c>
      <c r="S383">
        <v>0</v>
      </c>
    </row>
    <row r="384" spans="1:19">
      <c r="A384" s="5">
        <v>44197</v>
      </c>
      <c r="B384" s="5">
        <v>44197</v>
      </c>
      <c r="I384">
        <v>1.7768664922703001E-2</v>
      </c>
      <c r="L384">
        <v>-9.304793809492942E-5</v>
      </c>
      <c r="P384">
        <v>1.1619727964435172E-2</v>
      </c>
      <c r="S384">
        <v>0</v>
      </c>
    </row>
    <row r="385" spans="1:19">
      <c r="A385" s="5">
        <v>44200</v>
      </c>
      <c r="B385" s="5">
        <v>44200</v>
      </c>
      <c r="I385">
        <v>1.7764382726042999E-2</v>
      </c>
      <c r="L385">
        <v>-9.2711280602895344E-5</v>
      </c>
      <c r="P385">
        <v>1.1653624879116342E-2</v>
      </c>
      <c r="S385">
        <v>0</v>
      </c>
    </row>
    <row r="386" spans="1:19">
      <c r="A386" s="5">
        <v>44201</v>
      </c>
      <c r="B386" s="5">
        <v>44201</v>
      </c>
      <c r="I386">
        <v>1.7654442677997099E-2</v>
      </c>
      <c r="L386">
        <v>-9.2374665984699158E-5</v>
      </c>
      <c r="P386">
        <v>1.1687521793692488E-2</v>
      </c>
      <c r="S386">
        <v>0</v>
      </c>
    </row>
    <row r="387" spans="1:19">
      <c r="A387" s="5">
        <v>44202</v>
      </c>
      <c r="B387" s="5">
        <v>44202</v>
      </c>
      <c r="I387">
        <v>1.7651920143322401E-2</v>
      </c>
      <c r="L387">
        <v>-9.2206380032070948E-5</v>
      </c>
      <c r="P387">
        <v>1.1704470251004658E-2</v>
      </c>
      <c r="S387">
        <v>0</v>
      </c>
    </row>
    <row r="388" spans="1:19">
      <c r="A388" s="5">
        <v>44203</v>
      </c>
      <c r="B388" s="5">
        <v>44203</v>
      </c>
      <c r="I388">
        <v>1.76493976086202E-2</v>
      </c>
      <c r="L388">
        <v>-9.2038106800439181E-5</v>
      </c>
      <c r="P388">
        <v>1.1721418708421322E-2</v>
      </c>
      <c r="S388">
        <v>0</v>
      </c>
    </row>
    <row r="389" spans="1:19">
      <c r="A389" s="5">
        <v>44204</v>
      </c>
      <c r="B389" s="5">
        <v>44204</v>
      </c>
      <c r="I389">
        <v>1.76468750740734E-2</v>
      </c>
      <c r="L389">
        <v>-9.1869846411689676E-5</v>
      </c>
      <c r="P389">
        <v>1.1738367165618309E-2</v>
      </c>
      <c r="S389">
        <v>0</v>
      </c>
    </row>
    <row r="390" spans="1:19">
      <c r="A390" s="5">
        <v>44207</v>
      </c>
      <c r="B390" s="5">
        <v>44207</v>
      </c>
      <c r="I390">
        <v>1.7641830004713099E-2</v>
      </c>
      <c r="L390">
        <v>-9.1533367945091529E-5</v>
      </c>
      <c r="P390">
        <v>1.17722640802739E-2</v>
      </c>
      <c r="S390">
        <v>0</v>
      </c>
    </row>
    <row r="391" spans="1:19">
      <c r="A391" s="5">
        <v>44208</v>
      </c>
      <c r="B391" s="5">
        <v>44208</v>
      </c>
      <c r="I391">
        <v>1.7636784935478E-2</v>
      </c>
      <c r="L391">
        <v>-9.1196931750058238E-5</v>
      </c>
      <c r="P391">
        <v>1.1806160994964916E-2</v>
      </c>
      <c r="S391">
        <v>0</v>
      </c>
    </row>
    <row r="392" spans="1:19">
      <c r="A392" s="5">
        <v>44209</v>
      </c>
      <c r="B392" s="5">
        <v>44209</v>
      </c>
      <c r="I392">
        <v>1.7634262400821301E-2</v>
      </c>
      <c r="L392">
        <v>-9.1028734768670844E-5</v>
      </c>
      <c r="P392">
        <v>1.1823109452198105E-2</v>
      </c>
      <c r="S392">
        <v>0</v>
      </c>
    </row>
    <row r="393" spans="1:19">
      <c r="A393" s="5">
        <v>44210</v>
      </c>
      <c r="B393" s="5">
        <v>44210</v>
      </c>
      <c r="I393">
        <v>1.7631739866160599E-2</v>
      </c>
      <c r="L393">
        <v>-9.0860550388461567E-5</v>
      </c>
      <c r="P393">
        <v>1.1840057909535786E-2</v>
      </c>
      <c r="S393">
        <v>0</v>
      </c>
    </row>
    <row r="394" spans="1:19">
      <c r="A394" s="5">
        <v>44211</v>
      </c>
      <c r="B394" s="5">
        <v>44211</v>
      </c>
      <c r="I394">
        <v>1.7629217331652E-2</v>
      </c>
      <c r="L394">
        <v>-9.0692378569048117E-5</v>
      </c>
      <c r="P394">
        <v>1.1857006366815876E-2</v>
      </c>
      <c r="S394">
        <v>0</v>
      </c>
    </row>
    <row r="395" spans="1:19">
      <c r="A395" s="5">
        <v>44214</v>
      </c>
      <c r="B395" s="5">
        <v>44214</v>
      </c>
      <c r="I395">
        <v>1.7624172262194399E-2</v>
      </c>
      <c r="L395">
        <v>-9.0356076801077515E-5</v>
      </c>
      <c r="P395">
        <v>1.1890903281440266E-2</v>
      </c>
      <c r="S395">
        <v>0</v>
      </c>
    </row>
    <row r="396" spans="1:19">
      <c r="A396" s="5">
        <v>44215</v>
      </c>
      <c r="B396" s="5">
        <v>44215</v>
      </c>
      <c r="I396">
        <v>1.76191271930673E-2</v>
      </c>
      <c r="L396">
        <v>-9.0019816783467406E-5</v>
      </c>
      <c r="P396">
        <v>1.1924800196089682E-2</v>
      </c>
      <c r="S396">
        <v>0</v>
      </c>
    </row>
    <row r="397" spans="1:19">
      <c r="A397" s="5">
        <v>44216</v>
      </c>
      <c r="B397" s="5">
        <v>44216</v>
      </c>
      <c r="I397">
        <v>1.7616604658273902E-2</v>
      </c>
      <c r="L397">
        <v>-8.9851707609947448E-5</v>
      </c>
      <c r="P397">
        <v>1.1941748653324931E-2</v>
      </c>
      <c r="S397">
        <v>0</v>
      </c>
    </row>
    <row r="398" spans="1:19">
      <c r="A398" s="5">
        <v>44217</v>
      </c>
      <c r="B398" s="5">
        <v>44217</v>
      </c>
      <c r="I398">
        <v>1.7614082123677099E-2</v>
      </c>
      <c r="L398">
        <v>-8.9683610836602709E-5</v>
      </c>
      <c r="P398">
        <v>1.1958697110745715E-2</v>
      </c>
      <c r="S398">
        <v>0</v>
      </c>
    </row>
    <row r="399" spans="1:19">
      <c r="A399" s="5">
        <v>44218</v>
      </c>
      <c r="B399" s="5">
        <v>44218</v>
      </c>
      <c r="I399">
        <v>1.7611559589056601E-2</v>
      </c>
      <c r="L399">
        <v>-8.9515526504272349E-5</v>
      </c>
      <c r="P399">
        <v>1.1975645568027863E-2</v>
      </c>
      <c r="S399">
        <v>0</v>
      </c>
    </row>
    <row r="400" spans="1:19">
      <c r="A400" s="5">
        <v>44221</v>
      </c>
      <c r="B400" s="5">
        <v>44221</v>
      </c>
      <c r="I400">
        <v>1.76065145197534E-2</v>
      </c>
      <c r="L400">
        <v>-8.9179399135059918E-5</v>
      </c>
      <c r="P400">
        <v>1.2009542482615331E-2</v>
      </c>
      <c r="S400">
        <v>0</v>
      </c>
    </row>
    <row r="401" spans="1:19">
      <c r="A401" s="5">
        <v>44222</v>
      </c>
      <c r="B401" s="5">
        <v>44222</v>
      </c>
      <c r="I401">
        <v>1.7601469450502699E-2</v>
      </c>
      <c r="L401">
        <v>-8.8843312981517876E-5</v>
      </c>
      <c r="P401">
        <v>1.2043439397309903E-2</v>
      </c>
      <c r="S401">
        <v>0</v>
      </c>
    </row>
    <row r="402" spans="1:19">
      <c r="A402" s="5">
        <v>44223</v>
      </c>
      <c r="B402" s="5">
        <v>44223</v>
      </c>
      <c r="I402">
        <v>1.7598946915795399E-2</v>
      </c>
      <c r="L402">
        <v>-8.8675290452408002E-5</v>
      </c>
      <c r="P402">
        <v>1.2060387854547211E-2</v>
      </c>
      <c r="S402">
        <v>0</v>
      </c>
    </row>
    <row r="403" spans="1:19">
      <c r="A403" s="5">
        <v>44224</v>
      </c>
      <c r="B403" s="5">
        <v>44224</v>
      </c>
      <c r="I403">
        <v>1.7596424381191699E-2</v>
      </c>
      <c r="L403">
        <v>-8.8507280122549598E-5</v>
      </c>
      <c r="P403">
        <v>1.2077336311807966E-2</v>
      </c>
      <c r="S403">
        <v>0</v>
      </c>
    </row>
    <row r="404" spans="1:19">
      <c r="A404" s="5">
        <v>44225</v>
      </c>
      <c r="B404" s="5">
        <v>44225</v>
      </c>
      <c r="I404">
        <v>1.75939018465553E-2</v>
      </c>
      <c r="L404">
        <v>-8.8339282154301397E-5</v>
      </c>
      <c r="P404">
        <v>1.2094284769173215E-2</v>
      </c>
      <c r="S404">
        <v>0</v>
      </c>
    </row>
    <row r="405" spans="1:19">
      <c r="A405" s="5">
        <v>44228</v>
      </c>
      <c r="B405" s="5">
        <v>44228</v>
      </c>
      <c r="I405">
        <v>1.75888567772267E-2</v>
      </c>
      <c r="L405">
        <v>-8.8003326897518146E-5</v>
      </c>
      <c r="P405">
        <v>1.2128181683798979E-2</v>
      </c>
      <c r="S405">
        <v>0</v>
      </c>
    </row>
    <row r="406" spans="1:19">
      <c r="A406" s="5">
        <v>44229</v>
      </c>
      <c r="B406" s="5">
        <v>44229</v>
      </c>
      <c r="I406">
        <v>1.7583811708082101E-2</v>
      </c>
      <c r="L406">
        <v>-8.7667412281150625E-5</v>
      </c>
      <c r="P406">
        <v>1.2162078598382441E-2</v>
      </c>
      <c r="S406">
        <v>0</v>
      </c>
    </row>
    <row r="407" spans="1:19">
      <c r="A407" s="5">
        <v>44230</v>
      </c>
      <c r="B407" s="5">
        <v>44230</v>
      </c>
      <c r="I407">
        <v>1.7581289173304201E-2</v>
      </c>
      <c r="L407">
        <v>-8.7499475232979282E-5</v>
      </c>
      <c r="P407">
        <v>1.2179027055702845E-2</v>
      </c>
      <c r="S407">
        <v>0</v>
      </c>
    </row>
    <row r="408" spans="1:19">
      <c r="A408" s="5">
        <v>44231</v>
      </c>
      <c r="B408" s="5">
        <v>44231</v>
      </c>
      <c r="I408">
        <v>1.7578766638706899E-2</v>
      </c>
      <c r="L408">
        <v>-8.7331550264143869E-5</v>
      </c>
      <c r="P408">
        <v>1.2195975513046704E-2</v>
      </c>
      <c r="S408">
        <v>0</v>
      </c>
    </row>
    <row r="409" spans="1:19">
      <c r="A409" s="5">
        <v>44232</v>
      </c>
      <c r="B409" s="5">
        <v>44232</v>
      </c>
      <c r="I409">
        <v>1.7576244104021799E-2</v>
      </c>
      <c r="L409">
        <v>-8.7163637456017122E-5</v>
      </c>
      <c r="P409">
        <v>1.2212923970332964E-2</v>
      </c>
      <c r="S409">
        <v>0</v>
      </c>
    </row>
    <row r="410" spans="1:19">
      <c r="A410" s="5">
        <v>44235</v>
      </c>
      <c r="B410" s="5">
        <v>44235</v>
      </c>
      <c r="I410">
        <v>1.7571199034782398E-2</v>
      </c>
      <c r="L410">
        <v>-8.6827851998199992E-5</v>
      </c>
      <c r="P410">
        <v>1.2246820884964085E-2</v>
      </c>
      <c r="S410">
        <v>0</v>
      </c>
    </row>
    <row r="411" spans="1:19">
      <c r="A411" s="5">
        <v>44236</v>
      </c>
      <c r="B411" s="5">
        <v>44236</v>
      </c>
      <c r="I411">
        <v>1.7566153965497901E-2</v>
      </c>
      <c r="L411">
        <v>-8.6492106659560996E-5</v>
      </c>
      <c r="P411">
        <v>1.2280717799631451E-2</v>
      </c>
      <c r="S411">
        <v>0</v>
      </c>
    </row>
    <row r="412" spans="1:19">
      <c r="A412" s="5">
        <v>44237</v>
      </c>
      <c r="B412" s="5">
        <v>44237</v>
      </c>
      <c r="I412">
        <v>1.7563631430826399E-2</v>
      </c>
      <c r="L412">
        <v>-8.6324253928796185E-5</v>
      </c>
      <c r="P412">
        <v>1.2297666256791824E-2</v>
      </c>
      <c r="S412">
        <v>0</v>
      </c>
    </row>
    <row r="413" spans="1:19">
      <c r="A413" s="5">
        <v>44242</v>
      </c>
      <c r="B413" s="5">
        <v>44242</v>
      </c>
      <c r="I413">
        <v>1.75560638269254E-2</v>
      </c>
      <c r="L413">
        <v>-8.5820779365442274E-5</v>
      </c>
      <c r="P413">
        <v>1.2348511628837371E-2</v>
      </c>
      <c r="S413">
        <v>0</v>
      </c>
    </row>
    <row r="414" spans="1:19">
      <c r="A414" s="5">
        <v>44243</v>
      </c>
      <c r="B414" s="5">
        <v>44243</v>
      </c>
      <c r="I414">
        <v>1.7548496223003002E-2</v>
      </c>
      <c r="L414">
        <v>-8.5317388012721721E-5</v>
      </c>
      <c r="P414">
        <v>1.2399357000732749E-2</v>
      </c>
      <c r="S414">
        <v>0</v>
      </c>
    </row>
    <row r="415" spans="1:19">
      <c r="A415" s="5">
        <v>44244</v>
      </c>
      <c r="B415" s="5">
        <v>44244</v>
      </c>
      <c r="I415">
        <v>1.7545973688272001E-2</v>
      </c>
      <c r="L415">
        <v>-8.5149618516972158E-5</v>
      </c>
      <c r="P415">
        <v>1.2416305458138306E-2</v>
      </c>
      <c r="S415">
        <v>0</v>
      </c>
    </row>
    <row r="416" spans="1:19">
      <c r="A416" s="5">
        <v>44245</v>
      </c>
      <c r="B416" s="5">
        <v>44245</v>
      </c>
      <c r="I416">
        <v>1.7543451153786301E-2</v>
      </c>
      <c r="L416">
        <v>-8.4981860820276882E-5</v>
      </c>
      <c r="P416">
        <v>1.2433253915324181E-2</v>
      </c>
      <c r="S416">
        <v>0</v>
      </c>
    </row>
    <row r="417" spans="1:19">
      <c r="A417" s="5">
        <v>44246</v>
      </c>
      <c r="B417" s="5">
        <v>44246</v>
      </c>
      <c r="I417">
        <v>1.7540928619100199E-2</v>
      </c>
      <c r="L417">
        <v>-8.4814114882312706E-5</v>
      </c>
      <c r="P417">
        <v>1.2450202372695592E-2</v>
      </c>
      <c r="S417">
        <v>0</v>
      </c>
    </row>
    <row r="418" spans="1:19">
      <c r="A418" s="5">
        <v>44249</v>
      </c>
      <c r="B418" s="5">
        <v>44249</v>
      </c>
      <c r="I418">
        <v>1.7535883549752499E-2</v>
      </c>
      <c r="L418">
        <v>-8.4478662122377407E-5</v>
      </c>
      <c r="P418">
        <v>1.2484099287292248E-2</v>
      </c>
      <c r="S418">
        <v>0</v>
      </c>
    </row>
    <row r="419" spans="1:19">
      <c r="A419" s="5">
        <v>44250</v>
      </c>
      <c r="B419" s="5">
        <v>44250</v>
      </c>
      <c r="I419">
        <v>1.7530838480570101E-2</v>
      </c>
      <c r="L419">
        <v>-8.4143248398542482E-5</v>
      </c>
      <c r="P419">
        <v>1.2517996201929456E-2</v>
      </c>
      <c r="S419">
        <v>0</v>
      </c>
    </row>
    <row r="420" spans="1:19">
      <c r="A420" s="5">
        <v>44251</v>
      </c>
      <c r="B420" s="5">
        <v>44251</v>
      </c>
      <c r="I420">
        <v>1.75283159458265E-2</v>
      </c>
      <c r="L420">
        <v>-8.3975560933718848E-5</v>
      </c>
      <c r="P420">
        <v>1.2534944659256019E-2</v>
      </c>
      <c r="S420">
        <v>0</v>
      </c>
    </row>
    <row r="421" spans="1:19">
      <c r="A421" s="5">
        <v>44252</v>
      </c>
      <c r="B421" s="5">
        <v>44252</v>
      </c>
      <c r="I421">
        <v>1.75257934111895E-2</v>
      </c>
      <c r="L421">
        <v>-8.3807885107449578E-5</v>
      </c>
      <c r="P421">
        <v>1.2551893116443944E-2</v>
      </c>
      <c r="S421">
        <v>0</v>
      </c>
    </row>
    <row r="422" spans="1:19">
      <c r="A422" s="5">
        <v>44253</v>
      </c>
      <c r="B422" s="5">
        <v>44253</v>
      </c>
      <c r="I422">
        <v>1.7523270876631299E-2</v>
      </c>
      <c r="L422">
        <v>-8.3640220920083407E-5</v>
      </c>
      <c r="P422">
        <v>1.2568841573898449E-2</v>
      </c>
      <c r="S422">
        <v>0</v>
      </c>
    </row>
    <row r="423" spans="1:19">
      <c r="A423" s="5">
        <v>44256</v>
      </c>
      <c r="B423" s="5">
        <v>44256</v>
      </c>
      <c r="I423">
        <v>1.7518225807263001E-2</v>
      </c>
      <c r="L423">
        <v>-8.3304931085942613E-5</v>
      </c>
      <c r="P423">
        <v>1.2602738488482089E-2</v>
      </c>
      <c r="S423">
        <v>0</v>
      </c>
    </row>
    <row r="424" spans="1:19">
      <c r="A424" s="5">
        <v>44257</v>
      </c>
      <c r="B424" s="5">
        <v>44257</v>
      </c>
      <c r="I424">
        <v>1.7513180738032E-2</v>
      </c>
      <c r="L424">
        <v>-8.2969679672092883E-5</v>
      </c>
      <c r="P424">
        <v>1.2636635403140511E-2</v>
      </c>
      <c r="S424">
        <v>0</v>
      </c>
    </row>
    <row r="425" spans="1:19">
      <c r="A425" s="5">
        <v>44258</v>
      </c>
      <c r="B425" s="5">
        <v>44258</v>
      </c>
      <c r="I425">
        <v>1.7510658203355799E-2</v>
      </c>
      <c r="L425">
        <v>-8.2802073155609579E-5</v>
      </c>
      <c r="P425">
        <v>1.2653583860307039E-2</v>
      </c>
      <c r="S425">
        <v>0</v>
      </c>
    </row>
    <row r="426" spans="1:19">
      <c r="A426" s="5">
        <v>44259</v>
      </c>
      <c r="B426" s="5">
        <v>44259</v>
      </c>
      <c r="I426">
        <v>1.75081356687685E-2</v>
      </c>
      <c r="L426">
        <v>-8.2634478117322042E-5</v>
      </c>
      <c r="P426">
        <v>1.2670532317821186E-2</v>
      </c>
      <c r="S426">
        <v>0</v>
      </c>
    </row>
    <row r="427" spans="1:19">
      <c r="A427" s="5">
        <v>44260</v>
      </c>
      <c r="B427" s="5">
        <v>44260</v>
      </c>
      <c r="I427">
        <v>1.75056131340478E-2</v>
      </c>
      <c r="L427">
        <v>-8.2466894476382211E-5</v>
      </c>
      <c r="P427">
        <v>1.2687480775034609E-2</v>
      </c>
      <c r="S427">
        <v>0</v>
      </c>
    </row>
    <row r="428" spans="1:19">
      <c r="A428" s="5">
        <v>44263</v>
      </c>
      <c r="B428" s="5">
        <v>44263</v>
      </c>
      <c r="I428">
        <v>1.75005680647729E-2</v>
      </c>
      <c r="L428">
        <v>-8.2131765254366131E-5</v>
      </c>
      <c r="P428">
        <v>1.272137768965294E-2</v>
      </c>
      <c r="S428">
        <v>0</v>
      </c>
    </row>
    <row r="429" spans="1:19">
      <c r="A429" s="5">
        <v>44264</v>
      </c>
      <c r="B429" s="5">
        <v>44264</v>
      </c>
      <c r="I429">
        <v>1.7495522995606801E-2</v>
      </c>
      <c r="L429">
        <v>-8.1796673931374086E-5</v>
      </c>
      <c r="P429">
        <v>1.2755274604203818E-2</v>
      </c>
      <c r="S429">
        <v>0</v>
      </c>
    </row>
    <row r="430" spans="1:19">
      <c r="A430" s="5">
        <v>44265</v>
      </c>
      <c r="B430" s="5">
        <v>44265</v>
      </c>
      <c r="I430">
        <v>1.74930004608678E-2</v>
      </c>
      <c r="L430">
        <v>-8.1629147199651299E-5</v>
      </c>
      <c r="P430">
        <v>1.277222306153448E-2</v>
      </c>
      <c r="S430">
        <v>0</v>
      </c>
    </row>
    <row r="431" spans="1:19">
      <c r="A431" s="5">
        <v>44266</v>
      </c>
      <c r="B431" s="5">
        <v>44266</v>
      </c>
      <c r="I431">
        <v>1.7490477926243801E-2</v>
      </c>
      <c r="L431">
        <v>-8.1461631704637816E-5</v>
      </c>
      <c r="P431">
        <v>1.278917151896963E-2</v>
      </c>
      <c r="S431">
        <v>0</v>
      </c>
    </row>
    <row r="432" spans="1:19">
      <c r="A432" s="5">
        <v>44267</v>
      </c>
      <c r="B432" s="5">
        <v>44267</v>
      </c>
      <c r="I432">
        <v>1.74879553916404E-2</v>
      </c>
      <c r="L432">
        <v>-8.1294127527584451E-5</v>
      </c>
      <c r="P432">
        <v>1.2806119976185099E-2</v>
      </c>
      <c r="S432">
        <v>0</v>
      </c>
    </row>
    <row r="433" spans="1:19">
      <c r="A433" s="5">
        <v>44270</v>
      </c>
      <c r="B433" s="5">
        <v>44270</v>
      </c>
      <c r="I433">
        <v>1.7482910322304999E-2</v>
      </c>
      <c r="L433">
        <v>-8.0959156644500358E-5</v>
      </c>
      <c r="P433">
        <v>1.2840016890804684E-2</v>
      </c>
      <c r="S433">
        <v>0</v>
      </c>
    </row>
    <row r="434" spans="1:19">
      <c r="A434" s="5">
        <v>44271</v>
      </c>
      <c r="B434" s="5">
        <v>44271</v>
      </c>
      <c r="I434">
        <v>1.7477865252913699E-2</v>
      </c>
      <c r="L434">
        <v>-8.0624223071533541E-5</v>
      </c>
      <c r="P434">
        <v>1.2873913805443536E-2</v>
      </c>
      <c r="S434">
        <v>0</v>
      </c>
    </row>
    <row r="435" spans="1:19">
      <c r="A435" s="5">
        <v>44272</v>
      </c>
      <c r="B435" s="5">
        <v>44272</v>
      </c>
      <c r="I435">
        <v>1.74753427184293E-2</v>
      </c>
      <c r="L435">
        <v>-8.0456775001548021E-5</v>
      </c>
      <c r="P435">
        <v>1.2890862262695198E-2</v>
      </c>
      <c r="S435">
        <v>0</v>
      </c>
    </row>
    <row r="436" spans="1:19">
      <c r="A436" s="5">
        <v>44273</v>
      </c>
      <c r="B436" s="5">
        <v>44273</v>
      </c>
      <c r="I436">
        <v>1.7472820183760999E-2</v>
      </c>
      <c r="L436">
        <v>-8.0289337926666619E-5</v>
      </c>
      <c r="P436">
        <v>1.290781071997031E-2</v>
      </c>
      <c r="S436">
        <v>0</v>
      </c>
    </row>
    <row r="437" spans="1:19">
      <c r="A437" s="5">
        <v>44274</v>
      </c>
      <c r="B437" s="5">
        <v>44274</v>
      </c>
      <c r="I437">
        <v>1.7470297649015702E-2</v>
      </c>
      <c r="L437">
        <v>-8.0121912090380735E-5</v>
      </c>
      <c r="P437">
        <v>1.2924759177349908E-2</v>
      </c>
      <c r="S437">
        <v>0</v>
      </c>
    </row>
    <row r="438" spans="1:19">
      <c r="A438" s="5">
        <v>44277</v>
      </c>
      <c r="B438" s="5">
        <v>44277</v>
      </c>
      <c r="I438">
        <v>1.74652525798457E-2</v>
      </c>
      <c r="L438">
        <v>-7.9787097218933682E-5</v>
      </c>
      <c r="P438">
        <v>1.2958656092018248E-2</v>
      </c>
      <c r="S438">
        <v>0</v>
      </c>
    </row>
    <row r="439" spans="1:19">
      <c r="A439" s="5">
        <v>44278</v>
      </c>
      <c r="B439" s="5">
        <v>44278</v>
      </c>
      <c r="I439">
        <v>1.7460207510493701E-2</v>
      </c>
      <c r="L439">
        <v>-7.9452319190347667E-5</v>
      </c>
      <c r="P439">
        <v>1.2992553006535481E-2</v>
      </c>
      <c r="S439">
        <v>0</v>
      </c>
    </row>
    <row r="440" spans="1:19">
      <c r="A440" s="5">
        <v>44279</v>
      </c>
      <c r="B440" s="5">
        <v>44279</v>
      </c>
      <c r="I440">
        <v>1.7457684975879802E-2</v>
      </c>
      <c r="L440">
        <v>-7.9284948496723392E-5</v>
      </c>
      <c r="P440">
        <v>1.3009501463951276E-2</v>
      </c>
      <c r="S440">
        <v>0</v>
      </c>
    </row>
    <row r="441" spans="1:19">
      <c r="A441" s="5">
        <v>44280</v>
      </c>
      <c r="B441" s="5">
        <v>44280</v>
      </c>
      <c r="I441">
        <v>1.7455162441276199E-2</v>
      </c>
      <c r="L441">
        <v>-7.91175888404772E-5</v>
      </c>
      <c r="P441">
        <v>1.3026449921228428E-2</v>
      </c>
      <c r="S441">
        <v>0</v>
      </c>
    </row>
    <row r="442" spans="1:19">
      <c r="A442" s="5">
        <v>44281</v>
      </c>
      <c r="B442" s="5">
        <v>44281</v>
      </c>
      <c r="I442">
        <v>1.7452639906622699E-2</v>
      </c>
      <c r="L442">
        <v>-7.8950240059734157E-5</v>
      </c>
      <c r="P442">
        <v>1.3043398378529029E-2</v>
      </c>
      <c r="S442">
        <v>0</v>
      </c>
    </row>
    <row r="443" spans="1:19">
      <c r="A443" s="5">
        <v>44284</v>
      </c>
      <c r="B443" s="5">
        <v>44284</v>
      </c>
      <c r="I443">
        <v>1.7447594837301902E-2</v>
      </c>
      <c r="L443">
        <v>-7.8615578994136969E-5</v>
      </c>
      <c r="P443">
        <v>1.3077295293185468E-2</v>
      </c>
      <c r="S443">
        <v>0</v>
      </c>
    </row>
    <row r="444" spans="1:19">
      <c r="A444" s="5">
        <v>44285</v>
      </c>
      <c r="B444" s="5">
        <v>44285</v>
      </c>
      <c r="I444">
        <v>-0.95485269118996896</v>
      </c>
      <c r="L444">
        <v>-7.8280954142009179E-5</v>
      </c>
      <c r="P444">
        <v>1.311119220772277E-2</v>
      </c>
      <c r="S444">
        <v>0</v>
      </c>
    </row>
    <row r="445" spans="1:19">
      <c r="A445" s="5">
        <v>44286</v>
      </c>
      <c r="B445" s="5">
        <v>44286</v>
      </c>
      <c r="I445">
        <v>1.74400272333038E-2</v>
      </c>
      <c r="L445">
        <v>-7.8113659823246024E-5</v>
      </c>
      <c r="P445">
        <v>1.3128140665059561E-2</v>
      </c>
      <c r="S445">
        <v>0</v>
      </c>
    </row>
    <row r="446" spans="1:19">
      <c r="A446" s="5">
        <v>44287</v>
      </c>
      <c r="B446" s="5">
        <v>44287</v>
      </c>
      <c r="I446">
        <v>1.74375046987757E-2</v>
      </c>
      <c r="L446">
        <v>-7.7946376300321173E-5</v>
      </c>
      <c r="P446">
        <v>1.3145089122419799E-2</v>
      </c>
      <c r="S446">
        <v>0</v>
      </c>
    </row>
    <row r="447" spans="1:19">
      <c r="A447" s="5">
        <v>44288</v>
      </c>
      <c r="B447" s="5">
        <v>44288</v>
      </c>
      <c r="I447">
        <v>1.7434982164147898E-2</v>
      </c>
      <c r="L447">
        <v>-7.7779103573516004E-5</v>
      </c>
      <c r="P447">
        <v>1.3162037579641399E-2</v>
      </c>
      <c r="S447">
        <v>0</v>
      </c>
    </row>
    <row r="448" spans="1:19">
      <c r="A448" s="5">
        <v>44291</v>
      </c>
      <c r="B448" s="5">
        <v>44291</v>
      </c>
      <c r="I448">
        <v>1.7429937094821501E-2</v>
      </c>
      <c r="L448">
        <v>-7.7444593945858966E-5</v>
      </c>
      <c r="P448">
        <v>1.3195934494333244E-2</v>
      </c>
      <c r="S448">
        <v>0</v>
      </c>
    </row>
    <row r="449" spans="1:19">
      <c r="A449" s="5">
        <v>44292</v>
      </c>
      <c r="B449" s="5">
        <v>44292</v>
      </c>
      <c r="I449">
        <v>1.7424892025534201E-2</v>
      </c>
      <c r="L449">
        <v>-7.7110120064362639E-5</v>
      </c>
      <c r="P449">
        <v>1.3229831409005388E-2</v>
      </c>
      <c r="S449">
        <v>0</v>
      </c>
    </row>
    <row r="450" spans="1:19">
      <c r="A450" s="5">
        <v>44293</v>
      </c>
      <c r="B450" s="5">
        <v>44293</v>
      </c>
      <c r="I450">
        <v>1.7422369490840001E-2</v>
      </c>
      <c r="L450">
        <v>-7.6942900916203099E-5</v>
      </c>
      <c r="P450">
        <v>1.3246779866263178E-2</v>
      </c>
      <c r="S450">
        <v>0</v>
      </c>
    </row>
    <row r="451" spans="1:19">
      <c r="A451" s="5">
        <v>44294</v>
      </c>
      <c r="B451" s="5">
        <v>44294</v>
      </c>
      <c r="I451">
        <v>1.7419846956296701E-2</v>
      </c>
      <c r="L451">
        <v>-7.6775692403461087E-5</v>
      </c>
      <c r="P451">
        <v>1.3263728323544412E-2</v>
      </c>
      <c r="S451">
        <v>0</v>
      </c>
    </row>
    <row r="452" spans="1:19">
      <c r="A452" s="5">
        <v>44295</v>
      </c>
      <c r="B452" s="5">
        <v>44295</v>
      </c>
      <c r="I452">
        <v>1.7417324421634E-2</v>
      </c>
      <c r="L452">
        <v>-7.6608494526289746E-5</v>
      </c>
      <c r="P452">
        <v>1.3280676780930136E-2</v>
      </c>
      <c r="S452">
        <v>0</v>
      </c>
    </row>
    <row r="453" spans="1:19">
      <c r="A453" s="5">
        <v>44298</v>
      </c>
      <c r="B453" s="5">
        <v>44298</v>
      </c>
      <c r="I453">
        <v>1.7412279352332201E-2</v>
      </c>
      <c r="L453">
        <v>-7.6274134103716449E-5</v>
      </c>
      <c r="P453">
        <v>1.3314573695515487E-2</v>
      </c>
      <c r="S453">
        <v>0</v>
      </c>
    </row>
    <row r="454" spans="1:19">
      <c r="A454" s="5">
        <v>44299</v>
      </c>
      <c r="B454" s="5">
        <v>44299</v>
      </c>
      <c r="I454">
        <v>1.7407234283032199E-2</v>
      </c>
      <c r="L454">
        <v>-7.5939808811330593E-5</v>
      </c>
      <c r="P454">
        <v>1.3348470610059154E-2</v>
      </c>
      <c r="S454">
        <v>0</v>
      </c>
    </row>
    <row r="455" spans="1:19">
      <c r="A455" s="5">
        <v>44300</v>
      </c>
      <c r="B455" s="5">
        <v>44300</v>
      </c>
      <c r="I455">
        <v>1.7404711748478699E-2</v>
      </c>
      <c r="L455">
        <v>-7.5772663751092736E-5</v>
      </c>
      <c r="P455">
        <v>1.3365419067481066E-2</v>
      </c>
      <c r="S455">
        <v>0</v>
      </c>
    </row>
    <row r="456" spans="1:19">
      <c r="A456" s="5">
        <v>44301</v>
      </c>
      <c r="B456" s="5">
        <v>44301</v>
      </c>
      <c r="I456">
        <v>1.74021892137321E-2</v>
      </c>
      <c r="L456">
        <v>-7.5605529165815799E-5</v>
      </c>
      <c r="P456">
        <v>1.3382367524764339E-2</v>
      </c>
      <c r="S456">
        <v>0</v>
      </c>
    </row>
    <row r="457" spans="1:19">
      <c r="A457" s="5">
        <v>44302</v>
      </c>
      <c r="B457" s="5">
        <v>44302</v>
      </c>
      <c r="I457">
        <v>1.7399666679139801E-2</v>
      </c>
      <c r="L457">
        <v>-7.5438404974613175E-5</v>
      </c>
      <c r="P457">
        <v>1.3399315982071058E-2</v>
      </c>
      <c r="S457">
        <v>0</v>
      </c>
    </row>
    <row r="458" spans="1:19">
      <c r="A458" s="5">
        <v>44305</v>
      </c>
      <c r="B458" s="5">
        <v>44305</v>
      </c>
      <c r="I458">
        <v>1.7394621609858399E-2</v>
      </c>
      <c r="L458">
        <v>-7.5104191470103381E-5</v>
      </c>
      <c r="P458">
        <v>1.343321289667806E-2</v>
      </c>
      <c r="S458">
        <v>0</v>
      </c>
    </row>
    <row r="459" spans="1:19">
      <c r="A459" s="5">
        <v>44306</v>
      </c>
      <c r="B459" s="5">
        <v>44306</v>
      </c>
      <c r="I459">
        <v>1.7389576540582902E-2</v>
      </c>
      <c r="L459">
        <v>-7.4770012560920542E-5</v>
      </c>
      <c r="P459">
        <v>1.3467109811289268E-2</v>
      </c>
      <c r="S459">
        <v>0</v>
      </c>
    </row>
    <row r="460" spans="1:19">
      <c r="A460" s="5">
        <v>44307</v>
      </c>
      <c r="B460" s="5">
        <v>44307</v>
      </c>
      <c r="I460">
        <v>1.7387054005818699E-2</v>
      </c>
      <c r="L460">
        <v>-7.4602940384326888E-5</v>
      </c>
      <c r="P460">
        <v>1.3484058268632172E-2</v>
      </c>
      <c r="S460">
        <v>0</v>
      </c>
    </row>
    <row r="461" spans="1:19">
      <c r="A461" s="5">
        <v>44308</v>
      </c>
      <c r="B461" s="5">
        <v>44308</v>
      </c>
      <c r="I461">
        <v>1.7384531471252899E-2</v>
      </c>
      <c r="L461">
        <v>-7.4435878522205858E-5</v>
      </c>
      <c r="P461">
        <v>1.3501006725917484E-2</v>
      </c>
      <c r="S461">
        <v>0</v>
      </c>
    </row>
    <row r="462" spans="1:19">
      <c r="A462" s="5">
        <v>44309</v>
      </c>
      <c r="B462" s="5">
        <v>44309</v>
      </c>
      <c r="I462">
        <v>1.7382008936624602E-2</v>
      </c>
      <c r="L462">
        <v>-7.4268826974743785E-5</v>
      </c>
      <c r="P462">
        <v>1.3517955183226236E-2</v>
      </c>
      <c r="S462">
        <v>0</v>
      </c>
    </row>
    <row r="463" spans="1:19">
      <c r="A463" s="5">
        <v>44312</v>
      </c>
      <c r="B463" s="5">
        <v>44312</v>
      </c>
      <c r="I463">
        <v>1.7376963867367701E-2</v>
      </c>
      <c r="L463">
        <v>-7.3934758047271575E-5</v>
      </c>
      <c r="P463">
        <v>1.3551852097820853E-2</v>
      </c>
      <c r="S463">
        <v>0</v>
      </c>
    </row>
    <row r="464" spans="1:19">
      <c r="A464" s="5">
        <v>44313</v>
      </c>
      <c r="B464" s="5">
        <v>44313</v>
      </c>
      <c r="I464">
        <v>1.7371918798091201E-2</v>
      </c>
      <c r="L464">
        <v>-7.3600723247754953E-5</v>
      </c>
      <c r="P464">
        <v>1.3585749012452587E-2</v>
      </c>
      <c r="S464">
        <v>0</v>
      </c>
    </row>
    <row r="465" spans="1:19">
      <c r="A465" s="5">
        <v>44314</v>
      </c>
      <c r="B465" s="5">
        <v>44314</v>
      </c>
      <c r="I465">
        <v>1.7369396263375698E-2</v>
      </c>
      <c r="L465">
        <v>-7.3433722831558443E-5</v>
      </c>
      <c r="P465">
        <v>1.3602697469716485E-2</v>
      </c>
      <c r="S465">
        <v>0</v>
      </c>
    </row>
    <row r="466" spans="1:19">
      <c r="A466" s="5">
        <v>44315</v>
      </c>
      <c r="B466" s="5">
        <v>44315</v>
      </c>
      <c r="I466">
        <v>1.7366873728761199E-2</v>
      </c>
      <c r="L466">
        <v>-7.326673256929544E-5</v>
      </c>
      <c r="P466">
        <v>1.361964592708487E-2</v>
      </c>
      <c r="S466">
        <v>0</v>
      </c>
    </row>
    <row r="467" spans="1:19">
      <c r="A467" s="5">
        <v>44316</v>
      </c>
      <c r="B467" s="5">
        <v>44316</v>
      </c>
      <c r="I467">
        <v>1.7364351194191299E-2</v>
      </c>
      <c r="L467">
        <v>-7.3099752461326117E-5</v>
      </c>
      <c r="P467">
        <v>1.363659438439566E-2</v>
      </c>
      <c r="S467">
        <v>0</v>
      </c>
    </row>
    <row r="468" spans="1:19">
      <c r="A468" s="5">
        <v>44319</v>
      </c>
      <c r="B468" s="5">
        <v>44319</v>
      </c>
      <c r="I468">
        <v>1.7359306124858202E-2</v>
      </c>
      <c r="L468">
        <v>-7.2765825891311692E-5</v>
      </c>
      <c r="P468">
        <v>1.3670491299024787E-2</v>
      </c>
      <c r="S468">
        <v>0</v>
      </c>
    </row>
    <row r="469" spans="1:19">
      <c r="A469" s="5">
        <v>44320</v>
      </c>
      <c r="B469" s="5">
        <v>44320</v>
      </c>
      <c r="I469">
        <v>1.73542610555627E-2</v>
      </c>
      <c r="L469">
        <v>-7.2431932887380204E-5</v>
      </c>
      <c r="P469">
        <v>1.3704388213549102E-2</v>
      </c>
      <c r="S469">
        <v>0</v>
      </c>
    </row>
    <row r="470" spans="1:19">
      <c r="A470" s="5">
        <v>44321</v>
      </c>
      <c r="B470" s="5">
        <v>44321</v>
      </c>
      <c r="I470">
        <v>1.7351738520989701E-2</v>
      </c>
      <c r="L470">
        <v>-7.2265003108260787E-5</v>
      </c>
      <c r="P470">
        <v>1.3721336670977118E-2</v>
      </c>
      <c r="S470">
        <v>0</v>
      </c>
    </row>
    <row r="471" spans="1:19">
      <c r="A471" s="5">
        <v>44322</v>
      </c>
      <c r="B471" s="5">
        <v>44322</v>
      </c>
      <c r="I471">
        <v>1.7349215986211801E-2</v>
      </c>
      <c r="L471">
        <v>-7.2098083322644587E-5</v>
      </c>
      <c r="P471">
        <v>1.3738285128266496E-2</v>
      </c>
      <c r="S471">
        <v>0</v>
      </c>
    </row>
    <row r="472" spans="1:19">
      <c r="A472" s="5">
        <v>44323</v>
      </c>
      <c r="B472" s="5">
        <v>44323</v>
      </c>
      <c r="I472">
        <v>1.7346693451586799E-2</v>
      </c>
      <c r="L472">
        <v>-7.1931173490269324E-5</v>
      </c>
      <c r="P472">
        <v>1.3755233585498274E-2</v>
      </c>
      <c r="S472">
        <v>0</v>
      </c>
    </row>
    <row r="473" spans="1:19">
      <c r="A473" s="5">
        <v>44326</v>
      </c>
      <c r="B473" s="5">
        <v>44326</v>
      </c>
      <c r="I473">
        <v>1.7341648382415399E-2</v>
      </c>
      <c r="L473">
        <v>-7.1597387017635535E-5</v>
      </c>
      <c r="P473">
        <v>1.3789130500208713E-2</v>
      </c>
      <c r="S473">
        <v>0</v>
      </c>
    </row>
    <row r="474" spans="1:19">
      <c r="A474" s="5">
        <v>44327</v>
      </c>
      <c r="B474" s="5">
        <v>44327</v>
      </c>
      <c r="I474">
        <v>1.73366033129825E-2</v>
      </c>
      <c r="L474">
        <v>-7.1263633535673736E-5</v>
      </c>
      <c r="P474">
        <v>1.3823027414821927E-2</v>
      </c>
      <c r="S474">
        <v>0</v>
      </c>
    </row>
    <row r="475" spans="1:19">
      <c r="A475" s="5">
        <v>44328</v>
      </c>
      <c r="B475" s="5">
        <v>44328</v>
      </c>
      <c r="I475">
        <v>1.7334080778471799E-2</v>
      </c>
      <c r="L475">
        <v>-7.1096773229786567E-5</v>
      </c>
      <c r="P475">
        <v>1.3839975872089887E-2</v>
      </c>
      <c r="S475">
        <v>0</v>
      </c>
    </row>
    <row r="476" spans="1:19">
      <c r="A476" s="5">
        <v>44329</v>
      </c>
      <c r="B476" s="5">
        <v>44329</v>
      </c>
      <c r="I476">
        <v>1.7331558243787199E-2</v>
      </c>
      <c r="L476">
        <v>-7.0929922797492985E-5</v>
      </c>
      <c r="P476">
        <v>1.3856924329462339E-2</v>
      </c>
      <c r="S476">
        <v>0</v>
      </c>
    </row>
    <row r="477" spans="1:19">
      <c r="A477" s="5">
        <v>44330</v>
      </c>
      <c r="B477" s="5">
        <v>44330</v>
      </c>
      <c r="I477">
        <v>1.7329035709235E-2</v>
      </c>
      <c r="L477">
        <v>-7.0763082157944551E-5</v>
      </c>
      <c r="P477">
        <v>1.3873872786696146E-2</v>
      </c>
      <c r="S477">
        <v>0</v>
      </c>
    </row>
    <row r="478" spans="1:19">
      <c r="A478" s="5">
        <v>44333</v>
      </c>
      <c r="B478" s="5">
        <v>44333</v>
      </c>
      <c r="I478">
        <v>1.73239906398403E-2</v>
      </c>
      <c r="L478">
        <v>-7.0429433455008322E-5</v>
      </c>
      <c r="P478">
        <v>1.3907769701372519E-2</v>
      </c>
      <c r="S478">
        <v>0</v>
      </c>
    </row>
    <row r="479" spans="1:19">
      <c r="A479" s="5">
        <v>44334</v>
      </c>
      <c r="B479" s="5">
        <v>44334</v>
      </c>
      <c r="I479">
        <v>1.7318945570590799E-2</v>
      </c>
      <c r="L479">
        <v>-7.0095817207804206E-5</v>
      </c>
      <c r="P479">
        <v>1.3941666615946877E-2</v>
      </c>
      <c r="S479">
        <v>0</v>
      </c>
    </row>
    <row r="480" spans="1:19">
      <c r="A480" s="5">
        <v>44336</v>
      </c>
      <c r="B480" s="5">
        <v>44336</v>
      </c>
      <c r="I480">
        <v>1.7315161768630901E-2</v>
      </c>
      <c r="L480">
        <v>-6.9845634170951991E-5</v>
      </c>
      <c r="P480">
        <v>1.3967089301962665E-2</v>
      </c>
      <c r="S480">
        <v>0</v>
      </c>
    </row>
    <row r="481" spans="1:19">
      <c r="A481" s="5">
        <v>44337</v>
      </c>
      <c r="B481" s="5">
        <v>44337</v>
      </c>
      <c r="I481">
        <v>1.73113779667558E-2</v>
      </c>
      <c r="L481">
        <v>-6.9595470398440632E-5</v>
      </c>
      <c r="P481">
        <v>1.399251198790823E-2</v>
      </c>
      <c r="S481">
        <v>0</v>
      </c>
    </row>
    <row r="482" spans="1:19">
      <c r="A482" s="5">
        <v>44340</v>
      </c>
      <c r="B482" s="5">
        <v>44340</v>
      </c>
      <c r="I482">
        <v>1.73063328973748E-2</v>
      </c>
      <c r="L482">
        <v>-6.926195724550709E-5</v>
      </c>
      <c r="P482">
        <v>1.4026408902543105E-2</v>
      </c>
      <c r="S482">
        <v>0</v>
      </c>
    </row>
    <row r="483" spans="1:19">
      <c r="A483" s="5">
        <v>44341</v>
      </c>
      <c r="B483" s="5">
        <v>44341</v>
      </c>
      <c r="I483">
        <v>1.7301287827998401E-2</v>
      </c>
      <c r="L483">
        <v>-6.8928475999895276E-5</v>
      </c>
      <c r="P483">
        <v>1.4060305817167074E-2</v>
      </c>
      <c r="S483">
        <v>0</v>
      </c>
    </row>
    <row r="484" spans="1:19">
      <c r="A484" s="5">
        <v>44342</v>
      </c>
      <c r="B484" s="5">
        <v>44342</v>
      </c>
      <c r="I484">
        <v>1.72987652934238E-2</v>
      </c>
      <c r="L484">
        <v>-6.8761751270496349E-5</v>
      </c>
      <c r="P484">
        <v>1.4077254274439092E-2</v>
      </c>
      <c r="S484">
        <v>0</v>
      </c>
    </row>
    <row r="485" spans="1:19">
      <c r="A485" s="5">
        <v>44343</v>
      </c>
      <c r="B485" s="5">
        <v>44343</v>
      </c>
      <c r="I485">
        <v>1.7296242758846302E-2</v>
      </c>
      <c r="L485">
        <v>-6.8595036093766176E-5</v>
      </c>
      <c r="P485">
        <v>1.4094202731734557E-2</v>
      </c>
      <c r="S485">
        <v>0</v>
      </c>
    </row>
    <row r="486" spans="1:19">
      <c r="A486" s="5">
        <v>44344</v>
      </c>
      <c r="B486" s="5">
        <v>44344</v>
      </c>
      <c r="I486">
        <v>1.72937202242394E-2</v>
      </c>
      <c r="L486">
        <v>-6.8428330348231777E-5</v>
      </c>
      <c r="P486">
        <v>1.4111151189053463E-2</v>
      </c>
      <c r="S486">
        <v>0</v>
      </c>
    </row>
    <row r="487" spans="1:19">
      <c r="A487" s="5">
        <v>44347</v>
      </c>
      <c r="B487" s="5">
        <v>44347</v>
      </c>
      <c r="I487">
        <v>1.7288675154897199E-2</v>
      </c>
      <c r="L487">
        <v>-6.809495044459308E-5</v>
      </c>
      <c r="P487">
        <v>1.4145048103693342E-2</v>
      </c>
      <c r="S487">
        <v>0</v>
      </c>
    </row>
    <row r="488" spans="1:19">
      <c r="A488" s="5">
        <v>44348</v>
      </c>
      <c r="B488" s="5">
        <v>44348</v>
      </c>
      <c r="I488">
        <v>1.7283630085441301E-2</v>
      </c>
      <c r="L488">
        <v>-6.776160188626227E-5</v>
      </c>
      <c r="P488">
        <v>1.4178945018320413E-2</v>
      </c>
      <c r="S488">
        <v>0</v>
      </c>
    </row>
    <row r="489" spans="1:19">
      <c r="A489" s="5">
        <v>44349</v>
      </c>
      <c r="B489" s="5">
        <v>44349</v>
      </c>
      <c r="I489">
        <v>1.728110755106E-2</v>
      </c>
      <c r="L489">
        <v>-6.7594943260073514E-5</v>
      </c>
      <c r="P489">
        <v>1.4195893475675498E-2</v>
      </c>
      <c r="S489">
        <v>0</v>
      </c>
    </row>
    <row r="490" spans="1:19">
      <c r="A490" s="5">
        <v>44350</v>
      </c>
      <c r="B490" s="5">
        <v>44350</v>
      </c>
      <c r="I490">
        <v>1.7278585016326099E-2</v>
      </c>
      <c r="L490">
        <v>-6.7428294026038209E-5</v>
      </c>
      <c r="P490">
        <v>1.4212841932972987E-2</v>
      </c>
      <c r="S490">
        <v>0</v>
      </c>
    </row>
    <row r="491" spans="1:19">
      <c r="A491" s="5">
        <v>44351</v>
      </c>
      <c r="B491" s="5">
        <v>44351</v>
      </c>
      <c r="I491">
        <v>1.7276062481710298E-2</v>
      </c>
      <c r="L491">
        <v>-6.7261654022205674E-5</v>
      </c>
      <c r="P491">
        <v>1.4229790390212878E-2</v>
      </c>
      <c r="S491">
        <v>0</v>
      </c>
    </row>
    <row r="492" spans="1:19">
      <c r="A492" s="5">
        <v>44354</v>
      </c>
      <c r="B492" s="5">
        <v>44354</v>
      </c>
      <c r="I492">
        <v>1.7271017412382499E-2</v>
      </c>
      <c r="L492">
        <v>-6.6928405080521921E-5</v>
      </c>
      <c r="P492">
        <v>1.4263687304877147E-2</v>
      </c>
      <c r="S492">
        <v>0</v>
      </c>
    </row>
    <row r="493" spans="1:19">
      <c r="A493" s="5">
        <v>44355</v>
      </c>
      <c r="B493" s="5">
        <v>44355</v>
      </c>
      <c r="I493">
        <v>1.7265972343140201E-2</v>
      </c>
      <c r="L493">
        <v>-6.6595186962687772E-5</v>
      </c>
      <c r="P493">
        <v>1.4297584219487925E-2</v>
      </c>
      <c r="S493">
        <v>0</v>
      </c>
    </row>
    <row r="494" spans="1:19">
      <c r="A494" s="5">
        <v>44356</v>
      </c>
      <c r="B494" s="5">
        <v>44356</v>
      </c>
      <c r="I494">
        <v>1.7263449808492998E-2</v>
      </c>
      <c r="L494">
        <v>-6.6428593316309801E-5</v>
      </c>
      <c r="P494">
        <v>1.4314532676763995E-2</v>
      </c>
      <c r="S494">
        <v>0</v>
      </c>
    </row>
    <row r="495" spans="1:19">
      <c r="A495" s="5">
        <v>44357</v>
      </c>
      <c r="B495" s="5">
        <v>44357</v>
      </c>
      <c r="I495">
        <v>1.72609272737589E-2</v>
      </c>
      <c r="L495">
        <v>-6.6262008820513124E-5</v>
      </c>
      <c r="P495">
        <v>1.4331481134063507E-2</v>
      </c>
      <c r="S495">
        <v>0</v>
      </c>
    </row>
    <row r="496" spans="1:19">
      <c r="A496" s="5">
        <v>44358</v>
      </c>
      <c r="B496" s="5">
        <v>44358</v>
      </c>
      <c r="I496">
        <v>1.7258404739167899E-2</v>
      </c>
      <c r="L496">
        <v>-6.6095433475511762E-5</v>
      </c>
      <c r="P496">
        <v>1.4348429591386462E-2</v>
      </c>
      <c r="S496">
        <v>0</v>
      </c>
    </row>
    <row r="497" spans="1:19">
      <c r="A497" s="5">
        <v>44361</v>
      </c>
      <c r="B497" s="5">
        <v>44361</v>
      </c>
      <c r="I497">
        <v>1.7253359669935301E-2</v>
      </c>
      <c r="L497">
        <v>-6.5762313235447168E-5</v>
      </c>
      <c r="P497">
        <v>1.4382326506040377E-2</v>
      </c>
      <c r="S497">
        <v>0</v>
      </c>
    </row>
    <row r="498" spans="1:19">
      <c r="A498" s="5">
        <v>44362</v>
      </c>
      <c r="B498" s="5">
        <v>44362</v>
      </c>
      <c r="I498">
        <v>1.7248314600546499E-2</v>
      </c>
      <c r="L498">
        <v>-6.5429223284266171E-5</v>
      </c>
      <c r="P498">
        <v>1.44162234206696E-2</v>
      </c>
      <c r="S498">
        <v>0</v>
      </c>
    </row>
    <row r="499" spans="1:19">
      <c r="A499" s="5">
        <v>44363</v>
      </c>
      <c r="B499" s="5">
        <v>44363</v>
      </c>
      <c r="I499">
        <v>1.7245792066032901E-2</v>
      </c>
      <c r="L499">
        <v>-6.5262693453741478E-5</v>
      </c>
      <c r="P499">
        <v>1.4433171877947692E-2</v>
      </c>
      <c r="S499">
        <v>0</v>
      </c>
    </row>
    <row r="500" spans="1:19">
      <c r="A500" s="5">
        <v>44364</v>
      </c>
      <c r="B500" s="5">
        <v>44364</v>
      </c>
      <c r="I500">
        <v>1.7243269531250702E-2</v>
      </c>
      <c r="L500">
        <v>-6.5096172613288641E-5</v>
      </c>
      <c r="P500">
        <v>1.4450120335249225E-2</v>
      </c>
      <c r="S500">
        <v>0</v>
      </c>
    </row>
    <row r="501" spans="1:19">
      <c r="A501" s="5">
        <v>44365</v>
      </c>
      <c r="B501" s="5">
        <v>44365</v>
      </c>
      <c r="I501">
        <v>1.7240746996714899E-2</v>
      </c>
      <c r="L501">
        <v>-6.4929660763166243E-5</v>
      </c>
      <c r="P501">
        <v>1.4467068792574206E-2</v>
      </c>
      <c r="S501">
        <v>0</v>
      </c>
    </row>
    <row r="502" spans="1:19">
      <c r="A502" s="5">
        <v>44368</v>
      </c>
      <c r="B502" s="5">
        <v>44368</v>
      </c>
      <c r="I502">
        <v>1.7235701927416101E-2</v>
      </c>
      <c r="L502">
        <v>-6.4596666950834028E-5</v>
      </c>
      <c r="P502">
        <v>1.4500965707236949E-2</v>
      </c>
      <c r="S502">
        <v>0</v>
      </c>
    </row>
    <row r="503" spans="1:19">
      <c r="A503" s="5">
        <v>44369</v>
      </c>
      <c r="B503" s="5">
        <v>44369</v>
      </c>
      <c r="I503">
        <v>1.72306568581162E-2</v>
      </c>
      <c r="L503">
        <v>-6.4263702946472181E-5</v>
      </c>
      <c r="P503">
        <v>1.4534862621784383E-2</v>
      </c>
      <c r="S503">
        <v>0</v>
      </c>
    </row>
    <row r="504" spans="1:19">
      <c r="A504" s="5">
        <v>44370</v>
      </c>
      <c r="B504" s="5">
        <v>44370</v>
      </c>
      <c r="I504">
        <v>1.72281343234785E-2</v>
      </c>
      <c r="L504">
        <v>-6.4097235767809172E-5</v>
      </c>
      <c r="P504">
        <v>1.4551811079145539E-2</v>
      </c>
      <c r="S504">
        <v>0</v>
      </c>
    </row>
    <row r="505" spans="1:19">
      <c r="A505" s="5">
        <v>44371</v>
      </c>
      <c r="B505" s="5">
        <v>44371</v>
      </c>
      <c r="I505">
        <v>1.7225611788838101E-2</v>
      </c>
      <c r="L505">
        <v>-6.3930777418728371E-5</v>
      </c>
      <c r="P505">
        <v>1.4568759536449092E-2</v>
      </c>
      <c r="S505">
        <v>0</v>
      </c>
    </row>
    <row r="506" spans="1:19">
      <c r="A506" s="5">
        <v>44372</v>
      </c>
      <c r="B506" s="5">
        <v>44372</v>
      </c>
      <c r="I506">
        <v>1.7223089254221301E-2</v>
      </c>
      <c r="L506">
        <v>-6.3764327940050693E-5</v>
      </c>
      <c r="P506">
        <v>1.4585707993776089E-2</v>
      </c>
      <c r="S506">
        <v>0</v>
      </c>
    </row>
    <row r="507" spans="1:19">
      <c r="A507" s="5">
        <v>44375</v>
      </c>
      <c r="B507" s="5">
        <v>44375</v>
      </c>
      <c r="I507">
        <v>1.7218044184895798E-2</v>
      </c>
      <c r="L507">
        <v>-6.3431458322055177E-5</v>
      </c>
      <c r="P507">
        <v>1.4619604908385712E-2</v>
      </c>
      <c r="S507">
        <v>0</v>
      </c>
    </row>
    <row r="508" spans="1:19">
      <c r="A508" s="5">
        <v>44376</v>
      </c>
      <c r="B508" s="5">
        <v>44376</v>
      </c>
      <c r="I508">
        <v>1.7212999115628399E-2</v>
      </c>
      <c r="L508">
        <v>-6.3098617922998561E-5</v>
      </c>
      <c r="P508">
        <v>1.4653501822913303E-2</v>
      </c>
      <c r="S508">
        <v>0</v>
      </c>
    </row>
    <row r="509" spans="1:19">
      <c r="A509" s="5">
        <v>44377</v>
      </c>
      <c r="B509" s="5">
        <v>44377</v>
      </c>
      <c r="I509">
        <v>1.72104765810107E-2</v>
      </c>
      <c r="L509">
        <v>-6.2932212272758141E-5</v>
      </c>
      <c r="P509">
        <v>1.4670450280357518E-2</v>
      </c>
      <c r="S509">
        <v>0</v>
      </c>
    </row>
    <row r="510" spans="1:19">
      <c r="A510" s="5">
        <v>44378</v>
      </c>
      <c r="B510" s="5">
        <v>44378</v>
      </c>
      <c r="I510">
        <v>1.7207954046455899E-2</v>
      </c>
      <c r="L510">
        <v>-6.2765815372671873E-5</v>
      </c>
      <c r="P510">
        <v>1.4687398737663089E-2</v>
      </c>
      <c r="S510">
        <v>0</v>
      </c>
    </row>
    <row r="511" spans="1:19">
      <c r="A511" s="5">
        <v>44379</v>
      </c>
      <c r="B511" s="5">
        <v>44379</v>
      </c>
      <c r="I511">
        <v>1.7205431511656599E-2</v>
      </c>
      <c r="L511">
        <v>-6.2599427101382894E-5</v>
      </c>
      <c r="P511">
        <v>1.4704347194911064E-2</v>
      </c>
      <c r="S511">
        <v>0</v>
      </c>
    </row>
    <row r="512" spans="1:19">
      <c r="A512" s="5">
        <v>44382</v>
      </c>
      <c r="B512" s="5">
        <v>44382</v>
      </c>
      <c r="I512">
        <v>1.7421422193033401E-2</v>
      </c>
      <c r="L512">
        <v>-6.2266679390270783E-5</v>
      </c>
      <c r="P512">
        <v>1.4738244109540576E-2</v>
      </c>
      <c r="S512">
        <v>0</v>
      </c>
    </row>
    <row r="513" spans="1:19">
      <c r="A513" s="5">
        <v>44383</v>
      </c>
      <c r="B513" s="5">
        <v>44383</v>
      </c>
      <c r="I513">
        <v>1.7417580039354601E-2</v>
      </c>
      <c r="L513">
        <v>-6.7249861303239348E-5</v>
      </c>
      <c r="P513">
        <v>1.4227030507231163E-2</v>
      </c>
      <c r="S513">
        <v>0</v>
      </c>
    </row>
    <row r="514" spans="1:19">
      <c r="A514" s="5">
        <v>44384</v>
      </c>
      <c r="B514" s="5">
        <v>44384</v>
      </c>
      <c r="I514">
        <v>1.7415658962630799E-2</v>
      </c>
      <c r="L514">
        <v>-6.7097770659052563E-5</v>
      </c>
      <c r="P514">
        <v>1.424249768598135E-2</v>
      </c>
      <c r="S514">
        <v>0</v>
      </c>
    </row>
    <row r="515" spans="1:19">
      <c r="A515" s="5">
        <v>44385</v>
      </c>
      <c r="B515" s="5">
        <v>44385</v>
      </c>
      <c r="I515">
        <v>1.74137378857885E-2</v>
      </c>
      <c r="L515">
        <v>-6.6945688442944908E-5</v>
      </c>
      <c r="P515">
        <v>1.4257964864724445E-2</v>
      </c>
      <c r="S515">
        <v>0</v>
      </c>
    </row>
    <row r="516" spans="1:19">
      <c r="A516" s="5">
        <v>44386</v>
      </c>
      <c r="B516" s="5">
        <v>44386</v>
      </c>
      <c r="I516">
        <v>1.7411816808953502E-2</v>
      </c>
      <c r="L516">
        <v>-6.6793614736212952E-5</v>
      </c>
      <c r="P516">
        <v>1.427343204346045E-2</v>
      </c>
      <c r="S516">
        <v>0</v>
      </c>
    </row>
    <row r="517" spans="1:19">
      <c r="A517" s="5">
        <v>44389</v>
      </c>
      <c r="B517" s="5">
        <v>44389</v>
      </c>
      <c r="I517">
        <v>1.7407974655306101E-2</v>
      </c>
      <c r="L517">
        <v>-6.6489495255998328E-5</v>
      </c>
      <c r="P517">
        <v>1.4304366400889815E-2</v>
      </c>
      <c r="S517">
        <v>0</v>
      </c>
    </row>
    <row r="518" spans="1:19">
      <c r="A518" s="5">
        <v>44390</v>
      </c>
      <c r="B518" s="5">
        <v>44390</v>
      </c>
      <c r="I518">
        <v>1.7404132501731999E-2</v>
      </c>
      <c r="L518">
        <v>-6.6185403831581013E-5</v>
      </c>
      <c r="P518">
        <v>1.4335300758414622E-2</v>
      </c>
      <c r="S518">
        <v>0</v>
      </c>
    </row>
    <row r="519" spans="1:19">
      <c r="A519" s="5">
        <v>44391</v>
      </c>
      <c r="B519" s="5">
        <v>44391</v>
      </c>
      <c r="I519">
        <v>1.7402211424865401E-2</v>
      </c>
      <c r="L519">
        <v>-6.6033371985629036E-5</v>
      </c>
      <c r="P519">
        <v>1.4350767937034136E-2</v>
      </c>
      <c r="S519">
        <v>0</v>
      </c>
    </row>
    <row r="520" spans="1:19">
      <c r="A520" s="5">
        <v>44392</v>
      </c>
      <c r="B520" s="5">
        <v>44392</v>
      </c>
      <c r="I520">
        <v>1.74002903480906E-2</v>
      </c>
      <c r="L520">
        <v>-6.5881348569162996E-5</v>
      </c>
      <c r="P520">
        <v>1.4366235115808647E-2</v>
      </c>
      <c r="S520">
        <v>0</v>
      </c>
    </row>
    <row r="521" spans="1:19">
      <c r="A521" s="5">
        <v>44393</v>
      </c>
      <c r="B521" s="5">
        <v>44393</v>
      </c>
      <c r="I521">
        <v>1.73983692711147E-2</v>
      </c>
      <c r="L521">
        <v>-6.5729333420279091E-5</v>
      </c>
      <c r="P521">
        <v>1.4381702294495025E-2</v>
      </c>
      <c r="S521">
        <v>0</v>
      </c>
    </row>
    <row r="522" spans="1:19">
      <c r="A522" s="5">
        <v>44396</v>
      </c>
      <c r="B522" s="5">
        <v>44396</v>
      </c>
      <c r="I522">
        <v>1.73945271176255E-2</v>
      </c>
      <c r="L522">
        <v>-6.5425330763013934E-5</v>
      </c>
      <c r="P522">
        <v>1.4412636652013412E-2</v>
      </c>
      <c r="S522">
        <v>0</v>
      </c>
    </row>
    <row r="523" spans="1:19">
      <c r="A523" s="5">
        <v>44397</v>
      </c>
      <c r="B523" s="5">
        <v>44397</v>
      </c>
      <c r="I523">
        <v>1.7390684963965099E-2</v>
      </c>
      <c r="L523">
        <v>-6.5121355666217319E-5</v>
      </c>
      <c r="P523">
        <v>1.4443571009493813E-2</v>
      </c>
      <c r="S523">
        <v>0</v>
      </c>
    </row>
    <row r="524" spans="1:19">
      <c r="A524" s="5">
        <v>44398</v>
      </c>
      <c r="B524" s="5">
        <v>44398</v>
      </c>
      <c r="I524">
        <v>1.7388763887198101E-2</v>
      </c>
      <c r="L524">
        <v>-6.4969381776954052E-5</v>
      </c>
      <c r="P524">
        <v>1.4459038188225784E-2</v>
      </c>
      <c r="S524">
        <v>0</v>
      </c>
    </row>
    <row r="525" spans="1:19">
      <c r="A525" s="5">
        <v>44399</v>
      </c>
      <c r="B525" s="5">
        <v>44399</v>
      </c>
      <c r="I525">
        <v>1.73868428101875E-2</v>
      </c>
      <c r="L525">
        <v>-6.4817416115865695E-5</v>
      </c>
      <c r="P525">
        <v>1.4474505366950665E-2</v>
      </c>
      <c r="S525">
        <v>0</v>
      </c>
    </row>
    <row r="526" spans="1:19">
      <c r="A526" s="5">
        <v>44400</v>
      </c>
      <c r="B526" s="5">
        <v>44400</v>
      </c>
      <c r="I526">
        <v>1.7384921733631702E-2</v>
      </c>
      <c r="L526">
        <v>-6.4665458683161892E-5</v>
      </c>
      <c r="P526">
        <v>1.4489972545668457E-2</v>
      </c>
      <c r="S526">
        <v>0</v>
      </c>
    </row>
    <row r="527" spans="1:19">
      <c r="A527" s="5">
        <v>44403</v>
      </c>
      <c r="B527" s="5">
        <v>44403</v>
      </c>
      <c r="I527">
        <v>1.7381079579866E-2</v>
      </c>
      <c r="L527">
        <v>-6.4361570895453418E-5</v>
      </c>
      <c r="P527">
        <v>1.4520906903140743E-2</v>
      </c>
      <c r="S527">
        <v>0</v>
      </c>
    </row>
    <row r="528" spans="1:19">
      <c r="A528" s="5">
        <v>44404</v>
      </c>
      <c r="B528" s="5">
        <v>44404</v>
      </c>
      <c r="I528">
        <v>1.73772374262329E-2</v>
      </c>
      <c r="L528">
        <v>-6.4057710186343829E-5</v>
      </c>
      <c r="P528">
        <v>1.4551841260630808E-2</v>
      </c>
      <c r="S528">
        <v>0</v>
      </c>
    </row>
    <row r="529" spans="1:19">
      <c r="A529" s="5">
        <v>44405</v>
      </c>
      <c r="B529" s="5">
        <v>44405</v>
      </c>
      <c r="I529">
        <v>1.7375316349468199E-2</v>
      </c>
      <c r="L529">
        <v>-6.3905793371598241E-5</v>
      </c>
      <c r="P529">
        <v>1.4567308439394192E-2</v>
      </c>
      <c r="S529">
        <v>0</v>
      </c>
    </row>
    <row r="530" spans="1:19">
      <c r="A530" s="5">
        <v>44406</v>
      </c>
      <c r="B530" s="5">
        <v>44406</v>
      </c>
      <c r="I530">
        <v>1.7373395272631601E-2</v>
      </c>
      <c r="L530">
        <v>-6.375388454322603E-5</v>
      </c>
      <c r="P530">
        <v>1.4582775618069444E-2</v>
      </c>
      <c r="S530">
        <v>0</v>
      </c>
    </row>
    <row r="531" spans="1:19">
      <c r="A531" s="5">
        <v>44407</v>
      </c>
      <c r="B531" s="5">
        <v>44407</v>
      </c>
      <c r="I531">
        <v>1.7371474195828001E-2</v>
      </c>
      <c r="L531">
        <v>-6.3601983823003048E-5</v>
      </c>
      <c r="P531">
        <v>1.4598242796818647E-2</v>
      </c>
      <c r="S531">
        <v>0</v>
      </c>
    </row>
    <row r="532" spans="1:19">
      <c r="A532" s="5">
        <v>44410</v>
      </c>
      <c r="B532" s="5">
        <v>44410</v>
      </c>
      <c r="I532">
        <v>1.7367632042114101E-2</v>
      </c>
      <c r="L532">
        <v>-6.3298209045913734E-5</v>
      </c>
      <c r="P532">
        <v>1.4629177154271715E-2</v>
      </c>
      <c r="S532">
        <v>0</v>
      </c>
    </row>
    <row r="533" spans="1:19">
      <c r="A533" s="5">
        <v>44411</v>
      </c>
      <c r="B533" s="5">
        <v>44411</v>
      </c>
      <c r="I533">
        <v>1.7363789888585199E-2</v>
      </c>
      <c r="L533">
        <v>-6.2994460892656587E-5</v>
      </c>
      <c r="P533">
        <v>1.4660111511744558E-2</v>
      </c>
      <c r="S533">
        <v>0</v>
      </c>
    </row>
    <row r="534" spans="1:19">
      <c r="A534" s="5">
        <v>44412</v>
      </c>
      <c r="B534" s="5">
        <v>44412</v>
      </c>
      <c r="I534">
        <v>1.7361868811730401E-2</v>
      </c>
      <c r="L534">
        <v>-6.2842600108127097E-5</v>
      </c>
      <c r="P534">
        <v>1.4675578690458308E-2</v>
      </c>
      <c r="S534">
        <v>0</v>
      </c>
    </row>
    <row r="535" spans="1:19">
      <c r="A535" s="5">
        <v>44413</v>
      </c>
      <c r="B535" s="5">
        <v>44413</v>
      </c>
      <c r="I535">
        <v>1.7359947734879502E-2</v>
      </c>
      <c r="L535">
        <v>-6.2690747230270075E-5</v>
      </c>
      <c r="P535">
        <v>1.4691045869164972E-2</v>
      </c>
      <c r="S535">
        <v>0</v>
      </c>
    </row>
    <row r="536" spans="1:19">
      <c r="A536" s="5">
        <v>44414</v>
      </c>
      <c r="B536" s="5">
        <v>44414</v>
      </c>
      <c r="I536">
        <v>1.7358026658151601E-2</v>
      </c>
      <c r="L536">
        <v>-6.2538902259292944E-5</v>
      </c>
      <c r="P536">
        <v>1.4706513047945584E-2</v>
      </c>
      <c r="S536">
        <v>0</v>
      </c>
    </row>
    <row r="537" spans="1:19">
      <c r="A537" s="5">
        <v>44417</v>
      </c>
      <c r="B537" s="5">
        <v>44417</v>
      </c>
      <c r="I537">
        <v>1.7354184504410199E-2</v>
      </c>
      <c r="L537">
        <v>-6.2235238606907469E-5</v>
      </c>
      <c r="P537">
        <v>1.473744740537924E-2</v>
      </c>
      <c r="S537">
        <v>0</v>
      </c>
    </row>
    <row r="538" spans="1:19">
      <c r="A538" s="5">
        <v>44418</v>
      </c>
      <c r="B538" s="5">
        <v>44418</v>
      </c>
      <c r="I538">
        <v>1.73503423508427E-2</v>
      </c>
      <c r="L538">
        <v>-6.19316011235006E-5</v>
      </c>
      <c r="P538">
        <v>1.4768381762835051E-2</v>
      </c>
      <c r="S538">
        <v>0</v>
      </c>
    </row>
    <row r="539" spans="1:19">
      <c r="A539" s="5">
        <v>44419</v>
      </c>
      <c r="B539" s="5">
        <v>44419</v>
      </c>
      <c r="I539">
        <v>1.73484212739697E-2</v>
      </c>
      <c r="L539">
        <v>-6.1779795446514706E-5</v>
      </c>
      <c r="P539">
        <v>1.4783848941580214E-2</v>
      </c>
      <c r="S539">
        <v>0</v>
      </c>
    </row>
    <row r="540" spans="1:19">
      <c r="A540" s="5">
        <v>44420</v>
      </c>
      <c r="B540" s="5">
        <v>44420</v>
      </c>
      <c r="I540">
        <v>1.73465001971401E-2</v>
      </c>
      <c r="L540">
        <v>-6.1627997515414411E-5</v>
      </c>
      <c r="P540">
        <v>1.4799316120318285E-2</v>
      </c>
      <c r="S540">
        <v>0</v>
      </c>
    </row>
    <row r="541" spans="1:19">
      <c r="A541" s="5">
        <v>44421</v>
      </c>
      <c r="B541" s="5">
        <v>44421</v>
      </c>
      <c r="I541">
        <v>1.7344579120424499E-2</v>
      </c>
      <c r="L541">
        <v>-6.147620741147327E-5</v>
      </c>
      <c r="P541">
        <v>1.4814783298968221E-2</v>
      </c>
      <c r="S541">
        <v>0</v>
      </c>
    </row>
    <row r="542" spans="1:19">
      <c r="A542" s="5">
        <v>44424</v>
      </c>
      <c r="B542" s="5">
        <v>44424</v>
      </c>
      <c r="I542">
        <v>1.7340736966734899E-2</v>
      </c>
      <c r="L542">
        <v>-6.1172652970791278E-5</v>
      </c>
      <c r="P542">
        <v>1.4845717656490237E-2</v>
      </c>
      <c r="S542">
        <v>0</v>
      </c>
    </row>
    <row r="543" spans="1:19">
      <c r="A543" s="5">
        <v>44425</v>
      </c>
      <c r="B543" s="5">
        <v>44425</v>
      </c>
      <c r="I543">
        <v>1.7336894813034499E-2</v>
      </c>
      <c r="L543">
        <v>-6.0869124257765667E-5</v>
      </c>
      <c r="P543">
        <v>1.4876652013983324E-2</v>
      </c>
      <c r="S543">
        <v>0</v>
      </c>
    </row>
    <row r="544" spans="1:19">
      <c r="A544" s="5">
        <v>44426</v>
      </c>
      <c r="B544" s="5">
        <v>44426</v>
      </c>
      <c r="I544">
        <v>1.7334973736369299E-2</v>
      </c>
      <c r="L544">
        <v>-6.0717372725017972E-5</v>
      </c>
      <c r="P544">
        <v>1.4892119192678851E-2</v>
      </c>
      <c r="S544">
        <v>0</v>
      </c>
    </row>
    <row r="545" spans="1:19">
      <c r="A545" s="5">
        <v>44427</v>
      </c>
      <c r="B545" s="5">
        <v>44427</v>
      </c>
      <c r="I545">
        <v>1.73330526593766E-2</v>
      </c>
      <c r="L545">
        <v>-6.0565628858484675E-5</v>
      </c>
      <c r="P545">
        <v>1.4907586371448329E-2</v>
      </c>
      <c r="S545">
        <v>0</v>
      </c>
    </row>
    <row r="546" spans="1:19">
      <c r="A546" s="5">
        <v>44428</v>
      </c>
      <c r="B546" s="5">
        <v>44428</v>
      </c>
      <c r="I546">
        <v>1.7331131582704402E-2</v>
      </c>
      <c r="L546">
        <v>-6.0413892658304275E-5</v>
      </c>
      <c r="P546">
        <v>1.4923053550210718E-2</v>
      </c>
      <c r="S546">
        <v>0</v>
      </c>
    </row>
    <row r="547" spans="1:19">
      <c r="A547" s="5">
        <v>44431</v>
      </c>
      <c r="B547" s="5">
        <v>44431</v>
      </c>
      <c r="I547">
        <v>1.7327289429005199E-2</v>
      </c>
      <c r="L547">
        <v>-6.0110445543331055E-5</v>
      </c>
      <c r="P547">
        <v>1.4953987907631635E-2</v>
      </c>
      <c r="S547">
        <v>0</v>
      </c>
    </row>
    <row r="548" spans="1:19">
      <c r="A548" s="5">
        <v>44432</v>
      </c>
      <c r="B548" s="5">
        <v>44432</v>
      </c>
      <c r="I548">
        <v>1.7323447275287802E-2</v>
      </c>
      <c r="L548">
        <v>-5.9807023714665633E-5</v>
      </c>
      <c r="P548">
        <v>1.498492226510832E-2</v>
      </c>
      <c r="S548">
        <v>0</v>
      </c>
    </row>
    <row r="549" spans="1:19">
      <c r="A549" s="5">
        <v>44433</v>
      </c>
      <c r="B549" s="5">
        <v>44433</v>
      </c>
      <c r="I549">
        <v>1.7321526198571899E-2</v>
      </c>
      <c r="L549">
        <v>-5.9655325443976236E-5</v>
      </c>
      <c r="P549">
        <v>1.5000389443835254E-2</v>
      </c>
      <c r="S549">
        <v>0</v>
      </c>
    </row>
    <row r="550" spans="1:19">
      <c r="A550" s="5">
        <v>44434</v>
      </c>
      <c r="B550" s="5">
        <v>44434</v>
      </c>
      <c r="I550">
        <v>1.73196051217239E-2</v>
      </c>
      <c r="L550">
        <v>-5.9503634638152336E-5</v>
      </c>
      <c r="P550">
        <v>1.5015856622555097E-2</v>
      </c>
      <c r="S550">
        <v>0</v>
      </c>
    </row>
    <row r="551" spans="1:19">
      <c r="A551" s="5">
        <v>44435</v>
      </c>
      <c r="B551" s="5">
        <v>44435</v>
      </c>
      <c r="I551">
        <v>1.7317684044991798E-2</v>
      </c>
      <c r="L551">
        <v>-5.9351951337943943E-5</v>
      </c>
      <c r="P551">
        <v>1.5031323801267848E-2</v>
      </c>
      <c r="S551">
        <v>0</v>
      </c>
    </row>
    <row r="552" spans="1:19">
      <c r="A552" s="5">
        <v>44438</v>
      </c>
      <c r="B552" s="5">
        <v>44438</v>
      </c>
      <c r="I552">
        <v>1.73138418912617E-2</v>
      </c>
      <c r="L552">
        <v>-5.904860973017059E-5</v>
      </c>
      <c r="P552">
        <v>1.5062258158749323E-2</v>
      </c>
      <c r="S552">
        <v>0</v>
      </c>
    </row>
    <row r="553" spans="1:19">
      <c r="A553" s="5">
        <v>44439</v>
      </c>
      <c r="B553" s="5">
        <v>44439</v>
      </c>
      <c r="I553">
        <v>1.7309999737679799E-2</v>
      </c>
      <c r="L553">
        <v>-5.8745292953848728E-5</v>
      </c>
      <c r="P553">
        <v>1.5093192516210031E-2</v>
      </c>
      <c r="S553">
        <v>0</v>
      </c>
    </row>
    <row r="554" spans="1:19">
      <c r="A554" s="5">
        <v>44440</v>
      </c>
      <c r="B554" s="5">
        <v>44440</v>
      </c>
      <c r="I554">
        <v>1.7308078660888199E-2</v>
      </c>
      <c r="L554">
        <v>-5.8593646860313895E-5</v>
      </c>
      <c r="P554">
        <v>1.5108659694968373E-2</v>
      </c>
      <c r="S554">
        <v>0</v>
      </c>
    </row>
    <row r="555" spans="1:19">
      <c r="A555" s="5">
        <v>44441</v>
      </c>
      <c r="B555" s="5">
        <v>44441</v>
      </c>
      <c r="I555">
        <v>1.7306157583926601E-2</v>
      </c>
      <c r="L555">
        <v>-5.8442008273532528E-5</v>
      </c>
      <c r="P555">
        <v>1.5124126873719621E-2</v>
      </c>
      <c r="S555">
        <v>0</v>
      </c>
    </row>
    <row r="556" spans="1:19">
      <c r="A556" s="5">
        <v>44442</v>
      </c>
      <c r="B556" s="5">
        <v>44442</v>
      </c>
      <c r="I556">
        <v>1.7304236507241302E-2</v>
      </c>
      <c r="L556">
        <v>-5.8290376991056664E-5</v>
      </c>
      <c r="P556">
        <v>1.5139594052382736E-2</v>
      </c>
      <c r="S556">
        <v>0</v>
      </c>
    </row>
    <row r="557" spans="1:19">
      <c r="A557" s="5">
        <v>44445</v>
      </c>
      <c r="B557" s="5">
        <v>44445</v>
      </c>
      <c r="I557">
        <v>1.73003943535847E-2</v>
      </c>
      <c r="L557">
        <v>-5.7987138936844992E-5</v>
      </c>
      <c r="P557">
        <v>1.5170528409870231E-2</v>
      </c>
      <c r="S557">
        <v>0</v>
      </c>
    </row>
    <row r="558" spans="1:19">
      <c r="A558" s="5">
        <v>44446</v>
      </c>
      <c r="B558" s="5">
        <v>44446</v>
      </c>
      <c r="I558">
        <v>1.7296552199951999E-2</v>
      </c>
      <c r="L558">
        <v>-5.7683925232218352E-5</v>
      </c>
      <c r="P558">
        <v>1.520146276728845E-2</v>
      </c>
      <c r="S558">
        <v>0</v>
      </c>
    </row>
    <row r="559" spans="1:19">
      <c r="A559" s="5">
        <v>44447</v>
      </c>
      <c r="B559" s="5">
        <v>44447</v>
      </c>
      <c r="I559">
        <v>1.7294631123104101E-2</v>
      </c>
      <c r="L559">
        <v>-5.7532330595721613E-5</v>
      </c>
      <c r="P559">
        <v>1.5216929946078194E-2</v>
      </c>
      <c r="S559">
        <v>0</v>
      </c>
    </row>
    <row r="560" spans="1:19">
      <c r="A560" s="5">
        <v>44448</v>
      </c>
      <c r="B560" s="5">
        <v>44448</v>
      </c>
      <c r="I560">
        <v>1.7292710046209001E-2</v>
      </c>
      <c r="L560">
        <v>-5.7380743102506201E-5</v>
      </c>
      <c r="P560">
        <v>1.5232397124779804E-2</v>
      </c>
      <c r="S560">
        <v>0</v>
      </c>
    </row>
    <row r="561" spans="1:19">
      <c r="A561" s="5">
        <v>44449</v>
      </c>
      <c r="B561" s="5">
        <v>44449</v>
      </c>
      <c r="I561">
        <v>1.72907889695019E-2</v>
      </c>
      <c r="L561">
        <v>-5.7229162955534622E-5</v>
      </c>
      <c r="P561">
        <v>1.5247864303474322E-2</v>
      </c>
      <c r="S561">
        <v>0</v>
      </c>
    </row>
    <row r="562" spans="1:19">
      <c r="A562" s="5">
        <v>44452</v>
      </c>
      <c r="B562" s="5">
        <v>44452</v>
      </c>
      <c r="I562">
        <v>1.7286946815869599E-2</v>
      </c>
      <c r="L562">
        <v>-5.6926026568769981E-5</v>
      </c>
      <c r="P562">
        <v>1.5278798660994268E-2</v>
      </c>
      <c r="S562">
        <v>0</v>
      </c>
    </row>
    <row r="563" spans="1:19">
      <c r="A563" s="5">
        <v>44453</v>
      </c>
      <c r="B563" s="5">
        <v>44453</v>
      </c>
      <c r="I563">
        <v>1.72831046621876E-2</v>
      </c>
      <c r="L563">
        <v>-5.6622914130786029E-5</v>
      </c>
      <c r="P563">
        <v>1.5309733018424608E-2</v>
      </c>
      <c r="S563">
        <v>0</v>
      </c>
    </row>
    <row r="564" spans="1:19">
      <c r="A564" s="5">
        <v>44454</v>
      </c>
      <c r="B564" s="5">
        <v>44454</v>
      </c>
      <c r="I564">
        <v>1.7281183585389701E-2</v>
      </c>
      <c r="L564">
        <v>-5.6471369866382532E-5</v>
      </c>
      <c r="P564">
        <v>1.5325200197245757E-2</v>
      </c>
      <c r="S564">
        <v>0</v>
      </c>
    </row>
    <row r="565" spans="1:19">
      <c r="A565" s="5">
        <v>44455</v>
      </c>
      <c r="B565" s="5">
        <v>44455</v>
      </c>
      <c r="I565">
        <v>1.7279262508622099E-2</v>
      </c>
      <c r="L565">
        <v>-5.6319832665618714E-5</v>
      </c>
      <c r="P565">
        <v>1.5340667375897727E-2</v>
      </c>
      <c r="S565">
        <v>0</v>
      </c>
    </row>
    <row r="566" spans="1:19">
      <c r="A566" s="5">
        <v>44456</v>
      </c>
      <c r="B566" s="5">
        <v>44456</v>
      </c>
      <c r="I566">
        <v>1.7277341431707401E-2</v>
      </c>
      <c r="L566">
        <v>-5.6168302609651972E-5</v>
      </c>
      <c r="P566">
        <v>1.5356134554623646E-2</v>
      </c>
      <c r="S566">
        <v>0</v>
      </c>
    </row>
    <row r="567" spans="1:19">
      <c r="A567" s="5">
        <v>44462</v>
      </c>
      <c r="B567" s="5">
        <v>44462</v>
      </c>
      <c r="I567">
        <v>1.7270617662898499E-2</v>
      </c>
      <c r="L567">
        <v>-5.5638013265708876E-5</v>
      </c>
      <c r="P567">
        <v>1.5410269680201717E-2</v>
      </c>
      <c r="S567">
        <v>0</v>
      </c>
    </row>
    <row r="568" spans="1:19">
      <c r="A568" s="5">
        <v>44463</v>
      </c>
      <c r="B568" s="5">
        <v>44463</v>
      </c>
      <c r="I568">
        <v>1.7263893894051498E-2</v>
      </c>
      <c r="L568">
        <v>-5.5107789412790276E-5</v>
      </c>
      <c r="P568">
        <v>1.5464404805749654E-2</v>
      </c>
      <c r="S568">
        <v>0</v>
      </c>
    </row>
    <row r="569" spans="1:19">
      <c r="A569" s="5">
        <v>44466</v>
      </c>
      <c r="B569" s="5">
        <v>44466</v>
      </c>
      <c r="I569">
        <v>-0.310229907372155</v>
      </c>
      <c r="L569">
        <v>-5.480485079708846E-5</v>
      </c>
      <c r="P569">
        <v>1.5495339163224379E-2</v>
      </c>
      <c r="S569">
        <v>0</v>
      </c>
    </row>
    <row r="570" spans="1:19">
      <c r="A570" s="5">
        <v>44467</v>
      </c>
      <c r="B570" s="5">
        <v>44467</v>
      </c>
      <c r="I570">
        <v>1.72562095868651E-2</v>
      </c>
      <c r="L570">
        <v>-5.4501935220388767E-5</v>
      </c>
      <c r="P570">
        <v>1.552627352070802E-2</v>
      </c>
      <c r="S570">
        <v>0</v>
      </c>
    </row>
    <row r="571" spans="1:19">
      <c r="A571" s="5">
        <v>44468</v>
      </c>
      <c r="B571" s="5">
        <v>44468</v>
      </c>
      <c r="I571">
        <v>1.72542885099118E-2</v>
      </c>
      <c r="L571">
        <v>-5.4350488891254377E-5</v>
      </c>
      <c r="P571">
        <v>1.5541740699348839E-2</v>
      </c>
      <c r="S571">
        <v>0</v>
      </c>
    </row>
    <row r="572" spans="1:19">
      <c r="A572" s="5">
        <v>44469</v>
      </c>
      <c r="B572" s="5">
        <v>44469</v>
      </c>
      <c r="I572">
        <v>1.7252367433127101E-2</v>
      </c>
      <c r="L572">
        <v>-5.4199049466239028E-5</v>
      </c>
      <c r="P572">
        <v>1.5557207878144654E-2</v>
      </c>
      <c r="S572">
        <v>0</v>
      </c>
    </row>
    <row r="573" spans="1:19">
      <c r="A573" s="5">
        <v>44470</v>
      </c>
      <c r="B573" s="5">
        <v>44470</v>
      </c>
      <c r="I573">
        <v>1.72504463563748E-2</v>
      </c>
      <c r="L573">
        <v>-5.4047616783481039E-5</v>
      </c>
      <c r="P573">
        <v>1.5572675056852333E-2</v>
      </c>
      <c r="S573">
        <v>0</v>
      </c>
    </row>
    <row r="574" spans="1:19">
      <c r="A574" s="5">
        <v>44473</v>
      </c>
      <c r="B574" s="5">
        <v>44473</v>
      </c>
      <c r="I574">
        <v>1.7246604202696698E-2</v>
      </c>
      <c r="L574">
        <v>-5.374477424431303E-5</v>
      </c>
      <c r="P574">
        <v>1.5603609414357298E-2</v>
      </c>
      <c r="S574">
        <v>0</v>
      </c>
    </row>
    <row r="575" spans="1:19">
      <c r="A575" s="5">
        <v>44474</v>
      </c>
      <c r="B575" s="5">
        <v>44474</v>
      </c>
      <c r="I575">
        <v>1.72427620490102E-2</v>
      </c>
      <c r="L575">
        <v>-5.3441954248695143E-5</v>
      </c>
      <c r="P575">
        <v>1.5634543771774211E-2</v>
      </c>
      <c r="S575">
        <v>0</v>
      </c>
    </row>
    <row r="576" spans="1:19">
      <c r="A576" s="5">
        <v>44475</v>
      </c>
      <c r="B576" s="5">
        <v>44475</v>
      </c>
      <c r="I576">
        <v>1.72408409721891E-2</v>
      </c>
      <c r="L576">
        <v>-5.3290555523189962E-5</v>
      </c>
      <c r="P576">
        <v>1.5650010950608518E-2</v>
      </c>
      <c r="S576">
        <v>0</v>
      </c>
    </row>
    <row r="577" spans="1:19">
      <c r="A577" s="5">
        <v>44476</v>
      </c>
      <c r="B577" s="5">
        <v>44476</v>
      </c>
      <c r="I577">
        <v>1.7238919895407299E-2</v>
      </c>
      <c r="L577">
        <v>-5.3139163500485253E-5</v>
      </c>
      <c r="P577">
        <v>1.566547812927364E-2</v>
      </c>
      <c r="S577">
        <v>0</v>
      </c>
    </row>
    <row r="578" spans="1:19">
      <c r="A578" s="5">
        <v>44477</v>
      </c>
      <c r="B578" s="5">
        <v>44477</v>
      </c>
      <c r="I578">
        <v>1.7236998818658499E-2</v>
      </c>
      <c r="L578">
        <v>-5.2987778180858042E-5</v>
      </c>
      <c r="P578">
        <v>1.5680945308012721E-2</v>
      </c>
      <c r="S578">
        <v>0</v>
      </c>
    </row>
    <row r="579" spans="1:19">
      <c r="A579" s="5">
        <v>44480</v>
      </c>
      <c r="B579" s="5">
        <v>44480</v>
      </c>
      <c r="I579">
        <v>1.7233156664984099E-2</v>
      </c>
      <c r="L579">
        <v>-5.2685029791428982E-5</v>
      </c>
      <c r="P579">
        <v>1.5711879665465989E-2</v>
      </c>
      <c r="S579">
        <v>0</v>
      </c>
    </row>
    <row r="580" spans="1:19">
      <c r="A580" s="5">
        <v>44481</v>
      </c>
      <c r="B580" s="5">
        <v>44481</v>
      </c>
      <c r="I580">
        <v>1.7229314511382501E-2</v>
      </c>
      <c r="L580">
        <v>-5.2382303531216879E-5</v>
      </c>
      <c r="P580">
        <v>1.5742814022979147E-2</v>
      </c>
      <c r="S580">
        <v>0</v>
      </c>
    </row>
    <row r="581" spans="1:19">
      <c r="A581" s="5">
        <v>44482</v>
      </c>
      <c r="B581" s="5">
        <v>44482</v>
      </c>
      <c r="I581">
        <v>1.72273934344617E-2</v>
      </c>
      <c r="L581">
        <v>-5.2230951445935451E-5</v>
      </c>
      <c r="P581">
        <v>1.5758281201763806E-2</v>
      </c>
      <c r="S581">
        <v>0</v>
      </c>
    </row>
    <row r="582" spans="1:19">
      <c r="A582" s="5">
        <v>44483</v>
      </c>
      <c r="B582" s="5">
        <v>44483</v>
      </c>
      <c r="I582">
        <v>1.72254723577356E-2</v>
      </c>
      <c r="L582">
        <v>-5.2079605943233429E-5</v>
      </c>
      <c r="P582">
        <v>1.5773748380379288E-2</v>
      </c>
      <c r="S582">
        <v>0</v>
      </c>
    </row>
    <row r="583" spans="1:19">
      <c r="A583" s="5">
        <v>44484</v>
      </c>
      <c r="B583" s="5">
        <v>44484</v>
      </c>
      <c r="I583">
        <v>1.7223551280836701E-2</v>
      </c>
      <c r="L583">
        <v>-5.1928266982791155E-5</v>
      </c>
      <c r="P583">
        <v>1.578921555914976E-2</v>
      </c>
      <c r="S583">
        <v>0</v>
      </c>
    </row>
    <row r="584" spans="1:19">
      <c r="A584" s="5">
        <v>44487</v>
      </c>
      <c r="B584" s="5">
        <v>44487</v>
      </c>
      <c r="I584">
        <v>1.7219709127268602E-2</v>
      </c>
      <c r="L584">
        <v>-5.1625610883884325E-5</v>
      </c>
      <c r="P584">
        <v>1.5820149916577382E-2</v>
      </c>
      <c r="S584">
        <v>0</v>
      </c>
    </row>
    <row r="585" spans="1:19">
      <c r="A585" s="5">
        <v>44488</v>
      </c>
      <c r="B585" s="5">
        <v>44488</v>
      </c>
      <c r="I585">
        <v>1.72158669735668E-2</v>
      </c>
      <c r="L585">
        <v>-5.1322976486287603E-5</v>
      </c>
      <c r="P585">
        <v>1.5851084274079691E-2</v>
      </c>
      <c r="S585">
        <v>0</v>
      </c>
    </row>
    <row r="586" spans="1:19">
      <c r="A586" s="5">
        <v>44489</v>
      </c>
      <c r="B586" s="5">
        <v>44489</v>
      </c>
      <c r="I586">
        <v>1.72139458968796E-2</v>
      </c>
      <c r="L586">
        <v>-5.1171670077858443E-5</v>
      </c>
      <c r="P586">
        <v>1.5866551452733656E-2</v>
      </c>
      <c r="S586">
        <v>0</v>
      </c>
    </row>
    <row r="587" spans="1:19">
      <c r="A587" s="5">
        <v>44490</v>
      </c>
      <c r="B587" s="5">
        <v>44490</v>
      </c>
      <c r="I587">
        <v>1.7212024819978501E-2</v>
      </c>
      <c r="L587">
        <v>-5.1020370131742336E-5</v>
      </c>
      <c r="P587">
        <v>1.5882018631542618E-2</v>
      </c>
      <c r="S587">
        <v>0</v>
      </c>
    </row>
    <row r="588" spans="1:19">
      <c r="A588" s="5">
        <v>44491</v>
      </c>
      <c r="B588" s="5">
        <v>44491</v>
      </c>
      <c r="I588">
        <v>1.7210103743105401E-2</v>
      </c>
      <c r="L588">
        <v>-5.0869076648165175E-5</v>
      </c>
      <c r="P588">
        <v>1.5897485810263446E-2</v>
      </c>
      <c r="S588">
        <v>0</v>
      </c>
    </row>
    <row r="589" spans="1:19">
      <c r="A589" s="5">
        <v>44494</v>
      </c>
      <c r="B589" s="5">
        <v>44494</v>
      </c>
      <c r="I589">
        <v>1.7206261589548501E-2</v>
      </c>
      <c r="L589">
        <v>-5.0566510953471492E-5</v>
      </c>
      <c r="P589">
        <v>1.5928420167718407E-2</v>
      </c>
      <c r="S589">
        <v>0</v>
      </c>
    </row>
    <row r="590" spans="1:19">
      <c r="A590" s="5">
        <v>44495</v>
      </c>
      <c r="B590" s="5">
        <v>44495</v>
      </c>
      <c r="I590">
        <v>1.72024194359181E-2</v>
      </c>
      <c r="L590">
        <v>-5.0263966532229323E-5</v>
      </c>
      <c r="P590">
        <v>1.5959354525156871E-2</v>
      </c>
      <c r="S590">
        <v>0</v>
      </c>
    </row>
    <row r="591" spans="1:19">
      <c r="A591" s="5">
        <v>44496</v>
      </c>
      <c r="B591" s="5">
        <v>44496</v>
      </c>
      <c r="I591">
        <v>1.72004983590636E-2</v>
      </c>
      <c r="L591">
        <v>-5.0112704918285111E-5</v>
      </c>
      <c r="P591">
        <v>1.5974821703842235E-2</v>
      </c>
      <c r="S591">
        <v>0</v>
      </c>
    </row>
    <row r="592" spans="1:19">
      <c r="A592" s="5">
        <v>44497</v>
      </c>
      <c r="B592" s="5">
        <v>44497</v>
      </c>
      <c r="I592">
        <v>1.7198577282320399E-2</v>
      </c>
      <c r="L592">
        <v>-4.996144956533253E-5</v>
      </c>
      <c r="P592">
        <v>1.5990288882682592E-2</v>
      </c>
      <c r="S592">
        <v>0</v>
      </c>
    </row>
    <row r="593" spans="1:19">
      <c r="A593" s="5">
        <v>44498</v>
      </c>
      <c r="B593" s="5">
        <v>44498</v>
      </c>
      <c r="I593">
        <v>1.7196656205392E-2</v>
      </c>
      <c r="L593">
        <v>-4.9810200595170288E-5</v>
      </c>
      <c r="P593">
        <v>1.6005756061353769E-2</v>
      </c>
      <c r="S593">
        <v>0</v>
      </c>
    </row>
    <row r="594" spans="1:19">
      <c r="A594" s="5">
        <v>44501</v>
      </c>
      <c r="B594" s="5">
        <v>44501</v>
      </c>
      <c r="I594">
        <v>1.7192814051814099E-2</v>
      </c>
      <c r="L594">
        <v>-4.9507723431927914E-5</v>
      </c>
      <c r="P594">
        <v>1.6036690418807939E-2</v>
      </c>
      <c r="S594">
        <v>0</v>
      </c>
    </row>
    <row r="595" spans="1:19">
      <c r="A595" s="5">
        <v>44502</v>
      </c>
      <c r="B595" s="5">
        <v>44502</v>
      </c>
      <c r="I595">
        <v>1.71889718981534E-2</v>
      </c>
      <c r="L595">
        <v>-4.9205267127716079E-5</v>
      </c>
      <c r="P595">
        <v>1.6067624776291724E-2</v>
      </c>
      <c r="S595">
        <v>0</v>
      </c>
    </row>
    <row r="596" spans="1:19">
      <c r="A596" s="5">
        <v>44503</v>
      </c>
      <c r="B596" s="5">
        <v>44503</v>
      </c>
      <c r="I596">
        <v>1.71870508213878E-2</v>
      </c>
      <c r="L596">
        <v>-4.9054049304296467E-5</v>
      </c>
      <c r="P596">
        <v>1.6083091955089522E-2</v>
      </c>
      <c r="S596">
        <v>0</v>
      </c>
    </row>
    <row r="597" spans="1:19">
      <c r="A597" s="5">
        <v>44504</v>
      </c>
      <c r="B597" s="5">
        <v>44504</v>
      </c>
      <c r="I597">
        <v>1.7185129744605902E-2</v>
      </c>
      <c r="L597">
        <v>-4.8902837702690629E-5</v>
      </c>
      <c r="P597">
        <v>1.6098559133718143E-2</v>
      </c>
      <c r="S597">
        <v>0</v>
      </c>
    </row>
    <row r="598" spans="1:19">
      <c r="A598" s="5">
        <v>44505</v>
      </c>
      <c r="B598" s="5">
        <v>44505</v>
      </c>
      <c r="I598">
        <v>1.7183208667710899E-2</v>
      </c>
      <c r="L598">
        <v>-4.8751632242006573E-5</v>
      </c>
      <c r="P598">
        <v>1.6114026312501761E-2</v>
      </c>
      <c r="S598">
        <v>0</v>
      </c>
    </row>
    <row r="599" spans="1:19">
      <c r="A599" s="5">
        <v>44508</v>
      </c>
      <c r="B599" s="5">
        <v>44508</v>
      </c>
      <c r="I599">
        <v>1.7179366514091101E-2</v>
      </c>
      <c r="L599">
        <v>-4.8449241777875305E-5</v>
      </c>
      <c r="P599">
        <v>1.6144960669953939E-2</v>
      </c>
      <c r="S599">
        <v>0</v>
      </c>
    </row>
    <row r="600" spans="1:19">
      <c r="A600" s="5">
        <v>44509</v>
      </c>
      <c r="B600" s="5">
        <v>44509</v>
      </c>
      <c r="I600">
        <v>1.71755243604437E-2</v>
      </c>
      <c r="L600">
        <v>-4.8146871690876303E-5</v>
      </c>
      <c r="P600">
        <v>1.617589502748424E-2</v>
      </c>
      <c r="S600">
        <v>0</v>
      </c>
    </row>
    <row r="601" spans="1:19">
      <c r="A601" s="5">
        <v>44510</v>
      </c>
      <c r="B601" s="5">
        <v>44510</v>
      </c>
      <c r="I601">
        <v>1.71736032836034E-2</v>
      </c>
      <c r="L601">
        <v>-4.7995696735054786E-5</v>
      </c>
      <c r="P601">
        <v>1.6191362206151347E-2</v>
      </c>
      <c r="S601">
        <v>0</v>
      </c>
    </row>
    <row r="602" spans="1:19">
      <c r="A602" s="5">
        <v>44511</v>
      </c>
      <c r="B602" s="5">
        <v>44511</v>
      </c>
      <c r="I602">
        <v>1.71716822068235E-2</v>
      </c>
      <c r="L602">
        <v>-4.7844527921326342E-5</v>
      </c>
      <c r="P602">
        <v>1.6206829384811359E-2</v>
      </c>
      <c r="S602">
        <v>0</v>
      </c>
    </row>
    <row r="603" spans="1:19">
      <c r="A603" s="5">
        <v>44512</v>
      </c>
      <c r="B603" s="5">
        <v>44512</v>
      </c>
      <c r="I603">
        <v>1.7169761130011601E-2</v>
      </c>
      <c r="L603">
        <v>-4.769336504720597E-5</v>
      </c>
      <c r="P603">
        <v>1.6222296563626365E-2</v>
      </c>
      <c r="S603">
        <v>0</v>
      </c>
    </row>
    <row r="604" spans="1:19">
      <c r="A604" s="5">
        <v>44515</v>
      </c>
      <c r="B604" s="5">
        <v>44515</v>
      </c>
      <c r="I604">
        <v>1.7165918976399699E-2</v>
      </c>
      <c r="L604">
        <v>-4.7391059409354485E-5</v>
      </c>
      <c r="P604">
        <v>1.6253230921075289E-2</v>
      </c>
      <c r="S604">
        <v>0</v>
      </c>
    </row>
    <row r="605" spans="1:19">
      <c r="A605" s="5">
        <v>44516</v>
      </c>
      <c r="B605" s="5">
        <v>44516</v>
      </c>
      <c r="I605">
        <v>1.7162076822764501E-2</v>
      </c>
      <c r="L605">
        <v>-4.7088773680159273E-5</v>
      </c>
      <c r="P605">
        <v>1.6284165278491285E-2</v>
      </c>
      <c r="S605">
        <v>0</v>
      </c>
    </row>
    <row r="606" spans="1:19">
      <c r="A606" s="5">
        <v>44517</v>
      </c>
      <c r="B606" s="5">
        <v>44517</v>
      </c>
      <c r="I606">
        <v>1.7160155745858299E-2</v>
      </c>
      <c r="L606">
        <v>-4.6937640709583819E-5</v>
      </c>
      <c r="P606">
        <v>1.6299632457270823E-2</v>
      </c>
      <c r="S606">
        <v>0</v>
      </c>
    </row>
    <row r="607" spans="1:19">
      <c r="A607" s="5">
        <v>44518</v>
      </c>
      <c r="B607" s="5">
        <v>44518</v>
      </c>
      <c r="I607">
        <v>1.7158234669169201E-2</v>
      </c>
      <c r="L607">
        <v>-4.6786513639248507E-5</v>
      </c>
      <c r="P607">
        <v>1.6315099635962227E-2</v>
      </c>
      <c r="S607">
        <v>0</v>
      </c>
    </row>
    <row r="608" spans="1:19">
      <c r="A608" s="5">
        <v>44519</v>
      </c>
      <c r="B608" s="5">
        <v>44519</v>
      </c>
      <c r="I608">
        <v>1.7156313592192399E-2</v>
      </c>
      <c r="L608">
        <v>-4.663539250979223E-5</v>
      </c>
      <c r="P608">
        <v>1.6330566814727578E-2</v>
      </c>
      <c r="S608">
        <v>0</v>
      </c>
    </row>
    <row r="609" spans="1:19">
      <c r="A609" s="5">
        <v>44522</v>
      </c>
      <c r="B609" s="5">
        <v>44522</v>
      </c>
      <c r="I609">
        <v>1.7152471438686801E-2</v>
      </c>
      <c r="L609">
        <v>-4.6333169784798856E-5</v>
      </c>
      <c r="P609">
        <v>1.6361501172198912E-2</v>
      </c>
      <c r="S609">
        <v>0</v>
      </c>
    </row>
    <row r="610" spans="1:19">
      <c r="A610" s="5">
        <v>44523</v>
      </c>
      <c r="B610" s="5">
        <v>44523</v>
      </c>
      <c r="I610">
        <v>1.7148629284975E-2</v>
      </c>
      <c r="L610">
        <v>-4.6030966513546088E-5</v>
      </c>
      <c r="P610">
        <v>1.6392435529637015E-2</v>
      </c>
      <c r="S610">
        <v>0</v>
      </c>
    </row>
    <row r="611" spans="1:19">
      <c r="A611" s="5">
        <v>44524</v>
      </c>
      <c r="B611" s="5">
        <v>44524</v>
      </c>
      <c r="I611">
        <v>1.7146708208245799E-2</v>
      </c>
      <c r="L611">
        <v>-4.5879874564715819E-5</v>
      </c>
      <c r="P611">
        <v>1.6407902708366898E-2</v>
      </c>
      <c r="S611">
        <v>0</v>
      </c>
    </row>
    <row r="612" spans="1:19">
      <c r="A612" s="5">
        <v>44525</v>
      </c>
      <c r="B612" s="5">
        <v>44525</v>
      </c>
      <c r="I612">
        <v>1.7144787131438698E-2</v>
      </c>
      <c r="L612">
        <v>-4.5728788395854616E-5</v>
      </c>
      <c r="P612">
        <v>1.642336988708969E-2</v>
      </c>
      <c r="S612">
        <v>0</v>
      </c>
    </row>
    <row r="613" spans="1:19">
      <c r="A613" s="5">
        <v>44526</v>
      </c>
      <c r="B613" s="5">
        <v>44526</v>
      </c>
      <c r="I613">
        <v>1.71428660545891E-2</v>
      </c>
      <c r="L613">
        <v>-4.5577708007120766E-5</v>
      </c>
      <c r="P613">
        <v>1.6438837065886433E-2</v>
      </c>
      <c r="S613">
        <v>0</v>
      </c>
    </row>
    <row r="614" spans="1:19">
      <c r="A614" s="5">
        <v>44529</v>
      </c>
      <c r="B614" s="5">
        <v>44529</v>
      </c>
      <c r="I614">
        <v>1.7139023900931201E-2</v>
      </c>
      <c r="L614">
        <v>-4.5275566335577504E-5</v>
      </c>
      <c r="P614">
        <v>1.6469771423324724E-2</v>
      </c>
      <c r="S614">
        <v>0</v>
      </c>
    </row>
    <row r="615" spans="1:19">
      <c r="A615" s="5">
        <v>44530</v>
      </c>
      <c r="B615" s="5">
        <v>44530</v>
      </c>
      <c r="I615">
        <v>1.7135181747197002E-2</v>
      </c>
      <c r="L615">
        <v>-4.4973443689854826E-5</v>
      </c>
      <c r="P615">
        <v>1.6500705780840376E-2</v>
      </c>
      <c r="S615">
        <v>0</v>
      </c>
    </row>
    <row r="616" spans="1:19">
      <c r="A616" s="5">
        <v>44531</v>
      </c>
      <c r="B616" s="5">
        <v>44531</v>
      </c>
      <c r="I616">
        <v>1.7133260670564199E-2</v>
      </c>
      <c r="L616">
        <v>-4.4822391839846667E-5</v>
      </c>
      <c r="P616">
        <v>1.6516172959520611E-2</v>
      </c>
      <c r="S616">
        <v>0</v>
      </c>
    </row>
    <row r="617" spans="1:19">
      <c r="A617" s="5">
        <v>44532</v>
      </c>
      <c r="B617" s="5">
        <v>44532</v>
      </c>
      <c r="I617">
        <v>1.7131339593639099E-2</v>
      </c>
      <c r="L617">
        <v>-4.4671345608986613E-5</v>
      </c>
      <c r="P617">
        <v>1.6531640138274788E-2</v>
      </c>
      <c r="S617">
        <v>0</v>
      </c>
    </row>
    <row r="618" spans="1:19">
      <c r="A618" s="5">
        <v>44533</v>
      </c>
      <c r="B618" s="5">
        <v>44533</v>
      </c>
      <c r="I618">
        <v>1.7129418516870901E-2</v>
      </c>
      <c r="L618">
        <v>-4.4520304997454749E-5</v>
      </c>
      <c r="P618">
        <v>1.6547107316940833E-2</v>
      </c>
      <c r="S618">
        <v>0</v>
      </c>
    </row>
    <row r="619" spans="1:19">
      <c r="A619" s="5">
        <v>44536</v>
      </c>
      <c r="B619" s="5">
        <v>44536</v>
      </c>
      <c r="I619">
        <v>1.7125576363220599E-2</v>
      </c>
      <c r="L619">
        <v>-4.4218242533467921E-5</v>
      </c>
      <c r="P619">
        <v>1.6578041674452634E-2</v>
      </c>
      <c r="S619">
        <v>0</v>
      </c>
    </row>
    <row r="620" spans="1:19">
      <c r="A620" s="5">
        <v>44537</v>
      </c>
      <c r="B620" s="5">
        <v>44537</v>
      </c>
      <c r="I620">
        <v>1.7121734209540801E-2</v>
      </c>
      <c r="L620">
        <v>-4.3916198626845322E-5</v>
      </c>
      <c r="P620">
        <v>1.6608976031858239E-2</v>
      </c>
      <c r="S620">
        <v>0</v>
      </c>
    </row>
    <row r="621" spans="1:19">
      <c r="A621" s="5">
        <v>44538</v>
      </c>
      <c r="B621" s="5">
        <v>44538</v>
      </c>
      <c r="I621">
        <v>1.7119813132915399E-2</v>
      </c>
      <c r="L621">
        <v>-4.3765185912151673E-5</v>
      </c>
      <c r="P621">
        <v>1.6624443210650899E-2</v>
      </c>
      <c r="S621">
        <v>0</v>
      </c>
    </row>
    <row r="622" spans="1:19">
      <c r="A622" s="5">
        <v>44539</v>
      </c>
      <c r="B622" s="5">
        <v>44539</v>
      </c>
      <c r="I622">
        <v>1.7117892055874301E-2</v>
      </c>
      <c r="L622">
        <v>-4.3614178696317583E-5</v>
      </c>
      <c r="P622">
        <v>1.663991038935542E-2</v>
      </c>
      <c r="S622">
        <v>0</v>
      </c>
    </row>
    <row r="623" spans="1:19">
      <c r="A623" s="5">
        <v>44540</v>
      </c>
      <c r="B623" s="5">
        <v>44540</v>
      </c>
      <c r="I623">
        <v>1.71159709791067E-2</v>
      </c>
      <c r="L623">
        <v>-4.3463176979587534E-5</v>
      </c>
      <c r="P623">
        <v>1.6655377568133893E-2</v>
      </c>
      <c r="S623">
        <v>0</v>
      </c>
    </row>
    <row r="624" spans="1:19">
      <c r="A624" s="5">
        <v>44543</v>
      </c>
      <c r="B624" s="5">
        <v>44543</v>
      </c>
      <c r="I624">
        <v>1.7112128825507E-2</v>
      </c>
      <c r="L624">
        <v>-4.3161191823157275E-5</v>
      </c>
      <c r="P624">
        <v>1.6686311925528542E-2</v>
      </c>
      <c r="S624">
        <v>0</v>
      </c>
    </row>
    <row r="625" spans="1:19">
      <c r="A625" s="5">
        <v>44544</v>
      </c>
      <c r="B625" s="5">
        <v>44544</v>
      </c>
      <c r="I625">
        <v>1.7108286671823399E-2</v>
      </c>
      <c r="L625">
        <v>-4.2859224782688757E-5</v>
      </c>
      <c r="P625">
        <v>1.6717246283095802E-2</v>
      </c>
      <c r="S625">
        <v>0</v>
      </c>
    </row>
    <row r="626" spans="1:19">
      <c r="A626" s="5">
        <v>44545</v>
      </c>
      <c r="B626" s="5">
        <v>44545</v>
      </c>
      <c r="I626">
        <v>1.7106365595159798E-2</v>
      </c>
      <c r="L626">
        <v>-4.2708250280320216E-5</v>
      </c>
      <c r="P626">
        <v>1.673271346175776E-2</v>
      </c>
      <c r="S626">
        <v>0</v>
      </c>
    </row>
    <row r="627" spans="1:19">
      <c r="A627" s="5">
        <v>44546</v>
      </c>
      <c r="B627" s="5">
        <v>44546</v>
      </c>
      <c r="I627">
        <v>1.7104444518158901E-2</v>
      </c>
      <c r="L627">
        <v>-4.2557281156554689E-5</v>
      </c>
      <c r="P627">
        <v>1.674818064049367E-2</v>
      </c>
      <c r="S627">
        <v>0</v>
      </c>
    </row>
    <row r="628" spans="1:19">
      <c r="A628" s="5">
        <v>44547</v>
      </c>
      <c r="B628" s="5">
        <v>44547</v>
      </c>
      <c r="I628">
        <v>1.7102523441421099E-2</v>
      </c>
      <c r="L628">
        <v>-4.2406317371079734E-5</v>
      </c>
      <c r="P628">
        <v>1.6763647819222485E-2</v>
      </c>
      <c r="S628">
        <v>0</v>
      </c>
    </row>
    <row r="629" spans="1:19">
      <c r="A629" s="5">
        <v>44550</v>
      </c>
      <c r="B629" s="5">
        <v>44550</v>
      </c>
      <c r="I629">
        <v>1.7098681287787999E-2</v>
      </c>
      <c r="L629">
        <v>-4.2104407662770642E-5</v>
      </c>
      <c r="P629">
        <v>1.6794582176687414E-2</v>
      </c>
      <c r="S629">
        <v>0</v>
      </c>
    </row>
    <row r="630" spans="1:19">
      <c r="A630" s="5">
        <v>44551</v>
      </c>
      <c r="B630" s="5">
        <v>44551</v>
      </c>
      <c r="I630">
        <v>1.7094839134122099E-2</v>
      </c>
      <c r="L630">
        <v>-4.1802515615429595E-5</v>
      </c>
      <c r="P630">
        <v>1.6825516534147843E-2</v>
      </c>
      <c r="S630">
        <v>0</v>
      </c>
    </row>
    <row r="631" spans="1:19">
      <c r="A631" s="5">
        <v>44552</v>
      </c>
      <c r="B631" s="5">
        <v>44552</v>
      </c>
      <c r="I631">
        <v>1.7092918057420099E-2</v>
      </c>
      <c r="L631">
        <v>-4.1651578402430143E-5</v>
      </c>
      <c r="P631">
        <v>1.6840983712922225E-2</v>
      </c>
      <c r="S631">
        <v>0</v>
      </c>
    </row>
    <row r="632" spans="1:19">
      <c r="A632" s="5">
        <v>44553</v>
      </c>
      <c r="B632" s="5">
        <v>44553</v>
      </c>
      <c r="I632">
        <v>1.7090996980496001E-2</v>
      </c>
      <c r="L632">
        <v>-4.1500646407246841E-5</v>
      </c>
      <c r="P632">
        <v>1.6856450891527434E-2</v>
      </c>
      <c r="S632">
        <v>0</v>
      </c>
    </row>
    <row r="633" spans="1:19">
      <c r="A633" s="5">
        <v>44554</v>
      </c>
      <c r="B633" s="5">
        <v>44554</v>
      </c>
      <c r="I633">
        <v>1.7089075903578801E-2</v>
      </c>
      <c r="L633">
        <v>-4.1349719670560721E-5</v>
      </c>
      <c r="P633">
        <v>1.6871918070368672E-2</v>
      </c>
      <c r="S633">
        <v>0</v>
      </c>
    </row>
    <row r="634" spans="1:19">
      <c r="A634" s="5">
        <v>44557</v>
      </c>
      <c r="B634" s="5">
        <v>44557</v>
      </c>
      <c r="I634">
        <v>-2.1700713763536998</v>
      </c>
      <c r="L634">
        <v>-4.1047883510317934E-5</v>
      </c>
      <c r="P634">
        <v>1.6902852427794109E-2</v>
      </c>
      <c r="S634">
        <v>0</v>
      </c>
    </row>
    <row r="635" spans="1:19">
      <c r="A635" s="5">
        <v>44558</v>
      </c>
      <c r="B635" s="5">
        <v>44558</v>
      </c>
      <c r="I635">
        <v>1.7081391596466499E-2</v>
      </c>
      <c r="L635">
        <v>-4.0746064583121029E-5</v>
      </c>
      <c r="P635">
        <v>1.6933786785257476E-2</v>
      </c>
      <c r="S635">
        <v>0</v>
      </c>
    </row>
    <row r="636" spans="1:19">
      <c r="A636" s="5">
        <v>44559</v>
      </c>
      <c r="B636" s="5">
        <v>44559</v>
      </c>
      <c r="I636">
        <v>1.7079470519489999E-2</v>
      </c>
      <c r="L636">
        <v>-4.0595163736507182E-5</v>
      </c>
      <c r="P636">
        <v>1.6949253963982204E-2</v>
      </c>
      <c r="S636">
        <v>0</v>
      </c>
    </row>
    <row r="637" spans="1:19">
      <c r="A637" s="5">
        <v>44560</v>
      </c>
      <c r="B637" s="5">
        <v>44560</v>
      </c>
      <c r="I637">
        <v>1.7077549442792501E-2</v>
      </c>
      <c r="L637">
        <v>-4.0444267946843574E-5</v>
      </c>
      <c r="P637">
        <v>1.6964721142699833E-2</v>
      </c>
      <c r="S637">
        <v>0</v>
      </c>
    </row>
    <row r="638" spans="1:19">
      <c r="A638" s="5">
        <v>44561</v>
      </c>
      <c r="B638" s="5">
        <v>44561</v>
      </c>
      <c r="I638">
        <v>1.70756283660683E-2</v>
      </c>
      <c r="L638">
        <v>-4.0293377254903961E-5</v>
      </c>
      <c r="P638">
        <v>1.6980188321410371E-2</v>
      </c>
      <c r="S638">
        <v>0</v>
      </c>
    </row>
    <row r="639" spans="1:19">
      <c r="A639" s="5">
        <v>44564</v>
      </c>
      <c r="B639" s="5">
        <v>44564</v>
      </c>
      <c r="I639">
        <v>1.7071786212346899E-2</v>
      </c>
      <c r="L639">
        <v>-3.9991612837295434E-5</v>
      </c>
      <c r="P639">
        <v>1.7011122678929576E-2</v>
      </c>
      <c r="S639">
        <v>0</v>
      </c>
    </row>
    <row r="640" spans="1:19">
      <c r="A640" s="5">
        <v>44565</v>
      </c>
      <c r="B640" s="5">
        <v>44565</v>
      </c>
      <c r="I640">
        <v>1.7067944058686599E-2</v>
      </c>
      <c r="L640">
        <v>-3.9689865184206015E-5</v>
      </c>
      <c r="P640">
        <v>1.704205703634366E-2</v>
      </c>
      <c r="S640">
        <v>0</v>
      </c>
    </row>
    <row r="641" spans="1:19">
      <c r="A641" s="5">
        <v>44566</v>
      </c>
      <c r="B641" s="5">
        <v>44566</v>
      </c>
      <c r="I641">
        <v>1.7066022981863601E-2</v>
      </c>
      <c r="L641">
        <v>-3.9538999699875846E-5</v>
      </c>
      <c r="P641">
        <v>1.7057524215180808E-2</v>
      </c>
      <c r="S641">
        <v>0</v>
      </c>
    </row>
    <row r="642" spans="1:19">
      <c r="A642" s="5">
        <v>44567</v>
      </c>
      <c r="B642" s="5">
        <v>44567</v>
      </c>
      <c r="I642">
        <v>1.7064101905151102E-2</v>
      </c>
      <c r="L642">
        <v>-3.9388139233318048E-5</v>
      </c>
      <c r="P642">
        <v>1.7072991393848776E-2</v>
      </c>
      <c r="S642">
        <v>0</v>
      </c>
    </row>
    <row r="643" spans="1:19">
      <c r="A643" s="5">
        <v>44568</v>
      </c>
      <c r="B643" s="5">
        <v>44568</v>
      </c>
      <c r="I643">
        <v>1.7062180828193701E-2</v>
      </c>
      <c r="L643">
        <v>-3.9237283663102336E-5</v>
      </c>
      <c r="P643">
        <v>1.7088458572590694E-2</v>
      </c>
      <c r="S643">
        <v>0</v>
      </c>
    </row>
    <row r="644" spans="1:19">
      <c r="A644" s="5">
        <v>44571</v>
      </c>
      <c r="B644" s="5">
        <v>44571</v>
      </c>
      <c r="I644">
        <v>1.7058338674648701E-2</v>
      </c>
      <c r="L644">
        <v>-3.893558908802982E-5</v>
      </c>
      <c r="P644">
        <v>1.7119392930039702E-2</v>
      </c>
      <c r="S644">
        <v>0</v>
      </c>
    </row>
    <row r="645" spans="1:19">
      <c r="A645" s="5">
        <v>44572</v>
      </c>
      <c r="B645" s="5">
        <v>44572</v>
      </c>
      <c r="I645">
        <v>1.70544965209323E-2</v>
      </c>
      <c r="L645">
        <v>-3.8633910836028882E-5</v>
      </c>
      <c r="P645">
        <v>1.7150327287487416E-2</v>
      </c>
      <c r="S645">
        <v>0</v>
      </c>
    </row>
    <row r="646" spans="1:19">
      <c r="A646" s="5">
        <v>44573</v>
      </c>
      <c r="B646" s="5">
        <v>44573</v>
      </c>
      <c r="I646">
        <v>1.7052575444222E-2</v>
      </c>
      <c r="L646">
        <v>-3.8483079831509212E-5</v>
      </c>
      <c r="P646">
        <v>1.7165794466274902E-2</v>
      </c>
      <c r="S646">
        <v>0</v>
      </c>
    </row>
    <row r="647" spans="1:19">
      <c r="A647" s="5">
        <v>44574</v>
      </c>
      <c r="B647" s="5">
        <v>44574</v>
      </c>
      <c r="I647">
        <v>1.7050654367272398E-2</v>
      </c>
      <c r="L647">
        <v>-3.8332253724452457E-5</v>
      </c>
      <c r="P647">
        <v>1.7181261644893208E-2</v>
      </c>
      <c r="S647">
        <v>0</v>
      </c>
    </row>
    <row r="648" spans="1:19">
      <c r="A648" s="5">
        <v>44575</v>
      </c>
      <c r="B648" s="5">
        <v>44575</v>
      </c>
      <c r="I648">
        <v>1.70487332905787E-2</v>
      </c>
      <c r="L648">
        <v>-3.8181432352983709E-5</v>
      </c>
      <c r="P648">
        <v>1.7196728823747547E-2</v>
      </c>
      <c r="S648">
        <v>0</v>
      </c>
    </row>
    <row r="649" spans="1:19">
      <c r="A649" s="5">
        <v>44578</v>
      </c>
      <c r="B649" s="5">
        <v>44578</v>
      </c>
      <c r="I649">
        <v>1.7044891136919298E-2</v>
      </c>
      <c r="L649">
        <v>-3.7879805747366609E-5</v>
      </c>
      <c r="P649">
        <v>1.7227663181151414E-2</v>
      </c>
      <c r="S649">
        <v>0</v>
      </c>
    </row>
    <row r="650" spans="1:19">
      <c r="A650" s="5">
        <v>44579</v>
      </c>
      <c r="B650" s="5">
        <v>44579</v>
      </c>
      <c r="I650">
        <v>1.70410489832463E-2</v>
      </c>
      <c r="L650">
        <v>-3.7578195036874683E-5</v>
      </c>
      <c r="P650">
        <v>1.7258597538607701E-2</v>
      </c>
      <c r="S650">
        <v>0</v>
      </c>
    </row>
    <row r="651" spans="1:19">
      <c r="A651" s="5">
        <v>44580</v>
      </c>
      <c r="B651" s="5">
        <v>44580</v>
      </c>
      <c r="I651">
        <v>1.7039127906514798E-2</v>
      </c>
      <c r="L651">
        <v>-3.7427397589142293E-5</v>
      </c>
      <c r="P651">
        <v>1.7274064717345522E-2</v>
      </c>
      <c r="S651">
        <v>0</v>
      </c>
    </row>
    <row r="652" spans="1:19">
      <c r="A652" s="5">
        <v>44581</v>
      </c>
      <c r="B652" s="5">
        <v>44581</v>
      </c>
      <c r="I652">
        <v>1.70372068295713E-2</v>
      </c>
      <c r="L652">
        <v>-3.7276604837511334E-5</v>
      </c>
      <c r="P652">
        <v>1.7289531896157291E-2</v>
      </c>
      <c r="S652">
        <v>0</v>
      </c>
    </row>
    <row r="653" spans="1:19">
      <c r="A653" s="5">
        <v>44582</v>
      </c>
      <c r="B653" s="5">
        <v>44582</v>
      </c>
      <c r="I653">
        <v>1.7035285752796499E-2</v>
      </c>
      <c r="L653">
        <v>-3.7125816782257221E-5</v>
      </c>
      <c r="P653">
        <v>1.7304999074799883E-2</v>
      </c>
      <c r="S653">
        <v>0</v>
      </c>
    </row>
    <row r="654" spans="1:19">
      <c r="A654" s="5">
        <v>44585</v>
      </c>
      <c r="B654" s="5">
        <v>44585</v>
      </c>
      <c r="I654">
        <v>1.7031443599175099E-2</v>
      </c>
      <c r="L654">
        <v>-3.6824256286535856E-5</v>
      </c>
      <c r="P654">
        <v>1.7335933432291645E-2</v>
      </c>
      <c r="S654">
        <v>0</v>
      </c>
    </row>
    <row r="655" spans="1:19">
      <c r="A655" s="5">
        <v>44586</v>
      </c>
      <c r="B655" s="5">
        <v>44586</v>
      </c>
      <c r="I655">
        <v>1.70276014455693E-2</v>
      </c>
      <c r="L655">
        <v>-3.6522711203929422E-5</v>
      </c>
      <c r="P655">
        <v>1.7366867789704501E-2</v>
      </c>
      <c r="S655">
        <v>0</v>
      </c>
    </row>
    <row r="656" spans="1:19">
      <c r="A656" s="5">
        <v>44587</v>
      </c>
      <c r="B656" s="5">
        <v>44587</v>
      </c>
      <c r="I656">
        <v>1.70256803688008E-2</v>
      </c>
      <c r="L656">
        <v>-3.6371946389923109E-5</v>
      </c>
      <c r="P656">
        <v>1.73823349684737E-2</v>
      </c>
      <c r="S656">
        <v>0</v>
      </c>
    </row>
    <row r="657" spans="1:19">
      <c r="A657" s="5">
        <v>44588</v>
      </c>
      <c r="B657" s="5">
        <v>44588</v>
      </c>
      <c r="I657">
        <v>1.7023759291819499E-2</v>
      </c>
      <c r="L657">
        <v>-3.6221186151786637E-5</v>
      </c>
      <c r="P657">
        <v>1.7397802147154758E-2</v>
      </c>
      <c r="S657">
        <v>0</v>
      </c>
    </row>
    <row r="658" spans="1:19">
      <c r="A658" s="5">
        <v>44589</v>
      </c>
      <c r="B658" s="5">
        <v>44589</v>
      </c>
      <c r="I658">
        <v>1.7021838215206999E-2</v>
      </c>
      <c r="L658">
        <v>-3.6070430408598307E-5</v>
      </c>
      <c r="P658">
        <v>1.7413269325909767E-2</v>
      </c>
      <c r="S658">
        <v>0</v>
      </c>
    </row>
    <row r="659" spans="1:19">
      <c r="A659" s="5">
        <v>44592</v>
      </c>
      <c r="B659" s="5">
        <v>44592</v>
      </c>
      <c r="I659">
        <v>1.7017996061486601E-2</v>
      </c>
      <c r="L659">
        <v>-3.5768934163198606E-5</v>
      </c>
      <c r="P659">
        <v>1.7444203683406281E-2</v>
      </c>
      <c r="S659">
        <v>0</v>
      </c>
    </row>
    <row r="660" spans="1:19">
      <c r="A660" s="5">
        <v>44593</v>
      </c>
      <c r="B660" s="5">
        <v>44593</v>
      </c>
      <c r="I660">
        <v>1.7014153907792401E-2</v>
      </c>
      <c r="L660">
        <v>-3.5467452916437838E-5</v>
      </c>
      <c r="P660">
        <v>1.7475138040858849E-2</v>
      </c>
      <c r="S660">
        <v>0</v>
      </c>
    </row>
    <row r="661" spans="1:19">
      <c r="A661" s="5">
        <v>44594</v>
      </c>
      <c r="B661" s="5">
        <v>44594</v>
      </c>
      <c r="I661">
        <v>1.70122328310186E-2</v>
      </c>
      <c r="L661">
        <v>-3.5316719732042775E-5</v>
      </c>
      <c r="P661">
        <v>1.7490605219578379E-2</v>
      </c>
      <c r="S661">
        <v>0</v>
      </c>
    </row>
    <row r="662" spans="1:19">
      <c r="A662" s="5">
        <v>44595</v>
      </c>
      <c r="B662" s="5">
        <v>44595</v>
      </c>
      <c r="I662">
        <v>1.7010311754190599E-2</v>
      </c>
      <c r="L662">
        <v>-3.5165991043782954E-5</v>
      </c>
      <c r="P662">
        <v>1.7506072398371857E-2</v>
      </c>
      <c r="S662">
        <v>0</v>
      </c>
    </row>
    <row r="663" spans="1:19">
      <c r="A663" s="5">
        <v>44596</v>
      </c>
      <c r="B663" s="5">
        <v>44596</v>
      </c>
      <c r="I663">
        <v>1.70083906773499E-2</v>
      </c>
      <c r="L663">
        <v>-3.5015266770725061E-5</v>
      </c>
      <c r="P663">
        <v>1.7521539577077198E-2</v>
      </c>
      <c r="S663">
        <v>0</v>
      </c>
    </row>
    <row r="664" spans="1:19">
      <c r="A664" s="5">
        <v>44599</v>
      </c>
      <c r="B664" s="5">
        <v>44599</v>
      </c>
      <c r="I664">
        <v>1.7004548523750499E-2</v>
      </c>
      <c r="L664">
        <v>-3.4713832861953318E-5</v>
      </c>
      <c r="P664">
        <v>1.7552473934522243E-2</v>
      </c>
      <c r="S664">
        <v>0</v>
      </c>
    </row>
    <row r="665" spans="1:19">
      <c r="A665" s="5">
        <v>44600</v>
      </c>
      <c r="B665" s="5">
        <v>44600</v>
      </c>
      <c r="I665">
        <v>1.7000706370073299E-2</v>
      </c>
      <c r="L665">
        <v>-3.4412413550867476E-5</v>
      </c>
      <c r="P665">
        <v>1.7583408291989691E-2</v>
      </c>
      <c r="S665">
        <v>0</v>
      </c>
    </row>
    <row r="666" spans="1:19">
      <c r="A666" s="5">
        <v>44601</v>
      </c>
      <c r="B666" s="5">
        <v>44601</v>
      </c>
      <c r="I666">
        <v>1.6998785293409899E-2</v>
      </c>
      <c r="L666">
        <v>-3.4261711113589023E-5</v>
      </c>
      <c r="P666">
        <v>1.7598875470740599E-2</v>
      </c>
      <c r="S666">
        <v>0</v>
      </c>
    </row>
    <row r="667" spans="1:19">
      <c r="A667" s="5">
        <v>44602</v>
      </c>
      <c r="B667" s="5">
        <v>44602</v>
      </c>
      <c r="I667">
        <v>1.69968642163985E-2</v>
      </c>
      <c r="L667">
        <v>-3.4111013052142516E-5</v>
      </c>
      <c r="P667">
        <v>1.7614342649403366E-2</v>
      </c>
      <c r="S667">
        <v>0</v>
      </c>
    </row>
    <row r="668" spans="1:19">
      <c r="A668" s="5">
        <v>44603</v>
      </c>
      <c r="B668" s="5">
        <v>44603</v>
      </c>
      <c r="I668">
        <v>1.6994943139686799E-2</v>
      </c>
      <c r="L668">
        <v>-3.3960319204557304E-5</v>
      </c>
      <c r="P668">
        <v>1.7629809828221123E-2</v>
      </c>
      <c r="S668">
        <v>0</v>
      </c>
    </row>
    <row r="669" spans="1:19">
      <c r="A669" s="5">
        <v>44606</v>
      </c>
      <c r="B669" s="5">
        <v>44606</v>
      </c>
      <c r="I669">
        <v>1.6991100986037101E-2</v>
      </c>
      <c r="L669">
        <v>-3.3658945867338875E-5</v>
      </c>
      <c r="P669">
        <v>1.7660744185639454E-2</v>
      </c>
      <c r="S669">
        <v>0</v>
      </c>
    </row>
    <row r="670" spans="1:19">
      <c r="A670" s="5">
        <v>44607</v>
      </c>
      <c r="B670" s="5">
        <v>44607</v>
      </c>
      <c r="I670">
        <v>1.6987258832372398E-2</v>
      </c>
      <c r="L670">
        <v>-3.3357586605295201E-5</v>
      </c>
      <c r="P670">
        <v>1.7691678543178067E-2</v>
      </c>
      <c r="S670">
        <v>0</v>
      </c>
    </row>
    <row r="671" spans="1:19">
      <c r="A671" s="5">
        <v>44608</v>
      </c>
      <c r="B671" s="5">
        <v>44608</v>
      </c>
      <c r="I671">
        <v>1.6985337755632799E-2</v>
      </c>
      <c r="L671">
        <v>-3.3206914032576481E-5</v>
      </c>
      <c r="P671">
        <v>1.7707145721798261E-2</v>
      </c>
      <c r="S671">
        <v>0</v>
      </c>
    </row>
    <row r="672" spans="1:19">
      <c r="A672" s="5">
        <v>44609</v>
      </c>
      <c r="B672" s="5">
        <v>44609</v>
      </c>
      <c r="I672">
        <v>1.6983416678703501E-2</v>
      </c>
      <c r="L672">
        <v>-3.3056245593797296E-5</v>
      </c>
      <c r="P672">
        <v>1.7722612900492402E-2</v>
      </c>
      <c r="S672">
        <v>0</v>
      </c>
    </row>
    <row r="673" spans="1:19">
      <c r="A673" s="5">
        <v>44610</v>
      </c>
      <c r="B673" s="5">
        <v>44610</v>
      </c>
      <c r="I673">
        <v>1.69814956019071E-2</v>
      </c>
      <c r="L673">
        <v>-3.290558132967326E-5</v>
      </c>
      <c r="P673">
        <v>1.773808007934153E-2</v>
      </c>
      <c r="S673">
        <v>0</v>
      </c>
    </row>
    <row r="674" spans="1:19">
      <c r="A674" s="5">
        <v>44613</v>
      </c>
      <c r="B674" s="5">
        <v>44613</v>
      </c>
      <c r="I674">
        <v>1.6977653448316199E-2</v>
      </c>
      <c r="L674">
        <v>-3.2604266636834378E-5</v>
      </c>
      <c r="P674">
        <v>1.7769014436757824E-2</v>
      </c>
      <c r="S674">
        <v>0</v>
      </c>
    </row>
    <row r="675" spans="1:19">
      <c r="A675" s="5">
        <v>44614</v>
      </c>
      <c r="B675" s="5">
        <v>44614</v>
      </c>
      <c r="I675">
        <v>1.6973811294692599E-2</v>
      </c>
      <c r="L675">
        <v>-3.2302965577634521E-5</v>
      </c>
      <c r="P675">
        <v>1.7799948794261874E-2</v>
      </c>
      <c r="S675">
        <v>0</v>
      </c>
    </row>
    <row r="676" spans="1:19">
      <c r="A676" s="5">
        <v>44615</v>
      </c>
      <c r="B676" s="5">
        <v>44615</v>
      </c>
      <c r="I676">
        <v>1.6971890217949401E-2</v>
      </c>
      <c r="L676">
        <v>-3.2152321905894349E-5</v>
      </c>
      <c r="P676">
        <v>1.7815415972994485E-2</v>
      </c>
      <c r="S676">
        <v>0</v>
      </c>
    </row>
    <row r="677" spans="1:19">
      <c r="A677" s="5">
        <v>44616</v>
      </c>
      <c r="B677" s="5">
        <v>44616</v>
      </c>
      <c r="I677">
        <v>1.6969969141010201E-2</v>
      </c>
      <c r="L677">
        <v>-3.2001682207267288E-5</v>
      </c>
      <c r="P677">
        <v>1.7830883151638954E-2</v>
      </c>
      <c r="S677">
        <v>0</v>
      </c>
    </row>
    <row r="678" spans="1:19">
      <c r="A678" s="5">
        <v>44617</v>
      </c>
      <c r="B678" s="5">
        <v>44617</v>
      </c>
      <c r="I678">
        <v>1.6968048064186999E-2</v>
      </c>
      <c r="L678">
        <v>-3.1851046603505055E-5</v>
      </c>
      <c r="P678">
        <v>1.784635033043841E-2</v>
      </c>
      <c r="S678">
        <v>0</v>
      </c>
    </row>
    <row r="679" spans="1:19">
      <c r="A679" s="5">
        <v>44620</v>
      </c>
      <c r="B679" s="5">
        <v>44620</v>
      </c>
      <c r="I679">
        <v>1.6964205910579198E-2</v>
      </c>
      <c r="L679">
        <v>-3.1549788654822558E-5</v>
      </c>
      <c r="P679">
        <v>1.7877284687877266E-2</v>
      </c>
      <c r="S679">
        <v>0</v>
      </c>
    </row>
    <row r="680" spans="1:19">
      <c r="A680" s="5">
        <v>44621</v>
      </c>
      <c r="B680" s="5">
        <v>44621</v>
      </c>
      <c r="I680">
        <v>1.6960363757005398E-2</v>
      </c>
      <c r="L680">
        <v>-3.1248544006399874E-5</v>
      </c>
      <c r="P680">
        <v>1.7908219045322155E-2</v>
      </c>
      <c r="S680">
        <v>0</v>
      </c>
    </row>
    <row r="681" spans="1:19">
      <c r="A681" s="5">
        <v>44622</v>
      </c>
      <c r="B681" s="5">
        <v>44622</v>
      </c>
      <c r="I681">
        <v>1.69584426801976E-2</v>
      </c>
      <c r="L681">
        <v>-3.1097928190895628E-5</v>
      </c>
      <c r="P681">
        <v>1.7923686224086133E-2</v>
      </c>
      <c r="S681">
        <v>0</v>
      </c>
    </row>
    <row r="682" spans="1:19">
      <c r="A682" s="5">
        <v>44623</v>
      </c>
      <c r="B682" s="5">
        <v>44623</v>
      </c>
      <c r="I682">
        <v>1.6956521603306299E-2</v>
      </c>
      <c r="L682">
        <v>-3.0947316390387726E-5</v>
      </c>
      <c r="P682">
        <v>1.7939153402843012E-2</v>
      </c>
      <c r="S682">
        <v>0</v>
      </c>
    </row>
    <row r="683" spans="1:19">
      <c r="A683" s="5">
        <v>44624</v>
      </c>
      <c r="B683" s="5">
        <v>44624</v>
      </c>
      <c r="I683">
        <v>1.6954600526487201E-2</v>
      </c>
      <c r="L683">
        <v>-3.0796708442862745E-5</v>
      </c>
      <c r="P683">
        <v>1.7954620581511756E-2</v>
      </c>
      <c r="S683">
        <v>0</v>
      </c>
    </row>
    <row r="684" spans="1:19">
      <c r="A684" s="5">
        <v>44627</v>
      </c>
      <c r="B684" s="5">
        <v>44627</v>
      </c>
      <c r="I684">
        <v>1.69507583728776E-2</v>
      </c>
      <c r="L684">
        <v>-3.0495505419187973E-5</v>
      </c>
      <c r="P684">
        <v>1.798555493902471E-2</v>
      </c>
      <c r="S684">
        <v>0</v>
      </c>
    </row>
    <row r="685" spans="1:19">
      <c r="A685" s="5">
        <v>44628</v>
      </c>
      <c r="B685" s="5">
        <v>44628</v>
      </c>
      <c r="I685">
        <v>1.6946916219218101E-2</v>
      </c>
      <c r="L685">
        <v>-3.0194315267754041E-5</v>
      </c>
      <c r="P685">
        <v>1.8016489296439932E-2</v>
      </c>
      <c r="S685">
        <v>0</v>
      </c>
    </row>
    <row r="686" spans="1:19">
      <c r="A686" s="5">
        <v>44629</v>
      </c>
      <c r="B686" s="5">
        <v>44629</v>
      </c>
      <c r="I686">
        <v>1.6944995142453699E-2</v>
      </c>
      <c r="L686">
        <v>-3.0043726466527373E-5</v>
      </c>
      <c r="P686">
        <v>1.803195647523528E-2</v>
      </c>
      <c r="S686">
        <v>0</v>
      </c>
    </row>
    <row r="687" spans="1:19">
      <c r="A687" s="5">
        <v>44630</v>
      </c>
      <c r="B687" s="5">
        <v>44630</v>
      </c>
      <c r="I687">
        <v>1.69430740655887E-2</v>
      </c>
      <c r="L687">
        <v>-2.9893141559964451E-5</v>
      </c>
      <c r="P687">
        <v>1.8047423653942487E-2</v>
      </c>
      <c r="S687">
        <v>0</v>
      </c>
    </row>
    <row r="688" spans="1:19">
      <c r="A688" s="5">
        <v>44631</v>
      </c>
      <c r="B688" s="5">
        <v>44631</v>
      </c>
      <c r="I688">
        <v>1.6941152988707499E-2</v>
      </c>
      <c r="L688">
        <v>-2.9742560345563109E-5</v>
      </c>
      <c r="P688">
        <v>1.8062890832723642E-2</v>
      </c>
      <c r="S688">
        <v>0</v>
      </c>
    </row>
    <row r="689" spans="1:19">
      <c r="A689" s="5">
        <v>44634</v>
      </c>
      <c r="B689" s="5">
        <v>44634</v>
      </c>
      <c r="I689">
        <v>1.69373108351672E-2</v>
      </c>
      <c r="L689">
        <v>-2.9441410427714403E-5</v>
      </c>
      <c r="P689">
        <v>1.8093825190119029E-2</v>
      </c>
      <c r="S689">
        <v>0</v>
      </c>
    </row>
    <row r="690" spans="1:19">
      <c r="A690" s="5">
        <v>44635</v>
      </c>
      <c r="B690" s="5">
        <v>44635</v>
      </c>
      <c r="I690">
        <v>1.69334686815601E-2</v>
      </c>
      <c r="L690">
        <v>-2.9140272859553371E-5</v>
      </c>
      <c r="P690">
        <v>1.8124759547615204E-2</v>
      </c>
      <c r="S690">
        <v>0</v>
      </c>
    </row>
    <row r="691" spans="1:19">
      <c r="A691" s="5">
        <v>44636</v>
      </c>
      <c r="B691" s="5">
        <v>44636</v>
      </c>
      <c r="I691">
        <v>1.6931547604685199E-2</v>
      </c>
      <c r="L691">
        <v>-2.8989710189989462E-5</v>
      </c>
      <c r="P691">
        <v>1.8140226726279834E-2</v>
      </c>
      <c r="S691">
        <v>0</v>
      </c>
    </row>
    <row r="692" spans="1:19">
      <c r="A692" s="5">
        <v>44637</v>
      </c>
      <c r="B692" s="5">
        <v>44637</v>
      </c>
      <c r="I692">
        <v>1.6929626527872398E-2</v>
      </c>
      <c r="L692">
        <v>-2.8839151213729898E-5</v>
      </c>
      <c r="P692">
        <v>1.8155693905018404E-2</v>
      </c>
      <c r="S692">
        <v>0</v>
      </c>
    </row>
    <row r="693" spans="1:19">
      <c r="A693" s="5">
        <v>44638</v>
      </c>
      <c r="B693" s="5">
        <v>44638</v>
      </c>
      <c r="I693">
        <v>1.69277054510357E-2</v>
      </c>
      <c r="L693">
        <v>-2.8688595849911126E-5</v>
      </c>
      <c r="P693">
        <v>1.8171161083749884E-2</v>
      </c>
      <c r="S693">
        <v>0</v>
      </c>
    </row>
    <row r="694" spans="1:19">
      <c r="A694" s="5">
        <v>44641</v>
      </c>
      <c r="B694" s="5">
        <v>44641</v>
      </c>
      <c r="I694">
        <v>1.6923863297458399E-2</v>
      </c>
      <c r="L694">
        <v>-2.8387497137627987E-5</v>
      </c>
      <c r="P694">
        <v>1.8202095441241177E-2</v>
      </c>
      <c r="S694">
        <v>0</v>
      </c>
    </row>
    <row r="695" spans="1:19">
      <c r="A695" s="5">
        <v>44642</v>
      </c>
      <c r="B695" s="5">
        <v>44642</v>
      </c>
      <c r="I695">
        <v>1.6920021143792E-2</v>
      </c>
      <c r="L695">
        <v>-2.8086410320023599E-5</v>
      </c>
      <c r="P695">
        <v>1.8233029798685872E-2</v>
      </c>
      <c r="S695">
        <v>0</v>
      </c>
    </row>
    <row r="696" spans="1:19">
      <c r="A696" s="5">
        <v>44643</v>
      </c>
      <c r="B696" s="5">
        <v>44643</v>
      </c>
      <c r="I696">
        <v>1.6918100066908099E-2</v>
      </c>
      <c r="L696">
        <v>-2.7935872859014338E-5</v>
      </c>
      <c r="P696">
        <v>1.8248496977462909E-2</v>
      </c>
      <c r="S696">
        <v>0</v>
      </c>
    </row>
    <row r="697" spans="1:19">
      <c r="A697" s="5">
        <v>44644</v>
      </c>
      <c r="B697" s="5">
        <v>44644</v>
      </c>
      <c r="I697">
        <v>1.6916178990286499E-2</v>
      </c>
      <c r="L697">
        <v>-2.7785338889984403E-5</v>
      </c>
      <c r="P697">
        <v>1.8263964156232847E-2</v>
      </c>
      <c r="S697">
        <v>0</v>
      </c>
    </row>
    <row r="698" spans="1:19">
      <c r="A698" s="5">
        <v>44645</v>
      </c>
      <c r="B698" s="5">
        <v>44645</v>
      </c>
      <c r="I698">
        <v>1.69142579133395E-2</v>
      </c>
      <c r="L698">
        <v>-2.7634808372544613E-5</v>
      </c>
      <c r="P698">
        <v>1.8279431334833608E-2</v>
      </c>
      <c r="S698">
        <v>0</v>
      </c>
    </row>
    <row r="699" spans="1:19">
      <c r="A699" s="5">
        <v>44648</v>
      </c>
      <c r="B699" s="5">
        <v>44648</v>
      </c>
      <c r="I699">
        <v>1.6910415759712999E-2</v>
      </c>
      <c r="L699">
        <v>-2.733375904661159E-5</v>
      </c>
      <c r="P699">
        <v>1.831036569239107E-2</v>
      </c>
      <c r="S699">
        <v>0</v>
      </c>
    </row>
    <row r="700" spans="1:19">
      <c r="A700" s="5">
        <v>44649</v>
      </c>
      <c r="B700" s="5">
        <v>44649</v>
      </c>
      <c r="I700">
        <v>1.6906573606066701E-2</v>
      </c>
      <c r="L700">
        <v>-2.7032721146849116E-5</v>
      </c>
      <c r="P700">
        <v>1.8341300049814012E-2</v>
      </c>
      <c r="S700">
        <v>0</v>
      </c>
    </row>
    <row r="701" spans="1:19">
      <c r="A701" s="5">
        <v>44650</v>
      </c>
      <c r="B701" s="5">
        <v>44650</v>
      </c>
      <c r="I701">
        <v>-0.96137441201568696</v>
      </c>
      <c r="L701">
        <v>-2.6882207890229108E-5</v>
      </c>
      <c r="P701">
        <v>1.8356767228541369E-2</v>
      </c>
      <c r="S701">
        <v>0</v>
      </c>
    </row>
    <row r="702" spans="1:19">
      <c r="A702" s="5">
        <v>44651</v>
      </c>
      <c r="B702" s="5">
        <v>44651</v>
      </c>
      <c r="I702">
        <v>1.6902731452475402E-2</v>
      </c>
      <c r="L702">
        <v>-2.6731698005265348E-5</v>
      </c>
      <c r="P702">
        <v>1.8372234407342675E-2</v>
      </c>
      <c r="S702">
        <v>0</v>
      </c>
    </row>
    <row r="703" spans="1:19">
      <c r="A703" s="5">
        <v>44652</v>
      </c>
      <c r="B703" s="5">
        <v>44652</v>
      </c>
      <c r="I703">
        <v>1.6900810375643401E-2</v>
      </c>
      <c r="L703">
        <v>-2.6581191532705415E-5</v>
      </c>
      <c r="P703">
        <v>1.8387701585974796E-2</v>
      </c>
      <c r="S703">
        <v>0</v>
      </c>
    </row>
    <row r="704" spans="1:19">
      <c r="A704" s="5">
        <v>44655</v>
      </c>
      <c r="B704" s="5">
        <v>44655</v>
      </c>
      <c r="I704">
        <v>1.6896968221962901E-2</v>
      </c>
      <c r="L704">
        <v>-2.6280189638796764E-5</v>
      </c>
      <c r="P704">
        <v>1.8418635943514592E-2</v>
      </c>
      <c r="S704">
        <v>0</v>
      </c>
    </row>
    <row r="705" spans="1:19">
      <c r="A705" s="5">
        <v>44656</v>
      </c>
      <c r="B705" s="5">
        <v>44656</v>
      </c>
      <c r="I705">
        <v>1.68931260683923E-2</v>
      </c>
      <c r="L705">
        <v>-2.5979198797123772E-5</v>
      </c>
      <c r="P705">
        <v>1.844957030091857E-2</v>
      </c>
      <c r="S705">
        <v>0</v>
      </c>
    </row>
    <row r="706" spans="1:19">
      <c r="A706" s="5">
        <v>44657</v>
      </c>
      <c r="B706" s="5">
        <v>44657</v>
      </c>
      <c r="I706">
        <v>1.6891204991638799E-2</v>
      </c>
      <c r="L706">
        <v>-2.5828708821736241E-5</v>
      </c>
      <c r="P706">
        <v>1.8465037479677295E-2</v>
      </c>
      <c r="S706">
        <v>0</v>
      </c>
    </row>
    <row r="707" spans="1:19">
      <c r="A707" s="5">
        <v>44658</v>
      </c>
      <c r="B707" s="5">
        <v>44658</v>
      </c>
      <c r="I707">
        <v>1.6889283914631001E-2</v>
      </c>
      <c r="L707">
        <v>-2.5678222138304056E-5</v>
      </c>
      <c r="P707">
        <v>1.8480504658428917E-2</v>
      </c>
      <c r="S707">
        <v>0</v>
      </c>
    </row>
    <row r="708" spans="1:19">
      <c r="A708" s="5">
        <v>44659</v>
      </c>
      <c r="B708" s="5">
        <v>44659</v>
      </c>
      <c r="I708">
        <v>1.6887362837901699E-2</v>
      </c>
      <c r="L708">
        <v>-2.5527738665836079E-5</v>
      </c>
      <c r="P708">
        <v>1.8495971837092406E-2</v>
      </c>
      <c r="S708">
        <v>0</v>
      </c>
    </row>
    <row r="709" spans="1:19">
      <c r="A709" s="5">
        <v>44662</v>
      </c>
      <c r="B709" s="5">
        <v>44662</v>
      </c>
      <c r="I709">
        <v>1.6883520684288798E-2</v>
      </c>
      <c r="L709">
        <v>-2.5226782425296122E-5</v>
      </c>
      <c r="P709">
        <v>1.8526906194611663E-2</v>
      </c>
      <c r="S709">
        <v>0</v>
      </c>
    </row>
    <row r="710" spans="1:19">
      <c r="A710" s="5">
        <v>44663</v>
      </c>
      <c r="B710" s="5">
        <v>44663</v>
      </c>
      <c r="I710">
        <v>1.6879678530692301E-2</v>
      </c>
      <c r="L710">
        <v>-2.4925836727846985E-5</v>
      </c>
      <c r="P710">
        <v>1.8557840551999542E-2</v>
      </c>
      <c r="S710">
        <v>0</v>
      </c>
    </row>
    <row r="711" spans="1:19">
      <c r="A711" s="5">
        <v>44664</v>
      </c>
      <c r="B711" s="5">
        <v>44664</v>
      </c>
      <c r="I711">
        <v>1.6877757453824999E-2</v>
      </c>
      <c r="L711">
        <v>-2.4775369191697571E-5</v>
      </c>
      <c r="P711">
        <v>1.8573307730870667E-2</v>
      </c>
      <c r="S711">
        <v>0</v>
      </c>
    </row>
    <row r="712" spans="1:19">
      <c r="A712" s="5">
        <v>44665</v>
      </c>
      <c r="B712" s="5">
        <v>44665</v>
      </c>
      <c r="I712">
        <v>1.6875836376900901E-2</v>
      </c>
      <c r="L712">
        <v>-2.4624904705531848E-5</v>
      </c>
      <c r="P712">
        <v>1.8588774909491571E-2</v>
      </c>
      <c r="S712">
        <v>0</v>
      </c>
    </row>
    <row r="713" spans="1:19">
      <c r="A713" s="5">
        <v>44666</v>
      </c>
      <c r="B713" s="5">
        <v>44666</v>
      </c>
      <c r="I713">
        <v>1.68739153002779E-2</v>
      </c>
      <c r="L713">
        <v>-2.4474443391144709E-5</v>
      </c>
      <c r="P713">
        <v>1.8604242088186417E-2</v>
      </c>
      <c r="S713">
        <v>0</v>
      </c>
    </row>
    <row r="714" spans="1:19">
      <c r="A714" s="5">
        <v>44669</v>
      </c>
      <c r="B714" s="5">
        <v>44669</v>
      </c>
      <c r="I714">
        <v>1.6870073146565301E-2</v>
      </c>
      <c r="L714">
        <v>-2.4173530876596762E-5</v>
      </c>
      <c r="P714">
        <v>1.8635176445736222E-2</v>
      </c>
      <c r="S714">
        <v>0</v>
      </c>
    </row>
    <row r="715" spans="1:19">
      <c r="A715" s="5">
        <v>44670</v>
      </c>
      <c r="B715" s="5">
        <v>44670</v>
      </c>
      <c r="I715">
        <v>1.6866230992875899E-2</v>
      </c>
      <c r="L715">
        <v>-2.3872628558199929E-5</v>
      </c>
      <c r="P715">
        <v>1.8666110803219001E-2</v>
      </c>
      <c r="S715">
        <v>0</v>
      </c>
    </row>
    <row r="716" spans="1:19">
      <c r="A716" s="5">
        <v>44671</v>
      </c>
      <c r="B716" s="5">
        <v>44671</v>
      </c>
      <c r="I716">
        <v>1.68643099161505E-2</v>
      </c>
      <c r="L716">
        <v>-2.372218241650763E-5</v>
      </c>
      <c r="P716">
        <v>1.8681577981878361E-2</v>
      </c>
      <c r="S716">
        <v>0</v>
      </c>
    </row>
    <row r="717" spans="1:19">
      <c r="A717" s="5">
        <v>44672</v>
      </c>
      <c r="B717" s="5">
        <v>44672</v>
      </c>
      <c r="I717">
        <v>1.6862388839232498E-2</v>
      </c>
      <c r="L717">
        <v>-2.3571739245015102E-5</v>
      </c>
      <c r="P717">
        <v>1.8697045160611662E-2</v>
      </c>
      <c r="S717">
        <v>0</v>
      </c>
    </row>
    <row r="718" spans="1:19">
      <c r="A718" s="5">
        <v>44673</v>
      </c>
      <c r="B718" s="5">
        <v>44673</v>
      </c>
      <c r="I718">
        <v>1.6860467762652698E-2</v>
      </c>
      <c r="L718">
        <v>-2.3421299084522493E-5</v>
      </c>
      <c r="P718">
        <v>1.8712512339337871E-2</v>
      </c>
      <c r="S718">
        <v>0</v>
      </c>
    </row>
    <row r="719" spans="1:19">
      <c r="A719" s="5">
        <v>44676</v>
      </c>
      <c r="B719" s="5">
        <v>44676</v>
      </c>
      <c r="I719">
        <v>1.68566256088051E-2</v>
      </c>
      <c r="L719">
        <v>-2.3120428517222305E-5</v>
      </c>
      <c r="P719">
        <v>1.8743446696861163E-2</v>
      </c>
      <c r="S719">
        <v>0</v>
      </c>
    </row>
    <row r="720" spans="1:19">
      <c r="A720" s="5">
        <v>44677</v>
      </c>
      <c r="B720" s="5">
        <v>44677</v>
      </c>
      <c r="I720">
        <v>1.6852783455139301E-2</v>
      </c>
      <c r="L720">
        <v>-2.2819567623506869E-5</v>
      </c>
      <c r="P720">
        <v>1.8774381054252765E-2</v>
      </c>
      <c r="S720">
        <v>0</v>
      </c>
    </row>
    <row r="721" spans="1:19">
      <c r="A721" s="5">
        <v>44678</v>
      </c>
      <c r="B721" s="5">
        <v>44678</v>
      </c>
      <c r="I721">
        <v>1.68508623784457E-2</v>
      </c>
      <c r="L721">
        <v>-2.2669142034173633E-5</v>
      </c>
      <c r="P721">
        <v>1.8789848233105567E-2</v>
      </c>
      <c r="S721">
        <v>0</v>
      </c>
    </row>
    <row r="722" spans="1:19">
      <c r="A722" s="5">
        <v>44679</v>
      </c>
      <c r="B722" s="5">
        <v>44679</v>
      </c>
      <c r="I722">
        <v>1.6848941301544101E-2</v>
      </c>
      <c r="L722">
        <v>-2.2518719254265966E-5</v>
      </c>
      <c r="P722">
        <v>1.8805315411789189E-2</v>
      </c>
      <c r="S722">
        <v>0</v>
      </c>
    </row>
    <row r="723" spans="1:19">
      <c r="A723" s="5">
        <v>44680</v>
      </c>
      <c r="B723" s="5">
        <v>44680</v>
      </c>
      <c r="I723">
        <v>1.6847020224764201E-2</v>
      </c>
      <c r="L723">
        <v>-2.2368299364979678E-5</v>
      </c>
      <c r="P723">
        <v>1.8820782590465712E-2</v>
      </c>
      <c r="S723">
        <v>0</v>
      </c>
    </row>
    <row r="724" spans="1:19">
      <c r="A724" s="5">
        <v>44683</v>
      </c>
      <c r="B724" s="5">
        <v>44683</v>
      </c>
      <c r="I724">
        <v>1.6843178071117099E-2</v>
      </c>
      <c r="L724">
        <v>-2.206746881759814E-5</v>
      </c>
      <c r="P724">
        <v>1.8851716947986409E-2</v>
      </c>
      <c r="S724">
        <v>0</v>
      </c>
    </row>
    <row r="725" spans="1:19">
      <c r="A725" s="5">
        <v>44684</v>
      </c>
      <c r="B725" s="5">
        <v>44684</v>
      </c>
      <c r="I725">
        <v>1.6839335917506599E-2</v>
      </c>
      <c r="L725">
        <v>-2.1766647542797826E-5</v>
      </c>
      <c r="P725">
        <v>1.8882651305424998E-2</v>
      </c>
      <c r="S725">
        <v>0</v>
      </c>
    </row>
    <row r="726" spans="1:19">
      <c r="A726" s="5">
        <v>44685</v>
      </c>
      <c r="B726" s="5">
        <v>44685</v>
      </c>
      <c r="I726">
        <v>1.6837414840721598E-2</v>
      </c>
      <c r="L726">
        <v>-2.1616241542145163E-5</v>
      </c>
      <c r="P726">
        <v>1.8898118484147075E-2</v>
      </c>
      <c r="S726">
        <v>0</v>
      </c>
    </row>
    <row r="727" spans="1:19">
      <c r="A727" s="5">
        <v>44686</v>
      </c>
      <c r="B727" s="5">
        <v>44686</v>
      </c>
      <c r="I727">
        <v>1.68354937638075E-2</v>
      </c>
      <c r="L727">
        <v>-2.1465838230622339E-5</v>
      </c>
      <c r="P727">
        <v>1.8913585662943096E-2</v>
      </c>
      <c r="S727">
        <v>0</v>
      </c>
    </row>
    <row r="728" spans="1:19">
      <c r="A728" s="5">
        <v>44687</v>
      </c>
      <c r="B728" s="5">
        <v>44687</v>
      </c>
      <c r="I728">
        <v>1.6833572687006301E-2</v>
      </c>
      <c r="L728">
        <v>-2.1315437608391112E-5</v>
      </c>
      <c r="P728">
        <v>1.8929052841569934E-2</v>
      </c>
      <c r="S728">
        <v>0</v>
      </c>
    </row>
    <row r="729" spans="1:19">
      <c r="A729" s="5">
        <v>44690</v>
      </c>
      <c r="B729" s="5">
        <v>44690</v>
      </c>
      <c r="I729">
        <v>1.68297305333906E-2</v>
      </c>
      <c r="L729">
        <v>-2.1014645288632101E-5</v>
      </c>
      <c r="P729">
        <v>1.8959987199084861E-2</v>
      </c>
      <c r="S729">
        <v>0</v>
      </c>
    </row>
    <row r="730" spans="1:19">
      <c r="A730" s="5">
        <v>44691</v>
      </c>
      <c r="B730" s="5">
        <v>44691</v>
      </c>
      <c r="I730">
        <v>1.6825888379865199E-2</v>
      </c>
      <c r="L730">
        <v>-2.0713861772914696E-5</v>
      </c>
      <c r="P730">
        <v>1.8990921556492561E-2</v>
      </c>
      <c r="S730">
        <v>0</v>
      </c>
    </row>
    <row r="731" spans="1:19">
      <c r="A731" s="5">
        <v>44692</v>
      </c>
      <c r="B731" s="5">
        <v>44692</v>
      </c>
      <c r="I731">
        <v>1.68239673029154E-2</v>
      </c>
      <c r="L731">
        <v>-2.0563474437794914E-5</v>
      </c>
      <c r="P731">
        <v>1.9006388735327034E-2</v>
      </c>
      <c r="S731">
        <v>0</v>
      </c>
    </row>
    <row r="732" spans="1:19">
      <c r="A732" s="5">
        <v>44693</v>
      </c>
      <c r="B732" s="5">
        <v>44693</v>
      </c>
      <c r="I732">
        <v>1.6822046226116501E-2</v>
      </c>
      <c r="L732">
        <v>-2.041308963098212E-5</v>
      </c>
      <c r="P732">
        <v>1.902185591407337E-2</v>
      </c>
      <c r="S732">
        <v>0</v>
      </c>
    </row>
    <row r="733" spans="1:19">
      <c r="A733" s="5">
        <v>44694</v>
      </c>
      <c r="B733" s="5">
        <v>44694</v>
      </c>
      <c r="I733">
        <v>1.68201251493733E-2</v>
      </c>
      <c r="L733">
        <v>-2.0262707393154385E-5</v>
      </c>
      <c r="P733">
        <v>1.9037323092731564E-2</v>
      </c>
      <c r="S733">
        <v>0</v>
      </c>
    </row>
    <row r="734" spans="1:19">
      <c r="A734" s="5">
        <v>44697</v>
      </c>
      <c r="B734" s="5">
        <v>44697</v>
      </c>
      <c r="I734">
        <v>1.6816282995684901E-2</v>
      </c>
      <c r="L734">
        <v>-1.9961951427682665E-5</v>
      </c>
      <c r="P734">
        <v>1.9068257450210454E-2</v>
      </c>
      <c r="S734">
        <v>0</v>
      </c>
    </row>
    <row r="735" spans="1:19">
      <c r="A735" s="5">
        <v>44698</v>
      </c>
      <c r="B735" s="5">
        <v>44698</v>
      </c>
      <c r="I735">
        <v>1.6812440842000499E-2</v>
      </c>
      <c r="L735">
        <v>-1.9661203851771797E-5</v>
      </c>
      <c r="P735">
        <v>1.9099191807698569E-2</v>
      </c>
      <c r="S735">
        <v>0</v>
      </c>
    </row>
    <row r="736" spans="1:19">
      <c r="A736" s="5">
        <v>44699</v>
      </c>
      <c r="B736" s="5">
        <v>44699</v>
      </c>
      <c r="I736">
        <v>1.6810519765266201E-2</v>
      </c>
      <c r="L736">
        <v>-1.9510834177937962E-5</v>
      </c>
      <c r="P736">
        <v>1.9114658986402317E-2</v>
      </c>
      <c r="S736">
        <v>0</v>
      </c>
    </row>
    <row r="737" spans="1:19">
      <c r="A737" s="5">
        <v>44700</v>
      </c>
      <c r="B737" s="5">
        <v>44700</v>
      </c>
      <c r="I737">
        <v>1.6808598688423201E-2</v>
      </c>
      <c r="L737">
        <v>-1.9360466993213465E-5</v>
      </c>
      <c r="P737">
        <v>1.9130126165098963E-2</v>
      </c>
      <c r="S737">
        <v>0</v>
      </c>
    </row>
    <row r="738" spans="1:19">
      <c r="A738" s="5">
        <v>44701</v>
      </c>
      <c r="B738" s="5">
        <v>44701</v>
      </c>
      <c r="I738">
        <v>1.68066776115798E-2</v>
      </c>
      <c r="L738">
        <v>-1.9210102216582184E-5</v>
      </c>
      <c r="P738">
        <v>1.9145593343869553E-2</v>
      </c>
      <c r="S738">
        <v>0</v>
      </c>
    </row>
    <row r="739" spans="1:19">
      <c r="A739" s="5">
        <v>44704</v>
      </c>
      <c r="B739" s="5">
        <v>44704</v>
      </c>
      <c r="I739">
        <v>1.6802835457957899E-2</v>
      </c>
      <c r="L739">
        <v>-1.8909380745595013E-5</v>
      </c>
      <c r="P739">
        <v>1.9176527701309079E-2</v>
      </c>
      <c r="S739">
        <v>0</v>
      </c>
    </row>
    <row r="740" spans="1:19">
      <c r="A740" s="5">
        <v>44705</v>
      </c>
      <c r="B740" s="5">
        <v>44705</v>
      </c>
      <c r="I740">
        <v>1.6798993304321101E-2</v>
      </c>
      <c r="L740">
        <v>-1.8608667195559098E-5</v>
      </c>
      <c r="P740">
        <v>1.9207462058880936E-2</v>
      </c>
      <c r="S740">
        <v>0</v>
      </c>
    </row>
    <row r="741" spans="1:19">
      <c r="A741" s="5">
        <v>44706</v>
      </c>
      <c r="B741" s="5">
        <v>44706</v>
      </c>
      <c r="I741">
        <v>1.6797072227592899E-2</v>
      </c>
      <c r="L741">
        <v>-1.8458314340962478E-5</v>
      </c>
      <c r="P741">
        <v>1.9222929237534991E-2</v>
      </c>
      <c r="S741">
        <v>0</v>
      </c>
    </row>
    <row r="742" spans="1:19">
      <c r="A742" s="5">
        <v>44707</v>
      </c>
      <c r="B742" s="5">
        <v>44707</v>
      </c>
      <c r="I742">
        <v>1.67951511506205E-2</v>
      </c>
      <c r="L742">
        <v>-1.8307963814569709E-5</v>
      </c>
      <c r="P742">
        <v>1.9238396416262991E-2</v>
      </c>
      <c r="S742">
        <v>0</v>
      </c>
    </row>
    <row r="743" spans="1:19">
      <c r="A743" s="5">
        <v>44708</v>
      </c>
      <c r="B743" s="5">
        <v>44708</v>
      </c>
      <c r="I743">
        <v>1.6793230073891299E-2</v>
      </c>
      <c r="L743">
        <v>-1.8157615616575646E-5</v>
      </c>
      <c r="P743">
        <v>1.9253863594983892E-2</v>
      </c>
      <c r="S743">
        <v>0</v>
      </c>
    </row>
    <row r="744" spans="1:19">
      <c r="A744" s="5">
        <v>44711</v>
      </c>
      <c r="B744" s="5">
        <v>44711</v>
      </c>
      <c r="I744">
        <v>1.6789387920244599E-2</v>
      </c>
      <c r="L744">
        <v>-1.7856926726121772E-5</v>
      </c>
      <c r="P744">
        <v>1.9284797952434676E-2</v>
      </c>
      <c r="S744">
        <v>0</v>
      </c>
    </row>
    <row r="745" spans="1:19">
      <c r="A745" s="5">
        <v>44712</v>
      </c>
      <c r="B745" s="5">
        <v>44712</v>
      </c>
      <c r="I745">
        <v>1.6785545766664099E-2</v>
      </c>
      <c r="L745">
        <v>-1.7556245342129224E-5</v>
      </c>
      <c r="P745">
        <v>1.9315732309958603E-2</v>
      </c>
      <c r="S745">
        <v>0</v>
      </c>
    </row>
    <row r="746" spans="1:19">
      <c r="A746" s="5">
        <v>44713</v>
      </c>
      <c r="B746" s="5">
        <v>44713</v>
      </c>
      <c r="I746">
        <v>1.67836246897436E-2</v>
      </c>
      <c r="L746">
        <v>-1.7405908383548696E-5</v>
      </c>
      <c r="P746">
        <v>1.9331199488644011E-2</v>
      </c>
      <c r="S746">
        <v>0</v>
      </c>
    </row>
    <row r="747" spans="1:19">
      <c r="A747" s="5">
        <v>44714</v>
      </c>
      <c r="B747" s="5">
        <v>44714</v>
      </c>
      <c r="I747">
        <v>1.6781703613061399E-2</v>
      </c>
      <c r="L747">
        <v>-1.7255573592385161E-5</v>
      </c>
      <c r="P747">
        <v>1.9346666667322321E-2</v>
      </c>
      <c r="S747">
        <v>0</v>
      </c>
    </row>
    <row r="748" spans="1:19">
      <c r="A748" s="5">
        <v>44715</v>
      </c>
      <c r="B748" s="5">
        <v>44715</v>
      </c>
      <c r="I748">
        <v>1.67797825361496E-2</v>
      </c>
      <c r="L748">
        <v>-1.7105240968729162E-5</v>
      </c>
      <c r="P748">
        <v>1.9362133846155618E-2</v>
      </c>
      <c r="S748">
        <v>0</v>
      </c>
    </row>
    <row r="749" spans="1:19">
      <c r="A749" s="5">
        <v>44719</v>
      </c>
      <c r="B749" s="5">
        <v>44719</v>
      </c>
      <c r="I749">
        <v>1.6774979844109701E-2</v>
      </c>
      <c r="L749">
        <v>-1.672942013760359E-5</v>
      </c>
      <c r="P749">
        <v>1.9400801792938516E-2</v>
      </c>
      <c r="S749">
        <v>0</v>
      </c>
    </row>
    <row r="750" spans="1:19">
      <c r="A750" s="5">
        <v>44720</v>
      </c>
      <c r="B750" s="5">
        <v>44720</v>
      </c>
      <c r="I750">
        <v>1.67701771520881E-2</v>
      </c>
      <c r="L750">
        <v>-1.6353609802979147E-5</v>
      </c>
      <c r="P750">
        <v>1.9439469739729365E-2</v>
      </c>
      <c r="S750">
        <v>0</v>
      </c>
    </row>
    <row r="751" spans="1:19">
      <c r="A751" s="5">
        <v>44721</v>
      </c>
      <c r="B751" s="5">
        <v>44721</v>
      </c>
      <c r="I751">
        <v>1.6768256075237301E-2</v>
      </c>
      <c r="L751">
        <v>-1.620328986433524E-5</v>
      </c>
      <c r="P751">
        <v>1.9454936918520065E-2</v>
      </c>
      <c r="S751">
        <v>0</v>
      </c>
    </row>
    <row r="752" spans="1:19">
      <c r="A752" s="5">
        <v>44722</v>
      </c>
      <c r="B752" s="5">
        <v>44722</v>
      </c>
      <c r="I752">
        <v>1.6766334998357502E-2</v>
      </c>
      <c r="L752">
        <v>-1.6052971891897282E-5</v>
      </c>
      <c r="P752">
        <v>1.9470404097141587E-2</v>
      </c>
      <c r="S752">
        <v>0</v>
      </c>
    </row>
    <row r="753" spans="1:19">
      <c r="A753" s="5">
        <v>44725</v>
      </c>
      <c r="B753" s="5">
        <v>44725</v>
      </c>
      <c r="I753">
        <v>1.6762492844862101E-2</v>
      </c>
      <c r="L753">
        <v>-1.5752342731566049E-5</v>
      </c>
      <c r="P753">
        <v>1.950133845471241E-2</v>
      </c>
      <c r="S753">
        <v>0</v>
      </c>
    </row>
    <row r="754" spans="1:19">
      <c r="A754" s="5">
        <v>44726</v>
      </c>
      <c r="B754" s="5">
        <v>44726</v>
      </c>
      <c r="I754">
        <v>1.67586506911073E-2</v>
      </c>
      <c r="L754">
        <v>-1.5451720154084388E-5</v>
      </c>
      <c r="P754">
        <v>1.9532272812205015E-2</v>
      </c>
      <c r="S754">
        <v>0</v>
      </c>
    </row>
    <row r="755" spans="1:19">
      <c r="A755" s="5">
        <v>44727</v>
      </c>
      <c r="B755" s="5">
        <v>44727</v>
      </c>
      <c r="I755">
        <v>1.6756729614371899E-2</v>
      </c>
      <c r="L755">
        <v>-1.5301412177525761E-5</v>
      </c>
      <c r="P755">
        <v>1.954773999087208E-2</v>
      </c>
      <c r="S755">
        <v>0</v>
      </c>
    </row>
    <row r="756" spans="1:19">
      <c r="A756" s="5">
        <v>44728</v>
      </c>
      <c r="B756" s="5">
        <v>44728</v>
      </c>
      <c r="I756">
        <v>1.6754808537471601E-2</v>
      </c>
      <c r="L756">
        <v>-1.5151106046625008E-5</v>
      </c>
      <c r="P756">
        <v>1.9563207169532051E-2</v>
      </c>
      <c r="S756">
        <v>0</v>
      </c>
    </row>
    <row r="757" spans="1:19">
      <c r="A757" s="5">
        <v>44729</v>
      </c>
      <c r="B757" s="5">
        <v>44729</v>
      </c>
      <c r="I757">
        <v>1.6752887460735999E-2</v>
      </c>
      <c r="L757">
        <v>-1.5000801842712869E-5</v>
      </c>
      <c r="P757">
        <v>1.9578674348347001E-2</v>
      </c>
      <c r="S757">
        <v>0</v>
      </c>
    </row>
    <row r="758" spans="1:19">
      <c r="A758" s="5">
        <v>44732</v>
      </c>
      <c r="B758" s="5">
        <v>44732</v>
      </c>
      <c r="I758">
        <v>1.6749045307099902E-2</v>
      </c>
      <c r="L758">
        <v>-1.4700199764387579E-5</v>
      </c>
      <c r="P758">
        <v>1.9609608705837365E-2</v>
      </c>
      <c r="S758">
        <v>0</v>
      </c>
    </row>
    <row r="759" spans="1:19">
      <c r="A759" s="5">
        <v>44733</v>
      </c>
      <c r="B759" s="5">
        <v>44733</v>
      </c>
      <c r="I759">
        <v>1.6745203153460699E-2</v>
      </c>
      <c r="L759">
        <v>-1.4399603813873168E-5</v>
      </c>
      <c r="P759">
        <v>1.9640543063211658E-2</v>
      </c>
      <c r="S759">
        <v>0</v>
      </c>
    </row>
    <row r="760" spans="1:19">
      <c r="A760" s="5">
        <v>44734</v>
      </c>
      <c r="B760" s="5">
        <v>44734</v>
      </c>
      <c r="I760">
        <v>1.67432820766415E-2</v>
      </c>
      <c r="L760">
        <v>-1.4249308882696332E-5</v>
      </c>
      <c r="P760">
        <v>1.9656010242072156E-2</v>
      </c>
      <c r="S760">
        <v>0</v>
      </c>
    </row>
    <row r="761" spans="1:19">
      <c r="A761" s="5">
        <v>44735</v>
      </c>
      <c r="B761" s="5">
        <v>44735</v>
      </c>
      <c r="I761">
        <v>1.67413609998186E-2</v>
      </c>
      <c r="L761">
        <v>-1.40990157579849E-5</v>
      </c>
      <c r="P761">
        <v>1.9671477420763472E-2</v>
      </c>
      <c r="S761">
        <v>0</v>
      </c>
    </row>
    <row r="762" spans="1:19">
      <c r="A762" s="5">
        <v>44736</v>
      </c>
      <c r="B762" s="5">
        <v>44736</v>
      </c>
      <c r="I762">
        <v>1.67394399229806E-2</v>
      </c>
      <c r="L762">
        <v>-1.394872439941586E-5</v>
      </c>
      <c r="P762">
        <v>1.9686944599447691E-2</v>
      </c>
      <c r="S762">
        <v>0</v>
      </c>
    </row>
    <row r="763" spans="1:19">
      <c r="A763" s="5">
        <v>44739</v>
      </c>
      <c r="B763" s="5">
        <v>44739</v>
      </c>
      <c r="I763">
        <v>1.6735597769350099E-2</v>
      </c>
      <c r="L763">
        <v>-1.3648147475655433E-5</v>
      </c>
      <c r="P763">
        <v>1.9717878956934928E-2</v>
      </c>
      <c r="S763">
        <v>0</v>
      </c>
    </row>
    <row r="764" spans="1:19">
      <c r="A764" s="5">
        <v>44740</v>
      </c>
      <c r="B764" s="5">
        <v>44740</v>
      </c>
      <c r="I764">
        <v>1.6731755615777399E-2</v>
      </c>
      <c r="L764">
        <v>-1.3347576305710486E-5</v>
      </c>
      <c r="P764">
        <v>1.9748813314437733E-2</v>
      </c>
      <c r="S764">
        <v>0</v>
      </c>
    </row>
    <row r="765" spans="1:19">
      <c r="A765" s="5">
        <v>44741</v>
      </c>
      <c r="B765" s="5">
        <v>44741</v>
      </c>
      <c r="I765">
        <v>1.67298345389543E-2</v>
      </c>
      <c r="L765">
        <v>-1.3197293537290892E-5</v>
      </c>
      <c r="P765">
        <v>1.9764280493086452E-2</v>
      </c>
      <c r="S765">
        <v>0</v>
      </c>
    </row>
    <row r="766" spans="1:19">
      <c r="A766" s="5">
        <v>44742</v>
      </c>
      <c r="B766" s="5">
        <v>44742</v>
      </c>
      <c r="I766">
        <v>1.6727913462071801E-2</v>
      </c>
      <c r="L766">
        <v>-1.3047012455055581E-5</v>
      </c>
      <c r="P766">
        <v>1.9779747671890155E-2</v>
      </c>
      <c r="S766">
        <v>0</v>
      </c>
    </row>
    <row r="767" spans="1:19">
      <c r="A767" s="5">
        <v>44743</v>
      </c>
      <c r="B767" s="5">
        <v>44743</v>
      </c>
      <c r="I767">
        <v>1.6725992385285601E-2</v>
      </c>
      <c r="L767">
        <v>-1.2896732937531899E-5</v>
      </c>
      <c r="P767">
        <v>1.979521485060572E-2</v>
      </c>
      <c r="S767">
        <v>0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1">
    <tabColor rgb="FFFFFF00"/>
  </sheetPr>
  <dimension ref="A1:BN3852"/>
  <sheetViews>
    <sheetView topLeftCell="O1" zoomScale="85" zoomScaleNormal="85" workbookViewId="0">
      <pane ySplit="3" topLeftCell="A4" activePane="bottomLeft" state="frozen"/>
      <selection pane="bottomLeft" activeCell="R49" sqref="R49"/>
    </sheetView>
  </sheetViews>
  <sheetFormatPr defaultRowHeight="13.5"/>
  <cols>
    <col min="1" max="2" width="9.75" style="1" bestFit="1" customWidth="1"/>
    <col min="3" max="3" width="9.125" style="1" bestFit="1" customWidth="1"/>
    <col min="4" max="4" width="9" style="1"/>
    <col min="5" max="5" width="9.75" style="1" bestFit="1" customWidth="1"/>
    <col min="6" max="6" width="9.125" style="1" bestFit="1" customWidth="1"/>
    <col min="7" max="7" width="9.125" style="1" customWidth="1"/>
    <col min="8" max="8" width="13.5" style="1" bestFit="1" customWidth="1"/>
    <col min="9" max="9" width="9.125" style="1" customWidth="1"/>
    <col min="10" max="10" width="9" style="1"/>
    <col min="11" max="11" width="9.75" style="1" bestFit="1" customWidth="1"/>
    <col min="12" max="13" width="9" style="1"/>
    <col min="14" max="14" width="9.75" style="1" bestFit="1" customWidth="1"/>
    <col min="15" max="16" width="9" style="1"/>
    <col min="17" max="17" width="9.75" style="1" bestFit="1" customWidth="1"/>
    <col min="18" max="18" width="9.125" style="1" bestFit="1" customWidth="1"/>
    <col min="19" max="19" width="9" style="1"/>
    <col min="20" max="20" width="9.75" style="1" bestFit="1" customWidth="1"/>
    <col min="21" max="21" width="9.125" style="1" bestFit="1" customWidth="1"/>
    <col min="22" max="22" width="9.125" style="1" customWidth="1"/>
    <col min="23" max="23" width="14.75" style="1" bestFit="1" customWidth="1"/>
    <col min="24" max="25" width="9.125" style="1" customWidth="1"/>
    <col min="26" max="26" width="14.75" style="1" bestFit="1" customWidth="1"/>
    <col min="27" max="28" width="9.125" style="1" customWidth="1"/>
    <col min="29" max="29" width="11.375" style="1" customWidth="1"/>
    <col min="30" max="31" width="9.125" style="1" customWidth="1"/>
    <col min="32" max="32" width="13.625" style="1" bestFit="1" customWidth="1"/>
    <col min="33" max="34" width="9" style="1"/>
    <col min="35" max="35" width="13.375" style="1" bestFit="1" customWidth="1"/>
    <col min="36" max="37" width="9" style="1"/>
    <col min="38" max="38" width="9.75" style="1" bestFit="1" customWidth="1"/>
    <col min="39" max="40" width="9" style="1"/>
    <col min="41" max="41" width="9.75" style="1" bestFit="1" customWidth="1"/>
    <col min="42" max="43" width="9" style="1"/>
    <col min="44" max="44" width="10.25" style="1" bestFit="1" customWidth="1"/>
    <col min="45" max="46" width="9" style="1"/>
    <col min="47" max="47" width="13.375" style="1" bestFit="1" customWidth="1"/>
    <col min="48" max="49" width="9" style="1"/>
    <col min="50" max="50" width="9.75" style="1" bestFit="1" customWidth="1"/>
    <col min="51" max="52" width="9" style="1"/>
    <col min="53" max="53" width="9.75" style="1" bestFit="1" customWidth="1"/>
    <col min="54" max="55" width="9" style="1"/>
    <col min="56" max="56" width="9.75" style="1" bestFit="1" customWidth="1"/>
    <col min="57" max="58" width="9" style="1"/>
    <col min="59" max="59" width="10.25" style="1" bestFit="1" customWidth="1"/>
    <col min="60" max="61" width="9" style="1"/>
    <col min="62" max="62" width="10.25" style="1" bestFit="1" customWidth="1"/>
    <col min="63" max="64" width="9" style="1"/>
    <col min="65" max="65" width="10.25" style="1" bestFit="1" customWidth="1"/>
    <col min="66" max="16384" width="9" style="1"/>
  </cols>
  <sheetData>
    <row r="1" spans="1:66">
      <c r="A1" s="2">
        <v>39090</v>
      </c>
      <c r="B1" s="2">
        <f ca="1">TODAY()</f>
        <v>44108</v>
      </c>
      <c r="E1" s="1" t="s">
        <v>226</v>
      </c>
      <c r="H1" s="1" t="s">
        <v>227</v>
      </c>
      <c r="K1" s="1" t="s">
        <v>228</v>
      </c>
      <c r="N1" s="1" t="s">
        <v>229</v>
      </c>
      <c r="Q1" s="1" t="s">
        <v>230</v>
      </c>
      <c r="T1" s="1" t="s">
        <v>231</v>
      </c>
      <c r="W1" s="1" t="s">
        <v>232</v>
      </c>
      <c r="Z1" s="1" t="s">
        <v>233</v>
      </c>
      <c r="AC1" s="1" t="s">
        <v>234</v>
      </c>
      <c r="AF1" s="1" t="s">
        <v>235</v>
      </c>
      <c r="AI1" s="1" t="s">
        <v>236</v>
      </c>
      <c r="AL1" s="1" t="s">
        <v>237</v>
      </c>
      <c r="AO1" s="1" t="s">
        <v>238</v>
      </c>
      <c r="AR1" s="1" t="s">
        <v>239</v>
      </c>
      <c r="AU1" s="1" t="s">
        <v>240</v>
      </c>
      <c r="AX1" s="1" t="s">
        <v>241</v>
      </c>
      <c r="BA1" s="1" t="s">
        <v>242</v>
      </c>
      <c r="BD1" s="1" t="s">
        <v>243</v>
      </c>
      <c r="BG1" s="1" t="s">
        <v>244</v>
      </c>
      <c r="BJ1" s="1" t="s">
        <v>245</v>
      </c>
      <c r="BM1" s="1" t="s">
        <v>246</v>
      </c>
    </row>
    <row r="2" spans="1:66">
      <c r="A2" s="2"/>
      <c r="B2" s="1" t="s">
        <v>247</v>
      </c>
      <c r="E2" s="1" t="s">
        <v>248</v>
      </c>
      <c r="H2" s="1" t="s">
        <v>249</v>
      </c>
      <c r="K2" s="1" t="s">
        <v>250</v>
      </c>
      <c r="N2" s="1" t="s">
        <v>251</v>
      </c>
      <c r="Q2" s="1" t="s">
        <v>252</v>
      </c>
      <c r="T2" s="1" t="s">
        <v>253</v>
      </c>
      <c r="W2" s="1" t="s">
        <v>254</v>
      </c>
      <c r="Z2" s="1" t="s">
        <v>255</v>
      </c>
      <c r="AC2" s="1" t="s">
        <v>256</v>
      </c>
      <c r="AF2" s="1" t="s">
        <v>257</v>
      </c>
      <c r="AI2" s="1" t="s">
        <v>326</v>
      </c>
      <c r="AL2" s="1" t="s">
        <v>258</v>
      </c>
      <c r="AO2" s="1" t="s">
        <v>259</v>
      </c>
      <c r="AR2" s="1" t="s">
        <v>260</v>
      </c>
      <c r="AU2" s="1" t="s">
        <v>261</v>
      </c>
      <c r="AX2" s="1" t="s">
        <v>262</v>
      </c>
      <c r="BA2" s="1" t="s">
        <v>263</v>
      </c>
      <c r="BD2" s="1" t="s">
        <v>264</v>
      </c>
      <c r="BG2" s="1" t="s">
        <v>265</v>
      </c>
      <c r="BI2" s="2"/>
      <c r="BJ2" s="1" t="s">
        <v>266</v>
      </c>
      <c r="BM2" s="1" t="s">
        <v>267</v>
      </c>
    </row>
    <row r="3" spans="1:66">
      <c r="B3" s="1" t="s">
        <v>218</v>
      </c>
      <c r="C3" s="1" t="s">
        <v>268</v>
      </c>
      <c r="E3" s="1" t="s">
        <v>218</v>
      </c>
      <c r="F3" s="1" t="s">
        <v>269</v>
      </c>
      <c r="H3" s="1" t="s">
        <v>218</v>
      </c>
      <c r="I3" s="1" t="s">
        <v>269</v>
      </c>
      <c r="K3" s="1" t="s">
        <v>218</v>
      </c>
      <c r="L3" s="1" t="s">
        <v>269</v>
      </c>
      <c r="N3" s="1" t="s">
        <v>218</v>
      </c>
      <c r="O3" s="1" t="s">
        <v>269</v>
      </c>
      <c r="Q3" s="1" t="s">
        <v>218</v>
      </c>
      <c r="R3" s="1" t="s">
        <v>270</v>
      </c>
      <c r="T3" s="1" t="s">
        <v>218</v>
      </c>
      <c r="U3" s="1" t="s">
        <v>268</v>
      </c>
      <c r="W3" s="1" t="s">
        <v>218</v>
      </c>
      <c r="X3" s="1" t="s">
        <v>268</v>
      </c>
      <c r="Z3" s="1" t="s">
        <v>218</v>
      </c>
      <c r="AA3" s="1" t="s">
        <v>268</v>
      </c>
      <c r="AC3" s="1" t="s">
        <v>218</v>
      </c>
      <c r="AD3" s="1" t="s">
        <v>268</v>
      </c>
      <c r="AF3" s="1" t="s">
        <v>218</v>
      </c>
      <c r="AG3" s="1" t="s">
        <v>271</v>
      </c>
      <c r="AI3" s="1" t="s">
        <v>218</v>
      </c>
      <c r="AJ3" s="1" t="s">
        <v>272</v>
      </c>
      <c r="AL3" s="1" t="s">
        <v>218</v>
      </c>
      <c r="AM3" s="1" t="s">
        <v>268</v>
      </c>
      <c r="AO3" s="1" t="s">
        <v>218</v>
      </c>
      <c r="AP3" s="1" t="s">
        <v>268</v>
      </c>
      <c r="AR3" s="1" t="s">
        <v>218</v>
      </c>
      <c r="AS3" s="1" t="s">
        <v>268</v>
      </c>
      <c r="AU3" s="1" t="s">
        <v>218</v>
      </c>
      <c r="AV3" s="1" t="s">
        <v>272</v>
      </c>
      <c r="AX3" s="1" t="s">
        <v>218</v>
      </c>
      <c r="AY3" s="1" t="s">
        <v>272</v>
      </c>
      <c r="BA3" s="1" t="s">
        <v>218</v>
      </c>
      <c r="BB3" s="1" t="s">
        <v>268</v>
      </c>
      <c r="BD3" s="1" t="s">
        <v>218</v>
      </c>
      <c r="BE3" s="1" t="s">
        <v>268</v>
      </c>
      <c r="BG3" s="1" t="s">
        <v>218</v>
      </c>
      <c r="BH3" s="1" t="s">
        <v>268</v>
      </c>
      <c r="BI3" s="2"/>
      <c r="BJ3" s="1" t="s">
        <v>218</v>
      </c>
      <c r="BK3" s="1" t="s">
        <v>268</v>
      </c>
      <c r="BM3" s="1" t="s">
        <v>218</v>
      </c>
      <c r="BN3" s="1" t="s">
        <v>268</v>
      </c>
    </row>
    <row r="4" spans="1:66">
      <c r="B4" s="100" t="str">
        <f ca="1">_xll.BDH($B$2,$C$3:$C$3,"2007-01-02",$B$1,"Dir=V","Dts=S","Sort=A","Quote=C","QtTyp=Y","Days=T","Per=cd","DtFmt=D","UseDPDF=Y","CshAdjNormal=N","CshAdjAbnormal=N","CapChg=N","cols=2;rows=3414")</f>
        <v>#N/A Requesting Data...</v>
      </c>
      <c r="C4" s="1">
        <v>4.8600000000000003</v>
      </c>
      <c r="E4" s="100" t="str">
        <f ca="1">_xll.BDH($E$2,$F$3:$F$3,"2005-07-01",$B$1,"Dir=V","Dts=S","Sort=A","Quote=C","QtTyp=Y","Days=T","Per=cd","DtFmt=D","UseDPDF=Y","CshAdjNormal=N","CshAdjAbnormal=N","CapChg=N","cols=2;rows=3771")</f>
        <v>#N/A Requesting Data...</v>
      </c>
      <c r="F4" s="1">
        <v>3.6579999999999999</v>
      </c>
      <c r="H4" s="100" t="str">
        <f ca="1">_xll.BDH($H$2,$I$3,"2005-08-01",B1,"Dir=V","Dts=S","Sort=A","Quote=C","QtTyp=Y","Days=T","Per=cd","DtFmt=D","UseDPDF=Y","CshAdjNormal=N","CshAdjAbnormal=N","CapChg=N","cols=2;rows=3757")</f>
        <v>#N/A Requesting Data...</v>
      </c>
      <c r="I4" s="1">
        <v>4.4850000000000003</v>
      </c>
      <c r="K4" s="100" t="str">
        <f ca="1">_xll.BDH($K$2,$L$3,"2005-08-01",$B$1,"Dir=V","Dts=S","Sort=A","Quote=C","QtTyp=Y","Days=T","Per=cd","DtFmt=D","UseDPDF=Y","CshAdjNormal=N","CshAdjAbnormal=N","CapChg=N","cols=2;rows=3759")</f>
        <v>#N/A Requesting Data...</v>
      </c>
      <c r="L4" s="1">
        <v>5.2060000000000004</v>
      </c>
      <c r="N4" s="100" t="str">
        <f ca="1">_xll.BDH($N$2,$O$3,"2005-08-01",$B$1,"Dir=V","Dts=S","Sort=A","Quote=C","QtTyp=Y","Days=T","Per=cd","DtFmt=D","UseDPDF=Y","CshAdjNormal=N","CshAdjAbnormal=N","CapChg=N","cols=2;rows=3753")</f>
        <v>#N/A Requesting Data...</v>
      </c>
      <c r="O4" s="1">
        <v>4.7789999999999999</v>
      </c>
      <c r="Q4" s="100" t="str">
        <f ca="1">_xll.BDH($Q$2,$R$3:$R$3,"2006-01-02",$B$1,"Dir=V","Dts=S","Sort=A","Quote=C","QtTyp=Y","Days=T","Per=cd","DtFmt=D","UseDPDF=Y","CshAdjNormal=N","CshAdjAbnormal=N","CapChg=N","cols=2;rows=3772")</f>
        <v>#N/A Requesting Data...</v>
      </c>
      <c r="R4" s="1">
        <v>5.53</v>
      </c>
      <c r="T4" s="100" t="str">
        <f ca="1">_xll.BDH($T$2,$U$3:$U$3,"2006-01-01",$B$1,"Dir=V","Dts=S","Sort=A","Quote=C","QtTyp=Y","Days=T","Per=cd","DtFmt=D","UseDPDF=Y","CshAdjNormal=N","CshAdjAbnormal=N","CapChg=N","cols=2;rows=3768")</f>
        <v>#N/A Requesting Data...</v>
      </c>
      <c r="U4" s="1">
        <v>5.25</v>
      </c>
      <c r="W4" s="100" t="str">
        <f ca="1">_xll.BDH($W$2,$X$3,"2006-01-01",$B$1,"Dir=V","Dts=S","Sort=A","Quote=C","QtTyp=Y","Days=T","Per=cd","DtFmt=D","UseDPDF=Y","CshAdjNormal=N","CshAdjAbnormal=N","CapChg=N","cols=2;rows=3767")</f>
        <v>#N/A Requesting Data...</v>
      </c>
      <c r="X4" s="1">
        <v>5.0199999999999996</v>
      </c>
      <c r="Z4" s="100" t="str">
        <f ca="1">_xll.BDH($Z$2,$AA$3,"2006-01-01",$B$1,"Dir=V","Dts=S","Sort=A","Quote=C","QtTyp=Y","Days=T","Per=cd","DtFmt=D","UseDPDF=Y","CshAdjNormal=N","CshAdjAbnormal=N","CapChg=N","cols=2;rows=3776")</f>
        <v>#N/A Requesting Data...</v>
      </c>
      <c r="AA4" s="1">
        <v>4.87</v>
      </c>
      <c r="AC4" s="100" t="str">
        <f ca="1">_xll.BDH($AC$2,$AD$3,"2006-01-01",$B$1,"Dir=V","Dts=S","Sort=A","Quote=C","QtTyp=Y","Days=T","Per=cd","DtFmt=D","UseDPDF=Y","CshAdjNormal=N","CshAdjAbnormal=N","CapChg=N","cols=2;rows=3774")</f>
        <v>#N/A Requesting Data...</v>
      </c>
      <c r="AD4" s="1">
        <v>4.63</v>
      </c>
      <c r="AF4" s="100" t="str">
        <f ca="1">_xll.BDH($AF$2,$AG$3:$AG$3,"2007-01-02",$B$1,"Dir=V","Dts=S","Sort=A","Quote=C","QtTyp=Y","Days=T","Per=cd","DtFmt=D","UseDPDF=Y","CshAdjNormal=N","CshAdjAbnormal=N","CapChg=N","cols=2;rows=3476")</f>
        <v>#N/A Requesting Data...</v>
      </c>
      <c r="AG4" s="1">
        <v>5.36</v>
      </c>
      <c r="AI4" s="100" t="str">
        <f ca="1">_xll.BDH($AI$2,$AJ$3,"2006-01-01",$B$1,"Dir=V","Dts=S","Sort=A","Quote=C","QtTyp=Y","Days=T","Per=cd","DtFmt=D","UseDPDF=Y","CshAdjNormal=N","CshAdjAbnormal=N","CapChg=N","cols=2;rows=3843")</f>
        <v>#N/A Requesting Data...</v>
      </c>
      <c r="AJ4" s="1">
        <v>5.0620000000000003</v>
      </c>
      <c r="AL4" s="100" t="str">
        <f ca="1">_xll.BDH($AL$2,$AM$3,"2006-01-01",$B$1,"Dir=V","Dts=S","Sort=A","Quote=C","QtTyp=Y","Days=T","Per=cd","DtFmt=D","UseDPDF=Y","CshAdjNormal=N","CshAdjAbnormal=N","CapChg=N","cols=2;rows=3841")</f>
        <v>#N/A Requesting Data...</v>
      </c>
      <c r="AM4" s="1">
        <v>4.9344999999999999</v>
      </c>
      <c r="AO4" s="100" t="str">
        <f ca="1">_xll.BDH($AO$2,$AP$3,"2006-01-01",$B$1,"Dir=V","Dts=S","Sort=A","Quote=C","QtTyp=Y","Days=T","Per=cd","DtFmt=D","UseDPDF=Y","CshAdjNormal=N","CshAdjAbnormal=N","CapChg=N","cols=2;rows=3844")</f>
        <v>#N/A Requesting Data...</v>
      </c>
      <c r="AP4" s="1">
        <v>4.8410000000000002</v>
      </c>
      <c r="AR4" s="100" t="str">
        <f ca="1">_xll.BDH($AR$2,$AS$3,"2006-01-01",$B$1,"Dir=V","Dts=S","Sort=A","Quote=C","QtTyp=Y","Days=T","Per=cd","DtFmt=D","UseDPDF=Y","CshAdjNormal=N","CshAdjAbnormal=N","CapChg=N","cols=2;rows=3849")</f>
        <v>#N/A Requesting Data...</v>
      </c>
      <c r="AS4" s="1">
        <v>4.8499999999999996</v>
      </c>
      <c r="AU4" s="100" t="str">
        <f ca="1">_xll.BDH($AU$2,$AV$3,"2006-01-01",$B$1,"Dir=V","Dts=S","Sort=A","Quote=C","QtTyp=Y","Days=T","Per=cd","DtFmt=D","UseDPDF=Y","CshAdjNormal=N","CshAdjAbnormal=N","CapChg=N","cols=2;rows=3829")</f>
        <v>#N/A Requesting Data...</v>
      </c>
      <c r="AV4" s="1">
        <v>3.8012999999999999</v>
      </c>
      <c r="AX4" s="100" t="str">
        <f ca="1">_xll.BDH($AX$2,$AY$3,"2006-01-01",$B$1,"Dir=V","Dts=S","Sort=A","Quote=C","QtTyp=Y","Days=T","Per=cd","DtFmt=D","UseDPDF=Y","CshAdjNormal=N","CshAdjAbnormal=N","CapChg=N","cols=2;rows=3827")</f>
        <v>#N/A Requesting Data...</v>
      </c>
      <c r="AY4" s="1">
        <v>3.7595000000000001</v>
      </c>
      <c r="BA4" s="110" t="str">
        <f ca="1">_xll.BDH($BA$2,$BB$3,"2006-01-01",$B$1,"Dir=V","Dts=S","Sort=A","Quote=C","QtTyp=Y","Days=T","Per=cd","DtFmt=D","UseDPDF=Y","CshAdjNormal=N","CshAdjAbnormal=N","CapChg=N","cols=2;rows=3819")</f>
        <v>#N/A Requesting Data...</v>
      </c>
      <c r="BB4" s="1">
        <v>3.4839000000000002</v>
      </c>
      <c r="BD4" s="100" t="str">
        <f ca="1">_xll.BDH($BD$2,$BE$3,"2006-01-01",$B$1,"Dir=V","Dts=S","Sort=A","Quote=C","QtTyp=Y","Days=T","Per=cd","DtFmt=D","UseDPDF=Y","CshAdjNormal=N","CshAdjAbnormal=N","CapChg=N","cols=2;rows=3828")</f>
        <v>#N/A Requesting Data...</v>
      </c>
      <c r="BE4" s="1">
        <v>3.0565000000000002</v>
      </c>
      <c r="BG4" s="2" t="str">
        <f ca="1">_xll.BDH($BG$2,$BH$3,"2006-01-01",$B$1,"Dir=V","Dts=S","Sort=A","Quote=C","QtTyp=Y","Days=T","Per=cd","DtFmt=D","UseDPDF=Y","CshAdjNormal=N","CshAdjAbnormal=N","CapChg=N","cols=2;rows=3693")</f>
        <v>#N/A Requesting Data...</v>
      </c>
      <c r="BH4" s="1">
        <v>4.37</v>
      </c>
      <c r="BI4" s="2"/>
      <c r="BJ4" s="2" t="str">
        <f ca="1">_xll.BDH($BJ$2,$BK$3,"2006-01-01",$B$1,"Dir=V","Dts=S","Sort=A","Quote=C","QtTyp=Y","Days=T","Per=cd","DtFmt=D","UseDPDF=Y","CshAdjNormal=N","CshAdjAbnormal=N","CapChg=N","cols=2;rows=3693")</f>
        <v>#N/A Requesting Data...</v>
      </c>
      <c r="BK4" s="1">
        <v>4.3</v>
      </c>
      <c r="BM4" s="100" t="str">
        <f ca="1">_xll.BDH($BM$2,$BN$3,"2006-01-01",$B$1,"Dir=V","Dts=S","Sort=A","Quote=C","QtTyp=Y","Days=T","Per=cd","DtFmt=D","UseDPDF=Y","CshAdjNormal=N","CshAdjAbnormal=N","CapChg=N","cols=2;rows=3820")</f>
        <v>#N/A Requesting Data...</v>
      </c>
      <c r="BN4" s="1">
        <v>3.2595000000000001</v>
      </c>
    </row>
    <row r="5" spans="1:66">
      <c r="B5" s="100">
        <v>39085</v>
      </c>
      <c r="C5" s="1">
        <v>4.87</v>
      </c>
      <c r="E5" s="100">
        <v>38537</v>
      </c>
      <c r="F5" s="1">
        <v>3.6379999999999999</v>
      </c>
      <c r="H5" s="2">
        <v>38566</v>
      </c>
      <c r="I5" s="1">
        <v>4.375</v>
      </c>
      <c r="K5" s="2">
        <v>38566</v>
      </c>
      <c r="L5" s="1">
        <v>5.1319999999999997</v>
      </c>
      <c r="N5" s="2">
        <v>38566</v>
      </c>
      <c r="O5" s="1">
        <v>4.6899999999999995</v>
      </c>
      <c r="Q5" s="100">
        <v>38720</v>
      </c>
      <c r="R5" s="1">
        <v>5.5</v>
      </c>
      <c r="T5" s="100">
        <v>38720</v>
      </c>
      <c r="U5" s="1">
        <v>5.22</v>
      </c>
      <c r="W5" s="100">
        <v>38720</v>
      </c>
      <c r="X5" s="1">
        <v>4.99</v>
      </c>
      <c r="Z5" s="2">
        <v>38720</v>
      </c>
      <c r="AA5" s="1">
        <v>4.835</v>
      </c>
      <c r="AC5" s="2">
        <v>38720</v>
      </c>
      <c r="AD5" s="1">
        <v>4.5949999999999998</v>
      </c>
      <c r="AF5" s="2">
        <v>39085</v>
      </c>
      <c r="AG5" s="1">
        <v>5.36</v>
      </c>
      <c r="AI5" s="2">
        <v>38720</v>
      </c>
      <c r="AJ5" s="1">
        <v>5.0709999999999997</v>
      </c>
      <c r="AL5" s="2">
        <v>38720</v>
      </c>
      <c r="AM5" s="1">
        <v>4.9080000000000004</v>
      </c>
      <c r="AO5" s="2">
        <v>38720</v>
      </c>
      <c r="AP5" s="1">
        <v>4.7765000000000004</v>
      </c>
      <c r="AR5" s="2">
        <v>38720</v>
      </c>
      <c r="AS5" s="1">
        <v>4.8004999999999995</v>
      </c>
      <c r="AU5" s="2">
        <v>38720</v>
      </c>
      <c r="AV5" s="1">
        <v>3.7880000000000003</v>
      </c>
      <c r="AX5" s="2">
        <v>38720</v>
      </c>
      <c r="AY5" s="1">
        <v>3.742</v>
      </c>
      <c r="BA5" s="116">
        <v>38720</v>
      </c>
      <c r="BB5" s="1">
        <v>3.4723999999999999</v>
      </c>
      <c r="BD5" s="2">
        <v>38720</v>
      </c>
      <c r="BE5" s="1">
        <v>3.0398999999999998</v>
      </c>
      <c r="BG5" s="2">
        <v>38721</v>
      </c>
      <c r="BH5" s="1">
        <v>4.3600000000000003</v>
      </c>
      <c r="BI5" s="2"/>
      <c r="BJ5" s="2">
        <v>38721</v>
      </c>
      <c r="BK5" s="1">
        <v>4.28</v>
      </c>
      <c r="BM5" s="2">
        <v>38720</v>
      </c>
      <c r="BN5" s="1">
        <v>3.2376</v>
      </c>
    </row>
    <row r="6" spans="1:66">
      <c r="B6" s="100">
        <v>39086</v>
      </c>
      <c r="C6" s="1">
        <v>4.87</v>
      </c>
      <c r="E6" s="100">
        <v>38538</v>
      </c>
      <c r="F6" s="1">
        <v>3.63</v>
      </c>
      <c r="H6" s="2">
        <v>38567</v>
      </c>
      <c r="I6" s="1">
        <v>4.4109999999999996</v>
      </c>
      <c r="K6" s="2">
        <v>38567</v>
      </c>
      <c r="L6" s="1">
        <v>5.1379999999999999</v>
      </c>
      <c r="N6" s="2">
        <v>38567</v>
      </c>
      <c r="O6" s="1">
        <v>4.7169999999999996</v>
      </c>
      <c r="Q6" s="100">
        <v>38721</v>
      </c>
      <c r="R6" s="1">
        <v>5.44</v>
      </c>
      <c r="T6" s="100">
        <v>38721</v>
      </c>
      <c r="U6" s="1">
        <v>5.16</v>
      </c>
      <c r="W6" s="2">
        <v>38721</v>
      </c>
      <c r="X6" s="1">
        <v>4.93</v>
      </c>
      <c r="Z6" s="2">
        <v>38721</v>
      </c>
      <c r="AA6" s="1">
        <v>4.7699999999999996</v>
      </c>
      <c r="AC6" s="2">
        <v>38721</v>
      </c>
      <c r="AD6" s="1">
        <v>4.54</v>
      </c>
      <c r="AF6" s="2">
        <v>39086</v>
      </c>
      <c r="AG6" s="1">
        <v>5.36</v>
      </c>
      <c r="AI6" s="2">
        <v>38721</v>
      </c>
      <c r="AJ6" s="1">
        <v>5.0590000000000002</v>
      </c>
      <c r="AL6" s="2">
        <v>38721</v>
      </c>
      <c r="AM6" s="1">
        <v>4.8825000000000003</v>
      </c>
      <c r="AO6" s="2">
        <v>38721</v>
      </c>
      <c r="AP6" s="1">
        <v>4.7534999999999998</v>
      </c>
      <c r="AR6" s="2">
        <v>38721</v>
      </c>
      <c r="AS6" s="1">
        <v>4.7744999999999997</v>
      </c>
      <c r="AU6" s="2">
        <v>38721</v>
      </c>
      <c r="AV6" s="1">
        <v>3.7664999999999997</v>
      </c>
      <c r="AX6" s="2">
        <v>38721</v>
      </c>
      <c r="AY6" s="1">
        <v>3.7145000000000001</v>
      </c>
      <c r="BA6" s="116">
        <v>38721</v>
      </c>
      <c r="BB6" s="1">
        <v>3.4207999999999998</v>
      </c>
      <c r="BD6" s="2">
        <v>38721</v>
      </c>
      <c r="BE6" s="1">
        <v>2.9453</v>
      </c>
      <c r="BG6" s="2">
        <v>38722</v>
      </c>
      <c r="BH6" s="1">
        <v>4.3600000000000003</v>
      </c>
      <c r="BI6" s="2"/>
      <c r="BJ6" s="2">
        <v>38722</v>
      </c>
      <c r="BK6" s="1">
        <v>4.29</v>
      </c>
      <c r="BM6" s="2">
        <v>38721</v>
      </c>
      <c r="BN6" s="1">
        <v>3.1396000000000002</v>
      </c>
    </row>
    <row r="7" spans="1:66">
      <c r="B7" s="100">
        <v>39087</v>
      </c>
      <c r="C7" s="1">
        <v>4.87</v>
      </c>
      <c r="E7" s="100">
        <v>38539</v>
      </c>
      <c r="F7" s="1">
        <v>3.6019999999999999</v>
      </c>
      <c r="H7" s="2">
        <v>38568</v>
      </c>
      <c r="I7" s="1">
        <v>4.37</v>
      </c>
      <c r="K7" s="2">
        <v>38568</v>
      </c>
      <c r="L7" s="1">
        <v>5.1280000000000001</v>
      </c>
      <c r="N7" s="2">
        <v>38568</v>
      </c>
      <c r="O7" s="1">
        <v>4.6970000000000001</v>
      </c>
      <c r="Q7" s="100">
        <v>38722</v>
      </c>
      <c r="R7" s="1">
        <v>5.51</v>
      </c>
      <c r="T7" s="100">
        <v>38722</v>
      </c>
      <c r="U7" s="1">
        <v>5.22</v>
      </c>
      <c r="W7" s="2">
        <v>38722</v>
      </c>
      <c r="X7" s="1">
        <v>4.99</v>
      </c>
      <c r="Z7" s="2">
        <v>38722</v>
      </c>
      <c r="AA7" s="1">
        <v>4.83</v>
      </c>
      <c r="AC7" s="2">
        <v>38722</v>
      </c>
      <c r="AD7" s="1">
        <v>4.58</v>
      </c>
      <c r="AF7" s="2">
        <v>39087</v>
      </c>
      <c r="AG7" s="1">
        <v>5.36</v>
      </c>
      <c r="AI7" s="2">
        <v>38722</v>
      </c>
      <c r="AJ7" s="1">
        <v>5.0510000000000002</v>
      </c>
      <c r="AL7" s="2">
        <v>38722</v>
      </c>
      <c r="AM7" s="1">
        <v>4.8804999999999996</v>
      </c>
      <c r="AO7" s="2">
        <v>38722</v>
      </c>
      <c r="AP7" s="1">
        <v>4.7524999999999995</v>
      </c>
      <c r="AR7" s="2">
        <v>38722</v>
      </c>
      <c r="AS7" s="1">
        <v>4.78</v>
      </c>
      <c r="AU7" s="2">
        <v>38722</v>
      </c>
      <c r="AV7" s="1">
        <v>3.7555000000000001</v>
      </c>
      <c r="AX7" s="2">
        <v>38722</v>
      </c>
      <c r="AY7" s="1">
        <v>3.7054999999999998</v>
      </c>
      <c r="BA7" s="116">
        <v>38722</v>
      </c>
      <c r="BB7" s="1">
        <v>3.4142000000000001</v>
      </c>
      <c r="BD7" s="2">
        <v>38722</v>
      </c>
      <c r="BE7" s="1">
        <v>2.9339</v>
      </c>
      <c r="BG7" s="2">
        <v>38723</v>
      </c>
      <c r="BH7" s="1">
        <v>4.38</v>
      </c>
      <c r="BI7" s="2"/>
      <c r="BJ7" s="2">
        <v>38723</v>
      </c>
      <c r="BK7" s="1">
        <v>4.32</v>
      </c>
      <c r="BM7" s="2">
        <v>38722</v>
      </c>
      <c r="BN7" s="1">
        <v>3.1310000000000002</v>
      </c>
    </row>
    <row r="8" spans="1:66">
      <c r="B8" s="100">
        <v>39090</v>
      </c>
      <c r="C8" s="1">
        <v>4.87</v>
      </c>
      <c r="E8" s="100">
        <v>38540</v>
      </c>
      <c r="F8" s="1">
        <v>3.605</v>
      </c>
      <c r="H8" s="2">
        <v>38569</v>
      </c>
      <c r="I8" s="1">
        <v>4.42</v>
      </c>
      <c r="K8" s="2">
        <v>38569</v>
      </c>
      <c r="L8" s="1">
        <v>5.1580000000000004</v>
      </c>
      <c r="N8" s="2">
        <v>38569</v>
      </c>
      <c r="O8" s="1">
        <v>4.7370000000000001</v>
      </c>
      <c r="Q8" s="100">
        <v>38723</v>
      </c>
      <c r="R8" s="1">
        <v>5.49</v>
      </c>
      <c r="T8" s="100">
        <v>38723</v>
      </c>
      <c r="U8" s="1">
        <v>5.2</v>
      </c>
      <c r="W8" s="2">
        <v>38723</v>
      </c>
      <c r="X8" s="1">
        <v>4.97</v>
      </c>
      <c r="Z8" s="2">
        <v>38723</v>
      </c>
      <c r="AA8" s="1">
        <v>4.8100000000000005</v>
      </c>
      <c r="AC8" s="2">
        <v>38723</v>
      </c>
      <c r="AD8" s="1">
        <v>4.5600000000000005</v>
      </c>
      <c r="AF8" s="2">
        <v>39090</v>
      </c>
      <c r="AG8" s="1">
        <v>5.36</v>
      </c>
      <c r="AI8" s="2">
        <v>38723</v>
      </c>
      <c r="AJ8" s="1">
        <v>5.0465</v>
      </c>
      <c r="AL8" s="2">
        <v>38723</v>
      </c>
      <c r="AM8" s="1">
        <v>4.8840000000000003</v>
      </c>
      <c r="AO8" s="2">
        <v>38723</v>
      </c>
      <c r="AP8" s="1">
        <v>4.7705000000000002</v>
      </c>
      <c r="AR8" s="2">
        <v>38723</v>
      </c>
      <c r="AS8" s="1">
        <v>4.7990000000000004</v>
      </c>
      <c r="AU8" s="2">
        <v>38723</v>
      </c>
      <c r="AV8" s="1">
        <v>3.7284999999999999</v>
      </c>
      <c r="AX8" s="2">
        <v>38723</v>
      </c>
      <c r="AY8" s="1">
        <v>3.6825000000000001</v>
      </c>
      <c r="BA8" s="116">
        <v>38723</v>
      </c>
      <c r="BB8" s="1">
        <v>3.4037999999999999</v>
      </c>
      <c r="BD8" s="2">
        <v>38723</v>
      </c>
      <c r="BE8" s="1">
        <v>2.9352</v>
      </c>
      <c r="BG8" s="2">
        <v>38726</v>
      </c>
      <c r="BH8" s="1">
        <v>4.38</v>
      </c>
      <c r="BI8" s="2"/>
      <c r="BJ8" s="2">
        <v>38726</v>
      </c>
      <c r="BK8" s="1">
        <v>4.32</v>
      </c>
      <c r="BM8" s="2">
        <v>38723</v>
      </c>
      <c r="BN8" s="1">
        <v>3.1362999999999999</v>
      </c>
    </row>
    <row r="9" spans="1:66">
      <c r="B9" s="100">
        <v>39091</v>
      </c>
      <c r="C9" s="1">
        <v>4.87</v>
      </c>
      <c r="E9" s="100">
        <v>38541</v>
      </c>
      <c r="F9" s="1">
        <v>3.5419999999999998</v>
      </c>
      <c r="H9" s="2">
        <v>38572</v>
      </c>
      <c r="I9" s="1">
        <v>4.452</v>
      </c>
      <c r="K9" s="2">
        <v>38572</v>
      </c>
      <c r="L9" s="1">
        <v>5.1749999999999998</v>
      </c>
      <c r="N9" s="2">
        <v>38572</v>
      </c>
      <c r="O9" s="1">
        <v>4.7699999999999996</v>
      </c>
      <c r="Q9" s="100">
        <v>38726</v>
      </c>
      <c r="R9" s="1">
        <v>5.42</v>
      </c>
      <c r="T9" s="100">
        <v>38726</v>
      </c>
      <c r="U9" s="1">
        <v>5.15</v>
      </c>
      <c r="W9" s="2">
        <v>38726</v>
      </c>
      <c r="X9" s="1">
        <v>4.92</v>
      </c>
      <c r="Z9" s="2">
        <v>38726</v>
      </c>
      <c r="AA9" s="1">
        <v>4.76</v>
      </c>
      <c r="AC9" s="2">
        <v>38726</v>
      </c>
      <c r="AD9" s="1">
        <v>4.5199999999999996</v>
      </c>
      <c r="AF9" s="2">
        <v>39091</v>
      </c>
      <c r="AG9" s="1">
        <v>5.36</v>
      </c>
      <c r="AI9" s="2">
        <v>38726</v>
      </c>
      <c r="AJ9" s="1">
        <v>5.0309999999999997</v>
      </c>
      <c r="AL9" s="2">
        <v>38726</v>
      </c>
      <c r="AM9" s="1">
        <v>4.8635000000000002</v>
      </c>
      <c r="AO9" s="2">
        <v>38726</v>
      </c>
      <c r="AP9" s="1">
        <v>4.7565</v>
      </c>
      <c r="AR9" s="2">
        <v>38726</v>
      </c>
      <c r="AS9" s="1">
        <v>4.7984999999999998</v>
      </c>
      <c r="AU9" s="2">
        <v>38726</v>
      </c>
      <c r="AV9" s="1">
        <v>3.6949999999999998</v>
      </c>
      <c r="AX9" s="2">
        <v>38726</v>
      </c>
      <c r="AY9" s="1">
        <v>3.6535000000000002</v>
      </c>
      <c r="BA9" s="116">
        <v>38726</v>
      </c>
      <c r="BB9" s="1">
        <v>3.3921000000000001</v>
      </c>
      <c r="BD9" s="2">
        <v>38726</v>
      </c>
      <c r="BE9" s="1">
        <v>2.9569999999999999</v>
      </c>
      <c r="BG9" s="2">
        <v>38727</v>
      </c>
      <c r="BH9" s="1">
        <v>4.43</v>
      </c>
      <c r="BI9" s="2"/>
      <c r="BJ9" s="2">
        <v>38727</v>
      </c>
      <c r="BK9" s="1">
        <v>4.3600000000000003</v>
      </c>
      <c r="BM9" s="2">
        <v>38726</v>
      </c>
      <c r="BN9" s="1">
        <v>3.1484000000000001</v>
      </c>
    </row>
    <row r="10" spans="1:66">
      <c r="B10" s="100">
        <v>39092</v>
      </c>
      <c r="C10" s="1">
        <v>4.87</v>
      </c>
      <c r="E10" s="100">
        <v>38544</v>
      </c>
      <c r="F10" s="1">
        <v>3.5620000000000003</v>
      </c>
      <c r="H10" s="2">
        <v>38573</v>
      </c>
      <c r="I10" s="1">
        <v>4.4429999999999996</v>
      </c>
      <c r="K10" s="2">
        <v>38573</v>
      </c>
      <c r="L10" s="1">
        <v>5.2130000000000001</v>
      </c>
      <c r="N10" s="2">
        <v>38573</v>
      </c>
      <c r="O10" s="1">
        <v>4.8129999999999997</v>
      </c>
      <c r="Q10" s="100">
        <v>38727</v>
      </c>
      <c r="R10" s="1">
        <v>5.46</v>
      </c>
      <c r="T10" s="100">
        <v>38727</v>
      </c>
      <c r="U10" s="1">
        <v>5.19</v>
      </c>
      <c r="W10" s="2">
        <v>38727</v>
      </c>
      <c r="X10" s="1">
        <v>4.96</v>
      </c>
      <c r="Z10" s="2">
        <v>38727</v>
      </c>
      <c r="AA10" s="1">
        <v>4.8</v>
      </c>
      <c r="AC10" s="2">
        <v>38727</v>
      </c>
      <c r="AD10" s="1">
        <v>4.5600000000000005</v>
      </c>
      <c r="AF10" s="2">
        <v>39092</v>
      </c>
      <c r="AG10" s="1">
        <v>5.36</v>
      </c>
      <c r="AI10" s="2">
        <v>38727</v>
      </c>
      <c r="AJ10" s="1">
        <v>5.1014999999999997</v>
      </c>
      <c r="AL10" s="2">
        <v>38727</v>
      </c>
      <c r="AM10" s="1">
        <v>4.9340000000000002</v>
      </c>
      <c r="AO10" s="2">
        <v>38727</v>
      </c>
      <c r="AP10" s="1">
        <v>4.8149999999999995</v>
      </c>
      <c r="AR10" s="2">
        <v>38727</v>
      </c>
      <c r="AS10" s="1">
        <v>4.8405000000000005</v>
      </c>
      <c r="AU10" s="2">
        <v>38727</v>
      </c>
      <c r="AV10" s="1">
        <v>3.7090000000000001</v>
      </c>
      <c r="AX10" s="2">
        <v>38727</v>
      </c>
      <c r="AY10" s="1">
        <v>3.6705000000000001</v>
      </c>
      <c r="BA10" s="116">
        <v>38727</v>
      </c>
      <c r="BB10" s="1">
        <v>3.4100999999999999</v>
      </c>
      <c r="BD10" s="2">
        <v>38727</v>
      </c>
      <c r="BE10" s="1">
        <v>3.0072000000000001</v>
      </c>
      <c r="BG10" s="2">
        <v>38728</v>
      </c>
      <c r="BH10" s="1">
        <v>4.46</v>
      </c>
      <c r="BI10" s="2"/>
      <c r="BJ10" s="2">
        <v>38728</v>
      </c>
      <c r="BK10" s="1">
        <v>4.3899999999999997</v>
      </c>
      <c r="BM10" s="2">
        <v>38727</v>
      </c>
      <c r="BN10" s="1">
        <v>3.1856</v>
      </c>
    </row>
    <row r="11" spans="1:66">
      <c r="B11" s="100">
        <v>39093</v>
      </c>
      <c r="C11" s="1">
        <v>4.88</v>
      </c>
      <c r="E11" s="100">
        <v>38545</v>
      </c>
      <c r="F11" s="1">
        <v>3.5750000000000002</v>
      </c>
      <c r="H11" s="2">
        <v>38574</v>
      </c>
      <c r="I11" s="1">
        <v>4.4180000000000001</v>
      </c>
      <c r="K11" s="2">
        <v>38574</v>
      </c>
      <c r="L11" s="1">
        <v>5.1509999999999998</v>
      </c>
      <c r="N11" s="2">
        <v>38574</v>
      </c>
      <c r="O11" s="1">
        <v>4.7329999999999997</v>
      </c>
      <c r="Q11" s="100">
        <v>38728</v>
      </c>
      <c r="R11" s="1">
        <v>5.43</v>
      </c>
      <c r="T11" s="100">
        <v>38728</v>
      </c>
      <c r="U11" s="1">
        <v>5.15</v>
      </c>
      <c r="W11" s="2">
        <v>38728</v>
      </c>
      <c r="X11" s="1">
        <v>4.92</v>
      </c>
      <c r="Z11" s="2">
        <v>38728</v>
      </c>
      <c r="AA11" s="1">
        <v>4.7699999999999996</v>
      </c>
      <c r="AC11" s="2">
        <v>38728</v>
      </c>
      <c r="AD11" s="1">
        <v>4.53</v>
      </c>
      <c r="AF11" s="2">
        <v>39093</v>
      </c>
      <c r="AG11" s="1">
        <v>5.36</v>
      </c>
      <c r="AI11" s="2">
        <v>38728</v>
      </c>
      <c r="AJ11" s="1">
        <v>5.1144999999999996</v>
      </c>
      <c r="AL11" s="2">
        <v>38728</v>
      </c>
      <c r="AM11" s="1">
        <v>4.9559999999999995</v>
      </c>
      <c r="AO11" s="2">
        <v>38728</v>
      </c>
      <c r="AP11" s="1">
        <v>4.8434999999999997</v>
      </c>
      <c r="AR11" s="2">
        <v>38728</v>
      </c>
      <c r="AS11" s="1">
        <v>4.8624999999999998</v>
      </c>
      <c r="AU11" s="2">
        <v>38728</v>
      </c>
      <c r="AV11" s="1">
        <v>3.7410000000000001</v>
      </c>
      <c r="AX11" s="2">
        <v>38728</v>
      </c>
      <c r="AY11" s="1">
        <v>3.7035</v>
      </c>
      <c r="BA11" s="116">
        <v>38728</v>
      </c>
      <c r="BB11" s="1">
        <v>3.4369999999999998</v>
      </c>
      <c r="BD11" s="2">
        <v>38728</v>
      </c>
      <c r="BE11" s="1">
        <v>3.0362</v>
      </c>
      <c r="BG11" s="2">
        <v>38729</v>
      </c>
      <c r="BH11" s="1">
        <v>4.42</v>
      </c>
      <c r="BI11" s="100"/>
      <c r="BJ11" s="2">
        <v>38729</v>
      </c>
      <c r="BK11" s="1">
        <v>4.3499999999999996</v>
      </c>
      <c r="BM11" s="2">
        <v>38728</v>
      </c>
      <c r="BN11" s="1">
        <v>3.2139000000000002</v>
      </c>
    </row>
    <row r="12" spans="1:66">
      <c r="B12" s="100">
        <v>39094</v>
      </c>
      <c r="C12" s="1">
        <v>4.88</v>
      </c>
      <c r="E12" s="100">
        <v>38546</v>
      </c>
      <c r="F12" s="1">
        <v>3.5750000000000002</v>
      </c>
      <c r="H12" s="2">
        <v>38575</v>
      </c>
      <c r="I12" s="1">
        <v>4.43</v>
      </c>
      <c r="K12" s="2">
        <v>38575</v>
      </c>
      <c r="L12" s="1">
        <v>5.1609999999999996</v>
      </c>
      <c r="N12" s="2">
        <v>38575</v>
      </c>
      <c r="O12" s="1">
        <v>4.7439999999999998</v>
      </c>
      <c r="Q12" s="100">
        <v>38729</v>
      </c>
      <c r="R12" s="1">
        <v>5.35</v>
      </c>
      <c r="T12" s="100">
        <v>38729</v>
      </c>
      <c r="U12" s="1">
        <v>5.07</v>
      </c>
      <c r="W12" s="2">
        <v>38729</v>
      </c>
      <c r="X12" s="1">
        <v>4.84</v>
      </c>
      <c r="Z12" s="2">
        <v>38729</v>
      </c>
      <c r="AA12" s="1">
        <v>4.7</v>
      </c>
      <c r="AC12" s="2">
        <v>38729</v>
      </c>
      <c r="AD12" s="1">
        <v>4.49</v>
      </c>
      <c r="AF12" s="2">
        <v>39094</v>
      </c>
      <c r="AG12" s="1">
        <v>5.36</v>
      </c>
      <c r="AI12" s="2">
        <v>38729</v>
      </c>
      <c r="AJ12" s="1">
        <v>5.0625</v>
      </c>
      <c r="AL12" s="2">
        <v>38729</v>
      </c>
      <c r="AM12" s="1">
        <v>4.9059999999999997</v>
      </c>
      <c r="AO12" s="2">
        <v>38729</v>
      </c>
      <c r="AP12" s="1">
        <v>4.7895000000000003</v>
      </c>
      <c r="AR12" s="2">
        <v>38729</v>
      </c>
      <c r="AS12" s="1">
        <v>4.8309999999999995</v>
      </c>
      <c r="AU12" s="2">
        <v>38729</v>
      </c>
      <c r="AV12" s="1">
        <v>3.7075</v>
      </c>
      <c r="AX12" s="2">
        <v>38729</v>
      </c>
      <c r="AY12" s="1">
        <v>3.6684999999999999</v>
      </c>
      <c r="BA12" s="116">
        <v>38729</v>
      </c>
      <c r="BB12" s="1">
        <v>3.4058000000000002</v>
      </c>
      <c r="BD12" s="2">
        <v>38729</v>
      </c>
      <c r="BE12" s="1">
        <v>2.9986999999999999</v>
      </c>
      <c r="BG12" s="2">
        <v>38730</v>
      </c>
      <c r="BH12" s="1">
        <v>4.3600000000000003</v>
      </c>
      <c r="BI12" s="100"/>
      <c r="BJ12" s="2">
        <v>38730</v>
      </c>
      <c r="BK12" s="1">
        <v>4.28</v>
      </c>
      <c r="BM12" s="2">
        <v>38729</v>
      </c>
      <c r="BN12" s="1">
        <v>3.1755</v>
      </c>
    </row>
    <row r="13" spans="1:66">
      <c r="B13" s="100">
        <v>39097</v>
      </c>
      <c r="C13" s="1">
        <v>4.93</v>
      </c>
      <c r="E13" s="100">
        <v>38547</v>
      </c>
      <c r="F13" s="1">
        <v>3.5649999999999999</v>
      </c>
      <c r="H13" s="2">
        <v>38576</v>
      </c>
      <c r="I13" s="1">
        <v>4.3600000000000003</v>
      </c>
      <c r="K13" s="2">
        <v>38576</v>
      </c>
      <c r="L13" s="1">
        <v>5.093</v>
      </c>
      <c r="N13" s="2">
        <v>38576</v>
      </c>
      <c r="O13" s="1">
        <v>4.6660000000000004</v>
      </c>
      <c r="Q13" s="100">
        <v>38730</v>
      </c>
      <c r="R13" s="1">
        <v>5.31</v>
      </c>
      <c r="T13" s="100">
        <v>38730</v>
      </c>
      <c r="U13" s="1">
        <v>5.04</v>
      </c>
      <c r="W13" s="2">
        <v>38730</v>
      </c>
      <c r="X13" s="1">
        <v>4.82</v>
      </c>
      <c r="Z13" s="2">
        <v>38730</v>
      </c>
      <c r="AA13" s="1">
        <v>4.68</v>
      </c>
      <c r="AC13" s="2">
        <v>38730</v>
      </c>
      <c r="AD13" s="1">
        <v>4.4800000000000004</v>
      </c>
      <c r="AF13" s="2">
        <v>39097</v>
      </c>
      <c r="AG13" s="1">
        <v>5.3602499999999997</v>
      </c>
      <c r="AI13" s="2">
        <v>38730</v>
      </c>
      <c r="AJ13" s="1">
        <v>5.0010000000000003</v>
      </c>
      <c r="AL13" s="2">
        <v>38730</v>
      </c>
      <c r="AM13" s="1">
        <v>4.8505000000000003</v>
      </c>
      <c r="AO13" s="2">
        <v>38730</v>
      </c>
      <c r="AP13" s="1">
        <v>4.7539999999999996</v>
      </c>
      <c r="AR13" s="2">
        <v>38730</v>
      </c>
      <c r="AS13" s="1">
        <v>4.8029999999999999</v>
      </c>
      <c r="AU13" s="2">
        <v>38730</v>
      </c>
      <c r="AV13" s="1">
        <v>3.7015000000000002</v>
      </c>
      <c r="AX13" s="2">
        <v>38730</v>
      </c>
      <c r="AY13" s="1">
        <v>3.6625000000000001</v>
      </c>
      <c r="BA13" s="116">
        <v>38730</v>
      </c>
      <c r="BB13" s="1">
        <v>3.399</v>
      </c>
      <c r="BD13" s="2">
        <v>38730</v>
      </c>
      <c r="BE13" s="1">
        <v>2.9925999999999999</v>
      </c>
      <c r="BG13" s="2">
        <v>38734</v>
      </c>
      <c r="BH13" s="1">
        <v>4.34</v>
      </c>
      <c r="BI13" s="100"/>
      <c r="BJ13" s="2">
        <v>38734</v>
      </c>
      <c r="BK13" s="1">
        <v>4.2699999999999996</v>
      </c>
      <c r="BM13" s="2">
        <v>38730</v>
      </c>
      <c r="BN13" s="1">
        <v>3.1640999999999999</v>
      </c>
    </row>
    <row r="14" spans="1:66">
      <c r="B14" s="100">
        <v>39098</v>
      </c>
      <c r="C14" s="1">
        <v>4.9399999999999995</v>
      </c>
      <c r="E14" s="100">
        <v>38548</v>
      </c>
      <c r="F14" s="1">
        <v>3.5819999999999999</v>
      </c>
      <c r="H14" s="2">
        <v>38580</v>
      </c>
      <c r="I14" s="1">
        <v>4.3170000000000002</v>
      </c>
      <c r="K14" s="2">
        <v>38580</v>
      </c>
      <c r="L14" s="1">
        <v>5.0679999999999996</v>
      </c>
      <c r="N14" s="2">
        <v>38580</v>
      </c>
      <c r="O14" s="1">
        <v>4.6129999999999995</v>
      </c>
      <c r="Q14" s="100">
        <v>38733</v>
      </c>
      <c r="R14" s="1">
        <v>5.36</v>
      </c>
      <c r="T14" s="100">
        <v>38733</v>
      </c>
      <c r="U14" s="1">
        <v>5.09</v>
      </c>
      <c r="W14" s="2">
        <v>38733</v>
      </c>
      <c r="X14" s="1">
        <v>4.87</v>
      </c>
      <c r="Z14" s="2">
        <v>38733</v>
      </c>
      <c r="AA14" s="1">
        <v>4.7300000000000004</v>
      </c>
      <c r="AC14" s="2">
        <v>38733</v>
      </c>
      <c r="AD14" s="1">
        <v>4.5199999999999996</v>
      </c>
      <c r="AF14" s="2">
        <v>39098</v>
      </c>
      <c r="AG14" s="1">
        <v>5.36</v>
      </c>
      <c r="AI14" s="2">
        <v>38733</v>
      </c>
      <c r="AJ14" s="1">
        <v>5.0010000000000003</v>
      </c>
      <c r="AL14" s="2">
        <v>38733</v>
      </c>
      <c r="AM14" s="1">
        <v>4.8520000000000003</v>
      </c>
      <c r="AO14" s="2">
        <v>38733</v>
      </c>
      <c r="AP14" s="1">
        <v>4.7460000000000004</v>
      </c>
      <c r="AR14" s="2">
        <v>38733</v>
      </c>
      <c r="AS14" s="1">
        <v>4.8109999999999999</v>
      </c>
      <c r="AU14" s="2">
        <v>38733</v>
      </c>
      <c r="AV14" s="1">
        <v>3.7229999999999999</v>
      </c>
      <c r="AX14" s="2">
        <v>38733</v>
      </c>
      <c r="AY14" s="1">
        <v>3.6835</v>
      </c>
      <c r="BA14" s="116">
        <v>38733</v>
      </c>
      <c r="BB14" s="1">
        <v>3.4161000000000001</v>
      </c>
      <c r="BD14" s="2">
        <v>38733</v>
      </c>
      <c r="BE14" s="1">
        <v>2.9935</v>
      </c>
      <c r="BG14" s="2">
        <v>38735</v>
      </c>
      <c r="BH14" s="1">
        <v>4.34</v>
      </c>
      <c r="BI14" s="100"/>
      <c r="BJ14" s="2">
        <v>38735</v>
      </c>
      <c r="BK14" s="1">
        <v>4.28</v>
      </c>
      <c r="BM14" s="2">
        <v>38733</v>
      </c>
      <c r="BN14" s="1">
        <v>3.1764999999999999</v>
      </c>
    </row>
    <row r="15" spans="1:66">
      <c r="B15" s="100">
        <v>39099</v>
      </c>
      <c r="C15" s="1">
        <v>4.9399999999999995</v>
      </c>
      <c r="E15" s="100">
        <v>38551</v>
      </c>
      <c r="F15" s="1">
        <v>3.5419999999999998</v>
      </c>
      <c r="H15" s="2">
        <v>38581</v>
      </c>
      <c r="I15" s="1">
        <v>4.3319999999999999</v>
      </c>
      <c r="K15" s="2">
        <v>38581</v>
      </c>
      <c r="L15" s="1">
        <v>5.0650000000000004</v>
      </c>
      <c r="N15" s="2">
        <v>38581</v>
      </c>
      <c r="O15" s="1">
        <v>4.5960000000000001</v>
      </c>
      <c r="Q15" s="100">
        <v>38734</v>
      </c>
      <c r="R15" s="1">
        <v>5.3449999999999998</v>
      </c>
      <c r="T15" s="100">
        <v>38734</v>
      </c>
      <c r="U15" s="1">
        <v>5.08</v>
      </c>
      <c r="W15" s="2">
        <v>38734</v>
      </c>
      <c r="X15" s="1">
        <v>4.8600000000000003</v>
      </c>
      <c r="Z15" s="2">
        <v>38734</v>
      </c>
      <c r="AA15" s="1">
        <v>4.7249999999999996</v>
      </c>
      <c r="AC15" s="2">
        <v>38734</v>
      </c>
      <c r="AD15" s="1">
        <v>4.51</v>
      </c>
      <c r="AF15" s="2">
        <v>39099</v>
      </c>
      <c r="AG15" s="1">
        <v>5.36</v>
      </c>
      <c r="AI15" s="2">
        <v>38734</v>
      </c>
      <c r="AJ15" s="1">
        <v>4.9785000000000004</v>
      </c>
      <c r="AL15" s="2">
        <v>38734</v>
      </c>
      <c r="AM15" s="1">
        <v>4.8230000000000004</v>
      </c>
      <c r="AO15" s="2">
        <v>38734</v>
      </c>
      <c r="AP15" s="1">
        <v>4.7264999999999997</v>
      </c>
      <c r="AR15" s="2">
        <v>38734</v>
      </c>
      <c r="AS15" s="1">
        <v>4.8019999999999996</v>
      </c>
      <c r="AU15" s="2">
        <v>38734</v>
      </c>
      <c r="AV15" s="1">
        <v>3.7175000000000002</v>
      </c>
      <c r="AX15" s="2">
        <v>38734</v>
      </c>
      <c r="AY15" s="1">
        <v>3.6764999999999999</v>
      </c>
      <c r="BA15" s="116">
        <v>38734</v>
      </c>
      <c r="BB15" s="1">
        <v>3.4053</v>
      </c>
      <c r="BD15" s="2">
        <v>38734</v>
      </c>
      <c r="BE15" s="1">
        <v>2.9685999999999999</v>
      </c>
      <c r="BG15" s="2">
        <v>38736</v>
      </c>
      <c r="BH15" s="1">
        <v>4.38</v>
      </c>
      <c r="BI15" s="100"/>
      <c r="BJ15" s="2">
        <v>38736</v>
      </c>
      <c r="BK15" s="1">
        <v>4.3099999999999996</v>
      </c>
      <c r="BM15" s="2">
        <v>38734</v>
      </c>
      <c r="BN15" s="1">
        <v>3.1583000000000001</v>
      </c>
    </row>
    <row r="16" spans="1:66">
      <c r="B16" s="100">
        <v>39100</v>
      </c>
      <c r="C16" s="1">
        <v>4.9399999999999995</v>
      </c>
      <c r="E16" s="100">
        <v>38552</v>
      </c>
      <c r="F16" s="1">
        <v>3.5449999999999999</v>
      </c>
      <c r="H16" s="2">
        <v>38582</v>
      </c>
      <c r="I16" s="1">
        <v>4.2949999999999999</v>
      </c>
      <c r="K16" s="2">
        <v>38582</v>
      </c>
      <c r="L16" s="1">
        <v>5.0609999999999999</v>
      </c>
      <c r="N16" s="2">
        <v>38582</v>
      </c>
      <c r="O16" s="1">
        <v>4.6020000000000003</v>
      </c>
      <c r="Q16" s="100">
        <v>38735</v>
      </c>
      <c r="R16" s="1">
        <v>5.2949999999999999</v>
      </c>
      <c r="T16" s="100">
        <v>38735</v>
      </c>
      <c r="U16" s="1">
        <v>5.0350000000000001</v>
      </c>
      <c r="W16" s="2">
        <v>38735</v>
      </c>
      <c r="X16" s="1">
        <v>4.83</v>
      </c>
      <c r="Z16" s="2">
        <v>38735</v>
      </c>
      <c r="AA16" s="1">
        <v>4.6899999999999995</v>
      </c>
      <c r="AC16" s="2">
        <v>38735</v>
      </c>
      <c r="AD16" s="1">
        <v>4.4800000000000004</v>
      </c>
      <c r="AF16" s="2">
        <v>39100</v>
      </c>
      <c r="AG16" s="1">
        <v>5.36</v>
      </c>
      <c r="AI16" s="2">
        <v>38735</v>
      </c>
      <c r="AJ16" s="1">
        <v>4.9779999999999998</v>
      </c>
      <c r="AL16" s="2">
        <v>38735</v>
      </c>
      <c r="AM16" s="1">
        <v>4.8250000000000002</v>
      </c>
      <c r="AO16" s="2">
        <v>38735</v>
      </c>
      <c r="AP16" s="1">
        <v>4.7229999999999999</v>
      </c>
      <c r="AR16" s="2">
        <v>38735</v>
      </c>
      <c r="AS16" s="1">
        <v>4.7984999999999998</v>
      </c>
      <c r="AU16" s="2">
        <v>38735</v>
      </c>
      <c r="AV16" s="1">
        <v>3.742</v>
      </c>
      <c r="AX16" s="2">
        <v>38735</v>
      </c>
      <c r="AY16" s="1">
        <v>3.7004999999999999</v>
      </c>
      <c r="BA16" s="116">
        <v>38735</v>
      </c>
      <c r="BB16" s="1">
        <v>3.4302000000000001</v>
      </c>
      <c r="BD16" s="2">
        <v>38735</v>
      </c>
      <c r="BE16" s="1">
        <v>2.9931000000000001</v>
      </c>
      <c r="BG16" s="2">
        <v>38737</v>
      </c>
      <c r="BH16" s="1">
        <v>4.37</v>
      </c>
      <c r="BI16" s="100"/>
      <c r="BJ16" s="2">
        <v>38737</v>
      </c>
      <c r="BK16" s="1">
        <v>4.3099999999999996</v>
      </c>
      <c r="BM16" s="2">
        <v>38735</v>
      </c>
      <c r="BN16" s="1">
        <v>3.1850000000000001</v>
      </c>
    </row>
    <row r="17" spans="2:66">
      <c r="B17" s="100">
        <v>39101</v>
      </c>
      <c r="C17" s="1">
        <v>4.9399999999999995</v>
      </c>
      <c r="E17" s="100">
        <v>38553</v>
      </c>
      <c r="F17" s="1">
        <v>3.5449999999999999</v>
      </c>
      <c r="H17" s="2">
        <v>38583</v>
      </c>
      <c r="I17" s="1">
        <v>4.25</v>
      </c>
      <c r="K17" s="2">
        <v>38583</v>
      </c>
      <c r="L17" s="1">
        <v>5.0060000000000002</v>
      </c>
      <c r="N17" s="2">
        <v>38583</v>
      </c>
      <c r="O17" s="1">
        <v>4.5449999999999999</v>
      </c>
      <c r="Q17" s="100">
        <v>38736</v>
      </c>
      <c r="R17" s="1">
        <v>5.3150000000000004</v>
      </c>
      <c r="T17" s="100">
        <v>38736</v>
      </c>
      <c r="U17" s="1">
        <v>5.0599999999999996</v>
      </c>
      <c r="W17" s="2">
        <v>38736</v>
      </c>
      <c r="X17" s="1">
        <v>4.8499999999999996</v>
      </c>
      <c r="Z17" s="2">
        <v>38736</v>
      </c>
      <c r="AA17" s="1">
        <v>4.71</v>
      </c>
      <c r="AC17" s="2">
        <v>38736</v>
      </c>
      <c r="AD17" s="1">
        <v>4.5</v>
      </c>
      <c r="AF17" s="2">
        <v>39101</v>
      </c>
      <c r="AG17" s="1">
        <v>5.36</v>
      </c>
      <c r="AI17" s="2">
        <v>38736</v>
      </c>
      <c r="AJ17" s="1">
        <v>5.0140000000000002</v>
      </c>
      <c r="AL17" s="2">
        <v>38736</v>
      </c>
      <c r="AM17" s="1">
        <v>4.8650000000000002</v>
      </c>
      <c r="AO17" s="2">
        <v>38736</v>
      </c>
      <c r="AP17" s="1">
        <v>4.7714999999999996</v>
      </c>
      <c r="AR17" s="2">
        <v>38736</v>
      </c>
      <c r="AS17" s="1">
        <v>4.8324999999999996</v>
      </c>
      <c r="AU17" s="2">
        <v>38736</v>
      </c>
      <c r="AV17" s="1">
        <v>3.8040000000000003</v>
      </c>
      <c r="AX17" s="2">
        <v>38736</v>
      </c>
      <c r="AY17" s="1">
        <v>3.7640000000000002</v>
      </c>
      <c r="BA17" s="116">
        <v>38736</v>
      </c>
      <c r="BB17" s="1">
        <v>3.5018000000000002</v>
      </c>
      <c r="BD17" s="2">
        <v>38736</v>
      </c>
      <c r="BE17" s="1">
        <v>3.0503</v>
      </c>
      <c r="BG17" s="2">
        <v>38740</v>
      </c>
      <c r="BH17" s="1">
        <v>4.3600000000000003</v>
      </c>
      <c r="BI17" s="100"/>
      <c r="BJ17" s="2">
        <v>38740</v>
      </c>
      <c r="BK17" s="1">
        <v>4.3</v>
      </c>
      <c r="BM17" s="2">
        <v>38736</v>
      </c>
      <c r="BN17" s="1">
        <v>3.2618999999999998</v>
      </c>
    </row>
    <row r="18" spans="2:66">
      <c r="B18" s="100">
        <v>39104</v>
      </c>
      <c r="C18" s="1">
        <v>4.9399999999999995</v>
      </c>
      <c r="E18" s="100">
        <v>38554</v>
      </c>
      <c r="F18" s="1">
        <v>3.5</v>
      </c>
      <c r="H18" s="2">
        <v>38586</v>
      </c>
      <c r="I18" s="1">
        <v>4.3360000000000003</v>
      </c>
      <c r="K18" s="2">
        <v>38586</v>
      </c>
      <c r="L18" s="1">
        <v>5.0510000000000002</v>
      </c>
      <c r="N18" s="2">
        <v>38586</v>
      </c>
      <c r="O18" s="1">
        <v>4.5830000000000002</v>
      </c>
      <c r="Q18" s="100">
        <v>38737</v>
      </c>
      <c r="R18" s="1">
        <v>5.3</v>
      </c>
      <c r="T18" s="100">
        <v>38737</v>
      </c>
      <c r="U18" s="1">
        <v>5.05</v>
      </c>
      <c r="W18" s="2">
        <v>38737</v>
      </c>
      <c r="X18" s="1">
        <v>4.84</v>
      </c>
      <c r="Z18" s="2">
        <v>38737</v>
      </c>
      <c r="AA18" s="1">
        <v>4.6899999999999995</v>
      </c>
      <c r="AC18" s="2">
        <v>38737</v>
      </c>
      <c r="AD18" s="1">
        <v>4.5</v>
      </c>
      <c r="AF18" s="2">
        <v>39104</v>
      </c>
      <c r="AG18" s="1">
        <v>5.36</v>
      </c>
      <c r="AI18" s="2">
        <v>38737</v>
      </c>
      <c r="AJ18" s="1">
        <v>4.9794999999999998</v>
      </c>
      <c r="AL18" s="2">
        <v>38737</v>
      </c>
      <c r="AM18" s="1">
        <v>4.8360000000000003</v>
      </c>
      <c r="AO18" s="2">
        <v>38737</v>
      </c>
      <c r="AP18" s="1">
        <v>4.7480000000000002</v>
      </c>
      <c r="AR18" s="2">
        <v>38737</v>
      </c>
      <c r="AS18" s="1">
        <v>4.8125</v>
      </c>
      <c r="AU18" s="2">
        <v>38737</v>
      </c>
      <c r="AV18" s="1">
        <v>3.8125</v>
      </c>
      <c r="AX18" s="2">
        <v>38737</v>
      </c>
      <c r="AY18" s="1">
        <v>3.7759999999999998</v>
      </c>
      <c r="BA18" s="116">
        <v>38737</v>
      </c>
      <c r="BB18" s="1">
        <v>3.5093999999999999</v>
      </c>
      <c r="BD18" s="2">
        <v>38737</v>
      </c>
      <c r="BE18" s="1">
        <v>3.0512000000000001</v>
      </c>
      <c r="BG18" s="2">
        <v>38741</v>
      </c>
      <c r="BH18" s="1">
        <v>4.4000000000000004</v>
      </c>
      <c r="BI18" s="100"/>
      <c r="BJ18" s="2">
        <v>38741</v>
      </c>
      <c r="BK18" s="1">
        <v>4.32</v>
      </c>
      <c r="BM18" s="2">
        <v>38737</v>
      </c>
      <c r="BN18" s="1">
        <v>3.2711000000000001</v>
      </c>
    </row>
    <row r="19" spans="2:66">
      <c r="B19" s="100">
        <v>39105</v>
      </c>
      <c r="C19" s="1">
        <v>4.9399999999999995</v>
      </c>
      <c r="E19" s="100">
        <v>38555</v>
      </c>
      <c r="F19" s="1">
        <v>3.508</v>
      </c>
      <c r="H19" s="2">
        <v>38587</v>
      </c>
      <c r="I19" s="1">
        <v>4.415</v>
      </c>
      <c r="K19" s="2">
        <v>38587</v>
      </c>
      <c r="L19" s="1">
        <v>5.1619999999999999</v>
      </c>
      <c r="N19" s="2">
        <v>38587</v>
      </c>
      <c r="O19" s="1">
        <v>4.7050000000000001</v>
      </c>
      <c r="Q19" s="100">
        <v>38740</v>
      </c>
      <c r="R19" s="1">
        <v>5.28</v>
      </c>
      <c r="T19" s="100">
        <v>38740</v>
      </c>
      <c r="U19" s="1">
        <v>5.03</v>
      </c>
      <c r="W19" s="2">
        <v>38740</v>
      </c>
      <c r="X19" s="1">
        <v>4.82</v>
      </c>
      <c r="Z19" s="2">
        <v>38740</v>
      </c>
      <c r="AA19" s="1">
        <v>4.67</v>
      </c>
      <c r="AC19" s="2">
        <v>38740</v>
      </c>
      <c r="AD19" s="1">
        <v>4.47</v>
      </c>
      <c r="AF19" s="2">
        <v>39105</v>
      </c>
      <c r="AG19" s="1">
        <v>5.36</v>
      </c>
      <c r="AI19" s="2">
        <v>38740</v>
      </c>
      <c r="AJ19" s="1">
        <v>4.9915000000000003</v>
      </c>
      <c r="AL19" s="2">
        <v>38740</v>
      </c>
      <c r="AM19" s="1">
        <v>4.8380000000000001</v>
      </c>
      <c r="AO19" s="2">
        <v>38740</v>
      </c>
      <c r="AP19" s="1">
        <v>4.7515000000000001</v>
      </c>
      <c r="AR19" s="2">
        <v>38740</v>
      </c>
      <c r="AS19" s="1">
        <v>4.8205</v>
      </c>
      <c r="AU19" s="2">
        <v>38740</v>
      </c>
      <c r="AV19" s="1">
        <v>3.82</v>
      </c>
      <c r="AX19" s="2">
        <v>38740</v>
      </c>
      <c r="AY19" s="1">
        <v>3.7814999999999999</v>
      </c>
      <c r="BA19" s="116">
        <v>38740</v>
      </c>
      <c r="BB19" s="1">
        <v>3.5206</v>
      </c>
      <c r="BD19" s="2">
        <v>38740</v>
      </c>
      <c r="BE19" s="1">
        <v>3.0670000000000002</v>
      </c>
      <c r="BG19" s="2">
        <v>38742</v>
      </c>
      <c r="BH19" s="1">
        <v>4.49</v>
      </c>
      <c r="BI19" s="100"/>
      <c r="BJ19" s="2">
        <v>38742</v>
      </c>
      <c r="BK19" s="1">
        <v>4.41</v>
      </c>
      <c r="BM19" s="2">
        <v>38740</v>
      </c>
      <c r="BN19" s="1">
        <v>3.2888000000000002</v>
      </c>
    </row>
    <row r="20" spans="2:66">
      <c r="B20" s="100">
        <v>39106</v>
      </c>
      <c r="C20" s="1">
        <v>4.9399999999999995</v>
      </c>
      <c r="E20" s="100">
        <v>38558</v>
      </c>
      <c r="F20" s="1">
        <v>3.4820000000000002</v>
      </c>
      <c r="H20" s="2">
        <v>38588</v>
      </c>
      <c r="I20" s="1">
        <v>4.4329999999999998</v>
      </c>
      <c r="K20" s="2">
        <v>38588</v>
      </c>
      <c r="L20" s="1">
        <v>5.1349999999999998</v>
      </c>
      <c r="N20" s="2">
        <v>38588</v>
      </c>
      <c r="O20" s="1">
        <v>4.7030000000000003</v>
      </c>
      <c r="Q20" s="100">
        <v>38741</v>
      </c>
      <c r="R20" s="1">
        <v>5.32</v>
      </c>
      <c r="T20" s="100">
        <v>38741</v>
      </c>
      <c r="U20" s="1">
        <v>5.0650000000000004</v>
      </c>
      <c r="W20" s="2">
        <v>38741</v>
      </c>
      <c r="X20" s="1">
        <v>4.8499999999999996</v>
      </c>
      <c r="Z20" s="2">
        <v>38741</v>
      </c>
      <c r="AA20" s="1">
        <v>4.71</v>
      </c>
      <c r="AC20" s="2">
        <v>38741</v>
      </c>
      <c r="AD20" s="1">
        <v>4.5</v>
      </c>
      <c r="AF20" s="2">
        <v>39106</v>
      </c>
      <c r="AG20" s="1">
        <v>5.36</v>
      </c>
      <c r="AI20" s="2">
        <v>38741</v>
      </c>
      <c r="AJ20" s="1">
        <v>5.0350000000000001</v>
      </c>
      <c r="AL20" s="2">
        <v>38741</v>
      </c>
      <c r="AM20" s="1">
        <v>4.8870000000000005</v>
      </c>
      <c r="AO20" s="2">
        <v>38741</v>
      </c>
      <c r="AP20" s="1">
        <v>4.7789999999999999</v>
      </c>
      <c r="AR20" s="2">
        <v>38741</v>
      </c>
      <c r="AS20" s="1">
        <v>4.84</v>
      </c>
      <c r="AU20" s="2">
        <v>38741</v>
      </c>
      <c r="AV20" s="1">
        <v>3.8374999999999999</v>
      </c>
      <c r="AX20" s="2">
        <v>38741</v>
      </c>
      <c r="AY20" s="1">
        <v>3.7965</v>
      </c>
      <c r="BA20" s="116">
        <v>38741</v>
      </c>
      <c r="BB20" s="1">
        <v>3.5350999999999999</v>
      </c>
      <c r="BD20" s="2">
        <v>38741</v>
      </c>
      <c r="BE20" s="1">
        <v>3.0714000000000001</v>
      </c>
      <c r="BG20" s="2">
        <v>38743</v>
      </c>
      <c r="BH20" s="1">
        <v>4.53</v>
      </c>
      <c r="BI20" s="100"/>
      <c r="BJ20" s="2">
        <v>38743</v>
      </c>
      <c r="BK20" s="1">
        <v>4.4400000000000004</v>
      </c>
      <c r="BM20" s="2">
        <v>38741</v>
      </c>
      <c r="BN20" s="1">
        <v>3.2959000000000001</v>
      </c>
    </row>
    <row r="21" spans="2:66">
      <c r="B21" s="100">
        <v>39107</v>
      </c>
      <c r="C21" s="1">
        <v>4.9399999999999995</v>
      </c>
      <c r="E21" s="100">
        <v>38559</v>
      </c>
      <c r="F21" s="1">
        <v>3.512</v>
      </c>
      <c r="H21" s="2">
        <v>38590</v>
      </c>
      <c r="I21" s="1">
        <v>4.4160000000000004</v>
      </c>
      <c r="K21" s="2">
        <v>38589</v>
      </c>
      <c r="L21" s="1">
        <v>5.1449999999999996</v>
      </c>
      <c r="N21" s="2">
        <v>38589</v>
      </c>
      <c r="O21" s="1">
        <v>4.7549999999999999</v>
      </c>
      <c r="Q21" s="100">
        <v>38742</v>
      </c>
      <c r="R21" s="1">
        <v>5.28</v>
      </c>
      <c r="T21" s="100">
        <v>38742</v>
      </c>
      <c r="U21" s="1">
        <v>5.03</v>
      </c>
      <c r="W21" s="2">
        <v>38742</v>
      </c>
      <c r="X21" s="1">
        <v>4.82</v>
      </c>
      <c r="Z21" s="2">
        <v>38742</v>
      </c>
      <c r="AA21" s="1">
        <v>4.66</v>
      </c>
      <c r="AC21" s="2">
        <v>38742</v>
      </c>
      <c r="AD21" s="1">
        <v>4.49</v>
      </c>
      <c r="AF21" s="2">
        <v>39107</v>
      </c>
      <c r="AG21" s="1">
        <v>5.36</v>
      </c>
      <c r="AI21" s="2">
        <v>38742</v>
      </c>
      <c r="AJ21" s="1">
        <v>5.1280000000000001</v>
      </c>
      <c r="AL21" s="2">
        <v>38742</v>
      </c>
      <c r="AM21" s="1">
        <v>4.9844999999999997</v>
      </c>
      <c r="AO21" s="2">
        <v>38742</v>
      </c>
      <c r="AP21" s="1">
        <v>4.8520000000000003</v>
      </c>
      <c r="AR21" s="2">
        <v>38742</v>
      </c>
      <c r="AS21" s="1">
        <v>4.8890000000000002</v>
      </c>
      <c r="AU21" s="2">
        <v>38742</v>
      </c>
      <c r="AV21" s="1">
        <v>3.8955000000000002</v>
      </c>
      <c r="AX21" s="2">
        <v>38742</v>
      </c>
      <c r="AY21" s="1">
        <v>3.8525</v>
      </c>
      <c r="BA21" s="116">
        <v>38742</v>
      </c>
      <c r="BB21" s="1">
        <v>3.5973000000000002</v>
      </c>
      <c r="BD21" s="2">
        <v>38742</v>
      </c>
      <c r="BE21" s="1">
        <v>3.0937999999999999</v>
      </c>
      <c r="BG21" s="2">
        <v>38744</v>
      </c>
      <c r="BH21" s="1">
        <v>4.5199999999999996</v>
      </c>
      <c r="BI21" s="100"/>
      <c r="BJ21" s="2">
        <v>38744</v>
      </c>
      <c r="BK21" s="1">
        <v>4.45</v>
      </c>
      <c r="BM21" s="2">
        <v>38742</v>
      </c>
      <c r="BN21" s="1">
        <v>3.3428</v>
      </c>
    </row>
    <row r="22" spans="2:66">
      <c r="B22" s="100">
        <v>39108</v>
      </c>
      <c r="C22" s="1">
        <v>4.95</v>
      </c>
      <c r="E22" s="100">
        <v>38560</v>
      </c>
      <c r="F22" s="1">
        <v>3.5150000000000001</v>
      </c>
      <c r="H22" s="2">
        <v>38593</v>
      </c>
      <c r="I22" s="1">
        <v>4.3849999999999998</v>
      </c>
      <c r="K22" s="2">
        <v>38590</v>
      </c>
      <c r="L22" s="1">
        <v>5.0789999999999997</v>
      </c>
      <c r="N22" s="2">
        <v>38590</v>
      </c>
      <c r="O22" s="1">
        <v>4.71</v>
      </c>
      <c r="Q22" s="100">
        <v>38743</v>
      </c>
      <c r="R22" s="1">
        <v>5.25</v>
      </c>
      <c r="T22" s="100">
        <v>38743</v>
      </c>
      <c r="U22" s="1">
        <v>5</v>
      </c>
      <c r="W22" s="2">
        <v>38743</v>
      </c>
      <c r="X22" s="1">
        <v>4.8</v>
      </c>
      <c r="Z22" s="2">
        <v>38743</v>
      </c>
      <c r="AA22" s="1">
        <v>4.6550000000000002</v>
      </c>
      <c r="AC22" s="2">
        <v>38743</v>
      </c>
      <c r="AD22" s="1">
        <v>4.46</v>
      </c>
      <c r="AF22" s="2">
        <v>39108</v>
      </c>
      <c r="AG22" s="1">
        <v>5.36</v>
      </c>
      <c r="AI22" s="2">
        <v>38743</v>
      </c>
      <c r="AJ22" s="1">
        <v>5.165</v>
      </c>
      <c r="AL22" s="2">
        <v>38743</v>
      </c>
      <c r="AM22" s="1">
        <v>5.0199999999999996</v>
      </c>
      <c r="AO22" s="2">
        <v>38743</v>
      </c>
      <c r="AP22" s="1">
        <v>4.875</v>
      </c>
      <c r="AR22" s="2">
        <v>38743</v>
      </c>
      <c r="AS22" s="1">
        <v>4.9109999999999996</v>
      </c>
      <c r="AU22" s="2">
        <v>38743</v>
      </c>
      <c r="AV22" s="1">
        <v>3.9835000000000003</v>
      </c>
      <c r="AX22" s="2">
        <v>38743</v>
      </c>
      <c r="AY22" s="1">
        <v>3.9370000000000003</v>
      </c>
      <c r="BA22" s="116">
        <v>38743</v>
      </c>
      <c r="BB22" s="1">
        <v>3.6471</v>
      </c>
      <c r="BD22" s="2">
        <v>38743</v>
      </c>
      <c r="BE22" s="1">
        <v>3.1116999999999999</v>
      </c>
      <c r="BG22" s="2">
        <v>38747</v>
      </c>
      <c r="BH22" s="1">
        <v>4.54</v>
      </c>
      <c r="BI22" s="100"/>
      <c r="BJ22" s="2">
        <v>38747</v>
      </c>
      <c r="BK22" s="1">
        <v>4.46</v>
      </c>
      <c r="BM22" s="2">
        <v>38743</v>
      </c>
      <c r="BN22" s="1">
        <v>3.3776000000000002</v>
      </c>
    </row>
    <row r="23" spans="2:66">
      <c r="B23" s="100">
        <v>39111</v>
      </c>
      <c r="C23" s="1">
        <v>4.95</v>
      </c>
      <c r="E23" s="100">
        <v>38561</v>
      </c>
      <c r="F23" s="1">
        <v>3.5220000000000002</v>
      </c>
      <c r="H23" s="2">
        <v>38594</v>
      </c>
      <c r="I23" s="1">
        <v>4.2300000000000004</v>
      </c>
      <c r="K23" s="2">
        <v>38593</v>
      </c>
      <c r="L23" s="1">
        <v>5.0309999999999997</v>
      </c>
      <c r="N23" s="2">
        <v>38593</v>
      </c>
      <c r="O23" s="1">
        <v>4.6509999999999998</v>
      </c>
      <c r="Q23" s="100">
        <v>38744</v>
      </c>
      <c r="R23" s="1">
        <v>5.2549999999999999</v>
      </c>
      <c r="T23" s="100">
        <v>38744</v>
      </c>
      <c r="U23" s="1">
        <v>5</v>
      </c>
      <c r="W23" s="2">
        <v>38744</v>
      </c>
      <c r="X23" s="1">
        <v>4.8100000000000005</v>
      </c>
      <c r="Z23" s="2">
        <v>38744</v>
      </c>
      <c r="AA23" s="1">
        <v>4.66</v>
      </c>
      <c r="AC23" s="2">
        <v>38744</v>
      </c>
      <c r="AD23" s="1">
        <v>4.4749999999999996</v>
      </c>
      <c r="AF23" s="2">
        <v>39111</v>
      </c>
      <c r="AG23" s="1">
        <v>5.36</v>
      </c>
      <c r="AI23" s="2">
        <v>38744</v>
      </c>
      <c r="AJ23" s="1">
        <v>5.1485000000000003</v>
      </c>
      <c r="AL23" s="2">
        <v>38744</v>
      </c>
      <c r="AM23" s="1">
        <v>5.0185000000000004</v>
      </c>
      <c r="AO23" s="2">
        <v>38744</v>
      </c>
      <c r="AP23" s="1">
        <v>4.8979999999999997</v>
      </c>
      <c r="AR23" s="2">
        <v>38744</v>
      </c>
      <c r="AS23" s="1">
        <v>4.9269999999999996</v>
      </c>
      <c r="AU23" s="2">
        <v>38744</v>
      </c>
      <c r="AV23" s="1">
        <v>3.9735</v>
      </c>
      <c r="AX23" s="2">
        <v>38744</v>
      </c>
      <c r="AY23" s="1">
        <v>3.9264999999999999</v>
      </c>
      <c r="BA23" s="116">
        <v>38744</v>
      </c>
      <c r="BB23" s="1">
        <v>3.6444000000000001</v>
      </c>
      <c r="BD23" s="2">
        <v>38744</v>
      </c>
      <c r="BE23" s="1">
        <v>3.1288</v>
      </c>
      <c r="BG23" s="2">
        <v>38748</v>
      </c>
      <c r="BH23" s="1">
        <v>4.53</v>
      </c>
      <c r="BI23" s="100"/>
      <c r="BJ23" s="2">
        <v>38748</v>
      </c>
      <c r="BK23" s="1">
        <v>4.47</v>
      </c>
      <c r="BM23" s="2">
        <v>38744</v>
      </c>
      <c r="BN23" s="1">
        <v>3.3782999999999999</v>
      </c>
    </row>
    <row r="24" spans="2:66">
      <c r="B24" s="100">
        <v>39112</v>
      </c>
      <c r="C24" s="1">
        <v>4.95</v>
      </c>
      <c r="E24" s="100">
        <v>38562</v>
      </c>
      <c r="F24" s="1">
        <v>3.5249999999999999</v>
      </c>
      <c r="H24" s="2">
        <v>38595</v>
      </c>
      <c r="I24" s="1">
        <v>4.17</v>
      </c>
      <c r="K24" s="2">
        <v>38594</v>
      </c>
      <c r="L24" s="1">
        <v>4.8979999999999997</v>
      </c>
      <c r="N24" s="2">
        <v>38594</v>
      </c>
      <c r="O24" s="1">
        <v>4.5049999999999999</v>
      </c>
      <c r="Q24" s="100">
        <v>38747</v>
      </c>
      <c r="R24" s="1">
        <v>5.2549999999999999</v>
      </c>
      <c r="T24" s="100">
        <v>38747</v>
      </c>
      <c r="U24" s="1">
        <v>5</v>
      </c>
      <c r="W24" s="2">
        <v>38747</v>
      </c>
      <c r="X24" s="1">
        <v>4.8049999999999997</v>
      </c>
      <c r="Z24" s="2">
        <v>38747</v>
      </c>
      <c r="AA24" s="1">
        <v>4.66</v>
      </c>
      <c r="AC24" s="2">
        <v>38747</v>
      </c>
      <c r="AD24" s="1">
        <v>4.47</v>
      </c>
      <c r="AF24" s="2">
        <v>39112</v>
      </c>
      <c r="AG24" s="1">
        <v>5.36</v>
      </c>
      <c r="AI24" s="2">
        <v>38747</v>
      </c>
      <c r="AJ24" s="1">
        <v>5.1675000000000004</v>
      </c>
      <c r="AL24" s="2">
        <v>38747</v>
      </c>
      <c r="AM24" s="1">
        <v>5.0335000000000001</v>
      </c>
      <c r="AO24" s="2">
        <v>38747</v>
      </c>
      <c r="AP24" s="1">
        <v>4.9065000000000003</v>
      </c>
      <c r="AR24" s="2">
        <v>38747</v>
      </c>
      <c r="AS24" s="1">
        <v>4.9399999999999995</v>
      </c>
      <c r="AU24" s="2">
        <v>38747</v>
      </c>
      <c r="AV24" s="1">
        <v>3.9590000000000001</v>
      </c>
      <c r="AX24" s="2">
        <v>38747</v>
      </c>
      <c r="AY24" s="1">
        <v>3.9144999999999999</v>
      </c>
      <c r="BA24" s="116">
        <v>38747</v>
      </c>
      <c r="BB24" s="1">
        <v>3.6429</v>
      </c>
      <c r="BD24" s="2">
        <v>38747</v>
      </c>
      <c r="BE24" s="1">
        <v>3.1402999999999999</v>
      </c>
      <c r="BG24" s="2">
        <v>38749</v>
      </c>
      <c r="BH24" s="1">
        <v>4.57</v>
      </c>
      <c r="BI24" s="100"/>
      <c r="BJ24" s="2">
        <v>38749</v>
      </c>
      <c r="BK24" s="1">
        <v>4.51</v>
      </c>
      <c r="BM24" s="2">
        <v>38747</v>
      </c>
      <c r="BN24" s="1">
        <v>3.3862000000000001</v>
      </c>
    </row>
    <row r="25" spans="2:66">
      <c r="B25" s="100">
        <v>39113</v>
      </c>
      <c r="C25" s="1">
        <v>4.96</v>
      </c>
      <c r="E25" s="100">
        <v>38565</v>
      </c>
      <c r="F25" s="1">
        <v>3.54</v>
      </c>
      <c r="H25" s="2">
        <v>38596</v>
      </c>
      <c r="I25" s="1">
        <v>4.2350000000000003</v>
      </c>
      <c r="K25" s="2">
        <v>38595</v>
      </c>
      <c r="L25" s="1">
        <v>4.84</v>
      </c>
      <c r="N25" s="2">
        <v>38595</v>
      </c>
      <c r="O25" s="1">
        <v>4.42</v>
      </c>
      <c r="Q25" s="100">
        <v>38748</v>
      </c>
      <c r="R25" s="1">
        <v>5.26</v>
      </c>
      <c r="T25" s="100">
        <v>38748</v>
      </c>
      <c r="U25" s="1">
        <v>5.01</v>
      </c>
      <c r="W25" s="2">
        <v>38748</v>
      </c>
      <c r="X25" s="1">
        <v>4.8100000000000005</v>
      </c>
      <c r="Z25" s="2">
        <v>38748</v>
      </c>
      <c r="AA25" s="1">
        <v>4.66</v>
      </c>
      <c r="AC25" s="2">
        <v>38748</v>
      </c>
      <c r="AD25" s="1">
        <v>4.47</v>
      </c>
      <c r="AF25" s="2">
        <v>39113</v>
      </c>
      <c r="AG25" s="1">
        <v>5.36</v>
      </c>
      <c r="AI25" s="2">
        <v>38748</v>
      </c>
      <c r="AJ25" s="1">
        <v>5.1425000000000001</v>
      </c>
      <c r="AL25" s="2">
        <v>38748</v>
      </c>
      <c r="AM25" s="1">
        <v>5.0235000000000003</v>
      </c>
      <c r="AO25" s="2">
        <v>38748</v>
      </c>
      <c r="AP25" s="1">
        <v>4.9210000000000003</v>
      </c>
      <c r="AR25" s="2">
        <v>38748</v>
      </c>
      <c r="AS25" s="1">
        <v>4.9409999999999998</v>
      </c>
      <c r="AU25" s="2">
        <v>38748</v>
      </c>
      <c r="AV25" s="1">
        <v>3.96</v>
      </c>
      <c r="AX25" s="2">
        <v>38748</v>
      </c>
      <c r="AY25" s="1">
        <v>3.9125000000000001</v>
      </c>
      <c r="BA25" s="116">
        <v>38748</v>
      </c>
      <c r="BB25" s="1">
        <v>3.6455000000000002</v>
      </c>
      <c r="BD25" s="2">
        <v>38748</v>
      </c>
      <c r="BE25" s="1">
        <v>3.1446000000000001</v>
      </c>
      <c r="BG25" s="2">
        <v>38750</v>
      </c>
      <c r="BH25" s="1">
        <v>4.57</v>
      </c>
      <c r="BI25" s="100"/>
      <c r="BJ25" s="2">
        <v>38750</v>
      </c>
      <c r="BK25" s="1">
        <v>4.51</v>
      </c>
      <c r="BM25" s="2">
        <v>38748</v>
      </c>
      <c r="BN25" s="1">
        <v>3.3936000000000002</v>
      </c>
    </row>
    <row r="26" spans="2:66">
      <c r="B26" s="100">
        <v>39114</v>
      </c>
      <c r="C26" s="1">
        <v>4.96</v>
      </c>
      <c r="E26" s="100">
        <v>38566</v>
      </c>
      <c r="F26" s="1">
        <v>3.5249999999999999</v>
      </c>
      <c r="H26" s="2">
        <v>38597</v>
      </c>
      <c r="I26" s="1">
        <v>4.22</v>
      </c>
      <c r="K26" s="2">
        <v>38596</v>
      </c>
      <c r="L26" s="1">
        <v>4.8650000000000002</v>
      </c>
      <c r="N26" s="2">
        <v>38596</v>
      </c>
      <c r="O26" s="1">
        <v>4.4349999999999996</v>
      </c>
      <c r="Q26" s="100">
        <v>38749</v>
      </c>
      <c r="R26" s="1">
        <v>5.22</v>
      </c>
      <c r="T26" s="100">
        <v>38749</v>
      </c>
      <c r="U26" s="1">
        <v>4.97</v>
      </c>
      <c r="W26" s="2">
        <v>38749</v>
      </c>
      <c r="X26" s="1">
        <v>4.7699999999999996</v>
      </c>
      <c r="Z26" s="2">
        <v>38749</v>
      </c>
      <c r="AA26" s="1">
        <v>4.63</v>
      </c>
      <c r="AC26" s="2">
        <v>38749</v>
      </c>
      <c r="AD26" s="1">
        <v>4.46</v>
      </c>
      <c r="AF26" s="2">
        <v>39114</v>
      </c>
      <c r="AG26" s="1">
        <v>5.36</v>
      </c>
      <c r="AI26" s="2">
        <v>38749</v>
      </c>
      <c r="AJ26" s="1">
        <v>5.1775000000000002</v>
      </c>
      <c r="AL26" s="2">
        <v>38749</v>
      </c>
      <c r="AM26" s="1">
        <v>5.0730000000000004</v>
      </c>
      <c r="AO26" s="2">
        <v>38749</v>
      </c>
      <c r="AP26" s="1">
        <v>4.9829999999999997</v>
      </c>
      <c r="AR26" s="2">
        <v>38749</v>
      </c>
      <c r="AS26" s="1">
        <v>4.9969999999999999</v>
      </c>
      <c r="AU26" s="2">
        <v>38749</v>
      </c>
      <c r="AV26" s="1">
        <v>3.984</v>
      </c>
      <c r="AX26" s="2">
        <v>38749</v>
      </c>
      <c r="AY26" s="1">
        <v>3.9409999999999998</v>
      </c>
      <c r="BA26" s="116">
        <v>38749</v>
      </c>
      <c r="BB26" s="1">
        <v>3.6913</v>
      </c>
      <c r="BD26" s="2">
        <v>38749</v>
      </c>
      <c r="BE26" s="1">
        <v>3.1671999999999998</v>
      </c>
      <c r="BG26" s="2">
        <v>38751</v>
      </c>
      <c r="BH26" s="1">
        <v>4.54</v>
      </c>
      <c r="BI26" s="100"/>
      <c r="BJ26" s="2">
        <v>38751</v>
      </c>
      <c r="BK26" s="1">
        <v>4.5</v>
      </c>
      <c r="BM26" s="2">
        <v>38749</v>
      </c>
      <c r="BN26" s="1">
        <v>3.4342999999999999</v>
      </c>
    </row>
    <row r="27" spans="2:66">
      <c r="B27" s="100">
        <v>39115</v>
      </c>
      <c r="C27" s="1">
        <v>4.96</v>
      </c>
      <c r="E27" s="100">
        <v>38567</v>
      </c>
      <c r="F27" s="1">
        <v>3.5249999999999999</v>
      </c>
      <c r="H27" s="2">
        <v>38600</v>
      </c>
      <c r="I27" s="1">
        <v>4.1760000000000002</v>
      </c>
      <c r="K27" s="2">
        <v>38597</v>
      </c>
      <c r="L27" s="1">
        <v>4.8520000000000003</v>
      </c>
      <c r="N27" s="2">
        <v>38597</v>
      </c>
      <c r="O27" s="1">
        <v>4.415</v>
      </c>
      <c r="Q27" s="100">
        <v>38750</v>
      </c>
      <c r="R27" s="1">
        <v>5.23</v>
      </c>
      <c r="T27" s="100">
        <v>38750</v>
      </c>
      <c r="U27" s="1">
        <v>4.9800000000000004</v>
      </c>
      <c r="W27" s="2">
        <v>38750</v>
      </c>
      <c r="X27" s="1">
        <v>4.79</v>
      </c>
      <c r="Z27" s="2">
        <v>38750</v>
      </c>
      <c r="AA27" s="1">
        <v>4.6500000000000004</v>
      </c>
      <c r="AC27" s="2">
        <v>38750</v>
      </c>
      <c r="AD27" s="1">
        <v>4.49</v>
      </c>
      <c r="AF27" s="2">
        <v>39115</v>
      </c>
      <c r="AG27" s="1">
        <v>5.36</v>
      </c>
      <c r="AI27" s="2">
        <v>38750</v>
      </c>
      <c r="AJ27" s="1">
        <v>5.165</v>
      </c>
      <c r="AL27" s="2">
        <v>38750</v>
      </c>
      <c r="AM27" s="1">
        <v>5.0750000000000002</v>
      </c>
      <c r="AO27" s="2">
        <v>38750</v>
      </c>
      <c r="AP27" s="1">
        <v>4.9865000000000004</v>
      </c>
      <c r="AR27" s="2">
        <v>38750</v>
      </c>
      <c r="AS27" s="1">
        <v>4.9995000000000003</v>
      </c>
      <c r="AU27" s="2">
        <v>38750</v>
      </c>
      <c r="AV27" s="1">
        <v>3.9824999999999999</v>
      </c>
      <c r="AX27" s="2">
        <v>38750</v>
      </c>
      <c r="AY27" s="1">
        <v>3.9415</v>
      </c>
      <c r="BA27" s="116">
        <v>38750</v>
      </c>
      <c r="BB27" s="1">
        <v>3.6869000000000001</v>
      </c>
      <c r="BD27" s="2">
        <v>38750</v>
      </c>
      <c r="BE27" s="1">
        <v>3.1572</v>
      </c>
      <c r="BG27" s="2">
        <v>38754</v>
      </c>
      <c r="BH27" s="1">
        <v>4.55</v>
      </c>
      <c r="BI27" s="100"/>
      <c r="BJ27" s="2">
        <v>38754</v>
      </c>
      <c r="BK27" s="1">
        <v>4.51</v>
      </c>
      <c r="BM27" s="2">
        <v>38750</v>
      </c>
      <c r="BN27" s="1">
        <v>3.4302000000000001</v>
      </c>
    </row>
    <row r="28" spans="2:66">
      <c r="B28" s="100">
        <v>39118</v>
      </c>
      <c r="C28" s="1">
        <v>4.96</v>
      </c>
      <c r="E28" s="100">
        <v>38568</v>
      </c>
      <c r="F28" s="1">
        <v>3.5249999999999999</v>
      </c>
      <c r="H28" s="2">
        <v>38601</v>
      </c>
      <c r="I28" s="1">
        <v>4.2</v>
      </c>
      <c r="K28" s="2">
        <v>38600</v>
      </c>
      <c r="L28" s="1">
        <v>4.8179999999999996</v>
      </c>
      <c r="N28" s="2">
        <v>38600</v>
      </c>
      <c r="O28" s="1">
        <v>4.407</v>
      </c>
      <c r="Q28" s="100">
        <v>38751</v>
      </c>
      <c r="R28" s="1">
        <v>5.29</v>
      </c>
      <c r="T28" s="100">
        <v>38751</v>
      </c>
      <c r="U28" s="1">
        <v>5.03</v>
      </c>
      <c r="W28" s="2">
        <v>38751</v>
      </c>
      <c r="X28" s="1">
        <v>4.83</v>
      </c>
      <c r="Z28" s="2">
        <v>38751</v>
      </c>
      <c r="AA28" s="1">
        <v>4.6950000000000003</v>
      </c>
      <c r="AC28" s="2">
        <v>38751</v>
      </c>
      <c r="AD28" s="1">
        <v>4.5250000000000004</v>
      </c>
      <c r="AF28" s="2">
        <v>39118</v>
      </c>
      <c r="AG28" s="1">
        <v>5.36</v>
      </c>
      <c r="AI28" s="2">
        <v>38751</v>
      </c>
      <c r="AJ28" s="1">
        <v>5.1064999999999996</v>
      </c>
      <c r="AL28" s="2">
        <v>38751</v>
      </c>
      <c r="AM28" s="1">
        <v>5.0339999999999998</v>
      </c>
      <c r="AO28" s="2">
        <v>38751</v>
      </c>
      <c r="AP28" s="1">
        <v>4.9719999999999995</v>
      </c>
      <c r="AR28" s="2">
        <v>38751</v>
      </c>
      <c r="AS28" s="1">
        <v>5.0054999999999996</v>
      </c>
      <c r="AU28" s="2">
        <v>38751</v>
      </c>
      <c r="AV28" s="1">
        <v>3.952</v>
      </c>
      <c r="AX28" s="2">
        <v>38751</v>
      </c>
      <c r="AY28" s="1">
        <v>3.9180000000000001</v>
      </c>
      <c r="BA28" s="116">
        <v>38751</v>
      </c>
      <c r="BB28" s="1">
        <v>3.6440000000000001</v>
      </c>
      <c r="BD28" s="2">
        <v>38751</v>
      </c>
      <c r="BE28" s="1">
        <v>3.1385999999999998</v>
      </c>
      <c r="BG28" s="2">
        <v>38755</v>
      </c>
      <c r="BH28" s="1">
        <v>4.57</v>
      </c>
      <c r="BI28" s="100"/>
      <c r="BJ28" s="2">
        <v>38755</v>
      </c>
      <c r="BK28" s="1">
        <v>4.5199999999999996</v>
      </c>
      <c r="BM28" s="2">
        <v>38751</v>
      </c>
      <c r="BN28" s="1">
        <v>3.3929</v>
      </c>
    </row>
    <row r="29" spans="2:66">
      <c r="B29" s="100">
        <v>39119</v>
      </c>
      <c r="C29" s="1">
        <v>4.96</v>
      </c>
      <c r="E29" s="100">
        <v>38569</v>
      </c>
      <c r="F29" s="1">
        <v>3.5670000000000002</v>
      </c>
      <c r="H29" s="2">
        <v>38602</v>
      </c>
      <c r="I29" s="1">
        <v>4.32</v>
      </c>
      <c r="K29" s="2">
        <v>38601</v>
      </c>
      <c r="L29" s="1">
        <v>4.798</v>
      </c>
      <c r="N29" s="2">
        <v>38601</v>
      </c>
      <c r="O29" s="1">
        <v>4.4550000000000001</v>
      </c>
      <c r="Q29" s="100">
        <v>38754</v>
      </c>
      <c r="R29" s="1">
        <v>5.27</v>
      </c>
      <c r="T29" s="100">
        <v>38754</v>
      </c>
      <c r="U29" s="1">
        <v>5.01</v>
      </c>
      <c r="W29" s="2">
        <v>38754</v>
      </c>
      <c r="X29" s="1">
        <v>4.8100000000000005</v>
      </c>
      <c r="Z29" s="2">
        <v>38754</v>
      </c>
      <c r="AA29" s="1">
        <v>4.67</v>
      </c>
      <c r="AC29" s="2">
        <v>38754</v>
      </c>
      <c r="AD29" s="1">
        <v>4.5</v>
      </c>
      <c r="AF29" s="2">
        <v>39119</v>
      </c>
      <c r="AG29" s="1">
        <v>5.36</v>
      </c>
      <c r="AI29" s="2">
        <v>38754</v>
      </c>
      <c r="AJ29" s="1">
        <v>5.1115000000000004</v>
      </c>
      <c r="AL29" s="2">
        <v>38754</v>
      </c>
      <c r="AM29" s="1">
        <v>5.0570000000000004</v>
      </c>
      <c r="AO29" s="2">
        <v>38754</v>
      </c>
      <c r="AP29" s="1">
        <v>5.0179999999999998</v>
      </c>
      <c r="AR29" s="2">
        <v>38754</v>
      </c>
      <c r="AS29" s="1">
        <v>5.0439999999999996</v>
      </c>
      <c r="AU29" s="2">
        <v>38754</v>
      </c>
      <c r="AV29" s="1">
        <v>3.956</v>
      </c>
      <c r="AX29" s="2">
        <v>38754</v>
      </c>
      <c r="AY29" s="1">
        <v>3.9140000000000001</v>
      </c>
      <c r="BA29" s="116">
        <v>38754</v>
      </c>
      <c r="BB29" s="1">
        <v>3.6473</v>
      </c>
      <c r="BD29" s="2">
        <v>38754</v>
      </c>
      <c r="BE29" s="1">
        <v>3.1415999999999999</v>
      </c>
      <c r="BG29" s="2">
        <v>38756</v>
      </c>
      <c r="BH29" s="1">
        <v>4.5600000000000005</v>
      </c>
      <c r="BI29" s="100"/>
      <c r="BJ29" s="2">
        <v>38756</v>
      </c>
      <c r="BK29" s="1">
        <v>4.55</v>
      </c>
      <c r="BM29" s="2">
        <v>38754</v>
      </c>
      <c r="BN29" s="1">
        <v>3.3961000000000001</v>
      </c>
    </row>
    <row r="30" spans="2:66">
      <c r="B30" s="100">
        <v>39120</v>
      </c>
      <c r="C30" s="1">
        <v>4.96</v>
      </c>
      <c r="E30" s="100">
        <v>38572</v>
      </c>
      <c r="F30" s="1">
        <v>3.5249999999999999</v>
      </c>
      <c r="H30" s="2">
        <v>38603</v>
      </c>
      <c r="I30" s="1">
        <v>4.5270000000000001</v>
      </c>
      <c r="K30" s="2">
        <v>38602</v>
      </c>
      <c r="L30" s="1">
        <v>4.9809999999999999</v>
      </c>
      <c r="N30" s="2">
        <v>38602</v>
      </c>
      <c r="O30" s="1">
        <v>4.5649999999999995</v>
      </c>
      <c r="Q30" s="100">
        <v>38755</v>
      </c>
      <c r="R30" s="1">
        <v>5.29</v>
      </c>
      <c r="T30" s="100">
        <v>38755</v>
      </c>
      <c r="U30" s="1">
        <v>5.03</v>
      </c>
      <c r="W30" s="2">
        <v>38755</v>
      </c>
      <c r="X30" s="1">
        <v>4.83</v>
      </c>
      <c r="Z30" s="2">
        <v>38755</v>
      </c>
      <c r="AA30" s="1">
        <v>4.7</v>
      </c>
      <c r="AC30" s="2">
        <v>38755</v>
      </c>
      <c r="AD30" s="1">
        <v>4.5199999999999996</v>
      </c>
      <c r="AF30" s="2">
        <v>39120</v>
      </c>
      <c r="AG30" s="1">
        <v>5.36</v>
      </c>
      <c r="AI30" s="2">
        <v>38755</v>
      </c>
      <c r="AJ30" s="1">
        <v>5.1355000000000004</v>
      </c>
      <c r="AL30" s="2">
        <v>38755</v>
      </c>
      <c r="AM30" s="1">
        <v>5.0795000000000003</v>
      </c>
      <c r="AO30" s="2">
        <v>38755</v>
      </c>
      <c r="AP30" s="1">
        <v>4.9975000000000005</v>
      </c>
      <c r="AR30" s="2">
        <v>38755</v>
      </c>
      <c r="AS30" s="1">
        <v>5.0345000000000004</v>
      </c>
      <c r="AU30" s="2">
        <v>38755</v>
      </c>
      <c r="AV30" s="1">
        <v>3.984</v>
      </c>
      <c r="AX30" s="2">
        <v>38755</v>
      </c>
      <c r="AY30" s="1">
        <v>3.9409999999999998</v>
      </c>
      <c r="BA30" s="116">
        <v>38755</v>
      </c>
      <c r="BB30" s="1">
        <v>3.6757</v>
      </c>
      <c r="BD30" s="2">
        <v>38755</v>
      </c>
      <c r="BE30" s="1">
        <v>3.1390000000000002</v>
      </c>
      <c r="BG30" s="2">
        <v>38757</v>
      </c>
      <c r="BH30" s="1">
        <v>4.54</v>
      </c>
      <c r="BI30" s="100"/>
      <c r="BJ30" s="2">
        <v>38757</v>
      </c>
      <c r="BK30" s="1">
        <v>4.55</v>
      </c>
      <c r="BM30" s="2">
        <v>38755</v>
      </c>
      <c r="BN30" s="1">
        <v>3.4060000000000001</v>
      </c>
    </row>
    <row r="31" spans="2:66">
      <c r="B31" s="100">
        <v>39121</v>
      </c>
      <c r="C31" s="1">
        <v>4.95</v>
      </c>
      <c r="E31" s="100">
        <v>38573</v>
      </c>
      <c r="F31" s="1">
        <v>3.54</v>
      </c>
      <c r="H31" s="2">
        <v>38604</v>
      </c>
      <c r="I31" s="1">
        <v>4.5540000000000003</v>
      </c>
      <c r="K31" s="2">
        <v>38603</v>
      </c>
      <c r="L31" s="1">
        <v>5.1520000000000001</v>
      </c>
      <c r="N31" s="2">
        <v>38603</v>
      </c>
      <c r="O31" s="1">
        <v>4.88</v>
      </c>
      <c r="Q31" s="100">
        <v>38756</v>
      </c>
      <c r="R31" s="1">
        <v>5.29</v>
      </c>
      <c r="T31" s="100">
        <v>38756</v>
      </c>
      <c r="U31" s="1">
        <v>5.03</v>
      </c>
      <c r="W31" s="2">
        <v>38756</v>
      </c>
      <c r="X31" s="1">
        <v>4.83</v>
      </c>
      <c r="Z31" s="2">
        <v>38756</v>
      </c>
      <c r="AA31" s="1">
        <v>4.7</v>
      </c>
      <c r="AC31" s="2">
        <v>38756</v>
      </c>
      <c r="AD31" s="1">
        <v>4.53</v>
      </c>
      <c r="AF31" s="2">
        <v>39121</v>
      </c>
      <c r="AG31" s="1">
        <v>5.36</v>
      </c>
      <c r="AI31" s="2">
        <v>38756</v>
      </c>
      <c r="AJ31" s="1">
        <v>5.1544999999999996</v>
      </c>
      <c r="AL31" s="2">
        <v>38756</v>
      </c>
      <c r="AM31" s="1">
        <v>5.0940000000000003</v>
      </c>
      <c r="AO31" s="2">
        <v>38756</v>
      </c>
      <c r="AP31" s="1">
        <v>5.0354999999999999</v>
      </c>
      <c r="AR31" s="2">
        <v>38756</v>
      </c>
      <c r="AS31" s="1">
        <v>5.0620000000000003</v>
      </c>
      <c r="AU31" s="2">
        <v>38756</v>
      </c>
      <c r="AV31" s="1">
        <v>3.9904999999999999</v>
      </c>
      <c r="AX31" s="2">
        <v>38756</v>
      </c>
      <c r="AY31" s="1">
        <v>3.948</v>
      </c>
      <c r="BA31" s="116">
        <v>38756</v>
      </c>
      <c r="BB31" s="1">
        <v>3.6808000000000001</v>
      </c>
      <c r="BD31" s="2">
        <v>38756</v>
      </c>
      <c r="BE31" s="1">
        <v>3.1299000000000001</v>
      </c>
      <c r="BG31" s="2">
        <v>38758</v>
      </c>
      <c r="BH31" s="1">
        <v>4.59</v>
      </c>
      <c r="BI31" s="100"/>
      <c r="BJ31" s="2">
        <v>38758</v>
      </c>
      <c r="BK31" s="1">
        <v>4.59</v>
      </c>
      <c r="BM31" s="2">
        <v>38756</v>
      </c>
      <c r="BN31" s="1">
        <v>3.4034</v>
      </c>
    </row>
    <row r="32" spans="2:66">
      <c r="B32" s="100">
        <v>39122</v>
      </c>
      <c r="C32" s="1">
        <v>4.95</v>
      </c>
      <c r="E32" s="100">
        <v>38574</v>
      </c>
      <c r="F32" s="1">
        <v>3.528</v>
      </c>
      <c r="H32" s="2">
        <v>38607</v>
      </c>
      <c r="I32" s="1">
        <v>4.4930000000000003</v>
      </c>
      <c r="K32" s="2">
        <v>38604</v>
      </c>
      <c r="L32" s="1">
        <v>5.1929999999999996</v>
      </c>
      <c r="N32" s="2">
        <v>38604</v>
      </c>
      <c r="O32" s="1">
        <v>4.8629999999999995</v>
      </c>
      <c r="Q32" s="100">
        <v>38757</v>
      </c>
      <c r="R32" s="1">
        <v>5.16</v>
      </c>
      <c r="T32" s="100">
        <v>38757</v>
      </c>
      <c r="U32" s="1">
        <v>4.93</v>
      </c>
      <c r="W32" s="2">
        <v>38757</v>
      </c>
      <c r="X32" s="1">
        <v>4.7300000000000004</v>
      </c>
      <c r="Z32" s="2">
        <v>38757</v>
      </c>
      <c r="AA32" s="1">
        <v>4.62</v>
      </c>
      <c r="AC32" s="2">
        <v>38757</v>
      </c>
      <c r="AD32" s="1">
        <v>4.49</v>
      </c>
      <c r="AF32" s="2">
        <v>39122</v>
      </c>
      <c r="AG32" s="1">
        <v>5.36</v>
      </c>
      <c r="AI32" s="2">
        <v>38757</v>
      </c>
      <c r="AJ32" s="1">
        <v>5.1115000000000004</v>
      </c>
      <c r="AL32" s="2">
        <v>38757</v>
      </c>
      <c r="AM32" s="1">
        <v>5.0709999999999997</v>
      </c>
      <c r="AO32" s="2">
        <v>38757</v>
      </c>
      <c r="AP32" s="1">
        <v>5.05</v>
      </c>
      <c r="AR32" s="2">
        <v>38757</v>
      </c>
      <c r="AS32" s="1">
        <v>5.0774999999999997</v>
      </c>
      <c r="AU32" s="2">
        <v>38757</v>
      </c>
      <c r="AV32" s="1">
        <v>3.9525000000000001</v>
      </c>
      <c r="AX32" s="2">
        <v>38757</v>
      </c>
      <c r="AY32" s="1">
        <v>3.9079999999999999</v>
      </c>
      <c r="BA32" s="116">
        <v>38757</v>
      </c>
      <c r="BB32" s="1">
        <v>3.6465999999999998</v>
      </c>
      <c r="BD32" s="2">
        <v>38757</v>
      </c>
      <c r="BE32" s="1">
        <v>3.1189</v>
      </c>
      <c r="BG32" s="2">
        <v>38761</v>
      </c>
      <c r="BH32" s="1">
        <v>4.58</v>
      </c>
      <c r="BI32" s="100"/>
      <c r="BJ32" s="2">
        <v>38761</v>
      </c>
      <c r="BK32" s="1">
        <v>4.58</v>
      </c>
      <c r="BM32" s="2">
        <v>38757</v>
      </c>
      <c r="BN32" s="1">
        <v>3.3864999999999998</v>
      </c>
    </row>
    <row r="33" spans="2:66">
      <c r="B33" s="100">
        <v>39125</v>
      </c>
      <c r="C33" s="1">
        <v>4.95</v>
      </c>
      <c r="E33" s="100">
        <v>38575</v>
      </c>
      <c r="F33" s="1">
        <v>3.5350000000000001</v>
      </c>
      <c r="H33" s="2">
        <v>38608</v>
      </c>
      <c r="I33" s="1">
        <v>4.6189999999999998</v>
      </c>
      <c r="K33" s="2">
        <v>38607</v>
      </c>
      <c r="L33" s="1">
        <v>5.1370000000000005</v>
      </c>
      <c r="N33" s="2">
        <v>38607</v>
      </c>
      <c r="O33" s="1">
        <v>4.8250000000000002</v>
      </c>
      <c r="Q33" s="100">
        <v>38758</v>
      </c>
      <c r="R33" s="1">
        <v>5.17</v>
      </c>
      <c r="T33" s="100">
        <v>38758</v>
      </c>
      <c r="U33" s="1">
        <v>4.9399999999999995</v>
      </c>
      <c r="W33" s="2">
        <v>38758</v>
      </c>
      <c r="X33" s="1">
        <v>4.74</v>
      </c>
      <c r="Z33" s="2">
        <v>38758</v>
      </c>
      <c r="AA33" s="1">
        <v>4.63</v>
      </c>
      <c r="AC33" s="2">
        <v>38758</v>
      </c>
      <c r="AD33" s="1">
        <v>4.49</v>
      </c>
      <c r="AF33" s="2">
        <v>39125</v>
      </c>
      <c r="AG33" s="1">
        <v>5.36</v>
      </c>
      <c r="AI33" s="2">
        <v>38758</v>
      </c>
      <c r="AJ33" s="1">
        <v>5.1485000000000003</v>
      </c>
      <c r="AL33" s="2">
        <v>38758</v>
      </c>
      <c r="AM33" s="1">
        <v>5.1159999999999997</v>
      </c>
      <c r="AO33" s="2">
        <v>38758</v>
      </c>
      <c r="AP33" s="1">
        <v>5.08</v>
      </c>
      <c r="AR33" s="2">
        <v>38758</v>
      </c>
      <c r="AS33" s="1">
        <v>5.0979999999999999</v>
      </c>
      <c r="AU33" s="2">
        <v>38758</v>
      </c>
      <c r="AV33" s="1">
        <v>3.972</v>
      </c>
      <c r="AX33" s="2">
        <v>38758</v>
      </c>
      <c r="AY33" s="1">
        <v>3.9290000000000003</v>
      </c>
      <c r="BA33" s="116">
        <v>38758</v>
      </c>
      <c r="BB33" s="1">
        <v>3.6576</v>
      </c>
      <c r="BD33" s="2">
        <v>38758</v>
      </c>
      <c r="BE33" s="1">
        <v>3.1152000000000002</v>
      </c>
      <c r="BG33" s="2">
        <v>38762</v>
      </c>
      <c r="BH33" s="1">
        <v>4.62</v>
      </c>
      <c r="BI33" s="100"/>
      <c r="BJ33" s="2">
        <v>38762</v>
      </c>
      <c r="BK33" s="1">
        <v>4.6100000000000003</v>
      </c>
      <c r="BM33" s="2">
        <v>38758</v>
      </c>
      <c r="BN33" s="1">
        <v>3.3839000000000001</v>
      </c>
    </row>
    <row r="34" spans="2:66">
      <c r="B34" s="100">
        <v>39126</v>
      </c>
      <c r="C34" s="1">
        <v>4.95</v>
      </c>
      <c r="E34" s="100">
        <v>38576</v>
      </c>
      <c r="F34" s="1">
        <v>3.5640000000000001</v>
      </c>
      <c r="H34" s="2">
        <v>38609</v>
      </c>
      <c r="I34" s="1">
        <v>4.5979999999999999</v>
      </c>
      <c r="K34" s="2">
        <v>38608</v>
      </c>
      <c r="L34" s="1">
        <v>5.2119999999999997</v>
      </c>
      <c r="N34" s="2">
        <v>38608</v>
      </c>
      <c r="O34" s="1">
        <v>4.8449999999999998</v>
      </c>
      <c r="Q34" s="100">
        <v>38761</v>
      </c>
      <c r="R34" s="1">
        <v>5.18</v>
      </c>
      <c r="T34" s="100">
        <v>38761</v>
      </c>
      <c r="U34" s="1">
        <v>4.95</v>
      </c>
      <c r="W34" s="2">
        <v>38761</v>
      </c>
      <c r="X34" s="1">
        <v>4.75</v>
      </c>
      <c r="Z34" s="2">
        <v>38761</v>
      </c>
      <c r="AA34" s="1">
        <v>4.6500000000000004</v>
      </c>
      <c r="AC34" s="2">
        <v>38761</v>
      </c>
      <c r="AD34" s="1">
        <v>4.5</v>
      </c>
      <c r="AF34" s="2">
        <v>39126</v>
      </c>
      <c r="AG34" s="1">
        <v>5.36</v>
      </c>
      <c r="AI34" s="2">
        <v>38761</v>
      </c>
      <c r="AJ34" s="1">
        <v>5.1464999999999996</v>
      </c>
      <c r="AL34" s="2">
        <v>38761</v>
      </c>
      <c r="AM34" s="1">
        <v>5.0970000000000004</v>
      </c>
      <c r="AO34" s="2">
        <v>38761</v>
      </c>
      <c r="AP34" s="1">
        <v>5.0670000000000002</v>
      </c>
      <c r="AR34" s="2">
        <v>38761</v>
      </c>
      <c r="AS34" s="1">
        <v>5.0845000000000002</v>
      </c>
      <c r="AU34" s="2">
        <v>38761</v>
      </c>
      <c r="AV34" s="1">
        <v>3.9689999999999999</v>
      </c>
      <c r="AX34" s="2">
        <v>38761</v>
      </c>
      <c r="AY34" s="1">
        <v>3.9260000000000002</v>
      </c>
      <c r="BA34" s="116">
        <v>38761</v>
      </c>
      <c r="BB34" s="1">
        <v>3.66</v>
      </c>
      <c r="BD34" s="2">
        <v>38761</v>
      </c>
      <c r="BE34" s="1">
        <v>3.1139999999999999</v>
      </c>
      <c r="BG34" s="2">
        <v>38763</v>
      </c>
      <c r="BH34" s="1">
        <v>4.6100000000000003</v>
      </c>
      <c r="BI34" s="100"/>
      <c r="BJ34" s="2">
        <v>38763</v>
      </c>
      <c r="BK34" s="1">
        <v>4.5999999999999996</v>
      </c>
      <c r="BM34" s="2">
        <v>38761</v>
      </c>
      <c r="BN34" s="1">
        <v>3.3816999999999999</v>
      </c>
    </row>
    <row r="35" spans="2:66">
      <c r="B35" s="100">
        <v>39127</v>
      </c>
      <c r="C35" s="1">
        <v>4.95</v>
      </c>
      <c r="E35" s="100">
        <v>38580</v>
      </c>
      <c r="F35" s="1">
        <v>3.48</v>
      </c>
      <c r="H35" s="2">
        <v>38610</v>
      </c>
      <c r="I35" s="1">
        <v>4.5750000000000002</v>
      </c>
      <c r="K35" s="2">
        <v>38609</v>
      </c>
      <c r="L35" s="1">
        <v>5.202</v>
      </c>
      <c r="N35" s="2">
        <v>38609</v>
      </c>
      <c r="O35" s="1">
        <v>4.8959999999999999</v>
      </c>
      <c r="Q35" s="100">
        <v>38762</v>
      </c>
      <c r="R35" s="1">
        <v>5.16</v>
      </c>
      <c r="T35" s="100">
        <v>38762</v>
      </c>
      <c r="U35" s="1">
        <v>4.92</v>
      </c>
      <c r="W35" s="2">
        <v>38762</v>
      </c>
      <c r="X35" s="1">
        <v>4.72</v>
      </c>
      <c r="Z35" s="2">
        <v>38762</v>
      </c>
      <c r="AA35" s="1">
        <v>4.6100000000000003</v>
      </c>
      <c r="AC35" s="2">
        <v>38762</v>
      </c>
      <c r="AD35" s="1">
        <v>4.47</v>
      </c>
      <c r="AF35" s="2">
        <v>39127</v>
      </c>
      <c r="AG35" s="1">
        <v>5.36</v>
      </c>
      <c r="AI35" s="2">
        <v>38762</v>
      </c>
      <c r="AJ35" s="1">
        <v>5.1775000000000002</v>
      </c>
      <c r="AL35" s="2">
        <v>38762</v>
      </c>
      <c r="AM35" s="1">
        <v>5.1334999999999997</v>
      </c>
      <c r="AO35" s="2">
        <v>38762</v>
      </c>
      <c r="AP35" s="1">
        <v>5.0780000000000003</v>
      </c>
      <c r="AR35" s="2">
        <v>38762</v>
      </c>
      <c r="AS35" s="1">
        <v>5.0970000000000004</v>
      </c>
      <c r="AU35" s="2">
        <v>38762</v>
      </c>
      <c r="AV35" s="1">
        <v>3.976</v>
      </c>
      <c r="AX35" s="2">
        <v>38762</v>
      </c>
      <c r="AY35" s="1">
        <v>3.9335</v>
      </c>
      <c r="BA35" s="116">
        <v>38762</v>
      </c>
      <c r="BB35" s="1">
        <v>3.6711999999999998</v>
      </c>
      <c r="BD35" s="2">
        <v>38762</v>
      </c>
      <c r="BE35" s="1">
        <v>3.1135999999999999</v>
      </c>
      <c r="BG35" s="2">
        <v>38764</v>
      </c>
      <c r="BH35" s="1">
        <v>4.59</v>
      </c>
      <c r="BI35" s="100"/>
      <c r="BJ35" s="2">
        <v>38764</v>
      </c>
      <c r="BK35" s="1">
        <v>4.59</v>
      </c>
      <c r="BM35" s="2">
        <v>38762</v>
      </c>
      <c r="BN35" s="1">
        <v>3.3921999999999999</v>
      </c>
    </row>
    <row r="36" spans="2:66" ht="12.75" customHeight="1">
      <c r="B36" s="100">
        <v>39128</v>
      </c>
      <c r="C36" s="1">
        <v>4.9399999999999995</v>
      </c>
      <c r="E36" s="100">
        <v>38581</v>
      </c>
      <c r="F36" s="1">
        <v>3.4649999999999999</v>
      </c>
      <c r="H36" s="2">
        <v>38615</v>
      </c>
      <c r="I36" s="1">
        <v>4.67</v>
      </c>
      <c r="K36" s="2">
        <v>38610</v>
      </c>
      <c r="L36" s="1">
        <v>5.218</v>
      </c>
      <c r="N36" s="2">
        <v>38610</v>
      </c>
      <c r="O36" s="1">
        <v>4.9030000000000005</v>
      </c>
      <c r="Q36" s="100">
        <v>38763</v>
      </c>
      <c r="R36" s="1">
        <v>5.12</v>
      </c>
      <c r="T36" s="100">
        <v>38763</v>
      </c>
      <c r="U36" s="1">
        <v>4.8899999999999997</v>
      </c>
      <c r="W36" s="2">
        <v>38763</v>
      </c>
      <c r="X36" s="1">
        <v>4.7</v>
      </c>
      <c r="Z36" s="2">
        <v>38763</v>
      </c>
      <c r="AA36" s="1">
        <v>4.59</v>
      </c>
      <c r="AC36" s="2">
        <v>38763</v>
      </c>
      <c r="AD36" s="1">
        <v>4.46</v>
      </c>
      <c r="AF36" s="2">
        <v>39128</v>
      </c>
      <c r="AG36" s="1">
        <v>5.36</v>
      </c>
      <c r="AI36" s="2">
        <v>38763</v>
      </c>
      <c r="AJ36" s="1">
        <v>5.1624999999999996</v>
      </c>
      <c r="AL36" s="2">
        <v>38763</v>
      </c>
      <c r="AM36" s="1">
        <v>5.1195000000000004</v>
      </c>
      <c r="AO36" s="2">
        <v>38763</v>
      </c>
      <c r="AP36" s="1">
        <v>5.0845000000000002</v>
      </c>
      <c r="AR36" s="2">
        <v>38763</v>
      </c>
      <c r="AS36" s="1">
        <v>5.0994999999999999</v>
      </c>
      <c r="AU36" s="2">
        <v>38763</v>
      </c>
      <c r="AV36" s="1">
        <v>3.988</v>
      </c>
      <c r="AX36" s="2">
        <v>38763</v>
      </c>
      <c r="AY36" s="1">
        <v>3.9420000000000002</v>
      </c>
      <c r="BA36" s="116">
        <v>38763</v>
      </c>
      <c r="BB36" s="1">
        <v>3.6718000000000002</v>
      </c>
      <c r="BD36" s="2">
        <v>38763</v>
      </c>
      <c r="BE36" s="1">
        <v>3.1156999999999999</v>
      </c>
      <c r="BG36" s="2">
        <v>38765</v>
      </c>
      <c r="BH36" s="1">
        <v>4.54</v>
      </c>
      <c r="BI36" s="100"/>
      <c r="BJ36" s="2">
        <v>38765</v>
      </c>
      <c r="BK36" s="1">
        <v>4.55</v>
      </c>
      <c r="BM36" s="2">
        <v>38763</v>
      </c>
      <c r="BN36" s="1">
        <v>3.3969</v>
      </c>
    </row>
    <row r="37" spans="2:66">
      <c r="B37" s="100">
        <v>39129</v>
      </c>
      <c r="C37" s="1">
        <v>4.9399999999999995</v>
      </c>
      <c r="E37" s="100">
        <v>38582</v>
      </c>
      <c r="F37" s="1">
        <v>3.4649999999999999</v>
      </c>
      <c r="H37" s="2">
        <v>38616</v>
      </c>
      <c r="I37" s="1">
        <v>4.62</v>
      </c>
      <c r="K37" s="2">
        <v>38611</v>
      </c>
      <c r="L37" s="1">
        <v>5.22</v>
      </c>
      <c r="N37" s="2">
        <v>38611</v>
      </c>
      <c r="O37" s="1">
        <v>4.9030000000000005</v>
      </c>
      <c r="Q37" s="100">
        <v>38764</v>
      </c>
      <c r="R37" s="1">
        <v>5.13</v>
      </c>
      <c r="T37" s="100">
        <v>38764</v>
      </c>
      <c r="U37" s="1">
        <v>4.9000000000000004</v>
      </c>
      <c r="W37" s="2">
        <v>38764</v>
      </c>
      <c r="X37" s="1">
        <v>4.71</v>
      </c>
      <c r="Z37" s="2">
        <v>38764</v>
      </c>
      <c r="AA37" s="1">
        <v>4.5999999999999996</v>
      </c>
      <c r="AC37" s="2">
        <v>38764</v>
      </c>
      <c r="AD37" s="1">
        <v>4.47</v>
      </c>
      <c r="AF37" s="2">
        <v>39129</v>
      </c>
      <c r="AG37" s="1">
        <v>5.36</v>
      </c>
      <c r="AI37" s="2">
        <v>38764</v>
      </c>
      <c r="AJ37" s="1">
        <v>5.1509999999999998</v>
      </c>
      <c r="AL37" s="2">
        <v>38764</v>
      </c>
      <c r="AM37" s="1">
        <v>5.1094999999999997</v>
      </c>
      <c r="AO37" s="2">
        <v>38764</v>
      </c>
      <c r="AP37" s="1">
        <v>5.0810000000000004</v>
      </c>
      <c r="AR37" s="2">
        <v>38764</v>
      </c>
      <c r="AS37" s="1">
        <v>5.1014999999999997</v>
      </c>
      <c r="AU37" s="2">
        <v>38764</v>
      </c>
      <c r="AV37" s="1">
        <v>3.9895</v>
      </c>
      <c r="AX37" s="2">
        <v>38764</v>
      </c>
      <c r="AY37" s="1">
        <v>3.9415</v>
      </c>
      <c r="BA37" s="116">
        <v>38764</v>
      </c>
      <c r="BB37" s="1">
        <v>3.6669</v>
      </c>
      <c r="BD37" s="2">
        <v>38764</v>
      </c>
      <c r="BE37" s="1">
        <v>3.1221000000000001</v>
      </c>
      <c r="BG37" s="2">
        <v>38769</v>
      </c>
      <c r="BH37" s="1">
        <v>4.57</v>
      </c>
      <c r="BI37" s="100"/>
      <c r="BJ37" s="2">
        <v>38769</v>
      </c>
      <c r="BK37" s="1">
        <v>4.59</v>
      </c>
      <c r="BM37" s="2">
        <v>38764</v>
      </c>
      <c r="BN37" s="1">
        <v>3.3961000000000001</v>
      </c>
    </row>
    <row r="38" spans="2:66">
      <c r="B38" s="100">
        <v>39133</v>
      </c>
      <c r="C38" s="1">
        <v>4.9399999999999995</v>
      </c>
      <c r="E38" s="100">
        <v>38583</v>
      </c>
      <c r="F38" s="1">
        <v>3.51</v>
      </c>
      <c r="H38" s="2">
        <v>38617</v>
      </c>
      <c r="I38" s="1">
        <v>4.617</v>
      </c>
      <c r="K38" s="2">
        <v>38615</v>
      </c>
      <c r="L38" s="1">
        <v>5.3220000000000001</v>
      </c>
      <c r="N38" s="2">
        <v>38615</v>
      </c>
      <c r="O38" s="1">
        <v>4.9829999999999997</v>
      </c>
      <c r="Q38" s="100">
        <v>38765</v>
      </c>
      <c r="R38" s="1">
        <v>5.14</v>
      </c>
      <c r="T38" s="100">
        <v>38765</v>
      </c>
      <c r="U38" s="1">
        <v>4.91</v>
      </c>
      <c r="W38" s="2">
        <v>38765</v>
      </c>
      <c r="X38" s="1">
        <v>4.72</v>
      </c>
      <c r="Z38" s="2">
        <v>38765</v>
      </c>
      <c r="AA38" s="1">
        <v>4.62</v>
      </c>
      <c r="AC38" s="2">
        <v>38765</v>
      </c>
      <c r="AD38" s="1">
        <v>4.4800000000000004</v>
      </c>
      <c r="AF38" s="2">
        <v>39132</v>
      </c>
      <c r="AG38" s="1">
        <v>5.36</v>
      </c>
      <c r="AI38" s="2">
        <v>38765</v>
      </c>
      <c r="AJ38" s="1">
        <v>5.0919999999999996</v>
      </c>
      <c r="AL38" s="2">
        <v>38765</v>
      </c>
      <c r="AM38" s="1">
        <v>5.0579999999999998</v>
      </c>
      <c r="AO38" s="2">
        <v>38765</v>
      </c>
      <c r="AP38" s="1">
        <v>5.0659999999999998</v>
      </c>
      <c r="AR38" s="2">
        <v>38765</v>
      </c>
      <c r="AS38" s="1">
        <v>5.0940000000000003</v>
      </c>
      <c r="AU38" s="2">
        <v>38765</v>
      </c>
      <c r="AV38" s="1">
        <v>3.9445000000000001</v>
      </c>
      <c r="AX38" s="2">
        <v>38765</v>
      </c>
      <c r="AY38" s="1">
        <v>3.8944999999999999</v>
      </c>
      <c r="BA38" s="116">
        <v>38765</v>
      </c>
      <c r="BB38" s="1">
        <v>3.6231</v>
      </c>
      <c r="BD38" s="2">
        <v>38765</v>
      </c>
      <c r="BE38" s="1">
        <v>3.0893999999999999</v>
      </c>
      <c r="BG38" s="2">
        <v>38770</v>
      </c>
      <c r="BH38" s="1">
        <v>4.53</v>
      </c>
      <c r="BI38" s="100"/>
      <c r="BJ38" s="2">
        <v>38770</v>
      </c>
      <c r="BK38" s="1">
        <v>4.57</v>
      </c>
      <c r="BM38" s="2">
        <v>38765</v>
      </c>
      <c r="BN38" s="1">
        <v>3.347</v>
      </c>
    </row>
    <row r="39" spans="2:66">
      <c r="B39" s="100">
        <v>39134</v>
      </c>
      <c r="C39" s="1">
        <v>4.9399999999999995</v>
      </c>
      <c r="E39" s="100">
        <v>38586</v>
      </c>
      <c r="F39" s="1">
        <v>3.4649999999999999</v>
      </c>
      <c r="H39" s="2">
        <v>38618</v>
      </c>
      <c r="I39" s="1">
        <v>4.665</v>
      </c>
      <c r="K39" s="2">
        <v>38616</v>
      </c>
      <c r="L39" s="1">
        <v>5.306</v>
      </c>
      <c r="N39" s="2">
        <v>38616</v>
      </c>
      <c r="O39" s="1">
        <v>4.9169999999999998</v>
      </c>
      <c r="Q39" s="100">
        <v>38768</v>
      </c>
      <c r="R39" s="1">
        <v>5.13</v>
      </c>
      <c r="T39" s="100">
        <v>38768</v>
      </c>
      <c r="U39" s="1">
        <v>4.91</v>
      </c>
      <c r="W39" s="2">
        <v>38768</v>
      </c>
      <c r="X39" s="1">
        <v>4.72</v>
      </c>
      <c r="Z39" s="2">
        <v>38768</v>
      </c>
      <c r="AA39" s="1">
        <v>4.62</v>
      </c>
      <c r="AC39" s="2">
        <v>38768</v>
      </c>
      <c r="AD39" s="1">
        <v>4.4800000000000004</v>
      </c>
      <c r="AF39" s="2">
        <v>39133</v>
      </c>
      <c r="AG39" s="1">
        <v>5.36</v>
      </c>
      <c r="AI39" s="2">
        <v>38768</v>
      </c>
      <c r="AJ39" s="1">
        <v>5.093</v>
      </c>
      <c r="AL39" s="2">
        <v>38768</v>
      </c>
      <c r="AM39" s="1">
        <v>5.0579999999999998</v>
      </c>
      <c r="AO39" s="2">
        <v>38768</v>
      </c>
      <c r="AP39" s="1">
        <v>5.0529999999999999</v>
      </c>
      <c r="AR39" s="2">
        <v>38768</v>
      </c>
      <c r="AS39" s="1">
        <v>5.0960000000000001</v>
      </c>
      <c r="AU39" s="2">
        <v>38768</v>
      </c>
      <c r="AV39" s="1">
        <v>3.93</v>
      </c>
      <c r="AX39" s="2">
        <v>38768</v>
      </c>
      <c r="AY39" s="1">
        <v>3.88</v>
      </c>
      <c r="BA39" s="116">
        <v>38768</v>
      </c>
      <c r="BB39" s="1">
        <v>3.6111</v>
      </c>
      <c r="BD39" s="2">
        <v>38768</v>
      </c>
      <c r="BE39" s="1">
        <v>3.077</v>
      </c>
      <c r="BG39" s="2">
        <v>38771</v>
      </c>
      <c r="BH39" s="1">
        <v>4.5600000000000005</v>
      </c>
      <c r="BI39" s="100"/>
      <c r="BJ39" s="2">
        <v>38771</v>
      </c>
      <c r="BK39" s="1">
        <v>4.63</v>
      </c>
      <c r="BM39" s="2">
        <v>38768</v>
      </c>
      <c r="BN39" s="1">
        <v>3.3325</v>
      </c>
    </row>
    <row r="40" spans="2:66">
      <c r="B40" s="100">
        <v>39135</v>
      </c>
      <c r="C40" s="1">
        <v>4.9399999999999995</v>
      </c>
      <c r="E40" s="100">
        <v>38587</v>
      </c>
      <c r="F40" s="1">
        <v>3.4849999999999999</v>
      </c>
      <c r="H40" s="2">
        <v>38621</v>
      </c>
      <c r="I40" s="1">
        <v>4.7969999999999997</v>
      </c>
      <c r="K40" s="2">
        <v>38617</v>
      </c>
      <c r="L40" s="1">
        <v>5.2930000000000001</v>
      </c>
      <c r="N40" s="2">
        <v>38617</v>
      </c>
      <c r="O40" s="1">
        <v>4.8970000000000002</v>
      </c>
      <c r="Q40" s="100">
        <v>38769</v>
      </c>
      <c r="R40" s="1">
        <v>5.08</v>
      </c>
      <c r="T40" s="100">
        <v>38769</v>
      </c>
      <c r="U40" s="1">
        <v>4.88</v>
      </c>
      <c r="W40" s="2">
        <v>38769</v>
      </c>
      <c r="X40" s="1">
        <v>4.7050000000000001</v>
      </c>
      <c r="Z40" s="2">
        <v>38769</v>
      </c>
      <c r="AA40" s="1">
        <v>4.6100000000000003</v>
      </c>
      <c r="AC40" s="2">
        <v>38769</v>
      </c>
      <c r="AD40" s="1">
        <v>4.47</v>
      </c>
      <c r="AF40" s="2">
        <v>39134</v>
      </c>
      <c r="AG40" s="1">
        <v>5.36</v>
      </c>
      <c r="AI40" s="2">
        <v>38769</v>
      </c>
      <c r="AJ40" s="1">
        <v>5.117</v>
      </c>
      <c r="AL40" s="2">
        <v>38769</v>
      </c>
      <c r="AM40" s="1">
        <v>5.0869999999999997</v>
      </c>
      <c r="AO40" s="2">
        <v>38769</v>
      </c>
      <c r="AP40" s="1">
        <v>5.0940000000000003</v>
      </c>
      <c r="AR40" s="2">
        <v>38769</v>
      </c>
      <c r="AS40" s="1">
        <v>5.1230000000000002</v>
      </c>
      <c r="AU40" s="2">
        <v>38769</v>
      </c>
      <c r="AV40" s="1">
        <v>3.9340000000000002</v>
      </c>
      <c r="AX40" s="2">
        <v>38769</v>
      </c>
      <c r="AY40" s="1">
        <v>3.8839999999999999</v>
      </c>
      <c r="BA40" s="116">
        <v>38769</v>
      </c>
      <c r="BB40" s="1">
        <v>3.6132999999999997</v>
      </c>
      <c r="BD40" s="2">
        <v>38769</v>
      </c>
      <c r="BE40" s="1">
        <v>3.1059000000000001</v>
      </c>
      <c r="BG40" s="2">
        <v>38772</v>
      </c>
      <c r="BH40" s="1">
        <v>4.58</v>
      </c>
      <c r="BI40" s="100"/>
      <c r="BJ40" s="2">
        <v>38772</v>
      </c>
      <c r="BK40" s="1">
        <v>4.6399999999999997</v>
      </c>
      <c r="BM40" s="2">
        <v>38769</v>
      </c>
      <c r="BN40" s="1">
        <v>3.3477999999999999</v>
      </c>
    </row>
    <row r="41" spans="2:66">
      <c r="B41" s="100">
        <v>39136</v>
      </c>
      <c r="C41" s="1">
        <v>4.9399999999999995</v>
      </c>
      <c r="E41" s="100">
        <v>38588</v>
      </c>
      <c r="F41" s="1">
        <v>3.4750000000000001</v>
      </c>
      <c r="H41" s="2">
        <v>38622</v>
      </c>
      <c r="I41" s="1">
        <v>4.7930000000000001</v>
      </c>
      <c r="K41" s="2">
        <v>38618</v>
      </c>
      <c r="L41" s="1">
        <v>5.33</v>
      </c>
      <c r="N41" s="2">
        <v>38618</v>
      </c>
      <c r="O41" s="1">
        <v>4.9399999999999995</v>
      </c>
      <c r="Q41" s="100">
        <v>38770</v>
      </c>
      <c r="R41" s="1">
        <v>5.05</v>
      </c>
      <c r="T41" s="100">
        <v>38770</v>
      </c>
      <c r="U41" s="1">
        <v>4.8499999999999996</v>
      </c>
      <c r="W41" s="2">
        <v>38770</v>
      </c>
      <c r="X41" s="1">
        <v>4.6899999999999995</v>
      </c>
      <c r="Z41" s="2">
        <v>38770</v>
      </c>
      <c r="AA41" s="1">
        <v>4.5999999999999996</v>
      </c>
      <c r="AC41" s="2">
        <v>38770</v>
      </c>
      <c r="AD41" s="1">
        <v>4.46</v>
      </c>
      <c r="AF41" s="2">
        <v>39135</v>
      </c>
      <c r="AG41" s="1">
        <v>5.36</v>
      </c>
      <c r="AI41" s="2">
        <v>38770</v>
      </c>
      <c r="AJ41" s="1">
        <v>5.0525000000000002</v>
      </c>
      <c r="AL41" s="2">
        <v>38770</v>
      </c>
      <c r="AM41" s="1">
        <v>5.048</v>
      </c>
      <c r="AO41" s="2">
        <v>38770</v>
      </c>
      <c r="AP41" s="1">
        <v>5.0744999999999996</v>
      </c>
      <c r="AR41" s="2">
        <v>38770</v>
      </c>
      <c r="AS41" s="1">
        <v>5.1120000000000001</v>
      </c>
      <c r="AU41" s="2">
        <v>38770</v>
      </c>
      <c r="AV41" s="1">
        <v>3.9085000000000001</v>
      </c>
      <c r="AX41" s="2">
        <v>38770</v>
      </c>
      <c r="AY41" s="1">
        <v>3.8614999999999999</v>
      </c>
      <c r="BA41" s="116">
        <v>38770</v>
      </c>
      <c r="BB41" s="1">
        <v>3.5838000000000001</v>
      </c>
      <c r="BD41" s="2">
        <v>38770</v>
      </c>
      <c r="BE41" s="1">
        <v>3.1135999999999999</v>
      </c>
      <c r="BG41" s="2">
        <v>38775</v>
      </c>
      <c r="BH41" s="1">
        <v>4.59</v>
      </c>
      <c r="BI41" s="100"/>
      <c r="BJ41" s="2">
        <v>38775</v>
      </c>
      <c r="BK41" s="1">
        <v>4.66</v>
      </c>
      <c r="BM41" s="2">
        <v>38770</v>
      </c>
      <c r="BN41" s="1">
        <v>3.3308</v>
      </c>
    </row>
    <row r="42" spans="2:66">
      <c r="B42" s="100">
        <v>39139</v>
      </c>
      <c r="C42" s="1">
        <v>4.9399999999999995</v>
      </c>
      <c r="E42" s="100">
        <v>38590</v>
      </c>
      <c r="F42" s="1">
        <v>3.5419999999999998</v>
      </c>
      <c r="H42" s="2">
        <v>38623</v>
      </c>
      <c r="I42" s="1">
        <v>4.6769999999999996</v>
      </c>
      <c r="K42" s="2">
        <v>38621</v>
      </c>
      <c r="L42" s="1">
        <v>5.41</v>
      </c>
      <c r="N42" s="2">
        <v>38621</v>
      </c>
      <c r="O42" s="1">
        <v>5.0570000000000004</v>
      </c>
      <c r="Q42" s="100">
        <v>38771</v>
      </c>
      <c r="R42" s="1">
        <v>5.0650000000000004</v>
      </c>
      <c r="T42" s="100">
        <v>38771</v>
      </c>
      <c r="U42" s="1">
        <v>4.8600000000000003</v>
      </c>
      <c r="W42" s="2">
        <v>38771</v>
      </c>
      <c r="X42" s="1">
        <v>4.7050000000000001</v>
      </c>
      <c r="Z42" s="2">
        <v>38771</v>
      </c>
      <c r="AA42" s="1">
        <v>4.62</v>
      </c>
      <c r="AC42" s="2">
        <v>38771</v>
      </c>
      <c r="AD42" s="1">
        <v>4.4800000000000004</v>
      </c>
      <c r="AF42" s="2">
        <v>39136</v>
      </c>
      <c r="AG42" s="1">
        <v>5.36</v>
      </c>
      <c r="AI42" s="2">
        <v>38771</v>
      </c>
      <c r="AJ42" s="1">
        <v>5.0724999999999998</v>
      </c>
      <c r="AL42" s="2">
        <v>38771</v>
      </c>
      <c r="AM42" s="1">
        <v>5.08</v>
      </c>
      <c r="AO42" s="2">
        <v>38771</v>
      </c>
      <c r="AP42" s="1">
        <v>5.1094999999999997</v>
      </c>
      <c r="AR42" s="2">
        <v>38771</v>
      </c>
      <c r="AS42" s="1">
        <v>5.1360000000000001</v>
      </c>
      <c r="AU42" s="2">
        <v>38771</v>
      </c>
      <c r="AV42" s="1">
        <v>3.9645000000000001</v>
      </c>
      <c r="AX42" s="2">
        <v>38771</v>
      </c>
      <c r="AY42" s="1">
        <v>3.9180000000000001</v>
      </c>
      <c r="BA42" s="116">
        <v>38771</v>
      </c>
      <c r="BB42" s="1">
        <v>3.6562000000000001</v>
      </c>
      <c r="BD42" s="2">
        <v>38771</v>
      </c>
      <c r="BE42" s="1">
        <v>3.1716000000000002</v>
      </c>
      <c r="BG42" s="2">
        <v>38776</v>
      </c>
      <c r="BH42" s="1">
        <v>4.55</v>
      </c>
      <c r="BI42" s="100"/>
      <c r="BJ42" s="2">
        <v>38776</v>
      </c>
      <c r="BK42" s="1">
        <v>4.6100000000000003</v>
      </c>
      <c r="BM42" s="2">
        <v>38771</v>
      </c>
      <c r="BN42" s="1">
        <v>3.4222999999999999</v>
      </c>
    </row>
    <row r="43" spans="2:66">
      <c r="B43" s="100">
        <v>39140</v>
      </c>
      <c r="C43" s="1">
        <v>4.9399999999999995</v>
      </c>
      <c r="E43" s="100">
        <v>38593</v>
      </c>
      <c r="F43" s="1">
        <v>3.4750000000000001</v>
      </c>
      <c r="H43" s="2">
        <v>38624</v>
      </c>
      <c r="I43" s="1">
        <v>4.6500000000000004</v>
      </c>
      <c r="K43" s="2">
        <v>38622</v>
      </c>
      <c r="L43" s="1">
        <v>5.38</v>
      </c>
      <c r="N43" s="2">
        <v>38622</v>
      </c>
      <c r="O43" s="1">
        <v>5.04</v>
      </c>
      <c r="Q43" s="100">
        <v>38772</v>
      </c>
      <c r="R43" s="1">
        <v>5.05</v>
      </c>
      <c r="T43" s="100">
        <v>38772</v>
      </c>
      <c r="U43" s="1">
        <v>4.8499999999999996</v>
      </c>
      <c r="W43" s="2">
        <v>38772</v>
      </c>
      <c r="X43" s="1">
        <v>4.7</v>
      </c>
      <c r="Z43" s="2">
        <v>38772</v>
      </c>
      <c r="AA43" s="1">
        <v>4.5999999999999996</v>
      </c>
      <c r="AC43" s="2">
        <v>38772</v>
      </c>
      <c r="AD43" s="1">
        <v>4.46</v>
      </c>
      <c r="AF43" s="2">
        <v>39139</v>
      </c>
      <c r="AG43" s="1">
        <v>5.36</v>
      </c>
      <c r="AI43" s="2">
        <v>38772</v>
      </c>
      <c r="AJ43" s="1">
        <v>5.0934999999999997</v>
      </c>
      <c r="AL43" s="2">
        <v>38772</v>
      </c>
      <c r="AM43" s="1">
        <v>5.0919999999999996</v>
      </c>
      <c r="AO43" s="2">
        <v>38772</v>
      </c>
      <c r="AP43" s="1">
        <v>5.12</v>
      </c>
      <c r="AR43" s="2">
        <v>38772</v>
      </c>
      <c r="AS43" s="1">
        <v>5.1420000000000003</v>
      </c>
      <c r="AU43" s="2">
        <v>38772</v>
      </c>
      <c r="AV43" s="1">
        <v>3.968</v>
      </c>
      <c r="AX43" s="2">
        <v>38772</v>
      </c>
      <c r="AY43" s="1">
        <v>3.9234999999999998</v>
      </c>
      <c r="BA43" s="116">
        <v>38772</v>
      </c>
      <c r="BB43" s="1">
        <v>3.6747999999999998</v>
      </c>
      <c r="BD43" s="2">
        <v>38772</v>
      </c>
      <c r="BE43" s="1">
        <v>3.1898</v>
      </c>
      <c r="BG43" s="2">
        <v>38777</v>
      </c>
      <c r="BH43" s="1">
        <v>4.59</v>
      </c>
      <c r="BI43" s="100"/>
      <c r="BJ43" s="2">
        <v>38777</v>
      </c>
      <c r="BK43" s="1">
        <v>4.63</v>
      </c>
      <c r="BM43" s="2">
        <v>38772</v>
      </c>
      <c r="BN43" s="1">
        <v>3.4340999999999999</v>
      </c>
    </row>
    <row r="44" spans="2:66">
      <c r="B44" s="100">
        <v>39141</v>
      </c>
      <c r="C44" s="1">
        <v>4.9399999999999995</v>
      </c>
      <c r="E44" s="100">
        <v>38594</v>
      </c>
      <c r="F44" s="1">
        <v>3.468</v>
      </c>
      <c r="H44" s="2">
        <v>38625</v>
      </c>
      <c r="I44" s="1">
        <v>4.5999999999999996</v>
      </c>
      <c r="K44" s="2">
        <v>38623</v>
      </c>
      <c r="L44" s="1">
        <v>5.1970000000000001</v>
      </c>
      <c r="N44" s="2">
        <v>38623</v>
      </c>
      <c r="O44" s="1">
        <v>4.8970000000000002</v>
      </c>
      <c r="Q44" s="100">
        <v>38775</v>
      </c>
      <c r="R44" s="1">
        <v>5.09</v>
      </c>
      <c r="T44" s="100">
        <v>38775</v>
      </c>
      <c r="U44" s="1">
        <v>4.8899999999999997</v>
      </c>
      <c r="W44" s="2">
        <v>38775</v>
      </c>
      <c r="X44" s="1">
        <v>4.74</v>
      </c>
      <c r="Z44" s="2">
        <v>38775</v>
      </c>
      <c r="AA44" s="1">
        <v>4.6399999999999997</v>
      </c>
      <c r="AC44" s="2">
        <v>38775</v>
      </c>
      <c r="AD44" s="1">
        <v>4.49</v>
      </c>
      <c r="AF44" s="2">
        <v>39140</v>
      </c>
      <c r="AG44" s="1">
        <v>5.36</v>
      </c>
      <c r="AI44" s="2">
        <v>38775</v>
      </c>
      <c r="AJ44" s="1">
        <v>5.12</v>
      </c>
      <c r="AL44" s="2">
        <v>38775</v>
      </c>
      <c r="AM44" s="1">
        <v>5.1115000000000004</v>
      </c>
      <c r="AO44" s="2">
        <v>38775</v>
      </c>
      <c r="AP44" s="1">
        <v>5.1189999999999998</v>
      </c>
      <c r="AR44" s="2">
        <v>38775</v>
      </c>
      <c r="AS44" s="1">
        <v>5.1444999999999999</v>
      </c>
      <c r="AU44" s="2">
        <v>38775</v>
      </c>
      <c r="AV44" s="1">
        <v>3.9925000000000002</v>
      </c>
      <c r="AX44" s="2">
        <v>38775</v>
      </c>
      <c r="AY44" s="1">
        <v>3.948</v>
      </c>
      <c r="BA44" s="116">
        <v>38775</v>
      </c>
      <c r="BB44" s="1">
        <v>3.7025000000000001</v>
      </c>
      <c r="BD44" s="2">
        <v>38775</v>
      </c>
      <c r="BE44" s="1">
        <v>3.2240000000000002</v>
      </c>
      <c r="BG44" s="2">
        <v>38778</v>
      </c>
      <c r="BH44" s="1">
        <v>4.6399999999999997</v>
      </c>
      <c r="BI44" s="100"/>
      <c r="BJ44" s="2">
        <v>38778</v>
      </c>
      <c r="BK44" s="1">
        <v>4.68</v>
      </c>
      <c r="BM44" s="2">
        <v>38775</v>
      </c>
      <c r="BN44" s="1">
        <v>3.4672999999999998</v>
      </c>
    </row>
    <row r="45" spans="2:66">
      <c r="B45" s="100">
        <v>39143</v>
      </c>
      <c r="C45" s="1">
        <v>4.9399999999999995</v>
      </c>
      <c r="E45" s="100">
        <v>38595</v>
      </c>
      <c r="F45" s="1">
        <v>3.4750000000000001</v>
      </c>
      <c r="H45" s="2">
        <v>38629</v>
      </c>
      <c r="I45" s="1">
        <v>4.76</v>
      </c>
      <c r="K45" s="2">
        <v>38624</v>
      </c>
      <c r="L45" s="1">
        <v>5.165</v>
      </c>
      <c r="N45" s="2">
        <v>38624</v>
      </c>
      <c r="O45" s="1">
        <v>4.875</v>
      </c>
      <c r="Q45" s="100">
        <v>38776</v>
      </c>
      <c r="R45" s="1">
        <v>5.12</v>
      </c>
      <c r="T45" s="100">
        <v>38776</v>
      </c>
      <c r="U45" s="1">
        <v>4.92</v>
      </c>
      <c r="W45" s="2">
        <v>38776</v>
      </c>
      <c r="X45" s="1">
        <v>4.7699999999999996</v>
      </c>
      <c r="Z45" s="2">
        <v>38776</v>
      </c>
      <c r="AA45" s="1">
        <v>4.67</v>
      </c>
      <c r="AC45" s="2">
        <v>38776</v>
      </c>
      <c r="AD45" s="1">
        <v>4.51</v>
      </c>
      <c r="AF45" s="2">
        <v>39141</v>
      </c>
      <c r="AG45" s="1">
        <v>5.3481300000000003</v>
      </c>
      <c r="AI45" s="2">
        <v>38776</v>
      </c>
      <c r="AJ45" s="1">
        <v>5.0664999999999996</v>
      </c>
      <c r="AL45" s="2">
        <v>38776</v>
      </c>
      <c r="AM45" s="1">
        <v>5.0564999999999998</v>
      </c>
      <c r="AO45" s="2">
        <v>38776</v>
      </c>
      <c r="AP45" s="1">
        <v>5.069</v>
      </c>
      <c r="AR45" s="2">
        <v>38776</v>
      </c>
      <c r="AS45" s="1">
        <v>5.1105</v>
      </c>
      <c r="AU45" s="2">
        <v>38776</v>
      </c>
      <c r="AV45" s="1">
        <v>3.952</v>
      </c>
      <c r="AX45" s="2">
        <v>38776</v>
      </c>
      <c r="AY45" s="1">
        <v>3.9089999999999998</v>
      </c>
      <c r="BA45" s="116">
        <v>38776</v>
      </c>
      <c r="BB45" s="1">
        <v>3.6642999999999999</v>
      </c>
      <c r="BD45" s="2">
        <v>38776</v>
      </c>
      <c r="BE45" s="1">
        <v>3.2193000000000001</v>
      </c>
      <c r="BG45" s="2">
        <v>38779</v>
      </c>
      <c r="BH45" s="1">
        <v>4.68</v>
      </c>
      <c r="BI45" s="100"/>
      <c r="BJ45" s="2">
        <v>38779</v>
      </c>
      <c r="BK45" s="1">
        <v>4.71</v>
      </c>
      <c r="BM45" s="2">
        <v>38776</v>
      </c>
      <c r="BN45" s="1">
        <v>3.4413999999999998</v>
      </c>
    </row>
    <row r="46" spans="2:66">
      <c r="B46" s="100">
        <v>39146</v>
      </c>
      <c r="C46" s="1">
        <v>4.9399999999999995</v>
      </c>
      <c r="E46" s="100">
        <v>38596</v>
      </c>
      <c r="F46" s="1">
        <v>3.5049999999999999</v>
      </c>
      <c r="H46" s="2">
        <v>38630</v>
      </c>
      <c r="I46" s="1">
        <v>4.7629999999999999</v>
      </c>
      <c r="K46" s="2">
        <v>38625</v>
      </c>
      <c r="L46" s="1">
        <v>5.1150000000000002</v>
      </c>
      <c r="N46" s="2">
        <v>38625</v>
      </c>
      <c r="O46" s="1">
        <v>4.83</v>
      </c>
      <c r="Q46" s="100">
        <v>38777</v>
      </c>
      <c r="R46" s="1">
        <v>5.12</v>
      </c>
      <c r="T46" s="100">
        <v>38777</v>
      </c>
      <c r="U46" s="1">
        <v>4.9249999999999998</v>
      </c>
      <c r="W46" s="2">
        <v>38777</v>
      </c>
      <c r="X46" s="1">
        <v>4.7649999999999997</v>
      </c>
      <c r="Z46" s="2">
        <v>38777</v>
      </c>
      <c r="AA46" s="1">
        <v>4.67</v>
      </c>
      <c r="AC46" s="2">
        <v>38777</v>
      </c>
      <c r="AD46" s="1">
        <v>4.51</v>
      </c>
      <c r="AF46" s="2">
        <v>39142</v>
      </c>
      <c r="AG46" s="1">
        <v>5.3475000000000001</v>
      </c>
      <c r="AI46" s="2">
        <v>38777</v>
      </c>
      <c r="AJ46" s="1">
        <v>5.1420000000000003</v>
      </c>
      <c r="AL46" s="2">
        <v>38777</v>
      </c>
      <c r="AM46" s="1">
        <v>5.1165000000000003</v>
      </c>
      <c r="AO46" s="2">
        <v>38777</v>
      </c>
      <c r="AP46" s="1">
        <v>5.1079999999999997</v>
      </c>
      <c r="AR46" s="2">
        <v>38777</v>
      </c>
      <c r="AS46" s="1">
        <v>5.1379999999999999</v>
      </c>
      <c r="AU46" s="2">
        <v>38777</v>
      </c>
      <c r="AV46" s="1">
        <v>3.9784999999999999</v>
      </c>
      <c r="AX46" s="2">
        <v>38777</v>
      </c>
      <c r="AY46" s="1">
        <v>3.9344999999999999</v>
      </c>
      <c r="BA46" s="116">
        <v>38777</v>
      </c>
      <c r="BB46" s="1">
        <v>3.6884999999999999</v>
      </c>
      <c r="BD46" s="2">
        <v>38777</v>
      </c>
      <c r="BE46" s="1">
        <v>3.2301000000000002</v>
      </c>
      <c r="BG46" s="2">
        <v>38782</v>
      </c>
      <c r="BH46" s="1">
        <v>4.74</v>
      </c>
      <c r="BI46" s="100"/>
      <c r="BJ46" s="2">
        <v>38782</v>
      </c>
      <c r="BK46" s="1">
        <v>4.76</v>
      </c>
      <c r="BM46" s="2">
        <v>38777</v>
      </c>
      <c r="BN46" s="1">
        <v>3.4476</v>
      </c>
    </row>
    <row r="47" spans="2:66">
      <c r="B47" s="100">
        <v>39147</v>
      </c>
      <c r="C47" s="1">
        <v>4.9399999999999995</v>
      </c>
      <c r="E47" s="100">
        <v>38597</v>
      </c>
      <c r="F47" s="1">
        <v>3.54</v>
      </c>
      <c r="H47" s="2">
        <v>38631</v>
      </c>
      <c r="I47" s="1">
        <v>4.67</v>
      </c>
      <c r="K47" s="2">
        <v>38629</v>
      </c>
      <c r="L47" s="1">
        <v>5.31</v>
      </c>
      <c r="N47" s="2">
        <v>38629</v>
      </c>
      <c r="O47" s="1">
        <v>5</v>
      </c>
      <c r="Q47" s="100">
        <v>38778</v>
      </c>
      <c r="R47" s="1">
        <v>5.17</v>
      </c>
      <c r="T47" s="100">
        <v>38778</v>
      </c>
      <c r="U47" s="1">
        <v>4.96</v>
      </c>
      <c r="W47" s="2">
        <v>38778</v>
      </c>
      <c r="X47" s="1">
        <v>4.8</v>
      </c>
      <c r="Z47" s="2">
        <v>38778</v>
      </c>
      <c r="AA47" s="1">
        <v>4.7</v>
      </c>
      <c r="AC47" s="2">
        <v>38778</v>
      </c>
      <c r="AD47" s="1">
        <v>4.53</v>
      </c>
      <c r="AF47" s="2">
        <v>39143</v>
      </c>
      <c r="AG47" s="1">
        <v>5.3462500000000004</v>
      </c>
      <c r="AI47" s="2">
        <v>38778</v>
      </c>
      <c r="AJ47" s="1">
        <v>5.2024999999999997</v>
      </c>
      <c r="AL47" s="2">
        <v>38778</v>
      </c>
      <c r="AM47" s="1">
        <v>5.1645000000000003</v>
      </c>
      <c r="AO47" s="2">
        <v>38778</v>
      </c>
      <c r="AP47" s="1">
        <v>5.1159999999999997</v>
      </c>
      <c r="AR47" s="2">
        <v>38778</v>
      </c>
      <c r="AS47" s="1">
        <v>5.1470000000000002</v>
      </c>
      <c r="AU47" s="2">
        <v>38778</v>
      </c>
      <c r="AV47" s="1">
        <v>4.0164999999999997</v>
      </c>
      <c r="AX47" s="2">
        <v>38778</v>
      </c>
      <c r="AY47" s="1">
        <v>3.9779999999999998</v>
      </c>
      <c r="BA47" s="116">
        <v>38778</v>
      </c>
      <c r="BB47" s="1">
        <v>3.7443999999999997</v>
      </c>
      <c r="BD47" s="2">
        <v>38778</v>
      </c>
      <c r="BE47" s="1">
        <v>3.2772999999999999</v>
      </c>
      <c r="BG47" s="2">
        <v>38783</v>
      </c>
      <c r="BH47" s="1">
        <v>4.74</v>
      </c>
      <c r="BI47" s="100"/>
      <c r="BJ47" s="2">
        <v>38783</v>
      </c>
      <c r="BK47" s="1">
        <v>4.76</v>
      </c>
      <c r="BM47" s="2">
        <v>38778</v>
      </c>
      <c r="BN47" s="1">
        <v>3.5238</v>
      </c>
    </row>
    <row r="48" spans="2:66">
      <c r="B48" s="100">
        <v>39148</v>
      </c>
      <c r="C48" s="1">
        <v>4.9399999999999995</v>
      </c>
      <c r="E48" s="100">
        <v>38600</v>
      </c>
      <c r="F48" s="1">
        <v>3.492</v>
      </c>
      <c r="H48" s="2">
        <v>38632</v>
      </c>
      <c r="I48" s="1">
        <v>4.6820000000000004</v>
      </c>
      <c r="K48" s="2">
        <v>38630</v>
      </c>
      <c r="L48" s="1">
        <v>5.32</v>
      </c>
      <c r="N48" s="2">
        <v>38630</v>
      </c>
      <c r="O48" s="1">
        <v>5.0229999999999997</v>
      </c>
      <c r="Q48" s="100">
        <v>38779</v>
      </c>
      <c r="R48" s="1">
        <v>5.18</v>
      </c>
      <c r="T48" s="100">
        <v>38779</v>
      </c>
      <c r="U48" s="1">
        <v>4.97</v>
      </c>
      <c r="W48" s="2">
        <v>38779</v>
      </c>
      <c r="X48" s="1">
        <v>4.8100000000000005</v>
      </c>
      <c r="Z48" s="2">
        <v>38779</v>
      </c>
      <c r="AA48" s="1">
        <v>4.71</v>
      </c>
      <c r="AC48" s="2">
        <v>38779</v>
      </c>
      <c r="AD48" s="1">
        <v>4.5350000000000001</v>
      </c>
      <c r="AF48" s="2">
        <v>39146</v>
      </c>
      <c r="AG48" s="1">
        <v>5.33</v>
      </c>
      <c r="AI48" s="2">
        <v>38779</v>
      </c>
      <c r="AJ48" s="1">
        <v>5.2613000000000003</v>
      </c>
      <c r="AL48" s="2">
        <v>38779</v>
      </c>
      <c r="AM48" s="1">
        <v>5.2278000000000002</v>
      </c>
      <c r="AO48" s="2">
        <v>38779</v>
      </c>
      <c r="AP48" s="1">
        <v>5.1565000000000003</v>
      </c>
      <c r="AR48" s="2">
        <v>38779</v>
      </c>
      <c r="AS48" s="1">
        <v>5.1662999999999997</v>
      </c>
      <c r="AU48" s="2">
        <v>38779</v>
      </c>
      <c r="AV48" s="1">
        <v>4.0190000000000001</v>
      </c>
      <c r="AX48" s="2">
        <v>38779</v>
      </c>
      <c r="AY48" s="1">
        <v>3.9845000000000002</v>
      </c>
      <c r="BA48" s="116">
        <v>38779</v>
      </c>
      <c r="BB48" s="1">
        <v>3.7639</v>
      </c>
      <c r="BD48" s="2">
        <v>38779</v>
      </c>
      <c r="BE48" s="1">
        <v>3.3090000000000002</v>
      </c>
      <c r="BG48" s="2">
        <v>38784</v>
      </c>
      <c r="BH48" s="1">
        <v>4.7300000000000004</v>
      </c>
      <c r="BI48" s="100"/>
      <c r="BJ48" s="2">
        <v>38784</v>
      </c>
      <c r="BK48" s="1">
        <v>4.75</v>
      </c>
      <c r="BM48" s="2">
        <v>38779</v>
      </c>
      <c r="BN48" s="1">
        <v>3.5548999999999999</v>
      </c>
    </row>
    <row r="49" spans="2:66">
      <c r="B49" s="100">
        <v>39149</v>
      </c>
      <c r="C49" s="1">
        <v>4.9399999999999995</v>
      </c>
      <c r="E49" s="100">
        <v>38601</v>
      </c>
      <c r="F49" s="1">
        <v>3.4580000000000002</v>
      </c>
      <c r="H49" s="2">
        <v>38635</v>
      </c>
      <c r="I49" s="1">
        <v>4.7270000000000003</v>
      </c>
      <c r="K49" s="2">
        <v>38631</v>
      </c>
      <c r="L49" s="1">
        <v>5.24</v>
      </c>
      <c r="N49" s="2">
        <v>38631</v>
      </c>
      <c r="O49" s="1">
        <v>4.93</v>
      </c>
      <c r="Q49" s="100">
        <v>38782</v>
      </c>
      <c r="R49" s="1">
        <v>5.26</v>
      </c>
      <c r="T49" s="100">
        <v>38782</v>
      </c>
      <c r="U49" s="1">
        <v>5.03</v>
      </c>
      <c r="W49" s="2">
        <v>38782</v>
      </c>
      <c r="X49" s="1">
        <v>4.8499999999999996</v>
      </c>
      <c r="Z49" s="2">
        <v>38782</v>
      </c>
      <c r="AA49" s="1">
        <v>4.74</v>
      </c>
      <c r="AC49" s="2">
        <v>38782</v>
      </c>
      <c r="AD49" s="1">
        <v>4.55</v>
      </c>
      <c r="AF49" s="2">
        <v>39147</v>
      </c>
      <c r="AG49" s="1">
        <v>5.34</v>
      </c>
      <c r="AI49" s="2">
        <v>38782</v>
      </c>
      <c r="AJ49" s="1">
        <v>5.343</v>
      </c>
      <c r="AL49" s="2">
        <v>38782</v>
      </c>
      <c r="AM49" s="1">
        <v>5.3034999999999997</v>
      </c>
      <c r="AO49" s="2">
        <v>38782</v>
      </c>
      <c r="AP49" s="1">
        <v>5.1995000000000005</v>
      </c>
      <c r="AR49" s="2">
        <v>38782</v>
      </c>
      <c r="AS49" s="1">
        <v>5.1863000000000001</v>
      </c>
      <c r="AU49" s="2">
        <v>38782</v>
      </c>
      <c r="AV49" s="1">
        <v>4.0164999999999997</v>
      </c>
      <c r="AX49" s="2">
        <v>38782</v>
      </c>
      <c r="AY49" s="1">
        <v>3.9845000000000002</v>
      </c>
      <c r="BA49" s="116">
        <v>38782</v>
      </c>
      <c r="BB49" s="1">
        <v>3.7667000000000002</v>
      </c>
      <c r="BD49" s="2">
        <v>38782</v>
      </c>
      <c r="BE49" s="1">
        <v>3.3121999999999998</v>
      </c>
      <c r="BG49" s="2">
        <v>38785</v>
      </c>
      <c r="BH49" s="1">
        <v>4.74</v>
      </c>
      <c r="BI49" s="100"/>
      <c r="BJ49" s="2">
        <v>38785</v>
      </c>
      <c r="BK49" s="1">
        <v>4.75</v>
      </c>
      <c r="BM49" s="2">
        <v>38782</v>
      </c>
      <c r="BN49" s="1">
        <v>3.5596000000000001</v>
      </c>
    </row>
    <row r="50" spans="2:66">
      <c r="B50" s="100">
        <v>39150</v>
      </c>
      <c r="C50" s="1">
        <v>4.9399999999999995</v>
      </c>
      <c r="E50" s="100">
        <v>38602</v>
      </c>
      <c r="F50" s="1">
        <v>3.5300000000000002</v>
      </c>
      <c r="H50" s="2">
        <v>38636</v>
      </c>
      <c r="I50" s="1">
        <v>4.6870000000000003</v>
      </c>
      <c r="K50" s="2">
        <v>38632</v>
      </c>
      <c r="L50" s="1">
        <v>5.1909999999999998</v>
      </c>
      <c r="N50" s="2">
        <v>38632</v>
      </c>
      <c r="O50" s="1">
        <v>4.931</v>
      </c>
      <c r="Q50" s="100">
        <v>38783</v>
      </c>
      <c r="R50" s="1">
        <v>5.36</v>
      </c>
      <c r="T50" s="100">
        <v>38783</v>
      </c>
      <c r="U50" s="1">
        <v>5.1100000000000003</v>
      </c>
      <c r="W50" s="2">
        <v>38783</v>
      </c>
      <c r="X50" s="1">
        <v>4.92</v>
      </c>
      <c r="Z50" s="2">
        <v>38783</v>
      </c>
      <c r="AA50" s="1">
        <v>4.8100000000000005</v>
      </c>
      <c r="AC50" s="2">
        <v>38783</v>
      </c>
      <c r="AD50" s="1">
        <v>4.59</v>
      </c>
      <c r="AF50" s="2">
        <v>39148</v>
      </c>
      <c r="AG50" s="1">
        <v>5.34</v>
      </c>
      <c r="AI50" s="2">
        <v>38783</v>
      </c>
      <c r="AJ50" s="1">
        <v>5.3025000000000002</v>
      </c>
      <c r="AL50" s="2">
        <v>38783</v>
      </c>
      <c r="AM50" s="1">
        <v>5.2705000000000002</v>
      </c>
      <c r="AO50" s="2">
        <v>38783</v>
      </c>
      <c r="AP50" s="1">
        <v>5.194</v>
      </c>
      <c r="AR50" s="2">
        <v>38783</v>
      </c>
      <c r="AS50" s="1">
        <v>5.1909999999999998</v>
      </c>
      <c r="AU50" s="2">
        <v>38783</v>
      </c>
      <c r="AV50" s="1">
        <v>4.0265000000000004</v>
      </c>
      <c r="AX50" s="2">
        <v>38783</v>
      </c>
      <c r="AY50" s="1">
        <v>3.9969999999999999</v>
      </c>
      <c r="BA50" s="116">
        <v>38783</v>
      </c>
      <c r="BB50" s="1">
        <v>3.7858999999999998</v>
      </c>
      <c r="BD50" s="2">
        <v>38783</v>
      </c>
      <c r="BE50" s="1">
        <v>3.327</v>
      </c>
      <c r="BG50" s="2">
        <v>38786</v>
      </c>
      <c r="BH50" s="1">
        <v>4.76</v>
      </c>
      <c r="BI50" s="100"/>
      <c r="BJ50" s="2">
        <v>38786</v>
      </c>
      <c r="BK50" s="1">
        <v>4.7699999999999996</v>
      </c>
      <c r="BM50" s="2">
        <v>38783</v>
      </c>
      <c r="BN50" s="1">
        <v>3.5762</v>
      </c>
    </row>
    <row r="51" spans="2:66">
      <c r="B51" s="100">
        <v>39153</v>
      </c>
      <c r="C51" s="1">
        <v>4.9399999999999995</v>
      </c>
      <c r="E51" s="100">
        <v>38603</v>
      </c>
      <c r="F51" s="1">
        <v>3.585</v>
      </c>
      <c r="H51" s="2">
        <v>38637</v>
      </c>
      <c r="I51" s="1">
        <v>4.7169999999999996</v>
      </c>
      <c r="K51" s="2">
        <v>38635</v>
      </c>
      <c r="L51" s="1">
        <v>5.2359999999999998</v>
      </c>
      <c r="N51" s="2">
        <v>38635</v>
      </c>
      <c r="O51" s="1">
        <v>4.9710000000000001</v>
      </c>
      <c r="Q51" s="100">
        <v>38784</v>
      </c>
      <c r="R51" s="1">
        <v>5.31</v>
      </c>
      <c r="T51" s="100">
        <v>38784</v>
      </c>
      <c r="U51" s="1">
        <v>5.04</v>
      </c>
      <c r="W51" s="2">
        <v>38784</v>
      </c>
      <c r="X51" s="1">
        <v>4.8600000000000003</v>
      </c>
      <c r="Z51" s="2">
        <v>38784</v>
      </c>
      <c r="AA51" s="1">
        <v>4.75</v>
      </c>
      <c r="AC51" s="2">
        <v>38784</v>
      </c>
      <c r="AD51" s="1">
        <v>4.5600000000000005</v>
      </c>
      <c r="AF51" s="2">
        <v>39149</v>
      </c>
      <c r="AG51" s="1">
        <v>5.34</v>
      </c>
      <c r="AI51" s="2">
        <v>38784</v>
      </c>
      <c r="AJ51" s="1">
        <v>5.2969999999999997</v>
      </c>
      <c r="AL51" s="2">
        <v>38784</v>
      </c>
      <c r="AM51" s="1">
        <v>5.2694999999999999</v>
      </c>
      <c r="AO51" s="2">
        <v>38784</v>
      </c>
      <c r="AP51" s="1">
        <v>5.1807999999999996</v>
      </c>
      <c r="AR51" s="2">
        <v>38784</v>
      </c>
      <c r="AS51" s="1">
        <v>5.1829999999999998</v>
      </c>
      <c r="AU51" s="2">
        <v>38784</v>
      </c>
      <c r="AV51" s="1">
        <v>4.085</v>
      </c>
      <c r="AX51" s="2">
        <v>38784</v>
      </c>
      <c r="AY51" s="1">
        <v>4.0460000000000003</v>
      </c>
      <c r="BA51" s="116">
        <v>38784</v>
      </c>
      <c r="BB51" s="1">
        <v>3.8138000000000001</v>
      </c>
      <c r="BD51" s="2">
        <v>38784</v>
      </c>
      <c r="BE51" s="1">
        <v>3.3359999999999999</v>
      </c>
      <c r="BG51" s="2">
        <v>38789</v>
      </c>
      <c r="BH51" s="1">
        <v>4.7699999999999996</v>
      </c>
      <c r="BI51" s="100"/>
      <c r="BJ51" s="2">
        <v>38789</v>
      </c>
      <c r="BK51" s="1">
        <v>4.78</v>
      </c>
      <c r="BM51" s="2">
        <v>38784</v>
      </c>
      <c r="BN51" s="1">
        <v>3.5939999999999999</v>
      </c>
    </row>
    <row r="52" spans="2:66">
      <c r="B52" s="100">
        <v>39154</v>
      </c>
      <c r="C52" s="1">
        <v>4.9399999999999995</v>
      </c>
      <c r="E52" s="100">
        <v>38604</v>
      </c>
      <c r="F52" s="1">
        <v>3.6440000000000001</v>
      </c>
      <c r="H52" s="2">
        <v>38638</v>
      </c>
      <c r="I52" s="1">
        <v>4.7309999999999999</v>
      </c>
      <c r="K52" s="2">
        <v>38636</v>
      </c>
      <c r="L52" s="1">
        <v>5.1909999999999998</v>
      </c>
      <c r="N52" s="2">
        <v>38636</v>
      </c>
      <c r="O52" s="1">
        <v>4.9160000000000004</v>
      </c>
      <c r="Q52" s="100">
        <v>38785</v>
      </c>
      <c r="R52" s="1">
        <v>5.22</v>
      </c>
      <c r="T52" s="100">
        <v>38785</v>
      </c>
      <c r="U52" s="1">
        <v>4.95</v>
      </c>
      <c r="W52" s="2">
        <v>38785</v>
      </c>
      <c r="X52" s="1">
        <v>4.7699999999999996</v>
      </c>
      <c r="Z52" s="2">
        <v>38785</v>
      </c>
      <c r="AA52" s="1">
        <v>4.66</v>
      </c>
      <c r="AC52" s="2">
        <v>38785</v>
      </c>
      <c r="AD52" s="1">
        <v>4.49</v>
      </c>
      <c r="AF52" s="2">
        <v>39150</v>
      </c>
      <c r="AG52" s="1">
        <v>5.34</v>
      </c>
      <c r="AI52" s="2">
        <v>38785</v>
      </c>
      <c r="AJ52" s="1">
        <v>5.2990000000000004</v>
      </c>
      <c r="AL52" s="2">
        <v>38785</v>
      </c>
      <c r="AM52" s="1">
        <v>5.2637999999999998</v>
      </c>
      <c r="AO52" s="2">
        <v>38785</v>
      </c>
      <c r="AP52" s="1">
        <v>5.1740000000000004</v>
      </c>
      <c r="AR52" s="2">
        <v>38785</v>
      </c>
      <c r="AS52" s="1">
        <v>5.1870000000000003</v>
      </c>
      <c r="AU52" s="2">
        <v>38785</v>
      </c>
      <c r="AV52" s="1">
        <v>4.0984999999999996</v>
      </c>
      <c r="AX52" s="2">
        <v>38785</v>
      </c>
      <c r="AY52" s="1">
        <v>4.0564999999999998</v>
      </c>
      <c r="BA52" s="116">
        <v>38785</v>
      </c>
      <c r="BB52" s="1">
        <v>3.8169</v>
      </c>
      <c r="BD52" s="2">
        <v>38785</v>
      </c>
      <c r="BE52" s="1">
        <v>3.3289</v>
      </c>
      <c r="BG52" s="2">
        <v>38790</v>
      </c>
      <c r="BH52" s="1">
        <v>4.71</v>
      </c>
      <c r="BI52" s="100"/>
      <c r="BJ52" s="2">
        <v>38790</v>
      </c>
      <c r="BK52" s="1">
        <v>4.68</v>
      </c>
      <c r="BM52" s="2">
        <v>38785</v>
      </c>
      <c r="BN52" s="1">
        <v>3.5891999999999999</v>
      </c>
    </row>
    <row r="53" spans="2:66">
      <c r="B53" s="100">
        <v>39155</v>
      </c>
      <c r="C53" s="1">
        <v>4.9399999999999995</v>
      </c>
      <c r="E53" s="100">
        <v>38607</v>
      </c>
      <c r="F53" s="1">
        <v>3.6080000000000001</v>
      </c>
      <c r="H53" s="2">
        <v>38639</v>
      </c>
      <c r="I53" s="1">
        <v>4.8369999999999997</v>
      </c>
      <c r="K53" s="2">
        <v>38637</v>
      </c>
      <c r="L53" s="1">
        <v>5.226</v>
      </c>
      <c r="N53" s="2">
        <v>38637</v>
      </c>
      <c r="O53" s="1">
        <v>4.9409999999999998</v>
      </c>
      <c r="Q53" s="100">
        <v>38786</v>
      </c>
      <c r="R53" s="1">
        <v>5.15</v>
      </c>
      <c r="T53" s="100">
        <v>38786</v>
      </c>
      <c r="U53" s="1">
        <v>4.88</v>
      </c>
      <c r="W53" s="2">
        <v>38786</v>
      </c>
      <c r="X53" s="1">
        <v>4.71</v>
      </c>
      <c r="Z53" s="2">
        <v>38786</v>
      </c>
      <c r="AA53" s="1">
        <v>4.6100000000000003</v>
      </c>
      <c r="AC53" s="2">
        <v>38786</v>
      </c>
      <c r="AD53" s="1">
        <v>4.46</v>
      </c>
      <c r="AF53" s="2">
        <v>39153</v>
      </c>
      <c r="AG53" s="1">
        <v>5.3550000000000004</v>
      </c>
      <c r="AI53" s="2">
        <v>38786</v>
      </c>
      <c r="AJ53" s="1">
        <v>5.3295000000000003</v>
      </c>
      <c r="AL53" s="2">
        <v>38786</v>
      </c>
      <c r="AM53" s="1">
        <v>5.2930000000000001</v>
      </c>
      <c r="AO53" s="2">
        <v>38786</v>
      </c>
      <c r="AP53" s="1">
        <v>5.2122999999999999</v>
      </c>
      <c r="AR53" s="2">
        <v>38786</v>
      </c>
      <c r="AS53" s="1">
        <v>5.2140000000000004</v>
      </c>
      <c r="AU53" s="2">
        <v>38786</v>
      </c>
      <c r="AV53" s="1">
        <v>4.149</v>
      </c>
      <c r="AX53" s="2">
        <v>38786</v>
      </c>
      <c r="AY53" s="1">
        <v>4.1074999999999999</v>
      </c>
      <c r="BA53" s="116">
        <v>38786</v>
      </c>
      <c r="BB53" s="1">
        <v>3.8635000000000002</v>
      </c>
      <c r="BD53" s="2">
        <v>38786</v>
      </c>
      <c r="BE53" s="1">
        <v>3.3565</v>
      </c>
      <c r="BG53" s="2">
        <v>38791</v>
      </c>
      <c r="BH53" s="1">
        <v>4.7300000000000004</v>
      </c>
      <c r="BI53" s="100"/>
      <c r="BJ53" s="2">
        <v>38791</v>
      </c>
      <c r="BK53" s="1">
        <v>4.6899999999999995</v>
      </c>
      <c r="BM53" s="2">
        <v>38786</v>
      </c>
      <c r="BN53" s="1">
        <v>3.6146000000000003</v>
      </c>
    </row>
    <row r="54" spans="2:66">
      <c r="B54" s="100">
        <v>39156</v>
      </c>
      <c r="C54" s="1">
        <v>4.9399999999999995</v>
      </c>
      <c r="E54" s="100">
        <v>38608</v>
      </c>
      <c r="F54" s="1">
        <v>3.62</v>
      </c>
      <c r="H54" s="2">
        <v>38642</v>
      </c>
      <c r="I54" s="1">
        <v>4.8870000000000005</v>
      </c>
      <c r="K54" s="2">
        <v>38638</v>
      </c>
      <c r="L54" s="1">
        <v>5.2240000000000002</v>
      </c>
      <c r="N54" s="2">
        <v>38638</v>
      </c>
      <c r="O54" s="1">
        <v>4.992</v>
      </c>
      <c r="Q54" s="100">
        <v>38789</v>
      </c>
      <c r="R54" s="1">
        <v>5.23</v>
      </c>
      <c r="T54" s="100">
        <v>38789</v>
      </c>
      <c r="U54" s="1">
        <v>4.96</v>
      </c>
      <c r="W54" s="2">
        <v>38789</v>
      </c>
      <c r="X54" s="1">
        <v>4.8</v>
      </c>
      <c r="Z54" s="2">
        <v>38789</v>
      </c>
      <c r="AA54" s="1">
        <v>4.68</v>
      </c>
      <c r="AC54" s="2">
        <v>38789</v>
      </c>
      <c r="AD54" s="1">
        <v>4.53</v>
      </c>
      <c r="AF54" s="2">
        <v>39154</v>
      </c>
      <c r="AG54" s="1">
        <v>5.3548799999999996</v>
      </c>
      <c r="AI54" s="2">
        <v>38789</v>
      </c>
      <c r="AJ54" s="1">
        <v>5.343</v>
      </c>
      <c r="AL54" s="2">
        <v>38789</v>
      </c>
      <c r="AM54" s="1">
        <v>5.3090000000000002</v>
      </c>
      <c r="AO54" s="2">
        <v>38789</v>
      </c>
      <c r="AP54" s="1">
        <v>5.2074999999999996</v>
      </c>
      <c r="AR54" s="2">
        <v>38789</v>
      </c>
      <c r="AS54" s="1">
        <v>5.2244999999999999</v>
      </c>
      <c r="AU54" s="2">
        <v>38789</v>
      </c>
      <c r="AV54" s="1">
        <v>4.1654999999999998</v>
      </c>
      <c r="AX54" s="2">
        <v>38789</v>
      </c>
      <c r="AY54" s="1">
        <v>4.1224999999999996</v>
      </c>
      <c r="BA54" s="116">
        <v>38789</v>
      </c>
      <c r="BB54" s="1">
        <v>3.8818000000000001</v>
      </c>
      <c r="BD54" s="2">
        <v>38789</v>
      </c>
      <c r="BE54" s="1">
        <v>3.3816999999999999</v>
      </c>
      <c r="BG54" s="2">
        <v>38792</v>
      </c>
      <c r="BH54" s="1">
        <v>4.6500000000000004</v>
      </c>
      <c r="BI54" s="100"/>
      <c r="BJ54" s="2">
        <v>38792</v>
      </c>
      <c r="BK54" s="1">
        <v>4.5999999999999996</v>
      </c>
      <c r="BM54" s="2">
        <v>38789</v>
      </c>
      <c r="BN54" s="1">
        <v>3.6393</v>
      </c>
    </row>
    <row r="55" spans="2:66">
      <c r="B55" s="100">
        <v>39157</v>
      </c>
      <c r="C55" s="1">
        <v>4.9399999999999995</v>
      </c>
      <c r="E55" s="100">
        <v>38609</v>
      </c>
      <c r="F55" s="1">
        <v>3.6379999999999999</v>
      </c>
      <c r="H55" s="2">
        <v>38643</v>
      </c>
      <c r="I55" s="1">
        <v>4.8870000000000005</v>
      </c>
      <c r="K55" s="2">
        <v>38639</v>
      </c>
      <c r="L55" s="1">
        <v>5.367</v>
      </c>
      <c r="N55" s="2">
        <v>38639</v>
      </c>
      <c r="O55" s="1">
        <v>5.0609999999999999</v>
      </c>
      <c r="Q55" s="100">
        <v>38790</v>
      </c>
      <c r="R55" s="1">
        <v>5.21</v>
      </c>
      <c r="T55" s="100">
        <v>38790</v>
      </c>
      <c r="U55" s="1">
        <v>4.9399999999999995</v>
      </c>
      <c r="W55" s="2">
        <v>38790</v>
      </c>
      <c r="X55" s="1">
        <v>4.7750000000000004</v>
      </c>
      <c r="Z55" s="2">
        <v>38790</v>
      </c>
      <c r="AA55" s="1">
        <v>4.66</v>
      </c>
      <c r="AC55" s="2">
        <v>38790</v>
      </c>
      <c r="AD55" s="1">
        <v>4.51</v>
      </c>
      <c r="AF55" s="2">
        <v>39155</v>
      </c>
      <c r="AG55" s="1">
        <v>5.35</v>
      </c>
      <c r="AI55" s="2">
        <v>38790</v>
      </c>
      <c r="AJ55" s="1">
        <v>5.2755000000000001</v>
      </c>
      <c r="AL55" s="2">
        <v>38790</v>
      </c>
      <c r="AM55" s="1">
        <v>5.2160000000000002</v>
      </c>
      <c r="AO55" s="2">
        <v>38790</v>
      </c>
      <c r="AP55" s="1">
        <v>5.1139999999999999</v>
      </c>
      <c r="AR55" s="2">
        <v>38790</v>
      </c>
      <c r="AS55" s="1">
        <v>5.149</v>
      </c>
      <c r="AU55" s="2">
        <v>38790</v>
      </c>
      <c r="AV55" s="1">
        <v>4.1254999999999997</v>
      </c>
      <c r="AX55" s="2">
        <v>38790</v>
      </c>
      <c r="AY55" s="1">
        <v>4.0824999999999996</v>
      </c>
      <c r="BA55" s="116">
        <v>38790</v>
      </c>
      <c r="BB55" s="1">
        <v>3.8387000000000002</v>
      </c>
      <c r="BD55" s="2">
        <v>38790</v>
      </c>
      <c r="BE55" s="1">
        <v>3.3411</v>
      </c>
      <c r="BG55" s="2">
        <v>38793</v>
      </c>
      <c r="BH55" s="1">
        <v>4.68</v>
      </c>
      <c r="BI55" s="100"/>
      <c r="BJ55" s="2">
        <v>38793</v>
      </c>
      <c r="BK55" s="1">
        <v>4.62</v>
      </c>
      <c r="BM55" s="2">
        <v>38790</v>
      </c>
      <c r="BN55" s="1">
        <v>3.6005000000000003</v>
      </c>
    </row>
    <row r="56" spans="2:66">
      <c r="B56" s="100">
        <v>39160</v>
      </c>
      <c r="C56" s="1">
        <v>4.9399999999999995</v>
      </c>
      <c r="E56" s="100">
        <v>38610</v>
      </c>
      <c r="F56" s="1">
        <v>3.6720000000000002</v>
      </c>
      <c r="H56" s="2">
        <v>38644</v>
      </c>
      <c r="I56" s="1">
        <v>4.827</v>
      </c>
      <c r="K56" s="2">
        <v>38642</v>
      </c>
      <c r="L56" s="1">
        <v>5.4669999999999996</v>
      </c>
      <c r="N56" s="2">
        <v>38642</v>
      </c>
      <c r="O56" s="1">
        <v>5.1159999999999997</v>
      </c>
      <c r="Q56" s="100">
        <v>38791</v>
      </c>
      <c r="R56" s="1">
        <v>5.2</v>
      </c>
      <c r="T56" s="100">
        <v>38791</v>
      </c>
      <c r="U56" s="1">
        <v>4.92</v>
      </c>
      <c r="W56" s="2">
        <v>38791</v>
      </c>
      <c r="X56" s="1">
        <v>4.7549999999999999</v>
      </c>
      <c r="Z56" s="2">
        <v>38791</v>
      </c>
      <c r="AA56" s="1">
        <v>4.6349999999999998</v>
      </c>
      <c r="AC56" s="2">
        <v>38791</v>
      </c>
      <c r="AD56" s="1">
        <v>4.4850000000000003</v>
      </c>
      <c r="AF56" s="2">
        <v>39156</v>
      </c>
      <c r="AG56" s="1">
        <v>5.35</v>
      </c>
      <c r="AI56" s="2">
        <v>38791</v>
      </c>
      <c r="AJ56" s="1">
        <v>5.3330000000000002</v>
      </c>
      <c r="AL56" s="2">
        <v>38791</v>
      </c>
      <c r="AM56" s="1">
        <v>5.2618</v>
      </c>
      <c r="AO56" s="2">
        <v>38791</v>
      </c>
      <c r="AP56" s="1">
        <v>5.133</v>
      </c>
      <c r="AR56" s="2">
        <v>38791</v>
      </c>
      <c r="AS56" s="1">
        <v>5.1713000000000005</v>
      </c>
      <c r="AU56" s="2">
        <v>38791</v>
      </c>
      <c r="AV56" s="1">
        <v>4.1420000000000003</v>
      </c>
      <c r="AX56" s="2">
        <v>38791</v>
      </c>
      <c r="AY56" s="1">
        <v>4.101</v>
      </c>
      <c r="BA56" s="116">
        <v>38791</v>
      </c>
      <c r="BB56" s="1">
        <v>3.8681000000000001</v>
      </c>
      <c r="BD56" s="2">
        <v>38791</v>
      </c>
      <c r="BE56" s="1">
        <v>3.3742999999999999</v>
      </c>
      <c r="BG56" s="2">
        <v>38796</v>
      </c>
      <c r="BH56" s="1">
        <v>4.66</v>
      </c>
      <c r="BI56" s="100"/>
      <c r="BJ56" s="2">
        <v>38796</v>
      </c>
      <c r="BK56" s="1">
        <v>4.6100000000000003</v>
      </c>
      <c r="BM56" s="2">
        <v>38791</v>
      </c>
      <c r="BN56" s="1">
        <v>3.6349</v>
      </c>
    </row>
    <row r="57" spans="2:66">
      <c r="B57" s="100">
        <v>39161</v>
      </c>
      <c r="C57" s="1">
        <v>4.9399999999999995</v>
      </c>
      <c r="E57" s="100">
        <v>38611</v>
      </c>
      <c r="F57" s="1">
        <v>3.73</v>
      </c>
      <c r="H57" s="2">
        <v>38645</v>
      </c>
      <c r="I57" s="1">
        <v>4.827</v>
      </c>
      <c r="K57" s="2">
        <v>38643</v>
      </c>
      <c r="L57" s="1">
        <v>5.4619999999999997</v>
      </c>
      <c r="N57" s="2">
        <v>38643</v>
      </c>
      <c r="O57" s="1">
        <v>5.1310000000000002</v>
      </c>
      <c r="Q57" s="100">
        <v>38792</v>
      </c>
      <c r="R57" s="1">
        <v>5.25</v>
      </c>
      <c r="T57" s="100">
        <v>38792</v>
      </c>
      <c r="U57" s="1">
        <v>4.96</v>
      </c>
      <c r="W57" s="2">
        <v>38792</v>
      </c>
      <c r="X57" s="1">
        <v>4.8</v>
      </c>
      <c r="Z57" s="2">
        <v>38792</v>
      </c>
      <c r="AA57" s="1">
        <v>4.67</v>
      </c>
      <c r="AC57" s="2">
        <v>38792</v>
      </c>
      <c r="AD57" s="1">
        <v>4.51</v>
      </c>
      <c r="AF57" s="2">
        <v>39157</v>
      </c>
      <c r="AG57" s="1">
        <v>5.35</v>
      </c>
      <c r="AI57" s="2">
        <v>38792</v>
      </c>
      <c r="AJ57" s="1">
        <v>5.2713000000000001</v>
      </c>
      <c r="AL57" s="2">
        <v>38792</v>
      </c>
      <c r="AM57" s="1">
        <v>5.1665000000000001</v>
      </c>
      <c r="AO57" s="2">
        <v>38792</v>
      </c>
      <c r="AP57" s="1">
        <v>5.0492999999999997</v>
      </c>
      <c r="AR57" s="2">
        <v>38792</v>
      </c>
      <c r="AS57" s="1">
        <v>5.1063000000000001</v>
      </c>
      <c r="AU57" s="2">
        <v>38792</v>
      </c>
      <c r="AV57" s="1">
        <v>4.0979999999999999</v>
      </c>
      <c r="AX57" s="2">
        <v>38792</v>
      </c>
      <c r="AY57" s="1">
        <v>4.0585000000000004</v>
      </c>
      <c r="BA57" s="116">
        <v>38792</v>
      </c>
      <c r="BB57" s="1">
        <v>3.8287</v>
      </c>
      <c r="BD57" s="2">
        <v>38792</v>
      </c>
      <c r="BE57" s="1">
        <v>3.3627000000000002</v>
      </c>
      <c r="BG57" s="2">
        <v>38797</v>
      </c>
      <c r="BH57" s="1">
        <v>4.71</v>
      </c>
      <c r="BI57" s="100"/>
      <c r="BJ57" s="2">
        <v>38797</v>
      </c>
      <c r="BK57" s="1">
        <v>4.68</v>
      </c>
      <c r="BM57" s="2">
        <v>38792</v>
      </c>
      <c r="BN57" s="1">
        <v>3.6127000000000002</v>
      </c>
    </row>
    <row r="58" spans="2:66">
      <c r="B58" s="100">
        <v>39162</v>
      </c>
      <c r="C58" s="1">
        <v>4.9399999999999995</v>
      </c>
      <c r="E58" s="100">
        <v>38615</v>
      </c>
      <c r="F58" s="1">
        <v>3.7250000000000001</v>
      </c>
      <c r="H58" s="2">
        <v>38646</v>
      </c>
      <c r="I58" s="1">
        <v>4.867</v>
      </c>
      <c r="K58" s="2">
        <v>38644</v>
      </c>
      <c r="L58" s="1">
        <v>5.3870000000000005</v>
      </c>
      <c r="N58" s="2">
        <v>38644</v>
      </c>
      <c r="O58" s="1">
        <v>5.0709999999999997</v>
      </c>
      <c r="Q58" s="100">
        <v>38793</v>
      </c>
      <c r="R58" s="1">
        <v>5.23</v>
      </c>
      <c r="T58" s="100">
        <v>38793</v>
      </c>
      <c r="U58" s="1">
        <v>4.9399999999999995</v>
      </c>
      <c r="W58" s="2">
        <v>38793</v>
      </c>
      <c r="X58" s="1">
        <v>4.7699999999999996</v>
      </c>
      <c r="Z58" s="2">
        <v>38793</v>
      </c>
      <c r="AA58" s="1">
        <v>4.6500000000000004</v>
      </c>
      <c r="AC58" s="2">
        <v>38793</v>
      </c>
      <c r="AD58" s="1">
        <v>4.4800000000000004</v>
      </c>
      <c r="AF58" s="2">
        <v>39160</v>
      </c>
      <c r="AG58" s="1">
        <v>5.35</v>
      </c>
      <c r="AI58" s="2">
        <v>38793</v>
      </c>
      <c r="AJ58" s="1">
        <v>5.3042999999999996</v>
      </c>
      <c r="AL58" s="2">
        <v>38793</v>
      </c>
      <c r="AM58" s="1">
        <v>5.2060000000000004</v>
      </c>
      <c r="AO58" s="2">
        <v>38793</v>
      </c>
      <c r="AP58" s="1">
        <v>5.0679999999999996</v>
      </c>
      <c r="AR58" s="2">
        <v>38793</v>
      </c>
      <c r="AS58" s="1">
        <v>5.1212999999999997</v>
      </c>
      <c r="AU58" s="2">
        <v>38793</v>
      </c>
      <c r="AV58" s="1">
        <v>4.1399999999999997</v>
      </c>
      <c r="AX58" s="2">
        <v>38793</v>
      </c>
      <c r="AY58" s="1">
        <v>4.0964999999999998</v>
      </c>
      <c r="BA58" s="116">
        <v>38793</v>
      </c>
      <c r="BB58" s="1">
        <v>3.8647999999999998</v>
      </c>
      <c r="BD58" s="2">
        <v>38793</v>
      </c>
      <c r="BE58" s="1">
        <v>3.4066000000000001</v>
      </c>
      <c r="BG58" s="2">
        <v>38798</v>
      </c>
      <c r="BH58" s="1">
        <v>4.7</v>
      </c>
      <c r="BI58" s="100"/>
      <c r="BJ58" s="2">
        <v>38798</v>
      </c>
      <c r="BK58" s="1">
        <v>4.6899999999999995</v>
      </c>
      <c r="BM58" s="2">
        <v>38793</v>
      </c>
      <c r="BN58" s="1">
        <v>3.6446000000000001</v>
      </c>
    </row>
    <row r="59" spans="2:66">
      <c r="B59" s="100">
        <v>39163</v>
      </c>
      <c r="C59" s="1">
        <v>4.9399999999999995</v>
      </c>
      <c r="E59" s="100">
        <v>38616</v>
      </c>
      <c r="F59" s="1">
        <v>3.7279999999999998</v>
      </c>
      <c r="H59" s="2">
        <v>38650</v>
      </c>
      <c r="I59" s="1">
        <v>4.9909999999999997</v>
      </c>
      <c r="K59" s="2">
        <v>38645</v>
      </c>
      <c r="L59" s="1">
        <v>5.3769999999999998</v>
      </c>
      <c r="N59" s="2">
        <v>38645</v>
      </c>
      <c r="O59" s="1">
        <v>5.0709999999999997</v>
      </c>
      <c r="Q59" s="100">
        <v>38796</v>
      </c>
      <c r="R59" s="1">
        <v>5.24</v>
      </c>
      <c r="T59" s="100">
        <v>38796</v>
      </c>
      <c r="U59" s="1">
        <v>4.95</v>
      </c>
      <c r="W59" s="2">
        <v>38796</v>
      </c>
      <c r="X59" s="1">
        <v>4.78</v>
      </c>
      <c r="Z59" s="2">
        <v>38796</v>
      </c>
      <c r="AA59" s="1">
        <v>4.66</v>
      </c>
      <c r="AC59" s="2">
        <v>38796</v>
      </c>
      <c r="AD59" s="1">
        <v>4.49</v>
      </c>
      <c r="AF59" s="2">
        <v>39161</v>
      </c>
      <c r="AG59" s="1">
        <v>5.35</v>
      </c>
      <c r="AI59" s="2">
        <v>38796</v>
      </c>
      <c r="AJ59" s="1">
        <v>5.2690000000000001</v>
      </c>
      <c r="AL59" s="2">
        <v>38796</v>
      </c>
      <c r="AM59" s="1">
        <v>5.1890000000000001</v>
      </c>
      <c r="AO59" s="2">
        <v>38796</v>
      </c>
      <c r="AP59" s="1">
        <v>5.0728</v>
      </c>
      <c r="AR59" s="2">
        <v>38796</v>
      </c>
      <c r="AS59" s="1">
        <v>5.1174999999999997</v>
      </c>
      <c r="AU59" s="2">
        <v>38796</v>
      </c>
      <c r="AV59" s="1">
        <v>4.1100000000000003</v>
      </c>
      <c r="AX59" s="2">
        <v>38796</v>
      </c>
      <c r="AY59" s="1">
        <v>4.0705</v>
      </c>
      <c r="BA59" s="116">
        <v>38796</v>
      </c>
      <c r="BB59" s="1">
        <v>3.8407</v>
      </c>
      <c r="BD59" s="2">
        <v>38796</v>
      </c>
      <c r="BE59" s="1">
        <v>3.3921999999999999</v>
      </c>
      <c r="BG59" s="2">
        <v>38799</v>
      </c>
      <c r="BH59" s="1">
        <v>4.7300000000000004</v>
      </c>
      <c r="BI59" s="100"/>
      <c r="BJ59" s="2">
        <v>38799</v>
      </c>
      <c r="BK59" s="1">
        <v>4.7300000000000004</v>
      </c>
      <c r="BM59" s="2">
        <v>38796</v>
      </c>
      <c r="BN59" s="1">
        <v>3.6314000000000002</v>
      </c>
    </row>
    <row r="60" spans="2:66">
      <c r="B60" s="100">
        <v>39164</v>
      </c>
      <c r="C60" s="1">
        <v>4.9399999999999995</v>
      </c>
      <c r="E60" s="100">
        <v>38617</v>
      </c>
      <c r="F60" s="1">
        <v>3.7519999999999998</v>
      </c>
      <c r="H60" s="2">
        <v>38651</v>
      </c>
      <c r="I60" s="1">
        <v>5.0579999999999998</v>
      </c>
      <c r="K60" s="2">
        <v>38646</v>
      </c>
      <c r="L60" s="1">
        <v>5.4119999999999999</v>
      </c>
      <c r="N60" s="2">
        <v>38646</v>
      </c>
      <c r="O60" s="1">
        <v>5.1059999999999999</v>
      </c>
      <c r="Q60" s="100">
        <v>38797</v>
      </c>
      <c r="R60" s="1">
        <v>5.25</v>
      </c>
      <c r="T60" s="100">
        <v>38797</v>
      </c>
      <c r="U60" s="1">
        <v>4.96</v>
      </c>
      <c r="W60" s="2">
        <v>38797</v>
      </c>
      <c r="X60" s="1">
        <v>4.79</v>
      </c>
      <c r="Z60" s="2">
        <v>38797</v>
      </c>
      <c r="AA60" s="1">
        <v>4.67</v>
      </c>
      <c r="AC60" s="2">
        <v>38797</v>
      </c>
      <c r="AD60" s="1">
        <v>4.5</v>
      </c>
      <c r="AF60" s="2">
        <v>39162</v>
      </c>
      <c r="AG60" s="1">
        <v>5.35</v>
      </c>
      <c r="AI60" s="2">
        <v>38797</v>
      </c>
      <c r="AJ60" s="1">
        <v>5.3224999999999998</v>
      </c>
      <c r="AL60" s="2">
        <v>38797</v>
      </c>
      <c r="AM60" s="1">
        <v>5.2507999999999999</v>
      </c>
      <c r="AO60" s="2">
        <v>38797</v>
      </c>
      <c r="AP60" s="1">
        <v>5.1505000000000001</v>
      </c>
      <c r="AR60" s="2">
        <v>38797</v>
      </c>
      <c r="AS60" s="1">
        <v>5.1760000000000002</v>
      </c>
      <c r="AU60" s="2">
        <v>38797</v>
      </c>
      <c r="AV60" s="1">
        <v>4.1085000000000003</v>
      </c>
      <c r="AX60" s="2">
        <v>38797</v>
      </c>
      <c r="AY60" s="1">
        <v>4.0709999999999997</v>
      </c>
      <c r="BA60" s="116">
        <v>38797</v>
      </c>
      <c r="BB60" s="1">
        <v>3.8449999999999998</v>
      </c>
      <c r="BD60" s="2">
        <v>38797</v>
      </c>
      <c r="BE60" s="1">
        <v>3.3967000000000001</v>
      </c>
      <c r="BG60" s="2">
        <v>38800</v>
      </c>
      <c r="BH60" s="1">
        <v>4.67</v>
      </c>
      <c r="BI60" s="100"/>
      <c r="BJ60" s="2">
        <v>38800</v>
      </c>
      <c r="BK60" s="1">
        <v>4.66</v>
      </c>
      <c r="BM60" s="2">
        <v>38797</v>
      </c>
      <c r="BN60" s="1">
        <v>3.6254999999999997</v>
      </c>
    </row>
    <row r="61" spans="2:66">
      <c r="B61" s="100">
        <v>39167</v>
      </c>
      <c r="C61" s="1">
        <v>4.9399999999999995</v>
      </c>
      <c r="E61" s="100">
        <v>38618</v>
      </c>
      <c r="F61" s="1">
        <v>3.8479999999999999</v>
      </c>
      <c r="H61" s="2">
        <v>38652</v>
      </c>
      <c r="I61" s="1">
        <v>5.0529999999999999</v>
      </c>
      <c r="K61" s="2">
        <v>38650</v>
      </c>
      <c r="L61" s="1">
        <v>5.5259999999999998</v>
      </c>
      <c r="N61" s="2">
        <v>38650</v>
      </c>
      <c r="O61" s="1">
        <v>5.2229999999999999</v>
      </c>
      <c r="Q61" s="100">
        <v>38798</v>
      </c>
      <c r="R61" s="1">
        <v>5.25</v>
      </c>
      <c r="T61" s="100">
        <v>38798</v>
      </c>
      <c r="U61" s="1">
        <v>4.9749999999999996</v>
      </c>
      <c r="W61" s="2">
        <v>38798</v>
      </c>
      <c r="X61" s="1">
        <v>4.79</v>
      </c>
      <c r="Z61" s="2">
        <v>38798</v>
      </c>
      <c r="AA61" s="1">
        <v>4.67</v>
      </c>
      <c r="AC61" s="2">
        <v>38798</v>
      </c>
      <c r="AD61" s="1">
        <v>4.51</v>
      </c>
      <c r="AF61" s="2">
        <v>39163</v>
      </c>
      <c r="AG61" s="1">
        <v>5.3463099999999999</v>
      </c>
      <c r="AI61" s="2">
        <v>38798</v>
      </c>
      <c r="AJ61" s="1">
        <v>5.3004999999999995</v>
      </c>
      <c r="AL61" s="2">
        <v>38798</v>
      </c>
      <c r="AM61" s="1">
        <v>5.2324999999999999</v>
      </c>
      <c r="AO61" s="2">
        <v>38798</v>
      </c>
      <c r="AP61" s="1">
        <v>5.1589999999999998</v>
      </c>
      <c r="AR61" s="2">
        <v>38798</v>
      </c>
      <c r="AS61" s="1">
        <v>5.1913</v>
      </c>
      <c r="AU61" s="2">
        <v>38798</v>
      </c>
      <c r="AV61" s="1">
        <v>4.0854999999999997</v>
      </c>
      <c r="AX61" s="2">
        <v>38798</v>
      </c>
      <c r="AY61" s="1">
        <v>4.0505000000000004</v>
      </c>
      <c r="BA61" s="116">
        <v>38798</v>
      </c>
      <c r="BB61" s="1">
        <v>3.8269000000000002</v>
      </c>
      <c r="BD61" s="2">
        <v>38798</v>
      </c>
      <c r="BE61" s="1">
        <v>3.3887</v>
      </c>
      <c r="BG61" s="2">
        <v>38803</v>
      </c>
      <c r="BH61" s="1">
        <v>4.7</v>
      </c>
      <c r="BI61" s="100"/>
      <c r="BJ61" s="2">
        <v>38803</v>
      </c>
      <c r="BK61" s="1">
        <v>4.6899999999999995</v>
      </c>
      <c r="BM61" s="2">
        <v>38798</v>
      </c>
      <c r="BN61" s="1">
        <v>3.6122999999999998</v>
      </c>
    </row>
    <row r="62" spans="2:66">
      <c r="B62" s="100">
        <v>39168</v>
      </c>
      <c r="C62" s="1">
        <v>4.9399999999999995</v>
      </c>
      <c r="E62" s="100">
        <v>38621</v>
      </c>
      <c r="F62" s="1">
        <v>3.8679999999999999</v>
      </c>
      <c r="H62" s="2">
        <v>38653</v>
      </c>
      <c r="I62" s="1">
        <v>5.0229999999999997</v>
      </c>
      <c r="K62" s="2">
        <v>38651</v>
      </c>
      <c r="L62" s="1">
        <v>5.5380000000000003</v>
      </c>
      <c r="N62" s="2">
        <v>38651</v>
      </c>
      <c r="O62" s="1">
        <v>5.1989999999999998</v>
      </c>
      <c r="Q62" s="100">
        <v>38799</v>
      </c>
      <c r="R62" s="1">
        <v>5.24</v>
      </c>
      <c r="T62" s="100">
        <v>38799</v>
      </c>
      <c r="U62" s="1">
        <v>4.96</v>
      </c>
      <c r="W62" s="2">
        <v>38799</v>
      </c>
      <c r="X62" s="1">
        <v>4.79</v>
      </c>
      <c r="Z62" s="2">
        <v>38799</v>
      </c>
      <c r="AA62" s="1">
        <v>4.67</v>
      </c>
      <c r="AC62" s="2">
        <v>38799</v>
      </c>
      <c r="AD62" s="1">
        <v>4.5</v>
      </c>
      <c r="AF62" s="2">
        <v>39164</v>
      </c>
      <c r="AG62" s="1">
        <v>5.34788</v>
      </c>
      <c r="AI62" s="2">
        <v>38799</v>
      </c>
      <c r="AJ62" s="1">
        <v>5.33</v>
      </c>
      <c r="AL62" s="2">
        <v>38799</v>
      </c>
      <c r="AM62" s="1">
        <v>5.2645</v>
      </c>
      <c r="AO62" s="2">
        <v>38799</v>
      </c>
      <c r="AP62" s="1">
        <v>5.1929999999999996</v>
      </c>
      <c r="AR62" s="2">
        <v>38799</v>
      </c>
      <c r="AS62" s="1">
        <v>5.21</v>
      </c>
      <c r="AU62" s="2">
        <v>38799</v>
      </c>
      <c r="AV62" s="1">
        <v>4.1210000000000004</v>
      </c>
      <c r="AX62" s="2">
        <v>38799</v>
      </c>
      <c r="AY62" s="1">
        <v>4.0834999999999999</v>
      </c>
      <c r="BA62" s="116">
        <v>38799</v>
      </c>
      <c r="BB62" s="1">
        <v>3.8578999999999999</v>
      </c>
      <c r="BD62" s="2">
        <v>38799</v>
      </c>
      <c r="BE62" s="1">
        <v>3.4012000000000002</v>
      </c>
      <c r="BG62" s="2">
        <v>38804</v>
      </c>
      <c r="BH62" s="1">
        <v>4.79</v>
      </c>
      <c r="BI62" s="100"/>
      <c r="BJ62" s="2">
        <v>38804</v>
      </c>
      <c r="BK62" s="1">
        <v>4.79</v>
      </c>
      <c r="BM62" s="2">
        <v>38799</v>
      </c>
      <c r="BN62" s="1">
        <v>3.6316000000000002</v>
      </c>
    </row>
    <row r="63" spans="2:66">
      <c r="B63" s="100">
        <v>39169</v>
      </c>
      <c r="C63" s="1">
        <v>4.9399999999999995</v>
      </c>
      <c r="E63" s="100">
        <v>38622</v>
      </c>
      <c r="F63" s="1">
        <v>3.8879999999999999</v>
      </c>
      <c r="H63" s="2">
        <v>38656</v>
      </c>
      <c r="I63" s="1">
        <v>5.0129999999999999</v>
      </c>
      <c r="K63" s="2">
        <v>38652</v>
      </c>
      <c r="L63" s="1">
        <v>5.5880000000000001</v>
      </c>
      <c r="N63" s="2">
        <v>38652</v>
      </c>
      <c r="O63" s="1">
        <v>5.2850000000000001</v>
      </c>
      <c r="Q63" s="100">
        <v>38800</v>
      </c>
      <c r="R63" s="1">
        <v>5.27</v>
      </c>
      <c r="T63" s="100">
        <v>38800</v>
      </c>
      <c r="U63" s="1">
        <v>4.9800000000000004</v>
      </c>
      <c r="W63" s="2">
        <v>38800</v>
      </c>
      <c r="X63" s="1">
        <v>4.8100000000000005</v>
      </c>
      <c r="Z63" s="2">
        <v>38800</v>
      </c>
      <c r="AA63" s="1">
        <v>4.6899999999999995</v>
      </c>
      <c r="AC63" s="2">
        <v>38800</v>
      </c>
      <c r="AD63" s="1">
        <v>4.5049999999999999</v>
      </c>
      <c r="AF63" s="2">
        <v>39167</v>
      </c>
      <c r="AG63" s="1">
        <v>5.35</v>
      </c>
      <c r="AI63" s="2">
        <v>38800</v>
      </c>
      <c r="AJ63" s="1">
        <v>5.2575000000000003</v>
      </c>
      <c r="AL63" s="2">
        <v>38800</v>
      </c>
      <c r="AM63" s="1">
        <v>5.19</v>
      </c>
      <c r="AO63" s="2">
        <v>38800</v>
      </c>
      <c r="AP63" s="1">
        <v>5.12</v>
      </c>
      <c r="AR63" s="2">
        <v>38800</v>
      </c>
      <c r="AS63" s="1">
        <v>5.1520000000000001</v>
      </c>
      <c r="AU63" s="2">
        <v>38800</v>
      </c>
      <c r="AV63" s="1">
        <v>4.0904999999999996</v>
      </c>
      <c r="AX63" s="2">
        <v>38800</v>
      </c>
      <c r="AY63" s="1">
        <v>4.0484999999999998</v>
      </c>
      <c r="BA63" s="116">
        <v>38800</v>
      </c>
      <c r="BB63" s="1">
        <v>3.8220000000000001</v>
      </c>
      <c r="BD63" s="2">
        <v>38800</v>
      </c>
      <c r="BE63" s="1">
        <v>3.3666999999999998</v>
      </c>
      <c r="BG63" s="2">
        <v>38805</v>
      </c>
      <c r="BH63" s="1">
        <v>4.8100000000000005</v>
      </c>
      <c r="BI63" s="100"/>
      <c r="BJ63" s="2">
        <v>38805</v>
      </c>
      <c r="BK63" s="1">
        <v>4.79</v>
      </c>
      <c r="BM63" s="2">
        <v>38800</v>
      </c>
      <c r="BN63" s="1">
        <v>3.5882000000000001</v>
      </c>
    </row>
    <row r="64" spans="2:66">
      <c r="B64" s="100">
        <v>39170</v>
      </c>
      <c r="C64" s="1">
        <v>4.9399999999999995</v>
      </c>
      <c r="E64" s="100">
        <v>38623</v>
      </c>
      <c r="F64" s="1">
        <v>3.88</v>
      </c>
      <c r="H64" s="2">
        <v>38657</v>
      </c>
      <c r="I64" s="1">
        <v>4.9809999999999999</v>
      </c>
      <c r="K64" s="2">
        <v>38653</v>
      </c>
      <c r="L64" s="1">
        <v>5.5620000000000003</v>
      </c>
      <c r="N64" s="2">
        <v>38653</v>
      </c>
      <c r="O64" s="1">
        <v>5.2690000000000001</v>
      </c>
      <c r="Q64" s="100">
        <v>38803</v>
      </c>
      <c r="R64" s="1">
        <v>5.28</v>
      </c>
      <c r="T64" s="100">
        <v>38803</v>
      </c>
      <c r="U64" s="1">
        <v>4.99</v>
      </c>
      <c r="W64" s="2">
        <v>38803</v>
      </c>
      <c r="X64" s="1">
        <v>4.82</v>
      </c>
      <c r="Z64" s="2">
        <v>38803</v>
      </c>
      <c r="AA64" s="1">
        <v>4.6899999999999995</v>
      </c>
      <c r="AC64" s="2">
        <v>38803</v>
      </c>
      <c r="AD64" s="1">
        <v>4.49</v>
      </c>
      <c r="AF64" s="2">
        <v>39168</v>
      </c>
      <c r="AG64" s="1">
        <v>5.35</v>
      </c>
      <c r="AI64" s="2">
        <v>38803</v>
      </c>
      <c r="AJ64" s="1">
        <v>5.3049999999999997</v>
      </c>
      <c r="AL64" s="2">
        <v>38803</v>
      </c>
      <c r="AM64" s="1">
        <v>5.2320000000000002</v>
      </c>
      <c r="AO64" s="2">
        <v>38803</v>
      </c>
      <c r="AP64" s="1">
        <v>5.1370000000000005</v>
      </c>
      <c r="AR64" s="2">
        <v>38803</v>
      </c>
      <c r="AS64" s="1">
        <v>5.1660000000000004</v>
      </c>
      <c r="AU64" s="2">
        <v>38803</v>
      </c>
      <c r="AV64" s="1">
        <v>4.0987999999999998</v>
      </c>
      <c r="AX64" s="2">
        <v>38803</v>
      </c>
      <c r="AY64" s="1">
        <v>4.0587999999999997</v>
      </c>
      <c r="BA64" s="116">
        <v>38803</v>
      </c>
      <c r="BB64" s="1">
        <v>3.8298000000000001</v>
      </c>
      <c r="BD64" s="2">
        <v>38803</v>
      </c>
      <c r="BE64" s="1">
        <v>3.3687</v>
      </c>
      <c r="BG64" s="2">
        <v>38806</v>
      </c>
      <c r="BH64" s="1">
        <v>4.8600000000000003</v>
      </c>
      <c r="BI64" s="100"/>
      <c r="BJ64" s="2">
        <v>38806</v>
      </c>
      <c r="BK64" s="1">
        <v>4.83</v>
      </c>
      <c r="BM64" s="2">
        <v>38803</v>
      </c>
      <c r="BN64" s="1">
        <v>3.5907</v>
      </c>
    </row>
    <row r="65" spans="2:66">
      <c r="B65" s="100">
        <v>39171</v>
      </c>
      <c r="C65" s="1">
        <v>4.9399999999999995</v>
      </c>
      <c r="E65" s="100">
        <v>38624</v>
      </c>
      <c r="F65" s="1">
        <v>3.8650000000000002</v>
      </c>
      <c r="H65" s="2">
        <v>38658</v>
      </c>
      <c r="I65" s="1">
        <v>4.9889999999999999</v>
      </c>
      <c r="K65" s="2">
        <v>38656</v>
      </c>
      <c r="L65" s="1">
        <v>5.5469999999999997</v>
      </c>
      <c r="N65" s="2">
        <v>38656</v>
      </c>
      <c r="O65" s="1">
        <v>5.2539999999999996</v>
      </c>
      <c r="Q65" s="100">
        <v>38804</v>
      </c>
      <c r="R65" s="1">
        <v>5.24</v>
      </c>
      <c r="T65" s="100">
        <v>38804</v>
      </c>
      <c r="U65" s="1">
        <v>4.96</v>
      </c>
      <c r="W65" s="2">
        <v>38804</v>
      </c>
      <c r="X65" s="1">
        <v>4.78</v>
      </c>
      <c r="Z65" s="2">
        <v>38804</v>
      </c>
      <c r="AA65" s="1">
        <v>4.66</v>
      </c>
      <c r="AC65" s="2">
        <v>38804</v>
      </c>
      <c r="AD65" s="1">
        <v>4.47</v>
      </c>
      <c r="AF65" s="2">
        <v>39169</v>
      </c>
      <c r="AG65" s="1">
        <v>5.35</v>
      </c>
      <c r="AI65" s="2">
        <v>38804</v>
      </c>
      <c r="AJ65" s="1">
        <v>5.3789999999999996</v>
      </c>
      <c r="AL65" s="2">
        <v>38804</v>
      </c>
      <c r="AM65" s="1">
        <v>5.31</v>
      </c>
      <c r="AO65" s="2">
        <v>38804</v>
      </c>
      <c r="AP65" s="1">
        <v>5.22</v>
      </c>
      <c r="AR65" s="2">
        <v>38804</v>
      </c>
      <c r="AS65" s="1">
        <v>5.2389999999999999</v>
      </c>
      <c r="AU65" s="2">
        <v>38804</v>
      </c>
      <c r="AV65" s="1">
        <v>4.1905000000000001</v>
      </c>
      <c r="AX65" s="2">
        <v>38804</v>
      </c>
      <c r="AY65" s="1">
        <v>4.1524999999999999</v>
      </c>
      <c r="BA65" s="116">
        <v>38804</v>
      </c>
      <c r="BB65" s="1">
        <v>3.9333999999999998</v>
      </c>
      <c r="BD65" s="2">
        <v>38804</v>
      </c>
      <c r="BE65" s="1">
        <v>3.4666000000000001</v>
      </c>
      <c r="BG65" s="2">
        <v>38807</v>
      </c>
      <c r="BH65" s="1">
        <v>4.8600000000000003</v>
      </c>
      <c r="BI65" s="100"/>
      <c r="BJ65" s="2">
        <v>38807</v>
      </c>
      <c r="BK65" s="1">
        <v>4.82</v>
      </c>
      <c r="BM65" s="2">
        <v>38804</v>
      </c>
      <c r="BN65" s="1">
        <v>3.7117</v>
      </c>
    </row>
    <row r="66" spans="2:66">
      <c r="B66" s="100">
        <v>39174</v>
      </c>
      <c r="C66" s="1">
        <v>4.9399999999999995</v>
      </c>
      <c r="E66" s="100">
        <v>38625</v>
      </c>
      <c r="F66" s="1">
        <v>3.9370000000000003</v>
      </c>
      <c r="H66" s="2">
        <v>38659</v>
      </c>
      <c r="I66" s="1">
        <v>5.0190000000000001</v>
      </c>
      <c r="K66" s="2">
        <v>38657</v>
      </c>
      <c r="L66" s="1">
        <v>5.4909999999999997</v>
      </c>
      <c r="N66" s="2">
        <v>38657</v>
      </c>
      <c r="O66" s="1">
        <v>5.2290000000000001</v>
      </c>
      <c r="Q66" s="100">
        <v>38805</v>
      </c>
      <c r="R66" s="1">
        <v>5.22</v>
      </c>
      <c r="T66" s="100">
        <v>38805</v>
      </c>
      <c r="U66" s="1">
        <v>4.93</v>
      </c>
      <c r="W66" s="2">
        <v>38805</v>
      </c>
      <c r="X66" s="1">
        <v>4.76</v>
      </c>
      <c r="Z66" s="2">
        <v>38805</v>
      </c>
      <c r="AA66" s="1">
        <v>4.6399999999999997</v>
      </c>
      <c r="AC66" s="2">
        <v>38805</v>
      </c>
      <c r="AD66" s="1">
        <v>4.46</v>
      </c>
      <c r="AF66" s="2">
        <v>39170</v>
      </c>
      <c r="AG66" s="1">
        <v>5.34938</v>
      </c>
      <c r="AI66" s="2">
        <v>38805</v>
      </c>
      <c r="AJ66" s="1">
        <v>5.4325000000000001</v>
      </c>
      <c r="AL66" s="2">
        <v>38805</v>
      </c>
      <c r="AM66" s="1">
        <v>5.3375000000000004</v>
      </c>
      <c r="AO66" s="2">
        <v>38805</v>
      </c>
      <c r="AP66" s="1">
        <v>5.2205000000000004</v>
      </c>
      <c r="AR66" s="2">
        <v>38805</v>
      </c>
      <c r="AS66" s="1">
        <v>5.2525000000000004</v>
      </c>
      <c r="AU66" s="2">
        <v>38805</v>
      </c>
      <c r="AV66" s="1">
        <v>4.2095000000000002</v>
      </c>
      <c r="AX66" s="2">
        <v>38805</v>
      </c>
      <c r="AY66" s="1">
        <v>4.1719999999999997</v>
      </c>
      <c r="BA66" s="116">
        <v>38805</v>
      </c>
      <c r="BB66" s="1">
        <v>3.9546999999999999</v>
      </c>
      <c r="BD66" s="2">
        <v>38805</v>
      </c>
      <c r="BE66" s="1">
        <v>3.4885000000000002</v>
      </c>
      <c r="BG66" s="2">
        <v>38810</v>
      </c>
      <c r="BH66" s="1">
        <v>4.88</v>
      </c>
      <c r="BI66" s="100"/>
      <c r="BJ66" s="2">
        <v>38810</v>
      </c>
      <c r="BK66" s="1">
        <v>4.8499999999999996</v>
      </c>
      <c r="BM66" s="2">
        <v>38805</v>
      </c>
      <c r="BN66" s="1">
        <v>3.7311999999999999</v>
      </c>
    </row>
    <row r="67" spans="2:66">
      <c r="B67" s="100">
        <v>39175</v>
      </c>
      <c r="C67" s="1">
        <v>4.9399999999999995</v>
      </c>
      <c r="E67" s="100">
        <v>38628</v>
      </c>
      <c r="F67" s="1">
        <v>3.9370000000000003</v>
      </c>
      <c r="H67" s="2">
        <v>38660</v>
      </c>
      <c r="I67" s="1">
        <v>5.0019999999999998</v>
      </c>
      <c r="K67" s="2">
        <v>38658</v>
      </c>
      <c r="L67" s="1">
        <v>5.5140000000000002</v>
      </c>
      <c r="N67" s="2">
        <v>38658</v>
      </c>
      <c r="O67" s="1">
        <v>5.2670000000000003</v>
      </c>
      <c r="Q67" s="100">
        <v>38806</v>
      </c>
      <c r="R67" s="1">
        <v>5.23</v>
      </c>
      <c r="T67" s="100">
        <v>38806</v>
      </c>
      <c r="U67" s="1">
        <v>4.95</v>
      </c>
      <c r="W67" s="2">
        <v>38806</v>
      </c>
      <c r="X67" s="1">
        <v>4.7699999999999996</v>
      </c>
      <c r="Z67" s="2">
        <v>38806</v>
      </c>
      <c r="AA67" s="1">
        <v>4.6500000000000004</v>
      </c>
      <c r="AC67" s="2">
        <v>38806</v>
      </c>
      <c r="AD67" s="1">
        <v>4.4800000000000004</v>
      </c>
      <c r="AF67" s="2">
        <v>39171</v>
      </c>
      <c r="AG67" s="1">
        <v>5.35</v>
      </c>
      <c r="AI67" s="2">
        <v>38806</v>
      </c>
      <c r="AJ67" s="1">
        <v>5.4874999999999998</v>
      </c>
      <c r="AL67" s="2">
        <v>38806</v>
      </c>
      <c r="AM67" s="1">
        <v>5.3994999999999997</v>
      </c>
      <c r="AO67" s="2">
        <v>38806</v>
      </c>
      <c r="AP67" s="1">
        <v>5.2789999999999999</v>
      </c>
      <c r="AR67" s="2">
        <v>38806</v>
      </c>
      <c r="AS67" s="1">
        <v>5.2889999999999997</v>
      </c>
      <c r="AU67" s="2">
        <v>38806</v>
      </c>
      <c r="AV67" s="1">
        <v>4.2454999999999998</v>
      </c>
      <c r="AX67" s="2">
        <v>38806</v>
      </c>
      <c r="AY67" s="1">
        <v>4.2084999999999999</v>
      </c>
      <c r="BA67" s="116">
        <v>38806</v>
      </c>
      <c r="BB67" s="1">
        <v>3.9863</v>
      </c>
      <c r="BD67" s="2">
        <v>38806</v>
      </c>
      <c r="BE67" s="1">
        <v>3.5087999999999999</v>
      </c>
      <c r="BG67" s="2">
        <v>38811</v>
      </c>
      <c r="BH67" s="1">
        <v>4.87</v>
      </c>
      <c r="BI67" s="100"/>
      <c r="BJ67" s="2">
        <v>38811</v>
      </c>
      <c r="BK67" s="1">
        <v>4.82</v>
      </c>
      <c r="BM67" s="2">
        <v>38806</v>
      </c>
      <c r="BN67" s="1">
        <v>3.7633000000000001</v>
      </c>
    </row>
    <row r="68" spans="2:66">
      <c r="B68" s="100">
        <v>39176</v>
      </c>
      <c r="C68" s="1">
        <v>4.9399999999999995</v>
      </c>
      <c r="E68" s="100">
        <v>38629</v>
      </c>
      <c r="F68" s="1">
        <v>3.9649999999999999</v>
      </c>
      <c r="H68" s="2">
        <v>38663</v>
      </c>
      <c r="I68" s="1">
        <v>5.16</v>
      </c>
      <c r="K68" s="2">
        <v>38659</v>
      </c>
      <c r="L68" s="1">
        <v>5.6219999999999999</v>
      </c>
      <c r="N68" s="2">
        <v>38659</v>
      </c>
      <c r="O68" s="1">
        <v>5.3070000000000004</v>
      </c>
      <c r="Q68" s="100">
        <v>38807</v>
      </c>
      <c r="R68" s="1">
        <v>5.2549999999999999</v>
      </c>
      <c r="T68" s="100">
        <v>38807</v>
      </c>
      <c r="U68" s="1">
        <v>4.9800000000000004</v>
      </c>
      <c r="W68" s="2">
        <v>38807</v>
      </c>
      <c r="X68" s="1">
        <v>4.8</v>
      </c>
      <c r="Z68" s="2">
        <v>38807</v>
      </c>
      <c r="AA68" s="1">
        <v>4.68</v>
      </c>
      <c r="AC68" s="2">
        <v>38807</v>
      </c>
      <c r="AD68" s="1">
        <v>4.5199999999999996</v>
      </c>
      <c r="AF68" s="2">
        <v>39174</v>
      </c>
      <c r="AG68" s="1">
        <v>5.35</v>
      </c>
      <c r="AI68" s="2">
        <v>38807</v>
      </c>
      <c r="AJ68" s="1">
        <v>5.4824999999999999</v>
      </c>
      <c r="AL68" s="2">
        <v>38807</v>
      </c>
      <c r="AM68" s="1">
        <v>5.3849999999999998</v>
      </c>
      <c r="AO68" s="2">
        <v>38807</v>
      </c>
      <c r="AP68" s="1">
        <v>5.2678000000000003</v>
      </c>
      <c r="AR68" s="2">
        <v>38807</v>
      </c>
      <c r="AS68" s="1">
        <v>5.2812999999999999</v>
      </c>
      <c r="AU68" s="2">
        <v>38807</v>
      </c>
      <c r="AV68" s="1">
        <v>4.25</v>
      </c>
      <c r="AX68" s="2">
        <v>38807</v>
      </c>
      <c r="AY68" s="1">
        <v>4.2130000000000001</v>
      </c>
      <c r="BA68" s="116">
        <v>38807</v>
      </c>
      <c r="BB68" s="1">
        <v>3.9893999999999998</v>
      </c>
      <c r="BD68" s="2">
        <v>38807</v>
      </c>
      <c r="BE68" s="1">
        <v>3.5255000000000001</v>
      </c>
      <c r="BG68" s="2">
        <v>38812</v>
      </c>
      <c r="BH68" s="1">
        <v>4.84</v>
      </c>
      <c r="BI68" s="100"/>
      <c r="BJ68" s="2">
        <v>38812</v>
      </c>
      <c r="BK68" s="1">
        <v>4.79</v>
      </c>
      <c r="BM68" s="2">
        <v>38807</v>
      </c>
      <c r="BN68" s="1">
        <v>3.7706</v>
      </c>
    </row>
    <row r="69" spans="2:66">
      <c r="B69" s="100">
        <v>39177</v>
      </c>
      <c r="C69" s="1">
        <v>4.9399999999999995</v>
      </c>
      <c r="E69" s="100">
        <v>38630</v>
      </c>
      <c r="F69" s="1">
        <v>3.9619999999999997</v>
      </c>
      <c r="H69" s="2">
        <v>38664</v>
      </c>
      <c r="I69" s="1">
        <v>5.1909999999999998</v>
      </c>
      <c r="K69" s="2">
        <v>38660</v>
      </c>
      <c r="L69" s="1">
        <v>5.6690000000000005</v>
      </c>
      <c r="N69" s="2">
        <v>38660</v>
      </c>
      <c r="O69" s="1">
        <v>5.3469999999999995</v>
      </c>
      <c r="Q69" s="100">
        <v>38810</v>
      </c>
      <c r="R69" s="1">
        <v>5.29</v>
      </c>
      <c r="T69" s="100">
        <v>38810</v>
      </c>
      <c r="U69" s="1">
        <v>5.04</v>
      </c>
      <c r="W69" s="2">
        <v>38810</v>
      </c>
      <c r="X69" s="1">
        <v>4.8600000000000003</v>
      </c>
      <c r="Z69" s="2">
        <v>38810</v>
      </c>
      <c r="AA69" s="1">
        <v>4.74</v>
      </c>
      <c r="AC69" s="2">
        <v>38810</v>
      </c>
      <c r="AD69" s="1">
        <v>4.57</v>
      </c>
      <c r="AF69" s="2">
        <v>39175</v>
      </c>
      <c r="AG69" s="1">
        <v>5.35</v>
      </c>
      <c r="AI69" s="2">
        <v>38810</v>
      </c>
      <c r="AJ69" s="1">
        <v>5.4874999999999998</v>
      </c>
      <c r="AL69" s="2">
        <v>38810</v>
      </c>
      <c r="AM69" s="1">
        <v>5.4015000000000004</v>
      </c>
      <c r="AO69" s="2">
        <v>38810</v>
      </c>
      <c r="AP69" s="1">
        <v>5.2925000000000004</v>
      </c>
      <c r="AR69" s="2">
        <v>38810</v>
      </c>
      <c r="AS69" s="1">
        <v>5.3090000000000002</v>
      </c>
      <c r="AU69" s="2">
        <v>38810</v>
      </c>
      <c r="AV69" s="1">
        <v>4.2910000000000004</v>
      </c>
      <c r="AX69" s="2">
        <v>38810</v>
      </c>
      <c r="AY69" s="1">
        <v>4.2554999999999996</v>
      </c>
      <c r="BA69" s="116">
        <v>38810</v>
      </c>
      <c r="BB69" s="1">
        <v>4.0350000000000001</v>
      </c>
      <c r="BD69" s="2">
        <v>38810</v>
      </c>
      <c r="BE69" s="1">
        <v>3.5503999999999998</v>
      </c>
      <c r="BG69" s="2">
        <v>38813</v>
      </c>
      <c r="BH69" s="1">
        <v>4.9000000000000004</v>
      </c>
      <c r="BI69" s="100"/>
      <c r="BJ69" s="2">
        <v>38813</v>
      </c>
      <c r="BK69" s="1">
        <v>4.84</v>
      </c>
      <c r="BM69" s="2">
        <v>38810</v>
      </c>
      <c r="BN69" s="1">
        <v>3.8064</v>
      </c>
    </row>
    <row r="70" spans="2:66">
      <c r="B70" s="100">
        <v>39178</v>
      </c>
      <c r="C70" s="1">
        <v>4.9399999999999995</v>
      </c>
      <c r="E70" s="100">
        <v>38631</v>
      </c>
      <c r="F70" s="1">
        <v>3.895</v>
      </c>
      <c r="H70" s="2">
        <v>38665</v>
      </c>
      <c r="I70" s="1">
        <v>5.2069999999999999</v>
      </c>
      <c r="K70" s="2">
        <v>38663</v>
      </c>
      <c r="L70" s="1">
        <v>5.6760000000000002</v>
      </c>
      <c r="N70" s="2">
        <v>38663</v>
      </c>
      <c r="O70" s="1">
        <v>5.4690000000000003</v>
      </c>
      <c r="Q70" s="100">
        <v>38811</v>
      </c>
      <c r="R70" s="1">
        <v>5.32</v>
      </c>
      <c r="T70" s="100">
        <v>38811</v>
      </c>
      <c r="U70" s="1">
        <v>5.07</v>
      </c>
      <c r="W70" s="2">
        <v>38811</v>
      </c>
      <c r="X70" s="1">
        <v>4.8899999999999997</v>
      </c>
      <c r="Z70" s="2">
        <v>38811</v>
      </c>
      <c r="AA70" s="1">
        <v>4.7699999999999996</v>
      </c>
      <c r="AC70" s="2">
        <v>38811</v>
      </c>
      <c r="AD70" s="1">
        <v>4.59</v>
      </c>
      <c r="AF70" s="2">
        <v>39176</v>
      </c>
      <c r="AG70" s="1">
        <v>5.35</v>
      </c>
      <c r="AI70" s="2">
        <v>38811</v>
      </c>
      <c r="AJ70" s="1">
        <v>5.5012999999999996</v>
      </c>
      <c r="AL70" s="2">
        <v>38811</v>
      </c>
      <c r="AM70" s="1">
        <v>5.4013</v>
      </c>
      <c r="AO70" s="2">
        <v>38811</v>
      </c>
      <c r="AP70" s="1">
        <v>5.2640000000000002</v>
      </c>
      <c r="AR70" s="2">
        <v>38811</v>
      </c>
      <c r="AS70" s="1">
        <v>5.2912999999999997</v>
      </c>
      <c r="AU70" s="2">
        <v>38811</v>
      </c>
      <c r="AV70" s="1">
        <v>4.335</v>
      </c>
      <c r="AX70" s="2">
        <v>38811</v>
      </c>
      <c r="AY70" s="1">
        <v>4.2954999999999997</v>
      </c>
      <c r="BA70" s="116">
        <v>38811</v>
      </c>
      <c r="BB70" s="1">
        <v>4.0681000000000003</v>
      </c>
      <c r="BD70" s="2">
        <v>38811</v>
      </c>
      <c r="BE70" s="1">
        <v>3.5484</v>
      </c>
      <c r="BG70" s="2">
        <v>38814</v>
      </c>
      <c r="BH70" s="1">
        <v>4.97</v>
      </c>
      <c r="BI70" s="100"/>
      <c r="BJ70" s="2">
        <v>38814</v>
      </c>
      <c r="BK70" s="1">
        <v>4.8899999999999997</v>
      </c>
      <c r="BM70" s="2">
        <v>38811</v>
      </c>
      <c r="BN70" s="1">
        <v>3.8271999999999999</v>
      </c>
    </row>
    <row r="71" spans="2:66">
      <c r="B71" s="100">
        <v>39181</v>
      </c>
      <c r="C71" s="1">
        <v>4.9399999999999995</v>
      </c>
      <c r="E71" s="100">
        <v>38632</v>
      </c>
      <c r="F71" s="1">
        <v>3.9130000000000003</v>
      </c>
      <c r="H71" s="2">
        <v>38666</v>
      </c>
      <c r="I71" s="1">
        <v>5.2539999999999996</v>
      </c>
      <c r="K71" s="2">
        <v>38664</v>
      </c>
      <c r="L71" s="1">
        <v>5.742</v>
      </c>
      <c r="N71" s="2">
        <v>38664</v>
      </c>
      <c r="O71" s="1">
        <v>5.4879999999999995</v>
      </c>
      <c r="Q71" s="100">
        <v>38812</v>
      </c>
      <c r="R71" s="1">
        <v>5.3049999999999997</v>
      </c>
      <c r="T71" s="100">
        <v>38812</v>
      </c>
      <c r="U71" s="1">
        <v>5.05</v>
      </c>
      <c r="W71" s="2">
        <v>38812</v>
      </c>
      <c r="X71" s="1">
        <v>4.87</v>
      </c>
      <c r="Z71" s="2">
        <v>38812</v>
      </c>
      <c r="AA71" s="1">
        <v>4.75</v>
      </c>
      <c r="AC71" s="2">
        <v>38812</v>
      </c>
      <c r="AD71" s="1">
        <v>4.58</v>
      </c>
      <c r="AF71" s="2">
        <v>39177</v>
      </c>
      <c r="AG71" s="1">
        <v>5.35</v>
      </c>
      <c r="AI71" s="2">
        <v>38812</v>
      </c>
      <c r="AJ71" s="1">
        <v>5.4912999999999998</v>
      </c>
      <c r="AL71" s="2">
        <v>38812</v>
      </c>
      <c r="AM71" s="1">
        <v>5.3775000000000004</v>
      </c>
      <c r="AO71" s="2">
        <v>38812</v>
      </c>
      <c r="AP71" s="1">
        <v>5.2424999999999997</v>
      </c>
      <c r="AR71" s="2">
        <v>38812</v>
      </c>
      <c r="AS71" s="1">
        <v>5.266</v>
      </c>
      <c r="AU71" s="2">
        <v>38812</v>
      </c>
      <c r="AV71" s="1">
        <v>4.3520000000000003</v>
      </c>
      <c r="AX71" s="2">
        <v>38812</v>
      </c>
      <c r="AY71" s="1">
        <v>4.3055000000000003</v>
      </c>
      <c r="BA71" s="116">
        <v>38812</v>
      </c>
      <c r="BB71" s="1">
        <v>4.0616000000000003</v>
      </c>
      <c r="BD71" s="2">
        <v>38812</v>
      </c>
      <c r="BE71" s="1">
        <v>3.5186999999999999</v>
      </c>
      <c r="BG71" s="2">
        <v>38817</v>
      </c>
      <c r="BH71" s="1">
        <v>4.97</v>
      </c>
      <c r="BI71" s="100"/>
      <c r="BJ71" s="2">
        <v>38817</v>
      </c>
      <c r="BK71" s="1">
        <v>4.8899999999999997</v>
      </c>
      <c r="BM71" s="2">
        <v>38812</v>
      </c>
      <c r="BN71" s="1">
        <v>3.7970999999999999</v>
      </c>
    </row>
    <row r="72" spans="2:66">
      <c r="B72" s="100">
        <v>39182</v>
      </c>
      <c r="C72" s="1">
        <v>4.9399999999999995</v>
      </c>
      <c r="E72" s="100">
        <v>38635</v>
      </c>
      <c r="F72" s="1">
        <v>3.8849999999999998</v>
      </c>
      <c r="H72" s="2">
        <v>38667</v>
      </c>
      <c r="I72" s="1">
        <v>5.258</v>
      </c>
      <c r="K72" s="2">
        <v>38665</v>
      </c>
      <c r="L72" s="1">
        <v>5.7510000000000003</v>
      </c>
      <c r="N72" s="2">
        <v>38665</v>
      </c>
      <c r="O72" s="1">
        <v>5.5359999999999996</v>
      </c>
      <c r="Q72" s="100">
        <v>38813</v>
      </c>
      <c r="R72" s="1">
        <v>5.26</v>
      </c>
      <c r="T72" s="100">
        <v>38813</v>
      </c>
      <c r="U72" s="1">
        <v>5.01</v>
      </c>
      <c r="W72" s="2">
        <v>38813</v>
      </c>
      <c r="X72" s="1">
        <v>4.83</v>
      </c>
      <c r="Z72" s="2">
        <v>38813</v>
      </c>
      <c r="AA72" s="1">
        <v>4.71</v>
      </c>
      <c r="AC72" s="2">
        <v>38813</v>
      </c>
      <c r="AD72" s="1">
        <v>4.55</v>
      </c>
      <c r="AF72" s="2">
        <v>39182</v>
      </c>
      <c r="AG72" s="1">
        <v>5.3550000000000004</v>
      </c>
      <c r="AI72" s="2">
        <v>38813</v>
      </c>
      <c r="AJ72" s="1">
        <v>5.5613000000000001</v>
      </c>
      <c r="AL72" s="2">
        <v>38813</v>
      </c>
      <c r="AM72" s="1">
        <v>5.4390000000000001</v>
      </c>
      <c r="AO72" s="2">
        <v>38813</v>
      </c>
      <c r="AP72" s="1">
        <v>5.27</v>
      </c>
      <c r="AR72" s="2">
        <v>38813</v>
      </c>
      <c r="AS72" s="1">
        <v>5.2889999999999997</v>
      </c>
      <c r="AU72" s="2">
        <v>38813</v>
      </c>
      <c r="AV72" s="1">
        <v>4.4225000000000003</v>
      </c>
      <c r="AX72" s="2">
        <v>38813</v>
      </c>
      <c r="AY72" s="1">
        <v>4.3734999999999999</v>
      </c>
      <c r="BA72" s="116">
        <v>38813</v>
      </c>
      <c r="BB72" s="1">
        <v>4.1070000000000002</v>
      </c>
      <c r="BD72" s="2">
        <v>38813</v>
      </c>
      <c r="BE72" s="1">
        <v>3.4977999999999998</v>
      </c>
      <c r="BG72" s="2">
        <v>38818</v>
      </c>
      <c r="BH72" s="1">
        <v>4.93</v>
      </c>
      <c r="BI72" s="100"/>
      <c r="BJ72" s="2">
        <v>38818</v>
      </c>
      <c r="BK72" s="1">
        <v>4.8600000000000003</v>
      </c>
      <c r="BM72" s="2">
        <v>38813</v>
      </c>
      <c r="BN72" s="1">
        <v>3.8151000000000002</v>
      </c>
    </row>
    <row r="73" spans="2:66">
      <c r="B73" s="100">
        <v>39183</v>
      </c>
      <c r="C73" s="1">
        <v>4.9399999999999995</v>
      </c>
      <c r="E73" s="100">
        <v>38636</v>
      </c>
      <c r="F73" s="1">
        <v>3.8820000000000001</v>
      </c>
      <c r="H73" s="2">
        <v>38670</v>
      </c>
      <c r="I73" s="1">
        <v>5.282</v>
      </c>
      <c r="K73" s="2">
        <v>38666</v>
      </c>
      <c r="L73" s="1">
        <v>5.8159999999999998</v>
      </c>
      <c r="N73" s="2">
        <v>38666</v>
      </c>
      <c r="O73" s="1">
        <v>5.5549999999999997</v>
      </c>
      <c r="Q73" s="100">
        <v>38814</v>
      </c>
      <c r="R73" s="1">
        <v>5.22</v>
      </c>
      <c r="T73" s="100">
        <v>38814</v>
      </c>
      <c r="U73" s="1">
        <v>4.97</v>
      </c>
      <c r="W73" s="2">
        <v>38814</v>
      </c>
      <c r="X73" s="1">
        <v>4.79</v>
      </c>
      <c r="Z73" s="2">
        <v>38814</v>
      </c>
      <c r="AA73" s="1">
        <v>4.67</v>
      </c>
      <c r="AC73" s="2">
        <v>38814</v>
      </c>
      <c r="AD73" s="1">
        <v>4.5199999999999996</v>
      </c>
      <c r="AF73" s="2">
        <v>39183</v>
      </c>
      <c r="AG73" s="1">
        <v>5.3550000000000004</v>
      </c>
      <c r="AI73" s="2">
        <v>38814</v>
      </c>
      <c r="AJ73" s="1">
        <v>5.6513</v>
      </c>
      <c r="AL73" s="2">
        <v>38814</v>
      </c>
      <c r="AM73" s="1">
        <v>5.5289999999999999</v>
      </c>
      <c r="AO73" s="2">
        <v>38814</v>
      </c>
      <c r="AP73" s="1">
        <v>5.3434999999999997</v>
      </c>
      <c r="AR73" s="2">
        <v>38814</v>
      </c>
      <c r="AS73" s="1">
        <v>5.3449999999999998</v>
      </c>
      <c r="AU73" s="2">
        <v>38814</v>
      </c>
      <c r="AV73" s="1">
        <v>4.4630000000000001</v>
      </c>
      <c r="AX73" s="2">
        <v>38814</v>
      </c>
      <c r="AY73" s="1">
        <v>4.4039999999999999</v>
      </c>
      <c r="BA73" s="116">
        <v>38814</v>
      </c>
      <c r="BB73" s="1">
        <v>4.1117999999999997</v>
      </c>
      <c r="BD73" s="2">
        <v>38814</v>
      </c>
      <c r="BE73" s="1">
        <v>3.4634</v>
      </c>
      <c r="BG73" s="2">
        <v>38819</v>
      </c>
      <c r="BH73" s="1">
        <v>4.9800000000000004</v>
      </c>
      <c r="BI73" s="100"/>
      <c r="BJ73" s="2">
        <v>38819</v>
      </c>
      <c r="BK73" s="1">
        <v>4.91</v>
      </c>
      <c r="BM73" s="2">
        <v>38814</v>
      </c>
      <c r="BN73" s="1">
        <v>3.8039000000000001</v>
      </c>
    </row>
    <row r="74" spans="2:66">
      <c r="B74" s="100">
        <v>39184</v>
      </c>
      <c r="C74" s="1">
        <v>4.9399999999999995</v>
      </c>
      <c r="E74" s="100">
        <v>38637</v>
      </c>
      <c r="F74" s="1">
        <v>3.8820000000000001</v>
      </c>
      <c r="H74" s="2">
        <v>38671</v>
      </c>
      <c r="I74" s="1">
        <v>5.3029999999999999</v>
      </c>
      <c r="K74" s="2">
        <v>38667</v>
      </c>
      <c r="L74" s="1">
        <v>5.8330000000000002</v>
      </c>
      <c r="N74" s="2">
        <v>38667</v>
      </c>
      <c r="O74" s="1">
        <v>5.5590000000000002</v>
      </c>
      <c r="Q74" s="100">
        <v>38817</v>
      </c>
      <c r="R74" s="1">
        <v>5.28</v>
      </c>
      <c r="T74" s="100">
        <v>38817</v>
      </c>
      <c r="U74" s="1">
        <v>5.0199999999999996</v>
      </c>
      <c r="W74" s="2">
        <v>38817</v>
      </c>
      <c r="X74" s="1">
        <v>4.84</v>
      </c>
      <c r="Z74" s="2">
        <v>38817</v>
      </c>
      <c r="AA74" s="1">
        <v>4.7300000000000004</v>
      </c>
      <c r="AC74" s="2">
        <v>38817</v>
      </c>
      <c r="AD74" s="1">
        <v>4.5600000000000005</v>
      </c>
      <c r="AF74" s="2">
        <v>39184</v>
      </c>
      <c r="AG74" s="1">
        <v>5.3556299999999997</v>
      </c>
      <c r="AI74" s="2">
        <v>38817</v>
      </c>
      <c r="AJ74" s="1">
        <v>5.6165000000000003</v>
      </c>
      <c r="AL74" s="2">
        <v>38817</v>
      </c>
      <c r="AM74" s="1">
        <v>5.4962999999999997</v>
      </c>
      <c r="AO74" s="2">
        <v>38817</v>
      </c>
      <c r="AP74" s="1">
        <v>5.3238000000000003</v>
      </c>
      <c r="AR74" s="2">
        <v>38817</v>
      </c>
      <c r="AS74" s="1">
        <v>5.3395000000000001</v>
      </c>
      <c r="AU74" s="2">
        <v>38817</v>
      </c>
      <c r="AV74" s="1">
        <v>4.4504999999999999</v>
      </c>
      <c r="AX74" s="2">
        <v>38817</v>
      </c>
      <c r="AY74" s="1">
        <v>4.3955000000000002</v>
      </c>
      <c r="BA74" s="116">
        <v>38817</v>
      </c>
      <c r="BB74" s="1">
        <v>4.1153000000000004</v>
      </c>
      <c r="BD74" s="2">
        <v>38817</v>
      </c>
      <c r="BE74" s="1">
        <v>3.4914999999999998</v>
      </c>
      <c r="BG74" s="2">
        <v>38820</v>
      </c>
      <c r="BH74" s="1">
        <v>5.05</v>
      </c>
      <c r="BI74" s="100"/>
      <c r="BJ74" s="2">
        <v>38820</v>
      </c>
      <c r="BK74" s="1">
        <v>4.97</v>
      </c>
      <c r="BM74" s="2">
        <v>38817</v>
      </c>
      <c r="BN74" s="1">
        <v>3.8247</v>
      </c>
    </row>
    <row r="75" spans="2:66">
      <c r="B75" s="100">
        <v>39185</v>
      </c>
      <c r="C75" s="1">
        <v>4.9399999999999995</v>
      </c>
      <c r="E75" s="100">
        <v>38638</v>
      </c>
      <c r="F75" s="1">
        <v>3.88</v>
      </c>
      <c r="H75" s="2">
        <v>38672</v>
      </c>
      <c r="I75" s="1">
        <v>5.2960000000000003</v>
      </c>
      <c r="K75" s="2">
        <v>38670</v>
      </c>
      <c r="L75" s="1">
        <v>5.8419999999999996</v>
      </c>
      <c r="N75" s="2">
        <v>38670</v>
      </c>
      <c r="O75" s="1">
        <v>5.5250000000000004</v>
      </c>
      <c r="Q75" s="100">
        <v>38818</v>
      </c>
      <c r="R75" s="1">
        <v>5.27</v>
      </c>
      <c r="T75" s="100">
        <v>38818</v>
      </c>
      <c r="U75" s="1">
        <v>5.0049999999999999</v>
      </c>
      <c r="W75" s="2">
        <v>38818</v>
      </c>
      <c r="X75" s="1">
        <v>4.83</v>
      </c>
      <c r="Z75" s="2">
        <v>38818</v>
      </c>
      <c r="AA75" s="1">
        <v>4.72</v>
      </c>
      <c r="AC75" s="2">
        <v>38818</v>
      </c>
      <c r="AD75" s="1">
        <v>4.57</v>
      </c>
      <c r="AF75" s="2">
        <v>39185</v>
      </c>
      <c r="AG75" s="1">
        <v>5.3568800000000003</v>
      </c>
      <c r="AI75" s="2">
        <v>38818</v>
      </c>
      <c r="AJ75" s="1">
        <v>5.5780000000000003</v>
      </c>
      <c r="AL75" s="2">
        <v>38818</v>
      </c>
      <c r="AM75" s="1">
        <v>5.452</v>
      </c>
      <c r="AO75" s="2">
        <v>38818</v>
      </c>
      <c r="AP75" s="1">
        <v>5.2965</v>
      </c>
      <c r="AR75" s="2">
        <v>38818</v>
      </c>
      <c r="AS75" s="1">
        <v>5.3250000000000002</v>
      </c>
      <c r="AU75" s="2">
        <v>38818</v>
      </c>
      <c r="AV75" s="1">
        <v>4.4020000000000001</v>
      </c>
      <c r="AX75" s="2">
        <v>38818</v>
      </c>
      <c r="AY75" s="1">
        <v>4.3490000000000002</v>
      </c>
      <c r="BA75" s="116">
        <v>38818</v>
      </c>
      <c r="BB75" s="1">
        <v>4.0785</v>
      </c>
      <c r="BD75" s="2">
        <v>38818</v>
      </c>
      <c r="BE75" s="1">
        <v>3.4740000000000002</v>
      </c>
      <c r="BG75" s="2">
        <v>38824</v>
      </c>
      <c r="BH75" s="1">
        <v>5.01</v>
      </c>
      <c r="BI75" s="100"/>
      <c r="BJ75" s="2">
        <v>38824</v>
      </c>
      <c r="BK75" s="1">
        <v>4.93</v>
      </c>
      <c r="BM75" s="2">
        <v>38818</v>
      </c>
      <c r="BN75" s="1">
        <v>3.7953000000000001</v>
      </c>
    </row>
    <row r="76" spans="2:66">
      <c r="B76" s="100">
        <v>39188</v>
      </c>
      <c r="C76" s="1">
        <v>4.9399999999999995</v>
      </c>
      <c r="E76" s="100">
        <v>38639</v>
      </c>
      <c r="F76" s="1">
        <v>3.899</v>
      </c>
      <c r="H76" s="2">
        <v>38673</v>
      </c>
      <c r="I76" s="1">
        <v>5.2279999999999998</v>
      </c>
      <c r="K76" s="2">
        <v>38671</v>
      </c>
      <c r="L76" s="1">
        <v>5.88</v>
      </c>
      <c r="N76" s="2">
        <v>38671</v>
      </c>
      <c r="O76" s="1">
        <v>5.569</v>
      </c>
      <c r="Q76" s="100">
        <v>38819</v>
      </c>
      <c r="R76" s="1">
        <v>5.29</v>
      </c>
      <c r="T76" s="100">
        <v>38819</v>
      </c>
      <c r="U76" s="1">
        <v>5.0199999999999996</v>
      </c>
      <c r="W76" s="2">
        <v>38819</v>
      </c>
      <c r="X76" s="1">
        <v>4.8499999999999996</v>
      </c>
      <c r="Z76" s="2">
        <v>38819</v>
      </c>
      <c r="AA76" s="1">
        <v>4.75</v>
      </c>
      <c r="AC76" s="2">
        <v>38819</v>
      </c>
      <c r="AD76" s="1">
        <v>4.5949999999999998</v>
      </c>
      <c r="AF76" s="2">
        <v>39188</v>
      </c>
      <c r="AG76" s="1">
        <v>5.3587499999999997</v>
      </c>
      <c r="AI76" s="2">
        <v>38819</v>
      </c>
      <c r="AJ76" s="1">
        <v>5.6449999999999996</v>
      </c>
      <c r="AL76" s="2">
        <v>38819</v>
      </c>
      <c r="AM76" s="1">
        <v>5.52</v>
      </c>
      <c r="AO76" s="2">
        <v>38819</v>
      </c>
      <c r="AP76" s="1">
        <v>5.3455000000000004</v>
      </c>
      <c r="AR76" s="2">
        <v>38819</v>
      </c>
      <c r="AS76" s="1">
        <v>5.3513000000000002</v>
      </c>
      <c r="AU76" s="2">
        <v>38819</v>
      </c>
      <c r="AV76" s="1">
        <v>4.4225000000000003</v>
      </c>
      <c r="AX76" s="2">
        <v>38819</v>
      </c>
      <c r="AY76" s="1">
        <v>4.3719999999999999</v>
      </c>
      <c r="BA76" s="116">
        <v>38819</v>
      </c>
      <c r="BB76" s="1">
        <v>4.1056999999999997</v>
      </c>
      <c r="BD76" s="2">
        <v>38819</v>
      </c>
      <c r="BE76" s="1">
        <v>3.492</v>
      </c>
      <c r="BG76" s="2">
        <v>38825</v>
      </c>
      <c r="BH76" s="1">
        <v>4.99</v>
      </c>
      <c r="BI76" s="100"/>
      <c r="BJ76" s="2">
        <v>38825</v>
      </c>
      <c r="BK76" s="1">
        <v>4.87</v>
      </c>
      <c r="BM76" s="2">
        <v>38819</v>
      </c>
      <c r="BN76" s="1">
        <v>3.8273000000000001</v>
      </c>
    </row>
    <row r="77" spans="2:66">
      <c r="B77" s="100">
        <v>39189</v>
      </c>
      <c r="C77" s="1">
        <v>4.9399999999999995</v>
      </c>
      <c r="E77" s="100">
        <v>38642</v>
      </c>
      <c r="F77" s="1">
        <v>3.8719999999999999</v>
      </c>
      <c r="H77" s="2">
        <v>38674</v>
      </c>
      <c r="I77" s="1">
        <v>5.1980000000000004</v>
      </c>
      <c r="K77" s="2">
        <v>38672</v>
      </c>
      <c r="L77" s="1">
        <v>5.8860000000000001</v>
      </c>
      <c r="N77" s="2">
        <v>38672</v>
      </c>
      <c r="O77" s="1">
        <v>5.5529999999999999</v>
      </c>
      <c r="Q77" s="100">
        <v>38820</v>
      </c>
      <c r="R77" s="1">
        <v>5.32</v>
      </c>
      <c r="T77" s="100">
        <v>38820</v>
      </c>
      <c r="U77" s="1">
        <v>5.0599999999999996</v>
      </c>
      <c r="W77" s="2">
        <v>38820</v>
      </c>
      <c r="X77" s="1">
        <v>4.8899999999999997</v>
      </c>
      <c r="Z77" s="2">
        <v>38820</v>
      </c>
      <c r="AA77" s="1">
        <v>4.78</v>
      </c>
      <c r="AC77" s="2">
        <v>38820</v>
      </c>
      <c r="AD77" s="1">
        <v>4.63</v>
      </c>
      <c r="AF77" s="2">
        <v>39189</v>
      </c>
      <c r="AG77" s="1">
        <v>5.3598800000000004</v>
      </c>
      <c r="AI77" s="2">
        <v>38820</v>
      </c>
      <c r="AJ77" s="1">
        <v>5.7080000000000002</v>
      </c>
      <c r="AL77" s="2">
        <v>38820</v>
      </c>
      <c r="AM77" s="1">
        <v>5.5845000000000002</v>
      </c>
      <c r="AO77" s="2">
        <v>38820</v>
      </c>
      <c r="AP77" s="1">
        <v>5.3819999999999997</v>
      </c>
      <c r="AR77" s="2">
        <v>38820</v>
      </c>
      <c r="AS77" s="1">
        <v>5.3810000000000002</v>
      </c>
      <c r="AU77" s="2">
        <v>38820</v>
      </c>
      <c r="AV77" s="1">
        <v>4.5</v>
      </c>
      <c r="AX77" s="2">
        <v>38820</v>
      </c>
      <c r="AY77" s="1">
        <v>4.4489999999999998</v>
      </c>
      <c r="BA77" s="116">
        <v>38820</v>
      </c>
      <c r="BB77" s="1">
        <v>4.1820000000000004</v>
      </c>
      <c r="BD77" s="2">
        <v>38820</v>
      </c>
      <c r="BE77" s="1">
        <v>3.5387</v>
      </c>
      <c r="BG77" s="2">
        <v>38826</v>
      </c>
      <c r="BH77" s="1">
        <v>5.04</v>
      </c>
      <c r="BI77" s="100"/>
      <c r="BJ77" s="2">
        <v>38826</v>
      </c>
      <c r="BK77" s="1">
        <v>4.91</v>
      </c>
      <c r="BM77" s="2">
        <v>38820</v>
      </c>
      <c r="BN77" s="1">
        <v>3.8877999999999999</v>
      </c>
    </row>
    <row r="78" spans="2:66">
      <c r="B78" s="100">
        <v>39190</v>
      </c>
      <c r="C78" s="1">
        <v>4.95</v>
      </c>
      <c r="E78" s="100">
        <v>38643</v>
      </c>
      <c r="F78" s="1">
        <v>3.8620000000000001</v>
      </c>
      <c r="H78" s="2">
        <v>38677</v>
      </c>
      <c r="I78" s="1">
        <v>5.2210000000000001</v>
      </c>
      <c r="K78" s="2">
        <v>38673</v>
      </c>
      <c r="L78" s="1">
        <v>5.8339999999999996</v>
      </c>
      <c r="N78" s="2">
        <v>38673</v>
      </c>
      <c r="O78" s="1">
        <v>5.4989999999999997</v>
      </c>
      <c r="Q78" s="100">
        <v>38821</v>
      </c>
      <c r="R78" s="1">
        <v>5.34</v>
      </c>
      <c r="T78" s="100">
        <v>38821</v>
      </c>
      <c r="U78" s="1">
        <v>5.08</v>
      </c>
      <c r="W78" s="2">
        <v>38821</v>
      </c>
      <c r="X78" s="1">
        <v>4.91</v>
      </c>
      <c r="Z78" s="2">
        <v>38821</v>
      </c>
      <c r="AA78" s="1">
        <v>4.8</v>
      </c>
      <c r="AC78" s="2">
        <v>38821</v>
      </c>
      <c r="AD78" s="1">
        <v>4.6500000000000004</v>
      </c>
      <c r="AF78" s="2">
        <v>39190</v>
      </c>
      <c r="AG78" s="1">
        <v>5.3581300000000001</v>
      </c>
      <c r="AI78" s="2">
        <v>38821</v>
      </c>
      <c r="AJ78" s="1">
        <v>5.7069999999999999</v>
      </c>
      <c r="AL78" s="2">
        <v>38821</v>
      </c>
      <c r="AM78" s="1">
        <v>5.5919999999999996</v>
      </c>
      <c r="AO78" s="2">
        <v>38821</v>
      </c>
      <c r="AP78" s="1">
        <v>5.3819999999999997</v>
      </c>
      <c r="AR78" s="2">
        <v>38821</v>
      </c>
      <c r="AS78" s="1">
        <v>5.3810000000000002</v>
      </c>
      <c r="AU78" s="2">
        <v>38821</v>
      </c>
      <c r="AV78" s="1">
        <v>4.4989999999999997</v>
      </c>
      <c r="AX78" s="2">
        <v>38821</v>
      </c>
      <c r="AY78" s="1">
        <v>4.4480000000000004</v>
      </c>
      <c r="BA78" s="116">
        <v>38821</v>
      </c>
      <c r="BB78" s="1">
        <v>4.18</v>
      </c>
      <c r="BD78" s="2">
        <v>38821</v>
      </c>
      <c r="BE78" s="1">
        <v>3.5390000000000001</v>
      </c>
      <c r="BG78" s="2">
        <v>38827</v>
      </c>
      <c r="BH78" s="1">
        <v>5.04</v>
      </c>
      <c r="BI78" s="100"/>
      <c r="BJ78" s="2">
        <v>38827</v>
      </c>
      <c r="BK78" s="1">
        <v>4.92</v>
      </c>
      <c r="BM78" s="2">
        <v>38821</v>
      </c>
      <c r="BN78" s="1">
        <v>3.8879999999999999</v>
      </c>
    </row>
    <row r="79" spans="2:66">
      <c r="B79" s="100">
        <v>39191</v>
      </c>
      <c r="C79" s="1">
        <v>4.95</v>
      </c>
      <c r="E79" s="100">
        <v>38644</v>
      </c>
      <c r="F79" s="1">
        <v>3.8149999999999999</v>
      </c>
      <c r="H79" s="2">
        <v>38678</v>
      </c>
      <c r="I79" s="1">
        <v>5.2729999999999997</v>
      </c>
      <c r="K79" s="2">
        <v>38674</v>
      </c>
      <c r="L79" s="1">
        <v>5.758</v>
      </c>
      <c r="N79" s="2">
        <v>38674</v>
      </c>
      <c r="O79" s="1">
        <v>5.4749999999999996</v>
      </c>
      <c r="Q79" s="100">
        <v>38824</v>
      </c>
      <c r="R79" s="1">
        <v>5.34</v>
      </c>
      <c r="T79" s="100">
        <v>38824</v>
      </c>
      <c r="U79" s="1">
        <v>5.07</v>
      </c>
      <c r="W79" s="2">
        <v>38824</v>
      </c>
      <c r="X79" s="1">
        <v>4.9000000000000004</v>
      </c>
      <c r="Z79" s="2">
        <v>38824</v>
      </c>
      <c r="AA79" s="1">
        <v>4.79</v>
      </c>
      <c r="AC79" s="2">
        <v>38824</v>
      </c>
      <c r="AD79" s="1">
        <v>4.6500000000000004</v>
      </c>
      <c r="AF79" s="2">
        <v>39191</v>
      </c>
      <c r="AG79" s="1">
        <v>5.3550000000000004</v>
      </c>
      <c r="AI79" s="2">
        <v>38824</v>
      </c>
      <c r="AJ79" s="1">
        <v>5.6704999999999997</v>
      </c>
      <c r="AL79" s="2">
        <v>38824</v>
      </c>
      <c r="AM79" s="1">
        <v>5.5449999999999999</v>
      </c>
      <c r="AO79" s="2">
        <v>38824</v>
      </c>
      <c r="AP79" s="1">
        <v>5.3354999999999997</v>
      </c>
      <c r="AR79" s="2">
        <v>38824</v>
      </c>
      <c r="AS79" s="1">
        <v>5.3449999999999998</v>
      </c>
      <c r="AU79" s="2">
        <v>38824</v>
      </c>
      <c r="AV79" s="1">
        <v>4.4989999999999997</v>
      </c>
      <c r="AX79" s="2">
        <v>38824</v>
      </c>
      <c r="AY79" s="1">
        <v>4.4480000000000004</v>
      </c>
      <c r="BA79" s="116">
        <v>38824</v>
      </c>
      <c r="BB79" s="1">
        <v>4.18</v>
      </c>
      <c r="BD79" s="2">
        <v>38824</v>
      </c>
      <c r="BE79" s="1">
        <v>3.5390000000000001</v>
      </c>
      <c r="BG79" s="2">
        <v>38828</v>
      </c>
      <c r="BH79" s="1">
        <v>5.01</v>
      </c>
      <c r="BI79" s="100"/>
      <c r="BJ79" s="2">
        <v>38828</v>
      </c>
      <c r="BK79" s="1">
        <v>4.92</v>
      </c>
      <c r="BM79" s="2">
        <v>38824</v>
      </c>
      <c r="BN79" s="1">
        <v>3.8879999999999999</v>
      </c>
    </row>
    <row r="80" spans="2:66">
      <c r="B80" s="100">
        <v>39192</v>
      </c>
      <c r="C80" s="1">
        <v>4.95</v>
      </c>
      <c r="E80" s="100">
        <v>38645</v>
      </c>
      <c r="F80" s="1">
        <v>3.8120000000000003</v>
      </c>
      <c r="H80" s="2">
        <v>38679</v>
      </c>
      <c r="I80" s="1">
        <v>5.0590000000000002</v>
      </c>
      <c r="K80" s="2">
        <v>38677</v>
      </c>
      <c r="L80" s="1">
        <v>5.8309999999999995</v>
      </c>
      <c r="N80" s="2">
        <v>38677</v>
      </c>
      <c r="O80" s="1">
        <v>5.4569999999999999</v>
      </c>
      <c r="Q80" s="100">
        <v>38825</v>
      </c>
      <c r="R80" s="1">
        <v>5.34</v>
      </c>
      <c r="T80" s="100">
        <v>38825</v>
      </c>
      <c r="U80" s="1">
        <v>5.07</v>
      </c>
      <c r="W80" s="2">
        <v>38825</v>
      </c>
      <c r="X80" s="1">
        <v>4.9000000000000004</v>
      </c>
      <c r="Z80" s="2">
        <v>38825</v>
      </c>
      <c r="AA80" s="1">
        <v>4.79</v>
      </c>
      <c r="AC80" s="2">
        <v>38825</v>
      </c>
      <c r="AD80" s="1">
        <v>4.63</v>
      </c>
      <c r="AF80" s="2">
        <v>39192</v>
      </c>
      <c r="AG80" s="1">
        <v>5.3550000000000004</v>
      </c>
      <c r="AI80" s="2">
        <v>38825</v>
      </c>
      <c r="AJ80" s="1">
        <v>5.6624999999999996</v>
      </c>
      <c r="AL80" s="2">
        <v>38825</v>
      </c>
      <c r="AM80" s="1">
        <v>5.5145</v>
      </c>
      <c r="AO80" s="2">
        <v>38825</v>
      </c>
      <c r="AP80" s="1">
        <v>5.2629999999999999</v>
      </c>
      <c r="AR80" s="2">
        <v>38825</v>
      </c>
      <c r="AS80" s="1">
        <v>5.2859999999999996</v>
      </c>
      <c r="AU80" s="2">
        <v>38825</v>
      </c>
      <c r="AV80" s="1">
        <v>4.49</v>
      </c>
      <c r="AX80" s="2">
        <v>38825</v>
      </c>
      <c r="AY80" s="1">
        <v>4.4355000000000002</v>
      </c>
      <c r="BA80" s="116">
        <v>38825</v>
      </c>
      <c r="BB80" s="1">
        <v>4.1623999999999999</v>
      </c>
      <c r="BD80" s="2">
        <v>38825</v>
      </c>
      <c r="BE80" s="1">
        <v>3.5072999999999999</v>
      </c>
      <c r="BG80" s="2">
        <v>38831</v>
      </c>
      <c r="BH80" s="1">
        <v>4.99</v>
      </c>
      <c r="BI80" s="100"/>
      <c r="BJ80" s="2">
        <v>38831</v>
      </c>
      <c r="BK80" s="1">
        <v>4.9000000000000004</v>
      </c>
      <c r="BM80" s="2">
        <v>38825</v>
      </c>
      <c r="BN80" s="1">
        <v>3.8521999999999998</v>
      </c>
    </row>
    <row r="81" spans="2:66">
      <c r="B81" s="100">
        <v>39195</v>
      </c>
      <c r="C81" s="1">
        <v>4.96</v>
      </c>
      <c r="E81" s="100">
        <v>38646</v>
      </c>
      <c r="F81" s="1">
        <v>3.8439999999999999</v>
      </c>
      <c r="H81" s="2">
        <v>38680</v>
      </c>
      <c r="I81" s="1">
        <v>5.0940000000000003</v>
      </c>
      <c r="K81" s="2">
        <v>38678</v>
      </c>
      <c r="L81" s="1">
        <v>5.7789999999999999</v>
      </c>
      <c r="N81" s="2">
        <v>38678</v>
      </c>
      <c r="O81" s="1">
        <v>5.4649999999999999</v>
      </c>
      <c r="Q81" s="100">
        <v>38826</v>
      </c>
      <c r="R81" s="1">
        <v>5.27</v>
      </c>
      <c r="T81" s="100">
        <v>38826</v>
      </c>
      <c r="U81" s="1">
        <v>4.99</v>
      </c>
      <c r="W81" s="2">
        <v>38826</v>
      </c>
      <c r="X81" s="1">
        <v>4.83</v>
      </c>
      <c r="Z81" s="2">
        <v>38826</v>
      </c>
      <c r="AA81" s="1">
        <v>4.72</v>
      </c>
      <c r="AC81" s="2">
        <v>38826</v>
      </c>
      <c r="AD81" s="1">
        <v>4.57</v>
      </c>
      <c r="AF81" s="2">
        <v>39195</v>
      </c>
      <c r="AG81" s="1">
        <v>5.3550000000000004</v>
      </c>
      <c r="AI81" s="2">
        <v>38826</v>
      </c>
      <c r="AJ81" s="1">
        <v>5.7069999999999999</v>
      </c>
      <c r="AL81" s="2">
        <v>38826</v>
      </c>
      <c r="AM81" s="1">
        <v>5.5454999999999997</v>
      </c>
      <c r="AO81" s="2">
        <v>38826</v>
      </c>
      <c r="AP81" s="1">
        <v>5.2780000000000005</v>
      </c>
      <c r="AR81" s="2">
        <v>38826</v>
      </c>
      <c r="AS81" s="1">
        <v>5.3040000000000003</v>
      </c>
      <c r="AU81" s="2">
        <v>38826</v>
      </c>
      <c r="AV81" s="1">
        <v>4.4889999999999999</v>
      </c>
      <c r="AX81" s="2">
        <v>38826</v>
      </c>
      <c r="AY81" s="1">
        <v>4.4400000000000004</v>
      </c>
      <c r="BA81" s="116">
        <v>38826</v>
      </c>
      <c r="BB81" s="1">
        <v>4.1719999999999997</v>
      </c>
      <c r="BD81" s="2">
        <v>38826</v>
      </c>
      <c r="BE81" s="1">
        <v>3.5103999999999997</v>
      </c>
      <c r="BG81" s="2">
        <v>38832</v>
      </c>
      <c r="BH81" s="1">
        <v>5.07</v>
      </c>
      <c r="BI81" s="100"/>
      <c r="BJ81" s="2">
        <v>38832</v>
      </c>
      <c r="BK81" s="1">
        <v>4.9800000000000004</v>
      </c>
      <c r="BM81" s="2">
        <v>38826</v>
      </c>
      <c r="BN81" s="1">
        <v>3.8597999999999999</v>
      </c>
    </row>
    <row r="82" spans="2:66">
      <c r="B82" s="100">
        <v>39196</v>
      </c>
      <c r="C82" s="1">
        <v>4.97</v>
      </c>
      <c r="E82" s="100">
        <v>38650</v>
      </c>
      <c r="F82" s="1">
        <v>3.8250000000000002</v>
      </c>
      <c r="H82" s="2">
        <v>38681</v>
      </c>
      <c r="I82" s="1">
        <v>5.08</v>
      </c>
      <c r="K82" s="2">
        <v>38679</v>
      </c>
      <c r="L82" s="1">
        <v>5.7489999999999997</v>
      </c>
      <c r="N82" s="2">
        <v>38679</v>
      </c>
      <c r="O82" s="1">
        <v>5.3840000000000003</v>
      </c>
      <c r="Q82" s="100">
        <v>38827</v>
      </c>
      <c r="R82" s="1">
        <v>5.28</v>
      </c>
      <c r="T82" s="100">
        <v>38827</v>
      </c>
      <c r="U82" s="1">
        <v>5</v>
      </c>
      <c r="W82" s="2">
        <v>38827</v>
      </c>
      <c r="X82" s="1">
        <v>4.84</v>
      </c>
      <c r="Z82" s="2">
        <v>38827</v>
      </c>
      <c r="AA82" s="1">
        <v>4.7300000000000004</v>
      </c>
      <c r="AC82" s="2">
        <v>38827</v>
      </c>
      <c r="AD82" s="1">
        <v>4.58</v>
      </c>
      <c r="AF82" s="2">
        <v>39196</v>
      </c>
      <c r="AG82" s="1">
        <v>5.3550000000000004</v>
      </c>
      <c r="AI82" s="2">
        <v>38827</v>
      </c>
      <c r="AJ82" s="1">
        <v>5.7140000000000004</v>
      </c>
      <c r="AL82" s="2">
        <v>38827</v>
      </c>
      <c r="AM82" s="1">
        <v>5.5679999999999996</v>
      </c>
      <c r="AO82" s="2">
        <v>38827</v>
      </c>
      <c r="AP82" s="1">
        <v>5.3140000000000001</v>
      </c>
      <c r="AR82" s="2">
        <v>38827</v>
      </c>
      <c r="AS82" s="1">
        <v>5.3245000000000005</v>
      </c>
      <c r="AU82" s="2">
        <v>38827</v>
      </c>
      <c r="AV82" s="1">
        <v>4.4734999999999996</v>
      </c>
      <c r="AX82" s="2">
        <v>38827</v>
      </c>
      <c r="AY82" s="1">
        <v>4.4254999999999995</v>
      </c>
      <c r="BA82" s="116">
        <v>38827</v>
      </c>
      <c r="BB82" s="1">
        <v>4.1646999999999998</v>
      </c>
      <c r="BD82" s="2">
        <v>38827</v>
      </c>
      <c r="BE82" s="1">
        <v>3.5163000000000002</v>
      </c>
      <c r="BG82" s="2">
        <v>38833</v>
      </c>
      <c r="BH82" s="1">
        <v>5.12</v>
      </c>
      <c r="BI82" s="100"/>
      <c r="BJ82" s="2">
        <v>38833</v>
      </c>
      <c r="BK82" s="1">
        <v>5.0199999999999996</v>
      </c>
      <c r="BM82" s="2">
        <v>38827</v>
      </c>
      <c r="BN82" s="1">
        <v>3.8616000000000001</v>
      </c>
    </row>
    <row r="83" spans="2:66">
      <c r="B83" s="100">
        <v>39197</v>
      </c>
      <c r="C83" s="1">
        <v>4.97</v>
      </c>
      <c r="E83" s="100">
        <v>38651</v>
      </c>
      <c r="F83" s="1">
        <v>3.6710000000000003</v>
      </c>
      <c r="H83" s="2">
        <v>38684</v>
      </c>
      <c r="I83" s="1">
        <v>5.0369999999999999</v>
      </c>
      <c r="K83" s="2">
        <v>38680</v>
      </c>
      <c r="L83" s="1">
        <v>5.6970000000000001</v>
      </c>
      <c r="N83" s="2">
        <v>38680</v>
      </c>
      <c r="O83" s="1">
        <v>5.37</v>
      </c>
      <c r="Q83" s="100">
        <v>38828</v>
      </c>
      <c r="R83" s="1">
        <v>5.21</v>
      </c>
      <c r="T83" s="100">
        <v>38828</v>
      </c>
      <c r="U83" s="1">
        <v>4.9350000000000005</v>
      </c>
      <c r="W83" s="2">
        <v>38828</v>
      </c>
      <c r="X83" s="1">
        <v>4.7750000000000004</v>
      </c>
      <c r="Z83" s="2">
        <v>38828</v>
      </c>
      <c r="AA83" s="1">
        <v>4.67</v>
      </c>
      <c r="AC83" s="2">
        <v>38828</v>
      </c>
      <c r="AD83" s="1">
        <v>4.53</v>
      </c>
      <c r="AF83" s="2">
        <v>39197</v>
      </c>
      <c r="AG83" s="1">
        <v>5.3550000000000004</v>
      </c>
      <c r="AI83" s="2">
        <v>38828</v>
      </c>
      <c r="AJ83" s="1">
        <v>5.6624999999999996</v>
      </c>
      <c r="AL83" s="2">
        <v>38828</v>
      </c>
      <c r="AM83" s="1">
        <v>5.5339999999999998</v>
      </c>
      <c r="AO83" s="2">
        <v>38828</v>
      </c>
      <c r="AP83" s="1">
        <v>5.3228</v>
      </c>
      <c r="AR83" s="2">
        <v>38828</v>
      </c>
      <c r="AS83" s="1">
        <v>5.35</v>
      </c>
      <c r="AU83" s="2">
        <v>38828</v>
      </c>
      <c r="AV83" s="1">
        <v>4.4725000000000001</v>
      </c>
      <c r="AX83" s="2">
        <v>38828</v>
      </c>
      <c r="AY83" s="1">
        <v>4.4245000000000001</v>
      </c>
      <c r="BA83" s="116">
        <v>38828</v>
      </c>
      <c r="BB83" s="1">
        <v>4.1665000000000001</v>
      </c>
      <c r="BD83" s="2">
        <v>38828</v>
      </c>
      <c r="BE83" s="1">
        <v>3.5156000000000001</v>
      </c>
      <c r="BG83" s="2">
        <v>38834</v>
      </c>
      <c r="BH83" s="1">
        <v>5.09</v>
      </c>
      <c r="BI83" s="100"/>
      <c r="BJ83" s="2">
        <v>38834</v>
      </c>
      <c r="BK83" s="1">
        <v>4.95</v>
      </c>
      <c r="BM83" s="2">
        <v>38828</v>
      </c>
      <c r="BN83" s="1">
        <v>3.8643000000000001</v>
      </c>
    </row>
    <row r="84" spans="2:66">
      <c r="B84" s="100">
        <v>39198</v>
      </c>
      <c r="C84" s="1">
        <v>4.97</v>
      </c>
      <c r="E84" s="100">
        <v>38652</v>
      </c>
      <c r="F84" s="1">
        <v>3.79</v>
      </c>
      <c r="H84" s="2">
        <v>38685</v>
      </c>
      <c r="I84" s="1">
        <v>5.03</v>
      </c>
      <c r="K84" s="2">
        <v>38681</v>
      </c>
      <c r="L84" s="1">
        <v>5.6859999999999999</v>
      </c>
      <c r="N84" s="2">
        <v>38681</v>
      </c>
      <c r="O84" s="1">
        <v>5.33</v>
      </c>
      <c r="Q84" s="100">
        <v>38831</v>
      </c>
      <c r="R84" s="1">
        <v>5.1749999999999998</v>
      </c>
      <c r="T84" s="100">
        <v>38831</v>
      </c>
      <c r="U84" s="1">
        <v>4.9050000000000002</v>
      </c>
      <c r="W84" s="2">
        <v>38831</v>
      </c>
      <c r="X84" s="1">
        <v>4.74</v>
      </c>
      <c r="Z84" s="2">
        <v>38831</v>
      </c>
      <c r="AA84" s="1">
        <v>4.6399999999999997</v>
      </c>
      <c r="AC84" s="2">
        <v>38831</v>
      </c>
      <c r="AD84" s="1">
        <v>4.5</v>
      </c>
      <c r="AF84" s="2">
        <v>39198</v>
      </c>
      <c r="AG84" s="1">
        <v>5.3550000000000004</v>
      </c>
      <c r="AI84" s="2">
        <v>38831</v>
      </c>
      <c r="AJ84" s="1">
        <v>5.6185</v>
      </c>
      <c r="AL84" s="2">
        <v>38831</v>
      </c>
      <c r="AM84" s="1">
        <v>5.4950000000000001</v>
      </c>
      <c r="AO84" s="2">
        <v>38831</v>
      </c>
      <c r="AP84" s="1">
        <v>5.2965</v>
      </c>
      <c r="AR84" s="2">
        <v>38831</v>
      </c>
      <c r="AS84" s="1">
        <v>5.34</v>
      </c>
      <c r="AU84" s="2">
        <v>38831</v>
      </c>
      <c r="AV84" s="1">
        <v>4.4684999999999997</v>
      </c>
      <c r="AX84" s="2">
        <v>38831</v>
      </c>
      <c r="AY84" s="1">
        <v>4.4215</v>
      </c>
      <c r="BA84" s="116">
        <v>38831</v>
      </c>
      <c r="BB84" s="1">
        <v>4.1668000000000003</v>
      </c>
      <c r="BD84" s="2">
        <v>38831</v>
      </c>
      <c r="BE84" s="1">
        <v>3.5169000000000001</v>
      </c>
      <c r="BG84" s="2">
        <v>38835</v>
      </c>
      <c r="BH84" s="1">
        <v>5.07</v>
      </c>
      <c r="BI84" s="100"/>
      <c r="BJ84" s="2">
        <v>38835</v>
      </c>
      <c r="BK84" s="1">
        <v>4.92</v>
      </c>
      <c r="BM84" s="2">
        <v>38831</v>
      </c>
      <c r="BN84" s="1">
        <v>3.8645</v>
      </c>
    </row>
    <row r="85" spans="2:66">
      <c r="B85" s="100">
        <v>39199</v>
      </c>
      <c r="C85" s="1">
        <v>4.9800000000000004</v>
      </c>
      <c r="E85" s="100">
        <v>38653</v>
      </c>
      <c r="F85" s="1">
        <v>3.6970000000000001</v>
      </c>
      <c r="H85" s="2">
        <v>38686</v>
      </c>
      <c r="I85" s="1">
        <v>5.2439999999999998</v>
      </c>
      <c r="K85" s="2">
        <v>38684</v>
      </c>
      <c r="L85" s="1">
        <v>5.6710000000000003</v>
      </c>
      <c r="N85" s="2">
        <v>38684</v>
      </c>
      <c r="O85" s="1">
        <v>5.3040000000000003</v>
      </c>
      <c r="Q85" s="100">
        <v>38832</v>
      </c>
      <c r="R85" s="1">
        <v>5.2</v>
      </c>
      <c r="T85" s="100">
        <v>38832</v>
      </c>
      <c r="U85" s="1">
        <v>4.9249999999999998</v>
      </c>
      <c r="W85" s="2">
        <v>38832</v>
      </c>
      <c r="X85" s="1">
        <v>4.7699999999999996</v>
      </c>
      <c r="Z85" s="2">
        <v>38832</v>
      </c>
      <c r="AA85" s="1">
        <v>4.67</v>
      </c>
      <c r="AC85" s="2">
        <v>38832</v>
      </c>
      <c r="AD85" s="1">
        <v>4.53</v>
      </c>
      <c r="AF85" s="2">
        <v>39199</v>
      </c>
      <c r="AG85" s="1">
        <v>5.3562500000000002</v>
      </c>
      <c r="AI85" s="2">
        <v>38832</v>
      </c>
      <c r="AJ85" s="1">
        <v>5.7290000000000001</v>
      </c>
      <c r="AL85" s="2">
        <v>38832</v>
      </c>
      <c r="AM85" s="1">
        <v>5.5960000000000001</v>
      </c>
      <c r="AO85" s="2">
        <v>38832</v>
      </c>
      <c r="AP85" s="1">
        <v>5.3574999999999999</v>
      </c>
      <c r="AR85" s="2">
        <v>38832</v>
      </c>
      <c r="AS85" s="1">
        <v>5.3804999999999996</v>
      </c>
      <c r="AU85" s="2">
        <v>38832</v>
      </c>
      <c r="AV85" s="1">
        <v>4.5060000000000002</v>
      </c>
      <c r="AX85" s="2">
        <v>38832</v>
      </c>
      <c r="AY85" s="1">
        <v>4.4625000000000004</v>
      </c>
      <c r="BA85" s="116">
        <v>38832</v>
      </c>
      <c r="BB85" s="1">
        <v>4.2099000000000002</v>
      </c>
      <c r="BD85" s="2">
        <v>38832</v>
      </c>
      <c r="BE85" s="1">
        <v>3.6</v>
      </c>
      <c r="BG85" s="2">
        <v>38838</v>
      </c>
      <c r="BH85" s="1">
        <v>5.14</v>
      </c>
      <c r="BI85" s="100"/>
      <c r="BJ85" s="2">
        <v>38838</v>
      </c>
      <c r="BK85" s="1">
        <v>4.99</v>
      </c>
      <c r="BM85" s="2">
        <v>38832</v>
      </c>
      <c r="BN85" s="1">
        <v>3.9310999999999998</v>
      </c>
    </row>
    <row r="86" spans="2:66">
      <c r="B86" s="100">
        <v>39202</v>
      </c>
      <c r="C86" s="1">
        <v>5</v>
      </c>
      <c r="E86" s="100">
        <v>38656</v>
      </c>
      <c r="F86" s="1">
        <v>3.7669999999999999</v>
      </c>
      <c r="H86" s="2">
        <v>38687</v>
      </c>
      <c r="I86" s="1">
        <v>5.2519999999999998</v>
      </c>
      <c r="K86" s="2">
        <v>38685</v>
      </c>
      <c r="L86" s="1">
        <v>5.6829999999999998</v>
      </c>
      <c r="N86" s="2">
        <v>38685</v>
      </c>
      <c r="O86" s="1">
        <v>5.3090000000000002</v>
      </c>
      <c r="Q86" s="100">
        <v>38833</v>
      </c>
      <c r="R86" s="1">
        <v>5.18</v>
      </c>
      <c r="T86" s="100">
        <v>38833</v>
      </c>
      <c r="U86" s="1">
        <v>4.9000000000000004</v>
      </c>
      <c r="W86" s="2">
        <v>38833</v>
      </c>
      <c r="X86" s="1">
        <v>4.74</v>
      </c>
      <c r="Z86" s="2">
        <v>38833</v>
      </c>
      <c r="AA86" s="1">
        <v>4.6399999999999997</v>
      </c>
      <c r="AC86" s="2">
        <v>38833</v>
      </c>
      <c r="AD86" s="1">
        <v>4.5</v>
      </c>
      <c r="AF86" s="2">
        <v>39202</v>
      </c>
      <c r="AG86" s="1">
        <v>5.3550000000000004</v>
      </c>
      <c r="AI86" s="2">
        <v>38833</v>
      </c>
      <c r="AJ86" s="1">
        <v>5.7512999999999996</v>
      </c>
      <c r="AL86" s="2">
        <v>38833</v>
      </c>
      <c r="AM86" s="1">
        <v>5.6204999999999998</v>
      </c>
      <c r="AO86" s="2">
        <v>38833</v>
      </c>
      <c r="AP86" s="1">
        <v>5.4005000000000001</v>
      </c>
      <c r="AR86" s="2">
        <v>38833</v>
      </c>
      <c r="AS86" s="1">
        <v>5.4160000000000004</v>
      </c>
      <c r="AU86" s="2">
        <v>38833</v>
      </c>
      <c r="AV86" s="1">
        <v>4.4954999999999998</v>
      </c>
      <c r="AX86" s="2">
        <v>38833</v>
      </c>
      <c r="AY86" s="1">
        <v>4.4545000000000003</v>
      </c>
      <c r="BA86" s="116">
        <v>38833</v>
      </c>
      <c r="BB86" s="1">
        <v>4.2130999999999998</v>
      </c>
      <c r="BD86" s="2">
        <v>38833</v>
      </c>
      <c r="BE86" s="1">
        <v>3.6105</v>
      </c>
      <c r="BG86" s="2">
        <v>38839</v>
      </c>
      <c r="BH86" s="1">
        <v>5.12</v>
      </c>
      <c r="BI86" s="2"/>
      <c r="BJ86" s="2">
        <v>38839</v>
      </c>
      <c r="BK86" s="1">
        <v>4.9800000000000004</v>
      </c>
      <c r="BM86" s="2">
        <v>38833</v>
      </c>
      <c r="BN86" s="1">
        <v>3.9397000000000002</v>
      </c>
    </row>
    <row r="87" spans="2:66">
      <c r="B87" s="100">
        <v>39203</v>
      </c>
      <c r="C87" s="1">
        <v>5</v>
      </c>
      <c r="E87" s="100">
        <v>38657</v>
      </c>
      <c r="F87" s="1">
        <v>3.7909999999999999</v>
      </c>
      <c r="H87" s="2">
        <v>38688</v>
      </c>
      <c r="I87" s="1">
        <v>5.2859999999999996</v>
      </c>
      <c r="K87" s="2">
        <v>38686</v>
      </c>
      <c r="L87" s="1">
        <v>5.7560000000000002</v>
      </c>
      <c r="N87" s="2">
        <v>38686</v>
      </c>
      <c r="O87" s="1">
        <v>5.4039999999999999</v>
      </c>
      <c r="Q87" s="100">
        <v>38834</v>
      </c>
      <c r="R87" s="1">
        <v>5.1775000000000002</v>
      </c>
      <c r="T87" s="100">
        <v>38834</v>
      </c>
      <c r="U87" s="1">
        <v>4.9000000000000004</v>
      </c>
      <c r="W87" s="2">
        <v>38834</v>
      </c>
      <c r="X87" s="1">
        <v>4.7350000000000003</v>
      </c>
      <c r="Z87" s="2">
        <v>38834</v>
      </c>
      <c r="AA87" s="1">
        <v>4.6449999999999996</v>
      </c>
      <c r="AC87" s="2">
        <v>38834</v>
      </c>
      <c r="AD87" s="1">
        <v>4.5</v>
      </c>
      <c r="AF87" s="2">
        <v>39203</v>
      </c>
      <c r="AG87" s="1">
        <v>5.3550000000000004</v>
      </c>
      <c r="AI87" s="2">
        <v>38834</v>
      </c>
      <c r="AJ87" s="1">
        <v>5.7313000000000001</v>
      </c>
      <c r="AL87" s="2">
        <v>38834</v>
      </c>
      <c r="AM87" s="1">
        <v>5.58</v>
      </c>
      <c r="AO87" s="2">
        <v>38834</v>
      </c>
      <c r="AP87" s="1">
        <v>5.33</v>
      </c>
      <c r="AR87" s="2">
        <v>38834</v>
      </c>
      <c r="AS87" s="1">
        <v>5.3440000000000003</v>
      </c>
      <c r="AU87" s="2">
        <v>38834</v>
      </c>
      <c r="AV87" s="1">
        <v>4.4664999999999999</v>
      </c>
      <c r="AX87" s="2">
        <v>38834</v>
      </c>
      <c r="AY87" s="1">
        <v>4.4284999999999997</v>
      </c>
      <c r="BA87" s="116">
        <v>38834</v>
      </c>
      <c r="BB87" s="1">
        <v>4.1906999999999996</v>
      </c>
      <c r="BD87" s="2">
        <v>38834</v>
      </c>
      <c r="BE87" s="1">
        <v>3.5971000000000002</v>
      </c>
      <c r="BG87" s="2">
        <v>38840</v>
      </c>
      <c r="BH87" s="1">
        <v>5.15</v>
      </c>
      <c r="BI87" s="2"/>
      <c r="BJ87" s="2">
        <v>38840</v>
      </c>
      <c r="BK87" s="1">
        <v>5.01</v>
      </c>
      <c r="BM87" s="2">
        <v>38834</v>
      </c>
      <c r="BN87" s="1">
        <v>3.9220000000000002</v>
      </c>
    </row>
    <row r="88" spans="2:66">
      <c r="B88" s="100">
        <v>39204</v>
      </c>
      <c r="C88" s="1">
        <v>5</v>
      </c>
      <c r="E88" s="100">
        <v>38658</v>
      </c>
      <c r="F88" s="1">
        <v>3.7480000000000002</v>
      </c>
      <c r="H88" s="2">
        <v>38691</v>
      </c>
      <c r="I88" s="1">
        <v>5.2489999999999997</v>
      </c>
      <c r="K88" s="2">
        <v>38687</v>
      </c>
      <c r="L88" s="1">
        <v>5.7249999999999996</v>
      </c>
      <c r="N88" s="2">
        <v>38687</v>
      </c>
      <c r="O88" s="1">
        <v>5.4690000000000003</v>
      </c>
      <c r="Q88" s="100">
        <v>38835</v>
      </c>
      <c r="R88" s="1">
        <v>5.0999999999999996</v>
      </c>
      <c r="T88" s="100">
        <v>38835</v>
      </c>
      <c r="U88" s="1">
        <v>4.83</v>
      </c>
      <c r="W88" s="2">
        <v>38835</v>
      </c>
      <c r="X88" s="1">
        <v>4.67</v>
      </c>
      <c r="Z88" s="2">
        <v>38835</v>
      </c>
      <c r="AA88" s="1">
        <v>4.57</v>
      </c>
      <c r="AC88" s="2">
        <v>38835</v>
      </c>
      <c r="AD88" s="1">
        <v>4.46</v>
      </c>
      <c r="AF88" s="2">
        <v>39204</v>
      </c>
      <c r="AG88" s="1">
        <v>5.3550000000000004</v>
      </c>
      <c r="AI88" s="2">
        <v>38835</v>
      </c>
      <c r="AJ88" s="1">
        <v>5.7190000000000003</v>
      </c>
      <c r="AL88" s="2">
        <v>38835</v>
      </c>
      <c r="AM88" s="1">
        <v>5.5640000000000001</v>
      </c>
      <c r="AO88" s="2">
        <v>38835</v>
      </c>
      <c r="AP88" s="1">
        <v>5.2939999999999996</v>
      </c>
      <c r="AR88" s="2">
        <v>38835</v>
      </c>
      <c r="AS88" s="1">
        <v>5.3113000000000001</v>
      </c>
      <c r="AU88" s="2">
        <v>38835</v>
      </c>
      <c r="AV88" s="1">
        <v>4.4325000000000001</v>
      </c>
      <c r="AX88" s="2">
        <v>38835</v>
      </c>
      <c r="AY88" s="1">
        <v>4.3970000000000002</v>
      </c>
      <c r="BA88" s="116">
        <v>38835</v>
      </c>
      <c r="BB88" s="1">
        <v>4.1673</v>
      </c>
      <c r="BD88" s="2">
        <v>38835</v>
      </c>
      <c r="BE88" s="1">
        <v>3.5931999999999999</v>
      </c>
      <c r="BG88" s="2">
        <v>38841</v>
      </c>
      <c r="BH88" s="1">
        <v>5.16</v>
      </c>
      <c r="BI88" s="2"/>
      <c r="BJ88" s="2">
        <v>38841</v>
      </c>
      <c r="BK88" s="1">
        <v>5.03</v>
      </c>
      <c r="BM88" s="2">
        <v>38835</v>
      </c>
      <c r="BN88" s="1">
        <v>3.9045000000000001</v>
      </c>
    </row>
    <row r="89" spans="2:66">
      <c r="B89" s="100">
        <v>39205</v>
      </c>
      <c r="C89" s="1">
        <v>5</v>
      </c>
      <c r="E89" s="100">
        <v>38659</v>
      </c>
      <c r="F89" s="1">
        <v>3.8050000000000002</v>
      </c>
      <c r="H89" s="2">
        <v>38692</v>
      </c>
      <c r="I89" s="1">
        <v>5.31</v>
      </c>
      <c r="K89" s="2">
        <v>38688</v>
      </c>
      <c r="L89" s="1">
        <v>5.8019999999999996</v>
      </c>
      <c r="N89" s="2">
        <v>38688</v>
      </c>
      <c r="O89" s="1">
        <v>5.4539999999999997</v>
      </c>
      <c r="Q89" s="100">
        <v>38838</v>
      </c>
      <c r="R89" s="1">
        <v>5.0999999999999996</v>
      </c>
      <c r="T89" s="100">
        <v>38838</v>
      </c>
      <c r="U89" s="1">
        <v>4.83</v>
      </c>
      <c r="W89" s="2">
        <v>38838</v>
      </c>
      <c r="X89" s="1">
        <v>4.67</v>
      </c>
      <c r="Z89" s="2">
        <v>38838</v>
      </c>
      <c r="AA89" s="1">
        <v>4.57</v>
      </c>
      <c r="AC89" s="2">
        <v>38838</v>
      </c>
      <c r="AD89" s="1">
        <v>4.46</v>
      </c>
      <c r="AF89" s="2">
        <v>39205</v>
      </c>
      <c r="AG89" s="1">
        <v>5.3556299999999997</v>
      </c>
      <c r="AI89" s="2">
        <v>38838</v>
      </c>
      <c r="AJ89" s="1">
        <v>5.7789999999999999</v>
      </c>
      <c r="AL89" s="2">
        <v>38838</v>
      </c>
      <c r="AM89" s="1">
        <v>5.6475</v>
      </c>
      <c r="AO89" s="2">
        <v>38838</v>
      </c>
      <c r="AP89" s="1">
        <v>5.3940000000000001</v>
      </c>
      <c r="AR89" s="2">
        <v>38838</v>
      </c>
      <c r="AS89" s="1">
        <v>5.3819999999999997</v>
      </c>
      <c r="AU89" s="2">
        <v>38838</v>
      </c>
      <c r="AV89" s="1">
        <v>4.4290000000000003</v>
      </c>
      <c r="AX89" s="2">
        <v>38838</v>
      </c>
      <c r="AY89" s="1">
        <v>4.3959999999999999</v>
      </c>
      <c r="BA89" s="116">
        <v>38838</v>
      </c>
      <c r="BB89" s="1">
        <v>4.165</v>
      </c>
      <c r="BD89" s="2">
        <v>38838</v>
      </c>
      <c r="BE89" s="1">
        <v>3.5949999999999998</v>
      </c>
      <c r="BG89" s="2">
        <v>38842</v>
      </c>
      <c r="BH89" s="1">
        <v>5.12</v>
      </c>
      <c r="BI89" s="2"/>
      <c r="BJ89" s="2">
        <v>38842</v>
      </c>
      <c r="BK89" s="1">
        <v>4.99</v>
      </c>
      <c r="BM89" s="2">
        <v>38838</v>
      </c>
      <c r="BN89" s="1">
        <v>3.9050000000000002</v>
      </c>
    </row>
    <row r="90" spans="2:66">
      <c r="B90" s="100">
        <v>39206</v>
      </c>
      <c r="C90" s="1">
        <v>5</v>
      </c>
      <c r="E90" s="100">
        <v>38660</v>
      </c>
      <c r="F90" s="1">
        <v>3.8380000000000001</v>
      </c>
      <c r="H90" s="2">
        <v>38693</v>
      </c>
      <c r="I90" s="1">
        <v>5.3079999999999998</v>
      </c>
      <c r="K90" s="2">
        <v>38691</v>
      </c>
      <c r="L90" s="1">
        <v>5.8739999999999997</v>
      </c>
      <c r="N90" s="2">
        <v>38691</v>
      </c>
      <c r="O90" s="1">
        <v>5.556</v>
      </c>
      <c r="Q90" s="100">
        <v>38839</v>
      </c>
      <c r="R90" s="1">
        <v>5.0999999999999996</v>
      </c>
      <c r="T90" s="100">
        <v>38839</v>
      </c>
      <c r="U90" s="1">
        <v>4.82</v>
      </c>
      <c r="W90" s="2">
        <v>38839</v>
      </c>
      <c r="X90" s="1">
        <v>4.67</v>
      </c>
      <c r="Z90" s="2">
        <v>38839</v>
      </c>
      <c r="AA90" s="1">
        <v>4.57</v>
      </c>
      <c r="AC90" s="2">
        <v>38839</v>
      </c>
      <c r="AD90" s="1">
        <v>4.4800000000000004</v>
      </c>
      <c r="AF90" s="2">
        <v>39206</v>
      </c>
      <c r="AG90" s="1">
        <v>5.35656</v>
      </c>
      <c r="AI90" s="2">
        <v>38839</v>
      </c>
      <c r="AJ90" s="1">
        <v>5.7694999999999999</v>
      </c>
      <c r="AL90" s="2">
        <v>38839</v>
      </c>
      <c r="AM90" s="1">
        <v>5.6295000000000002</v>
      </c>
      <c r="AO90" s="2">
        <v>38839</v>
      </c>
      <c r="AP90" s="1">
        <v>5.3680000000000003</v>
      </c>
      <c r="AR90" s="2">
        <v>38839</v>
      </c>
      <c r="AS90" s="1">
        <v>5.37</v>
      </c>
      <c r="AU90" s="2">
        <v>38839</v>
      </c>
      <c r="AV90" s="1">
        <v>4.4595000000000002</v>
      </c>
      <c r="AX90" s="2">
        <v>38839</v>
      </c>
      <c r="AY90" s="1">
        <v>4.4245000000000001</v>
      </c>
      <c r="BA90" s="116">
        <v>38839</v>
      </c>
      <c r="BB90" s="1">
        <v>4.1965000000000003</v>
      </c>
      <c r="BD90" s="2">
        <v>38839</v>
      </c>
      <c r="BE90" s="1">
        <v>3.6240000000000001</v>
      </c>
      <c r="BG90" s="2">
        <v>38845</v>
      </c>
      <c r="BH90" s="1">
        <v>5.12</v>
      </c>
      <c r="BI90" s="2"/>
      <c r="BJ90" s="2">
        <v>38845</v>
      </c>
      <c r="BK90" s="1">
        <v>5.01</v>
      </c>
      <c r="BM90" s="2">
        <v>38839</v>
      </c>
      <c r="BN90" s="1">
        <v>3.9340000000000002</v>
      </c>
    </row>
    <row r="91" spans="2:66">
      <c r="B91" s="100">
        <v>39209</v>
      </c>
      <c r="C91" s="1">
        <v>5</v>
      </c>
      <c r="E91" s="100">
        <v>38663</v>
      </c>
      <c r="F91" s="1">
        <v>3.802</v>
      </c>
      <c r="H91" s="2">
        <v>38694</v>
      </c>
      <c r="I91" s="1">
        <v>5.1370000000000005</v>
      </c>
      <c r="K91" s="2">
        <v>38692</v>
      </c>
      <c r="L91" s="1">
        <v>5.891</v>
      </c>
      <c r="N91" s="2">
        <v>38692</v>
      </c>
      <c r="O91" s="1">
        <v>5.5890000000000004</v>
      </c>
      <c r="Q91" s="100">
        <v>38840</v>
      </c>
      <c r="R91" s="1">
        <v>5.13</v>
      </c>
      <c r="T91" s="100">
        <v>38840</v>
      </c>
      <c r="U91" s="1">
        <v>4.8550000000000004</v>
      </c>
      <c r="W91" s="2">
        <v>38840</v>
      </c>
      <c r="X91" s="1">
        <v>4.7</v>
      </c>
      <c r="Z91" s="2">
        <v>38840</v>
      </c>
      <c r="AA91" s="1">
        <v>4.5999999999999996</v>
      </c>
      <c r="AC91" s="2">
        <v>38840</v>
      </c>
      <c r="AD91" s="1">
        <v>4.5</v>
      </c>
      <c r="AF91" s="2">
        <v>39210</v>
      </c>
      <c r="AG91" s="1">
        <v>5.3568800000000003</v>
      </c>
      <c r="AI91" s="2">
        <v>38840</v>
      </c>
      <c r="AJ91" s="1">
        <v>5.806</v>
      </c>
      <c r="AL91" s="2">
        <v>38840</v>
      </c>
      <c r="AM91" s="1">
        <v>5.67</v>
      </c>
      <c r="AO91" s="2">
        <v>38840</v>
      </c>
      <c r="AP91" s="1">
        <v>5.3970000000000002</v>
      </c>
      <c r="AR91" s="2">
        <v>38840</v>
      </c>
      <c r="AS91" s="1">
        <v>5.3935000000000004</v>
      </c>
      <c r="AU91" s="2">
        <v>38840</v>
      </c>
      <c r="AV91" s="1">
        <v>4.4785000000000004</v>
      </c>
      <c r="AX91" s="2">
        <v>38840</v>
      </c>
      <c r="AY91" s="1">
        <v>4.4435000000000002</v>
      </c>
      <c r="BA91" s="116">
        <v>38840</v>
      </c>
      <c r="BB91" s="1">
        <v>4.2114000000000003</v>
      </c>
      <c r="BD91" s="2">
        <v>38840</v>
      </c>
      <c r="BE91" s="1">
        <v>3.6116999999999999</v>
      </c>
      <c r="BG91" s="2">
        <v>38846</v>
      </c>
      <c r="BH91" s="1">
        <v>5.13</v>
      </c>
      <c r="BI91" s="2"/>
      <c r="BJ91" s="2">
        <v>38846</v>
      </c>
      <c r="BK91" s="1">
        <v>5.01</v>
      </c>
      <c r="BM91" s="2">
        <v>38840</v>
      </c>
      <c r="BN91" s="1">
        <v>3.9394</v>
      </c>
    </row>
    <row r="92" spans="2:66">
      <c r="B92" s="100">
        <v>39210</v>
      </c>
      <c r="C92" s="1">
        <v>5.01</v>
      </c>
      <c r="E92" s="100">
        <v>38664</v>
      </c>
      <c r="F92" s="1">
        <v>3.8120000000000003</v>
      </c>
      <c r="H92" s="2">
        <v>38695</v>
      </c>
      <c r="I92" s="1">
        <v>5.1630000000000003</v>
      </c>
      <c r="K92" s="2">
        <v>38693</v>
      </c>
      <c r="L92" s="1">
        <v>5.8659999999999997</v>
      </c>
      <c r="N92" s="2">
        <v>38693</v>
      </c>
      <c r="O92" s="1">
        <v>5.5809999999999995</v>
      </c>
      <c r="Q92" s="100">
        <v>38841</v>
      </c>
      <c r="R92" s="1">
        <v>5.08</v>
      </c>
      <c r="T92" s="100">
        <v>38841</v>
      </c>
      <c r="U92" s="1">
        <v>4.82</v>
      </c>
      <c r="W92" s="2">
        <v>38841</v>
      </c>
      <c r="X92" s="1">
        <v>4.67</v>
      </c>
      <c r="Z92" s="2">
        <v>38841</v>
      </c>
      <c r="AA92" s="1">
        <v>4.5999999999999996</v>
      </c>
      <c r="AC92" s="2">
        <v>38841</v>
      </c>
      <c r="AD92" s="1">
        <v>4.5</v>
      </c>
      <c r="AF92" s="2">
        <v>39211</v>
      </c>
      <c r="AG92" s="1">
        <v>5.3581300000000001</v>
      </c>
      <c r="AI92" s="2">
        <v>38841</v>
      </c>
      <c r="AJ92" s="1">
        <v>5.8090000000000002</v>
      </c>
      <c r="AL92" s="2">
        <v>38841</v>
      </c>
      <c r="AM92" s="1">
        <v>5.6760000000000002</v>
      </c>
      <c r="AO92" s="2">
        <v>38841</v>
      </c>
      <c r="AP92" s="1">
        <v>5.4254999999999995</v>
      </c>
      <c r="AR92" s="2">
        <v>38841</v>
      </c>
      <c r="AS92" s="1">
        <v>5.4189999999999996</v>
      </c>
      <c r="AU92" s="2">
        <v>38841</v>
      </c>
      <c r="AV92" s="1">
        <v>4.4939999999999998</v>
      </c>
      <c r="AX92" s="2">
        <v>38841</v>
      </c>
      <c r="AY92" s="1">
        <v>4.4589999999999996</v>
      </c>
      <c r="BA92" s="116">
        <v>38841</v>
      </c>
      <c r="BB92" s="1">
        <v>4.2309999999999999</v>
      </c>
      <c r="BD92" s="2">
        <v>38841</v>
      </c>
      <c r="BE92" s="1">
        <v>3.6322000000000001</v>
      </c>
      <c r="BG92" s="2">
        <v>38847</v>
      </c>
      <c r="BH92" s="1">
        <v>5.13</v>
      </c>
      <c r="BI92" s="2"/>
      <c r="BJ92" s="2">
        <v>38847</v>
      </c>
      <c r="BK92" s="1">
        <v>5.03</v>
      </c>
      <c r="BM92" s="2">
        <v>38841</v>
      </c>
      <c r="BN92" s="1">
        <v>3.9609999999999999</v>
      </c>
    </row>
    <row r="93" spans="2:66">
      <c r="B93" s="100">
        <v>39211</v>
      </c>
      <c r="C93" s="1">
        <v>5.0199999999999996</v>
      </c>
      <c r="E93" s="100">
        <v>38665</v>
      </c>
      <c r="F93" s="1">
        <v>3.802</v>
      </c>
      <c r="H93" s="2">
        <v>38698</v>
      </c>
      <c r="I93" s="1">
        <v>5.1050000000000004</v>
      </c>
      <c r="K93" s="2">
        <v>38694</v>
      </c>
      <c r="L93" s="1">
        <v>5.7439999999999998</v>
      </c>
      <c r="N93" s="2">
        <v>38694</v>
      </c>
      <c r="O93" s="1">
        <v>5.4390000000000001</v>
      </c>
      <c r="Q93" s="100">
        <v>38842</v>
      </c>
      <c r="R93" s="1">
        <v>5.07</v>
      </c>
      <c r="T93" s="100">
        <v>38842</v>
      </c>
      <c r="U93" s="1">
        <v>4.8100000000000005</v>
      </c>
      <c r="W93" s="2">
        <v>38842</v>
      </c>
      <c r="X93" s="1">
        <v>4.66</v>
      </c>
      <c r="Z93" s="2">
        <v>38842</v>
      </c>
      <c r="AA93" s="1">
        <v>4.57</v>
      </c>
      <c r="AC93" s="2">
        <v>38842</v>
      </c>
      <c r="AD93" s="1">
        <v>4.47</v>
      </c>
      <c r="AF93" s="2">
        <v>39212</v>
      </c>
      <c r="AG93" s="1">
        <v>5.36</v>
      </c>
      <c r="AI93" s="2">
        <v>38842</v>
      </c>
      <c r="AJ93" s="1">
        <v>5.7575000000000003</v>
      </c>
      <c r="AL93" s="2">
        <v>38842</v>
      </c>
      <c r="AM93" s="1">
        <v>5.6245000000000003</v>
      </c>
      <c r="AO93" s="2">
        <v>38842</v>
      </c>
      <c r="AP93" s="1">
        <v>5.3775000000000004</v>
      </c>
      <c r="AR93" s="2">
        <v>38842</v>
      </c>
      <c r="AS93" s="1">
        <v>5.38</v>
      </c>
      <c r="AU93" s="2">
        <v>38842</v>
      </c>
      <c r="AV93" s="1">
        <v>4.4844999999999997</v>
      </c>
      <c r="AX93" s="2">
        <v>38842</v>
      </c>
      <c r="AY93" s="1">
        <v>4.4470000000000001</v>
      </c>
      <c r="BA93" s="116">
        <v>38842</v>
      </c>
      <c r="BB93" s="1">
        <v>4.2074999999999996</v>
      </c>
      <c r="BD93" s="2">
        <v>38842</v>
      </c>
      <c r="BE93" s="1">
        <v>3.6173999999999999</v>
      </c>
      <c r="BG93" s="2">
        <v>38848</v>
      </c>
      <c r="BH93" s="1">
        <v>5.14</v>
      </c>
      <c r="BI93" s="2"/>
      <c r="BJ93" s="2">
        <v>38848</v>
      </c>
      <c r="BK93" s="1">
        <v>5.04</v>
      </c>
      <c r="BM93" s="2">
        <v>38842</v>
      </c>
      <c r="BN93" s="1">
        <v>3.9516999999999998</v>
      </c>
    </row>
    <row r="94" spans="2:66">
      <c r="B94" s="100">
        <v>39212</v>
      </c>
      <c r="C94" s="1">
        <v>5.0199999999999996</v>
      </c>
      <c r="E94" s="100">
        <v>38666</v>
      </c>
      <c r="F94" s="1">
        <v>3.7759999999999998</v>
      </c>
      <c r="H94" s="2">
        <v>38699</v>
      </c>
      <c r="I94" s="1">
        <v>5.093</v>
      </c>
      <c r="K94" s="2">
        <v>38695</v>
      </c>
      <c r="L94" s="1">
        <v>5.5469999999999997</v>
      </c>
      <c r="N94" s="2">
        <v>38695</v>
      </c>
      <c r="O94" s="1">
        <v>5.3440000000000003</v>
      </c>
      <c r="Q94" s="100">
        <v>38845</v>
      </c>
      <c r="R94" s="1">
        <v>5.04</v>
      </c>
      <c r="T94" s="100">
        <v>38845</v>
      </c>
      <c r="U94" s="1">
        <v>4.7874999999999996</v>
      </c>
      <c r="W94" s="2">
        <v>38845</v>
      </c>
      <c r="X94" s="1">
        <v>4.6500000000000004</v>
      </c>
      <c r="Z94" s="2">
        <v>38845</v>
      </c>
      <c r="AA94" s="1">
        <v>4.5575000000000001</v>
      </c>
      <c r="AC94" s="2">
        <v>38845</v>
      </c>
      <c r="AD94" s="1">
        <v>4.4649999999999999</v>
      </c>
      <c r="AF94" s="2">
        <v>39213</v>
      </c>
      <c r="AG94" s="1">
        <v>5.36</v>
      </c>
      <c r="AI94" s="2">
        <v>38845</v>
      </c>
      <c r="AJ94" s="1">
        <v>5.7489999999999997</v>
      </c>
      <c r="AL94" s="2">
        <v>38845</v>
      </c>
      <c r="AM94" s="1">
        <v>5.6289999999999996</v>
      </c>
      <c r="AO94" s="2">
        <v>38845</v>
      </c>
      <c r="AP94" s="1">
        <v>5.4039999999999999</v>
      </c>
      <c r="AR94" s="2">
        <v>38845</v>
      </c>
      <c r="AS94" s="1">
        <v>5.4013</v>
      </c>
      <c r="AU94" s="2">
        <v>38845</v>
      </c>
      <c r="AV94" s="1">
        <v>4.4909999999999997</v>
      </c>
      <c r="AX94" s="2">
        <v>38845</v>
      </c>
      <c r="AY94" s="1">
        <v>4.4539999999999997</v>
      </c>
      <c r="BA94" s="116">
        <v>38845</v>
      </c>
      <c r="BB94" s="1">
        <v>4.2164000000000001</v>
      </c>
      <c r="BD94" s="2">
        <v>38845</v>
      </c>
      <c r="BE94" s="1">
        <v>3.6343000000000001</v>
      </c>
      <c r="BG94" s="2">
        <v>38849</v>
      </c>
      <c r="BH94" s="1">
        <v>5.19</v>
      </c>
      <c r="BI94" s="2"/>
      <c r="BJ94" s="2">
        <v>38849</v>
      </c>
      <c r="BK94" s="1">
        <v>5.08</v>
      </c>
      <c r="BM94" s="2">
        <v>38845</v>
      </c>
      <c r="BN94" s="1">
        <v>3.9563999999999999</v>
      </c>
    </row>
    <row r="95" spans="2:66">
      <c r="B95" s="100">
        <v>39213</v>
      </c>
      <c r="C95" s="1">
        <v>5.0199999999999996</v>
      </c>
      <c r="E95" s="100">
        <v>38667</v>
      </c>
      <c r="F95" s="1">
        <v>3.82</v>
      </c>
      <c r="H95" s="2">
        <v>38700</v>
      </c>
      <c r="I95" s="1">
        <v>5.016</v>
      </c>
      <c r="K95" s="2">
        <v>38698</v>
      </c>
      <c r="L95" s="1">
        <v>5.6520000000000001</v>
      </c>
      <c r="N95" s="2">
        <v>38698</v>
      </c>
      <c r="O95" s="1">
        <v>5.3419999999999996</v>
      </c>
      <c r="Q95" s="100">
        <v>38846</v>
      </c>
      <c r="R95" s="1">
        <v>5.04</v>
      </c>
      <c r="T95" s="100">
        <v>38846</v>
      </c>
      <c r="U95" s="1">
        <v>4.8</v>
      </c>
      <c r="W95" s="2">
        <v>38846</v>
      </c>
      <c r="X95" s="1">
        <v>4.6500000000000004</v>
      </c>
      <c r="Z95" s="2">
        <v>38846</v>
      </c>
      <c r="AA95" s="1">
        <v>4.5600000000000005</v>
      </c>
      <c r="AC95" s="2">
        <v>38846</v>
      </c>
      <c r="AD95" s="1">
        <v>4.4800000000000004</v>
      </c>
      <c r="AF95" s="2">
        <v>39216</v>
      </c>
      <c r="AG95" s="1">
        <v>5.36</v>
      </c>
      <c r="AI95" s="2">
        <v>38846</v>
      </c>
      <c r="AJ95" s="1">
        <v>5.7539999999999996</v>
      </c>
      <c r="AL95" s="2">
        <v>38846</v>
      </c>
      <c r="AM95" s="1">
        <v>5.6340000000000003</v>
      </c>
      <c r="AO95" s="2">
        <v>38846</v>
      </c>
      <c r="AP95" s="1">
        <v>5.4119999999999999</v>
      </c>
      <c r="AR95" s="2">
        <v>38846</v>
      </c>
      <c r="AS95" s="1">
        <v>5.4005000000000001</v>
      </c>
      <c r="AU95" s="2">
        <v>38846</v>
      </c>
      <c r="AV95" s="1">
        <v>4.5065</v>
      </c>
      <c r="AX95" s="2">
        <v>38846</v>
      </c>
      <c r="AY95" s="1">
        <v>4.4684999999999997</v>
      </c>
      <c r="BA95" s="116">
        <v>38846</v>
      </c>
      <c r="BB95" s="1">
        <v>4.2314999999999996</v>
      </c>
      <c r="BD95" s="2">
        <v>38846</v>
      </c>
      <c r="BE95" s="1">
        <v>3.6446000000000001</v>
      </c>
      <c r="BG95" s="2">
        <v>38852</v>
      </c>
      <c r="BH95" s="1">
        <v>5.15</v>
      </c>
      <c r="BI95" s="2"/>
      <c r="BJ95" s="2">
        <v>38852</v>
      </c>
      <c r="BK95" s="1">
        <v>5.04</v>
      </c>
      <c r="BM95" s="2">
        <v>38846</v>
      </c>
      <c r="BN95" s="1">
        <v>3.9660000000000002</v>
      </c>
    </row>
    <row r="96" spans="2:66">
      <c r="B96" s="100">
        <v>39216</v>
      </c>
      <c r="C96" s="1">
        <v>5.05</v>
      </c>
      <c r="E96" s="100">
        <v>38670</v>
      </c>
      <c r="F96" s="1">
        <v>3.8330000000000002</v>
      </c>
      <c r="H96" s="2">
        <v>38701</v>
      </c>
      <c r="I96" s="1">
        <v>5.0220000000000002</v>
      </c>
      <c r="K96" s="2">
        <v>38699</v>
      </c>
      <c r="L96" s="1">
        <v>5.63</v>
      </c>
      <c r="N96" s="2">
        <v>38699</v>
      </c>
      <c r="O96" s="1">
        <v>5.3570000000000002</v>
      </c>
      <c r="Q96" s="100">
        <v>38847</v>
      </c>
      <c r="R96" s="1">
        <v>5.0449999999999999</v>
      </c>
      <c r="T96" s="100">
        <v>38847</v>
      </c>
      <c r="U96" s="1">
        <v>4.8</v>
      </c>
      <c r="W96" s="2">
        <v>38847</v>
      </c>
      <c r="X96" s="1">
        <v>4.665</v>
      </c>
      <c r="Z96" s="2">
        <v>38847</v>
      </c>
      <c r="AA96" s="1">
        <v>4.58</v>
      </c>
      <c r="AC96" s="2">
        <v>38847</v>
      </c>
      <c r="AD96" s="1">
        <v>4.49</v>
      </c>
      <c r="AF96" s="2">
        <v>39217</v>
      </c>
      <c r="AG96" s="1">
        <v>5.36</v>
      </c>
      <c r="AI96" s="2">
        <v>38847</v>
      </c>
      <c r="AJ96" s="1">
        <v>5.7460000000000004</v>
      </c>
      <c r="AL96" s="2">
        <v>38847</v>
      </c>
      <c r="AM96" s="1">
        <v>5.6325000000000003</v>
      </c>
      <c r="AO96" s="2">
        <v>38847</v>
      </c>
      <c r="AP96" s="1">
        <v>5.4225000000000003</v>
      </c>
      <c r="AR96" s="2">
        <v>38847</v>
      </c>
      <c r="AS96" s="1">
        <v>5.4124999999999996</v>
      </c>
      <c r="AU96" s="2">
        <v>38847</v>
      </c>
      <c r="AV96" s="1">
        <v>4.5030000000000001</v>
      </c>
      <c r="AX96" s="2">
        <v>38847</v>
      </c>
      <c r="AY96" s="1">
        <v>4.4619999999999997</v>
      </c>
      <c r="BA96" s="116">
        <v>38847</v>
      </c>
      <c r="BB96" s="1">
        <v>4.2205000000000004</v>
      </c>
      <c r="BD96" s="2">
        <v>38847</v>
      </c>
      <c r="BE96" s="1">
        <v>3.6320000000000001</v>
      </c>
      <c r="BG96" s="2">
        <v>38853</v>
      </c>
      <c r="BH96" s="1">
        <v>5.0999999999999996</v>
      </c>
      <c r="BI96" s="2"/>
      <c r="BJ96" s="2">
        <v>38853</v>
      </c>
      <c r="BK96" s="1">
        <v>4.99</v>
      </c>
      <c r="BM96" s="2">
        <v>38847</v>
      </c>
      <c r="BN96" s="1">
        <v>3.9451999999999998</v>
      </c>
    </row>
    <row r="97" spans="2:66">
      <c r="B97" s="100">
        <v>39217</v>
      </c>
      <c r="C97" s="1">
        <v>5.0599999999999996</v>
      </c>
      <c r="E97" s="100">
        <v>38671</v>
      </c>
      <c r="F97" s="1">
        <v>3.835</v>
      </c>
      <c r="H97" s="2">
        <v>38702</v>
      </c>
      <c r="I97" s="1">
        <v>5.032</v>
      </c>
      <c r="K97" s="2">
        <v>38700</v>
      </c>
      <c r="L97" s="1">
        <v>5.4870000000000001</v>
      </c>
      <c r="N97" s="2">
        <v>38700</v>
      </c>
      <c r="O97" s="1">
        <v>5.2290000000000001</v>
      </c>
      <c r="Q97" s="100">
        <v>38848</v>
      </c>
      <c r="R97" s="1">
        <v>4.9749999999999996</v>
      </c>
      <c r="T97" s="100">
        <v>38848</v>
      </c>
      <c r="U97" s="1">
        <v>4.7450000000000001</v>
      </c>
      <c r="W97" s="2">
        <v>38848</v>
      </c>
      <c r="X97" s="1">
        <v>4.6174999999999997</v>
      </c>
      <c r="Z97" s="2">
        <v>38848</v>
      </c>
      <c r="AA97" s="1">
        <v>4.53</v>
      </c>
      <c r="AC97" s="2">
        <v>38848</v>
      </c>
      <c r="AD97" s="1">
        <v>4.4349999999999996</v>
      </c>
      <c r="AF97" s="2">
        <v>39218</v>
      </c>
      <c r="AG97" s="1">
        <v>5.36</v>
      </c>
      <c r="AI97" s="2">
        <v>38848</v>
      </c>
      <c r="AJ97" s="1">
        <v>5.7850000000000001</v>
      </c>
      <c r="AL97" s="2">
        <v>38848</v>
      </c>
      <c r="AM97" s="1">
        <v>5.6604999999999999</v>
      </c>
      <c r="AO97" s="2">
        <v>38848</v>
      </c>
      <c r="AP97" s="1">
        <v>5.4204999999999997</v>
      </c>
      <c r="AR97" s="2">
        <v>38848</v>
      </c>
      <c r="AS97" s="1">
        <v>5.4044999999999996</v>
      </c>
      <c r="AU97" s="2">
        <v>38848</v>
      </c>
      <c r="AV97" s="1">
        <v>4.5555000000000003</v>
      </c>
      <c r="AX97" s="2">
        <v>38848</v>
      </c>
      <c r="AY97" s="1">
        <v>4.5175000000000001</v>
      </c>
      <c r="BA97" s="116">
        <v>38848</v>
      </c>
      <c r="BB97" s="1">
        <v>4.2751999999999999</v>
      </c>
      <c r="BD97" s="2">
        <v>38848</v>
      </c>
      <c r="BE97" s="1">
        <v>3.6595</v>
      </c>
      <c r="BG97" s="2">
        <v>38854</v>
      </c>
      <c r="BH97" s="1">
        <v>5.16</v>
      </c>
      <c r="BI97" s="2"/>
      <c r="BJ97" s="2">
        <v>38854</v>
      </c>
      <c r="BK97" s="1">
        <v>5.03</v>
      </c>
      <c r="BM97" s="2">
        <v>38848</v>
      </c>
      <c r="BN97" s="1">
        <v>3.9971000000000001</v>
      </c>
    </row>
    <row r="98" spans="2:66">
      <c r="B98" s="100">
        <v>39218</v>
      </c>
      <c r="C98" s="1">
        <v>5.0599999999999996</v>
      </c>
      <c r="E98" s="100">
        <v>38672</v>
      </c>
      <c r="F98" s="1">
        <v>3.8250000000000002</v>
      </c>
      <c r="H98" s="2">
        <v>38705</v>
      </c>
      <c r="I98" s="1">
        <v>4.9630000000000001</v>
      </c>
      <c r="K98" s="2">
        <v>38701</v>
      </c>
      <c r="L98" s="1">
        <v>5.4939999999999998</v>
      </c>
      <c r="N98" s="2">
        <v>38701</v>
      </c>
      <c r="O98" s="1">
        <v>5.2430000000000003</v>
      </c>
      <c r="Q98" s="100">
        <v>38849</v>
      </c>
      <c r="R98" s="1">
        <v>4.9800000000000004</v>
      </c>
      <c r="T98" s="100">
        <v>38849</v>
      </c>
      <c r="U98" s="1">
        <v>4.74</v>
      </c>
      <c r="W98" s="2">
        <v>38849</v>
      </c>
      <c r="X98" s="1">
        <v>4.6100000000000003</v>
      </c>
      <c r="Z98" s="2">
        <v>38849</v>
      </c>
      <c r="AA98" s="1">
        <v>4.5199999999999996</v>
      </c>
      <c r="AC98" s="2">
        <v>38849</v>
      </c>
      <c r="AD98" s="1">
        <v>4.4400000000000004</v>
      </c>
      <c r="AF98" s="2">
        <v>39219</v>
      </c>
      <c r="AG98" s="1">
        <v>5.36</v>
      </c>
      <c r="AI98" s="2">
        <v>38849</v>
      </c>
      <c r="AJ98" s="1">
        <v>5.8609999999999998</v>
      </c>
      <c r="AL98" s="2">
        <v>38849</v>
      </c>
      <c r="AM98" s="1">
        <v>5.72</v>
      </c>
      <c r="AO98" s="2">
        <v>38849</v>
      </c>
      <c r="AP98" s="1">
        <v>5.4355000000000002</v>
      </c>
      <c r="AR98" s="2">
        <v>38849</v>
      </c>
      <c r="AS98" s="1">
        <v>5.4055</v>
      </c>
      <c r="AU98" s="2">
        <v>38849</v>
      </c>
      <c r="AV98" s="1">
        <v>4.5830000000000002</v>
      </c>
      <c r="AX98" s="2">
        <v>38849</v>
      </c>
      <c r="AY98" s="1">
        <v>4.5410000000000004</v>
      </c>
      <c r="BA98" s="116">
        <v>38849</v>
      </c>
      <c r="BB98" s="1">
        <v>4.2889999999999997</v>
      </c>
      <c r="BD98" s="2">
        <v>38849</v>
      </c>
      <c r="BE98" s="1">
        <v>3.6494999999999997</v>
      </c>
      <c r="BG98" s="2">
        <v>38855</v>
      </c>
      <c r="BH98" s="1">
        <v>5.08</v>
      </c>
      <c r="BI98" s="2"/>
      <c r="BJ98" s="2">
        <v>38855</v>
      </c>
      <c r="BK98" s="1">
        <v>4.96</v>
      </c>
      <c r="BM98" s="2">
        <v>38849</v>
      </c>
      <c r="BN98" s="1">
        <v>3.9967000000000001</v>
      </c>
    </row>
    <row r="99" spans="2:66">
      <c r="B99" s="100">
        <v>39219</v>
      </c>
      <c r="C99" s="1">
        <v>5.07</v>
      </c>
      <c r="E99" s="100">
        <v>38673</v>
      </c>
      <c r="F99" s="1">
        <v>3.8149999999999999</v>
      </c>
      <c r="H99" s="2">
        <v>38706</v>
      </c>
      <c r="I99" s="1">
        <v>5.0049999999999999</v>
      </c>
      <c r="K99" s="2">
        <v>38702</v>
      </c>
      <c r="L99" s="1">
        <v>5.52</v>
      </c>
      <c r="N99" s="2">
        <v>38702</v>
      </c>
      <c r="O99" s="1">
        <v>5.2519999999999998</v>
      </c>
      <c r="Q99" s="100">
        <v>38852</v>
      </c>
      <c r="R99" s="1">
        <v>5.04</v>
      </c>
      <c r="T99" s="100">
        <v>38852</v>
      </c>
      <c r="U99" s="1">
        <v>4.8100000000000005</v>
      </c>
      <c r="W99" s="2">
        <v>38852</v>
      </c>
      <c r="X99" s="1">
        <v>4.68</v>
      </c>
      <c r="Z99" s="2">
        <v>38852</v>
      </c>
      <c r="AA99" s="1">
        <v>4.59</v>
      </c>
      <c r="AC99" s="2">
        <v>38852</v>
      </c>
      <c r="AD99" s="1">
        <v>4.49</v>
      </c>
      <c r="AF99" s="2">
        <v>39220</v>
      </c>
      <c r="AG99" s="1">
        <v>5.36</v>
      </c>
      <c r="AI99" s="2">
        <v>38852</v>
      </c>
      <c r="AJ99" s="1">
        <v>5.8224999999999998</v>
      </c>
      <c r="AL99" s="2">
        <v>38852</v>
      </c>
      <c r="AM99" s="1">
        <v>5.6690000000000005</v>
      </c>
      <c r="AO99" s="2">
        <v>38852</v>
      </c>
      <c r="AP99" s="1">
        <v>5.4169999999999998</v>
      </c>
      <c r="AR99" s="2">
        <v>38852</v>
      </c>
      <c r="AS99" s="1">
        <v>5.3895</v>
      </c>
      <c r="AU99" s="2">
        <v>38852</v>
      </c>
      <c r="AV99" s="1">
        <v>4.5415000000000001</v>
      </c>
      <c r="AX99" s="2">
        <v>38852</v>
      </c>
      <c r="AY99" s="1">
        <v>4.4960000000000004</v>
      </c>
      <c r="BA99" s="116">
        <v>38852</v>
      </c>
      <c r="BB99" s="1">
        <v>4.2346000000000004</v>
      </c>
      <c r="BD99" s="2">
        <v>38852</v>
      </c>
      <c r="BE99" s="1">
        <v>3.5771999999999999</v>
      </c>
      <c r="BG99" s="2">
        <v>38856</v>
      </c>
      <c r="BH99" s="1">
        <v>5.05</v>
      </c>
      <c r="BI99" s="2"/>
      <c r="BJ99" s="2">
        <v>38856</v>
      </c>
      <c r="BK99" s="1">
        <v>4.96</v>
      </c>
      <c r="BM99" s="2">
        <v>38852</v>
      </c>
      <c r="BN99" s="1">
        <v>3.9195000000000002</v>
      </c>
    </row>
    <row r="100" spans="2:66">
      <c r="B100" s="100">
        <v>39220</v>
      </c>
      <c r="C100" s="1">
        <v>5.07</v>
      </c>
      <c r="E100" s="100">
        <v>38674</v>
      </c>
      <c r="F100" s="1">
        <v>3.7850000000000001</v>
      </c>
      <c r="H100" s="2">
        <v>38707</v>
      </c>
      <c r="I100" s="1">
        <v>5.0519999999999996</v>
      </c>
      <c r="K100" s="2">
        <v>38705</v>
      </c>
      <c r="L100" s="1">
        <v>5.48</v>
      </c>
      <c r="N100" s="2">
        <v>38705</v>
      </c>
      <c r="O100" s="1">
        <v>5.1989999999999998</v>
      </c>
      <c r="Q100" s="100">
        <v>38853</v>
      </c>
      <c r="R100" s="1">
        <v>5.05</v>
      </c>
      <c r="T100" s="100">
        <v>38853</v>
      </c>
      <c r="U100" s="1">
        <v>4.8</v>
      </c>
      <c r="W100" s="2">
        <v>38853</v>
      </c>
      <c r="X100" s="1">
        <v>4.67</v>
      </c>
      <c r="Z100" s="2">
        <v>38853</v>
      </c>
      <c r="AA100" s="1">
        <v>4.57</v>
      </c>
      <c r="AC100" s="2">
        <v>38853</v>
      </c>
      <c r="AD100" s="1">
        <v>4.4800000000000004</v>
      </c>
      <c r="AF100" s="2">
        <v>39223</v>
      </c>
      <c r="AG100" s="1">
        <v>5.36</v>
      </c>
      <c r="AI100" s="2">
        <v>38853</v>
      </c>
      <c r="AJ100" s="1">
        <v>5.7549999999999999</v>
      </c>
      <c r="AL100" s="2">
        <v>38853</v>
      </c>
      <c r="AM100" s="1">
        <v>5.6113</v>
      </c>
      <c r="AO100" s="2">
        <v>38853</v>
      </c>
      <c r="AP100" s="1">
        <v>5.3685</v>
      </c>
      <c r="AR100" s="2">
        <v>38853</v>
      </c>
      <c r="AS100" s="1">
        <v>5.3715000000000002</v>
      </c>
      <c r="AU100" s="2">
        <v>38853</v>
      </c>
      <c r="AV100" s="1">
        <v>4.4945000000000004</v>
      </c>
      <c r="AX100" s="2">
        <v>38853</v>
      </c>
      <c r="AY100" s="1">
        <v>4.4485000000000001</v>
      </c>
      <c r="BA100" s="116">
        <v>38853</v>
      </c>
      <c r="BB100" s="1">
        <v>4.1835000000000004</v>
      </c>
      <c r="BD100" s="2">
        <v>38853</v>
      </c>
      <c r="BE100" s="1">
        <v>3.5403000000000002</v>
      </c>
      <c r="BG100" s="2">
        <v>38859</v>
      </c>
      <c r="BH100" s="1">
        <v>5.04</v>
      </c>
      <c r="BI100" s="2"/>
      <c r="BJ100" s="2">
        <v>38859</v>
      </c>
      <c r="BK100" s="1">
        <v>4.9399999999999995</v>
      </c>
      <c r="BM100" s="2">
        <v>38853</v>
      </c>
      <c r="BN100" s="1">
        <v>3.8689999999999998</v>
      </c>
    </row>
    <row r="101" spans="2:66">
      <c r="B101" s="100">
        <v>39223</v>
      </c>
      <c r="C101" s="1">
        <v>5.07</v>
      </c>
      <c r="E101" s="100">
        <v>38677</v>
      </c>
      <c r="F101" s="1">
        <v>3.802</v>
      </c>
      <c r="H101" s="2">
        <v>38708</v>
      </c>
      <c r="I101" s="1">
        <v>5.0599999999999996</v>
      </c>
      <c r="K101" s="2">
        <v>38706</v>
      </c>
      <c r="L101" s="1">
        <v>5.4640000000000004</v>
      </c>
      <c r="N101" s="2">
        <v>38706</v>
      </c>
      <c r="O101" s="1">
        <v>5.2169999999999996</v>
      </c>
      <c r="Q101" s="100">
        <v>38854</v>
      </c>
      <c r="R101" s="1">
        <v>5.03</v>
      </c>
      <c r="T101" s="100">
        <v>38854</v>
      </c>
      <c r="U101" s="1">
        <v>4.7699999999999996</v>
      </c>
      <c r="W101" s="2">
        <v>38854</v>
      </c>
      <c r="X101" s="1">
        <v>4.6399999999999997</v>
      </c>
      <c r="Z101" s="2">
        <v>38854</v>
      </c>
      <c r="AA101" s="1">
        <v>4.5449999999999999</v>
      </c>
      <c r="AC101" s="2">
        <v>38854</v>
      </c>
      <c r="AD101" s="1">
        <v>4.4450000000000003</v>
      </c>
      <c r="AF101" s="2">
        <v>39224</v>
      </c>
      <c r="AG101" s="1">
        <v>5.36</v>
      </c>
      <c r="AI101" s="2">
        <v>38854</v>
      </c>
      <c r="AJ101" s="1">
        <v>5.8220000000000001</v>
      </c>
      <c r="AL101" s="2">
        <v>38854</v>
      </c>
      <c r="AM101" s="1">
        <v>5.6710000000000003</v>
      </c>
      <c r="AO101" s="2">
        <v>38854</v>
      </c>
      <c r="AP101" s="1">
        <v>5.4044999999999996</v>
      </c>
      <c r="AR101" s="2">
        <v>38854</v>
      </c>
      <c r="AS101" s="1">
        <v>5.3975</v>
      </c>
      <c r="AU101" s="2">
        <v>38854</v>
      </c>
      <c r="AV101" s="1">
        <v>4.5845000000000002</v>
      </c>
      <c r="AX101" s="2">
        <v>38854</v>
      </c>
      <c r="AY101" s="1">
        <v>4.5365000000000002</v>
      </c>
      <c r="BA101" s="116">
        <v>38854</v>
      </c>
      <c r="BB101" s="1">
        <v>4.2427000000000001</v>
      </c>
      <c r="BD101" s="2">
        <v>38854</v>
      </c>
      <c r="BE101" s="1">
        <v>3.5601000000000003</v>
      </c>
      <c r="BG101" s="2">
        <v>38860</v>
      </c>
      <c r="BH101" s="1">
        <v>5.07</v>
      </c>
      <c r="BI101" s="2"/>
      <c r="BJ101" s="2">
        <v>38860</v>
      </c>
      <c r="BK101" s="1">
        <v>4.9800000000000004</v>
      </c>
      <c r="BM101" s="2">
        <v>38854</v>
      </c>
      <c r="BN101" s="1">
        <v>3.9070999999999998</v>
      </c>
    </row>
    <row r="102" spans="2:66">
      <c r="B102" s="100">
        <v>39224</v>
      </c>
      <c r="C102" s="1">
        <v>5.07</v>
      </c>
      <c r="E102" s="100">
        <v>38678</v>
      </c>
      <c r="F102" s="1">
        <v>3.802</v>
      </c>
      <c r="H102" s="2">
        <v>38709</v>
      </c>
      <c r="I102" s="1">
        <v>5.0890000000000004</v>
      </c>
      <c r="K102" s="2">
        <v>38707</v>
      </c>
      <c r="L102" s="1">
        <v>5.51</v>
      </c>
      <c r="N102" s="2">
        <v>38707</v>
      </c>
      <c r="O102" s="1">
        <v>5.266</v>
      </c>
      <c r="Q102" s="100">
        <v>38855</v>
      </c>
      <c r="R102" s="1">
        <v>5.0199999999999996</v>
      </c>
      <c r="T102" s="100">
        <v>38855</v>
      </c>
      <c r="U102" s="1">
        <v>4.74</v>
      </c>
      <c r="W102" s="2">
        <v>38855</v>
      </c>
      <c r="X102" s="1">
        <v>4.5999999999999996</v>
      </c>
      <c r="Z102" s="2">
        <v>38855</v>
      </c>
      <c r="AA102" s="1">
        <v>4.51</v>
      </c>
      <c r="AC102" s="2">
        <v>38855</v>
      </c>
      <c r="AD102" s="1">
        <v>4.42</v>
      </c>
      <c r="AF102" s="2">
        <v>39225</v>
      </c>
      <c r="AG102" s="1">
        <v>5.36</v>
      </c>
      <c r="AI102" s="2">
        <v>38855</v>
      </c>
      <c r="AJ102" s="1">
        <v>5.7225000000000001</v>
      </c>
      <c r="AL102" s="2">
        <v>38855</v>
      </c>
      <c r="AM102" s="1">
        <v>5.5839999999999996</v>
      </c>
      <c r="AO102" s="2">
        <v>38855</v>
      </c>
      <c r="AP102" s="1">
        <v>5.3620000000000001</v>
      </c>
      <c r="AR102" s="2">
        <v>38855</v>
      </c>
      <c r="AS102" s="1">
        <v>5.3863000000000003</v>
      </c>
      <c r="AU102" s="2">
        <v>38855</v>
      </c>
      <c r="AV102" s="1">
        <v>4.5514999999999999</v>
      </c>
      <c r="AX102" s="2">
        <v>38855</v>
      </c>
      <c r="AY102" s="1">
        <v>4.4974999999999996</v>
      </c>
      <c r="BA102" s="116">
        <v>38855</v>
      </c>
      <c r="BB102" s="1">
        <v>4.1986999999999997</v>
      </c>
      <c r="BD102" s="2">
        <v>38855</v>
      </c>
      <c r="BE102" s="1">
        <v>3.5526</v>
      </c>
      <c r="BG102" s="2">
        <v>38861</v>
      </c>
      <c r="BH102" s="1">
        <v>5.03</v>
      </c>
      <c r="BI102" s="2"/>
      <c r="BJ102" s="2">
        <v>38861</v>
      </c>
      <c r="BK102" s="1">
        <v>4.93</v>
      </c>
      <c r="BM102" s="2">
        <v>38855</v>
      </c>
      <c r="BN102" s="1">
        <v>3.8745000000000003</v>
      </c>
    </row>
    <row r="103" spans="2:66">
      <c r="B103" s="100">
        <v>39225</v>
      </c>
      <c r="C103" s="1">
        <v>5.07</v>
      </c>
      <c r="E103" s="100">
        <v>38679</v>
      </c>
      <c r="F103" s="1">
        <v>3.79</v>
      </c>
      <c r="H103" s="2">
        <v>38713</v>
      </c>
      <c r="I103" s="1">
        <v>5.048</v>
      </c>
      <c r="K103" s="2">
        <v>38708</v>
      </c>
      <c r="L103" s="1">
        <v>5.5440000000000005</v>
      </c>
      <c r="N103" s="2">
        <v>38708</v>
      </c>
      <c r="O103" s="1">
        <v>5.3109999999999999</v>
      </c>
      <c r="Q103" s="100">
        <v>38856</v>
      </c>
      <c r="R103" s="1">
        <v>4.97</v>
      </c>
      <c r="T103" s="100">
        <v>38856</v>
      </c>
      <c r="U103" s="1">
        <v>4.7</v>
      </c>
      <c r="W103" s="2">
        <v>38856</v>
      </c>
      <c r="X103" s="1">
        <v>4.57</v>
      </c>
      <c r="Z103" s="2">
        <v>38856</v>
      </c>
      <c r="AA103" s="1">
        <v>4.4800000000000004</v>
      </c>
      <c r="AC103" s="2">
        <v>38856</v>
      </c>
      <c r="AD103" s="1">
        <v>4.41</v>
      </c>
      <c r="AF103" s="2">
        <v>39226</v>
      </c>
      <c r="AG103" s="1">
        <v>5.36</v>
      </c>
      <c r="AI103" s="2">
        <v>38856</v>
      </c>
      <c r="AJ103" s="1">
        <v>5.7050000000000001</v>
      </c>
      <c r="AL103" s="2">
        <v>38856</v>
      </c>
      <c r="AM103" s="1">
        <v>5.5919999999999996</v>
      </c>
      <c r="AO103" s="2">
        <v>38856</v>
      </c>
      <c r="AP103" s="1">
        <v>5.4130000000000003</v>
      </c>
      <c r="AR103" s="2">
        <v>38856</v>
      </c>
      <c r="AS103" s="1">
        <v>5.4213000000000005</v>
      </c>
      <c r="AU103" s="2">
        <v>38856</v>
      </c>
      <c r="AV103" s="1">
        <v>4.5419999999999998</v>
      </c>
      <c r="AX103" s="2">
        <v>38856</v>
      </c>
      <c r="AY103" s="1">
        <v>4.4909999999999997</v>
      </c>
      <c r="BA103" s="116">
        <v>38856</v>
      </c>
      <c r="BB103" s="1">
        <v>4.1980000000000004</v>
      </c>
      <c r="BD103" s="2">
        <v>38856</v>
      </c>
      <c r="BE103" s="1">
        <v>3.5592000000000001</v>
      </c>
      <c r="BG103" s="2">
        <v>38862</v>
      </c>
      <c r="BH103" s="1">
        <v>5.07</v>
      </c>
      <c r="BI103" s="2"/>
      <c r="BJ103" s="2">
        <v>38862</v>
      </c>
      <c r="BK103" s="1">
        <v>4.97</v>
      </c>
      <c r="BM103" s="2">
        <v>38856</v>
      </c>
      <c r="BN103" s="1">
        <v>3.8740000000000001</v>
      </c>
    </row>
    <row r="104" spans="2:66">
      <c r="B104" s="100">
        <v>39227</v>
      </c>
      <c r="C104" s="1">
        <v>5.07</v>
      </c>
      <c r="E104" s="100">
        <v>38680</v>
      </c>
      <c r="F104" s="1">
        <v>3.7469999999999999</v>
      </c>
      <c r="H104" s="2">
        <v>38714</v>
      </c>
      <c r="I104" s="1">
        <v>5.0620000000000003</v>
      </c>
      <c r="K104" s="2">
        <v>38709</v>
      </c>
      <c r="L104" s="1">
        <v>5.5830000000000002</v>
      </c>
      <c r="N104" s="2">
        <v>38709</v>
      </c>
      <c r="O104" s="1">
        <v>5.3410000000000002</v>
      </c>
      <c r="Q104" s="100">
        <v>38859</v>
      </c>
      <c r="R104" s="1">
        <v>4.9800000000000004</v>
      </c>
      <c r="T104" s="100">
        <v>38859</v>
      </c>
      <c r="U104" s="1">
        <v>4.72</v>
      </c>
      <c r="W104" s="2">
        <v>38859</v>
      </c>
      <c r="X104" s="1">
        <v>4.59</v>
      </c>
      <c r="Z104" s="2">
        <v>38859</v>
      </c>
      <c r="AA104" s="1">
        <v>4.5</v>
      </c>
      <c r="AC104" s="2">
        <v>38859</v>
      </c>
      <c r="AD104" s="1">
        <v>4.42</v>
      </c>
      <c r="AF104" s="2">
        <v>39227</v>
      </c>
      <c r="AG104" s="1">
        <v>5.36</v>
      </c>
      <c r="AI104" s="2">
        <v>38859</v>
      </c>
      <c r="AJ104" s="1">
        <v>5.7059999999999995</v>
      </c>
      <c r="AL104" s="2">
        <v>38859</v>
      </c>
      <c r="AM104" s="1">
        <v>5.5880000000000001</v>
      </c>
      <c r="AO104" s="2">
        <v>38859</v>
      </c>
      <c r="AP104" s="1">
        <v>5.3884999999999996</v>
      </c>
      <c r="AR104" s="2">
        <v>38859</v>
      </c>
      <c r="AS104" s="1">
        <v>5.4157999999999999</v>
      </c>
      <c r="AU104" s="2">
        <v>38859</v>
      </c>
      <c r="AV104" s="1">
        <v>4.4865000000000004</v>
      </c>
      <c r="AX104" s="2">
        <v>38859</v>
      </c>
      <c r="AY104" s="1">
        <v>4.4335000000000004</v>
      </c>
      <c r="BA104" s="116">
        <v>38859</v>
      </c>
      <c r="BB104" s="1">
        <v>4.1334999999999997</v>
      </c>
      <c r="BD104" s="2">
        <v>38859</v>
      </c>
      <c r="BE104" s="1">
        <v>3.5091999999999999</v>
      </c>
      <c r="BG104" s="2">
        <v>38863</v>
      </c>
      <c r="BH104" s="1">
        <v>5.0599999999999996</v>
      </c>
      <c r="BI104" s="2"/>
      <c r="BJ104" s="2">
        <v>38863</v>
      </c>
      <c r="BK104" s="1">
        <v>4.95</v>
      </c>
      <c r="BM104" s="2">
        <v>38859</v>
      </c>
      <c r="BN104" s="1">
        <v>3.8075999999999999</v>
      </c>
    </row>
    <row r="105" spans="2:66">
      <c r="B105" s="100">
        <v>39230</v>
      </c>
      <c r="C105" s="1">
        <v>5.07</v>
      </c>
      <c r="E105" s="100">
        <v>38681</v>
      </c>
      <c r="F105" s="1">
        <v>3.798</v>
      </c>
      <c r="H105" s="2">
        <v>38715</v>
      </c>
      <c r="I105" s="1">
        <v>5.1420000000000003</v>
      </c>
      <c r="K105" s="2">
        <v>38713</v>
      </c>
      <c r="L105" s="1">
        <v>5.6040000000000001</v>
      </c>
      <c r="N105" s="2">
        <v>38713</v>
      </c>
      <c r="O105" s="1">
        <v>5.3680000000000003</v>
      </c>
      <c r="Q105" s="100">
        <v>38860</v>
      </c>
      <c r="R105" s="1">
        <v>5.01</v>
      </c>
      <c r="T105" s="100">
        <v>38860</v>
      </c>
      <c r="U105" s="1">
        <v>4.76</v>
      </c>
      <c r="W105" s="2">
        <v>38860</v>
      </c>
      <c r="X105" s="1">
        <v>4.63</v>
      </c>
      <c r="Z105" s="2">
        <v>38860</v>
      </c>
      <c r="AA105" s="1">
        <v>4.54</v>
      </c>
      <c r="AC105" s="2">
        <v>38860</v>
      </c>
      <c r="AD105" s="1">
        <v>4.4400000000000004</v>
      </c>
      <c r="AF105" s="2">
        <v>39231</v>
      </c>
      <c r="AG105" s="1">
        <v>5.36</v>
      </c>
      <c r="AI105" s="2">
        <v>38860</v>
      </c>
      <c r="AJ105" s="1">
        <v>5.7003000000000004</v>
      </c>
      <c r="AL105" s="2">
        <v>38860</v>
      </c>
      <c r="AM105" s="1">
        <v>5.569</v>
      </c>
      <c r="AO105" s="2">
        <v>38860</v>
      </c>
      <c r="AP105" s="1">
        <v>5.3680000000000003</v>
      </c>
      <c r="AR105" s="2">
        <v>38860</v>
      </c>
      <c r="AS105" s="1">
        <v>5.3979999999999997</v>
      </c>
      <c r="AU105" s="2">
        <v>38860</v>
      </c>
      <c r="AV105" s="1">
        <v>4.4725000000000001</v>
      </c>
      <c r="AX105" s="2">
        <v>38860</v>
      </c>
      <c r="AY105" s="1">
        <v>4.4215</v>
      </c>
      <c r="BA105" s="116">
        <v>38860</v>
      </c>
      <c r="BB105" s="1">
        <v>4.1256000000000004</v>
      </c>
      <c r="BD105" s="2">
        <v>38860</v>
      </c>
      <c r="BE105" s="1">
        <v>3.5139</v>
      </c>
      <c r="BG105" s="2">
        <v>38867</v>
      </c>
      <c r="BH105" s="1">
        <v>5.09</v>
      </c>
      <c r="BI105" s="2"/>
      <c r="BJ105" s="2">
        <v>38867</v>
      </c>
      <c r="BK105" s="1">
        <v>4.99</v>
      </c>
      <c r="BM105" s="2">
        <v>38860</v>
      </c>
      <c r="BN105" s="1">
        <v>3.8043</v>
      </c>
    </row>
    <row r="106" spans="2:66">
      <c r="B106" s="100">
        <v>39231</v>
      </c>
      <c r="C106" s="1">
        <v>5.07</v>
      </c>
      <c r="E106" s="100">
        <v>38684</v>
      </c>
      <c r="F106" s="1">
        <v>3.7800000000000002</v>
      </c>
      <c r="H106" s="2">
        <v>38716</v>
      </c>
      <c r="I106" s="1">
        <v>5.1289999999999996</v>
      </c>
      <c r="K106" s="2">
        <v>38714</v>
      </c>
      <c r="L106" s="1">
        <v>5.5570000000000004</v>
      </c>
      <c r="N106" s="2">
        <v>38714</v>
      </c>
      <c r="O106" s="1">
        <v>5.3230000000000004</v>
      </c>
      <c r="Q106" s="100">
        <v>38861</v>
      </c>
      <c r="R106" s="1">
        <v>4.99</v>
      </c>
      <c r="T106" s="100">
        <v>38861</v>
      </c>
      <c r="U106" s="1">
        <v>4.74</v>
      </c>
      <c r="W106" s="2">
        <v>38861</v>
      </c>
      <c r="X106" s="1">
        <v>4.6100000000000003</v>
      </c>
      <c r="Z106" s="2">
        <v>38861</v>
      </c>
      <c r="AA106" s="1">
        <v>4.5199999999999996</v>
      </c>
      <c r="AC106" s="2">
        <v>38861</v>
      </c>
      <c r="AD106" s="1">
        <v>4.43</v>
      </c>
      <c r="AF106" s="2">
        <v>39232</v>
      </c>
      <c r="AG106" s="1">
        <v>5.36</v>
      </c>
      <c r="AI106" s="2">
        <v>38861</v>
      </c>
      <c r="AJ106" s="1">
        <v>5.7175000000000002</v>
      </c>
      <c r="AL106" s="2">
        <v>38861</v>
      </c>
      <c r="AM106" s="1">
        <v>5.5875000000000004</v>
      </c>
      <c r="AO106" s="2">
        <v>38861</v>
      </c>
      <c r="AP106" s="1">
        <v>5.3715000000000002</v>
      </c>
      <c r="AR106" s="2">
        <v>38861</v>
      </c>
      <c r="AS106" s="1">
        <v>5.4055</v>
      </c>
      <c r="AU106" s="2">
        <v>38861</v>
      </c>
      <c r="AV106" s="1">
        <v>4.4245000000000001</v>
      </c>
      <c r="AX106" s="2">
        <v>38861</v>
      </c>
      <c r="AY106" s="1">
        <v>4.3760000000000003</v>
      </c>
      <c r="BA106" s="116">
        <v>38861</v>
      </c>
      <c r="BB106" s="1">
        <v>4.0933999999999999</v>
      </c>
      <c r="BD106" s="2">
        <v>38861</v>
      </c>
      <c r="BE106" s="1">
        <v>3.4969999999999999</v>
      </c>
      <c r="BG106" s="2">
        <v>38868</v>
      </c>
      <c r="BH106" s="1">
        <v>5.12</v>
      </c>
      <c r="BI106" s="2"/>
      <c r="BJ106" s="2">
        <v>38868</v>
      </c>
      <c r="BK106" s="1">
        <v>5.04</v>
      </c>
      <c r="BM106" s="2">
        <v>38861</v>
      </c>
      <c r="BN106" s="1">
        <v>3.7763</v>
      </c>
    </row>
    <row r="107" spans="2:66">
      <c r="B107" s="100">
        <v>39232</v>
      </c>
      <c r="C107" s="1">
        <v>5.07</v>
      </c>
      <c r="E107" s="100">
        <v>38685</v>
      </c>
      <c r="F107" s="1">
        <v>3.7850000000000001</v>
      </c>
      <c r="H107" s="2">
        <v>38719</v>
      </c>
      <c r="I107" s="1">
        <v>5.194</v>
      </c>
      <c r="K107" s="2">
        <v>38715</v>
      </c>
      <c r="L107" s="1">
        <v>5.67</v>
      </c>
      <c r="N107" s="2">
        <v>38715</v>
      </c>
      <c r="O107" s="1">
        <v>5.3789999999999996</v>
      </c>
      <c r="Q107" s="100">
        <v>38862</v>
      </c>
      <c r="R107" s="1">
        <v>4.9800000000000004</v>
      </c>
      <c r="T107" s="100">
        <v>38862</v>
      </c>
      <c r="U107" s="1">
        <v>4.7300000000000004</v>
      </c>
      <c r="W107" s="2">
        <v>38862</v>
      </c>
      <c r="X107" s="1">
        <v>4.5999999999999996</v>
      </c>
      <c r="Z107" s="2">
        <v>38862</v>
      </c>
      <c r="AA107" s="1">
        <v>4.51</v>
      </c>
      <c r="AC107" s="2">
        <v>38862</v>
      </c>
      <c r="AD107" s="1">
        <v>4.42</v>
      </c>
      <c r="AF107" s="2">
        <v>39233</v>
      </c>
      <c r="AG107" s="1">
        <v>5.36</v>
      </c>
      <c r="AI107" s="2">
        <v>38862</v>
      </c>
      <c r="AJ107" s="1">
        <v>5.7534999999999998</v>
      </c>
      <c r="AL107" s="2">
        <v>38862</v>
      </c>
      <c r="AM107" s="1">
        <v>5.6185</v>
      </c>
      <c r="AO107" s="2">
        <v>38862</v>
      </c>
      <c r="AP107" s="1">
        <v>5.3940000000000001</v>
      </c>
      <c r="AR107" s="2">
        <v>38862</v>
      </c>
      <c r="AS107" s="1">
        <v>5.4189999999999996</v>
      </c>
      <c r="AU107" s="2">
        <v>38862</v>
      </c>
      <c r="AV107" s="1">
        <v>4.4355000000000002</v>
      </c>
      <c r="AX107" s="2">
        <v>38862</v>
      </c>
      <c r="AY107" s="1">
        <v>4.3879999999999999</v>
      </c>
      <c r="BA107" s="116">
        <v>38862</v>
      </c>
      <c r="BB107" s="1">
        <v>4.101</v>
      </c>
      <c r="BD107" s="2">
        <v>38862</v>
      </c>
      <c r="BE107" s="1">
        <v>3.5042</v>
      </c>
      <c r="BG107" s="2">
        <v>38869</v>
      </c>
      <c r="BH107" s="1">
        <v>5.1100000000000003</v>
      </c>
      <c r="BI107" s="2"/>
      <c r="BJ107" s="2">
        <v>38869</v>
      </c>
      <c r="BK107" s="1">
        <v>5.03</v>
      </c>
      <c r="BM107" s="2">
        <v>38862</v>
      </c>
      <c r="BN107" s="1">
        <v>3.7899000000000003</v>
      </c>
    </row>
    <row r="108" spans="2:66">
      <c r="B108" s="100">
        <v>39233</v>
      </c>
      <c r="C108" s="1">
        <v>5.0599999999999996</v>
      </c>
      <c r="E108" s="100">
        <v>38686</v>
      </c>
      <c r="F108" s="1">
        <v>3.79</v>
      </c>
      <c r="H108" s="2">
        <v>38720</v>
      </c>
      <c r="I108" s="1">
        <v>5.1440000000000001</v>
      </c>
      <c r="K108" s="2">
        <v>38716</v>
      </c>
      <c r="L108" s="1">
        <v>5.6319999999999997</v>
      </c>
      <c r="N108" s="2">
        <v>38716</v>
      </c>
      <c r="O108" s="1">
        <v>5.4089999999999998</v>
      </c>
      <c r="Q108" s="100">
        <v>38863</v>
      </c>
      <c r="R108" s="1">
        <v>4.99</v>
      </c>
      <c r="T108" s="100">
        <v>38863</v>
      </c>
      <c r="U108" s="1">
        <v>4.74</v>
      </c>
      <c r="W108" s="2">
        <v>38863</v>
      </c>
      <c r="X108" s="1">
        <v>4.6100000000000003</v>
      </c>
      <c r="Z108" s="2">
        <v>38863</v>
      </c>
      <c r="AA108" s="1">
        <v>4.5199999999999996</v>
      </c>
      <c r="AC108" s="2">
        <v>38863</v>
      </c>
      <c r="AD108" s="1">
        <v>4.43</v>
      </c>
      <c r="AF108" s="2">
        <v>39234</v>
      </c>
      <c r="AG108" s="1">
        <v>5.36</v>
      </c>
      <c r="AI108" s="2">
        <v>38863</v>
      </c>
      <c r="AJ108" s="1">
        <v>5.7370000000000001</v>
      </c>
      <c r="AL108" s="2">
        <v>38863</v>
      </c>
      <c r="AM108" s="1">
        <v>5.5979999999999999</v>
      </c>
      <c r="AO108" s="2">
        <v>38863</v>
      </c>
      <c r="AP108" s="1">
        <v>5.3780000000000001</v>
      </c>
      <c r="AR108" s="2">
        <v>38863</v>
      </c>
      <c r="AS108" s="1">
        <v>5.4039999999999999</v>
      </c>
      <c r="AU108" s="2">
        <v>38863</v>
      </c>
      <c r="AV108" s="1">
        <v>4.4260000000000002</v>
      </c>
      <c r="AX108" s="2">
        <v>38863</v>
      </c>
      <c r="AY108" s="1">
        <v>4.3754999999999997</v>
      </c>
      <c r="BA108" s="116">
        <v>38863</v>
      </c>
      <c r="BB108" s="1">
        <v>4.0957999999999997</v>
      </c>
      <c r="BD108" s="2">
        <v>38863</v>
      </c>
      <c r="BE108" s="1">
        <v>3.5074999999999998</v>
      </c>
      <c r="BG108" s="2">
        <v>38870</v>
      </c>
      <c r="BH108" s="1">
        <v>5</v>
      </c>
      <c r="BI108" s="2"/>
      <c r="BJ108" s="2">
        <v>38870</v>
      </c>
      <c r="BK108" s="1">
        <v>4.9000000000000004</v>
      </c>
      <c r="BM108" s="2">
        <v>38863</v>
      </c>
      <c r="BN108" s="1">
        <v>3.7871000000000001</v>
      </c>
    </row>
    <row r="109" spans="2:66">
      <c r="B109" s="100">
        <v>39234</v>
      </c>
      <c r="C109" s="1">
        <v>5.04</v>
      </c>
      <c r="E109" s="100">
        <v>38687</v>
      </c>
      <c r="F109" s="1">
        <v>3.9</v>
      </c>
      <c r="H109" s="2">
        <v>38721</v>
      </c>
      <c r="I109" s="1">
        <v>5.1070000000000002</v>
      </c>
      <c r="K109" s="2">
        <v>38719</v>
      </c>
      <c r="L109" s="1">
        <v>5.7649999999999997</v>
      </c>
      <c r="N109" s="2">
        <v>38719</v>
      </c>
      <c r="O109" s="1">
        <v>5.4660000000000002</v>
      </c>
      <c r="Q109" s="100">
        <v>38866</v>
      </c>
      <c r="R109" s="1">
        <v>4.9800000000000004</v>
      </c>
      <c r="T109" s="100">
        <v>38866</v>
      </c>
      <c r="U109" s="1">
        <v>4.72</v>
      </c>
      <c r="W109" s="2">
        <v>38866</v>
      </c>
      <c r="X109" s="1">
        <v>4.59</v>
      </c>
      <c r="Z109" s="2">
        <v>38866</v>
      </c>
      <c r="AA109" s="1">
        <v>4.5</v>
      </c>
      <c r="AC109" s="2">
        <v>38866</v>
      </c>
      <c r="AD109" s="1">
        <v>4.41</v>
      </c>
      <c r="AF109" s="2">
        <v>39237</v>
      </c>
      <c r="AG109" s="1">
        <v>5.36</v>
      </c>
      <c r="AI109" s="2">
        <v>38866</v>
      </c>
      <c r="AJ109" s="1">
        <v>5.7370000000000001</v>
      </c>
      <c r="AL109" s="2">
        <v>38866</v>
      </c>
      <c r="AM109" s="1">
        <v>5.5919999999999996</v>
      </c>
      <c r="AO109" s="2">
        <v>38866</v>
      </c>
      <c r="AP109" s="1">
        <v>5.3760000000000003</v>
      </c>
      <c r="AR109" s="2">
        <v>38866</v>
      </c>
      <c r="AS109" s="1">
        <v>5.4269999999999996</v>
      </c>
      <c r="AU109" s="2">
        <v>38866</v>
      </c>
      <c r="AV109" s="1">
        <v>4.43</v>
      </c>
      <c r="AX109" s="2">
        <v>38866</v>
      </c>
      <c r="AY109" s="1">
        <v>4.38</v>
      </c>
      <c r="BA109" s="116">
        <v>38866</v>
      </c>
      <c r="BB109" s="1">
        <v>4.0903999999999998</v>
      </c>
      <c r="BD109" s="2">
        <v>38866</v>
      </c>
      <c r="BE109" s="1">
        <v>3.5164999999999997</v>
      </c>
      <c r="BG109" s="2">
        <v>38873</v>
      </c>
      <c r="BH109" s="1">
        <v>5.0199999999999996</v>
      </c>
      <c r="BI109" s="2"/>
      <c r="BJ109" s="2">
        <v>38873</v>
      </c>
      <c r="BK109" s="1">
        <v>4.95</v>
      </c>
      <c r="BM109" s="2">
        <v>38866</v>
      </c>
      <c r="BN109" s="1">
        <v>3.7922000000000002</v>
      </c>
    </row>
    <row r="110" spans="2:66">
      <c r="B110" s="100">
        <v>39237</v>
      </c>
      <c r="C110" s="1">
        <v>5.04</v>
      </c>
      <c r="E110" s="100">
        <v>38688</v>
      </c>
      <c r="F110" s="1">
        <v>3.8740000000000001</v>
      </c>
      <c r="H110" s="2">
        <v>38722</v>
      </c>
      <c r="I110" s="1">
        <v>5.1630000000000003</v>
      </c>
      <c r="K110" s="2">
        <v>38720</v>
      </c>
      <c r="L110" s="1">
        <v>5.7229999999999999</v>
      </c>
      <c r="N110" s="2">
        <v>38720</v>
      </c>
      <c r="O110" s="1">
        <v>5.4660000000000002</v>
      </c>
      <c r="Q110" s="100">
        <v>38867</v>
      </c>
      <c r="R110" s="1">
        <v>4.95</v>
      </c>
      <c r="T110" s="100">
        <v>38867</v>
      </c>
      <c r="U110" s="1">
        <v>4.6899999999999995</v>
      </c>
      <c r="W110" s="2">
        <v>38867</v>
      </c>
      <c r="X110" s="1">
        <v>4.5600000000000005</v>
      </c>
      <c r="Z110" s="2">
        <v>38867</v>
      </c>
      <c r="AA110" s="1">
        <v>4.47</v>
      </c>
      <c r="AC110" s="2">
        <v>38867</v>
      </c>
      <c r="AD110" s="1">
        <v>4.3899999999999997</v>
      </c>
      <c r="AF110" s="2">
        <v>39238</v>
      </c>
      <c r="AG110" s="1">
        <v>5.36</v>
      </c>
      <c r="AI110" s="2">
        <v>38867</v>
      </c>
      <c r="AJ110" s="1">
        <v>5.7663000000000002</v>
      </c>
      <c r="AL110" s="2">
        <v>38867</v>
      </c>
      <c r="AM110" s="1">
        <v>5.6295000000000002</v>
      </c>
      <c r="AO110" s="2">
        <v>38867</v>
      </c>
      <c r="AP110" s="1">
        <v>5.4115000000000002</v>
      </c>
      <c r="AR110" s="2">
        <v>38867</v>
      </c>
      <c r="AS110" s="1">
        <v>5.4263000000000003</v>
      </c>
      <c r="AU110" s="2">
        <v>38867</v>
      </c>
      <c r="AV110" s="1">
        <v>4.4790000000000001</v>
      </c>
      <c r="AX110" s="2">
        <v>38867</v>
      </c>
      <c r="AY110" s="1">
        <v>4.4279999999999999</v>
      </c>
      <c r="BA110" s="116">
        <v>38867</v>
      </c>
      <c r="BB110" s="1">
        <v>4.1364000000000001</v>
      </c>
      <c r="BD110" s="2">
        <v>38867</v>
      </c>
      <c r="BE110" s="1">
        <v>3.5627</v>
      </c>
      <c r="BG110" s="2">
        <v>38874</v>
      </c>
      <c r="BH110" s="1">
        <v>5.01</v>
      </c>
      <c r="BI110" s="2"/>
      <c r="BJ110" s="2">
        <v>38874</v>
      </c>
      <c r="BK110" s="1">
        <v>4.95</v>
      </c>
      <c r="BM110" s="2">
        <v>38867</v>
      </c>
      <c r="BN110" s="1">
        <v>3.8359999999999999</v>
      </c>
    </row>
    <row r="111" spans="2:66">
      <c r="B111" s="100">
        <v>39238</v>
      </c>
      <c r="C111" s="1">
        <v>5.04</v>
      </c>
      <c r="E111" s="100">
        <v>38691</v>
      </c>
      <c r="F111" s="1">
        <v>3.92</v>
      </c>
      <c r="H111" s="2">
        <v>38723</v>
      </c>
      <c r="I111" s="1">
        <v>5.1669999999999998</v>
      </c>
      <c r="K111" s="2">
        <v>38721</v>
      </c>
      <c r="L111" s="1">
        <v>5.6379999999999999</v>
      </c>
      <c r="N111" s="2">
        <v>38721</v>
      </c>
      <c r="O111" s="1">
        <v>5.3970000000000002</v>
      </c>
      <c r="Q111" s="100">
        <v>38868</v>
      </c>
      <c r="R111" s="1">
        <v>4.95</v>
      </c>
      <c r="T111" s="100">
        <v>38868</v>
      </c>
      <c r="U111" s="1">
        <v>4.6899999999999995</v>
      </c>
      <c r="W111" s="2">
        <v>38868</v>
      </c>
      <c r="X111" s="1">
        <v>4.5649999999999995</v>
      </c>
      <c r="Z111" s="2">
        <v>38868</v>
      </c>
      <c r="AA111" s="1">
        <v>4.47</v>
      </c>
      <c r="AC111" s="2">
        <v>38868</v>
      </c>
      <c r="AD111" s="1">
        <v>4.3949999999999996</v>
      </c>
      <c r="AF111" s="2">
        <v>39239</v>
      </c>
      <c r="AG111" s="1">
        <v>5.36</v>
      </c>
      <c r="AI111" s="2">
        <v>38868</v>
      </c>
      <c r="AJ111" s="1">
        <v>5.8125</v>
      </c>
      <c r="AL111" s="2">
        <v>38868</v>
      </c>
      <c r="AM111" s="1">
        <v>5.68</v>
      </c>
      <c r="AO111" s="2">
        <v>38868</v>
      </c>
      <c r="AP111" s="1">
        <v>5.4763000000000002</v>
      </c>
      <c r="AR111" s="2">
        <v>38868</v>
      </c>
      <c r="AS111" s="1">
        <v>5.4960000000000004</v>
      </c>
      <c r="AU111" s="2">
        <v>38868</v>
      </c>
      <c r="AV111" s="1">
        <v>4.5285000000000002</v>
      </c>
      <c r="AX111" s="2">
        <v>38868</v>
      </c>
      <c r="AY111" s="1">
        <v>4.4785000000000004</v>
      </c>
      <c r="BA111" s="116">
        <v>38868</v>
      </c>
      <c r="BB111" s="1">
        <v>4.1908000000000003</v>
      </c>
      <c r="BD111" s="2">
        <v>38868</v>
      </c>
      <c r="BE111" s="1">
        <v>3.6189</v>
      </c>
      <c r="BG111" s="2">
        <v>38875</v>
      </c>
      <c r="BH111" s="1">
        <v>5.0199999999999996</v>
      </c>
      <c r="BI111" s="2"/>
      <c r="BJ111" s="2">
        <v>38875</v>
      </c>
      <c r="BK111" s="1">
        <v>4.97</v>
      </c>
      <c r="BM111" s="2">
        <v>38868</v>
      </c>
      <c r="BN111" s="1">
        <v>3.9041999999999999</v>
      </c>
    </row>
    <row r="112" spans="2:66">
      <c r="B112" s="100">
        <v>39240</v>
      </c>
      <c r="C112" s="1">
        <v>5.04</v>
      </c>
      <c r="E112" s="100">
        <v>38692</v>
      </c>
      <c r="F112" s="1">
        <v>3.9340000000000002</v>
      </c>
      <c r="H112" s="2">
        <v>38726</v>
      </c>
      <c r="I112" s="1">
        <v>5.077</v>
      </c>
      <c r="K112" s="2">
        <v>38722</v>
      </c>
      <c r="L112" s="1">
        <v>5.7620000000000005</v>
      </c>
      <c r="N112" s="2">
        <v>38722</v>
      </c>
      <c r="O112" s="1">
        <v>5.4640000000000004</v>
      </c>
      <c r="Q112" s="100">
        <v>38869</v>
      </c>
      <c r="R112" s="1">
        <v>4.9350000000000005</v>
      </c>
      <c r="T112" s="100">
        <v>38869</v>
      </c>
      <c r="U112" s="1">
        <v>4.6775000000000002</v>
      </c>
      <c r="W112" s="2">
        <v>38869</v>
      </c>
      <c r="X112" s="1">
        <v>4.55</v>
      </c>
      <c r="Z112" s="2">
        <v>38869</v>
      </c>
      <c r="AA112" s="1">
        <v>4.4550000000000001</v>
      </c>
      <c r="AC112" s="2">
        <v>38869</v>
      </c>
      <c r="AD112" s="1">
        <v>4.3949999999999996</v>
      </c>
      <c r="AF112" s="2">
        <v>39240</v>
      </c>
      <c r="AG112" s="1">
        <v>5.36</v>
      </c>
      <c r="AI112" s="2">
        <v>38869</v>
      </c>
      <c r="AJ112" s="1">
        <v>5.7960000000000003</v>
      </c>
      <c r="AL112" s="2">
        <v>38869</v>
      </c>
      <c r="AM112" s="1">
        <v>5.66</v>
      </c>
      <c r="AO112" s="2">
        <v>38869</v>
      </c>
      <c r="AP112" s="1">
        <v>5.4640000000000004</v>
      </c>
      <c r="AR112" s="2">
        <v>38869</v>
      </c>
      <c r="AS112" s="1">
        <v>5.4889999999999999</v>
      </c>
      <c r="AU112" s="2">
        <v>38869</v>
      </c>
      <c r="AV112" s="1">
        <v>4.5294999999999996</v>
      </c>
      <c r="AX112" s="2">
        <v>38869</v>
      </c>
      <c r="AY112" s="1">
        <v>4.4824999999999999</v>
      </c>
      <c r="BA112" s="116">
        <v>38869</v>
      </c>
      <c r="BB112" s="1">
        <v>4.1962999999999999</v>
      </c>
      <c r="BD112" s="2">
        <v>38869</v>
      </c>
      <c r="BE112" s="1">
        <v>3.6276999999999999</v>
      </c>
      <c r="BG112" s="2">
        <v>38876</v>
      </c>
      <c r="BH112" s="1">
        <v>5</v>
      </c>
      <c r="BI112" s="2"/>
      <c r="BJ112" s="2">
        <v>38876</v>
      </c>
      <c r="BK112" s="1">
        <v>4.95</v>
      </c>
      <c r="BM112" s="2">
        <v>38869</v>
      </c>
      <c r="BN112" s="1">
        <v>3.91</v>
      </c>
    </row>
    <row r="113" spans="2:66">
      <c r="B113" s="100">
        <v>39241</v>
      </c>
      <c r="C113" s="1">
        <v>5.04</v>
      </c>
      <c r="E113" s="100">
        <v>38693</v>
      </c>
      <c r="F113" s="1">
        <v>3.93</v>
      </c>
      <c r="H113" s="2">
        <v>38727</v>
      </c>
      <c r="I113" s="1">
        <v>5.15</v>
      </c>
      <c r="K113" s="2">
        <v>38723</v>
      </c>
      <c r="L113" s="1">
        <v>5.7610000000000001</v>
      </c>
      <c r="N113" s="2">
        <v>38723</v>
      </c>
      <c r="O113" s="1">
        <v>5.47</v>
      </c>
      <c r="Q113" s="100">
        <v>38870</v>
      </c>
      <c r="R113" s="1">
        <v>4.96</v>
      </c>
      <c r="T113" s="100">
        <v>38870</v>
      </c>
      <c r="U113" s="1">
        <v>4.7</v>
      </c>
      <c r="W113" s="2">
        <v>38870</v>
      </c>
      <c r="X113" s="1">
        <v>4.57</v>
      </c>
      <c r="Z113" s="2">
        <v>38870</v>
      </c>
      <c r="AA113" s="1">
        <v>4.4800000000000004</v>
      </c>
      <c r="AC113" s="2">
        <v>38870</v>
      </c>
      <c r="AD113" s="1">
        <v>4.42</v>
      </c>
      <c r="AF113" s="2">
        <v>39241</v>
      </c>
      <c r="AG113" s="1">
        <v>5.36</v>
      </c>
      <c r="AI113" s="2">
        <v>38870</v>
      </c>
      <c r="AJ113" s="1">
        <v>5.6749999999999998</v>
      </c>
      <c r="AL113" s="2">
        <v>38870</v>
      </c>
      <c r="AM113" s="1">
        <v>5.54</v>
      </c>
      <c r="AO113" s="2">
        <v>38870</v>
      </c>
      <c r="AP113" s="1">
        <v>5.3460000000000001</v>
      </c>
      <c r="AR113" s="2">
        <v>38870</v>
      </c>
      <c r="AS113" s="1">
        <v>5.3864999999999998</v>
      </c>
      <c r="AU113" s="2">
        <v>38870</v>
      </c>
      <c r="AV113" s="1">
        <v>4.4630000000000001</v>
      </c>
      <c r="AX113" s="2">
        <v>38870</v>
      </c>
      <c r="AY113" s="1">
        <v>4.4135</v>
      </c>
      <c r="BA113" s="116">
        <v>38870</v>
      </c>
      <c r="BB113" s="1">
        <v>4.1321000000000003</v>
      </c>
      <c r="BD113" s="2">
        <v>38870</v>
      </c>
      <c r="BE113" s="1">
        <v>3.5811999999999999</v>
      </c>
      <c r="BG113" s="2">
        <v>38877</v>
      </c>
      <c r="BH113" s="1">
        <v>4.9800000000000004</v>
      </c>
      <c r="BI113" s="2"/>
      <c r="BJ113" s="2">
        <v>38877</v>
      </c>
      <c r="BK113" s="1">
        <v>4.95</v>
      </c>
      <c r="BM113" s="2">
        <v>38870</v>
      </c>
      <c r="BN113" s="1">
        <v>3.8479999999999999</v>
      </c>
    </row>
    <row r="114" spans="2:66">
      <c r="B114" s="100">
        <v>39244</v>
      </c>
      <c r="C114" s="1">
        <v>5.04</v>
      </c>
      <c r="E114" s="100">
        <v>38694</v>
      </c>
      <c r="F114" s="1">
        <v>3.9550000000000001</v>
      </c>
      <c r="H114" s="2">
        <v>38728</v>
      </c>
      <c r="I114" s="1">
        <v>5.0960000000000001</v>
      </c>
      <c r="K114" s="2">
        <v>38726</v>
      </c>
      <c r="L114" s="1">
        <v>5.681</v>
      </c>
      <c r="N114" s="2">
        <v>38726</v>
      </c>
      <c r="O114" s="1">
        <v>5.423</v>
      </c>
      <c r="Q114" s="100">
        <v>38873</v>
      </c>
      <c r="R114" s="1">
        <v>4.9649999999999999</v>
      </c>
      <c r="T114" s="100">
        <v>38873</v>
      </c>
      <c r="U114" s="1">
        <v>4.7050000000000001</v>
      </c>
      <c r="W114" s="2">
        <v>38873</v>
      </c>
      <c r="X114" s="1">
        <v>4.58</v>
      </c>
      <c r="Z114" s="2">
        <v>38873</v>
      </c>
      <c r="AA114" s="1">
        <v>4.49</v>
      </c>
      <c r="AC114" s="2">
        <v>38873</v>
      </c>
      <c r="AD114" s="1">
        <v>4.43</v>
      </c>
      <c r="AF114" s="2">
        <v>39244</v>
      </c>
      <c r="AG114" s="1">
        <v>5.36</v>
      </c>
      <c r="AI114" s="2">
        <v>38873</v>
      </c>
      <c r="AJ114" s="1">
        <v>5.6974999999999998</v>
      </c>
      <c r="AL114" s="2">
        <v>38873</v>
      </c>
      <c r="AM114" s="1">
        <v>5.5730000000000004</v>
      </c>
      <c r="AO114" s="2">
        <v>38873</v>
      </c>
      <c r="AP114" s="1">
        <v>5.4050000000000002</v>
      </c>
      <c r="AR114" s="2">
        <v>38873</v>
      </c>
      <c r="AS114" s="1">
        <v>5.4435000000000002</v>
      </c>
      <c r="AU114" s="2">
        <v>38873</v>
      </c>
      <c r="AV114" s="1">
        <v>4.5105000000000004</v>
      </c>
      <c r="AX114" s="2">
        <v>38873</v>
      </c>
      <c r="AY114" s="1">
        <v>4.4630000000000001</v>
      </c>
      <c r="BA114" s="116">
        <v>38873</v>
      </c>
      <c r="BB114" s="1">
        <v>4.1825000000000001</v>
      </c>
      <c r="BD114" s="2">
        <v>38873</v>
      </c>
      <c r="BE114" s="1">
        <v>3.6345000000000001</v>
      </c>
      <c r="BG114" s="2">
        <v>38880</v>
      </c>
      <c r="BH114" s="1">
        <v>4.99</v>
      </c>
      <c r="BI114" s="2"/>
      <c r="BJ114" s="2">
        <v>38880</v>
      </c>
      <c r="BK114" s="1">
        <v>4.95</v>
      </c>
      <c r="BM114" s="2">
        <v>38873</v>
      </c>
      <c r="BN114" s="1">
        <v>3.92</v>
      </c>
    </row>
    <row r="115" spans="2:66">
      <c r="B115" s="100">
        <v>39245</v>
      </c>
      <c r="C115" s="1">
        <v>5.04</v>
      </c>
      <c r="E115" s="100">
        <v>38695</v>
      </c>
      <c r="F115" s="1">
        <v>3.9969999999999999</v>
      </c>
      <c r="H115" s="2">
        <v>38729</v>
      </c>
      <c r="I115" s="1">
        <v>5.0570000000000004</v>
      </c>
      <c r="K115" s="2">
        <v>38727</v>
      </c>
      <c r="L115" s="1">
        <v>5.6959999999999997</v>
      </c>
      <c r="N115" s="2">
        <v>38727</v>
      </c>
      <c r="O115" s="1">
        <v>5.44</v>
      </c>
      <c r="Q115" s="100">
        <v>38874</v>
      </c>
      <c r="R115" s="1">
        <v>4.97</v>
      </c>
      <c r="T115" s="100">
        <v>38874</v>
      </c>
      <c r="U115" s="1">
        <v>4.71</v>
      </c>
      <c r="W115" s="2">
        <v>38874</v>
      </c>
      <c r="X115" s="1">
        <v>4.585</v>
      </c>
      <c r="Z115" s="2">
        <v>38874</v>
      </c>
      <c r="AA115" s="1">
        <v>4.4950000000000001</v>
      </c>
      <c r="AC115" s="2">
        <v>38874</v>
      </c>
      <c r="AD115" s="1">
        <v>4.4349999999999996</v>
      </c>
      <c r="AF115" s="2">
        <v>39245</v>
      </c>
      <c r="AG115" s="1">
        <v>5.36</v>
      </c>
      <c r="AI115" s="2">
        <v>38874</v>
      </c>
      <c r="AJ115" s="1">
        <v>5.6615000000000002</v>
      </c>
      <c r="AL115" s="2">
        <v>38874</v>
      </c>
      <c r="AM115" s="1">
        <v>5.5513000000000003</v>
      </c>
      <c r="AO115" s="2">
        <v>38874</v>
      </c>
      <c r="AP115" s="1">
        <v>5.4225000000000003</v>
      </c>
      <c r="AR115" s="2">
        <v>38874</v>
      </c>
      <c r="AS115" s="1">
        <v>5.4634999999999998</v>
      </c>
      <c r="AU115" s="2">
        <v>38874</v>
      </c>
      <c r="AV115" s="1">
        <v>4.5280000000000005</v>
      </c>
      <c r="AX115" s="2">
        <v>38874</v>
      </c>
      <c r="AY115" s="1">
        <v>4.4800000000000004</v>
      </c>
      <c r="BA115" s="116">
        <v>38874</v>
      </c>
      <c r="BB115" s="1">
        <v>4.2069999999999999</v>
      </c>
      <c r="BD115" s="2">
        <v>38874</v>
      </c>
      <c r="BE115" s="1">
        <v>3.6574999999999998</v>
      </c>
      <c r="BG115" s="2">
        <v>38881</v>
      </c>
      <c r="BH115" s="1">
        <v>4.97</v>
      </c>
      <c r="BI115" s="2"/>
      <c r="BJ115" s="2">
        <v>38881</v>
      </c>
      <c r="BK115" s="1">
        <v>4.93</v>
      </c>
      <c r="BM115" s="2">
        <v>38874</v>
      </c>
      <c r="BN115" s="1">
        <v>3.9405000000000001</v>
      </c>
    </row>
    <row r="116" spans="2:66">
      <c r="B116" s="100">
        <v>39246</v>
      </c>
      <c r="C116" s="1">
        <v>5.04</v>
      </c>
      <c r="E116" s="100">
        <v>38698</v>
      </c>
      <c r="F116" s="1">
        <v>4.0119999999999996</v>
      </c>
      <c r="H116" s="2">
        <v>38730</v>
      </c>
      <c r="I116" s="1">
        <v>4.9859999999999998</v>
      </c>
      <c r="K116" s="2">
        <v>38728</v>
      </c>
      <c r="L116" s="1">
        <v>5.6980000000000004</v>
      </c>
      <c r="N116" s="2">
        <v>38728</v>
      </c>
      <c r="O116" s="1">
        <v>5.423</v>
      </c>
      <c r="Q116" s="100">
        <v>38875</v>
      </c>
      <c r="R116" s="1">
        <v>4.9850000000000003</v>
      </c>
      <c r="T116" s="100">
        <v>38875</v>
      </c>
      <c r="U116" s="1">
        <v>4.7350000000000003</v>
      </c>
      <c r="W116" s="2">
        <v>38875</v>
      </c>
      <c r="X116" s="1">
        <v>4.6100000000000003</v>
      </c>
      <c r="Z116" s="2">
        <v>38875</v>
      </c>
      <c r="AA116" s="1">
        <v>4.5250000000000004</v>
      </c>
      <c r="AC116" s="2">
        <v>38875</v>
      </c>
      <c r="AD116" s="1">
        <v>4.4574999999999996</v>
      </c>
      <c r="AF116" s="2">
        <v>39246</v>
      </c>
      <c r="AG116" s="1">
        <v>5.36</v>
      </c>
      <c r="AI116" s="2">
        <v>38875</v>
      </c>
      <c r="AJ116" s="1">
        <v>5.6825000000000001</v>
      </c>
      <c r="AL116" s="2">
        <v>38875</v>
      </c>
      <c r="AM116" s="1">
        <v>5.569</v>
      </c>
      <c r="AO116" s="2">
        <v>38875</v>
      </c>
      <c r="AP116" s="1">
        <v>5.4424999999999999</v>
      </c>
      <c r="AR116" s="2">
        <v>38875</v>
      </c>
      <c r="AS116" s="1">
        <v>5.4889999999999999</v>
      </c>
      <c r="AU116" s="2">
        <v>38875</v>
      </c>
      <c r="AV116" s="1">
        <v>4.5289999999999999</v>
      </c>
      <c r="AX116" s="2">
        <v>38875</v>
      </c>
      <c r="AY116" s="1">
        <v>4.4824999999999999</v>
      </c>
      <c r="BA116" s="116">
        <v>38875</v>
      </c>
      <c r="BB116" s="1">
        <v>4.2107000000000001</v>
      </c>
      <c r="BD116" s="2">
        <v>38875</v>
      </c>
      <c r="BE116" s="1">
        <v>3.6602000000000001</v>
      </c>
      <c r="BG116" s="2">
        <v>38882</v>
      </c>
      <c r="BH116" s="1">
        <v>5.05</v>
      </c>
      <c r="BI116" s="2"/>
      <c r="BJ116" s="2">
        <v>38882</v>
      </c>
      <c r="BK116" s="1">
        <v>5.03</v>
      </c>
      <c r="BM116" s="2">
        <v>38875</v>
      </c>
      <c r="BN116" s="1">
        <v>3.9398999999999997</v>
      </c>
    </row>
    <row r="117" spans="2:66">
      <c r="B117" s="100">
        <v>39247</v>
      </c>
      <c r="C117" s="1">
        <v>5.04</v>
      </c>
      <c r="E117" s="100">
        <v>38699</v>
      </c>
      <c r="F117" s="1">
        <v>3.9980000000000002</v>
      </c>
      <c r="H117" s="2">
        <v>38733</v>
      </c>
      <c r="I117" s="1">
        <v>5.032</v>
      </c>
      <c r="K117" s="2">
        <v>38729</v>
      </c>
      <c r="L117" s="1">
        <v>5.617</v>
      </c>
      <c r="N117" s="2">
        <v>38729</v>
      </c>
      <c r="O117" s="1">
        <v>5.351</v>
      </c>
      <c r="Q117" s="100">
        <v>38876</v>
      </c>
      <c r="R117" s="1">
        <v>4.9824999999999999</v>
      </c>
      <c r="T117" s="100">
        <v>38876</v>
      </c>
      <c r="U117" s="1">
        <v>4.74</v>
      </c>
      <c r="W117" s="2">
        <v>38876</v>
      </c>
      <c r="X117" s="1">
        <v>4.62</v>
      </c>
      <c r="Z117" s="2">
        <v>38876</v>
      </c>
      <c r="AA117" s="1">
        <v>4.5575000000000001</v>
      </c>
      <c r="AC117" s="2">
        <v>38876</v>
      </c>
      <c r="AD117" s="1">
        <v>4.5049999999999999</v>
      </c>
      <c r="AF117" s="2">
        <v>39247</v>
      </c>
      <c r="AG117" s="1">
        <v>5.36</v>
      </c>
      <c r="AI117" s="2">
        <v>38876</v>
      </c>
      <c r="AJ117" s="1">
        <v>5.649</v>
      </c>
      <c r="AL117" s="2">
        <v>38876</v>
      </c>
      <c r="AM117" s="1">
        <v>5.5490000000000004</v>
      </c>
      <c r="AO117" s="2">
        <v>38876</v>
      </c>
      <c r="AP117" s="1">
        <v>5.4394999999999998</v>
      </c>
      <c r="AR117" s="2">
        <v>38876</v>
      </c>
      <c r="AS117" s="1">
        <v>5.4950000000000001</v>
      </c>
      <c r="AU117" s="2">
        <v>38876</v>
      </c>
      <c r="AV117" s="1">
        <v>4.4800000000000004</v>
      </c>
      <c r="AX117" s="2">
        <v>38876</v>
      </c>
      <c r="AY117" s="1">
        <v>4.4385000000000003</v>
      </c>
      <c r="BA117" s="116">
        <v>38876</v>
      </c>
      <c r="BB117" s="1">
        <v>4.157</v>
      </c>
      <c r="BD117" s="2">
        <v>38876</v>
      </c>
      <c r="BE117" s="1">
        <v>3.6019999999999999</v>
      </c>
      <c r="BG117" s="2">
        <v>38883</v>
      </c>
      <c r="BH117" s="1">
        <v>5.0999999999999996</v>
      </c>
      <c r="BI117" s="2"/>
      <c r="BJ117" s="2">
        <v>38883</v>
      </c>
      <c r="BK117" s="1">
        <v>5.08</v>
      </c>
      <c r="BM117" s="2">
        <v>38876</v>
      </c>
      <c r="BN117" s="1">
        <v>3.8761999999999999</v>
      </c>
    </row>
    <row r="118" spans="2:66">
      <c r="B118" s="100">
        <v>39248</v>
      </c>
      <c r="C118" s="1">
        <v>5.04</v>
      </c>
      <c r="E118" s="100">
        <v>38700</v>
      </c>
      <c r="F118" s="1">
        <v>3.99</v>
      </c>
      <c r="H118" s="2">
        <v>38734</v>
      </c>
      <c r="I118" s="1">
        <v>5.085</v>
      </c>
      <c r="K118" s="2">
        <v>38730</v>
      </c>
      <c r="L118" s="1">
        <v>5.5640000000000001</v>
      </c>
      <c r="N118" s="2">
        <v>38730</v>
      </c>
      <c r="O118" s="1">
        <v>5.2960000000000003</v>
      </c>
      <c r="Q118" s="100">
        <v>38877</v>
      </c>
      <c r="R118" s="1">
        <v>4.9874999999999998</v>
      </c>
      <c r="T118" s="100">
        <v>38877</v>
      </c>
      <c r="U118" s="1">
        <v>4.7450000000000001</v>
      </c>
      <c r="W118" s="2">
        <v>38877</v>
      </c>
      <c r="X118" s="1">
        <v>4.6349999999999998</v>
      </c>
      <c r="Z118" s="2">
        <v>38877</v>
      </c>
      <c r="AA118" s="1">
        <v>4.57</v>
      </c>
      <c r="AC118" s="2">
        <v>38877</v>
      </c>
      <c r="AD118" s="1">
        <v>4.5199999999999996</v>
      </c>
      <c r="AF118" s="2">
        <v>39248</v>
      </c>
      <c r="AG118" s="1">
        <v>5.36</v>
      </c>
      <c r="AI118" s="2">
        <v>38877</v>
      </c>
      <c r="AJ118" s="1">
        <v>5.6105</v>
      </c>
      <c r="AL118" s="2">
        <v>38877</v>
      </c>
      <c r="AM118" s="1">
        <v>5.5374999999999996</v>
      </c>
      <c r="AO118" s="2">
        <v>38877</v>
      </c>
      <c r="AP118" s="1">
        <v>5.4279999999999999</v>
      </c>
      <c r="AR118" s="2">
        <v>38877</v>
      </c>
      <c r="AS118" s="1">
        <v>5.492</v>
      </c>
      <c r="AU118" s="2">
        <v>38877</v>
      </c>
      <c r="AV118" s="1">
        <v>4.47</v>
      </c>
      <c r="AX118" s="2">
        <v>38877</v>
      </c>
      <c r="AY118" s="1">
        <v>4.423</v>
      </c>
      <c r="BA118" s="116">
        <v>38877</v>
      </c>
      <c r="BB118" s="1">
        <v>4.1468999999999996</v>
      </c>
      <c r="BD118" s="2">
        <v>38877</v>
      </c>
      <c r="BE118" s="1">
        <v>3.5590000000000002</v>
      </c>
      <c r="BG118" s="2">
        <v>38884</v>
      </c>
      <c r="BH118" s="1">
        <v>5.13</v>
      </c>
      <c r="BI118" s="2"/>
      <c r="BJ118" s="2">
        <v>38884</v>
      </c>
      <c r="BK118" s="1">
        <v>5.0999999999999996</v>
      </c>
      <c r="BM118" s="2">
        <v>38877</v>
      </c>
      <c r="BN118" s="1">
        <v>3.8515000000000001</v>
      </c>
    </row>
    <row r="119" spans="2:66">
      <c r="B119" s="100">
        <v>39251</v>
      </c>
      <c r="C119" s="1">
        <v>5.04</v>
      </c>
      <c r="E119" s="100">
        <v>38701</v>
      </c>
      <c r="F119" s="1">
        <v>3.9580000000000002</v>
      </c>
      <c r="H119" s="2">
        <v>38735</v>
      </c>
      <c r="I119" s="1">
        <v>5.0119999999999996</v>
      </c>
      <c r="K119" s="2">
        <v>38733</v>
      </c>
      <c r="L119" s="1">
        <v>5.5839999999999996</v>
      </c>
      <c r="N119" s="2">
        <v>38733</v>
      </c>
      <c r="O119" s="1">
        <v>5.298</v>
      </c>
      <c r="Q119" s="100">
        <v>38880</v>
      </c>
      <c r="R119" s="1">
        <v>5</v>
      </c>
      <c r="T119" s="100">
        <v>38880</v>
      </c>
      <c r="U119" s="1">
        <v>4.76</v>
      </c>
      <c r="W119" s="2">
        <v>38880</v>
      </c>
      <c r="X119" s="1">
        <v>4.6500000000000004</v>
      </c>
      <c r="Z119" s="2">
        <v>38880</v>
      </c>
      <c r="AA119" s="1">
        <v>4.58</v>
      </c>
      <c r="AC119" s="2">
        <v>38880</v>
      </c>
      <c r="AD119" s="1">
        <v>4.53</v>
      </c>
      <c r="AF119" s="2">
        <v>39251</v>
      </c>
      <c r="AG119" s="1">
        <v>5.36</v>
      </c>
      <c r="AI119" s="2">
        <v>38880</v>
      </c>
      <c r="AJ119" s="1">
        <v>5.6174999999999997</v>
      </c>
      <c r="AL119" s="2">
        <v>38880</v>
      </c>
      <c r="AM119" s="1">
        <v>5.5412999999999997</v>
      </c>
      <c r="AO119" s="2">
        <v>38880</v>
      </c>
      <c r="AP119" s="1">
        <v>5.4539999999999997</v>
      </c>
      <c r="AR119" s="2">
        <v>38880</v>
      </c>
      <c r="AS119" s="1">
        <v>5.5</v>
      </c>
      <c r="AU119" s="2">
        <v>38880</v>
      </c>
      <c r="AV119" s="1">
        <v>4.4515000000000002</v>
      </c>
      <c r="AX119" s="2">
        <v>38880</v>
      </c>
      <c r="AY119" s="1">
        <v>4.4035000000000002</v>
      </c>
      <c r="BA119" s="116">
        <v>38880</v>
      </c>
      <c r="BB119" s="1">
        <v>4.1231999999999998</v>
      </c>
      <c r="BD119" s="2">
        <v>38880</v>
      </c>
      <c r="BE119" s="1">
        <v>3.5434999999999999</v>
      </c>
      <c r="BG119" s="2">
        <v>38887</v>
      </c>
      <c r="BH119" s="1">
        <v>5.14</v>
      </c>
      <c r="BI119" s="2"/>
      <c r="BJ119" s="2">
        <v>38887</v>
      </c>
      <c r="BK119" s="1">
        <v>5.12</v>
      </c>
      <c r="BM119" s="2">
        <v>38880</v>
      </c>
      <c r="BN119" s="1">
        <v>3.8302</v>
      </c>
    </row>
    <row r="120" spans="2:66">
      <c r="B120" s="100">
        <v>39252</v>
      </c>
      <c r="C120" s="1">
        <v>5.04</v>
      </c>
      <c r="E120" s="100">
        <v>38702</v>
      </c>
      <c r="F120" s="1">
        <v>3.9910000000000001</v>
      </c>
      <c r="H120" s="2">
        <v>38736</v>
      </c>
      <c r="I120" s="1">
        <v>5.0030000000000001</v>
      </c>
      <c r="K120" s="2">
        <v>38734</v>
      </c>
      <c r="L120" s="1">
        <v>5.5969999999999995</v>
      </c>
      <c r="N120" s="2">
        <v>38734</v>
      </c>
      <c r="O120" s="1">
        <v>5.3440000000000003</v>
      </c>
      <c r="Q120" s="100">
        <v>38881</v>
      </c>
      <c r="R120" s="1">
        <v>4.99</v>
      </c>
      <c r="T120" s="100">
        <v>38881</v>
      </c>
      <c r="U120" s="1">
        <v>4.75</v>
      </c>
      <c r="W120" s="2">
        <v>38881</v>
      </c>
      <c r="X120" s="1">
        <v>4.6399999999999997</v>
      </c>
      <c r="Z120" s="2">
        <v>38881</v>
      </c>
      <c r="AA120" s="1">
        <v>4.58</v>
      </c>
      <c r="AC120" s="2">
        <v>38881</v>
      </c>
      <c r="AD120" s="1">
        <v>4.53</v>
      </c>
      <c r="AF120" s="2">
        <v>39252</v>
      </c>
      <c r="AG120" s="1">
        <v>5.36</v>
      </c>
      <c r="AI120" s="2">
        <v>38881</v>
      </c>
      <c r="AJ120" s="1">
        <v>5.6085000000000003</v>
      </c>
      <c r="AL120" s="2">
        <v>38881</v>
      </c>
      <c r="AM120" s="1">
        <v>5.5250000000000004</v>
      </c>
      <c r="AO120" s="2">
        <v>38881</v>
      </c>
      <c r="AP120" s="1">
        <v>5.4340000000000002</v>
      </c>
      <c r="AR120" s="2">
        <v>38881</v>
      </c>
      <c r="AS120" s="1">
        <v>5.5024999999999995</v>
      </c>
      <c r="AU120" s="2">
        <v>38881</v>
      </c>
      <c r="AV120" s="1">
        <v>4.4154999999999998</v>
      </c>
      <c r="AX120" s="2">
        <v>38881</v>
      </c>
      <c r="AY120" s="1">
        <v>4.3685</v>
      </c>
      <c r="BA120" s="116">
        <v>38881</v>
      </c>
      <c r="BB120" s="1">
        <v>4.0881999999999996</v>
      </c>
      <c r="BD120" s="2">
        <v>38881</v>
      </c>
      <c r="BE120" s="1">
        <v>3.5230000000000001</v>
      </c>
      <c r="BG120" s="2">
        <v>38888</v>
      </c>
      <c r="BH120" s="1">
        <v>5.15</v>
      </c>
      <c r="BI120" s="2"/>
      <c r="BJ120" s="2">
        <v>38888</v>
      </c>
      <c r="BK120" s="1">
        <v>5.13</v>
      </c>
      <c r="BM120" s="2">
        <v>38881</v>
      </c>
      <c r="BN120" s="1">
        <v>3.7957999999999998</v>
      </c>
    </row>
    <row r="121" spans="2:66">
      <c r="B121" s="100">
        <v>39253</v>
      </c>
      <c r="C121" s="1">
        <v>5.04</v>
      </c>
      <c r="E121" s="100">
        <v>38705</v>
      </c>
      <c r="F121" s="1">
        <v>3.9420000000000002</v>
      </c>
      <c r="H121" s="2">
        <v>38737</v>
      </c>
      <c r="I121" s="1">
        <v>5.0490000000000004</v>
      </c>
      <c r="K121" s="2">
        <v>38735</v>
      </c>
      <c r="L121" s="1">
        <v>5.508</v>
      </c>
      <c r="N121" s="2">
        <v>38735</v>
      </c>
      <c r="O121" s="1">
        <v>5.3019999999999996</v>
      </c>
      <c r="Q121" s="100">
        <v>38882</v>
      </c>
      <c r="R121" s="1">
        <v>5.0049999999999999</v>
      </c>
      <c r="T121" s="100">
        <v>38882</v>
      </c>
      <c r="U121" s="1">
        <v>4.76</v>
      </c>
      <c r="W121" s="2">
        <v>38882</v>
      </c>
      <c r="X121" s="1">
        <v>4.6500000000000004</v>
      </c>
      <c r="Z121" s="2">
        <v>38882</v>
      </c>
      <c r="AA121" s="1">
        <v>4.58</v>
      </c>
      <c r="AC121" s="2">
        <v>38882</v>
      </c>
      <c r="AD121" s="1">
        <v>4.5449999999999999</v>
      </c>
      <c r="AF121" s="2">
        <v>39253</v>
      </c>
      <c r="AG121" s="1">
        <v>5.36</v>
      </c>
      <c r="AI121" s="2">
        <v>38882</v>
      </c>
      <c r="AJ121" s="1">
        <v>5.7004999999999999</v>
      </c>
      <c r="AL121" s="2">
        <v>38882</v>
      </c>
      <c r="AM121" s="1">
        <v>5.6310000000000002</v>
      </c>
      <c r="AO121" s="2">
        <v>38882</v>
      </c>
      <c r="AP121" s="1">
        <v>5.5385</v>
      </c>
      <c r="AR121" s="2">
        <v>38882</v>
      </c>
      <c r="AS121" s="1">
        <v>5.5890000000000004</v>
      </c>
      <c r="AU121" s="2">
        <v>38882</v>
      </c>
      <c r="AV121" s="1">
        <v>4.4509999999999996</v>
      </c>
      <c r="AX121" s="2">
        <v>38882</v>
      </c>
      <c r="AY121" s="1">
        <v>4.4005000000000001</v>
      </c>
      <c r="BA121" s="116">
        <v>38882</v>
      </c>
      <c r="BB121" s="1">
        <v>4.1257999999999999</v>
      </c>
      <c r="BD121" s="2">
        <v>38882</v>
      </c>
      <c r="BE121" s="1">
        <v>3.5674999999999999</v>
      </c>
      <c r="BG121" s="2">
        <v>38889</v>
      </c>
      <c r="BH121" s="1">
        <v>5.16</v>
      </c>
      <c r="BI121" s="2"/>
      <c r="BJ121" s="2">
        <v>38889</v>
      </c>
      <c r="BK121" s="1">
        <v>5.14</v>
      </c>
      <c r="BM121" s="2">
        <v>38882</v>
      </c>
      <c r="BN121" s="1">
        <v>3.839</v>
      </c>
    </row>
    <row r="122" spans="2:66">
      <c r="B122" s="100">
        <v>39254</v>
      </c>
      <c r="C122" s="1">
        <v>5.04</v>
      </c>
      <c r="E122" s="100">
        <v>38706</v>
      </c>
      <c r="F122" s="1">
        <v>3.952</v>
      </c>
      <c r="H122" s="2">
        <v>38740</v>
      </c>
      <c r="I122" s="1">
        <v>5.0259999999999998</v>
      </c>
      <c r="K122" s="2">
        <v>38736</v>
      </c>
      <c r="L122" s="1">
        <v>5.5440000000000005</v>
      </c>
      <c r="N122" s="2">
        <v>38736</v>
      </c>
      <c r="O122" s="1">
        <v>5.3170000000000002</v>
      </c>
      <c r="Q122" s="100">
        <v>38883</v>
      </c>
      <c r="R122" s="1">
        <v>5.03</v>
      </c>
      <c r="T122" s="100">
        <v>38883</v>
      </c>
      <c r="U122" s="1">
        <v>4.79</v>
      </c>
      <c r="W122" s="2">
        <v>38883</v>
      </c>
      <c r="X122" s="1">
        <v>4.6899999999999995</v>
      </c>
      <c r="Z122" s="2">
        <v>38883</v>
      </c>
      <c r="AA122" s="1">
        <v>4.62</v>
      </c>
      <c r="AC122" s="2">
        <v>38883</v>
      </c>
      <c r="AD122" s="1">
        <v>4.58</v>
      </c>
      <c r="AF122" s="2">
        <v>39254</v>
      </c>
      <c r="AG122" s="1">
        <v>5.36</v>
      </c>
      <c r="AI122" s="2">
        <v>38883</v>
      </c>
      <c r="AJ122" s="1">
        <v>5.7409999999999997</v>
      </c>
      <c r="AL122" s="2">
        <v>38883</v>
      </c>
      <c r="AM122" s="1">
        <v>5.673</v>
      </c>
      <c r="AO122" s="2">
        <v>38883</v>
      </c>
      <c r="AP122" s="1">
        <v>5.5750000000000002</v>
      </c>
      <c r="AR122" s="2">
        <v>38883</v>
      </c>
      <c r="AS122" s="1">
        <v>5.6284999999999998</v>
      </c>
      <c r="AU122" s="2">
        <v>38883</v>
      </c>
      <c r="AV122" s="1">
        <v>4.4904999999999999</v>
      </c>
      <c r="AX122" s="2">
        <v>38883</v>
      </c>
      <c r="AY122" s="1">
        <v>4.4450000000000003</v>
      </c>
      <c r="BA122" s="116">
        <v>38883</v>
      </c>
      <c r="BB122" s="1">
        <v>4.1749999999999998</v>
      </c>
      <c r="BD122" s="2">
        <v>38883</v>
      </c>
      <c r="BE122" s="1">
        <v>3.6038000000000001</v>
      </c>
      <c r="BG122" s="2">
        <v>38890</v>
      </c>
      <c r="BH122" s="1">
        <v>5.2</v>
      </c>
      <c r="BI122" s="2"/>
      <c r="BJ122" s="2">
        <v>38890</v>
      </c>
      <c r="BK122" s="1">
        <v>5.18</v>
      </c>
      <c r="BM122" s="2">
        <v>38883</v>
      </c>
      <c r="BN122" s="1">
        <v>3.9</v>
      </c>
    </row>
    <row r="123" spans="2:66">
      <c r="B123" s="100">
        <v>39255</v>
      </c>
      <c r="C123" s="1">
        <v>5.04</v>
      </c>
      <c r="E123" s="100">
        <v>38707</v>
      </c>
      <c r="F123" s="1">
        <v>3.952</v>
      </c>
      <c r="H123" s="2">
        <v>38741</v>
      </c>
      <c r="I123" s="1">
        <v>5.0510000000000002</v>
      </c>
      <c r="K123" s="2">
        <v>38737</v>
      </c>
      <c r="L123" s="1">
        <v>5.524</v>
      </c>
      <c r="N123" s="2">
        <v>38737</v>
      </c>
      <c r="O123" s="1">
        <v>5.3010000000000002</v>
      </c>
      <c r="Q123" s="100">
        <v>38884</v>
      </c>
      <c r="R123" s="1">
        <v>4.9850000000000003</v>
      </c>
      <c r="T123" s="100">
        <v>38884</v>
      </c>
      <c r="U123" s="1">
        <v>4.75</v>
      </c>
      <c r="W123" s="2">
        <v>38884</v>
      </c>
      <c r="X123" s="1">
        <v>4.6399999999999997</v>
      </c>
      <c r="Z123" s="2">
        <v>38884</v>
      </c>
      <c r="AA123" s="1">
        <v>4.585</v>
      </c>
      <c r="AC123" s="2">
        <v>38884</v>
      </c>
      <c r="AD123" s="1">
        <v>4.5199999999999996</v>
      </c>
      <c r="AF123" s="2">
        <v>39255</v>
      </c>
      <c r="AG123" s="1">
        <v>5.36</v>
      </c>
      <c r="AI123" s="2">
        <v>38884</v>
      </c>
      <c r="AJ123" s="1">
        <v>5.7780000000000005</v>
      </c>
      <c r="AL123" s="2">
        <v>38884</v>
      </c>
      <c r="AM123" s="1">
        <v>5.7050000000000001</v>
      </c>
      <c r="AO123" s="2">
        <v>38884</v>
      </c>
      <c r="AP123" s="1">
        <v>5.6129999999999995</v>
      </c>
      <c r="AR123" s="2">
        <v>38884</v>
      </c>
      <c r="AS123" s="1">
        <v>5.6487999999999996</v>
      </c>
      <c r="AU123" s="2">
        <v>38884</v>
      </c>
      <c r="AV123" s="1">
        <v>4.4805000000000001</v>
      </c>
      <c r="AX123" s="2">
        <v>38884</v>
      </c>
      <c r="AY123" s="1">
        <v>4.4379999999999997</v>
      </c>
      <c r="BA123" s="116">
        <v>38884</v>
      </c>
      <c r="BB123" s="1">
        <v>4.1696999999999997</v>
      </c>
      <c r="BD123" s="2">
        <v>38884</v>
      </c>
      <c r="BE123" s="1">
        <v>3.6143999999999998</v>
      </c>
      <c r="BG123" s="2">
        <v>38891</v>
      </c>
      <c r="BH123" s="1">
        <v>5.23</v>
      </c>
      <c r="BI123" s="2"/>
      <c r="BJ123" s="2">
        <v>38891</v>
      </c>
      <c r="BK123" s="1">
        <v>5.21</v>
      </c>
      <c r="BM123" s="2">
        <v>38884</v>
      </c>
      <c r="BN123" s="1">
        <v>3.8967999999999998</v>
      </c>
    </row>
    <row r="124" spans="2:66">
      <c r="B124" s="100">
        <v>39258</v>
      </c>
      <c r="C124" s="1">
        <v>5.03</v>
      </c>
      <c r="E124" s="100">
        <v>38708</v>
      </c>
      <c r="F124" s="1">
        <v>3.976</v>
      </c>
      <c r="H124" s="2">
        <v>38742</v>
      </c>
      <c r="I124" s="1">
        <v>5.01</v>
      </c>
      <c r="K124" s="2">
        <v>38740</v>
      </c>
      <c r="L124" s="1">
        <v>5.5090000000000003</v>
      </c>
      <c r="N124" s="2">
        <v>38740</v>
      </c>
      <c r="O124" s="1">
        <v>5.2640000000000002</v>
      </c>
      <c r="Q124" s="100">
        <v>38887</v>
      </c>
      <c r="R124" s="1">
        <v>5.0599999999999996</v>
      </c>
      <c r="T124" s="100">
        <v>38887</v>
      </c>
      <c r="U124" s="1">
        <v>4.83</v>
      </c>
      <c r="W124" s="2">
        <v>38887</v>
      </c>
      <c r="X124" s="1">
        <v>4.72</v>
      </c>
      <c r="Z124" s="2">
        <v>38887</v>
      </c>
      <c r="AA124" s="1">
        <v>4.6550000000000002</v>
      </c>
      <c r="AC124" s="2">
        <v>38887</v>
      </c>
      <c r="AD124" s="1">
        <v>4.6100000000000003</v>
      </c>
      <c r="AF124" s="2">
        <v>39258</v>
      </c>
      <c r="AG124" s="1">
        <v>5.36</v>
      </c>
      <c r="AI124" s="2">
        <v>38887</v>
      </c>
      <c r="AJ124" s="1">
        <v>5.7869999999999999</v>
      </c>
      <c r="AL124" s="2">
        <v>38887</v>
      </c>
      <c r="AM124" s="1">
        <v>5.7149999999999999</v>
      </c>
      <c r="AO124" s="2">
        <v>38887</v>
      </c>
      <c r="AP124" s="1">
        <v>5.6310000000000002</v>
      </c>
      <c r="AR124" s="2">
        <v>38887</v>
      </c>
      <c r="AS124" s="1">
        <v>5.6635</v>
      </c>
      <c r="AU124" s="2">
        <v>38887</v>
      </c>
      <c r="AV124" s="1">
        <v>4.4894999999999996</v>
      </c>
      <c r="AX124" s="2">
        <v>38887</v>
      </c>
      <c r="AY124" s="1">
        <v>4.4459999999999997</v>
      </c>
      <c r="BA124" s="116">
        <v>38887</v>
      </c>
      <c r="BB124" s="1">
        <v>4.1900000000000004</v>
      </c>
      <c r="BD124" s="2">
        <v>38887</v>
      </c>
      <c r="BE124" s="1">
        <v>3.6456</v>
      </c>
      <c r="BG124" s="2">
        <v>38894</v>
      </c>
      <c r="BH124" s="1">
        <v>5.25</v>
      </c>
      <c r="BI124" s="2"/>
      <c r="BJ124" s="2">
        <v>38894</v>
      </c>
      <c r="BK124" s="1">
        <v>5.22</v>
      </c>
      <c r="BM124" s="2">
        <v>38887</v>
      </c>
      <c r="BN124" s="1">
        <v>3.9241000000000001</v>
      </c>
    </row>
    <row r="125" spans="2:66">
      <c r="B125" s="100">
        <v>39259</v>
      </c>
      <c r="C125" s="1">
        <v>5.03</v>
      </c>
      <c r="E125" s="100">
        <v>38709</v>
      </c>
      <c r="F125" s="1">
        <v>4.008</v>
      </c>
      <c r="H125" s="2">
        <v>38743</v>
      </c>
      <c r="I125" s="1">
        <v>4.9770000000000003</v>
      </c>
      <c r="K125" s="2">
        <v>38741</v>
      </c>
      <c r="L125" s="1">
        <v>5.5529999999999999</v>
      </c>
      <c r="N125" s="2">
        <v>38741</v>
      </c>
      <c r="O125" s="1">
        <v>5.327</v>
      </c>
      <c r="Q125" s="100">
        <v>38888</v>
      </c>
      <c r="R125" s="1">
        <v>5.0599999999999996</v>
      </c>
      <c r="T125" s="100">
        <v>38888</v>
      </c>
      <c r="U125" s="1">
        <v>4.83</v>
      </c>
      <c r="W125" s="2">
        <v>38888</v>
      </c>
      <c r="X125" s="1">
        <v>4.7249999999999996</v>
      </c>
      <c r="Z125" s="2">
        <v>38888</v>
      </c>
      <c r="AA125" s="1">
        <v>4.66</v>
      </c>
      <c r="AC125" s="2">
        <v>38888</v>
      </c>
      <c r="AD125" s="1">
        <v>4.62</v>
      </c>
      <c r="AF125" s="2">
        <v>39259</v>
      </c>
      <c r="AG125" s="1">
        <v>5.36</v>
      </c>
      <c r="AI125" s="2">
        <v>38888</v>
      </c>
      <c r="AJ125" s="1">
        <v>5.8013000000000003</v>
      </c>
      <c r="AL125" s="2">
        <v>38888</v>
      </c>
      <c r="AM125" s="1">
        <v>5.73</v>
      </c>
      <c r="AO125" s="2">
        <v>38888</v>
      </c>
      <c r="AP125" s="1">
        <v>5.6539999999999999</v>
      </c>
      <c r="AR125" s="2">
        <v>38888</v>
      </c>
      <c r="AS125" s="1">
        <v>5.6769999999999996</v>
      </c>
      <c r="AU125" s="2">
        <v>38888</v>
      </c>
      <c r="AV125" s="1">
        <v>4.5155000000000003</v>
      </c>
      <c r="AX125" s="2">
        <v>38888</v>
      </c>
      <c r="AY125" s="1">
        <v>4.4725000000000001</v>
      </c>
      <c r="BA125" s="116">
        <v>38888</v>
      </c>
      <c r="BB125" s="1">
        <v>4.2125000000000004</v>
      </c>
      <c r="BD125" s="2">
        <v>38888</v>
      </c>
      <c r="BE125" s="1">
        <v>3.673</v>
      </c>
      <c r="BG125" s="2">
        <v>38895</v>
      </c>
      <c r="BH125" s="1">
        <v>5.21</v>
      </c>
      <c r="BI125" s="2"/>
      <c r="BJ125" s="2">
        <v>38895</v>
      </c>
      <c r="BK125" s="1">
        <v>5.19</v>
      </c>
      <c r="BM125" s="2">
        <v>38888</v>
      </c>
      <c r="BN125" s="1">
        <v>3.956</v>
      </c>
    </row>
    <row r="126" spans="2:66">
      <c r="B126" s="100">
        <v>39260</v>
      </c>
      <c r="C126" s="1">
        <v>5.0199999999999996</v>
      </c>
      <c r="E126" s="100">
        <v>38713</v>
      </c>
      <c r="F126" s="1">
        <v>3.9729999999999999</v>
      </c>
      <c r="H126" s="2">
        <v>38744</v>
      </c>
      <c r="I126" s="1">
        <v>4.9770000000000003</v>
      </c>
      <c r="K126" s="2">
        <v>38742</v>
      </c>
      <c r="L126" s="1">
        <v>5.5209999999999999</v>
      </c>
      <c r="N126" s="2">
        <v>38742</v>
      </c>
      <c r="O126" s="1">
        <v>5.2850000000000001</v>
      </c>
      <c r="Q126" s="100">
        <v>38889</v>
      </c>
      <c r="R126" s="1">
        <v>5.05</v>
      </c>
      <c r="T126" s="100">
        <v>38889</v>
      </c>
      <c r="U126" s="1">
        <v>4.82</v>
      </c>
      <c r="W126" s="2">
        <v>38889</v>
      </c>
      <c r="X126" s="1">
        <v>4.72</v>
      </c>
      <c r="Z126" s="2">
        <v>38889</v>
      </c>
      <c r="AA126" s="1">
        <v>4.66</v>
      </c>
      <c r="AC126" s="2">
        <v>38889</v>
      </c>
      <c r="AD126" s="1">
        <v>4.6150000000000002</v>
      </c>
      <c r="AF126" s="2">
        <v>39260</v>
      </c>
      <c r="AG126" s="1">
        <v>5.36</v>
      </c>
      <c r="AI126" s="2">
        <v>38889</v>
      </c>
      <c r="AJ126" s="1">
        <v>5.8040000000000003</v>
      </c>
      <c r="AL126" s="2">
        <v>38889</v>
      </c>
      <c r="AM126" s="1">
        <v>5.7379999999999995</v>
      </c>
      <c r="AO126" s="2">
        <v>38889</v>
      </c>
      <c r="AP126" s="1">
        <v>5.6505000000000001</v>
      </c>
      <c r="AR126" s="2">
        <v>38889</v>
      </c>
      <c r="AS126" s="1">
        <v>5.6840000000000002</v>
      </c>
      <c r="AU126" s="2">
        <v>38889</v>
      </c>
      <c r="AV126" s="1">
        <v>4.5380000000000003</v>
      </c>
      <c r="AX126" s="2">
        <v>38889</v>
      </c>
      <c r="AY126" s="1">
        <v>4.4939999999999998</v>
      </c>
      <c r="BA126" s="116">
        <v>38889</v>
      </c>
      <c r="BB126" s="1">
        <v>4.2359999999999998</v>
      </c>
      <c r="BD126" s="2">
        <v>38889</v>
      </c>
      <c r="BE126" s="1">
        <v>3.6903000000000001</v>
      </c>
      <c r="BG126" s="2">
        <v>38896</v>
      </c>
      <c r="BH126" s="1">
        <v>5.25</v>
      </c>
      <c r="BI126" s="2"/>
      <c r="BJ126" s="2">
        <v>38896</v>
      </c>
      <c r="BK126" s="1">
        <v>5.23</v>
      </c>
      <c r="BM126" s="2">
        <v>38889</v>
      </c>
      <c r="BN126" s="1">
        <v>3.9779999999999998</v>
      </c>
    </row>
    <row r="127" spans="2:66">
      <c r="B127" s="100">
        <v>39261</v>
      </c>
      <c r="C127" s="1">
        <v>5.01</v>
      </c>
      <c r="E127" s="100">
        <v>38714</v>
      </c>
      <c r="F127" s="1">
        <v>3.9580000000000002</v>
      </c>
      <c r="H127" s="2">
        <v>38748</v>
      </c>
      <c r="I127" s="1">
        <v>4.9779999999999998</v>
      </c>
      <c r="K127" s="2">
        <v>38743</v>
      </c>
      <c r="L127" s="1">
        <v>5.4610000000000003</v>
      </c>
      <c r="N127" s="2">
        <v>38743</v>
      </c>
      <c r="O127" s="1">
        <v>5.266</v>
      </c>
      <c r="Q127" s="100">
        <v>38890</v>
      </c>
      <c r="R127" s="1">
        <v>5.07</v>
      </c>
      <c r="T127" s="100">
        <v>38890</v>
      </c>
      <c r="U127" s="1">
        <v>4.8449999999999998</v>
      </c>
      <c r="W127" s="2">
        <v>38890</v>
      </c>
      <c r="X127" s="1">
        <v>4.7549999999999999</v>
      </c>
      <c r="Z127" s="2">
        <v>38890</v>
      </c>
      <c r="AA127" s="1">
        <v>4.6899999999999995</v>
      </c>
      <c r="AC127" s="2">
        <v>38890</v>
      </c>
      <c r="AD127" s="1">
        <v>4.6550000000000002</v>
      </c>
      <c r="AF127" s="2">
        <v>39261</v>
      </c>
      <c r="AG127" s="1">
        <v>5.36</v>
      </c>
      <c r="AI127" s="2">
        <v>38890</v>
      </c>
      <c r="AJ127" s="1">
        <v>5.86</v>
      </c>
      <c r="AL127" s="2">
        <v>38890</v>
      </c>
      <c r="AM127" s="1">
        <v>5.7940000000000005</v>
      </c>
      <c r="AO127" s="2">
        <v>38890</v>
      </c>
      <c r="AP127" s="1">
        <v>5.7080000000000002</v>
      </c>
      <c r="AR127" s="2">
        <v>38890</v>
      </c>
      <c r="AS127" s="1">
        <v>5.7315000000000005</v>
      </c>
      <c r="AU127" s="2">
        <v>38890</v>
      </c>
      <c r="AV127" s="1">
        <v>4.5819999999999999</v>
      </c>
      <c r="AX127" s="2">
        <v>38890</v>
      </c>
      <c r="AY127" s="1">
        <v>4.5415000000000001</v>
      </c>
      <c r="BA127" s="116">
        <v>38890</v>
      </c>
      <c r="BB127" s="1">
        <v>4.2815000000000003</v>
      </c>
      <c r="BD127" s="2">
        <v>38890</v>
      </c>
      <c r="BE127" s="1">
        <v>3.7168000000000001</v>
      </c>
      <c r="BG127" s="2">
        <v>38897</v>
      </c>
      <c r="BH127" s="1">
        <v>5.22</v>
      </c>
      <c r="BI127" s="2"/>
      <c r="BJ127" s="2">
        <v>38897</v>
      </c>
      <c r="BK127" s="1">
        <v>5.17</v>
      </c>
      <c r="BM127" s="2">
        <v>38890</v>
      </c>
      <c r="BN127" s="1">
        <v>4.0110000000000001</v>
      </c>
    </row>
    <row r="128" spans="2:66">
      <c r="B128" s="100">
        <v>39262</v>
      </c>
      <c r="C128" s="1">
        <v>5</v>
      </c>
      <c r="E128" s="100">
        <v>38715</v>
      </c>
      <c r="F128" s="1">
        <v>3.98</v>
      </c>
      <c r="H128" s="2">
        <v>38749</v>
      </c>
      <c r="I128" s="1">
        <v>4.9089999999999998</v>
      </c>
      <c r="K128" s="2">
        <v>38744</v>
      </c>
      <c r="L128" s="1">
        <v>5.4749999999999996</v>
      </c>
      <c r="N128" s="2">
        <v>38744</v>
      </c>
      <c r="O128" s="1">
        <v>5.2919999999999998</v>
      </c>
      <c r="Q128" s="100">
        <v>38891</v>
      </c>
      <c r="R128" s="1">
        <v>5.13</v>
      </c>
      <c r="T128" s="100">
        <v>38891</v>
      </c>
      <c r="U128" s="1">
        <v>4.915</v>
      </c>
      <c r="W128" s="2">
        <v>38891</v>
      </c>
      <c r="X128" s="1">
        <v>4.8250000000000002</v>
      </c>
      <c r="Z128" s="2">
        <v>38891</v>
      </c>
      <c r="AA128" s="1">
        <v>4.7699999999999996</v>
      </c>
      <c r="AC128" s="2">
        <v>38891</v>
      </c>
      <c r="AD128" s="1">
        <v>4.72</v>
      </c>
      <c r="AF128" s="2">
        <v>39262</v>
      </c>
      <c r="AG128" s="1">
        <v>5.36</v>
      </c>
      <c r="AI128" s="2">
        <v>38891</v>
      </c>
      <c r="AJ128" s="1">
        <v>5.8727999999999998</v>
      </c>
      <c r="AL128" s="2">
        <v>38891</v>
      </c>
      <c r="AM128" s="1">
        <v>5.8149999999999995</v>
      </c>
      <c r="AO128" s="2">
        <v>38891</v>
      </c>
      <c r="AP128" s="1">
        <v>5.7285000000000004</v>
      </c>
      <c r="AR128" s="2">
        <v>38891</v>
      </c>
      <c r="AS128" s="1">
        <v>5.7539999999999996</v>
      </c>
      <c r="AU128" s="2">
        <v>38891</v>
      </c>
      <c r="AV128" s="1">
        <v>4.59</v>
      </c>
      <c r="AX128" s="2">
        <v>38891</v>
      </c>
      <c r="AY128" s="1">
        <v>4.5495000000000001</v>
      </c>
      <c r="BA128" s="116">
        <v>38891</v>
      </c>
      <c r="BB128" s="1">
        <v>4.2902000000000005</v>
      </c>
      <c r="BD128" s="2">
        <v>38891</v>
      </c>
      <c r="BE128" s="1">
        <v>3.7391000000000001</v>
      </c>
      <c r="BG128" s="2">
        <v>38898</v>
      </c>
      <c r="BH128" s="1">
        <v>5.15</v>
      </c>
      <c r="BI128" s="2"/>
      <c r="BJ128" s="2">
        <v>38898</v>
      </c>
      <c r="BK128" s="1">
        <v>5.0999999999999996</v>
      </c>
      <c r="BM128" s="2">
        <v>38891</v>
      </c>
      <c r="BN128" s="1">
        <v>4.0244999999999997</v>
      </c>
    </row>
    <row r="129" spans="2:66">
      <c r="B129" s="100">
        <v>39265</v>
      </c>
      <c r="C129" s="1">
        <v>5</v>
      </c>
      <c r="E129" s="100">
        <v>38716</v>
      </c>
      <c r="F129" s="1">
        <v>4.0650000000000004</v>
      </c>
      <c r="H129" s="2">
        <v>38750</v>
      </c>
      <c r="I129" s="1">
        <v>4.9559999999999995</v>
      </c>
      <c r="K129" s="2">
        <v>38748</v>
      </c>
      <c r="L129" s="1">
        <v>5.4569999999999999</v>
      </c>
      <c r="N129" s="2">
        <v>38748</v>
      </c>
      <c r="O129" s="1">
        <v>5.1740000000000004</v>
      </c>
      <c r="Q129" s="100">
        <v>38894</v>
      </c>
      <c r="R129" s="1">
        <v>5.12</v>
      </c>
      <c r="T129" s="100">
        <v>38894</v>
      </c>
      <c r="U129" s="1">
        <v>4.91</v>
      </c>
      <c r="W129" s="2">
        <v>38894</v>
      </c>
      <c r="X129" s="1">
        <v>4.82</v>
      </c>
      <c r="Z129" s="2">
        <v>38894</v>
      </c>
      <c r="AA129" s="1">
        <v>4.7699999999999996</v>
      </c>
      <c r="AC129" s="2">
        <v>38894</v>
      </c>
      <c r="AD129" s="1">
        <v>4.7149999999999999</v>
      </c>
      <c r="AF129" s="2">
        <v>39265</v>
      </c>
      <c r="AG129" s="1">
        <v>5.36</v>
      </c>
      <c r="AI129" s="2">
        <v>38894</v>
      </c>
      <c r="AJ129" s="1">
        <v>5.8979999999999997</v>
      </c>
      <c r="AL129" s="2">
        <v>38894</v>
      </c>
      <c r="AM129" s="1">
        <v>5.8250000000000002</v>
      </c>
      <c r="AO129" s="2">
        <v>38894</v>
      </c>
      <c r="AP129" s="1">
        <v>5.7249999999999996</v>
      </c>
      <c r="AR129" s="2">
        <v>38894</v>
      </c>
      <c r="AS129" s="1">
        <v>5.7562999999999995</v>
      </c>
      <c r="AU129" s="2">
        <v>38894</v>
      </c>
      <c r="AV129" s="1">
        <v>4.5979999999999999</v>
      </c>
      <c r="AX129" s="2">
        <v>38894</v>
      </c>
      <c r="AY129" s="1">
        <v>4.5545</v>
      </c>
      <c r="BA129" s="116">
        <v>38894</v>
      </c>
      <c r="BB129" s="1">
        <v>4.3022</v>
      </c>
      <c r="BD129" s="2">
        <v>38894</v>
      </c>
      <c r="BE129" s="1">
        <v>3.7715000000000001</v>
      </c>
      <c r="BG129" s="2">
        <v>38901</v>
      </c>
      <c r="BH129" s="1">
        <v>5.15</v>
      </c>
      <c r="BI129" s="2"/>
      <c r="BJ129" s="2">
        <v>38901</v>
      </c>
      <c r="BK129" s="1">
        <v>5.1100000000000003</v>
      </c>
      <c r="BM129" s="2">
        <v>38894</v>
      </c>
      <c r="BN129" s="1">
        <v>4.0472999999999999</v>
      </c>
    </row>
    <row r="130" spans="2:66">
      <c r="B130" s="100">
        <v>39266</v>
      </c>
      <c r="C130" s="1">
        <v>5</v>
      </c>
      <c r="E130" s="100">
        <v>38719</v>
      </c>
      <c r="F130" s="1">
        <v>4.085</v>
      </c>
      <c r="H130" s="2">
        <v>38751</v>
      </c>
      <c r="I130" s="1">
        <v>4.9980000000000002</v>
      </c>
      <c r="K130" s="2">
        <v>38749</v>
      </c>
      <c r="L130" s="1">
        <v>5.39</v>
      </c>
      <c r="N130" s="2">
        <v>38749</v>
      </c>
      <c r="O130" s="1">
        <v>5.1319999999999997</v>
      </c>
      <c r="Q130" s="100">
        <v>38895</v>
      </c>
      <c r="R130" s="1">
        <v>5.1100000000000003</v>
      </c>
      <c r="T130" s="100">
        <v>38895</v>
      </c>
      <c r="U130" s="1">
        <v>4.9000000000000004</v>
      </c>
      <c r="W130" s="2">
        <v>38895</v>
      </c>
      <c r="X130" s="1">
        <v>4.8149999999999995</v>
      </c>
      <c r="Z130" s="2">
        <v>38895</v>
      </c>
      <c r="AA130" s="1">
        <v>4.7649999999999997</v>
      </c>
      <c r="AC130" s="2">
        <v>38895</v>
      </c>
      <c r="AD130" s="1">
        <v>4.7149999999999999</v>
      </c>
      <c r="AF130" s="2">
        <v>39266</v>
      </c>
      <c r="AG130" s="1">
        <v>5.36</v>
      </c>
      <c r="AI130" s="2">
        <v>38895</v>
      </c>
      <c r="AJ130" s="1">
        <v>5.8540000000000001</v>
      </c>
      <c r="AL130" s="2">
        <v>38895</v>
      </c>
      <c r="AM130" s="1">
        <v>5.7880000000000003</v>
      </c>
      <c r="AO130" s="2">
        <v>38895</v>
      </c>
      <c r="AP130" s="1">
        <v>5.7035</v>
      </c>
      <c r="AR130" s="2">
        <v>38895</v>
      </c>
      <c r="AS130" s="1">
        <v>5.7412999999999998</v>
      </c>
      <c r="AU130" s="2">
        <v>38895</v>
      </c>
      <c r="AV130" s="1">
        <v>4.5990000000000002</v>
      </c>
      <c r="AX130" s="2">
        <v>38895</v>
      </c>
      <c r="AY130" s="1">
        <v>4.5609999999999999</v>
      </c>
      <c r="BA130" s="116">
        <v>38895</v>
      </c>
      <c r="BB130" s="1">
        <v>4.3124000000000002</v>
      </c>
      <c r="BD130" s="2">
        <v>38895</v>
      </c>
      <c r="BE130" s="1">
        <v>3.7984</v>
      </c>
      <c r="BG130" s="2">
        <v>38903</v>
      </c>
      <c r="BH130" s="1">
        <v>5.23</v>
      </c>
      <c r="BI130" s="2"/>
      <c r="BJ130" s="2">
        <v>38903</v>
      </c>
      <c r="BK130" s="1">
        <v>5.19</v>
      </c>
      <c r="BM130" s="2">
        <v>38895</v>
      </c>
      <c r="BN130" s="1">
        <v>4.0651999999999999</v>
      </c>
    </row>
    <row r="131" spans="2:66">
      <c r="B131" s="100">
        <v>39267</v>
      </c>
      <c r="C131" s="1">
        <v>5</v>
      </c>
      <c r="E131" s="100">
        <v>38720</v>
      </c>
      <c r="F131" s="1">
        <v>4.0549999999999997</v>
      </c>
      <c r="H131" s="2">
        <v>38754</v>
      </c>
      <c r="I131" s="1">
        <v>4.99</v>
      </c>
      <c r="K131" s="2">
        <v>38750</v>
      </c>
      <c r="L131" s="1">
        <v>5.4039999999999999</v>
      </c>
      <c r="N131" s="2">
        <v>38750</v>
      </c>
      <c r="O131" s="1">
        <v>5.1790000000000003</v>
      </c>
      <c r="Q131" s="100">
        <v>38896</v>
      </c>
      <c r="R131" s="1">
        <v>5.1100000000000003</v>
      </c>
      <c r="T131" s="100">
        <v>38896</v>
      </c>
      <c r="U131" s="1">
        <v>4.9000000000000004</v>
      </c>
      <c r="W131" s="2">
        <v>38896</v>
      </c>
      <c r="X131" s="1">
        <v>4.82</v>
      </c>
      <c r="Z131" s="2">
        <v>38896</v>
      </c>
      <c r="AA131" s="1">
        <v>4.7699999999999996</v>
      </c>
      <c r="AC131" s="2">
        <v>38896</v>
      </c>
      <c r="AD131" s="1">
        <v>4.72</v>
      </c>
      <c r="AF131" s="2">
        <v>39267</v>
      </c>
      <c r="AG131" s="1">
        <v>5.36</v>
      </c>
      <c r="AI131" s="2">
        <v>38896</v>
      </c>
      <c r="AJ131" s="1">
        <v>5.9030000000000005</v>
      </c>
      <c r="AL131" s="2">
        <v>38896</v>
      </c>
      <c r="AM131" s="1">
        <v>5.8365</v>
      </c>
      <c r="AO131" s="2">
        <v>38896</v>
      </c>
      <c r="AP131" s="1">
        <v>5.7427999999999999</v>
      </c>
      <c r="AR131" s="2">
        <v>38896</v>
      </c>
      <c r="AS131" s="1">
        <v>5.7614999999999998</v>
      </c>
      <c r="AU131" s="2">
        <v>38896</v>
      </c>
      <c r="AV131" s="1">
        <v>4.6050000000000004</v>
      </c>
      <c r="AX131" s="2">
        <v>38896</v>
      </c>
      <c r="AY131" s="1">
        <v>4.569</v>
      </c>
      <c r="BA131" s="116">
        <v>38896</v>
      </c>
      <c r="BB131" s="1">
        <v>4.3211000000000004</v>
      </c>
      <c r="BD131" s="2">
        <v>38896</v>
      </c>
      <c r="BE131" s="1">
        <v>3.8045999999999998</v>
      </c>
      <c r="BG131" s="2">
        <v>38904</v>
      </c>
      <c r="BH131" s="1">
        <v>5.19</v>
      </c>
      <c r="BI131" s="2"/>
      <c r="BJ131" s="2">
        <v>38904</v>
      </c>
      <c r="BK131" s="1">
        <v>5.15</v>
      </c>
      <c r="BM131" s="2">
        <v>38896</v>
      </c>
      <c r="BN131" s="1">
        <v>4.0778999999999996</v>
      </c>
    </row>
    <row r="132" spans="2:66">
      <c r="B132" s="100">
        <v>39268</v>
      </c>
      <c r="C132" s="1">
        <v>5</v>
      </c>
      <c r="E132" s="100">
        <v>38721</v>
      </c>
      <c r="F132" s="1">
        <v>4.0679999999999996</v>
      </c>
      <c r="H132" s="2">
        <v>38755</v>
      </c>
      <c r="I132" s="1">
        <v>4.9939999999999998</v>
      </c>
      <c r="K132" s="2">
        <v>38751</v>
      </c>
      <c r="L132" s="1">
        <v>5.4480000000000004</v>
      </c>
      <c r="N132" s="2">
        <v>38751</v>
      </c>
      <c r="O132" s="1">
        <v>5.2439999999999998</v>
      </c>
      <c r="Q132" s="100">
        <v>38897</v>
      </c>
      <c r="R132" s="1">
        <v>5.09</v>
      </c>
      <c r="T132" s="100">
        <v>38897</v>
      </c>
      <c r="U132" s="1">
        <v>4.88</v>
      </c>
      <c r="W132" s="2">
        <v>38897</v>
      </c>
      <c r="X132" s="1">
        <v>4.79</v>
      </c>
      <c r="Z132" s="2">
        <v>38897</v>
      </c>
      <c r="AA132" s="1">
        <v>4.7450000000000001</v>
      </c>
      <c r="AC132" s="2">
        <v>38897</v>
      </c>
      <c r="AD132" s="1">
        <v>4.6950000000000003</v>
      </c>
      <c r="AF132" s="2">
        <v>39268</v>
      </c>
      <c r="AG132" s="1">
        <v>5.36</v>
      </c>
      <c r="AI132" s="2">
        <v>38897</v>
      </c>
      <c r="AJ132" s="1">
        <v>5.8635000000000002</v>
      </c>
      <c r="AL132" s="2">
        <v>38897</v>
      </c>
      <c r="AM132" s="1">
        <v>5.7809999999999997</v>
      </c>
      <c r="AO132" s="2">
        <v>38897</v>
      </c>
      <c r="AP132" s="1">
        <v>5.665</v>
      </c>
      <c r="AR132" s="2">
        <v>38897</v>
      </c>
      <c r="AS132" s="1">
        <v>5.694</v>
      </c>
      <c r="AU132" s="2">
        <v>38897</v>
      </c>
      <c r="AV132" s="1">
        <v>4.5549999999999997</v>
      </c>
      <c r="AX132" s="2">
        <v>38897</v>
      </c>
      <c r="AY132" s="1">
        <v>4.5184999999999995</v>
      </c>
      <c r="BA132" s="116">
        <v>38897</v>
      </c>
      <c r="BB132" s="1">
        <v>4.2705000000000002</v>
      </c>
      <c r="BD132" s="2">
        <v>38897</v>
      </c>
      <c r="BE132" s="1">
        <v>3.76</v>
      </c>
      <c r="BG132" s="2">
        <v>38905</v>
      </c>
      <c r="BH132" s="1">
        <v>5.14</v>
      </c>
      <c r="BI132" s="2"/>
      <c r="BJ132" s="2">
        <v>38905</v>
      </c>
      <c r="BK132" s="1">
        <v>5.0999999999999996</v>
      </c>
      <c r="BM132" s="2">
        <v>38897</v>
      </c>
      <c r="BN132" s="1">
        <v>4.0229999999999997</v>
      </c>
    </row>
    <row r="133" spans="2:66">
      <c r="B133" s="100">
        <v>39269</v>
      </c>
      <c r="C133" s="1">
        <v>5</v>
      </c>
      <c r="E133" s="100">
        <v>38722</v>
      </c>
      <c r="F133" s="1">
        <v>4.0999999999999996</v>
      </c>
      <c r="H133" s="2">
        <v>38756</v>
      </c>
      <c r="I133" s="1">
        <v>4.9470000000000001</v>
      </c>
      <c r="K133" s="2">
        <v>38754</v>
      </c>
      <c r="L133" s="1">
        <v>5.3890000000000002</v>
      </c>
      <c r="N133" s="2">
        <v>38754</v>
      </c>
      <c r="O133" s="1">
        <v>5.2350000000000003</v>
      </c>
      <c r="Q133" s="100">
        <v>38898</v>
      </c>
      <c r="R133" s="1">
        <v>5.0049999999999999</v>
      </c>
      <c r="T133" s="100">
        <v>38898</v>
      </c>
      <c r="U133" s="1">
        <v>4.8100000000000005</v>
      </c>
      <c r="W133" s="2">
        <v>38898</v>
      </c>
      <c r="X133" s="1">
        <v>4.72</v>
      </c>
      <c r="Z133" s="2">
        <v>38898</v>
      </c>
      <c r="AA133" s="1">
        <v>4.68</v>
      </c>
      <c r="AC133" s="2">
        <v>38898</v>
      </c>
      <c r="AD133" s="1">
        <v>4.6349999999999998</v>
      </c>
      <c r="AF133" s="2">
        <v>39269</v>
      </c>
      <c r="AG133" s="1">
        <v>5.36</v>
      </c>
      <c r="AI133" s="2">
        <v>38898</v>
      </c>
      <c r="AJ133" s="1">
        <v>5.8063000000000002</v>
      </c>
      <c r="AL133" s="2">
        <v>38898</v>
      </c>
      <c r="AM133" s="1">
        <v>5.7285000000000004</v>
      </c>
      <c r="AO133" s="2">
        <v>38898</v>
      </c>
      <c r="AP133" s="1">
        <v>5.62</v>
      </c>
      <c r="AR133" s="2">
        <v>38898</v>
      </c>
      <c r="AS133" s="1">
        <v>5.6675000000000004</v>
      </c>
      <c r="AU133" s="2">
        <v>38898</v>
      </c>
      <c r="AV133" s="1">
        <v>4.5585000000000004</v>
      </c>
      <c r="AX133" s="2">
        <v>38898</v>
      </c>
      <c r="AY133" s="1">
        <v>4.5235000000000003</v>
      </c>
      <c r="BA133" s="116">
        <v>38898</v>
      </c>
      <c r="BB133" s="1">
        <v>4.2849000000000004</v>
      </c>
      <c r="BD133" s="2">
        <v>38898</v>
      </c>
      <c r="BE133" s="1">
        <v>3.7831999999999999</v>
      </c>
      <c r="BG133" s="2">
        <v>38908</v>
      </c>
      <c r="BH133" s="1">
        <v>5.13</v>
      </c>
      <c r="BI133" s="2"/>
      <c r="BJ133" s="2">
        <v>38908</v>
      </c>
      <c r="BK133" s="1">
        <v>5.0999999999999996</v>
      </c>
      <c r="BM133" s="2">
        <v>38898</v>
      </c>
      <c r="BN133" s="1">
        <v>4.0449999999999999</v>
      </c>
    </row>
    <row r="134" spans="2:66">
      <c r="B134" s="100">
        <v>39272</v>
      </c>
      <c r="C134" s="1">
        <v>5</v>
      </c>
      <c r="E134" s="100">
        <v>38723</v>
      </c>
      <c r="F134" s="1">
        <v>4.1189999999999998</v>
      </c>
      <c r="H134" s="2">
        <v>38757</v>
      </c>
      <c r="I134" s="1">
        <v>4.9190000000000005</v>
      </c>
      <c r="K134" s="2">
        <v>38755</v>
      </c>
      <c r="L134" s="1">
        <v>5.4320000000000004</v>
      </c>
      <c r="N134" s="2">
        <v>38755</v>
      </c>
      <c r="O134" s="1">
        <v>5.25</v>
      </c>
      <c r="Q134" s="100">
        <v>38901</v>
      </c>
      <c r="R134" s="1">
        <v>5.0149999999999997</v>
      </c>
      <c r="T134" s="100">
        <v>38901</v>
      </c>
      <c r="U134" s="1">
        <v>4.8149999999999995</v>
      </c>
      <c r="W134" s="2">
        <v>38901</v>
      </c>
      <c r="X134" s="1">
        <v>4.7249999999999996</v>
      </c>
      <c r="Z134" s="2">
        <v>38901</v>
      </c>
      <c r="AA134" s="1">
        <v>4.6899999999999995</v>
      </c>
      <c r="AC134" s="2">
        <v>38901</v>
      </c>
      <c r="AD134" s="1">
        <v>4.6500000000000004</v>
      </c>
      <c r="AF134" s="2">
        <v>39272</v>
      </c>
      <c r="AG134" s="1">
        <v>5.36</v>
      </c>
      <c r="AI134" s="2">
        <v>38901</v>
      </c>
      <c r="AJ134" s="1">
        <v>5.8259999999999996</v>
      </c>
      <c r="AL134" s="2">
        <v>38901</v>
      </c>
      <c r="AM134" s="1">
        <v>5.7450000000000001</v>
      </c>
      <c r="AO134" s="2">
        <v>38901</v>
      </c>
      <c r="AP134" s="1">
        <v>5.6420000000000003</v>
      </c>
      <c r="AR134" s="2">
        <v>38901</v>
      </c>
      <c r="AS134" s="1">
        <v>5.6890000000000001</v>
      </c>
      <c r="AU134" s="2">
        <v>38901</v>
      </c>
      <c r="AV134" s="1">
        <v>4.5674999999999999</v>
      </c>
      <c r="AX134" s="2">
        <v>38901</v>
      </c>
      <c r="AY134" s="1">
        <v>4.5330000000000004</v>
      </c>
      <c r="BA134" s="116">
        <v>38901</v>
      </c>
      <c r="BB134" s="1">
        <v>4.2991000000000001</v>
      </c>
      <c r="BD134" s="2">
        <v>38901</v>
      </c>
      <c r="BE134" s="1">
        <v>3.7991000000000001</v>
      </c>
      <c r="BG134" s="2">
        <v>38909</v>
      </c>
      <c r="BH134" s="1">
        <v>5.0999999999999996</v>
      </c>
      <c r="BI134" s="2"/>
      <c r="BJ134" s="2">
        <v>38909</v>
      </c>
      <c r="BK134" s="1">
        <v>5.07</v>
      </c>
      <c r="BM134" s="2">
        <v>38901</v>
      </c>
      <c r="BN134" s="1">
        <v>4.0599999999999996</v>
      </c>
    </row>
    <row r="135" spans="2:66">
      <c r="B135" s="100">
        <v>39273</v>
      </c>
      <c r="C135" s="1">
        <v>5</v>
      </c>
      <c r="E135" s="100">
        <v>38726</v>
      </c>
      <c r="F135" s="1">
        <v>4.0250000000000004</v>
      </c>
      <c r="H135" s="2">
        <v>38758</v>
      </c>
      <c r="I135" s="1">
        <v>4.8559999999999999</v>
      </c>
      <c r="K135" s="2">
        <v>38756</v>
      </c>
      <c r="L135" s="1">
        <v>5.4329999999999998</v>
      </c>
      <c r="N135" s="2">
        <v>38756</v>
      </c>
      <c r="O135" s="1">
        <v>5.1909999999999998</v>
      </c>
      <c r="Q135" s="100">
        <v>38902</v>
      </c>
      <c r="R135" s="1">
        <v>5.0350000000000001</v>
      </c>
      <c r="T135" s="100">
        <v>38902</v>
      </c>
      <c r="U135" s="1">
        <v>4.8100000000000005</v>
      </c>
      <c r="W135" s="2">
        <v>38902</v>
      </c>
      <c r="X135" s="1">
        <v>4.71</v>
      </c>
      <c r="Z135" s="2">
        <v>38902</v>
      </c>
      <c r="AA135" s="1">
        <v>4.68</v>
      </c>
      <c r="AC135" s="2">
        <v>38902</v>
      </c>
      <c r="AD135" s="1">
        <v>4.6399999999999997</v>
      </c>
      <c r="AF135" s="2">
        <v>39273</v>
      </c>
      <c r="AG135" s="1">
        <v>5.36</v>
      </c>
      <c r="AI135" s="2">
        <v>38902</v>
      </c>
      <c r="AJ135" s="1">
        <v>5.8259999999999996</v>
      </c>
      <c r="AL135" s="2">
        <v>38902</v>
      </c>
      <c r="AM135" s="1">
        <v>5.7460000000000004</v>
      </c>
      <c r="AO135" s="2">
        <v>38902</v>
      </c>
      <c r="AP135" s="1">
        <v>5.6440000000000001</v>
      </c>
      <c r="AR135" s="2">
        <v>38902</v>
      </c>
      <c r="AS135" s="1">
        <v>5.6924999999999999</v>
      </c>
      <c r="AU135" s="2">
        <v>38902</v>
      </c>
      <c r="AV135" s="1">
        <v>4.5685000000000002</v>
      </c>
      <c r="AX135" s="2">
        <v>38902</v>
      </c>
      <c r="AY135" s="1">
        <v>4.5335000000000001</v>
      </c>
      <c r="BA135" s="116">
        <v>38902</v>
      </c>
      <c r="BB135" s="1">
        <v>4.3003</v>
      </c>
      <c r="BD135" s="2">
        <v>38902</v>
      </c>
      <c r="BE135" s="1">
        <v>3.7869999999999999</v>
      </c>
      <c r="BG135" s="2">
        <v>38910</v>
      </c>
      <c r="BH135" s="1">
        <v>5.0999999999999996</v>
      </c>
      <c r="BI135" s="2"/>
      <c r="BJ135" s="2">
        <v>38910</v>
      </c>
      <c r="BK135" s="1">
        <v>5.08</v>
      </c>
      <c r="BM135" s="2">
        <v>38902</v>
      </c>
      <c r="BN135" s="1">
        <v>4.056</v>
      </c>
    </row>
    <row r="136" spans="2:66">
      <c r="B136" s="100">
        <v>39274</v>
      </c>
      <c r="C136" s="1">
        <v>5</v>
      </c>
      <c r="E136" s="100">
        <v>38727</v>
      </c>
      <c r="F136" s="1">
        <v>4.0350000000000001</v>
      </c>
      <c r="H136" s="2">
        <v>38761</v>
      </c>
      <c r="I136" s="1">
        <v>4.915</v>
      </c>
      <c r="K136" s="2">
        <v>38757</v>
      </c>
      <c r="L136" s="1">
        <v>5.3140000000000001</v>
      </c>
      <c r="N136" s="2">
        <v>38757</v>
      </c>
      <c r="O136" s="1">
        <v>5.1059999999999999</v>
      </c>
      <c r="Q136" s="100">
        <v>38903</v>
      </c>
      <c r="R136" s="1">
        <v>5.0149999999999997</v>
      </c>
      <c r="T136" s="100">
        <v>38903</v>
      </c>
      <c r="U136" s="1">
        <v>4.7850000000000001</v>
      </c>
      <c r="W136" s="2">
        <v>38903</v>
      </c>
      <c r="X136" s="1">
        <v>4.6850000000000005</v>
      </c>
      <c r="Z136" s="2">
        <v>38903</v>
      </c>
      <c r="AA136" s="1">
        <v>4.66</v>
      </c>
      <c r="AC136" s="2">
        <v>38903</v>
      </c>
      <c r="AD136" s="1">
        <v>4.625</v>
      </c>
      <c r="AF136" s="2">
        <v>39274</v>
      </c>
      <c r="AG136" s="1">
        <v>5.36</v>
      </c>
      <c r="AI136" s="2">
        <v>38903</v>
      </c>
      <c r="AJ136" s="1">
        <v>5.9050000000000002</v>
      </c>
      <c r="AL136" s="2">
        <v>38903</v>
      </c>
      <c r="AM136" s="1">
        <v>5.8330000000000002</v>
      </c>
      <c r="AO136" s="2">
        <v>38903</v>
      </c>
      <c r="AP136" s="1">
        <v>5.7115</v>
      </c>
      <c r="AR136" s="2">
        <v>38903</v>
      </c>
      <c r="AS136" s="1">
        <v>5.7524999999999995</v>
      </c>
      <c r="AU136" s="2">
        <v>38903</v>
      </c>
      <c r="AV136" s="1">
        <v>4.6154999999999999</v>
      </c>
      <c r="AX136" s="2">
        <v>38903</v>
      </c>
      <c r="AY136" s="1">
        <v>4.5830000000000002</v>
      </c>
      <c r="BA136" s="116">
        <v>38903</v>
      </c>
      <c r="BB136" s="1">
        <v>4.351</v>
      </c>
      <c r="BD136" s="2">
        <v>38903</v>
      </c>
      <c r="BE136" s="1">
        <v>3.8285999999999998</v>
      </c>
      <c r="BG136" s="2">
        <v>38911</v>
      </c>
      <c r="BH136" s="1">
        <v>5.08</v>
      </c>
      <c r="BI136" s="2"/>
      <c r="BJ136" s="2">
        <v>38911</v>
      </c>
      <c r="BK136" s="1">
        <v>5.04</v>
      </c>
      <c r="BM136" s="2">
        <v>38903</v>
      </c>
      <c r="BN136" s="1">
        <v>4.1120000000000001</v>
      </c>
    </row>
    <row r="137" spans="2:66">
      <c r="B137" s="100">
        <v>39275</v>
      </c>
      <c r="C137" s="1">
        <v>5.0599999999999996</v>
      </c>
      <c r="E137" s="100">
        <v>38728</v>
      </c>
      <c r="F137" s="1">
        <v>4.0620000000000003</v>
      </c>
      <c r="H137" s="2">
        <v>38762</v>
      </c>
      <c r="I137" s="1">
        <v>4.8369999999999997</v>
      </c>
      <c r="K137" s="2">
        <v>38758</v>
      </c>
      <c r="L137" s="1">
        <v>5.2780000000000005</v>
      </c>
      <c r="N137" s="2">
        <v>38758</v>
      </c>
      <c r="O137" s="1">
        <v>5.0250000000000004</v>
      </c>
      <c r="Q137" s="100">
        <v>38904</v>
      </c>
      <c r="R137" s="1">
        <v>5.0049999999999999</v>
      </c>
      <c r="T137" s="100">
        <v>38904</v>
      </c>
      <c r="U137" s="1">
        <v>4.78</v>
      </c>
      <c r="W137" s="2">
        <v>38904</v>
      </c>
      <c r="X137" s="1">
        <v>4.68</v>
      </c>
      <c r="Z137" s="2">
        <v>38904</v>
      </c>
      <c r="AA137" s="1">
        <v>4.6500000000000004</v>
      </c>
      <c r="AC137" s="2">
        <v>38904</v>
      </c>
      <c r="AD137" s="1">
        <v>4.62</v>
      </c>
      <c r="AF137" s="2">
        <v>39275</v>
      </c>
      <c r="AG137" s="1">
        <v>5.36</v>
      </c>
      <c r="AI137" s="2">
        <v>38904</v>
      </c>
      <c r="AJ137" s="1">
        <v>5.8579999999999997</v>
      </c>
      <c r="AL137" s="2">
        <v>38904</v>
      </c>
      <c r="AM137" s="1">
        <v>5.79</v>
      </c>
      <c r="AO137" s="2">
        <v>38904</v>
      </c>
      <c r="AP137" s="1">
        <v>5.6913</v>
      </c>
      <c r="AR137" s="2">
        <v>38904</v>
      </c>
      <c r="AS137" s="1">
        <v>5.7430000000000003</v>
      </c>
      <c r="AU137" s="2">
        <v>38904</v>
      </c>
      <c r="AV137" s="1">
        <v>4.5949999999999998</v>
      </c>
      <c r="AX137" s="2">
        <v>38904</v>
      </c>
      <c r="AY137" s="1">
        <v>4.5649999999999995</v>
      </c>
      <c r="BA137" s="116">
        <v>38904</v>
      </c>
      <c r="BB137" s="1">
        <v>4.3369</v>
      </c>
      <c r="BD137" s="2">
        <v>38904</v>
      </c>
      <c r="BE137" s="1">
        <v>3.8559000000000001</v>
      </c>
      <c r="BG137" s="2">
        <v>38912</v>
      </c>
      <c r="BH137" s="1">
        <v>5.07</v>
      </c>
      <c r="BI137" s="2"/>
      <c r="BJ137" s="2">
        <v>38912</v>
      </c>
      <c r="BK137" s="1">
        <v>5.0199999999999996</v>
      </c>
      <c r="BM137" s="2">
        <v>38904</v>
      </c>
      <c r="BN137" s="1">
        <v>4.1166</v>
      </c>
    </row>
    <row r="138" spans="2:66">
      <c r="B138" s="100">
        <v>39276</v>
      </c>
      <c r="C138" s="1">
        <v>5.07</v>
      </c>
      <c r="E138" s="100">
        <v>38729</v>
      </c>
      <c r="F138" s="1">
        <v>4.048</v>
      </c>
      <c r="H138" s="2">
        <v>38763</v>
      </c>
      <c r="I138" s="1">
        <v>4.819</v>
      </c>
      <c r="K138" s="2">
        <v>38761</v>
      </c>
      <c r="L138" s="1">
        <v>5.3</v>
      </c>
      <c r="N138" s="2">
        <v>38761</v>
      </c>
      <c r="O138" s="1">
        <v>5.0780000000000003</v>
      </c>
      <c r="Q138" s="100">
        <v>38905</v>
      </c>
      <c r="R138" s="1">
        <v>5.08</v>
      </c>
      <c r="T138" s="100">
        <v>38905</v>
      </c>
      <c r="U138" s="1">
        <v>4.8550000000000004</v>
      </c>
      <c r="W138" s="2">
        <v>38905</v>
      </c>
      <c r="X138" s="1">
        <v>4.75</v>
      </c>
      <c r="Z138" s="2">
        <v>38905</v>
      </c>
      <c r="AA138" s="1">
        <v>4.71</v>
      </c>
      <c r="AC138" s="2">
        <v>38905</v>
      </c>
      <c r="AD138" s="1">
        <v>4.67</v>
      </c>
      <c r="AF138" s="2">
        <v>39276</v>
      </c>
      <c r="AG138" s="1">
        <v>5.36</v>
      </c>
      <c r="AI138" s="2">
        <v>38905</v>
      </c>
      <c r="AJ138" s="1">
        <v>5.8094999999999999</v>
      </c>
      <c r="AL138" s="2">
        <v>38905</v>
      </c>
      <c r="AM138" s="1">
        <v>5.7445000000000004</v>
      </c>
      <c r="AO138" s="2">
        <v>38905</v>
      </c>
      <c r="AP138" s="1">
        <v>5.6444999999999999</v>
      </c>
      <c r="AR138" s="2">
        <v>38905</v>
      </c>
      <c r="AS138" s="1">
        <v>5.7115</v>
      </c>
      <c r="AU138" s="2">
        <v>38905</v>
      </c>
      <c r="AV138" s="1">
        <v>4.5549999999999997</v>
      </c>
      <c r="AX138" s="2">
        <v>38905</v>
      </c>
      <c r="AY138" s="1">
        <v>4.5214999999999996</v>
      </c>
      <c r="BA138" s="116">
        <v>38905</v>
      </c>
      <c r="BB138" s="1">
        <v>4.2915000000000001</v>
      </c>
      <c r="BD138" s="2">
        <v>38905</v>
      </c>
      <c r="BE138" s="1">
        <v>3.8195000000000001</v>
      </c>
      <c r="BG138" s="2">
        <v>38915</v>
      </c>
      <c r="BH138" s="1">
        <v>5.07</v>
      </c>
      <c r="BI138" s="2"/>
      <c r="BJ138" s="2">
        <v>38915</v>
      </c>
      <c r="BK138" s="1">
        <v>5.04</v>
      </c>
      <c r="BM138" s="2">
        <v>38905</v>
      </c>
      <c r="BN138" s="1">
        <v>4.0614999999999997</v>
      </c>
    </row>
    <row r="139" spans="2:66">
      <c r="B139" s="100">
        <v>39279</v>
      </c>
      <c r="C139" s="1">
        <v>5.07</v>
      </c>
      <c r="E139" s="100">
        <v>38730</v>
      </c>
      <c r="F139" s="1">
        <v>4.0789999999999997</v>
      </c>
      <c r="H139" s="2">
        <v>38764</v>
      </c>
      <c r="I139" s="1">
        <v>4.82</v>
      </c>
      <c r="K139" s="2">
        <v>38762</v>
      </c>
      <c r="L139" s="1">
        <v>5.2460000000000004</v>
      </c>
      <c r="N139" s="2">
        <v>38762</v>
      </c>
      <c r="O139" s="1">
        <v>5.0190000000000001</v>
      </c>
      <c r="Q139" s="100">
        <v>38908</v>
      </c>
      <c r="R139" s="1">
        <v>5.09</v>
      </c>
      <c r="T139" s="100">
        <v>38908</v>
      </c>
      <c r="U139" s="1">
        <v>4.8499999999999996</v>
      </c>
      <c r="W139" s="2">
        <v>38908</v>
      </c>
      <c r="X139" s="1">
        <v>4.7649999999999997</v>
      </c>
      <c r="Z139" s="2">
        <v>38908</v>
      </c>
      <c r="AA139" s="1">
        <v>4.72</v>
      </c>
      <c r="AC139" s="2">
        <v>38908</v>
      </c>
      <c r="AD139" s="1">
        <v>4.68</v>
      </c>
      <c r="AF139" s="2">
        <v>39279</v>
      </c>
      <c r="AG139" s="1">
        <v>5.36</v>
      </c>
      <c r="AI139" s="2">
        <v>38908</v>
      </c>
      <c r="AJ139" s="1">
        <v>5.8040000000000003</v>
      </c>
      <c r="AL139" s="2">
        <v>38908</v>
      </c>
      <c r="AM139" s="1">
        <v>5.7309999999999999</v>
      </c>
      <c r="AO139" s="2">
        <v>38908</v>
      </c>
      <c r="AP139" s="1">
        <v>5.6520000000000001</v>
      </c>
      <c r="AR139" s="2">
        <v>38908</v>
      </c>
      <c r="AS139" s="1">
        <v>5.7045000000000003</v>
      </c>
      <c r="AU139" s="2">
        <v>38908</v>
      </c>
      <c r="AV139" s="1">
        <v>4.57</v>
      </c>
      <c r="AX139" s="2">
        <v>38908</v>
      </c>
      <c r="AY139" s="1">
        <v>4.5385</v>
      </c>
      <c r="BA139" s="116">
        <v>38908</v>
      </c>
      <c r="BB139" s="1">
        <v>4.3049999999999997</v>
      </c>
      <c r="BD139" s="2">
        <v>38908</v>
      </c>
      <c r="BE139" s="1">
        <v>3.8382000000000001</v>
      </c>
      <c r="BG139" s="2">
        <v>38916</v>
      </c>
      <c r="BH139" s="1">
        <v>5.13</v>
      </c>
      <c r="BI139" s="2"/>
      <c r="BJ139" s="2">
        <v>38916</v>
      </c>
      <c r="BK139" s="1">
        <v>5.0999999999999996</v>
      </c>
      <c r="BM139" s="2">
        <v>38908</v>
      </c>
      <c r="BN139" s="1">
        <v>4.0860000000000003</v>
      </c>
    </row>
    <row r="140" spans="2:66">
      <c r="B140" s="100">
        <v>39281</v>
      </c>
      <c r="C140" s="1">
        <v>5.08</v>
      </c>
      <c r="E140" s="100">
        <v>38733</v>
      </c>
      <c r="F140" s="1">
        <v>4.0549999999999997</v>
      </c>
      <c r="H140" s="2">
        <v>38765</v>
      </c>
      <c r="I140" s="1">
        <v>4.843</v>
      </c>
      <c r="K140" s="2">
        <v>38763</v>
      </c>
      <c r="L140" s="1">
        <v>5.2439999999999998</v>
      </c>
      <c r="N140" s="2">
        <v>38763</v>
      </c>
      <c r="O140" s="1">
        <v>4.9660000000000002</v>
      </c>
      <c r="Q140" s="100">
        <v>38909</v>
      </c>
      <c r="R140" s="1">
        <v>5.0549999999999997</v>
      </c>
      <c r="T140" s="100">
        <v>38909</v>
      </c>
      <c r="U140" s="1">
        <v>4.84</v>
      </c>
      <c r="W140" s="2">
        <v>38909</v>
      </c>
      <c r="X140" s="1">
        <v>4.7450000000000001</v>
      </c>
      <c r="Z140" s="2">
        <v>38909</v>
      </c>
      <c r="AA140" s="1">
        <v>4.7050000000000001</v>
      </c>
      <c r="AC140" s="2">
        <v>38909</v>
      </c>
      <c r="AD140" s="1">
        <v>4.665</v>
      </c>
      <c r="AF140" s="2">
        <v>39280</v>
      </c>
      <c r="AG140" s="1">
        <v>5.36</v>
      </c>
      <c r="AI140" s="2">
        <v>38909</v>
      </c>
      <c r="AJ140" s="1">
        <v>5.7735000000000003</v>
      </c>
      <c r="AL140" s="2">
        <v>38909</v>
      </c>
      <c r="AM140" s="1">
        <v>5.7009999999999996</v>
      </c>
      <c r="AO140" s="2">
        <v>38909</v>
      </c>
      <c r="AP140" s="1">
        <v>5.6189999999999998</v>
      </c>
      <c r="AR140" s="2">
        <v>38909</v>
      </c>
      <c r="AS140" s="1">
        <v>5.694</v>
      </c>
      <c r="AU140" s="2">
        <v>38909</v>
      </c>
      <c r="AV140" s="1">
        <v>4.5564999999999998</v>
      </c>
      <c r="AX140" s="2">
        <v>38909</v>
      </c>
      <c r="AY140" s="1">
        <v>4.5214999999999996</v>
      </c>
      <c r="BA140" s="116">
        <v>38909</v>
      </c>
      <c r="BB140" s="1">
        <v>4.2815000000000003</v>
      </c>
      <c r="BD140" s="2">
        <v>38909</v>
      </c>
      <c r="BE140" s="1">
        <v>3.8064999999999998</v>
      </c>
      <c r="BG140" s="2">
        <v>38917</v>
      </c>
      <c r="BH140" s="1">
        <v>5.0599999999999996</v>
      </c>
      <c r="BI140" s="2"/>
      <c r="BJ140" s="2">
        <v>38917</v>
      </c>
      <c r="BK140" s="1">
        <v>5.0199999999999996</v>
      </c>
      <c r="BM140" s="2">
        <v>38909</v>
      </c>
      <c r="BN140" s="1">
        <v>4.0510000000000002</v>
      </c>
    </row>
    <row r="141" spans="2:66">
      <c r="B141" s="100">
        <v>39282</v>
      </c>
      <c r="C141" s="1">
        <v>5.08</v>
      </c>
      <c r="E141" s="100">
        <v>38734</v>
      </c>
      <c r="F141" s="1">
        <v>4.0250000000000004</v>
      </c>
      <c r="H141" s="2">
        <v>38768</v>
      </c>
      <c r="I141" s="1">
        <v>4.835</v>
      </c>
      <c r="K141" s="2">
        <v>38764</v>
      </c>
      <c r="L141" s="1">
        <v>5.2190000000000003</v>
      </c>
      <c r="N141" s="2">
        <v>38764</v>
      </c>
      <c r="O141" s="1">
        <v>4.9690000000000003</v>
      </c>
      <c r="Q141" s="100">
        <v>38910</v>
      </c>
      <c r="R141" s="1">
        <v>5.0650000000000004</v>
      </c>
      <c r="T141" s="100">
        <v>38910</v>
      </c>
      <c r="U141" s="1">
        <v>4.8550000000000004</v>
      </c>
      <c r="W141" s="2">
        <v>38910</v>
      </c>
      <c r="X141" s="1">
        <v>4.76</v>
      </c>
      <c r="Z141" s="2">
        <v>38910</v>
      </c>
      <c r="AA141" s="1">
        <v>4.7249999999999996</v>
      </c>
      <c r="AC141" s="2">
        <v>38910</v>
      </c>
      <c r="AD141" s="1">
        <v>4.6899999999999995</v>
      </c>
      <c r="AF141" s="2">
        <v>39281</v>
      </c>
      <c r="AG141" s="1">
        <v>5.36</v>
      </c>
      <c r="AI141" s="2">
        <v>38910</v>
      </c>
      <c r="AJ141" s="1">
        <v>5.7640000000000002</v>
      </c>
      <c r="AL141" s="2">
        <v>38910</v>
      </c>
      <c r="AM141" s="1">
        <v>5.6989999999999998</v>
      </c>
      <c r="AO141" s="2">
        <v>38910</v>
      </c>
      <c r="AP141" s="1">
        <v>5.6355000000000004</v>
      </c>
      <c r="AR141" s="2">
        <v>38910</v>
      </c>
      <c r="AS141" s="1">
        <v>5.6962999999999999</v>
      </c>
      <c r="AU141" s="2">
        <v>38910</v>
      </c>
      <c r="AV141" s="1">
        <v>4.58</v>
      </c>
      <c r="AX141" s="2">
        <v>38910</v>
      </c>
      <c r="AY141" s="1">
        <v>4.5454999999999997</v>
      </c>
      <c r="BA141" s="116">
        <v>38910</v>
      </c>
      <c r="BB141" s="1">
        <v>4.3064999999999998</v>
      </c>
      <c r="BD141" s="2">
        <v>38910</v>
      </c>
      <c r="BE141" s="1">
        <v>3.8315000000000001</v>
      </c>
      <c r="BG141" s="2">
        <v>38918</v>
      </c>
      <c r="BH141" s="1">
        <v>5.03</v>
      </c>
      <c r="BI141" s="2"/>
      <c r="BJ141" s="2">
        <v>38918</v>
      </c>
      <c r="BK141" s="1">
        <v>4.9800000000000004</v>
      </c>
      <c r="BM141" s="2">
        <v>38910</v>
      </c>
      <c r="BN141" s="1">
        <v>4.0655000000000001</v>
      </c>
    </row>
    <row r="142" spans="2:66">
      <c r="B142" s="100">
        <v>39283</v>
      </c>
      <c r="C142" s="1">
        <v>5.08</v>
      </c>
      <c r="E142" s="100">
        <v>38735</v>
      </c>
      <c r="F142" s="1">
        <v>3.9060000000000001</v>
      </c>
      <c r="H142" s="2">
        <v>38769</v>
      </c>
      <c r="I142" s="1">
        <v>4.8410000000000002</v>
      </c>
      <c r="K142" s="2">
        <v>38765</v>
      </c>
      <c r="L142" s="1">
        <v>5.226</v>
      </c>
      <c r="N142" s="2">
        <v>38765</v>
      </c>
      <c r="O142" s="1">
        <v>5.01</v>
      </c>
      <c r="Q142" s="100">
        <v>38911</v>
      </c>
      <c r="R142" s="1">
        <v>5.0350000000000001</v>
      </c>
      <c r="T142" s="100">
        <v>38911</v>
      </c>
      <c r="U142" s="1">
        <v>4.835</v>
      </c>
      <c r="W142" s="2">
        <v>38911</v>
      </c>
      <c r="X142" s="1">
        <v>4.7450000000000001</v>
      </c>
      <c r="Z142" s="2">
        <v>38911</v>
      </c>
      <c r="AA142" s="1">
        <v>4.7149999999999999</v>
      </c>
      <c r="AC142" s="2">
        <v>38911</v>
      </c>
      <c r="AD142" s="1">
        <v>4.68</v>
      </c>
      <c r="AF142" s="2">
        <v>39282</v>
      </c>
      <c r="AG142" s="1">
        <v>5.36</v>
      </c>
      <c r="AI142" s="2">
        <v>38911</v>
      </c>
      <c r="AJ142" s="1">
        <v>5.7329999999999997</v>
      </c>
      <c r="AL142" s="2">
        <v>38911</v>
      </c>
      <c r="AM142" s="1">
        <v>5.6690000000000005</v>
      </c>
      <c r="AO142" s="2">
        <v>38911</v>
      </c>
      <c r="AP142" s="1">
        <v>5.5815000000000001</v>
      </c>
      <c r="AR142" s="2">
        <v>38911</v>
      </c>
      <c r="AS142" s="1">
        <v>5.6589999999999998</v>
      </c>
      <c r="AU142" s="2">
        <v>38911</v>
      </c>
      <c r="AV142" s="1">
        <v>4.5454999999999997</v>
      </c>
      <c r="AX142" s="2">
        <v>38911</v>
      </c>
      <c r="AY142" s="1">
        <v>4.5049999999999999</v>
      </c>
      <c r="BA142" s="116">
        <v>38911</v>
      </c>
      <c r="BB142" s="1">
        <v>4.2614999999999998</v>
      </c>
      <c r="BD142" s="2">
        <v>38911</v>
      </c>
      <c r="BE142" s="1">
        <v>3.7740999999999998</v>
      </c>
      <c r="BG142" s="2">
        <v>38919</v>
      </c>
      <c r="BH142" s="1">
        <v>5.05</v>
      </c>
      <c r="BI142" s="2"/>
      <c r="BJ142" s="2">
        <v>38919</v>
      </c>
      <c r="BK142" s="1">
        <v>4.99</v>
      </c>
      <c r="BM142" s="2">
        <v>38911</v>
      </c>
      <c r="BN142" s="1">
        <v>4.0076000000000001</v>
      </c>
    </row>
    <row r="143" spans="2:66">
      <c r="B143" s="100">
        <v>39286</v>
      </c>
      <c r="C143" s="1">
        <v>5.08</v>
      </c>
      <c r="E143" s="100">
        <v>38736</v>
      </c>
      <c r="F143" s="1">
        <v>4.0650000000000004</v>
      </c>
      <c r="H143" s="2">
        <v>38770</v>
      </c>
      <c r="I143" s="1">
        <v>4.8259999999999996</v>
      </c>
      <c r="K143" s="2">
        <v>38768</v>
      </c>
      <c r="L143" s="1">
        <v>5.2270000000000003</v>
      </c>
      <c r="N143" s="2">
        <v>38768</v>
      </c>
      <c r="O143" s="1">
        <v>5</v>
      </c>
      <c r="Q143" s="100">
        <v>38912</v>
      </c>
      <c r="R143" s="1">
        <v>5.04</v>
      </c>
      <c r="T143" s="100">
        <v>38912</v>
      </c>
      <c r="U143" s="1">
        <v>4.83</v>
      </c>
      <c r="W143" s="2">
        <v>38912</v>
      </c>
      <c r="X143" s="1">
        <v>4.7350000000000003</v>
      </c>
      <c r="Z143" s="2">
        <v>38912</v>
      </c>
      <c r="AA143" s="1">
        <v>4.71</v>
      </c>
      <c r="AC143" s="2">
        <v>38912</v>
      </c>
      <c r="AD143" s="1">
        <v>4.68</v>
      </c>
      <c r="AF143" s="2">
        <v>39283</v>
      </c>
      <c r="AG143" s="1">
        <v>5.36</v>
      </c>
      <c r="AI143" s="2">
        <v>38912</v>
      </c>
      <c r="AJ143" s="1">
        <v>5.7439999999999998</v>
      </c>
      <c r="AL143" s="2">
        <v>38912</v>
      </c>
      <c r="AM143" s="1">
        <v>5.6704999999999997</v>
      </c>
      <c r="AO143" s="2">
        <v>38912</v>
      </c>
      <c r="AP143" s="1">
        <v>5.5637999999999996</v>
      </c>
      <c r="AR143" s="2">
        <v>38912</v>
      </c>
      <c r="AS143" s="1">
        <v>5.6437999999999997</v>
      </c>
      <c r="AU143" s="2">
        <v>38912</v>
      </c>
      <c r="AV143" s="1">
        <v>4.5140000000000002</v>
      </c>
      <c r="AX143" s="2">
        <v>38912</v>
      </c>
      <c r="AY143" s="1">
        <v>4.4729999999999999</v>
      </c>
      <c r="BA143" s="116">
        <v>38912</v>
      </c>
      <c r="BB143" s="1">
        <v>4.2210000000000001</v>
      </c>
      <c r="BD143" s="2">
        <v>38912</v>
      </c>
      <c r="BE143" s="1">
        <v>3.74</v>
      </c>
      <c r="BG143" s="2">
        <v>38922</v>
      </c>
      <c r="BH143" s="1">
        <v>5.05</v>
      </c>
      <c r="BI143" s="2"/>
      <c r="BJ143" s="2">
        <v>38922</v>
      </c>
      <c r="BK143" s="1">
        <v>4.99</v>
      </c>
      <c r="BM143" s="2">
        <v>38912</v>
      </c>
      <c r="BN143" s="1">
        <v>3.9649999999999999</v>
      </c>
    </row>
    <row r="144" spans="2:66">
      <c r="B144" s="100">
        <v>39287</v>
      </c>
      <c r="C144" s="1">
        <v>5.08</v>
      </c>
      <c r="E144" s="100">
        <v>38737</v>
      </c>
      <c r="F144" s="1">
        <v>4.093</v>
      </c>
      <c r="H144" s="2">
        <v>38771</v>
      </c>
      <c r="I144" s="1">
        <v>4.8259999999999996</v>
      </c>
      <c r="K144" s="2">
        <v>38769</v>
      </c>
      <c r="L144" s="1">
        <v>5.218</v>
      </c>
      <c r="N144" s="2">
        <v>38769</v>
      </c>
      <c r="O144" s="1">
        <v>5.0060000000000002</v>
      </c>
      <c r="Q144" s="100">
        <v>38915</v>
      </c>
      <c r="R144" s="1">
        <v>5.04</v>
      </c>
      <c r="T144" s="100">
        <v>38915</v>
      </c>
      <c r="U144" s="1">
        <v>4.83</v>
      </c>
      <c r="W144" s="2">
        <v>38915</v>
      </c>
      <c r="X144" s="1">
        <v>4.7350000000000003</v>
      </c>
      <c r="Z144" s="2">
        <v>38915</v>
      </c>
      <c r="AA144" s="1">
        <v>4.71</v>
      </c>
      <c r="AC144" s="2">
        <v>38915</v>
      </c>
      <c r="AD144" s="1">
        <v>4.68</v>
      </c>
      <c r="AF144" s="2">
        <v>39286</v>
      </c>
      <c r="AG144" s="1">
        <v>5.36</v>
      </c>
      <c r="AI144" s="2">
        <v>38915</v>
      </c>
      <c r="AJ144" s="1">
        <v>5.7279999999999998</v>
      </c>
      <c r="AL144" s="2">
        <v>38915</v>
      </c>
      <c r="AM144" s="1">
        <v>5.6769999999999996</v>
      </c>
      <c r="AO144" s="2">
        <v>38915</v>
      </c>
      <c r="AP144" s="1">
        <v>5.5759999999999996</v>
      </c>
      <c r="AR144" s="2">
        <v>38915</v>
      </c>
      <c r="AS144" s="1">
        <v>5.6463000000000001</v>
      </c>
      <c r="AU144" s="2">
        <v>38915</v>
      </c>
      <c r="AV144" s="1">
        <v>4.5179999999999998</v>
      </c>
      <c r="AX144" s="2">
        <v>38915</v>
      </c>
      <c r="AY144" s="1">
        <v>4.4770000000000003</v>
      </c>
      <c r="BA144" s="116">
        <v>38915</v>
      </c>
      <c r="BB144" s="1">
        <v>4.2179000000000002</v>
      </c>
      <c r="BD144" s="2">
        <v>38915</v>
      </c>
      <c r="BE144" s="1">
        <v>3.7439</v>
      </c>
      <c r="BG144" s="2">
        <v>38923</v>
      </c>
      <c r="BH144" s="1">
        <v>5.07</v>
      </c>
      <c r="BI144" s="2"/>
      <c r="BJ144" s="2">
        <v>38923</v>
      </c>
      <c r="BK144" s="1">
        <v>5.0199999999999996</v>
      </c>
      <c r="BM144" s="2">
        <v>38915</v>
      </c>
      <c r="BN144" s="1">
        <v>3.9680999999999997</v>
      </c>
    </row>
    <row r="145" spans="2:66">
      <c r="B145" s="100">
        <v>39288</v>
      </c>
      <c r="C145" s="1">
        <v>5.08</v>
      </c>
      <c r="E145" s="100">
        <v>38740</v>
      </c>
      <c r="F145" s="1">
        <v>4.0579999999999998</v>
      </c>
      <c r="H145" s="2">
        <v>38772</v>
      </c>
      <c r="I145" s="1">
        <v>4.8239999999999998</v>
      </c>
      <c r="K145" s="2">
        <v>38770</v>
      </c>
      <c r="L145" s="1">
        <v>5.1980000000000004</v>
      </c>
      <c r="N145" s="2">
        <v>38770</v>
      </c>
      <c r="O145" s="1">
        <v>4.9909999999999997</v>
      </c>
      <c r="Q145" s="100">
        <v>38916</v>
      </c>
      <c r="R145" s="1">
        <v>5.01</v>
      </c>
      <c r="T145" s="100">
        <v>38916</v>
      </c>
      <c r="U145" s="1">
        <v>4.8</v>
      </c>
      <c r="W145" s="2">
        <v>38916</v>
      </c>
      <c r="X145" s="1">
        <v>4.7149999999999999</v>
      </c>
      <c r="Z145" s="2">
        <v>38916</v>
      </c>
      <c r="AA145" s="1">
        <v>4.68</v>
      </c>
      <c r="AC145" s="2">
        <v>38916</v>
      </c>
      <c r="AD145" s="1">
        <v>4.66</v>
      </c>
      <c r="AF145" s="2">
        <v>39287</v>
      </c>
      <c r="AG145" s="1">
        <v>5.36</v>
      </c>
      <c r="AI145" s="2">
        <v>38916</v>
      </c>
      <c r="AJ145" s="1">
        <v>5.8</v>
      </c>
      <c r="AL145" s="2">
        <v>38916</v>
      </c>
      <c r="AM145" s="1">
        <v>5.7404999999999999</v>
      </c>
      <c r="AO145" s="2">
        <v>38916</v>
      </c>
      <c r="AP145" s="1">
        <v>5.6494999999999997</v>
      </c>
      <c r="AR145" s="2">
        <v>38916</v>
      </c>
      <c r="AS145" s="1">
        <v>5.7015000000000002</v>
      </c>
      <c r="AU145" s="2">
        <v>38916</v>
      </c>
      <c r="AV145" s="1">
        <v>4.5335000000000001</v>
      </c>
      <c r="AX145" s="2">
        <v>38916</v>
      </c>
      <c r="AY145" s="1">
        <v>4.4924999999999997</v>
      </c>
      <c r="BA145" s="116">
        <v>38916</v>
      </c>
      <c r="BB145" s="1">
        <v>4.2473000000000001</v>
      </c>
      <c r="BD145" s="2">
        <v>38916</v>
      </c>
      <c r="BE145" s="1">
        <v>3.7749999999999999</v>
      </c>
      <c r="BG145" s="2">
        <v>38924</v>
      </c>
      <c r="BH145" s="1">
        <v>5.04</v>
      </c>
      <c r="BI145" s="2"/>
      <c r="BJ145" s="2">
        <v>38924</v>
      </c>
      <c r="BK145" s="1">
        <v>4.99</v>
      </c>
      <c r="BM145" s="2">
        <v>38916</v>
      </c>
      <c r="BN145" s="1">
        <v>4.0045000000000002</v>
      </c>
    </row>
    <row r="146" spans="2:66">
      <c r="B146" s="100">
        <v>39289</v>
      </c>
      <c r="C146" s="1">
        <v>5.08</v>
      </c>
      <c r="E146" s="100">
        <v>38741</v>
      </c>
      <c r="F146" s="1">
        <v>4.085</v>
      </c>
      <c r="H146" s="2">
        <v>38775</v>
      </c>
      <c r="I146" s="1">
        <v>4.867</v>
      </c>
      <c r="K146" s="2">
        <v>38771</v>
      </c>
      <c r="L146" s="1">
        <v>5.1740000000000004</v>
      </c>
      <c r="N146" s="2">
        <v>38771</v>
      </c>
      <c r="O146" s="1">
        <v>4.9589999999999996</v>
      </c>
      <c r="Q146" s="100">
        <v>38917</v>
      </c>
      <c r="R146" s="1">
        <v>5.0199999999999996</v>
      </c>
      <c r="T146" s="100">
        <v>38917</v>
      </c>
      <c r="U146" s="1">
        <v>4.8149999999999995</v>
      </c>
      <c r="W146" s="2">
        <v>38917</v>
      </c>
      <c r="X146" s="1">
        <v>4.7249999999999996</v>
      </c>
      <c r="Z146" s="2">
        <v>38917</v>
      </c>
      <c r="AA146" s="1">
        <v>4.7</v>
      </c>
      <c r="AC146" s="2">
        <v>38917</v>
      </c>
      <c r="AD146" s="1">
        <v>4.6749999999999998</v>
      </c>
      <c r="AF146" s="2">
        <v>39288</v>
      </c>
      <c r="AG146" s="1">
        <v>5.36</v>
      </c>
      <c r="AI146" s="2">
        <v>38917</v>
      </c>
      <c r="AJ146" s="1">
        <v>5.7279999999999998</v>
      </c>
      <c r="AL146" s="2">
        <v>38917</v>
      </c>
      <c r="AM146" s="1">
        <v>5.6513</v>
      </c>
      <c r="AO146" s="2">
        <v>38917</v>
      </c>
      <c r="AP146" s="1">
        <v>5.5540000000000003</v>
      </c>
      <c r="AR146" s="2">
        <v>38917</v>
      </c>
      <c r="AS146" s="1">
        <v>5.6463000000000001</v>
      </c>
      <c r="AU146" s="2">
        <v>38917</v>
      </c>
      <c r="AV146" s="1">
        <v>4.4974999999999996</v>
      </c>
      <c r="AX146" s="2">
        <v>38917</v>
      </c>
      <c r="AY146" s="1">
        <v>4.4584999999999999</v>
      </c>
      <c r="BA146" s="116">
        <v>38917</v>
      </c>
      <c r="BB146" s="1">
        <v>4.2107999999999999</v>
      </c>
      <c r="BD146" s="2">
        <v>38917</v>
      </c>
      <c r="BE146" s="1">
        <v>3.7646999999999999</v>
      </c>
      <c r="BG146" s="2">
        <v>38925</v>
      </c>
      <c r="BH146" s="1">
        <v>5.07</v>
      </c>
      <c r="BI146" s="2"/>
      <c r="BJ146" s="2">
        <v>38925</v>
      </c>
      <c r="BK146" s="1">
        <v>4.9800000000000004</v>
      </c>
      <c r="BM146" s="2">
        <v>38917</v>
      </c>
      <c r="BN146" s="1">
        <v>3.9816000000000003</v>
      </c>
    </row>
    <row r="147" spans="2:66">
      <c r="B147" s="100">
        <v>39290</v>
      </c>
      <c r="C147" s="1">
        <v>5.09</v>
      </c>
      <c r="E147" s="100">
        <v>38742</v>
      </c>
      <c r="F147" s="1">
        <v>4.0979999999999999</v>
      </c>
      <c r="H147" s="2">
        <v>38776</v>
      </c>
      <c r="I147" s="1">
        <v>4.9059999999999997</v>
      </c>
      <c r="K147" s="2">
        <v>38772</v>
      </c>
      <c r="L147" s="1">
        <v>5.1920000000000002</v>
      </c>
      <c r="N147" s="2">
        <v>38772</v>
      </c>
      <c r="O147" s="1">
        <v>4.9690000000000003</v>
      </c>
      <c r="Q147" s="100">
        <v>38918</v>
      </c>
      <c r="R147" s="1">
        <v>5</v>
      </c>
      <c r="T147" s="100">
        <v>38918</v>
      </c>
      <c r="U147" s="1">
        <v>4.7949999999999999</v>
      </c>
      <c r="W147" s="2">
        <v>38918</v>
      </c>
      <c r="X147" s="1">
        <v>4.7050000000000001</v>
      </c>
      <c r="Z147" s="2">
        <v>38918</v>
      </c>
      <c r="AA147" s="1">
        <v>4.68</v>
      </c>
      <c r="AC147" s="2">
        <v>38918</v>
      </c>
      <c r="AD147" s="1">
        <v>4.66</v>
      </c>
      <c r="AF147" s="2">
        <v>39289</v>
      </c>
      <c r="AG147" s="1">
        <v>5.36</v>
      </c>
      <c r="AI147" s="2">
        <v>38918</v>
      </c>
      <c r="AJ147" s="1">
        <v>5.6899999999999995</v>
      </c>
      <c r="AL147" s="2">
        <v>38918</v>
      </c>
      <c r="AM147" s="1">
        <v>5.6139999999999999</v>
      </c>
      <c r="AO147" s="2">
        <v>38918</v>
      </c>
      <c r="AP147" s="1">
        <v>5.5015000000000001</v>
      </c>
      <c r="AR147" s="2">
        <v>38918</v>
      </c>
      <c r="AS147" s="1">
        <v>5.6014999999999997</v>
      </c>
      <c r="AU147" s="2">
        <v>38918</v>
      </c>
      <c r="AV147" s="1">
        <v>4.4969999999999999</v>
      </c>
      <c r="AX147" s="2">
        <v>38918</v>
      </c>
      <c r="AY147" s="1">
        <v>4.4515000000000002</v>
      </c>
      <c r="BA147" s="116">
        <v>38918</v>
      </c>
      <c r="BB147" s="1">
        <v>4.2080000000000002</v>
      </c>
      <c r="BD147" s="2">
        <v>38918</v>
      </c>
      <c r="BE147" s="1">
        <v>3.7627000000000002</v>
      </c>
      <c r="BG147" s="2">
        <v>38926</v>
      </c>
      <c r="BH147" s="1">
        <v>5</v>
      </c>
      <c r="BI147" s="2"/>
      <c r="BJ147" s="2">
        <v>38926</v>
      </c>
      <c r="BK147" s="1">
        <v>4.92</v>
      </c>
      <c r="BM147" s="2">
        <v>38918</v>
      </c>
      <c r="BN147" s="1">
        <v>3.9811000000000001</v>
      </c>
    </row>
    <row r="148" spans="2:66">
      <c r="B148" s="100">
        <v>39293</v>
      </c>
      <c r="C148" s="1">
        <v>5.09</v>
      </c>
      <c r="E148" s="100">
        <v>38743</v>
      </c>
      <c r="F148" s="1">
        <v>4.0949999999999998</v>
      </c>
      <c r="H148" s="2">
        <v>38778</v>
      </c>
      <c r="I148" s="1">
        <v>4.9219999999999997</v>
      </c>
      <c r="K148" s="2">
        <v>38775</v>
      </c>
      <c r="L148" s="1">
        <v>5.2130000000000001</v>
      </c>
      <c r="N148" s="2">
        <v>38775</v>
      </c>
      <c r="O148" s="1">
        <v>5.0209999999999999</v>
      </c>
      <c r="Q148" s="100">
        <v>38919</v>
      </c>
      <c r="R148" s="1">
        <v>4.99</v>
      </c>
      <c r="T148" s="100">
        <v>38919</v>
      </c>
      <c r="U148" s="1">
        <v>4.79</v>
      </c>
      <c r="W148" s="2">
        <v>38919</v>
      </c>
      <c r="X148" s="1">
        <v>4.7</v>
      </c>
      <c r="Z148" s="2">
        <v>38919</v>
      </c>
      <c r="AA148" s="1">
        <v>4.67</v>
      </c>
      <c r="AC148" s="2">
        <v>38919</v>
      </c>
      <c r="AD148" s="1">
        <v>4.6500000000000004</v>
      </c>
      <c r="AF148" s="2">
        <v>39290</v>
      </c>
      <c r="AG148" s="1">
        <v>5.3574999999999999</v>
      </c>
      <c r="AI148" s="2">
        <v>38919</v>
      </c>
      <c r="AJ148" s="1">
        <v>5.7062999999999997</v>
      </c>
      <c r="AL148" s="2">
        <v>38919</v>
      </c>
      <c r="AM148" s="1">
        <v>5.6262999999999996</v>
      </c>
      <c r="AO148" s="2">
        <v>38919</v>
      </c>
      <c r="AP148" s="1">
        <v>5.5095000000000001</v>
      </c>
      <c r="AR148" s="2">
        <v>38919</v>
      </c>
      <c r="AS148" s="1">
        <v>5.609</v>
      </c>
      <c r="AU148" s="2">
        <v>38919</v>
      </c>
      <c r="AV148" s="1">
        <v>4.4844999999999997</v>
      </c>
      <c r="AX148" s="2">
        <v>38919</v>
      </c>
      <c r="AY148" s="1">
        <v>4.4530000000000003</v>
      </c>
      <c r="BA148" s="116">
        <v>38919</v>
      </c>
      <c r="BB148" s="1">
        <v>4.2024999999999997</v>
      </c>
      <c r="BD148" s="2">
        <v>38919</v>
      </c>
      <c r="BE148" s="1">
        <v>3.7425000000000002</v>
      </c>
      <c r="BG148" s="2">
        <v>38929</v>
      </c>
      <c r="BH148" s="1">
        <v>4.99</v>
      </c>
      <c r="BI148" s="2"/>
      <c r="BJ148" s="2">
        <v>38929</v>
      </c>
      <c r="BK148" s="1">
        <v>4.91</v>
      </c>
      <c r="BM148" s="2">
        <v>38919</v>
      </c>
      <c r="BN148" s="1">
        <v>3.9588000000000001</v>
      </c>
    </row>
    <row r="149" spans="2:66">
      <c r="B149" s="100">
        <v>39294</v>
      </c>
      <c r="C149" s="1">
        <v>5.0999999999999996</v>
      </c>
      <c r="E149" s="100">
        <v>38744</v>
      </c>
      <c r="F149" s="1">
        <v>4.194</v>
      </c>
      <c r="H149" s="2">
        <v>38779</v>
      </c>
      <c r="I149" s="1">
        <v>4.9399999999999995</v>
      </c>
      <c r="K149" s="2">
        <v>38776</v>
      </c>
      <c r="L149" s="1">
        <v>5.2439999999999998</v>
      </c>
      <c r="N149" s="2">
        <v>38776</v>
      </c>
      <c r="O149" s="1">
        <v>5.0629999999999997</v>
      </c>
      <c r="Q149" s="100">
        <v>38922</v>
      </c>
      <c r="R149" s="1">
        <v>5</v>
      </c>
      <c r="T149" s="100">
        <v>38922</v>
      </c>
      <c r="U149" s="1">
        <v>4.8</v>
      </c>
      <c r="W149" s="2">
        <v>38922</v>
      </c>
      <c r="X149" s="1">
        <v>4.71</v>
      </c>
      <c r="Z149" s="2">
        <v>38922</v>
      </c>
      <c r="AA149" s="1">
        <v>4.6850000000000005</v>
      </c>
      <c r="AC149" s="2">
        <v>38922</v>
      </c>
      <c r="AD149" s="1">
        <v>4.665</v>
      </c>
      <c r="AF149" s="2">
        <v>39293</v>
      </c>
      <c r="AG149" s="1">
        <v>5.3562500000000002</v>
      </c>
      <c r="AI149" s="2">
        <v>38922</v>
      </c>
      <c r="AJ149" s="1">
        <v>5.7089999999999996</v>
      </c>
      <c r="AL149" s="2">
        <v>38922</v>
      </c>
      <c r="AM149" s="1">
        <v>5.6150000000000002</v>
      </c>
      <c r="AO149" s="2">
        <v>38922</v>
      </c>
      <c r="AP149" s="1">
        <v>5.5149999999999997</v>
      </c>
      <c r="AR149" s="2">
        <v>38922</v>
      </c>
      <c r="AS149" s="1">
        <v>5.6139999999999999</v>
      </c>
      <c r="AU149" s="2">
        <v>38922</v>
      </c>
      <c r="AV149" s="1">
        <v>4.4824999999999999</v>
      </c>
      <c r="AX149" s="2">
        <v>38922</v>
      </c>
      <c r="AY149" s="1">
        <v>4.4444999999999997</v>
      </c>
      <c r="BA149" s="116">
        <v>38922</v>
      </c>
      <c r="BB149" s="1">
        <v>4.1977000000000002</v>
      </c>
      <c r="BD149" s="2">
        <v>38922</v>
      </c>
      <c r="BE149" s="1">
        <v>3.746</v>
      </c>
      <c r="BG149" s="2">
        <v>38930</v>
      </c>
      <c r="BH149" s="1">
        <v>4.99</v>
      </c>
      <c r="BI149" s="2"/>
      <c r="BJ149" s="2">
        <v>38930</v>
      </c>
      <c r="BK149" s="1">
        <v>4.9000000000000004</v>
      </c>
      <c r="BM149" s="2">
        <v>38922</v>
      </c>
      <c r="BN149" s="1">
        <v>3.9626999999999999</v>
      </c>
    </row>
    <row r="150" spans="2:66">
      <c r="B150" s="100">
        <v>39295</v>
      </c>
      <c r="C150" s="1">
        <v>5.0999999999999996</v>
      </c>
      <c r="E150" s="100">
        <v>38748</v>
      </c>
      <c r="F150" s="1">
        <v>4.1779999999999999</v>
      </c>
      <c r="H150" s="2">
        <v>38783</v>
      </c>
      <c r="I150" s="1">
        <v>5.0590000000000002</v>
      </c>
      <c r="K150" s="2">
        <v>38778</v>
      </c>
      <c r="L150" s="1">
        <v>5.3109999999999999</v>
      </c>
      <c r="N150" s="2">
        <v>38778</v>
      </c>
      <c r="O150" s="1">
        <v>5.0919999999999996</v>
      </c>
      <c r="Q150" s="100">
        <v>38923</v>
      </c>
      <c r="R150" s="1">
        <v>5.03</v>
      </c>
      <c r="T150" s="100">
        <v>38923</v>
      </c>
      <c r="U150" s="1">
        <v>4.83</v>
      </c>
      <c r="W150" s="2">
        <v>38923</v>
      </c>
      <c r="X150" s="1">
        <v>4.74</v>
      </c>
      <c r="Z150" s="2">
        <v>38923</v>
      </c>
      <c r="AA150" s="1">
        <v>4.71</v>
      </c>
      <c r="AC150" s="2">
        <v>38923</v>
      </c>
      <c r="AD150" s="1">
        <v>4.6899999999999995</v>
      </c>
      <c r="AF150" s="2">
        <v>39294</v>
      </c>
      <c r="AG150" s="1">
        <v>5.3586600000000004</v>
      </c>
      <c r="AI150" s="2">
        <v>38923</v>
      </c>
      <c r="AJ150" s="1">
        <v>5.7169999999999996</v>
      </c>
      <c r="AL150" s="2">
        <v>38923</v>
      </c>
      <c r="AM150" s="1">
        <v>5.6379999999999999</v>
      </c>
      <c r="AO150" s="2">
        <v>38923</v>
      </c>
      <c r="AP150" s="1">
        <v>5.5483000000000002</v>
      </c>
      <c r="AR150" s="2">
        <v>38923</v>
      </c>
      <c r="AS150" s="1">
        <v>5.6363000000000003</v>
      </c>
      <c r="AU150" s="2">
        <v>38923</v>
      </c>
      <c r="AV150" s="1">
        <v>4.4870000000000001</v>
      </c>
      <c r="AX150" s="2">
        <v>38923</v>
      </c>
      <c r="AY150" s="1">
        <v>4.4474999999999998</v>
      </c>
      <c r="BA150" s="116">
        <v>38923</v>
      </c>
      <c r="BB150" s="1">
        <v>4.1974999999999998</v>
      </c>
      <c r="BD150" s="2">
        <v>38923</v>
      </c>
      <c r="BE150" s="1">
        <v>3.7376</v>
      </c>
      <c r="BG150" s="2">
        <v>38931</v>
      </c>
      <c r="BH150" s="1">
        <v>4.96</v>
      </c>
      <c r="BI150" s="2"/>
      <c r="BJ150" s="2">
        <v>38931</v>
      </c>
      <c r="BK150" s="1">
        <v>4.88</v>
      </c>
      <c r="BM150" s="2">
        <v>38923</v>
      </c>
      <c r="BN150" s="1">
        <v>3.9534000000000002</v>
      </c>
    </row>
    <row r="151" spans="2:66">
      <c r="B151" s="100">
        <v>39296</v>
      </c>
      <c r="C151" s="1">
        <v>5.0999999999999996</v>
      </c>
      <c r="E151" s="100">
        <v>38749</v>
      </c>
      <c r="F151" s="1">
        <v>4.1769999999999996</v>
      </c>
      <c r="H151" s="2">
        <v>38784</v>
      </c>
      <c r="I151" s="1">
        <v>5.0199999999999996</v>
      </c>
      <c r="K151" s="2">
        <v>38779</v>
      </c>
      <c r="L151" s="1">
        <v>5.3419999999999996</v>
      </c>
      <c r="N151" s="2">
        <v>38779</v>
      </c>
      <c r="O151" s="1">
        <v>5.1280000000000001</v>
      </c>
      <c r="Q151" s="100">
        <v>38924</v>
      </c>
      <c r="R151" s="1">
        <v>5.01</v>
      </c>
      <c r="T151" s="100">
        <v>38924</v>
      </c>
      <c r="U151" s="1">
        <v>4.8149999999999995</v>
      </c>
      <c r="W151" s="2">
        <v>38924</v>
      </c>
      <c r="X151" s="1">
        <v>4.7249999999999996</v>
      </c>
      <c r="Z151" s="2">
        <v>38924</v>
      </c>
      <c r="AA151" s="1">
        <v>4.6950000000000003</v>
      </c>
      <c r="AC151" s="2">
        <v>38924</v>
      </c>
      <c r="AD151" s="1">
        <v>4.6749999999999998</v>
      </c>
      <c r="AF151" s="2">
        <v>39295</v>
      </c>
      <c r="AG151" s="1">
        <v>5.3595300000000003</v>
      </c>
      <c r="AI151" s="2">
        <v>38924</v>
      </c>
      <c r="AJ151" s="1">
        <v>5.6913</v>
      </c>
      <c r="AL151" s="2">
        <v>38924</v>
      </c>
      <c r="AM151" s="1">
        <v>5.6040000000000001</v>
      </c>
      <c r="AO151" s="2">
        <v>38924</v>
      </c>
      <c r="AP151" s="1">
        <v>5.4912999999999998</v>
      </c>
      <c r="AR151" s="2">
        <v>38924</v>
      </c>
      <c r="AS151" s="1">
        <v>5.5914999999999999</v>
      </c>
      <c r="AU151" s="2">
        <v>38924</v>
      </c>
      <c r="AV151" s="1">
        <v>4.4894999999999996</v>
      </c>
      <c r="AX151" s="2">
        <v>38924</v>
      </c>
      <c r="AY151" s="1">
        <v>4.4470000000000001</v>
      </c>
      <c r="BA151" s="116">
        <v>38924</v>
      </c>
      <c r="BB151" s="1">
        <v>4.2</v>
      </c>
      <c r="BD151" s="2">
        <v>38924</v>
      </c>
      <c r="BE151" s="1">
        <v>3.7616000000000001</v>
      </c>
      <c r="BG151" s="2">
        <v>38932</v>
      </c>
      <c r="BH151" s="1">
        <v>4.96</v>
      </c>
      <c r="BI151" s="2"/>
      <c r="BJ151" s="2">
        <v>38932</v>
      </c>
      <c r="BK151" s="1">
        <v>4.9000000000000004</v>
      </c>
      <c r="BM151" s="2">
        <v>38924</v>
      </c>
      <c r="BN151" s="1">
        <v>3.9581</v>
      </c>
    </row>
    <row r="152" spans="2:66">
      <c r="B152" s="100">
        <v>39297</v>
      </c>
      <c r="C152" s="1">
        <v>5.0999999999999996</v>
      </c>
      <c r="E152" s="100">
        <v>38750</v>
      </c>
      <c r="F152" s="1">
        <v>4.1950000000000003</v>
      </c>
      <c r="H152" s="2">
        <v>38785</v>
      </c>
      <c r="I152" s="1">
        <v>4.9630000000000001</v>
      </c>
      <c r="K152" s="2">
        <v>38783</v>
      </c>
      <c r="L152" s="1">
        <v>5.5030000000000001</v>
      </c>
      <c r="N152" s="2">
        <v>38783</v>
      </c>
      <c r="O152" s="1">
        <v>5.2329999999999997</v>
      </c>
      <c r="Q152" s="100">
        <v>38925</v>
      </c>
      <c r="R152" s="1">
        <v>4.99</v>
      </c>
      <c r="T152" s="100">
        <v>38925</v>
      </c>
      <c r="U152" s="1">
        <v>4.79</v>
      </c>
      <c r="W152" s="2">
        <v>38925</v>
      </c>
      <c r="X152" s="1">
        <v>4.7050000000000001</v>
      </c>
      <c r="Z152" s="2">
        <v>38925</v>
      </c>
      <c r="AA152" s="1">
        <v>4.68</v>
      </c>
      <c r="AC152" s="2">
        <v>38925</v>
      </c>
      <c r="AD152" s="1">
        <v>4.6500000000000004</v>
      </c>
      <c r="AF152" s="2">
        <v>39296</v>
      </c>
      <c r="AG152" s="1">
        <v>5.36</v>
      </c>
      <c r="AI152" s="2">
        <v>38925</v>
      </c>
      <c r="AJ152" s="1">
        <v>5.6989999999999998</v>
      </c>
      <c r="AL152" s="2">
        <v>38925</v>
      </c>
      <c r="AM152" s="1">
        <v>5.6070000000000002</v>
      </c>
      <c r="AO152" s="2">
        <v>38925</v>
      </c>
      <c r="AP152" s="1">
        <v>5.49</v>
      </c>
      <c r="AR152" s="2">
        <v>38925</v>
      </c>
      <c r="AS152" s="1">
        <v>5.585</v>
      </c>
      <c r="AU152" s="2">
        <v>38925</v>
      </c>
      <c r="AV152" s="1">
        <v>4.4829999999999997</v>
      </c>
      <c r="AX152" s="2">
        <v>38925</v>
      </c>
      <c r="AY152" s="1">
        <v>4.4405000000000001</v>
      </c>
      <c r="BA152" s="116">
        <v>38925</v>
      </c>
      <c r="BB152" s="1">
        <v>4.1855000000000002</v>
      </c>
      <c r="BD152" s="2">
        <v>38925</v>
      </c>
      <c r="BE152" s="1">
        <v>3.7385000000000002</v>
      </c>
      <c r="BG152" s="2">
        <v>38933</v>
      </c>
      <c r="BH152" s="1">
        <v>4.91</v>
      </c>
      <c r="BI152" s="2"/>
      <c r="BJ152" s="2">
        <v>38933</v>
      </c>
      <c r="BK152" s="1">
        <v>4.84</v>
      </c>
      <c r="BM152" s="2">
        <v>38925</v>
      </c>
      <c r="BN152" s="1">
        <v>3.9458000000000002</v>
      </c>
    </row>
    <row r="153" spans="2:66">
      <c r="B153" s="100">
        <v>39300</v>
      </c>
      <c r="C153" s="1">
        <v>5.0999999999999996</v>
      </c>
      <c r="E153" s="100">
        <v>38751</v>
      </c>
      <c r="F153" s="1">
        <v>4.3150000000000004</v>
      </c>
      <c r="H153" s="2">
        <v>38786</v>
      </c>
      <c r="I153" s="1">
        <v>4.8929999999999998</v>
      </c>
      <c r="K153" s="2">
        <v>38784</v>
      </c>
      <c r="L153" s="1">
        <v>5.4850000000000003</v>
      </c>
      <c r="N153" s="2">
        <v>38784</v>
      </c>
      <c r="O153" s="1">
        <v>5.2279999999999998</v>
      </c>
      <c r="Q153" s="100">
        <v>38926</v>
      </c>
      <c r="R153" s="1">
        <v>4.9850000000000003</v>
      </c>
      <c r="T153" s="100">
        <v>38926</v>
      </c>
      <c r="U153" s="1">
        <v>4.79</v>
      </c>
      <c r="W153" s="2">
        <v>38926</v>
      </c>
      <c r="X153" s="1">
        <v>4.7050000000000001</v>
      </c>
      <c r="Z153" s="2">
        <v>38926</v>
      </c>
      <c r="AA153" s="1">
        <v>4.68</v>
      </c>
      <c r="AC153" s="2">
        <v>38926</v>
      </c>
      <c r="AD153" s="1">
        <v>4.66</v>
      </c>
      <c r="AF153" s="2">
        <v>39297</v>
      </c>
      <c r="AG153" s="1">
        <v>5.36</v>
      </c>
      <c r="AI153" s="2">
        <v>38926</v>
      </c>
      <c r="AJ153" s="1">
        <v>5.6589999999999998</v>
      </c>
      <c r="AL153" s="2">
        <v>38926</v>
      </c>
      <c r="AM153" s="1">
        <v>5.5564999999999998</v>
      </c>
      <c r="AO153" s="2">
        <v>38926</v>
      </c>
      <c r="AP153" s="1">
        <v>5.4160000000000004</v>
      </c>
      <c r="AR153" s="2">
        <v>38926</v>
      </c>
      <c r="AS153" s="1">
        <v>5.5410000000000004</v>
      </c>
      <c r="AU153" s="2">
        <v>38926</v>
      </c>
      <c r="AV153" s="1">
        <v>4.4539999999999997</v>
      </c>
      <c r="AX153" s="2">
        <v>38926</v>
      </c>
      <c r="AY153" s="1">
        <v>4.4135</v>
      </c>
      <c r="BA153" s="116">
        <v>38926</v>
      </c>
      <c r="BB153" s="1">
        <v>4.1624999999999996</v>
      </c>
      <c r="BD153" s="2">
        <v>38926</v>
      </c>
      <c r="BE153" s="1">
        <v>3.7258</v>
      </c>
      <c r="BG153" s="2">
        <v>38936</v>
      </c>
      <c r="BH153" s="1">
        <v>4.93</v>
      </c>
      <c r="BI153" s="2"/>
      <c r="BJ153" s="2">
        <v>38936</v>
      </c>
      <c r="BK153" s="1">
        <v>4.8600000000000003</v>
      </c>
      <c r="BM153" s="2">
        <v>38926</v>
      </c>
      <c r="BN153" s="1">
        <v>3.9220000000000002</v>
      </c>
    </row>
    <row r="154" spans="2:66">
      <c r="B154" s="100">
        <v>39301</v>
      </c>
      <c r="C154" s="1">
        <v>5.0999999999999996</v>
      </c>
      <c r="E154" s="100">
        <v>38754</v>
      </c>
      <c r="F154" s="1">
        <v>4.2149999999999999</v>
      </c>
      <c r="H154" s="2">
        <v>38789</v>
      </c>
      <c r="I154" s="1">
        <v>4.9350000000000005</v>
      </c>
      <c r="K154" s="2">
        <v>38785</v>
      </c>
      <c r="L154" s="1">
        <v>5.4459999999999997</v>
      </c>
      <c r="N154" s="2">
        <v>38785</v>
      </c>
      <c r="O154" s="1">
        <v>5.141</v>
      </c>
      <c r="Q154" s="100">
        <v>38929</v>
      </c>
      <c r="R154" s="1">
        <v>4.9350000000000005</v>
      </c>
      <c r="T154" s="100">
        <v>38929</v>
      </c>
      <c r="U154" s="1">
        <v>4.7549999999999999</v>
      </c>
      <c r="W154" s="2">
        <v>38929</v>
      </c>
      <c r="X154" s="1">
        <v>4.67</v>
      </c>
      <c r="Z154" s="2">
        <v>38929</v>
      </c>
      <c r="AA154" s="1">
        <v>4.6449999999999996</v>
      </c>
      <c r="AC154" s="2">
        <v>38929</v>
      </c>
      <c r="AD154" s="1">
        <v>4.63</v>
      </c>
      <c r="AF154" s="2">
        <v>39300</v>
      </c>
      <c r="AG154" s="1">
        <v>5.3562500000000002</v>
      </c>
      <c r="AI154" s="2">
        <v>38929</v>
      </c>
      <c r="AJ154" s="1">
        <v>5.6449999999999996</v>
      </c>
      <c r="AL154" s="2">
        <v>38929</v>
      </c>
      <c r="AM154" s="1">
        <v>5.5369999999999999</v>
      </c>
      <c r="AO154" s="2">
        <v>38929</v>
      </c>
      <c r="AP154" s="1">
        <v>5.4009999999999998</v>
      </c>
      <c r="AR154" s="2">
        <v>38929</v>
      </c>
      <c r="AS154" s="1">
        <v>5.5213000000000001</v>
      </c>
      <c r="AU154" s="2">
        <v>38929</v>
      </c>
      <c r="AV154" s="1">
        <v>4.4509999999999996</v>
      </c>
      <c r="AX154" s="2">
        <v>38929</v>
      </c>
      <c r="AY154" s="1">
        <v>4.4119999999999999</v>
      </c>
      <c r="BA154" s="116">
        <v>38929</v>
      </c>
      <c r="BB154" s="1">
        <v>4.1619999999999999</v>
      </c>
      <c r="BD154" s="2">
        <v>38929</v>
      </c>
      <c r="BE154" s="1">
        <v>3.7250000000000001</v>
      </c>
      <c r="BG154" s="2">
        <v>38937</v>
      </c>
      <c r="BH154" s="1">
        <v>4.93</v>
      </c>
      <c r="BI154" s="2"/>
      <c r="BJ154" s="2">
        <v>38937</v>
      </c>
      <c r="BK154" s="1">
        <v>4.8499999999999996</v>
      </c>
      <c r="BM154" s="2">
        <v>38929</v>
      </c>
      <c r="BN154" s="1">
        <v>3.9252000000000002</v>
      </c>
    </row>
    <row r="155" spans="2:66">
      <c r="B155" s="100">
        <v>39302</v>
      </c>
      <c r="C155" s="1">
        <v>5.0999999999999996</v>
      </c>
      <c r="E155" s="100">
        <v>38755</v>
      </c>
      <c r="F155" s="1">
        <v>4.2300000000000004</v>
      </c>
      <c r="H155" s="2">
        <v>38790</v>
      </c>
      <c r="I155" s="1">
        <v>4.9260000000000002</v>
      </c>
      <c r="K155" s="2">
        <v>38786</v>
      </c>
      <c r="L155" s="1">
        <v>5.3289999999999997</v>
      </c>
      <c r="N155" s="2">
        <v>38786</v>
      </c>
      <c r="O155" s="1">
        <v>5.0590000000000002</v>
      </c>
      <c r="Q155" s="100">
        <v>38930</v>
      </c>
      <c r="R155" s="1">
        <v>4.87</v>
      </c>
      <c r="T155" s="100">
        <v>38930</v>
      </c>
      <c r="U155" s="1">
        <v>4.7</v>
      </c>
      <c r="W155" s="2">
        <v>38930</v>
      </c>
      <c r="X155" s="1">
        <v>4.62</v>
      </c>
      <c r="Z155" s="2">
        <v>38930</v>
      </c>
      <c r="AA155" s="1">
        <v>4.6050000000000004</v>
      </c>
      <c r="AC155" s="2">
        <v>38930</v>
      </c>
      <c r="AD155" s="1">
        <v>4.6050000000000004</v>
      </c>
      <c r="AF155" s="2">
        <v>39301</v>
      </c>
      <c r="AG155" s="1">
        <v>5.36</v>
      </c>
      <c r="AI155" s="2">
        <v>38930</v>
      </c>
      <c r="AJ155" s="1">
        <v>5.6463000000000001</v>
      </c>
      <c r="AL155" s="2">
        <v>38930</v>
      </c>
      <c r="AM155" s="1">
        <v>5.5359999999999996</v>
      </c>
      <c r="AO155" s="2">
        <v>38930</v>
      </c>
      <c r="AP155" s="1">
        <v>5.4</v>
      </c>
      <c r="AR155" s="2">
        <v>38930</v>
      </c>
      <c r="AS155" s="1">
        <v>5.5294999999999996</v>
      </c>
      <c r="AU155" s="2">
        <v>38930</v>
      </c>
      <c r="AV155" s="1">
        <v>4.4509999999999996</v>
      </c>
      <c r="AX155" s="2">
        <v>38930</v>
      </c>
      <c r="AY155" s="1">
        <v>4.4104999999999999</v>
      </c>
      <c r="BA155" s="116">
        <v>38930</v>
      </c>
      <c r="BB155" s="1">
        <v>4.1619000000000002</v>
      </c>
      <c r="BD155" s="2">
        <v>38930</v>
      </c>
      <c r="BE155" s="1">
        <v>3.7157</v>
      </c>
      <c r="BG155" s="2">
        <v>38938</v>
      </c>
      <c r="BH155" s="1">
        <v>4.92</v>
      </c>
      <c r="BI155" s="2"/>
      <c r="BJ155" s="2">
        <v>38938</v>
      </c>
      <c r="BK155" s="1">
        <v>4.8600000000000003</v>
      </c>
      <c r="BM155" s="2">
        <v>38930</v>
      </c>
      <c r="BN155" s="1">
        <v>3.9156</v>
      </c>
    </row>
    <row r="156" spans="2:66">
      <c r="B156" s="100">
        <v>39303</v>
      </c>
      <c r="C156" s="1">
        <v>5.21</v>
      </c>
      <c r="E156" s="100">
        <v>38756</v>
      </c>
      <c r="F156" s="1">
        <v>4.2450000000000001</v>
      </c>
      <c r="H156" s="2">
        <v>38791</v>
      </c>
      <c r="I156" s="1">
        <v>4.8899999999999997</v>
      </c>
      <c r="K156" s="2">
        <v>38789</v>
      </c>
      <c r="L156" s="1">
        <v>5.4210000000000003</v>
      </c>
      <c r="N156" s="2">
        <v>38789</v>
      </c>
      <c r="O156" s="1">
        <v>5.1130000000000004</v>
      </c>
      <c r="Q156" s="100">
        <v>38931</v>
      </c>
      <c r="R156" s="1">
        <v>4.8849999999999998</v>
      </c>
      <c r="T156" s="100">
        <v>38931</v>
      </c>
      <c r="U156" s="1">
        <v>4.72</v>
      </c>
      <c r="W156" s="2">
        <v>38931</v>
      </c>
      <c r="X156" s="1">
        <v>4.6399999999999997</v>
      </c>
      <c r="Z156" s="2">
        <v>38931</v>
      </c>
      <c r="AA156" s="1">
        <v>4.62</v>
      </c>
      <c r="AC156" s="2">
        <v>38931</v>
      </c>
      <c r="AD156" s="1">
        <v>4.6150000000000002</v>
      </c>
      <c r="AF156" s="2">
        <v>39302</v>
      </c>
      <c r="AG156" s="1">
        <v>5.38</v>
      </c>
      <c r="AI156" s="2">
        <v>38931</v>
      </c>
      <c r="AJ156" s="1">
        <v>5.6375000000000002</v>
      </c>
      <c r="AL156" s="2">
        <v>38931</v>
      </c>
      <c r="AM156" s="1">
        <v>5.5194999999999999</v>
      </c>
      <c r="AO156" s="2">
        <v>38931</v>
      </c>
      <c r="AP156" s="1">
        <v>5.3955000000000002</v>
      </c>
      <c r="AR156" s="2">
        <v>38931</v>
      </c>
      <c r="AS156" s="1">
        <v>5.5377999999999998</v>
      </c>
      <c r="AU156" s="2">
        <v>38931</v>
      </c>
      <c r="AV156" s="1">
        <v>4.4530000000000003</v>
      </c>
      <c r="AX156" s="2">
        <v>38931</v>
      </c>
      <c r="AY156" s="1">
        <v>4.4145000000000003</v>
      </c>
      <c r="BA156" s="116">
        <v>38931</v>
      </c>
      <c r="BB156" s="1">
        <v>4.1683000000000003</v>
      </c>
      <c r="BD156" s="2">
        <v>38931</v>
      </c>
      <c r="BE156" s="1">
        <v>3.7227999999999999</v>
      </c>
      <c r="BG156" s="2">
        <v>38939</v>
      </c>
      <c r="BH156" s="1">
        <v>4.93</v>
      </c>
      <c r="BI156" s="2"/>
      <c r="BJ156" s="2">
        <v>38939</v>
      </c>
      <c r="BK156" s="1">
        <v>4.8600000000000003</v>
      </c>
      <c r="BM156" s="2">
        <v>38931</v>
      </c>
      <c r="BN156" s="1">
        <v>3.9239999999999999</v>
      </c>
    </row>
    <row r="157" spans="2:66">
      <c r="B157" s="100">
        <v>39304</v>
      </c>
      <c r="C157" s="1">
        <v>5.22</v>
      </c>
      <c r="E157" s="100">
        <v>38757</v>
      </c>
      <c r="F157" s="1">
        <v>4.2389999999999999</v>
      </c>
      <c r="H157" s="2">
        <v>38792</v>
      </c>
      <c r="I157" s="1">
        <v>4.9169999999999998</v>
      </c>
      <c r="K157" s="2">
        <v>38790</v>
      </c>
      <c r="L157" s="1">
        <v>5.3979999999999997</v>
      </c>
      <c r="N157" s="2">
        <v>38790</v>
      </c>
      <c r="O157" s="1">
        <v>5.133</v>
      </c>
      <c r="Q157" s="100">
        <v>38932</v>
      </c>
      <c r="R157" s="1">
        <v>4.87</v>
      </c>
      <c r="T157" s="100">
        <v>38932</v>
      </c>
      <c r="U157" s="1">
        <v>4.7050000000000001</v>
      </c>
      <c r="W157" s="2">
        <v>38932</v>
      </c>
      <c r="X157" s="1">
        <v>4.625</v>
      </c>
      <c r="Z157" s="2">
        <v>38932</v>
      </c>
      <c r="AA157" s="1">
        <v>4.6050000000000004</v>
      </c>
      <c r="AC157" s="2">
        <v>38932</v>
      </c>
      <c r="AD157" s="1">
        <v>4.5999999999999996</v>
      </c>
      <c r="AF157" s="2">
        <v>39303</v>
      </c>
      <c r="AG157" s="1">
        <v>5.5</v>
      </c>
      <c r="AI157" s="2">
        <v>38932</v>
      </c>
      <c r="AJ157" s="1">
        <v>5.625</v>
      </c>
      <c r="AL157" s="2">
        <v>38932</v>
      </c>
      <c r="AM157" s="1">
        <v>5.52</v>
      </c>
      <c r="AO157" s="2">
        <v>38932</v>
      </c>
      <c r="AP157" s="1">
        <v>5.4314999999999998</v>
      </c>
      <c r="AR157" s="2">
        <v>38932</v>
      </c>
      <c r="AS157" s="1">
        <v>5.5655000000000001</v>
      </c>
      <c r="AU157" s="2">
        <v>38932</v>
      </c>
      <c r="AV157" s="1">
        <v>4.4894999999999996</v>
      </c>
      <c r="AX157" s="2">
        <v>38932</v>
      </c>
      <c r="AY157" s="1">
        <v>4.4545000000000003</v>
      </c>
      <c r="BA157" s="116">
        <v>38932</v>
      </c>
      <c r="BB157" s="1">
        <v>4.2154999999999996</v>
      </c>
      <c r="BD157" s="2">
        <v>38932</v>
      </c>
      <c r="BE157" s="1">
        <v>3.7934000000000001</v>
      </c>
      <c r="BG157" s="2">
        <v>38940</v>
      </c>
      <c r="BH157" s="1">
        <v>4.97</v>
      </c>
      <c r="BI157" s="2"/>
      <c r="BJ157" s="2">
        <v>38940</v>
      </c>
      <c r="BK157" s="1">
        <v>4.91</v>
      </c>
      <c r="BM157" s="2">
        <v>38932</v>
      </c>
      <c r="BN157" s="1">
        <v>3.9950000000000001</v>
      </c>
    </row>
    <row r="158" spans="2:66">
      <c r="B158" s="100">
        <v>39307</v>
      </c>
      <c r="C158" s="1">
        <v>5.23</v>
      </c>
      <c r="E158" s="100">
        <v>38758</v>
      </c>
      <c r="F158" s="1">
        <v>4.2869999999999999</v>
      </c>
      <c r="H158" s="2">
        <v>38793</v>
      </c>
      <c r="I158" s="1">
        <v>4.8979999999999997</v>
      </c>
      <c r="K158" s="2">
        <v>38791</v>
      </c>
      <c r="L158" s="1">
        <v>5.3810000000000002</v>
      </c>
      <c r="N158" s="2">
        <v>38791</v>
      </c>
      <c r="O158" s="1">
        <v>5.1230000000000002</v>
      </c>
      <c r="Q158" s="100">
        <v>38933</v>
      </c>
      <c r="R158" s="1">
        <v>4.8899999999999997</v>
      </c>
      <c r="T158" s="100">
        <v>38933</v>
      </c>
      <c r="U158" s="1">
        <v>4.7149999999999999</v>
      </c>
      <c r="W158" s="2">
        <v>38933</v>
      </c>
      <c r="X158" s="1">
        <v>4.63</v>
      </c>
      <c r="Z158" s="2">
        <v>38933</v>
      </c>
      <c r="AA158" s="1">
        <v>4.6050000000000004</v>
      </c>
      <c r="AC158" s="2">
        <v>38933</v>
      </c>
      <c r="AD158" s="1">
        <v>4.5999999999999996</v>
      </c>
      <c r="AF158" s="2">
        <v>39304</v>
      </c>
      <c r="AG158" s="1">
        <v>5.5750000000000002</v>
      </c>
      <c r="AI158" s="2">
        <v>38933</v>
      </c>
      <c r="AJ158" s="1">
        <v>5.5600000000000005</v>
      </c>
      <c r="AL158" s="2">
        <v>38933</v>
      </c>
      <c r="AM158" s="1">
        <v>5.4550000000000001</v>
      </c>
      <c r="AO158" s="2">
        <v>38933</v>
      </c>
      <c r="AP158" s="1">
        <v>5.3425000000000002</v>
      </c>
      <c r="AR158" s="2">
        <v>38933</v>
      </c>
      <c r="AS158" s="1">
        <v>5.5024999999999995</v>
      </c>
      <c r="AU158" s="2">
        <v>38933</v>
      </c>
      <c r="AV158" s="1">
        <v>4.4249999999999998</v>
      </c>
      <c r="AX158" s="2">
        <v>38933</v>
      </c>
      <c r="AY158" s="1">
        <v>4.3914999999999997</v>
      </c>
      <c r="BA158" s="116">
        <v>38933</v>
      </c>
      <c r="BB158" s="1">
        <v>4.1536999999999997</v>
      </c>
      <c r="BD158" s="2">
        <v>38933</v>
      </c>
      <c r="BE158" s="1">
        <v>3.7646999999999999</v>
      </c>
      <c r="BG158" s="2">
        <v>38943</v>
      </c>
      <c r="BH158" s="1">
        <v>5</v>
      </c>
      <c r="BI158" s="2"/>
      <c r="BJ158" s="2">
        <v>38943</v>
      </c>
      <c r="BK158" s="1">
        <v>4.95</v>
      </c>
      <c r="BM158" s="2">
        <v>38933</v>
      </c>
      <c r="BN158" s="1">
        <v>3.9382000000000001</v>
      </c>
    </row>
    <row r="159" spans="2:66">
      <c r="B159" s="100">
        <v>39308</v>
      </c>
      <c r="C159" s="1">
        <v>5.24</v>
      </c>
      <c r="E159" s="100">
        <v>38761</v>
      </c>
      <c r="F159" s="1">
        <v>4.2409999999999997</v>
      </c>
      <c r="H159" s="2">
        <v>38796</v>
      </c>
      <c r="I159" s="1">
        <v>4.9169999999999998</v>
      </c>
      <c r="K159" s="2">
        <v>38792</v>
      </c>
      <c r="L159" s="1">
        <v>5.423</v>
      </c>
      <c r="N159" s="2">
        <v>38792</v>
      </c>
      <c r="O159" s="1">
        <v>5.1669999999999998</v>
      </c>
      <c r="Q159" s="100">
        <v>38936</v>
      </c>
      <c r="R159" s="1">
        <v>4.87</v>
      </c>
      <c r="T159" s="100">
        <v>38936</v>
      </c>
      <c r="U159" s="1">
        <v>4.6899999999999995</v>
      </c>
      <c r="W159" s="2">
        <v>38936</v>
      </c>
      <c r="X159" s="1">
        <v>4.6050000000000004</v>
      </c>
      <c r="Z159" s="2">
        <v>38936</v>
      </c>
      <c r="AA159" s="1">
        <v>4.58</v>
      </c>
      <c r="AC159" s="2">
        <v>38936</v>
      </c>
      <c r="AD159" s="1">
        <v>4.5750000000000002</v>
      </c>
      <c r="AF159" s="2">
        <v>39307</v>
      </c>
      <c r="AG159" s="1">
        <v>5.5575000000000001</v>
      </c>
      <c r="AI159" s="2">
        <v>38936</v>
      </c>
      <c r="AJ159" s="1">
        <v>5.5649999999999995</v>
      </c>
      <c r="AL159" s="2">
        <v>38936</v>
      </c>
      <c r="AM159" s="1">
        <v>5.4645000000000001</v>
      </c>
      <c r="AO159" s="2">
        <v>38936</v>
      </c>
      <c r="AP159" s="1">
        <v>5.38</v>
      </c>
      <c r="AR159" s="2">
        <v>38936</v>
      </c>
      <c r="AS159" s="1">
        <v>5.5163000000000002</v>
      </c>
      <c r="AU159" s="2">
        <v>38936</v>
      </c>
      <c r="AV159" s="1">
        <v>4.4263000000000003</v>
      </c>
      <c r="AX159" s="2">
        <v>38936</v>
      </c>
      <c r="AY159" s="1">
        <v>4.3902999999999999</v>
      </c>
      <c r="BA159" s="116">
        <v>38936</v>
      </c>
      <c r="BB159" s="1">
        <v>4.1513</v>
      </c>
      <c r="BD159" s="2">
        <v>38936</v>
      </c>
      <c r="BE159" s="1">
        <v>3.762</v>
      </c>
      <c r="BG159" s="2">
        <v>38944</v>
      </c>
      <c r="BH159" s="1">
        <v>4.93</v>
      </c>
      <c r="BI159" s="2"/>
      <c r="BJ159" s="2">
        <v>38944</v>
      </c>
      <c r="BK159" s="1">
        <v>4.88</v>
      </c>
      <c r="BM159" s="2">
        <v>38936</v>
      </c>
      <c r="BN159" s="1">
        <v>3.9316</v>
      </c>
    </row>
    <row r="160" spans="2:66">
      <c r="B160" s="100">
        <v>39310</v>
      </c>
      <c r="C160" s="1">
        <v>5.25</v>
      </c>
      <c r="E160" s="100">
        <v>38762</v>
      </c>
      <c r="F160" s="1">
        <v>4.2149999999999999</v>
      </c>
      <c r="H160" s="2">
        <v>38797</v>
      </c>
      <c r="I160" s="1">
        <v>4.923</v>
      </c>
      <c r="K160" s="2">
        <v>38793</v>
      </c>
      <c r="L160" s="1">
        <v>5.4290000000000003</v>
      </c>
      <c r="N160" s="2">
        <v>38793</v>
      </c>
      <c r="O160" s="1">
        <v>5.14</v>
      </c>
      <c r="Q160" s="100">
        <v>38937</v>
      </c>
      <c r="R160" s="1">
        <v>4.8449999999999998</v>
      </c>
      <c r="T160" s="100">
        <v>38937</v>
      </c>
      <c r="U160" s="1">
        <v>4.66</v>
      </c>
      <c r="W160" s="2">
        <v>38937</v>
      </c>
      <c r="X160" s="1">
        <v>4.58</v>
      </c>
      <c r="Z160" s="2">
        <v>38937</v>
      </c>
      <c r="AA160" s="1">
        <v>4.5549999999999997</v>
      </c>
      <c r="AC160" s="2">
        <v>38937</v>
      </c>
      <c r="AD160" s="1">
        <v>4.5549999999999997</v>
      </c>
      <c r="AF160" s="2">
        <v>39308</v>
      </c>
      <c r="AG160" s="1">
        <v>5.53</v>
      </c>
      <c r="AI160" s="2">
        <v>38937</v>
      </c>
      <c r="AJ160" s="1">
        <v>5.5762999999999998</v>
      </c>
      <c r="AL160" s="2">
        <v>38937</v>
      </c>
      <c r="AM160" s="1">
        <v>5.468</v>
      </c>
      <c r="AO160" s="2">
        <v>38937</v>
      </c>
      <c r="AP160" s="1">
        <v>5.3388</v>
      </c>
      <c r="AR160" s="2">
        <v>38937</v>
      </c>
      <c r="AS160" s="1">
        <v>5.4829999999999997</v>
      </c>
      <c r="AU160" s="2">
        <v>38937</v>
      </c>
      <c r="AV160" s="1">
        <v>4.4137000000000004</v>
      </c>
      <c r="AX160" s="2">
        <v>38937</v>
      </c>
      <c r="AY160" s="1">
        <v>4.3776999999999999</v>
      </c>
      <c r="BA160" s="116">
        <v>38937</v>
      </c>
      <c r="BB160" s="1">
        <v>4.1367000000000003</v>
      </c>
      <c r="BD160" s="2">
        <v>38937</v>
      </c>
      <c r="BE160" s="1">
        <v>3.7530000000000001</v>
      </c>
      <c r="BG160" s="2">
        <v>38945</v>
      </c>
      <c r="BH160" s="1">
        <v>4.87</v>
      </c>
      <c r="BI160" s="2"/>
      <c r="BJ160" s="2">
        <v>38945</v>
      </c>
      <c r="BK160" s="1">
        <v>4.8100000000000005</v>
      </c>
      <c r="BM160" s="2">
        <v>38937</v>
      </c>
      <c r="BN160" s="1">
        <v>3.9129</v>
      </c>
    </row>
    <row r="161" spans="2:66">
      <c r="B161" s="100">
        <v>39311</v>
      </c>
      <c r="C161" s="1">
        <v>5.25</v>
      </c>
      <c r="E161" s="100">
        <v>38763</v>
      </c>
      <c r="F161" s="1">
        <v>4.2080000000000002</v>
      </c>
      <c r="H161" s="2">
        <v>38798</v>
      </c>
      <c r="I161" s="1">
        <v>4.9350000000000005</v>
      </c>
      <c r="K161" s="2">
        <v>38796</v>
      </c>
      <c r="L161" s="1">
        <v>5.4719999999999995</v>
      </c>
      <c r="N161" s="2">
        <v>38796</v>
      </c>
      <c r="O161" s="1">
        <v>5.165</v>
      </c>
      <c r="Q161" s="100">
        <v>38938</v>
      </c>
      <c r="R161" s="1">
        <v>4.83</v>
      </c>
      <c r="T161" s="100">
        <v>38938</v>
      </c>
      <c r="U161" s="1">
        <v>4.6449999999999996</v>
      </c>
      <c r="W161" s="2">
        <v>38938</v>
      </c>
      <c r="X161" s="1">
        <v>4.57</v>
      </c>
      <c r="Z161" s="2">
        <v>38938</v>
      </c>
      <c r="AA161" s="1">
        <v>4.55</v>
      </c>
      <c r="AC161" s="2">
        <v>38938</v>
      </c>
      <c r="AD161" s="1">
        <v>4.55</v>
      </c>
      <c r="AF161" s="2">
        <v>39309</v>
      </c>
      <c r="AG161" s="1">
        <v>5.52</v>
      </c>
      <c r="AI161" s="2">
        <v>38938</v>
      </c>
      <c r="AJ161" s="1">
        <v>5.5990000000000002</v>
      </c>
      <c r="AL161" s="2">
        <v>38938</v>
      </c>
      <c r="AM161" s="1">
        <v>5.4625000000000004</v>
      </c>
      <c r="AO161" s="2">
        <v>38938</v>
      </c>
      <c r="AP161" s="1">
        <v>5.351</v>
      </c>
      <c r="AR161" s="2">
        <v>38938</v>
      </c>
      <c r="AS161" s="1">
        <v>5.4912999999999998</v>
      </c>
      <c r="AU161" s="2">
        <v>38938</v>
      </c>
      <c r="AV161" s="1">
        <v>4.4367999999999999</v>
      </c>
      <c r="AX161" s="2">
        <v>38938</v>
      </c>
      <c r="AY161" s="1">
        <v>4.4017999999999997</v>
      </c>
      <c r="BA161" s="116">
        <v>38938</v>
      </c>
      <c r="BB161" s="1">
        <v>4.1647999999999996</v>
      </c>
      <c r="BD161" s="2">
        <v>38938</v>
      </c>
      <c r="BE161" s="1">
        <v>3.7800000000000002</v>
      </c>
      <c r="BG161" s="2">
        <v>38946</v>
      </c>
      <c r="BH161" s="1">
        <v>4.87</v>
      </c>
      <c r="BI161" s="2"/>
      <c r="BJ161" s="2">
        <v>38946</v>
      </c>
      <c r="BK161" s="1">
        <v>4.82</v>
      </c>
      <c r="BM161" s="2">
        <v>38938</v>
      </c>
      <c r="BN161" s="1">
        <v>3.9426000000000001</v>
      </c>
    </row>
    <row r="162" spans="2:66">
      <c r="B162" s="100">
        <v>39314</v>
      </c>
      <c r="C162" s="1">
        <v>5.25</v>
      </c>
      <c r="E162" s="100">
        <v>38764</v>
      </c>
      <c r="F162" s="1">
        <v>4.2039999999999997</v>
      </c>
      <c r="H162" s="2">
        <v>38799</v>
      </c>
      <c r="I162" s="1">
        <v>4.9320000000000004</v>
      </c>
      <c r="K162" s="2">
        <v>38797</v>
      </c>
      <c r="L162" s="1">
        <v>5.4710000000000001</v>
      </c>
      <c r="N162" s="2">
        <v>38797</v>
      </c>
      <c r="O162" s="1">
        <v>5.1550000000000002</v>
      </c>
      <c r="Q162" s="100">
        <v>38939</v>
      </c>
      <c r="R162" s="1">
        <v>4.8449999999999998</v>
      </c>
      <c r="T162" s="100">
        <v>38939</v>
      </c>
      <c r="U162" s="1">
        <v>4.68</v>
      </c>
      <c r="W162" s="2">
        <v>38939</v>
      </c>
      <c r="X162" s="1">
        <v>4.62</v>
      </c>
      <c r="Z162" s="2">
        <v>38939</v>
      </c>
      <c r="AA162" s="1">
        <v>4.6150000000000002</v>
      </c>
      <c r="AC162" s="2">
        <v>38939</v>
      </c>
      <c r="AD162" s="1">
        <v>4.6399999999999997</v>
      </c>
      <c r="AF162" s="2">
        <v>39310</v>
      </c>
      <c r="AG162" s="1">
        <v>5.51</v>
      </c>
      <c r="AI162" s="2">
        <v>38939</v>
      </c>
      <c r="AJ162" s="1">
        <v>5.6139999999999999</v>
      </c>
      <c r="AL162" s="2">
        <v>38939</v>
      </c>
      <c r="AM162" s="1">
        <v>5.4909999999999997</v>
      </c>
      <c r="AO162" s="2">
        <v>38939</v>
      </c>
      <c r="AP162" s="1">
        <v>5.3659999999999997</v>
      </c>
      <c r="AR162" s="2">
        <v>38939</v>
      </c>
      <c r="AS162" s="1">
        <v>5.4950000000000001</v>
      </c>
      <c r="AU162" s="2">
        <v>38939</v>
      </c>
      <c r="AV162" s="1">
        <v>4.4398999999999997</v>
      </c>
      <c r="AX162" s="2">
        <v>38939</v>
      </c>
      <c r="AY162" s="1">
        <v>4.4039000000000001</v>
      </c>
      <c r="BA162" s="116">
        <v>38939</v>
      </c>
      <c r="BB162" s="1">
        <v>4.1669</v>
      </c>
      <c r="BD162" s="2">
        <v>38939</v>
      </c>
      <c r="BE162" s="1">
        <v>3.7749999999999999</v>
      </c>
      <c r="BG162" s="2">
        <v>38947</v>
      </c>
      <c r="BH162" s="1">
        <v>4.84</v>
      </c>
      <c r="BI162" s="2"/>
      <c r="BJ162" s="2">
        <v>38947</v>
      </c>
      <c r="BK162" s="1">
        <v>4.78</v>
      </c>
      <c r="BM162" s="2">
        <v>38939</v>
      </c>
      <c r="BN162" s="1">
        <v>3.9447000000000001</v>
      </c>
    </row>
    <row r="163" spans="2:66">
      <c r="B163" s="100">
        <v>39315</v>
      </c>
      <c r="C163" s="1">
        <v>5.26</v>
      </c>
      <c r="E163" s="100">
        <v>38765</v>
      </c>
      <c r="F163" s="1">
        <v>4.3019999999999996</v>
      </c>
      <c r="H163" s="2">
        <v>38800</v>
      </c>
      <c r="I163" s="1">
        <v>4.952</v>
      </c>
      <c r="K163" s="2">
        <v>38798</v>
      </c>
      <c r="L163" s="1">
        <v>5.4749999999999996</v>
      </c>
      <c r="N163" s="2">
        <v>38798</v>
      </c>
      <c r="O163" s="1">
        <v>5.1779999999999999</v>
      </c>
      <c r="Q163" s="100">
        <v>38940</v>
      </c>
      <c r="R163" s="1">
        <v>4.7649999999999997</v>
      </c>
      <c r="T163" s="100">
        <v>38940</v>
      </c>
      <c r="U163" s="1">
        <v>4.625</v>
      </c>
      <c r="W163" s="2">
        <v>38940</v>
      </c>
      <c r="X163" s="1">
        <v>4.57</v>
      </c>
      <c r="Z163" s="2">
        <v>38940</v>
      </c>
      <c r="AA163" s="1">
        <v>4.5600000000000005</v>
      </c>
      <c r="AC163" s="2">
        <v>38940</v>
      </c>
      <c r="AD163" s="1">
        <v>4.6150000000000002</v>
      </c>
      <c r="AF163" s="2">
        <v>39311</v>
      </c>
      <c r="AG163" s="1">
        <v>5.5</v>
      </c>
      <c r="AI163" s="2">
        <v>38940</v>
      </c>
      <c r="AJ163" s="1">
        <v>5.6375000000000002</v>
      </c>
      <c r="AL163" s="2">
        <v>38940</v>
      </c>
      <c r="AM163" s="1">
        <v>5.5155000000000003</v>
      </c>
      <c r="AO163" s="2">
        <v>38940</v>
      </c>
      <c r="AP163" s="1">
        <v>5.4080000000000004</v>
      </c>
      <c r="AR163" s="2">
        <v>38940</v>
      </c>
      <c r="AS163" s="1">
        <v>5.5265000000000004</v>
      </c>
      <c r="AU163" s="2">
        <v>38940</v>
      </c>
      <c r="AV163" s="1">
        <v>4.4835000000000003</v>
      </c>
      <c r="AX163" s="2">
        <v>38940</v>
      </c>
      <c r="AY163" s="1">
        <v>4.4504999999999999</v>
      </c>
      <c r="BA163" s="116">
        <v>38940</v>
      </c>
      <c r="BB163" s="1">
        <v>4.2233999999999998</v>
      </c>
      <c r="BD163" s="2">
        <v>38940</v>
      </c>
      <c r="BE163" s="1">
        <v>3.8250999999999999</v>
      </c>
      <c r="BG163" s="2">
        <v>38950</v>
      </c>
      <c r="BH163" s="1">
        <v>4.82</v>
      </c>
      <c r="BI163" s="2"/>
      <c r="BJ163" s="2">
        <v>38950</v>
      </c>
      <c r="BK163" s="1">
        <v>4.7699999999999996</v>
      </c>
      <c r="BM163" s="2">
        <v>38940</v>
      </c>
      <c r="BN163" s="1">
        <v>4.0088999999999997</v>
      </c>
    </row>
    <row r="164" spans="2:66">
      <c r="B164" s="100">
        <v>39316</v>
      </c>
      <c r="C164" s="1">
        <v>5.26</v>
      </c>
      <c r="E164" s="100">
        <v>38768</v>
      </c>
      <c r="F164" s="1">
        <v>4.0439999999999996</v>
      </c>
      <c r="H164" s="2">
        <v>38803</v>
      </c>
      <c r="I164" s="1">
        <v>4.952</v>
      </c>
      <c r="K164" s="2">
        <v>38799</v>
      </c>
      <c r="L164" s="1">
        <v>5.4710000000000001</v>
      </c>
      <c r="N164" s="2">
        <v>38799</v>
      </c>
      <c r="O164" s="1">
        <v>5.1580000000000004</v>
      </c>
      <c r="Q164" s="100">
        <v>38943</v>
      </c>
      <c r="R164" s="1">
        <v>4.83</v>
      </c>
      <c r="T164" s="100">
        <v>38943</v>
      </c>
      <c r="U164" s="1">
        <v>4.68</v>
      </c>
      <c r="W164" s="2">
        <v>38943</v>
      </c>
      <c r="X164" s="1">
        <v>4.625</v>
      </c>
      <c r="Z164" s="2">
        <v>38943</v>
      </c>
      <c r="AA164" s="1">
        <v>4.62</v>
      </c>
      <c r="AC164" s="2">
        <v>38943</v>
      </c>
      <c r="AD164" s="1">
        <v>4.6550000000000002</v>
      </c>
      <c r="AF164" s="2">
        <v>39314</v>
      </c>
      <c r="AG164" s="1">
        <v>5.4950000000000001</v>
      </c>
      <c r="AI164" s="2">
        <v>38943</v>
      </c>
      <c r="AJ164" s="1">
        <v>5.6609999999999996</v>
      </c>
      <c r="AL164" s="2">
        <v>38943</v>
      </c>
      <c r="AM164" s="1">
        <v>5.5389999999999997</v>
      </c>
      <c r="AO164" s="2">
        <v>38943</v>
      </c>
      <c r="AP164" s="1">
        <v>5.4562999999999997</v>
      </c>
      <c r="AR164" s="2">
        <v>38943</v>
      </c>
      <c r="AS164" s="1">
        <v>5.5664999999999996</v>
      </c>
      <c r="AU164" s="2">
        <v>38943</v>
      </c>
      <c r="AV164" s="1">
        <v>4.4992000000000001</v>
      </c>
      <c r="AX164" s="2">
        <v>38943</v>
      </c>
      <c r="AY164" s="1">
        <v>4.4641999999999999</v>
      </c>
      <c r="BA164" s="116">
        <v>38943</v>
      </c>
      <c r="BB164" s="1">
        <v>4.2362000000000002</v>
      </c>
      <c r="BD164" s="2">
        <v>38943</v>
      </c>
      <c r="BE164" s="1">
        <v>3.8679999999999999</v>
      </c>
      <c r="BG164" s="2">
        <v>38951</v>
      </c>
      <c r="BH164" s="1">
        <v>4.82</v>
      </c>
      <c r="BI164" s="2"/>
      <c r="BJ164" s="2">
        <v>38951</v>
      </c>
      <c r="BK164" s="1">
        <v>4.7699999999999996</v>
      </c>
      <c r="BM164" s="2">
        <v>38943</v>
      </c>
      <c r="BN164" s="1">
        <v>4.0358999999999998</v>
      </c>
    </row>
    <row r="165" spans="2:66">
      <c r="B165" s="100">
        <v>39317</v>
      </c>
      <c r="C165" s="1">
        <v>5.26</v>
      </c>
      <c r="E165" s="100">
        <v>38769</v>
      </c>
      <c r="F165" s="1">
        <v>4.2009999999999996</v>
      </c>
      <c r="H165" s="2">
        <v>38804</v>
      </c>
      <c r="I165" s="1">
        <v>4.9420000000000002</v>
      </c>
      <c r="K165" s="2">
        <v>38800</v>
      </c>
      <c r="L165" s="1">
        <v>5.4930000000000003</v>
      </c>
      <c r="N165" s="2">
        <v>38800</v>
      </c>
      <c r="O165" s="1">
        <v>5.1779999999999999</v>
      </c>
      <c r="Q165" s="100">
        <v>38944</v>
      </c>
      <c r="R165" s="1">
        <v>4.83</v>
      </c>
      <c r="T165" s="100">
        <v>38944</v>
      </c>
      <c r="U165" s="1">
        <v>4.68</v>
      </c>
      <c r="W165" s="2">
        <v>38944</v>
      </c>
      <c r="X165" s="1">
        <v>4.625</v>
      </c>
      <c r="Z165" s="2">
        <v>38944</v>
      </c>
      <c r="AA165" s="1">
        <v>4.62</v>
      </c>
      <c r="AC165" s="2">
        <v>38944</v>
      </c>
      <c r="AD165" s="1">
        <v>4.6550000000000002</v>
      </c>
      <c r="AF165" s="2">
        <v>39315</v>
      </c>
      <c r="AG165" s="1">
        <v>5.4943799999999996</v>
      </c>
      <c r="AI165" s="2">
        <v>38944</v>
      </c>
      <c r="AJ165" s="1">
        <v>5.5824999999999996</v>
      </c>
      <c r="AL165" s="2">
        <v>38944</v>
      </c>
      <c r="AM165" s="1">
        <v>5.4805000000000001</v>
      </c>
      <c r="AO165" s="2">
        <v>38944</v>
      </c>
      <c r="AP165" s="1">
        <v>5.3849999999999998</v>
      </c>
      <c r="AR165" s="2">
        <v>38944</v>
      </c>
      <c r="AS165" s="1">
        <v>5.516</v>
      </c>
      <c r="AU165" s="2">
        <v>38944</v>
      </c>
      <c r="AV165" s="1">
        <v>4.4634</v>
      </c>
      <c r="AX165" s="2">
        <v>38944</v>
      </c>
      <c r="AY165" s="1">
        <v>4.4294000000000002</v>
      </c>
      <c r="BA165" s="116">
        <v>38944</v>
      </c>
      <c r="BB165" s="1">
        <v>4.1984000000000004</v>
      </c>
      <c r="BD165" s="2">
        <v>38944</v>
      </c>
      <c r="BE165" s="1">
        <v>3.8410000000000002</v>
      </c>
      <c r="BG165" s="2">
        <v>38952</v>
      </c>
      <c r="BH165" s="1">
        <v>4.82</v>
      </c>
      <c r="BI165" s="2"/>
      <c r="BJ165" s="2">
        <v>38952</v>
      </c>
      <c r="BK165" s="1">
        <v>4.7699999999999996</v>
      </c>
      <c r="BM165" s="2">
        <v>38944</v>
      </c>
      <c r="BN165" s="1">
        <v>3.9946999999999999</v>
      </c>
    </row>
    <row r="166" spans="2:66">
      <c r="B166" s="100">
        <v>39318</v>
      </c>
      <c r="C166" s="1">
        <v>5.26</v>
      </c>
      <c r="E166" s="100">
        <v>38770</v>
      </c>
      <c r="F166" s="1">
        <v>4.2050000000000001</v>
      </c>
      <c r="H166" s="2">
        <v>38805</v>
      </c>
      <c r="I166" s="1">
        <v>4.9080000000000004</v>
      </c>
      <c r="K166" s="2">
        <v>38803</v>
      </c>
      <c r="L166" s="1">
        <v>5.4980000000000002</v>
      </c>
      <c r="N166" s="2">
        <v>38803</v>
      </c>
      <c r="O166" s="1">
        <v>5.1820000000000004</v>
      </c>
      <c r="Q166" s="100">
        <v>38945</v>
      </c>
      <c r="R166" s="1">
        <v>4.8449999999999998</v>
      </c>
      <c r="T166" s="100">
        <v>38945</v>
      </c>
      <c r="U166" s="1">
        <v>4.68</v>
      </c>
      <c r="W166" s="2">
        <v>38945</v>
      </c>
      <c r="X166" s="1">
        <v>4.625</v>
      </c>
      <c r="Z166" s="2">
        <v>38945</v>
      </c>
      <c r="AA166" s="1">
        <v>4.6100000000000003</v>
      </c>
      <c r="AC166" s="2">
        <v>38945</v>
      </c>
      <c r="AD166" s="1">
        <v>4.6449999999999996</v>
      </c>
      <c r="AF166" s="2">
        <v>39316</v>
      </c>
      <c r="AG166" s="1">
        <v>5.4987500000000002</v>
      </c>
      <c r="AI166" s="2">
        <v>38945</v>
      </c>
      <c r="AJ166" s="1">
        <v>5.5252999999999997</v>
      </c>
      <c r="AL166" s="2">
        <v>38945</v>
      </c>
      <c r="AM166" s="1">
        <v>5.3949999999999996</v>
      </c>
      <c r="AO166" s="2">
        <v>38945</v>
      </c>
      <c r="AP166" s="1">
        <v>5.3109999999999999</v>
      </c>
      <c r="AR166" s="2">
        <v>38945</v>
      </c>
      <c r="AS166" s="1">
        <v>5.4729999999999999</v>
      </c>
      <c r="AU166" s="2">
        <v>38945</v>
      </c>
      <c r="AV166" s="1">
        <v>4.4261999999999997</v>
      </c>
      <c r="AX166" s="2">
        <v>38945</v>
      </c>
      <c r="AY166" s="1">
        <v>4.3911999999999995</v>
      </c>
      <c r="BA166" s="116">
        <v>38945</v>
      </c>
      <c r="BB166" s="1">
        <v>4.1622000000000003</v>
      </c>
      <c r="BD166" s="2">
        <v>38945</v>
      </c>
      <c r="BE166" s="1">
        <v>3.8260000000000001</v>
      </c>
      <c r="BG166" s="2">
        <v>38953</v>
      </c>
      <c r="BH166" s="1">
        <v>4.8100000000000005</v>
      </c>
      <c r="BI166" s="2"/>
      <c r="BJ166" s="2">
        <v>38953</v>
      </c>
      <c r="BK166" s="1">
        <v>4.78</v>
      </c>
      <c r="BM166" s="2">
        <v>38945</v>
      </c>
      <c r="BN166" s="1">
        <v>3.9573</v>
      </c>
    </row>
    <row r="167" spans="2:66">
      <c r="B167" s="100">
        <v>39321</v>
      </c>
      <c r="C167" s="1">
        <v>5.26</v>
      </c>
      <c r="E167" s="100">
        <v>38771</v>
      </c>
      <c r="F167" s="1">
        <v>4.22</v>
      </c>
      <c r="H167" s="2">
        <v>38806</v>
      </c>
      <c r="I167" s="1">
        <v>4.9119999999999999</v>
      </c>
      <c r="K167" s="2">
        <v>38804</v>
      </c>
      <c r="L167" s="1">
        <v>5.4530000000000003</v>
      </c>
      <c r="N167" s="2">
        <v>38804</v>
      </c>
      <c r="O167" s="1">
        <v>5.1769999999999996</v>
      </c>
      <c r="Q167" s="100">
        <v>38946</v>
      </c>
      <c r="R167" s="1">
        <v>4.8100000000000005</v>
      </c>
      <c r="T167" s="100">
        <v>38946</v>
      </c>
      <c r="U167" s="1">
        <v>4.6500000000000004</v>
      </c>
      <c r="W167" s="2">
        <v>38946</v>
      </c>
      <c r="X167" s="1">
        <v>4.5949999999999998</v>
      </c>
      <c r="Z167" s="2">
        <v>38946</v>
      </c>
      <c r="AA167" s="1">
        <v>4.58</v>
      </c>
      <c r="AC167" s="2">
        <v>38946</v>
      </c>
      <c r="AD167" s="1">
        <v>4.62</v>
      </c>
      <c r="AF167" s="2">
        <v>39317</v>
      </c>
      <c r="AG167" s="1">
        <v>5.5049999999999999</v>
      </c>
      <c r="AI167" s="2">
        <v>38946</v>
      </c>
      <c r="AJ167" s="1">
        <v>5.5084999999999997</v>
      </c>
      <c r="AL167" s="2">
        <v>38946</v>
      </c>
      <c r="AM167" s="1">
        <v>5.391</v>
      </c>
      <c r="AO167" s="2">
        <v>38946</v>
      </c>
      <c r="AP167" s="1">
        <v>5.3265000000000002</v>
      </c>
      <c r="AR167" s="2">
        <v>38946</v>
      </c>
      <c r="AS167" s="1">
        <v>5.4814999999999996</v>
      </c>
      <c r="AU167" s="2">
        <v>38946</v>
      </c>
      <c r="AV167" s="1">
        <v>4.41</v>
      </c>
      <c r="AX167" s="2">
        <v>38946</v>
      </c>
      <c r="AY167" s="1">
        <v>4.3769999999999998</v>
      </c>
      <c r="BA167" s="116">
        <v>38946</v>
      </c>
      <c r="BB167" s="1">
        <v>4.1520000000000001</v>
      </c>
      <c r="BD167" s="2">
        <v>38946</v>
      </c>
      <c r="BE167" s="1">
        <v>3.8425000000000002</v>
      </c>
      <c r="BG167" s="2">
        <v>38954</v>
      </c>
      <c r="BH167" s="1">
        <v>4.79</v>
      </c>
      <c r="BI167" s="2"/>
      <c r="BJ167" s="2">
        <v>38954</v>
      </c>
      <c r="BK167" s="1">
        <v>4.76</v>
      </c>
      <c r="BM167" s="2">
        <v>38946</v>
      </c>
      <c r="BN167" s="1">
        <v>3.9605000000000001</v>
      </c>
    </row>
    <row r="168" spans="2:66">
      <c r="B168" s="100">
        <v>39322</v>
      </c>
      <c r="C168" s="1">
        <v>5.27</v>
      </c>
      <c r="E168" s="100">
        <v>38772</v>
      </c>
      <c r="F168" s="1">
        <v>4.2649999999999997</v>
      </c>
      <c r="H168" s="2">
        <v>38807</v>
      </c>
      <c r="I168" s="1">
        <v>5.0060000000000002</v>
      </c>
      <c r="K168" s="2">
        <v>38805</v>
      </c>
      <c r="L168" s="1">
        <v>5.4340000000000002</v>
      </c>
      <c r="N168" s="2">
        <v>38805</v>
      </c>
      <c r="O168" s="1">
        <v>5.1280000000000001</v>
      </c>
      <c r="Q168" s="100">
        <v>38947</v>
      </c>
      <c r="R168" s="1">
        <v>4.8049999999999997</v>
      </c>
      <c r="T168" s="100">
        <v>38947</v>
      </c>
      <c r="U168" s="1">
        <v>4.6449999999999996</v>
      </c>
      <c r="W168" s="2">
        <v>38947</v>
      </c>
      <c r="X168" s="1">
        <v>4.59</v>
      </c>
      <c r="Z168" s="2">
        <v>38947</v>
      </c>
      <c r="AA168" s="1">
        <v>4.5750000000000002</v>
      </c>
      <c r="AC168" s="2">
        <v>38947</v>
      </c>
      <c r="AD168" s="1">
        <v>4.6150000000000002</v>
      </c>
      <c r="AF168" s="2">
        <v>39318</v>
      </c>
      <c r="AG168" s="1">
        <v>5.50563</v>
      </c>
      <c r="AI168" s="2">
        <v>38947</v>
      </c>
      <c r="AJ168" s="1">
        <v>5.4935</v>
      </c>
      <c r="AL168" s="2">
        <v>38947</v>
      </c>
      <c r="AM168" s="1">
        <v>5.3659999999999997</v>
      </c>
      <c r="AO168" s="2">
        <v>38947</v>
      </c>
      <c r="AP168" s="1">
        <v>5.3004999999999995</v>
      </c>
      <c r="AR168" s="2">
        <v>38947</v>
      </c>
      <c r="AS168" s="1">
        <v>5.4740000000000002</v>
      </c>
      <c r="AU168" s="2">
        <v>38947</v>
      </c>
      <c r="AV168" s="1">
        <v>4.3815</v>
      </c>
      <c r="AX168" s="2">
        <v>38947</v>
      </c>
      <c r="AY168" s="1">
        <v>4.3484999999999996</v>
      </c>
      <c r="BA168" s="116">
        <v>38947</v>
      </c>
      <c r="BB168" s="1">
        <v>4.1265000000000001</v>
      </c>
      <c r="BD168" s="2">
        <v>38947</v>
      </c>
      <c r="BE168" s="1">
        <v>3.8380000000000001</v>
      </c>
      <c r="BG168" s="2">
        <v>38957</v>
      </c>
      <c r="BH168" s="1">
        <v>4.8</v>
      </c>
      <c r="BI168" s="2"/>
      <c r="BJ168" s="2">
        <v>38957</v>
      </c>
      <c r="BK168" s="1">
        <v>4.7699999999999996</v>
      </c>
      <c r="BM168" s="2">
        <v>38947</v>
      </c>
      <c r="BN168" s="1">
        <v>3.9392</v>
      </c>
    </row>
    <row r="169" spans="2:66">
      <c r="B169" s="100">
        <v>39323</v>
      </c>
      <c r="C169" s="1">
        <v>5.27</v>
      </c>
      <c r="E169" s="100">
        <v>38775</v>
      </c>
      <c r="F169" s="1">
        <v>4.202</v>
      </c>
      <c r="H169" s="2">
        <v>38810</v>
      </c>
      <c r="I169" s="1">
        <v>4.9939999999999998</v>
      </c>
      <c r="K169" s="2">
        <v>38806</v>
      </c>
      <c r="L169" s="1">
        <v>5.4130000000000003</v>
      </c>
      <c r="N169" s="2">
        <v>38806</v>
      </c>
      <c r="O169" s="1">
        <v>5.1150000000000002</v>
      </c>
      <c r="Q169" s="100">
        <v>38950</v>
      </c>
      <c r="R169" s="1">
        <v>4.8250000000000002</v>
      </c>
      <c r="T169" s="100">
        <v>38950</v>
      </c>
      <c r="U169" s="1">
        <v>4.665</v>
      </c>
      <c r="W169" s="2">
        <v>38950</v>
      </c>
      <c r="X169" s="1">
        <v>4.6050000000000004</v>
      </c>
      <c r="Z169" s="2">
        <v>38950</v>
      </c>
      <c r="AA169" s="1">
        <v>4.59</v>
      </c>
      <c r="AC169" s="2">
        <v>38950</v>
      </c>
      <c r="AD169" s="1">
        <v>4.625</v>
      </c>
      <c r="AF169" s="2">
        <v>39322</v>
      </c>
      <c r="AG169" s="1">
        <v>5.51</v>
      </c>
      <c r="AI169" s="2">
        <v>38950</v>
      </c>
      <c r="AJ169" s="1">
        <v>5.4749999999999996</v>
      </c>
      <c r="AL169" s="2">
        <v>38950</v>
      </c>
      <c r="AM169" s="1">
        <v>5.34</v>
      </c>
      <c r="AO169" s="2">
        <v>38950</v>
      </c>
      <c r="AP169" s="1">
        <v>5.2770000000000001</v>
      </c>
      <c r="AR169" s="2">
        <v>38950</v>
      </c>
      <c r="AS169" s="1">
        <v>5.4740000000000002</v>
      </c>
      <c r="AU169" s="2">
        <v>38950</v>
      </c>
      <c r="AV169" s="1">
        <v>4.3390000000000004</v>
      </c>
      <c r="AX169" s="2">
        <v>38950</v>
      </c>
      <c r="AY169" s="1">
        <v>4.306</v>
      </c>
      <c r="BA169" s="116">
        <v>38950</v>
      </c>
      <c r="BB169" s="1">
        <v>4.0869999999999997</v>
      </c>
      <c r="BD169" s="2">
        <v>38950</v>
      </c>
      <c r="BE169" s="1">
        <v>3.8050000000000002</v>
      </c>
      <c r="BG169" s="2">
        <v>38958</v>
      </c>
      <c r="BH169" s="1">
        <v>4.79</v>
      </c>
      <c r="BI169" s="2"/>
      <c r="BJ169" s="2">
        <v>38958</v>
      </c>
      <c r="BK169" s="1">
        <v>4.7699999999999996</v>
      </c>
      <c r="BM169" s="2">
        <v>38950</v>
      </c>
      <c r="BN169" s="1">
        <v>3.8957999999999999</v>
      </c>
    </row>
    <row r="170" spans="2:66">
      <c r="B170" s="100">
        <v>39324</v>
      </c>
      <c r="C170" s="1">
        <v>5.28</v>
      </c>
      <c r="E170" s="100">
        <v>38776</v>
      </c>
      <c r="F170" s="1">
        <v>4.1319999999999997</v>
      </c>
      <c r="H170" s="2">
        <v>38811</v>
      </c>
      <c r="I170" s="1">
        <v>5.0110000000000001</v>
      </c>
      <c r="K170" s="2">
        <v>38807</v>
      </c>
      <c r="L170" s="1">
        <v>5.4530000000000003</v>
      </c>
      <c r="N170" s="2">
        <v>38807</v>
      </c>
      <c r="O170" s="1">
        <v>5.1589999999999998</v>
      </c>
      <c r="Q170" s="100">
        <v>38951</v>
      </c>
      <c r="R170" s="1">
        <v>4.8250000000000002</v>
      </c>
      <c r="T170" s="100">
        <v>38951</v>
      </c>
      <c r="U170" s="1">
        <v>4.66</v>
      </c>
      <c r="W170" s="2">
        <v>38951</v>
      </c>
      <c r="X170" s="1">
        <v>4.5999999999999996</v>
      </c>
      <c r="Z170" s="2">
        <v>38951</v>
      </c>
      <c r="AA170" s="1">
        <v>4.59</v>
      </c>
      <c r="AC170" s="2">
        <v>38951</v>
      </c>
      <c r="AD170" s="1">
        <v>4.625</v>
      </c>
      <c r="AF170" s="2">
        <v>39323</v>
      </c>
      <c r="AG170" s="1">
        <v>5.5412499999999998</v>
      </c>
      <c r="AI170" s="2">
        <v>38951</v>
      </c>
      <c r="AJ170" s="1">
        <v>5.4589999999999996</v>
      </c>
      <c r="AL170" s="2">
        <v>38951</v>
      </c>
      <c r="AM170" s="1">
        <v>5.3390000000000004</v>
      </c>
      <c r="AO170" s="2">
        <v>38951</v>
      </c>
      <c r="AP170" s="1">
        <v>5.2874999999999996</v>
      </c>
      <c r="AR170" s="2">
        <v>38951</v>
      </c>
      <c r="AS170" s="1">
        <v>5.4740000000000002</v>
      </c>
      <c r="AU170" s="2">
        <v>38951</v>
      </c>
      <c r="AV170" s="1">
        <v>4.3004999999999995</v>
      </c>
      <c r="AX170" s="2">
        <v>38951</v>
      </c>
      <c r="AY170" s="1">
        <v>4.2735000000000003</v>
      </c>
      <c r="BA170" s="116">
        <v>38951</v>
      </c>
      <c r="BB170" s="1">
        <v>4.0445000000000002</v>
      </c>
      <c r="BD170" s="2">
        <v>38951</v>
      </c>
      <c r="BE170" s="1">
        <v>3.734</v>
      </c>
      <c r="BG170" s="2">
        <v>38959</v>
      </c>
      <c r="BH170" s="1">
        <v>4.76</v>
      </c>
      <c r="BI170" s="2"/>
      <c r="BJ170" s="2">
        <v>38959</v>
      </c>
      <c r="BK170" s="1">
        <v>4.72</v>
      </c>
      <c r="BM170" s="2">
        <v>38951</v>
      </c>
      <c r="BN170" s="1">
        <v>3.8439999999999999</v>
      </c>
    </row>
    <row r="171" spans="2:66">
      <c r="B171" s="100">
        <v>39325</v>
      </c>
      <c r="C171" s="1">
        <v>5.28</v>
      </c>
      <c r="E171" s="100">
        <v>38778</v>
      </c>
      <c r="F171" s="1">
        <v>4.3090000000000002</v>
      </c>
      <c r="H171" s="2">
        <v>38812</v>
      </c>
      <c r="I171" s="1">
        <v>5</v>
      </c>
      <c r="K171" s="2">
        <v>38810</v>
      </c>
      <c r="L171" s="1">
        <v>5.4909999999999997</v>
      </c>
      <c r="N171" s="2">
        <v>38810</v>
      </c>
      <c r="O171" s="1">
        <v>5.2</v>
      </c>
      <c r="Q171" s="100">
        <v>38952</v>
      </c>
      <c r="R171" s="1">
        <v>4.8149999999999995</v>
      </c>
      <c r="T171" s="100">
        <v>38952</v>
      </c>
      <c r="U171" s="1">
        <v>4.6449999999999996</v>
      </c>
      <c r="W171" s="2">
        <v>38952</v>
      </c>
      <c r="X171" s="1">
        <v>4.585</v>
      </c>
      <c r="Z171" s="2">
        <v>38952</v>
      </c>
      <c r="AA171" s="1">
        <v>4.5750000000000002</v>
      </c>
      <c r="AC171" s="2">
        <v>38952</v>
      </c>
      <c r="AD171" s="1">
        <v>4.62</v>
      </c>
      <c r="AF171" s="2">
        <v>39324</v>
      </c>
      <c r="AG171" s="1">
        <v>5.58</v>
      </c>
      <c r="AI171" s="2">
        <v>38952</v>
      </c>
      <c r="AJ171" s="1">
        <v>5.47</v>
      </c>
      <c r="AL171" s="2">
        <v>38952</v>
      </c>
      <c r="AM171" s="1">
        <v>5.3559999999999999</v>
      </c>
      <c r="AO171" s="2">
        <v>38952</v>
      </c>
      <c r="AP171" s="1">
        <v>5.2895000000000003</v>
      </c>
      <c r="AR171" s="2">
        <v>38952</v>
      </c>
      <c r="AS171" s="1">
        <v>5.4678000000000004</v>
      </c>
      <c r="AU171" s="2">
        <v>38952</v>
      </c>
      <c r="AV171" s="1">
        <v>4.3101000000000003</v>
      </c>
      <c r="AX171" s="2">
        <v>38952</v>
      </c>
      <c r="AY171" s="1">
        <v>4.2740999999999998</v>
      </c>
      <c r="BA171" s="116">
        <v>38952</v>
      </c>
      <c r="BB171" s="1">
        <v>4.0430999999999999</v>
      </c>
      <c r="BD171" s="2">
        <v>38952</v>
      </c>
      <c r="BE171" s="1">
        <v>3.7320000000000002</v>
      </c>
      <c r="BG171" s="2">
        <v>38960</v>
      </c>
      <c r="BH171" s="1">
        <v>4.74</v>
      </c>
      <c r="BI171" s="2"/>
      <c r="BJ171" s="2">
        <v>38960</v>
      </c>
      <c r="BK171" s="1">
        <v>4.7</v>
      </c>
      <c r="BM171" s="2">
        <v>38952</v>
      </c>
      <c r="BN171" s="1">
        <v>3.8388</v>
      </c>
    </row>
    <row r="172" spans="2:66">
      <c r="B172" s="100">
        <v>39328</v>
      </c>
      <c r="C172" s="1">
        <v>5.29</v>
      </c>
      <c r="E172" s="100">
        <v>38779</v>
      </c>
      <c r="F172" s="1">
        <v>4.3479999999999999</v>
      </c>
      <c r="H172" s="2">
        <v>38813</v>
      </c>
      <c r="I172" s="1">
        <v>4.9779999999999998</v>
      </c>
      <c r="K172" s="2">
        <v>38811</v>
      </c>
      <c r="L172" s="1">
        <v>5.5179999999999998</v>
      </c>
      <c r="N172" s="2">
        <v>38811</v>
      </c>
      <c r="O172" s="1">
        <v>5.2350000000000003</v>
      </c>
      <c r="Q172" s="100">
        <v>38953</v>
      </c>
      <c r="R172" s="1">
        <v>4.84</v>
      </c>
      <c r="T172" s="100">
        <v>38953</v>
      </c>
      <c r="U172" s="1">
        <v>4.67</v>
      </c>
      <c r="W172" s="2">
        <v>38953</v>
      </c>
      <c r="X172" s="1">
        <v>4.6050000000000004</v>
      </c>
      <c r="Z172" s="2">
        <v>38953</v>
      </c>
      <c r="AA172" s="1">
        <v>4.5949999999999998</v>
      </c>
      <c r="AC172" s="2">
        <v>38953</v>
      </c>
      <c r="AD172" s="1">
        <v>4.6349999999999998</v>
      </c>
      <c r="AF172" s="2">
        <v>39325</v>
      </c>
      <c r="AG172" s="1">
        <v>5.6212499999999999</v>
      </c>
      <c r="AI172" s="2">
        <v>38953</v>
      </c>
      <c r="AJ172" s="1">
        <v>5.4649999999999999</v>
      </c>
      <c r="AL172" s="2">
        <v>38953</v>
      </c>
      <c r="AM172" s="1">
        <v>5.3425000000000002</v>
      </c>
      <c r="AO172" s="2">
        <v>38953</v>
      </c>
      <c r="AP172" s="1">
        <v>5.2895000000000003</v>
      </c>
      <c r="AR172" s="2">
        <v>38953</v>
      </c>
      <c r="AS172" s="1">
        <v>5.4630000000000001</v>
      </c>
      <c r="AU172" s="2">
        <v>38953</v>
      </c>
      <c r="AV172" s="1">
        <v>4.2973999999999997</v>
      </c>
      <c r="AX172" s="2">
        <v>38953</v>
      </c>
      <c r="AY172" s="1">
        <v>4.2624000000000004</v>
      </c>
      <c r="BA172" s="116">
        <v>38953</v>
      </c>
      <c r="BB172" s="1">
        <v>4.0364000000000004</v>
      </c>
      <c r="BD172" s="2">
        <v>38953</v>
      </c>
      <c r="BE172" s="1">
        <v>3.738</v>
      </c>
      <c r="BG172" s="2">
        <v>38961</v>
      </c>
      <c r="BH172" s="1">
        <v>4.7300000000000004</v>
      </c>
      <c r="BI172" s="2"/>
      <c r="BJ172" s="2">
        <v>38961</v>
      </c>
      <c r="BK172" s="1">
        <v>4.68</v>
      </c>
      <c r="BM172" s="2">
        <v>38953</v>
      </c>
      <c r="BN172" s="1">
        <v>3.8363</v>
      </c>
    </row>
    <row r="173" spans="2:66">
      <c r="B173" s="100">
        <v>39329</v>
      </c>
      <c r="C173" s="1">
        <v>5.3</v>
      </c>
      <c r="E173" s="100">
        <v>38783</v>
      </c>
      <c r="F173" s="1">
        <v>4.3550000000000004</v>
      </c>
      <c r="H173" s="2">
        <v>38814</v>
      </c>
      <c r="I173" s="1">
        <v>4.9450000000000003</v>
      </c>
      <c r="K173" s="2">
        <v>38812</v>
      </c>
      <c r="L173" s="1">
        <v>5.4980000000000002</v>
      </c>
      <c r="N173" s="2">
        <v>38812</v>
      </c>
      <c r="O173" s="1">
        <v>5.2169999999999996</v>
      </c>
      <c r="Q173" s="100">
        <v>38954</v>
      </c>
      <c r="R173" s="1">
        <v>4.8449999999999998</v>
      </c>
      <c r="T173" s="100">
        <v>38954</v>
      </c>
      <c r="U173" s="1">
        <v>4.6749999999999998</v>
      </c>
      <c r="W173" s="2">
        <v>38954</v>
      </c>
      <c r="X173" s="1">
        <v>4.6050000000000004</v>
      </c>
      <c r="Z173" s="2">
        <v>38954</v>
      </c>
      <c r="AA173" s="1">
        <v>4.5949999999999998</v>
      </c>
      <c r="AC173" s="2">
        <v>38954</v>
      </c>
      <c r="AD173" s="1">
        <v>4.63</v>
      </c>
      <c r="AF173" s="2">
        <v>39328</v>
      </c>
      <c r="AG173" s="1">
        <v>5.6687500000000002</v>
      </c>
      <c r="AI173" s="2">
        <v>38954</v>
      </c>
      <c r="AJ173" s="1">
        <v>5.4480000000000004</v>
      </c>
      <c r="AL173" s="2">
        <v>38954</v>
      </c>
      <c r="AM173" s="1">
        <v>5.33</v>
      </c>
      <c r="AO173" s="2">
        <v>38954</v>
      </c>
      <c r="AP173" s="1">
        <v>5.2595000000000001</v>
      </c>
      <c r="AR173" s="2">
        <v>38954</v>
      </c>
      <c r="AS173" s="1">
        <v>5.4462999999999999</v>
      </c>
      <c r="AU173" s="2">
        <v>38954</v>
      </c>
      <c r="AV173" s="1">
        <v>4.2859999999999996</v>
      </c>
      <c r="AX173" s="2">
        <v>38954</v>
      </c>
      <c r="AY173" s="1">
        <v>4.2510000000000003</v>
      </c>
      <c r="BA173" s="116">
        <v>38954</v>
      </c>
      <c r="BB173" s="1">
        <v>4.0220000000000002</v>
      </c>
      <c r="BD173" s="2">
        <v>38954</v>
      </c>
      <c r="BE173" s="1">
        <v>3.7250000000000001</v>
      </c>
      <c r="BG173" s="2">
        <v>38965</v>
      </c>
      <c r="BH173" s="1">
        <v>4.78</v>
      </c>
      <c r="BI173" s="2"/>
      <c r="BJ173" s="2">
        <v>38965</v>
      </c>
      <c r="BK173" s="1">
        <v>4.7300000000000004</v>
      </c>
      <c r="BM173" s="2">
        <v>38954</v>
      </c>
      <c r="BN173" s="1">
        <v>3.8180000000000001</v>
      </c>
    </row>
    <row r="174" spans="2:66">
      <c r="B174" s="100">
        <v>39330</v>
      </c>
      <c r="C174" s="1">
        <v>5.3</v>
      </c>
      <c r="E174" s="100">
        <v>38784</v>
      </c>
      <c r="F174" s="1">
        <v>4.3419999999999996</v>
      </c>
      <c r="H174" s="2">
        <v>38817</v>
      </c>
      <c r="I174" s="1">
        <v>4.984</v>
      </c>
      <c r="K174" s="2">
        <v>38813</v>
      </c>
      <c r="L174" s="1">
        <v>5.4740000000000002</v>
      </c>
      <c r="N174" s="2">
        <v>38813</v>
      </c>
      <c r="O174" s="1">
        <v>5.2</v>
      </c>
      <c r="Q174" s="100">
        <v>38957</v>
      </c>
      <c r="R174" s="1">
        <v>4.84</v>
      </c>
      <c r="T174" s="100">
        <v>38957</v>
      </c>
      <c r="U174" s="1">
        <v>4.66</v>
      </c>
      <c r="W174" s="2">
        <v>38957</v>
      </c>
      <c r="X174" s="1">
        <v>4.5949999999999998</v>
      </c>
      <c r="Z174" s="2">
        <v>38957</v>
      </c>
      <c r="AA174" s="1">
        <v>4.585</v>
      </c>
      <c r="AC174" s="2">
        <v>38957</v>
      </c>
      <c r="AD174" s="1">
        <v>4.625</v>
      </c>
      <c r="AF174" s="2">
        <v>39329</v>
      </c>
      <c r="AG174" s="1">
        <v>5.6981299999999999</v>
      </c>
      <c r="AI174" s="2">
        <v>38957</v>
      </c>
      <c r="AJ174" s="1">
        <v>5.4625000000000004</v>
      </c>
      <c r="AL174" s="2">
        <v>38957</v>
      </c>
      <c r="AM174" s="1">
        <v>5.3455000000000004</v>
      </c>
      <c r="AO174" s="2">
        <v>38957</v>
      </c>
      <c r="AP174" s="1">
        <v>5.2839999999999998</v>
      </c>
      <c r="AR174" s="2">
        <v>38957</v>
      </c>
      <c r="AS174" s="1">
        <v>5.45</v>
      </c>
      <c r="AU174" s="2">
        <v>38957</v>
      </c>
      <c r="AV174" s="1">
        <v>4.2858000000000001</v>
      </c>
      <c r="AX174" s="2">
        <v>38957</v>
      </c>
      <c r="AY174" s="1">
        <v>4.2497999999999996</v>
      </c>
      <c r="BA174" s="116">
        <v>38957</v>
      </c>
      <c r="BB174" s="1">
        <v>4.0208000000000004</v>
      </c>
      <c r="BD174" s="2">
        <v>38957</v>
      </c>
      <c r="BE174" s="1">
        <v>3.7160000000000002</v>
      </c>
      <c r="BG174" s="2">
        <v>38966</v>
      </c>
      <c r="BH174" s="1">
        <v>4.8</v>
      </c>
      <c r="BI174" s="2"/>
      <c r="BJ174" s="2">
        <v>38966</v>
      </c>
      <c r="BK174" s="1">
        <v>4.75</v>
      </c>
      <c r="BM174" s="2">
        <v>38957</v>
      </c>
      <c r="BN174" s="1">
        <v>3.8098000000000001</v>
      </c>
    </row>
    <row r="175" spans="2:66">
      <c r="B175" s="100">
        <v>39331</v>
      </c>
      <c r="C175" s="1">
        <v>5.32</v>
      </c>
      <c r="E175" s="100">
        <v>38785</v>
      </c>
      <c r="F175" s="1">
        <v>4.3319999999999999</v>
      </c>
      <c r="H175" s="2">
        <v>38818</v>
      </c>
      <c r="I175" s="1">
        <v>4.9729999999999999</v>
      </c>
      <c r="K175" s="2">
        <v>38814</v>
      </c>
      <c r="L175" s="1">
        <v>5.4210000000000003</v>
      </c>
      <c r="N175" s="2">
        <v>38814</v>
      </c>
      <c r="O175" s="1">
        <v>5.149</v>
      </c>
      <c r="Q175" s="100">
        <v>38958</v>
      </c>
      <c r="R175" s="1">
        <v>4.835</v>
      </c>
      <c r="T175" s="100">
        <v>38958</v>
      </c>
      <c r="U175" s="1">
        <v>4.6550000000000002</v>
      </c>
      <c r="W175" s="2">
        <v>38958</v>
      </c>
      <c r="X175" s="1">
        <v>4.5949999999999998</v>
      </c>
      <c r="Z175" s="2">
        <v>38958</v>
      </c>
      <c r="AA175" s="1">
        <v>4.58</v>
      </c>
      <c r="AC175" s="2">
        <v>38958</v>
      </c>
      <c r="AD175" s="1">
        <v>4.62</v>
      </c>
      <c r="AF175" s="2">
        <v>39330</v>
      </c>
      <c r="AG175" s="1">
        <v>5.72</v>
      </c>
      <c r="AI175" s="2">
        <v>38958</v>
      </c>
      <c r="AJ175" s="1">
        <v>5.45</v>
      </c>
      <c r="AL175" s="2">
        <v>38958</v>
      </c>
      <c r="AM175" s="1">
        <v>5.3289999999999997</v>
      </c>
      <c r="AO175" s="2">
        <v>38958</v>
      </c>
      <c r="AP175" s="1">
        <v>5.2629999999999999</v>
      </c>
      <c r="AR175" s="2">
        <v>38958</v>
      </c>
      <c r="AS175" s="1">
        <v>5.4459999999999997</v>
      </c>
      <c r="AU175" s="2">
        <v>38958</v>
      </c>
      <c r="AV175" s="1">
        <v>4.2972000000000001</v>
      </c>
      <c r="AX175" s="2">
        <v>38958</v>
      </c>
      <c r="AY175" s="1">
        <v>4.2622</v>
      </c>
      <c r="BA175" s="116">
        <v>38958</v>
      </c>
      <c r="BB175" s="1">
        <v>4.0362</v>
      </c>
      <c r="BD175" s="2">
        <v>38958</v>
      </c>
      <c r="BE175" s="1">
        <v>3.7349999999999999</v>
      </c>
      <c r="BG175" s="2">
        <v>38967</v>
      </c>
      <c r="BH175" s="1">
        <v>4.8</v>
      </c>
      <c r="BI175" s="2"/>
      <c r="BJ175" s="2">
        <v>38967</v>
      </c>
      <c r="BK175" s="1">
        <v>4.74</v>
      </c>
      <c r="BM175" s="2">
        <v>38958</v>
      </c>
      <c r="BN175" s="1">
        <v>3.8369999999999997</v>
      </c>
    </row>
    <row r="176" spans="2:66">
      <c r="B176" s="100">
        <v>39332</v>
      </c>
      <c r="C176" s="1">
        <v>5.33</v>
      </c>
      <c r="E176" s="100">
        <v>38786</v>
      </c>
      <c r="F176" s="1">
        <v>4.3099999999999996</v>
      </c>
      <c r="H176" s="2">
        <v>38819</v>
      </c>
      <c r="I176" s="1">
        <v>4.9790000000000001</v>
      </c>
      <c r="K176" s="2">
        <v>38817</v>
      </c>
      <c r="L176" s="1">
        <v>5.4719999999999995</v>
      </c>
      <c r="N176" s="2">
        <v>38817</v>
      </c>
      <c r="O176" s="1">
        <v>5.2190000000000003</v>
      </c>
      <c r="Q176" s="100">
        <v>38959</v>
      </c>
      <c r="R176" s="1">
        <v>4.8449999999999998</v>
      </c>
      <c r="T176" s="100">
        <v>38959</v>
      </c>
      <c r="U176" s="1">
        <v>4.665</v>
      </c>
      <c r="W176" s="2">
        <v>38959</v>
      </c>
      <c r="X176" s="1">
        <v>4.6100000000000003</v>
      </c>
      <c r="Z176" s="2">
        <v>38959</v>
      </c>
      <c r="AA176" s="1">
        <v>4.59</v>
      </c>
      <c r="AC176" s="2">
        <v>38959</v>
      </c>
      <c r="AD176" s="1">
        <v>4.63</v>
      </c>
      <c r="AF176" s="2">
        <v>39331</v>
      </c>
      <c r="AG176" s="1">
        <v>5.7237499999999999</v>
      </c>
      <c r="AI176" s="2">
        <v>38959</v>
      </c>
      <c r="AJ176" s="1">
        <v>5.4279999999999999</v>
      </c>
      <c r="AL176" s="2">
        <v>38959</v>
      </c>
      <c r="AM176" s="1">
        <v>5.3049999999999997</v>
      </c>
      <c r="AO176" s="2">
        <v>38959</v>
      </c>
      <c r="AP176" s="1">
        <v>5.2252999999999998</v>
      </c>
      <c r="AR176" s="2">
        <v>38959</v>
      </c>
      <c r="AS176" s="1">
        <v>5.41</v>
      </c>
      <c r="AU176" s="2">
        <v>38959</v>
      </c>
      <c r="AV176" s="1">
        <v>4.3034999999999997</v>
      </c>
      <c r="AX176" s="2">
        <v>38959</v>
      </c>
      <c r="AY176" s="1">
        <v>4.2690000000000001</v>
      </c>
      <c r="BA176" s="116">
        <v>38959</v>
      </c>
      <c r="BB176" s="1">
        <v>4.0410000000000004</v>
      </c>
      <c r="BD176" s="2">
        <v>38959</v>
      </c>
      <c r="BE176" s="1">
        <v>3.7435</v>
      </c>
      <c r="BG176" s="2">
        <v>38968</v>
      </c>
      <c r="BH176" s="1">
        <v>4.78</v>
      </c>
      <c r="BI176" s="2"/>
      <c r="BJ176" s="2">
        <v>38968</v>
      </c>
      <c r="BK176" s="1">
        <v>4.71</v>
      </c>
      <c r="BM176" s="2">
        <v>38959</v>
      </c>
      <c r="BN176" s="1">
        <v>3.8449999999999998</v>
      </c>
    </row>
    <row r="177" spans="2:66">
      <c r="B177" s="100">
        <v>39335</v>
      </c>
      <c r="C177" s="1">
        <v>5.33</v>
      </c>
      <c r="E177" s="100">
        <v>38789</v>
      </c>
      <c r="F177" s="1">
        <v>4.3150000000000004</v>
      </c>
      <c r="H177" s="2">
        <v>38820</v>
      </c>
      <c r="I177" s="1">
        <v>5.0229999999999997</v>
      </c>
      <c r="K177" s="2">
        <v>38818</v>
      </c>
      <c r="L177" s="1">
        <v>5.5039999999999996</v>
      </c>
      <c r="N177" s="2">
        <v>38818</v>
      </c>
      <c r="O177" s="1">
        <v>5.202</v>
      </c>
      <c r="Q177" s="100">
        <v>38960</v>
      </c>
      <c r="R177" s="1">
        <v>4.8449999999999998</v>
      </c>
      <c r="T177" s="100">
        <v>38960</v>
      </c>
      <c r="U177" s="1">
        <v>4.66</v>
      </c>
      <c r="W177" s="2">
        <v>38960</v>
      </c>
      <c r="X177" s="1">
        <v>4.5949999999999998</v>
      </c>
      <c r="Z177" s="2">
        <v>38960</v>
      </c>
      <c r="AA177" s="1">
        <v>4.58</v>
      </c>
      <c r="AC177" s="2">
        <v>38960</v>
      </c>
      <c r="AD177" s="1">
        <v>4.62</v>
      </c>
      <c r="AF177" s="2">
        <v>39332</v>
      </c>
      <c r="AG177" s="1">
        <v>5.7249999999999996</v>
      </c>
      <c r="AI177" s="2">
        <v>38960</v>
      </c>
      <c r="AJ177" s="1">
        <v>5.4050000000000002</v>
      </c>
      <c r="AL177" s="2">
        <v>38960</v>
      </c>
      <c r="AM177" s="1">
        <v>5.282</v>
      </c>
      <c r="AO177" s="2">
        <v>38960</v>
      </c>
      <c r="AP177" s="1">
        <v>5.1920000000000002</v>
      </c>
      <c r="AR177" s="2">
        <v>38960</v>
      </c>
      <c r="AS177" s="1">
        <v>5.3762999999999996</v>
      </c>
      <c r="AU177" s="2">
        <v>38960</v>
      </c>
      <c r="AV177" s="1">
        <v>4.2605000000000004</v>
      </c>
      <c r="AX177" s="2">
        <v>38960</v>
      </c>
      <c r="AY177" s="1">
        <v>4.2255000000000003</v>
      </c>
      <c r="BA177" s="116">
        <v>38960</v>
      </c>
      <c r="BB177" s="1">
        <v>3.9995000000000003</v>
      </c>
      <c r="BD177" s="2">
        <v>38960</v>
      </c>
      <c r="BE177" s="1">
        <v>3.7320000000000002</v>
      </c>
      <c r="BG177" s="2">
        <v>38971</v>
      </c>
      <c r="BH177" s="1">
        <v>4.8</v>
      </c>
      <c r="BI177" s="2"/>
      <c r="BJ177" s="2">
        <v>38971</v>
      </c>
      <c r="BK177" s="1">
        <v>4.74</v>
      </c>
      <c r="BM177" s="2">
        <v>38960</v>
      </c>
      <c r="BN177" s="1">
        <v>3.8018999999999998</v>
      </c>
    </row>
    <row r="178" spans="2:66">
      <c r="B178" s="100">
        <v>39336</v>
      </c>
      <c r="C178" s="1">
        <v>5.33</v>
      </c>
      <c r="E178" s="100">
        <v>38790</v>
      </c>
      <c r="F178" s="1">
        <v>4.3019999999999996</v>
      </c>
      <c r="H178" s="2">
        <v>38821</v>
      </c>
      <c r="I178" s="1">
        <v>5.0670000000000002</v>
      </c>
      <c r="K178" s="2">
        <v>38819</v>
      </c>
      <c r="L178" s="1">
        <v>5.5129999999999999</v>
      </c>
      <c r="N178" s="2">
        <v>38819</v>
      </c>
      <c r="O178" s="1">
        <v>5.2039999999999997</v>
      </c>
      <c r="Q178" s="100">
        <v>38961</v>
      </c>
      <c r="R178" s="1">
        <v>4.7949999999999999</v>
      </c>
      <c r="T178" s="100">
        <v>38961</v>
      </c>
      <c r="U178" s="1">
        <v>4.62</v>
      </c>
      <c r="W178" s="2">
        <v>38961</v>
      </c>
      <c r="X178" s="1">
        <v>4.5600000000000005</v>
      </c>
      <c r="Z178" s="2">
        <v>38961</v>
      </c>
      <c r="AA178" s="1">
        <v>4.5449999999999999</v>
      </c>
      <c r="AC178" s="2">
        <v>38961</v>
      </c>
      <c r="AD178" s="1">
        <v>4.585</v>
      </c>
      <c r="AF178" s="2">
        <v>39335</v>
      </c>
      <c r="AG178" s="1">
        <v>5.7037500000000003</v>
      </c>
      <c r="AI178" s="2">
        <v>38961</v>
      </c>
      <c r="AJ178" s="1">
        <v>5.3949999999999996</v>
      </c>
      <c r="AL178" s="2">
        <v>38961</v>
      </c>
      <c r="AM178" s="1">
        <v>5.274</v>
      </c>
      <c r="AO178" s="2">
        <v>38961</v>
      </c>
      <c r="AP178" s="1">
        <v>5.1689999999999996</v>
      </c>
      <c r="AR178" s="2">
        <v>38961</v>
      </c>
      <c r="AS178" s="1">
        <v>5.3605</v>
      </c>
      <c r="AU178" s="2">
        <v>38961</v>
      </c>
      <c r="AV178" s="1">
        <v>4.2397999999999998</v>
      </c>
      <c r="AX178" s="2">
        <v>38961</v>
      </c>
      <c r="AY178" s="1">
        <v>4.2058</v>
      </c>
      <c r="BA178" s="116">
        <v>38961</v>
      </c>
      <c r="BB178" s="1">
        <v>3.9838</v>
      </c>
      <c r="BD178" s="2">
        <v>38961</v>
      </c>
      <c r="BE178" s="1">
        <v>3.73</v>
      </c>
      <c r="BG178" s="2">
        <v>38972</v>
      </c>
      <c r="BH178" s="1">
        <v>4.78</v>
      </c>
      <c r="BI178" s="2"/>
      <c r="BJ178" s="2">
        <v>38972</v>
      </c>
      <c r="BK178" s="1">
        <v>4.71</v>
      </c>
      <c r="BM178" s="2">
        <v>38961</v>
      </c>
      <c r="BN178" s="1">
        <v>3.7949999999999999</v>
      </c>
    </row>
    <row r="179" spans="2:66">
      <c r="B179" s="100">
        <v>39337</v>
      </c>
      <c r="C179" s="1">
        <v>5.34</v>
      </c>
      <c r="E179" s="100">
        <v>38791</v>
      </c>
      <c r="F179" s="1">
        <v>4.33</v>
      </c>
      <c r="H179" s="2">
        <v>38824</v>
      </c>
      <c r="I179" s="1">
        <v>5.0449999999999999</v>
      </c>
      <c r="K179" s="2">
        <v>38820</v>
      </c>
      <c r="L179" s="1">
        <v>5.5540000000000003</v>
      </c>
      <c r="N179" s="2">
        <v>38820</v>
      </c>
      <c r="O179" s="1">
        <v>5.25</v>
      </c>
      <c r="Q179" s="100">
        <v>38964</v>
      </c>
      <c r="R179" s="1">
        <v>4.7850000000000001</v>
      </c>
      <c r="T179" s="100">
        <v>38964</v>
      </c>
      <c r="U179" s="1">
        <v>4.6050000000000004</v>
      </c>
      <c r="W179" s="2">
        <v>38964</v>
      </c>
      <c r="X179" s="1">
        <v>4.55</v>
      </c>
      <c r="Z179" s="2">
        <v>38964</v>
      </c>
      <c r="AA179" s="1">
        <v>4.5350000000000001</v>
      </c>
      <c r="AC179" s="2">
        <v>38964</v>
      </c>
      <c r="AD179" s="1">
        <v>4.585</v>
      </c>
      <c r="AF179" s="2">
        <v>39336</v>
      </c>
      <c r="AG179" s="1">
        <v>5.7031299999999998</v>
      </c>
      <c r="AI179" s="2">
        <v>38964</v>
      </c>
      <c r="AJ179" s="1">
        <v>5.3949999999999996</v>
      </c>
      <c r="AL179" s="2">
        <v>38964</v>
      </c>
      <c r="AM179" s="1">
        <v>5.27</v>
      </c>
      <c r="AO179" s="2">
        <v>38964</v>
      </c>
      <c r="AP179" s="1">
        <v>5.1825000000000001</v>
      </c>
      <c r="AR179" s="2">
        <v>38964</v>
      </c>
      <c r="AS179" s="1">
        <v>5.3719999999999999</v>
      </c>
      <c r="AU179" s="2">
        <v>38964</v>
      </c>
      <c r="AV179" s="1">
        <v>4.2375999999999996</v>
      </c>
      <c r="AX179" s="2">
        <v>38964</v>
      </c>
      <c r="AY179" s="1">
        <v>4.2065999999999999</v>
      </c>
      <c r="BA179" s="116">
        <v>38964</v>
      </c>
      <c r="BB179" s="1">
        <v>3.9896000000000003</v>
      </c>
      <c r="BD179" s="2">
        <v>38964</v>
      </c>
      <c r="BE179" s="1">
        <v>3.742</v>
      </c>
      <c r="BG179" s="2">
        <v>38973</v>
      </c>
      <c r="BH179" s="1">
        <v>4.7699999999999996</v>
      </c>
      <c r="BI179" s="2"/>
      <c r="BJ179" s="2">
        <v>38973</v>
      </c>
      <c r="BK179" s="1">
        <v>4.7</v>
      </c>
      <c r="BM179" s="2">
        <v>38964</v>
      </c>
      <c r="BN179" s="1">
        <v>3.7995999999999999</v>
      </c>
    </row>
    <row r="180" spans="2:66">
      <c r="B180" s="100">
        <v>39338</v>
      </c>
      <c r="C180" s="1">
        <v>5.34</v>
      </c>
      <c r="E180" s="100">
        <v>38792</v>
      </c>
      <c r="F180" s="1">
        <v>4.298</v>
      </c>
      <c r="H180" s="2">
        <v>38825</v>
      </c>
      <c r="I180" s="1">
        <v>5.0439999999999996</v>
      </c>
      <c r="K180" s="2">
        <v>38821</v>
      </c>
      <c r="L180" s="1">
        <v>5.593</v>
      </c>
      <c r="N180" s="2">
        <v>38821</v>
      </c>
      <c r="O180" s="1">
        <v>5.2839999999999998</v>
      </c>
      <c r="Q180" s="100">
        <v>38965</v>
      </c>
      <c r="R180" s="1">
        <v>4.82</v>
      </c>
      <c r="T180" s="100">
        <v>38965</v>
      </c>
      <c r="U180" s="1">
        <v>4.6349999999999998</v>
      </c>
      <c r="W180" s="2">
        <v>38965</v>
      </c>
      <c r="X180" s="1">
        <v>4.58</v>
      </c>
      <c r="Z180" s="2">
        <v>38965</v>
      </c>
      <c r="AA180" s="1">
        <v>4.5649999999999995</v>
      </c>
      <c r="AC180" s="2">
        <v>38965</v>
      </c>
      <c r="AD180" s="1">
        <v>4.62</v>
      </c>
      <c r="AF180" s="2">
        <v>39337</v>
      </c>
      <c r="AG180" s="1">
        <v>5.7031299999999998</v>
      </c>
      <c r="AI180" s="2">
        <v>38965</v>
      </c>
      <c r="AJ180" s="1">
        <v>5.4340000000000002</v>
      </c>
      <c r="AL180" s="2">
        <v>38965</v>
      </c>
      <c r="AM180" s="1">
        <v>5.3085000000000004</v>
      </c>
      <c r="AO180" s="2">
        <v>38965</v>
      </c>
      <c r="AP180" s="1">
        <v>5.2030000000000003</v>
      </c>
      <c r="AR180" s="2">
        <v>38965</v>
      </c>
      <c r="AS180" s="1">
        <v>5.3856999999999999</v>
      </c>
      <c r="AU180" s="2">
        <v>38965</v>
      </c>
      <c r="AV180" s="1">
        <v>4.2778999999999998</v>
      </c>
      <c r="AX180" s="2">
        <v>38965</v>
      </c>
      <c r="AY180" s="1">
        <v>4.2488999999999999</v>
      </c>
      <c r="BA180" s="116">
        <v>38965</v>
      </c>
      <c r="BB180" s="1">
        <v>4.0339</v>
      </c>
      <c r="BD180" s="2">
        <v>38965</v>
      </c>
      <c r="BE180" s="1">
        <v>3.7759999999999998</v>
      </c>
      <c r="BG180" s="2">
        <v>38974</v>
      </c>
      <c r="BH180" s="1">
        <v>4.79</v>
      </c>
      <c r="BI180" s="2"/>
      <c r="BJ180" s="2">
        <v>38974</v>
      </c>
      <c r="BK180" s="1">
        <v>4.74</v>
      </c>
      <c r="BM180" s="2">
        <v>38965</v>
      </c>
      <c r="BN180" s="1">
        <v>3.8475999999999999</v>
      </c>
    </row>
    <row r="181" spans="2:66">
      <c r="B181" s="100">
        <v>39339</v>
      </c>
      <c r="C181" s="1">
        <v>5.35</v>
      </c>
      <c r="E181" s="100">
        <v>38793</v>
      </c>
      <c r="F181" s="1">
        <v>4.3209999999999997</v>
      </c>
      <c r="H181" s="2">
        <v>38826</v>
      </c>
      <c r="I181" s="1">
        <v>4.9960000000000004</v>
      </c>
      <c r="K181" s="2">
        <v>38824</v>
      </c>
      <c r="L181" s="1">
        <v>5.5720000000000001</v>
      </c>
      <c r="N181" s="2">
        <v>38824</v>
      </c>
      <c r="O181" s="1">
        <v>5.2640000000000002</v>
      </c>
      <c r="Q181" s="100">
        <v>38966</v>
      </c>
      <c r="R181" s="1">
        <v>4.8600000000000003</v>
      </c>
      <c r="T181" s="100">
        <v>38966</v>
      </c>
      <c r="U181" s="1">
        <v>4.6749999999999998</v>
      </c>
      <c r="W181" s="2">
        <v>38966</v>
      </c>
      <c r="X181" s="1">
        <v>4.6150000000000002</v>
      </c>
      <c r="Z181" s="2">
        <v>38966</v>
      </c>
      <c r="AA181" s="1">
        <v>4.5999999999999996</v>
      </c>
      <c r="AC181" s="2">
        <v>38966</v>
      </c>
      <c r="AD181" s="1">
        <v>4.6349999999999998</v>
      </c>
      <c r="AF181" s="2">
        <v>39338</v>
      </c>
      <c r="AG181" s="1">
        <v>5.6943799999999998</v>
      </c>
      <c r="AI181" s="2">
        <v>38966</v>
      </c>
      <c r="AJ181" s="1">
        <v>5.4474999999999998</v>
      </c>
      <c r="AL181" s="2">
        <v>38966</v>
      </c>
      <c r="AM181" s="1">
        <v>5.327</v>
      </c>
      <c r="AO181" s="2">
        <v>38966</v>
      </c>
      <c r="AP181" s="1">
        <v>5.2134999999999998</v>
      </c>
      <c r="AR181" s="2">
        <v>38966</v>
      </c>
      <c r="AS181" s="1">
        <v>5.3935000000000004</v>
      </c>
      <c r="AU181" s="2">
        <v>38966</v>
      </c>
      <c r="AV181" s="1">
        <v>4.3045</v>
      </c>
      <c r="AX181" s="2">
        <v>38966</v>
      </c>
      <c r="AY181" s="1">
        <v>4.2755000000000001</v>
      </c>
      <c r="BA181" s="116">
        <v>38966</v>
      </c>
      <c r="BB181" s="1">
        <v>4.0614999999999997</v>
      </c>
      <c r="BD181" s="2">
        <v>38966</v>
      </c>
      <c r="BE181" s="1">
        <v>3.8075000000000001</v>
      </c>
      <c r="BG181" s="2">
        <v>38975</v>
      </c>
      <c r="BH181" s="1">
        <v>4.8</v>
      </c>
      <c r="BI181" s="2"/>
      <c r="BJ181" s="2">
        <v>38975</v>
      </c>
      <c r="BK181" s="1">
        <v>4.76</v>
      </c>
      <c r="BM181" s="2">
        <v>38966</v>
      </c>
      <c r="BN181" s="1">
        <v>3.875</v>
      </c>
    </row>
    <row r="182" spans="2:66">
      <c r="B182" s="100">
        <v>39342</v>
      </c>
      <c r="C182" s="1">
        <v>5.35</v>
      </c>
      <c r="E182" s="100">
        <v>38796</v>
      </c>
      <c r="F182" s="1">
        <v>4.29</v>
      </c>
      <c r="H182" s="2">
        <v>38827</v>
      </c>
      <c r="I182" s="1">
        <v>4.9950000000000001</v>
      </c>
      <c r="K182" s="2">
        <v>38825</v>
      </c>
      <c r="L182" s="1">
        <v>5.556</v>
      </c>
      <c r="N182" s="2">
        <v>38825</v>
      </c>
      <c r="O182" s="1">
        <v>5.2549999999999999</v>
      </c>
      <c r="Q182" s="100">
        <v>38967</v>
      </c>
      <c r="R182" s="1">
        <v>4.8100000000000005</v>
      </c>
      <c r="T182" s="100">
        <v>38967</v>
      </c>
      <c r="U182" s="1">
        <v>4.63</v>
      </c>
      <c r="W182" s="2">
        <v>38967</v>
      </c>
      <c r="X182" s="1">
        <v>4.57</v>
      </c>
      <c r="Z182" s="2">
        <v>38967</v>
      </c>
      <c r="AA182" s="1">
        <v>4.5549999999999997</v>
      </c>
      <c r="AC182" s="2">
        <v>38967</v>
      </c>
      <c r="AD182" s="1">
        <v>4.6050000000000004</v>
      </c>
      <c r="AF182" s="2">
        <v>39339</v>
      </c>
      <c r="AG182" s="1">
        <v>5.6462500000000002</v>
      </c>
      <c r="AI182" s="2">
        <v>38967</v>
      </c>
      <c r="AJ182" s="1">
        <v>5.431</v>
      </c>
      <c r="AL182" s="2">
        <v>38967</v>
      </c>
      <c r="AM182" s="1">
        <v>5.3070000000000004</v>
      </c>
      <c r="AO182" s="2">
        <v>38967</v>
      </c>
      <c r="AP182" s="1">
        <v>5.2210000000000001</v>
      </c>
      <c r="AR182" s="2">
        <v>38967</v>
      </c>
      <c r="AS182" s="1">
        <v>5.4008000000000003</v>
      </c>
      <c r="AU182" s="2">
        <v>38967</v>
      </c>
      <c r="AV182" s="1">
        <v>4.2831000000000001</v>
      </c>
      <c r="AX182" s="2">
        <v>38967</v>
      </c>
      <c r="AY182" s="1">
        <v>4.2561</v>
      </c>
      <c r="BA182" s="116">
        <v>38967</v>
      </c>
      <c r="BB182" s="1">
        <v>4.0461</v>
      </c>
      <c r="BD182" s="2">
        <v>38967</v>
      </c>
      <c r="BE182" s="1">
        <v>3.8220000000000001</v>
      </c>
      <c r="BG182" s="2">
        <v>38978</v>
      </c>
      <c r="BH182" s="1">
        <v>4.8100000000000005</v>
      </c>
      <c r="BI182" s="2"/>
      <c r="BJ182" s="2">
        <v>38978</v>
      </c>
      <c r="BK182" s="1">
        <v>4.7699999999999996</v>
      </c>
      <c r="BM182" s="2">
        <v>38967</v>
      </c>
      <c r="BN182" s="1">
        <v>3.8740999999999999</v>
      </c>
    </row>
    <row r="183" spans="2:66">
      <c r="B183" s="100">
        <v>39343</v>
      </c>
      <c r="C183" s="1">
        <v>5.35</v>
      </c>
      <c r="E183" s="100">
        <v>38797</v>
      </c>
      <c r="F183" s="1">
        <v>4.2919999999999998</v>
      </c>
      <c r="H183" s="2">
        <v>38828</v>
      </c>
      <c r="I183" s="1">
        <v>4.9539999999999997</v>
      </c>
      <c r="K183" s="2">
        <v>38826</v>
      </c>
      <c r="L183" s="1">
        <v>5.4829999999999997</v>
      </c>
      <c r="N183" s="2">
        <v>38826</v>
      </c>
      <c r="O183" s="1">
        <v>5.2110000000000003</v>
      </c>
      <c r="Q183" s="100">
        <v>38968</v>
      </c>
      <c r="R183" s="1">
        <v>4.8149999999999995</v>
      </c>
      <c r="T183" s="100">
        <v>38968</v>
      </c>
      <c r="U183" s="1">
        <v>4.63</v>
      </c>
      <c r="W183" s="2">
        <v>38968</v>
      </c>
      <c r="X183" s="1">
        <v>4.57</v>
      </c>
      <c r="Z183" s="2">
        <v>38968</v>
      </c>
      <c r="AA183" s="1">
        <v>4.5549999999999997</v>
      </c>
      <c r="AC183" s="2">
        <v>38968</v>
      </c>
      <c r="AD183" s="1">
        <v>4.5999999999999996</v>
      </c>
      <c r="AF183" s="2">
        <v>39342</v>
      </c>
      <c r="AG183" s="1">
        <v>5.5975000000000001</v>
      </c>
      <c r="AI183" s="2">
        <v>38968</v>
      </c>
      <c r="AJ183" s="1">
        <v>5.4225000000000003</v>
      </c>
      <c r="AL183" s="2">
        <v>38968</v>
      </c>
      <c r="AM183" s="1">
        <v>5.2990000000000004</v>
      </c>
      <c r="AO183" s="2">
        <v>38968</v>
      </c>
      <c r="AP183" s="1">
        <v>5.2175000000000002</v>
      </c>
      <c r="AR183" s="2">
        <v>38968</v>
      </c>
      <c r="AS183" s="1">
        <v>5.3978000000000002</v>
      </c>
      <c r="AU183" s="2">
        <v>38968</v>
      </c>
      <c r="AV183" s="1">
        <v>4.2534999999999998</v>
      </c>
      <c r="AX183" s="2">
        <v>38968</v>
      </c>
      <c r="AY183" s="1">
        <v>4.2305000000000001</v>
      </c>
      <c r="BA183" s="116">
        <v>38968</v>
      </c>
      <c r="BB183" s="1">
        <v>4.0265000000000004</v>
      </c>
      <c r="BD183" s="2">
        <v>38968</v>
      </c>
      <c r="BE183" s="1">
        <v>3.8304999999999998</v>
      </c>
      <c r="BG183" s="2">
        <v>38979</v>
      </c>
      <c r="BH183" s="1">
        <v>4.74</v>
      </c>
      <c r="BI183" s="2"/>
      <c r="BJ183" s="2">
        <v>38979</v>
      </c>
      <c r="BK183" s="1">
        <v>4.6899999999999995</v>
      </c>
      <c r="BM183" s="2">
        <v>38968</v>
      </c>
      <c r="BN183" s="1">
        <v>3.8730000000000002</v>
      </c>
    </row>
    <row r="184" spans="2:66">
      <c r="B184" s="100">
        <v>39344</v>
      </c>
      <c r="C184" s="1">
        <v>5.35</v>
      </c>
      <c r="E184" s="100">
        <v>38798</v>
      </c>
      <c r="F184" s="1">
        <v>4.2930000000000001</v>
      </c>
      <c r="H184" s="2">
        <v>38831</v>
      </c>
      <c r="I184" s="1">
        <v>4.9130000000000003</v>
      </c>
      <c r="K184" s="2">
        <v>38827</v>
      </c>
      <c r="L184" s="1">
        <v>5.4729999999999999</v>
      </c>
      <c r="N184" s="2">
        <v>38827</v>
      </c>
      <c r="O184" s="1">
        <v>5.1909999999999998</v>
      </c>
      <c r="Q184" s="100">
        <v>38971</v>
      </c>
      <c r="R184" s="1">
        <v>4.835</v>
      </c>
      <c r="T184" s="100">
        <v>38971</v>
      </c>
      <c r="U184" s="1">
        <v>4.6550000000000002</v>
      </c>
      <c r="W184" s="2">
        <v>38971</v>
      </c>
      <c r="X184" s="1">
        <v>4.585</v>
      </c>
      <c r="Z184" s="2">
        <v>38971</v>
      </c>
      <c r="AA184" s="1">
        <v>4.57</v>
      </c>
      <c r="AC184" s="2">
        <v>38971</v>
      </c>
      <c r="AD184" s="1">
        <v>4.5999999999999996</v>
      </c>
      <c r="AF184" s="2">
        <v>39343</v>
      </c>
      <c r="AG184" s="1">
        <v>5.5875000000000004</v>
      </c>
      <c r="AI184" s="2">
        <v>38971</v>
      </c>
      <c r="AJ184" s="1">
        <v>5.4450000000000003</v>
      </c>
      <c r="AL184" s="2">
        <v>38971</v>
      </c>
      <c r="AM184" s="1">
        <v>5.3315000000000001</v>
      </c>
      <c r="AO184" s="2">
        <v>38971</v>
      </c>
      <c r="AP184" s="1">
        <v>5.2415000000000003</v>
      </c>
      <c r="AR184" s="2">
        <v>38971</v>
      </c>
      <c r="AS184" s="1">
        <v>5.4162999999999997</v>
      </c>
      <c r="AU184" s="2">
        <v>38971</v>
      </c>
      <c r="AV184" s="1">
        <v>4.25</v>
      </c>
      <c r="AX184" s="2">
        <v>38971</v>
      </c>
      <c r="AY184" s="1">
        <v>4.2279999999999998</v>
      </c>
      <c r="BA184" s="116">
        <v>38971</v>
      </c>
      <c r="BB184" s="1">
        <v>4.0369999999999999</v>
      </c>
      <c r="BD184" s="2">
        <v>38971</v>
      </c>
      <c r="BE184" s="1">
        <v>3.8620000000000001</v>
      </c>
      <c r="BG184" s="2">
        <v>38980</v>
      </c>
      <c r="BH184" s="1">
        <v>4.7300000000000004</v>
      </c>
      <c r="BI184" s="2"/>
      <c r="BJ184" s="2">
        <v>38980</v>
      </c>
      <c r="BK184" s="1">
        <v>4.7</v>
      </c>
      <c r="BM184" s="2">
        <v>38971</v>
      </c>
      <c r="BN184" s="1">
        <v>3.8883000000000001</v>
      </c>
    </row>
    <row r="185" spans="2:66">
      <c r="B185" s="100">
        <v>39345</v>
      </c>
      <c r="C185" s="1">
        <v>5.35</v>
      </c>
      <c r="E185" s="100">
        <v>38799</v>
      </c>
      <c r="F185" s="1">
        <v>4.2930000000000001</v>
      </c>
      <c r="H185" s="2">
        <v>38832</v>
      </c>
      <c r="I185" s="1">
        <v>4.9180000000000001</v>
      </c>
      <c r="K185" s="2">
        <v>38828</v>
      </c>
      <c r="L185" s="1">
        <v>5.4329999999999998</v>
      </c>
      <c r="N185" s="2">
        <v>38828</v>
      </c>
      <c r="O185" s="1">
        <v>5.1520000000000001</v>
      </c>
      <c r="Q185" s="100">
        <v>38972</v>
      </c>
      <c r="R185" s="1">
        <v>4.8449999999999998</v>
      </c>
      <c r="T185" s="100">
        <v>38972</v>
      </c>
      <c r="U185" s="1">
        <v>4.66</v>
      </c>
      <c r="W185" s="2">
        <v>38972</v>
      </c>
      <c r="X185" s="1">
        <v>4.585</v>
      </c>
      <c r="Z185" s="2">
        <v>38972</v>
      </c>
      <c r="AA185" s="1">
        <v>4.57</v>
      </c>
      <c r="AC185" s="2">
        <v>38972</v>
      </c>
      <c r="AD185" s="1">
        <v>4.59</v>
      </c>
      <c r="AF185" s="2">
        <v>39344</v>
      </c>
      <c r="AG185" s="1">
        <v>5.2374999999999998</v>
      </c>
      <c r="AI185" s="2">
        <v>38972</v>
      </c>
      <c r="AJ185" s="1">
        <v>5.4124999999999996</v>
      </c>
      <c r="AL185" s="2">
        <v>38972</v>
      </c>
      <c r="AM185" s="1">
        <v>5.3019999999999996</v>
      </c>
      <c r="AO185" s="2">
        <v>38972</v>
      </c>
      <c r="AP185" s="1">
        <v>5.2350000000000003</v>
      </c>
      <c r="AR185" s="2">
        <v>38972</v>
      </c>
      <c r="AS185" s="1">
        <v>5.4055</v>
      </c>
      <c r="AU185" s="2">
        <v>38972</v>
      </c>
      <c r="AV185" s="1">
        <v>4.2653999999999996</v>
      </c>
      <c r="AX185" s="2">
        <v>38972</v>
      </c>
      <c r="AY185" s="1">
        <v>4.2413999999999996</v>
      </c>
      <c r="BA185" s="116">
        <v>38972</v>
      </c>
      <c r="BB185" s="1">
        <v>4.0464000000000002</v>
      </c>
      <c r="BD185" s="2">
        <v>38972</v>
      </c>
      <c r="BE185" s="1">
        <v>3.867</v>
      </c>
      <c r="BG185" s="2">
        <v>38981</v>
      </c>
      <c r="BH185" s="1">
        <v>4.6500000000000004</v>
      </c>
      <c r="BI185" s="2"/>
      <c r="BJ185" s="2">
        <v>38981</v>
      </c>
      <c r="BK185" s="1">
        <v>4.5999999999999996</v>
      </c>
      <c r="BM185" s="2">
        <v>38972</v>
      </c>
      <c r="BN185" s="1">
        <v>3.8935</v>
      </c>
    </row>
    <row r="186" spans="2:66">
      <c r="B186" s="100">
        <v>39346</v>
      </c>
      <c r="C186" s="1">
        <v>5.35</v>
      </c>
      <c r="E186" s="100">
        <v>38800</v>
      </c>
      <c r="F186" s="1">
        <v>4.3449999999999998</v>
      </c>
      <c r="H186" s="2">
        <v>38833</v>
      </c>
      <c r="I186" s="1">
        <v>4.9080000000000004</v>
      </c>
      <c r="K186" s="2">
        <v>38831</v>
      </c>
      <c r="L186" s="1">
        <v>5.3890000000000002</v>
      </c>
      <c r="N186" s="2">
        <v>38831</v>
      </c>
      <c r="O186" s="1">
        <v>5.1139999999999999</v>
      </c>
      <c r="Q186" s="100">
        <v>38973</v>
      </c>
      <c r="R186" s="1">
        <v>4.84</v>
      </c>
      <c r="T186" s="100">
        <v>38973</v>
      </c>
      <c r="U186" s="1">
        <v>4.6500000000000004</v>
      </c>
      <c r="W186" s="2">
        <v>38973</v>
      </c>
      <c r="X186" s="1">
        <v>4.5750000000000002</v>
      </c>
      <c r="Z186" s="2">
        <v>38973</v>
      </c>
      <c r="AA186" s="1">
        <v>4.5600000000000005</v>
      </c>
      <c r="AC186" s="2">
        <v>38973</v>
      </c>
      <c r="AD186" s="1">
        <v>4.58</v>
      </c>
      <c r="AF186" s="2">
        <v>39345</v>
      </c>
      <c r="AG186" s="1">
        <v>5.21</v>
      </c>
      <c r="AI186" s="2">
        <v>38973</v>
      </c>
      <c r="AJ186" s="1">
        <v>5.3949999999999996</v>
      </c>
      <c r="AL186" s="2">
        <v>38973</v>
      </c>
      <c r="AM186" s="1">
        <v>5.2854999999999999</v>
      </c>
      <c r="AO186" s="2">
        <v>38973</v>
      </c>
      <c r="AP186" s="1">
        <v>5.2089999999999996</v>
      </c>
      <c r="AR186" s="2">
        <v>38973</v>
      </c>
      <c r="AS186" s="1">
        <v>5.3947000000000003</v>
      </c>
      <c r="AU186" s="2">
        <v>38973</v>
      </c>
      <c r="AV186" s="1">
        <v>4.2370000000000001</v>
      </c>
      <c r="AX186" s="2">
        <v>38973</v>
      </c>
      <c r="AY186" s="1">
        <v>4.2149999999999999</v>
      </c>
      <c r="BA186" s="116">
        <v>38973</v>
      </c>
      <c r="BB186" s="1">
        <v>4.024</v>
      </c>
      <c r="BD186" s="2">
        <v>38973</v>
      </c>
      <c r="BE186" s="1">
        <v>3.8529999999999998</v>
      </c>
      <c r="BG186" s="2">
        <v>38982</v>
      </c>
      <c r="BH186" s="1">
        <v>4.5999999999999996</v>
      </c>
      <c r="BI186" s="2"/>
      <c r="BJ186" s="2">
        <v>38982</v>
      </c>
      <c r="BK186" s="1">
        <v>4.55</v>
      </c>
      <c r="BM186" s="2">
        <v>38973</v>
      </c>
      <c r="BN186" s="1">
        <v>3.8811</v>
      </c>
    </row>
    <row r="187" spans="2:66">
      <c r="B187" s="100">
        <v>39352</v>
      </c>
      <c r="C187" s="1">
        <v>5.35</v>
      </c>
      <c r="E187" s="100">
        <v>38803</v>
      </c>
      <c r="F187" s="1">
        <v>4.3499999999999996</v>
      </c>
      <c r="H187" s="2">
        <v>38834</v>
      </c>
      <c r="I187" s="1">
        <v>4.9009999999999998</v>
      </c>
      <c r="K187" s="2">
        <v>38832</v>
      </c>
      <c r="L187" s="1">
        <v>5.3819999999999997</v>
      </c>
      <c r="N187" s="2">
        <v>38832</v>
      </c>
      <c r="O187" s="1">
        <v>5.1219999999999999</v>
      </c>
      <c r="Q187" s="100">
        <v>38974</v>
      </c>
      <c r="R187" s="1">
        <v>4.8650000000000002</v>
      </c>
      <c r="T187" s="100">
        <v>38974</v>
      </c>
      <c r="U187" s="1">
        <v>4.6749999999999998</v>
      </c>
      <c r="W187" s="2">
        <v>38974</v>
      </c>
      <c r="X187" s="1">
        <v>4.5999999999999996</v>
      </c>
      <c r="Z187" s="2">
        <v>38974</v>
      </c>
      <c r="AA187" s="1">
        <v>4.58</v>
      </c>
      <c r="AC187" s="2">
        <v>38974</v>
      </c>
      <c r="AD187" s="1">
        <v>4.59</v>
      </c>
      <c r="AF187" s="2">
        <v>39346</v>
      </c>
      <c r="AG187" s="1">
        <v>5.2024999999999997</v>
      </c>
      <c r="AI187" s="2">
        <v>38974</v>
      </c>
      <c r="AJ187" s="1">
        <v>5.4234999999999998</v>
      </c>
      <c r="AL187" s="2">
        <v>38974</v>
      </c>
      <c r="AM187" s="1">
        <v>5.3135000000000003</v>
      </c>
      <c r="AO187" s="2">
        <v>38974</v>
      </c>
      <c r="AP187" s="1">
        <v>5.25</v>
      </c>
      <c r="AR187" s="2">
        <v>38974</v>
      </c>
      <c r="AS187" s="1">
        <v>5.4203000000000001</v>
      </c>
      <c r="AU187" s="2">
        <v>38974</v>
      </c>
      <c r="AV187" s="1">
        <v>4.2302999999999997</v>
      </c>
      <c r="AX187" s="2">
        <v>38974</v>
      </c>
      <c r="AY187" s="1">
        <v>4.2103000000000002</v>
      </c>
      <c r="BA187" s="116">
        <v>38974</v>
      </c>
      <c r="BB187" s="1">
        <v>4.0273000000000003</v>
      </c>
      <c r="BD187" s="2">
        <v>38974</v>
      </c>
      <c r="BE187" s="1">
        <v>3.871</v>
      </c>
      <c r="BG187" s="2">
        <v>38985</v>
      </c>
      <c r="BH187" s="1">
        <v>4.5600000000000005</v>
      </c>
      <c r="BI187" s="2"/>
      <c r="BJ187" s="2">
        <v>38985</v>
      </c>
      <c r="BK187" s="1">
        <v>4.51</v>
      </c>
      <c r="BM187" s="2">
        <v>38974</v>
      </c>
      <c r="BN187" s="1">
        <v>3.8910999999999998</v>
      </c>
    </row>
    <row r="188" spans="2:66">
      <c r="B188" s="100">
        <v>39353</v>
      </c>
      <c r="C188" s="1">
        <v>5.35</v>
      </c>
      <c r="E188" s="100">
        <v>38804</v>
      </c>
      <c r="F188" s="1">
        <v>4.3639999999999999</v>
      </c>
      <c r="H188" s="2">
        <v>38835</v>
      </c>
      <c r="I188" s="1">
        <v>4.8490000000000002</v>
      </c>
      <c r="K188" s="2">
        <v>38833</v>
      </c>
      <c r="L188" s="1">
        <v>5.367</v>
      </c>
      <c r="N188" s="2">
        <v>38833</v>
      </c>
      <c r="O188" s="1">
        <v>5.0739999999999998</v>
      </c>
      <c r="Q188" s="100">
        <v>38975</v>
      </c>
      <c r="R188" s="1">
        <v>4.8449999999999998</v>
      </c>
      <c r="T188" s="100">
        <v>38975</v>
      </c>
      <c r="U188" s="1">
        <v>4.66</v>
      </c>
      <c r="W188" s="2">
        <v>38975</v>
      </c>
      <c r="X188" s="1">
        <v>4.59</v>
      </c>
      <c r="Z188" s="2">
        <v>38975</v>
      </c>
      <c r="AA188" s="1">
        <v>4.57</v>
      </c>
      <c r="AC188" s="2">
        <v>38975</v>
      </c>
      <c r="AD188" s="1">
        <v>4.58</v>
      </c>
      <c r="AF188" s="2">
        <v>39349</v>
      </c>
      <c r="AG188" s="1">
        <v>5.2</v>
      </c>
      <c r="AI188" s="2">
        <v>38975</v>
      </c>
      <c r="AJ188" s="1">
        <v>5.4337999999999997</v>
      </c>
      <c r="AL188" s="2">
        <v>38975</v>
      </c>
      <c r="AM188" s="1">
        <v>5.3289999999999997</v>
      </c>
      <c r="AO188" s="2">
        <v>38975</v>
      </c>
      <c r="AP188" s="1">
        <v>5.2839999999999998</v>
      </c>
      <c r="AR188" s="2">
        <v>38975</v>
      </c>
      <c r="AS188" s="1">
        <v>5.4409999999999998</v>
      </c>
      <c r="AU188" s="2">
        <v>38975</v>
      </c>
      <c r="AV188" s="1">
        <v>4.2294999999999998</v>
      </c>
      <c r="AX188" s="2">
        <v>38975</v>
      </c>
      <c r="AY188" s="1">
        <v>4.2149999999999999</v>
      </c>
      <c r="BA188" s="116">
        <v>38975</v>
      </c>
      <c r="BB188" s="1">
        <v>4.0339999999999998</v>
      </c>
      <c r="BD188" s="2">
        <v>38975</v>
      </c>
      <c r="BE188" s="1">
        <v>3.8834999999999997</v>
      </c>
      <c r="BG188" s="2">
        <v>38986</v>
      </c>
      <c r="BH188" s="1">
        <v>4.59</v>
      </c>
      <c r="BI188" s="2"/>
      <c r="BJ188" s="2">
        <v>38986</v>
      </c>
      <c r="BK188" s="1">
        <v>4.55</v>
      </c>
      <c r="BM188" s="2">
        <v>38975</v>
      </c>
      <c r="BN188" s="1">
        <v>3.9020000000000001</v>
      </c>
    </row>
    <row r="189" spans="2:66">
      <c r="B189" s="100">
        <v>39356</v>
      </c>
      <c r="C189" s="1">
        <v>5.35</v>
      </c>
      <c r="E189" s="100">
        <v>38805</v>
      </c>
      <c r="F189" s="1">
        <v>4.2889999999999997</v>
      </c>
      <c r="H189" s="2">
        <v>38839</v>
      </c>
      <c r="I189" s="1">
        <v>4.8499999999999996</v>
      </c>
      <c r="K189" s="2">
        <v>38834</v>
      </c>
      <c r="L189" s="1">
        <v>5.3479999999999999</v>
      </c>
      <c r="N189" s="2">
        <v>38834</v>
      </c>
      <c r="O189" s="1">
        <v>5.0709999999999997</v>
      </c>
      <c r="Q189" s="100">
        <v>38978</v>
      </c>
      <c r="R189" s="1">
        <v>4.87</v>
      </c>
      <c r="T189" s="100">
        <v>38978</v>
      </c>
      <c r="U189" s="1">
        <v>4.6850000000000005</v>
      </c>
      <c r="W189" s="2">
        <v>38978</v>
      </c>
      <c r="X189" s="1">
        <v>4.6150000000000002</v>
      </c>
      <c r="Z189" s="2">
        <v>38978</v>
      </c>
      <c r="AA189" s="1">
        <v>4.59</v>
      </c>
      <c r="AC189" s="2">
        <v>38978</v>
      </c>
      <c r="AD189" s="1">
        <v>4.5949999999999998</v>
      </c>
      <c r="AF189" s="2">
        <v>39350</v>
      </c>
      <c r="AG189" s="1">
        <v>5.2</v>
      </c>
      <c r="AI189" s="2">
        <v>38978</v>
      </c>
      <c r="AJ189" s="1">
        <v>5.45</v>
      </c>
      <c r="AL189" s="2">
        <v>38978</v>
      </c>
      <c r="AM189" s="1">
        <v>5.3479999999999999</v>
      </c>
      <c r="AO189" s="2">
        <v>38978</v>
      </c>
      <c r="AP189" s="1">
        <v>5.2960000000000003</v>
      </c>
      <c r="AR189" s="2">
        <v>38978</v>
      </c>
      <c r="AS189" s="1">
        <v>5.4554999999999998</v>
      </c>
      <c r="AU189" s="2">
        <v>38978</v>
      </c>
      <c r="AV189" s="1">
        <v>4.2350000000000003</v>
      </c>
      <c r="AX189" s="2">
        <v>38978</v>
      </c>
      <c r="AY189" s="1">
        <v>4.2220000000000004</v>
      </c>
      <c r="BA189" s="116">
        <v>38978</v>
      </c>
      <c r="BB189" s="1">
        <v>4.0519999999999996</v>
      </c>
      <c r="BD189" s="2">
        <v>38978</v>
      </c>
      <c r="BE189" s="1">
        <v>3.91</v>
      </c>
      <c r="BG189" s="2">
        <v>38987</v>
      </c>
      <c r="BH189" s="1">
        <v>4.5999999999999996</v>
      </c>
      <c r="BI189" s="2"/>
      <c r="BJ189" s="2">
        <v>38987</v>
      </c>
      <c r="BK189" s="1">
        <v>4.5600000000000005</v>
      </c>
      <c r="BM189" s="2">
        <v>38978</v>
      </c>
      <c r="BN189" s="1">
        <v>3.9289000000000001</v>
      </c>
    </row>
    <row r="190" spans="2:66">
      <c r="B190" s="100">
        <v>39357</v>
      </c>
      <c r="C190" s="1">
        <v>5.34</v>
      </c>
      <c r="E190" s="100">
        <v>38806</v>
      </c>
      <c r="F190" s="1">
        <v>4.2850000000000001</v>
      </c>
      <c r="H190" s="2">
        <v>38840</v>
      </c>
      <c r="I190" s="1">
        <v>4.8650000000000002</v>
      </c>
      <c r="K190" s="2">
        <v>38835</v>
      </c>
      <c r="L190" s="1">
        <v>5.2569999999999997</v>
      </c>
      <c r="N190" s="2">
        <v>38835</v>
      </c>
      <c r="O190" s="1">
        <v>4.9989999999999997</v>
      </c>
      <c r="Q190" s="100">
        <v>38979</v>
      </c>
      <c r="R190" s="1">
        <v>4.87</v>
      </c>
      <c r="T190" s="100">
        <v>38979</v>
      </c>
      <c r="U190" s="1">
        <v>4.6850000000000005</v>
      </c>
      <c r="W190" s="2">
        <v>38979</v>
      </c>
      <c r="X190" s="1">
        <v>4.6150000000000002</v>
      </c>
      <c r="Z190" s="2">
        <v>38979</v>
      </c>
      <c r="AA190" s="1">
        <v>4.59</v>
      </c>
      <c r="AC190" s="2">
        <v>38979</v>
      </c>
      <c r="AD190" s="1">
        <v>4.59</v>
      </c>
      <c r="AF190" s="2">
        <v>39351</v>
      </c>
      <c r="AG190" s="1">
        <v>5.1981299999999999</v>
      </c>
      <c r="AI190" s="2">
        <v>38979</v>
      </c>
      <c r="AJ190" s="1">
        <v>5.3819999999999997</v>
      </c>
      <c r="AL190" s="2">
        <v>38979</v>
      </c>
      <c r="AM190" s="1">
        <v>5.2824999999999998</v>
      </c>
      <c r="AO190" s="2">
        <v>38979</v>
      </c>
      <c r="AP190" s="1">
        <v>5.2154999999999996</v>
      </c>
      <c r="AR190" s="2">
        <v>38979</v>
      </c>
      <c r="AS190" s="1">
        <v>5.3979999999999997</v>
      </c>
      <c r="AU190" s="2">
        <v>38979</v>
      </c>
      <c r="AV190" s="1">
        <v>4.1867000000000001</v>
      </c>
      <c r="AX190" s="2">
        <v>38979</v>
      </c>
      <c r="AY190" s="1">
        <v>4.1757</v>
      </c>
      <c r="BA190" s="116">
        <v>38979</v>
      </c>
      <c r="BB190" s="1">
        <v>4.0057</v>
      </c>
      <c r="BD190" s="2">
        <v>38979</v>
      </c>
      <c r="BE190" s="1">
        <v>3.8620000000000001</v>
      </c>
      <c r="BG190" s="2">
        <v>38988</v>
      </c>
      <c r="BH190" s="1">
        <v>4.63</v>
      </c>
      <c r="BI190" s="2"/>
      <c r="BJ190" s="2">
        <v>38988</v>
      </c>
      <c r="BK190" s="1">
        <v>4.57</v>
      </c>
      <c r="BM190" s="2">
        <v>38979</v>
      </c>
      <c r="BN190" s="1">
        <v>3.8776999999999999</v>
      </c>
    </row>
    <row r="191" spans="2:66">
      <c r="B191" s="100">
        <v>39359</v>
      </c>
      <c r="C191" s="1">
        <v>5.34</v>
      </c>
      <c r="E191" s="100">
        <v>38807</v>
      </c>
      <c r="F191" s="1">
        <v>4.32</v>
      </c>
      <c r="H191" s="2">
        <v>38841</v>
      </c>
      <c r="I191" s="1">
        <v>4.8449999999999998</v>
      </c>
      <c r="K191" s="2">
        <v>38839</v>
      </c>
      <c r="L191" s="1">
        <v>5.266</v>
      </c>
      <c r="N191" s="2">
        <v>38839</v>
      </c>
      <c r="O191" s="1">
        <v>4.9980000000000002</v>
      </c>
      <c r="Q191" s="100">
        <v>38980</v>
      </c>
      <c r="R191" s="1">
        <v>4.82</v>
      </c>
      <c r="T191" s="100">
        <v>38980</v>
      </c>
      <c r="U191" s="1">
        <v>4.63</v>
      </c>
      <c r="W191" s="2">
        <v>38980</v>
      </c>
      <c r="X191" s="1">
        <v>4.5600000000000005</v>
      </c>
      <c r="Z191" s="2">
        <v>38980</v>
      </c>
      <c r="AA191" s="1">
        <v>4.5449999999999999</v>
      </c>
      <c r="AC191" s="2">
        <v>38980</v>
      </c>
      <c r="AD191" s="1">
        <v>4.55</v>
      </c>
      <c r="AF191" s="2">
        <v>39352</v>
      </c>
      <c r="AG191" s="1">
        <v>5.2306299999999997</v>
      </c>
      <c r="AI191" s="2">
        <v>38980</v>
      </c>
      <c r="AJ191" s="1">
        <v>5.3715000000000002</v>
      </c>
      <c r="AL191" s="2">
        <v>38980</v>
      </c>
      <c r="AM191" s="1">
        <v>5.2714999999999996</v>
      </c>
      <c r="AO191" s="2">
        <v>38980</v>
      </c>
      <c r="AP191" s="1">
        <v>5.2169999999999996</v>
      </c>
      <c r="AR191" s="2">
        <v>38980</v>
      </c>
      <c r="AS191" s="1">
        <v>5.4053000000000004</v>
      </c>
      <c r="AU191" s="2">
        <v>38980</v>
      </c>
      <c r="AV191" s="1">
        <v>4.1985000000000001</v>
      </c>
      <c r="AX191" s="2">
        <v>38980</v>
      </c>
      <c r="AY191" s="1">
        <v>4.1875</v>
      </c>
      <c r="BA191" s="116">
        <v>38980</v>
      </c>
      <c r="BB191" s="1">
        <v>4.0155000000000003</v>
      </c>
      <c r="BD191" s="2">
        <v>38980</v>
      </c>
      <c r="BE191" s="1">
        <v>3.8679999999999999</v>
      </c>
      <c r="BG191" s="2">
        <v>38989</v>
      </c>
      <c r="BH191" s="1">
        <v>4.6399999999999997</v>
      </c>
      <c r="BI191" s="2"/>
      <c r="BJ191" s="2">
        <v>38989</v>
      </c>
      <c r="BK191" s="1">
        <v>4.59</v>
      </c>
      <c r="BM191" s="2">
        <v>38980</v>
      </c>
      <c r="BN191" s="1">
        <v>3.8933</v>
      </c>
    </row>
    <row r="192" spans="2:66">
      <c r="B192" s="100">
        <v>39360</v>
      </c>
      <c r="C192" s="1">
        <v>5.34</v>
      </c>
      <c r="E192" s="100">
        <v>38810</v>
      </c>
      <c r="F192" s="1">
        <v>4.3120000000000003</v>
      </c>
      <c r="H192" s="2">
        <v>38845</v>
      </c>
      <c r="I192" s="1">
        <v>4.8090000000000002</v>
      </c>
      <c r="K192" s="2">
        <v>38840</v>
      </c>
      <c r="L192" s="1">
        <v>5.2839999999999998</v>
      </c>
      <c r="N192" s="2">
        <v>38840</v>
      </c>
      <c r="O192" s="1">
        <v>5.0129999999999999</v>
      </c>
      <c r="Q192" s="100">
        <v>38981</v>
      </c>
      <c r="R192" s="1">
        <v>4.8100000000000005</v>
      </c>
      <c r="T192" s="100">
        <v>38981</v>
      </c>
      <c r="U192" s="1">
        <v>4.6150000000000002</v>
      </c>
      <c r="W192" s="2">
        <v>38981</v>
      </c>
      <c r="X192" s="1">
        <v>4.5449999999999999</v>
      </c>
      <c r="Z192" s="2">
        <v>38981</v>
      </c>
      <c r="AA192" s="1">
        <v>4.5350000000000001</v>
      </c>
      <c r="AC192" s="2">
        <v>38981</v>
      </c>
      <c r="AD192" s="1">
        <v>4.5449999999999999</v>
      </c>
      <c r="AF192" s="2">
        <v>39353</v>
      </c>
      <c r="AG192" s="1">
        <v>5.2287499999999998</v>
      </c>
      <c r="AI192" s="2">
        <v>38981</v>
      </c>
      <c r="AJ192" s="1">
        <v>5.2885</v>
      </c>
      <c r="AL192" s="2">
        <v>38981</v>
      </c>
      <c r="AM192" s="1">
        <v>5.1710000000000003</v>
      </c>
      <c r="AO192" s="2">
        <v>38981</v>
      </c>
      <c r="AP192" s="1">
        <v>5.0984999999999996</v>
      </c>
      <c r="AR192" s="2">
        <v>38981</v>
      </c>
      <c r="AS192" s="1">
        <v>5.32</v>
      </c>
      <c r="AU192" s="2">
        <v>38981</v>
      </c>
      <c r="AV192" s="1">
        <v>4.1414</v>
      </c>
      <c r="AX192" s="2">
        <v>38981</v>
      </c>
      <c r="AY192" s="1">
        <v>4.1314000000000002</v>
      </c>
      <c r="BA192" s="116">
        <v>38981</v>
      </c>
      <c r="BB192" s="1">
        <v>3.9584000000000001</v>
      </c>
      <c r="BD192" s="2">
        <v>38981</v>
      </c>
      <c r="BE192" s="1">
        <v>3.82</v>
      </c>
      <c r="BG192" s="2">
        <v>38992</v>
      </c>
      <c r="BH192" s="1">
        <v>4.62</v>
      </c>
      <c r="BI192" s="2"/>
      <c r="BJ192" s="2">
        <v>38992</v>
      </c>
      <c r="BK192" s="1">
        <v>4.5600000000000005</v>
      </c>
      <c r="BM192" s="2">
        <v>38981</v>
      </c>
      <c r="BN192" s="1">
        <v>3.8277000000000001</v>
      </c>
    </row>
    <row r="193" spans="2:66">
      <c r="B193" s="100">
        <v>39363</v>
      </c>
      <c r="C193" s="1">
        <v>5.34</v>
      </c>
      <c r="E193" s="100">
        <v>38811</v>
      </c>
      <c r="F193" s="1">
        <v>4.3280000000000003</v>
      </c>
      <c r="H193" s="2">
        <v>38846</v>
      </c>
      <c r="I193" s="1">
        <v>4.8109999999999999</v>
      </c>
      <c r="K193" s="2">
        <v>38841</v>
      </c>
      <c r="L193" s="1">
        <v>5.2629999999999999</v>
      </c>
      <c r="N193" s="2">
        <v>38841</v>
      </c>
      <c r="O193" s="1">
        <v>4.9870000000000001</v>
      </c>
      <c r="Q193" s="100">
        <v>38982</v>
      </c>
      <c r="R193" s="1">
        <v>4.7750000000000004</v>
      </c>
      <c r="T193" s="100">
        <v>38982</v>
      </c>
      <c r="U193" s="1">
        <v>4.57</v>
      </c>
      <c r="W193" s="2">
        <v>38982</v>
      </c>
      <c r="X193" s="1">
        <v>4.5149999999999997</v>
      </c>
      <c r="Z193" s="2">
        <v>38982</v>
      </c>
      <c r="AA193" s="1">
        <v>4.5</v>
      </c>
      <c r="AC193" s="2">
        <v>38982</v>
      </c>
      <c r="AD193" s="1">
        <v>4.51</v>
      </c>
      <c r="AF193" s="2">
        <v>39356</v>
      </c>
      <c r="AG193" s="1">
        <v>5.23</v>
      </c>
      <c r="AI193" s="2">
        <v>38982</v>
      </c>
      <c r="AJ193" s="1">
        <v>5.2489999999999997</v>
      </c>
      <c r="AL193" s="2">
        <v>38982</v>
      </c>
      <c r="AM193" s="1">
        <v>5.1204999999999998</v>
      </c>
      <c r="AO193" s="2">
        <v>38982</v>
      </c>
      <c r="AP193" s="1">
        <v>5.0744999999999996</v>
      </c>
      <c r="AR193" s="2">
        <v>38982</v>
      </c>
      <c r="AS193" s="1">
        <v>5.3013000000000003</v>
      </c>
      <c r="AU193" s="2">
        <v>38982</v>
      </c>
      <c r="AV193" s="1">
        <v>4.1234999999999999</v>
      </c>
      <c r="AX193" s="2">
        <v>38982</v>
      </c>
      <c r="AY193" s="1">
        <v>4.1130000000000004</v>
      </c>
      <c r="BA193" s="116">
        <v>38982</v>
      </c>
      <c r="BB193" s="1">
        <v>3.9290000000000003</v>
      </c>
      <c r="BD193" s="2">
        <v>38982</v>
      </c>
      <c r="BE193" s="1">
        <v>3.7584999999999997</v>
      </c>
      <c r="BG193" s="2">
        <v>38993</v>
      </c>
      <c r="BH193" s="1">
        <v>4.62</v>
      </c>
      <c r="BI193" s="2"/>
      <c r="BJ193" s="2">
        <v>38993</v>
      </c>
      <c r="BK193" s="1">
        <v>4.5600000000000005</v>
      </c>
      <c r="BM193" s="2">
        <v>38982</v>
      </c>
      <c r="BN193" s="1">
        <v>3.778</v>
      </c>
    </row>
    <row r="194" spans="2:66">
      <c r="B194" s="100">
        <v>39364</v>
      </c>
      <c r="C194" s="1">
        <v>5.34</v>
      </c>
      <c r="E194" s="100">
        <v>38812</v>
      </c>
      <c r="F194" s="1">
        <v>4.3289999999999997</v>
      </c>
      <c r="H194" s="2">
        <v>38847</v>
      </c>
      <c r="I194" s="1">
        <v>4.8220000000000001</v>
      </c>
      <c r="K194" s="2">
        <v>38845</v>
      </c>
      <c r="L194" s="1">
        <v>5.2249999999999996</v>
      </c>
      <c r="N194" s="2">
        <v>38845</v>
      </c>
      <c r="O194" s="1">
        <v>4.9630000000000001</v>
      </c>
      <c r="Q194" s="100">
        <v>38985</v>
      </c>
      <c r="R194" s="1">
        <v>4.7850000000000001</v>
      </c>
      <c r="T194" s="100">
        <v>38985</v>
      </c>
      <c r="U194" s="1">
        <v>4.585</v>
      </c>
      <c r="W194" s="2">
        <v>38985</v>
      </c>
      <c r="X194" s="1">
        <v>4.5199999999999996</v>
      </c>
      <c r="Z194" s="2">
        <v>38985</v>
      </c>
      <c r="AA194" s="1">
        <v>4.5049999999999999</v>
      </c>
      <c r="AC194" s="2">
        <v>38985</v>
      </c>
      <c r="AD194" s="1">
        <v>4.5199999999999996</v>
      </c>
      <c r="AF194" s="2">
        <v>39357</v>
      </c>
      <c r="AG194" s="1">
        <v>5.24</v>
      </c>
      <c r="AI194" s="2">
        <v>38985</v>
      </c>
      <c r="AJ194" s="1">
        <v>5.1913</v>
      </c>
      <c r="AL194" s="2">
        <v>38985</v>
      </c>
      <c r="AM194" s="1">
        <v>5.07</v>
      </c>
      <c r="AO194" s="2">
        <v>38985</v>
      </c>
      <c r="AP194" s="1">
        <v>5.0380000000000003</v>
      </c>
      <c r="AR194" s="2">
        <v>38985</v>
      </c>
      <c r="AS194" s="1">
        <v>5.27</v>
      </c>
      <c r="AU194" s="2">
        <v>38985</v>
      </c>
      <c r="AV194" s="1">
        <v>4.1021000000000001</v>
      </c>
      <c r="AX194" s="2">
        <v>38985</v>
      </c>
      <c r="AY194" s="1">
        <v>4.0861000000000001</v>
      </c>
      <c r="BA194" s="116">
        <v>38985</v>
      </c>
      <c r="BB194" s="1">
        <v>3.8951000000000002</v>
      </c>
      <c r="BD194" s="2">
        <v>38985</v>
      </c>
      <c r="BE194" s="1">
        <v>3.7050000000000001</v>
      </c>
      <c r="BG194" s="2">
        <v>38994</v>
      </c>
      <c r="BH194" s="1">
        <v>4.57</v>
      </c>
      <c r="BI194" s="2"/>
      <c r="BJ194" s="2">
        <v>38994</v>
      </c>
      <c r="BK194" s="1">
        <v>4.5</v>
      </c>
      <c r="BM194" s="2">
        <v>38985</v>
      </c>
      <c r="BN194" s="1">
        <v>3.7412000000000001</v>
      </c>
    </row>
    <row r="195" spans="2:66">
      <c r="B195" s="100">
        <v>39365</v>
      </c>
      <c r="C195" s="1">
        <v>5.34</v>
      </c>
      <c r="E195" s="100">
        <v>38813</v>
      </c>
      <c r="F195" s="1">
        <v>4.3220000000000001</v>
      </c>
      <c r="H195" s="2">
        <v>38848</v>
      </c>
      <c r="I195" s="1">
        <v>4.7859999999999996</v>
      </c>
      <c r="K195" s="2">
        <v>38846</v>
      </c>
      <c r="L195" s="1">
        <v>5.2309999999999999</v>
      </c>
      <c r="N195" s="2">
        <v>38846</v>
      </c>
      <c r="O195" s="1">
        <v>4.9719999999999995</v>
      </c>
      <c r="Q195" s="100">
        <v>38986</v>
      </c>
      <c r="R195" s="1">
        <v>4.78</v>
      </c>
      <c r="T195" s="100">
        <v>38986</v>
      </c>
      <c r="U195" s="1">
        <v>4.5750000000000002</v>
      </c>
      <c r="W195" s="2">
        <v>38986</v>
      </c>
      <c r="X195" s="1">
        <v>4.51</v>
      </c>
      <c r="Z195" s="2">
        <v>38986</v>
      </c>
      <c r="AA195" s="1">
        <v>4.5</v>
      </c>
      <c r="AC195" s="2">
        <v>38986</v>
      </c>
      <c r="AD195" s="1">
        <v>4.5199999999999996</v>
      </c>
      <c r="AF195" s="2">
        <v>39358</v>
      </c>
      <c r="AG195" s="1">
        <v>5.2437500000000004</v>
      </c>
      <c r="AI195" s="2">
        <v>38986</v>
      </c>
      <c r="AJ195" s="1">
        <v>5.2249999999999996</v>
      </c>
      <c r="AL195" s="2">
        <v>38986</v>
      </c>
      <c r="AM195" s="1">
        <v>5.1139999999999999</v>
      </c>
      <c r="AO195" s="2">
        <v>38986</v>
      </c>
      <c r="AP195" s="1">
        <v>5.0819999999999999</v>
      </c>
      <c r="AR195" s="2">
        <v>38986</v>
      </c>
      <c r="AS195" s="1">
        <v>5.3003</v>
      </c>
      <c r="AU195" s="2">
        <v>38986</v>
      </c>
      <c r="AV195" s="1">
        <v>4.0880999999999998</v>
      </c>
      <c r="AX195" s="2">
        <v>38986</v>
      </c>
      <c r="AY195" s="1">
        <v>4.0781000000000001</v>
      </c>
      <c r="BA195" s="116">
        <v>38986</v>
      </c>
      <c r="BB195" s="1">
        <v>3.8980999999999999</v>
      </c>
      <c r="BD195" s="2">
        <v>38986</v>
      </c>
      <c r="BE195" s="1">
        <v>3.7370000000000001</v>
      </c>
      <c r="BG195" s="2">
        <v>38995</v>
      </c>
      <c r="BH195" s="1">
        <v>4.6100000000000003</v>
      </c>
      <c r="BI195" s="2"/>
      <c r="BJ195" s="2">
        <v>38995</v>
      </c>
      <c r="BK195" s="1">
        <v>4.55</v>
      </c>
      <c r="BM195" s="2">
        <v>38986</v>
      </c>
      <c r="BN195" s="1">
        <v>3.7639</v>
      </c>
    </row>
    <row r="196" spans="2:66">
      <c r="B196" s="100">
        <v>39366</v>
      </c>
      <c r="C196" s="1">
        <v>5.34</v>
      </c>
      <c r="E196" s="100">
        <v>38814</v>
      </c>
      <c r="F196" s="1">
        <v>4.3</v>
      </c>
      <c r="H196" s="2">
        <v>38849</v>
      </c>
      <c r="I196" s="1">
        <v>4.7720000000000002</v>
      </c>
      <c r="K196" s="2">
        <v>38847</v>
      </c>
      <c r="L196" s="1">
        <v>5.2350000000000003</v>
      </c>
      <c r="N196" s="2">
        <v>38847</v>
      </c>
      <c r="O196" s="1">
        <v>4.9800000000000004</v>
      </c>
      <c r="Q196" s="100">
        <v>38987</v>
      </c>
      <c r="R196" s="1">
        <v>4.7699999999999996</v>
      </c>
      <c r="T196" s="100">
        <v>38987</v>
      </c>
      <c r="U196" s="1">
        <v>4.5649999999999995</v>
      </c>
      <c r="W196" s="2">
        <v>38987</v>
      </c>
      <c r="X196" s="1">
        <v>4.5</v>
      </c>
      <c r="Z196" s="2">
        <v>38987</v>
      </c>
      <c r="AA196" s="1">
        <v>4.4850000000000003</v>
      </c>
      <c r="AC196" s="2">
        <v>38987</v>
      </c>
      <c r="AD196" s="1">
        <v>4.5</v>
      </c>
      <c r="AF196" s="2">
        <v>39359</v>
      </c>
      <c r="AG196" s="1">
        <v>5.2437500000000004</v>
      </c>
      <c r="AI196" s="2">
        <v>38987</v>
      </c>
      <c r="AJ196" s="1">
        <v>5.2454999999999998</v>
      </c>
      <c r="AL196" s="2">
        <v>38987</v>
      </c>
      <c r="AM196" s="1">
        <v>5.1265000000000001</v>
      </c>
      <c r="AO196" s="2">
        <v>38987</v>
      </c>
      <c r="AP196" s="1">
        <v>5.0750000000000002</v>
      </c>
      <c r="AR196" s="2">
        <v>38987</v>
      </c>
      <c r="AS196" s="1">
        <v>5.2965</v>
      </c>
      <c r="AU196" s="2">
        <v>38987</v>
      </c>
      <c r="AV196" s="1">
        <v>4.0937000000000001</v>
      </c>
      <c r="AX196" s="2">
        <v>38987</v>
      </c>
      <c r="AY196" s="1">
        <v>4.0837000000000003</v>
      </c>
      <c r="BA196" s="116">
        <v>38987</v>
      </c>
      <c r="BB196" s="1">
        <v>3.9106999999999998</v>
      </c>
      <c r="BD196" s="2">
        <v>38987</v>
      </c>
      <c r="BE196" s="1">
        <v>3.7610000000000001</v>
      </c>
      <c r="BG196" s="2">
        <v>38996</v>
      </c>
      <c r="BH196" s="1">
        <v>4.7</v>
      </c>
      <c r="BI196" s="2"/>
      <c r="BJ196" s="2">
        <v>38996</v>
      </c>
      <c r="BK196" s="1">
        <v>4.6399999999999997</v>
      </c>
      <c r="BM196" s="2">
        <v>38987</v>
      </c>
      <c r="BN196" s="1">
        <v>3.7824</v>
      </c>
    </row>
    <row r="197" spans="2:66">
      <c r="B197" s="100">
        <v>39367</v>
      </c>
      <c r="C197" s="1">
        <v>5.34</v>
      </c>
      <c r="E197" s="100">
        <v>38817</v>
      </c>
      <c r="F197" s="1">
        <v>4.3099999999999996</v>
      </c>
      <c r="H197" s="2">
        <v>38852</v>
      </c>
      <c r="I197" s="1">
        <v>4.8100000000000005</v>
      </c>
      <c r="K197" s="2">
        <v>38848</v>
      </c>
      <c r="L197" s="1">
        <v>5.2229999999999999</v>
      </c>
      <c r="N197" s="2">
        <v>38848</v>
      </c>
      <c r="O197" s="1">
        <v>4.9290000000000003</v>
      </c>
      <c r="Q197" s="100">
        <v>38988</v>
      </c>
      <c r="R197" s="1">
        <v>4.7699999999999996</v>
      </c>
      <c r="T197" s="100">
        <v>38988</v>
      </c>
      <c r="U197" s="1">
        <v>4.5649999999999995</v>
      </c>
      <c r="W197" s="2">
        <v>38988</v>
      </c>
      <c r="X197" s="1">
        <v>4.5</v>
      </c>
      <c r="Z197" s="2">
        <v>38988</v>
      </c>
      <c r="AA197" s="1">
        <v>4.49</v>
      </c>
      <c r="AC197" s="2">
        <v>38988</v>
      </c>
      <c r="AD197" s="1">
        <v>4.5049999999999999</v>
      </c>
      <c r="AF197" s="2">
        <v>39360</v>
      </c>
      <c r="AG197" s="1">
        <v>5.2431299999999998</v>
      </c>
      <c r="AI197" s="2">
        <v>38988</v>
      </c>
      <c r="AJ197" s="1">
        <v>5.2725</v>
      </c>
      <c r="AL197" s="2">
        <v>38988</v>
      </c>
      <c r="AM197" s="1">
        <v>5.1390000000000002</v>
      </c>
      <c r="AO197" s="2">
        <v>38988</v>
      </c>
      <c r="AP197" s="1">
        <v>5.07</v>
      </c>
      <c r="AR197" s="2">
        <v>38988</v>
      </c>
      <c r="AS197" s="1">
        <v>5.298</v>
      </c>
      <c r="AU197" s="2">
        <v>38988</v>
      </c>
      <c r="AV197" s="1">
        <v>4.1020000000000003</v>
      </c>
      <c r="AX197" s="2">
        <v>38988</v>
      </c>
      <c r="AY197" s="1">
        <v>4.093</v>
      </c>
      <c r="BA197" s="116">
        <v>38988</v>
      </c>
      <c r="BB197" s="1">
        <v>3.92</v>
      </c>
      <c r="BD197" s="2">
        <v>38988</v>
      </c>
      <c r="BE197" s="1">
        <v>3.7789999999999999</v>
      </c>
      <c r="BG197" s="2">
        <v>39000</v>
      </c>
      <c r="BH197" s="1">
        <v>4.75</v>
      </c>
      <c r="BI197" s="2"/>
      <c r="BJ197" s="2">
        <v>39000</v>
      </c>
      <c r="BK197" s="1">
        <v>4.71</v>
      </c>
      <c r="BM197" s="2">
        <v>38988</v>
      </c>
      <c r="BN197" s="1">
        <v>3.7997999999999998</v>
      </c>
    </row>
    <row r="198" spans="2:66">
      <c r="B198" s="100">
        <v>39370</v>
      </c>
      <c r="C198" s="1">
        <v>5.34</v>
      </c>
      <c r="E198" s="100">
        <v>38818</v>
      </c>
      <c r="F198" s="1">
        <v>4.3109999999999999</v>
      </c>
      <c r="H198" s="2">
        <v>38854</v>
      </c>
      <c r="I198" s="1">
        <v>4.7809999999999997</v>
      </c>
      <c r="K198" s="2">
        <v>38849</v>
      </c>
      <c r="L198" s="1">
        <v>5.17</v>
      </c>
      <c r="N198" s="2">
        <v>38849</v>
      </c>
      <c r="O198" s="1">
        <v>4.9320000000000004</v>
      </c>
      <c r="Q198" s="100">
        <v>38989</v>
      </c>
      <c r="R198" s="1">
        <v>4.72</v>
      </c>
      <c r="T198" s="100">
        <v>38989</v>
      </c>
      <c r="U198" s="1">
        <v>4.5250000000000004</v>
      </c>
      <c r="W198" s="2">
        <v>38989</v>
      </c>
      <c r="X198" s="1">
        <v>4.47</v>
      </c>
      <c r="Z198" s="2">
        <v>38989</v>
      </c>
      <c r="AA198" s="1">
        <v>4.46</v>
      </c>
      <c r="AC198" s="2">
        <v>38989</v>
      </c>
      <c r="AD198" s="1">
        <v>4.4950000000000001</v>
      </c>
      <c r="AF198" s="2">
        <v>39363</v>
      </c>
      <c r="AG198" s="1">
        <v>5.2531299999999996</v>
      </c>
      <c r="AI198" s="2">
        <v>38989</v>
      </c>
      <c r="AJ198" s="1">
        <v>5.2880000000000003</v>
      </c>
      <c r="AL198" s="2">
        <v>38989</v>
      </c>
      <c r="AM198" s="1">
        <v>5.1574999999999998</v>
      </c>
      <c r="AO198" s="2">
        <v>38989</v>
      </c>
      <c r="AP198" s="1">
        <v>5.0949999999999998</v>
      </c>
      <c r="AR198" s="2">
        <v>38989</v>
      </c>
      <c r="AS198" s="1">
        <v>5.3132999999999999</v>
      </c>
      <c r="AU198" s="2">
        <v>38989</v>
      </c>
      <c r="AV198" s="1">
        <v>4.1334999999999997</v>
      </c>
      <c r="AX198" s="2">
        <v>38989</v>
      </c>
      <c r="AY198" s="1">
        <v>4.1239999999999997</v>
      </c>
      <c r="BA198" s="116">
        <v>38989</v>
      </c>
      <c r="BB198" s="1">
        <v>3.9539999999999997</v>
      </c>
      <c r="BD198" s="2">
        <v>38989</v>
      </c>
      <c r="BE198" s="1">
        <v>3.8005</v>
      </c>
      <c r="BG198" s="2">
        <v>39001</v>
      </c>
      <c r="BH198" s="1">
        <v>4.78</v>
      </c>
      <c r="BI198" s="2"/>
      <c r="BJ198" s="2">
        <v>39001</v>
      </c>
      <c r="BK198" s="1">
        <v>4.75</v>
      </c>
      <c r="BM198" s="2">
        <v>38989</v>
      </c>
      <c r="BN198" s="1">
        <v>3.8279999999999998</v>
      </c>
    </row>
    <row r="199" spans="2:66">
      <c r="B199" s="100">
        <v>39371</v>
      </c>
      <c r="C199" s="1">
        <v>5.34</v>
      </c>
      <c r="E199" s="100">
        <v>38819</v>
      </c>
      <c r="F199" s="1">
        <v>4.3109999999999999</v>
      </c>
      <c r="H199" s="2">
        <v>38855</v>
      </c>
      <c r="I199" s="1">
        <v>4.7560000000000002</v>
      </c>
      <c r="K199" s="2">
        <v>38852</v>
      </c>
      <c r="L199" s="1">
        <v>5.2279999999999998</v>
      </c>
      <c r="N199" s="2">
        <v>38852</v>
      </c>
      <c r="O199" s="1">
        <v>4.9749999999999996</v>
      </c>
      <c r="Q199" s="100">
        <v>38992</v>
      </c>
      <c r="R199" s="1">
        <v>4.7549999999999999</v>
      </c>
      <c r="T199" s="100">
        <v>38992</v>
      </c>
      <c r="U199" s="1">
        <v>4.5649999999999995</v>
      </c>
      <c r="W199" s="2">
        <v>38992</v>
      </c>
      <c r="X199" s="1">
        <v>4.5049999999999999</v>
      </c>
      <c r="Z199" s="2">
        <v>38992</v>
      </c>
      <c r="AA199" s="1">
        <v>4.4950000000000001</v>
      </c>
      <c r="AC199" s="2">
        <v>38992</v>
      </c>
      <c r="AD199" s="1">
        <v>4.5199999999999996</v>
      </c>
      <c r="AF199" s="2">
        <v>39364</v>
      </c>
      <c r="AG199" s="1">
        <v>5.2487500000000002</v>
      </c>
      <c r="AI199" s="2">
        <v>38992</v>
      </c>
      <c r="AJ199" s="1">
        <v>5.2744999999999997</v>
      </c>
      <c r="AL199" s="2">
        <v>38992</v>
      </c>
      <c r="AM199" s="1">
        <v>5.14</v>
      </c>
      <c r="AO199" s="2">
        <v>38992</v>
      </c>
      <c r="AP199" s="1">
        <v>5.056</v>
      </c>
      <c r="AR199" s="2">
        <v>38992</v>
      </c>
      <c r="AS199" s="1">
        <v>5.2744999999999997</v>
      </c>
      <c r="AU199" s="2">
        <v>38992</v>
      </c>
      <c r="AV199" s="1">
        <v>4.117</v>
      </c>
      <c r="AX199" s="2">
        <v>38992</v>
      </c>
      <c r="AY199" s="1">
        <v>4.1085000000000003</v>
      </c>
      <c r="BA199" s="116">
        <v>38992</v>
      </c>
      <c r="BB199" s="1">
        <v>3.9394999999999998</v>
      </c>
      <c r="BD199" s="2">
        <v>38992</v>
      </c>
      <c r="BE199" s="1">
        <v>3.7965</v>
      </c>
      <c r="BG199" s="2">
        <v>39002</v>
      </c>
      <c r="BH199" s="1">
        <v>4.79</v>
      </c>
      <c r="BI199" s="2"/>
      <c r="BJ199" s="2">
        <v>39002</v>
      </c>
      <c r="BK199" s="1">
        <v>4.74</v>
      </c>
      <c r="BM199" s="2">
        <v>38992</v>
      </c>
      <c r="BN199" s="1">
        <v>3.8140000000000001</v>
      </c>
    </row>
    <row r="200" spans="2:66">
      <c r="B200" s="100">
        <v>39372</v>
      </c>
      <c r="C200" s="1">
        <v>5.34</v>
      </c>
      <c r="E200" s="100">
        <v>38820</v>
      </c>
      <c r="F200" s="1">
        <v>4.33</v>
      </c>
      <c r="H200" s="2">
        <v>38856</v>
      </c>
      <c r="I200" s="1">
        <v>4.7240000000000002</v>
      </c>
      <c r="K200" s="2">
        <v>38854</v>
      </c>
      <c r="L200" s="1">
        <v>5.2359999999999998</v>
      </c>
      <c r="N200" s="2">
        <v>38854</v>
      </c>
      <c r="O200" s="1">
        <v>4.9470000000000001</v>
      </c>
      <c r="Q200" s="100">
        <v>38993</v>
      </c>
      <c r="R200" s="1">
        <v>4.7549999999999999</v>
      </c>
      <c r="T200" s="100">
        <v>38993</v>
      </c>
      <c r="U200" s="1">
        <v>4.5649999999999995</v>
      </c>
      <c r="W200" s="2">
        <v>38993</v>
      </c>
      <c r="X200" s="1">
        <v>4.5049999999999999</v>
      </c>
      <c r="Z200" s="2">
        <v>38993</v>
      </c>
      <c r="AA200" s="1">
        <v>4.4950000000000001</v>
      </c>
      <c r="AC200" s="2">
        <v>38993</v>
      </c>
      <c r="AD200" s="1">
        <v>4.5199999999999996</v>
      </c>
      <c r="AF200" s="2">
        <v>39365</v>
      </c>
      <c r="AG200" s="1">
        <v>5.2474999999999996</v>
      </c>
      <c r="AI200" s="2">
        <v>38993</v>
      </c>
      <c r="AJ200" s="1">
        <v>5.2835000000000001</v>
      </c>
      <c r="AL200" s="2">
        <v>38993</v>
      </c>
      <c r="AM200" s="1">
        <v>5.1529999999999996</v>
      </c>
      <c r="AO200" s="2">
        <v>38993</v>
      </c>
      <c r="AP200" s="1">
        <v>5.0599999999999996</v>
      </c>
      <c r="AR200" s="2">
        <v>38993</v>
      </c>
      <c r="AS200" s="1">
        <v>5.2794999999999996</v>
      </c>
      <c r="AU200" s="2">
        <v>38993</v>
      </c>
      <c r="AV200" s="1">
        <v>4.1517999999999997</v>
      </c>
      <c r="AX200" s="2">
        <v>38993</v>
      </c>
      <c r="AY200" s="1">
        <v>4.1443000000000003</v>
      </c>
      <c r="BA200" s="116">
        <v>38993</v>
      </c>
      <c r="BB200" s="1">
        <v>3.9767999999999999</v>
      </c>
      <c r="BD200" s="2">
        <v>38993</v>
      </c>
      <c r="BE200" s="1">
        <v>3.8180000000000001</v>
      </c>
      <c r="BG200" s="2">
        <v>39003</v>
      </c>
      <c r="BH200" s="1">
        <v>4.8100000000000005</v>
      </c>
      <c r="BI200" s="2"/>
      <c r="BJ200" s="2">
        <v>39003</v>
      </c>
      <c r="BK200" s="1">
        <v>4.7699999999999996</v>
      </c>
      <c r="BM200" s="2">
        <v>38993</v>
      </c>
      <c r="BN200" s="1">
        <v>3.8397000000000001</v>
      </c>
    </row>
    <row r="201" spans="2:66">
      <c r="B201" s="100">
        <v>39373</v>
      </c>
      <c r="C201" s="1">
        <v>5.34</v>
      </c>
      <c r="E201" s="100">
        <v>38821</v>
      </c>
      <c r="F201" s="1">
        <v>4.3650000000000002</v>
      </c>
      <c r="H201" s="2">
        <v>38859</v>
      </c>
      <c r="I201" s="1">
        <v>4.7480000000000002</v>
      </c>
      <c r="K201" s="2">
        <v>38855</v>
      </c>
      <c r="L201" s="1">
        <v>5.226</v>
      </c>
      <c r="N201" s="2">
        <v>38855</v>
      </c>
      <c r="O201" s="1">
        <v>4.9399999999999995</v>
      </c>
      <c r="Q201" s="100">
        <v>38994</v>
      </c>
      <c r="R201" s="1">
        <v>4.72</v>
      </c>
      <c r="T201" s="100">
        <v>38994</v>
      </c>
      <c r="U201" s="1">
        <v>4.5250000000000004</v>
      </c>
      <c r="W201" s="2">
        <v>38994</v>
      </c>
      <c r="X201" s="1">
        <v>4.47</v>
      </c>
      <c r="Z201" s="2">
        <v>38994</v>
      </c>
      <c r="AA201" s="1">
        <v>4.46</v>
      </c>
      <c r="AC201" s="2">
        <v>38994</v>
      </c>
      <c r="AD201" s="1">
        <v>4.49</v>
      </c>
      <c r="AF201" s="2">
        <v>39366</v>
      </c>
      <c r="AG201" s="1">
        <v>5.2424999999999997</v>
      </c>
      <c r="AI201" s="2">
        <v>38994</v>
      </c>
      <c r="AJ201" s="1">
        <v>5.2477999999999998</v>
      </c>
      <c r="AL201" s="2">
        <v>38994</v>
      </c>
      <c r="AM201" s="1">
        <v>5.0810000000000004</v>
      </c>
      <c r="AO201" s="2">
        <v>38994</v>
      </c>
      <c r="AP201" s="1">
        <v>4.9805000000000001</v>
      </c>
      <c r="AR201" s="2">
        <v>38994</v>
      </c>
      <c r="AS201" s="1">
        <v>5.2350000000000003</v>
      </c>
      <c r="AU201" s="2">
        <v>38994</v>
      </c>
      <c r="AV201" s="1">
        <v>4.1070000000000002</v>
      </c>
      <c r="AX201" s="2">
        <v>38994</v>
      </c>
      <c r="AY201" s="1">
        <v>4.1020000000000003</v>
      </c>
      <c r="BA201" s="116">
        <v>38994</v>
      </c>
      <c r="BB201" s="1">
        <v>3.9359999999999999</v>
      </c>
      <c r="BD201" s="2">
        <v>38994</v>
      </c>
      <c r="BE201" s="1">
        <v>3.7909999999999999</v>
      </c>
      <c r="BG201" s="2">
        <v>39006</v>
      </c>
      <c r="BH201" s="1">
        <v>4.79</v>
      </c>
      <c r="BI201" s="2"/>
      <c r="BJ201" s="2">
        <v>39006</v>
      </c>
      <c r="BK201" s="1">
        <v>4.76</v>
      </c>
      <c r="BM201" s="2">
        <v>38994</v>
      </c>
      <c r="BN201" s="1">
        <v>3.7965</v>
      </c>
    </row>
    <row r="202" spans="2:66">
      <c r="B202" s="100">
        <v>39374</v>
      </c>
      <c r="C202" s="1">
        <v>5.34</v>
      </c>
      <c r="E202" s="100">
        <v>38824</v>
      </c>
      <c r="F202" s="1">
        <v>4.32</v>
      </c>
      <c r="H202" s="2">
        <v>38860</v>
      </c>
      <c r="I202" s="1">
        <v>4.7640000000000002</v>
      </c>
      <c r="K202" s="2">
        <v>38856</v>
      </c>
      <c r="L202" s="1">
        <v>5.1680000000000001</v>
      </c>
      <c r="N202" s="2">
        <v>38856</v>
      </c>
      <c r="O202" s="1">
        <v>4.883</v>
      </c>
      <c r="Q202" s="100">
        <v>38995</v>
      </c>
      <c r="R202" s="1">
        <v>4.72</v>
      </c>
      <c r="T202" s="100">
        <v>38995</v>
      </c>
      <c r="U202" s="1">
        <v>4.5250000000000004</v>
      </c>
      <c r="W202" s="2">
        <v>38995</v>
      </c>
      <c r="X202" s="1">
        <v>4.47</v>
      </c>
      <c r="Z202" s="2">
        <v>38995</v>
      </c>
      <c r="AA202" s="1">
        <v>4.46</v>
      </c>
      <c r="AC202" s="2">
        <v>38995</v>
      </c>
      <c r="AD202" s="1">
        <v>4.49</v>
      </c>
      <c r="AF202" s="2">
        <v>39367</v>
      </c>
      <c r="AG202" s="1">
        <v>5.2237499999999999</v>
      </c>
      <c r="AI202" s="2">
        <v>38995</v>
      </c>
      <c r="AJ202" s="1">
        <v>5.2744999999999997</v>
      </c>
      <c r="AL202" s="2">
        <v>38995</v>
      </c>
      <c r="AM202" s="1">
        <v>5.1280000000000001</v>
      </c>
      <c r="AO202" s="2">
        <v>38995</v>
      </c>
      <c r="AP202" s="1">
        <v>5.0449999999999999</v>
      </c>
      <c r="AR202" s="2">
        <v>38995</v>
      </c>
      <c r="AS202" s="1">
        <v>5.2656999999999998</v>
      </c>
      <c r="AU202" s="2">
        <v>38995</v>
      </c>
      <c r="AV202" s="1">
        <v>4.1319999999999997</v>
      </c>
      <c r="AX202" s="2">
        <v>38995</v>
      </c>
      <c r="AY202" s="1">
        <v>4.1260000000000003</v>
      </c>
      <c r="BA202" s="116">
        <v>38995</v>
      </c>
      <c r="BB202" s="1">
        <v>3.9590000000000001</v>
      </c>
      <c r="BD202" s="2">
        <v>38995</v>
      </c>
      <c r="BE202" s="1">
        <v>3.8029999999999999</v>
      </c>
      <c r="BG202" s="2">
        <v>39007</v>
      </c>
      <c r="BH202" s="1">
        <v>4.78</v>
      </c>
      <c r="BI202" s="2"/>
      <c r="BJ202" s="2">
        <v>39007</v>
      </c>
      <c r="BK202" s="1">
        <v>4.7300000000000004</v>
      </c>
      <c r="BM202" s="2">
        <v>38995</v>
      </c>
      <c r="BN202" s="1">
        <v>3.8210999999999999</v>
      </c>
    </row>
    <row r="203" spans="2:66">
      <c r="B203" s="100">
        <v>39377</v>
      </c>
      <c r="C203" s="1">
        <v>5.34</v>
      </c>
      <c r="E203" s="100">
        <v>38825</v>
      </c>
      <c r="F203" s="1">
        <v>4.3639999999999999</v>
      </c>
      <c r="H203" s="2">
        <v>38861</v>
      </c>
      <c r="I203" s="1">
        <v>4.758</v>
      </c>
      <c r="K203" s="2">
        <v>38859</v>
      </c>
      <c r="L203" s="1">
        <v>5.1689999999999996</v>
      </c>
      <c r="N203" s="2">
        <v>38859</v>
      </c>
      <c r="O203" s="1">
        <v>4.8890000000000002</v>
      </c>
      <c r="Q203" s="100">
        <v>38996</v>
      </c>
      <c r="R203" s="1">
        <v>4.72</v>
      </c>
      <c r="T203" s="100">
        <v>38996</v>
      </c>
      <c r="U203" s="1">
        <v>4.5250000000000004</v>
      </c>
      <c r="W203" s="2">
        <v>38996</v>
      </c>
      <c r="X203" s="1">
        <v>4.47</v>
      </c>
      <c r="Z203" s="2">
        <v>38996</v>
      </c>
      <c r="AA203" s="1">
        <v>4.46</v>
      </c>
      <c r="AC203" s="2">
        <v>38996</v>
      </c>
      <c r="AD203" s="1">
        <v>4.49</v>
      </c>
      <c r="AF203" s="2">
        <v>39370</v>
      </c>
      <c r="AG203" s="1">
        <v>5.2143800000000002</v>
      </c>
      <c r="AI203" s="2">
        <v>38996</v>
      </c>
      <c r="AJ203" s="1">
        <v>5.3710000000000004</v>
      </c>
      <c r="AL203" s="2">
        <v>38996</v>
      </c>
      <c r="AM203" s="1">
        <v>5.2210000000000001</v>
      </c>
      <c r="AO203" s="2">
        <v>38996</v>
      </c>
      <c r="AP203" s="1">
        <v>5.14</v>
      </c>
      <c r="AR203" s="2">
        <v>38996</v>
      </c>
      <c r="AS203" s="1">
        <v>5.3224999999999998</v>
      </c>
      <c r="AU203" s="2">
        <v>38996</v>
      </c>
      <c r="AV203" s="1">
        <v>4.1757999999999997</v>
      </c>
      <c r="AX203" s="2">
        <v>38996</v>
      </c>
      <c r="AY203" s="1">
        <v>4.1698000000000004</v>
      </c>
      <c r="BA203" s="116">
        <v>38996</v>
      </c>
      <c r="BB203" s="1">
        <v>4.0038</v>
      </c>
      <c r="BD203" s="2">
        <v>38996</v>
      </c>
      <c r="BE203" s="1">
        <v>3.823</v>
      </c>
      <c r="BG203" s="2">
        <v>39008</v>
      </c>
      <c r="BH203" s="1">
        <v>4.7699999999999996</v>
      </c>
      <c r="BI203" s="2"/>
      <c r="BJ203" s="2">
        <v>39008</v>
      </c>
      <c r="BK203" s="1">
        <v>4.74</v>
      </c>
      <c r="BM203" s="2">
        <v>38996</v>
      </c>
      <c r="BN203" s="1">
        <v>3.8557000000000001</v>
      </c>
    </row>
    <row r="204" spans="2:66">
      <c r="B204" s="100">
        <v>39378</v>
      </c>
      <c r="C204" s="1">
        <v>5.34</v>
      </c>
      <c r="E204" s="100">
        <v>38826</v>
      </c>
      <c r="F204" s="1">
        <v>4.3609999999999998</v>
      </c>
      <c r="H204" s="2">
        <v>38862</v>
      </c>
      <c r="I204" s="1">
        <v>4.75</v>
      </c>
      <c r="K204" s="2">
        <v>38860</v>
      </c>
      <c r="L204" s="1">
        <v>5.1920000000000002</v>
      </c>
      <c r="N204" s="2">
        <v>38860</v>
      </c>
      <c r="O204" s="1">
        <v>4.9260000000000002</v>
      </c>
      <c r="Q204" s="100">
        <v>38999</v>
      </c>
      <c r="R204" s="1">
        <v>4.7300000000000004</v>
      </c>
      <c r="T204" s="100">
        <v>38999</v>
      </c>
      <c r="U204" s="1">
        <v>4.53</v>
      </c>
      <c r="W204" s="2">
        <v>38999</v>
      </c>
      <c r="X204" s="1">
        <v>4.4850000000000003</v>
      </c>
      <c r="Z204" s="2">
        <v>38999</v>
      </c>
      <c r="AA204" s="1">
        <v>4.4649999999999999</v>
      </c>
      <c r="AC204" s="2">
        <v>38999</v>
      </c>
      <c r="AD204" s="1">
        <v>4.49</v>
      </c>
      <c r="AF204" s="2">
        <v>39371</v>
      </c>
      <c r="AG204" s="1">
        <v>5.2087500000000002</v>
      </c>
      <c r="AI204" s="2">
        <v>38999</v>
      </c>
      <c r="AJ204" s="1">
        <v>5.37</v>
      </c>
      <c r="AL204" s="2">
        <v>38999</v>
      </c>
      <c r="AM204" s="1">
        <v>5.23</v>
      </c>
      <c r="AO204" s="2">
        <v>38999</v>
      </c>
      <c r="AP204" s="1">
        <v>5.1360000000000001</v>
      </c>
      <c r="AR204" s="2">
        <v>38999</v>
      </c>
      <c r="AS204" s="1">
        <v>5.3295000000000003</v>
      </c>
      <c r="AU204" s="2">
        <v>38999</v>
      </c>
      <c r="AV204" s="1">
        <v>4.1619000000000002</v>
      </c>
      <c r="AX204" s="2">
        <v>38999</v>
      </c>
      <c r="AY204" s="1">
        <v>4.1578999999999997</v>
      </c>
      <c r="BA204" s="116">
        <v>38999</v>
      </c>
      <c r="BB204" s="1">
        <v>3.9988999999999999</v>
      </c>
      <c r="BD204" s="2">
        <v>38999</v>
      </c>
      <c r="BE204" s="1">
        <v>3.8369999999999997</v>
      </c>
      <c r="BG204" s="2">
        <v>39009</v>
      </c>
      <c r="BH204" s="1">
        <v>4.79</v>
      </c>
      <c r="BI204" s="2"/>
      <c r="BJ204" s="2">
        <v>39009</v>
      </c>
      <c r="BK204" s="1">
        <v>4.75</v>
      </c>
      <c r="BM204" s="2">
        <v>38999</v>
      </c>
      <c r="BN204" s="1">
        <v>3.8595999999999999</v>
      </c>
    </row>
    <row r="205" spans="2:66">
      <c r="B205" s="100">
        <v>39379</v>
      </c>
      <c r="C205" s="1">
        <v>5.34</v>
      </c>
      <c r="E205" s="100">
        <v>38827</v>
      </c>
      <c r="F205" s="1">
        <v>4.3319999999999999</v>
      </c>
      <c r="H205" s="2">
        <v>38863</v>
      </c>
      <c r="I205" s="1">
        <v>4.76</v>
      </c>
      <c r="K205" s="2">
        <v>38861</v>
      </c>
      <c r="L205" s="1">
        <v>5.1870000000000003</v>
      </c>
      <c r="N205" s="2">
        <v>38861</v>
      </c>
      <c r="O205" s="1">
        <v>4.9139999999999997</v>
      </c>
      <c r="Q205" s="100">
        <v>39000</v>
      </c>
      <c r="R205" s="1">
        <v>4.72</v>
      </c>
      <c r="T205" s="100">
        <v>39000</v>
      </c>
      <c r="U205" s="1">
        <v>4.53</v>
      </c>
      <c r="W205" s="2">
        <v>39000</v>
      </c>
      <c r="X205" s="1">
        <v>4.47</v>
      </c>
      <c r="Z205" s="2">
        <v>39000</v>
      </c>
      <c r="AA205" s="1">
        <v>4.45</v>
      </c>
      <c r="AC205" s="2">
        <v>39000</v>
      </c>
      <c r="AD205" s="1">
        <v>4.47</v>
      </c>
      <c r="AF205" s="2">
        <v>39372</v>
      </c>
      <c r="AG205" s="1">
        <v>5.1987500000000004</v>
      </c>
      <c r="AI205" s="2">
        <v>39000</v>
      </c>
      <c r="AJ205" s="1">
        <v>5.4340000000000002</v>
      </c>
      <c r="AL205" s="2">
        <v>39000</v>
      </c>
      <c r="AM205" s="1">
        <v>5.3040000000000003</v>
      </c>
      <c r="AO205" s="2">
        <v>39000</v>
      </c>
      <c r="AP205" s="1">
        <v>5.218</v>
      </c>
      <c r="AR205" s="2">
        <v>39000</v>
      </c>
      <c r="AS205" s="1">
        <v>5.38</v>
      </c>
      <c r="AU205" s="2">
        <v>39000</v>
      </c>
      <c r="AV205" s="1">
        <v>4.2074999999999996</v>
      </c>
      <c r="AX205" s="2">
        <v>39000</v>
      </c>
      <c r="AY205" s="1">
        <v>4.2054999999999998</v>
      </c>
      <c r="BA205" s="116">
        <v>39000</v>
      </c>
      <c r="BB205" s="1">
        <v>4.0514999999999999</v>
      </c>
      <c r="BD205" s="2">
        <v>39000</v>
      </c>
      <c r="BE205" s="1">
        <v>3.89</v>
      </c>
      <c r="BG205" s="2">
        <v>39010</v>
      </c>
      <c r="BH205" s="1">
        <v>4.79</v>
      </c>
      <c r="BI205" s="2"/>
      <c r="BJ205" s="2">
        <v>39010</v>
      </c>
      <c r="BK205" s="1">
        <v>4.76</v>
      </c>
      <c r="BM205" s="2">
        <v>39000</v>
      </c>
      <c r="BN205" s="1">
        <v>3.9306999999999999</v>
      </c>
    </row>
    <row r="206" spans="2:66">
      <c r="B206" s="100">
        <v>39380</v>
      </c>
      <c r="C206" s="1">
        <v>5.34</v>
      </c>
      <c r="E206" s="100">
        <v>38828</v>
      </c>
      <c r="F206" s="1">
        <v>4.3689999999999998</v>
      </c>
      <c r="H206" s="2">
        <v>38866</v>
      </c>
      <c r="I206" s="1">
        <v>4.75</v>
      </c>
      <c r="K206" s="2">
        <v>38862</v>
      </c>
      <c r="L206" s="1">
        <v>5.18</v>
      </c>
      <c r="N206" s="2">
        <v>38862</v>
      </c>
      <c r="O206" s="1">
        <v>4.9000000000000004</v>
      </c>
      <c r="Q206" s="100">
        <v>39001</v>
      </c>
      <c r="R206" s="1">
        <v>4.7549999999999999</v>
      </c>
      <c r="T206" s="100">
        <v>39001</v>
      </c>
      <c r="U206" s="1">
        <v>4.5649999999999995</v>
      </c>
      <c r="W206" s="2">
        <v>39001</v>
      </c>
      <c r="X206" s="1">
        <v>4.5049999999999999</v>
      </c>
      <c r="Z206" s="2">
        <v>39001</v>
      </c>
      <c r="AA206" s="1">
        <v>4.4850000000000003</v>
      </c>
      <c r="AC206" s="2">
        <v>39001</v>
      </c>
      <c r="AD206" s="1">
        <v>4.5</v>
      </c>
      <c r="AF206" s="2">
        <v>39373</v>
      </c>
      <c r="AG206" s="1">
        <v>5.18</v>
      </c>
      <c r="AI206" s="2">
        <v>39001</v>
      </c>
      <c r="AJ206" s="1">
        <v>5.4625000000000004</v>
      </c>
      <c r="AL206" s="2">
        <v>39001</v>
      </c>
      <c r="AM206" s="1">
        <v>5.327</v>
      </c>
      <c r="AO206" s="2">
        <v>39001</v>
      </c>
      <c r="AP206" s="1">
        <v>5.2549999999999999</v>
      </c>
      <c r="AR206" s="2">
        <v>39001</v>
      </c>
      <c r="AS206" s="1">
        <v>5.38</v>
      </c>
      <c r="AU206" s="2">
        <v>39001</v>
      </c>
      <c r="AV206" s="1">
        <v>4.2195</v>
      </c>
      <c r="AX206" s="2">
        <v>39001</v>
      </c>
      <c r="AY206" s="1">
        <v>4.2184999999999997</v>
      </c>
      <c r="BA206" s="116">
        <v>39001</v>
      </c>
      <c r="BB206" s="1">
        <v>4.0674999999999999</v>
      </c>
      <c r="BD206" s="2">
        <v>39001</v>
      </c>
      <c r="BE206" s="1">
        <v>3.8820000000000001</v>
      </c>
      <c r="BG206" s="2">
        <v>39013</v>
      </c>
      <c r="BH206" s="1">
        <v>4.83</v>
      </c>
      <c r="BI206" s="2"/>
      <c r="BJ206" s="2">
        <v>39013</v>
      </c>
      <c r="BK206" s="1">
        <v>4.8</v>
      </c>
      <c r="BM206" s="2">
        <v>39001</v>
      </c>
      <c r="BN206" s="1">
        <v>3.9405999999999999</v>
      </c>
    </row>
    <row r="207" spans="2:66">
      <c r="B207" s="100">
        <v>39381</v>
      </c>
      <c r="C207" s="1">
        <v>5.35</v>
      </c>
      <c r="E207" s="100">
        <v>38831</v>
      </c>
      <c r="F207" s="1">
        <v>4.3120000000000003</v>
      </c>
      <c r="H207" s="2">
        <v>38867</v>
      </c>
      <c r="I207" s="1">
        <v>4.72</v>
      </c>
      <c r="K207" s="2">
        <v>38863</v>
      </c>
      <c r="L207" s="1">
        <v>5.19</v>
      </c>
      <c r="N207" s="2">
        <v>38863</v>
      </c>
      <c r="O207" s="1">
        <v>4.91</v>
      </c>
      <c r="Q207" s="100">
        <v>39002</v>
      </c>
      <c r="R207" s="1">
        <v>4.7549999999999999</v>
      </c>
      <c r="T207" s="100">
        <v>39002</v>
      </c>
      <c r="U207" s="1">
        <v>4.5649999999999995</v>
      </c>
      <c r="W207" s="2">
        <v>39002</v>
      </c>
      <c r="X207" s="1">
        <v>4.5049999999999999</v>
      </c>
      <c r="Z207" s="2">
        <v>39002</v>
      </c>
      <c r="AA207" s="1">
        <v>4.4850000000000003</v>
      </c>
      <c r="AC207" s="2">
        <v>39002</v>
      </c>
      <c r="AD207" s="1">
        <v>4.5</v>
      </c>
      <c r="AF207" s="2">
        <v>39374</v>
      </c>
      <c r="AG207" s="1">
        <v>5.1512500000000001</v>
      </c>
      <c r="AI207" s="2">
        <v>39002</v>
      </c>
      <c r="AJ207" s="1">
        <v>5.4604999999999997</v>
      </c>
      <c r="AL207" s="2">
        <v>39002</v>
      </c>
      <c r="AM207" s="1">
        <v>5.32</v>
      </c>
      <c r="AO207" s="2">
        <v>39002</v>
      </c>
      <c r="AP207" s="1">
        <v>5.2324999999999999</v>
      </c>
      <c r="AR207" s="2">
        <v>39002</v>
      </c>
      <c r="AS207" s="1">
        <v>5.3890000000000002</v>
      </c>
      <c r="AU207" s="2">
        <v>39002</v>
      </c>
      <c r="AV207" s="1">
        <v>4.1951999999999998</v>
      </c>
      <c r="AX207" s="2">
        <v>39002</v>
      </c>
      <c r="AY207" s="1">
        <v>4.1951999999999998</v>
      </c>
      <c r="BA207" s="116">
        <v>39002</v>
      </c>
      <c r="BB207" s="1">
        <v>4.0461999999999998</v>
      </c>
      <c r="BD207" s="2">
        <v>39002</v>
      </c>
      <c r="BE207" s="1">
        <v>3.8780000000000001</v>
      </c>
      <c r="BG207" s="2">
        <v>39014</v>
      </c>
      <c r="BH207" s="1">
        <v>4.83</v>
      </c>
      <c r="BI207" s="2"/>
      <c r="BJ207" s="2">
        <v>39014</v>
      </c>
      <c r="BK207" s="1">
        <v>4.8100000000000005</v>
      </c>
      <c r="BM207" s="2">
        <v>39002</v>
      </c>
      <c r="BN207" s="1">
        <v>3.9203000000000001</v>
      </c>
    </row>
    <row r="208" spans="2:66">
      <c r="B208" s="100">
        <v>39384</v>
      </c>
      <c r="C208" s="1">
        <v>5.35</v>
      </c>
      <c r="E208" s="100">
        <v>38832</v>
      </c>
      <c r="F208" s="1">
        <v>4.3140000000000001</v>
      </c>
      <c r="H208" s="2">
        <v>38869</v>
      </c>
      <c r="I208" s="1">
        <v>4.71</v>
      </c>
      <c r="K208" s="2">
        <v>38866</v>
      </c>
      <c r="L208" s="1">
        <v>5.18</v>
      </c>
      <c r="N208" s="2">
        <v>38866</v>
      </c>
      <c r="O208" s="1">
        <v>4.8899999999999997</v>
      </c>
      <c r="Q208" s="100">
        <v>39003</v>
      </c>
      <c r="R208" s="1">
        <v>4.7549999999999999</v>
      </c>
      <c r="T208" s="100">
        <v>39003</v>
      </c>
      <c r="U208" s="1">
        <v>4.57</v>
      </c>
      <c r="W208" s="2">
        <v>39003</v>
      </c>
      <c r="X208" s="1">
        <v>4.51</v>
      </c>
      <c r="Z208" s="2">
        <v>39003</v>
      </c>
      <c r="AA208" s="1">
        <v>4.49</v>
      </c>
      <c r="AC208" s="2">
        <v>39003</v>
      </c>
      <c r="AD208" s="1">
        <v>4.51</v>
      </c>
      <c r="AF208" s="2">
        <v>39377</v>
      </c>
      <c r="AG208" s="1">
        <v>5.0925000000000002</v>
      </c>
      <c r="AI208" s="2">
        <v>39003</v>
      </c>
      <c r="AJ208" s="1">
        <v>5.4889999999999999</v>
      </c>
      <c r="AL208" s="2">
        <v>39003</v>
      </c>
      <c r="AM208" s="1">
        <v>5.3502999999999998</v>
      </c>
      <c r="AO208" s="2">
        <v>39003</v>
      </c>
      <c r="AP208" s="1">
        <v>5.2484999999999999</v>
      </c>
      <c r="AR208" s="2">
        <v>39003</v>
      </c>
      <c r="AS208" s="1">
        <v>5.4057000000000004</v>
      </c>
      <c r="AU208" s="2">
        <v>39003</v>
      </c>
      <c r="AV208" s="1">
        <v>4.2190000000000003</v>
      </c>
      <c r="AX208" s="2">
        <v>39003</v>
      </c>
      <c r="AY208" s="1">
        <v>4.2205000000000004</v>
      </c>
      <c r="BA208" s="116">
        <v>39003</v>
      </c>
      <c r="BB208" s="1">
        <v>4.0715000000000003</v>
      </c>
      <c r="BD208" s="2">
        <v>39003</v>
      </c>
      <c r="BE208" s="1">
        <v>3.8975</v>
      </c>
      <c r="BG208" s="2">
        <v>39015</v>
      </c>
      <c r="BH208" s="1">
        <v>4.78</v>
      </c>
      <c r="BI208" s="2"/>
      <c r="BJ208" s="2">
        <v>39015</v>
      </c>
      <c r="BK208" s="1">
        <v>4.75</v>
      </c>
      <c r="BM208" s="2">
        <v>39003</v>
      </c>
      <c r="BN208" s="1">
        <v>3.9390000000000001</v>
      </c>
    </row>
    <row r="209" spans="2:66">
      <c r="B209" s="100">
        <v>39385</v>
      </c>
      <c r="C209" s="1">
        <v>5.35</v>
      </c>
      <c r="E209" s="100">
        <v>38833</v>
      </c>
      <c r="F209" s="1">
        <v>4.3209999999999997</v>
      </c>
      <c r="H209" s="2">
        <v>38870</v>
      </c>
      <c r="I209" s="1">
        <v>4.74</v>
      </c>
      <c r="K209" s="2">
        <v>38867</v>
      </c>
      <c r="L209" s="1">
        <v>5.15</v>
      </c>
      <c r="N209" s="2">
        <v>38867</v>
      </c>
      <c r="O209" s="1">
        <v>4.87</v>
      </c>
      <c r="Q209" s="100">
        <v>39006</v>
      </c>
      <c r="R209" s="1">
        <v>4.7549999999999999</v>
      </c>
      <c r="T209" s="100">
        <v>39006</v>
      </c>
      <c r="U209" s="1">
        <v>4.57</v>
      </c>
      <c r="W209" s="2">
        <v>39006</v>
      </c>
      <c r="X209" s="1">
        <v>4.51</v>
      </c>
      <c r="Z209" s="2">
        <v>39006</v>
      </c>
      <c r="AA209" s="1">
        <v>4.49</v>
      </c>
      <c r="AC209" s="2">
        <v>39006</v>
      </c>
      <c r="AD209" s="1">
        <v>4.51</v>
      </c>
      <c r="AF209" s="2">
        <v>39378</v>
      </c>
      <c r="AG209" s="1">
        <v>5.0837500000000002</v>
      </c>
      <c r="AI209" s="2">
        <v>39006</v>
      </c>
      <c r="AJ209" s="1">
        <v>5.4610000000000003</v>
      </c>
      <c r="AL209" s="2">
        <v>39006</v>
      </c>
      <c r="AM209" s="1">
        <v>5.3215000000000003</v>
      </c>
      <c r="AO209" s="2">
        <v>39006</v>
      </c>
      <c r="AP209" s="1">
        <v>5.2412999999999998</v>
      </c>
      <c r="AR209" s="2">
        <v>39006</v>
      </c>
      <c r="AS209" s="1">
        <v>5.39</v>
      </c>
      <c r="AU209" s="2">
        <v>39006</v>
      </c>
      <c r="AV209" s="1">
        <v>4.2161999999999997</v>
      </c>
      <c r="AX209" s="2">
        <v>39006</v>
      </c>
      <c r="AY209" s="1">
        <v>4.2161999999999997</v>
      </c>
      <c r="BA209" s="116">
        <v>39006</v>
      </c>
      <c r="BB209" s="1">
        <v>4.0671999999999997</v>
      </c>
      <c r="BD209" s="2">
        <v>39006</v>
      </c>
      <c r="BE209" s="1">
        <v>3.8890000000000002</v>
      </c>
      <c r="BG209" s="2">
        <v>39016</v>
      </c>
      <c r="BH209" s="1">
        <v>4.7300000000000004</v>
      </c>
      <c r="BI209" s="2"/>
      <c r="BJ209" s="2">
        <v>39016</v>
      </c>
      <c r="BK209" s="1">
        <v>4.6899999999999995</v>
      </c>
      <c r="BM209" s="2">
        <v>39006</v>
      </c>
      <c r="BN209" s="1">
        <v>3.9386000000000001</v>
      </c>
    </row>
    <row r="210" spans="2:66">
      <c r="B210" s="100">
        <v>39386</v>
      </c>
      <c r="C210" s="1">
        <v>5.35</v>
      </c>
      <c r="E210" s="100">
        <v>38834</v>
      </c>
      <c r="F210" s="1">
        <v>4.3250000000000002</v>
      </c>
      <c r="H210" s="2">
        <v>38873</v>
      </c>
      <c r="I210" s="1">
        <v>4.74</v>
      </c>
      <c r="K210" s="2">
        <v>38869</v>
      </c>
      <c r="L210" s="1">
        <v>5.14</v>
      </c>
      <c r="N210" s="2">
        <v>38869</v>
      </c>
      <c r="O210" s="1">
        <v>4.8600000000000003</v>
      </c>
      <c r="Q210" s="100">
        <v>39007</v>
      </c>
      <c r="R210" s="1">
        <v>4.72</v>
      </c>
      <c r="T210" s="100">
        <v>39007</v>
      </c>
      <c r="U210" s="1">
        <v>4.5350000000000001</v>
      </c>
      <c r="W210" s="2">
        <v>39007</v>
      </c>
      <c r="X210" s="1">
        <v>4.4800000000000004</v>
      </c>
      <c r="Z210" s="2">
        <v>39007</v>
      </c>
      <c r="AA210" s="1">
        <v>4.46</v>
      </c>
      <c r="AC210" s="2">
        <v>39007</v>
      </c>
      <c r="AD210" s="1">
        <v>4.4749999999999996</v>
      </c>
      <c r="AF210" s="2">
        <v>39379</v>
      </c>
      <c r="AG210" s="1">
        <v>5.0650000000000004</v>
      </c>
      <c r="AI210" s="2">
        <v>39007</v>
      </c>
      <c r="AJ210" s="1">
        <v>5.4375</v>
      </c>
      <c r="AL210" s="2">
        <v>39007</v>
      </c>
      <c r="AM210" s="1">
        <v>5.3025000000000002</v>
      </c>
      <c r="AO210" s="2">
        <v>39007</v>
      </c>
      <c r="AP210" s="1">
        <v>5.2314999999999996</v>
      </c>
      <c r="AR210" s="2">
        <v>39007</v>
      </c>
      <c r="AS210" s="1">
        <v>5.3870000000000005</v>
      </c>
      <c r="AU210" s="2">
        <v>39007</v>
      </c>
      <c r="AV210" s="1">
        <v>4.1962000000000002</v>
      </c>
      <c r="AX210" s="2">
        <v>39007</v>
      </c>
      <c r="AY210" s="1">
        <v>4.1962000000000002</v>
      </c>
      <c r="BA210" s="116">
        <v>39007</v>
      </c>
      <c r="BB210" s="1">
        <v>4.0481999999999996</v>
      </c>
      <c r="BD210" s="2">
        <v>39007</v>
      </c>
      <c r="BE210" s="1">
        <v>3.871</v>
      </c>
      <c r="BG210" s="2">
        <v>39017</v>
      </c>
      <c r="BH210" s="1">
        <v>4.68</v>
      </c>
      <c r="BI210" s="2"/>
      <c r="BJ210" s="2">
        <v>39017</v>
      </c>
      <c r="BK210" s="1">
        <v>4.6399999999999997</v>
      </c>
      <c r="BM210" s="2">
        <v>39007</v>
      </c>
      <c r="BN210" s="1">
        <v>3.9188999999999998</v>
      </c>
    </row>
    <row r="211" spans="2:66">
      <c r="B211" s="100">
        <v>39387</v>
      </c>
      <c r="C211" s="1">
        <v>5.35</v>
      </c>
      <c r="E211" s="100">
        <v>38835</v>
      </c>
      <c r="F211" s="1">
        <v>4.3090000000000002</v>
      </c>
      <c r="H211" s="2">
        <v>38875</v>
      </c>
      <c r="I211" s="1">
        <v>4.7699999999999996</v>
      </c>
      <c r="K211" s="2">
        <v>38870</v>
      </c>
      <c r="L211" s="1">
        <v>5.17</v>
      </c>
      <c r="N211" s="2">
        <v>38870</v>
      </c>
      <c r="O211" s="1">
        <v>4.8899999999999997</v>
      </c>
      <c r="Q211" s="100">
        <v>39008</v>
      </c>
      <c r="R211" s="1">
        <v>4.72</v>
      </c>
      <c r="T211" s="100">
        <v>39008</v>
      </c>
      <c r="U211" s="1">
        <v>4.54</v>
      </c>
      <c r="W211" s="2">
        <v>39008</v>
      </c>
      <c r="X211" s="1">
        <v>4.4800000000000004</v>
      </c>
      <c r="Z211" s="2">
        <v>39008</v>
      </c>
      <c r="AA211" s="1">
        <v>4.47</v>
      </c>
      <c r="AC211" s="2">
        <v>39008</v>
      </c>
      <c r="AD211" s="1">
        <v>4.4800000000000004</v>
      </c>
      <c r="AF211" s="2">
        <v>39380</v>
      </c>
      <c r="AG211" s="1">
        <v>5.0106299999999999</v>
      </c>
      <c r="AI211" s="2">
        <v>39008</v>
      </c>
      <c r="AJ211" s="1">
        <v>5.4242999999999997</v>
      </c>
      <c r="AL211" s="2">
        <v>39008</v>
      </c>
      <c r="AM211" s="1">
        <v>5.2927999999999997</v>
      </c>
      <c r="AO211" s="2">
        <v>39008</v>
      </c>
      <c r="AP211" s="1">
        <v>5.2274000000000003</v>
      </c>
      <c r="AR211" s="2">
        <v>39008</v>
      </c>
      <c r="AS211" s="1">
        <v>5.3902999999999999</v>
      </c>
      <c r="AU211" s="2">
        <v>39008</v>
      </c>
      <c r="AV211" s="1">
        <v>4.2085999999999997</v>
      </c>
      <c r="AX211" s="2">
        <v>39008</v>
      </c>
      <c r="AY211" s="1">
        <v>4.2085999999999997</v>
      </c>
      <c r="BA211" s="116">
        <v>39008</v>
      </c>
      <c r="BB211" s="1">
        <v>4.0556000000000001</v>
      </c>
      <c r="BD211" s="2">
        <v>39008</v>
      </c>
      <c r="BE211" s="1">
        <v>3.871</v>
      </c>
      <c r="BG211" s="2">
        <v>39020</v>
      </c>
      <c r="BH211" s="1">
        <v>4.68</v>
      </c>
      <c r="BI211" s="2"/>
      <c r="BJ211" s="2">
        <v>39020</v>
      </c>
      <c r="BK211" s="1">
        <v>4.6399999999999997</v>
      </c>
      <c r="BM211" s="2">
        <v>39008</v>
      </c>
      <c r="BN211" s="1">
        <v>3.9203999999999999</v>
      </c>
    </row>
    <row r="212" spans="2:66">
      <c r="B212" s="100">
        <v>39388</v>
      </c>
      <c r="C212" s="1">
        <v>5.35</v>
      </c>
      <c r="E212" s="100">
        <v>38838</v>
      </c>
      <c r="F212" s="1">
        <v>4.3090000000000002</v>
      </c>
      <c r="H212" s="2">
        <v>38876</v>
      </c>
      <c r="I212" s="1">
        <v>4.8</v>
      </c>
      <c r="K212" s="2">
        <v>38873</v>
      </c>
      <c r="L212" s="1">
        <v>5.17</v>
      </c>
      <c r="N212" s="2">
        <v>38873</v>
      </c>
      <c r="O212" s="1">
        <v>4.9000000000000004</v>
      </c>
      <c r="Q212" s="100">
        <v>39009</v>
      </c>
      <c r="R212" s="1">
        <v>4.6850000000000005</v>
      </c>
      <c r="T212" s="100">
        <v>39009</v>
      </c>
      <c r="U212" s="1">
        <v>4.5049999999999999</v>
      </c>
      <c r="W212" s="2">
        <v>39009</v>
      </c>
      <c r="X212" s="1">
        <v>4.45</v>
      </c>
      <c r="Z212" s="2">
        <v>39009</v>
      </c>
      <c r="AA212" s="1">
        <v>4.4400000000000004</v>
      </c>
      <c r="AC212" s="2">
        <v>39009</v>
      </c>
      <c r="AD212" s="1">
        <v>4.4649999999999999</v>
      </c>
      <c r="AF212" s="2">
        <v>39381</v>
      </c>
      <c r="AG212" s="1">
        <v>4.9837499999999997</v>
      </c>
      <c r="AI212" s="2">
        <v>39009</v>
      </c>
      <c r="AJ212" s="1">
        <v>5.4489000000000001</v>
      </c>
      <c r="AL212" s="2">
        <v>39009</v>
      </c>
      <c r="AM212" s="1">
        <v>5.3186</v>
      </c>
      <c r="AO212" s="2">
        <v>39009</v>
      </c>
      <c r="AP212" s="1">
        <v>5.2446999999999999</v>
      </c>
      <c r="AR212" s="2">
        <v>39009</v>
      </c>
      <c r="AS212" s="1">
        <v>5.3975</v>
      </c>
      <c r="AU212" s="2">
        <v>39009</v>
      </c>
      <c r="AV212" s="1">
        <v>4.2352999999999996</v>
      </c>
      <c r="AX212" s="2">
        <v>39009</v>
      </c>
      <c r="AY212" s="1">
        <v>4.2332999999999998</v>
      </c>
      <c r="BA212" s="116">
        <v>39009</v>
      </c>
      <c r="BB212" s="1">
        <v>4.0777999999999999</v>
      </c>
      <c r="BD212" s="2">
        <v>39009</v>
      </c>
      <c r="BE212" s="1">
        <v>3.8879999999999999</v>
      </c>
      <c r="BG212" s="2">
        <v>39021</v>
      </c>
      <c r="BH212" s="1">
        <v>4.6100000000000003</v>
      </c>
      <c r="BI212" s="2"/>
      <c r="BJ212" s="2">
        <v>39021</v>
      </c>
      <c r="BK212" s="1">
        <v>4.57</v>
      </c>
      <c r="BM212" s="2">
        <v>39009</v>
      </c>
      <c r="BN212" s="1">
        <v>3.9426999999999999</v>
      </c>
    </row>
    <row r="213" spans="2:66">
      <c r="B213" s="100">
        <v>39391</v>
      </c>
      <c r="C213" s="1">
        <v>5.35</v>
      </c>
      <c r="E213" s="100">
        <v>38839</v>
      </c>
      <c r="F213" s="1">
        <v>4.3849999999999998</v>
      </c>
      <c r="H213" s="2">
        <v>38877</v>
      </c>
      <c r="I213" s="1">
        <v>4.82</v>
      </c>
      <c r="K213" s="2">
        <v>38875</v>
      </c>
      <c r="L213" s="1">
        <v>5.19</v>
      </c>
      <c r="N213" s="2">
        <v>38875</v>
      </c>
      <c r="O213" s="1">
        <v>4.93</v>
      </c>
      <c r="Q213" s="100">
        <v>39010</v>
      </c>
      <c r="R213" s="1">
        <v>4.6850000000000005</v>
      </c>
      <c r="T213" s="100">
        <v>39010</v>
      </c>
      <c r="U213" s="1">
        <v>4.5049999999999999</v>
      </c>
      <c r="W213" s="2">
        <v>39010</v>
      </c>
      <c r="X213" s="1">
        <v>4.46</v>
      </c>
      <c r="Z213" s="2">
        <v>39010</v>
      </c>
      <c r="AA213" s="1">
        <v>4.45</v>
      </c>
      <c r="AC213" s="2">
        <v>39010</v>
      </c>
      <c r="AD213" s="1">
        <v>4.4749999999999996</v>
      </c>
      <c r="AF213" s="2">
        <v>39384</v>
      </c>
      <c r="AG213" s="1">
        <v>4.96</v>
      </c>
      <c r="AI213" s="2">
        <v>39010</v>
      </c>
      <c r="AJ213" s="1">
        <v>5.4543999999999997</v>
      </c>
      <c r="AL213" s="2">
        <v>39010</v>
      </c>
      <c r="AM213" s="1">
        <v>5.3289999999999997</v>
      </c>
      <c r="AO213" s="2">
        <v>39010</v>
      </c>
      <c r="AP213" s="1">
        <v>5.2525000000000004</v>
      </c>
      <c r="AR213" s="2">
        <v>39010</v>
      </c>
      <c r="AS213" s="1">
        <v>5.4062999999999999</v>
      </c>
      <c r="AU213" s="2">
        <v>39010</v>
      </c>
      <c r="AV213" s="1">
        <v>4.2300000000000004</v>
      </c>
      <c r="AX213" s="2">
        <v>39010</v>
      </c>
      <c r="AY213" s="1">
        <v>4.2305000000000001</v>
      </c>
      <c r="BA213" s="116">
        <v>39010</v>
      </c>
      <c r="BB213" s="1">
        <v>4.0815000000000001</v>
      </c>
      <c r="BD213" s="2">
        <v>39010</v>
      </c>
      <c r="BE213" s="1">
        <v>3.9144999999999999</v>
      </c>
      <c r="BG213" s="2">
        <v>39022</v>
      </c>
      <c r="BH213" s="1">
        <v>4.57</v>
      </c>
      <c r="BI213" s="2"/>
      <c r="BJ213" s="2">
        <v>39022</v>
      </c>
      <c r="BK213" s="1">
        <v>4.5199999999999996</v>
      </c>
      <c r="BM213" s="2">
        <v>39010</v>
      </c>
      <c r="BN213" s="1">
        <v>3.9529999999999998</v>
      </c>
    </row>
    <row r="214" spans="2:66">
      <c r="B214" s="100">
        <v>39392</v>
      </c>
      <c r="C214" s="1">
        <v>5.35</v>
      </c>
      <c r="E214" s="100">
        <v>38846</v>
      </c>
      <c r="F214" s="1">
        <v>4.444</v>
      </c>
      <c r="H214" s="2">
        <v>38880</v>
      </c>
      <c r="I214" s="1">
        <v>4.84</v>
      </c>
      <c r="K214" s="2">
        <v>38876</v>
      </c>
      <c r="L214" s="1">
        <v>5.18</v>
      </c>
      <c r="N214" s="2">
        <v>38876</v>
      </c>
      <c r="O214" s="1">
        <v>4.9399999999999995</v>
      </c>
      <c r="Q214" s="100">
        <v>39013</v>
      </c>
      <c r="R214" s="1">
        <v>4.7</v>
      </c>
      <c r="T214" s="100">
        <v>39013</v>
      </c>
      <c r="U214" s="1">
        <v>4.53</v>
      </c>
      <c r="W214" s="2">
        <v>39013</v>
      </c>
      <c r="X214" s="1">
        <v>4.4800000000000004</v>
      </c>
      <c r="Z214" s="2">
        <v>39013</v>
      </c>
      <c r="AA214" s="1">
        <v>4.4749999999999996</v>
      </c>
      <c r="AC214" s="2">
        <v>39013</v>
      </c>
      <c r="AD214" s="1">
        <v>4.5</v>
      </c>
      <c r="AF214" s="2">
        <v>39385</v>
      </c>
      <c r="AG214" s="1">
        <v>4.9112499999999999</v>
      </c>
      <c r="AI214" s="2">
        <v>39013</v>
      </c>
      <c r="AJ214" s="1">
        <v>5.5062999999999995</v>
      </c>
      <c r="AL214" s="2">
        <v>39013</v>
      </c>
      <c r="AM214" s="1">
        <v>5.3716999999999997</v>
      </c>
      <c r="AO214" s="2">
        <v>39013</v>
      </c>
      <c r="AP214" s="1">
        <v>5.2934000000000001</v>
      </c>
      <c r="AR214" s="2">
        <v>39013</v>
      </c>
      <c r="AS214" s="1">
        <v>5.4363000000000001</v>
      </c>
      <c r="AU214" s="2">
        <v>39013</v>
      </c>
      <c r="AV214" s="1">
        <v>4.2609000000000004</v>
      </c>
      <c r="AX214" s="2">
        <v>39013</v>
      </c>
      <c r="AY214" s="1">
        <v>4.2599</v>
      </c>
      <c r="BA214" s="116">
        <v>39013</v>
      </c>
      <c r="BB214" s="1">
        <v>4.1169000000000002</v>
      </c>
      <c r="BD214" s="2">
        <v>39013</v>
      </c>
      <c r="BE214" s="1">
        <v>3.9529999999999998</v>
      </c>
      <c r="BG214" s="2">
        <v>39023</v>
      </c>
      <c r="BH214" s="1">
        <v>4.5999999999999996</v>
      </c>
      <c r="BI214" s="2"/>
      <c r="BJ214" s="2">
        <v>39023</v>
      </c>
      <c r="BK214" s="1">
        <v>4.55</v>
      </c>
      <c r="BM214" s="2">
        <v>39013</v>
      </c>
      <c r="BN214" s="1">
        <v>4.0030000000000001</v>
      </c>
    </row>
    <row r="215" spans="2:66">
      <c r="B215" s="100">
        <v>39393</v>
      </c>
      <c r="C215" s="1">
        <v>5.35</v>
      </c>
      <c r="E215" s="100">
        <v>38847</v>
      </c>
      <c r="F215" s="1">
        <v>4.4189999999999996</v>
      </c>
      <c r="H215" s="2">
        <v>38881</v>
      </c>
      <c r="I215" s="1">
        <v>4.84</v>
      </c>
      <c r="K215" s="2">
        <v>38877</v>
      </c>
      <c r="L215" s="1">
        <v>5.17</v>
      </c>
      <c r="N215" s="2">
        <v>38877</v>
      </c>
      <c r="O215" s="1">
        <v>4.96</v>
      </c>
      <c r="Q215" s="100">
        <v>39014</v>
      </c>
      <c r="R215" s="1">
        <v>4.75</v>
      </c>
      <c r="T215" s="100">
        <v>39014</v>
      </c>
      <c r="U215" s="1">
        <v>4.59</v>
      </c>
      <c r="W215" s="2">
        <v>39014</v>
      </c>
      <c r="X215" s="1">
        <v>4.54</v>
      </c>
      <c r="Z215" s="2">
        <v>39014</v>
      </c>
      <c r="AA215" s="1">
        <v>4.5250000000000004</v>
      </c>
      <c r="AC215" s="2">
        <v>39014</v>
      </c>
      <c r="AD215" s="1">
        <v>4.5449999999999999</v>
      </c>
      <c r="AF215" s="2">
        <v>39386</v>
      </c>
      <c r="AG215" s="1">
        <v>4.8937499999999998</v>
      </c>
      <c r="AI215" s="2">
        <v>39014</v>
      </c>
      <c r="AJ215" s="1">
        <v>5.4855</v>
      </c>
      <c r="AL215" s="2">
        <v>39014</v>
      </c>
      <c r="AM215" s="1">
        <v>5.3514999999999997</v>
      </c>
      <c r="AO215" s="2">
        <v>39014</v>
      </c>
      <c r="AP215" s="1">
        <v>5.2910000000000004</v>
      </c>
      <c r="AR215" s="2">
        <v>39014</v>
      </c>
      <c r="AS215" s="1">
        <v>5.4364999999999997</v>
      </c>
      <c r="AU215" s="2">
        <v>39014</v>
      </c>
      <c r="AV215" s="1">
        <v>4.2557</v>
      </c>
      <c r="AX215" s="2">
        <v>39014</v>
      </c>
      <c r="AY215" s="1">
        <v>4.2572000000000001</v>
      </c>
      <c r="BA215" s="116">
        <v>39014</v>
      </c>
      <c r="BB215" s="1">
        <v>4.1147</v>
      </c>
      <c r="BD215" s="2">
        <v>39014</v>
      </c>
      <c r="BE215" s="1">
        <v>3.952</v>
      </c>
      <c r="BG215" s="2">
        <v>39024</v>
      </c>
      <c r="BH215" s="1">
        <v>4.72</v>
      </c>
      <c r="BI215" s="2"/>
      <c r="BJ215" s="2">
        <v>39024</v>
      </c>
      <c r="BK215" s="1">
        <v>4.7</v>
      </c>
      <c r="BM215" s="2">
        <v>39014</v>
      </c>
      <c r="BN215" s="1">
        <v>3.9943999999999997</v>
      </c>
    </row>
    <row r="216" spans="2:66">
      <c r="B216" s="100">
        <v>39394</v>
      </c>
      <c r="C216" s="1">
        <v>5.35</v>
      </c>
      <c r="E216" s="100">
        <v>38848</v>
      </c>
      <c r="F216" s="1">
        <v>4.4169999999999998</v>
      </c>
      <c r="H216" s="2">
        <v>38882</v>
      </c>
      <c r="I216" s="1">
        <v>4.8499999999999996</v>
      </c>
      <c r="K216" s="2">
        <v>38880</v>
      </c>
      <c r="L216" s="1">
        <v>5.19</v>
      </c>
      <c r="N216" s="2">
        <v>38880</v>
      </c>
      <c r="O216" s="1">
        <v>4.9800000000000004</v>
      </c>
      <c r="Q216" s="100">
        <v>39015</v>
      </c>
      <c r="R216" s="1">
        <v>4.7549999999999999</v>
      </c>
      <c r="T216" s="100">
        <v>39015</v>
      </c>
      <c r="U216" s="1">
        <v>4.59</v>
      </c>
      <c r="W216" s="2">
        <v>39015</v>
      </c>
      <c r="X216" s="1">
        <v>4.5350000000000001</v>
      </c>
      <c r="Z216" s="2">
        <v>39015</v>
      </c>
      <c r="AA216" s="1">
        <v>4.5199999999999996</v>
      </c>
      <c r="AC216" s="2">
        <v>39015</v>
      </c>
      <c r="AD216" s="1">
        <v>4.54</v>
      </c>
      <c r="AF216" s="2">
        <v>39387</v>
      </c>
      <c r="AG216" s="1">
        <v>4.8774999999999995</v>
      </c>
      <c r="AI216" s="2">
        <v>39015</v>
      </c>
      <c r="AJ216" s="1">
        <v>5.4215</v>
      </c>
      <c r="AL216" s="2">
        <v>39015</v>
      </c>
      <c r="AM216" s="1">
        <v>5.2958999999999996</v>
      </c>
      <c r="AO216" s="2">
        <v>39015</v>
      </c>
      <c r="AP216" s="1">
        <v>5.2533000000000003</v>
      </c>
      <c r="AR216" s="2">
        <v>39015</v>
      </c>
      <c r="AS216" s="1">
        <v>5.4104999999999999</v>
      </c>
      <c r="AU216" s="2">
        <v>39015</v>
      </c>
      <c r="AV216" s="1">
        <v>4.2428999999999997</v>
      </c>
      <c r="AX216" s="2">
        <v>39015</v>
      </c>
      <c r="AY216" s="1">
        <v>4.2449000000000003</v>
      </c>
      <c r="BA216" s="116">
        <v>39015</v>
      </c>
      <c r="BB216" s="1">
        <v>4.1039000000000003</v>
      </c>
      <c r="BD216" s="2">
        <v>39015</v>
      </c>
      <c r="BE216" s="1">
        <v>3.9550000000000001</v>
      </c>
      <c r="BG216" s="2">
        <v>39027</v>
      </c>
      <c r="BH216" s="1">
        <v>4.71</v>
      </c>
      <c r="BI216" s="2"/>
      <c r="BJ216" s="2">
        <v>39027</v>
      </c>
      <c r="BK216" s="1">
        <v>4.6899999999999995</v>
      </c>
      <c r="BM216" s="2">
        <v>39015</v>
      </c>
      <c r="BN216" s="1">
        <v>3.9919000000000002</v>
      </c>
    </row>
    <row r="217" spans="2:66">
      <c r="B217" s="100">
        <v>39395</v>
      </c>
      <c r="C217" s="1">
        <v>5.35</v>
      </c>
      <c r="E217" s="100">
        <v>38849</v>
      </c>
      <c r="F217" s="1">
        <v>4.3959999999999999</v>
      </c>
      <c r="H217" s="2">
        <v>38883</v>
      </c>
      <c r="I217" s="1">
        <v>4.8899999999999997</v>
      </c>
      <c r="K217" s="2">
        <v>38881</v>
      </c>
      <c r="L217" s="1">
        <v>5.19</v>
      </c>
      <c r="N217" s="2">
        <v>38881</v>
      </c>
      <c r="O217" s="1">
        <v>4.9800000000000004</v>
      </c>
      <c r="Q217" s="100">
        <v>39016</v>
      </c>
      <c r="R217" s="1">
        <v>4.7350000000000003</v>
      </c>
      <c r="T217" s="100">
        <v>39016</v>
      </c>
      <c r="U217" s="1">
        <v>4.57</v>
      </c>
      <c r="W217" s="2">
        <v>39016</v>
      </c>
      <c r="X217" s="1">
        <v>4.51</v>
      </c>
      <c r="Z217" s="2">
        <v>39016</v>
      </c>
      <c r="AA217" s="1">
        <v>4.4950000000000001</v>
      </c>
      <c r="AC217" s="2">
        <v>39016</v>
      </c>
      <c r="AD217" s="1">
        <v>4.5149999999999997</v>
      </c>
      <c r="AF217" s="2">
        <v>39388</v>
      </c>
      <c r="AG217" s="1">
        <v>4.8650000000000002</v>
      </c>
      <c r="AI217" s="2">
        <v>39016</v>
      </c>
      <c r="AJ217" s="1">
        <v>5.3719999999999999</v>
      </c>
      <c r="AL217" s="2">
        <v>39016</v>
      </c>
      <c r="AM217" s="1">
        <v>5.2468000000000004</v>
      </c>
      <c r="AO217" s="2">
        <v>39016</v>
      </c>
      <c r="AP217" s="1">
        <v>5.1875</v>
      </c>
      <c r="AR217" s="2">
        <v>39016</v>
      </c>
      <c r="AS217" s="1">
        <v>5.3662999999999998</v>
      </c>
      <c r="AU217" s="2">
        <v>39016</v>
      </c>
      <c r="AV217" s="1">
        <v>4.2220000000000004</v>
      </c>
      <c r="AX217" s="2">
        <v>39016</v>
      </c>
      <c r="AY217" s="1">
        <v>4.2240000000000002</v>
      </c>
      <c r="BA217" s="116">
        <v>39016</v>
      </c>
      <c r="BB217" s="1">
        <v>4.0890000000000004</v>
      </c>
      <c r="BD217" s="2">
        <v>39016</v>
      </c>
      <c r="BE217" s="1">
        <v>3.9529999999999998</v>
      </c>
      <c r="BG217" s="2">
        <v>39028</v>
      </c>
      <c r="BH217" s="1">
        <v>4.66</v>
      </c>
      <c r="BI217" s="2"/>
      <c r="BJ217" s="2">
        <v>39028</v>
      </c>
      <c r="BK217" s="1">
        <v>4.63</v>
      </c>
      <c r="BM217" s="2">
        <v>39016</v>
      </c>
      <c r="BN217" s="1">
        <v>3.9832000000000001</v>
      </c>
    </row>
    <row r="218" spans="2:66">
      <c r="B218" s="100">
        <v>39398</v>
      </c>
      <c r="C218" s="1">
        <v>5.36</v>
      </c>
      <c r="E218" s="100">
        <v>38852</v>
      </c>
      <c r="F218" s="1">
        <v>4.375</v>
      </c>
      <c r="H218" s="2">
        <v>38884</v>
      </c>
      <c r="I218" s="1">
        <v>4.8899999999999997</v>
      </c>
      <c r="K218" s="2">
        <v>38882</v>
      </c>
      <c r="L218" s="1">
        <v>5.21</v>
      </c>
      <c r="N218" s="2">
        <v>38882</v>
      </c>
      <c r="O218" s="1">
        <v>4.99</v>
      </c>
      <c r="Q218" s="100">
        <v>39017</v>
      </c>
      <c r="R218" s="1">
        <v>4.7549999999999999</v>
      </c>
      <c r="T218" s="100">
        <v>39017</v>
      </c>
      <c r="U218" s="1">
        <v>4.585</v>
      </c>
      <c r="W218" s="2">
        <v>39017</v>
      </c>
      <c r="X218" s="1">
        <v>4.5250000000000004</v>
      </c>
      <c r="Z218" s="2">
        <v>39017</v>
      </c>
      <c r="AA218" s="1">
        <v>4.51</v>
      </c>
      <c r="AC218" s="2">
        <v>39017</v>
      </c>
      <c r="AD218" s="1">
        <v>4.53</v>
      </c>
      <c r="AF218" s="2">
        <v>39391</v>
      </c>
      <c r="AG218" s="1">
        <v>4.875</v>
      </c>
      <c r="AI218" s="2">
        <v>39017</v>
      </c>
      <c r="AJ218" s="1">
        <v>5.3331999999999997</v>
      </c>
      <c r="AL218" s="2">
        <v>39017</v>
      </c>
      <c r="AM218" s="1">
        <v>5.1928999999999998</v>
      </c>
      <c r="AO218" s="2">
        <v>39017</v>
      </c>
      <c r="AP218" s="1">
        <v>5.13</v>
      </c>
      <c r="AR218" s="2">
        <v>39017</v>
      </c>
      <c r="AS218" s="1">
        <v>5.3362999999999996</v>
      </c>
      <c r="AU218" s="2">
        <v>39017</v>
      </c>
      <c r="AV218" s="1">
        <v>4.1573000000000002</v>
      </c>
      <c r="AX218" s="2">
        <v>39017</v>
      </c>
      <c r="AY218" s="1">
        <v>4.1623000000000001</v>
      </c>
      <c r="BA218" s="116">
        <v>39017</v>
      </c>
      <c r="BB218" s="1">
        <v>4.0362999999999998</v>
      </c>
      <c r="BD218" s="2">
        <v>39017</v>
      </c>
      <c r="BE218" s="1">
        <v>3.9359999999999999</v>
      </c>
      <c r="BG218" s="2">
        <v>39029</v>
      </c>
      <c r="BH218" s="1">
        <v>4.6399999999999997</v>
      </c>
      <c r="BI218" s="2"/>
      <c r="BJ218" s="2">
        <v>39029</v>
      </c>
      <c r="BK218" s="1">
        <v>4.6100000000000003</v>
      </c>
      <c r="BM218" s="2">
        <v>39017</v>
      </c>
      <c r="BN218" s="1">
        <v>3.9432999999999998</v>
      </c>
    </row>
    <row r="219" spans="2:66">
      <c r="B219" s="100">
        <v>39399</v>
      </c>
      <c r="C219" s="1">
        <v>5.36</v>
      </c>
      <c r="E219" s="100">
        <v>38853</v>
      </c>
      <c r="F219" s="1">
        <v>4.2300000000000004</v>
      </c>
      <c r="H219" s="2">
        <v>38887</v>
      </c>
      <c r="I219" s="1">
        <v>4.9399999999999995</v>
      </c>
      <c r="K219" s="2">
        <v>38883</v>
      </c>
      <c r="L219" s="1">
        <v>5.25</v>
      </c>
      <c r="N219" s="2">
        <v>38883</v>
      </c>
      <c r="O219" s="1">
        <v>5.03</v>
      </c>
      <c r="Q219" s="100">
        <v>39020</v>
      </c>
      <c r="R219" s="1">
        <v>4.78</v>
      </c>
      <c r="T219" s="100">
        <v>39020</v>
      </c>
      <c r="U219" s="1">
        <v>4.62</v>
      </c>
      <c r="W219" s="2">
        <v>39020</v>
      </c>
      <c r="X219" s="1">
        <v>4.55</v>
      </c>
      <c r="Z219" s="2">
        <v>39020</v>
      </c>
      <c r="AA219" s="1">
        <v>4.5350000000000001</v>
      </c>
      <c r="AC219" s="2">
        <v>39020</v>
      </c>
      <c r="AD219" s="1">
        <v>4.5600000000000005</v>
      </c>
      <c r="AF219" s="2">
        <v>39392</v>
      </c>
      <c r="AG219" s="1">
        <v>4.8975</v>
      </c>
      <c r="AI219" s="2">
        <v>39020</v>
      </c>
      <c r="AJ219" s="1">
        <v>5.3265000000000002</v>
      </c>
      <c r="AL219" s="2">
        <v>39020</v>
      </c>
      <c r="AM219" s="1">
        <v>5.1841999999999997</v>
      </c>
      <c r="AO219" s="2">
        <v>39020</v>
      </c>
      <c r="AP219" s="1">
        <v>5.1364999999999998</v>
      </c>
      <c r="AR219" s="2">
        <v>39020</v>
      </c>
      <c r="AS219" s="1">
        <v>5.3339999999999996</v>
      </c>
      <c r="AU219" s="2">
        <v>39020</v>
      </c>
      <c r="AV219" s="1">
        <v>4.1234999999999999</v>
      </c>
      <c r="AX219" s="2">
        <v>39020</v>
      </c>
      <c r="AY219" s="1">
        <v>4.1319999999999997</v>
      </c>
      <c r="BA219" s="116">
        <v>39020</v>
      </c>
      <c r="BB219" s="1">
        <v>4.0140000000000002</v>
      </c>
      <c r="BD219" s="2">
        <v>39020</v>
      </c>
      <c r="BE219" s="1">
        <v>3.9314999999999998</v>
      </c>
      <c r="BG219" s="2">
        <v>39030</v>
      </c>
      <c r="BH219" s="1">
        <v>4.62</v>
      </c>
      <c r="BI219" s="2"/>
      <c r="BJ219" s="2">
        <v>39030</v>
      </c>
      <c r="BK219" s="1">
        <v>4.5999999999999996</v>
      </c>
      <c r="BM219" s="2">
        <v>39020</v>
      </c>
      <c r="BN219" s="1">
        <v>3.9329999999999998</v>
      </c>
    </row>
    <row r="220" spans="2:66">
      <c r="B220" s="100">
        <v>39400</v>
      </c>
      <c r="C220" s="1">
        <v>5.37</v>
      </c>
      <c r="E220" s="100">
        <v>38854</v>
      </c>
      <c r="F220" s="1">
        <v>4.2290000000000001</v>
      </c>
      <c r="H220" s="2">
        <v>38888</v>
      </c>
      <c r="I220" s="1">
        <v>4.9399999999999995</v>
      </c>
      <c r="K220" s="2">
        <v>38884</v>
      </c>
      <c r="L220" s="1">
        <v>5.25</v>
      </c>
      <c r="N220" s="2">
        <v>38884</v>
      </c>
      <c r="O220" s="1">
        <v>5.03</v>
      </c>
      <c r="Q220" s="100">
        <v>39021</v>
      </c>
      <c r="R220" s="1">
        <v>4.8100000000000005</v>
      </c>
      <c r="T220" s="100">
        <v>39021</v>
      </c>
      <c r="U220" s="1">
        <v>4.6399999999999997</v>
      </c>
      <c r="W220" s="2">
        <v>39021</v>
      </c>
      <c r="X220" s="1">
        <v>4.5750000000000002</v>
      </c>
      <c r="Z220" s="2">
        <v>39021</v>
      </c>
      <c r="AA220" s="1">
        <v>4.5549999999999997</v>
      </c>
      <c r="AC220" s="2">
        <v>39021</v>
      </c>
      <c r="AD220" s="1">
        <v>4.5600000000000005</v>
      </c>
      <c r="AF220" s="2">
        <v>39393</v>
      </c>
      <c r="AG220" s="1">
        <v>4.8962500000000002</v>
      </c>
      <c r="AI220" s="2">
        <v>39021</v>
      </c>
      <c r="AJ220" s="1">
        <v>5.2519999999999998</v>
      </c>
      <c r="AL220" s="2">
        <v>39021</v>
      </c>
      <c r="AM220" s="1">
        <v>5.1231999999999998</v>
      </c>
      <c r="AO220" s="2">
        <v>39021</v>
      </c>
      <c r="AP220" s="1">
        <v>5.0712999999999999</v>
      </c>
      <c r="AR220" s="2">
        <v>39021</v>
      </c>
      <c r="AS220" s="1">
        <v>5.2939999999999996</v>
      </c>
      <c r="AU220" s="2">
        <v>39021</v>
      </c>
      <c r="AV220" s="1">
        <v>4.0603999999999996</v>
      </c>
      <c r="AX220" s="2">
        <v>39021</v>
      </c>
      <c r="AY220" s="1">
        <v>4.0693999999999999</v>
      </c>
      <c r="BA220" s="116">
        <v>39021</v>
      </c>
      <c r="BB220" s="1">
        <v>3.9563999999999999</v>
      </c>
      <c r="BD220" s="2">
        <v>39021</v>
      </c>
      <c r="BE220" s="1">
        <v>3.8849999999999998</v>
      </c>
      <c r="BG220" s="2">
        <v>39031</v>
      </c>
      <c r="BH220" s="1">
        <v>4.59</v>
      </c>
      <c r="BI220" s="2"/>
      <c r="BJ220" s="2">
        <v>39031</v>
      </c>
      <c r="BK220" s="1">
        <v>4.57</v>
      </c>
      <c r="BM220" s="2">
        <v>39021</v>
      </c>
      <c r="BN220" s="1">
        <v>3.8692000000000002</v>
      </c>
    </row>
    <row r="221" spans="2:66">
      <c r="B221" s="100">
        <v>39401</v>
      </c>
      <c r="C221" s="1">
        <v>5.37</v>
      </c>
      <c r="E221" s="100">
        <v>38855</v>
      </c>
      <c r="F221" s="1">
        <v>4.29</v>
      </c>
      <c r="H221" s="2">
        <v>38889</v>
      </c>
      <c r="I221" s="1">
        <v>4.9399999999999995</v>
      </c>
      <c r="K221" s="2">
        <v>38887</v>
      </c>
      <c r="L221" s="1">
        <v>5.3</v>
      </c>
      <c r="N221" s="2">
        <v>38887</v>
      </c>
      <c r="O221" s="1">
        <v>5.08</v>
      </c>
      <c r="Q221" s="100">
        <v>39022</v>
      </c>
      <c r="R221" s="1">
        <v>4.76</v>
      </c>
      <c r="T221" s="100">
        <v>39022</v>
      </c>
      <c r="U221" s="1">
        <v>4.59</v>
      </c>
      <c r="W221" s="2">
        <v>39022</v>
      </c>
      <c r="X221" s="1">
        <v>4.5250000000000004</v>
      </c>
      <c r="Z221" s="2">
        <v>39022</v>
      </c>
      <c r="AA221" s="1">
        <v>4.5049999999999999</v>
      </c>
      <c r="AC221" s="2">
        <v>39022</v>
      </c>
      <c r="AD221" s="1">
        <v>4.5250000000000004</v>
      </c>
      <c r="AF221" s="2">
        <v>39394</v>
      </c>
      <c r="AG221" s="1">
        <v>4.8868799999999997</v>
      </c>
      <c r="AI221" s="2">
        <v>39022</v>
      </c>
      <c r="AJ221" s="1">
        <v>5.2195</v>
      </c>
      <c r="AL221" s="2">
        <v>39022</v>
      </c>
      <c r="AM221" s="1">
        <v>5.0865</v>
      </c>
      <c r="AO221" s="2">
        <v>39022</v>
      </c>
      <c r="AP221" s="1">
        <v>5.0190000000000001</v>
      </c>
      <c r="AR221" s="2">
        <v>39022</v>
      </c>
      <c r="AS221" s="1">
        <v>5.2445000000000004</v>
      </c>
      <c r="AU221" s="2">
        <v>39022</v>
      </c>
      <c r="AV221" s="1">
        <v>4.0176999999999996</v>
      </c>
      <c r="AX221" s="2">
        <v>39022</v>
      </c>
      <c r="AY221" s="1">
        <v>4.0266999999999999</v>
      </c>
      <c r="BA221" s="116">
        <v>39022</v>
      </c>
      <c r="BB221" s="1">
        <v>3.9137</v>
      </c>
      <c r="BD221" s="2">
        <v>39022</v>
      </c>
      <c r="BE221" s="1">
        <v>3.84</v>
      </c>
      <c r="BG221" s="2">
        <v>39034</v>
      </c>
      <c r="BH221" s="1">
        <v>4.6100000000000003</v>
      </c>
      <c r="BI221" s="2"/>
      <c r="BJ221" s="2">
        <v>39034</v>
      </c>
      <c r="BK221" s="1">
        <v>4.5999999999999996</v>
      </c>
      <c r="BM221" s="2">
        <v>39022</v>
      </c>
      <c r="BN221" s="1">
        <v>3.8242000000000003</v>
      </c>
    </row>
    <row r="222" spans="2:66">
      <c r="B222" s="100">
        <v>39402</v>
      </c>
      <c r="C222" s="1">
        <v>5.39</v>
      </c>
      <c r="E222" s="100">
        <v>38856</v>
      </c>
      <c r="F222" s="1">
        <v>4.2629999999999999</v>
      </c>
      <c r="H222" s="2">
        <v>38890</v>
      </c>
      <c r="I222" s="1">
        <v>4.96</v>
      </c>
      <c r="K222" s="2">
        <v>38888</v>
      </c>
      <c r="L222" s="1">
        <v>5.31</v>
      </c>
      <c r="N222" s="2">
        <v>38888</v>
      </c>
      <c r="O222" s="1">
        <v>5.08</v>
      </c>
      <c r="Q222" s="100">
        <v>39023</v>
      </c>
      <c r="R222" s="1">
        <v>4.7149999999999999</v>
      </c>
      <c r="T222" s="100">
        <v>39023</v>
      </c>
      <c r="U222" s="1">
        <v>4.5449999999999999</v>
      </c>
      <c r="W222" s="2">
        <v>39023</v>
      </c>
      <c r="X222" s="1">
        <v>4.4850000000000003</v>
      </c>
      <c r="Z222" s="2">
        <v>39023</v>
      </c>
      <c r="AA222" s="1">
        <v>4.4649999999999999</v>
      </c>
      <c r="AC222" s="2">
        <v>39023</v>
      </c>
      <c r="AD222" s="1">
        <v>4.4950000000000001</v>
      </c>
      <c r="AF222" s="2">
        <v>39395</v>
      </c>
      <c r="AG222" s="1">
        <v>4.8793800000000003</v>
      </c>
      <c r="AI222" s="2">
        <v>39023</v>
      </c>
      <c r="AJ222" s="1">
        <v>5.2386999999999997</v>
      </c>
      <c r="AL222" s="2">
        <v>39023</v>
      </c>
      <c r="AM222" s="1">
        <v>5.1128999999999998</v>
      </c>
      <c r="AO222" s="2">
        <v>39023</v>
      </c>
      <c r="AP222" s="1">
        <v>5.0514000000000001</v>
      </c>
      <c r="AR222" s="2">
        <v>39023</v>
      </c>
      <c r="AS222" s="1">
        <v>5.2620000000000005</v>
      </c>
      <c r="AU222" s="2">
        <v>39023</v>
      </c>
      <c r="AV222" s="1">
        <v>4.0716000000000001</v>
      </c>
      <c r="AX222" s="2">
        <v>39023</v>
      </c>
      <c r="AY222" s="1">
        <v>4.0796000000000001</v>
      </c>
      <c r="BA222" s="116">
        <v>39023</v>
      </c>
      <c r="BB222" s="1">
        <v>3.9586000000000001</v>
      </c>
      <c r="BD222" s="2">
        <v>39023</v>
      </c>
      <c r="BE222" s="1">
        <v>3.867</v>
      </c>
      <c r="BG222" s="2">
        <v>39035</v>
      </c>
      <c r="BH222" s="1">
        <v>4.57</v>
      </c>
      <c r="BI222" s="2"/>
      <c r="BJ222" s="2">
        <v>39035</v>
      </c>
      <c r="BK222" s="1">
        <v>4.57</v>
      </c>
      <c r="BM222" s="2">
        <v>39023</v>
      </c>
      <c r="BN222" s="1">
        <v>3.8616000000000001</v>
      </c>
    </row>
    <row r="223" spans="2:66">
      <c r="B223" s="100">
        <v>39405</v>
      </c>
      <c r="C223" s="1">
        <v>5.41</v>
      </c>
      <c r="E223" s="100">
        <v>38859</v>
      </c>
      <c r="F223" s="1">
        <v>4.2729999999999997</v>
      </c>
      <c r="H223" s="2">
        <v>38891</v>
      </c>
      <c r="I223" s="1">
        <v>5.04</v>
      </c>
      <c r="K223" s="2">
        <v>38889</v>
      </c>
      <c r="L223" s="1">
        <v>5.29</v>
      </c>
      <c r="N223" s="2">
        <v>38889</v>
      </c>
      <c r="O223" s="1">
        <v>5.08</v>
      </c>
      <c r="Q223" s="100">
        <v>39024</v>
      </c>
      <c r="R223" s="1">
        <v>4.7249999999999996</v>
      </c>
      <c r="T223" s="100">
        <v>39024</v>
      </c>
      <c r="U223" s="1">
        <v>4.55</v>
      </c>
      <c r="W223" s="2">
        <v>39024</v>
      </c>
      <c r="X223" s="1">
        <v>4.49</v>
      </c>
      <c r="Z223" s="2">
        <v>39024</v>
      </c>
      <c r="AA223" s="1">
        <v>4.47</v>
      </c>
      <c r="AC223" s="2">
        <v>39024</v>
      </c>
      <c r="AD223" s="1">
        <v>4.5</v>
      </c>
      <c r="AF223" s="2">
        <v>39398</v>
      </c>
      <c r="AG223" s="1">
        <v>4.87</v>
      </c>
      <c r="AI223" s="2">
        <v>39024</v>
      </c>
      <c r="AJ223" s="1">
        <v>5.3529</v>
      </c>
      <c r="AL223" s="2">
        <v>39024</v>
      </c>
      <c r="AM223" s="1">
        <v>5.2434000000000003</v>
      </c>
      <c r="AO223" s="2">
        <v>39024</v>
      </c>
      <c r="AP223" s="1">
        <v>5.1938000000000004</v>
      </c>
      <c r="AR223" s="2">
        <v>39024</v>
      </c>
      <c r="AS223" s="1">
        <v>5.3654999999999999</v>
      </c>
      <c r="AU223" s="2">
        <v>39024</v>
      </c>
      <c r="AV223" s="1">
        <v>4.109</v>
      </c>
      <c r="AX223" s="2">
        <v>39024</v>
      </c>
      <c r="AY223" s="1">
        <v>4.117</v>
      </c>
      <c r="BA223" s="116">
        <v>39024</v>
      </c>
      <c r="BB223" s="1">
        <v>4.0034999999999998</v>
      </c>
      <c r="BD223" s="2">
        <v>39024</v>
      </c>
      <c r="BE223" s="1">
        <v>3.9239999999999999</v>
      </c>
      <c r="BG223" s="2">
        <v>39036</v>
      </c>
      <c r="BH223" s="1">
        <v>4.6100000000000003</v>
      </c>
      <c r="BI223" s="2"/>
      <c r="BJ223" s="2">
        <v>39036</v>
      </c>
      <c r="BK223" s="1">
        <v>4.62</v>
      </c>
      <c r="BM223" s="2">
        <v>39024</v>
      </c>
      <c r="BN223" s="1">
        <v>3.9260000000000002</v>
      </c>
    </row>
    <row r="224" spans="2:66">
      <c r="B224" s="100">
        <v>39406</v>
      </c>
      <c r="C224" s="1">
        <v>5.44</v>
      </c>
      <c r="E224" s="100">
        <v>38860</v>
      </c>
      <c r="F224" s="1">
        <v>4.28</v>
      </c>
      <c r="H224" s="2">
        <v>38894</v>
      </c>
      <c r="I224" s="1">
        <v>5.03</v>
      </c>
      <c r="K224" s="2">
        <v>38890</v>
      </c>
      <c r="L224" s="1">
        <v>5.3</v>
      </c>
      <c r="N224" s="2">
        <v>38890</v>
      </c>
      <c r="O224" s="1">
        <v>5.09</v>
      </c>
      <c r="Q224" s="100">
        <v>39027</v>
      </c>
      <c r="R224" s="1">
        <v>4.8</v>
      </c>
      <c r="T224" s="100">
        <v>39027</v>
      </c>
      <c r="U224" s="1">
        <v>4.6399999999999997</v>
      </c>
      <c r="W224" s="2">
        <v>39027</v>
      </c>
      <c r="X224" s="1">
        <v>4.58</v>
      </c>
      <c r="Z224" s="2">
        <v>39027</v>
      </c>
      <c r="AA224" s="1">
        <v>4.5600000000000005</v>
      </c>
      <c r="AC224" s="2">
        <v>39027</v>
      </c>
      <c r="AD224" s="1">
        <v>4.58</v>
      </c>
      <c r="AF224" s="2">
        <v>39399</v>
      </c>
      <c r="AG224" s="1">
        <v>4.8687500000000004</v>
      </c>
      <c r="AI224" s="2">
        <v>39027</v>
      </c>
      <c r="AJ224" s="1">
        <v>5.3469999999999995</v>
      </c>
      <c r="AL224" s="2">
        <v>39027</v>
      </c>
      <c r="AM224" s="1">
        <v>5.2255000000000003</v>
      </c>
      <c r="AO224" s="2">
        <v>39027</v>
      </c>
      <c r="AP224" s="1">
        <v>5.1914999999999996</v>
      </c>
      <c r="AR224" s="2">
        <v>39027</v>
      </c>
      <c r="AS224" s="1">
        <v>5.3680000000000003</v>
      </c>
      <c r="AU224" s="2">
        <v>39027</v>
      </c>
      <c r="AV224" s="1">
        <v>4.0979999999999999</v>
      </c>
      <c r="AX224" s="2">
        <v>39027</v>
      </c>
      <c r="AY224" s="1">
        <v>4.1100000000000003</v>
      </c>
      <c r="BA224" s="116">
        <v>39027</v>
      </c>
      <c r="BB224" s="1">
        <v>4.0010000000000003</v>
      </c>
      <c r="BD224" s="2">
        <v>39027</v>
      </c>
      <c r="BE224" s="1">
        <v>3.9435000000000002</v>
      </c>
      <c r="BG224" s="2">
        <v>39037</v>
      </c>
      <c r="BH224" s="1">
        <v>4.66</v>
      </c>
      <c r="BI224" s="2"/>
      <c r="BJ224" s="2">
        <v>39037</v>
      </c>
      <c r="BK224" s="1">
        <v>4.67</v>
      </c>
      <c r="BM224" s="2">
        <v>39027</v>
      </c>
      <c r="BN224" s="1">
        <v>3.9355000000000002</v>
      </c>
    </row>
    <row r="225" spans="2:66">
      <c r="B225" s="100">
        <v>39407</v>
      </c>
      <c r="C225" s="1">
        <v>5.47</v>
      </c>
      <c r="E225" s="100">
        <v>38861</v>
      </c>
      <c r="F225" s="1">
        <v>4.2969999999999997</v>
      </c>
      <c r="H225" s="2">
        <v>38895</v>
      </c>
      <c r="I225" s="1">
        <v>5.04</v>
      </c>
      <c r="K225" s="2">
        <v>38891</v>
      </c>
      <c r="L225" s="1">
        <v>5.36</v>
      </c>
      <c r="N225" s="2">
        <v>38891</v>
      </c>
      <c r="O225" s="1">
        <v>5.17</v>
      </c>
      <c r="Q225" s="100">
        <v>39028</v>
      </c>
      <c r="R225" s="1">
        <v>4.7949999999999999</v>
      </c>
      <c r="T225" s="100">
        <v>39028</v>
      </c>
      <c r="U225" s="1">
        <v>4.6399999999999997</v>
      </c>
      <c r="W225" s="2">
        <v>39028</v>
      </c>
      <c r="X225" s="1">
        <v>4.58</v>
      </c>
      <c r="Z225" s="2">
        <v>39028</v>
      </c>
      <c r="AA225" s="1">
        <v>4.5600000000000005</v>
      </c>
      <c r="AC225" s="2">
        <v>39028</v>
      </c>
      <c r="AD225" s="1">
        <v>4.585</v>
      </c>
      <c r="AF225" s="2">
        <v>39400</v>
      </c>
      <c r="AG225" s="1">
        <v>4.8774999999999995</v>
      </c>
      <c r="AI225" s="2">
        <v>39028</v>
      </c>
      <c r="AJ225" s="1">
        <v>5.3047000000000004</v>
      </c>
      <c r="AL225" s="2">
        <v>39028</v>
      </c>
      <c r="AM225" s="1">
        <v>5.1797000000000004</v>
      </c>
      <c r="AO225" s="2">
        <v>39028</v>
      </c>
      <c r="AP225" s="1">
        <v>5.1455000000000002</v>
      </c>
      <c r="AR225" s="2">
        <v>39028</v>
      </c>
      <c r="AS225" s="1">
        <v>5.3390000000000004</v>
      </c>
      <c r="AU225" s="2">
        <v>39028</v>
      </c>
      <c r="AV225" s="1">
        <v>4.0537999999999998</v>
      </c>
      <c r="AX225" s="2">
        <v>39028</v>
      </c>
      <c r="AY225" s="1">
        <v>4.0667999999999997</v>
      </c>
      <c r="BA225" s="116">
        <v>39028</v>
      </c>
      <c r="BB225" s="1">
        <v>3.9628000000000001</v>
      </c>
      <c r="BD225" s="2">
        <v>39028</v>
      </c>
      <c r="BE225" s="1">
        <v>3.931</v>
      </c>
      <c r="BG225" s="2">
        <v>39038</v>
      </c>
      <c r="BH225" s="1">
        <v>4.6100000000000003</v>
      </c>
      <c r="BI225" s="2"/>
      <c r="BJ225" s="2">
        <v>39038</v>
      </c>
      <c r="BK225" s="1">
        <v>4.5999999999999996</v>
      </c>
      <c r="BM225" s="2">
        <v>39028</v>
      </c>
      <c r="BN225" s="1">
        <v>3.9034</v>
      </c>
    </row>
    <row r="226" spans="2:66">
      <c r="B226" s="100">
        <v>39408</v>
      </c>
      <c r="C226" s="1">
        <v>5.49</v>
      </c>
      <c r="E226" s="100">
        <v>38862</v>
      </c>
      <c r="F226" s="1">
        <v>4.25</v>
      </c>
      <c r="H226" s="2">
        <v>38896</v>
      </c>
      <c r="I226" s="1">
        <v>5.04</v>
      </c>
      <c r="K226" s="2">
        <v>38894</v>
      </c>
      <c r="L226" s="1">
        <v>5.34</v>
      </c>
      <c r="N226" s="2">
        <v>38894</v>
      </c>
      <c r="O226" s="1">
        <v>5.16</v>
      </c>
      <c r="Q226" s="100">
        <v>39029</v>
      </c>
      <c r="R226" s="1">
        <v>4.82</v>
      </c>
      <c r="T226" s="100">
        <v>39029</v>
      </c>
      <c r="U226" s="1">
        <v>4.665</v>
      </c>
      <c r="W226" s="2">
        <v>39029</v>
      </c>
      <c r="X226" s="1">
        <v>4.62</v>
      </c>
      <c r="Z226" s="2">
        <v>39029</v>
      </c>
      <c r="AA226" s="1">
        <v>4.6050000000000004</v>
      </c>
      <c r="AC226" s="2">
        <v>39029</v>
      </c>
      <c r="AD226" s="1">
        <v>4.625</v>
      </c>
      <c r="AF226" s="2">
        <v>39401</v>
      </c>
      <c r="AG226" s="1">
        <v>4.9050000000000002</v>
      </c>
      <c r="AI226" s="2">
        <v>39029</v>
      </c>
      <c r="AJ226" s="1">
        <v>5.2747000000000002</v>
      </c>
      <c r="AL226" s="2">
        <v>39029</v>
      </c>
      <c r="AM226" s="1">
        <v>5.1565000000000003</v>
      </c>
      <c r="AO226" s="2">
        <v>39029</v>
      </c>
      <c r="AP226" s="1">
        <v>5.1097000000000001</v>
      </c>
      <c r="AR226" s="2">
        <v>39029</v>
      </c>
      <c r="AS226" s="1">
        <v>5.3303000000000003</v>
      </c>
      <c r="AU226" s="2">
        <v>39029</v>
      </c>
      <c r="AV226" s="1">
        <v>4.0575000000000001</v>
      </c>
      <c r="AX226" s="2">
        <v>39029</v>
      </c>
      <c r="AY226" s="1">
        <v>4.0705</v>
      </c>
      <c r="BA226" s="116">
        <v>39029</v>
      </c>
      <c r="BB226" s="1">
        <v>3.9685000000000001</v>
      </c>
      <c r="BD226" s="2">
        <v>39029</v>
      </c>
      <c r="BE226" s="1">
        <v>3.948</v>
      </c>
      <c r="BG226" s="2">
        <v>39041</v>
      </c>
      <c r="BH226" s="1">
        <v>4.5999999999999996</v>
      </c>
      <c r="BI226" s="2"/>
      <c r="BJ226" s="2">
        <v>39041</v>
      </c>
      <c r="BK226" s="1">
        <v>4.5999999999999996</v>
      </c>
      <c r="BM226" s="2">
        <v>39029</v>
      </c>
      <c r="BN226" s="1">
        <v>3.9169999999999998</v>
      </c>
    </row>
    <row r="227" spans="2:66">
      <c r="B227" s="100">
        <v>39409</v>
      </c>
      <c r="C227" s="1">
        <v>5.5</v>
      </c>
      <c r="E227" s="100">
        <v>38863</v>
      </c>
      <c r="F227" s="1">
        <v>4.25</v>
      </c>
      <c r="H227" s="2">
        <v>38897</v>
      </c>
      <c r="I227" s="1">
        <v>5.01</v>
      </c>
      <c r="K227" s="2">
        <v>38895</v>
      </c>
      <c r="L227" s="1">
        <v>5.34</v>
      </c>
      <c r="N227" s="2">
        <v>38895</v>
      </c>
      <c r="O227" s="1">
        <v>5.17</v>
      </c>
      <c r="Q227" s="100">
        <v>39030</v>
      </c>
      <c r="R227" s="1">
        <v>4.76</v>
      </c>
      <c r="T227" s="100">
        <v>39030</v>
      </c>
      <c r="U227" s="1">
        <v>4.6050000000000004</v>
      </c>
      <c r="W227" s="2">
        <v>39030</v>
      </c>
      <c r="X227" s="1">
        <v>4.5549999999999997</v>
      </c>
      <c r="Z227" s="2">
        <v>39030</v>
      </c>
      <c r="AA227" s="1">
        <v>4.54</v>
      </c>
      <c r="AC227" s="2">
        <v>39030</v>
      </c>
      <c r="AD227" s="1">
        <v>4.5600000000000005</v>
      </c>
      <c r="AF227" s="2">
        <v>39402</v>
      </c>
      <c r="AG227" s="1">
        <v>4.9487500000000004</v>
      </c>
      <c r="AI227" s="2">
        <v>39030</v>
      </c>
      <c r="AJ227" s="1">
        <v>5.2763999999999998</v>
      </c>
      <c r="AL227" s="2">
        <v>39030</v>
      </c>
      <c r="AM227" s="1">
        <v>5.1445999999999996</v>
      </c>
      <c r="AO227" s="2">
        <v>39030</v>
      </c>
      <c r="AP227" s="1">
        <v>5.1064999999999996</v>
      </c>
      <c r="AR227" s="2">
        <v>39030</v>
      </c>
      <c r="AS227" s="1">
        <v>5.319</v>
      </c>
      <c r="AU227" s="2">
        <v>39030</v>
      </c>
      <c r="AV227" s="1">
        <v>4.0571000000000002</v>
      </c>
      <c r="AX227" s="2">
        <v>39030</v>
      </c>
      <c r="AY227" s="1">
        <v>4.0711000000000004</v>
      </c>
      <c r="BA227" s="116">
        <v>39030</v>
      </c>
      <c r="BB227" s="1">
        <v>3.9661</v>
      </c>
      <c r="BD227" s="2">
        <v>39030</v>
      </c>
      <c r="BE227" s="1">
        <v>3.9430000000000001</v>
      </c>
      <c r="BG227" s="2">
        <v>39042</v>
      </c>
      <c r="BH227" s="1">
        <v>4.58</v>
      </c>
      <c r="BI227" s="2"/>
      <c r="BJ227" s="2">
        <v>39042</v>
      </c>
      <c r="BK227" s="1">
        <v>4.58</v>
      </c>
      <c r="BM227" s="2">
        <v>39030</v>
      </c>
      <c r="BN227" s="1">
        <v>3.9116999999999997</v>
      </c>
    </row>
    <row r="228" spans="2:66">
      <c r="B228" s="100">
        <v>39412</v>
      </c>
      <c r="C228" s="1">
        <v>5.51</v>
      </c>
      <c r="E228" s="100">
        <v>38866</v>
      </c>
      <c r="F228" s="1">
        <v>4.24</v>
      </c>
      <c r="H228" s="2">
        <v>38898</v>
      </c>
      <c r="I228" s="1">
        <v>4.92</v>
      </c>
      <c r="K228" s="2">
        <v>38896</v>
      </c>
      <c r="L228" s="1">
        <v>5.34</v>
      </c>
      <c r="N228" s="2">
        <v>38896</v>
      </c>
      <c r="O228" s="1">
        <v>5.17</v>
      </c>
      <c r="Q228" s="100">
        <v>39031</v>
      </c>
      <c r="R228" s="1">
        <v>4.75</v>
      </c>
      <c r="T228" s="100">
        <v>39031</v>
      </c>
      <c r="U228" s="1">
        <v>4.5949999999999998</v>
      </c>
      <c r="W228" s="2">
        <v>39031</v>
      </c>
      <c r="X228" s="1">
        <v>4.5449999999999999</v>
      </c>
      <c r="Z228" s="2">
        <v>39031</v>
      </c>
      <c r="AA228" s="1">
        <v>4.53</v>
      </c>
      <c r="AC228" s="2">
        <v>39031</v>
      </c>
      <c r="AD228" s="1">
        <v>4.55</v>
      </c>
      <c r="AF228" s="2">
        <v>39405</v>
      </c>
      <c r="AG228" s="1">
        <v>4.9818800000000003</v>
      </c>
      <c r="AI228" s="2">
        <v>39031</v>
      </c>
      <c r="AJ228" s="1">
        <v>5.2419000000000002</v>
      </c>
      <c r="AL228" s="2">
        <v>39031</v>
      </c>
      <c r="AM228" s="1">
        <v>5.1130000000000004</v>
      </c>
      <c r="AO228" s="2">
        <v>39031</v>
      </c>
      <c r="AP228" s="1">
        <v>5.0782999999999996</v>
      </c>
      <c r="AR228" s="2">
        <v>39031</v>
      </c>
      <c r="AS228" s="1">
        <v>5.3064999999999998</v>
      </c>
      <c r="AU228" s="2">
        <v>39031</v>
      </c>
      <c r="AV228" s="1">
        <v>4.0510000000000002</v>
      </c>
      <c r="AX228" s="2">
        <v>39031</v>
      </c>
      <c r="AY228" s="1">
        <v>4.0609999999999999</v>
      </c>
      <c r="BA228" s="116">
        <v>39031</v>
      </c>
      <c r="BB228" s="1">
        <v>3.9470000000000001</v>
      </c>
      <c r="BD228" s="2">
        <v>39031</v>
      </c>
      <c r="BE228" s="1">
        <v>3.9015</v>
      </c>
      <c r="BG228" s="2">
        <v>39043</v>
      </c>
      <c r="BH228" s="1">
        <v>4.57</v>
      </c>
      <c r="BI228" s="2"/>
      <c r="BJ228" s="2">
        <v>39043</v>
      </c>
      <c r="BK228" s="1">
        <v>4.57</v>
      </c>
      <c r="BM228" s="2">
        <v>39031</v>
      </c>
      <c r="BN228" s="1">
        <v>3.8769999999999998</v>
      </c>
    </row>
    <row r="229" spans="2:66">
      <c r="B229" s="100">
        <v>39413</v>
      </c>
      <c r="C229" s="1">
        <v>5.52</v>
      </c>
      <c r="E229" s="100">
        <v>38867</v>
      </c>
      <c r="F229" s="1">
        <v>4.24</v>
      </c>
      <c r="H229" s="2">
        <v>38901</v>
      </c>
      <c r="I229" s="1">
        <v>4.92</v>
      </c>
      <c r="K229" s="2">
        <v>38897</v>
      </c>
      <c r="L229" s="1">
        <v>5.3</v>
      </c>
      <c r="N229" s="2">
        <v>38897</v>
      </c>
      <c r="O229" s="1">
        <v>5.13</v>
      </c>
      <c r="Q229" s="100">
        <v>39034</v>
      </c>
      <c r="R229" s="1">
        <v>4.75</v>
      </c>
      <c r="T229" s="100">
        <v>39034</v>
      </c>
      <c r="U229" s="1">
        <v>4.6100000000000003</v>
      </c>
      <c r="W229" s="2">
        <v>39034</v>
      </c>
      <c r="X229" s="1">
        <v>4.5649999999999995</v>
      </c>
      <c r="Z229" s="2">
        <v>39034</v>
      </c>
      <c r="AA229" s="1">
        <v>4.5549999999999997</v>
      </c>
      <c r="AC229" s="2">
        <v>39034</v>
      </c>
      <c r="AD229" s="1">
        <v>4.58</v>
      </c>
      <c r="AF229" s="2">
        <v>39406</v>
      </c>
      <c r="AG229" s="1">
        <v>5</v>
      </c>
      <c r="AI229" s="2">
        <v>39034</v>
      </c>
      <c r="AJ229" s="1">
        <v>5.2569999999999997</v>
      </c>
      <c r="AL229" s="2">
        <v>39034</v>
      </c>
      <c r="AM229" s="1">
        <v>5.1372999999999998</v>
      </c>
      <c r="AO229" s="2">
        <v>39034</v>
      </c>
      <c r="AP229" s="1">
        <v>5.1050000000000004</v>
      </c>
      <c r="AR229" s="2">
        <v>39034</v>
      </c>
      <c r="AS229" s="1">
        <v>5.3250000000000002</v>
      </c>
      <c r="AU229" s="2">
        <v>39034</v>
      </c>
      <c r="AV229" s="1">
        <v>4.0776000000000003</v>
      </c>
      <c r="AX229" s="2">
        <v>39034</v>
      </c>
      <c r="AY229" s="1">
        <v>4.0876000000000001</v>
      </c>
      <c r="BA229" s="116">
        <v>39034</v>
      </c>
      <c r="BB229" s="1">
        <v>3.9695999999999998</v>
      </c>
      <c r="BD229" s="2">
        <v>39034</v>
      </c>
      <c r="BE229" s="1">
        <v>3.9169999999999998</v>
      </c>
      <c r="BG229" s="2">
        <v>39045</v>
      </c>
      <c r="BH229" s="1">
        <v>4.55</v>
      </c>
      <c r="BI229" s="2"/>
      <c r="BJ229" s="2">
        <v>39045</v>
      </c>
      <c r="BK229" s="1">
        <v>4.55</v>
      </c>
      <c r="BM229" s="2">
        <v>39034</v>
      </c>
      <c r="BN229" s="1">
        <v>3.8976999999999999</v>
      </c>
    </row>
    <row r="230" spans="2:66">
      <c r="B230" s="100">
        <v>39414</v>
      </c>
      <c r="C230" s="1">
        <v>5.54</v>
      </c>
      <c r="E230" s="100">
        <v>38869</v>
      </c>
      <c r="F230" s="1">
        <v>4.24</v>
      </c>
      <c r="H230" s="2">
        <v>38902</v>
      </c>
      <c r="I230" s="1">
        <v>4.8899999999999997</v>
      </c>
      <c r="K230" s="2">
        <v>38898</v>
      </c>
      <c r="L230" s="1">
        <v>5.2</v>
      </c>
      <c r="N230" s="2">
        <v>38898</v>
      </c>
      <c r="O230" s="1">
        <v>5.04</v>
      </c>
      <c r="Q230" s="100">
        <v>39035</v>
      </c>
      <c r="R230" s="1">
        <v>4.7850000000000001</v>
      </c>
      <c r="T230" s="100">
        <v>39035</v>
      </c>
      <c r="U230" s="1">
        <v>4.6449999999999996</v>
      </c>
      <c r="W230" s="2">
        <v>39035</v>
      </c>
      <c r="X230" s="1">
        <v>4.5999999999999996</v>
      </c>
      <c r="Z230" s="2">
        <v>39035</v>
      </c>
      <c r="AA230" s="1">
        <v>4.585</v>
      </c>
      <c r="AC230" s="2">
        <v>39035</v>
      </c>
      <c r="AD230" s="1">
        <v>4.6100000000000003</v>
      </c>
      <c r="AF230" s="2">
        <v>39407</v>
      </c>
      <c r="AG230" s="1">
        <v>5.0149999999999997</v>
      </c>
      <c r="AI230" s="2">
        <v>39035</v>
      </c>
      <c r="AJ230" s="1">
        <v>5.2027999999999999</v>
      </c>
      <c r="AL230" s="2">
        <v>39035</v>
      </c>
      <c r="AM230" s="1">
        <v>5.0822000000000003</v>
      </c>
      <c r="AO230" s="2">
        <v>39035</v>
      </c>
      <c r="AP230" s="1">
        <v>5.0757000000000003</v>
      </c>
      <c r="AR230" s="2">
        <v>39035</v>
      </c>
      <c r="AS230" s="1">
        <v>5.3013000000000003</v>
      </c>
      <c r="AU230" s="2">
        <v>39035</v>
      </c>
      <c r="AV230" s="1">
        <v>4.0545</v>
      </c>
      <c r="AX230" s="2">
        <v>39035</v>
      </c>
      <c r="AY230" s="1">
        <v>4.0625</v>
      </c>
      <c r="BA230" s="116">
        <v>39035</v>
      </c>
      <c r="BB230" s="1">
        <v>3.9424999999999999</v>
      </c>
      <c r="BD230" s="2">
        <v>39035</v>
      </c>
      <c r="BE230" s="1">
        <v>3.911</v>
      </c>
      <c r="BG230" s="2">
        <v>39048</v>
      </c>
      <c r="BH230" s="1">
        <v>4.54</v>
      </c>
      <c r="BI230" s="2"/>
      <c r="BJ230" s="2">
        <v>39048</v>
      </c>
      <c r="BK230" s="1">
        <v>4.54</v>
      </c>
      <c r="BM230" s="2">
        <v>39035</v>
      </c>
      <c r="BN230" s="1">
        <v>3.8759999999999999</v>
      </c>
    </row>
    <row r="231" spans="2:66">
      <c r="B231" s="100">
        <v>39415</v>
      </c>
      <c r="C231" s="1">
        <v>5.57</v>
      </c>
      <c r="E231" s="100">
        <v>38870</v>
      </c>
      <c r="F231" s="1">
        <v>4.24</v>
      </c>
      <c r="H231" s="2">
        <v>38903</v>
      </c>
      <c r="I231" s="1">
        <v>4.8499999999999996</v>
      </c>
      <c r="K231" s="2">
        <v>38901</v>
      </c>
      <c r="L231" s="1">
        <v>5.19</v>
      </c>
      <c r="N231" s="2">
        <v>38901</v>
      </c>
      <c r="O231" s="1">
        <v>5.03</v>
      </c>
      <c r="Q231" s="100">
        <v>39036</v>
      </c>
      <c r="R231" s="1">
        <v>4.78</v>
      </c>
      <c r="T231" s="100">
        <v>39036</v>
      </c>
      <c r="U231" s="1">
        <v>4.6349999999999998</v>
      </c>
      <c r="W231" s="2">
        <v>39036</v>
      </c>
      <c r="X231" s="1">
        <v>4.59</v>
      </c>
      <c r="Z231" s="2">
        <v>39036</v>
      </c>
      <c r="AA231" s="1">
        <v>4.57</v>
      </c>
      <c r="AC231" s="2">
        <v>39036</v>
      </c>
      <c r="AD231" s="1">
        <v>4.5999999999999996</v>
      </c>
      <c r="AF231" s="2">
        <v>39408</v>
      </c>
      <c r="AG231" s="1">
        <v>5.03</v>
      </c>
      <c r="AI231" s="2">
        <v>39036</v>
      </c>
      <c r="AJ231" s="1">
        <v>5.2385999999999999</v>
      </c>
      <c r="AL231" s="2">
        <v>39036</v>
      </c>
      <c r="AM231" s="1">
        <v>5.1287000000000003</v>
      </c>
      <c r="AO231" s="2">
        <v>39036</v>
      </c>
      <c r="AP231" s="1">
        <v>5.1349999999999998</v>
      </c>
      <c r="AR231" s="2">
        <v>39036</v>
      </c>
      <c r="AS231" s="1">
        <v>5.3449999999999998</v>
      </c>
      <c r="AU231" s="2">
        <v>39036</v>
      </c>
      <c r="AV231" s="1">
        <v>4.0747999999999998</v>
      </c>
      <c r="AX231" s="2">
        <v>39036</v>
      </c>
      <c r="AY231" s="1">
        <v>4.0842999999999998</v>
      </c>
      <c r="BA231" s="116">
        <v>39036</v>
      </c>
      <c r="BB231" s="1">
        <v>3.9618000000000002</v>
      </c>
      <c r="BD231" s="2">
        <v>39036</v>
      </c>
      <c r="BE231" s="1">
        <v>3.9340000000000002</v>
      </c>
      <c r="BG231" s="2">
        <v>39049</v>
      </c>
      <c r="BH231" s="1">
        <v>4.51</v>
      </c>
      <c r="BI231" s="2"/>
      <c r="BJ231" s="2">
        <v>39049</v>
      </c>
      <c r="BK231" s="1">
        <v>4.5</v>
      </c>
      <c r="BM231" s="2">
        <v>39036</v>
      </c>
      <c r="BN231" s="1">
        <v>3.8971</v>
      </c>
    </row>
    <row r="232" spans="2:66">
      <c r="B232" s="100">
        <v>39416</v>
      </c>
      <c r="C232" s="1">
        <v>5.59</v>
      </c>
      <c r="E232" s="100">
        <v>38873</v>
      </c>
      <c r="F232" s="1">
        <v>4.24</v>
      </c>
      <c r="H232" s="2">
        <v>38904</v>
      </c>
      <c r="I232" s="1">
        <v>4.8499999999999996</v>
      </c>
      <c r="K232" s="2">
        <v>38902</v>
      </c>
      <c r="L232" s="1">
        <v>5.18</v>
      </c>
      <c r="N232" s="2">
        <v>38902</v>
      </c>
      <c r="O232" s="1">
        <v>5</v>
      </c>
      <c r="Q232" s="100">
        <v>39037</v>
      </c>
      <c r="R232" s="1">
        <v>4.76</v>
      </c>
      <c r="T232" s="100">
        <v>39037</v>
      </c>
      <c r="U232" s="1">
        <v>4.63</v>
      </c>
      <c r="W232" s="2">
        <v>39037</v>
      </c>
      <c r="X232" s="1">
        <v>4.585</v>
      </c>
      <c r="Z232" s="2">
        <v>39037</v>
      </c>
      <c r="AA232" s="1">
        <v>4.5649999999999995</v>
      </c>
      <c r="AC232" s="2">
        <v>39037</v>
      </c>
      <c r="AD232" s="1">
        <v>4.5949999999999998</v>
      </c>
      <c r="AF232" s="2">
        <v>39409</v>
      </c>
      <c r="AG232" s="1">
        <v>5.04</v>
      </c>
      <c r="AI232" s="2">
        <v>39037</v>
      </c>
      <c r="AJ232" s="1">
        <v>5.2758000000000003</v>
      </c>
      <c r="AL232" s="2">
        <v>39037</v>
      </c>
      <c r="AM232" s="1">
        <v>5.16</v>
      </c>
      <c r="AO232" s="2">
        <v>39037</v>
      </c>
      <c r="AP232" s="1">
        <v>5.1619999999999999</v>
      </c>
      <c r="AR232" s="2">
        <v>39037</v>
      </c>
      <c r="AS232" s="1">
        <v>5.3464999999999998</v>
      </c>
      <c r="AU232" s="2">
        <v>39037</v>
      </c>
      <c r="AV232" s="1">
        <v>4.0990000000000002</v>
      </c>
      <c r="AX232" s="2">
        <v>39037</v>
      </c>
      <c r="AY232" s="1">
        <v>4.1100000000000003</v>
      </c>
      <c r="BA232" s="116">
        <v>39037</v>
      </c>
      <c r="BB232" s="1">
        <v>3.992</v>
      </c>
      <c r="BD232" s="2">
        <v>39037</v>
      </c>
      <c r="BE232" s="1">
        <v>3.9544999999999999</v>
      </c>
      <c r="BG232" s="2">
        <v>39050</v>
      </c>
      <c r="BH232" s="1">
        <v>4.5199999999999996</v>
      </c>
      <c r="BI232" s="2"/>
      <c r="BJ232" s="2">
        <v>39050</v>
      </c>
      <c r="BK232" s="1">
        <v>4.51</v>
      </c>
      <c r="BM232" s="2">
        <v>39037</v>
      </c>
      <c r="BN232" s="1">
        <v>3.9295</v>
      </c>
    </row>
    <row r="233" spans="2:66">
      <c r="B233" s="100">
        <v>39419</v>
      </c>
      <c r="C233" s="1">
        <v>5.61</v>
      </c>
      <c r="E233" s="100">
        <v>38875</v>
      </c>
      <c r="F233" s="1">
        <v>4.24</v>
      </c>
      <c r="H233" s="2">
        <v>38905</v>
      </c>
      <c r="I233" s="1">
        <v>4.93</v>
      </c>
      <c r="K233" s="2">
        <v>38903</v>
      </c>
      <c r="L233" s="1">
        <v>5.17</v>
      </c>
      <c r="N233" s="2">
        <v>38903</v>
      </c>
      <c r="O233" s="1">
        <v>4.97</v>
      </c>
      <c r="Q233" s="100">
        <v>39038</v>
      </c>
      <c r="R233" s="1">
        <v>4.76</v>
      </c>
      <c r="T233" s="100">
        <v>39038</v>
      </c>
      <c r="U233" s="1">
        <v>4.6399999999999997</v>
      </c>
      <c r="W233" s="2">
        <v>39038</v>
      </c>
      <c r="X233" s="1">
        <v>4.59</v>
      </c>
      <c r="Z233" s="2">
        <v>39038</v>
      </c>
      <c r="AA233" s="1">
        <v>4.58</v>
      </c>
      <c r="AC233" s="2">
        <v>39038</v>
      </c>
      <c r="AD233" s="1">
        <v>4.5999999999999996</v>
      </c>
      <c r="AF233" s="2">
        <v>39412</v>
      </c>
      <c r="AG233" s="1">
        <v>5.0531300000000003</v>
      </c>
      <c r="AI233" s="2">
        <v>39038</v>
      </c>
      <c r="AJ233" s="1">
        <v>5.2220000000000004</v>
      </c>
      <c r="AL233" s="2">
        <v>39038</v>
      </c>
      <c r="AM233" s="1">
        <v>5.0945</v>
      </c>
      <c r="AO233" s="2">
        <v>39038</v>
      </c>
      <c r="AP233" s="1">
        <v>5.0865</v>
      </c>
      <c r="AR233" s="2">
        <v>39038</v>
      </c>
      <c r="AS233" s="1">
        <v>5.2990000000000004</v>
      </c>
      <c r="AU233" s="2">
        <v>39038</v>
      </c>
      <c r="AV233" s="1">
        <v>4.0410000000000004</v>
      </c>
      <c r="AX233" s="2">
        <v>39038</v>
      </c>
      <c r="AY233" s="1">
        <v>4.0540000000000003</v>
      </c>
      <c r="BA233" s="116">
        <v>39038</v>
      </c>
      <c r="BB233" s="1">
        <v>3.9449999999999998</v>
      </c>
      <c r="BD233" s="2">
        <v>39038</v>
      </c>
      <c r="BE233" s="1">
        <v>3.9125000000000001</v>
      </c>
      <c r="BG233" s="2">
        <v>39051</v>
      </c>
      <c r="BH233" s="1">
        <v>4.46</v>
      </c>
      <c r="BI233" s="2"/>
      <c r="BJ233" s="2">
        <v>39051</v>
      </c>
      <c r="BK233" s="1">
        <v>4.45</v>
      </c>
      <c r="BM233" s="2">
        <v>39038</v>
      </c>
      <c r="BN233" s="1">
        <v>3.8839999999999999</v>
      </c>
    </row>
    <row r="234" spans="2:66">
      <c r="B234" s="100">
        <v>39420</v>
      </c>
      <c r="C234" s="1">
        <v>5.63</v>
      </c>
      <c r="E234" s="100">
        <v>38876</v>
      </c>
      <c r="F234" s="1">
        <v>4.28</v>
      </c>
      <c r="H234" s="2">
        <v>38908</v>
      </c>
      <c r="I234" s="1">
        <v>4.95</v>
      </c>
      <c r="K234" s="2">
        <v>38904</v>
      </c>
      <c r="L234" s="1">
        <v>5.18</v>
      </c>
      <c r="N234" s="2">
        <v>38904</v>
      </c>
      <c r="O234" s="1">
        <v>4.9800000000000004</v>
      </c>
      <c r="Q234" s="100">
        <v>39041</v>
      </c>
      <c r="R234" s="1">
        <v>4.7350000000000003</v>
      </c>
      <c r="T234" s="100">
        <v>39041</v>
      </c>
      <c r="U234" s="1">
        <v>4.6150000000000002</v>
      </c>
      <c r="W234" s="2">
        <v>39041</v>
      </c>
      <c r="X234" s="1">
        <v>4.57</v>
      </c>
      <c r="Z234" s="2">
        <v>39041</v>
      </c>
      <c r="AA234" s="1">
        <v>4.5549999999999997</v>
      </c>
      <c r="AC234" s="2">
        <v>39041</v>
      </c>
      <c r="AD234" s="1">
        <v>4.585</v>
      </c>
      <c r="AF234" s="2">
        <v>39413</v>
      </c>
      <c r="AG234" s="1">
        <v>5.0618800000000004</v>
      </c>
      <c r="AI234" s="2">
        <v>39041</v>
      </c>
      <c r="AJ234" s="1">
        <v>5.2111999999999998</v>
      </c>
      <c r="AL234" s="2">
        <v>39041</v>
      </c>
      <c r="AM234" s="1">
        <v>5.0842000000000001</v>
      </c>
      <c r="AO234" s="2">
        <v>39041</v>
      </c>
      <c r="AP234" s="1">
        <v>5.0921000000000003</v>
      </c>
      <c r="AR234" s="2">
        <v>39041</v>
      </c>
      <c r="AS234" s="1">
        <v>5.3014999999999999</v>
      </c>
      <c r="AU234" s="2">
        <v>39041</v>
      </c>
      <c r="AV234" s="1">
        <v>4.0284000000000004</v>
      </c>
      <c r="AX234" s="2">
        <v>39041</v>
      </c>
      <c r="AY234" s="1">
        <v>4.0404</v>
      </c>
      <c r="BA234" s="116">
        <v>39041</v>
      </c>
      <c r="BB234" s="1">
        <v>3.9274</v>
      </c>
      <c r="BD234" s="2">
        <v>39041</v>
      </c>
      <c r="BE234" s="1">
        <v>3.8820000000000001</v>
      </c>
      <c r="BG234" s="2">
        <v>39052</v>
      </c>
      <c r="BH234" s="1">
        <v>4.43</v>
      </c>
      <c r="BI234" s="2"/>
      <c r="BJ234" s="2">
        <v>39052</v>
      </c>
      <c r="BK234" s="1">
        <v>4.3899999999999997</v>
      </c>
      <c r="BM234" s="2">
        <v>39041</v>
      </c>
      <c r="BN234" s="1">
        <v>3.8650000000000002</v>
      </c>
    </row>
    <row r="235" spans="2:66">
      <c r="B235" s="100">
        <v>39421</v>
      </c>
      <c r="C235" s="1">
        <v>5.65</v>
      </c>
      <c r="E235" s="100">
        <v>38877</v>
      </c>
      <c r="F235" s="1">
        <v>4.3</v>
      </c>
      <c r="H235" s="2">
        <v>38909</v>
      </c>
      <c r="I235" s="1">
        <v>4.92</v>
      </c>
      <c r="K235" s="2">
        <v>38905</v>
      </c>
      <c r="L235" s="1">
        <v>5.25</v>
      </c>
      <c r="N235" s="2">
        <v>38905</v>
      </c>
      <c r="O235" s="1">
        <v>5.0599999999999996</v>
      </c>
      <c r="Q235" s="100">
        <v>39042</v>
      </c>
      <c r="R235" s="1">
        <v>4.7850000000000001</v>
      </c>
      <c r="T235" s="100">
        <v>39042</v>
      </c>
      <c r="U235" s="1">
        <v>4.6550000000000002</v>
      </c>
      <c r="W235" s="2">
        <v>39042</v>
      </c>
      <c r="X235" s="1">
        <v>4.6050000000000004</v>
      </c>
      <c r="Z235" s="2">
        <v>39042</v>
      </c>
      <c r="AA235" s="1">
        <v>4.585</v>
      </c>
      <c r="AC235" s="2">
        <v>39042</v>
      </c>
      <c r="AD235" s="1">
        <v>4.6100000000000003</v>
      </c>
      <c r="AF235" s="2">
        <v>39414</v>
      </c>
      <c r="AG235" s="1">
        <v>5.0812499999999998</v>
      </c>
      <c r="AI235" s="2">
        <v>39042</v>
      </c>
      <c r="AJ235" s="1">
        <v>5.1909999999999998</v>
      </c>
      <c r="AL235" s="2">
        <v>39042</v>
      </c>
      <c r="AM235" s="1">
        <v>5.0629</v>
      </c>
      <c r="AO235" s="2">
        <v>39042</v>
      </c>
      <c r="AP235" s="1">
        <v>5.0812999999999997</v>
      </c>
      <c r="AR235" s="2">
        <v>39042</v>
      </c>
      <c r="AS235" s="1">
        <v>5.2968000000000002</v>
      </c>
      <c r="AU235" s="2">
        <v>39042</v>
      </c>
      <c r="AV235" s="1">
        <v>4.0296000000000003</v>
      </c>
      <c r="AX235" s="2">
        <v>39042</v>
      </c>
      <c r="AY235" s="1">
        <v>4.0426000000000002</v>
      </c>
      <c r="BA235" s="116">
        <v>39042</v>
      </c>
      <c r="BB235" s="1">
        <v>3.9316</v>
      </c>
      <c r="BD235" s="2">
        <v>39042</v>
      </c>
      <c r="BE235" s="1">
        <v>3.89</v>
      </c>
      <c r="BG235" s="2">
        <v>39055</v>
      </c>
      <c r="BH235" s="1">
        <v>4.43</v>
      </c>
      <c r="BI235" s="2"/>
      <c r="BJ235" s="2">
        <v>39055</v>
      </c>
      <c r="BK235" s="1">
        <v>4.3899999999999997</v>
      </c>
      <c r="BM235" s="2">
        <v>39042</v>
      </c>
      <c r="BN235" s="1">
        <v>3.8683999999999998</v>
      </c>
    </row>
    <row r="236" spans="2:66">
      <c r="B236" s="100">
        <v>39422</v>
      </c>
      <c r="C236" s="1">
        <v>5.67</v>
      </c>
      <c r="E236" s="100">
        <v>38880</v>
      </c>
      <c r="F236" s="1">
        <v>4.32</v>
      </c>
      <c r="H236" s="2">
        <v>38910</v>
      </c>
      <c r="I236" s="1">
        <v>4.9399999999999995</v>
      </c>
      <c r="K236" s="2">
        <v>38908</v>
      </c>
      <c r="L236" s="1">
        <v>5.26</v>
      </c>
      <c r="N236" s="2">
        <v>38908</v>
      </c>
      <c r="O236" s="1">
        <v>5.08</v>
      </c>
      <c r="Q236" s="100">
        <v>39043</v>
      </c>
      <c r="R236" s="1">
        <v>4.7850000000000001</v>
      </c>
      <c r="T236" s="100">
        <v>39043</v>
      </c>
      <c r="U236" s="1">
        <v>4.6550000000000002</v>
      </c>
      <c r="W236" s="2">
        <v>39043</v>
      </c>
      <c r="X236" s="1">
        <v>4.6050000000000004</v>
      </c>
      <c r="Z236" s="2">
        <v>39043</v>
      </c>
      <c r="AA236" s="1">
        <v>4.585</v>
      </c>
      <c r="AC236" s="2">
        <v>39043</v>
      </c>
      <c r="AD236" s="1">
        <v>4.6100000000000003</v>
      </c>
      <c r="AF236" s="2">
        <v>39415</v>
      </c>
      <c r="AG236" s="1">
        <v>5.1237500000000002</v>
      </c>
      <c r="AI236" s="2">
        <v>39043</v>
      </c>
      <c r="AJ236" s="1">
        <v>5.17</v>
      </c>
      <c r="AL236" s="2">
        <v>39043</v>
      </c>
      <c r="AM236" s="1">
        <v>5.0389999999999997</v>
      </c>
      <c r="AO236" s="2">
        <v>39043</v>
      </c>
      <c r="AP236" s="1">
        <v>5.0585000000000004</v>
      </c>
      <c r="AR236" s="2">
        <v>39043</v>
      </c>
      <c r="AS236" s="1">
        <v>5.2895000000000003</v>
      </c>
      <c r="AU236" s="2">
        <v>39043</v>
      </c>
      <c r="AV236" s="1">
        <v>4.0392000000000001</v>
      </c>
      <c r="AX236" s="2">
        <v>39043</v>
      </c>
      <c r="AY236" s="1">
        <v>4.0502000000000002</v>
      </c>
      <c r="BA236" s="116">
        <v>39043</v>
      </c>
      <c r="BB236" s="1">
        <v>3.9302000000000001</v>
      </c>
      <c r="BD236" s="2">
        <v>39043</v>
      </c>
      <c r="BE236" s="1">
        <v>3.8810000000000002</v>
      </c>
      <c r="BG236" s="2">
        <v>39056</v>
      </c>
      <c r="BH236" s="1">
        <v>4.45</v>
      </c>
      <c r="BI236" s="2"/>
      <c r="BJ236" s="2">
        <v>39056</v>
      </c>
      <c r="BK236" s="1">
        <v>4.3899999999999997</v>
      </c>
      <c r="BM236" s="2">
        <v>39043</v>
      </c>
      <c r="BN236" s="1">
        <v>3.8622000000000001</v>
      </c>
    </row>
    <row r="237" spans="2:66">
      <c r="B237" s="100">
        <v>39423</v>
      </c>
      <c r="C237" s="1">
        <v>5.67</v>
      </c>
      <c r="E237" s="100">
        <v>38881</v>
      </c>
      <c r="F237" s="1">
        <v>4.32</v>
      </c>
      <c r="H237" s="2">
        <v>38911</v>
      </c>
      <c r="I237" s="1">
        <v>4.93</v>
      </c>
      <c r="K237" s="2">
        <v>38909</v>
      </c>
      <c r="L237" s="1">
        <v>5.22</v>
      </c>
      <c r="N237" s="2">
        <v>38909</v>
      </c>
      <c r="O237" s="1">
        <v>5.05</v>
      </c>
      <c r="Q237" s="100">
        <v>39044</v>
      </c>
      <c r="R237" s="1">
        <v>4.8100000000000005</v>
      </c>
      <c r="T237" s="100">
        <v>39044</v>
      </c>
      <c r="U237" s="1">
        <v>4.6950000000000003</v>
      </c>
      <c r="W237" s="2">
        <v>39044</v>
      </c>
      <c r="X237" s="1">
        <v>4.6449999999999996</v>
      </c>
      <c r="Z237" s="2">
        <v>39044</v>
      </c>
      <c r="AA237" s="1">
        <v>4.6349999999999998</v>
      </c>
      <c r="AC237" s="2">
        <v>39044</v>
      </c>
      <c r="AD237" s="1">
        <v>4.6550000000000002</v>
      </c>
      <c r="AF237" s="2">
        <v>39416</v>
      </c>
      <c r="AG237" s="1">
        <v>5.1312499999999996</v>
      </c>
      <c r="AI237" s="2">
        <v>39044</v>
      </c>
      <c r="AJ237" s="1">
        <v>5.17</v>
      </c>
      <c r="AL237" s="2">
        <v>39044</v>
      </c>
      <c r="AM237" s="1">
        <v>5.0389999999999997</v>
      </c>
      <c r="AO237" s="2">
        <v>39044</v>
      </c>
      <c r="AP237" s="1">
        <v>5.0679999999999996</v>
      </c>
      <c r="AR237" s="2">
        <v>39044</v>
      </c>
      <c r="AS237" s="1">
        <v>5.2945000000000002</v>
      </c>
      <c r="AU237" s="2">
        <v>39044</v>
      </c>
      <c r="AV237" s="1">
        <v>4.0561999999999996</v>
      </c>
      <c r="AX237" s="2">
        <v>39044</v>
      </c>
      <c r="AY237" s="1">
        <v>4.0667</v>
      </c>
      <c r="BA237" s="116">
        <v>39044</v>
      </c>
      <c r="BB237" s="1">
        <v>3.9512</v>
      </c>
      <c r="BD237" s="2">
        <v>39044</v>
      </c>
      <c r="BE237" s="1">
        <v>3.919</v>
      </c>
      <c r="BG237" s="2">
        <v>39057</v>
      </c>
      <c r="BH237" s="1">
        <v>4.4800000000000004</v>
      </c>
      <c r="BI237" s="2"/>
      <c r="BJ237" s="2">
        <v>39057</v>
      </c>
      <c r="BK237" s="1">
        <v>4.4400000000000004</v>
      </c>
      <c r="BM237" s="2">
        <v>39044</v>
      </c>
      <c r="BN237" s="1">
        <v>3.8956</v>
      </c>
    </row>
    <row r="238" spans="2:66">
      <c r="B238" s="100">
        <v>39426</v>
      </c>
      <c r="C238" s="1">
        <v>5.68</v>
      </c>
      <c r="E238" s="100">
        <v>38882</v>
      </c>
      <c r="F238" s="1">
        <v>4.3600000000000003</v>
      </c>
      <c r="H238" s="2">
        <v>38912</v>
      </c>
      <c r="I238" s="1">
        <v>4.91</v>
      </c>
      <c r="K238" s="2">
        <v>38910</v>
      </c>
      <c r="L238" s="1">
        <v>5.22</v>
      </c>
      <c r="N238" s="2">
        <v>38910</v>
      </c>
      <c r="O238" s="1">
        <v>5.05</v>
      </c>
      <c r="Q238" s="100">
        <v>39045</v>
      </c>
      <c r="R238" s="1">
        <v>4.82</v>
      </c>
      <c r="T238" s="100">
        <v>39045</v>
      </c>
      <c r="U238" s="1">
        <v>4.6950000000000003</v>
      </c>
      <c r="W238" s="2">
        <v>39045</v>
      </c>
      <c r="X238" s="1">
        <v>4.6500000000000004</v>
      </c>
      <c r="Z238" s="2">
        <v>39045</v>
      </c>
      <c r="AA238" s="1">
        <v>4.6399999999999997</v>
      </c>
      <c r="AC238" s="2">
        <v>39045</v>
      </c>
      <c r="AD238" s="1">
        <v>4.6550000000000002</v>
      </c>
      <c r="AF238" s="2">
        <v>39419</v>
      </c>
      <c r="AG238" s="1">
        <v>5.1406299999999998</v>
      </c>
      <c r="AI238" s="2">
        <v>39045</v>
      </c>
      <c r="AJ238" s="1">
        <v>5.1539999999999999</v>
      </c>
      <c r="AL238" s="2">
        <v>39045</v>
      </c>
      <c r="AM238" s="1">
        <v>5.0294999999999996</v>
      </c>
      <c r="AO238" s="2">
        <v>39045</v>
      </c>
      <c r="AP238" s="1">
        <v>5.0510000000000002</v>
      </c>
      <c r="AR238" s="2">
        <v>39045</v>
      </c>
      <c r="AS238" s="1">
        <v>5.274</v>
      </c>
      <c r="AU238" s="2">
        <v>39045</v>
      </c>
      <c r="AV238" s="1">
        <v>4.0410000000000004</v>
      </c>
      <c r="AX238" s="2">
        <v>39045</v>
      </c>
      <c r="AY238" s="1">
        <v>4.05</v>
      </c>
      <c r="BA238" s="116">
        <v>39045</v>
      </c>
      <c r="BB238" s="1">
        <v>3.92</v>
      </c>
      <c r="BD238" s="2">
        <v>39045</v>
      </c>
      <c r="BE238" s="1">
        <v>3.8860000000000001</v>
      </c>
      <c r="BG238" s="2">
        <v>39058</v>
      </c>
      <c r="BH238" s="1">
        <v>4.49</v>
      </c>
      <c r="BI238" s="2"/>
      <c r="BJ238" s="2">
        <v>39058</v>
      </c>
      <c r="BK238" s="1">
        <v>4.45</v>
      </c>
      <c r="BM238" s="2">
        <v>39045</v>
      </c>
      <c r="BN238" s="1">
        <v>3.863</v>
      </c>
    </row>
    <row r="239" spans="2:66">
      <c r="B239" s="100">
        <v>39427</v>
      </c>
      <c r="C239" s="1">
        <v>5.6899999999999995</v>
      </c>
      <c r="E239" s="100">
        <v>38883</v>
      </c>
      <c r="F239" s="1">
        <v>4.4000000000000004</v>
      </c>
      <c r="H239" s="2">
        <v>38916</v>
      </c>
      <c r="I239" s="1">
        <v>4.88</v>
      </c>
      <c r="K239" s="2">
        <v>38911</v>
      </c>
      <c r="L239" s="1">
        <v>5.2</v>
      </c>
      <c r="N239" s="2">
        <v>38911</v>
      </c>
      <c r="O239" s="1">
        <v>5.03</v>
      </c>
      <c r="Q239" s="100">
        <v>39048</v>
      </c>
      <c r="R239" s="1">
        <v>4.7949999999999999</v>
      </c>
      <c r="T239" s="100">
        <v>39048</v>
      </c>
      <c r="U239" s="1">
        <v>4.6850000000000005</v>
      </c>
      <c r="W239" s="2">
        <v>39048</v>
      </c>
      <c r="X239" s="1">
        <v>4.6449999999999996</v>
      </c>
      <c r="Z239" s="2">
        <v>39048</v>
      </c>
      <c r="AA239" s="1">
        <v>4.6349999999999998</v>
      </c>
      <c r="AC239" s="2">
        <v>39048</v>
      </c>
      <c r="AD239" s="1">
        <v>4.6449999999999996</v>
      </c>
      <c r="AF239" s="2">
        <v>39420</v>
      </c>
      <c r="AG239" s="1">
        <v>5.15</v>
      </c>
      <c r="AI239" s="2">
        <v>39048</v>
      </c>
      <c r="AJ239" s="1">
        <v>5.1315</v>
      </c>
      <c r="AL239" s="2">
        <v>39048</v>
      </c>
      <c r="AM239" s="1">
        <v>5.0109000000000004</v>
      </c>
      <c r="AO239" s="2">
        <v>39048</v>
      </c>
      <c r="AP239" s="1">
        <v>5.0412999999999997</v>
      </c>
      <c r="AR239" s="2">
        <v>39048</v>
      </c>
      <c r="AS239" s="1">
        <v>5.2645</v>
      </c>
      <c r="AU239" s="2">
        <v>39048</v>
      </c>
      <c r="AV239" s="1">
        <v>4.0461</v>
      </c>
      <c r="AX239" s="2">
        <v>39048</v>
      </c>
      <c r="AY239" s="1">
        <v>4.0541</v>
      </c>
      <c r="BA239" s="116">
        <v>39048</v>
      </c>
      <c r="BB239" s="1">
        <v>3.9220999999999999</v>
      </c>
      <c r="BD239" s="2">
        <v>39048</v>
      </c>
      <c r="BE239" s="1">
        <v>3.863</v>
      </c>
      <c r="BG239" s="2">
        <v>39059</v>
      </c>
      <c r="BH239" s="1">
        <v>4.5600000000000005</v>
      </c>
      <c r="BI239" s="2"/>
      <c r="BJ239" s="2">
        <v>39059</v>
      </c>
      <c r="BK239" s="1">
        <v>4.53</v>
      </c>
      <c r="BM239" s="2">
        <v>39048</v>
      </c>
      <c r="BN239" s="1">
        <v>3.8425000000000002</v>
      </c>
    </row>
    <row r="240" spans="2:66">
      <c r="B240" s="100">
        <v>39428</v>
      </c>
      <c r="C240" s="1">
        <v>5.7</v>
      </c>
      <c r="E240" s="100">
        <v>38884</v>
      </c>
      <c r="F240" s="1">
        <v>4.42</v>
      </c>
      <c r="H240" s="2">
        <v>38917</v>
      </c>
      <c r="I240" s="1">
        <v>4.8899999999999997</v>
      </c>
      <c r="K240" s="2">
        <v>38912</v>
      </c>
      <c r="L240" s="1">
        <v>5.19</v>
      </c>
      <c r="N240" s="2">
        <v>38912</v>
      </c>
      <c r="O240" s="1">
        <v>5.0199999999999996</v>
      </c>
      <c r="Q240" s="100">
        <v>39049</v>
      </c>
      <c r="R240" s="1">
        <v>4.8100000000000005</v>
      </c>
      <c r="T240" s="100">
        <v>39049</v>
      </c>
      <c r="U240" s="1">
        <v>4.6950000000000003</v>
      </c>
      <c r="W240" s="2">
        <v>39049</v>
      </c>
      <c r="X240" s="1">
        <v>4.6550000000000002</v>
      </c>
      <c r="Z240" s="2">
        <v>39049</v>
      </c>
      <c r="AA240" s="1">
        <v>4.6500000000000004</v>
      </c>
      <c r="AC240" s="2">
        <v>39049</v>
      </c>
      <c r="AD240" s="1">
        <v>4.66</v>
      </c>
      <c r="AF240" s="2">
        <v>39421</v>
      </c>
      <c r="AG240" s="1">
        <v>5.1506299999999996</v>
      </c>
      <c r="AI240" s="2">
        <v>39049</v>
      </c>
      <c r="AJ240" s="1">
        <v>5.1022999999999996</v>
      </c>
      <c r="AL240" s="2">
        <v>39049</v>
      </c>
      <c r="AM240" s="1">
        <v>4.9741999999999997</v>
      </c>
      <c r="AO240" s="2">
        <v>39049</v>
      </c>
      <c r="AP240" s="1">
        <v>4.9930000000000003</v>
      </c>
      <c r="AR240" s="2">
        <v>39049</v>
      </c>
      <c r="AS240" s="1">
        <v>5.2329999999999997</v>
      </c>
      <c r="AU240" s="2">
        <v>39049</v>
      </c>
      <c r="AV240" s="1">
        <v>4.0384000000000002</v>
      </c>
      <c r="AX240" s="2">
        <v>39049</v>
      </c>
      <c r="AY240" s="1">
        <v>4.0484</v>
      </c>
      <c r="BA240" s="116">
        <v>39049</v>
      </c>
      <c r="BB240" s="1">
        <v>3.9173999999999998</v>
      </c>
      <c r="BD240" s="2">
        <v>39049</v>
      </c>
      <c r="BE240" s="1">
        <v>3.8570000000000002</v>
      </c>
      <c r="BG240" s="2">
        <v>39062</v>
      </c>
      <c r="BH240" s="1">
        <v>4.5199999999999996</v>
      </c>
      <c r="BI240" s="2"/>
      <c r="BJ240" s="2">
        <v>39062</v>
      </c>
      <c r="BK240" s="1">
        <v>4.5</v>
      </c>
      <c r="BM240" s="2">
        <v>39049</v>
      </c>
      <c r="BN240" s="1">
        <v>3.8395000000000001</v>
      </c>
    </row>
    <row r="241" spans="2:66">
      <c r="B241" s="100">
        <v>39429</v>
      </c>
      <c r="C241" s="1">
        <v>5.71</v>
      </c>
      <c r="E241" s="100">
        <v>38887</v>
      </c>
      <c r="F241" s="1">
        <v>4.45</v>
      </c>
      <c r="H241" s="2">
        <v>38918</v>
      </c>
      <c r="I241" s="1">
        <v>4.8600000000000003</v>
      </c>
      <c r="K241" s="2">
        <v>38916</v>
      </c>
      <c r="L241" s="1">
        <v>5.15</v>
      </c>
      <c r="N241" s="2">
        <v>38916</v>
      </c>
      <c r="O241" s="1">
        <v>4.9800000000000004</v>
      </c>
      <c r="Q241" s="100">
        <v>39050</v>
      </c>
      <c r="R241" s="1">
        <v>4.82</v>
      </c>
      <c r="T241" s="100">
        <v>39050</v>
      </c>
      <c r="U241" s="1">
        <v>4.7050000000000001</v>
      </c>
      <c r="W241" s="2">
        <v>39050</v>
      </c>
      <c r="X241" s="1">
        <v>4.67</v>
      </c>
      <c r="Z241" s="2">
        <v>39050</v>
      </c>
      <c r="AA241" s="1">
        <v>4.66</v>
      </c>
      <c r="AC241" s="2">
        <v>39050</v>
      </c>
      <c r="AD241" s="1">
        <v>4.6749999999999998</v>
      </c>
      <c r="AF241" s="2">
        <v>39422</v>
      </c>
      <c r="AG241" s="1">
        <v>5.1462500000000002</v>
      </c>
      <c r="AI241" s="2">
        <v>39050</v>
      </c>
      <c r="AJ241" s="1">
        <v>5.1158000000000001</v>
      </c>
      <c r="AL241" s="2">
        <v>39050</v>
      </c>
      <c r="AM241" s="1">
        <v>4.9846000000000004</v>
      </c>
      <c r="AO241" s="2">
        <v>39050</v>
      </c>
      <c r="AP241" s="1">
        <v>5.0065</v>
      </c>
      <c r="AR241" s="2">
        <v>39050</v>
      </c>
      <c r="AS241" s="1">
        <v>5.2450000000000001</v>
      </c>
      <c r="AU241" s="2">
        <v>39050</v>
      </c>
      <c r="AV241" s="1">
        <v>4.0709999999999997</v>
      </c>
      <c r="AX241" s="2">
        <v>39050</v>
      </c>
      <c r="AY241" s="1">
        <v>4.0810000000000004</v>
      </c>
      <c r="BA241" s="116">
        <v>39050</v>
      </c>
      <c r="BB241" s="1">
        <v>3.9510000000000001</v>
      </c>
      <c r="BD241" s="2">
        <v>39050</v>
      </c>
      <c r="BE241" s="1">
        <v>3.895</v>
      </c>
      <c r="BG241" s="2">
        <v>39063</v>
      </c>
      <c r="BH241" s="1">
        <v>4.49</v>
      </c>
      <c r="BI241" s="2"/>
      <c r="BJ241" s="2">
        <v>39063</v>
      </c>
      <c r="BK241" s="1">
        <v>4.45</v>
      </c>
      <c r="BM241" s="2">
        <v>39050</v>
      </c>
      <c r="BN241" s="1">
        <v>3.8795000000000002</v>
      </c>
    </row>
    <row r="242" spans="2:66">
      <c r="B242" s="100">
        <v>39430</v>
      </c>
      <c r="C242" s="1">
        <v>5.72</v>
      </c>
      <c r="E242" s="100">
        <v>38888</v>
      </c>
      <c r="F242" s="1">
        <v>4.47</v>
      </c>
      <c r="H242" s="2">
        <v>38919</v>
      </c>
      <c r="I242" s="1">
        <v>4.8600000000000003</v>
      </c>
      <c r="K242" s="2">
        <v>38917</v>
      </c>
      <c r="L242" s="1">
        <v>5.15</v>
      </c>
      <c r="N242" s="2">
        <v>38917</v>
      </c>
      <c r="O242" s="1">
        <v>4.99</v>
      </c>
      <c r="Q242" s="100">
        <v>39051</v>
      </c>
      <c r="R242" s="1">
        <v>4.8100000000000005</v>
      </c>
      <c r="T242" s="100">
        <v>39051</v>
      </c>
      <c r="U242" s="1">
        <v>4.7</v>
      </c>
      <c r="W242" s="2">
        <v>39051</v>
      </c>
      <c r="X242" s="1">
        <v>4.665</v>
      </c>
      <c r="Z242" s="2">
        <v>39051</v>
      </c>
      <c r="AA242" s="1">
        <v>4.6550000000000002</v>
      </c>
      <c r="AC242" s="2">
        <v>39051</v>
      </c>
      <c r="AD242" s="1">
        <v>4.6749999999999998</v>
      </c>
      <c r="AF242" s="2">
        <v>39423</v>
      </c>
      <c r="AG242" s="1">
        <v>5.1406299999999998</v>
      </c>
      <c r="AI242" s="2">
        <v>39051</v>
      </c>
      <c r="AJ242" s="1">
        <v>5.0625</v>
      </c>
      <c r="AL242" s="2">
        <v>39051</v>
      </c>
      <c r="AM242" s="1">
        <v>4.9303999999999997</v>
      </c>
      <c r="AO242" s="2">
        <v>39051</v>
      </c>
      <c r="AP242" s="1">
        <v>4.9428999999999998</v>
      </c>
      <c r="AR242" s="2">
        <v>39051</v>
      </c>
      <c r="AS242" s="1">
        <v>5.2035</v>
      </c>
      <c r="AU242" s="2">
        <v>39051</v>
      </c>
      <c r="AV242" s="1">
        <v>4.0345000000000004</v>
      </c>
      <c r="AX242" s="2">
        <v>39051</v>
      </c>
      <c r="AY242" s="1">
        <v>4.0445000000000002</v>
      </c>
      <c r="BA242" s="116">
        <v>39051</v>
      </c>
      <c r="BB242" s="1">
        <v>3.9115000000000002</v>
      </c>
      <c r="BD242" s="2">
        <v>39051</v>
      </c>
      <c r="BE242" s="1">
        <v>3.8650000000000002</v>
      </c>
      <c r="BG242" s="2">
        <v>39064</v>
      </c>
      <c r="BH242" s="1">
        <v>4.58</v>
      </c>
      <c r="BI242" s="2"/>
      <c r="BJ242" s="2">
        <v>39064</v>
      </c>
      <c r="BK242" s="1">
        <v>4.54</v>
      </c>
      <c r="BM242" s="2">
        <v>39051</v>
      </c>
      <c r="BN242" s="1">
        <v>3.8386</v>
      </c>
    </row>
    <row r="243" spans="2:66">
      <c r="B243" s="100">
        <v>39433</v>
      </c>
      <c r="C243" s="1">
        <v>5.75</v>
      </c>
      <c r="E243" s="100">
        <v>38889</v>
      </c>
      <c r="F243" s="1">
        <v>4.49</v>
      </c>
      <c r="H243" s="2">
        <v>38922</v>
      </c>
      <c r="I243" s="1">
        <v>4.87</v>
      </c>
      <c r="K243" s="2">
        <v>38918</v>
      </c>
      <c r="L243" s="1">
        <v>5.12</v>
      </c>
      <c r="N243" s="2">
        <v>38918</v>
      </c>
      <c r="O243" s="1">
        <v>4.96</v>
      </c>
      <c r="Q243" s="100">
        <v>39052</v>
      </c>
      <c r="R243" s="1">
        <v>4.7850000000000001</v>
      </c>
      <c r="T243" s="100">
        <v>39052</v>
      </c>
      <c r="U243" s="1">
        <v>4.68</v>
      </c>
      <c r="W243" s="2">
        <v>39052</v>
      </c>
      <c r="X243" s="1">
        <v>4.6500000000000004</v>
      </c>
      <c r="Z243" s="2">
        <v>39052</v>
      </c>
      <c r="AA243" s="1">
        <v>4.6449999999999996</v>
      </c>
      <c r="AC243" s="2">
        <v>39052</v>
      </c>
      <c r="AD243" s="1">
        <v>4.68</v>
      </c>
      <c r="AF243" s="2">
        <v>39426</v>
      </c>
      <c r="AG243" s="1">
        <v>5.1325000000000003</v>
      </c>
      <c r="AI243" s="2">
        <v>39052</v>
      </c>
      <c r="AJ243" s="1">
        <v>5.0336999999999996</v>
      </c>
      <c r="AL243" s="2">
        <v>39052</v>
      </c>
      <c r="AM243" s="1">
        <v>4.8921999999999999</v>
      </c>
      <c r="AO243" s="2">
        <v>39052</v>
      </c>
      <c r="AP243" s="1">
        <v>4.8426</v>
      </c>
      <c r="AR243" s="2">
        <v>39052</v>
      </c>
      <c r="AS243" s="1">
        <v>5.1139999999999999</v>
      </c>
      <c r="AU243" s="2">
        <v>39052</v>
      </c>
      <c r="AV243" s="1">
        <v>4.01</v>
      </c>
      <c r="AX243" s="2">
        <v>39052</v>
      </c>
      <c r="AY243" s="1">
        <v>4.0199999999999996</v>
      </c>
      <c r="BA243" s="116">
        <v>39052</v>
      </c>
      <c r="BB243" s="1">
        <v>3.8890000000000002</v>
      </c>
      <c r="BD243" s="2">
        <v>39052</v>
      </c>
      <c r="BE243" s="1">
        <v>3.8289999999999997</v>
      </c>
      <c r="BG243" s="2">
        <v>39065</v>
      </c>
      <c r="BH243" s="1">
        <v>4.5999999999999996</v>
      </c>
      <c r="BI243" s="2"/>
      <c r="BJ243" s="2">
        <v>39065</v>
      </c>
      <c r="BK243" s="1">
        <v>4.58</v>
      </c>
      <c r="BM243" s="2">
        <v>39052</v>
      </c>
      <c r="BN243" s="1">
        <v>3.8069999999999999</v>
      </c>
    </row>
    <row r="244" spans="2:66">
      <c r="B244" s="100">
        <v>39434</v>
      </c>
      <c r="C244" s="1">
        <v>5.77</v>
      </c>
      <c r="E244" s="100">
        <v>38890</v>
      </c>
      <c r="F244" s="1">
        <v>4.51</v>
      </c>
      <c r="H244" s="2">
        <v>38923</v>
      </c>
      <c r="I244" s="1">
        <v>4.9000000000000004</v>
      </c>
      <c r="K244" s="2">
        <v>38919</v>
      </c>
      <c r="L244" s="1">
        <v>5.12</v>
      </c>
      <c r="N244" s="2">
        <v>38919</v>
      </c>
      <c r="O244" s="1">
        <v>4.96</v>
      </c>
      <c r="Q244" s="100">
        <v>39055</v>
      </c>
      <c r="R244" s="1">
        <v>4.76</v>
      </c>
      <c r="T244" s="100">
        <v>39055</v>
      </c>
      <c r="U244" s="1">
        <v>4.6550000000000002</v>
      </c>
      <c r="W244" s="2">
        <v>39055</v>
      </c>
      <c r="X244" s="1">
        <v>4.63</v>
      </c>
      <c r="Z244" s="2">
        <v>39055</v>
      </c>
      <c r="AA244" s="1">
        <v>4.62</v>
      </c>
      <c r="AC244" s="2">
        <v>39055</v>
      </c>
      <c r="AD244" s="1">
        <v>4.66</v>
      </c>
      <c r="AF244" s="2">
        <v>39427</v>
      </c>
      <c r="AG244" s="1">
        <v>5.1112500000000001</v>
      </c>
      <c r="AI244" s="2">
        <v>39055</v>
      </c>
      <c r="AJ244" s="1">
        <v>5.0175000000000001</v>
      </c>
      <c r="AL244" s="2">
        <v>39055</v>
      </c>
      <c r="AM244" s="1">
        <v>4.8762999999999996</v>
      </c>
      <c r="AO244" s="2">
        <v>39055</v>
      </c>
      <c r="AP244" s="1">
        <v>4.8383000000000003</v>
      </c>
      <c r="AR244" s="2">
        <v>39055</v>
      </c>
      <c r="AS244" s="1">
        <v>5.1040000000000001</v>
      </c>
      <c r="AU244" s="2">
        <v>39055</v>
      </c>
      <c r="AV244" s="1">
        <v>4.0242000000000004</v>
      </c>
      <c r="AX244" s="2">
        <v>39055</v>
      </c>
      <c r="AY244" s="1">
        <v>4.0342000000000002</v>
      </c>
      <c r="BA244" s="116">
        <v>39055</v>
      </c>
      <c r="BB244" s="1">
        <v>3.8942000000000001</v>
      </c>
      <c r="BD244" s="2">
        <v>39055</v>
      </c>
      <c r="BE244" s="1">
        <v>3.81</v>
      </c>
      <c r="BG244" s="2">
        <v>39066</v>
      </c>
      <c r="BH244" s="1">
        <v>4.5999999999999996</v>
      </c>
      <c r="BI244" s="2"/>
      <c r="BJ244" s="2">
        <v>39066</v>
      </c>
      <c r="BK244" s="1">
        <v>4.57</v>
      </c>
      <c r="BM244" s="2">
        <v>39055</v>
      </c>
      <c r="BN244" s="1">
        <v>3.8024</v>
      </c>
    </row>
    <row r="245" spans="2:66">
      <c r="B245" s="100">
        <v>39436</v>
      </c>
      <c r="C245" s="1">
        <v>5.78</v>
      </c>
      <c r="E245" s="100">
        <v>38891</v>
      </c>
      <c r="F245" s="1">
        <v>4.55</v>
      </c>
      <c r="H245" s="2">
        <v>38924</v>
      </c>
      <c r="I245" s="1">
        <v>4.8899999999999997</v>
      </c>
      <c r="K245" s="2">
        <v>38922</v>
      </c>
      <c r="L245" s="1">
        <v>5.12</v>
      </c>
      <c r="N245" s="2">
        <v>38922</v>
      </c>
      <c r="O245" s="1">
        <v>4.97</v>
      </c>
      <c r="Q245" s="100">
        <v>39056</v>
      </c>
      <c r="R245" s="1">
        <v>4.7350000000000003</v>
      </c>
      <c r="T245" s="100">
        <v>39056</v>
      </c>
      <c r="U245" s="1">
        <v>4.6349999999999998</v>
      </c>
      <c r="W245" s="2">
        <v>39056</v>
      </c>
      <c r="X245" s="1">
        <v>4.6100000000000003</v>
      </c>
      <c r="Z245" s="2">
        <v>39056</v>
      </c>
      <c r="AA245" s="1">
        <v>4.6050000000000004</v>
      </c>
      <c r="AC245" s="2">
        <v>39056</v>
      </c>
      <c r="AD245" s="1">
        <v>4.6449999999999996</v>
      </c>
      <c r="AF245" s="2">
        <v>39428</v>
      </c>
      <c r="AG245" s="1">
        <v>5.0575000000000001</v>
      </c>
      <c r="AI245" s="2">
        <v>39056</v>
      </c>
      <c r="AJ245" s="1">
        <v>5.0450999999999997</v>
      </c>
      <c r="AL245" s="2">
        <v>39056</v>
      </c>
      <c r="AM245" s="1">
        <v>4.891</v>
      </c>
      <c r="AO245" s="2">
        <v>39056</v>
      </c>
      <c r="AP245" s="1">
        <v>4.8334999999999999</v>
      </c>
      <c r="AR245" s="2">
        <v>39056</v>
      </c>
      <c r="AS245" s="1">
        <v>5.1105</v>
      </c>
      <c r="AU245" s="2">
        <v>39056</v>
      </c>
      <c r="AV245" s="1">
        <v>4.0259</v>
      </c>
      <c r="AX245" s="2">
        <v>39056</v>
      </c>
      <c r="AY245" s="1">
        <v>4.0369000000000002</v>
      </c>
      <c r="BA245" s="116">
        <v>39056</v>
      </c>
      <c r="BB245" s="1">
        <v>3.8978999999999999</v>
      </c>
      <c r="BD245" s="2">
        <v>39056</v>
      </c>
      <c r="BE245" s="1">
        <v>3.8420000000000001</v>
      </c>
      <c r="BG245" s="2">
        <v>39069</v>
      </c>
      <c r="BH245" s="1">
        <v>4.5999999999999996</v>
      </c>
      <c r="BI245" s="2"/>
      <c r="BJ245" s="2">
        <v>39069</v>
      </c>
      <c r="BK245" s="1">
        <v>4.57</v>
      </c>
      <c r="BM245" s="2">
        <v>39056</v>
      </c>
      <c r="BN245" s="1">
        <v>3.8239000000000001</v>
      </c>
    </row>
    <row r="246" spans="2:66">
      <c r="B246" s="100">
        <v>39437</v>
      </c>
      <c r="C246" s="1">
        <v>5.78</v>
      </c>
      <c r="E246" s="100">
        <v>38894</v>
      </c>
      <c r="F246" s="1">
        <v>4.5600000000000005</v>
      </c>
      <c r="H246" s="2">
        <v>38925</v>
      </c>
      <c r="I246" s="1">
        <v>4.87</v>
      </c>
      <c r="K246" s="2">
        <v>38923</v>
      </c>
      <c r="L246" s="1">
        <v>5.13</v>
      </c>
      <c r="N246" s="2">
        <v>38923</v>
      </c>
      <c r="O246" s="1">
        <v>5</v>
      </c>
      <c r="Q246" s="100">
        <v>39057</v>
      </c>
      <c r="R246" s="1">
        <v>4.71</v>
      </c>
      <c r="T246" s="100">
        <v>39057</v>
      </c>
      <c r="U246" s="1">
        <v>4.5999999999999996</v>
      </c>
      <c r="W246" s="2">
        <v>39057</v>
      </c>
      <c r="X246" s="1">
        <v>4.58</v>
      </c>
      <c r="Z246" s="2">
        <v>39057</v>
      </c>
      <c r="AA246" s="1">
        <v>4.57</v>
      </c>
      <c r="AC246" s="2">
        <v>39057</v>
      </c>
      <c r="AD246" s="1">
        <v>4.62</v>
      </c>
      <c r="AF246" s="2">
        <v>39429</v>
      </c>
      <c r="AG246" s="1">
        <v>4.9906300000000003</v>
      </c>
      <c r="AI246" s="2">
        <v>39057</v>
      </c>
      <c r="AJ246" s="1">
        <v>5.0815000000000001</v>
      </c>
      <c r="AL246" s="2">
        <v>39057</v>
      </c>
      <c r="AM246" s="1">
        <v>4.9314999999999998</v>
      </c>
      <c r="AO246" s="2">
        <v>39057</v>
      </c>
      <c r="AP246" s="1">
        <v>4.9024999999999999</v>
      </c>
      <c r="AR246" s="2">
        <v>39057</v>
      </c>
      <c r="AS246" s="1">
        <v>5.165</v>
      </c>
      <c r="AU246" s="2">
        <v>39057</v>
      </c>
      <c r="AV246" s="1">
        <v>4.0456000000000003</v>
      </c>
      <c r="AX246" s="2">
        <v>39057</v>
      </c>
      <c r="AY246" s="1">
        <v>4.0566000000000004</v>
      </c>
      <c r="BA246" s="116">
        <v>39057</v>
      </c>
      <c r="BB246" s="1">
        <v>3.9205999999999999</v>
      </c>
      <c r="BD246" s="2">
        <v>39057</v>
      </c>
      <c r="BE246" s="1">
        <v>3.8660000000000001</v>
      </c>
      <c r="BG246" s="2">
        <v>39070</v>
      </c>
      <c r="BH246" s="1">
        <v>4.5999999999999996</v>
      </c>
      <c r="BI246" s="2"/>
      <c r="BJ246" s="2">
        <v>39070</v>
      </c>
      <c r="BK246" s="1">
        <v>4.57</v>
      </c>
      <c r="BM246" s="2">
        <v>39057</v>
      </c>
      <c r="BN246" s="1">
        <v>3.8532000000000002</v>
      </c>
    </row>
    <row r="247" spans="2:66">
      <c r="B247" s="100">
        <v>39440</v>
      </c>
      <c r="C247" s="1">
        <v>5.79</v>
      </c>
      <c r="E247" s="100">
        <v>38895</v>
      </c>
      <c r="F247" s="1">
        <v>4.59</v>
      </c>
      <c r="H247" s="2">
        <v>38926</v>
      </c>
      <c r="I247" s="1">
        <v>4.8600000000000003</v>
      </c>
      <c r="K247" s="2">
        <v>38924</v>
      </c>
      <c r="L247" s="1">
        <v>5.12</v>
      </c>
      <c r="N247" s="2">
        <v>38924</v>
      </c>
      <c r="O247" s="1">
        <v>4.99</v>
      </c>
      <c r="Q247" s="100">
        <v>39058</v>
      </c>
      <c r="R247" s="1">
        <v>4.6899999999999995</v>
      </c>
      <c r="T247" s="100">
        <v>39058</v>
      </c>
      <c r="U247" s="1">
        <v>4.59</v>
      </c>
      <c r="W247" s="2">
        <v>39058</v>
      </c>
      <c r="X247" s="1">
        <v>4.5649999999999995</v>
      </c>
      <c r="Z247" s="2">
        <v>39058</v>
      </c>
      <c r="AA247" s="1">
        <v>4.5600000000000005</v>
      </c>
      <c r="AC247" s="2">
        <v>39058</v>
      </c>
      <c r="AD247" s="1">
        <v>4.62</v>
      </c>
      <c r="AF247" s="2">
        <v>39430</v>
      </c>
      <c r="AG247" s="1">
        <v>4.9662500000000005</v>
      </c>
      <c r="AI247" s="2">
        <v>39058</v>
      </c>
      <c r="AJ247" s="1">
        <v>5.1128</v>
      </c>
      <c r="AL247" s="2">
        <v>39058</v>
      </c>
      <c r="AM247" s="1">
        <v>4.9595000000000002</v>
      </c>
      <c r="AO247" s="2">
        <v>39058</v>
      </c>
      <c r="AP247" s="1">
        <v>4.9219999999999997</v>
      </c>
      <c r="AR247" s="2">
        <v>39058</v>
      </c>
      <c r="AS247" s="1">
        <v>5.1740000000000004</v>
      </c>
      <c r="AU247" s="2">
        <v>39058</v>
      </c>
      <c r="AV247" s="1">
        <v>4.0561999999999996</v>
      </c>
      <c r="AX247" s="2">
        <v>39058</v>
      </c>
      <c r="AY247" s="1">
        <v>4.0721999999999996</v>
      </c>
      <c r="BA247" s="116">
        <v>39058</v>
      </c>
      <c r="BB247" s="1">
        <v>3.9451999999999998</v>
      </c>
      <c r="BD247" s="2">
        <v>39058</v>
      </c>
      <c r="BE247" s="1">
        <v>3.9050000000000002</v>
      </c>
      <c r="BG247" s="2">
        <v>39071</v>
      </c>
      <c r="BH247" s="1">
        <v>4.5999999999999996</v>
      </c>
      <c r="BI247" s="2"/>
      <c r="BJ247" s="2">
        <v>39071</v>
      </c>
      <c r="BK247" s="1">
        <v>4.57</v>
      </c>
      <c r="BM247" s="2">
        <v>39058</v>
      </c>
      <c r="BN247" s="1">
        <v>3.8928000000000003</v>
      </c>
    </row>
    <row r="248" spans="2:66">
      <c r="B248" s="100">
        <v>39442</v>
      </c>
      <c r="C248" s="1">
        <v>5.8</v>
      </c>
      <c r="E248" s="100">
        <v>38896</v>
      </c>
      <c r="F248" s="1">
        <v>4.5999999999999996</v>
      </c>
      <c r="H248" s="2">
        <v>38929</v>
      </c>
      <c r="I248" s="1">
        <v>4.83</v>
      </c>
      <c r="K248" s="2">
        <v>38925</v>
      </c>
      <c r="L248" s="1">
        <v>5.0999999999999996</v>
      </c>
      <c r="N248" s="2">
        <v>38925</v>
      </c>
      <c r="O248" s="1">
        <v>4.97</v>
      </c>
      <c r="Q248" s="100">
        <v>39059</v>
      </c>
      <c r="R248" s="1">
        <v>4.7249999999999996</v>
      </c>
      <c r="T248" s="100">
        <v>39059</v>
      </c>
      <c r="U248" s="1">
        <v>4.62</v>
      </c>
      <c r="W248" s="2">
        <v>39059</v>
      </c>
      <c r="X248" s="1">
        <v>4.59</v>
      </c>
      <c r="Z248" s="2">
        <v>39059</v>
      </c>
      <c r="AA248" s="1">
        <v>4.59</v>
      </c>
      <c r="AC248" s="2">
        <v>39059</v>
      </c>
      <c r="AD248" s="1">
        <v>4.6399999999999997</v>
      </c>
      <c r="AF248" s="2">
        <v>39433</v>
      </c>
      <c r="AG248" s="1">
        <v>4.9412500000000001</v>
      </c>
      <c r="AI248" s="2">
        <v>39059</v>
      </c>
      <c r="AJ248" s="1">
        <v>5.1689999999999996</v>
      </c>
      <c r="AL248" s="2">
        <v>39059</v>
      </c>
      <c r="AM248" s="1">
        <v>5.0303000000000004</v>
      </c>
      <c r="AO248" s="2">
        <v>39059</v>
      </c>
      <c r="AP248" s="1">
        <v>5.0115999999999996</v>
      </c>
      <c r="AR248" s="2">
        <v>39059</v>
      </c>
      <c r="AS248" s="1">
        <v>5.242</v>
      </c>
      <c r="AU248" s="2">
        <v>39059</v>
      </c>
      <c r="AV248" s="1">
        <v>4.0925000000000002</v>
      </c>
      <c r="AX248" s="2">
        <v>39059</v>
      </c>
      <c r="AY248" s="1">
        <v>4.1085000000000003</v>
      </c>
      <c r="BA248" s="116">
        <v>39059</v>
      </c>
      <c r="BB248" s="1">
        <v>3.9824999999999999</v>
      </c>
      <c r="BD248" s="2">
        <v>39059</v>
      </c>
      <c r="BE248" s="1">
        <v>3.9285000000000001</v>
      </c>
      <c r="BG248" s="2">
        <v>39072</v>
      </c>
      <c r="BH248" s="1">
        <v>4.55</v>
      </c>
      <c r="BI248" s="2"/>
      <c r="BJ248" s="2">
        <v>39072</v>
      </c>
      <c r="BK248" s="1">
        <v>4.5199999999999996</v>
      </c>
      <c r="BM248" s="2">
        <v>39059</v>
      </c>
      <c r="BN248" s="1">
        <v>3.9140000000000001</v>
      </c>
    </row>
    <row r="249" spans="2:66">
      <c r="B249" s="100">
        <v>39443</v>
      </c>
      <c r="C249" s="1">
        <v>5.8100000000000005</v>
      </c>
      <c r="E249" s="100">
        <v>38897</v>
      </c>
      <c r="F249" s="1">
        <v>4.5999999999999996</v>
      </c>
      <c r="H249" s="2">
        <v>38930</v>
      </c>
      <c r="I249" s="1">
        <v>4.79</v>
      </c>
      <c r="K249" s="2">
        <v>38926</v>
      </c>
      <c r="L249" s="1">
        <v>5.08</v>
      </c>
      <c r="N249" s="2">
        <v>38926</v>
      </c>
      <c r="O249" s="1">
        <v>4.96</v>
      </c>
      <c r="Q249" s="100">
        <v>39062</v>
      </c>
      <c r="R249" s="1">
        <v>4.8049999999999997</v>
      </c>
      <c r="T249" s="100">
        <v>39062</v>
      </c>
      <c r="U249" s="1">
        <v>4.6899999999999995</v>
      </c>
      <c r="W249" s="2">
        <v>39062</v>
      </c>
      <c r="X249" s="1">
        <v>4.66</v>
      </c>
      <c r="Z249" s="2">
        <v>39062</v>
      </c>
      <c r="AA249" s="1">
        <v>4.6550000000000002</v>
      </c>
      <c r="AC249" s="2">
        <v>39062</v>
      </c>
      <c r="AD249" s="1">
        <v>4.6950000000000003</v>
      </c>
      <c r="AF249" s="2">
        <v>39434</v>
      </c>
      <c r="AG249" s="1">
        <v>4.9262499999999996</v>
      </c>
      <c r="AI249" s="2">
        <v>39062</v>
      </c>
      <c r="AJ249" s="1">
        <v>5.1403999999999996</v>
      </c>
      <c r="AL249" s="2">
        <v>39062</v>
      </c>
      <c r="AM249" s="1">
        <v>4.9983000000000004</v>
      </c>
      <c r="AO249" s="2">
        <v>39062</v>
      </c>
      <c r="AP249" s="1">
        <v>5.0007000000000001</v>
      </c>
      <c r="AR249" s="2">
        <v>39062</v>
      </c>
      <c r="AS249" s="1">
        <v>5.2534999999999998</v>
      </c>
      <c r="AU249" s="2">
        <v>39062</v>
      </c>
      <c r="AV249" s="1">
        <v>4.0890000000000004</v>
      </c>
      <c r="AX249" s="2">
        <v>39062</v>
      </c>
      <c r="AY249" s="1">
        <v>4.1070000000000002</v>
      </c>
      <c r="BA249" s="116">
        <v>39062</v>
      </c>
      <c r="BB249" s="1">
        <v>3.9809999999999999</v>
      </c>
      <c r="BD249" s="2">
        <v>39062</v>
      </c>
      <c r="BE249" s="1">
        <v>3.9449999999999998</v>
      </c>
      <c r="BG249" s="2">
        <v>39073</v>
      </c>
      <c r="BH249" s="1">
        <v>4.63</v>
      </c>
      <c r="BI249" s="2"/>
      <c r="BJ249" s="2">
        <v>39073</v>
      </c>
      <c r="BK249" s="1">
        <v>4.59</v>
      </c>
      <c r="BM249" s="2">
        <v>39062</v>
      </c>
      <c r="BN249" s="1">
        <v>3.9245999999999999</v>
      </c>
    </row>
    <row r="250" spans="2:66">
      <c r="B250" s="100">
        <v>39444</v>
      </c>
      <c r="C250" s="1">
        <v>5.82</v>
      </c>
      <c r="E250" s="100">
        <v>38898</v>
      </c>
      <c r="F250" s="1">
        <v>4.55</v>
      </c>
      <c r="H250" s="2">
        <v>38931</v>
      </c>
      <c r="I250" s="1">
        <v>4.8</v>
      </c>
      <c r="K250" s="2">
        <v>38929</v>
      </c>
      <c r="L250" s="1">
        <v>5.05</v>
      </c>
      <c r="N250" s="2">
        <v>38929</v>
      </c>
      <c r="O250" s="1">
        <v>4.93</v>
      </c>
      <c r="Q250" s="100">
        <v>39063</v>
      </c>
      <c r="R250" s="1">
        <v>4.78</v>
      </c>
      <c r="T250" s="100">
        <v>39063</v>
      </c>
      <c r="U250" s="1">
        <v>4.67</v>
      </c>
      <c r="W250" s="2">
        <v>39063</v>
      </c>
      <c r="X250" s="1">
        <v>4.6399999999999997</v>
      </c>
      <c r="Z250" s="2">
        <v>39063</v>
      </c>
      <c r="AA250" s="1">
        <v>4.6349999999999998</v>
      </c>
      <c r="AC250" s="2">
        <v>39063</v>
      </c>
      <c r="AD250" s="1">
        <v>4.6749999999999998</v>
      </c>
      <c r="AF250" s="2">
        <v>39435</v>
      </c>
      <c r="AG250" s="1">
        <v>4.91</v>
      </c>
      <c r="AI250" s="2">
        <v>39063</v>
      </c>
      <c r="AJ250" s="1">
        <v>5.1136999999999997</v>
      </c>
      <c r="AL250" s="2">
        <v>39063</v>
      </c>
      <c r="AM250" s="1">
        <v>4.9561000000000002</v>
      </c>
      <c r="AO250" s="2">
        <v>39063</v>
      </c>
      <c r="AP250" s="1">
        <v>4.9470000000000001</v>
      </c>
      <c r="AR250" s="2">
        <v>39063</v>
      </c>
      <c r="AS250" s="1">
        <v>5.2324999999999999</v>
      </c>
      <c r="AU250" s="2">
        <v>39063</v>
      </c>
      <c r="AV250" s="1">
        <v>4.0746000000000002</v>
      </c>
      <c r="AX250" s="2">
        <v>39063</v>
      </c>
      <c r="AY250" s="1">
        <v>4.0936000000000003</v>
      </c>
      <c r="BA250" s="116">
        <v>39063</v>
      </c>
      <c r="BB250" s="1">
        <v>3.9716</v>
      </c>
      <c r="BD250" s="2">
        <v>39063</v>
      </c>
      <c r="BE250" s="1">
        <v>3.9390000000000001</v>
      </c>
      <c r="BG250" s="2">
        <v>39077</v>
      </c>
      <c r="BH250" s="1">
        <v>4.6100000000000003</v>
      </c>
      <c r="BI250" s="2"/>
      <c r="BJ250" s="2">
        <v>39077</v>
      </c>
      <c r="BK250" s="1">
        <v>4.58</v>
      </c>
      <c r="BM250" s="2">
        <v>39063</v>
      </c>
      <c r="BN250" s="1">
        <v>3.9146999999999998</v>
      </c>
    </row>
    <row r="251" spans="2:66">
      <c r="B251" s="100">
        <v>39447</v>
      </c>
      <c r="C251" s="1">
        <v>5.82</v>
      </c>
      <c r="E251" s="100">
        <v>38901</v>
      </c>
      <c r="F251" s="1">
        <v>4.55</v>
      </c>
      <c r="H251" s="2">
        <v>38932</v>
      </c>
      <c r="I251" s="1">
        <v>4.79</v>
      </c>
      <c r="K251" s="2">
        <v>38930</v>
      </c>
      <c r="L251" s="1">
        <v>4.97</v>
      </c>
      <c r="N251" s="2">
        <v>38930</v>
      </c>
      <c r="O251" s="1">
        <v>4.8600000000000003</v>
      </c>
      <c r="Q251" s="100">
        <v>39064</v>
      </c>
      <c r="R251" s="1">
        <v>4.7850000000000001</v>
      </c>
      <c r="T251" s="100">
        <v>39064</v>
      </c>
      <c r="U251" s="1">
        <v>4.6749999999999998</v>
      </c>
      <c r="W251" s="2">
        <v>39064</v>
      </c>
      <c r="X251" s="1">
        <v>4.6399999999999997</v>
      </c>
      <c r="Z251" s="2">
        <v>39064</v>
      </c>
      <c r="AA251" s="1">
        <v>4.6349999999999998</v>
      </c>
      <c r="AC251" s="2">
        <v>39064</v>
      </c>
      <c r="AD251" s="1">
        <v>4.6749999999999998</v>
      </c>
      <c r="AF251" s="2">
        <v>39436</v>
      </c>
      <c r="AG251" s="1">
        <v>4.88375</v>
      </c>
      <c r="AI251" s="2">
        <v>39064</v>
      </c>
      <c r="AJ251" s="1">
        <v>5.1905999999999999</v>
      </c>
      <c r="AL251" s="2">
        <v>39064</v>
      </c>
      <c r="AM251" s="1">
        <v>5.0385</v>
      </c>
      <c r="AO251" s="2">
        <v>39064</v>
      </c>
      <c r="AP251" s="1">
        <v>5.0350000000000001</v>
      </c>
      <c r="AR251" s="2">
        <v>39064</v>
      </c>
      <c r="AS251" s="1">
        <v>5.28</v>
      </c>
      <c r="AU251" s="2">
        <v>39064</v>
      </c>
      <c r="AV251" s="1">
        <v>4.0967000000000002</v>
      </c>
      <c r="AX251" s="2">
        <v>39064</v>
      </c>
      <c r="AY251" s="1">
        <v>4.1166999999999998</v>
      </c>
      <c r="BA251" s="116">
        <v>39064</v>
      </c>
      <c r="BB251" s="1">
        <v>4.0026999999999999</v>
      </c>
      <c r="BD251" s="2">
        <v>39064</v>
      </c>
      <c r="BE251" s="1">
        <v>3.9849999999999999</v>
      </c>
      <c r="BG251" s="2">
        <v>39078</v>
      </c>
      <c r="BH251" s="1">
        <v>4.66</v>
      </c>
      <c r="BI251" s="2"/>
      <c r="BJ251" s="2">
        <v>39078</v>
      </c>
      <c r="BK251" s="1">
        <v>4.6399999999999997</v>
      </c>
      <c r="BM251" s="2">
        <v>39064</v>
      </c>
      <c r="BN251" s="1">
        <v>3.9598</v>
      </c>
    </row>
    <row r="252" spans="2:66">
      <c r="B252" s="100">
        <v>39449</v>
      </c>
      <c r="C252" s="1">
        <v>5.83</v>
      </c>
      <c r="E252" s="100">
        <v>38902</v>
      </c>
      <c r="F252" s="1">
        <v>4.53</v>
      </c>
      <c r="H252" s="2">
        <v>38933</v>
      </c>
      <c r="I252" s="1">
        <v>4.8100000000000005</v>
      </c>
      <c r="K252" s="2">
        <v>38931</v>
      </c>
      <c r="L252" s="1">
        <v>4.9800000000000004</v>
      </c>
      <c r="N252" s="2">
        <v>38931</v>
      </c>
      <c r="O252" s="1">
        <v>4.87</v>
      </c>
      <c r="Q252" s="100">
        <v>39065</v>
      </c>
      <c r="R252" s="1">
        <v>4.835</v>
      </c>
      <c r="T252" s="100">
        <v>39065</v>
      </c>
      <c r="U252" s="1">
        <v>4.7300000000000004</v>
      </c>
      <c r="W252" s="2">
        <v>39065</v>
      </c>
      <c r="X252" s="1">
        <v>4.6850000000000005</v>
      </c>
      <c r="Z252" s="2">
        <v>39065</v>
      </c>
      <c r="AA252" s="1">
        <v>4.68</v>
      </c>
      <c r="AC252" s="2">
        <v>39065</v>
      </c>
      <c r="AD252" s="1">
        <v>4.7149999999999999</v>
      </c>
      <c r="AF252" s="2">
        <v>39437</v>
      </c>
      <c r="AG252" s="1">
        <v>4.8574999999999999</v>
      </c>
      <c r="AI252" s="2">
        <v>39065</v>
      </c>
      <c r="AJ252" s="1">
        <v>5.2050000000000001</v>
      </c>
      <c r="AL252" s="2">
        <v>39065</v>
      </c>
      <c r="AM252" s="1">
        <v>5.0579999999999998</v>
      </c>
      <c r="AO252" s="2">
        <v>39065</v>
      </c>
      <c r="AP252" s="1">
        <v>5.0670000000000002</v>
      </c>
      <c r="AR252" s="2">
        <v>39065</v>
      </c>
      <c r="AS252" s="1">
        <v>5.3049999999999997</v>
      </c>
      <c r="AU252" s="2">
        <v>39065</v>
      </c>
      <c r="AV252" s="1">
        <v>4.1063000000000001</v>
      </c>
      <c r="AX252" s="2">
        <v>39065</v>
      </c>
      <c r="AY252" s="1">
        <v>4.1273</v>
      </c>
      <c r="BA252" s="116">
        <v>39065</v>
      </c>
      <c r="BB252" s="1">
        <v>4.0252999999999997</v>
      </c>
      <c r="BD252" s="2">
        <v>39065</v>
      </c>
      <c r="BE252" s="1">
        <v>4.0010000000000003</v>
      </c>
      <c r="BG252" s="2">
        <v>39079</v>
      </c>
      <c r="BH252" s="1">
        <v>4.7</v>
      </c>
      <c r="BI252" s="2"/>
      <c r="BJ252" s="2">
        <v>39079</v>
      </c>
      <c r="BK252" s="1">
        <v>4.6899999999999995</v>
      </c>
      <c r="BM252" s="2">
        <v>39065</v>
      </c>
      <c r="BN252" s="1">
        <v>3.9809000000000001</v>
      </c>
    </row>
    <row r="253" spans="2:66">
      <c r="B253" s="100">
        <v>39450</v>
      </c>
      <c r="C253" s="1">
        <v>5.85</v>
      </c>
      <c r="E253" s="100">
        <v>38903</v>
      </c>
      <c r="F253" s="1">
        <v>4.5199999999999996</v>
      </c>
      <c r="H253" s="2">
        <v>38936</v>
      </c>
      <c r="I253" s="1">
        <v>4.79</v>
      </c>
      <c r="K253" s="2">
        <v>38932</v>
      </c>
      <c r="L253" s="1">
        <v>4.9800000000000004</v>
      </c>
      <c r="N253" s="2">
        <v>38932</v>
      </c>
      <c r="O253" s="1">
        <v>4.8600000000000003</v>
      </c>
      <c r="Q253" s="100">
        <v>39066</v>
      </c>
      <c r="R253" s="1">
        <v>4.835</v>
      </c>
      <c r="T253" s="100">
        <v>39066</v>
      </c>
      <c r="U253" s="1">
        <v>4.7300000000000004</v>
      </c>
      <c r="W253" s="2">
        <v>39066</v>
      </c>
      <c r="X253" s="1">
        <v>4.6899999999999995</v>
      </c>
      <c r="Z253" s="2">
        <v>39066</v>
      </c>
      <c r="AA253" s="1">
        <v>4.6850000000000005</v>
      </c>
      <c r="AC253" s="2">
        <v>39066</v>
      </c>
      <c r="AD253" s="1">
        <v>4.71</v>
      </c>
      <c r="AF253" s="2">
        <v>39440</v>
      </c>
      <c r="AG253" s="1">
        <v>4.8425000000000002</v>
      </c>
      <c r="AI253" s="2">
        <v>39066</v>
      </c>
      <c r="AJ253" s="1">
        <v>5.2005999999999997</v>
      </c>
      <c r="AL253" s="2">
        <v>39066</v>
      </c>
      <c r="AM253" s="1">
        <v>5.0602</v>
      </c>
      <c r="AO253" s="2">
        <v>39066</v>
      </c>
      <c r="AP253" s="1">
        <v>5.0541</v>
      </c>
      <c r="AR253" s="2">
        <v>39066</v>
      </c>
      <c r="AS253" s="1">
        <v>5.2949999999999999</v>
      </c>
      <c r="AU253" s="2">
        <v>39066</v>
      </c>
      <c r="AV253" s="1">
        <v>4.1275000000000004</v>
      </c>
      <c r="AX253" s="2">
        <v>39066</v>
      </c>
      <c r="AY253" s="1">
        <v>4.1500000000000004</v>
      </c>
      <c r="BA253" s="116">
        <v>39066</v>
      </c>
      <c r="BB253" s="1">
        <v>4.048</v>
      </c>
      <c r="BD253" s="2">
        <v>39066</v>
      </c>
      <c r="BE253" s="1">
        <v>4.0274999999999999</v>
      </c>
      <c r="BG253" s="2">
        <v>39080</v>
      </c>
      <c r="BH253" s="1">
        <v>4.71</v>
      </c>
      <c r="BI253" s="2"/>
      <c r="BJ253" s="2">
        <v>39080</v>
      </c>
      <c r="BK253" s="1">
        <v>4.7</v>
      </c>
      <c r="BM253" s="2">
        <v>39066</v>
      </c>
      <c r="BN253" s="1">
        <v>4</v>
      </c>
    </row>
    <row r="254" spans="2:66">
      <c r="B254" s="100">
        <v>39451</v>
      </c>
      <c r="C254" s="1">
        <v>5.86</v>
      </c>
      <c r="E254" s="100">
        <v>38904</v>
      </c>
      <c r="F254" s="1">
        <v>4.5199999999999996</v>
      </c>
      <c r="H254" s="2">
        <v>38937</v>
      </c>
      <c r="I254" s="1">
        <v>4.76</v>
      </c>
      <c r="K254" s="2">
        <v>38933</v>
      </c>
      <c r="L254" s="1">
        <v>5</v>
      </c>
      <c r="N254" s="2">
        <v>38933</v>
      </c>
      <c r="O254" s="1">
        <v>4.88</v>
      </c>
      <c r="Q254" s="100">
        <v>39069</v>
      </c>
      <c r="R254" s="1">
        <v>4.8600000000000003</v>
      </c>
      <c r="T254" s="100">
        <v>39069</v>
      </c>
      <c r="U254" s="1">
        <v>4.7549999999999999</v>
      </c>
      <c r="W254" s="2">
        <v>39069</v>
      </c>
      <c r="X254" s="1">
        <v>4.7149999999999999</v>
      </c>
      <c r="Z254" s="2">
        <v>39069</v>
      </c>
      <c r="AA254" s="1">
        <v>4.7050000000000001</v>
      </c>
      <c r="AC254" s="2">
        <v>39069</v>
      </c>
      <c r="AD254" s="1">
        <v>4.7300000000000004</v>
      </c>
      <c r="AF254" s="2">
        <v>39443</v>
      </c>
      <c r="AG254" s="1">
        <v>4.83</v>
      </c>
      <c r="AI254" s="2">
        <v>39069</v>
      </c>
      <c r="AJ254" s="1">
        <v>5.21</v>
      </c>
      <c r="AL254" s="2">
        <v>39069</v>
      </c>
      <c r="AM254" s="1">
        <v>5.0587</v>
      </c>
      <c r="AO254" s="2">
        <v>39069</v>
      </c>
      <c r="AP254" s="1">
        <v>5.0644999999999998</v>
      </c>
      <c r="AR254" s="2">
        <v>39069</v>
      </c>
      <c r="AS254" s="1">
        <v>5.29</v>
      </c>
      <c r="AU254" s="2">
        <v>39069</v>
      </c>
      <c r="AV254" s="1">
        <v>4.1500000000000004</v>
      </c>
      <c r="AX254" s="2">
        <v>39069</v>
      </c>
      <c r="AY254" s="1">
        <v>4.17</v>
      </c>
      <c r="BA254" s="116">
        <v>39069</v>
      </c>
      <c r="BB254" s="1">
        <v>4.0694999999999997</v>
      </c>
      <c r="BD254" s="2">
        <v>39069</v>
      </c>
      <c r="BE254" s="1">
        <v>4.0324999999999998</v>
      </c>
      <c r="BG254" s="2">
        <v>39084</v>
      </c>
      <c r="BH254" s="1">
        <v>4.68</v>
      </c>
      <c r="BI254" s="2"/>
      <c r="BJ254" s="2">
        <v>39084</v>
      </c>
      <c r="BK254" s="1">
        <v>4.68</v>
      </c>
      <c r="BM254" s="2">
        <v>39069</v>
      </c>
      <c r="BN254" s="1">
        <v>4.0175000000000001</v>
      </c>
    </row>
    <row r="255" spans="2:66">
      <c r="B255" s="100">
        <v>39454</v>
      </c>
      <c r="C255" s="1">
        <v>5.86</v>
      </c>
      <c r="E255" s="100">
        <v>38905</v>
      </c>
      <c r="F255" s="1">
        <v>4.53</v>
      </c>
      <c r="H255" s="2">
        <v>38938</v>
      </c>
      <c r="I255" s="1">
        <v>4.75</v>
      </c>
      <c r="K255" s="2">
        <v>38936</v>
      </c>
      <c r="L255" s="1">
        <v>4.99</v>
      </c>
      <c r="N255" s="2">
        <v>38936</v>
      </c>
      <c r="O255" s="1">
        <v>4.8600000000000003</v>
      </c>
      <c r="Q255" s="100">
        <v>39070</v>
      </c>
      <c r="R255" s="1">
        <v>4.87</v>
      </c>
      <c r="T255" s="100">
        <v>39070</v>
      </c>
      <c r="U255" s="1">
        <v>4.76</v>
      </c>
      <c r="W255" s="2">
        <v>39070</v>
      </c>
      <c r="X255" s="1">
        <v>4.7149999999999999</v>
      </c>
      <c r="Z255" s="2">
        <v>39070</v>
      </c>
      <c r="AA255" s="1">
        <v>4.7050000000000001</v>
      </c>
      <c r="AC255" s="2">
        <v>39070</v>
      </c>
      <c r="AD255" s="1">
        <v>4.7249999999999996</v>
      </c>
      <c r="AF255" s="2">
        <v>39444</v>
      </c>
      <c r="AG255" s="1">
        <v>4.7287499999999998</v>
      </c>
      <c r="AI255" s="2">
        <v>39070</v>
      </c>
      <c r="AJ255" s="1">
        <v>5.2234999999999996</v>
      </c>
      <c r="AL255" s="2">
        <v>39070</v>
      </c>
      <c r="AM255" s="1">
        <v>5.0759999999999996</v>
      </c>
      <c r="AO255" s="2">
        <v>39070</v>
      </c>
      <c r="AP255" s="1">
        <v>5.0590000000000002</v>
      </c>
      <c r="AR255" s="2">
        <v>39070</v>
      </c>
      <c r="AS255" s="1">
        <v>5.2880000000000003</v>
      </c>
      <c r="AU255" s="2">
        <v>39070</v>
      </c>
      <c r="AV255" s="1">
        <v>4.1882999999999999</v>
      </c>
      <c r="AX255" s="2">
        <v>39070</v>
      </c>
      <c r="AY255" s="1">
        <v>4.2110000000000003</v>
      </c>
      <c r="BA255" s="116">
        <v>39070</v>
      </c>
      <c r="BB255" s="1">
        <v>4.1070000000000002</v>
      </c>
      <c r="BD255" s="2">
        <v>39070</v>
      </c>
      <c r="BE255" s="1">
        <v>4.0540000000000003</v>
      </c>
      <c r="BG255" s="2">
        <v>39085</v>
      </c>
      <c r="BH255" s="1">
        <v>4.67</v>
      </c>
      <c r="BI255" s="2"/>
      <c r="BJ255" s="2">
        <v>39085</v>
      </c>
      <c r="BK255" s="1">
        <v>4.66</v>
      </c>
      <c r="BM255" s="2">
        <v>39070</v>
      </c>
      <c r="BN255" s="1">
        <v>4.0411999999999999</v>
      </c>
    </row>
    <row r="256" spans="2:66">
      <c r="B256" s="100">
        <v>39455</v>
      </c>
      <c r="C256" s="1">
        <v>5.87</v>
      </c>
      <c r="E256" s="100">
        <v>38908</v>
      </c>
      <c r="F256" s="1">
        <v>4.55</v>
      </c>
      <c r="H256" s="2">
        <v>38939</v>
      </c>
      <c r="I256" s="1">
        <v>4.8</v>
      </c>
      <c r="K256" s="2">
        <v>38937</v>
      </c>
      <c r="L256" s="1">
        <v>4.96</v>
      </c>
      <c r="N256" s="2">
        <v>38937</v>
      </c>
      <c r="O256" s="1">
        <v>4.83</v>
      </c>
      <c r="Q256" s="100">
        <v>39071</v>
      </c>
      <c r="R256" s="1">
        <v>4.9000000000000004</v>
      </c>
      <c r="T256" s="100">
        <v>39071</v>
      </c>
      <c r="U256" s="1">
        <v>4.7949999999999999</v>
      </c>
      <c r="W256" s="2">
        <v>39071</v>
      </c>
      <c r="X256" s="1">
        <v>4.7450000000000001</v>
      </c>
      <c r="Z256" s="2">
        <v>39071</v>
      </c>
      <c r="AA256" s="1">
        <v>4.7350000000000003</v>
      </c>
      <c r="AC256" s="2">
        <v>39071</v>
      </c>
      <c r="AD256" s="1">
        <v>4.75</v>
      </c>
      <c r="AF256" s="2">
        <v>39447</v>
      </c>
      <c r="AG256" s="1">
        <v>4.7024999999999997</v>
      </c>
      <c r="AI256" s="2">
        <v>39071</v>
      </c>
      <c r="AJ256" s="1">
        <v>5.2355</v>
      </c>
      <c r="AL256" s="2">
        <v>39071</v>
      </c>
      <c r="AM256" s="1">
        <v>5.0791000000000004</v>
      </c>
      <c r="AO256" s="2">
        <v>39071</v>
      </c>
      <c r="AP256" s="1">
        <v>5.0650000000000004</v>
      </c>
      <c r="AR256" s="2">
        <v>39071</v>
      </c>
      <c r="AS256" s="1">
        <v>5.2910000000000004</v>
      </c>
      <c r="AU256" s="2">
        <v>39071</v>
      </c>
      <c r="AV256" s="1">
        <v>4.194</v>
      </c>
      <c r="AX256" s="2">
        <v>39071</v>
      </c>
      <c r="AY256" s="1">
        <v>4.2134999999999998</v>
      </c>
      <c r="BA256" s="116">
        <v>39071</v>
      </c>
      <c r="BB256" s="1">
        <v>4.1070000000000002</v>
      </c>
      <c r="BD256" s="2">
        <v>39071</v>
      </c>
      <c r="BE256" s="1">
        <v>4.0594999999999999</v>
      </c>
      <c r="BG256" s="2">
        <v>39086</v>
      </c>
      <c r="BH256" s="1">
        <v>4.62</v>
      </c>
      <c r="BI256" s="2"/>
      <c r="BJ256" s="2">
        <v>39086</v>
      </c>
      <c r="BK256" s="1">
        <v>4.6100000000000003</v>
      </c>
      <c r="BM256" s="2">
        <v>39071</v>
      </c>
      <c r="BN256" s="1">
        <v>4.05</v>
      </c>
    </row>
    <row r="257" spans="2:66">
      <c r="B257" s="100">
        <v>39456</v>
      </c>
      <c r="C257" s="1">
        <v>5.88</v>
      </c>
      <c r="E257" s="100">
        <v>38909</v>
      </c>
      <c r="F257" s="1">
        <v>4.55</v>
      </c>
      <c r="H257" s="2">
        <v>38940</v>
      </c>
      <c r="I257" s="1">
        <v>4.75</v>
      </c>
      <c r="K257" s="2">
        <v>38938</v>
      </c>
      <c r="L257" s="1">
        <v>4.96</v>
      </c>
      <c r="N257" s="2">
        <v>38938</v>
      </c>
      <c r="O257" s="1">
        <v>4.83</v>
      </c>
      <c r="Q257" s="100">
        <v>39072</v>
      </c>
      <c r="R257" s="1">
        <v>4.8849999999999998</v>
      </c>
      <c r="T257" s="100">
        <v>39072</v>
      </c>
      <c r="U257" s="1">
        <v>4.78</v>
      </c>
      <c r="W257" s="2">
        <v>39072</v>
      </c>
      <c r="X257" s="1">
        <v>4.7300000000000004</v>
      </c>
      <c r="Z257" s="2">
        <v>39072</v>
      </c>
      <c r="AA257" s="1">
        <v>4.7249999999999996</v>
      </c>
      <c r="AC257" s="2">
        <v>39072</v>
      </c>
      <c r="AD257" s="1">
        <v>4.74</v>
      </c>
      <c r="AF257" s="2">
        <v>39449</v>
      </c>
      <c r="AG257" s="1">
        <v>4.6806299999999998</v>
      </c>
      <c r="AI257" s="2">
        <v>39072</v>
      </c>
      <c r="AJ257" s="1">
        <v>5.1849999999999996</v>
      </c>
      <c r="AL257" s="2">
        <v>39072</v>
      </c>
      <c r="AM257" s="1">
        <v>5.0244999999999997</v>
      </c>
      <c r="AO257" s="2">
        <v>39072</v>
      </c>
      <c r="AP257" s="1">
        <v>5.0095000000000001</v>
      </c>
      <c r="AR257" s="2">
        <v>39072</v>
      </c>
      <c r="AS257" s="1">
        <v>5.2512999999999996</v>
      </c>
      <c r="AU257" s="2">
        <v>39072</v>
      </c>
      <c r="AV257" s="1">
        <v>4.1879999999999997</v>
      </c>
      <c r="AX257" s="2">
        <v>39072</v>
      </c>
      <c r="AY257" s="1">
        <v>4.2095000000000002</v>
      </c>
      <c r="BA257" s="116">
        <v>39072</v>
      </c>
      <c r="BB257" s="1">
        <v>4.1005000000000003</v>
      </c>
      <c r="BD257" s="2">
        <v>39072</v>
      </c>
      <c r="BE257" s="1">
        <v>4.0490000000000004</v>
      </c>
      <c r="BG257" s="2">
        <v>39087</v>
      </c>
      <c r="BH257" s="1">
        <v>4.6500000000000004</v>
      </c>
      <c r="BI257" s="2"/>
      <c r="BJ257" s="2">
        <v>39087</v>
      </c>
      <c r="BK257" s="1">
        <v>4.6500000000000004</v>
      </c>
      <c r="BM257" s="2">
        <v>39072</v>
      </c>
      <c r="BN257" s="1">
        <v>4.0330000000000004</v>
      </c>
    </row>
    <row r="258" spans="2:66">
      <c r="B258" s="100">
        <v>39457</v>
      </c>
      <c r="C258" s="1">
        <v>5.89</v>
      </c>
      <c r="E258" s="100">
        <v>38910</v>
      </c>
      <c r="F258" s="1">
        <v>4.55</v>
      </c>
      <c r="H258" s="2">
        <v>38943</v>
      </c>
      <c r="I258" s="1">
        <v>4.8100000000000005</v>
      </c>
      <c r="K258" s="2">
        <v>38939</v>
      </c>
      <c r="L258" s="1">
        <v>4.9800000000000004</v>
      </c>
      <c r="N258" s="2">
        <v>38939</v>
      </c>
      <c r="O258" s="1">
        <v>4.8600000000000003</v>
      </c>
      <c r="Q258" s="100">
        <v>39073</v>
      </c>
      <c r="R258" s="1">
        <v>4.9050000000000002</v>
      </c>
      <c r="T258" s="100">
        <v>39073</v>
      </c>
      <c r="U258" s="1">
        <v>4.8</v>
      </c>
      <c r="W258" s="2">
        <v>39073</v>
      </c>
      <c r="X258" s="1">
        <v>4.7549999999999999</v>
      </c>
      <c r="Z258" s="2">
        <v>39073</v>
      </c>
      <c r="AA258" s="1">
        <v>4.7450000000000001</v>
      </c>
      <c r="AC258" s="2">
        <v>39073</v>
      </c>
      <c r="AD258" s="1">
        <v>4.76</v>
      </c>
      <c r="AF258" s="2">
        <v>39450</v>
      </c>
      <c r="AG258" s="1">
        <v>4.6462500000000002</v>
      </c>
      <c r="AI258" s="2">
        <v>39073</v>
      </c>
      <c r="AJ258" s="1">
        <v>5.2595000000000001</v>
      </c>
      <c r="AL258" s="2">
        <v>39073</v>
      </c>
      <c r="AM258" s="1">
        <v>5.101</v>
      </c>
      <c r="AO258" s="2">
        <v>39073</v>
      </c>
      <c r="AP258" s="1">
        <v>5.0640000000000001</v>
      </c>
      <c r="AR258" s="2">
        <v>39073</v>
      </c>
      <c r="AS258" s="1">
        <v>5.28</v>
      </c>
      <c r="AU258" s="2">
        <v>39073</v>
      </c>
      <c r="AV258" s="1">
        <v>4.2220000000000004</v>
      </c>
      <c r="AX258" s="2">
        <v>39073</v>
      </c>
      <c r="AY258" s="1">
        <v>4.2445000000000004</v>
      </c>
      <c r="BA258" s="116">
        <v>39073</v>
      </c>
      <c r="BB258" s="1">
        <v>4.1334999999999997</v>
      </c>
      <c r="BD258" s="2">
        <v>39073</v>
      </c>
      <c r="BE258" s="1">
        <v>4.0785</v>
      </c>
      <c r="BG258" s="2">
        <v>39090</v>
      </c>
      <c r="BH258" s="1">
        <v>4.66</v>
      </c>
      <c r="BI258" s="2"/>
      <c r="BJ258" s="2">
        <v>39090</v>
      </c>
      <c r="BK258" s="1">
        <v>4.66</v>
      </c>
      <c r="BM258" s="2">
        <v>39073</v>
      </c>
      <c r="BN258" s="1">
        <v>4.0670000000000002</v>
      </c>
    </row>
    <row r="259" spans="2:66">
      <c r="B259" s="100">
        <v>39458</v>
      </c>
      <c r="C259" s="1">
        <v>5.89</v>
      </c>
      <c r="E259" s="100">
        <v>38911</v>
      </c>
      <c r="F259" s="1">
        <v>4.55</v>
      </c>
      <c r="H259" s="2">
        <v>38945</v>
      </c>
      <c r="I259" s="1">
        <v>4.8</v>
      </c>
      <c r="K259" s="2">
        <v>38940</v>
      </c>
      <c r="L259" s="1">
        <v>4.88</v>
      </c>
      <c r="N259" s="2">
        <v>38940</v>
      </c>
      <c r="O259" s="1">
        <v>4.8</v>
      </c>
      <c r="Q259" s="100">
        <v>39076</v>
      </c>
      <c r="R259" s="1">
        <v>4.9050000000000002</v>
      </c>
      <c r="T259" s="100">
        <v>39076</v>
      </c>
      <c r="U259" s="1">
        <v>4.8</v>
      </c>
      <c r="W259" s="2">
        <v>39076</v>
      </c>
      <c r="X259" s="1">
        <v>4.7549999999999999</v>
      </c>
      <c r="Z259" s="2">
        <v>39076</v>
      </c>
      <c r="AA259" s="1">
        <v>4.7450000000000001</v>
      </c>
      <c r="AC259" s="2">
        <v>39076</v>
      </c>
      <c r="AD259" s="1">
        <v>4.76</v>
      </c>
      <c r="AF259" s="2">
        <v>39451</v>
      </c>
      <c r="AG259" s="1">
        <v>4.62</v>
      </c>
      <c r="AI259" s="2">
        <v>39076</v>
      </c>
      <c r="AJ259" s="1">
        <v>5.2565</v>
      </c>
      <c r="AL259" s="2">
        <v>39076</v>
      </c>
      <c r="AM259" s="1">
        <v>5.1029999999999998</v>
      </c>
      <c r="AO259" s="2">
        <v>39076</v>
      </c>
      <c r="AP259" s="1">
        <v>5.0720000000000001</v>
      </c>
      <c r="AR259" s="2">
        <v>39076</v>
      </c>
      <c r="AS259" s="1">
        <v>5.2850000000000001</v>
      </c>
      <c r="AU259" s="2">
        <v>39076</v>
      </c>
      <c r="AV259" s="1">
        <v>4.2140000000000004</v>
      </c>
      <c r="AX259" s="2">
        <v>39076</v>
      </c>
      <c r="AY259" s="1">
        <v>4.2370000000000001</v>
      </c>
      <c r="BA259" s="116">
        <v>39076</v>
      </c>
      <c r="BB259" s="1">
        <v>4.1260000000000003</v>
      </c>
      <c r="BD259" s="2">
        <v>39076</v>
      </c>
      <c r="BE259" s="1">
        <v>4.08</v>
      </c>
      <c r="BG259" s="2">
        <v>39091</v>
      </c>
      <c r="BH259" s="1">
        <v>4.66</v>
      </c>
      <c r="BI259" s="2"/>
      <c r="BJ259" s="2">
        <v>39091</v>
      </c>
      <c r="BK259" s="1">
        <v>4.6500000000000004</v>
      </c>
      <c r="BM259" s="2">
        <v>39076</v>
      </c>
      <c r="BN259" s="1">
        <v>4.0549999999999997</v>
      </c>
    </row>
    <row r="260" spans="2:66">
      <c r="B260" s="100">
        <v>39461</v>
      </c>
      <c r="C260" s="1">
        <v>5.89</v>
      </c>
      <c r="E260" s="100">
        <v>38912</v>
      </c>
      <c r="F260" s="1">
        <v>4.55</v>
      </c>
      <c r="H260" s="2">
        <v>38946</v>
      </c>
      <c r="I260" s="1">
        <v>4.7699999999999996</v>
      </c>
      <c r="K260" s="2">
        <v>38943</v>
      </c>
      <c r="L260" s="1">
        <v>4.9399999999999995</v>
      </c>
      <c r="N260" s="2">
        <v>38943</v>
      </c>
      <c r="O260" s="1">
        <v>4.87</v>
      </c>
      <c r="Q260" s="100">
        <v>39077</v>
      </c>
      <c r="R260" s="1">
        <v>5.01</v>
      </c>
      <c r="T260" s="100">
        <v>39077</v>
      </c>
      <c r="U260" s="1">
        <v>4.91</v>
      </c>
      <c r="W260" s="2">
        <v>39077</v>
      </c>
      <c r="X260" s="1">
        <v>4.8650000000000002</v>
      </c>
      <c r="Z260" s="2">
        <v>39077</v>
      </c>
      <c r="AA260" s="1">
        <v>4.8550000000000004</v>
      </c>
      <c r="AC260" s="2">
        <v>39077</v>
      </c>
      <c r="AD260" s="1">
        <v>4.87</v>
      </c>
      <c r="AF260" s="2">
        <v>39454</v>
      </c>
      <c r="AG260" s="1">
        <v>4.5431299999999997</v>
      </c>
      <c r="AI260" s="2">
        <v>39077</v>
      </c>
      <c r="AJ260" s="1">
        <v>5.2312000000000003</v>
      </c>
      <c r="AL260" s="2">
        <v>39077</v>
      </c>
      <c r="AM260" s="1">
        <v>5.0839999999999996</v>
      </c>
      <c r="AO260" s="2">
        <v>39077</v>
      </c>
      <c r="AP260" s="1">
        <v>5.0644999999999998</v>
      </c>
      <c r="AR260" s="2">
        <v>39077</v>
      </c>
      <c r="AS260" s="1">
        <v>5.2844999999999995</v>
      </c>
      <c r="AU260" s="2">
        <v>39077</v>
      </c>
      <c r="AV260" s="1">
        <v>4.2140000000000004</v>
      </c>
      <c r="AX260" s="2">
        <v>39077</v>
      </c>
      <c r="AY260" s="1">
        <v>4.2370000000000001</v>
      </c>
      <c r="BA260" s="116">
        <v>39077</v>
      </c>
      <c r="BB260" s="1">
        <v>4.1260000000000003</v>
      </c>
      <c r="BD260" s="2">
        <v>39077</v>
      </c>
      <c r="BE260" s="1">
        <v>4.08</v>
      </c>
      <c r="BG260" s="2">
        <v>39092</v>
      </c>
      <c r="BH260" s="1">
        <v>4.6899999999999995</v>
      </c>
      <c r="BI260" s="2"/>
      <c r="BJ260" s="2">
        <v>39092</v>
      </c>
      <c r="BK260" s="1">
        <v>4.68</v>
      </c>
      <c r="BM260" s="2">
        <v>39077</v>
      </c>
      <c r="BN260" s="1">
        <v>4.0549999999999997</v>
      </c>
    </row>
    <row r="261" spans="2:66">
      <c r="B261" s="100">
        <v>39462</v>
      </c>
      <c r="C261" s="1">
        <v>5.89</v>
      </c>
      <c r="E261" s="100">
        <v>38916</v>
      </c>
      <c r="F261" s="1">
        <v>4.54</v>
      </c>
      <c r="H261" s="2">
        <v>38947</v>
      </c>
      <c r="I261" s="1">
        <v>4.7699999999999996</v>
      </c>
      <c r="K261" s="2">
        <v>38945</v>
      </c>
      <c r="L261" s="1">
        <v>4.95</v>
      </c>
      <c r="N261" s="2">
        <v>38945</v>
      </c>
      <c r="O261" s="1">
        <v>4.8600000000000003</v>
      </c>
      <c r="Q261" s="100">
        <v>39078</v>
      </c>
      <c r="R261" s="1">
        <v>4.9800000000000004</v>
      </c>
      <c r="T261" s="100">
        <v>39078</v>
      </c>
      <c r="U261" s="1">
        <v>4.8899999999999997</v>
      </c>
      <c r="W261" s="2">
        <v>39078</v>
      </c>
      <c r="X261" s="1">
        <v>4.8449999999999998</v>
      </c>
      <c r="Z261" s="2">
        <v>39078</v>
      </c>
      <c r="AA261" s="1">
        <v>4.835</v>
      </c>
      <c r="AC261" s="2">
        <v>39078</v>
      </c>
      <c r="AD261" s="1">
        <v>4.8550000000000004</v>
      </c>
      <c r="AF261" s="2">
        <v>39455</v>
      </c>
      <c r="AG261" s="1">
        <v>4.5049999999999999</v>
      </c>
      <c r="AI261" s="2">
        <v>39078</v>
      </c>
      <c r="AJ261" s="1">
        <v>5.2694999999999999</v>
      </c>
      <c r="AL261" s="2">
        <v>39078</v>
      </c>
      <c r="AM261" s="1">
        <v>5.1242000000000001</v>
      </c>
      <c r="AO261" s="2">
        <v>39078</v>
      </c>
      <c r="AP261" s="1">
        <v>5.1180000000000003</v>
      </c>
      <c r="AR261" s="2">
        <v>39078</v>
      </c>
      <c r="AS261" s="1">
        <v>5.32</v>
      </c>
      <c r="AU261" s="2">
        <v>39078</v>
      </c>
      <c r="AV261" s="1">
        <v>4.26</v>
      </c>
      <c r="AX261" s="2">
        <v>39078</v>
      </c>
      <c r="AY261" s="1">
        <v>4.2815000000000003</v>
      </c>
      <c r="BA261" s="116">
        <v>39078</v>
      </c>
      <c r="BB261" s="1">
        <v>4.1740000000000004</v>
      </c>
      <c r="BD261" s="2">
        <v>39078</v>
      </c>
      <c r="BE261" s="1">
        <v>4.1014999999999997</v>
      </c>
      <c r="BG261" s="2">
        <v>39093</v>
      </c>
      <c r="BH261" s="1">
        <v>4.74</v>
      </c>
      <c r="BI261" s="2"/>
      <c r="BJ261" s="2">
        <v>39093</v>
      </c>
      <c r="BK261" s="1">
        <v>4.7300000000000004</v>
      </c>
      <c r="BM261" s="2">
        <v>39078</v>
      </c>
      <c r="BN261" s="1">
        <v>4.1029999999999998</v>
      </c>
    </row>
    <row r="262" spans="2:66">
      <c r="B262" s="100">
        <v>39463</v>
      </c>
      <c r="C262" s="1">
        <v>5.88</v>
      </c>
      <c r="E262" s="100">
        <v>38917</v>
      </c>
      <c r="F262" s="1">
        <v>4.54</v>
      </c>
      <c r="H262" s="2">
        <v>38950</v>
      </c>
      <c r="I262" s="1">
        <v>4.78</v>
      </c>
      <c r="K262" s="2">
        <v>38946</v>
      </c>
      <c r="L262" s="1">
        <v>4.8899999999999997</v>
      </c>
      <c r="N262" s="2">
        <v>38946</v>
      </c>
      <c r="O262" s="1">
        <v>4.82</v>
      </c>
      <c r="Q262" s="100">
        <v>39079</v>
      </c>
      <c r="R262" s="1">
        <v>4.95</v>
      </c>
      <c r="T262" s="100">
        <v>39079</v>
      </c>
      <c r="U262" s="1">
        <v>4.8600000000000003</v>
      </c>
      <c r="W262" s="2">
        <v>39079</v>
      </c>
      <c r="X262" s="1">
        <v>4.82</v>
      </c>
      <c r="Z262" s="2">
        <v>39079</v>
      </c>
      <c r="AA262" s="1">
        <v>4.8100000000000005</v>
      </c>
      <c r="AC262" s="2">
        <v>39079</v>
      </c>
      <c r="AD262" s="1">
        <v>4.83</v>
      </c>
      <c r="AF262" s="2">
        <v>39456</v>
      </c>
      <c r="AG262" s="1">
        <v>4.4424999999999999</v>
      </c>
      <c r="AI262" s="2">
        <v>39079</v>
      </c>
      <c r="AJ262" s="1">
        <v>5.3040000000000003</v>
      </c>
      <c r="AL262" s="2">
        <v>39079</v>
      </c>
      <c r="AM262" s="1">
        <v>5.1580000000000004</v>
      </c>
      <c r="AO262" s="2">
        <v>39079</v>
      </c>
      <c r="AP262" s="1">
        <v>5.1425000000000001</v>
      </c>
      <c r="AR262" s="2">
        <v>39079</v>
      </c>
      <c r="AS262" s="1">
        <v>5.33</v>
      </c>
      <c r="AU262" s="2">
        <v>39079</v>
      </c>
      <c r="AV262" s="1">
        <v>4.2755000000000001</v>
      </c>
      <c r="AX262" s="2">
        <v>39079</v>
      </c>
      <c r="AY262" s="1">
        <v>4.2969999999999997</v>
      </c>
      <c r="BA262" s="116">
        <v>39079</v>
      </c>
      <c r="BB262" s="1">
        <v>4.1879999999999997</v>
      </c>
      <c r="BD262" s="2">
        <v>39079</v>
      </c>
      <c r="BE262" s="1">
        <v>4.1174999999999997</v>
      </c>
      <c r="BG262" s="2">
        <v>39094</v>
      </c>
      <c r="BH262" s="1">
        <v>4.7699999999999996</v>
      </c>
      <c r="BI262" s="2"/>
      <c r="BJ262" s="2">
        <v>39094</v>
      </c>
      <c r="BK262" s="1">
        <v>4.76</v>
      </c>
      <c r="BM262" s="2">
        <v>39079</v>
      </c>
      <c r="BN262" s="1">
        <v>4.12</v>
      </c>
    </row>
    <row r="263" spans="2:66">
      <c r="B263" s="100">
        <v>39464</v>
      </c>
      <c r="C263" s="1">
        <v>5.88</v>
      </c>
      <c r="E263" s="100">
        <v>38918</v>
      </c>
      <c r="F263" s="1">
        <v>4.54</v>
      </c>
      <c r="H263" s="2">
        <v>38951</v>
      </c>
      <c r="I263" s="1">
        <v>4.7699999999999996</v>
      </c>
      <c r="K263" s="2">
        <v>38947</v>
      </c>
      <c r="L263" s="1">
        <v>4.88</v>
      </c>
      <c r="N263" s="2">
        <v>38947</v>
      </c>
      <c r="O263" s="1">
        <v>4.8</v>
      </c>
      <c r="Q263" s="100">
        <v>39080</v>
      </c>
      <c r="R263" s="1">
        <v>4.95</v>
      </c>
      <c r="T263" s="100">
        <v>39080</v>
      </c>
      <c r="U263" s="1">
        <v>4.8600000000000003</v>
      </c>
      <c r="W263" s="2">
        <v>39080</v>
      </c>
      <c r="X263" s="1">
        <v>4.82</v>
      </c>
      <c r="Z263" s="2">
        <v>39080</v>
      </c>
      <c r="AA263" s="1">
        <v>4.8100000000000005</v>
      </c>
      <c r="AC263" s="2">
        <v>39080</v>
      </c>
      <c r="AD263" s="1">
        <v>4.83</v>
      </c>
      <c r="AF263" s="2">
        <v>39457</v>
      </c>
      <c r="AG263" s="1">
        <v>4.3768799999999999</v>
      </c>
      <c r="AI263" s="2">
        <v>39080</v>
      </c>
      <c r="AJ263" s="1">
        <v>5.3034999999999997</v>
      </c>
      <c r="AL263" s="2">
        <v>39080</v>
      </c>
      <c r="AM263" s="1">
        <v>5.1680000000000001</v>
      </c>
      <c r="AO263" s="2">
        <v>39080</v>
      </c>
      <c r="AP263" s="1">
        <v>5.1529999999999996</v>
      </c>
      <c r="AR263" s="2">
        <v>39080</v>
      </c>
      <c r="AS263" s="1">
        <v>5.3365</v>
      </c>
      <c r="AU263" s="2">
        <v>39080</v>
      </c>
      <c r="AV263" s="1">
        <v>4.2876000000000003</v>
      </c>
      <c r="AX263" s="2">
        <v>39080</v>
      </c>
      <c r="AY263" s="1">
        <v>4.3095999999999997</v>
      </c>
      <c r="BA263" s="116">
        <v>39080</v>
      </c>
      <c r="BB263" s="1">
        <v>4.1985999999999999</v>
      </c>
      <c r="BD263" s="2">
        <v>39080</v>
      </c>
      <c r="BE263" s="1">
        <v>4.1219999999999999</v>
      </c>
      <c r="BG263" s="2">
        <v>39098</v>
      </c>
      <c r="BH263" s="1">
        <v>4.75</v>
      </c>
      <c r="BI263" s="2"/>
      <c r="BJ263" s="2">
        <v>39098</v>
      </c>
      <c r="BK263" s="1">
        <v>4.74</v>
      </c>
      <c r="BM263" s="2">
        <v>39080</v>
      </c>
      <c r="BN263" s="1">
        <v>4.125</v>
      </c>
    </row>
    <row r="264" spans="2:66">
      <c r="B264" s="100">
        <v>39465</v>
      </c>
      <c r="C264" s="1">
        <v>5.87</v>
      </c>
      <c r="E264" s="100">
        <v>38919</v>
      </c>
      <c r="F264" s="1">
        <v>4.54</v>
      </c>
      <c r="H264" s="2">
        <v>38952</v>
      </c>
      <c r="I264" s="1">
        <v>4.74</v>
      </c>
      <c r="K264" s="2">
        <v>38950</v>
      </c>
      <c r="L264" s="1">
        <v>4.9000000000000004</v>
      </c>
      <c r="N264" s="2">
        <v>38950</v>
      </c>
      <c r="O264" s="1">
        <v>4.8100000000000005</v>
      </c>
      <c r="Q264" s="100">
        <v>39083</v>
      </c>
      <c r="R264" s="1">
        <v>4.95</v>
      </c>
      <c r="T264" s="100">
        <v>39083</v>
      </c>
      <c r="U264" s="1">
        <v>4.8600000000000003</v>
      </c>
      <c r="W264" s="2">
        <v>39083</v>
      </c>
      <c r="X264" s="1">
        <v>4.82</v>
      </c>
      <c r="Z264" s="2">
        <v>39083</v>
      </c>
      <c r="AA264" s="1">
        <v>4.8100000000000005</v>
      </c>
      <c r="AC264" s="2">
        <v>39083</v>
      </c>
      <c r="AD264" s="1">
        <v>4.83</v>
      </c>
      <c r="AF264" s="2">
        <v>39458</v>
      </c>
      <c r="AG264" s="1">
        <v>4.2575000000000003</v>
      </c>
      <c r="AI264" s="2">
        <v>39083</v>
      </c>
      <c r="AJ264" s="1">
        <v>5.3070000000000004</v>
      </c>
      <c r="AL264" s="2">
        <v>39083</v>
      </c>
      <c r="AM264" s="1">
        <v>5.1639999999999997</v>
      </c>
      <c r="AO264" s="2">
        <v>39083</v>
      </c>
      <c r="AP264" s="1">
        <v>5.1589999999999998</v>
      </c>
      <c r="AR264" s="2">
        <v>39083</v>
      </c>
      <c r="AS264" s="1">
        <v>5.3449999999999998</v>
      </c>
      <c r="AU264" s="2">
        <v>39083</v>
      </c>
      <c r="AV264" s="1">
        <v>4.2889999999999997</v>
      </c>
      <c r="AX264" s="2">
        <v>39083</v>
      </c>
      <c r="AY264" s="1">
        <v>4.3120000000000003</v>
      </c>
      <c r="BA264" s="116">
        <v>39083</v>
      </c>
      <c r="BB264" s="1">
        <v>4.2</v>
      </c>
      <c r="BD264" s="2">
        <v>39083</v>
      </c>
      <c r="BE264" s="1">
        <v>4.125</v>
      </c>
      <c r="BG264" s="2">
        <v>39099</v>
      </c>
      <c r="BH264" s="1">
        <v>4.79</v>
      </c>
      <c r="BI264" s="2"/>
      <c r="BJ264" s="2">
        <v>39099</v>
      </c>
      <c r="BK264" s="1">
        <v>4.78</v>
      </c>
      <c r="BM264" s="2">
        <v>39083</v>
      </c>
      <c r="BN264" s="1">
        <v>4.125</v>
      </c>
    </row>
    <row r="265" spans="2:66">
      <c r="B265" s="100">
        <v>39468</v>
      </c>
      <c r="C265" s="1">
        <v>5.86</v>
      </c>
      <c r="E265" s="100">
        <v>38922</v>
      </c>
      <c r="F265" s="1">
        <v>4.54</v>
      </c>
      <c r="H265" s="2">
        <v>38953</v>
      </c>
      <c r="I265" s="1">
        <v>4.76</v>
      </c>
      <c r="K265" s="2">
        <v>38951</v>
      </c>
      <c r="L265" s="1">
        <v>4.9000000000000004</v>
      </c>
      <c r="N265" s="2">
        <v>38951</v>
      </c>
      <c r="O265" s="1">
        <v>4.8</v>
      </c>
      <c r="Q265" s="100">
        <v>39084</v>
      </c>
      <c r="R265" s="1">
        <v>4.9649999999999999</v>
      </c>
      <c r="T265" s="100">
        <v>39084</v>
      </c>
      <c r="U265" s="1">
        <v>4.875</v>
      </c>
      <c r="W265" s="2">
        <v>39084</v>
      </c>
      <c r="X265" s="1">
        <v>4.835</v>
      </c>
      <c r="Z265" s="2">
        <v>39084</v>
      </c>
      <c r="AA265" s="1">
        <v>4.8250000000000002</v>
      </c>
      <c r="AC265" s="2">
        <v>39084</v>
      </c>
      <c r="AD265" s="1">
        <v>4.8499999999999996</v>
      </c>
      <c r="AF265" s="2">
        <v>39461</v>
      </c>
      <c r="AG265" s="1">
        <v>4.0549999999999997</v>
      </c>
      <c r="AI265" s="2">
        <v>39084</v>
      </c>
      <c r="AJ265" s="1">
        <v>5.2850000000000001</v>
      </c>
      <c r="AL265" s="2">
        <v>39084</v>
      </c>
      <c r="AM265" s="1">
        <v>5.1479999999999997</v>
      </c>
      <c r="AO265" s="2">
        <v>39084</v>
      </c>
      <c r="AP265" s="1">
        <v>5.1340000000000003</v>
      </c>
      <c r="AR265" s="2">
        <v>39084</v>
      </c>
      <c r="AS265" s="1">
        <v>5.3194999999999997</v>
      </c>
      <c r="AU265" s="2">
        <v>39084</v>
      </c>
      <c r="AV265" s="1">
        <v>4.2590000000000003</v>
      </c>
      <c r="AX265" s="2">
        <v>39084</v>
      </c>
      <c r="AY265" s="1">
        <v>4.2839999999999998</v>
      </c>
      <c r="BA265" s="116">
        <v>39084</v>
      </c>
      <c r="BB265" s="1">
        <v>4.1719999999999997</v>
      </c>
      <c r="BD265" s="2">
        <v>39084</v>
      </c>
      <c r="BE265" s="1">
        <v>4.1074999999999999</v>
      </c>
      <c r="BG265" s="2">
        <v>39100</v>
      </c>
      <c r="BH265" s="1">
        <v>4.75</v>
      </c>
      <c r="BI265" s="2"/>
      <c r="BJ265" s="2">
        <v>39100</v>
      </c>
      <c r="BK265" s="1">
        <v>4.75</v>
      </c>
      <c r="BM265" s="2">
        <v>39084</v>
      </c>
      <c r="BN265" s="1">
        <v>4.0919999999999996</v>
      </c>
    </row>
    <row r="266" spans="2:66">
      <c r="B266" s="100">
        <v>39469</v>
      </c>
      <c r="C266" s="1">
        <v>5.86</v>
      </c>
      <c r="E266" s="100">
        <v>38923</v>
      </c>
      <c r="F266" s="1">
        <v>4.55</v>
      </c>
      <c r="H266" s="2">
        <v>38954</v>
      </c>
      <c r="I266" s="1">
        <v>4.75</v>
      </c>
      <c r="K266" s="2">
        <v>38952</v>
      </c>
      <c r="L266" s="1">
        <v>4.88</v>
      </c>
      <c r="N266" s="2">
        <v>38952</v>
      </c>
      <c r="O266" s="1">
        <v>4.78</v>
      </c>
      <c r="Q266" s="100">
        <v>39085</v>
      </c>
      <c r="R266" s="1">
        <v>4.9249999999999998</v>
      </c>
      <c r="T266" s="100">
        <v>39085</v>
      </c>
      <c r="U266" s="1">
        <v>4.84</v>
      </c>
      <c r="W266" s="2">
        <v>39085</v>
      </c>
      <c r="X266" s="1">
        <v>4.8</v>
      </c>
      <c r="Z266" s="2">
        <v>39085</v>
      </c>
      <c r="AA266" s="1">
        <v>4.7949999999999999</v>
      </c>
      <c r="AC266" s="2">
        <v>39085</v>
      </c>
      <c r="AD266" s="1">
        <v>4.84</v>
      </c>
      <c r="AF266" s="2">
        <v>39462</v>
      </c>
      <c r="AG266" s="1">
        <v>3.9975000000000001</v>
      </c>
      <c r="AI266" s="2">
        <v>39085</v>
      </c>
      <c r="AJ266" s="1">
        <v>5.2515000000000001</v>
      </c>
      <c r="AL266" s="2">
        <v>39085</v>
      </c>
      <c r="AM266" s="1">
        <v>5.1215000000000002</v>
      </c>
      <c r="AO266" s="2">
        <v>39085</v>
      </c>
      <c r="AP266" s="1">
        <v>5.0941000000000001</v>
      </c>
      <c r="AR266" s="2">
        <v>39085</v>
      </c>
      <c r="AS266" s="1">
        <v>5.2889999999999997</v>
      </c>
      <c r="AU266" s="2">
        <v>39085</v>
      </c>
      <c r="AV266" s="1">
        <v>4.2634999999999996</v>
      </c>
      <c r="AX266" s="2">
        <v>39085</v>
      </c>
      <c r="AY266" s="1">
        <v>4.2844999999999995</v>
      </c>
      <c r="BA266" s="116">
        <v>39085</v>
      </c>
      <c r="BB266" s="1">
        <v>4.1715</v>
      </c>
      <c r="BD266" s="2">
        <v>39085</v>
      </c>
      <c r="BE266" s="1">
        <v>4.0984999999999996</v>
      </c>
      <c r="BG266" s="2">
        <v>39101</v>
      </c>
      <c r="BH266" s="1">
        <v>4.78</v>
      </c>
      <c r="BI266" s="2"/>
      <c r="BJ266" s="2">
        <v>39101</v>
      </c>
      <c r="BK266" s="1">
        <v>4.78</v>
      </c>
      <c r="BM266" s="2">
        <v>39085</v>
      </c>
      <c r="BN266" s="1">
        <v>4.0949999999999998</v>
      </c>
    </row>
    <row r="267" spans="2:66">
      <c r="B267" s="100">
        <v>39470</v>
      </c>
      <c r="C267" s="1">
        <v>5.82</v>
      </c>
      <c r="E267" s="100">
        <v>38924</v>
      </c>
      <c r="F267" s="1">
        <v>4.55</v>
      </c>
      <c r="H267" s="2">
        <v>38957</v>
      </c>
      <c r="I267" s="1">
        <v>4.75</v>
      </c>
      <c r="K267" s="2">
        <v>38953</v>
      </c>
      <c r="L267" s="1">
        <v>4.91</v>
      </c>
      <c r="N267" s="2">
        <v>38953</v>
      </c>
      <c r="O267" s="1">
        <v>4.8</v>
      </c>
      <c r="Q267" s="100">
        <v>39086</v>
      </c>
      <c r="R267" s="1">
        <v>4.9450000000000003</v>
      </c>
      <c r="T267" s="100">
        <v>39086</v>
      </c>
      <c r="U267" s="1">
        <v>4.8550000000000004</v>
      </c>
      <c r="W267" s="2">
        <v>39086</v>
      </c>
      <c r="X267" s="1">
        <v>4.8149999999999995</v>
      </c>
      <c r="Z267" s="2">
        <v>39086</v>
      </c>
      <c r="AA267" s="1">
        <v>4.8100000000000005</v>
      </c>
      <c r="AC267" s="2">
        <v>39086</v>
      </c>
      <c r="AD267" s="1">
        <v>4.8499999999999996</v>
      </c>
      <c r="AF267" s="2">
        <v>39463</v>
      </c>
      <c r="AG267" s="1">
        <v>3.9512499999999999</v>
      </c>
      <c r="AI267" s="2">
        <v>39086</v>
      </c>
      <c r="AJ267" s="1">
        <v>5.194</v>
      </c>
      <c r="AL267" s="2">
        <v>39086</v>
      </c>
      <c r="AM267" s="1">
        <v>5.0594999999999999</v>
      </c>
      <c r="AO267" s="2">
        <v>39086</v>
      </c>
      <c r="AP267" s="1">
        <v>5.0359999999999996</v>
      </c>
      <c r="AR267" s="2">
        <v>39086</v>
      </c>
      <c r="AS267" s="1">
        <v>5.2510000000000003</v>
      </c>
      <c r="AU267" s="2">
        <v>39086</v>
      </c>
      <c r="AV267" s="1">
        <v>4.2565</v>
      </c>
      <c r="AX267" s="2">
        <v>39086</v>
      </c>
      <c r="AY267" s="1">
        <v>4.2755000000000001</v>
      </c>
      <c r="BA267" s="116">
        <v>39086</v>
      </c>
      <c r="BB267" s="1">
        <v>4.1624999999999996</v>
      </c>
      <c r="BD267" s="2">
        <v>39086</v>
      </c>
      <c r="BE267" s="1">
        <v>4.1074999999999999</v>
      </c>
      <c r="BG267" s="2">
        <v>39104</v>
      </c>
      <c r="BH267" s="1">
        <v>4.76</v>
      </c>
      <c r="BI267" s="2"/>
      <c r="BJ267" s="2">
        <v>39104</v>
      </c>
      <c r="BK267" s="1">
        <v>4.7699999999999996</v>
      </c>
      <c r="BM267" s="2">
        <v>39086</v>
      </c>
      <c r="BN267" s="1">
        <v>4.0940000000000003</v>
      </c>
    </row>
    <row r="268" spans="2:66">
      <c r="B268" s="100">
        <v>39471</v>
      </c>
      <c r="C268" s="1">
        <v>5.79</v>
      </c>
      <c r="E268" s="100">
        <v>38925</v>
      </c>
      <c r="F268" s="1">
        <v>4.55</v>
      </c>
      <c r="H268" s="2">
        <v>38958</v>
      </c>
      <c r="I268" s="1">
        <v>4.75</v>
      </c>
      <c r="K268" s="2">
        <v>38954</v>
      </c>
      <c r="L268" s="1">
        <v>4.9000000000000004</v>
      </c>
      <c r="N268" s="2">
        <v>38954</v>
      </c>
      <c r="O268" s="1">
        <v>4.8</v>
      </c>
      <c r="Q268" s="100">
        <v>39087</v>
      </c>
      <c r="R268" s="1">
        <v>4.91</v>
      </c>
      <c r="T268" s="100">
        <v>39087</v>
      </c>
      <c r="U268" s="1">
        <v>4.8250000000000002</v>
      </c>
      <c r="W268" s="2">
        <v>39087</v>
      </c>
      <c r="X268" s="1">
        <v>4.7850000000000001</v>
      </c>
      <c r="Z268" s="2">
        <v>39087</v>
      </c>
      <c r="AA268" s="1">
        <v>4.78</v>
      </c>
      <c r="AC268" s="2">
        <v>39087</v>
      </c>
      <c r="AD268" s="1">
        <v>4.82</v>
      </c>
      <c r="AF268" s="2">
        <v>39464</v>
      </c>
      <c r="AG268" s="1">
        <v>3.92625</v>
      </c>
      <c r="AI268" s="2">
        <v>39087</v>
      </c>
      <c r="AJ268" s="1">
        <v>5.2267999999999999</v>
      </c>
      <c r="AL268" s="2">
        <v>39087</v>
      </c>
      <c r="AM268" s="1">
        <v>5.0955000000000004</v>
      </c>
      <c r="AO268" s="2">
        <v>39087</v>
      </c>
      <c r="AP268" s="1">
        <v>5.0871000000000004</v>
      </c>
      <c r="AR268" s="2">
        <v>39087</v>
      </c>
      <c r="AS268" s="1">
        <v>5.2984999999999998</v>
      </c>
      <c r="AU268" s="2">
        <v>39087</v>
      </c>
      <c r="AV268" s="1">
        <v>4.2969999999999997</v>
      </c>
      <c r="AX268" s="2">
        <v>39087</v>
      </c>
      <c r="AY268" s="1">
        <v>4.3174999999999999</v>
      </c>
      <c r="BA268" s="116">
        <v>39087</v>
      </c>
      <c r="BB268" s="1">
        <v>4.2054999999999998</v>
      </c>
      <c r="BD268" s="2">
        <v>39087</v>
      </c>
      <c r="BE268" s="1">
        <v>4.1345000000000001</v>
      </c>
      <c r="BG268" s="2">
        <v>39105</v>
      </c>
      <c r="BH268" s="1">
        <v>4.8100000000000005</v>
      </c>
      <c r="BI268" s="2"/>
      <c r="BJ268" s="2">
        <v>39105</v>
      </c>
      <c r="BK268" s="1">
        <v>4.8100000000000005</v>
      </c>
      <c r="BM268" s="2">
        <v>39087</v>
      </c>
      <c r="BN268" s="1">
        <v>4.1340000000000003</v>
      </c>
    </row>
    <row r="269" spans="2:66">
      <c r="B269" s="100">
        <v>39472</v>
      </c>
      <c r="C269" s="1">
        <v>5.76</v>
      </c>
      <c r="E269" s="100">
        <v>38926</v>
      </c>
      <c r="F269" s="1">
        <v>4.55</v>
      </c>
      <c r="H269" s="2">
        <v>38959</v>
      </c>
      <c r="I269" s="1">
        <v>4.76</v>
      </c>
      <c r="K269" s="2">
        <v>38957</v>
      </c>
      <c r="L269" s="1">
        <v>4.91</v>
      </c>
      <c r="N269" s="2">
        <v>38957</v>
      </c>
      <c r="O269" s="1">
        <v>4.8</v>
      </c>
      <c r="Q269" s="100">
        <v>39090</v>
      </c>
      <c r="R269" s="1">
        <v>4.91</v>
      </c>
      <c r="T269" s="100">
        <v>39090</v>
      </c>
      <c r="U269" s="1">
        <v>4.8250000000000002</v>
      </c>
      <c r="W269" s="2">
        <v>39090</v>
      </c>
      <c r="X269" s="1">
        <v>4.7850000000000001</v>
      </c>
      <c r="Z269" s="2">
        <v>39090</v>
      </c>
      <c r="AA269" s="1">
        <v>4.78</v>
      </c>
      <c r="AC269" s="2">
        <v>39090</v>
      </c>
      <c r="AD269" s="1">
        <v>4.8250000000000002</v>
      </c>
      <c r="AF269" s="2">
        <v>39465</v>
      </c>
      <c r="AG269" s="1">
        <v>3.8937499999999998</v>
      </c>
      <c r="AI269" s="2">
        <v>39090</v>
      </c>
      <c r="AJ269" s="1">
        <v>5.2279999999999998</v>
      </c>
      <c r="AL269" s="2">
        <v>39090</v>
      </c>
      <c r="AM269" s="1">
        <v>5.1050000000000004</v>
      </c>
      <c r="AO269" s="2">
        <v>39090</v>
      </c>
      <c r="AP269" s="1">
        <v>5.1117999999999997</v>
      </c>
      <c r="AR269" s="2">
        <v>39090</v>
      </c>
      <c r="AS269" s="1">
        <v>5.3239999999999998</v>
      </c>
      <c r="AU269" s="2">
        <v>39090</v>
      </c>
      <c r="AV269" s="1">
        <v>4.3</v>
      </c>
      <c r="AX269" s="2">
        <v>39090</v>
      </c>
      <c r="AY269" s="1">
        <v>4.32</v>
      </c>
      <c r="BA269" s="116">
        <v>39090</v>
      </c>
      <c r="BB269" s="1">
        <v>4.2060000000000004</v>
      </c>
      <c r="BD269" s="2">
        <v>39090</v>
      </c>
      <c r="BE269" s="1">
        <v>4.1304999999999996</v>
      </c>
      <c r="BG269" s="2">
        <v>39106</v>
      </c>
      <c r="BH269" s="1">
        <v>4.8100000000000005</v>
      </c>
      <c r="BI269" s="2"/>
      <c r="BJ269" s="2">
        <v>39106</v>
      </c>
      <c r="BK269" s="1">
        <v>4.8100000000000005</v>
      </c>
      <c r="BM269" s="2">
        <v>39090</v>
      </c>
      <c r="BN269" s="1">
        <v>4.1275000000000004</v>
      </c>
    </row>
    <row r="270" spans="2:66">
      <c r="B270" s="100">
        <v>39475</v>
      </c>
      <c r="C270" s="1">
        <v>5.7</v>
      </c>
      <c r="E270" s="100">
        <v>38929</v>
      </c>
      <c r="F270" s="1">
        <v>4.54</v>
      </c>
      <c r="H270" s="2">
        <v>38960</v>
      </c>
      <c r="I270" s="1">
        <v>4.76</v>
      </c>
      <c r="K270" s="2">
        <v>38958</v>
      </c>
      <c r="L270" s="1">
        <v>4.93</v>
      </c>
      <c r="N270" s="2">
        <v>38958</v>
      </c>
      <c r="O270" s="1">
        <v>4.8</v>
      </c>
      <c r="Q270" s="100">
        <v>39091</v>
      </c>
      <c r="R270" s="1">
        <v>4.9050000000000002</v>
      </c>
      <c r="T270" s="100">
        <v>39091</v>
      </c>
      <c r="U270" s="1">
        <v>4.8250000000000002</v>
      </c>
      <c r="W270" s="2">
        <v>39091</v>
      </c>
      <c r="X270" s="1">
        <v>4.7949999999999999</v>
      </c>
      <c r="Z270" s="2">
        <v>39091</v>
      </c>
      <c r="AA270" s="1">
        <v>4.7949999999999999</v>
      </c>
      <c r="AC270" s="2">
        <v>39091</v>
      </c>
      <c r="AD270" s="1">
        <v>4.835</v>
      </c>
      <c r="AF270" s="2">
        <v>39468</v>
      </c>
      <c r="AG270" s="1">
        <v>3.8475000000000001</v>
      </c>
      <c r="AI270" s="2">
        <v>39091</v>
      </c>
      <c r="AJ270" s="1">
        <v>5.2397999999999998</v>
      </c>
      <c r="AL270" s="2">
        <v>39091</v>
      </c>
      <c r="AM270" s="1">
        <v>5.1180000000000003</v>
      </c>
      <c r="AO270" s="2">
        <v>39091</v>
      </c>
      <c r="AP270" s="1">
        <v>5.1295999999999999</v>
      </c>
      <c r="AR270" s="2">
        <v>39091</v>
      </c>
      <c r="AS270" s="1">
        <v>5.3289999999999997</v>
      </c>
      <c r="AU270" s="2">
        <v>39091</v>
      </c>
      <c r="AV270" s="1">
        <v>4.3365</v>
      </c>
      <c r="AX270" s="2">
        <v>39091</v>
      </c>
      <c r="AY270" s="1">
        <v>4.3564999999999996</v>
      </c>
      <c r="BA270" s="116">
        <v>39091</v>
      </c>
      <c r="BB270" s="1">
        <v>4.2394999999999996</v>
      </c>
      <c r="BD270" s="2">
        <v>39091</v>
      </c>
      <c r="BE270" s="1">
        <v>4.1574999999999998</v>
      </c>
      <c r="BG270" s="2">
        <v>39107</v>
      </c>
      <c r="BH270" s="1">
        <v>4.87</v>
      </c>
      <c r="BI270" s="2"/>
      <c r="BJ270" s="2">
        <v>39107</v>
      </c>
      <c r="BK270" s="1">
        <v>4.8499999999999996</v>
      </c>
      <c r="BM270" s="2">
        <v>39091</v>
      </c>
      <c r="BN270" s="1">
        <v>4.1574999999999998</v>
      </c>
    </row>
    <row r="271" spans="2:66">
      <c r="B271" s="100">
        <v>39476</v>
      </c>
      <c r="C271" s="1">
        <v>5.65</v>
      </c>
      <c r="E271" s="100">
        <v>38930</v>
      </c>
      <c r="F271" s="1">
        <v>4.54</v>
      </c>
      <c r="H271" s="2">
        <v>38961</v>
      </c>
      <c r="I271" s="1">
        <v>4.7300000000000004</v>
      </c>
      <c r="K271" s="2">
        <v>38959</v>
      </c>
      <c r="L271" s="1">
        <v>4.96</v>
      </c>
      <c r="N271" s="2">
        <v>38959</v>
      </c>
      <c r="O271" s="1">
        <v>4.82</v>
      </c>
      <c r="Q271" s="100">
        <v>39092</v>
      </c>
      <c r="R271" s="1">
        <v>4.915</v>
      </c>
      <c r="T271" s="100">
        <v>39092</v>
      </c>
      <c r="U271" s="1">
        <v>4.835</v>
      </c>
      <c r="W271" s="2">
        <v>39092</v>
      </c>
      <c r="X271" s="1">
        <v>4.8049999999999997</v>
      </c>
      <c r="Z271" s="2">
        <v>39092</v>
      </c>
      <c r="AA271" s="1">
        <v>4.8049999999999997</v>
      </c>
      <c r="AC271" s="2">
        <v>39092</v>
      </c>
      <c r="AD271" s="1">
        <v>4.84</v>
      </c>
      <c r="AF271" s="2">
        <v>39469</v>
      </c>
      <c r="AG271" s="1">
        <v>3.7175000000000002</v>
      </c>
      <c r="AI271" s="2">
        <v>39092</v>
      </c>
      <c r="AJ271" s="1">
        <v>5.2859999999999996</v>
      </c>
      <c r="AL271" s="2">
        <v>39092</v>
      </c>
      <c r="AM271" s="1">
        <v>5.1618000000000004</v>
      </c>
      <c r="AO271" s="2">
        <v>39092</v>
      </c>
      <c r="AP271" s="1">
        <v>5.1543999999999999</v>
      </c>
      <c r="AR271" s="2">
        <v>39092</v>
      </c>
      <c r="AS271" s="1">
        <v>5.3390000000000004</v>
      </c>
      <c r="AU271" s="2">
        <v>39092</v>
      </c>
      <c r="AV271" s="1">
        <v>4.3445</v>
      </c>
      <c r="AX271" s="2">
        <v>39092</v>
      </c>
      <c r="AY271" s="1">
        <v>4.3659999999999997</v>
      </c>
      <c r="BA271" s="116">
        <v>39092</v>
      </c>
      <c r="BB271" s="1">
        <v>4.2469999999999999</v>
      </c>
      <c r="BD271" s="2">
        <v>39092</v>
      </c>
      <c r="BE271" s="1">
        <v>4.165</v>
      </c>
      <c r="BG271" s="2">
        <v>39108</v>
      </c>
      <c r="BH271" s="1">
        <v>4.88</v>
      </c>
      <c r="BI271" s="2"/>
      <c r="BJ271" s="2">
        <v>39108</v>
      </c>
      <c r="BK271" s="1">
        <v>4.87</v>
      </c>
      <c r="BM271" s="2">
        <v>39092</v>
      </c>
      <c r="BN271" s="1">
        <v>4.1630000000000003</v>
      </c>
    </row>
    <row r="272" spans="2:66">
      <c r="B272" s="100">
        <v>39477</v>
      </c>
      <c r="C272" s="1">
        <v>5.6</v>
      </c>
      <c r="E272" s="100">
        <v>38931</v>
      </c>
      <c r="F272" s="1">
        <v>4.54</v>
      </c>
      <c r="H272" s="2">
        <v>38964</v>
      </c>
      <c r="I272" s="1">
        <v>4.72</v>
      </c>
      <c r="K272" s="2">
        <v>38960</v>
      </c>
      <c r="L272" s="1">
        <v>4.96</v>
      </c>
      <c r="N272" s="2">
        <v>38960</v>
      </c>
      <c r="O272" s="1">
        <v>4.82</v>
      </c>
      <c r="Q272" s="100">
        <v>39093</v>
      </c>
      <c r="R272" s="1">
        <v>4.9350000000000005</v>
      </c>
      <c r="T272" s="100">
        <v>39093</v>
      </c>
      <c r="U272" s="1">
        <v>4.8600000000000003</v>
      </c>
      <c r="W272" s="2">
        <v>39093</v>
      </c>
      <c r="X272" s="1">
        <v>4.83</v>
      </c>
      <c r="Z272" s="2">
        <v>39093</v>
      </c>
      <c r="AA272" s="1">
        <v>4.83</v>
      </c>
      <c r="AC272" s="2">
        <v>39093</v>
      </c>
      <c r="AD272" s="1">
        <v>4.8650000000000002</v>
      </c>
      <c r="AF272" s="2">
        <v>39470</v>
      </c>
      <c r="AG272" s="1">
        <v>3.3312499999999998</v>
      </c>
      <c r="AI272" s="2">
        <v>39093</v>
      </c>
      <c r="AJ272" s="1">
        <v>5.33</v>
      </c>
      <c r="AL272" s="2">
        <v>39093</v>
      </c>
      <c r="AM272" s="1">
        <v>5.2095000000000002</v>
      </c>
      <c r="AO272" s="2">
        <v>39093</v>
      </c>
      <c r="AP272" s="1">
        <v>5.1951999999999998</v>
      </c>
      <c r="AR272" s="2">
        <v>39093</v>
      </c>
      <c r="AS272" s="1">
        <v>5.3680000000000003</v>
      </c>
      <c r="AU272" s="2">
        <v>39093</v>
      </c>
      <c r="AV272" s="1">
        <v>4.3689999999999998</v>
      </c>
      <c r="AX272" s="2">
        <v>39093</v>
      </c>
      <c r="AY272" s="1">
        <v>4.3875000000000002</v>
      </c>
      <c r="BA272" s="116">
        <v>39093</v>
      </c>
      <c r="BB272" s="1">
        <v>4.2605000000000004</v>
      </c>
      <c r="BD272" s="2">
        <v>39093</v>
      </c>
      <c r="BE272" s="1">
        <v>4.1535000000000002</v>
      </c>
      <c r="BG272" s="2">
        <v>39111</v>
      </c>
      <c r="BH272" s="1">
        <v>4.9000000000000004</v>
      </c>
      <c r="BI272" s="2"/>
      <c r="BJ272" s="2">
        <v>39111</v>
      </c>
      <c r="BK272" s="1">
        <v>4.8899999999999997</v>
      </c>
      <c r="BM272" s="2">
        <v>39093</v>
      </c>
      <c r="BN272" s="1">
        <v>4.1669999999999998</v>
      </c>
    </row>
    <row r="273" spans="2:66">
      <c r="B273" s="100">
        <v>39478</v>
      </c>
      <c r="C273" s="1">
        <v>5.5</v>
      </c>
      <c r="E273" s="100">
        <v>38932</v>
      </c>
      <c r="F273" s="1">
        <v>4.54</v>
      </c>
      <c r="H273" s="2">
        <v>38965</v>
      </c>
      <c r="I273" s="1">
        <v>4.74</v>
      </c>
      <c r="K273" s="2">
        <v>38961</v>
      </c>
      <c r="L273" s="1">
        <v>4.9000000000000004</v>
      </c>
      <c r="N273" s="2">
        <v>38961</v>
      </c>
      <c r="O273" s="1">
        <v>4.79</v>
      </c>
      <c r="Q273" s="100">
        <v>39094</v>
      </c>
      <c r="R273" s="1">
        <v>4.9749999999999996</v>
      </c>
      <c r="T273" s="100">
        <v>39094</v>
      </c>
      <c r="U273" s="1">
        <v>4.9000000000000004</v>
      </c>
      <c r="W273" s="2">
        <v>39094</v>
      </c>
      <c r="X273" s="1">
        <v>4.87</v>
      </c>
      <c r="Z273" s="2">
        <v>39094</v>
      </c>
      <c r="AA273" s="1">
        <v>4.87</v>
      </c>
      <c r="AC273" s="2">
        <v>39094</v>
      </c>
      <c r="AD273" s="1">
        <v>4.9050000000000002</v>
      </c>
      <c r="AF273" s="2">
        <v>39471</v>
      </c>
      <c r="AG273" s="1">
        <v>3.2437499999999999</v>
      </c>
      <c r="AI273" s="2">
        <v>39094</v>
      </c>
      <c r="AJ273" s="1">
        <v>5.3819999999999997</v>
      </c>
      <c r="AL273" s="2">
        <v>39094</v>
      </c>
      <c r="AM273" s="1">
        <v>5.2560000000000002</v>
      </c>
      <c r="AO273" s="2">
        <v>39094</v>
      </c>
      <c r="AP273" s="1">
        <v>5.2285000000000004</v>
      </c>
      <c r="AR273" s="2">
        <v>39094</v>
      </c>
      <c r="AS273" s="1">
        <v>5.3840000000000003</v>
      </c>
      <c r="AU273" s="2">
        <v>39094</v>
      </c>
      <c r="AV273" s="1">
        <v>4.41</v>
      </c>
      <c r="AX273" s="2">
        <v>39094</v>
      </c>
      <c r="AY273" s="1">
        <v>4.4264999999999999</v>
      </c>
      <c r="BA273" s="116">
        <v>39094</v>
      </c>
      <c r="BB273" s="1">
        <v>4.2965</v>
      </c>
      <c r="BD273" s="2">
        <v>39094</v>
      </c>
      <c r="BE273" s="1">
        <v>4.1645000000000003</v>
      </c>
      <c r="BG273" s="2">
        <v>39112</v>
      </c>
      <c r="BH273" s="1">
        <v>4.88</v>
      </c>
      <c r="BI273" s="2"/>
      <c r="BJ273" s="2">
        <v>39112</v>
      </c>
      <c r="BK273" s="1">
        <v>4.8600000000000003</v>
      </c>
      <c r="BM273" s="2">
        <v>39094</v>
      </c>
      <c r="BN273" s="1">
        <v>4.1879999999999997</v>
      </c>
    </row>
    <row r="274" spans="2:66">
      <c r="B274" s="100">
        <v>39479</v>
      </c>
      <c r="C274" s="1">
        <v>5.46</v>
      </c>
      <c r="E274" s="100">
        <v>38933</v>
      </c>
      <c r="F274" s="1">
        <v>4.54</v>
      </c>
      <c r="H274" s="2">
        <v>38966</v>
      </c>
      <c r="I274" s="1">
        <v>4.78</v>
      </c>
      <c r="K274" s="2">
        <v>38964</v>
      </c>
      <c r="L274" s="1">
        <v>4.8899999999999997</v>
      </c>
      <c r="N274" s="2">
        <v>38964</v>
      </c>
      <c r="O274" s="1">
        <v>4.7699999999999996</v>
      </c>
      <c r="Q274" s="100">
        <v>39097</v>
      </c>
      <c r="R274" s="1">
        <v>4.99</v>
      </c>
      <c r="T274" s="100">
        <v>39097</v>
      </c>
      <c r="U274" s="1">
        <v>4.915</v>
      </c>
      <c r="W274" s="2">
        <v>39097</v>
      </c>
      <c r="X274" s="1">
        <v>4.8849999999999998</v>
      </c>
      <c r="Z274" s="2">
        <v>39097</v>
      </c>
      <c r="AA274" s="1">
        <v>4.88</v>
      </c>
      <c r="AC274" s="2">
        <v>39097</v>
      </c>
      <c r="AD274" s="1">
        <v>4.9249999999999998</v>
      </c>
      <c r="AF274" s="2">
        <v>39472</v>
      </c>
      <c r="AG274" s="1">
        <v>3.3062499999999999</v>
      </c>
      <c r="AI274" s="2">
        <v>39097</v>
      </c>
      <c r="AJ274" s="1">
        <v>5.383</v>
      </c>
      <c r="AL274" s="2">
        <v>39097</v>
      </c>
      <c r="AM274" s="1">
        <v>5.2590000000000003</v>
      </c>
      <c r="AO274" s="2">
        <v>39097</v>
      </c>
      <c r="AP274" s="1">
        <v>5.2350000000000003</v>
      </c>
      <c r="AR274" s="2">
        <v>39097</v>
      </c>
      <c r="AS274" s="1">
        <v>5.3890000000000002</v>
      </c>
      <c r="AU274" s="2">
        <v>39097</v>
      </c>
      <c r="AV274" s="1">
        <v>4.3955000000000002</v>
      </c>
      <c r="AX274" s="2">
        <v>39097</v>
      </c>
      <c r="AY274" s="1">
        <v>4.4124999999999996</v>
      </c>
      <c r="BA274" s="116">
        <v>39097</v>
      </c>
      <c r="BB274" s="1">
        <v>4.2874999999999996</v>
      </c>
      <c r="BD274" s="2">
        <v>39097</v>
      </c>
      <c r="BE274" s="1">
        <v>4.1689999999999996</v>
      </c>
      <c r="BG274" s="2">
        <v>39113</v>
      </c>
      <c r="BH274" s="1">
        <v>4.83</v>
      </c>
      <c r="BI274" s="2"/>
      <c r="BJ274" s="2">
        <v>39113</v>
      </c>
      <c r="BK274" s="1">
        <v>4.82</v>
      </c>
      <c r="BM274" s="2">
        <v>39097</v>
      </c>
      <c r="BN274" s="1">
        <v>4.1844999999999999</v>
      </c>
    </row>
    <row r="275" spans="2:66">
      <c r="B275" s="100">
        <v>39482</v>
      </c>
      <c r="C275" s="1">
        <v>5.41</v>
      </c>
      <c r="E275" s="100">
        <v>38936</v>
      </c>
      <c r="F275" s="1">
        <v>4.54</v>
      </c>
      <c r="H275" s="2">
        <v>38967</v>
      </c>
      <c r="I275" s="1">
        <v>4.7300000000000004</v>
      </c>
      <c r="K275" s="2">
        <v>38965</v>
      </c>
      <c r="L275" s="1">
        <v>4.91</v>
      </c>
      <c r="N275" s="2">
        <v>38965</v>
      </c>
      <c r="O275" s="1">
        <v>4.79</v>
      </c>
      <c r="Q275" s="100">
        <v>39098</v>
      </c>
      <c r="R275" s="1">
        <v>4.9950000000000001</v>
      </c>
      <c r="T275" s="100">
        <v>39098</v>
      </c>
      <c r="U275" s="1">
        <v>4.92</v>
      </c>
      <c r="W275" s="2">
        <v>39098</v>
      </c>
      <c r="X275" s="1">
        <v>4.8899999999999997</v>
      </c>
      <c r="Z275" s="2">
        <v>39098</v>
      </c>
      <c r="AA275" s="1">
        <v>4.8899999999999997</v>
      </c>
      <c r="AC275" s="2">
        <v>39098</v>
      </c>
      <c r="AD275" s="1">
        <v>4.9350000000000005</v>
      </c>
      <c r="AF275" s="2">
        <v>39475</v>
      </c>
      <c r="AG275" s="1">
        <v>3.2512499999999998</v>
      </c>
      <c r="AI275" s="2">
        <v>39098</v>
      </c>
      <c r="AJ275" s="1">
        <v>5.3620000000000001</v>
      </c>
      <c r="AL275" s="2">
        <v>39098</v>
      </c>
      <c r="AM275" s="1">
        <v>5.2317999999999998</v>
      </c>
      <c r="AO275" s="2">
        <v>39098</v>
      </c>
      <c r="AP275" s="1">
        <v>5.2126000000000001</v>
      </c>
      <c r="AR275" s="2">
        <v>39098</v>
      </c>
      <c r="AS275" s="1">
        <v>5.3765000000000001</v>
      </c>
      <c r="AU275" s="2">
        <v>39098</v>
      </c>
      <c r="AV275" s="1">
        <v>4.3680000000000003</v>
      </c>
      <c r="AX275" s="2">
        <v>39098</v>
      </c>
      <c r="AY275" s="1">
        <v>4.3870000000000005</v>
      </c>
      <c r="BA275" s="116">
        <v>39098</v>
      </c>
      <c r="BB275" s="1">
        <v>4.2679999999999998</v>
      </c>
      <c r="BD275" s="2">
        <v>39098</v>
      </c>
      <c r="BE275" s="1">
        <v>4.1680000000000001</v>
      </c>
      <c r="BG275" s="2">
        <v>39114</v>
      </c>
      <c r="BH275" s="1">
        <v>4.84</v>
      </c>
      <c r="BI275" s="2"/>
      <c r="BJ275" s="2">
        <v>39114</v>
      </c>
      <c r="BK275" s="1">
        <v>4.84</v>
      </c>
      <c r="BM275" s="2">
        <v>39098</v>
      </c>
      <c r="BN275" s="1">
        <v>4.1784999999999997</v>
      </c>
    </row>
    <row r="276" spans="2:66">
      <c r="B276" s="100">
        <v>39483</v>
      </c>
      <c r="C276" s="1">
        <v>5.39</v>
      </c>
      <c r="E276" s="100">
        <v>38937</v>
      </c>
      <c r="F276" s="1">
        <v>4.53</v>
      </c>
      <c r="H276" s="2">
        <v>38968</v>
      </c>
      <c r="I276" s="1">
        <v>4.7300000000000004</v>
      </c>
      <c r="K276" s="2">
        <v>38966</v>
      </c>
      <c r="L276" s="1">
        <v>4.96</v>
      </c>
      <c r="N276" s="2">
        <v>38966</v>
      </c>
      <c r="O276" s="1">
        <v>4.84</v>
      </c>
      <c r="Q276" s="100">
        <v>39099</v>
      </c>
      <c r="R276" s="1">
        <v>4.9749999999999996</v>
      </c>
      <c r="T276" s="100">
        <v>39099</v>
      </c>
      <c r="U276" s="1">
        <v>4.91</v>
      </c>
      <c r="W276" s="2">
        <v>39099</v>
      </c>
      <c r="X276" s="1">
        <v>4.8849999999999998</v>
      </c>
      <c r="Z276" s="2">
        <v>39099</v>
      </c>
      <c r="AA276" s="1">
        <v>4.8849999999999998</v>
      </c>
      <c r="AC276" s="2">
        <v>39099</v>
      </c>
      <c r="AD276" s="1">
        <v>4.9249999999999998</v>
      </c>
      <c r="AF276" s="2">
        <v>39476</v>
      </c>
      <c r="AG276" s="1">
        <v>3.2437499999999999</v>
      </c>
      <c r="AI276" s="2">
        <v>39099</v>
      </c>
      <c r="AJ276" s="1">
        <v>5.4</v>
      </c>
      <c r="AL276" s="2">
        <v>39099</v>
      </c>
      <c r="AM276" s="1">
        <v>5.2675000000000001</v>
      </c>
      <c r="AO276" s="2">
        <v>39099</v>
      </c>
      <c r="AP276" s="1">
        <v>5.2596999999999996</v>
      </c>
      <c r="AR276" s="2">
        <v>39099</v>
      </c>
      <c r="AS276" s="1">
        <v>5.3964999999999996</v>
      </c>
      <c r="AU276" s="2">
        <v>39099</v>
      </c>
      <c r="AV276" s="1">
        <v>4.383</v>
      </c>
      <c r="AX276" s="2">
        <v>39099</v>
      </c>
      <c r="AY276" s="1">
        <v>4.3985000000000003</v>
      </c>
      <c r="BA276" s="116">
        <v>39099</v>
      </c>
      <c r="BB276" s="1">
        <v>4.2785000000000002</v>
      </c>
      <c r="BD276" s="2">
        <v>39099</v>
      </c>
      <c r="BE276" s="1">
        <v>4.1725000000000003</v>
      </c>
      <c r="BG276" s="2">
        <v>39115</v>
      </c>
      <c r="BH276" s="1">
        <v>4.83</v>
      </c>
      <c r="BI276" s="2"/>
      <c r="BJ276" s="2">
        <v>39115</v>
      </c>
      <c r="BK276" s="1">
        <v>4.82</v>
      </c>
      <c r="BM276" s="2">
        <v>39099</v>
      </c>
      <c r="BN276" s="1">
        <v>4.1890000000000001</v>
      </c>
    </row>
    <row r="277" spans="2:66">
      <c r="B277" s="100">
        <v>39489</v>
      </c>
      <c r="C277" s="1">
        <v>5.36</v>
      </c>
      <c r="E277" s="100">
        <v>38938</v>
      </c>
      <c r="F277" s="1">
        <v>4.53</v>
      </c>
      <c r="H277" s="2">
        <v>38971</v>
      </c>
      <c r="I277" s="1">
        <v>4.7300000000000004</v>
      </c>
      <c r="K277" s="2">
        <v>38967</v>
      </c>
      <c r="L277" s="1">
        <v>4.9000000000000004</v>
      </c>
      <c r="N277" s="2">
        <v>38967</v>
      </c>
      <c r="O277" s="1">
        <v>4.79</v>
      </c>
      <c r="Q277" s="100">
        <v>39100</v>
      </c>
      <c r="R277" s="1">
        <v>4.9850000000000003</v>
      </c>
      <c r="T277" s="100">
        <v>39100</v>
      </c>
      <c r="U277" s="1">
        <v>4.92</v>
      </c>
      <c r="W277" s="2">
        <v>39100</v>
      </c>
      <c r="X277" s="1">
        <v>4.8949999999999996</v>
      </c>
      <c r="Z277" s="2">
        <v>39100</v>
      </c>
      <c r="AA277" s="1">
        <v>4.8949999999999996</v>
      </c>
      <c r="AC277" s="2">
        <v>39100</v>
      </c>
      <c r="AD277" s="1">
        <v>4.9350000000000005</v>
      </c>
      <c r="AF277" s="2">
        <v>39477</v>
      </c>
      <c r="AG277" s="1">
        <v>3.2393800000000001</v>
      </c>
      <c r="AI277" s="2">
        <v>39100</v>
      </c>
      <c r="AJ277" s="1">
        <v>5.3609</v>
      </c>
      <c r="AL277" s="2">
        <v>39100</v>
      </c>
      <c r="AM277" s="1">
        <v>5.2324999999999999</v>
      </c>
      <c r="AO277" s="2">
        <v>39100</v>
      </c>
      <c r="AP277" s="1">
        <v>5.2374999999999998</v>
      </c>
      <c r="AR277" s="2">
        <v>39100</v>
      </c>
      <c r="AS277" s="1">
        <v>5.3849999999999998</v>
      </c>
      <c r="AU277" s="2">
        <v>39100</v>
      </c>
      <c r="AV277" s="1">
        <v>4.3949999999999996</v>
      </c>
      <c r="AX277" s="2">
        <v>39100</v>
      </c>
      <c r="AY277" s="1">
        <v>4.4050000000000002</v>
      </c>
      <c r="BA277" s="116">
        <v>39100</v>
      </c>
      <c r="BB277" s="1">
        <v>4.2699999999999996</v>
      </c>
      <c r="BD277" s="2">
        <v>39100</v>
      </c>
      <c r="BE277" s="1">
        <v>4.1745000000000001</v>
      </c>
      <c r="BG277" s="2">
        <v>39118</v>
      </c>
      <c r="BH277" s="1">
        <v>4.8100000000000005</v>
      </c>
      <c r="BI277" s="2"/>
      <c r="BJ277" s="2">
        <v>39118</v>
      </c>
      <c r="BK277" s="1">
        <v>4.8</v>
      </c>
      <c r="BM277" s="2">
        <v>39100</v>
      </c>
      <c r="BN277" s="1">
        <v>4.1849999999999996</v>
      </c>
    </row>
    <row r="278" spans="2:66">
      <c r="B278" s="100">
        <v>39490</v>
      </c>
      <c r="C278" s="1">
        <v>5.35</v>
      </c>
      <c r="E278" s="100">
        <v>38939</v>
      </c>
      <c r="F278" s="1">
        <v>4.5600000000000005</v>
      </c>
      <c r="H278" s="2">
        <v>38972</v>
      </c>
      <c r="I278" s="1">
        <v>4.7300000000000004</v>
      </c>
      <c r="K278" s="2">
        <v>38968</v>
      </c>
      <c r="L278" s="1">
        <v>4.9000000000000004</v>
      </c>
      <c r="N278" s="2">
        <v>38968</v>
      </c>
      <c r="O278" s="1">
        <v>4.79</v>
      </c>
      <c r="Q278" s="100">
        <v>39101</v>
      </c>
      <c r="R278" s="1">
        <v>4.9550000000000001</v>
      </c>
      <c r="T278" s="100">
        <v>39101</v>
      </c>
      <c r="U278" s="1">
        <v>4.8899999999999997</v>
      </c>
      <c r="W278" s="2">
        <v>39101</v>
      </c>
      <c r="X278" s="1">
        <v>4.8650000000000002</v>
      </c>
      <c r="Z278" s="2">
        <v>39101</v>
      </c>
      <c r="AA278" s="1">
        <v>4.8650000000000002</v>
      </c>
      <c r="AC278" s="2">
        <v>39101</v>
      </c>
      <c r="AD278" s="1">
        <v>4.91</v>
      </c>
      <c r="AF278" s="2">
        <v>39478</v>
      </c>
      <c r="AG278" s="1">
        <v>3.1118800000000002</v>
      </c>
      <c r="AI278" s="2">
        <v>39101</v>
      </c>
      <c r="AJ278" s="1">
        <v>5.3855000000000004</v>
      </c>
      <c r="AL278" s="2">
        <v>39101</v>
      </c>
      <c r="AM278" s="1">
        <v>5.2605000000000004</v>
      </c>
      <c r="AO278" s="2">
        <v>39101</v>
      </c>
      <c r="AP278" s="1">
        <v>5.2614999999999998</v>
      </c>
      <c r="AR278" s="2">
        <v>39101</v>
      </c>
      <c r="AS278" s="1">
        <v>5.4039999999999999</v>
      </c>
      <c r="AU278" s="2">
        <v>39101</v>
      </c>
      <c r="AV278" s="1">
        <v>4.3849999999999998</v>
      </c>
      <c r="AX278" s="2">
        <v>39101</v>
      </c>
      <c r="AY278" s="1">
        <v>4.4050000000000002</v>
      </c>
      <c r="BA278" s="116">
        <v>39101</v>
      </c>
      <c r="BB278" s="1">
        <v>4.29</v>
      </c>
      <c r="BD278" s="2">
        <v>39101</v>
      </c>
      <c r="BE278" s="1">
        <v>4.1844999999999999</v>
      </c>
      <c r="BG278" s="2">
        <v>39119</v>
      </c>
      <c r="BH278" s="1">
        <v>4.7699999999999996</v>
      </c>
      <c r="BI278" s="2"/>
      <c r="BJ278" s="2">
        <v>39119</v>
      </c>
      <c r="BK278" s="1">
        <v>4.76</v>
      </c>
      <c r="BM278" s="2">
        <v>39101</v>
      </c>
      <c r="BN278" s="1">
        <v>4.22</v>
      </c>
    </row>
    <row r="279" spans="2:66">
      <c r="B279" s="2">
        <v>39491</v>
      </c>
      <c r="C279" s="1">
        <v>5.33</v>
      </c>
      <c r="E279" s="100">
        <v>38940</v>
      </c>
      <c r="F279" s="1">
        <v>4.55</v>
      </c>
      <c r="H279" s="2">
        <v>38973</v>
      </c>
      <c r="I279" s="1">
        <v>4.71</v>
      </c>
      <c r="K279" s="2">
        <v>38971</v>
      </c>
      <c r="L279" s="1">
        <v>4.91</v>
      </c>
      <c r="N279" s="2">
        <v>38971</v>
      </c>
      <c r="O279" s="1">
        <v>4.8</v>
      </c>
      <c r="Q279" s="100">
        <v>39104</v>
      </c>
      <c r="R279" s="1">
        <v>4.9649999999999999</v>
      </c>
      <c r="T279" s="100">
        <v>39104</v>
      </c>
      <c r="U279" s="1">
        <v>4.9000000000000004</v>
      </c>
      <c r="W279" s="2">
        <v>39104</v>
      </c>
      <c r="X279" s="1">
        <v>4.875</v>
      </c>
      <c r="Z279" s="2">
        <v>39104</v>
      </c>
      <c r="AA279" s="1">
        <v>4.875</v>
      </c>
      <c r="AC279" s="2">
        <v>39104</v>
      </c>
      <c r="AD279" s="1">
        <v>4.915</v>
      </c>
      <c r="AF279" s="2">
        <v>39479</v>
      </c>
      <c r="AG279" s="1">
        <v>3.0950000000000002</v>
      </c>
      <c r="AI279" s="2">
        <v>39104</v>
      </c>
      <c r="AJ279" s="1">
        <v>5.3597000000000001</v>
      </c>
      <c r="AL279" s="2">
        <v>39104</v>
      </c>
      <c r="AM279" s="1">
        <v>5.2359999999999998</v>
      </c>
      <c r="AO279" s="2">
        <v>39104</v>
      </c>
      <c r="AP279" s="1">
        <v>5.2480000000000002</v>
      </c>
      <c r="AR279" s="2">
        <v>39104</v>
      </c>
      <c r="AS279" s="1">
        <v>5.4009999999999998</v>
      </c>
      <c r="AU279" s="2">
        <v>39104</v>
      </c>
      <c r="AV279" s="1">
        <v>4.3449999999999998</v>
      </c>
      <c r="AX279" s="2">
        <v>39104</v>
      </c>
      <c r="AY279" s="1">
        <v>4.3600000000000003</v>
      </c>
      <c r="BA279" s="116">
        <v>39104</v>
      </c>
      <c r="BB279" s="1">
        <v>4.25</v>
      </c>
      <c r="BD279" s="2">
        <v>39104</v>
      </c>
      <c r="BE279" s="1">
        <v>4.1624999999999996</v>
      </c>
      <c r="BG279" s="2">
        <v>39120</v>
      </c>
      <c r="BH279" s="1">
        <v>4.74</v>
      </c>
      <c r="BI279" s="2"/>
      <c r="BJ279" s="2">
        <v>39120</v>
      </c>
      <c r="BK279" s="1">
        <v>4.74</v>
      </c>
      <c r="BM279" s="2">
        <v>39104</v>
      </c>
      <c r="BN279" s="1">
        <v>4.1749999999999998</v>
      </c>
    </row>
    <row r="280" spans="2:66">
      <c r="B280" s="2">
        <v>39492</v>
      </c>
      <c r="C280" s="1">
        <v>5.31</v>
      </c>
      <c r="E280" s="100">
        <v>38943</v>
      </c>
      <c r="F280" s="1">
        <v>4.57</v>
      </c>
      <c r="H280" s="2">
        <v>38974</v>
      </c>
      <c r="I280" s="1">
        <v>4.72</v>
      </c>
      <c r="K280" s="2">
        <v>38972</v>
      </c>
      <c r="L280" s="1">
        <v>4.91</v>
      </c>
      <c r="N280" s="2">
        <v>38972</v>
      </c>
      <c r="O280" s="1">
        <v>4.8</v>
      </c>
      <c r="Q280" s="100">
        <v>39105</v>
      </c>
      <c r="R280" s="1">
        <v>4.9649999999999999</v>
      </c>
      <c r="T280" s="100">
        <v>39105</v>
      </c>
      <c r="U280" s="1">
        <v>4.9000000000000004</v>
      </c>
      <c r="W280" s="2">
        <v>39105</v>
      </c>
      <c r="X280" s="1">
        <v>4.88</v>
      </c>
      <c r="Z280" s="2">
        <v>39105</v>
      </c>
      <c r="AA280" s="1">
        <v>4.8849999999999998</v>
      </c>
      <c r="AC280" s="2">
        <v>39105</v>
      </c>
      <c r="AD280" s="1">
        <v>4.92</v>
      </c>
      <c r="AF280" s="2">
        <v>39482</v>
      </c>
      <c r="AG280" s="1">
        <v>3.145</v>
      </c>
      <c r="AI280" s="2">
        <v>39105</v>
      </c>
      <c r="AJ280" s="1">
        <v>5.4204999999999997</v>
      </c>
      <c r="AL280" s="2">
        <v>39105</v>
      </c>
      <c r="AM280" s="1">
        <v>5.2841000000000005</v>
      </c>
      <c r="AO280" s="2">
        <v>39105</v>
      </c>
      <c r="AP280" s="1">
        <v>5.2820999999999998</v>
      </c>
      <c r="AR280" s="2">
        <v>39105</v>
      </c>
      <c r="AS280" s="1">
        <v>5.4213000000000005</v>
      </c>
      <c r="AU280" s="2">
        <v>39105</v>
      </c>
      <c r="AV280" s="1">
        <v>4.3451000000000004</v>
      </c>
      <c r="AX280" s="2">
        <v>39105</v>
      </c>
      <c r="AY280" s="1">
        <v>4.3651</v>
      </c>
      <c r="BA280" s="116">
        <v>39105</v>
      </c>
      <c r="BB280" s="1">
        <v>4.2651000000000003</v>
      </c>
      <c r="BD280" s="2">
        <v>39105</v>
      </c>
      <c r="BE280" s="1">
        <v>4.1795</v>
      </c>
      <c r="BG280" s="2">
        <v>39121</v>
      </c>
      <c r="BH280" s="1">
        <v>4.7300000000000004</v>
      </c>
      <c r="BI280" s="2"/>
      <c r="BJ280" s="2">
        <v>39121</v>
      </c>
      <c r="BK280" s="1">
        <v>4.7300000000000004</v>
      </c>
      <c r="BM280" s="2">
        <v>39105</v>
      </c>
      <c r="BN280" s="1">
        <v>4.1951000000000001</v>
      </c>
    </row>
    <row r="281" spans="2:66">
      <c r="B281" s="2">
        <v>39493</v>
      </c>
      <c r="C281" s="1">
        <v>5.29</v>
      </c>
      <c r="E281" s="100">
        <v>38945</v>
      </c>
      <c r="F281" s="1">
        <v>4.57</v>
      </c>
      <c r="H281" s="2">
        <v>38975</v>
      </c>
      <c r="I281" s="1">
        <v>4.71</v>
      </c>
      <c r="K281" s="2">
        <v>38973</v>
      </c>
      <c r="L281" s="1">
        <v>4.9000000000000004</v>
      </c>
      <c r="N281" s="2">
        <v>38973</v>
      </c>
      <c r="O281" s="1">
        <v>4.78</v>
      </c>
      <c r="Q281" s="100">
        <v>39106</v>
      </c>
      <c r="R281" s="1">
        <v>5</v>
      </c>
      <c r="T281" s="100">
        <v>39106</v>
      </c>
      <c r="U281" s="1">
        <v>4.9399999999999995</v>
      </c>
      <c r="W281" s="2">
        <v>39106</v>
      </c>
      <c r="X281" s="1">
        <v>4.92</v>
      </c>
      <c r="Z281" s="2">
        <v>39106</v>
      </c>
      <c r="AA281" s="1">
        <v>4.9249999999999998</v>
      </c>
      <c r="AC281" s="2">
        <v>39106</v>
      </c>
      <c r="AD281" s="1">
        <v>4.9550000000000001</v>
      </c>
      <c r="AF281" s="2">
        <v>39483</v>
      </c>
      <c r="AG281" s="1">
        <v>3.16188</v>
      </c>
      <c r="AI281" s="2">
        <v>39106</v>
      </c>
      <c r="AJ281" s="1">
        <v>5.4192999999999998</v>
      </c>
      <c r="AL281" s="2">
        <v>39106</v>
      </c>
      <c r="AM281" s="1">
        <v>5.2912999999999997</v>
      </c>
      <c r="AO281" s="2">
        <v>39106</v>
      </c>
      <c r="AP281" s="1">
        <v>5.2701000000000002</v>
      </c>
      <c r="AR281" s="2">
        <v>39106</v>
      </c>
      <c r="AS281" s="1">
        <v>5.4119999999999999</v>
      </c>
      <c r="AU281" s="2">
        <v>39106</v>
      </c>
      <c r="AV281" s="1">
        <v>4.3650000000000002</v>
      </c>
      <c r="AX281" s="2">
        <v>39106</v>
      </c>
      <c r="AY281" s="1">
        <v>4.38</v>
      </c>
      <c r="BA281" s="116">
        <v>39106</v>
      </c>
      <c r="BB281" s="1">
        <v>4.2699999999999996</v>
      </c>
      <c r="BD281" s="2">
        <v>39106</v>
      </c>
      <c r="BE281" s="1">
        <v>4.1864999999999997</v>
      </c>
      <c r="BG281" s="2">
        <v>39122</v>
      </c>
      <c r="BH281" s="1">
        <v>4.79</v>
      </c>
      <c r="BI281" s="2"/>
      <c r="BJ281" s="2">
        <v>39122</v>
      </c>
      <c r="BK281" s="1">
        <v>4.78</v>
      </c>
      <c r="BM281" s="2">
        <v>39106</v>
      </c>
      <c r="BN281" s="1">
        <v>4.2050000000000001</v>
      </c>
    </row>
    <row r="282" spans="2:66">
      <c r="B282" s="2">
        <v>39496</v>
      </c>
      <c r="C282" s="1">
        <v>5.27</v>
      </c>
      <c r="E282" s="100">
        <v>38946</v>
      </c>
      <c r="F282" s="1">
        <v>4.5600000000000005</v>
      </c>
      <c r="H282" s="2">
        <v>38978</v>
      </c>
      <c r="I282" s="1">
        <v>4.72</v>
      </c>
      <c r="K282" s="2">
        <v>38974</v>
      </c>
      <c r="L282" s="1">
        <v>4.91</v>
      </c>
      <c r="N282" s="2">
        <v>38974</v>
      </c>
      <c r="O282" s="1">
        <v>4.79</v>
      </c>
      <c r="Q282" s="100">
        <v>39107</v>
      </c>
      <c r="R282" s="1">
        <v>4.99</v>
      </c>
      <c r="T282" s="100">
        <v>39107</v>
      </c>
      <c r="U282" s="1">
        <v>4.93</v>
      </c>
      <c r="W282" s="2">
        <v>39107</v>
      </c>
      <c r="X282" s="1">
        <v>4.915</v>
      </c>
      <c r="Z282" s="2">
        <v>39107</v>
      </c>
      <c r="AA282" s="1">
        <v>4.92</v>
      </c>
      <c r="AC282" s="2">
        <v>39107</v>
      </c>
      <c r="AD282" s="1">
        <v>4.95</v>
      </c>
      <c r="AF282" s="2">
        <v>39484</v>
      </c>
      <c r="AG282" s="1">
        <v>3.1274999999999999</v>
      </c>
      <c r="AI282" s="2">
        <v>39107</v>
      </c>
      <c r="AJ282" s="1">
        <v>5.4920999999999998</v>
      </c>
      <c r="AL282" s="2">
        <v>39107</v>
      </c>
      <c r="AM282" s="1">
        <v>5.3723999999999998</v>
      </c>
      <c r="AO282" s="2">
        <v>39107</v>
      </c>
      <c r="AP282" s="1">
        <v>5.3253000000000004</v>
      </c>
      <c r="AR282" s="2">
        <v>39107</v>
      </c>
      <c r="AS282" s="1">
        <v>5.4337999999999997</v>
      </c>
      <c r="AU282" s="2">
        <v>39107</v>
      </c>
      <c r="AV282" s="1">
        <v>4.38</v>
      </c>
      <c r="AX282" s="2">
        <v>39107</v>
      </c>
      <c r="AY282" s="1">
        <v>4.4050000000000002</v>
      </c>
      <c r="BA282" s="116">
        <v>39107</v>
      </c>
      <c r="BB282" s="1">
        <v>4.3150000000000004</v>
      </c>
      <c r="BD282" s="2">
        <v>39107</v>
      </c>
      <c r="BE282" s="1">
        <v>4.2050000000000001</v>
      </c>
      <c r="BG282" s="2">
        <v>39125</v>
      </c>
      <c r="BH282" s="1">
        <v>4.8</v>
      </c>
      <c r="BI282" s="2"/>
      <c r="BJ282" s="2">
        <v>39125</v>
      </c>
      <c r="BK282" s="1">
        <v>4.8</v>
      </c>
      <c r="BM282" s="2">
        <v>39107</v>
      </c>
      <c r="BN282" s="1">
        <v>4.2300000000000004</v>
      </c>
    </row>
    <row r="283" spans="2:66">
      <c r="B283" s="2">
        <v>39497</v>
      </c>
      <c r="C283" s="1">
        <v>5.25</v>
      </c>
      <c r="E283" s="100">
        <v>38947</v>
      </c>
      <c r="F283" s="1">
        <v>4.5600000000000005</v>
      </c>
      <c r="H283" s="2">
        <v>38979</v>
      </c>
      <c r="I283" s="1">
        <v>4.72</v>
      </c>
      <c r="K283" s="2">
        <v>38975</v>
      </c>
      <c r="L283" s="1">
        <v>4.91</v>
      </c>
      <c r="N283" s="2">
        <v>38975</v>
      </c>
      <c r="O283" s="1">
        <v>4.78</v>
      </c>
      <c r="Q283" s="100">
        <v>39108</v>
      </c>
      <c r="R283" s="1">
        <v>5.0149999999999997</v>
      </c>
      <c r="T283" s="100">
        <v>39108</v>
      </c>
      <c r="U283" s="1">
        <v>4.9550000000000001</v>
      </c>
      <c r="W283" s="2">
        <v>39108</v>
      </c>
      <c r="X283" s="1">
        <v>4.9450000000000003</v>
      </c>
      <c r="Z283" s="2">
        <v>39108</v>
      </c>
      <c r="AA283" s="1">
        <v>4.95</v>
      </c>
      <c r="AC283" s="2">
        <v>39108</v>
      </c>
      <c r="AD283" s="1">
        <v>4.9749999999999996</v>
      </c>
      <c r="AF283" s="2">
        <v>39485</v>
      </c>
      <c r="AG283" s="1">
        <v>3.0962499999999999</v>
      </c>
      <c r="AI283" s="2">
        <v>39108</v>
      </c>
      <c r="AJ283" s="1">
        <v>5.5019999999999998</v>
      </c>
      <c r="AL283" s="2">
        <v>39108</v>
      </c>
      <c r="AM283" s="1">
        <v>5.3780000000000001</v>
      </c>
      <c r="AO283" s="2">
        <v>39108</v>
      </c>
      <c r="AP283" s="1">
        <v>5.3235000000000001</v>
      </c>
      <c r="AR283" s="2">
        <v>39108</v>
      </c>
      <c r="AS283" s="1">
        <v>5.4295</v>
      </c>
      <c r="AU283" s="2">
        <v>39108</v>
      </c>
      <c r="AV283" s="1">
        <v>4.4301000000000004</v>
      </c>
      <c r="AX283" s="2">
        <v>39108</v>
      </c>
      <c r="AY283" s="1">
        <v>4.4451000000000001</v>
      </c>
      <c r="BA283" s="116">
        <v>39108</v>
      </c>
      <c r="BB283" s="1">
        <v>4.3250999999999999</v>
      </c>
      <c r="BD283" s="2">
        <v>39108</v>
      </c>
      <c r="BE283" s="1">
        <v>4.2065000000000001</v>
      </c>
      <c r="BG283" s="2">
        <v>39126</v>
      </c>
      <c r="BH283" s="1">
        <v>4.82</v>
      </c>
      <c r="BI283" s="2"/>
      <c r="BJ283" s="2">
        <v>39126</v>
      </c>
      <c r="BK283" s="1">
        <v>4.8100000000000005</v>
      </c>
      <c r="BM283" s="2">
        <v>39108</v>
      </c>
      <c r="BN283" s="1">
        <v>4.2351000000000001</v>
      </c>
    </row>
    <row r="284" spans="2:66">
      <c r="B284" s="2">
        <v>39498</v>
      </c>
      <c r="C284" s="1">
        <v>5.24</v>
      </c>
      <c r="E284" s="100">
        <v>38950</v>
      </c>
      <c r="F284" s="1">
        <v>4.5600000000000005</v>
      </c>
      <c r="H284" s="2">
        <v>38980</v>
      </c>
      <c r="I284" s="1">
        <v>4.67</v>
      </c>
      <c r="K284" s="2">
        <v>38978</v>
      </c>
      <c r="L284" s="1">
        <v>4.9399999999999995</v>
      </c>
      <c r="N284" s="2">
        <v>38978</v>
      </c>
      <c r="O284" s="1">
        <v>4.8</v>
      </c>
      <c r="Q284" s="100">
        <v>39111</v>
      </c>
      <c r="R284" s="1">
        <v>4.9950000000000001</v>
      </c>
      <c r="T284" s="100">
        <v>39111</v>
      </c>
      <c r="U284" s="1">
        <v>4.9350000000000005</v>
      </c>
      <c r="W284" s="2">
        <v>39111</v>
      </c>
      <c r="X284" s="1">
        <v>4.9249999999999998</v>
      </c>
      <c r="Z284" s="2">
        <v>39111</v>
      </c>
      <c r="AA284" s="1">
        <v>4.93</v>
      </c>
      <c r="AC284" s="2">
        <v>39111</v>
      </c>
      <c r="AD284" s="1">
        <v>4.9550000000000001</v>
      </c>
      <c r="AF284" s="2">
        <v>39486</v>
      </c>
      <c r="AG284" s="1">
        <v>3.08813</v>
      </c>
      <c r="AI284" s="2">
        <v>39111</v>
      </c>
      <c r="AJ284" s="1">
        <v>5.548</v>
      </c>
      <c r="AL284" s="2">
        <v>39111</v>
      </c>
      <c r="AM284" s="1">
        <v>5.4175000000000004</v>
      </c>
      <c r="AO284" s="2">
        <v>39111</v>
      </c>
      <c r="AP284" s="1">
        <v>5.3479999999999999</v>
      </c>
      <c r="AR284" s="2">
        <v>39111</v>
      </c>
      <c r="AS284" s="1">
        <v>5.4444999999999997</v>
      </c>
      <c r="AU284" s="2">
        <v>39111</v>
      </c>
      <c r="AV284" s="1">
        <v>4.4550999999999998</v>
      </c>
      <c r="AX284" s="2">
        <v>39111</v>
      </c>
      <c r="AY284" s="1">
        <v>4.4751000000000003</v>
      </c>
      <c r="BA284" s="116">
        <v>39111</v>
      </c>
      <c r="BB284" s="1">
        <v>4.3601000000000001</v>
      </c>
      <c r="BD284" s="2">
        <v>39111</v>
      </c>
      <c r="BE284" s="1">
        <v>4.2169999999999996</v>
      </c>
      <c r="BG284" s="2">
        <v>39127</v>
      </c>
      <c r="BH284" s="1">
        <v>4.74</v>
      </c>
      <c r="BI284" s="2"/>
      <c r="BJ284" s="2">
        <v>39127</v>
      </c>
      <c r="BK284" s="1">
        <v>4.72</v>
      </c>
      <c r="BM284" s="2">
        <v>39111</v>
      </c>
      <c r="BN284" s="1">
        <v>4.2651000000000003</v>
      </c>
    </row>
    <row r="285" spans="2:66">
      <c r="B285" s="2">
        <v>39499</v>
      </c>
      <c r="C285" s="1">
        <v>5.22</v>
      </c>
      <c r="E285" s="100">
        <v>38951</v>
      </c>
      <c r="F285" s="1">
        <v>4.5600000000000005</v>
      </c>
      <c r="H285" s="2">
        <v>38981</v>
      </c>
      <c r="I285" s="1">
        <v>4.66</v>
      </c>
      <c r="K285" s="2">
        <v>38979</v>
      </c>
      <c r="L285" s="1">
        <v>4.9399999999999995</v>
      </c>
      <c r="N285" s="2">
        <v>38979</v>
      </c>
      <c r="O285" s="1">
        <v>4.8</v>
      </c>
      <c r="Q285" s="100">
        <v>39112</v>
      </c>
      <c r="R285" s="1">
        <v>4.9850000000000003</v>
      </c>
      <c r="T285" s="100">
        <v>39112</v>
      </c>
      <c r="U285" s="1">
        <v>4.9249999999999998</v>
      </c>
      <c r="W285" s="2">
        <v>39112</v>
      </c>
      <c r="X285" s="1">
        <v>4.915</v>
      </c>
      <c r="Z285" s="2">
        <v>39112</v>
      </c>
      <c r="AA285" s="1">
        <v>4.915</v>
      </c>
      <c r="AC285" s="2">
        <v>39112</v>
      </c>
      <c r="AD285" s="1">
        <v>4.9450000000000003</v>
      </c>
      <c r="AF285" s="2">
        <v>39489</v>
      </c>
      <c r="AG285" s="1">
        <v>3.07</v>
      </c>
      <c r="AI285" s="2">
        <v>39112</v>
      </c>
      <c r="AJ285" s="1">
        <v>5.5273000000000003</v>
      </c>
      <c r="AL285" s="2">
        <v>39112</v>
      </c>
      <c r="AM285" s="1">
        <v>5.3970000000000002</v>
      </c>
      <c r="AO285" s="2">
        <v>39112</v>
      </c>
      <c r="AP285" s="1">
        <v>5.3384999999999998</v>
      </c>
      <c r="AR285" s="2">
        <v>39112</v>
      </c>
      <c r="AS285" s="1">
        <v>5.4313000000000002</v>
      </c>
      <c r="AU285" s="2">
        <v>39112</v>
      </c>
      <c r="AV285" s="1">
        <v>4.4650999999999996</v>
      </c>
      <c r="AX285" s="2">
        <v>39112</v>
      </c>
      <c r="AY285" s="1">
        <v>4.4801000000000002</v>
      </c>
      <c r="BA285" s="116">
        <v>39112</v>
      </c>
      <c r="BB285" s="1">
        <v>4.3451000000000004</v>
      </c>
      <c r="BD285" s="2">
        <v>39112</v>
      </c>
      <c r="BE285" s="1">
        <v>4.2125000000000004</v>
      </c>
      <c r="BG285" s="2">
        <v>39128</v>
      </c>
      <c r="BH285" s="1">
        <v>4.7</v>
      </c>
      <c r="BI285" s="2"/>
      <c r="BJ285" s="2">
        <v>39128</v>
      </c>
      <c r="BK285" s="1">
        <v>4.68</v>
      </c>
      <c r="BM285" s="2">
        <v>39112</v>
      </c>
      <c r="BN285" s="1">
        <v>4.2450999999999999</v>
      </c>
    </row>
    <row r="286" spans="2:66">
      <c r="B286" s="2">
        <v>39500</v>
      </c>
      <c r="C286" s="1">
        <v>5.22</v>
      </c>
      <c r="E286" s="100">
        <v>38952</v>
      </c>
      <c r="F286" s="1">
        <v>4.55</v>
      </c>
      <c r="H286" s="2">
        <v>38982</v>
      </c>
      <c r="I286" s="1">
        <v>4.62</v>
      </c>
      <c r="K286" s="2">
        <v>38980</v>
      </c>
      <c r="L286" s="1">
        <v>4.9000000000000004</v>
      </c>
      <c r="N286" s="2">
        <v>38980</v>
      </c>
      <c r="O286" s="1">
        <v>4.75</v>
      </c>
      <c r="Q286" s="100">
        <v>39113</v>
      </c>
      <c r="R286" s="1">
        <v>4.9749999999999996</v>
      </c>
      <c r="T286" s="100">
        <v>39113</v>
      </c>
      <c r="U286" s="1">
        <v>4.92</v>
      </c>
      <c r="W286" s="2">
        <v>39113</v>
      </c>
      <c r="X286" s="1">
        <v>4.91</v>
      </c>
      <c r="Z286" s="2">
        <v>39113</v>
      </c>
      <c r="AA286" s="1">
        <v>4.91</v>
      </c>
      <c r="AC286" s="2">
        <v>39113</v>
      </c>
      <c r="AD286" s="1">
        <v>4.9399999999999995</v>
      </c>
      <c r="AF286" s="2">
        <v>39490</v>
      </c>
      <c r="AG286" s="1">
        <v>3.0674999999999999</v>
      </c>
      <c r="AI286" s="2">
        <v>39113</v>
      </c>
      <c r="AJ286" s="1">
        <v>5.4493999999999998</v>
      </c>
      <c r="AL286" s="2">
        <v>39113</v>
      </c>
      <c r="AM286" s="1">
        <v>5.3224999999999998</v>
      </c>
      <c r="AO286" s="2">
        <v>39113</v>
      </c>
      <c r="AP286" s="1">
        <v>5.2835000000000001</v>
      </c>
      <c r="AR286" s="2">
        <v>39113</v>
      </c>
      <c r="AS286" s="1">
        <v>5.4124999999999996</v>
      </c>
      <c r="AU286" s="2">
        <v>39113</v>
      </c>
      <c r="AV286" s="1">
        <v>4.4400000000000004</v>
      </c>
      <c r="AX286" s="2">
        <v>39113</v>
      </c>
      <c r="AY286" s="1">
        <v>4.4550000000000001</v>
      </c>
      <c r="BA286" s="116">
        <v>39113</v>
      </c>
      <c r="BB286" s="1">
        <v>4.33</v>
      </c>
      <c r="BD286" s="2">
        <v>39113</v>
      </c>
      <c r="BE286" s="1">
        <v>4.2004999999999999</v>
      </c>
      <c r="BG286" s="2">
        <v>39129</v>
      </c>
      <c r="BH286" s="1">
        <v>4.6899999999999995</v>
      </c>
      <c r="BI286" s="2"/>
      <c r="BJ286" s="2">
        <v>39129</v>
      </c>
      <c r="BK286" s="1">
        <v>4.68</v>
      </c>
      <c r="BM286" s="2">
        <v>39113</v>
      </c>
      <c r="BN286" s="1">
        <v>4.2300000000000004</v>
      </c>
    </row>
    <row r="287" spans="2:66">
      <c r="B287" s="2">
        <v>39503</v>
      </c>
      <c r="C287" s="1">
        <v>5.2</v>
      </c>
      <c r="E287" s="100">
        <v>38953</v>
      </c>
      <c r="F287" s="1">
        <v>4.5600000000000005</v>
      </c>
      <c r="H287" s="2">
        <v>38985</v>
      </c>
      <c r="I287" s="1">
        <v>4.63</v>
      </c>
      <c r="K287" s="2">
        <v>38981</v>
      </c>
      <c r="L287" s="1">
        <v>4.8899999999999997</v>
      </c>
      <c r="N287" s="2">
        <v>38981</v>
      </c>
      <c r="O287" s="1">
        <v>4.74</v>
      </c>
      <c r="Q287" s="100">
        <v>39114</v>
      </c>
      <c r="R287" s="1">
        <v>4.9350000000000005</v>
      </c>
      <c r="T287" s="100">
        <v>39114</v>
      </c>
      <c r="U287" s="1">
        <v>4.875</v>
      </c>
      <c r="W287" s="2">
        <v>39114</v>
      </c>
      <c r="X287" s="1">
        <v>4.8650000000000002</v>
      </c>
      <c r="Z287" s="2">
        <v>39114</v>
      </c>
      <c r="AA287" s="1">
        <v>4.8650000000000002</v>
      </c>
      <c r="AC287" s="2">
        <v>39114</v>
      </c>
      <c r="AD287" s="1">
        <v>4.9000000000000004</v>
      </c>
      <c r="AF287" s="2">
        <v>39491</v>
      </c>
      <c r="AG287" s="1">
        <v>3.0649999999999999</v>
      </c>
      <c r="AI287" s="2">
        <v>39114</v>
      </c>
      <c r="AJ287" s="1">
        <v>5.4710000000000001</v>
      </c>
      <c r="AL287" s="2">
        <v>39114</v>
      </c>
      <c r="AM287" s="1">
        <v>5.3469999999999995</v>
      </c>
      <c r="AO287" s="2">
        <v>39114</v>
      </c>
      <c r="AP287" s="1">
        <v>5.3217999999999996</v>
      </c>
      <c r="AR287" s="2">
        <v>39114</v>
      </c>
      <c r="AS287" s="1">
        <v>5.4295</v>
      </c>
      <c r="AU287" s="2">
        <v>39114</v>
      </c>
      <c r="AV287" s="1">
        <v>4.4440999999999997</v>
      </c>
      <c r="AX287" s="2">
        <v>39114</v>
      </c>
      <c r="AY287" s="1">
        <v>4.4600999999999997</v>
      </c>
      <c r="BA287" s="116">
        <v>39114</v>
      </c>
      <c r="BB287" s="1">
        <v>4.3331</v>
      </c>
      <c r="BD287" s="2">
        <v>39114</v>
      </c>
      <c r="BE287" s="1">
        <v>4.1980000000000004</v>
      </c>
      <c r="BG287" s="2">
        <v>39133</v>
      </c>
      <c r="BH287" s="1">
        <v>4.68</v>
      </c>
      <c r="BI287" s="2"/>
      <c r="BJ287" s="2">
        <v>39133</v>
      </c>
      <c r="BK287" s="1">
        <v>4.67</v>
      </c>
      <c r="BM287" s="2">
        <v>39114</v>
      </c>
      <c r="BN287" s="1">
        <v>4.2351000000000001</v>
      </c>
    </row>
    <row r="288" spans="2:66">
      <c r="B288" s="2">
        <v>39504</v>
      </c>
      <c r="C288" s="1">
        <v>5.19</v>
      </c>
      <c r="E288" s="100">
        <v>38954</v>
      </c>
      <c r="F288" s="1">
        <v>4.5600000000000005</v>
      </c>
      <c r="H288" s="2">
        <v>38986</v>
      </c>
      <c r="I288" s="1">
        <v>4.62</v>
      </c>
      <c r="K288" s="2">
        <v>38982</v>
      </c>
      <c r="L288" s="1">
        <v>4.8499999999999996</v>
      </c>
      <c r="N288" s="2">
        <v>38982</v>
      </c>
      <c r="O288" s="1">
        <v>4.71</v>
      </c>
      <c r="Q288" s="100">
        <v>39115</v>
      </c>
      <c r="R288" s="1">
        <v>5.0250000000000004</v>
      </c>
      <c r="T288" s="100">
        <v>39115</v>
      </c>
      <c r="U288" s="1">
        <v>4.9450000000000003</v>
      </c>
      <c r="W288" s="2">
        <v>39115</v>
      </c>
      <c r="X288" s="1">
        <v>4.92</v>
      </c>
      <c r="Z288" s="2">
        <v>39115</v>
      </c>
      <c r="AA288" s="1">
        <v>4.915</v>
      </c>
      <c r="AC288" s="2">
        <v>39115</v>
      </c>
      <c r="AD288" s="1">
        <v>4.9450000000000003</v>
      </c>
      <c r="AF288" s="2">
        <v>39492</v>
      </c>
      <c r="AG288" s="1">
        <v>3.0649999999999999</v>
      </c>
      <c r="AI288" s="2">
        <v>39115</v>
      </c>
      <c r="AJ288" s="1">
        <v>5.4421999999999997</v>
      </c>
      <c r="AL288" s="2">
        <v>39115</v>
      </c>
      <c r="AM288" s="1">
        <v>5.3150000000000004</v>
      </c>
      <c r="AO288" s="2">
        <v>39115</v>
      </c>
      <c r="AP288" s="1">
        <v>5.2844999999999995</v>
      </c>
      <c r="AR288" s="2">
        <v>39115</v>
      </c>
      <c r="AS288" s="1">
        <v>5.4138000000000002</v>
      </c>
      <c r="AU288" s="2">
        <v>39115</v>
      </c>
      <c r="AV288" s="1">
        <v>4.4425999999999997</v>
      </c>
      <c r="AX288" s="2">
        <v>39115</v>
      </c>
      <c r="AY288" s="1">
        <v>4.4550999999999998</v>
      </c>
      <c r="BA288" s="116">
        <v>39115</v>
      </c>
      <c r="BB288" s="1">
        <v>4.3101000000000003</v>
      </c>
      <c r="BD288" s="2">
        <v>39115</v>
      </c>
      <c r="BE288" s="1">
        <v>4.149</v>
      </c>
      <c r="BG288" s="2">
        <v>39134</v>
      </c>
      <c r="BH288" s="1">
        <v>4.6899999999999995</v>
      </c>
      <c r="BI288" s="2"/>
      <c r="BJ288" s="2">
        <v>39134</v>
      </c>
      <c r="BK288" s="1">
        <v>4.68</v>
      </c>
      <c r="BM288" s="2">
        <v>39115</v>
      </c>
      <c r="BN288" s="1">
        <v>4.2000999999999999</v>
      </c>
    </row>
    <row r="289" spans="2:66">
      <c r="B289" s="2">
        <v>39505</v>
      </c>
      <c r="C289" s="1">
        <v>5.19</v>
      </c>
      <c r="E289" s="100">
        <v>38957</v>
      </c>
      <c r="F289" s="1">
        <v>4.5600000000000005</v>
      </c>
      <c r="H289" s="2">
        <v>38987</v>
      </c>
      <c r="I289" s="1">
        <v>4.6100000000000003</v>
      </c>
      <c r="K289" s="2">
        <v>38985</v>
      </c>
      <c r="L289" s="1">
        <v>4.87</v>
      </c>
      <c r="N289" s="2">
        <v>38985</v>
      </c>
      <c r="O289" s="1">
        <v>4.72</v>
      </c>
      <c r="Q289" s="100">
        <v>39118</v>
      </c>
      <c r="R289" s="1">
        <v>5.05</v>
      </c>
      <c r="T289" s="100">
        <v>39118</v>
      </c>
      <c r="U289" s="1">
        <v>4.95</v>
      </c>
      <c r="W289" s="2">
        <v>39118</v>
      </c>
      <c r="X289" s="1">
        <v>4.915</v>
      </c>
      <c r="Z289" s="2">
        <v>39118</v>
      </c>
      <c r="AA289" s="1">
        <v>4.91</v>
      </c>
      <c r="AC289" s="2">
        <v>39118</v>
      </c>
      <c r="AD289" s="1">
        <v>4.9450000000000003</v>
      </c>
      <c r="AF289" s="2">
        <v>39493</v>
      </c>
      <c r="AG289" s="1">
        <v>3.07</v>
      </c>
      <c r="AI289" s="2">
        <v>39118</v>
      </c>
      <c r="AJ289" s="1">
        <v>5.4139999999999997</v>
      </c>
      <c r="AL289" s="2">
        <v>39118</v>
      </c>
      <c r="AM289" s="1">
        <v>5.2888999999999999</v>
      </c>
      <c r="AO289" s="2">
        <v>39118</v>
      </c>
      <c r="AP289" s="1">
        <v>5.2607999999999997</v>
      </c>
      <c r="AR289" s="2">
        <v>39118</v>
      </c>
      <c r="AS289" s="1">
        <v>5.4050000000000002</v>
      </c>
      <c r="AU289" s="2">
        <v>39118</v>
      </c>
      <c r="AV289" s="1">
        <v>4.4001000000000001</v>
      </c>
      <c r="AX289" s="2">
        <v>39118</v>
      </c>
      <c r="AY289" s="1">
        <v>4.4100999999999999</v>
      </c>
      <c r="BA289" s="116">
        <v>39118</v>
      </c>
      <c r="BB289" s="1">
        <v>4.2751000000000001</v>
      </c>
      <c r="BD289" s="2">
        <v>39118</v>
      </c>
      <c r="BE289" s="1">
        <v>4.1295000000000002</v>
      </c>
      <c r="BG289" s="2">
        <v>39135</v>
      </c>
      <c r="BH289" s="1">
        <v>4.7300000000000004</v>
      </c>
      <c r="BI289" s="2"/>
      <c r="BJ289" s="2">
        <v>39135</v>
      </c>
      <c r="BK289" s="1">
        <v>4.72</v>
      </c>
      <c r="BM289" s="2">
        <v>39118</v>
      </c>
      <c r="BN289" s="1">
        <v>4.1600999999999999</v>
      </c>
    </row>
    <row r="290" spans="2:66">
      <c r="B290" s="2">
        <v>39506</v>
      </c>
      <c r="C290" s="1">
        <v>5.19</v>
      </c>
      <c r="E290" s="100">
        <v>38958</v>
      </c>
      <c r="F290" s="1">
        <v>4.5600000000000005</v>
      </c>
      <c r="H290" s="2">
        <v>38988</v>
      </c>
      <c r="I290" s="1">
        <v>4.6100000000000003</v>
      </c>
      <c r="K290" s="2">
        <v>38986</v>
      </c>
      <c r="L290" s="1">
        <v>4.8600000000000003</v>
      </c>
      <c r="N290" s="2">
        <v>38986</v>
      </c>
      <c r="O290" s="1">
        <v>4.7</v>
      </c>
      <c r="Q290" s="100">
        <v>39119</v>
      </c>
      <c r="R290" s="1">
        <v>5</v>
      </c>
      <c r="T290" s="100">
        <v>39119</v>
      </c>
      <c r="U290" s="1">
        <v>4.91</v>
      </c>
      <c r="W290" s="2">
        <v>39119</v>
      </c>
      <c r="X290" s="1">
        <v>4.875</v>
      </c>
      <c r="Z290" s="2">
        <v>39119</v>
      </c>
      <c r="AA290" s="1">
        <v>4.875</v>
      </c>
      <c r="AC290" s="2">
        <v>39119</v>
      </c>
      <c r="AD290" s="1">
        <v>4.9000000000000004</v>
      </c>
      <c r="AF290" s="2">
        <v>39496</v>
      </c>
      <c r="AG290" s="1">
        <v>3.07</v>
      </c>
      <c r="AI290" s="2">
        <v>39119</v>
      </c>
      <c r="AJ290" s="1">
        <v>5.3784999999999998</v>
      </c>
      <c r="AL290" s="2">
        <v>39119</v>
      </c>
      <c r="AM290" s="1">
        <v>5.2500999999999998</v>
      </c>
      <c r="AO290" s="2">
        <v>39119</v>
      </c>
      <c r="AP290" s="1">
        <v>5.2342000000000004</v>
      </c>
      <c r="AR290" s="2">
        <v>39119</v>
      </c>
      <c r="AS290" s="1">
        <v>5.3994999999999997</v>
      </c>
      <c r="AU290" s="2">
        <v>39119</v>
      </c>
      <c r="AV290" s="1">
        <v>4.3959999999999999</v>
      </c>
      <c r="AX290" s="2">
        <v>39119</v>
      </c>
      <c r="AY290" s="1">
        <v>4.407</v>
      </c>
      <c r="BA290" s="116">
        <v>39119</v>
      </c>
      <c r="BB290" s="1">
        <v>4.2694999999999999</v>
      </c>
      <c r="BD290" s="2">
        <v>39119</v>
      </c>
      <c r="BE290" s="1">
        <v>4.1304999999999996</v>
      </c>
      <c r="BG290" s="2">
        <v>39136</v>
      </c>
      <c r="BH290" s="1">
        <v>4.68</v>
      </c>
      <c r="BI290" s="2"/>
      <c r="BJ290" s="2">
        <v>39136</v>
      </c>
      <c r="BK290" s="1">
        <v>4.67</v>
      </c>
      <c r="BM290" s="2">
        <v>39119</v>
      </c>
      <c r="BN290" s="1">
        <v>4.1574999999999998</v>
      </c>
    </row>
    <row r="291" spans="2:66">
      <c r="B291" s="2">
        <v>39507</v>
      </c>
      <c r="C291" s="1">
        <v>5.18</v>
      </c>
      <c r="E291" s="100">
        <v>38959</v>
      </c>
      <c r="F291" s="1">
        <v>4.5600000000000005</v>
      </c>
      <c r="H291" s="2">
        <v>38989</v>
      </c>
      <c r="I291" s="1">
        <v>4.57</v>
      </c>
      <c r="K291" s="2">
        <v>38987</v>
      </c>
      <c r="L291" s="1">
        <v>4.84</v>
      </c>
      <c r="N291" s="2">
        <v>38987</v>
      </c>
      <c r="O291" s="1">
        <v>4.68</v>
      </c>
      <c r="Q291" s="100">
        <v>39120</v>
      </c>
      <c r="R291" s="1">
        <v>4.96</v>
      </c>
      <c r="T291" s="100">
        <v>39120</v>
      </c>
      <c r="U291" s="1">
        <v>4.875</v>
      </c>
      <c r="W291" s="2">
        <v>39120</v>
      </c>
      <c r="X291" s="1">
        <v>4.84</v>
      </c>
      <c r="Z291" s="2">
        <v>39120</v>
      </c>
      <c r="AA291" s="1">
        <v>4.84</v>
      </c>
      <c r="AC291" s="2">
        <v>39120</v>
      </c>
      <c r="AD291" s="1">
        <v>4.87</v>
      </c>
      <c r="AF291" s="2">
        <v>39497</v>
      </c>
      <c r="AG291" s="1">
        <v>3.07</v>
      </c>
      <c r="AI291" s="2">
        <v>39120</v>
      </c>
      <c r="AJ291" s="1">
        <v>5.3665000000000003</v>
      </c>
      <c r="AL291" s="2">
        <v>39120</v>
      </c>
      <c r="AM291" s="1">
        <v>5.2355</v>
      </c>
      <c r="AO291" s="2">
        <v>39120</v>
      </c>
      <c r="AP291" s="1">
        <v>5.2175000000000002</v>
      </c>
      <c r="AR291" s="2">
        <v>39120</v>
      </c>
      <c r="AS291" s="1">
        <v>5.3956999999999997</v>
      </c>
      <c r="AU291" s="2">
        <v>39120</v>
      </c>
      <c r="AV291" s="1">
        <v>4.3800999999999997</v>
      </c>
      <c r="AX291" s="2">
        <v>39120</v>
      </c>
      <c r="AY291" s="1">
        <v>4.3951000000000002</v>
      </c>
      <c r="BA291" s="116">
        <v>39120</v>
      </c>
      <c r="BB291" s="1">
        <v>4.2550999999999997</v>
      </c>
      <c r="BD291" s="2">
        <v>39120</v>
      </c>
      <c r="BE291" s="1">
        <v>4.1360000000000001</v>
      </c>
      <c r="BG291" s="2">
        <v>39139</v>
      </c>
      <c r="BH291" s="1">
        <v>4.63</v>
      </c>
      <c r="BI291" s="2"/>
      <c r="BJ291" s="2">
        <v>39139</v>
      </c>
      <c r="BK291" s="1">
        <v>4.62</v>
      </c>
      <c r="BM291" s="2">
        <v>39120</v>
      </c>
      <c r="BN291" s="1">
        <v>4.1501000000000001</v>
      </c>
    </row>
    <row r="292" spans="2:66">
      <c r="B292" s="2">
        <v>39510</v>
      </c>
      <c r="C292" s="1">
        <v>5.17</v>
      </c>
      <c r="E292" s="100">
        <v>38960</v>
      </c>
      <c r="F292" s="1">
        <v>4.5600000000000005</v>
      </c>
      <c r="H292" s="2">
        <v>38992</v>
      </c>
      <c r="I292" s="1">
        <v>4.59</v>
      </c>
      <c r="K292" s="2">
        <v>38988</v>
      </c>
      <c r="L292" s="1">
        <v>4.83</v>
      </c>
      <c r="N292" s="2">
        <v>38988</v>
      </c>
      <c r="O292" s="1">
        <v>4.67</v>
      </c>
      <c r="Q292" s="100">
        <v>39121</v>
      </c>
      <c r="R292" s="1">
        <v>4.9399999999999995</v>
      </c>
      <c r="T292" s="100">
        <v>39121</v>
      </c>
      <c r="U292" s="1">
        <v>4.8650000000000002</v>
      </c>
      <c r="W292" s="2">
        <v>39121</v>
      </c>
      <c r="X292" s="1">
        <v>4.835</v>
      </c>
      <c r="Z292" s="2">
        <v>39121</v>
      </c>
      <c r="AA292" s="1">
        <v>4.835</v>
      </c>
      <c r="AC292" s="2">
        <v>39121</v>
      </c>
      <c r="AD292" s="1">
        <v>4.8600000000000003</v>
      </c>
      <c r="AF292" s="2">
        <v>39498</v>
      </c>
      <c r="AG292" s="1">
        <v>3.0781299999999998</v>
      </c>
      <c r="AI292" s="2">
        <v>39121</v>
      </c>
      <c r="AJ292" s="1">
        <v>5.3514999999999997</v>
      </c>
      <c r="AL292" s="2">
        <v>39121</v>
      </c>
      <c r="AM292" s="1">
        <v>5.2249999999999996</v>
      </c>
      <c r="AO292" s="2">
        <v>39121</v>
      </c>
      <c r="AP292" s="1">
        <v>5.2149999999999999</v>
      </c>
      <c r="AR292" s="2">
        <v>39121</v>
      </c>
      <c r="AS292" s="1">
        <v>5.3913000000000002</v>
      </c>
      <c r="AU292" s="2">
        <v>39121</v>
      </c>
      <c r="AV292" s="1">
        <v>4.3951000000000002</v>
      </c>
      <c r="AX292" s="2">
        <v>39121</v>
      </c>
      <c r="AY292" s="1">
        <v>4.4100999999999999</v>
      </c>
      <c r="BA292" s="116">
        <v>39121</v>
      </c>
      <c r="BB292" s="1">
        <v>4.2801</v>
      </c>
      <c r="BD292" s="2">
        <v>39121</v>
      </c>
      <c r="BE292" s="1">
        <v>4.173</v>
      </c>
      <c r="BG292" s="2">
        <v>39140</v>
      </c>
      <c r="BH292" s="1">
        <v>4.5</v>
      </c>
      <c r="BI292" s="2"/>
      <c r="BJ292" s="2">
        <v>39140</v>
      </c>
      <c r="BK292" s="1">
        <v>4.46</v>
      </c>
      <c r="BM292" s="2">
        <v>39121</v>
      </c>
      <c r="BN292" s="1">
        <v>4.1901000000000002</v>
      </c>
    </row>
    <row r="293" spans="2:66">
      <c r="B293" s="2">
        <v>39511</v>
      </c>
      <c r="C293" s="1">
        <v>5.17</v>
      </c>
      <c r="E293" s="100">
        <v>38961</v>
      </c>
      <c r="F293" s="1">
        <v>4.54</v>
      </c>
      <c r="H293" s="2">
        <v>38994</v>
      </c>
      <c r="I293" s="1">
        <v>4.57</v>
      </c>
      <c r="K293" s="2">
        <v>38989</v>
      </c>
      <c r="L293" s="1">
        <v>4.7300000000000004</v>
      </c>
      <c r="N293" s="2">
        <v>38989</v>
      </c>
      <c r="O293" s="1">
        <v>4.6100000000000003</v>
      </c>
      <c r="Q293" s="100">
        <v>39122</v>
      </c>
      <c r="R293" s="1">
        <v>4.9399999999999995</v>
      </c>
      <c r="T293" s="100">
        <v>39122</v>
      </c>
      <c r="U293" s="1">
        <v>4.8600000000000003</v>
      </c>
      <c r="W293" s="2">
        <v>39122</v>
      </c>
      <c r="X293" s="1">
        <v>4.83</v>
      </c>
      <c r="Z293" s="2">
        <v>39122</v>
      </c>
      <c r="AA293" s="1">
        <v>4.83</v>
      </c>
      <c r="AC293" s="2">
        <v>39122</v>
      </c>
      <c r="AD293" s="1">
        <v>4.8600000000000003</v>
      </c>
      <c r="AF293" s="2">
        <v>39499</v>
      </c>
      <c r="AG293" s="1">
        <v>3.0924999999999998</v>
      </c>
      <c r="AI293" s="2">
        <v>39122</v>
      </c>
      <c r="AJ293" s="1">
        <v>5.4189999999999996</v>
      </c>
      <c r="AL293" s="2">
        <v>39122</v>
      </c>
      <c r="AM293" s="1">
        <v>5.2954999999999997</v>
      </c>
      <c r="AO293" s="2">
        <v>39122</v>
      </c>
      <c r="AP293" s="1">
        <v>5.2569999999999997</v>
      </c>
      <c r="AR293" s="2">
        <v>39122</v>
      </c>
      <c r="AS293" s="1">
        <v>5.4109999999999996</v>
      </c>
      <c r="AU293" s="2">
        <v>39122</v>
      </c>
      <c r="AV293" s="1">
        <v>4.41</v>
      </c>
      <c r="AX293" s="2">
        <v>39122</v>
      </c>
      <c r="AY293" s="1">
        <v>4.43</v>
      </c>
      <c r="BA293" s="116">
        <v>39122</v>
      </c>
      <c r="BB293" s="1">
        <v>4.3250000000000002</v>
      </c>
      <c r="BD293" s="2">
        <v>39122</v>
      </c>
      <c r="BE293" s="1">
        <v>4.1995000000000005</v>
      </c>
      <c r="BG293" s="2">
        <v>39141</v>
      </c>
      <c r="BH293" s="1">
        <v>4.5600000000000005</v>
      </c>
      <c r="BI293" s="2"/>
      <c r="BJ293" s="2">
        <v>39141</v>
      </c>
      <c r="BK293" s="1">
        <v>4.5199999999999996</v>
      </c>
      <c r="BM293" s="2">
        <v>39122</v>
      </c>
      <c r="BN293" s="1">
        <v>4.22</v>
      </c>
    </row>
    <row r="294" spans="2:66">
      <c r="B294" s="2">
        <v>39512</v>
      </c>
      <c r="C294" s="1">
        <v>5.17</v>
      </c>
      <c r="E294" s="100">
        <v>38964</v>
      </c>
      <c r="F294" s="1">
        <v>4.54</v>
      </c>
      <c r="H294" s="2">
        <v>38999</v>
      </c>
      <c r="I294" s="1">
        <v>4.59</v>
      </c>
      <c r="K294" s="2">
        <v>38992</v>
      </c>
      <c r="L294" s="1">
        <v>4.75</v>
      </c>
      <c r="N294" s="2">
        <v>38992</v>
      </c>
      <c r="O294" s="1">
        <v>4.63</v>
      </c>
      <c r="Q294" s="100">
        <v>39125</v>
      </c>
      <c r="R294" s="1">
        <v>4.9399999999999995</v>
      </c>
      <c r="T294" s="100">
        <v>39125</v>
      </c>
      <c r="U294" s="1">
        <v>4.8650000000000002</v>
      </c>
      <c r="W294" s="2">
        <v>39125</v>
      </c>
      <c r="X294" s="1">
        <v>4.835</v>
      </c>
      <c r="Z294" s="2">
        <v>39125</v>
      </c>
      <c r="AA294" s="1">
        <v>4.835</v>
      </c>
      <c r="AC294" s="2">
        <v>39125</v>
      </c>
      <c r="AD294" s="1">
        <v>4.8600000000000003</v>
      </c>
      <c r="AF294" s="2">
        <v>39500</v>
      </c>
      <c r="AG294" s="1">
        <v>3.08</v>
      </c>
      <c r="AI294" s="2">
        <v>39125</v>
      </c>
      <c r="AJ294" s="1">
        <v>5.4459999999999997</v>
      </c>
      <c r="AL294" s="2">
        <v>39125</v>
      </c>
      <c r="AM294" s="1">
        <v>5.3196000000000003</v>
      </c>
      <c r="AO294" s="2">
        <v>39125</v>
      </c>
      <c r="AP294" s="1">
        <v>5.2880000000000003</v>
      </c>
      <c r="AR294" s="2">
        <v>39125</v>
      </c>
      <c r="AS294" s="1">
        <v>5.4249999999999998</v>
      </c>
      <c r="AU294" s="2">
        <v>39125</v>
      </c>
      <c r="AV294" s="1">
        <v>4.4349999999999996</v>
      </c>
      <c r="AX294" s="2">
        <v>39125</v>
      </c>
      <c r="AY294" s="1">
        <v>4.4550000000000001</v>
      </c>
      <c r="BA294" s="116">
        <v>39125</v>
      </c>
      <c r="BB294" s="1">
        <v>4.3449999999999998</v>
      </c>
      <c r="BD294" s="2">
        <v>39125</v>
      </c>
      <c r="BE294" s="1">
        <v>4.1980000000000004</v>
      </c>
      <c r="BG294" s="2">
        <v>39142</v>
      </c>
      <c r="BH294" s="1">
        <v>4.5600000000000005</v>
      </c>
      <c r="BI294" s="2"/>
      <c r="BJ294" s="2">
        <v>39142</v>
      </c>
      <c r="BK294" s="1">
        <v>4.5</v>
      </c>
      <c r="BM294" s="2">
        <v>39125</v>
      </c>
      <c r="BN294" s="1">
        <v>4.24</v>
      </c>
    </row>
    <row r="295" spans="2:66">
      <c r="B295" s="2">
        <v>39513</v>
      </c>
      <c r="C295" s="1">
        <v>5.17</v>
      </c>
      <c r="E295" s="100">
        <v>38965</v>
      </c>
      <c r="F295" s="1">
        <v>4.55</v>
      </c>
      <c r="H295" s="2">
        <v>39000</v>
      </c>
      <c r="I295" s="1">
        <v>4.58</v>
      </c>
      <c r="K295" s="2">
        <v>38994</v>
      </c>
      <c r="L295" s="1">
        <v>4.72</v>
      </c>
      <c r="N295" s="2">
        <v>38994</v>
      </c>
      <c r="O295" s="1">
        <v>4.5999999999999996</v>
      </c>
      <c r="Q295" s="100">
        <v>39126</v>
      </c>
      <c r="R295" s="1">
        <v>4.9550000000000001</v>
      </c>
      <c r="T295" s="100">
        <v>39126</v>
      </c>
      <c r="U295" s="1">
        <v>4.88</v>
      </c>
      <c r="W295" s="2">
        <v>39126</v>
      </c>
      <c r="X295" s="1">
        <v>4.8449999999999998</v>
      </c>
      <c r="Z295" s="2">
        <v>39126</v>
      </c>
      <c r="AA295" s="1">
        <v>4.8449999999999998</v>
      </c>
      <c r="AC295" s="2">
        <v>39126</v>
      </c>
      <c r="AD295" s="1">
        <v>4.87</v>
      </c>
      <c r="AF295" s="2">
        <v>39503</v>
      </c>
      <c r="AG295" s="1">
        <v>3.0893799999999998</v>
      </c>
      <c r="AI295" s="2">
        <v>39126</v>
      </c>
      <c r="AJ295" s="1">
        <v>5.4515000000000002</v>
      </c>
      <c r="AL295" s="2">
        <v>39126</v>
      </c>
      <c r="AM295" s="1">
        <v>5.3240999999999996</v>
      </c>
      <c r="AO295" s="2">
        <v>39126</v>
      </c>
      <c r="AP295" s="1">
        <v>5.3004999999999995</v>
      </c>
      <c r="AR295" s="2">
        <v>39126</v>
      </c>
      <c r="AS295" s="1">
        <v>5.4269999999999996</v>
      </c>
      <c r="AU295" s="2">
        <v>39126</v>
      </c>
      <c r="AV295" s="1">
        <v>4.4450000000000003</v>
      </c>
      <c r="AX295" s="2">
        <v>39126</v>
      </c>
      <c r="AY295" s="1">
        <v>4.46</v>
      </c>
      <c r="BA295" s="116">
        <v>39126</v>
      </c>
      <c r="BB295" s="1">
        <v>4.3324999999999996</v>
      </c>
      <c r="BD295" s="2">
        <v>39126</v>
      </c>
      <c r="BE295" s="1">
        <v>4.2140000000000004</v>
      </c>
      <c r="BG295" s="2">
        <v>39143</v>
      </c>
      <c r="BH295" s="1">
        <v>4.5199999999999996</v>
      </c>
      <c r="BI295" s="2"/>
      <c r="BJ295" s="2">
        <v>39143</v>
      </c>
      <c r="BK295" s="1">
        <v>4.46</v>
      </c>
      <c r="BM295" s="2">
        <v>39126</v>
      </c>
      <c r="BN295" s="1">
        <v>4.2314999999999996</v>
      </c>
    </row>
    <row r="296" spans="2:66">
      <c r="B296" s="2">
        <v>39514</v>
      </c>
      <c r="C296" s="1">
        <v>5.17</v>
      </c>
      <c r="E296" s="2">
        <v>38966</v>
      </c>
      <c r="F296" s="1">
        <v>4.5600000000000005</v>
      </c>
      <c r="H296" s="2">
        <v>39001</v>
      </c>
      <c r="I296" s="1">
        <v>4.6100000000000003</v>
      </c>
      <c r="K296" s="2">
        <v>38999</v>
      </c>
      <c r="L296" s="1">
        <v>4.7300000000000004</v>
      </c>
      <c r="N296" s="2">
        <v>38999</v>
      </c>
      <c r="O296" s="1">
        <v>4.6100000000000003</v>
      </c>
      <c r="Q296" s="2">
        <v>39127</v>
      </c>
      <c r="R296" s="1">
        <v>4.9399999999999995</v>
      </c>
      <c r="T296" s="2">
        <v>39127</v>
      </c>
      <c r="U296" s="1">
        <v>4.8600000000000003</v>
      </c>
      <c r="W296" s="2">
        <v>39127</v>
      </c>
      <c r="X296" s="1">
        <v>4.8250000000000002</v>
      </c>
      <c r="Z296" s="2">
        <v>39127</v>
      </c>
      <c r="AA296" s="1">
        <v>4.8250000000000002</v>
      </c>
      <c r="AC296" s="2">
        <v>39127</v>
      </c>
      <c r="AD296" s="1">
        <v>4.8550000000000004</v>
      </c>
      <c r="AF296" s="2">
        <v>39504</v>
      </c>
      <c r="AG296" s="1">
        <v>3.09</v>
      </c>
      <c r="AI296" s="2">
        <v>39127</v>
      </c>
      <c r="AJ296" s="1">
        <v>5.3804999999999996</v>
      </c>
      <c r="AL296" s="2">
        <v>39127</v>
      </c>
      <c r="AM296" s="1">
        <v>5.2332000000000001</v>
      </c>
      <c r="AO296" s="2">
        <v>39127</v>
      </c>
      <c r="AP296" s="1">
        <v>5.218</v>
      </c>
      <c r="AR296" s="2">
        <v>39127</v>
      </c>
      <c r="AS296" s="1">
        <v>5.3875000000000002</v>
      </c>
      <c r="AU296" s="2">
        <v>39127</v>
      </c>
      <c r="AV296" s="1">
        <v>4.4301000000000004</v>
      </c>
      <c r="AX296" s="2">
        <v>39127</v>
      </c>
      <c r="AY296" s="1">
        <v>4.4550999999999998</v>
      </c>
      <c r="BA296" s="116">
        <v>39127</v>
      </c>
      <c r="BB296" s="1">
        <v>4.3151000000000002</v>
      </c>
      <c r="BD296" s="2">
        <v>39127</v>
      </c>
      <c r="BE296" s="1">
        <v>4.1965000000000003</v>
      </c>
      <c r="BG296" s="2">
        <v>39146</v>
      </c>
      <c r="BH296" s="1">
        <v>4.51</v>
      </c>
      <c r="BI296" s="2"/>
      <c r="BJ296" s="2">
        <v>39146</v>
      </c>
      <c r="BK296" s="1">
        <v>4.45</v>
      </c>
      <c r="BM296" s="2">
        <v>39127</v>
      </c>
      <c r="BN296" s="1">
        <v>4.2201000000000004</v>
      </c>
    </row>
    <row r="297" spans="2:66">
      <c r="B297" s="2">
        <v>39517</v>
      </c>
      <c r="C297" s="1">
        <v>5.17</v>
      </c>
      <c r="E297" s="2">
        <v>38967</v>
      </c>
      <c r="F297" s="1">
        <v>4.55</v>
      </c>
      <c r="H297" s="2">
        <v>39002</v>
      </c>
      <c r="I297" s="1">
        <v>4.6100000000000003</v>
      </c>
      <c r="K297" s="2">
        <v>39000</v>
      </c>
      <c r="L297" s="1">
        <v>4.72</v>
      </c>
      <c r="N297" s="2">
        <v>39000</v>
      </c>
      <c r="O297" s="1">
        <v>4.6100000000000003</v>
      </c>
      <c r="Q297" s="2">
        <v>39128</v>
      </c>
      <c r="R297" s="1">
        <v>4.875</v>
      </c>
      <c r="T297" s="2">
        <v>39128</v>
      </c>
      <c r="U297" s="1">
        <v>4.8049999999999997</v>
      </c>
      <c r="W297" s="2">
        <v>39128</v>
      </c>
      <c r="X297" s="1">
        <v>4.7750000000000004</v>
      </c>
      <c r="Z297" s="2">
        <v>39128</v>
      </c>
      <c r="AA297" s="1">
        <v>4.7750000000000004</v>
      </c>
      <c r="AC297" s="2">
        <v>39128</v>
      </c>
      <c r="AD297" s="1">
        <v>4.82</v>
      </c>
      <c r="AF297" s="2">
        <v>39505</v>
      </c>
      <c r="AG297" s="1">
        <v>3.085</v>
      </c>
      <c r="AI297" s="2">
        <v>39128</v>
      </c>
      <c r="AJ297" s="1">
        <v>5.3449999999999998</v>
      </c>
      <c r="AL297" s="2">
        <v>39128</v>
      </c>
      <c r="AM297" s="1">
        <v>5.202</v>
      </c>
      <c r="AO297" s="2">
        <v>39128</v>
      </c>
      <c r="AP297" s="1">
        <v>5.1734</v>
      </c>
      <c r="AR297" s="2">
        <v>39128</v>
      </c>
      <c r="AS297" s="1">
        <v>5.3697999999999997</v>
      </c>
      <c r="AU297" s="2">
        <v>39128</v>
      </c>
      <c r="AV297" s="1">
        <v>4.4100999999999999</v>
      </c>
      <c r="AX297" s="2">
        <v>39128</v>
      </c>
      <c r="AY297" s="1">
        <v>4.4150999999999998</v>
      </c>
      <c r="BA297" s="116">
        <v>39128</v>
      </c>
      <c r="BB297" s="1">
        <v>4.2701000000000002</v>
      </c>
      <c r="BD297" s="2">
        <v>39128</v>
      </c>
      <c r="BE297" s="1">
        <v>4.16</v>
      </c>
      <c r="BG297" s="2">
        <v>39147</v>
      </c>
      <c r="BH297" s="1">
        <v>4.53</v>
      </c>
      <c r="BI297" s="2"/>
      <c r="BJ297" s="2">
        <v>39147</v>
      </c>
      <c r="BK297" s="1">
        <v>4.4800000000000004</v>
      </c>
      <c r="BM297" s="2">
        <v>39128</v>
      </c>
      <c r="BN297" s="1">
        <v>4.1750999999999996</v>
      </c>
    </row>
    <row r="298" spans="2:66">
      <c r="B298" s="2">
        <v>39518</v>
      </c>
      <c r="C298" s="1">
        <v>5.17</v>
      </c>
      <c r="E298" s="2">
        <v>38968</v>
      </c>
      <c r="F298" s="1">
        <v>4.55</v>
      </c>
      <c r="H298" s="2">
        <v>39003</v>
      </c>
      <c r="I298" s="1">
        <v>4.62</v>
      </c>
      <c r="K298" s="2">
        <v>39001</v>
      </c>
      <c r="L298" s="1">
        <v>4.76</v>
      </c>
      <c r="N298" s="2">
        <v>39001</v>
      </c>
      <c r="O298" s="1">
        <v>4.6399999999999997</v>
      </c>
      <c r="Q298" s="2">
        <v>39129</v>
      </c>
      <c r="R298" s="1">
        <v>4.875</v>
      </c>
      <c r="T298" s="2">
        <v>39129</v>
      </c>
      <c r="U298" s="1">
        <v>4.8</v>
      </c>
      <c r="W298" s="2">
        <v>39129</v>
      </c>
      <c r="X298" s="1">
        <v>4.7699999999999996</v>
      </c>
      <c r="Z298" s="2">
        <v>39129</v>
      </c>
      <c r="AA298" s="1">
        <v>4.7750000000000004</v>
      </c>
      <c r="AC298" s="2">
        <v>39129</v>
      </c>
      <c r="AD298" s="1">
        <v>4.82</v>
      </c>
      <c r="AF298" s="2">
        <v>39506</v>
      </c>
      <c r="AG298" s="1">
        <v>3.0756299999999999</v>
      </c>
      <c r="AI298" s="2">
        <v>39129</v>
      </c>
      <c r="AJ298" s="1">
        <v>5.3289999999999997</v>
      </c>
      <c r="AL298" s="2">
        <v>39129</v>
      </c>
      <c r="AM298" s="1">
        <v>5.1950000000000003</v>
      </c>
      <c r="AO298" s="2">
        <v>39129</v>
      </c>
      <c r="AP298" s="1">
        <v>5.1760000000000002</v>
      </c>
      <c r="AR298" s="2">
        <v>39129</v>
      </c>
      <c r="AS298" s="1">
        <v>5.3615000000000004</v>
      </c>
      <c r="AU298" s="2">
        <v>39129</v>
      </c>
      <c r="AV298" s="1">
        <v>4.3899999999999997</v>
      </c>
      <c r="AX298" s="2">
        <v>39129</v>
      </c>
      <c r="AY298" s="1">
        <v>4.4050000000000002</v>
      </c>
      <c r="BA298" s="116">
        <v>39129</v>
      </c>
      <c r="BB298" s="1">
        <v>4.28</v>
      </c>
      <c r="BD298" s="2">
        <v>39129</v>
      </c>
      <c r="BE298" s="1">
        <v>4.1849999999999996</v>
      </c>
      <c r="BG298" s="2">
        <v>39148</v>
      </c>
      <c r="BH298" s="1">
        <v>4.5</v>
      </c>
      <c r="BI298" s="2"/>
      <c r="BJ298" s="2">
        <v>39148</v>
      </c>
      <c r="BK298" s="1">
        <v>4.45</v>
      </c>
      <c r="BM298" s="2">
        <v>39129</v>
      </c>
      <c r="BN298" s="1">
        <v>4.1950000000000003</v>
      </c>
    </row>
    <row r="299" spans="2:66">
      <c r="B299" s="2">
        <v>39519</v>
      </c>
      <c r="C299" s="1">
        <v>5.18</v>
      </c>
      <c r="E299" s="2">
        <v>38971</v>
      </c>
      <c r="F299" s="1">
        <v>4.55</v>
      </c>
      <c r="H299" s="2">
        <v>39006</v>
      </c>
      <c r="I299" s="1">
        <v>4.63</v>
      </c>
      <c r="K299" s="2">
        <v>39002</v>
      </c>
      <c r="L299" s="1">
        <v>4.7699999999999996</v>
      </c>
      <c r="N299" s="2">
        <v>39002</v>
      </c>
      <c r="O299" s="1">
        <v>4.6399999999999997</v>
      </c>
      <c r="Q299" s="2">
        <v>39132</v>
      </c>
      <c r="R299" s="1">
        <v>4.875</v>
      </c>
      <c r="T299" s="2">
        <v>39132</v>
      </c>
      <c r="U299" s="1">
        <v>4.8</v>
      </c>
      <c r="W299" s="2">
        <v>39132</v>
      </c>
      <c r="X299" s="1">
        <v>4.7699999999999996</v>
      </c>
      <c r="Z299" s="2">
        <v>39132</v>
      </c>
      <c r="AA299" s="1">
        <v>4.7750000000000004</v>
      </c>
      <c r="AC299" s="2">
        <v>39132</v>
      </c>
      <c r="AD299" s="1">
        <v>4.82</v>
      </c>
      <c r="AF299" s="2">
        <v>39507</v>
      </c>
      <c r="AG299" s="1">
        <v>3.0575000000000001</v>
      </c>
      <c r="AI299" s="2">
        <v>39132</v>
      </c>
      <c r="AJ299" s="1">
        <v>5.3280000000000003</v>
      </c>
      <c r="AL299" s="2">
        <v>39132</v>
      </c>
      <c r="AM299" s="1">
        <v>5.1909999999999998</v>
      </c>
      <c r="AO299" s="2">
        <v>39132</v>
      </c>
      <c r="AP299" s="1">
        <v>5.181</v>
      </c>
      <c r="AR299" s="2">
        <v>39132</v>
      </c>
      <c r="AS299" s="1">
        <v>5.36</v>
      </c>
      <c r="AU299" s="2">
        <v>39132</v>
      </c>
      <c r="AV299" s="1">
        <v>4.4015000000000004</v>
      </c>
      <c r="AX299" s="2">
        <v>39132</v>
      </c>
      <c r="AY299" s="1">
        <v>4.4145000000000003</v>
      </c>
      <c r="BA299" s="116">
        <v>39132</v>
      </c>
      <c r="BB299" s="1">
        <v>4.2865000000000002</v>
      </c>
      <c r="BD299" s="2">
        <v>39132</v>
      </c>
      <c r="BE299" s="1">
        <v>4.1980000000000004</v>
      </c>
      <c r="BG299" s="2">
        <v>39149</v>
      </c>
      <c r="BH299" s="1">
        <v>4.51</v>
      </c>
      <c r="BI299" s="2"/>
      <c r="BJ299" s="2">
        <v>39149</v>
      </c>
      <c r="BK299" s="1">
        <v>4.45</v>
      </c>
      <c r="BM299" s="2">
        <v>39132</v>
      </c>
      <c r="BN299" s="1">
        <v>4.202</v>
      </c>
    </row>
    <row r="300" spans="2:66">
      <c r="B300" s="2">
        <v>39520</v>
      </c>
      <c r="C300" s="1">
        <v>5.2</v>
      </c>
      <c r="E300" s="2">
        <v>38972</v>
      </c>
      <c r="F300" s="1">
        <v>4.55</v>
      </c>
      <c r="H300" s="2">
        <v>39007</v>
      </c>
      <c r="I300" s="1">
        <v>4.5999999999999996</v>
      </c>
      <c r="K300" s="2">
        <v>39003</v>
      </c>
      <c r="L300" s="1">
        <v>4.79</v>
      </c>
      <c r="N300" s="2">
        <v>39003</v>
      </c>
      <c r="O300" s="1">
        <v>4.6500000000000004</v>
      </c>
      <c r="Q300" s="2">
        <v>39133</v>
      </c>
      <c r="R300" s="1">
        <v>4.915</v>
      </c>
      <c r="T300" s="2">
        <v>39133</v>
      </c>
      <c r="U300" s="1">
        <v>4.84</v>
      </c>
      <c r="W300" s="2">
        <v>39133</v>
      </c>
      <c r="X300" s="1">
        <v>4.8049999999999997</v>
      </c>
      <c r="Z300" s="2">
        <v>39133</v>
      </c>
      <c r="AA300" s="1">
        <v>4.8049999999999997</v>
      </c>
      <c r="AC300" s="2">
        <v>39133</v>
      </c>
      <c r="AD300" s="1">
        <v>4.8449999999999998</v>
      </c>
      <c r="AF300" s="2">
        <v>39510</v>
      </c>
      <c r="AG300" s="1">
        <v>3.0143800000000001</v>
      </c>
      <c r="AI300" s="2">
        <v>39133</v>
      </c>
      <c r="AJ300" s="1">
        <v>5.3135000000000003</v>
      </c>
      <c r="AL300" s="2">
        <v>39133</v>
      </c>
      <c r="AM300" s="1">
        <v>5.1813000000000002</v>
      </c>
      <c r="AO300" s="2">
        <v>39133</v>
      </c>
      <c r="AP300" s="1">
        <v>5.1619999999999999</v>
      </c>
      <c r="AR300" s="2">
        <v>39133</v>
      </c>
      <c r="AS300" s="1">
        <v>5.35</v>
      </c>
      <c r="AU300" s="2">
        <v>39133</v>
      </c>
      <c r="AV300" s="1">
        <v>4.3951000000000002</v>
      </c>
      <c r="AX300" s="2">
        <v>39133</v>
      </c>
      <c r="AY300" s="1">
        <v>4.42</v>
      </c>
      <c r="BA300" s="116">
        <v>39133</v>
      </c>
      <c r="BB300" s="1">
        <v>4.2750000000000004</v>
      </c>
      <c r="BD300" s="2">
        <v>39133</v>
      </c>
      <c r="BE300" s="1">
        <v>4.1905000000000001</v>
      </c>
      <c r="BG300" s="2">
        <v>39150</v>
      </c>
      <c r="BH300" s="1">
        <v>4.59</v>
      </c>
      <c r="BI300" s="2"/>
      <c r="BJ300" s="2">
        <v>39150</v>
      </c>
      <c r="BK300" s="1">
        <v>4.55</v>
      </c>
      <c r="BM300" s="2">
        <v>39133</v>
      </c>
      <c r="BN300" s="1">
        <v>4.2</v>
      </c>
    </row>
    <row r="301" spans="2:66">
      <c r="B301" s="2">
        <v>39521</v>
      </c>
      <c r="C301" s="1">
        <v>5.22</v>
      </c>
      <c r="E301" s="2">
        <v>38973</v>
      </c>
      <c r="F301" s="1">
        <v>4.54</v>
      </c>
      <c r="H301" s="2">
        <v>39008</v>
      </c>
      <c r="I301" s="1">
        <v>4.5999999999999996</v>
      </c>
      <c r="K301" s="2">
        <v>39006</v>
      </c>
      <c r="L301" s="1">
        <v>4.8100000000000005</v>
      </c>
      <c r="N301" s="2">
        <v>39006</v>
      </c>
      <c r="O301" s="1">
        <v>4.67</v>
      </c>
      <c r="Q301" s="2">
        <v>39134</v>
      </c>
      <c r="R301" s="1">
        <v>4.8949999999999996</v>
      </c>
      <c r="T301" s="2">
        <v>39134</v>
      </c>
      <c r="U301" s="1">
        <v>4.82</v>
      </c>
      <c r="W301" s="2">
        <v>39134</v>
      </c>
      <c r="X301" s="1">
        <v>4.78</v>
      </c>
      <c r="Z301" s="2">
        <v>39134</v>
      </c>
      <c r="AA301" s="1">
        <v>4.7850000000000001</v>
      </c>
      <c r="AC301" s="2">
        <v>39134</v>
      </c>
      <c r="AD301" s="1">
        <v>4.83</v>
      </c>
      <c r="AF301" s="2">
        <v>39511</v>
      </c>
      <c r="AG301" s="1">
        <v>3.00813</v>
      </c>
      <c r="AI301" s="2">
        <v>39134</v>
      </c>
      <c r="AJ301" s="1">
        <v>5.3324999999999996</v>
      </c>
      <c r="AL301" s="2">
        <v>39134</v>
      </c>
      <c r="AM301" s="1">
        <v>5.1944999999999997</v>
      </c>
      <c r="AO301" s="2">
        <v>39134</v>
      </c>
      <c r="AP301" s="1">
        <v>5.181</v>
      </c>
      <c r="AR301" s="2">
        <v>39134</v>
      </c>
      <c r="AS301" s="1">
        <v>5.3659999999999997</v>
      </c>
      <c r="AU301" s="2">
        <v>39134</v>
      </c>
      <c r="AV301" s="1">
        <v>4.3800999999999997</v>
      </c>
      <c r="AX301" s="2">
        <v>39134</v>
      </c>
      <c r="AY301" s="1">
        <v>4.3951000000000002</v>
      </c>
      <c r="BA301" s="116">
        <v>39134</v>
      </c>
      <c r="BB301" s="1">
        <v>4.2701000000000002</v>
      </c>
      <c r="BD301" s="2">
        <v>39134</v>
      </c>
      <c r="BE301" s="1">
        <v>4.1890000000000001</v>
      </c>
      <c r="BG301" s="2">
        <v>39153</v>
      </c>
      <c r="BH301" s="1">
        <v>4.5600000000000005</v>
      </c>
      <c r="BI301" s="2"/>
      <c r="BJ301" s="2">
        <v>39153</v>
      </c>
      <c r="BK301" s="1">
        <v>4.5</v>
      </c>
      <c r="BM301" s="2">
        <v>39134</v>
      </c>
      <c r="BN301" s="1">
        <v>4.2000999999999999</v>
      </c>
    </row>
    <row r="302" spans="2:66">
      <c r="B302" s="2">
        <v>39524</v>
      </c>
      <c r="C302" s="1">
        <v>5.25</v>
      </c>
      <c r="E302" s="2">
        <v>38974</v>
      </c>
      <c r="F302" s="1">
        <v>4.54</v>
      </c>
      <c r="H302" s="2">
        <v>39009</v>
      </c>
      <c r="I302" s="1">
        <v>4.57</v>
      </c>
      <c r="K302" s="2">
        <v>39007</v>
      </c>
      <c r="L302" s="1">
        <v>4.79</v>
      </c>
      <c r="N302" s="2">
        <v>39007</v>
      </c>
      <c r="O302" s="1">
        <v>4.6399999999999997</v>
      </c>
      <c r="Q302" s="2">
        <v>39135</v>
      </c>
      <c r="R302" s="1">
        <v>4.8849999999999998</v>
      </c>
      <c r="T302" s="2">
        <v>39135</v>
      </c>
      <c r="U302" s="1">
        <v>4.8100000000000005</v>
      </c>
      <c r="W302" s="2">
        <v>39135</v>
      </c>
      <c r="X302" s="1">
        <v>4.7699999999999996</v>
      </c>
      <c r="Z302" s="2">
        <v>39135</v>
      </c>
      <c r="AA302" s="1">
        <v>4.7750000000000004</v>
      </c>
      <c r="AC302" s="2">
        <v>39135</v>
      </c>
      <c r="AD302" s="1">
        <v>4.82</v>
      </c>
      <c r="AF302" s="2">
        <v>39512</v>
      </c>
      <c r="AG302" s="1">
        <v>3</v>
      </c>
      <c r="AI302" s="2">
        <v>39135</v>
      </c>
      <c r="AJ302" s="1">
        <v>5.3719999999999999</v>
      </c>
      <c r="AL302" s="2">
        <v>39135</v>
      </c>
      <c r="AM302" s="1">
        <v>5.2439999999999998</v>
      </c>
      <c r="AO302" s="2">
        <v>39135</v>
      </c>
      <c r="AP302" s="1">
        <v>5.2164999999999999</v>
      </c>
      <c r="AR302" s="2">
        <v>39135</v>
      </c>
      <c r="AS302" s="1">
        <v>5.3875000000000002</v>
      </c>
      <c r="AU302" s="2">
        <v>39135</v>
      </c>
      <c r="AV302" s="1">
        <v>4.42</v>
      </c>
      <c r="AX302" s="2">
        <v>39135</v>
      </c>
      <c r="AY302" s="1">
        <v>4.4349999999999996</v>
      </c>
      <c r="BA302" s="116">
        <v>39135</v>
      </c>
      <c r="BB302" s="1">
        <v>4.32</v>
      </c>
      <c r="BD302" s="2">
        <v>39135</v>
      </c>
      <c r="BE302" s="1">
        <v>4.2175000000000002</v>
      </c>
      <c r="BG302" s="2">
        <v>39154</v>
      </c>
      <c r="BH302" s="1">
        <v>4.5</v>
      </c>
      <c r="BI302" s="2"/>
      <c r="BJ302" s="2">
        <v>39154</v>
      </c>
      <c r="BK302" s="1">
        <v>4.41</v>
      </c>
      <c r="BM302" s="2">
        <v>39135</v>
      </c>
      <c r="BN302" s="1">
        <v>4.24</v>
      </c>
    </row>
    <row r="303" spans="2:66">
      <c r="B303" s="2">
        <v>39525</v>
      </c>
      <c r="C303" s="1">
        <v>5.26</v>
      </c>
      <c r="E303" s="2">
        <v>38975</v>
      </c>
      <c r="F303" s="1">
        <v>4.54</v>
      </c>
      <c r="H303" s="2">
        <v>39010</v>
      </c>
      <c r="I303" s="1">
        <v>4.57</v>
      </c>
      <c r="K303" s="2">
        <v>39008</v>
      </c>
      <c r="L303" s="1">
        <v>4.79</v>
      </c>
      <c r="N303" s="2">
        <v>39008</v>
      </c>
      <c r="O303" s="1">
        <v>4.6399999999999997</v>
      </c>
      <c r="Q303" s="2">
        <v>39136</v>
      </c>
      <c r="R303" s="1">
        <v>4.8849999999999998</v>
      </c>
      <c r="T303" s="2">
        <v>39136</v>
      </c>
      <c r="U303" s="1">
        <v>4.8049999999999997</v>
      </c>
      <c r="W303" s="2">
        <v>39136</v>
      </c>
      <c r="X303" s="1">
        <v>4.7649999999999997</v>
      </c>
      <c r="Z303" s="2">
        <v>39136</v>
      </c>
      <c r="AA303" s="1">
        <v>4.7699999999999996</v>
      </c>
      <c r="AC303" s="2">
        <v>39136</v>
      </c>
      <c r="AD303" s="1">
        <v>4.8149999999999995</v>
      </c>
      <c r="AF303" s="2">
        <v>39513</v>
      </c>
      <c r="AG303" s="1">
        <v>2.99</v>
      </c>
      <c r="AI303" s="2">
        <v>39136</v>
      </c>
      <c r="AJ303" s="1">
        <v>5.3254999999999999</v>
      </c>
      <c r="AL303" s="2">
        <v>39136</v>
      </c>
      <c r="AM303" s="1">
        <v>5.1875</v>
      </c>
      <c r="AO303" s="2">
        <v>39136</v>
      </c>
      <c r="AP303" s="1">
        <v>5.1684999999999999</v>
      </c>
      <c r="AR303" s="2">
        <v>39136</v>
      </c>
      <c r="AS303" s="1">
        <v>5.3550000000000004</v>
      </c>
      <c r="AU303" s="2">
        <v>39136</v>
      </c>
      <c r="AV303" s="1">
        <v>4.4000000000000004</v>
      </c>
      <c r="AX303" s="2">
        <v>39136</v>
      </c>
      <c r="AY303" s="1">
        <v>4.41</v>
      </c>
      <c r="BA303" s="116">
        <v>39136</v>
      </c>
      <c r="BB303" s="1">
        <v>4.2649999999999997</v>
      </c>
      <c r="BD303" s="2">
        <v>39136</v>
      </c>
      <c r="BE303" s="1">
        <v>4.1965000000000003</v>
      </c>
      <c r="BG303" s="2">
        <v>39155</v>
      </c>
      <c r="BH303" s="1">
        <v>4.53</v>
      </c>
      <c r="BI303" s="2"/>
      <c r="BJ303" s="2">
        <v>39155</v>
      </c>
      <c r="BK303" s="1">
        <v>4.4400000000000004</v>
      </c>
      <c r="BM303" s="2">
        <v>39136</v>
      </c>
      <c r="BN303" s="1">
        <v>4.1950000000000003</v>
      </c>
    </row>
    <row r="304" spans="2:66">
      <c r="B304" s="2">
        <v>39526</v>
      </c>
      <c r="C304" s="1">
        <v>5.26</v>
      </c>
      <c r="E304" s="2">
        <v>38978</v>
      </c>
      <c r="F304" s="1">
        <v>4.54</v>
      </c>
      <c r="H304" s="2">
        <v>39013</v>
      </c>
      <c r="I304" s="1">
        <v>4.5999999999999996</v>
      </c>
      <c r="K304" s="2">
        <v>39009</v>
      </c>
      <c r="L304" s="1">
        <v>4.75</v>
      </c>
      <c r="N304" s="2">
        <v>39009</v>
      </c>
      <c r="O304" s="1">
        <v>4.62</v>
      </c>
      <c r="Q304" s="2">
        <v>39139</v>
      </c>
      <c r="R304" s="1">
        <v>4.88</v>
      </c>
      <c r="T304" s="2">
        <v>39139</v>
      </c>
      <c r="U304" s="1">
        <v>4.8</v>
      </c>
      <c r="W304" s="2">
        <v>39139</v>
      </c>
      <c r="X304" s="1">
        <v>4.76</v>
      </c>
      <c r="Z304" s="2">
        <v>39139</v>
      </c>
      <c r="AA304" s="1">
        <v>4.7649999999999997</v>
      </c>
      <c r="AC304" s="2">
        <v>39139</v>
      </c>
      <c r="AD304" s="1">
        <v>4.8149999999999995</v>
      </c>
      <c r="AF304" s="2">
        <v>39514</v>
      </c>
      <c r="AG304" s="1">
        <v>2.9387499999999998</v>
      </c>
      <c r="AI304" s="2">
        <v>39139</v>
      </c>
      <c r="AJ304" s="1">
        <v>5.28</v>
      </c>
      <c r="AL304" s="2">
        <v>39139</v>
      </c>
      <c r="AM304" s="1">
        <v>5.1414999999999997</v>
      </c>
      <c r="AO304" s="2">
        <v>39139</v>
      </c>
      <c r="AP304" s="1">
        <v>5.1230000000000002</v>
      </c>
      <c r="AR304" s="2">
        <v>39139</v>
      </c>
      <c r="AS304" s="1">
        <v>5.3285</v>
      </c>
      <c r="AU304" s="2">
        <v>39139</v>
      </c>
      <c r="AV304" s="1">
        <v>4.34</v>
      </c>
      <c r="AX304" s="2">
        <v>39139</v>
      </c>
      <c r="AY304" s="1">
        <v>4.3499999999999996</v>
      </c>
      <c r="BA304" s="116">
        <v>39139</v>
      </c>
      <c r="BB304" s="1">
        <v>4.22</v>
      </c>
      <c r="BD304" s="2">
        <v>39139</v>
      </c>
      <c r="BE304" s="1">
        <v>4.1595000000000004</v>
      </c>
      <c r="BG304" s="2">
        <v>39156</v>
      </c>
      <c r="BH304" s="1">
        <v>4.54</v>
      </c>
      <c r="BI304" s="2"/>
      <c r="BJ304" s="2">
        <v>39156</v>
      </c>
      <c r="BK304" s="1">
        <v>4.46</v>
      </c>
      <c r="BM304" s="2">
        <v>39139</v>
      </c>
      <c r="BN304" s="1">
        <v>4.1449999999999996</v>
      </c>
    </row>
    <row r="305" spans="2:66">
      <c r="B305" s="2">
        <v>39527</v>
      </c>
      <c r="C305" s="1">
        <v>5.27</v>
      </c>
      <c r="E305" s="2">
        <v>38979</v>
      </c>
      <c r="F305" s="1">
        <v>4.54</v>
      </c>
      <c r="H305" s="2">
        <v>39014</v>
      </c>
      <c r="I305" s="1">
        <v>4.67</v>
      </c>
      <c r="K305" s="2">
        <v>39010</v>
      </c>
      <c r="L305" s="1">
        <v>4.75</v>
      </c>
      <c r="N305" s="2">
        <v>39010</v>
      </c>
      <c r="O305" s="1">
        <v>4.62</v>
      </c>
      <c r="Q305" s="2">
        <v>39140</v>
      </c>
      <c r="R305" s="1">
        <v>4.9000000000000004</v>
      </c>
      <c r="T305" s="2">
        <v>39140</v>
      </c>
      <c r="U305" s="1">
        <v>4.8149999999999995</v>
      </c>
      <c r="W305" s="2">
        <v>39140</v>
      </c>
      <c r="X305" s="1">
        <v>4.7750000000000004</v>
      </c>
      <c r="Z305" s="2">
        <v>39140</v>
      </c>
      <c r="AA305" s="1">
        <v>4.78</v>
      </c>
      <c r="AC305" s="2">
        <v>39140</v>
      </c>
      <c r="AD305" s="1">
        <v>4.8250000000000002</v>
      </c>
      <c r="AF305" s="2">
        <v>39517</v>
      </c>
      <c r="AG305" s="1">
        <v>2.9012500000000001</v>
      </c>
      <c r="AI305" s="2">
        <v>39140</v>
      </c>
      <c r="AJ305" s="1">
        <v>5.1905000000000001</v>
      </c>
      <c r="AL305" s="2">
        <v>39140</v>
      </c>
      <c r="AM305" s="1">
        <v>5.0495000000000001</v>
      </c>
      <c r="AO305" s="2">
        <v>39140</v>
      </c>
      <c r="AP305" s="1">
        <v>4.9655000000000005</v>
      </c>
      <c r="AR305" s="2">
        <v>39140</v>
      </c>
      <c r="AS305" s="1">
        <v>5.1920000000000002</v>
      </c>
      <c r="AU305" s="2">
        <v>39140</v>
      </c>
      <c r="AV305" s="1">
        <v>4.2850999999999999</v>
      </c>
      <c r="AX305" s="2">
        <v>39140</v>
      </c>
      <c r="AY305" s="1">
        <v>4.3051000000000004</v>
      </c>
      <c r="BA305" s="116">
        <v>39140</v>
      </c>
      <c r="BB305" s="1">
        <v>4.1551</v>
      </c>
      <c r="BD305" s="2">
        <v>39140</v>
      </c>
      <c r="BE305" s="1">
        <v>4.0575000000000001</v>
      </c>
      <c r="BG305" s="2">
        <v>39157</v>
      </c>
      <c r="BH305" s="1">
        <v>4.55</v>
      </c>
      <c r="BI305" s="2"/>
      <c r="BJ305" s="2">
        <v>39157</v>
      </c>
      <c r="BK305" s="1">
        <v>4.47</v>
      </c>
      <c r="BM305" s="2">
        <v>39140</v>
      </c>
      <c r="BN305" s="1">
        <v>4.0601000000000003</v>
      </c>
    </row>
    <row r="306" spans="2:66">
      <c r="B306" s="2">
        <v>39528</v>
      </c>
      <c r="C306" s="1">
        <v>5.27</v>
      </c>
      <c r="E306" s="2">
        <v>38980</v>
      </c>
      <c r="F306" s="1">
        <v>4.53</v>
      </c>
      <c r="H306" s="2">
        <v>39015</v>
      </c>
      <c r="I306" s="1">
        <v>4.67</v>
      </c>
      <c r="K306" s="2">
        <v>39013</v>
      </c>
      <c r="L306" s="1">
        <v>4.78</v>
      </c>
      <c r="N306" s="2">
        <v>39013</v>
      </c>
      <c r="O306" s="1">
        <v>4.6500000000000004</v>
      </c>
      <c r="Q306" s="2">
        <v>39141</v>
      </c>
      <c r="R306" s="1">
        <v>4.9000000000000004</v>
      </c>
      <c r="T306" s="2">
        <v>39141</v>
      </c>
      <c r="U306" s="1">
        <v>4.8149999999999995</v>
      </c>
      <c r="W306" s="2">
        <v>39141</v>
      </c>
      <c r="X306" s="1">
        <v>4.7750000000000004</v>
      </c>
      <c r="Z306" s="2">
        <v>39141</v>
      </c>
      <c r="AA306" s="1">
        <v>4.78</v>
      </c>
      <c r="AC306" s="2">
        <v>39141</v>
      </c>
      <c r="AD306" s="1">
        <v>4.8250000000000002</v>
      </c>
      <c r="AF306" s="2">
        <v>39518</v>
      </c>
      <c r="AG306" s="1">
        <v>2.8675000000000002</v>
      </c>
      <c r="AI306" s="2">
        <v>39141</v>
      </c>
      <c r="AJ306" s="1">
        <v>5.2355</v>
      </c>
      <c r="AL306" s="2">
        <v>39141</v>
      </c>
      <c r="AM306" s="1">
        <v>5.0999999999999996</v>
      </c>
      <c r="AO306" s="2">
        <v>39141</v>
      </c>
      <c r="AP306" s="1">
        <v>5.0259999999999998</v>
      </c>
      <c r="AR306" s="2">
        <v>39141</v>
      </c>
      <c r="AS306" s="1">
        <v>5.2370000000000001</v>
      </c>
      <c r="AU306" s="2">
        <v>39141</v>
      </c>
      <c r="AV306" s="1">
        <v>4.32</v>
      </c>
      <c r="AX306" s="2">
        <v>39141</v>
      </c>
      <c r="AY306" s="1">
        <v>4.33</v>
      </c>
      <c r="BA306" s="116">
        <v>39141</v>
      </c>
      <c r="BB306" s="1">
        <v>4.1900000000000004</v>
      </c>
      <c r="BD306" s="2">
        <v>39141</v>
      </c>
      <c r="BE306" s="1">
        <v>4.1154999999999999</v>
      </c>
      <c r="BG306" s="2">
        <v>39160</v>
      </c>
      <c r="BH306" s="1">
        <v>4.58</v>
      </c>
      <c r="BI306" s="2"/>
      <c r="BJ306" s="2">
        <v>39160</v>
      </c>
      <c r="BK306" s="1">
        <v>4.5</v>
      </c>
      <c r="BM306" s="2">
        <v>39141</v>
      </c>
      <c r="BN306" s="1">
        <v>4.1100000000000003</v>
      </c>
    </row>
    <row r="307" spans="2:66">
      <c r="B307" s="2">
        <v>39531</v>
      </c>
      <c r="C307" s="1">
        <v>5.33</v>
      </c>
      <c r="E307" s="2">
        <v>38981</v>
      </c>
      <c r="F307" s="1">
        <v>4.53</v>
      </c>
      <c r="H307" s="2">
        <v>39016</v>
      </c>
      <c r="I307" s="1">
        <v>4.6500000000000004</v>
      </c>
      <c r="K307" s="2">
        <v>39014</v>
      </c>
      <c r="L307" s="1">
        <v>4.8499999999999996</v>
      </c>
      <c r="N307" s="2">
        <v>39014</v>
      </c>
      <c r="O307" s="1">
        <v>4.74</v>
      </c>
      <c r="Q307" s="2">
        <v>39142</v>
      </c>
      <c r="R307" s="1">
        <v>4.9000000000000004</v>
      </c>
      <c r="T307" s="2">
        <v>39142</v>
      </c>
      <c r="U307" s="1">
        <v>4.8149999999999995</v>
      </c>
      <c r="W307" s="2">
        <v>39142</v>
      </c>
      <c r="X307" s="1">
        <v>4.7750000000000004</v>
      </c>
      <c r="Z307" s="2">
        <v>39142</v>
      </c>
      <c r="AA307" s="1">
        <v>4.78</v>
      </c>
      <c r="AC307" s="2">
        <v>39142</v>
      </c>
      <c r="AD307" s="1">
        <v>4.8250000000000002</v>
      </c>
      <c r="AF307" s="2">
        <v>39519</v>
      </c>
      <c r="AG307" s="1">
        <v>2.85</v>
      </c>
      <c r="AI307" s="2">
        <v>39142</v>
      </c>
      <c r="AJ307" s="1">
        <v>5.2344999999999997</v>
      </c>
      <c r="AL307" s="2">
        <v>39142</v>
      </c>
      <c r="AM307" s="1">
        <v>5.0880000000000001</v>
      </c>
      <c r="AO307" s="2">
        <v>39142</v>
      </c>
      <c r="AP307" s="1">
        <v>4.9980000000000002</v>
      </c>
      <c r="AR307" s="2">
        <v>39142</v>
      </c>
      <c r="AS307" s="1">
        <v>5.2130000000000001</v>
      </c>
      <c r="AU307" s="2">
        <v>39142</v>
      </c>
      <c r="AV307" s="1">
        <v>4.3150000000000004</v>
      </c>
      <c r="AX307" s="2">
        <v>39142</v>
      </c>
      <c r="AY307" s="1">
        <v>4.33</v>
      </c>
      <c r="BA307" s="116">
        <v>39142</v>
      </c>
      <c r="BB307" s="1">
        <v>4.2</v>
      </c>
      <c r="BD307" s="2">
        <v>39142</v>
      </c>
      <c r="BE307" s="1">
        <v>4.0949999999999998</v>
      </c>
      <c r="BG307" s="2">
        <v>39161</v>
      </c>
      <c r="BH307" s="1">
        <v>4.5600000000000005</v>
      </c>
      <c r="BI307" s="2"/>
      <c r="BJ307" s="2">
        <v>39161</v>
      </c>
      <c r="BK307" s="1">
        <v>4.47</v>
      </c>
      <c r="BM307" s="2">
        <v>39142</v>
      </c>
      <c r="BN307" s="1">
        <v>4.0949999999999998</v>
      </c>
    </row>
    <row r="308" spans="2:66">
      <c r="B308" s="2">
        <v>39532</v>
      </c>
      <c r="C308" s="1">
        <v>5.35</v>
      </c>
      <c r="E308" s="2">
        <v>38982</v>
      </c>
      <c r="F308" s="1">
        <v>4.5199999999999996</v>
      </c>
      <c r="H308" s="2">
        <v>39017</v>
      </c>
      <c r="I308" s="1">
        <v>4.66</v>
      </c>
      <c r="K308" s="2">
        <v>39015</v>
      </c>
      <c r="L308" s="1">
        <v>4.8499999999999996</v>
      </c>
      <c r="N308" s="2">
        <v>39015</v>
      </c>
      <c r="O308" s="1">
        <v>4.74</v>
      </c>
      <c r="Q308" s="2">
        <v>39143</v>
      </c>
      <c r="R308" s="1">
        <v>4.915</v>
      </c>
      <c r="T308" s="2">
        <v>39143</v>
      </c>
      <c r="U308" s="1">
        <v>4.8100000000000005</v>
      </c>
      <c r="W308" s="2">
        <v>39143</v>
      </c>
      <c r="X308" s="1">
        <v>4.7699999999999996</v>
      </c>
      <c r="Z308" s="2">
        <v>39143</v>
      </c>
      <c r="AA308" s="1">
        <v>4.7750000000000004</v>
      </c>
      <c r="AC308" s="2">
        <v>39143</v>
      </c>
      <c r="AD308" s="1">
        <v>4.83</v>
      </c>
      <c r="AF308" s="2">
        <v>39520</v>
      </c>
      <c r="AG308" s="1">
        <v>2.8</v>
      </c>
      <c r="AI308" s="2">
        <v>39143</v>
      </c>
      <c r="AJ308" s="1">
        <v>5.2145000000000001</v>
      </c>
      <c r="AL308" s="2">
        <v>39143</v>
      </c>
      <c r="AM308" s="1">
        <v>5.0575000000000001</v>
      </c>
      <c r="AO308" s="2">
        <v>39143</v>
      </c>
      <c r="AP308" s="1">
        <v>4.9450000000000003</v>
      </c>
      <c r="AR308" s="2">
        <v>39143</v>
      </c>
      <c r="AS308" s="1">
        <v>5.1520000000000001</v>
      </c>
      <c r="AU308" s="2">
        <v>39143</v>
      </c>
      <c r="AV308" s="1">
        <v>4.3151000000000002</v>
      </c>
      <c r="AX308" s="2">
        <v>39143</v>
      </c>
      <c r="AY308" s="1">
        <v>4.3201000000000001</v>
      </c>
      <c r="BA308" s="116">
        <v>39143</v>
      </c>
      <c r="BB308" s="1">
        <v>4.1700999999999997</v>
      </c>
      <c r="BD308" s="2">
        <v>39143</v>
      </c>
      <c r="BE308" s="1">
        <v>4.0564999999999998</v>
      </c>
      <c r="BG308" s="2">
        <v>39162</v>
      </c>
      <c r="BH308" s="1">
        <v>4.53</v>
      </c>
      <c r="BI308" s="2"/>
      <c r="BJ308" s="2">
        <v>39162</v>
      </c>
      <c r="BK308" s="1">
        <v>4.43</v>
      </c>
      <c r="BM308" s="2">
        <v>39143</v>
      </c>
      <c r="BN308" s="1">
        <v>4.0601000000000003</v>
      </c>
    </row>
    <row r="309" spans="2:66">
      <c r="B309" s="2">
        <v>39533</v>
      </c>
      <c r="C309" s="1">
        <v>5.36</v>
      </c>
      <c r="E309" s="2">
        <v>38985</v>
      </c>
      <c r="F309" s="1">
        <v>4.53</v>
      </c>
      <c r="H309" s="2">
        <v>39020</v>
      </c>
      <c r="I309" s="1">
        <v>4.7</v>
      </c>
      <c r="K309" s="2">
        <v>39016</v>
      </c>
      <c r="L309" s="1">
        <v>4.83</v>
      </c>
      <c r="N309" s="2">
        <v>39016</v>
      </c>
      <c r="O309" s="1">
        <v>4.72</v>
      </c>
      <c r="Q309" s="2">
        <v>39146</v>
      </c>
      <c r="R309" s="1">
        <v>4.8650000000000002</v>
      </c>
      <c r="T309" s="2">
        <v>39146</v>
      </c>
      <c r="U309" s="1">
        <v>4.7549999999999999</v>
      </c>
      <c r="W309" s="2">
        <v>39146</v>
      </c>
      <c r="X309" s="1">
        <v>4.71</v>
      </c>
      <c r="Z309" s="2">
        <v>39146</v>
      </c>
      <c r="AA309" s="1">
        <v>4.7149999999999999</v>
      </c>
      <c r="AC309" s="2">
        <v>39146</v>
      </c>
      <c r="AD309" s="1">
        <v>4.7750000000000004</v>
      </c>
      <c r="AF309" s="2">
        <v>39521</v>
      </c>
      <c r="AG309" s="1">
        <v>2.7637499999999999</v>
      </c>
      <c r="AI309" s="2">
        <v>39146</v>
      </c>
      <c r="AJ309" s="1">
        <v>5.2065000000000001</v>
      </c>
      <c r="AL309" s="2">
        <v>39146</v>
      </c>
      <c r="AM309" s="1">
        <v>5.0540000000000003</v>
      </c>
      <c r="AO309" s="2">
        <v>39146</v>
      </c>
      <c r="AP309" s="1">
        <v>4.9424999999999999</v>
      </c>
      <c r="AR309" s="2">
        <v>39146</v>
      </c>
      <c r="AS309" s="1">
        <v>5.1444999999999999</v>
      </c>
      <c r="AU309" s="2">
        <v>39146</v>
      </c>
      <c r="AV309" s="1">
        <v>4.2850999999999999</v>
      </c>
      <c r="AX309" s="2">
        <v>39146</v>
      </c>
      <c r="AY309" s="1">
        <v>4.2950999999999997</v>
      </c>
      <c r="BA309" s="116">
        <v>39146</v>
      </c>
      <c r="BB309" s="1">
        <v>4.1551</v>
      </c>
      <c r="BD309" s="2">
        <v>39146</v>
      </c>
      <c r="BE309" s="1">
        <v>4.0514999999999999</v>
      </c>
      <c r="BG309" s="2">
        <v>39163</v>
      </c>
      <c r="BH309" s="1">
        <v>4.5999999999999996</v>
      </c>
      <c r="BI309" s="2"/>
      <c r="BJ309" s="2">
        <v>39163</v>
      </c>
      <c r="BK309" s="1">
        <v>4.49</v>
      </c>
      <c r="BM309" s="2">
        <v>39146</v>
      </c>
      <c r="BN309" s="1">
        <v>4.0450999999999997</v>
      </c>
    </row>
    <row r="310" spans="2:66">
      <c r="B310" s="2">
        <v>39534</v>
      </c>
      <c r="C310" s="1">
        <v>5.36</v>
      </c>
      <c r="E310" s="2">
        <v>38986</v>
      </c>
      <c r="F310" s="1">
        <v>4.53</v>
      </c>
      <c r="H310" s="2">
        <v>39021</v>
      </c>
      <c r="I310" s="1">
        <v>4.71</v>
      </c>
      <c r="K310" s="2">
        <v>39017</v>
      </c>
      <c r="L310" s="1">
        <v>4.84</v>
      </c>
      <c r="N310" s="2">
        <v>39017</v>
      </c>
      <c r="O310" s="1">
        <v>4.7300000000000004</v>
      </c>
      <c r="Q310" s="2">
        <v>39147</v>
      </c>
      <c r="R310" s="1">
        <v>4.8899999999999997</v>
      </c>
      <c r="T310" s="2">
        <v>39147</v>
      </c>
      <c r="U310" s="1">
        <v>4.7750000000000004</v>
      </c>
      <c r="W310" s="2">
        <v>39147</v>
      </c>
      <c r="X310" s="1">
        <v>4.7300000000000004</v>
      </c>
      <c r="Z310" s="2">
        <v>39147</v>
      </c>
      <c r="AA310" s="1">
        <v>4.7350000000000003</v>
      </c>
      <c r="AC310" s="2">
        <v>39147</v>
      </c>
      <c r="AD310" s="1">
        <v>4.8049999999999997</v>
      </c>
      <c r="AF310" s="2">
        <v>39524</v>
      </c>
      <c r="AG310" s="1">
        <v>2.5787499999999999</v>
      </c>
      <c r="AI310" s="2">
        <v>39147</v>
      </c>
      <c r="AJ310" s="1">
        <v>5.2214999999999998</v>
      </c>
      <c r="AL310" s="2">
        <v>39147</v>
      </c>
      <c r="AM310" s="1">
        <v>5.0644999999999998</v>
      </c>
      <c r="AO310" s="2">
        <v>39147</v>
      </c>
      <c r="AP310" s="1">
        <v>4.976</v>
      </c>
      <c r="AR310" s="2">
        <v>39147</v>
      </c>
      <c r="AS310" s="1">
        <v>5.1760000000000002</v>
      </c>
      <c r="AU310" s="2">
        <v>39147</v>
      </c>
      <c r="AV310" s="1">
        <v>4.3049999999999997</v>
      </c>
      <c r="AX310" s="2">
        <v>39147</v>
      </c>
      <c r="AY310" s="1">
        <v>4.3150000000000004</v>
      </c>
      <c r="BA310" s="116">
        <v>39147</v>
      </c>
      <c r="BB310" s="1">
        <v>4.1749999999999998</v>
      </c>
      <c r="BD310" s="2">
        <v>39147</v>
      </c>
      <c r="BE310" s="1">
        <v>4.0875000000000004</v>
      </c>
      <c r="BG310" s="2">
        <v>39164</v>
      </c>
      <c r="BH310" s="1">
        <v>4.62</v>
      </c>
      <c r="BI310" s="2"/>
      <c r="BJ310" s="2">
        <v>39164</v>
      </c>
      <c r="BK310" s="1">
        <v>4.5199999999999996</v>
      </c>
      <c r="BM310" s="2">
        <v>39147</v>
      </c>
      <c r="BN310" s="1">
        <v>4.08</v>
      </c>
    </row>
    <row r="311" spans="2:66">
      <c r="B311" s="2">
        <v>39535</v>
      </c>
      <c r="C311" s="1">
        <v>5.37</v>
      </c>
      <c r="E311" s="2">
        <v>38987</v>
      </c>
      <c r="F311" s="1">
        <v>4.53</v>
      </c>
      <c r="H311" s="2">
        <v>39022</v>
      </c>
      <c r="I311" s="1">
        <v>4.66</v>
      </c>
      <c r="K311" s="2">
        <v>39020</v>
      </c>
      <c r="L311" s="1">
        <v>4.9000000000000004</v>
      </c>
      <c r="N311" s="2">
        <v>39020</v>
      </c>
      <c r="O311" s="1">
        <v>4.78</v>
      </c>
      <c r="Q311" s="2">
        <v>39148</v>
      </c>
      <c r="R311" s="1">
        <v>4.835</v>
      </c>
      <c r="T311" s="2">
        <v>39148</v>
      </c>
      <c r="U311" s="1">
        <v>4.7350000000000003</v>
      </c>
      <c r="W311" s="2">
        <v>39148</v>
      </c>
      <c r="X311" s="1">
        <v>4.7</v>
      </c>
      <c r="Z311" s="2">
        <v>39148</v>
      </c>
      <c r="AA311" s="1">
        <v>4.7050000000000001</v>
      </c>
      <c r="AC311" s="2">
        <v>39148</v>
      </c>
      <c r="AD311" s="1">
        <v>4.78</v>
      </c>
      <c r="AF311" s="2">
        <v>39525</v>
      </c>
      <c r="AG311" s="1">
        <v>2.5418799999999999</v>
      </c>
      <c r="AI311" s="2">
        <v>39148</v>
      </c>
      <c r="AJ311" s="1">
        <v>5.1829999999999998</v>
      </c>
      <c r="AL311" s="2">
        <v>39148</v>
      </c>
      <c r="AM311" s="1">
        <v>5.0199999999999996</v>
      </c>
      <c r="AO311" s="2">
        <v>39148</v>
      </c>
      <c r="AP311" s="1">
        <v>4.9249999999999998</v>
      </c>
      <c r="AR311" s="2">
        <v>39148</v>
      </c>
      <c r="AS311" s="1">
        <v>5.1325000000000003</v>
      </c>
      <c r="AU311" s="2">
        <v>39148</v>
      </c>
      <c r="AV311" s="1">
        <v>4.2949999999999999</v>
      </c>
      <c r="AX311" s="2">
        <v>39148</v>
      </c>
      <c r="AY311" s="1">
        <v>4.3</v>
      </c>
      <c r="BA311" s="116">
        <v>39148</v>
      </c>
      <c r="BB311" s="1">
        <v>4.1449999999999996</v>
      </c>
      <c r="BD311" s="2">
        <v>39148</v>
      </c>
      <c r="BE311" s="1">
        <v>4.0865</v>
      </c>
      <c r="BG311" s="2">
        <v>39167</v>
      </c>
      <c r="BH311" s="1">
        <v>4.5999999999999996</v>
      </c>
      <c r="BI311" s="2"/>
      <c r="BJ311" s="2">
        <v>39167</v>
      </c>
      <c r="BK311" s="1">
        <v>4.4800000000000004</v>
      </c>
      <c r="BM311" s="2">
        <v>39148</v>
      </c>
      <c r="BN311" s="1">
        <v>4.0750000000000002</v>
      </c>
    </row>
    <row r="312" spans="2:66">
      <c r="B312" s="2">
        <v>39538</v>
      </c>
      <c r="C312" s="1">
        <v>5.38</v>
      </c>
      <c r="E312" s="2">
        <v>38988</v>
      </c>
      <c r="F312" s="1">
        <v>4.53</v>
      </c>
      <c r="H312" s="2">
        <v>39023</v>
      </c>
      <c r="I312" s="1">
        <v>4.62</v>
      </c>
      <c r="K312" s="2">
        <v>39021</v>
      </c>
      <c r="L312" s="1">
        <v>4.91</v>
      </c>
      <c r="N312" s="2">
        <v>39021</v>
      </c>
      <c r="O312" s="1">
        <v>4.79</v>
      </c>
      <c r="Q312" s="2">
        <v>39149</v>
      </c>
      <c r="R312" s="1">
        <v>4.8449999999999998</v>
      </c>
      <c r="T312" s="2">
        <v>39149</v>
      </c>
      <c r="U312" s="1">
        <v>4.7450000000000001</v>
      </c>
      <c r="W312" s="2">
        <v>39149</v>
      </c>
      <c r="X312" s="1">
        <v>4.71</v>
      </c>
      <c r="Z312" s="2">
        <v>39149</v>
      </c>
      <c r="AA312" s="1">
        <v>4.72</v>
      </c>
      <c r="AC312" s="2">
        <v>39149</v>
      </c>
      <c r="AD312" s="1">
        <v>4.8</v>
      </c>
      <c r="AF312" s="2">
        <v>39526</v>
      </c>
      <c r="AG312" s="1">
        <v>2.5987499999999999</v>
      </c>
      <c r="AI312" s="2">
        <v>39149</v>
      </c>
      <c r="AJ312" s="1">
        <v>5.2009999999999996</v>
      </c>
      <c r="AL312" s="2">
        <v>39149</v>
      </c>
      <c r="AM312" s="1">
        <v>5.0419999999999998</v>
      </c>
      <c r="AO312" s="2">
        <v>39149</v>
      </c>
      <c r="AP312" s="1">
        <v>4.9504999999999999</v>
      </c>
      <c r="AR312" s="2">
        <v>39149</v>
      </c>
      <c r="AS312" s="1">
        <v>5.1619999999999999</v>
      </c>
      <c r="AU312" s="2">
        <v>39149</v>
      </c>
      <c r="AV312" s="1">
        <v>4.3151000000000002</v>
      </c>
      <c r="AX312" s="2">
        <v>39149</v>
      </c>
      <c r="AY312" s="1">
        <v>4.3201000000000001</v>
      </c>
      <c r="BA312" s="116">
        <v>39149</v>
      </c>
      <c r="BB312" s="1">
        <v>4.1700999999999997</v>
      </c>
      <c r="BD312" s="2">
        <v>39149</v>
      </c>
      <c r="BE312" s="1">
        <v>4.1005000000000003</v>
      </c>
      <c r="BG312" s="2">
        <v>39168</v>
      </c>
      <c r="BH312" s="1">
        <v>4.62</v>
      </c>
      <c r="BI312" s="2"/>
      <c r="BJ312" s="2">
        <v>39168</v>
      </c>
      <c r="BK312" s="1">
        <v>4.5</v>
      </c>
      <c r="BM312" s="2">
        <v>39149</v>
      </c>
      <c r="BN312" s="1">
        <v>4.0800999999999998</v>
      </c>
    </row>
    <row r="313" spans="2:66">
      <c r="B313" s="2">
        <v>39539</v>
      </c>
      <c r="C313" s="1">
        <v>5.39</v>
      </c>
      <c r="E313" s="2">
        <v>38989</v>
      </c>
      <c r="F313" s="1">
        <v>4.5199999999999996</v>
      </c>
      <c r="H313" s="2">
        <v>39024</v>
      </c>
      <c r="I313" s="1">
        <v>4.62</v>
      </c>
      <c r="K313" s="2">
        <v>39022</v>
      </c>
      <c r="L313" s="1">
        <v>4.87</v>
      </c>
      <c r="N313" s="2">
        <v>39022</v>
      </c>
      <c r="O313" s="1">
        <v>4.74</v>
      </c>
      <c r="Q313" s="2">
        <v>39150</v>
      </c>
      <c r="R313" s="1">
        <v>4.8449999999999998</v>
      </c>
      <c r="T313" s="2">
        <v>39150</v>
      </c>
      <c r="U313" s="1">
        <v>4.74</v>
      </c>
      <c r="W313" s="2">
        <v>39150</v>
      </c>
      <c r="X313" s="1">
        <v>4.7</v>
      </c>
      <c r="Z313" s="2">
        <v>39150</v>
      </c>
      <c r="AA313" s="1">
        <v>4.7149999999999999</v>
      </c>
      <c r="AC313" s="2">
        <v>39150</v>
      </c>
      <c r="AD313" s="1">
        <v>4.8</v>
      </c>
      <c r="AF313" s="2">
        <v>39527</v>
      </c>
      <c r="AG313" s="1">
        <v>2.6062500000000002</v>
      </c>
      <c r="AI313" s="2">
        <v>39150</v>
      </c>
      <c r="AJ313" s="1">
        <v>5.2750000000000004</v>
      </c>
      <c r="AL313" s="2">
        <v>39150</v>
      </c>
      <c r="AM313" s="1">
        <v>5.1189999999999998</v>
      </c>
      <c r="AO313" s="2">
        <v>39150</v>
      </c>
      <c r="AP313" s="1">
        <v>5.0620000000000003</v>
      </c>
      <c r="AR313" s="2">
        <v>39150</v>
      </c>
      <c r="AS313" s="1">
        <v>5.2565</v>
      </c>
      <c r="AU313" s="2">
        <v>39150</v>
      </c>
      <c r="AV313" s="1">
        <v>4.33</v>
      </c>
      <c r="AX313" s="2">
        <v>39150</v>
      </c>
      <c r="AY313" s="1">
        <v>4.34</v>
      </c>
      <c r="BA313" s="116">
        <v>39150</v>
      </c>
      <c r="BB313" s="1">
        <v>4.2050000000000001</v>
      </c>
      <c r="BD313" s="2">
        <v>39150</v>
      </c>
      <c r="BE313" s="1">
        <v>4.1435000000000004</v>
      </c>
      <c r="BG313" s="2">
        <v>39169</v>
      </c>
      <c r="BH313" s="1">
        <v>4.62</v>
      </c>
      <c r="BI313" s="2"/>
      <c r="BJ313" s="2">
        <v>39169</v>
      </c>
      <c r="BK313" s="1">
        <v>4.5</v>
      </c>
      <c r="BM313" s="2">
        <v>39150</v>
      </c>
      <c r="BN313" s="1">
        <v>4.13</v>
      </c>
    </row>
    <row r="314" spans="2:66">
      <c r="B314" s="2">
        <v>39540</v>
      </c>
      <c r="C314" s="1">
        <v>5.4</v>
      </c>
      <c r="E314" s="2">
        <v>38992</v>
      </c>
      <c r="F314" s="1">
        <v>4.53</v>
      </c>
      <c r="H314" s="2">
        <v>39027</v>
      </c>
      <c r="I314" s="1">
        <v>4.72</v>
      </c>
      <c r="K314" s="2">
        <v>39023</v>
      </c>
      <c r="L314" s="1">
        <v>4.8100000000000005</v>
      </c>
      <c r="N314" s="2">
        <v>39023</v>
      </c>
      <c r="O314" s="1">
        <v>4.68</v>
      </c>
      <c r="Q314" s="2">
        <v>39153</v>
      </c>
      <c r="R314" s="1">
        <v>4.875</v>
      </c>
      <c r="T314" s="2">
        <v>39153</v>
      </c>
      <c r="U314" s="1">
        <v>4.7699999999999996</v>
      </c>
      <c r="W314" s="2">
        <v>39153</v>
      </c>
      <c r="X314" s="1">
        <v>4.7300000000000004</v>
      </c>
      <c r="Z314" s="2">
        <v>39153</v>
      </c>
      <c r="AA314" s="1">
        <v>4.7549999999999999</v>
      </c>
      <c r="AC314" s="2">
        <v>39153</v>
      </c>
      <c r="AD314" s="1">
        <v>4.835</v>
      </c>
      <c r="AF314" s="2">
        <v>39532</v>
      </c>
      <c r="AG314" s="1">
        <v>2.6550000000000002</v>
      </c>
      <c r="AI314" s="2">
        <v>39153</v>
      </c>
      <c r="AJ314" s="1">
        <v>5.2525000000000004</v>
      </c>
      <c r="AL314" s="2">
        <v>39153</v>
      </c>
      <c r="AM314" s="1">
        <v>5.0890000000000004</v>
      </c>
      <c r="AO314" s="2">
        <v>39153</v>
      </c>
      <c r="AP314" s="1">
        <v>5.0244999999999997</v>
      </c>
      <c r="AR314" s="2">
        <v>39153</v>
      </c>
      <c r="AS314" s="1">
        <v>5.2294999999999998</v>
      </c>
      <c r="AU314" s="2">
        <v>39153</v>
      </c>
      <c r="AV314" s="1">
        <v>4.33</v>
      </c>
      <c r="AX314" s="2">
        <v>39153</v>
      </c>
      <c r="AY314" s="1">
        <v>4.335</v>
      </c>
      <c r="BA314" s="116">
        <v>39153</v>
      </c>
      <c r="BB314" s="1">
        <v>4.1749999999999998</v>
      </c>
      <c r="BD314" s="2">
        <v>39153</v>
      </c>
      <c r="BE314" s="1">
        <v>4.1295000000000002</v>
      </c>
      <c r="BG314" s="2">
        <v>39170</v>
      </c>
      <c r="BH314" s="1">
        <v>4.6399999999999997</v>
      </c>
      <c r="BI314" s="2"/>
      <c r="BJ314" s="2">
        <v>39170</v>
      </c>
      <c r="BK314" s="1">
        <v>4.53</v>
      </c>
      <c r="BM314" s="2">
        <v>39153</v>
      </c>
      <c r="BN314" s="1">
        <v>4.09</v>
      </c>
    </row>
    <row r="315" spans="2:66">
      <c r="B315" s="2">
        <v>39541</v>
      </c>
      <c r="C315" s="1">
        <v>5.4</v>
      </c>
      <c r="E315" s="2">
        <v>38994</v>
      </c>
      <c r="F315" s="1">
        <v>4.53</v>
      </c>
      <c r="H315" s="2">
        <v>39028</v>
      </c>
      <c r="I315" s="1">
        <v>4.7300000000000004</v>
      </c>
      <c r="K315" s="2">
        <v>39024</v>
      </c>
      <c r="L315" s="1">
        <v>4.8100000000000005</v>
      </c>
      <c r="N315" s="2">
        <v>39024</v>
      </c>
      <c r="O315" s="1">
        <v>4.68</v>
      </c>
      <c r="Q315" s="2">
        <v>39154</v>
      </c>
      <c r="R315" s="1">
        <v>4.9000000000000004</v>
      </c>
      <c r="T315" s="2">
        <v>39154</v>
      </c>
      <c r="U315" s="1">
        <v>4.7850000000000001</v>
      </c>
      <c r="W315" s="2">
        <v>39154</v>
      </c>
      <c r="X315" s="1">
        <v>4.7450000000000001</v>
      </c>
      <c r="Z315" s="2">
        <v>39154</v>
      </c>
      <c r="AA315" s="1">
        <v>4.7699999999999996</v>
      </c>
      <c r="AC315" s="2">
        <v>39154</v>
      </c>
      <c r="AD315" s="1">
        <v>4.8550000000000004</v>
      </c>
      <c r="AF315" s="2">
        <v>39533</v>
      </c>
      <c r="AG315" s="1">
        <v>2.6712500000000001</v>
      </c>
      <c r="AI315" s="2">
        <v>39154</v>
      </c>
      <c r="AJ315" s="1">
        <v>5.2069999999999999</v>
      </c>
      <c r="AL315" s="2">
        <v>39154</v>
      </c>
      <c r="AM315" s="1">
        <v>5.0315000000000003</v>
      </c>
      <c r="AO315" s="2">
        <v>39154</v>
      </c>
      <c r="AP315" s="1">
        <v>4.9080000000000004</v>
      </c>
      <c r="AR315" s="2">
        <v>39154</v>
      </c>
      <c r="AS315" s="1">
        <v>5.1597999999999997</v>
      </c>
      <c r="AU315" s="2">
        <v>39154</v>
      </c>
      <c r="AV315" s="1">
        <v>4.2809999999999997</v>
      </c>
      <c r="AX315" s="2">
        <v>39154</v>
      </c>
      <c r="AY315" s="1">
        <v>4.3051000000000004</v>
      </c>
      <c r="BA315" s="116">
        <v>39154</v>
      </c>
      <c r="BB315" s="1">
        <v>4.1300999999999997</v>
      </c>
      <c r="BD315" s="2">
        <v>39154</v>
      </c>
      <c r="BE315" s="1">
        <v>4.1020000000000003</v>
      </c>
      <c r="BG315" s="2">
        <v>39171</v>
      </c>
      <c r="BH315" s="1">
        <v>4.6500000000000004</v>
      </c>
      <c r="BI315" s="2"/>
      <c r="BJ315" s="2">
        <v>39171</v>
      </c>
      <c r="BK315" s="1">
        <v>4.54</v>
      </c>
      <c r="BM315" s="2">
        <v>39154</v>
      </c>
      <c r="BN315" s="1">
        <v>4.0490000000000004</v>
      </c>
    </row>
    <row r="316" spans="2:66">
      <c r="B316" s="2">
        <v>39542</v>
      </c>
      <c r="C316" s="1">
        <v>5.4</v>
      </c>
      <c r="E316" s="2">
        <v>38999</v>
      </c>
      <c r="F316" s="1">
        <v>4.53</v>
      </c>
      <c r="H316" s="2">
        <v>39029</v>
      </c>
      <c r="I316" s="1">
        <v>4.78</v>
      </c>
      <c r="K316" s="2">
        <v>39027</v>
      </c>
      <c r="L316" s="1">
        <v>4.92</v>
      </c>
      <c r="N316" s="2">
        <v>39027</v>
      </c>
      <c r="O316" s="1">
        <v>4.79</v>
      </c>
      <c r="Q316" s="2">
        <v>39155</v>
      </c>
      <c r="R316" s="1">
        <v>4.8550000000000004</v>
      </c>
      <c r="T316" s="2">
        <v>39155</v>
      </c>
      <c r="U316" s="1">
        <v>4.74</v>
      </c>
      <c r="W316" s="2">
        <v>39155</v>
      </c>
      <c r="X316" s="1">
        <v>4.7050000000000001</v>
      </c>
      <c r="Z316" s="2">
        <v>39155</v>
      </c>
      <c r="AA316" s="1">
        <v>4.7350000000000003</v>
      </c>
      <c r="AC316" s="2">
        <v>39155</v>
      </c>
      <c r="AD316" s="1">
        <v>4.82</v>
      </c>
      <c r="AF316" s="2">
        <v>39534</v>
      </c>
      <c r="AG316" s="1">
        <v>2.69625</v>
      </c>
      <c r="AI316" s="2">
        <v>39155</v>
      </c>
      <c r="AJ316" s="1">
        <v>5.24</v>
      </c>
      <c r="AL316" s="2">
        <v>39155</v>
      </c>
      <c r="AM316" s="1">
        <v>5.0650000000000004</v>
      </c>
      <c r="AO316" s="2">
        <v>39155</v>
      </c>
      <c r="AP316" s="1">
        <v>4.9584999999999999</v>
      </c>
      <c r="AR316" s="2">
        <v>39155</v>
      </c>
      <c r="AS316" s="1">
        <v>5.1855000000000002</v>
      </c>
      <c r="AU316" s="2">
        <v>39155</v>
      </c>
      <c r="AV316" s="1">
        <v>4.3164999999999996</v>
      </c>
      <c r="AX316" s="2">
        <v>39155</v>
      </c>
      <c r="AY316" s="1">
        <v>4.3185000000000002</v>
      </c>
      <c r="BA316" s="116">
        <v>39155</v>
      </c>
      <c r="BB316" s="1">
        <v>4.1654999999999998</v>
      </c>
      <c r="BD316" s="2">
        <v>39155</v>
      </c>
      <c r="BE316" s="1">
        <v>4.1105</v>
      </c>
      <c r="BG316" s="2">
        <v>39174</v>
      </c>
      <c r="BH316" s="1">
        <v>4.6500000000000004</v>
      </c>
      <c r="BI316" s="2"/>
      <c r="BJ316" s="2">
        <v>39174</v>
      </c>
      <c r="BK316" s="1">
        <v>4.54</v>
      </c>
      <c r="BM316" s="2">
        <v>39155</v>
      </c>
      <c r="BN316" s="1">
        <v>4.0795000000000003</v>
      </c>
    </row>
    <row r="317" spans="2:66">
      <c r="B317" s="2">
        <v>39545</v>
      </c>
      <c r="C317" s="1">
        <v>5.4</v>
      </c>
      <c r="E317" s="2">
        <v>39000</v>
      </c>
      <c r="F317" s="1">
        <v>4.53</v>
      </c>
      <c r="H317" s="2">
        <v>39030</v>
      </c>
      <c r="I317" s="1">
        <v>4.7</v>
      </c>
      <c r="K317" s="2">
        <v>39028</v>
      </c>
      <c r="L317" s="1">
        <v>4.93</v>
      </c>
      <c r="N317" s="2">
        <v>39028</v>
      </c>
      <c r="O317" s="1">
        <v>4.8</v>
      </c>
      <c r="Q317" s="2">
        <v>39156</v>
      </c>
      <c r="R317" s="1">
        <v>4.8600000000000003</v>
      </c>
      <c r="T317" s="2">
        <v>39156</v>
      </c>
      <c r="U317" s="1">
        <v>4.7450000000000001</v>
      </c>
      <c r="W317" s="2">
        <v>39156</v>
      </c>
      <c r="X317" s="1">
        <v>4.7050000000000001</v>
      </c>
      <c r="Z317" s="2">
        <v>39156</v>
      </c>
      <c r="AA317" s="1">
        <v>4.74</v>
      </c>
      <c r="AC317" s="2">
        <v>39156</v>
      </c>
      <c r="AD317" s="1">
        <v>4.8250000000000002</v>
      </c>
      <c r="AF317" s="2">
        <v>39535</v>
      </c>
      <c r="AG317" s="1">
        <v>2.6974999999999998</v>
      </c>
      <c r="AI317" s="2">
        <v>39156</v>
      </c>
      <c r="AJ317" s="1">
        <v>5.2374999999999998</v>
      </c>
      <c r="AL317" s="2">
        <v>39156</v>
      </c>
      <c r="AM317" s="1">
        <v>5.0590000000000002</v>
      </c>
      <c r="AO317" s="2">
        <v>39156</v>
      </c>
      <c r="AP317" s="1">
        <v>4.9660000000000002</v>
      </c>
      <c r="AR317" s="2">
        <v>39156</v>
      </c>
      <c r="AS317" s="1">
        <v>5.2030000000000003</v>
      </c>
      <c r="AU317" s="2">
        <v>39156</v>
      </c>
      <c r="AV317" s="1">
        <v>4.3094999999999999</v>
      </c>
      <c r="AX317" s="2">
        <v>39156</v>
      </c>
      <c r="AY317" s="1">
        <v>4.3220000000000001</v>
      </c>
      <c r="BA317" s="116">
        <v>39156</v>
      </c>
      <c r="BB317" s="1">
        <v>4.17</v>
      </c>
      <c r="BD317" s="2">
        <v>39156</v>
      </c>
      <c r="BE317" s="1">
        <v>4.1310000000000002</v>
      </c>
      <c r="BG317" s="2">
        <v>39175</v>
      </c>
      <c r="BH317" s="1">
        <v>4.67</v>
      </c>
      <c r="BI317" s="2"/>
      <c r="BJ317" s="2">
        <v>39175</v>
      </c>
      <c r="BK317" s="1">
        <v>4.5600000000000005</v>
      </c>
      <c r="BM317" s="2">
        <v>39156</v>
      </c>
      <c r="BN317" s="1">
        <v>4.0949999999999998</v>
      </c>
    </row>
    <row r="318" spans="2:66">
      <c r="B318" s="2">
        <v>39546</v>
      </c>
      <c r="C318" s="1">
        <v>5.4</v>
      </c>
      <c r="E318" s="2">
        <v>39001</v>
      </c>
      <c r="F318" s="1">
        <v>4.53</v>
      </c>
      <c r="H318" s="2">
        <v>39031</v>
      </c>
      <c r="I318" s="1">
        <v>4.68</v>
      </c>
      <c r="K318" s="2">
        <v>39029</v>
      </c>
      <c r="L318" s="1">
        <v>4.97</v>
      </c>
      <c r="N318" s="2">
        <v>39029</v>
      </c>
      <c r="O318" s="1">
        <v>4.84</v>
      </c>
      <c r="Q318" s="2">
        <v>39157</v>
      </c>
      <c r="R318" s="1">
        <v>4.835</v>
      </c>
      <c r="T318" s="2">
        <v>39157</v>
      </c>
      <c r="U318" s="1">
        <v>4.71</v>
      </c>
      <c r="W318" s="2">
        <v>39157</v>
      </c>
      <c r="X318" s="1">
        <v>4.6749999999999998</v>
      </c>
      <c r="Z318" s="2">
        <v>39157</v>
      </c>
      <c r="AA318" s="1">
        <v>4.7050000000000001</v>
      </c>
      <c r="AC318" s="2">
        <v>39157</v>
      </c>
      <c r="AD318" s="1">
        <v>4.7949999999999999</v>
      </c>
      <c r="AF318" s="2">
        <v>39538</v>
      </c>
      <c r="AG318" s="1">
        <v>2.6881300000000001</v>
      </c>
      <c r="AI318" s="2">
        <v>39157</v>
      </c>
      <c r="AJ318" s="1">
        <v>5.2435</v>
      </c>
      <c r="AL318" s="2">
        <v>39157</v>
      </c>
      <c r="AM318" s="1">
        <v>5.0789999999999997</v>
      </c>
      <c r="AO318" s="2">
        <v>39157</v>
      </c>
      <c r="AP318" s="1">
        <v>4.9790000000000001</v>
      </c>
      <c r="AR318" s="2">
        <v>39157</v>
      </c>
      <c r="AS318" s="1">
        <v>5.2220000000000004</v>
      </c>
      <c r="AU318" s="2">
        <v>39157</v>
      </c>
      <c r="AV318" s="1">
        <v>4.3045</v>
      </c>
      <c r="AX318" s="2">
        <v>39157</v>
      </c>
      <c r="AY318" s="1">
        <v>4.3129999999999997</v>
      </c>
      <c r="BA318" s="116">
        <v>39157</v>
      </c>
      <c r="BB318" s="1">
        <v>4.1740000000000004</v>
      </c>
      <c r="BD318" s="2">
        <v>39157</v>
      </c>
      <c r="BE318" s="1">
        <v>4.1414999999999997</v>
      </c>
      <c r="BG318" s="2">
        <v>39176</v>
      </c>
      <c r="BH318" s="1">
        <v>4.66</v>
      </c>
      <c r="BI318" s="2"/>
      <c r="BJ318" s="2">
        <v>39176</v>
      </c>
      <c r="BK318" s="1">
        <v>4.55</v>
      </c>
      <c r="BM318" s="2">
        <v>39157</v>
      </c>
      <c r="BN318" s="1">
        <v>4.0979999999999999</v>
      </c>
    </row>
    <row r="319" spans="2:66">
      <c r="B319" s="2">
        <v>39548</v>
      </c>
      <c r="C319" s="1">
        <v>5.4</v>
      </c>
      <c r="E319" s="2">
        <v>39002</v>
      </c>
      <c r="F319" s="1">
        <v>4.53</v>
      </c>
      <c r="H319" s="2">
        <v>39034</v>
      </c>
      <c r="I319" s="1">
        <v>4.7</v>
      </c>
      <c r="K319" s="2">
        <v>39030</v>
      </c>
      <c r="L319" s="1">
        <v>4.87</v>
      </c>
      <c r="N319" s="2">
        <v>39030</v>
      </c>
      <c r="O319" s="1">
        <v>4.75</v>
      </c>
      <c r="Q319" s="2">
        <v>39160</v>
      </c>
      <c r="R319" s="1">
        <v>4.84</v>
      </c>
      <c r="T319" s="2">
        <v>39160</v>
      </c>
      <c r="U319" s="1">
        <v>4.7149999999999999</v>
      </c>
      <c r="W319" s="2">
        <v>39160</v>
      </c>
      <c r="X319" s="1">
        <v>4.68</v>
      </c>
      <c r="Z319" s="2">
        <v>39160</v>
      </c>
      <c r="AA319" s="1">
        <v>4.7149999999999999</v>
      </c>
      <c r="AC319" s="2">
        <v>39160</v>
      </c>
      <c r="AD319" s="1">
        <v>4.8</v>
      </c>
      <c r="AF319" s="2">
        <v>39539</v>
      </c>
      <c r="AG319" s="1">
        <v>2.6837499999999999</v>
      </c>
      <c r="AI319" s="2">
        <v>39160</v>
      </c>
      <c r="AJ319" s="1">
        <v>5.2620000000000005</v>
      </c>
      <c r="AL319" s="2">
        <v>39160</v>
      </c>
      <c r="AM319" s="1">
        <v>5.0925000000000002</v>
      </c>
      <c r="AO319" s="2">
        <v>39160</v>
      </c>
      <c r="AP319" s="1">
        <v>5.0039999999999996</v>
      </c>
      <c r="AR319" s="2">
        <v>39160</v>
      </c>
      <c r="AS319" s="1">
        <v>5.2379999999999995</v>
      </c>
      <c r="AU319" s="2">
        <v>39160</v>
      </c>
      <c r="AV319" s="1">
        <v>4.3209999999999997</v>
      </c>
      <c r="AX319" s="2">
        <v>39160</v>
      </c>
      <c r="AY319" s="1">
        <v>4.33</v>
      </c>
      <c r="BA319" s="116">
        <v>39160</v>
      </c>
      <c r="BB319" s="1">
        <v>4.1900000000000004</v>
      </c>
      <c r="BD319" s="2">
        <v>39160</v>
      </c>
      <c r="BE319" s="1">
        <v>4.1680000000000001</v>
      </c>
      <c r="BG319" s="2">
        <v>39177</v>
      </c>
      <c r="BH319" s="1">
        <v>4.68</v>
      </c>
      <c r="BI319" s="2"/>
      <c r="BJ319" s="2">
        <v>39177</v>
      </c>
      <c r="BK319" s="1">
        <v>4.57</v>
      </c>
      <c r="BM319" s="2">
        <v>39160</v>
      </c>
      <c r="BN319" s="1">
        <v>4.1349999999999998</v>
      </c>
    </row>
    <row r="320" spans="2:66">
      <c r="B320" s="2">
        <v>39549</v>
      </c>
      <c r="C320" s="1">
        <v>5.4</v>
      </c>
      <c r="E320" s="2">
        <v>39003</v>
      </c>
      <c r="F320" s="1">
        <v>4.53</v>
      </c>
      <c r="H320" s="2">
        <v>39035</v>
      </c>
      <c r="I320" s="1">
        <v>4.7300000000000004</v>
      </c>
      <c r="K320" s="2">
        <v>39031</v>
      </c>
      <c r="L320" s="1">
        <v>4.8499999999999996</v>
      </c>
      <c r="N320" s="2">
        <v>39031</v>
      </c>
      <c r="O320" s="1">
        <v>4.7300000000000004</v>
      </c>
      <c r="Q320" s="2">
        <v>39161</v>
      </c>
      <c r="R320" s="1">
        <v>4.8499999999999996</v>
      </c>
      <c r="T320" s="2">
        <v>39161</v>
      </c>
      <c r="U320" s="1">
        <v>4.71</v>
      </c>
      <c r="W320" s="2">
        <v>39161</v>
      </c>
      <c r="X320" s="1">
        <v>4.6749999999999998</v>
      </c>
      <c r="Z320" s="2">
        <v>39161</v>
      </c>
      <c r="AA320" s="1">
        <v>4.71</v>
      </c>
      <c r="AC320" s="2">
        <v>39161</v>
      </c>
      <c r="AD320" s="1">
        <v>4.79</v>
      </c>
      <c r="AF320" s="2">
        <v>39540</v>
      </c>
      <c r="AG320" s="1">
        <v>2.7</v>
      </c>
      <c r="AI320" s="2">
        <v>39161</v>
      </c>
      <c r="AJ320" s="1">
        <v>5.2450000000000001</v>
      </c>
      <c r="AL320" s="2">
        <v>39161</v>
      </c>
      <c r="AM320" s="1">
        <v>5.0744999999999996</v>
      </c>
      <c r="AO320" s="2">
        <v>39161</v>
      </c>
      <c r="AP320" s="1">
        <v>4.9790000000000001</v>
      </c>
      <c r="AR320" s="2">
        <v>39161</v>
      </c>
      <c r="AS320" s="1">
        <v>5.2350000000000003</v>
      </c>
      <c r="AU320" s="2">
        <v>39161</v>
      </c>
      <c r="AV320" s="1">
        <v>4.3034999999999997</v>
      </c>
      <c r="AX320" s="2">
        <v>39161</v>
      </c>
      <c r="AY320" s="1">
        <v>4.3099999999999996</v>
      </c>
      <c r="BA320" s="116">
        <v>39161</v>
      </c>
      <c r="BB320" s="1">
        <v>4.173</v>
      </c>
      <c r="BD320" s="2">
        <v>39161</v>
      </c>
      <c r="BE320" s="1">
        <v>4.1585000000000001</v>
      </c>
      <c r="BG320" s="2">
        <v>39178</v>
      </c>
      <c r="BH320" s="1">
        <v>4.76</v>
      </c>
      <c r="BI320" s="2"/>
      <c r="BJ320" s="2">
        <v>39178</v>
      </c>
      <c r="BK320" s="1">
        <v>4.67</v>
      </c>
      <c r="BM320" s="2">
        <v>39161</v>
      </c>
      <c r="BN320" s="1">
        <v>4.1085000000000003</v>
      </c>
    </row>
    <row r="321" spans="2:66">
      <c r="B321" s="2">
        <v>39552</v>
      </c>
      <c r="C321" s="1">
        <v>5.4</v>
      </c>
      <c r="E321" s="2">
        <v>39006</v>
      </c>
      <c r="F321" s="1">
        <v>4.53</v>
      </c>
      <c r="H321" s="2">
        <v>39036</v>
      </c>
      <c r="I321" s="1">
        <v>4.71</v>
      </c>
      <c r="K321" s="2">
        <v>39034</v>
      </c>
      <c r="L321" s="1">
        <v>4.87</v>
      </c>
      <c r="N321" s="2">
        <v>39034</v>
      </c>
      <c r="O321" s="1">
        <v>4.75</v>
      </c>
      <c r="Q321" s="2">
        <v>39162</v>
      </c>
      <c r="R321" s="1">
        <v>4.8550000000000004</v>
      </c>
      <c r="T321" s="2">
        <v>39162</v>
      </c>
      <c r="U321" s="1">
        <v>4.7050000000000001</v>
      </c>
      <c r="W321" s="2">
        <v>39162</v>
      </c>
      <c r="X321" s="1">
        <v>4.67</v>
      </c>
      <c r="Z321" s="2">
        <v>39162</v>
      </c>
      <c r="AA321" s="1">
        <v>4.7050000000000001</v>
      </c>
      <c r="AC321" s="2">
        <v>39162</v>
      </c>
      <c r="AD321" s="1">
        <v>4.78</v>
      </c>
      <c r="AF321" s="2">
        <v>39541</v>
      </c>
      <c r="AG321" s="1">
        <v>2.7275</v>
      </c>
      <c r="AI321" s="2">
        <v>39162</v>
      </c>
      <c r="AJ321" s="1">
        <v>5.2519999999999998</v>
      </c>
      <c r="AL321" s="2">
        <v>39162</v>
      </c>
      <c r="AM321" s="1">
        <v>5.0514999999999999</v>
      </c>
      <c r="AO321" s="2">
        <v>39162</v>
      </c>
      <c r="AP321" s="1">
        <v>4.9234999999999998</v>
      </c>
      <c r="AR321" s="2">
        <v>39162</v>
      </c>
      <c r="AS321" s="1">
        <v>5.1734999999999998</v>
      </c>
      <c r="AU321" s="2">
        <v>39162</v>
      </c>
      <c r="AV321" s="1">
        <v>4.3064999999999998</v>
      </c>
      <c r="AX321" s="2">
        <v>39162</v>
      </c>
      <c r="AY321" s="1">
        <v>4.3150000000000004</v>
      </c>
      <c r="BA321" s="116">
        <v>39162</v>
      </c>
      <c r="BB321" s="1">
        <v>4.1764999999999999</v>
      </c>
      <c r="BD321" s="2">
        <v>39162</v>
      </c>
      <c r="BE321" s="1">
        <v>4.1284999999999998</v>
      </c>
      <c r="BG321" s="2">
        <v>39181</v>
      </c>
      <c r="BH321" s="1">
        <v>4.75</v>
      </c>
      <c r="BI321" s="2"/>
      <c r="BJ321" s="2">
        <v>39181</v>
      </c>
      <c r="BK321" s="1">
        <v>4.66</v>
      </c>
      <c r="BM321" s="2">
        <v>39162</v>
      </c>
      <c r="BN321" s="1">
        <v>4.1050000000000004</v>
      </c>
    </row>
    <row r="322" spans="2:66">
      <c r="B322" s="2">
        <v>39553</v>
      </c>
      <c r="C322" s="1">
        <v>5.39</v>
      </c>
      <c r="E322" s="2">
        <v>39007</v>
      </c>
      <c r="F322" s="1">
        <v>4.53</v>
      </c>
      <c r="H322" s="2">
        <v>39037</v>
      </c>
      <c r="I322" s="1">
        <v>4.7050000000000001</v>
      </c>
      <c r="K322" s="2">
        <v>39035</v>
      </c>
      <c r="L322" s="1">
        <v>4.9000000000000004</v>
      </c>
      <c r="N322" s="2">
        <v>39035</v>
      </c>
      <c r="O322" s="1">
        <v>4.78</v>
      </c>
      <c r="Q322" s="2">
        <v>39163</v>
      </c>
      <c r="R322" s="1">
        <v>4.8650000000000002</v>
      </c>
      <c r="T322" s="2">
        <v>39163</v>
      </c>
      <c r="U322" s="1">
        <v>4.7</v>
      </c>
      <c r="W322" s="2">
        <v>39163</v>
      </c>
      <c r="X322" s="1">
        <v>4.6550000000000002</v>
      </c>
      <c r="Z322" s="2">
        <v>39163</v>
      </c>
      <c r="AA322" s="1">
        <v>4.6850000000000005</v>
      </c>
      <c r="AC322" s="2">
        <v>39163</v>
      </c>
      <c r="AD322" s="1">
        <v>4.7649999999999997</v>
      </c>
      <c r="AF322" s="2">
        <v>39542</v>
      </c>
      <c r="AG322" s="1">
        <v>2.7275</v>
      </c>
      <c r="AI322" s="2">
        <v>39163</v>
      </c>
      <c r="AJ322" s="1">
        <v>5.3004999999999995</v>
      </c>
      <c r="AL322" s="2">
        <v>39163</v>
      </c>
      <c r="AM322" s="1">
        <v>5.0970000000000004</v>
      </c>
      <c r="AO322" s="2">
        <v>39163</v>
      </c>
      <c r="AP322" s="1">
        <v>4.9615</v>
      </c>
      <c r="AR322" s="2">
        <v>39163</v>
      </c>
      <c r="AS322" s="1">
        <v>5.2084999999999999</v>
      </c>
      <c r="AU322" s="2">
        <v>39163</v>
      </c>
      <c r="AV322" s="1">
        <v>4.3769999999999998</v>
      </c>
      <c r="AX322" s="2">
        <v>39163</v>
      </c>
      <c r="AY322" s="1">
        <v>4.38</v>
      </c>
      <c r="BA322" s="116">
        <v>39163</v>
      </c>
      <c r="BB322" s="1">
        <v>4.226</v>
      </c>
      <c r="BD322" s="2">
        <v>39163</v>
      </c>
      <c r="BE322" s="1">
        <v>4.1675000000000004</v>
      </c>
      <c r="BG322" s="2">
        <v>39182</v>
      </c>
      <c r="BH322" s="1">
        <v>4.7300000000000004</v>
      </c>
      <c r="BI322" s="2"/>
      <c r="BJ322" s="2">
        <v>39182</v>
      </c>
      <c r="BK322" s="1">
        <v>4.63</v>
      </c>
      <c r="BM322" s="2">
        <v>39163</v>
      </c>
      <c r="BN322" s="1">
        <v>4.1444999999999999</v>
      </c>
    </row>
    <row r="323" spans="2:66">
      <c r="B323" s="2">
        <v>39554</v>
      </c>
      <c r="C323" s="1">
        <v>5.38</v>
      </c>
      <c r="E323" s="2">
        <v>39008</v>
      </c>
      <c r="F323" s="1">
        <v>4.53</v>
      </c>
      <c r="H323" s="2">
        <v>39038</v>
      </c>
      <c r="I323" s="1">
        <v>4.7130000000000001</v>
      </c>
      <c r="K323" s="2">
        <v>39036</v>
      </c>
      <c r="L323" s="1">
        <v>4.88</v>
      </c>
      <c r="N323" s="2">
        <v>39036</v>
      </c>
      <c r="O323" s="1">
        <v>4.76</v>
      </c>
      <c r="Q323" s="2">
        <v>39164</v>
      </c>
      <c r="R323" s="1">
        <v>4.88</v>
      </c>
      <c r="T323" s="2">
        <v>39164</v>
      </c>
      <c r="U323" s="1">
        <v>4.7050000000000001</v>
      </c>
      <c r="W323" s="2">
        <v>39164</v>
      </c>
      <c r="X323" s="1">
        <v>4.6550000000000002</v>
      </c>
      <c r="Z323" s="2">
        <v>39164</v>
      </c>
      <c r="AA323" s="1">
        <v>4.6749999999999998</v>
      </c>
      <c r="AC323" s="2">
        <v>39164</v>
      </c>
      <c r="AD323" s="1">
        <v>4.75</v>
      </c>
      <c r="AF323" s="2">
        <v>39545</v>
      </c>
      <c r="AG323" s="1">
        <v>2.71</v>
      </c>
      <c r="AI323" s="2">
        <v>39164</v>
      </c>
      <c r="AJ323" s="1">
        <v>5.3419999999999996</v>
      </c>
      <c r="AL323" s="2">
        <v>39164</v>
      </c>
      <c r="AM323" s="1">
        <v>5.14</v>
      </c>
      <c r="AO323" s="2">
        <v>39164</v>
      </c>
      <c r="AP323" s="1">
        <v>4.9945000000000004</v>
      </c>
      <c r="AR323" s="2">
        <v>39164</v>
      </c>
      <c r="AS323" s="1">
        <v>5.2359999999999998</v>
      </c>
      <c r="AU323" s="2">
        <v>39164</v>
      </c>
      <c r="AV323" s="1">
        <v>4.4260000000000002</v>
      </c>
      <c r="AX323" s="2">
        <v>39164</v>
      </c>
      <c r="AY323" s="1">
        <v>4.4290000000000003</v>
      </c>
      <c r="BA323" s="116">
        <v>39164</v>
      </c>
      <c r="BB323" s="1">
        <v>4.2694999999999999</v>
      </c>
      <c r="BD323" s="2">
        <v>39164</v>
      </c>
      <c r="BE323" s="1">
        <v>4.1875</v>
      </c>
      <c r="BG323" s="2">
        <v>39183</v>
      </c>
      <c r="BH323" s="1">
        <v>4.74</v>
      </c>
      <c r="BI323" s="2"/>
      <c r="BJ323" s="2">
        <v>39183</v>
      </c>
      <c r="BK323" s="1">
        <v>4.66</v>
      </c>
      <c r="BM323" s="2">
        <v>39164</v>
      </c>
      <c r="BN323" s="1">
        <v>4.1820000000000004</v>
      </c>
    </row>
    <row r="324" spans="2:66">
      <c r="B324" s="2">
        <v>39555</v>
      </c>
      <c r="C324" s="1">
        <v>5.38</v>
      </c>
      <c r="E324" s="2">
        <v>39009</v>
      </c>
      <c r="F324" s="1">
        <v>4.5199999999999996</v>
      </c>
      <c r="H324" s="2">
        <v>39041</v>
      </c>
      <c r="I324" s="1">
        <v>4.6890000000000001</v>
      </c>
      <c r="K324" s="2">
        <v>39037</v>
      </c>
      <c r="L324" s="1">
        <v>4.8780000000000001</v>
      </c>
      <c r="N324" s="2">
        <v>39037</v>
      </c>
      <c r="O324" s="1">
        <v>4.76</v>
      </c>
      <c r="Q324" s="2">
        <v>39167</v>
      </c>
      <c r="R324" s="1">
        <v>4.8849999999999998</v>
      </c>
      <c r="T324" s="2">
        <v>39167</v>
      </c>
      <c r="U324" s="1">
        <v>4.7149999999999999</v>
      </c>
      <c r="W324" s="2">
        <v>39167</v>
      </c>
      <c r="X324" s="1">
        <v>4.665</v>
      </c>
      <c r="Z324" s="2">
        <v>39167</v>
      </c>
      <c r="AA324" s="1">
        <v>4.6850000000000005</v>
      </c>
      <c r="AC324" s="2">
        <v>39167</v>
      </c>
      <c r="AD324" s="1">
        <v>4.76</v>
      </c>
      <c r="AF324" s="2">
        <v>39546</v>
      </c>
      <c r="AG324" s="1">
        <v>2.71</v>
      </c>
      <c r="AI324" s="2">
        <v>39167</v>
      </c>
      <c r="AJ324" s="1">
        <v>5.3360000000000003</v>
      </c>
      <c r="AL324" s="2">
        <v>39167</v>
      </c>
      <c r="AM324" s="1">
        <v>5.1208</v>
      </c>
      <c r="AO324" s="2">
        <v>39167</v>
      </c>
      <c r="AP324" s="1">
        <v>4.9649999999999999</v>
      </c>
      <c r="AR324" s="2">
        <v>39167</v>
      </c>
      <c r="AS324" s="1">
        <v>5.2175000000000002</v>
      </c>
      <c r="AU324" s="2">
        <v>39167</v>
      </c>
      <c r="AV324" s="1">
        <v>4.4314999999999998</v>
      </c>
      <c r="AX324" s="2">
        <v>39167</v>
      </c>
      <c r="AY324" s="1">
        <v>4.4340000000000002</v>
      </c>
      <c r="BA324" s="116">
        <v>39167</v>
      </c>
      <c r="BB324" s="1">
        <v>4.2759999999999998</v>
      </c>
      <c r="BD324" s="2">
        <v>39167</v>
      </c>
      <c r="BE324" s="1">
        <v>4.1965000000000003</v>
      </c>
      <c r="BG324" s="2">
        <v>39184</v>
      </c>
      <c r="BH324" s="1">
        <v>4.74</v>
      </c>
      <c r="BI324" s="2"/>
      <c r="BJ324" s="2">
        <v>39184</v>
      </c>
      <c r="BK324" s="1">
        <v>4.66</v>
      </c>
      <c r="BM324" s="2">
        <v>39167</v>
      </c>
      <c r="BN324" s="1">
        <v>4.181</v>
      </c>
    </row>
    <row r="325" spans="2:66">
      <c r="B325" s="2">
        <v>39556</v>
      </c>
      <c r="C325" s="1">
        <v>5.38</v>
      </c>
      <c r="E325" s="2">
        <v>39010</v>
      </c>
      <c r="F325" s="1">
        <v>4.5199999999999996</v>
      </c>
      <c r="H325" s="2">
        <v>39042</v>
      </c>
      <c r="I325" s="1">
        <v>4.7300000000000004</v>
      </c>
      <c r="K325" s="2">
        <v>39038</v>
      </c>
      <c r="L325" s="1">
        <v>4.8870000000000005</v>
      </c>
      <c r="N325" s="2">
        <v>39038</v>
      </c>
      <c r="O325" s="1">
        <v>4.7629999999999999</v>
      </c>
      <c r="Q325" s="2">
        <v>39168</v>
      </c>
      <c r="R325" s="1">
        <v>4.8650000000000002</v>
      </c>
      <c r="T325" s="2">
        <v>39168</v>
      </c>
      <c r="U325" s="1">
        <v>4.71</v>
      </c>
      <c r="W325" s="2">
        <v>39168</v>
      </c>
      <c r="X325" s="1">
        <v>4.665</v>
      </c>
      <c r="Z325" s="2">
        <v>39168</v>
      </c>
      <c r="AA325" s="1">
        <v>4.6899999999999995</v>
      </c>
      <c r="AC325" s="2">
        <v>39168</v>
      </c>
      <c r="AD325" s="1">
        <v>4.7649999999999997</v>
      </c>
      <c r="AF325" s="2">
        <v>39547</v>
      </c>
      <c r="AG325" s="1">
        <v>2.71563</v>
      </c>
      <c r="AI325" s="2">
        <v>39168</v>
      </c>
      <c r="AJ325" s="1">
        <v>5.3440000000000003</v>
      </c>
      <c r="AL325" s="2">
        <v>39168</v>
      </c>
      <c r="AM325" s="1">
        <v>5.125</v>
      </c>
      <c r="AO325" s="2">
        <v>39168</v>
      </c>
      <c r="AP325" s="1">
        <v>4.9562999999999997</v>
      </c>
      <c r="AR325" s="2">
        <v>39168</v>
      </c>
      <c r="AS325" s="1">
        <v>5.2077999999999998</v>
      </c>
      <c r="AU325" s="2">
        <v>39168</v>
      </c>
      <c r="AV325" s="1">
        <v>4.4379999999999997</v>
      </c>
      <c r="AX325" s="2">
        <v>39168</v>
      </c>
      <c r="AY325" s="1">
        <v>4.4401000000000002</v>
      </c>
      <c r="BA325" s="116">
        <v>39168</v>
      </c>
      <c r="BB325" s="1">
        <v>4.2900999999999998</v>
      </c>
      <c r="BD325" s="2">
        <v>39168</v>
      </c>
      <c r="BE325" s="1">
        <v>4.2024999999999997</v>
      </c>
      <c r="BG325" s="2">
        <v>39185</v>
      </c>
      <c r="BH325" s="1">
        <v>4.76</v>
      </c>
      <c r="BI325" s="2"/>
      <c r="BJ325" s="2">
        <v>39185</v>
      </c>
      <c r="BK325" s="1">
        <v>4.68</v>
      </c>
      <c r="BM325" s="2">
        <v>39168</v>
      </c>
      <c r="BN325" s="1">
        <v>4.2000999999999999</v>
      </c>
    </row>
    <row r="326" spans="2:66">
      <c r="B326" s="2">
        <v>39559</v>
      </c>
      <c r="C326" s="1">
        <v>5.38</v>
      </c>
      <c r="E326" s="2">
        <v>39013</v>
      </c>
      <c r="F326" s="1">
        <v>4.53</v>
      </c>
      <c r="H326" s="2">
        <v>39043</v>
      </c>
      <c r="I326" s="1">
        <v>4.7229999999999999</v>
      </c>
      <c r="K326" s="2">
        <v>39041</v>
      </c>
      <c r="L326" s="1">
        <v>4.8730000000000002</v>
      </c>
      <c r="N326" s="2">
        <v>39041</v>
      </c>
      <c r="O326" s="1">
        <v>4.75</v>
      </c>
      <c r="Q326" s="2">
        <v>39169</v>
      </c>
      <c r="R326" s="1">
        <v>4.8550000000000004</v>
      </c>
      <c r="T326" s="2">
        <v>39169</v>
      </c>
      <c r="U326" s="1">
        <v>4.7</v>
      </c>
      <c r="W326" s="2">
        <v>39169</v>
      </c>
      <c r="X326" s="1">
        <v>4.6550000000000002</v>
      </c>
      <c r="Z326" s="2">
        <v>39169</v>
      </c>
      <c r="AA326" s="1">
        <v>4.6850000000000005</v>
      </c>
      <c r="AC326" s="2">
        <v>39169</v>
      </c>
      <c r="AD326" s="1">
        <v>4.7649999999999997</v>
      </c>
      <c r="AF326" s="2">
        <v>39548</v>
      </c>
      <c r="AG326" s="1">
        <v>2.71</v>
      </c>
      <c r="AI326" s="2">
        <v>39169</v>
      </c>
      <c r="AJ326" s="1">
        <v>5.3719999999999999</v>
      </c>
      <c r="AL326" s="2">
        <v>39169</v>
      </c>
      <c r="AM326" s="1">
        <v>5.1440000000000001</v>
      </c>
      <c r="AO326" s="2">
        <v>39169</v>
      </c>
      <c r="AP326" s="1">
        <v>4.9550000000000001</v>
      </c>
      <c r="AR326" s="2">
        <v>39169</v>
      </c>
      <c r="AS326" s="1">
        <v>5.1989999999999998</v>
      </c>
      <c r="AU326" s="2">
        <v>39169</v>
      </c>
      <c r="AV326" s="1">
        <v>4.4595000000000002</v>
      </c>
      <c r="AX326" s="2">
        <v>39169</v>
      </c>
      <c r="AY326" s="1">
        <v>4.4550000000000001</v>
      </c>
      <c r="BA326" s="116">
        <v>39169</v>
      </c>
      <c r="BB326" s="1">
        <v>4.3099999999999996</v>
      </c>
      <c r="BD326" s="2">
        <v>39169</v>
      </c>
      <c r="BE326" s="1">
        <v>4.2244999999999999</v>
      </c>
      <c r="BG326" s="2">
        <v>39188</v>
      </c>
      <c r="BH326" s="1">
        <v>4.74</v>
      </c>
      <c r="BI326" s="2"/>
      <c r="BJ326" s="2">
        <v>39188</v>
      </c>
      <c r="BK326" s="1">
        <v>4.67</v>
      </c>
      <c r="BM326" s="2">
        <v>39169</v>
      </c>
      <c r="BN326" s="1">
        <v>4.2149999999999999</v>
      </c>
    </row>
    <row r="327" spans="2:66">
      <c r="B327" s="2">
        <v>39560</v>
      </c>
      <c r="C327" s="1">
        <v>5.37</v>
      </c>
      <c r="E327" s="2">
        <v>39014</v>
      </c>
      <c r="F327" s="1">
        <v>4.55</v>
      </c>
      <c r="H327" s="2">
        <v>39044</v>
      </c>
      <c r="I327" s="1">
        <v>4.76</v>
      </c>
      <c r="K327" s="2">
        <v>39042</v>
      </c>
      <c r="L327" s="1">
        <v>4.91</v>
      </c>
      <c r="N327" s="2">
        <v>39042</v>
      </c>
      <c r="O327" s="1">
        <v>4.79</v>
      </c>
      <c r="Q327" s="2">
        <v>39170</v>
      </c>
      <c r="R327" s="1">
        <v>4.8550000000000004</v>
      </c>
      <c r="T327" s="2">
        <v>39170</v>
      </c>
      <c r="U327" s="1">
        <v>4.7</v>
      </c>
      <c r="W327" s="2">
        <v>39170</v>
      </c>
      <c r="X327" s="1">
        <v>4.66</v>
      </c>
      <c r="Z327" s="2">
        <v>39170</v>
      </c>
      <c r="AA327" s="1">
        <v>4.6850000000000005</v>
      </c>
      <c r="AC327" s="2">
        <v>39170</v>
      </c>
      <c r="AD327" s="1">
        <v>4.7649999999999997</v>
      </c>
      <c r="AF327" s="2">
        <v>39549</v>
      </c>
      <c r="AG327" s="1">
        <v>2.71313</v>
      </c>
      <c r="AI327" s="2">
        <v>39170</v>
      </c>
      <c r="AJ327" s="1">
        <v>5.3905000000000003</v>
      </c>
      <c r="AL327" s="2">
        <v>39170</v>
      </c>
      <c r="AM327" s="1">
        <v>5.1675000000000004</v>
      </c>
      <c r="AO327" s="2">
        <v>39170</v>
      </c>
      <c r="AP327" s="1">
        <v>4.9960000000000004</v>
      </c>
      <c r="AR327" s="2">
        <v>39170</v>
      </c>
      <c r="AS327" s="1">
        <v>5.2278000000000002</v>
      </c>
      <c r="AU327" s="2">
        <v>39170</v>
      </c>
      <c r="AV327" s="1">
        <v>4.468</v>
      </c>
      <c r="AX327" s="2">
        <v>39170</v>
      </c>
      <c r="AY327" s="1">
        <v>4.47</v>
      </c>
      <c r="BA327" s="116">
        <v>39170</v>
      </c>
      <c r="BB327" s="1">
        <v>4.32</v>
      </c>
      <c r="BD327" s="2">
        <v>39170</v>
      </c>
      <c r="BE327" s="1">
        <v>4.2344999999999997</v>
      </c>
      <c r="BG327" s="2">
        <v>39189</v>
      </c>
      <c r="BH327" s="1">
        <v>4.6899999999999995</v>
      </c>
      <c r="BI327" s="2"/>
      <c r="BJ327" s="2">
        <v>39189</v>
      </c>
      <c r="BK327" s="1">
        <v>4.6100000000000003</v>
      </c>
      <c r="BM327" s="2">
        <v>39170</v>
      </c>
      <c r="BN327" s="1">
        <v>4.2300000000000004</v>
      </c>
    </row>
    <row r="328" spans="2:66">
      <c r="B328" s="2">
        <v>39561</v>
      </c>
      <c r="C328" s="1">
        <v>5.37</v>
      </c>
      <c r="E328" s="2">
        <v>39015</v>
      </c>
      <c r="F328" s="1">
        <v>4.55</v>
      </c>
      <c r="H328" s="2">
        <v>39045</v>
      </c>
      <c r="I328" s="1">
        <v>4.7629999999999999</v>
      </c>
      <c r="K328" s="2">
        <v>39043</v>
      </c>
      <c r="L328" s="1">
        <v>4.91</v>
      </c>
      <c r="N328" s="2">
        <v>39043</v>
      </c>
      <c r="O328" s="1">
        <v>4.79</v>
      </c>
      <c r="Q328" s="2">
        <v>39171</v>
      </c>
      <c r="R328" s="1">
        <v>4.8650000000000002</v>
      </c>
      <c r="T328" s="2">
        <v>39171</v>
      </c>
      <c r="U328" s="1">
        <v>4.7149999999999999</v>
      </c>
      <c r="W328" s="2">
        <v>39171</v>
      </c>
      <c r="X328" s="1">
        <v>4.6749999999999998</v>
      </c>
      <c r="Z328" s="2">
        <v>39171</v>
      </c>
      <c r="AA328" s="1">
        <v>4.7</v>
      </c>
      <c r="AC328" s="2">
        <v>39171</v>
      </c>
      <c r="AD328" s="1">
        <v>4.7750000000000004</v>
      </c>
      <c r="AF328" s="2">
        <v>39552</v>
      </c>
      <c r="AG328" s="1">
        <v>2.7087500000000002</v>
      </c>
      <c r="AI328" s="2">
        <v>39171</v>
      </c>
      <c r="AJ328" s="1">
        <v>5.3815</v>
      </c>
      <c r="AL328" s="2">
        <v>39171</v>
      </c>
      <c r="AM328" s="1">
        <v>5.1689999999999996</v>
      </c>
      <c r="AO328" s="2">
        <v>39171</v>
      </c>
      <c r="AP328" s="1">
        <v>4.9945000000000004</v>
      </c>
      <c r="AR328" s="2">
        <v>39171</v>
      </c>
      <c r="AS328" s="1">
        <v>5.2240000000000002</v>
      </c>
      <c r="AU328" s="2">
        <v>39171</v>
      </c>
      <c r="AV328" s="1">
        <v>4.4713000000000003</v>
      </c>
      <c r="AX328" s="2">
        <v>39171</v>
      </c>
      <c r="AY328" s="1">
        <v>4.4801000000000002</v>
      </c>
      <c r="BA328" s="116">
        <v>39171</v>
      </c>
      <c r="BB328" s="1">
        <v>4.3250999999999999</v>
      </c>
      <c r="BD328" s="2">
        <v>39171</v>
      </c>
      <c r="BE328" s="1">
        <v>4.2430000000000003</v>
      </c>
      <c r="BG328" s="2">
        <v>39190</v>
      </c>
      <c r="BH328" s="1">
        <v>4.66</v>
      </c>
      <c r="BI328" s="2"/>
      <c r="BJ328" s="2">
        <v>39190</v>
      </c>
      <c r="BK328" s="1">
        <v>4.5600000000000005</v>
      </c>
      <c r="BM328" s="2">
        <v>39171</v>
      </c>
      <c r="BN328" s="1">
        <v>4.2351000000000001</v>
      </c>
    </row>
    <row r="329" spans="2:66">
      <c r="B329" s="2">
        <v>39562</v>
      </c>
      <c r="C329" s="1">
        <v>5.37</v>
      </c>
      <c r="E329" s="2">
        <v>39016</v>
      </c>
      <c r="F329" s="1">
        <v>4.55</v>
      </c>
      <c r="H329" s="2">
        <v>39048</v>
      </c>
      <c r="I329" s="1">
        <v>4.7679999999999998</v>
      </c>
      <c r="K329" s="2">
        <v>39044</v>
      </c>
      <c r="L329" s="1">
        <v>4.95</v>
      </c>
      <c r="N329" s="2">
        <v>39044</v>
      </c>
      <c r="O329" s="1">
        <v>4.835</v>
      </c>
      <c r="Q329" s="2">
        <v>39174</v>
      </c>
      <c r="R329" s="1">
        <v>4.8849999999999998</v>
      </c>
      <c r="T329" s="2">
        <v>39174</v>
      </c>
      <c r="U329" s="1">
        <v>4.7350000000000003</v>
      </c>
      <c r="W329" s="2">
        <v>39174</v>
      </c>
      <c r="X329" s="1">
        <v>4.6899999999999995</v>
      </c>
      <c r="Z329" s="2">
        <v>39174</v>
      </c>
      <c r="AA329" s="1">
        <v>4.72</v>
      </c>
      <c r="AC329" s="2">
        <v>39174</v>
      </c>
      <c r="AD329" s="1">
        <v>4.7949999999999999</v>
      </c>
      <c r="AF329" s="2">
        <v>39553</v>
      </c>
      <c r="AG329" s="1">
        <v>2.7159399999999998</v>
      </c>
      <c r="AI329" s="2">
        <v>39174</v>
      </c>
      <c r="AJ329" s="1">
        <v>5.37</v>
      </c>
      <c r="AL329" s="2">
        <v>39174</v>
      </c>
      <c r="AM329" s="1">
        <v>5.1710000000000003</v>
      </c>
      <c r="AO329" s="2">
        <v>39174</v>
      </c>
      <c r="AP329" s="1">
        <v>4.9935</v>
      </c>
      <c r="AR329" s="2">
        <v>39174</v>
      </c>
      <c r="AS329" s="1">
        <v>5.2248000000000001</v>
      </c>
      <c r="AU329" s="2">
        <v>39174</v>
      </c>
      <c r="AV329" s="1">
        <v>4.468</v>
      </c>
      <c r="AX329" s="2">
        <v>39174</v>
      </c>
      <c r="AY329" s="1">
        <v>4.4751000000000003</v>
      </c>
      <c r="BA329" s="116">
        <v>39174</v>
      </c>
      <c r="BB329" s="1">
        <v>4.3400999999999996</v>
      </c>
      <c r="BD329" s="2">
        <v>39174</v>
      </c>
      <c r="BE329" s="1">
        <v>4.2735000000000003</v>
      </c>
      <c r="BG329" s="2">
        <v>39191</v>
      </c>
      <c r="BH329" s="1">
        <v>4.68</v>
      </c>
      <c r="BI329" s="2"/>
      <c r="BJ329" s="2">
        <v>39191</v>
      </c>
      <c r="BK329" s="1">
        <v>4.57</v>
      </c>
      <c r="BM329" s="2">
        <v>39174</v>
      </c>
      <c r="BN329" s="1">
        <v>4.2701000000000002</v>
      </c>
    </row>
    <row r="330" spans="2:66">
      <c r="B330" s="2">
        <v>39563</v>
      </c>
      <c r="C330" s="1">
        <v>5.36</v>
      </c>
      <c r="E330" s="2">
        <v>39017</v>
      </c>
      <c r="F330" s="1">
        <v>4.55</v>
      </c>
      <c r="H330" s="2">
        <v>39049</v>
      </c>
      <c r="I330" s="1">
        <v>4.8</v>
      </c>
      <c r="K330" s="2">
        <v>39045</v>
      </c>
      <c r="L330" s="1">
        <v>4.95</v>
      </c>
      <c r="N330" s="2">
        <v>39045</v>
      </c>
      <c r="O330" s="1">
        <v>4.84</v>
      </c>
      <c r="Q330" s="2">
        <v>39175</v>
      </c>
      <c r="R330" s="1">
        <v>4.915</v>
      </c>
      <c r="T330" s="2">
        <v>39175</v>
      </c>
      <c r="U330" s="1">
        <v>4.7649999999999997</v>
      </c>
      <c r="W330" s="2">
        <v>39175</v>
      </c>
      <c r="X330" s="1">
        <v>4.72</v>
      </c>
      <c r="Z330" s="2">
        <v>39175</v>
      </c>
      <c r="AA330" s="1">
        <v>4.7450000000000001</v>
      </c>
      <c r="AC330" s="2">
        <v>39175</v>
      </c>
      <c r="AD330" s="1">
        <v>4.8149999999999995</v>
      </c>
      <c r="AF330" s="2">
        <v>39554</v>
      </c>
      <c r="AG330" s="1">
        <v>2.7337500000000001</v>
      </c>
      <c r="AI330" s="2">
        <v>39175</v>
      </c>
      <c r="AJ330" s="1">
        <v>5.3929999999999998</v>
      </c>
      <c r="AL330" s="2">
        <v>39175</v>
      </c>
      <c r="AM330" s="1">
        <v>5.1905000000000001</v>
      </c>
      <c r="AO330" s="2">
        <v>39175</v>
      </c>
      <c r="AP330" s="1">
        <v>5.024</v>
      </c>
      <c r="AR330" s="2">
        <v>39175</v>
      </c>
      <c r="AS330" s="1">
        <v>5.2454999999999998</v>
      </c>
      <c r="AU330" s="2">
        <v>39175</v>
      </c>
      <c r="AV330" s="1">
        <v>4.4985999999999997</v>
      </c>
      <c r="AX330" s="2">
        <v>39175</v>
      </c>
      <c r="AY330" s="1">
        <v>4.5049999999999999</v>
      </c>
      <c r="BA330" s="116">
        <v>39175</v>
      </c>
      <c r="BB330" s="1">
        <v>4.3600000000000003</v>
      </c>
      <c r="BD330" s="2">
        <v>39175</v>
      </c>
      <c r="BE330" s="1">
        <v>4.274</v>
      </c>
      <c r="BG330" s="2">
        <v>39192</v>
      </c>
      <c r="BH330" s="1">
        <v>4.68</v>
      </c>
      <c r="BI330" s="2"/>
      <c r="BJ330" s="2">
        <v>39192</v>
      </c>
      <c r="BK330" s="1">
        <v>4.57</v>
      </c>
      <c r="BM330" s="2">
        <v>39175</v>
      </c>
      <c r="BN330" s="1">
        <v>4.2750000000000004</v>
      </c>
    </row>
    <row r="331" spans="2:66">
      <c r="B331" s="2">
        <v>39566</v>
      </c>
      <c r="C331" s="1">
        <v>5.36</v>
      </c>
      <c r="E331" s="2">
        <v>39020</v>
      </c>
      <c r="F331" s="1">
        <v>4.5600000000000005</v>
      </c>
      <c r="H331" s="2">
        <v>39050</v>
      </c>
      <c r="I331" s="1">
        <v>4.8170000000000002</v>
      </c>
      <c r="K331" s="2">
        <v>39048</v>
      </c>
      <c r="L331" s="1">
        <v>4.952</v>
      </c>
      <c r="N331" s="2">
        <v>39048</v>
      </c>
      <c r="O331" s="1">
        <v>4.8419999999999996</v>
      </c>
      <c r="Q331" s="2">
        <v>39176</v>
      </c>
      <c r="R331" s="1">
        <v>4.93</v>
      </c>
      <c r="T331" s="2">
        <v>39176</v>
      </c>
      <c r="U331" s="1">
        <v>4.78</v>
      </c>
      <c r="W331" s="2">
        <v>39176</v>
      </c>
      <c r="X331" s="1">
        <v>4.7350000000000003</v>
      </c>
      <c r="Z331" s="2">
        <v>39176</v>
      </c>
      <c r="AA331" s="1">
        <v>4.76</v>
      </c>
      <c r="AC331" s="2">
        <v>39176</v>
      </c>
      <c r="AD331" s="1">
        <v>4.83</v>
      </c>
      <c r="AF331" s="2">
        <v>39555</v>
      </c>
      <c r="AG331" s="1">
        <v>2.8174999999999999</v>
      </c>
      <c r="AI331" s="2">
        <v>39176</v>
      </c>
      <c r="AJ331" s="1">
        <v>5.3890000000000002</v>
      </c>
      <c r="AL331" s="2">
        <v>39176</v>
      </c>
      <c r="AM331" s="1">
        <v>5.181</v>
      </c>
      <c r="AO331" s="2">
        <v>39176</v>
      </c>
      <c r="AP331" s="1">
        <v>4.9989999999999997</v>
      </c>
      <c r="AR331" s="2">
        <v>39176</v>
      </c>
      <c r="AS331" s="1">
        <v>5.2309999999999999</v>
      </c>
      <c r="AU331" s="2">
        <v>39176</v>
      </c>
      <c r="AV331" s="1">
        <v>4.4824999999999999</v>
      </c>
      <c r="AX331" s="2">
        <v>39176</v>
      </c>
      <c r="AY331" s="1">
        <v>4.4850000000000003</v>
      </c>
      <c r="BA331" s="116">
        <v>39176</v>
      </c>
      <c r="BB331" s="1">
        <v>4.335</v>
      </c>
      <c r="BD331" s="2">
        <v>39176</v>
      </c>
      <c r="BE331" s="1">
        <v>4.2565</v>
      </c>
      <c r="BG331" s="2">
        <v>39195</v>
      </c>
      <c r="BH331" s="1">
        <v>4.66</v>
      </c>
      <c r="BI331" s="2"/>
      <c r="BJ331" s="2">
        <v>39195</v>
      </c>
      <c r="BK331" s="1">
        <v>4.55</v>
      </c>
      <c r="BM331" s="2">
        <v>39176</v>
      </c>
      <c r="BN331" s="1">
        <v>4.2450000000000001</v>
      </c>
    </row>
    <row r="332" spans="2:66">
      <c r="B332" s="2">
        <v>39567</v>
      </c>
      <c r="C332" s="1">
        <v>5.36</v>
      </c>
      <c r="E332" s="2">
        <v>39021</v>
      </c>
      <c r="F332" s="1">
        <v>4.5600000000000005</v>
      </c>
      <c r="H332" s="2">
        <v>39051</v>
      </c>
      <c r="I332" s="1">
        <v>4.82</v>
      </c>
      <c r="K332" s="2">
        <v>39049</v>
      </c>
      <c r="L332" s="1">
        <v>4.97</v>
      </c>
      <c r="N332" s="2">
        <v>39049</v>
      </c>
      <c r="O332" s="1">
        <v>4.8600000000000003</v>
      </c>
      <c r="Q332" s="2">
        <v>39177</v>
      </c>
      <c r="R332" s="1">
        <v>4.91</v>
      </c>
      <c r="T332" s="2">
        <v>39177</v>
      </c>
      <c r="U332" s="1">
        <v>4.7699999999999996</v>
      </c>
      <c r="W332" s="2">
        <v>39177</v>
      </c>
      <c r="X332" s="1">
        <v>4.7300000000000004</v>
      </c>
      <c r="Z332" s="2">
        <v>39177</v>
      </c>
      <c r="AA332" s="1">
        <v>4.7549999999999999</v>
      </c>
      <c r="AC332" s="2">
        <v>39177</v>
      </c>
      <c r="AD332" s="1">
        <v>4.8250000000000002</v>
      </c>
      <c r="AF332" s="2">
        <v>39556</v>
      </c>
      <c r="AG332" s="1">
        <v>2.9074999999999998</v>
      </c>
      <c r="AI332" s="2">
        <v>39177</v>
      </c>
      <c r="AJ332" s="1">
        <v>5.4124999999999996</v>
      </c>
      <c r="AL332" s="2">
        <v>39177</v>
      </c>
      <c r="AM332" s="1">
        <v>5.2060000000000004</v>
      </c>
      <c r="AO332" s="2">
        <v>39177</v>
      </c>
      <c r="AP332" s="1">
        <v>5.0244999999999997</v>
      </c>
      <c r="AR332" s="2">
        <v>39177</v>
      </c>
      <c r="AS332" s="1">
        <v>5.2495000000000003</v>
      </c>
      <c r="AU332" s="2">
        <v>39177</v>
      </c>
      <c r="AV332" s="1">
        <v>4.5090000000000003</v>
      </c>
      <c r="AX332" s="2">
        <v>39177</v>
      </c>
      <c r="AY332" s="1">
        <v>4.5050999999999997</v>
      </c>
      <c r="BA332" s="116">
        <v>39177</v>
      </c>
      <c r="BB332" s="1">
        <v>4.3651</v>
      </c>
      <c r="BD332" s="2">
        <v>39177</v>
      </c>
      <c r="BE332" s="1">
        <v>4.2744999999999997</v>
      </c>
      <c r="BG332" s="2">
        <v>39196</v>
      </c>
      <c r="BH332" s="1">
        <v>4.63</v>
      </c>
      <c r="BI332" s="2"/>
      <c r="BJ332" s="2">
        <v>39196</v>
      </c>
      <c r="BK332" s="1">
        <v>4.51</v>
      </c>
      <c r="BM332" s="2">
        <v>39177</v>
      </c>
      <c r="BN332" s="1">
        <v>4.2751000000000001</v>
      </c>
    </row>
    <row r="333" spans="2:66">
      <c r="B333" s="2">
        <v>39568</v>
      </c>
      <c r="C333" s="1">
        <v>5.36</v>
      </c>
      <c r="E333" s="2">
        <v>39022</v>
      </c>
      <c r="F333" s="1">
        <v>4.55</v>
      </c>
      <c r="H333" s="2">
        <v>39052</v>
      </c>
      <c r="I333" s="1">
        <v>4.8100000000000005</v>
      </c>
      <c r="K333" s="2">
        <v>39050</v>
      </c>
      <c r="L333" s="1">
        <v>4.9779999999999998</v>
      </c>
      <c r="N333" s="2">
        <v>39050</v>
      </c>
      <c r="O333" s="1">
        <v>4.8730000000000002</v>
      </c>
      <c r="Q333" s="2">
        <v>39178</v>
      </c>
      <c r="R333" s="1">
        <v>4.92</v>
      </c>
      <c r="T333" s="2">
        <v>39178</v>
      </c>
      <c r="U333" s="1">
        <v>4.78</v>
      </c>
      <c r="W333" s="2">
        <v>39178</v>
      </c>
      <c r="X333" s="1">
        <v>4.74</v>
      </c>
      <c r="Z333" s="2">
        <v>39178</v>
      </c>
      <c r="AA333" s="1">
        <v>4.7649999999999997</v>
      </c>
      <c r="AC333" s="2">
        <v>39178</v>
      </c>
      <c r="AD333" s="1">
        <v>4.83</v>
      </c>
      <c r="AF333" s="2">
        <v>39559</v>
      </c>
      <c r="AG333" s="1">
        <v>2.92</v>
      </c>
      <c r="AI333" s="2">
        <v>39178</v>
      </c>
      <c r="AJ333" s="1">
        <v>5.4779999999999998</v>
      </c>
      <c r="AL333" s="2">
        <v>39178</v>
      </c>
      <c r="AM333" s="1">
        <v>5.282</v>
      </c>
      <c r="AO333" s="2">
        <v>39178</v>
      </c>
      <c r="AP333" s="1">
        <v>5.1275000000000004</v>
      </c>
      <c r="AR333" s="2">
        <v>39178</v>
      </c>
      <c r="AS333" s="1">
        <v>5.3224999999999998</v>
      </c>
      <c r="AU333" s="2">
        <v>39178</v>
      </c>
      <c r="AV333" s="1">
        <v>4.51</v>
      </c>
      <c r="AX333" s="2">
        <v>39178</v>
      </c>
      <c r="AY333" s="1">
        <v>4.5049999999999999</v>
      </c>
      <c r="BA333" s="116">
        <v>39178</v>
      </c>
      <c r="BB333" s="1">
        <v>4.3650000000000002</v>
      </c>
      <c r="BD333" s="2">
        <v>39178</v>
      </c>
      <c r="BE333" s="1">
        <v>4.2750000000000004</v>
      </c>
      <c r="BG333" s="2">
        <v>39197</v>
      </c>
      <c r="BH333" s="1">
        <v>4.66</v>
      </c>
      <c r="BI333" s="2"/>
      <c r="BJ333" s="2">
        <v>39197</v>
      </c>
      <c r="BK333" s="1">
        <v>4.55</v>
      </c>
      <c r="BM333" s="2">
        <v>39178</v>
      </c>
      <c r="BN333" s="1">
        <v>4.2750000000000004</v>
      </c>
    </row>
    <row r="334" spans="2:66">
      <c r="B334" s="2">
        <v>39570</v>
      </c>
      <c r="C334" s="1">
        <v>5.36</v>
      </c>
      <c r="E334" s="2">
        <v>39023</v>
      </c>
      <c r="F334" s="1">
        <v>4.54</v>
      </c>
      <c r="H334" s="2">
        <v>39055</v>
      </c>
      <c r="I334" s="1">
        <v>4.79</v>
      </c>
      <c r="K334" s="2">
        <v>39051</v>
      </c>
      <c r="L334" s="1">
        <v>4.9800000000000004</v>
      </c>
      <c r="N334" s="2">
        <v>39051</v>
      </c>
      <c r="O334" s="1">
        <v>4.875</v>
      </c>
      <c r="Q334" s="2">
        <v>39181</v>
      </c>
      <c r="R334" s="1">
        <v>4.9749999999999996</v>
      </c>
      <c r="T334" s="2">
        <v>39181</v>
      </c>
      <c r="U334" s="1">
        <v>4.84</v>
      </c>
      <c r="W334" s="2">
        <v>39181</v>
      </c>
      <c r="X334" s="1">
        <v>4.7949999999999999</v>
      </c>
      <c r="Z334" s="2">
        <v>39181</v>
      </c>
      <c r="AA334" s="1">
        <v>4.8250000000000002</v>
      </c>
      <c r="AC334" s="2">
        <v>39181</v>
      </c>
      <c r="AD334" s="1">
        <v>4.88</v>
      </c>
      <c r="AF334" s="2">
        <v>39560</v>
      </c>
      <c r="AG334" s="1">
        <v>2.92</v>
      </c>
      <c r="AI334" s="2">
        <v>39181</v>
      </c>
      <c r="AJ334" s="1">
        <v>5.4775</v>
      </c>
      <c r="AL334" s="2">
        <v>39181</v>
      </c>
      <c r="AM334" s="1">
        <v>5.2750000000000004</v>
      </c>
      <c r="AO334" s="2">
        <v>39181</v>
      </c>
      <c r="AP334" s="1">
        <v>5.1334999999999997</v>
      </c>
      <c r="AR334" s="2">
        <v>39181</v>
      </c>
      <c r="AS334" s="1">
        <v>5.3338000000000001</v>
      </c>
      <c r="AU334" s="2">
        <v>39181</v>
      </c>
      <c r="AV334" s="1">
        <v>4.5110000000000001</v>
      </c>
      <c r="AX334" s="2">
        <v>39181</v>
      </c>
      <c r="AY334" s="1">
        <v>4.5049999999999999</v>
      </c>
      <c r="BA334" s="116">
        <v>39181</v>
      </c>
      <c r="BB334" s="1">
        <v>4.3650000000000002</v>
      </c>
      <c r="BD334" s="2">
        <v>39181</v>
      </c>
      <c r="BE334" s="1">
        <v>4.2750000000000004</v>
      </c>
      <c r="BG334" s="2">
        <v>39198</v>
      </c>
      <c r="BH334" s="1">
        <v>4.6899999999999995</v>
      </c>
      <c r="BI334" s="2"/>
      <c r="BJ334" s="2">
        <v>39198</v>
      </c>
      <c r="BK334" s="1">
        <v>4.59</v>
      </c>
      <c r="BM334" s="2">
        <v>39181</v>
      </c>
      <c r="BN334" s="1">
        <v>4.2750000000000004</v>
      </c>
    </row>
    <row r="335" spans="2:66">
      <c r="B335" s="2">
        <v>39574</v>
      </c>
      <c r="C335" s="1">
        <v>5.36</v>
      </c>
      <c r="E335" s="2">
        <v>39024</v>
      </c>
      <c r="F335" s="1">
        <v>4.54</v>
      </c>
      <c r="H335" s="2">
        <v>39056</v>
      </c>
      <c r="I335" s="1">
        <v>4.7699999999999996</v>
      </c>
      <c r="K335" s="2">
        <v>39052</v>
      </c>
      <c r="L335" s="1">
        <v>4.9669999999999996</v>
      </c>
      <c r="N335" s="2">
        <v>39052</v>
      </c>
      <c r="O335" s="1">
        <v>4.8620000000000001</v>
      </c>
      <c r="Q335" s="2">
        <v>39182</v>
      </c>
      <c r="R335" s="1">
        <v>4.9749999999999996</v>
      </c>
      <c r="T335" s="2">
        <v>39182</v>
      </c>
      <c r="U335" s="1">
        <v>4.835</v>
      </c>
      <c r="W335" s="2">
        <v>39182</v>
      </c>
      <c r="X335" s="1">
        <v>4.8</v>
      </c>
      <c r="Z335" s="2">
        <v>39182</v>
      </c>
      <c r="AA335" s="1">
        <v>4.8250000000000002</v>
      </c>
      <c r="AC335" s="2">
        <v>39182</v>
      </c>
      <c r="AD335" s="1">
        <v>4.88</v>
      </c>
      <c r="AF335" s="2">
        <v>39561</v>
      </c>
      <c r="AG335" s="1">
        <v>2.92</v>
      </c>
      <c r="AI335" s="2">
        <v>39182</v>
      </c>
      <c r="AJ335" s="1">
        <v>5.4569999999999999</v>
      </c>
      <c r="AL335" s="2">
        <v>39182</v>
      </c>
      <c r="AM335" s="1">
        <v>5.2484999999999999</v>
      </c>
      <c r="AO335" s="2">
        <v>39182</v>
      </c>
      <c r="AP335" s="1">
        <v>5.0845000000000002</v>
      </c>
      <c r="AR335" s="2">
        <v>39182</v>
      </c>
      <c r="AS335" s="1">
        <v>5.31</v>
      </c>
      <c r="AU335" s="2">
        <v>39182</v>
      </c>
      <c r="AV335" s="1">
        <v>4.5309999999999997</v>
      </c>
      <c r="AX335" s="2">
        <v>39182</v>
      </c>
      <c r="AY335" s="1">
        <v>4.54</v>
      </c>
      <c r="BA335" s="116">
        <v>39182</v>
      </c>
      <c r="BB335" s="1">
        <v>4.3899999999999997</v>
      </c>
      <c r="BD335" s="2">
        <v>39182</v>
      </c>
      <c r="BE335" s="1">
        <v>4.3014999999999999</v>
      </c>
      <c r="BG335" s="2">
        <v>39199</v>
      </c>
      <c r="BH335" s="1">
        <v>4.71</v>
      </c>
      <c r="BI335" s="2"/>
      <c r="BJ335" s="2">
        <v>39199</v>
      </c>
      <c r="BK335" s="1">
        <v>4.59</v>
      </c>
      <c r="BM335" s="2">
        <v>39182</v>
      </c>
      <c r="BN335" s="1">
        <v>4.3099999999999996</v>
      </c>
    </row>
    <row r="336" spans="2:66">
      <c r="B336" s="2">
        <v>39575</v>
      </c>
      <c r="C336" s="1">
        <v>5.36</v>
      </c>
      <c r="E336" s="2">
        <v>39027</v>
      </c>
      <c r="F336" s="1">
        <v>4.5600000000000005</v>
      </c>
      <c r="H336" s="2">
        <v>39057</v>
      </c>
      <c r="I336" s="1">
        <v>4.7300000000000004</v>
      </c>
      <c r="K336" s="2">
        <v>39055</v>
      </c>
      <c r="L336" s="1">
        <v>4.9379999999999997</v>
      </c>
      <c r="N336" s="2">
        <v>39055</v>
      </c>
      <c r="O336" s="1">
        <v>4.8319999999999999</v>
      </c>
      <c r="Q336" s="2">
        <v>39183</v>
      </c>
      <c r="R336" s="1">
        <v>4.99</v>
      </c>
      <c r="T336" s="2">
        <v>39183</v>
      </c>
      <c r="U336" s="1">
        <v>4.8449999999999998</v>
      </c>
      <c r="W336" s="2">
        <v>39183</v>
      </c>
      <c r="X336" s="1">
        <v>4.8049999999999997</v>
      </c>
      <c r="Z336" s="2">
        <v>39183</v>
      </c>
      <c r="AA336" s="1">
        <v>4.83</v>
      </c>
      <c r="AC336" s="2">
        <v>39183</v>
      </c>
      <c r="AD336" s="1">
        <v>4.88</v>
      </c>
      <c r="AF336" s="2">
        <v>39562</v>
      </c>
      <c r="AG336" s="1">
        <v>2.9068800000000001</v>
      </c>
      <c r="AI336" s="2">
        <v>39183</v>
      </c>
      <c r="AJ336" s="1">
        <v>5.4630000000000001</v>
      </c>
      <c r="AL336" s="2">
        <v>39183</v>
      </c>
      <c r="AM336" s="1">
        <v>5.2614999999999998</v>
      </c>
      <c r="AO336" s="2">
        <v>39183</v>
      </c>
      <c r="AP336" s="1">
        <v>5.1135000000000002</v>
      </c>
      <c r="AR336" s="2">
        <v>39183</v>
      </c>
      <c r="AS336" s="1">
        <v>5.3239999999999998</v>
      </c>
      <c r="AU336" s="2">
        <v>39183</v>
      </c>
      <c r="AV336" s="1">
        <v>4.5625</v>
      </c>
      <c r="AX336" s="2">
        <v>39183</v>
      </c>
      <c r="AY336" s="1">
        <v>4.5601000000000003</v>
      </c>
      <c r="BA336" s="116">
        <v>39183</v>
      </c>
      <c r="BB336" s="1">
        <v>4.4250999999999996</v>
      </c>
      <c r="BD336" s="2">
        <v>39183</v>
      </c>
      <c r="BE336" s="1">
        <v>4.3209999999999997</v>
      </c>
      <c r="BG336" s="2">
        <v>39202</v>
      </c>
      <c r="BH336" s="1">
        <v>4.63</v>
      </c>
      <c r="BI336" s="2"/>
      <c r="BJ336" s="2">
        <v>39202</v>
      </c>
      <c r="BK336" s="1">
        <v>4.51</v>
      </c>
      <c r="BM336" s="2">
        <v>39183</v>
      </c>
      <c r="BN336" s="1">
        <v>4.3350999999999997</v>
      </c>
    </row>
    <row r="337" spans="2:66">
      <c r="B337" s="2">
        <v>39576</v>
      </c>
      <c r="C337" s="1">
        <v>5.36</v>
      </c>
      <c r="E337" s="2">
        <v>39028</v>
      </c>
      <c r="F337" s="1">
        <v>4.5600000000000005</v>
      </c>
      <c r="H337" s="2">
        <v>39058</v>
      </c>
      <c r="I337" s="1">
        <v>4.71</v>
      </c>
      <c r="K337" s="2">
        <v>39056</v>
      </c>
      <c r="L337" s="1">
        <v>4.88</v>
      </c>
      <c r="N337" s="2">
        <v>39056</v>
      </c>
      <c r="O337" s="1">
        <v>4.8</v>
      </c>
      <c r="Q337" s="2">
        <v>39184</v>
      </c>
      <c r="R337" s="1">
        <v>4.99</v>
      </c>
      <c r="T337" s="2">
        <v>39184</v>
      </c>
      <c r="U337" s="1">
        <v>4.8499999999999996</v>
      </c>
      <c r="W337" s="2">
        <v>39184</v>
      </c>
      <c r="X337" s="1">
        <v>4.8100000000000005</v>
      </c>
      <c r="Z337" s="2">
        <v>39184</v>
      </c>
      <c r="AA337" s="1">
        <v>4.835</v>
      </c>
      <c r="AC337" s="2">
        <v>39184</v>
      </c>
      <c r="AD337" s="1">
        <v>4.8849999999999998</v>
      </c>
      <c r="AF337" s="2">
        <v>39563</v>
      </c>
      <c r="AG337" s="1">
        <v>2.9125000000000001</v>
      </c>
      <c r="AI337" s="2">
        <v>39184</v>
      </c>
      <c r="AJ337" s="1">
        <v>5.4619999999999997</v>
      </c>
      <c r="AL337" s="2">
        <v>39184</v>
      </c>
      <c r="AM337" s="1">
        <v>5.2708000000000004</v>
      </c>
      <c r="AO337" s="2">
        <v>39184</v>
      </c>
      <c r="AP337" s="1">
        <v>5.1174999999999997</v>
      </c>
      <c r="AR337" s="2">
        <v>39184</v>
      </c>
      <c r="AS337" s="1">
        <v>5.3324999999999996</v>
      </c>
      <c r="AU337" s="2">
        <v>39184</v>
      </c>
      <c r="AV337" s="1">
        <v>4.6055000000000001</v>
      </c>
      <c r="AX337" s="2">
        <v>39184</v>
      </c>
      <c r="AY337" s="1">
        <v>4.59</v>
      </c>
      <c r="BA337" s="116">
        <v>39184</v>
      </c>
      <c r="BB337" s="1">
        <v>4.46</v>
      </c>
      <c r="BD337" s="2">
        <v>39184</v>
      </c>
      <c r="BE337" s="1">
        <v>4.3414999999999999</v>
      </c>
      <c r="BG337" s="2">
        <v>39203</v>
      </c>
      <c r="BH337" s="1">
        <v>4.6399999999999997</v>
      </c>
      <c r="BI337" s="2"/>
      <c r="BJ337" s="2">
        <v>39203</v>
      </c>
      <c r="BK337" s="1">
        <v>4.54</v>
      </c>
      <c r="BM337" s="2">
        <v>39184</v>
      </c>
      <c r="BN337" s="1">
        <v>4.3600000000000003</v>
      </c>
    </row>
    <row r="338" spans="2:66">
      <c r="B338" s="2">
        <v>39577</v>
      </c>
      <c r="C338" s="1">
        <v>5.36</v>
      </c>
      <c r="E338" s="2">
        <v>39029</v>
      </c>
      <c r="F338" s="1">
        <v>4.58</v>
      </c>
      <c r="H338" s="2">
        <v>39059</v>
      </c>
      <c r="I338" s="1">
        <v>4.7379999999999995</v>
      </c>
      <c r="K338" s="2">
        <v>39057</v>
      </c>
      <c r="L338" s="1">
        <v>4.8419999999999996</v>
      </c>
      <c r="N338" s="2">
        <v>39057</v>
      </c>
      <c r="O338" s="1">
        <v>4.76</v>
      </c>
      <c r="Q338" s="2">
        <v>39185</v>
      </c>
      <c r="R338" s="1">
        <v>5</v>
      </c>
      <c r="T338" s="2">
        <v>39185</v>
      </c>
      <c r="U338" s="1">
        <v>4.8600000000000003</v>
      </c>
      <c r="W338" s="2">
        <v>39185</v>
      </c>
      <c r="X338" s="1">
        <v>4.82</v>
      </c>
      <c r="Z338" s="2">
        <v>39185</v>
      </c>
      <c r="AA338" s="1">
        <v>4.835</v>
      </c>
      <c r="AC338" s="2">
        <v>39185</v>
      </c>
      <c r="AD338" s="1">
        <v>4.88</v>
      </c>
      <c r="AF338" s="2">
        <v>39566</v>
      </c>
      <c r="AG338" s="1">
        <v>2.8993799999999998</v>
      </c>
      <c r="AI338" s="2">
        <v>39185</v>
      </c>
      <c r="AJ338" s="1">
        <v>5.4855</v>
      </c>
      <c r="AL338" s="2">
        <v>39185</v>
      </c>
      <c r="AM338" s="1">
        <v>5.2904999999999998</v>
      </c>
      <c r="AO338" s="2">
        <v>39185</v>
      </c>
      <c r="AP338" s="1">
        <v>5.1539999999999999</v>
      </c>
      <c r="AR338" s="2">
        <v>39185</v>
      </c>
      <c r="AS338" s="1">
        <v>5.36</v>
      </c>
      <c r="AU338" s="2">
        <v>39185</v>
      </c>
      <c r="AV338" s="1">
        <v>4.6559999999999997</v>
      </c>
      <c r="AX338" s="2">
        <v>39185</v>
      </c>
      <c r="AY338" s="1">
        <v>4.6500000000000004</v>
      </c>
      <c r="BA338" s="116">
        <v>39185</v>
      </c>
      <c r="BB338" s="1">
        <v>4.51</v>
      </c>
      <c r="BD338" s="2">
        <v>39185</v>
      </c>
      <c r="BE338" s="1">
        <v>4.3689999999999998</v>
      </c>
      <c r="BG338" s="2">
        <v>39204</v>
      </c>
      <c r="BH338" s="1">
        <v>4.6500000000000004</v>
      </c>
      <c r="BI338" s="2"/>
      <c r="BJ338" s="2">
        <v>39204</v>
      </c>
      <c r="BK338" s="1">
        <v>4.55</v>
      </c>
      <c r="BM338" s="2">
        <v>39185</v>
      </c>
      <c r="BN338" s="1">
        <v>4.41</v>
      </c>
    </row>
    <row r="339" spans="2:66">
      <c r="B339" s="2">
        <v>39581</v>
      </c>
      <c r="C339" s="1">
        <v>5.36</v>
      </c>
      <c r="E339" s="2">
        <v>39030</v>
      </c>
      <c r="F339" s="1">
        <v>4.5600000000000005</v>
      </c>
      <c r="H339" s="2">
        <v>39062</v>
      </c>
      <c r="I339" s="1">
        <v>4.78</v>
      </c>
      <c r="K339" s="2">
        <v>39058</v>
      </c>
      <c r="L339" s="1">
        <v>4.827</v>
      </c>
      <c r="N339" s="2">
        <v>39058</v>
      </c>
      <c r="O339" s="1">
        <v>4.7469999999999999</v>
      </c>
      <c r="Q339" s="2">
        <v>39188</v>
      </c>
      <c r="R339" s="1">
        <v>5.0199999999999996</v>
      </c>
      <c r="T339" s="2">
        <v>39188</v>
      </c>
      <c r="U339" s="1">
        <v>4.88</v>
      </c>
      <c r="W339" s="2">
        <v>39188</v>
      </c>
      <c r="X339" s="1">
        <v>4.84</v>
      </c>
      <c r="Z339" s="2">
        <v>39188</v>
      </c>
      <c r="AA339" s="1">
        <v>4.8550000000000004</v>
      </c>
      <c r="AC339" s="2">
        <v>39188</v>
      </c>
      <c r="AD339" s="1">
        <v>4.8849999999999998</v>
      </c>
      <c r="AF339" s="2">
        <v>39567</v>
      </c>
      <c r="AG339" s="1">
        <v>2.8728099999999999</v>
      </c>
      <c r="AI339" s="2">
        <v>39188</v>
      </c>
      <c r="AJ339" s="1">
        <v>5.4424999999999999</v>
      </c>
      <c r="AL339" s="2">
        <v>39188</v>
      </c>
      <c r="AM339" s="1">
        <v>5.2575000000000003</v>
      </c>
      <c r="AO339" s="2">
        <v>39188</v>
      </c>
      <c r="AP339" s="1">
        <v>5.1215000000000002</v>
      </c>
      <c r="AR339" s="2">
        <v>39188</v>
      </c>
      <c r="AS339" s="1">
        <v>5.33</v>
      </c>
      <c r="AU339" s="2">
        <v>39188</v>
      </c>
      <c r="AV339" s="1">
        <v>4.6225000000000005</v>
      </c>
      <c r="AX339" s="2">
        <v>39188</v>
      </c>
      <c r="AY339" s="1">
        <v>4.6350999999999996</v>
      </c>
      <c r="BA339" s="116">
        <v>39188</v>
      </c>
      <c r="BB339" s="1">
        <v>4.4749999999999996</v>
      </c>
      <c r="BD339" s="2">
        <v>39188</v>
      </c>
      <c r="BE339" s="1">
        <v>4.3484999999999996</v>
      </c>
      <c r="BG339" s="2">
        <v>39205</v>
      </c>
      <c r="BH339" s="1">
        <v>4.68</v>
      </c>
      <c r="BI339" s="2"/>
      <c r="BJ339" s="2">
        <v>39205</v>
      </c>
      <c r="BK339" s="1">
        <v>4.59</v>
      </c>
      <c r="BM339" s="2">
        <v>39188</v>
      </c>
      <c r="BN339" s="1">
        <v>4.38</v>
      </c>
    </row>
    <row r="340" spans="2:66">
      <c r="B340" s="2">
        <v>39582</v>
      </c>
      <c r="C340" s="1">
        <v>5.36</v>
      </c>
      <c r="E340" s="2">
        <v>39031</v>
      </c>
      <c r="F340" s="1">
        <v>4.5600000000000005</v>
      </c>
      <c r="H340" s="2">
        <v>39063</v>
      </c>
      <c r="I340" s="1">
        <v>4.7620000000000005</v>
      </c>
      <c r="K340" s="2">
        <v>39059</v>
      </c>
      <c r="L340" s="1">
        <v>4.8600000000000003</v>
      </c>
      <c r="N340" s="2">
        <v>39059</v>
      </c>
      <c r="O340" s="1">
        <v>4.78</v>
      </c>
      <c r="Q340" s="2">
        <v>39189</v>
      </c>
      <c r="R340" s="1">
        <v>5</v>
      </c>
      <c r="T340" s="2">
        <v>39189</v>
      </c>
      <c r="U340" s="1">
        <v>4.8600000000000003</v>
      </c>
      <c r="W340" s="2">
        <v>39189</v>
      </c>
      <c r="X340" s="1">
        <v>4.82</v>
      </c>
      <c r="Z340" s="2">
        <v>39189</v>
      </c>
      <c r="AA340" s="1">
        <v>4.835</v>
      </c>
      <c r="AC340" s="2">
        <v>39189</v>
      </c>
      <c r="AD340" s="1">
        <v>4.8650000000000002</v>
      </c>
      <c r="AF340" s="2">
        <v>39568</v>
      </c>
      <c r="AG340" s="1">
        <v>2.85</v>
      </c>
      <c r="AI340" s="2">
        <v>39189</v>
      </c>
      <c r="AJ340" s="1">
        <v>5.3875000000000002</v>
      </c>
      <c r="AL340" s="2">
        <v>39189</v>
      </c>
      <c r="AM340" s="1">
        <v>5.2024999999999997</v>
      </c>
      <c r="AO340" s="2">
        <v>39189</v>
      </c>
      <c r="AP340" s="1">
        <v>5.0490000000000004</v>
      </c>
      <c r="AR340" s="2">
        <v>39189</v>
      </c>
      <c r="AS340" s="1">
        <v>5.2927999999999997</v>
      </c>
      <c r="AU340" s="2">
        <v>39189</v>
      </c>
      <c r="AV340" s="1">
        <v>4.5875000000000004</v>
      </c>
      <c r="AX340" s="2">
        <v>39189</v>
      </c>
      <c r="AY340" s="1">
        <v>4.6200999999999999</v>
      </c>
      <c r="BA340" s="116">
        <v>39189</v>
      </c>
      <c r="BB340" s="1">
        <v>4.4500999999999999</v>
      </c>
      <c r="BD340" s="2">
        <v>39189</v>
      </c>
      <c r="BE340" s="1">
        <v>4.3395000000000001</v>
      </c>
      <c r="BG340" s="2">
        <v>39206</v>
      </c>
      <c r="BH340" s="1">
        <v>4.6500000000000004</v>
      </c>
      <c r="BI340" s="2"/>
      <c r="BJ340" s="2">
        <v>39206</v>
      </c>
      <c r="BK340" s="1">
        <v>4.55</v>
      </c>
      <c r="BM340" s="2">
        <v>39189</v>
      </c>
      <c r="BN340" s="1">
        <v>4.3601000000000001</v>
      </c>
    </row>
    <row r="341" spans="2:66">
      <c r="B341" s="2">
        <v>39583</v>
      </c>
      <c r="C341" s="1">
        <v>5.36</v>
      </c>
      <c r="E341" s="2">
        <v>39034</v>
      </c>
      <c r="F341" s="1">
        <v>4.5600000000000005</v>
      </c>
      <c r="H341" s="2">
        <v>39064</v>
      </c>
      <c r="I341" s="1">
        <v>4.758</v>
      </c>
      <c r="K341" s="2">
        <v>39062</v>
      </c>
      <c r="L341" s="1">
        <v>4.93</v>
      </c>
      <c r="N341" s="2">
        <v>39062</v>
      </c>
      <c r="O341" s="1">
        <v>4.8499999999999996</v>
      </c>
      <c r="Q341" s="2">
        <v>39190</v>
      </c>
      <c r="R341" s="1">
        <v>4.99</v>
      </c>
      <c r="T341" s="2">
        <v>39190</v>
      </c>
      <c r="U341" s="1">
        <v>4.8449999999999998</v>
      </c>
      <c r="W341" s="2">
        <v>39190</v>
      </c>
      <c r="X341" s="1">
        <v>4.8049999999999997</v>
      </c>
      <c r="Z341" s="2">
        <v>39190</v>
      </c>
      <c r="AA341" s="1">
        <v>4.8149999999999995</v>
      </c>
      <c r="AC341" s="2">
        <v>39190</v>
      </c>
      <c r="AD341" s="1">
        <v>4.8600000000000003</v>
      </c>
      <c r="AF341" s="2">
        <v>39569</v>
      </c>
      <c r="AG341" s="1">
        <v>2.7843800000000001</v>
      </c>
      <c r="AI341" s="2">
        <v>39190</v>
      </c>
      <c r="AJ341" s="1">
        <v>5.3570000000000002</v>
      </c>
      <c r="AL341" s="2">
        <v>39190</v>
      </c>
      <c r="AM341" s="1">
        <v>5.1627999999999998</v>
      </c>
      <c r="AO341" s="2">
        <v>39190</v>
      </c>
      <c r="AP341" s="1">
        <v>5.0119999999999996</v>
      </c>
      <c r="AR341" s="2">
        <v>39190</v>
      </c>
      <c r="AS341" s="1">
        <v>5.2728000000000002</v>
      </c>
      <c r="AU341" s="2">
        <v>39190</v>
      </c>
      <c r="AV341" s="1">
        <v>4.5625</v>
      </c>
      <c r="AX341" s="2">
        <v>39190</v>
      </c>
      <c r="AY341" s="1">
        <v>4.5750000000000002</v>
      </c>
      <c r="BA341" s="116">
        <v>39190</v>
      </c>
      <c r="BB341" s="1">
        <v>4.4249999999999998</v>
      </c>
      <c r="BD341" s="2">
        <v>39190</v>
      </c>
      <c r="BE341" s="1">
        <v>4.3304999999999998</v>
      </c>
      <c r="BG341" s="2">
        <v>39209</v>
      </c>
      <c r="BH341" s="1">
        <v>4.6399999999999997</v>
      </c>
      <c r="BI341" s="2"/>
      <c r="BJ341" s="2">
        <v>39209</v>
      </c>
      <c r="BK341" s="1">
        <v>4.55</v>
      </c>
      <c r="BM341" s="2">
        <v>39190</v>
      </c>
      <c r="BN341" s="1">
        <v>4.34</v>
      </c>
    </row>
    <row r="342" spans="2:66">
      <c r="B342" s="2">
        <v>39584</v>
      </c>
      <c r="C342" s="1">
        <v>5.37</v>
      </c>
      <c r="E342" s="2">
        <v>39035</v>
      </c>
      <c r="F342" s="1">
        <v>4.57</v>
      </c>
      <c r="H342" s="2">
        <v>39065</v>
      </c>
      <c r="I342" s="1">
        <v>4.8049999999999997</v>
      </c>
      <c r="K342" s="2">
        <v>39063</v>
      </c>
      <c r="L342" s="1">
        <v>4.8929999999999998</v>
      </c>
      <c r="N342" s="2">
        <v>39063</v>
      </c>
      <c r="O342" s="1">
        <v>4.827</v>
      </c>
      <c r="Q342" s="2">
        <v>39191</v>
      </c>
      <c r="R342" s="1">
        <v>4.9950000000000001</v>
      </c>
      <c r="T342" s="2">
        <v>39191</v>
      </c>
      <c r="U342" s="1">
        <v>4.8449999999999998</v>
      </c>
      <c r="W342" s="2">
        <v>39191</v>
      </c>
      <c r="X342" s="1">
        <v>4.8100000000000005</v>
      </c>
      <c r="Z342" s="2">
        <v>39191</v>
      </c>
      <c r="AA342" s="1">
        <v>4.8149999999999995</v>
      </c>
      <c r="AC342" s="2">
        <v>39191</v>
      </c>
      <c r="AD342" s="1">
        <v>4.8600000000000003</v>
      </c>
      <c r="AF342" s="2">
        <v>39570</v>
      </c>
      <c r="AG342" s="1">
        <v>2.77</v>
      </c>
      <c r="AI342" s="2">
        <v>39191</v>
      </c>
      <c r="AJ342" s="1">
        <v>5.3784999999999998</v>
      </c>
      <c r="AL342" s="2">
        <v>39191</v>
      </c>
      <c r="AM342" s="1">
        <v>5.1849999999999996</v>
      </c>
      <c r="AO342" s="2">
        <v>39191</v>
      </c>
      <c r="AP342" s="1">
        <v>5.0229999999999997</v>
      </c>
      <c r="AR342" s="2">
        <v>39191</v>
      </c>
      <c r="AS342" s="1">
        <v>5.2678000000000003</v>
      </c>
      <c r="AU342" s="2">
        <v>39191</v>
      </c>
      <c r="AV342" s="1">
        <v>4.609</v>
      </c>
      <c r="AX342" s="2">
        <v>39191</v>
      </c>
      <c r="AY342" s="1">
        <v>4.59</v>
      </c>
      <c r="BA342" s="116">
        <v>39191</v>
      </c>
      <c r="BB342" s="1">
        <v>4.4749999999999996</v>
      </c>
      <c r="BD342" s="2">
        <v>39191</v>
      </c>
      <c r="BE342" s="1">
        <v>4.3635000000000002</v>
      </c>
      <c r="BG342" s="2">
        <v>39210</v>
      </c>
      <c r="BH342" s="1">
        <v>4.63</v>
      </c>
      <c r="BI342" s="2"/>
      <c r="BJ342" s="2">
        <v>39210</v>
      </c>
      <c r="BK342" s="1">
        <v>4.54</v>
      </c>
      <c r="BM342" s="2">
        <v>39191</v>
      </c>
      <c r="BN342" s="1">
        <v>4.38</v>
      </c>
    </row>
    <row r="343" spans="2:66">
      <c r="B343" s="2">
        <v>39587</v>
      </c>
      <c r="C343" s="1">
        <v>5.37</v>
      </c>
      <c r="E343" s="2">
        <v>39036</v>
      </c>
      <c r="F343" s="1">
        <v>4.57</v>
      </c>
      <c r="H343" s="2">
        <v>39066</v>
      </c>
      <c r="I343" s="1">
        <v>4.8100000000000005</v>
      </c>
      <c r="K343" s="2">
        <v>39064</v>
      </c>
      <c r="L343" s="1">
        <v>4.8920000000000003</v>
      </c>
      <c r="N343" s="2">
        <v>39064</v>
      </c>
      <c r="O343" s="1">
        <v>4.83</v>
      </c>
      <c r="Q343" s="2">
        <v>39192</v>
      </c>
      <c r="R343" s="1">
        <v>5.0549999999999997</v>
      </c>
      <c r="T343" s="2">
        <v>39192</v>
      </c>
      <c r="U343" s="1">
        <v>4.9050000000000002</v>
      </c>
      <c r="W343" s="2">
        <v>39192</v>
      </c>
      <c r="X343" s="1">
        <v>4.87</v>
      </c>
      <c r="Z343" s="2">
        <v>39192</v>
      </c>
      <c r="AA343" s="1">
        <v>4.875</v>
      </c>
      <c r="AC343" s="2">
        <v>39192</v>
      </c>
      <c r="AD343" s="1">
        <v>4.915</v>
      </c>
      <c r="AF343" s="2">
        <v>39574</v>
      </c>
      <c r="AG343" s="1">
        <v>2.7574999999999998</v>
      </c>
      <c r="AI343" s="2">
        <v>39192</v>
      </c>
      <c r="AJ343" s="1">
        <v>5.3920000000000003</v>
      </c>
      <c r="AL343" s="2">
        <v>39192</v>
      </c>
      <c r="AM343" s="1">
        <v>5.1894999999999998</v>
      </c>
      <c r="AO343" s="2">
        <v>39192</v>
      </c>
      <c r="AP343" s="1">
        <v>5.0289999999999999</v>
      </c>
      <c r="AR343" s="2">
        <v>39192</v>
      </c>
      <c r="AS343" s="1">
        <v>5.2830000000000004</v>
      </c>
      <c r="AU343" s="2">
        <v>39192</v>
      </c>
      <c r="AV343" s="1">
        <v>4.5949999999999998</v>
      </c>
      <c r="AX343" s="2">
        <v>39192</v>
      </c>
      <c r="AY343" s="1">
        <v>4.6101000000000001</v>
      </c>
      <c r="BA343" s="116">
        <v>39192</v>
      </c>
      <c r="BB343" s="1">
        <v>4.4650999999999996</v>
      </c>
      <c r="BD343" s="2">
        <v>39192</v>
      </c>
      <c r="BE343" s="1">
        <v>4.3525</v>
      </c>
      <c r="BG343" s="2">
        <v>39211</v>
      </c>
      <c r="BH343" s="1">
        <v>4.67</v>
      </c>
      <c r="BI343" s="2"/>
      <c r="BJ343" s="2">
        <v>39211</v>
      </c>
      <c r="BK343" s="1">
        <v>4.58</v>
      </c>
      <c r="BM343" s="2">
        <v>39192</v>
      </c>
      <c r="BN343" s="1">
        <v>4.3700999999999999</v>
      </c>
    </row>
    <row r="344" spans="2:66">
      <c r="B344" s="2">
        <v>39588</v>
      </c>
      <c r="C344" s="1">
        <v>5.37</v>
      </c>
      <c r="E344" s="2">
        <v>39037</v>
      </c>
      <c r="F344" s="1">
        <v>4.57</v>
      </c>
      <c r="H344" s="2">
        <v>39069</v>
      </c>
      <c r="I344" s="1">
        <v>4.83</v>
      </c>
      <c r="K344" s="2">
        <v>39065</v>
      </c>
      <c r="L344" s="1">
        <v>4.9379999999999997</v>
      </c>
      <c r="N344" s="2">
        <v>39065</v>
      </c>
      <c r="O344" s="1">
        <v>4.88</v>
      </c>
      <c r="Q344" s="2">
        <v>39195</v>
      </c>
      <c r="R344" s="1">
        <v>5.01</v>
      </c>
      <c r="T344" s="2">
        <v>39195</v>
      </c>
      <c r="U344" s="1">
        <v>4.8600000000000003</v>
      </c>
      <c r="W344" s="2">
        <v>39195</v>
      </c>
      <c r="X344" s="1">
        <v>4.8250000000000002</v>
      </c>
      <c r="Z344" s="2">
        <v>39195</v>
      </c>
      <c r="AA344" s="1">
        <v>4.83</v>
      </c>
      <c r="AC344" s="2">
        <v>39195</v>
      </c>
      <c r="AD344" s="1">
        <v>4.875</v>
      </c>
      <c r="AF344" s="2">
        <v>39575</v>
      </c>
      <c r="AG344" s="1">
        <v>2.7343799999999998</v>
      </c>
      <c r="AI344" s="2">
        <v>39195</v>
      </c>
      <c r="AJ344" s="1">
        <v>5.3715000000000002</v>
      </c>
      <c r="AL344" s="2">
        <v>39195</v>
      </c>
      <c r="AM344" s="1">
        <v>5.1609999999999996</v>
      </c>
      <c r="AO344" s="2">
        <v>39195</v>
      </c>
      <c r="AP344" s="1">
        <v>5.0045000000000002</v>
      </c>
      <c r="AR344" s="2">
        <v>39195</v>
      </c>
      <c r="AS344" s="1">
        <v>5.2649999999999997</v>
      </c>
      <c r="AU344" s="2">
        <v>39195</v>
      </c>
      <c r="AV344" s="1">
        <v>4.5609999999999999</v>
      </c>
      <c r="AX344" s="2">
        <v>39195</v>
      </c>
      <c r="AY344" s="1">
        <v>4.5850999999999997</v>
      </c>
      <c r="BA344" s="116">
        <v>39195</v>
      </c>
      <c r="BB344" s="1">
        <v>4.4351000000000003</v>
      </c>
      <c r="BD344" s="2">
        <v>39195</v>
      </c>
      <c r="BE344" s="1">
        <v>4.343</v>
      </c>
      <c r="BG344" s="2">
        <v>39212</v>
      </c>
      <c r="BH344" s="1">
        <v>4.6500000000000004</v>
      </c>
      <c r="BI344" s="2"/>
      <c r="BJ344" s="2">
        <v>39212</v>
      </c>
      <c r="BK344" s="1">
        <v>4.5600000000000005</v>
      </c>
      <c r="BM344" s="2">
        <v>39195</v>
      </c>
      <c r="BN344" s="1">
        <v>4.3551000000000002</v>
      </c>
    </row>
    <row r="345" spans="2:66">
      <c r="B345" s="2">
        <v>39589</v>
      </c>
      <c r="C345" s="1">
        <v>5.37</v>
      </c>
      <c r="E345" s="2">
        <v>39038</v>
      </c>
      <c r="F345" s="1">
        <v>4.57</v>
      </c>
      <c r="H345" s="2">
        <v>39070</v>
      </c>
      <c r="I345" s="1">
        <v>4.83</v>
      </c>
      <c r="K345" s="2">
        <v>39066</v>
      </c>
      <c r="L345" s="1">
        <v>4.9399999999999995</v>
      </c>
      <c r="N345" s="2">
        <v>39066</v>
      </c>
      <c r="O345" s="1">
        <v>4.88</v>
      </c>
      <c r="Q345" s="2">
        <v>39196</v>
      </c>
      <c r="R345" s="1">
        <v>5.0149999999999997</v>
      </c>
      <c r="T345" s="2">
        <v>39196</v>
      </c>
      <c r="U345" s="1">
        <v>4.87</v>
      </c>
      <c r="W345" s="2">
        <v>39196</v>
      </c>
      <c r="X345" s="1">
        <v>4.835</v>
      </c>
      <c r="Z345" s="2">
        <v>39196</v>
      </c>
      <c r="AA345" s="1">
        <v>4.84</v>
      </c>
      <c r="AC345" s="2">
        <v>39196</v>
      </c>
      <c r="AD345" s="1">
        <v>4.8949999999999996</v>
      </c>
      <c r="AF345" s="2">
        <v>39576</v>
      </c>
      <c r="AG345" s="1">
        <v>2.71563</v>
      </c>
      <c r="AI345" s="2">
        <v>39196</v>
      </c>
      <c r="AJ345" s="1">
        <v>5.3514999999999997</v>
      </c>
      <c r="AL345" s="2">
        <v>39196</v>
      </c>
      <c r="AM345" s="1">
        <v>5.1355000000000004</v>
      </c>
      <c r="AO345" s="2">
        <v>39196</v>
      </c>
      <c r="AP345" s="1">
        <v>4.9755000000000003</v>
      </c>
      <c r="AR345" s="2">
        <v>39196</v>
      </c>
      <c r="AS345" s="1">
        <v>5.24</v>
      </c>
      <c r="AU345" s="2">
        <v>39196</v>
      </c>
      <c r="AV345" s="1">
        <v>4.5564999999999998</v>
      </c>
      <c r="AX345" s="2">
        <v>39196</v>
      </c>
      <c r="AY345" s="1">
        <v>4.5651000000000002</v>
      </c>
      <c r="BA345" s="116">
        <v>39196</v>
      </c>
      <c r="BB345" s="1">
        <v>4.4250999999999996</v>
      </c>
      <c r="BD345" s="2">
        <v>39196</v>
      </c>
      <c r="BE345" s="1">
        <v>4.3414999999999999</v>
      </c>
      <c r="BG345" s="2">
        <v>39213</v>
      </c>
      <c r="BH345" s="1">
        <v>4.67</v>
      </c>
      <c r="BI345" s="2"/>
      <c r="BJ345" s="2">
        <v>39213</v>
      </c>
      <c r="BK345" s="1">
        <v>4.58</v>
      </c>
      <c r="BM345" s="2">
        <v>39196</v>
      </c>
      <c r="BN345" s="1">
        <v>4.3451000000000004</v>
      </c>
    </row>
    <row r="346" spans="2:66">
      <c r="B346" s="2">
        <v>39590</v>
      </c>
      <c r="C346" s="1">
        <v>5.37</v>
      </c>
      <c r="E346" s="2">
        <v>39041</v>
      </c>
      <c r="F346" s="1">
        <v>4.57</v>
      </c>
      <c r="H346" s="2">
        <v>39071</v>
      </c>
      <c r="I346" s="1">
        <v>4.8499999999999996</v>
      </c>
      <c r="K346" s="2">
        <v>39069</v>
      </c>
      <c r="L346" s="1">
        <v>4.96</v>
      </c>
      <c r="N346" s="2">
        <v>39069</v>
      </c>
      <c r="O346" s="1">
        <v>4.9000000000000004</v>
      </c>
      <c r="Q346" s="2">
        <v>39197</v>
      </c>
      <c r="R346" s="1">
        <v>5.0250000000000004</v>
      </c>
      <c r="T346" s="2">
        <v>39197</v>
      </c>
      <c r="U346" s="1">
        <v>4.88</v>
      </c>
      <c r="W346" s="2">
        <v>39197</v>
      </c>
      <c r="X346" s="1">
        <v>4.8499999999999996</v>
      </c>
      <c r="Z346" s="2">
        <v>39197</v>
      </c>
      <c r="AA346" s="1">
        <v>4.8550000000000004</v>
      </c>
      <c r="AC346" s="2">
        <v>39197</v>
      </c>
      <c r="AD346" s="1">
        <v>4.915</v>
      </c>
      <c r="AF346" s="2">
        <v>39577</v>
      </c>
      <c r="AG346" s="1">
        <v>2.6850000000000001</v>
      </c>
      <c r="AI346" s="2">
        <v>39197</v>
      </c>
      <c r="AJ346" s="1">
        <v>5.3870000000000005</v>
      </c>
      <c r="AL346" s="2">
        <v>39197</v>
      </c>
      <c r="AM346" s="1">
        <v>5.1680000000000001</v>
      </c>
      <c r="AO346" s="2">
        <v>39197</v>
      </c>
      <c r="AP346" s="1">
        <v>5.0129999999999999</v>
      </c>
      <c r="AR346" s="2">
        <v>39197</v>
      </c>
      <c r="AS346" s="1">
        <v>5.2708000000000004</v>
      </c>
      <c r="AU346" s="2">
        <v>39197</v>
      </c>
      <c r="AV346" s="1">
        <v>4.5795000000000003</v>
      </c>
      <c r="AX346" s="2">
        <v>39197</v>
      </c>
      <c r="AY346" s="1">
        <v>4.5949999999999998</v>
      </c>
      <c r="BA346" s="116">
        <v>39197</v>
      </c>
      <c r="BB346" s="1">
        <v>4.46</v>
      </c>
      <c r="BD346" s="2">
        <v>39197</v>
      </c>
      <c r="BE346" s="1">
        <v>4.3559999999999999</v>
      </c>
      <c r="BG346" s="2">
        <v>39216</v>
      </c>
      <c r="BH346" s="1">
        <v>4.6899999999999995</v>
      </c>
      <c r="BI346" s="2"/>
      <c r="BJ346" s="2">
        <v>39216</v>
      </c>
      <c r="BK346" s="1">
        <v>4.6100000000000003</v>
      </c>
      <c r="BM346" s="2">
        <v>39197</v>
      </c>
      <c r="BN346" s="1">
        <v>4.375</v>
      </c>
    </row>
    <row r="347" spans="2:66">
      <c r="B347" s="2">
        <v>39591</v>
      </c>
      <c r="C347" s="1">
        <v>5.37</v>
      </c>
      <c r="E347" s="2">
        <v>39042</v>
      </c>
      <c r="F347" s="1">
        <v>4.58</v>
      </c>
      <c r="H347" s="2">
        <v>39072</v>
      </c>
      <c r="I347" s="1">
        <v>4.8330000000000002</v>
      </c>
      <c r="K347" s="2">
        <v>39070</v>
      </c>
      <c r="L347" s="1">
        <v>4.96</v>
      </c>
      <c r="N347" s="2">
        <v>39070</v>
      </c>
      <c r="O347" s="1">
        <v>4.8979999999999997</v>
      </c>
      <c r="Q347" s="2">
        <v>39198</v>
      </c>
      <c r="R347" s="1">
        <v>5.0250000000000004</v>
      </c>
      <c r="T347" s="2">
        <v>39198</v>
      </c>
      <c r="U347" s="1">
        <v>4.8849999999999998</v>
      </c>
      <c r="W347" s="2">
        <v>39198</v>
      </c>
      <c r="X347" s="1">
        <v>4.8600000000000003</v>
      </c>
      <c r="Z347" s="2">
        <v>39198</v>
      </c>
      <c r="AA347" s="1">
        <v>4.8650000000000002</v>
      </c>
      <c r="AC347" s="2">
        <v>39198</v>
      </c>
      <c r="AD347" s="1">
        <v>4.93</v>
      </c>
      <c r="AF347" s="2">
        <v>39580</v>
      </c>
      <c r="AG347" s="1">
        <v>2.6781299999999999</v>
      </c>
      <c r="AI347" s="2">
        <v>39198</v>
      </c>
      <c r="AJ347" s="1">
        <v>5.444</v>
      </c>
      <c r="AL347" s="2">
        <v>39198</v>
      </c>
      <c r="AM347" s="1">
        <v>5.2270000000000003</v>
      </c>
      <c r="AO347" s="2">
        <v>39198</v>
      </c>
      <c r="AP347" s="1">
        <v>5.0739999999999998</v>
      </c>
      <c r="AR347" s="2">
        <v>39198</v>
      </c>
      <c r="AS347" s="1">
        <v>5.3045</v>
      </c>
      <c r="AU347" s="2">
        <v>39198</v>
      </c>
      <c r="AV347" s="1">
        <v>4.6144999999999996</v>
      </c>
      <c r="AX347" s="2">
        <v>39198</v>
      </c>
      <c r="AY347" s="1">
        <v>4.625</v>
      </c>
      <c r="BA347" s="116">
        <v>39198</v>
      </c>
      <c r="BB347" s="1">
        <v>4.5156000000000001</v>
      </c>
      <c r="BD347" s="2">
        <v>39198</v>
      </c>
      <c r="BE347" s="1">
        <v>4.3914999999999997</v>
      </c>
      <c r="BG347" s="2">
        <v>39217</v>
      </c>
      <c r="BH347" s="1">
        <v>4.71</v>
      </c>
      <c r="BI347" s="2"/>
      <c r="BJ347" s="2">
        <v>39217</v>
      </c>
      <c r="BK347" s="1">
        <v>4.63</v>
      </c>
      <c r="BM347" s="2">
        <v>39198</v>
      </c>
      <c r="BN347" s="1">
        <v>4.4119999999999999</v>
      </c>
    </row>
    <row r="348" spans="2:66">
      <c r="B348" s="2">
        <v>39594</v>
      </c>
      <c r="C348" s="1">
        <v>5.37</v>
      </c>
      <c r="E348" s="2">
        <v>39043</v>
      </c>
      <c r="F348" s="1">
        <v>4.58</v>
      </c>
      <c r="H348" s="2">
        <v>39073</v>
      </c>
      <c r="I348" s="1">
        <v>4.8499999999999996</v>
      </c>
      <c r="K348" s="2">
        <v>39071</v>
      </c>
      <c r="L348" s="1">
        <v>4.9850000000000003</v>
      </c>
      <c r="N348" s="2">
        <v>39071</v>
      </c>
      <c r="O348" s="1">
        <v>4.92</v>
      </c>
      <c r="Q348" s="2">
        <v>39199</v>
      </c>
      <c r="R348" s="1">
        <v>5.0350000000000001</v>
      </c>
      <c r="T348" s="2">
        <v>39199</v>
      </c>
      <c r="U348" s="1">
        <v>4.8899999999999997</v>
      </c>
      <c r="W348" s="2">
        <v>39199</v>
      </c>
      <c r="X348" s="1">
        <v>4.8650000000000002</v>
      </c>
      <c r="Z348" s="2">
        <v>39199</v>
      </c>
      <c r="AA348" s="1">
        <v>4.875</v>
      </c>
      <c r="AC348" s="2">
        <v>39199</v>
      </c>
      <c r="AD348" s="1">
        <v>4.9399999999999995</v>
      </c>
      <c r="AF348" s="2">
        <v>39581</v>
      </c>
      <c r="AG348" s="1">
        <v>2.67563</v>
      </c>
      <c r="AI348" s="2">
        <v>39199</v>
      </c>
      <c r="AJ348" s="1">
        <v>5.4390000000000001</v>
      </c>
      <c r="AL348" s="2">
        <v>39199</v>
      </c>
      <c r="AM348" s="1">
        <v>5.2195</v>
      </c>
      <c r="AO348" s="2">
        <v>39199</v>
      </c>
      <c r="AP348" s="1">
        <v>5.0659999999999998</v>
      </c>
      <c r="AR348" s="2">
        <v>39199</v>
      </c>
      <c r="AS348" s="1">
        <v>5.3019999999999996</v>
      </c>
      <c r="AU348" s="2">
        <v>39199</v>
      </c>
      <c r="AV348" s="1">
        <v>4.5960000000000001</v>
      </c>
      <c r="AX348" s="2">
        <v>39199</v>
      </c>
      <c r="AY348" s="1">
        <v>4.6070000000000002</v>
      </c>
      <c r="BA348" s="116">
        <v>39199</v>
      </c>
      <c r="BB348" s="1">
        <v>4.4749999999999996</v>
      </c>
      <c r="BD348" s="2">
        <v>39199</v>
      </c>
      <c r="BE348" s="1">
        <v>4.3905000000000003</v>
      </c>
      <c r="BG348" s="2">
        <v>39218</v>
      </c>
      <c r="BH348" s="1">
        <v>4.71</v>
      </c>
      <c r="BI348" s="2"/>
      <c r="BJ348" s="2">
        <v>39218</v>
      </c>
      <c r="BK348" s="1">
        <v>4.62</v>
      </c>
      <c r="BM348" s="2">
        <v>39199</v>
      </c>
      <c r="BN348" s="1">
        <v>4.3970000000000002</v>
      </c>
    </row>
    <row r="349" spans="2:66">
      <c r="B349" s="2">
        <v>39595</v>
      </c>
      <c r="C349" s="1">
        <v>5.36</v>
      </c>
      <c r="E349" s="2">
        <v>39044</v>
      </c>
      <c r="F349" s="1">
        <v>4.5979999999999999</v>
      </c>
      <c r="H349" s="2">
        <v>39077</v>
      </c>
      <c r="I349" s="1">
        <v>4.9350000000000005</v>
      </c>
      <c r="K349" s="2">
        <v>39072</v>
      </c>
      <c r="L349" s="1">
        <v>4.9800000000000004</v>
      </c>
      <c r="N349" s="2">
        <v>39072</v>
      </c>
      <c r="O349" s="1">
        <v>4.91</v>
      </c>
      <c r="Q349" s="2">
        <v>39202</v>
      </c>
      <c r="R349" s="1">
        <v>5.04</v>
      </c>
      <c r="T349" s="2">
        <v>39202</v>
      </c>
      <c r="U349" s="1">
        <v>4.8949999999999996</v>
      </c>
      <c r="W349" s="2">
        <v>39202</v>
      </c>
      <c r="X349" s="1">
        <v>4.875</v>
      </c>
      <c r="Z349" s="2">
        <v>39202</v>
      </c>
      <c r="AA349" s="1">
        <v>4.8849999999999998</v>
      </c>
      <c r="AC349" s="2">
        <v>39202</v>
      </c>
      <c r="AD349" s="1">
        <v>4.9550000000000001</v>
      </c>
      <c r="AF349" s="2">
        <v>39582</v>
      </c>
      <c r="AG349" s="1">
        <v>2.7199999999999998</v>
      </c>
      <c r="AI349" s="2">
        <v>39202</v>
      </c>
      <c r="AJ349" s="1">
        <v>5.3780000000000001</v>
      </c>
      <c r="AL349" s="2">
        <v>39202</v>
      </c>
      <c r="AM349" s="1">
        <v>5.1538000000000004</v>
      </c>
      <c r="AO349" s="2">
        <v>39202</v>
      </c>
      <c r="AP349" s="1">
        <v>5.0025000000000004</v>
      </c>
      <c r="AR349" s="2">
        <v>39202</v>
      </c>
      <c r="AS349" s="1">
        <v>5.2610000000000001</v>
      </c>
      <c r="AU349" s="2">
        <v>39202</v>
      </c>
      <c r="AV349" s="1">
        <v>4.5194999999999999</v>
      </c>
      <c r="AX349" s="2">
        <v>39202</v>
      </c>
      <c r="AY349" s="1">
        <v>4.5305</v>
      </c>
      <c r="BA349" s="116">
        <v>39202</v>
      </c>
      <c r="BB349" s="1">
        <v>4.3994999999999997</v>
      </c>
      <c r="BD349" s="2">
        <v>39202</v>
      </c>
      <c r="BE349" s="1">
        <v>4.343</v>
      </c>
      <c r="BG349" s="2">
        <v>39219</v>
      </c>
      <c r="BH349" s="1">
        <v>4.76</v>
      </c>
      <c r="BI349" s="2"/>
      <c r="BJ349" s="2">
        <v>39219</v>
      </c>
      <c r="BK349" s="1">
        <v>4.68</v>
      </c>
      <c r="BM349" s="2">
        <v>39202</v>
      </c>
      <c r="BN349" s="1">
        <v>4.3239999999999998</v>
      </c>
    </row>
    <row r="350" spans="2:66">
      <c r="B350" s="2">
        <v>39596</v>
      </c>
      <c r="C350" s="1">
        <v>5.36</v>
      </c>
      <c r="E350" s="2">
        <v>39045</v>
      </c>
      <c r="F350" s="1">
        <v>4.5999999999999996</v>
      </c>
      <c r="H350" s="2">
        <v>39078</v>
      </c>
      <c r="I350" s="1">
        <v>4.9249999999999998</v>
      </c>
      <c r="K350" s="2">
        <v>39073</v>
      </c>
      <c r="L350" s="1">
        <v>5.0030000000000001</v>
      </c>
      <c r="N350" s="2">
        <v>39073</v>
      </c>
      <c r="O350" s="1">
        <v>4.93</v>
      </c>
      <c r="Q350" s="2">
        <v>39203</v>
      </c>
      <c r="R350" s="1">
        <v>5.04</v>
      </c>
      <c r="T350" s="2">
        <v>39203</v>
      </c>
      <c r="U350" s="1">
        <v>4.8949999999999996</v>
      </c>
      <c r="W350" s="2">
        <v>39203</v>
      </c>
      <c r="X350" s="1">
        <v>4.875</v>
      </c>
      <c r="Z350" s="2">
        <v>39203</v>
      </c>
      <c r="AA350" s="1">
        <v>4.8849999999999998</v>
      </c>
      <c r="AC350" s="2">
        <v>39203</v>
      </c>
      <c r="AD350" s="1">
        <v>4.9550000000000001</v>
      </c>
      <c r="AF350" s="2">
        <v>39583</v>
      </c>
      <c r="AG350" s="1">
        <v>2.71875</v>
      </c>
      <c r="AI350" s="2">
        <v>39203</v>
      </c>
      <c r="AJ350" s="1">
        <v>5.3840000000000003</v>
      </c>
      <c r="AL350" s="2">
        <v>39203</v>
      </c>
      <c r="AM350" s="1">
        <v>5.1779999999999999</v>
      </c>
      <c r="AO350" s="2">
        <v>39203</v>
      </c>
      <c r="AP350" s="1">
        <v>5.0285000000000002</v>
      </c>
      <c r="AR350" s="2">
        <v>39203</v>
      </c>
      <c r="AS350" s="1">
        <v>5.2874999999999996</v>
      </c>
      <c r="AU350" s="2">
        <v>39203</v>
      </c>
      <c r="AV350" s="1">
        <v>4.5206999999999997</v>
      </c>
      <c r="AX350" s="2">
        <v>39203</v>
      </c>
      <c r="AY350" s="1">
        <v>4.5327000000000002</v>
      </c>
      <c r="BA350" s="116">
        <v>39203</v>
      </c>
      <c r="BB350" s="1">
        <v>4.4016999999999999</v>
      </c>
      <c r="BD350" s="2">
        <v>39203</v>
      </c>
      <c r="BE350" s="1">
        <v>4.3780000000000001</v>
      </c>
      <c r="BG350" s="2">
        <v>39220</v>
      </c>
      <c r="BH350" s="1">
        <v>4.8100000000000005</v>
      </c>
      <c r="BI350" s="2"/>
      <c r="BJ350" s="2">
        <v>39220</v>
      </c>
      <c r="BK350" s="1">
        <v>4.74</v>
      </c>
      <c r="BM350" s="2">
        <v>39203</v>
      </c>
      <c r="BN350" s="1">
        <v>4.327</v>
      </c>
    </row>
    <row r="351" spans="2:66">
      <c r="B351" s="2">
        <v>39597</v>
      </c>
      <c r="C351" s="1">
        <v>5.36</v>
      </c>
      <c r="E351" s="2">
        <v>39048</v>
      </c>
      <c r="F351" s="1">
        <v>4.5999999999999996</v>
      </c>
      <c r="H351" s="2">
        <v>39079</v>
      </c>
      <c r="I351" s="1">
        <v>4.92</v>
      </c>
      <c r="K351" s="2">
        <v>39077</v>
      </c>
      <c r="L351" s="1">
        <v>5.09</v>
      </c>
      <c r="N351" s="2">
        <v>39077</v>
      </c>
      <c r="O351" s="1">
        <v>5.0199999999999996</v>
      </c>
      <c r="Q351" s="2">
        <v>39204</v>
      </c>
      <c r="R351" s="1">
        <v>5.0250000000000004</v>
      </c>
      <c r="T351" s="2">
        <v>39204</v>
      </c>
      <c r="U351" s="1">
        <v>4.88</v>
      </c>
      <c r="W351" s="2">
        <v>39204</v>
      </c>
      <c r="X351" s="1">
        <v>4.8550000000000004</v>
      </c>
      <c r="Z351" s="2">
        <v>39204</v>
      </c>
      <c r="AA351" s="1">
        <v>4.87</v>
      </c>
      <c r="AC351" s="2">
        <v>39204</v>
      </c>
      <c r="AD351" s="1">
        <v>4.9350000000000005</v>
      </c>
      <c r="AF351" s="2">
        <v>39584</v>
      </c>
      <c r="AG351" s="1">
        <v>2.6949999999999998</v>
      </c>
      <c r="AI351" s="2">
        <v>39204</v>
      </c>
      <c r="AJ351" s="1">
        <v>5.3825000000000003</v>
      </c>
      <c r="AL351" s="2">
        <v>39204</v>
      </c>
      <c r="AM351" s="1">
        <v>5.1754999999999995</v>
      </c>
      <c r="AO351" s="2">
        <v>39204</v>
      </c>
      <c r="AP351" s="1">
        <v>5.0505000000000004</v>
      </c>
      <c r="AR351" s="2">
        <v>39204</v>
      </c>
      <c r="AS351" s="1">
        <v>5.2903000000000002</v>
      </c>
      <c r="AU351" s="2">
        <v>39204</v>
      </c>
      <c r="AV351" s="1">
        <v>4.5960000000000001</v>
      </c>
      <c r="AX351" s="2">
        <v>39204</v>
      </c>
      <c r="AY351" s="1">
        <v>4.6079999999999997</v>
      </c>
      <c r="BA351" s="116">
        <v>39204</v>
      </c>
      <c r="BB351" s="1">
        <v>4.4740000000000002</v>
      </c>
      <c r="BD351" s="2">
        <v>39204</v>
      </c>
      <c r="BE351" s="1">
        <v>4.3979999999999997</v>
      </c>
      <c r="BG351" s="2">
        <v>39223</v>
      </c>
      <c r="BH351" s="1">
        <v>4.79</v>
      </c>
      <c r="BI351" s="2"/>
      <c r="BJ351" s="2">
        <v>39223</v>
      </c>
      <c r="BK351" s="1">
        <v>4.71</v>
      </c>
      <c r="BM351" s="2">
        <v>39204</v>
      </c>
      <c r="BN351" s="1">
        <v>4.399</v>
      </c>
    </row>
    <row r="352" spans="2:66">
      <c r="B352" s="2">
        <v>39598</v>
      </c>
      <c r="C352" s="1">
        <v>5.36</v>
      </c>
      <c r="E352" s="2">
        <v>39049</v>
      </c>
      <c r="F352" s="1">
        <v>4.617</v>
      </c>
      <c r="H352" s="2">
        <v>39080</v>
      </c>
      <c r="I352" s="1">
        <v>4.9219999999999997</v>
      </c>
      <c r="K352" s="2">
        <v>39078</v>
      </c>
      <c r="L352" s="1">
        <v>5.0730000000000004</v>
      </c>
      <c r="N352" s="2">
        <v>39078</v>
      </c>
      <c r="O352" s="1">
        <v>5.0049999999999999</v>
      </c>
      <c r="Q352" s="2">
        <v>39205</v>
      </c>
      <c r="R352" s="1">
        <v>5.01</v>
      </c>
      <c r="T352" s="2">
        <v>39205</v>
      </c>
      <c r="U352" s="1">
        <v>4.8650000000000002</v>
      </c>
      <c r="W352" s="2">
        <v>39205</v>
      </c>
      <c r="X352" s="1">
        <v>4.84</v>
      </c>
      <c r="Z352" s="2">
        <v>39205</v>
      </c>
      <c r="AA352" s="1">
        <v>4.8600000000000003</v>
      </c>
      <c r="AC352" s="2">
        <v>39205</v>
      </c>
      <c r="AD352" s="1">
        <v>4.93</v>
      </c>
      <c r="AF352" s="2">
        <v>39587</v>
      </c>
      <c r="AG352" s="1">
        <v>2.6775000000000002</v>
      </c>
      <c r="AI352" s="2">
        <v>39205</v>
      </c>
      <c r="AJ352" s="1">
        <v>5.4035000000000002</v>
      </c>
      <c r="AL352" s="2">
        <v>39205</v>
      </c>
      <c r="AM352" s="1">
        <v>5.2024999999999997</v>
      </c>
      <c r="AO352" s="2">
        <v>39205</v>
      </c>
      <c r="AP352" s="1">
        <v>5.0984999999999996</v>
      </c>
      <c r="AR352" s="2">
        <v>39205</v>
      </c>
      <c r="AS352" s="1">
        <v>5.3179999999999996</v>
      </c>
      <c r="AU352" s="2">
        <v>39205</v>
      </c>
      <c r="AV352" s="1">
        <v>4.6154999999999999</v>
      </c>
      <c r="AX352" s="2">
        <v>39205</v>
      </c>
      <c r="AY352" s="1">
        <v>4.6269999999999998</v>
      </c>
      <c r="BA352" s="116">
        <v>39205</v>
      </c>
      <c r="BB352" s="1">
        <v>4.4909999999999997</v>
      </c>
      <c r="BD352" s="2">
        <v>39205</v>
      </c>
      <c r="BE352" s="1">
        <v>4.4065000000000003</v>
      </c>
      <c r="BG352" s="2">
        <v>39224</v>
      </c>
      <c r="BH352" s="1">
        <v>4.83</v>
      </c>
      <c r="BI352" s="2"/>
      <c r="BJ352" s="2">
        <v>39224</v>
      </c>
      <c r="BK352" s="1">
        <v>4.76</v>
      </c>
      <c r="BM352" s="2">
        <v>39205</v>
      </c>
      <c r="BN352" s="1">
        <v>4.4130000000000003</v>
      </c>
    </row>
    <row r="353" spans="2:66">
      <c r="B353" s="2">
        <v>39601</v>
      </c>
      <c r="C353" s="1">
        <v>5.36</v>
      </c>
      <c r="E353" s="2">
        <v>39050</v>
      </c>
      <c r="F353" s="1">
        <v>4.633</v>
      </c>
      <c r="H353" s="2">
        <v>39084</v>
      </c>
      <c r="I353" s="1">
        <v>4.93</v>
      </c>
      <c r="K353" s="2">
        <v>39079</v>
      </c>
      <c r="L353" s="1">
        <v>5.0570000000000004</v>
      </c>
      <c r="N353" s="2">
        <v>39079</v>
      </c>
      <c r="O353" s="1">
        <v>4.9980000000000002</v>
      </c>
      <c r="Q353" s="2">
        <v>39206</v>
      </c>
      <c r="R353" s="1">
        <v>5.0149999999999997</v>
      </c>
      <c r="T353" s="2">
        <v>39206</v>
      </c>
      <c r="U353" s="1">
        <v>4.87</v>
      </c>
      <c r="W353" s="2">
        <v>39206</v>
      </c>
      <c r="X353" s="1">
        <v>4.8449999999999998</v>
      </c>
      <c r="Z353" s="2">
        <v>39206</v>
      </c>
      <c r="AA353" s="1">
        <v>4.8650000000000002</v>
      </c>
      <c r="AC353" s="2">
        <v>39206</v>
      </c>
      <c r="AD353" s="1">
        <v>4.9399999999999995</v>
      </c>
      <c r="AF353" s="2">
        <v>39588</v>
      </c>
      <c r="AG353" s="1">
        <v>2.6574999999999998</v>
      </c>
      <c r="AI353" s="2">
        <v>39206</v>
      </c>
      <c r="AJ353" s="1">
        <v>5.3712999999999997</v>
      </c>
      <c r="AL353" s="2">
        <v>39206</v>
      </c>
      <c r="AM353" s="1">
        <v>5.1689999999999996</v>
      </c>
      <c r="AO353" s="2">
        <v>39206</v>
      </c>
      <c r="AP353" s="1">
        <v>5.0674999999999999</v>
      </c>
      <c r="AR353" s="2">
        <v>39206</v>
      </c>
      <c r="AS353" s="1">
        <v>5.3013000000000003</v>
      </c>
      <c r="AU353" s="2">
        <v>39206</v>
      </c>
      <c r="AV353" s="1">
        <v>4.5754999999999999</v>
      </c>
      <c r="AX353" s="2">
        <v>39206</v>
      </c>
      <c r="AY353" s="1">
        <v>4.5875000000000004</v>
      </c>
      <c r="BA353" s="116">
        <v>39206</v>
      </c>
      <c r="BB353" s="1">
        <v>4.4545000000000003</v>
      </c>
      <c r="BD353" s="2">
        <v>39206</v>
      </c>
      <c r="BE353" s="1">
        <v>4.3920000000000003</v>
      </c>
      <c r="BG353" s="2">
        <v>39225</v>
      </c>
      <c r="BH353" s="1">
        <v>4.8600000000000003</v>
      </c>
      <c r="BI353" s="2"/>
      <c r="BJ353" s="2">
        <v>39225</v>
      </c>
      <c r="BK353" s="1">
        <v>4.79</v>
      </c>
      <c r="BM353" s="2">
        <v>39206</v>
      </c>
      <c r="BN353" s="1">
        <v>4.3849999999999998</v>
      </c>
    </row>
    <row r="354" spans="2:66">
      <c r="B354" s="2">
        <v>39602</v>
      </c>
      <c r="C354" s="1">
        <v>5.36</v>
      </c>
      <c r="E354" s="2">
        <v>39051</v>
      </c>
      <c r="F354" s="1">
        <v>4.6349999999999998</v>
      </c>
      <c r="H354" s="2">
        <v>39085</v>
      </c>
      <c r="I354" s="1">
        <v>4.9030000000000005</v>
      </c>
      <c r="K354" s="2">
        <v>39080</v>
      </c>
      <c r="L354" s="1">
        <v>5.0570000000000004</v>
      </c>
      <c r="N354" s="2">
        <v>39080</v>
      </c>
      <c r="O354" s="1">
        <v>5</v>
      </c>
      <c r="Q354" s="2">
        <v>39209</v>
      </c>
      <c r="R354" s="1">
        <v>5.03</v>
      </c>
      <c r="T354" s="2">
        <v>39209</v>
      </c>
      <c r="U354" s="1">
        <v>4.8899999999999997</v>
      </c>
      <c r="W354" s="2">
        <v>39209</v>
      </c>
      <c r="X354" s="1">
        <v>4.87</v>
      </c>
      <c r="Z354" s="2">
        <v>39209</v>
      </c>
      <c r="AA354" s="1">
        <v>4.8849999999999998</v>
      </c>
      <c r="AC354" s="2">
        <v>39209</v>
      </c>
      <c r="AD354" s="1">
        <v>4.96</v>
      </c>
      <c r="AF354" s="2">
        <v>39589</v>
      </c>
      <c r="AG354" s="1">
        <v>2.6381299999999999</v>
      </c>
      <c r="AI354" s="2">
        <v>39209</v>
      </c>
      <c r="AJ354" s="1">
        <v>5.3529999999999998</v>
      </c>
      <c r="AL354" s="2">
        <v>39209</v>
      </c>
      <c r="AM354" s="1">
        <v>5.1585000000000001</v>
      </c>
      <c r="AO354" s="2">
        <v>39209</v>
      </c>
      <c r="AP354" s="1">
        <v>5.0720000000000001</v>
      </c>
      <c r="AR354" s="2">
        <v>39209</v>
      </c>
      <c r="AS354" s="1">
        <v>5.3034999999999997</v>
      </c>
      <c r="AU354" s="2">
        <v>39209</v>
      </c>
      <c r="AV354" s="1">
        <v>4.5824999999999996</v>
      </c>
      <c r="AX354" s="2">
        <v>39209</v>
      </c>
      <c r="AY354" s="1">
        <v>4.5955000000000004</v>
      </c>
      <c r="BA354" s="116">
        <v>39209</v>
      </c>
      <c r="BB354" s="1">
        <v>4.4664999999999999</v>
      </c>
      <c r="BD354" s="2">
        <v>39209</v>
      </c>
      <c r="BE354" s="1">
        <v>4.4089999999999998</v>
      </c>
      <c r="BG354" s="2">
        <v>39226</v>
      </c>
      <c r="BH354" s="1">
        <v>4.8600000000000003</v>
      </c>
      <c r="BI354" s="2"/>
      <c r="BJ354" s="2">
        <v>39226</v>
      </c>
      <c r="BK354" s="1">
        <v>4.79</v>
      </c>
      <c r="BM354" s="2">
        <v>39209</v>
      </c>
      <c r="BN354" s="1">
        <v>4.4030000000000005</v>
      </c>
    </row>
    <row r="355" spans="2:66">
      <c r="B355" s="2">
        <v>39603</v>
      </c>
      <c r="C355" s="1">
        <v>5.36</v>
      </c>
      <c r="E355" s="2">
        <v>39052</v>
      </c>
      <c r="F355" s="1">
        <v>4.6399999999999997</v>
      </c>
      <c r="H355" s="2">
        <v>39086</v>
      </c>
      <c r="I355" s="1">
        <v>4.91</v>
      </c>
      <c r="K355" s="2">
        <v>39084</v>
      </c>
      <c r="L355" s="1">
        <v>5.0629999999999997</v>
      </c>
      <c r="N355" s="2">
        <v>39084</v>
      </c>
      <c r="O355" s="1">
        <v>5.008</v>
      </c>
      <c r="Q355" s="2">
        <v>39210</v>
      </c>
      <c r="R355" s="1">
        <v>5.0650000000000004</v>
      </c>
      <c r="T355" s="2">
        <v>39210</v>
      </c>
      <c r="U355" s="1">
        <v>4.92</v>
      </c>
      <c r="W355" s="2">
        <v>39210</v>
      </c>
      <c r="X355" s="1">
        <v>4.8949999999999996</v>
      </c>
      <c r="Z355" s="2">
        <v>39210</v>
      </c>
      <c r="AA355" s="1">
        <v>4.915</v>
      </c>
      <c r="AC355" s="2">
        <v>39210</v>
      </c>
      <c r="AD355" s="1">
        <v>4.9749999999999996</v>
      </c>
      <c r="AF355" s="2">
        <v>39590</v>
      </c>
      <c r="AG355" s="1">
        <v>2.6381299999999999</v>
      </c>
      <c r="AI355" s="2">
        <v>39210</v>
      </c>
      <c r="AJ355" s="1">
        <v>5.3719999999999999</v>
      </c>
      <c r="AL355" s="2">
        <v>39210</v>
      </c>
      <c r="AM355" s="1">
        <v>5.165</v>
      </c>
      <c r="AO355" s="2">
        <v>39210</v>
      </c>
      <c r="AP355" s="1">
        <v>5.0724999999999998</v>
      </c>
      <c r="AR355" s="2">
        <v>39210</v>
      </c>
      <c r="AS355" s="1">
        <v>5.3079999999999998</v>
      </c>
      <c r="AU355" s="2">
        <v>39210</v>
      </c>
      <c r="AV355" s="1">
        <v>4.5834999999999999</v>
      </c>
      <c r="AX355" s="2">
        <v>39210</v>
      </c>
      <c r="AY355" s="1">
        <v>4.5969999999999995</v>
      </c>
      <c r="BA355" s="116">
        <v>39210</v>
      </c>
      <c r="BB355" s="1">
        <v>4.4640000000000004</v>
      </c>
      <c r="BD355" s="2">
        <v>39210</v>
      </c>
      <c r="BE355" s="1">
        <v>4.3964999999999996</v>
      </c>
      <c r="BG355" s="2">
        <v>39227</v>
      </c>
      <c r="BH355" s="1">
        <v>4.8600000000000003</v>
      </c>
      <c r="BI355" s="2"/>
      <c r="BJ355" s="2">
        <v>39227</v>
      </c>
      <c r="BK355" s="1">
        <v>4.8</v>
      </c>
      <c r="BM355" s="2">
        <v>39210</v>
      </c>
      <c r="BN355" s="1">
        <v>4.3944999999999999</v>
      </c>
    </row>
    <row r="356" spans="2:66">
      <c r="B356" s="2">
        <v>39604</v>
      </c>
      <c r="C356" s="1">
        <v>5.36</v>
      </c>
      <c r="E356" s="2">
        <v>39055</v>
      </c>
      <c r="F356" s="1">
        <v>4.6379999999999999</v>
      </c>
      <c r="H356" s="2">
        <v>39087</v>
      </c>
      <c r="I356" s="1">
        <v>4.88</v>
      </c>
      <c r="K356" s="2">
        <v>39085</v>
      </c>
      <c r="L356" s="1">
        <v>5.0229999999999997</v>
      </c>
      <c r="N356" s="2">
        <v>39085</v>
      </c>
      <c r="O356" s="1">
        <v>4.968</v>
      </c>
      <c r="Q356" s="2">
        <v>39211</v>
      </c>
      <c r="R356" s="1">
        <v>5.1050000000000004</v>
      </c>
      <c r="T356" s="2">
        <v>39211</v>
      </c>
      <c r="U356" s="1">
        <v>4.9550000000000001</v>
      </c>
      <c r="W356" s="2">
        <v>39211</v>
      </c>
      <c r="X356" s="1">
        <v>4.93</v>
      </c>
      <c r="Z356" s="2">
        <v>39211</v>
      </c>
      <c r="AA356" s="1">
        <v>4.95</v>
      </c>
      <c r="AC356" s="2">
        <v>39211</v>
      </c>
      <c r="AD356" s="1">
        <v>5</v>
      </c>
      <c r="AF356" s="2">
        <v>39591</v>
      </c>
      <c r="AG356" s="1">
        <v>2.6456300000000001</v>
      </c>
      <c r="AI356" s="2">
        <v>39211</v>
      </c>
      <c r="AJ356" s="1">
        <v>5.4005000000000001</v>
      </c>
      <c r="AL356" s="2">
        <v>39211</v>
      </c>
      <c r="AM356" s="1">
        <v>5.1993</v>
      </c>
      <c r="AO356" s="2">
        <v>39211</v>
      </c>
      <c r="AP356" s="1">
        <v>5.117</v>
      </c>
      <c r="AR356" s="2">
        <v>39211</v>
      </c>
      <c r="AS356" s="1">
        <v>5.3312999999999997</v>
      </c>
      <c r="AU356" s="2">
        <v>39211</v>
      </c>
      <c r="AV356" s="1">
        <v>4.6050000000000004</v>
      </c>
      <c r="AX356" s="2">
        <v>39211</v>
      </c>
      <c r="AY356" s="1">
        <v>4.6180000000000003</v>
      </c>
      <c r="BA356" s="116">
        <v>39211</v>
      </c>
      <c r="BB356" s="1">
        <v>4.4850000000000003</v>
      </c>
      <c r="BD356" s="2">
        <v>39211</v>
      </c>
      <c r="BE356" s="1">
        <v>4.4135</v>
      </c>
      <c r="BG356" s="2">
        <v>39231</v>
      </c>
      <c r="BH356" s="1">
        <v>4.88</v>
      </c>
      <c r="BI356" s="2"/>
      <c r="BJ356" s="2">
        <v>39231</v>
      </c>
      <c r="BK356" s="1">
        <v>4.82</v>
      </c>
      <c r="BM356" s="2">
        <v>39211</v>
      </c>
      <c r="BN356" s="1">
        <v>4.4139999999999997</v>
      </c>
    </row>
    <row r="357" spans="2:66">
      <c r="B357" s="2">
        <v>39608</v>
      </c>
      <c r="C357" s="1">
        <v>5.36</v>
      </c>
      <c r="E357" s="2">
        <v>39056</v>
      </c>
      <c r="F357" s="1">
        <v>4.6399999999999997</v>
      </c>
      <c r="H357" s="2">
        <v>39090</v>
      </c>
      <c r="I357" s="1">
        <v>4.8929999999999998</v>
      </c>
      <c r="K357" s="2">
        <v>39086</v>
      </c>
      <c r="L357" s="1">
        <v>5.03</v>
      </c>
      <c r="N357" s="2">
        <v>39086</v>
      </c>
      <c r="O357" s="1">
        <v>4.9749999999999996</v>
      </c>
      <c r="Q357" s="2">
        <v>39212</v>
      </c>
      <c r="R357" s="1">
        <v>5.12</v>
      </c>
      <c r="T357" s="2">
        <v>39212</v>
      </c>
      <c r="U357" s="1">
        <v>4.9800000000000004</v>
      </c>
      <c r="W357" s="2">
        <v>39212</v>
      </c>
      <c r="X357" s="1">
        <v>4.9550000000000001</v>
      </c>
      <c r="Z357" s="2">
        <v>39212</v>
      </c>
      <c r="AA357" s="1">
        <v>4.9749999999999996</v>
      </c>
      <c r="AC357" s="2">
        <v>39212</v>
      </c>
      <c r="AD357" s="1">
        <v>5.0049999999999999</v>
      </c>
      <c r="AF357" s="2">
        <v>39595</v>
      </c>
      <c r="AG357" s="1">
        <v>2.64438</v>
      </c>
      <c r="AI357" s="2">
        <v>39212</v>
      </c>
      <c r="AJ357" s="1">
        <v>5.3840000000000003</v>
      </c>
      <c r="AL357" s="2">
        <v>39212</v>
      </c>
      <c r="AM357" s="1">
        <v>5.1715</v>
      </c>
      <c r="AO357" s="2">
        <v>39212</v>
      </c>
      <c r="AP357" s="1">
        <v>5.0759999999999996</v>
      </c>
      <c r="AR357" s="2">
        <v>39212</v>
      </c>
      <c r="AS357" s="1">
        <v>5.3040000000000003</v>
      </c>
      <c r="AU357" s="2">
        <v>39212</v>
      </c>
      <c r="AV357" s="1">
        <v>4.5815000000000001</v>
      </c>
      <c r="AX357" s="2">
        <v>39212</v>
      </c>
      <c r="AY357" s="1">
        <v>4.5925000000000002</v>
      </c>
      <c r="BA357" s="116">
        <v>39212</v>
      </c>
      <c r="BB357" s="1">
        <v>4.4615</v>
      </c>
      <c r="BD357" s="2">
        <v>39212</v>
      </c>
      <c r="BE357" s="1">
        <v>4.3955000000000002</v>
      </c>
      <c r="BG357" s="2">
        <v>39232</v>
      </c>
      <c r="BH357" s="1">
        <v>4.88</v>
      </c>
      <c r="BI357" s="2"/>
      <c r="BJ357" s="2">
        <v>39232</v>
      </c>
      <c r="BK357" s="1">
        <v>4.83</v>
      </c>
      <c r="BM357" s="2">
        <v>39212</v>
      </c>
      <c r="BN357" s="1">
        <v>4.391</v>
      </c>
    </row>
    <row r="358" spans="2:66">
      <c r="B358" s="2">
        <v>39609</v>
      </c>
      <c r="C358" s="1">
        <v>5.36</v>
      </c>
      <c r="E358" s="2">
        <v>39057</v>
      </c>
      <c r="F358" s="1">
        <v>4.6349999999999998</v>
      </c>
      <c r="H358" s="2">
        <v>39091</v>
      </c>
      <c r="I358" s="1">
        <v>4.9000000000000004</v>
      </c>
      <c r="K358" s="2">
        <v>39087</v>
      </c>
      <c r="L358" s="1">
        <v>4.9980000000000002</v>
      </c>
      <c r="N358" s="2">
        <v>39087</v>
      </c>
      <c r="O358" s="1">
        <v>4.9420000000000002</v>
      </c>
      <c r="Q358" s="2">
        <v>39213</v>
      </c>
      <c r="R358" s="1">
        <v>5.1100000000000003</v>
      </c>
      <c r="T358" s="2">
        <v>39213</v>
      </c>
      <c r="U358" s="1">
        <v>4.97</v>
      </c>
      <c r="W358" s="2">
        <v>39213</v>
      </c>
      <c r="X358" s="1">
        <v>4.9399999999999995</v>
      </c>
      <c r="Z358" s="2">
        <v>39213</v>
      </c>
      <c r="AA358" s="1">
        <v>4.96</v>
      </c>
      <c r="AC358" s="2">
        <v>39213</v>
      </c>
      <c r="AD358" s="1">
        <v>4.99</v>
      </c>
      <c r="AF358" s="2">
        <v>39596</v>
      </c>
      <c r="AG358" s="1">
        <v>2.6493799999999998</v>
      </c>
      <c r="AI358" s="2">
        <v>39213</v>
      </c>
      <c r="AJ358" s="1">
        <v>5.4094999999999995</v>
      </c>
      <c r="AL358" s="2">
        <v>39213</v>
      </c>
      <c r="AM358" s="1">
        <v>5.1944999999999997</v>
      </c>
      <c r="AO358" s="2">
        <v>39213</v>
      </c>
      <c r="AP358" s="1">
        <v>5.1085000000000003</v>
      </c>
      <c r="AR358" s="2">
        <v>39213</v>
      </c>
      <c r="AS358" s="1">
        <v>5.3194999999999997</v>
      </c>
      <c r="AU358" s="2">
        <v>39213</v>
      </c>
      <c r="AV358" s="1">
        <v>4.6129999999999995</v>
      </c>
      <c r="AX358" s="2">
        <v>39213</v>
      </c>
      <c r="AY358" s="1">
        <v>4.6245000000000003</v>
      </c>
      <c r="BA358" s="116">
        <v>39213</v>
      </c>
      <c r="BB358" s="1">
        <v>4.4915000000000003</v>
      </c>
      <c r="BD358" s="2">
        <v>39213</v>
      </c>
      <c r="BE358" s="1">
        <v>4.4055</v>
      </c>
      <c r="BG358" s="2">
        <v>39233</v>
      </c>
      <c r="BH358" s="1">
        <v>4.9000000000000004</v>
      </c>
      <c r="BI358" s="2"/>
      <c r="BJ358" s="2">
        <v>39233</v>
      </c>
      <c r="BK358" s="1">
        <v>4.8600000000000003</v>
      </c>
      <c r="BM358" s="2">
        <v>39213</v>
      </c>
      <c r="BN358" s="1">
        <v>4.4180000000000001</v>
      </c>
    </row>
    <row r="359" spans="2:66">
      <c r="B359" s="2">
        <v>39610</v>
      </c>
      <c r="C359" s="1">
        <v>5.36</v>
      </c>
      <c r="E359" s="2">
        <v>39058</v>
      </c>
      <c r="F359" s="1">
        <v>4.6399999999999997</v>
      </c>
      <c r="H359" s="2">
        <v>39092</v>
      </c>
      <c r="I359" s="1">
        <v>4.9000000000000004</v>
      </c>
      <c r="K359" s="2">
        <v>39090</v>
      </c>
      <c r="L359" s="1">
        <v>4.9950000000000001</v>
      </c>
      <c r="N359" s="2">
        <v>39090</v>
      </c>
      <c r="O359" s="1">
        <v>4.9350000000000005</v>
      </c>
      <c r="Q359" s="2">
        <v>39216</v>
      </c>
      <c r="R359" s="1">
        <v>5.1100000000000003</v>
      </c>
      <c r="T359" s="2">
        <v>39216</v>
      </c>
      <c r="U359" s="1">
        <v>4.97</v>
      </c>
      <c r="W359" s="2">
        <v>39216</v>
      </c>
      <c r="X359" s="1">
        <v>4.9450000000000003</v>
      </c>
      <c r="Z359" s="2">
        <v>39216</v>
      </c>
      <c r="AA359" s="1">
        <v>4.9649999999999999</v>
      </c>
      <c r="AC359" s="2">
        <v>39216</v>
      </c>
      <c r="AD359" s="1">
        <v>5</v>
      </c>
      <c r="AF359" s="2">
        <v>39597</v>
      </c>
      <c r="AG359" s="1">
        <v>2.68188</v>
      </c>
      <c r="AI359" s="2">
        <v>39216</v>
      </c>
      <c r="AJ359" s="1">
        <v>5.4290000000000003</v>
      </c>
      <c r="AL359" s="2">
        <v>39216</v>
      </c>
      <c r="AM359" s="1">
        <v>5.2285000000000004</v>
      </c>
      <c r="AO359" s="2">
        <v>39216</v>
      </c>
      <c r="AP359" s="1">
        <v>5.1325000000000003</v>
      </c>
      <c r="AR359" s="2">
        <v>39216</v>
      </c>
      <c r="AS359" s="1">
        <v>5.33</v>
      </c>
      <c r="AU359" s="2">
        <v>39216</v>
      </c>
      <c r="AV359" s="1">
        <v>4.6485000000000003</v>
      </c>
      <c r="AX359" s="2">
        <v>39216</v>
      </c>
      <c r="AY359" s="1">
        <v>4.6604999999999999</v>
      </c>
      <c r="BA359" s="116">
        <v>39216</v>
      </c>
      <c r="BB359" s="1">
        <v>4.5315000000000003</v>
      </c>
      <c r="BD359" s="2">
        <v>39216</v>
      </c>
      <c r="BE359" s="1">
        <v>4.4375</v>
      </c>
      <c r="BG359" s="2">
        <v>39234</v>
      </c>
      <c r="BH359" s="1">
        <v>4.95</v>
      </c>
      <c r="BI359" s="2"/>
      <c r="BJ359" s="2">
        <v>39234</v>
      </c>
      <c r="BK359" s="1">
        <v>4.92</v>
      </c>
      <c r="BM359" s="2">
        <v>39216</v>
      </c>
      <c r="BN359" s="1">
        <v>4.4515000000000002</v>
      </c>
    </row>
    <row r="360" spans="2:66">
      <c r="B360" s="2">
        <v>39611</v>
      </c>
      <c r="C360" s="1">
        <v>5.36</v>
      </c>
      <c r="E360" s="2">
        <v>39059</v>
      </c>
      <c r="F360" s="1">
        <v>4.6429999999999998</v>
      </c>
      <c r="H360" s="2">
        <v>39093</v>
      </c>
      <c r="I360" s="1">
        <v>4.9249999999999998</v>
      </c>
      <c r="K360" s="2">
        <v>39091</v>
      </c>
      <c r="L360" s="1">
        <v>4.9800000000000004</v>
      </c>
      <c r="N360" s="2">
        <v>39091</v>
      </c>
      <c r="O360" s="1">
        <v>4.93</v>
      </c>
      <c r="Q360" s="2">
        <v>39217</v>
      </c>
      <c r="R360" s="1">
        <v>5.12</v>
      </c>
      <c r="T360" s="2">
        <v>39217</v>
      </c>
      <c r="U360" s="1">
        <v>4.9800000000000004</v>
      </c>
      <c r="W360" s="2">
        <v>39217</v>
      </c>
      <c r="X360" s="1">
        <v>4.9550000000000001</v>
      </c>
      <c r="Z360" s="2">
        <v>39217</v>
      </c>
      <c r="AA360" s="1">
        <v>4.9749999999999996</v>
      </c>
      <c r="AC360" s="2">
        <v>39217</v>
      </c>
      <c r="AD360" s="1">
        <v>5.03</v>
      </c>
      <c r="AF360" s="2">
        <v>39598</v>
      </c>
      <c r="AG360" s="1">
        <v>2.6806299999999998</v>
      </c>
      <c r="AI360" s="2">
        <v>39217</v>
      </c>
      <c r="AJ360" s="1">
        <v>5.4359999999999999</v>
      </c>
      <c r="AL360" s="2">
        <v>39217</v>
      </c>
      <c r="AM360" s="1">
        <v>5.2359999999999998</v>
      </c>
      <c r="AO360" s="2">
        <v>39217</v>
      </c>
      <c r="AP360" s="1">
        <v>5.1325000000000003</v>
      </c>
      <c r="AR360" s="2">
        <v>39217</v>
      </c>
      <c r="AS360" s="1">
        <v>5.3254999999999999</v>
      </c>
      <c r="AU360" s="2">
        <v>39217</v>
      </c>
      <c r="AV360" s="1">
        <v>4.6690000000000005</v>
      </c>
      <c r="AX360" s="2">
        <v>39217</v>
      </c>
      <c r="AY360" s="1">
        <v>4.6855000000000002</v>
      </c>
      <c r="BA360" s="116">
        <v>39217</v>
      </c>
      <c r="BB360" s="1">
        <v>4.5570000000000004</v>
      </c>
      <c r="BD360" s="2">
        <v>39217</v>
      </c>
      <c r="BE360" s="1">
        <v>4.4744999999999999</v>
      </c>
      <c r="BG360" s="2">
        <v>39237</v>
      </c>
      <c r="BH360" s="1">
        <v>4.93</v>
      </c>
      <c r="BI360" s="2"/>
      <c r="BJ360" s="2">
        <v>39237</v>
      </c>
      <c r="BK360" s="1">
        <v>4.91</v>
      </c>
      <c r="BM360" s="2">
        <v>39217</v>
      </c>
      <c r="BN360" s="1">
        <v>4.4829999999999997</v>
      </c>
    </row>
    <row r="361" spans="2:66">
      <c r="B361" s="2">
        <v>39612</v>
      </c>
      <c r="C361" s="1">
        <v>5.36</v>
      </c>
      <c r="E361" s="2">
        <v>39062</v>
      </c>
      <c r="F361" s="1">
        <v>4.6399999999999997</v>
      </c>
      <c r="H361" s="2">
        <v>39094</v>
      </c>
      <c r="I361" s="1">
        <v>4.97</v>
      </c>
      <c r="K361" s="2">
        <v>39092</v>
      </c>
      <c r="L361" s="1">
        <v>4.9729999999999999</v>
      </c>
      <c r="N361" s="2">
        <v>39092</v>
      </c>
      <c r="O361" s="1">
        <v>4.93</v>
      </c>
      <c r="Q361" s="2">
        <v>39218</v>
      </c>
      <c r="R361" s="1">
        <v>5.1150000000000002</v>
      </c>
      <c r="T361" s="2">
        <v>39218</v>
      </c>
      <c r="U361" s="1">
        <v>4.9749999999999996</v>
      </c>
      <c r="W361" s="2">
        <v>39218</v>
      </c>
      <c r="X361" s="1">
        <v>4.95</v>
      </c>
      <c r="Z361" s="2">
        <v>39218</v>
      </c>
      <c r="AA361" s="1">
        <v>4.9749999999999996</v>
      </c>
      <c r="AC361" s="2">
        <v>39218</v>
      </c>
      <c r="AD361" s="1">
        <v>5.0350000000000001</v>
      </c>
      <c r="AF361" s="2">
        <v>39601</v>
      </c>
      <c r="AG361" s="1">
        <v>2.67625</v>
      </c>
      <c r="AI361" s="2">
        <v>39218</v>
      </c>
      <c r="AJ361" s="1">
        <v>5.4429999999999996</v>
      </c>
      <c r="AL361" s="2">
        <v>39218</v>
      </c>
      <c r="AM361" s="1">
        <v>5.2454999999999998</v>
      </c>
      <c r="AO361" s="2">
        <v>39218</v>
      </c>
      <c r="AP361" s="1">
        <v>5.1360000000000001</v>
      </c>
      <c r="AR361" s="2">
        <v>39218</v>
      </c>
      <c r="AS361" s="1">
        <v>5.319</v>
      </c>
      <c r="AU361" s="2">
        <v>39218</v>
      </c>
      <c r="AV361" s="1">
        <v>4.67</v>
      </c>
      <c r="AX361" s="2">
        <v>39218</v>
      </c>
      <c r="AY361" s="1">
        <v>4.6850000000000005</v>
      </c>
      <c r="BA361" s="116">
        <v>39218</v>
      </c>
      <c r="BB361" s="1">
        <v>4.5609999999999999</v>
      </c>
      <c r="BD361" s="2">
        <v>39218</v>
      </c>
      <c r="BE361" s="1">
        <v>4.4965000000000002</v>
      </c>
      <c r="BG361" s="2">
        <v>39238</v>
      </c>
      <c r="BH361" s="1">
        <v>4.9800000000000004</v>
      </c>
      <c r="BI361" s="2"/>
      <c r="BJ361" s="2">
        <v>39238</v>
      </c>
      <c r="BK361" s="1">
        <v>4.96</v>
      </c>
      <c r="BM361" s="2">
        <v>39218</v>
      </c>
      <c r="BN361" s="1">
        <v>4.4960000000000004</v>
      </c>
    </row>
    <row r="362" spans="2:66">
      <c r="B362" s="2">
        <v>39615</v>
      </c>
      <c r="C362" s="1">
        <v>5.36</v>
      </c>
      <c r="E362" s="2">
        <v>39063</v>
      </c>
      <c r="F362" s="1">
        <v>4.6379999999999999</v>
      </c>
      <c r="H362" s="2">
        <v>39097</v>
      </c>
      <c r="I362" s="1">
        <v>4.9829999999999997</v>
      </c>
      <c r="K362" s="2">
        <v>39093</v>
      </c>
      <c r="L362" s="1">
        <v>4.9800000000000004</v>
      </c>
      <c r="N362" s="2">
        <v>39093</v>
      </c>
      <c r="O362" s="1">
        <v>4.95</v>
      </c>
      <c r="Q362" s="2">
        <v>39219</v>
      </c>
      <c r="R362" s="1">
        <v>5.1550000000000002</v>
      </c>
      <c r="T362" s="2">
        <v>39219</v>
      </c>
      <c r="U362" s="1">
        <v>5.01</v>
      </c>
      <c r="W362" s="2">
        <v>39219</v>
      </c>
      <c r="X362" s="1">
        <v>4.9850000000000003</v>
      </c>
      <c r="Z362" s="2">
        <v>39219</v>
      </c>
      <c r="AA362" s="1">
        <v>5.0049999999999999</v>
      </c>
      <c r="AC362" s="2">
        <v>39219</v>
      </c>
      <c r="AD362" s="1">
        <v>5.07</v>
      </c>
      <c r="AF362" s="2">
        <v>39602</v>
      </c>
      <c r="AG362" s="1">
        <v>2.67313</v>
      </c>
      <c r="AI362" s="2">
        <v>39219</v>
      </c>
      <c r="AJ362" s="1">
        <v>5.4820000000000002</v>
      </c>
      <c r="AL362" s="2">
        <v>39219</v>
      </c>
      <c r="AM362" s="1">
        <v>5.2839999999999998</v>
      </c>
      <c r="AO362" s="2">
        <v>39219</v>
      </c>
      <c r="AP362" s="1">
        <v>5.1805000000000003</v>
      </c>
      <c r="AR362" s="2">
        <v>39219</v>
      </c>
      <c r="AS362" s="1">
        <v>5.3449999999999998</v>
      </c>
      <c r="AU362" s="2">
        <v>39219</v>
      </c>
      <c r="AV362" s="1">
        <v>4.6844999999999999</v>
      </c>
      <c r="AX362" s="2">
        <v>39219</v>
      </c>
      <c r="AY362" s="1">
        <v>4.7015000000000002</v>
      </c>
      <c r="BA362" s="116">
        <v>39219</v>
      </c>
      <c r="BB362" s="1">
        <v>4.5804999999999998</v>
      </c>
      <c r="BD362" s="2">
        <v>39219</v>
      </c>
      <c r="BE362" s="1">
        <v>4.5149999999999997</v>
      </c>
      <c r="BG362" s="2">
        <v>39239</v>
      </c>
      <c r="BH362" s="1">
        <v>4.97</v>
      </c>
      <c r="BI362" s="2"/>
      <c r="BJ362" s="2">
        <v>39239</v>
      </c>
      <c r="BK362" s="1">
        <v>4.9399999999999995</v>
      </c>
      <c r="BM362" s="2">
        <v>39219</v>
      </c>
      <c r="BN362" s="1">
        <v>4.5149999999999997</v>
      </c>
    </row>
    <row r="363" spans="2:66">
      <c r="B363" s="2">
        <v>39616</v>
      </c>
      <c r="C363" s="1">
        <v>5.36</v>
      </c>
      <c r="E363" s="2">
        <v>39064</v>
      </c>
      <c r="F363" s="1">
        <v>4.6399999999999997</v>
      </c>
      <c r="H363" s="2">
        <v>39098</v>
      </c>
      <c r="I363" s="1">
        <v>4.9820000000000002</v>
      </c>
      <c r="K363" s="2">
        <v>39094</v>
      </c>
      <c r="L363" s="1">
        <v>5.0229999999999997</v>
      </c>
      <c r="N363" s="2">
        <v>39094</v>
      </c>
      <c r="O363" s="1">
        <v>4.99</v>
      </c>
      <c r="Q363" s="2">
        <v>39220</v>
      </c>
      <c r="R363" s="1">
        <v>5.18</v>
      </c>
      <c r="T363" s="2">
        <v>39220</v>
      </c>
      <c r="U363" s="1">
        <v>5.0350000000000001</v>
      </c>
      <c r="W363" s="2">
        <v>39220</v>
      </c>
      <c r="X363" s="1">
        <v>5.01</v>
      </c>
      <c r="Z363" s="2">
        <v>39220</v>
      </c>
      <c r="AA363" s="1">
        <v>5.03</v>
      </c>
      <c r="AC363" s="2">
        <v>39220</v>
      </c>
      <c r="AD363" s="1">
        <v>5.085</v>
      </c>
      <c r="AF363" s="2">
        <v>39603</v>
      </c>
      <c r="AG363" s="1">
        <v>2.6718799999999998</v>
      </c>
      <c r="AI363" s="2">
        <v>39220</v>
      </c>
      <c r="AJ363" s="1">
        <v>5.5327999999999999</v>
      </c>
      <c r="AL363" s="2">
        <v>39220</v>
      </c>
      <c r="AM363" s="1">
        <v>5.3440000000000003</v>
      </c>
      <c r="AO363" s="2">
        <v>39220</v>
      </c>
      <c r="AP363" s="1">
        <v>5.2229999999999999</v>
      </c>
      <c r="AR363" s="2">
        <v>39220</v>
      </c>
      <c r="AS363" s="1">
        <v>5.3613</v>
      </c>
      <c r="AU363" s="2">
        <v>39220</v>
      </c>
      <c r="AV363" s="1">
        <v>4.6885000000000003</v>
      </c>
      <c r="AX363" s="2">
        <v>39220</v>
      </c>
      <c r="AY363" s="1">
        <v>4.7054999999999998</v>
      </c>
      <c r="BA363" s="116">
        <v>39220</v>
      </c>
      <c r="BB363" s="1">
        <v>4.5845000000000002</v>
      </c>
      <c r="BD363" s="2">
        <v>39220</v>
      </c>
      <c r="BE363" s="1">
        <v>4.5199999999999996</v>
      </c>
      <c r="BG363" s="2">
        <v>39240</v>
      </c>
      <c r="BH363" s="1">
        <v>5.1100000000000003</v>
      </c>
      <c r="BI363" s="2"/>
      <c r="BJ363" s="2">
        <v>39240</v>
      </c>
      <c r="BK363" s="1">
        <v>5.05</v>
      </c>
      <c r="BM363" s="2">
        <v>39220</v>
      </c>
      <c r="BN363" s="1">
        <v>4.5199999999999996</v>
      </c>
    </row>
    <row r="364" spans="2:66">
      <c r="B364" s="2">
        <v>39617</v>
      </c>
      <c r="C364" s="1">
        <v>5.36</v>
      </c>
      <c r="E364" s="2">
        <v>39065</v>
      </c>
      <c r="F364" s="1">
        <v>4.6530000000000005</v>
      </c>
      <c r="H364" s="2">
        <v>39099</v>
      </c>
      <c r="I364" s="1">
        <v>4.9800000000000004</v>
      </c>
      <c r="K364" s="2">
        <v>39097</v>
      </c>
      <c r="L364" s="1">
        <v>5.0330000000000004</v>
      </c>
      <c r="N364" s="2">
        <v>39097</v>
      </c>
      <c r="O364" s="1">
        <v>5.0069999999999997</v>
      </c>
      <c r="Q364" s="2">
        <v>39223</v>
      </c>
      <c r="R364" s="1">
        <v>5.1950000000000003</v>
      </c>
      <c r="T364" s="2">
        <v>39223</v>
      </c>
      <c r="U364" s="1">
        <v>5.04</v>
      </c>
      <c r="W364" s="2">
        <v>39223</v>
      </c>
      <c r="X364" s="1">
        <v>5.01</v>
      </c>
      <c r="Z364" s="2">
        <v>39223</v>
      </c>
      <c r="AA364" s="1">
        <v>5.03</v>
      </c>
      <c r="AC364" s="2">
        <v>39223</v>
      </c>
      <c r="AD364" s="1">
        <v>5.0750000000000002</v>
      </c>
      <c r="AF364" s="2">
        <v>39604</v>
      </c>
      <c r="AG364" s="1">
        <v>2.6768800000000001</v>
      </c>
      <c r="AI364" s="2">
        <v>39223</v>
      </c>
      <c r="AJ364" s="1">
        <v>5.52</v>
      </c>
      <c r="AL364" s="2">
        <v>39223</v>
      </c>
      <c r="AM364" s="1">
        <v>5.3297999999999996</v>
      </c>
      <c r="AO364" s="2">
        <v>39223</v>
      </c>
      <c r="AP364" s="1">
        <v>5.2035</v>
      </c>
      <c r="AR364" s="2">
        <v>39223</v>
      </c>
      <c r="AS364" s="1">
        <v>5.3588000000000005</v>
      </c>
      <c r="AU364" s="2">
        <v>39223</v>
      </c>
      <c r="AV364" s="1">
        <v>4.68</v>
      </c>
      <c r="AX364" s="2">
        <v>39223</v>
      </c>
      <c r="AY364" s="1">
        <v>4.6974999999999998</v>
      </c>
      <c r="BA364" s="116">
        <v>39223</v>
      </c>
      <c r="BB364" s="1">
        <v>4.5745000000000005</v>
      </c>
      <c r="BD364" s="2">
        <v>39223</v>
      </c>
      <c r="BE364" s="1">
        <v>4.508</v>
      </c>
      <c r="BG364" s="2">
        <v>39241</v>
      </c>
      <c r="BH364" s="1">
        <v>5.12</v>
      </c>
      <c r="BI364" s="2"/>
      <c r="BJ364" s="2">
        <v>39241</v>
      </c>
      <c r="BK364" s="1">
        <v>5.0599999999999996</v>
      </c>
      <c r="BM364" s="2">
        <v>39223</v>
      </c>
      <c r="BN364" s="1">
        <v>4.508</v>
      </c>
    </row>
    <row r="365" spans="2:66">
      <c r="B365" s="2">
        <v>39618</v>
      </c>
      <c r="C365" s="1">
        <v>5.36</v>
      </c>
      <c r="E365" s="2">
        <v>39066</v>
      </c>
      <c r="F365" s="1">
        <v>4.6500000000000004</v>
      </c>
      <c r="H365" s="2">
        <v>39100</v>
      </c>
      <c r="I365" s="1">
        <v>4.992</v>
      </c>
      <c r="K365" s="2">
        <v>39098</v>
      </c>
      <c r="L365" s="1">
        <v>5.0380000000000003</v>
      </c>
      <c r="N365" s="2">
        <v>39098</v>
      </c>
      <c r="O365" s="1">
        <v>5.01</v>
      </c>
      <c r="Q365" s="2">
        <v>39224</v>
      </c>
      <c r="R365" s="1">
        <v>5.2149999999999999</v>
      </c>
      <c r="T365" s="2">
        <v>39224</v>
      </c>
      <c r="U365" s="1">
        <v>5.0599999999999996</v>
      </c>
      <c r="W365" s="2">
        <v>39224</v>
      </c>
      <c r="X365" s="1">
        <v>5.0250000000000004</v>
      </c>
      <c r="Z365" s="2">
        <v>39224</v>
      </c>
      <c r="AA365" s="1">
        <v>5.0350000000000001</v>
      </c>
      <c r="AC365" s="2">
        <v>39224</v>
      </c>
      <c r="AD365" s="1">
        <v>5.0650000000000004</v>
      </c>
      <c r="AF365" s="2">
        <v>39605</v>
      </c>
      <c r="AG365" s="1">
        <v>2.69563</v>
      </c>
      <c r="AI365" s="2">
        <v>39224</v>
      </c>
      <c r="AJ365" s="1">
        <v>5.5575000000000001</v>
      </c>
      <c r="AL365" s="2">
        <v>39224</v>
      </c>
      <c r="AM365" s="1">
        <v>5.3739999999999997</v>
      </c>
      <c r="AO365" s="2">
        <v>39224</v>
      </c>
      <c r="AP365" s="1">
        <v>5.2320000000000002</v>
      </c>
      <c r="AR365" s="2">
        <v>39224</v>
      </c>
      <c r="AS365" s="1">
        <v>5.37</v>
      </c>
      <c r="AU365" s="2">
        <v>39224</v>
      </c>
      <c r="AV365" s="1">
        <v>4.7140000000000004</v>
      </c>
      <c r="AX365" s="2">
        <v>39224</v>
      </c>
      <c r="AY365" s="1">
        <v>4.7309999999999999</v>
      </c>
      <c r="BA365" s="116">
        <v>39224</v>
      </c>
      <c r="BB365" s="1">
        <v>4.6109999999999998</v>
      </c>
      <c r="BD365" s="2">
        <v>39224</v>
      </c>
      <c r="BE365" s="1">
        <v>4.5404999999999998</v>
      </c>
      <c r="BG365" s="2">
        <v>39244</v>
      </c>
      <c r="BH365" s="1">
        <v>5.14</v>
      </c>
      <c r="BI365" s="2"/>
      <c r="BJ365" s="2">
        <v>39244</v>
      </c>
      <c r="BK365" s="1">
        <v>5.07</v>
      </c>
      <c r="BM365" s="2">
        <v>39224</v>
      </c>
      <c r="BN365" s="1">
        <v>4.5519999999999996</v>
      </c>
    </row>
    <row r="366" spans="2:66">
      <c r="B366" s="2">
        <v>39619</v>
      </c>
      <c r="C366" s="1">
        <v>5.36</v>
      </c>
      <c r="E366" s="2">
        <v>39069</v>
      </c>
      <c r="F366" s="1">
        <v>4.6550000000000002</v>
      </c>
      <c r="H366" s="2">
        <v>39101</v>
      </c>
      <c r="I366" s="1">
        <v>4.96</v>
      </c>
      <c r="K366" s="2">
        <v>39099</v>
      </c>
      <c r="L366" s="1">
        <v>5.04</v>
      </c>
      <c r="N366" s="2">
        <v>39099</v>
      </c>
      <c r="O366" s="1">
        <v>5.01</v>
      </c>
      <c r="Q366" s="2">
        <v>39225</v>
      </c>
      <c r="R366" s="1">
        <v>5.25</v>
      </c>
      <c r="T366" s="2">
        <v>39225</v>
      </c>
      <c r="U366" s="1">
        <v>5.08</v>
      </c>
      <c r="W366" s="2">
        <v>39225</v>
      </c>
      <c r="X366" s="1">
        <v>5.0449999999999999</v>
      </c>
      <c r="Z366" s="2">
        <v>39225</v>
      </c>
      <c r="AA366" s="1">
        <v>5.05</v>
      </c>
      <c r="AC366" s="2">
        <v>39225</v>
      </c>
      <c r="AD366" s="1">
        <v>5.07</v>
      </c>
      <c r="AF366" s="2">
        <v>39608</v>
      </c>
      <c r="AG366" s="1">
        <v>2.6912500000000001</v>
      </c>
      <c r="AI366" s="2">
        <v>39225</v>
      </c>
      <c r="AJ366" s="1">
        <v>5.5834999999999999</v>
      </c>
      <c r="AL366" s="2">
        <v>39225</v>
      </c>
      <c r="AM366" s="1">
        <v>5.3975</v>
      </c>
      <c r="AO366" s="2">
        <v>39225</v>
      </c>
      <c r="AP366" s="1">
        <v>5.2382999999999997</v>
      </c>
      <c r="AR366" s="2">
        <v>39225</v>
      </c>
      <c r="AS366" s="1">
        <v>5.3775000000000004</v>
      </c>
      <c r="AU366" s="2">
        <v>39225</v>
      </c>
      <c r="AV366" s="1">
        <v>4.718</v>
      </c>
      <c r="AX366" s="2">
        <v>39225</v>
      </c>
      <c r="AY366" s="1">
        <v>4.7374999999999998</v>
      </c>
      <c r="BA366" s="116">
        <v>39225</v>
      </c>
      <c r="BB366" s="1">
        <v>4.6254999999999997</v>
      </c>
      <c r="BD366" s="2">
        <v>39225</v>
      </c>
      <c r="BE366" s="1">
        <v>4.5625</v>
      </c>
      <c r="BG366" s="2">
        <v>39245</v>
      </c>
      <c r="BH366" s="1">
        <v>5.26</v>
      </c>
      <c r="BI366" s="2"/>
      <c r="BJ366" s="2">
        <v>39245</v>
      </c>
      <c r="BK366" s="1">
        <v>5.18</v>
      </c>
      <c r="BM366" s="2">
        <v>39225</v>
      </c>
      <c r="BN366" s="1">
        <v>4.569</v>
      </c>
    </row>
    <row r="367" spans="2:66">
      <c r="B367" s="2">
        <v>39622</v>
      </c>
      <c r="C367" s="1">
        <v>5.36</v>
      </c>
      <c r="E367" s="2">
        <v>39070</v>
      </c>
      <c r="F367" s="1">
        <v>4.6479999999999997</v>
      </c>
      <c r="H367" s="2">
        <v>39104</v>
      </c>
      <c r="I367" s="1">
        <v>4.97</v>
      </c>
      <c r="K367" s="2">
        <v>39100</v>
      </c>
      <c r="L367" s="1">
        <v>5.07</v>
      </c>
      <c r="N367" s="2">
        <v>39100</v>
      </c>
      <c r="O367" s="1">
        <v>5.0229999999999997</v>
      </c>
      <c r="Q367" s="2">
        <v>39226</v>
      </c>
      <c r="R367" s="1">
        <v>5.25</v>
      </c>
      <c r="T367" s="2">
        <v>39226</v>
      </c>
      <c r="U367" s="1">
        <v>5.08</v>
      </c>
      <c r="W367" s="2">
        <v>39226</v>
      </c>
      <c r="X367" s="1">
        <v>5.0449999999999999</v>
      </c>
      <c r="Z367" s="2">
        <v>39226</v>
      </c>
      <c r="AA367" s="1">
        <v>5.05</v>
      </c>
      <c r="AC367" s="2">
        <v>39226</v>
      </c>
      <c r="AD367" s="1">
        <v>5.07</v>
      </c>
      <c r="AF367" s="2">
        <v>39609</v>
      </c>
      <c r="AG367" s="1">
        <v>2.7862499999999999</v>
      </c>
      <c r="AI367" s="2">
        <v>39226</v>
      </c>
      <c r="AJ367" s="1">
        <v>5.5709999999999997</v>
      </c>
      <c r="AL367" s="2">
        <v>39226</v>
      </c>
      <c r="AM367" s="1">
        <v>5.391</v>
      </c>
      <c r="AO367" s="2">
        <v>39226</v>
      </c>
      <c r="AP367" s="1">
        <v>5.2415000000000003</v>
      </c>
      <c r="AR367" s="2">
        <v>39226</v>
      </c>
      <c r="AS367" s="1">
        <v>5.3712999999999997</v>
      </c>
      <c r="AU367" s="2">
        <v>39226</v>
      </c>
      <c r="AV367" s="1">
        <v>4.7089999999999996</v>
      </c>
      <c r="AX367" s="2">
        <v>39226</v>
      </c>
      <c r="AY367" s="1">
        <v>4.7279999999999998</v>
      </c>
      <c r="BA367" s="116">
        <v>39226</v>
      </c>
      <c r="BB367" s="1">
        <v>4.6109999999999998</v>
      </c>
      <c r="BD367" s="2">
        <v>39226</v>
      </c>
      <c r="BE367" s="1">
        <v>4.5404999999999998</v>
      </c>
      <c r="BG367" s="2">
        <v>39246</v>
      </c>
      <c r="BH367" s="1">
        <v>5.2</v>
      </c>
      <c r="BI367" s="2"/>
      <c r="BJ367" s="2">
        <v>39246</v>
      </c>
      <c r="BK367" s="1">
        <v>5.13</v>
      </c>
      <c r="BM367" s="2">
        <v>39226</v>
      </c>
      <c r="BN367" s="1">
        <v>4.5504999999999995</v>
      </c>
    </row>
    <row r="368" spans="2:66">
      <c r="B368" s="2">
        <v>39623</v>
      </c>
      <c r="C368" s="1">
        <v>5.36</v>
      </c>
      <c r="E368" s="2">
        <v>39071</v>
      </c>
      <c r="F368" s="1">
        <v>4.6530000000000005</v>
      </c>
      <c r="H368" s="2">
        <v>39105</v>
      </c>
      <c r="I368" s="1">
        <v>4.9820000000000002</v>
      </c>
      <c r="K368" s="2">
        <v>39101</v>
      </c>
      <c r="L368" s="1">
        <v>5.0449999999999999</v>
      </c>
      <c r="N368" s="2">
        <v>39101</v>
      </c>
      <c r="O368" s="1">
        <v>4.992</v>
      </c>
      <c r="Q368" s="2">
        <v>39227</v>
      </c>
      <c r="R368" s="1">
        <v>5.2450000000000001</v>
      </c>
      <c r="T368" s="2">
        <v>39227</v>
      </c>
      <c r="U368" s="1">
        <v>5.08</v>
      </c>
      <c r="W368" s="2">
        <v>39227</v>
      </c>
      <c r="X368" s="1">
        <v>5.04</v>
      </c>
      <c r="Z368" s="2">
        <v>39227</v>
      </c>
      <c r="AA368" s="1">
        <v>5.0449999999999999</v>
      </c>
      <c r="AC368" s="2">
        <v>39227</v>
      </c>
      <c r="AD368" s="1">
        <v>5.0599999999999996</v>
      </c>
      <c r="AF368" s="2">
        <v>39610</v>
      </c>
      <c r="AG368" s="1">
        <v>2.7881299999999998</v>
      </c>
      <c r="AI368" s="2">
        <v>39227</v>
      </c>
      <c r="AJ368" s="1">
        <v>5.5839999999999996</v>
      </c>
      <c r="AL368" s="2">
        <v>39227</v>
      </c>
      <c r="AM368" s="1">
        <v>5.415</v>
      </c>
      <c r="AO368" s="2">
        <v>39227</v>
      </c>
      <c r="AP368" s="1">
        <v>5.2469999999999999</v>
      </c>
      <c r="AR368" s="2">
        <v>39227</v>
      </c>
      <c r="AS368" s="1">
        <v>5.3715000000000002</v>
      </c>
      <c r="AU368" s="2">
        <v>39227</v>
      </c>
      <c r="AV368" s="1">
        <v>4.7415000000000003</v>
      </c>
      <c r="AX368" s="2">
        <v>39227</v>
      </c>
      <c r="AY368" s="1">
        <v>4.7649999999999997</v>
      </c>
      <c r="BA368" s="116">
        <v>39227</v>
      </c>
      <c r="BB368" s="1">
        <v>4.6559999999999997</v>
      </c>
      <c r="BD368" s="2">
        <v>39227</v>
      </c>
      <c r="BE368" s="1">
        <v>4.5895000000000001</v>
      </c>
      <c r="BG368" s="2">
        <v>39247</v>
      </c>
      <c r="BH368" s="1">
        <v>5.23</v>
      </c>
      <c r="BI368" s="2"/>
      <c r="BJ368" s="2">
        <v>39247</v>
      </c>
      <c r="BK368" s="1">
        <v>5.16</v>
      </c>
      <c r="BM368" s="2">
        <v>39227</v>
      </c>
      <c r="BN368" s="1">
        <v>4.6070000000000002</v>
      </c>
    </row>
    <row r="369" spans="2:66">
      <c r="B369" s="2">
        <v>39624</v>
      </c>
      <c r="C369" s="1">
        <v>5.37</v>
      </c>
      <c r="E369" s="2">
        <v>39072</v>
      </c>
      <c r="F369" s="1">
        <v>4.6479999999999997</v>
      </c>
      <c r="H369" s="2">
        <v>39106</v>
      </c>
      <c r="I369" s="1">
        <v>5.0199999999999996</v>
      </c>
      <c r="K369" s="2">
        <v>39104</v>
      </c>
      <c r="L369" s="1">
        <v>5.0599999999999996</v>
      </c>
      <c r="N369" s="2">
        <v>39104</v>
      </c>
      <c r="O369" s="1">
        <v>5</v>
      </c>
      <c r="Q369" s="2">
        <v>39230</v>
      </c>
      <c r="R369" s="1">
        <v>5.2750000000000004</v>
      </c>
      <c r="T369" s="2">
        <v>39230</v>
      </c>
      <c r="U369" s="1">
        <v>5.0999999999999996</v>
      </c>
      <c r="W369" s="2">
        <v>39230</v>
      </c>
      <c r="X369" s="1">
        <v>5.05</v>
      </c>
      <c r="Z369" s="2">
        <v>39230</v>
      </c>
      <c r="AA369" s="1">
        <v>5.0549999999999997</v>
      </c>
      <c r="AC369" s="2">
        <v>39230</v>
      </c>
      <c r="AD369" s="1">
        <v>5.0650000000000004</v>
      </c>
      <c r="AF369" s="2">
        <v>39611</v>
      </c>
      <c r="AG369" s="1">
        <v>2.7762500000000001</v>
      </c>
      <c r="AI369" s="2">
        <v>39230</v>
      </c>
      <c r="AJ369" s="1">
        <v>5.585</v>
      </c>
      <c r="AL369" s="2">
        <v>39230</v>
      </c>
      <c r="AM369" s="1">
        <v>5.41</v>
      </c>
      <c r="AO369" s="2">
        <v>39230</v>
      </c>
      <c r="AP369" s="1">
        <v>5.2560000000000002</v>
      </c>
      <c r="AR369" s="2">
        <v>39230</v>
      </c>
      <c r="AS369" s="1">
        <v>5.3890000000000002</v>
      </c>
      <c r="AU369" s="2">
        <v>39230</v>
      </c>
      <c r="AV369" s="1">
        <v>4.7439999999999998</v>
      </c>
      <c r="AX369" s="2">
        <v>39230</v>
      </c>
      <c r="AY369" s="1">
        <v>4.7629999999999999</v>
      </c>
      <c r="BA369" s="116">
        <v>39230</v>
      </c>
      <c r="BB369" s="1">
        <v>4.6589999999999998</v>
      </c>
      <c r="BD369" s="2">
        <v>39230</v>
      </c>
      <c r="BE369" s="1">
        <v>4.5940000000000003</v>
      </c>
      <c r="BG369" s="2">
        <v>39248</v>
      </c>
      <c r="BH369" s="1">
        <v>5.16</v>
      </c>
      <c r="BI369" s="2"/>
      <c r="BJ369" s="2">
        <v>39248</v>
      </c>
      <c r="BK369" s="1">
        <v>5.0999999999999996</v>
      </c>
      <c r="BM369" s="2">
        <v>39230</v>
      </c>
      <c r="BN369" s="1">
        <v>4.6100000000000003</v>
      </c>
    </row>
    <row r="370" spans="2:66">
      <c r="B370" s="2">
        <v>39625</v>
      </c>
      <c r="C370" s="1">
        <v>5.36</v>
      </c>
      <c r="E370" s="2">
        <v>39073</v>
      </c>
      <c r="F370" s="1">
        <v>4.66</v>
      </c>
      <c r="H370" s="2">
        <v>39107</v>
      </c>
      <c r="I370" s="1">
        <v>5.0199999999999996</v>
      </c>
      <c r="K370" s="2">
        <v>39105</v>
      </c>
      <c r="L370" s="1">
        <v>5.07</v>
      </c>
      <c r="N370" s="2">
        <v>39105</v>
      </c>
      <c r="O370" s="1">
        <v>5.0119999999999996</v>
      </c>
      <c r="Q370" s="2">
        <v>39231</v>
      </c>
      <c r="R370" s="1">
        <v>5.2549999999999999</v>
      </c>
      <c r="T370" s="2">
        <v>39231</v>
      </c>
      <c r="U370" s="1">
        <v>5.085</v>
      </c>
      <c r="W370" s="2">
        <v>39231</v>
      </c>
      <c r="X370" s="1">
        <v>5.0350000000000001</v>
      </c>
      <c r="Z370" s="2">
        <v>39231</v>
      </c>
      <c r="AA370" s="1">
        <v>5.04</v>
      </c>
      <c r="AC370" s="2">
        <v>39231</v>
      </c>
      <c r="AD370" s="1">
        <v>5.0549999999999997</v>
      </c>
      <c r="AF370" s="2">
        <v>39612</v>
      </c>
      <c r="AG370" s="1">
        <v>2.8137499999999998</v>
      </c>
      <c r="AI370" s="2">
        <v>39231</v>
      </c>
      <c r="AJ370" s="1">
        <v>5.5945</v>
      </c>
      <c r="AL370" s="2">
        <v>39231</v>
      </c>
      <c r="AM370" s="1">
        <v>5.4349999999999996</v>
      </c>
      <c r="AO370" s="2">
        <v>39231</v>
      </c>
      <c r="AP370" s="1">
        <v>5.29</v>
      </c>
      <c r="AR370" s="2">
        <v>39231</v>
      </c>
      <c r="AS370" s="1">
        <v>5.399</v>
      </c>
      <c r="AU370" s="2">
        <v>39231</v>
      </c>
      <c r="AV370" s="1">
        <v>4.742</v>
      </c>
      <c r="AX370" s="2">
        <v>39231</v>
      </c>
      <c r="AY370" s="1">
        <v>4.7645</v>
      </c>
      <c r="BA370" s="116">
        <v>39231</v>
      </c>
      <c r="BB370" s="1">
        <v>4.6594999999999995</v>
      </c>
      <c r="BD370" s="2">
        <v>39231</v>
      </c>
      <c r="BE370" s="1">
        <v>4.5994999999999999</v>
      </c>
      <c r="BG370" s="2">
        <v>39251</v>
      </c>
      <c r="BH370" s="1">
        <v>5.15</v>
      </c>
      <c r="BI370" s="2"/>
      <c r="BJ370" s="2">
        <v>39251</v>
      </c>
      <c r="BK370" s="1">
        <v>5.07</v>
      </c>
      <c r="BM370" s="2">
        <v>39231</v>
      </c>
      <c r="BN370" s="1">
        <v>4.6079999999999997</v>
      </c>
    </row>
    <row r="371" spans="2:66">
      <c r="B371" s="2">
        <v>39626</v>
      </c>
      <c r="C371" s="1">
        <v>5.36</v>
      </c>
      <c r="E371" s="2">
        <v>39077</v>
      </c>
      <c r="F371" s="1">
        <v>4.71</v>
      </c>
      <c r="H371" s="2">
        <v>39108</v>
      </c>
      <c r="I371" s="1">
        <v>5.0620000000000003</v>
      </c>
      <c r="K371" s="2">
        <v>39106</v>
      </c>
      <c r="L371" s="1">
        <v>5.1029999999999998</v>
      </c>
      <c r="N371" s="2">
        <v>39106</v>
      </c>
      <c r="O371" s="1">
        <v>5.0529999999999999</v>
      </c>
      <c r="Q371" s="2">
        <v>39232</v>
      </c>
      <c r="R371" s="1">
        <v>5.27</v>
      </c>
      <c r="T371" s="2">
        <v>39232</v>
      </c>
      <c r="U371" s="1">
        <v>5.0999999999999996</v>
      </c>
      <c r="W371" s="2">
        <v>39232</v>
      </c>
      <c r="X371" s="1">
        <v>5.0549999999999997</v>
      </c>
      <c r="Z371" s="2">
        <v>39232</v>
      </c>
      <c r="AA371" s="1">
        <v>5.0599999999999996</v>
      </c>
      <c r="AC371" s="2">
        <v>39232</v>
      </c>
      <c r="AD371" s="1">
        <v>5.07</v>
      </c>
      <c r="AF371" s="2">
        <v>39615</v>
      </c>
      <c r="AG371" s="1">
        <v>2.8125</v>
      </c>
      <c r="AI371" s="2">
        <v>39232</v>
      </c>
      <c r="AJ371" s="1">
        <v>5.5880000000000001</v>
      </c>
      <c r="AL371" s="2">
        <v>39232</v>
      </c>
      <c r="AM371" s="1">
        <v>5.4225000000000003</v>
      </c>
      <c r="AO371" s="2">
        <v>39232</v>
      </c>
      <c r="AP371" s="1">
        <v>5.2895000000000003</v>
      </c>
      <c r="AR371" s="2">
        <v>39232</v>
      </c>
      <c r="AS371" s="1">
        <v>5.3929999999999998</v>
      </c>
      <c r="AU371" s="2">
        <v>39232</v>
      </c>
      <c r="AV371" s="1">
        <v>4.7445000000000004</v>
      </c>
      <c r="AX371" s="2">
        <v>39232</v>
      </c>
      <c r="AY371" s="1">
        <v>4.7664999999999997</v>
      </c>
      <c r="BA371" s="116">
        <v>39232</v>
      </c>
      <c r="BB371" s="1">
        <v>4.6585000000000001</v>
      </c>
      <c r="BD371" s="2">
        <v>39232</v>
      </c>
      <c r="BE371" s="1">
        <v>4.6065000000000005</v>
      </c>
      <c r="BG371" s="2">
        <v>39252</v>
      </c>
      <c r="BH371" s="1">
        <v>5.09</v>
      </c>
      <c r="BI371" s="2"/>
      <c r="BJ371" s="2">
        <v>39252</v>
      </c>
      <c r="BK371" s="1">
        <v>5</v>
      </c>
      <c r="BM371" s="2">
        <v>39232</v>
      </c>
      <c r="BN371" s="1">
        <v>4.6120000000000001</v>
      </c>
    </row>
    <row r="372" spans="2:66">
      <c r="B372" s="2">
        <v>39629</v>
      </c>
      <c r="C372" s="1">
        <v>5.37</v>
      </c>
      <c r="E372" s="2">
        <v>39078</v>
      </c>
      <c r="F372" s="1">
        <v>4.71</v>
      </c>
      <c r="H372" s="2">
        <v>39111</v>
      </c>
      <c r="I372" s="1">
        <v>5.0419999999999998</v>
      </c>
      <c r="K372" s="2">
        <v>39107</v>
      </c>
      <c r="L372" s="1">
        <v>5.09</v>
      </c>
      <c r="N372" s="2">
        <v>39107</v>
      </c>
      <c r="O372" s="1">
        <v>5.05</v>
      </c>
      <c r="Q372" s="2">
        <v>39233</v>
      </c>
      <c r="R372" s="1">
        <v>5.23</v>
      </c>
      <c r="T372" s="2">
        <v>39233</v>
      </c>
      <c r="U372" s="1">
        <v>5.08</v>
      </c>
      <c r="W372" s="2">
        <v>39233</v>
      </c>
      <c r="X372" s="1">
        <v>5.04</v>
      </c>
      <c r="Z372" s="2">
        <v>39233</v>
      </c>
      <c r="AA372" s="1">
        <v>5.04</v>
      </c>
      <c r="AC372" s="2">
        <v>39233</v>
      </c>
      <c r="AD372" s="1">
        <v>5.03</v>
      </c>
      <c r="AF372" s="2">
        <v>39616</v>
      </c>
      <c r="AG372" s="1">
        <v>2.8087499999999999</v>
      </c>
      <c r="AI372" s="2">
        <v>39233</v>
      </c>
      <c r="AJ372" s="1">
        <v>5.6044999999999998</v>
      </c>
      <c r="AL372" s="2">
        <v>39233</v>
      </c>
      <c r="AM372" s="1">
        <v>5.4489999999999998</v>
      </c>
      <c r="AO372" s="2">
        <v>39233</v>
      </c>
      <c r="AP372" s="1">
        <v>5.33</v>
      </c>
      <c r="AR372" s="2">
        <v>39233</v>
      </c>
      <c r="AS372" s="1">
        <v>5.4169999999999998</v>
      </c>
      <c r="AU372" s="2">
        <v>39233</v>
      </c>
      <c r="AV372" s="1">
        <v>4.7534999999999998</v>
      </c>
      <c r="AX372" s="2">
        <v>39233</v>
      </c>
      <c r="AY372" s="1">
        <v>4.7774999999999999</v>
      </c>
      <c r="BA372" s="116">
        <v>39233</v>
      </c>
      <c r="BB372" s="1">
        <v>4.6754999999999995</v>
      </c>
      <c r="BD372" s="2">
        <v>39233</v>
      </c>
      <c r="BE372" s="1">
        <v>4.6284999999999998</v>
      </c>
      <c r="BG372" s="2">
        <v>39253</v>
      </c>
      <c r="BH372" s="1">
        <v>5.14</v>
      </c>
      <c r="BI372" s="2"/>
      <c r="BJ372" s="2">
        <v>39253</v>
      </c>
      <c r="BK372" s="1">
        <v>5.05</v>
      </c>
      <c r="BM372" s="2">
        <v>39233</v>
      </c>
      <c r="BN372" s="1">
        <v>4.6304999999999996</v>
      </c>
    </row>
    <row r="373" spans="2:66">
      <c r="B373" s="2">
        <v>39630</v>
      </c>
      <c r="C373" s="1">
        <v>5.37</v>
      </c>
      <c r="E373" s="2">
        <v>39079</v>
      </c>
      <c r="F373" s="1">
        <v>4.7080000000000002</v>
      </c>
      <c r="H373" s="2">
        <v>39112</v>
      </c>
      <c r="I373" s="1">
        <v>5.03</v>
      </c>
      <c r="K373" s="2">
        <v>39108</v>
      </c>
      <c r="L373" s="1">
        <v>5.0979999999999999</v>
      </c>
      <c r="N373" s="2">
        <v>39108</v>
      </c>
      <c r="O373" s="1">
        <v>5.0819999999999999</v>
      </c>
      <c r="Q373" s="2">
        <v>39234</v>
      </c>
      <c r="R373" s="1">
        <v>5.2</v>
      </c>
      <c r="T373" s="2">
        <v>39234</v>
      </c>
      <c r="U373" s="1">
        <v>5.0449999999999999</v>
      </c>
      <c r="W373" s="2">
        <v>39234</v>
      </c>
      <c r="X373" s="1">
        <v>5.0049999999999999</v>
      </c>
      <c r="Z373" s="2">
        <v>39234</v>
      </c>
      <c r="AA373" s="1">
        <v>5.0049999999999999</v>
      </c>
      <c r="AC373" s="2">
        <v>39234</v>
      </c>
      <c r="AD373" s="1">
        <v>5</v>
      </c>
      <c r="AF373" s="2">
        <v>39617</v>
      </c>
      <c r="AG373" s="1">
        <v>2.8025000000000002</v>
      </c>
      <c r="AI373" s="2">
        <v>39234</v>
      </c>
      <c r="AJ373" s="1">
        <v>5.6677999999999997</v>
      </c>
      <c r="AL373" s="2">
        <v>39234</v>
      </c>
      <c r="AM373" s="1">
        <v>5.5235000000000003</v>
      </c>
      <c r="AO373" s="2">
        <v>39234</v>
      </c>
      <c r="AP373" s="1">
        <v>5.3870000000000005</v>
      </c>
      <c r="AR373" s="2">
        <v>39234</v>
      </c>
      <c r="AS373" s="1">
        <v>5.4462999999999999</v>
      </c>
      <c r="AU373" s="2">
        <v>39234</v>
      </c>
      <c r="AV373" s="1">
        <v>4.8034999999999997</v>
      </c>
      <c r="AX373" s="2">
        <v>39234</v>
      </c>
      <c r="AY373" s="1">
        <v>4.8265000000000002</v>
      </c>
      <c r="BA373" s="116">
        <v>39234</v>
      </c>
      <c r="BB373" s="1">
        <v>4.7294999999999998</v>
      </c>
      <c r="BD373" s="2">
        <v>39234</v>
      </c>
      <c r="BE373" s="1">
        <v>4.6630000000000003</v>
      </c>
      <c r="BG373" s="2">
        <v>39254</v>
      </c>
      <c r="BH373" s="1">
        <v>5.16</v>
      </c>
      <c r="BI373" s="2"/>
      <c r="BJ373" s="2">
        <v>39254</v>
      </c>
      <c r="BK373" s="1">
        <v>5.0599999999999996</v>
      </c>
      <c r="BM373" s="2">
        <v>39234</v>
      </c>
      <c r="BN373" s="1">
        <v>4.6805000000000003</v>
      </c>
    </row>
    <row r="374" spans="2:66">
      <c r="B374" s="2">
        <v>39631</v>
      </c>
      <c r="C374" s="1">
        <v>5.37</v>
      </c>
      <c r="E374" s="2">
        <v>39080</v>
      </c>
      <c r="F374" s="1">
        <v>4.71</v>
      </c>
      <c r="H374" s="2">
        <v>39113</v>
      </c>
      <c r="I374" s="1">
        <v>5.0149999999999997</v>
      </c>
      <c r="K374" s="2">
        <v>39111</v>
      </c>
      <c r="L374" s="1">
        <v>5.08</v>
      </c>
      <c r="N374" s="2">
        <v>39111</v>
      </c>
      <c r="O374" s="1">
        <v>5.0570000000000004</v>
      </c>
      <c r="Q374" s="2">
        <v>39237</v>
      </c>
      <c r="R374" s="1">
        <v>5.1950000000000003</v>
      </c>
      <c r="T374" s="2">
        <v>39237</v>
      </c>
      <c r="U374" s="1">
        <v>5.0449999999999999</v>
      </c>
      <c r="W374" s="2">
        <v>39237</v>
      </c>
      <c r="X374" s="1">
        <v>5</v>
      </c>
      <c r="Z374" s="2">
        <v>39237</v>
      </c>
      <c r="AA374" s="1">
        <v>5</v>
      </c>
      <c r="AC374" s="2">
        <v>39237</v>
      </c>
      <c r="AD374" s="1">
        <v>5.0049999999999999</v>
      </c>
      <c r="AF374" s="2">
        <v>39618</v>
      </c>
      <c r="AG374" s="1">
        <v>2.80125</v>
      </c>
      <c r="AI374" s="2">
        <v>39237</v>
      </c>
      <c r="AJ374" s="1">
        <v>5.6355000000000004</v>
      </c>
      <c r="AL374" s="2">
        <v>39237</v>
      </c>
      <c r="AM374" s="1">
        <v>5.4965000000000002</v>
      </c>
      <c r="AO374" s="2">
        <v>39237</v>
      </c>
      <c r="AP374" s="1">
        <v>5.3845000000000001</v>
      </c>
      <c r="AR374" s="2">
        <v>39237</v>
      </c>
      <c r="AS374" s="1">
        <v>5.4409999999999998</v>
      </c>
      <c r="AU374" s="2">
        <v>39237</v>
      </c>
      <c r="AV374" s="1">
        <v>4.7949999999999999</v>
      </c>
      <c r="AX374" s="2">
        <v>39237</v>
      </c>
      <c r="AY374" s="1">
        <v>4.8209999999999997</v>
      </c>
      <c r="BA374" s="116">
        <v>39237</v>
      </c>
      <c r="BB374" s="1">
        <v>4.7240000000000002</v>
      </c>
      <c r="BD374" s="2">
        <v>39237</v>
      </c>
      <c r="BE374" s="1">
        <v>4.6565000000000003</v>
      </c>
      <c r="BG374" s="2">
        <v>39255</v>
      </c>
      <c r="BH374" s="1">
        <v>5.14</v>
      </c>
      <c r="BI374" s="2"/>
      <c r="BJ374" s="2">
        <v>39255</v>
      </c>
      <c r="BK374" s="1">
        <v>5.0199999999999996</v>
      </c>
      <c r="BM374" s="2">
        <v>39237</v>
      </c>
      <c r="BN374" s="1">
        <v>4.6740000000000004</v>
      </c>
    </row>
    <row r="375" spans="2:66">
      <c r="B375" s="2">
        <v>39632</v>
      </c>
      <c r="C375" s="1">
        <v>5.38</v>
      </c>
      <c r="E375" s="2">
        <v>39084</v>
      </c>
      <c r="F375" s="1">
        <v>4.7169999999999996</v>
      </c>
      <c r="H375" s="2">
        <v>39114</v>
      </c>
      <c r="I375" s="1">
        <v>4.96</v>
      </c>
      <c r="K375" s="2">
        <v>39112</v>
      </c>
      <c r="L375" s="1">
        <v>5.0679999999999996</v>
      </c>
      <c r="N375" s="2">
        <v>39112</v>
      </c>
      <c r="O375" s="1">
        <v>5.05</v>
      </c>
      <c r="Q375" s="2">
        <v>39238</v>
      </c>
      <c r="R375" s="1">
        <v>5.21</v>
      </c>
      <c r="T375" s="2">
        <v>39238</v>
      </c>
      <c r="U375" s="1">
        <v>5.0599999999999996</v>
      </c>
      <c r="W375" s="2">
        <v>39238</v>
      </c>
      <c r="X375" s="1">
        <v>5.0149999999999997</v>
      </c>
      <c r="Z375" s="2">
        <v>39238</v>
      </c>
      <c r="AA375" s="1">
        <v>5.0149999999999997</v>
      </c>
      <c r="AC375" s="2">
        <v>39238</v>
      </c>
      <c r="AD375" s="1">
        <v>5.0199999999999996</v>
      </c>
      <c r="AF375" s="2">
        <v>39619</v>
      </c>
      <c r="AG375" s="1">
        <v>2.8018800000000001</v>
      </c>
      <c r="AI375" s="2">
        <v>39238</v>
      </c>
      <c r="AJ375" s="1">
        <v>5.7069999999999999</v>
      </c>
      <c r="AL375" s="2">
        <v>39238</v>
      </c>
      <c r="AM375" s="1">
        <v>5.5644999999999998</v>
      </c>
      <c r="AO375" s="2">
        <v>39238</v>
      </c>
      <c r="AP375" s="1">
        <v>5.4119999999999999</v>
      </c>
      <c r="AR375" s="2">
        <v>39238</v>
      </c>
      <c r="AS375" s="1">
        <v>5.4554999999999998</v>
      </c>
      <c r="AU375" s="2">
        <v>39238</v>
      </c>
      <c r="AV375" s="1">
        <v>4.82</v>
      </c>
      <c r="AX375" s="2">
        <v>39238</v>
      </c>
      <c r="AY375" s="1">
        <v>4.8455000000000004</v>
      </c>
      <c r="BA375" s="116">
        <v>39238</v>
      </c>
      <c r="BB375" s="1">
        <v>4.76</v>
      </c>
      <c r="BD375" s="2">
        <v>39238</v>
      </c>
      <c r="BE375" s="1">
        <v>4.6695000000000002</v>
      </c>
      <c r="BG375" s="2">
        <v>39258</v>
      </c>
      <c r="BH375" s="1">
        <v>5.09</v>
      </c>
      <c r="BI375" s="2"/>
      <c r="BJ375" s="2">
        <v>39258</v>
      </c>
      <c r="BK375" s="1">
        <v>4.97</v>
      </c>
      <c r="BM375" s="2">
        <v>39238</v>
      </c>
      <c r="BN375" s="1">
        <v>4.7</v>
      </c>
    </row>
    <row r="376" spans="2:66">
      <c r="B376" s="2">
        <v>39633</v>
      </c>
      <c r="C376" s="1">
        <v>5.38</v>
      </c>
      <c r="E376" s="2">
        <v>39085</v>
      </c>
      <c r="F376" s="1">
        <v>4.7149999999999999</v>
      </c>
      <c r="H376" s="2">
        <v>39115</v>
      </c>
      <c r="I376" s="1">
        <v>5.0030000000000001</v>
      </c>
      <c r="K376" s="2">
        <v>39113</v>
      </c>
      <c r="L376" s="1">
        <v>5.0570000000000004</v>
      </c>
      <c r="N376" s="2">
        <v>39113</v>
      </c>
      <c r="O376" s="1">
        <v>5.03</v>
      </c>
      <c r="Q376" s="2">
        <v>39239</v>
      </c>
      <c r="R376" s="1">
        <v>5.21</v>
      </c>
      <c r="T376" s="2">
        <v>39239</v>
      </c>
      <c r="U376" s="1">
        <v>5.0599999999999996</v>
      </c>
      <c r="W376" s="2">
        <v>39239</v>
      </c>
      <c r="X376" s="1">
        <v>5.0149999999999997</v>
      </c>
      <c r="Z376" s="2">
        <v>39239</v>
      </c>
      <c r="AA376" s="1">
        <v>5.0149999999999997</v>
      </c>
      <c r="AC376" s="2">
        <v>39239</v>
      </c>
      <c r="AD376" s="1">
        <v>5.0199999999999996</v>
      </c>
      <c r="AF376" s="2">
        <v>39622</v>
      </c>
      <c r="AG376" s="1">
        <v>2.8043800000000001</v>
      </c>
      <c r="AI376" s="2">
        <v>39239</v>
      </c>
      <c r="AJ376" s="1">
        <v>5.7050000000000001</v>
      </c>
      <c r="AL376" s="2">
        <v>39239</v>
      </c>
      <c r="AM376" s="1">
        <v>5.54</v>
      </c>
      <c r="AO376" s="2">
        <v>39239</v>
      </c>
      <c r="AP376" s="1">
        <v>5.375</v>
      </c>
      <c r="AR376" s="2">
        <v>39239</v>
      </c>
      <c r="AS376" s="1">
        <v>5.4314999999999998</v>
      </c>
      <c r="AU376" s="2">
        <v>39239</v>
      </c>
      <c r="AV376" s="1">
        <v>4.7910000000000004</v>
      </c>
      <c r="AX376" s="2">
        <v>39239</v>
      </c>
      <c r="AY376" s="1">
        <v>4.8155000000000001</v>
      </c>
      <c r="BA376" s="116">
        <v>39239</v>
      </c>
      <c r="BB376" s="1">
        <v>4.7160000000000002</v>
      </c>
      <c r="BD376" s="2">
        <v>39239</v>
      </c>
      <c r="BE376" s="1">
        <v>4.6254999999999997</v>
      </c>
      <c r="BG376" s="2">
        <v>39259</v>
      </c>
      <c r="BH376" s="1">
        <v>5.0999999999999996</v>
      </c>
      <c r="BI376" s="2"/>
      <c r="BJ376" s="2">
        <v>39259</v>
      </c>
      <c r="BK376" s="1">
        <v>4.99</v>
      </c>
      <c r="BM376" s="2">
        <v>39239</v>
      </c>
      <c r="BN376" s="1">
        <v>4.6475</v>
      </c>
    </row>
    <row r="377" spans="2:66">
      <c r="B377" s="2">
        <v>39636</v>
      </c>
      <c r="C377" s="1">
        <v>5.39</v>
      </c>
      <c r="E377" s="2">
        <v>39086</v>
      </c>
      <c r="F377" s="1">
        <v>4.7219999999999995</v>
      </c>
      <c r="H377" s="2">
        <v>39118</v>
      </c>
      <c r="I377" s="1">
        <v>5</v>
      </c>
      <c r="K377" s="2">
        <v>39114</v>
      </c>
      <c r="L377" s="1">
        <v>5.03</v>
      </c>
      <c r="N377" s="2">
        <v>39114</v>
      </c>
      <c r="O377" s="1">
        <v>4.9870000000000001</v>
      </c>
      <c r="Q377" s="2">
        <v>39240</v>
      </c>
      <c r="R377" s="1">
        <v>5.26</v>
      </c>
      <c r="T377" s="2">
        <v>39240</v>
      </c>
      <c r="U377" s="1">
        <v>5.1100000000000003</v>
      </c>
      <c r="W377" s="2">
        <v>39240</v>
      </c>
      <c r="X377" s="1">
        <v>5.0599999999999996</v>
      </c>
      <c r="Z377" s="2">
        <v>39240</v>
      </c>
      <c r="AA377" s="1">
        <v>5.05</v>
      </c>
      <c r="AC377" s="2">
        <v>39240</v>
      </c>
      <c r="AD377" s="1">
        <v>5.0449999999999999</v>
      </c>
      <c r="AF377" s="2">
        <v>39623</v>
      </c>
      <c r="AG377" s="1">
        <v>2.80938</v>
      </c>
      <c r="AI377" s="2">
        <v>39240</v>
      </c>
      <c r="AJ377" s="1">
        <v>5.8815</v>
      </c>
      <c r="AL377" s="2">
        <v>39240</v>
      </c>
      <c r="AM377" s="1">
        <v>5.7290000000000001</v>
      </c>
      <c r="AO377" s="2">
        <v>39240</v>
      </c>
      <c r="AP377" s="1">
        <v>5.4634999999999998</v>
      </c>
      <c r="AR377" s="2">
        <v>39240</v>
      </c>
      <c r="AS377" s="1">
        <v>5.4619999999999997</v>
      </c>
      <c r="AU377" s="2">
        <v>39240</v>
      </c>
      <c r="AV377" s="1">
        <v>4.8879999999999999</v>
      </c>
      <c r="AX377" s="2">
        <v>39240</v>
      </c>
      <c r="AY377" s="1">
        <v>4.9115000000000002</v>
      </c>
      <c r="BA377" s="116">
        <v>39240</v>
      </c>
      <c r="BB377" s="1">
        <v>4.8144999999999998</v>
      </c>
      <c r="BD377" s="2">
        <v>39240</v>
      </c>
      <c r="BE377" s="1">
        <v>4.68</v>
      </c>
      <c r="BG377" s="2">
        <v>39260</v>
      </c>
      <c r="BH377" s="1">
        <v>5.09</v>
      </c>
      <c r="BI377" s="2"/>
      <c r="BJ377" s="2">
        <v>39260</v>
      </c>
      <c r="BK377" s="1">
        <v>4.97</v>
      </c>
      <c r="BM377" s="2">
        <v>39240</v>
      </c>
      <c r="BN377" s="1">
        <v>4.7370000000000001</v>
      </c>
    </row>
    <row r="378" spans="2:66">
      <c r="B378" s="2">
        <v>39637</v>
      </c>
      <c r="C378" s="1">
        <v>5.41</v>
      </c>
      <c r="E378" s="2">
        <v>39087</v>
      </c>
      <c r="F378" s="1">
        <v>4.7119999999999997</v>
      </c>
      <c r="H378" s="2">
        <v>39119</v>
      </c>
      <c r="I378" s="1">
        <v>4.97</v>
      </c>
      <c r="K378" s="2">
        <v>39115</v>
      </c>
      <c r="L378" s="1">
        <v>5.133</v>
      </c>
      <c r="N378" s="2">
        <v>39115</v>
      </c>
      <c r="O378" s="1">
        <v>5.0519999999999996</v>
      </c>
      <c r="Q378" s="2">
        <v>39241</v>
      </c>
      <c r="R378" s="1">
        <v>5.38</v>
      </c>
      <c r="T378" s="2">
        <v>39241</v>
      </c>
      <c r="U378" s="1">
        <v>5.2050000000000001</v>
      </c>
      <c r="W378" s="2">
        <v>39241</v>
      </c>
      <c r="X378" s="1">
        <v>5.13</v>
      </c>
      <c r="Z378" s="2">
        <v>39241</v>
      </c>
      <c r="AA378" s="1">
        <v>5.1050000000000004</v>
      </c>
      <c r="AC378" s="2">
        <v>39241</v>
      </c>
      <c r="AD378" s="1">
        <v>5.0750000000000002</v>
      </c>
      <c r="AF378" s="2">
        <v>39624</v>
      </c>
      <c r="AG378" s="1">
        <v>2.8081300000000002</v>
      </c>
      <c r="AI378" s="2">
        <v>39241</v>
      </c>
      <c r="AJ378" s="1">
        <v>5.8834999999999997</v>
      </c>
      <c r="AL378" s="2">
        <v>39241</v>
      </c>
      <c r="AM378" s="1">
        <v>5.71</v>
      </c>
      <c r="AO378" s="2">
        <v>39241</v>
      </c>
      <c r="AP378" s="1">
        <v>5.4414999999999996</v>
      </c>
      <c r="AR378" s="2">
        <v>39241</v>
      </c>
      <c r="AS378" s="1">
        <v>5.4530000000000003</v>
      </c>
      <c r="AU378" s="2">
        <v>39241</v>
      </c>
      <c r="AV378" s="1">
        <v>4.9119999999999999</v>
      </c>
      <c r="AX378" s="2">
        <v>39241</v>
      </c>
      <c r="AY378" s="1">
        <v>4.9359999999999999</v>
      </c>
      <c r="BA378" s="116">
        <v>39241</v>
      </c>
      <c r="BB378" s="1">
        <v>4.8309999999999995</v>
      </c>
      <c r="BD378" s="2">
        <v>39241</v>
      </c>
      <c r="BE378" s="1">
        <v>4.6864999999999997</v>
      </c>
      <c r="BG378" s="2">
        <v>39261</v>
      </c>
      <c r="BH378" s="1">
        <v>5.12</v>
      </c>
      <c r="BI378" s="2"/>
      <c r="BJ378" s="2">
        <v>39261</v>
      </c>
      <c r="BK378" s="1">
        <v>5.0199999999999996</v>
      </c>
      <c r="BM378" s="2">
        <v>39241</v>
      </c>
      <c r="BN378" s="1">
        <v>4.75</v>
      </c>
    </row>
    <row r="379" spans="2:66">
      <c r="B379" s="2">
        <v>39638</v>
      </c>
      <c r="C379" s="1">
        <v>5.41</v>
      </c>
      <c r="E379" s="2">
        <v>39090</v>
      </c>
      <c r="F379" s="1">
        <v>4.71</v>
      </c>
      <c r="H379" s="2">
        <v>39120</v>
      </c>
      <c r="I379" s="1">
        <v>4.9399999999999995</v>
      </c>
      <c r="K379" s="2">
        <v>39118</v>
      </c>
      <c r="L379" s="1">
        <v>5.1630000000000003</v>
      </c>
      <c r="N379" s="2">
        <v>39118</v>
      </c>
      <c r="O379" s="1">
        <v>5.0540000000000003</v>
      </c>
      <c r="Q379" s="2">
        <v>39244</v>
      </c>
      <c r="R379" s="1">
        <v>5.3949999999999996</v>
      </c>
      <c r="T379" s="2">
        <v>39244</v>
      </c>
      <c r="U379" s="1">
        <v>5.2149999999999999</v>
      </c>
      <c r="W379" s="2">
        <v>39244</v>
      </c>
      <c r="X379" s="1">
        <v>5.14</v>
      </c>
      <c r="Z379" s="2">
        <v>39244</v>
      </c>
      <c r="AA379" s="1">
        <v>5.1150000000000002</v>
      </c>
      <c r="AC379" s="2">
        <v>39244</v>
      </c>
      <c r="AD379" s="1">
        <v>5.09</v>
      </c>
      <c r="AF379" s="2">
        <v>39625</v>
      </c>
      <c r="AG379" s="1">
        <v>2.80063</v>
      </c>
      <c r="AI379" s="2">
        <v>39244</v>
      </c>
      <c r="AJ379" s="1">
        <v>5.9314999999999998</v>
      </c>
      <c r="AL379" s="2">
        <v>39244</v>
      </c>
      <c r="AM379" s="1">
        <v>5.7614999999999998</v>
      </c>
      <c r="AO379" s="2">
        <v>39244</v>
      </c>
      <c r="AP379" s="1">
        <v>5.4524999999999997</v>
      </c>
      <c r="AR379" s="2">
        <v>39244</v>
      </c>
      <c r="AS379" s="1">
        <v>5.4649999999999999</v>
      </c>
      <c r="AU379" s="2">
        <v>39244</v>
      </c>
      <c r="AV379" s="1">
        <v>4.9260000000000002</v>
      </c>
      <c r="AX379" s="2">
        <v>39244</v>
      </c>
      <c r="AY379" s="1">
        <v>4.9489999999999998</v>
      </c>
      <c r="BA379" s="116">
        <v>39244</v>
      </c>
      <c r="BB379" s="1">
        <v>4.8410000000000002</v>
      </c>
      <c r="BD379" s="2">
        <v>39244</v>
      </c>
      <c r="BE379" s="1">
        <v>4.6864999999999997</v>
      </c>
      <c r="BG379" s="2">
        <v>39262</v>
      </c>
      <c r="BH379" s="1">
        <v>5.03</v>
      </c>
      <c r="BI379" s="2"/>
      <c r="BJ379" s="2">
        <v>39262</v>
      </c>
      <c r="BK379" s="1">
        <v>4.92</v>
      </c>
      <c r="BM379" s="2">
        <v>39244</v>
      </c>
      <c r="BN379" s="1">
        <v>4.7510000000000003</v>
      </c>
    </row>
    <row r="380" spans="2:66">
      <c r="B380" s="2">
        <v>39639</v>
      </c>
      <c r="C380" s="1">
        <v>5.44</v>
      </c>
      <c r="E380" s="2">
        <v>39091</v>
      </c>
      <c r="F380" s="1">
        <v>4.7130000000000001</v>
      </c>
      <c r="H380" s="2">
        <v>39121</v>
      </c>
      <c r="I380" s="1">
        <v>4.9269999999999996</v>
      </c>
      <c r="K380" s="2">
        <v>39119</v>
      </c>
      <c r="L380" s="1">
        <v>5.0970000000000004</v>
      </c>
      <c r="N380" s="2">
        <v>39119</v>
      </c>
      <c r="O380" s="1">
        <v>5.01</v>
      </c>
      <c r="Q380" s="2">
        <v>39245</v>
      </c>
      <c r="R380" s="1">
        <v>5.415</v>
      </c>
      <c r="T380" s="2">
        <v>39245</v>
      </c>
      <c r="U380" s="1">
        <v>5.2249999999999996</v>
      </c>
      <c r="W380" s="2">
        <v>39245</v>
      </c>
      <c r="X380" s="1">
        <v>5.1550000000000002</v>
      </c>
      <c r="Z380" s="2">
        <v>39245</v>
      </c>
      <c r="AA380" s="1">
        <v>5.13</v>
      </c>
      <c r="AC380" s="2">
        <v>39245</v>
      </c>
      <c r="AD380" s="1">
        <v>5.1050000000000004</v>
      </c>
      <c r="AF380" s="2">
        <v>39626</v>
      </c>
      <c r="AG380" s="1">
        <v>2.7912499999999998</v>
      </c>
      <c r="AI380" s="2">
        <v>39245</v>
      </c>
      <c r="AJ380" s="1">
        <v>6.1115000000000004</v>
      </c>
      <c r="AL380" s="2">
        <v>39245</v>
      </c>
      <c r="AM380" s="1">
        <v>5.9335000000000004</v>
      </c>
      <c r="AO380" s="2">
        <v>39245</v>
      </c>
      <c r="AP380" s="1">
        <v>5.5465</v>
      </c>
      <c r="AR380" s="2">
        <v>39245</v>
      </c>
      <c r="AS380" s="1">
        <v>5.4954999999999998</v>
      </c>
      <c r="AU380" s="2">
        <v>39245</v>
      </c>
      <c r="AV380" s="1">
        <v>4.9930000000000003</v>
      </c>
      <c r="AX380" s="2">
        <v>39245</v>
      </c>
      <c r="AY380" s="1">
        <v>5.0140000000000002</v>
      </c>
      <c r="BA380" s="116">
        <v>39245</v>
      </c>
      <c r="BB380" s="1">
        <v>4.9030000000000005</v>
      </c>
      <c r="BD380" s="2">
        <v>39245</v>
      </c>
      <c r="BE380" s="1">
        <v>4.7404999999999999</v>
      </c>
      <c r="BG380" s="2">
        <v>39265</v>
      </c>
      <c r="BH380" s="1">
        <v>5</v>
      </c>
      <c r="BI380" s="2"/>
      <c r="BJ380" s="2">
        <v>39265</v>
      </c>
      <c r="BK380" s="1">
        <v>4.9000000000000004</v>
      </c>
      <c r="BM380" s="2">
        <v>39245</v>
      </c>
      <c r="BN380" s="1">
        <v>4.8140000000000001</v>
      </c>
    </row>
    <row r="381" spans="2:66">
      <c r="B381" s="2">
        <v>39640</v>
      </c>
      <c r="C381" s="1">
        <v>5.46</v>
      </c>
      <c r="E381" s="2">
        <v>39092</v>
      </c>
      <c r="F381" s="1">
        <v>4.71</v>
      </c>
      <c r="H381" s="2">
        <v>39122</v>
      </c>
      <c r="I381" s="1">
        <v>4.9219999999999997</v>
      </c>
      <c r="K381" s="2">
        <v>39120</v>
      </c>
      <c r="L381" s="1">
        <v>5.05</v>
      </c>
      <c r="N381" s="2">
        <v>39120</v>
      </c>
      <c r="O381" s="1">
        <v>4.97</v>
      </c>
      <c r="Q381" s="2">
        <v>39246</v>
      </c>
      <c r="R381" s="1">
        <v>5.4050000000000002</v>
      </c>
      <c r="T381" s="2">
        <v>39246</v>
      </c>
      <c r="U381" s="1">
        <v>5.21</v>
      </c>
      <c r="W381" s="2">
        <v>39246</v>
      </c>
      <c r="X381" s="1">
        <v>5.14</v>
      </c>
      <c r="Z381" s="2">
        <v>39246</v>
      </c>
      <c r="AA381" s="1">
        <v>5.1100000000000003</v>
      </c>
      <c r="AC381" s="2">
        <v>39246</v>
      </c>
      <c r="AD381" s="1">
        <v>5.09</v>
      </c>
      <c r="AF381" s="2">
        <v>39629</v>
      </c>
      <c r="AG381" s="1">
        <v>2.7831299999999999</v>
      </c>
      <c r="AI381" s="2">
        <v>39246</v>
      </c>
      <c r="AJ381" s="1">
        <v>5.9684999999999997</v>
      </c>
      <c r="AL381" s="2">
        <v>39246</v>
      </c>
      <c r="AM381" s="1">
        <v>5.8164999999999996</v>
      </c>
      <c r="AO381" s="2">
        <v>39246</v>
      </c>
      <c r="AP381" s="1">
        <v>5.516</v>
      </c>
      <c r="AR381" s="2">
        <v>39246</v>
      </c>
      <c r="AS381" s="1">
        <v>5.4915000000000003</v>
      </c>
      <c r="AU381" s="2">
        <v>39246</v>
      </c>
      <c r="AV381" s="1">
        <v>5.0110000000000001</v>
      </c>
      <c r="AX381" s="2">
        <v>39246</v>
      </c>
      <c r="AY381" s="1">
        <v>5.0330000000000004</v>
      </c>
      <c r="BA381" s="116">
        <v>39246</v>
      </c>
      <c r="BB381" s="1">
        <v>4.92</v>
      </c>
      <c r="BD381" s="2">
        <v>39246</v>
      </c>
      <c r="BE381" s="1">
        <v>4.7344999999999997</v>
      </c>
      <c r="BG381" s="2">
        <v>39266</v>
      </c>
      <c r="BH381" s="1">
        <v>5.05</v>
      </c>
      <c r="BI381" s="2"/>
      <c r="BJ381" s="2">
        <v>39266</v>
      </c>
      <c r="BK381" s="1">
        <v>4.95</v>
      </c>
      <c r="BM381" s="2">
        <v>39246</v>
      </c>
      <c r="BN381" s="1">
        <v>4.8235000000000001</v>
      </c>
    </row>
    <row r="382" spans="2:66">
      <c r="B382" s="2">
        <v>39643</v>
      </c>
      <c r="C382" s="1">
        <v>5.48</v>
      </c>
      <c r="E382" s="2">
        <v>39093</v>
      </c>
      <c r="F382" s="1">
        <v>4.718</v>
      </c>
      <c r="H382" s="2">
        <v>39125</v>
      </c>
      <c r="I382" s="1">
        <v>4.92</v>
      </c>
      <c r="K382" s="2">
        <v>39121</v>
      </c>
      <c r="L382" s="1">
        <v>5.0220000000000002</v>
      </c>
      <c r="N382" s="2">
        <v>39121</v>
      </c>
      <c r="O382" s="1">
        <v>4.9580000000000002</v>
      </c>
      <c r="Q382" s="2">
        <v>39247</v>
      </c>
      <c r="R382" s="1">
        <v>5.38</v>
      </c>
      <c r="T382" s="2">
        <v>39247</v>
      </c>
      <c r="U382" s="1">
        <v>5.19</v>
      </c>
      <c r="W382" s="2">
        <v>39247</v>
      </c>
      <c r="X382" s="1">
        <v>5.125</v>
      </c>
      <c r="Z382" s="2">
        <v>39247</v>
      </c>
      <c r="AA382" s="1">
        <v>5.0999999999999996</v>
      </c>
      <c r="AC382" s="2">
        <v>39247</v>
      </c>
      <c r="AD382" s="1">
        <v>5.08</v>
      </c>
      <c r="AF382" s="2">
        <v>39630</v>
      </c>
      <c r="AG382" s="1">
        <v>2.7875000000000001</v>
      </c>
      <c r="AI382" s="2">
        <v>39247</v>
      </c>
      <c r="AJ382" s="1">
        <v>5.968</v>
      </c>
      <c r="AL382" s="2">
        <v>39247</v>
      </c>
      <c r="AM382" s="1">
        <v>5.8179999999999996</v>
      </c>
      <c r="AO382" s="2">
        <v>39247</v>
      </c>
      <c r="AP382" s="1">
        <v>5.5205000000000002</v>
      </c>
      <c r="AR382" s="2">
        <v>39247</v>
      </c>
      <c r="AS382" s="1">
        <v>5.4935</v>
      </c>
      <c r="AU382" s="2">
        <v>39247</v>
      </c>
      <c r="AV382" s="1">
        <v>5.0434999999999999</v>
      </c>
      <c r="AX382" s="2">
        <v>39247</v>
      </c>
      <c r="AY382" s="1">
        <v>5.0545</v>
      </c>
      <c r="BA382" s="116">
        <v>39247</v>
      </c>
      <c r="BB382" s="1">
        <v>4.9344999999999999</v>
      </c>
      <c r="BD382" s="2">
        <v>39247</v>
      </c>
      <c r="BE382" s="1">
        <v>4.7315000000000005</v>
      </c>
      <c r="BG382" s="2">
        <v>39268</v>
      </c>
      <c r="BH382" s="1">
        <v>5.16</v>
      </c>
      <c r="BI382" s="2"/>
      <c r="BJ382" s="2">
        <v>39268</v>
      </c>
      <c r="BK382" s="1">
        <v>5.05</v>
      </c>
      <c r="BM382" s="2">
        <v>39247</v>
      </c>
      <c r="BN382" s="1">
        <v>4.8324999999999996</v>
      </c>
    </row>
    <row r="383" spans="2:66">
      <c r="B383" s="2">
        <v>39644</v>
      </c>
      <c r="C383" s="1">
        <v>5.52</v>
      </c>
      <c r="E383" s="2">
        <v>39094</v>
      </c>
      <c r="F383" s="1">
        <v>4.7430000000000003</v>
      </c>
      <c r="H383" s="2">
        <v>39126</v>
      </c>
      <c r="I383" s="1">
        <v>4.93</v>
      </c>
      <c r="K383" s="2">
        <v>39122</v>
      </c>
      <c r="L383" s="1">
        <v>5.01</v>
      </c>
      <c r="N383" s="2">
        <v>39122</v>
      </c>
      <c r="O383" s="1">
        <v>4.9580000000000002</v>
      </c>
      <c r="Q383" s="2">
        <v>39248</v>
      </c>
      <c r="R383" s="1">
        <v>5.39</v>
      </c>
      <c r="T383" s="2">
        <v>39248</v>
      </c>
      <c r="U383" s="1">
        <v>5.19</v>
      </c>
      <c r="W383" s="2">
        <v>39248</v>
      </c>
      <c r="X383" s="1">
        <v>5.13</v>
      </c>
      <c r="Z383" s="2">
        <v>39248</v>
      </c>
      <c r="AA383" s="1">
        <v>5.1100000000000003</v>
      </c>
      <c r="AC383" s="2">
        <v>39248</v>
      </c>
      <c r="AD383" s="1">
        <v>5.09</v>
      </c>
      <c r="AF383" s="2">
        <v>39631</v>
      </c>
      <c r="AG383" s="1">
        <v>2.7912499999999998</v>
      </c>
      <c r="AI383" s="2">
        <v>39248</v>
      </c>
      <c r="AJ383" s="1">
        <v>5.9169999999999998</v>
      </c>
      <c r="AL383" s="2">
        <v>39248</v>
      </c>
      <c r="AM383" s="1">
        <v>5.7587999999999999</v>
      </c>
      <c r="AO383" s="2">
        <v>39248</v>
      </c>
      <c r="AP383" s="1">
        <v>5.4690000000000003</v>
      </c>
      <c r="AR383" s="2">
        <v>39248</v>
      </c>
      <c r="AS383" s="1">
        <v>5.4737999999999998</v>
      </c>
      <c r="AU383" s="2">
        <v>39248</v>
      </c>
      <c r="AV383" s="1">
        <v>5.0425000000000004</v>
      </c>
      <c r="AX383" s="2">
        <v>39248</v>
      </c>
      <c r="AY383" s="1">
        <v>5.0564999999999998</v>
      </c>
      <c r="BA383" s="116">
        <v>39248</v>
      </c>
      <c r="BB383" s="1">
        <v>4.9245000000000001</v>
      </c>
      <c r="BD383" s="2">
        <v>39248</v>
      </c>
      <c r="BE383" s="1">
        <v>4.7344999999999997</v>
      </c>
      <c r="BG383" s="2">
        <v>39269</v>
      </c>
      <c r="BH383" s="1">
        <v>5.19</v>
      </c>
      <c r="BI383" s="2"/>
      <c r="BJ383" s="2">
        <v>39269</v>
      </c>
      <c r="BK383" s="1">
        <v>5.0999999999999996</v>
      </c>
      <c r="BM383" s="2">
        <v>39248</v>
      </c>
      <c r="BN383" s="1">
        <v>4.8254999999999999</v>
      </c>
    </row>
    <row r="384" spans="2:66">
      <c r="B384" s="2">
        <v>39645</v>
      </c>
      <c r="C384" s="1">
        <v>5.5250000000000004</v>
      </c>
      <c r="E384" s="2">
        <v>39097</v>
      </c>
      <c r="F384" s="1">
        <v>4.7480000000000002</v>
      </c>
      <c r="H384" s="2">
        <v>39127</v>
      </c>
      <c r="I384" s="1">
        <v>4.9169999999999998</v>
      </c>
      <c r="K384" s="2">
        <v>39125</v>
      </c>
      <c r="L384" s="1">
        <v>5.0119999999999996</v>
      </c>
      <c r="N384" s="2">
        <v>39125</v>
      </c>
      <c r="O384" s="1">
        <v>4.96</v>
      </c>
      <c r="Q384" s="2">
        <v>39251</v>
      </c>
      <c r="R384" s="1">
        <v>5.38</v>
      </c>
      <c r="T384" s="2">
        <v>39251</v>
      </c>
      <c r="U384" s="1">
        <v>5.18</v>
      </c>
      <c r="W384" s="2">
        <v>39251</v>
      </c>
      <c r="X384" s="1">
        <v>5.125</v>
      </c>
      <c r="Z384" s="2">
        <v>39251</v>
      </c>
      <c r="AA384" s="1">
        <v>5.1100000000000003</v>
      </c>
      <c r="AC384" s="2">
        <v>39251</v>
      </c>
      <c r="AD384" s="1">
        <v>5.0999999999999996</v>
      </c>
      <c r="AF384" s="2">
        <v>39632</v>
      </c>
      <c r="AG384" s="1">
        <v>2.7912499999999998</v>
      </c>
      <c r="AI384" s="2">
        <v>39251</v>
      </c>
      <c r="AJ384" s="1">
        <v>5.9050000000000002</v>
      </c>
      <c r="AL384" s="2">
        <v>39251</v>
      </c>
      <c r="AM384" s="1">
        <v>5.7244999999999999</v>
      </c>
      <c r="AO384" s="2">
        <v>39251</v>
      </c>
      <c r="AP384" s="1">
        <v>5.4444999999999997</v>
      </c>
      <c r="AR384" s="2">
        <v>39251</v>
      </c>
      <c r="AS384" s="1">
        <v>5.4580000000000002</v>
      </c>
      <c r="AU384" s="2">
        <v>39251</v>
      </c>
      <c r="AV384" s="1">
        <v>5.0624000000000002</v>
      </c>
      <c r="AX384" s="2">
        <v>39251</v>
      </c>
      <c r="AY384" s="1">
        <v>5.0818000000000003</v>
      </c>
      <c r="BA384" s="116">
        <v>39251</v>
      </c>
      <c r="BB384" s="1">
        <v>4.9408000000000003</v>
      </c>
      <c r="BD384" s="2">
        <v>39251</v>
      </c>
      <c r="BE384" s="1">
        <v>4.7270000000000003</v>
      </c>
      <c r="BG384" s="2">
        <v>39272</v>
      </c>
      <c r="BH384" s="1">
        <v>5.16</v>
      </c>
      <c r="BI384" s="2"/>
      <c r="BJ384" s="2">
        <v>39272</v>
      </c>
      <c r="BK384" s="1">
        <v>5.07</v>
      </c>
      <c r="BM384" s="2">
        <v>39251</v>
      </c>
      <c r="BN384" s="1">
        <v>4.8254999999999999</v>
      </c>
    </row>
    <row r="385" spans="2:66">
      <c r="B385" s="2">
        <v>39646</v>
      </c>
      <c r="C385" s="1">
        <v>5.55</v>
      </c>
      <c r="E385" s="2">
        <v>39098</v>
      </c>
      <c r="F385" s="1">
        <v>4.75</v>
      </c>
      <c r="H385" s="2">
        <v>39128</v>
      </c>
      <c r="I385" s="1">
        <v>4.87</v>
      </c>
      <c r="K385" s="2">
        <v>39126</v>
      </c>
      <c r="L385" s="1">
        <v>5.0199999999999996</v>
      </c>
      <c r="N385" s="2">
        <v>39126</v>
      </c>
      <c r="O385" s="1">
        <v>4.97</v>
      </c>
      <c r="Q385" s="2">
        <v>39252</v>
      </c>
      <c r="R385" s="1">
        <v>5.38</v>
      </c>
      <c r="T385" s="2">
        <v>39252</v>
      </c>
      <c r="U385" s="1">
        <v>5.18</v>
      </c>
      <c r="W385" s="2">
        <v>39252</v>
      </c>
      <c r="X385" s="1">
        <v>5.12</v>
      </c>
      <c r="Z385" s="2">
        <v>39252</v>
      </c>
      <c r="AA385" s="1">
        <v>5.1100000000000003</v>
      </c>
      <c r="AC385" s="2">
        <v>39252</v>
      </c>
      <c r="AD385" s="1">
        <v>5.1050000000000004</v>
      </c>
      <c r="AF385" s="2">
        <v>39633</v>
      </c>
      <c r="AG385" s="1">
        <v>2.78938</v>
      </c>
      <c r="AI385" s="2">
        <v>39252</v>
      </c>
      <c r="AJ385" s="1">
        <v>5.835</v>
      </c>
      <c r="AL385" s="2">
        <v>39252</v>
      </c>
      <c r="AM385" s="1">
        <v>5.6615000000000002</v>
      </c>
      <c r="AO385" s="2">
        <v>39252</v>
      </c>
      <c r="AP385" s="1">
        <v>5.3884999999999996</v>
      </c>
      <c r="AR385" s="2">
        <v>39252</v>
      </c>
      <c r="AS385" s="1">
        <v>5.4314999999999998</v>
      </c>
      <c r="AU385" s="2">
        <v>39252</v>
      </c>
      <c r="AV385" s="1">
        <v>4.9924999999999997</v>
      </c>
      <c r="AX385" s="2">
        <v>39252</v>
      </c>
      <c r="AY385" s="1">
        <v>5.0069999999999997</v>
      </c>
      <c r="BA385" s="116">
        <v>39252</v>
      </c>
      <c r="BB385" s="1">
        <v>4.8739999999999997</v>
      </c>
      <c r="BD385" s="2">
        <v>39252</v>
      </c>
      <c r="BE385" s="1">
        <v>4.6850000000000005</v>
      </c>
      <c r="BG385" s="2">
        <v>39273</v>
      </c>
      <c r="BH385" s="1">
        <v>5.03</v>
      </c>
      <c r="BI385" s="2"/>
      <c r="BJ385" s="2">
        <v>39273</v>
      </c>
      <c r="BK385" s="1">
        <v>4.93</v>
      </c>
      <c r="BM385" s="2">
        <v>39252</v>
      </c>
      <c r="BN385" s="1">
        <v>4.7655000000000003</v>
      </c>
    </row>
    <row r="386" spans="2:66">
      <c r="B386" s="2">
        <v>39647</v>
      </c>
      <c r="C386" s="1">
        <v>5.5600000000000005</v>
      </c>
      <c r="E386" s="2">
        <v>39099</v>
      </c>
      <c r="F386" s="1">
        <v>4.75</v>
      </c>
      <c r="H386" s="2">
        <v>39129</v>
      </c>
      <c r="I386" s="1">
        <v>4.8629999999999995</v>
      </c>
      <c r="K386" s="2">
        <v>39127</v>
      </c>
      <c r="L386" s="1">
        <v>5</v>
      </c>
      <c r="N386" s="2">
        <v>39127</v>
      </c>
      <c r="O386" s="1">
        <v>4.95</v>
      </c>
      <c r="Q386" s="2">
        <v>39253</v>
      </c>
      <c r="R386" s="1">
        <v>5.42</v>
      </c>
      <c r="T386" s="2">
        <v>39253</v>
      </c>
      <c r="U386" s="1">
        <v>5.2149999999999999</v>
      </c>
      <c r="W386" s="2">
        <v>39253</v>
      </c>
      <c r="X386" s="1">
        <v>5.1550000000000002</v>
      </c>
      <c r="Z386" s="2">
        <v>39253</v>
      </c>
      <c r="AA386" s="1">
        <v>5.14</v>
      </c>
      <c r="AC386" s="2">
        <v>39253</v>
      </c>
      <c r="AD386" s="1">
        <v>5.125</v>
      </c>
      <c r="AF386" s="2">
        <v>39636</v>
      </c>
      <c r="AG386" s="1">
        <v>2.7912499999999998</v>
      </c>
      <c r="AI386" s="2">
        <v>39253</v>
      </c>
      <c r="AJ386" s="1">
        <v>5.8949999999999996</v>
      </c>
      <c r="AL386" s="2">
        <v>39253</v>
      </c>
      <c r="AM386" s="1">
        <v>5.726</v>
      </c>
      <c r="AO386" s="2">
        <v>39253</v>
      </c>
      <c r="AP386" s="1">
        <v>5.4355000000000002</v>
      </c>
      <c r="AR386" s="2">
        <v>39253</v>
      </c>
      <c r="AS386" s="1">
        <v>5.4480000000000004</v>
      </c>
      <c r="AU386" s="2">
        <v>39253</v>
      </c>
      <c r="AV386" s="1">
        <v>5.0220000000000002</v>
      </c>
      <c r="AX386" s="2">
        <v>39253</v>
      </c>
      <c r="AY386" s="1">
        <v>5.0309999999999997</v>
      </c>
      <c r="BA386" s="116">
        <v>39253</v>
      </c>
      <c r="BB386" s="1">
        <v>4.9109999999999996</v>
      </c>
      <c r="BD386" s="2">
        <v>39253</v>
      </c>
      <c r="BE386" s="1">
        <v>4.734</v>
      </c>
      <c r="BG386" s="2">
        <v>39274</v>
      </c>
      <c r="BH386" s="1">
        <v>5.09</v>
      </c>
      <c r="BI386" s="2"/>
      <c r="BJ386" s="2">
        <v>39274</v>
      </c>
      <c r="BK386" s="1">
        <v>4.9800000000000004</v>
      </c>
      <c r="BM386" s="2">
        <v>39253</v>
      </c>
      <c r="BN386" s="1">
        <v>4.8245000000000005</v>
      </c>
    </row>
    <row r="387" spans="2:66">
      <c r="B387" s="2">
        <v>39650</v>
      </c>
      <c r="C387" s="1">
        <v>5.58</v>
      </c>
      <c r="E387" s="2">
        <v>39100</v>
      </c>
      <c r="F387" s="1">
        <v>4.758</v>
      </c>
      <c r="H387" s="2">
        <v>39133</v>
      </c>
      <c r="I387" s="1">
        <v>4.8899999999999997</v>
      </c>
      <c r="K387" s="2">
        <v>39128</v>
      </c>
      <c r="L387" s="1">
        <v>4.9480000000000004</v>
      </c>
      <c r="N387" s="2">
        <v>39128</v>
      </c>
      <c r="O387" s="1">
        <v>4.8899999999999997</v>
      </c>
      <c r="Q387" s="2">
        <v>39254</v>
      </c>
      <c r="R387" s="1">
        <v>5.53</v>
      </c>
      <c r="T387" s="2">
        <v>39254</v>
      </c>
      <c r="U387" s="1">
        <v>5.31</v>
      </c>
      <c r="W387" s="2">
        <v>39254</v>
      </c>
      <c r="X387" s="1">
        <v>5.23</v>
      </c>
      <c r="Z387" s="2">
        <v>39254</v>
      </c>
      <c r="AA387" s="1">
        <v>5.2050000000000001</v>
      </c>
      <c r="AC387" s="2">
        <v>39254</v>
      </c>
      <c r="AD387" s="1">
        <v>5.17</v>
      </c>
      <c r="AF387" s="2">
        <v>39637</v>
      </c>
      <c r="AG387" s="1">
        <v>2.79</v>
      </c>
      <c r="AI387" s="2">
        <v>39254</v>
      </c>
      <c r="AJ387" s="1">
        <v>5.9734999999999996</v>
      </c>
      <c r="AL387" s="2">
        <v>39254</v>
      </c>
      <c r="AM387" s="1">
        <v>5.8019999999999996</v>
      </c>
      <c r="AO387" s="2">
        <v>39254</v>
      </c>
      <c r="AP387" s="1">
        <v>5.4478</v>
      </c>
      <c r="AR387" s="2">
        <v>39254</v>
      </c>
      <c r="AS387" s="1">
        <v>5.4485000000000001</v>
      </c>
      <c r="AU387" s="2">
        <v>39254</v>
      </c>
      <c r="AV387" s="1">
        <v>5.0335000000000001</v>
      </c>
      <c r="AX387" s="2">
        <v>39254</v>
      </c>
      <c r="AY387" s="1">
        <v>5.0505000000000004</v>
      </c>
      <c r="BA387" s="116">
        <v>39254</v>
      </c>
      <c r="BB387" s="1">
        <v>4.9335000000000004</v>
      </c>
      <c r="BD387" s="2">
        <v>39254</v>
      </c>
      <c r="BE387" s="1">
        <v>4.7335000000000003</v>
      </c>
      <c r="BG387" s="2">
        <v>39275</v>
      </c>
      <c r="BH387" s="1">
        <v>5.13</v>
      </c>
      <c r="BI387" s="2"/>
      <c r="BJ387" s="2">
        <v>39275</v>
      </c>
      <c r="BK387" s="1">
        <v>5.03</v>
      </c>
      <c r="BM387" s="2">
        <v>39254</v>
      </c>
      <c r="BN387" s="1">
        <v>4.8354999999999997</v>
      </c>
    </row>
    <row r="388" spans="2:66">
      <c r="B388" s="2">
        <v>39651</v>
      </c>
      <c r="C388" s="1">
        <v>5.59</v>
      </c>
      <c r="E388" s="2">
        <v>39101</v>
      </c>
      <c r="F388" s="1">
        <v>4.7530000000000001</v>
      </c>
      <c r="H388" s="2">
        <v>39134</v>
      </c>
      <c r="I388" s="1">
        <v>4.8629999999999995</v>
      </c>
      <c r="K388" s="2">
        <v>39129</v>
      </c>
      <c r="L388" s="1">
        <v>4.9470000000000001</v>
      </c>
      <c r="N388" s="2">
        <v>39129</v>
      </c>
      <c r="O388" s="1">
        <v>4.883</v>
      </c>
      <c r="Q388" s="2">
        <v>39255</v>
      </c>
      <c r="R388" s="1">
        <v>5.51</v>
      </c>
      <c r="T388" s="2">
        <v>39255</v>
      </c>
      <c r="U388" s="1">
        <v>5.29</v>
      </c>
      <c r="W388" s="2">
        <v>39255</v>
      </c>
      <c r="X388" s="1">
        <v>5.21</v>
      </c>
      <c r="Z388" s="2">
        <v>39255</v>
      </c>
      <c r="AA388" s="1">
        <v>5.1849999999999996</v>
      </c>
      <c r="AC388" s="2">
        <v>39255</v>
      </c>
      <c r="AD388" s="1">
        <v>5.1550000000000002</v>
      </c>
      <c r="AF388" s="2">
        <v>39638</v>
      </c>
      <c r="AG388" s="1">
        <v>2.7918799999999999</v>
      </c>
      <c r="AI388" s="2">
        <v>39255</v>
      </c>
      <c r="AJ388" s="1">
        <v>5.9234999999999998</v>
      </c>
      <c r="AL388" s="2">
        <v>39255</v>
      </c>
      <c r="AM388" s="1">
        <v>5.7530000000000001</v>
      </c>
      <c r="AO388" s="2">
        <v>39255</v>
      </c>
      <c r="AP388" s="1">
        <v>5.3834999999999997</v>
      </c>
      <c r="AR388" s="2">
        <v>39255</v>
      </c>
      <c r="AS388" s="1">
        <v>5.4142999999999999</v>
      </c>
      <c r="AU388" s="2">
        <v>39255</v>
      </c>
      <c r="AV388" s="1">
        <v>5.0060000000000002</v>
      </c>
      <c r="AX388" s="2">
        <v>39255</v>
      </c>
      <c r="AY388" s="1">
        <v>5.0274999999999999</v>
      </c>
      <c r="BA388" s="116">
        <v>39255</v>
      </c>
      <c r="BB388" s="1">
        <v>4.9085000000000001</v>
      </c>
      <c r="BD388" s="2">
        <v>39255</v>
      </c>
      <c r="BE388" s="1">
        <v>4.6924999999999999</v>
      </c>
      <c r="BG388" s="2">
        <v>39276</v>
      </c>
      <c r="BH388" s="1">
        <v>5.1100000000000003</v>
      </c>
      <c r="BI388" s="2"/>
      <c r="BJ388" s="2">
        <v>39276</v>
      </c>
      <c r="BK388" s="1">
        <v>5.01</v>
      </c>
      <c r="BM388" s="2">
        <v>39255</v>
      </c>
      <c r="BN388" s="1">
        <v>4.7910000000000004</v>
      </c>
    </row>
    <row r="389" spans="2:66">
      <c r="B389" s="2">
        <v>39652</v>
      </c>
      <c r="C389" s="1">
        <v>5.59</v>
      </c>
      <c r="E389" s="2">
        <v>39104</v>
      </c>
      <c r="F389" s="1">
        <v>4.7949999999999999</v>
      </c>
      <c r="H389" s="2">
        <v>39135</v>
      </c>
      <c r="I389" s="1">
        <v>4.8559999999999999</v>
      </c>
      <c r="K389" s="2">
        <v>39133</v>
      </c>
      <c r="L389" s="1">
        <v>4.9870000000000001</v>
      </c>
      <c r="N389" s="2">
        <v>39133</v>
      </c>
      <c r="O389" s="1">
        <v>4.92</v>
      </c>
      <c r="Q389" s="2">
        <v>39258</v>
      </c>
      <c r="R389" s="1">
        <v>5.48</v>
      </c>
      <c r="T389" s="2">
        <v>39258</v>
      </c>
      <c r="U389" s="1">
        <v>5.2649999999999997</v>
      </c>
      <c r="W389" s="2">
        <v>39258</v>
      </c>
      <c r="X389" s="1">
        <v>5.18</v>
      </c>
      <c r="Z389" s="2">
        <v>39258</v>
      </c>
      <c r="AA389" s="1">
        <v>5.165</v>
      </c>
      <c r="AC389" s="2">
        <v>39258</v>
      </c>
      <c r="AD389" s="1">
        <v>5.1449999999999996</v>
      </c>
      <c r="AF389" s="2">
        <v>39639</v>
      </c>
      <c r="AG389" s="1">
        <v>2.7881299999999998</v>
      </c>
      <c r="AI389" s="2">
        <v>39258</v>
      </c>
      <c r="AJ389" s="1">
        <v>5.8754999999999997</v>
      </c>
      <c r="AL389" s="2">
        <v>39258</v>
      </c>
      <c r="AM389" s="1">
        <v>5.7009999999999996</v>
      </c>
      <c r="AO389" s="2">
        <v>39258</v>
      </c>
      <c r="AP389" s="1">
        <v>5.3585000000000003</v>
      </c>
      <c r="AR389" s="2">
        <v>39258</v>
      </c>
      <c r="AS389" s="1">
        <v>5.3952</v>
      </c>
      <c r="AU389" s="2">
        <v>39258</v>
      </c>
      <c r="AV389" s="1">
        <v>4.9930000000000003</v>
      </c>
      <c r="AX389" s="2">
        <v>39258</v>
      </c>
      <c r="AY389" s="1">
        <v>5.01</v>
      </c>
      <c r="BA389" s="116">
        <v>39258</v>
      </c>
      <c r="BB389" s="1">
        <v>4.8879999999999999</v>
      </c>
      <c r="BD389" s="2">
        <v>39258</v>
      </c>
      <c r="BE389" s="1">
        <v>4.6820000000000004</v>
      </c>
      <c r="BG389" s="2">
        <v>39279</v>
      </c>
      <c r="BH389" s="1">
        <v>5.05</v>
      </c>
      <c r="BI389" s="2"/>
      <c r="BJ389" s="2">
        <v>39279</v>
      </c>
      <c r="BK389" s="1">
        <v>4.95</v>
      </c>
      <c r="BM389" s="2">
        <v>39258</v>
      </c>
      <c r="BN389" s="1">
        <v>4.7815000000000003</v>
      </c>
    </row>
    <row r="390" spans="2:66">
      <c r="B390" s="2">
        <v>39653</v>
      </c>
      <c r="C390" s="1">
        <v>5.63</v>
      </c>
      <c r="E390" s="2">
        <v>39105</v>
      </c>
      <c r="F390" s="1">
        <v>4.8220000000000001</v>
      </c>
      <c r="H390" s="2">
        <v>39136</v>
      </c>
      <c r="I390" s="1">
        <v>4.8570000000000002</v>
      </c>
      <c r="K390" s="2">
        <v>39134</v>
      </c>
      <c r="L390" s="1">
        <v>4.9630000000000001</v>
      </c>
      <c r="N390" s="2">
        <v>39134</v>
      </c>
      <c r="O390" s="1">
        <v>4.8929999999999998</v>
      </c>
      <c r="Q390" s="2">
        <v>39259</v>
      </c>
      <c r="R390" s="1">
        <v>5.4950000000000001</v>
      </c>
      <c r="T390" s="2">
        <v>39259</v>
      </c>
      <c r="U390" s="1">
        <v>5.28</v>
      </c>
      <c r="W390" s="2">
        <v>39259</v>
      </c>
      <c r="X390" s="1">
        <v>5.1950000000000003</v>
      </c>
      <c r="Z390" s="2">
        <v>39259</v>
      </c>
      <c r="AA390" s="1">
        <v>5.1749999999999998</v>
      </c>
      <c r="AC390" s="2">
        <v>39259</v>
      </c>
      <c r="AD390" s="1">
        <v>5.16</v>
      </c>
      <c r="AF390" s="2">
        <v>39640</v>
      </c>
      <c r="AG390" s="1">
        <v>2.7906300000000002</v>
      </c>
      <c r="AI390" s="2">
        <v>39259</v>
      </c>
      <c r="AJ390" s="1">
        <v>5.8765000000000001</v>
      </c>
      <c r="AL390" s="2">
        <v>39259</v>
      </c>
      <c r="AM390" s="1">
        <v>5.7053000000000003</v>
      </c>
      <c r="AO390" s="2">
        <v>39259</v>
      </c>
      <c r="AP390" s="1">
        <v>5.3529999999999998</v>
      </c>
      <c r="AR390" s="2">
        <v>39259</v>
      </c>
      <c r="AS390" s="1">
        <v>5.3905000000000003</v>
      </c>
      <c r="AU390" s="2">
        <v>39259</v>
      </c>
      <c r="AV390" s="1">
        <v>4.9790000000000001</v>
      </c>
      <c r="AX390" s="2">
        <v>39259</v>
      </c>
      <c r="AY390" s="1">
        <v>4.9945000000000004</v>
      </c>
      <c r="BA390" s="116">
        <v>39259</v>
      </c>
      <c r="BB390" s="1">
        <v>4.8784999999999998</v>
      </c>
      <c r="BD390" s="2">
        <v>39259</v>
      </c>
      <c r="BE390" s="1">
        <v>4.6875</v>
      </c>
      <c r="BG390" s="2">
        <v>39280</v>
      </c>
      <c r="BH390" s="1">
        <v>5.08</v>
      </c>
      <c r="BI390" s="2"/>
      <c r="BJ390" s="2">
        <v>39280</v>
      </c>
      <c r="BK390" s="1">
        <v>4.9800000000000004</v>
      </c>
      <c r="BM390" s="2">
        <v>39259</v>
      </c>
      <c r="BN390" s="1">
        <v>4.7774999999999999</v>
      </c>
    </row>
    <row r="391" spans="2:66">
      <c r="B391" s="2">
        <v>39654</v>
      </c>
      <c r="C391" s="1">
        <v>5.63</v>
      </c>
      <c r="E391" s="2">
        <v>39106</v>
      </c>
      <c r="F391" s="1">
        <v>4.8499999999999996</v>
      </c>
      <c r="H391" s="2">
        <v>39139</v>
      </c>
      <c r="I391" s="1">
        <v>4.843</v>
      </c>
      <c r="K391" s="2">
        <v>39135</v>
      </c>
      <c r="L391" s="1">
        <v>4.9530000000000003</v>
      </c>
      <c r="N391" s="2">
        <v>39135</v>
      </c>
      <c r="O391" s="1">
        <v>4.883</v>
      </c>
      <c r="Q391" s="2">
        <v>39260</v>
      </c>
      <c r="R391" s="1">
        <v>5.45</v>
      </c>
      <c r="T391" s="2">
        <v>39260</v>
      </c>
      <c r="U391" s="1">
        <v>5.2350000000000003</v>
      </c>
      <c r="W391" s="2">
        <v>39260</v>
      </c>
      <c r="X391" s="1">
        <v>5.1550000000000002</v>
      </c>
      <c r="Z391" s="2">
        <v>39260</v>
      </c>
      <c r="AA391" s="1">
        <v>5.1349999999999998</v>
      </c>
      <c r="AC391" s="2">
        <v>39260</v>
      </c>
      <c r="AD391" s="1">
        <v>5.12</v>
      </c>
      <c r="AF391" s="2">
        <v>39643</v>
      </c>
      <c r="AG391" s="1">
        <v>2.7906300000000002</v>
      </c>
      <c r="AI391" s="2">
        <v>39260</v>
      </c>
      <c r="AJ391" s="1">
        <v>5.87</v>
      </c>
      <c r="AL391" s="2">
        <v>39260</v>
      </c>
      <c r="AM391" s="1">
        <v>5.7024999999999997</v>
      </c>
      <c r="AO391" s="2">
        <v>39260</v>
      </c>
      <c r="AP391" s="1">
        <v>5.3748000000000005</v>
      </c>
      <c r="AR391" s="2">
        <v>39260</v>
      </c>
      <c r="AS391" s="1">
        <v>5.3985000000000003</v>
      </c>
      <c r="AU391" s="2">
        <v>39260</v>
      </c>
      <c r="AV391" s="1">
        <v>4.9634999999999998</v>
      </c>
      <c r="AX391" s="2">
        <v>39260</v>
      </c>
      <c r="AY391" s="1">
        <v>4.9794999999999998</v>
      </c>
      <c r="BA391" s="116">
        <v>39260</v>
      </c>
      <c r="BB391" s="1">
        <v>4.8565000000000005</v>
      </c>
      <c r="BD391" s="2">
        <v>39260</v>
      </c>
      <c r="BE391" s="1">
        <v>4.6704999999999997</v>
      </c>
      <c r="BG391" s="2">
        <v>39281</v>
      </c>
      <c r="BH391" s="1">
        <v>5.0199999999999996</v>
      </c>
      <c r="BI391" s="2"/>
      <c r="BJ391" s="2">
        <v>39281</v>
      </c>
      <c r="BK391" s="1">
        <v>4.91</v>
      </c>
      <c r="BM391" s="2">
        <v>39260</v>
      </c>
      <c r="BN391" s="1">
        <v>4.7524999999999995</v>
      </c>
    </row>
    <row r="392" spans="2:66">
      <c r="B392" s="2">
        <v>39657</v>
      </c>
      <c r="C392" s="1">
        <v>5.64</v>
      </c>
      <c r="E392" s="2">
        <v>39107</v>
      </c>
      <c r="F392" s="1">
        <v>4.8499999999999996</v>
      </c>
      <c r="H392" s="2">
        <v>39140</v>
      </c>
      <c r="I392" s="1">
        <v>4.8600000000000003</v>
      </c>
      <c r="K392" s="2">
        <v>39136</v>
      </c>
      <c r="L392" s="1">
        <v>4.9480000000000004</v>
      </c>
      <c r="N392" s="2">
        <v>39136</v>
      </c>
      <c r="O392" s="1">
        <v>4.875</v>
      </c>
      <c r="Q392" s="2">
        <v>39261</v>
      </c>
      <c r="R392" s="1">
        <v>5.4349999999999996</v>
      </c>
      <c r="T392" s="2">
        <v>39261</v>
      </c>
      <c r="U392" s="1">
        <v>5.2350000000000003</v>
      </c>
      <c r="W392" s="2">
        <v>39261</v>
      </c>
      <c r="X392" s="1">
        <v>5.16</v>
      </c>
      <c r="Z392" s="2">
        <v>39261</v>
      </c>
      <c r="AA392" s="1">
        <v>5.1449999999999996</v>
      </c>
      <c r="AC392" s="2">
        <v>39261</v>
      </c>
      <c r="AD392" s="1">
        <v>5.125</v>
      </c>
      <c r="AF392" s="2">
        <v>39644</v>
      </c>
      <c r="AG392" s="1">
        <v>2.78938</v>
      </c>
      <c r="AI392" s="2">
        <v>39261</v>
      </c>
      <c r="AJ392" s="1">
        <v>5.8715000000000002</v>
      </c>
      <c r="AL392" s="2">
        <v>39261</v>
      </c>
      <c r="AM392" s="1">
        <v>5.726</v>
      </c>
      <c r="AO392" s="2">
        <v>39261</v>
      </c>
      <c r="AP392" s="1">
        <v>5.4188000000000001</v>
      </c>
      <c r="AR392" s="2">
        <v>39261</v>
      </c>
      <c r="AS392" s="1">
        <v>5.4245000000000001</v>
      </c>
      <c r="AU392" s="2">
        <v>39261</v>
      </c>
      <c r="AV392" s="1">
        <v>4.9539999999999997</v>
      </c>
      <c r="AX392" s="2">
        <v>39261</v>
      </c>
      <c r="AY392" s="1">
        <v>4.9744999999999999</v>
      </c>
      <c r="BA392" s="116">
        <v>39261</v>
      </c>
      <c r="BB392" s="1">
        <v>4.8605</v>
      </c>
      <c r="BD392" s="2">
        <v>39261</v>
      </c>
      <c r="BE392" s="1">
        <v>4.7065000000000001</v>
      </c>
      <c r="BG392" s="2">
        <v>39282</v>
      </c>
      <c r="BH392" s="1">
        <v>5.04</v>
      </c>
      <c r="BI392" s="2"/>
      <c r="BJ392" s="2">
        <v>39282</v>
      </c>
      <c r="BK392" s="1">
        <v>4.9399999999999995</v>
      </c>
      <c r="BM392" s="2">
        <v>39261</v>
      </c>
      <c r="BN392" s="1">
        <v>4.7755000000000001</v>
      </c>
    </row>
    <row r="393" spans="2:66">
      <c r="B393" s="2">
        <v>39658</v>
      </c>
      <c r="C393" s="1">
        <v>5.66</v>
      </c>
      <c r="E393" s="2">
        <v>39108</v>
      </c>
      <c r="F393" s="1">
        <v>4.8650000000000002</v>
      </c>
      <c r="H393" s="2">
        <v>39141</v>
      </c>
      <c r="I393" s="1">
        <v>4.8600000000000003</v>
      </c>
      <c r="K393" s="2">
        <v>39139</v>
      </c>
      <c r="L393" s="1">
        <v>4.9379999999999997</v>
      </c>
      <c r="N393" s="2">
        <v>39139</v>
      </c>
      <c r="O393" s="1">
        <v>4.8600000000000003</v>
      </c>
      <c r="Q393" s="2">
        <v>39262</v>
      </c>
      <c r="R393" s="1">
        <v>5.46</v>
      </c>
      <c r="T393" s="2">
        <v>39262</v>
      </c>
      <c r="U393" s="1">
        <v>5.2649999999999997</v>
      </c>
      <c r="W393" s="2">
        <v>39262</v>
      </c>
      <c r="X393" s="1">
        <v>5.19</v>
      </c>
      <c r="Z393" s="2">
        <v>39262</v>
      </c>
      <c r="AA393" s="1">
        <v>5.1749999999999998</v>
      </c>
      <c r="AC393" s="2">
        <v>39262</v>
      </c>
      <c r="AD393" s="1">
        <v>5.15</v>
      </c>
      <c r="AF393" s="2">
        <v>39645</v>
      </c>
      <c r="AG393" s="1">
        <v>2.7850000000000001</v>
      </c>
      <c r="AI393" s="2">
        <v>39262</v>
      </c>
      <c r="AJ393" s="1">
        <v>5.8070000000000004</v>
      </c>
      <c r="AL393" s="2">
        <v>39262</v>
      </c>
      <c r="AM393" s="1">
        <v>5.6589999999999998</v>
      </c>
      <c r="AO393" s="2">
        <v>39262</v>
      </c>
      <c r="AP393" s="1">
        <v>5.343</v>
      </c>
      <c r="AR393" s="2">
        <v>39262</v>
      </c>
      <c r="AS393" s="1">
        <v>5.3929999999999998</v>
      </c>
      <c r="AU393" s="2">
        <v>39262</v>
      </c>
      <c r="AV393" s="1">
        <v>4.9489999999999998</v>
      </c>
      <c r="AX393" s="2">
        <v>39262</v>
      </c>
      <c r="AY393" s="1">
        <v>4.9669999999999996</v>
      </c>
      <c r="BA393" s="116">
        <v>39262</v>
      </c>
      <c r="BB393" s="1">
        <v>4.8499999999999996</v>
      </c>
      <c r="BD393" s="2">
        <v>39262</v>
      </c>
      <c r="BE393" s="1">
        <v>4.6995000000000005</v>
      </c>
      <c r="BG393" s="2">
        <v>39283</v>
      </c>
      <c r="BH393" s="1">
        <v>4.96</v>
      </c>
      <c r="BI393" s="2"/>
      <c r="BJ393" s="2">
        <v>39283</v>
      </c>
      <c r="BK393" s="1">
        <v>4.8499999999999996</v>
      </c>
      <c r="BM393" s="2">
        <v>39262</v>
      </c>
      <c r="BN393" s="1">
        <v>4.7675000000000001</v>
      </c>
    </row>
    <row r="394" spans="2:66">
      <c r="B394" s="2">
        <v>39659</v>
      </c>
      <c r="C394" s="1">
        <v>5.67</v>
      </c>
      <c r="E394" s="2">
        <v>39111</v>
      </c>
      <c r="F394" s="1">
        <v>4.867</v>
      </c>
      <c r="H394" s="2">
        <v>39143</v>
      </c>
      <c r="I394" s="1">
        <v>4.8600000000000003</v>
      </c>
      <c r="K394" s="2">
        <v>39140</v>
      </c>
      <c r="L394" s="1">
        <v>4.9580000000000002</v>
      </c>
      <c r="N394" s="2">
        <v>39140</v>
      </c>
      <c r="O394" s="1">
        <v>4.88</v>
      </c>
      <c r="Q394" s="2">
        <v>39265</v>
      </c>
      <c r="R394" s="1">
        <v>5.4749999999999996</v>
      </c>
      <c r="T394" s="2">
        <v>39265</v>
      </c>
      <c r="U394" s="1">
        <v>5.2750000000000004</v>
      </c>
      <c r="W394" s="2">
        <v>39265</v>
      </c>
      <c r="X394" s="1">
        <v>5.2050000000000001</v>
      </c>
      <c r="Z394" s="2">
        <v>39265</v>
      </c>
      <c r="AA394" s="1">
        <v>5.19</v>
      </c>
      <c r="AC394" s="2">
        <v>39265</v>
      </c>
      <c r="AD394" s="1">
        <v>5.16</v>
      </c>
      <c r="AF394" s="2">
        <v>39646</v>
      </c>
      <c r="AG394" s="1">
        <v>2.7862499999999999</v>
      </c>
      <c r="AI394" s="2">
        <v>39265</v>
      </c>
      <c r="AJ394" s="1">
        <v>5.7774999999999999</v>
      </c>
      <c r="AL394" s="2">
        <v>39265</v>
      </c>
      <c r="AM394" s="1">
        <v>5.6189999999999998</v>
      </c>
      <c r="AO394" s="2">
        <v>39265</v>
      </c>
      <c r="AP394" s="1">
        <v>5.3215000000000003</v>
      </c>
      <c r="AR394" s="2">
        <v>39265</v>
      </c>
      <c r="AS394" s="1">
        <v>5.3864999999999998</v>
      </c>
      <c r="AU394" s="2">
        <v>39265</v>
      </c>
      <c r="AV394" s="1">
        <v>4.8780000000000001</v>
      </c>
      <c r="AX394" s="2">
        <v>39265</v>
      </c>
      <c r="AY394" s="1">
        <v>4.8994999999999997</v>
      </c>
      <c r="BA394" s="116">
        <v>39265</v>
      </c>
      <c r="BB394" s="1">
        <v>4.7895000000000003</v>
      </c>
      <c r="BD394" s="2">
        <v>39265</v>
      </c>
      <c r="BE394" s="1">
        <v>4.6710000000000003</v>
      </c>
      <c r="BG394" s="2">
        <v>39286</v>
      </c>
      <c r="BH394" s="1">
        <v>4.97</v>
      </c>
      <c r="BI394" s="2"/>
      <c r="BJ394" s="2">
        <v>39286</v>
      </c>
      <c r="BK394" s="1">
        <v>4.8600000000000003</v>
      </c>
      <c r="BM394" s="2">
        <v>39265</v>
      </c>
      <c r="BN394" s="1">
        <v>4.7160000000000002</v>
      </c>
    </row>
    <row r="395" spans="2:66">
      <c r="B395" s="2">
        <v>39660</v>
      </c>
      <c r="C395" s="1">
        <v>5.68</v>
      </c>
      <c r="E395" s="2">
        <v>39112</v>
      </c>
      <c r="F395" s="1">
        <v>4.867</v>
      </c>
      <c r="H395" s="2">
        <v>39146</v>
      </c>
      <c r="I395" s="1">
        <v>4.8100000000000005</v>
      </c>
      <c r="K395" s="2">
        <v>39141</v>
      </c>
      <c r="L395" s="1">
        <v>4.96</v>
      </c>
      <c r="N395" s="2">
        <v>39141</v>
      </c>
      <c r="O395" s="1">
        <v>4.88</v>
      </c>
      <c r="Q395" s="2">
        <v>39266</v>
      </c>
      <c r="R395" s="1">
        <v>5.46</v>
      </c>
      <c r="T395" s="2">
        <v>39266</v>
      </c>
      <c r="U395" s="1">
        <v>5.2649999999999997</v>
      </c>
      <c r="W395" s="2">
        <v>39266</v>
      </c>
      <c r="X395" s="1">
        <v>5.2</v>
      </c>
      <c r="Z395" s="2">
        <v>39266</v>
      </c>
      <c r="AA395" s="1">
        <v>5.1849999999999996</v>
      </c>
      <c r="AC395" s="2">
        <v>39266</v>
      </c>
      <c r="AD395" s="1">
        <v>5.16</v>
      </c>
      <c r="AF395" s="2">
        <v>39647</v>
      </c>
      <c r="AG395" s="1">
        <v>2.7906300000000002</v>
      </c>
      <c r="AI395" s="2">
        <v>39266</v>
      </c>
      <c r="AJ395" s="1">
        <v>5.8185000000000002</v>
      </c>
      <c r="AL395" s="2">
        <v>39266</v>
      </c>
      <c r="AM395" s="1">
        <v>5.6577999999999999</v>
      </c>
      <c r="AO395" s="2">
        <v>39266</v>
      </c>
      <c r="AP395" s="1">
        <v>5.351</v>
      </c>
      <c r="AR395" s="2">
        <v>39266</v>
      </c>
      <c r="AS395" s="1">
        <v>5.4039999999999999</v>
      </c>
      <c r="AU395" s="2">
        <v>39266</v>
      </c>
      <c r="AV395" s="1">
        <v>4.9504999999999999</v>
      </c>
      <c r="AX395" s="2">
        <v>39266</v>
      </c>
      <c r="AY395" s="1">
        <v>4.9729999999999999</v>
      </c>
      <c r="BA395" s="116">
        <v>39266</v>
      </c>
      <c r="BB395" s="1">
        <v>4.8639999999999999</v>
      </c>
      <c r="BD395" s="2">
        <v>39266</v>
      </c>
      <c r="BE395" s="1">
        <v>4.7119999999999997</v>
      </c>
      <c r="BG395" s="2">
        <v>39287</v>
      </c>
      <c r="BH395" s="1">
        <v>4.9399999999999995</v>
      </c>
      <c r="BI395" s="2"/>
      <c r="BJ395" s="2">
        <v>39287</v>
      </c>
      <c r="BK395" s="1">
        <v>4.82</v>
      </c>
      <c r="BM395" s="2">
        <v>39266</v>
      </c>
      <c r="BN395" s="1">
        <v>4.7835000000000001</v>
      </c>
    </row>
    <row r="396" spans="2:66">
      <c r="B396" s="2">
        <v>39661</v>
      </c>
      <c r="C396" s="1">
        <v>5.6899999999999995</v>
      </c>
      <c r="E396" s="2">
        <v>39113</v>
      </c>
      <c r="F396" s="1">
        <v>4.8600000000000003</v>
      </c>
      <c r="H396" s="2">
        <v>39147</v>
      </c>
      <c r="I396" s="1">
        <v>4.83</v>
      </c>
      <c r="K396" s="2">
        <v>39143</v>
      </c>
      <c r="L396" s="1">
        <v>4.9630000000000001</v>
      </c>
      <c r="N396" s="2">
        <v>39143</v>
      </c>
      <c r="O396" s="1">
        <v>4.88</v>
      </c>
      <c r="Q396" s="2">
        <v>39267</v>
      </c>
      <c r="R396" s="1">
        <v>5.47</v>
      </c>
      <c r="T396" s="2">
        <v>39267</v>
      </c>
      <c r="U396" s="1">
        <v>5.28</v>
      </c>
      <c r="W396" s="2">
        <v>39267</v>
      </c>
      <c r="X396" s="1">
        <v>5.22</v>
      </c>
      <c r="Z396" s="2">
        <v>39267</v>
      </c>
      <c r="AA396" s="1">
        <v>5.2050000000000001</v>
      </c>
      <c r="AC396" s="2">
        <v>39267</v>
      </c>
      <c r="AD396" s="1">
        <v>5.1749999999999998</v>
      </c>
      <c r="AF396" s="2">
        <v>39650</v>
      </c>
      <c r="AG396" s="1">
        <v>2.7993800000000002</v>
      </c>
      <c r="AI396" s="2">
        <v>39267</v>
      </c>
      <c r="AJ396" s="1">
        <v>5.819</v>
      </c>
      <c r="AL396" s="2">
        <v>39267</v>
      </c>
      <c r="AM396" s="1">
        <v>5.6615000000000002</v>
      </c>
      <c r="AO396" s="2">
        <v>39267</v>
      </c>
      <c r="AP396" s="1">
        <v>5.351</v>
      </c>
      <c r="AR396" s="2">
        <v>39267</v>
      </c>
      <c r="AS396" s="1">
        <v>5.4275000000000002</v>
      </c>
      <c r="AU396" s="2">
        <v>39267</v>
      </c>
      <c r="AV396" s="1">
        <v>4.9960000000000004</v>
      </c>
      <c r="AX396" s="2">
        <v>39267</v>
      </c>
      <c r="AY396" s="1">
        <v>5.0164999999999997</v>
      </c>
      <c r="BA396" s="116">
        <v>39267</v>
      </c>
      <c r="BB396" s="1">
        <v>4.9115000000000002</v>
      </c>
      <c r="BD396" s="2">
        <v>39267</v>
      </c>
      <c r="BE396" s="1">
        <v>4.7370000000000001</v>
      </c>
      <c r="BG396" s="2">
        <v>39288</v>
      </c>
      <c r="BH396" s="1">
        <v>4.92</v>
      </c>
      <c r="BI396" s="2"/>
      <c r="BJ396" s="2">
        <v>39288</v>
      </c>
      <c r="BK396" s="1">
        <v>4.8</v>
      </c>
      <c r="BM396" s="2">
        <v>39267</v>
      </c>
      <c r="BN396" s="1">
        <v>4.8265000000000002</v>
      </c>
    </row>
    <row r="397" spans="2:66">
      <c r="B397" s="2">
        <v>39664</v>
      </c>
      <c r="C397" s="1">
        <v>5.71</v>
      </c>
      <c r="E397" s="2">
        <v>39114</v>
      </c>
      <c r="F397" s="1">
        <v>4.835</v>
      </c>
      <c r="H397" s="2">
        <v>39148</v>
      </c>
      <c r="I397" s="1">
        <v>4.7969999999999997</v>
      </c>
      <c r="K397" s="2">
        <v>39146</v>
      </c>
      <c r="L397" s="1">
        <v>4.9370000000000003</v>
      </c>
      <c r="N397" s="2">
        <v>39146</v>
      </c>
      <c r="O397" s="1">
        <v>4.8280000000000003</v>
      </c>
      <c r="Q397" s="2">
        <v>39268</v>
      </c>
      <c r="R397" s="1">
        <v>5.45</v>
      </c>
      <c r="T397" s="2">
        <v>39268</v>
      </c>
      <c r="U397" s="1">
        <v>5.2750000000000004</v>
      </c>
      <c r="W397" s="2">
        <v>39268</v>
      </c>
      <c r="X397" s="1">
        <v>5.2249999999999996</v>
      </c>
      <c r="Z397" s="2">
        <v>39268</v>
      </c>
      <c r="AA397" s="1">
        <v>5.21</v>
      </c>
      <c r="AC397" s="2">
        <v>39268</v>
      </c>
      <c r="AD397" s="1">
        <v>5.1749999999999998</v>
      </c>
      <c r="AF397" s="2">
        <v>39651</v>
      </c>
      <c r="AG397" s="1">
        <v>2.7962500000000001</v>
      </c>
      <c r="AI397" s="2">
        <v>39268</v>
      </c>
      <c r="AJ397" s="1">
        <v>5.9204999999999997</v>
      </c>
      <c r="AL397" s="2">
        <v>39268</v>
      </c>
      <c r="AM397" s="1">
        <v>5.7694999999999999</v>
      </c>
      <c r="AO397" s="2">
        <v>39268</v>
      </c>
      <c r="AP397" s="1">
        <v>5.444</v>
      </c>
      <c r="AR397" s="2">
        <v>39268</v>
      </c>
      <c r="AS397" s="1">
        <v>5.4527999999999999</v>
      </c>
      <c r="AU397" s="2">
        <v>39268</v>
      </c>
      <c r="AV397" s="1">
        <v>5.0324999999999998</v>
      </c>
      <c r="AX397" s="2">
        <v>39268</v>
      </c>
      <c r="AY397" s="1">
        <v>5.0585000000000004</v>
      </c>
      <c r="BA397" s="116">
        <v>39268</v>
      </c>
      <c r="BB397" s="1">
        <v>4.9574999999999996</v>
      </c>
      <c r="BD397" s="2">
        <v>39268</v>
      </c>
      <c r="BE397" s="1">
        <v>4.7774999999999999</v>
      </c>
      <c r="BG397" s="2">
        <v>39289</v>
      </c>
      <c r="BH397" s="1">
        <v>4.79</v>
      </c>
      <c r="BI397" s="2"/>
      <c r="BJ397" s="2">
        <v>39289</v>
      </c>
      <c r="BK397" s="1">
        <v>4.6100000000000003</v>
      </c>
      <c r="BM397" s="2">
        <v>39268</v>
      </c>
      <c r="BN397" s="1">
        <v>4.8689999999999998</v>
      </c>
    </row>
    <row r="398" spans="2:66">
      <c r="B398" s="2">
        <v>39665</v>
      </c>
      <c r="C398" s="1">
        <v>5.72</v>
      </c>
      <c r="E398" s="2">
        <v>39115</v>
      </c>
      <c r="F398" s="1">
        <v>4.8600000000000003</v>
      </c>
      <c r="H398" s="2">
        <v>39149</v>
      </c>
      <c r="I398" s="1">
        <v>4.8100000000000005</v>
      </c>
      <c r="K398" s="2">
        <v>39147</v>
      </c>
      <c r="L398" s="1">
        <v>4.96</v>
      </c>
      <c r="N398" s="2">
        <v>39147</v>
      </c>
      <c r="O398" s="1">
        <v>4.8460000000000001</v>
      </c>
      <c r="Q398" s="2">
        <v>39269</v>
      </c>
      <c r="R398" s="1">
        <v>5.4</v>
      </c>
      <c r="T398" s="2">
        <v>39269</v>
      </c>
      <c r="U398" s="1">
        <v>5.23</v>
      </c>
      <c r="W398" s="2">
        <v>39269</v>
      </c>
      <c r="X398" s="1">
        <v>5.1849999999999996</v>
      </c>
      <c r="Z398" s="2">
        <v>39269</v>
      </c>
      <c r="AA398" s="1">
        <v>5.1749999999999998</v>
      </c>
      <c r="AC398" s="2">
        <v>39269</v>
      </c>
      <c r="AD398" s="1">
        <v>5.15</v>
      </c>
      <c r="AF398" s="2">
        <v>39652</v>
      </c>
      <c r="AG398" s="1">
        <v>2.8</v>
      </c>
      <c r="AI398" s="2">
        <v>39269</v>
      </c>
      <c r="AJ398" s="1">
        <v>5.9695</v>
      </c>
      <c r="AL398" s="2">
        <v>39269</v>
      </c>
      <c r="AM398" s="1">
        <v>5.8194999999999997</v>
      </c>
      <c r="AO398" s="2">
        <v>39269</v>
      </c>
      <c r="AP398" s="1">
        <v>5.4524999999999997</v>
      </c>
      <c r="AR398" s="2">
        <v>39269</v>
      </c>
      <c r="AS398" s="1">
        <v>5.4595000000000002</v>
      </c>
      <c r="AU398" s="2">
        <v>39269</v>
      </c>
      <c r="AV398" s="1">
        <v>5.0410000000000004</v>
      </c>
      <c r="AX398" s="2">
        <v>39269</v>
      </c>
      <c r="AY398" s="1">
        <v>5.0620000000000003</v>
      </c>
      <c r="BA398" s="116">
        <v>39269</v>
      </c>
      <c r="BB398" s="1">
        <v>4.9719999999999995</v>
      </c>
      <c r="BD398" s="2">
        <v>39269</v>
      </c>
      <c r="BE398" s="1">
        <v>4.7904999999999998</v>
      </c>
      <c r="BG398" s="2">
        <v>39290</v>
      </c>
      <c r="BH398" s="1">
        <v>4.8</v>
      </c>
      <c r="BI398" s="2"/>
      <c r="BJ398" s="2">
        <v>39290</v>
      </c>
      <c r="BK398" s="1">
        <v>4.5999999999999996</v>
      </c>
      <c r="BM398" s="2">
        <v>39269</v>
      </c>
      <c r="BN398" s="1">
        <v>4.8959999999999999</v>
      </c>
    </row>
    <row r="399" spans="2:66">
      <c r="B399" s="2">
        <v>39666</v>
      </c>
      <c r="C399" s="1">
        <v>5.72</v>
      </c>
      <c r="E399" s="2">
        <v>39118</v>
      </c>
      <c r="F399" s="1">
        <v>4.8600000000000003</v>
      </c>
      <c r="H399" s="2">
        <v>39150</v>
      </c>
      <c r="I399" s="1">
        <v>4.8</v>
      </c>
      <c r="K399" s="2">
        <v>39148</v>
      </c>
      <c r="L399" s="1">
        <v>4.9240000000000004</v>
      </c>
      <c r="N399" s="2">
        <v>39148</v>
      </c>
      <c r="O399" s="1">
        <v>4.82</v>
      </c>
      <c r="Q399" s="2">
        <v>39272</v>
      </c>
      <c r="R399" s="1">
        <v>5.4450000000000003</v>
      </c>
      <c r="T399" s="2">
        <v>39272</v>
      </c>
      <c r="U399" s="1">
        <v>5.26</v>
      </c>
      <c r="W399" s="2">
        <v>39272</v>
      </c>
      <c r="X399" s="1">
        <v>5.21</v>
      </c>
      <c r="Z399" s="2">
        <v>39272</v>
      </c>
      <c r="AA399" s="1">
        <v>5.1950000000000003</v>
      </c>
      <c r="AC399" s="2">
        <v>39272</v>
      </c>
      <c r="AD399" s="1">
        <v>5.165</v>
      </c>
      <c r="AF399" s="2">
        <v>39653</v>
      </c>
      <c r="AG399" s="1">
        <v>2.7949999999999999</v>
      </c>
      <c r="AI399" s="2">
        <v>39272</v>
      </c>
      <c r="AJ399" s="1">
        <v>5.9399999999999995</v>
      </c>
      <c r="AL399" s="2">
        <v>39272</v>
      </c>
      <c r="AM399" s="1">
        <v>5.7859999999999996</v>
      </c>
      <c r="AO399" s="2">
        <v>39272</v>
      </c>
      <c r="AP399" s="1">
        <v>5.4215</v>
      </c>
      <c r="AR399" s="2">
        <v>39272</v>
      </c>
      <c r="AS399" s="1">
        <v>5.4459999999999997</v>
      </c>
      <c r="AU399" s="2">
        <v>39272</v>
      </c>
      <c r="AV399" s="1">
        <v>5.0265000000000004</v>
      </c>
      <c r="AX399" s="2">
        <v>39272</v>
      </c>
      <c r="AY399" s="1">
        <v>5.0575000000000001</v>
      </c>
      <c r="BA399" s="116">
        <v>39272</v>
      </c>
      <c r="BB399" s="1">
        <v>4.9675000000000002</v>
      </c>
      <c r="BD399" s="2">
        <v>39272</v>
      </c>
      <c r="BE399" s="1">
        <v>4.7854999999999999</v>
      </c>
      <c r="BG399" s="2">
        <v>39293</v>
      </c>
      <c r="BH399" s="1">
        <v>4.82</v>
      </c>
      <c r="BI399" s="2"/>
      <c r="BJ399" s="2">
        <v>39293</v>
      </c>
      <c r="BK399" s="1">
        <v>4.6399999999999997</v>
      </c>
      <c r="BM399" s="2">
        <v>39272</v>
      </c>
      <c r="BN399" s="1">
        <v>4.8784999999999998</v>
      </c>
    </row>
    <row r="400" spans="2:66">
      <c r="B400" s="2">
        <v>39667</v>
      </c>
      <c r="C400" s="1">
        <v>5.74</v>
      </c>
      <c r="E400" s="2">
        <v>39119</v>
      </c>
      <c r="F400" s="1">
        <v>4.8529999999999998</v>
      </c>
      <c r="H400" s="2">
        <v>39153</v>
      </c>
      <c r="I400" s="1">
        <v>4.83</v>
      </c>
      <c r="K400" s="2">
        <v>39149</v>
      </c>
      <c r="L400" s="1">
        <v>4.9320000000000004</v>
      </c>
      <c r="N400" s="2">
        <v>39149</v>
      </c>
      <c r="O400" s="1">
        <v>4.8369999999999997</v>
      </c>
      <c r="Q400" s="2">
        <v>39273</v>
      </c>
      <c r="R400" s="1">
        <v>5.4850000000000003</v>
      </c>
      <c r="T400" s="2">
        <v>39273</v>
      </c>
      <c r="U400" s="1">
        <v>5.2949999999999999</v>
      </c>
      <c r="W400" s="2">
        <v>39273</v>
      </c>
      <c r="X400" s="1">
        <v>5.2350000000000003</v>
      </c>
      <c r="Z400" s="2">
        <v>39273</v>
      </c>
      <c r="AA400" s="1">
        <v>5.2149999999999999</v>
      </c>
      <c r="AC400" s="2">
        <v>39273</v>
      </c>
      <c r="AD400" s="1">
        <v>5.18</v>
      </c>
      <c r="AF400" s="2">
        <v>39654</v>
      </c>
      <c r="AG400" s="1">
        <v>2.7931300000000001</v>
      </c>
      <c r="AI400" s="2">
        <v>39273</v>
      </c>
      <c r="AJ400" s="1">
        <v>5.8629999999999995</v>
      </c>
      <c r="AL400" s="2">
        <v>39273</v>
      </c>
      <c r="AM400" s="1">
        <v>5.7015000000000002</v>
      </c>
      <c r="AO400" s="2">
        <v>39273</v>
      </c>
      <c r="AP400" s="1">
        <v>5.3455000000000004</v>
      </c>
      <c r="AR400" s="2">
        <v>39273</v>
      </c>
      <c r="AS400" s="1">
        <v>5.3949999999999996</v>
      </c>
      <c r="AU400" s="2">
        <v>39273</v>
      </c>
      <c r="AV400" s="1">
        <v>4.9515000000000002</v>
      </c>
      <c r="AX400" s="2">
        <v>39273</v>
      </c>
      <c r="AY400" s="1">
        <v>4.9785000000000004</v>
      </c>
      <c r="BA400" s="116">
        <v>39273</v>
      </c>
      <c r="BB400" s="1">
        <v>4.8804999999999996</v>
      </c>
      <c r="BD400" s="2">
        <v>39273</v>
      </c>
      <c r="BE400" s="1">
        <v>4.7279999999999998</v>
      </c>
      <c r="BG400" s="2">
        <v>39294</v>
      </c>
      <c r="BH400" s="1">
        <v>4.78</v>
      </c>
      <c r="BI400" s="2"/>
      <c r="BJ400" s="2">
        <v>39294</v>
      </c>
      <c r="BK400" s="1">
        <v>4.5999999999999996</v>
      </c>
      <c r="BM400" s="2">
        <v>39273</v>
      </c>
      <c r="BN400" s="1">
        <v>4.7885</v>
      </c>
    </row>
    <row r="401" spans="2:66">
      <c r="B401" s="2">
        <v>39668</v>
      </c>
      <c r="C401" s="1">
        <v>5.75</v>
      </c>
      <c r="E401" s="2">
        <v>39120</v>
      </c>
      <c r="F401" s="1">
        <v>4.8369999999999997</v>
      </c>
      <c r="H401" s="2">
        <v>39154</v>
      </c>
      <c r="I401" s="1">
        <v>4.84</v>
      </c>
      <c r="K401" s="2">
        <v>39150</v>
      </c>
      <c r="L401" s="1">
        <v>4.9269999999999996</v>
      </c>
      <c r="N401" s="2">
        <v>39150</v>
      </c>
      <c r="O401" s="1">
        <v>4.8330000000000002</v>
      </c>
      <c r="Q401" s="2">
        <v>39274</v>
      </c>
      <c r="R401" s="1">
        <v>5.4249999999999998</v>
      </c>
      <c r="T401" s="2">
        <v>39274</v>
      </c>
      <c r="U401" s="1">
        <v>5.25</v>
      </c>
      <c r="W401" s="2">
        <v>39274</v>
      </c>
      <c r="X401" s="1">
        <v>5.1950000000000003</v>
      </c>
      <c r="Z401" s="2">
        <v>39274</v>
      </c>
      <c r="AA401" s="1">
        <v>5.1849999999999996</v>
      </c>
      <c r="AC401" s="2">
        <v>39274</v>
      </c>
      <c r="AD401" s="1">
        <v>5.17</v>
      </c>
      <c r="AF401" s="2">
        <v>39657</v>
      </c>
      <c r="AG401" s="1">
        <v>2.7962500000000001</v>
      </c>
      <c r="AI401" s="2">
        <v>39274</v>
      </c>
      <c r="AJ401" s="1">
        <v>5.9190000000000005</v>
      </c>
      <c r="AL401" s="2">
        <v>39274</v>
      </c>
      <c r="AM401" s="1">
        <v>5.7489999999999997</v>
      </c>
      <c r="AO401" s="2">
        <v>39274</v>
      </c>
      <c r="AP401" s="1">
        <v>5.3815</v>
      </c>
      <c r="AR401" s="2">
        <v>39274</v>
      </c>
      <c r="AS401" s="1">
        <v>5.423</v>
      </c>
      <c r="AU401" s="2">
        <v>39274</v>
      </c>
      <c r="AV401" s="1">
        <v>4.976</v>
      </c>
      <c r="AX401" s="2">
        <v>39274</v>
      </c>
      <c r="AY401" s="1">
        <v>5.0039999999999996</v>
      </c>
      <c r="BA401" s="116">
        <v>39274</v>
      </c>
      <c r="BB401" s="1">
        <v>4.9059999999999997</v>
      </c>
      <c r="BD401" s="2">
        <v>39274</v>
      </c>
      <c r="BE401" s="1">
        <v>4.7569999999999997</v>
      </c>
      <c r="BG401" s="2">
        <v>39295</v>
      </c>
      <c r="BH401" s="1">
        <v>4.76</v>
      </c>
      <c r="BI401" s="2"/>
      <c r="BJ401" s="2">
        <v>39295</v>
      </c>
      <c r="BK401" s="1">
        <v>4.5999999999999996</v>
      </c>
      <c r="BM401" s="2">
        <v>39274</v>
      </c>
      <c r="BN401" s="1">
        <v>4.8209999999999997</v>
      </c>
    </row>
    <row r="402" spans="2:66">
      <c r="B402" s="2">
        <v>39671</v>
      </c>
      <c r="C402" s="1">
        <v>5.76</v>
      </c>
      <c r="E402" s="2">
        <v>39121</v>
      </c>
      <c r="F402" s="1">
        <v>4.835</v>
      </c>
      <c r="H402" s="2">
        <v>39155</v>
      </c>
      <c r="I402" s="1">
        <v>4.8100000000000005</v>
      </c>
      <c r="K402" s="2">
        <v>39153</v>
      </c>
      <c r="L402" s="1">
        <v>4.9640000000000004</v>
      </c>
      <c r="N402" s="2">
        <v>39153</v>
      </c>
      <c r="O402" s="1">
        <v>4.8769999999999998</v>
      </c>
      <c r="Q402" s="2">
        <v>39275</v>
      </c>
      <c r="R402" s="1">
        <v>5.46</v>
      </c>
      <c r="T402" s="2">
        <v>39275</v>
      </c>
      <c r="U402" s="1">
        <v>5.2850000000000001</v>
      </c>
      <c r="W402" s="2">
        <v>39275</v>
      </c>
      <c r="X402" s="1">
        <v>5.23</v>
      </c>
      <c r="Z402" s="2">
        <v>39275</v>
      </c>
      <c r="AA402" s="1">
        <v>5.22</v>
      </c>
      <c r="AC402" s="2">
        <v>39275</v>
      </c>
      <c r="AD402" s="1">
        <v>5.2</v>
      </c>
      <c r="AF402" s="2">
        <v>39658</v>
      </c>
      <c r="AG402" s="1">
        <v>2.7987500000000001</v>
      </c>
      <c r="AI402" s="2">
        <v>39275</v>
      </c>
      <c r="AJ402" s="1">
        <v>5.9379999999999997</v>
      </c>
      <c r="AL402" s="2">
        <v>39275</v>
      </c>
      <c r="AM402" s="1">
        <v>5.7794999999999996</v>
      </c>
      <c r="AO402" s="2">
        <v>39275</v>
      </c>
      <c r="AP402" s="1">
        <v>5.4180000000000001</v>
      </c>
      <c r="AR402" s="2">
        <v>39275</v>
      </c>
      <c r="AS402" s="1">
        <v>5.4340000000000002</v>
      </c>
      <c r="AU402" s="2">
        <v>39275</v>
      </c>
      <c r="AV402" s="1">
        <v>5.0369999999999999</v>
      </c>
      <c r="AX402" s="2">
        <v>39275</v>
      </c>
      <c r="AY402" s="1">
        <v>5.0659999999999998</v>
      </c>
      <c r="BA402" s="116">
        <v>39275</v>
      </c>
      <c r="BB402" s="1">
        <v>4.9669999999999996</v>
      </c>
      <c r="BD402" s="2">
        <v>39275</v>
      </c>
      <c r="BE402" s="1">
        <v>4.7895000000000003</v>
      </c>
      <c r="BG402" s="2">
        <v>39296</v>
      </c>
      <c r="BH402" s="1">
        <v>4.7699999999999996</v>
      </c>
      <c r="BI402" s="2"/>
      <c r="BJ402" s="2">
        <v>39296</v>
      </c>
      <c r="BK402" s="1">
        <v>4.62</v>
      </c>
      <c r="BM402" s="2">
        <v>39275</v>
      </c>
      <c r="BN402" s="1">
        <v>4.8795000000000002</v>
      </c>
    </row>
    <row r="403" spans="2:66">
      <c r="B403" s="2">
        <v>39672</v>
      </c>
      <c r="C403" s="1">
        <v>5.77</v>
      </c>
      <c r="E403" s="2">
        <v>39122</v>
      </c>
      <c r="F403" s="1">
        <v>4.84</v>
      </c>
      <c r="H403" s="2">
        <v>39156</v>
      </c>
      <c r="I403" s="1">
        <v>4.8100000000000005</v>
      </c>
      <c r="K403" s="2">
        <v>39154</v>
      </c>
      <c r="L403" s="1">
        <v>4.9729999999999999</v>
      </c>
      <c r="N403" s="2">
        <v>39154</v>
      </c>
      <c r="O403" s="1">
        <v>4.87</v>
      </c>
      <c r="Q403" s="2">
        <v>39276</v>
      </c>
      <c r="R403" s="1">
        <v>5.52</v>
      </c>
      <c r="T403" s="2">
        <v>39276</v>
      </c>
      <c r="U403" s="1">
        <v>5.34</v>
      </c>
      <c r="W403" s="2">
        <v>39276</v>
      </c>
      <c r="X403" s="1">
        <v>5.28</v>
      </c>
      <c r="Z403" s="2">
        <v>39276</v>
      </c>
      <c r="AA403" s="1">
        <v>5.27</v>
      </c>
      <c r="AC403" s="2">
        <v>39276</v>
      </c>
      <c r="AD403" s="1">
        <v>5.25</v>
      </c>
      <c r="AF403" s="2">
        <v>39659</v>
      </c>
      <c r="AG403" s="1">
        <v>2.80063</v>
      </c>
      <c r="AI403" s="2">
        <v>39276</v>
      </c>
      <c r="AJ403" s="1">
        <v>5.8994999999999997</v>
      </c>
      <c r="AL403" s="2">
        <v>39276</v>
      </c>
      <c r="AM403" s="1">
        <v>5.7415000000000003</v>
      </c>
      <c r="AO403" s="2">
        <v>39276</v>
      </c>
      <c r="AP403" s="1">
        <v>5.4050000000000002</v>
      </c>
      <c r="AR403" s="2">
        <v>39276</v>
      </c>
      <c r="AS403" s="1">
        <v>5.4325000000000001</v>
      </c>
      <c r="AU403" s="2">
        <v>39276</v>
      </c>
      <c r="AV403" s="1">
        <v>5.0019999999999998</v>
      </c>
      <c r="AX403" s="2">
        <v>39276</v>
      </c>
      <c r="AY403" s="1">
        <v>5.03</v>
      </c>
      <c r="BA403" s="116">
        <v>39276</v>
      </c>
      <c r="BB403" s="1">
        <v>4.931</v>
      </c>
      <c r="BD403" s="2">
        <v>39276</v>
      </c>
      <c r="BE403" s="1">
        <v>4.7844999999999995</v>
      </c>
      <c r="BG403" s="2">
        <v>39297</v>
      </c>
      <c r="BH403" s="1">
        <v>4.71</v>
      </c>
      <c r="BI403" s="2"/>
      <c r="BJ403" s="2">
        <v>39297</v>
      </c>
      <c r="BK403" s="1">
        <v>4.5199999999999996</v>
      </c>
      <c r="BM403" s="2">
        <v>39276</v>
      </c>
      <c r="BN403" s="1">
        <v>4.8605</v>
      </c>
    </row>
    <row r="404" spans="2:66">
      <c r="B404" s="2">
        <v>39673</v>
      </c>
      <c r="C404" s="1">
        <v>5.78</v>
      </c>
      <c r="E404" s="2">
        <v>39125</v>
      </c>
      <c r="F404" s="1">
        <v>4.8419999999999996</v>
      </c>
      <c r="H404" s="2">
        <v>39157</v>
      </c>
      <c r="I404" s="1">
        <v>4.7880000000000003</v>
      </c>
      <c r="K404" s="2">
        <v>39155</v>
      </c>
      <c r="L404" s="1">
        <v>4.9399999999999995</v>
      </c>
      <c r="N404" s="2">
        <v>39155</v>
      </c>
      <c r="O404" s="1">
        <v>4.8220000000000001</v>
      </c>
      <c r="Q404" s="2">
        <v>39279</v>
      </c>
      <c r="R404" s="1">
        <v>5.5350000000000001</v>
      </c>
      <c r="T404" s="2">
        <v>39279</v>
      </c>
      <c r="U404" s="1">
        <v>5.3550000000000004</v>
      </c>
      <c r="W404" s="2">
        <v>39279</v>
      </c>
      <c r="X404" s="1">
        <v>5.2949999999999999</v>
      </c>
      <c r="Z404" s="2">
        <v>39279</v>
      </c>
      <c r="AA404" s="1">
        <v>5.28</v>
      </c>
      <c r="AC404" s="2">
        <v>39279</v>
      </c>
      <c r="AD404" s="1">
        <v>5.2549999999999999</v>
      </c>
      <c r="AF404" s="2">
        <v>39660</v>
      </c>
      <c r="AG404" s="1">
        <v>2.7912499999999998</v>
      </c>
      <c r="AI404" s="2">
        <v>39279</v>
      </c>
      <c r="AJ404" s="1">
        <v>5.8574999999999999</v>
      </c>
      <c r="AL404" s="2">
        <v>39279</v>
      </c>
      <c r="AM404" s="1">
        <v>5.7039999999999997</v>
      </c>
      <c r="AO404" s="2">
        <v>39279</v>
      </c>
      <c r="AP404" s="1">
        <v>5.3624999999999998</v>
      </c>
      <c r="AR404" s="2">
        <v>39279</v>
      </c>
      <c r="AS404" s="1">
        <v>5.4089999999999998</v>
      </c>
      <c r="AU404" s="2">
        <v>39279</v>
      </c>
      <c r="AV404" s="1">
        <v>4.9489999999999998</v>
      </c>
      <c r="AX404" s="2">
        <v>39279</v>
      </c>
      <c r="AY404" s="1">
        <v>4.9770000000000003</v>
      </c>
      <c r="BA404" s="116">
        <v>39279</v>
      </c>
      <c r="BB404" s="1">
        <v>4.8789999999999996</v>
      </c>
      <c r="BD404" s="2">
        <v>39279</v>
      </c>
      <c r="BE404" s="1">
        <v>4.7610000000000001</v>
      </c>
      <c r="BG404" s="2">
        <v>39300</v>
      </c>
      <c r="BH404" s="1">
        <v>4.72</v>
      </c>
      <c r="BI404" s="2"/>
      <c r="BJ404" s="2">
        <v>39300</v>
      </c>
      <c r="BK404" s="1">
        <v>4.5199999999999996</v>
      </c>
      <c r="BM404" s="2">
        <v>39279</v>
      </c>
      <c r="BN404" s="1">
        <v>4.8114999999999997</v>
      </c>
    </row>
    <row r="405" spans="2:66">
      <c r="B405" s="2">
        <v>39674</v>
      </c>
      <c r="C405" s="1">
        <v>5.79</v>
      </c>
      <c r="E405" s="2">
        <v>39126</v>
      </c>
      <c r="F405" s="1">
        <v>4.8520000000000003</v>
      </c>
      <c r="H405" s="2">
        <v>39160</v>
      </c>
      <c r="I405" s="1">
        <v>4.8029999999999999</v>
      </c>
      <c r="K405" s="2">
        <v>39156</v>
      </c>
      <c r="L405" s="1">
        <v>4.95</v>
      </c>
      <c r="N405" s="2">
        <v>39156</v>
      </c>
      <c r="O405" s="1">
        <v>4.82</v>
      </c>
      <c r="Q405" s="2">
        <v>39280</v>
      </c>
      <c r="R405" s="1">
        <v>5.5350000000000001</v>
      </c>
      <c r="T405" s="2">
        <v>39280</v>
      </c>
      <c r="U405" s="1">
        <v>5.3550000000000004</v>
      </c>
      <c r="W405" s="2">
        <v>39280</v>
      </c>
      <c r="X405" s="1">
        <v>5.2949999999999999</v>
      </c>
      <c r="Z405" s="2">
        <v>39280</v>
      </c>
      <c r="AA405" s="1">
        <v>5.28</v>
      </c>
      <c r="AC405" s="2">
        <v>39280</v>
      </c>
      <c r="AD405" s="1">
        <v>5.2549999999999999</v>
      </c>
      <c r="AF405" s="2">
        <v>39661</v>
      </c>
      <c r="AG405" s="1">
        <v>2.7943799999999999</v>
      </c>
      <c r="AI405" s="2">
        <v>39280</v>
      </c>
      <c r="AJ405" s="1">
        <v>5.8695000000000004</v>
      </c>
      <c r="AL405" s="2">
        <v>39280</v>
      </c>
      <c r="AM405" s="1">
        <v>5.7145000000000001</v>
      </c>
      <c r="AO405" s="2">
        <v>39280</v>
      </c>
      <c r="AP405" s="1">
        <v>5.375</v>
      </c>
      <c r="AR405" s="2">
        <v>39280</v>
      </c>
      <c r="AS405" s="1">
        <v>5.415</v>
      </c>
      <c r="AU405" s="2">
        <v>39280</v>
      </c>
      <c r="AV405" s="1">
        <v>4.9865000000000004</v>
      </c>
      <c r="AX405" s="2">
        <v>39280</v>
      </c>
      <c r="AY405" s="1">
        <v>5.0145</v>
      </c>
      <c r="BA405" s="116">
        <v>39280</v>
      </c>
      <c r="BB405" s="1">
        <v>4.9165000000000001</v>
      </c>
      <c r="BD405" s="2">
        <v>39280</v>
      </c>
      <c r="BE405" s="1">
        <v>4.7874999999999996</v>
      </c>
      <c r="BG405" s="2">
        <v>39301</v>
      </c>
      <c r="BH405" s="1">
        <v>4.7699999999999996</v>
      </c>
      <c r="BI405" s="2"/>
      <c r="BJ405" s="2">
        <v>39301</v>
      </c>
      <c r="BK405" s="1">
        <v>4.5999999999999996</v>
      </c>
      <c r="BM405" s="2">
        <v>39280</v>
      </c>
      <c r="BN405" s="1">
        <v>4.8505000000000003</v>
      </c>
    </row>
    <row r="406" spans="2:66">
      <c r="B406" s="2">
        <v>39678</v>
      </c>
      <c r="C406" s="1">
        <v>5.79</v>
      </c>
      <c r="E406" s="2">
        <v>39127</v>
      </c>
      <c r="F406" s="1">
        <v>4.8449999999999998</v>
      </c>
      <c r="H406" s="2">
        <v>39161</v>
      </c>
      <c r="I406" s="1">
        <v>4.7949999999999999</v>
      </c>
      <c r="K406" s="2">
        <v>39157</v>
      </c>
      <c r="L406" s="1">
        <v>4.9279999999999999</v>
      </c>
      <c r="N406" s="2">
        <v>39157</v>
      </c>
      <c r="O406" s="1">
        <v>4.798</v>
      </c>
      <c r="Q406" s="2">
        <v>39281</v>
      </c>
      <c r="R406" s="1">
        <v>5.51</v>
      </c>
      <c r="T406" s="2">
        <v>39281</v>
      </c>
      <c r="U406" s="1">
        <v>5.335</v>
      </c>
      <c r="W406" s="2">
        <v>39281</v>
      </c>
      <c r="X406" s="1">
        <v>5.28</v>
      </c>
      <c r="Z406" s="2">
        <v>39281</v>
      </c>
      <c r="AA406" s="1">
        <v>5.2649999999999997</v>
      </c>
      <c r="AC406" s="2">
        <v>39281</v>
      </c>
      <c r="AD406" s="1">
        <v>5.24</v>
      </c>
      <c r="AF406" s="2">
        <v>39664</v>
      </c>
      <c r="AG406" s="1">
        <v>2.79813</v>
      </c>
      <c r="AI406" s="2">
        <v>39281</v>
      </c>
      <c r="AJ406" s="1">
        <v>5.8570000000000002</v>
      </c>
      <c r="AL406" s="2">
        <v>39281</v>
      </c>
      <c r="AM406" s="1">
        <v>5.6997999999999998</v>
      </c>
      <c r="AO406" s="2">
        <v>39281</v>
      </c>
      <c r="AP406" s="1">
        <v>5.3525</v>
      </c>
      <c r="AR406" s="2">
        <v>39281</v>
      </c>
      <c r="AS406" s="1">
        <v>5.4080000000000004</v>
      </c>
      <c r="AU406" s="2">
        <v>39281</v>
      </c>
      <c r="AV406" s="1">
        <v>4.9589999999999996</v>
      </c>
      <c r="AX406" s="2">
        <v>39281</v>
      </c>
      <c r="AY406" s="1">
        <v>4.9935</v>
      </c>
      <c r="BA406" s="116">
        <v>39281</v>
      </c>
      <c r="BB406" s="1">
        <v>4.8964999999999996</v>
      </c>
      <c r="BD406" s="2">
        <v>39281</v>
      </c>
      <c r="BE406" s="1">
        <v>4.7645</v>
      </c>
      <c r="BG406" s="2">
        <v>39302</v>
      </c>
      <c r="BH406" s="1">
        <v>4.84</v>
      </c>
      <c r="BI406" s="2"/>
      <c r="BJ406" s="2">
        <v>39302</v>
      </c>
      <c r="BK406" s="1">
        <v>4.6899999999999995</v>
      </c>
      <c r="BM406" s="2">
        <v>39281</v>
      </c>
      <c r="BN406" s="1">
        <v>4.8295000000000003</v>
      </c>
    </row>
    <row r="407" spans="2:66">
      <c r="B407" s="2">
        <v>39679</v>
      </c>
      <c r="C407" s="1">
        <v>5.79</v>
      </c>
      <c r="E407" s="2">
        <v>39128</v>
      </c>
      <c r="F407" s="1">
        <v>4.83</v>
      </c>
      <c r="H407" s="2">
        <v>39162</v>
      </c>
      <c r="I407" s="1">
        <v>4.7940000000000005</v>
      </c>
      <c r="K407" s="2">
        <v>39160</v>
      </c>
      <c r="L407" s="1">
        <v>4.9429999999999996</v>
      </c>
      <c r="N407" s="2">
        <v>39160</v>
      </c>
      <c r="O407" s="1">
        <v>4.8120000000000003</v>
      </c>
      <c r="Q407" s="2">
        <v>39282</v>
      </c>
      <c r="R407" s="1">
        <v>5.51</v>
      </c>
      <c r="T407" s="2">
        <v>39282</v>
      </c>
      <c r="U407" s="1">
        <v>5.335</v>
      </c>
      <c r="W407" s="2">
        <v>39282</v>
      </c>
      <c r="X407" s="1">
        <v>5.2750000000000004</v>
      </c>
      <c r="Z407" s="2">
        <v>39282</v>
      </c>
      <c r="AA407" s="1">
        <v>5.26</v>
      </c>
      <c r="AC407" s="2">
        <v>39282</v>
      </c>
      <c r="AD407" s="1">
        <v>5.24</v>
      </c>
      <c r="AF407" s="2">
        <v>39665</v>
      </c>
      <c r="AG407" s="1">
        <v>2.8018800000000001</v>
      </c>
      <c r="AI407" s="2">
        <v>39282</v>
      </c>
      <c r="AJ407" s="1">
        <v>5.8365</v>
      </c>
      <c r="AL407" s="2">
        <v>39282</v>
      </c>
      <c r="AM407" s="1">
        <v>5.6795</v>
      </c>
      <c r="AO407" s="2">
        <v>39282</v>
      </c>
      <c r="AP407" s="1">
        <v>5.34</v>
      </c>
      <c r="AR407" s="2">
        <v>39282</v>
      </c>
      <c r="AS407" s="1">
        <v>5.3978000000000002</v>
      </c>
      <c r="AU407" s="2">
        <v>39282</v>
      </c>
      <c r="AV407" s="1">
        <v>4.9385000000000003</v>
      </c>
      <c r="AX407" s="2">
        <v>39282</v>
      </c>
      <c r="AY407" s="1">
        <v>4.9705000000000004</v>
      </c>
      <c r="BA407" s="116">
        <v>39282</v>
      </c>
      <c r="BB407" s="1">
        <v>4.8765000000000001</v>
      </c>
      <c r="BD407" s="2">
        <v>39282</v>
      </c>
      <c r="BE407" s="1">
        <v>4.7705000000000002</v>
      </c>
      <c r="BG407" s="2">
        <v>39303</v>
      </c>
      <c r="BH407" s="1">
        <v>4.79</v>
      </c>
      <c r="BI407" s="2"/>
      <c r="BJ407" s="2">
        <v>39303</v>
      </c>
      <c r="BK407" s="1">
        <v>4.58</v>
      </c>
      <c r="BM407" s="2">
        <v>39282</v>
      </c>
      <c r="BN407" s="1">
        <v>4.8179999999999996</v>
      </c>
    </row>
    <row r="408" spans="2:66">
      <c r="B408" s="2">
        <v>39680</v>
      </c>
      <c r="C408" s="1">
        <v>5.79</v>
      </c>
      <c r="E408" s="2">
        <v>39129</v>
      </c>
      <c r="F408" s="1">
        <v>4.83</v>
      </c>
      <c r="H408" s="2">
        <v>39163</v>
      </c>
      <c r="I408" s="1">
        <v>4.7629999999999999</v>
      </c>
      <c r="K408" s="2">
        <v>39161</v>
      </c>
      <c r="L408" s="1">
        <v>4.9350000000000005</v>
      </c>
      <c r="N408" s="2">
        <v>39161</v>
      </c>
      <c r="O408" s="1">
        <v>4.8029999999999999</v>
      </c>
      <c r="Q408" s="2">
        <v>39283</v>
      </c>
      <c r="R408" s="1">
        <v>5.5250000000000004</v>
      </c>
      <c r="T408" s="2">
        <v>39283</v>
      </c>
      <c r="U408" s="1">
        <v>5.35</v>
      </c>
      <c r="W408" s="2">
        <v>39283</v>
      </c>
      <c r="X408" s="1">
        <v>5.29</v>
      </c>
      <c r="Z408" s="2">
        <v>39283</v>
      </c>
      <c r="AA408" s="1">
        <v>5.2750000000000004</v>
      </c>
      <c r="AC408" s="2">
        <v>39283</v>
      </c>
      <c r="AD408" s="1">
        <v>5.2549999999999999</v>
      </c>
      <c r="AF408" s="2">
        <v>39666</v>
      </c>
      <c r="AG408" s="1">
        <v>2.8025000000000002</v>
      </c>
      <c r="AI408" s="2">
        <v>39283</v>
      </c>
      <c r="AJ408" s="1">
        <v>5.8004999999999995</v>
      </c>
      <c r="AL408" s="2">
        <v>39283</v>
      </c>
      <c r="AM408" s="1">
        <v>5.6345000000000001</v>
      </c>
      <c r="AO408" s="2">
        <v>39283</v>
      </c>
      <c r="AP408" s="1">
        <v>5.2892999999999999</v>
      </c>
      <c r="AR408" s="2">
        <v>39283</v>
      </c>
      <c r="AS408" s="1">
        <v>5.3579999999999997</v>
      </c>
      <c r="AU408" s="2">
        <v>39283</v>
      </c>
      <c r="AV408" s="1">
        <v>4.8505000000000003</v>
      </c>
      <c r="AX408" s="2">
        <v>39283</v>
      </c>
      <c r="AY408" s="1">
        <v>4.8795000000000002</v>
      </c>
      <c r="BA408" s="116">
        <v>39283</v>
      </c>
      <c r="BB408" s="1">
        <v>4.7815000000000003</v>
      </c>
      <c r="BD408" s="2">
        <v>39283</v>
      </c>
      <c r="BE408" s="1">
        <v>4.7145000000000001</v>
      </c>
      <c r="BG408" s="2">
        <v>39304</v>
      </c>
      <c r="BH408" s="1">
        <v>4.8100000000000005</v>
      </c>
      <c r="BI408" s="2"/>
      <c r="BJ408" s="2">
        <v>39304</v>
      </c>
      <c r="BK408" s="1">
        <v>4.59</v>
      </c>
      <c r="BM408" s="2">
        <v>39283</v>
      </c>
      <c r="BN408" s="1">
        <v>4.7229999999999999</v>
      </c>
    </row>
    <row r="409" spans="2:66">
      <c r="B409" s="2">
        <v>39681</v>
      </c>
      <c r="C409" s="1">
        <v>5.79</v>
      </c>
      <c r="E409" s="2">
        <v>39133</v>
      </c>
      <c r="F409" s="1">
        <v>4.8570000000000002</v>
      </c>
      <c r="H409" s="2">
        <v>39164</v>
      </c>
      <c r="I409" s="1">
        <v>4.75</v>
      </c>
      <c r="K409" s="2">
        <v>39162</v>
      </c>
      <c r="L409" s="1">
        <v>4.9329999999999998</v>
      </c>
      <c r="N409" s="2">
        <v>39162</v>
      </c>
      <c r="O409" s="1">
        <v>4.8</v>
      </c>
      <c r="Q409" s="2">
        <v>39286</v>
      </c>
      <c r="R409" s="1">
        <v>5.4950000000000001</v>
      </c>
      <c r="T409" s="2">
        <v>39286</v>
      </c>
      <c r="U409" s="1">
        <v>5.3250000000000002</v>
      </c>
      <c r="W409" s="2">
        <v>39286</v>
      </c>
      <c r="X409" s="1">
        <v>5.26</v>
      </c>
      <c r="Z409" s="2">
        <v>39286</v>
      </c>
      <c r="AA409" s="1">
        <v>5.25</v>
      </c>
      <c r="AC409" s="2">
        <v>39286</v>
      </c>
      <c r="AD409" s="1">
        <v>5.23</v>
      </c>
      <c r="AF409" s="2">
        <v>39667</v>
      </c>
      <c r="AG409" s="1">
        <v>2.8025000000000002</v>
      </c>
      <c r="AI409" s="2">
        <v>39286</v>
      </c>
      <c r="AJ409" s="1">
        <v>5.7984999999999998</v>
      </c>
      <c r="AL409" s="2">
        <v>39286</v>
      </c>
      <c r="AM409" s="1">
        <v>5.6345000000000001</v>
      </c>
      <c r="AO409" s="2">
        <v>39286</v>
      </c>
      <c r="AP409" s="1">
        <v>5.3045</v>
      </c>
      <c r="AR409" s="2">
        <v>39286</v>
      </c>
      <c r="AS409" s="1">
        <v>5.3795000000000002</v>
      </c>
      <c r="AU409" s="2">
        <v>39286</v>
      </c>
      <c r="AV409" s="1">
        <v>4.8574999999999999</v>
      </c>
      <c r="AX409" s="2">
        <v>39286</v>
      </c>
      <c r="AY409" s="1">
        <v>4.8860000000000001</v>
      </c>
      <c r="BA409" s="116">
        <v>39286</v>
      </c>
      <c r="BB409" s="1">
        <v>4.7889999999999997</v>
      </c>
      <c r="BD409" s="2">
        <v>39286</v>
      </c>
      <c r="BE409" s="1">
        <v>4.7115</v>
      </c>
      <c r="BG409" s="2">
        <v>39307</v>
      </c>
      <c r="BH409" s="1">
        <v>4.78</v>
      </c>
      <c r="BI409" s="2"/>
      <c r="BJ409" s="2">
        <v>39307</v>
      </c>
      <c r="BK409" s="1">
        <v>4.57</v>
      </c>
      <c r="BM409" s="2">
        <v>39286</v>
      </c>
      <c r="BN409" s="1">
        <v>4.7290000000000001</v>
      </c>
    </row>
    <row r="410" spans="2:66">
      <c r="B410" s="2">
        <v>39682</v>
      </c>
      <c r="C410" s="1">
        <v>5.79</v>
      </c>
      <c r="E410" s="2">
        <v>39134</v>
      </c>
      <c r="F410" s="1">
        <v>4.8479999999999999</v>
      </c>
      <c r="H410" s="2">
        <v>39167</v>
      </c>
      <c r="I410" s="1">
        <v>4.76</v>
      </c>
      <c r="K410" s="2">
        <v>39163</v>
      </c>
      <c r="L410" s="1">
        <v>4.9269999999999996</v>
      </c>
      <c r="N410" s="2">
        <v>39163</v>
      </c>
      <c r="O410" s="1">
        <v>4.7830000000000004</v>
      </c>
      <c r="Q410" s="2">
        <v>39287</v>
      </c>
      <c r="R410" s="1">
        <v>5.51</v>
      </c>
      <c r="T410" s="2">
        <v>39287</v>
      </c>
      <c r="U410" s="1">
        <v>5.3449999999999998</v>
      </c>
      <c r="W410" s="2">
        <v>39287</v>
      </c>
      <c r="X410" s="1">
        <v>5.28</v>
      </c>
      <c r="Z410" s="2">
        <v>39287</v>
      </c>
      <c r="AA410" s="1">
        <v>5.27</v>
      </c>
      <c r="AC410" s="2">
        <v>39287</v>
      </c>
      <c r="AD410" s="1">
        <v>5.2450000000000001</v>
      </c>
      <c r="AF410" s="2">
        <v>39668</v>
      </c>
      <c r="AG410" s="1">
        <v>2.80375</v>
      </c>
      <c r="AI410" s="2">
        <v>39287</v>
      </c>
      <c r="AJ410" s="1">
        <v>5.7794999999999996</v>
      </c>
      <c r="AL410" s="2">
        <v>39287</v>
      </c>
      <c r="AM410" s="1">
        <v>5.6144999999999996</v>
      </c>
      <c r="AO410" s="2">
        <v>39287</v>
      </c>
      <c r="AP410" s="1">
        <v>5.2645</v>
      </c>
      <c r="AR410" s="2">
        <v>39287</v>
      </c>
      <c r="AS410" s="1">
        <v>5.3525</v>
      </c>
      <c r="AU410" s="2">
        <v>39287</v>
      </c>
      <c r="AV410" s="1">
        <v>4.8304999999999998</v>
      </c>
      <c r="AX410" s="2">
        <v>39287</v>
      </c>
      <c r="AY410" s="1">
        <v>4.8605</v>
      </c>
      <c r="BA410" s="116">
        <v>39287</v>
      </c>
      <c r="BB410" s="1">
        <v>4.7605000000000004</v>
      </c>
      <c r="BD410" s="2">
        <v>39287</v>
      </c>
      <c r="BE410" s="1">
        <v>4.6795</v>
      </c>
      <c r="BG410" s="2">
        <v>39308</v>
      </c>
      <c r="BH410" s="1">
        <v>4.7300000000000004</v>
      </c>
      <c r="BI410" s="2"/>
      <c r="BJ410" s="2">
        <v>39308</v>
      </c>
      <c r="BK410" s="1">
        <v>4.51</v>
      </c>
      <c r="BM410" s="2">
        <v>39287</v>
      </c>
      <c r="BN410" s="1">
        <v>4.6924999999999999</v>
      </c>
    </row>
    <row r="411" spans="2:66">
      <c r="B411" s="2">
        <v>39685</v>
      </c>
      <c r="C411" s="1">
        <v>5.79</v>
      </c>
      <c r="E411" s="2">
        <v>39135</v>
      </c>
      <c r="F411" s="1">
        <v>4.8460000000000001</v>
      </c>
      <c r="H411" s="2">
        <v>39168</v>
      </c>
      <c r="I411" s="1">
        <v>4.76</v>
      </c>
      <c r="K411" s="2">
        <v>39164</v>
      </c>
      <c r="L411" s="1">
        <v>4.9399999999999995</v>
      </c>
      <c r="N411" s="2">
        <v>39164</v>
      </c>
      <c r="O411" s="1">
        <v>4.79</v>
      </c>
      <c r="Q411" s="2">
        <v>39288</v>
      </c>
      <c r="R411" s="1">
        <v>5.45</v>
      </c>
      <c r="T411" s="2">
        <v>39288</v>
      </c>
      <c r="U411" s="1">
        <v>5.29</v>
      </c>
      <c r="W411" s="2">
        <v>39288</v>
      </c>
      <c r="X411" s="1">
        <v>5.2350000000000003</v>
      </c>
      <c r="Z411" s="2">
        <v>39288</v>
      </c>
      <c r="AA411" s="1">
        <v>5.2249999999999996</v>
      </c>
      <c r="AC411" s="2">
        <v>39288</v>
      </c>
      <c r="AD411" s="1">
        <v>5.21</v>
      </c>
      <c r="AF411" s="2">
        <v>39671</v>
      </c>
      <c r="AG411" s="1">
        <v>2.80375</v>
      </c>
      <c r="AI411" s="2">
        <v>39288</v>
      </c>
      <c r="AJ411" s="1">
        <v>5.774</v>
      </c>
      <c r="AL411" s="2">
        <v>39288</v>
      </c>
      <c r="AM411" s="1">
        <v>5.6025</v>
      </c>
      <c r="AO411" s="2">
        <v>39288</v>
      </c>
      <c r="AP411" s="1">
        <v>5.2525000000000004</v>
      </c>
      <c r="AR411" s="2">
        <v>39288</v>
      </c>
      <c r="AS411" s="1">
        <v>5.343</v>
      </c>
      <c r="AU411" s="2">
        <v>39288</v>
      </c>
      <c r="AV411" s="1">
        <v>4.8455000000000004</v>
      </c>
      <c r="AX411" s="2">
        <v>39288</v>
      </c>
      <c r="AY411" s="1">
        <v>4.875</v>
      </c>
      <c r="BA411" s="116">
        <v>39288</v>
      </c>
      <c r="BB411" s="1">
        <v>4.7729999999999997</v>
      </c>
      <c r="BD411" s="2">
        <v>39288</v>
      </c>
      <c r="BE411" s="1">
        <v>4.6850000000000005</v>
      </c>
      <c r="BG411" s="2">
        <v>39309</v>
      </c>
      <c r="BH411" s="1">
        <v>4.6899999999999995</v>
      </c>
      <c r="BI411" s="2"/>
      <c r="BJ411" s="2">
        <v>39309</v>
      </c>
      <c r="BK411" s="1">
        <v>4.41</v>
      </c>
      <c r="BM411" s="2">
        <v>39288</v>
      </c>
      <c r="BN411" s="1">
        <v>4.71</v>
      </c>
    </row>
    <row r="412" spans="2:66">
      <c r="B412" s="2">
        <v>39686</v>
      </c>
      <c r="C412" s="1">
        <v>5.79</v>
      </c>
      <c r="E412" s="2">
        <v>39136</v>
      </c>
      <c r="F412" s="1">
        <v>4.8499999999999996</v>
      </c>
      <c r="H412" s="2">
        <v>39169</v>
      </c>
      <c r="I412" s="1">
        <v>4.7460000000000004</v>
      </c>
      <c r="K412" s="2">
        <v>39167</v>
      </c>
      <c r="L412" s="1">
        <v>4.9429999999999996</v>
      </c>
      <c r="N412" s="2">
        <v>39167</v>
      </c>
      <c r="O412" s="1">
        <v>4.8</v>
      </c>
      <c r="Q412" s="2">
        <v>39289</v>
      </c>
      <c r="R412" s="1">
        <v>5.41</v>
      </c>
      <c r="T412" s="2">
        <v>39289</v>
      </c>
      <c r="U412" s="1">
        <v>5.2549999999999999</v>
      </c>
      <c r="W412" s="2">
        <v>39289</v>
      </c>
      <c r="X412" s="1">
        <v>5.2</v>
      </c>
      <c r="Z412" s="2">
        <v>39289</v>
      </c>
      <c r="AA412" s="1">
        <v>5.1950000000000003</v>
      </c>
      <c r="AC412" s="2">
        <v>39289</v>
      </c>
      <c r="AD412" s="1">
        <v>5.18</v>
      </c>
      <c r="AF412" s="2">
        <v>39672</v>
      </c>
      <c r="AG412" s="1">
        <v>2.8043800000000001</v>
      </c>
      <c r="AI412" s="2">
        <v>39289</v>
      </c>
      <c r="AJ412" s="1">
        <v>5.7229999999999999</v>
      </c>
      <c r="AL412" s="2">
        <v>39289</v>
      </c>
      <c r="AM412" s="1">
        <v>5.5229999999999997</v>
      </c>
      <c r="AO412" s="2">
        <v>39289</v>
      </c>
      <c r="AP412" s="1">
        <v>5.1144999999999996</v>
      </c>
      <c r="AR412" s="2">
        <v>39289</v>
      </c>
      <c r="AS412" s="1">
        <v>5.2427999999999999</v>
      </c>
      <c r="AU412" s="2">
        <v>39289</v>
      </c>
      <c r="AV412" s="1">
        <v>4.8070000000000004</v>
      </c>
      <c r="AX412" s="2">
        <v>39289</v>
      </c>
      <c r="AY412" s="1">
        <v>4.8419999999999996</v>
      </c>
      <c r="BA412" s="116">
        <v>39289</v>
      </c>
      <c r="BB412" s="1">
        <v>4.7300000000000004</v>
      </c>
      <c r="BD412" s="2">
        <v>39289</v>
      </c>
      <c r="BE412" s="1">
        <v>4.6070000000000002</v>
      </c>
      <c r="BG412" s="2">
        <v>39310</v>
      </c>
      <c r="BH412" s="1">
        <v>4.5999999999999996</v>
      </c>
      <c r="BI412" s="2"/>
      <c r="BJ412" s="2">
        <v>39310</v>
      </c>
      <c r="BK412" s="1">
        <v>4.26</v>
      </c>
      <c r="BM412" s="2">
        <v>39289</v>
      </c>
      <c r="BN412" s="1">
        <v>4.63</v>
      </c>
    </row>
    <row r="413" spans="2:66">
      <c r="B413" s="2">
        <v>39687</v>
      </c>
      <c r="C413" s="1">
        <v>5.79</v>
      </c>
      <c r="E413" s="2">
        <v>39139</v>
      </c>
      <c r="F413" s="1">
        <v>4.843</v>
      </c>
      <c r="H413" s="2">
        <v>39170</v>
      </c>
      <c r="I413" s="1">
        <v>4.7569999999999997</v>
      </c>
      <c r="K413" s="2">
        <v>39168</v>
      </c>
      <c r="L413" s="1">
        <v>4.9350000000000005</v>
      </c>
      <c r="N413" s="2">
        <v>39168</v>
      </c>
      <c r="O413" s="1">
        <v>4.8</v>
      </c>
      <c r="Q413" s="2">
        <v>39290</v>
      </c>
      <c r="R413" s="1">
        <v>5.335</v>
      </c>
      <c r="T413" s="2">
        <v>39290</v>
      </c>
      <c r="U413" s="1">
        <v>5.18</v>
      </c>
      <c r="W413" s="2">
        <v>39290</v>
      </c>
      <c r="X413" s="1">
        <v>5.13</v>
      </c>
      <c r="Z413" s="2">
        <v>39290</v>
      </c>
      <c r="AA413" s="1">
        <v>5.1349999999999998</v>
      </c>
      <c r="AC413" s="2">
        <v>39290</v>
      </c>
      <c r="AD413" s="1">
        <v>5.1449999999999996</v>
      </c>
      <c r="AF413" s="2">
        <v>39673</v>
      </c>
      <c r="AG413" s="1">
        <v>2.8043800000000001</v>
      </c>
      <c r="AI413" s="2">
        <v>39290</v>
      </c>
      <c r="AJ413" s="1">
        <v>5.7317999999999998</v>
      </c>
      <c r="AL413" s="2">
        <v>39290</v>
      </c>
      <c r="AM413" s="1">
        <v>5.524</v>
      </c>
      <c r="AO413" s="2">
        <v>39290</v>
      </c>
      <c r="AP413" s="1">
        <v>5.0513000000000003</v>
      </c>
      <c r="AR413" s="2">
        <v>39290</v>
      </c>
      <c r="AS413" s="1">
        <v>5.1858000000000004</v>
      </c>
      <c r="AU413" s="2">
        <v>39290</v>
      </c>
      <c r="AV413" s="1">
        <v>4.8265000000000002</v>
      </c>
      <c r="AX413" s="2">
        <v>39290</v>
      </c>
      <c r="AY413" s="1">
        <v>4.8529999999999998</v>
      </c>
      <c r="BA413" s="116">
        <v>39290</v>
      </c>
      <c r="BB413" s="1">
        <v>4.7409999999999997</v>
      </c>
      <c r="BD413" s="2">
        <v>39290</v>
      </c>
      <c r="BE413" s="1">
        <v>4.6210000000000004</v>
      </c>
      <c r="BG413" s="2">
        <v>39311</v>
      </c>
      <c r="BH413" s="1">
        <v>4.68</v>
      </c>
      <c r="BI413" s="2"/>
      <c r="BJ413" s="2">
        <v>39311</v>
      </c>
      <c r="BK413" s="1">
        <v>4.3499999999999996</v>
      </c>
      <c r="BM413" s="2">
        <v>39290</v>
      </c>
      <c r="BN413" s="1">
        <v>4.6550000000000002</v>
      </c>
    </row>
    <row r="414" spans="2:66">
      <c r="B414" s="2">
        <v>39688</v>
      </c>
      <c r="C414" s="1">
        <v>5.79</v>
      </c>
      <c r="E414" s="2">
        <v>39140</v>
      </c>
      <c r="F414" s="1">
        <v>4.8520000000000003</v>
      </c>
      <c r="H414" s="2">
        <v>39171</v>
      </c>
      <c r="I414" s="1">
        <v>4.7620000000000005</v>
      </c>
      <c r="K414" s="2">
        <v>39169</v>
      </c>
      <c r="L414" s="1">
        <v>4.92</v>
      </c>
      <c r="N414" s="2">
        <v>39169</v>
      </c>
      <c r="O414" s="1">
        <v>4.79</v>
      </c>
      <c r="Q414" s="2">
        <v>39293</v>
      </c>
      <c r="R414" s="1">
        <v>5.3550000000000004</v>
      </c>
      <c r="T414" s="2">
        <v>39293</v>
      </c>
      <c r="U414" s="1">
        <v>5.2050000000000001</v>
      </c>
      <c r="W414" s="2">
        <v>39293</v>
      </c>
      <c r="X414" s="1">
        <v>5.15</v>
      </c>
      <c r="Z414" s="2">
        <v>39293</v>
      </c>
      <c r="AA414" s="1">
        <v>5.1550000000000002</v>
      </c>
      <c r="AC414" s="2">
        <v>39293</v>
      </c>
      <c r="AD414" s="1">
        <v>5.165</v>
      </c>
      <c r="AF414" s="2">
        <v>39674</v>
      </c>
      <c r="AG414" s="1">
        <v>2.80688</v>
      </c>
      <c r="AI414" s="2">
        <v>39293</v>
      </c>
      <c r="AJ414" s="1">
        <v>5.7454999999999998</v>
      </c>
      <c r="AL414" s="2">
        <v>39293</v>
      </c>
      <c r="AM414" s="1">
        <v>5.5495000000000001</v>
      </c>
      <c r="AO414" s="2">
        <v>39293</v>
      </c>
      <c r="AP414" s="1">
        <v>5.1159999999999997</v>
      </c>
      <c r="AR414" s="2">
        <v>39293</v>
      </c>
      <c r="AS414" s="1">
        <v>5.22</v>
      </c>
      <c r="AU414" s="2">
        <v>39293</v>
      </c>
      <c r="AV414" s="1">
        <v>4.835</v>
      </c>
      <c r="AX414" s="2">
        <v>39293</v>
      </c>
      <c r="AY414" s="1">
        <v>4.8600000000000003</v>
      </c>
      <c r="BA414" s="116">
        <v>39293</v>
      </c>
      <c r="BB414" s="1">
        <v>4.75</v>
      </c>
      <c r="BD414" s="2">
        <v>39293</v>
      </c>
      <c r="BE414" s="1">
        <v>4.6399999999999997</v>
      </c>
      <c r="BG414" s="2">
        <v>39314</v>
      </c>
      <c r="BH414" s="1">
        <v>4.6399999999999997</v>
      </c>
      <c r="BI414" s="2"/>
      <c r="BJ414" s="2">
        <v>39314</v>
      </c>
      <c r="BK414" s="1">
        <v>4.32</v>
      </c>
      <c r="BM414" s="2">
        <v>39293</v>
      </c>
      <c r="BN414" s="1">
        <v>4.6665000000000001</v>
      </c>
    </row>
    <row r="415" spans="2:66">
      <c r="B415" s="2">
        <v>39689</v>
      </c>
      <c r="C415" s="1">
        <v>5.79</v>
      </c>
      <c r="E415" s="2">
        <v>39141</v>
      </c>
      <c r="F415" s="1">
        <v>4.8499999999999996</v>
      </c>
      <c r="H415" s="2">
        <v>39175</v>
      </c>
      <c r="I415" s="1">
        <v>4.8120000000000003</v>
      </c>
      <c r="K415" s="2">
        <v>39170</v>
      </c>
      <c r="L415" s="1">
        <v>4.93</v>
      </c>
      <c r="N415" s="2">
        <v>39170</v>
      </c>
      <c r="O415" s="1">
        <v>4.8</v>
      </c>
      <c r="Q415" s="2">
        <v>39294</v>
      </c>
      <c r="R415" s="1">
        <v>5.3150000000000004</v>
      </c>
      <c r="T415" s="2">
        <v>39294</v>
      </c>
      <c r="U415" s="1">
        <v>5.165</v>
      </c>
      <c r="W415" s="2">
        <v>39294</v>
      </c>
      <c r="X415" s="1">
        <v>5.1100000000000003</v>
      </c>
      <c r="Z415" s="2">
        <v>39294</v>
      </c>
      <c r="AA415" s="1">
        <v>5.1150000000000002</v>
      </c>
      <c r="AC415" s="2">
        <v>39294</v>
      </c>
      <c r="AD415" s="1">
        <v>5.1349999999999998</v>
      </c>
      <c r="AF415" s="2">
        <v>39675</v>
      </c>
      <c r="AG415" s="1">
        <v>2.8087499999999999</v>
      </c>
      <c r="AI415" s="2">
        <v>39294</v>
      </c>
      <c r="AJ415" s="1">
        <v>5.6844999999999999</v>
      </c>
      <c r="AL415" s="2">
        <v>39294</v>
      </c>
      <c r="AM415" s="1">
        <v>5.4865000000000004</v>
      </c>
      <c r="AO415" s="2">
        <v>39294</v>
      </c>
      <c r="AP415" s="1">
        <v>5.0664999999999996</v>
      </c>
      <c r="AR415" s="2">
        <v>39294</v>
      </c>
      <c r="AS415" s="1">
        <v>5.1879999999999997</v>
      </c>
      <c r="AU415" s="2">
        <v>39294</v>
      </c>
      <c r="AV415" s="1">
        <v>4.7850000000000001</v>
      </c>
      <c r="AX415" s="2">
        <v>39294</v>
      </c>
      <c r="AY415" s="1">
        <v>4.8085000000000004</v>
      </c>
      <c r="BA415" s="116">
        <v>39294</v>
      </c>
      <c r="BB415" s="1">
        <v>4.7024999999999997</v>
      </c>
      <c r="BD415" s="2">
        <v>39294</v>
      </c>
      <c r="BE415" s="1">
        <v>4.6100000000000003</v>
      </c>
      <c r="BG415" s="2">
        <v>39315</v>
      </c>
      <c r="BH415" s="1">
        <v>4.5999999999999996</v>
      </c>
      <c r="BI415" s="2"/>
      <c r="BJ415" s="2">
        <v>39315</v>
      </c>
      <c r="BK415" s="1">
        <v>4.2699999999999996</v>
      </c>
      <c r="BM415" s="2">
        <v>39294</v>
      </c>
      <c r="BN415" s="1">
        <v>4.6304999999999996</v>
      </c>
    </row>
    <row r="416" spans="2:66">
      <c r="B416" s="2">
        <v>39692</v>
      </c>
      <c r="C416" s="1">
        <v>5.79</v>
      </c>
      <c r="E416" s="2">
        <v>39143</v>
      </c>
      <c r="F416" s="1">
        <v>4.8499999999999996</v>
      </c>
      <c r="H416" s="2">
        <v>39176</v>
      </c>
      <c r="I416" s="1">
        <v>4.83</v>
      </c>
      <c r="K416" s="2">
        <v>39171</v>
      </c>
      <c r="L416" s="1">
        <v>4.9320000000000004</v>
      </c>
      <c r="N416" s="2">
        <v>39171</v>
      </c>
      <c r="O416" s="1">
        <v>4.8029999999999999</v>
      </c>
      <c r="Q416" s="2">
        <v>39295</v>
      </c>
      <c r="R416" s="1">
        <v>5.26</v>
      </c>
      <c r="T416" s="2">
        <v>39295</v>
      </c>
      <c r="U416" s="1">
        <v>5.1100000000000003</v>
      </c>
      <c r="W416" s="2">
        <v>39295</v>
      </c>
      <c r="X416" s="1">
        <v>5.0599999999999996</v>
      </c>
      <c r="Z416" s="2">
        <v>39295</v>
      </c>
      <c r="AA416" s="1">
        <v>5.07</v>
      </c>
      <c r="AC416" s="2">
        <v>39295</v>
      </c>
      <c r="AD416" s="1">
        <v>5.1150000000000002</v>
      </c>
      <c r="AF416" s="2">
        <v>39678</v>
      </c>
      <c r="AG416" s="1">
        <v>2.81</v>
      </c>
      <c r="AI416" s="2">
        <v>39295</v>
      </c>
      <c r="AJ416" s="1">
        <v>5.6914999999999996</v>
      </c>
      <c r="AL416" s="2">
        <v>39295</v>
      </c>
      <c r="AM416" s="1">
        <v>5.5164999999999997</v>
      </c>
      <c r="AO416" s="2">
        <v>39295</v>
      </c>
      <c r="AP416" s="1">
        <v>5.1219999999999999</v>
      </c>
      <c r="AR416" s="2">
        <v>39295</v>
      </c>
      <c r="AS416" s="1">
        <v>5.2263000000000002</v>
      </c>
      <c r="AU416" s="2">
        <v>39295</v>
      </c>
      <c r="AV416" s="1">
        <v>4.8220000000000001</v>
      </c>
      <c r="AX416" s="2">
        <v>39295</v>
      </c>
      <c r="AY416" s="1">
        <v>4.851</v>
      </c>
      <c r="BA416" s="116">
        <v>39295</v>
      </c>
      <c r="BB416" s="1">
        <v>4.7469999999999999</v>
      </c>
      <c r="BD416" s="2">
        <v>39295</v>
      </c>
      <c r="BE416" s="1">
        <v>4.6319999999999997</v>
      </c>
      <c r="BG416" s="2">
        <v>39316</v>
      </c>
      <c r="BH416" s="1">
        <v>4.63</v>
      </c>
      <c r="BI416" s="2"/>
      <c r="BJ416" s="2">
        <v>39316</v>
      </c>
      <c r="BK416" s="1">
        <v>4.34</v>
      </c>
      <c r="BM416" s="2">
        <v>39295</v>
      </c>
      <c r="BN416" s="1">
        <v>4.665</v>
      </c>
    </row>
    <row r="417" spans="2:66">
      <c r="B417" s="2">
        <v>39693</v>
      </c>
      <c r="C417" s="1">
        <v>5.79</v>
      </c>
      <c r="E417" s="2">
        <v>39146</v>
      </c>
      <c r="F417" s="1">
        <v>4.8380000000000001</v>
      </c>
      <c r="H417" s="2">
        <v>39177</v>
      </c>
      <c r="I417" s="1">
        <v>4.8220000000000001</v>
      </c>
      <c r="K417" s="2">
        <v>39175</v>
      </c>
      <c r="L417" s="1">
        <v>4.9719999999999995</v>
      </c>
      <c r="N417" s="2">
        <v>39175</v>
      </c>
      <c r="O417" s="1">
        <v>4.8550000000000004</v>
      </c>
      <c r="Q417" s="2">
        <v>39296</v>
      </c>
      <c r="R417" s="1">
        <v>5.2949999999999999</v>
      </c>
      <c r="T417" s="2">
        <v>39296</v>
      </c>
      <c r="U417" s="1">
        <v>5.14</v>
      </c>
      <c r="W417" s="2">
        <v>39296</v>
      </c>
      <c r="X417" s="1">
        <v>5.09</v>
      </c>
      <c r="Z417" s="2">
        <v>39296</v>
      </c>
      <c r="AA417" s="1">
        <v>5.0999999999999996</v>
      </c>
      <c r="AC417" s="2">
        <v>39296</v>
      </c>
      <c r="AD417" s="1">
        <v>5.14</v>
      </c>
      <c r="AF417" s="2">
        <v>39679</v>
      </c>
      <c r="AG417" s="1">
        <v>2.8112500000000002</v>
      </c>
      <c r="AI417" s="2">
        <v>39296</v>
      </c>
      <c r="AJ417" s="1">
        <v>5.6630000000000003</v>
      </c>
      <c r="AL417" s="2">
        <v>39296</v>
      </c>
      <c r="AM417" s="1">
        <v>5.4859999999999998</v>
      </c>
      <c r="AO417" s="2">
        <v>39296</v>
      </c>
      <c r="AP417" s="1">
        <v>5.1059999999999999</v>
      </c>
      <c r="AR417" s="2">
        <v>39296</v>
      </c>
      <c r="AS417" s="1">
        <v>5.2039999999999997</v>
      </c>
      <c r="AU417" s="2">
        <v>39296</v>
      </c>
      <c r="AV417" s="1">
        <v>4.8114999999999997</v>
      </c>
      <c r="AX417" s="2">
        <v>39296</v>
      </c>
      <c r="AY417" s="1">
        <v>4.8434999999999997</v>
      </c>
      <c r="BA417" s="116">
        <v>39296</v>
      </c>
      <c r="BB417" s="1">
        <v>4.7435</v>
      </c>
      <c r="BD417" s="2">
        <v>39296</v>
      </c>
      <c r="BE417" s="1">
        <v>4.6494999999999997</v>
      </c>
      <c r="BG417" s="2">
        <v>39317</v>
      </c>
      <c r="BH417" s="1">
        <v>4.62</v>
      </c>
      <c r="BI417" s="2"/>
      <c r="BJ417" s="2">
        <v>39317</v>
      </c>
      <c r="BK417" s="1">
        <v>4.3600000000000003</v>
      </c>
      <c r="BM417" s="2">
        <v>39296</v>
      </c>
      <c r="BN417" s="1">
        <v>4.6725000000000003</v>
      </c>
    </row>
    <row r="418" spans="2:66">
      <c r="B418" s="2">
        <v>39694</v>
      </c>
      <c r="C418" s="1">
        <v>5.79</v>
      </c>
      <c r="E418" s="2">
        <v>39147</v>
      </c>
      <c r="F418" s="1">
        <v>4.8449999999999998</v>
      </c>
      <c r="H418" s="2">
        <v>39178</v>
      </c>
      <c r="I418" s="1">
        <v>4.835</v>
      </c>
      <c r="K418" s="2">
        <v>39176</v>
      </c>
      <c r="L418" s="1">
        <v>4.9779999999999998</v>
      </c>
      <c r="N418" s="2">
        <v>39176</v>
      </c>
      <c r="O418" s="1">
        <v>4.87</v>
      </c>
      <c r="Q418" s="2">
        <v>39297</v>
      </c>
      <c r="R418" s="1">
        <v>5.3</v>
      </c>
      <c r="T418" s="2">
        <v>39297</v>
      </c>
      <c r="U418" s="1">
        <v>5.14</v>
      </c>
      <c r="W418" s="2">
        <v>39297</v>
      </c>
      <c r="X418" s="1">
        <v>5.0949999999999998</v>
      </c>
      <c r="Z418" s="2">
        <v>39297</v>
      </c>
      <c r="AA418" s="1">
        <v>5.0999999999999996</v>
      </c>
      <c r="AC418" s="2">
        <v>39297</v>
      </c>
      <c r="AD418" s="1">
        <v>5.14</v>
      </c>
      <c r="AF418" s="2">
        <v>39680</v>
      </c>
      <c r="AG418" s="1">
        <v>2.8118799999999999</v>
      </c>
      <c r="AI418" s="2">
        <v>39297</v>
      </c>
      <c r="AJ418" s="1">
        <v>5.6304999999999996</v>
      </c>
      <c r="AL418" s="2">
        <v>39297</v>
      </c>
      <c r="AM418" s="1">
        <v>5.4240000000000004</v>
      </c>
      <c r="AO418" s="2">
        <v>39297</v>
      </c>
      <c r="AP418" s="1">
        <v>4.9663000000000004</v>
      </c>
      <c r="AR418" s="2">
        <v>39297</v>
      </c>
      <c r="AS418" s="1">
        <v>5.0910000000000002</v>
      </c>
      <c r="AU418" s="2">
        <v>39297</v>
      </c>
      <c r="AV418" s="1">
        <v>4.7645</v>
      </c>
      <c r="AX418" s="2">
        <v>39297</v>
      </c>
      <c r="AY418" s="1">
        <v>4.7949999999999999</v>
      </c>
      <c r="BA418" s="116">
        <v>39297</v>
      </c>
      <c r="BB418" s="1">
        <v>4.6909999999999998</v>
      </c>
      <c r="BD418" s="2">
        <v>39297</v>
      </c>
      <c r="BE418" s="1">
        <v>4.6044999999999998</v>
      </c>
      <c r="BG418" s="2">
        <v>39318</v>
      </c>
      <c r="BH418" s="1">
        <v>4.63</v>
      </c>
      <c r="BI418" s="2"/>
      <c r="BJ418" s="2">
        <v>39318</v>
      </c>
      <c r="BK418" s="1">
        <v>4.42</v>
      </c>
      <c r="BM418" s="2">
        <v>39297</v>
      </c>
      <c r="BN418" s="1">
        <v>4.6135000000000002</v>
      </c>
    </row>
    <row r="419" spans="2:66">
      <c r="B419" s="2">
        <v>39695</v>
      </c>
      <c r="C419" s="1">
        <v>5.79</v>
      </c>
      <c r="E419" s="2">
        <v>39148</v>
      </c>
      <c r="F419" s="1">
        <v>4.8330000000000002</v>
      </c>
      <c r="H419" s="2">
        <v>39181</v>
      </c>
      <c r="I419" s="1">
        <v>4.915</v>
      </c>
      <c r="K419" s="2">
        <v>39177</v>
      </c>
      <c r="L419" s="1">
        <v>4.9719999999999995</v>
      </c>
      <c r="N419" s="2">
        <v>39177</v>
      </c>
      <c r="O419" s="1">
        <v>4.8629999999999995</v>
      </c>
      <c r="Q419" s="2">
        <v>39300</v>
      </c>
      <c r="R419" s="1">
        <v>5.3</v>
      </c>
      <c r="T419" s="2">
        <v>39300</v>
      </c>
      <c r="U419" s="1">
        <v>5.1349999999999998</v>
      </c>
      <c r="W419" s="2">
        <v>39300</v>
      </c>
      <c r="X419" s="1">
        <v>5.08</v>
      </c>
      <c r="Z419" s="2">
        <v>39300</v>
      </c>
      <c r="AA419" s="1">
        <v>5.09</v>
      </c>
      <c r="AC419" s="2">
        <v>39300</v>
      </c>
      <c r="AD419" s="1">
        <v>5.13</v>
      </c>
      <c r="AF419" s="2">
        <v>39681</v>
      </c>
      <c r="AG419" s="1">
        <v>2.8106299999999997</v>
      </c>
      <c r="AI419" s="2">
        <v>39300</v>
      </c>
      <c r="AJ419" s="1">
        <v>5.6379999999999999</v>
      </c>
      <c r="AL419" s="2">
        <v>39300</v>
      </c>
      <c r="AM419" s="1">
        <v>5.4515000000000002</v>
      </c>
      <c r="AO419" s="2">
        <v>39300</v>
      </c>
      <c r="AP419" s="1">
        <v>5.0410000000000004</v>
      </c>
      <c r="AR419" s="2">
        <v>39300</v>
      </c>
      <c r="AS419" s="1">
        <v>5.1378000000000004</v>
      </c>
      <c r="AU419" s="2">
        <v>39300</v>
      </c>
      <c r="AV419" s="1">
        <v>4.8390000000000004</v>
      </c>
      <c r="AX419" s="2">
        <v>39300</v>
      </c>
      <c r="AY419" s="1">
        <v>4.867</v>
      </c>
      <c r="BA419" s="116">
        <v>39300</v>
      </c>
      <c r="BB419" s="1">
        <v>4.7605000000000004</v>
      </c>
      <c r="BD419" s="2">
        <v>39300</v>
      </c>
      <c r="BE419" s="1">
        <v>4.6334999999999997</v>
      </c>
      <c r="BG419" s="2">
        <v>39321</v>
      </c>
      <c r="BH419" s="1">
        <v>4.5999999999999996</v>
      </c>
      <c r="BI419" s="2"/>
      <c r="BJ419" s="2">
        <v>39321</v>
      </c>
      <c r="BK419" s="1">
        <v>4.3899999999999997</v>
      </c>
      <c r="BM419" s="2">
        <v>39300</v>
      </c>
      <c r="BN419" s="1">
        <v>4.6764999999999999</v>
      </c>
    </row>
    <row r="420" spans="2:66">
      <c r="B420" s="2">
        <v>39696</v>
      </c>
      <c r="C420" s="1">
        <v>5.79</v>
      </c>
      <c r="E420" s="2">
        <v>39149</v>
      </c>
      <c r="F420" s="1">
        <v>4.835</v>
      </c>
      <c r="H420" s="2">
        <v>39182</v>
      </c>
      <c r="I420" s="1">
        <v>4.9219999999999997</v>
      </c>
      <c r="K420" s="2">
        <v>39178</v>
      </c>
      <c r="L420" s="1">
        <v>4.9820000000000002</v>
      </c>
      <c r="N420" s="2">
        <v>39178</v>
      </c>
      <c r="O420" s="1">
        <v>4.8730000000000002</v>
      </c>
      <c r="Q420" s="2">
        <v>39301</v>
      </c>
      <c r="R420" s="1">
        <v>5.33</v>
      </c>
      <c r="T420" s="2">
        <v>39301</v>
      </c>
      <c r="U420" s="1">
        <v>5.165</v>
      </c>
      <c r="W420" s="2">
        <v>39301</v>
      </c>
      <c r="X420" s="1">
        <v>5.1150000000000002</v>
      </c>
      <c r="Z420" s="2">
        <v>39301</v>
      </c>
      <c r="AA420" s="1">
        <v>5.12</v>
      </c>
      <c r="AC420" s="2">
        <v>39301</v>
      </c>
      <c r="AD420" s="1">
        <v>5.1550000000000002</v>
      </c>
      <c r="AF420" s="2">
        <v>39682</v>
      </c>
      <c r="AG420" s="1">
        <v>2.81</v>
      </c>
      <c r="AI420" s="2">
        <v>39301</v>
      </c>
      <c r="AJ420" s="1">
        <v>5.6384999999999996</v>
      </c>
      <c r="AL420" s="2">
        <v>39301</v>
      </c>
      <c r="AM420" s="1">
        <v>5.4530000000000003</v>
      </c>
      <c r="AO420" s="2">
        <v>39301</v>
      </c>
      <c r="AP420" s="1">
        <v>5.0679999999999996</v>
      </c>
      <c r="AR420" s="2">
        <v>39301</v>
      </c>
      <c r="AS420" s="1">
        <v>5.1844999999999999</v>
      </c>
      <c r="AU420" s="2">
        <v>39301</v>
      </c>
      <c r="AV420" s="1">
        <v>4.8105000000000002</v>
      </c>
      <c r="AX420" s="2">
        <v>39301</v>
      </c>
      <c r="AY420" s="1">
        <v>4.8395000000000001</v>
      </c>
      <c r="BA420" s="116">
        <v>39301</v>
      </c>
      <c r="BB420" s="1">
        <v>4.7394999999999996</v>
      </c>
      <c r="BD420" s="2">
        <v>39301</v>
      </c>
      <c r="BE420" s="1">
        <v>4.6535000000000002</v>
      </c>
      <c r="BG420" s="2">
        <v>39322</v>
      </c>
      <c r="BH420" s="1">
        <v>4.53</v>
      </c>
      <c r="BI420" s="2"/>
      <c r="BJ420" s="2">
        <v>39322</v>
      </c>
      <c r="BK420" s="1">
        <v>4.25</v>
      </c>
      <c r="BM420" s="2">
        <v>39301</v>
      </c>
      <c r="BN420" s="1">
        <v>4.6734999999999998</v>
      </c>
    </row>
    <row r="421" spans="2:66">
      <c r="B421" s="2">
        <v>39699</v>
      </c>
      <c r="C421" s="1">
        <v>5.79</v>
      </c>
      <c r="E421" s="2">
        <v>39150</v>
      </c>
      <c r="F421" s="1">
        <v>4.8330000000000002</v>
      </c>
      <c r="H421" s="2">
        <v>39183</v>
      </c>
      <c r="I421" s="1">
        <v>4.9399999999999995</v>
      </c>
      <c r="K421" s="2">
        <v>39181</v>
      </c>
      <c r="L421" s="1">
        <v>5.0599999999999996</v>
      </c>
      <c r="N421" s="2">
        <v>39181</v>
      </c>
      <c r="O421" s="1">
        <v>4.9619999999999997</v>
      </c>
      <c r="Q421" s="2">
        <v>39302</v>
      </c>
      <c r="R421" s="1">
        <v>5.37</v>
      </c>
      <c r="T421" s="2">
        <v>39302</v>
      </c>
      <c r="U421" s="1">
        <v>5.2050000000000001</v>
      </c>
      <c r="W421" s="2">
        <v>39302</v>
      </c>
      <c r="X421" s="1">
        <v>5.15</v>
      </c>
      <c r="Z421" s="2">
        <v>39302</v>
      </c>
      <c r="AA421" s="1">
        <v>5.1550000000000002</v>
      </c>
      <c r="AC421" s="2">
        <v>39302</v>
      </c>
      <c r="AD421" s="1">
        <v>5.19</v>
      </c>
      <c r="AF421" s="2">
        <v>39686</v>
      </c>
      <c r="AG421" s="1">
        <v>2.80938</v>
      </c>
      <c r="AI421" s="2">
        <v>39302</v>
      </c>
      <c r="AJ421" s="1">
        <v>5.7225000000000001</v>
      </c>
      <c r="AL421" s="2">
        <v>39302</v>
      </c>
      <c r="AM421" s="1">
        <v>5.5410000000000004</v>
      </c>
      <c r="AO421" s="2">
        <v>39302</v>
      </c>
      <c r="AP421" s="1">
        <v>5.1479999999999997</v>
      </c>
      <c r="AR421" s="2">
        <v>39302</v>
      </c>
      <c r="AS421" s="1">
        <v>5.2430000000000003</v>
      </c>
      <c r="AU421" s="2">
        <v>39302</v>
      </c>
      <c r="AV421" s="1">
        <v>4.8499999999999996</v>
      </c>
      <c r="AX421" s="2">
        <v>39302</v>
      </c>
      <c r="AY421" s="1">
        <v>4.8834999999999997</v>
      </c>
      <c r="BA421" s="116">
        <v>39302</v>
      </c>
      <c r="BB421" s="1">
        <v>4.7874999999999996</v>
      </c>
      <c r="BD421" s="2">
        <v>39302</v>
      </c>
      <c r="BE421" s="1">
        <v>4.7004999999999999</v>
      </c>
      <c r="BG421" s="2">
        <v>39323</v>
      </c>
      <c r="BH421" s="1">
        <v>4.57</v>
      </c>
      <c r="BI421" s="2"/>
      <c r="BJ421" s="2">
        <v>39323</v>
      </c>
      <c r="BK421" s="1">
        <v>4.3099999999999996</v>
      </c>
      <c r="BM421" s="2">
        <v>39302</v>
      </c>
      <c r="BN421" s="1">
        <v>4.7140000000000004</v>
      </c>
    </row>
    <row r="422" spans="2:66">
      <c r="B422" s="2">
        <v>39700</v>
      </c>
      <c r="C422" s="1">
        <v>5.79</v>
      </c>
      <c r="E422" s="2">
        <v>39153</v>
      </c>
      <c r="F422" s="1">
        <v>4.84</v>
      </c>
      <c r="H422" s="2">
        <v>39184</v>
      </c>
      <c r="I422" s="1">
        <v>4.9480000000000004</v>
      </c>
      <c r="K422" s="2">
        <v>39182</v>
      </c>
      <c r="L422" s="1">
        <v>5.0650000000000004</v>
      </c>
      <c r="N422" s="2">
        <v>39182</v>
      </c>
      <c r="O422" s="1">
        <v>4.9630000000000001</v>
      </c>
      <c r="Q422" s="2">
        <v>39303</v>
      </c>
      <c r="R422" s="1">
        <v>5.415</v>
      </c>
      <c r="T422" s="2">
        <v>39303</v>
      </c>
      <c r="U422" s="1">
        <v>5.26</v>
      </c>
      <c r="W422" s="2">
        <v>39303</v>
      </c>
      <c r="X422" s="1">
        <v>5.22</v>
      </c>
      <c r="Z422" s="2">
        <v>39303</v>
      </c>
      <c r="AA422" s="1">
        <v>5.2249999999999996</v>
      </c>
      <c r="AC422" s="2">
        <v>39303</v>
      </c>
      <c r="AD422" s="1">
        <v>5.2649999999999997</v>
      </c>
      <c r="AF422" s="2">
        <v>39687</v>
      </c>
      <c r="AG422" s="1">
        <v>2.81</v>
      </c>
      <c r="AI422" s="2">
        <v>39303</v>
      </c>
      <c r="AJ422" s="1">
        <v>5.6985000000000001</v>
      </c>
      <c r="AL422" s="2">
        <v>39303</v>
      </c>
      <c r="AM422" s="1">
        <v>5.4604999999999997</v>
      </c>
      <c r="AO422" s="2">
        <v>39303</v>
      </c>
      <c r="AP422" s="1">
        <v>5.0279999999999996</v>
      </c>
      <c r="AR422" s="2">
        <v>39303</v>
      </c>
      <c r="AS422" s="1">
        <v>5.1150000000000002</v>
      </c>
      <c r="AU422" s="2">
        <v>39303</v>
      </c>
      <c r="AV422" s="1">
        <v>4.8410000000000002</v>
      </c>
      <c r="AX422" s="2">
        <v>39303</v>
      </c>
      <c r="AY422" s="1">
        <v>4.8725000000000005</v>
      </c>
      <c r="BA422" s="116">
        <v>39303</v>
      </c>
      <c r="BB422" s="1">
        <v>4.7664999999999997</v>
      </c>
      <c r="BD422" s="2">
        <v>39303</v>
      </c>
      <c r="BE422" s="1">
        <v>4.6234999999999999</v>
      </c>
      <c r="BG422" s="2">
        <v>39324</v>
      </c>
      <c r="BH422" s="1">
        <v>4.51</v>
      </c>
      <c r="BI422" s="2"/>
      <c r="BJ422" s="2">
        <v>39324</v>
      </c>
      <c r="BK422" s="1">
        <v>4.21</v>
      </c>
      <c r="BM422" s="2">
        <v>39303</v>
      </c>
      <c r="BN422" s="1">
        <v>4.6645000000000003</v>
      </c>
    </row>
    <row r="423" spans="2:66">
      <c r="B423" s="2">
        <v>39701</v>
      </c>
      <c r="C423" s="1">
        <v>5.79</v>
      </c>
      <c r="E423" s="2">
        <v>39154</v>
      </c>
      <c r="F423" s="1">
        <v>4.8469999999999995</v>
      </c>
      <c r="H423" s="2">
        <v>39185</v>
      </c>
      <c r="I423" s="1">
        <v>4.9669999999999996</v>
      </c>
      <c r="K423" s="2">
        <v>39183</v>
      </c>
      <c r="L423" s="1">
        <v>5.0830000000000002</v>
      </c>
      <c r="N423" s="2">
        <v>39183</v>
      </c>
      <c r="O423" s="1">
        <v>4.9729999999999999</v>
      </c>
      <c r="Q423" s="2">
        <v>39304</v>
      </c>
      <c r="R423" s="1">
        <v>5.32</v>
      </c>
      <c r="T423" s="2">
        <v>39304</v>
      </c>
      <c r="U423" s="1">
        <v>5.1749999999999998</v>
      </c>
      <c r="W423" s="2">
        <v>39304</v>
      </c>
      <c r="X423" s="1">
        <v>5.14</v>
      </c>
      <c r="Z423" s="2">
        <v>39304</v>
      </c>
      <c r="AA423" s="1">
        <v>5.1550000000000002</v>
      </c>
      <c r="AC423" s="2">
        <v>39304</v>
      </c>
      <c r="AD423" s="1">
        <v>5.21</v>
      </c>
      <c r="AF423" s="2">
        <v>39688</v>
      </c>
      <c r="AG423" s="1">
        <v>2.81</v>
      </c>
      <c r="AI423" s="2">
        <v>39304</v>
      </c>
      <c r="AJ423" s="1">
        <v>5.7359999999999998</v>
      </c>
      <c r="AL423" s="2">
        <v>39304</v>
      </c>
      <c r="AM423" s="1">
        <v>5.5175000000000001</v>
      </c>
      <c r="AO423" s="2">
        <v>39304</v>
      </c>
      <c r="AP423" s="1">
        <v>5.0449999999999999</v>
      </c>
      <c r="AR423" s="2">
        <v>39304</v>
      </c>
      <c r="AS423" s="1">
        <v>5.1325000000000003</v>
      </c>
      <c r="AU423" s="2">
        <v>39304</v>
      </c>
      <c r="AV423" s="1">
        <v>4.8529999999999998</v>
      </c>
      <c r="AX423" s="2">
        <v>39304</v>
      </c>
      <c r="AY423" s="1">
        <v>4.8810000000000002</v>
      </c>
      <c r="BA423" s="116">
        <v>39304</v>
      </c>
      <c r="BB423" s="1">
        <v>4.7480000000000002</v>
      </c>
      <c r="BD423" s="2">
        <v>39304</v>
      </c>
      <c r="BE423" s="1">
        <v>4.5999999999999996</v>
      </c>
      <c r="BG423" s="2">
        <v>39325</v>
      </c>
      <c r="BH423" s="1">
        <v>4.54</v>
      </c>
      <c r="BI423" s="2"/>
      <c r="BJ423" s="2">
        <v>39325</v>
      </c>
      <c r="BK423" s="1">
        <v>4.25</v>
      </c>
      <c r="BM423" s="2">
        <v>39304</v>
      </c>
      <c r="BN423" s="1">
        <v>4.6304999999999996</v>
      </c>
    </row>
    <row r="424" spans="2:66">
      <c r="B424" s="2">
        <v>39702</v>
      </c>
      <c r="C424" s="1">
        <v>5.79</v>
      </c>
      <c r="E424" s="2">
        <v>39155</v>
      </c>
      <c r="F424" s="1">
        <v>4.835</v>
      </c>
      <c r="H424" s="2">
        <v>39188</v>
      </c>
      <c r="I424" s="1">
        <v>4.9870000000000001</v>
      </c>
      <c r="K424" s="2">
        <v>39184</v>
      </c>
      <c r="L424" s="1">
        <v>5.0880000000000001</v>
      </c>
      <c r="N424" s="2">
        <v>39184</v>
      </c>
      <c r="O424" s="1">
        <v>4.9770000000000003</v>
      </c>
      <c r="Q424" s="2">
        <v>39307</v>
      </c>
      <c r="R424" s="1">
        <v>5.35</v>
      </c>
      <c r="T424" s="2">
        <v>39307</v>
      </c>
      <c r="U424" s="1">
        <v>5.2</v>
      </c>
      <c r="W424" s="2">
        <v>39307</v>
      </c>
      <c r="X424" s="1">
        <v>5.17</v>
      </c>
      <c r="Z424" s="2">
        <v>39307</v>
      </c>
      <c r="AA424" s="1">
        <v>5.18</v>
      </c>
      <c r="AC424" s="2">
        <v>39307</v>
      </c>
      <c r="AD424" s="1">
        <v>5.2350000000000003</v>
      </c>
      <c r="AF424" s="2">
        <v>39689</v>
      </c>
      <c r="AG424" s="1">
        <v>2.8106299999999997</v>
      </c>
      <c r="AI424" s="2">
        <v>39307</v>
      </c>
      <c r="AJ424" s="1">
        <v>5.7110000000000003</v>
      </c>
      <c r="AL424" s="2">
        <v>39307</v>
      </c>
      <c r="AM424" s="1">
        <v>5.4874999999999998</v>
      </c>
      <c r="AO424" s="2">
        <v>39307</v>
      </c>
      <c r="AP424" s="1">
        <v>5.0199999999999996</v>
      </c>
      <c r="AR424" s="2">
        <v>39307</v>
      </c>
      <c r="AS424" s="1">
        <v>5.1115000000000004</v>
      </c>
      <c r="AU424" s="2">
        <v>39307</v>
      </c>
      <c r="AV424" s="1">
        <v>4.8324999999999996</v>
      </c>
      <c r="AX424" s="2">
        <v>39307</v>
      </c>
      <c r="AY424" s="1">
        <v>4.8585000000000003</v>
      </c>
      <c r="BA424" s="116">
        <v>39307</v>
      </c>
      <c r="BB424" s="1">
        <v>4.7315000000000005</v>
      </c>
      <c r="BD424" s="2">
        <v>39307</v>
      </c>
      <c r="BE424" s="1">
        <v>4.6094999999999997</v>
      </c>
      <c r="BG424" s="2">
        <v>39329</v>
      </c>
      <c r="BH424" s="1">
        <v>4.5600000000000005</v>
      </c>
      <c r="BI424" s="2"/>
      <c r="BJ424" s="2">
        <v>39329</v>
      </c>
      <c r="BK424" s="1">
        <v>4.26</v>
      </c>
      <c r="BM424" s="2">
        <v>39307</v>
      </c>
      <c r="BN424" s="1">
        <v>4.63</v>
      </c>
    </row>
    <row r="425" spans="2:66">
      <c r="B425" s="2">
        <v>39707</v>
      </c>
      <c r="C425" s="1">
        <v>5.79</v>
      </c>
      <c r="E425" s="2">
        <v>39156</v>
      </c>
      <c r="F425" s="1">
        <v>4.8419999999999996</v>
      </c>
      <c r="H425" s="2">
        <v>39189</v>
      </c>
      <c r="I425" s="1">
        <v>4.97</v>
      </c>
      <c r="K425" s="2">
        <v>39185</v>
      </c>
      <c r="L425" s="1">
        <v>5.1050000000000004</v>
      </c>
      <c r="N425" s="2">
        <v>39185</v>
      </c>
      <c r="O425" s="1">
        <v>4.99</v>
      </c>
      <c r="Q425" s="2">
        <v>39308</v>
      </c>
      <c r="R425" s="1">
        <v>5.335</v>
      </c>
      <c r="T425" s="2">
        <v>39308</v>
      </c>
      <c r="U425" s="1">
        <v>5.19</v>
      </c>
      <c r="W425" s="2">
        <v>39308</v>
      </c>
      <c r="X425" s="1">
        <v>5.165</v>
      </c>
      <c r="Z425" s="2">
        <v>39308</v>
      </c>
      <c r="AA425" s="1">
        <v>5.1749999999999998</v>
      </c>
      <c r="AC425" s="2">
        <v>39308</v>
      </c>
      <c r="AD425" s="1">
        <v>5.2350000000000003</v>
      </c>
      <c r="AF425" s="2">
        <v>39692</v>
      </c>
      <c r="AG425" s="1">
        <v>2.81</v>
      </c>
      <c r="AI425" s="2">
        <v>39308</v>
      </c>
      <c r="AJ425" s="1">
        <v>5.7015000000000002</v>
      </c>
      <c r="AL425" s="2">
        <v>39308</v>
      </c>
      <c r="AM425" s="1">
        <v>5.4675000000000002</v>
      </c>
      <c r="AO425" s="2">
        <v>39308</v>
      </c>
      <c r="AP425" s="1">
        <v>4.9859999999999998</v>
      </c>
      <c r="AR425" s="2">
        <v>39308</v>
      </c>
      <c r="AS425" s="1">
        <v>5.1040000000000001</v>
      </c>
      <c r="AU425" s="2">
        <v>39308</v>
      </c>
      <c r="AV425" s="1">
        <v>4.8425000000000002</v>
      </c>
      <c r="AX425" s="2">
        <v>39308</v>
      </c>
      <c r="AY425" s="1">
        <v>4.8715000000000002</v>
      </c>
      <c r="BA425" s="116">
        <v>39308</v>
      </c>
      <c r="BB425" s="1">
        <v>4.7445000000000004</v>
      </c>
      <c r="BD425" s="2">
        <v>39308</v>
      </c>
      <c r="BE425" s="1">
        <v>4.5914999999999999</v>
      </c>
      <c r="BG425" s="2">
        <v>39330</v>
      </c>
      <c r="BH425" s="1">
        <v>4.4800000000000004</v>
      </c>
      <c r="BI425" s="2"/>
      <c r="BJ425" s="2">
        <v>39330</v>
      </c>
      <c r="BK425" s="1">
        <v>4.16</v>
      </c>
      <c r="BM425" s="2">
        <v>39308</v>
      </c>
      <c r="BN425" s="1">
        <v>4.6274999999999995</v>
      </c>
    </row>
    <row r="426" spans="2:66">
      <c r="B426" s="2">
        <v>39708</v>
      </c>
      <c r="C426" s="1">
        <v>5.79</v>
      </c>
      <c r="E426" s="2">
        <v>39157</v>
      </c>
      <c r="F426" s="1">
        <v>4.8319999999999999</v>
      </c>
      <c r="H426" s="2">
        <v>39190</v>
      </c>
      <c r="I426" s="1">
        <v>4.9379999999999997</v>
      </c>
      <c r="K426" s="2">
        <v>39188</v>
      </c>
      <c r="L426" s="1">
        <v>5.12</v>
      </c>
      <c r="N426" s="2">
        <v>39188</v>
      </c>
      <c r="O426" s="1">
        <v>5.0030000000000001</v>
      </c>
      <c r="Q426" s="2">
        <v>39309</v>
      </c>
      <c r="R426" s="1">
        <v>5.335</v>
      </c>
      <c r="T426" s="2">
        <v>39309</v>
      </c>
      <c r="U426" s="1">
        <v>5.19</v>
      </c>
      <c r="W426" s="2">
        <v>39309</v>
      </c>
      <c r="X426" s="1">
        <v>5.165</v>
      </c>
      <c r="Z426" s="2">
        <v>39309</v>
      </c>
      <c r="AA426" s="1">
        <v>5.1749999999999998</v>
      </c>
      <c r="AC426" s="2">
        <v>39309</v>
      </c>
      <c r="AD426" s="1">
        <v>5.2350000000000003</v>
      </c>
      <c r="AF426" s="2">
        <v>39693</v>
      </c>
      <c r="AG426" s="1">
        <v>2.8131300000000001</v>
      </c>
      <c r="AI426" s="2">
        <v>39309</v>
      </c>
      <c r="AJ426" s="1">
        <v>5.72</v>
      </c>
      <c r="AL426" s="2">
        <v>39309</v>
      </c>
      <c r="AM426" s="1">
        <v>5.4678000000000004</v>
      </c>
      <c r="AO426" s="2">
        <v>39309</v>
      </c>
      <c r="AP426" s="1">
        <v>4.9470000000000001</v>
      </c>
      <c r="AR426" s="2">
        <v>39309</v>
      </c>
      <c r="AS426" s="1">
        <v>5.0377999999999998</v>
      </c>
      <c r="AU426" s="2">
        <v>39309</v>
      </c>
      <c r="AV426" s="1">
        <v>4.8164999999999996</v>
      </c>
      <c r="AX426" s="2">
        <v>39309</v>
      </c>
      <c r="AY426" s="1">
        <v>4.8375000000000004</v>
      </c>
      <c r="BA426" s="116">
        <v>39309</v>
      </c>
      <c r="BB426" s="1">
        <v>4.7015000000000002</v>
      </c>
      <c r="BD426" s="2">
        <v>39309</v>
      </c>
      <c r="BE426" s="1">
        <v>4.5445000000000002</v>
      </c>
      <c r="BG426" s="2">
        <v>39331</v>
      </c>
      <c r="BH426" s="1">
        <v>4.51</v>
      </c>
      <c r="BI426" s="2"/>
      <c r="BJ426" s="2">
        <v>39331</v>
      </c>
      <c r="BK426" s="1">
        <v>4.2</v>
      </c>
      <c r="BM426" s="2">
        <v>39309</v>
      </c>
      <c r="BN426" s="1">
        <v>4.5745000000000005</v>
      </c>
    </row>
    <row r="427" spans="2:66">
      <c r="B427" s="2">
        <v>39709</v>
      </c>
      <c r="C427" s="1">
        <v>5.79</v>
      </c>
      <c r="E427" s="2">
        <v>39160</v>
      </c>
      <c r="F427" s="1">
        <v>4.8369999999999997</v>
      </c>
      <c r="H427" s="2">
        <v>39191</v>
      </c>
      <c r="I427" s="1">
        <v>4.9370000000000003</v>
      </c>
      <c r="K427" s="2">
        <v>39189</v>
      </c>
      <c r="L427" s="1">
        <v>5.1029999999999998</v>
      </c>
      <c r="N427" s="2">
        <v>39189</v>
      </c>
      <c r="O427" s="1">
        <v>4.9800000000000004</v>
      </c>
      <c r="Q427" s="2">
        <v>39310</v>
      </c>
      <c r="R427" s="1">
        <v>5.2549999999999999</v>
      </c>
      <c r="T427" s="2">
        <v>39310</v>
      </c>
      <c r="U427" s="1">
        <v>5.1100000000000003</v>
      </c>
      <c r="W427" s="2">
        <v>39310</v>
      </c>
      <c r="X427" s="1">
        <v>5.09</v>
      </c>
      <c r="Z427" s="2">
        <v>39310</v>
      </c>
      <c r="AA427" s="1">
        <v>5.1100000000000003</v>
      </c>
      <c r="AC427" s="2">
        <v>39310</v>
      </c>
      <c r="AD427" s="1">
        <v>5.19</v>
      </c>
      <c r="AF427" s="2">
        <v>39694</v>
      </c>
      <c r="AG427" s="1">
        <v>2.8137499999999998</v>
      </c>
      <c r="AI427" s="2">
        <v>39310</v>
      </c>
      <c r="AJ427" s="1">
        <v>5.6859999999999999</v>
      </c>
      <c r="AL427" s="2">
        <v>39310</v>
      </c>
      <c r="AM427" s="1">
        <v>5.4260000000000002</v>
      </c>
      <c r="AO427" s="2">
        <v>39310</v>
      </c>
      <c r="AP427" s="1">
        <v>4.8840000000000003</v>
      </c>
      <c r="AR427" s="2">
        <v>39310</v>
      </c>
      <c r="AS427" s="1">
        <v>4.9678000000000004</v>
      </c>
      <c r="AU427" s="2">
        <v>39310</v>
      </c>
      <c r="AV427" s="1">
        <v>4.8239999999999998</v>
      </c>
      <c r="AX427" s="2">
        <v>39310</v>
      </c>
      <c r="AY427" s="1">
        <v>4.8410000000000002</v>
      </c>
      <c r="BA427" s="116">
        <v>39310</v>
      </c>
      <c r="BB427" s="1">
        <v>4.6920000000000002</v>
      </c>
      <c r="BD427" s="2">
        <v>39310</v>
      </c>
      <c r="BE427" s="1">
        <v>4.47</v>
      </c>
      <c r="BG427" s="2">
        <v>39332</v>
      </c>
      <c r="BH427" s="1">
        <v>4.38</v>
      </c>
      <c r="BI427" s="2"/>
      <c r="BJ427" s="2">
        <v>39332</v>
      </c>
      <c r="BK427" s="1">
        <v>4.03</v>
      </c>
      <c r="BM427" s="2">
        <v>39310</v>
      </c>
      <c r="BN427" s="1">
        <v>4.5259999999999998</v>
      </c>
    </row>
    <row r="428" spans="2:66">
      <c r="B428" s="2">
        <v>39710</v>
      </c>
      <c r="C428" s="1">
        <v>5.79</v>
      </c>
      <c r="E428" s="2">
        <v>39161</v>
      </c>
      <c r="F428" s="1">
        <v>4.84</v>
      </c>
      <c r="H428" s="2">
        <v>39192</v>
      </c>
      <c r="I428" s="1">
        <v>5.0229999999999997</v>
      </c>
      <c r="K428" s="2">
        <v>39190</v>
      </c>
      <c r="L428" s="1">
        <v>5.08</v>
      </c>
      <c r="N428" s="2">
        <v>39190</v>
      </c>
      <c r="O428" s="1">
        <v>4.9580000000000002</v>
      </c>
      <c r="Q428" s="2">
        <v>39311</v>
      </c>
      <c r="R428" s="1">
        <v>5.2350000000000003</v>
      </c>
      <c r="T428" s="2">
        <v>39311</v>
      </c>
      <c r="U428" s="1">
        <v>5.0949999999999998</v>
      </c>
      <c r="W428" s="2">
        <v>39311</v>
      </c>
      <c r="X428" s="1">
        <v>5.0549999999999997</v>
      </c>
      <c r="Z428" s="2">
        <v>39311</v>
      </c>
      <c r="AA428" s="1">
        <v>5.085</v>
      </c>
      <c r="AC428" s="2">
        <v>39311</v>
      </c>
      <c r="AD428" s="1">
        <v>5.1950000000000003</v>
      </c>
      <c r="AF428" s="2">
        <v>39695</v>
      </c>
      <c r="AG428" s="1">
        <v>2.8149999999999999</v>
      </c>
      <c r="AI428" s="2">
        <v>39311</v>
      </c>
      <c r="AJ428" s="1">
        <v>5.6835000000000004</v>
      </c>
      <c r="AL428" s="2">
        <v>39311</v>
      </c>
      <c r="AM428" s="1">
        <v>5.4314999999999998</v>
      </c>
      <c r="AO428" s="2">
        <v>39311</v>
      </c>
      <c r="AP428" s="1">
        <v>4.8537999999999997</v>
      </c>
      <c r="AR428" s="2">
        <v>39311</v>
      </c>
      <c r="AS428" s="1">
        <v>4.92</v>
      </c>
      <c r="AU428" s="2">
        <v>39311</v>
      </c>
      <c r="AV428" s="1">
        <v>4.8345000000000002</v>
      </c>
      <c r="AX428" s="2">
        <v>39311</v>
      </c>
      <c r="AY428" s="1">
        <v>4.8574999999999999</v>
      </c>
      <c r="BA428" s="116">
        <v>39311</v>
      </c>
      <c r="BB428" s="1">
        <v>4.6995000000000005</v>
      </c>
      <c r="BD428" s="2">
        <v>39311</v>
      </c>
      <c r="BE428" s="1">
        <v>4.4734999999999996</v>
      </c>
      <c r="BG428" s="2">
        <v>39335</v>
      </c>
      <c r="BH428" s="1">
        <v>4.34</v>
      </c>
      <c r="BI428" s="2"/>
      <c r="BJ428" s="2">
        <v>39335</v>
      </c>
      <c r="BK428" s="1">
        <v>4</v>
      </c>
      <c r="BM428" s="2">
        <v>39311</v>
      </c>
      <c r="BN428" s="1">
        <v>4.5145</v>
      </c>
    </row>
    <row r="429" spans="2:66">
      <c r="B429" s="2">
        <v>39713</v>
      </c>
      <c r="C429" s="1">
        <v>5.79</v>
      </c>
      <c r="E429" s="2">
        <v>39162</v>
      </c>
      <c r="F429" s="1">
        <v>4.84</v>
      </c>
      <c r="H429" s="2">
        <v>39195</v>
      </c>
      <c r="I429" s="1">
        <v>4.99</v>
      </c>
      <c r="K429" s="2">
        <v>39191</v>
      </c>
      <c r="L429" s="1">
        <v>5.08</v>
      </c>
      <c r="N429" s="2">
        <v>39191</v>
      </c>
      <c r="O429" s="1">
        <v>4.96</v>
      </c>
      <c r="Q429" s="2">
        <v>39314</v>
      </c>
      <c r="R429" s="1">
        <v>5.2549999999999999</v>
      </c>
      <c r="T429" s="2">
        <v>39314</v>
      </c>
      <c r="U429" s="1">
        <v>5.1150000000000002</v>
      </c>
      <c r="W429" s="2">
        <v>39314</v>
      </c>
      <c r="X429" s="1">
        <v>5.0599999999999996</v>
      </c>
      <c r="Z429" s="2">
        <v>39314</v>
      </c>
      <c r="AA429" s="1">
        <v>5.09</v>
      </c>
      <c r="AC429" s="2">
        <v>39314</v>
      </c>
      <c r="AD429" s="1">
        <v>5.2050000000000001</v>
      </c>
      <c r="AF429" s="2">
        <v>39696</v>
      </c>
      <c r="AG429" s="1">
        <v>2.8143799999999999</v>
      </c>
      <c r="AI429" s="2">
        <v>39314</v>
      </c>
      <c r="AJ429" s="1">
        <v>5.6580000000000004</v>
      </c>
      <c r="AL429" s="2">
        <v>39314</v>
      </c>
      <c r="AM429" s="1">
        <v>5.3890000000000002</v>
      </c>
      <c r="AO429" s="2">
        <v>39314</v>
      </c>
      <c r="AP429" s="1">
        <v>4.8164999999999996</v>
      </c>
      <c r="AR429" s="2">
        <v>39314</v>
      </c>
      <c r="AS429" s="1">
        <v>4.8845000000000001</v>
      </c>
      <c r="AU429" s="2">
        <v>39314</v>
      </c>
      <c r="AV429" s="1">
        <v>4.8425000000000002</v>
      </c>
      <c r="AX429" s="2">
        <v>39314</v>
      </c>
      <c r="AY429" s="1">
        <v>4.8469999999999995</v>
      </c>
      <c r="BA429" s="116">
        <v>39314</v>
      </c>
      <c r="BB429" s="1">
        <v>4.6779999999999999</v>
      </c>
      <c r="BD429" s="2">
        <v>39314</v>
      </c>
      <c r="BE429" s="1">
        <v>4.4429999999999996</v>
      </c>
      <c r="BG429" s="2">
        <v>39336</v>
      </c>
      <c r="BH429" s="1">
        <v>4.37</v>
      </c>
      <c r="BI429" s="2"/>
      <c r="BJ429" s="2">
        <v>39336</v>
      </c>
      <c r="BK429" s="1">
        <v>4.07</v>
      </c>
      <c r="BM429" s="2">
        <v>39314</v>
      </c>
      <c r="BN429" s="1">
        <v>4.5069999999999997</v>
      </c>
    </row>
    <row r="430" spans="2:66">
      <c r="B430" s="2">
        <v>39714</v>
      </c>
      <c r="C430" s="1">
        <v>5.79</v>
      </c>
      <c r="E430" s="2">
        <v>39163</v>
      </c>
      <c r="F430" s="1">
        <v>4.8369999999999997</v>
      </c>
      <c r="H430" s="2">
        <v>39196</v>
      </c>
      <c r="I430" s="1">
        <v>4.99</v>
      </c>
      <c r="K430" s="2">
        <v>39192</v>
      </c>
      <c r="L430" s="1">
        <v>5.15</v>
      </c>
      <c r="N430" s="2">
        <v>39192</v>
      </c>
      <c r="O430" s="1">
        <v>5.0430000000000001</v>
      </c>
      <c r="Q430" s="2">
        <v>39315</v>
      </c>
      <c r="R430" s="1">
        <v>5.2450000000000001</v>
      </c>
      <c r="T430" s="2">
        <v>39315</v>
      </c>
      <c r="U430" s="1">
        <v>5.0999999999999996</v>
      </c>
      <c r="W430" s="2">
        <v>39315</v>
      </c>
      <c r="X430" s="1">
        <v>5.0549999999999997</v>
      </c>
      <c r="Z430" s="2">
        <v>39315</v>
      </c>
      <c r="AA430" s="1">
        <v>5.08</v>
      </c>
      <c r="AC430" s="2">
        <v>39315</v>
      </c>
      <c r="AD430" s="1">
        <v>5.2</v>
      </c>
      <c r="AF430" s="2">
        <v>39699</v>
      </c>
      <c r="AG430" s="1">
        <v>2.8168800000000003</v>
      </c>
      <c r="AI430" s="2">
        <v>39315</v>
      </c>
      <c r="AJ430" s="1">
        <v>5.6079999999999997</v>
      </c>
      <c r="AL430" s="2">
        <v>39315</v>
      </c>
      <c r="AM430" s="1">
        <v>5.3319999999999999</v>
      </c>
      <c r="AO430" s="2">
        <v>39315</v>
      </c>
      <c r="AP430" s="1">
        <v>4.7975000000000003</v>
      </c>
      <c r="AR430" s="2">
        <v>39315</v>
      </c>
      <c r="AS430" s="1">
        <v>4.8815</v>
      </c>
      <c r="AU430" s="2">
        <v>39315</v>
      </c>
      <c r="AV430" s="1">
        <v>4.806</v>
      </c>
      <c r="AX430" s="2">
        <v>39315</v>
      </c>
      <c r="AY430" s="1">
        <v>4.8239999999999998</v>
      </c>
      <c r="BA430" s="116">
        <v>39315</v>
      </c>
      <c r="BB430" s="1">
        <v>4.6459999999999999</v>
      </c>
      <c r="BD430" s="2">
        <v>39315</v>
      </c>
      <c r="BE430" s="1">
        <v>4.4260000000000002</v>
      </c>
      <c r="BG430" s="2">
        <v>39337</v>
      </c>
      <c r="BH430" s="1">
        <v>4.41</v>
      </c>
      <c r="BI430" s="2"/>
      <c r="BJ430" s="2">
        <v>39337</v>
      </c>
      <c r="BK430" s="1">
        <v>4.1100000000000003</v>
      </c>
      <c r="BM430" s="2">
        <v>39315</v>
      </c>
      <c r="BN430" s="1">
        <v>4.4770000000000003</v>
      </c>
    </row>
    <row r="431" spans="2:66">
      <c r="B431" s="2">
        <v>39715</v>
      </c>
      <c r="C431" s="1">
        <v>5.79</v>
      </c>
      <c r="E431" s="2">
        <v>39164</v>
      </c>
      <c r="F431" s="1">
        <v>4.84</v>
      </c>
      <c r="H431" s="2">
        <v>39197</v>
      </c>
      <c r="I431" s="1">
        <v>5</v>
      </c>
      <c r="K431" s="2">
        <v>39195</v>
      </c>
      <c r="L431" s="1">
        <v>5.1150000000000002</v>
      </c>
      <c r="N431" s="2">
        <v>39195</v>
      </c>
      <c r="O431" s="1">
        <v>5.0019999999999998</v>
      </c>
      <c r="Q431" s="2">
        <v>39316</v>
      </c>
      <c r="R431" s="1">
        <v>5.28</v>
      </c>
      <c r="T431" s="2">
        <v>39316</v>
      </c>
      <c r="U431" s="1">
        <v>5.125</v>
      </c>
      <c r="W431" s="2">
        <v>39316</v>
      </c>
      <c r="X431" s="1">
        <v>5.0949999999999998</v>
      </c>
      <c r="Z431" s="2">
        <v>39316</v>
      </c>
      <c r="AA431" s="1">
        <v>5.1050000000000004</v>
      </c>
      <c r="AC431" s="2">
        <v>39316</v>
      </c>
      <c r="AD431" s="1">
        <v>5.2</v>
      </c>
      <c r="AF431" s="2">
        <v>39700</v>
      </c>
      <c r="AG431" s="1">
        <v>2.81813</v>
      </c>
      <c r="AI431" s="2">
        <v>39316</v>
      </c>
      <c r="AJ431" s="1">
        <v>5.5994999999999999</v>
      </c>
      <c r="AL431" s="2">
        <v>39316</v>
      </c>
      <c r="AM431" s="1">
        <v>5.3460000000000001</v>
      </c>
      <c r="AO431" s="2">
        <v>39316</v>
      </c>
      <c r="AP431" s="1">
        <v>4.9210000000000003</v>
      </c>
      <c r="AR431" s="2">
        <v>39316</v>
      </c>
      <c r="AS431" s="1">
        <v>4.9863</v>
      </c>
      <c r="AU431" s="2">
        <v>39316</v>
      </c>
      <c r="AV431" s="1">
        <v>4.8265000000000002</v>
      </c>
      <c r="AX431" s="2">
        <v>39316</v>
      </c>
      <c r="AY431" s="1">
        <v>4.8505000000000003</v>
      </c>
      <c r="BA431" s="116">
        <v>39316</v>
      </c>
      <c r="BB431" s="1">
        <v>4.6850000000000005</v>
      </c>
      <c r="BD431" s="2">
        <v>39316</v>
      </c>
      <c r="BE431" s="1">
        <v>4.5105000000000004</v>
      </c>
      <c r="BG431" s="2">
        <v>39338</v>
      </c>
      <c r="BH431" s="1">
        <v>4.49</v>
      </c>
      <c r="BI431" s="2"/>
      <c r="BJ431" s="2">
        <v>39338</v>
      </c>
      <c r="BK431" s="1">
        <v>4.22</v>
      </c>
      <c r="BM431" s="2">
        <v>39316</v>
      </c>
      <c r="BN431" s="1">
        <v>4.5440000000000005</v>
      </c>
    </row>
    <row r="432" spans="2:66">
      <c r="B432" s="2">
        <v>39716</v>
      </c>
      <c r="C432" s="1">
        <v>5.79</v>
      </c>
      <c r="E432" s="2">
        <v>39167</v>
      </c>
      <c r="F432" s="1">
        <v>4.843</v>
      </c>
      <c r="H432" s="2">
        <v>39198</v>
      </c>
      <c r="I432" s="1">
        <v>5.0170000000000003</v>
      </c>
      <c r="K432" s="2">
        <v>39196</v>
      </c>
      <c r="L432" s="1">
        <v>5.1130000000000004</v>
      </c>
      <c r="N432" s="2">
        <v>39196</v>
      </c>
      <c r="O432" s="1">
        <v>5</v>
      </c>
      <c r="Q432" s="2">
        <v>39317</v>
      </c>
      <c r="R432" s="1">
        <v>5.32</v>
      </c>
      <c r="T432" s="2">
        <v>39317</v>
      </c>
      <c r="U432" s="1">
        <v>5.16</v>
      </c>
      <c r="W432" s="2">
        <v>39317</v>
      </c>
      <c r="X432" s="1">
        <v>5.125</v>
      </c>
      <c r="Z432" s="2">
        <v>39317</v>
      </c>
      <c r="AA432" s="1">
        <v>5.1349999999999998</v>
      </c>
      <c r="AC432" s="2">
        <v>39317</v>
      </c>
      <c r="AD432" s="1">
        <v>5.2249999999999996</v>
      </c>
      <c r="AF432" s="2">
        <v>39701</v>
      </c>
      <c r="AG432" s="1">
        <v>2.8187500000000001</v>
      </c>
      <c r="AI432" s="2">
        <v>39317</v>
      </c>
      <c r="AJ432" s="1">
        <v>5.5664999999999996</v>
      </c>
      <c r="AL432" s="2">
        <v>39317</v>
      </c>
      <c r="AM432" s="1">
        <v>5.3324999999999996</v>
      </c>
      <c r="AO432" s="2">
        <v>39317</v>
      </c>
      <c r="AP432" s="1">
        <v>4.9794999999999998</v>
      </c>
      <c r="AR432" s="2">
        <v>39317</v>
      </c>
      <c r="AS432" s="1">
        <v>5.0505000000000004</v>
      </c>
      <c r="AU432" s="2">
        <v>39317</v>
      </c>
      <c r="AV432" s="1">
        <v>4.7880000000000003</v>
      </c>
      <c r="AX432" s="2">
        <v>39317</v>
      </c>
      <c r="AY432" s="1">
        <v>4.8075000000000001</v>
      </c>
      <c r="BA432" s="116">
        <v>39317</v>
      </c>
      <c r="BB432" s="1">
        <v>4.6494999999999997</v>
      </c>
      <c r="BD432" s="2">
        <v>39317</v>
      </c>
      <c r="BE432" s="1">
        <v>4.5305</v>
      </c>
      <c r="BG432" s="2">
        <v>39339</v>
      </c>
      <c r="BH432" s="1">
        <v>4.47</v>
      </c>
      <c r="BI432" s="2"/>
      <c r="BJ432" s="2">
        <v>39339</v>
      </c>
      <c r="BK432" s="1">
        <v>4.18</v>
      </c>
      <c r="BM432" s="2">
        <v>39317</v>
      </c>
      <c r="BN432" s="1">
        <v>4.5259999999999998</v>
      </c>
    </row>
    <row r="433" spans="2:66">
      <c r="B433" s="2">
        <v>39717</v>
      </c>
      <c r="C433" s="1">
        <v>5.8</v>
      </c>
      <c r="E433" s="2">
        <v>39168</v>
      </c>
      <c r="F433" s="1">
        <v>4.84</v>
      </c>
      <c r="H433" s="2">
        <v>39199</v>
      </c>
      <c r="I433" s="1">
        <v>5.03</v>
      </c>
      <c r="K433" s="2">
        <v>39197</v>
      </c>
      <c r="L433" s="1">
        <v>5.1130000000000004</v>
      </c>
      <c r="N433" s="2">
        <v>39197</v>
      </c>
      <c r="O433" s="1">
        <v>5.008</v>
      </c>
      <c r="Q433" s="2">
        <v>39318</v>
      </c>
      <c r="R433" s="1">
        <v>5.33</v>
      </c>
      <c r="T433" s="2">
        <v>39318</v>
      </c>
      <c r="U433" s="1">
        <v>5.16</v>
      </c>
      <c r="W433" s="2">
        <v>39318</v>
      </c>
      <c r="X433" s="1">
        <v>5.12</v>
      </c>
      <c r="Z433" s="2">
        <v>39318</v>
      </c>
      <c r="AA433" s="1">
        <v>5.14</v>
      </c>
      <c r="AC433" s="2">
        <v>39318</v>
      </c>
      <c r="AD433" s="1">
        <v>5.2249999999999996</v>
      </c>
      <c r="AF433" s="2">
        <v>39702</v>
      </c>
      <c r="AG433" s="1">
        <v>2.8187500000000001</v>
      </c>
      <c r="AI433" s="2">
        <v>39318</v>
      </c>
      <c r="AJ433" s="1">
        <v>5.4874999999999998</v>
      </c>
      <c r="AL433" s="2">
        <v>39318</v>
      </c>
      <c r="AM433" s="1">
        <v>5.274</v>
      </c>
      <c r="AO433" s="2">
        <v>39318</v>
      </c>
      <c r="AP433" s="1">
        <v>4.9625000000000004</v>
      </c>
      <c r="AR433" s="2">
        <v>39318</v>
      </c>
      <c r="AS433" s="1">
        <v>5.0838000000000001</v>
      </c>
      <c r="AU433" s="2">
        <v>39318</v>
      </c>
      <c r="AV433" s="1">
        <v>4.7975000000000003</v>
      </c>
      <c r="AX433" s="2">
        <v>39318</v>
      </c>
      <c r="AY433" s="1">
        <v>4.8125</v>
      </c>
      <c r="BA433" s="116">
        <v>39318</v>
      </c>
      <c r="BB433" s="1">
        <v>4.6464999999999996</v>
      </c>
      <c r="BD433" s="2">
        <v>39318</v>
      </c>
      <c r="BE433" s="1">
        <v>4.5410000000000004</v>
      </c>
      <c r="BG433" s="2">
        <v>39342</v>
      </c>
      <c r="BH433" s="1">
        <v>4.4800000000000004</v>
      </c>
      <c r="BI433" s="2"/>
      <c r="BJ433" s="2">
        <v>39342</v>
      </c>
      <c r="BK433" s="1">
        <v>4.21</v>
      </c>
      <c r="BM433" s="2">
        <v>39318</v>
      </c>
      <c r="BN433" s="1">
        <v>4.5380000000000003</v>
      </c>
    </row>
    <row r="434" spans="2:66">
      <c r="B434" s="2">
        <v>39720</v>
      </c>
      <c r="C434" s="1">
        <v>5.82</v>
      </c>
      <c r="E434" s="2">
        <v>39169</v>
      </c>
      <c r="F434" s="1">
        <v>4.8369999999999997</v>
      </c>
      <c r="H434" s="2">
        <v>39202</v>
      </c>
      <c r="I434" s="1">
        <v>5.05</v>
      </c>
      <c r="K434" s="2">
        <v>39198</v>
      </c>
      <c r="L434" s="1">
        <v>5.12</v>
      </c>
      <c r="N434" s="2">
        <v>39198</v>
      </c>
      <c r="O434" s="1">
        <v>5.03</v>
      </c>
      <c r="Q434" s="2">
        <v>39321</v>
      </c>
      <c r="R434" s="1">
        <v>5.375</v>
      </c>
      <c r="T434" s="2">
        <v>39321</v>
      </c>
      <c r="U434" s="1">
        <v>5.21</v>
      </c>
      <c r="W434" s="2">
        <v>39321</v>
      </c>
      <c r="X434" s="1">
        <v>5.17</v>
      </c>
      <c r="Z434" s="2">
        <v>39321</v>
      </c>
      <c r="AA434" s="1">
        <v>5.19</v>
      </c>
      <c r="AC434" s="2">
        <v>39321</v>
      </c>
      <c r="AD434" s="1">
        <v>5.26</v>
      </c>
      <c r="AF434" s="2">
        <v>39703</v>
      </c>
      <c r="AG434" s="1">
        <v>2.8187500000000001</v>
      </c>
      <c r="AI434" s="2">
        <v>39321</v>
      </c>
      <c r="AJ434" s="1">
        <v>5.4625000000000004</v>
      </c>
      <c r="AL434" s="2">
        <v>39321</v>
      </c>
      <c r="AM434" s="1">
        <v>5.2404999999999999</v>
      </c>
      <c r="AO434" s="2">
        <v>39321</v>
      </c>
      <c r="AP434" s="1">
        <v>4.8905000000000003</v>
      </c>
      <c r="AR434" s="2">
        <v>39321</v>
      </c>
      <c r="AS434" s="1">
        <v>5.0149999999999997</v>
      </c>
      <c r="AU434" s="2">
        <v>39321</v>
      </c>
      <c r="AV434" s="1">
        <v>4.7539999999999996</v>
      </c>
      <c r="AX434" s="2">
        <v>39321</v>
      </c>
      <c r="AY434" s="1">
        <v>4.7690000000000001</v>
      </c>
      <c r="BA434" s="116">
        <v>39321</v>
      </c>
      <c r="BB434" s="1">
        <v>4.6079999999999997</v>
      </c>
      <c r="BD434" s="2">
        <v>39321</v>
      </c>
      <c r="BE434" s="1">
        <v>4.5039999999999996</v>
      </c>
      <c r="BG434" s="2">
        <v>39343</v>
      </c>
      <c r="BH434" s="1">
        <v>4.5</v>
      </c>
      <c r="BI434" s="2"/>
      <c r="BJ434" s="2">
        <v>39343</v>
      </c>
      <c r="BK434" s="1">
        <v>4.1900000000000004</v>
      </c>
      <c r="BM434" s="2">
        <v>39321</v>
      </c>
      <c r="BN434" s="1">
        <v>4.4879999999999995</v>
      </c>
    </row>
    <row r="435" spans="2:66">
      <c r="B435" s="2">
        <v>39721</v>
      </c>
      <c r="C435" s="1">
        <v>5.83</v>
      </c>
      <c r="E435" s="2">
        <v>39170</v>
      </c>
      <c r="F435" s="1">
        <v>4.8479999999999999</v>
      </c>
      <c r="H435" s="2">
        <v>39204</v>
      </c>
      <c r="I435" s="1">
        <v>5.0199999999999996</v>
      </c>
      <c r="K435" s="2">
        <v>39199</v>
      </c>
      <c r="L435" s="1">
        <v>5.1280000000000001</v>
      </c>
      <c r="N435" s="2">
        <v>39199</v>
      </c>
      <c r="O435" s="1">
        <v>5.04</v>
      </c>
      <c r="Q435" s="2">
        <v>39322</v>
      </c>
      <c r="R435" s="1">
        <v>5.4</v>
      </c>
      <c r="T435" s="2">
        <v>39322</v>
      </c>
      <c r="U435" s="1">
        <v>5.2350000000000003</v>
      </c>
      <c r="W435" s="2">
        <v>39322</v>
      </c>
      <c r="X435" s="1">
        <v>5.1950000000000003</v>
      </c>
      <c r="Z435" s="2">
        <v>39322</v>
      </c>
      <c r="AA435" s="1">
        <v>5.2149999999999999</v>
      </c>
      <c r="AC435" s="2">
        <v>39322</v>
      </c>
      <c r="AD435" s="1">
        <v>5.2649999999999997</v>
      </c>
      <c r="AF435" s="2">
        <v>39706</v>
      </c>
      <c r="AG435" s="1">
        <v>2.8162500000000001</v>
      </c>
      <c r="AI435" s="2">
        <v>39322</v>
      </c>
      <c r="AJ435" s="1">
        <v>5.4640000000000004</v>
      </c>
      <c r="AL435" s="2">
        <v>39322</v>
      </c>
      <c r="AM435" s="1">
        <v>5.2164999999999999</v>
      </c>
      <c r="AO435" s="2">
        <v>39322</v>
      </c>
      <c r="AP435" s="1">
        <v>4.798</v>
      </c>
      <c r="AR435" s="2">
        <v>39322</v>
      </c>
      <c r="AS435" s="1">
        <v>4.9302999999999999</v>
      </c>
      <c r="AU435" s="2">
        <v>39322</v>
      </c>
      <c r="AV435" s="1">
        <v>4.7309999999999999</v>
      </c>
      <c r="AX435" s="2">
        <v>39322</v>
      </c>
      <c r="AY435" s="1">
        <v>4.742</v>
      </c>
      <c r="BA435" s="116">
        <v>39322</v>
      </c>
      <c r="BB435" s="1">
        <v>4.5730000000000004</v>
      </c>
      <c r="BD435" s="2">
        <v>39322</v>
      </c>
      <c r="BE435" s="1">
        <v>4.4695</v>
      </c>
      <c r="BG435" s="2">
        <v>39344</v>
      </c>
      <c r="BH435" s="1">
        <v>4.53</v>
      </c>
      <c r="BI435" s="2"/>
      <c r="BJ435" s="2">
        <v>39344</v>
      </c>
      <c r="BK435" s="1">
        <v>4.2</v>
      </c>
      <c r="BM435" s="2">
        <v>39322</v>
      </c>
      <c r="BN435" s="1">
        <v>4.4459999999999997</v>
      </c>
    </row>
    <row r="436" spans="2:66">
      <c r="B436" s="2">
        <v>39722</v>
      </c>
      <c r="C436" s="1">
        <v>5.84</v>
      </c>
      <c r="E436" s="2">
        <v>39171</v>
      </c>
      <c r="F436" s="1">
        <v>4.8520000000000003</v>
      </c>
      <c r="H436" s="2">
        <v>39205</v>
      </c>
      <c r="I436" s="1">
        <v>4.9980000000000002</v>
      </c>
      <c r="K436" s="2">
        <v>39202</v>
      </c>
      <c r="L436" s="1">
        <v>5.15</v>
      </c>
      <c r="N436" s="2">
        <v>39202</v>
      </c>
      <c r="O436" s="1">
        <v>5.0599999999999996</v>
      </c>
      <c r="Q436" s="2">
        <v>39323</v>
      </c>
      <c r="R436" s="1">
        <v>5.4050000000000002</v>
      </c>
      <c r="T436" s="2">
        <v>39323</v>
      </c>
      <c r="U436" s="1">
        <v>5.25</v>
      </c>
      <c r="W436" s="2">
        <v>39323</v>
      </c>
      <c r="X436" s="1">
        <v>5.21</v>
      </c>
      <c r="Z436" s="2">
        <v>39323</v>
      </c>
      <c r="AA436" s="1">
        <v>5.23</v>
      </c>
      <c r="AC436" s="2">
        <v>39323</v>
      </c>
      <c r="AD436" s="1">
        <v>5.28</v>
      </c>
      <c r="AF436" s="2">
        <v>39707</v>
      </c>
      <c r="AG436" s="1">
        <v>2.8762499999999998</v>
      </c>
      <c r="AI436" s="2">
        <v>39323</v>
      </c>
      <c r="AJ436" s="1">
        <v>5.5057999999999998</v>
      </c>
      <c r="AL436" s="2">
        <v>39323</v>
      </c>
      <c r="AM436" s="1">
        <v>5.2640000000000002</v>
      </c>
      <c r="AO436" s="2">
        <v>39323</v>
      </c>
      <c r="AP436" s="1">
        <v>4.8795000000000002</v>
      </c>
      <c r="AR436" s="2">
        <v>39323</v>
      </c>
      <c r="AS436" s="1">
        <v>5.05</v>
      </c>
      <c r="AU436" s="2">
        <v>39323</v>
      </c>
      <c r="AV436" s="1">
        <v>4.8155000000000001</v>
      </c>
      <c r="AX436" s="2">
        <v>39323</v>
      </c>
      <c r="AY436" s="1">
        <v>4.8239999999999998</v>
      </c>
      <c r="BA436" s="116">
        <v>39323</v>
      </c>
      <c r="BB436" s="1">
        <v>4.6420000000000003</v>
      </c>
      <c r="BD436" s="2">
        <v>39323</v>
      </c>
      <c r="BE436" s="1">
        <v>4.54</v>
      </c>
      <c r="BG436" s="2">
        <v>39345</v>
      </c>
      <c r="BH436" s="1">
        <v>4.6899999999999995</v>
      </c>
      <c r="BI436" s="2"/>
      <c r="BJ436" s="2">
        <v>39345</v>
      </c>
      <c r="BK436" s="1">
        <v>4.3499999999999996</v>
      </c>
      <c r="BM436" s="2">
        <v>39323</v>
      </c>
      <c r="BN436" s="1">
        <v>4.5280000000000005</v>
      </c>
    </row>
    <row r="437" spans="2:66">
      <c r="B437" s="2">
        <v>39723</v>
      </c>
      <c r="C437" s="1">
        <v>5.86</v>
      </c>
      <c r="E437" s="2">
        <v>39175</v>
      </c>
      <c r="F437" s="1">
        <v>4.875</v>
      </c>
      <c r="H437" s="2">
        <v>39206</v>
      </c>
      <c r="I437" s="1">
        <v>4.99</v>
      </c>
      <c r="K437" s="2">
        <v>39204</v>
      </c>
      <c r="L437" s="1">
        <v>5.1219999999999999</v>
      </c>
      <c r="N437" s="2">
        <v>39204</v>
      </c>
      <c r="O437" s="1">
        <v>5.03</v>
      </c>
      <c r="Q437" s="2">
        <v>39324</v>
      </c>
      <c r="R437" s="1">
        <v>5.3650000000000002</v>
      </c>
      <c r="T437" s="2">
        <v>39324</v>
      </c>
      <c r="U437" s="1">
        <v>5.22</v>
      </c>
      <c r="W437" s="2">
        <v>39324</v>
      </c>
      <c r="X437" s="1">
        <v>5.1825000000000001</v>
      </c>
      <c r="Z437" s="2">
        <v>39324</v>
      </c>
      <c r="AA437" s="1">
        <v>5.2050000000000001</v>
      </c>
      <c r="AC437" s="2">
        <v>39324</v>
      </c>
      <c r="AD437" s="1">
        <v>5.27</v>
      </c>
      <c r="AF437" s="2">
        <v>39708</v>
      </c>
      <c r="AG437" s="1">
        <v>3.0625</v>
      </c>
      <c r="AI437" s="2">
        <v>39324</v>
      </c>
      <c r="AJ437" s="1">
        <v>5.4604999999999997</v>
      </c>
      <c r="AL437" s="2">
        <v>39324</v>
      </c>
      <c r="AM437" s="1">
        <v>5.2178000000000004</v>
      </c>
      <c r="AO437" s="2">
        <v>39324</v>
      </c>
      <c r="AP437" s="1">
        <v>4.8319999999999999</v>
      </c>
      <c r="AR437" s="2">
        <v>39324</v>
      </c>
      <c r="AS437" s="1">
        <v>5.0199999999999996</v>
      </c>
      <c r="AU437" s="2">
        <v>39324</v>
      </c>
      <c r="AV437" s="1">
        <v>4.766</v>
      </c>
      <c r="AX437" s="2">
        <v>39324</v>
      </c>
      <c r="AY437" s="1">
        <v>4.7759999999999998</v>
      </c>
      <c r="BA437" s="116">
        <v>39324</v>
      </c>
      <c r="BB437" s="1">
        <v>4.601</v>
      </c>
      <c r="BD437" s="2">
        <v>39324</v>
      </c>
      <c r="BE437" s="1">
        <v>4.5030000000000001</v>
      </c>
      <c r="BG437" s="2">
        <v>39346</v>
      </c>
      <c r="BH437" s="1">
        <v>4.6399999999999997</v>
      </c>
      <c r="BI437" s="2"/>
      <c r="BJ437" s="2">
        <v>39346</v>
      </c>
      <c r="BK437" s="1">
        <v>4.3099999999999996</v>
      </c>
      <c r="BM437" s="2">
        <v>39324</v>
      </c>
      <c r="BN437" s="1">
        <v>4.4820000000000002</v>
      </c>
    </row>
    <row r="438" spans="2:66">
      <c r="B438" s="2">
        <v>39727</v>
      </c>
      <c r="C438" s="1">
        <v>5.9</v>
      </c>
      <c r="E438" s="2">
        <v>39176</v>
      </c>
      <c r="F438" s="1">
        <v>4.8879999999999999</v>
      </c>
      <c r="H438" s="2">
        <v>39209</v>
      </c>
      <c r="I438" s="1">
        <v>5.01</v>
      </c>
      <c r="K438" s="2">
        <v>39205</v>
      </c>
      <c r="L438" s="1">
        <v>5.0999999999999996</v>
      </c>
      <c r="N438" s="2">
        <v>39205</v>
      </c>
      <c r="O438" s="1">
        <v>5.008</v>
      </c>
      <c r="Q438" s="2">
        <v>39325</v>
      </c>
      <c r="R438" s="1">
        <v>5.43</v>
      </c>
      <c r="T438" s="2">
        <v>39325</v>
      </c>
      <c r="U438" s="1">
        <v>5.2850000000000001</v>
      </c>
      <c r="W438" s="2">
        <v>39325</v>
      </c>
      <c r="X438" s="1">
        <v>5.2450000000000001</v>
      </c>
      <c r="Z438" s="2">
        <v>39325</v>
      </c>
      <c r="AA438" s="1">
        <v>5.26</v>
      </c>
      <c r="AC438" s="2">
        <v>39325</v>
      </c>
      <c r="AD438" s="1">
        <v>5.3</v>
      </c>
      <c r="AF438" s="2">
        <v>39709</v>
      </c>
      <c r="AG438" s="1">
        <v>3.2037499999999999</v>
      </c>
      <c r="AI438" s="2">
        <v>39325</v>
      </c>
      <c r="AJ438" s="1">
        <v>5.4470000000000001</v>
      </c>
      <c r="AL438" s="2">
        <v>39325</v>
      </c>
      <c r="AM438" s="1">
        <v>5.2130000000000001</v>
      </c>
      <c r="AO438" s="2">
        <v>39325</v>
      </c>
      <c r="AP438" s="1">
        <v>4.8789999999999996</v>
      </c>
      <c r="AR438" s="2">
        <v>39325</v>
      </c>
      <c r="AS438" s="1">
        <v>5.0389999999999997</v>
      </c>
      <c r="AU438" s="2">
        <v>39325</v>
      </c>
      <c r="AV438" s="1">
        <v>4.798</v>
      </c>
      <c r="AX438" s="2">
        <v>39325</v>
      </c>
      <c r="AY438" s="1">
        <v>4.8079999999999998</v>
      </c>
      <c r="BA438" s="116">
        <v>39325</v>
      </c>
      <c r="BB438" s="1">
        <v>4.6399999999999997</v>
      </c>
      <c r="BD438" s="2">
        <v>39325</v>
      </c>
      <c r="BE438" s="1">
        <v>4.5640000000000001</v>
      </c>
      <c r="BG438" s="2">
        <v>39349</v>
      </c>
      <c r="BH438" s="1">
        <v>4.63</v>
      </c>
      <c r="BI438" s="2"/>
      <c r="BJ438" s="2">
        <v>39349</v>
      </c>
      <c r="BK438" s="1">
        <v>4.3099999999999996</v>
      </c>
      <c r="BM438" s="2">
        <v>39325</v>
      </c>
      <c r="BN438" s="1">
        <v>4.5430000000000001</v>
      </c>
    </row>
    <row r="439" spans="2:66">
      <c r="B439" s="2">
        <v>39728</v>
      </c>
      <c r="C439" s="1">
        <v>5.93</v>
      </c>
      <c r="E439" s="2">
        <v>39177</v>
      </c>
      <c r="F439" s="1">
        <v>4.8879999999999999</v>
      </c>
      <c r="H439" s="2">
        <v>39210</v>
      </c>
      <c r="I439" s="1">
        <v>5.04</v>
      </c>
      <c r="K439" s="2">
        <v>39206</v>
      </c>
      <c r="L439" s="1">
        <v>5.0999999999999996</v>
      </c>
      <c r="N439" s="2">
        <v>39206</v>
      </c>
      <c r="O439" s="1">
        <v>5</v>
      </c>
      <c r="Q439" s="2">
        <v>39328</v>
      </c>
      <c r="R439" s="1">
        <v>5.4349999999999996</v>
      </c>
      <c r="T439" s="2">
        <v>39328</v>
      </c>
      <c r="U439" s="1">
        <v>5.29</v>
      </c>
      <c r="W439" s="2">
        <v>39328</v>
      </c>
      <c r="X439" s="1">
        <v>5.2549999999999999</v>
      </c>
      <c r="Z439" s="2">
        <v>39328</v>
      </c>
      <c r="AA439" s="1">
        <v>5.2649999999999997</v>
      </c>
      <c r="AC439" s="2">
        <v>39328</v>
      </c>
      <c r="AD439" s="1">
        <v>5.3049999999999997</v>
      </c>
      <c r="AF439" s="2">
        <v>39710</v>
      </c>
      <c r="AG439" s="1">
        <v>3.21</v>
      </c>
      <c r="AI439" s="2">
        <v>39328</v>
      </c>
      <c r="AJ439" s="1">
        <v>5.4489999999999998</v>
      </c>
      <c r="AL439" s="2">
        <v>39328</v>
      </c>
      <c r="AM439" s="1">
        <v>5.2110000000000003</v>
      </c>
      <c r="AO439" s="2">
        <v>39328</v>
      </c>
      <c r="AP439" s="1">
        <v>4.875</v>
      </c>
      <c r="AR439" s="2">
        <v>39328</v>
      </c>
      <c r="AS439" s="1">
        <v>5.0679999999999996</v>
      </c>
      <c r="AU439" s="2">
        <v>39328</v>
      </c>
      <c r="AV439" s="1">
        <v>4.8090000000000002</v>
      </c>
      <c r="AX439" s="2">
        <v>39328</v>
      </c>
      <c r="AY439" s="1">
        <v>4.8250000000000002</v>
      </c>
      <c r="BA439" s="116">
        <v>39328</v>
      </c>
      <c r="BB439" s="1">
        <v>4.657</v>
      </c>
      <c r="BD439" s="2">
        <v>39328</v>
      </c>
      <c r="BE439" s="1">
        <v>4.5635000000000003</v>
      </c>
      <c r="BG439" s="2">
        <v>39350</v>
      </c>
      <c r="BH439" s="1">
        <v>4.63</v>
      </c>
      <c r="BI439" s="2"/>
      <c r="BJ439" s="2">
        <v>39350</v>
      </c>
      <c r="BK439" s="1">
        <v>4.26</v>
      </c>
      <c r="BM439" s="2">
        <v>39328</v>
      </c>
      <c r="BN439" s="1">
        <v>4.5419999999999998</v>
      </c>
    </row>
    <row r="440" spans="2:66">
      <c r="B440" s="2">
        <v>39729</v>
      </c>
      <c r="C440" s="1">
        <v>5.96</v>
      </c>
      <c r="E440" s="2">
        <v>39178</v>
      </c>
      <c r="F440" s="1">
        <v>4.8929999999999998</v>
      </c>
      <c r="H440" s="2">
        <v>39211</v>
      </c>
      <c r="I440" s="1">
        <v>5.0620000000000003</v>
      </c>
      <c r="K440" s="2">
        <v>39209</v>
      </c>
      <c r="L440" s="1">
        <v>5.12</v>
      </c>
      <c r="N440" s="2">
        <v>39209</v>
      </c>
      <c r="O440" s="1">
        <v>5.0199999999999996</v>
      </c>
      <c r="Q440" s="2">
        <v>39329</v>
      </c>
      <c r="R440" s="1">
        <v>5.4024999999999999</v>
      </c>
      <c r="T440" s="2">
        <v>39329</v>
      </c>
      <c r="U440" s="1">
        <v>5.2725</v>
      </c>
      <c r="W440" s="2">
        <v>39329</v>
      </c>
      <c r="X440" s="1">
        <v>5.2363</v>
      </c>
      <c r="Z440" s="2">
        <v>39329</v>
      </c>
      <c r="AA440" s="1">
        <v>5.25</v>
      </c>
      <c r="AC440" s="2">
        <v>39329</v>
      </c>
      <c r="AD440" s="1">
        <v>5.3049999999999997</v>
      </c>
      <c r="AF440" s="2">
        <v>39713</v>
      </c>
      <c r="AG440" s="1">
        <v>3.1974999999999998</v>
      </c>
      <c r="AI440" s="2">
        <v>39329</v>
      </c>
      <c r="AJ440" s="1">
        <v>5.476</v>
      </c>
      <c r="AL440" s="2">
        <v>39329</v>
      </c>
      <c r="AM440" s="1">
        <v>5.2495000000000003</v>
      </c>
      <c r="AO440" s="2">
        <v>39329</v>
      </c>
      <c r="AP440" s="1">
        <v>4.8870000000000005</v>
      </c>
      <c r="AR440" s="2">
        <v>39329</v>
      </c>
      <c r="AS440" s="1">
        <v>5.0940000000000003</v>
      </c>
      <c r="AU440" s="2">
        <v>39329</v>
      </c>
      <c r="AV440" s="1">
        <v>4.8265000000000002</v>
      </c>
      <c r="AX440" s="2">
        <v>39329</v>
      </c>
      <c r="AY440" s="1">
        <v>4.8384999999999998</v>
      </c>
      <c r="BA440" s="116">
        <v>39329</v>
      </c>
      <c r="BB440" s="1">
        <v>4.665</v>
      </c>
      <c r="BD440" s="2">
        <v>39329</v>
      </c>
      <c r="BE440" s="1">
        <v>4.5659999999999998</v>
      </c>
      <c r="BG440" s="2">
        <v>39351</v>
      </c>
      <c r="BH440" s="1">
        <v>4.63</v>
      </c>
      <c r="BI440" s="2"/>
      <c r="BJ440" s="2">
        <v>39351</v>
      </c>
      <c r="BK440" s="1">
        <v>4.2699999999999996</v>
      </c>
      <c r="BM440" s="2">
        <v>39329</v>
      </c>
      <c r="BN440" s="1">
        <v>4.5440000000000005</v>
      </c>
    </row>
    <row r="441" spans="2:66">
      <c r="B441" s="2">
        <v>39730</v>
      </c>
      <c r="C441" s="1">
        <v>5.96</v>
      </c>
      <c r="E441" s="2">
        <v>39181</v>
      </c>
      <c r="F441" s="1">
        <v>4.91</v>
      </c>
      <c r="H441" s="2">
        <v>39212</v>
      </c>
      <c r="I441" s="1">
        <v>5.07</v>
      </c>
      <c r="K441" s="2">
        <v>39210</v>
      </c>
      <c r="L441" s="1">
        <v>5.15</v>
      </c>
      <c r="N441" s="2">
        <v>39210</v>
      </c>
      <c r="O441" s="1">
        <v>5.05</v>
      </c>
      <c r="Q441" s="2">
        <v>39330</v>
      </c>
      <c r="R441" s="1">
        <v>5.3949999999999996</v>
      </c>
      <c r="T441" s="2">
        <v>39330</v>
      </c>
      <c r="U441" s="1">
        <v>5.2649999999999997</v>
      </c>
      <c r="W441" s="2">
        <v>39330</v>
      </c>
      <c r="X441" s="1">
        <v>5.2249999999999996</v>
      </c>
      <c r="Z441" s="2">
        <v>39330</v>
      </c>
      <c r="AA441" s="1">
        <v>5.24</v>
      </c>
      <c r="AC441" s="2">
        <v>39330</v>
      </c>
      <c r="AD441" s="1">
        <v>5.3025000000000002</v>
      </c>
      <c r="AF441" s="2">
        <v>39714</v>
      </c>
      <c r="AG441" s="1">
        <v>3.2112500000000002</v>
      </c>
      <c r="AI441" s="2">
        <v>39330</v>
      </c>
      <c r="AJ441" s="1">
        <v>5.4059999999999997</v>
      </c>
      <c r="AL441" s="2">
        <v>39330</v>
      </c>
      <c r="AM441" s="1">
        <v>5.1580000000000004</v>
      </c>
      <c r="AO441" s="2">
        <v>39330</v>
      </c>
      <c r="AP441" s="1">
        <v>4.78</v>
      </c>
      <c r="AR441" s="2">
        <v>39330</v>
      </c>
      <c r="AS441" s="1">
        <v>4.9989999999999997</v>
      </c>
      <c r="AU441" s="2">
        <v>39330</v>
      </c>
      <c r="AV441" s="1">
        <v>4.7794999999999996</v>
      </c>
      <c r="AX441" s="2">
        <v>39330</v>
      </c>
      <c r="AY441" s="1">
        <v>4.7895000000000003</v>
      </c>
      <c r="BA441" s="116">
        <v>39330</v>
      </c>
      <c r="BB441" s="1">
        <v>4.6215000000000002</v>
      </c>
      <c r="BD441" s="2">
        <v>39330</v>
      </c>
      <c r="BE441" s="1">
        <v>4.5194999999999999</v>
      </c>
      <c r="BG441" s="2">
        <v>39352</v>
      </c>
      <c r="BH441" s="1">
        <v>4.58</v>
      </c>
      <c r="BI441" s="2"/>
      <c r="BJ441" s="2">
        <v>39352</v>
      </c>
      <c r="BK441" s="1">
        <v>4.22</v>
      </c>
      <c r="BM441" s="2">
        <v>39330</v>
      </c>
      <c r="BN441" s="1">
        <v>4.4989999999999997</v>
      </c>
    </row>
    <row r="442" spans="2:66">
      <c r="B442" s="2">
        <v>39731</v>
      </c>
      <c r="C442" s="1">
        <v>5.96</v>
      </c>
      <c r="E442" s="2">
        <v>39182</v>
      </c>
      <c r="F442" s="1">
        <v>4.9080000000000004</v>
      </c>
      <c r="H442" s="2">
        <v>39213</v>
      </c>
      <c r="I442" s="1">
        <v>5.0599999999999996</v>
      </c>
      <c r="K442" s="2">
        <v>39211</v>
      </c>
      <c r="L442" s="1">
        <v>5.1779999999999999</v>
      </c>
      <c r="N442" s="2">
        <v>39211</v>
      </c>
      <c r="O442" s="1">
        <v>5.08</v>
      </c>
      <c r="Q442" s="2">
        <v>39331</v>
      </c>
      <c r="R442" s="1">
        <v>5.3975</v>
      </c>
      <c r="T442" s="2">
        <v>39331</v>
      </c>
      <c r="U442" s="1">
        <v>5.2625000000000002</v>
      </c>
      <c r="W442" s="2">
        <v>39331</v>
      </c>
      <c r="X442" s="1">
        <v>5.2275</v>
      </c>
      <c r="Z442" s="2">
        <v>39331</v>
      </c>
      <c r="AA442" s="1">
        <v>5.2374999999999998</v>
      </c>
      <c r="AC442" s="2">
        <v>39331</v>
      </c>
      <c r="AD442" s="1">
        <v>5.3250000000000002</v>
      </c>
      <c r="AF442" s="2">
        <v>39715</v>
      </c>
      <c r="AG442" s="1">
        <v>3.4762499999999998</v>
      </c>
      <c r="AI442" s="2">
        <v>39331</v>
      </c>
      <c r="AJ442" s="1">
        <v>5.4335000000000004</v>
      </c>
      <c r="AL442" s="2">
        <v>39331</v>
      </c>
      <c r="AM442" s="1">
        <v>5.1885000000000003</v>
      </c>
      <c r="AO442" s="2">
        <v>39331</v>
      </c>
      <c r="AP442" s="1">
        <v>4.8309999999999995</v>
      </c>
      <c r="AR442" s="2">
        <v>39331</v>
      </c>
      <c r="AS442" s="1">
        <v>5.0425000000000004</v>
      </c>
      <c r="AU442" s="2">
        <v>39331</v>
      </c>
      <c r="AV442" s="1">
        <v>4.7844999999999995</v>
      </c>
      <c r="AX442" s="2">
        <v>39331</v>
      </c>
      <c r="AY442" s="1">
        <v>4.7960000000000003</v>
      </c>
      <c r="BA442" s="116">
        <v>39331</v>
      </c>
      <c r="BB442" s="1">
        <v>4.625</v>
      </c>
      <c r="BD442" s="2">
        <v>39331</v>
      </c>
      <c r="BE442" s="1">
        <v>4.5145</v>
      </c>
      <c r="BG442" s="2">
        <v>39353</v>
      </c>
      <c r="BH442" s="1">
        <v>4.59</v>
      </c>
      <c r="BI442" s="2"/>
      <c r="BJ442" s="2">
        <v>39353</v>
      </c>
      <c r="BK442" s="1">
        <v>4.2300000000000004</v>
      </c>
      <c r="BM442" s="2">
        <v>39331</v>
      </c>
      <c r="BN442" s="1">
        <v>4.5045000000000002</v>
      </c>
    </row>
    <row r="443" spans="2:66">
      <c r="B443" s="2">
        <v>39734</v>
      </c>
      <c r="C443" s="1">
        <v>5.99</v>
      </c>
      <c r="E443" s="2">
        <v>39183</v>
      </c>
      <c r="F443" s="1">
        <v>4.9130000000000003</v>
      </c>
      <c r="H443" s="2">
        <v>39216</v>
      </c>
      <c r="I443" s="1">
        <v>5.0679999999999996</v>
      </c>
      <c r="K443" s="2">
        <v>39212</v>
      </c>
      <c r="L443" s="1">
        <v>5.19</v>
      </c>
      <c r="N443" s="2">
        <v>39212</v>
      </c>
      <c r="O443" s="1">
        <v>5.0949999999999998</v>
      </c>
      <c r="Q443" s="2">
        <v>39332</v>
      </c>
      <c r="R443" s="1">
        <v>5.3550000000000004</v>
      </c>
      <c r="T443" s="2">
        <v>39332</v>
      </c>
      <c r="U443" s="1">
        <v>5.2175000000000002</v>
      </c>
      <c r="W443" s="2">
        <v>39332</v>
      </c>
      <c r="X443" s="1">
        <v>5.1775000000000002</v>
      </c>
      <c r="Z443" s="2">
        <v>39332</v>
      </c>
      <c r="AA443" s="1">
        <v>5.1950000000000003</v>
      </c>
      <c r="AC443" s="2">
        <v>39332</v>
      </c>
      <c r="AD443" s="1">
        <v>5.31</v>
      </c>
      <c r="AF443" s="2">
        <v>39716</v>
      </c>
      <c r="AG443" s="1">
        <v>3.7687499999999998</v>
      </c>
      <c r="AI443" s="2">
        <v>39332</v>
      </c>
      <c r="AJ443" s="1">
        <v>5.2904999999999998</v>
      </c>
      <c r="AL443" s="2">
        <v>39332</v>
      </c>
      <c r="AM443" s="1">
        <v>5.0235000000000003</v>
      </c>
      <c r="AO443" s="2">
        <v>39332</v>
      </c>
      <c r="AP443" s="1">
        <v>4.6379999999999999</v>
      </c>
      <c r="AR443" s="2">
        <v>39332</v>
      </c>
      <c r="AS443" s="1">
        <v>4.8789999999999996</v>
      </c>
      <c r="AU443" s="2">
        <v>39332</v>
      </c>
      <c r="AV443" s="1">
        <v>4.7054999999999998</v>
      </c>
      <c r="AX443" s="2">
        <v>39332</v>
      </c>
      <c r="AY443" s="1">
        <v>4.7155000000000005</v>
      </c>
      <c r="BA443" s="116">
        <v>39332</v>
      </c>
      <c r="BB443" s="1">
        <v>4.5335000000000001</v>
      </c>
      <c r="BD443" s="2">
        <v>39332</v>
      </c>
      <c r="BE443" s="1">
        <v>4.4154999999999998</v>
      </c>
      <c r="BG443" s="2">
        <v>39356</v>
      </c>
      <c r="BH443" s="1">
        <v>4.5600000000000005</v>
      </c>
      <c r="BI443" s="2"/>
      <c r="BJ443" s="2">
        <v>39356</v>
      </c>
      <c r="BK443" s="1">
        <v>4.24</v>
      </c>
      <c r="BM443" s="2">
        <v>39332</v>
      </c>
      <c r="BN443" s="1">
        <v>4.3925000000000001</v>
      </c>
    </row>
    <row r="444" spans="2:66">
      <c r="B444" s="2">
        <v>39735</v>
      </c>
      <c r="C444" s="1">
        <v>6.02</v>
      </c>
      <c r="E444" s="2">
        <v>39184</v>
      </c>
      <c r="F444" s="1">
        <v>4.9080000000000004</v>
      </c>
      <c r="H444" s="2">
        <v>39217</v>
      </c>
      <c r="I444" s="1">
        <v>5.0750000000000002</v>
      </c>
      <c r="K444" s="2">
        <v>39213</v>
      </c>
      <c r="L444" s="1">
        <v>5.1829999999999998</v>
      </c>
      <c r="N444" s="2">
        <v>39213</v>
      </c>
      <c r="O444" s="1">
        <v>5.0949999999999998</v>
      </c>
      <c r="Q444" s="2">
        <v>39335</v>
      </c>
      <c r="R444" s="1">
        <v>5.3150000000000004</v>
      </c>
      <c r="T444" s="2">
        <v>39335</v>
      </c>
      <c r="U444" s="1">
        <v>5.18</v>
      </c>
      <c r="W444" s="2">
        <v>39335</v>
      </c>
      <c r="X444" s="1">
        <v>5.1349999999999998</v>
      </c>
      <c r="Z444" s="2">
        <v>39335</v>
      </c>
      <c r="AA444" s="1">
        <v>5.17</v>
      </c>
      <c r="AC444" s="2">
        <v>39335</v>
      </c>
      <c r="AD444" s="1">
        <v>5.2949999999999999</v>
      </c>
      <c r="AF444" s="2">
        <v>39717</v>
      </c>
      <c r="AG444" s="1">
        <v>3.7618800000000001</v>
      </c>
      <c r="AI444" s="2">
        <v>39335</v>
      </c>
      <c r="AJ444" s="1">
        <v>5.2359999999999998</v>
      </c>
      <c r="AL444" s="2">
        <v>39335</v>
      </c>
      <c r="AM444" s="1">
        <v>4.9669999999999996</v>
      </c>
      <c r="AO444" s="2">
        <v>39335</v>
      </c>
      <c r="AP444" s="1">
        <v>4.609</v>
      </c>
      <c r="AR444" s="2">
        <v>39335</v>
      </c>
      <c r="AS444" s="1">
        <v>4.8624999999999998</v>
      </c>
      <c r="AU444" s="2">
        <v>39335</v>
      </c>
      <c r="AV444" s="1">
        <v>4.6535000000000002</v>
      </c>
      <c r="AX444" s="2">
        <v>39335</v>
      </c>
      <c r="AY444" s="1">
        <v>4.6635</v>
      </c>
      <c r="BA444" s="116">
        <v>39335</v>
      </c>
      <c r="BB444" s="1">
        <v>4.4835000000000003</v>
      </c>
      <c r="BD444" s="2">
        <v>39335</v>
      </c>
      <c r="BE444" s="1">
        <v>4.37</v>
      </c>
      <c r="BG444" s="2">
        <v>39357</v>
      </c>
      <c r="BH444" s="1">
        <v>4.54</v>
      </c>
      <c r="BI444" s="2"/>
      <c r="BJ444" s="2">
        <v>39357</v>
      </c>
      <c r="BK444" s="1">
        <v>4.2</v>
      </c>
      <c r="BM444" s="2">
        <v>39335</v>
      </c>
      <c r="BN444" s="1">
        <v>4.3484999999999996</v>
      </c>
    </row>
    <row r="445" spans="2:66">
      <c r="B445" s="2">
        <v>39736</v>
      </c>
      <c r="C445" s="1">
        <v>6.05</v>
      </c>
      <c r="E445" s="2">
        <v>39185</v>
      </c>
      <c r="F445" s="1">
        <v>4.915</v>
      </c>
      <c r="H445" s="2">
        <v>39218</v>
      </c>
      <c r="I445" s="1">
        <v>5.08</v>
      </c>
      <c r="K445" s="2">
        <v>39216</v>
      </c>
      <c r="L445" s="1">
        <v>5.1849999999999996</v>
      </c>
      <c r="N445" s="2">
        <v>39216</v>
      </c>
      <c r="O445" s="1">
        <v>5.1079999999999997</v>
      </c>
      <c r="Q445" s="2">
        <v>39336</v>
      </c>
      <c r="R445" s="1">
        <v>5.3550000000000004</v>
      </c>
      <c r="T445" s="2">
        <v>39336</v>
      </c>
      <c r="U445" s="1">
        <v>5.2175000000000002</v>
      </c>
      <c r="W445" s="2">
        <v>39336</v>
      </c>
      <c r="X445" s="1">
        <v>5.1775000000000002</v>
      </c>
      <c r="Z445" s="2">
        <v>39336</v>
      </c>
      <c r="AA445" s="1">
        <v>5.21</v>
      </c>
      <c r="AC445" s="2">
        <v>39336</v>
      </c>
      <c r="AD445" s="1">
        <v>5.3</v>
      </c>
      <c r="AF445" s="2">
        <v>39720</v>
      </c>
      <c r="AG445" s="1">
        <v>3.8824999999999998</v>
      </c>
      <c r="AI445" s="2">
        <v>39336</v>
      </c>
      <c r="AJ445" s="1">
        <v>5.2539999999999996</v>
      </c>
      <c r="AL445" s="2">
        <v>39336</v>
      </c>
      <c r="AM445" s="1">
        <v>5.0105000000000004</v>
      </c>
      <c r="AO445" s="2">
        <v>39336</v>
      </c>
      <c r="AP445" s="1">
        <v>4.6970000000000001</v>
      </c>
      <c r="AR445" s="2">
        <v>39336</v>
      </c>
      <c r="AS445" s="1">
        <v>4.9690000000000003</v>
      </c>
      <c r="AU445" s="2">
        <v>39336</v>
      </c>
      <c r="AV445" s="1">
        <v>4.6790000000000003</v>
      </c>
      <c r="AX445" s="2">
        <v>39336</v>
      </c>
      <c r="AY445" s="1">
        <v>4.6760000000000002</v>
      </c>
      <c r="BA445" s="116">
        <v>39336</v>
      </c>
      <c r="BB445" s="1">
        <v>4.4939999999999998</v>
      </c>
      <c r="BD445" s="2">
        <v>39336</v>
      </c>
      <c r="BE445" s="1">
        <v>4.4124999999999996</v>
      </c>
      <c r="BG445" s="2">
        <v>39358</v>
      </c>
      <c r="BH445" s="1">
        <v>4.55</v>
      </c>
      <c r="BI445" s="2"/>
      <c r="BJ445" s="2">
        <v>39358</v>
      </c>
      <c r="BK445" s="1">
        <v>4.24</v>
      </c>
      <c r="BM445" s="2">
        <v>39336</v>
      </c>
      <c r="BN445" s="1">
        <v>4.3760000000000003</v>
      </c>
    </row>
    <row r="446" spans="2:66">
      <c r="B446" s="2">
        <v>39737</v>
      </c>
      <c r="C446" s="1">
        <v>6.08</v>
      </c>
      <c r="E446" s="2">
        <v>39188</v>
      </c>
      <c r="F446" s="1">
        <v>4.92</v>
      </c>
      <c r="H446" s="2">
        <v>39219</v>
      </c>
      <c r="I446" s="1">
        <v>5.12</v>
      </c>
      <c r="K446" s="2">
        <v>39217</v>
      </c>
      <c r="L446" s="1">
        <v>5.19</v>
      </c>
      <c r="N446" s="2">
        <v>39217</v>
      </c>
      <c r="O446" s="1">
        <v>5.1100000000000003</v>
      </c>
      <c r="Q446" s="2">
        <v>39337</v>
      </c>
      <c r="R446" s="1">
        <v>5.3449999999999998</v>
      </c>
      <c r="T446" s="2">
        <v>39337</v>
      </c>
      <c r="U446" s="1">
        <v>5.21</v>
      </c>
      <c r="W446" s="2">
        <v>39337</v>
      </c>
      <c r="X446" s="1">
        <v>5.17</v>
      </c>
      <c r="Z446" s="2">
        <v>39337</v>
      </c>
      <c r="AA446" s="1">
        <v>5.1974999999999998</v>
      </c>
      <c r="AC446" s="2">
        <v>39337</v>
      </c>
      <c r="AD446" s="1">
        <v>5.29</v>
      </c>
      <c r="AF446" s="2">
        <v>39721</v>
      </c>
      <c r="AG446" s="1">
        <v>4.0525000000000002</v>
      </c>
      <c r="AI446" s="2">
        <v>39337</v>
      </c>
      <c r="AJ446" s="1">
        <v>5.2895000000000003</v>
      </c>
      <c r="AL446" s="2">
        <v>39337</v>
      </c>
      <c r="AM446" s="1">
        <v>5.0540000000000003</v>
      </c>
      <c r="AO446" s="2">
        <v>39337</v>
      </c>
      <c r="AP446" s="1">
        <v>4.7059999999999995</v>
      </c>
      <c r="AR446" s="2">
        <v>39337</v>
      </c>
      <c r="AS446" s="1">
        <v>4.984</v>
      </c>
      <c r="AU446" s="2">
        <v>39337</v>
      </c>
      <c r="AV446" s="1">
        <v>4.6974999999999998</v>
      </c>
      <c r="AX446" s="2">
        <v>39337</v>
      </c>
      <c r="AY446" s="1">
        <v>4.7045000000000003</v>
      </c>
      <c r="BA446" s="116">
        <v>39337</v>
      </c>
      <c r="BB446" s="1">
        <v>4.5250000000000004</v>
      </c>
      <c r="BD446" s="2">
        <v>39337</v>
      </c>
      <c r="BE446" s="1">
        <v>4.4279999999999999</v>
      </c>
      <c r="BG446" s="2">
        <v>39359</v>
      </c>
      <c r="BH446" s="1">
        <v>4.54</v>
      </c>
      <c r="BI446" s="2"/>
      <c r="BJ446" s="2">
        <v>39359</v>
      </c>
      <c r="BK446" s="1">
        <v>4.22</v>
      </c>
      <c r="BM446" s="2">
        <v>39337</v>
      </c>
      <c r="BN446" s="1">
        <v>4.3964999999999996</v>
      </c>
    </row>
    <row r="447" spans="2:66">
      <c r="B447" s="2">
        <v>39738</v>
      </c>
      <c r="C447" s="1">
        <v>6.1</v>
      </c>
      <c r="E447" s="2">
        <v>39189</v>
      </c>
      <c r="F447" s="1">
        <v>4.907</v>
      </c>
      <c r="H447" s="2">
        <v>39220</v>
      </c>
      <c r="I447" s="1">
        <v>5.1529999999999996</v>
      </c>
      <c r="K447" s="2">
        <v>39218</v>
      </c>
      <c r="L447" s="1">
        <v>5.19</v>
      </c>
      <c r="N447" s="2">
        <v>39218</v>
      </c>
      <c r="O447" s="1">
        <v>5.1100000000000003</v>
      </c>
      <c r="Q447" s="2">
        <v>39338</v>
      </c>
      <c r="R447" s="1">
        <v>5.3449999999999998</v>
      </c>
      <c r="T447" s="2">
        <v>39338</v>
      </c>
      <c r="U447" s="1">
        <v>5.2050000000000001</v>
      </c>
      <c r="W447" s="2">
        <v>39338</v>
      </c>
      <c r="X447" s="1">
        <v>5.1749999999999998</v>
      </c>
      <c r="Z447" s="2">
        <v>39338</v>
      </c>
      <c r="AA447" s="1">
        <v>5.1950000000000003</v>
      </c>
      <c r="AC447" s="2">
        <v>39338</v>
      </c>
      <c r="AD447" s="1">
        <v>5.2850000000000001</v>
      </c>
      <c r="AF447" s="2">
        <v>39722</v>
      </c>
      <c r="AG447" s="1">
        <v>4.1500000000000004</v>
      </c>
      <c r="AI447" s="2">
        <v>39338</v>
      </c>
      <c r="AJ447" s="1">
        <v>5.3540000000000001</v>
      </c>
      <c r="AL447" s="2">
        <v>39338</v>
      </c>
      <c r="AM447" s="1">
        <v>5.12</v>
      </c>
      <c r="AO447" s="2">
        <v>39338</v>
      </c>
      <c r="AP447" s="1">
        <v>4.7510000000000003</v>
      </c>
      <c r="AR447" s="2">
        <v>39338</v>
      </c>
      <c r="AS447" s="1">
        <v>4.9809999999999999</v>
      </c>
      <c r="AU447" s="2">
        <v>39338</v>
      </c>
      <c r="AV447" s="1">
        <v>4.7234999999999996</v>
      </c>
      <c r="AX447" s="2">
        <v>39338</v>
      </c>
      <c r="AY447" s="1">
        <v>4.734</v>
      </c>
      <c r="BA447" s="116">
        <v>39338</v>
      </c>
      <c r="BB447" s="1">
        <v>4.5594999999999999</v>
      </c>
      <c r="BD447" s="2">
        <v>39338</v>
      </c>
      <c r="BE447" s="1">
        <v>4.4725000000000001</v>
      </c>
      <c r="BG447" s="2">
        <v>39360</v>
      </c>
      <c r="BH447" s="1">
        <v>4.6500000000000004</v>
      </c>
      <c r="BI447" s="2"/>
      <c r="BJ447" s="2">
        <v>39360</v>
      </c>
      <c r="BK447" s="1">
        <v>4.33</v>
      </c>
      <c r="BM447" s="2">
        <v>39338</v>
      </c>
      <c r="BN447" s="1">
        <v>4.4435000000000002</v>
      </c>
    </row>
    <row r="448" spans="2:66">
      <c r="B448" s="2">
        <v>39741</v>
      </c>
      <c r="C448" s="1">
        <v>6.12</v>
      </c>
      <c r="E448" s="2">
        <v>39190</v>
      </c>
      <c r="F448" s="1">
        <v>4.9000000000000004</v>
      </c>
      <c r="H448" s="2">
        <v>39223</v>
      </c>
      <c r="I448" s="1">
        <v>5.15</v>
      </c>
      <c r="K448" s="2">
        <v>39219</v>
      </c>
      <c r="L448" s="1">
        <v>5.2279999999999998</v>
      </c>
      <c r="N448" s="2">
        <v>39219</v>
      </c>
      <c r="O448" s="1">
        <v>5.15</v>
      </c>
      <c r="Q448" s="2">
        <v>39339</v>
      </c>
      <c r="R448" s="1">
        <v>5.3875000000000002</v>
      </c>
      <c r="T448" s="2">
        <v>39339</v>
      </c>
      <c r="U448" s="1">
        <v>5.2450000000000001</v>
      </c>
      <c r="W448" s="2">
        <v>39339</v>
      </c>
      <c r="X448" s="1">
        <v>5.2</v>
      </c>
      <c r="Z448" s="2">
        <v>39339</v>
      </c>
      <c r="AA448" s="1">
        <v>5.22</v>
      </c>
      <c r="AC448" s="2">
        <v>39339</v>
      </c>
      <c r="AD448" s="1">
        <v>5.3</v>
      </c>
      <c r="AF448" s="2">
        <v>39723</v>
      </c>
      <c r="AG448" s="1">
        <v>4.2074999999999996</v>
      </c>
      <c r="AI448" s="2">
        <v>39339</v>
      </c>
      <c r="AJ448" s="1">
        <v>5.3710000000000004</v>
      </c>
      <c r="AL448" s="2">
        <v>39339</v>
      </c>
      <c r="AM448" s="1">
        <v>5.1195000000000004</v>
      </c>
      <c r="AO448" s="2">
        <v>39339</v>
      </c>
      <c r="AP448" s="1">
        <v>4.7164999999999999</v>
      </c>
      <c r="AR448" s="2">
        <v>39339</v>
      </c>
      <c r="AS448" s="1">
        <v>4.9450000000000003</v>
      </c>
      <c r="AU448" s="2">
        <v>39339</v>
      </c>
      <c r="AV448" s="1">
        <v>4.726</v>
      </c>
      <c r="AX448" s="2">
        <v>39339</v>
      </c>
      <c r="AY448" s="1">
        <v>4.7359999999999998</v>
      </c>
      <c r="BA448" s="116">
        <v>39339</v>
      </c>
      <c r="BB448" s="1">
        <v>4.5510000000000002</v>
      </c>
      <c r="BD448" s="2">
        <v>39339</v>
      </c>
      <c r="BE448" s="1">
        <v>4.4550000000000001</v>
      </c>
      <c r="BG448" s="2">
        <v>39364</v>
      </c>
      <c r="BH448" s="1">
        <v>4.67</v>
      </c>
      <c r="BI448" s="2"/>
      <c r="BJ448" s="2">
        <v>39364</v>
      </c>
      <c r="BK448" s="1">
        <v>4.38</v>
      </c>
      <c r="BM448" s="2">
        <v>39339</v>
      </c>
      <c r="BN448" s="1">
        <v>4.4320000000000004</v>
      </c>
    </row>
    <row r="449" spans="2:66">
      <c r="B449" s="2">
        <v>39742</v>
      </c>
      <c r="C449" s="1">
        <v>6.14</v>
      </c>
      <c r="E449" s="2">
        <v>39191</v>
      </c>
      <c r="F449" s="1">
        <v>4.9000000000000004</v>
      </c>
      <c r="H449" s="2">
        <v>39224</v>
      </c>
      <c r="I449" s="1">
        <v>5.1580000000000004</v>
      </c>
      <c r="K449" s="2">
        <v>39220</v>
      </c>
      <c r="L449" s="1">
        <v>5.258</v>
      </c>
      <c r="N449" s="2">
        <v>39220</v>
      </c>
      <c r="O449" s="1">
        <v>5.1879999999999997</v>
      </c>
      <c r="Q449" s="2">
        <v>39342</v>
      </c>
      <c r="R449" s="1">
        <v>5.41</v>
      </c>
      <c r="T449" s="2">
        <v>39342</v>
      </c>
      <c r="U449" s="1">
        <v>5.2675000000000001</v>
      </c>
      <c r="W449" s="2">
        <v>39342</v>
      </c>
      <c r="X449" s="1">
        <v>5.2249999999999996</v>
      </c>
      <c r="Z449" s="2">
        <v>39342</v>
      </c>
      <c r="AA449" s="1">
        <v>5.2450000000000001</v>
      </c>
      <c r="AC449" s="2">
        <v>39342</v>
      </c>
      <c r="AD449" s="1">
        <v>5.3150000000000004</v>
      </c>
      <c r="AF449" s="2">
        <v>39724</v>
      </c>
      <c r="AG449" s="1">
        <v>4.3337500000000002</v>
      </c>
      <c r="AI449" s="2">
        <v>39342</v>
      </c>
      <c r="AJ449" s="1">
        <v>5.3615000000000004</v>
      </c>
      <c r="AL449" s="2">
        <v>39342</v>
      </c>
      <c r="AM449" s="1">
        <v>5.1370000000000005</v>
      </c>
      <c r="AO449" s="2">
        <v>39342</v>
      </c>
      <c r="AP449" s="1">
        <v>4.7460000000000004</v>
      </c>
      <c r="AR449" s="2">
        <v>39342</v>
      </c>
      <c r="AS449" s="1">
        <v>4.968</v>
      </c>
      <c r="AU449" s="2">
        <v>39342</v>
      </c>
      <c r="AV449" s="1">
        <v>4.6894999999999998</v>
      </c>
      <c r="AX449" s="2">
        <v>39342</v>
      </c>
      <c r="AY449" s="1">
        <v>4.6995000000000005</v>
      </c>
      <c r="BA449" s="116">
        <v>39342</v>
      </c>
      <c r="BB449" s="1">
        <v>4.5274999999999999</v>
      </c>
      <c r="BD449" s="2">
        <v>39342</v>
      </c>
      <c r="BE449" s="1">
        <v>4.4414999999999996</v>
      </c>
      <c r="BG449" s="2">
        <v>39365</v>
      </c>
      <c r="BH449" s="1">
        <v>4.6500000000000004</v>
      </c>
      <c r="BI449" s="2"/>
      <c r="BJ449" s="2">
        <v>39365</v>
      </c>
      <c r="BK449" s="1">
        <v>4.37</v>
      </c>
      <c r="BM449" s="2">
        <v>39342</v>
      </c>
      <c r="BN449" s="1">
        <v>4.4074999999999998</v>
      </c>
    </row>
    <row r="450" spans="2:66">
      <c r="B450" s="2">
        <v>39743</v>
      </c>
      <c r="C450" s="1">
        <v>6.15</v>
      </c>
      <c r="E450" s="2">
        <v>39192</v>
      </c>
      <c r="F450" s="1">
        <v>4.9320000000000004</v>
      </c>
      <c r="H450" s="2">
        <v>39225</v>
      </c>
      <c r="I450" s="1">
        <v>5.17</v>
      </c>
      <c r="K450" s="2">
        <v>39223</v>
      </c>
      <c r="L450" s="1">
        <v>5.26</v>
      </c>
      <c r="N450" s="2">
        <v>39223</v>
      </c>
      <c r="O450" s="1">
        <v>5.19</v>
      </c>
      <c r="Q450" s="2">
        <v>39343</v>
      </c>
      <c r="R450" s="1">
        <v>5.4050000000000002</v>
      </c>
      <c r="T450" s="2">
        <v>39343</v>
      </c>
      <c r="U450" s="1">
        <v>5.2649999999999997</v>
      </c>
      <c r="W450" s="2">
        <v>39343</v>
      </c>
      <c r="X450" s="1">
        <v>5.22</v>
      </c>
      <c r="Z450" s="2">
        <v>39343</v>
      </c>
      <c r="AA450" s="1">
        <v>5.2450000000000001</v>
      </c>
      <c r="AC450" s="2">
        <v>39343</v>
      </c>
      <c r="AD450" s="1">
        <v>5.32</v>
      </c>
      <c r="AF450" s="2">
        <v>39727</v>
      </c>
      <c r="AG450" s="1">
        <v>4.2887500000000003</v>
      </c>
      <c r="AI450" s="2">
        <v>39343</v>
      </c>
      <c r="AJ450" s="1">
        <v>5.3445</v>
      </c>
      <c r="AL450" s="2">
        <v>39343</v>
      </c>
      <c r="AM450" s="1">
        <v>5.0810000000000004</v>
      </c>
      <c r="AO450" s="2">
        <v>39343</v>
      </c>
      <c r="AP450" s="1">
        <v>4.601</v>
      </c>
      <c r="AR450" s="2">
        <v>39343</v>
      </c>
      <c r="AS450" s="1">
        <v>4.8</v>
      </c>
      <c r="AU450" s="2">
        <v>39343</v>
      </c>
      <c r="AV450" s="1">
        <v>4.7244999999999999</v>
      </c>
      <c r="AX450" s="2">
        <v>39343</v>
      </c>
      <c r="AY450" s="1">
        <v>4.7374999999999998</v>
      </c>
      <c r="BA450" s="116">
        <v>39343</v>
      </c>
      <c r="BB450" s="1">
        <v>4.5735000000000001</v>
      </c>
      <c r="BD450" s="2">
        <v>39343</v>
      </c>
      <c r="BE450" s="1">
        <v>4.4284999999999997</v>
      </c>
      <c r="BG450" s="2">
        <v>39366</v>
      </c>
      <c r="BH450" s="1">
        <v>4.66</v>
      </c>
      <c r="BI450" s="2"/>
      <c r="BJ450" s="2">
        <v>39366</v>
      </c>
      <c r="BK450" s="1">
        <v>4.3600000000000003</v>
      </c>
      <c r="BM450" s="2">
        <v>39343</v>
      </c>
      <c r="BN450" s="1">
        <v>4.4329999999999998</v>
      </c>
    </row>
    <row r="451" spans="2:66">
      <c r="B451" s="2">
        <v>39744</v>
      </c>
      <c r="C451" s="1">
        <v>6.16</v>
      </c>
      <c r="E451" s="2">
        <v>39195</v>
      </c>
      <c r="F451" s="1">
        <v>4.9119999999999999</v>
      </c>
      <c r="H451" s="2">
        <v>39227</v>
      </c>
      <c r="I451" s="1">
        <v>5.1660000000000004</v>
      </c>
      <c r="K451" s="2">
        <v>39224</v>
      </c>
      <c r="L451" s="1">
        <v>5.2629999999999999</v>
      </c>
      <c r="N451" s="2">
        <v>39224</v>
      </c>
      <c r="O451" s="1">
        <v>5.19</v>
      </c>
      <c r="Q451" s="2">
        <v>39344</v>
      </c>
      <c r="R451" s="1">
        <v>5.42</v>
      </c>
      <c r="T451" s="2">
        <v>39344</v>
      </c>
      <c r="U451" s="1">
        <v>5.2750000000000004</v>
      </c>
      <c r="W451" s="2">
        <v>39344</v>
      </c>
      <c r="X451" s="1">
        <v>5.23</v>
      </c>
      <c r="Z451" s="2">
        <v>39344</v>
      </c>
      <c r="AA451" s="1">
        <v>5.25</v>
      </c>
      <c r="AC451" s="2">
        <v>39344</v>
      </c>
      <c r="AD451" s="1">
        <v>5.3174999999999999</v>
      </c>
      <c r="AF451" s="2">
        <v>39728</v>
      </c>
      <c r="AG451" s="1">
        <v>4.32</v>
      </c>
      <c r="AI451" s="2">
        <v>39344</v>
      </c>
      <c r="AJ451" s="1">
        <v>5.415</v>
      </c>
      <c r="AL451" s="2">
        <v>39344</v>
      </c>
      <c r="AM451" s="1">
        <v>5.14</v>
      </c>
      <c r="AO451" s="2">
        <v>39344</v>
      </c>
      <c r="AP451" s="1">
        <v>4.5845000000000002</v>
      </c>
      <c r="AR451" s="2">
        <v>39344</v>
      </c>
      <c r="AS451" s="1">
        <v>4.7320000000000002</v>
      </c>
      <c r="AU451" s="2">
        <v>39344</v>
      </c>
      <c r="AV451" s="1">
        <v>4.7889999999999997</v>
      </c>
      <c r="AX451" s="2">
        <v>39344</v>
      </c>
      <c r="AY451" s="1">
        <v>4.7995000000000001</v>
      </c>
      <c r="BA451" s="116">
        <v>39344</v>
      </c>
      <c r="BB451" s="1">
        <v>4.6254999999999997</v>
      </c>
      <c r="BD451" s="2">
        <v>39344</v>
      </c>
      <c r="BE451" s="1">
        <v>4.5045000000000002</v>
      </c>
      <c r="BG451" s="2">
        <v>39367</v>
      </c>
      <c r="BH451" s="1">
        <v>4.7</v>
      </c>
      <c r="BI451" s="2"/>
      <c r="BJ451" s="2">
        <v>39367</v>
      </c>
      <c r="BK451" s="1">
        <v>4.42</v>
      </c>
      <c r="BM451" s="2">
        <v>39344</v>
      </c>
      <c r="BN451" s="1">
        <v>4.4960000000000004</v>
      </c>
    </row>
    <row r="452" spans="2:66">
      <c r="B452" s="2">
        <v>39745</v>
      </c>
      <c r="C452" s="1">
        <v>6.17</v>
      </c>
      <c r="E452" s="2">
        <v>39196</v>
      </c>
      <c r="F452" s="1">
        <v>4.91</v>
      </c>
      <c r="H452" s="2">
        <v>39230</v>
      </c>
      <c r="I452" s="1">
        <v>5.16</v>
      </c>
      <c r="K452" s="2">
        <v>39225</v>
      </c>
      <c r="L452" s="1">
        <v>5.2930000000000001</v>
      </c>
      <c r="N452" s="2">
        <v>39225</v>
      </c>
      <c r="O452" s="1">
        <v>5.202</v>
      </c>
      <c r="Q452" s="2">
        <v>39345</v>
      </c>
      <c r="R452" s="1">
        <v>5.4550000000000001</v>
      </c>
      <c r="T452" s="2">
        <v>39345</v>
      </c>
      <c r="U452" s="1">
        <v>5.31</v>
      </c>
      <c r="W452" s="2">
        <v>39345</v>
      </c>
      <c r="X452" s="1">
        <v>5.26</v>
      </c>
      <c r="Z452" s="2">
        <v>39345</v>
      </c>
      <c r="AA452" s="1">
        <v>5.2750000000000004</v>
      </c>
      <c r="AC452" s="2">
        <v>39345</v>
      </c>
      <c r="AD452" s="1">
        <v>5.33</v>
      </c>
      <c r="AF452" s="2">
        <v>39729</v>
      </c>
      <c r="AG452" s="1">
        <v>4.5237499999999997</v>
      </c>
      <c r="AI452" s="2">
        <v>39345</v>
      </c>
      <c r="AJ452" s="1">
        <v>5.5949999999999998</v>
      </c>
      <c r="AL452" s="2">
        <v>39345</v>
      </c>
      <c r="AM452" s="1">
        <v>5.3380000000000001</v>
      </c>
      <c r="AO452" s="2">
        <v>39345</v>
      </c>
      <c r="AP452" s="1">
        <v>4.7309999999999999</v>
      </c>
      <c r="AR452" s="2">
        <v>39345</v>
      </c>
      <c r="AS452" s="1">
        <v>4.8075000000000001</v>
      </c>
      <c r="AU452" s="2">
        <v>39345</v>
      </c>
      <c r="AV452" s="1">
        <v>4.8680000000000003</v>
      </c>
      <c r="AX452" s="2">
        <v>39345</v>
      </c>
      <c r="AY452" s="1">
        <v>4.8665000000000003</v>
      </c>
      <c r="BA452" s="116">
        <v>39345</v>
      </c>
      <c r="BB452" s="1">
        <v>4.6855000000000002</v>
      </c>
      <c r="BD452" s="2">
        <v>39345</v>
      </c>
      <c r="BE452" s="1">
        <v>4.5430000000000001</v>
      </c>
      <c r="BG452" s="2">
        <v>39370</v>
      </c>
      <c r="BH452" s="1">
        <v>4.6899999999999995</v>
      </c>
      <c r="BI452" s="2"/>
      <c r="BJ452" s="2">
        <v>39370</v>
      </c>
      <c r="BK452" s="1">
        <v>4.4000000000000004</v>
      </c>
      <c r="BM452" s="2">
        <v>39345</v>
      </c>
      <c r="BN452" s="1">
        <v>4.5495000000000001</v>
      </c>
    </row>
    <row r="453" spans="2:66">
      <c r="B453" s="2">
        <v>39748</v>
      </c>
      <c r="C453" s="1">
        <v>6.03</v>
      </c>
      <c r="E453" s="2">
        <v>39197</v>
      </c>
      <c r="F453" s="1">
        <v>4.91</v>
      </c>
      <c r="H453" s="2">
        <v>39231</v>
      </c>
      <c r="I453" s="1">
        <v>5.15</v>
      </c>
      <c r="K453" s="2">
        <v>39227</v>
      </c>
      <c r="L453" s="1">
        <v>5.298</v>
      </c>
      <c r="N453" s="2">
        <v>39227</v>
      </c>
      <c r="O453" s="1">
        <v>5.1980000000000004</v>
      </c>
      <c r="Q453" s="2">
        <v>39346</v>
      </c>
      <c r="R453" s="1">
        <v>5.5149999999999997</v>
      </c>
      <c r="T453" s="2">
        <v>39346</v>
      </c>
      <c r="U453" s="1">
        <v>5.35</v>
      </c>
      <c r="W453" s="2">
        <v>39346</v>
      </c>
      <c r="X453" s="1">
        <v>5.2949999999999999</v>
      </c>
      <c r="Z453" s="2">
        <v>39346</v>
      </c>
      <c r="AA453" s="1">
        <v>5.3049999999999997</v>
      </c>
      <c r="AC453" s="2">
        <v>39346</v>
      </c>
      <c r="AD453" s="1">
        <v>5.3449999999999998</v>
      </c>
      <c r="AF453" s="2">
        <v>39730</v>
      </c>
      <c r="AG453" s="1">
        <v>4.75</v>
      </c>
      <c r="AI453" s="2">
        <v>39346</v>
      </c>
      <c r="AJ453" s="1">
        <v>5.5194999999999999</v>
      </c>
      <c r="AL453" s="2">
        <v>39346</v>
      </c>
      <c r="AM453" s="1">
        <v>5.2569999999999997</v>
      </c>
      <c r="AO453" s="2">
        <v>39346</v>
      </c>
      <c r="AP453" s="1">
        <v>4.6530000000000005</v>
      </c>
      <c r="AR453" s="2">
        <v>39346</v>
      </c>
      <c r="AS453" s="1">
        <v>4.7713000000000001</v>
      </c>
      <c r="AU453" s="2">
        <v>39346</v>
      </c>
      <c r="AV453" s="1">
        <v>4.8760000000000003</v>
      </c>
      <c r="AX453" s="2">
        <v>39346</v>
      </c>
      <c r="AY453" s="1">
        <v>4.8834999999999997</v>
      </c>
      <c r="BA453" s="116">
        <v>39346</v>
      </c>
      <c r="BB453" s="1">
        <v>4.7004999999999999</v>
      </c>
      <c r="BD453" s="2">
        <v>39346</v>
      </c>
      <c r="BE453" s="1">
        <v>4.5125000000000002</v>
      </c>
      <c r="BG453" s="2">
        <v>39371</v>
      </c>
      <c r="BH453" s="1">
        <v>4.66</v>
      </c>
      <c r="BI453" s="2"/>
      <c r="BJ453" s="2">
        <v>39371</v>
      </c>
      <c r="BK453" s="1">
        <v>4.34</v>
      </c>
      <c r="BM453" s="2">
        <v>39346</v>
      </c>
      <c r="BN453" s="1">
        <v>4.5419999999999998</v>
      </c>
    </row>
    <row r="454" spans="2:66">
      <c r="B454" s="2">
        <v>39749</v>
      </c>
      <c r="C454" s="1">
        <v>6.04</v>
      </c>
      <c r="E454" s="2">
        <v>39198</v>
      </c>
      <c r="F454" s="1">
        <v>4.92</v>
      </c>
      <c r="H454" s="2">
        <v>39232</v>
      </c>
      <c r="I454" s="1">
        <v>5.18</v>
      </c>
      <c r="K454" s="2">
        <v>39230</v>
      </c>
      <c r="L454" s="1">
        <v>5.3</v>
      </c>
      <c r="N454" s="2">
        <v>39230</v>
      </c>
      <c r="O454" s="1">
        <v>5.19</v>
      </c>
      <c r="Q454" s="2">
        <v>39349</v>
      </c>
      <c r="R454" s="1">
        <v>5.5149999999999997</v>
      </c>
      <c r="T454" s="2">
        <v>39349</v>
      </c>
      <c r="U454" s="1">
        <v>5.35</v>
      </c>
      <c r="W454" s="2">
        <v>39349</v>
      </c>
      <c r="X454" s="1">
        <v>5.2949999999999999</v>
      </c>
      <c r="Z454" s="2">
        <v>39349</v>
      </c>
      <c r="AA454" s="1">
        <v>5.3049999999999997</v>
      </c>
      <c r="AC454" s="2">
        <v>39349</v>
      </c>
      <c r="AD454" s="1">
        <v>5.3449999999999998</v>
      </c>
      <c r="AF454" s="2">
        <v>39731</v>
      </c>
      <c r="AG454" s="1">
        <v>4.8187499999999996</v>
      </c>
      <c r="AI454" s="2">
        <v>39349</v>
      </c>
      <c r="AJ454" s="1">
        <v>5.5255000000000001</v>
      </c>
      <c r="AL454" s="2">
        <v>39349</v>
      </c>
      <c r="AM454" s="1">
        <v>5.2725</v>
      </c>
      <c r="AO454" s="2">
        <v>39349</v>
      </c>
      <c r="AP454" s="1">
        <v>4.6829999999999998</v>
      </c>
      <c r="AR454" s="2">
        <v>39349</v>
      </c>
      <c r="AS454" s="1">
        <v>4.819</v>
      </c>
      <c r="AU454" s="2">
        <v>39349</v>
      </c>
      <c r="AV454" s="1">
        <v>4.8934999999999995</v>
      </c>
      <c r="AX454" s="2">
        <v>39349</v>
      </c>
      <c r="AY454" s="1">
        <v>4.9005000000000001</v>
      </c>
      <c r="BA454" s="116">
        <v>39349</v>
      </c>
      <c r="BB454" s="1">
        <v>4.7164999999999999</v>
      </c>
      <c r="BD454" s="2">
        <v>39349</v>
      </c>
      <c r="BE454" s="1">
        <v>4.5199999999999996</v>
      </c>
      <c r="BG454" s="2">
        <v>39372</v>
      </c>
      <c r="BH454" s="1">
        <v>4.57</v>
      </c>
      <c r="BI454" s="2"/>
      <c r="BJ454" s="2">
        <v>39372</v>
      </c>
      <c r="BK454" s="1">
        <v>4.22</v>
      </c>
      <c r="BM454" s="2">
        <v>39349</v>
      </c>
      <c r="BN454" s="1">
        <v>4.5555000000000003</v>
      </c>
    </row>
    <row r="455" spans="2:66">
      <c r="B455" s="2">
        <v>39750</v>
      </c>
      <c r="C455" s="1">
        <v>6.06</v>
      </c>
      <c r="E455" s="2">
        <v>39199</v>
      </c>
      <c r="F455" s="1">
        <v>4.93</v>
      </c>
      <c r="H455" s="2">
        <v>39233</v>
      </c>
      <c r="I455" s="1">
        <v>5.17</v>
      </c>
      <c r="K455" s="2">
        <v>39231</v>
      </c>
      <c r="L455" s="1">
        <v>5.29</v>
      </c>
      <c r="N455" s="2">
        <v>39231</v>
      </c>
      <c r="O455" s="1">
        <v>5.1879999999999997</v>
      </c>
      <c r="Q455" s="2">
        <v>39350</v>
      </c>
      <c r="R455" s="1">
        <v>5.5149999999999997</v>
      </c>
      <c r="T455" s="2">
        <v>39350</v>
      </c>
      <c r="U455" s="1">
        <v>5.35</v>
      </c>
      <c r="W455" s="2">
        <v>39350</v>
      </c>
      <c r="X455" s="1">
        <v>5.2949999999999999</v>
      </c>
      <c r="Z455" s="2">
        <v>39350</v>
      </c>
      <c r="AA455" s="1">
        <v>5.3049999999999997</v>
      </c>
      <c r="AC455" s="2">
        <v>39350</v>
      </c>
      <c r="AD455" s="1">
        <v>5.3449999999999998</v>
      </c>
      <c r="AF455" s="2">
        <v>39734</v>
      </c>
      <c r="AG455" s="1">
        <v>4.7524999999999995</v>
      </c>
      <c r="AI455" s="2">
        <v>39350</v>
      </c>
      <c r="AJ455" s="1">
        <v>5.5289999999999999</v>
      </c>
      <c r="AL455" s="2">
        <v>39350</v>
      </c>
      <c r="AM455" s="1">
        <v>5.2705000000000002</v>
      </c>
      <c r="AO455" s="2">
        <v>39350</v>
      </c>
      <c r="AP455" s="1">
        <v>4.6630000000000003</v>
      </c>
      <c r="AR455" s="2">
        <v>39350</v>
      </c>
      <c r="AS455" s="1">
        <v>4.8144999999999998</v>
      </c>
      <c r="AU455" s="2">
        <v>39350</v>
      </c>
      <c r="AV455" s="1">
        <v>4.8769999999999998</v>
      </c>
      <c r="AX455" s="2">
        <v>39350</v>
      </c>
      <c r="AY455" s="1">
        <v>4.8825000000000003</v>
      </c>
      <c r="BA455" s="116">
        <v>39350</v>
      </c>
      <c r="BB455" s="1">
        <v>4.6995000000000005</v>
      </c>
      <c r="BD455" s="2">
        <v>39350</v>
      </c>
      <c r="BE455" s="1">
        <v>4.4915000000000003</v>
      </c>
      <c r="BG455" s="2">
        <v>39373</v>
      </c>
      <c r="BH455" s="1">
        <v>4.5199999999999996</v>
      </c>
      <c r="BI455" s="2"/>
      <c r="BJ455" s="2">
        <v>39373</v>
      </c>
      <c r="BK455" s="1">
        <v>4.17</v>
      </c>
      <c r="BM455" s="2">
        <v>39350</v>
      </c>
      <c r="BN455" s="1">
        <v>4.5289999999999999</v>
      </c>
    </row>
    <row r="456" spans="2:66">
      <c r="B456" s="2">
        <v>39751</v>
      </c>
      <c r="C456" s="1">
        <v>6.06</v>
      </c>
      <c r="E456" s="2">
        <v>39202</v>
      </c>
      <c r="F456" s="1">
        <v>4.95</v>
      </c>
      <c r="H456" s="2">
        <v>39234</v>
      </c>
      <c r="I456" s="1">
        <v>5.15</v>
      </c>
      <c r="K456" s="2">
        <v>39232</v>
      </c>
      <c r="L456" s="1">
        <v>5.32</v>
      </c>
      <c r="N456" s="2">
        <v>39232</v>
      </c>
      <c r="O456" s="1">
        <v>5.22</v>
      </c>
      <c r="Q456" s="2">
        <v>39351</v>
      </c>
      <c r="R456" s="1">
        <v>5.5149999999999997</v>
      </c>
      <c r="T456" s="2">
        <v>39351</v>
      </c>
      <c r="U456" s="1">
        <v>5.35</v>
      </c>
      <c r="W456" s="2">
        <v>39351</v>
      </c>
      <c r="X456" s="1">
        <v>5.2949999999999999</v>
      </c>
      <c r="Z456" s="2">
        <v>39351</v>
      </c>
      <c r="AA456" s="1">
        <v>5.3049999999999997</v>
      </c>
      <c r="AC456" s="2">
        <v>39351</v>
      </c>
      <c r="AD456" s="1">
        <v>5.3449999999999998</v>
      </c>
      <c r="AF456" s="2">
        <v>39735</v>
      </c>
      <c r="AG456" s="1">
        <v>4.6349999999999998</v>
      </c>
      <c r="AI456" s="2">
        <v>39351</v>
      </c>
      <c r="AJ456" s="1">
        <v>5.5265000000000004</v>
      </c>
      <c r="AL456" s="2">
        <v>39351</v>
      </c>
      <c r="AM456" s="1">
        <v>5.26</v>
      </c>
      <c r="AO456" s="2">
        <v>39351</v>
      </c>
      <c r="AP456" s="1">
        <v>4.6449999999999996</v>
      </c>
      <c r="AR456" s="2">
        <v>39351</v>
      </c>
      <c r="AS456" s="1">
        <v>4.7868000000000004</v>
      </c>
      <c r="AU456" s="2">
        <v>39351</v>
      </c>
      <c r="AV456" s="1">
        <v>4.9030000000000005</v>
      </c>
      <c r="AX456" s="2">
        <v>39351</v>
      </c>
      <c r="AY456" s="1">
        <v>4.9115000000000002</v>
      </c>
      <c r="BA456" s="116">
        <v>39351</v>
      </c>
      <c r="BB456" s="1">
        <v>4.7315000000000005</v>
      </c>
      <c r="BD456" s="2">
        <v>39351</v>
      </c>
      <c r="BE456" s="1">
        <v>4.5469999999999997</v>
      </c>
      <c r="BG456" s="2">
        <v>39374</v>
      </c>
      <c r="BH456" s="1">
        <v>4.41</v>
      </c>
      <c r="BI456" s="2"/>
      <c r="BJ456" s="2">
        <v>39374</v>
      </c>
      <c r="BK456" s="1">
        <v>4.03</v>
      </c>
      <c r="BM456" s="2">
        <v>39351</v>
      </c>
      <c r="BN456" s="1">
        <v>4.5774999999999997</v>
      </c>
    </row>
    <row r="457" spans="2:66">
      <c r="B457" s="2">
        <v>39752</v>
      </c>
      <c r="C457" s="1">
        <v>5.98</v>
      </c>
      <c r="E457" s="2">
        <v>39204</v>
      </c>
      <c r="F457" s="1">
        <v>4.96</v>
      </c>
      <c r="H457" s="2">
        <v>39237</v>
      </c>
      <c r="I457" s="1">
        <v>5.15</v>
      </c>
      <c r="K457" s="2">
        <v>39233</v>
      </c>
      <c r="L457" s="1">
        <v>5.3150000000000004</v>
      </c>
      <c r="N457" s="2">
        <v>39233</v>
      </c>
      <c r="O457" s="1">
        <v>5.21</v>
      </c>
      <c r="Q457" s="2">
        <v>39352</v>
      </c>
      <c r="R457" s="1">
        <v>5.5350000000000001</v>
      </c>
      <c r="T457" s="2">
        <v>39352</v>
      </c>
      <c r="U457" s="1">
        <v>5.3674999999999997</v>
      </c>
      <c r="W457" s="2">
        <v>39352</v>
      </c>
      <c r="X457" s="1">
        <v>5.32</v>
      </c>
      <c r="Z457" s="2">
        <v>39352</v>
      </c>
      <c r="AA457" s="1">
        <v>5.33</v>
      </c>
      <c r="AC457" s="2">
        <v>39352</v>
      </c>
      <c r="AD457" s="1">
        <v>5.3650000000000002</v>
      </c>
      <c r="AF457" s="2">
        <v>39736</v>
      </c>
      <c r="AG457" s="1">
        <v>4.55</v>
      </c>
      <c r="AI457" s="2">
        <v>39352</v>
      </c>
      <c r="AJ457" s="1">
        <v>5.44</v>
      </c>
      <c r="AL457" s="2">
        <v>39352</v>
      </c>
      <c r="AM457" s="1">
        <v>5.18</v>
      </c>
      <c r="AO457" s="2">
        <v>39352</v>
      </c>
      <c r="AP457" s="1">
        <v>4.58</v>
      </c>
      <c r="AR457" s="2">
        <v>39352</v>
      </c>
      <c r="AS457" s="1">
        <v>4.7515000000000001</v>
      </c>
      <c r="AU457" s="2">
        <v>39352</v>
      </c>
      <c r="AV457" s="1">
        <v>4.8979999999999997</v>
      </c>
      <c r="AX457" s="2">
        <v>39352</v>
      </c>
      <c r="AY457" s="1">
        <v>4.8895</v>
      </c>
      <c r="BA457" s="116">
        <v>39352</v>
      </c>
      <c r="BB457" s="1">
        <v>4.7125000000000004</v>
      </c>
      <c r="BD457" s="2">
        <v>39352</v>
      </c>
      <c r="BE457" s="1">
        <v>4.5644999999999998</v>
      </c>
      <c r="BG457" s="2">
        <v>39377</v>
      </c>
      <c r="BH457" s="1">
        <v>4.42</v>
      </c>
      <c r="BI457" s="2"/>
      <c r="BJ457" s="2">
        <v>39377</v>
      </c>
      <c r="BK457" s="1">
        <v>4.08</v>
      </c>
      <c r="BM457" s="2">
        <v>39352</v>
      </c>
      <c r="BN457" s="1">
        <v>4.5579999999999998</v>
      </c>
    </row>
    <row r="458" spans="2:66">
      <c r="B458" s="2">
        <v>39755</v>
      </c>
      <c r="C458" s="1">
        <v>5.97</v>
      </c>
      <c r="E458" s="2">
        <v>39205</v>
      </c>
      <c r="F458" s="1">
        <v>4.9530000000000003</v>
      </c>
      <c r="H458" s="2">
        <v>39238</v>
      </c>
      <c r="I458" s="1">
        <v>5.16</v>
      </c>
      <c r="K458" s="2">
        <v>39234</v>
      </c>
      <c r="L458" s="1">
        <v>5.3</v>
      </c>
      <c r="N458" s="2">
        <v>39234</v>
      </c>
      <c r="O458" s="1">
        <v>5.19</v>
      </c>
      <c r="Q458" s="2">
        <v>39353</v>
      </c>
      <c r="R458" s="1">
        <v>5.5350000000000001</v>
      </c>
      <c r="T458" s="2">
        <v>39353</v>
      </c>
      <c r="U458" s="1">
        <v>5.37</v>
      </c>
      <c r="W458" s="2">
        <v>39353</v>
      </c>
      <c r="X458" s="1">
        <v>5.3250000000000002</v>
      </c>
      <c r="Z458" s="2">
        <v>39353</v>
      </c>
      <c r="AA458" s="1">
        <v>5.335</v>
      </c>
      <c r="AC458" s="2">
        <v>39353</v>
      </c>
      <c r="AD458" s="1">
        <v>5.3650000000000002</v>
      </c>
      <c r="AF458" s="2">
        <v>39737</v>
      </c>
      <c r="AG458" s="1">
        <v>4.5024999999999995</v>
      </c>
      <c r="AI458" s="2">
        <v>39353</v>
      </c>
      <c r="AJ458" s="1">
        <v>5.4420000000000002</v>
      </c>
      <c r="AL458" s="2">
        <v>39353</v>
      </c>
      <c r="AM458" s="1">
        <v>5.1935000000000002</v>
      </c>
      <c r="AO458" s="2">
        <v>39353</v>
      </c>
      <c r="AP458" s="1">
        <v>4.6405000000000003</v>
      </c>
      <c r="AR458" s="2">
        <v>39353</v>
      </c>
      <c r="AS458" s="1">
        <v>4.7990000000000004</v>
      </c>
      <c r="AU458" s="2">
        <v>39353</v>
      </c>
      <c r="AV458" s="1">
        <v>4.8710000000000004</v>
      </c>
      <c r="AX458" s="2">
        <v>39353</v>
      </c>
      <c r="AY458" s="1">
        <v>4.8810000000000002</v>
      </c>
      <c r="BA458" s="116">
        <v>39353</v>
      </c>
      <c r="BB458" s="1">
        <v>4.7030000000000003</v>
      </c>
      <c r="BD458" s="2">
        <v>39353</v>
      </c>
      <c r="BE458" s="1">
        <v>4.5445000000000002</v>
      </c>
      <c r="BG458" s="2">
        <v>39378</v>
      </c>
      <c r="BH458" s="1">
        <v>4.41</v>
      </c>
      <c r="BI458" s="2"/>
      <c r="BJ458" s="2">
        <v>39378</v>
      </c>
      <c r="BK458" s="1">
        <v>4.0599999999999996</v>
      </c>
      <c r="BM458" s="2">
        <v>39353</v>
      </c>
      <c r="BN458" s="1">
        <v>4.5460000000000003</v>
      </c>
    </row>
    <row r="459" spans="2:66">
      <c r="B459" s="2">
        <v>39756</v>
      </c>
      <c r="C459" s="1">
        <v>5.9399999999999995</v>
      </c>
      <c r="E459" s="2">
        <v>39206</v>
      </c>
      <c r="F459" s="1">
        <v>4.95</v>
      </c>
      <c r="H459" s="2">
        <v>39240</v>
      </c>
      <c r="I459" s="1">
        <v>5.21</v>
      </c>
      <c r="K459" s="2">
        <v>39237</v>
      </c>
      <c r="L459" s="1">
        <v>5.2919999999999998</v>
      </c>
      <c r="N459" s="2">
        <v>39237</v>
      </c>
      <c r="O459" s="1">
        <v>5.19</v>
      </c>
      <c r="Q459" s="2">
        <v>39356</v>
      </c>
      <c r="R459" s="1">
        <v>5.5475000000000003</v>
      </c>
      <c r="T459" s="2">
        <v>39356</v>
      </c>
      <c r="U459" s="1">
        <v>5.38</v>
      </c>
      <c r="W459" s="2">
        <v>39356</v>
      </c>
      <c r="X459" s="1">
        <v>5.335</v>
      </c>
      <c r="Z459" s="2">
        <v>39356</v>
      </c>
      <c r="AA459" s="1">
        <v>5.3425000000000002</v>
      </c>
      <c r="AC459" s="2">
        <v>39356</v>
      </c>
      <c r="AD459" s="1">
        <v>5.375</v>
      </c>
      <c r="AF459" s="2">
        <v>39738</v>
      </c>
      <c r="AG459" s="1">
        <v>4.4187500000000002</v>
      </c>
      <c r="AI459" s="2">
        <v>39356</v>
      </c>
      <c r="AJ459" s="1">
        <v>5.4030000000000005</v>
      </c>
      <c r="AL459" s="2">
        <v>39356</v>
      </c>
      <c r="AM459" s="1">
        <v>5.1680000000000001</v>
      </c>
      <c r="AO459" s="2">
        <v>39356</v>
      </c>
      <c r="AP459" s="1">
        <v>4.6654999999999998</v>
      </c>
      <c r="AR459" s="2">
        <v>39356</v>
      </c>
      <c r="AS459" s="1">
        <v>4.8319999999999999</v>
      </c>
      <c r="AU459" s="2">
        <v>39356</v>
      </c>
      <c r="AV459" s="1">
        <v>4.843</v>
      </c>
      <c r="AX459" s="2">
        <v>39356</v>
      </c>
      <c r="AY459" s="1">
        <v>4.8550000000000004</v>
      </c>
      <c r="BA459" s="116">
        <v>39356</v>
      </c>
      <c r="BB459" s="1">
        <v>4.6749999999999998</v>
      </c>
      <c r="BD459" s="2">
        <v>39356</v>
      </c>
      <c r="BE459" s="1">
        <v>4.5315000000000003</v>
      </c>
      <c r="BG459" s="2">
        <v>39379</v>
      </c>
      <c r="BH459" s="1">
        <v>4.3600000000000003</v>
      </c>
      <c r="BI459" s="2"/>
      <c r="BJ459" s="2">
        <v>39379</v>
      </c>
      <c r="BK459" s="1">
        <v>3.99</v>
      </c>
      <c r="BM459" s="2">
        <v>39356</v>
      </c>
      <c r="BN459" s="1">
        <v>4.5225</v>
      </c>
    </row>
    <row r="460" spans="2:66">
      <c r="B460" s="2">
        <v>39757</v>
      </c>
      <c r="C460" s="1">
        <v>5.93</v>
      </c>
      <c r="E460" s="2">
        <v>39209</v>
      </c>
      <c r="F460" s="1">
        <v>4.9530000000000003</v>
      </c>
      <c r="H460" s="2">
        <v>39241</v>
      </c>
      <c r="I460" s="1">
        <v>5.282</v>
      </c>
      <c r="K460" s="2">
        <v>39238</v>
      </c>
      <c r="L460" s="1">
        <v>5.298</v>
      </c>
      <c r="N460" s="2">
        <v>39238</v>
      </c>
      <c r="O460" s="1">
        <v>5.2</v>
      </c>
      <c r="Q460" s="2">
        <v>39357</v>
      </c>
      <c r="R460" s="1">
        <v>5.53</v>
      </c>
      <c r="T460" s="2">
        <v>39357</v>
      </c>
      <c r="U460" s="1">
        <v>5.3650000000000002</v>
      </c>
      <c r="W460" s="2">
        <v>39357</v>
      </c>
      <c r="X460" s="1">
        <v>5.3250000000000002</v>
      </c>
      <c r="Z460" s="2">
        <v>39357</v>
      </c>
      <c r="AA460" s="1">
        <v>5.3324999999999996</v>
      </c>
      <c r="AC460" s="2">
        <v>39357</v>
      </c>
      <c r="AD460" s="1">
        <v>5.3724999999999996</v>
      </c>
      <c r="AF460" s="2">
        <v>39741</v>
      </c>
      <c r="AG460" s="1">
        <v>4.0587499999999999</v>
      </c>
      <c r="AI460" s="2">
        <v>39357</v>
      </c>
      <c r="AJ460" s="1">
        <v>5.3780000000000001</v>
      </c>
      <c r="AL460" s="2">
        <v>39357</v>
      </c>
      <c r="AM460" s="1">
        <v>5.1319999999999997</v>
      </c>
      <c r="AO460" s="2">
        <v>39357</v>
      </c>
      <c r="AP460" s="1">
        <v>4.6434999999999995</v>
      </c>
      <c r="AR460" s="2">
        <v>39357</v>
      </c>
      <c r="AS460" s="1">
        <v>4.8289999999999997</v>
      </c>
      <c r="AU460" s="2">
        <v>39357</v>
      </c>
      <c r="AV460" s="1">
        <v>4.8230000000000004</v>
      </c>
      <c r="AX460" s="2">
        <v>39357</v>
      </c>
      <c r="AY460" s="1">
        <v>4.8365</v>
      </c>
      <c r="BA460" s="116">
        <v>39357</v>
      </c>
      <c r="BB460" s="1">
        <v>4.6615000000000002</v>
      </c>
      <c r="BD460" s="2">
        <v>39357</v>
      </c>
      <c r="BE460" s="1">
        <v>4.5105000000000004</v>
      </c>
      <c r="BG460" s="2">
        <v>39380</v>
      </c>
      <c r="BH460" s="1">
        <v>4.37</v>
      </c>
      <c r="BI460" s="2"/>
      <c r="BJ460" s="2">
        <v>39380</v>
      </c>
      <c r="BK460" s="1">
        <v>4.01</v>
      </c>
      <c r="BM460" s="2">
        <v>39357</v>
      </c>
      <c r="BN460" s="1">
        <v>4.5084999999999997</v>
      </c>
    </row>
    <row r="461" spans="2:66">
      <c r="B461" s="2">
        <v>39758</v>
      </c>
      <c r="C461" s="1">
        <v>5.92</v>
      </c>
      <c r="E461" s="2">
        <v>39210</v>
      </c>
      <c r="F461" s="1">
        <v>4.96</v>
      </c>
      <c r="H461" s="2">
        <v>39244</v>
      </c>
      <c r="I461" s="1">
        <v>5.2549999999999999</v>
      </c>
      <c r="K461" s="2">
        <v>39240</v>
      </c>
      <c r="L461" s="1">
        <v>5.35</v>
      </c>
      <c r="N461" s="2">
        <v>39240</v>
      </c>
      <c r="O461" s="1">
        <v>5.2530000000000001</v>
      </c>
      <c r="Q461" s="2">
        <v>39358</v>
      </c>
      <c r="R461" s="1">
        <v>5.53</v>
      </c>
      <c r="T461" s="2">
        <v>39358</v>
      </c>
      <c r="U461" s="1">
        <v>5.3650000000000002</v>
      </c>
      <c r="W461" s="2">
        <v>39358</v>
      </c>
      <c r="X461" s="1">
        <v>5.3250000000000002</v>
      </c>
      <c r="Z461" s="2">
        <v>39358</v>
      </c>
      <c r="AA461" s="1">
        <v>5.3324999999999996</v>
      </c>
      <c r="AC461" s="2">
        <v>39358</v>
      </c>
      <c r="AD461" s="1">
        <v>5.3724999999999996</v>
      </c>
      <c r="AF461" s="2">
        <v>39742</v>
      </c>
      <c r="AG461" s="1">
        <v>3.8337500000000002</v>
      </c>
      <c r="AI461" s="2">
        <v>39358</v>
      </c>
      <c r="AJ461" s="1">
        <v>5.4</v>
      </c>
      <c r="AL461" s="2">
        <v>39358</v>
      </c>
      <c r="AM461" s="1">
        <v>5.1665000000000001</v>
      </c>
      <c r="AO461" s="2">
        <v>39358</v>
      </c>
      <c r="AP461" s="1">
        <v>4.7084999999999999</v>
      </c>
      <c r="AR461" s="2">
        <v>39358</v>
      </c>
      <c r="AS461" s="1">
        <v>4.8837999999999999</v>
      </c>
      <c r="AU461" s="2">
        <v>39358</v>
      </c>
      <c r="AV461" s="1">
        <v>4.8390000000000004</v>
      </c>
      <c r="AX461" s="2">
        <v>39358</v>
      </c>
      <c r="AY461" s="1">
        <v>4.8525</v>
      </c>
      <c r="BA461" s="116">
        <v>39358</v>
      </c>
      <c r="BB461" s="1">
        <v>4.6805000000000003</v>
      </c>
      <c r="BD461" s="2">
        <v>39358</v>
      </c>
      <c r="BE461" s="1">
        <v>4.5309999999999997</v>
      </c>
      <c r="BG461" s="2">
        <v>39381</v>
      </c>
      <c r="BH461" s="1">
        <v>4.41</v>
      </c>
      <c r="BI461" s="2"/>
      <c r="BJ461" s="2">
        <v>39381</v>
      </c>
      <c r="BK461" s="1">
        <v>4.04</v>
      </c>
      <c r="BM461" s="2">
        <v>39358</v>
      </c>
      <c r="BN461" s="1">
        <v>4.5305</v>
      </c>
    </row>
    <row r="462" spans="2:66">
      <c r="B462" s="2">
        <v>39759</v>
      </c>
      <c r="C462" s="1">
        <v>5.6899999999999995</v>
      </c>
      <c r="E462" s="2">
        <v>39211</v>
      </c>
      <c r="F462" s="1">
        <v>4.968</v>
      </c>
      <c r="H462" s="2">
        <v>39245</v>
      </c>
      <c r="I462" s="1">
        <v>5.27</v>
      </c>
      <c r="K462" s="2">
        <v>39241</v>
      </c>
      <c r="L462" s="1">
        <v>5.44</v>
      </c>
      <c r="N462" s="2">
        <v>39241</v>
      </c>
      <c r="O462" s="1">
        <v>5.3369999999999997</v>
      </c>
      <c r="Q462" s="2">
        <v>39359</v>
      </c>
      <c r="R462" s="1">
        <v>5.5024999999999995</v>
      </c>
      <c r="T462" s="2">
        <v>39359</v>
      </c>
      <c r="U462" s="1">
        <v>5.34</v>
      </c>
      <c r="W462" s="2">
        <v>39359</v>
      </c>
      <c r="X462" s="1">
        <v>5.3025000000000002</v>
      </c>
      <c r="Z462" s="2">
        <v>39359</v>
      </c>
      <c r="AA462" s="1">
        <v>5.3150000000000004</v>
      </c>
      <c r="AC462" s="2">
        <v>39359</v>
      </c>
      <c r="AD462" s="1">
        <v>5.3574999999999999</v>
      </c>
      <c r="AF462" s="2">
        <v>39743</v>
      </c>
      <c r="AG462" s="1">
        <v>3.5412499999999998</v>
      </c>
      <c r="AI462" s="2">
        <v>39359</v>
      </c>
      <c r="AJ462" s="1">
        <v>5.3650000000000002</v>
      </c>
      <c r="AL462" s="2">
        <v>39359</v>
      </c>
      <c r="AM462" s="1">
        <v>5.1319999999999997</v>
      </c>
      <c r="AO462" s="2">
        <v>39359</v>
      </c>
      <c r="AP462" s="1">
        <v>4.673</v>
      </c>
      <c r="AR462" s="2">
        <v>39359</v>
      </c>
      <c r="AS462" s="1">
        <v>4.8559999999999999</v>
      </c>
      <c r="AU462" s="2">
        <v>39359</v>
      </c>
      <c r="AV462" s="1">
        <v>4.7874999999999996</v>
      </c>
      <c r="AX462" s="2">
        <v>39359</v>
      </c>
      <c r="AY462" s="1">
        <v>4.7995000000000001</v>
      </c>
      <c r="BA462" s="116">
        <v>39359</v>
      </c>
      <c r="BB462" s="1">
        <v>4.6245000000000003</v>
      </c>
      <c r="BD462" s="2">
        <v>39359</v>
      </c>
      <c r="BE462" s="1">
        <v>4.4855</v>
      </c>
      <c r="BG462" s="2">
        <v>39384</v>
      </c>
      <c r="BH462" s="1">
        <v>4.3899999999999997</v>
      </c>
      <c r="BI462" s="2"/>
      <c r="BJ462" s="2">
        <v>39384</v>
      </c>
      <c r="BK462" s="1">
        <v>4.04</v>
      </c>
      <c r="BM462" s="2">
        <v>39359</v>
      </c>
      <c r="BN462" s="1">
        <v>4.4669999999999996</v>
      </c>
    </row>
    <row r="463" spans="2:66">
      <c r="B463" s="2">
        <v>39762</v>
      </c>
      <c r="C463" s="1">
        <v>5.6899999999999995</v>
      </c>
      <c r="E463" s="2">
        <v>39212</v>
      </c>
      <c r="F463" s="1">
        <v>4.9749999999999996</v>
      </c>
      <c r="H463" s="2">
        <v>39246</v>
      </c>
      <c r="I463" s="1">
        <v>5.2569999999999997</v>
      </c>
      <c r="K463" s="2">
        <v>39244</v>
      </c>
      <c r="L463" s="1">
        <v>5.46</v>
      </c>
      <c r="N463" s="2">
        <v>39244</v>
      </c>
      <c r="O463" s="1">
        <v>5.367</v>
      </c>
      <c r="Q463" s="2">
        <v>39360</v>
      </c>
      <c r="R463" s="1">
        <v>5.4524999999999997</v>
      </c>
      <c r="T463" s="2">
        <v>39360</v>
      </c>
      <c r="U463" s="1">
        <v>5.2925000000000004</v>
      </c>
      <c r="W463" s="2">
        <v>39360</v>
      </c>
      <c r="X463" s="1">
        <v>5.2649999999999997</v>
      </c>
      <c r="Z463" s="2">
        <v>39360</v>
      </c>
      <c r="AA463" s="1">
        <v>5.28</v>
      </c>
      <c r="AC463" s="2">
        <v>39360</v>
      </c>
      <c r="AD463" s="1">
        <v>5.3449999999999998</v>
      </c>
      <c r="AF463" s="2">
        <v>39744</v>
      </c>
      <c r="AG463" s="1">
        <v>3.5350000000000001</v>
      </c>
      <c r="AI463" s="2">
        <v>39360</v>
      </c>
      <c r="AJ463" s="1">
        <v>5.4719999999999995</v>
      </c>
      <c r="AL463" s="2">
        <v>39360</v>
      </c>
      <c r="AM463" s="1">
        <v>5.25</v>
      </c>
      <c r="AO463" s="2">
        <v>39360</v>
      </c>
      <c r="AP463" s="1">
        <v>4.774</v>
      </c>
      <c r="AR463" s="2">
        <v>39360</v>
      </c>
      <c r="AS463" s="1">
        <v>4.9390000000000001</v>
      </c>
      <c r="AU463" s="2">
        <v>39360</v>
      </c>
      <c r="AV463" s="1">
        <v>4.8376000000000001</v>
      </c>
      <c r="AX463" s="2">
        <v>39360</v>
      </c>
      <c r="AY463" s="1">
        <v>4.8483999999999998</v>
      </c>
      <c r="BA463" s="116">
        <v>39360</v>
      </c>
      <c r="BB463" s="1">
        <v>4.6809000000000003</v>
      </c>
      <c r="BD463" s="2">
        <v>39360</v>
      </c>
      <c r="BE463" s="1">
        <v>4.5155000000000003</v>
      </c>
      <c r="BG463" s="2">
        <v>39385</v>
      </c>
      <c r="BH463" s="1">
        <v>4.4000000000000004</v>
      </c>
      <c r="BI463" s="2"/>
      <c r="BJ463" s="2">
        <v>39385</v>
      </c>
      <c r="BK463" s="1">
        <v>4.0599999999999996</v>
      </c>
      <c r="BM463" s="2">
        <v>39360</v>
      </c>
      <c r="BN463" s="1">
        <v>4.5273000000000003</v>
      </c>
    </row>
    <row r="464" spans="2:66">
      <c r="B464" s="2">
        <v>39763</v>
      </c>
      <c r="C464" s="1">
        <v>5.6899999999999995</v>
      </c>
      <c r="E464" s="2">
        <v>39213</v>
      </c>
      <c r="F464" s="1">
        <v>4.9770000000000003</v>
      </c>
      <c r="H464" s="2">
        <v>39247</v>
      </c>
      <c r="I464" s="1">
        <v>5.2480000000000002</v>
      </c>
      <c r="K464" s="2">
        <v>39245</v>
      </c>
      <c r="L464" s="1">
        <v>5.4980000000000002</v>
      </c>
      <c r="N464" s="2">
        <v>39245</v>
      </c>
      <c r="O464" s="1">
        <v>5.3929999999999998</v>
      </c>
      <c r="Q464" s="2">
        <v>39363</v>
      </c>
      <c r="R464" s="1">
        <v>5.49</v>
      </c>
      <c r="T464" s="2">
        <v>39363</v>
      </c>
      <c r="U464" s="1">
        <v>5.32</v>
      </c>
      <c r="W464" s="2">
        <v>39363</v>
      </c>
      <c r="X464" s="1">
        <v>5.2850000000000001</v>
      </c>
      <c r="Z464" s="2">
        <v>39363</v>
      </c>
      <c r="AA464" s="1">
        <v>5.2949999999999999</v>
      </c>
      <c r="AC464" s="2">
        <v>39363</v>
      </c>
      <c r="AD464" s="1">
        <v>5.3574999999999999</v>
      </c>
      <c r="AF464" s="2">
        <v>39745</v>
      </c>
      <c r="AG464" s="1">
        <v>3.5162499999999999</v>
      </c>
      <c r="AI464" s="2">
        <v>39363</v>
      </c>
      <c r="AJ464" s="1">
        <v>5.47</v>
      </c>
      <c r="AL464" s="2">
        <v>39363</v>
      </c>
      <c r="AM464" s="1">
        <v>5.25</v>
      </c>
      <c r="AO464" s="2">
        <v>39363</v>
      </c>
      <c r="AP464" s="1">
        <v>4.7699999999999996</v>
      </c>
      <c r="AR464" s="2">
        <v>39363</v>
      </c>
      <c r="AS464" s="1">
        <v>4.9559999999999995</v>
      </c>
      <c r="AU464" s="2">
        <v>39363</v>
      </c>
      <c r="AV464" s="1">
        <v>4.8159999999999998</v>
      </c>
      <c r="AX464" s="2">
        <v>39363</v>
      </c>
      <c r="AY464" s="1">
        <v>4.8330000000000002</v>
      </c>
      <c r="BA464" s="116">
        <v>39363</v>
      </c>
      <c r="BB464" s="1">
        <v>4.6690000000000005</v>
      </c>
      <c r="BD464" s="2">
        <v>39363</v>
      </c>
      <c r="BE464" s="1">
        <v>4.5235000000000003</v>
      </c>
      <c r="BG464" s="2">
        <v>39386</v>
      </c>
      <c r="BH464" s="1">
        <v>4.4800000000000004</v>
      </c>
      <c r="BI464" s="2"/>
      <c r="BJ464" s="2">
        <v>39386</v>
      </c>
      <c r="BK464" s="1">
        <v>4.16</v>
      </c>
      <c r="BM464" s="2">
        <v>39363</v>
      </c>
      <c r="BN464" s="1">
        <v>4.5199999999999996</v>
      </c>
    </row>
    <row r="465" spans="2:66">
      <c r="B465" s="2">
        <v>39764</v>
      </c>
      <c r="C465" s="1">
        <v>5.59</v>
      </c>
      <c r="E465" s="2">
        <v>39216</v>
      </c>
      <c r="F465" s="1">
        <v>4.9820000000000002</v>
      </c>
      <c r="H465" s="2">
        <v>39248</v>
      </c>
      <c r="I465" s="1">
        <v>5.25</v>
      </c>
      <c r="K465" s="2">
        <v>39246</v>
      </c>
      <c r="L465" s="1">
        <v>5.5</v>
      </c>
      <c r="N465" s="2">
        <v>39246</v>
      </c>
      <c r="O465" s="1">
        <v>5.3730000000000002</v>
      </c>
      <c r="Q465" s="2">
        <v>39364</v>
      </c>
      <c r="R465" s="1">
        <v>5.5049999999999999</v>
      </c>
      <c r="T465" s="2">
        <v>39364</v>
      </c>
      <c r="U465" s="1">
        <v>5.335</v>
      </c>
      <c r="W465" s="2">
        <v>39364</v>
      </c>
      <c r="X465" s="1">
        <v>5.2975000000000003</v>
      </c>
      <c r="Z465" s="2">
        <v>39364</v>
      </c>
      <c r="AA465" s="1">
        <v>5.3049999999999997</v>
      </c>
      <c r="AC465" s="2">
        <v>39364</v>
      </c>
      <c r="AD465" s="1">
        <v>5.3624999999999998</v>
      </c>
      <c r="AF465" s="2">
        <v>39748</v>
      </c>
      <c r="AG465" s="1">
        <v>3.5074999999999998</v>
      </c>
      <c r="AI465" s="2">
        <v>39364</v>
      </c>
      <c r="AJ465" s="1">
        <v>5.4870000000000001</v>
      </c>
      <c r="AL465" s="2">
        <v>39364</v>
      </c>
      <c r="AM465" s="1">
        <v>5.2729999999999997</v>
      </c>
      <c r="AO465" s="2">
        <v>39364</v>
      </c>
      <c r="AP465" s="1">
        <v>4.8174999999999999</v>
      </c>
      <c r="AR465" s="2">
        <v>39364</v>
      </c>
      <c r="AS465" s="1">
        <v>4.9775</v>
      </c>
      <c r="AU465" s="2">
        <v>39364</v>
      </c>
      <c r="AV465" s="1">
        <v>4.8085000000000004</v>
      </c>
      <c r="AX465" s="2">
        <v>39364</v>
      </c>
      <c r="AY465" s="1">
        <v>4.8254999999999999</v>
      </c>
      <c r="BA465" s="116">
        <v>39364</v>
      </c>
      <c r="BB465" s="1">
        <v>4.6645000000000003</v>
      </c>
      <c r="BD465" s="2">
        <v>39364</v>
      </c>
      <c r="BE465" s="1">
        <v>4.5404999999999998</v>
      </c>
      <c r="BG465" s="2">
        <v>39387</v>
      </c>
      <c r="BH465" s="1">
        <v>4.3600000000000003</v>
      </c>
      <c r="BI465" s="2"/>
      <c r="BJ465" s="2">
        <v>39387</v>
      </c>
      <c r="BK465" s="1">
        <v>4.0199999999999996</v>
      </c>
      <c r="BM465" s="2">
        <v>39364</v>
      </c>
      <c r="BN465" s="1">
        <v>4.5309999999999997</v>
      </c>
    </row>
    <row r="466" spans="2:66">
      <c r="B466" s="2">
        <v>39765</v>
      </c>
      <c r="C466" s="1">
        <v>5.58</v>
      </c>
      <c r="E466" s="2">
        <v>39217</v>
      </c>
      <c r="F466" s="1">
        <v>4.9800000000000004</v>
      </c>
      <c r="H466" s="2">
        <v>39251</v>
      </c>
      <c r="I466" s="1">
        <v>5.242</v>
      </c>
      <c r="K466" s="2">
        <v>39247</v>
      </c>
      <c r="L466" s="1">
        <v>5.49</v>
      </c>
      <c r="N466" s="2">
        <v>39247</v>
      </c>
      <c r="O466" s="1">
        <v>5.36</v>
      </c>
      <c r="Q466" s="2">
        <v>39365</v>
      </c>
      <c r="R466" s="1">
        <v>5.5</v>
      </c>
      <c r="T466" s="2">
        <v>39365</v>
      </c>
      <c r="U466" s="1">
        <v>5.335</v>
      </c>
      <c r="W466" s="2">
        <v>39365</v>
      </c>
      <c r="X466" s="1">
        <v>5.2949999999999999</v>
      </c>
      <c r="Z466" s="2">
        <v>39365</v>
      </c>
      <c r="AA466" s="1">
        <v>5.3075000000000001</v>
      </c>
      <c r="AC466" s="2">
        <v>39365</v>
      </c>
      <c r="AD466" s="1">
        <v>5.3674999999999997</v>
      </c>
      <c r="AF466" s="2">
        <v>39749</v>
      </c>
      <c r="AG466" s="1">
        <v>3.4649999999999999</v>
      </c>
      <c r="AI466" s="2">
        <v>39365</v>
      </c>
      <c r="AJ466" s="1">
        <v>5.4660000000000002</v>
      </c>
      <c r="AL466" s="2">
        <v>39365</v>
      </c>
      <c r="AM466" s="1">
        <v>5.258</v>
      </c>
      <c r="AO466" s="2">
        <v>39365</v>
      </c>
      <c r="AP466" s="1">
        <v>4.8114999999999997</v>
      </c>
      <c r="AR466" s="2">
        <v>39365</v>
      </c>
      <c r="AS466" s="1">
        <v>4.9660000000000002</v>
      </c>
      <c r="AU466" s="2">
        <v>39365</v>
      </c>
      <c r="AV466" s="1">
        <v>4.8100000000000005</v>
      </c>
      <c r="AX466" s="2">
        <v>39365</v>
      </c>
      <c r="AY466" s="1">
        <v>4.8235000000000001</v>
      </c>
      <c r="BA466" s="116">
        <v>39365</v>
      </c>
      <c r="BB466" s="1">
        <v>4.6684999999999999</v>
      </c>
      <c r="BD466" s="2">
        <v>39365</v>
      </c>
      <c r="BE466" s="1">
        <v>4.5514999999999999</v>
      </c>
      <c r="BG466" s="2">
        <v>39388</v>
      </c>
      <c r="BH466" s="1">
        <v>4.3099999999999996</v>
      </c>
      <c r="BI466" s="2"/>
      <c r="BJ466" s="2">
        <v>39388</v>
      </c>
      <c r="BK466" s="1">
        <v>3.93</v>
      </c>
      <c r="BM466" s="2">
        <v>39365</v>
      </c>
      <c r="BN466" s="1">
        <v>4.5374999999999996</v>
      </c>
    </row>
    <row r="467" spans="2:66">
      <c r="B467" s="2">
        <v>39766</v>
      </c>
      <c r="C467" s="1">
        <v>5.5600000000000005</v>
      </c>
      <c r="E467" s="2">
        <v>39218</v>
      </c>
      <c r="F467" s="1">
        <v>4.9800000000000004</v>
      </c>
      <c r="H467" s="2">
        <v>39252</v>
      </c>
      <c r="I467" s="1">
        <v>5.24</v>
      </c>
      <c r="K467" s="2">
        <v>39248</v>
      </c>
      <c r="L467" s="1">
        <v>5.492</v>
      </c>
      <c r="N467" s="2">
        <v>39248</v>
      </c>
      <c r="O467" s="1">
        <v>5.36</v>
      </c>
      <c r="Q467" s="2">
        <v>39366</v>
      </c>
      <c r="R467" s="1">
        <v>5.51</v>
      </c>
      <c r="T467" s="2">
        <v>39366</v>
      </c>
      <c r="U467" s="1">
        <v>5.3425000000000002</v>
      </c>
      <c r="W467" s="2">
        <v>39366</v>
      </c>
      <c r="X467" s="1">
        <v>5.3049999999999997</v>
      </c>
      <c r="Z467" s="2">
        <v>39366</v>
      </c>
      <c r="AA467" s="1">
        <v>5.3174999999999999</v>
      </c>
      <c r="AC467" s="2">
        <v>39366</v>
      </c>
      <c r="AD467" s="1">
        <v>5.3849999999999998</v>
      </c>
      <c r="AF467" s="2">
        <v>39750</v>
      </c>
      <c r="AG467" s="1">
        <v>3.42</v>
      </c>
      <c r="AI467" s="2">
        <v>39366</v>
      </c>
      <c r="AJ467" s="1">
        <v>5.4615</v>
      </c>
      <c r="AL467" s="2">
        <v>39366</v>
      </c>
      <c r="AM467" s="1">
        <v>5.2314999999999996</v>
      </c>
      <c r="AO467" s="2">
        <v>39366</v>
      </c>
      <c r="AP467" s="1">
        <v>4.7424999999999997</v>
      </c>
      <c r="AR467" s="2">
        <v>39366</v>
      </c>
      <c r="AS467" s="1">
        <v>4.8819999999999997</v>
      </c>
      <c r="AU467" s="2">
        <v>39366</v>
      </c>
      <c r="AV467" s="1">
        <v>4.8499999999999996</v>
      </c>
      <c r="AX467" s="2">
        <v>39366</v>
      </c>
      <c r="AY467" s="1">
        <v>4.8745000000000003</v>
      </c>
      <c r="BA467" s="116">
        <v>39366</v>
      </c>
      <c r="BB467" s="1">
        <v>4.7009999999999996</v>
      </c>
      <c r="BD467" s="2">
        <v>39366</v>
      </c>
      <c r="BE467" s="1">
        <v>4.5705</v>
      </c>
      <c r="BG467" s="2">
        <v>39391</v>
      </c>
      <c r="BH467" s="1">
        <v>4.3499999999999996</v>
      </c>
      <c r="BI467" s="2"/>
      <c r="BJ467" s="2">
        <v>39391</v>
      </c>
      <c r="BK467" s="1">
        <v>3.96</v>
      </c>
      <c r="BM467" s="2">
        <v>39366</v>
      </c>
      <c r="BN467" s="1">
        <v>4.5875000000000004</v>
      </c>
    </row>
    <row r="468" spans="2:66">
      <c r="B468" s="2">
        <v>39769</v>
      </c>
      <c r="C468" s="1">
        <v>5.52</v>
      </c>
      <c r="E468" s="2">
        <v>39219</v>
      </c>
      <c r="F468" s="1">
        <v>4.9850000000000003</v>
      </c>
      <c r="H468" s="2">
        <v>39253</v>
      </c>
      <c r="I468" s="1">
        <v>5.26</v>
      </c>
      <c r="K468" s="2">
        <v>39251</v>
      </c>
      <c r="L468" s="1">
        <v>5.49</v>
      </c>
      <c r="N468" s="2">
        <v>39251</v>
      </c>
      <c r="O468" s="1">
        <v>5.3550000000000004</v>
      </c>
      <c r="Q468" s="2">
        <v>39367</v>
      </c>
      <c r="R468" s="1">
        <v>5.5250000000000004</v>
      </c>
      <c r="T468" s="2">
        <v>39367</v>
      </c>
      <c r="U468" s="1">
        <v>5.3574999999999999</v>
      </c>
      <c r="W468" s="2">
        <v>39367</v>
      </c>
      <c r="X468" s="1">
        <v>5.3174999999999999</v>
      </c>
      <c r="Z468" s="2">
        <v>39367</v>
      </c>
      <c r="AA468" s="1">
        <v>5.3224999999999998</v>
      </c>
      <c r="AC468" s="2">
        <v>39367</v>
      </c>
      <c r="AD468" s="1">
        <v>5.3849999999999998</v>
      </c>
      <c r="AF468" s="2">
        <v>39751</v>
      </c>
      <c r="AG468" s="1">
        <v>3.1924999999999999</v>
      </c>
      <c r="AI468" s="2">
        <v>39367</v>
      </c>
      <c r="AJ468" s="1">
        <v>5.5024999999999995</v>
      </c>
      <c r="AL468" s="2">
        <v>39367</v>
      </c>
      <c r="AM468" s="1">
        <v>5.2925000000000004</v>
      </c>
      <c r="AO468" s="2">
        <v>39367</v>
      </c>
      <c r="AP468" s="1">
        <v>4.8440000000000003</v>
      </c>
      <c r="AR468" s="2">
        <v>39367</v>
      </c>
      <c r="AS468" s="1">
        <v>4.9420000000000002</v>
      </c>
      <c r="AU468" s="2">
        <v>39367</v>
      </c>
      <c r="AV468" s="1">
        <v>4.8934999999999995</v>
      </c>
      <c r="AX468" s="2">
        <v>39367</v>
      </c>
      <c r="AY468" s="1">
        <v>4.9139999999999997</v>
      </c>
      <c r="BA468" s="116">
        <v>39367</v>
      </c>
      <c r="BB468" s="1">
        <v>4.76</v>
      </c>
      <c r="BD468" s="2">
        <v>39367</v>
      </c>
      <c r="BE468" s="1">
        <v>4.6364999999999998</v>
      </c>
      <c r="BG468" s="2">
        <v>39392</v>
      </c>
      <c r="BH468" s="1">
        <v>4.38</v>
      </c>
      <c r="BI468" s="2"/>
      <c r="BJ468" s="2">
        <v>39392</v>
      </c>
      <c r="BK468" s="1">
        <v>3.99</v>
      </c>
      <c r="BM468" s="2">
        <v>39367</v>
      </c>
      <c r="BN468" s="1">
        <v>4.6444999999999999</v>
      </c>
    </row>
    <row r="469" spans="2:66">
      <c r="B469" s="2">
        <v>39770</v>
      </c>
      <c r="C469" s="1">
        <v>5.51</v>
      </c>
      <c r="E469" s="2">
        <v>39220</v>
      </c>
      <c r="F469" s="1">
        <v>4.9969999999999999</v>
      </c>
      <c r="H469" s="2">
        <v>39254</v>
      </c>
      <c r="I469" s="1">
        <v>5.3170000000000002</v>
      </c>
      <c r="K469" s="2">
        <v>39252</v>
      </c>
      <c r="L469" s="1">
        <v>5.49</v>
      </c>
      <c r="N469" s="2">
        <v>39252</v>
      </c>
      <c r="O469" s="1">
        <v>5.3570000000000002</v>
      </c>
      <c r="Q469" s="2">
        <v>39370</v>
      </c>
      <c r="R469" s="1">
        <v>5.55</v>
      </c>
      <c r="T469" s="2">
        <v>39370</v>
      </c>
      <c r="U469" s="1">
        <v>5.38</v>
      </c>
      <c r="W469" s="2">
        <v>39370</v>
      </c>
      <c r="X469" s="1">
        <v>5.3375000000000004</v>
      </c>
      <c r="Z469" s="2">
        <v>39370</v>
      </c>
      <c r="AA469" s="1">
        <v>5.3375000000000004</v>
      </c>
      <c r="AC469" s="2">
        <v>39370</v>
      </c>
      <c r="AD469" s="1">
        <v>5.3925000000000001</v>
      </c>
      <c r="AF469" s="2">
        <v>39752</v>
      </c>
      <c r="AG469" s="1">
        <v>3.0262500000000001</v>
      </c>
      <c r="AI469" s="2">
        <v>39370</v>
      </c>
      <c r="AJ469" s="1">
        <v>5.5214999999999996</v>
      </c>
      <c r="AL469" s="2">
        <v>39370</v>
      </c>
      <c r="AM469" s="1">
        <v>5.3040000000000003</v>
      </c>
      <c r="AO469" s="2">
        <v>39370</v>
      </c>
      <c r="AP469" s="1">
        <v>4.8304999999999998</v>
      </c>
      <c r="AR469" s="2">
        <v>39370</v>
      </c>
      <c r="AS469" s="1">
        <v>4.9263000000000003</v>
      </c>
      <c r="AU469" s="2">
        <v>39370</v>
      </c>
      <c r="AV469" s="1">
        <v>4.8840000000000003</v>
      </c>
      <c r="AX469" s="2">
        <v>39370</v>
      </c>
      <c r="AY469" s="1">
        <v>4.9015000000000004</v>
      </c>
      <c r="BA469" s="116">
        <v>39370</v>
      </c>
      <c r="BB469" s="1">
        <v>4.7484999999999999</v>
      </c>
      <c r="BD469" s="2">
        <v>39370</v>
      </c>
      <c r="BE469" s="1">
        <v>4.6315</v>
      </c>
      <c r="BG469" s="2">
        <v>39393</v>
      </c>
      <c r="BH469" s="1">
        <v>4.34</v>
      </c>
      <c r="BI469" s="2"/>
      <c r="BJ469" s="2">
        <v>39393</v>
      </c>
      <c r="BK469" s="1">
        <v>3.92</v>
      </c>
      <c r="BM469" s="2">
        <v>39370</v>
      </c>
      <c r="BN469" s="1">
        <v>4.6319999999999997</v>
      </c>
    </row>
    <row r="470" spans="2:66">
      <c r="B470" s="2">
        <v>39771</v>
      </c>
      <c r="C470" s="1">
        <v>5.5</v>
      </c>
      <c r="E470" s="2">
        <v>39223</v>
      </c>
      <c r="F470" s="1">
        <v>5</v>
      </c>
      <c r="H470" s="2">
        <v>39255</v>
      </c>
      <c r="I470" s="1">
        <v>5.2869999999999999</v>
      </c>
      <c r="K470" s="2">
        <v>39253</v>
      </c>
      <c r="L470" s="1">
        <v>5.53</v>
      </c>
      <c r="N470" s="2">
        <v>39253</v>
      </c>
      <c r="O470" s="1">
        <v>5.38</v>
      </c>
      <c r="Q470" s="2">
        <v>39371</v>
      </c>
      <c r="R470" s="1">
        <v>5.5149999999999997</v>
      </c>
      <c r="T470" s="2">
        <v>39371</v>
      </c>
      <c r="U470" s="1">
        <v>5.35</v>
      </c>
      <c r="W470" s="2">
        <v>39371</v>
      </c>
      <c r="X470" s="1">
        <v>5.3125</v>
      </c>
      <c r="Z470" s="2">
        <v>39371</v>
      </c>
      <c r="AA470" s="1">
        <v>5.3174999999999999</v>
      </c>
      <c r="AC470" s="2">
        <v>39371</v>
      </c>
      <c r="AD470" s="1">
        <v>5.3775000000000004</v>
      </c>
      <c r="AF470" s="2">
        <v>39755</v>
      </c>
      <c r="AG470" s="1">
        <v>2.8587500000000001</v>
      </c>
      <c r="AI470" s="2">
        <v>39371</v>
      </c>
      <c r="AJ470" s="1">
        <v>5.5140000000000002</v>
      </c>
      <c r="AL470" s="2">
        <v>39371</v>
      </c>
      <c r="AM470" s="1">
        <v>5.2744999999999997</v>
      </c>
      <c r="AO470" s="2">
        <v>39371</v>
      </c>
      <c r="AP470" s="1">
        <v>4.76</v>
      </c>
      <c r="AR470" s="2">
        <v>39371</v>
      </c>
      <c r="AS470" s="1">
        <v>4.8739999999999997</v>
      </c>
      <c r="AU470" s="2">
        <v>39371</v>
      </c>
      <c r="AV470" s="1">
        <v>4.9130000000000003</v>
      </c>
      <c r="AX470" s="2">
        <v>39371</v>
      </c>
      <c r="AY470" s="1">
        <v>4.9225000000000003</v>
      </c>
      <c r="BA470" s="116">
        <v>39371</v>
      </c>
      <c r="BB470" s="1">
        <v>4.7530000000000001</v>
      </c>
      <c r="BD470" s="2">
        <v>39371</v>
      </c>
      <c r="BE470" s="1">
        <v>4.6245000000000003</v>
      </c>
      <c r="BG470" s="2">
        <v>39394</v>
      </c>
      <c r="BH470" s="1">
        <v>4.28</v>
      </c>
      <c r="BI470" s="2"/>
      <c r="BJ470" s="2">
        <v>39394</v>
      </c>
      <c r="BK470" s="1">
        <v>3.81</v>
      </c>
      <c r="BM470" s="2">
        <v>39371</v>
      </c>
      <c r="BN470" s="1">
        <v>4.6349999999999998</v>
      </c>
    </row>
    <row r="471" spans="2:66">
      <c r="B471" s="2">
        <v>39772</v>
      </c>
      <c r="C471" s="1">
        <v>5.48</v>
      </c>
      <c r="E471" s="2">
        <v>39224</v>
      </c>
      <c r="F471" s="1">
        <v>4.9879999999999995</v>
      </c>
      <c r="H471" s="2">
        <v>39258</v>
      </c>
      <c r="I471" s="1">
        <v>5.25</v>
      </c>
      <c r="K471" s="2">
        <v>39254</v>
      </c>
      <c r="L471" s="1">
        <v>5.6520000000000001</v>
      </c>
      <c r="N471" s="2">
        <v>39254</v>
      </c>
      <c r="O471" s="1">
        <v>5.4740000000000002</v>
      </c>
      <c r="Q471" s="2">
        <v>39372</v>
      </c>
      <c r="R471" s="1">
        <v>5.48</v>
      </c>
      <c r="T471" s="2">
        <v>39372</v>
      </c>
      <c r="U471" s="1">
        <v>5.3174999999999999</v>
      </c>
      <c r="W471" s="2">
        <v>39372</v>
      </c>
      <c r="X471" s="1">
        <v>5.2824999999999998</v>
      </c>
      <c r="Z471" s="2">
        <v>39372</v>
      </c>
      <c r="AA471" s="1">
        <v>5.2850000000000001</v>
      </c>
      <c r="AC471" s="2">
        <v>39372</v>
      </c>
      <c r="AD471" s="1">
        <v>5.35</v>
      </c>
      <c r="AF471" s="2">
        <v>39756</v>
      </c>
      <c r="AG471" s="1">
        <v>2.7062499999999998</v>
      </c>
      <c r="AI471" s="2">
        <v>39372</v>
      </c>
      <c r="AJ471" s="1">
        <v>5.4344999999999999</v>
      </c>
      <c r="AL471" s="2">
        <v>39372</v>
      </c>
      <c r="AM471" s="1">
        <v>5.1870000000000003</v>
      </c>
      <c r="AO471" s="2">
        <v>39372</v>
      </c>
      <c r="AP471" s="1">
        <v>4.649</v>
      </c>
      <c r="AR471" s="2">
        <v>39372</v>
      </c>
      <c r="AS471" s="1">
        <v>4.7969999999999997</v>
      </c>
      <c r="AU471" s="2">
        <v>39372</v>
      </c>
      <c r="AV471" s="1">
        <v>4.8674999999999997</v>
      </c>
      <c r="AX471" s="2">
        <v>39372</v>
      </c>
      <c r="AY471" s="1">
        <v>4.8834999999999997</v>
      </c>
      <c r="BA471" s="116">
        <v>39372</v>
      </c>
      <c r="BB471" s="1">
        <v>4.7225000000000001</v>
      </c>
      <c r="BD471" s="2">
        <v>39372</v>
      </c>
      <c r="BE471" s="1">
        <v>4.6059999999999999</v>
      </c>
      <c r="BG471" s="2">
        <v>39395</v>
      </c>
      <c r="BH471" s="1">
        <v>4.2300000000000004</v>
      </c>
      <c r="BI471" s="2"/>
      <c r="BJ471" s="2">
        <v>39395</v>
      </c>
      <c r="BK471" s="1">
        <v>3.77</v>
      </c>
      <c r="BM471" s="2">
        <v>39372</v>
      </c>
      <c r="BN471" s="1">
        <v>4.5994999999999999</v>
      </c>
    </row>
    <row r="472" spans="2:66">
      <c r="B472" s="2">
        <v>39773</v>
      </c>
      <c r="C472" s="1">
        <v>5.48</v>
      </c>
      <c r="E472" s="2">
        <v>39225</v>
      </c>
      <c r="F472" s="1">
        <v>4.9429999999999996</v>
      </c>
      <c r="H472" s="2">
        <v>39259</v>
      </c>
      <c r="I472" s="1">
        <v>5.2729999999999997</v>
      </c>
      <c r="K472" s="2">
        <v>39255</v>
      </c>
      <c r="L472" s="1">
        <v>5.6239999999999997</v>
      </c>
      <c r="N472" s="2">
        <v>39255</v>
      </c>
      <c r="O472" s="1">
        <v>5.4409999999999998</v>
      </c>
      <c r="Q472" s="2">
        <v>39373</v>
      </c>
      <c r="R472" s="1">
        <v>5.4950000000000001</v>
      </c>
      <c r="T472" s="2">
        <v>39373</v>
      </c>
      <c r="U472" s="1">
        <v>5.33</v>
      </c>
      <c r="W472" s="2">
        <v>39373</v>
      </c>
      <c r="X472" s="1">
        <v>5.2949999999999999</v>
      </c>
      <c r="Z472" s="2">
        <v>39373</v>
      </c>
      <c r="AA472" s="1">
        <v>5.3</v>
      </c>
      <c r="AC472" s="2">
        <v>39373</v>
      </c>
      <c r="AD472" s="1">
        <v>5.37</v>
      </c>
      <c r="AF472" s="2">
        <v>39757</v>
      </c>
      <c r="AG472" s="1">
        <v>2.5062500000000001</v>
      </c>
      <c r="AI472" s="2">
        <v>39373</v>
      </c>
      <c r="AJ472" s="1">
        <v>5.3815</v>
      </c>
      <c r="AL472" s="2">
        <v>39373</v>
      </c>
      <c r="AM472" s="1">
        <v>5.1345000000000001</v>
      </c>
      <c r="AO472" s="2">
        <v>39373</v>
      </c>
      <c r="AP472" s="1">
        <v>4.5945</v>
      </c>
      <c r="AR472" s="2">
        <v>39373</v>
      </c>
      <c r="AS472" s="1">
        <v>4.7329999999999997</v>
      </c>
      <c r="AU472" s="2">
        <v>39373</v>
      </c>
      <c r="AV472" s="1">
        <v>4.8274999999999997</v>
      </c>
      <c r="AX472" s="2">
        <v>39373</v>
      </c>
      <c r="AY472" s="1">
        <v>4.8414999999999999</v>
      </c>
      <c r="BA472" s="116">
        <v>39373</v>
      </c>
      <c r="BB472" s="1">
        <v>4.6764999999999999</v>
      </c>
      <c r="BD472" s="2">
        <v>39373</v>
      </c>
      <c r="BE472" s="1">
        <v>4.5495000000000001</v>
      </c>
      <c r="BG472" s="2">
        <v>39399</v>
      </c>
      <c r="BH472" s="1">
        <v>4.26</v>
      </c>
      <c r="BI472" s="2"/>
      <c r="BJ472" s="2">
        <v>39399</v>
      </c>
      <c r="BK472" s="1">
        <v>3.84</v>
      </c>
      <c r="BM472" s="2">
        <v>39373</v>
      </c>
      <c r="BN472" s="1">
        <v>4.5335000000000001</v>
      </c>
    </row>
    <row r="473" spans="2:66">
      <c r="B473" s="2">
        <v>39776</v>
      </c>
      <c r="C473" s="1">
        <v>5.48</v>
      </c>
      <c r="E473" s="2">
        <v>39227</v>
      </c>
      <c r="F473" s="1">
        <v>4.9320000000000004</v>
      </c>
      <c r="H473" s="2">
        <v>39260</v>
      </c>
      <c r="I473" s="1">
        <v>5.2279999999999998</v>
      </c>
      <c r="K473" s="2">
        <v>39258</v>
      </c>
      <c r="L473" s="1">
        <v>5.58</v>
      </c>
      <c r="N473" s="2">
        <v>39258</v>
      </c>
      <c r="O473" s="1">
        <v>5.4039999999999999</v>
      </c>
      <c r="Q473" s="2">
        <v>39374</v>
      </c>
      <c r="R473" s="1">
        <v>5.45</v>
      </c>
      <c r="T473" s="2">
        <v>39374</v>
      </c>
      <c r="U473" s="1">
        <v>5.29</v>
      </c>
      <c r="W473" s="2">
        <v>39374</v>
      </c>
      <c r="X473" s="1">
        <v>5.2525000000000004</v>
      </c>
      <c r="Z473" s="2">
        <v>39374</v>
      </c>
      <c r="AA473" s="1">
        <v>5.26</v>
      </c>
      <c r="AC473" s="2">
        <v>39374</v>
      </c>
      <c r="AD473" s="1">
        <v>5.34</v>
      </c>
      <c r="AF473" s="2">
        <v>39758</v>
      </c>
      <c r="AG473" s="1">
        <v>2.3875000000000002</v>
      </c>
      <c r="AI473" s="2">
        <v>39374</v>
      </c>
      <c r="AJ473" s="1">
        <v>5.2850000000000001</v>
      </c>
      <c r="AL473" s="2">
        <v>39374</v>
      </c>
      <c r="AM473" s="1">
        <v>5.0324999999999998</v>
      </c>
      <c r="AO473" s="2">
        <v>39374</v>
      </c>
      <c r="AP473" s="1">
        <v>4.4615</v>
      </c>
      <c r="AR473" s="2">
        <v>39374</v>
      </c>
      <c r="AS473" s="1">
        <v>4.6262999999999996</v>
      </c>
      <c r="AU473" s="2">
        <v>39374</v>
      </c>
      <c r="AV473" s="1">
        <v>4.7275</v>
      </c>
      <c r="AX473" s="2">
        <v>39374</v>
      </c>
      <c r="AY473" s="1">
        <v>4.7389999999999999</v>
      </c>
      <c r="BA473" s="116">
        <v>39374</v>
      </c>
      <c r="BB473" s="1">
        <v>4.5670000000000002</v>
      </c>
      <c r="BD473" s="2">
        <v>39374</v>
      </c>
      <c r="BE473" s="1">
        <v>4.4710000000000001</v>
      </c>
      <c r="BG473" s="2">
        <v>39400</v>
      </c>
      <c r="BH473" s="1">
        <v>4.28</v>
      </c>
      <c r="BI473" s="2"/>
      <c r="BJ473" s="2">
        <v>39400</v>
      </c>
      <c r="BK473" s="1">
        <v>3.86</v>
      </c>
      <c r="BM473" s="2">
        <v>39374</v>
      </c>
      <c r="BN473" s="1">
        <v>4.4225000000000003</v>
      </c>
    </row>
    <row r="474" spans="2:66">
      <c r="B474" s="2">
        <v>39777</v>
      </c>
      <c r="C474" s="1">
        <v>5.47</v>
      </c>
      <c r="E474" s="2">
        <v>39230</v>
      </c>
      <c r="F474" s="1">
        <v>4.9249999999999998</v>
      </c>
      <c r="H474" s="2">
        <v>39261</v>
      </c>
      <c r="I474" s="1">
        <v>5.22</v>
      </c>
      <c r="K474" s="2">
        <v>39259</v>
      </c>
      <c r="L474" s="1">
        <v>5.5869999999999997</v>
      </c>
      <c r="N474" s="2">
        <v>39259</v>
      </c>
      <c r="O474" s="1">
        <v>5.42</v>
      </c>
      <c r="Q474" s="2">
        <v>39377</v>
      </c>
      <c r="R474" s="1">
        <v>5.375</v>
      </c>
      <c r="T474" s="2">
        <v>39377</v>
      </c>
      <c r="U474" s="1">
        <v>5.22</v>
      </c>
      <c r="W474" s="2">
        <v>39377</v>
      </c>
      <c r="X474" s="1">
        <v>5.1825000000000001</v>
      </c>
      <c r="Z474" s="2">
        <v>39377</v>
      </c>
      <c r="AA474" s="1">
        <v>5.2024999999999997</v>
      </c>
      <c r="AC474" s="2">
        <v>39377</v>
      </c>
      <c r="AD474" s="1">
        <v>5.2975000000000003</v>
      </c>
      <c r="AF474" s="2">
        <v>39759</v>
      </c>
      <c r="AG474" s="1">
        <v>2.29</v>
      </c>
      <c r="AI474" s="2">
        <v>39377</v>
      </c>
      <c r="AJ474" s="1">
        <v>5.2809999999999997</v>
      </c>
      <c r="AL474" s="2">
        <v>39377</v>
      </c>
      <c r="AM474" s="1">
        <v>5.0410000000000004</v>
      </c>
      <c r="AO474" s="2">
        <v>39377</v>
      </c>
      <c r="AP474" s="1">
        <v>4.5194999999999999</v>
      </c>
      <c r="AR474" s="2">
        <v>39377</v>
      </c>
      <c r="AS474" s="1">
        <v>4.6624999999999996</v>
      </c>
      <c r="AU474" s="2">
        <v>39377</v>
      </c>
      <c r="AV474" s="1">
        <v>4.7169999999999996</v>
      </c>
      <c r="AX474" s="2">
        <v>39377</v>
      </c>
      <c r="AY474" s="1">
        <v>4.7279999999999998</v>
      </c>
      <c r="BA474" s="116">
        <v>39377</v>
      </c>
      <c r="BB474" s="1">
        <v>4.5570000000000004</v>
      </c>
      <c r="BD474" s="2">
        <v>39377</v>
      </c>
      <c r="BE474" s="1">
        <v>4.4545000000000003</v>
      </c>
      <c r="BG474" s="2">
        <v>39401</v>
      </c>
      <c r="BH474" s="1">
        <v>4.17</v>
      </c>
      <c r="BI474" s="2"/>
      <c r="BJ474" s="2">
        <v>39401</v>
      </c>
      <c r="BK474" s="1">
        <v>3.71</v>
      </c>
      <c r="BM474" s="2">
        <v>39377</v>
      </c>
      <c r="BN474" s="1">
        <v>4.4385000000000003</v>
      </c>
    </row>
    <row r="475" spans="2:66">
      <c r="B475" s="2">
        <v>39778</v>
      </c>
      <c r="C475" s="1">
        <v>5.45</v>
      </c>
      <c r="E475" s="2">
        <v>39231</v>
      </c>
      <c r="F475" s="1">
        <v>4.8929999999999998</v>
      </c>
      <c r="H475" s="2">
        <v>39262</v>
      </c>
      <c r="I475" s="1">
        <v>5.258</v>
      </c>
      <c r="K475" s="2">
        <v>39260</v>
      </c>
      <c r="L475" s="1">
        <v>5.53</v>
      </c>
      <c r="N475" s="2">
        <v>39260</v>
      </c>
      <c r="O475" s="1">
        <v>5.3719999999999999</v>
      </c>
      <c r="Q475" s="2">
        <v>39378</v>
      </c>
      <c r="R475" s="1">
        <v>5.3925000000000001</v>
      </c>
      <c r="T475" s="2">
        <v>39378</v>
      </c>
      <c r="U475" s="1">
        <v>5.23</v>
      </c>
      <c r="W475" s="2">
        <v>39378</v>
      </c>
      <c r="X475" s="1">
        <v>5.1924999999999999</v>
      </c>
      <c r="Z475" s="2">
        <v>39378</v>
      </c>
      <c r="AA475" s="1">
        <v>5.2125000000000004</v>
      </c>
      <c r="AC475" s="2">
        <v>39378</v>
      </c>
      <c r="AD475" s="1">
        <v>5.3075000000000001</v>
      </c>
      <c r="AF475" s="2">
        <v>39762</v>
      </c>
      <c r="AG475" s="1">
        <v>2.2349999999999999</v>
      </c>
      <c r="AI475" s="2">
        <v>39378</v>
      </c>
      <c r="AJ475" s="1">
        <v>5.2725</v>
      </c>
      <c r="AL475" s="2">
        <v>39378</v>
      </c>
      <c r="AM475" s="1">
        <v>5.0164999999999997</v>
      </c>
      <c r="AO475" s="2">
        <v>39378</v>
      </c>
      <c r="AP475" s="1">
        <v>4.4669999999999996</v>
      </c>
      <c r="AR475" s="2">
        <v>39378</v>
      </c>
      <c r="AS475" s="1">
        <v>4.6269999999999998</v>
      </c>
      <c r="AU475" s="2">
        <v>39378</v>
      </c>
      <c r="AV475" s="1">
        <v>4.72</v>
      </c>
      <c r="AX475" s="2">
        <v>39378</v>
      </c>
      <c r="AY475" s="1">
        <v>4.7320000000000002</v>
      </c>
      <c r="BA475" s="116">
        <v>39378</v>
      </c>
      <c r="BB475" s="1">
        <v>4.5600000000000005</v>
      </c>
      <c r="BD475" s="2">
        <v>39378</v>
      </c>
      <c r="BE475" s="1">
        <v>4.4495000000000005</v>
      </c>
      <c r="BG475" s="2">
        <v>39402</v>
      </c>
      <c r="BH475" s="1">
        <v>4.1500000000000004</v>
      </c>
      <c r="BI475" s="2"/>
      <c r="BJ475" s="2">
        <v>39402</v>
      </c>
      <c r="BK475" s="1">
        <v>3.68</v>
      </c>
      <c r="BM475" s="2">
        <v>39378</v>
      </c>
      <c r="BN475" s="1">
        <v>4.4284999999999997</v>
      </c>
    </row>
    <row r="476" spans="2:66">
      <c r="B476" s="2">
        <v>39779</v>
      </c>
      <c r="C476" s="1">
        <v>5.45</v>
      </c>
      <c r="E476" s="2">
        <v>39232</v>
      </c>
      <c r="F476" s="1">
        <v>4.8849999999999998</v>
      </c>
      <c r="H476" s="2">
        <v>39265</v>
      </c>
      <c r="I476" s="1">
        <v>5.282</v>
      </c>
      <c r="K476" s="2">
        <v>39261</v>
      </c>
      <c r="L476" s="1">
        <v>5.48</v>
      </c>
      <c r="N476" s="2">
        <v>39261</v>
      </c>
      <c r="O476" s="1">
        <v>5.3520000000000003</v>
      </c>
      <c r="Q476" s="2">
        <v>39379</v>
      </c>
      <c r="R476" s="1">
        <v>5.3624999999999998</v>
      </c>
      <c r="T476" s="2">
        <v>39379</v>
      </c>
      <c r="U476" s="1">
        <v>5.2</v>
      </c>
      <c r="W476" s="2">
        <v>39379</v>
      </c>
      <c r="X476" s="1">
        <v>5.1624999999999996</v>
      </c>
      <c r="Z476" s="2">
        <v>39379</v>
      </c>
      <c r="AA476" s="1">
        <v>5.19</v>
      </c>
      <c r="AC476" s="2">
        <v>39379</v>
      </c>
      <c r="AD476" s="1">
        <v>5.29</v>
      </c>
      <c r="AF476" s="2">
        <v>39763</v>
      </c>
      <c r="AG476" s="1">
        <v>2.1749999999999998</v>
      </c>
      <c r="AI476" s="2">
        <v>39379</v>
      </c>
      <c r="AJ476" s="1">
        <v>5.2110000000000003</v>
      </c>
      <c r="AL476" s="2">
        <v>39379</v>
      </c>
      <c r="AM476" s="1">
        <v>4.9420000000000002</v>
      </c>
      <c r="AO476" s="2">
        <v>39379</v>
      </c>
      <c r="AP476" s="1">
        <v>4.383</v>
      </c>
      <c r="AR476" s="2">
        <v>39379</v>
      </c>
      <c r="AS476" s="1">
        <v>4.5540000000000003</v>
      </c>
      <c r="AU476" s="2">
        <v>39379</v>
      </c>
      <c r="AV476" s="1">
        <v>4.7009999999999996</v>
      </c>
      <c r="AX476" s="2">
        <v>39379</v>
      </c>
      <c r="AY476" s="1">
        <v>4.7119999999999997</v>
      </c>
      <c r="BA476" s="116">
        <v>39379</v>
      </c>
      <c r="BB476" s="1">
        <v>4.5330000000000004</v>
      </c>
      <c r="BD476" s="2">
        <v>39379</v>
      </c>
      <c r="BE476" s="1">
        <v>4.4065000000000003</v>
      </c>
      <c r="BG476" s="2">
        <v>39405</v>
      </c>
      <c r="BH476" s="1">
        <v>4.07</v>
      </c>
      <c r="BI476" s="2"/>
      <c r="BJ476" s="2">
        <v>39405</v>
      </c>
      <c r="BK476" s="1">
        <v>3.57</v>
      </c>
      <c r="BM476" s="2">
        <v>39379</v>
      </c>
      <c r="BN476" s="1">
        <v>4.3949999999999996</v>
      </c>
    </row>
    <row r="477" spans="2:66">
      <c r="B477" s="2">
        <v>39780</v>
      </c>
      <c r="C477" s="1">
        <v>5.45</v>
      </c>
      <c r="E477" s="2">
        <v>39233</v>
      </c>
      <c r="F477" s="1">
        <v>4.8849999999999998</v>
      </c>
      <c r="H477" s="2">
        <v>39266</v>
      </c>
      <c r="I477" s="1">
        <v>5.3</v>
      </c>
      <c r="K477" s="2">
        <v>39262</v>
      </c>
      <c r="L477" s="1">
        <v>5.5129999999999999</v>
      </c>
      <c r="N477" s="2">
        <v>39262</v>
      </c>
      <c r="O477" s="1">
        <v>5.38</v>
      </c>
      <c r="Q477" s="2">
        <v>39380</v>
      </c>
      <c r="R477" s="1">
        <v>5.4024999999999999</v>
      </c>
      <c r="T477" s="2">
        <v>39380</v>
      </c>
      <c r="U477" s="1">
        <v>5.2374999999999998</v>
      </c>
      <c r="W477" s="2">
        <v>39380</v>
      </c>
      <c r="X477" s="1">
        <v>5.2</v>
      </c>
      <c r="Z477" s="2">
        <v>39380</v>
      </c>
      <c r="AA477" s="1">
        <v>5.2249999999999996</v>
      </c>
      <c r="AC477" s="2">
        <v>39380</v>
      </c>
      <c r="AD477" s="1">
        <v>5.3150000000000004</v>
      </c>
      <c r="AF477" s="2">
        <v>39764</v>
      </c>
      <c r="AG477" s="1">
        <v>2.1324999999999998</v>
      </c>
      <c r="AI477" s="2">
        <v>39380</v>
      </c>
      <c r="AJ477" s="1">
        <v>5.2640000000000002</v>
      </c>
      <c r="AL477" s="2">
        <v>39380</v>
      </c>
      <c r="AM477" s="1">
        <v>4.9995000000000003</v>
      </c>
      <c r="AO477" s="2">
        <v>39380</v>
      </c>
      <c r="AP477" s="1">
        <v>4.407</v>
      </c>
      <c r="AR477" s="2">
        <v>39380</v>
      </c>
      <c r="AS477" s="1">
        <v>4.5635000000000003</v>
      </c>
      <c r="AU477" s="2">
        <v>39380</v>
      </c>
      <c r="AV477" s="1">
        <v>4.7009999999999996</v>
      </c>
      <c r="AX477" s="2">
        <v>39380</v>
      </c>
      <c r="AY477" s="1">
        <v>4.7125000000000004</v>
      </c>
      <c r="BA477" s="116">
        <v>39380</v>
      </c>
      <c r="BB477" s="1">
        <v>4.5365000000000002</v>
      </c>
      <c r="BD477" s="2">
        <v>39380</v>
      </c>
      <c r="BE477" s="1">
        <v>4.3994999999999997</v>
      </c>
      <c r="BG477" s="2">
        <v>39406</v>
      </c>
      <c r="BH477" s="1">
        <v>4.0599999999999996</v>
      </c>
      <c r="BI477" s="2"/>
      <c r="BJ477" s="2">
        <v>39406</v>
      </c>
      <c r="BK477" s="1">
        <v>3.52</v>
      </c>
      <c r="BM477" s="2">
        <v>39380</v>
      </c>
      <c r="BN477" s="1">
        <v>4.3985000000000003</v>
      </c>
    </row>
    <row r="478" spans="2:66">
      <c r="B478" s="2">
        <v>39783</v>
      </c>
      <c r="C478" s="1">
        <v>5.45</v>
      </c>
      <c r="E478" s="2">
        <v>39234</v>
      </c>
      <c r="F478" s="1">
        <v>4.8870000000000005</v>
      </c>
      <c r="H478" s="2">
        <v>39267</v>
      </c>
      <c r="I478" s="1">
        <v>5.3280000000000003</v>
      </c>
      <c r="K478" s="2">
        <v>39265</v>
      </c>
      <c r="L478" s="1">
        <v>5.5280000000000005</v>
      </c>
      <c r="N478" s="2">
        <v>39265</v>
      </c>
      <c r="O478" s="1">
        <v>5.4</v>
      </c>
      <c r="Q478" s="2">
        <v>39381</v>
      </c>
      <c r="R478" s="1">
        <v>5.41</v>
      </c>
      <c r="T478" s="2">
        <v>39381</v>
      </c>
      <c r="U478" s="1">
        <v>5.2450000000000001</v>
      </c>
      <c r="W478" s="2">
        <v>39381</v>
      </c>
      <c r="X478" s="1">
        <v>5.2074999999999996</v>
      </c>
      <c r="Z478" s="2">
        <v>39381</v>
      </c>
      <c r="AA478" s="1">
        <v>5.2275</v>
      </c>
      <c r="AC478" s="2">
        <v>39381</v>
      </c>
      <c r="AD478" s="1">
        <v>5.3250000000000002</v>
      </c>
      <c r="AF478" s="2">
        <v>39765</v>
      </c>
      <c r="AG478" s="1">
        <v>2.1487500000000002</v>
      </c>
      <c r="AI478" s="2">
        <v>39381</v>
      </c>
      <c r="AJ478" s="1">
        <v>5.2954999999999997</v>
      </c>
      <c r="AL478" s="2">
        <v>39381</v>
      </c>
      <c r="AM478" s="1">
        <v>5.0324999999999998</v>
      </c>
      <c r="AO478" s="2">
        <v>39381</v>
      </c>
      <c r="AP478" s="1">
        <v>4.4138000000000002</v>
      </c>
      <c r="AR478" s="2">
        <v>39381</v>
      </c>
      <c r="AS478" s="1">
        <v>4.5519999999999996</v>
      </c>
      <c r="AU478" s="2">
        <v>39381</v>
      </c>
      <c r="AV478" s="1">
        <v>4.7095000000000002</v>
      </c>
      <c r="AX478" s="2">
        <v>39381</v>
      </c>
      <c r="AY478" s="1">
        <v>4.7240000000000002</v>
      </c>
      <c r="BA478" s="116">
        <v>39381</v>
      </c>
      <c r="BB478" s="1">
        <v>4.55</v>
      </c>
      <c r="BD478" s="2">
        <v>39381</v>
      </c>
      <c r="BE478" s="1">
        <v>4.4135</v>
      </c>
      <c r="BG478" s="2">
        <v>39407</v>
      </c>
      <c r="BH478" s="1">
        <v>4</v>
      </c>
      <c r="BI478" s="2"/>
      <c r="BJ478" s="2">
        <v>39407</v>
      </c>
      <c r="BK478" s="1">
        <v>3.4</v>
      </c>
      <c r="BM478" s="2">
        <v>39381</v>
      </c>
      <c r="BN478" s="1">
        <v>4.4104999999999999</v>
      </c>
    </row>
    <row r="479" spans="2:66">
      <c r="B479" s="2">
        <v>39784</v>
      </c>
      <c r="C479" s="1">
        <v>5.45</v>
      </c>
      <c r="E479" s="2">
        <v>39237</v>
      </c>
      <c r="F479" s="1">
        <v>4.8899999999999997</v>
      </c>
      <c r="H479" s="2">
        <v>39268</v>
      </c>
      <c r="I479" s="1">
        <v>5.3629999999999995</v>
      </c>
      <c r="K479" s="2">
        <v>39266</v>
      </c>
      <c r="L479" s="1">
        <v>5.5419999999999998</v>
      </c>
      <c r="N479" s="2">
        <v>39266</v>
      </c>
      <c r="O479" s="1">
        <v>5.42</v>
      </c>
      <c r="Q479" s="2">
        <v>39384</v>
      </c>
      <c r="R479" s="1">
        <v>5.4249999999999998</v>
      </c>
      <c r="T479" s="2">
        <v>39384</v>
      </c>
      <c r="U479" s="1">
        <v>5.2575000000000003</v>
      </c>
      <c r="W479" s="2">
        <v>39384</v>
      </c>
      <c r="X479" s="1">
        <v>5.22</v>
      </c>
      <c r="Z479" s="2">
        <v>39384</v>
      </c>
      <c r="AA479" s="1">
        <v>5.2450000000000001</v>
      </c>
      <c r="AC479" s="2">
        <v>39384</v>
      </c>
      <c r="AD479" s="1">
        <v>5.33</v>
      </c>
      <c r="AF479" s="2">
        <v>39766</v>
      </c>
      <c r="AG479" s="1">
        <v>2.2362500000000001</v>
      </c>
      <c r="AI479" s="2">
        <v>39384</v>
      </c>
      <c r="AJ479" s="1">
        <v>5.2625000000000002</v>
      </c>
      <c r="AL479" s="2">
        <v>39384</v>
      </c>
      <c r="AM479" s="1">
        <v>5.0110000000000001</v>
      </c>
      <c r="AO479" s="2">
        <v>39384</v>
      </c>
      <c r="AP479" s="1">
        <v>4.4382999999999999</v>
      </c>
      <c r="AR479" s="2">
        <v>39384</v>
      </c>
      <c r="AS479" s="1">
        <v>4.5625</v>
      </c>
      <c r="AU479" s="2">
        <v>39384</v>
      </c>
      <c r="AV479" s="1">
        <v>4.7119999999999997</v>
      </c>
      <c r="AX479" s="2">
        <v>39384</v>
      </c>
      <c r="AY479" s="1">
        <v>4.7244999999999999</v>
      </c>
      <c r="BA479" s="116">
        <v>39384</v>
      </c>
      <c r="BB479" s="1">
        <v>4.5504999999999995</v>
      </c>
      <c r="BD479" s="2">
        <v>39384</v>
      </c>
      <c r="BE479" s="1">
        <v>4.4264999999999999</v>
      </c>
      <c r="BG479" s="2">
        <v>39409</v>
      </c>
      <c r="BH479" s="1">
        <v>4.01</v>
      </c>
      <c r="BI479" s="2"/>
      <c r="BJ479" s="2">
        <v>39409</v>
      </c>
      <c r="BK479" s="1">
        <v>3.42</v>
      </c>
      <c r="BM479" s="2">
        <v>39384</v>
      </c>
      <c r="BN479" s="1">
        <v>4.423</v>
      </c>
    </row>
    <row r="480" spans="2:66">
      <c r="B480" s="2">
        <v>39785</v>
      </c>
      <c r="C480" s="1">
        <v>5.45</v>
      </c>
      <c r="E480" s="2">
        <v>39238</v>
      </c>
      <c r="F480" s="1">
        <v>4.8879999999999999</v>
      </c>
      <c r="H480" s="2">
        <v>39269</v>
      </c>
      <c r="I480" s="1">
        <v>5.35</v>
      </c>
      <c r="K480" s="2">
        <v>39267</v>
      </c>
      <c r="L480" s="1">
        <v>5.5600000000000005</v>
      </c>
      <c r="N480" s="2">
        <v>39267</v>
      </c>
      <c r="O480" s="1">
        <v>5.4470000000000001</v>
      </c>
      <c r="Q480" s="2">
        <v>39385</v>
      </c>
      <c r="R480" s="1">
        <v>5.4424999999999999</v>
      </c>
      <c r="T480" s="2">
        <v>39385</v>
      </c>
      <c r="U480" s="1">
        <v>5.2750000000000004</v>
      </c>
      <c r="W480" s="2">
        <v>39385</v>
      </c>
      <c r="X480" s="1">
        <v>5.2424999999999997</v>
      </c>
      <c r="Z480" s="2">
        <v>39385</v>
      </c>
      <c r="AA480" s="1">
        <v>5.27</v>
      </c>
      <c r="AC480" s="2">
        <v>39385</v>
      </c>
      <c r="AD480" s="1">
        <v>5.3425000000000002</v>
      </c>
      <c r="AF480" s="2">
        <v>39769</v>
      </c>
      <c r="AG480" s="1">
        <v>2.23875</v>
      </c>
      <c r="AI480" s="2">
        <v>39385</v>
      </c>
      <c r="AJ480" s="1">
        <v>5.2655000000000003</v>
      </c>
      <c r="AL480" s="2">
        <v>39385</v>
      </c>
      <c r="AM480" s="1">
        <v>5.0049999999999999</v>
      </c>
      <c r="AO480" s="2">
        <v>39385</v>
      </c>
      <c r="AP480" s="1">
        <v>4.4364999999999997</v>
      </c>
      <c r="AR480" s="2">
        <v>39385</v>
      </c>
      <c r="AS480" s="1">
        <v>4.5649999999999995</v>
      </c>
      <c r="AU480" s="2">
        <v>39385</v>
      </c>
      <c r="AV480" s="1">
        <v>4.72</v>
      </c>
      <c r="AX480" s="2">
        <v>39385</v>
      </c>
      <c r="AY480" s="1">
        <v>4.7324999999999999</v>
      </c>
      <c r="BA480" s="116">
        <v>39385</v>
      </c>
      <c r="BB480" s="1">
        <v>4.5585000000000004</v>
      </c>
      <c r="BD480" s="2">
        <v>39385</v>
      </c>
      <c r="BE480" s="1">
        <v>4.4675000000000002</v>
      </c>
      <c r="BG480" s="2">
        <v>39412</v>
      </c>
      <c r="BH480" s="1">
        <v>3.83</v>
      </c>
      <c r="BI480" s="2"/>
      <c r="BJ480" s="2">
        <v>39412</v>
      </c>
      <c r="BK480" s="1">
        <v>3.23</v>
      </c>
      <c r="BM480" s="2">
        <v>39385</v>
      </c>
      <c r="BN480" s="1">
        <v>4.4359999999999999</v>
      </c>
    </row>
    <row r="481" spans="2:66">
      <c r="B481" s="2">
        <v>39786</v>
      </c>
      <c r="C481" s="1">
        <v>5.45</v>
      </c>
      <c r="E481" s="2">
        <v>39240</v>
      </c>
      <c r="F481" s="1">
        <v>4.8899999999999997</v>
      </c>
      <c r="H481" s="2">
        <v>39272</v>
      </c>
      <c r="I481" s="1">
        <v>5.3529999999999998</v>
      </c>
      <c r="K481" s="2">
        <v>39268</v>
      </c>
      <c r="L481" s="1">
        <v>5.59</v>
      </c>
      <c r="N481" s="2">
        <v>39268</v>
      </c>
      <c r="O481" s="1">
        <v>5.48</v>
      </c>
      <c r="Q481" s="2">
        <v>39386</v>
      </c>
      <c r="R481" s="1">
        <v>5.4625000000000004</v>
      </c>
      <c r="T481" s="2">
        <v>39386</v>
      </c>
      <c r="U481" s="1">
        <v>5.2975000000000003</v>
      </c>
      <c r="W481" s="2">
        <v>39386</v>
      </c>
      <c r="X481" s="1">
        <v>5.2649999999999997</v>
      </c>
      <c r="Z481" s="2">
        <v>39386</v>
      </c>
      <c r="AA481" s="1">
        <v>5.29</v>
      </c>
      <c r="AC481" s="2">
        <v>39386</v>
      </c>
      <c r="AD481" s="1">
        <v>5.3525</v>
      </c>
      <c r="AF481" s="2">
        <v>39770</v>
      </c>
      <c r="AG481" s="1">
        <v>2.2174999999999998</v>
      </c>
      <c r="AI481" s="2">
        <v>39386</v>
      </c>
      <c r="AJ481" s="1">
        <v>5.343</v>
      </c>
      <c r="AL481" s="2">
        <v>39386</v>
      </c>
      <c r="AM481" s="1">
        <v>5.0945</v>
      </c>
      <c r="AO481" s="2">
        <v>39386</v>
      </c>
      <c r="AP481" s="1">
        <v>4.5659999999999998</v>
      </c>
      <c r="AR481" s="2">
        <v>39386</v>
      </c>
      <c r="AS481" s="1">
        <v>4.6609999999999996</v>
      </c>
      <c r="AU481" s="2">
        <v>39386</v>
      </c>
      <c r="AV481" s="1">
        <v>4.8109999999999999</v>
      </c>
      <c r="AX481" s="2">
        <v>39386</v>
      </c>
      <c r="AY481" s="1">
        <v>4.8285</v>
      </c>
      <c r="BA481" s="116">
        <v>39386</v>
      </c>
      <c r="BB481" s="1">
        <v>4.6654999999999998</v>
      </c>
      <c r="BD481" s="2">
        <v>39386</v>
      </c>
      <c r="BE481" s="1">
        <v>4.5685000000000002</v>
      </c>
      <c r="BG481" s="2">
        <v>39413</v>
      </c>
      <c r="BH481" s="1">
        <v>3.95</v>
      </c>
      <c r="BI481" s="2"/>
      <c r="BJ481" s="2">
        <v>39413</v>
      </c>
      <c r="BK481" s="1">
        <v>3.38</v>
      </c>
      <c r="BM481" s="2">
        <v>39386</v>
      </c>
      <c r="BN481" s="1">
        <v>4.5649999999999995</v>
      </c>
    </row>
    <row r="482" spans="2:66">
      <c r="B482" s="2">
        <v>39787</v>
      </c>
      <c r="C482" s="1">
        <v>5.45</v>
      </c>
      <c r="E482" s="2">
        <v>39241</v>
      </c>
      <c r="F482" s="1">
        <v>4.9080000000000004</v>
      </c>
      <c r="H482" s="2">
        <v>39273</v>
      </c>
      <c r="I482" s="1">
        <v>5.35</v>
      </c>
      <c r="K482" s="2">
        <v>39269</v>
      </c>
      <c r="L482" s="1">
        <v>5.5730000000000004</v>
      </c>
      <c r="N482" s="2">
        <v>39269</v>
      </c>
      <c r="O482" s="1">
        <v>5.47</v>
      </c>
      <c r="Q482" s="2">
        <v>39387</v>
      </c>
      <c r="R482" s="1">
        <v>5.49</v>
      </c>
      <c r="T482" s="2">
        <v>39387</v>
      </c>
      <c r="U482" s="1">
        <v>5.3250000000000002</v>
      </c>
      <c r="W482" s="2">
        <v>39387</v>
      </c>
      <c r="X482" s="1">
        <v>5.2949999999999999</v>
      </c>
      <c r="Z482" s="2">
        <v>39387</v>
      </c>
      <c r="AA482" s="1">
        <v>5.3150000000000004</v>
      </c>
      <c r="AC482" s="2">
        <v>39387</v>
      </c>
      <c r="AD482" s="1">
        <v>5.3724999999999996</v>
      </c>
      <c r="AF482" s="2">
        <v>39771</v>
      </c>
      <c r="AG482" s="1">
        <v>2.1724999999999999</v>
      </c>
      <c r="AI482" s="2">
        <v>39387</v>
      </c>
      <c r="AJ482" s="1">
        <v>5.2445000000000004</v>
      </c>
      <c r="AL482" s="2">
        <v>39387</v>
      </c>
      <c r="AM482" s="1">
        <v>4.9885000000000002</v>
      </c>
      <c r="AO482" s="2">
        <v>39387</v>
      </c>
      <c r="AP482" s="1">
        <v>4.4234999999999998</v>
      </c>
      <c r="AR482" s="2">
        <v>39387</v>
      </c>
      <c r="AS482" s="1">
        <v>4.5490000000000004</v>
      </c>
      <c r="AU482" s="2">
        <v>39387</v>
      </c>
      <c r="AV482" s="1">
        <v>4.7275</v>
      </c>
      <c r="AX482" s="2">
        <v>39387</v>
      </c>
      <c r="AY482" s="1">
        <v>4.742</v>
      </c>
      <c r="BA482" s="116">
        <v>39387</v>
      </c>
      <c r="BB482" s="1">
        <v>4.5730000000000004</v>
      </c>
      <c r="BD482" s="2">
        <v>39387</v>
      </c>
      <c r="BE482" s="1">
        <v>4.492</v>
      </c>
      <c r="BG482" s="2">
        <v>39414</v>
      </c>
      <c r="BH482" s="1">
        <v>4.03</v>
      </c>
      <c r="BI482" s="2"/>
      <c r="BJ482" s="2">
        <v>39414</v>
      </c>
      <c r="BK482" s="1">
        <v>3.5</v>
      </c>
      <c r="BM482" s="2">
        <v>39387</v>
      </c>
      <c r="BN482" s="1">
        <v>4.4470000000000001</v>
      </c>
    </row>
    <row r="483" spans="2:66">
      <c r="B483" s="2">
        <v>39790</v>
      </c>
      <c r="C483" s="1">
        <v>5.45</v>
      </c>
      <c r="E483" s="2">
        <v>39244</v>
      </c>
      <c r="F483" s="1">
        <v>4.91</v>
      </c>
      <c r="H483" s="2">
        <v>39274</v>
      </c>
      <c r="I483" s="1">
        <v>5.32</v>
      </c>
      <c r="K483" s="2">
        <v>39272</v>
      </c>
      <c r="L483" s="1">
        <v>5.5529999999999999</v>
      </c>
      <c r="N483" s="2">
        <v>39272</v>
      </c>
      <c r="O483" s="1">
        <v>5.4719999999999995</v>
      </c>
      <c r="Q483" s="2">
        <v>39388</v>
      </c>
      <c r="R483" s="1">
        <v>5.43</v>
      </c>
      <c r="T483" s="2">
        <v>39388</v>
      </c>
      <c r="U483" s="1">
        <v>5.27</v>
      </c>
      <c r="W483" s="2">
        <v>39388</v>
      </c>
      <c r="X483" s="1">
        <v>5.2424999999999997</v>
      </c>
      <c r="Z483" s="2">
        <v>39388</v>
      </c>
      <c r="AA483" s="1">
        <v>5.27</v>
      </c>
      <c r="AC483" s="2">
        <v>39388</v>
      </c>
      <c r="AD483" s="1">
        <v>5.3449999999999998</v>
      </c>
      <c r="AF483" s="2">
        <v>39772</v>
      </c>
      <c r="AG483" s="1">
        <v>2.15313</v>
      </c>
      <c r="AI483" s="2">
        <v>39388</v>
      </c>
      <c r="AJ483" s="1">
        <v>5.2584999999999997</v>
      </c>
      <c r="AL483" s="2">
        <v>39388</v>
      </c>
      <c r="AM483" s="1">
        <v>4.9915000000000003</v>
      </c>
      <c r="AO483" s="2">
        <v>39388</v>
      </c>
      <c r="AP483" s="1">
        <v>4.3789999999999996</v>
      </c>
      <c r="AR483" s="2">
        <v>39388</v>
      </c>
      <c r="AS483" s="1">
        <v>4.5213000000000001</v>
      </c>
      <c r="AU483" s="2">
        <v>39388</v>
      </c>
      <c r="AV483" s="1">
        <v>4.7394999999999996</v>
      </c>
      <c r="AX483" s="2">
        <v>39388</v>
      </c>
      <c r="AY483" s="1">
        <v>4.7545000000000002</v>
      </c>
      <c r="BA483" s="116">
        <v>39388</v>
      </c>
      <c r="BB483" s="1">
        <v>4.5815000000000001</v>
      </c>
      <c r="BD483" s="2">
        <v>39388</v>
      </c>
      <c r="BE483" s="1">
        <v>4.4885000000000002</v>
      </c>
      <c r="BG483" s="2">
        <v>39415</v>
      </c>
      <c r="BH483" s="1">
        <v>3.94</v>
      </c>
      <c r="BI483" s="2"/>
      <c r="BJ483" s="2">
        <v>39415</v>
      </c>
      <c r="BK483" s="1">
        <v>3.42</v>
      </c>
      <c r="BM483" s="2">
        <v>39388</v>
      </c>
      <c r="BN483" s="1">
        <v>4.4569999999999999</v>
      </c>
    </row>
    <row r="484" spans="2:66">
      <c r="B484" s="2">
        <v>39791</v>
      </c>
      <c r="C484" s="1">
        <v>5.44</v>
      </c>
      <c r="E484" s="2">
        <v>39245</v>
      </c>
      <c r="F484" s="1">
        <v>4.91</v>
      </c>
      <c r="H484" s="2">
        <v>39275</v>
      </c>
      <c r="I484" s="1">
        <v>5.37</v>
      </c>
      <c r="K484" s="2">
        <v>39273</v>
      </c>
      <c r="L484" s="1">
        <v>5.55</v>
      </c>
      <c r="N484" s="2">
        <v>39273</v>
      </c>
      <c r="O484" s="1">
        <v>5.4580000000000002</v>
      </c>
      <c r="Q484" s="2">
        <v>39391</v>
      </c>
      <c r="R484" s="1">
        <v>5.4349999999999996</v>
      </c>
      <c r="T484" s="2">
        <v>39391</v>
      </c>
      <c r="U484" s="1">
        <v>5.2725</v>
      </c>
      <c r="W484" s="2">
        <v>39391</v>
      </c>
      <c r="X484" s="1">
        <v>5.2450000000000001</v>
      </c>
      <c r="Z484" s="2">
        <v>39391</v>
      </c>
      <c r="AA484" s="1">
        <v>5.2750000000000004</v>
      </c>
      <c r="AC484" s="2">
        <v>39391</v>
      </c>
      <c r="AD484" s="1">
        <v>5.3550000000000004</v>
      </c>
      <c r="AF484" s="2">
        <v>39773</v>
      </c>
      <c r="AG484" s="1">
        <v>2.1575000000000002</v>
      </c>
      <c r="AI484" s="2">
        <v>39391</v>
      </c>
      <c r="AJ484" s="1">
        <v>5.3064999999999998</v>
      </c>
      <c r="AL484" s="2">
        <v>39391</v>
      </c>
      <c r="AM484" s="1">
        <v>5.0465</v>
      </c>
      <c r="AO484" s="2">
        <v>39391</v>
      </c>
      <c r="AP484" s="1">
        <v>4.4225000000000003</v>
      </c>
      <c r="AR484" s="2">
        <v>39391</v>
      </c>
      <c r="AS484" s="1">
        <v>4.5613000000000001</v>
      </c>
      <c r="AU484" s="2">
        <v>39391</v>
      </c>
      <c r="AV484" s="1">
        <v>4.7454999999999998</v>
      </c>
      <c r="AX484" s="2">
        <v>39391</v>
      </c>
      <c r="AY484" s="1">
        <v>4.7575000000000003</v>
      </c>
      <c r="BA484" s="116">
        <v>39391</v>
      </c>
      <c r="BB484" s="1">
        <v>4.5875000000000004</v>
      </c>
      <c r="BD484" s="2">
        <v>39391</v>
      </c>
      <c r="BE484" s="1">
        <v>4.4850000000000003</v>
      </c>
      <c r="BG484" s="2">
        <v>39416</v>
      </c>
      <c r="BH484" s="1">
        <v>3.9699999999999998</v>
      </c>
      <c r="BI484" s="2"/>
      <c r="BJ484" s="2">
        <v>39416</v>
      </c>
      <c r="BK484" s="1">
        <v>3.41</v>
      </c>
      <c r="BM484" s="2">
        <v>39391</v>
      </c>
      <c r="BN484" s="1">
        <v>4.4524999999999997</v>
      </c>
    </row>
    <row r="485" spans="2:66">
      <c r="B485" s="2">
        <v>39792</v>
      </c>
      <c r="C485" s="1">
        <v>5.44</v>
      </c>
      <c r="E485" s="2">
        <v>39246</v>
      </c>
      <c r="F485" s="1">
        <v>4.907</v>
      </c>
      <c r="H485" s="2">
        <v>39276</v>
      </c>
      <c r="I485" s="1">
        <v>5.41</v>
      </c>
      <c r="K485" s="2">
        <v>39274</v>
      </c>
      <c r="L485" s="1">
        <v>5.4820000000000002</v>
      </c>
      <c r="N485" s="2">
        <v>39274</v>
      </c>
      <c r="O485" s="1">
        <v>5.39</v>
      </c>
      <c r="Q485" s="2">
        <v>39392</v>
      </c>
      <c r="R485" s="1">
        <v>5.415</v>
      </c>
      <c r="T485" s="2">
        <v>39392</v>
      </c>
      <c r="U485" s="1">
        <v>5.2549999999999999</v>
      </c>
      <c r="W485" s="2">
        <v>39392</v>
      </c>
      <c r="X485" s="1">
        <v>5.23</v>
      </c>
      <c r="Z485" s="2">
        <v>39392</v>
      </c>
      <c r="AA485" s="1">
        <v>5.2649999999999997</v>
      </c>
      <c r="AC485" s="2">
        <v>39392</v>
      </c>
      <c r="AD485" s="1">
        <v>5.3574999999999999</v>
      </c>
      <c r="AF485" s="2">
        <v>39776</v>
      </c>
      <c r="AG485" s="1">
        <v>2.1687500000000002</v>
      </c>
      <c r="AI485" s="2">
        <v>39392</v>
      </c>
      <c r="AJ485" s="1">
        <v>5.3419999999999996</v>
      </c>
      <c r="AL485" s="2">
        <v>39392</v>
      </c>
      <c r="AM485" s="1">
        <v>5.0730000000000004</v>
      </c>
      <c r="AO485" s="2">
        <v>39392</v>
      </c>
      <c r="AP485" s="1">
        <v>4.4414999999999996</v>
      </c>
      <c r="AR485" s="2">
        <v>39392</v>
      </c>
      <c r="AS485" s="1">
        <v>4.5777999999999999</v>
      </c>
      <c r="AU485" s="2">
        <v>39392</v>
      </c>
      <c r="AV485" s="1">
        <v>4.7515000000000001</v>
      </c>
      <c r="AX485" s="2">
        <v>39392</v>
      </c>
      <c r="AY485" s="1">
        <v>4.7664999999999997</v>
      </c>
      <c r="BA485" s="116">
        <v>39392</v>
      </c>
      <c r="BB485" s="1">
        <v>4.5934999999999997</v>
      </c>
      <c r="BD485" s="2">
        <v>39392</v>
      </c>
      <c r="BE485" s="1">
        <v>4.49</v>
      </c>
      <c r="BG485" s="2">
        <v>39419</v>
      </c>
      <c r="BH485" s="1">
        <v>3.89</v>
      </c>
      <c r="BI485" s="2"/>
      <c r="BJ485" s="2">
        <v>39419</v>
      </c>
      <c r="BK485" s="1">
        <v>3.2800000000000002</v>
      </c>
      <c r="BM485" s="2">
        <v>39392</v>
      </c>
      <c r="BN485" s="1">
        <v>4.4574999999999996</v>
      </c>
    </row>
    <row r="486" spans="2:66">
      <c r="B486" s="2">
        <v>39793</v>
      </c>
      <c r="C486" s="1">
        <v>4.75</v>
      </c>
      <c r="E486" s="2">
        <v>39247</v>
      </c>
      <c r="F486" s="1">
        <v>4.9080000000000004</v>
      </c>
      <c r="H486" s="2">
        <v>39279</v>
      </c>
      <c r="I486" s="1">
        <v>5.42</v>
      </c>
      <c r="K486" s="2">
        <v>39275</v>
      </c>
      <c r="L486" s="1">
        <v>5.548</v>
      </c>
      <c r="N486" s="2">
        <v>39275</v>
      </c>
      <c r="O486" s="1">
        <v>5.45</v>
      </c>
      <c r="Q486" s="2">
        <v>39393</v>
      </c>
      <c r="R486" s="1">
        <v>5.3849999999999998</v>
      </c>
      <c r="T486" s="2">
        <v>39393</v>
      </c>
      <c r="U486" s="1">
        <v>5.23</v>
      </c>
      <c r="W486" s="2">
        <v>39393</v>
      </c>
      <c r="X486" s="1">
        <v>5.2050000000000001</v>
      </c>
      <c r="Z486" s="2">
        <v>39393</v>
      </c>
      <c r="AA486" s="1">
        <v>5.2450000000000001</v>
      </c>
      <c r="AC486" s="2">
        <v>39393</v>
      </c>
      <c r="AD486" s="1">
        <v>5.3425000000000002</v>
      </c>
      <c r="AF486" s="2">
        <v>39777</v>
      </c>
      <c r="AG486" s="1">
        <v>2.19625</v>
      </c>
      <c r="AI486" s="2">
        <v>39393</v>
      </c>
      <c r="AJ486" s="1">
        <v>5.3490000000000002</v>
      </c>
      <c r="AL486" s="2">
        <v>39393</v>
      </c>
      <c r="AM486" s="1">
        <v>5.048</v>
      </c>
      <c r="AO486" s="2">
        <v>39393</v>
      </c>
      <c r="AP486" s="1">
        <v>4.3550000000000004</v>
      </c>
      <c r="AR486" s="2">
        <v>39393</v>
      </c>
      <c r="AS486" s="1">
        <v>4.5129999999999999</v>
      </c>
      <c r="AU486" s="2">
        <v>39393</v>
      </c>
      <c r="AV486" s="1">
        <v>4.7255000000000003</v>
      </c>
      <c r="AX486" s="2">
        <v>39393</v>
      </c>
      <c r="AY486" s="1">
        <v>4.7195</v>
      </c>
      <c r="BA486" s="116">
        <v>39393</v>
      </c>
      <c r="BB486" s="1">
        <v>4.5564999999999998</v>
      </c>
      <c r="BD486" s="2">
        <v>39393</v>
      </c>
      <c r="BE486" s="1">
        <v>4.4480000000000004</v>
      </c>
      <c r="BG486" s="2">
        <v>39420</v>
      </c>
      <c r="BH486" s="1">
        <v>3.89</v>
      </c>
      <c r="BI486" s="2"/>
      <c r="BJ486" s="2">
        <v>39420</v>
      </c>
      <c r="BK486" s="1">
        <v>3.2800000000000002</v>
      </c>
      <c r="BM486" s="2">
        <v>39393</v>
      </c>
      <c r="BN486" s="1">
        <v>4.4015000000000004</v>
      </c>
    </row>
    <row r="487" spans="2:66">
      <c r="B487" s="2">
        <v>39794</v>
      </c>
      <c r="C487" s="1">
        <v>4.75</v>
      </c>
      <c r="E487" s="2">
        <v>39248</v>
      </c>
      <c r="F487" s="1">
        <v>4.91</v>
      </c>
      <c r="H487" s="2">
        <v>39281</v>
      </c>
      <c r="I487" s="1">
        <v>5.4039999999999999</v>
      </c>
      <c r="K487" s="2">
        <v>39276</v>
      </c>
      <c r="L487" s="1">
        <v>5.5830000000000002</v>
      </c>
      <c r="N487" s="2">
        <v>39276</v>
      </c>
      <c r="O487" s="1">
        <v>5.492</v>
      </c>
      <c r="Q487" s="2">
        <v>39394</v>
      </c>
      <c r="R487" s="1">
        <v>5.2975000000000003</v>
      </c>
      <c r="T487" s="2">
        <v>39394</v>
      </c>
      <c r="U487" s="1">
        <v>5.15</v>
      </c>
      <c r="W487" s="2">
        <v>39394</v>
      </c>
      <c r="X487" s="1">
        <v>5.1349999999999998</v>
      </c>
      <c r="Z487" s="2">
        <v>39394</v>
      </c>
      <c r="AA487" s="1">
        <v>5.1749999999999998</v>
      </c>
      <c r="AC487" s="2">
        <v>39394</v>
      </c>
      <c r="AD487" s="1">
        <v>5.2925000000000004</v>
      </c>
      <c r="AF487" s="2">
        <v>39778</v>
      </c>
      <c r="AG487" s="1">
        <v>2.1812499999999999</v>
      </c>
      <c r="AI487" s="2">
        <v>39394</v>
      </c>
      <c r="AJ487" s="1">
        <v>5.3469999999999995</v>
      </c>
      <c r="AL487" s="2">
        <v>39394</v>
      </c>
      <c r="AM487" s="1">
        <v>5.0250000000000004</v>
      </c>
      <c r="AO487" s="2">
        <v>39394</v>
      </c>
      <c r="AP487" s="1">
        <v>4.2629999999999999</v>
      </c>
      <c r="AR487" s="2">
        <v>39394</v>
      </c>
      <c r="AS487" s="1">
        <v>4.4195000000000002</v>
      </c>
      <c r="AU487" s="2">
        <v>39394</v>
      </c>
      <c r="AV487" s="1">
        <v>4.7104999999999997</v>
      </c>
      <c r="AX487" s="2">
        <v>39394</v>
      </c>
      <c r="AY487" s="1">
        <v>4.7205000000000004</v>
      </c>
      <c r="BA487" s="116">
        <v>39394</v>
      </c>
      <c r="BB487" s="1">
        <v>4.5305</v>
      </c>
      <c r="BD487" s="2">
        <v>39394</v>
      </c>
      <c r="BE487" s="1">
        <v>4.3935000000000004</v>
      </c>
      <c r="BG487" s="2">
        <v>39421</v>
      </c>
      <c r="BH487" s="1">
        <v>3.92</v>
      </c>
      <c r="BI487" s="2"/>
      <c r="BJ487" s="2">
        <v>39421</v>
      </c>
      <c r="BK487" s="1">
        <v>3.2800000000000002</v>
      </c>
      <c r="BM487" s="2">
        <v>39394</v>
      </c>
      <c r="BN487" s="1">
        <v>4.3754999999999997</v>
      </c>
    </row>
    <row r="488" spans="2:66">
      <c r="B488" s="2">
        <v>39797</v>
      </c>
      <c r="C488" s="1">
        <v>4.74</v>
      </c>
      <c r="E488" s="2">
        <v>39251</v>
      </c>
      <c r="F488" s="1">
        <v>4.91</v>
      </c>
      <c r="H488" s="2">
        <v>39282</v>
      </c>
      <c r="I488" s="1">
        <v>5.4</v>
      </c>
      <c r="K488" s="2">
        <v>39279</v>
      </c>
      <c r="L488" s="1">
        <v>5.585</v>
      </c>
      <c r="N488" s="2">
        <v>39279</v>
      </c>
      <c r="O488" s="1">
        <v>5.4989999999999997</v>
      </c>
      <c r="Q488" s="2">
        <v>39395</v>
      </c>
      <c r="R488" s="1">
        <v>5.33</v>
      </c>
      <c r="T488" s="2">
        <v>39395</v>
      </c>
      <c r="U488" s="1">
        <v>5.1749999999999998</v>
      </c>
      <c r="W488" s="2">
        <v>39395</v>
      </c>
      <c r="X488" s="1">
        <v>5.1574999999999998</v>
      </c>
      <c r="Z488" s="2">
        <v>39395</v>
      </c>
      <c r="AA488" s="1">
        <v>5.2</v>
      </c>
      <c r="AC488" s="2">
        <v>39395</v>
      </c>
      <c r="AD488" s="1">
        <v>5.31</v>
      </c>
      <c r="AF488" s="2">
        <v>39779</v>
      </c>
      <c r="AG488" s="1">
        <v>2.2025000000000001</v>
      </c>
      <c r="AI488" s="2">
        <v>39395</v>
      </c>
      <c r="AJ488" s="1">
        <v>5.27</v>
      </c>
      <c r="AL488" s="2">
        <v>39395</v>
      </c>
      <c r="AM488" s="1">
        <v>4.952</v>
      </c>
      <c r="AO488" s="2">
        <v>39395</v>
      </c>
      <c r="AP488" s="1">
        <v>4.2069999999999999</v>
      </c>
      <c r="AR488" s="2">
        <v>39395</v>
      </c>
      <c r="AS488" s="1">
        <v>4.3689999999999998</v>
      </c>
      <c r="AU488" s="2">
        <v>39395</v>
      </c>
      <c r="AV488" s="1">
        <v>4.71</v>
      </c>
      <c r="AX488" s="2">
        <v>39395</v>
      </c>
      <c r="AY488" s="1">
        <v>4.7084999999999999</v>
      </c>
      <c r="BA488" s="116">
        <v>39395</v>
      </c>
      <c r="BB488" s="1">
        <v>4.5045000000000002</v>
      </c>
      <c r="BD488" s="2">
        <v>39395</v>
      </c>
      <c r="BE488" s="1">
        <v>4.3715000000000002</v>
      </c>
      <c r="BG488" s="2">
        <v>39422</v>
      </c>
      <c r="BH488" s="1">
        <v>4.0199999999999996</v>
      </c>
      <c r="BI488" s="2"/>
      <c r="BJ488" s="2">
        <v>39422</v>
      </c>
      <c r="BK488" s="1">
        <v>3.39</v>
      </c>
      <c r="BM488" s="2">
        <v>39395</v>
      </c>
      <c r="BN488" s="1">
        <v>4.3475000000000001</v>
      </c>
    </row>
    <row r="489" spans="2:66">
      <c r="B489" s="2">
        <v>39798</v>
      </c>
      <c r="C489" s="1">
        <v>4.49</v>
      </c>
      <c r="E489" s="2">
        <v>39252</v>
      </c>
      <c r="F489" s="1">
        <v>4.907</v>
      </c>
      <c r="H489" s="2">
        <v>39283</v>
      </c>
      <c r="I489" s="1">
        <v>5.41</v>
      </c>
      <c r="K489" s="2">
        <v>39281</v>
      </c>
      <c r="L489" s="1">
        <v>5.5629999999999997</v>
      </c>
      <c r="N489" s="2">
        <v>39281</v>
      </c>
      <c r="O489" s="1">
        <v>5.476</v>
      </c>
      <c r="Q489" s="2">
        <v>39398</v>
      </c>
      <c r="R489" s="1">
        <v>5.36</v>
      </c>
      <c r="T489" s="2">
        <v>39398</v>
      </c>
      <c r="U489" s="1">
        <v>5.2050000000000001</v>
      </c>
      <c r="W489" s="2">
        <v>39398</v>
      </c>
      <c r="X489" s="1">
        <v>5.1849999999999996</v>
      </c>
      <c r="Z489" s="2">
        <v>39398</v>
      </c>
      <c r="AA489" s="1">
        <v>5.23</v>
      </c>
      <c r="AC489" s="2">
        <v>39398</v>
      </c>
      <c r="AD489" s="1">
        <v>5.3274999999999997</v>
      </c>
      <c r="AF489" s="2">
        <v>39780</v>
      </c>
      <c r="AG489" s="1">
        <v>2.2168800000000002</v>
      </c>
      <c r="AI489" s="2">
        <v>39398</v>
      </c>
      <c r="AJ489" s="1">
        <v>5.2709999999999999</v>
      </c>
      <c r="AL489" s="2">
        <v>39398</v>
      </c>
      <c r="AM489" s="1">
        <v>4.9595000000000002</v>
      </c>
      <c r="AO489" s="2">
        <v>39398</v>
      </c>
      <c r="AP489" s="1">
        <v>4.2154999999999996</v>
      </c>
      <c r="AR489" s="2">
        <v>39398</v>
      </c>
      <c r="AS489" s="1">
        <v>4.3573000000000004</v>
      </c>
      <c r="AU489" s="2">
        <v>39398</v>
      </c>
      <c r="AV489" s="1">
        <v>4.6989999999999998</v>
      </c>
      <c r="AX489" s="2">
        <v>39398</v>
      </c>
      <c r="AY489" s="1">
        <v>4.7</v>
      </c>
      <c r="BA489" s="116">
        <v>39398</v>
      </c>
      <c r="BB489" s="1">
        <v>4.5</v>
      </c>
      <c r="BD489" s="2">
        <v>39398</v>
      </c>
      <c r="BE489" s="1">
        <v>4.3639999999999999</v>
      </c>
      <c r="BG489" s="2">
        <v>39423</v>
      </c>
      <c r="BH489" s="1">
        <v>4.12</v>
      </c>
      <c r="BI489" s="2"/>
      <c r="BJ489" s="2">
        <v>39423</v>
      </c>
      <c r="BK489" s="1">
        <v>3.51</v>
      </c>
      <c r="BM489" s="2">
        <v>39398</v>
      </c>
      <c r="BN489" s="1">
        <v>4.3375000000000004</v>
      </c>
    </row>
    <row r="490" spans="2:66">
      <c r="B490" s="2">
        <v>39799</v>
      </c>
      <c r="C490" s="1">
        <v>4.34</v>
      </c>
      <c r="E490" s="2">
        <v>39253</v>
      </c>
      <c r="F490" s="1">
        <v>4.91</v>
      </c>
      <c r="H490" s="2">
        <v>39286</v>
      </c>
      <c r="I490" s="1">
        <v>5.38</v>
      </c>
      <c r="K490" s="2">
        <v>39282</v>
      </c>
      <c r="L490" s="1">
        <v>5.5600000000000005</v>
      </c>
      <c r="N490" s="2">
        <v>39282</v>
      </c>
      <c r="O490" s="1">
        <v>5.47</v>
      </c>
      <c r="Q490" s="2">
        <v>39399</v>
      </c>
      <c r="R490" s="1">
        <v>5.3674999999999997</v>
      </c>
      <c r="T490" s="2">
        <v>39399</v>
      </c>
      <c r="U490" s="1">
        <v>5.2074999999999996</v>
      </c>
      <c r="W490" s="2">
        <v>39399</v>
      </c>
      <c r="X490" s="1">
        <v>5.1875</v>
      </c>
      <c r="Z490" s="2">
        <v>39399</v>
      </c>
      <c r="AA490" s="1">
        <v>5.2324999999999999</v>
      </c>
      <c r="AC490" s="2">
        <v>39399</v>
      </c>
      <c r="AD490" s="1">
        <v>5.335</v>
      </c>
      <c r="AF490" s="2">
        <v>39783</v>
      </c>
      <c r="AG490" s="1">
        <v>2.2200000000000002</v>
      </c>
      <c r="AI490" s="2">
        <v>39399</v>
      </c>
      <c r="AJ490" s="1">
        <v>5.2725</v>
      </c>
      <c r="AL490" s="2">
        <v>39399</v>
      </c>
      <c r="AM490" s="1">
        <v>4.9939999999999998</v>
      </c>
      <c r="AO490" s="2">
        <v>39399</v>
      </c>
      <c r="AP490" s="1">
        <v>4.2960000000000003</v>
      </c>
      <c r="AR490" s="2">
        <v>39399</v>
      </c>
      <c r="AS490" s="1">
        <v>4.4450000000000003</v>
      </c>
      <c r="AU490" s="2">
        <v>39399</v>
      </c>
      <c r="AV490" s="1">
        <v>4.7415000000000003</v>
      </c>
      <c r="AX490" s="2">
        <v>39399</v>
      </c>
      <c r="AY490" s="1">
        <v>4.7460000000000004</v>
      </c>
      <c r="BA490" s="116">
        <v>39399</v>
      </c>
      <c r="BB490" s="1">
        <v>4.5510000000000002</v>
      </c>
      <c r="BD490" s="2">
        <v>39399</v>
      </c>
      <c r="BE490" s="1">
        <v>4.391</v>
      </c>
      <c r="BG490" s="2">
        <v>39426</v>
      </c>
      <c r="BH490" s="1">
        <v>4.1500000000000004</v>
      </c>
      <c r="BI490" s="2"/>
      <c r="BJ490" s="2">
        <v>39426</v>
      </c>
      <c r="BK490" s="1">
        <v>3.54</v>
      </c>
      <c r="BM490" s="2">
        <v>39399</v>
      </c>
      <c r="BN490" s="1">
        <v>4.4000000000000004</v>
      </c>
    </row>
    <row r="491" spans="2:66">
      <c r="B491" s="2">
        <v>39800</v>
      </c>
      <c r="C491" s="1">
        <v>4.24</v>
      </c>
      <c r="E491" s="2">
        <v>39254</v>
      </c>
      <c r="F491" s="1">
        <v>4.9130000000000003</v>
      </c>
      <c r="H491" s="2">
        <v>39287</v>
      </c>
      <c r="I491" s="1">
        <v>5.407</v>
      </c>
      <c r="K491" s="2">
        <v>39283</v>
      </c>
      <c r="L491" s="1">
        <v>5.57</v>
      </c>
      <c r="N491" s="2">
        <v>39283</v>
      </c>
      <c r="O491" s="1">
        <v>5.48</v>
      </c>
      <c r="Q491" s="2">
        <v>39400</v>
      </c>
      <c r="R491" s="1">
        <v>5.41</v>
      </c>
      <c r="T491" s="2">
        <v>39400</v>
      </c>
      <c r="U491" s="1">
        <v>5.25</v>
      </c>
      <c r="W491" s="2">
        <v>39400</v>
      </c>
      <c r="X491" s="1">
        <v>5.23</v>
      </c>
      <c r="Z491" s="2">
        <v>39400</v>
      </c>
      <c r="AA491" s="1">
        <v>5.2824999999999998</v>
      </c>
      <c r="AC491" s="2">
        <v>39400</v>
      </c>
      <c r="AD491" s="1">
        <v>5.375</v>
      </c>
      <c r="AF491" s="2">
        <v>39784</v>
      </c>
      <c r="AG491" s="1">
        <v>2.21</v>
      </c>
      <c r="AI491" s="2">
        <v>39400</v>
      </c>
      <c r="AJ491" s="1">
        <v>5.2549999999999999</v>
      </c>
      <c r="AL491" s="2">
        <v>39400</v>
      </c>
      <c r="AM491" s="1">
        <v>4.9660000000000002</v>
      </c>
      <c r="AO491" s="2">
        <v>39400</v>
      </c>
      <c r="AP491" s="1">
        <v>4.2720000000000002</v>
      </c>
      <c r="AR491" s="2">
        <v>39400</v>
      </c>
      <c r="AS491" s="1">
        <v>4.4264999999999999</v>
      </c>
      <c r="AU491" s="2">
        <v>39400</v>
      </c>
      <c r="AV491" s="1">
        <v>4.7270000000000003</v>
      </c>
      <c r="AX491" s="2">
        <v>39400</v>
      </c>
      <c r="AY491" s="1">
        <v>4.7329999999999997</v>
      </c>
      <c r="BA491" s="116">
        <v>39400</v>
      </c>
      <c r="BB491" s="1">
        <v>4.5449999999999999</v>
      </c>
      <c r="BD491" s="2">
        <v>39400</v>
      </c>
      <c r="BE491" s="1">
        <v>4.415</v>
      </c>
      <c r="BG491" s="2">
        <v>39427</v>
      </c>
      <c r="BH491" s="1">
        <v>3.98</v>
      </c>
      <c r="BI491" s="2"/>
      <c r="BJ491" s="2">
        <v>39427</v>
      </c>
      <c r="BK491" s="1">
        <v>3.32</v>
      </c>
      <c r="BM491" s="2">
        <v>39400</v>
      </c>
      <c r="BN491" s="1">
        <v>4.3964999999999996</v>
      </c>
    </row>
    <row r="492" spans="2:66">
      <c r="B492" s="2">
        <v>39801</v>
      </c>
      <c r="C492" s="1">
        <v>4.1900000000000004</v>
      </c>
      <c r="E492" s="2">
        <v>39255</v>
      </c>
      <c r="F492" s="1">
        <v>4.907</v>
      </c>
      <c r="H492" s="2">
        <v>39288</v>
      </c>
      <c r="I492" s="1">
        <v>5.3550000000000004</v>
      </c>
      <c r="K492" s="2">
        <v>39286</v>
      </c>
      <c r="L492" s="1">
        <v>5.5380000000000003</v>
      </c>
      <c r="N492" s="2">
        <v>39286</v>
      </c>
      <c r="O492" s="1">
        <v>5.4459999999999997</v>
      </c>
      <c r="Q492" s="2">
        <v>39401</v>
      </c>
      <c r="R492" s="1">
        <v>5.4249999999999998</v>
      </c>
      <c r="T492" s="2">
        <v>39401</v>
      </c>
      <c r="U492" s="1">
        <v>5.2625000000000002</v>
      </c>
      <c r="W492" s="2">
        <v>39401</v>
      </c>
      <c r="X492" s="1">
        <v>5.2450000000000001</v>
      </c>
      <c r="Z492" s="2">
        <v>39401</v>
      </c>
      <c r="AA492" s="1">
        <v>5.3</v>
      </c>
      <c r="AC492" s="2">
        <v>39401</v>
      </c>
      <c r="AD492" s="1">
        <v>5.3925000000000001</v>
      </c>
      <c r="AF492" s="2">
        <v>39785</v>
      </c>
      <c r="AG492" s="1">
        <v>2.2012499999999999</v>
      </c>
      <c r="AI492" s="2">
        <v>39401</v>
      </c>
      <c r="AJ492" s="1">
        <v>5.1879999999999997</v>
      </c>
      <c r="AL492" s="2">
        <v>39401</v>
      </c>
      <c r="AM492" s="1">
        <v>4.8745000000000003</v>
      </c>
      <c r="AO492" s="2">
        <v>39401</v>
      </c>
      <c r="AP492" s="1">
        <v>4.1435000000000004</v>
      </c>
      <c r="AR492" s="2">
        <v>39401</v>
      </c>
      <c r="AS492" s="1">
        <v>4.3528000000000002</v>
      </c>
      <c r="AU492" s="2">
        <v>39401</v>
      </c>
      <c r="AV492" s="1">
        <v>4.7309999999999999</v>
      </c>
      <c r="AX492" s="2">
        <v>39401</v>
      </c>
      <c r="AY492" s="1">
        <v>4.7320000000000002</v>
      </c>
      <c r="BA492" s="116">
        <v>39401</v>
      </c>
      <c r="BB492" s="1">
        <v>4.5280000000000005</v>
      </c>
      <c r="BD492" s="2">
        <v>39401</v>
      </c>
      <c r="BE492" s="1">
        <v>4.3775000000000004</v>
      </c>
      <c r="BG492" s="2">
        <v>39428</v>
      </c>
      <c r="BH492" s="1">
        <v>4.05</v>
      </c>
      <c r="BI492" s="2"/>
      <c r="BJ492" s="2">
        <v>39428</v>
      </c>
      <c r="BK492" s="1">
        <v>3.41</v>
      </c>
      <c r="BM492" s="2">
        <v>39401</v>
      </c>
      <c r="BN492" s="1">
        <v>4.3559999999999999</v>
      </c>
    </row>
    <row r="493" spans="2:66">
      <c r="B493" s="2">
        <v>39804</v>
      </c>
      <c r="C493" s="1">
        <v>4.09</v>
      </c>
      <c r="E493" s="2">
        <v>39258</v>
      </c>
      <c r="F493" s="1">
        <v>4.9050000000000002</v>
      </c>
      <c r="H493" s="2">
        <v>39289</v>
      </c>
      <c r="I493" s="1">
        <v>5.3150000000000004</v>
      </c>
      <c r="K493" s="2">
        <v>39287</v>
      </c>
      <c r="L493" s="1">
        <v>5.5600000000000005</v>
      </c>
      <c r="N493" s="2">
        <v>39287</v>
      </c>
      <c r="O493" s="1">
        <v>5.4729999999999999</v>
      </c>
      <c r="Q493" s="2">
        <v>39402</v>
      </c>
      <c r="R493" s="1">
        <v>5.4450000000000003</v>
      </c>
      <c r="T493" s="2">
        <v>39402</v>
      </c>
      <c r="U493" s="1">
        <v>5.2949999999999999</v>
      </c>
      <c r="W493" s="2">
        <v>39402</v>
      </c>
      <c r="X493" s="1">
        <v>5.28</v>
      </c>
      <c r="Z493" s="2">
        <v>39402</v>
      </c>
      <c r="AA493" s="1">
        <v>5.3324999999999996</v>
      </c>
      <c r="AC493" s="2">
        <v>39402</v>
      </c>
      <c r="AD493" s="1">
        <v>5.4175000000000004</v>
      </c>
      <c r="AF493" s="2">
        <v>39786</v>
      </c>
      <c r="AG493" s="1">
        <v>2.1924999999999999</v>
      </c>
      <c r="AI493" s="2">
        <v>39402</v>
      </c>
      <c r="AJ493" s="1">
        <v>5.1885000000000003</v>
      </c>
      <c r="AL493" s="2">
        <v>39402</v>
      </c>
      <c r="AM493" s="1">
        <v>4.8940000000000001</v>
      </c>
      <c r="AO493" s="2">
        <v>39402</v>
      </c>
      <c r="AP493" s="1">
        <v>4.1840000000000002</v>
      </c>
      <c r="AR493" s="2">
        <v>39402</v>
      </c>
      <c r="AS493" s="1">
        <v>4.3840000000000003</v>
      </c>
      <c r="AU493" s="2">
        <v>39402</v>
      </c>
      <c r="AV493" s="1">
        <v>4.766</v>
      </c>
      <c r="AX493" s="2">
        <v>39402</v>
      </c>
      <c r="AY493" s="1">
        <v>4.7649999999999997</v>
      </c>
      <c r="BA493" s="116">
        <v>39402</v>
      </c>
      <c r="BB493" s="1">
        <v>4.556</v>
      </c>
      <c r="BD493" s="2">
        <v>39402</v>
      </c>
      <c r="BE493" s="1">
        <v>4.3964999999999996</v>
      </c>
      <c r="BG493" s="2">
        <v>39429</v>
      </c>
      <c r="BH493" s="1">
        <v>4.18</v>
      </c>
      <c r="BI493" s="2"/>
      <c r="BJ493" s="2">
        <v>39429</v>
      </c>
      <c r="BK493" s="1">
        <v>3.54</v>
      </c>
      <c r="BM493" s="2">
        <v>39402</v>
      </c>
      <c r="BN493" s="1">
        <v>4.3870000000000005</v>
      </c>
    </row>
    <row r="494" spans="2:66">
      <c r="B494" s="2">
        <v>39805</v>
      </c>
      <c r="C494" s="1">
        <v>4.03</v>
      </c>
      <c r="E494" s="2">
        <v>39259</v>
      </c>
      <c r="F494" s="1">
        <v>4.91</v>
      </c>
      <c r="H494" s="2">
        <v>39290</v>
      </c>
      <c r="I494" s="1">
        <v>5.2530000000000001</v>
      </c>
      <c r="K494" s="2">
        <v>39288</v>
      </c>
      <c r="L494" s="1">
        <v>5.5019999999999998</v>
      </c>
      <c r="N494" s="2">
        <v>39288</v>
      </c>
      <c r="O494" s="1">
        <v>5.41</v>
      </c>
      <c r="Q494" s="2">
        <v>39405</v>
      </c>
      <c r="R494" s="1">
        <v>5.5149999999999997</v>
      </c>
      <c r="T494" s="2">
        <v>39405</v>
      </c>
      <c r="U494" s="1">
        <v>5.3550000000000004</v>
      </c>
      <c r="W494" s="2">
        <v>39405</v>
      </c>
      <c r="X494" s="1">
        <v>5.3449999999999998</v>
      </c>
      <c r="Z494" s="2">
        <v>39405</v>
      </c>
      <c r="AA494" s="1">
        <v>5.4</v>
      </c>
      <c r="AC494" s="2">
        <v>39405</v>
      </c>
      <c r="AD494" s="1">
        <v>5.45</v>
      </c>
      <c r="AF494" s="2">
        <v>39787</v>
      </c>
      <c r="AG494" s="1">
        <v>2.1856300000000002</v>
      </c>
      <c r="AI494" s="2">
        <v>39405</v>
      </c>
      <c r="AJ494" s="1">
        <v>5.1684999999999999</v>
      </c>
      <c r="AL494" s="2">
        <v>39405</v>
      </c>
      <c r="AM494" s="1">
        <v>4.8484999999999996</v>
      </c>
      <c r="AO494" s="2">
        <v>39405</v>
      </c>
      <c r="AP494" s="1">
        <v>4.1159999999999997</v>
      </c>
      <c r="AR494" s="2">
        <v>39405</v>
      </c>
      <c r="AS494" s="1">
        <v>4.3662999999999998</v>
      </c>
      <c r="AU494" s="2">
        <v>39405</v>
      </c>
      <c r="AV494" s="1">
        <v>4.7</v>
      </c>
      <c r="AX494" s="2">
        <v>39405</v>
      </c>
      <c r="AY494" s="1">
        <v>4.6995000000000005</v>
      </c>
      <c r="BA494" s="116">
        <v>39405</v>
      </c>
      <c r="BB494" s="1">
        <v>4.4800000000000004</v>
      </c>
      <c r="BD494" s="2">
        <v>39405</v>
      </c>
      <c r="BE494" s="1">
        <v>4.3235000000000001</v>
      </c>
      <c r="BG494" s="2">
        <v>39430</v>
      </c>
      <c r="BH494" s="1">
        <v>4.24</v>
      </c>
      <c r="BI494" s="2"/>
      <c r="BJ494" s="2">
        <v>39430</v>
      </c>
      <c r="BK494" s="1">
        <v>3.63</v>
      </c>
      <c r="BM494" s="2">
        <v>39405</v>
      </c>
      <c r="BN494" s="1">
        <v>4.2945000000000002</v>
      </c>
    </row>
    <row r="495" spans="2:66">
      <c r="B495" s="2">
        <v>39806</v>
      </c>
      <c r="C495" s="1">
        <v>3.98</v>
      </c>
      <c r="E495" s="2">
        <v>39260</v>
      </c>
      <c r="F495" s="1">
        <v>4.9020000000000001</v>
      </c>
      <c r="H495" s="2">
        <v>39293</v>
      </c>
      <c r="I495" s="1">
        <v>5.2690000000000001</v>
      </c>
      <c r="K495" s="2">
        <v>39289</v>
      </c>
      <c r="L495" s="1">
        <v>5.45</v>
      </c>
      <c r="N495" s="2">
        <v>39289</v>
      </c>
      <c r="O495" s="1">
        <v>5.3629999999999995</v>
      </c>
      <c r="Q495" s="2">
        <v>39406</v>
      </c>
      <c r="R495" s="1">
        <v>5.5274999999999999</v>
      </c>
      <c r="T495" s="2">
        <v>39406</v>
      </c>
      <c r="U495" s="1">
        <v>5.37</v>
      </c>
      <c r="W495" s="2">
        <v>39406</v>
      </c>
      <c r="X495" s="1">
        <v>5.3650000000000002</v>
      </c>
      <c r="Z495" s="2">
        <v>39406</v>
      </c>
      <c r="AA495" s="1">
        <v>5.4175000000000004</v>
      </c>
      <c r="AC495" s="2">
        <v>39406</v>
      </c>
      <c r="AD495" s="1">
        <v>5.5075000000000003</v>
      </c>
      <c r="AF495" s="2">
        <v>39790</v>
      </c>
      <c r="AG495" s="1">
        <v>2.1893799999999999</v>
      </c>
      <c r="AI495" s="2">
        <v>39406</v>
      </c>
      <c r="AJ495" s="1">
        <v>5.2</v>
      </c>
      <c r="AL495" s="2">
        <v>39406</v>
      </c>
      <c r="AM495" s="1">
        <v>4.8975</v>
      </c>
      <c r="AO495" s="2">
        <v>39406</v>
      </c>
      <c r="AP495" s="1">
        <v>4.1559999999999997</v>
      </c>
      <c r="AR495" s="2">
        <v>39406</v>
      </c>
      <c r="AS495" s="1">
        <v>4.4089999999999998</v>
      </c>
      <c r="AU495" s="2">
        <v>39406</v>
      </c>
      <c r="AV495" s="1">
        <v>4.7385000000000002</v>
      </c>
      <c r="AX495" s="2">
        <v>39406</v>
      </c>
      <c r="AY495" s="1">
        <v>4.7355</v>
      </c>
      <c r="BA495" s="116">
        <v>39406</v>
      </c>
      <c r="BB495" s="1">
        <v>4.5134999999999996</v>
      </c>
      <c r="BD495" s="2">
        <v>39406</v>
      </c>
      <c r="BE495" s="1">
        <v>4.3644999999999996</v>
      </c>
      <c r="BG495" s="2">
        <v>39433</v>
      </c>
      <c r="BH495" s="1">
        <v>4.2</v>
      </c>
      <c r="BI495" s="2"/>
      <c r="BJ495" s="2">
        <v>39433</v>
      </c>
      <c r="BK495" s="1">
        <v>3.57</v>
      </c>
      <c r="BM495" s="2">
        <v>39406</v>
      </c>
      <c r="BN495" s="1">
        <v>4.3380000000000001</v>
      </c>
    </row>
    <row r="496" spans="2:66">
      <c r="B496" s="2">
        <v>39808</v>
      </c>
      <c r="C496" s="1">
        <v>3.95</v>
      </c>
      <c r="E496" s="2">
        <v>39261</v>
      </c>
      <c r="F496" s="1">
        <v>4.9000000000000004</v>
      </c>
      <c r="H496" s="2">
        <v>39294</v>
      </c>
      <c r="I496" s="1">
        <v>5.2220000000000004</v>
      </c>
      <c r="K496" s="2">
        <v>39290</v>
      </c>
      <c r="L496" s="1">
        <v>5.3840000000000003</v>
      </c>
      <c r="N496" s="2">
        <v>39290</v>
      </c>
      <c r="O496" s="1">
        <v>5.3</v>
      </c>
      <c r="Q496" s="2">
        <v>39407</v>
      </c>
      <c r="R496" s="1">
        <v>5.625</v>
      </c>
      <c r="T496" s="2">
        <v>39407</v>
      </c>
      <c r="U496" s="1">
        <v>5.4649999999999999</v>
      </c>
      <c r="W496" s="2">
        <v>39407</v>
      </c>
      <c r="X496" s="1">
        <v>5.46</v>
      </c>
      <c r="Z496" s="2">
        <v>39407</v>
      </c>
      <c r="AA496" s="1">
        <v>5.51</v>
      </c>
      <c r="AC496" s="2">
        <v>39407</v>
      </c>
      <c r="AD496" s="1">
        <v>5.6</v>
      </c>
      <c r="AF496" s="2">
        <v>39791</v>
      </c>
      <c r="AG496" s="1">
        <v>2.1637499999999998</v>
      </c>
      <c r="AI496" s="2">
        <v>39407</v>
      </c>
      <c r="AJ496" s="1">
        <v>5.1574999999999998</v>
      </c>
      <c r="AL496" s="2">
        <v>39407</v>
      </c>
      <c r="AM496" s="1">
        <v>4.8049999999999997</v>
      </c>
      <c r="AO496" s="2">
        <v>39407</v>
      </c>
      <c r="AP496" s="1">
        <v>4</v>
      </c>
      <c r="AR496" s="2">
        <v>39407</v>
      </c>
      <c r="AS496" s="1">
        <v>4.2634999999999996</v>
      </c>
      <c r="AU496" s="2">
        <v>39407</v>
      </c>
      <c r="AV496" s="1">
        <v>4.75</v>
      </c>
      <c r="AX496" s="2">
        <v>39407</v>
      </c>
      <c r="AY496" s="1">
        <v>4.7394999999999996</v>
      </c>
      <c r="BA496" s="116">
        <v>39407</v>
      </c>
      <c r="BB496" s="1">
        <v>4.4995000000000003</v>
      </c>
      <c r="BD496" s="2">
        <v>39407</v>
      </c>
      <c r="BE496" s="1">
        <v>4.3315000000000001</v>
      </c>
      <c r="BG496" s="2">
        <v>39434</v>
      </c>
      <c r="BH496" s="1">
        <v>4.1399999999999997</v>
      </c>
      <c r="BI496" s="2"/>
      <c r="BJ496" s="2">
        <v>39434</v>
      </c>
      <c r="BK496" s="1">
        <v>3.5300000000000002</v>
      </c>
      <c r="BM496" s="2">
        <v>39407</v>
      </c>
      <c r="BN496" s="1">
        <v>4.3120000000000003</v>
      </c>
    </row>
    <row r="497" spans="2:66">
      <c r="B497" s="2">
        <v>39811</v>
      </c>
      <c r="C497" s="1">
        <v>3.94</v>
      </c>
      <c r="E497" s="2">
        <v>39262</v>
      </c>
      <c r="F497" s="1">
        <v>4.9020000000000001</v>
      </c>
      <c r="H497" s="2">
        <v>39295</v>
      </c>
      <c r="I497" s="1">
        <v>5.16</v>
      </c>
      <c r="K497" s="2">
        <v>39293</v>
      </c>
      <c r="L497" s="1">
        <v>5.4089999999999998</v>
      </c>
      <c r="N497" s="2">
        <v>39293</v>
      </c>
      <c r="O497" s="1">
        <v>5.3230000000000004</v>
      </c>
      <c r="Q497" s="2">
        <v>39408</v>
      </c>
      <c r="R497" s="1">
        <v>5.6</v>
      </c>
      <c r="T497" s="2">
        <v>39408</v>
      </c>
      <c r="U497" s="1">
        <v>5.4450000000000003</v>
      </c>
      <c r="W497" s="2">
        <v>39408</v>
      </c>
      <c r="X497" s="1">
        <v>5.44</v>
      </c>
      <c r="Z497" s="2">
        <v>39408</v>
      </c>
      <c r="AA497" s="1">
        <v>5.5</v>
      </c>
      <c r="AC497" s="2">
        <v>39408</v>
      </c>
      <c r="AD497" s="1">
        <v>5.61</v>
      </c>
      <c r="AF497" s="2">
        <v>39792</v>
      </c>
      <c r="AG497" s="1">
        <v>2.0987499999999999</v>
      </c>
      <c r="AI497" s="2">
        <v>39408</v>
      </c>
      <c r="AJ497" s="1">
        <v>5.157</v>
      </c>
      <c r="AL497" s="2">
        <v>39408</v>
      </c>
      <c r="AM497" s="1">
        <v>4.8090000000000002</v>
      </c>
      <c r="AO497" s="2">
        <v>39408</v>
      </c>
      <c r="AP497" s="1">
        <v>3.996</v>
      </c>
      <c r="AR497" s="2">
        <v>39408</v>
      </c>
      <c r="AS497" s="1">
        <v>4.2699999999999996</v>
      </c>
      <c r="AU497" s="2">
        <v>39408</v>
      </c>
      <c r="AV497" s="1">
        <v>4.7534999999999998</v>
      </c>
      <c r="AX497" s="2">
        <v>39408</v>
      </c>
      <c r="AY497" s="1">
        <v>4.7435</v>
      </c>
      <c r="BA497" s="116">
        <v>39408</v>
      </c>
      <c r="BB497" s="1">
        <v>4.4995000000000003</v>
      </c>
      <c r="BD497" s="2">
        <v>39408</v>
      </c>
      <c r="BE497" s="1">
        <v>4.327</v>
      </c>
      <c r="BG497" s="2">
        <v>39435</v>
      </c>
      <c r="BH497" s="1">
        <v>4.0599999999999996</v>
      </c>
      <c r="BI497" s="2"/>
      <c r="BJ497" s="2">
        <v>39435</v>
      </c>
      <c r="BK497" s="1">
        <v>3.46</v>
      </c>
      <c r="BM497" s="2">
        <v>39408</v>
      </c>
      <c r="BN497" s="1">
        <v>4.3094999999999999</v>
      </c>
    </row>
    <row r="498" spans="2:66">
      <c r="B498" s="2">
        <v>39812</v>
      </c>
      <c r="C498" s="1">
        <v>3.93</v>
      </c>
      <c r="E498" s="2">
        <v>39265</v>
      </c>
      <c r="F498" s="1">
        <v>4.9030000000000005</v>
      </c>
      <c r="H498" s="2">
        <v>39296</v>
      </c>
      <c r="I498" s="1">
        <v>5.19</v>
      </c>
      <c r="K498" s="2">
        <v>39294</v>
      </c>
      <c r="L498" s="1">
        <v>5.37</v>
      </c>
      <c r="N498" s="2">
        <v>39294</v>
      </c>
      <c r="O498" s="1">
        <v>5.28</v>
      </c>
      <c r="Q498" s="2">
        <v>39409</v>
      </c>
      <c r="R498" s="1">
        <v>5.5600000000000005</v>
      </c>
      <c r="T498" s="2">
        <v>39409</v>
      </c>
      <c r="U498" s="1">
        <v>5.4050000000000002</v>
      </c>
      <c r="W498" s="2">
        <v>39409</v>
      </c>
      <c r="X498" s="1">
        <v>5.4</v>
      </c>
      <c r="Z498" s="2">
        <v>39409</v>
      </c>
      <c r="AA498" s="1">
        <v>5.4649999999999999</v>
      </c>
      <c r="AC498" s="2">
        <v>39409</v>
      </c>
      <c r="AD498" s="1">
        <v>5.59</v>
      </c>
      <c r="AF498" s="2">
        <v>39793</v>
      </c>
      <c r="AG498" s="1">
        <v>1.9962499999999999</v>
      </c>
      <c r="AI498" s="2">
        <v>39409</v>
      </c>
      <c r="AJ498" s="1">
        <v>5.07</v>
      </c>
      <c r="AL498" s="2">
        <v>39409</v>
      </c>
      <c r="AM498" s="1">
        <v>4.7519999999999998</v>
      </c>
      <c r="AO498" s="2">
        <v>39409</v>
      </c>
      <c r="AP498" s="1">
        <v>3.9965000000000002</v>
      </c>
      <c r="AR498" s="2">
        <v>39409</v>
      </c>
      <c r="AS498" s="1">
        <v>4.2809999999999997</v>
      </c>
      <c r="AU498" s="2">
        <v>39409</v>
      </c>
      <c r="AV498" s="1">
        <v>4.76</v>
      </c>
      <c r="AX498" s="2">
        <v>39409</v>
      </c>
      <c r="AY498" s="1">
        <v>4.7465000000000002</v>
      </c>
      <c r="BA498" s="116">
        <v>39409</v>
      </c>
      <c r="BB498" s="1">
        <v>4.5084999999999997</v>
      </c>
      <c r="BD498" s="2">
        <v>39409</v>
      </c>
      <c r="BE498" s="1">
        <v>4.3384999999999998</v>
      </c>
      <c r="BG498" s="2">
        <v>39436</v>
      </c>
      <c r="BH498" s="1">
        <v>4.04</v>
      </c>
      <c r="BI498" s="2"/>
      <c r="BJ498" s="2">
        <v>39436</v>
      </c>
      <c r="BK498" s="1">
        <v>3.45</v>
      </c>
      <c r="BM498" s="2">
        <v>39409</v>
      </c>
      <c r="BN498" s="1">
        <v>4.3324999999999996</v>
      </c>
    </row>
    <row r="499" spans="2:66">
      <c r="B499" s="2">
        <v>39813</v>
      </c>
      <c r="C499" s="1">
        <v>3.93</v>
      </c>
      <c r="E499" s="2">
        <v>39266</v>
      </c>
      <c r="F499" s="1">
        <v>4.9030000000000005</v>
      </c>
      <c r="H499" s="2">
        <v>39297</v>
      </c>
      <c r="I499" s="1">
        <v>5.19</v>
      </c>
      <c r="K499" s="2">
        <v>39295</v>
      </c>
      <c r="L499" s="1">
        <v>5.31</v>
      </c>
      <c r="N499" s="2">
        <v>39295</v>
      </c>
      <c r="O499" s="1">
        <v>5.22</v>
      </c>
      <c r="Q499" s="2">
        <v>39412</v>
      </c>
      <c r="R499" s="1">
        <v>5.5949999999999998</v>
      </c>
      <c r="T499" s="2">
        <v>39412</v>
      </c>
      <c r="U499" s="1">
        <v>5.44</v>
      </c>
      <c r="W499" s="2">
        <v>39412</v>
      </c>
      <c r="X499" s="1">
        <v>5.43</v>
      </c>
      <c r="Z499" s="2">
        <v>39412</v>
      </c>
      <c r="AA499" s="1">
        <v>5.5</v>
      </c>
      <c r="AC499" s="2">
        <v>39412</v>
      </c>
      <c r="AD499" s="1">
        <v>5.61</v>
      </c>
      <c r="AF499" s="2">
        <v>39794</v>
      </c>
      <c r="AG499" s="1">
        <v>1.9212500000000001</v>
      </c>
      <c r="AI499" s="2">
        <v>39412</v>
      </c>
      <c r="AJ499" s="1">
        <v>4.8985000000000003</v>
      </c>
      <c r="AL499" s="2">
        <v>39412</v>
      </c>
      <c r="AM499" s="1">
        <v>4.5570000000000004</v>
      </c>
      <c r="AO499" s="2">
        <v>39412</v>
      </c>
      <c r="AP499" s="1">
        <v>3.859</v>
      </c>
      <c r="AR499" s="2">
        <v>39412</v>
      </c>
      <c r="AS499" s="1">
        <v>4.1713000000000005</v>
      </c>
      <c r="AU499" s="2">
        <v>39412</v>
      </c>
      <c r="AV499" s="1">
        <v>4.7054999999999998</v>
      </c>
      <c r="AX499" s="2">
        <v>39412</v>
      </c>
      <c r="AY499" s="1">
        <v>4.6959999999999997</v>
      </c>
      <c r="BA499" s="116">
        <v>39412</v>
      </c>
      <c r="BB499" s="1">
        <v>4.4560000000000004</v>
      </c>
      <c r="BD499" s="2">
        <v>39412</v>
      </c>
      <c r="BE499" s="1">
        <v>4.2945000000000002</v>
      </c>
      <c r="BG499" s="2">
        <v>39437</v>
      </c>
      <c r="BH499" s="1">
        <v>4.18</v>
      </c>
      <c r="BI499" s="2"/>
      <c r="BJ499" s="2">
        <v>39437</v>
      </c>
      <c r="BK499" s="1">
        <v>3.58</v>
      </c>
      <c r="BM499" s="2">
        <v>39412</v>
      </c>
      <c r="BN499" s="1">
        <v>4.2675000000000001</v>
      </c>
    </row>
    <row r="500" spans="2:66">
      <c r="B500" s="2">
        <v>39815</v>
      </c>
      <c r="C500" s="1">
        <v>3.93</v>
      </c>
      <c r="E500" s="2">
        <v>39267</v>
      </c>
      <c r="F500" s="1">
        <v>4.9020000000000001</v>
      </c>
      <c r="H500" s="2">
        <v>39300</v>
      </c>
      <c r="I500" s="1">
        <v>5.1879999999999997</v>
      </c>
      <c r="K500" s="2">
        <v>39296</v>
      </c>
      <c r="L500" s="1">
        <v>5.34</v>
      </c>
      <c r="N500" s="2">
        <v>39296</v>
      </c>
      <c r="O500" s="1">
        <v>5.25</v>
      </c>
      <c r="Q500" s="2">
        <v>39413</v>
      </c>
      <c r="R500" s="1">
        <v>5.5774999999999997</v>
      </c>
      <c r="T500" s="2">
        <v>39413</v>
      </c>
      <c r="U500" s="1">
        <v>5.4249999999999998</v>
      </c>
      <c r="W500" s="2">
        <v>39413</v>
      </c>
      <c r="X500" s="1">
        <v>5.4249999999999998</v>
      </c>
      <c r="Z500" s="2">
        <v>39413</v>
      </c>
      <c r="AA500" s="1">
        <v>5.51</v>
      </c>
      <c r="AC500" s="2">
        <v>39413</v>
      </c>
      <c r="AD500" s="1">
        <v>5.6050000000000004</v>
      </c>
      <c r="AF500" s="2">
        <v>39797</v>
      </c>
      <c r="AG500" s="1">
        <v>1.8712499999999999</v>
      </c>
      <c r="AI500" s="2">
        <v>39413</v>
      </c>
      <c r="AJ500" s="1">
        <v>4.9509999999999996</v>
      </c>
      <c r="AL500" s="2">
        <v>39413</v>
      </c>
      <c r="AM500" s="1">
        <v>4.6370000000000005</v>
      </c>
      <c r="AO500" s="2">
        <v>39413</v>
      </c>
      <c r="AP500" s="1">
        <v>3.9685000000000001</v>
      </c>
      <c r="AR500" s="2">
        <v>39413</v>
      </c>
      <c r="AS500" s="1">
        <v>4.2877999999999998</v>
      </c>
      <c r="AU500" s="2">
        <v>39413</v>
      </c>
      <c r="AV500" s="1">
        <v>4.7965</v>
      </c>
      <c r="AX500" s="2">
        <v>39413</v>
      </c>
      <c r="AY500" s="1">
        <v>4.7830000000000004</v>
      </c>
      <c r="BA500" s="116">
        <v>39413</v>
      </c>
      <c r="BB500" s="1">
        <v>4.5419999999999998</v>
      </c>
      <c r="BD500" s="2">
        <v>39413</v>
      </c>
      <c r="BE500" s="1">
        <v>4.3615000000000004</v>
      </c>
      <c r="BG500" s="2">
        <v>39440</v>
      </c>
      <c r="BH500" s="1">
        <v>4.2300000000000004</v>
      </c>
      <c r="BI500" s="2"/>
      <c r="BJ500" s="2">
        <v>39440</v>
      </c>
      <c r="BK500" s="1">
        <v>3.65</v>
      </c>
      <c r="BM500" s="2">
        <v>39413</v>
      </c>
      <c r="BN500" s="1">
        <v>4.3665000000000003</v>
      </c>
    </row>
    <row r="501" spans="2:66">
      <c r="B501" s="2">
        <v>39818</v>
      </c>
      <c r="C501" s="1">
        <v>3.92</v>
      </c>
      <c r="E501" s="2">
        <v>39268</v>
      </c>
      <c r="F501" s="1">
        <v>4.907</v>
      </c>
      <c r="H501" s="2">
        <v>39301</v>
      </c>
      <c r="I501" s="1">
        <v>5.2190000000000003</v>
      </c>
      <c r="K501" s="2">
        <v>39297</v>
      </c>
      <c r="L501" s="1">
        <v>5.34</v>
      </c>
      <c r="N501" s="2">
        <v>39297</v>
      </c>
      <c r="O501" s="1">
        <v>5.25</v>
      </c>
      <c r="Q501" s="2">
        <v>39414</v>
      </c>
      <c r="R501" s="1">
        <v>5.34</v>
      </c>
      <c r="T501" s="2">
        <v>39414</v>
      </c>
      <c r="U501" s="1">
        <v>5.2350000000000003</v>
      </c>
      <c r="W501" s="2">
        <v>39414</v>
      </c>
      <c r="X501" s="1">
        <v>5.2649999999999997</v>
      </c>
      <c r="Z501" s="2">
        <v>39414</v>
      </c>
      <c r="AA501" s="1">
        <v>5.3650000000000002</v>
      </c>
      <c r="AC501" s="2">
        <v>39414</v>
      </c>
      <c r="AD501" s="1">
        <v>5.5149999999999997</v>
      </c>
      <c r="AF501" s="2">
        <v>39798</v>
      </c>
      <c r="AG501" s="1">
        <v>1.8475000000000001</v>
      </c>
      <c r="AI501" s="2">
        <v>39414</v>
      </c>
      <c r="AJ501" s="1">
        <v>4.9879999999999995</v>
      </c>
      <c r="AL501" s="2">
        <v>39414</v>
      </c>
      <c r="AM501" s="1">
        <v>4.6920000000000002</v>
      </c>
      <c r="AO501" s="2">
        <v>39414</v>
      </c>
      <c r="AP501" s="1">
        <v>4.0129999999999999</v>
      </c>
      <c r="AR501" s="2">
        <v>39414</v>
      </c>
      <c r="AS501" s="1">
        <v>4.32</v>
      </c>
      <c r="AU501" s="2">
        <v>39414</v>
      </c>
      <c r="AV501" s="1">
        <v>4.8395000000000001</v>
      </c>
      <c r="AX501" s="2">
        <v>39414</v>
      </c>
      <c r="AY501" s="1">
        <v>4.8334999999999999</v>
      </c>
      <c r="BA501" s="116">
        <v>39414</v>
      </c>
      <c r="BB501" s="1">
        <v>4.5945</v>
      </c>
      <c r="BD501" s="2">
        <v>39414</v>
      </c>
      <c r="BE501" s="1">
        <v>4.4160000000000004</v>
      </c>
      <c r="BG501" s="2">
        <v>39442</v>
      </c>
      <c r="BH501" s="1">
        <v>4.3</v>
      </c>
      <c r="BI501" s="2"/>
      <c r="BJ501" s="2">
        <v>39442</v>
      </c>
      <c r="BK501" s="1">
        <v>3.7199999999999998</v>
      </c>
      <c r="BM501" s="2">
        <v>39414</v>
      </c>
      <c r="BN501" s="1">
        <v>4.42</v>
      </c>
    </row>
    <row r="502" spans="2:66">
      <c r="B502" s="2">
        <v>39819</v>
      </c>
      <c r="C502" s="1">
        <v>3.92</v>
      </c>
      <c r="E502" s="2">
        <v>39269</v>
      </c>
      <c r="F502" s="1">
        <v>4.91</v>
      </c>
      <c r="H502" s="2">
        <v>39302</v>
      </c>
      <c r="I502" s="1">
        <v>5.258</v>
      </c>
      <c r="K502" s="2">
        <v>39300</v>
      </c>
      <c r="L502" s="1">
        <v>5.34</v>
      </c>
      <c r="N502" s="2">
        <v>39300</v>
      </c>
      <c r="O502" s="1">
        <v>5.2530000000000001</v>
      </c>
      <c r="Q502" s="2">
        <v>39415</v>
      </c>
      <c r="R502" s="1">
        <v>5.2549999999999999</v>
      </c>
      <c r="T502" s="2">
        <v>39415</v>
      </c>
      <c r="U502" s="1">
        <v>5.14</v>
      </c>
      <c r="W502" s="2">
        <v>39415</v>
      </c>
      <c r="X502" s="1">
        <v>5.1749999999999998</v>
      </c>
      <c r="Z502" s="2">
        <v>39415</v>
      </c>
      <c r="AA502" s="1">
        <v>5.335</v>
      </c>
      <c r="AC502" s="2">
        <v>39415</v>
      </c>
      <c r="AD502" s="1">
        <v>5.5350000000000001</v>
      </c>
      <c r="AF502" s="2">
        <v>39799</v>
      </c>
      <c r="AG502" s="1">
        <v>1.5775000000000001</v>
      </c>
      <c r="AI502" s="2">
        <v>39415</v>
      </c>
      <c r="AJ502" s="1">
        <v>4.899</v>
      </c>
      <c r="AL502" s="2">
        <v>39415</v>
      </c>
      <c r="AM502" s="1">
        <v>4.5905000000000005</v>
      </c>
      <c r="AO502" s="2">
        <v>39415</v>
      </c>
      <c r="AP502" s="1">
        <v>3.93</v>
      </c>
      <c r="AR502" s="2">
        <v>39415</v>
      </c>
      <c r="AS502" s="1">
        <v>4.2477999999999998</v>
      </c>
      <c r="AU502" s="2">
        <v>39415</v>
      </c>
      <c r="AV502" s="1">
        <v>4.7934999999999999</v>
      </c>
      <c r="AX502" s="2">
        <v>39415</v>
      </c>
      <c r="AY502" s="1">
        <v>4.782</v>
      </c>
      <c r="BA502" s="116">
        <v>39415</v>
      </c>
      <c r="BB502" s="1">
        <v>4.5419999999999998</v>
      </c>
      <c r="BD502" s="2">
        <v>39415</v>
      </c>
      <c r="BE502" s="1">
        <v>4.3860000000000001</v>
      </c>
      <c r="BG502" s="2">
        <v>39443</v>
      </c>
      <c r="BH502" s="1">
        <v>4.21</v>
      </c>
      <c r="BI502" s="2"/>
      <c r="BJ502" s="2">
        <v>39443</v>
      </c>
      <c r="BK502" s="1">
        <v>3.64</v>
      </c>
      <c r="BM502" s="2">
        <v>39415</v>
      </c>
      <c r="BN502" s="1">
        <v>4.3710000000000004</v>
      </c>
    </row>
    <row r="503" spans="2:66">
      <c r="B503" s="2">
        <v>39820</v>
      </c>
      <c r="C503" s="1">
        <v>3.92</v>
      </c>
      <c r="E503" s="2">
        <v>39272</v>
      </c>
      <c r="F503" s="1">
        <v>4.91</v>
      </c>
      <c r="H503" s="2">
        <v>39303</v>
      </c>
      <c r="I503" s="1">
        <v>5.32</v>
      </c>
      <c r="K503" s="2">
        <v>39301</v>
      </c>
      <c r="L503" s="1">
        <v>5.38</v>
      </c>
      <c r="N503" s="2">
        <v>39301</v>
      </c>
      <c r="O503" s="1">
        <v>5.2889999999999997</v>
      </c>
      <c r="Q503" s="2">
        <v>39416</v>
      </c>
      <c r="R503" s="1">
        <v>5.3250000000000002</v>
      </c>
      <c r="T503" s="2">
        <v>39416</v>
      </c>
      <c r="U503" s="1">
        <v>5.21</v>
      </c>
      <c r="W503" s="2">
        <v>39416</v>
      </c>
      <c r="X503" s="1">
        <v>5.3049999999999997</v>
      </c>
      <c r="Z503" s="2">
        <v>39416</v>
      </c>
      <c r="AA503" s="1">
        <v>5.4649999999999999</v>
      </c>
      <c r="AC503" s="2">
        <v>39416</v>
      </c>
      <c r="AD503" s="1">
        <v>5.6</v>
      </c>
      <c r="AF503" s="2">
        <v>39800</v>
      </c>
      <c r="AG503" s="1">
        <v>1.5249999999999999</v>
      </c>
      <c r="AI503" s="2">
        <v>39416</v>
      </c>
      <c r="AJ503" s="1">
        <v>4.9135</v>
      </c>
      <c r="AL503" s="2">
        <v>39416</v>
      </c>
      <c r="AM503" s="1">
        <v>4.5754999999999999</v>
      </c>
      <c r="AO503" s="2">
        <v>39416</v>
      </c>
      <c r="AP503" s="1">
        <v>3.875</v>
      </c>
      <c r="AR503" s="2">
        <v>39416</v>
      </c>
      <c r="AS503" s="1">
        <v>4.2140000000000004</v>
      </c>
      <c r="AU503" s="2">
        <v>39416</v>
      </c>
      <c r="AV503" s="1">
        <v>4.8585000000000003</v>
      </c>
      <c r="AX503" s="2">
        <v>39416</v>
      </c>
      <c r="AY503" s="1">
        <v>4.8514999999999997</v>
      </c>
      <c r="BA503" s="116">
        <v>39416</v>
      </c>
      <c r="BB503" s="1">
        <v>4.6105</v>
      </c>
      <c r="BD503" s="2">
        <v>39416</v>
      </c>
      <c r="BE503" s="1">
        <v>4.4414999999999996</v>
      </c>
      <c r="BG503" s="2">
        <v>39444</v>
      </c>
      <c r="BH503" s="1">
        <v>4.1100000000000003</v>
      </c>
      <c r="BI503" s="2"/>
      <c r="BJ503" s="2">
        <v>39444</v>
      </c>
      <c r="BK503" s="1">
        <v>3.52</v>
      </c>
      <c r="BM503" s="2">
        <v>39416</v>
      </c>
      <c r="BN503" s="1">
        <v>4.4240000000000004</v>
      </c>
    </row>
    <row r="504" spans="2:66">
      <c r="B504" s="2">
        <v>39821</v>
      </c>
      <c r="C504" s="1">
        <v>3.25</v>
      </c>
      <c r="E504" s="2">
        <v>39273</v>
      </c>
      <c r="F504" s="1">
        <v>4.91</v>
      </c>
      <c r="H504" s="2">
        <v>39304</v>
      </c>
      <c r="I504" s="1">
        <v>5.27</v>
      </c>
      <c r="K504" s="2">
        <v>39302</v>
      </c>
      <c r="L504" s="1">
        <v>5.4189999999999996</v>
      </c>
      <c r="N504" s="2">
        <v>39302</v>
      </c>
      <c r="O504" s="1">
        <v>5.3280000000000003</v>
      </c>
      <c r="Q504" s="2">
        <v>39419</v>
      </c>
      <c r="R504" s="1">
        <v>5.37</v>
      </c>
      <c r="T504" s="2">
        <v>39419</v>
      </c>
      <c r="U504" s="1">
        <v>5.25</v>
      </c>
      <c r="W504" s="2">
        <v>39419</v>
      </c>
      <c r="X504" s="1">
        <v>5.32</v>
      </c>
      <c r="Z504" s="2">
        <v>39419</v>
      </c>
      <c r="AA504" s="1">
        <v>5.5149999999999997</v>
      </c>
      <c r="AC504" s="2">
        <v>39419</v>
      </c>
      <c r="AD504" s="1">
        <v>5.6449999999999996</v>
      </c>
      <c r="AF504" s="2">
        <v>39801</v>
      </c>
      <c r="AG504" s="1">
        <v>1.4975000000000001</v>
      </c>
      <c r="AI504" s="2">
        <v>39419</v>
      </c>
      <c r="AJ504" s="1">
        <v>4.8725000000000005</v>
      </c>
      <c r="AL504" s="2">
        <v>39419</v>
      </c>
      <c r="AM504" s="1">
        <v>4.5134999999999996</v>
      </c>
      <c r="AO504" s="2">
        <v>39419</v>
      </c>
      <c r="AP504" s="1">
        <v>3.8490000000000002</v>
      </c>
      <c r="AR504" s="2">
        <v>39419</v>
      </c>
      <c r="AS504" s="1">
        <v>4.2213000000000003</v>
      </c>
      <c r="AU504" s="2">
        <v>39419</v>
      </c>
      <c r="AV504" s="1">
        <v>4.774</v>
      </c>
      <c r="AX504" s="2">
        <v>39419</v>
      </c>
      <c r="AY504" s="1">
        <v>4.7679999999999998</v>
      </c>
      <c r="BA504" s="116">
        <v>39419</v>
      </c>
      <c r="BB504" s="1">
        <v>4.5270000000000001</v>
      </c>
      <c r="BD504" s="2">
        <v>39419</v>
      </c>
      <c r="BE504" s="1">
        <v>4.4009999999999998</v>
      </c>
      <c r="BG504" s="2">
        <v>39447</v>
      </c>
      <c r="BH504" s="1">
        <v>4.04</v>
      </c>
      <c r="BI504" s="2"/>
      <c r="BJ504" s="2">
        <v>39447</v>
      </c>
      <c r="BK504" s="1">
        <v>3.45</v>
      </c>
      <c r="BM504" s="2">
        <v>39419</v>
      </c>
      <c r="BN504" s="1">
        <v>4.3460000000000001</v>
      </c>
    </row>
    <row r="505" spans="2:66">
      <c r="B505" s="2">
        <v>39822</v>
      </c>
      <c r="C505" s="1">
        <v>3.18</v>
      </c>
      <c r="E505" s="2">
        <v>39274</v>
      </c>
      <c r="F505" s="1">
        <v>4.91</v>
      </c>
      <c r="H505" s="2">
        <v>39307</v>
      </c>
      <c r="I505" s="1">
        <v>5.2939999999999996</v>
      </c>
      <c r="K505" s="2">
        <v>39303</v>
      </c>
      <c r="L505" s="1">
        <v>5.468</v>
      </c>
      <c r="N505" s="2">
        <v>39303</v>
      </c>
      <c r="O505" s="1">
        <v>5.3849999999999998</v>
      </c>
      <c r="Q505" s="2">
        <v>39420</v>
      </c>
      <c r="R505" s="1">
        <v>5.4850000000000003</v>
      </c>
      <c r="T505" s="2">
        <v>39420</v>
      </c>
      <c r="U505" s="1">
        <v>5.3550000000000004</v>
      </c>
      <c r="W505" s="2">
        <v>39420</v>
      </c>
      <c r="X505" s="1">
        <v>5.4349999999999996</v>
      </c>
      <c r="Z505" s="2">
        <v>39420</v>
      </c>
      <c r="AA505" s="1">
        <v>5.61</v>
      </c>
      <c r="AC505" s="2">
        <v>39420</v>
      </c>
      <c r="AD505" s="1">
        <v>5.7</v>
      </c>
      <c r="AF505" s="2">
        <v>39804</v>
      </c>
      <c r="AG505" s="1">
        <v>1.4662500000000001</v>
      </c>
      <c r="AI505" s="2">
        <v>39420</v>
      </c>
      <c r="AJ505" s="1">
        <v>4.8929999999999998</v>
      </c>
      <c r="AL505" s="2">
        <v>39420</v>
      </c>
      <c r="AM505" s="1">
        <v>4.5590000000000002</v>
      </c>
      <c r="AO505" s="2">
        <v>39420</v>
      </c>
      <c r="AP505" s="1">
        <v>3.8494999999999999</v>
      </c>
      <c r="AR505" s="2">
        <v>39420</v>
      </c>
      <c r="AS505" s="1">
        <v>4.2190000000000003</v>
      </c>
      <c r="AU505" s="2">
        <v>39420</v>
      </c>
      <c r="AV505" s="1">
        <v>4.7539999999999996</v>
      </c>
      <c r="AX505" s="2">
        <v>39420</v>
      </c>
      <c r="AY505" s="1">
        <v>4.7519999999999998</v>
      </c>
      <c r="BA505" s="116">
        <v>39420</v>
      </c>
      <c r="BB505" s="1">
        <v>4.5120000000000005</v>
      </c>
      <c r="BD505" s="2">
        <v>39420</v>
      </c>
      <c r="BE505" s="1">
        <v>4.3804999999999996</v>
      </c>
      <c r="BG505" s="2">
        <v>39449</v>
      </c>
      <c r="BH505" s="1">
        <v>3.91</v>
      </c>
      <c r="BI505" s="2"/>
      <c r="BJ505" s="2">
        <v>39449</v>
      </c>
      <c r="BK505" s="1">
        <v>3.2800000000000002</v>
      </c>
      <c r="BM505" s="2">
        <v>39420</v>
      </c>
      <c r="BN505" s="1">
        <v>4.3384999999999998</v>
      </c>
    </row>
    <row r="506" spans="2:66">
      <c r="B506" s="2">
        <v>39825</v>
      </c>
      <c r="C506" s="1">
        <v>3.18</v>
      </c>
      <c r="E506" s="2">
        <v>39275</v>
      </c>
      <c r="F506" s="1">
        <v>4.9370000000000003</v>
      </c>
      <c r="H506" s="2">
        <v>39308</v>
      </c>
      <c r="I506" s="1">
        <v>5.3</v>
      </c>
      <c r="K506" s="2">
        <v>39304</v>
      </c>
      <c r="L506" s="1">
        <v>5.3570000000000002</v>
      </c>
      <c r="N506" s="2">
        <v>39304</v>
      </c>
      <c r="O506" s="1">
        <v>5.298</v>
      </c>
      <c r="Q506" s="2">
        <v>39421</v>
      </c>
      <c r="R506" s="1">
        <v>5.54</v>
      </c>
      <c r="T506" s="2">
        <v>39421</v>
      </c>
      <c r="U506" s="1">
        <v>5.42</v>
      </c>
      <c r="W506" s="2">
        <v>39421</v>
      </c>
      <c r="X506" s="1">
        <v>5.5250000000000004</v>
      </c>
      <c r="Z506" s="2">
        <v>39421</v>
      </c>
      <c r="AA506" s="1">
        <v>5.6899999999999995</v>
      </c>
      <c r="AC506" s="2">
        <v>39421</v>
      </c>
      <c r="AD506" s="1">
        <v>5.77</v>
      </c>
      <c r="AF506" s="2">
        <v>39805</v>
      </c>
      <c r="AG506" s="1">
        <v>1.4662500000000001</v>
      </c>
      <c r="AI506" s="2">
        <v>39421</v>
      </c>
      <c r="AJ506" s="1">
        <v>4.9879999999999995</v>
      </c>
      <c r="AL506" s="2">
        <v>39421</v>
      </c>
      <c r="AM506" s="1">
        <v>4.6219999999999999</v>
      </c>
      <c r="AO506" s="2">
        <v>39421</v>
      </c>
      <c r="AP506" s="1">
        <v>3.8919999999999999</v>
      </c>
      <c r="AR506" s="2">
        <v>39421</v>
      </c>
      <c r="AS506" s="1">
        <v>4.2539999999999996</v>
      </c>
      <c r="AU506" s="2">
        <v>39421</v>
      </c>
      <c r="AV506" s="1">
        <v>4.7365000000000004</v>
      </c>
      <c r="AX506" s="2">
        <v>39421</v>
      </c>
      <c r="AY506" s="1">
        <v>4.7350000000000003</v>
      </c>
      <c r="BA506" s="116">
        <v>39421</v>
      </c>
      <c r="BB506" s="1">
        <v>4.5030000000000001</v>
      </c>
      <c r="BD506" s="2">
        <v>39421</v>
      </c>
      <c r="BE506" s="1">
        <v>4.3605</v>
      </c>
      <c r="BG506" s="2">
        <v>39450</v>
      </c>
      <c r="BH506" s="1">
        <v>3.91</v>
      </c>
      <c r="BI506" s="2"/>
      <c r="BJ506" s="2">
        <v>39450</v>
      </c>
      <c r="BK506" s="1">
        <v>3.26</v>
      </c>
      <c r="BM506" s="2">
        <v>39421</v>
      </c>
      <c r="BN506" s="1">
        <v>4.3140000000000001</v>
      </c>
    </row>
    <row r="507" spans="2:66">
      <c r="B507" s="2">
        <v>39826</v>
      </c>
      <c r="C507" s="1">
        <v>3.13</v>
      </c>
      <c r="E507" s="2">
        <v>39276</v>
      </c>
      <c r="F507" s="1">
        <v>4.9480000000000004</v>
      </c>
      <c r="H507" s="2">
        <v>39310</v>
      </c>
      <c r="I507" s="1">
        <v>5.24</v>
      </c>
      <c r="K507" s="2">
        <v>39307</v>
      </c>
      <c r="L507" s="1">
        <v>5.39</v>
      </c>
      <c r="N507" s="2">
        <v>39307</v>
      </c>
      <c r="O507" s="1">
        <v>5.33</v>
      </c>
      <c r="Q507" s="2">
        <v>39422</v>
      </c>
      <c r="R507" s="1">
        <v>5.47</v>
      </c>
      <c r="T507" s="2">
        <v>39422</v>
      </c>
      <c r="U507" s="1">
        <v>5.38</v>
      </c>
      <c r="W507" s="2">
        <v>39422</v>
      </c>
      <c r="X507" s="1">
        <v>5.51</v>
      </c>
      <c r="Z507" s="2">
        <v>39422</v>
      </c>
      <c r="AA507" s="1">
        <v>5.6899999999999995</v>
      </c>
      <c r="AC507" s="2">
        <v>39422</v>
      </c>
      <c r="AD507" s="1">
        <v>5.7850000000000001</v>
      </c>
      <c r="AF507" s="2">
        <v>39806</v>
      </c>
      <c r="AG507" s="1">
        <v>1.4675</v>
      </c>
      <c r="AI507" s="2">
        <v>39422</v>
      </c>
      <c r="AJ507" s="1">
        <v>5.0148000000000001</v>
      </c>
      <c r="AL507" s="2">
        <v>39422</v>
      </c>
      <c r="AM507" s="1">
        <v>4.6680000000000001</v>
      </c>
      <c r="AO507" s="2">
        <v>39422</v>
      </c>
      <c r="AP507" s="1">
        <v>3.9695</v>
      </c>
      <c r="AR507" s="2">
        <v>39422</v>
      </c>
      <c r="AS507" s="1">
        <v>4.3159999999999998</v>
      </c>
      <c r="AU507" s="2">
        <v>39422</v>
      </c>
      <c r="AV507" s="1">
        <v>4.7679999999999998</v>
      </c>
      <c r="AX507" s="2">
        <v>39422</v>
      </c>
      <c r="AY507" s="1">
        <v>4.7690000000000001</v>
      </c>
      <c r="BA507" s="116">
        <v>39422</v>
      </c>
      <c r="BB507" s="1">
        <v>4.5430000000000001</v>
      </c>
      <c r="BD507" s="2">
        <v>39422</v>
      </c>
      <c r="BE507" s="1">
        <v>4.4124999999999996</v>
      </c>
      <c r="BG507" s="2">
        <v>39451</v>
      </c>
      <c r="BH507" s="1">
        <v>3.88</v>
      </c>
      <c r="BI507" s="2"/>
      <c r="BJ507" s="2">
        <v>39451</v>
      </c>
      <c r="BK507" s="1">
        <v>3.18</v>
      </c>
      <c r="BM507" s="2">
        <v>39422</v>
      </c>
      <c r="BN507" s="1">
        <v>4.3804999999999996</v>
      </c>
    </row>
    <row r="508" spans="2:66">
      <c r="B508" s="2">
        <v>39827</v>
      </c>
      <c r="C508" s="1">
        <v>3.02</v>
      </c>
      <c r="E508" s="2">
        <v>39279</v>
      </c>
      <c r="F508" s="1">
        <v>4.95</v>
      </c>
      <c r="H508" s="2">
        <v>39311</v>
      </c>
      <c r="I508" s="1">
        <v>5.23</v>
      </c>
      <c r="K508" s="2">
        <v>39308</v>
      </c>
      <c r="L508" s="1">
        <v>5.4</v>
      </c>
      <c r="N508" s="2">
        <v>39308</v>
      </c>
      <c r="O508" s="1">
        <v>5.34</v>
      </c>
      <c r="Q508" s="2">
        <v>39423</v>
      </c>
      <c r="R508" s="1">
        <v>5.41</v>
      </c>
      <c r="T508" s="2">
        <v>39423</v>
      </c>
      <c r="U508" s="1">
        <v>5.375</v>
      </c>
      <c r="W508" s="2">
        <v>39423</v>
      </c>
      <c r="X508" s="1">
        <v>5.5449999999999999</v>
      </c>
      <c r="Z508" s="2">
        <v>39423</v>
      </c>
      <c r="AA508" s="1">
        <v>5.7249999999999996</v>
      </c>
      <c r="AC508" s="2">
        <v>39423</v>
      </c>
      <c r="AD508" s="1">
        <v>5.8100000000000005</v>
      </c>
      <c r="AF508" s="2">
        <v>39811</v>
      </c>
      <c r="AG508" s="1">
        <v>1.45875</v>
      </c>
      <c r="AI508" s="2">
        <v>39423</v>
      </c>
      <c r="AJ508" s="1">
        <v>5.1624999999999996</v>
      </c>
      <c r="AL508" s="2">
        <v>39423</v>
      </c>
      <c r="AM508" s="1">
        <v>4.8159999999999998</v>
      </c>
      <c r="AO508" s="2">
        <v>39423</v>
      </c>
      <c r="AP508" s="1">
        <v>4.0614999999999997</v>
      </c>
      <c r="AR508" s="2">
        <v>39423</v>
      </c>
      <c r="AS508" s="1">
        <v>4.3798000000000004</v>
      </c>
      <c r="AU508" s="2">
        <v>39423</v>
      </c>
      <c r="AV508" s="1">
        <v>4.8140000000000001</v>
      </c>
      <c r="AX508" s="2">
        <v>39423</v>
      </c>
      <c r="AY508" s="1">
        <v>4.819</v>
      </c>
      <c r="BA508" s="116">
        <v>39423</v>
      </c>
      <c r="BB508" s="1">
        <v>4.6070000000000002</v>
      </c>
      <c r="BD508" s="2">
        <v>39423</v>
      </c>
      <c r="BE508" s="1">
        <v>4.516</v>
      </c>
      <c r="BG508" s="2">
        <v>39454</v>
      </c>
      <c r="BH508" s="1">
        <v>3.86</v>
      </c>
      <c r="BI508" s="2"/>
      <c r="BJ508" s="2">
        <v>39454</v>
      </c>
      <c r="BK508" s="1">
        <v>3.16</v>
      </c>
      <c r="BM508" s="2">
        <v>39423</v>
      </c>
      <c r="BN508" s="1">
        <v>4.4435000000000002</v>
      </c>
    </row>
    <row r="509" spans="2:66">
      <c r="B509" s="2">
        <v>39828</v>
      </c>
      <c r="C509" s="1">
        <v>2.98</v>
      </c>
      <c r="E509" s="2">
        <v>39281</v>
      </c>
      <c r="F509" s="1">
        <v>4.9470000000000001</v>
      </c>
      <c r="H509" s="2">
        <v>39314</v>
      </c>
      <c r="I509" s="1">
        <v>5.258</v>
      </c>
      <c r="K509" s="2">
        <v>39310</v>
      </c>
      <c r="L509" s="1">
        <v>5.34</v>
      </c>
      <c r="N509" s="2">
        <v>39310</v>
      </c>
      <c r="O509" s="1">
        <v>5.28</v>
      </c>
      <c r="Q509" s="2">
        <v>39426</v>
      </c>
      <c r="R509" s="1">
        <v>5.3250000000000002</v>
      </c>
      <c r="T509" s="2">
        <v>39426</v>
      </c>
      <c r="U509" s="1">
        <v>5.35</v>
      </c>
      <c r="W509" s="2">
        <v>39426</v>
      </c>
      <c r="X509" s="1">
        <v>5.5649999999999995</v>
      </c>
      <c r="Z509" s="2">
        <v>39426</v>
      </c>
      <c r="AA509" s="1">
        <v>5.75</v>
      </c>
      <c r="AC509" s="2">
        <v>39426</v>
      </c>
      <c r="AD509" s="1">
        <v>5.8</v>
      </c>
      <c r="AF509" s="2">
        <v>39812</v>
      </c>
      <c r="AG509" s="1">
        <v>1.4350000000000001</v>
      </c>
      <c r="AI509" s="2">
        <v>39426</v>
      </c>
      <c r="AJ509" s="1">
        <v>5.2214999999999998</v>
      </c>
      <c r="AL509" s="2">
        <v>39426</v>
      </c>
      <c r="AM509" s="1">
        <v>4.8715000000000002</v>
      </c>
      <c r="AO509" s="2">
        <v>39426</v>
      </c>
      <c r="AP509" s="1">
        <v>4.1230000000000002</v>
      </c>
      <c r="AR509" s="2">
        <v>39426</v>
      </c>
      <c r="AS509" s="1">
        <v>4.4180000000000001</v>
      </c>
      <c r="AU509" s="2">
        <v>39426</v>
      </c>
      <c r="AV509" s="1">
        <v>4.8535000000000004</v>
      </c>
      <c r="AX509" s="2">
        <v>39426</v>
      </c>
      <c r="AY509" s="1">
        <v>4.8665000000000003</v>
      </c>
      <c r="BA509" s="116">
        <v>39426</v>
      </c>
      <c r="BB509" s="1">
        <v>4.6734999999999998</v>
      </c>
      <c r="BD509" s="2">
        <v>39426</v>
      </c>
      <c r="BE509" s="1">
        <v>4.5765000000000002</v>
      </c>
      <c r="BG509" s="2">
        <v>39455</v>
      </c>
      <c r="BH509" s="1">
        <v>3.86</v>
      </c>
      <c r="BI509" s="2"/>
      <c r="BJ509" s="2">
        <v>39455</v>
      </c>
      <c r="BK509" s="1">
        <v>3.16</v>
      </c>
      <c r="BM509" s="2">
        <v>39426</v>
      </c>
      <c r="BN509" s="1">
        <v>4.5259999999999998</v>
      </c>
    </row>
    <row r="510" spans="2:66">
      <c r="B510" s="2">
        <v>39829</v>
      </c>
      <c r="C510" s="1">
        <v>2.9699999999999998</v>
      </c>
      <c r="E510" s="2">
        <v>39282</v>
      </c>
      <c r="F510" s="1">
        <v>4.95</v>
      </c>
      <c r="H510" s="2">
        <v>39315</v>
      </c>
      <c r="I510" s="1">
        <v>5.2549999999999999</v>
      </c>
      <c r="K510" s="2">
        <v>39311</v>
      </c>
      <c r="L510" s="1">
        <v>5.3380000000000001</v>
      </c>
      <c r="N510" s="2">
        <v>39311</v>
      </c>
      <c r="O510" s="1">
        <v>5.2720000000000002</v>
      </c>
      <c r="Q510" s="2">
        <v>39427</v>
      </c>
      <c r="R510" s="1">
        <v>5.3949999999999996</v>
      </c>
      <c r="T510" s="2">
        <v>39427</v>
      </c>
      <c r="U510" s="1">
        <v>5.3949999999999996</v>
      </c>
      <c r="W510" s="2">
        <v>39427</v>
      </c>
      <c r="X510" s="1">
        <v>5.5649999999999995</v>
      </c>
      <c r="Z510" s="2">
        <v>39427</v>
      </c>
      <c r="AA510" s="1">
        <v>5.73</v>
      </c>
      <c r="AC510" s="2">
        <v>39427</v>
      </c>
      <c r="AD510" s="1">
        <v>5.7750000000000004</v>
      </c>
      <c r="AF510" s="2">
        <v>39813</v>
      </c>
      <c r="AG510" s="1">
        <v>1.425</v>
      </c>
      <c r="AI510" s="2">
        <v>39427</v>
      </c>
      <c r="AJ510" s="1">
        <v>5.0585000000000004</v>
      </c>
      <c r="AL510" s="2">
        <v>39427</v>
      </c>
      <c r="AM510" s="1">
        <v>4.6887999999999996</v>
      </c>
      <c r="AO510" s="2">
        <v>39427</v>
      </c>
      <c r="AP510" s="1">
        <v>3.9662999999999999</v>
      </c>
      <c r="AR510" s="2">
        <v>39427</v>
      </c>
      <c r="AS510" s="1">
        <v>4.3345000000000002</v>
      </c>
      <c r="AU510" s="2">
        <v>39427</v>
      </c>
      <c r="AV510" s="1">
        <v>4.7954999999999997</v>
      </c>
      <c r="AX510" s="2">
        <v>39427</v>
      </c>
      <c r="AY510" s="1">
        <v>4.8570000000000002</v>
      </c>
      <c r="BA510" s="116">
        <v>39427</v>
      </c>
      <c r="BB510" s="1">
        <v>4.6559999999999997</v>
      </c>
      <c r="BD510" s="2">
        <v>39427</v>
      </c>
      <c r="BE510" s="1">
        <v>4.5490000000000004</v>
      </c>
      <c r="BG510" s="2">
        <v>39456</v>
      </c>
      <c r="BH510" s="1">
        <v>3.82</v>
      </c>
      <c r="BI510" s="2"/>
      <c r="BJ510" s="2">
        <v>39456</v>
      </c>
      <c r="BK510" s="1">
        <v>3.1</v>
      </c>
      <c r="BM510" s="2">
        <v>39427</v>
      </c>
      <c r="BN510" s="1">
        <v>4.5019999999999998</v>
      </c>
    </row>
    <row r="511" spans="2:66">
      <c r="B511" s="2">
        <v>39832</v>
      </c>
      <c r="C511" s="1">
        <v>2.9699999999999998</v>
      </c>
      <c r="E511" s="2">
        <v>39283</v>
      </c>
      <c r="F511" s="1">
        <v>4.95</v>
      </c>
      <c r="H511" s="2">
        <v>39316</v>
      </c>
      <c r="I511" s="1">
        <v>5.2830000000000004</v>
      </c>
      <c r="K511" s="2">
        <v>39314</v>
      </c>
      <c r="L511" s="1">
        <v>5.3789999999999996</v>
      </c>
      <c r="N511" s="2">
        <v>39314</v>
      </c>
      <c r="O511" s="1">
        <v>5.3010000000000002</v>
      </c>
      <c r="Q511" s="2">
        <v>39428</v>
      </c>
      <c r="R511" s="1">
        <v>5.4749999999999996</v>
      </c>
      <c r="T511" s="2">
        <v>39428</v>
      </c>
      <c r="U511" s="1">
        <v>5.45</v>
      </c>
      <c r="W511" s="2">
        <v>39428</v>
      </c>
      <c r="X511" s="1">
        <v>5.58</v>
      </c>
      <c r="Z511" s="2">
        <v>39428</v>
      </c>
      <c r="AA511" s="1">
        <v>5.71</v>
      </c>
      <c r="AC511" s="2">
        <v>39428</v>
      </c>
      <c r="AD511" s="1">
        <v>5.76</v>
      </c>
      <c r="AF511" s="2">
        <v>39815</v>
      </c>
      <c r="AG511" s="1">
        <v>1.4125000000000001</v>
      </c>
      <c r="AI511" s="2">
        <v>39428</v>
      </c>
      <c r="AJ511" s="1">
        <v>5.1165000000000003</v>
      </c>
      <c r="AL511" s="2">
        <v>39428</v>
      </c>
      <c r="AM511" s="1">
        <v>4.7737999999999996</v>
      </c>
      <c r="AO511" s="2">
        <v>39428</v>
      </c>
      <c r="AP511" s="1">
        <v>4.0199999999999996</v>
      </c>
      <c r="AR511" s="2">
        <v>39428</v>
      </c>
      <c r="AS511" s="1">
        <v>4.33</v>
      </c>
      <c r="AU511" s="2">
        <v>39428</v>
      </c>
      <c r="AV511" s="1">
        <v>4.8710000000000004</v>
      </c>
      <c r="AX511" s="2">
        <v>39428</v>
      </c>
      <c r="AY511" s="1">
        <v>4.8860000000000001</v>
      </c>
      <c r="BA511" s="116">
        <v>39428</v>
      </c>
      <c r="BB511" s="1">
        <v>4.6909999999999998</v>
      </c>
      <c r="BD511" s="2">
        <v>39428</v>
      </c>
      <c r="BE511" s="1">
        <v>4.6274999999999995</v>
      </c>
      <c r="BG511" s="2">
        <v>39457</v>
      </c>
      <c r="BH511" s="1">
        <v>3.91</v>
      </c>
      <c r="BI511" s="2"/>
      <c r="BJ511" s="2">
        <v>39457</v>
      </c>
      <c r="BK511" s="1">
        <v>3.16</v>
      </c>
      <c r="BM511" s="2">
        <v>39428</v>
      </c>
      <c r="BN511" s="1">
        <v>4.5449999999999999</v>
      </c>
    </row>
    <row r="512" spans="2:66">
      <c r="B512" s="2">
        <v>39833</v>
      </c>
      <c r="C512" s="1">
        <v>2.9699999999999998</v>
      </c>
      <c r="E512" s="2">
        <v>39286</v>
      </c>
      <c r="F512" s="1">
        <v>4.9470000000000001</v>
      </c>
      <c r="H512" s="2">
        <v>39317</v>
      </c>
      <c r="I512" s="1">
        <v>5.3079999999999998</v>
      </c>
      <c r="K512" s="2">
        <v>39315</v>
      </c>
      <c r="L512" s="1">
        <v>5.38</v>
      </c>
      <c r="N512" s="2">
        <v>39315</v>
      </c>
      <c r="O512" s="1">
        <v>5.3</v>
      </c>
      <c r="Q512" s="2">
        <v>39429</v>
      </c>
      <c r="R512" s="1">
        <v>5.4450000000000003</v>
      </c>
      <c r="T512" s="2">
        <v>39429</v>
      </c>
      <c r="U512" s="1">
        <v>5.3949999999999996</v>
      </c>
      <c r="W512" s="2">
        <v>39429</v>
      </c>
      <c r="X512" s="1">
        <v>5.5</v>
      </c>
      <c r="Z512" s="2">
        <v>39429</v>
      </c>
      <c r="AA512" s="1">
        <v>5.61</v>
      </c>
      <c r="AC512" s="2">
        <v>39429</v>
      </c>
      <c r="AD512" s="1">
        <v>5.7149999999999999</v>
      </c>
      <c r="AF512" s="2">
        <v>39818</v>
      </c>
      <c r="AG512" s="1">
        <v>1.4212500000000001</v>
      </c>
      <c r="AI512" s="2">
        <v>39429</v>
      </c>
      <c r="AJ512" s="1">
        <v>5.1870000000000003</v>
      </c>
      <c r="AL512" s="2">
        <v>39429</v>
      </c>
      <c r="AM512" s="1">
        <v>4.8405000000000005</v>
      </c>
      <c r="AO512" s="2">
        <v>39429</v>
      </c>
      <c r="AP512" s="1">
        <v>4.0925000000000002</v>
      </c>
      <c r="AR512" s="2">
        <v>39429</v>
      </c>
      <c r="AS512" s="1">
        <v>4.3620000000000001</v>
      </c>
      <c r="AU512" s="2">
        <v>39429</v>
      </c>
      <c r="AV512" s="1">
        <v>4.8644999999999996</v>
      </c>
      <c r="AX512" s="2">
        <v>39429</v>
      </c>
      <c r="AY512" s="1">
        <v>4.8905000000000003</v>
      </c>
      <c r="BA512" s="116">
        <v>39429</v>
      </c>
      <c r="BB512" s="1">
        <v>4.7074999999999996</v>
      </c>
      <c r="BD512" s="2">
        <v>39429</v>
      </c>
      <c r="BE512" s="1">
        <v>4.6464999999999996</v>
      </c>
      <c r="BG512" s="2">
        <v>39458</v>
      </c>
      <c r="BH512" s="1">
        <v>3.82</v>
      </c>
      <c r="BI512" s="2"/>
      <c r="BJ512" s="2">
        <v>39458</v>
      </c>
      <c r="BK512" s="1">
        <v>3.06</v>
      </c>
      <c r="BM512" s="2">
        <v>39429</v>
      </c>
      <c r="BN512" s="1">
        <v>4.5670000000000002</v>
      </c>
    </row>
    <row r="513" spans="2:66">
      <c r="B513" s="2">
        <v>39834</v>
      </c>
      <c r="C513" s="1">
        <v>2.9699999999999998</v>
      </c>
      <c r="E513" s="2">
        <v>39287</v>
      </c>
      <c r="F513" s="1">
        <v>4.95</v>
      </c>
      <c r="H513" s="2">
        <v>39318</v>
      </c>
      <c r="I513" s="1">
        <v>5.3</v>
      </c>
      <c r="K513" s="2">
        <v>39316</v>
      </c>
      <c r="L513" s="1">
        <v>5.4169999999999998</v>
      </c>
      <c r="N513" s="2">
        <v>39316</v>
      </c>
      <c r="O513" s="1">
        <v>5.3310000000000004</v>
      </c>
      <c r="Q513" s="2">
        <v>39430</v>
      </c>
      <c r="R513" s="1">
        <v>5.42</v>
      </c>
      <c r="T513" s="2">
        <v>39430</v>
      </c>
      <c r="U513" s="1">
        <v>5.37</v>
      </c>
      <c r="W513" s="2">
        <v>39430</v>
      </c>
      <c r="X513" s="1">
        <v>5.5</v>
      </c>
      <c r="Z513" s="2">
        <v>39430</v>
      </c>
      <c r="AA513" s="1">
        <v>5.64</v>
      </c>
      <c r="AC513" s="2">
        <v>39430</v>
      </c>
      <c r="AD513" s="1">
        <v>5.75</v>
      </c>
      <c r="AF513" s="2">
        <v>39819</v>
      </c>
      <c r="AG513" s="1">
        <v>1.4112499999999999</v>
      </c>
      <c r="AI513" s="2">
        <v>39430</v>
      </c>
      <c r="AJ513" s="1">
        <v>5.2389999999999999</v>
      </c>
      <c r="AL513" s="2">
        <v>39430</v>
      </c>
      <c r="AM513" s="1">
        <v>4.9080000000000004</v>
      </c>
      <c r="AO513" s="2">
        <v>39430</v>
      </c>
      <c r="AP513" s="1">
        <v>4.1749999999999998</v>
      </c>
      <c r="AR513" s="2">
        <v>39430</v>
      </c>
      <c r="AS513" s="1">
        <v>4.4104999999999999</v>
      </c>
      <c r="AU513" s="2">
        <v>39430</v>
      </c>
      <c r="AV513" s="1">
        <v>4.88</v>
      </c>
      <c r="AX513" s="2">
        <v>39430</v>
      </c>
      <c r="AY513" s="1">
        <v>4.9055</v>
      </c>
      <c r="BA513" s="116">
        <v>39430</v>
      </c>
      <c r="BB513" s="1">
        <v>4.7324999999999999</v>
      </c>
      <c r="BD513" s="2">
        <v>39430</v>
      </c>
      <c r="BE513" s="1">
        <v>4.6589999999999998</v>
      </c>
      <c r="BG513" s="2">
        <v>39461</v>
      </c>
      <c r="BH513" s="1">
        <v>3.81</v>
      </c>
      <c r="BI513" s="2"/>
      <c r="BJ513" s="2">
        <v>39461</v>
      </c>
      <c r="BK513" s="1">
        <v>3.08</v>
      </c>
      <c r="BM513" s="2">
        <v>39430</v>
      </c>
      <c r="BN513" s="1">
        <v>4.5964999999999998</v>
      </c>
    </row>
    <row r="514" spans="2:66">
      <c r="B514" s="2">
        <v>39835</v>
      </c>
      <c r="C514" s="1">
        <v>2.96</v>
      </c>
      <c r="E514" s="2">
        <v>39288</v>
      </c>
      <c r="F514" s="1">
        <v>4.9470000000000001</v>
      </c>
      <c r="H514" s="2">
        <v>39321</v>
      </c>
      <c r="I514" s="1">
        <v>5.335</v>
      </c>
      <c r="K514" s="2">
        <v>39317</v>
      </c>
      <c r="L514" s="1">
        <v>5.45</v>
      </c>
      <c r="N514" s="2">
        <v>39317</v>
      </c>
      <c r="O514" s="1">
        <v>5.36</v>
      </c>
      <c r="Q514" s="2">
        <v>39433</v>
      </c>
      <c r="R514" s="1">
        <v>5.48</v>
      </c>
      <c r="T514" s="2">
        <v>39433</v>
      </c>
      <c r="U514" s="1">
        <v>5.43</v>
      </c>
      <c r="W514" s="2">
        <v>39433</v>
      </c>
      <c r="X514" s="1">
        <v>5.5750000000000002</v>
      </c>
      <c r="Z514" s="2">
        <v>39433</v>
      </c>
      <c r="AA514" s="1">
        <v>5.7549999999999999</v>
      </c>
      <c r="AC514" s="2">
        <v>39433</v>
      </c>
      <c r="AD514" s="1">
        <v>5.89</v>
      </c>
      <c r="AF514" s="2">
        <v>39820</v>
      </c>
      <c r="AG514" s="1">
        <v>1.3975</v>
      </c>
      <c r="AI514" s="2">
        <v>39433</v>
      </c>
      <c r="AJ514" s="1">
        <v>5.1509999999999998</v>
      </c>
      <c r="AL514" s="2">
        <v>39433</v>
      </c>
      <c r="AM514" s="1">
        <v>4.8064999999999998</v>
      </c>
      <c r="AO514" s="2">
        <v>39433</v>
      </c>
      <c r="AP514" s="1">
        <v>4.0564999999999998</v>
      </c>
      <c r="AR514" s="2">
        <v>39433</v>
      </c>
      <c r="AS514" s="1">
        <v>4.343</v>
      </c>
      <c r="AU514" s="2">
        <v>39433</v>
      </c>
      <c r="AV514" s="1">
        <v>4.8555000000000001</v>
      </c>
      <c r="AX514" s="2">
        <v>39433</v>
      </c>
      <c r="AY514" s="1">
        <v>4.8815</v>
      </c>
      <c r="BA514" s="116">
        <v>39433</v>
      </c>
      <c r="BB514" s="1">
        <v>4.7115</v>
      </c>
      <c r="BD514" s="2">
        <v>39433</v>
      </c>
      <c r="BE514" s="1">
        <v>4.6485000000000003</v>
      </c>
      <c r="BG514" s="2">
        <v>39462</v>
      </c>
      <c r="BH514" s="1">
        <v>3.7199999999999998</v>
      </c>
      <c r="BI514" s="2"/>
      <c r="BJ514" s="2">
        <v>39462</v>
      </c>
      <c r="BK514" s="1">
        <v>3</v>
      </c>
      <c r="BM514" s="2">
        <v>39433</v>
      </c>
      <c r="BN514" s="1">
        <v>4.5715000000000003</v>
      </c>
    </row>
    <row r="515" spans="2:66">
      <c r="B515" s="2">
        <v>39836</v>
      </c>
      <c r="C515" s="1">
        <v>2.96</v>
      </c>
      <c r="E515" s="2">
        <v>39289</v>
      </c>
      <c r="F515" s="1">
        <v>4.95</v>
      </c>
      <c r="H515" s="2">
        <v>39322</v>
      </c>
      <c r="I515" s="1">
        <v>5.367</v>
      </c>
      <c r="K515" s="2">
        <v>39318</v>
      </c>
      <c r="L515" s="1">
        <v>5.45</v>
      </c>
      <c r="N515" s="2">
        <v>39318</v>
      </c>
      <c r="O515" s="1">
        <v>5.35</v>
      </c>
      <c r="Q515" s="2">
        <v>39434</v>
      </c>
      <c r="R515" s="1">
        <v>5.5</v>
      </c>
      <c r="T515" s="2">
        <v>39434</v>
      </c>
      <c r="U515" s="1">
        <v>5.46</v>
      </c>
      <c r="W515" s="2">
        <v>39434</v>
      </c>
      <c r="X515" s="1">
        <v>5.59</v>
      </c>
      <c r="Z515" s="2">
        <v>39434</v>
      </c>
      <c r="AA515" s="1">
        <v>5.78</v>
      </c>
      <c r="AC515" s="2">
        <v>39434</v>
      </c>
      <c r="AD515" s="1">
        <v>5.9050000000000002</v>
      </c>
      <c r="AF515" s="2">
        <v>39821</v>
      </c>
      <c r="AG515" s="1">
        <v>1.35375</v>
      </c>
      <c r="AI515" s="2">
        <v>39434</v>
      </c>
      <c r="AJ515" s="1">
        <v>5.0945</v>
      </c>
      <c r="AL515" s="2">
        <v>39434</v>
      </c>
      <c r="AM515" s="1">
        <v>4.7675000000000001</v>
      </c>
      <c r="AO515" s="2">
        <v>39434</v>
      </c>
      <c r="AP515" s="1">
        <v>4.0225</v>
      </c>
      <c r="AR515" s="2">
        <v>39434</v>
      </c>
      <c r="AS515" s="1">
        <v>4.298</v>
      </c>
      <c r="AU515" s="2">
        <v>39434</v>
      </c>
      <c r="AV515" s="1">
        <v>4.8315000000000001</v>
      </c>
      <c r="AX515" s="2">
        <v>39434</v>
      </c>
      <c r="AY515" s="1">
        <v>4.8525</v>
      </c>
      <c r="BA515" s="116">
        <v>39434</v>
      </c>
      <c r="BB515" s="1">
        <v>4.6825000000000001</v>
      </c>
      <c r="BD515" s="2">
        <v>39434</v>
      </c>
      <c r="BE515" s="1">
        <v>4.6165000000000003</v>
      </c>
      <c r="BG515" s="2">
        <v>39463</v>
      </c>
      <c r="BH515" s="1">
        <v>3.74</v>
      </c>
      <c r="BI515" s="2"/>
      <c r="BJ515" s="2">
        <v>39463</v>
      </c>
      <c r="BK515" s="1">
        <v>3</v>
      </c>
      <c r="BM515" s="2">
        <v>39434</v>
      </c>
      <c r="BN515" s="1">
        <v>4.5510000000000002</v>
      </c>
    </row>
    <row r="516" spans="2:66">
      <c r="B516" s="2">
        <v>39841</v>
      </c>
      <c r="C516" s="1">
        <v>2.96</v>
      </c>
      <c r="E516" s="2">
        <v>39290</v>
      </c>
      <c r="F516" s="1">
        <v>4.9420000000000002</v>
      </c>
      <c r="H516" s="2">
        <v>39323</v>
      </c>
      <c r="I516" s="1">
        <v>5.39</v>
      </c>
      <c r="K516" s="2">
        <v>39321</v>
      </c>
      <c r="L516" s="1">
        <v>5.492</v>
      </c>
      <c r="N516" s="2">
        <v>39321</v>
      </c>
      <c r="O516" s="1">
        <v>5.39</v>
      </c>
      <c r="Q516" s="2">
        <v>39435</v>
      </c>
      <c r="R516" s="1">
        <v>5.5</v>
      </c>
      <c r="T516" s="2">
        <v>39435</v>
      </c>
      <c r="U516" s="1">
        <v>5.46</v>
      </c>
      <c r="W516" s="2">
        <v>39435</v>
      </c>
      <c r="X516" s="1">
        <v>5.59</v>
      </c>
      <c r="Z516" s="2">
        <v>39435</v>
      </c>
      <c r="AA516" s="1">
        <v>5.78</v>
      </c>
      <c r="AC516" s="2">
        <v>39435</v>
      </c>
      <c r="AD516" s="1">
        <v>5.9050000000000002</v>
      </c>
      <c r="AF516" s="2">
        <v>39822</v>
      </c>
      <c r="AG516" s="1">
        <v>1.26</v>
      </c>
      <c r="AI516" s="2">
        <v>39435</v>
      </c>
      <c r="AJ516" s="1">
        <v>4.9930000000000003</v>
      </c>
      <c r="AL516" s="2">
        <v>39435</v>
      </c>
      <c r="AM516" s="1">
        <v>4.6535000000000002</v>
      </c>
      <c r="AO516" s="2">
        <v>39435</v>
      </c>
      <c r="AP516" s="1">
        <v>3.911</v>
      </c>
      <c r="AR516" s="2">
        <v>39435</v>
      </c>
      <c r="AS516" s="1">
        <v>4.2160000000000002</v>
      </c>
      <c r="AU516" s="2">
        <v>39435</v>
      </c>
      <c r="AV516" s="1">
        <v>4.8365</v>
      </c>
      <c r="AX516" s="2">
        <v>39435</v>
      </c>
      <c r="AY516" s="1">
        <v>4.8585000000000003</v>
      </c>
      <c r="BA516" s="116">
        <v>39435</v>
      </c>
      <c r="BB516" s="1">
        <v>4.6784999999999997</v>
      </c>
      <c r="BD516" s="2">
        <v>39435</v>
      </c>
      <c r="BE516" s="1">
        <v>4.5960000000000001</v>
      </c>
      <c r="BG516" s="2">
        <v>39464</v>
      </c>
      <c r="BH516" s="1">
        <v>3.66</v>
      </c>
      <c r="BI516" s="2"/>
      <c r="BJ516" s="2">
        <v>39464</v>
      </c>
      <c r="BK516" s="1">
        <v>2.9</v>
      </c>
      <c r="BM516" s="2">
        <v>39435</v>
      </c>
      <c r="BN516" s="1">
        <v>4.532</v>
      </c>
    </row>
    <row r="517" spans="2:66">
      <c r="B517" s="2">
        <v>39842</v>
      </c>
      <c r="C517" s="1">
        <v>2.96</v>
      </c>
      <c r="E517" s="2">
        <v>39293</v>
      </c>
      <c r="F517" s="1">
        <v>4.9399999999999995</v>
      </c>
      <c r="H517" s="2">
        <v>39324</v>
      </c>
      <c r="I517" s="1">
        <v>5.3579999999999997</v>
      </c>
      <c r="K517" s="2">
        <v>39322</v>
      </c>
      <c r="L517" s="1">
        <v>5.5270000000000001</v>
      </c>
      <c r="N517" s="2">
        <v>39322</v>
      </c>
      <c r="O517" s="1">
        <v>5.4260000000000002</v>
      </c>
      <c r="Q517" s="2">
        <v>39436</v>
      </c>
      <c r="R517" s="1">
        <v>5.4550000000000001</v>
      </c>
      <c r="T517" s="2">
        <v>39436</v>
      </c>
      <c r="U517" s="1">
        <v>5.4249999999999998</v>
      </c>
      <c r="W517" s="2">
        <v>39436</v>
      </c>
      <c r="X517" s="1">
        <v>5.59</v>
      </c>
      <c r="Z517" s="2">
        <v>39436</v>
      </c>
      <c r="AA517" s="1">
        <v>5.82</v>
      </c>
      <c r="AC517" s="2">
        <v>39436</v>
      </c>
      <c r="AD517" s="1">
        <v>5.9350000000000005</v>
      </c>
      <c r="AF517" s="2">
        <v>39825</v>
      </c>
      <c r="AG517" s="1">
        <v>1.1599999999999999</v>
      </c>
      <c r="AI517" s="2">
        <v>39436</v>
      </c>
      <c r="AJ517" s="1">
        <v>5.0389999999999997</v>
      </c>
      <c r="AL517" s="2">
        <v>39436</v>
      </c>
      <c r="AM517" s="1">
        <v>4.6894999999999998</v>
      </c>
      <c r="AO517" s="2">
        <v>39436</v>
      </c>
      <c r="AP517" s="1">
        <v>3.8980000000000001</v>
      </c>
      <c r="AR517" s="2">
        <v>39436</v>
      </c>
      <c r="AS517" s="1">
        <v>4.1965000000000003</v>
      </c>
      <c r="AU517" s="2">
        <v>39436</v>
      </c>
      <c r="AV517" s="1">
        <v>4.8224999999999998</v>
      </c>
      <c r="AX517" s="2">
        <v>39436</v>
      </c>
      <c r="AY517" s="1">
        <v>4.8464999999999998</v>
      </c>
      <c r="BA517" s="116">
        <v>39436</v>
      </c>
      <c r="BB517" s="1">
        <v>4.6684999999999999</v>
      </c>
      <c r="BD517" s="2">
        <v>39436</v>
      </c>
      <c r="BE517" s="1">
        <v>4.5735000000000001</v>
      </c>
      <c r="BG517" s="2">
        <v>39465</v>
      </c>
      <c r="BH517" s="1">
        <v>3.66</v>
      </c>
      <c r="BI517" s="2"/>
      <c r="BJ517" s="2">
        <v>39465</v>
      </c>
      <c r="BK517" s="1">
        <v>2.86</v>
      </c>
      <c r="BM517" s="2">
        <v>39436</v>
      </c>
      <c r="BN517" s="1">
        <v>4.5259999999999998</v>
      </c>
    </row>
    <row r="518" spans="2:66">
      <c r="B518" s="2">
        <v>39843</v>
      </c>
      <c r="C518" s="1">
        <v>2.96</v>
      </c>
      <c r="E518" s="2">
        <v>39294</v>
      </c>
      <c r="F518" s="1">
        <v>4.9399999999999995</v>
      </c>
      <c r="H518" s="2">
        <v>39325</v>
      </c>
      <c r="I518" s="1">
        <v>5.4269999999999996</v>
      </c>
      <c r="K518" s="2">
        <v>39323</v>
      </c>
      <c r="L518" s="1">
        <v>5.548</v>
      </c>
      <c r="N518" s="2">
        <v>39323</v>
      </c>
      <c r="O518" s="1">
        <v>5.4470000000000001</v>
      </c>
      <c r="Q518" s="2">
        <v>39437</v>
      </c>
      <c r="R518" s="1">
        <v>5.4550000000000001</v>
      </c>
      <c r="T518" s="2">
        <v>39437</v>
      </c>
      <c r="U518" s="1">
        <v>5.4249999999999998</v>
      </c>
      <c r="W518" s="2">
        <v>39437</v>
      </c>
      <c r="X518" s="1">
        <v>5.6</v>
      </c>
      <c r="Z518" s="2">
        <v>39437</v>
      </c>
      <c r="AA518" s="1">
        <v>5.8250000000000002</v>
      </c>
      <c r="AC518" s="2">
        <v>39437</v>
      </c>
      <c r="AD518" s="1">
        <v>5.9399999999999995</v>
      </c>
      <c r="AF518" s="2">
        <v>39826</v>
      </c>
      <c r="AG518" s="1">
        <v>1.0943799999999999</v>
      </c>
      <c r="AI518" s="2">
        <v>39437</v>
      </c>
      <c r="AJ518" s="1">
        <v>5.1515000000000004</v>
      </c>
      <c r="AL518" s="2">
        <v>39437</v>
      </c>
      <c r="AM518" s="1">
        <v>4.8135000000000003</v>
      </c>
      <c r="AO518" s="2">
        <v>39437</v>
      </c>
      <c r="AP518" s="1">
        <v>3.988</v>
      </c>
      <c r="AR518" s="2">
        <v>39437</v>
      </c>
      <c r="AS518" s="1">
        <v>4.2249999999999996</v>
      </c>
      <c r="AU518" s="2">
        <v>39437</v>
      </c>
      <c r="AV518" s="1">
        <v>4.8920000000000003</v>
      </c>
      <c r="AX518" s="2">
        <v>39437</v>
      </c>
      <c r="AY518" s="1">
        <v>4.9154999999999998</v>
      </c>
      <c r="BA518" s="116">
        <v>39437</v>
      </c>
      <c r="BB518" s="1">
        <v>4.7350000000000003</v>
      </c>
      <c r="BD518" s="2">
        <v>39437</v>
      </c>
      <c r="BE518" s="1">
        <v>4.6005000000000003</v>
      </c>
      <c r="BG518" s="2">
        <v>39469</v>
      </c>
      <c r="BH518" s="1">
        <v>3.52</v>
      </c>
      <c r="BI518" s="2"/>
      <c r="BJ518" s="2">
        <v>39469</v>
      </c>
      <c r="BK518" s="1">
        <v>2.64</v>
      </c>
      <c r="BM518" s="2">
        <v>39437</v>
      </c>
      <c r="BN518" s="1">
        <v>4.5629999999999997</v>
      </c>
    </row>
    <row r="519" spans="2:66">
      <c r="B519" s="2">
        <v>39846</v>
      </c>
      <c r="C519" s="1">
        <v>2.96</v>
      </c>
      <c r="E519" s="2">
        <v>39295</v>
      </c>
      <c r="F519" s="1">
        <v>4.9399999999999995</v>
      </c>
      <c r="H519" s="2">
        <v>39328</v>
      </c>
      <c r="I519" s="1">
        <v>5.4530000000000003</v>
      </c>
      <c r="K519" s="2">
        <v>39324</v>
      </c>
      <c r="L519" s="1">
        <v>5.5209999999999999</v>
      </c>
      <c r="N519" s="2">
        <v>39324</v>
      </c>
      <c r="O519" s="1">
        <v>5.42</v>
      </c>
      <c r="Q519" s="2">
        <v>39440</v>
      </c>
      <c r="R519" s="1">
        <v>5.48</v>
      </c>
      <c r="T519" s="2">
        <v>39440</v>
      </c>
      <c r="U519" s="1">
        <v>5.45</v>
      </c>
      <c r="W519" s="2">
        <v>39440</v>
      </c>
      <c r="X519" s="1">
        <v>5.62</v>
      </c>
      <c r="Z519" s="2">
        <v>39440</v>
      </c>
      <c r="AA519" s="1">
        <v>5.84</v>
      </c>
      <c r="AC519" s="2">
        <v>39440</v>
      </c>
      <c r="AD519" s="1">
        <v>5.95</v>
      </c>
      <c r="AF519" s="2">
        <v>39827</v>
      </c>
      <c r="AG519" s="1">
        <v>1.0825</v>
      </c>
      <c r="AI519" s="2">
        <v>39440</v>
      </c>
      <c r="AJ519" s="1">
        <v>5.1920000000000002</v>
      </c>
      <c r="AL519" s="2">
        <v>39440</v>
      </c>
      <c r="AM519" s="1">
        <v>4.8540000000000001</v>
      </c>
      <c r="AO519" s="2">
        <v>39440</v>
      </c>
      <c r="AP519" s="1">
        <v>4.0209999999999999</v>
      </c>
      <c r="AR519" s="2">
        <v>39440</v>
      </c>
      <c r="AS519" s="1">
        <v>4.2190000000000003</v>
      </c>
      <c r="AU519" s="2">
        <v>39440</v>
      </c>
      <c r="AV519" s="1">
        <v>4.8890000000000002</v>
      </c>
      <c r="AX519" s="2">
        <v>39440</v>
      </c>
      <c r="AY519" s="1">
        <v>4.9119999999999999</v>
      </c>
      <c r="BA519" s="116">
        <v>39440</v>
      </c>
      <c r="BB519" s="1">
        <v>4.718</v>
      </c>
      <c r="BD519" s="2">
        <v>39440</v>
      </c>
      <c r="BE519" s="1">
        <v>4.5834999999999999</v>
      </c>
      <c r="BG519" s="2">
        <v>39470</v>
      </c>
      <c r="BH519" s="1">
        <v>3.51</v>
      </c>
      <c r="BI519" s="2"/>
      <c r="BJ519" s="2">
        <v>39470</v>
      </c>
      <c r="BK519" s="1">
        <v>2.64</v>
      </c>
      <c r="BM519" s="2">
        <v>39440</v>
      </c>
      <c r="BN519" s="1">
        <v>4.5529999999999999</v>
      </c>
    </row>
    <row r="520" spans="2:66">
      <c r="B520" s="2">
        <v>39847</v>
      </c>
      <c r="C520" s="1">
        <v>2.96</v>
      </c>
      <c r="E520" s="2">
        <v>39296</v>
      </c>
      <c r="F520" s="1">
        <v>4.9399999999999995</v>
      </c>
      <c r="H520" s="2">
        <v>39329</v>
      </c>
      <c r="I520" s="1">
        <v>5.4359999999999999</v>
      </c>
      <c r="K520" s="2">
        <v>39325</v>
      </c>
      <c r="L520" s="1">
        <v>5.5649999999999995</v>
      </c>
      <c r="N520" s="2">
        <v>39325</v>
      </c>
      <c r="O520" s="1">
        <v>5.47</v>
      </c>
      <c r="Q520" s="2">
        <v>39441</v>
      </c>
      <c r="R520" s="1">
        <v>5.48</v>
      </c>
      <c r="T520" s="2">
        <v>39441</v>
      </c>
      <c r="U520" s="1">
        <v>5.45</v>
      </c>
      <c r="W520" s="2">
        <v>39441</v>
      </c>
      <c r="X520" s="1">
        <v>5.62</v>
      </c>
      <c r="Z520" s="2">
        <v>39441</v>
      </c>
      <c r="AA520" s="1">
        <v>5.84</v>
      </c>
      <c r="AC520" s="2">
        <v>39441</v>
      </c>
      <c r="AD520" s="1">
        <v>5.95</v>
      </c>
      <c r="AF520" s="2">
        <v>39828</v>
      </c>
      <c r="AG520" s="1">
        <v>1.0856300000000001</v>
      </c>
      <c r="AI520" s="2">
        <v>39441</v>
      </c>
      <c r="AJ520" s="1">
        <v>5.1950000000000003</v>
      </c>
      <c r="AL520" s="2">
        <v>39441</v>
      </c>
      <c r="AM520" s="1">
        <v>4.8520000000000003</v>
      </c>
      <c r="AO520" s="2">
        <v>39441</v>
      </c>
      <c r="AP520" s="1">
        <v>4.0164999999999997</v>
      </c>
      <c r="AR520" s="2">
        <v>39441</v>
      </c>
      <c r="AS520" s="1">
        <v>4.2195</v>
      </c>
      <c r="AU520" s="2">
        <v>39441</v>
      </c>
      <c r="AV520" s="1">
        <v>4.8890000000000002</v>
      </c>
      <c r="AX520" s="2">
        <v>39441</v>
      </c>
      <c r="AY520" s="1">
        <v>4.9130000000000003</v>
      </c>
      <c r="BA520" s="116">
        <v>39441</v>
      </c>
      <c r="BB520" s="1">
        <v>4.718</v>
      </c>
      <c r="BD520" s="2">
        <v>39441</v>
      </c>
      <c r="BE520" s="1">
        <v>4.5809999999999995</v>
      </c>
      <c r="BG520" s="2">
        <v>39471</v>
      </c>
      <c r="BH520" s="1">
        <v>3.68</v>
      </c>
      <c r="BI520" s="2"/>
      <c r="BJ520" s="2">
        <v>39471</v>
      </c>
      <c r="BK520" s="1">
        <v>2.85</v>
      </c>
      <c r="BM520" s="2">
        <v>39441</v>
      </c>
      <c r="BN520" s="1">
        <v>4.5529999999999999</v>
      </c>
    </row>
    <row r="521" spans="2:66">
      <c r="B521" s="2">
        <v>39848</v>
      </c>
      <c r="C521" s="1">
        <v>2.96</v>
      </c>
      <c r="E521" s="2">
        <v>39297</v>
      </c>
      <c r="F521" s="1">
        <v>4.9399999999999995</v>
      </c>
      <c r="H521" s="2">
        <v>39330</v>
      </c>
      <c r="I521" s="1">
        <v>5.42</v>
      </c>
      <c r="K521" s="2">
        <v>39328</v>
      </c>
      <c r="L521" s="1">
        <v>5.5819999999999999</v>
      </c>
      <c r="N521" s="2">
        <v>39328</v>
      </c>
      <c r="O521" s="1">
        <v>5.4969999999999999</v>
      </c>
      <c r="Q521" s="2">
        <v>39442</v>
      </c>
      <c r="R521" s="1">
        <v>5.47</v>
      </c>
      <c r="T521" s="2">
        <v>39442</v>
      </c>
      <c r="U521" s="1">
        <v>5.44</v>
      </c>
      <c r="W521" s="2">
        <v>39442</v>
      </c>
      <c r="X521" s="1">
        <v>5.6</v>
      </c>
      <c r="Z521" s="2">
        <v>39442</v>
      </c>
      <c r="AA521" s="1">
        <v>5.82</v>
      </c>
      <c r="AC521" s="2">
        <v>39442</v>
      </c>
      <c r="AD521" s="1">
        <v>5.93</v>
      </c>
      <c r="AF521" s="2">
        <v>39829</v>
      </c>
      <c r="AG521" s="1">
        <v>1.1425000000000001</v>
      </c>
      <c r="AI521" s="2">
        <v>39442</v>
      </c>
      <c r="AJ521" s="1">
        <v>5.2530000000000001</v>
      </c>
      <c r="AL521" s="2">
        <v>39442</v>
      </c>
      <c r="AM521" s="1">
        <v>4.9180000000000001</v>
      </c>
      <c r="AO521" s="2">
        <v>39442</v>
      </c>
      <c r="AP521" s="1">
        <v>4.0475000000000003</v>
      </c>
      <c r="AR521" s="2">
        <v>39442</v>
      </c>
      <c r="AS521" s="1">
        <v>4.258</v>
      </c>
      <c r="AU521" s="2">
        <v>39442</v>
      </c>
      <c r="AV521" s="1">
        <v>4.8879999999999999</v>
      </c>
      <c r="AX521" s="2">
        <v>39442</v>
      </c>
      <c r="AY521" s="1">
        <v>4.9030000000000005</v>
      </c>
      <c r="BA521" s="116">
        <v>39442</v>
      </c>
      <c r="BB521" s="1">
        <v>4.718</v>
      </c>
      <c r="BD521" s="2">
        <v>39442</v>
      </c>
      <c r="BE521" s="1">
        <v>4.5869999999999997</v>
      </c>
      <c r="BG521" s="2">
        <v>39472</v>
      </c>
      <c r="BH521" s="1">
        <v>3.61</v>
      </c>
      <c r="BI521" s="2"/>
      <c r="BJ521" s="2">
        <v>39472</v>
      </c>
      <c r="BK521" s="1">
        <v>2.81</v>
      </c>
      <c r="BM521" s="2">
        <v>39442</v>
      </c>
      <c r="BN521" s="1">
        <v>4.5529999999999999</v>
      </c>
    </row>
    <row r="522" spans="2:66">
      <c r="B522" s="2">
        <v>39849</v>
      </c>
      <c r="C522" s="1">
        <v>2.92</v>
      </c>
      <c r="E522" s="2">
        <v>39300</v>
      </c>
      <c r="F522" s="1">
        <v>4.9399999999999995</v>
      </c>
      <c r="H522" s="2">
        <v>39331</v>
      </c>
      <c r="I522" s="1">
        <v>5.4119999999999999</v>
      </c>
      <c r="K522" s="2">
        <v>39329</v>
      </c>
      <c r="L522" s="1">
        <v>5.5629999999999997</v>
      </c>
      <c r="N522" s="2">
        <v>39329</v>
      </c>
      <c r="O522" s="1">
        <v>5.4859999999999998</v>
      </c>
      <c r="Q522" s="2">
        <v>39443</v>
      </c>
      <c r="R522" s="1">
        <v>5.4450000000000003</v>
      </c>
      <c r="T522" s="2">
        <v>39443</v>
      </c>
      <c r="U522" s="1">
        <v>5.415</v>
      </c>
      <c r="W522" s="2">
        <v>39443</v>
      </c>
      <c r="X522" s="1">
        <v>5.5649999999999995</v>
      </c>
      <c r="Z522" s="2">
        <v>39443</v>
      </c>
      <c r="AA522" s="1">
        <v>5.78</v>
      </c>
      <c r="AC522" s="2">
        <v>39443</v>
      </c>
      <c r="AD522" s="1">
        <v>5.915</v>
      </c>
      <c r="AF522" s="2">
        <v>39832</v>
      </c>
      <c r="AG522" s="1">
        <v>1.1325000000000001</v>
      </c>
      <c r="AI522" s="2">
        <v>39443</v>
      </c>
      <c r="AJ522" s="1">
        <v>5.2050000000000001</v>
      </c>
      <c r="AL522" s="2">
        <v>39443</v>
      </c>
      <c r="AM522" s="1">
        <v>4.8609999999999998</v>
      </c>
      <c r="AO522" s="2">
        <v>39443</v>
      </c>
      <c r="AP522" s="1">
        <v>3.9849999999999999</v>
      </c>
      <c r="AR522" s="2">
        <v>39443</v>
      </c>
      <c r="AS522" s="1">
        <v>4.2065000000000001</v>
      </c>
      <c r="AU522" s="2">
        <v>39443</v>
      </c>
      <c r="AV522" s="1">
        <v>4.9329999999999998</v>
      </c>
      <c r="AX522" s="2">
        <v>39443</v>
      </c>
      <c r="AY522" s="1">
        <v>4.9545000000000003</v>
      </c>
      <c r="BA522" s="116">
        <v>39443</v>
      </c>
      <c r="BB522" s="1">
        <v>4.7690000000000001</v>
      </c>
      <c r="BD522" s="2">
        <v>39443</v>
      </c>
      <c r="BE522" s="1">
        <v>4.6195000000000004</v>
      </c>
      <c r="BG522" s="2">
        <v>39475</v>
      </c>
      <c r="BH522" s="1">
        <v>3.61</v>
      </c>
      <c r="BI522" s="2"/>
      <c r="BJ522" s="2">
        <v>39475</v>
      </c>
      <c r="BK522" s="1">
        <v>2.8</v>
      </c>
      <c r="BM522" s="2">
        <v>39443</v>
      </c>
      <c r="BN522" s="1">
        <v>4.6129999999999995</v>
      </c>
    </row>
    <row r="523" spans="2:66">
      <c r="B523" s="2">
        <v>39850</v>
      </c>
      <c r="C523" s="1">
        <v>2.92</v>
      </c>
      <c r="E523" s="2">
        <v>39301</v>
      </c>
      <c r="F523" s="1">
        <v>4.9399999999999995</v>
      </c>
      <c r="H523" s="2">
        <v>39332</v>
      </c>
      <c r="I523" s="1">
        <v>5.3620000000000001</v>
      </c>
      <c r="K523" s="2">
        <v>39330</v>
      </c>
      <c r="L523" s="1">
        <v>5.55</v>
      </c>
      <c r="N523" s="2">
        <v>39330</v>
      </c>
      <c r="O523" s="1">
        <v>5.4779999999999998</v>
      </c>
      <c r="Q523" s="2">
        <v>39444</v>
      </c>
      <c r="R523" s="1">
        <v>5.46</v>
      </c>
      <c r="T523" s="2">
        <v>39444</v>
      </c>
      <c r="U523" s="1">
        <v>5.43</v>
      </c>
      <c r="W523" s="2">
        <v>39444</v>
      </c>
      <c r="X523" s="1">
        <v>5.5549999999999997</v>
      </c>
      <c r="Z523" s="2">
        <v>39444</v>
      </c>
      <c r="AA523" s="1">
        <v>5.78</v>
      </c>
      <c r="AC523" s="2">
        <v>39444</v>
      </c>
      <c r="AD523" s="1">
        <v>5.8949999999999996</v>
      </c>
      <c r="AF523" s="2">
        <v>39833</v>
      </c>
      <c r="AG523" s="1">
        <v>1.1225000000000001</v>
      </c>
      <c r="AI523" s="2">
        <v>39444</v>
      </c>
      <c r="AJ523" s="1">
        <v>5.0664999999999996</v>
      </c>
      <c r="AL523" s="2">
        <v>39444</v>
      </c>
      <c r="AM523" s="1">
        <v>4.7210000000000001</v>
      </c>
      <c r="AO523" s="2">
        <v>39444</v>
      </c>
      <c r="AP523" s="1">
        <v>3.843</v>
      </c>
      <c r="AR523" s="2">
        <v>39444</v>
      </c>
      <c r="AS523" s="1">
        <v>4.1120000000000001</v>
      </c>
      <c r="AU523" s="2">
        <v>39444</v>
      </c>
      <c r="AV523" s="1">
        <v>4.8860000000000001</v>
      </c>
      <c r="AX523" s="2">
        <v>39444</v>
      </c>
      <c r="AY523" s="1">
        <v>4.907</v>
      </c>
      <c r="BA523" s="116">
        <v>39444</v>
      </c>
      <c r="BB523" s="1">
        <v>4.7175000000000002</v>
      </c>
      <c r="BD523" s="2">
        <v>39444</v>
      </c>
      <c r="BE523" s="1">
        <v>4.5430000000000001</v>
      </c>
      <c r="BG523" s="2">
        <v>39476</v>
      </c>
      <c r="BH523" s="1">
        <v>3.69</v>
      </c>
      <c r="BI523" s="2"/>
      <c r="BJ523" s="2">
        <v>39476</v>
      </c>
      <c r="BK523" s="1">
        <v>2.87</v>
      </c>
      <c r="BM523" s="2">
        <v>39444</v>
      </c>
      <c r="BN523" s="1">
        <v>4.5585000000000004</v>
      </c>
    </row>
    <row r="524" spans="2:66">
      <c r="B524" s="2">
        <v>39853</v>
      </c>
      <c r="C524" s="1">
        <v>2.92</v>
      </c>
      <c r="E524" s="2">
        <v>39302</v>
      </c>
      <c r="F524" s="1">
        <v>4.9399999999999995</v>
      </c>
      <c r="H524" s="2">
        <v>39335</v>
      </c>
      <c r="I524" s="1">
        <v>5.3159999999999998</v>
      </c>
      <c r="K524" s="2">
        <v>39331</v>
      </c>
      <c r="L524" s="1">
        <v>5.548</v>
      </c>
      <c r="N524" s="2">
        <v>39331</v>
      </c>
      <c r="O524" s="1">
        <v>5.4790000000000001</v>
      </c>
      <c r="Q524" s="2">
        <v>39447</v>
      </c>
      <c r="R524" s="1">
        <v>5.46</v>
      </c>
      <c r="T524" s="2">
        <v>39447</v>
      </c>
      <c r="U524" s="1">
        <v>5.43</v>
      </c>
      <c r="W524" s="2">
        <v>39447</v>
      </c>
      <c r="X524" s="1">
        <v>5.5549999999999997</v>
      </c>
      <c r="Z524" s="2">
        <v>39447</v>
      </c>
      <c r="AA524" s="1">
        <v>5.78</v>
      </c>
      <c r="AC524" s="2">
        <v>39447</v>
      </c>
      <c r="AD524" s="1">
        <v>5.8949999999999996</v>
      </c>
      <c r="AF524" s="2">
        <v>39834</v>
      </c>
      <c r="AG524" s="1">
        <v>1.125</v>
      </c>
      <c r="AI524" s="2">
        <v>39447</v>
      </c>
      <c r="AJ524" s="1">
        <v>5.0179999999999998</v>
      </c>
      <c r="AL524" s="2">
        <v>39447</v>
      </c>
      <c r="AM524" s="1">
        <v>4.6559999999999997</v>
      </c>
      <c r="AO524" s="2">
        <v>39447</v>
      </c>
      <c r="AP524" s="1">
        <v>3.7850000000000001</v>
      </c>
      <c r="AR524" s="2">
        <v>39447</v>
      </c>
      <c r="AS524" s="1">
        <v>4.0594999999999999</v>
      </c>
      <c r="AU524" s="2">
        <v>39447</v>
      </c>
      <c r="AV524" s="1">
        <v>4.8875000000000002</v>
      </c>
      <c r="AX524" s="2">
        <v>39447</v>
      </c>
      <c r="AY524" s="1">
        <v>4.9080000000000004</v>
      </c>
      <c r="BA524" s="116">
        <v>39447</v>
      </c>
      <c r="BB524" s="1">
        <v>4.7210000000000001</v>
      </c>
      <c r="BD524" s="2">
        <v>39447</v>
      </c>
      <c r="BE524" s="1">
        <v>4.556</v>
      </c>
      <c r="BG524" s="2">
        <v>39477</v>
      </c>
      <c r="BH524" s="1">
        <v>3.7800000000000002</v>
      </c>
      <c r="BI524" s="2"/>
      <c r="BJ524" s="2">
        <v>39477</v>
      </c>
      <c r="BK524" s="1">
        <v>2.96</v>
      </c>
      <c r="BM524" s="2">
        <v>39447</v>
      </c>
      <c r="BN524" s="1">
        <v>4.5549999999999997</v>
      </c>
    </row>
    <row r="525" spans="2:66">
      <c r="B525" s="2">
        <v>39854</v>
      </c>
      <c r="C525" s="1">
        <v>2.92</v>
      </c>
      <c r="E525" s="2">
        <v>39303</v>
      </c>
      <c r="F525" s="1">
        <v>4.9950000000000001</v>
      </c>
      <c r="H525" s="2">
        <v>39336</v>
      </c>
      <c r="I525" s="1">
        <v>5.36</v>
      </c>
      <c r="K525" s="2">
        <v>39332</v>
      </c>
      <c r="L525" s="1">
        <v>5.4950000000000001</v>
      </c>
      <c r="N525" s="2">
        <v>39332</v>
      </c>
      <c r="O525" s="1">
        <v>5.4279999999999999</v>
      </c>
      <c r="Q525" s="2">
        <v>39448</v>
      </c>
      <c r="R525" s="1">
        <v>5.46</v>
      </c>
      <c r="T525" s="2">
        <v>39448</v>
      </c>
      <c r="U525" s="1">
        <v>5.43</v>
      </c>
      <c r="W525" s="2">
        <v>39448</v>
      </c>
      <c r="X525" s="1">
        <v>5.5549999999999997</v>
      </c>
      <c r="Z525" s="2">
        <v>39448</v>
      </c>
      <c r="AA525" s="1">
        <v>5.78</v>
      </c>
      <c r="AC525" s="2">
        <v>39448</v>
      </c>
      <c r="AD525" s="1">
        <v>5.8949999999999996</v>
      </c>
      <c r="AF525" s="2">
        <v>39835</v>
      </c>
      <c r="AG525" s="1">
        <v>1.1593800000000001</v>
      </c>
      <c r="AI525" s="2">
        <v>39448</v>
      </c>
      <c r="AJ525" s="1">
        <v>5.0179999999999998</v>
      </c>
      <c r="AL525" s="2">
        <v>39448</v>
      </c>
      <c r="AM525" s="1">
        <v>4.6559999999999997</v>
      </c>
      <c r="AO525" s="2">
        <v>39448</v>
      </c>
      <c r="AP525" s="1">
        <v>3.7770000000000001</v>
      </c>
      <c r="AR525" s="2">
        <v>39448</v>
      </c>
      <c r="AS525" s="1">
        <v>4.0529999999999999</v>
      </c>
      <c r="AU525" s="2">
        <v>39448</v>
      </c>
      <c r="AV525" s="1">
        <v>4.8879999999999999</v>
      </c>
      <c r="AX525" s="2">
        <v>39448</v>
      </c>
      <c r="AY525" s="1">
        <v>4.9109999999999996</v>
      </c>
      <c r="BA525" s="116">
        <v>39448</v>
      </c>
      <c r="BB525" s="1">
        <v>4.7210000000000001</v>
      </c>
      <c r="BD525" s="2">
        <v>39448</v>
      </c>
      <c r="BE525" s="1">
        <v>4.5330000000000004</v>
      </c>
      <c r="BG525" s="2">
        <v>39478</v>
      </c>
      <c r="BH525" s="1">
        <v>3.67</v>
      </c>
      <c r="BI525" s="2"/>
      <c r="BJ525" s="2">
        <v>39478</v>
      </c>
      <c r="BK525" s="1">
        <v>2.82</v>
      </c>
      <c r="BM525" s="2">
        <v>39448</v>
      </c>
      <c r="BN525" s="1">
        <v>4.5549999999999997</v>
      </c>
    </row>
    <row r="526" spans="2:66">
      <c r="B526" s="2">
        <v>39855</v>
      </c>
      <c r="C526" s="1">
        <v>2.92</v>
      </c>
      <c r="E526" s="2">
        <v>39304</v>
      </c>
      <c r="F526" s="1">
        <v>5.0179999999999998</v>
      </c>
      <c r="H526" s="2">
        <v>39337</v>
      </c>
      <c r="I526" s="1">
        <v>5.3369999999999997</v>
      </c>
      <c r="K526" s="2">
        <v>39335</v>
      </c>
      <c r="L526" s="1">
        <v>5.44</v>
      </c>
      <c r="N526" s="2">
        <v>39335</v>
      </c>
      <c r="O526" s="1">
        <v>5.3469999999999995</v>
      </c>
      <c r="Q526" s="2">
        <v>39449</v>
      </c>
      <c r="R526" s="1">
        <v>5.5949999999999998</v>
      </c>
      <c r="T526" s="2">
        <v>39449</v>
      </c>
      <c r="U526" s="1">
        <v>5.5600000000000005</v>
      </c>
      <c r="W526" s="2">
        <v>39449</v>
      </c>
      <c r="X526" s="1">
        <v>5.67</v>
      </c>
      <c r="Z526" s="2">
        <v>39449</v>
      </c>
      <c r="AA526" s="1">
        <v>5.875</v>
      </c>
      <c r="AC526" s="2">
        <v>39449</v>
      </c>
      <c r="AD526" s="1">
        <v>5.9749999999999996</v>
      </c>
      <c r="AF526" s="2">
        <v>39836</v>
      </c>
      <c r="AG526" s="1">
        <v>1.1693800000000001</v>
      </c>
      <c r="AI526" s="2">
        <v>39449</v>
      </c>
      <c r="AJ526" s="1">
        <v>4.9020000000000001</v>
      </c>
      <c r="AL526" s="2">
        <v>39449</v>
      </c>
      <c r="AM526" s="1">
        <v>4.5330000000000004</v>
      </c>
      <c r="AO526" s="2">
        <v>39449</v>
      </c>
      <c r="AP526" s="1">
        <v>3.657</v>
      </c>
      <c r="AR526" s="2">
        <v>39449</v>
      </c>
      <c r="AS526" s="1">
        <v>3.948</v>
      </c>
      <c r="AU526" s="2">
        <v>39449</v>
      </c>
      <c r="AV526" s="1">
        <v>4.766</v>
      </c>
      <c r="AX526" s="2">
        <v>39449</v>
      </c>
      <c r="AY526" s="1">
        <v>4.7835000000000001</v>
      </c>
      <c r="BA526" s="116">
        <v>39449</v>
      </c>
      <c r="BB526" s="1">
        <v>4.5824999999999996</v>
      </c>
      <c r="BD526" s="2">
        <v>39449</v>
      </c>
      <c r="BE526" s="1">
        <v>4.4535</v>
      </c>
      <c r="BG526" s="2">
        <v>39479</v>
      </c>
      <c r="BH526" s="1">
        <v>3.62</v>
      </c>
      <c r="BI526" s="2"/>
      <c r="BJ526" s="2">
        <v>39479</v>
      </c>
      <c r="BK526" s="1">
        <v>2.75</v>
      </c>
      <c r="BM526" s="2">
        <v>39449</v>
      </c>
      <c r="BN526" s="1">
        <v>4.391</v>
      </c>
    </row>
    <row r="527" spans="2:66">
      <c r="B527" s="2">
        <v>39856</v>
      </c>
      <c r="C527" s="1">
        <v>2.64</v>
      </c>
      <c r="E527" s="2">
        <v>39307</v>
      </c>
      <c r="F527" s="1">
        <v>5.0220000000000002</v>
      </c>
      <c r="H527" s="2">
        <v>39338</v>
      </c>
      <c r="I527" s="1">
        <v>5.34</v>
      </c>
      <c r="K527" s="2">
        <v>39336</v>
      </c>
      <c r="L527" s="1">
        <v>5.4820000000000002</v>
      </c>
      <c r="N527" s="2">
        <v>39336</v>
      </c>
      <c r="O527" s="1">
        <v>5.3879999999999999</v>
      </c>
      <c r="Q527" s="2">
        <v>39450</v>
      </c>
      <c r="R527" s="1">
        <v>5.65</v>
      </c>
      <c r="T527" s="2">
        <v>39450</v>
      </c>
      <c r="U527" s="1">
        <v>5.5949999999999998</v>
      </c>
      <c r="W527" s="2">
        <v>39450</v>
      </c>
      <c r="X527" s="1">
        <v>5.6899999999999995</v>
      </c>
      <c r="Z527" s="2">
        <v>39450</v>
      </c>
      <c r="AA527" s="1">
        <v>5.88</v>
      </c>
      <c r="AC527" s="2">
        <v>39450</v>
      </c>
      <c r="AD527" s="1">
        <v>5.97</v>
      </c>
      <c r="AF527" s="2">
        <v>39839</v>
      </c>
      <c r="AG527" s="1">
        <v>1.1837500000000001</v>
      </c>
      <c r="AI527" s="2">
        <v>39450</v>
      </c>
      <c r="AJ527" s="1">
        <v>4.9249999999999998</v>
      </c>
      <c r="AL527" s="2">
        <v>39450</v>
      </c>
      <c r="AM527" s="1">
        <v>4.532</v>
      </c>
      <c r="AO527" s="2">
        <v>39450</v>
      </c>
      <c r="AP527" s="1">
        <v>3.6120000000000001</v>
      </c>
      <c r="AR527" s="2">
        <v>39450</v>
      </c>
      <c r="AS527" s="1">
        <v>3.907</v>
      </c>
      <c r="AU527" s="2">
        <v>39450</v>
      </c>
      <c r="AV527" s="1">
        <v>4.7565</v>
      </c>
      <c r="AX527" s="2">
        <v>39450</v>
      </c>
      <c r="AY527" s="1">
        <v>4.7785000000000002</v>
      </c>
      <c r="BA527" s="116">
        <v>39450</v>
      </c>
      <c r="BB527" s="1">
        <v>4.5694999999999997</v>
      </c>
      <c r="BD527" s="2">
        <v>39450</v>
      </c>
      <c r="BE527" s="1">
        <v>4.4195000000000002</v>
      </c>
      <c r="BG527" s="2">
        <v>39482</v>
      </c>
      <c r="BH527" s="1">
        <v>3.68</v>
      </c>
      <c r="BI527" s="2"/>
      <c r="BJ527" s="2">
        <v>39482</v>
      </c>
      <c r="BK527" s="1">
        <v>2.7800000000000002</v>
      </c>
      <c r="BM527" s="2">
        <v>39450</v>
      </c>
      <c r="BN527" s="1">
        <v>4.3855000000000004</v>
      </c>
    </row>
    <row r="528" spans="2:66">
      <c r="B528" s="2">
        <v>39857</v>
      </c>
      <c r="C528" s="1">
        <v>2.57</v>
      </c>
      <c r="E528" s="2">
        <v>39308</v>
      </c>
      <c r="F528" s="1">
        <v>5.0229999999999997</v>
      </c>
      <c r="H528" s="2">
        <v>39339</v>
      </c>
      <c r="I528" s="1">
        <v>5.3680000000000003</v>
      </c>
      <c r="K528" s="2">
        <v>39337</v>
      </c>
      <c r="L528" s="1">
        <v>5.4560000000000004</v>
      </c>
      <c r="N528" s="2">
        <v>39337</v>
      </c>
      <c r="O528" s="1">
        <v>5.3629999999999995</v>
      </c>
      <c r="Q528" s="2">
        <v>39451</v>
      </c>
      <c r="R528" s="1">
        <v>5.7249999999999996</v>
      </c>
      <c r="T528" s="2">
        <v>39451</v>
      </c>
      <c r="U528" s="1">
        <v>5.6449999999999996</v>
      </c>
      <c r="W528" s="2">
        <v>39451</v>
      </c>
      <c r="X528" s="1">
        <v>5.72</v>
      </c>
      <c r="Z528" s="2">
        <v>39451</v>
      </c>
      <c r="AA528" s="1">
        <v>5.88</v>
      </c>
      <c r="AC528" s="2">
        <v>39451</v>
      </c>
      <c r="AD528" s="1">
        <v>5.97</v>
      </c>
      <c r="AF528" s="2">
        <v>39840</v>
      </c>
      <c r="AG528" s="1">
        <v>1.18438</v>
      </c>
      <c r="AI528" s="2">
        <v>39451</v>
      </c>
      <c r="AJ528" s="1">
        <v>4.9080000000000004</v>
      </c>
      <c r="AL528" s="2">
        <v>39451</v>
      </c>
      <c r="AM528" s="1">
        <v>4.4879999999999995</v>
      </c>
      <c r="AO528" s="2">
        <v>39451</v>
      </c>
      <c r="AP528" s="1">
        <v>3.5190000000000001</v>
      </c>
      <c r="AR528" s="2">
        <v>39451</v>
      </c>
      <c r="AS528" s="1">
        <v>3.8239999999999998</v>
      </c>
      <c r="AU528" s="2">
        <v>39451</v>
      </c>
      <c r="AV528" s="1">
        <v>4.7344999999999997</v>
      </c>
      <c r="AX528" s="2">
        <v>39451</v>
      </c>
      <c r="AY528" s="1">
        <v>4.7435</v>
      </c>
      <c r="BA528" s="116">
        <v>39451</v>
      </c>
      <c r="BB528" s="1">
        <v>4.5194999999999999</v>
      </c>
      <c r="BD528" s="2">
        <v>39451</v>
      </c>
      <c r="BE528" s="1">
        <v>4.3635000000000002</v>
      </c>
      <c r="BG528" s="2">
        <v>39483</v>
      </c>
      <c r="BH528" s="1">
        <v>3.61</v>
      </c>
      <c r="BI528" s="2"/>
      <c r="BJ528" s="2">
        <v>39483</v>
      </c>
      <c r="BK528" s="1">
        <v>2.66</v>
      </c>
      <c r="BM528" s="2">
        <v>39451</v>
      </c>
      <c r="BN528" s="1">
        <v>4.3295000000000003</v>
      </c>
    </row>
    <row r="529" spans="2:66">
      <c r="B529" s="2">
        <v>39860</v>
      </c>
      <c r="C529" s="1">
        <v>2.57</v>
      </c>
      <c r="E529" s="2">
        <v>39310</v>
      </c>
      <c r="F529" s="1">
        <v>5.0199999999999996</v>
      </c>
      <c r="H529" s="2">
        <v>39342</v>
      </c>
      <c r="I529" s="1">
        <v>5.3719999999999999</v>
      </c>
      <c r="K529" s="2">
        <v>39338</v>
      </c>
      <c r="L529" s="1">
        <v>5.46</v>
      </c>
      <c r="N529" s="2">
        <v>39338</v>
      </c>
      <c r="O529" s="1">
        <v>5.36</v>
      </c>
      <c r="Q529" s="2">
        <v>39454</v>
      </c>
      <c r="R529" s="1">
        <v>5.65</v>
      </c>
      <c r="T529" s="2">
        <v>39454</v>
      </c>
      <c r="U529" s="1">
        <v>5.5949999999999998</v>
      </c>
      <c r="W529" s="2">
        <v>39454</v>
      </c>
      <c r="X529" s="1">
        <v>5.665</v>
      </c>
      <c r="Z529" s="2">
        <v>39454</v>
      </c>
      <c r="AA529" s="1">
        <v>5.82</v>
      </c>
      <c r="AC529" s="2">
        <v>39454</v>
      </c>
      <c r="AD529" s="1">
        <v>5.93</v>
      </c>
      <c r="AF529" s="2">
        <v>39841</v>
      </c>
      <c r="AG529" s="1">
        <v>1.17438</v>
      </c>
      <c r="AI529" s="2">
        <v>39454</v>
      </c>
      <c r="AJ529" s="1">
        <v>4.8600000000000003</v>
      </c>
      <c r="AL529" s="2">
        <v>39454</v>
      </c>
      <c r="AM529" s="1">
        <v>4.4344999999999999</v>
      </c>
      <c r="AO529" s="2">
        <v>39454</v>
      </c>
      <c r="AP529" s="1">
        <v>3.5019999999999998</v>
      </c>
      <c r="AR529" s="2">
        <v>39454</v>
      </c>
      <c r="AS529" s="1">
        <v>3.7949999999999999</v>
      </c>
      <c r="AU529" s="2">
        <v>39454</v>
      </c>
      <c r="AV529" s="1">
        <v>4.7374999999999998</v>
      </c>
      <c r="AX529" s="2">
        <v>39454</v>
      </c>
      <c r="AY529" s="1">
        <v>4.7435</v>
      </c>
      <c r="BA529" s="116">
        <v>39454</v>
      </c>
      <c r="BB529" s="1">
        <v>4.5134999999999996</v>
      </c>
      <c r="BD529" s="2">
        <v>39454</v>
      </c>
      <c r="BE529" s="1">
        <v>4.3635000000000002</v>
      </c>
      <c r="BG529" s="2">
        <v>39484</v>
      </c>
      <c r="BH529" s="1">
        <v>3.61</v>
      </c>
      <c r="BI529" s="2"/>
      <c r="BJ529" s="2">
        <v>39484</v>
      </c>
      <c r="BK529" s="1">
        <v>2.67</v>
      </c>
      <c r="BM529" s="2">
        <v>39454</v>
      </c>
      <c r="BN529" s="1">
        <v>4.3295000000000003</v>
      </c>
    </row>
    <row r="530" spans="2:66">
      <c r="B530" s="2">
        <v>39861</v>
      </c>
      <c r="C530" s="1">
        <v>2.57</v>
      </c>
      <c r="E530" s="2">
        <v>39311</v>
      </c>
      <c r="F530" s="1">
        <v>5.0199999999999996</v>
      </c>
      <c r="H530" s="2">
        <v>39343</v>
      </c>
      <c r="I530" s="1">
        <v>5.36</v>
      </c>
      <c r="K530" s="2">
        <v>39339</v>
      </c>
      <c r="L530" s="1">
        <v>5.49</v>
      </c>
      <c r="N530" s="2">
        <v>39339</v>
      </c>
      <c r="O530" s="1">
        <v>5.39</v>
      </c>
      <c r="Q530" s="2">
        <v>39455</v>
      </c>
      <c r="R530" s="1">
        <v>5.7</v>
      </c>
      <c r="T530" s="2">
        <v>39455</v>
      </c>
      <c r="U530" s="1">
        <v>5.65</v>
      </c>
      <c r="W530" s="2">
        <v>39455</v>
      </c>
      <c r="X530" s="1">
        <v>5.71</v>
      </c>
      <c r="Z530" s="2">
        <v>39455</v>
      </c>
      <c r="AA530" s="1">
        <v>5.86</v>
      </c>
      <c r="AC530" s="2">
        <v>39455</v>
      </c>
      <c r="AD530" s="1">
        <v>5.95</v>
      </c>
      <c r="AF530" s="2">
        <v>39842</v>
      </c>
      <c r="AG530" s="1">
        <v>1.17</v>
      </c>
      <c r="AI530" s="2">
        <v>39455</v>
      </c>
      <c r="AJ530" s="1">
        <v>4.8230000000000004</v>
      </c>
      <c r="AL530" s="2">
        <v>39455</v>
      </c>
      <c r="AM530" s="1">
        <v>4.3890000000000002</v>
      </c>
      <c r="AO530" s="2">
        <v>39455</v>
      </c>
      <c r="AP530" s="1">
        <v>3.4344999999999999</v>
      </c>
      <c r="AR530" s="2">
        <v>39455</v>
      </c>
      <c r="AS530" s="1">
        <v>3.7250000000000001</v>
      </c>
      <c r="AU530" s="2">
        <v>39455</v>
      </c>
      <c r="AV530" s="1">
        <v>4.7634999999999996</v>
      </c>
      <c r="AX530" s="2">
        <v>39455</v>
      </c>
      <c r="AY530" s="1">
        <v>4.7664999999999997</v>
      </c>
      <c r="BA530" s="116">
        <v>39455</v>
      </c>
      <c r="BB530" s="1">
        <v>4.5335000000000001</v>
      </c>
      <c r="BD530" s="2">
        <v>39455</v>
      </c>
      <c r="BE530" s="1">
        <v>4.38</v>
      </c>
      <c r="BG530" s="2">
        <v>39485</v>
      </c>
      <c r="BH530" s="1">
        <v>3.74</v>
      </c>
      <c r="BI530" s="2"/>
      <c r="BJ530" s="2">
        <v>39485</v>
      </c>
      <c r="BK530" s="1">
        <v>2.79</v>
      </c>
      <c r="BM530" s="2">
        <v>39455</v>
      </c>
      <c r="BN530" s="1">
        <v>4.3425000000000002</v>
      </c>
    </row>
    <row r="531" spans="2:66">
      <c r="B531" s="2">
        <v>39862</v>
      </c>
      <c r="C531" s="1">
        <v>2.56</v>
      </c>
      <c r="E531" s="2">
        <v>39314</v>
      </c>
      <c r="F531" s="1">
        <v>5.0419999999999998</v>
      </c>
      <c r="H531" s="2">
        <v>39344</v>
      </c>
      <c r="I531" s="1">
        <v>5.36</v>
      </c>
      <c r="K531" s="2">
        <v>39342</v>
      </c>
      <c r="L531" s="1">
        <v>5.4980000000000002</v>
      </c>
      <c r="N531" s="2">
        <v>39342</v>
      </c>
      <c r="O531" s="1">
        <v>5.4</v>
      </c>
      <c r="Q531" s="2">
        <v>39456</v>
      </c>
      <c r="R531" s="1">
        <v>5.72</v>
      </c>
      <c r="T531" s="2">
        <v>39456</v>
      </c>
      <c r="U531" s="1">
        <v>5.65</v>
      </c>
      <c r="W531" s="2">
        <v>39456</v>
      </c>
      <c r="X531" s="1">
        <v>5.67</v>
      </c>
      <c r="Z531" s="2">
        <v>39456</v>
      </c>
      <c r="AA531" s="1">
        <v>5.7850000000000001</v>
      </c>
      <c r="AC531" s="2">
        <v>39456</v>
      </c>
      <c r="AD531" s="1">
        <v>5.89</v>
      </c>
      <c r="AF531" s="2">
        <v>39843</v>
      </c>
      <c r="AG531" s="1">
        <v>1.18438</v>
      </c>
      <c r="AI531" s="2">
        <v>39456</v>
      </c>
      <c r="AJ531" s="1">
        <v>4.84</v>
      </c>
      <c r="AL531" s="2">
        <v>39456</v>
      </c>
      <c r="AM531" s="1">
        <v>4.4180000000000001</v>
      </c>
      <c r="AO531" s="2">
        <v>39456</v>
      </c>
      <c r="AP531" s="1">
        <v>3.4634999999999998</v>
      </c>
      <c r="AR531" s="2">
        <v>39456</v>
      </c>
      <c r="AS531" s="1">
        <v>3.7119999999999997</v>
      </c>
      <c r="AU531" s="2">
        <v>39456</v>
      </c>
      <c r="AV531" s="1">
        <v>4.7684999999999995</v>
      </c>
      <c r="AX531" s="2">
        <v>39456</v>
      </c>
      <c r="AY531" s="1">
        <v>4.7720000000000002</v>
      </c>
      <c r="BA531" s="116">
        <v>39456</v>
      </c>
      <c r="BB531" s="1">
        <v>4.5285000000000002</v>
      </c>
      <c r="BD531" s="2">
        <v>39456</v>
      </c>
      <c r="BE531" s="1">
        <v>4.3395000000000001</v>
      </c>
      <c r="BG531" s="2">
        <v>39486</v>
      </c>
      <c r="BH531" s="1">
        <v>3.64</v>
      </c>
      <c r="BI531" s="2"/>
      <c r="BJ531" s="2">
        <v>39486</v>
      </c>
      <c r="BK531" s="1">
        <v>2.69</v>
      </c>
      <c r="BM531" s="2">
        <v>39456</v>
      </c>
      <c r="BN531" s="1">
        <v>4.3280000000000003</v>
      </c>
    </row>
    <row r="532" spans="2:66">
      <c r="B532" s="2">
        <v>39863</v>
      </c>
      <c r="C532" s="1">
        <v>2.5499999999999998</v>
      </c>
      <c r="E532" s="2">
        <v>39315</v>
      </c>
      <c r="F532" s="1">
        <v>5.0449999999999999</v>
      </c>
      <c r="H532" s="2">
        <v>39345</v>
      </c>
      <c r="I532" s="1">
        <v>5.4</v>
      </c>
      <c r="K532" s="2">
        <v>39343</v>
      </c>
      <c r="L532" s="1">
        <v>5.4829999999999997</v>
      </c>
      <c r="N532" s="2">
        <v>39343</v>
      </c>
      <c r="O532" s="1">
        <v>5.3959999999999999</v>
      </c>
      <c r="Q532" s="2">
        <v>39457</v>
      </c>
      <c r="R532" s="1">
        <v>5.65</v>
      </c>
      <c r="T532" s="2">
        <v>39457</v>
      </c>
      <c r="U532" s="1">
        <v>5.5600000000000005</v>
      </c>
      <c r="W532" s="2">
        <v>39457</v>
      </c>
      <c r="X532" s="1">
        <v>5.5549999999999997</v>
      </c>
      <c r="Z532" s="2">
        <v>39457</v>
      </c>
      <c r="AA532" s="1">
        <v>5.66</v>
      </c>
      <c r="AC532" s="2">
        <v>39457</v>
      </c>
      <c r="AD532" s="1">
        <v>5.8100000000000005</v>
      </c>
      <c r="AF532" s="2">
        <v>39846</v>
      </c>
      <c r="AG532" s="1">
        <v>1.2250000000000001</v>
      </c>
      <c r="AI532" s="2">
        <v>39457</v>
      </c>
      <c r="AJ532" s="1">
        <v>4.952</v>
      </c>
      <c r="AL532" s="2">
        <v>39457</v>
      </c>
      <c r="AM532" s="1">
        <v>4.4904999999999999</v>
      </c>
      <c r="AO532" s="2">
        <v>39457</v>
      </c>
      <c r="AP532" s="1">
        <v>3.4154999999999998</v>
      </c>
      <c r="AR532" s="2">
        <v>39457</v>
      </c>
      <c r="AS532" s="1">
        <v>3.62</v>
      </c>
      <c r="AU532" s="2">
        <v>39457</v>
      </c>
      <c r="AV532" s="1">
        <v>4.7839999999999998</v>
      </c>
      <c r="AX532" s="2">
        <v>39457</v>
      </c>
      <c r="AY532" s="1">
        <v>4.7865000000000002</v>
      </c>
      <c r="BA532" s="116">
        <v>39457</v>
      </c>
      <c r="BB532" s="1">
        <v>4.5445000000000002</v>
      </c>
      <c r="BD532" s="2">
        <v>39457</v>
      </c>
      <c r="BE532" s="1">
        <v>4.3434999999999997</v>
      </c>
      <c r="BG532" s="2">
        <v>39489</v>
      </c>
      <c r="BH532" s="1">
        <v>3.62</v>
      </c>
      <c r="BI532" s="2"/>
      <c r="BJ532" s="2">
        <v>39489</v>
      </c>
      <c r="BK532" s="1">
        <v>2.67</v>
      </c>
      <c r="BM532" s="2">
        <v>39457</v>
      </c>
      <c r="BN532" s="1">
        <v>4.33</v>
      </c>
    </row>
    <row r="533" spans="2:66">
      <c r="B533" s="2">
        <v>39864</v>
      </c>
      <c r="C533" s="1">
        <v>2.54</v>
      </c>
      <c r="E533" s="2">
        <v>39316</v>
      </c>
      <c r="F533" s="1">
        <v>5.0629999999999997</v>
      </c>
      <c r="H533" s="2">
        <v>39346</v>
      </c>
      <c r="I533" s="1">
        <v>5.43</v>
      </c>
      <c r="K533" s="2">
        <v>39344</v>
      </c>
      <c r="L533" s="1">
        <v>5.4829999999999997</v>
      </c>
      <c r="N533" s="2">
        <v>39344</v>
      </c>
      <c r="O533" s="1">
        <v>5.3959999999999999</v>
      </c>
      <c r="Q533" s="2">
        <v>39458</v>
      </c>
      <c r="R533" s="1">
        <v>5.54</v>
      </c>
      <c r="T533" s="2">
        <v>39458</v>
      </c>
      <c r="U533" s="1">
        <v>5.375</v>
      </c>
      <c r="W533" s="2">
        <v>39458</v>
      </c>
      <c r="X533" s="1">
        <v>5.375</v>
      </c>
      <c r="Z533" s="2">
        <v>39458</v>
      </c>
      <c r="AA533" s="1">
        <v>5.46</v>
      </c>
      <c r="AC533" s="2">
        <v>39458</v>
      </c>
      <c r="AD533" s="1">
        <v>5.67</v>
      </c>
      <c r="AF533" s="2">
        <v>39847</v>
      </c>
      <c r="AG533" s="1">
        <v>1.2337500000000001</v>
      </c>
      <c r="AI533" s="2">
        <v>39458</v>
      </c>
      <c r="AJ533" s="1">
        <v>4.8730000000000002</v>
      </c>
      <c r="AL533" s="2">
        <v>39458</v>
      </c>
      <c r="AM533" s="1">
        <v>4.3739999999999997</v>
      </c>
      <c r="AO533" s="2">
        <v>39458</v>
      </c>
      <c r="AP533" s="1">
        <v>3.2359999999999998</v>
      </c>
      <c r="AR533" s="2">
        <v>39458</v>
      </c>
      <c r="AS533" s="1">
        <v>3.444</v>
      </c>
      <c r="AU533" s="2">
        <v>39458</v>
      </c>
      <c r="AV533" s="1">
        <v>4.7469999999999999</v>
      </c>
      <c r="AX533" s="2">
        <v>39458</v>
      </c>
      <c r="AY533" s="1">
        <v>4.7469999999999999</v>
      </c>
      <c r="BA533" s="116">
        <v>39458</v>
      </c>
      <c r="BB533" s="1">
        <v>4.4939999999999998</v>
      </c>
      <c r="BD533" s="2">
        <v>39458</v>
      </c>
      <c r="BE533" s="1">
        <v>4.2854999999999999</v>
      </c>
      <c r="BG533" s="2">
        <v>39490</v>
      </c>
      <c r="BH533" s="1">
        <v>3.66</v>
      </c>
      <c r="BI533" s="2"/>
      <c r="BJ533" s="2">
        <v>39490</v>
      </c>
      <c r="BK533" s="1">
        <v>2.71</v>
      </c>
      <c r="BM533" s="2">
        <v>39458</v>
      </c>
      <c r="BN533" s="1">
        <v>4.2679999999999998</v>
      </c>
    </row>
    <row r="534" spans="2:66">
      <c r="B534" s="2">
        <v>39867</v>
      </c>
      <c r="C534" s="1">
        <v>2.5300000000000002</v>
      </c>
      <c r="E534" s="2">
        <v>39317</v>
      </c>
      <c r="F534" s="1">
        <v>5.08</v>
      </c>
      <c r="H534" s="2">
        <v>39352</v>
      </c>
      <c r="I534" s="1">
        <v>5.4619999999999997</v>
      </c>
      <c r="K534" s="2">
        <v>39345</v>
      </c>
      <c r="L534" s="1">
        <v>5.5339999999999998</v>
      </c>
      <c r="N534" s="2">
        <v>39345</v>
      </c>
      <c r="O534" s="1">
        <v>5.4580000000000002</v>
      </c>
      <c r="Q534" s="2">
        <v>39461</v>
      </c>
      <c r="R534" s="1">
        <v>5.54</v>
      </c>
      <c r="T534" s="2">
        <v>39461</v>
      </c>
      <c r="U534" s="1">
        <v>5.375</v>
      </c>
      <c r="W534" s="2">
        <v>39461</v>
      </c>
      <c r="X534" s="1">
        <v>5.375</v>
      </c>
      <c r="Z534" s="2">
        <v>39461</v>
      </c>
      <c r="AA534" s="1">
        <v>5.46</v>
      </c>
      <c r="AC534" s="2">
        <v>39461</v>
      </c>
      <c r="AD534" s="1">
        <v>5.67</v>
      </c>
      <c r="AF534" s="2">
        <v>39848</v>
      </c>
      <c r="AG534" s="1">
        <v>1.23563</v>
      </c>
      <c r="AI534" s="2">
        <v>39461</v>
      </c>
      <c r="AJ534" s="1">
        <v>4.8529999999999998</v>
      </c>
      <c r="AL534" s="2">
        <v>39461</v>
      </c>
      <c r="AM534" s="1">
        <v>4.3475000000000001</v>
      </c>
      <c r="AO534" s="2">
        <v>39461</v>
      </c>
      <c r="AP534" s="1">
        <v>3.181</v>
      </c>
      <c r="AR534" s="2">
        <v>39461</v>
      </c>
      <c r="AS534" s="1">
        <v>3.3529999999999998</v>
      </c>
      <c r="AU534" s="2">
        <v>39461</v>
      </c>
      <c r="AV534" s="1">
        <v>4.7404999999999999</v>
      </c>
      <c r="AX534" s="2">
        <v>39461</v>
      </c>
      <c r="AY534" s="1">
        <v>4.7385000000000002</v>
      </c>
      <c r="BA534" s="116">
        <v>39461</v>
      </c>
      <c r="BB534" s="1">
        <v>4.468</v>
      </c>
      <c r="BD534" s="2">
        <v>39461</v>
      </c>
      <c r="BE534" s="1">
        <v>4.2205000000000004</v>
      </c>
      <c r="BG534" s="2">
        <v>39491</v>
      </c>
      <c r="BH534" s="1">
        <v>3.7</v>
      </c>
      <c r="BI534" s="2"/>
      <c r="BJ534" s="2">
        <v>39491</v>
      </c>
      <c r="BK534" s="1">
        <v>2.71</v>
      </c>
      <c r="BM534" s="2">
        <v>39461</v>
      </c>
      <c r="BN534" s="1">
        <v>4.2300000000000004</v>
      </c>
    </row>
    <row r="535" spans="2:66">
      <c r="B535" s="2">
        <v>39868</v>
      </c>
      <c r="C535" s="1">
        <v>2.5099999999999998</v>
      </c>
      <c r="E535" s="2">
        <v>39318</v>
      </c>
      <c r="F535" s="1">
        <v>5.0819999999999999</v>
      </c>
      <c r="H535" s="2">
        <v>39353</v>
      </c>
      <c r="I535" s="1">
        <v>5.46</v>
      </c>
      <c r="K535" s="2">
        <v>39346</v>
      </c>
      <c r="L535" s="1">
        <v>5.5670000000000002</v>
      </c>
      <c r="N535" s="2">
        <v>39346</v>
      </c>
      <c r="O535" s="1">
        <v>5.4930000000000003</v>
      </c>
      <c r="Q535" s="2">
        <v>39462</v>
      </c>
      <c r="R535" s="1">
        <v>5.4850000000000003</v>
      </c>
      <c r="T535" s="2">
        <v>39462</v>
      </c>
      <c r="U535" s="1">
        <v>5.335</v>
      </c>
      <c r="W535" s="2">
        <v>39462</v>
      </c>
      <c r="X535" s="1">
        <v>5.31</v>
      </c>
      <c r="Z535" s="2">
        <v>39462</v>
      </c>
      <c r="AA535" s="1">
        <v>5.39</v>
      </c>
      <c r="AC535" s="2">
        <v>39462</v>
      </c>
      <c r="AD535" s="1">
        <v>5.59</v>
      </c>
      <c r="AF535" s="2">
        <v>39849</v>
      </c>
      <c r="AG535" s="1">
        <v>1.24125</v>
      </c>
      <c r="AI535" s="2">
        <v>39462</v>
      </c>
      <c r="AJ535" s="1">
        <v>4.75</v>
      </c>
      <c r="AL535" s="2">
        <v>39462</v>
      </c>
      <c r="AM535" s="1">
        <v>4.2329999999999997</v>
      </c>
      <c r="AO535" s="2">
        <v>39462</v>
      </c>
      <c r="AP535" s="1">
        <v>3.1189999999999998</v>
      </c>
      <c r="AR535" s="2">
        <v>39462</v>
      </c>
      <c r="AS535" s="1">
        <v>3.3149999999999999</v>
      </c>
      <c r="AU535" s="2">
        <v>39462</v>
      </c>
      <c r="AV535" s="1">
        <v>4.7024999999999997</v>
      </c>
      <c r="AX535" s="2">
        <v>39462</v>
      </c>
      <c r="AY535" s="1">
        <v>4.6924999999999999</v>
      </c>
      <c r="BA535" s="116">
        <v>39462</v>
      </c>
      <c r="BB535" s="1">
        <v>4.4234999999999998</v>
      </c>
      <c r="BD535" s="2">
        <v>39462</v>
      </c>
      <c r="BE535" s="1">
        <v>4.1885000000000003</v>
      </c>
      <c r="BG535" s="2">
        <v>39492</v>
      </c>
      <c r="BH535" s="1">
        <v>3.85</v>
      </c>
      <c r="BI535" s="2"/>
      <c r="BJ535" s="2">
        <v>39492</v>
      </c>
      <c r="BK535" s="1">
        <v>2.81</v>
      </c>
      <c r="BM535" s="2">
        <v>39462</v>
      </c>
      <c r="BN535" s="1">
        <v>4.1764999999999999</v>
      </c>
    </row>
    <row r="536" spans="2:66">
      <c r="B536" s="2">
        <v>39869</v>
      </c>
      <c r="C536" s="1">
        <v>2.5099999999999998</v>
      </c>
      <c r="E536" s="2">
        <v>39321</v>
      </c>
      <c r="F536" s="1">
        <v>5.0970000000000004</v>
      </c>
      <c r="H536" s="2">
        <v>39356</v>
      </c>
      <c r="I536" s="1">
        <v>5.47</v>
      </c>
      <c r="K536" s="2">
        <v>39352</v>
      </c>
      <c r="L536" s="1">
        <v>5.6</v>
      </c>
      <c r="N536" s="2">
        <v>39352</v>
      </c>
      <c r="O536" s="1">
        <v>5.524</v>
      </c>
      <c r="Q536" s="2">
        <v>39463</v>
      </c>
      <c r="R536" s="1">
        <v>5.3949999999999996</v>
      </c>
      <c r="T536" s="2">
        <v>39463</v>
      </c>
      <c r="U536" s="1">
        <v>5.2649999999999997</v>
      </c>
      <c r="W536" s="2">
        <v>39463</v>
      </c>
      <c r="X536" s="1">
        <v>5.2450000000000001</v>
      </c>
      <c r="Z536" s="2">
        <v>39463</v>
      </c>
      <c r="AA536" s="1">
        <v>5.3150000000000004</v>
      </c>
      <c r="AC536" s="2">
        <v>39463</v>
      </c>
      <c r="AD536" s="1">
        <v>5.51</v>
      </c>
      <c r="AF536" s="2">
        <v>39850</v>
      </c>
      <c r="AG536" s="1">
        <v>1.24125</v>
      </c>
      <c r="AI536" s="2">
        <v>39463</v>
      </c>
      <c r="AJ536" s="1">
        <v>4.8414999999999999</v>
      </c>
      <c r="AL536" s="2">
        <v>39463</v>
      </c>
      <c r="AM536" s="1">
        <v>4.3274999999999997</v>
      </c>
      <c r="AO536" s="2">
        <v>39463</v>
      </c>
      <c r="AP536" s="1">
        <v>3.1459999999999999</v>
      </c>
      <c r="AR536" s="2">
        <v>39463</v>
      </c>
      <c r="AS536" s="1">
        <v>3.3645</v>
      </c>
      <c r="AU536" s="2">
        <v>39463</v>
      </c>
      <c r="AV536" s="1">
        <v>4.6905000000000001</v>
      </c>
      <c r="AX536" s="2">
        <v>39463</v>
      </c>
      <c r="AY536" s="1">
        <v>4.6784999999999997</v>
      </c>
      <c r="BA536" s="116">
        <v>39463</v>
      </c>
      <c r="BB536" s="1">
        <v>4.3935000000000004</v>
      </c>
      <c r="BD536" s="2">
        <v>39463</v>
      </c>
      <c r="BE536" s="1">
        <v>4.0979999999999999</v>
      </c>
      <c r="BG536" s="2">
        <v>39493</v>
      </c>
      <c r="BH536" s="1">
        <v>3.76</v>
      </c>
      <c r="BI536" s="2"/>
      <c r="BJ536" s="2">
        <v>39493</v>
      </c>
      <c r="BK536" s="1">
        <v>2.76</v>
      </c>
      <c r="BM536" s="2">
        <v>39463</v>
      </c>
      <c r="BN536" s="1">
        <v>4.1144999999999996</v>
      </c>
    </row>
    <row r="537" spans="2:66">
      <c r="B537" s="2">
        <v>39870</v>
      </c>
      <c r="C537" s="1">
        <v>2.4900000000000002</v>
      </c>
      <c r="E537" s="2">
        <v>39322</v>
      </c>
      <c r="F537" s="1">
        <v>5.1230000000000002</v>
      </c>
      <c r="H537" s="2">
        <v>39357</v>
      </c>
      <c r="I537" s="1">
        <v>5.46</v>
      </c>
      <c r="K537" s="2">
        <v>39353</v>
      </c>
      <c r="L537" s="1">
        <v>5.6</v>
      </c>
      <c r="N537" s="2">
        <v>39353</v>
      </c>
      <c r="O537" s="1">
        <v>5.5220000000000002</v>
      </c>
      <c r="Q537" s="2">
        <v>39464</v>
      </c>
      <c r="R537" s="1">
        <v>5.47</v>
      </c>
      <c r="T537" s="2">
        <v>39464</v>
      </c>
      <c r="U537" s="1">
        <v>5.3250000000000002</v>
      </c>
      <c r="W537" s="2">
        <v>39464</v>
      </c>
      <c r="X537" s="1">
        <v>5.3</v>
      </c>
      <c r="Z537" s="2">
        <v>39464</v>
      </c>
      <c r="AA537" s="1">
        <v>5.36</v>
      </c>
      <c r="AC537" s="2">
        <v>39464</v>
      </c>
      <c r="AD537" s="1">
        <v>5.53</v>
      </c>
      <c r="AF537" s="2">
        <v>39853</v>
      </c>
      <c r="AG537" s="1">
        <v>1.2281299999999999</v>
      </c>
      <c r="AI537" s="2">
        <v>39464</v>
      </c>
      <c r="AJ537" s="1">
        <v>4.7480000000000002</v>
      </c>
      <c r="AL537" s="2">
        <v>39464</v>
      </c>
      <c r="AM537" s="1">
        <v>4.2205000000000004</v>
      </c>
      <c r="AO537" s="2">
        <v>39464</v>
      </c>
      <c r="AP537" s="1">
        <v>3.0445000000000002</v>
      </c>
      <c r="AR537" s="2">
        <v>39464</v>
      </c>
      <c r="AS537" s="1">
        <v>3.242</v>
      </c>
      <c r="AU537" s="2">
        <v>39464</v>
      </c>
      <c r="AV537" s="1">
        <v>4.6500000000000004</v>
      </c>
      <c r="AX537" s="2">
        <v>39464</v>
      </c>
      <c r="AY537" s="1">
        <v>4.6379999999999999</v>
      </c>
      <c r="BA537" s="116">
        <v>39464</v>
      </c>
      <c r="BB537" s="1">
        <v>4.3460000000000001</v>
      </c>
      <c r="BD537" s="2">
        <v>39464</v>
      </c>
      <c r="BE537" s="1">
        <v>4.008</v>
      </c>
      <c r="BG537" s="2">
        <v>39497</v>
      </c>
      <c r="BH537" s="1">
        <v>3.89</v>
      </c>
      <c r="BI537" s="2"/>
      <c r="BJ537" s="2">
        <v>39497</v>
      </c>
      <c r="BK537" s="1">
        <v>2.93</v>
      </c>
      <c r="BM537" s="2">
        <v>39464</v>
      </c>
      <c r="BN537" s="1">
        <v>4.0460000000000003</v>
      </c>
    </row>
    <row r="538" spans="2:66">
      <c r="B538" s="2">
        <v>39871</v>
      </c>
      <c r="C538" s="1">
        <v>2.4900000000000002</v>
      </c>
      <c r="E538" s="2">
        <v>39323</v>
      </c>
      <c r="F538" s="1">
        <v>5.14</v>
      </c>
      <c r="H538" s="2">
        <v>39359</v>
      </c>
      <c r="I538" s="1">
        <v>5.43</v>
      </c>
      <c r="K538" s="2">
        <v>39356</v>
      </c>
      <c r="L538" s="1">
        <v>5.6129999999999995</v>
      </c>
      <c r="N538" s="2">
        <v>39356</v>
      </c>
      <c r="O538" s="1">
        <v>5.5309999999999997</v>
      </c>
      <c r="Q538" s="2">
        <v>39465</v>
      </c>
      <c r="R538" s="1">
        <v>5.43</v>
      </c>
      <c r="T538" s="2">
        <v>39465</v>
      </c>
      <c r="U538" s="1">
        <v>5.27</v>
      </c>
      <c r="W538" s="2">
        <v>39465</v>
      </c>
      <c r="X538" s="1">
        <v>5.24</v>
      </c>
      <c r="Z538" s="2">
        <v>39465</v>
      </c>
      <c r="AA538" s="1">
        <v>5.2949999999999999</v>
      </c>
      <c r="AC538" s="2">
        <v>39465</v>
      </c>
      <c r="AD538" s="1">
        <v>5.46</v>
      </c>
      <c r="AF538" s="2">
        <v>39854</v>
      </c>
      <c r="AG538" s="1">
        <v>1.2218800000000001</v>
      </c>
      <c r="AI538" s="2">
        <v>39465</v>
      </c>
      <c r="AJ538" s="1">
        <v>4.7785000000000002</v>
      </c>
      <c r="AL538" s="2">
        <v>39465</v>
      </c>
      <c r="AM538" s="1">
        <v>4.2329999999999997</v>
      </c>
      <c r="AO538" s="2">
        <v>39465</v>
      </c>
      <c r="AP538" s="1">
        <v>2.9915000000000003</v>
      </c>
      <c r="AR538" s="2">
        <v>39465</v>
      </c>
      <c r="AS538" s="1">
        <v>3.1958000000000002</v>
      </c>
      <c r="AU538" s="2">
        <v>39465</v>
      </c>
      <c r="AV538" s="1">
        <v>4.6989999999999998</v>
      </c>
      <c r="AX538" s="2">
        <v>39465</v>
      </c>
      <c r="AY538" s="1">
        <v>4.6840000000000002</v>
      </c>
      <c r="BA538" s="116">
        <v>39465</v>
      </c>
      <c r="BB538" s="1">
        <v>4.3810000000000002</v>
      </c>
      <c r="BD538" s="2">
        <v>39465</v>
      </c>
      <c r="BE538" s="1">
        <v>3.9904999999999999</v>
      </c>
      <c r="BG538" s="2">
        <v>39498</v>
      </c>
      <c r="BH538" s="1">
        <v>3.93</v>
      </c>
      <c r="BI538" s="2"/>
      <c r="BJ538" s="2">
        <v>39498</v>
      </c>
      <c r="BK538" s="1">
        <v>3.02</v>
      </c>
      <c r="BM538" s="2">
        <v>39465</v>
      </c>
      <c r="BN538" s="1">
        <v>4.0730000000000004</v>
      </c>
    </row>
    <row r="539" spans="2:66">
      <c r="B539" s="2">
        <v>39874</v>
      </c>
      <c r="C539" s="1">
        <v>2.4900000000000002</v>
      </c>
      <c r="E539" s="2">
        <v>39324</v>
      </c>
      <c r="F539" s="1">
        <v>5.1420000000000003</v>
      </c>
      <c r="H539" s="2">
        <v>39360</v>
      </c>
      <c r="I539" s="1">
        <v>5.4</v>
      </c>
      <c r="K539" s="2">
        <v>39357</v>
      </c>
      <c r="L539" s="1">
        <v>5.6050000000000004</v>
      </c>
      <c r="N539" s="2">
        <v>39357</v>
      </c>
      <c r="O539" s="1">
        <v>5.5229999999999997</v>
      </c>
      <c r="Q539" s="2">
        <v>39468</v>
      </c>
      <c r="R539" s="1">
        <v>5.43</v>
      </c>
      <c r="T539" s="2">
        <v>39468</v>
      </c>
      <c r="U539" s="1">
        <v>5.26</v>
      </c>
      <c r="W539" s="2">
        <v>39468</v>
      </c>
      <c r="X539" s="1">
        <v>5.2249999999999996</v>
      </c>
      <c r="Z539" s="2">
        <v>39468</v>
      </c>
      <c r="AA539" s="1">
        <v>5.26</v>
      </c>
      <c r="AC539" s="2">
        <v>39468</v>
      </c>
      <c r="AD539" s="1">
        <v>5.4050000000000002</v>
      </c>
      <c r="AF539" s="2">
        <v>39855</v>
      </c>
      <c r="AG539" s="1">
        <v>1.23125</v>
      </c>
      <c r="AI539" s="2">
        <v>39468</v>
      </c>
      <c r="AJ539" s="1">
        <v>4.7785000000000002</v>
      </c>
      <c r="AL539" s="2">
        <v>39468</v>
      </c>
      <c r="AM539" s="1">
        <v>4.2370000000000001</v>
      </c>
      <c r="AO539" s="2">
        <v>39468</v>
      </c>
      <c r="AP539" s="1">
        <v>2.9995000000000003</v>
      </c>
      <c r="AR539" s="2">
        <v>39468</v>
      </c>
      <c r="AS539" s="1">
        <v>3.0459999999999998</v>
      </c>
      <c r="AU539" s="2">
        <v>39468</v>
      </c>
      <c r="AV539" s="1">
        <v>4.6635</v>
      </c>
      <c r="AX539" s="2">
        <v>39468</v>
      </c>
      <c r="AY539" s="1">
        <v>4.6449999999999996</v>
      </c>
      <c r="BA539" s="116">
        <v>39468</v>
      </c>
      <c r="BB539" s="1">
        <v>4.335</v>
      </c>
      <c r="BD539" s="2">
        <v>39468</v>
      </c>
      <c r="BE539" s="1">
        <v>3.92</v>
      </c>
      <c r="BG539" s="2">
        <v>39499</v>
      </c>
      <c r="BH539" s="1">
        <v>3.77</v>
      </c>
      <c r="BI539" s="2"/>
      <c r="BJ539" s="2">
        <v>39499</v>
      </c>
      <c r="BK539" s="1">
        <v>2.8</v>
      </c>
      <c r="BM539" s="2">
        <v>39468</v>
      </c>
      <c r="BN539" s="1">
        <v>4.0125000000000002</v>
      </c>
    </row>
    <row r="540" spans="2:66">
      <c r="B540" s="2">
        <v>39875</v>
      </c>
      <c r="C540" s="1">
        <v>2.4900000000000002</v>
      </c>
      <c r="E540" s="2">
        <v>39325</v>
      </c>
      <c r="F540" s="1">
        <v>5.1719999999999997</v>
      </c>
      <c r="H540" s="2">
        <v>39363</v>
      </c>
      <c r="I540" s="1">
        <v>5.4320000000000004</v>
      </c>
      <c r="K540" s="2">
        <v>39359</v>
      </c>
      <c r="L540" s="1">
        <v>5.58</v>
      </c>
      <c r="N540" s="2">
        <v>39359</v>
      </c>
      <c r="O540" s="1">
        <v>5.49</v>
      </c>
      <c r="Q540" s="2">
        <v>39469</v>
      </c>
      <c r="R540" s="1">
        <v>5.4050000000000002</v>
      </c>
      <c r="T540" s="2">
        <v>39469</v>
      </c>
      <c r="U540" s="1">
        <v>5.23</v>
      </c>
      <c r="W540" s="2">
        <v>39469</v>
      </c>
      <c r="X540" s="1">
        <v>5.19</v>
      </c>
      <c r="Z540" s="2">
        <v>39469</v>
      </c>
      <c r="AA540" s="1">
        <v>5.22</v>
      </c>
      <c r="AC540" s="2">
        <v>39469</v>
      </c>
      <c r="AD540" s="1">
        <v>5.32</v>
      </c>
      <c r="AF540" s="2">
        <v>39856</v>
      </c>
      <c r="AG540" s="1">
        <v>1.23438</v>
      </c>
      <c r="AI540" s="2">
        <v>39469</v>
      </c>
      <c r="AJ540" s="1">
        <v>4.6345000000000001</v>
      </c>
      <c r="AL540" s="2">
        <v>39469</v>
      </c>
      <c r="AM540" s="1">
        <v>4.0229999999999997</v>
      </c>
      <c r="AO540" s="2">
        <v>39469</v>
      </c>
      <c r="AP540" s="1">
        <v>2.6710000000000003</v>
      </c>
      <c r="AR540" s="2">
        <v>39469</v>
      </c>
      <c r="AS540" s="1">
        <v>2.8085</v>
      </c>
      <c r="AU540" s="2">
        <v>39469</v>
      </c>
      <c r="AV540" s="1">
        <v>4.7320000000000002</v>
      </c>
      <c r="AX540" s="2">
        <v>39469</v>
      </c>
      <c r="AY540" s="1">
        <v>4.7084999999999999</v>
      </c>
      <c r="BA540" s="116">
        <v>39469</v>
      </c>
      <c r="BB540" s="1">
        <v>4.3929999999999998</v>
      </c>
      <c r="BD540" s="2">
        <v>39469</v>
      </c>
      <c r="BE540" s="1">
        <v>3.9169999999999998</v>
      </c>
      <c r="BG540" s="2">
        <v>39500</v>
      </c>
      <c r="BH540" s="1">
        <v>3.79</v>
      </c>
      <c r="BI540" s="2"/>
      <c r="BJ540" s="2">
        <v>39500</v>
      </c>
      <c r="BK540" s="1">
        <v>2.81</v>
      </c>
      <c r="BM540" s="2">
        <v>39469</v>
      </c>
      <c r="BN540" s="1">
        <v>4.0629999999999997</v>
      </c>
    </row>
    <row r="541" spans="2:66">
      <c r="B541" s="2">
        <v>39876</v>
      </c>
      <c r="C541" s="1">
        <v>2.4900000000000002</v>
      </c>
      <c r="E541" s="2">
        <v>39328</v>
      </c>
      <c r="F541" s="1">
        <v>5.18</v>
      </c>
      <c r="H541" s="2">
        <v>39364</v>
      </c>
      <c r="I541" s="1">
        <v>5.4589999999999996</v>
      </c>
      <c r="K541" s="2">
        <v>39360</v>
      </c>
      <c r="L541" s="1">
        <v>5.5469999999999997</v>
      </c>
      <c r="N541" s="2">
        <v>39360</v>
      </c>
      <c r="O541" s="1">
        <v>5.452</v>
      </c>
      <c r="Q541" s="2">
        <v>39470</v>
      </c>
      <c r="R541" s="1">
        <v>5.335</v>
      </c>
      <c r="T541" s="2">
        <v>39470</v>
      </c>
      <c r="U541" s="1">
        <v>5.0750000000000002</v>
      </c>
      <c r="W541" s="2">
        <v>39470</v>
      </c>
      <c r="X541" s="1">
        <v>4.9749999999999996</v>
      </c>
      <c r="Z541" s="2">
        <v>39470</v>
      </c>
      <c r="AA541" s="1">
        <v>4.9550000000000001</v>
      </c>
      <c r="AC541" s="2">
        <v>39470</v>
      </c>
      <c r="AD541" s="1">
        <v>5.1050000000000004</v>
      </c>
      <c r="AF541" s="2">
        <v>39857</v>
      </c>
      <c r="AG541" s="1">
        <v>1.2375</v>
      </c>
      <c r="AI541" s="2">
        <v>39470</v>
      </c>
      <c r="AJ541" s="1">
        <v>4.8049999999999997</v>
      </c>
      <c r="AL541" s="2">
        <v>39470</v>
      </c>
      <c r="AM541" s="1">
        <v>4.2314999999999996</v>
      </c>
      <c r="AO541" s="2">
        <v>39470</v>
      </c>
      <c r="AP541" s="1">
        <v>2.7810000000000001</v>
      </c>
      <c r="AR541" s="2">
        <v>39470</v>
      </c>
      <c r="AS541" s="1">
        <v>2.8140000000000001</v>
      </c>
      <c r="AU541" s="2">
        <v>39470</v>
      </c>
      <c r="AV541" s="1">
        <v>4.7664999999999997</v>
      </c>
      <c r="AX541" s="2">
        <v>39470</v>
      </c>
      <c r="AY541" s="1">
        <v>4.7344999999999997</v>
      </c>
      <c r="BA541" s="116">
        <v>39470</v>
      </c>
      <c r="BB541" s="1">
        <v>4.4024999999999999</v>
      </c>
      <c r="BD541" s="2">
        <v>39470</v>
      </c>
      <c r="BE541" s="1">
        <v>3.8965000000000001</v>
      </c>
      <c r="BG541" s="2">
        <v>39503</v>
      </c>
      <c r="BH541" s="1">
        <v>3.91</v>
      </c>
      <c r="BI541" s="2"/>
      <c r="BJ541" s="2">
        <v>39503</v>
      </c>
      <c r="BK541" s="1">
        <v>2.98</v>
      </c>
      <c r="BM541" s="2">
        <v>39470</v>
      </c>
      <c r="BN541" s="1">
        <v>4.0529999999999999</v>
      </c>
    </row>
    <row r="542" spans="2:66">
      <c r="B542" s="2">
        <v>39877</v>
      </c>
      <c r="C542" s="1">
        <v>2.4900000000000002</v>
      </c>
      <c r="E542" s="2">
        <v>39329</v>
      </c>
      <c r="F542" s="1">
        <v>5.1820000000000004</v>
      </c>
      <c r="H542" s="2">
        <v>39365</v>
      </c>
      <c r="I542" s="1">
        <v>5.46</v>
      </c>
      <c r="K542" s="2">
        <v>39363</v>
      </c>
      <c r="L542" s="1">
        <v>5.5720000000000001</v>
      </c>
      <c r="N542" s="2">
        <v>39363</v>
      </c>
      <c r="O542" s="1">
        <v>5.4879999999999995</v>
      </c>
      <c r="Q542" s="2">
        <v>39471</v>
      </c>
      <c r="R542" s="1">
        <v>5.335</v>
      </c>
      <c r="T542" s="2">
        <v>39471</v>
      </c>
      <c r="U542" s="1">
        <v>5.0999999999999996</v>
      </c>
      <c r="W542" s="2">
        <v>39471</v>
      </c>
      <c r="X542" s="1">
        <v>5.0049999999999999</v>
      </c>
      <c r="Z542" s="2">
        <v>39471</v>
      </c>
      <c r="AA542" s="1">
        <v>4.9950000000000001</v>
      </c>
      <c r="AC542" s="2">
        <v>39471</v>
      </c>
      <c r="AD542" s="1">
        <v>5.1449999999999996</v>
      </c>
      <c r="AF542" s="2">
        <v>39860</v>
      </c>
      <c r="AG542" s="1">
        <v>1.24563</v>
      </c>
      <c r="AI542" s="2">
        <v>39471</v>
      </c>
      <c r="AJ542" s="1">
        <v>4.8760000000000003</v>
      </c>
      <c r="AL542" s="2">
        <v>39471</v>
      </c>
      <c r="AM542" s="1">
        <v>4.3425000000000002</v>
      </c>
      <c r="AO542" s="2">
        <v>39471</v>
      </c>
      <c r="AP542" s="1">
        <v>2.9655</v>
      </c>
      <c r="AR542" s="2">
        <v>39471</v>
      </c>
      <c r="AS542" s="1">
        <v>2.9675000000000002</v>
      </c>
      <c r="AU542" s="2">
        <v>39471</v>
      </c>
      <c r="AV542" s="1">
        <v>4.7504999999999997</v>
      </c>
      <c r="AX542" s="2">
        <v>39471</v>
      </c>
      <c r="AY542" s="1">
        <v>4.7315000000000005</v>
      </c>
      <c r="BA542" s="116">
        <v>39471</v>
      </c>
      <c r="BB542" s="1">
        <v>4.4335000000000004</v>
      </c>
      <c r="BD542" s="2">
        <v>39471</v>
      </c>
      <c r="BE542" s="1">
        <v>4.0265000000000004</v>
      </c>
      <c r="BG542" s="2">
        <v>39504</v>
      </c>
      <c r="BH542" s="1">
        <v>3.88</v>
      </c>
      <c r="BI542" s="2"/>
      <c r="BJ542" s="2">
        <v>39504</v>
      </c>
      <c r="BK542" s="1">
        <v>2.92</v>
      </c>
      <c r="BM542" s="2">
        <v>39471</v>
      </c>
      <c r="BN542" s="1">
        <v>4.1304999999999996</v>
      </c>
    </row>
    <row r="543" spans="2:66">
      <c r="B543" s="2">
        <v>39878</v>
      </c>
      <c r="C543" s="1">
        <v>2.4900000000000002</v>
      </c>
      <c r="E543" s="2">
        <v>39330</v>
      </c>
      <c r="F543" s="1">
        <v>5.18</v>
      </c>
      <c r="H543" s="2">
        <v>39366</v>
      </c>
      <c r="I543" s="1">
        <v>5.47</v>
      </c>
      <c r="K543" s="2">
        <v>39364</v>
      </c>
      <c r="L543" s="1">
        <v>5.5979999999999999</v>
      </c>
      <c r="N543" s="2">
        <v>39364</v>
      </c>
      <c r="O543" s="1">
        <v>5.52</v>
      </c>
      <c r="Q543" s="2">
        <v>39472</v>
      </c>
      <c r="R543" s="1">
        <v>5.38</v>
      </c>
      <c r="T543" s="2">
        <v>39472</v>
      </c>
      <c r="U543" s="1">
        <v>5.165</v>
      </c>
      <c r="W543" s="2">
        <v>39472</v>
      </c>
      <c r="X543" s="1">
        <v>5.085</v>
      </c>
      <c r="Z543" s="2">
        <v>39472</v>
      </c>
      <c r="AA543" s="1">
        <v>5.09</v>
      </c>
      <c r="AC543" s="2">
        <v>39472</v>
      </c>
      <c r="AD543" s="1">
        <v>5.24</v>
      </c>
      <c r="AF543" s="2">
        <v>39861</v>
      </c>
      <c r="AG543" s="1">
        <v>1.24563</v>
      </c>
      <c r="AI543" s="2">
        <v>39472</v>
      </c>
      <c r="AJ543" s="1">
        <v>4.6909999999999998</v>
      </c>
      <c r="AL543" s="2">
        <v>39472</v>
      </c>
      <c r="AM543" s="1">
        <v>4.1425000000000001</v>
      </c>
      <c r="AO543" s="2">
        <v>39472</v>
      </c>
      <c r="AP543" s="1">
        <v>2.867</v>
      </c>
      <c r="AR543" s="2">
        <v>39472</v>
      </c>
      <c r="AS543" s="1">
        <v>2.8620000000000001</v>
      </c>
      <c r="AU543" s="2">
        <v>39472</v>
      </c>
      <c r="AV543" s="1">
        <v>4.6929999999999996</v>
      </c>
      <c r="AX543" s="2">
        <v>39472</v>
      </c>
      <c r="AY543" s="1">
        <v>4.6764999999999999</v>
      </c>
      <c r="BA543" s="116">
        <v>39472</v>
      </c>
      <c r="BB543" s="1">
        <v>4.3864999999999998</v>
      </c>
      <c r="BD543" s="2">
        <v>39472</v>
      </c>
      <c r="BE543" s="1">
        <v>4.0114999999999998</v>
      </c>
      <c r="BG543" s="2">
        <v>39505</v>
      </c>
      <c r="BH543" s="1">
        <v>3.85</v>
      </c>
      <c r="BI543" s="2"/>
      <c r="BJ543" s="2">
        <v>39505</v>
      </c>
      <c r="BK543" s="1">
        <v>2.89</v>
      </c>
      <c r="BM543" s="2">
        <v>39472</v>
      </c>
      <c r="BN543" s="1">
        <v>4.0960000000000001</v>
      </c>
    </row>
    <row r="544" spans="2:66">
      <c r="B544" s="2">
        <v>39881</v>
      </c>
      <c r="C544" s="1">
        <v>2.4500000000000002</v>
      </c>
      <c r="E544" s="2">
        <v>39331</v>
      </c>
      <c r="F544" s="1">
        <v>5.1820000000000004</v>
      </c>
      <c r="H544" s="2">
        <v>39367</v>
      </c>
      <c r="I544" s="1">
        <v>5.48</v>
      </c>
      <c r="K544" s="2">
        <v>39365</v>
      </c>
      <c r="L544" s="1">
        <v>5.5979999999999999</v>
      </c>
      <c r="N544" s="2">
        <v>39365</v>
      </c>
      <c r="O544" s="1">
        <v>5.5179999999999998</v>
      </c>
      <c r="Q544" s="2">
        <v>39475</v>
      </c>
      <c r="R544" s="1">
        <v>5.2149999999999999</v>
      </c>
      <c r="T544" s="2">
        <v>39475</v>
      </c>
      <c r="U544" s="1">
        <v>4.99</v>
      </c>
      <c r="W544" s="2">
        <v>39475</v>
      </c>
      <c r="X544" s="1">
        <v>4.93</v>
      </c>
      <c r="Z544" s="2">
        <v>39475</v>
      </c>
      <c r="AA544" s="1">
        <v>4.97</v>
      </c>
      <c r="AC544" s="2">
        <v>39475</v>
      </c>
      <c r="AD544" s="1">
        <v>5.1749999999999998</v>
      </c>
      <c r="AF544" s="2">
        <v>39862</v>
      </c>
      <c r="AG544" s="1">
        <v>1.25125</v>
      </c>
      <c r="AI544" s="2">
        <v>39475</v>
      </c>
      <c r="AJ544" s="1">
        <v>4.6980000000000004</v>
      </c>
      <c r="AL544" s="2">
        <v>39475</v>
      </c>
      <c r="AM544" s="1">
        <v>4.1677999999999997</v>
      </c>
      <c r="AO544" s="2">
        <v>39475</v>
      </c>
      <c r="AP544" s="1">
        <v>2.85</v>
      </c>
      <c r="AR544" s="2">
        <v>39475</v>
      </c>
      <c r="AS544" s="1">
        <v>2.8050000000000002</v>
      </c>
      <c r="AU544" s="2">
        <v>39475</v>
      </c>
      <c r="AV544" s="1">
        <v>4.71</v>
      </c>
      <c r="AX544" s="2">
        <v>39475</v>
      </c>
      <c r="AY544" s="1">
        <v>4.6909999999999998</v>
      </c>
      <c r="BA544" s="116">
        <v>39475</v>
      </c>
      <c r="BB544" s="1">
        <v>4.3959999999999999</v>
      </c>
      <c r="BD544" s="2">
        <v>39475</v>
      </c>
      <c r="BE544" s="1">
        <v>4.0155000000000003</v>
      </c>
      <c r="BG544" s="2">
        <v>39506</v>
      </c>
      <c r="BH544" s="1">
        <v>3.71</v>
      </c>
      <c r="BI544" s="2"/>
      <c r="BJ544" s="2">
        <v>39506</v>
      </c>
      <c r="BK544" s="1">
        <v>2.73</v>
      </c>
      <c r="BM544" s="2">
        <v>39475</v>
      </c>
      <c r="BN544" s="1">
        <v>4.0994999999999999</v>
      </c>
    </row>
    <row r="545" spans="2:66">
      <c r="B545" s="2">
        <v>39882</v>
      </c>
      <c r="C545" s="1">
        <v>2.4500000000000002</v>
      </c>
      <c r="E545" s="2">
        <v>39332</v>
      </c>
      <c r="F545" s="1">
        <v>5.1749999999999998</v>
      </c>
      <c r="H545" s="2">
        <v>39370</v>
      </c>
      <c r="I545" s="1">
        <v>5.51</v>
      </c>
      <c r="K545" s="2">
        <v>39366</v>
      </c>
      <c r="L545" s="1">
        <v>5.6070000000000002</v>
      </c>
      <c r="N545" s="2">
        <v>39366</v>
      </c>
      <c r="O545" s="1">
        <v>5.5280000000000005</v>
      </c>
      <c r="Q545" s="2">
        <v>39476</v>
      </c>
      <c r="R545" s="1">
        <v>5.23</v>
      </c>
      <c r="T545" s="2">
        <v>39476</v>
      </c>
      <c r="U545" s="1">
        <v>5.01</v>
      </c>
      <c r="W545" s="2">
        <v>39476</v>
      </c>
      <c r="X545" s="1">
        <v>4.9350000000000005</v>
      </c>
      <c r="Z545" s="2">
        <v>39476</v>
      </c>
      <c r="AA545" s="1">
        <v>4.97</v>
      </c>
      <c r="AC545" s="2">
        <v>39476</v>
      </c>
      <c r="AD545" s="1">
        <v>5.1449999999999996</v>
      </c>
      <c r="AF545" s="2">
        <v>39863</v>
      </c>
      <c r="AG545" s="1">
        <v>1.2506300000000001</v>
      </c>
      <c r="AI545" s="2">
        <v>39476</v>
      </c>
      <c r="AJ545" s="1">
        <v>4.7858000000000001</v>
      </c>
      <c r="AL545" s="2">
        <v>39476</v>
      </c>
      <c r="AM545" s="1">
        <v>4.2610000000000001</v>
      </c>
      <c r="AO545" s="2">
        <v>39476</v>
      </c>
      <c r="AP545" s="1">
        <v>2.9370000000000003</v>
      </c>
      <c r="AR545" s="2">
        <v>39476</v>
      </c>
      <c r="AS545" s="1">
        <v>2.871</v>
      </c>
      <c r="AU545" s="2">
        <v>39476</v>
      </c>
      <c r="AV545" s="1">
        <v>4.7270000000000003</v>
      </c>
      <c r="AX545" s="2">
        <v>39476</v>
      </c>
      <c r="AY545" s="1">
        <v>4.7125000000000004</v>
      </c>
      <c r="BA545" s="116">
        <v>39476</v>
      </c>
      <c r="BB545" s="1">
        <v>4.4215</v>
      </c>
      <c r="BD545" s="2">
        <v>39476</v>
      </c>
      <c r="BE545" s="1">
        <v>4.0354999999999999</v>
      </c>
      <c r="BG545" s="2">
        <v>39507</v>
      </c>
      <c r="BH545" s="1">
        <v>3.5300000000000002</v>
      </c>
      <c r="BI545" s="2"/>
      <c r="BJ545" s="2">
        <v>39507</v>
      </c>
      <c r="BK545" s="1">
        <v>2.5</v>
      </c>
      <c r="BM545" s="2">
        <v>39476</v>
      </c>
      <c r="BN545" s="1">
        <v>4.1219999999999999</v>
      </c>
    </row>
    <row r="546" spans="2:66">
      <c r="B546" s="2">
        <v>39883</v>
      </c>
      <c r="C546" s="1">
        <v>2.4500000000000002</v>
      </c>
      <c r="E546" s="2">
        <v>39335</v>
      </c>
      <c r="F546" s="1">
        <v>5.1719999999999997</v>
      </c>
      <c r="H546" s="2">
        <v>39371</v>
      </c>
      <c r="I546" s="1">
        <v>5.48</v>
      </c>
      <c r="K546" s="2">
        <v>39367</v>
      </c>
      <c r="L546" s="1">
        <v>5.6129999999999995</v>
      </c>
      <c r="N546" s="2">
        <v>39367</v>
      </c>
      <c r="O546" s="1">
        <v>5.5419999999999998</v>
      </c>
      <c r="Q546" s="2">
        <v>39477</v>
      </c>
      <c r="R546" s="1">
        <v>5.22</v>
      </c>
      <c r="T546" s="2">
        <v>39477</v>
      </c>
      <c r="U546" s="1">
        <v>5.01</v>
      </c>
      <c r="W546" s="2">
        <v>39477</v>
      </c>
      <c r="X546" s="1">
        <v>4.9399999999999995</v>
      </c>
      <c r="Z546" s="2">
        <v>39477</v>
      </c>
      <c r="AA546" s="1">
        <v>4.9749999999999996</v>
      </c>
      <c r="AC546" s="2">
        <v>39477</v>
      </c>
      <c r="AD546" s="1">
        <v>5.14</v>
      </c>
      <c r="AF546" s="2">
        <v>39864</v>
      </c>
      <c r="AG546" s="1">
        <v>1.24875</v>
      </c>
      <c r="AI546" s="2">
        <v>39477</v>
      </c>
      <c r="AJ546" s="1">
        <v>4.84</v>
      </c>
      <c r="AL546" s="2">
        <v>39477</v>
      </c>
      <c r="AM546" s="1">
        <v>4.2809999999999997</v>
      </c>
      <c r="AO546" s="2">
        <v>39477</v>
      </c>
      <c r="AP546" s="1">
        <v>2.843</v>
      </c>
      <c r="AR546" s="2">
        <v>39477</v>
      </c>
      <c r="AS546" s="1">
        <v>2.75</v>
      </c>
      <c r="AU546" s="2">
        <v>39477</v>
      </c>
      <c r="AV546" s="1">
        <v>4.76</v>
      </c>
      <c r="AX546" s="2">
        <v>39477</v>
      </c>
      <c r="AY546" s="1">
        <v>4.7415000000000003</v>
      </c>
      <c r="BA546" s="116">
        <v>39477</v>
      </c>
      <c r="BB546" s="1">
        <v>4.4424999999999999</v>
      </c>
      <c r="BD546" s="2">
        <v>39477</v>
      </c>
      <c r="BE546" s="1">
        <v>4.0289999999999999</v>
      </c>
      <c r="BG546" s="2">
        <v>39510</v>
      </c>
      <c r="BH546" s="1">
        <v>3.54</v>
      </c>
      <c r="BI546" s="2"/>
      <c r="BJ546" s="2">
        <v>39510</v>
      </c>
      <c r="BK546" s="1">
        <v>2.48</v>
      </c>
      <c r="BM546" s="2">
        <v>39477</v>
      </c>
      <c r="BN546" s="1">
        <v>4.1284999999999998</v>
      </c>
    </row>
    <row r="547" spans="2:66">
      <c r="B547" s="2">
        <v>39884</v>
      </c>
      <c r="C547" s="1">
        <v>2.4500000000000002</v>
      </c>
      <c r="E547" s="2">
        <v>39336</v>
      </c>
      <c r="F547" s="1">
        <v>5.1749999999999998</v>
      </c>
      <c r="H547" s="2">
        <v>39372</v>
      </c>
      <c r="I547" s="1">
        <v>5.45</v>
      </c>
      <c r="K547" s="2">
        <v>39370</v>
      </c>
      <c r="L547" s="1">
        <v>5.6420000000000003</v>
      </c>
      <c r="N547" s="2">
        <v>39370</v>
      </c>
      <c r="O547" s="1">
        <v>5.5739999999999998</v>
      </c>
      <c r="Q547" s="2">
        <v>39478</v>
      </c>
      <c r="R547" s="1">
        <v>5.21</v>
      </c>
      <c r="T547" s="2">
        <v>39478</v>
      </c>
      <c r="U547" s="1">
        <v>4.95</v>
      </c>
      <c r="W547" s="2">
        <v>39478</v>
      </c>
      <c r="X547" s="1">
        <v>4.8600000000000003</v>
      </c>
      <c r="Z547" s="2">
        <v>39478</v>
      </c>
      <c r="AA547" s="1">
        <v>4.8600000000000003</v>
      </c>
      <c r="AC547" s="2">
        <v>39478</v>
      </c>
      <c r="AD547" s="1">
        <v>5.01</v>
      </c>
      <c r="AF547" s="2">
        <v>39867</v>
      </c>
      <c r="AG547" s="1">
        <v>1.24875</v>
      </c>
      <c r="AI547" s="2">
        <v>39478</v>
      </c>
      <c r="AJ547" s="1">
        <v>4.7625000000000002</v>
      </c>
      <c r="AL547" s="2">
        <v>39478</v>
      </c>
      <c r="AM547" s="1">
        <v>4.2060000000000004</v>
      </c>
      <c r="AO547" s="2">
        <v>39478</v>
      </c>
      <c r="AP547" s="1">
        <v>2.7709999999999999</v>
      </c>
      <c r="AR547" s="2">
        <v>39478</v>
      </c>
      <c r="AS547" s="1">
        <v>2.6695000000000002</v>
      </c>
      <c r="AU547" s="2">
        <v>39478</v>
      </c>
      <c r="AV547" s="1">
        <v>4.6840000000000002</v>
      </c>
      <c r="AX547" s="2">
        <v>39478</v>
      </c>
      <c r="AY547" s="1">
        <v>4.6680000000000001</v>
      </c>
      <c r="BA547" s="116">
        <v>39478</v>
      </c>
      <c r="BB547" s="1">
        <v>4.3689999999999998</v>
      </c>
      <c r="BD547" s="2">
        <v>39478</v>
      </c>
      <c r="BE547" s="1">
        <v>3.9584999999999999</v>
      </c>
      <c r="BG547" s="2">
        <v>39511</v>
      </c>
      <c r="BH547" s="1">
        <v>3.63</v>
      </c>
      <c r="BI547" s="2"/>
      <c r="BJ547" s="2">
        <v>39511</v>
      </c>
      <c r="BK547" s="1">
        <v>2.5300000000000002</v>
      </c>
      <c r="BM547" s="2">
        <v>39478</v>
      </c>
      <c r="BN547" s="1">
        <v>4.0590000000000002</v>
      </c>
    </row>
    <row r="548" spans="2:66">
      <c r="B548" s="2">
        <v>39885</v>
      </c>
      <c r="C548" s="1">
        <v>2.4300000000000002</v>
      </c>
      <c r="E548" s="2">
        <v>39337</v>
      </c>
      <c r="F548" s="1">
        <v>5.1680000000000001</v>
      </c>
      <c r="H548" s="2">
        <v>39373</v>
      </c>
      <c r="I548" s="1">
        <v>5.4640000000000004</v>
      </c>
      <c r="K548" s="2">
        <v>39371</v>
      </c>
      <c r="L548" s="1">
        <v>5.6059999999999999</v>
      </c>
      <c r="N548" s="2">
        <v>39371</v>
      </c>
      <c r="O548" s="1">
        <v>5.5359999999999996</v>
      </c>
      <c r="Q548" s="2">
        <v>39479</v>
      </c>
      <c r="R548" s="1">
        <v>5.1849999999999996</v>
      </c>
      <c r="T548" s="2">
        <v>39479</v>
      </c>
      <c r="U548" s="1">
        <v>4.9450000000000003</v>
      </c>
      <c r="W548" s="2">
        <v>39479</v>
      </c>
      <c r="X548" s="1">
        <v>4.8600000000000003</v>
      </c>
      <c r="Z548" s="2">
        <v>39479</v>
      </c>
      <c r="AA548" s="1">
        <v>4.8650000000000002</v>
      </c>
      <c r="AC548" s="2">
        <v>39479</v>
      </c>
      <c r="AD548" s="1">
        <v>5.01</v>
      </c>
      <c r="AF548" s="2">
        <v>39868</v>
      </c>
      <c r="AG548" s="1">
        <v>1.25</v>
      </c>
      <c r="AI548" s="2">
        <v>39479</v>
      </c>
      <c r="AJ548" s="1">
        <v>4.7569999999999997</v>
      </c>
      <c r="AL548" s="2">
        <v>39479</v>
      </c>
      <c r="AM548" s="1">
        <v>4.2069999999999999</v>
      </c>
      <c r="AO548" s="2">
        <v>39479</v>
      </c>
      <c r="AP548" s="1">
        <v>2.7734999999999999</v>
      </c>
      <c r="AR548" s="2">
        <v>39479</v>
      </c>
      <c r="AS548" s="1">
        <v>2.7349999999999999</v>
      </c>
      <c r="AU548" s="2">
        <v>39479</v>
      </c>
      <c r="AV548" s="1">
        <v>4.6684999999999999</v>
      </c>
      <c r="AX548" s="2">
        <v>39479</v>
      </c>
      <c r="AY548" s="1">
        <v>4.6574999999999998</v>
      </c>
      <c r="BA548" s="116">
        <v>39479</v>
      </c>
      <c r="BB548" s="1">
        <v>4.3605</v>
      </c>
      <c r="BD548" s="2">
        <v>39479</v>
      </c>
      <c r="BE548" s="1">
        <v>3.9615</v>
      </c>
      <c r="BG548" s="2">
        <v>39512</v>
      </c>
      <c r="BH548" s="1">
        <v>3.7</v>
      </c>
      <c r="BI548" s="2"/>
      <c r="BJ548" s="2">
        <v>39512</v>
      </c>
      <c r="BK548" s="1">
        <v>2.59</v>
      </c>
      <c r="BM548" s="2">
        <v>39479</v>
      </c>
      <c r="BN548" s="1">
        <v>4.0330000000000004</v>
      </c>
    </row>
    <row r="549" spans="2:66">
      <c r="B549" s="2">
        <v>39888</v>
      </c>
      <c r="C549" s="1">
        <v>2.4300000000000002</v>
      </c>
      <c r="E549" s="2">
        <v>39338</v>
      </c>
      <c r="F549" s="1">
        <v>5.17</v>
      </c>
      <c r="H549" s="2">
        <v>39374</v>
      </c>
      <c r="I549" s="1">
        <v>5.4080000000000004</v>
      </c>
      <c r="K549" s="2">
        <v>39372</v>
      </c>
      <c r="L549" s="1">
        <v>5.58</v>
      </c>
      <c r="N549" s="2">
        <v>39372</v>
      </c>
      <c r="O549" s="1">
        <v>5.51</v>
      </c>
      <c r="Q549" s="2">
        <v>39482</v>
      </c>
      <c r="R549" s="1">
        <v>5.2450000000000001</v>
      </c>
      <c r="T549" s="2">
        <v>39482</v>
      </c>
      <c r="U549" s="1">
        <v>5.03</v>
      </c>
      <c r="W549" s="2">
        <v>39482</v>
      </c>
      <c r="X549" s="1">
        <v>4.9550000000000001</v>
      </c>
      <c r="Z549" s="2">
        <v>39482</v>
      </c>
      <c r="AA549" s="1">
        <v>4.9649999999999999</v>
      </c>
      <c r="AC549" s="2">
        <v>39482</v>
      </c>
      <c r="AD549" s="1">
        <v>5.09</v>
      </c>
      <c r="AF549" s="2">
        <v>39869</v>
      </c>
      <c r="AG549" s="1">
        <v>1.2562500000000001</v>
      </c>
      <c r="AI549" s="2">
        <v>39482</v>
      </c>
      <c r="AJ549" s="1">
        <v>4.8304999999999998</v>
      </c>
      <c r="AL549" s="2">
        <v>39482</v>
      </c>
      <c r="AM549" s="1">
        <v>4.2645</v>
      </c>
      <c r="AO549" s="2">
        <v>39482</v>
      </c>
      <c r="AP549" s="1">
        <v>2.7850000000000001</v>
      </c>
      <c r="AR549" s="2">
        <v>39482</v>
      </c>
      <c r="AS549" s="1">
        <v>2.7519999999999998</v>
      </c>
      <c r="AU549" s="2">
        <v>39482</v>
      </c>
      <c r="AV549" s="1">
        <v>4.6710000000000003</v>
      </c>
      <c r="AX549" s="2">
        <v>39482</v>
      </c>
      <c r="AY549" s="1">
        <v>4.6585000000000001</v>
      </c>
      <c r="BA549" s="116">
        <v>39482</v>
      </c>
      <c r="BB549" s="1">
        <v>4.3674999999999997</v>
      </c>
      <c r="BD549" s="2">
        <v>39482</v>
      </c>
      <c r="BE549" s="1">
        <v>3.9755000000000003</v>
      </c>
      <c r="BG549" s="2">
        <v>39513</v>
      </c>
      <c r="BH549" s="1">
        <v>3.62</v>
      </c>
      <c r="BI549" s="2"/>
      <c r="BJ549" s="2">
        <v>39513</v>
      </c>
      <c r="BK549" s="1">
        <v>2.5</v>
      </c>
      <c r="BM549" s="2">
        <v>39482</v>
      </c>
      <c r="BN549" s="1">
        <v>4.0505000000000004</v>
      </c>
    </row>
    <row r="550" spans="2:66">
      <c r="B550" s="2">
        <v>39889</v>
      </c>
      <c r="C550" s="1">
        <v>2.4300000000000002</v>
      </c>
      <c r="E550" s="2">
        <v>39339</v>
      </c>
      <c r="F550" s="1">
        <v>5.1719999999999997</v>
      </c>
      <c r="H550" s="2">
        <v>39377</v>
      </c>
      <c r="I550" s="1">
        <v>5.3390000000000004</v>
      </c>
      <c r="K550" s="2">
        <v>39373</v>
      </c>
      <c r="L550" s="1">
        <v>5.6</v>
      </c>
      <c r="N550" s="2">
        <v>39373</v>
      </c>
      <c r="O550" s="1">
        <v>5.5289999999999999</v>
      </c>
      <c r="Q550" s="2">
        <v>39483</v>
      </c>
      <c r="R550" s="1">
        <v>5.22</v>
      </c>
      <c r="T550" s="2">
        <v>39483</v>
      </c>
      <c r="U550" s="1">
        <v>5.01</v>
      </c>
      <c r="W550" s="2">
        <v>39483</v>
      </c>
      <c r="X550" s="1">
        <v>4.9399999999999995</v>
      </c>
      <c r="Z550" s="2">
        <v>39483</v>
      </c>
      <c r="AA550" s="1">
        <v>4.9550000000000001</v>
      </c>
      <c r="AC550" s="2">
        <v>39483</v>
      </c>
      <c r="AD550" s="1">
        <v>5.09</v>
      </c>
      <c r="AF550" s="2">
        <v>39870</v>
      </c>
      <c r="AG550" s="1">
        <v>1.26125</v>
      </c>
      <c r="AI550" s="2">
        <v>39483</v>
      </c>
      <c r="AJ550" s="1">
        <v>4.7789999999999999</v>
      </c>
      <c r="AL550" s="2">
        <v>39483</v>
      </c>
      <c r="AM550" s="1">
        <v>4.194</v>
      </c>
      <c r="AO550" s="2">
        <v>39483</v>
      </c>
      <c r="AP550" s="1">
        <v>2.6589999999999998</v>
      </c>
      <c r="AR550" s="2">
        <v>39483</v>
      </c>
      <c r="AS550" s="1">
        <v>2.6194999999999999</v>
      </c>
      <c r="AU550" s="2">
        <v>39483</v>
      </c>
      <c r="AV550" s="1">
        <v>4.6105</v>
      </c>
      <c r="AX550" s="2">
        <v>39483</v>
      </c>
      <c r="AY550" s="1">
        <v>4.5945</v>
      </c>
      <c r="BA550" s="116">
        <v>39483</v>
      </c>
      <c r="BB550" s="1">
        <v>4.2945000000000002</v>
      </c>
      <c r="BD550" s="2">
        <v>39483</v>
      </c>
      <c r="BE550" s="1">
        <v>3.8540000000000001</v>
      </c>
      <c r="BG550" s="2">
        <v>39514</v>
      </c>
      <c r="BH550" s="1">
        <v>3.56</v>
      </c>
      <c r="BI550" s="2"/>
      <c r="BJ550" s="2">
        <v>39514</v>
      </c>
      <c r="BK550" s="1">
        <v>2.4500000000000002</v>
      </c>
      <c r="BM550" s="2">
        <v>39483</v>
      </c>
      <c r="BN550" s="1">
        <v>3.9459999999999997</v>
      </c>
    </row>
    <row r="551" spans="2:66">
      <c r="B551" s="2">
        <v>39890</v>
      </c>
      <c r="C551" s="1">
        <v>2.4300000000000002</v>
      </c>
      <c r="E551" s="2">
        <v>39342</v>
      </c>
      <c r="F551" s="1">
        <v>5.17</v>
      </c>
      <c r="H551" s="2">
        <v>39378</v>
      </c>
      <c r="I551" s="1">
        <v>5.3520000000000003</v>
      </c>
      <c r="K551" s="2">
        <v>39374</v>
      </c>
      <c r="L551" s="1">
        <v>5.5519999999999996</v>
      </c>
      <c r="N551" s="2">
        <v>39374</v>
      </c>
      <c r="O551" s="1">
        <v>5.48</v>
      </c>
      <c r="Q551" s="2">
        <v>39484</v>
      </c>
      <c r="R551" s="1">
        <v>5.22</v>
      </c>
      <c r="T551" s="2">
        <v>39484</v>
      </c>
      <c r="U551" s="1">
        <v>5.01</v>
      </c>
      <c r="W551" s="2">
        <v>39484</v>
      </c>
      <c r="X551" s="1">
        <v>4.9399999999999995</v>
      </c>
      <c r="Z551" s="2">
        <v>39484</v>
      </c>
      <c r="AA551" s="1">
        <v>4.9550000000000001</v>
      </c>
      <c r="AC551" s="2">
        <v>39484</v>
      </c>
      <c r="AD551" s="1">
        <v>5.09</v>
      </c>
      <c r="AF551" s="2">
        <v>39871</v>
      </c>
      <c r="AG551" s="1">
        <v>1.2643800000000001</v>
      </c>
      <c r="AI551" s="2">
        <v>39484</v>
      </c>
      <c r="AJ551" s="1">
        <v>4.8079999999999998</v>
      </c>
      <c r="AL551" s="2">
        <v>39484</v>
      </c>
      <c r="AM551" s="1">
        <v>4.2195</v>
      </c>
      <c r="AO551" s="2">
        <v>39484</v>
      </c>
      <c r="AP551" s="1">
        <v>2.665</v>
      </c>
      <c r="AR551" s="2">
        <v>39484</v>
      </c>
      <c r="AS551" s="1">
        <v>2.6179999999999999</v>
      </c>
      <c r="AU551" s="2">
        <v>39484</v>
      </c>
      <c r="AV551" s="1">
        <v>4.6284999999999998</v>
      </c>
      <c r="AX551" s="2">
        <v>39484</v>
      </c>
      <c r="AY551" s="1">
        <v>4.6204999999999998</v>
      </c>
      <c r="BA551" s="116">
        <v>39484</v>
      </c>
      <c r="BB551" s="1">
        <v>4.3245000000000005</v>
      </c>
      <c r="BD551" s="2">
        <v>39484</v>
      </c>
      <c r="BE551" s="1">
        <v>3.8810000000000002</v>
      </c>
      <c r="BG551" s="2">
        <v>39517</v>
      </c>
      <c r="BH551" s="1">
        <v>3.46</v>
      </c>
      <c r="BI551" s="2"/>
      <c r="BJ551" s="2">
        <v>39517</v>
      </c>
      <c r="BK551" s="1">
        <v>2.37</v>
      </c>
      <c r="BM551" s="2">
        <v>39484</v>
      </c>
      <c r="BN551" s="1">
        <v>3.952</v>
      </c>
    </row>
    <row r="552" spans="2:66">
      <c r="B552" s="2">
        <v>39891</v>
      </c>
      <c r="C552" s="1">
        <v>2.4300000000000002</v>
      </c>
      <c r="E552" s="2">
        <v>39343</v>
      </c>
      <c r="F552" s="1">
        <v>5.17</v>
      </c>
      <c r="H552" s="2">
        <v>39379</v>
      </c>
      <c r="I552" s="1">
        <v>5.32</v>
      </c>
      <c r="K552" s="2">
        <v>39377</v>
      </c>
      <c r="L552" s="1">
        <v>5.4770000000000003</v>
      </c>
      <c r="N552" s="2">
        <v>39377</v>
      </c>
      <c r="O552" s="1">
        <v>5.4050000000000002</v>
      </c>
      <c r="Q552" s="2">
        <v>39485</v>
      </c>
      <c r="R552" s="1">
        <v>5.22</v>
      </c>
      <c r="T552" s="2">
        <v>39485</v>
      </c>
      <c r="U552" s="1">
        <v>5.01</v>
      </c>
      <c r="W552" s="2">
        <v>39485</v>
      </c>
      <c r="X552" s="1">
        <v>4.9399999999999995</v>
      </c>
      <c r="Z552" s="2">
        <v>39485</v>
      </c>
      <c r="AA552" s="1">
        <v>4.9550000000000001</v>
      </c>
      <c r="AC552" s="2">
        <v>39485</v>
      </c>
      <c r="AD552" s="1">
        <v>5.09</v>
      </c>
      <c r="AF552" s="2">
        <v>39874</v>
      </c>
      <c r="AG552" s="1">
        <v>1.2662499999999999</v>
      </c>
      <c r="AI552" s="2">
        <v>39485</v>
      </c>
      <c r="AJ552" s="1">
        <v>4.9989999999999997</v>
      </c>
      <c r="AL552" s="2">
        <v>39485</v>
      </c>
      <c r="AM552" s="1">
        <v>4.4225000000000003</v>
      </c>
      <c r="AO552" s="2">
        <v>39485</v>
      </c>
      <c r="AP552" s="1">
        <v>2.7875000000000001</v>
      </c>
      <c r="AR552" s="2">
        <v>39485</v>
      </c>
      <c r="AS552" s="1">
        <v>2.6870000000000003</v>
      </c>
      <c r="AU552" s="2">
        <v>39485</v>
      </c>
      <c r="AV552" s="1">
        <v>4.7059999999999995</v>
      </c>
      <c r="AX552" s="2">
        <v>39485</v>
      </c>
      <c r="AY552" s="1">
        <v>4.6859999999999999</v>
      </c>
      <c r="BA552" s="116">
        <v>39485</v>
      </c>
      <c r="BB552" s="1">
        <v>4.3609999999999998</v>
      </c>
      <c r="BD552" s="2">
        <v>39485</v>
      </c>
      <c r="BE552" s="1">
        <v>3.8134999999999999</v>
      </c>
      <c r="BG552" s="2">
        <v>39518</v>
      </c>
      <c r="BH552" s="1">
        <v>3.6</v>
      </c>
      <c r="BI552" s="2"/>
      <c r="BJ552" s="2">
        <v>39518</v>
      </c>
      <c r="BK552" s="1">
        <v>2.61</v>
      </c>
      <c r="BM552" s="2">
        <v>39485</v>
      </c>
      <c r="BN552" s="1">
        <v>3.9539999999999997</v>
      </c>
    </row>
    <row r="553" spans="2:66">
      <c r="B553" s="2">
        <v>39892</v>
      </c>
      <c r="C553" s="1">
        <v>2.4300000000000002</v>
      </c>
      <c r="E553" s="2">
        <v>39344</v>
      </c>
      <c r="F553" s="1">
        <v>5.17</v>
      </c>
      <c r="H553" s="2">
        <v>39380</v>
      </c>
      <c r="I553" s="1">
        <v>5.359</v>
      </c>
      <c r="K553" s="2">
        <v>39378</v>
      </c>
      <c r="L553" s="1">
        <v>5.4909999999999997</v>
      </c>
      <c r="N553" s="2">
        <v>39378</v>
      </c>
      <c r="O553" s="1">
        <v>5.4210000000000003</v>
      </c>
      <c r="Q553" s="2">
        <v>39486</v>
      </c>
      <c r="R553" s="1">
        <v>5.22</v>
      </c>
      <c r="T553" s="2">
        <v>39486</v>
      </c>
      <c r="U553" s="1">
        <v>5.01</v>
      </c>
      <c r="W553" s="2">
        <v>39486</v>
      </c>
      <c r="X553" s="1">
        <v>4.9399999999999995</v>
      </c>
      <c r="Z553" s="2">
        <v>39486</v>
      </c>
      <c r="AA553" s="1">
        <v>4.9550000000000001</v>
      </c>
      <c r="AC553" s="2">
        <v>39486</v>
      </c>
      <c r="AD553" s="1">
        <v>5.09</v>
      </c>
      <c r="AF553" s="2">
        <v>39875</v>
      </c>
      <c r="AG553" s="1">
        <v>1.27125</v>
      </c>
      <c r="AI553" s="2">
        <v>39486</v>
      </c>
      <c r="AJ553" s="1">
        <v>4.8959999999999999</v>
      </c>
      <c r="AL553" s="2">
        <v>39486</v>
      </c>
      <c r="AM553" s="1">
        <v>4.2995000000000001</v>
      </c>
      <c r="AO553" s="2">
        <v>39486</v>
      </c>
      <c r="AP553" s="1">
        <v>2.6814999999999998</v>
      </c>
      <c r="AR553" s="2">
        <v>39486</v>
      </c>
      <c r="AS553" s="1">
        <v>2.601</v>
      </c>
      <c r="AU553" s="2">
        <v>39486</v>
      </c>
      <c r="AV553" s="1">
        <v>4.6379999999999999</v>
      </c>
      <c r="AX553" s="2">
        <v>39486</v>
      </c>
      <c r="AY553" s="1">
        <v>4.6204999999999998</v>
      </c>
      <c r="BA553" s="116">
        <v>39486</v>
      </c>
      <c r="BB553" s="1">
        <v>4.2975000000000003</v>
      </c>
      <c r="BD553" s="2">
        <v>39486</v>
      </c>
      <c r="BE553" s="1">
        <v>3.73</v>
      </c>
      <c r="BG553" s="2">
        <v>39519</v>
      </c>
      <c r="BH553" s="1">
        <v>3.49</v>
      </c>
      <c r="BI553" s="2"/>
      <c r="BJ553" s="2">
        <v>39519</v>
      </c>
      <c r="BK553" s="1">
        <v>2.4900000000000002</v>
      </c>
      <c r="BM553" s="2">
        <v>39486</v>
      </c>
      <c r="BN553" s="1">
        <v>3.8759999999999999</v>
      </c>
    </row>
    <row r="554" spans="2:66">
      <c r="B554" s="2">
        <v>39895</v>
      </c>
      <c r="C554" s="1">
        <v>2.4300000000000002</v>
      </c>
      <c r="E554" s="2">
        <v>39345</v>
      </c>
      <c r="F554" s="1">
        <v>5.17</v>
      </c>
      <c r="H554" s="2">
        <v>39381</v>
      </c>
      <c r="I554" s="1">
        <v>5.37</v>
      </c>
      <c r="K554" s="2">
        <v>39379</v>
      </c>
      <c r="L554" s="1">
        <v>5.4569999999999999</v>
      </c>
      <c r="N554" s="2">
        <v>39379</v>
      </c>
      <c r="O554" s="1">
        <v>5.3810000000000002</v>
      </c>
      <c r="Q554" s="2">
        <v>39489</v>
      </c>
      <c r="R554" s="1">
        <v>5.26</v>
      </c>
      <c r="T554" s="2">
        <v>39489</v>
      </c>
      <c r="U554" s="1">
        <v>5.0149999999999997</v>
      </c>
      <c r="W554" s="2">
        <v>39489</v>
      </c>
      <c r="X554" s="1">
        <v>4.92</v>
      </c>
      <c r="Z554" s="2">
        <v>39489</v>
      </c>
      <c r="AA554" s="1">
        <v>4.9249999999999998</v>
      </c>
      <c r="AC554" s="2">
        <v>39489</v>
      </c>
      <c r="AD554" s="1">
        <v>5.05</v>
      </c>
      <c r="AF554" s="2">
        <v>39876</v>
      </c>
      <c r="AG554" s="1">
        <v>1.2766299999999999</v>
      </c>
      <c r="AI554" s="2">
        <v>39489</v>
      </c>
      <c r="AJ554" s="1">
        <v>4.867</v>
      </c>
      <c r="AL554" s="2">
        <v>39489</v>
      </c>
      <c r="AM554" s="1">
        <v>4.2789999999999999</v>
      </c>
      <c r="AO554" s="2">
        <v>39489</v>
      </c>
      <c r="AP554" s="1">
        <v>2.6739999999999999</v>
      </c>
      <c r="AR554" s="2">
        <v>39489</v>
      </c>
      <c r="AS554" s="1">
        <v>2.5863</v>
      </c>
      <c r="AU554" s="2">
        <v>39489</v>
      </c>
      <c r="AV554" s="1">
        <v>4.6844999999999999</v>
      </c>
      <c r="AX554" s="2">
        <v>39489</v>
      </c>
      <c r="AY554" s="1">
        <v>4.6654999999999998</v>
      </c>
      <c r="BA554" s="116">
        <v>39489</v>
      </c>
      <c r="BB554" s="1">
        <v>4.3395000000000001</v>
      </c>
      <c r="BD554" s="2">
        <v>39489</v>
      </c>
      <c r="BE554" s="1">
        <v>3.7555000000000001</v>
      </c>
      <c r="BG554" s="2">
        <v>39520</v>
      </c>
      <c r="BH554" s="1">
        <v>3.56</v>
      </c>
      <c r="BI554" s="2"/>
      <c r="BJ554" s="2">
        <v>39520</v>
      </c>
      <c r="BK554" s="1">
        <v>2.5300000000000002</v>
      </c>
      <c r="BM554" s="2">
        <v>39489</v>
      </c>
      <c r="BN554" s="1">
        <v>3.93</v>
      </c>
    </row>
    <row r="555" spans="2:66">
      <c r="B555" s="2">
        <v>39896</v>
      </c>
      <c r="C555" s="1">
        <v>2.4300000000000002</v>
      </c>
      <c r="E555" s="2">
        <v>39346</v>
      </c>
      <c r="F555" s="1">
        <v>5.17</v>
      </c>
      <c r="H555" s="2">
        <v>39384</v>
      </c>
      <c r="I555" s="1">
        <v>5.38</v>
      </c>
      <c r="K555" s="2">
        <v>39380</v>
      </c>
      <c r="L555" s="1">
        <v>5.4980000000000002</v>
      </c>
      <c r="N555" s="2">
        <v>39380</v>
      </c>
      <c r="O555" s="1">
        <v>5.415</v>
      </c>
      <c r="Q555" s="2">
        <v>39490</v>
      </c>
      <c r="R555" s="1">
        <v>5.2249999999999996</v>
      </c>
      <c r="T555" s="2">
        <v>39490</v>
      </c>
      <c r="U555" s="1">
        <v>4.9800000000000004</v>
      </c>
      <c r="W555" s="2">
        <v>39490</v>
      </c>
      <c r="X555" s="1">
        <v>4.8875000000000002</v>
      </c>
      <c r="Z555" s="2">
        <v>39490</v>
      </c>
      <c r="AA555" s="1">
        <v>4.8875000000000002</v>
      </c>
      <c r="AC555" s="2">
        <v>39490</v>
      </c>
      <c r="AD555" s="1">
        <v>5.0149999999999997</v>
      </c>
      <c r="AF555" s="2">
        <v>39877</v>
      </c>
      <c r="AG555" s="1">
        <v>1.2837499999999999</v>
      </c>
      <c r="AI555" s="2">
        <v>39490</v>
      </c>
      <c r="AJ555" s="1">
        <v>4.9290000000000003</v>
      </c>
      <c r="AL555" s="2">
        <v>39490</v>
      </c>
      <c r="AM555" s="1">
        <v>4.3285</v>
      </c>
      <c r="AO555" s="2">
        <v>39490</v>
      </c>
      <c r="AP555" s="1">
        <v>2.6814999999999998</v>
      </c>
      <c r="AR555" s="2">
        <v>39490</v>
      </c>
      <c r="AS555" s="1">
        <v>2.5840000000000001</v>
      </c>
      <c r="AU555" s="2">
        <v>39490</v>
      </c>
      <c r="AV555" s="1">
        <v>4.6950000000000003</v>
      </c>
      <c r="AX555" s="2">
        <v>39490</v>
      </c>
      <c r="AY555" s="1">
        <v>4.6760000000000002</v>
      </c>
      <c r="BA555" s="116">
        <v>39490</v>
      </c>
      <c r="BB555" s="1">
        <v>4.3540000000000001</v>
      </c>
      <c r="BD555" s="2">
        <v>39490</v>
      </c>
      <c r="BE555" s="1">
        <v>3.7734999999999999</v>
      </c>
      <c r="BG555" s="2">
        <v>39521</v>
      </c>
      <c r="BH555" s="1">
        <v>3.44</v>
      </c>
      <c r="BI555" s="2"/>
      <c r="BJ555" s="2">
        <v>39521</v>
      </c>
      <c r="BK555" s="1">
        <v>2.37</v>
      </c>
      <c r="BM555" s="2">
        <v>39490</v>
      </c>
      <c r="BN555" s="1">
        <v>3.9304999999999999</v>
      </c>
    </row>
    <row r="556" spans="2:66">
      <c r="B556" s="2">
        <v>39897</v>
      </c>
      <c r="C556" s="1">
        <v>2.4300000000000002</v>
      </c>
      <c r="E556" s="2">
        <v>39352</v>
      </c>
      <c r="F556" s="1">
        <v>5.173</v>
      </c>
      <c r="H556" s="2">
        <v>39385</v>
      </c>
      <c r="I556" s="1">
        <v>5.4080000000000004</v>
      </c>
      <c r="K556" s="2">
        <v>39381</v>
      </c>
      <c r="L556" s="1">
        <v>5.5069999999999997</v>
      </c>
      <c r="N556" s="2">
        <v>39381</v>
      </c>
      <c r="O556" s="1">
        <v>5.4260000000000002</v>
      </c>
      <c r="Q556" s="2">
        <v>39491</v>
      </c>
      <c r="R556" s="1">
        <v>5.21</v>
      </c>
      <c r="T556" s="2">
        <v>39491</v>
      </c>
      <c r="U556" s="1">
        <v>4.9249999999999998</v>
      </c>
      <c r="W556" s="2">
        <v>39491</v>
      </c>
      <c r="X556" s="1">
        <v>4.8250000000000002</v>
      </c>
      <c r="Z556" s="2">
        <v>39491</v>
      </c>
      <c r="AA556" s="1">
        <v>4.8149999999999995</v>
      </c>
      <c r="AC556" s="2">
        <v>39491</v>
      </c>
      <c r="AD556" s="1">
        <v>4.91</v>
      </c>
      <c r="AF556" s="2">
        <v>39878</v>
      </c>
      <c r="AG556" s="1">
        <v>1.2925</v>
      </c>
      <c r="AI556" s="2">
        <v>39491</v>
      </c>
      <c r="AJ556" s="1">
        <v>5.0030000000000001</v>
      </c>
      <c r="AL556" s="2">
        <v>39491</v>
      </c>
      <c r="AM556" s="1">
        <v>4.3979999999999997</v>
      </c>
      <c r="AO556" s="2">
        <v>39491</v>
      </c>
      <c r="AP556" s="1">
        <v>2.6949999999999998</v>
      </c>
      <c r="AR556" s="2">
        <v>39491</v>
      </c>
      <c r="AS556" s="1">
        <v>2.5990000000000002</v>
      </c>
      <c r="AU556" s="2">
        <v>39491</v>
      </c>
      <c r="AV556" s="1">
        <v>4.7815000000000003</v>
      </c>
      <c r="AX556" s="2">
        <v>39491</v>
      </c>
      <c r="AY556" s="1">
        <v>4.7664999999999997</v>
      </c>
      <c r="BA556" s="116">
        <v>39491</v>
      </c>
      <c r="BB556" s="1">
        <v>4.4435000000000002</v>
      </c>
      <c r="BD556" s="2">
        <v>39491</v>
      </c>
      <c r="BE556" s="1">
        <v>3.8304999999999998</v>
      </c>
      <c r="BG556" s="2">
        <v>39524</v>
      </c>
      <c r="BH556" s="1">
        <v>3.34</v>
      </c>
      <c r="BI556" s="2"/>
      <c r="BJ556" s="2">
        <v>39524</v>
      </c>
      <c r="BK556" s="1">
        <v>2.23</v>
      </c>
      <c r="BM556" s="2">
        <v>39491</v>
      </c>
      <c r="BN556" s="1">
        <v>4.0209999999999999</v>
      </c>
    </row>
    <row r="557" spans="2:66">
      <c r="B557" s="2">
        <v>39898</v>
      </c>
      <c r="C557" s="1">
        <v>2.4300000000000002</v>
      </c>
      <c r="E557" s="2">
        <v>39353</v>
      </c>
      <c r="F557" s="1">
        <v>5.17</v>
      </c>
      <c r="H557" s="2">
        <v>39386</v>
      </c>
      <c r="I557" s="1">
        <v>5.431</v>
      </c>
      <c r="K557" s="2">
        <v>39384</v>
      </c>
      <c r="L557" s="1">
        <v>5.5179999999999998</v>
      </c>
      <c r="N557" s="2">
        <v>39384</v>
      </c>
      <c r="O557" s="1">
        <v>5.44</v>
      </c>
      <c r="Q557" s="2">
        <v>39492</v>
      </c>
      <c r="R557" s="1">
        <v>5.18</v>
      </c>
      <c r="T557" s="2">
        <v>39492</v>
      </c>
      <c r="U557" s="1">
        <v>4.92</v>
      </c>
      <c r="W557" s="2">
        <v>39492</v>
      </c>
      <c r="X557" s="1">
        <v>4.82</v>
      </c>
      <c r="Z557" s="2">
        <v>39492</v>
      </c>
      <c r="AA557" s="1">
        <v>4.8149999999999995</v>
      </c>
      <c r="AC557" s="2">
        <v>39492</v>
      </c>
      <c r="AD557" s="1">
        <v>4.8650000000000002</v>
      </c>
      <c r="AF557" s="2">
        <v>39881</v>
      </c>
      <c r="AG557" s="1">
        <v>1.3125</v>
      </c>
      <c r="AI557" s="2">
        <v>39492</v>
      </c>
      <c r="AJ557" s="1">
        <v>5.1420000000000003</v>
      </c>
      <c r="AL557" s="2">
        <v>39492</v>
      </c>
      <c r="AM557" s="1">
        <v>4.5369999999999999</v>
      </c>
      <c r="AO557" s="2">
        <v>39492</v>
      </c>
      <c r="AP557" s="1">
        <v>2.7255000000000003</v>
      </c>
      <c r="AR557" s="2">
        <v>39492</v>
      </c>
      <c r="AS557" s="1">
        <v>2.6073</v>
      </c>
      <c r="AU557" s="2">
        <v>39492</v>
      </c>
      <c r="AV557" s="1">
        <v>4.7750000000000004</v>
      </c>
      <c r="AX557" s="2">
        <v>39492</v>
      </c>
      <c r="AY557" s="1">
        <v>4.7614999999999998</v>
      </c>
      <c r="BA557" s="116">
        <v>39492</v>
      </c>
      <c r="BB557" s="1">
        <v>4.4474999999999998</v>
      </c>
      <c r="BD557" s="2">
        <v>39492</v>
      </c>
      <c r="BE557" s="1">
        <v>3.8810000000000002</v>
      </c>
      <c r="BG557" s="2">
        <v>39525</v>
      </c>
      <c r="BH557" s="1">
        <v>3.48</v>
      </c>
      <c r="BI557" s="2"/>
      <c r="BJ557" s="2">
        <v>39525</v>
      </c>
      <c r="BK557" s="1">
        <v>2.42</v>
      </c>
      <c r="BM557" s="2">
        <v>39492</v>
      </c>
      <c r="BN557" s="1">
        <v>4.0540000000000003</v>
      </c>
    </row>
    <row r="558" spans="2:66">
      <c r="B558" s="2">
        <v>39899</v>
      </c>
      <c r="C558" s="1">
        <v>2.4300000000000002</v>
      </c>
      <c r="E558" s="2">
        <v>39356</v>
      </c>
      <c r="F558" s="1">
        <v>5.17</v>
      </c>
      <c r="H558" s="2">
        <v>39387</v>
      </c>
      <c r="I558" s="1">
        <v>5.46</v>
      </c>
      <c r="K558" s="2">
        <v>39385</v>
      </c>
      <c r="L558" s="1">
        <v>5.5419999999999998</v>
      </c>
      <c r="N558" s="2">
        <v>39385</v>
      </c>
      <c r="O558" s="1">
        <v>5.4690000000000003</v>
      </c>
      <c r="Q558" s="2">
        <v>39493</v>
      </c>
      <c r="R558" s="1">
        <v>5.24</v>
      </c>
      <c r="T558" s="2">
        <v>39493</v>
      </c>
      <c r="U558" s="1">
        <v>4.96</v>
      </c>
      <c r="W558" s="2">
        <v>39493</v>
      </c>
      <c r="X558" s="1">
        <v>4.8449999999999998</v>
      </c>
      <c r="Z558" s="2">
        <v>39493</v>
      </c>
      <c r="AA558" s="1">
        <v>4.83</v>
      </c>
      <c r="AC558" s="2">
        <v>39493</v>
      </c>
      <c r="AD558" s="1">
        <v>4.8849999999999998</v>
      </c>
      <c r="AF558" s="2">
        <v>39882</v>
      </c>
      <c r="AG558" s="1">
        <v>1.33125</v>
      </c>
      <c r="AI558" s="2">
        <v>39493</v>
      </c>
      <c r="AJ558" s="1">
        <v>5.09</v>
      </c>
      <c r="AL558" s="2">
        <v>39493</v>
      </c>
      <c r="AM558" s="1">
        <v>4.4690000000000003</v>
      </c>
      <c r="AO558" s="2">
        <v>39493</v>
      </c>
      <c r="AP558" s="1">
        <v>2.718</v>
      </c>
      <c r="AR558" s="2">
        <v>39493</v>
      </c>
      <c r="AS558" s="1">
        <v>2.5985</v>
      </c>
      <c r="AU558" s="2">
        <v>39493</v>
      </c>
      <c r="AV558" s="1">
        <v>4.7450000000000001</v>
      </c>
      <c r="AX558" s="2">
        <v>39493</v>
      </c>
      <c r="AY558" s="1">
        <v>4.7294999999999998</v>
      </c>
      <c r="BA558" s="116">
        <v>39493</v>
      </c>
      <c r="BB558" s="1">
        <v>4.4094999999999995</v>
      </c>
      <c r="BD558" s="2">
        <v>39493</v>
      </c>
      <c r="BE558" s="1">
        <v>3.8369999999999997</v>
      </c>
      <c r="BG558" s="2">
        <v>39526</v>
      </c>
      <c r="BH558" s="1">
        <v>3.38</v>
      </c>
      <c r="BI558" s="2"/>
      <c r="BJ558" s="2">
        <v>39526</v>
      </c>
      <c r="BK558" s="1">
        <v>2.36</v>
      </c>
      <c r="BM558" s="2">
        <v>39493</v>
      </c>
      <c r="BN558" s="1">
        <v>4.0010000000000003</v>
      </c>
    </row>
    <row r="559" spans="2:66">
      <c r="B559" s="2">
        <v>39902</v>
      </c>
      <c r="C559" s="1">
        <v>2.4300000000000002</v>
      </c>
      <c r="E559" s="2">
        <v>39357</v>
      </c>
      <c r="F559" s="1">
        <v>5.17</v>
      </c>
      <c r="H559" s="2">
        <v>39388</v>
      </c>
      <c r="I559" s="1">
        <v>5.42</v>
      </c>
      <c r="K559" s="2">
        <v>39386</v>
      </c>
      <c r="L559" s="1">
        <v>5.5640000000000001</v>
      </c>
      <c r="N559" s="2">
        <v>39386</v>
      </c>
      <c r="O559" s="1">
        <v>5.49</v>
      </c>
      <c r="Q559" s="2">
        <v>39496</v>
      </c>
      <c r="R559" s="1">
        <v>5.2149999999999999</v>
      </c>
      <c r="T559" s="2">
        <v>39496</v>
      </c>
      <c r="U559" s="1">
        <v>4.9450000000000003</v>
      </c>
      <c r="W559" s="2">
        <v>39496</v>
      </c>
      <c r="X559" s="1">
        <v>4.835</v>
      </c>
      <c r="Z559" s="2">
        <v>39496</v>
      </c>
      <c r="AA559" s="1">
        <v>4.83</v>
      </c>
      <c r="AC559" s="2">
        <v>39496</v>
      </c>
      <c r="AD559" s="1">
        <v>4.8849999999999998</v>
      </c>
      <c r="AF559" s="2">
        <v>39883</v>
      </c>
      <c r="AG559" s="1">
        <v>1.3259400000000001</v>
      </c>
      <c r="AI559" s="2">
        <v>39496</v>
      </c>
      <c r="AJ559" s="1">
        <v>5.0890000000000004</v>
      </c>
      <c r="AL559" s="2">
        <v>39496</v>
      </c>
      <c r="AM559" s="1">
        <v>4.4729999999999999</v>
      </c>
      <c r="AO559" s="2">
        <v>39496</v>
      </c>
      <c r="AP559" s="1">
        <v>2.714</v>
      </c>
      <c r="AR559" s="2">
        <v>39496</v>
      </c>
      <c r="AS559" s="1">
        <v>2.669</v>
      </c>
      <c r="AU559" s="2">
        <v>39496</v>
      </c>
      <c r="AV559" s="1">
        <v>4.7714999999999996</v>
      </c>
      <c r="AX559" s="2">
        <v>39496</v>
      </c>
      <c r="AY559" s="1">
        <v>4.7595000000000001</v>
      </c>
      <c r="BA559" s="116">
        <v>39496</v>
      </c>
      <c r="BB559" s="1">
        <v>4.4465000000000003</v>
      </c>
      <c r="BD559" s="2">
        <v>39496</v>
      </c>
      <c r="BE559" s="1">
        <v>3.9060000000000001</v>
      </c>
      <c r="BG559" s="2">
        <v>39527</v>
      </c>
      <c r="BH559" s="1">
        <v>3.34</v>
      </c>
      <c r="BI559" s="2"/>
      <c r="BJ559" s="2">
        <v>39527</v>
      </c>
      <c r="BK559" s="1">
        <v>2.36</v>
      </c>
      <c r="BM559" s="2">
        <v>39496</v>
      </c>
      <c r="BN559" s="1">
        <v>4.0659999999999998</v>
      </c>
    </row>
    <row r="560" spans="2:66">
      <c r="B560" s="2">
        <v>39903</v>
      </c>
      <c r="C560" s="1">
        <v>2.4300000000000002</v>
      </c>
      <c r="E560" s="2">
        <v>39359</v>
      </c>
      <c r="F560" s="1">
        <v>5.1680000000000001</v>
      </c>
      <c r="H560" s="2">
        <v>39391</v>
      </c>
      <c r="I560" s="1">
        <v>5.4279999999999999</v>
      </c>
      <c r="K560" s="2">
        <v>39387</v>
      </c>
      <c r="L560" s="1">
        <v>5.593</v>
      </c>
      <c r="N560" s="2">
        <v>39387</v>
      </c>
      <c r="O560" s="1">
        <v>5.52</v>
      </c>
      <c r="Q560" s="2">
        <v>39497</v>
      </c>
      <c r="R560" s="1">
        <v>5.25</v>
      </c>
      <c r="T560" s="2">
        <v>39497</v>
      </c>
      <c r="U560" s="1">
        <v>4.9850000000000003</v>
      </c>
      <c r="W560" s="2">
        <v>39497</v>
      </c>
      <c r="X560" s="1">
        <v>4.8849999999999998</v>
      </c>
      <c r="Z560" s="2">
        <v>39497</v>
      </c>
      <c r="AA560" s="1">
        <v>4.875</v>
      </c>
      <c r="AC560" s="2">
        <v>39497</v>
      </c>
      <c r="AD560" s="1">
        <v>4.9350000000000005</v>
      </c>
      <c r="AF560" s="2">
        <v>39884</v>
      </c>
      <c r="AG560" s="1">
        <v>1.32</v>
      </c>
      <c r="AI560" s="2">
        <v>39497</v>
      </c>
      <c r="AJ560" s="1">
        <v>5.2190000000000003</v>
      </c>
      <c r="AL560" s="2">
        <v>39497</v>
      </c>
      <c r="AM560" s="1">
        <v>4.6479999999999997</v>
      </c>
      <c r="AO560" s="2">
        <v>39497</v>
      </c>
      <c r="AP560" s="1">
        <v>2.9415</v>
      </c>
      <c r="AR560" s="2">
        <v>39497</v>
      </c>
      <c r="AS560" s="1">
        <v>2.7435</v>
      </c>
      <c r="AU560" s="2">
        <v>39497</v>
      </c>
      <c r="AV560" s="1">
        <v>4.7755000000000001</v>
      </c>
      <c r="AX560" s="2">
        <v>39497</v>
      </c>
      <c r="AY560" s="1">
        <v>4.7645</v>
      </c>
      <c r="BA560" s="116">
        <v>39497</v>
      </c>
      <c r="BB560" s="1">
        <v>4.4565000000000001</v>
      </c>
      <c r="BD560" s="2">
        <v>39497</v>
      </c>
      <c r="BE560" s="1">
        <v>3.9159999999999999</v>
      </c>
      <c r="BG560" s="2">
        <v>39531</v>
      </c>
      <c r="BH560" s="1">
        <v>3.56</v>
      </c>
      <c r="BI560" s="2"/>
      <c r="BJ560" s="2">
        <v>39531</v>
      </c>
      <c r="BK560" s="1">
        <v>2.64</v>
      </c>
      <c r="BM560" s="2">
        <v>39497</v>
      </c>
      <c r="BN560" s="1">
        <v>4.085</v>
      </c>
    </row>
    <row r="561" spans="2:66">
      <c r="B561" s="2">
        <v>39904</v>
      </c>
      <c r="C561" s="1">
        <v>2.4300000000000002</v>
      </c>
      <c r="E561" s="2">
        <v>39360</v>
      </c>
      <c r="F561" s="1">
        <v>5.1669999999999998</v>
      </c>
      <c r="H561" s="2">
        <v>39392</v>
      </c>
      <c r="I561" s="1">
        <v>5.42</v>
      </c>
      <c r="K561" s="2">
        <v>39388</v>
      </c>
      <c r="L561" s="1">
        <v>5.5430000000000001</v>
      </c>
      <c r="N561" s="2">
        <v>39388</v>
      </c>
      <c r="O561" s="1">
        <v>5.4729999999999999</v>
      </c>
      <c r="Q561" s="2">
        <v>39498</v>
      </c>
      <c r="R561" s="1">
        <v>5.2350000000000003</v>
      </c>
      <c r="T561" s="2">
        <v>39498</v>
      </c>
      <c r="U561" s="1">
        <v>4.9649999999999999</v>
      </c>
      <c r="W561" s="2">
        <v>39498</v>
      </c>
      <c r="X561" s="1">
        <v>4.8650000000000002</v>
      </c>
      <c r="Z561" s="2">
        <v>39498</v>
      </c>
      <c r="AA561" s="1">
        <v>4.8550000000000004</v>
      </c>
      <c r="AC561" s="2">
        <v>39498</v>
      </c>
      <c r="AD561" s="1">
        <v>4.9275000000000002</v>
      </c>
      <c r="AF561" s="2">
        <v>39885</v>
      </c>
      <c r="AG561" s="1">
        <v>1.3156300000000001</v>
      </c>
      <c r="AI561" s="2">
        <v>39498</v>
      </c>
      <c r="AJ561" s="1">
        <v>5.109</v>
      </c>
      <c r="AL561" s="2">
        <v>39498</v>
      </c>
      <c r="AM561" s="1">
        <v>4.5804999999999998</v>
      </c>
      <c r="AO561" s="2">
        <v>39498</v>
      </c>
      <c r="AP561" s="1">
        <v>2.9750000000000001</v>
      </c>
      <c r="AR561" s="2">
        <v>39498</v>
      </c>
      <c r="AS561" s="1">
        <v>2.7763</v>
      </c>
      <c r="AU561" s="2">
        <v>39498</v>
      </c>
      <c r="AV561" s="1">
        <v>4.7694999999999999</v>
      </c>
      <c r="AX561" s="2">
        <v>39498</v>
      </c>
      <c r="AY561" s="1">
        <v>4.7625000000000002</v>
      </c>
      <c r="BA561" s="116">
        <v>39498</v>
      </c>
      <c r="BB561" s="1">
        <v>4.4615</v>
      </c>
      <c r="BD561" s="2">
        <v>39498</v>
      </c>
      <c r="BE561" s="1">
        <v>3.9489999999999998</v>
      </c>
      <c r="BG561" s="2">
        <v>39532</v>
      </c>
      <c r="BH561" s="1">
        <v>3.51</v>
      </c>
      <c r="BI561" s="2"/>
      <c r="BJ561" s="2">
        <v>39532</v>
      </c>
      <c r="BK561" s="1">
        <v>2.61</v>
      </c>
      <c r="BM561" s="2">
        <v>39498</v>
      </c>
      <c r="BN561" s="1">
        <v>4.1040000000000001</v>
      </c>
    </row>
    <row r="562" spans="2:66">
      <c r="B562" s="2">
        <v>39905</v>
      </c>
      <c r="C562" s="1">
        <v>2.4300000000000002</v>
      </c>
      <c r="E562" s="2">
        <v>39363</v>
      </c>
      <c r="F562" s="1">
        <v>5.17</v>
      </c>
      <c r="H562" s="2">
        <v>39393</v>
      </c>
      <c r="I562" s="1">
        <v>5.39</v>
      </c>
      <c r="K562" s="2">
        <v>39391</v>
      </c>
      <c r="L562" s="1">
        <v>5.548</v>
      </c>
      <c r="N562" s="2">
        <v>39391</v>
      </c>
      <c r="O562" s="1">
        <v>5.48</v>
      </c>
      <c r="Q562" s="2">
        <v>39499</v>
      </c>
      <c r="R562" s="1">
        <v>5.2450000000000001</v>
      </c>
      <c r="T562" s="2">
        <v>39499</v>
      </c>
      <c r="U562" s="1">
        <v>5.0149999999999997</v>
      </c>
      <c r="W562" s="2">
        <v>39499</v>
      </c>
      <c r="X562" s="1">
        <v>4.9350000000000005</v>
      </c>
      <c r="Z562" s="2">
        <v>39499</v>
      </c>
      <c r="AA562" s="1">
        <v>4.9399999999999995</v>
      </c>
      <c r="AC562" s="2">
        <v>39499</v>
      </c>
      <c r="AD562" s="1">
        <v>5.0149999999999997</v>
      </c>
      <c r="AF562" s="2">
        <v>39888</v>
      </c>
      <c r="AG562" s="1">
        <v>1.3087500000000001</v>
      </c>
      <c r="AI562" s="2">
        <v>39499</v>
      </c>
      <c r="AJ562" s="1">
        <v>5.0415000000000001</v>
      </c>
      <c r="AL562" s="2">
        <v>39499</v>
      </c>
      <c r="AM562" s="1">
        <v>4.4740000000000002</v>
      </c>
      <c r="AO562" s="2">
        <v>39499</v>
      </c>
      <c r="AP562" s="1">
        <v>2.8174999999999999</v>
      </c>
      <c r="AR562" s="2">
        <v>39499</v>
      </c>
      <c r="AS562" s="1">
        <v>2.6749999999999998</v>
      </c>
      <c r="AU562" s="2">
        <v>39499</v>
      </c>
      <c r="AV562" s="1">
        <v>4.7160000000000002</v>
      </c>
      <c r="AX562" s="2">
        <v>39499</v>
      </c>
      <c r="AY562" s="1">
        <v>4.7110000000000003</v>
      </c>
      <c r="BA562" s="116">
        <v>39499</v>
      </c>
      <c r="BB562" s="1">
        <v>4.4169999999999998</v>
      </c>
      <c r="BD562" s="2">
        <v>39499</v>
      </c>
      <c r="BE562" s="1">
        <v>3.9664999999999999</v>
      </c>
      <c r="BG562" s="2">
        <v>39533</v>
      </c>
      <c r="BH562" s="1">
        <v>3.51</v>
      </c>
      <c r="BI562" s="2"/>
      <c r="BJ562" s="2">
        <v>39533</v>
      </c>
      <c r="BK562" s="1">
        <v>2.5499999999999998</v>
      </c>
      <c r="BM562" s="2">
        <v>39499</v>
      </c>
      <c r="BN562" s="1">
        <v>4.0594999999999999</v>
      </c>
    </row>
    <row r="563" spans="2:66">
      <c r="B563" s="2">
        <v>39906</v>
      </c>
      <c r="C563" s="1">
        <v>2.4300000000000002</v>
      </c>
      <c r="E563" s="2">
        <v>39364</v>
      </c>
      <c r="F563" s="1">
        <v>5.17</v>
      </c>
      <c r="H563" s="2">
        <v>39394</v>
      </c>
      <c r="I563" s="1">
        <v>5.3170000000000002</v>
      </c>
      <c r="K563" s="2">
        <v>39392</v>
      </c>
      <c r="L563" s="1">
        <v>5.5350000000000001</v>
      </c>
      <c r="N563" s="2">
        <v>39392</v>
      </c>
      <c r="O563" s="1">
        <v>5.47</v>
      </c>
      <c r="Q563" s="2">
        <v>39500</v>
      </c>
      <c r="R563" s="1">
        <v>5.1950000000000003</v>
      </c>
      <c r="T563" s="2">
        <v>39500</v>
      </c>
      <c r="U563" s="1">
        <v>4.9550000000000001</v>
      </c>
      <c r="W563" s="2">
        <v>39500</v>
      </c>
      <c r="X563" s="1">
        <v>4.87</v>
      </c>
      <c r="Z563" s="2">
        <v>39500</v>
      </c>
      <c r="AA563" s="1">
        <v>4.875</v>
      </c>
      <c r="AC563" s="2">
        <v>39500</v>
      </c>
      <c r="AD563" s="1">
        <v>4.9649999999999999</v>
      </c>
      <c r="AF563" s="2">
        <v>39889</v>
      </c>
      <c r="AG563" s="1">
        <v>1.29938</v>
      </c>
      <c r="AI563" s="2">
        <v>39500</v>
      </c>
      <c r="AJ563" s="1">
        <v>5.0949999999999998</v>
      </c>
      <c r="AL563" s="2">
        <v>39500</v>
      </c>
      <c r="AM563" s="1">
        <v>4.5374999999999996</v>
      </c>
      <c r="AO563" s="2">
        <v>39500</v>
      </c>
      <c r="AP563" s="1">
        <v>2.9009999999999998</v>
      </c>
      <c r="AR563" s="2">
        <v>39500</v>
      </c>
      <c r="AS563" s="1">
        <v>2.7614999999999998</v>
      </c>
      <c r="AU563" s="2">
        <v>39500</v>
      </c>
      <c r="AV563" s="1">
        <v>4.7560000000000002</v>
      </c>
      <c r="AX563" s="2">
        <v>39500</v>
      </c>
      <c r="AY563" s="1">
        <v>4.7515000000000001</v>
      </c>
      <c r="BA563" s="116">
        <v>39500</v>
      </c>
      <c r="BB563" s="1">
        <v>4.4485000000000001</v>
      </c>
      <c r="BD563" s="2">
        <v>39500</v>
      </c>
      <c r="BE563" s="1">
        <v>3.9755000000000003</v>
      </c>
      <c r="BG563" s="2">
        <v>39534</v>
      </c>
      <c r="BH563" s="1">
        <v>3.56</v>
      </c>
      <c r="BI563" s="2"/>
      <c r="BJ563" s="2">
        <v>39534</v>
      </c>
      <c r="BK563" s="1">
        <v>2.61</v>
      </c>
      <c r="BM563" s="2">
        <v>39500</v>
      </c>
      <c r="BN563" s="1">
        <v>4.0819999999999999</v>
      </c>
    </row>
    <row r="564" spans="2:66">
      <c r="B564" s="2">
        <v>39909</v>
      </c>
      <c r="C564" s="1">
        <v>2.4300000000000002</v>
      </c>
      <c r="E564" s="2">
        <v>39365</v>
      </c>
      <c r="F564" s="1">
        <v>5.17</v>
      </c>
      <c r="H564" s="2">
        <v>39395</v>
      </c>
      <c r="I564" s="1">
        <v>5.34</v>
      </c>
      <c r="K564" s="2">
        <v>39393</v>
      </c>
      <c r="L564" s="1">
        <v>5.4989999999999997</v>
      </c>
      <c r="N564" s="2">
        <v>39393</v>
      </c>
      <c r="O564" s="1">
        <v>5.4329999999999998</v>
      </c>
      <c r="Q564" s="2">
        <v>39503</v>
      </c>
      <c r="R564" s="1">
        <v>5.21</v>
      </c>
      <c r="T564" s="2">
        <v>39503</v>
      </c>
      <c r="U564" s="1">
        <v>4.97</v>
      </c>
      <c r="W564" s="2">
        <v>39503</v>
      </c>
      <c r="X564" s="1">
        <v>4.9000000000000004</v>
      </c>
      <c r="Z564" s="2">
        <v>39503</v>
      </c>
      <c r="AA564" s="1">
        <v>4.8949999999999996</v>
      </c>
      <c r="AC564" s="2">
        <v>39503</v>
      </c>
      <c r="AD564" s="1">
        <v>4.9950000000000001</v>
      </c>
      <c r="AF564" s="2">
        <v>39890</v>
      </c>
      <c r="AG564" s="1">
        <v>1.2875000000000001</v>
      </c>
      <c r="AI564" s="2">
        <v>39503</v>
      </c>
      <c r="AJ564" s="1">
        <v>5.173</v>
      </c>
      <c r="AL564" s="2">
        <v>39503</v>
      </c>
      <c r="AM564" s="1">
        <v>4.6215000000000002</v>
      </c>
      <c r="AO564" s="2">
        <v>39503</v>
      </c>
      <c r="AP564" s="1">
        <v>2.9779999999999998</v>
      </c>
      <c r="AR564" s="2">
        <v>39503</v>
      </c>
      <c r="AS564" s="1">
        <v>2.8102999999999998</v>
      </c>
      <c r="AU564" s="2">
        <v>39503</v>
      </c>
      <c r="AV564" s="1">
        <v>4.7569999999999997</v>
      </c>
      <c r="AX564" s="2">
        <v>39503</v>
      </c>
      <c r="AY564" s="1">
        <v>4.7519999999999998</v>
      </c>
      <c r="BA564" s="116">
        <v>39503</v>
      </c>
      <c r="BB564" s="1">
        <v>4.452</v>
      </c>
      <c r="BD564" s="2">
        <v>39503</v>
      </c>
      <c r="BE564" s="1">
        <v>3.9729999999999999</v>
      </c>
      <c r="BG564" s="2">
        <v>39535</v>
      </c>
      <c r="BH564" s="1">
        <v>3.4699999999999998</v>
      </c>
      <c r="BI564" s="2"/>
      <c r="BJ564" s="2">
        <v>39535</v>
      </c>
      <c r="BK564" s="1">
        <v>2.5099999999999998</v>
      </c>
      <c r="BM564" s="2">
        <v>39503</v>
      </c>
      <c r="BN564" s="1">
        <v>4.0895000000000001</v>
      </c>
    </row>
    <row r="565" spans="2:66">
      <c r="B565" s="2">
        <v>39910</v>
      </c>
      <c r="C565" s="1">
        <v>2.4300000000000002</v>
      </c>
      <c r="E565" s="2">
        <v>39366</v>
      </c>
      <c r="F565" s="1">
        <v>5.17</v>
      </c>
      <c r="H565" s="2">
        <v>39398</v>
      </c>
      <c r="I565" s="1">
        <v>5.3719999999999999</v>
      </c>
      <c r="K565" s="2">
        <v>39394</v>
      </c>
      <c r="L565" s="1">
        <v>5.42</v>
      </c>
      <c r="N565" s="2">
        <v>39394</v>
      </c>
      <c r="O565" s="1">
        <v>5.36</v>
      </c>
      <c r="Q565" s="2">
        <v>39504</v>
      </c>
      <c r="R565" s="1">
        <v>5.22</v>
      </c>
      <c r="T565" s="2">
        <v>39504</v>
      </c>
      <c r="U565" s="1">
        <v>4.9850000000000003</v>
      </c>
      <c r="W565" s="2">
        <v>39504</v>
      </c>
      <c r="X565" s="1">
        <v>4.92</v>
      </c>
      <c r="Z565" s="2">
        <v>39504</v>
      </c>
      <c r="AA565" s="1">
        <v>4.92</v>
      </c>
      <c r="AC565" s="2">
        <v>39504</v>
      </c>
      <c r="AD565" s="1">
        <v>5.0149999999999997</v>
      </c>
      <c r="AF565" s="2">
        <v>39891</v>
      </c>
      <c r="AG565" s="1">
        <v>1.22688</v>
      </c>
      <c r="AI565" s="2">
        <v>39504</v>
      </c>
      <c r="AJ565" s="1">
        <v>5.1319999999999997</v>
      </c>
      <c r="AL565" s="2">
        <v>39504</v>
      </c>
      <c r="AM565" s="1">
        <v>4.5484999999999998</v>
      </c>
      <c r="AO565" s="2">
        <v>39504</v>
      </c>
      <c r="AP565" s="1">
        <v>2.8620000000000001</v>
      </c>
      <c r="AR565" s="2">
        <v>39504</v>
      </c>
      <c r="AS565" s="1">
        <v>2.7149999999999999</v>
      </c>
      <c r="AU565" s="2">
        <v>39504</v>
      </c>
      <c r="AV565" s="1">
        <v>4.7629999999999999</v>
      </c>
      <c r="AX565" s="2">
        <v>39504</v>
      </c>
      <c r="AY565" s="1">
        <v>4.7614999999999998</v>
      </c>
      <c r="BA565" s="116">
        <v>39504</v>
      </c>
      <c r="BB565" s="1">
        <v>4.4655000000000005</v>
      </c>
      <c r="BD565" s="2">
        <v>39504</v>
      </c>
      <c r="BE565" s="1">
        <v>4.0004999999999997</v>
      </c>
      <c r="BG565" s="2">
        <v>39538</v>
      </c>
      <c r="BH565" s="1">
        <v>3.45</v>
      </c>
      <c r="BI565" s="2"/>
      <c r="BJ565" s="2">
        <v>39538</v>
      </c>
      <c r="BK565" s="1">
        <v>2.46</v>
      </c>
      <c r="BM565" s="2">
        <v>39504</v>
      </c>
      <c r="BN565" s="1">
        <v>4.0979999999999999</v>
      </c>
    </row>
    <row r="566" spans="2:66">
      <c r="B566" s="2">
        <v>39911</v>
      </c>
      <c r="C566" s="1">
        <v>2.4300000000000002</v>
      </c>
      <c r="E566" s="2">
        <v>39367</v>
      </c>
      <c r="F566" s="1">
        <v>5.17</v>
      </c>
      <c r="H566" s="2">
        <v>39399</v>
      </c>
      <c r="I566" s="1">
        <v>5.37</v>
      </c>
      <c r="K566" s="2">
        <v>39395</v>
      </c>
      <c r="L566" s="1">
        <v>5.4340000000000002</v>
      </c>
      <c r="N566" s="2">
        <v>39395</v>
      </c>
      <c r="O566" s="1">
        <v>5.38</v>
      </c>
      <c r="Q566" s="2">
        <v>39505</v>
      </c>
      <c r="R566" s="1">
        <v>5.2149999999999999</v>
      </c>
      <c r="T566" s="2">
        <v>39505</v>
      </c>
      <c r="U566" s="1">
        <v>4.9649999999999999</v>
      </c>
      <c r="W566" s="2">
        <v>39505</v>
      </c>
      <c r="X566" s="1">
        <v>4.875</v>
      </c>
      <c r="Z566" s="2">
        <v>39505</v>
      </c>
      <c r="AA566" s="1">
        <v>4.87</v>
      </c>
      <c r="AC566" s="2">
        <v>39505</v>
      </c>
      <c r="AD566" s="1">
        <v>4.9649999999999999</v>
      </c>
      <c r="AF566" s="2">
        <v>39892</v>
      </c>
      <c r="AG566" s="1">
        <v>1.22281</v>
      </c>
      <c r="AI566" s="2">
        <v>39505</v>
      </c>
      <c r="AJ566" s="1">
        <v>5.0999999999999996</v>
      </c>
      <c r="AL566" s="2">
        <v>39505</v>
      </c>
      <c r="AM566" s="1">
        <v>4.5205000000000002</v>
      </c>
      <c r="AO566" s="2">
        <v>39505</v>
      </c>
      <c r="AP566" s="1">
        <v>2.8090000000000002</v>
      </c>
      <c r="AR566" s="2">
        <v>39505</v>
      </c>
      <c r="AS566" s="1">
        <v>2.6707999999999998</v>
      </c>
      <c r="AU566" s="2">
        <v>39505</v>
      </c>
      <c r="AV566" s="1">
        <v>4.7780000000000005</v>
      </c>
      <c r="AX566" s="2">
        <v>39505</v>
      </c>
      <c r="AY566" s="1">
        <v>4.774</v>
      </c>
      <c r="BA566" s="116">
        <v>39505</v>
      </c>
      <c r="BB566" s="1">
        <v>4.4710000000000001</v>
      </c>
      <c r="BD566" s="2">
        <v>39505</v>
      </c>
      <c r="BE566" s="1">
        <v>3.9895</v>
      </c>
      <c r="BG566" s="2">
        <v>39539</v>
      </c>
      <c r="BH566" s="1">
        <v>3.57</v>
      </c>
      <c r="BI566" s="2"/>
      <c r="BJ566" s="2">
        <v>39539</v>
      </c>
      <c r="BK566" s="1">
        <v>2.65</v>
      </c>
      <c r="BM566" s="2">
        <v>39505</v>
      </c>
      <c r="BN566" s="1">
        <v>4.0945</v>
      </c>
    </row>
    <row r="567" spans="2:66">
      <c r="B567" s="2">
        <v>39912</v>
      </c>
      <c r="C567" s="1">
        <v>2.4300000000000002</v>
      </c>
      <c r="E567" s="2">
        <v>39370</v>
      </c>
      <c r="F567" s="1">
        <v>5.17</v>
      </c>
      <c r="H567" s="2">
        <v>39400</v>
      </c>
      <c r="I567" s="1">
        <v>5.41</v>
      </c>
      <c r="K567" s="2">
        <v>39398</v>
      </c>
      <c r="L567" s="1">
        <v>5.4649999999999999</v>
      </c>
      <c r="N567" s="2">
        <v>39398</v>
      </c>
      <c r="O567" s="1">
        <v>5.415</v>
      </c>
      <c r="Q567" s="2">
        <v>39506</v>
      </c>
      <c r="R567" s="1">
        <v>5.2050000000000001</v>
      </c>
      <c r="T567" s="2">
        <v>39506</v>
      </c>
      <c r="U567" s="1">
        <v>4.95</v>
      </c>
      <c r="W567" s="2">
        <v>39506</v>
      </c>
      <c r="X567" s="1">
        <v>4.8499999999999996</v>
      </c>
      <c r="Z567" s="2">
        <v>39506</v>
      </c>
      <c r="AA567" s="1">
        <v>4.8449999999999998</v>
      </c>
      <c r="AC567" s="2">
        <v>39506</v>
      </c>
      <c r="AD567" s="1">
        <v>4.9350000000000005</v>
      </c>
      <c r="AF567" s="2">
        <v>39895</v>
      </c>
      <c r="AG567" s="1">
        <v>1.2221899999999999</v>
      </c>
      <c r="AI567" s="2">
        <v>39506</v>
      </c>
      <c r="AJ567" s="1">
        <v>4.9705000000000004</v>
      </c>
      <c r="AL567" s="2">
        <v>39506</v>
      </c>
      <c r="AM567" s="1">
        <v>4.3644999999999996</v>
      </c>
      <c r="AO567" s="2">
        <v>39506</v>
      </c>
      <c r="AP567" s="1">
        <v>2.6844999999999999</v>
      </c>
      <c r="AR567" s="2">
        <v>39506</v>
      </c>
      <c r="AS567" s="1">
        <v>2.6005000000000003</v>
      </c>
      <c r="AU567" s="2">
        <v>39506</v>
      </c>
      <c r="AV567" s="1">
        <v>4.7069999999999999</v>
      </c>
      <c r="AX567" s="2">
        <v>39506</v>
      </c>
      <c r="AY567" s="1">
        <v>4.7084999999999999</v>
      </c>
      <c r="BA567" s="116">
        <v>39506</v>
      </c>
      <c r="BB567" s="1">
        <v>4.3964999999999996</v>
      </c>
      <c r="BD567" s="2">
        <v>39506</v>
      </c>
      <c r="BE567" s="1">
        <v>3.8845000000000001</v>
      </c>
      <c r="BG567" s="2">
        <v>39540</v>
      </c>
      <c r="BH567" s="1">
        <v>3.6</v>
      </c>
      <c r="BI567" s="2"/>
      <c r="BJ567" s="2">
        <v>39540</v>
      </c>
      <c r="BK567" s="1">
        <v>2.7199999999999998</v>
      </c>
      <c r="BM567" s="2">
        <v>39506</v>
      </c>
      <c r="BN567" s="1">
        <v>4.0004999999999997</v>
      </c>
    </row>
    <row r="568" spans="2:66">
      <c r="B568" s="2">
        <v>39913</v>
      </c>
      <c r="C568" s="1">
        <v>2.4300000000000002</v>
      </c>
      <c r="E568" s="2">
        <v>39371</v>
      </c>
      <c r="F568" s="1">
        <v>5.17</v>
      </c>
      <c r="H568" s="2">
        <v>39401</v>
      </c>
      <c r="I568" s="1">
        <v>5.43</v>
      </c>
      <c r="K568" s="2">
        <v>39399</v>
      </c>
      <c r="L568" s="1">
        <v>5.4630000000000001</v>
      </c>
      <c r="N568" s="2">
        <v>39399</v>
      </c>
      <c r="O568" s="1">
        <v>5.4130000000000003</v>
      </c>
      <c r="Q568" s="2">
        <v>39507</v>
      </c>
      <c r="R568" s="1">
        <v>5.125</v>
      </c>
      <c r="T568" s="2">
        <v>39507</v>
      </c>
      <c r="U568" s="1">
        <v>4.875</v>
      </c>
      <c r="W568" s="2">
        <v>39507</v>
      </c>
      <c r="X568" s="1">
        <v>4.79</v>
      </c>
      <c r="Z568" s="2">
        <v>39507</v>
      </c>
      <c r="AA568" s="1">
        <v>4.79</v>
      </c>
      <c r="AC568" s="2">
        <v>39507</v>
      </c>
      <c r="AD568" s="1">
        <v>4.8899999999999997</v>
      </c>
      <c r="AF568" s="2">
        <v>39896</v>
      </c>
      <c r="AG568" s="1">
        <v>1.2262500000000001</v>
      </c>
      <c r="AI568" s="2">
        <v>39507</v>
      </c>
      <c r="AJ568" s="1">
        <v>4.843</v>
      </c>
      <c r="AL568" s="2">
        <v>39507</v>
      </c>
      <c r="AM568" s="1">
        <v>4.2065000000000001</v>
      </c>
      <c r="AO568" s="2">
        <v>39507</v>
      </c>
      <c r="AP568" s="1">
        <v>2.5</v>
      </c>
      <c r="AR568" s="2">
        <v>39507</v>
      </c>
      <c r="AS568" s="1">
        <v>2.4775</v>
      </c>
      <c r="AU568" s="2">
        <v>39507</v>
      </c>
      <c r="AV568" s="1">
        <v>4.6269999999999998</v>
      </c>
      <c r="AX568" s="2">
        <v>39507</v>
      </c>
      <c r="AY568" s="1">
        <v>4.6215000000000002</v>
      </c>
      <c r="BA568" s="116">
        <v>39507</v>
      </c>
      <c r="BB568" s="1">
        <v>4.3025000000000002</v>
      </c>
      <c r="BD568" s="2">
        <v>39507</v>
      </c>
      <c r="BE568" s="1">
        <v>3.8069999999999999</v>
      </c>
      <c r="BG568" s="2">
        <v>39541</v>
      </c>
      <c r="BH568" s="1">
        <v>3.61</v>
      </c>
      <c r="BI568" s="2"/>
      <c r="BJ568" s="2">
        <v>39541</v>
      </c>
      <c r="BK568" s="1">
        <v>2.75</v>
      </c>
      <c r="BM568" s="2">
        <v>39507</v>
      </c>
      <c r="BN568" s="1">
        <v>3.9175</v>
      </c>
    </row>
    <row r="569" spans="2:66">
      <c r="B569" s="2">
        <v>39916</v>
      </c>
      <c r="C569" s="1">
        <v>2.4300000000000002</v>
      </c>
      <c r="E569" s="2">
        <v>39372</v>
      </c>
      <c r="F569" s="1">
        <v>5.1669999999999998</v>
      </c>
      <c r="H569" s="2">
        <v>39402</v>
      </c>
      <c r="I569" s="1">
        <v>5.4610000000000003</v>
      </c>
      <c r="K569" s="2">
        <v>39400</v>
      </c>
      <c r="L569" s="1">
        <v>5.49</v>
      </c>
      <c r="N569" s="2">
        <v>39400</v>
      </c>
      <c r="O569" s="1">
        <v>5.45</v>
      </c>
      <c r="Q569" s="2">
        <v>39510</v>
      </c>
      <c r="R569" s="1">
        <v>5.0949999999999998</v>
      </c>
      <c r="T569" s="2">
        <v>39510</v>
      </c>
      <c r="U569" s="1">
        <v>4.83</v>
      </c>
      <c r="W569" s="2">
        <v>39510</v>
      </c>
      <c r="X569" s="1">
        <v>4.7350000000000003</v>
      </c>
      <c r="Z569" s="2">
        <v>39510</v>
      </c>
      <c r="AA569" s="1">
        <v>4.7350000000000003</v>
      </c>
      <c r="AC569" s="2">
        <v>39510</v>
      </c>
      <c r="AD569" s="1">
        <v>4.8499999999999996</v>
      </c>
      <c r="AF569" s="2">
        <v>39897</v>
      </c>
      <c r="AG569" s="1">
        <v>1.2275</v>
      </c>
      <c r="AI569" s="2">
        <v>39510</v>
      </c>
      <c r="AJ569" s="1">
        <v>4.8643000000000001</v>
      </c>
      <c r="AL569" s="2">
        <v>39510</v>
      </c>
      <c r="AM569" s="1">
        <v>4.2435</v>
      </c>
      <c r="AO569" s="2">
        <v>39510</v>
      </c>
      <c r="AP569" s="1">
        <v>2.5403000000000002</v>
      </c>
      <c r="AR569" s="2">
        <v>39510</v>
      </c>
      <c r="AS569" s="1">
        <v>2.5259999999999998</v>
      </c>
      <c r="AU569" s="2">
        <v>39510</v>
      </c>
      <c r="AV569" s="1">
        <v>4.6509999999999998</v>
      </c>
      <c r="AX569" s="2">
        <v>39510</v>
      </c>
      <c r="AY569" s="1">
        <v>4.6434999999999995</v>
      </c>
      <c r="BA569" s="116">
        <v>39510</v>
      </c>
      <c r="BB569" s="1">
        <v>4.3235000000000001</v>
      </c>
      <c r="BD569" s="2">
        <v>39510</v>
      </c>
      <c r="BE569" s="1">
        <v>3.8704999999999998</v>
      </c>
      <c r="BG569" s="2">
        <v>39542</v>
      </c>
      <c r="BH569" s="1">
        <v>3.5</v>
      </c>
      <c r="BI569" s="2"/>
      <c r="BJ569" s="2">
        <v>39542</v>
      </c>
      <c r="BK569" s="1">
        <v>2.63</v>
      </c>
      <c r="BM569" s="2">
        <v>39510</v>
      </c>
      <c r="BN569" s="1">
        <v>3.9525000000000001</v>
      </c>
    </row>
    <row r="570" spans="2:66">
      <c r="B570" s="2">
        <v>39917</v>
      </c>
      <c r="C570" s="1">
        <v>2.4300000000000002</v>
      </c>
      <c r="E570" s="2">
        <v>39373</v>
      </c>
      <c r="F570" s="1">
        <v>5.17</v>
      </c>
      <c r="H570" s="2">
        <v>39405</v>
      </c>
      <c r="I570" s="1">
        <v>5.524</v>
      </c>
      <c r="K570" s="2">
        <v>39401</v>
      </c>
      <c r="L570" s="1">
        <v>5.4950000000000001</v>
      </c>
      <c r="N570" s="2">
        <v>39401</v>
      </c>
      <c r="O570" s="1">
        <v>5.4669999999999996</v>
      </c>
      <c r="Q570" s="2">
        <v>39511</v>
      </c>
      <c r="R570" s="1">
        <v>5.09</v>
      </c>
      <c r="T570" s="2">
        <v>39511</v>
      </c>
      <c r="U570" s="1">
        <v>4.84</v>
      </c>
      <c r="W570" s="2">
        <v>39511</v>
      </c>
      <c r="X570" s="1">
        <v>4.7549999999999999</v>
      </c>
      <c r="Z570" s="2">
        <v>39511</v>
      </c>
      <c r="AA570" s="1">
        <v>4.7549999999999999</v>
      </c>
      <c r="AC570" s="2">
        <v>39511</v>
      </c>
      <c r="AD570" s="1">
        <v>4.8600000000000003</v>
      </c>
      <c r="AF570" s="2">
        <v>39898</v>
      </c>
      <c r="AG570" s="1">
        <v>1.2318800000000001</v>
      </c>
      <c r="AI570" s="2">
        <v>39511</v>
      </c>
      <c r="AJ570" s="1">
        <v>4.9660000000000002</v>
      </c>
      <c r="AL570" s="2">
        <v>39511</v>
      </c>
      <c r="AM570" s="1">
        <v>4.3574999999999999</v>
      </c>
      <c r="AO570" s="2">
        <v>39511</v>
      </c>
      <c r="AP570" s="1">
        <v>2.6215000000000002</v>
      </c>
      <c r="AR570" s="2">
        <v>39511</v>
      </c>
      <c r="AS570" s="1">
        <v>2.5657999999999999</v>
      </c>
      <c r="AU570" s="2">
        <v>39511</v>
      </c>
      <c r="AV570" s="1">
        <v>4.665</v>
      </c>
      <c r="AX570" s="2">
        <v>39511</v>
      </c>
      <c r="AY570" s="1">
        <v>4.6550000000000002</v>
      </c>
      <c r="BA570" s="116">
        <v>39511</v>
      </c>
      <c r="BB570" s="1">
        <v>4.3280000000000003</v>
      </c>
      <c r="BD570" s="2">
        <v>39511</v>
      </c>
      <c r="BE570" s="1">
        <v>3.8559999999999999</v>
      </c>
      <c r="BG570" s="2">
        <v>39545</v>
      </c>
      <c r="BH570" s="1">
        <v>3.57</v>
      </c>
      <c r="BI570" s="2"/>
      <c r="BJ570" s="2">
        <v>39545</v>
      </c>
      <c r="BK570" s="1">
        <v>2.75</v>
      </c>
      <c r="BM570" s="2">
        <v>39511</v>
      </c>
      <c r="BN570" s="1">
        <v>3.948</v>
      </c>
    </row>
    <row r="571" spans="2:66">
      <c r="B571" s="2">
        <v>39918</v>
      </c>
      <c r="C571" s="1">
        <v>2.42</v>
      </c>
      <c r="E571" s="2">
        <v>39374</v>
      </c>
      <c r="F571" s="1">
        <v>5.1669999999999998</v>
      </c>
      <c r="H571" s="2">
        <v>39406</v>
      </c>
      <c r="I571" s="1">
        <v>5.5469999999999997</v>
      </c>
      <c r="K571" s="2">
        <v>39402</v>
      </c>
      <c r="L571" s="1">
        <v>5.53</v>
      </c>
      <c r="N571" s="2">
        <v>39402</v>
      </c>
      <c r="O571" s="1">
        <v>5.5</v>
      </c>
      <c r="Q571" s="2">
        <v>39512</v>
      </c>
      <c r="R571" s="1">
        <v>5.085</v>
      </c>
      <c r="T571" s="2">
        <v>39512</v>
      </c>
      <c r="U571" s="1">
        <v>4.83</v>
      </c>
      <c r="W571" s="2">
        <v>39512</v>
      </c>
      <c r="X571" s="1">
        <v>4.7450000000000001</v>
      </c>
      <c r="Z571" s="2">
        <v>39512</v>
      </c>
      <c r="AA571" s="1">
        <v>4.7450000000000001</v>
      </c>
      <c r="AC571" s="2">
        <v>39512</v>
      </c>
      <c r="AD571" s="1">
        <v>4.8449999999999998</v>
      </c>
      <c r="AF571" s="2">
        <v>39899</v>
      </c>
      <c r="AG571" s="1">
        <v>1.22</v>
      </c>
      <c r="AI571" s="2">
        <v>39512</v>
      </c>
      <c r="AJ571" s="1">
        <v>5.1020000000000003</v>
      </c>
      <c r="AL571" s="2">
        <v>39512</v>
      </c>
      <c r="AM571" s="1">
        <v>4.5004999999999997</v>
      </c>
      <c r="AO571" s="2">
        <v>39512</v>
      </c>
      <c r="AP571" s="1">
        <v>2.6884999999999999</v>
      </c>
      <c r="AR571" s="2">
        <v>39512</v>
      </c>
      <c r="AS571" s="1">
        <v>2.6040000000000001</v>
      </c>
      <c r="AU571" s="2">
        <v>39512</v>
      </c>
      <c r="AV571" s="1">
        <v>4.6965000000000003</v>
      </c>
      <c r="AX571" s="2">
        <v>39512</v>
      </c>
      <c r="AY571" s="1">
        <v>4.6835000000000004</v>
      </c>
      <c r="BA571" s="116">
        <v>39512</v>
      </c>
      <c r="BB571" s="1">
        <v>4.3585000000000003</v>
      </c>
      <c r="BD571" s="2">
        <v>39512</v>
      </c>
      <c r="BE571" s="1">
        <v>3.9024999999999999</v>
      </c>
      <c r="BG571" s="2">
        <v>39546</v>
      </c>
      <c r="BH571" s="1">
        <v>3.58</v>
      </c>
      <c r="BI571" s="2"/>
      <c r="BJ571" s="2">
        <v>39546</v>
      </c>
      <c r="BK571" s="1">
        <v>2.7199999999999998</v>
      </c>
      <c r="BM571" s="2">
        <v>39512</v>
      </c>
      <c r="BN571" s="1">
        <v>3.9740000000000002</v>
      </c>
    </row>
    <row r="572" spans="2:66">
      <c r="B572" s="2">
        <v>39919</v>
      </c>
      <c r="C572" s="1">
        <v>2.41</v>
      </c>
      <c r="E572" s="2">
        <v>39377</v>
      </c>
      <c r="F572" s="1">
        <v>5.1349999999999998</v>
      </c>
      <c r="H572" s="2">
        <v>39407</v>
      </c>
      <c r="I572" s="1">
        <v>5.6459999999999999</v>
      </c>
      <c r="K572" s="2">
        <v>39405</v>
      </c>
      <c r="L572" s="1">
        <v>5.62</v>
      </c>
      <c r="N572" s="2">
        <v>39405</v>
      </c>
      <c r="O572" s="1">
        <v>5.58</v>
      </c>
      <c r="Q572" s="2">
        <v>39513</v>
      </c>
      <c r="R572" s="1">
        <v>5.1100000000000003</v>
      </c>
      <c r="T572" s="2">
        <v>39513</v>
      </c>
      <c r="U572" s="1">
        <v>4.8550000000000004</v>
      </c>
      <c r="W572" s="2">
        <v>39513</v>
      </c>
      <c r="X572" s="1">
        <v>4.7649999999999997</v>
      </c>
      <c r="Z572" s="2">
        <v>39513</v>
      </c>
      <c r="AA572" s="1">
        <v>4.7699999999999996</v>
      </c>
      <c r="AC572" s="2">
        <v>39513</v>
      </c>
      <c r="AD572" s="1">
        <v>4.87</v>
      </c>
      <c r="AF572" s="2">
        <v>39902</v>
      </c>
      <c r="AG572" s="1">
        <v>1.2075</v>
      </c>
      <c r="AI572" s="2">
        <v>39513</v>
      </c>
      <c r="AJ572" s="1">
        <v>5.0830000000000002</v>
      </c>
      <c r="AL572" s="2">
        <v>39513</v>
      </c>
      <c r="AM572" s="1">
        <v>4.4809999999999999</v>
      </c>
      <c r="AO572" s="2">
        <v>39513</v>
      </c>
      <c r="AP572" s="1">
        <v>2.5954999999999999</v>
      </c>
      <c r="AR572" s="2">
        <v>39513</v>
      </c>
      <c r="AS572" s="1">
        <v>2.5089999999999999</v>
      </c>
      <c r="AU572" s="2">
        <v>39513</v>
      </c>
      <c r="AV572" s="1">
        <v>4.6690000000000005</v>
      </c>
      <c r="AX572" s="2">
        <v>39513</v>
      </c>
      <c r="AY572" s="1">
        <v>4.6580000000000004</v>
      </c>
      <c r="BA572" s="116">
        <v>39513</v>
      </c>
      <c r="BB572" s="1">
        <v>4.34</v>
      </c>
      <c r="BD572" s="2">
        <v>39513</v>
      </c>
      <c r="BE572" s="1">
        <v>3.9355000000000002</v>
      </c>
      <c r="BG572" s="2">
        <v>39547</v>
      </c>
      <c r="BH572" s="1">
        <v>3.49</v>
      </c>
      <c r="BI572" s="2"/>
      <c r="BJ572" s="2">
        <v>39547</v>
      </c>
      <c r="BK572" s="1">
        <v>2.59</v>
      </c>
      <c r="BM572" s="2">
        <v>39513</v>
      </c>
      <c r="BN572" s="1">
        <v>3.984</v>
      </c>
    </row>
    <row r="573" spans="2:66">
      <c r="B573" s="2">
        <v>39920</v>
      </c>
      <c r="C573" s="1">
        <v>2.41</v>
      </c>
      <c r="E573" s="2">
        <v>39378</v>
      </c>
      <c r="F573" s="1">
        <v>5.1379999999999999</v>
      </c>
      <c r="H573" s="2">
        <v>39408</v>
      </c>
      <c r="I573" s="1">
        <v>5.65</v>
      </c>
      <c r="K573" s="2">
        <v>39406</v>
      </c>
      <c r="L573" s="1">
        <v>5.6470000000000002</v>
      </c>
      <c r="N573" s="2">
        <v>39406</v>
      </c>
      <c r="O573" s="1">
        <v>5.61</v>
      </c>
      <c r="Q573" s="2">
        <v>39514</v>
      </c>
      <c r="R573" s="1">
        <v>5.1449999999999996</v>
      </c>
      <c r="T573" s="2">
        <v>39514</v>
      </c>
      <c r="U573" s="1">
        <v>4.8899999999999997</v>
      </c>
      <c r="W573" s="2">
        <v>39514</v>
      </c>
      <c r="X573" s="1">
        <v>4.8</v>
      </c>
      <c r="Z573" s="2">
        <v>39514</v>
      </c>
      <c r="AA573" s="1">
        <v>4.8049999999999997</v>
      </c>
      <c r="AC573" s="2">
        <v>39514</v>
      </c>
      <c r="AD573" s="1">
        <v>4.91</v>
      </c>
      <c r="AF573" s="2">
        <v>39903</v>
      </c>
      <c r="AG573" s="1">
        <v>1.1918800000000001</v>
      </c>
      <c r="AI573" s="2">
        <v>39514</v>
      </c>
      <c r="AJ573" s="1">
        <v>5.0209999999999999</v>
      </c>
      <c r="AL573" s="2">
        <v>39514</v>
      </c>
      <c r="AM573" s="1">
        <v>4.3795000000000002</v>
      </c>
      <c r="AO573" s="2">
        <v>39514</v>
      </c>
      <c r="AP573" s="1">
        <v>2.5510000000000002</v>
      </c>
      <c r="AR573" s="2">
        <v>39514</v>
      </c>
      <c r="AS573" s="1">
        <v>2.4460000000000002</v>
      </c>
      <c r="AU573" s="2">
        <v>39514</v>
      </c>
      <c r="AV573" s="1">
        <v>4.6944999999999997</v>
      </c>
      <c r="AX573" s="2">
        <v>39514</v>
      </c>
      <c r="AY573" s="1">
        <v>4.6844999999999999</v>
      </c>
      <c r="BA573" s="116">
        <v>39514</v>
      </c>
      <c r="BB573" s="1">
        <v>4.3310000000000004</v>
      </c>
      <c r="BD573" s="2">
        <v>39514</v>
      </c>
      <c r="BE573" s="1">
        <v>3.9195000000000002</v>
      </c>
      <c r="BG573" s="2">
        <v>39548</v>
      </c>
      <c r="BH573" s="1">
        <v>3.55</v>
      </c>
      <c r="BI573" s="2"/>
      <c r="BJ573" s="2">
        <v>39548</v>
      </c>
      <c r="BK573" s="1">
        <v>2.66</v>
      </c>
      <c r="BM573" s="2">
        <v>39514</v>
      </c>
      <c r="BN573" s="1">
        <v>3.9485000000000001</v>
      </c>
    </row>
    <row r="574" spans="2:66">
      <c r="B574" s="2">
        <v>39923</v>
      </c>
      <c r="C574" s="1">
        <v>2.41</v>
      </c>
      <c r="E574" s="2">
        <v>39379</v>
      </c>
      <c r="F574" s="1">
        <v>5.1379999999999999</v>
      </c>
      <c r="H574" s="2">
        <v>39409</v>
      </c>
      <c r="I574" s="1">
        <v>5.6180000000000003</v>
      </c>
      <c r="K574" s="2">
        <v>39407</v>
      </c>
      <c r="L574" s="1">
        <v>5.75</v>
      </c>
      <c r="N574" s="2">
        <v>39407</v>
      </c>
      <c r="O574" s="1">
        <v>5.71</v>
      </c>
      <c r="Q574" s="2">
        <v>39517</v>
      </c>
      <c r="R574" s="1">
        <v>5.2</v>
      </c>
      <c r="T574" s="2">
        <v>39517</v>
      </c>
      <c r="U574" s="1">
        <v>4.97</v>
      </c>
      <c r="W574" s="2">
        <v>39517</v>
      </c>
      <c r="X574" s="1">
        <v>4.91</v>
      </c>
      <c r="Z574" s="2">
        <v>39517</v>
      </c>
      <c r="AA574" s="1">
        <v>4.915</v>
      </c>
      <c r="AC574" s="2">
        <v>39517</v>
      </c>
      <c r="AD574" s="1">
        <v>5.0350000000000001</v>
      </c>
      <c r="AF574" s="2">
        <v>39904</v>
      </c>
      <c r="AG574" s="1">
        <v>1.1768799999999999</v>
      </c>
      <c r="AI574" s="2">
        <v>39517</v>
      </c>
      <c r="AJ574" s="1">
        <v>4.931</v>
      </c>
      <c r="AL574" s="2">
        <v>39517</v>
      </c>
      <c r="AM574" s="1">
        <v>4.3064999999999998</v>
      </c>
      <c r="AO574" s="2">
        <v>39517</v>
      </c>
      <c r="AP574" s="1">
        <v>2.5095000000000001</v>
      </c>
      <c r="AR574" s="2">
        <v>39517</v>
      </c>
      <c r="AS574" s="1">
        <v>2.4148000000000001</v>
      </c>
      <c r="AU574" s="2">
        <v>39517</v>
      </c>
      <c r="AV574" s="1">
        <v>4.6695000000000002</v>
      </c>
      <c r="AX574" s="2">
        <v>39517</v>
      </c>
      <c r="AY574" s="1">
        <v>4.66</v>
      </c>
      <c r="BA574" s="116">
        <v>39517</v>
      </c>
      <c r="BB574" s="1">
        <v>4.3209999999999997</v>
      </c>
      <c r="BD574" s="2">
        <v>39517</v>
      </c>
      <c r="BE574" s="1">
        <v>3.9020000000000001</v>
      </c>
      <c r="BG574" s="2">
        <v>39549</v>
      </c>
      <c r="BH574" s="1">
        <v>3.49</v>
      </c>
      <c r="BI574" s="2"/>
      <c r="BJ574" s="2">
        <v>39549</v>
      </c>
      <c r="BK574" s="1">
        <v>2.57</v>
      </c>
      <c r="BM574" s="2">
        <v>39517</v>
      </c>
      <c r="BN574" s="1">
        <v>3.9275000000000002</v>
      </c>
    </row>
    <row r="575" spans="2:66">
      <c r="B575" s="2">
        <v>39924</v>
      </c>
      <c r="C575" s="1">
        <v>2.4</v>
      </c>
      <c r="E575" s="2">
        <v>39380</v>
      </c>
      <c r="F575" s="1">
        <v>5.14</v>
      </c>
      <c r="H575" s="2">
        <v>39412</v>
      </c>
      <c r="I575" s="1">
        <v>5.6630000000000003</v>
      </c>
      <c r="K575" s="2">
        <v>39408</v>
      </c>
      <c r="L575" s="1">
        <v>5.7519999999999998</v>
      </c>
      <c r="N575" s="2">
        <v>39408</v>
      </c>
      <c r="O575" s="1">
        <v>5.7130000000000001</v>
      </c>
      <c r="Q575" s="2">
        <v>39518</v>
      </c>
      <c r="R575" s="1">
        <v>5.17</v>
      </c>
      <c r="T575" s="2">
        <v>39518</v>
      </c>
      <c r="U575" s="1">
        <v>4.9800000000000004</v>
      </c>
      <c r="W575" s="2">
        <v>39518</v>
      </c>
      <c r="X575" s="1">
        <v>4.9399999999999995</v>
      </c>
      <c r="Z575" s="2">
        <v>39518</v>
      </c>
      <c r="AA575" s="1">
        <v>4.9550000000000001</v>
      </c>
      <c r="AC575" s="2">
        <v>39518</v>
      </c>
      <c r="AD575" s="1">
        <v>5.085</v>
      </c>
      <c r="AF575" s="2">
        <v>39905</v>
      </c>
      <c r="AG575" s="1">
        <v>1.16594</v>
      </c>
      <c r="AI575" s="2">
        <v>39518</v>
      </c>
      <c r="AJ575" s="1">
        <v>4.9240000000000004</v>
      </c>
      <c r="AL575" s="2">
        <v>39518</v>
      </c>
      <c r="AM575" s="1">
        <v>4.3347999999999995</v>
      </c>
      <c r="AO575" s="2">
        <v>39518</v>
      </c>
      <c r="AP575" s="1">
        <v>2.6385000000000001</v>
      </c>
      <c r="AR575" s="2">
        <v>39518</v>
      </c>
      <c r="AS575" s="1">
        <v>2.5244999999999997</v>
      </c>
      <c r="AU575" s="2">
        <v>39518</v>
      </c>
      <c r="AV575" s="1">
        <v>4.6589999999999998</v>
      </c>
      <c r="AX575" s="2">
        <v>39518</v>
      </c>
      <c r="AY575" s="1">
        <v>4.6539999999999999</v>
      </c>
      <c r="BA575" s="116">
        <v>39518</v>
      </c>
      <c r="BB575" s="1">
        <v>4.343</v>
      </c>
      <c r="BD575" s="2">
        <v>39518</v>
      </c>
      <c r="BE575" s="1">
        <v>3.9965000000000002</v>
      </c>
      <c r="BG575" s="2">
        <v>39552</v>
      </c>
      <c r="BH575" s="1">
        <v>3.5300000000000002</v>
      </c>
      <c r="BI575" s="2"/>
      <c r="BJ575" s="2">
        <v>39552</v>
      </c>
      <c r="BK575" s="1">
        <v>2.6</v>
      </c>
      <c r="BM575" s="2">
        <v>39518</v>
      </c>
      <c r="BN575" s="1">
        <v>4.0004999999999997</v>
      </c>
    </row>
    <row r="576" spans="2:66">
      <c r="B576" s="2">
        <v>39925</v>
      </c>
      <c r="C576" s="1">
        <v>2.41</v>
      </c>
      <c r="E576" s="2">
        <v>39381</v>
      </c>
      <c r="F576" s="1">
        <v>5.14</v>
      </c>
      <c r="H576" s="2">
        <v>39413</v>
      </c>
      <c r="I576" s="1">
        <v>5.694</v>
      </c>
      <c r="K576" s="2">
        <v>39409</v>
      </c>
      <c r="L576" s="1">
        <v>5.72</v>
      </c>
      <c r="N576" s="2">
        <v>39409</v>
      </c>
      <c r="O576" s="1">
        <v>5.68</v>
      </c>
      <c r="Q576" s="2">
        <v>39519</v>
      </c>
      <c r="R576" s="1">
        <v>5.1550000000000002</v>
      </c>
      <c r="T576" s="2">
        <v>39519</v>
      </c>
      <c r="U576" s="1">
        <v>4.9850000000000003</v>
      </c>
      <c r="W576" s="2">
        <v>39519</v>
      </c>
      <c r="X576" s="1">
        <v>4.9550000000000001</v>
      </c>
      <c r="Z576" s="2">
        <v>39519</v>
      </c>
      <c r="AA576" s="1">
        <v>4.9800000000000004</v>
      </c>
      <c r="AC576" s="2">
        <v>39519</v>
      </c>
      <c r="AD576" s="1">
        <v>5.1100000000000003</v>
      </c>
      <c r="AF576" s="2">
        <v>39906</v>
      </c>
      <c r="AG576" s="1">
        <v>1.1609400000000001</v>
      </c>
      <c r="AI576" s="2">
        <v>39519</v>
      </c>
      <c r="AJ576" s="1">
        <v>4.7990000000000004</v>
      </c>
      <c r="AL576" s="2">
        <v>39519</v>
      </c>
      <c r="AM576" s="1">
        <v>4.1944999999999997</v>
      </c>
      <c r="AO576" s="2">
        <v>39519</v>
      </c>
      <c r="AP576" s="1">
        <v>2.5175000000000001</v>
      </c>
      <c r="AR576" s="2">
        <v>39519</v>
      </c>
      <c r="AS576" s="1">
        <v>2.4359999999999999</v>
      </c>
      <c r="AU576" s="2">
        <v>39519</v>
      </c>
      <c r="AV576" s="1">
        <v>4.6074999999999999</v>
      </c>
      <c r="AX576" s="2">
        <v>39519</v>
      </c>
      <c r="AY576" s="1">
        <v>4.6070000000000002</v>
      </c>
      <c r="BA576" s="116">
        <v>39519</v>
      </c>
      <c r="BB576" s="1">
        <v>4.3029999999999999</v>
      </c>
      <c r="BD576" s="2">
        <v>39519</v>
      </c>
      <c r="BE576" s="1">
        <v>4.008</v>
      </c>
      <c r="BG576" s="2">
        <v>39553</v>
      </c>
      <c r="BH576" s="1">
        <v>3.6</v>
      </c>
      <c r="BI576" s="2"/>
      <c r="BJ576" s="2">
        <v>39553</v>
      </c>
      <c r="BK576" s="1">
        <v>2.68</v>
      </c>
      <c r="BM576" s="2">
        <v>39519</v>
      </c>
      <c r="BN576" s="1">
        <v>3.9849999999999999</v>
      </c>
    </row>
    <row r="577" spans="2:66">
      <c r="B577" s="2">
        <v>39926</v>
      </c>
      <c r="C577" s="1">
        <v>2.41</v>
      </c>
      <c r="E577" s="2">
        <v>39384</v>
      </c>
      <c r="F577" s="1">
        <v>5.14</v>
      </c>
      <c r="H577" s="2">
        <v>39414</v>
      </c>
      <c r="I577" s="1">
        <v>5.9249999999999998</v>
      </c>
      <c r="K577" s="2">
        <v>39412</v>
      </c>
      <c r="L577" s="1">
        <v>5.7149999999999999</v>
      </c>
      <c r="N577" s="2">
        <v>39412</v>
      </c>
      <c r="O577" s="1">
        <v>5.72</v>
      </c>
      <c r="Q577" s="2">
        <v>39520</v>
      </c>
      <c r="R577" s="1">
        <v>4.91</v>
      </c>
      <c r="T577" s="2">
        <v>39520</v>
      </c>
      <c r="U577" s="1">
        <v>4.8</v>
      </c>
      <c r="W577" s="2">
        <v>39520</v>
      </c>
      <c r="X577" s="1">
        <v>4.8650000000000002</v>
      </c>
      <c r="Z577" s="2">
        <v>39520</v>
      </c>
      <c r="AA577" s="1">
        <v>4.9800000000000004</v>
      </c>
      <c r="AC577" s="2">
        <v>39520</v>
      </c>
      <c r="AD577" s="1">
        <v>5.1100000000000003</v>
      </c>
      <c r="AF577" s="2">
        <v>39909</v>
      </c>
      <c r="AG577" s="1">
        <v>1.1568799999999999</v>
      </c>
      <c r="AI577" s="2">
        <v>39520</v>
      </c>
      <c r="AJ577" s="1">
        <v>4.8208000000000002</v>
      </c>
      <c r="AL577" s="2">
        <v>39520</v>
      </c>
      <c r="AM577" s="1">
        <v>4.2249999999999996</v>
      </c>
      <c r="AO577" s="2">
        <v>39520</v>
      </c>
      <c r="AP577" s="1">
        <v>2.512</v>
      </c>
      <c r="AR577" s="2">
        <v>39520</v>
      </c>
      <c r="AS577" s="1">
        <v>2.395</v>
      </c>
      <c r="AU577" s="2">
        <v>39520</v>
      </c>
      <c r="AV577" s="1">
        <v>4.6360000000000001</v>
      </c>
      <c r="AX577" s="2">
        <v>39520</v>
      </c>
      <c r="AY577" s="1">
        <v>4.6360000000000001</v>
      </c>
      <c r="BA577" s="116">
        <v>39520</v>
      </c>
      <c r="BB577" s="1">
        <v>4.3310000000000004</v>
      </c>
      <c r="BD577" s="2">
        <v>39520</v>
      </c>
      <c r="BE577" s="1">
        <v>4.0315000000000003</v>
      </c>
      <c r="BG577" s="2">
        <v>39554</v>
      </c>
      <c r="BH577" s="1">
        <v>3.7199999999999998</v>
      </c>
      <c r="BI577" s="2"/>
      <c r="BJ577" s="2">
        <v>39554</v>
      </c>
      <c r="BK577" s="1">
        <v>2.82</v>
      </c>
      <c r="BM577" s="2">
        <v>39520</v>
      </c>
      <c r="BN577" s="1">
        <v>4.0030000000000001</v>
      </c>
    </row>
    <row r="578" spans="2:66">
      <c r="B578" s="2">
        <v>39927</v>
      </c>
      <c r="C578" s="1">
        <v>2.41</v>
      </c>
      <c r="E578" s="2">
        <v>39385</v>
      </c>
      <c r="F578" s="1">
        <v>5.14</v>
      </c>
      <c r="H578" s="2">
        <v>39415</v>
      </c>
      <c r="I578" s="1">
        <v>6.0250000000000004</v>
      </c>
      <c r="K578" s="2">
        <v>39413</v>
      </c>
      <c r="L578" s="1">
        <v>5.72</v>
      </c>
      <c r="N578" s="2">
        <v>39413</v>
      </c>
      <c r="O578" s="1">
        <v>5.7530000000000001</v>
      </c>
      <c r="Q578" s="2">
        <v>39521</v>
      </c>
      <c r="R578" s="1">
        <v>4.88</v>
      </c>
      <c r="T578" s="2">
        <v>39521</v>
      </c>
      <c r="U578" s="1">
        <v>4.7750000000000004</v>
      </c>
      <c r="W578" s="2">
        <v>39521</v>
      </c>
      <c r="X578" s="1">
        <v>4.8449999999999998</v>
      </c>
      <c r="Z578" s="2">
        <v>39521</v>
      </c>
      <c r="AA578" s="1">
        <v>4.9950000000000001</v>
      </c>
      <c r="AC578" s="2">
        <v>39521</v>
      </c>
      <c r="AD578" s="1">
        <v>5.23</v>
      </c>
      <c r="AF578" s="2">
        <v>39910</v>
      </c>
      <c r="AG578" s="1">
        <v>1.1493800000000001</v>
      </c>
      <c r="AI578" s="2">
        <v>39521</v>
      </c>
      <c r="AJ578" s="1">
        <v>4.7465000000000002</v>
      </c>
      <c r="AL578" s="2">
        <v>39521</v>
      </c>
      <c r="AM578" s="1">
        <v>4.133</v>
      </c>
      <c r="AO578" s="2">
        <v>39521</v>
      </c>
      <c r="AP578" s="1">
        <v>2.3620000000000001</v>
      </c>
      <c r="AR578" s="2">
        <v>39521</v>
      </c>
      <c r="AS578" s="1">
        <v>2.2374999999999998</v>
      </c>
      <c r="AU578" s="2">
        <v>39521</v>
      </c>
      <c r="AV578" s="1">
        <v>4.6124999999999998</v>
      </c>
      <c r="AX578" s="2">
        <v>39521</v>
      </c>
      <c r="AY578" s="1">
        <v>4.6215000000000002</v>
      </c>
      <c r="BA578" s="116">
        <v>39521</v>
      </c>
      <c r="BB578" s="1">
        <v>4.3274999999999997</v>
      </c>
      <c r="BD578" s="2">
        <v>39521</v>
      </c>
      <c r="BE578" s="1">
        <v>4.0294999999999996</v>
      </c>
      <c r="BG578" s="2">
        <v>39555</v>
      </c>
      <c r="BH578" s="1">
        <v>3.75</v>
      </c>
      <c r="BI578" s="2"/>
      <c r="BJ578" s="2">
        <v>39555</v>
      </c>
      <c r="BK578" s="1">
        <v>2.9</v>
      </c>
      <c r="BM578" s="2">
        <v>39521</v>
      </c>
      <c r="BN578" s="1">
        <v>3.9927999999999999</v>
      </c>
    </row>
    <row r="579" spans="2:66">
      <c r="B579" s="2">
        <v>39930</v>
      </c>
      <c r="C579" s="1">
        <v>2.41</v>
      </c>
      <c r="E579" s="2">
        <v>39386</v>
      </c>
      <c r="F579" s="1">
        <v>5.157</v>
      </c>
      <c r="H579" s="2">
        <v>39416</v>
      </c>
      <c r="I579" s="1">
        <v>5.7720000000000002</v>
      </c>
      <c r="K579" s="2">
        <v>39414</v>
      </c>
      <c r="L579" s="1">
        <v>5.8680000000000003</v>
      </c>
      <c r="N579" s="2">
        <v>39414</v>
      </c>
      <c r="O579" s="1">
        <v>5.9980000000000002</v>
      </c>
      <c r="Q579" s="2">
        <v>39524</v>
      </c>
      <c r="R579" s="1">
        <v>4.84</v>
      </c>
      <c r="T579" s="2">
        <v>39524</v>
      </c>
      <c r="U579" s="1">
        <v>4.7300000000000004</v>
      </c>
      <c r="W579" s="2">
        <v>39524</v>
      </c>
      <c r="X579" s="1">
        <v>4.82</v>
      </c>
      <c r="Z579" s="2">
        <v>39524</v>
      </c>
      <c r="AA579" s="1">
        <v>5.0199999999999996</v>
      </c>
      <c r="AC579" s="2">
        <v>39524</v>
      </c>
      <c r="AD579" s="1">
        <v>5.26</v>
      </c>
      <c r="AF579" s="2">
        <v>39911</v>
      </c>
      <c r="AG579" s="1">
        <v>1.1387499999999999</v>
      </c>
      <c r="AI579" s="2">
        <v>39524</v>
      </c>
      <c r="AJ579" s="1">
        <v>4.569</v>
      </c>
      <c r="AL579" s="2">
        <v>39524</v>
      </c>
      <c r="AM579" s="1">
        <v>3.9205000000000001</v>
      </c>
      <c r="AO579" s="2">
        <v>39524</v>
      </c>
      <c r="AP579" s="1">
        <v>2.1484999999999999</v>
      </c>
      <c r="AR579" s="2">
        <v>39524</v>
      </c>
      <c r="AS579" s="1">
        <v>2.085</v>
      </c>
      <c r="AU579" s="2">
        <v>39524</v>
      </c>
      <c r="AV579" s="1">
        <v>4.5984999999999996</v>
      </c>
      <c r="AX579" s="2">
        <v>39524</v>
      </c>
      <c r="AY579" s="1">
        <v>4.6044999999999998</v>
      </c>
      <c r="BA579" s="116">
        <v>39524</v>
      </c>
      <c r="BB579" s="1">
        <v>4.3004999999999995</v>
      </c>
      <c r="BD579" s="2">
        <v>39524</v>
      </c>
      <c r="BE579" s="1">
        <v>3.9344999999999999</v>
      </c>
      <c r="BG579" s="2">
        <v>39556</v>
      </c>
      <c r="BH579" s="1">
        <v>3.77</v>
      </c>
      <c r="BI579" s="2"/>
      <c r="BJ579" s="2">
        <v>39556</v>
      </c>
      <c r="BK579" s="1">
        <v>2.95</v>
      </c>
      <c r="BM579" s="2">
        <v>39524</v>
      </c>
      <c r="BN579" s="1">
        <v>3.9435000000000002</v>
      </c>
    </row>
    <row r="580" spans="2:66">
      <c r="B580" s="2">
        <v>39931</v>
      </c>
      <c r="C580" s="1">
        <v>2.41</v>
      </c>
      <c r="E580" s="2">
        <v>39387</v>
      </c>
      <c r="F580" s="1">
        <v>5.1630000000000003</v>
      </c>
      <c r="H580" s="2">
        <v>39419</v>
      </c>
      <c r="I580" s="1">
        <v>5.7480000000000002</v>
      </c>
      <c r="K580" s="2">
        <v>39415</v>
      </c>
      <c r="L580" s="1">
        <v>5.9020000000000001</v>
      </c>
      <c r="N580" s="2">
        <v>39415</v>
      </c>
      <c r="O580" s="1">
        <v>6.0880000000000001</v>
      </c>
      <c r="Q580" s="2">
        <v>39525</v>
      </c>
      <c r="R580" s="1">
        <v>4.9000000000000004</v>
      </c>
      <c r="T580" s="2">
        <v>39525</v>
      </c>
      <c r="U580" s="1">
        <v>4.8</v>
      </c>
      <c r="W580" s="2">
        <v>39525</v>
      </c>
      <c r="X580" s="1">
        <v>4.8600000000000003</v>
      </c>
      <c r="Z580" s="2">
        <v>39525</v>
      </c>
      <c r="AA580" s="1">
        <v>4.97</v>
      </c>
      <c r="AC580" s="2">
        <v>39525</v>
      </c>
      <c r="AD580" s="1">
        <v>5.16</v>
      </c>
      <c r="AF580" s="2">
        <v>39912</v>
      </c>
      <c r="AG580" s="1">
        <v>1.1312500000000001</v>
      </c>
      <c r="AI580" s="2">
        <v>39525</v>
      </c>
      <c r="AJ580" s="1">
        <v>4.6715</v>
      </c>
      <c r="AL580" s="2">
        <v>39525</v>
      </c>
      <c r="AM580" s="1">
        <v>4.0869999999999997</v>
      </c>
      <c r="AO580" s="2">
        <v>39525</v>
      </c>
      <c r="AP580" s="1">
        <v>2.3439999999999999</v>
      </c>
      <c r="AR580" s="2">
        <v>39525</v>
      </c>
      <c r="AS580" s="1">
        <v>2.2450000000000001</v>
      </c>
      <c r="AU580" s="2">
        <v>39525</v>
      </c>
      <c r="AV580" s="1">
        <v>4.6719999999999997</v>
      </c>
      <c r="AX580" s="2">
        <v>39525</v>
      </c>
      <c r="AY580" s="1">
        <v>4.6855000000000002</v>
      </c>
      <c r="BA580" s="116">
        <v>39525</v>
      </c>
      <c r="BB580" s="1">
        <v>4.3935000000000004</v>
      </c>
      <c r="BD580" s="2">
        <v>39525</v>
      </c>
      <c r="BE580" s="1">
        <v>4.1574999999999998</v>
      </c>
      <c r="BG580" s="2">
        <v>39559</v>
      </c>
      <c r="BH580" s="1">
        <v>3.75</v>
      </c>
      <c r="BI580" s="2"/>
      <c r="BJ580" s="2">
        <v>39559</v>
      </c>
      <c r="BK580" s="1">
        <v>2.95</v>
      </c>
      <c r="BM580" s="2">
        <v>39525</v>
      </c>
      <c r="BN580" s="1">
        <v>4.0854999999999997</v>
      </c>
    </row>
    <row r="581" spans="2:66">
      <c r="B581" s="2">
        <v>39932</v>
      </c>
      <c r="C581" s="1">
        <v>2.41</v>
      </c>
      <c r="E581" s="2">
        <v>39388</v>
      </c>
      <c r="F581" s="1">
        <v>5.157</v>
      </c>
      <c r="H581" s="2">
        <v>39420</v>
      </c>
      <c r="I581" s="1">
        <v>5.8220000000000001</v>
      </c>
      <c r="K581" s="2">
        <v>39416</v>
      </c>
      <c r="L581" s="1">
        <v>5.6879999999999997</v>
      </c>
      <c r="N581" s="2">
        <v>39416</v>
      </c>
      <c r="O581" s="1">
        <v>5.8380000000000001</v>
      </c>
      <c r="Q581" s="2">
        <v>39526</v>
      </c>
      <c r="R581" s="1">
        <v>4.9000000000000004</v>
      </c>
      <c r="T581" s="2">
        <v>39526</v>
      </c>
      <c r="U581" s="1">
        <v>4.84</v>
      </c>
      <c r="W581" s="2">
        <v>39526</v>
      </c>
      <c r="X581" s="1">
        <v>4.8849999999999998</v>
      </c>
      <c r="Z581" s="2">
        <v>39526</v>
      </c>
      <c r="AA581" s="1">
        <v>5</v>
      </c>
      <c r="AC581" s="2">
        <v>39526</v>
      </c>
      <c r="AD581" s="1">
        <v>5.17</v>
      </c>
      <c r="AF581" s="2">
        <v>39917</v>
      </c>
      <c r="AG581" s="1">
        <v>1.12188</v>
      </c>
      <c r="AI581" s="2">
        <v>39526</v>
      </c>
      <c r="AJ581" s="1">
        <v>4.4885000000000002</v>
      </c>
      <c r="AL581" s="2">
        <v>39526</v>
      </c>
      <c r="AM581" s="1">
        <v>3.9184999999999999</v>
      </c>
      <c r="AO581" s="2">
        <v>39526</v>
      </c>
      <c r="AP581" s="1">
        <v>2.2585000000000002</v>
      </c>
      <c r="AR581" s="2">
        <v>39526</v>
      </c>
      <c r="AS581" s="1">
        <v>2.2065000000000001</v>
      </c>
      <c r="AU581" s="2">
        <v>39526</v>
      </c>
      <c r="AV581" s="1">
        <v>4.5514999999999999</v>
      </c>
      <c r="AX581" s="2">
        <v>39526</v>
      </c>
      <c r="AY581" s="1">
        <v>4.5884999999999998</v>
      </c>
      <c r="BA581" s="116">
        <v>39526</v>
      </c>
      <c r="BB581" s="1">
        <v>4.3109999999999999</v>
      </c>
      <c r="BD581" s="2">
        <v>39526</v>
      </c>
      <c r="BE581" s="1">
        <v>4.0549999999999997</v>
      </c>
      <c r="BG581" s="2">
        <v>39560</v>
      </c>
      <c r="BH581" s="1">
        <v>3.74</v>
      </c>
      <c r="BI581" s="2"/>
      <c r="BJ581" s="2">
        <v>39560</v>
      </c>
      <c r="BK581" s="1">
        <v>2.96</v>
      </c>
      <c r="BM581" s="2">
        <v>39526</v>
      </c>
      <c r="BN581" s="1">
        <v>4.0114999999999998</v>
      </c>
    </row>
    <row r="582" spans="2:66">
      <c r="B582" s="2">
        <v>39933</v>
      </c>
      <c r="C582" s="1">
        <v>2.41</v>
      </c>
      <c r="E582" s="2">
        <v>39391</v>
      </c>
      <c r="F582" s="1">
        <v>5.16</v>
      </c>
      <c r="H582" s="2">
        <v>39421</v>
      </c>
      <c r="I582" s="1">
        <v>6</v>
      </c>
      <c r="K582" s="2">
        <v>39419</v>
      </c>
      <c r="L582" s="1">
        <v>5.6899999999999995</v>
      </c>
      <c r="N582" s="2">
        <v>39419</v>
      </c>
      <c r="O582" s="1">
        <v>5.7919999999999998</v>
      </c>
      <c r="Q582" s="2">
        <v>39527</v>
      </c>
      <c r="R582" s="1">
        <v>4.8499999999999996</v>
      </c>
      <c r="T582" s="2">
        <v>39527</v>
      </c>
      <c r="U582" s="1">
        <v>4.79</v>
      </c>
      <c r="W582" s="2">
        <v>39527</v>
      </c>
      <c r="X582" s="1">
        <v>4.84</v>
      </c>
      <c r="Z582" s="2">
        <v>39527</v>
      </c>
      <c r="AA582" s="1">
        <v>4.9550000000000001</v>
      </c>
      <c r="AC582" s="2">
        <v>39527</v>
      </c>
      <c r="AD582" s="1">
        <v>5.1849999999999996</v>
      </c>
      <c r="AF582" s="2">
        <v>39918</v>
      </c>
      <c r="AG582" s="1">
        <v>1.1125</v>
      </c>
      <c r="AI582" s="2">
        <v>39527</v>
      </c>
      <c r="AJ582" s="1">
        <v>4.468</v>
      </c>
      <c r="AL582" s="2">
        <v>39527</v>
      </c>
      <c r="AM582" s="1">
        <v>3.9430000000000001</v>
      </c>
      <c r="AO582" s="2">
        <v>39527</v>
      </c>
      <c r="AP582" s="1">
        <v>2.431</v>
      </c>
      <c r="AR582" s="2">
        <v>39527</v>
      </c>
      <c r="AS582" s="1">
        <v>2.33</v>
      </c>
      <c r="AU582" s="2">
        <v>39527</v>
      </c>
      <c r="AV582" s="1">
        <v>4.5110000000000001</v>
      </c>
      <c r="AX582" s="2">
        <v>39527</v>
      </c>
      <c r="AY582" s="1">
        <v>4.5579999999999998</v>
      </c>
      <c r="BA582" s="116">
        <v>39527</v>
      </c>
      <c r="BB582" s="1">
        <v>4.2939999999999996</v>
      </c>
      <c r="BD582" s="2">
        <v>39527</v>
      </c>
      <c r="BE582" s="1">
        <v>4.1379999999999999</v>
      </c>
      <c r="BG582" s="2">
        <v>39561</v>
      </c>
      <c r="BH582" s="1">
        <v>3.77</v>
      </c>
      <c r="BI582" s="2"/>
      <c r="BJ582" s="2">
        <v>39561</v>
      </c>
      <c r="BK582" s="1">
        <v>2.98</v>
      </c>
      <c r="BM582" s="2">
        <v>39527</v>
      </c>
      <c r="BN582" s="1">
        <v>4.0625</v>
      </c>
    </row>
    <row r="583" spans="2:66">
      <c r="B583" s="2">
        <v>39937</v>
      </c>
      <c r="C583" s="1">
        <v>2.41</v>
      </c>
      <c r="E583" s="2">
        <v>39392</v>
      </c>
      <c r="F583" s="1">
        <v>5.16</v>
      </c>
      <c r="H583" s="2">
        <v>39422</v>
      </c>
      <c r="I583" s="1">
        <v>5.9969999999999999</v>
      </c>
      <c r="K583" s="2">
        <v>39420</v>
      </c>
      <c r="L583" s="1">
        <v>5.77</v>
      </c>
      <c r="N583" s="2">
        <v>39420</v>
      </c>
      <c r="O583" s="1">
        <v>5.8380000000000001</v>
      </c>
      <c r="Q583" s="2">
        <v>39528</v>
      </c>
      <c r="R583" s="1">
        <v>4.82</v>
      </c>
      <c r="T583" s="2">
        <v>39528</v>
      </c>
      <c r="U583" s="1">
        <v>4.76</v>
      </c>
      <c r="W583" s="2">
        <v>39528</v>
      </c>
      <c r="X583" s="1">
        <v>4.835</v>
      </c>
      <c r="Z583" s="2">
        <v>39528</v>
      </c>
      <c r="AA583" s="1">
        <v>4.9800000000000004</v>
      </c>
      <c r="AC583" s="2">
        <v>39528</v>
      </c>
      <c r="AD583" s="1">
        <v>5.2</v>
      </c>
      <c r="AF583" s="2">
        <v>39919</v>
      </c>
      <c r="AG583" s="1">
        <v>1.1068800000000001</v>
      </c>
      <c r="AI583" s="2">
        <v>39528</v>
      </c>
      <c r="AJ583" s="1">
        <v>4.4710000000000001</v>
      </c>
      <c r="AL583" s="2">
        <v>39528</v>
      </c>
      <c r="AM583" s="1">
        <v>3.9569999999999999</v>
      </c>
      <c r="AO583" s="2">
        <v>39528</v>
      </c>
      <c r="AP583" s="1">
        <v>2.4634999999999998</v>
      </c>
      <c r="AR583" s="2">
        <v>39528</v>
      </c>
      <c r="AS583" s="1">
        <v>2.33</v>
      </c>
      <c r="AU583" s="2">
        <v>39528</v>
      </c>
      <c r="AV583" s="1">
        <v>4.5110000000000001</v>
      </c>
      <c r="AX583" s="2">
        <v>39528</v>
      </c>
      <c r="AY583" s="1">
        <v>4.5540000000000003</v>
      </c>
      <c r="BA583" s="116">
        <v>39528</v>
      </c>
      <c r="BB583" s="1">
        <v>4.2949999999999999</v>
      </c>
      <c r="BD583" s="2">
        <v>39528</v>
      </c>
      <c r="BE583" s="1">
        <v>4.1429999999999998</v>
      </c>
      <c r="BG583" s="2">
        <v>39562</v>
      </c>
      <c r="BH583" s="1">
        <v>3.87</v>
      </c>
      <c r="BI583" s="2"/>
      <c r="BJ583" s="2">
        <v>39562</v>
      </c>
      <c r="BK583" s="1">
        <v>3.15</v>
      </c>
      <c r="BM583" s="2">
        <v>39528</v>
      </c>
      <c r="BN583" s="1">
        <v>4.0570000000000004</v>
      </c>
    </row>
    <row r="584" spans="2:66">
      <c r="B584" s="2">
        <v>39939</v>
      </c>
      <c r="C584" s="1">
        <v>2.41</v>
      </c>
      <c r="E584" s="2">
        <v>39393</v>
      </c>
      <c r="F584" s="1">
        <v>5.1580000000000004</v>
      </c>
      <c r="H584" s="2">
        <v>39423</v>
      </c>
      <c r="I584" s="1">
        <v>6.11</v>
      </c>
      <c r="K584" s="2">
        <v>39421</v>
      </c>
      <c r="L584" s="1">
        <v>5.9020000000000001</v>
      </c>
      <c r="N584" s="2">
        <v>39421</v>
      </c>
      <c r="O584" s="1">
        <v>5.96</v>
      </c>
      <c r="Q584" s="2">
        <v>39531</v>
      </c>
      <c r="R584" s="1">
        <v>4.9000000000000004</v>
      </c>
      <c r="T584" s="2">
        <v>39531</v>
      </c>
      <c r="U584" s="1">
        <v>4.835</v>
      </c>
      <c r="W584" s="2">
        <v>39531</v>
      </c>
      <c r="X584" s="1">
        <v>4.9350000000000005</v>
      </c>
      <c r="Z584" s="2">
        <v>39531</v>
      </c>
      <c r="AA584" s="1">
        <v>5.09</v>
      </c>
      <c r="AC584" s="2">
        <v>39531</v>
      </c>
      <c r="AD584" s="1">
        <v>5.3</v>
      </c>
      <c r="AF584" s="2">
        <v>39920</v>
      </c>
      <c r="AG584" s="1">
        <v>1.10188</v>
      </c>
      <c r="AI584" s="2">
        <v>39531</v>
      </c>
      <c r="AJ584" s="1">
        <v>4.6855000000000002</v>
      </c>
      <c r="AL584" s="2">
        <v>39531</v>
      </c>
      <c r="AM584" s="1">
        <v>4.1680000000000001</v>
      </c>
      <c r="AO584" s="2">
        <v>39531</v>
      </c>
      <c r="AP584" s="1">
        <v>2.6109999999999998</v>
      </c>
      <c r="AR584" s="2">
        <v>39531</v>
      </c>
      <c r="AS584" s="1">
        <v>2.419</v>
      </c>
      <c r="AU584" s="2">
        <v>39531</v>
      </c>
      <c r="AV584" s="1">
        <v>4.5049999999999999</v>
      </c>
      <c r="AX584" s="2">
        <v>39531</v>
      </c>
      <c r="AY584" s="1">
        <v>4.5490000000000004</v>
      </c>
      <c r="BA584" s="116">
        <v>39531</v>
      </c>
      <c r="BB584" s="1">
        <v>4.2869999999999999</v>
      </c>
      <c r="BD584" s="2">
        <v>39531</v>
      </c>
      <c r="BE584" s="1">
        <v>4.1399999999999997</v>
      </c>
      <c r="BG584" s="2">
        <v>39563</v>
      </c>
      <c r="BH584" s="1">
        <v>3.91</v>
      </c>
      <c r="BI584" s="2"/>
      <c r="BJ584" s="2">
        <v>39563</v>
      </c>
      <c r="BK584" s="1">
        <v>3.2</v>
      </c>
      <c r="BM584" s="2">
        <v>39531</v>
      </c>
      <c r="BN584" s="1">
        <v>4.056</v>
      </c>
    </row>
    <row r="585" spans="2:66">
      <c r="B585" s="2">
        <v>39940</v>
      </c>
      <c r="C585" s="1">
        <v>2.41</v>
      </c>
      <c r="E585" s="2">
        <v>39394</v>
      </c>
      <c r="F585" s="1">
        <v>5.1550000000000002</v>
      </c>
      <c r="H585" s="2">
        <v>39426</v>
      </c>
      <c r="I585" s="1">
        <v>6.0650000000000004</v>
      </c>
      <c r="K585" s="2">
        <v>39422</v>
      </c>
      <c r="L585" s="1">
        <v>5.9</v>
      </c>
      <c r="N585" s="2">
        <v>39422</v>
      </c>
      <c r="O585" s="1">
        <v>5.96</v>
      </c>
      <c r="Q585" s="2">
        <v>39532</v>
      </c>
      <c r="R585" s="1">
        <v>5.05</v>
      </c>
      <c r="T585" s="2">
        <v>39532</v>
      </c>
      <c r="U585" s="1">
        <v>4.9800000000000004</v>
      </c>
      <c r="W585" s="2">
        <v>39532</v>
      </c>
      <c r="X585" s="1">
        <v>5.0449999999999999</v>
      </c>
      <c r="Z585" s="2">
        <v>39532</v>
      </c>
      <c r="AA585" s="1">
        <v>5.1950000000000003</v>
      </c>
      <c r="AC585" s="2">
        <v>39532</v>
      </c>
      <c r="AD585" s="1">
        <v>5.3650000000000002</v>
      </c>
      <c r="AF585" s="2">
        <v>39923</v>
      </c>
      <c r="AG585" s="1">
        <v>1.10063</v>
      </c>
      <c r="AI585" s="2">
        <v>39532</v>
      </c>
      <c r="AJ585" s="1">
        <v>4.6239999999999997</v>
      </c>
      <c r="AL585" s="2">
        <v>39532</v>
      </c>
      <c r="AM585" s="1">
        <v>4.1159999999999997</v>
      </c>
      <c r="AO585" s="2">
        <v>39532</v>
      </c>
      <c r="AP585" s="1">
        <v>2.577</v>
      </c>
      <c r="AR585" s="2">
        <v>39532</v>
      </c>
      <c r="AS585" s="1">
        <v>2.3879999999999999</v>
      </c>
      <c r="AU585" s="2">
        <v>39532</v>
      </c>
      <c r="AV585" s="1">
        <v>4.6040000000000001</v>
      </c>
      <c r="AX585" s="2">
        <v>39532</v>
      </c>
      <c r="AY585" s="1">
        <v>4.6494999999999997</v>
      </c>
      <c r="BA585" s="116">
        <v>39532</v>
      </c>
      <c r="BB585" s="1">
        <v>4.3985000000000003</v>
      </c>
      <c r="BD585" s="2">
        <v>39532</v>
      </c>
      <c r="BE585" s="1">
        <v>4.2720000000000002</v>
      </c>
      <c r="BG585" s="2">
        <v>39566</v>
      </c>
      <c r="BH585" s="1">
        <v>3.86</v>
      </c>
      <c r="BI585" s="2"/>
      <c r="BJ585" s="2">
        <v>39566</v>
      </c>
      <c r="BK585" s="1">
        <v>3.14</v>
      </c>
      <c r="BM585" s="2">
        <v>39532</v>
      </c>
      <c r="BN585" s="1">
        <v>4.181</v>
      </c>
    </row>
    <row r="586" spans="2:66">
      <c r="B586" s="2">
        <v>39941</v>
      </c>
      <c r="C586" s="1">
        <v>2.41</v>
      </c>
      <c r="E586" s="2">
        <v>39395</v>
      </c>
      <c r="F586" s="1">
        <v>5.16</v>
      </c>
      <c r="H586" s="2">
        <v>39427</v>
      </c>
      <c r="I586" s="1">
        <v>6.06</v>
      </c>
      <c r="K586" s="2">
        <v>39423</v>
      </c>
      <c r="L586" s="1">
        <v>5.9980000000000002</v>
      </c>
      <c r="N586" s="2">
        <v>39423</v>
      </c>
      <c r="O586" s="1">
        <v>6.0650000000000004</v>
      </c>
      <c r="Q586" s="2">
        <v>39533</v>
      </c>
      <c r="R586" s="1">
        <v>5.13</v>
      </c>
      <c r="T586" s="2">
        <v>39533</v>
      </c>
      <c r="U586" s="1">
        <v>5.04</v>
      </c>
      <c r="W586" s="2">
        <v>39533</v>
      </c>
      <c r="X586" s="1">
        <v>5.07</v>
      </c>
      <c r="Z586" s="2">
        <v>39533</v>
      </c>
      <c r="AA586" s="1">
        <v>5.17</v>
      </c>
      <c r="AC586" s="2">
        <v>39533</v>
      </c>
      <c r="AD586" s="1">
        <v>5.34</v>
      </c>
      <c r="AF586" s="2">
        <v>39924</v>
      </c>
      <c r="AG586" s="1">
        <v>1.1000000000000001</v>
      </c>
      <c r="AI586" s="2">
        <v>39533</v>
      </c>
      <c r="AJ586" s="1">
        <v>4.6500000000000004</v>
      </c>
      <c r="AL586" s="2">
        <v>39533</v>
      </c>
      <c r="AM586" s="1">
        <v>4.1014999999999997</v>
      </c>
      <c r="AO586" s="2">
        <v>39533</v>
      </c>
      <c r="AP586" s="1">
        <v>2.4744999999999999</v>
      </c>
      <c r="AR586" s="2">
        <v>39533</v>
      </c>
      <c r="AS586" s="1">
        <v>2.3340000000000001</v>
      </c>
      <c r="AU586" s="2">
        <v>39533</v>
      </c>
      <c r="AV586" s="1">
        <v>4.6505000000000001</v>
      </c>
      <c r="AX586" s="2">
        <v>39533</v>
      </c>
      <c r="AY586" s="1">
        <v>4.681</v>
      </c>
      <c r="BA586" s="116">
        <v>39533</v>
      </c>
      <c r="BB586" s="1">
        <v>4.4109999999999996</v>
      </c>
      <c r="BD586" s="2">
        <v>39533</v>
      </c>
      <c r="BE586" s="1">
        <v>4.2525000000000004</v>
      </c>
      <c r="BG586" s="2">
        <v>39567</v>
      </c>
      <c r="BH586" s="1">
        <v>3.85</v>
      </c>
      <c r="BI586" s="2"/>
      <c r="BJ586" s="2">
        <v>39567</v>
      </c>
      <c r="BK586" s="1">
        <v>3.11</v>
      </c>
      <c r="BM586" s="2">
        <v>39533</v>
      </c>
      <c r="BN586" s="1">
        <v>4.1559999999999997</v>
      </c>
    </row>
    <row r="587" spans="2:66">
      <c r="B587" s="2">
        <v>39944</v>
      </c>
      <c r="C587" s="1">
        <v>2.41</v>
      </c>
      <c r="E587" s="2">
        <v>39398</v>
      </c>
      <c r="F587" s="1">
        <v>5.16</v>
      </c>
      <c r="H587" s="2">
        <v>39428</v>
      </c>
      <c r="I587" s="1">
        <v>6.0149999999999997</v>
      </c>
      <c r="K587" s="2">
        <v>39426</v>
      </c>
      <c r="L587" s="1">
        <v>6</v>
      </c>
      <c r="N587" s="2">
        <v>39426</v>
      </c>
      <c r="O587" s="1">
        <v>6.0750000000000002</v>
      </c>
      <c r="Q587" s="2">
        <v>39534</v>
      </c>
      <c r="R587" s="1">
        <v>5.1150000000000002</v>
      </c>
      <c r="T587" s="2">
        <v>39534</v>
      </c>
      <c r="U587" s="1">
        <v>4.99</v>
      </c>
      <c r="W587" s="2">
        <v>39534</v>
      </c>
      <c r="X587" s="1">
        <v>4.99</v>
      </c>
      <c r="Z587" s="2">
        <v>39534</v>
      </c>
      <c r="AA587" s="1">
        <v>5.08</v>
      </c>
      <c r="AC587" s="2">
        <v>39534</v>
      </c>
      <c r="AD587" s="1">
        <v>5.2450000000000001</v>
      </c>
      <c r="AF587" s="2">
        <v>39925</v>
      </c>
      <c r="AG587" s="1">
        <v>1.09938</v>
      </c>
      <c r="AI587" s="2">
        <v>39534</v>
      </c>
      <c r="AJ587" s="1">
        <v>4.7605000000000004</v>
      </c>
      <c r="AL587" s="2">
        <v>39534</v>
      </c>
      <c r="AM587" s="1">
        <v>4.1980000000000004</v>
      </c>
      <c r="AO587" s="2">
        <v>39534</v>
      </c>
      <c r="AP587" s="1">
        <v>2.52</v>
      </c>
      <c r="AR587" s="2">
        <v>39534</v>
      </c>
      <c r="AS587" s="1">
        <v>2.3580000000000001</v>
      </c>
      <c r="AU587" s="2">
        <v>39534</v>
      </c>
      <c r="AV587" s="1">
        <v>4.7080000000000002</v>
      </c>
      <c r="AX587" s="2">
        <v>39534</v>
      </c>
      <c r="AY587" s="1">
        <v>4.7344999999999997</v>
      </c>
      <c r="BA587" s="116">
        <v>39534</v>
      </c>
      <c r="BB587" s="1">
        <v>4.4435000000000002</v>
      </c>
      <c r="BD587" s="2">
        <v>39534</v>
      </c>
      <c r="BE587" s="1">
        <v>4.2365000000000004</v>
      </c>
      <c r="BG587" s="2">
        <v>39568</v>
      </c>
      <c r="BH587" s="1">
        <v>3.77</v>
      </c>
      <c r="BI587" s="2"/>
      <c r="BJ587" s="2">
        <v>39568</v>
      </c>
      <c r="BK587" s="1">
        <v>3.03</v>
      </c>
      <c r="BM587" s="2">
        <v>39534</v>
      </c>
      <c r="BN587" s="1">
        <v>4.1719999999999997</v>
      </c>
    </row>
    <row r="588" spans="2:66">
      <c r="B588" s="2">
        <v>39945</v>
      </c>
      <c r="C588" s="1">
        <v>2.41</v>
      </c>
      <c r="E588" s="2">
        <v>39399</v>
      </c>
      <c r="F588" s="1">
        <v>5.16</v>
      </c>
      <c r="H588" s="2">
        <v>39429</v>
      </c>
      <c r="I588" s="1">
        <v>5.89</v>
      </c>
      <c r="K588" s="2">
        <v>39427</v>
      </c>
      <c r="L588" s="1">
        <v>5.992</v>
      </c>
      <c r="N588" s="2">
        <v>39427</v>
      </c>
      <c r="O588" s="1">
        <v>6.07</v>
      </c>
      <c r="Q588" s="2">
        <v>39535</v>
      </c>
      <c r="R588" s="1">
        <v>5.1050000000000004</v>
      </c>
      <c r="T588" s="2">
        <v>39535</v>
      </c>
      <c r="U588" s="1">
        <v>4.9749999999999996</v>
      </c>
      <c r="W588" s="2">
        <v>39535</v>
      </c>
      <c r="X588" s="1">
        <v>4.97</v>
      </c>
      <c r="Z588" s="2">
        <v>39535</v>
      </c>
      <c r="AA588" s="1">
        <v>5.0549999999999997</v>
      </c>
      <c r="AC588" s="2">
        <v>39535</v>
      </c>
      <c r="AD588" s="1">
        <v>5.24</v>
      </c>
      <c r="AF588" s="2">
        <v>39926</v>
      </c>
      <c r="AG588" s="1">
        <v>1.09188</v>
      </c>
      <c r="AI588" s="2">
        <v>39535</v>
      </c>
      <c r="AJ588" s="1">
        <v>4.6654999999999998</v>
      </c>
      <c r="AL588" s="2">
        <v>39535</v>
      </c>
      <c r="AM588" s="1">
        <v>4.0880000000000001</v>
      </c>
      <c r="AO588" s="2">
        <v>39535</v>
      </c>
      <c r="AP588" s="1">
        <v>2.4695</v>
      </c>
      <c r="AR588" s="2">
        <v>39535</v>
      </c>
      <c r="AS588" s="1">
        <v>2.3365</v>
      </c>
      <c r="AU588" s="2">
        <v>39535</v>
      </c>
      <c r="AV588" s="1">
        <v>4.6974999999999998</v>
      </c>
      <c r="AX588" s="2">
        <v>39535</v>
      </c>
      <c r="AY588" s="1">
        <v>4.726</v>
      </c>
      <c r="BA588" s="116">
        <v>39535</v>
      </c>
      <c r="BB588" s="1">
        <v>4.4429999999999996</v>
      </c>
      <c r="BD588" s="2">
        <v>39535</v>
      </c>
      <c r="BE588" s="1">
        <v>4.2519999999999998</v>
      </c>
      <c r="BG588" s="2">
        <v>39569</v>
      </c>
      <c r="BH588" s="1">
        <v>3.7800000000000002</v>
      </c>
      <c r="BI588" s="2"/>
      <c r="BJ588" s="2">
        <v>39569</v>
      </c>
      <c r="BK588" s="1">
        <v>3.06</v>
      </c>
      <c r="BM588" s="2">
        <v>39535</v>
      </c>
      <c r="BN588" s="1">
        <v>4.1849999999999996</v>
      </c>
    </row>
    <row r="589" spans="2:66">
      <c r="B589" s="2">
        <v>39946</v>
      </c>
      <c r="C589" s="1">
        <v>2.41</v>
      </c>
      <c r="E589" s="2">
        <v>39400</v>
      </c>
      <c r="F589" s="1">
        <v>5.16</v>
      </c>
      <c r="H589" s="2">
        <v>39430</v>
      </c>
      <c r="I589" s="1">
        <v>5.8849999999999998</v>
      </c>
      <c r="K589" s="2">
        <v>39428</v>
      </c>
      <c r="L589" s="1">
        <v>5.9370000000000003</v>
      </c>
      <c r="N589" s="2">
        <v>39428</v>
      </c>
      <c r="O589" s="1">
        <v>6.0220000000000002</v>
      </c>
      <c r="Q589" s="2">
        <v>39538</v>
      </c>
      <c r="R589" s="1">
        <v>5.0149999999999997</v>
      </c>
      <c r="T589" s="2">
        <v>39538</v>
      </c>
      <c r="U589" s="1">
        <v>4.8899999999999997</v>
      </c>
      <c r="W589" s="2">
        <v>39538</v>
      </c>
      <c r="X589" s="1">
        <v>4.8899999999999997</v>
      </c>
      <c r="Z589" s="2">
        <v>39538</v>
      </c>
      <c r="AA589" s="1">
        <v>4.99</v>
      </c>
      <c r="AC589" s="2">
        <v>39538</v>
      </c>
      <c r="AD589" s="1">
        <v>5.19</v>
      </c>
      <c r="AF589" s="2">
        <v>39927</v>
      </c>
      <c r="AG589" s="1">
        <v>1.0725</v>
      </c>
      <c r="AI589" s="2">
        <v>39538</v>
      </c>
      <c r="AJ589" s="1">
        <v>4.6265000000000001</v>
      </c>
      <c r="AL589" s="2">
        <v>39538</v>
      </c>
      <c r="AM589" s="1">
        <v>4.0555000000000003</v>
      </c>
      <c r="AO589" s="2">
        <v>39538</v>
      </c>
      <c r="AP589" s="1">
        <v>2.411</v>
      </c>
      <c r="AR589" s="2">
        <v>39538</v>
      </c>
      <c r="AS589" s="1">
        <v>2.2885</v>
      </c>
      <c r="AU589" s="2">
        <v>39538</v>
      </c>
      <c r="AV589" s="1">
        <v>4.6749999999999998</v>
      </c>
      <c r="AX589" s="2">
        <v>39538</v>
      </c>
      <c r="AY589" s="1">
        <v>4.6965000000000003</v>
      </c>
      <c r="BA589" s="116">
        <v>39538</v>
      </c>
      <c r="BB589" s="1">
        <v>4.4104999999999999</v>
      </c>
      <c r="BD589" s="2">
        <v>39538</v>
      </c>
      <c r="BE589" s="1">
        <v>4.2480000000000002</v>
      </c>
      <c r="BG589" s="2">
        <v>39570</v>
      </c>
      <c r="BH589" s="1">
        <v>3.89</v>
      </c>
      <c r="BI589" s="2"/>
      <c r="BJ589" s="2">
        <v>39570</v>
      </c>
      <c r="BK589" s="1">
        <v>3.18</v>
      </c>
      <c r="BM589" s="2">
        <v>39538</v>
      </c>
      <c r="BN589" s="1">
        <v>4.1665000000000001</v>
      </c>
    </row>
    <row r="590" spans="2:66">
      <c r="B590" s="2">
        <v>39947</v>
      </c>
      <c r="C590" s="1">
        <v>2.41</v>
      </c>
      <c r="E590" s="2">
        <v>39401</v>
      </c>
      <c r="F590" s="1">
        <v>5.16</v>
      </c>
      <c r="H590" s="2">
        <v>39433</v>
      </c>
      <c r="I590" s="1">
        <v>5.8849999999999998</v>
      </c>
      <c r="K590" s="2">
        <v>39429</v>
      </c>
      <c r="L590" s="1">
        <v>5.8179999999999996</v>
      </c>
      <c r="N590" s="2">
        <v>39429</v>
      </c>
      <c r="O590" s="1">
        <v>5.9080000000000004</v>
      </c>
      <c r="Q590" s="2">
        <v>39539</v>
      </c>
      <c r="R590" s="1">
        <v>5.0750000000000002</v>
      </c>
      <c r="T590" s="2">
        <v>39539</v>
      </c>
      <c r="U590" s="1">
        <v>4.9399999999999995</v>
      </c>
      <c r="W590" s="2">
        <v>39539</v>
      </c>
      <c r="X590" s="1">
        <v>4.9399999999999995</v>
      </c>
      <c r="Z590" s="2">
        <v>39539</v>
      </c>
      <c r="AA590" s="1">
        <v>5.04</v>
      </c>
      <c r="AC590" s="2">
        <v>39539</v>
      </c>
      <c r="AD590" s="1">
        <v>5.22</v>
      </c>
      <c r="AF590" s="2">
        <v>39930</v>
      </c>
      <c r="AG590" s="1">
        <v>1.05375</v>
      </c>
      <c r="AI590" s="2">
        <v>39539</v>
      </c>
      <c r="AJ590" s="1">
        <v>4.7374999999999998</v>
      </c>
      <c r="AL590" s="2">
        <v>39539</v>
      </c>
      <c r="AM590" s="1">
        <v>4.1829999999999998</v>
      </c>
      <c r="AO590" s="2">
        <v>39539</v>
      </c>
      <c r="AP590" s="1">
        <v>2.5840000000000001</v>
      </c>
      <c r="AR590" s="2">
        <v>39539</v>
      </c>
      <c r="AS590" s="1">
        <v>2.4209999999999998</v>
      </c>
      <c r="AU590" s="2">
        <v>39539</v>
      </c>
      <c r="AV590" s="1">
        <v>4.6879999999999997</v>
      </c>
      <c r="AX590" s="2">
        <v>39539</v>
      </c>
      <c r="AY590" s="1">
        <v>4.718</v>
      </c>
      <c r="BA590" s="116">
        <v>39539</v>
      </c>
      <c r="BB590" s="1">
        <v>4.444</v>
      </c>
      <c r="BD590" s="2">
        <v>39539</v>
      </c>
      <c r="BE590" s="1">
        <v>4.2880000000000003</v>
      </c>
      <c r="BG590" s="2">
        <v>39573</v>
      </c>
      <c r="BH590" s="1">
        <v>3.88</v>
      </c>
      <c r="BI590" s="2"/>
      <c r="BJ590" s="2">
        <v>39573</v>
      </c>
      <c r="BK590" s="1">
        <v>3.14</v>
      </c>
      <c r="BM590" s="2">
        <v>39539</v>
      </c>
      <c r="BN590" s="1">
        <v>4.2104999999999997</v>
      </c>
    </row>
    <row r="591" spans="2:66">
      <c r="B591" s="2">
        <v>39948</v>
      </c>
      <c r="C591" s="1">
        <v>2.41</v>
      </c>
      <c r="E591" s="2">
        <v>39402</v>
      </c>
      <c r="F591" s="1">
        <v>5.165</v>
      </c>
      <c r="H591" s="2">
        <v>39434</v>
      </c>
      <c r="I591" s="1">
        <v>5.8780000000000001</v>
      </c>
      <c r="K591" s="2">
        <v>39430</v>
      </c>
      <c r="L591" s="1">
        <v>5.82</v>
      </c>
      <c r="N591" s="2">
        <v>39430</v>
      </c>
      <c r="O591" s="1">
        <v>5.91</v>
      </c>
      <c r="Q591" s="2">
        <v>39540</v>
      </c>
      <c r="R591" s="1">
        <v>5.08</v>
      </c>
      <c r="T591" s="2">
        <v>39540</v>
      </c>
      <c r="U591" s="1">
        <v>4.9399999999999995</v>
      </c>
      <c r="W591" s="2">
        <v>39540</v>
      </c>
      <c r="X591" s="1">
        <v>4.9350000000000005</v>
      </c>
      <c r="Z591" s="2">
        <v>39540</v>
      </c>
      <c r="AA591" s="1">
        <v>5.04</v>
      </c>
      <c r="AC591" s="2">
        <v>39540</v>
      </c>
      <c r="AD591" s="1">
        <v>5.2149999999999999</v>
      </c>
      <c r="AF591" s="2">
        <v>39931</v>
      </c>
      <c r="AG591" s="1">
        <v>1.03938</v>
      </c>
      <c r="AI591" s="2">
        <v>39540</v>
      </c>
      <c r="AJ591" s="1">
        <v>4.774</v>
      </c>
      <c r="AL591" s="2">
        <v>39540</v>
      </c>
      <c r="AM591" s="1">
        <v>4.25</v>
      </c>
      <c r="AO591" s="2">
        <v>39540</v>
      </c>
      <c r="AP591" s="1">
        <v>2.7115</v>
      </c>
      <c r="AR591" s="2">
        <v>39540</v>
      </c>
      <c r="AS591" s="1">
        <v>2.5154999999999998</v>
      </c>
      <c r="AU591" s="2">
        <v>39540</v>
      </c>
      <c r="AV591" s="1">
        <v>4.6669999999999998</v>
      </c>
      <c r="AX591" s="2">
        <v>39540</v>
      </c>
      <c r="AY591" s="1">
        <v>4.7</v>
      </c>
      <c r="BA591" s="116">
        <v>39540</v>
      </c>
      <c r="BB591" s="1">
        <v>4.4279999999999999</v>
      </c>
      <c r="BD591" s="2">
        <v>39540</v>
      </c>
      <c r="BE591" s="1">
        <v>4.3390000000000004</v>
      </c>
      <c r="BG591" s="2">
        <v>39574</v>
      </c>
      <c r="BH591" s="1">
        <v>3.93</v>
      </c>
      <c r="BI591" s="2"/>
      <c r="BJ591" s="2">
        <v>39574</v>
      </c>
      <c r="BK591" s="1">
        <v>3.15</v>
      </c>
      <c r="BM591" s="2">
        <v>39540</v>
      </c>
      <c r="BN591" s="1">
        <v>4.2210000000000001</v>
      </c>
    </row>
    <row r="592" spans="2:66">
      <c r="B592" s="2">
        <v>39951</v>
      </c>
      <c r="C592" s="1">
        <v>2.41</v>
      </c>
      <c r="E592" s="2">
        <v>39405</v>
      </c>
      <c r="F592" s="1">
        <v>5.18</v>
      </c>
      <c r="H592" s="2">
        <v>39436</v>
      </c>
      <c r="I592" s="1">
        <v>5.8120000000000003</v>
      </c>
      <c r="K592" s="2">
        <v>39433</v>
      </c>
      <c r="L592" s="1">
        <v>5.798</v>
      </c>
      <c r="N592" s="2">
        <v>39433</v>
      </c>
      <c r="O592" s="1">
        <v>5.9219999999999997</v>
      </c>
      <c r="Q592" s="2">
        <v>39541</v>
      </c>
      <c r="R592" s="1">
        <v>5.0650000000000004</v>
      </c>
      <c r="T592" s="2">
        <v>39541</v>
      </c>
      <c r="U592" s="1">
        <v>4.95</v>
      </c>
      <c r="W592" s="2">
        <v>39541</v>
      </c>
      <c r="X592" s="1">
        <v>4.9649999999999999</v>
      </c>
      <c r="Z592" s="2">
        <v>39541</v>
      </c>
      <c r="AA592" s="1">
        <v>5.07</v>
      </c>
      <c r="AC592" s="2">
        <v>39541</v>
      </c>
      <c r="AD592" s="1">
        <v>5.25</v>
      </c>
      <c r="AF592" s="2">
        <v>39932</v>
      </c>
      <c r="AG592" s="1">
        <v>1.0275000000000001</v>
      </c>
      <c r="AI592" s="2">
        <v>39541</v>
      </c>
      <c r="AJ592" s="1">
        <v>4.7460000000000004</v>
      </c>
      <c r="AL592" s="2">
        <v>39541</v>
      </c>
      <c r="AM592" s="1">
        <v>4.2409999999999997</v>
      </c>
      <c r="AO592" s="2">
        <v>39541</v>
      </c>
      <c r="AP592" s="1">
        <v>2.7189999999999999</v>
      </c>
      <c r="AR592" s="2">
        <v>39541</v>
      </c>
      <c r="AS592" s="1">
        <v>2.5110000000000001</v>
      </c>
      <c r="AU592" s="2">
        <v>39541</v>
      </c>
      <c r="AV592" s="1">
        <v>4.7059999999999995</v>
      </c>
      <c r="AX592" s="2">
        <v>39541</v>
      </c>
      <c r="AY592" s="1">
        <v>4.7374999999999998</v>
      </c>
      <c r="BA592" s="116">
        <v>39541</v>
      </c>
      <c r="BB592" s="1">
        <v>4.4554999999999998</v>
      </c>
      <c r="BD592" s="2">
        <v>39541</v>
      </c>
      <c r="BE592" s="1">
        <v>4.3125</v>
      </c>
      <c r="BG592" s="2">
        <v>39575</v>
      </c>
      <c r="BH592" s="1">
        <v>3.87</v>
      </c>
      <c r="BI592" s="2"/>
      <c r="BJ592" s="2">
        <v>39575</v>
      </c>
      <c r="BK592" s="1">
        <v>3.09</v>
      </c>
      <c r="BM592" s="2">
        <v>39541</v>
      </c>
      <c r="BN592" s="1">
        <v>4.2244999999999999</v>
      </c>
    </row>
    <row r="593" spans="2:66">
      <c r="B593" s="2">
        <v>39952</v>
      </c>
      <c r="C593" s="1">
        <v>2.41</v>
      </c>
      <c r="E593" s="2">
        <v>39406</v>
      </c>
      <c r="F593" s="1">
        <v>5.18</v>
      </c>
      <c r="H593" s="2">
        <v>39437</v>
      </c>
      <c r="I593" s="1">
        <v>5.8100000000000005</v>
      </c>
      <c r="K593" s="2">
        <v>39434</v>
      </c>
      <c r="L593" s="1">
        <v>5.7969999999999997</v>
      </c>
      <c r="N593" s="2">
        <v>39434</v>
      </c>
      <c r="O593" s="1">
        <v>5.907</v>
      </c>
      <c r="Q593" s="2">
        <v>39542</v>
      </c>
      <c r="R593" s="1">
        <v>5.07</v>
      </c>
      <c r="T593" s="2">
        <v>39542</v>
      </c>
      <c r="U593" s="1">
        <v>4.9550000000000001</v>
      </c>
      <c r="W593" s="2">
        <v>39542</v>
      </c>
      <c r="X593" s="1">
        <v>4.9749999999999996</v>
      </c>
      <c r="Z593" s="2">
        <v>39542</v>
      </c>
      <c r="AA593" s="1">
        <v>5.08</v>
      </c>
      <c r="AC593" s="2">
        <v>39542</v>
      </c>
      <c r="AD593" s="1">
        <v>5.2649999999999997</v>
      </c>
      <c r="AF593" s="2">
        <v>39933</v>
      </c>
      <c r="AG593" s="1">
        <v>1.0162500000000001</v>
      </c>
      <c r="AI593" s="2">
        <v>39542</v>
      </c>
      <c r="AJ593" s="1">
        <v>4.6289999999999996</v>
      </c>
      <c r="AL593" s="2">
        <v>39542</v>
      </c>
      <c r="AM593" s="1">
        <v>4.0819999999999999</v>
      </c>
      <c r="AO593" s="2">
        <v>39542</v>
      </c>
      <c r="AP593" s="1">
        <v>2.6025</v>
      </c>
      <c r="AR593" s="2">
        <v>39542</v>
      </c>
      <c r="AS593" s="1">
        <v>2.4165000000000001</v>
      </c>
      <c r="AU593" s="2">
        <v>39542</v>
      </c>
      <c r="AV593" s="1">
        <v>4.6790000000000003</v>
      </c>
      <c r="AX593" s="2">
        <v>39542</v>
      </c>
      <c r="AY593" s="1">
        <v>4.7084999999999999</v>
      </c>
      <c r="BA593" s="116">
        <v>39542</v>
      </c>
      <c r="BB593" s="1">
        <v>4.4279999999999999</v>
      </c>
      <c r="BD593" s="2">
        <v>39542</v>
      </c>
      <c r="BE593" s="1">
        <v>4.2865000000000002</v>
      </c>
      <c r="BG593" s="2">
        <v>39576</v>
      </c>
      <c r="BH593" s="1">
        <v>3.79</v>
      </c>
      <c r="BI593" s="2"/>
      <c r="BJ593" s="2">
        <v>39576</v>
      </c>
      <c r="BK593" s="1">
        <v>2.99</v>
      </c>
      <c r="BM593" s="2">
        <v>39542</v>
      </c>
      <c r="BN593" s="1">
        <v>4.2004999999999999</v>
      </c>
    </row>
    <row r="594" spans="2:66">
      <c r="B594" s="2">
        <v>39953</v>
      </c>
      <c r="C594" s="1">
        <v>2.41</v>
      </c>
      <c r="E594" s="2">
        <v>39407</v>
      </c>
      <c r="F594" s="1">
        <v>5.2</v>
      </c>
      <c r="H594" s="2">
        <v>39440</v>
      </c>
      <c r="I594" s="1">
        <v>5.8179999999999996</v>
      </c>
      <c r="K594" s="2">
        <v>39436</v>
      </c>
      <c r="L594" s="1">
        <v>5.758</v>
      </c>
      <c r="N594" s="2">
        <v>39436</v>
      </c>
      <c r="O594" s="1">
        <v>5.8479999999999999</v>
      </c>
      <c r="Q594" s="2">
        <v>39545</v>
      </c>
      <c r="R594" s="1">
        <v>5.0750000000000002</v>
      </c>
      <c r="T594" s="2">
        <v>39545</v>
      </c>
      <c r="U594" s="1">
        <v>4.96</v>
      </c>
      <c r="W594" s="2">
        <v>39545</v>
      </c>
      <c r="X594" s="1">
        <v>4.97</v>
      </c>
      <c r="Z594" s="2">
        <v>39545</v>
      </c>
      <c r="AA594" s="1">
        <v>5.0650000000000004</v>
      </c>
      <c r="AC594" s="2">
        <v>39545</v>
      </c>
      <c r="AD594" s="1">
        <v>5.2549999999999999</v>
      </c>
      <c r="AF594" s="2">
        <v>39934</v>
      </c>
      <c r="AG594" s="1">
        <v>1.00688</v>
      </c>
      <c r="AI594" s="2">
        <v>39545</v>
      </c>
      <c r="AJ594" s="1">
        <v>4.6580000000000004</v>
      </c>
      <c r="AL594" s="2">
        <v>39545</v>
      </c>
      <c r="AM594" s="1">
        <v>4.1595000000000004</v>
      </c>
      <c r="AO594" s="2">
        <v>39545</v>
      </c>
      <c r="AP594" s="1">
        <v>2.6734999999999998</v>
      </c>
      <c r="AR594" s="2">
        <v>39545</v>
      </c>
      <c r="AS594" s="1">
        <v>2.4752999999999998</v>
      </c>
      <c r="AU594" s="2">
        <v>39545</v>
      </c>
      <c r="AV594" s="1">
        <v>4.7155000000000005</v>
      </c>
      <c r="AX594" s="2">
        <v>39545</v>
      </c>
      <c r="AY594" s="1">
        <v>4.7435</v>
      </c>
      <c r="BA594" s="116">
        <v>39545</v>
      </c>
      <c r="BB594" s="1">
        <v>4.4695</v>
      </c>
      <c r="BD594" s="2">
        <v>39545</v>
      </c>
      <c r="BE594" s="1">
        <v>4.3159999999999998</v>
      </c>
      <c r="BG594" s="2">
        <v>39577</v>
      </c>
      <c r="BH594" s="1">
        <v>3.77</v>
      </c>
      <c r="BI594" s="2"/>
      <c r="BJ594" s="2">
        <v>39577</v>
      </c>
      <c r="BK594" s="1">
        <v>2.98</v>
      </c>
      <c r="BM594" s="2">
        <v>39545</v>
      </c>
      <c r="BN594" s="1">
        <v>4.234</v>
      </c>
    </row>
    <row r="595" spans="2:66">
      <c r="B595" s="2">
        <v>39954</v>
      </c>
      <c r="C595" s="1">
        <v>2.41</v>
      </c>
      <c r="E595" s="2">
        <v>39408</v>
      </c>
      <c r="F595" s="1">
        <v>5.2</v>
      </c>
      <c r="H595" s="2">
        <v>39442</v>
      </c>
      <c r="I595" s="1">
        <v>5.782</v>
      </c>
      <c r="K595" s="2">
        <v>39437</v>
      </c>
      <c r="L595" s="1">
        <v>5.76</v>
      </c>
      <c r="N595" s="2">
        <v>39437</v>
      </c>
      <c r="O595" s="1">
        <v>5.85</v>
      </c>
      <c r="Q595" s="2">
        <v>39546</v>
      </c>
      <c r="R595" s="1">
        <v>5.0149999999999997</v>
      </c>
      <c r="T595" s="2">
        <v>39546</v>
      </c>
      <c r="U595" s="1">
        <v>4.88</v>
      </c>
      <c r="W595" s="2">
        <v>39546</v>
      </c>
      <c r="X595" s="1">
        <v>4.88</v>
      </c>
      <c r="Z595" s="2">
        <v>39546</v>
      </c>
      <c r="AA595" s="1">
        <v>4.97</v>
      </c>
      <c r="AC595" s="2">
        <v>39546</v>
      </c>
      <c r="AD595" s="1">
        <v>5.1550000000000002</v>
      </c>
      <c r="AF595" s="2">
        <v>39938</v>
      </c>
      <c r="AG595" s="1">
        <v>0.98624999999999996</v>
      </c>
      <c r="AI595" s="2">
        <v>39546</v>
      </c>
      <c r="AJ595" s="1">
        <v>4.7249999999999996</v>
      </c>
      <c r="AL595" s="2">
        <v>39546</v>
      </c>
      <c r="AM595" s="1">
        <v>4.1775000000000002</v>
      </c>
      <c r="AO595" s="2">
        <v>39546</v>
      </c>
      <c r="AP595" s="1">
        <v>2.653</v>
      </c>
      <c r="AR595" s="2">
        <v>39546</v>
      </c>
      <c r="AS595" s="1">
        <v>2.5009999999999999</v>
      </c>
      <c r="AU595" s="2">
        <v>39546</v>
      </c>
      <c r="AV595" s="1">
        <v>4.7270000000000003</v>
      </c>
      <c r="AX595" s="2">
        <v>39546</v>
      </c>
      <c r="AY595" s="1">
        <v>4.7560000000000002</v>
      </c>
      <c r="BA595" s="116">
        <v>39546</v>
      </c>
      <c r="BB595" s="1">
        <v>4.4829999999999997</v>
      </c>
      <c r="BD595" s="2">
        <v>39546</v>
      </c>
      <c r="BE595" s="1">
        <v>4.3025000000000002</v>
      </c>
      <c r="BG595" s="2">
        <v>39580</v>
      </c>
      <c r="BH595" s="1">
        <v>3.7800000000000002</v>
      </c>
      <c r="BI595" s="2"/>
      <c r="BJ595" s="2">
        <v>39580</v>
      </c>
      <c r="BK595" s="1">
        <v>3</v>
      </c>
      <c r="BM595" s="2">
        <v>39546</v>
      </c>
      <c r="BN595" s="1">
        <v>4.2169999999999996</v>
      </c>
    </row>
    <row r="596" spans="2:66">
      <c r="B596" s="2">
        <v>39955</v>
      </c>
      <c r="C596" s="1">
        <v>2.41</v>
      </c>
      <c r="E596" s="2">
        <v>39409</v>
      </c>
      <c r="F596" s="1">
        <v>5.2</v>
      </c>
      <c r="H596" s="2">
        <v>39443</v>
      </c>
      <c r="I596" s="1">
        <v>5.74</v>
      </c>
      <c r="K596" s="2">
        <v>39440</v>
      </c>
      <c r="L596" s="1">
        <v>5.7750000000000004</v>
      </c>
      <c r="N596" s="2">
        <v>39440</v>
      </c>
      <c r="O596" s="1">
        <v>5.86</v>
      </c>
      <c r="Q596" s="2">
        <v>39547</v>
      </c>
      <c r="R596" s="1">
        <v>5.0149999999999997</v>
      </c>
      <c r="T596" s="2">
        <v>39547</v>
      </c>
      <c r="U596" s="1">
        <v>4.88</v>
      </c>
      <c r="W596" s="2">
        <v>39547</v>
      </c>
      <c r="X596" s="1">
        <v>4.88</v>
      </c>
      <c r="Z596" s="2">
        <v>39547</v>
      </c>
      <c r="AA596" s="1">
        <v>4.97</v>
      </c>
      <c r="AC596" s="2">
        <v>39547</v>
      </c>
      <c r="AD596" s="1">
        <v>5.1550000000000002</v>
      </c>
      <c r="AF596" s="2">
        <v>39939</v>
      </c>
      <c r="AG596" s="1">
        <v>0.97375</v>
      </c>
      <c r="AI596" s="2">
        <v>39547</v>
      </c>
      <c r="AJ596" s="1">
        <v>4.6645000000000003</v>
      </c>
      <c r="AL596" s="2">
        <v>39547</v>
      </c>
      <c r="AM596" s="1">
        <v>4.1105</v>
      </c>
      <c r="AO596" s="2">
        <v>39547</v>
      </c>
      <c r="AP596" s="1">
        <v>2.5625</v>
      </c>
      <c r="AR596" s="2">
        <v>39547</v>
      </c>
      <c r="AS596" s="1">
        <v>2.4605000000000001</v>
      </c>
      <c r="AU596" s="2">
        <v>39547</v>
      </c>
      <c r="AV596" s="1">
        <v>4.6974999999999998</v>
      </c>
      <c r="AX596" s="2">
        <v>39547</v>
      </c>
      <c r="AY596" s="1">
        <v>4.7285000000000004</v>
      </c>
      <c r="BA596" s="116">
        <v>39547</v>
      </c>
      <c r="BB596" s="1">
        <v>4.4524999999999997</v>
      </c>
      <c r="BD596" s="2">
        <v>39547</v>
      </c>
      <c r="BE596" s="1">
        <v>4.2720000000000002</v>
      </c>
      <c r="BG596" s="2">
        <v>39581</v>
      </c>
      <c r="BH596" s="1">
        <v>3.9</v>
      </c>
      <c r="BI596" s="2"/>
      <c r="BJ596" s="2">
        <v>39581</v>
      </c>
      <c r="BK596" s="1">
        <v>3.17</v>
      </c>
      <c r="BM596" s="2">
        <v>39547</v>
      </c>
      <c r="BN596" s="1">
        <v>4.1859999999999999</v>
      </c>
    </row>
    <row r="597" spans="2:66">
      <c r="B597" s="2">
        <v>39958</v>
      </c>
      <c r="C597" s="1">
        <v>2.41</v>
      </c>
      <c r="E597" s="2">
        <v>39412</v>
      </c>
      <c r="F597" s="1">
        <v>5.2</v>
      </c>
      <c r="H597" s="2">
        <v>39444</v>
      </c>
      <c r="I597" s="1">
        <v>5.742</v>
      </c>
      <c r="K597" s="2">
        <v>39442</v>
      </c>
      <c r="L597" s="1">
        <v>5.7450000000000001</v>
      </c>
      <c r="N597" s="2">
        <v>39442</v>
      </c>
      <c r="O597" s="1">
        <v>5.8170000000000002</v>
      </c>
      <c r="Q597" s="2">
        <v>39548</v>
      </c>
      <c r="R597" s="1">
        <v>4.9399999999999995</v>
      </c>
      <c r="T597" s="2">
        <v>39548</v>
      </c>
      <c r="U597" s="1">
        <v>4.7949999999999999</v>
      </c>
      <c r="W597" s="2">
        <v>39548</v>
      </c>
      <c r="X597" s="1">
        <v>4.74</v>
      </c>
      <c r="Z597" s="2">
        <v>39548</v>
      </c>
      <c r="AA597" s="1">
        <v>4.82</v>
      </c>
      <c r="AC597" s="2">
        <v>39548</v>
      </c>
      <c r="AD597" s="1">
        <v>5</v>
      </c>
      <c r="AF597" s="2">
        <v>39940</v>
      </c>
      <c r="AG597" s="1">
        <v>0.95625000000000004</v>
      </c>
      <c r="AI597" s="2">
        <v>39548</v>
      </c>
      <c r="AJ597" s="1">
        <v>4.6980000000000004</v>
      </c>
      <c r="AL597" s="2">
        <v>39548</v>
      </c>
      <c r="AM597" s="1">
        <v>4.1669999999999998</v>
      </c>
      <c r="AO597" s="2">
        <v>39548</v>
      </c>
      <c r="AP597" s="1">
        <v>2.6345000000000001</v>
      </c>
      <c r="AR597" s="2">
        <v>39548</v>
      </c>
      <c r="AS597" s="1">
        <v>2.5009999999999999</v>
      </c>
      <c r="AU597" s="2">
        <v>39548</v>
      </c>
      <c r="AV597" s="1">
        <v>4.72</v>
      </c>
      <c r="AX597" s="2">
        <v>39548</v>
      </c>
      <c r="AY597" s="1">
        <v>4.7484999999999999</v>
      </c>
      <c r="BA597" s="116">
        <v>39548</v>
      </c>
      <c r="BB597" s="1">
        <v>4.4695</v>
      </c>
      <c r="BD597" s="2">
        <v>39548</v>
      </c>
      <c r="BE597" s="1">
        <v>4.2815000000000003</v>
      </c>
      <c r="BG597" s="2">
        <v>39582</v>
      </c>
      <c r="BH597" s="1">
        <v>3.92</v>
      </c>
      <c r="BI597" s="2"/>
      <c r="BJ597" s="2">
        <v>39582</v>
      </c>
      <c r="BK597" s="1">
        <v>3.22</v>
      </c>
      <c r="BM597" s="2">
        <v>39548</v>
      </c>
      <c r="BN597" s="1">
        <v>4.2024999999999997</v>
      </c>
    </row>
    <row r="598" spans="2:66">
      <c r="B598" s="2">
        <v>39959</v>
      </c>
      <c r="C598" s="1">
        <v>2.41</v>
      </c>
      <c r="E598" s="2">
        <v>39413</v>
      </c>
      <c r="F598" s="1">
        <v>5.2</v>
      </c>
      <c r="H598" s="2">
        <v>39447</v>
      </c>
      <c r="I598" s="1">
        <v>5.74</v>
      </c>
      <c r="K598" s="2">
        <v>39443</v>
      </c>
      <c r="L598" s="1">
        <v>5.7030000000000003</v>
      </c>
      <c r="N598" s="2">
        <v>39443</v>
      </c>
      <c r="O598" s="1">
        <v>5.7750000000000004</v>
      </c>
      <c r="Q598" s="2">
        <v>39549</v>
      </c>
      <c r="R598" s="1">
        <v>4.9850000000000003</v>
      </c>
      <c r="T598" s="2">
        <v>39549</v>
      </c>
      <c r="U598" s="1">
        <v>4.84</v>
      </c>
      <c r="W598" s="2">
        <v>39549</v>
      </c>
      <c r="X598" s="1">
        <v>4.8049999999999997</v>
      </c>
      <c r="Z598" s="2">
        <v>39549</v>
      </c>
      <c r="AA598" s="1">
        <v>4.8849999999999998</v>
      </c>
      <c r="AC598" s="2">
        <v>39549</v>
      </c>
      <c r="AD598" s="1">
        <v>5.0449999999999999</v>
      </c>
      <c r="AF598" s="2">
        <v>39941</v>
      </c>
      <c r="AG598" s="1">
        <v>0.9375</v>
      </c>
      <c r="AI598" s="2">
        <v>39549</v>
      </c>
      <c r="AJ598" s="1">
        <v>4.6349999999999998</v>
      </c>
      <c r="AL598" s="2">
        <v>39549</v>
      </c>
      <c r="AM598" s="1">
        <v>4.0919999999999996</v>
      </c>
      <c r="AO598" s="2">
        <v>39549</v>
      </c>
      <c r="AP598" s="1">
        <v>2.5514999999999999</v>
      </c>
      <c r="AR598" s="2">
        <v>39549</v>
      </c>
      <c r="AS598" s="1">
        <v>2.4449999999999998</v>
      </c>
      <c r="AU598" s="2">
        <v>39549</v>
      </c>
      <c r="AV598" s="1">
        <v>4.657</v>
      </c>
      <c r="AX598" s="2">
        <v>39549</v>
      </c>
      <c r="AY598" s="1">
        <v>4.6859999999999999</v>
      </c>
      <c r="BA598" s="116">
        <v>39549</v>
      </c>
      <c r="BB598" s="1">
        <v>4.4030000000000005</v>
      </c>
      <c r="BD598" s="2">
        <v>39549</v>
      </c>
      <c r="BE598" s="1">
        <v>4.2285000000000004</v>
      </c>
      <c r="BG598" s="2">
        <v>39583</v>
      </c>
      <c r="BH598" s="1">
        <v>3.83</v>
      </c>
      <c r="BI598" s="2"/>
      <c r="BJ598" s="2">
        <v>39583</v>
      </c>
      <c r="BK598" s="1">
        <v>3.1</v>
      </c>
      <c r="BM598" s="2">
        <v>39549</v>
      </c>
      <c r="BN598" s="1">
        <v>4.1210000000000004</v>
      </c>
    </row>
    <row r="599" spans="2:66">
      <c r="B599" s="2">
        <v>39960</v>
      </c>
      <c r="C599" s="1">
        <v>2.41</v>
      </c>
      <c r="E599" s="2">
        <v>39414</v>
      </c>
      <c r="F599" s="1">
        <v>5.22</v>
      </c>
      <c r="H599" s="2">
        <v>39449</v>
      </c>
      <c r="I599" s="1">
        <v>5.8570000000000002</v>
      </c>
      <c r="K599" s="2">
        <v>39444</v>
      </c>
      <c r="L599" s="1">
        <v>5.7</v>
      </c>
      <c r="N599" s="2">
        <v>39444</v>
      </c>
      <c r="O599" s="1">
        <v>5.7770000000000001</v>
      </c>
      <c r="Q599" s="2">
        <v>39552</v>
      </c>
      <c r="R599" s="1">
        <v>4.9749999999999996</v>
      </c>
      <c r="T599" s="2">
        <v>39552</v>
      </c>
      <c r="U599" s="1">
        <v>4.83</v>
      </c>
      <c r="W599" s="2">
        <v>39552</v>
      </c>
      <c r="X599" s="1">
        <v>4.8</v>
      </c>
      <c r="Z599" s="2">
        <v>39552</v>
      </c>
      <c r="AA599" s="1">
        <v>4.88</v>
      </c>
      <c r="AC599" s="2">
        <v>39552</v>
      </c>
      <c r="AD599" s="1">
        <v>5.04</v>
      </c>
      <c r="AF599" s="2">
        <v>39944</v>
      </c>
      <c r="AG599" s="1">
        <v>0.92</v>
      </c>
      <c r="AI599" s="2">
        <v>39552</v>
      </c>
      <c r="AJ599" s="1">
        <v>4.7190000000000003</v>
      </c>
      <c r="AL599" s="2">
        <v>39552</v>
      </c>
      <c r="AM599" s="1">
        <v>4.18</v>
      </c>
      <c r="AO599" s="2">
        <v>39552</v>
      </c>
      <c r="AP599" s="1">
        <v>2.613</v>
      </c>
      <c r="AR599" s="2">
        <v>39552</v>
      </c>
      <c r="AS599" s="1">
        <v>2.4988000000000001</v>
      </c>
      <c r="AU599" s="2">
        <v>39552</v>
      </c>
      <c r="AV599" s="1">
        <v>4.6784999999999997</v>
      </c>
      <c r="AX599" s="2">
        <v>39552</v>
      </c>
      <c r="AY599" s="1">
        <v>4.7214999999999998</v>
      </c>
      <c r="BA599" s="116">
        <v>39552</v>
      </c>
      <c r="BB599" s="1">
        <v>4.4344999999999999</v>
      </c>
      <c r="BD599" s="2">
        <v>39552</v>
      </c>
      <c r="BE599" s="1">
        <v>4.2645</v>
      </c>
      <c r="BG599" s="2">
        <v>39584</v>
      </c>
      <c r="BH599" s="1">
        <v>3.85</v>
      </c>
      <c r="BI599" s="2"/>
      <c r="BJ599" s="2">
        <v>39584</v>
      </c>
      <c r="BK599" s="1">
        <v>3.12</v>
      </c>
      <c r="BM599" s="2">
        <v>39552</v>
      </c>
      <c r="BN599" s="1">
        <v>4.1615000000000002</v>
      </c>
    </row>
    <row r="600" spans="2:66">
      <c r="B600" s="2">
        <v>39961</v>
      </c>
      <c r="C600" s="1">
        <v>2.41</v>
      </c>
      <c r="E600" s="2">
        <v>39415</v>
      </c>
      <c r="F600" s="1">
        <v>5.2279999999999998</v>
      </c>
      <c r="H600" s="2">
        <v>39450</v>
      </c>
      <c r="I600" s="1">
        <v>5.86</v>
      </c>
      <c r="K600" s="2">
        <v>39447</v>
      </c>
      <c r="L600" s="1">
        <v>5.7</v>
      </c>
      <c r="N600" s="2">
        <v>39447</v>
      </c>
      <c r="O600" s="1">
        <v>5.78</v>
      </c>
      <c r="Q600" s="2">
        <v>39553</v>
      </c>
      <c r="R600" s="1">
        <v>4.97</v>
      </c>
      <c r="T600" s="2">
        <v>39553</v>
      </c>
      <c r="U600" s="1">
        <v>4.8250000000000002</v>
      </c>
      <c r="W600" s="2">
        <v>39553</v>
      </c>
      <c r="X600" s="1">
        <v>4.8</v>
      </c>
      <c r="Z600" s="2">
        <v>39553</v>
      </c>
      <c r="AA600" s="1">
        <v>4.8849999999999998</v>
      </c>
      <c r="AC600" s="2">
        <v>39553</v>
      </c>
      <c r="AD600" s="1">
        <v>5.0449999999999999</v>
      </c>
      <c r="AF600" s="2">
        <v>39945</v>
      </c>
      <c r="AG600" s="1">
        <v>0.90563000000000005</v>
      </c>
      <c r="AI600" s="2">
        <v>39553</v>
      </c>
      <c r="AJ600" s="1">
        <v>4.8259999999999996</v>
      </c>
      <c r="AL600" s="2">
        <v>39553</v>
      </c>
      <c r="AM600" s="1">
        <v>4.29</v>
      </c>
      <c r="AO600" s="2">
        <v>39553</v>
      </c>
      <c r="AP600" s="1">
        <v>2.758</v>
      </c>
      <c r="AR600" s="2">
        <v>39553</v>
      </c>
      <c r="AS600" s="1">
        <v>2.5960000000000001</v>
      </c>
      <c r="AU600" s="2">
        <v>39553</v>
      </c>
      <c r="AV600" s="1">
        <v>4.7329999999999997</v>
      </c>
      <c r="AX600" s="2">
        <v>39553</v>
      </c>
      <c r="AY600" s="1">
        <v>4.7625000000000002</v>
      </c>
      <c r="BA600" s="116">
        <v>39553</v>
      </c>
      <c r="BB600" s="1">
        <v>4.4824999999999999</v>
      </c>
      <c r="BD600" s="2">
        <v>39553</v>
      </c>
      <c r="BE600" s="1">
        <v>4.3315000000000001</v>
      </c>
      <c r="BG600" s="2">
        <v>39587</v>
      </c>
      <c r="BH600" s="1">
        <v>3.83</v>
      </c>
      <c r="BI600" s="2"/>
      <c r="BJ600" s="2">
        <v>39587</v>
      </c>
      <c r="BK600" s="1">
        <v>3.09</v>
      </c>
      <c r="BM600" s="2">
        <v>39553</v>
      </c>
      <c r="BN600" s="1">
        <v>4.2385000000000002</v>
      </c>
    </row>
    <row r="601" spans="2:66">
      <c r="B601" s="2">
        <v>39962</v>
      </c>
      <c r="C601" s="1">
        <v>2.41</v>
      </c>
      <c r="E601" s="2">
        <v>39416</v>
      </c>
      <c r="F601" s="1">
        <v>5.2069999999999999</v>
      </c>
      <c r="H601" s="2">
        <v>39451</v>
      </c>
      <c r="I601" s="1">
        <v>5.8289999999999997</v>
      </c>
      <c r="K601" s="2">
        <v>39449</v>
      </c>
      <c r="L601" s="1">
        <v>5.8120000000000003</v>
      </c>
      <c r="N601" s="2">
        <v>39449</v>
      </c>
      <c r="O601" s="1">
        <v>5.89</v>
      </c>
      <c r="Q601" s="2">
        <v>39554</v>
      </c>
      <c r="R601" s="1">
        <v>4.9550000000000001</v>
      </c>
      <c r="T601" s="2">
        <v>39554</v>
      </c>
      <c r="U601" s="1">
        <v>4.82</v>
      </c>
      <c r="W601" s="2">
        <v>39554</v>
      </c>
      <c r="X601" s="1">
        <v>4.7949999999999999</v>
      </c>
      <c r="Z601" s="2">
        <v>39554</v>
      </c>
      <c r="AA601" s="1">
        <v>4.8899999999999997</v>
      </c>
      <c r="AC601" s="2">
        <v>39554</v>
      </c>
      <c r="AD601" s="1">
        <v>5.0449999999999999</v>
      </c>
      <c r="AF601" s="2">
        <v>39946</v>
      </c>
      <c r="AG601" s="1">
        <v>0.88312999999999997</v>
      </c>
      <c r="AI601" s="2">
        <v>39554</v>
      </c>
      <c r="AJ601" s="1">
        <v>4.8819999999999997</v>
      </c>
      <c r="AL601" s="2">
        <v>39554</v>
      </c>
      <c r="AM601" s="1">
        <v>4.3975</v>
      </c>
      <c r="AO601" s="2">
        <v>39554</v>
      </c>
      <c r="AP601" s="1">
        <v>2.9055</v>
      </c>
      <c r="AR601" s="2">
        <v>39554</v>
      </c>
      <c r="AS601" s="1">
        <v>2.706</v>
      </c>
      <c r="AU601" s="2">
        <v>39554</v>
      </c>
      <c r="AV601" s="1">
        <v>4.8040000000000003</v>
      </c>
      <c r="AX601" s="2">
        <v>39554</v>
      </c>
      <c r="AY601" s="1">
        <v>4.8250000000000002</v>
      </c>
      <c r="BA601" s="116">
        <v>39554</v>
      </c>
      <c r="BB601" s="1">
        <v>4.5540000000000003</v>
      </c>
      <c r="BD601" s="2">
        <v>39554</v>
      </c>
      <c r="BE601" s="1">
        <v>4.4295</v>
      </c>
      <c r="BG601" s="2">
        <v>39588</v>
      </c>
      <c r="BH601" s="1">
        <v>3.7800000000000002</v>
      </c>
      <c r="BI601" s="2"/>
      <c r="BJ601" s="2">
        <v>39588</v>
      </c>
      <c r="BK601" s="1">
        <v>3.02</v>
      </c>
      <c r="BM601" s="2">
        <v>39554</v>
      </c>
      <c r="BN601" s="1">
        <v>4.3339999999999996</v>
      </c>
    </row>
    <row r="602" spans="2:66">
      <c r="B602" s="2">
        <v>39965</v>
      </c>
      <c r="C602" s="1">
        <v>2.41</v>
      </c>
      <c r="E602" s="2">
        <v>39419</v>
      </c>
      <c r="F602" s="1">
        <v>5.21</v>
      </c>
      <c r="H602" s="2">
        <v>39454</v>
      </c>
      <c r="I602" s="1">
        <v>5.8230000000000004</v>
      </c>
      <c r="K602" s="2">
        <v>39450</v>
      </c>
      <c r="L602" s="1">
        <v>5.827</v>
      </c>
      <c r="N602" s="2">
        <v>39450</v>
      </c>
      <c r="O602" s="1">
        <v>5.89</v>
      </c>
      <c r="Q602" s="2">
        <v>39555</v>
      </c>
      <c r="R602" s="1">
        <v>4.95</v>
      </c>
      <c r="T602" s="2">
        <v>39555</v>
      </c>
      <c r="U602" s="1">
        <v>4.8149999999999995</v>
      </c>
      <c r="W602" s="2">
        <v>39555</v>
      </c>
      <c r="X602" s="1">
        <v>4.8049999999999997</v>
      </c>
      <c r="Z602" s="2">
        <v>39555</v>
      </c>
      <c r="AA602" s="1">
        <v>4.8899999999999997</v>
      </c>
      <c r="AC602" s="2">
        <v>39555</v>
      </c>
      <c r="AD602" s="1">
        <v>5.05</v>
      </c>
      <c r="AF602" s="2">
        <v>39947</v>
      </c>
      <c r="AG602" s="1">
        <v>0.85438000000000003</v>
      </c>
      <c r="AI602" s="2">
        <v>39555</v>
      </c>
      <c r="AJ602" s="1">
        <v>4.9024999999999999</v>
      </c>
      <c r="AL602" s="2">
        <v>39555</v>
      </c>
      <c r="AM602" s="1">
        <v>4.415</v>
      </c>
      <c r="AO602" s="2">
        <v>39555</v>
      </c>
      <c r="AP602" s="1">
        <v>3.0430000000000001</v>
      </c>
      <c r="AR602" s="2">
        <v>39555</v>
      </c>
      <c r="AS602" s="1">
        <v>2.87</v>
      </c>
      <c r="AU602" s="2">
        <v>39555</v>
      </c>
      <c r="AV602" s="1">
        <v>4.8410000000000002</v>
      </c>
      <c r="AX602" s="2">
        <v>39555</v>
      </c>
      <c r="AY602" s="1">
        <v>4.8654999999999999</v>
      </c>
      <c r="BA602" s="116">
        <v>39555</v>
      </c>
      <c r="BB602" s="1">
        <v>4.5984999999999996</v>
      </c>
      <c r="BD602" s="2">
        <v>39555</v>
      </c>
      <c r="BE602" s="1">
        <v>4.5024999999999995</v>
      </c>
      <c r="BG602" s="2">
        <v>39589</v>
      </c>
      <c r="BH602" s="1">
        <v>3.81</v>
      </c>
      <c r="BI602" s="2"/>
      <c r="BJ602" s="2">
        <v>39589</v>
      </c>
      <c r="BK602" s="1">
        <v>3.09</v>
      </c>
      <c r="BM602" s="2">
        <v>39555</v>
      </c>
      <c r="BN602" s="1">
        <v>4.3845000000000001</v>
      </c>
    </row>
    <row r="603" spans="2:66">
      <c r="B603" s="2">
        <v>39966</v>
      </c>
      <c r="C603" s="1">
        <v>2.41</v>
      </c>
      <c r="E603" s="2">
        <v>39420</v>
      </c>
      <c r="F603" s="1">
        <v>5.2119999999999997</v>
      </c>
      <c r="H603" s="2">
        <v>39455</v>
      </c>
      <c r="I603" s="1">
        <v>5.9030000000000005</v>
      </c>
      <c r="K603" s="2">
        <v>39451</v>
      </c>
      <c r="L603" s="1">
        <v>5.8280000000000003</v>
      </c>
      <c r="N603" s="2">
        <v>39451</v>
      </c>
      <c r="O603" s="1">
        <v>5.8780000000000001</v>
      </c>
      <c r="Q603" s="2">
        <v>39556</v>
      </c>
      <c r="R603" s="1">
        <v>4.99</v>
      </c>
      <c r="T603" s="2">
        <v>39556</v>
      </c>
      <c r="U603" s="1">
        <v>4.8499999999999996</v>
      </c>
      <c r="W603" s="2">
        <v>39556</v>
      </c>
      <c r="X603" s="1">
        <v>4.835</v>
      </c>
      <c r="Z603" s="2">
        <v>39556</v>
      </c>
      <c r="AA603" s="1">
        <v>4.9350000000000005</v>
      </c>
      <c r="AC603" s="2">
        <v>39556</v>
      </c>
      <c r="AD603" s="1">
        <v>5.08</v>
      </c>
      <c r="AF603" s="2">
        <v>39948</v>
      </c>
      <c r="AG603" s="1">
        <v>0.82562999999999998</v>
      </c>
      <c r="AI603" s="2">
        <v>39556</v>
      </c>
      <c r="AJ603" s="1">
        <v>4.8405000000000005</v>
      </c>
      <c r="AL603" s="2">
        <v>39556</v>
      </c>
      <c r="AM603" s="1">
        <v>4.3469999999999995</v>
      </c>
      <c r="AO603" s="2">
        <v>39556</v>
      </c>
      <c r="AP603" s="1">
        <v>3.0289999999999999</v>
      </c>
      <c r="AR603" s="2">
        <v>39556</v>
      </c>
      <c r="AS603" s="1">
        <v>2.8834999999999997</v>
      </c>
      <c r="AU603" s="2">
        <v>39556</v>
      </c>
      <c r="AV603" s="1">
        <v>4.8120000000000003</v>
      </c>
      <c r="AX603" s="2">
        <v>39556</v>
      </c>
      <c r="AY603" s="1">
        <v>4.8479999999999999</v>
      </c>
      <c r="BA603" s="116">
        <v>39556</v>
      </c>
      <c r="BB603" s="1">
        <v>4.593</v>
      </c>
      <c r="BD603" s="2">
        <v>39556</v>
      </c>
      <c r="BE603" s="1">
        <v>4.5430000000000001</v>
      </c>
      <c r="BG603" s="2">
        <v>39590</v>
      </c>
      <c r="BH603" s="1">
        <v>3.92</v>
      </c>
      <c r="BI603" s="2"/>
      <c r="BJ603" s="2">
        <v>39590</v>
      </c>
      <c r="BK603" s="1">
        <v>3.24</v>
      </c>
      <c r="BM603" s="2">
        <v>39556</v>
      </c>
      <c r="BN603" s="1">
        <v>4.3935000000000004</v>
      </c>
    </row>
    <row r="604" spans="2:66">
      <c r="B604" s="2">
        <v>39967</v>
      </c>
      <c r="C604" s="1">
        <v>2.41</v>
      </c>
      <c r="E604" s="2">
        <v>39421</v>
      </c>
      <c r="F604" s="1">
        <v>5.2279999999999998</v>
      </c>
      <c r="H604" s="2">
        <v>39456</v>
      </c>
      <c r="I604" s="1">
        <v>5.8529999999999998</v>
      </c>
      <c r="K604" s="2">
        <v>39454</v>
      </c>
      <c r="L604" s="1">
        <v>5.8769999999999998</v>
      </c>
      <c r="N604" s="2">
        <v>39454</v>
      </c>
      <c r="O604" s="1">
        <v>5.8849999999999998</v>
      </c>
      <c r="Q604" s="2">
        <v>39559</v>
      </c>
      <c r="R604" s="1">
        <v>4.99</v>
      </c>
      <c r="T604" s="2">
        <v>39559</v>
      </c>
      <c r="U604" s="1">
        <v>4.8499999999999996</v>
      </c>
      <c r="W604" s="2">
        <v>39559</v>
      </c>
      <c r="X604" s="1">
        <v>4.84</v>
      </c>
      <c r="Z604" s="2">
        <v>39559</v>
      </c>
      <c r="AA604" s="1">
        <v>4.95</v>
      </c>
      <c r="AC604" s="2">
        <v>39559</v>
      </c>
      <c r="AD604" s="1">
        <v>5.0949999999999998</v>
      </c>
      <c r="AF604" s="2">
        <v>39951</v>
      </c>
      <c r="AG604" s="1">
        <v>0.78500000000000003</v>
      </c>
      <c r="AI604" s="2">
        <v>39559</v>
      </c>
      <c r="AJ604" s="1">
        <v>4.8259999999999996</v>
      </c>
      <c r="AL604" s="2">
        <v>39559</v>
      </c>
      <c r="AM604" s="1">
        <v>4.3570000000000002</v>
      </c>
      <c r="AO604" s="2">
        <v>39559</v>
      </c>
      <c r="AP604" s="1">
        <v>3.0758000000000001</v>
      </c>
      <c r="AR604" s="2">
        <v>39559</v>
      </c>
      <c r="AS604" s="1">
        <v>2.9253</v>
      </c>
      <c r="AU604" s="2">
        <v>39559</v>
      </c>
      <c r="AV604" s="1">
        <v>4.8170000000000002</v>
      </c>
      <c r="AX604" s="2">
        <v>39559</v>
      </c>
      <c r="AY604" s="1">
        <v>4.8565000000000005</v>
      </c>
      <c r="BA604" s="116">
        <v>39559</v>
      </c>
      <c r="BB604" s="1">
        <v>4.5910000000000002</v>
      </c>
      <c r="BD604" s="2">
        <v>39559</v>
      </c>
      <c r="BE604" s="1">
        <v>4.5504999999999995</v>
      </c>
      <c r="BG604" s="2">
        <v>39591</v>
      </c>
      <c r="BH604" s="1">
        <v>3.85</v>
      </c>
      <c r="BI604" s="2"/>
      <c r="BJ604" s="2">
        <v>39591</v>
      </c>
      <c r="BK604" s="1">
        <v>3.15</v>
      </c>
      <c r="BM604" s="2">
        <v>39559</v>
      </c>
      <c r="BN604" s="1">
        <v>4.3949999999999996</v>
      </c>
    </row>
    <row r="605" spans="2:66">
      <c r="B605" s="2">
        <v>39968</v>
      </c>
      <c r="C605" s="1">
        <v>2.41</v>
      </c>
      <c r="E605" s="2">
        <v>39422</v>
      </c>
      <c r="F605" s="1">
        <v>5.23</v>
      </c>
      <c r="H605" s="2">
        <v>39457</v>
      </c>
      <c r="I605" s="1">
        <v>5.73</v>
      </c>
      <c r="K605" s="2">
        <v>39455</v>
      </c>
      <c r="L605" s="1">
        <v>5.992</v>
      </c>
      <c r="N605" s="2">
        <v>39455</v>
      </c>
      <c r="O605" s="1">
        <v>5.9820000000000002</v>
      </c>
      <c r="Q605" s="2">
        <v>39560</v>
      </c>
      <c r="R605" s="1">
        <v>4.9550000000000001</v>
      </c>
      <c r="T605" s="2">
        <v>39560</v>
      </c>
      <c r="U605" s="1">
        <v>4.8149999999999995</v>
      </c>
      <c r="W605" s="2">
        <v>39560</v>
      </c>
      <c r="X605" s="1">
        <v>4.8049999999999997</v>
      </c>
      <c r="Z605" s="2">
        <v>39560</v>
      </c>
      <c r="AA605" s="1">
        <v>4.92</v>
      </c>
      <c r="AC605" s="2">
        <v>39560</v>
      </c>
      <c r="AD605" s="1">
        <v>5.08</v>
      </c>
      <c r="AF605" s="2">
        <v>39952</v>
      </c>
      <c r="AG605" s="1">
        <v>0.75249999999999995</v>
      </c>
      <c r="AI605" s="2">
        <v>39560</v>
      </c>
      <c r="AJ605" s="1">
        <v>4.7684999999999995</v>
      </c>
      <c r="AL605" s="2">
        <v>39560</v>
      </c>
      <c r="AM605" s="1">
        <v>4.3049999999999997</v>
      </c>
      <c r="AO605" s="2">
        <v>39560</v>
      </c>
      <c r="AP605" s="1">
        <v>3.0960000000000001</v>
      </c>
      <c r="AR605" s="2">
        <v>39560</v>
      </c>
      <c r="AS605" s="1">
        <v>2.9413</v>
      </c>
      <c r="AU605" s="2">
        <v>39560</v>
      </c>
      <c r="AV605" s="1">
        <v>4.84</v>
      </c>
      <c r="AX605" s="2">
        <v>39560</v>
      </c>
      <c r="AY605" s="1">
        <v>4.8715000000000002</v>
      </c>
      <c r="BA605" s="116">
        <v>39560</v>
      </c>
      <c r="BB605" s="1">
        <v>4.6154999999999999</v>
      </c>
      <c r="BD605" s="2">
        <v>39560</v>
      </c>
      <c r="BE605" s="1">
        <v>4.5960000000000001</v>
      </c>
      <c r="BG605" s="2">
        <v>39595</v>
      </c>
      <c r="BH605" s="1">
        <v>3.93</v>
      </c>
      <c r="BI605" s="2"/>
      <c r="BJ605" s="2">
        <v>39595</v>
      </c>
      <c r="BK605" s="1">
        <v>3.25</v>
      </c>
      <c r="BM605" s="2">
        <v>39560</v>
      </c>
      <c r="BN605" s="1">
        <v>4.4269999999999996</v>
      </c>
    </row>
    <row r="606" spans="2:66">
      <c r="B606" s="2">
        <v>39969</v>
      </c>
      <c r="C606" s="1">
        <v>2.41</v>
      </c>
      <c r="E606" s="2">
        <v>39423</v>
      </c>
      <c r="F606" s="1">
        <v>5.2350000000000003</v>
      </c>
      <c r="H606" s="2">
        <v>39458</v>
      </c>
      <c r="I606" s="1">
        <v>5.5229999999999997</v>
      </c>
      <c r="K606" s="2">
        <v>39456</v>
      </c>
      <c r="L606" s="1">
        <v>5.9850000000000003</v>
      </c>
      <c r="N606" s="2">
        <v>39456</v>
      </c>
      <c r="O606" s="1">
        <v>5.9580000000000002</v>
      </c>
      <c r="Q606" s="2">
        <v>39561</v>
      </c>
      <c r="R606" s="1">
        <v>4.9649999999999999</v>
      </c>
      <c r="T606" s="2">
        <v>39561</v>
      </c>
      <c r="U606" s="1">
        <v>4.83</v>
      </c>
      <c r="W606" s="2">
        <v>39561</v>
      </c>
      <c r="X606" s="1">
        <v>4.82</v>
      </c>
      <c r="Z606" s="2">
        <v>39561</v>
      </c>
      <c r="AA606" s="1">
        <v>4.9399999999999995</v>
      </c>
      <c r="AC606" s="2">
        <v>39561</v>
      </c>
      <c r="AD606" s="1">
        <v>5.07</v>
      </c>
      <c r="AF606" s="2">
        <v>39953</v>
      </c>
      <c r="AG606" s="1">
        <v>0.71625000000000005</v>
      </c>
      <c r="AI606" s="2">
        <v>39561</v>
      </c>
      <c r="AJ606" s="1">
        <v>4.8369999999999997</v>
      </c>
      <c r="AL606" s="2">
        <v>39561</v>
      </c>
      <c r="AM606" s="1">
        <v>4.3620000000000001</v>
      </c>
      <c r="AO606" s="2">
        <v>39561</v>
      </c>
      <c r="AP606" s="1">
        <v>3.1105</v>
      </c>
      <c r="AR606" s="2">
        <v>39561</v>
      </c>
      <c r="AS606" s="1">
        <v>2.9319999999999999</v>
      </c>
      <c r="AU606" s="2">
        <v>39561</v>
      </c>
      <c r="AV606" s="1">
        <v>4.8570000000000002</v>
      </c>
      <c r="AX606" s="2">
        <v>39561</v>
      </c>
      <c r="AY606" s="1">
        <v>4.9059999999999997</v>
      </c>
      <c r="BA606" s="116">
        <v>39561</v>
      </c>
      <c r="BB606" s="1">
        <v>4.6399999999999997</v>
      </c>
      <c r="BD606" s="2">
        <v>39561</v>
      </c>
      <c r="BE606" s="1">
        <v>4.6174999999999997</v>
      </c>
      <c r="BG606" s="2">
        <v>39596</v>
      </c>
      <c r="BH606" s="1">
        <v>4.03</v>
      </c>
      <c r="BI606" s="2"/>
      <c r="BJ606" s="2">
        <v>39596</v>
      </c>
      <c r="BK606" s="1">
        <v>3.36</v>
      </c>
      <c r="BM606" s="2">
        <v>39561</v>
      </c>
      <c r="BN606" s="1">
        <v>4.4504999999999999</v>
      </c>
    </row>
    <row r="607" spans="2:66">
      <c r="B607" s="2">
        <v>39972</v>
      </c>
      <c r="C607" s="1">
        <v>2.41</v>
      </c>
      <c r="E607" s="2">
        <v>39426</v>
      </c>
      <c r="F607" s="1">
        <v>5.24</v>
      </c>
      <c r="H607" s="2">
        <v>39461</v>
      </c>
      <c r="I607" s="1">
        <v>5.53</v>
      </c>
      <c r="K607" s="2">
        <v>39457</v>
      </c>
      <c r="L607" s="1">
        <v>5.8929999999999998</v>
      </c>
      <c r="N607" s="2">
        <v>39457</v>
      </c>
      <c r="O607" s="1">
        <v>5.8369999999999997</v>
      </c>
      <c r="Q607" s="2">
        <v>39562</v>
      </c>
      <c r="R607" s="1">
        <v>4.9249999999999998</v>
      </c>
      <c r="T607" s="2">
        <v>39562</v>
      </c>
      <c r="U607" s="1">
        <v>4.79</v>
      </c>
      <c r="W607" s="2">
        <v>39562</v>
      </c>
      <c r="X607" s="1">
        <v>4.7949999999999999</v>
      </c>
      <c r="Z607" s="2">
        <v>39562</v>
      </c>
      <c r="AA607" s="1">
        <v>4.9050000000000002</v>
      </c>
      <c r="AC607" s="2">
        <v>39562</v>
      </c>
      <c r="AD607" s="1">
        <v>5.05</v>
      </c>
      <c r="AF607" s="2">
        <v>39954</v>
      </c>
      <c r="AG607" s="1">
        <v>0.66125</v>
      </c>
      <c r="AI607" s="2">
        <v>39562</v>
      </c>
      <c r="AJ607" s="1">
        <v>4.9195000000000002</v>
      </c>
      <c r="AL607" s="2">
        <v>39562</v>
      </c>
      <c r="AM607" s="1">
        <v>4.4604999999999997</v>
      </c>
      <c r="AO607" s="2">
        <v>39562</v>
      </c>
      <c r="AP607" s="1">
        <v>3.2530000000000001</v>
      </c>
      <c r="AR607" s="2">
        <v>39562</v>
      </c>
      <c r="AS607" s="1">
        <v>3.0089999999999999</v>
      </c>
      <c r="AU607" s="2">
        <v>39562</v>
      </c>
      <c r="AV607" s="1">
        <v>4.9044999999999996</v>
      </c>
      <c r="AX607" s="2">
        <v>39562</v>
      </c>
      <c r="AY607" s="1">
        <v>4.9409999999999998</v>
      </c>
      <c r="BA607" s="116">
        <v>39562</v>
      </c>
      <c r="BB607" s="1">
        <v>4.6890000000000001</v>
      </c>
      <c r="BD607" s="2">
        <v>39562</v>
      </c>
      <c r="BE607" s="1">
        <v>4.6395</v>
      </c>
      <c r="BG607" s="2">
        <v>39597</v>
      </c>
      <c r="BH607" s="1">
        <v>4.08</v>
      </c>
      <c r="BI607" s="2"/>
      <c r="BJ607" s="2">
        <v>39597</v>
      </c>
      <c r="BK607" s="1">
        <v>3.41</v>
      </c>
      <c r="BM607" s="2">
        <v>39562</v>
      </c>
      <c r="BN607" s="1">
        <v>4.4935</v>
      </c>
    </row>
    <row r="608" spans="2:66">
      <c r="B608" s="2">
        <v>39973</v>
      </c>
      <c r="C608" s="1">
        <v>2.41</v>
      </c>
      <c r="E608" s="2">
        <v>39427</v>
      </c>
      <c r="F608" s="1">
        <v>5.24</v>
      </c>
      <c r="H608" s="2">
        <v>39462</v>
      </c>
      <c r="I608" s="1">
        <v>5.4249999999999998</v>
      </c>
      <c r="K608" s="2">
        <v>39458</v>
      </c>
      <c r="L608" s="1">
        <v>5.6920000000000002</v>
      </c>
      <c r="N608" s="2">
        <v>39458</v>
      </c>
      <c r="O608" s="1">
        <v>5.63</v>
      </c>
      <c r="Q608" s="2">
        <v>39563</v>
      </c>
      <c r="R608" s="1">
        <v>4.9649999999999999</v>
      </c>
      <c r="T608" s="2">
        <v>39563</v>
      </c>
      <c r="U608" s="1">
        <v>4.83</v>
      </c>
      <c r="W608" s="2">
        <v>39563</v>
      </c>
      <c r="X608" s="1">
        <v>4.83</v>
      </c>
      <c r="Z608" s="2">
        <v>39563</v>
      </c>
      <c r="AA608" s="1">
        <v>4.93</v>
      </c>
      <c r="AC608" s="2">
        <v>39563</v>
      </c>
      <c r="AD608" s="1">
        <v>5.0599999999999996</v>
      </c>
      <c r="AF608" s="2">
        <v>39955</v>
      </c>
      <c r="AG608" s="1">
        <v>0.66</v>
      </c>
      <c r="AI608" s="2">
        <v>39563</v>
      </c>
      <c r="AJ608" s="1">
        <v>4.9539999999999997</v>
      </c>
      <c r="AL608" s="2">
        <v>39563</v>
      </c>
      <c r="AM608" s="1">
        <v>4.508</v>
      </c>
      <c r="AO608" s="2">
        <v>39563</v>
      </c>
      <c r="AP608" s="1">
        <v>3.2810000000000001</v>
      </c>
      <c r="AR608" s="2">
        <v>39563</v>
      </c>
      <c r="AS608" s="1">
        <v>3.036</v>
      </c>
      <c r="AU608" s="2">
        <v>39563</v>
      </c>
      <c r="AV608" s="1">
        <v>4.9104999999999999</v>
      </c>
      <c r="AX608" s="2">
        <v>39563</v>
      </c>
      <c r="AY608" s="1">
        <v>4.9504999999999999</v>
      </c>
      <c r="BA608" s="116">
        <v>39563</v>
      </c>
      <c r="BB608" s="1">
        <v>4.6879999999999997</v>
      </c>
      <c r="BD608" s="2">
        <v>39563</v>
      </c>
      <c r="BE608" s="1">
        <v>4.6379999999999999</v>
      </c>
      <c r="BG608" s="2">
        <v>39598</v>
      </c>
      <c r="BH608" s="1">
        <v>4.0599999999999996</v>
      </c>
      <c r="BI608" s="2"/>
      <c r="BJ608" s="2">
        <v>39598</v>
      </c>
      <c r="BK608" s="1">
        <v>3.41</v>
      </c>
      <c r="BM608" s="2">
        <v>39563</v>
      </c>
      <c r="BN608" s="1">
        <v>4.4779999999999998</v>
      </c>
    </row>
    <row r="609" spans="2:66">
      <c r="B609" s="2">
        <v>39974</v>
      </c>
      <c r="C609" s="1">
        <v>2.41</v>
      </c>
      <c r="E609" s="2">
        <v>39428</v>
      </c>
      <c r="F609" s="1">
        <v>5.2350000000000003</v>
      </c>
      <c r="H609" s="2">
        <v>39463</v>
      </c>
      <c r="I609" s="1">
        <v>5.3469999999999995</v>
      </c>
      <c r="K609" s="2">
        <v>39461</v>
      </c>
      <c r="L609" s="1">
        <v>5.71</v>
      </c>
      <c r="N609" s="2">
        <v>39461</v>
      </c>
      <c r="O609" s="1">
        <v>5.6370000000000005</v>
      </c>
      <c r="Q609" s="2">
        <v>39566</v>
      </c>
      <c r="R609" s="1">
        <v>4.9450000000000003</v>
      </c>
      <c r="T609" s="2">
        <v>39566</v>
      </c>
      <c r="U609" s="1">
        <v>4.8100000000000005</v>
      </c>
      <c r="W609" s="2">
        <v>39566</v>
      </c>
      <c r="X609" s="1">
        <v>4.8149999999999995</v>
      </c>
      <c r="Z609" s="2">
        <v>39566</v>
      </c>
      <c r="AA609" s="1">
        <v>4.91</v>
      </c>
      <c r="AC609" s="2">
        <v>39566</v>
      </c>
      <c r="AD609" s="1">
        <v>5.0449999999999999</v>
      </c>
      <c r="AF609" s="2">
        <v>39959</v>
      </c>
      <c r="AG609" s="1">
        <v>0.66374999999999995</v>
      </c>
      <c r="AI609" s="2">
        <v>39566</v>
      </c>
      <c r="AJ609" s="1">
        <v>4.8964999999999996</v>
      </c>
      <c r="AL609" s="2">
        <v>39566</v>
      </c>
      <c r="AM609" s="1">
        <v>4.45</v>
      </c>
      <c r="AO609" s="2">
        <v>39566</v>
      </c>
      <c r="AP609" s="1">
        <v>3.206</v>
      </c>
      <c r="AR609" s="2">
        <v>39566</v>
      </c>
      <c r="AS609" s="1">
        <v>2.96</v>
      </c>
      <c r="AU609" s="2">
        <v>39566</v>
      </c>
      <c r="AV609" s="1">
        <v>4.9000000000000004</v>
      </c>
      <c r="AX609" s="2">
        <v>39566</v>
      </c>
      <c r="AY609" s="1">
        <v>4.9370000000000003</v>
      </c>
      <c r="BA609" s="116">
        <v>39566</v>
      </c>
      <c r="BB609" s="1">
        <v>4.6725000000000003</v>
      </c>
      <c r="BD609" s="2">
        <v>39566</v>
      </c>
      <c r="BE609" s="1">
        <v>4.6154999999999999</v>
      </c>
      <c r="BG609" s="2">
        <v>39601</v>
      </c>
      <c r="BH609" s="1">
        <v>3.98</v>
      </c>
      <c r="BI609" s="2"/>
      <c r="BJ609" s="2">
        <v>39601</v>
      </c>
      <c r="BK609" s="1">
        <v>3.2800000000000002</v>
      </c>
      <c r="BM609" s="2">
        <v>39566</v>
      </c>
      <c r="BN609" s="1">
        <v>4.4595000000000002</v>
      </c>
    </row>
    <row r="610" spans="2:66">
      <c r="B610" s="2">
        <v>39975</v>
      </c>
      <c r="C610" s="1">
        <v>2.41</v>
      </c>
      <c r="E610" s="2">
        <v>39429</v>
      </c>
      <c r="F610" s="1">
        <v>5.2270000000000003</v>
      </c>
      <c r="H610" s="2">
        <v>39464</v>
      </c>
      <c r="I610" s="1">
        <v>5.4450000000000003</v>
      </c>
      <c r="K610" s="2">
        <v>39462</v>
      </c>
      <c r="L610" s="1">
        <v>5.5730000000000004</v>
      </c>
      <c r="N610" s="2">
        <v>39462</v>
      </c>
      <c r="O610" s="1">
        <v>5.4980000000000002</v>
      </c>
      <c r="Q610" s="2">
        <v>39567</v>
      </c>
      <c r="R610" s="1">
        <v>4.8899999999999997</v>
      </c>
      <c r="T610" s="2">
        <v>39567</v>
      </c>
      <c r="U610" s="1">
        <v>4.78</v>
      </c>
      <c r="W610" s="2">
        <v>39567</v>
      </c>
      <c r="X610" s="1">
        <v>4.7949999999999999</v>
      </c>
      <c r="Z610" s="2">
        <v>39567</v>
      </c>
      <c r="AA610" s="1">
        <v>4.8899999999999997</v>
      </c>
      <c r="AC610" s="2">
        <v>39567</v>
      </c>
      <c r="AD610" s="1">
        <v>5.04</v>
      </c>
      <c r="AF610" s="2">
        <v>39960</v>
      </c>
      <c r="AG610" s="1">
        <v>0.67374999999999996</v>
      </c>
      <c r="AI610" s="2">
        <v>39567</v>
      </c>
      <c r="AJ610" s="1">
        <v>4.8739999999999997</v>
      </c>
      <c r="AL610" s="2">
        <v>39567</v>
      </c>
      <c r="AM610" s="1">
        <v>4.4275000000000002</v>
      </c>
      <c r="AO610" s="2">
        <v>39567</v>
      </c>
      <c r="AP610" s="1">
        <v>3.1890000000000001</v>
      </c>
      <c r="AR610" s="2">
        <v>39567</v>
      </c>
      <c r="AS610" s="1">
        <v>2.9379999999999997</v>
      </c>
      <c r="AU610" s="2">
        <v>39567</v>
      </c>
      <c r="AV610" s="1">
        <v>4.8514999999999997</v>
      </c>
      <c r="AX610" s="2">
        <v>39567</v>
      </c>
      <c r="AY610" s="1">
        <v>4.8875000000000002</v>
      </c>
      <c r="BA610" s="116">
        <v>39567</v>
      </c>
      <c r="BB610" s="1">
        <v>4.6165000000000003</v>
      </c>
      <c r="BD610" s="2">
        <v>39567</v>
      </c>
      <c r="BE610" s="1">
        <v>4.5440000000000005</v>
      </c>
      <c r="BG610" s="2">
        <v>39602</v>
      </c>
      <c r="BH610" s="1">
        <v>3.92</v>
      </c>
      <c r="BI610" s="2"/>
      <c r="BJ610" s="2">
        <v>39602</v>
      </c>
      <c r="BK610" s="1">
        <v>3.21</v>
      </c>
      <c r="BM610" s="2">
        <v>39567</v>
      </c>
      <c r="BN610" s="1">
        <v>4.3895</v>
      </c>
    </row>
    <row r="611" spans="2:66">
      <c r="B611" s="2">
        <v>39976</v>
      </c>
      <c r="C611" s="1">
        <v>2.41</v>
      </c>
      <c r="E611" s="2">
        <v>39430</v>
      </c>
      <c r="F611" s="1">
        <v>5.2249999999999996</v>
      </c>
      <c r="H611" s="2">
        <v>39465</v>
      </c>
      <c r="I611" s="1">
        <v>5.3579999999999997</v>
      </c>
      <c r="K611" s="2">
        <v>39463</v>
      </c>
      <c r="L611" s="1">
        <v>5.4450000000000003</v>
      </c>
      <c r="N611" s="2">
        <v>39463</v>
      </c>
      <c r="O611" s="1">
        <v>5.3929999999999998</v>
      </c>
      <c r="Q611" s="2">
        <v>39568</v>
      </c>
      <c r="R611" s="1">
        <v>4.8550000000000004</v>
      </c>
      <c r="T611" s="2">
        <v>39568</v>
      </c>
      <c r="U611" s="1">
        <v>4.76</v>
      </c>
      <c r="W611" s="2">
        <v>39568</v>
      </c>
      <c r="X611" s="1">
        <v>4.79</v>
      </c>
      <c r="Z611" s="2">
        <v>39568</v>
      </c>
      <c r="AA611" s="1">
        <v>4.8899999999999997</v>
      </c>
      <c r="AC611" s="2">
        <v>39568</v>
      </c>
      <c r="AD611" s="1">
        <v>5.03</v>
      </c>
      <c r="AF611" s="2">
        <v>39961</v>
      </c>
      <c r="AG611" s="1">
        <v>0.66749999999999998</v>
      </c>
      <c r="AI611" s="2">
        <v>39568</v>
      </c>
      <c r="AJ611" s="1">
        <v>4.7815000000000003</v>
      </c>
      <c r="AL611" s="2">
        <v>39568</v>
      </c>
      <c r="AM611" s="1">
        <v>4.3265000000000002</v>
      </c>
      <c r="AO611" s="2">
        <v>39568</v>
      </c>
      <c r="AP611" s="1">
        <v>3.08</v>
      </c>
      <c r="AR611" s="2">
        <v>39568</v>
      </c>
      <c r="AS611" s="1">
        <v>2.8319999999999999</v>
      </c>
      <c r="AU611" s="2">
        <v>39568</v>
      </c>
      <c r="AV611" s="1">
        <v>4.8090000000000002</v>
      </c>
      <c r="AX611" s="2">
        <v>39568</v>
      </c>
      <c r="AY611" s="1">
        <v>4.8469999999999995</v>
      </c>
      <c r="BA611" s="116">
        <v>39568</v>
      </c>
      <c r="BB611" s="1">
        <v>4.577</v>
      </c>
      <c r="BD611" s="2">
        <v>39568</v>
      </c>
      <c r="BE611" s="1">
        <v>4.5205000000000002</v>
      </c>
      <c r="BG611" s="2">
        <v>39603</v>
      </c>
      <c r="BH611" s="1">
        <v>3.98</v>
      </c>
      <c r="BI611" s="2"/>
      <c r="BJ611" s="2">
        <v>39603</v>
      </c>
      <c r="BK611" s="1">
        <v>3.26</v>
      </c>
      <c r="BM611" s="2">
        <v>39568</v>
      </c>
      <c r="BN611" s="1">
        <v>4.3775000000000004</v>
      </c>
    </row>
    <row r="612" spans="2:66">
      <c r="B612" s="2">
        <v>39979</v>
      </c>
      <c r="C612" s="1">
        <v>2.41</v>
      </c>
      <c r="E612" s="2">
        <v>39433</v>
      </c>
      <c r="F612" s="1">
        <v>5.23</v>
      </c>
      <c r="H612" s="2">
        <v>39468</v>
      </c>
      <c r="I612" s="1">
        <v>5.3460000000000001</v>
      </c>
      <c r="K612" s="2">
        <v>39464</v>
      </c>
      <c r="L612" s="1">
        <v>5.5120000000000005</v>
      </c>
      <c r="N612" s="2">
        <v>39464</v>
      </c>
      <c r="O612" s="1">
        <v>5.47</v>
      </c>
      <c r="Q612" s="2">
        <v>39569</v>
      </c>
      <c r="R612" s="1">
        <v>4.8550000000000004</v>
      </c>
      <c r="T612" s="2">
        <v>39569</v>
      </c>
      <c r="U612" s="1">
        <v>4.76</v>
      </c>
      <c r="W612" s="2">
        <v>39569</v>
      </c>
      <c r="X612" s="1">
        <v>4.79</v>
      </c>
      <c r="Z612" s="2">
        <v>39569</v>
      </c>
      <c r="AA612" s="1">
        <v>4.8899999999999997</v>
      </c>
      <c r="AC612" s="2">
        <v>39569</v>
      </c>
      <c r="AD612" s="1">
        <v>5.03</v>
      </c>
      <c r="AF612" s="2">
        <v>39962</v>
      </c>
      <c r="AG612" s="1">
        <v>0.65625</v>
      </c>
      <c r="AI612" s="2">
        <v>39569</v>
      </c>
      <c r="AJ612" s="1">
        <v>4.8144999999999998</v>
      </c>
      <c r="AL612" s="2">
        <v>39569</v>
      </c>
      <c r="AM612" s="1">
        <v>4.3605</v>
      </c>
      <c r="AO612" s="2">
        <v>39569</v>
      </c>
      <c r="AP612" s="1">
        <v>3.1535000000000002</v>
      </c>
      <c r="AR612" s="2">
        <v>39569</v>
      </c>
      <c r="AS612" s="1">
        <v>2.8525</v>
      </c>
      <c r="AU612" s="2">
        <v>39569</v>
      </c>
      <c r="AV612" s="1">
        <v>4.7990000000000004</v>
      </c>
      <c r="AX612" s="2">
        <v>39569</v>
      </c>
      <c r="AY612" s="1">
        <v>4.8410000000000002</v>
      </c>
      <c r="BA612" s="116">
        <v>39569</v>
      </c>
      <c r="BB612" s="1">
        <v>4.5940000000000003</v>
      </c>
      <c r="BD612" s="2">
        <v>39569</v>
      </c>
      <c r="BE612" s="1">
        <v>4.5045000000000002</v>
      </c>
      <c r="BG612" s="2">
        <v>39604</v>
      </c>
      <c r="BH612" s="1">
        <v>4.0599999999999996</v>
      </c>
      <c r="BI612" s="2"/>
      <c r="BJ612" s="2">
        <v>39604</v>
      </c>
      <c r="BK612" s="1">
        <v>3.34</v>
      </c>
      <c r="BM612" s="2">
        <v>39569</v>
      </c>
      <c r="BN612" s="1">
        <v>4.3659999999999997</v>
      </c>
    </row>
    <row r="613" spans="2:66">
      <c r="B613" s="2">
        <v>39980</v>
      </c>
      <c r="C613" s="1">
        <v>2.41</v>
      </c>
      <c r="E613" s="2">
        <v>39434</v>
      </c>
      <c r="F613" s="1">
        <v>5.23</v>
      </c>
      <c r="H613" s="2">
        <v>39469</v>
      </c>
      <c r="I613" s="1">
        <v>5.3019999999999996</v>
      </c>
      <c r="K613" s="2">
        <v>39465</v>
      </c>
      <c r="L613" s="1">
        <v>5.4279999999999999</v>
      </c>
      <c r="N613" s="2">
        <v>39465</v>
      </c>
      <c r="O613" s="1">
        <v>5.4</v>
      </c>
      <c r="Q613" s="2">
        <v>39570</v>
      </c>
      <c r="R613" s="1">
        <v>4.915</v>
      </c>
      <c r="T613" s="2">
        <v>39570</v>
      </c>
      <c r="U613" s="1">
        <v>4.8149999999999995</v>
      </c>
      <c r="W613" s="2">
        <v>39570</v>
      </c>
      <c r="X613" s="1">
        <v>4.8250000000000002</v>
      </c>
      <c r="Z613" s="2">
        <v>39570</v>
      </c>
      <c r="AA613" s="1">
        <v>4.9249999999999998</v>
      </c>
      <c r="AC613" s="2">
        <v>39570</v>
      </c>
      <c r="AD613" s="1">
        <v>5.0449999999999999</v>
      </c>
      <c r="AF613" s="2">
        <v>39965</v>
      </c>
      <c r="AG613" s="1">
        <v>0.65</v>
      </c>
      <c r="AI613" s="2">
        <v>39570</v>
      </c>
      <c r="AJ613" s="1">
        <v>4.9030000000000005</v>
      </c>
      <c r="AL613" s="2">
        <v>39570</v>
      </c>
      <c r="AM613" s="1">
        <v>4.4565000000000001</v>
      </c>
      <c r="AO613" s="2">
        <v>39570</v>
      </c>
      <c r="AP613" s="1">
        <v>3.2195</v>
      </c>
      <c r="AR613" s="2">
        <v>39570</v>
      </c>
      <c r="AS613" s="1">
        <v>2.8540000000000001</v>
      </c>
      <c r="AU613" s="2">
        <v>39570</v>
      </c>
      <c r="AV613" s="1">
        <v>4.8609999999999998</v>
      </c>
      <c r="AX613" s="2">
        <v>39570</v>
      </c>
      <c r="AY613" s="1">
        <v>4.8975</v>
      </c>
      <c r="BA613" s="116">
        <v>39570</v>
      </c>
      <c r="BB613" s="1">
        <v>4.6360000000000001</v>
      </c>
      <c r="BD613" s="2">
        <v>39570</v>
      </c>
      <c r="BE613" s="1">
        <v>4.5640000000000001</v>
      </c>
      <c r="BG613" s="2">
        <v>39605</v>
      </c>
      <c r="BH613" s="1">
        <v>3.94</v>
      </c>
      <c r="BI613" s="2"/>
      <c r="BJ613" s="2">
        <v>39605</v>
      </c>
      <c r="BK613" s="1">
        <v>3.2</v>
      </c>
      <c r="BM613" s="2">
        <v>39570</v>
      </c>
      <c r="BN613" s="1">
        <v>4.4295</v>
      </c>
    </row>
    <row r="614" spans="2:66">
      <c r="B614" s="2">
        <v>39981</v>
      </c>
      <c r="C614" s="1">
        <v>2.41</v>
      </c>
      <c r="E614" s="2">
        <v>39436</v>
      </c>
      <c r="F614" s="1">
        <v>5.23</v>
      </c>
      <c r="H614" s="2">
        <v>39470</v>
      </c>
      <c r="I614" s="1">
        <v>5.0469999999999997</v>
      </c>
      <c r="K614" s="2">
        <v>39468</v>
      </c>
      <c r="L614" s="1">
        <v>5.4050000000000002</v>
      </c>
      <c r="N614" s="2">
        <v>39468</v>
      </c>
      <c r="O614" s="1">
        <v>5.383</v>
      </c>
      <c r="Q614" s="2">
        <v>39573</v>
      </c>
      <c r="R614" s="1">
        <v>4.915</v>
      </c>
      <c r="T614" s="2">
        <v>39573</v>
      </c>
      <c r="U614" s="1">
        <v>4.8149999999999995</v>
      </c>
      <c r="W614" s="2">
        <v>39573</v>
      </c>
      <c r="X614" s="1">
        <v>4.8250000000000002</v>
      </c>
      <c r="Z614" s="2">
        <v>39573</v>
      </c>
      <c r="AA614" s="1">
        <v>4.9249999999999998</v>
      </c>
      <c r="AC614" s="2">
        <v>39573</v>
      </c>
      <c r="AD614" s="1">
        <v>5.0449999999999999</v>
      </c>
      <c r="AF614" s="2">
        <v>39966</v>
      </c>
      <c r="AG614" s="1">
        <v>0.64624999999999999</v>
      </c>
      <c r="AI614" s="2">
        <v>39573</v>
      </c>
      <c r="AJ614" s="1">
        <v>4.923</v>
      </c>
      <c r="AL614" s="2">
        <v>39573</v>
      </c>
      <c r="AM614" s="1">
        <v>4.4640000000000004</v>
      </c>
      <c r="AO614" s="2">
        <v>39573</v>
      </c>
      <c r="AP614" s="1">
        <v>3.1974999999999998</v>
      </c>
      <c r="AR614" s="2">
        <v>39573</v>
      </c>
      <c r="AS614" s="1">
        <v>2.859</v>
      </c>
      <c r="AU614" s="2">
        <v>39573</v>
      </c>
      <c r="AV614" s="1">
        <v>4.8289999999999997</v>
      </c>
      <c r="AX614" s="2">
        <v>39573</v>
      </c>
      <c r="AY614" s="1">
        <v>4.8730000000000002</v>
      </c>
      <c r="BA614" s="116">
        <v>39573</v>
      </c>
      <c r="BB614" s="1">
        <v>4.6120000000000001</v>
      </c>
      <c r="BD614" s="2">
        <v>39573</v>
      </c>
      <c r="BE614" s="1">
        <v>4.5875000000000004</v>
      </c>
      <c r="BG614" s="2">
        <v>39608</v>
      </c>
      <c r="BH614" s="1">
        <v>4.0199999999999996</v>
      </c>
      <c r="BI614" s="2"/>
      <c r="BJ614" s="2">
        <v>39608</v>
      </c>
      <c r="BK614" s="1">
        <v>3.41</v>
      </c>
      <c r="BM614" s="2">
        <v>39573</v>
      </c>
      <c r="BN614" s="1">
        <v>4.4215</v>
      </c>
    </row>
    <row r="615" spans="2:66">
      <c r="B615" s="2">
        <v>39982</v>
      </c>
      <c r="C615" s="1">
        <v>2.41</v>
      </c>
      <c r="E615" s="2">
        <v>39437</v>
      </c>
      <c r="F615" s="1">
        <v>5.23</v>
      </c>
      <c r="H615" s="2">
        <v>39471</v>
      </c>
      <c r="I615" s="1">
        <v>5.1020000000000003</v>
      </c>
      <c r="K615" s="2">
        <v>39469</v>
      </c>
      <c r="L615" s="1">
        <v>5.4080000000000004</v>
      </c>
      <c r="N615" s="2">
        <v>39469</v>
      </c>
      <c r="O615" s="1">
        <v>5.3629999999999995</v>
      </c>
      <c r="Q615" s="2">
        <v>39574</v>
      </c>
      <c r="R615" s="1">
        <v>4.92</v>
      </c>
      <c r="T615" s="2">
        <v>39574</v>
      </c>
      <c r="U615" s="1">
        <v>4.82</v>
      </c>
      <c r="W615" s="2">
        <v>39574</v>
      </c>
      <c r="X615" s="1">
        <v>4.82</v>
      </c>
      <c r="Z615" s="2">
        <v>39574</v>
      </c>
      <c r="AA615" s="1">
        <v>4.92</v>
      </c>
      <c r="AC615" s="2">
        <v>39574</v>
      </c>
      <c r="AD615" s="1">
        <v>5.03</v>
      </c>
      <c r="AF615" s="2">
        <v>39967</v>
      </c>
      <c r="AG615" s="1">
        <v>0.63688</v>
      </c>
      <c r="AI615" s="2">
        <v>39574</v>
      </c>
      <c r="AJ615" s="1">
        <v>5.0004999999999997</v>
      </c>
      <c r="AL615" s="2">
        <v>39574</v>
      </c>
      <c r="AM615" s="1">
        <v>4.5335000000000001</v>
      </c>
      <c r="AO615" s="2">
        <v>39574</v>
      </c>
      <c r="AP615" s="1">
        <v>3.1894999999999998</v>
      </c>
      <c r="AR615" s="2">
        <v>39574</v>
      </c>
      <c r="AS615" s="1">
        <v>2.8395000000000001</v>
      </c>
      <c r="AU615" s="2">
        <v>39574</v>
      </c>
      <c r="AV615" s="1">
        <v>4.8309999999999995</v>
      </c>
      <c r="AX615" s="2">
        <v>39574</v>
      </c>
      <c r="AY615" s="1">
        <v>4.8680000000000003</v>
      </c>
      <c r="BA615" s="116">
        <v>39574</v>
      </c>
      <c r="BB615" s="1">
        <v>4.6079999999999997</v>
      </c>
      <c r="BD615" s="2">
        <v>39574</v>
      </c>
      <c r="BE615" s="1">
        <v>4.5339999999999998</v>
      </c>
      <c r="BG615" s="2">
        <v>39609</v>
      </c>
      <c r="BH615" s="1">
        <v>4.1100000000000003</v>
      </c>
      <c r="BI615" s="2"/>
      <c r="BJ615" s="2">
        <v>39609</v>
      </c>
      <c r="BK615" s="1">
        <v>3.54</v>
      </c>
      <c r="BM615" s="2">
        <v>39574</v>
      </c>
      <c r="BN615" s="1">
        <v>4.3970000000000002</v>
      </c>
    </row>
    <row r="616" spans="2:66">
      <c r="B616" s="2">
        <v>39983</v>
      </c>
      <c r="C616" s="1">
        <v>2.41</v>
      </c>
      <c r="E616" s="2">
        <v>39440</v>
      </c>
      <c r="F616" s="1">
        <v>5.23</v>
      </c>
      <c r="H616" s="2">
        <v>39472</v>
      </c>
      <c r="I616" s="1">
        <v>5.1929999999999996</v>
      </c>
      <c r="K616" s="2">
        <v>39470</v>
      </c>
      <c r="L616" s="1">
        <v>5.2679999999999998</v>
      </c>
      <c r="N616" s="2">
        <v>39470</v>
      </c>
      <c r="O616" s="1">
        <v>5.1630000000000003</v>
      </c>
      <c r="Q616" s="2">
        <v>39575</v>
      </c>
      <c r="R616" s="1">
        <v>4.9950000000000001</v>
      </c>
      <c r="T616" s="2">
        <v>39575</v>
      </c>
      <c r="U616" s="1">
        <v>4.8849999999999998</v>
      </c>
      <c r="W616" s="2">
        <v>39575</v>
      </c>
      <c r="X616" s="1">
        <v>4.8899999999999997</v>
      </c>
      <c r="Z616" s="2">
        <v>39575</v>
      </c>
      <c r="AA616" s="1">
        <v>4.9800000000000004</v>
      </c>
      <c r="AC616" s="2">
        <v>39575</v>
      </c>
      <c r="AD616" s="1">
        <v>5.0949999999999998</v>
      </c>
      <c r="AF616" s="2">
        <v>39968</v>
      </c>
      <c r="AG616" s="1">
        <v>0.62938000000000005</v>
      </c>
      <c r="AI616" s="2">
        <v>39575</v>
      </c>
      <c r="AJ616" s="1">
        <v>4.9204999999999997</v>
      </c>
      <c r="AL616" s="2">
        <v>39575</v>
      </c>
      <c r="AM616" s="1">
        <v>4.4455</v>
      </c>
      <c r="AO616" s="2">
        <v>39575</v>
      </c>
      <c r="AP616" s="1">
        <v>3.0935000000000001</v>
      </c>
      <c r="AR616" s="2">
        <v>39575</v>
      </c>
      <c r="AS616" s="1">
        <v>2.7839999999999998</v>
      </c>
      <c r="AU616" s="2">
        <v>39575</v>
      </c>
      <c r="AV616" s="1">
        <v>4.7925000000000004</v>
      </c>
      <c r="AX616" s="2">
        <v>39575</v>
      </c>
      <c r="AY616" s="1">
        <v>4.83</v>
      </c>
      <c r="BA616" s="116">
        <v>39575</v>
      </c>
      <c r="BB616" s="1">
        <v>4.5750000000000002</v>
      </c>
      <c r="BD616" s="2">
        <v>39575</v>
      </c>
      <c r="BE616" s="1">
        <v>4.5045000000000002</v>
      </c>
      <c r="BG616" s="2">
        <v>39610</v>
      </c>
      <c r="BH616" s="1">
        <v>4.0999999999999996</v>
      </c>
      <c r="BI616" s="2"/>
      <c r="BJ616" s="2">
        <v>39610</v>
      </c>
      <c r="BK616" s="1">
        <v>3.49</v>
      </c>
      <c r="BM616" s="2">
        <v>39575</v>
      </c>
      <c r="BN616" s="1">
        <v>4.3529999999999998</v>
      </c>
    </row>
    <row r="617" spans="2:66">
      <c r="B617" s="2">
        <v>39986</v>
      </c>
      <c r="C617" s="1">
        <v>2.41</v>
      </c>
      <c r="E617" s="2">
        <v>39442</v>
      </c>
      <c r="F617" s="1">
        <v>5.23</v>
      </c>
      <c r="H617" s="2">
        <v>39475</v>
      </c>
      <c r="I617" s="1">
        <v>5.0620000000000003</v>
      </c>
      <c r="K617" s="2">
        <v>39471</v>
      </c>
      <c r="L617" s="1">
        <v>5.3049999999999997</v>
      </c>
      <c r="N617" s="2">
        <v>39471</v>
      </c>
      <c r="O617" s="1">
        <v>5.2130000000000001</v>
      </c>
      <c r="Q617" s="2">
        <v>39576</v>
      </c>
      <c r="R617" s="1">
        <v>5.16</v>
      </c>
      <c r="T617" s="2">
        <v>39576</v>
      </c>
      <c r="U617" s="1">
        <v>5.05</v>
      </c>
      <c r="W617" s="2">
        <v>39576</v>
      </c>
      <c r="X617" s="1">
        <v>5.0650000000000004</v>
      </c>
      <c r="Z617" s="2">
        <v>39576</v>
      </c>
      <c r="AA617" s="1">
        <v>5.165</v>
      </c>
      <c r="AC617" s="2">
        <v>39576</v>
      </c>
      <c r="AD617" s="1">
        <v>5.2549999999999999</v>
      </c>
      <c r="AF617" s="2">
        <v>39969</v>
      </c>
      <c r="AG617" s="1">
        <v>0.63249999999999995</v>
      </c>
      <c r="AI617" s="2">
        <v>39576</v>
      </c>
      <c r="AJ617" s="1">
        <v>4.8324999999999996</v>
      </c>
      <c r="AL617" s="2">
        <v>39576</v>
      </c>
      <c r="AM617" s="1">
        <v>4.351</v>
      </c>
      <c r="AO617" s="2">
        <v>39576</v>
      </c>
      <c r="AP617" s="1">
        <v>2.9910000000000001</v>
      </c>
      <c r="AR617" s="2">
        <v>39576</v>
      </c>
      <c r="AS617" s="1">
        <v>2.7119999999999997</v>
      </c>
      <c r="AU617" s="2">
        <v>39576</v>
      </c>
      <c r="AV617" s="1">
        <v>4.7359999999999998</v>
      </c>
      <c r="AX617" s="2">
        <v>39576</v>
      </c>
      <c r="AY617" s="1">
        <v>4.7670000000000003</v>
      </c>
      <c r="BA617" s="116">
        <v>39576</v>
      </c>
      <c r="BB617" s="1">
        <v>4.5004999999999997</v>
      </c>
      <c r="BD617" s="2">
        <v>39576</v>
      </c>
      <c r="BE617" s="1">
        <v>4.4560000000000004</v>
      </c>
      <c r="BG617" s="2">
        <v>39611</v>
      </c>
      <c r="BH617" s="1">
        <v>4.2300000000000004</v>
      </c>
      <c r="BI617" s="2"/>
      <c r="BJ617" s="2">
        <v>39611</v>
      </c>
      <c r="BK617" s="1">
        <v>3.68</v>
      </c>
      <c r="BM617" s="2">
        <v>39576</v>
      </c>
      <c r="BN617" s="1">
        <v>4.2984999999999998</v>
      </c>
    </row>
    <row r="618" spans="2:66">
      <c r="B618" s="2">
        <v>39987</v>
      </c>
      <c r="C618" s="1">
        <v>2.41</v>
      </c>
      <c r="E618" s="2">
        <v>39443</v>
      </c>
      <c r="F618" s="1">
        <v>5.23</v>
      </c>
      <c r="H618" s="2">
        <v>39476</v>
      </c>
      <c r="I618" s="1">
        <v>5.077</v>
      </c>
      <c r="K618" s="2">
        <v>39472</v>
      </c>
      <c r="L618" s="1">
        <v>5.3920000000000003</v>
      </c>
      <c r="N618" s="2">
        <v>39472</v>
      </c>
      <c r="O618" s="1">
        <v>5.2930000000000001</v>
      </c>
      <c r="Q618" s="2">
        <v>39577</v>
      </c>
      <c r="R618" s="1">
        <v>5.14</v>
      </c>
      <c r="T618" s="2">
        <v>39577</v>
      </c>
      <c r="U618" s="1">
        <v>5.03</v>
      </c>
      <c r="W618" s="2">
        <v>39577</v>
      </c>
      <c r="X618" s="1">
        <v>5.05</v>
      </c>
      <c r="Z618" s="2">
        <v>39577</v>
      </c>
      <c r="AA618" s="1">
        <v>5.15</v>
      </c>
      <c r="AC618" s="2">
        <v>39577</v>
      </c>
      <c r="AD618" s="1">
        <v>5.2549999999999999</v>
      </c>
      <c r="AF618" s="2">
        <v>39972</v>
      </c>
      <c r="AG618" s="1">
        <v>0.65</v>
      </c>
      <c r="AI618" s="2">
        <v>39577</v>
      </c>
      <c r="AJ618" s="1">
        <v>4.8265000000000002</v>
      </c>
      <c r="AL618" s="2">
        <v>39577</v>
      </c>
      <c r="AM618" s="1">
        <v>4.3585000000000003</v>
      </c>
      <c r="AO618" s="2">
        <v>39577</v>
      </c>
      <c r="AP618" s="1">
        <v>3.0265</v>
      </c>
      <c r="AR618" s="2">
        <v>39577</v>
      </c>
      <c r="AS618" s="1">
        <v>2.7530000000000001</v>
      </c>
      <c r="AU618" s="2">
        <v>39577</v>
      </c>
      <c r="AV618" s="1">
        <v>4.7054999999999998</v>
      </c>
      <c r="AX618" s="2">
        <v>39577</v>
      </c>
      <c r="AY618" s="1">
        <v>4.7305000000000001</v>
      </c>
      <c r="BA618" s="116">
        <v>39577</v>
      </c>
      <c r="BB618" s="1">
        <v>4.4714999999999998</v>
      </c>
      <c r="BD618" s="2">
        <v>39577</v>
      </c>
      <c r="BE618" s="1">
        <v>4.4335000000000004</v>
      </c>
      <c r="BG618" s="2">
        <v>39612</v>
      </c>
      <c r="BH618" s="1">
        <v>4.2699999999999996</v>
      </c>
      <c r="BI618" s="2"/>
      <c r="BJ618" s="2">
        <v>39612</v>
      </c>
      <c r="BK618" s="1">
        <v>3.73</v>
      </c>
      <c r="BM618" s="2">
        <v>39577</v>
      </c>
      <c r="BN618" s="1">
        <v>4.2910000000000004</v>
      </c>
    </row>
    <row r="619" spans="2:66">
      <c r="B619" s="2">
        <v>39988</v>
      </c>
      <c r="C619" s="1">
        <v>2.41</v>
      </c>
      <c r="E619" s="2">
        <v>39444</v>
      </c>
      <c r="F619" s="1">
        <v>5.23</v>
      </c>
      <c r="H619" s="2">
        <v>39477</v>
      </c>
      <c r="I619" s="1">
        <v>5.09</v>
      </c>
      <c r="K619" s="2">
        <v>39475</v>
      </c>
      <c r="L619" s="1">
        <v>5.2370000000000001</v>
      </c>
      <c r="N619" s="2">
        <v>39475</v>
      </c>
      <c r="O619" s="1">
        <v>5.13</v>
      </c>
      <c r="Q619" s="2">
        <v>39580</v>
      </c>
      <c r="R619" s="1">
        <v>5.14</v>
      </c>
      <c r="T619" s="2">
        <v>39580</v>
      </c>
      <c r="U619" s="1">
        <v>5.03</v>
      </c>
      <c r="W619" s="2">
        <v>39580</v>
      </c>
      <c r="X619" s="1">
        <v>5.05</v>
      </c>
      <c r="Z619" s="2">
        <v>39580</v>
      </c>
      <c r="AA619" s="1">
        <v>5.15</v>
      </c>
      <c r="AC619" s="2">
        <v>39580</v>
      </c>
      <c r="AD619" s="1">
        <v>5.2549999999999999</v>
      </c>
      <c r="AF619" s="2">
        <v>39973</v>
      </c>
      <c r="AG619" s="1">
        <v>0.64749999999999996</v>
      </c>
      <c r="AI619" s="2">
        <v>39580</v>
      </c>
      <c r="AJ619" s="1">
        <v>4.8384999999999998</v>
      </c>
      <c r="AL619" s="2">
        <v>39580</v>
      </c>
      <c r="AM619" s="1">
        <v>4.3840000000000003</v>
      </c>
      <c r="AO619" s="2">
        <v>39580</v>
      </c>
      <c r="AP619" s="1">
        <v>3.0870000000000002</v>
      </c>
      <c r="AR619" s="2">
        <v>39580</v>
      </c>
      <c r="AS619" s="1">
        <v>2.7930000000000001</v>
      </c>
      <c r="AU619" s="2">
        <v>39580</v>
      </c>
      <c r="AV619" s="1">
        <v>4.7089999999999996</v>
      </c>
      <c r="AX619" s="2">
        <v>39580</v>
      </c>
      <c r="AY619" s="1">
        <v>4.7445000000000004</v>
      </c>
      <c r="BA619" s="116">
        <v>39580</v>
      </c>
      <c r="BB619" s="1">
        <v>4.4915000000000003</v>
      </c>
      <c r="BD619" s="2">
        <v>39580</v>
      </c>
      <c r="BE619" s="1">
        <v>4.4824999999999999</v>
      </c>
      <c r="BG619" s="2">
        <v>39615</v>
      </c>
      <c r="BH619" s="1">
        <v>4.25</v>
      </c>
      <c r="BI619" s="2"/>
      <c r="BJ619" s="2">
        <v>39615</v>
      </c>
      <c r="BK619" s="1">
        <v>3.73</v>
      </c>
      <c r="BM619" s="2">
        <v>39580</v>
      </c>
      <c r="BN619" s="1">
        <v>4.3144999999999998</v>
      </c>
    </row>
    <row r="620" spans="2:66">
      <c r="B620" s="2">
        <v>39989</v>
      </c>
      <c r="C620" s="1">
        <v>2.41</v>
      </c>
      <c r="E620" s="2">
        <v>39447</v>
      </c>
      <c r="F620" s="1">
        <v>5.23</v>
      </c>
      <c r="H620" s="2">
        <v>39478</v>
      </c>
      <c r="I620" s="1">
        <v>5.0419999999999998</v>
      </c>
      <c r="K620" s="2">
        <v>39476</v>
      </c>
      <c r="L620" s="1">
        <v>5.2569999999999997</v>
      </c>
      <c r="N620" s="2">
        <v>39476</v>
      </c>
      <c r="O620" s="1">
        <v>5.14</v>
      </c>
      <c r="Q620" s="2">
        <v>39581</v>
      </c>
      <c r="R620" s="1">
        <v>5.1950000000000003</v>
      </c>
      <c r="T620" s="2">
        <v>39581</v>
      </c>
      <c r="U620" s="1">
        <v>5.0949999999999998</v>
      </c>
      <c r="W620" s="2">
        <v>39581</v>
      </c>
      <c r="X620" s="1">
        <v>5.12</v>
      </c>
      <c r="Z620" s="2">
        <v>39581</v>
      </c>
      <c r="AA620" s="1">
        <v>5.22</v>
      </c>
      <c r="AC620" s="2">
        <v>39581</v>
      </c>
      <c r="AD620" s="1">
        <v>5.31</v>
      </c>
      <c r="AF620" s="2">
        <v>39974</v>
      </c>
      <c r="AG620" s="1">
        <v>0.63875000000000004</v>
      </c>
      <c r="AI620" s="2">
        <v>39581</v>
      </c>
      <c r="AJ620" s="1">
        <v>4.9725000000000001</v>
      </c>
      <c r="AL620" s="2">
        <v>39581</v>
      </c>
      <c r="AM620" s="1">
        <v>4.5365000000000002</v>
      </c>
      <c r="AO620" s="2">
        <v>39581</v>
      </c>
      <c r="AP620" s="1">
        <v>3.2894999999999999</v>
      </c>
      <c r="AR620" s="2">
        <v>39581</v>
      </c>
      <c r="AS620" s="1">
        <v>2.95</v>
      </c>
      <c r="AU620" s="2">
        <v>39581</v>
      </c>
      <c r="AV620" s="1">
        <v>4.7725</v>
      </c>
      <c r="AX620" s="2">
        <v>39581</v>
      </c>
      <c r="AY620" s="1">
        <v>4.8079999999999998</v>
      </c>
      <c r="BA620" s="116">
        <v>39581</v>
      </c>
      <c r="BB620" s="1">
        <v>4.5525000000000002</v>
      </c>
      <c r="BD620" s="2">
        <v>39581</v>
      </c>
      <c r="BE620" s="1">
        <v>4.5789999999999997</v>
      </c>
      <c r="BG620" s="2">
        <v>39616</v>
      </c>
      <c r="BH620" s="1">
        <v>4.2300000000000004</v>
      </c>
      <c r="BI620" s="2"/>
      <c r="BJ620" s="2">
        <v>39616</v>
      </c>
      <c r="BK620" s="1">
        <v>3.66</v>
      </c>
      <c r="BM620" s="2">
        <v>39581</v>
      </c>
      <c r="BN620" s="1">
        <v>4.3689999999999998</v>
      </c>
    </row>
    <row r="621" spans="2:66">
      <c r="B621" s="2">
        <v>39990</v>
      </c>
      <c r="C621" s="1">
        <v>2.41</v>
      </c>
      <c r="E621" s="2">
        <v>39449</v>
      </c>
      <c r="F621" s="1">
        <v>5.2530000000000001</v>
      </c>
      <c r="H621" s="2">
        <v>39479</v>
      </c>
      <c r="I621" s="1">
        <v>5.0469999999999997</v>
      </c>
      <c r="K621" s="2">
        <v>39477</v>
      </c>
      <c r="L621" s="1">
        <v>5.27</v>
      </c>
      <c r="N621" s="2">
        <v>39477</v>
      </c>
      <c r="O621" s="1">
        <v>5.15</v>
      </c>
      <c r="Q621" s="2">
        <v>39582</v>
      </c>
      <c r="R621" s="1">
        <v>5.2050000000000001</v>
      </c>
      <c r="T621" s="2">
        <v>39582</v>
      </c>
      <c r="U621" s="1">
        <v>5.1100000000000003</v>
      </c>
      <c r="W621" s="2">
        <v>39582</v>
      </c>
      <c r="X621" s="1">
        <v>5.13</v>
      </c>
      <c r="Z621" s="2">
        <v>39582</v>
      </c>
      <c r="AA621" s="1">
        <v>5.2249999999999996</v>
      </c>
      <c r="AC621" s="2">
        <v>39582</v>
      </c>
      <c r="AD621" s="1">
        <v>5.3</v>
      </c>
      <c r="AF621" s="2">
        <v>39975</v>
      </c>
      <c r="AG621" s="1">
        <v>0.62938000000000005</v>
      </c>
      <c r="AI621" s="2">
        <v>39582</v>
      </c>
      <c r="AJ621" s="1">
        <v>4.9314999999999998</v>
      </c>
      <c r="AL621" s="2">
        <v>39582</v>
      </c>
      <c r="AM621" s="1">
        <v>4.5220000000000002</v>
      </c>
      <c r="AO621" s="2">
        <v>39582</v>
      </c>
      <c r="AP621" s="1">
        <v>3.3405</v>
      </c>
      <c r="AR621" s="2">
        <v>39582</v>
      </c>
      <c r="AS621" s="1">
        <v>2.9740000000000002</v>
      </c>
      <c r="AU621" s="2">
        <v>39582</v>
      </c>
      <c r="AV621" s="1">
        <v>4.8250000000000002</v>
      </c>
      <c r="AX621" s="2">
        <v>39582</v>
      </c>
      <c r="AY621" s="1">
        <v>4.859</v>
      </c>
      <c r="BA621" s="116">
        <v>39582</v>
      </c>
      <c r="BB621" s="1">
        <v>4.6094999999999997</v>
      </c>
      <c r="BD621" s="2">
        <v>39582</v>
      </c>
      <c r="BE621" s="1">
        <v>4.6364999999999998</v>
      </c>
      <c r="BG621" s="2">
        <v>39617</v>
      </c>
      <c r="BH621" s="1">
        <v>4.16</v>
      </c>
      <c r="BI621" s="2"/>
      <c r="BJ621" s="2">
        <v>39617</v>
      </c>
      <c r="BK621" s="1">
        <v>3.57</v>
      </c>
      <c r="BM621" s="2">
        <v>39582</v>
      </c>
      <c r="BN621" s="1">
        <v>4.4314999999999998</v>
      </c>
    </row>
    <row r="622" spans="2:66">
      <c r="B622" s="2">
        <v>39993</v>
      </c>
      <c r="C622" s="1">
        <v>2.41</v>
      </c>
      <c r="E622" s="2">
        <v>39450</v>
      </c>
      <c r="F622" s="1">
        <v>5.25</v>
      </c>
      <c r="H622" s="2">
        <v>39482</v>
      </c>
      <c r="I622" s="1">
        <v>5.1559999999999997</v>
      </c>
      <c r="K622" s="2">
        <v>39478</v>
      </c>
      <c r="L622" s="1">
        <v>5.2379999999999995</v>
      </c>
      <c r="N622" s="2">
        <v>39478</v>
      </c>
      <c r="O622" s="1">
        <v>5.1050000000000004</v>
      </c>
      <c r="Q622" s="2">
        <v>39583</v>
      </c>
      <c r="R622" s="1">
        <v>5.2149999999999999</v>
      </c>
      <c r="T622" s="2">
        <v>39583</v>
      </c>
      <c r="U622" s="1">
        <v>5.125</v>
      </c>
      <c r="W622" s="2">
        <v>39583</v>
      </c>
      <c r="X622" s="1">
        <v>5.1449999999999996</v>
      </c>
      <c r="Z622" s="2">
        <v>39583</v>
      </c>
      <c r="AA622" s="1">
        <v>5.23</v>
      </c>
      <c r="AC622" s="2">
        <v>39583</v>
      </c>
      <c r="AD622" s="1">
        <v>5.3</v>
      </c>
      <c r="AF622" s="2">
        <v>39976</v>
      </c>
      <c r="AG622" s="1">
        <v>0.62438000000000005</v>
      </c>
      <c r="AI622" s="2">
        <v>39583</v>
      </c>
      <c r="AJ622" s="1">
        <v>4.8309999999999995</v>
      </c>
      <c r="AL622" s="2">
        <v>39583</v>
      </c>
      <c r="AM622" s="1">
        <v>4.3825000000000003</v>
      </c>
      <c r="AO622" s="2">
        <v>39583</v>
      </c>
      <c r="AP622" s="1">
        <v>3.2115</v>
      </c>
      <c r="AR622" s="2">
        <v>39583</v>
      </c>
      <c r="AS622" s="1">
        <v>2.883</v>
      </c>
      <c r="AU622" s="2">
        <v>39583</v>
      </c>
      <c r="AV622" s="1">
        <v>4.8</v>
      </c>
      <c r="AX622" s="2">
        <v>39583</v>
      </c>
      <c r="AY622" s="1">
        <v>4.8369999999999997</v>
      </c>
      <c r="BA622" s="116">
        <v>39583</v>
      </c>
      <c r="BB622" s="1">
        <v>4.6014999999999997</v>
      </c>
      <c r="BD622" s="2">
        <v>39583</v>
      </c>
      <c r="BE622" s="1">
        <v>4.6725000000000003</v>
      </c>
      <c r="BG622" s="2">
        <v>39618</v>
      </c>
      <c r="BH622" s="1">
        <v>4.22</v>
      </c>
      <c r="BI622" s="2"/>
      <c r="BJ622" s="2">
        <v>39618</v>
      </c>
      <c r="BK622" s="1">
        <v>3.67</v>
      </c>
      <c r="BM622" s="2">
        <v>39583</v>
      </c>
      <c r="BN622" s="1">
        <v>4.4409999999999998</v>
      </c>
    </row>
    <row r="623" spans="2:66">
      <c r="B623" s="2">
        <v>39994</v>
      </c>
      <c r="C623" s="1">
        <v>2.41</v>
      </c>
      <c r="E623" s="2">
        <v>39451</v>
      </c>
      <c r="F623" s="1">
        <v>5.25</v>
      </c>
      <c r="H623" s="2">
        <v>39483</v>
      </c>
      <c r="I623" s="1">
        <v>5.1349999999999998</v>
      </c>
      <c r="K623" s="2">
        <v>39479</v>
      </c>
      <c r="L623" s="1">
        <v>5.2480000000000002</v>
      </c>
      <c r="N623" s="2">
        <v>39479</v>
      </c>
      <c r="O623" s="1">
        <v>5.12</v>
      </c>
      <c r="Q623" s="2">
        <v>39584</v>
      </c>
      <c r="R623" s="1">
        <v>5.28</v>
      </c>
      <c r="T623" s="2">
        <v>39584</v>
      </c>
      <c r="U623" s="1">
        <v>5.18</v>
      </c>
      <c r="W623" s="2">
        <v>39584</v>
      </c>
      <c r="X623" s="1">
        <v>5.19</v>
      </c>
      <c r="Z623" s="2">
        <v>39584</v>
      </c>
      <c r="AA623" s="1">
        <v>5.2750000000000004</v>
      </c>
      <c r="AC623" s="2">
        <v>39584</v>
      </c>
      <c r="AD623" s="1">
        <v>5.33</v>
      </c>
      <c r="AF623" s="2">
        <v>39979</v>
      </c>
      <c r="AG623" s="1">
        <v>0.61438000000000004</v>
      </c>
      <c r="AI623" s="2">
        <v>39584</v>
      </c>
      <c r="AJ623" s="1">
        <v>4.8659999999999997</v>
      </c>
      <c r="AL623" s="2">
        <v>39584</v>
      </c>
      <c r="AM623" s="1">
        <v>4.415</v>
      </c>
      <c r="AO623" s="2">
        <v>39584</v>
      </c>
      <c r="AP623" s="1">
        <v>3.2214999999999998</v>
      </c>
      <c r="AR623" s="2">
        <v>39584</v>
      </c>
      <c r="AS623" s="1">
        <v>2.87</v>
      </c>
      <c r="AU623" s="2">
        <v>39584</v>
      </c>
      <c r="AV623" s="1">
        <v>4.8085000000000004</v>
      </c>
      <c r="AX623" s="2">
        <v>39584</v>
      </c>
      <c r="AY623" s="1">
        <v>4.8464999999999998</v>
      </c>
      <c r="BA623" s="116">
        <v>39584</v>
      </c>
      <c r="BB623" s="1">
        <v>4.6115000000000004</v>
      </c>
      <c r="BD623" s="2">
        <v>39584</v>
      </c>
      <c r="BE623" s="1">
        <v>4.6669999999999998</v>
      </c>
      <c r="BG623" s="2">
        <v>39619</v>
      </c>
      <c r="BH623" s="1">
        <v>4.16</v>
      </c>
      <c r="BI623" s="2"/>
      <c r="BJ623" s="2">
        <v>39619</v>
      </c>
      <c r="BK623" s="1">
        <v>3.57</v>
      </c>
      <c r="BM623" s="2">
        <v>39584</v>
      </c>
      <c r="BN623" s="1">
        <v>4.4645000000000001</v>
      </c>
    </row>
    <row r="624" spans="2:66">
      <c r="B624" s="2">
        <v>39995</v>
      </c>
      <c r="C624" s="1">
        <v>2.41</v>
      </c>
      <c r="E624" s="2">
        <v>39454</v>
      </c>
      <c r="F624" s="1">
        <v>5.25</v>
      </c>
      <c r="H624" s="2">
        <v>39489</v>
      </c>
      <c r="I624" s="1">
        <v>5.1180000000000003</v>
      </c>
      <c r="K624" s="2">
        <v>39482</v>
      </c>
      <c r="L624" s="1">
        <v>5.3469999999999995</v>
      </c>
      <c r="N624" s="2">
        <v>39482</v>
      </c>
      <c r="O624" s="1">
        <v>5.23</v>
      </c>
      <c r="Q624" s="2">
        <v>39587</v>
      </c>
      <c r="R624" s="1">
        <v>5.3650000000000002</v>
      </c>
      <c r="T624" s="2">
        <v>39587</v>
      </c>
      <c r="U624" s="1">
        <v>5.27</v>
      </c>
      <c r="W624" s="2">
        <v>39587</v>
      </c>
      <c r="X624" s="1">
        <v>5.3</v>
      </c>
      <c r="Z624" s="2">
        <v>39587</v>
      </c>
      <c r="AA624" s="1">
        <v>5.375</v>
      </c>
      <c r="AC624" s="2">
        <v>39587</v>
      </c>
      <c r="AD624" s="1">
        <v>5.4249999999999998</v>
      </c>
      <c r="AF624" s="2">
        <v>39980</v>
      </c>
      <c r="AG624" s="1">
        <v>0.61312999999999995</v>
      </c>
      <c r="AI624" s="2">
        <v>39587</v>
      </c>
      <c r="AJ624" s="1">
        <v>4.8505000000000003</v>
      </c>
      <c r="AL624" s="2">
        <v>39587</v>
      </c>
      <c r="AM624" s="1">
        <v>4.3864999999999998</v>
      </c>
      <c r="AO624" s="2">
        <v>39587</v>
      </c>
      <c r="AP624" s="1">
        <v>3.1635</v>
      </c>
      <c r="AR624" s="2">
        <v>39587</v>
      </c>
      <c r="AS624" s="1">
        <v>2.8174999999999999</v>
      </c>
      <c r="AU624" s="2">
        <v>39587</v>
      </c>
      <c r="AV624" s="1">
        <v>4.8105000000000002</v>
      </c>
      <c r="AX624" s="2">
        <v>39587</v>
      </c>
      <c r="AY624" s="1">
        <v>4.8475000000000001</v>
      </c>
      <c r="BA624" s="116">
        <v>39587</v>
      </c>
      <c r="BB624" s="1">
        <v>4.6109999999999998</v>
      </c>
      <c r="BD624" s="2">
        <v>39587</v>
      </c>
      <c r="BE624" s="1">
        <v>4.6914999999999996</v>
      </c>
      <c r="BG624" s="2">
        <v>39622</v>
      </c>
      <c r="BH624" s="1">
        <v>4.1900000000000004</v>
      </c>
      <c r="BI624" s="2"/>
      <c r="BJ624" s="2">
        <v>39622</v>
      </c>
      <c r="BK624" s="1">
        <v>3.65</v>
      </c>
      <c r="BM624" s="2">
        <v>39587</v>
      </c>
      <c r="BN624" s="1">
        <v>4.4634999999999998</v>
      </c>
    </row>
    <row r="625" spans="2:66">
      <c r="B625" s="2">
        <v>39996</v>
      </c>
      <c r="C625" s="1">
        <v>2.41</v>
      </c>
      <c r="E625" s="2">
        <v>39455</v>
      </c>
      <c r="F625" s="1">
        <v>5.2519999999999998</v>
      </c>
      <c r="H625" s="2">
        <v>39490</v>
      </c>
      <c r="I625" s="1">
        <v>5.08</v>
      </c>
      <c r="K625" s="2">
        <v>39483</v>
      </c>
      <c r="L625" s="1">
        <v>5.327</v>
      </c>
      <c r="N625" s="2">
        <v>39483</v>
      </c>
      <c r="O625" s="1">
        <v>5.21</v>
      </c>
      <c r="Q625" s="2">
        <v>39588</v>
      </c>
      <c r="R625" s="1">
        <v>5.2450000000000001</v>
      </c>
      <c r="T625" s="2">
        <v>39588</v>
      </c>
      <c r="U625" s="1">
        <v>5.15</v>
      </c>
      <c r="W625" s="2">
        <v>39588</v>
      </c>
      <c r="X625" s="1">
        <v>5.2</v>
      </c>
      <c r="Z625" s="2">
        <v>39588</v>
      </c>
      <c r="AA625" s="1">
        <v>5.2850000000000001</v>
      </c>
      <c r="AC625" s="2">
        <v>39588</v>
      </c>
      <c r="AD625" s="1">
        <v>5.36</v>
      </c>
      <c r="AF625" s="2">
        <v>39981</v>
      </c>
      <c r="AG625" s="1">
        <v>0.61</v>
      </c>
      <c r="AI625" s="2">
        <v>39588</v>
      </c>
      <c r="AJ625" s="1">
        <v>4.8280000000000003</v>
      </c>
      <c r="AL625" s="2">
        <v>39588</v>
      </c>
      <c r="AM625" s="1">
        <v>4.3455000000000004</v>
      </c>
      <c r="AO625" s="2">
        <v>39588</v>
      </c>
      <c r="AP625" s="1">
        <v>3.0895000000000001</v>
      </c>
      <c r="AR625" s="2">
        <v>39588</v>
      </c>
      <c r="AS625" s="1">
        <v>2.7709999999999999</v>
      </c>
      <c r="AU625" s="2">
        <v>39588</v>
      </c>
      <c r="AV625" s="1">
        <v>4.8149999999999995</v>
      </c>
      <c r="AX625" s="2">
        <v>39588</v>
      </c>
      <c r="AY625" s="1">
        <v>4.8499999999999996</v>
      </c>
      <c r="BA625" s="116">
        <v>39588</v>
      </c>
      <c r="BB625" s="1">
        <v>4.6154999999999999</v>
      </c>
      <c r="BD625" s="2">
        <v>39588</v>
      </c>
      <c r="BE625" s="1">
        <v>4.6754999999999995</v>
      </c>
      <c r="BG625" s="2">
        <v>39623</v>
      </c>
      <c r="BH625" s="1">
        <v>4.0999999999999996</v>
      </c>
      <c r="BI625" s="2"/>
      <c r="BJ625" s="2">
        <v>39623</v>
      </c>
      <c r="BK625" s="1">
        <v>3.52</v>
      </c>
      <c r="BM625" s="2">
        <v>39588</v>
      </c>
      <c r="BN625" s="1">
        <v>4.4584999999999999</v>
      </c>
    </row>
    <row r="626" spans="2:66">
      <c r="B626" s="2">
        <v>39997</v>
      </c>
      <c r="C626" s="1">
        <v>2.41</v>
      </c>
      <c r="E626" s="2">
        <v>39456</v>
      </c>
      <c r="F626" s="1">
        <v>5.2450000000000001</v>
      </c>
      <c r="H626" s="2">
        <v>39491</v>
      </c>
      <c r="I626" s="1">
        <v>5.01</v>
      </c>
      <c r="K626" s="2">
        <v>39489</v>
      </c>
      <c r="L626" s="1">
        <v>5.3120000000000003</v>
      </c>
      <c r="N626" s="2">
        <v>39489</v>
      </c>
      <c r="O626" s="1">
        <v>5.19</v>
      </c>
      <c r="Q626" s="2">
        <v>39589</v>
      </c>
      <c r="R626" s="1">
        <v>5.28</v>
      </c>
      <c r="T626" s="2">
        <v>39589</v>
      </c>
      <c r="U626" s="1">
        <v>5.15</v>
      </c>
      <c r="W626" s="2">
        <v>39589</v>
      </c>
      <c r="X626" s="1">
        <v>5.2</v>
      </c>
      <c r="Z626" s="2">
        <v>39589</v>
      </c>
      <c r="AA626" s="1">
        <v>5.2850000000000001</v>
      </c>
      <c r="AC626" s="2">
        <v>39589</v>
      </c>
      <c r="AD626" s="1">
        <v>5.4</v>
      </c>
      <c r="AF626" s="2">
        <v>39982</v>
      </c>
      <c r="AG626" s="1">
        <v>0.60875000000000001</v>
      </c>
      <c r="AI626" s="2">
        <v>39589</v>
      </c>
      <c r="AJ626" s="1">
        <v>4.8525</v>
      </c>
      <c r="AL626" s="2">
        <v>39589</v>
      </c>
      <c r="AM626" s="1">
        <v>4.3840000000000003</v>
      </c>
      <c r="AO626" s="2">
        <v>39589</v>
      </c>
      <c r="AP626" s="1">
        <v>3.1595</v>
      </c>
      <c r="AR626" s="2">
        <v>39589</v>
      </c>
      <c r="AS626" s="1">
        <v>2.8159999999999998</v>
      </c>
      <c r="AU626" s="2">
        <v>39589</v>
      </c>
      <c r="AV626" s="1">
        <v>4.8529999999999998</v>
      </c>
      <c r="AX626" s="2">
        <v>39589</v>
      </c>
      <c r="AY626" s="1">
        <v>4.8840000000000003</v>
      </c>
      <c r="BA626" s="116">
        <v>39589</v>
      </c>
      <c r="BB626" s="1">
        <v>4.665</v>
      </c>
      <c r="BD626" s="2">
        <v>39589</v>
      </c>
      <c r="BE626" s="1">
        <v>4.7575000000000003</v>
      </c>
      <c r="BG626" s="2">
        <v>39624</v>
      </c>
      <c r="BH626" s="1">
        <v>4.12</v>
      </c>
      <c r="BI626" s="2"/>
      <c r="BJ626" s="2">
        <v>39624</v>
      </c>
      <c r="BK626" s="1">
        <v>3.54</v>
      </c>
      <c r="BM626" s="2">
        <v>39589</v>
      </c>
      <c r="BN626" s="1">
        <v>4.5250000000000004</v>
      </c>
    </row>
    <row r="627" spans="2:66">
      <c r="B627" s="2">
        <v>40000</v>
      </c>
      <c r="C627" s="1">
        <v>2.41</v>
      </c>
      <c r="E627" s="2">
        <v>39457</v>
      </c>
      <c r="F627" s="1">
        <v>5.2450000000000001</v>
      </c>
      <c r="H627" s="2">
        <v>39492</v>
      </c>
      <c r="I627" s="1">
        <v>5.0049999999999999</v>
      </c>
      <c r="K627" s="2">
        <v>39490</v>
      </c>
      <c r="L627" s="1">
        <v>5.28</v>
      </c>
      <c r="N627" s="2">
        <v>39490</v>
      </c>
      <c r="O627" s="1">
        <v>5.1520000000000001</v>
      </c>
      <c r="Q627" s="2">
        <v>39590</v>
      </c>
      <c r="R627" s="1">
        <v>5.24</v>
      </c>
      <c r="T627" s="2">
        <v>39590</v>
      </c>
      <c r="U627" s="1">
        <v>5.15</v>
      </c>
      <c r="W627" s="2">
        <v>39590</v>
      </c>
      <c r="X627" s="1">
        <v>5.2</v>
      </c>
      <c r="Z627" s="2">
        <v>39590</v>
      </c>
      <c r="AA627" s="1">
        <v>5.3</v>
      </c>
      <c r="AC627" s="2">
        <v>39590</v>
      </c>
      <c r="AD627" s="1">
        <v>5.38</v>
      </c>
      <c r="AF627" s="2">
        <v>39983</v>
      </c>
      <c r="AG627" s="1">
        <v>0.61187999999999998</v>
      </c>
      <c r="AI627" s="2">
        <v>39590</v>
      </c>
      <c r="AJ627" s="1">
        <v>4.9524999999999997</v>
      </c>
      <c r="AL627" s="2">
        <v>39590</v>
      </c>
      <c r="AM627" s="1">
        <v>4.4989999999999997</v>
      </c>
      <c r="AO627" s="2">
        <v>39590</v>
      </c>
      <c r="AP627" s="1">
        <v>3.2974999999999999</v>
      </c>
      <c r="AR627" s="2">
        <v>39590</v>
      </c>
      <c r="AS627" s="1">
        <v>2.9060000000000001</v>
      </c>
      <c r="AU627" s="2">
        <v>39590</v>
      </c>
      <c r="AV627" s="1">
        <v>4.8804999999999996</v>
      </c>
      <c r="AX627" s="2">
        <v>39590</v>
      </c>
      <c r="AY627" s="1">
        <v>4.9175000000000004</v>
      </c>
      <c r="BA627" s="116">
        <v>39590</v>
      </c>
      <c r="BB627" s="1">
        <v>4.7015000000000002</v>
      </c>
      <c r="BD627" s="2">
        <v>39590</v>
      </c>
      <c r="BE627" s="1">
        <v>4.8579999999999997</v>
      </c>
      <c r="BG627" s="2">
        <v>39625</v>
      </c>
      <c r="BH627" s="1">
        <v>4.07</v>
      </c>
      <c r="BI627" s="2"/>
      <c r="BJ627" s="2">
        <v>39625</v>
      </c>
      <c r="BK627" s="1">
        <v>3.44</v>
      </c>
      <c r="BM627" s="2">
        <v>39590</v>
      </c>
      <c r="BN627" s="1">
        <v>4.5834999999999999</v>
      </c>
    </row>
    <row r="628" spans="2:66">
      <c r="B628" s="2">
        <v>40001</v>
      </c>
      <c r="C628" s="1">
        <v>2.41</v>
      </c>
      <c r="E628" s="2">
        <v>39458</v>
      </c>
      <c r="F628" s="1">
        <v>5.2430000000000003</v>
      </c>
      <c r="H628" s="2">
        <v>39493</v>
      </c>
      <c r="I628" s="1">
        <v>5.0199999999999996</v>
      </c>
      <c r="K628" s="2">
        <v>39491</v>
      </c>
      <c r="L628" s="1">
        <v>5.2130000000000001</v>
      </c>
      <c r="N628" s="2">
        <v>39491</v>
      </c>
      <c r="O628" s="1">
        <v>5.077</v>
      </c>
      <c r="Q628" s="2">
        <v>39591</v>
      </c>
      <c r="R628" s="1">
        <v>5.2649999999999997</v>
      </c>
      <c r="T628" s="2">
        <v>39591</v>
      </c>
      <c r="U628" s="1">
        <v>5.1749999999999998</v>
      </c>
      <c r="W628" s="2">
        <v>39591</v>
      </c>
      <c r="X628" s="1">
        <v>5.2350000000000003</v>
      </c>
      <c r="Z628" s="2">
        <v>39591</v>
      </c>
      <c r="AA628" s="1">
        <v>5.33</v>
      </c>
      <c r="AC628" s="2">
        <v>39591</v>
      </c>
      <c r="AD628" s="1">
        <v>5.4</v>
      </c>
      <c r="AF628" s="2">
        <v>39986</v>
      </c>
      <c r="AG628" s="1">
        <v>0.61</v>
      </c>
      <c r="AI628" s="2">
        <v>39591</v>
      </c>
      <c r="AJ628" s="1">
        <v>4.9094999999999995</v>
      </c>
      <c r="AL628" s="2">
        <v>39591</v>
      </c>
      <c r="AM628" s="1">
        <v>4.4539999999999997</v>
      </c>
      <c r="AO628" s="2">
        <v>39591</v>
      </c>
      <c r="AP628" s="1">
        <v>3.2305000000000001</v>
      </c>
      <c r="AR628" s="2">
        <v>39591</v>
      </c>
      <c r="AS628" s="1">
        <v>2.86</v>
      </c>
      <c r="AU628" s="2">
        <v>39591</v>
      </c>
      <c r="AV628" s="1">
        <v>4.8704999999999998</v>
      </c>
      <c r="AX628" s="2">
        <v>39591</v>
      </c>
      <c r="AY628" s="1">
        <v>4.9175000000000004</v>
      </c>
      <c r="BA628" s="116">
        <v>39591</v>
      </c>
      <c r="BB628" s="1">
        <v>4.7004999999999999</v>
      </c>
      <c r="BD628" s="2">
        <v>39591</v>
      </c>
      <c r="BE628" s="1">
        <v>4.8704999999999998</v>
      </c>
      <c r="BG628" s="2">
        <v>39626</v>
      </c>
      <c r="BH628" s="1">
        <v>3.99</v>
      </c>
      <c r="BI628" s="2"/>
      <c r="BJ628" s="2">
        <v>39626</v>
      </c>
      <c r="BK628" s="1">
        <v>3.36</v>
      </c>
      <c r="BM628" s="2">
        <v>39591</v>
      </c>
      <c r="BN628" s="1">
        <v>4.5880000000000001</v>
      </c>
    </row>
    <row r="629" spans="2:66">
      <c r="B629" s="2">
        <v>40002</v>
      </c>
      <c r="C629" s="1">
        <v>2.41</v>
      </c>
      <c r="E629" s="2">
        <v>39461</v>
      </c>
      <c r="F629" s="1">
        <v>5.24</v>
      </c>
      <c r="H629" s="2">
        <v>39496</v>
      </c>
      <c r="I629" s="1">
        <v>5.0019999999999998</v>
      </c>
      <c r="K629" s="2">
        <v>39492</v>
      </c>
      <c r="L629" s="1">
        <v>5.2119999999999997</v>
      </c>
      <c r="N629" s="2">
        <v>39492</v>
      </c>
      <c r="O629" s="1">
        <v>5.07</v>
      </c>
      <c r="Q629" s="2">
        <v>39594</v>
      </c>
      <c r="R629" s="1">
        <v>5.2649999999999997</v>
      </c>
      <c r="T629" s="2">
        <v>39594</v>
      </c>
      <c r="U629" s="1">
        <v>5.18</v>
      </c>
      <c r="W629" s="2">
        <v>39594</v>
      </c>
      <c r="X629" s="1">
        <v>5.24</v>
      </c>
      <c r="Z629" s="2">
        <v>39594</v>
      </c>
      <c r="AA629" s="1">
        <v>5.35</v>
      </c>
      <c r="AC629" s="2">
        <v>39594</v>
      </c>
      <c r="AD629" s="1">
        <v>5.42</v>
      </c>
      <c r="AF629" s="2">
        <v>39987</v>
      </c>
      <c r="AG629" s="1">
        <v>0.60750000000000004</v>
      </c>
      <c r="AI629" s="2">
        <v>39594</v>
      </c>
      <c r="AJ629" s="1">
        <v>4.9130000000000003</v>
      </c>
      <c r="AL629" s="2">
        <v>39594</v>
      </c>
      <c r="AM629" s="1">
        <v>4.4489999999999998</v>
      </c>
      <c r="AO629" s="2">
        <v>39594</v>
      </c>
      <c r="AP629" s="1">
        <v>3.2345000000000002</v>
      </c>
      <c r="AR629" s="2">
        <v>39594</v>
      </c>
      <c r="AS629" s="1">
        <v>2.8759999999999999</v>
      </c>
      <c r="AU629" s="2">
        <v>39594</v>
      </c>
      <c r="AV629" s="1">
        <v>4.9089999999999998</v>
      </c>
      <c r="AX629" s="2">
        <v>39594</v>
      </c>
      <c r="AY629" s="1">
        <v>4.9480000000000004</v>
      </c>
      <c r="BA629" s="116">
        <v>39594</v>
      </c>
      <c r="BB629" s="1">
        <v>4.7264999999999997</v>
      </c>
      <c r="BD629" s="2">
        <v>39594</v>
      </c>
      <c r="BE629" s="1">
        <v>4.8715000000000002</v>
      </c>
      <c r="BG629" s="2">
        <v>39629</v>
      </c>
      <c r="BH629" s="1">
        <v>3.99</v>
      </c>
      <c r="BI629" s="2"/>
      <c r="BJ629" s="2">
        <v>39629</v>
      </c>
      <c r="BK629" s="1">
        <v>3.34</v>
      </c>
      <c r="BM629" s="2">
        <v>39594</v>
      </c>
      <c r="BN629" s="1">
        <v>4.6129999999999995</v>
      </c>
    </row>
    <row r="630" spans="2:66">
      <c r="B630" s="2">
        <v>40003</v>
      </c>
      <c r="C630" s="1">
        <v>2.41</v>
      </c>
      <c r="E630" s="2">
        <v>39462</v>
      </c>
      <c r="F630" s="1">
        <v>5.2270000000000003</v>
      </c>
      <c r="H630" s="2">
        <v>39497</v>
      </c>
      <c r="I630" s="1">
        <v>5.048</v>
      </c>
      <c r="K630" s="2">
        <v>39493</v>
      </c>
      <c r="L630" s="1">
        <v>5.2229999999999999</v>
      </c>
      <c r="N630" s="2">
        <v>39493</v>
      </c>
      <c r="O630" s="1">
        <v>5.0860000000000003</v>
      </c>
      <c r="Q630" s="2">
        <v>39595</v>
      </c>
      <c r="R630" s="1">
        <v>5.2249999999999996</v>
      </c>
      <c r="T630" s="2">
        <v>39595</v>
      </c>
      <c r="U630" s="1">
        <v>5.1349999999999998</v>
      </c>
      <c r="W630" s="2">
        <v>39595</v>
      </c>
      <c r="X630" s="1">
        <v>5.2</v>
      </c>
      <c r="Z630" s="2">
        <v>39595</v>
      </c>
      <c r="AA630" s="1">
        <v>5.31</v>
      </c>
      <c r="AC630" s="2">
        <v>39595</v>
      </c>
      <c r="AD630" s="1">
        <v>5.4</v>
      </c>
      <c r="AF630" s="2">
        <v>39988</v>
      </c>
      <c r="AG630" s="1">
        <v>0.60438000000000003</v>
      </c>
      <c r="AI630" s="2">
        <v>39595</v>
      </c>
      <c r="AJ630" s="1">
        <v>4.9954999999999998</v>
      </c>
      <c r="AL630" s="2">
        <v>39595</v>
      </c>
      <c r="AM630" s="1">
        <v>4.5445000000000002</v>
      </c>
      <c r="AO630" s="2">
        <v>39595</v>
      </c>
      <c r="AP630" s="1">
        <v>3.3245</v>
      </c>
      <c r="AR630" s="2">
        <v>39595</v>
      </c>
      <c r="AS630" s="1">
        <v>2.9295</v>
      </c>
      <c r="AU630" s="2">
        <v>39595</v>
      </c>
      <c r="AV630" s="1">
        <v>4.9260000000000002</v>
      </c>
      <c r="AX630" s="2">
        <v>39595</v>
      </c>
      <c r="AY630" s="1">
        <v>4.9580000000000002</v>
      </c>
      <c r="BA630" s="116">
        <v>39595</v>
      </c>
      <c r="BB630" s="1">
        <v>4.7460000000000004</v>
      </c>
      <c r="BD630" s="2">
        <v>39595</v>
      </c>
      <c r="BE630" s="1">
        <v>4.8765000000000001</v>
      </c>
      <c r="BG630" s="2">
        <v>39630</v>
      </c>
      <c r="BH630" s="1">
        <v>4.01</v>
      </c>
      <c r="BI630" s="2"/>
      <c r="BJ630" s="2">
        <v>39630</v>
      </c>
      <c r="BK630" s="1">
        <v>3.33</v>
      </c>
      <c r="BM630" s="2">
        <v>39595</v>
      </c>
      <c r="BN630" s="1">
        <v>4.6260000000000003</v>
      </c>
    </row>
    <row r="631" spans="2:66">
      <c r="B631" s="2">
        <v>40004</v>
      </c>
      <c r="C631" s="1">
        <v>2.41</v>
      </c>
      <c r="E631" s="2">
        <v>39463</v>
      </c>
      <c r="F631" s="1">
        <v>5.2229999999999999</v>
      </c>
      <c r="H631" s="2">
        <v>39498</v>
      </c>
      <c r="I631" s="1">
        <v>5.0279999999999996</v>
      </c>
      <c r="K631" s="2">
        <v>39496</v>
      </c>
      <c r="L631" s="1">
        <v>5.2149999999999999</v>
      </c>
      <c r="N631" s="2">
        <v>39496</v>
      </c>
      <c r="O631" s="1">
        <v>5.0720000000000001</v>
      </c>
      <c r="Q631" s="2">
        <v>39596</v>
      </c>
      <c r="R631" s="1">
        <v>5.2249999999999996</v>
      </c>
      <c r="T631" s="2">
        <v>39596</v>
      </c>
      <c r="U631" s="1">
        <v>5.1349999999999998</v>
      </c>
      <c r="W631" s="2">
        <v>39596</v>
      </c>
      <c r="X631" s="1">
        <v>5.2</v>
      </c>
      <c r="Z631" s="2">
        <v>39596</v>
      </c>
      <c r="AA631" s="1">
        <v>5.31</v>
      </c>
      <c r="AC631" s="2">
        <v>39596</v>
      </c>
      <c r="AD631" s="1">
        <v>5.37</v>
      </c>
      <c r="AF631" s="2">
        <v>39989</v>
      </c>
      <c r="AG631" s="1">
        <v>0.60124999999999995</v>
      </c>
      <c r="AI631" s="2">
        <v>39596</v>
      </c>
      <c r="AJ631" s="1">
        <v>5.0555000000000003</v>
      </c>
      <c r="AL631" s="2">
        <v>39596</v>
      </c>
      <c r="AM631" s="1">
        <v>4.6340000000000003</v>
      </c>
      <c r="AO631" s="2">
        <v>39596</v>
      </c>
      <c r="AP631" s="1">
        <v>3.4380000000000002</v>
      </c>
      <c r="AR631" s="2">
        <v>39596</v>
      </c>
      <c r="AS631" s="1">
        <v>2.988</v>
      </c>
      <c r="AU631" s="2">
        <v>39596</v>
      </c>
      <c r="AV631" s="1">
        <v>4.9744999999999999</v>
      </c>
      <c r="AX631" s="2">
        <v>39596</v>
      </c>
      <c r="AY631" s="1">
        <v>5.0114999999999998</v>
      </c>
      <c r="BA631" s="116">
        <v>39596</v>
      </c>
      <c r="BB631" s="1">
        <v>4.79</v>
      </c>
      <c r="BD631" s="2">
        <v>39596</v>
      </c>
      <c r="BE631" s="1">
        <v>4.9145000000000003</v>
      </c>
      <c r="BG631" s="2">
        <v>39631</v>
      </c>
      <c r="BH631" s="1">
        <v>3.99</v>
      </c>
      <c r="BI631" s="2"/>
      <c r="BJ631" s="2">
        <v>39631</v>
      </c>
      <c r="BK631" s="1">
        <v>3.31</v>
      </c>
      <c r="BM631" s="2">
        <v>39596</v>
      </c>
      <c r="BN631" s="1">
        <v>4.673</v>
      </c>
    </row>
    <row r="632" spans="2:66">
      <c r="B632" s="2">
        <v>40007</v>
      </c>
      <c r="C632" s="1">
        <v>2.41</v>
      </c>
      <c r="E632" s="2">
        <v>39464</v>
      </c>
      <c r="F632" s="1">
        <v>5.2469999999999999</v>
      </c>
      <c r="H632" s="2">
        <v>39499</v>
      </c>
      <c r="I632" s="1">
        <v>5.12</v>
      </c>
      <c r="K632" s="2">
        <v>39497</v>
      </c>
      <c r="L632" s="1">
        <v>5.2679999999999998</v>
      </c>
      <c r="N632" s="2">
        <v>39497</v>
      </c>
      <c r="O632" s="1">
        <v>5.1269999999999998</v>
      </c>
      <c r="Q632" s="2">
        <v>39597</v>
      </c>
      <c r="R632" s="1">
        <v>5.28</v>
      </c>
      <c r="T632" s="2">
        <v>39597</v>
      </c>
      <c r="U632" s="1">
        <v>5.1849999999999996</v>
      </c>
      <c r="W632" s="2">
        <v>39597</v>
      </c>
      <c r="X632" s="1">
        <v>5.25</v>
      </c>
      <c r="Z632" s="2">
        <v>39597</v>
      </c>
      <c r="AA632" s="1">
        <v>5.3650000000000002</v>
      </c>
      <c r="AC632" s="2">
        <v>39597</v>
      </c>
      <c r="AD632" s="1">
        <v>5.415</v>
      </c>
      <c r="AF632" s="2">
        <v>39990</v>
      </c>
      <c r="AG632" s="1">
        <v>0.59750000000000003</v>
      </c>
      <c r="AI632" s="2">
        <v>39597</v>
      </c>
      <c r="AJ632" s="1">
        <v>5.1174999999999997</v>
      </c>
      <c r="AL632" s="2">
        <v>39597</v>
      </c>
      <c r="AM632" s="1">
        <v>4.7054999999999998</v>
      </c>
      <c r="AO632" s="2">
        <v>39597</v>
      </c>
      <c r="AP632" s="1">
        <v>3.4779999999999998</v>
      </c>
      <c r="AR632" s="2">
        <v>39597</v>
      </c>
      <c r="AS632" s="1">
        <v>3.004</v>
      </c>
      <c r="AU632" s="2">
        <v>39597</v>
      </c>
      <c r="AV632" s="1">
        <v>5.0054999999999996</v>
      </c>
      <c r="AX632" s="2">
        <v>39597</v>
      </c>
      <c r="AY632" s="1">
        <v>5.0454999999999997</v>
      </c>
      <c r="BA632" s="116">
        <v>39597</v>
      </c>
      <c r="BB632" s="1">
        <v>4.8365</v>
      </c>
      <c r="BD632" s="2">
        <v>39597</v>
      </c>
      <c r="BE632" s="1">
        <v>4.9930000000000003</v>
      </c>
      <c r="BG632" s="2">
        <v>39632</v>
      </c>
      <c r="BH632" s="1">
        <v>3.99</v>
      </c>
      <c r="BI632" s="2"/>
      <c r="BJ632" s="2">
        <v>39632</v>
      </c>
      <c r="BK632" s="1">
        <v>3.2800000000000002</v>
      </c>
      <c r="BM632" s="2">
        <v>39597</v>
      </c>
      <c r="BN632" s="1">
        <v>4.7305000000000001</v>
      </c>
    </row>
    <row r="633" spans="2:66">
      <c r="B633" s="2">
        <v>40008</v>
      </c>
      <c r="C633" s="1">
        <v>2.41</v>
      </c>
      <c r="E633" s="2">
        <v>39465</v>
      </c>
      <c r="F633" s="1">
        <v>5.2450000000000001</v>
      </c>
      <c r="H633" s="2">
        <v>39500</v>
      </c>
      <c r="I633" s="1">
        <v>5.0529999999999999</v>
      </c>
      <c r="K633" s="2">
        <v>39498</v>
      </c>
      <c r="L633" s="1">
        <v>5.25</v>
      </c>
      <c r="N633" s="2">
        <v>39498</v>
      </c>
      <c r="O633" s="1">
        <v>5.1100000000000003</v>
      </c>
      <c r="Q633" s="2">
        <v>39598</v>
      </c>
      <c r="R633" s="1">
        <v>5.3250000000000002</v>
      </c>
      <c r="T633" s="2">
        <v>39598</v>
      </c>
      <c r="U633" s="1">
        <v>5.2350000000000003</v>
      </c>
      <c r="W633" s="2">
        <v>39598</v>
      </c>
      <c r="X633" s="1">
        <v>5.2949999999999999</v>
      </c>
      <c r="Z633" s="2">
        <v>39598</v>
      </c>
      <c r="AA633" s="1">
        <v>5.3949999999999996</v>
      </c>
      <c r="AC633" s="2">
        <v>39598</v>
      </c>
      <c r="AD633" s="1">
        <v>5.4249999999999998</v>
      </c>
      <c r="AF633" s="2">
        <v>39993</v>
      </c>
      <c r="AG633" s="1">
        <v>0.59687999999999997</v>
      </c>
      <c r="AI633" s="2">
        <v>39598</v>
      </c>
      <c r="AJ633" s="1">
        <v>5.1035000000000004</v>
      </c>
      <c r="AL633" s="2">
        <v>39598</v>
      </c>
      <c r="AM633" s="1">
        <v>4.6950000000000003</v>
      </c>
      <c r="AO633" s="2">
        <v>39598</v>
      </c>
      <c r="AP633" s="1">
        <v>3.4365000000000001</v>
      </c>
      <c r="AR633" s="2">
        <v>39598</v>
      </c>
      <c r="AS633" s="1">
        <v>2.9929999999999999</v>
      </c>
      <c r="AU633" s="2">
        <v>39598</v>
      </c>
      <c r="AV633" s="1">
        <v>4.9935</v>
      </c>
      <c r="AX633" s="2">
        <v>39598</v>
      </c>
      <c r="AY633" s="1">
        <v>5.0365000000000002</v>
      </c>
      <c r="BA633" s="116">
        <v>39598</v>
      </c>
      <c r="BB633" s="1">
        <v>4.835</v>
      </c>
      <c r="BD633" s="2">
        <v>39598</v>
      </c>
      <c r="BE633" s="1">
        <v>4.9950000000000001</v>
      </c>
      <c r="BG633" s="2">
        <v>39636</v>
      </c>
      <c r="BH633" s="1">
        <v>3.95</v>
      </c>
      <c r="BI633" s="2"/>
      <c r="BJ633" s="2">
        <v>39636</v>
      </c>
      <c r="BK633" s="1">
        <v>3.23</v>
      </c>
      <c r="BM633" s="2">
        <v>39598</v>
      </c>
      <c r="BN633" s="1">
        <v>4.7465000000000002</v>
      </c>
    </row>
    <row r="634" spans="2:66">
      <c r="B634" s="2">
        <v>40009</v>
      </c>
      <c r="C634" s="1">
        <v>2.41</v>
      </c>
      <c r="E634" s="2">
        <v>39468</v>
      </c>
      <c r="F634" s="1">
        <v>5.25</v>
      </c>
      <c r="H634" s="2">
        <v>39503</v>
      </c>
      <c r="I634" s="1">
        <v>5.08</v>
      </c>
      <c r="K634" s="2">
        <v>39499</v>
      </c>
      <c r="L634" s="1">
        <v>5.35</v>
      </c>
      <c r="N634" s="2">
        <v>39499</v>
      </c>
      <c r="O634" s="1">
        <v>5.2080000000000002</v>
      </c>
      <c r="Q634" s="2">
        <v>39601</v>
      </c>
      <c r="R634" s="1">
        <v>5.4</v>
      </c>
      <c r="T634" s="2">
        <v>39601</v>
      </c>
      <c r="U634" s="1">
        <v>5.3150000000000004</v>
      </c>
      <c r="W634" s="2">
        <v>39601</v>
      </c>
      <c r="X634" s="1">
        <v>5.37</v>
      </c>
      <c r="Z634" s="2">
        <v>39601</v>
      </c>
      <c r="AA634" s="1">
        <v>5.4649999999999999</v>
      </c>
      <c r="AC634" s="2">
        <v>39601</v>
      </c>
      <c r="AD634" s="1">
        <v>5.46</v>
      </c>
      <c r="AF634" s="2">
        <v>39994</v>
      </c>
      <c r="AG634" s="1">
        <v>0.59499999999999997</v>
      </c>
      <c r="AI634" s="2">
        <v>39601</v>
      </c>
      <c r="AJ634" s="1">
        <v>5.0525000000000002</v>
      </c>
      <c r="AL634" s="2">
        <v>39601</v>
      </c>
      <c r="AM634" s="1">
        <v>4.5934999999999997</v>
      </c>
      <c r="AO634" s="2">
        <v>39601</v>
      </c>
      <c r="AP634" s="1">
        <v>3.3170000000000002</v>
      </c>
      <c r="AR634" s="2">
        <v>39601</v>
      </c>
      <c r="AS634" s="1">
        <v>2.915</v>
      </c>
      <c r="AU634" s="2">
        <v>39601</v>
      </c>
      <c r="AV634" s="1">
        <v>4.9190000000000005</v>
      </c>
      <c r="AX634" s="2">
        <v>39601</v>
      </c>
      <c r="AY634" s="1">
        <v>4.9610000000000003</v>
      </c>
      <c r="BA634" s="116">
        <v>39601</v>
      </c>
      <c r="BB634" s="1">
        <v>4.7575000000000003</v>
      </c>
      <c r="BD634" s="2">
        <v>39601</v>
      </c>
      <c r="BE634" s="1">
        <v>4.9225000000000003</v>
      </c>
      <c r="BG634" s="2">
        <v>39637</v>
      </c>
      <c r="BH634" s="1">
        <v>3.91</v>
      </c>
      <c r="BI634" s="2"/>
      <c r="BJ634" s="2">
        <v>39637</v>
      </c>
      <c r="BK634" s="1">
        <v>3.19</v>
      </c>
      <c r="BM634" s="2">
        <v>39601</v>
      </c>
      <c r="BN634" s="1">
        <v>4.6615000000000002</v>
      </c>
    </row>
    <row r="635" spans="2:66">
      <c r="B635" s="2">
        <v>40010</v>
      </c>
      <c r="C635" s="1">
        <v>2.41</v>
      </c>
      <c r="E635" s="2">
        <v>39469</v>
      </c>
      <c r="F635" s="1">
        <v>5.25</v>
      </c>
      <c r="H635" s="2">
        <v>39504</v>
      </c>
      <c r="I635" s="1">
        <v>5.09</v>
      </c>
      <c r="K635" s="2">
        <v>39500</v>
      </c>
      <c r="L635" s="1">
        <v>5.2949999999999999</v>
      </c>
      <c r="N635" s="2">
        <v>39500</v>
      </c>
      <c r="O635" s="1">
        <v>5.1429999999999998</v>
      </c>
      <c r="Q635" s="2">
        <v>39602</v>
      </c>
      <c r="R635" s="1">
        <v>5.43</v>
      </c>
      <c r="T635" s="2">
        <v>39602</v>
      </c>
      <c r="U635" s="1">
        <v>5.3449999999999998</v>
      </c>
      <c r="W635" s="2">
        <v>39602</v>
      </c>
      <c r="X635" s="1">
        <v>5.3849999999999998</v>
      </c>
      <c r="Z635" s="2">
        <v>39602</v>
      </c>
      <c r="AA635" s="1">
        <v>5.47</v>
      </c>
      <c r="AC635" s="2">
        <v>39602</v>
      </c>
      <c r="AD635" s="1">
        <v>5.45</v>
      </c>
      <c r="AF635" s="2">
        <v>39995</v>
      </c>
      <c r="AG635" s="1">
        <v>0.58750000000000002</v>
      </c>
      <c r="AI635" s="2">
        <v>39602</v>
      </c>
      <c r="AJ635" s="1">
        <v>5.0054999999999996</v>
      </c>
      <c r="AL635" s="2">
        <v>39602</v>
      </c>
      <c r="AM635" s="1">
        <v>4.5425000000000004</v>
      </c>
      <c r="AO635" s="2">
        <v>39602</v>
      </c>
      <c r="AP635" s="1">
        <v>3.24</v>
      </c>
      <c r="AR635" s="2">
        <v>39602</v>
      </c>
      <c r="AS635" s="1">
        <v>2.8860000000000001</v>
      </c>
      <c r="AU635" s="2">
        <v>39602</v>
      </c>
      <c r="AV635" s="1">
        <v>4.9409999999999998</v>
      </c>
      <c r="AX635" s="2">
        <v>39602</v>
      </c>
      <c r="AY635" s="1">
        <v>4.984</v>
      </c>
      <c r="BA635" s="116">
        <v>39602</v>
      </c>
      <c r="BB635" s="1">
        <v>4.7919999999999998</v>
      </c>
      <c r="BD635" s="2">
        <v>39602</v>
      </c>
      <c r="BE635" s="1">
        <v>4.9764999999999997</v>
      </c>
      <c r="BG635" s="2">
        <v>39638</v>
      </c>
      <c r="BH635" s="1">
        <v>3.85</v>
      </c>
      <c r="BI635" s="2"/>
      <c r="BJ635" s="2">
        <v>39638</v>
      </c>
      <c r="BK635" s="1">
        <v>3.11</v>
      </c>
      <c r="BM635" s="2">
        <v>39602</v>
      </c>
      <c r="BN635" s="1">
        <v>4.7050000000000001</v>
      </c>
    </row>
    <row r="636" spans="2:66">
      <c r="B636" s="2">
        <v>40011</v>
      </c>
      <c r="C636" s="1">
        <v>2.41</v>
      </c>
      <c r="E636" s="2">
        <v>39470</v>
      </c>
      <c r="F636" s="1">
        <v>5.1449999999999996</v>
      </c>
      <c r="H636" s="2">
        <v>39505</v>
      </c>
      <c r="I636" s="1">
        <v>5.0629999999999997</v>
      </c>
      <c r="K636" s="2">
        <v>39503</v>
      </c>
      <c r="L636" s="1">
        <v>5.31</v>
      </c>
      <c r="N636" s="2">
        <v>39503</v>
      </c>
      <c r="O636" s="1">
        <v>5.1749999999999998</v>
      </c>
      <c r="Q636" s="2">
        <v>39603</v>
      </c>
      <c r="R636" s="1">
        <v>5.51</v>
      </c>
      <c r="T636" s="2">
        <v>39603</v>
      </c>
      <c r="U636" s="1">
        <v>5.4050000000000002</v>
      </c>
      <c r="W636" s="2">
        <v>39603</v>
      </c>
      <c r="X636" s="1">
        <v>5.415</v>
      </c>
      <c r="Z636" s="2">
        <v>39603</v>
      </c>
      <c r="AA636" s="1">
        <v>5.4749999999999996</v>
      </c>
      <c r="AC636" s="2">
        <v>39603</v>
      </c>
      <c r="AD636" s="1">
        <v>5.4450000000000003</v>
      </c>
      <c r="AF636" s="2">
        <v>39996</v>
      </c>
      <c r="AG636" s="1">
        <v>0.57750000000000001</v>
      </c>
      <c r="AI636" s="2">
        <v>39603</v>
      </c>
      <c r="AJ636" s="1">
        <v>5.1139999999999999</v>
      </c>
      <c r="AL636" s="2">
        <v>39603</v>
      </c>
      <c r="AM636" s="1">
        <v>4.6624999999999996</v>
      </c>
      <c r="AO636" s="2">
        <v>39603</v>
      </c>
      <c r="AP636" s="1">
        <v>3.3069999999999999</v>
      </c>
      <c r="AR636" s="2">
        <v>39603</v>
      </c>
      <c r="AS636" s="1">
        <v>2.9350000000000001</v>
      </c>
      <c r="AU636" s="2">
        <v>39603</v>
      </c>
      <c r="AV636" s="1">
        <v>4.9615</v>
      </c>
      <c r="AX636" s="2">
        <v>39603</v>
      </c>
      <c r="AY636" s="1">
        <v>5.0034999999999998</v>
      </c>
      <c r="BA636" s="116">
        <v>39603</v>
      </c>
      <c r="BB636" s="1">
        <v>4.8120000000000003</v>
      </c>
      <c r="BD636" s="2">
        <v>39603</v>
      </c>
      <c r="BE636" s="1">
        <v>4.9805000000000001</v>
      </c>
      <c r="BG636" s="2">
        <v>39639</v>
      </c>
      <c r="BH636" s="1">
        <v>3.83</v>
      </c>
      <c r="BI636" s="2"/>
      <c r="BJ636" s="2">
        <v>39639</v>
      </c>
      <c r="BK636" s="1">
        <v>3.1</v>
      </c>
      <c r="BM636" s="2">
        <v>39603</v>
      </c>
      <c r="BN636" s="1">
        <v>4.7309999999999999</v>
      </c>
    </row>
    <row r="637" spans="2:66">
      <c r="B637" s="2">
        <v>40014</v>
      </c>
      <c r="C637" s="1">
        <v>2.41</v>
      </c>
      <c r="E637" s="2">
        <v>39471</v>
      </c>
      <c r="F637" s="1">
        <v>5.1950000000000003</v>
      </c>
      <c r="H637" s="2">
        <v>39506</v>
      </c>
      <c r="I637" s="1">
        <v>5.0279999999999996</v>
      </c>
      <c r="K637" s="2">
        <v>39504</v>
      </c>
      <c r="L637" s="1">
        <v>5.32</v>
      </c>
      <c r="N637" s="2">
        <v>39504</v>
      </c>
      <c r="O637" s="1">
        <v>5.1920000000000002</v>
      </c>
      <c r="Q637" s="2">
        <v>39604</v>
      </c>
      <c r="R637" s="1">
        <v>5.54</v>
      </c>
      <c r="T637" s="2">
        <v>39604</v>
      </c>
      <c r="U637" s="1">
        <v>5.4349999999999996</v>
      </c>
      <c r="W637" s="2">
        <v>39604</v>
      </c>
      <c r="X637" s="1">
        <v>5.4450000000000003</v>
      </c>
      <c r="Z637" s="2">
        <v>39604</v>
      </c>
      <c r="AA637" s="1">
        <v>5.46</v>
      </c>
      <c r="AC637" s="2">
        <v>39604</v>
      </c>
      <c r="AD637" s="1">
        <v>5.415</v>
      </c>
      <c r="AF637" s="2">
        <v>39997</v>
      </c>
      <c r="AG637" s="1">
        <v>0.55874999999999997</v>
      </c>
      <c r="AI637" s="2">
        <v>39604</v>
      </c>
      <c r="AJ637" s="1">
        <v>5.1920000000000002</v>
      </c>
      <c r="AL637" s="2">
        <v>39604</v>
      </c>
      <c r="AM637" s="1">
        <v>4.7565</v>
      </c>
      <c r="AO637" s="2">
        <v>39604</v>
      </c>
      <c r="AP637" s="1">
        <v>3.3639999999999999</v>
      </c>
      <c r="AR637" s="2">
        <v>39604</v>
      </c>
      <c r="AS637" s="1">
        <v>2.9769999999999999</v>
      </c>
      <c r="AU637" s="2">
        <v>39604</v>
      </c>
      <c r="AV637" s="1">
        <v>4.9119999999999999</v>
      </c>
      <c r="AX637" s="2">
        <v>39604</v>
      </c>
      <c r="AY637" s="1">
        <v>4.968</v>
      </c>
      <c r="BA637" s="116">
        <v>39604</v>
      </c>
      <c r="BB637" s="1">
        <v>4.8600000000000003</v>
      </c>
      <c r="BD637" s="2">
        <v>39604</v>
      </c>
      <c r="BE637" s="1">
        <v>5.25</v>
      </c>
      <c r="BG637" s="2">
        <v>39640</v>
      </c>
      <c r="BH637" s="1">
        <v>3.96</v>
      </c>
      <c r="BI637" s="2"/>
      <c r="BJ637" s="2">
        <v>39640</v>
      </c>
      <c r="BK637" s="1">
        <v>3.27</v>
      </c>
      <c r="BM637" s="2">
        <v>39604</v>
      </c>
      <c r="BN637" s="1">
        <v>4.9989999999999997</v>
      </c>
    </row>
    <row r="638" spans="2:66">
      <c r="B638" s="2">
        <v>40015</v>
      </c>
      <c r="C638" s="1">
        <v>2.41</v>
      </c>
      <c r="E638" s="2">
        <v>39472</v>
      </c>
      <c r="F638" s="1">
        <v>5.2</v>
      </c>
      <c r="H638" s="2">
        <v>39507</v>
      </c>
      <c r="I638" s="1">
        <v>4.97</v>
      </c>
      <c r="K638" s="2">
        <v>39505</v>
      </c>
      <c r="L638" s="1">
        <v>5.2969999999999997</v>
      </c>
      <c r="N638" s="2">
        <v>39505</v>
      </c>
      <c r="O638" s="1">
        <v>5.1710000000000003</v>
      </c>
      <c r="Q638" s="2">
        <v>39605</v>
      </c>
      <c r="R638" s="1">
        <v>5.54</v>
      </c>
      <c r="T638" s="2">
        <v>39605</v>
      </c>
      <c r="U638" s="1">
        <v>5.4349999999999996</v>
      </c>
      <c r="W638" s="2">
        <v>39605</v>
      </c>
      <c r="X638" s="1">
        <v>5.4450000000000003</v>
      </c>
      <c r="Z638" s="2">
        <v>39605</v>
      </c>
      <c r="AA638" s="1">
        <v>5.46</v>
      </c>
      <c r="AC638" s="2">
        <v>39605</v>
      </c>
      <c r="AD638" s="1">
        <v>5.415</v>
      </c>
      <c r="AF638" s="2">
        <v>40000</v>
      </c>
      <c r="AG638" s="1">
        <v>0.54813000000000001</v>
      </c>
      <c r="AI638" s="2">
        <v>39605</v>
      </c>
      <c r="AJ638" s="1">
        <v>5.0955000000000004</v>
      </c>
      <c r="AL638" s="2">
        <v>39605</v>
      </c>
      <c r="AM638" s="1">
        <v>4.6520000000000001</v>
      </c>
      <c r="AO638" s="2">
        <v>39605</v>
      </c>
      <c r="AP638" s="1">
        <v>3.2984999999999998</v>
      </c>
      <c r="AR638" s="2">
        <v>39605</v>
      </c>
      <c r="AS638" s="1">
        <v>2.9420000000000002</v>
      </c>
      <c r="AU638" s="2">
        <v>39605</v>
      </c>
      <c r="AV638" s="1">
        <v>4.7729999999999997</v>
      </c>
      <c r="AX638" s="2">
        <v>39605</v>
      </c>
      <c r="AY638" s="1">
        <v>4.859</v>
      </c>
      <c r="BA638" s="116">
        <v>39605</v>
      </c>
      <c r="BB638" s="1">
        <v>4.7915000000000001</v>
      </c>
      <c r="BD638" s="2">
        <v>39605</v>
      </c>
      <c r="BE638" s="1">
        <v>5.3929999999999998</v>
      </c>
      <c r="BG638" s="2">
        <v>39643</v>
      </c>
      <c r="BH638" s="1">
        <v>3.9</v>
      </c>
      <c r="BI638" s="2"/>
      <c r="BJ638" s="2">
        <v>39643</v>
      </c>
      <c r="BK638" s="1">
        <v>3.2</v>
      </c>
      <c r="BM638" s="2">
        <v>39605</v>
      </c>
      <c r="BN638" s="1">
        <v>4.9480000000000004</v>
      </c>
    </row>
    <row r="639" spans="2:66">
      <c r="B639" s="2">
        <v>40016</v>
      </c>
      <c r="C639" s="1">
        <v>2.41</v>
      </c>
      <c r="E639" s="2">
        <v>39475</v>
      </c>
      <c r="F639" s="1">
        <v>5.1550000000000002</v>
      </c>
      <c r="H639" s="2">
        <v>39510</v>
      </c>
      <c r="I639" s="1">
        <v>4.92</v>
      </c>
      <c r="K639" s="2">
        <v>39506</v>
      </c>
      <c r="L639" s="1">
        <v>5.2750000000000004</v>
      </c>
      <c r="N639" s="2">
        <v>39506</v>
      </c>
      <c r="O639" s="1">
        <v>5.141</v>
      </c>
      <c r="Q639" s="2">
        <v>39608</v>
      </c>
      <c r="R639" s="1">
        <v>5.665</v>
      </c>
      <c r="T639" s="2">
        <v>39608</v>
      </c>
      <c r="U639" s="1">
        <v>5.5649999999999995</v>
      </c>
      <c r="W639" s="2">
        <v>39608</v>
      </c>
      <c r="X639" s="1">
        <v>5.57</v>
      </c>
      <c r="Z639" s="2">
        <v>39608</v>
      </c>
      <c r="AA639" s="1">
        <v>5.5649999999999995</v>
      </c>
      <c r="AC639" s="2">
        <v>39608</v>
      </c>
      <c r="AD639" s="1">
        <v>5.51</v>
      </c>
      <c r="AF639" s="2">
        <v>40001</v>
      </c>
      <c r="AG639" s="1">
        <v>0.53749999999999998</v>
      </c>
      <c r="AI639" s="2">
        <v>39608</v>
      </c>
      <c r="AJ639" s="1">
        <v>5.0804999999999998</v>
      </c>
      <c r="AL639" s="2">
        <v>39608</v>
      </c>
      <c r="AM639" s="1">
        <v>4.7234999999999996</v>
      </c>
      <c r="AO639" s="2">
        <v>39608</v>
      </c>
      <c r="AP639" s="1">
        <v>3.637</v>
      </c>
      <c r="AR639" s="2">
        <v>39608</v>
      </c>
      <c r="AS639" s="1">
        <v>3.1949999999999998</v>
      </c>
      <c r="AU639" s="2">
        <v>39608</v>
      </c>
      <c r="AV639" s="1">
        <v>4.7605000000000004</v>
      </c>
      <c r="AX639" s="2">
        <v>39608</v>
      </c>
      <c r="AY639" s="1">
        <v>4.8725000000000005</v>
      </c>
      <c r="BA639" s="116">
        <v>39608</v>
      </c>
      <c r="BB639" s="1">
        <v>4.8890000000000002</v>
      </c>
      <c r="BD639" s="2">
        <v>39608</v>
      </c>
      <c r="BE639" s="1">
        <v>5.4619999999999997</v>
      </c>
      <c r="BG639" s="2">
        <v>39644</v>
      </c>
      <c r="BH639" s="1">
        <v>3.87</v>
      </c>
      <c r="BI639" s="2"/>
      <c r="BJ639" s="2">
        <v>39644</v>
      </c>
      <c r="BK639" s="1">
        <v>3.12</v>
      </c>
      <c r="BM639" s="2">
        <v>39608</v>
      </c>
      <c r="BN639" s="1">
        <v>5.0705</v>
      </c>
    </row>
    <row r="640" spans="2:66">
      <c r="B640" s="2">
        <v>40017</v>
      </c>
      <c r="C640" s="1">
        <v>2.41</v>
      </c>
      <c r="E640" s="2">
        <v>39476</v>
      </c>
      <c r="F640" s="1">
        <v>5.1479999999999997</v>
      </c>
      <c r="H640" s="2">
        <v>39511</v>
      </c>
      <c r="I640" s="1">
        <v>4.9370000000000003</v>
      </c>
      <c r="K640" s="2">
        <v>39507</v>
      </c>
      <c r="L640" s="1">
        <v>5.2279999999999998</v>
      </c>
      <c r="N640" s="2">
        <v>39507</v>
      </c>
      <c r="O640" s="1">
        <v>5.0819999999999999</v>
      </c>
      <c r="Q640" s="2">
        <v>39609</v>
      </c>
      <c r="R640" s="1">
        <v>5.74</v>
      </c>
      <c r="T640" s="2">
        <v>39609</v>
      </c>
      <c r="U640" s="1">
        <v>5.6550000000000002</v>
      </c>
      <c r="W640" s="2">
        <v>39609</v>
      </c>
      <c r="X640" s="1">
        <v>5.67</v>
      </c>
      <c r="Z640" s="2">
        <v>39609</v>
      </c>
      <c r="AA640" s="1">
        <v>5.67</v>
      </c>
      <c r="AC640" s="2">
        <v>39609</v>
      </c>
      <c r="AD640" s="1">
        <v>5.63</v>
      </c>
      <c r="AF640" s="2">
        <v>40002</v>
      </c>
      <c r="AG640" s="1">
        <v>0.52500000000000002</v>
      </c>
      <c r="AI640" s="2">
        <v>39609</v>
      </c>
      <c r="AJ640" s="1">
        <v>5.1719999999999997</v>
      </c>
      <c r="AL640" s="2">
        <v>39609</v>
      </c>
      <c r="AM640" s="1">
        <v>4.8525</v>
      </c>
      <c r="AO640" s="2">
        <v>39609</v>
      </c>
      <c r="AP640" s="1">
        <v>3.8704999999999998</v>
      </c>
      <c r="AR640" s="2">
        <v>39609</v>
      </c>
      <c r="AS640" s="1">
        <v>3.383</v>
      </c>
      <c r="AU640" s="2">
        <v>39609</v>
      </c>
      <c r="AV640" s="1">
        <v>4.9085000000000001</v>
      </c>
      <c r="AX640" s="2">
        <v>39609</v>
      </c>
      <c r="AY640" s="1">
        <v>5.0045000000000002</v>
      </c>
      <c r="BA640" s="116">
        <v>39609</v>
      </c>
      <c r="BB640" s="1">
        <v>4.9824999999999999</v>
      </c>
      <c r="BD640" s="2">
        <v>39609</v>
      </c>
      <c r="BE640" s="1">
        <v>5.4359999999999999</v>
      </c>
      <c r="BG640" s="2">
        <v>39645</v>
      </c>
      <c r="BH640" s="1">
        <v>3.9699999999999998</v>
      </c>
      <c r="BI640" s="2"/>
      <c r="BJ640" s="2">
        <v>39645</v>
      </c>
      <c r="BK640" s="1">
        <v>3.2</v>
      </c>
      <c r="BM640" s="2">
        <v>39609</v>
      </c>
      <c r="BN640" s="1">
        <v>5.1425000000000001</v>
      </c>
    </row>
    <row r="641" spans="2:66">
      <c r="B641" s="2">
        <v>40018</v>
      </c>
      <c r="C641" s="1">
        <v>2.41</v>
      </c>
      <c r="E641" s="2">
        <v>39477</v>
      </c>
      <c r="F641" s="1">
        <v>5.1050000000000004</v>
      </c>
      <c r="H641" s="2">
        <v>39512</v>
      </c>
      <c r="I641" s="1">
        <v>4.92</v>
      </c>
      <c r="K641" s="2">
        <v>39510</v>
      </c>
      <c r="L641" s="1">
        <v>5.1870000000000003</v>
      </c>
      <c r="N641" s="2">
        <v>39510</v>
      </c>
      <c r="O641" s="1">
        <v>5.03</v>
      </c>
      <c r="Q641" s="2">
        <v>39610</v>
      </c>
      <c r="R641" s="1">
        <v>5.63</v>
      </c>
      <c r="T641" s="2">
        <v>39610</v>
      </c>
      <c r="U641" s="1">
        <v>5.5750000000000002</v>
      </c>
      <c r="W641" s="2">
        <v>39610</v>
      </c>
      <c r="X641" s="1">
        <v>5.5949999999999998</v>
      </c>
      <c r="Z641" s="2">
        <v>39610</v>
      </c>
      <c r="AA641" s="1">
        <v>5.6050000000000004</v>
      </c>
      <c r="AC641" s="2">
        <v>39610</v>
      </c>
      <c r="AD641" s="1">
        <v>5.6</v>
      </c>
      <c r="AF641" s="2">
        <v>40003</v>
      </c>
      <c r="AG641" s="1">
        <v>0.51</v>
      </c>
      <c r="AI641" s="2">
        <v>39610</v>
      </c>
      <c r="AJ641" s="1">
        <v>5.1239999999999997</v>
      </c>
      <c r="AL641" s="2">
        <v>39610</v>
      </c>
      <c r="AM641" s="1">
        <v>4.7675000000000001</v>
      </c>
      <c r="AO641" s="2">
        <v>39610</v>
      </c>
      <c r="AP641" s="1">
        <v>3.7370000000000001</v>
      </c>
      <c r="AR641" s="2">
        <v>39610</v>
      </c>
      <c r="AS641" s="1">
        <v>3.2839999999999998</v>
      </c>
      <c r="AU641" s="2">
        <v>39610</v>
      </c>
      <c r="AV641" s="1">
        <v>5.0065</v>
      </c>
      <c r="AX641" s="2">
        <v>39610</v>
      </c>
      <c r="AY641" s="1">
        <v>5.0845000000000002</v>
      </c>
      <c r="BA641" s="116">
        <v>39610</v>
      </c>
      <c r="BB641" s="1">
        <v>4.9924999999999997</v>
      </c>
      <c r="BD641" s="2">
        <v>39610</v>
      </c>
      <c r="BE641" s="1">
        <v>5.37</v>
      </c>
      <c r="BG641" s="2">
        <v>39646</v>
      </c>
      <c r="BH641" s="1">
        <v>4.07</v>
      </c>
      <c r="BI641" s="2"/>
      <c r="BJ641" s="2">
        <v>39646</v>
      </c>
      <c r="BK641" s="1">
        <v>3.35</v>
      </c>
      <c r="BM641" s="2">
        <v>39610</v>
      </c>
      <c r="BN641" s="1">
        <v>5.0555000000000003</v>
      </c>
    </row>
    <row r="642" spans="2:66">
      <c r="B642" s="2">
        <v>40021</v>
      </c>
      <c r="C642" s="1">
        <v>2.41</v>
      </c>
      <c r="E642" s="2">
        <v>39478</v>
      </c>
      <c r="F642" s="1">
        <v>5.032</v>
      </c>
      <c r="H642" s="2">
        <v>39513</v>
      </c>
      <c r="I642" s="1">
        <v>4.9480000000000004</v>
      </c>
      <c r="K642" s="2">
        <v>39511</v>
      </c>
      <c r="L642" s="1">
        <v>5.2030000000000003</v>
      </c>
      <c r="N642" s="2">
        <v>39511</v>
      </c>
      <c r="O642" s="1">
        <v>5.0460000000000003</v>
      </c>
      <c r="Q642" s="2">
        <v>39611</v>
      </c>
      <c r="R642" s="1">
        <v>5.5350000000000001</v>
      </c>
      <c r="T642" s="2">
        <v>39611</v>
      </c>
      <c r="U642" s="1">
        <v>5.5350000000000001</v>
      </c>
      <c r="W642" s="2">
        <v>39611</v>
      </c>
      <c r="X642" s="1">
        <v>5.6050000000000004</v>
      </c>
      <c r="Z642" s="2">
        <v>39611</v>
      </c>
      <c r="AA642" s="1">
        <v>5.6349999999999998</v>
      </c>
      <c r="AC642" s="2">
        <v>39611</v>
      </c>
      <c r="AD642" s="1">
        <v>5.61</v>
      </c>
      <c r="AF642" s="2">
        <v>40004</v>
      </c>
      <c r="AG642" s="1">
        <v>0.505</v>
      </c>
      <c r="AI642" s="2">
        <v>39611</v>
      </c>
      <c r="AJ642" s="1">
        <v>5.2</v>
      </c>
      <c r="AL642" s="2">
        <v>39611</v>
      </c>
      <c r="AM642" s="1">
        <v>4.9089999999999998</v>
      </c>
      <c r="AO642" s="2">
        <v>39611</v>
      </c>
      <c r="AP642" s="1">
        <v>3.9670000000000001</v>
      </c>
      <c r="AR642" s="2">
        <v>39611</v>
      </c>
      <c r="AS642" s="1">
        <v>3.4580000000000002</v>
      </c>
      <c r="AU642" s="2">
        <v>39611</v>
      </c>
      <c r="AV642" s="1">
        <v>4.9815000000000005</v>
      </c>
      <c r="AX642" s="2">
        <v>39611</v>
      </c>
      <c r="AY642" s="1">
        <v>5.0724999999999998</v>
      </c>
      <c r="BA642" s="116">
        <v>39611</v>
      </c>
      <c r="BB642" s="1">
        <v>5.0190000000000001</v>
      </c>
      <c r="BD642" s="2">
        <v>39611</v>
      </c>
      <c r="BE642" s="1">
        <v>5.3659999999999997</v>
      </c>
      <c r="BG642" s="2">
        <v>39647</v>
      </c>
      <c r="BH642" s="1">
        <v>4.1100000000000003</v>
      </c>
      <c r="BI642" s="2"/>
      <c r="BJ642" s="2">
        <v>39647</v>
      </c>
      <c r="BK642" s="1">
        <v>3.42</v>
      </c>
      <c r="BM642" s="2">
        <v>39611</v>
      </c>
      <c r="BN642" s="1">
        <v>5.1295000000000002</v>
      </c>
    </row>
    <row r="643" spans="2:66">
      <c r="B643" s="2">
        <v>40022</v>
      </c>
      <c r="C643" s="1">
        <v>2.41</v>
      </c>
      <c r="E643" s="2">
        <v>39479</v>
      </c>
      <c r="F643" s="1">
        <v>5.03</v>
      </c>
      <c r="H643" s="2">
        <v>39514</v>
      </c>
      <c r="I643" s="1">
        <v>4.9950000000000001</v>
      </c>
      <c r="K643" s="2">
        <v>39512</v>
      </c>
      <c r="L643" s="1">
        <v>5.1920000000000002</v>
      </c>
      <c r="N643" s="2">
        <v>39512</v>
      </c>
      <c r="O643" s="1">
        <v>5.0229999999999997</v>
      </c>
      <c r="Q643" s="2">
        <v>39612</v>
      </c>
      <c r="R643" s="1">
        <v>5.55</v>
      </c>
      <c r="T643" s="2">
        <v>39612</v>
      </c>
      <c r="U643" s="1">
        <v>5.54</v>
      </c>
      <c r="W643" s="2">
        <v>39612</v>
      </c>
      <c r="X643" s="1">
        <v>5.625</v>
      </c>
      <c r="Z643" s="2">
        <v>39612</v>
      </c>
      <c r="AA643" s="1">
        <v>5.68</v>
      </c>
      <c r="AC643" s="2">
        <v>39612</v>
      </c>
      <c r="AD643" s="1">
        <v>5.64</v>
      </c>
      <c r="AF643" s="2">
        <v>40007</v>
      </c>
      <c r="AG643" s="1">
        <v>0.50938000000000005</v>
      </c>
      <c r="AI643" s="2">
        <v>39612</v>
      </c>
      <c r="AJ643" s="1">
        <v>5.2184999999999997</v>
      </c>
      <c r="AL643" s="2">
        <v>39612</v>
      </c>
      <c r="AM643" s="1">
        <v>4.95</v>
      </c>
      <c r="AO643" s="2">
        <v>39612</v>
      </c>
      <c r="AP643" s="1">
        <v>3.9525000000000001</v>
      </c>
      <c r="AR643" s="2">
        <v>39612</v>
      </c>
      <c r="AS643" s="1">
        <v>3.4729999999999999</v>
      </c>
      <c r="AU643" s="2">
        <v>39612</v>
      </c>
      <c r="AV643" s="1">
        <v>4.9885000000000002</v>
      </c>
      <c r="AX643" s="2">
        <v>39612</v>
      </c>
      <c r="AY643" s="1">
        <v>5.0964999999999998</v>
      </c>
      <c r="BA643" s="116">
        <v>39612</v>
      </c>
      <c r="BB643" s="1">
        <v>5.0774999999999997</v>
      </c>
      <c r="BD643" s="2">
        <v>39612</v>
      </c>
      <c r="BE643" s="1">
        <v>5.444</v>
      </c>
      <c r="BG643" s="2">
        <v>39650</v>
      </c>
      <c r="BH643" s="1">
        <v>4.09</v>
      </c>
      <c r="BI643" s="2"/>
      <c r="BJ643" s="2">
        <v>39650</v>
      </c>
      <c r="BK643" s="1">
        <v>3.41</v>
      </c>
      <c r="BM643" s="2">
        <v>39612</v>
      </c>
      <c r="BN643" s="1">
        <v>5.1585000000000001</v>
      </c>
    </row>
    <row r="644" spans="2:66">
      <c r="B644" s="2">
        <v>40023</v>
      </c>
      <c r="C644" s="1">
        <v>2.41</v>
      </c>
      <c r="E644" s="2">
        <v>39482</v>
      </c>
      <c r="F644" s="1">
        <v>5.0469999999999997</v>
      </c>
      <c r="H644" s="2">
        <v>39517</v>
      </c>
      <c r="I644" s="1">
        <v>5.1370000000000005</v>
      </c>
      <c r="K644" s="2">
        <v>39513</v>
      </c>
      <c r="L644" s="1">
        <v>5.2279999999999998</v>
      </c>
      <c r="N644" s="2">
        <v>39513</v>
      </c>
      <c r="O644" s="1">
        <v>5.048</v>
      </c>
      <c r="Q644" s="2">
        <v>39615</v>
      </c>
      <c r="R644" s="1">
        <v>5.51</v>
      </c>
      <c r="T644" s="2">
        <v>39615</v>
      </c>
      <c r="U644" s="1">
        <v>5.51</v>
      </c>
      <c r="W644" s="2">
        <v>39615</v>
      </c>
      <c r="X644" s="1">
        <v>5.5949999999999998</v>
      </c>
      <c r="Z644" s="2">
        <v>39615</v>
      </c>
      <c r="AA644" s="1">
        <v>5.67</v>
      </c>
      <c r="AC644" s="2">
        <v>39615</v>
      </c>
      <c r="AD644" s="1">
        <v>5.6349999999999998</v>
      </c>
      <c r="AF644" s="2">
        <v>40008</v>
      </c>
      <c r="AG644" s="1">
        <v>0.51312999999999998</v>
      </c>
      <c r="AI644" s="2">
        <v>39615</v>
      </c>
      <c r="AJ644" s="1">
        <v>5.2294999999999998</v>
      </c>
      <c r="AL644" s="2">
        <v>39615</v>
      </c>
      <c r="AM644" s="1">
        <v>4.97</v>
      </c>
      <c r="AO644" s="2">
        <v>39615</v>
      </c>
      <c r="AP644" s="1">
        <v>3.9824999999999999</v>
      </c>
      <c r="AR644" s="2">
        <v>39615</v>
      </c>
      <c r="AS644" s="1">
        <v>3.5019999999999998</v>
      </c>
      <c r="AU644" s="2">
        <v>39615</v>
      </c>
      <c r="AV644" s="1">
        <v>4.8985000000000003</v>
      </c>
      <c r="AX644" s="2">
        <v>39615</v>
      </c>
      <c r="AY644" s="1">
        <v>5.03</v>
      </c>
      <c r="BA644" s="116">
        <v>39615</v>
      </c>
      <c r="BB644" s="1">
        <v>5.0415000000000001</v>
      </c>
      <c r="BD644" s="2">
        <v>39615</v>
      </c>
      <c r="BE644" s="1">
        <v>5.4785000000000004</v>
      </c>
      <c r="BG644" s="2">
        <v>39651</v>
      </c>
      <c r="BH644" s="1">
        <v>4.1399999999999997</v>
      </c>
      <c r="BI644" s="2"/>
      <c r="BJ644" s="2">
        <v>39651</v>
      </c>
      <c r="BK644" s="1">
        <v>3.48</v>
      </c>
      <c r="BM644" s="2">
        <v>39615</v>
      </c>
      <c r="BN644" s="1">
        <v>5.1944999999999997</v>
      </c>
    </row>
    <row r="645" spans="2:66">
      <c r="B645" s="2">
        <v>40024</v>
      </c>
      <c r="C645" s="1">
        <v>2.41</v>
      </c>
      <c r="E645" s="2">
        <v>39483</v>
      </c>
      <c r="F645" s="1">
        <v>5.04</v>
      </c>
      <c r="H645" s="2">
        <v>39518</v>
      </c>
      <c r="I645" s="1">
        <v>5.157</v>
      </c>
      <c r="K645" s="2">
        <v>39514</v>
      </c>
      <c r="L645" s="1">
        <v>5.27</v>
      </c>
      <c r="N645" s="2">
        <v>39514</v>
      </c>
      <c r="O645" s="1">
        <v>5.0970000000000004</v>
      </c>
      <c r="Q645" s="2">
        <v>39616</v>
      </c>
      <c r="R645" s="1">
        <v>5.53</v>
      </c>
      <c r="T645" s="2">
        <v>39616</v>
      </c>
      <c r="U645" s="1">
        <v>5.5250000000000004</v>
      </c>
      <c r="W645" s="2">
        <v>39616</v>
      </c>
      <c r="X645" s="1">
        <v>5.5949999999999998</v>
      </c>
      <c r="Z645" s="2">
        <v>39616</v>
      </c>
      <c r="AA645" s="1">
        <v>5.665</v>
      </c>
      <c r="AC645" s="2">
        <v>39616</v>
      </c>
      <c r="AD645" s="1">
        <v>5.6150000000000002</v>
      </c>
      <c r="AF645" s="2">
        <v>40009</v>
      </c>
      <c r="AG645" s="1">
        <v>0.51375000000000004</v>
      </c>
      <c r="AI645" s="2">
        <v>39616</v>
      </c>
      <c r="AJ645" s="1">
        <v>5.1790000000000003</v>
      </c>
      <c r="AL645" s="2">
        <v>39616</v>
      </c>
      <c r="AM645" s="1">
        <v>4.875</v>
      </c>
      <c r="AO645" s="2">
        <v>39616</v>
      </c>
      <c r="AP645" s="1">
        <v>3.84</v>
      </c>
      <c r="AR645" s="2">
        <v>39616</v>
      </c>
      <c r="AS645" s="1">
        <v>3.3584999999999998</v>
      </c>
      <c r="AU645" s="2">
        <v>39616</v>
      </c>
      <c r="AV645" s="1">
        <v>4.8620000000000001</v>
      </c>
      <c r="AX645" s="2">
        <v>39616</v>
      </c>
      <c r="AY645" s="1">
        <v>4.9775</v>
      </c>
      <c r="BA645" s="116">
        <v>39616</v>
      </c>
      <c r="BB645" s="1">
        <v>4.9865000000000004</v>
      </c>
      <c r="BD645" s="2">
        <v>39616</v>
      </c>
      <c r="BE645" s="1">
        <v>5.3789999999999996</v>
      </c>
      <c r="BG645" s="2">
        <v>39652</v>
      </c>
      <c r="BH645" s="1">
        <v>4.16</v>
      </c>
      <c r="BI645" s="2"/>
      <c r="BJ645" s="2">
        <v>39652</v>
      </c>
      <c r="BK645" s="1">
        <v>3.51</v>
      </c>
      <c r="BM645" s="2">
        <v>39616</v>
      </c>
      <c r="BN645" s="1">
        <v>5.1135000000000002</v>
      </c>
    </row>
    <row r="646" spans="2:66">
      <c r="B646" s="2">
        <v>40025</v>
      </c>
      <c r="C646" s="1">
        <v>2.41</v>
      </c>
      <c r="E646" s="2">
        <v>39489</v>
      </c>
      <c r="F646" s="1">
        <v>5.0380000000000003</v>
      </c>
      <c r="H646" s="2">
        <v>39519</v>
      </c>
      <c r="I646" s="1">
        <v>5.16</v>
      </c>
      <c r="K646" s="2">
        <v>39517</v>
      </c>
      <c r="L646" s="1">
        <v>5.3769999999999998</v>
      </c>
      <c r="N646" s="2">
        <v>39517</v>
      </c>
      <c r="O646" s="1">
        <v>5.2279999999999998</v>
      </c>
      <c r="Q646" s="2">
        <v>39617</v>
      </c>
      <c r="R646" s="1">
        <v>5.5449999999999999</v>
      </c>
      <c r="T646" s="2">
        <v>39617</v>
      </c>
      <c r="U646" s="1">
        <v>5.52</v>
      </c>
      <c r="W646" s="2">
        <v>39617</v>
      </c>
      <c r="X646" s="1">
        <v>5.59</v>
      </c>
      <c r="Z646" s="2">
        <v>39617</v>
      </c>
      <c r="AA646" s="1">
        <v>5.6349999999999998</v>
      </c>
      <c r="AC646" s="2">
        <v>39617</v>
      </c>
      <c r="AD646" s="1">
        <v>5.59</v>
      </c>
      <c r="AF646" s="2">
        <v>40010</v>
      </c>
      <c r="AG646" s="1">
        <v>0.51</v>
      </c>
      <c r="AI646" s="2">
        <v>39617</v>
      </c>
      <c r="AJ646" s="1">
        <v>5.0990000000000002</v>
      </c>
      <c r="AL646" s="2">
        <v>39617</v>
      </c>
      <c r="AM646" s="1">
        <v>4.7865000000000002</v>
      </c>
      <c r="AO646" s="2">
        <v>39617</v>
      </c>
      <c r="AP646" s="1">
        <v>3.7545000000000002</v>
      </c>
      <c r="AR646" s="2">
        <v>39617</v>
      </c>
      <c r="AS646" s="1">
        <v>3.3079999999999998</v>
      </c>
      <c r="AU646" s="2">
        <v>39617</v>
      </c>
      <c r="AV646" s="1">
        <v>4.8494999999999999</v>
      </c>
      <c r="AX646" s="2">
        <v>39617</v>
      </c>
      <c r="AY646" s="1">
        <v>4.976</v>
      </c>
      <c r="BA646" s="116">
        <v>39617</v>
      </c>
      <c r="BB646" s="1">
        <v>4.9805000000000001</v>
      </c>
      <c r="BD646" s="2">
        <v>39617</v>
      </c>
      <c r="BE646" s="1">
        <v>5.3570000000000002</v>
      </c>
      <c r="BG646" s="2">
        <v>39653</v>
      </c>
      <c r="BH646" s="1">
        <v>4.03</v>
      </c>
      <c r="BI646" s="2"/>
      <c r="BJ646" s="2">
        <v>39653</v>
      </c>
      <c r="BK646" s="1">
        <v>3.37</v>
      </c>
      <c r="BM646" s="2">
        <v>39617</v>
      </c>
      <c r="BN646" s="1">
        <v>5.1074999999999999</v>
      </c>
    </row>
    <row r="647" spans="2:66">
      <c r="B647" s="2">
        <v>40028</v>
      </c>
      <c r="C647" s="1">
        <v>2.41</v>
      </c>
      <c r="E647" s="2">
        <v>39490</v>
      </c>
      <c r="F647" s="1">
        <v>5.0369999999999999</v>
      </c>
      <c r="H647" s="2">
        <v>39520</v>
      </c>
      <c r="I647" s="1">
        <v>5.2720000000000002</v>
      </c>
      <c r="K647" s="2">
        <v>39518</v>
      </c>
      <c r="L647" s="1">
        <v>5.3579999999999997</v>
      </c>
      <c r="N647" s="2">
        <v>39518</v>
      </c>
      <c r="O647" s="1">
        <v>5.2229999999999999</v>
      </c>
      <c r="Q647" s="2">
        <v>39618</v>
      </c>
      <c r="R647" s="1">
        <v>5.49</v>
      </c>
      <c r="T647" s="2">
        <v>39618</v>
      </c>
      <c r="U647" s="1">
        <v>5.47</v>
      </c>
      <c r="W647" s="2">
        <v>39618</v>
      </c>
      <c r="X647" s="1">
        <v>5.55</v>
      </c>
      <c r="Z647" s="2">
        <v>39618</v>
      </c>
      <c r="AA647" s="1">
        <v>5.585</v>
      </c>
      <c r="AC647" s="2">
        <v>39618</v>
      </c>
      <c r="AD647" s="1">
        <v>5.54</v>
      </c>
      <c r="AF647" s="2">
        <v>40011</v>
      </c>
      <c r="AG647" s="1">
        <v>0.50375000000000003</v>
      </c>
      <c r="AI647" s="2">
        <v>39618</v>
      </c>
      <c r="AJ647" s="1">
        <v>5.1565000000000003</v>
      </c>
      <c r="AL647" s="2">
        <v>39618</v>
      </c>
      <c r="AM647" s="1">
        <v>4.8570000000000002</v>
      </c>
      <c r="AO647" s="2">
        <v>39618</v>
      </c>
      <c r="AP647" s="1">
        <v>3.8129999999999997</v>
      </c>
      <c r="AR647" s="2">
        <v>39618</v>
      </c>
      <c r="AS647" s="1">
        <v>3.355</v>
      </c>
      <c r="AU647" s="2">
        <v>39618</v>
      </c>
      <c r="AV647" s="1">
        <v>4.8745000000000003</v>
      </c>
      <c r="AX647" s="2">
        <v>39618</v>
      </c>
      <c r="AY647" s="1">
        <v>5.0105000000000004</v>
      </c>
      <c r="BA647" s="116">
        <v>39618</v>
      </c>
      <c r="BB647" s="1">
        <v>5.0434999999999999</v>
      </c>
      <c r="BD647" s="2">
        <v>39618</v>
      </c>
      <c r="BE647" s="1">
        <v>5.4234999999999998</v>
      </c>
      <c r="BG647" s="2">
        <v>39654</v>
      </c>
      <c r="BH647" s="1">
        <v>4.13</v>
      </c>
      <c r="BI647" s="2"/>
      <c r="BJ647" s="2">
        <v>39654</v>
      </c>
      <c r="BK647" s="1">
        <v>3.45</v>
      </c>
      <c r="BM647" s="2">
        <v>39618</v>
      </c>
      <c r="BN647" s="1">
        <v>5.1775000000000002</v>
      </c>
    </row>
    <row r="648" spans="2:66">
      <c r="B648" s="2">
        <v>40029</v>
      </c>
      <c r="C648" s="1">
        <v>2.41</v>
      </c>
      <c r="E648" s="2">
        <v>39491</v>
      </c>
      <c r="F648" s="1">
        <v>4.9969999999999999</v>
      </c>
      <c r="H648" s="2">
        <v>39521</v>
      </c>
      <c r="I648" s="1">
        <v>5.2469999999999999</v>
      </c>
      <c r="K648" s="2">
        <v>39519</v>
      </c>
      <c r="L648" s="1">
        <v>5.3529999999999998</v>
      </c>
      <c r="N648" s="2">
        <v>39519</v>
      </c>
      <c r="O648" s="1">
        <v>5.2140000000000004</v>
      </c>
      <c r="Q648" s="2">
        <v>39619</v>
      </c>
      <c r="R648" s="1">
        <v>5.53</v>
      </c>
      <c r="T648" s="2">
        <v>39619</v>
      </c>
      <c r="U648" s="1">
        <v>5.51</v>
      </c>
      <c r="W648" s="2">
        <v>39619</v>
      </c>
      <c r="X648" s="1">
        <v>5.585</v>
      </c>
      <c r="Z648" s="2">
        <v>39619</v>
      </c>
      <c r="AA648" s="1">
        <v>5.625</v>
      </c>
      <c r="AC648" s="2">
        <v>39619</v>
      </c>
      <c r="AD648" s="1">
        <v>5.57</v>
      </c>
      <c r="AF648" s="2">
        <v>40014</v>
      </c>
      <c r="AG648" s="1">
        <v>0.505</v>
      </c>
      <c r="AI648" s="2">
        <v>39619</v>
      </c>
      <c r="AJ648" s="1">
        <v>5.1684999999999999</v>
      </c>
      <c r="AL648" s="2">
        <v>39619</v>
      </c>
      <c r="AM648" s="1">
        <v>4.8529999999999998</v>
      </c>
      <c r="AO648" s="2">
        <v>39619</v>
      </c>
      <c r="AP648" s="1">
        <v>3.7869999999999999</v>
      </c>
      <c r="AR648" s="2">
        <v>39619</v>
      </c>
      <c r="AS648" s="1">
        <v>3.323</v>
      </c>
      <c r="AU648" s="2">
        <v>39619</v>
      </c>
      <c r="AV648" s="1">
        <v>4.8840000000000003</v>
      </c>
      <c r="AX648" s="2">
        <v>39619</v>
      </c>
      <c r="AY648" s="1">
        <v>5.008</v>
      </c>
      <c r="BA648" s="116">
        <v>39619</v>
      </c>
      <c r="BB648" s="1">
        <v>5.0205000000000002</v>
      </c>
      <c r="BD648" s="2">
        <v>39619</v>
      </c>
      <c r="BE648" s="1">
        <v>5.3920000000000003</v>
      </c>
      <c r="BG648" s="2">
        <v>39657</v>
      </c>
      <c r="BH648" s="1">
        <v>4.0599999999999996</v>
      </c>
      <c r="BI648" s="2"/>
      <c r="BJ648" s="2">
        <v>39657</v>
      </c>
      <c r="BK648" s="1">
        <v>3.34</v>
      </c>
      <c r="BM648" s="2">
        <v>39619</v>
      </c>
      <c r="BN648" s="1">
        <v>5.1485000000000003</v>
      </c>
    </row>
    <row r="649" spans="2:66">
      <c r="B649" s="2">
        <v>40030</v>
      </c>
      <c r="C649" s="1">
        <v>2.41</v>
      </c>
      <c r="E649" s="2">
        <v>39492</v>
      </c>
      <c r="F649" s="1">
        <v>4.9930000000000003</v>
      </c>
      <c r="H649" s="2">
        <v>39524</v>
      </c>
      <c r="I649" s="1">
        <v>5.3280000000000003</v>
      </c>
      <c r="K649" s="2">
        <v>39520</v>
      </c>
      <c r="L649" s="1">
        <v>5.4379999999999997</v>
      </c>
      <c r="N649" s="2">
        <v>39520</v>
      </c>
      <c r="O649" s="1">
        <v>5.31</v>
      </c>
      <c r="Q649" s="2">
        <v>39622</v>
      </c>
      <c r="R649" s="1">
        <v>5.6899999999999995</v>
      </c>
      <c r="T649" s="2">
        <v>39622</v>
      </c>
      <c r="U649" s="1">
        <v>5.6749999999999998</v>
      </c>
      <c r="W649" s="2">
        <v>39622</v>
      </c>
      <c r="X649" s="1">
        <v>5.75</v>
      </c>
      <c r="Z649" s="2">
        <v>39622</v>
      </c>
      <c r="AA649" s="1">
        <v>5.7949999999999999</v>
      </c>
      <c r="AC649" s="2">
        <v>39622</v>
      </c>
      <c r="AD649" s="1">
        <v>5.74</v>
      </c>
      <c r="AF649" s="2">
        <v>40015</v>
      </c>
      <c r="AG649" s="1">
        <v>0.50312999999999997</v>
      </c>
      <c r="AI649" s="2">
        <v>39622</v>
      </c>
      <c r="AJ649" s="1">
        <v>5.1645000000000003</v>
      </c>
      <c r="AL649" s="2">
        <v>39622</v>
      </c>
      <c r="AM649" s="1">
        <v>4.8685</v>
      </c>
      <c r="AO649" s="2">
        <v>39622</v>
      </c>
      <c r="AP649" s="1">
        <v>3.8445</v>
      </c>
      <c r="AR649" s="2">
        <v>39622</v>
      </c>
      <c r="AS649" s="1">
        <v>3.3574999999999999</v>
      </c>
      <c r="AU649" s="2">
        <v>39622</v>
      </c>
      <c r="AV649" s="1">
        <v>4.9160000000000004</v>
      </c>
      <c r="AX649" s="2">
        <v>39622</v>
      </c>
      <c r="AY649" s="1">
        <v>5.0410000000000004</v>
      </c>
      <c r="BA649" s="116">
        <v>39622</v>
      </c>
      <c r="BB649" s="1">
        <v>5.0305</v>
      </c>
      <c r="BD649" s="2">
        <v>39622</v>
      </c>
      <c r="BE649" s="1">
        <v>5.36</v>
      </c>
      <c r="BG649" s="2">
        <v>39658</v>
      </c>
      <c r="BH649" s="1">
        <v>4.09</v>
      </c>
      <c r="BI649" s="2"/>
      <c r="BJ649" s="2">
        <v>39658</v>
      </c>
      <c r="BK649" s="1">
        <v>3.39</v>
      </c>
      <c r="BM649" s="2">
        <v>39622</v>
      </c>
      <c r="BN649" s="1">
        <v>5.1470000000000002</v>
      </c>
    </row>
    <row r="650" spans="2:66">
      <c r="B650" s="2">
        <v>40031</v>
      </c>
      <c r="C650" s="1">
        <v>2.42</v>
      </c>
      <c r="E650" s="2">
        <v>39493</v>
      </c>
      <c r="F650" s="1">
        <v>4.9800000000000004</v>
      </c>
      <c r="H650" s="2">
        <v>39525</v>
      </c>
      <c r="I650" s="1">
        <v>5.13</v>
      </c>
      <c r="K650" s="2">
        <v>39521</v>
      </c>
      <c r="L650" s="1">
        <v>5.4050000000000002</v>
      </c>
      <c r="N650" s="2">
        <v>39521</v>
      </c>
      <c r="O650" s="1">
        <v>5.2830000000000004</v>
      </c>
      <c r="Q650" s="2">
        <v>39623</v>
      </c>
      <c r="R650" s="1">
        <v>5.6899999999999995</v>
      </c>
      <c r="T650" s="2">
        <v>39623</v>
      </c>
      <c r="U650" s="1">
        <v>5.6899999999999995</v>
      </c>
      <c r="W650" s="2">
        <v>39623</v>
      </c>
      <c r="X650" s="1">
        <v>5.75</v>
      </c>
      <c r="Z650" s="2">
        <v>39623</v>
      </c>
      <c r="AA650" s="1">
        <v>5.79</v>
      </c>
      <c r="AC650" s="2">
        <v>39623</v>
      </c>
      <c r="AD650" s="1">
        <v>5.7350000000000003</v>
      </c>
      <c r="AF650" s="2">
        <v>40016</v>
      </c>
      <c r="AG650" s="1">
        <v>0.50187999999999999</v>
      </c>
      <c r="AI650" s="2">
        <v>39623</v>
      </c>
      <c r="AJ650" s="1">
        <v>5.0949999999999998</v>
      </c>
      <c r="AL650" s="2">
        <v>39623</v>
      </c>
      <c r="AM650" s="1">
        <v>4.7824999999999998</v>
      </c>
      <c r="AO650" s="2">
        <v>39623</v>
      </c>
      <c r="AP650" s="1">
        <v>3.7584999999999997</v>
      </c>
      <c r="AR650" s="2">
        <v>39623</v>
      </c>
      <c r="AS650" s="1">
        <v>3.2909999999999999</v>
      </c>
      <c r="AU650" s="2">
        <v>39623</v>
      </c>
      <c r="AV650" s="1">
        <v>4.9260000000000002</v>
      </c>
      <c r="AX650" s="2">
        <v>39623</v>
      </c>
      <c r="AY650" s="1">
        <v>5.04</v>
      </c>
      <c r="BA650" s="116">
        <v>39623</v>
      </c>
      <c r="BB650" s="1">
        <v>5.0129999999999999</v>
      </c>
      <c r="BD650" s="2">
        <v>39623</v>
      </c>
      <c r="BE650" s="1">
        <v>5.3034999999999997</v>
      </c>
      <c r="BG650" s="2">
        <v>39659</v>
      </c>
      <c r="BH650" s="1">
        <v>4.07</v>
      </c>
      <c r="BI650" s="2"/>
      <c r="BJ650" s="2">
        <v>39659</v>
      </c>
      <c r="BK650" s="1">
        <v>3.36</v>
      </c>
      <c r="BM650" s="2">
        <v>39623</v>
      </c>
      <c r="BN650" s="1">
        <v>5.0960000000000001</v>
      </c>
    </row>
    <row r="651" spans="2:66">
      <c r="B651" s="2">
        <v>40032</v>
      </c>
      <c r="C651" s="1">
        <v>2.42</v>
      </c>
      <c r="E651" s="2">
        <v>39496</v>
      </c>
      <c r="F651" s="1">
        <v>4.923</v>
      </c>
      <c r="H651" s="2">
        <v>39526</v>
      </c>
      <c r="I651" s="1">
        <v>5.2519999999999998</v>
      </c>
      <c r="K651" s="2">
        <v>39524</v>
      </c>
      <c r="L651" s="1">
        <v>5.48</v>
      </c>
      <c r="N651" s="2">
        <v>39524</v>
      </c>
      <c r="O651" s="1">
        <v>5.3550000000000004</v>
      </c>
      <c r="Q651" s="2">
        <v>39624</v>
      </c>
      <c r="R651" s="1">
        <v>5.665</v>
      </c>
      <c r="T651" s="2">
        <v>39624</v>
      </c>
      <c r="U651" s="1">
        <v>5.6749999999999998</v>
      </c>
      <c r="W651" s="2">
        <v>39624</v>
      </c>
      <c r="X651" s="1">
        <v>5.74</v>
      </c>
      <c r="Z651" s="2">
        <v>39624</v>
      </c>
      <c r="AA651" s="1">
        <v>5.77</v>
      </c>
      <c r="AC651" s="2">
        <v>39624</v>
      </c>
      <c r="AD651" s="1">
        <v>5.74</v>
      </c>
      <c r="AF651" s="2">
        <v>40017</v>
      </c>
      <c r="AG651" s="1">
        <v>0.50375000000000003</v>
      </c>
      <c r="AI651" s="2">
        <v>39624</v>
      </c>
      <c r="AJ651" s="1">
        <v>5.085</v>
      </c>
      <c r="AL651" s="2">
        <v>39624</v>
      </c>
      <c r="AM651" s="1">
        <v>4.7824999999999998</v>
      </c>
      <c r="AO651" s="2">
        <v>39624</v>
      </c>
      <c r="AP651" s="1">
        <v>3.6995</v>
      </c>
      <c r="AR651" s="2">
        <v>39624</v>
      </c>
      <c r="AS651" s="1">
        <v>3.2530000000000001</v>
      </c>
      <c r="AU651" s="2">
        <v>39624</v>
      </c>
      <c r="AV651" s="1">
        <v>4.9390000000000001</v>
      </c>
      <c r="AX651" s="2">
        <v>39624</v>
      </c>
      <c r="AY651" s="1">
        <v>5.0519999999999996</v>
      </c>
      <c r="BA651" s="116">
        <v>39624</v>
      </c>
      <c r="BB651" s="1">
        <v>5.0229999999999997</v>
      </c>
      <c r="BD651" s="2">
        <v>39624</v>
      </c>
      <c r="BE651" s="1">
        <v>5.2939999999999996</v>
      </c>
      <c r="BG651" s="2">
        <v>39660</v>
      </c>
      <c r="BH651" s="1">
        <v>3.99</v>
      </c>
      <c r="BI651" s="2"/>
      <c r="BJ651" s="2">
        <v>39660</v>
      </c>
      <c r="BK651" s="1">
        <v>3.25</v>
      </c>
      <c r="BM651" s="2">
        <v>39624</v>
      </c>
      <c r="BN651" s="1">
        <v>5.0830000000000002</v>
      </c>
    </row>
    <row r="652" spans="2:66">
      <c r="B652" s="2">
        <v>40035</v>
      </c>
      <c r="C652" s="1">
        <v>2.42</v>
      </c>
      <c r="E652" s="2">
        <v>39497</v>
      </c>
      <c r="F652" s="1">
        <v>4.9350000000000005</v>
      </c>
      <c r="H652" s="2">
        <v>39527</v>
      </c>
      <c r="I652" s="1">
        <v>5.1980000000000004</v>
      </c>
      <c r="K652" s="2">
        <v>39525</v>
      </c>
      <c r="L652" s="1">
        <v>5.3220000000000001</v>
      </c>
      <c r="N652" s="2">
        <v>39525</v>
      </c>
      <c r="O652" s="1">
        <v>5.1619999999999999</v>
      </c>
      <c r="Q652" s="2">
        <v>39625</v>
      </c>
      <c r="R652" s="1">
        <v>5.5600000000000005</v>
      </c>
      <c r="T652" s="2">
        <v>39625</v>
      </c>
      <c r="U652" s="1">
        <v>5.5549999999999997</v>
      </c>
      <c r="W652" s="2">
        <v>39625</v>
      </c>
      <c r="X652" s="1">
        <v>5.6349999999999998</v>
      </c>
      <c r="Z652" s="2">
        <v>39625</v>
      </c>
      <c r="AA652" s="1">
        <v>5.6749999999999998</v>
      </c>
      <c r="AC652" s="2">
        <v>39625</v>
      </c>
      <c r="AD652" s="1">
        <v>5.66</v>
      </c>
      <c r="AF652" s="2">
        <v>40018</v>
      </c>
      <c r="AG652" s="1">
        <v>0.50187999999999999</v>
      </c>
      <c r="AI652" s="2">
        <v>39625</v>
      </c>
      <c r="AJ652" s="1">
        <v>5.0625</v>
      </c>
      <c r="AL652" s="2">
        <v>39625</v>
      </c>
      <c r="AM652" s="1">
        <v>4.7424999999999997</v>
      </c>
      <c r="AO652" s="2">
        <v>39625</v>
      </c>
      <c r="AP652" s="1">
        <v>3.5855000000000001</v>
      </c>
      <c r="AR652" s="2">
        <v>39625</v>
      </c>
      <c r="AS652" s="1">
        <v>3.1655000000000002</v>
      </c>
      <c r="AU652" s="2">
        <v>39625</v>
      </c>
      <c r="AV652" s="1">
        <v>4.9050000000000002</v>
      </c>
      <c r="AX652" s="2">
        <v>39625</v>
      </c>
      <c r="AY652" s="1">
        <v>5.0105000000000004</v>
      </c>
      <c r="BA652" s="116">
        <v>39625</v>
      </c>
      <c r="BB652" s="1">
        <v>4.9495000000000005</v>
      </c>
      <c r="BD652" s="2">
        <v>39625</v>
      </c>
      <c r="BE652" s="1">
        <v>5.2225000000000001</v>
      </c>
      <c r="BG652" s="2">
        <v>39661</v>
      </c>
      <c r="BH652" s="1">
        <v>3.9699999999999998</v>
      </c>
      <c r="BI652" s="2"/>
      <c r="BJ652" s="2">
        <v>39661</v>
      </c>
      <c r="BK652" s="1">
        <v>3.23</v>
      </c>
      <c r="BM652" s="2">
        <v>39625</v>
      </c>
      <c r="BN652" s="1">
        <v>4.9984999999999999</v>
      </c>
    </row>
    <row r="653" spans="2:66">
      <c r="B653" s="2">
        <v>40036</v>
      </c>
      <c r="C653" s="1">
        <v>2.42</v>
      </c>
      <c r="E653" s="2">
        <v>39498</v>
      </c>
      <c r="F653" s="1">
        <v>4.93</v>
      </c>
      <c r="H653" s="2">
        <v>39528</v>
      </c>
      <c r="I653" s="1">
        <v>5.1749999999999998</v>
      </c>
      <c r="K653" s="2">
        <v>39526</v>
      </c>
      <c r="L653" s="1">
        <v>5.4640000000000004</v>
      </c>
      <c r="N653" s="2">
        <v>39526</v>
      </c>
      <c r="O653" s="1">
        <v>5.2969999999999997</v>
      </c>
      <c r="Q653" s="2">
        <v>39626</v>
      </c>
      <c r="R653" s="1">
        <v>5.55</v>
      </c>
      <c r="T653" s="2">
        <v>39626</v>
      </c>
      <c r="U653" s="1">
        <v>5.55</v>
      </c>
      <c r="W653" s="2">
        <v>39626</v>
      </c>
      <c r="X653" s="1">
        <v>5.63</v>
      </c>
      <c r="Z653" s="2">
        <v>39626</v>
      </c>
      <c r="AA653" s="1">
        <v>5.68</v>
      </c>
      <c r="AC653" s="2">
        <v>39626</v>
      </c>
      <c r="AD653" s="1">
        <v>5.67</v>
      </c>
      <c r="AF653" s="2">
        <v>40021</v>
      </c>
      <c r="AG653" s="1">
        <v>0.49625000000000002</v>
      </c>
      <c r="AI653" s="2">
        <v>39626</v>
      </c>
      <c r="AJ653" s="1">
        <v>4.9649999999999999</v>
      </c>
      <c r="AL653" s="2">
        <v>39626</v>
      </c>
      <c r="AM653" s="1">
        <v>4.6544999999999996</v>
      </c>
      <c r="AO653" s="2">
        <v>39626</v>
      </c>
      <c r="AP653" s="1">
        <v>3.5314999999999999</v>
      </c>
      <c r="AR653" s="2">
        <v>39626</v>
      </c>
      <c r="AS653" s="1">
        <v>3.0950000000000002</v>
      </c>
      <c r="AU653" s="2">
        <v>39626</v>
      </c>
      <c r="AV653" s="1">
        <v>4.96</v>
      </c>
      <c r="AX653" s="2">
        <v>39626</v>
      </c>
      <c r="AY653" s="1">
        <v>5.0609999999999999</v>
      </c>
      <c r="BA653" s="116">
        <v>39626</v>
      </c>
      <c r="BB653" s="1">
        <v>4.9989999999999997</v>
      </c>
      <c r="BD653" s="2">
        <v>39626</v>
      </c>
      <c r="BE653" s="1">
        <v>5.2130000000000001</v>
      </c>
      <c r="BG653" s="2">
        <v>39664</v>
      </c>
      <c r="BH653" s="1">
        <v>3.98</v>
      </c>
      <c r="BI653" s="2"/>
      <c r="BJ653" s="2">
        <v>39664</v>
      </c>
      <c r="BK653" s="1">
        <v>3.23</v>
      </c>
      <c r="BM653" s="2">
        <v>39626</v>
      </c>
      <c r="BN653" s="1">
        <v>5.016</v>
      </c>
    </row>
    <row r="654" spans="2:66">
      <c r="B654" s="2">
        <v>40037</v>
      </c>
      <c r="C654" s="1">
        <v>2.42</v>
      </c>
      <c r="E654" s="2">
        <v>39499</v>
      </c>
      <c r="F654" s="1">
        <v>4.9480000000000004</v>
      </c>
      <c r="H654" s="2">
        <v>39531</v>
      </c>
      <c r="I654" s="1">
        <v>5.2869999999999999</v>
      </c>
      <c r="K654" s="2">
        <v>39527</v>
      </c>
      <c r="L654" s="1">
        <v>5.4030000000000005</v>
      </c>
      <c r="N654" s="2">
        <v>39527</v>
      </c>
      <c r="O654" s="1">
        <v>5.23</v>
      </c>
      <c r="Q654" s="2">
        <v>39629</v>
      </c>
      <c r="R654" s="1">
        <v>5.66</v>
      </c>
      <c r="T654" s="2">
        <v>39629</v>
      </c>
      <c r="U654" s="1">
        <v>5.66</v>
      </c>
      <c r="W654" s="2">
        <v>39629</v>
      </c>
      <c r="X654" s="1">
        <v>5.73</v>
      </c>
      <c r="Z654" s="2">
        <v>39629</v>
      </c>
      <c r="AA654" s="1">
        <v>5.7850000000000001</v>
      </c>
      <c r="AC654" s="2">
        <v>39629</v>
      </c>
      <c r="AD654" s="1">
        <v>5.7649999999999997</v>
      </c>
      <c r="AF654" s="2">
        <v>40022</v>
      </c>
      <c r="AG654" s="1">
        <v>0.49125000000000002</v>
      </c>
      <c r="AI654" s="2">
        <v>39629</v>
      </c>
      <c r="AJ654" s="1">
        <v>4.9545000000000003</v>
      </c>
      <c r="AL654" s="2">
        <v>39629</v>
      </c>
      <c r="AM654" s="1">
        <v>4.6555</v>
      </c>
      <c r="AO654" s="2">
        <v>39629</v>
      </c>
      <c r="AP654" s="1">
        <v>3.5259999999999998</v>
      </c>
      <c r="AR654" s="2">
        <v>39629</v>
      </c>
      <c r="AS654" s="1">
        <v>3.1139999999999999</v>
      </c>
      <c r="AU654" s="2">
        <v>39629</v>
      </c>
      <c r="AV654" s="1">
        <v>4.976</v>
      </c>
      <c r="AX654" s="2">
        <v>39629</v>
      </c>
      <c r="AY654" s="1">
        <v>5.0940000000000003</v>
      </c>
      <c r="BA654" s="116">
        <v>39629</v>
      </c>
      <c r="BB654" s="1">
        <v>5.0625</v>
      </c>
      <c r="BD654" s="2">
        <v>39629</v>
      </c>
      <c r="BE654" s="1">
        <v>5.36</v>
      </c>
      <c r="BG654" s="2">
        <v>39665</v>
      </c>
      <c r="BH654" s="1">
        <v>4.04</v>
      </c>
      <c r="BI654" s="2"/>
      <c r="BJ654" s="2">
        <v>39665</v>
      </c>
      <c r="BK654" s="1">
        <v>3.2800000000000002</v>
      </c>
      <c r="BM654" s="2">
        <v>39629</v>
      </c>
      <c r="BN654" s="1">
        <v>5.1425000000000001</v>
      </c>
    </row>
    <row r="655" spans="2:66">
      <c r="B655" s="2">
        <v>40038</v>
      </c>
      <c r="C655" s="1">
        <v>2.4500000000000002</v>
      </c>
      <c r="E655" s="2">
        <v>39500</v>
      </c>
      <c r="F655" s="1">
        <v>4.9379999999999997</v>
      </c>
      <c r="H655" s="2">
        <v>39532</v>
      </c>
      <c r="I655" s="1">
        <v>5.2780000000000005</v>
      </c>
      <c r="K655" s="2">
        <v>39528</v>
      </c>
      <c r="L655" s="1">
        <v>5.3970000000000002</v>
      </c>
      <c r="N655" s="2">
        <v>39528</v>
      </c>
      <c r="O655" s="1">
        <v>5.21</v>
      </c>
      <c r="Q655" s="2">
        <v>39630</v>
      </c>
      <c r="R655" s="1">
        <v>5.66</v>
      </c>
      <c r="T655" s="2">
        <v>39630</v>
      </c>
      <c r="U655" s="1">
        <v>5.66</v>
      </c>
      <c r="W655" s="2">
        <v>39630</v>
      </c>
      <c r="X655" s="1">
        <v>5.73</v>
      </c>
      <c r="Z655" s="2">
        <v>39630</v>
      </c>
      <c r="AA655" s="1">
        <v>5.78</v>
      </c>
      <c r="AC655" s="2">
        <v>39630</v>
      </c>
      <c r="AD655" s="1">
        <v>5.7649999999999997</v>
      </c>
      <c r="AF655" s="2">
        <v>40023</v>
      </c>
      <c r="AG655" s="1">
        <v>0.48749999999999999</v>
      </c>
      <c r="AI655" s="2">
        <v>39630</v>
      </c>
      <c r="AJ655" s="1">
        <v>4.9984999999999999</v>
      </c>
      <c r="AL655" s="2">
        <v>39630</v>
      </c>
      <c r="AM655" s="1">
        <v>4.6959999999999997</v>
      </c>
      <c r="AO655" s="2">
        <v>39630</v>
      </c>
      <c r="AP655" s="1">
        <v>3.5665</v>
      </c>
      <c r="AR655" s="2">
        <v>39630</v>
      </c>
      <c r="AS655" s="1">
        <v>3.1345000000000001</v>
      </c>
      <c r="AU655" s="2">
        <v>39630</v>
      </c>
      <c r="AV655" s="1">
        <v>4.9785000000000004</v>
      </c>
      <c r="AX655" s="2">
        <v>39630</v>
      </c>
      <c r="AY655" s="1">
        <v>5.1035000000000004</v>
      </c>
      <c r="BA655" s="116">
        <v>39630</v>
      </c>
      <c r="BB655" s="1">
        <v>5.0715000000000003</v>
      </c>
      <c r="BD655" s="2">
        <v>39630</v>
      </c>
      <c r="BE655" s="1">
        <v>5.3650000000000002</v>
      </c>
      <c r="BG655" s="2">
        <v>39666</v>
      </c>
      <c r="BH655" s="1">
        <v>4.0599999999999996</v>
      </c>
      <c r="BI655" s="2"/>
      <c r="BJ655" s="2">
        <v>39666</v>
      </c>
      <c r="BK655" s="1">
        <v>3.3</v>
      </c>
      <c r="BM655" s="2">
        <v>39630</v>
      </c>
      <c r="BN655" s="1">
        <v>5.1630000000000003</v>
      </c>
    </row>
    <row r="656" spans="2:66">
      <c r="B656" s="2">
        <v>40039</v>
      </c>
      <c r="C656" s="1">
        <v>2.4500000000000002</v>
      </c>
      <c r="E656" s="2">
        <v>39503</v>
      </c>
      <c r="F656" s="1">
        <v>4.9470000000000001</v>
      </c>
      <c r="H656" s="2">
        <v>39533</v>
      </c>
      <c r="I656" s="1">
        <v>5.28</v>
      </c>
      <c r="K656" s="2">
        <v>39531</v>
      </c>
      <c r="L656" s="1">
        <v>5.4950000000000001</v>
      </c>
      <c r="N656" s="2">
        <v>39531</v>
      </c>
      <c r="O656" s="1">
        <v>5.3179999999999996</v>
      </c>
      <c r="Q656" s="2">
        <v>39631</v>
      </c>
      <c r="R656" s="1">
        <v>5.7649999999999997</v>
      </c>
      <c r="T656" s="2">
        <v>39631</v>
      </c>
      <c r="U656" s="1">
        <v>5.7649999999999997</v>
      </c>
      <c r="W656" s="2">
        <v>39631</v>
      </c>
      <c r="X656" s="1">
        <v>5.8449999999999998</v>
      </c>
      <c r="Z656" s="2">
        <v>39631</v>
      </c>
      <c r="AA656" s="1">
        <v>5.875</v>
      </c>
      <c r="AC656" s="2">
        <v>39631</v>
      </c>
      <c r="AD656" s="1">
        <v>5.86</v>
      </c>
      <c r="AF656" s="2">
        <v>40024</v>
      </c>
      <c r="AG656" s="1">
        <v>0.48313</v>
      </c>
      <c r="AI656" s="2">
        <v>39631</v>
      </c>
      <c r="AJ656" s="1">
        <v>4.9889999999999999</v>
      </c>
      <c r="AL656" s="2">
        <v>39631</v>
      </c>
      <c r="AM656" s="1">
        <v>4.6974999999999998</v>
      </c>
      <c r="AO656" s="2">
        <v>39631</v>
      </c>
      <c r="AP656" s="1">
        <v>3.5234999999999999</v>
      </c>
      <c r="AR656" s="2">
        <v>39631</v>
      </c>
      <c r="AS656" s="1">
        <v>3.1139999999999999</v>
      </c>
      <c r="AU656" s="2">
        <v>39631</v>
      </c>
      <c r="AV656" s="1">
        <v>4.9645000000000001</v>
      </c>
      <c r="AX656" s="2">
        <v>39631</v>
      </c>
      <c r="AY656" s="1">
        <v>5.0964999999999998</v>
      </c>
      <c r="BA656" s="116">
        <v>39631</v>
      </c>
      <c r="BB656" s="1">
        <v>5.0875000000000004</v>
      </c>
      <c r="BD656" s="2">
        <v>39631</v>
      </c>
      <c r="BE656" s="1">
        <v>5.4180000000000001</v>
      </c>
      <c r="BG656" s="2">
        <v>39667</v>
      </c>
      <c r="BH656" s="1">
        <v>3.92</v>
      </c>
      <c r="BI656" s="2"/>
      <c r="BJ656" s="2">
        <v>39667</v>
      </c>
      <c r="BK656" s="1">
        <v>3.16</v>
      </c>
      <c r="BM656" s="2">
        <v>39631</v>
      </c>
      <c r="BN656" s="1">
        <v>5.2095000000000002</v>
      </c>
    </row>
    <row r="657" spans="2:66">
      <c r="B657" s="2">
        <v>40042</v>
      </c>
      <c r="C657" s="1">
        <v>2.48</v>
      </c>
      <c r="E657" s="2">
        <v>39504</v>
      </c>
      <c r="F657" s="1">
        <v>4.952</v>
      </c>
      <c r="H657" s="2">
        <v>39534</v>
      </c>
      <c r="I657" s="1">
        <v>5.173</v>
      </c>
      <c r="K657" s="2">
        <v>39532</v>
      </c>
      <c r="L657" s="1">
        <v>5.4829999999999997</v>
      </c>
      <c r="N657" s="2">
        <v>39532</v>
      </c>
      <c r="O657" s="1">
        <v>5.3090000000000002</v>
      </c>
      <c r="Q657" s="2">
        <v>39632</v>
      </c>
      <c r="R657" s="1">
        <v>5.8100000000000005</v>
      </c>
      <c r="T657" s="2">
        <v>39632</v>
      </c>
      <c r="U657" s="1">
        <v>5.835</v>
      </c>
      <c r="W657" s="2">
        <v>39632</v>
      </c>
      <c r="X657" s="1">
        <v>5.93</v>
      </c>
      <c r="Z657" s="2">
        <v>39632</v>
      </c>
      <c r="AA657" s="1">
        <v>5.9399999999999995</v>
      </c>
      <c r="AC657" s="2">
        <v>39632</v>
      </c>
      <c r="AD657" s="1">
        <v>5.91</v>
      </c>
      <c r="AF657" s="2">
        <v>40025</v>
      </c>
      <c r="AG657" s="1">
        <v>0.47937999999999997</v>
      </c>
      <c r="AI657" s="2">
        <v>39632</v>
      </c>
      <c r="AJ657" s="1">
        <v>5.0309999999999997</v>
      </c>
      <c r="AL657" s="2">
        <v>39632</v>
      </c>
      <c r="AM657" s="1">
        <v>4.7279999999999998</v>
      </c>
      <c r="AO657" s="2">
        <v>39632</v>
      </c>
      <c r="AP657" s="1">
        <v>3.5110000000000001</v>
      </c>
      <c r="AR657" s="2">
        <v>39632</v>
      </c>
      <c r="AS657" s="1">
        <v>3.0779999999999998</v>
      </c>
      <c r="AU657" s="2">
        <v>39632</v>
      </c>
      <c r="AV657" s="1">
        <v>4.9390000000000001</v>
      </c>
      <c r="AX657" s="2">
        <v>39632</v>
      </c>
      <c r="AY657" s="1">
        <v>5.0495000000000001</v>
      </c>
      <c r="BA657" s="116">
        <v>39632</v>
      </c>
      <c r="BB657" s="1">
        <v>4.9889999999999999</v>
      </c>
      <c r="BD657" s="2">
        <v>39632</v>
      </c>
      <c r="BE657" s="1">
        <v>5.2279999999999998</v>
      </c>
      <c r="BG657" s="2">
        <v>39668</v>
      </c>
      <c r="BH657" s="1">
        <v>3.94</v>
      </c>
      <c r="BI657" s="2"/>
      <c r="BJ657" s="2">
        <v>39668</v>
      </c>
      <c r="BK657" s="1">
        <v>3.21</v>
      </c>
      <c r="BM657" s="2">
        <v>39632</v>
      </c>
      <c r="BN657" s="1">
        <v>5.0514999999999999</v>
      </c>
    </row>
    <row r="658" spans="2:66">
      <c r="B658" s="2">
        <v>40043</v>
      </c>
      <c r="C658" s="1">
        <v>2.4900000000000002</v>
      </c>
      <c r="E658" s="2">
        <v>39505</v>
      </c>
      <c r="F658" s="1">
        <v>4.9219999999999997</v>
      </c>
      <c r="H658" s="2">
        <v>39535</v>
      </c>
      <c r="I658" s="1">
        <v>5.17</v>
      </c>
      <c r="K658" s="2">
        <v>39533</v>
      </c>
      <c r="L658" s="1">
        <v>5.4779999999999998</v>
      </c>
      <c r="N658" s="2">
        <v>39533</v>
      </c>
      <c r="O658" s="1">
        <v>5.31</v>
      </c>
      <c r="Q658" s="2">
        <v>39633</v>
      </c>
      <c r="R658" s="1">
        <v>5.7350000000000003</v>
      </c>
      <c r="T658" s="2">
        <v>39633</v>
      </c>
      <c r="U658" s="1">
        <v>5.7750000000000004</v>
      </c>
      <c r="W658" s="2">
        <v>39633</v>
      </c>
      <c r="X658" s="1">
        <v>5.87</v>
      </c>
      <c r="Z658" s="2">
        <v>39633</v>
      </c>
      <c r="AA658" s="1">
        <v>5.8949999999999996</v>
      </c>
      <c r="AC658" s="2">
        <v>39633</v>
      </c>
      <c r="AD658" s="1">
        <v>5.86</v>
      </c>
      <c r="AF658" s="2">
        <v>40028</v>
      </c>
      <c r="AG658" s="1">
        <v>0.47188000000000002</v>
      </c>
      <c r="AI658" s="2">
        <v>39633</v>
      </c>
      <c r="AJ658" s="1">
        <v>5.0324999999999998</v>
      </c>
      <c r="AL658" s="2">
        <v>39633</v>
      </c>
      <c r="AM658" s="1">
        <v>4.7300000000000004</v>
      </c>
      <c r="AO658" s="2">
        <v>39633</v>
      </c>
      <c r="AP658" s="1">
        <v>3.5110000000000001</v>
      </c>
      <c r="AR658" s="2">
        <v>39633</v>
      </c>
      <c r="AS658" s="1">
        <v>3.069</v>
      </c>
      <c r="AU658" s="2">
        <v>39633</v>
      </c>
      <c r="AV658" s="1">
        <v>4.9180000000000001</v>
      </c>
      <c r="AX658" s="2">
        <v>39633</v>
      </c>
      <c r="AY658" s="1">
        <v>5.0259999999999998</v>
      </c>
      <c r="BA658" s="116">
        <v>39633</v>
      </c>
      <c r="BB658" s="1">
        <v>4.9515000000000002</v>
      </c>
      <c r="BD658" s="2">
        <v>39633</v>
      </c>
      <c r="BE658" s="1">
        <v>5.2095000000000002</v>
      </c>
      <c r="BG658" s="2">
        <v>39671</v>
      </c>
      <c r="BH658" s="1">
        <v>3.99</v>
      </c>
      <c r="BI658" s="2"/>
      <c r="BJ658" s="2">
        <v>39671</v>
      </c>
      <c r="BK658" s="1">
        <v>3.27</v>
      </c>
      <c r="BM658" s="2">
        <v>39633</v>
      </c>
      <c r="BN658" s="1">
        <v>5.0315000000000003</v>
      </c>
    </row>
    <row r="659" spans="2:66">
      <c r="B659" s="2">
        <v>40044</v>
      </c>
      <c r="C659" s="1">
        <v>2.4900000000000002</v>
      </c>
      <c r="E659" s="2">
        <v>39506</v>
      </c>
      <c r="F659" s="1">
        <v>4.9180000000000001</v>
      </c>
      <c r="H659" s="2">
        <v>39538</v>
      </c>
      <c r="I659" s="1">
        <v>5.1029999999999998</v>
      </c>
      <c r="K659" s="2">
        <v>39534</v>
      </c>
      <c r="L659" s="1">
        <v>5.3680000000000003</v>
      </c>
      <c r="N659" s="2">
        <v>39534</v>
      </c>
      <c r="O659" s="1">
        <v>5.2069999999999999</v>
      </c>
      <c r="Q659" s="2">
        <v>39636</v>
      </c>
      <c r="R659" s="1">
        <v>5.73</v>
      </c>
      <c r="T659" s="2">
        <v>39636</v>
      </c>
      <c r="U659" s="1">
        <v>5.7750000000000004</v>
      </c>
      <c r="W659" s="2">
        <v>39636</v>
      </c>
      <c r="X659" s="1">
        <v>5.86</v>
      </c>
      <c r="Z659" s="2">
        <v>39636</v>
      </c>
      <c r="AA659" s="1">
        <v>5.875</v>
      </c>
      <c r="AC659" s="2">
        <v>39636</v>
      </c>
      <c r="AD659" s="1">
        <v>5.8250000000000002</v>
      </c>
      <c r="AF659" s="2">
        <v>40029</v>
      </c>
      <c r="AG659" s="1">
        <v>0.47062999999999999</v>
      </c>
      <c r="AI659" s="2">
        <v>39636</v>
      </c>
      <c r="AJ659" s="1">
        <v>5.0075000000000003</v>
      </c>
      <c r="AL659" s="2">
        <v>39636</v>
      </c>
      <c r="AM659" s="1">
        <v>4.6754999999999995</v>
      </c>
      <c r="AO659" s="2">
        <v>39636</v>
      </c>
      <c r="AP659" s="1">
        <v>3.419</v>
      </c>
      <c r="AR659" s="2">
        <v>39636</v>
      </c>
      <c r="AS659" s="1">
        <v>3.0175000000000001</v>
      </c>
      <c r="AU659" s="2">
        <v>39636</v>
      </c>
      <c r="AV659" s="1">
        <v>4.8994999999999997</v>
      </c>
      <c r="AX659" s="2">
        <v>39636</v>
      </c>
      <c r="AY659" s="1">
        <v>5.0025000000000004</v>
      </c>
      <c r="BA659" s="116">
        <v>39636</v>
      </c>
      <c r="BB659" s="1">
        <v>4.9119999999999999</v>
      </c>
      <c r="BD659" s="2">
        <v>39636</v>
      </c>
      <c r="BE659" s="1">
        <v>5.1139999999999999</v>
      </c>
      <c r="BG659" s="2">
        <v>39672</v>
      </c>
      <c r="BH659" s="1">
        <v>3.91</v>
      </c>
      <c r="BI659" s="2"/>
      <c r="BJ659" s="2">
        <v>39672</v>
      </c>
      <c r="BK659" s="1">
        <v>3.16</v>
      </c>
      <c r="BM659" s="2">
        <v>39636</v>
      </c>
      <c r="BN659" s="1">
        <v>4.9465000000000003</v>
      </c>
    </row>
    <row r="660" spans="2:66">
      <c r="B660" s="2">
        <v>40045</v>
      </c>
      <c r="C660" s="1">
        <v>2.5099999999999998</v>
      </c>
      <c r="E660" s="2">
        <v>39507</v>
      </c>
      <c r="F660" s="1">
        <v>4.9000000000000004</v>
      </c>
      <c r="H660" s="2">
        <v>39539</v>
      </c>
      <c r="I660" s="1">
        <v>5.1340000000000003</v>
      </c>
      <c r="K660" s="2">
        <v>39535</v>
      </c>
      <c r="L660" s="1">
        <v>5.3629999999999995</v>
      </c>
      <c r="N660" s="2">
        <v>39535</v>
      </c>
      <c r="O660" s="1">
        <v>5.202</v>
      </c>
      <c r="Q660" s="2">
        <v>39637</v>
      </c>
      <c r="R660" s="1">
        <v>5.6749999999999998</v>
      </c>
      <c r="T660" s="2">
        <v>39637</v>
      </c>
      <c r="U660" s="1">
        <v>5.7249999999999996</v>
      </c>
      <c r="W660" s="2">
        <v>39637</v>
      </c>
      <c r="X660" s="1">
        <v>5.8250000000000002</v>
      </c>
      <c r="Z660" s="2">
        <v>39637</v>
      </c>
      <c r="AA660" s="1">
        <v>5.835</v>
      </c>
      <c r="AC660" s="2">
        <v>39637</v>
      </c>
      <c r="AD660" s="1">
        <v>5.79</v>
      </c>
      <c r="AF660" s="2">
        <v>40030</v>
      </c>
      <c r="AG660" s="1">
        <v>0.46812999999999999</v>
      </c>
      <c r="AI660" s="2">
        <v>39637</v>
      </c>
      <c r="AJ660" s="1">
        <v>4.9350000000000005</v>
      </c>
      <c r="AL660" s="2">
        <v>39637</v>
      </c>
      <c r="AM660" s="1">
        <v>4.6124999999999998</v>
      </c>
      <c r="AO660" s="2">
        <v>39637</v>
      </c>
      <c r="AP660" s="1">
        <v>3.4125000000000001</v>
      </c>
      <c r="AR660" s="2">
        <v>39637</v>
      </c>
      <c r="AS660" s="1">
        <v>3.02</v>
      </c>
      <c r="AU660" s="2">
        <v>39637</v>
      </c>
      <c r="AV660" s="1">
        <v>4.9050000000000002</v>
      </c>
      <c r="AX660" s="2">
        <v>39637</v>
      </c>
      <c r="AY660" s="1">
        <v>5.0045000000000002</v>
      </c>
      <c r="BA660" s="116">
        <v>39637</v>
      </c>
      <c r="BB660" s="1">
        <v>4.9165000000000001</v>
      </c>
      <c r="BD660" s="2">
        <v>39637</v>
      </c>
      <c r="BE660" s="1">
        <v>5.1695000000000002</v>
      </c>
      <c r="BG660" s="2">
        <v>39673</v>
      </c>
      <c r="BH660" s="1">
        <v>3.94</v>
      </c>
      <c r="BI660" s="2"/>
      <c r="BJ660" s="2">
        <v>39673</v>
      </c>
      <c r="BK660" s="1">
        <v>3.21</v>
      </c>
      <c r="BM660" s="2">
        <v>39637</v>
      </c>
      <c r="BN660" s="1">
        <v>4.9655000000000005</v>
      </c>
    </row>
    <row r="661" spans="2:66">
      <c r="B661" s="2">
        <v>40046</v>
      </c>
      <c r="C661" s="1">
        <v>2.5099999999999998</v>
      </c>
      <c r="E661" s="2">
        <v>39510</v>
      </c>
      <c r="F661" s="1">
        <v>4.8899999999999997</v>
      </c>
      <c r="H661" s="2">
        <v>39540</v>
      </c>
      <c r="I661" s="1">
        <v>5.1029999999999998</v>
      </c>
      <c r="K661" s="2">
        <v>39538</v>
      </c>
      <c r="L661" s="1">
        <v>5.2850000000000001</v>
      </c>
      <c r="N661" s="2">
        <v>39538</v>
      </c>
      <c r="O661" s="1">
        <v>5.1280000000000001</v>
      </c>
      <c r="Q661" s="2">
        <v>39638</v>
      </c>
      <c r="R661" s="1">
        <v>5.5600000000000005</v>
      </c>
      <c r="T661" s="2">
        <v>39638</v>
      </c>
      <c r="U661" s="1">
        <v>5.62</v>
      </c>
      <c r="W661" s="2">
        <v>39638</v>
      </c>
      <c r="X661" s="1">
        <v>5.74</v>
      </c>
      <c r="Z661" s="2">
        <v>39638</v>
      </c>
      <c r="AA661" s="1">
        <v>5.7549999999999999</v>
      </c>
      <c r="AC661" s="2">
        <v>39638</v>
      </c>
      <c r="AD661" s="1">
        <v>5.7</v>
      </c>
      <c r="AF661" s="2">
        <v>40031</v>
      </c>
      <c r="AG661" s="1">
        <v>0.46438000000000001</v>
      </c>
      <c r="AI661" s="2">
        <v>39638</v>
      </c>
      <c r="AJ661" s="1">
        <v>4.8810000000000002</v>
      </c>
      <c r="AL661" s="2">
        <v>39638</v>
      </c>
      <c r="AM661" s="1">
        <v>4.5220000000000002</v>
      </c>
      <c r="AO661" s="2">
        <v>39638</v>
      </c>
      <c r="AP661" s="1">
        <v>3.3155000000000001</v>
      </c>
      <c r="AR661" s="2">
        <v>39638</v>
      </c>
      <c r="AS661" s="1">
        <v>2.976</v>
      </c>
      <c r="AU661" s="2">
        <v>39638</v>
      </c>
      <c r="AV661" s="1">
        <v>4.8535000000000004</v>
      </c>
      <c r="AX661" s="2">
        <v>39638</v>
      </c>
      <c r="AY661" s="1">
        <v>4.9554999999999998</v>
      </c>
      <c r="BA661" s="116">
        <v>39638</v>
      </c>
      <c r="BB661" s="1">
        <v>4.8680000000000003</v>
      </c>
      <c r="BD661" s="2">
        <v>39638</v>
      </c>
      <c r="BE661" s="1">
        <v>5.1440000000000001</v>
      </c>
      <c r="BG661" s="2">
        <v>39674</v>
      </c>
      <c r="BH661" s="1">
        <v>3.89</v>
      </c>
      <c r="BI661" s="2"/>
      <c r="BJ661" s="2">
        <v>39674</v>
      </c>
      <c r="BK661" s="1">
        <v>3.15</v>
      </c>
      <c r="BM661" s="2">
        <v>39638</v>
      </c>
      <c r="BN661" s="1">
        <v>4.923</v>
      </c>
    </row>
    <row r="662" spans="2:66">
      <c r="B662" s="2">
        <v>40049</v>
      </c>
      <c r="C662" s="1">
        <v>2.5099999999999998</v>
      </c>
      <c r="E662" s="2">
        <v>39511</v>
      </c>
      <c r="F662" s="1">
        <v>4.8920000000000003</v>
      </c>
      <c r="H662" s="2">
        <v>39541</v>
      </c>
      <c r="I662" s="1">
        <v>5.14</v>
      </c>
      <c r="K662" s="2">
        <v>39539</v>
      </c>
      <c r="L662" s="1">
        <v>5.27</v>
      </c>
      <c r="N662" s="2">
        <v>39539</v>
      </c>
      <c r="O662" s="1">
        <v>5.1429999999999998</v>
      </c>
      <c r="Q662" s="2">
        <v>39639</v>
      </c>
      <c r="R662" s="1">
        <v>5.51</v>
      </c>
      <c r="T662" s="2">
        <v>39639</v>
      </c>
      <c r="U662" s="1">
        <v>5.59</v>
      </c>
      <c r="W662" s="2">
        <v>39639</v>
      </c>
      <c r="X662" s="1">
        <v>5.73</v>
      </c>
      <c r="Z662" s="2">
        <v>39639</v>
      </c>
      <c r="AA662" s="1">
        <v>5.78</v>
      </c>
      <c r="AC662" s="2">
        <v>39639</v>
      </c>
      <c r="AD662" s="1">
        <v>5.77</v>
      </c>
      <c r="AF662" s="2">
        <v>40032</v>
      </c>
      <c r="AG662" s="1">
        <v>0.46124999999999999</v>
      </c>
      <c r="AI662" s="2">
        <v>39639</v>
      </c>
      <c r="AJ662" s="1">
        <v>4.8505000000000003</v>
      </c>
      <c r="AL662" s="2">
        <v>39639</v>
      </c>
      <c r="AM662" s="1">
        <v>4.4974999999999996</v>
      </c>
      <c r="AO662" s="2">
        <v>39639</v>
      </c>
      <c r="AP662" s="1">
        <v>3.3294999999999999</v>
      </c>
      <c r="AR662" s="2">
        <v>39639</v>
      </c>
      <c r="AS662" s="1">
        <v>3.0070000000000001</v>
      </c>
      <c r="AU662" s="2">
        <v>39639</v>
      </c>
      <c r="AV662" s="1">
        <v>4.9030000000000005</v>
      </c>
      <c r="AX662" s="2">
        <v>39639</v>
      </c>
      <c r="AY662" s="1">
        <v>5.0019999999999998</v>
      </c>
      <c r="BA662" s="116">
        <v>39639</v>
      </c>
      <c r="BB662" s="1">
        <v>4.9180000000000001</v>
      </c>
      <c r="BD662" s="2">
        <v>39639</v>
      </c>
      <c r="BE662" s="1">
        <v>5.1710000000000003</v>
      </c>
      <c r="BG662" s="2">
        <v>39675</v>
      </c>
      <c r="BH662" s="1">
        <v>3.84</v>
      </c>
      <c r="BI662" s="2"/>
      <c r="BJ662" s="2">
        <v>39675</v>
      </c>
      <c r="BK662" s="1">
        <v>3.11</v>
      </c>
      <c r="BM662" s="2">
        <v>39639</v>
      </c>
      <c r="BN662" s="1">
        <v>4.99</v>
      </c>
    </row>
    <row r="663" spans="2:66">
      <c r="B663" s="2">
        <v>40050</v>
      </c>
      <c r="C663" s="1">
        <v>2.52</v>
      </c>
      <c r="E663" s="2">
        <v>39512</v>
      </c>
      <c r="F663" s="1">
        <v>4.8870000000000005</v>
      </c>
      <c r="H663" s="2">
        <v>39542</v>
      </c>
      <c r="I663" s="1">
        <v>5.1370000000000005</v>
      </c>
      <c r="K663" s="2">
        <v>39540</v>
      </c>
      <c r="L663" s="1">
        <v>5.2379999999999995</v>
      </c>
      <c r="N663" s="2">
        <v>39540</v>
      </c>
      <c r="O663" s="1">
        <v>5.1120000000000001</v>
      </c>
      <c r="Q663" s="2">
        <v>39640</v>
      </c>
      <c r="R663" s="1">
        <v>5.34</v>
      </c>
      <c r="T663" s="2">
        <v>39640</v>
      </c>
      <c r="U663" s="1">
        <v>5.54</v>
      </c>
      <c r="W663" s="2">
        <v>39640</v>
      </c>
      <c r="X663" s="1">
        <v>5.77</v>
      </c>
      <c r="Z663" s="2">
        <v>39640</v>
      </c>
      <c r="AA663" s="1">
        <v>5.87</v>
      </c>
      <c r="AC663" s="2">
        <v>39640</v>
      </c>
      <c r="AD663" s="1">
        <v>5.91</v>
      </c>
      <c r="AF663" s="2">
        <v>40035</v>
      </c>
      <c r="AG663" s="1">
        <v>0.45874999999999999</v>
      </c>
      <c r="AI663" s="2">
        <v>39640</v>
      </c>
      <c r="AJ663" s="1">
        <v>4.9485000000000001</v>
      </c>
      <c r="AL663" s="2">
        <v>39640</v>
      </c>
      <c r="AM663" s="1">
        <v>4.6340000000000003</v>
      </c>
      <c r="AO663" s="2">
        <v>39640</v>
      </c>
      <c r="AP663" s="1">
        <v>3.4575</v>
      </c>
      <c r="AR663" s="2">
        <v>39640</v>
      </c>
      <c r="AS663" s="1">
        <v>3.069</v>
      </c>
      <c r="AU663" s="2">
        <v>39640</v>
      </c>
      <c r="AV663" s="1">
        <v>4.9559999999999995</v>
      </c>
      <c r="AX663" s="2">
        <v>39640</v>
      </c>
      <c r="AY663" s="1">
        <v>5.0549999999999997</v>
      </c>
      <c r="BA663" s="116">
        <v>39640</v>
      </c>
      <c r="BB663" s="1">
        <v>4.9770000000000003</v>
      </c>
      <c r="BD663" s="2">
        <v>39640</v>
      </c>
      <c r="BE663" s="1">
        <v>5.1680000000000001</v>
      </c>
      <c r="BG663" s="2">
        <v>39678</v>
      </c>
      <c r="BH663" s="1">
        <v>3.82</v>
      </c>
      <c r="BI663" s="2"/>
      <c r="BJ663" s="2">
        <v>39678</v>
      </c>
      <c r="BK663" s="1">
        <v>3.07</v>
      </c>
      <c r="BM663" s="2">
        <v>39640</v>
      </c>
      <c r="BN663" s="1">
        <v>5.0090000000000003</v>
      </c>
    </row>
    <row r="664" spans="2:66">
      <c r="B664" s="2">
        <v>40052</v>
      </c>
      <c r="C664" s="1">
        <v>2.57</v>
      </c>
      <c r="E664" s="2">
        <v>39513</v>
      </c>
      <c r="F664" s="1">
        <v>4.8929999999999998</v>
      </c>
      <c r="H664" s="2">
        <v>39545</v>
      </c>
      <c r="I664" s="1">
        <v>5.1130000000000004</v>
      </c>
      <c r="K664" s="2">
        <v>39541</v>
      </c>
      <c r="L664" s="1">
        <v>5.2670000000000003</v>
      </c>
      <c r="N664" s="2">
        <v>39541</v>
      </c>
      <c r="O664" s="1">
        <v>5.1379999999999999</v>
      </c>
      <c r="Q664" s="2">
        <v>39643</v>
      </c>
      <c r="R664" s="1">
        <v>5.5149999999999997</v>
      </c>
      <c r="T664" s="2">
        <v>39643</v>
      </c>
      <c r="U664" s="1">
        <v>5.74</v>
      </c>
      <c r="W664" s="2">
        <v>39643</v>
      </c>
      <c r="X664" s="1">
        <v>5.93</v>
      </c>
      <c r="Z664" s="2">
        <v>39643</v>
      </c>
      <c r="AA664" s="1">
        <v>6.02</v>
      </c>
      <c r="AC664" s="2">
        <v>39643</v>
      </c>
      <c r="AD664" s="1">
        <v>6.01</v>
      </c>
      <c r="AF664" s="2">
        <v>40036</v>
      </c>
      <c r="AG664" s="1">
        <v>0.45438000000000001</v>
      </c>
      <c r="AI664" s="2">
        <v>39643</v>
      </c>
      <c r="AJ664" s="1">
        <v>4.8665000000000003</v>
      </c>
      <c r="AL664" s="2">
        <v>39643</v>
      </c>
      <c r="AM664" s="1">
        <v>4.5339999999999998</v>
      </c>
      <c r="AO664" s="2">
        <v>39643</v>
      </c>
      <c r="AP664" s="1">
        <v>3.3595000000000002</v>
      </c>
      <c r="AR664" s="2">
        <v>39643</v>
      </c>
      <c r="AS664" s="1">
        <v>2.9969999999999999</v>
      </c>
      <c r="AU664" s="2">
        <v>39643</v>
      </c>
      <c r="AV664" s="1">
        <v>4.8574999999999999</v>
      </c>
      <c r="AX664" s="2">
        <v>39643</v>
      </c>
      <c r="AY664" s="1">
        <v>4.9545000000000003</v>
      </c>
      <c r="BA664" s="116">
        <v>39643</v>
      </c>
      <c r="BB664" s="1">
        <v>4.8745000000000003</v>
      </c>
      <c r="BD664" s="2">
        <v>39643</v>
      </c>
      <c r="BE664" s="1">
        <v>5.1100000000000003</v>
      </c>
      <c r="BG664" s="2">
        <v>39679</v>
      </c>
      <c r="BH664" s="1">
        <v>3.83</v>
      </c>
      <c r="BI664" s="2"/>
      <c r="BJ664" s="2">
        <v>39679</v>
      </c>
      <c r="BK664" s="1">
        <v>3.07</v>
      </c>
      <c r="BM664" s="2">
        <v>39643</v>
      </c>
      <c r="BN664" s="1">
        <v>4.9305000000000003</v>
      </c>
    </row>
    <row r="665" spans="2:66">
      <c r="B665" s="2">
        <v>40053</v>
      </c>
      <c r="C665" s="1">
        <v>2.57</v>
      </c>
      <c r="E665" s="2">
        <v>39514</v>
      </c>
      <c r="F665" s="1">
        <v>4.8979999999999997</v>
      </c>
      <c r="H665" s="2">
        <v>39546</v>
      </c>
      <c r="I665" s="1">
        <v>5.0270000000000001</v>
      </c>
      <c r="K665" s="2">
        <v>39542</v>
      </c>
      <c r="L665" s="1">
        <v>5.2670000000000003</v>
      </c>
      <c r="N665" s="2">
        <v>39542</v>
      </c>
      <c r="O665" s="1">
        <v>5.14</v>
      </c>
      <c r="Q665" s="2">
        <v>39644</v>
      </c>
      <c r="R665" s="1">
        <v>5.48</v>
      </c>
      <c r="T665" s="2">
        <v>39644</v>
      </c>
      <c r="U665" s="1">
        <v>5.71</v>
      </c>
      <c r="W665" s="2">
        <v>39644</v>
      </c>
      <c r="X665" s="1">
        <v>5.93</v>
      </c>
      <c r="Z665" s="2">
        <v>39644</v>
      </c>
      <c r="AA665" s="1">
        <v>6.01</v>
      </c>
      <c r="AC665" s="2">
        <v>39644</v>
      </c>
      <c r="AD665" s="1">
        <v>6.01</v>
      </c>
      <c r="AF665" s="2">
        <v>40037</v>
      </c>
      <c r="AG665" s="1">
        <v>0.44968999999999998</v>
      </c>
      <c r="AI665" s="2">
        <v>39644</v>
      </c>
      <c r="AJ665" s="1">
        <v>4.8674999999999997</v>
      </c>
      <c r="AL665" s="2">
        <v>39644</v>
      </c>
      <c r="AM665" s="1">
        <v>4.5004999999999997</v>
      </c>
      <c r="AO665" s="2">
        <v>39644</v>
      </c>
      <c r="AP665" s="1">
        <v>3.2909999999999999</v>
      </c>
      <c r="AR665" s="2">
        <v>39644</v>
      </c>
      <c r="AS665" s="1">
        <v>2.9409999999999998</v>
      </c>
      <c r="AU665" s="2">
        <v>39644</v>
      </c>
      <c r="AV665" s="1">
        <v>4.8940000000000001</v>
      </c>
      <c r="AX665" s="2">
        <v>39644</v>
      </c>
      <c r="AY665" s="1">
        <v>4.9879999999999995</v>
      </c>
      <c r="BA665" s="116">
        <v>39644</v>
      </c>
      <c r="BB665" s="1">
        <v>4.8985000000000003</v>
      </c>
      <c r="BD665" s="2">
        <v>39644</v>
      </c>
      <c r="BE665" s="1">
        <v>5.0730000000000004</v>
      </c>
      <c r="BG665" s="2">
        <v>39680</v>
      </c>
      <c r="BH665" s="1">
        <v>3.79</v>
      </c>
      <c r="BI665" s="2"/>
      <c r="BJ665" s="2">
        <v>39680</v>
      </c>
      <c r="BK665" s="1">
        <v>3</v>
      </c>
      <c r="BM665" s="2">
        <v>39644</v>
      </c>
      <c r="BN665" s="1">
        <v>4.9249999999999998</v>
      </c>
    </row>
    <row r="666" spans="2:66">
      <c r="B666" s="2">
        <v>40056</v>
      </c>
      <c r="C666" s="1">
        <v>2.57</v>
      </c>
      <c r="E666" s="2">
        <v>39517</v>
      </c>
      <c r="F666" s="1">
        <v>4.9370000000000003</v>
      </c>
      <c r="H666" s="2">
        <v>39548</v>
      </c>
      <c r="I666" s="1">
        <v>4.9050000000000002</v>
      </c>
      <c r="K666" s="2">
        <v>39545</v>
      </c>
      <c r="L666" s="1">
        <v>5.2530000000000001</v>
      </c>
      <c r="N666" s="2">
        <v>39545</v>
      </c>
      <c r="O666" s="1">
        <v>5.133</v>
      </c>
      <c r="Q666" s="2">
        <v>39645</v>
      </c>
      <c r="R666" s="1">
        <v>5.3</v>
      </c>
      <c r="T666" s="2">
        <v>39645</v>
      </c>
      <c r="U666" s="1">
        <v>5.63</v>
      </c>
      <c r="W666" s="2">
        <v>39645</v>
      </c>
      <c r="X666" s="1">
        <v>5.91</v>
      </c>
      <c r="Z666" s="2">
        <v>39645</v>
      </c>
      <c r="AA666" s="1">
        <v>6.03</v>
      </c>
      <c r="AC666" s="2">
        <v>39645</v>
      </c>
      <c r="AD666" s="1">
        <v>6.04</v>
      </c>
      <c r="AF666" s="2">
        <v>40038</v>
      </c>
      <c r="AG666" s="1">
        <v>0.44</v>
      </c>
      <c r="AI666" s="2">
        <v>39645</v>
      </c>
      <c r="AJ666" s="1">
        <v>4.9894999999999996</v>
      </c>
      <c r="AL666" s="2">
        <v>39645</v>
      </c>
      <c r="AM666" s="1">
        <v>4.6289999999999996</v>
      </c>
      <c r="AO666" s="2">
        <v>39645</v>
      </c>
      <c r="AP666" s="1">
        <v>3.3650000000000002</v>
      </c>
      <c r="AR666" s="2">
        <v>39645</v>
      </c>
      <c r="AS666" s="1">
        <v>2.9980000000000002</v>
      </c>
      <c r="AU666" s="2">
        <v>39645</v>
      </c>
      <c r="AV666" s="1">
        <v>4.8985000000000003</v>
      </c>
      <c r="AX666" s="2">
        <v>39645</v>
      </c>
      <c r="AY666" s="1">
        <v>4.9984999999999999</v>
      </c>
      <c r="BA666" s="116">
        <v>39645</v>
      </c>
      <c r="BB666" s="1">
        <v>4.9195000000000002</v>
      </c>
      <c r="BD666" s="2">
        <v>39645</v>
      </c>
      <c r="BE666" s="1">
        <v>5.1109999999999998</v>
      </c>
      <c r="BG666" s="2">
        <v>39681</v>
      </c>
      <c r="BH666" s="1">
        <v>3.84</v>
      </c>
      <c r="BI666" s="2"/>
      <c r="BJ666" s="2">
        <v>39681</v>
      </c>
      <c r="BK666" s="1">
        <v>3.08</v>
      </c>
      <c r="BM666" s="2">
        <v>39645</v>
      </c>
      <c r="BN666" s="1">
        <v>4.976</v>
      </c>
    </row>
    <row r="667" spans="2:66">
      <c r="B667" s="2">
        <v>40057</v>
      </c>
      <c r="C667" s="1">
        <v>2.57</v>
      </c>
      <c r="E667" s="2">
        <v>39518</v>
      </c>
      <c r="F667" s="1">
        <v>4.9420000000000002</v>
      </c>
      <c r="H667" s="2">
        <v>39549</v>
      </c>
      <c r="I667" s="1">
        <v>4.9429999999999996</v>
      </c>
      <c r="K667" s="2">
        <v>39546</v>
      </c>
      <c r="L667" s="1">
        <v>5.1879999999999997</v>
      </c>
      <c r="N667" s="2">
        <v>39546</v>
      </c>
      <c r="O667" s="1">
        <v>5.0510000000000002</v>
      </c>
      <c r="Q667" s="2">
        <v>39646</v>
      </c>
      <c r="R667" s="1">
        <v>5.43</v>
      </c>
      <c r="T667" s="2">
        <v>39646</v>
      </c>
      <c r="U667" s="1">
        <v>5.66</v>
      </c>
      <c r="W667" s="2">
        <v>39646</v>
      </c>
      <c r="X667" s="1">
        <v>5.88</v>
      </c>
      <c r="Z667" s="2">
        <v>39646</v>
      </c>
      <c r="AA667" s="1">
        <v>5.9424999999999999</v>
      </c>
      <c r="AC667" s="2">
        <v>39646</v>
      </c>
      <c r="AD667" s="1">
        <v>5.96</v>
      </c>
      <c r="AF667" s="2">
        <v>40039</v>
      </c>
      <c r="AG667" s="1">
        <v>0.42937999999999998</v>
      </c>
      <c r="AI667" s="2">
        <v>39646</v>
      </c>
      <c r="AJ667" s="1">
        <v>5.0685000000000002</v>
      </c>
      <c r="AL667" s="2">
        <v>39646</v>
      </c>
      <c r="AM667" s="1">
        <v>4.7389999999999999</v>
      </c>
      <c r="AO667" s="2">
        <v>39646</v>
      </c>
      <c r="AP667" s="1">
        <v>3.4675000000000002</v>
      </c>
      <c r="AR667" s="2">
        <v>39646</v>
      </c>
      <c r="AS667" s="1">
        <v>3.0510000000000002</v>
      </c>
      <c r="AU667" s="2">
        <v>39646</v>
      </c>
      <c r="AV667" s="1">
        <v>4.9335000000000004</v>
      </c>
      <c r="AX667" s="2">
        <v>39646</v>
      </c>
      <c r="AY667" s="1">
        <v>5.0374999999999996</v>
      </c>
      <c r="BA667" s="116">
        <v>39646</v>
      </c>
      <c r="BB667" s="1">
        <v>4.9725000000000001</v>
      </c>
      <c r="BD667" s="2">
        <v>39646</v>
      </c>
      <c r="BE667" s="1">
        <v>5.1440000000000001</v>
      </c>
      <c r="BG667" s="2">
        <v>39682</v>
      </c>
      <c r="BH667" s="1">
        <v>3.87</v>
      </c>
      <c r="BI667" s="2"/>
      <c r="BJ667" s="2">
        <v>39682</v>
      </c>
      <c r="BK667" s="1">
        <v>3.14</v>
      </c>
      <c r="BM667" s="2">
        <v>39646</v>
      </c>
      <c r="BN667" s="1">
        <v>5.0229999999999997</v>
      </c>
    </row>
    <row r="668" spans="2:66">
      <c r="B668" s="2">
        <v>40058</v>
      </c>
      <c r="C668" s="1">
        <v>2.57</v>
      </c>
      <c r="E668" s="2">
        <v>39519</v>
      </c>
      <c r="F668" s="1">
        <v>4.9399999999999995</v>
      </c>
      <c r="H668" s="2">
        <v>39552</v>
      </c>
      <c r="I668" s="1">
        <v>4.952</v>
      </c>
      <c r="K668" s="2">
        <v>39548</v>
      </c>
      <c r="L668" s="1">
        <v>5.085</v>
      </c>
      <c r="N668" s="2">
        <v>39548</v>
      </c>
      <c r="O668" s="1">
        <v>4.9269999999999996</v>
      </c>
      <c r="Q668" s="2">
        <v>39647</v>
      </c>
      <c r="R668" s="1">
        <v>5.43</v>
      </c>
      <c r="T668" s="2">
        <v>39647</v>
      </c>
      <c r="U668" s="1">
        <v>5.65</v>
      </c>
      <c r="W668" s="2">
        <v>39647</v>
      </c>
      <c r="X668" s="1">
        <v>5.87</v>
      </c>
      <c r="Z668" s="2">
        <v>39647</v>
      </c>
      <c r="AA668" s="1">
        <v>5.95</v>
      </c>
      <c r="AC668" s="2">
        <v>39647</v>
      </c>
      <c r="AD668" s="1">
        <v>5.9550000000000001</v>
      </c>
      <c r="AF668" s="2">
        <v>40042</v>
      </c>
      <c r="AG668" s="1">
        <v>0.43125000000000002</v>
      </c>
      <c r="AI668" s="2">
        <v>39647</v>
      </c>
      <c r="AJ668" s="1">
        <v>5.1420000000000003</v>
      </c>
      <c r="AL668" s="2">
        <v>39647</v>
      </c>
      <c r="AM668" s="1">
        <v>4.8475000000000001</v>
      </c>
      <c r="AO668" s="2">
        <v>39647</v>
      </c>
      <c r="AP668" s="1">
        <v>3.6280000000000001</v>
      </c>
      <c r="AR668" s="2">
        <v>39647</v>
      </c>
      <c r="AS668" s="1">
        <v>3.1429999999999998</v>
      </c>
      <c r="AU668" s="2">
        <v>39647</v>
      </c>
      <c r="AV668" s="1">
        <v>4.9509999999999996</v>
      </c>
      <c r="AX668" s="2">
        <v>39647</v>
      </c>
      <c r="AY668" s="1">
        <v>5.0650000000000004</v>
      </c>
      <c r="BA668" s="116">
        <v>39647</v>
      </c>
      <c r="BB668" s="1">
        <v>5.0469999999999997</v>
      </c>
      <c r="BD668" s="2">
        <v>39647</v>
      </c>
      <c r="BE668" s="1">
        <v>5.2649999999999997</v>
      </c>
      <c r="BG668" s="2">
        <v>39685</v>
      </c>
      <c r="BH668" s="1">
        <v>3.79</v>
      </c>
      <c r="BI668" s="2"/>
      <c r="BJ668" s="2">
        <v>39685</v>
      </c>
      <c r="BK668" s="1">
        <v>3.04</v>
      </c>
      <c r="BM668" s="2">
        <v>39647</v>
      </c>
      <c r="BN668" s="1">
        <v>5.1120000000000001</v>
      </c>
    </row>
    <row r="669" spans="2:66">
      <c r="B669" s="2">
        <v>40059</v>
      </c>
      <c r="C669" s="1">
        <v>2.57</v>
      </c>
      <c r="E669" s="2">
        <v>39520</v>
      </c>
      <c r="F669" s="1">
        <v>4.9749999999999996</v>
      </c>
      <c r="H669" s="2">
        <v>39553</v>
      </c>
      <c r="I669" s="1">
        <v>4.9370000000000003</v>
      </c>
      <c r="K669" s="2">
        <v>39549</v>
      </c>
      <c r="L669" s="1">
        <v>5.1230000000000002</v>
      </c>
      <c r="N669" s="2">
        <v>39549</v>
      </c>
      <c r="O669" s="1">
        <v>4.9729999999999999</v>
      </c>
      <c r="Q669" s="2">
        <v>39650</v>
      </c>
      <c r="R669" s="1">
        <v>5.5049999999999999</v>
      </c>
      <c r="T669" s="2">
        <v>39650</v>
      </c>
      <c r="U669" s="1">
        <v>5.7249999999999996</v>
      </c>
      <c r="W669" s="2">
        <v>39650</v>
      </c>
      <c r="X669" s="1">
        <v>5.93</v>
      </c>
      <c r="Z669" s="2">
        <v>39650</v>
      </c>
      <c r="AA669" s="1">
        <v>6.0049999999999999</v>
      </c>
      <c r="AC669" s="2">
        <v>39650</v>
      </c>
      <c r="AD669" s="1">
        <v>6.0149999999999997</v>
      </c>
      <c r="AF669" s="2">
        <v>40043</v>
      </c>
      <c r="AG669" s="1">
        <v>0.42499999999999999</v>
      </c>
      <c r="AI669" s="2">
        <v>39650</v>
      </c>
      <c r="AJ669" s="1">
        <v>5.0890000000000004</v>
      </c>
      <c r="AL669" s="2">
        <v>39650</v>
      </c>
      <c r="AM669" s="1">
        <v>4.7850000000000001</v>
      </c>
      <c r="AO669" s="2">
        <v>39650</v>
      </c>
      <c r="AP669" s="1">
        <v>3.5674999999999999</v>
      </c>
      <c r="AR669" s="2">
        <v>39650</v>
      </c>
      <c r="AS669" s="1">
        <v>3.1139999999999999</v>
      </c>
      <c r="AU669" s="2">
        <v>39650</v>
      </c>
      <c r="AV669" s="1">
        <v>4.9580000000000002</v>
      </c>
      <c r="AX669" s="2">
        <v>39650</v>
      </c>
      <c r="AY669" s="1">
        <v>5.0810000000000004</v>
      </c>
      <c r="BA669" s="116">
        <v>39650</v>
      </c>
      <c r="BB669" s="1">
        <v>5.0774999999999997</v>
      </c>
      <c r="BD669" s="2">
        <v>39650</v>
      </c>
      <c r="BE669" s="1">
        <v>5.3289999999999997</v>
      </c>
      <c r="BG669" s="2">
        <v>39686</v>
      </c>
      <c r="BH669" s="1">
        <v>3.79</v>
      </c>
      <c r="BI669" s="2"/>
      <c r="BJ669" s="2">
        <v>39686</v>
      </c>
      <c r="BK669" s="1">
        <v>3.06</v>
      </c>
      <c r="BM669" s="2">
        <v>39650</v>
      </c>
      <c r="BN669" s="1">
        <v>5.1840000000000002</v>
      </c>
    </row>
    <row r="670" spans="2:66">
      <c r="B670" s="2">
        <v>40060</v>
      </c>
      <c r="C670" s="1">
        <v>2.57</v>
      </c>
      <c r="E670" s="2">
        <v>39521</v>
      </c>
      <c r="F670" s="1">
        <v>4.9800000000000004</v>
      </c>
      <c r="H670" s="2">
        <v>39554</v>
      </c>
      <c r="I670" s="1">
        <v>4.9399999999999995</v>
      </c>
      <c r="K670" s="2">
        <v>39552</v>
      </c>
      <c r="L670" s="1">
        <v>5.1370000000000005</v>
      </c>
      <c r="N670" s="2">
        <v>39552</v>
      </c>
      <c r="O670" s="1">
        <v>4.9969999999999999</v>
      </c>
      <c r="Q670" s="2">
        <v>39651</v>
      </c>
      <c r="R670" s="1">
        <v>5.43</v>
      </c>
      <c r="T670" s="2">
        <v>39651</v>
      </c>
      <c r="U670" s="1">
        <v>5.61</v>
      </c>
      <c r="W670" s="2">
        <v>39651</v>
      </c>
      <c r="X670" s="1">
        <v>5.79</v>
      </c>
      <c r="Z670" s="2">
        <v>39651</v>
      </c>
      <c r="AA670" s="1">
        <v>5.8550000000000004</v>
      </c>
      <c r="AC670" s="2">
        <v>39651</v>
      </c>
      <c r="AD670" s="1">
        <v>5.88</v>
      </c>
      <c r="AF670" s="2">
        <v>40044</v>
      </c>
      <c r="AG670" s="1">
        <v>0.41875000000000001</v>
      </c>
      <c r="AI670" s="2">
        <v>39651</v>
      </c>
      <c r="AJ670" s="1">
        <v>5.0940000000000003</v>
      </c>
      <c r="AL670" s="2">
        <v>39651</v>
      </c>
      <c r="AM670" s="1">
        <v>4.8120000000000003</v>
      </c>
      <c r="AO670" s="2">
        <v>39651</v>
      </c>
      <c r="AP670" s="1">
        <v>3.6684999999999999</v>
      </c>
      <c r="AR670" s="2">
        <v>39651</v>
      </c>
      <c r="AS670" s="1">
        <v>3.1709999999999998</v>
      </c>
      <c r="AU670" s="2">
        <v>39651</v>
      </c>
      <c r="AV670" s="1">
        <v>4.9630000000000001</v>
      </c>
      <c r="AX670" s="2">
        <v>39651</v>
      </c>
      <c r="AY670" s="1">
        <v>5.093</v>
      </c>
      <c r="BA670" s="116">
        <v>39651</v>
      </c>
      <c r="BB670" s="1">
        <v>5.0940000000000003</v>
      </c>
      <c r="BD670" s="2">
        <v>39651</v>
      </c>
      <c r="BE670" s="1">
        <v>5.3316999999999997</v>
      </c>
      <c r="BG670" s="2">
        <v>39687</v>
      </c>
      <c r="BH670" s="1">
        <v>3.77</v>
      </c>
      <c r="BI670" s="2"/>
      <c r="BJ670" s="2">
        <v>39687</v>
      </c>
      <c r="BK670" s="1">
        <v>3.02</v>
      </c>
      <c r="BM670" s="2">
        <v>39651</v>
      </c>
      <c r="BN670" s="1">
        <v>5.1929999999999996</v>
      </c>
    </row>
    <row r="671" spans="2:66">
      <c r="B671" s="2">
        <v>40063</v>
      </c>
      <c r="C671" s="1">
        <v>2.57</v>
      </c>
      <c r="E671" s="2">
        <v>39524</v>
      </c>
      <c r="F671" s="1">
        <v>5.0069999999999997</v>
      </c>
      <c r="H671" s="2">
        <v>39555</v>
      </c>
      <c r="I671" s="1">
        <v>4.95</v>
      </c>
      <c r="K671" s="2">
        <v>39553</v>
      </c>
      <c r="L671" s="1">
        <v>5.125</v>
      </c>
      <c r="N671" s="2">
        <v>39553</v>
      </c>
      <c r="O671" s="1">
        <v>4.9800000000000004</v>
      </c>
      <c r="Q671" s="2">
        <v>39652</v>
      </c>
      <c r="R671" s="1">
        <v>5.42</v>
      </c>
      <c r="T671" s="2">
        <v>39652</v>
      </c>
      <c r="U671" s="1">
        <v>5.58</v>
      </c>
      <c r="W671" s="2">
        <v>39652</v>
      </c>
      <c r="X671" s="1">
        <v>5.7649999999999997</v>
      </c>
      <c r="Z671" s="2">
        <v>39652</v>
      </c>
      <c r="AA671" s="1">
        <v>5.82</v>
      </c>
      <c r="AC671" s="2">
        <v>39652</v>
      </c>
      <c r="AD671" s="1">
        <v>5.83</v>
      </c>
      <c r="AF671" s="2">
        <v>40045</v>
      </c>
      <c r="AG671" s="1">
        <v>0.40688000000000002</v>
      </c>
      <c r="AI671" s="2">
        <v>39652</v>
      </c>
      <c r="AJ671" s="1">
        <v>5.0910000000000002</v>
      </c>
      <c r="AL671" s="2">
        <v>39652</v>
      </c>
      <c r="AM671" s="1">
        <v>4.8025000000000002</v>
      </c>
      <c r="AO671" s="2">
        <v>39652</v>
      </c>
      <c r="AP671" s="1">
        <v>3.6755</v>
      </c>
      <c r="AR671" s="2">
        <v>39652</v>
      </c>
      <c r="AS671" s="1">
        <v>3.1935000000000002</v>
      </c>
      <c r="AU671" s="2">
        <v>39652</v>
      </c>
      <c r="AV671" s="1">
        <v>4.9690000000000003</v>
      </c>
      <c r="AX671" s="2">
        <v>39652</v>
      </c>
      <c r="AY671" s="1">
        <v>5.0960000000000001</v>
      </c>
      <c r="BA671" s="116">
        <v>39652</v>
      </c>
      <c r="BB671" s="1">
        <v>5.093</v>
      </c>
      <c r="BD671" s="2">
        <v>39652</v>
      </c>
      <c r="BE671" s="1">
        <v>5.3034999999999997</v>
      </c>
      <c r="BG671" s="2">
        <v>39688</v>
      </c>
      <c r="BH671" s="1">
        <v>3.79</v>
      </c>
      <c r="BI671" s="2"/>
      <c r="BJ671" s="2">
        <v>39688</v>
      </c>
      <c r="BK671" s="1">
        <v>3.09</v>
      </c>
      <c r="BM671" s="2">
        <v>39652</v>
      </c>
      <c r="BN671" s="1">
        <v>5.1760000000000002</v>
      </c>
    </row>
    <row r="672" spans="2:66">
      <c r="B672" s="2">
        <v>40064</v>
      </c>
      <c r="C672" s="1">
        <v>2.57</v>
      </c>
      <c r="E672" s="2">
        <v>39525</v>
      </c>
      <c r="F672" s="1">
        <v>4.9649999999999999</v>
      </c>
      <c r="H672" s="2">
        <v>39556</v>
      </c>
      <c r="I672" s="1">
        <v>4.9800000000000004</v>
      </c>
      <c r="K672" s="2">
        <v>39554</v>
      </c>
      <c r="L672" s="1">
        <v>5.13</v>
      </c>
      <c r="N672" s="2">
        <v>39554</v>
      </c>
      <c r="O672" s="1">
        <v>4.9800000000000004</v>
      </c>
      <c r="Q672" s="2">
        <v>39653</v>
      </c>
      <c r="R672" s="1">
        <v>5.41</v>
      </c>
      <c r="T672" s="2">
        <v>39653</v>
      </c>
      <c r="U672" s="1">
        <v>5.5549999999999997</v>
      </c>
      <c r="W672" s="2">
        <v>39653</v>
      </c>
      <c r="X672" s="1">
        <v>5.73</v>
      </c>
      <c r="Z672" s="2">
        <v>39653</v>
      </c>
      <c r="AA672" s="1">
        <v>5.79</v>
      </c>
      <c r="AC672" s="2">
        <v>39653</v>
      </c>
      <c r="AD672" s="1">
        <v>5.8</v>
      </c>
      <c r="AF672" s="2">
        <v>40046</v>
      </c>
      <c r="AG672" s="1">
        <v>0.39312999999999998</v>
      </c>
      <c r="AI672" s="2">
        <v>39653</v>
      </c>
      <c r="AJ672" s="1">
        <v>4.9915000000000003</v>
      </c>
      <c r="AL672" s="2">
        <v>39653</v>
      </c>
      <c r="AM672" s="1">
        <v>4.6669999999999998</v>
      </c>
      <c r="AO672" s="2">
        <v>39653</v>
      </c>
      <c r="AP672" s="1">
        <v>3.4849999999999999</v>
      </c>
      <c r="AR672" s="2">
        <v>39653</v>
      </c>
      <c r="AS672" s="1">
        <v>3.0550000000000002</v>
      </c>
      <c r="AU672" s="2">
        <v>39653</v>
      </c>
      <c r="AV672" s="1">
        <v>4.9390000000000001</v>
      </c>
      <c r="AX672" s="2">
        <v>39653</v>
      </c>
      <c r="AY672" s="1">
        <v>5.0540000000000003</v>
      </c>
      <c r="BA672" s="116">
        <v>39653</v>
      </c>
      <c r="BB672" s="1">
        <v>5.0220000000000002</v>
      </c>
      <c r="BD672" s="2">
        <v>39653</v>
      </c>
      <c r="BE672" s="1">
        <v>5.1661000000000001</v>
      </c>
      <c r="BG672" s="2">
        <v>39689</v>
      </c>
      <c r="BH672" s="1">
        <v>3.83</v>
      </c>
      <c r="BI672" s="2"/>
      <c r="BJ672" s="2">
        <v>39689</v>
      </c>
      <c r="BK672" s="1">
        <v>3.1</v>
      </c>
      <c r="BM672" s="2">
        <v>39653</v>
      </c>
      <c r="BN672" s="1">
        <v>5.0549999999999997</v>
      </c>
    </row>
    <row r="673" spans="2:66">
      <c r="B673" s="2">
        <v>40065</v>
      </c>
      <c r="C673" s="1">
        <v>2.57</v>
      </c>
      <c r="E673" s="2">
        <v>39526</v>
      </c>
      <c r="F673" s="1">
        <v>4.9969999999999999</v>
      </c>
      <c r="H673" s="2">
        <v>39559</v>
      </c>
      <c r="I673" s="1">
        <v>4.9729999999999999</v>
      </c>
      <c r="K673" s="2">
        <v>39555</v>
      </c>
      <c r="L673" s="1">
        <v>5.1370000000000005</v>
      </c>
      <c r="N673" s="2">
        <v>39555</v>
      </c>
      <c r="O673" s="1">
        <v>4.99</v>
      </c>
      <c r="Q673" s="2">
        <v>39654</v>
      </c>
      <c r="R673" s="1">
        <v>5.35</v>
      </c>
      <c r="T673" s="2">
        <v>39654</v>
      </c>
      <c r="U673" s="1">
        <v>5.47</v>
      </c>
      <c r="W673" s="2">
        <v>39654</v>
      </c>
      <c r="X673" s="1">
        <v>5.63</v>
      </c>
      <c r="Z673" s="2">
        <v>39654</v>
      </c>
      <c r="AA673" s="1">
        <v>5.7249999999999996</v>
      </c>
      <c r="AC673" s="2">
        <v>39654</v>
      </c>
      <c r="AD673" s="1">
        <v>5.78</v>
      </c>
      <c r="AF673" s="2">
        <v>40049</v>
      </c>
      <c r="AG673" s="1">
        <v>0.38688</v>
      </c>
      <c r="AI673" s="2">
        <v>39654</v>
      </c>
      <c r="AJ673" s="1">
        <v>5.0984999999999996</v>
      </c>
      <c r="AL673" s="2">
        <v>39654</v>
      </c>
      <c r="AM673" s="1">
        <v>4.7844999999999995</v>
      </c>
      <c r="AO673" s="2">
        <v>39654</v>
      </c>
      <c r="AP673" s="1">
        <v>3.6025</v>
      </c>
      <c r="AR673" s="2">
        <v>39654</v>
      </c>
      <c r="AS673" s="1">
        <v>3.1189999999999998</v>
      </c>
      <c r="AU673" s="2">
        <v>39654</v>
      </c>
      <c r="AV673" s="1">
        <v>5.0069999999999997</v>
      </c>
      <c r="AX673" s="2">
        <v>39654</v>
      </c>
      <c r="AY673" s="1">
        <v>5.1265000000000001</v>
      </c>
      <c r="BA673" s="116">
        <v>39654</v>
      </c>
      <c r="BB673" s="1">
        <v>5.0865</v>
      </c>
      <c r="BD673" s="2">
        <v>39654</v>
      </c>
      <c r="BE673" s="1">
        <v>5.1745000000000001</v>
      </c>
      <c r="BG673" s="2">
        <v>39693</v>
      </c>
      <c r="BH673" s="1">
        <v>3.74</v>
      </c>
      <c r="BI673" s="2"/>
      <c r="BJ673" s="2">
        <v>39693</v>
      </c>
      <c r="BK673" s="1">
        <v>3</v>
      </c>
      <c r="BM673" s="2">
        <v>39654</v>
      </c>
      <c r="BN673" s="1">
        <v>5.0919999999999996</v>
      </c>
    </row>
    <row r="674" spans="2:66">
      <c r="B674" s="2">
        <v>40066</v>
      </c>
      <c r="C674" s="1">
        <v>2.58</v>
      </c>
      <c r="E674" s="2">
        <v>39527</v>
      </c>
      <c r="F674" s="1">
        <v>4.992</v>
      </c>
      <c r="H674" s="2">
        <v>39560</v>
      </c>
      <c r="I674" s="1">
        <v>4.9329999999999998</v>
      </c>
      <c r="K674" s="2">
        <v>39556</v>
      </c>
      <c r="L674" s="1">
        <v>5.1630000000000003</v>
      </c>
      <c r="N674" s="2">
        <v>39556</v>
      </c>
      <c r="O674" s="1">
        <v>5.0199999999999996</v>
      </c>
      <c r="Q674" s="2">
        <v>39657</v>
      </c>
      <c r="R674" s="1">
        <v>5.37</v>
      </c>
      <c r="T674" s="2">
        <v>39657</v>
      </c>
      <c r="U674" s="1">
        <v>5.5350000000000001</v>
      </c>
      <c r="W674" s="2">
        <v>39657</v>
      </c>
      <c r="X674" s="1">
        <v>5.73</v>
      </c>
      <c r="Z674" s="2">
        <v>39657</v>
      </c>
      <c r="AA674" s="1">
        <v>5.8365</v>
      </c>
      <c r="AC674" s="2">
        <v>39657</v>
      </c>
      <c r="AD674" s="1">
        <v>5.8650000000000002</v>
      </c>
      <c r="AF674" s="2">
        <v>40050</v>
      </c>
      <c r="AG674" s="1">
        <v>0.38</v>
      </c>
      <c r="AI674" s="2">
        <v>39657</v>
      </c>
      <c r="AJ674" s="1">
        <v>5.0125000000000002</v>
      </c>
      <c r="AL674" s="2">
        <v>39657</v>
      </c>
      <c r="AM674" s="1">
        <v>4.6829999999999998</v>
      </c>
      <c r="AO674" s="2">
        <v>39657</v>
      </c>
      <c r="AP674" s="1">
        <v>3.468</v>
      </c>
      <c r="AR674" s="2">
        <v>39657</v>
      </c>
      <c r="AS674" s="1">
        <v>3.0459999999999998</v>
      </c>
      <c r="AU674" s="2">
        <v>39657</v>
      </c>
      <c r="AV674" s="1">
        <v>4.9584999999999999</v>
      </c>
      <c r="AX674" s="2">
        <v>39657</v>
      </c>
      <c r="AY674" s="1">
        <v>5.0625</v>
      </c>
      <c r="BA674" s="116">
        <v>39657</v>
      </c>
      <c r="BB674" s="1">
        <v>5.0015000000000001</v>
      </c>
      <c r="BD674" s="2">
        <v>39657</v>
      </c>
      <c r="BE674" s="1">
        <v>5.1050000000000004</v>
      </c>
      <c r="BG674" s="2">
        <v>39694</v>
      </c>
      <c r="BH674" s="1">
        <v>3.71</v>
      </c>
      <c r="BI674" s="2"/>
      <c r="BJ674" s="2">
        <v>39694</v>
      </c>
      <c r="BK674" s="1">
        <v>2.95</v>
      </c>
      <c r="BM674" s="2">
        <v>39657</v>
      </c>
      <c r="BN674" s="1">
        <v>4.9975000000000005</v>
      </c>
    </row>
    <row r="675" spans="2:66">
      <c r="B675" s="2">
        <v>40067</v>
      </c>
      <c r="C675" s="1">
        <v>2.59</v>
      </c>
      <c r="E675" s="2">
        <v>39528</v>
      </c>
      <c r="F675" s="1">
        <v>4.99</v>
      </c>
      <c r="H675" s="2">
        <v>39561</v>
      </c>
      <c r="I675" s="1">
        <v>4.95</v>
      </c>
      <c r="K675" s="2">
        <v>39559</v>
      </c>
      <c r="L675" s="1">
        <v>5.1580000000000004</v>
      </c>
      <c r="N675" s="2">
        <v>39559</v>
      </c>
      <c r="O675" s="1">
        <v>5.01</v>
      </c>
      <c r="Q675" s="2">
        <v>39658</v>
      </c>
      <c r="R675" s="1">
        <v>5.3550000000000004</v>
      </c>
      <c r="T675" s="2">
        <v>39658</v>
      </c>
      <c r="U675" s="1">
        <v>5.51</v>
      </c>
      <c r="W675" s="2">
        <v>39658</v>
      </c>
      <c r="X675" s="1">
        <v>5.7</v>
      </c>
      <c r="Z675" s="2">
        <v>39658</v>
      </c>
      <c r="AA675" s="1">
        <v>5.7949999999999999</v>
      </c>
      <c r="AC675" s="2">
        <v>39658</v>
      </c>
      <c r="AD675" s="1">
        <v>5.82</v>
      </c>
      <c r="AF675" s="2">
        <v>40051</v>
      </c>
      <c r="AG675" s="1">
        <v>0.37187999999999999</v>
      </c>
      <c r="AI675" s="2">
        <v>39658</v>
      </c>
      <c r="AJ675" s="1">
        <v>5.04</v>
      </c>
      <c r="AL675" s="2">
        <v>39658</v>
      </c>
      <c r="AM675" s="1">
        <v>4.7225000000000001</v>
      </c>
      <c r="AO675" s="2">
        <v>39658</v>
      </c>
      <c r="AP675" s="1">
        <v>3.5065</v>
      </c>
      <c r="AR675" s="2">
        <v>39658</v>
      </c>
      <c r="AS675" s="1">
        <v>3.0735000000000001</v>
      </c>
      <c r="AU675" s="2">
        <v>39658</v>
      </c>
      <c r="AV675" s="1">
        <v>4.9039999999999999</v>
      </c>
      <c r="AX675" s="2">
        <v>39658</v>
      </c>
      <c r="AY675" s="1">
        <v>5.01</v>
      </c>
      <c r="BA675" s="116">
        <v>39658</v>
      </c>
      <c r="BB675" s="1">
        <v>4.9470000000000001</v>
      </c>
      <c r="BD675" s="2">
        <v>39658</v>
      </c>
      <c r="BE675" s="1">
        <v>5.0591999999999997</v>
      </c>
      <c r="BG675" s="2">
        <v>39695</v>
      </c>
      <c r="BH675" s="1">
        <v>3.64</v>
      </c>
      <c r="BI675" s="2"/>
      <c r="BJ675" s="2">
        <v>39695</v>
      </c>
      <c r="BK675" s="1">
        <v>2.87</v>
      </c>
      <c r="BM675" s="2">
        <v>39658</v>
      </c>
      <c r="BN675" s="1">
        <v>4.9459999999999997</v>
      </c>
    </row>
    <row r="676" spans="2:66">
      <c r="B676" s="2">
        <v>40070</v>
      </c>
      <c r="C676" s="1">
        <v>2.61</v>
      </c>
      <c r="E676" s="2">
        <v>39531</v>
      </c>
      <c r="F676" s="1">
        <v>5.0179999999999998</v>
      </c>
      <c r="H676" s="2">
        <v>39562</v>
      </c>
      <c r="I676" s="1">
        <v>4.9219999999999997</v>
      </c>
      <c r="K676" s="2">
        <v>39560</v>
      </c>
      <c r="L676" s="1">
        <v>5.133</v>
      </c>
      <c r="N676" s="2">
        <v>39560</v>
      </c>
      <c r="O676" s="1">
        <v>4.9779999999999998</v>
      </c>
      <c r="Q676" s="2">
        <v>39659</v>
      </c>
      <c r="R676" s="1">
        <v>5.32</v>
      </c>
      <c r="T676" s="2">
        <v>39659</v>
      </c>
      <c r="U676" s="1">
        <v>5.48</v>
      </c>
      <c r="W676" s="2">
        <v>39659</v>
      </c>
      <c r="X676" s="1">
        <v>5.67</v>
      </c>
      <c r="Z676" s="2">
        <v>39659</v>
      </c>
      <c r="AA676" s="1">
        <v>5.7649999999999997</v>
      </c>
      <c r="AC676" s="2">
        <v>39659</v>
      </c>
      <c r="AD676" s="1">
        <v>5.8100000000000005</v>
      </c>
      <c r="AF676" s="2">
        <v>40052</v>
      </c>
      <c r="AG676" s="1">
        <v>0.36063000000000001</v>
      </c>
      <c r="AI676" s="2">
        <v>39659</v>
      </c>
      <c r="AJ676" s="1">
        <v>5.0395000000000003</v>
      </c>
      <c r="AL676" s="2">
        <v>39659</v>
      </c>
      <c r="AM676" s="1">
        <v>4.7140000000000004</v>
      </c>
      <c r="AO676" s="2">
        <v>39659</v>
      </c>
      <c r="AP676" s="1">
        <v>3.4784999999999999</v>
      </c>
      <c r="AR676" s="2">
        <v>39659</v>
      </c>
      <c r="AS676" s="1">
        <v>3.0390000000000001</v>
      </c>
      <c r="AU676" s="2">
        <v>39659</v>
      </c>
      <c r="AV676" s="1">
        <v>4.8529999999999998</v>
      </c>
      <c r="AX676" s="2">
        <v>39659</v>
      </c>
      <c r="AY676" s="1">
        <v>4.96</v>
      </c>
      <c r="BA676" s="116">
        <v>39659</v>
      </c>
      <c r="BB676" s="1">
        <v>4.8890000000000002</v>
      </c>
      <c r="BD676" s="2">
        <v>39659</v>
      </c>
      <c r="BE676" s="1">
        <v>5.0167000000000002</v>
      </c>
      <c r="BG676" s="2">
        <v>39696</v>
      </c>
      <c r="BH676" s="1">
        <v>3.66</v>
      </c>
      <c r="BI676" s="2"/>
      <c r="BJ676" s="2">
        <v>39696</v>
      </c>
      <c r="BK676" s="1">
        <v>2.91</v>
      </c>
      <c r="BM676" s="2">
        <v>39659</v>
      </c>
      <c r="BN676" s="1">
        <v>4.8979999999999997</v>
      </c>
    </row>
    <row r="677" spans="2:66">
      <c r="B677" s="2">
        <v>40071</v>
      </c>
      <c r="C677" s="1">
        <v>2.62</v>
      </c>
      <c r="E677" s="2">
        <v>39532</v>
      </c>
      <c r="F677" s="1">
        <v>5.0199999999999996</v>
      </c>
      <c r="H677" s="2">
        <v>39563</v>
      </c>
      <c r="I677" s="1">
        <v>4.9379999999999997</v>
      </c>
      <c r="K677" s="2">
        <v>39561</v>
      </c>
      <c r="L677" s="1">
        <v>5.1550000000000002</v>
      </c>
      <c r="N677" s="2">
        <v>39561</v>
      </c>
      <c r="O677" s="1">
        <v>5</v>
      </c>
      <c r="Q677" s="2">
        <v>39660</v>
      </c>
      <c r="R677" s="1">
        <v>5.34</v>
      </c>
      <c r="T677" s="2">
        <v>39660</v>
      </c>
      <c r="U677" s="1">
        <v>5.5</v>
      </c>
      <c r="W677" s="2">
        <v>39660</v>
      </c>
      <c r="X677" s="1">
        <v>5.6899999999999995</v>
      </c>
      <c r="Z677" s="2">
        <v>39660</v>
      </c>
      <c r="AA677" s="1">
        <v>5.7949999999999999</v>
      </c>
      <c r="AC677" s="2">
        <v>39660</v>
      </c>
      <c r="AD677" s="1">
        <v>5.84</v>
      </c>
      <c r="AF677" s="2">
        <v>40053</v>
      </c>
      <c r="AG677" s="1">
        <v>0.34749999999999998</v>
      </c>
      <c r="AI677" s="2">
        <v>39660</v>
      </c>
      <c r="AJ677" s="1">
        <v>4.9865000000000004</v>
      </c>
      <c r="AL677" s="2">
        <v>39660</v>
      </c>
      <c r="AM677" s="1">
        <v>4.6390000000000002</v>
      </c>
      <c r="AO677" s="2">
        <v>39660</v>
      </c>
      <c r="AP677" s="1">
        <v>3.3885000000000001</v>
      </c>
      <c r="AR677" s="2">
        <v>39660</v>
      </c>
      <c r="AS677" s="1">
        <v>2.9990000000000001</v>
      </c>
      <c r="AU677" s="2">
        <v>39660</v>
      </c>
      <c r="AV677" s="1">
        <v>4.8109999999999999</v>
      </c>
      <c r="AX677" s="2">
        <v>39660</v>
      </c>
      <c r="AY677" s="1">
        <v>4.9180000000000001</v>
      </c>
      <c r="BA677" s="116">
        <v>39660</v>
      </c>
      <c r="BB677" s="1">
        <v>4.8490000000000002</v>
      </c>
      <c r="BD677" s="2">
        <v>39660</v>
      </c>
      <c r="BE677" s="1">
        <v>4.9763000000000002</v>
      </c>
      <c r="BG677" s="2">
        <v>39699</v>
      </c>
      <c r="BH677" s="1">
        <v>3.66</v>
      </c>
      <c r="BI677" s="2"/>
      <c r="BJ677" s="2">
        <v>39699</v>
      </c>
      <c r="BK677" s="1">
        <v>2.96</v>
      </c>
      <c r="BM677" s="2">
        <v>39660</v>
      </c>
      <c r="BN677" s="1">
        <v>4.851</v>
      </c>
    </row>
    <row r="678" spans="2:66">
      <c r="B678" s="2">
        <v>40072</v>
      </c>
      <c r="C678" s="1">
        <v>2.63</v>
      </c>
      <c r="E678" s="2">
        <v>39533</v>
      </c>
      <c r="F678" s="1">
        <v>5.0129999999999999</v>
      </c>
      <c r="H678" s="2">
        <v>39566</v>
      </c>
      <c r="I678" s="1">
        <v>4.92</v>
      </c>
      <c r="K678" s="2">
        <v>39562</v>
      </c>
      <c r="L678" s="1">
        <v>5.14</v>
      </c>
      <c r="N678" s="2">
        <v>39562</v>
      </c>
      <c r="O678" s="1">
        <v>4.9800000000000004</v>
      </c>
      <c r="Q678" s="2">
        <v>39661</v>
      </c>
      <c r="R678" s="1">
        <v>5.2949999999999999</v>
      </c>
      <c r="T678" s="2">
        <v>39661</v>
      </c>
      <c r="U678" s="1">
        <v>5.4450000000000003</v>
      </c>
      <c r="W678" s="2">
        <v>39661</v>
      </c>
      <c r="X678" s="1">
        <v>5.6349999999999998</v>
      </c>
      <c r="Z678" s="2">
        <v>39661</v>
      </c>
      <c r="AA678" s="1">
        <v>5.74</v>
      </c>
      <c r="AC678" s="2">
        <v>39661</v>
      </c>
      <c r="AD678" s="1">
        <v>5.8149999999999995</v>
      </c>
      <c r="AF678" s="2">
        <v>40057</v>
      </c>
      <c r="AG678" s="1">
        <v>0.33438000000000001</v>
      </c>
      <c r="AI678" s="2">
        <v>39661</v>
      </c>
      <c r="AJ678" s="1">
        <v>4.984</v>
      </c>
      <c r="AL678" s="2">
        <v>39661</v>
      </c>
      <c r="AM678" s="1">
        <v>4.6399999999999997</v>
      </c>
      <c r="AO678" s="2">
        <v>39661</v>
      </c>
      <c r="AP678" s="1">
        <v>3.4079999999999999</v>
      </c>
      <c r="AR678" s="2">
        <v>39661</v>
      </c>
      <c r="AS678" s="1">
        <v>3.03</v>
      </c>
      <c r="AU678" s="2">
        <v>39661</v>
      </c>
      <c r="AV678" s="1">
        <v>4.8289999999999997</v>
      </c>
      <c r="AX678" s="2">
        <v>39661</v>
      </c>
      <c r="AY678" s="1">
        <v>4.9325000000000001</v>
      </c>
      <c r="BA678" s="116">
        <v>39661</v>
      </c>
      <c r="BB678" s="1">
        <v>4.8494999999999999</v>
      </c>
      <c r="BD678" s="2">
        <v>39661</v>
      </c>
      <c r="BE678" s="1">
        <v>4.9805000000000001</v>
      </c>
      <c r="BG678" s="2">
        <v>39700</v>
      </c>
      <c r="BH678" s="1">
        <v>3.62</v>
      </c>
      <c r="BI678" s="2"/>
      <c r="BJ678" s="2">
        <v>39700</v>
      </c>
      <c r="BK678" s="1">
        <v>2.9</v>
      </c>
      <c r="BM678" s="2">
        <v>39661</v>
      </c>
      <c r="BN678" s="1">
        <v>4.8289999999999997</v>
      </c>
    </row>
    <row r="679" spans="2:66">
      <c r="B679" s="2">
        <v>40073</v>
      </c>
      <c r="C679" s="1">
        <v>2.64</v>
      </c>
      <c r="E679" s="2">
        <v>39534</v>
      </c>
      <c r="F679" s="1">
        <v>5.008</v>
      </c>
      <c r="H679" s="2">
        <v>39567</v>
      </c>
      <c r="I679" s="1">
        <v>4.91</v>
      </c>
      <c r="K679" s="2">
        <v>39563</v>
      </c>
      <c r="L679" s="1">
        <v>5.16</v>
      </c>
      <c r="N679" s="2">
        <v>39563</v>
      </c>
      <c r="O679" s="1">
        <v>5</v>
      </c>
      <c r="Q679" s="2">
        <v>39664</v>
      </c>
      <c r="R679" s="1">
        <v>5.35</v>
      </c>
      <c r="T679" s="2">
        <v>39664</v>
      </c>
      <c r="U679" s="1">
        <v>5.5</v>
      </c>
      <c r="W679" s="2">
        <v>39664</v>
      </c>
      <c r="X679" s="1">
        <v>5.6850000000000005</v>
      </c>
      <c r="Z679" s="2">
        <v>39664</v>
      </c>
      <c r="AA679" s="1">
        <v>5.7850000000000001</v>
      </c>
      <c r="AC679" s="2">
        <v>39664</v>
      </c>
      <c r="AD679" s="1">
        <v>5.85</v>
      </c>
      <c r="AF679" s="2">
        <v>40058</v>
      </c>
      <c r="AG679" s="1">
        <v>0.33</v>
      </c>
      <c r="AI679" s="2">
        <v>39664</v>
      </c>
      <c r="AJ679" s="1">
        <v>5.0434999999999999</v>
      </c>
      <c r="AL679" s="2">
        <v>39664</v>
      </c>
      <c r="AM679" s="1">
        <v>4.6970000000000001</v>
      </c>
      <c r="AO679" s="2">
        <v>39664</v>
      </c>
      <c r="AP679" s="1">
        <v>3.4689999999999999</v>
      </c>
      <c r="AR679" s="2">
        <v>39664</v>
      </c>
      <c r="AS679" s="1">
        <v>3.07</v>
      </c>
      <c r="AU679" s="2">
        <v>39664</v>
      </c>
      <c r="AV679" s="1">
        <v>4.8209999999999997</v>
      </c>
      <c r="AX679" s="2">
        <v>39664</v>
      </c>
      <c r="AY679" s="1">
        <v>4.9249999999999998</v>
      </c>
      <c r="BA679" s="116">
        <v>39664</v>
      </c>
      <c r="BB679" s="1">
        <v>4.8469999999999995</v>
      </c>
      <c r="BD679" s="2">
        <v>39664</v>
      </c>
      <c r="BE679" s="1">
        <v>4.9759000000000002</v>
      </c>
      <c r="BG679" s="2">
        <v>39701</v>
      </c>
      <c r="BH679" s="1">
        <v>3.65</v>
      </c>
      <c r="BI679" s="2"/>
      <c r="BJ679" s="2">
        <v>39701</v>
      </c>
      <c r="BK679" s="1">
        <v>2.91</v>
      </c>
      <c r="BM679" s="2">
        <v>39664</v>
      </c>
      <c r="BN679" s="1">
        <v>4.8499999999999996</v>
      </c>
    </row>
    <row r="680" spans="2:66">
      <c r="B680" s="2">
        <v>40074</v>
      </c>
      <c r="C680" s="1">
        <v>2.65</v>
      </c>
      <c r="E680" s="2">
        <v>39535</v>
      </c>
      <c r="F680" s="1">
        <v>5.0350000000000001</v>
      </c>
      <c r="H680" s="2">
        <v>39568</v>
      </c>
      <c r="I680" s="1">
        <v>4.883</v>
      </c>
      <c r="K680" s="2">
        <v>39566</v>
      </c>
      <c r="L680" s="1">
        <v>5.1470000000000002</v>
      </c>
      <c r="N680" s="2">
        <v>39566</v>
      </c>
      <c r="O680" s="1">
        <v>4.9800000000000004</v>
      </c>
      <c r="Q680" s="2">
        <v>39665</v>
      </c>
      <c r="R680" s="1">
        <v>5.2850000000000001</v>
      </c>
      <c r="T680" s="2">
        <v>39665</v>
      </c>
      <c r="U680" s="1">
        <v>5.44</v>
      </c>
      <c r="W680" s="2">
        <v>39665</v>
      </c>
      <c r="X680" s="1">
        <v>5.63</v>
      </c>
      <c r="Z680" s="2">
        <v>39665</v>
      </c>
      <c r="AA680" s="1">
        <v>5.74</v>
      </c>
      <c r="AC680" s="2">
        <v>39665</v>
      </c>
      <c r="AD680" s="1">
        <v>5.8250000000000002</v>
      </c>
      <c r="AF680" s="2">
        <v>40059</v>
      </c>
      <c r="AG680" s="1">
        <v>0.32188</v>
      </c>
      <c r="AI680" s="2">
        <v>39665</v>
      </c>
      <c r="AJ680" s="1">
        <v>5.0914999999999999</v>
      </c>
      <c r="AL680" s="2">
        <v>39665</v>
      </c>
      <c r="AM680" s="1">
        <v>4.7560000000000002</v>
      </c>
      <c r="AO680" s="2">
        <v>39665</v>
      </c>
      <c r="AP680" s="1">
        <v>3.4885000000000002</v>
      </c>
      <c r="AR680" s="2">
        <v>39665</v>
      </c>
      <c r="AS680" s="1">
        <v>3.0640000000000001</v>
      </c>
      <c r="AU680" s="2">
        <v>39665</v>
      </c>
      <c r="AV680" s="1">
        <v>4.7919999999999998</v>
      </c>
      <c r="AX680" s="2">
        <v>39665</v>
      </c>
      <c r="AY680" s="1">
        <v>4.8940000000000001</v>
      </c>
      <c r="BA680" s="116">
        <v>39665</v>
      </c>
      <c r="BB680" s="1">
        <v>4.8315000000000001</v>
      </c>
      <c r="BD680" s="2">
        <v>39665</v>
      </c>
      <c r="BE680" s="1">
        <v>4.9770000000000003</v>
      </c>
      <c r="BG680" s="2">
        <v>39702</v>
      </c>
      <c r="BH680" s="1">
        <v>3.64</v>
      </c>
      <c r="BI680" s="2"/>
      <c r="BJ680" s="2">
        <v>39702</v>
      </c>
      <c r="BK680" s="1">
        <v>2.87</v>
      </c>
      <c r="BM680" s="2">
        <v>39665</v>
      </c>
      <c r="BN680" s="1">
        <v>4.8209999999999997</v>
      </c>
    </row>
    <row r="681" spans="2:66">
      <c r="B681" s="2">
        <v>40077</v>
      </c>
      <c r="C681" s="1">
        <v>2.68</v>
      </c>
      <c r="E681" s="2">
        <v>39538</v>
      </c>
      <c r="F681" s="1">
        <v>5.0380000000000003</v>
      </c>
      <c r="H681" s="2">
        <v>39570</v>
      </c>
      <c r="I681" s="1">
        <v>4.9000000000000004</v>
      </c>
      <c r="K681" s="2">
        <v>39567</v>
      </c>
      <c r="L681" s="1">
        <v>5.15</v>
      </c>
      <c r="N681" s="2">
        <v>39567</v>
      </c>
      <c r="O681" s="1">
        <v>4.9800000000000004</v>
      </c>
      <c r="Q681" s="2">
        <v>39666</v>
      </c>
      <c r="R681" s="1">
        <v>5.1849999999999996</v>
      </c>
      <c r="T681" s="2">
        <v>39666</v>
      </c>
      <c r="U681" s="1">
        <v>5.34</v>
      </c>
      <c r="W681" s="2">
        <v>39666</v>
      </c>
      <c r="X681" s="1">
        <v>5.5600000000000005</v>
      </c>
      <c r="Z681" s="2">
        <v>39666</v>
      </c>
      <c r="AA681" s="1">
        <v>5.66</v>
      </c>
      <c r="AC681" s="2">
        <v>39666</v>
      </c>
      <c r="AD681" s="1">
        <v>5.8</v>
      </c>
      <c r="AF681" s="2">
        <v>40060</v>
      </c>
      <c r="AG681" s="1">
        <v>0.31437999999999999</v>
      </c>
      <c r="AI681" s="2">
        <v>39666</v>
      </c>
      <c r="AJ681" s="1">
        <v>5.13</v>
      </c>
      <c r="AL681" s="2">
        <v>39666</v>
      </c>
      <c r="AM681" s="1">
        <v>4.7794999999999996</v>
      </c>
      <c r="AO681" s="2">
        <v>39666</v>
      </c>
      <c r="AP681" s="1">
        <v>3.5004999999999997</v>
      </c>
      <c r="AR681" s="2">
        <v>39666</v>
      </c>
      <c r="AS681" s="1">
        <v>3.073</v>
      </c>
      <c r="AU681" s="2">
        <v>39666</v>
      </c>
      <c r="AV681" s="1">
        <v>4.8064999999999998</v>
      </c>
      <c r="AX681" s="2">
        <v>39666</v>
      </c>
      <c r="AY681" s="1">
        <v>4.9074999999999998</v>
      </c>
      <c r="BA681" s="116">
        <v>39666</v>
      </c>
      <c r="BB681" s="1">
        <v>4.8174999999999999</v>
      </c>
      <c r="BD681" s="2">
        <v>39666</v>
      </c>
      <c r="BE681" s="1">
        <v>4.9539999999999997</v>
      </c>
      <c r="BG681" s="2">
        <v>39703</v>
      </c>
      <c r="BH681" s="1">
        <v>3.74</v>
      </c>
      <c r="BI681" s="2"/>
      <c r="BJ681" s="2">
        <v>39703</v>
      </c>
      <c r="BK681" s="1">
        <v>2.9699999999999998</v>
      </c>
      <c r="BM681" s="2">
        <v>39666</v>
      </c>
      <c r="BN681" s="1">
        <v>4.8129999999999997</v>
      </c>
    </row>
    <row r="682" spans="2:66">
      <c r="B682" s="2">
        <v>40078</v>
      </c>
      <c r="C682" s="1">
        <v>2.7</v>
      </c>
      <c r="E682" s="2">
        <v>39539</v>
      </c>
      <c r="F682" s="1">
        <v>5.0469999999999997</v>
      </c>
      <c r="H682" s="2">
        <v>39574</v>
      </c>
      <c r="I682" s="1">
        <v>4.92</v>
      </c>
      <c r="K682" s="2">
        <v>39568</v>
      </c>
      <c r="L682" s="1">
        <v>5.1379999999999999</v>
      </c>
      <c r="N682" s="2">
        <v>39568</v>
      </c>
      <c r="O682" s="1">
        <v>4.96</v>
      </c>
      <c r="Q682" s="2">
        <v>39667</v>
      </c>
      <c r="R682" s="1">
        <v>5.09</v>
      </c>
      <c r="T682" s="2">
        <v>39667</v>
      </c>
      <c r="U682" s="1">
        <v>5.24</v>
      </c>
      <c r="W682" s="2">
        <v>39667</v>
      </c>
      <c r="X682" s="1">
        <v>5.47</v>
      </c>
      <c r="Z682" s="2">
        <v>39667</v>
      </c>
      <c r="AA682" s="1">
        <v>5.61</v>
      </c>
      <c r="AC682" s="2">
        <v>39667</v>
      </c>
      <c r="AD682" s="1">
        <v>5.8100000000000005</v>
      </c>
      <c r="AF682" s="2">
        <v>40063</v>
      </c>
      <c r="AG682" s="1">
        <v>0.30875000000000002</v>
      </c>
      <c r="AI682" s="2">
        <v>39667</v>
      </c>
      <c r="AJ682" s="1">
        <v>5.0244999999999997</v>
      </c>
      <c r="AL682" s="2">
        <v>39667</v>
      </c>
      <c r="AM682" s="1">
        <v>4.6745000000000001</v>
      </c>
      <c r="AO682" s="2">
        <v>39667</v>
      </c>
      <c r="AP682" s="1">
        <v>3.3685</v>
      </c>
      <c r="AR682" s="2">
        <v>39667</v>
      </c>
      <c r="AS682" s="1">
        <v>2.9855</v>
      </c>
      <c r="AU682" s="2">
        <v>39667</v>
      </c>
      <c r="AV682" s="1">
        <v>4.8490000000000002</v>
      </c>
      <c r="AX682" s="2">
        <v>39667</v>
      </c>
      <c r="AY682" s="1">
        <v>4.92</v>
      </c>
      <c r="BA682" s="116">
        <v>39667</v>
      </c>
      <c r="BB682" s="1">
        <v>4.7489999999999997</v>
      </c>
      <c r="BD682" s="2">
        <v>39667</v>
      </c>
      <c r="BE682" s="1">
        <v>4.8</v>
      </c>
      <c r="BG682" s="2">
        <v>39706</v>
      </c>
      <c r="BH682" s="1">
        <v>3.4699999999999998</v>
      </c>
      <c r="BI682" s="2"/>
      <c r="BJ682" s="2">
        <v>39706</v>
      </c>
      <c r="BK682" s="1">
        <v>2.59</v>
      </c>
      <c r="BM682" s="2">
        <v>39667</v>
      </c>
      <c r="BN682" s="1">
        <v>4.6449999999999996</v>
      </c>
    </row>
    <row r="683" spans="2:66">
      <c r="B683" s="2">
        <v>40079</v>
      </c>
      <c r="C683" s="1">
        <v>2.71</v>
      </c>
      <c r="E683" s="2">
        <v>39540</v>
      </c>
      <c r="F683" s="1">
        <v>5.05</v>
      </c>
      <c r="H683" s="2">
        <v>39575</v>
      </c>
      <c r="I683" s="1">
        <v>4.9770000000000003</v>
      </c>
      <c r="K683" s="2">
        <v>39570</v>
      </c>
      <c r="L683" s="1">
        <v>5.16</v>
      </c>
      <c r="N683" s="2">
        <v>39570</v>
      </c>
      <c r="O683" s="1">
        <v>4.9820000000000002</v>
      </c>
      <c r="Q683" s="2">
        <v>39668</v>
      </c>
      <c r="R683" s="1">
        <v>5.1849999999999996</v>
      </c>
      <c r="T683" s="2">
        <v>39668</v>
      </c>
      <c r="U683" s="1">
        <v>5.3150000000000004</v>
      </c>
      <c r="W683" s="2">
        <v>39668</v>
      </c>
      <c r="X683" s="1">
        <v>5.53</v>
      </c>
      <c r="Z683" s="2">
        <v>39668</v>
      </c>
      <c r="AA683" s="1">
        <v>5.6539999999999999</v>
      </c>
      <c r="AC683" s="2">
        <v>39668</v>
      </c>
      <c r="AD683" s="1">
        <v>5.8100000000000005</v>
      </c>
      <c r="AF683" s="2">
        <v>40064</v>
      </c>
      <c r="AG683" s="1">
        <v>0.30187999999999998</v>
      </c>
      <c r="AI683" s="2">
        <v>39668</v>
      </c>
      <c r="AJ683" s="1">
        <v>4.9894999999999996</v>
      </c>
      <c r="AL683" s="2">
        <v>39668</v>
      </c>
      <c r="AM683" s="1">
        <v>4.6494999999999997</v>
      </c>
      <c r="AO683" s="2">
        <v>39668</v>
      </c>
      <c r="AP683" s="1">
        <v>3.4304999999999999</v>
      </c>
      <c r="AR683" s="2">
        <v>39668</v>
      </c>
      <c r="AS683" s="1">
        <v>3.0270000000000001</v>
      </c>
      <c r="AU683" s="2">
        <v>39668</v>
      </c>
      <c r="AV683" s="1">
        <v>4.87</v>
      </c>
      <c r="AX683" s="2">
        <v>39668</v>
      </c>
      <c r="AY683" s="1">
        <v>4.9320000000000004</v>
      </c>
      <c r="BA683" s="116">
        <v>39668</v>
      </c>
      <c r="BB683" s="1">
        <v>4.7519999999999998</v>
      </c>
      <c r="BD683" s="2">
        <v>39668</v>
      </c>
      <c r="BE683" s="1">
        <v>4.8019999999999996</v>
      </c>
      <c r="BG683" s="2">
        <v>39707</v>
      </c>
      <c r="BH683" s="1">
        <v>3.48</v>
      </c>
      <c r="BI683" s="2"/>
      <c r="BJ683" s="2">
        <v>39707</v>
      </c>
      <c r="BK683" s="1">
        <v>2.64</v>
      </c>
      <c r="BM683" s="2">
        <v>39668</v>
      </c>
      <c r="BN683" s="1">
        <v>4.6269999999999998</v>
      </c>
    </row>
    <row r="684" spans="2:66">
      <c r="B684" s="2">
        <v>40080</v>
      </c>
      <c r="C684" s="1">
        <v>2.7199999999999998</v>
      </c>
      <c r="E684" s="2">
        <v>39541</v>
      </c>
      <c r="F684" s="1">
        <v>5.0519999999999996</v>
      </c>
      <c r="H684" s="2">
        <v>39576</v>
      </c>
      <c r="I684" s="1">
        <v>5.22</v>
      </c>
      <c r="K684" s="2">
        <v>39574</v>
      </c>
      <c r="L684" s="1">
        <v>5.1760000000000002</v>
      </c>
      <c r="N684" s="2">
        <v>39574</v>
      </c>
      <c r="O684" s="1">
        <v>5</v>
      </c>
      <c r="Q684" s="2">
        <v>39671</v>
      </c>
      <c r="R684" s="1">
        <v>5.2350000000000003</v>
      </c>
      <c r="T684" s="2">
        <v>39671</v>
      </c>
      <c r="U684" s="1">
        <v>5.37</v>
      </c>
      <c r="W684" s="2">
        <v>39671</v>
      </c>
      <c r="X684" s="1">
        <v>5.5549999999999997</v>
      </c>
      <c r="Z684" s="2">
        <v>39671</v>
      </c>
      <c r="AA684" s="1">
        <v>5.7</v>
      </c>
      <c r="AC684" s="2">
        <v>39671</v>
      </c>
      <c r="AD684" s="1">
        <v>5.8049999999999997</v>
      </c>
      <c r="AF684" s="2">
        <v>40065</v>
      </c>
      <c r="AG684" s="1">
        <v>0.29869000000000001</v>
      </c>
      <c r="AI684" s="2">
        <v>39671</v>
      </c>
      <c r="AJ684" s="1">
        <v>5.0605000000000002</v>
      </c>
      <c r="AL684" s="2">
        <v>39671</v>
      </c>
      <c r="AM684" s="1">
        <v>4.7210000000000001</v>
      </c>
      <c r="AO684" s="2">
        <v>39671</v>
      </c>
      <c r="AP684" s="1">
        <v>3.472</v>
      </c>
      <c r="AR684" s="2">
        <v>39671</v>
      </c>
      <c r="AS684" s="1">
        <v>3.0590000000000002</v>
      </c>
      <c r="AU684" s="2">
        <v>39671</v>
      </c>
      <c r="AV684" s="1">
        <v>4.8780000000000001</v>
      </c>
      <c r="AX684" s="2">
        <v>39671</v>
      </c>
      <c r="AY684" s="1">
        <v>4.9409999999999998</v>
      </c>
      <c r="BA684" s="116">
        <v>39671</v>
      </c>
      <c r="BB684" s="1">
        <v>4.7645</v>
      </c>
      <c r="BD684" s="2">
        <v>39671</v>
      </c>
      <c r="BE684" s="1">
        <v>4.8360000000000003</v>
      </c>
      <c r="BG684" s="2">
        <v>39708</v>
      </c>
      <c r="BH684" s="1">
        <v>3.41</v>
      </c>
      <c r="BI684" s="2"/>
      <c r="BJ684" s="2">
        <v>39708</v>
      </c>
      <c r="BK684" s="1">
        <v>2.52</v>
      </c>
      <c r="BM684" s="2">
        <v>39671</v>
      </c>
      <c r="BN684" s="1">
        <v>4.665</v>
      </c>
    </row>
    <row r="685" spans="2:66">
      <c r="B685" s="2">
        <v>40081</v>
      </c>
      <c r="C685" s="1">
        <v>2.7199999999999998</v>
      </c>
      <c r="E685" s="2">
        <v>39542</v>
      </c>
      <c r="F685" s="1">
        <v>5.05</v>
      </c>
      <c r="H685" s="2">
        <v>39577</v>
      </c>
      <c r="I685" s="1">
        <v>5.22</v>
      </c>
      <c r="K685" s="2">
        <v>39575</v>
      </c>
      <c r="L685" s="1">
        <v>5.2229999999999999</v>
      </c>
      <c r="N685" s="2">
        <v>39575</v>
      </c>
      <c r="O685" s="1">
        <v>5.0529999999999999</v>
      </c>
      <c r="Q685" s="2">
        <v>39672</v>
      </c>
      <c r="R685" s="1">
        <v>5.28</v>
      </c>
      <c r="T685" s="2">
        <v>39672</v>
      </c>
      <c r="U685" s="1">
        <v>5.43</v>
      </c>
      <c r="W685" s="2">
        <v>39672</v>
      </c>
      <c r="X685" s="1">
        <v>5.61</v>
      </c>
      <c r="Z685" s="2">
        <v>39672</v>
      </c>
      <c r="AA685" s="1">
        <v>5.73</v>
      </c>
      <c r="AC685" s="2">
        <v>39672</v>
      </c>
      <c r="AD685" s="1">
        <v>5.8449999999999998</v>
      </c>
      <c r="AF685" s="2">
        <v>40066</v>
      </c>
      <c r="AG685" s="1">
        <v>0.29969000000000001</v>
      </c>
      <c r="AI685" s="2">
        <v>39672</v>
      </c>
      <c r="AJ685" s="1">
        <v>4.9800000000000004</v>
      </c>
      <c r="AL685" s="2">
        <v>39672</v>
      </c>
      <c r="AM685" s="1">
        <v>4.6234999999999999</v>
      </c>
      <c r="AO685" s="2">
        <v>39672</v>
      </c>
      <c r="AP685" s="1">
        <v>3.351</v>
      </c>
      <c r="AR685" s="2">
        <v>39672</v>
      </c>
      <c r="AS685" s="1">
        <v>2.9779999999999998</v>
      </c>
      <c r="AU685" s="2">
        <v>39672</v>
      </c>
      <c r="AV685" s="1">
        <v>4.8434999999999997</v>
      </c>
      <c r="AX685" s="2">
        <v>39672</v>
      </c>
      <c r="AY685" s="1">
        <v>4.9035000000000002</v>
      </c>
      <c r="BA685" s="116">
        <v>39672</v>
      </c>
      <c r="BB685" s="1">
        <v>4.7249999999999996</v>
      </c>
      <c r="BD685" s="2">
        <v>39672</v>
      </c>
      <c r="BE685" s="1">
        <v>4.7694999999999999</v>
      </c>
      <c r="BG685" s="2">
        <v>39709</v>
      </c>
      <c r="BH685" s="1">
        <v>3.54</v>
      </c>
      <c r="BI685" s="2"/>
      <c r="BJ685" s="2">
        <v>39709</v>
      </c>
      <c r="BK685" s="1">
        <v>2.67</v>
      </c>
      <c r="BM685" s="2">
        <v>39672</v>
      </c>
      <c r="BN685" s="1">
        <v>4.6230000000000002</v>
      </c>
    </row>
    <row r="686" spans="2:66">
      <c r="B686" s="2">
        <v>40084</v>
      </c>
      <c r="C686" s="1">
        <v>2.73</v>
      </c>
      <c r="E686" s="2">
        <v>39545</v>
      </c>
      <c r="F686" s="1">
        <v>5.0519999999999996</v>
      </c>
      <c r="H686" s="2">
        <v>39581</v>
      </c>
      <c r="I686" s="1">
        <v>5.3</v>
      </c>
      <c r="K686" s="2">
        <v>39576</v>
      </c>
      <c r="L686" s="1">
        <v>5.43</v>
      </c>
      <c r="N686" s="2">
        <v>39576</v>
      </c>
      <c r="O686" s="1">
        <v>5.29</v>
      </c>
      <c r="Q686" s="2">
        <v>39673</v>
      </c>
      <c r="R686" s="1">
        <v>5.3449999999999998</v>
      </c>
      <c r="T686" s="2">
        <v>39673</v>
      </c>
      <c r="U686" s="1">
        <v>5.44</v>
      </c>
      <c r="W686" s="2">
        <v>39673</v>
      </c>
      <c r="X686" s="1">
        <v>5.59</v>
      </c>
      <c r="Z686" s="2">
        <v>39673</v>
      </c>
      <c r="AA686" s="1">
        <v>5.71</v>
      </c>
      <c r="AC686" s="2">
        <v>39673</v>
      </c>
      <c r="AD686" s="1">
        <v>5.8449999999999998</v>
      </c>
      <c r="AF686" s="2">
        <v>40067</v>
      </c>
      <c r="AG686" s="1">
        <v>0.29899999999999999</v>
      </c>
      <c r="AI686" s="2">
        <v>39673</v>
      </c>
      <c r="AJ686" s="1">
        <v>4.9945000000000004</v>
      </c>
      <c r="AL686" s="2">
        <v>39673</v>
      </c>
      <c r="AM686" s="1">
        <v>4.6444999999999999</v>
      </c>
      <c r="AO686" s="2">
        <v>39673</v>
      </c>
      <c r="AP686" s="1">
        <v>3.3885000000000001</v>
      </c>
      <c r="AR686" s="2">
        <v>39673</v>
      </c>
      <c r="AS686" s="1">
        <v>3.012</v>
      </c>
      <c r="AU686" s="2">
        <v>39673</v>
      </c>
      <c r="AV686" s="1">
        <v>4.8484999999999996</v>
      </c>
      <c r="AX686" s="2">
        <v>39673</v>
      </c>
      <c r="AY686" s="1">
        <v>4.9039999999999999</v>
      </c>
      <c r="BA686" s="116">
        <v>39673</v>
      </c>
      <c r="BB686" s="1">
        <v>4.7195</v>
      </c>
      <c r="BD686" s="2">
        <v>39673</v>
      </c>
      <c r="BE686" s="1">
        <v>4.7524999999999995</v>
      </c>
      <c r="BG686" s="2">
        <v>39710</v>
      </c>
      <c r="BH686" s="1">
        <v>3.7800000000000002</v>
      </c>
      <c r="BI686" s="2"/>
      <c r="BJ686" s="2">
        <v>39710</v>
      </c>
      <c r="BK686" s="1">
        <v>3.01</v>
      </c>
      <c r="BM686" s="2">
        <v>39673</v>
      </c>
      <c r="BN686" s="1">
        <v>4.6055000000000001</v>
      </c>
    </row>
    <row r="687" spans="2:66">
      <c r="B687" s="2">
        <v>40085</v>
      </c>
      <c r="C687" s="1">
        <v>2.74</v>
      </c>
      <c r="E687" s="2">
        <v>39546</v>
      </c>
      <c r="F687" s="1">
        <v>5.04</v>
      </c>
      <c r="H687" s="2">
        <v>39582</v>
      </c>
      <c r="I687" s="1">
        <v>5.2729999999999997</v>
      </c>
      <c r="K687" s="2">
        <v>39577</v>
      </c>
      <c r="L687" s="1">
        <v>5.423</v>
      </c>
      <c r="N687" s="2">
        <v>39577</v>
      </c>
      <c r="O687" s="1">
        <v>5.29</v>
      </c>
      <c r="Q687" s="2">
        <v>39674</v>
      </c>
      <c r="R687" s="1">
        <v>5.42</v>
      </c>
      <c r="T687" s="2">
        <v>39674</v>
      </c>
      <c r="U687" s="1">
        <v>5.4950000000000001</v>
      </c>
      <c r="W687" s="2">
        <v>39674</v>
      </c>
      <c r="X687" s="1">
        <v>5.6449999999999996</v>
      </c>
      <c r="Z687" s="2">
        <v>39674</v>
      </c>
      <c r="AA687" s="1">
        <v>5.7450000000000001</v>
      </c>
      <c r="AC687" s="2">
        <v>39674</v>
      </c>
      <c r="AD687" s="1">
        <v>5.87</v>
      </c>
      <c r="AF687" s="2">
        <v>40070</v>
      </c>
      <c r="AG687" s="1">
        <v>0.29499999999999998</v>
      </c>
      <c r="AI687" s="2">
        <v>39674</v>
      </c>
      <c r="AJ687" s="1">
        <v>4.9619999999999997</v>
      </c>
      <c r="AL687" s="2">
        <v>39674</v>
      </c>
      <c r="AM687" s="1">
        <v>4.6105</v>
      </c>
      <c r="AO687" s="2">
        <v>39674</v>
      </c>
      <c r="AP687" s="1">
        <v>3.375</v>
      </c>
      <c r="AR687" s="2">
        <v>39674</v>
      </c>
      <c r="AS687" s="1">
        <v>3.0139999999999998</v>
      </c>
      <c r="AU687" s="2">
        <v>39674</v>
      </c>
      <c r="AV687" s="1">
        <v>4.8100000000000005</v>
      </c>
      <c r="AX687" s="2">
        <v>39674</v>
      </c>
      <c r="AY687" s="1">
        <v>4.867</v>
      </c>
      <c r="BA687" s="116">
        <v>39674</v>
      </c>
      <c r="BB687" s="1">
        <v>4.6944999999999997</v>
      </c>
      <c r="BD687" s="2">
        <v>39674</v>
      </c>
      <c r="BE687" s="1">
        <v>4.7584999999999997</v>
      </c>
      <c r="BG687" s="2">
        <v>39713</v>
      </c>
      <c r="BH687" s="1">
        <v>3.83</v>
      </c>
      <c r="BI687" s="2"/>
      <c r="BJ687" s="2">
        <v>39713</v>
      </c>
      <c r="BK687" s="1">
        <v>3.04</v>
      </c>
      <c r="BM687" s="2">
        <v>39674</v>
      </c>
      <c r="BN687" s="1">
        <v>4.58</v>
      </c>
    </row>
    <row r="688" spans="2:66">
      <c r="B688" s="2">
        <v>40086</v>
      </c>
      <c r="C688" s="1">
        <v>2.75</v>
      </c>
      <c r="E688" s="2">
        <v>39548</v>
      </c>
      <c r="F688" s="1">
        <v>5.01</v>
      </c>
      <c r="H688" s="2">
        <v>39583</v>
      </c>
      <c r="I688" s="1">
        <v>5.26</v>
      </c>
      <c r="K688" s="2">
        <v>39581</v>
      </c>
      <c r="L688" s="1">
        <v>5.4779999999999998</v>
      </c>
      <c r="N688" s="2">
        <v>39581</v>
      </c>
      <c r="O688" s="1">
        <v>5.3629999999999995</v>
      </c>
      <c r="Q688" s="2">
        <v>39675</v>
      </c>
      <c r="R688" s="1">
        <v>5.42</v>
      </c>
      <c r="T688" s="2">
        <v>39675</v>
      </c>
      <c r="U688" s="1">
        <v>5.4950000000000001</v>
      </c>
      <c r="W688" s="2">
        <v>39675</v>
      </c>
      <c r="X688" s="1">
        <v>5.6449999999999996</v>
      </c>
      <c r="Z688" s="2">
        <v>39675</v>
      </c>
      <c r="AA688" s="1">
        <v>5.7450000000000001</v>
      </c>
      <c r="AC688" s="2">
        <v>39675</v>
      </c>
      <c r="AD688" s="1">
        <v>5.87</v>
      </c>
      <c r="AF688" s="2">
        <v>40071</v>
      </c>
      <c r="AG688" s="1">
        <v>0.29337999999999997</v>
      </c>
      <c r="AI688" s="2">
        <v>39675</v>
      </c>
      <c r="AJ688" s="1">
        <v>4.915</v>
      </c>
      <c r="AL688" s="2">
        <v>39675</v>
      </c>
      <c r="AM688" s="1">
        <v>4.569</v>
      </c>
      <c r="AO688" s="2">
        <v>39675</v>
      </c>
      <c r="AP688" s="1">
        <v>3.3694999999999999</v>
      </c>
      <c r="AR688" s="2">
        <v>39675</v>
      </c>
      <c r="AS688" s="1">
        <v>3.0379999999999998</v>
      </c>
      <c r="AU688" s="2">
        <v>39675</v>
      </c>
      <c r="AV688" s="1">
        <v>4.7519999999999998</v>
      </c>
      <c r="AX688" s="2">
        <v>39675</v>
      </c>
      <c r="AY688" s="1">
        <v>4.8079999999999998</v>
      </c>
      <c r="BA688" s="116">
        <v>39675</v>
      </c>
      <c r="BB688" s="1">
        <v>4.6539999999999999</v>
      </c>
      <c r="BD688" s="2">
        <v>39675</v>
      </c>
      <c r="BE688" s="1">
        <v>4.7249999999999996</v>
      </c>
      <c r="BG688" s="2">
        <v>39714</v>
      </c>
      <c r="BH688" s="1">
        <v>3.85</v>
      </c>
      <c r="BI688" s="2"/>
      <c r="BJ688" s="2">
        <v>39714</v>
      </c>
      <c r="BK688" s="1">
        <v>3.03</v>
      </c>
      <c r="BM688" s="2">
        <v>39675</v>
      </c>
      <c r="BN688" s="1">
        <v>4.5250000000000004</v>
      </c>
    </row>
    <row r="689" spans="2:66">
      <c r="B689" s="2">
        <v>40087</v>
      </c>
      <c r="C689" s="1">
        <v>2.76</v>
      </c>
      <c r="E689" s="2">
        <v>39549</v>
      </c>
      <c r="F689" s="1">
        <v>5.0140000000000002</v>
      </c>
      <c r="H689" s="2">
        <v>39584</v>
      </c>
      <c r="I689" s="1">
        <v>5.3129999999999997</v>
      </c>
      <c r="K689" s="2">
        <v>39582</v>
      </c>
      <c r="L689" s="1">
        <v>5.4480000000000004</v>
      </c>
      <c r="N689" s="2">
        <v>39582</v>
      </c>
      <c r="O689" s="1">
        <v>5.3319999999999999</v>
      </c>
      <c r="Q689" s="2">
        <v>39678</v>
      </c>
      <c r="R689" s="1">
        <v>5.4450000000000003</v>
      </c>
      <c r="T689" s="2">
        <v>39678</v>
      </c>
      <c r="U689" s="1">
        <v>5.51</v>
      </c>
      <c r="W689" s="2">
        <v>39678</v>
      </c>
      <c r="X689" s="1">
        <v>5.66</v>
      </c>
      <c r="Z689" s="2">
        <v>39678</v>
      </c>
      <c r="AA689" s="1">
        <v>5.7649999999999997</v>
      </c>
      <c r="AC689" s="2">
        <v>39678</v>
      </c>
      <c r="AD689" s="1">
        <v>5.89</v>
      </c>
      <c r="AF689" s="2">
        <v>40072</v>
      </c>
      <c r="AG689" s="1">
        <v>0.29187999999999997</v>
      </c>
      <c r="AI689" s="2">
        <v>39678</v>
      </c>
      <c r="AJ689" s="1">
        <v>4.9044999999999996</v>
      </c>
      <c r="AL689" s="2">
        <v>39678</v>
      </c>
      <c r="AM689" s="1">
        <v>4.5685000000000002</v>
      </c>
      <c r="AO689" s="2">
        <v>39678</v>
      </c>
      <c r="AP689" s="1">
        <v>3.3635000000000002</v>
      </c>
      <c r="AR689" s="2">
        <v>39678</v>
      </c>
      <c r="AS689" s="1">
        <v>3.0329999999999999</v>
      </c>
      <c r="AU689" s="2">
        <v>39678</v>
      </c>
      <c r="AV689" s="1">
        <v>4.7675000000000001</v>
      </c>
      <c r="AX689" s="2">
        <v>39678</v>
      </c>
      <c r="AY689" s="1">
        <v>4.8215000000000003</v>
      </c>
      <c r="BA689" s="116">
        <v>39678</v>
      </c>
      <c r="BB689" s="1">
        <v>4.6425000000000001</v>
      </c>
      <c r="BD689" s="2">
        <v>39678</v>
      </c>
      <c r="BE689" s="1">
        <v>4.7054999999999998</v>
      </c>
      <c r="BG689" s="2">
        <v>39715</v>
      </c>
      <c r="BH689" s="1">
        <v>3.8</v>
      </c>
      <c r="BI689" s="2"/>
      <c r="BJ689" s="2">
        <v>39715</v>
      </c>
      <c r="BK689" s="1">
        <v>2.91</v>
      </c>
      <c r="BM689" s="2">
        <v>39678</v>
      </c>
      <c r="BN689" s="1">
        <v>4.5274999999999999</v>
      </c>
    </row>
    <row r="690" spans="2:66">
      <c r="B690" s="2">
        <v>40091</v>
      </c>
      <c r="C690" s="1">
        <v>2.77</v>
      </c>
      <c r="E690" s="2">
        <v>39552</v>
      </c>
      <c r="F690" s="1">
        <v>5.0140000000000002</v>
      </c>
      <c r="H690" s="2">
        <v>39587</v>
      </c>
      <c r="I690" s="1">
        <v>5.4550000000000001</v>
      </c>
      <c r="K690" s="2">
        <v>39583</v>
      </c>
      <c r="L690" s="1">
        <v>5.4320000000000004</v>
      </c>
      <c r="N690" s="2">
        <v>39583</v>
      </c>
      <c r="O690" s="1">
        <v>5.3079999999999998</v>
      </c>
      <c r="Q690" s="2">
        <v>39679</v>
      </c>
      <c r="R690" s="1">
        <v>5.375</v>
      </c>
      <c r="T690" s="2">
        <v>39679</v>
      </c>
      <c r="U690" s="1">
        <v>5.45</v>
      </c>
      <c r="W690" s="2">
        <v>39679</v>
      </c>
      <c r="X690" s="1">
        <v>5.6050000000000004</v>
      </c>
      <c r="Z690" s="2">
        <v>39679</v>
      </c>
      <c r="AA690" s="1">
        <v>5.71</v>
      </c>
      <c r="AC690" s="2">
        <v>39679</v>
      </c>
      <c r="AD690" s="1">
        <v>5.8550000000000004</v>
      </c>
      <c r="AF690" s="2">
        <v>40073</v>
      </c>
      <c r="AG690" s="1">
        <v>0.29187999999999997</v>
      </c>
      <c r="AI690" s="2">
        <v>39679</v>
      </c>
      <c r="AJ690" s="1">
        <v>4.9154999999999998</v>
      </c>
      <c r="AL690" s="2">
        <v>39679</v>
      </c>
      <c r="AM690" s="1">
        <v>4.5705</v>
      </c>
      <c r="AO690" s="2">
        <v>39679</v>
      </c>
      <c r="AP690" s="1">
        <v>3.3174999999999999</v>
      </c>
      <c r="AR690" s="2">
        <v>39679</v>
      </c>
      <c r="AS690" s="1">
        <v>2.9870000000000001</v>
      </c>
      <c r="AU690" s="2">
        <v>39679</v>
      </c>
      <c r="AV690" s="1">
        <v>4.7969999999999997</v>
      </c>
      <c r="AX690" s="2">
        <v>39679</v>
      </c>
      <c r="AY690" s="1">
        <v>4.8520000000000003</v>
      </c>
      <c r="BA690" s="116">
        <v>39679</v>
      </c>
      <c r="BB690" s="1">
        <v>4.67</v>
      </c>
      <c r="BD690" s="2">
        <v>39679</v>
      </c>
      <c r="BE690" s="1">
        <v>4.7409999999999997</v>
      </c>
      <c r="BG690" s="2">
        <v>39716</v>
      </c>
      <c r="BH690" s="1">
        <v>3.88</v>
      </c>
      <c r="BI690" s="2"/>
      <c r="BJ690" s="2">
        <v>39716</v>
      </c>
      <c r="BK690" s="1">
        <v>3.09</v>
      </c>
      <c r="BM690" s="2">
        <v>39679</v>
      </c>
      <c r="BN690" s="1">
        <v>4.5579999999999998</v>
      </c>
    </row>
    <row r="691" spans="2:66">
      <c r="B691" s="2">
        <v>40092</v>
      </c>
      <c r="C691" s="1">
        <v>2.7800000000000002</v>
      </c>
      <c r="E691" s="2">
        <v>39553</v>
      </c>
      <c r="F691" s="1">
        <v>5.01</v>
      </c>
      <c r="H691" s="2">
        <v>39588</v>
      </c>
      <c r="I691" s="1">
        <v>5.33</v>
      </c>
      <c r="K691" s="2">
        <v>39584</v>
      </c>
      <c r="L691" s="1">
        <v>5.4879999999999995</v>
      </c>
      <c r="N691" s="2">
        <v>39584</v>
      </c>
      <c r="O691" s="1">
        <v>5.3620000000000001</v>
      </c>
      <c r="Q691" s="2">
        <v>39680</v>
      </c>
      <c r="R691" s="1">
        <v>5.32</v>
      </c>
      <c r="T691" s="2">
        <v>39680</v>
      </c>
      <c r="U691" s="1">
        <v>5.415</v>
      </c>
      <c r="W691" s="2">
        <v>39680</v>
      </c>
      <c r="X691" s="1">
        <v>5.585</v>
      </c>
      <c r="Z691" s="2">
        <v>39680</v>
      </c>
      <c r="AA691" s="1">
        <v>5.68</v>
      </c>
      <c r="AC691" s="2">
        <v>39680</v>
      </c>
      <c r="AD691" s="1">
        <v>5.82</v>
      </c>
      <c r="AF691" s="2">
        <v>40074</v>
      </c>
      <c r="AG691" s="1">
        <v>0.28938000000000003</v>
      </c>
      <c r="AI691" s="2">
        <v>39680</v>
      </c>
      <c r="AJ691" s="1">
        <v>4.8445</v>
      </c>
      <c r="AL691" s="2">
        <v>39680</v>
      </c>
      <c r="AM691" s="1">
        <v>4.5</v>
      </c>
      <c r="AO691" s="2">
        <v>39680</v>
      </c>
      <c r="AP691" s="1">
        <v>3.2650000000000001</v>
      </c>
      <c r="AR691" s="2">
        <v>39680</v>
      </c>
      <c r="AS691" s="1">
        <v>2.948</v>
      </c>
      <c r="AU691" s="2">
        <v>39680</v>
      </c>
      <c r="AV691" s="1">
        <v>4.76</v>
      </c>
      <c r="AX691" s="2">
        <v>39680</v>
      </c>
      <c r="AY691" s="1">
        <v>4.8159999999999998</v>
      </c>
      <c r="BA691" s="116">
        <v>39680</v>
      </c>
      <c r="BB691" s="1">
        <v>4.6399999999999997</v>
      </c>
      <c r="BD691" s="2">
        <v>39680</v>
      </c>
      <c r="BE691" s="1">
        <v>4.7260999999999997</v>
      </c>
      <c r="BG691" s="2">
        <v>39717</v>
      </c>
      <c r="BH691" s="1">
        <v>3.85</v>
      </c>
      <c r="BI691" s="2"/>
      <c r="BJ691" s="2">
        <v>39717</v>
      </c>
      <c r="BK691" s="1">
        <v>3.05</v>
      </c>
      <c r="BM691" s="2">
        <v>39680</v>
      </c>
      <c r="BN691" s="1">
        <v>4.5430000000000001</v>
      </c>
    </row>
    <row r="692" spans="2:66">
      <c r="B692" s="2">
        <v>40093</v>
      </c>
      <c r="C692" s="1">
        <v>2.79</v>
      </c>
      <c r="E692" s="2">
        <v>39554</v>
      </c>
      <c r="F692" s="1">
        <v>5.01</v>
      </c>
      <c r="H692" s="2">
        <v>39589</v>
      </c>
      <c r="I692" s="1">
        <v>5.3870000000000005</v>
      </c>
      <c r="K692" s="2">
        <v>39587</v>
      </c>
      <c r="L692" s="1">
        <v>5.6479999999999997</v>
      </c>
      <c r="N692" s="2">
        <v>39587</v>
      </c>
      <c r="O692" s="1">
        <v>5.5129999999999999</v>
      </c>
      <c r="Q692" s="2">
        <v>39681</v>
      </c>
      <c r="R692" s="1">
        <v>5.28</v>
      </c>
      <c r="T692" s="2">
        <v>39681</v>
      </c>
      <c r="U692" s="1">
        <v>5.3849999999999998</v>
      </c>
      <c r="W692" s="2">
        <v>39681</v>
      </c>
      <c r="X692" s="1">
        <v>5.55</v>
      </c>
      <c r="Z692" s="2">
        <v>39681</v>
      </c>
      <c r="AA692" s="1">
        <v>5.68</v>
      </c>
      <c r="AC692" s="2">
        <v>39681</v>
      </c>
      <c r="AD692" s="1">
        <v>5.82</v>
      </c>
      <c r="AF692" s="2">
        <v>40077</v>
      </c>
      <c r="AG692" s="1">
        <v>0.28938000000000003</v>
      </c>
      <c r="AI692" s="2">
        <v>39681</v>
      </c>
      <c r="AJ692" s="1">
        <v>4.8620000000000001</v>
      </c>
      <c r="AL692" s="2">
        <v>39681</v>
      </c>
      <c r="AM692" s="1">
        <v>4.5214999999999996</v>
      </c>
      <c r="AO692" s="2">
        <v>39681</v>
      </c>
      <c r="AP692" s="1">
        <v>3.3079999999999998</v>
      </c>
      <c r="AR692" s="2">
        <v>39681</v>
      </c>
      <c r="AS692" s="1">
        <v>2.972</v>
      </c>
      <c r="AU692" s="2">
        <v>39681</v>
      </c>
      <c r="AV692" s="1">
        <v>4.7850000000000001</v>
      </c>
      <c r="AX692" s="2">
        <v>39681</v>
      </c>
      <c r="AY692" s="1">
        <v>4.8449999999999998</v>
      </c>
      <c r="BA692" s="116">
        <v>39681</v>
      </c>
      <c r="BB692" s="1">
        <v>4.7065000000000001</v>
      </c>
      <c r="BD692" s="2">
        <v>39681</v>
      </c>
      <c r="BE692" s="1">
        <v>4.8034999999999997</v>
      </c>
      <c r="BG692" s="2">
        <v>39720</v>
      </c>
      <c r="BH692" s="1">
        <v>3.61</v>
      </c>
      <c r="BI692" s="2"/>
      <c r="BJ692" s="2">
        <v>39720</v>
      </c>
      <c r="BK692" s="1">
        <v>2.7</v>
      </c>
      <c r="BM692" s="2">
        <v>39681</v>
      </c>
      <c r="BN692" s="1">
        <v>4.6310000000000002</v>
      </c>
    </row>
    <row r="693" spans="2:66">
      <c r="B693" s="2">
        <v>40094</v>
      </c>
      <c r="C693" s="1">
        <v>2.8</v>
      </c>
      <c r="E693" s="2">
        <v>39555</v>
      </c>
      <c r="F693" s="1">
        <v>5.01</v>
      </c>
      <c r="H693" s="2">
        <v>39590</v>
      </c>
      <c r="I693" s="1">
        <v>5.34</v>
      </c>
      <c r="K693" s="2">
        <v>39588</v>
      </c>
      <c r="L693" s="1">
        <v>5.5449999999999999</v>
      </c>
      <c r="N693" s="2">
        <v>39588</v>
      </c>
      <c r="O693" s="1">
        <v>5.4080000000000004</v>
      </c>
      <c r="Q693" s="2">
        <v>39682</v>
      </c>
      <c r="R693" s="1">
        <v>5.3449999999999998</v>
      </c>
      <c r="T693" s="2">
        <v>39682</v>
      </c>
      <c r="U693" s="1">
        <v>5.45</v>
      </c>
      <c r="W693" s="2">
        <v>39682</v>
      </c>
      <c r="X693" s="1">
        <v>5.62</v>
      </c>
      <c r="Z693" s="2">
        <v>39682</v>
      </c>
      <c r="AA693" s="1">
        <v>5.7450000000000001</v>
      </c>
      <c r="AC693" s="2">
        <v>39682</v>
      </c>
      <c r="AD693" s="1">
        <v>5.86</v>
      </c>
      <c r="AF693" s="2">
        <v>40078</v>
      </c>
      <c r="AG693" s="1">
        <v>0.28563</v>
      </c>
      <c r="AI693" s="2">
        <v>39682</v>
      </c>
      <c r="AJ693" s="1">
        <v>4.883</v>
      </c>
      <c r="AL693" s="2">
        <v>39682</v>
      </c>
      <c r="AM693" s="1">
        <v>4.5709999999999997</v>
      </c>
      <c r="AO693" s="2">
        <v>39682</v>
      </c>
      <c r="AP693" s="1">
        <v>3.3904999999999998</v>
      </c>
      <c r="AR693" s="2">
        <v>39682</v>
      </c>
      <c r="AS693" s="1">
        <v>3.044</v>
      </c>
      <c r="AU693" s="2">
        <v>39682</v>
      </c>
      <c r="AV693" s="1">
        <v>4.8040000000000003</v>
      </c>
      <c r="AX693" s="2">
        <v>39682</v>
      </c>
      <c r="AY693" s="1">
        <v>4.8710000000000004</v>
      </c>
      <c r="BA693" s="116">
        <v>39682</v>
      </c>
      <c r="BB693" s="1">
        <v>4.7445000000000004</v>
      </c>
      <c r="BD693" s="2">
        <v>39682</v>
      </c>
      <c r="BE693" s="1">
        <v>4.8574999999999999</v>
      </c>
      <c r="BG693" s="2">
        <v>39721</v>
      </c>
      <c r="BH693" s="1">
        <v>3.85</v>
      </c>
      <c r="BI693" s="2"/>
      <c r="BJ693" s="2">
        <v>39721</v>
      </c>
      <c r="BK693" s="1">
        <v>2.98</v>
      </c>
      <c r="BM693" s="2">
        <v>39682</v>
      </c>
      <c r="BN693" s="1">
        <v>4.702</v>
      </c>
    </row>
    <row r="694" spans="2:66">
      <c r="B694" s="2">
        <v>40095</v>
      </c>
      <c r="C694" s="1">
        <v>2.81</v>
      </c>
      <c r="E694" s="2">
        <v>39556</v>
      </c>
      <c r="F694" s="1">
        <v>5.01</v>
      </c>
      <c r="H694" s="2">
        <v>39591</v>
      </c>
      <c r="I694" s="1">
        <v>5.3879999999999999</v>
      </c>
      <c r="K694" s="2">
        <v>39589</v>
      </c>
      <c r="L694" s="1">
        <v>5.6020000000000003</v>
      </c>
      <c r="N694" s="2">
        <v>39589</v>
      </c>
      <c r="O694" s="1">
        <v>5.47</v>
      </c>
      <c r="Q694" s="2">
        <v>39685</v>
      </c>
      <c r="R694" s="1">
        <v>5.33</v>
      </c>
      <c r="T694" s="2">
        <v>39685</v>
      </c>
      <c r="U694" s="1">
        <v>5.47</v>
      </c>
      <c r="W694" s="2">
        <v>39685</v>
      </c>
      <c r="X694" s="1">
        <v>5.65</v>
      </c>
      <c r="Z694" s="2">
        <v>39685</v>
      </c>
      <c r="AA694" s="1">
        <v>5.77</v>
      </c>
      <c r="AC694" s="2">
        <v>39685</v>
      </c>
      <c r="AD694" s="1">
        <v>5.8949999999999996</v>
      </c>
      <c r="AF694" s="2">
        <v>40079</v>
      </c>
      <c r="AG694" s="1">
        <v>0.28499999999999998</v>
      </c>
      <c r="AI694" s="2">
        <v>39685</v>
      </c>
      <c r="AJ694" s="1">
        <v>4.827</v>
      </c>
      <c r="AL694" s="2">
        <v>39685</v>
      </c>
      <c r="AM694" s="1">
        <v>4.5060000000000002</v>
      </c>
      <c r="AO694" s="2">
        <v>39685</v>
      </c>
      <c r="AP694" s="1">
        <v>3.3370000000000002</v>
      </c>
      <c r="AR694" s="2">
        <v>39685</v>
      </c>
      <c r="AS694" s="1">
        <v>2.9950000000000001</v>
      </c>
      <c r="AU694" s="2">
        <v>39685</v>
      </c>
      <c r="AV694" s="1">
        <v>4.7210000000000001</v>
      </c>
      <c r="AX694" s="2">
        <v>39685</v>
      </c>
      <c r="AY694" s="1">
        <v>4.7880000000000003</v>
      </c>
      <c r="BA694" s="116">
        <v>39685</v>
      </c>
      <c r="BB694" s="1">
        <v>4.6530000000000005</v>
      </c>
      <c r="BD694" s="2">
        <v>39685</v>
      </c>
      <c r="BE694" s="1">
        <v>4.7865000000000002</v>
      </c>
      <c r="BG694" s="2">
        <v>39722</v>
      </c>
      <c r="BH694" s="1">
        <v>3.77</v>
      </c>
      <c r="BI694" s="2"/>
      <c r="BJ694" s="2">
        <v>39722</v>
      </c>
      <c r="BK694" s="1">
        <v>2.87</v>
      </c>
      <c r="BM694" s="2">
        <v>39685</v>
      </c>
      <c r="BN694" s="1">
        <v>4.58</v>
      </c>
    </row>
    <row r="695" spans="2:66">
      <c r="B695" s="2">
        <v>40098</v>
      </c>
      <c r="C695" s="1">
        <v>2.81</v>
      </c>
      <c r="E695" s="2">
        <v>39559</v>
      </c>
      <c r="F695" s="1">
        <v>5.01</v>
      </c>
      <c r="H695" s="2">
        <v>39594</v>
      </c>
      <c r="I695" s="1">
        <v>5.4</v>
      </c>
      <c r="K695" s="2">
        <v>39590</v>
      </c>
      <c r="L695" s="1">
        <v>5.5730000000000004</v>
      </c>
      <c r="N695" s="2">
        <v>39590</v>
      </c>
      <c r="O695" s="1">
        <v>5.44</v>
      </c>
      <c r="Q695" s="2">
        <v>39686</v>
      </c>
      <c r="R695" s="1">
        <v>5.2649999999999997</v>
      </c>
      <c r="T695" s="2">
        <v>39686</v>
      </c>
      <c r="U695" s="1">
        <v>5.41</v>
      </c>
      <c r="W695" s="2">
        <v>39686</v>
      </c>
      <c r="X695" s="1">
        <v>5.61</v>
      </c>
      <c r="Z695" s="2">
        <v>39686</v>
      </c>
      <c r="AA695" s="1">
        <v>5.74</v>
      </c>
      <c r="AC695" s="2">
        <v>39686</v>
      </c>
      <c r="AD695" s="1">
        <v>5.86</v>
      </c>
      <c r="AF695" s="2">
        <v>40080</v>
      </c>
      <c r="AG695" s="1">
        <v>0.28312999999999999</v>
      </c>
      <c r="AI695" s="2">
        <v>39686</v>
      </c>
      <c r="AJ695" s="1">
        <v>4.8034999999999997</v>
      </c>
      <c r="AL695" s="2">
        <v>39686</v>
      </c>
      <c r="AM695" s="1">
        <v>4.4729999999999999</v>
      </c>
      <c r="AO695" s="2">
        <v>39686</v>
      </c>
      <c r="AP695" s="1">
        <v>3.3130000000000002</v>
      </c>
      <c r="AR695" s="2">
        <v>39686</v>
      </c>
      <c r="AS695" s="1">
        <v>2.9820000000000002</v>
      </c>
      <c r="AU695" s="2">
        <v>39686</v>
      </c>
      <c r="AV695" s="1">
        <v>4.7324999999999999</v>
      </c>
      <c r="AX695" s="2">
        <v>39686</v>
      </c>
      <c r="AY695" s="1">
        <v>4.7975000000000003</v>
      </c>
      <c r="BA695" s="116">
        <v>39686</v>
      </c>
      <c r="BB695" s="1">
        <v>4.6464999999999996</v>
      </c>
      <c r="BD695" s="2">
        <v>39686</v>
      </c>
      <c r="BE695" s="1">
        <v>4.7484999999999999</v>
      </c>
      <c r="BG695" s="2">
        <v>39723</v>
      </c>
      <c r="BH695" s="1">
        <v>3.66</v>
      </c>
      <c r="BI695" s="2"/>
      <c r="BJ695" s="2">
        <v>39723</v>
      </c>
      <c r="BK695" s="1">
        <v>2.68</v>
      </c>
      <c r="BM695" s="2">
        <v>39686</v>
      </c>
      <c r="BN695" s="1">
        <v>4.5869999999999997</v>
      </c>
    </row>
    <row r="696" spans="2:66">
      <c r="B696" s="2">
        <v>40099</v>
      </c>
      <c r="C696" s="1">
        <v>2.81</v>
      </c>
      <c r="E696" s="2">
        <v>39560</v>
      </c>
      <c r="F696" s="1">
        <v>5.008</v>
      </c>
      <c r="H696" s="2">
        <v>39595</v>
      </c>
      <c r="I696" s="1">
        <v>5.3479999999999999</v>
      </c>
      <c r="K696" s="2">
        <v>39591</v>
      </c>
      <c r="L696" s="1">
        <v>5.6230000000000002</v>
      </c>
      <c r="N696" s="2">
        <v>39591</v>
      </c>
      <c r="O696" s="1">
        <v>5.5</v>
      </c>
      <c r="Q696" s="2">
        <v>39687</v>
      </c>
      <c r="R696" s="1">
        <v>5.27</v>
      </c>
      <c r="T696" s="2">
        <v>39687</v>
      </c>
      <c r="U696" s="1">
        <v>5.415</v>
      </c>
      <c r="W696" s="2">
        <v>39687</v>
      </c>
      <c r="X696" s="1">
        <v>5.61</v>
      </c>
      <c r="Z696" s="2">
        <v>39687</v>
      </c>
      <c r="AA696" s="1">
        <v>5.7450000000000001</v>
      </c>
      <c r="AC696" s="2">
        <v>39687</v>
      </c>
      <c r="AD696" s="1">
        <v>5.8449999999999998</v>
      </c>
      <c r="AF696" s="2">
        <v>40081</v>
      </c>
      <c r="AG696" s="1">
        <v>0.28249999999999997</v>
      </c>
      <c r="AI696" s="2">
        <v>39687</v>
      </c>
      <c r="AJ696" s="1">
        <v>4.7930000000000001</v>
      </c>
      <c r="AL696" s="2">
        <v>39687</v>
      </c>
      <c r="AM696" s="1">
        <v>4.4515000000000002</v>
      </c>
      <c r="AO696" s="2">
        <v>39687</v>
      </c>
      <c r="AP696" s="1">
        <v>3.2605</v>
      </c>
      <c r="AR696" s="2">
        <v>39687</v>
      </c>
      <c r="AS696" s="1">
        <v>2.9430000000000001</v>
      </c>
      <c r="AU696" s="2">
        <v>39687</v>
      </c>
      <c r="AV696" s="1">
        <v>4.7584999999999997</v>
      </c>
      <c r="AX696" s="2">
        <v>39687</v>
      </c>
      <c r="AY696" s="1">
        <v>4.8254999999999999</v>
      </c>
      <c r="BA696" s="116">
        <v>39687</v>
      </c>
      <c r="BB696" s="1">
        <v>4.6935000000000002</v>
      </c>
      <c r="BD696" s="2">
        <v>39687</v>
      </c>
      <c r="BE696" s="1">
        <v>4.8185000000000002</v>
      </c>
      <c r="BG696" s="2">
        <v>39724</v>
      </c>
      <c r="BH696" s="1">
        <v>3.63</v>
      </c>
      <c r="BI696" s="2"/>
      <c r="BJ696" s="2">
        <v>39724</v>
      </c>
      <c r="BK696" s="1">
        <v>2.64</v>
      </c>
      <c r="BM696" s="2">
        <v>39687</v>
      </c>
      <c r="BN696" s="1">
        <v>4.6349999999999998</v>
      </c>
    </row>
    <row r="697" spans="2:66">
      <c r="B697" s="2">
        <v>40100</v>
      </c>
      <c r="C697" s="1">
        <v>2.81</v>
      </c>
      <c r="E697" s="2">
        <v>39561</v>
      </c>
      <c r="F697" s="1">
        <v>5.0119999999999996</v>
      </c>
      <c r="H697" s="2">
        <v>39596</v>
      </c>
      <c r="I697" s="1">
        <v>5.36</v>
      </c>
      <c r="K697" s="2">
        <v>39594</v>
      </c>
      <c r="L697" s="1">
        <v>5.6530000000000005</v>
      </c>
      <c r="N697" s="2">
        <v>39594</v>
      </c>
      <c r="O697" s="1">
        <v>5.5280000000000005</v>
      </c>
      <c r="Q697" s="2">
        <v>39688</v>
      </c>
      <c r="R697" s="1">
        <v>5.28</v>
      </c>
      <c r="T697" s="2">
        <v>39688</v>
      </c>
      <c r="U697" s="1">
        <v>5.41</v>
      </c>
      <c r="W697" s="2">
        <v>39688</v>
      </c>
      <c r="X697" s="1">
        <v>5.59</v>
      </c>
      <c r="Z697" s="2">
        <v>39688</v>
      </c>
      <c r="AA697" s="1">
        <v>5.73</v>
      </c>
      <c r="AC697" s="2">
        <v>39688</v>
      </c>
      <c r="AD697" s="1">
        <v>5.835</v>
      </c>
      <c r="AF697" s="2">
        <v>40084</v>
      </c>
      <c r="AG697" s="1">
        <v>0.28249999999999997</v>
      </c>
      <c r="AI697" s="2">
        <v>39688</v>
      </c>
      <c r="AJ697" s="1">
        <v>4.7664999999999997</v>
      </c>
      <c r="AL697" s="2">
        <v>39688</v>
      </c>
      <c r="AM697" s="1">
        <v>4.4474999999999998</v>
      </c>
      <c r="AO697" s="2">
        <v>39688</v>
      </c>
      <c r="AP697" s="1">
        <v>3.2904999999999998</v>
      </c>
      <c r="AR697" s="2">
        <v>39688</v>
      </c>
      <c r="AS697" s="1">
        <v>2.9630000000000001</v>
      </c>
      <c r="AU697" s="2">
        <v>39688</v>
      </c>
      <c r="AV697" s="1">
        <v>4.6805000000000003</v>
      </c>
      <c r="AX697" s="2">
        <v>39688</v>
      </c>
      <c r="AY697" s="1">
        <v>4.7694999999999999</v>
      </c>
      <c r="BA697" s="116">
        <v>39688</v>
      </c>
      <c r="BB697" s="1">
        <v>4.6820000000000004</v>
      </c>
      <c r="BD697" s="2">
        <v>39688</v>
      </c>
      <c r="BE697" s="1">
        <v>4.8789999999999996</v>
      </c>
      <c r="BG697" s="2">
        <v>39727</v>
      </c>
      <c r="BH697" s="1">
        <v>3.48</v>
      </c>
      <c r="BI697" s="2"/>
      <c r="BJ697" s="2">
        <v>39727</v>
      </c>
      <c r="BK697" s="1">
        <v>2.4500000000000002</v>
      </c>
      <c r="BM697" s="2">
        <v>39688</v>
      </c>
      <c r="BN697" s="1">
        <v>4.6769999999999996</v>
      </c>
    </row>
    <row r="698" spans="2:66">
      <c r="B698" s="2">
        <v>40101</v>
      </c>
      <c r="C698" s="1">
        <v>2.8</v>
      </c>
      <c r="E698" s="2">
        <v>39562</v>
      </c>
      <c r="F698" s="1">
        <v>5.01</v>
      </c>
      <c r="H698" s="2">
        <v>39597</v>
      </c>
      <c r="I698" s="1">
        <v>5.43</v>
      </c>
      <c r="K698" s="2">
        <v>39595</v>
      </c>
      <c r="L698" s="1">
        <v>5.6050000000000004</v>
      </c>
      <c r="N698" s="2">
        <v>39595</v>
      </c>
      <c r="O698" s="1">
        <v>5.47</v>
      </c>
      <c r="Q698" s="2">
        <v>39689</v>
      </c>
      <c r="R698" s="1">
        <v>5.3049999999999997</v>
      </c>
      <c r="T698" s="2">
        <v>39689</v>
      </c>
      <c r="U698" s="1">
        <v>5.43</v>
      </c>
      <c r="W698" s="2">
        <v>39689</v>
      </c>
      <c r="X698" s="1">
        <v>5.6</v>
      </c>
      <c r="Z698" s="2">
        <v>39689</v>
      </c>
      <c r="AA698" s="1">
        <v>5.73</v>
      </c>
      <c r="AC698" s="2">
        <v>39689</v>
      </c>
      <c r="AD698" s="1">
        <v>5.835</v>
      </c>
      <c r="AF698" s="2">
        <v>40085</v>
      </c>
      <c r="AG698" s="1">
        <v>0.28969</v>
      </c>
      <c r="AI698" s="2">
        <v>39689</v>
      </c>
      <c r="AJ698" s="1">
        <v>4.8120000000000003</v>
      </c>
      <c r="AL698" s="2">
        <v>39689</v>
      </c>
      <c r="AM698" s="1">
        <v>4.4870000000000001</v>
      </c>
      <c r="AO698" s="2">
        <v>39689</v>
      </c>
      <c r="AP698" s="1">
        <v>3.3119999999999998</v>
      </c>
      <c r="AR698" s="2">
        <v>39689</v>
      </c>
      <c r="AS698" s="1">
        <v>2.976</v>
      </c>
      <c r="AU698" s="2">
        <v>39689</v>
      </c>
      <c r="AV698" s="1">
        <v>4.6715</v>
      </c>
      <c r="AX698" s="2">
        <v>39689</v>
      </c>
      <c r="AY698" s="1">
        <v>4.7605000000000004</v>
      </c>
      <c r="BA698" s="116">
        <v>39689</v>
      </c>
      <c r="BB698" s="1">
        <v>4.6814999999999998</v>
      </c>
      <c r="BD698" s="2">
        <v>39689</v>
      </c>
      <c r="BE698" s="1">
        <v>4.8609999999999998</v>
      </c>
      <c r="BG698" s="2">
        <v>39728</v>
      </c>
      <c r="BH698" s="1">
        <v>3.5</v>
      </c>
      <c r="BI698" s="2"/>
      <c r="BJ698" s="2">
        <v>39728</v>
      </c>
      <c r="BK698" s="1">
        <v>2.4500000000000002</v>
      </c>
      <c r="BM698" s="2">
        <v>39689</v>
      </c>
      <c r="BN698" s="1">
        <v>4.6924999999999999</v>
      </c>
    </row>
    <row r="699" spans="2:66">
      <c r="B699" s="2">
        <v>40102</v>
      </c>
      <c r="C699" s="1">
        <v>2.8</v>
      </c>
      <c r="E699" s="2">
        <v>39563</v>
      </c>
      <c r="F699" s="1">
        <v>4.9930000000000003</v>
      </c>
      <c r="H699" s="2">
        <v>39598</v>
      </c>
      <c r="I699" s="1">
        <v>5.4580000000000002</v>
      </c>
      <c r="K699" s="2">
        <v>39596</v>
      </c>
      <c r="L699" s="1">
        <v>5.61</v>
      </c>
      <c r="N699" s="2">
        <v>39596</v>
      </c>
      <c r="O699" s="1">
        <v>5.4619999999999997</v>
      </c>
      <c r="Q699" s="2">
        <v>39692</v>
      </c>
      <c r="R699" s="1">
        <v>5.3049999999999997</v>
      </c>
      <c r="T699" s="2">
        <v>39692</v>
      </c>
      <c r="U699" s="1">
        <v>5.4450000000000003</v>
      </c>
      <c r="W699" s="2">
        <v>39692</v>
      </c>
      <c r="X699" s="1">
        <v>5.6449999999999996</v>
      </c>
      <c r="Z699" s="2">
        <v>39692</v>
      </c>
      <c r="AA699" s="1">
        <v>5.7850000000000001</v>
      </c>
      <c r="AC699" s="2">
        <v>39692</v>
      </c>
      <c r="AD699" s="1">
        <v>5.88</v>
      </c>
      <c r="AF699" s="2">
        <v>40086</v>
      </c>
      <c r="AG699" s="1">
        <v>0.28688000000000002</v>
      </c>
      <c r="AI699" s="2">
        <v>39692</v>
      </c>
      <c r="AJ699" s="1">
        <v>4.8109999999999999</v>
      </c>
      <c r="AL699" s="2">
        <v>39692</v>
      </c>
      <c r="AM699" s="1">
        <v>4.4574999999999996</v>
      </c>
      <c r="AO699" s="2">
        <v>39692</v>
      </c>
      <c r="AP699" s="1">
        <v>3.2759999999999998</v>
      </c>
      <c r="AR699" s="2">
        <v>39692</v>
      </c>
      <c r="AS699" s="1">
        <v>2.9449999999999998</v>
      </c>
      <c r="AU699" s="2">
        <v>39692</v>
      </c>
      <c r="AV699" s="1">
        <v>4.6315</v>
      </c>
      <c r="AX699" s="2">
        <v>39692</v>
      </c>
      <c r="AY699" s="1">
        <v>4.7164999999999999</v>
      </c>
      <c r="BA699" s="116">
        <v>39692</v>
      </c>
      <c r="BB699" s="1">
        <v>4.6225000000000005</v>
      </c>
      <c r="BD699" s="2">
        <v>39692</v>
      </c>
      <c r="BE699" s="1">
        <v>4.7969999999999997</v>
      </c>
      <c r="BG699" s="2">
        <v>39729</v>
      </c>
      <c r="BH699" s="1">
        <v>3.7199999999999998</v>
      </c>
      <c r="BI699" s="2"/>
      <c r="BJ699" s="2">
        <v>39729</v>
      </c>
      <c r="BK699" s="1">
        <v>2.7</v>
      </c>
      <c r="BM699" s="2">
        <v>39692</v>
      </c>
      <c r="BN699" s="1">
        <v>4.6005000000000003</v>
      </c>
    </row>
    <row r="700" spans="2:66">
      <c r="B700" s="2">
        <v>40105</v>
      </c>
      <c r="C700" s="1">
        <v>2.8</v>
      </c>
      <c r="E700" s="2">
        <v>39566</v>
      </c>
      <c r="F700" s="1">
        <v>4.99</v>
      </c>
      <c r="H700" s="2">
        <v>39601</v>
      </c>
      <c r="I700" s="1">
        <v>5.54</v>
      </c>
      <c r="K700" s="2">
        <v>39597</v>
      </c>
      <c r="L700" s="1">
        <v>5.6779999999999999</v>
      </c>
      <c r="N700" s="2">
        <v>39597</v>
      </c>
      <c r="O700" s="1">
        <v>5.5220000000000002</v>
      </c>
      <c r="Q700" s="2">
        <v>39693</v>
      </c>
      <c r="R700" s="1">
        <v>5.34</v>
      </c>
      <c r="T700" s="2">
        <v>39693</v>
      </c>
      <c r="U700" s="1">
        <v>5.48</v>
      </c>
      <c r="W700" s="2">
        <v>39693</v>
      </c>
      <c r="X700" s="1">
        <v>5.68</v>
      </c>
      <c r="Z700" s="2">
        <v>39693</v>
      </c>
      <c r="AA700" s="1">
        <v>5.82</v>
      </c>
      <c r="AC700" s="2">
        <v>39693</v>
      </c>
      <c r="AD700" s="1">
        <v>5.9249999999999998</v>
      </c>
      <c r="AF700" s="2">
        <v>40087</v>
      </c>
      <c r="AG700" s="1">
        <v>0.28438000000000002</v>
      </c>
      <c r="AI700" s="2">
        <v>39693</v>
      </c>
      <c r="AJ700" s="1">
        <v>4.7605000000000004</v>
      </c>
      <c r="AL700" s="2">
        <v>39693</v>
      </c>
      <c r="AM700" s="1">
        <v>4.4139999999999997</v>
      </c>
      <c r="AO700" s="2">
        <v>39693</v>
      </c>
      <c r="AP700" s="1">
        <v>3.2505000000000002</v>
      </c>
      <c r="AR700" s="2">
        <v>39693</v>
      </c>
      <c r="AS700" s="1">
        <v>2.93</v>
      </c>
      <c r="AU700" s="2">
        <v>39693</v>
      </c>
      <c r="AV700" s="1">
        <v>4.6384999999999996</v>
      </c>
      <c r="AX700" s="2">
        <v>39693</v>
      </c>
      <c r="AY700" s="1">
        <v>4.7205000000000004</v>
      </c>
      <c r="BA700" s="116">
        <v>39693</v>
      </c>
      <c r="BB700" s="1">
        <v>4.6215000000000002</v>
      </c>
      <c r="BD700" s="2">
        <v>39693</v>
      </c>
      <c r="BE700" s="1">
        <v>4.7880000000000003</v>
      </c>
      <c r="BG700" s="2">
        <v>39730</v>
      </c>
      <c r="BH700" s="1">
        <v>3.84</v>
      </c>
      <c r="BI700" s="2"/>
      <c r="BJ700" s="2">
        <v>39730</v>
      </c>
      <c r="BK700" s="1">
        <v>2.79</v>
      </c>
      <c r="BM700" s="2">
        <v>39693</v>
      </c>
      <c r="BN700" s="1">
        <v>4.59</v>
      </c>
    </row>
    <row r="701" spans="2:66">
      <c r="B701" s="2">
        <v>40106</v>
      </c>
      <c r="C701" s="1">
        <v>2.79</v>
      </c>
      <c r="E701" s="2">
        <v>39567</v>
      </c>
      <c r="F701" s="1">
        <v>4.97</v>
      </c>
      <c r="H701" s="2">
        <v>39602</v>
      </c>
      <c r="I701" s="1">
        <v>5.5030000000000001</v>
      </c>
      <c r="K701" s="2">
        <v>39598</v>
      </c>
      <c r="L701" s="1">
        <v>5.7</v>
      </c>
      <c r="N701" s="2">
        <v>39598</v>
      </c>
      <c r="O701" s="1">
        <v>5.54</v>
      </c>
      <c r="Q701" s="2">
        <v>39694</v>
      </c>
      <c r="R701" s="1">
        <v>5.2249999999999996</v>
      </c>
      <c r="T701" s="2">
        <v>39694</v>
      </c>
      <c r="U701" s="1">
        <v>5.3949999999999996</v>
      </c>
      <c r="W701" s="2">
        <v>39694</v>
      </c>
      <c r="X701" s="1">
        <v>5.625</v>
      </c>
      <c r="Z701" s="2">
        <v>39694</v>
      </c>
      <c r="AA701" s="1">
        <v>5.8049999999999997</v>
      </c>
      <c r="AC701" s="2">
        <v>39694</v>
      </c>
      <c r="AD701" s="1">
        <v>5.8849999999999998</v>
      </c>
      <c r="AF701" s="2">
        <v>40088</v>
      </c>
      <c r="AG701" s="1">
        <v>0.28405999999999998</v>
      </c>
      <c r="AI701" s="2">
        <v>39694</v>
      </c>
      <c r="AJ701" s="1">
        <v>4.7205000000000004</v>
      </c>
      <c r="AL701" s="2">
        <v>39694</v>
      </c>
      <c r="AM701" s="1">
        <v>4.3784999999999998</v>
      </c>
      <c r="AO701" s="2">
        <v>39694</v>
      </c>
      <c r="AP701" s="1">
        <v>3.2229999999999999</v>
      </c>
      <c r="AR701" s="2">
        <v>39694</v>
      </c>
      <c r="AS701" s="1">
        <v>2.931</v>
      </c>
      <c r="AU701" s="2">
        <v>39694</v>
      </c>
      <c r="AV701" s="1">
        <v>4.68</v>
      </c>
      <c r="AX701" s="2">
        <v>39694</v>
      </c>
      <c r="AY701" s="1">
        <v>4.76</v>
      </c>
      <c r="BA701" s="116">
        <v>39694</v>
      </c>
      <c r="BB701" s="1">
        <v>4.6500000000000004</v>
      </c>
      <c r="BD701" s="2">
        <v>39694</v>
      </c>
      <c r="BE701" s="1">
        <v>4.8049999999999997</v>
      </c>
      <c r="BG701" s="2">
        <v>39731</v>
      </c>
      <c r="BH701" s="1">
        <v>3.89</v>
      </c>
      <c r="BI701" s="2"/>
      <c r="BJ701" s="2">
        <v>39731</v>
      </c>
      <c r="BK701" s="1">
        <v>2.77</v>
      </c>
      <c r="BM701" s="2">
        <v>39694</v>
      </c>
      <c r="BN701" s="1">
        <v>4.6105</v>
      </c>
    </row>
    <row r="702" spans="2:66">
      <c r="B702" s="2">
        <v>40107</v>
      </c>
      <c r="C702" s="1">
        <v>2.79</v>
      </c>
      <c r="E702" s="2">
        <v>39568</v>
      </c>
      <c r="F702" s="1">
        <v>4.9370000000000003</v>
      </c>
      <c r="H702" s="2">
        <v>39603</v>
      </c>
      <c r="I702" s="1">
        <v>5.4850000000000003</v>
      </c>
      <c r="K702" s="2">
        <v>39601</v>
      </c>
      <c r="L702" s="1">
        <v>5.7729999999999997</v>
      </c>
      <c r="N702" s="2">
        <v>39601</v>
      </c>
      <c r="O702" s="1">
        <v>5.6210000000000004</v>
      </c>
      <c r="Q702" s="2">
        <v>39695</v>
      </c>
      <c r="R702" s="1">
        <v>5.2450000000000001</v>
      </c>
      <c r="T702" s="2">
        <v>39695</v>
      </c>
      <c r="U702" s="1">
        <v>5.41</v>
      </c>
      <c r="W702" s="2">
        <v>39695</v>
      </c>
      <c r="X702" s="1">
        <v>5.6150000000000002</v>
      </c>
      <c r="Z702" s="2">
        <v>39695</v>
      </c>
      <c r="AA702" s="1">
        <v>5.7750000000000004</v>
      </c>
      <c r="AC702" s="2">
        <v>39695</v>
      </c>
      <c r="AD702" s="1">
        <v>5.87</v>
      </c>
      <c r="AF702" s="2">
        <v>40091</v>
      </c>
      <c r="AG702" s="1">
        <v>0.28405999999999998</v>
      </c>
      <c r="AI702" s="2">
        <v>39695</v>
      </c>
      <c r="AJ702" s="1">
        <v>4.6515000000000004</v>
      </c>
      <c r="AL702" s="2">
        <v>39695</v>
      </c>
      <c r="AM702" s="1">
        <v>4.2895000000000003</v>
      </c>
      <c r="AO702" s="2">
        <v>39695</v>
      </c>
      <c r="AP702" s="1">
        <v>3.1295000000000002</v>
      </c>
      <c r="AR702" s="2">
        <v>39695</v>
      </c>
      <c r="AS702" s="1">
        <v>2.8820000000000001</v>
      </c>
      <c r="AU702" s="2">
        <v>39695</v>
      </c>
      <c r="AV702" s="1">
        <v>4.6340000000000003</v>
      </c>
      <c r="AX702" s="2">
        <v>39695</v>
      </c>
      <c r="AY702" s="1">
        <v>4.71</v>
      </c>
      <c r="BA702" s="116">
        <v>39695</v>
      </c>
      <c r="BB702" s="1">
        <v>4.5940000000000003</v>
      </c>
      <c r="BD702" s="2">
        <v>39695</v>
      </c>
      <c r="BE702" s="1">
        <v>4.7530000000000001</v>
      </c>
      <c r="BG702" s="2">
        <v>39735</v>
      </c>
      <c r="BH702" s="1">
        <v>4.08</v>
      </c>
      <c r="BI702" s="2"/>
      <c r="BJ702" s="2">
        <v>39735</v>
      </c>
      <c r="BK702" s="1">
        <v>3.01</v>
      </c>
      <c r="BM702" s="2">
        <v>39695</v>
      </c>
      <c r="BN702" s="1">
        <v>4.5280000000000005</v>
      </c>
    </row>
    <row r="703" spans="2:66">
      <c r="B703" s="2">
        <v>40108</v>
      </c>
      <c r="C703" s="1">
        <v>2.79</v>
      </c>
      <c r="E703" s="2">
        <v>39570</v>
      </c>
      <c r="F703" s="1">
        <v>4.9399999999999995</v>
      </c>
      <c r="H703" s="2">
        <v>39604</v>
      </c>
      <c r="I703" s="1">
        <v>5.48</v>
      </c>
      <c r="K703" s="2">
        <v>39602</v>
      </c>
      <c r="L703" s="1">
        <v>5.7679999999999998</v>
      </c>
      <c r="N703" s="2">
        <v>39602</v>
      </c>
      <c r="O703" s="1">
        <v>5.617</v>
      </c>
      <c r="Q703" s="2">
        <v>39696</v>
      </c>
      <c r="R703" s="1">
        <v>5.2649999999999997</v>
      </c>
      <c r="T703" s="2">
        <v>39696</v>
      </c>
      <c r="U703" s="1">
        <v>5.43</v>
      </c>
      <c r="W703" s="2">
        <v>39696</v>
      </c>
      <c r="X703" s="1">
        <v>5.63</v>
      </c>
      <c r="Z703" s="2">
        <v>39696</v>
      </c>
      <c r="AA703" s="1">
        <v>5.78</v>
      </c>
      <c r="AC703" s="2">
        <v>39696</v>
      </c>
      <c r="AD703" s="1">
        <v>5.875</v>
      </c>
      <c r="AF703" s="2">
        <v>40092</v>
      </c>
      <c r="AG703" s="1">
        <v>0.28405999999999998</v>
      </c>
      <c r="AI703" s="2">
        <v>39696</v>
      </c>
      <c r="AJ703" s="1">
        <v>4.6840000000000002</v>
      </c>
      <c r="AL703" s="2">
        <v>39696</v>
      </c>
      <c r="AM703" s="1">
        <v>4.3570000000000002</v>
      </c>
      <c r="AO703" s="2">
        <v>39696</v>
      </c>
      <c r="AP703" s="1">
        <v>3.2435</v>
      </c>
      <c r="AR703" s="2">
        <v>39696</v>
      </c>
      <c r="AS703" s="1">
        <v>2.9485000000000001</v>
      </c>
      <c r="AU703" s="2">
        <v>39696</v>
      </c>
      <c r="AV703" s="1">
        <v>4.6795</v>
      </c>
      <c r="AX703" s="2">
        <v>39696</v>
      </c>
      <c r="AY703" s="1">
        <v>4.7484999999999999</v>
      </c>
      <c r="BA703" s="116">
        <v>39696</v>
      </c>
      <c r="BB703" s="1">
        <v>4.6124999999999998</v>
      </c>
      <c r="BD703" s="2">
        <v>39696</v>
      </c>
      <c r="BE703" s="1">
        <v>4.74</v>
      </c>
      <c r="BG703" s="2">
        <v>39736</v>
      </c>
      <c r="BH703" s="1">
        <v>4.04</v>
      </c>
      <c r="BI703" s="2"/>
      <c r="BJ703" s="2">
        <v>39736</v>
      </c>
      <c r="BK703" s="1">
        <v>2.9</v>
      </c>
      <c r="BM703" s="2">
        <v>39696</v>
      </c>
      <c r="BN703" s="1">
        <v>4.5199999999999996</v>
      </c>
    </row>
    <row r="704" spans="2:66">
      <c r="B704" s="2">
        <v>40109</v>
      </c>
      <c r="C704" s="1">
        <v>2.79</v>
      </c>
      <c r="E704" s="2">
        <v>39574</v>
      </c>
      <c r="F704" s="1">
        <v>4.9399999999999995</v>
      </c>
      <c r="H704" s="2">
        <v>39608</v>
      </c>
      <c r="I704" s="1">
        <v>5.6669999999999998</v>
      </c>
      <c r="K704" s="2">
        <v>39603</v>
      </c>
      <c r="L704" s="1">
        <v>5.7519999999999998</v>
      </c>
      <c r="N704" s="2">
        <v>39603</v>
      </c>
      <c r="O704" s="1">
        <v>5.6050000000000004</v>
      </c>
      <c r="Q704" s="2">
        <v>39699</v>
      </c>
      <c r="R704" s="1">
        <v>5.26</v>
      </c>
      <c r="T704" s="2">
        <v>39699</v>
      </c>
      <c r="U704" s="1">
        <v>5.4249999999999998</v>
      </c>
      <c r="W704" s="2">
        <v>39699</v>
      </c>
      <c r="X704" s="1">
        <v>5.61</v>
      </c>
      <c r="Z704" s="2">
        <v>39699</v>
      </c>
      <c r="AA704" s="1">
        <v>5.76</v>
      </c>
      <c r="AC704" s="2">
        <v>39699</v>
      </c>
      <c r="AD704" s="1">
        <v>5.8650000000000002</v>
      </c>
      <c r="AF704" s="2">
        <v>40093</v>
      </c>
      <c r="AG704" s="1">
        <v>0.28438000000000002</v>
      </c>
      <c r="AI704" s="2">
        <v>39699</v>
      </c>
      <c r="AJ704" s="1">
        <v>4.5994999999999999</v>
      </c>
      <c r="AL704" s="2">
        <v>39699</v>
      </c>
      <c r="AM704" s="1">
        <v>4.2539999999999996</v>
      </c>
      <c r="AO704" s="2">
        <v>39699</v>
      </c>
      <c r="AP704" s="1">
        <v>3.1734999999999998</v>
      </c>
      <c r="AR704" s="2">
        <v>39699</v>
      </c>
      <c r="AS704" s="1">
        <v>2.89</v>
      </c>
      <c r="AU704" s="2">
        <v>39699</v>
      </c>
      <c r="AV704" s="1">
        <v>4.6559999999999997</v>
      </c>
      <c r="AX704" s="2">
        <v>39699</v>
      </c>
      <c r="AY704" s="1">
        <v>4.7309999999999999</v>
      </c>
      <c r="BA704" s="116">
        <v>39699</v>
      </c>
      <c r="BB704" s="1">
        <v>4.5765000000000002</v>
      </c>
      <c r="BD704" s="2">
        <v>39699</v>
      </c>
      <c r="BE704" s="1">
        <v>4.7430000000000003</v>
      </c>
      <c r="BG704" s="2">
        <v>39737</v>
      </c>
      <c r="BH704" s="1">
        <v>3.99</v>
      </c>
      <c r="BI704" s="2"/>
      <c r="BJ704" s="2">
        <v>39737</v>
      </c>
      <c r="BK704" s="1">
        <v>2.84</v>
      </c>
      <c r="BM704" s="2">
        <v>39699</v>
      </c>
      <c r="BN704" s="1">
        <v>4.5309999999999997</v>
      </c>
    </row>
    <row r="705" spans="2:66">
      <c r="B705" s="2">
        <v>40112</v>
      </c>
      <c r="C705" s="1">
        <v>2.79</v>
      </c>
      <c r="E705" s="2">
        <v>39575</v>
      </c>
      <c r="F705" s="1">
        <v>4.952</v>
      </c>
      <c r="H705" s="2">
        <v>39609</v>
      </c>
      <c r="I705" s="1">
        <v>5.7750000000000004</v>
      </c>
      <c r="K705" s="2">
        <v>39604</v>
      </c>
      <c r="L705" s="1">
        <v>5.742</v>
      </c>
      <c r="N705" s="2">
        <v>39604</v>
      </c>
      <c r="O705" s="1">
        <v>5.6</v>
      </c>
      <c r="Q705" s="2">
        <v>39700</v>
      </c>
      <c r="R705" s="1">
        <v>5.28</v>
      </c>
      <c r="T705" s="2">
        <v>39700</v>
      </c>
      <c r="U705" s="1">
        <v>5.44</v>
      </c>
      <c r="W705" s="2">
        <v>39700</v>
      </c>
      <c r="X705" s="1">
        <v>5.6</v>
      </c>
      <c r="Z705" s="2">
        <v>39700</v>
      </c>
      <c r="AA705" s="1">
        <v>5.7450000000000001</v>
      </c>
      <c r="AC705" s="2">
        <v>39700</v>
      </c>
      <c r="AD705" s="1">
        <v>5.86</v>
      </c>
      <c r="AF705" s="2">
        <v>40094</v>
      </c>
      <c r="AG705" s="1">
        <v>0.28438000000000002</v>
      </c>
      <c r="AI705" s="2">
        <v>39700</v>
      </c>
      <c r="AJ705" s="1">
        <v>4.5354999999999999</v>
      </c>
      <c r="AL705" s="2">
        <v>39700</v>
      </c>
      <c r="AM705" s="1">
        <v>4.1820000000000004</v>
      </c>
      <c r="AO705" s="2">
        <v>39700</v>
      </c>
      <c r="AP705" s="1">
        <v>3.1040000000000001</v>
      </c>
      <c r="AR705" s="2">
        <v>39700</v>
      </c>
      <c r="AS705" s="1">
        <v>2.843</v>
      </c>
      <c r="AU705" s="2">
        <v>39700</v>
      </c>
      <c r="AV705" s="1">
        <v>4.6455000000000002</v>
      </c>
      <c r="AX705" s="2">
        <v>39700</v>
      </c>
      <c r="AY705" s="1">
        <v>4.7134999999999998</v>
      </c>
      <c r="BA705" s="116">
        <v>39700</v>
      </c>
      <c r="BB705" s="1">
        <v>4.5739999999999998</v>
      </c>
      <c r="BD705" s="2">
        <v>39700</v>
      </c>
      <c r="BE705" s="1">
        <v>4.7149999999999999</v>
      </c>
      <c r="BG705" s="2">
        <v>39738</v>
      </c>
      <c r="BH705" s="1">
        <v>3.98</v>
      </c>
      <c r="BI705" s="2"/>
      <c r="BJ705" s="2">
        <v>39738</v>
      </c>
      <c r="BK705" s="1">
        <v>2.83</v>
      </c>
      <c r="BM705" s="2">
        <v>39700</v>
      </c>
      <c r="BN705" s="1">
        <v>4.4794999999999998</v>
      </c>
    </row>
    <row r="706" spans="2:66">
      <c r="B706" s="2">
        <v>40113</v>
      </c>
      <c r="C706" s="1">
        <v>2.79</v>
      </c>
      <c r="E706" s="2">
        <v>39576</v>
      </c>
      <c r="F706" s="1">
        <v>5</v>
      </c>
      <c r="H706" s="2">
        <v>39610</v>
      </c>
      <c r="I706" s="1">
        <v>5.7320000000000002</v>
      </c>
      <c r="K706" s="2">
        <v>39608</v>
      </c>
      <c r="L706" s="1">
        <v>5.92</v>
      </c>
      <c r="N706" s="2">
        <v>39608</v>
      </c>
      <c r="O706" s="1">
        <v>5.7969999999999997</v>
      </c>
      <c r="Q706" s="2">
        <v>39701</v>
      </c>
      <c r="R706" s="1">
        <v>5.23</v>
      </c>
      <c r="T706" s="2">
        <v>39701</v>
      </c>
      <c r="U706" s="1">
        <v>5.37</v>
      </c>
      <c r="W706" s="2">
        <v>39701</v>
      </c>
      <c r="X706" s="1">
        <v>5.55</v>
      </c>
      <c r="Z706" s="2">
        <v>39701</v>
      </c>
      <c r="AA706" s="1">
        <v>5.7050000000000001</v>
      </c>
      <c r="AC706" s="2">
        <v>39701</v>
      </c>
      <c r="AD706" s="1">
        <v>5.835</v>
      </c>
      <c r="AF706" s="2">
        <v>40095</v>
      </c>
      <c r="AG706" s="1">
        <v>0.28438000000000002</v>
      </c>
      <c r="AI706" s="2">
        <v>39701</v>
      </c>
      <c r="AJ706" s="1">
        <v>4.5795000000000003</v>
      </c>
      <c r="AL706" s="2">
        <v>39701</v>
      </c>
      <c r="AM706" s="1">
        <v>4.2305000000000001</v>
      </c>
      <c r="AO706" s="2">
        <v>39701</v>
      </c>
      <c r="AP706" s="1">
        <v>3.1349999999999998</v>
      </c>
      <c r="AR706" s="2">
        <v>39701</v>
      </c>
      <c r="AS706" s="1">
        <v>2.8660000000000001</v>
      </c>
      <c r="AU706" s="2">
        <v>39701</v>
      </c>
      <c r="AV706" s="1">
        <v>4.7045000000000003</v>
      </c>
      <c r="AX706" s="2">
        <v>39701</v>
      </c>
      <c r="AY706" s="1">
        <v>4.7725</v>
      </c>
      <c r="BA706" s="116">
        <v>39701</v>
      </c>
      <c r="BB706" s="1">
        <v>4.6340000000000003</v>
      </c>
      <c r="BD706" s="2">
        <v>39701</v>
      </c>
      <c r="BE706" s="1">
        <v>4.766</v>
      </c>
      <c r="BG706" s="2">
        <v>39741</v>
      </c>
      <c r="BH706" s="1">
        <v>3.91</v>
      </c>
      <c r="BI706" s="2"/>
      <c r="BJ706" s="2">
        <v>39741</v>
      </c>
      <c r="BK706" s="1">
        <v>2.82</v>
      </c>
      <c r="BM706" s="2">
        <v>39701</v>
      </c>
      <c r="BN706" s="1">
        <v>4.5514999999999999</v>
      </c>
    </row>
    <row r="707" spans="2:66">
      <c r="B707" s="2">
        <v>40114</v>
      </c>
      <c r="C707" s="1">
        <v>2.79</v>
      </c>
      <c r="E707" s="2">
        <v>39577</v>
      </c>
      <c r="F707" s="1">
        <v>5</v>
      </c>
      <c r="H707" s="2">
        <v>39611</v>
      </c>
      <c r="I707" s="1">
        <v>5.7370000000000001</v>
      </c>
      <c r="K707" s="2">
        <v>39609</v>
      </c>
      <c r="L707" s="1">
        <v>6.0069999999999997</v>
      </c>
      <c r="N707" s="2">
        <v>39609</v>
      </c>
      <c r="O707" s="1">
        <v>5.9080000000000004</v>
      </c>
      <c r="Q707" s="2">
        <v>39702</v>
      </c>
      <c r="R707" s="1">
        <v>5.165</v>
      </c>
      <c r="T707" s="2">
        <v>39702</v>
      </c>
      <c r="U707" s="1">
        <v>5.3049999999999997</v>
      </c>
      <c r="W707" s="2">
        <v>39702</v>
      </c>
      <c r="X707" s="1">
        <v>5.4950000000000001</v>
      </c>
      <c r="Z707" s="2">
        <v>39702</v>
      </c>
      <c r="AA707" s="1">
        <v>5.66</v>
      </c>
      <c r="AC707" s="2">
        <v>39702</v>
      </c>
      <c r="AD707" s="1">
        <v>5.8149999999999995</v>
      </c>
      <c r="AF707" s="2">
        <v>40098</v>
      </c>
      <c r="AG707" s="1">
        <v>0.28438000000000002</v>
      </c>
      <c r="AI707" s="2">
        <v>39702</v>
      </c>
      <c r="AJ707" s="1">
        <v>4.5514999999999999</v>
      </c>
      <c r="AL707" s="2">
        <v>39702</v>
      </c>
      <c r="AM707" s="1">
        <v>4.2154999999999996</v>
      </c>
      <c r="AO707" s="2">
        <v>39702</v>
      </c>
      <c r="AP707" s="1">
        <v>3.1295000000000002</v>
      </c>
      <c r="AR707" s="2">
        <v>39702</v>
      </c>
      <c r="AS707" s="1">
        <v>2.8650000000000002</v>
      </c>
      <c r="AU707" s="2">
        <v>39702</v>
      </c>
      <c r="AV707" s="1">
        <v>4.75</v>
      </c>
      <c r="AX707" s="2">
        <v>39702</v>
      </c>
      <c r="AY707" s="1">
        <v>4.8170000000000002</v>
      </c>
      <c r="BA707" s="116">
        <v>39702</v>
      </c>
      <c r="BB707" s="1">
        <v>4.6734999999999998</v>
      </c>
      <c r="BD707" s="2">
        <v>39702</v>
      </c>
      <c r="BE707" s="1">
        <v>4.76</v>
      </c>
      <c r="BG707" s="2">
        <v>39742</v>
      </c>
      <c r="BH707" s="1">
        <v>3.76</v>
      </c>
      <c r="BI707" s="2"/>
      <c r="BJ707" s="2">
        <v>39742</v>
      </c>
      <c r="BK707" s="1">
        <v>2.63</v>
      </c>
      <c r="BM707" s="2">
        <v>39702</v>
      </c>
      <c r="BN707" s="1">
        <v>4.5754999999999999</v>
      </c>
    </row>
    <row r="708" spans="2:66">
      <c r="B708" s="2">
        <v>40115</v>
      </c>
      <c r="C708" s="1">
        <v>2.79</v>
      </c>
      <c r="E708" s="2">
        <v>39581</v>
      </c>
      <c r="F708" s="1">
        <v>5.0179999999999998</v>
      </c>
      <c r="H708" s="2">
        <v>39612</v>
      </c>
      <c r="I708" s="1">
        <v>5.7350000000000003</v>
      </c>
      <c r="K708" s="2">
        <v>39610</v>
      </c>
      <c r="L708" s="1">
        <v>5.9420000000000002</v>
      </c>
      <c r="N708" s="2">
        <v>39610</v>
      </c>
      <c r="O708" s="1">
        <v>5.86</v>
      </c>
      <c r="Q708" s="2">
        <v>39703</v>
      </c>
      <c r="R708" s="1">
        <v>5.16</v>
      </c>
      <c r="T708" s="2">
        <v>39703</v>
      </c>
      <c r="U708" s="1">
        <v>5.29</v>
      </c>
      <c r="W708" s="2">
        <v>39703</v>
      </c>
      <c r="X708" s="1">
        <v>5.4950000000000001</v>
      </c>
      <c r="Z708" s="2">
        <v>39703</v>
      </c>
      <c r="AA708" s="1">
        <v>5.66</v>
      </c>
      <c r="AC708" s="2">
        <v>39703</v>
      </c>
      <c r="AD708" s="1">
        <v>5.8100000000000005</v>
      </c>
      <c r="AF708" s="2">
        <v>40099</v>
      </c>
      <c r="AG708" s="1">
        <v>0.28438000000000002</v>
      </c>
      <c r="AI708" s="2">
        <v>39703</v>
      </c>
      <c r="AJ708" s="1">
        <v>4.6754999999999995</v>
      </c>
      <c r="AL708" s="2">
        <v>39703</v>
      </c>
      <c r="AM708" s="1">
        <v>4.3369999999999997</v>
      </c>
      <c r="AO708" s="2">
        <v>39703</v>
      </c>
      <c r="AP708" s="1">
        <v>3.1604999999999999</v>
      </c>
      <c r="AR708" s="2">
        <v>39703</v>
      </c>
      <c r="AS708" s="1">
        <v>2.8994999999999997</v>
      </c>
      <c r="AU708" s="2">
        <v>39703</v>
      </c>
      <c r="AV708" s="1">
        <v>4.8239999999999998</v>
      </c>
      <c r="AX708" s="2">
        <v>39703</v>
      </c>
      <c r="AY708" s="1">
        <v>4.891</v>
      </c>
      <c r="BA708" s="116">
        <v>39703</v>
      </c>
      <c r="BB708" s="1">
        <v>4.7389999999999999</v>
      </c>
      <c r="BD708" s="2">
        <v>39703</v>
      </c>
      <c r="BE708" s="1">
        <v>4.8120000000000003</v>
      </c>
      <c r="BG708" s="2">
        <v>39743</v>
      </c>
      <c r="BH708" s="1">
        <v>3.65</v>
      </c>
      <c r="BI708" s="2"/>
      <c r="BJ708" s="2">
        <v>39743</v>
      </c>
      <c r="BK708" s="1">
        <v>2.56</v>
      </c>
      <c r="BM708" s="2">
        <v>39703</v>
      </c>
      <c r="BN708" s="1">
        <v>4.63</v>
      </c>
    </row>
    <row r="709" spans="2:66">
      <c r="B709" s="2">
        <v>40116</v>
      </c>
      <c r="C709" s="1">
        <v>2.79</v>
      </c>
      <c r="E709" s="2">
        <v>39582</v>
      </c>
      <c r="F709" s="1">
        <v>5.0199999999999996</v>
      </c>
      <c r="H709" s="2">
        <v>39615</v>
      </c>
      <c r="I709" s="1">
        <v>5.702</v>
      </c>
      <c r="K709" s="2">
        <v>39611</v>
      </c>
      <c r="L709" s="1">
        <v>5.93</v>
      </c>
      <c r="N709" s="2">
        <v>39611</v>
      </c>
      <c r="O709" s="1">
        <v>5.8620000000000001</v>
      </c>
      <c r="Q709" s="2">
        <v>39706</v>
      </c>
      <c r="R709" s="1">
        <v>5.16</v>
      </c>
      <c r="T709" s="2">
        <v>39706</v>
      </c>
      <c r="U709" s="1">
        <v>5.29</v>
      </c>
      <c r="W709" s="2">
        <v>39706</v>
      </c>
      <c r="X709" s="1">
        <v>5.4950000000000001</v>
      </c>
      <c r="Z709" s="2">
        <v>39706</v>
      </c>
      <c r="AA709" s="1">
        <v>5.66</v>
      </c>
      <c r="AC709" s="2">
        <v>39706</v>
      </c>
      <c r="AD709" s="1">
        <v>5.8100000000000005</v>
      </c>
      <c r="AF709" s="2">
        <v>40100</v>
      </c>
      <c r="AG709" s="1">
        <v>0.28405999999999998</v>
      </c>
      <c r="AI709" s="2">
        <v>39706</v>
      </c>
      <c r="AJ709" s="1">
        <v>4.3434999999999997</v>
      </c>
      <c r="AL709" s="2">
        <v>39706</v>
      </c>
      <c r="AM709" s="1">
        <v>3.988</v>
      </c>
      <c r="AO709" s="2">
        <v>39706</v>
      </c>
      <c r="AP709" s="1">
        <v>2.6945000000000001</v>
      </c>
      <c r="AR709" s="2">
        <v>39706</v>
      </c>
      <c r="AS709" s="1">
        <v>2.5230000000000001</v>
      </c>
      <c r="AU709" s="2">
        <v>39706</v>
      </c>
      <c r="AV709" s="1">
        <v>4.7510000000000003</v>
      </c>
      <c r="AX709" s="2">
        <v>39706</v>
      </c>
      <c r="AY709" s="1">
        <v>4.8239999999999998</v>
      </c>
      <c r="BA709" s="116">
        <v>39706</v>
      </c>
      <c r="BB709" s="1">
        <v>4.6840000000000002</v>
      </c>
      <c r="BD709" s="2">
        <v>39706</v>
      </c>
      <c r="BE709" s="1">
        <v>4.5654000000000003</v>
      </c>
      <c r="BG709" s="2">
        <v>39744</v>
      </c>
      <c r="BH709" s="1">
        <v>3.63</v>
      </c>
      <c r="BI709" s="2"/>
      <c r="BJ709" s="2">
        <v>39744</v>
      </c>
      <c r="BK709" s="1">
        <v>2.57</v>
      </c>
      <c r="BM709" s="2">
        <v>39706</v>
      </c>
      <c r="BN709" s="1">
        <v>4.5869999999999997</v>
      </c>
    </row>
    <row r="710" spans="2:66">
      <c r="B710" s="2">
        <v>40119</v>
      </c>
      <c r="C710" s="1">
        <v>2.79</v>
      </c>
      <c r="E710" s="2">
        <v>39583</v>
      </c>
      <c r="F710" s="1">
        <v>5.0199999999999996</v>
      </c>
      <c r="H710" s="2">
        <v>39616</v>
      </c>
      <c r="I710" s="1">
        <v>5.6630000000000003</v>
      </c>
      <c r="K710" s="2">
        <v>39612</v>
      </c>
      <c r="L710" s="1">
        <v>5.9130000000000003</v>
      </c>
      <c r="N710" s="2">
        <v>39612</v>
      </c>
      <c r="O710" s="1">
        <v>5.85</v>
      </c>
      <c r="Q710" s="2">
        <v>39707</v>
      </c>
      <c r="R710" s="1">
        <v>4.88</v>
      </c>
      <c r="T710" s="2">
        <v>39707</v>
      </c>
      <c r="U710" s="1">
        <v>5.0199999999999996</v>
      </c>
      <c r="W710" s="2">
        <v>39707</v>
      </c>
      <c r="X710" s="1">
        <v>5.27</v>
      </c>
      <c r="Z710" s="2">
        <v>39707</v>
      </c>
      <c r="AA710" s="1">
        <v>5.45</v>
      </c>
      <c r="AC710" s="2">
        <v>39707</v>
      </c>
      <c r="AD710" s="1">
        <v>5.6</v>
      </c>
      <c r="AF710" s="2">
        <v>40101</v>
      </c>
      <c r="AG710" s="1">
        <v>0.28405999999999998</v>
      </c>
      <c r="AI710" s="2">
        <v>39707</v>
      </c>
      <c r="AJ710" s="1">
        <v>4.4580000000000002</v>
      </c>
      <c r="AL710" s="2">
        <v>39707</v>
      </c>
      <c r="AM710" s="1">
        <v>4.0685000000000002</v>
      </c>
      <c r="AO710" s="2">
        <v>39707</v>
      </c>
      <c r="AP710" s="1">
        <v>2.8534999999999999</v>
      </c>
      <c r="AR710" s="2">
        <v>39707</v>
      </c>
      <c r="AS710" s="1">
        <v>2.7269999999999999</v>
      </c>
      <c r="AU710" s="2">
        <v>39707</v>
      </c>
      <c r="AV710" s="1">
        <v>4.7309999999999999</v>
      </c>
      <c r="AX710" s="2">
        <v>39707</v>
      </c>
      <c r="AY710" s="1">
        <v>4.8319999999999999</v>
      </c>
      <c r="BA710" s="116">
        <v>39707</v>
      </c>
      <c r="BB710" s="1">
        <v>4.7649999999999997</v>
      </c>
      <c r="BD710" s="2">
        <v>39707</v>
      </c>
      <c r="BE710" s="1">
        <v>4.7496</v>
      </c>
      <c r="BG710" s="2">
        <v>39745</v>
      </c>
      <c r="BH710" s="1">
        <v>3.76</v>
      </c>
      <c r="BI710" s="2"/>
      <c r="BJ710" s="2">
        <v>39745</v>
      </c>
      <c r="BK710" s="1">
        <v>2.64</v>
      </c>
      <c r="BM710" s="2">
        <v>39707</v>
      </c>
      <c r="BN710" s="1">
        <v>4.718</v>
      </c>
    </row>
    <row r="711" spans="2:66">
      <c r="B711" s="2">
        <v>40120</v>
      </c>
      <c r="C711" s="1">
        <v>2.79</v>
      </c>
      <c r="E711" s="2">
        <v>39584</v>
      </c>
      <c r="F711" s="1">
        <v>5.0279999999999996</v>
      </c>
      <c r="H711" s="2">
        <v>39617</v>
      </c>
      <c r="I711" s="1">
        <v>5.68</v>
      </c>
      <c r="K711" s="2">
        <v>39615</v>
      </c>
      <c r="L711" s="1">
        <v>5.8719999999999999</v>
      </c>
      <c r="N711" s="2">
        <v>39615</v>
      </c>
      <c r="O711" s="1">
        <v>5.8029999999999999</v>
      </c>
      <c r="Q711" s="2">
        <v>39708</v>
      </c>
      <c r="R711" s="1">
        <v>5.09</v>
      </c>
      <c r="T711" s="2">
        <v>39708</v>
      </c>
      <c r="U711" s="1">
        <v>5.21</v>
      </c>
      <c r="W711" s="2">
        <v>39708</v>
      </c>
      <c r="X711" s="1">
        <v>5.44</v>
      </c>
      <c r="Z711" s="2">
        <v>39708</v>
      </c>
      <c r="AA711" s="1">
        <v>5.5949999999999998</v>
      </c>
      <c r="AC711" s="2">
        <v>39708</v>
      </c>
      <c r="AD711" s="1">
        <v>5.73</v>
      </c>
      <c r="AF711" s="2">
        <v>40102</v>
      </c>
      <c r="AG711" s="1">
        <v>0.28405999999999998</v>
      </c>
      <c r="AI711" s="2">
        <v>39708</v>
      </c>
      <c r="AJ711" s="1">
        <v>4.4145000000000003</v>
      </c>
      <c r="AL711" s="2">
        <v>39708</v>
      </c>
      <c r="AM711" s="1">
        <v>4.0644999999999998</v>
      </c>
      <c r="AO711" s="2">
        <v>39708</v>
      </c>
      <c r="AP711" s="1">
        <v>2.8555000000000001</v>
      </c>
      <c r="AR711" s="2">
        <v>39708</v>
      </c>
      <c r="AS711" s="1">
        <v>2.8759999999999999</v>
      </c>
      <c r="AU711" s="2">
        <v>39708</v>
      </c>
      <c r="AV711" s="1">
        <v>4.7780000000000005</v>
      </c>
      <c r="AX711" s="2">
        <v>39708</v>
      </c>
      <c r="AY711" s="1">
        <v>4.8609999999999998</v>
      </c>
      <c r="BA711" s="116">
        <v>39708</v>
      </c>
      <c r="BB711" s="1">
        <v>4.7530000000000001</v>
      </c>
      <c r="BD711" s="2">
        <v>39708</v>
      </c>
      <c r="BE711" s="1">
        <v>4.7409999999999997</v>
      </c>
      <c r="BG711" s="2">
        <v>39748</v>
      </c>
      <c r="BH711" s="1">
        <v>3.79</v>
      </c>
      <c r="BI711" s="2"/>
      <c r="BJ711" s="2">
        <v>39748</v>
      </c>
      <c r="BK711" s="1">
        <v>2.67</v>
      </c>
      <c r="BM711" s="2">
        <v>39708</v>
      </c>
      <c r="BN711" s="1">
        <v>4.6899999999999995</v>
      </c>
    </row>
    <row r="712" spans="2:66">
      <c r="B712" s="2">
        <v>40121</v>
      </c>
      <c r="C712" s="1">
        <v>2.79</v>
      </c>
      <c r="E712" s="2">
        <v>39587</v>
      </c>
      <c r="F712" s="1">
        <v>5.0519999999999996</v>
      </c>
      <c r="H712" s="2">
        <v>39618</v>
      </c>
      <c r="I712" s="1">
        <v>5.6550000000000002</v>
      </c>
      <c r="K712" s="2">
        <v>39616</v>
      </c>
      <c r="L712" s="1">
        <v>5.8380000000000001</v>
      </c>
      <c r="N712" s="2">
        <v>39616</v>
      </c>
      <c r="O712" s="1">
        <v>5.742</v>
      </c>
      <c r="Q712" s="2">
        <v>39709</v>
      </c>
      <c r="R712" s="1">
        <v>5.24</v>
      </c>
      <c r="T712" s="2">
        <v>39709</v>
      </c>
      <c r="U712" s="1">
        <v>5.4</v>
      </c>
      <c r="W712" s="2">
        <v>39709</v>
      </c>
      <c r="X712" s="1">
        <v>5.66</v>
      </c>
      <c r="Z712" s="2">
        <v>39709</v>
      </c>
      <c r="AA712" s="1">
        <v>5.8100000000000005</v>
      </c>
      <c r="AC712" s="2">
        <v>39709</v>
      </c>
      <c r="AD712" s="1">
        <v>5.97</v>
      </c>
      <c r="AF712" s="2">
        <v>40105</v>
      </c>
      <c r="AG712" s="1">
        <v>0.28338000000000002</v>
      </c>
      <c r="AI712" s="2">
        <v>39709</v>
      </c>
      <c r="AJ712" s="1">
        <v>4.5415000000000001</v>
      </c>
      <c r="AL712" s="2">
        <v>39709</v>
      </c>
      <c r="AM712" s="1">
        <v>4.2130000000000001</v>
      </c>
      <c r="AO712" s="2">
        <v>39709</v>
      </c>
      <c r="AP712" s="1">
        <v>3.0305</v>
      </c>
      <c r="AR712" s="2">
        <v>39709</v>
      </c>
      <c r="AS712" s="1">
        <v>3.0609999999999999</v>
      </c>
      <c r="AU712" s="2">
        <v>39709</v>
      </c>
      <c r="AV712" s="1">
        <v>4.9030000000000005</v>
      </c>
      <c r="AX712" s="2">
        <v>39709</v>
      </c>
      <c r="AY712" s="1">
        <v>4.984</v>
      </c>
      <c r="BA712" s="116">
        <v>39709</v>
      </c>
      <c r="BB712" s="1">
        <v>4.8780000000000001</v>
      </c>
      <c r="BD712" s="2">
        <v>39709</v>
      </c>
      <c r="BE712" s="1">
        <v>4.8418999999999999</v>
      </c>
      <c r="BG712" s="2">
        <v>39749</v>
      </c>
      <c r="BH712" s="1">
        <v>3.89</v>
      </c>
      <c r="BI712" s="2"/>
      <c r="BJ712" s="2">
        <v>39749</v>
      </c>
      <c r="BK712" s="1">
        <v>2.75</v>
      </c>
      <c r="BM712" s="2">
        <v>39709</v>
      </c>
      <c r="BN712" s="1">
        <v>4.88</v>
      </c>
    </row>
    <row r="713" spans="2:66">
      <c r="B713" s="2">
        <v>40122</v>
      </c>
      <c r="C713" s="1">
        <v>2.79</v>
      </c>
      <c r="E713" s="2">
        <v>39588</v>
      </c>
      <c r="F713" s="1">
        <v>5.032</v>
      </c>
      <c r="H713" s="2">
        <v>39619</v>
      </c>
      <c r="I713" s="1">
        <v>5.718</v>
      </c>
      <c r="K713" s="2">
        <v>39617</v>
      </c>
      <c r="L713" s="1">
        <v>5.86</v>
      </c>
      <c r="N713" s="2">
        <v>39617</v>
      </c>
      <c r="O713" s="1">
        <v>5.7629999999999999</v>
      </c>
      <c r="Q713" s="2">
        <v>39710</v>
      </c>
      <c r="R713" s="1">
        <v>5.2</v>
      </c>
      <c r="T713" s="2">
        <v>39710</v>
      </c>
      <c r="U713" s="1">
        <v>5.34</v>
      </c>
      <c r="W713" s="2">
        <v>39710</v>
      </c>
      <c r="X713" s="1">
        <v>5.59</v>
      </c>
      <c r="Z713" s="2">
        <v>39710</v>
      </c>
      <c r="AA713" s="1">
        <v>5.73</v>
      </c>
      <c r="AC713" s="2">
        <v>39710</v>
      </c>
      <c r="AD713" s="1">
        <v>5.88</v>
      </c>
      <c r="AF713" s="2">
        <v>40106</v>
      </c>
      <c r="AG713" s="1">
        <v>0.28312999999999999</v>
      </c>
      <c r="AI713" s="2">
        <v>39710</v>
      </c>
      <c r="AJ713" s="1">
        <v>4.7424999999999997</v>
      </c>
      <c r="AL713" s="2">
        <v>39710</v>
      </c>
      <c r="AM713" s="1">
        <v>4.4550000000000001</v>
      </c>
      <c r="AO713" s="2">
        <v>39710</v>
      </c>
      <c r="AP713" s="1">
        <v>3.335</v>
      </c>
      <c r="AR713" s="2">
        <v>39710</v>
      </c>
      <c r="AS713" s="1">
        <v>3.1459999999999999</v>
      </c>
      <c r="AU713" s="2">
        <v>39710</v>
      </c>
      <c r="AV713" s="1">
        <v>4.9489999999999998</v>
      </c>
      <c r="AX713" s="2">
        <v>39710</v>
      </c>
      <c r="AY713" s="1">
        <v>5.0309999999999997</v>
      </c>
      <c r="BA713" s="116">
        <v>39710</v>
      </c>
      <c r="BB713" s="1">
        <v>4.9269999999999996</v>
      </c>
      <c r="BD713" s="2">
        <v>39710</v>
      </c>
      <c r="BE713" s="1">
        <v>4.9821999999999997</v>
      </c>
      <c r="BG713" s="2">
        <v>39750</v>
      </c>
      <c r="BH713" s="1">
        <v>3.93</v>
      </c>
      <c r="BI713" s="2"/>
      <c r="BJ713" s="2">
        <v>39750</v>
      </c>
      <c r="BK713" s="1">
        <v>2.77</v>
      </c>
      <c r="BM713" s="2">
        <v>39710</v>
      </c>
      <c r="BN713" s="1">
        <v>4.9030000000000005</v>
      </c>
    </row>
    <row r="714" spans="2:66">
      <c r="B714" s="2">
        <v>40123</v>
      </c>
      <c r="C714" s="1">
        <v>2.79</v>
      </c>
      <c r="E714" s="2">
        <v>39589</v>
      </c>
      <c r="F714" s="1">
        <v>5.0350000000000001</v>
      </c>
      <c r="H714" s="2">
        <v>39622</v>
      </c>
      <c r="I714" s="1">
        <v>5.8730000000000002</v>
      </c>
      <c r="K714" s="2">
        <v>39618</v>
      </c>
      <c r="L714" s="1">
        <v>5.83</v>
      </c>
      <c r="N714" s="2">
        <v>39618</v>
      </c>
      <c r="O714" s="1">
        <v>5.7370000000000001</v>
      </c>
      <c r="Q714" s="2">
        <v>39713</v>
      </c>
      <c r="R714" s="1">
        <v>5.2649999999999997</v>
      </c>
      <c r="T714" s="2">
        <v>39713</v>
      </c>
      <c r="U714" s="1">
        <v>5.4</v>
      </c>
      <c r="W714" s="2">
        <v>39713</v>
      </c>
      <c r="X714" s="1">
        <v>5.625</v>
      </c>
      <c r="Z714" s="2">
        <v>39713</v>
      </c>
      <c r="AA714" s="1">
        <v>5.76</v>
      </c>
      <c r="AC714" s="2">
        <v>39713</v>
      </c>
      <c r="AD714" s="1">
        <v>5.915</v>
      </c>
      <c r="AF714" s="2">
        <v>40107</v>
      </c>
      <c r="AG714" s="1">
        <v>0.28344000000000003</v>
      </c>
      <c r="AI714" s="2">
        <v>39713</v>
      </c>
      <c r="AJ714" s="1">
        <v>4.8144999999999998</v>
      </c>
      <c r="AL714" s="2">
        <v>39713</v>
      </c>
      <c r="AM714" s="1">
        <v>4.5120000000000005</v>
      </c>
      <c r="AO714" s="2">
        <v>39713</v>
      </c>
      <c r="AP714" s="1">
        <v>3.3810000000000002</v>
      </c>
      <c r="AR714" s="2">
        <v>39713</v>
      </c>
      <c r="AS714" s="1">
        <v>3.15</v>
      </c>
      <c r="AU714" s="2">
        <v>39713</v>
      </c>
      <c r="AV714" s="1">
        <v>4.9539999999999997</v>
      </c>
      <c r="AX714" s="2">
        <v>39713</v>
      </c>
      <c r="AY714" s="1">
        <v>5.0359999999999996</v>
      </c>
      <c r="BA714" s="116">
        <v>39713</v>
      </c>
      <c r="BB714" s="1">
        <v>4.915</v>
      </c>
      <c r="BD714" s="2">
        <v>39713</v>
      </c>
      <c r="BE714" s="1">
        <v>4.9589999999999996</v>
      </c>
      <c r="BG714" s="2">
        <v>39751</v>
      </c>
      <c r="BH714" s="1">
        <v>4</v>
      </c>
      <c r="BI714" s="2"/>
      <c r="BJ714" s="2">
        <v>39751</v>
      </c>
      <c r="BK714" s="1">
        <v>2.84</v>
      </c>
      <c r="BM714" s="2">
        <v>39713</v>
      </c>
      <c r="BN714" s="1">
        <v>4.8739999999999997</v>
      </c>
    </row>
    <row r="715" spans="2:66">
      <c r="B715" s="2">
        <v>40126</v>
      </c>
      <c r="C715" s="1">
        <v>2.79</v>
      </c>
      <c r="E715" s="2">
        <v>39590</v>
      </c>
      <c r="F715" s="1">
        <v>5.0119999999999996</v>
      </c>
      <c r="H715" s="2">
        <v>39623</v>
      </c>
      <c r="I715" s="1">
        <v>5.8529999999999998</v>
      </c>
      <c r="K715" s="2">
        <v>39619</v>
      </c>
      <c r="L715" s="1">
        <v>5.875</v>
      </c>
      <c r="N715" s="2">
        <v>39619</v>
      </c>
      <c r="O715" s="1">
        <v>5.7930000000000001</v>
      </c>
      <c r="Q715" s="2">
        <v>39714</v>
      </c>
      <c r="R715" s="1">
        <v>5.2850000000000001</v>
      </c>
      <c r="T715" s="2">
        <v>39714</v>
      </c>
      <c r="U715" s="1">
        <v>5.41</v>
      </c>
      <c r="W715" s="2">
        <v>39714</v>
      </c>
      <c r="X715" s="1">
        <v>5.6349999999999998</v>
      </c>
      <c r="Z715" s="2">
        <v>39714</v>
      </c>
      <c r="AA715" s="1">
        <v>5.7750000000000004</v>
      </c>
      <c r="AC715" s="2">
        <v>39714</v>
      </c>
      <c r="AD715" s="1">
        <v>5.91</v>
      </c>
      <c r="AF715" s="2">
        <v>40108</v>
      </c>
      <c r="AG715" s="1">
        <v>0.28219</v>
      </c>
      <c r="AI715" s="2">
        <v>39714</v>
      </c>
      <c r="AJ715" s="1">
        <v>4.7954999999999997</v>
      </c>
      <c r="AL715" s="2">
        <v>39714</v>
      </c>
      <c r="AM715" s="1">
        <v>4.5054999999999996</v>
      </c>
      <c r="AO715" s="2">
        <v>39714</v>
      </c>
      <c r="AP715" s="1">
        <v>3.4405000000000001</v>
      </c>
      <c r="AR715" s="2">
        <v>39714</v>
      </c>
      <c r="AS715" s="1">
        <v>3.2530000000000001</v>
      </c>
      <c r="AU715" s="2">
        <v>39714</v>
      </c>
      <c r="AV715" s="1">
        <v>4.9604999999999997</v>
      </c>
      <c r="AX715" s="2">
        <v>39714</v>
      </c>
      <c r="AY715" s="1">
        <v>5.0425000000000004</v>
      </c>
      <c r="BA715" s="116">
        <v>39714</v>
      </c>
      <c r="BB715" s="1">
        <v>4.9260000000000002</v>
      </c>
      <c r="BD715" s="2">
        <v>39714</v>
      </c>
      <c r="BE715" s="1">
        <v>4.9554999999999998</v>
      </c>
      <c r="BG715" s="2">
        <v>39752</v>
      </c>
      <c r="BH715" s="1">
        <v>4.01</v>
      </c>
      <c r="BI715" s="2"/>
      <c r="BJ715" s="2">
        <v>39752</v>
      </c>
      <c r="BK715" s="1">
        <v>2.8</v>
      </c>
      <c r="BM715" s="2">
        <v>39714</v>
      </c>
      <c r="BN715" s="1">
        <v>4.8559999999999999</v>
      </c>
    </row>
    <row r="716" spans="2:66">
      <c r="B716" s="2">
        <v>40127</v>
      </c>
      <c r="C716" s="1">
        <v>2.79</v>
      </c>
      <c r="E716" s="2">
        <v>39591</v>
      </c>
      <c r="F716" s="1">
        <v>5.01</v>
      </c>
      <c r="H716" s="2">
        <v>39624</v>
      </c>
      <c r="I716" s="1">
        <v>5.8220000000000001</v>
      </c>
      <c r="K716" s="2">
        <v>39622</v>
      </c>
      <c r="L716" s="1">
        <v>6.0229999999999997</v>
      </c>
      <c r="N716" s="2">
        <v>39622</v>
      </c>
      <c r="O716" s="1">
        <v>5.95</v>
      </c>
      <c r="Q716" s="2">
        <v>39715</v>
      </c>
      <c r="R716" s="1">
        <v>5.26</v>
      </c>
      <c r="T716" s="2">
        <v>39715</v>
      </c>
      <c r="U716" s="1">
        <v>5.39</v>
      </c>
      <c r="W716" s="2">
        <v>39715</v>
      </c>
      <c r="X716" s="1">
        <v>5.6150000000000002</v>
      </c>
      <c r="Z716" s="2">
        <v>39715</v>
      </c>
      <c r="AA716" s="1">
        <v>5.74</v>
      </c>
      <c r="AC716" s="2">
        <v>39715</v>
      </c>
      <c r="AD716" s="1">
        <v>5.88</v>
      </c>
      <c r="AF716" s="2">
        <v>40109</v>
      </c>
      <c r="AG716" s="1">
        <v>0.28188000000000002</v>
      </c>
      <c r="AI716" s="2">
        <v>39715</v>
      </c>
      <c r="AJ716" s="1">
        <v>4.8410000000000002</v>
      </c>
      <c r="AL716" s="2">
        <v>39715</v>
      </c>
      <c r="AM716" s="1">
        <v>4.5540000000000003</v>
      </c>
      <c r="AO716" s="2">
        <v>39715</v>
      </c>
      <c r="AP716" s="1">
        <v>3.585</v>
      </c>
      <c r="AR716" s="2">
        <v>39715</v>
      </c>
      <c r="AS716" s="1">
        <v>3.456</v>
      </c>
      <c r="AU716" s="2">
        <v>39715</v>
      </c>
      <c r="AV716" s="1">
        <v>4.8789999999999996</v>
      </c>
      <c r="AX716" s="2">
        <v>39715</v>
      </c>
      <c r="AY716" s="1">
        <v>4.968</v>
      </c>
      <c r="BA716" s="116">
        <v>39715</v>
      </c>
      <c r="BB716" s="1">
        <v>4.8639999999999999</v>
      </c>
      <c r="BD716" s="2">
        <v>39715</v>
      </c>
      <c r="BE716" s="1">
        <v>4.9283999999999999</v>
      </c>
      <c r="BG716" s="2">
        <v>39755</v>
      </c>
      <c r="BH716" s="1">
        <v>3.96</v>
      </c>
      <c r="BI716" s="2"/>
      <c r="BJ716" s="2">
        <v>39755</v>
      </c>
      <c r="BK716" s="1">
        <v>2.71</v>
      </c>
      <c r="BM716" s="2">
        <v>39715</v>
      </c>
      <c r="BN716" s="1">
        <v>4.8120000000000003</v>
      </c>
    </row>
    <row r="717" spans="2:66">
      <c r="B717" s="2">
        <v>40128</v>
      </c>
      <c r="C717" s="1">
        <v>2.79</v>
      </c>
      <c r="E717" s="2">
        <v>39594</v>
      </c>
      <c r="F717" s="1">
        <v>4.9770000000000003</v>
      </c>
      <c r="H717" s="2">
        <v>39625</v>
      </c>
      <c r="I717" s="1">
        <v>5.74</v>
      </c>
      <c r="K717" s="2">
        <v>39623</v>
      </c>
      <c r="L717" s="1">
        <v>6</v>
      </c>
      <c r="N717" s="2">
        <v>39623</v>
      </c>
      <c r="O717" s="1">
        <v>5.93</v>
      </c>
      <c r="Q717" s="2">
        <v>39716</v>
      </c>
      <c r="R717" s="1">
        <v>5.26</v>
      </c>
      <c r="T717" s="2">
        <v>39716</v>
      </c>
      <c r="U717" s="1">
        <v>5.3949999999999996</v>
      </c>
      <c r="W717" s="2">
        <v>39716</v>
      </c>
      <c r="X717" s="1">
        <v>5.61</v>
      </c>
      <c r="Z717" s="2">
        <v>39716</v>
      </c>
      <c r="AA717" s="1">
        <v>5.74</v>
      </c>
      <c r="AC717" s="2">
        <v>39716</v>
      </c>
      <c r="AD717" s="1">
        <v>5.87</v>
      </c>
      <c r="AF717" s="2">
        <v>40112</v>
      </c>
      <c r="AG717" s="1">
        <v>0.28062999999999999</v>
      </c>
      <c r="AI717" s="2">
        <v>39716</v>
      </c>
      <c r="AJ717" s="1">
        <v>4.8029999999999999</v>
      </c>
      <c r="AL717" s="2">
        <v>39716</v>
      </c>
      <c r="AM717" s="1">
        <v>4.5380000000000003</v>
      </c>
      <c r="AO717" s="2">
        <v>39716</v>
      </c>
      <c r="AP717" s="1">
        <v>3.5449999999999999</v>
      </c>
      <c r="AR717" s="2">
        <v>39716</v>
      </c>
      <c r="AS717" s="1">
        <v>3.3835000000000002</v>
      </c>
      <c r="AU717" s="2">
        <v>39716</v>
      </c>
      <c r="AV717" s="1">
        <v>4.8544999999999998</v>
      </c>
      <c r="AX717" s="2">
        <v>39716</v>
      </c>
      <c r="AY717" s="1">
        <v>4.9535</v>
      </c>
      <c r="BA717" s="116">
        <v>39716</v>
      </c>
      <c r="BB717" s="1">
        <v>4.8650000000000002</v>
      </c>
      <c r="BD717" s="2">
        <v>39716</v>
      </c>
      <c r="BE717" s="1">
        <v>4.8979999999999997</v>
      </c>
      <c r="BG717" s="2">
        <v>39756</v>
      </c>
      <c r="BH717" s="1">
        <v>3.81</v>
      </c>
      <c r="BI717" s="2"/>
      <c r="BJ717" s="2">
        <v>39756</v>
      </c>
      <c r="BK717" s="1">
        <v>2.56</v>
      </c>
      <c r="BM717" s="2">
        <v>39716</v>
      </c>
      <c r="BN717" s="1">
        <v>4.8070000000000004</v>
      </c>
    </row>
    <row r="718" spans="2:66">
      <c r="B718" s="2">
        <v>40129</v>
      </c>
      <c r="C718" s="1">
        <v>2.79</v>
      </c>
      <c r="E718" s="2">
        <v>39595</v>
      </c>
      <c r="F718" s="1">
        <v>4.9619999999999997</v>
      </c>
      <c r="H718" s="2">
        <v>39626</v>
      </c>
      <c r="I718" s="1">
        <v>5.7670000000000003</v>
      </c>
      <c r="K718" s="2">
        <v>39624</v>
      </c>
      <c r="L718" s="1">
        <v>5.9649999999999999</v>
      </c>
      <c r="N718" s="2">
        <v>39624</v>
      </c>
      <c r="O718" s="1">
        <v>5.9</v>
      </c>
      <c r="Q718" s="2">
        <v>39717</v>
      </c>
      <c r="R718" s="1">
        <v>5.26</v>
      </c>
      <c r="T718" s="2">
        <v>39717</v>
      </c>
      <c r="U718" s="1">
        <v>5.39</v>
      </c>
      <c r="W718" s="2">
        <v>39717</v>
      </c>
      <c r="X718" s="1">
        <v>5.62</v>
      </c>
      <c r="Z718" s="2">
        <v>39717</v>
      </c>
      <c r="AA718" s="1">
        <v>5.75</v>
      </c>
      <c r="AC718" s="2">
        <v>39717</v>
      </c>
      <c r="AD718" s="1">
        <v>5.92</v>
      </c>
      <c r="AF718" s="2">
        <v>40113</v>
      </c>
      <c r="AG718" s="1">
        <v>0.28062999999999999</v>
      </c>
      <c r="AI718" s="2">
        <v>39717</v>
      </c>
      <c r="AJ718" s="1">
        <v>4.7465000000000002</v>
      </c>
      <c r="AL718" s="2">
        <v>39717</v>
      </c>
      <c r="AM718" s="1">
        <v>4.5129999999999999</v>
      </c>
      <c r="AO718" s="2">
        <v>39717</v>
      </c>
      <c r="AP718" s="1">
        <v>3.4980000000000002</v>
      </c>
      <c r="AR718" s="2">
        <v>39717</v>
      </c>
      <c r="AS718" s="1">
        <v>3.2959999999999998</v>
      </c>
      <c r="AU718" s="2">
        <v>39717</v>
      </c>
      <c r="AV718" s="1">
        <v>4.7809999999999997</v>
      </c>
      <c r="AX718" s="2">
        <v>39717</v>
      </c>
      <c r="AY718" s="1">
        <v>4.8780000000000001</v>
      </c>
      <c r="BA718" s="116">
        <v>39717</v>
      </c>
      <c r="BB718" s="1">
        <v>4.8265000000000002</v>
      </c>
      <c r="BD718" s="2">
        <v>39717</v>
      </c>
      <c r="BE718" s="1">
        <v>4.8149999999999995</v>
      </c>
      <c r="BG718" s="2">
        <v>39757</v>
      </c>
      <c r="BH718" s="1">
        <v>3.73</v>
      </c>
      <c r="BI718" s="2"/>
      <c r="BJ718" s="2">
        <v>39757</v>
      </c>
      <c r="BK718" s="1">
        <v>2.5</v>
      </c>
      <c r="BM718" s="2">
        <v>39717</v>
      </c>
      <c r="BN718" s="1">
        <v>4.7549999999999999</v>
      </c>
    </row>
    <row r="719" spans="2:66">
      <c r="B719" s="2">
        <v>40130</v>
      </c>
      <c r="C719" s="1">
        <v>2.79</v>
      </c>
      <c r="E719" s="2">
        <v>39596</v>
      </c>
      <c r="F719" s="1">
        <v>4.96</v>
      </c>
      <c r="H719" s="2">
        <v>39629</v>
      </c>
      <c r="I719" s="1">
        <v>5.8970000000000002</v>
      </c>
      <c r="K719" s="2">
        <v>39625</v>
      </c>
      <c r="L719" s="1">
        <v>5.8970000000000002</v>
      </c>
      <c r="N719" s="2">
        <v>39625</v>
      </c>
      <c r="O719" s="1">
        <v>5.82</v>
      </c>
      <c r="Q719" s="2">
        <v>39720</v>
      </c>
      <c r="R719" s="1">
        <v>5.2149999999999999</v>
      </c>
      <c r="T719" s="2">
        <v>39720</v>
      </c>
      <c r="U719" s="1">
        <v>5.35</v>
      </c>
      <c r="W719" s="2">
        <v>39720</v>
      </c>
      <c r="X719" s="1">
        <v>5.6150000000000002</v>
      </c>
      <c r="Z719" s="2">
        <v>39720</v>
      </c>
      <c r="AA719" s="1">
        <v>5.8149999999999995</v>
      </c>
      <c r="AC719" s="2">
        <v>39720</v>
      </c>
      <c r="AD719" s="1">
        <v>5.9950000000000001</v>
      </c>
      <c r="AF719" s="2">
        <v>40114</v>
      </c>
      <c r="AG719" s="1">
        <v>0.28062999999999999</v>
      </c>
      <c r="AI719" s="2">
        <v>39720</v>
      </c>
      <c r="AJ719" s="1">
        <v>4.5054999999999996</v>
      </c>
      <c r="AL719" s="2">
        <v>39720</v>
      </c>
      <c r="AM719" s="1">
        <v>4.266</v>
      </c>
      <c r="AO719" s="2">
        <v>39720</v>
      </c>
      <c r="AP719" s="1">
        <v>3.113</v>
      </c>
      <c r="AR719" s="2">
        <v>39720</v>
      </c>
      <c r="AS719" s="1">
        <v>3.0785</v>
      </c>
      <c r="AU719" s="2">
        <v>39720</v>
      </c>
      <c r="AV719" s="1">
        <v>4.5730000000000004</v>
      </c>
      <c r="AX719" s="2">
        <v>39720</v>
      </c>
      <c r="AY719" s="1">
        <v>4.6970000000000001</v>
      </c>
      <c r="BA719" s="116">
        <v>39720</v>
      </c>
      <c r="BB719" s="1">
        <v>4.6449999999999996</v>
      </c>
      <c r="BD719" s="2">
        <v>39720</v>
      </c>
      <c r="BE719" s="1">
        <v>4.5285000000000002</v>
      </c>
      <c r="BG719" s="2">
        <v>39758</v>
      </c>
      <c r="BH719" s="1">
        <v>3.75</v>
      </c>
      <c r="BI719" s="2"/>
      <c r="BJ719" s="2">
        <v>39758</v>
      </c>
      <c r="BK719" s="1">
        <v>2.46</v>
      </c>
      <c r="BM719" s="2">
        <v>39720</v>
      </c>
      <c r="BN719" s="1">
        <v>4.6040000000000001</v>
      </c>
    </row>
    <row r="720" spans="2:66">
      <c r="B720" s="2">
        <v>40133</v>
      </c>
      <c r="C720" s="1">
        <v>2.79</v>
      </c>
      <c r="E720" s="2">
        <v>39597</v>
      </c>
      <c r="F720" s="1">
        <v>4.97</v>
      </c>
      <c r="H720" s="2">
        <v>39630</v>
      </c>
      <c r="I720" s="1">
        <v>5.8730000000000002</v>
      </c>
      <c r="K720" s="2">
        <v>39626</v>
      </c>
      <c r="L720" s="1">
        <v>5.923</v>
      </c>
      <c r="N720" s="2">
        <v>39626</v>
      </c>
      <c r="O720" s="1">
        <v>5.8479999999999999</v>
      </c>
      <c r="Q720" s="2">
        <v>39721</v>
      </c>
      <c r="R720" s="1">
        <v>5.0999999999999996</v>
      </c>
      <c r="T720" s="2">
        <v>39721</v>
      </c>
      <c r="U720" s="1">
        <v>5.24</v>
      </c>
      <c r="W720" s="2">
        <v>39721</v>
      </c>
      <c r="X720" s="1">
        <v>5.5</v>
      </c>
      <c r="Z720" s="2">
        <v>39721</v>
      </c>
      <c r="AA720" s="1">
        <v>5.7149999999999999</v>
      </c>
      <c r="AC720" s="2">
        <v>39721</v>
      </c>
      <c r="AD720" s="1">
        <v>5.91</v>
      </c>
      <c r="AF720" s="2">
        <v>40115</v>
      </c>
      <c r="AG720" s="1">
        <v>0.28062999999999999</v>
      </c>
      <c r="AI720" s="2">
        <v>39721</v>
      </c>
      <c r="AJ720" s="1">
        <v>4.6879999999999997</v>
      </c>
      <c r="AL720" s="2">
        <v>39721</v>
      </c>
      <c r="AM720" s="1">
        <v>4.4719999999999995</v>
      </c>
      <c r="AO720" s="2">
        <v>39721</v>
      </c>
      <c r="AP720" s="1">
        <v>3.4195000000000002</v>
      </c>
      <c r="AR720" s="2">
        <v>39721</v>
      </c>
      <c r="AS720" s="1">
        <v>3.335</v>
      </c>
      <c r="AU720" s="2">
        <v>39721</v>
      </c>
      <c r="AV720" s="1">
        <v>4.5685000000000002</v>
      </c>
      <c r="AX720" s="2">
        <v>39721</v>
      </c>
      <c r="AY720" s="1">
        <v>4.7134999999999998</v>
      </c>
      <c r="BA720" s="116">
        <v>39721</v>
      </c>
      <c r="BB720" s="1">
        <v>4.71</v>
      </c>
      <c r="BD720" s="2">
        <v>39721</v>
      </c>
      <c r="BE720" s="1">
        <v>4.6820000000000004</v>
      </c>
      <c r="BG720" s="2">
        <v>39759</v>
      </c>
      <c r="BH720" s="1">
        <v>3.83</v>
      </c>
      <c r="BI720" s="2"/>
      <c r="BJ720" s="2">
        <v>39759</v>
      </c>
      <c r="BK720" s="1">
        <v>2.56</v>
      </c>
      <c r="BM720" s="2">
        <v>39721</v>
      </c>
      <c r="BN720" s="1">
        <v>4.6894999999999998</v>
      </c>
    </row>
    <row r="721" spans="2:66">
      <c r="B721" s="2">
        <v>40134</v>
      </c>
      <c r="C721" s="1">
        <v>2.79</v>
      </c>
      <c r="E721" s="2">
        <v>39598</v>
      </c>
      <c r="F721" s="1">
        <v>4.9719999999999995</v>
      </c>
      <c r="H721" s="2">
        <v>39631</v>
      </c>
      <c r="I721" s="1">
        <v>5.97</v>
      </c>
      <c r="K721" s="2">
        <v>39629</v>
      </c>
      <c r="L721" s="1">
        <v>6.0449999999999999</v>
      </c>
      <c r="N721" s="2">
        <v>39629</v>
      </c>
      <c r="O721" s="1">
        <v>5.9770000000000003</v>
      </c>
      <c r="Q721" s="2">
        <v>39722</v>
      </c>
      <c r="R721" s="1">
        <v>5.14</v>
      </c>
      <c r="T721" s="2">
        <v>39722</v>
      </c>
      <c r="U721" s="1">
        <v>5.2750000000000004</v>
      </c>
      <c r="W721" s="2">
        <v>39722</v>
      </c>
      <c r="X721" s="1">
        <v>5.53</v>
      </c>
      <c r="Z721" s="2">
        <v>39722</v>
      </c>
      <c r="AA721" s="1">
        <v>5.7350000000000003</v>
      </c>
      <c r="AC721" s="2">
        <v>39722</v>
      </c>
      <c r="AD721" s="1">
        <v>5.95</v>
      </c>
      <c r="AF721" s="2">
        <v>40116</v>
      </c>
      <c r="AG721" s="1">
        <v>0.28062999999999999</v>
      </c>
      <c r="AI721" s="2">
        <v>39722</v>
      </c>
      <c r="AJ721" s="1">
        <v>4.57</v>
      </c>
      <c r="AL721" s="2">
        <v>39722</v>
      </c>
      <c r="AM721" s="1">
        <v>4.3845000000000001</v>
      </c>
      <c r="AO721" s="2">
        <v>39722</v>
      </c>
      <c r="AP721" s="1">
        <v>3.3660000000000001</v>
      </c>
      <c r="AR721" s="2">
        <v>39722</v>
      </c>
      <c r="AS721" s="1">
        <v>3.27</v>
      </c>
      <c r="AU721" s="2">
        <v>39722</v>
      </c>
      <c r="AV721" s="1">
        <v>4.4889999999999999</v>
      </c>
      <c r="AX721" s="2">
        <v>39722</v>
      </c>
      <c r="AY721" s="1">
        <v>4.6509999999999998</v>
      </c>
      <c r="BA721" s="116">
        <v>39722</v>
      </c>
      <c r="BB721" s="1">
        <v>4.6814999999999998</v>
      </c>
      <c r="BD721" s="2">
        <v>39722</v>
      </c>
      <c r="BE721" s="1">
        <v>4.6070000000000002</v>
      </c>
      <c r="BG721" s="2">
        <v>39762</v>
      </c>
      <c r="BH721" s="1">
        <v>3.82</v>
      </c>
      <c r="BI721" s="2"/>
      <c r="BJ721" s="2">
        <v>39762</v>
      </c>
      <c r="BK721" s="1">
        <v>2.5099999999999998</v>
      </c>
      <c r="BM721" s="2">
        <v>39722</v>
      </c>
      <c r="BN721" s="1">
        <v>4.6589999999999998</v>
      </c>
    </row>
    <row r="722" spans="2:66">
      <c r="B722" s="2">
        <v>40135</v>
      </c>
      <c r="C722" s="1">
        <v>2.79</v>
      </c>
      <c r="E722" s="2">
        <v>39601</v>
      </c>
      <c r="F722" s="1">
        <v>4.99</v>
      </c>
      <c r="H722" s="2">
        <v>39632</v>
      </c>
      <c r="I722" s="1">
        <v>6.0579999999999998</v>
      </c>
      <c r="K722" s="2">
        <v>39630</v>
      </c>
      <c r="L722" s="1">
        <v>6.02</v>
      </c>
      <c r="N722" s="2">
        <v>39630</v>
      </c>
      <c r="O722" s="1">
        <v>5.9569999999999999</v>
      </c>
      <c r="Q722" s="2">
        <v>39723</v>
      </c>
      <c r="R722" s="1">
        <v>5.0999999999999996</v>
      </c>
      <c r="T722" s="2">
        <v>39723</v>
      </c>
      <c r="U722" s="1">
        <v>5.24</v>
      </c>
      <c r="W722" s="2">
        <v>39723</v>
      </c>
      <c r="X722" s="1">
        <v>5.49</v>
      </c>
      <c r="Z722" s="2">
        <v>39723</v>
      </c>
      <c r="AA722" s="1">
        <v>5.68</v>
      </c>
      <c r="AC722" s="2">
        <v>39723</v>
      </c>
      <c r="AD722" s="1">
        <v>5.9249999999999998</v>
      </c>
      <c r="AF722" s="2">
        <v>40119</v>
      </c>
      <c r="AG722" s="1">
        <v>0.27938000000000002</v>
      </c>
      <c r="AI722" s="2">
        <v>39723</v>
      </c>
      <c r="AJ722" s="1">
        <v>4.5339999999999998</v>
      </c>
      <c r="AL722" s="2">
        <v>39723</v>
      </c>
      <c r="AM722" s="1">
        <v>4.3235000000000001</v>
      </c>
      <c r="AO722" s="2">
        <v>39723</v>
      </c>
      <c r="AP722" s="1">
        <v>3.25</v>
      </c>
      <c r="AR722" s="2">
        <v>39723</v>
      </c>
      <c r="AS722" s="1">
        <v>3.2240000000000002</v>
      </c>
      <c r="AU722" s="2">
        <v>39723</v>
      </c>
      <c r="AV722" s="1">
        <v>4.2850000000000001</v>
      </c>
      <c r="AX722" s="2">
        <v>39723</v>
      </c>
      <c r="AY722" s="1">
        <v>4.4850000000000003</v>
      </c>
      <c r="BA722" s="116">
        <v>39723</v>
      </c>
      <c r="BB722" s="1">
        <v>4.5309999999999997</v>
      </c>
      <c r="BD722" s="2">
        <v>39723</v>
      </c>
      <c r="BE722" s="1">
        <v>4.4409999999999998</v>
      </c>
      <c r="BG722" s="2">
        <v>39764</v>
      </c>
      <c r="BH722" s="1">
        <v>3.75</v>
      </c>
      <c r="BI722" s="2"/>
      <c r="BJ722" s="2">
        <v>39764</v>
      </c>
      <c r="BK722" s="1">
        <v>2.37</v>
      </c>
      <c r="BM722" s="2">
        <v>39723</v>
      </c>
      <c r="BN722" s="1">
        <v>4.5090000000000003</v>
      </c>
    </row>
    <row r="723" spans="2:66">
      <c r="B723" s="2">
        <v>40136</v>
      </c>
      <c r="C723" s="1">
        <v>2.79</v>
      </c>
      <c r="E723" s="2">
        <v>39602</v>
      </c>
      <c r="F723" s="1">
        <v>4.99</v>
      </c>
      <c r="H723" s="2">
        <v>39633</v>
      </c>
      <c r="I723" s="1">
        <v>6.0519999999999996</v>
      </c>
      <c r="K723" s="2">
        <v>39631</v>
      </c>
      <c r="L723" s="1">
        <v>6.1230000000000002</v>
      </c>
      <c r="N723" s="2">
        <v>39631</v>
      </c>
      <c r="O723" s="1">
        <v>6.07</v>
      </c>
      <c r="Q723" s="2">
        <v>39724</v>
      </c>
      <c r="R723" s="1">
        <v>5.0999999999999996</v>
      </c>
      <c r="T723" s="2">
        <v>39724</v>
      </c>
      <c r="U723" s="1">
        <v>5.24</v>
      </c>
      <c r="W723" s="2">
        <v>39724</v>
      </c>
      <c r="X723" s="1">
        <v>5.49</v>
      </c>
      <c r="Z723" s="2">
        <v>39724</v>
      </c>
      <c r="AA723" s="1">
        <v>5.68</v>
      </c>
      <c r="AC723" s="2">
        <v>39724</v>
      </c>
      <c r="AD723" s="1">
        <v>5.9249999999999998</v>
      </c>
      <c r="AF723" s="2">
        <v>40120</v>
      </c>
      <c r="AG723" s="1">
        <v>0.27812999999999999</v>
      </c>
      <c r="AI723" s="2">
        <v>39724</v>
      </c>
      <c r="AJ723" s="1">
        <v>4.4104999999999999</v>
      </c>
      <c r="AL723" s="2">
        <v>39724</v>
      </c>
      <c r="AM723" s="1">
        <v>4.2469999999999999</v>
      </c>
      <c r="AO723" s="2">
        <v>39724</v>
      </c>
      <c r="AP723" s="1">
        <v>3.08</v>
      </c>
      <c r="AR723" s="2">
        <v>39724</v>
      </c>
      <c r="AS723" s="1">
        <v>3.0430000000000001</v>
      </c>
      <c r="AU723" s="2">
        <v>39724</v>
      </c>
      <c r="AV723" s="1">
        <v>4.28</v>
      </c>
      <c r="AX723" s="2">
        <v>39724</v>
      </c>
      <c r="AY723" s="1">
        <v>4.5049999999999999</v>
      </c>
      <c r="BA723" s="116">
        <v>39724</v>
      </c>
      <c r="BB723" s="1">
        <v>4.4800000000000004</v>
      </c>
      <c r="BD723" s="2">
        <v>39724</v>
      </c>
      <c r="BE723" s="1">
        <v>4.3635000000000002</v>
      </c>
      <c r="BG723" s="2">
        <v>39765</v>
      </c>
      <c r="BH723" s="1">
        <v>3.84</v>
      </c>
      <c r="BI723" s="2"/>
      <c r="BJ723" s="2">
        <v>39765</v>
      </c>
      <c r="BK723" s="1">
        <v>2.4300000000000002</v>
      </c>
      <c r="BM723" s="2">
        <v>39724</v>
      </c>
      <c r="BN723" s="1">
        <v>4.4459999999999997</v>
      </c>
    </row>
    <row r="724" spans="2:66">
      <c r="B724" s="2">
        <v>40137</v>
      </c>
      <c r="C724" s="1">
        <v>2.79</v>
      </c>
      <c r="E724" s="2">
        <v>39603</v>
      </c>
      <c r="F724" s="1">
        <v>4.99</v>
      </c>
      <c r="H724" s="2">
        <v>39636</v>
      </c>
      <c r="I724" s="1">
        <v>6.05</v>
      </c>
      <c r="K724" s="2">
        <v>39632</v>
      </c>
      <c r="L724" s="1">
        <v>6.1950000000000003</v>
      </c>
      <c r="N724" s="2">
        <v>39632</v>
      </c>
      <c r="O724" s="1">
        <v>6.16</v>
      </c>
      <c r="Q724" s="2">
        <v>39727</v>
      </c>
      <c r="R724" s="1">
        <v>5.08</v>
      </c>
      <c r="T724" s="2">
        <v>39727</v>
      </c>
      <c r="U724" s="1">
        <v>5.25</v>
      </c>
      <c r="W724" s="2">
        <v>39727</v>
      </c>
      <c r="X724" s="1">
        <v>5.5</v>
      </c>
      <c r="Z724" s="2">
        <v>39727</v>
      </c>
      <c r="AA724" s="1">
        <v>5.71</v>
      </c>
      <c r="AC724" s="2">
        <v>39727</v>
      </c>
      <c r="AD724" s="1">
        <v>5.93</v>
      </c>
      <c r="AF724" s="2">
        <v>40121</v>
      </c>
      <c r="AG724" s="1">
        <v>0.27750000000000002</v>
      </c>
      <c r="AI724" s="2">
        <v>39727</v>
      </c>
      <c r="AJ724" s="1">
        <v>4.266</v>
      </c>
      <c r="AL724" s="2">
        <v>39727</v>
      </c>
      <c r="AM724" s="1">
        <v>4.0759999999999996</v>
      </c>
      <c r="AO724" s="2">
        <v>39727</v>
      </c>
      <c r="AP724" s="1">
        <v>2.7995000000000001</v>
      </c>
      <c r="AR724" s="2">
        <v>39727</v>
      </c>
      <c r="AS724" s="1">
        <v>2.8170000000000002</v>
      </c>
      <c r="AU724" s="2">
        <v>39727</v>
      </c>
      <c r="AV724" s="1">
        <v>4.117</v>
      </c>
      <c r="AX724" s="2">
        <v>39727</v>
      </c>
      <c r="AY724" s="1">
        <v>4.37</v>
      </c>
      <c r="BA724" s="116">
        <v>39727</v>
      </c>
      <c r="BB724" s="1">
        <v>4.4424999999999999</v>
      </c>
      <c r="BD724" s="2">
        <v>39727</v>
      </c>
      <c r="BE724" s="1">
        <v>4.2549999999999999</v>
      </c>
      <c r="BG724" s="2">
        <v>39766</v>
      </c>
      <c r="BH724" s="1">
        <v>3.7199999999999998</v>
      </c>
      <c r="BI724" s="2"/>
      <c r="BJ724" s="2">
        <v>39766</v>
      </c>
      <c r="BK724" s="1">
        <v>2.33</v>
      </c>
      <c r="BM724" s="2">
        <v>39727</v>
      </c>
      <c r="BN724" s="1">
        <v>4.3559999999999999</v>
      </c>
    </row>
    <row r="725" spans="2:66">
      <c r="B725" s="2">
        <v>40140</v>
      </c>
      <c r="C725" s="1">
        <v>2.79</v>
      </c>
      <c r="E725" s="2">
        <v>39604</v>
      </c>
      <c r="F725" s="1">
        <v>4.9879999999999995</v>
      </c>
      <c r="H725" s="2">
        <v>39637</v>
      </c>
      <c r="I725" s="1">
        <v>6.0229999999999997</v>
      </c>
      <c r="K725" s="2">
        <v>39633</v>
      </c>
      <c r="L725" s="1">
        <v>6.1849999999999996</v>
      </c>
      <c r="N725" s="2">
        <v>39633</v>
      </c>
      <c r="O725" s="1">
        <v>6.1529999999999996</v>
      </c>
      <c r="Q725" s="2">
        <v>39728</v>
      </c>
      <c r="R725" s="1">
        <v>4.96</v>
      </c>
      <c r="T725" s="2">
        <v>39728</v>
      </c>
      <c r="U725" s="1">
        <v>5.1349999999999998</v>
      </c>
      <c r="W725" s="2">
        <v>39728</v>
      </c>
      <c r="X725" s="1">
        <v>5.3949999999999996</v>
      </c>
      <c r="Z725" s="2">
        <v>39728</v>
      </c>
      <c r="AA725" s="1">
        <v>5.62</v>
      </c>
      <c r="AC725" s="2">
        <v>39728</v>
      </c>
      <c r="AD725" s="1">
        <v>5.85</v>
      </c>
      <c r="AF725" s="2">
        <v>40122</v>
      </c>
      <c r="AG725" s="1">
        <v>0.27531</v>
      </c>
      <c r="AI725" s="2">
        <v>39728</v>
      </c>
      <c r="AJ725" s="1">
        <v>4.3170000000000002</v>
      </c>
      <c r="AL725" s="2">
        <v>39728</v>
      </c>
      <c r="AM725" s="1">
        <v>4.1059999999999999</v>
      </c>
      <c r="AO725" s="2">
        <v>39728</v>
      </c>
      <c r="AP725" s="1">
        <v>2.7744999999999997</v>
      </c>
      <c r="AR725" s="2">
        <v>39728</v>
      </c>
      <c r="AS725" s="1">
        <v>2.8380000000000001</v>
      </c>
      <c r="AU725" s="2">
        <v>39728</v>
      </c>
      <c r="AV725" s="1">
        <v>3.9649999999999999</v>
      </c>
      <c r="AX725" s="2">
        <v>39728</v>
      </c>
      <c r="AY725" s="1">
        <v>4.26</v>
      </c>
      <c r="BA725" s="116">
        <v>39728</v>
      </c>
      <c r="BB725" s="1">
        <v>4.3789999999999996</v>
      </c>
      <c r="BD725" s="2">
        <v>39728</v>
      </c>
      <c r="BE725" s="1">
        <v>4.1820000000000004</v>
      </c>
      <c r="BG725" s="2">
        <v>39769</v>
      </c>
      <c r="BH725" s="1">
        <v>3.68</v>
      </c>
      <c r="BI725" s="2"/>
      <c r="BJ725" s="2">
        <v>39769</v>
      </c>
      <c r="BK725" s="1">
        <v>2.3199999999999998</v>
      </c>
      <c r="BM725" s="2">
        <v>39728</v>
      </c>
      <c r="BN725" s="1">
        <v>4.2770000000000001</v>
      </c>
    </row>
    <row r="726" spans="2:66">
      <c r="B726" s="2">
        <v>40141</v>
      </c>
      <c r="C726" s="1">
        <v>2.79</v>
      </c>
      <c r="E726" s="2">
        <v>39608</v>
      </c>
      <c r="F726" s="1">
        <v>5.0220000000000002</v>
      </c>
      <c r="H726" s="2">
        <v>39638</v>
      </c>
      <c r="I726" s="1">
        <v>5.9850000000000003</v>
      </c>
      <c r="K726" s="2">
        <v>39636</v>
      </c>
      <c r="L726" s="1">
        <v>6.1870000000000003</v>
      </c>
      <c r="N726" s="2">
        <v>39636</v>
      </c>
      <c r="O726" s="1">
        <v>6.15</v>
      </c>
      <c r="Q726" s="2">
        <v>39729</v>
      </c>
      <c r="R726" s="1">
        <v>4.9000000000000004</v>
      </c>
      <c r="T726" s="2">
        <v>39729</v>
      </c>
      <c r="U726" s="1">
        <v>5.0999999999999996</v>
      </c>
      <c r="W726" s="2">
        <v>39729</v>
      </c>
      <c r="X726" s="1">
        <v>5.35</v>
      </c>
      <c r="Z726" s="2">
        <v>39729</v>
      </c>
      <c r="AA726" s="1">
        <v>5.57</v>
      </c>
      <c r="AC726" s="2">
        <v>39729</v>
      </c>
      <c r="AD726" s="1">
        <v>5.84</v>
      </c>
      <c r="AF726" s="2">
        <v>40123</v>
      </c>
      <c r="AG726" s="1">
        <v>0.27406000000000003</v>
      </c>
      <c r="AI726" s="2">
        <v>39729</v>
      </c>
      <c r="AJ726" s="1">
        <v>4.1879999999999997</v>
      </c>
      <c r="AL726" s="2">
        <v>39729</v>
      </c>
      <c r="AM726" s="1">
        <v>4.173</v>
      </c>
      <c r="AO726" s="2">
        <v>39729</v>
      </c>
      <c r="AP726" s="1">
        <v>2.9009999999999998</v>
      </c>
      <c r="AR726" s="2">
        <v>39729</v>
      </c>
      <c r="AS726" s="1">
        <v>2.9859999999999998</v>
      </c>
      <c r="AU726" s="2">
        <v>39729</v>
      </c>
      <c r="AV726" s="1">
        <v>4.0830000000000002</v>
      </c>
      <c r="AX726" s="2">
        <v>39729</v>
      </c>
      <c r="AY726" s="1">
        <v>4.4030000000000005</v>
      </c>
      <c r="BA726" s="116">
        <v>39729</v>
      </c>
      <c r="BB726" s="1">
        <v>4.5030000000000001</v>
      </c>
      <c r="BD726" s="2">
        <v>39729</v>
      </c>
      <c r="BE726" s="1">
        <v>4.1689999999999996</v>
      </c>
      <c r="BG726" s="2">
        <v>39770</v>
      </c>
      <c r="BH726" s="1">
        <v>3.5300000000000002</v>
      </c>
      <c r="BI726" s="2"/>
      <c r="BJ726" s="2">
        <v>39770</v>
      </c>
      <c r="BK726" s="1">
        <v>2.2200000000000002</v>
      </c>
      <c r="BM726" s="2">
        <v>39729</v>
      </c>
      <c r="BN726" s="1">
        <v>4.3384999999999998</v>
      </c>
    </row>
    <row r="727" spans="2:66">
      <c r="B727" s="2">
        <v>40142</v>
      </c>
      <c r="C727" s="1">
        <v>2.79</v>
      </c>
      <c r="E727" s="2">
        <v>39609</v>
      </c>
      <c r="F727" s="1">
        <v>5.0449999999999999</v>
      </c>
      <c r="H727" s="2">
        <v>39639</v>
      </c>
      <c r="I727" s="1">
        <v>6.0129999999999999</v>
      </c>
      <c r="K727" s="2">
        <v>39637</v>
      </c>
      <c r="L727" s="1">
        <v>6.1429999999999998</v>
      </c>
      <c r="N727" s="2">
        <v>39637</v>
      </c>
      <c r="O727" s="1">
        <v>6.117</v>
      </c>
      <c r="Q727" s="2">
        <v>39730</v>
      </c>
      <c r="R727" s="1">
        <v>4.8</v>
      </c>
      <c r="T727" s="2">
        <v>39730</v>
      </c>
      <c r="U727" s="1">
        <v>4.93</v>
      </c>
      <c r="W727" s="2">
        <v>39730</v>
      </c>
      <c r="X727" s="1">
        <v>5.14</v>
      </c>
      <c r="Z727" s="2">
        <v>39730</v>
      </c>
      <c r="AA727" s="1">
        <v>5.36</v>
      </c>
      <c r="AC727" s="2">
        <v>39730</v>
      </c>
      <c r="AD727" s="1">
        <v>5.65</v>
      </c>
      <c r="AF727" s="2">
        <v>40126</v>
      </c>
      <c r="AG727" s="1">
        <v>0.27250000000000002</v>
      </c>
      <c r="AI727" s="2">
        <v>39730</v>
      </c>
      <c r="AJ727" s="1">
        <v>4.2130000000000001</v>
      </c>
      <c r="AL727" s="2">
        <v>39730</v>
      </c>
      <c r="AM727" s="1">
        <v>4.3704999999999998</v>
      </c>
      <c r="AO727" s="2">
        <v>39730</v>
      </c>
      <c r="AP727" s="1">
        <v>3.0339999999999998</v>
      </c>
      <c r="AR727" s="2">
        <v>39730</v>
      </c>
      <c r="AS727" s="1">
        <v>3.0379999999999998</v>
      </c>
      <c r="AU727" s="2">
        <v>39730</v>
      </c>
      <c r="AV727" s="1">
        <v>4.1470000000000002</v>
      </c>
      <c r="AX727" s="2">
        <v>39730</v>
      </c>
      <c r="AY727" s="1">
        <v>4.4690000000000003</v>
      </c>
      <c r="BA727" s="116">
        <v>39730</v>
      </c>
      <c r="BB727" s="1">
        <v>4.492</v>
      </c>
      <c r="BD727" s="2">
        <v>39730</v>
      </c>
      <c r="BE727" s="1">
        <v>4.2850000000000001</v>
      </c>
      <c r="BG727" s="2">
        <v>39771</v>
      </c>
      <c r="BH727" s="1">
        <v>3.38</v>
      </c>
      <c r="BI727" s="2"/>
      <c r="BJ727" s="2">
        <v>39771</v>
      </c>
      <c r="BK727" s="1">
        <v>2.08</v>
      </c>
      <c r="BM727" s="2">
        <v>39730</v>
      </c>
      <c r="BN727" s="1">
        <v>4.3395000000000001</v>
      </c>
    </row>
    <row r="728" spans="2:66">
      <c r="B728" s="2">
        <v>40143</v>
      </c>
      <c r="C728" s="1">
        <v>2.79</v>
      </c>
      <c r="E728" s="2">
        <v>39610</v>
      </c>
      <c r="F728" s="1">
        <v>5.0469999999999997</v>
      </c>
      <c r="H728" s="2">
        <v>39640</v>
      </c>
      <c r="I728" s="1">
        <v>6.15</v>
      </c>
      <c r="K728" s="2">
        <v>39638</v>
      </c>
      <c r="L728" s="1">
        <v>6.07</v>
      </c>
      <c r="N728" s="2">
        <v>39638</v>
      </c>
      <c r="O728" s="1">
        <v>6.0629999999999997</v>
      </c>
      <c r="Q728" s="2">
        <v>39731</v>
      </c>
      <c r="R728" s="1">
        <v>4.75</v>
      </c>
      <c r="T728" s="2">
        <v>39731</v>
      </c>
      <c r="U728" s="1">
        <v>4.8899999999999997</v>
      </c>
      <c r="W728" s="2">
        <v>39731</v>
      </c>
      <c r="X728" s="1">
        <v>5.09</v>
      </c>
      <c r="Z728" s="2">
        <v>39731</v>
      </c>
      <c r="AA728" s="1">
        <v>5.38</v>
      </c>
      <c r="AC728" s="2">
        <v>39731</v>
      </c>
      <c r="AD728" s="1">
        <v>5.7</v>
      </c>
      <c r="AF728" s="2">
        <v>40127</v>
      </c>
      <c r="AG728" s="1">
        <v>0.27250000000000002</v>
      </c>
      <c r="AI728" s="2">
        <v>39731</v>
      </c>
      <c r="AJ728" s="1">
        <v>4.2460000000000004</v>
      </c>
      <c r="AL728" s="2">
        <v>39731</v>
      </c>
      <c r="AM728" s="1">
        <v>4.4080000000000004</v>
      </c>
      <c r="AO728" s="2">
        <v>39731</v>
      </c>
      <c r="AP728" s="1">
        <v>3.06</v>
      </c>
      <c r="AR728" s="2">
        <v>39731</v>
      </c>
      <c r="AS728" s="1">
        <v>3.0649999999999999</v>
      </c>
      <c r="AU728" s="2">
        <v>39731</v>
      </c>
      <c r="AV728" s="1">
        <v>4.4169999999999998</v>
      </c>
      <c r="AX728" s="2">
        <v>39731</v>
      </c>
      <c r="AY728" s="1">
        <v>4.6970000000000001</v>
      </c>
      <c r="BA728" s="116">
        <v>39731</v>
      </c>
      <c r="BB728" s="1">
        <v>4.7234999999999996</v>
      </c>
      <c r="BD728" s="2">
        <v>39731</v>
      </c>
      <c r="BE728" s="1">
        <v>4.2595000000000001</v>
      </c>
      <c r="BG728" s="2">
        <v>39772</v>
      </c>
      <c r="BH728" s="1">
        <v>3.1</v>
      </c>
      <c r="BI728" s="2"/>
      <c r="BJ728" s="2">
        <v>39772</v>
      </c>
      <c r="BK728" s="1">
        <v>1.94</v>
      </c>
      <c r="BM728" s="2">
        <v>39731</v>
      </c>
      <c r="BN728" s="1">
        <v>4.4550000000000001</v>
      </c>
    </row>
    <row r="729" spans="2:66">
      <c r="B729" s="2">
        <v>40144</v>
      </c>
      <c r="C729" s="1">
        <v>2.79</v>
      </c>
      <c r="E729" s="2">
        <v>39611</v>
      </c>
      <c r="F729" s="1">
        <v>5.05</v>
      </c>
      <c r="H729" s="2">
        <v>39643</v>
      </c>
      <c r="I729" s="1">
        <v>6.173</v>
      </c>
      <c r="K729" s="2">
        <v>39639</v>
      </c>
      <c r="L729" s="1">
        <v>6.09</v>
      </c>
      <c r="N729" s="2">
        <v>39639</v>
      </c>
      <c r="O729" s="1">
        <v>6.0890000000000004</v>
      </c>
      <c r="Q729" s="2">
        <v>39734</v>
      </c>
      <c r="R729" s="1">
        <v>4.8</v>
      </c>
      <c r="T729" s="2">
        <v>39734</v>
      </c>
      <c r="U729" s="1">
        <v>4.9399999999999995</v>
      </c>
      <c r="W729" s="2">
        <v>39734</v>
      </c>
      <c r="X729" s="1">
        <v>5.16</v>
      </c>
      <c r="Z729" s="2">
        <v>39734</v>
      </c>
      <c r="AA729" s="1">
        <v>5.49</v>
      </c>
      <c r="AC729" s="2">
        <v>39734</v>
      </c>
      <c r="AD729" s="1">
        <v>5.8100000000000005</v>
      </c>
      <c r="AF729" s="2">
        <v>40128</v>
      </c>
      <c r="AG729" s="1">
        <v>0.27250000000000002</v>
      </c>
      <c r="AI729" s="2">
        <v>39734</v>
      </c>
      <c r="AJ729" s="1">
        <v>4.2895000000000003</v>
      </c>
      <c r="AL729" s="2">
        <v>39734</v>
      </c>
      <c r="AM729" s="1">
        <v>4.532</v>
      </c>
      <c r="AO729" s="2">
        <v>39734</v>
      </c>
      <c r="AP729" s="1">
        <v>3.2389999999999999</v>
      </c>
      <c r="AR729" s="2">
        <v>39734</v>
      </c>
      <c r="AS729" s="1">
        <v>3.0419999999999998</v>
      </c>
      <c r="AU729" s="2">
        <v>39734</v>
      </c>
      <c r="AV729" s="1">
        <v>4.4210000000000003</v>
      </c>
      <c r="AX729" s="2">
        <v>39734</v>
      </c>
      <c r="AY729" s="1">
        <v>4.6859999999999999</v>
      </c>
      <c r="BA729" s="116">
        <v>39734</v>
      </c>
      <c r="BB729" s="1">
        <v>4.7214999999999998</v>
      </c>
      <c r="BD729" s="2">
        <v>39734</v>
      </c>
      <c r="BE729" s="1">
        <v>4.2919999999999998</v>
      </c>
      <c r="BG729" s="2">
        <v>39773</v>
      </c>
      <c r="BH729" s="1">
        <v>3.2</v>
      </c>
      <c r="BI729" s="2"/>
      <c r="BJ729" s="2">
        <v>39773</v>
      </c>
      <c r="BK729" s="1">
        <v>2.02</v>
      </c>
      <c r="BM729" s="2">
        <v>39734</v>
      </c>
      <c r="BN729" s="1">
        <v>4.5339999999999998</v>
      </c>
    </row>
    <row r="730" spans="2:66">
      <c r="B730" s="2">
        <v>40147</v>
      </c>
      <c r="C730" s="1">
        <v>2.79</v>
      </c>
      <c r="E730" s="2">
        <v>39612</v>
      </c>
      <c r="F730" s="1">
        <v>5.0519999999999996</v>
      </c>
      <c r="H730" s="2">
        <v>39644</v>
      </c>
      <c r="I730" s="1">
        <v>6.1319999999999997</v>
      </c>
      <c r="K730" s="2">
        <v>39640</v>
      </c>
      <c r="L730" s="1">
        <v>6.117</v>
      </c>
      <c r="N730" s="2">
        <v>39640</v>
      </c>
      <c r="O730" s="1">
        <v>6.1680000000000001</v>
      </c>
      <c r="Q730" s="2">
        <v>39735</v>
      </c>
      <c r="R730" s="1">
        <v>4.74</v>
      </c>
      <c r="T730" s="2">
        <v>39735</v>
      </c>
      <c r="U730" s="1">
        <v>4.8899999999999997</v>
      </c>
      <c r="W730" s="2">
        <v>39735</v>
      </c>
      <c r="X730" s="1">
        <v>5.14</v>
      </c>
      <c r="Z730" s="2">
        <v>39735</v>
      </c>
      <c r="AA730" s="1">
        <v>5.46</v>
      </c>
      <c r="AC730" s="2">
        <v>39735</v>
      </c>
      <c r="AD730" s="1">
        <v>5.8</v>
      </c>
      <c r="AF730" s="2">
        <v>40129</v>
      </c>
      <c r="AG730" s="1">
        <v>0.27250000000000002</v>
      </c>
      <c r="AI730" s="2">
        <v>39735</v>
      </c>
      <c r="AJ730" s="1">
        <v>4.4119999999999999</v>
      </c>
      <c r="AL730" s="2">
        <v>39735</v>
      </c>
      <c r="AM730" s="1">
        <v>4.6455000000000002</v>
      </c>
      <c r="AO730" s="2">
        <v>39735</v>
      </c>
      <c r="AP730" s="1">
        <v>3.1269999999999998</v>
      </c>
      <c r="AR730" s="2">
        <v>39735</v>
      </c>
      <c r="AS730" s="1">
        <v>2.984</v>
      </c>
      <c r="AU730" s="2">
        <v>39735</v>
      </c>
      <c r="AV730" s="1">
        <v>4.4980000000000002</v>
      </c>
      <c r="AX730" s="2">
        <v>39735</v>
      </c>
      <c r="AY730" s="1">
        <v>4.7549999999999999</v>
      </c>
      <c r="BA730" s="116">
        <v>39735</v>
      </c>
      <c r="BB730" s="1">
        <v>4.72</v>
      </c>
      <c r="BD730" s="2">
        <v>39735</v>
      </c>
      <c r="BE730" s="1">
        <v>4.3449999999999998</v>
      </c>
      <c r="BG730" s="2">
        <v>39776</v>
      </c>
      <c r="BH730" s="1">
        <v>3.35</v>
      </c>
      <c r="BI730" s="2"/>
      <c r="BJ730" s="2">
        <v>39776</v>
      </c>
      <c r="BK730" s="1">
        <v>2.2400000000000002</v>
      </c>
      <c r="BM730" s="2">
        <v>39735</v>
      </c>
      <c r="BN730" s="1">
        <v>4.5534999999999997</v>
      </c>
    </row>
    <row r="731" spans="2:66">
      <c r="B731" s="2">
        <v>40148</v>
      </c>
      <c r="C731" s="1">
        <v>2.79</v>
      </c>
      <c r="E731" s="2">
        <v>39615</v>
      </c>
      <c r="F731" s="1">
        <v>5.0449999999999999</v>
      </c>
      <c r="H731" s="2">
        <v>39645</v>
      </c>
      <c r="I731" s="1">
        <v>6.1079999999999997</v>
      </c>
      <c r="K731" s="2">
        <v>39643</v>
      </c>
      <c r="L731" s="1">
        <v>6.1070000000000002</v>
      </c>
      <c r="N731" s="2">
        <v>39643</v>
      </c>
      <c r="O731" s="1">
        <v>6.1779999999999999</v>
      </c>
      <c r="Q731" s="2">
        <v>39736</v>
      </c>
      <c r="R731" s="1">
        <v>4.6399999999999997</v>
      </c>
      <c r="T731" s="2">
        <v>39736</v>
      </c>
      <c r="U731" s="1">
        <v>4.79</v>
      </c>
      <c r="W731" s="2">
        <v>39736</v>
      </c>
      <c r="X731" s="1">
        <v>5.05</v>
      </c>
      <c r="Z731" s="2">
        <v>39736</v>
      </c>
      <c r="AA731" s="1">
        <v>5.43</v>
      </c>
      <c r="AC731" s="2">
        <v>39736</v>
      </c>
      <c r="AD731" s="1">
        <v>5.83</v>
      </c>
      <c r="AF731" s="2">
        <v>40130</v>
      </c>
      <c r="AG731" s="1">
        <v>0.27250000000000002</v>
      </c>
      <c r="AI731" s="2">
        <v>39736</v>
      </c>
      <c r="AJ731" s="1">
        <v>4.3319999999999999</v>
      </c>
      <c r="AL731" s="2">
        <v>39736</v>
      </c>
      <c r="AM731" s="1">
        <v>4.5235000000000003</v>
      </c>
      <c r="AO731" s="2">
        <v>39736</v>
      </c>
      <c r="AP731" s="1">
        <v>2.9619999999999997</v>
      </c>
      <c r="AR731" s="2">
        <v>39736</v>
      </c>
      <c r="AS731" s="1">
        <v>2.9424999999999999</v>
      </c>
      <c r="AU731" s="2">
        <v>39736</v>
      </c>
      <c r="AV731" s="1">
        <v>4.4950000000000001</v>
      </c>
      <c r="AX731" s="2">
        <v>39736</v>
      </c>
      <c r="AY731" s="1">
        <v>4.7519999999999998</v>
      </c>
      <c r="BA731" s="116">
        <v>39736</v>
      </c>
      <c r="BB731" s="1">
        <v>4.681</v>
      </c>
      <c r="BD731" s="2">
        <v>39736</v>
      </c>
      <c r="BE731" s="1">
        <v>4.2379999999999995</v>
      </c>
      <c r="BG731" s="2">
        <v>39777</v>
      </c>
      <c r="BH731" s="1">
        <v>3.11</v>
      </c>
      <c r="BI731" s="2"/>
      <c r="BJ731" s="2">
        <v>39777</v>
      </c>
      <c r="BK731" s="1">
        <v>2.06</v>
      </c>
      <c r="BM731" s="2">
        <v>39736</v>
      </c>
      <c r="BN731" s="1">
        <v>4.4610000000000003</v>
      </c>
    </row>
    <row r="732" spans="2:66">
      <c r="B732" s="2">
        <v>40149</v>
      </c>
      <c r="C732" s="1">
        <v>2.79</v>
      </c>
      <c r="E732" s="2">
        <v>39616</v>
      </c>
      <c r="F732" s="1">
        <v>5.032</v>
      </c>
      <c r="H732" s="2">
        <v>39646</v>
      </c>
      <c r="I732" s="1">
        <v>5.992</v>
      </c>
      <c r="K732" s="2">
        <v>39644</v>
      </c>
      <c r="L732" s="1">
        <v>6.07</v>
      </c>
      <c r="N732" s="2">
        <v>39644</v>
      </c>
      <c r="O732" s="1">
        <v>6.1319999999999997</v>
      </c>
      <c r="Q732" s="2">
        <v>39737</v>
      </c>
      <c r="R732" s="1">
        <v>4.67</v>
      </c>
      <c r="T732" s="2">
        <v>39737</v>
      </c>
      <c r="U732" s="1">
        <v>4.8</v>
      </c>
      <c r="W732" s="2">
        <v>39737</v>
      </c>
      <c r="X732" s="1">
        <v>5.09</v>
      </c>
      <c r="Z732" s="2">
        <v>39737</v>
      </c>
      <c r="AA732" s="1">
        <v>5.47</v>
      </c>
      <c r="AC732" s="2">
        <v>39737</v>
      </c>
      <c r="AD732" s="1">
        <v>5.97</v>
      </c>
      <c r="AF732" s="2">
        <v>40133</v>
      </c>
      <c r="AG732" s="1">
        <v>0.27124999999999999</v>
      </c>
      <c r="AI732" s="2">
        <v>39737</v>
      </c>
      <c r="AJ732" s="1">
        <v>4.4145000000000003</v>
      </c>
      <c r="AL732" s="2">
        <v>39737</v>
      </c>
      <c r="AM732" s="1">
        <v>4.5309999999999997</v>
      </c>
      <c r="AO732" s="2">
        <v>39737</v>
      </c>
      <c r="AP732" s="1">
        <v>2.9619999999999997</v>
      </c>
      <c r="AR732" s="2">
        <v>39737</v>
      </c>
      <c r="AS732" s="1">
        <v>2.9649999999999999</v>
      </c>
      <c r="AU732" s="2">
        <v>39737</v>
      </c>
      <c r="AV732" s="1">
        <v>4.5585000000000004</v>
      </c>
      <c r="AX732" s="2">
        <v>39737</v>
      </c>
      <c r="AY732" s="1">
        <v>4.7895000000000003</v>
      </c>
      <c r="BA732" s="116">
        <v>39737</v>
      </c>
      <c r="BB732" s="1">
        <v>4.6775000000000002</v>
      </c>
      <c r="BD732" s="2">
        <v>39737</v>
      </c>
      <c r="BE732" s="1">
        <v>4.1589999999999998</v>
      </c>
      <c r="BG732" s="2">
        <v>39778</v>
      </c>
      <c r="BH732" s="1">
        <v>2.99</v>
      </c>
      <c r="BI732" s="2"/>
      <c r="BJ732" s="2">
        <v>39778</v>
      </c>
      <c r="BK732" s="1">
        <v>2.0099999999999998</v>
      </c>
      <c r="BM732" s="2">
        <v>39737</v>
      </c>
      <c r="BN732" s="1">
        <v>4.4085000000000001</v>
      </c>
    </row>
    <row r="733" spans="2:66">
      <c r="B733" s="2">
        <v>40150</v>
      </c>
      <c r="C733" s="1">
        <v>2.79</v>
      </c>
      <c r="E733" s="2">
        <v>39617</v>
      </c>
      <c r="F733" s="1">
        <v>5.03</v>
      </c>
      <c r="H733" s="2">
        <v>39647</v>
      </c>
      <c r="I733" s="1">
        <v>5.97</v>
      </c>
      <c r="K733" s="2">
        <v>39645</v>
      </c>
      <c r="L733" s="1">
        <v>6.02</v>
      </c>
      <c r="N733" s="2">
        <v>39645</v>
      </c>
      <c r="O733" s="1">
        <v>6.11</v>
      </c>
      <c r="Q733" s="2">
        <v>39738</v>
      </c>
      <c r="R733" s="1">
        <v>4.54</v>
      </c>
      <c r="T733" s="2">
        <v>39738</v>
      </c>
      <c r="U733" s="1">
        <v>4.6100000000000003</v>
      </c>
      <c r="W733" s="2">
        <v>39738</v>
      </c>
      <c r="X733" s="1">
        <v>4.915</v>
      </c>
      <c r="Z733" s="2">
        <v>39738</v>
      </c>
      <c r="AA733" s="1">
        <v>5.33</v>
      </c>
      <c r="AC733" s="2">
        <v>39738</v>
      </c>
      <c r="AD733" s="1">
        <v>5.87</v>
      </c>
      <c r="AF733" s="2">
        <v>40134</v>
      </c>
      <c r="AG733" s="1">
        <v>0.27030999999999999</v>
      </c>
      <c r="AI733" s="2">
        <v>39738</v>
      </c>
      <c r="AJ733" s="1">
        <v>4.5359999999999996</v>
      </c>
      <c r="AL733" s="2">
        <v>39738</v>
      </c>
      <c r="AM733" s="1">
        <v>4.4569999999999999</v>
      </c>
      <c r="AO733" s="2">
        <v>39738</v>
      </c>
      <c r="AP733" s="1">
        <v>2.823</v>
      </c>
      <c r="AR733" s="2">
        <v>39738</v>
      </c>
      <c r="AS733" s="1">
        <v>2.8159999999999998</v>
      </c>
      <c r="AU733" s="2">
        <v>39738</v>
      </c>
      <c r="AV733" s="1">
        <v>4.516</v>
      </c>
      <c r="AX733" s="2">
        <v>39738</v>
      </c>
      <c r="AY733" s="1">
        <v>4.7610000000000001</v>
      </c>
      <c r="BA733" s="116">
        <v>39738</v>
      </c>
      <c r="BB733" s="1">
        <v>4.6020000000000003</v>
      </c>
      <c r="BD733" s="2">
        <v>39738</v>
      </c>
      <c r="BE733" s="1">
        <v>4.0629999999999997</v>
      </c>
      <c r="BG733" s="2">
        <v>39780</v>
      </c>
      <c r="BH733" s="1">
        <v>2.93</v>
      </c>
      <c r="BI733" s="2"/>
      <c r="BJ733" s="2">
        <v>39780</v>
      </c>
      <c r="BK733" s="1">
        <v>1.9300000000000002</v>
      </c>
      <c r="BM733" s="2">
        <v>39738</v>
      </c>
      <c r="BN733" s="1">
        <v>4.3615000000000004</v>
      </c>
    </row>
    <row r="734" spans="2:66">
      <c r="B734" s="2">
        <v>40151</v>
      </c>
      <c r="C734" s="1">
        <v>2.79</v>
      </c>
      <c r="E734" s="2">
        <v>39618</v>
      </c>
      <c r="F734" s="1">
        <v>5.0220000000000002</v>
      </c>
      <c r="H734" s="2">
        <v>39650</v>
      </c>
      <c r="I734" s="1">
        <v>6.0629999999999997</v>
      </c>
      <c r="K734" s="2">
        <v>39646</v>
      </c>
      <c r="L734" s="1">
        <v>5.9370000000000003</v>
      </c>
      <c r="N734" s="2">
        <v>39646</v>
      </c>
      <c r="O734" s="1">
        <v>6.0229999999999997</v>
      </c>
      <c r="Q734" s="2">
        <v>39741</v>
      </c>
      <c r="R734" s="1">
        <v>4.51</v>
      </c>
      <c r="T734" s="2">
        <v>39741</v>
      </c>
      <c r="U734" s="1">
        <v>4.57</v>
      </c>
      <c r="W734" s="2">
        <v>39741</v>
      </c>
      <c r="X734" s="1">
        <v>4.91</v>
      </c>
      <c r="Z734" s="2">
        <v>39741</v>
      </c>
      <c r="AA734" s="1">
        <v>5.28</v>
      </c>
      <c r="AC734" s="2">
        <v>39741</v>
      </c>
      <c r="AD734" s="1">
        <v>5.76</v>
      </c>
      <c r="AF734" s="2">
        <v>40135</v>
      </c>
      <c r="AG734" s="1">
        <v>0.26906000000000002</v>
      </c>
      <c r="AI734" s="2">
        <v>39741</v>
      </c>
      <c r="AJ734" s="1">
        <v>4.3535000000000004</v>
      </c>
      <c r="AL734" s="2">
        <v>39741</v>
      </c>
      <c r="AM734" s="1">
        <v>4.2725</v>
      </c>
      <c r="AO734" s="2">
        <v>39741</v>
      </c>
      <c r="AP734" s="1">
        <v>2.7679999999999998</v>
      </c>
      <c r="AR734" s="2">
        <v>39741</v>
      </c>
      <c r="AS734" s="1">
        <v>2.7570000000000001</v>
      </c>
      <c r="AU734" s="2">
        <v>39741</v>
      </c>
      <c r="AV734" s="1">
        <v>4.4855</v>
      </c>
      <c r="AX734" s="2">
        <v>39741</v>
      </c>
      <c r="AY734" s="1">
        <v>4.7315000000000005</v>
      </c>
      <c r="BA734" s="116">
        <v>39741</v>
      </c>
      <c r="BB734" s="1">
        <v>4.5674999999999999</v>
      </c>
      <c r="BD734" s="2">
        <v>39741</v>
      </c>
      <c r="BE734" s="1">
        <v>4.07</v>
      </c>
      <c r="BG734" s="2">
        <v>39783</v>
      </c>
      <c r="BH734" s="1">
        <v>2.7199999999999998</v>
      </c>
      <c r="BI734" s="2"/>
      <c r="BJ734" s="2">
        <v>39783</v>
      </c>
      <c r="BK734" s="1">
        <v>1.71</v>
      </c>
      <c r="BM734" s="2">
        <v>39741</v>
      </c>
      <c r="BN734" s="1">
        <v>4.3224999999999998</v>
      </c>
    </row>
    <row r="735" spans="2:66">
      <c r="B735" s="2">
        <v>40154</v>
      </c>
      <c r="C735" s="1">
        <v>2.79</v>
      </c>
      <c r="E735" s="2">
        <v>39619</v>
      </c>
      <c r="F735" s="1">
        <v>5.0330000000000004</v>
      </c>
      <c r="H735" s="2">
        <v>39651</v>
      </c>
      <c r="I735" s="1">
        <v>5.8949999999999996</v>
      </c>
      <c r="K735" s="2">
        <v>39647</v>
      </c>
      <c r="L735" s="1">
        <v>5.9569999999999999</v>
      </c>
      <c r="N735" s="2">
        <v>39647</v>
      </c>
      <c r="O735" s="1">
        <v>6.02</v>
      </c>
      <c r="Q735" s="2">
        <v>39742</v>
      </c>
      <c r="R735" s="1">
        <v>4.54</v>
      </c>
      <c r="T735" s="2">
        <v>39742</v>
      </c>
      <c r="U735" s="1">
        <v>4.57</v>
      </c>
      <c r="W735" s="2">
        <v>39742</v>
      </c>
      <c r="X735" s="1">
        <v>4.9000000000000004</v>
      </c>
      <c r="Z735" s="2">
        <v>39742</v>
      </c>
      <c r="AA735" s="1">
        <v>5.24</v>
      </c>
      <c r="AC735" s="2">
        <v>39742</v>
      </c>
      <c r="AD735" s="1">
        <v>5.68</v>
      </c>
      <c r="AF735" s="2">
        <v>40136</v>
      </c>
      <c r="AG735" s="1">
        <v>0.26656000000000002</v>
      </c>
      <c r="AI735" s="2">
        <v>39742</v>
      </c>
      <c r="AJ735" s="1">
        <v>4.2314999999999996</v>
      </c>
      <c r="AL735" s="2">
        <v>39742</v>
      </c>
      <c r="AM735" s="1">
        <v>4.1334999999999997</v>
      </c>
      <c r="AO735" s="2">
        <v>39742</v>
      </c>
      <c r="AP735" s="1">
        <v>2.645</v>
      </c>
      <c r="AR735" s="2">
        <v>39742</v>
      </c>
      <c r="AS735" s="1">
        <v>2.6379999999999999</v>
      </c>
      <c r="AU735" s="2">
        <v>39742</v>
      </c>
      <c r="AV735" s="1">
        <v>4.3955000000000002</v>
      </c>
      <c r="AX735" s="2">
        <v>39742</v>
      </c>
      <c r="AY735" s="1">
        <v>4.6345000000000001</v>
      </c>
      <c r="BA735" s="116">
        <v>39742</v>
      </c>
      <c r="BB735" s="1">
        <v>4.4714999999999998</v>
      </c>
      <c r="BD735" s="2">
        <v>39742</v>
      </c>
      <c r="BE735" s="1">
        <v>3.9859999999999998</v>
      </c>
      <c r="BG735" s="2">
        <v>39784</v>
      </c>
      <c r="BH735" s="1">
        <v>2.68</v>
      </c>
      <c r="BI735" s="2"/>
      <c r="BJ735" s="2">
        <v>39784</v>
      </c>
      <c r="BK735" s="1">
        <v>1.65</v>
      </c>
      <c r="BM735" s="2">
        <v>39742</v>
      </c>
      <c r="BN735" s="1">
        <v>4.2275</v>
      </c>
    </row>
    <row r="736" spans="2:66">
      <c r="B736" s="2">
        <v>40155</v>
      </c>
      <c r="C736" s="1">
        <v>2.79</v>
      </c>
      <c r="E736" s="2">
        <v>39622</v>
      </c>
      <c r="F736" s="1">
        <v>5.07</v>
      </c>
      <c r="H736" s="2">
        <v>39652</v>
      </c>
      <c r="I736" s="1">
        <v>5.843</v>
      </c>
      <c r="K736" s="2">
        <v>39650</v>
      </c>
      <c r="L736" s="1">
        <v>6.0730000000000004</v>
      </c>
      <c r="N736" s="2">
        <v>39650</v>
      </c>
      <c r="O736" s="1">
        <v>6.1180000000000003</v>
      </c>
      <c r="Q736" s="2">
        <v>39743</v>
      </c>
      <c r="R736" s="1">
        <v>4.53</v>
      </c>
      <c r="T736" s="2">
        <v>39743</v>
      </c>
      <c r="U736" s="1">
        <v>4.5</v>
      </c>
      <c r="W736" s="2">
        <v>39743</v>
      </c>
      <c r="X736" s="1">
        <v>4.72</v>
      </c>
      <c r="Z736" s="2">
        <v>39743</v>
      </c>
      <c r="AA736" s="1">
        <v>5.0599999999999996</v>
      </c>
      <c r="AC736" s="2">
        <v>39743</v>
      </c>
      <c r="AD736" s="1">
        <v>5.38</v>
      </c>
      <c r="AF736" s="2">
        <v>40137</v>
      </c>
      <c r="AG736" s="1">
        <v>0.26218999999999998</v>
      </c>
      <c r="AI736" s="2">
        <v>39743</v>
      </c>
      <c r="AJ736" s="1">
        <v>4.0679999999999996</v>
      </c>
      <c r="AL736" s="2">
        <v>39743</v>
      </c>
      <c r="AM736" s="1">
        <v>3.9950000000000001</v>
      </c>
      <c r="AO736" s="2">
        <v>39743</v>
      </c>
      <c r="AP736" s="1">
        <v>2.5760000000000001</v>
      </c>
      <c r="AR736" s="2">
        <v>39743</v>
      </c>
      <c r="AS736" s="1">
        <v>2.569</v>
      </c>
      <c r="AU736" s="2">
        <v>39743</v>
      </c>
      <c r="AV736" s="1">
        <v>4.3310000000000004</v>
      </c>
      <c r="AX736" s="2">
        <v>39743</v>
      </c>
      <c r="AY736" s="1">
        <v>4.5579999999999998</v>
      </c>
      <c r="BA736" s="116">
        <v>39743</v>
      </c>
      <c r="BB736" s="1">
        <v>4.3685</v>
      </c>
      <c r="BD736" s="2">
        <v>39743</v>
      </c>
      <c r="BE736" s="1">
        <v>3.8475000000000001</v>
      </c>
      <c r="BG736" s="2">
        <v>39785</v>
      </c>
      <c r="BH736" s="1">
        <v>2.67</v>
      </c>
      <c r="BI736" s="2"/>
      <c r="BJ736" s="2">
        <v>39785</v>
      </c>
      <c r="BK736" s="1">
        <v>1.6</v>
      </c>
      <c r="BM736" s="2">
        <v>39743</v>
      </c>
      <c r="BN736" s="1">
        <v>4.1144999999999996</v>
      </c>
    </row>
    <row r="737" spans="2:66">
      <c r="B737" s="2">
        <v>40156</v>
      </c>
      <c r="C737" s="1">
        <v>2.79</v>
      </c>
      <c r="E737" s="2">
        <v>39623</v>
      </c>
      <c r="F737" s="1">
        <v>5.07</v>
      </c>
      <c r="H737" s="2">
        <v>39653</v>
      </c>
      <c r="I737" s="1">
        <v>5.8100000000000005</v>
      </c>
      <c r="K737" s="2">
        <v>39651</v>
      </c>
      <c r="L737" s="1">
        <v>5.9279999999999999</v>
      </c>
      <c r="N737" s="2">
        <v>39651</v>
      </c>
      <c r="O737" s="1">
        <v>5.95</v>
      </c>
      <c r="Q737" s="2">
        <v>39744</v>
      </c>
      <c r="R737" s="1">
        <v>4.665</v>
      </c>
      <c r="T737" s="2">
        <v>39744</v>
      </c>
      <c r="U737" s="1">
        <v>4.62</v>
      </c>
      <c r="W737" s="2">
        <v>39744</v>
      </c>
      <c r="X737" s="1">
        <v>4.8</v>
      </c>
      <c r="Z737" s="2">
        <v>39744</v>
      </c>
      <c r="AA737" s="1">
        <v>5.12</v>
      </c>
      <c r="AC737" s="2">
        <v>39744</v>
      </c>
      <c r="AD737" s="1">
        <v>5.48</v>
      </c>
      <c r="AF737" s="2">
        <v>40140</v>
      </c>
      <c r="AG737" s="1">
        <v>0.26188</v>
      </c>
      <c r="AI737" s="2">
        <v>39744</v>
      </c>
      <c r="AJ737" s="1">
        <v>4.0090000000000003</v>
      </c>
      <c r="AL737" s="2">
        <v>39744</v>
      </c>
      <c r="AM737" s="1">
        <v>4.0979999999999999</v>
      </c>
      <c r="AO737" s="2">
        <v>39744</v>
      </c>
      <c r="AP737" s="1">
        <v>2.7450000000000001</v>
      </c>
      <c r="AR737" s="2">
        <v>39744</v>
      </c>
      <c r="AS737" s="1">
        <v>2.7175000000000002</v>
      </c>
      <c r="AU737" s="2">
        <v>39744</v>
      </c>
      <c r="AV737" s="1">
        <v>4.0735000000000001</v>
      </c>
      <c r="AX737" s="2">
        <v>39744</v>
      </c>
      <c r="AY737" s="1">
        <v>4.3624999999999998</v>
      </c>
      <c r="BA737" s="116">
        <v>39744</v>
      </c>
      <c r="BB737" s="1">
        <v>4.3365</v>
      </c>
      <c r="BD737" s="2">
        <v>39744</v>
      </c>
      <c r="BE737" s="1">
        <v>3.8970000000000002</v>
      </c>
      <c r="BG737" s="2">
        <v>39786</v>
      </c>
      <c r="BH737" s="1">
        <v>2.5499999999999998</v>
      </c>
      <c r="BI737" s="2"/>
      <c r="BJ737" s="2">
        <v>39786</v>
      </c>
      <c r="BK737" s="1">
        <v>1.51</v>
      </c>
      <c r="BM737" s="2">
        <v>39744</v>
      </c>
      <c r="BN737" s="1">
        <v>4.0890000000000004</v>
      </c>
    </row>
    <row r="738" spans="2:66">
      <c r="B738" s="2">
        <v>40157</v>
      </c>
      <c r="C738" s="1">
        <v>2.79</v>
      </c>
      <c r="E738" s="2">
        <v>39624</v>
      </c>
      <c r="F738" s="1">
        <v>5.0679999999999996</v>
      </c>
      <c r="H738" s="2">
        <v>39654</v>
      </c>
      <c r="I738" s="1">
        <v>5.7729999999999997</v>
      </c>
      <c r="K738" s="2">
        <v>39652</v>
      </c>
      <c r="L738" s="1">
        <v>5.92</v>
      </c>
      <c r="N738" s="2">
        <v>39652</v>
      </c>
      <c r="O738" s="1">
        <v>5.9020000000000001</v>
      </c>
      <c r="Q738" s="2">
        <v>39745</v>
      </c>
      <c r="R738" s="1">
        <v>4.6850000000000005</v>
      </c>
      <c r="T738" s="2">
        <v>39745</v>
      </c>
      <c r="U738" s="1">
        <v>4.6399999999999997</v>
      </c>
      <c r="W738" s="2">
        <v>39745</v>
      </c>
      <c r="X738" s="1">
        <v>4.8</v>
      </c>
      <c r="Z738" s="2">
        <v>39745</v>
      </c>
      <c r="AA738" s="1">
        <v>5.12</v>
      </c>
      <c r="AC738" s="2">
        <v>39745</v>
      </c>
      <c r="AD738" s="1">
        <v>5.49</v>
      </c>
      <c r="AF738" s="2">
        <v>40141</v>
      </c>
      <c r="AG738" s="1">
        <v>0.26062999999999997</v>
      </c>
      <c r="AI738" s="2">
        <v>39745</v>
      </c>
      <c r="AJ738" s="1">
        <v>4.0650000000000004</v>
      </c>
      <c r="AL738" s="2">
        <v>39745</v>
      </c>
      <c r="AM738" s="1">
        <v>4.149</v>
      </c>
      <c r="AO738" s="2">
        <v>39745</v>
      </c>
      <c r="AP738" s="1">
        <v>2.7625000000000002</v>
      </c>
      <c r="AR738" s="2">
        <v>39745</v>
      </c>
      <c r="AS738" s="1">
        <v>2.762</v>
      </c>
      <c r="AU738" s="2">
        <v>39745</v>
      </c>
      <c r="AV738" s="1">
        <v>4.1115000000000004</v>
      </c>
      <c r="AX738" s="2">
        <v>39745</v>
      </c>
      <c r="AY738" s="1">
        <v>4.3975</v>
      </c>
      <c r="BA738" s="116">
        <v>39745</v>
      </c>
      <c r="BB738" s="1">
        <v>4.3525</v>
      </c>
      <c r="BD738" s="2">
        <v>39745</v>
      </c>
      <c r="BE738" s="1">
        <v>3.8620000000000001</v>
      </c>
      <c r="BG738" s="2">
        <v>39787</v>
      </c>
      <c r="BH738" s="1">
        <v>2.67</v>
      </c>
      <c r="BI738" s="2"/>
      <c r="BJ738" s="2">
        <v>39787</v>
      </c>
      <c r="BK738" s="1">
        <v>1.67</v>
      </c>
      <c r="BM738" s="2">
        <v>39745</v>
      </c>
      <c r="BN738" s="1">
        <v>4.0984999999999996</v>
      </c>
    </row>
    <row r="739" spans="2:66">
      <c r="B739" s="2">
        <v>40158</v>
      </c>
      <c r="C739" s="1">
        <v>2.79</v>
      </c>
      <c r="E739" s="2">
        <v>39625</v>
      </c>
      <c r="F739" s="1">
        <v>5.048</v>
      </c>
      <c r="H739" s="2">
        <v>39657</v>
      </c>
      <c r="I739" s="1">
        <v>5.85</v>
      </c>
      <c r="K739" s="2">
        <v>39653</v>
      </c>
      <c r="L739" s="1">
        <v>5.8949999999999996</v>
      </c>
      <c r="N739" s="2">
        <v>39653</v>
      </c>
      <c r="O739" s="1">
        <v>5.87</v>
      </c>
      <c r="Q739" s="2">
        <v>39748</v>
      </c>
      <c r="R739" s="1">
        <v>4.585</v>
      </c>
      <c r="T739" s="2">
        <v>39748</v>
      </c>
      <c r="U739" s="1">
        <v>4.4850000000000003</v>
      </c>
      <c r="W739" s="2">
        <v>39748</v>
      </c>
      <c r="X739" s="1">
        <v>4.46</v>
      </c>
      <c r="Z739" s="2">
        <v>39748</v>
      </c>
      <c r="AA739" s="1">
        <v>4.7</v>
      </c>
      <c r="AC739" s="2">
        <v>39748</v>
      </c>
      <c r="AD739" s="1">
        <v>5.07</v>
      </c>
      <c r="AF739" s="2">
        <v>40142</v>
      </c>
      <c r="AG739" s="1">
        <v>0.25563000000000002</v>
      </c>
      <c r="AI739" s="2">
        <v>39748</v>
      </c>
      <c r="AJ739" s="1">
        <v>4.0279999999999996</v>
      </c>
      <c r="AL739" s="2">
        <v>39748</v>
      </c>
      <c r="AM739" s="1">
        <v>4.1879999999999997</v>
      </c>
      <c r="AO739" s="2">
        <v>39748</v>
      </c>
      <c r="AP739" s="1">
        <v>2.76</v>
      </c>
      <c r="AR739" s="2">
        <v>39748</v>
      </c>
      <c r="AS739" s="1">
        <v>2.7199999999999998</v>
      </c>
      <c r="AU739" s="2">
        <v>39748</v>
      </c>
      <c r="AV739" s="1">
        <v>4.1870000000000003</v>
      </c>
      <c r="AX739" s="2">
        <v>39748</v>
      </c>
      <c r="AY739" s="1">
        <v>4.4470000000000001</v>
      </c>
      <c r="BA739" s="116">
        <v>39748</v>
      </c>
      <c r="BB739" s="1">
        <v>4.3550000000000004</v>
      </c>
      <c r="BD739" s="2">
        <v>39748</v>
      </c>
      <c r="BE739" s="1">
        <v>3.7850000000000001</v>
      </c>
      <c r="BG739" s="2">
        <v>39790</v>
      </c>
      <c r="BH739" s="1">
        <v>2.77</v>
      </c>
      <c r="BI739" s="2"/>
      <c r="BJ739" s="2">
        <v>39790</v>
      </c>
      <c r="BK739" s="1">
        <v>1.76</v>
      </c>
      <c r="BM739" s="2">
        <v>39748</v>
      </c>
      <c r="BN739" s="1">
        <v>4.0629999999999997</v>
      </c>
    </row>
    <row r="740" spans="2:66">
      <c r="B740" s="2">
        <v>40161</v>
      </c>
      <c r="C740" s="1">
        <v>2.79</v>
      </c>
      <c r="E740" s="2">
        <v>39626</v>
      </c>
      <c r="F740" s="1">
        <v>5.0519999999999996</v>
      </c>
      <c r="H740" s="2">
        <v>39658</v>
      </c>
      <c r="I740" s="1">
        <v>5.8100000000000005</v>
      </c>
      <c r="K740" s="2">
        <v>39654</v>
      </c>
      <c r="L740" s="1">
        <v>5.88</v>
      </c>
      <c r="N740" s="2">
        <v>39654</v>
      </c>
      <c r="O740" s="1">
        <v>5.8319999999999999</v>
      </c>
      <c r="Q740" s="2">
        <v>39749</v>
      </c>
      <c r="R740" s="1">
        <v>4.63</v>
      </c>
      <c r="T740" s="2">
        <v>39749</v>
      </c>
      <c r="U740" s="1">
        <v>4.46</v>
      </c>
      <c r="W740" s="2">
        <v>39749</v>
      </c>
      <c r="X740" s="1">
        <v>4.43</v>
      </c>
      <c r="Z740" s="2">
        <v>39749</v>
      </c>
      <c r="AA740" s="1">
        <v>4.6399999999999997</v>
      </c>
      <c r="AC740" s="2">
        <v>39749</v>
      </c>
      <c r="AD740" s="1">
        <v>5.01</v>
      </c>
      <c r="AF740" s="2">
        <v>40143</v>
      </c>
      <c r="AG740" s="1">
        <v>0.25438</v>
      </c>
      <c r="AI740" s="2">
        <v>39749</v>
      </c>
      <c r="AJ740" s="1">
        <v>4.2210000000000001</v>
      </c>
      <c r="AL740" s="2">
        <v>39749</v>
      </c>
      <c r="AM740" s="1">
        <v>4.3600000000000003</v>
      </c>
      <c r="AO740" s="2">
        <v>39749</v>
      </c>
      <c r="AP740" s="1">
        <v>2.778</v>
      </c>
      <c r="AR740" s="2">
        <v>39749</v>
      </c>
      <c r="AS740" s="1">
        <v>2.6429999999999998</v>
      </c>
      <c r="AU740" s="2">
        <v>39749</v>
      </c>
      <c r="AV740" s="1">
        <v>4.1215000000000002</v>
      </c>
      <c r="AX740" s="2">
        <v>39749</v>
      </c>
      <c r="AY740" s="1">
        <v>4.4104999999999999</v>
      </c>
      <c r="BA740" s="116">
        <v>39749</v>
      </c>
      <c r="BB740" s="1">
        <v>4.3615000000000004</v>
      </c>
      <c r="BD740" s="2">
        <v>39749</v>
      </c>
      <c r="BE740" s="1">
        <v>3.782</v>
      </c>
      <c r="BG740" s="2">
        <v>39791</v>
      </c>
      <c r="BH740" s="1">
        <v>2.67</v>
      </c>
      <c r="BI740" s="2"/>
      <c r="BJ740" s="2">
        <v>39791</v>
      </c>
      <c r="BK740" s="1">
        <v>1.6099999999999999</v>
      </c>
      <c r="BM740" s="2">
        <v>39749</v>
      </c>
      <c r="BN740" s="1">
        <v>4.0750000000000002</v>
      </c>
    </row>
    <row r="741" spans="2:66">
      <c r="B741" s="2">
        <v>40162</v>
      </c>
      <c r="C741" s="1">
        <v>2.79</v>
      </c>
      <c r="E741" s="2">
        <v>39629</v>
      </c>
      <c r="F741" s="1">
        <v>5.0620000000000003</v>
      </c>
      <c r="H741" s="2">
        <v>39659</v>
      </c>
      <c r="I741" s="1">
        <v>5.7670000000000003</v>
      </c>
      <c r="K741" s="2">
        <v>39657</v>
      </c>
      <c r="L741" s="1">
        <v>5.9619999999999997</v>
      </c>
      <c r="N741" s="2">
        <v>39657</v>
      </c>
      <c r="O741" s="1">
        <v>5.9139999999999997</v>
      </c>
      <c r="Q741" s="2">
        <v>39750</v>
      </c>
      <c r="R741" s="1">
        <v>4.59</v>
      </c>
      <c r="T741" s="2">
        <v>39750</v>
      </c>
      <c r="U741" s="1">
        <v>4.43</v>
      </c>
      <c r="W741" s="2">
        <v>39750</v>
      </c>
      <c r="X741" s="1">
        <v>4.41</v>
      </c>
      <c r="Z741" s="2">
        <v>39750</v>
      </c>
      <c r="AA741" s="1">
        <v>4.63</v>
      </c>
      <c r="AC741" s="2">
        <v>39750</v>
      </c>
      <c r="AD741" s="1">
        <v>5.0199999999999996</v>
      </c>
      <c r="AF741" s="2">
        <v>40144</v>
      </c>
      <c r="AG741" s="1">
        <v>0.25563000000000002</v>
      </c>
      <c r="AI741" s="2">
        <v>39750</v>
      </c>
      <c r="AJ741" s="1">
        <v>4.2560000000000002</v>
      </c>
      <c r="AL741" s="2">
        <v>39750</v>
      </c>
      <c r="AM741" s="1">
        <v>4.3250000000000002</v>
      </c>
      <c r="AO741" s="2">
        <v>39750</v>
      </c>
      <c r="AP741" s="1">
        <v>2.6555</v>
      </c>
      <c r="AR741" s="2">
        <v>39750</v>
      </c>
      <c r="AS741" s="1">
        <v>2.5285000000000002</v>
      </c>
      <c r="AU741" s="2">
        <v>39750</v>
      </c>
      <c r="AV741" s="1">
        <v>4.0970000000000004</v>
      </c>
      <c r="AX741" s="2">
        <v>39750</v>
      </c>
      <c r="AY741" s="1">
        <v>4.3810000000000002</v>
      </c>
      <c r="BA741" s="116">
        <v>39750</v>
      </c>
      <c r="BB741" s="1">
        <v>4.3445</v>
      </c>
      <c r="BD741" s="2">
        <v>39750</v>
      </c>
      <c r="BE741" s="1">
        <v>3.7</v>
      </c>
      <c r="BG741" s="2">
        <v>39792</v>
      </c>
      <c r="BH741" s="1">
        <v>2.69</v>
      </c>
      <c r="BI741" s="2"/>
      <c r="BJ741" s="2">
        <v>39792</v>
      </c>
      <c r="BK741" s="1">
        <v>1.62</v>
      </c>
      <c r="BM741" s="2">
        <v>39750</v>
      </c>
      <c r="BN741" s="1">
        <v>3.9820000000000002</v>
      </c>
    </row>
    <row r="742" spans="2:66">
      <c r="B742" s="2">
        <v>40163</v>
      </c>
      <c r="C742" s="1">
        <v>2.83</v>
      </c>
      <c r="E742" s="2">
        <v>39630</v>
      </c>
      <c r="F742" s="1">
        <v>5.0579999999999998</v>
      </c>
      <c r="H742" s="2">
        <v>39660</v>
      </c>
      <c r="I742" s="1">
        <v>5.8029999999999999</v>
      </c>
      <c r="K742" s="2">
        <v>39658</v>
      </c>
      <c r="L742" s="1">
        <v>5.93</v>
      </c>
      <c r="N742" s="2">
        <v>39658</v>
      </c>
      <c r="O742" s="1">
        <v>5.87</v>
      </c>
      <c r="Q742" s="2">
        <v>39751</v>
      </c>
      <c r="R742" s="1">
        <v>4.4400000000000004</v>
      </c>
      <c r="T742" s="2">
        <v>39751</v>
      </c>
      <c r="U742" s="1">
        <v>4.2850000000000001</v>
      </c>
      <c r="W742" s="2">
        <v>39751</v>
      </c>
      <c r="X742" s="1">
        <v>4.3</v>
      </c>
      <c r="Z742" s="2">
        <v>39751</v>
      </c>
      <c r="AA742" s="1">
        <v>4.4800000000000004</v>
      </c>
      <c r="AC742" s="2">
        <v>39751</v>
      </c>
      <c r="AD742" s="1">
        <v>4.97</v>
      </c>
      <c r="AF742" s="2">
        <v>40147</v>
      </c>
      <c r="AG742" s="1">
        <v>0.25656000000000001</v>
      </c>
      <c r="AI742" s="2">
        <v>39751</v>
      </c>
      <c r="AJ742" s="1">
        <v>4.4050000000000002</v>
      </c>
      <c r="AL742" s="2">
        <v>39751</v>
      </c>
      <c r="AM742" s="1">
        <v>4.4495000000000005</v>
      </c>
      <c r="AO742" s="2">
        <v>39751</v>
      </c>
      <c r="AP742" s="1">
        <v>2.734</v>
      </c>
      <c r="AR742" s="2">
        <v>39751</v>
      </c>
      <c r="AS742" s="1">
        <v>2.54</v>
      </c>
      <c r="AU742" s="2">
        <v>39751</v>
      </c>
      <c r="AV742" s="1">
        <v>4.0934999999999997</v>
      </c>
      <c r="AX742" s="2">
        <v>39751</v>
      </c>
      <c r="AY742" s="1">
        <v>4.3760000000000003</v>
      </c>
      <c r="BA742" s="116">
        <v>39751</v>
      </c>
      <c r="BB742" s="1">
        <v>4.3414999999999999</v>
      </c>
      <c r="BD742" s="2">
        <v>39751</v>
      </c>
      <c r="BE742" s="1">
        <v>3.6085000000000003</v>
      </c>
      <c r="BG742" s="2">
        <v>39793</v>
      </c>
      <c r="BH742" s="1">
        <v>2.64</v>
      </c>
      <c r="BI742" s="2"/>
      <c r="BJ742" s="2">
        <v>39793</v>
      </c>
      <c r="BK742" s="1">
        <v>1.55</v>
      </c>
      <c r="BM742" s="2">
        <v>39751</v>
      </c>
      <c r="BN742" s="1">
        <v>3.9390000000000001</v>
      </c>
    </row>
    <row r="743" spans="2:66">
      <c r="B743" s="2">
        <v>40164</v>
      </c>
      <c r="C743" s="1">
        <v>2.85</v>
      </c>
      <c r="E743" s="2">
        <v>39631</v>
      </c>
      <c r="F743" s="1">
        <v>5.0819999999999999</v>
      </c>
      <c r="H743" s="2">
        <v>39661</v>
      </c>
      <c r="I743" s="1">
        <v>5.7169999999999996</v>
      </c>
      <c r="K743" s="2">
        <v>39659</v>
      </c>
      <c r="L743" s="1">
        <v>5.8849999999999998</v>
      </c>
      <c r="N743" s="2">
        <v>39659</v>
      </c>
      <c r="O743" s="1">
        <v>5.82</v>
      </c>
      <c r="Q743" s="2">
        <v>39752</v>
      </c>
      <c r="R743" s="1">
        <v>4.51</v>
      </c>
      <c r="T743" s="2">
        <v>39752</v>
      </c>
      <c r="U743" s="1">
        <v>4.3899999999999997</v>
      </c>
      <c r="W743" s="2">
        <v>39752</v>
      </c>
      <c r="X743" s="1">
        <v>4.33</v>
      </c>
      <c r="Z743" s="2">
        <v>39752</v>
      </c>
      <c r="AA743" s="1">
        <v>4.49</v>
      </c>
      <c r="AC743" s="2">
        <v>39752</v>
      </c>
      <c r="AD743" s="1">
        <v>4.88</v>
      </c>
      <c r="AF743" s="2">
        <v>40148</v>
      </c>
      <c r="AG743" s="1">
        <v>0.25530999999999998</v>
      </c>
      <c r="AI743" s="2">
        <v>39752</v>
      </c>
      <c r="AJ743" s="1">
        <v>4.4574999999999996</v>
      </c>
      <c r="AL743" s="2">
        <v>39752</v>
      </c>
      <c r="AM743" s="1">
        <v>4.4509999999999996</v>
      </c>
      <c r="AO743" s="2">
        <v>39752</v>
      </c>
      <c r="AP743" s="1">
        <v>2.7475000000000001</v>
      </c>
      <c r="AR743" s="2">
        <v>39752</v>
      </c>
      <c r="AS743" s="1">
        <v>2.5474999999999999</v>
      </c>
      <c r="AU743" s="2">
        <v>39752</v>
      </c>
      <c r="AV743" s="1">
        <v>4.2880000000000003</v>
      </c>
      <c r="AX743" s="2">
        <v>39752</v>
      </c>
      <c r="AY743" s="1">
        <v>4.5534999999999997</v>
      </c>
      <c r="BA743" s="116">
        <v>39752</v>
      </c>
      <c r="BB743" s="1">
        <v>4.4835000000000003</v>
      </c>
      <c r="BD743" s="2">
        <v>39752</v>
      </c>
      <c r="BE743" s="1">
        <v>3.6675</v>
      </c>
      <c r="BG743" s="2">
        <v>39794</v>
      </c>
      <c r="BH743" s="1">
        <v>2.6</v>
      </c>
      <c r="BI743" s="2"/>
      <c r="BJ743" s="2">
        <v>39794</v>
      </c>
      <c r="BK743" s="1">
        <v>1.55</v>
      </c>
      <c r="BM743" s="2">
        <v>39752</v>
      </c>
      <c r="BN743" s="1">
        <v>4.0179999999999998</v>
      </c>
    </row>
    <row r="744" spans="2:66">
      <c r="B744" s="2">
        <v>40165</v>
      </c>
      <c r="C744" s="1">
        <v>2.85</v>
      </c>
      <c r="E744" s="2">
        <v>39632</v>
      </c>
      <c r="F744" s="1">
        <v>5.0970000000000004</v>
      </c>
      <c r="H744" s="2">
        <v>39664</v>
      </c>
      <c r="I744" s="1">
        <v>5.8019999999999996</v>
      </c>
      <c r="K744" s="2">
        <v>39660</v>
      </c>
      <c r="L744" s="1">
        <v>5.92</v>
      </c>
      <c r="N744" s="2">
        <v>39660</v>
      </c>
      <c r="O744" s="1">
        <v>5.8570000000000002</v>
      </c>
      <c r="Q744" s="2">
        <v>39755</v>
      </c>
      <c r="R744" s="1">
        <v>4.51</v>
      </c>
      <c r="T744" s="2">
        <v>39755</v>
      </c>
      <c r="U744" s="1">
        <v>4.43</v>
      </c>
      <c r="W744" s="2">
        <v>39755</v>
      </c>
      <c r="X744" s="1">
        <v>4.37</v>
      </c>
      <c r="Z744" s="2">
        <v>39755</v>
      </c>
      <c r="AA744" s="1">
        <v>4.49</v>
      </c>
      <c r="AC744" s="2">
        <v>39755</v>
      </c>
      <c r="AD744" s="1">
        <v>4.83</v>
      </c>
      <c r="AF744" s="2">
        <v>40149</v>
      </c>
      <c r="AG744" s="1">
        <v>0.255</v>
      </c>
      <c r="AI744" s="2">
        <v>39755</v>
      </c>
      <c r="AJ744" s="1">
        <v>4.431</v>
      </c>
      <c r="AL744" s="2">
        <v>39755</v>
      </c>
      <c r="AM744" s="1">
        <v>4.43</v>
      </c>
      <c r="AO744" s="2">
        <v>39755</v>
      </c>
      <c r="AP744" s="1">
        <v>2.6755</v>
      </c>
      <c r="AR744" s="2">
        <v>39755</v>
      </c>
      <c r="AS744" s="1">
        <v>2.4209999999999998</v>
      </c>
      <c r="AU744" s="2">
        <v>39755</v>
      </c>
      <c r="AV744" s="1">
        <v>4.2279999999999998</v>
      </c>
      <c r="AX744" s="2">
        <v>39755</v>
      </c>
      <c r="AY744" s="1">
        <v>4.4980000000000002</v>
      </c>
      <c r="BA744" s="116">
        <v>39755</v>
      </c>
      <c r="BB744" s="1">
        <v>4.3875000000000002</v>
      </c>
      <c r="BD744" s="2">
        <v>39755</v>
      </c>
      <c r="BE744" s="1">
        <v>3.6555</v>
      </c>
      <c r="BG744" s="2">
        <v>39797</v>
      </c>
      <c r="BH744" s="1">
        <v>2.5300000000000002</v>
      </c>
      <c r="BI744" s="2"/>
      <c r="BJ744" s="2">
        <v>39797</v>
      </c>
      <c r="BK744" s="1">
        <v>1.5</v>
      </c>
      <c r="BM744" s="2">
        <v>39755</v>
      </c>
      <c r="BN744" s="1">
        <v>3.9595000000000002</v>
      </c>
    </row>
    <row r="745" spans="2:66">
      <c r="B745" s="2">
        <v>40168</v>
      </c>
      <c r="C745" s="1">
        <v>2.85</v>
      </c>
      <c r="E745" s="2">
        <v>39633</v>
      </c>
      <c r="F745" s="1">
        <v>5.0999999999999996</v>
      </c>
      <c r="H745" s="2">
        <v>39665</v>
      </c>
      <c r="I745" s="1">
        <v>5.7629999999999999</v>
      </c>
      <c r="K745" s="2">
        <v>39661</v>
      </c>
      <c r="L745" s="1">
        <v>5.8449999999999998</v>
      </c>
      <c r="N745" s="2">
        <v>39661</v>
      </c>
      <c r="O745" s="1">
        <v>5.7620000000000005</v>
      </c>
      <c r="Q745" s="2">
        <v>39756</v>
      </c>
      <c r="R745" s="1">
        <v>4.47</v>
      </c>
      <c r="T745" s="2">
        <v>39756</v>
      </c>
      <c r="U745" s="1">
        <v>4.38</v>
      </c>
      <c r="W745" s="2">
        <v>39756</v>
      </c>
      <c r="X745" s="1">
        <v>4.33</v>
      </c>
      <c r="Z745" s="2">
        <v>39756</v>
      </c>
      <c r="AA745" s="1">
        <v>4.42</v>
      </c>
      <c r="AC745" s="2">
        <v>39756</v>
      </c>
      <c r="AD745" s="1">
        <v>4.67</v>
      </c>
      <c r="AF745" s="2">
        <v>40150</v>
      </c>
      <c r="AG745" s="1">
        <v>0.25530999999999998</v>
      </c>
      <c r="AI745" s="2">
        <v>39756</v>
      </c>
      <c r="AJ745" s="1">
        <v>4.25</v>
      </c>
      <c r="AL745" s="2">
        <v>39756</v>
      </c>
      <c r="AM745" s="1">
        <v>4.2</v>
      </c>
      <c r="AO745" s="2">
        <v>39756</v>
      </c>
      <c r="AP745" s="1">
        <v>2.4984999999999999</v>
      </c>
      <c r="AR745" s="2">
        <v>39756</v>
      </c>
      <c r="AS745" s="1">
        <v>2.2720000000000002</v>
      </c>
      <c r="AU745" s="2">
        <v>39756</v>
      </c>
      <c r="AV745" s="1">
        <v>4.1769999999999996</v>
      </c>
      <c r="AX745" s="2">
        <v>39756</v>
      </c>
      <c r="AY745" s="1">
        <v>4.4424999999999999</v>
      </c>
      <c r="BA745" s="116">
        <v>39756</v>
      </c>
      <c r="BB745" s="1">
        <v>4.3855000000000004</v>
      </c>
      <c r="BD745" s="2">
        <v>39756</v>
      </c>
      <c r="BE745" s="1">
        <v>3.6589999999999998</v>
      </c>
      <c r="BG745" s="2">
        <v>39798</v>
      </c>
      <c r="BH745" s="1">
        <v>2.37</v>
      </c>
      <c r="BI745" s="2"/>
      <c r="BJ745" s="2">
        <v>39798</v>
      </c>
      <c r="BK745" s="1">
        <v>1.34</v>
      </c>
      <c r="BM745" s="2">
        <v>39756</v>
      </c>
      <c r="BN745" s="1">
        <v>3.9489999999999998</v>
      </c>
    </row>
    <row r="746" spans="2:66">
      <c r="B746" s="2">
        <v>40169</v>
      </c>
      <c r="C746" s="1">
        <v>2.85</v>
      </c>
      <c r="E746" s="2">
        <v>39636</v>
      </c>
      <c r="F746" s="1">
        <v>5.0999999999999996</v>
      </c>
      <c r="H746" s="2">
        <v>39666</v>
      </c>
      <c r="I746" s="1">
        <v>5.7030000000000003</v>
      </c>
      <c r="K746" s="2">
        <v>39664</v>
      </c>
      <c r="L746" s="1">
        <v>5.9119999999999999</v>
      </c>
      <c r="N746" s="2">
        <v>39664</v>
      </c>
      <c r="O746" s="1">
        <v>5.84</v>
      </c>
      <c r="Q746" s="2">
        <v>39757</v>
      </c>
      <c r="R746" s="1">
        <v>4.42</v>
      </c>
      <c r="T746" s="2">
        <v>39757</v>
      </c>
      <c r="U746" s="1">
        <v>4.32</v>
      </c>
      <c r="W746" s="2">
        <v>39757</v>
      </c>
      <c r="X746" s="1">
        <v>4.26</v>
      </c>
      <c r="Z746" s="2">
        <v>39757</v>
      </c>
      <c r="AA746" s="1">
        <v>4.3</v>
      </c>
      <c r="AC746" s="2">
        <v>39757</v>
      </c>
      <c r="AD746" s="1">
        <v>4.5199999999999996</v>
      </c>
      <c r="AF746" s="2">
        <v>40151</v>
      </c>
      <c r="AG746" s="1">
        <v>0.25656000000000001</v>
      </c>
      <c r="AI746" s="2">
        <v>39757</v>
      </c>
      <c r="AJ746" s="1">
        <v>4.1604999999999999</v>
      </c>
      <c r="AL746" s="2">
        <v>39757</v>
      </c>
      <c r="AM746" s="1">
        <v>4.1020000000000003</v>
      </c>
      <c r="AO746" s="2">
        <v>39757</v>
      </c>
      <c r="AP746" s="1">
        <v>2.3885000000000001</v>
      </c>
      <c r="AR746" s="2">
        <v>39757</v>
      </c>
      <c r="AS746" s="1">
        <v>2.1619999999999999</v>
      </c>
      <c r="AU746" s="2">
        <v>39757</v>
      </c>
      <c r="AV746" s="1">
        <v>4.2145000000000001</v>
      </c>
      <c r="AX746" s="2">
        <v>39757</v>
      </c>
      <c r="AY746" s="1">
        <v>4.4705000000000004</v>
      </c>
      <c r="BA746" s="116">
        <v>39757</v>
      </c>
      <c r="BB746" s="1">
        <v>4.3674999999999997</v>
      </c>
      <c r="BD746" s="2">
        <v>39757</v>
      </c>
      <c r="BE746" s="1">
        <v>3.6640000000000001</v>
      </c>
      <c r="BG746" s="2">
        <v>39799</v>
      </c>
      <c r="BH746" s="1">
        <v>2.2000000000000002</v>
      </c>
      <c r="BI746" s="2"/>
      <c r="BJ746" s="2">
        <v>39799</v>
      </c>
      <c r="BK746" s="1">
        <v>1.35</v>
      </c>
      <c r="BM746" s="2">
        <v>39757</v>
      </c>
      <c r="BN746" s="1">
        <v>3.9314999999999998</v>
      </c>
    </row>
    <row r="747" spans="2:66">
      <c r="B747" s="2">
        <v>40170</v>
      </c>
      <c r="C747" s="1">
        <v>2.85</v>
      </c>
      <c r="E747" s="2">
        <v>39637</v>
      </c>
      <c r="F747" s="1">
        <v>5.0979999999999999</v>
      </c>
      <c r="H747" s="2">
        <v>39667</v>
      </c>
      <c r="I747" s="1">
        <v>5.6580000000000004</v>
      </c>
      <c r="K747" s="2">
        <v>39665</v>
      </c>
      <c r="L747" s="1">
        <v>5.86</v>
      </c>
      <c r="N747" s="2">
        <v>39665</v>
      </c>
      <c r="O747" s="1">
        <v>5.8</v>
      </c>
      <c r="Q747" s="2">
        <v>39758</v>
      </c>
      <c r="R747" s="1">
        <v>4.41</v>
      </c>
      <c r="T747" s="2">
        <v>39758</v>
      </c>
      <c r="U747" s="1">
        <v>4.2549999999999999</v>
      </c>
      <c r="W747" s="2">
        <v>39758</v>
      </c>
      <c r="X747" s="1">
        <v>4.22</v>
      </c>
      <c r="Z747" s="2">
        <v>39758</v>
      </c>
      <c r="AA747" s="1">
        <v>4.28</v>
      </c>
      <c r="AC747" s="2">
        <v>39758</v>
      </c>
      <c r="AD747" s="1">
        <v>4.51</v>
      </c>
      <c r="AF747" s="2">
        <v>40154</v>
      </c>
      <c r="AG747" s="1">
        <v>0.25656000000000001</v>
      </c>
      <c r="AI747" s="2">
        <v>39758</v>
      </c>
      <c r="AJ747" s="1">
        <v>4.1734999999999998</v>
      </c>
      <c r="AL747" s="2">
        <v>39758</v>
      </c>
      <c r="AM747" s="1">
        <v>4.1044999999999998</v>
      </c>
      <c r="AO747" s="2">
        <v>39758</v>
      </c>
      <c r="AP747" s="1">
        <v>2.367</v>
      </c>
      <c r="AR747" s="2">
        <v>39758</v>
      </c>
      <c r="AS747" s="1">
        <v>2.1080000000000001</v>
      </c>
      <c r="AU747" s="2">
        <v>39758</v>
      </c>
      <c r="AV747" s="1">
        <v>4.1589999999999998</v>
      </c>
      <c r="AX747" s="2">
        <v>39758</v>
      </c>
      <c r="AY747" s="1">
        <v>4.41</v>
      </c>
      <c r="BA747" s="116">
        <v>39758</v>
      </c>
      <c r="BB747" s="1">
        <v>4.3034999999999997</v>
      </c>
      <c r="BD747" s="2">
        <v>39758</v>
      </c>
      <c r="BE747" s="1">
        <v>3.573</v>
      </c>
      <c r="BG747" s="2">
        <v>39800</v>
      </c>
      <c r="BH747" s="1">
        <v>2.08</v>
      </c>
      <c r="BI747" s="2"/>
      <c r="BJ747" s="2">
        <v>39800</v>
      </c>
      <c r="BK747" s="1">
        <v>1.26</v>
      </c>
      <c r="BM747" s="2">
        <v>39758</v>
      </c>
      <c r="BN747" s="1">
        <v>3.8435000000000001</v>
      </c>
    </row>
    <row r="748" spans="2:66">
      <c r="B748" s="2">
        <v>40171</v>
      </c>
      <c r="C748" s="1">
        <v>2.85</v>
      </c>
      <c r="E748" s="2">
        <v>39638</v>
      </c>
      <c r="F748" s="1">
        <v>5.0999999999999996</v>
      </c>
      <c r="H748" s="2">
        <v>39668</v>
      </c>
      <c r="I748" s="1">
        <v>5.7</v>
      </c>
      <c r="K748" s="2">
        <v>39666</v>
      </c>
      <c r="L748" s="1">
        <v>5.79</v>
      </c>
      <c r="N748" s="2">
        <v>39666</v>
      </c>
      <c r="O748" s="1">
        <v>5.7350000000000003</v>
      </c>
      <c r="Q748" s="2">
        <v>39759</v>
      </c>
      <c r="R748" s="1">
        <v>4.5</v>
      </c>
      <c r="T748" s="2">
        <v>39759</v>
      </c>
      <c r="U748" s="1">
        <v>4.32</v>
      </c>
      <c r="W748" s="2">
        <v>39759</v>
      </c>
      <c r="X748" s="1">
        <v>4.25</v>
      </c>
      <c r="Z748" s="2">
        <v>39759</v>
      </c>
      <c r="AA748" s="1">
        <v>4.37</v>
      </c>
      <c r="AC748" s="2">
        <v>39759</v>
      </c>
      <c r="AD748" s="1">
        <v>4.5999999999999996</v>
      </c>
      <c r="AF748" s="2">
        <v>40155</v>
      </c>
      <c r="AG748" s="1">
        <v>0.25594</v>
      </c>
      <c r="AI748" s="2">
        <v>39759</v>
      </c>
      <c r="AJ748" s="1">
        <v>4.2465000000000002</v>
      </c>
      <c r="AL748" s="2">
        <v>39759</v>
      </c>
      <c r="AM748" s="1">
        <v>4.1985000000000001</v>
      </c>
      <c r="AO748" s="2">
        <v>39759</v>
      </c>
      <c r="AP748" s="1">
        <v>2.3849999999999998</v>
      </c>
      <c r="AR748" s="2">
        <v>39759</v>
      </c>
      <c r="AS748" s="1">
        <v>2.0870000000000002</v>
      </c>
      <c r="AU748" s="2">
        <v>39759</v>
      </c>
      <c r="AV748" s="1">
        <v>4.0979999999999999</v>
      </c>
      <c r="AX748" s="2">
        <v>39759</v>
      </c>
      <c r="AY748" s="1">
        <v>4.3390000000000004</v>
      </c>
      <c r="BA748" s="116">
        <v>39759</v>
      </c>
      <c r="BB748" s="1">
        <v>4.218</v>
      </c>
      <c r="BD748" s="2">
        <v>39759</v>
      </c>
      <c r="BE748" s="1">
        <v>3.5449999999999999</v>
      </c>
      <c r="BG748" s="2">
        <v>39801</v>
      </c>
      <c r="BH748" s="1">
        <v>2.13</v>
      </c>
      <c r="BI748" s="2"/>
      <c r="BJ748" s="2">
        <v>39801</v>
      </c>
      <c r="BK748" s="1">
        <v>1.35</v>
      </c>
      <c r="BM748" s="2">
        <v>39759</v>
      </c>
      <c r="BN748" s="1">
        <v>3.8330000000000002</v>
      </c>
    </row>
    <row r="749" spans="2:66">
      <c r="B749" s="2">
        <v>40175</v>
      </c>
      <c r="C749" s="1">
        <v>2.85</v>
      </c>
      <c r="E749" s="2">
        <v>39639</v>
      </c>
      <c r="F749" s="1">
        <v>5.1050000000000004</v>
      </c>
      <c r="H749" s="2">
        <v>39671</v>
      </c>
      <c r="I749" s="1">
        <v>5.72</v>
      </c>
      <c r="K749" s="2">
        <v>39667</v>
      </c>
      <c r="L749" s="1">
        <v>5.74</v>
      </c>
      <c r="N749" s="2">
        <v>39667</v>
      </c>
      <c r="O749" s="1">
        <v>5.6899999999999995</v>
      </c>
      <c r="Q749" s="2">
        <v>39762</v>
      </c>
      <c r="R749" s="1">
        <v>4.5600000000000005</v>
      </c>
      <c r="T749" s="2">
        <v>39762</v>
      </c>
      <c r="U749" s="1">
        <v>4.38</v>
      </c>
      <c r="W749" s="2">
        <v>39762</v>
      </c>
      <c r="X749" s="1">
        <v>4.3099999999999996</v>
      </c>
      <c r="Z749" s="2">
        <v>39762</v>
      </c>
      <c r="AA749" s="1">
        <v>4.45</v>
      </c>
      <c r="AC749" s="2">
        <v>39762</v>
      </c>
      <c r="AD749" s="1">
        <v>4.68</v>
      </c>
      <c r="AF749" s="2">
        <v>40156</v>
      </c>
      <c r="AG749" s="1">
        <v>0.25518999999999997</v>
      </c>
      <c r="AI749" s="2">
        <v>39762</v>
      </c>
      <c r="AJ749" s="1">
        <v>4.1950000000000003</v>
      </c>
      <c r="AL749" s="2">
        <v>39762</v>
      </c>
      <c r="AM749" s="1">
        <v>4.1580000000000004</v>
      </c>
      <c r="AO749" s="2">
        <v>39762</v>
      </c>
      <c r="AP749" s="1">
        <v>2.3094999999999999</v>
      </c>
      <c r="AR749" s="2">
        <v>39762</v>
      </c>
      <c r="AS749" s="1">
        <v>2.0030000000000001</v>
      </c>
      <c r="AU749" s="2">
        <v>39762</v>
      </c>
      <c r="AV749" s="1">
        <v>4.0860000000000003</v>
      </c>
      <c r="AX749" s="2">
        <v>39762</v>
      </c>
      <c r="AY749" s="1">
        <v>4.3250000000000002</v>
      </c>
      <c r="BA749" s="116">
        <v>39762</v>
      </c>
      <c r="BB749" s="1">
        <v>4.1825000000000001</v>
      </c>
      <c r="BD749" s="2">
        <v>39762</v>
      </c>
      <c r="BE749" s="1">
        <v>3.4554999999999998</v>
      </c>
      <c r="BG749" s="2">
        <v>39804</v>
      </c>
      <c r="BH749" s="1">
        <v>2.16</v>
      </c>
      <c r="BI749" s="2"/>
      <c r="BJ749" s="2">
        <v>39804</v>
      </c>
      <c r="BK749" s="1">
        <v>1.4</v>
      </c>
      <c r="BM749" s="2">
        <v>39762</v>
      </c>
      <c r="BN749" s="1">
        <v>3.7625000000000002</v>
      </c>
    </row>
    <row r="750" spans="2:66">
      <c r="B750" s="2">
        <v>40176</v>
      </c>
      <c r="C750" s="1">
        <v>2.85</v>
      </c>
      <c r="E750" s="2">
        <v>39640</v>
      </c>
      <c r="F750" s="1">
        <v>5.1970000000000001</v>
      </c>
      <c r="H750" s="2">
        <v>39672</v>
      </c>
      <c r="I750" s="1">
        <v>5.7629999999999999</v>
      </c>
      <c r="K750" s="2">
        <v>39668</v>
      </c>
      <c r="L750" s="1">
        <v>5.7620000000000005</v>
      </c>
      <c r="N750" s="2">
        <v>39668</v>
      </c>
      <c r="O750" s="1">
        <v>5.7229999999999999</v>
      </c>
      <c r="Q750" s="2">
        <v>39763</v>
      </c>
      <c r="R750" s="1">
        <v>4.49</v>
      </c>
      <c r="T750" s="2">
        <v>39763</v>
      </c>
      <c r="U750" s="1">
        <v>4.33</v>
      </c>
      <c r="W750" s="2">
        <v>39763</v>
      </c>
      <c r="X750" s="1">
        <v>4.3</v>
      </c>
      <c r="Z750" s="2">
        <v>39763</v>
      </c>
      <c r="AA750" s="1">
        <v>4.4800000000000004</v>
      </c>
      <c r="AC750" s="2">
        <v>39763</v>
      </c>
      <c r="AD750" s="1">
        <v>4.72</v>
      </c>
      <c r="AF750" s="2">
        <v>40157</v>
      </c>
      <c r="AG750" s="1">
        <v>0.25424999999999998</v>
      </c>
      <c r="AI750" s="2">
        <v>39763</v>
      </c>
      <c r="AJ750" s="1">
        <v>4.2</v>
      </c>
      <c r="AL750" s="2">
        <v>39763</v>
      </c>
      <c r="AM750" s="1">
        <v>4.1630000000000003</v>
      </c>
      <c r="AO750" s="2">
        <v>39763</v>
      </c>
      <c r="AP750" s="1">
        <v>2.2160000000000002</v>
      </c>
      <c r="AR750" s="2">
        <v>39763</v>
      </c>
      <c r="AS750" s="1">
        <v>1.9159999999999999</v>
      </c>
      <c r="AU750" s="2">
        <v>39763</v>
      </c>
      <c r="AV750" s="1">
        <v>4.1580000000000004</v>
      </c>
      <c r="AX750" s="2">
        <v>39763</v>
      </c>
      <c r="AY750" s="1">
        <v>4.3719999999999999</v>
      </c>
      <c r="BA750" s="116">
        <v>39763</v>
      </c>
      <c r="BB750" s="1">
        <v>4.2039999999999997</v>
      </c>
      <c r="BD750" s="2">
        <v>39763</v>
      </c>
      <c r="BE750" s="1">
        <v>3.4390000000000001</v>
      </c>
      <c r="BG750" s="2">
        <v>39805</v>
      </c>
      <c r="BH750" s="1">
        <v>2.1800000000000002</v>
      </c>
      <c r="BI750" s="2"/>
      <c r="BJ750" s="2">
        <v>39805</v>
      </c>
      <c r="BK750" s="1">
        <v>1.53</v>
      </c>
      <c r="BM750" s="2">
        <v>39763</v>
      </c>
      <c r="BN750" s="1">
        <v>3.7669999999999999</v>
      </c>
    </row>
    <row r="751" spans="2:66">
      <c r="B751" s="2">
        <v>40177</v>
      </c>
      <c r="C751" s="1">
        <v>2.86</v>
      </c>
      <c r="E751" s="2">
        <v>39643</v>
      </c>
      <c r="F751" s="1">
        <v>5.258</v>
      </c>
      <c r="H751" s="2">
        <v>39673</v>
      </c>
      <c r="I751" s="1">
        <v>5.7640000000000002</v>
      </c>
      <c r="K751" s="2">
        <v>39671</v>
      </c>
      <c r="L751" s="1">
        <v>5.78</v>
      </c>
      <c r="N751" s="2">
        <v>39671</v>
      </c>
      <c r="O751" s="1">
        <v>5.7430000000000003</v>
      </c>
      <c r="Q751" s="2">
        <v>39764</v>
      </c>
      <c r="R751" s="1">
        <v>4.33</v>
      </c>
      <c r="T751" s="2">
        <v>39764</v>
      </c>
      <c r="U751" s="1">
        <v>4.18</v>
      </c>
      <c r="W751" s="2">
        <v>39764</v>
      </c>
      <c r="X751" s="1">
        <v>4.18</v>
      </c>
      <c r="Z751" s="2">
        <v>39764</v>
      </c>
      <c r="AA751" s="1">
        <v>4.3600000000000003</v>
      </c>
      <c r="AC751" s="2">
        <v>39764</v>
      </c>
      <c r="AD751" s="1">
        <v>4.6500000000000004</v>
      </c>
      <c r="AF751" s="2">
        <v>40158</v>
      </c>
      <c r="AG751" s="1">
        <v>0.25363000000000002</v>
      </c>
      <c r="AI751" s="2">
        <v>39764</v>
      </c>
      <c r="AJ751" s="1">
        <v>4.0685000000000002</v>
      </c>
      <c r="AL751" s="2">
        <v>39764</v>
      </c>
      <c r="AM751" s="1">
        <v>4.0084999999999997</v>
      </c>
      <c r="AO751" s="2">
        <v>39764</v>
      </c>
      <c r="AP751" s="1">
        <v>2.19</v>
      </c>
      <c r="AR751" s="2">
        <v>39764</v>
      </c>
      <c r="AS751" s="1">
        <v>1.966</v>
      </c>
      <c r="AU751" s="2">
        <v>39764</v>
      </c>
      <c r="AV751" s="1">
        <v>4.0999999999999996</v>
      </c>
      <c r="AX751" s="2">
        <v>39764</v>
      </c>
      <c r="AY751" s="1">
        <v>4.3120000000000003</v>
      </c>
      <c r="BA751" s="116">
        <v>39764</v>
      </c>
      <c r="BB751" s="1">
        <v>4.1375000000000002</v>
      </c>
      <c r="BD751" s="2">
        <v>39764</v>
      </c>
      <c r="BE751" s="1">
        <v>3.3279999999999998</v>
      </c>
      <c r="BG751" s="2">
        <v>39806</v>
      </c>
      <c r="BH751" s="1">
        <v>2.2000000000000002</v>
      </c>
      <c r="BI751" s="2"/>
      <c r="BJ751" s="2">
        <v>39806</v>
      </c>
      <c r="BK751" s="1">
        <v>1.54</v>
      </c>
      <c r="BM751" s="2">
        <v>39764</v>
      </c>
      <c r="BN751" s="1">
        <v>3.6945000000000001</v>
      </c>
    </row>
    <row r="752" spans="2:66">
      <c r="B752" s="2">
        <v>40178</v>
      </c>
      <c r="C752" s="1">
        <v>2.86</v>
      </c>
      <c r="E752" s="2">
        <v>39644</v>
      </c>
      <c r="F752" s="1">
        <v>5.2770000000000001</v>
      </c>
      <c r="H752" s="2">
        <v>39674</v>
      </c>
      <c r="I752" s="1">
        <v>5.8469999999999995</v>
      </c>
      <c r="K752" s="2">
        <v>39672</v>
      </c>
      <c r="L752" s="1">
        <v>5.8230000000000004</v>
      </c>
      <c r="N752" s="2">
        <v>39672</v>
      </c>
      <c r="O752" s="1">
        <v>5.7940000000000005</v>
      </c>
      <c r="Q752" s="2">
        <v>39765</v>
      </c>
      <c r="R752" s="1">
        <v>4.43</v>
      </c>
      <c r="T752" s="2">
        <v>39765</v>
      </c>
      <c r="U752" s="1">
        <v>4.28</v>
      </c>
      <c r="W752" s="2">
        <v>39765</v>
      </c>
      <c r="X752" s="1">
        <v>4.29</v>
      </c>
      <c r="Z752" s="2">
        <v>39765</v>
      </c>
      <c r="AA752" s="1">
        <v>4.49</v>
      </c>
      <c r="AC752" s="2">
        <v>39765</v>
      </c>
      <c r="AD752" s="1">
        <v>4.76</v>
      </c>
      <c r="AF752" s="2">
        <v>40161</v>
      </c>
      <c r="AG752" s="1">
        <v>0.25374999999999998</v>
      </c>
      <c r="AI752" s="2">
        <v>39765</v>
      </c>
      <c r="AJ752" s="1">
        <v>4.2329999999999997</v>
      </c>
      <c r="AL752" s="2">
        <v>39765</v>
      </c>
      <c r="AM752" s="1">
        <v>4.1630000000000003</v>
      </c>
      <c r="AO752" s="2">
        <v>39765</v>
      </c>
      <c r="AP752" s="1">
        <v>2.3490000000000002</v>
      </c>
      <c r="AR752" s="2">
        <v>39765</v>
      </c>
      <c r="AS752" s="1">
        <v>2.149</v>
      </c>
      <c r="AU752" s="2">
        <v>39765</v>
      </c>
      <c r="AV752" s="1">
        <v>4.2300000000000004</v>
      </c>
      <c r="AX752" s="2">
        <v>39765</v>
      </c>
      <c r="AY752" s="1">
        <v>4.4400000000000004</v>
      </c>
      <c r="BA752" s="116">
        <v>39765</v>
      </c>
      <c r="BB752" s="1">
        <v>4.2469999999999999</v>
      </c>
      <c r="BD752" s="2">
        <v>39765</v>
      </c>
      <c r="BE752" s="1">
        <v>3.4064999999999999</v>
      </c>
      <c r="BG752" s="2">
        <v>39808</v>
      </c>
      <c r="BH752" s="1">
        <v>2.16</v>
      </c>
      <c r="BI752" s="2"/>
      <c r="BJ752" s="2">
        <v>39808</v>
      </c>
      <c r="BK752" s="1">
        <v>1.51</v>
      </c>
      <c r="BM752" s="2">
        <v>39765</v>
      </c>
      <c r="BN752" s="1">
        <v>3.7669999999999999</v>
      </c>
    </row>
    <row r="753" spans="2:66">
      <c r="B753" s="2">
        <v>40182</v>
      </c>
      <c r="C753" s="1">
        <v>2.88</v>
      </c>
      <c r="E753" s="2">
        <v>39645</v>
      </c>
      <c r="F753" s="1">
        <v>5.2830000000000004</v>
      </c>
      <c r="H753" s="2">
        <v>39678</v>
      </c>
      <c r="I753" s="1">
        <v>5.8730000000000002</v>
      </c>
      <c r="K753" s="2">
        <v>39673</v>
      </c>
      <c r="L753" s="1">
        <v>5.835</v>
      </c>
      <c r="N753" s="2">
        <v>39673</v>
      </c>
      <c r="O753" s="1">
        <v>5.8070000000000004</v>
      </c>
      <c r="Q753" s="2">
        <v>39766</v>
      </c>
      <c r="R753" s="1">
        <v>4.49</v>
      </c>
      <c r="T753" s="2">
        <v>39766</v>
      </c>
      <c r="U753" s="1">
        <v>4.3499999999999996</v>
      </c>
      <c r="W753" s="2">
        <v>39766</v>
      </c>
      <c r="X753" s="1">
        <v>4.37</v>
      </c>
      <c r="Z753" s="2">
        <v>39766</v>
      </c>
      <c r="AA753" s="1">
        <v>4.57</v>
      </c>
      <c r="AC753" s="2">
        <v>39766</v>
      </c>
      <c r="AD753" s="1">
        <v>4.8250000000000002</v>
      </c>
      <c r="AF753" s="2">
        <v>40162</v>
      </c>
      <c r="AG753" s="1">
        <v>0.25344</v>
      </c>
      <c r="AI753" s="2">
        <v>39766</v>
      </c>
      <c r="AJ753" s="1">
        <v>4.0425000000000004</v>
      </c>
      <c r="AL753" s="2">
        <v>39766</v>
      </c>
      <c r="AM753" s="1">
        <v>4.0570000000000004</v>
      </c>
      <c r="AO753" s="2">
        <v>39766</v>
      </c>
      <c r="AP753" s="1">
        <v>2.3449999999999998</v>
      </c>
      <c r="AR753" s="2">
        <v>39766</v>
      </c>
      <c r="AS753" s="1">
        <v>2.2040000000000002</v>
      </c>
      <c r="AU753" s="2">
        <v>39766</v>
      </c>
      <c r="AV753" s="1">
        <v>4.1775000000000002</v>
      </c>
      <c r="AX753" s="2">
        <v>39766</v>
      </c>
      <c r="AY753" s="1">
        <v>4.3875000000000002</v>
      </c>
      <c r="BA753" s="116">
        <v>39766</v>
      </c>
      <c r="BB753" s="1">
        <v>4.2004999999999999</v>
      </c>
      <c r="BD753" s="2">
        <v>39766</v>
      </c>
      <c r="BE753" s="1">
        <v>3.379</v>
      </c>
      <c r="BG753" s="2">
        <v>39811</v>
      </c>
      <c r="BH753" s="1">
        <v>2.13</v>
      </c>
      <c r="BI753" s="2"/>
      <c r="BJ753" s="2">
        <v>39811</v>
      </c>
      <c r="BK753" s="1">
        <v>1.45</v>
      </c>
      <c r="BM753" s="2">
        <v>39766</v>
      </c>
      <c r="BN753" s="1">
        <v>3.7359999999999998</v>
      </c>
    </row>
    <row r="754" spans="2:66">
      <c r="B754" s="2">
        <v>40183</v>
      </c>
      <c r="C754" s="1">
        <v>2.88</v>
      </c>
      <c r="E754" s="2">
        <v>39646</v>
      </c>
      <c r="F754" s="1">
        <v>5.2830000000000004</v>
      </c>
      <c r="H754" s="2">
        <v>39679</v>
      </c>
      <c r="I754" s="1">
        <v>5.7720000000000002</v>
      </c>
      <c r="K754" s="2">
        <v>39674</v>
      </c>
      <c r="L754" s="1">
        <v>5.9669999999999996</v>
      </c>
      <c r="N754" s="2">
        <v>39674</v>
      </c>
      <c r="O754" s="1">
        <v>5.91</v>
      </c>
      <c r="Q754" s="2">
        <v>39769</v>
      </c>
      <c r="R754" s="1">
        <v>4.4000000000000004</v>
      </c>
      <c r="T754" s="2">
        <v>39769</v>
      </c>
      <c r="U754" s="1">
        <v>4.29</v>
      </c>
      <c r="W754" s="2">
        <v>39769</v>
      </c>
      <c r="X754" s="1">
        <v>4.33</v>
      </c>
      <c r="Z754" s="2">
        <v>39769</v>
      </c>
      <c r="AA754" s="1">
        <v>4.5199999999999996</v>
      </c>
      <c r="AC754" s="2">
        <v>39769</v>
      </c>
      <c r="AD754" s="1">
        <v>4.7850000000000001</v>
      </c>
      <c r="AF754" s="2">
        <v>40163</v>
      </c>
      <c r="AG754" s="1">
        <v>0.25374999999999998</v>
      </c>
      <c r="AI754" s="2">
        <v>39769</v>
      </c>
      <c r="AJ754" s="1">
        <v>3.9820000000000002</v>
      </c>
      <c r="AL754" s="2">
        <v>39769</v>
      </c>
      <c r="AM754" s="1">
        <v>3.9630000000000001</v>
      </c>
      <c r="AO754" s="2">
        <v>39769</v>
      </c>
      <c r="AP754" s="1">
        <v>2.2530000000000001</v>
      </c>
      <c r="AR754" s="2">
        <v>39769</v>
      </c>
      <c r="AS754" s="1">
        <v>2.0804999999999998</v>
      </c>
      <c r="AU754" s="2">
        <v>39769</v>
      </c>
      <c r="AV754" s="1">
        <v>4.1719999999999997</v>
      </c>
      <c r="AX754" s="2">
        <v>39769</v>
      </c>
      <c r="AY754" s="1">
        <v>4.3789999999999996</v>
      </c>
      <c r="BA754" s="116">
        <v>39769</v>
      </c>
      <c r="BB754" s="1">
        <v>4.1944999999999997</v>
      </c>
      <c r="BD754" s="2">
        <v>39769</v>
      </c>
      <c r="BE754" s="1">
        <v>3.3210000000000002</v>
      </c>
      <c r="BG754" s="2">
        <v>39812</v>
      </c>
      <c r="BH754" s="1">
        <v>2.11</v>
      </c>
      <c r="BI754" s="2"/>
      <c r="BJ754" s="2">
        <v>39812</v>
      </c>
      <c r="BK754" s="1">
        <v>1.47</v>
      </c>
      <c r="BM754" s="2">
        <v>39769</v>
      </c>
      <c r="BN754" s="1">
        <v>3.706</v>
      </c>
    </row>
    <row r="755" spans="2:66">
      <c r="B755" s="2">
        <v>40184</v>
      </c>
      <c r="C755" s="1">
        <v>2.88</v>
      </c>
      <c r="E755" s="2">
        <v>39647</v>
      </c>
      <c r="F755" s="1">
        <v>5.28</v>
      </c>
      <c r="H755" s="2">
        <v>39680</v>
      </c>
      <c r="I755" s="1">
        <v>5.72</v>
      </c>
      <c r="K755" s="2">
        <v>39678</v>
      </c>
      <c r="L755" s="1">
        <v>6.0250000000000004</v>
      </c>
      <c r="N755" s="2">
        <v>39678</v>
      </c>
      <c r="O755" s="1">
        <v>5.9429999999999996</v>
      </c>
      <c r="Q755" s="2">
        <v>39770</v>
      </c>
      <c r="R755" s="1">
        <v>4.46</v>
      </c>
      <c r="T755" s="2">
        <v>39770</v>
      </c>
      <c r="U755" s="1">
        <v>4.3499999999999996</v>
      </c>
      <c r="W755" s="2">
        <v>39770</v>
      </c>
      <c r="X755" s="1">
        <v>4.3899999999999997</v>
      </c>
      <c r="Z755" s="2">
        <v>39770</v>
      </c>
      <c r="AA755" s="1">
        <v>4.57</v>
      </c>
      <c r="AC755" s="2">
        <v>39770</v>
      </c>
      <c r="AD755" s="1">
        <v>4.82</v>
      </c>
      <c r="AF755" s="2">
        <v>40164</v>
      </c>
      <c r="AG755" s="1">
        <v>0.25337999999999999</v>
      </c>
      <c r="AI755" s="2">
        <v>39770</v>
      </c>
      <c r="AJ755" s="1">
        <v>3.8180000000000001</v>
      </c>
      <c r="AL755" s="2">
        <v>39770</v>
      </c>
      <c r="AM755" s="1">
        <v>3.8209999999999997</v>
      </c>
      <c r="AO755" s="2">
        <v>39770</v>
      </c>
      <c r="AP755" s="1">
        <v>2.2090000000000001</v>
      </c>
      <c r="AR755" s="2">
        <v>39770</v>
      </c>
      <c r="AS755" s="1">
        <v>2.0390000000000001</v>
      </c>
      <c r="AU755" s="2">
        <v>39770</v>
      </c>
      <c r="AV755" s="1">
        <v>4.2240000000000002</v>
      </c>
      <c r="AX755" s="2">
        <v>39770</v>
      </c>
      <c r="AY755" s="1">
        <v>4.431</v>
      </c>
      <c r="BA755" s="116">
        <v>39770</v>
      </c>
      <c r="BB755" s="1">
        <v>4.1974999999999998</v>
      </c>
      <c r="BD755" s="2">
        <v>39770</v>
      </c>
      <c r="BE755" s="1">
        <v>3.3045</v>
      </c>
      <c r="BG755" s="2">
        <v>39813</v>
      </c>
      <c r="BH755" s="1">
        <v>2.25</v>
      </c>
      <c r="BI755" s="2"/>
      <c r="BJ755" s="2">
        <v>39813</v>
      </c>
      <c r="BK755" s="1">
        <v>1.55</v>
      </c>
      <c r="BM755" s="2">
        <v>39770</v>
      </c>
      <c r="BN755" s="1">
        <v>3.7054999999999998</v>
      </c>
    </row>
    <row r="756" spans="2:66">
      <c r="B756" s="2">
        <v>40185</v>
      </c>
      <c r="C756" s="1">
        <v>2.88</v>
      </c>
      <c r="E756" s="2">
        <v>39650</v>
      </c>
      <c r="F756" s="1">
        <v>5.2969999999999997</v>
      </c>
      <c r="H756" s="2">
        <v>39681</v>
      </c>
      <c r="I756" s="1">
        <v>5.71</v>
      </c>
      <c r="K756" s="2">
        <v>39679</v>
      </c>
      <c r="L756" s="1">
        <v>5.9509999999999996</v>
      </c>
      <c r="N756" s="2">
        <v>39679</v>
      </c>
      <c r="O756" s="1">
        <v>5.84</v>
      </c>
      <c r="Q756" s="2">
        <v>39771</v>
      </c>
      <c r="R756" s="1">
        <v>4.4180000000000001</v>
      </c>
      <c r="T756" s="2">
        <v>39771</v>
      </c>
      <c r="U756" s="1">
        <v>4.3099999999999996</v>
      </c>
      <c r="W756" s="2">
        <v>39771</v>
      </c>
      <c r="X756" s="1">
        <v>4.3579999999999997</v>
      </c>
      <c r="Z756" s="2">
        <v>39771</v>
      </c>
      <c r="AA756" s="1">
        <v>4.5460000000000003</v>
      </c>
      <c r="AC756" s="2">
        <v>39771</v>
      </c>
      <c r="AD756" s="1">
        <v>4.7830000000000004</v>
      </c>
      <c r="AF756" s="2">
        <v>40165</v>
      </c>
      <c r="AG756" s="1">
        <v>0.25124999999999997</v>
      </c>
      <c r="AI756" s="2">
        <v>39771</v>
      </c>
      <c r="AJ756" s="1">
        <v>3.556</v>
      </c>
      <c r="AL756" s="2">
        <v>39771</v>
      </c>
      <c r="AM756" s="1">
        <v>3.5629999999999997</v>
      </c>
      <c r="AO756" s="2">
        <v>39771</v>
      </c>
      <c r="AP756" s="1">
        <v>2.09</v>
      </c>
      <c r="AR756" s="2">
        <v>39771</v>
      </c>
      <c r="AS756" s="1">
        <v>1.984</v>
      </c>
      <c r="AU756" s="2">
        <v>39771</v>
      </c>
      <c r="AV756" s="1">
        <v>4.1769999999999996</v>
      </c>
      <c r="AX756" s="2">
        <v>39771</v>
      </c>
      <c r="AY756" s="1">
        <v>4.3890000000000002</v>
      </c>
      <c r="BA756" s="116">
        <v>39771</v>
      </c>
      <c r="BB756" s="1">
        <v>4.1515000000000004</v>
      </c>
      <c r="BD756" s="2">
        <v>39771</v>
      </c>
      <c r="BE756" s="1">
        <v>3.2444999999999999</v>
      </c>
      <c r="BG756" s="2">
        <v>39815</v>
      </c>
      <c r="BH756" s="1">
        <v>2.46</v>
      </c>
      <c r="BI756" s="2"/>
      <c r="BJ756" s="2">
        <v>39815</v>
      </c>
      <c r="BK756" s="1">
        <v>1.72</v>
      </c>
      <c r="BM756" s="2">
        <v>39771</v>
      </c>
      <c r="BN756" s="1">
        <v>3.6589999999999998</v>
      </c>
    </row>
    <row r="757" spans="2:66">
      <c r="B757" s="2">
        <v>40186</v>
      </c>
      <c r="C757" s="1">
        <v>2.88</v>
      </c>
      <c r="E757" s="2">
        <v>39651</v>
      </c>
      <c r="F757" s="1">
        <v>5.2770000000000001</v>
      </c>
      <c r="H757" s="2">
        <v>39682</v>
      </c>
      <c r="I757" s="1">
        <v>5.8100000000000005</v>
      </c>
      <c r="K757" s="2">
        <v>39680</v>
      </c>
      <c r="L757" s="1">
        <v>5.91</v>
      </c>
      <c r="N757" s="2">
        <v>39680</v>
      </c>
      <c r="O757" s="1">
        <v>5.79</v>
      </c>
      <c r="Q757" s="2">
        <v>39772</v>
      </c>
      <c r="R757" s="1">
        <v>4.43</v>
      </c>
      <c r="T757" s="2">
        <v>39772</v>
      </c>
      <c r="U757" s="1">
        <v>4.32</v>
      </c>
      <c r="W757" s="2">
        <v>39772</v>
      </c>
      <c r="X757" s="1">
        <v>4.3899999999999997</v>
      </c>
      <c r="Z757" s="2">
        <v>39772</v>
      </c>
      <c r="AA757" s="1">
        <v>4.5600000000000005</v>
      </c>
      <c r="AC757" s="2">
        <v>39772</v>
      </c>
      <c r="AD757" s="1">
        <v>4.8</v>
      </c>
      <c r="AF757" s="2">
        <v>40168</v>
      </c>
      <c r="AG757" s="1">
        <v>0.24875</v>
      </c>
      <c r="AI757" s="2">
        <v>39772</v>
      </c>
      <c r="AJ757" s="1">
        <v>2.8919999999999999</v>
      </c>
      <c r="AL757" s="2">
        <v>39772</v>
      </c>
      <c r="AM757" s="1">
        <v>3.1375000000000002</v>
      </c>
      <c r="AO757" s="2">
        <v>39772</v>
      </c>
      <c r="AP757" s="1">
        <v>1.9889999999999999</v>
      </c>
      <c r="AR757" s="2">
        <v>39772</v>
      </c>
      <c r="AS757" s="1">
        <v>1.8679999999999999</v>
      </c>
      <c r="AU757" s="2">
        <v>39772</v>
      </c>
      <c r="AV757" s="1">
        <v>3.8740000000000001</v>
      </c>
      <c r="AX757" s="2">
        <v>39772</v>
      </c>
      <c r="AY757" s="1">
        <v>4.1449999999999996</v>
      </c>
      <c r="BA757" s="116">
        <v>39772</v>
      </c>
      <c r="BB757" s="1">
        <v>3.9655</v>
      </c>
      <c r="BD757" s="2">
        <v>39772</v>
      </c>
      <c r="BE757" s="1">
        <v>3.1044999999999998</v>
      </c>
      <c r="BG757" s="2">
        <v>39818</v>
      </c>
      <c r="BH757" s="1">
        <v>2.4900000000000002</v>
      </c>
      <c r="BI757" s="2"/>
      <c r="BJ757" s="2">
        <v>39818</v>
      </c>
      <c r="BK757" s="1">
        <v>1.67</v>
      </c>
      <c r="BM757" s="2">
        <v>39772</v>
      </c>
      <c r="BN757" s="1">
        <v>3.476</v>
      </c>
    </row>
    <row r="758" spans="2:66">
      <c r="B758" s="2">
        <v>40189</v>
      </c>
      <c r="C758" s="1">
        <v>2.88</v>
      </c>
      <c r="E758" s="2">
        <v>39652</v>
      </c>
      <c r="F758" s="1">
        <v>5.24</v>
      </c>
      <c r="H758" s="2">
        <v>39685</v>
      </c>
      <c r="I758" s="1">
        <v>5.88</v>
      </c>
      <c r="K758" s="2">
        <v>39681</v>
      </c>
      <c r="L758" s="1">
        <v>5.91</v>
      </c>
      <c r="N758" s="2">
        <v>39681</v>
      </c>
      <c r="O758" s="1">
        <v>5.78</v>
      </c>
      <c r="Q758" s="2">
        <v>39773</v>
      </c>
      <c r="R758" s="1">
        <v>4.3499999999999996</v>
      </c>
      <c r="T758" s="2">
        <v>39773</v>
      </c>
      <c r="U758" s="1">
        <v>4.25</v>
      </c>
      <c r="W758" s="2">
        <v>39773</v>
      </c>
      <c r="X758" s="1">
        <v>4.32</v>
      </c>
      <c r="Z758" s="2">
        <v>39773</v>
      </c>
      <c r="AA758" s="1">
        <v>4.4800000000000004</v>
      </c>
      <c r="AC758" s="2">
        <v>39773</v>
      </c>
      <c r="AD758" s="1">
        <v>4.75</v>
      </c>
      <c r="AF758" s="2">
        <v>40169</v>
      </c>
      <c r="AG758" s="1">
        <v>0.24875</v>
      </c>
      <c r="AI758" s="2">
        <v>39773</v>
      </c>
      <c r="AJ758" s="1">
        <v>3.3014999999999999</v>
      </c>
      <c r="AL758" s="2">
        <v>39773</v>
      </c>
      <c r="AM758" s="1">
        <v>3.4020000000000001</v>
      </c>
      <c r="AO758" s="2">
        <v>39773</v>
      </c>
      <c r="AP758" s="1">
        <v>2.1644999999999999</v>
      </c>
      <c r="AR758" s="2">
        <v>39773</v>
      </c>
      <c r="AS758" s="1">
        <v>1.9889999999999999</v>
      </c>
      <c r="AU758" s="2">
        <v>39773</v>
      </c>
      <c r="AV758" s="1">
        <v>3.8050000000000002</v>
      </c>
      <c r="AX758" s="2">
        <v>39773</v>
      </c>
      <c r="AY758" s="1">
        <v>4.1139999999999999</v>
      </c>
      <c r="BA758" s="116">
        <v>39773</v>
      </c>
      <c r="BB758" s="1">
        <v>4.0114999999999998</v>
      </c>
      <c r="BD758" s="2">
        <v>39773</v>
      </c>
      <c r="BE758" s="1">
        <v>3.149</v>
      </c>
      <c r="BG758" s="2">
        <v>39819</v>
      </c>
      <c r="BH758" s="1">
        <v>2.5099999999999998</v>
      </c>
      <c r="BI758" s="2"/>
      <c r="BJ758" s="2">
        <v>39819</v>
      </c>
      <c r="BK758" s="1">
        <v>1.6800000000000002</v>
      </c>
      <c r="BM758" s="2">
        <v>39773</v>
      </c>
      <c r="BN758" s="1">
        <v>3.5169999999999999</v>
      </c>
    </row>
    <row r="759" spans="2:66">
      <c r="B759" s="2">
        <v>40190</v>
      </c>
      <c r="C759" s="1">
        <v>2.88</v>
      </c>
      <c r="E759" s="2">
        <v>39653</v>
      </c>
      <c r="F759" s="1">
        <v>5.2220000000000004</v>
      </c>
      <c r="H759" s="2">
        <v>39686</v>
      </c>
      <c r="I759" s="1">
        <v>5.84</v>
      </c>
      <c r="K759" s="2">
        <v>39682</v>
      </c>
      <c r="L759" s="1">
        <v>6.01</v>
      </c>
      <c r="N759" s="2">
        <v>39682</v>
      </c>
      <c r="O759" s="1">
        <v>5.89</v>
      </c>
      <c r="Q759" s="2">
        <v>39776</v>
      </c>
      <c r="R759" s="1">
        <v>4.37</v>
      </c>
      <c r="T759" s="2">
        <v>39776</v>
      </c>
      <c r="U759" s="1">
        <v>4.2699999999999996</v>
      </c>
      <c r="W759" s="2">
        <v>39776</v>
      </c>
      <c r="X759" s="1">
        <v>4.3499999999999996</v>
      </c>
      <c r="Z759" s="2">
        <v>39776</v>
      </c>
      <c r="AA759" s="1">
        <v>4.51</v>
      </c>
      <c r="AC759" s="2">
        <v>39776</v>
      </c>
      <c r="AD759" s="1">
        <v>4.78</v>
      </c>
      <c r="AF759" s="2">
        <v>40170</v>
      </c>
      <c r="AG759" s="1">
        <v>0.25063000000000002</v>
      </c>
      <c r="AI759" s="2">
        <v>39776</v>
      </c>
      <c r="AJ759" s="1">
        <v>3.419</v>
      </c>
      <c r="AL759" s="2">
        <v>39776</v>
      </c>
      <c r="AM759" s="1">
        <v>3.5259999999999998</v>
      </c>
      <c r="AO759" s="2">
        <v>39776</v>
      </c>
      <c r="AP759" s="1">
        <v>2.31</v>
      </c>
      <c r="AR759" s="2">
        <v>39776</v>
      </c>
      <c r="AS759" s="1">
        <v>2.125</v>
      </c>
      <c r="AU759" s="2">
        <v>39776</v>
      </c>
      <c r="AV759" s="1">
        <v>3.9455</v>
      </c>
      <c r="AX759" s="2">
        <v>39776</v>
      </c>
      <c r="AY759" s="1">
        <v>4.2735000000000003</v>
      </c>
      <c r="BA759" s="116">
        <v>39776</v>
      </c>
      <c r="BB759" s="1">
        <v>4.133</v>
      </c>
      <c r="BD759" s="2">
        <v>39776</v>
      </c>
      <c r="BE759" s="1">
        <v>3.2965</v>
      </c>
      <c r="BG759" s="2">
        <v>39820</v>
      </c>
      <c r="BH759" s="1">
        <v>2.52</v>
      </c>
      <c r="BI759" s="2"/>
      <c r="BJ759" s="2">
        <v>39820</v>
      </c>
      <c r="BK759" s="1">
        <v>1.6600000000000001</v>
      </c>
      <c r="BM759" s="2">
        <v>39776</v>
      </c>
      <c r="BN759" s="1">
        <v>3.6550000000000002</v>
      </c>
    </row>
    <row r="760" spans="2:66">
      <c r="B760" s="2">
        <v>40191</v>
      </c>
      <c r="C760" s="1">
        <v>2.88</v>
      </c>
      <c r="E760" s="2">
        <v>39654</v>
      </c>
      <c r="F760" s="1">
        <v>5.21</v>
      </c>
      <c r="H760" s="2">
        <v>39687</v>
      </c>
      <c r="I760" s="1">
        <v>5.8100000000000005</v>
      </c>
      <c r="K760" s="2">
        <v>39685</v>
      </c>
      <c r="L760" s="1">
        <v>6.07</v>
      </c>
      <c r="N760" s="2">
        <v>39685</v>
      </c>
      <c r="O760" s="1">
        <v>5.96</v>
      </c>
      <c r="Q760" s="2">
        <v>39777</v>
      </c>
      <c r="R760" s="1">
        <v>4.34</v>
      </c>
      <c r="T760" s="2">
        <v>39777</v>
      </c>
      <c r="U760" s="1">
        <v>4.25</v>
      </c>
      <c r="W760" s="2">
        <v>39777</v>
      </c>
      <c r="X760" s="1">
        <v>4.34</v>
      </c>
      <c r="Z760" s="2">
        <v>39777</v>
      </c>
      <c r="AA760" s="1">
        <v>4.5199999999999996</v>
      </c>
      <c r="AC760" s="2">
        <v>39777</v>
      </c>
      <c r="AD760" s="1">
        <v>4.8100000000000005</v>
      </c>
      <c r="AF760" s="2">
        <v>40171</v>
      </c>
      <c r="AG760" s="1">
        <v>0.25063000000000002</v>
      </c>
      <c r="AI760" s="2">
        <v>39777</v>
      </c>
      <c r="AJ760" s="1">
        <v>3.1575000000000002</v>
      </c>
      <c r="AL760" s="2">
        <v>39777</v>
      </c>
      <c r="AM760" s="1">
        <v>3.2349999999999999</v>
      </c>
      <c r="AO760" s="2">
        <v>39777</v>
      </c>
      <c r="AP760" s="1">
        <v>2.1345000000000001</v>
      </c>
      <c r="AR760" s="2">
        <v>39777</v>
      </c>
      <c r="AS760" s="1">
        <v>2.0110000000000001</v>
      </c>
      <c r="AU760" s="2">
        <v>39777</v>
      </c>
      <c r="AV760" s="1">
        <v>3.734</v>
      </c>
      <c r="AX760" s="2">
        <v>39777</v>
      </c>
      <c r="AY760" s="1">
        <v>4.1150000000000002</v>
      </c>
      <c r="BA760" s="116">
        <v>39777</v>
      </c>
      <c r="BB760" s="1">
        <v>3.9889999999999999</v>
      </c>
      <c r="BD760" s="2">
        <v>39777</v>
      </c>
      <c r="BE760" s="1">
        <v>3.2069999999999999</v>
      </c>
      <c r="BG760" s="2">
        <v>39821</v>
      </c>
      <c r="BH760" s="1">
        <v>2.4699999999999998</v>
      </c>
      <c r="BI760" s="2"/>
      <c r="BJ760" s="2">
        <v>39821</v>
      </c>
      <c r="BK760" s="1">
        <v>1.6</v>
      </c>
      <c r="BM760" s="2">
        <v>39777</v>
      </c>
      <c r="BN760" s="1">
        <v>3.5169999999999999</v>
      </c>
    </row>
    <row r="761" spans="2:66">
      <c r="B761" s="2">
        <v>40192</v>
      </c>
      <c r="C761" s="1">
        <v>2.88</v>
      </c>
      <c r="E761" s="2">
        <v>39657</v>
      </c>
      <c r="F761" s="1">
        <v>5.23</v>
      </c>
      <c r="H761" s="2">
        <v>39688</v>
      </c>
      <c r="I761" s="1">
        <v>5.76</v>
      </c>
      <c r="K761" s="2">
        <v>39686</v>
      </c>
      <c r="L761" s="1">
        <v>6.03</v>
      </c>
      <c r="N761" s="2">
        <v>39686</v>
      </c>
      <c r="O761" s="1">
        <v>5.93</v>
      </c>
      <c r="Q761" s="2">
        <v>39778</v>
      </c>
      <c r="R761" s="1">
        <v>4.26</v>
      </c>
      <c r="T761" s="2">
        <v>39778</v>
      </c>
      <c r="U761" s="1">
        <v>4.16</v>
      </c>
      <c r="W761" s="2">
        <v>39778</v>
      </c>
      <c r="X761" s="1">
        <v>4.28</v>
      </c>
      <c r="Z761" s="2">
        <v>39778</v>
      </c>
      <c r="AA761" s="1">
        <v>4.49</v>
      </c>
      <c r="AC761" s="2">
        <v>39778</v>
      </c>
      <c r="AD761" s="1">
        <v>4.7850000000000001</v>
      </c>
      <c r="AF761" s="2">
        <v>40176</v>
      </c>
      <c r="AG761" s="1">
        <v>0.25063000000000002</v>
      </c>
      <c r="AI761" s="2">
        <v>39778</v>
      </c>
      <c r="AJ761" s="1">
        <v>3.0844999999999998</v>
      </c>
      <c r="AL761" s="2">
        <v>39778</v>
      </c>
      <c r="AM761" s="1">
        <v>3.1629999999999998</v>
      </c>
      <c r="AO761" s="2">
        <v>39778</v>
      </c>
      <c r="AP761" s="1">
        <v>2.1326000000000001</v>
      </c>
      <c r="AR761" s="2">
        <v>39778</v>
      </c>
      <c r="AS761" s="1">
        <v>2.0274999999999999</v>
      </c>
      <c r="AU761" s="2">
        <v>39778</v>
      </c>
      <c r="AV761" s="1">
        <v>3.6175000000000002</v>
      </c>
      <c r="AX761" s="2">
        <v>39778</v>
      </c>
      <c r="AY761" s="1">
        <v>4.0345000000000004</v>
      </c>
      <c r="BA761" s="116">
        <v>39778</v>
      </c>
      <c r="BB761" s="1">
        <v>3.9169999999999998</v>
      </c>
      <c r="BD761" s="2">
        <v>39778</v>
      </c>
      <c r="BE761" s="1">
        <v>3.1360000000000001</v>
      </c>
      <c r="BG761" s="2">
        <v>39822</v>
      </c>
      <c r="BH761" s="1">
        <v>2.4300000000000002</v>
      </c>
      <c r="BI761" s="2"/>
      <c r="BJ761" s="2">
        <v>39822</v>
      </c>
      <c r="BK761" s="1">
        <v>1.51</v>
      </c>
      <c r="BM761" s="2">
        <v>39778</v>
      </c>
      <c r="BN761" s="1">
        <v>3.4544999999999999</v>
      </c>
    </row>
    <row r="762" spans="2:66">
      <c r="B762" s="2">
        <v>40193</v>
      </c>
      <c r="C762" s="1">
        <v>2.88</v>
      </c>
      <c r="E762" s="2">
        <v>39658</v>
      </c>
      <c r="F762" s="1">
        <v>5.2279999999999998</v>
      </c>
      <c r="H762" s="2">
        <v>39689</v>
      </c>
      <c r="I762" s="1">
        <v>5.77</v>
      </c>
      <c r="K762" s="2">
        <v>39687</v>
      </c>
      <c r="L762" s="1">
        <v>6</v>
      </c>
      <c r="N762" s="2">
        <v>39687</v>
      </c>
      <c r="O762" s="1">
        <v>5.9</v>
      </c>
      <c r="Q762" s="2">
        <v>39779</v>
      </c>
      <c r="R762" s="1">
        <v>4.29</v>
      </c>
      <c r="T762" s="2">
        <v>39779</v>
      </c>
      <c r="U762" s="1">
        <v>4.1900000000000004</v>
      </c>
      <c r="W762" s="2">
        <v>39779</v>
      </c>
      <c r="X762" s="1">
        <v>4.2699999999999996</v>
      </c>
      <c r="Z762" s="2">
        <v>39779</v>
      </c>
      <c r="AA762" s="1">
        <v>4.4800000000000004</v>
      </c>
      <c r="AC762" s="2">
        <v>39779</v>
      </c>
      <c r="AD762" s="1">
        <v>4.7699999999999996</v>
      </c>
      <c r="AF762" s="2">
        <v>40177</v>
      </c>
      <c r="AG762" s="1">
        <v>0.25063000000000002</v>
      </c>
      <c r="AI762" s="2">
        <v>39779</v>
      </c>
      <c r="AJ762" s="1">
        <v>3.1819999999999999</v>
      </c>
      <c r="AL762" s="2">
        <v>39779</v>
      </c>
      <c r="AM762" s="1">
        <v>3.2829999999999999</v>
      </c>
      <c r="AO762" s="2">
        <v>39779</v>
      </c>
      <c r="AP762" s="1">
        <v>2.1800000000000002</v>
      </c>
      <c r="AR762" s="2">
        <v>39779</v>
      </c>
      <c r="AS762" s="1">
        <v>2.08</v>
      </c>
      <c r="AU762" s="2">
        <v>39779</v>
      </c>
      <c r="AV762" s="1">
        <v>3.6137000000000001</v>
      </c>
      <c r="AX762" s="2">
        <v>39779</v>
      </c>
      <c r="AY762" s="1">
        <v>4.0266999999999999</v>
      </c>
      <c r="BA762" s="116">
        <v>39779</v>
      </c>
      <c r="BB762" s="1">
        <v>3.9089999999999998</v>
      </c>
      <c r="BD762" s="2">
        <v>39779</v>
      </c>
      <c r="BE762" s="1">
        <v>3.141</v>
      </c>
      <c r="BG762" s="2">
        <v>39825</v>
      </c>
      <c r="BH762" s="1">
        <v>2.34</v>
      </c>
      <c r="BI762" s="2"/>
      <c r="BJ762" s="2">
        <v>39825</v>
      </c>
      <c r="BK762" s="1">
        <v>1.45</v>
      </c>
      <c r="BM762" s="2">
        <v>39779</v>
      </c>
      <c r="BN762" s="1">
        <v>3.4249999999999998</v>
      </c>
    </row>
    <row r="763" spans="2:66">
      <c r="B763" s="2">
        <v>40196</v>
      </c>
      <c r="C763" s="1">
        <v>2.88</v>
      </c>
      <c r="E763" s="2">
        <v>39659</v>
      </c>
      <c r="F763" s="1">
        <v>5.2430000000000003</v>
      </c>
      <c r="H763" s="2">
        <v>39692</v>
      </c>
      <c r="I763" s="1">
        <v>5.88</v>
      </c>
      <c r="K763" s="2">
        <v>39688</v>
      </c>
      <c r="L763" s="1">
        <v>5.95</v>
      </c>
      <c r="N763" s="2">
        <v>39688</v>
      </c>
      <c r="O763" s="1">
        <v>5.85</v>
      </c>
      <c r="Q763" s="2">
        <v>39780</v>
      </c>
      <c r="R763" s="1">
        <v>4.29</v>
      </c>
      <c r="T763" s="2">
        <v>39780</v>
      </c>
      <c r="U763" s="1">
        <v>4.2</v>
      </c>
      <c r="W763" s="2">
        <v>39780</v>
      </c>
      <c r="X763" s="1">
        <v>4.2699999999999996</v>
      </c>
      <c r="Z763" s="2">
        <v>39780</v>
      </c>
      <c r="AA763" s="1">
        <v>4.49</v>
      </c>
      <c r="AC763" s="2">
        <v>39780</v>
      </c>
      <c r="AD763" s="1">
        <v>4.79</v>
      </c>
      <c r="AF763" s="2">
        <v>40178</v>
      </c>
      <c r="AG763" s="1">
        <v>0.25063000000000002</v>
      </c>
      <c r="AI763" s="2">
        <v>39780</v>
      </c>
      <c r="AJ763" s="1">
        <v>3.0125000000000002</v>
      </c>
      <c r="AL763" s="2">
        <v>39780</v>
      </c>
      <c r="AM763" s="1">
        <v>3.1179999999999999</v>
      </c>
      <c r="AO763" s="2">
        <v>39780</v>
      </c>
      <c r="AP763" s="1">
        <v>2.0724999999999998</v>
      </c>
      <c r="AR763" s="2">
        <v>39780</v>
      </c>
      <c r="AS763" s="1">
        <v>2.0310000000000001</v>
      </c>
      <c r="AU763" s="2">
        <v>39780</v>
      </c>
      <c r="AV763" s="1">
        <v>3.6287000000000003</v>
      </c>
      <c r="AX763" s="2">
        <v>39780</v>
      </c>
      <c r="AY763" s="1">
        <v>4.0347</v>
      </c>
      <c r="BA763" s="116">
        <v>39780</v>
      </c>
      <c r="BB763" s="1">
        <v>3.9386999999999999</v>
      </c>
      <c r="BD763" s="2">
        <v>39780</v>
      </c>
      <c r="BE763" s="1">
        <v>3.145</v>
      </c>
      <c r="BG763" s="2">
        <v>39826</v>
      </c>
      <c r="BH763" s="1">
        <v>2.33</v>
      </c>
      <c r="BI763" s="2"/>
      <c r="BJ763" s="2">
        <v>39826</v>
      </c>
      <c r="BK763" s="1">
        <v>1.44</v>
      </c>
      <c r="BM763" s="2">
        <v>39780</v>
      </c>
      <c r="BN763" s="1">
        <v>3.472</v>
      </c>
    </row>
    <row r="764" spans="2:66">
      <c r="B764" s="2">
        <v>40197</v>
      </c>
      <c r="C764" s="1">
        <v>2.88</v>
      </c>
      <c r="E764" s="2">
        <v>39660</v>
      </c>
      <c r="F764" s="1">
        <v>5.2770000000000001</v>
      </c>
      <c r="H764" s="2">
        <v>39693</v>
      </c>
      <c r="I764" s="1">
        <v>5.97</v>
      </c>
      <c r="K764" s="2">
        <v>39689</v>
      </c>
      <c r="L764" s="1">
        <v>5.96</v>
      </c>
      <c r="N764" s="2">
        <v>39689</v>
      </c>
      <c r="O764" s="1">
        <v>5.86</v>
      </c>
      <c r="Q764" s="2">
        <v>39783</v>
      </c>
      <c r="R764" s="1">
        <v>4.2249999999999996</v>
      </c>
      <c r="T764" s="2">
        <v>39783</v>
      </c>
      <c r="U764" s="1">
        <v>4.16</v>
      </c>
      <c r="W764" s="2">
        <v>39783</v>
      </c>
      <c r="X764" s="1">
        <v>4.2300000000000004</v>
      </c>
      <c r="Z764" s="2">
        <v>39783</v>
      </c>
      <c r="AA764" s="1">
        <v>4.45</v>
      </c>
      <c r="AC764" s="2">
        <v>39783</v>
      </c>
      <c r="AD764" s="1">
        <v>4.74</v>
      </c>
      <c r="AF764" s="2">
        <v>40182</v>
      </c>
      <c r="AG764" s="1">
        <v>0.25438</v>
      </c>
      <c r="AI764" s="2">
        <v>39783</v>
      </c>
      <c r="AJ764" s="1">
        <v>2.8105000000000002</v>
      </c>
      <c r="AL764" s="2">
        <v>39783</v>
      </c>
      <c r="AM764" s="1">
        <v>2.9255</v>
      </c>
      <c r="AO764" s="2">
        <v>39783</v>
      </c>
      <c r="AP764" s="1">
        <v>1.9815</v>
      </c>
      <c r="AR764" s="2">
        <v>39783</v>
      </c>
      <c r="AS764" s="1">
        <v>1.966</v>
      </c>
      <c r="AU764" s="2">
        <v>39783</v>
      </c>
      <c r="AV764" s="1">
        <v>3.3976000000000002</v>
      </c>
      <c r="AX764" s="2">
        <v>39783</v>
      </c>
      <c r="AY764" s="1">
        <v>3.8235999999999999</v>
      </c>
      <c r="BA764" s="116">
        <v>39783</v>
      </c>
      <c r="BB764" s="1">
        <v>3.7551000000000001</v>
      </c>
      <c r="BD764" s="2">
        <v>39783</v>
      </c>
      <c r="BE764" s="1">
        <v>3.032</v>
      </c>
      <c r="BG764" s="2">
        <v>39827</v>
      </c>
      <c r="BH764" s="1">
        <v>2.2400000000000002</v>
      </c>
      <c r="BI764" s="2"/>
      <c r="BJ764" s="2">
        <v>39827</v>
      </c>
      <c r="BK764" s="1">
        <v>1.3599999999999999</v>
      </c>
      <c r="BM764" s="2">
        <v>39783</v>
      </c>
      <c r="BN764" s="1">
        <v>3.3094999999999999</v>
      </c>
    </row>
    <row r="765" spans="2:66">
      <c r="B765" s="2">
        <v>40198</v>
      </c>
      <c r="C765" s="1">
        <v>2.88</v>
      </c>
      <c r="E765" s="2">
        <v>39661</v>
      </c>
      <c r="F765" s="1">
        <v>5.2830000000000004</v>
      </c>
      <c r="H765" s="2">
        <v>39694</v>
      </c>
      <c r="I765" s="1">
        <v>5.87</v>
      </c>
      <c r="K765" s="2">
        <v>39692</v>
      </c>
      <c r="L765" s="1">
        <v>6.07</v>
      </c>
      <c r="N765" s="2">
        <v>39692</v>
      </c>
      <c r="O765" s="1">
        <v>5.97</v>
      </c>
      <c r="Q765" s="2">
        <v>39784</v>
      </c>
      <c r="R765" s="1">
        <v>4.2</v>
      </c>
      <c r="T765" s="2">
        <v>39784</v>
      </c>
      <c r="U765" s="1">
        <v>4.13</v>
      </c>
      <c r="W765" s="2">
        <v>39784</v>
      </c>
      <c r="X765" s="1">
        <v>4.16</v>
      </c>
      <c r="Z765" s="2">
        <v>39784</v>
      </c>
      <c r="AA765" s="1">
        <v>4.38</v>
      </c>
      <c r="AC765" s="2">
        <v>39784</v>
      </c>
      <c r="AD765" s="1">
        <v>4.67</v>
      </c>
      <c r="AF765" s="2">
        <v>40183</v>
      </c>
      <c r="AG765" s="1">
        <v>0.2525</v>
      </c>
      <c r="AI765" s="2">
        <v>39784</v>
      </c>
      <c r="AJ765" s="1">
        <v>2.7645</v>
      </c>
      <c r="AL765" s="2">
        <v>39784</v>
      </c>
      <c r="AM765" s="1">
        <v>2.8734999999999999</v>
      </c>
      <c r="AO765" s="2">
        <v>39784</v>
      </c>
      <c r="AP765" s="1">
        <v>1.9344999999999999</v>
      </c>
      <c r="AR765" s="2">
        <v>39784</v>
      </c>
      <c r="AS765" s="1">
        <v>1.8959999999999999</v>
      </c>
      <c r="AU765" s="2">
        <v>39784</v>
      </c>
      <c r="AV765" s="1">
        <v>3.1854</v>
      </c>
      <c r="AX765" s="2">
        <v>39784</v>
      </c>
      <c r="AY765" s="1">
        <v>3.6394000000000002</v>
      </c>
      <c r="BA765" s="116">
        <v>39784</v>
      </c>
      <c r="BB765" s="1">
        <v>3.6053999999999999</v>
      </c>
      <c r="BD765" s="2">
        <v>39784</v>
      </c>
      <c r="BE765" s="1">
        <v>3.0110000000000001</v>
      </c>
      <c r="BG765" s="2">
        <v>39828</v>
      </c>
      <c r="BH765" s="1">
        <v>2.23</v>
      </c>
      <c r="BI765" s="2"/>
      <c r="BJ765" s="2">
        <v>39828</v>
      </c>
      <c r="BK765" s="1">
        <v>1.3599999999999999</v>
      </c>
      <c r="BM765" s="2">
        <v>39784</v>
      </c>
      <c r="BN765" s="1">
        <v>3.2560000000000002</v>
      </c>
    </row>
    <row r="766" spans="2:66">
      <c r="B766" s="2">
        <v>40199</v>
      </c>
      <c r="C766" s="1">
        <v>2.88</v>
      </c>
      <c r="E766" s="2">
        <v>39664</v>
      </c>
      <c r="F766" s="1">
        <v>5.3570000000000002</v>
      </c>
      <c r="H766" s="2">
        <v>39695</v>
      </c>
      <c r="I766" s="1">
        <v>5.82</v>
      </c>
      <c r="K766" s="2">
        <v>39693</v>
      </c>
      <c r="L766" s="1">
        <v>6.14</v>
      </c>
      <c r="N766" s="2">
        <v>39693</v>
      </c>
      <c r="O766" s="1">
        <v>6.05</v>
      </c>
      <c r="Q766" s="2">
        <v>39785</v>
      </c>
      <c r="R766" s="1">
        <v>4.0599999999999996</v>
      </c>
      <c r="T766" s="2">
        <v>39785</v>
      </c>
      <c r="U766" s="1">
        <v>4.0199999999999996</v>
      </c>
      <c r="W766" s="2">
        <v>39785</v>
      </c>
      <c r="X766" s="1">
        <v>4.05</v>
      </c>
      <c r="Z766" s="2">
        <v>39785</v>
      </c>
      <c r="AA766" s="1">
        <v>4.25</v>
      </c>
      <c r="AC766" s="2">
        <v>39785</v>
      </c>
      <c r="AD766" s="1">
        <v>4.53</v>
      </c>
      <c r="AF766" s="2">
        <v>40184</v>
      </c>
      <c r="AG766" s="1">
        <v>0.25</v>
      </c>
      <c r="AI766" s="2">
        <v>39785</v>
      </c>
      <c r="AJ766" s="1">
        <v>2.8109999999999999</v>
      </c>
      <c r="AL766" s="2">
        <v>39785</v>
      </c>
      <c r="AM766" s="1">
        <v>2.92</v>
      </c>
      <c r="AO766" s="2">
        <v>39785</v>
      </c>
      <c r="AP766" s="1">
        <v>1.958</v>
      </c>
      <c r="AR766" s="2">
        <v>39785</v>
      </c>
      <c r="AS766" s="1">
        <v>1.8864999999999998</v>
      </c>
      <c r="AU766" s="2">
        <v>39785</v>
      </c>
      <c r="AV766" s="1">
        <v>3.1869999999999998</v>
      </c>
      <c r="AX766" s="2">
        <v>39785</v>
      </c>
      <c r="AY766" s="1">
        <v>3.61</v>
      </c>
      <c r="BA766" s="116">
        <v>39785</v>
      </c>
      <c r="BB766" s="1">
        <v>3.403</v>
      </c>
      <c r="BD766" s="2">
        <v>39785</v>
      </c>
      <c r="BE766" s="1">
        <v>2.93</v>
      </c>
      <c r="BG766" s="2">
        <v>39829</v>
      </c>
      <c r="BH766" s="1">
        <v>2.36</v>
      </c>
      <c r="BI766" s="2"/>
      <c r="BJ766" s="2">
        <v>39829</v>
      </c>
      <c r="BK766" s="1">
        <v>1.47</v>
      </c>
      <c r="BM766" s="2">
        <v>39785</v>
      </c>
      <c r="BN766" s="1">
        <v>3.1459999999999999</v>
      </c>
    </row>
    <row r="767" spans="2:66">
      <c r="B767" s="2">
        <v>40200</v>
      </c>
      <c r="C767" s="1">
        <v>2.88</v>
      </c>
      <c r="E767" s="2">
        <v>39665</v>
      </c>
      <c r="F767" s="1">
        <v>5.36</v>
      </c>
      <c r="H767" s="2">
        <v>39696</v>
      </c>
      <c r="I767" s="1">
        <v>5.8</v>
      </c>
      <c r="K767" s="2">
        <v>39694</v>
      </c>
      <c r="L767" s="1">
        <v>6.05</v>
      </c>
      <c r="N767" s="2">
        <v>39694</v>
      </c>
      <c r="O767" s="1">
        <v>5.95</v>
      </c>
      <c r="Q767" s="2">
        <v>39786</v>
      </c>
      <c r="R767" s="1">
        <v>4.05</v>
      </c>
      <c r="T767" s="2">
        <v>39786</v>
      </c>
      <c r="U767" s="1">
        <v>4</v>
      </c>
      <c r="W767" s="2">
        <v>39786</v>
      </c>
      <c r="X767" s="1">
        <v>4.03</v>
      </c>
      <c r="Z767" s="2">
        <v>39786</v>
      </c>
      <c r="AA767" s="1">
        <v>4.2300000000000004</v>
      </c>
      <c r="AC767" s="2">
        <v>39786</v>
      </c>
      <c r="AD767" s="1">
        <v>4.5199999999999996</v>
      </c>
      <c r="AF767" s="2">
        <v>40185</v>
      </c>
      <c r="AG767" s="1">
        <v>0.24937999999999999</v>
      </c>
      <c r="AI767" s="2">
        <v>39786</v>
      </c>
      <c r="AJ767" s="1">
        <v>2.7164999999999999</v>
      </c>
      <c r="AL767" s="2">
        <v>39786</v>
      </c>
      <c r="AM767" s="1">
        <v>2.8559999999999999</v>
      </c>
      <c r="AO767" s="2">
        <v>39786</v>
      </c>
      <c r="AP767" s="1">
        <v>1.9755</v>
      </c>
      <c r="AR767" s="2">
        <v>39786</v>
      </c>
      <c r="AS767" s="1">
        <v>1.9140000000000001</v>
      </c>
      <c r="AU767" s="2">
        <v>39786</v>
      </c>
      <c r="AV767" s="1">
        <v>3.2305000000000001</v>
      </c>
      <c r="AX767" s="2">
        <v>39786</v>
      </c>
      <c r="AY767" s="1">
        <v>3.6055000000000001</v>
      </c>
      <c r="BA767" s="116">
        <v>39786</v>
      </c>
      <c r="BB767" s="1">
        <v>3.5735000000000001</v>
      </c>
      <c r="BD767" s="2">
        <v>39786</v>
      </c>
      <c r="BE767" s="1">
        <v>3.07</v>
      </c>
      <c r="BG767" s="2">
        <v>39833</v>
      </c>
      <c r="BH767" s="1">
        <v>2.4</v>
      </c>
      <c r="BI767" s="2"/>
      <c r="BJ767" s="2">
        <v>39833</v>
      </c>
      <c r="BK767" s="1">
        <v>1.48</v>
      </c>
      <c r="BM767" s="2">
        <v>39786</v>
      </c>
      <c r="BN767" s="1">
        <v>3.3241999999999998</v>
      </c>
    </row>
    <row r="768" spans="2:66">
      <c r="B768" s="2">
        <v>40203</v>
      </c>
      <c r="C768" s="1">
        <v>2.88</v>
      </c>
      <c r="E768" s="2">
        <v>39666</v>
      </c>
      <c r="F768" s="1">
        <v>5.3570000000000002</v>
      </c>
      <c r="H768" s="2">
        <v>39699</v>
      </c>
      <c r="I768" s="1">
        <v>5.76</v>
      </c>
      <c r="K768" s="2">
        <v>39695</v>
      </c>
      <c r="L768" s="1">
        <v>5.99</v>
      </c>
      <c r="N768" s="2">
        <v>39695</v>
      </c>
      <c r="O768" s="1">
        <v>5.9</v>
      </c>
      <c r="Q768" s="2">
        <v>39787</v>
      </c>
      <c r="R768" s="1">
        <v>3.93</v>
      </c>
      <c r="T768" s="2">
        <v>39787</v>
      </c>
      <c r="U768" s="1">
        <v>3.88</v>
      </c>
      <c r="W768" s="2">
        <v>39787</v>
      </c>
      <c r="X768" s="1">
        <v>3.91</v>
      </c>
      <c r="Z768" s="2">
        <v>39787</v>
      </c>
      <c r="AA768" s="1">
        <v>4.1500000000000004</v>
      </c>
      <c r="AC768" s="2">
        <v>39787</v>
      </c>
      <c r="AD768" s="1">
        <v>4.45</v>
      </c>
      <c r="AF768" s="2">
        <v>40186</v>
      </c>
      <c r="AG768" s="1">
        <v>0.25124999999999997</v>
      </c>
      <c r="AI768" s="2">
        <v>39787</v>
      </c>
      <c r="AJ768" s="1">
        <v>2.7875000000000001</v>
      </c>
      <c r="AL768" s="2">
        <v>39787</v>
      </c>
      <c r="AM768" s="1">
        <v>2.9910000000000001</v>
      </c>
      <c r="AO768" s="2">
        <v>39787</v>
      </c>
      <c r="AP768" s="1">
        <v>2.1415000000000002</v>
      </c>
      <c r="AR768" s="2">
        <v>39787</v>
      </c>
      <c r="AS768" s="1">
        <v>2.0485000000000002</v>
      </c>
      <c r="AU768" s="2">
        <v>39787</v>
      </c>
      <c r="AV768" s="1">
        <v>3.2164000000000001</v>
      </c>
      <c r="AX768" s="2">
        <v>39787</v>
      </c>
      <c r="AY768" s="1">
        <v>3.593</v>
      </c>
      <c r="BA768" s="116">
        <v>39787</v>
      </c>
      <c r="BB768" s="1">
        <v>3.6226000000000003</v>
      </c>
      <c r="BD768" s="2">
        <v>39787</v>
      </c>
      <c r="BE768" s="1">
        <v>3.0449999999999999</v>
      </c>
      <c r="BG768" s="2">
        <v>39834</v>
      </c>
      <c r="BH768" s="1">
        <v>2.56</v>
      </c>
      <c r="BI768" s="2"/>
      <c r="BJ768" s="2">
        <v>39834</v>
      </c>
      <c r="BK768" s="1">
        <v>1.6</v>
      </c>
      <c r="BM768" s="2">
        <v>39787</v>
      </c>
      <c r="BN768" s="1">
        <v>3.3580000000000001</v>
      </c>
    </row>
    <row r="769" spans="2:66">
      <c r="B769" s="2">
        <v>40204</v>
      </c>
      <c r="C769" s="1">
        <v>2.88</v>
      </c>
      <c r="E769" s="2">
        <v>39667</v>
      </c>
      <c r="F769" s="1">
        <v>5.3579999999999997</v>
      </c>
      <c r="H769" s="2">
        <v>39700</v>
      </c>
      <c r="I769" s="1">
        <v>5.76</v>
      </c>
      <c r="K769" s="2">
        <v>39696</v>
      </c>
      <c r="L769" s="1">
        <v>5.96</v>
      </c>
      <c r="N769" s="2">
        <v>39696</v>
      </c>
      <c r="O769" s="1">
        <v>5.88</v>
      </c>
      <c r="Q769" s="2">
        <v>39790</v>
      </c>
      <c r="R769" s="1">
        <v>3.95</v>
      </c>
      <c r="T769" s="2">
        <v>39790</v>
      </c>
      <c r="U769" s="1">
        <v>3.91</v>
      </c>
      <c r="W769" s="2">
        <v>39790</v>
      </c>
      <c r="X769" s="1">
        <v>3.9350000000000001</v>
      </c>
      <c r="Z769" s="2">
        <v>39790</v>
      </c>
      <c r="AA769" s="1">
        <v>4.16</v>
      </c>
      <c r="AC769" s="2">
        <v>39790</v>
      </c>
      <c r="AD769" s="1">
        <v>4.45</v>
      </c>
      <c r="AF769" s="2">
        <v>40189</v>
      </c>
      <c r="AG769" s="1">
        <v>0.25124999999999997</v>
      </c>
      <c r="AI769" s="2">
        <v>39790</v>
      </c>
      <c r="AJ769" s="1">
        <v>2.7364999999999999</v>
      </c>
      <c r="AL769" s="2">
        <v>39790</v>
      </c>
      <c r="AM769" s="1">
        <v>2.9775</v>
      </c>
      <c r="AO769" s="2">
        <v>39790</v>
      </c>
      <c r="AP769" s="1">
        <v>2.1004999999999998</v>
      </c>
      <c r="AR769" s="2">
        <v>39790</v>
      </c>
      <c r="AS769" s="1">
        <v>1.9744999999999999</v>
      </c>
      <c r="AU769" s="2">
        <v>39790</v>
      </c>
      <c r="AV769" s="1">
        <v>3.3727</v>
      </c>
      <c r="AX769" s="2">
        <v>39790</v>
      </c>
      <c r="AY769" s="1">
        <v>3.7837000000000001</v>
      </c>
      <c r="BA769" s="116">
        <v>39790</v>
      </c>
      <c r="BB769" s="1">
        <v>3.7987000000000002</v>
      </c>
      <c r="BD769" s="2">
        <v>39790</v>
      </c>
      <c r="BE769" s="1">
        <v>3.141</v>
      </c>
      <c r="BG769" s="2">
        <v>39835</v>
      </c>
      <c r="BH769" s="1">
        <v>2.62</v>
      </c>
      <c r="BI769" s="2"/>
      <c r="BJ769" s="2">
        <v>39835</v>
      </c>
      <c r="BK769" s="1">
        <v>1.6099999999999999</v>
      </c>
      <c r="BM769" s="2">
        <v>39790</v>
      </c>
      <c r="BN769" s="1">
        <v>3.4769999999999999</v>
      </c>
    </row>
    <row r="770" spans="2:66">
      <c r="B770" s="2">
        <v>40205</v>
      </c>
      <c r="C770" s="1">
        <v>2.88</v>
      </c>
      <c r="E770" s="2">
        <v>39668</v>
      </c>
      <c r="F770" s="1">
        <v>5.367</v>
      </c>
      <c r="H770" s="2">
        <v>39701</v>
      </c>
      <c r="I770" s="1">
        <v>5.73</v>
      </c>
      <c r="K770" s="2">
        <v>39699</v>
      </c>
      <c r="L770" s="1">
        <v>5.91</v>
      </c>
      <c r="N770" s="2">
        <v>39699</v>
      </c>
      <c r="O770" s="1">
        <v>5.84</v>
      </c>
      <c r="Q770" s="2">
        <v>39791</v>
      </c>
      <c r="R770" s="1">
        <v>3.93</v>
      </c>
      <c r="T770" s="2">
        <v>39791</v>
      </c>
      <c r="U770" s="1">
        <v>3.89</v>
      </c>
      <c r="W770" s="2">
        <v>39791</v>
      </c>
      <c r="X770" s="1">
        <v>3.9</v>
      </c>
      <c r="Z770" s="2">
        <v>39791</v>
      </c>
      <c r="AA770" s="1">
        <v>4.13</v>
      </c>
      <c r="AC770" s="2">
        <v>39791</v>
      </c>
      <c r="AD770" s="1">
        <v>4.42</v>
      </c>
      <c r="AF770" s="2">
        <v>40190</v>
      </c>
      <c r="AG770" s="1">
        <v>0.25124999999999997</v>
      </c>
      <c r="AI770" s="2">
        <v>39791</v>
      </c>
      <c r="AJ770" s="1">
        <v>2.669</v>
      </c>
      <c r="AL770" s="2">
        <v>39791</v>
      </c>
      <c r="AM770" s="1">
        <v>2.919</v>
      </c>
      <c r="AO770" s="2">
        <v>39791</v>
      </c>
      <c r="AP770" s="1">
        <v>1.988</v>
      </c>
      <c r="AR770" s="2">
        <v>39791</v>
      </c>
      <c r="AS770" s="1">
        <v>1.8660000000000001</v>
      </c>
      <c r="AU770" s="2">
        <v>39791</v>
      </c>
      <c r="AV770" s="1">
        <v>3.4641999999999999</v>
      </c>
      <c r="AX770" s="2">
        <v>39791</v>
      </c>
      <c r="AY770" s="1">
        <v>3.8582000000000001</v>
      </c>
      <c r="BA770" s="116">
        <v>39791</v>
      </c>
      <c r="BB770" s="1">
        <v>3.8422000000000001</v>
      </c>
      <c r="BD770" s="2">
        <v>39791</v>
      </c>
      <c r="BE770" s="1">
        <v>3.1804999999999999</v>
      </c>
      <c r="BG770" s="2">
        <v>39836</v>
      </c>
      <c r="BH770" s="1">
        <v>2.65</v>
      </c>
      <c r="BI770" s="2"/>
      <c r="BJ770" s="2">
        <v>39836</v>
      </c>
      <c r="BK770" s="1">
        <v>1.6400000000000001</v>
      </c>
      <c r="BM770" s="2">
        <v>39791</v>
      </c>
      <c r="BN770" s="1">
        <v>3.4851000000000001</v>
      </c>
    </row>
    <row r="771" spans="2:66">
      <c r="B771" s="2">
        <v>40206</v>
      </c>
      <c r="C771" s="1">
        <v>2.88</v>
      </c>
      <c r="E771" s="2">
        <v>39671</v>
      </c>
      <c r="F771" s="1">
        <v>5.3730000000000002</v>
      </c>
      <c r="H771" s="2">
        <v>39702</v>
      </c>
      <c r="I771" s="1">
        <v>5.6899999999999995</v>
      </c>
      <c r="K771" s="2">
        <v>39700</v>
      </c>
      <c r="L771" s="1">
        <v>5.91</v>
      </c>
      <c r="N771" s="2">
        <v>39700</v>
      </c>
      <c r="O771" s="1">
        <v>5.8</v>
      </c>
      <c r="Q771" s="2">
        <v>39792</v>
      </c>
      <c r="R771" s="1">
        <v>3.92</v>
      </c>
      <c r="T771" s="2">
        <v>39792</v>
      </c>
      <c r="U771" s="1">
        <v>3.88</v>
      </c>
      <c r="W771" s="2">
        <v>39792</v>
      </c>
      <c r="X771" s="1">
        <v>3.89</v>
      </c>
      <c r="Z771" s="2">
        <v>39792</v>
      </c>
      <c r="AA771" s="1">
        <v>4.12</v>
      </c>
      <c r="AC771" s="2">
        <v>39792</v>
      </c>
      <c r="AD771" s="1">
        <v>4.4000000000000004</v>
      </c>
      <c r="AF771" s="2">
        <v>40191</v>
      </c>
      <c r="AG771" s="1">
        <v>0.25124999999999997</v>
      </c>
      <c r="AI771" s="2">
        <v>39792</v>
      </c>
      <c r="AJ771" s="1">
        <v>2.6844999999999999</v>
      </c>
      <c r="AL771" s="2">
        <v>39792</v>
      </c>
      <c r="AM771" s="1">
        <v>2.8984999999999999</v>
      </c>
      <c r="AO771" s="2">
        <v>39792</v>
      </c>
      <c r="AP771" s="1">
        <v>1.9079999999999999</v>
      </c>
      <c r="AR771" s="2">
        <v>39792</v>
      </c>
      <c r="AS771" s="1">
        <v>1.78</v>
      </c>
      <c r="AU771" s="2">
        <v>39792</v>
      </c>
      <c r="AV771" s="1">
        <v>3.6440000000000001</v>
      </c>
      <c r="AX771" s="2">
        <v>39792</v>
      </c>
      <c r="AY771" s="1">
        <v>3.9980000000000002</v>
      </c>
      <c r="BA771" s="116">
        <v>39792</v>
      </c>
      <c r="BB771" s="1">
        <v>3.9015</v>
      </c>
      <c r="BD771" s="2">
        <v>39792</v>
      </c>
      <c r="BE771" s="1">
        <v>3.1495000000000002</v>
      </c>
      <c r="BG771" s="2">
        <v>39839</v>
      </c>
      <c r="BH771" s="1">
        <v>2.7</v>
      </c>
      <c r="BI771" s="2"/>
      <c r="BJ771" s="2">
        <v>39839</v>
      </c>
      <c r="BK771" s="1">
        <v>1.67</v>
      </c>
      <c r="BM771" s="2">
        <v>39792</v>
      </c>
      <c r="BN771" s="1">
        <v>3.4820000000000002</v>
      </c>
    </row>
    <row r="772" spans="2:66">
      <c r="B772" s="2">
        <v>40207</v>
      </c>
      <c r="C772" s="1">
        <v>2.88</v>
      </c>
      <c r="E772" s="2">
        <v>39672</v>
      </c>
      <c r="F772" s="1">
        <v>5.3730000000000002</v>
      </c>
      <c r="H772" s="2">
        <v>39703</v>
      </c>
      <c r="I772" s="1">
        <v>5.66</v>
      </c>
      <c r="K772" s="2">
        <v>39701</v>
      </c>
      <c r="L772" s="1">
        <v>5.89</v>
      </c>
      <c r="N772" s="2">
        <v>39701</v>
      </c>
      <c r="O772" s="1">
        <v>5.77</v>
      </c>
      <c r="Q772" s="2">
        <v>39793</v>
      </c>
      <c r="R772" s="1">
        <v>3.7</v>
      </c>
      <c r="T772" s="2">
        <v>39793</v>
      </c>
      <c r="U772" s="1">
        <v>3.57</v>
      </c>
      <c r="W772" s="2">
        <v>39793</v>
      </c>
      <c r="X772" s="1">
        <v>3.52</v>
      </c>
      <c r="Z772" s="2">
        <v>39793</v>
      </c>
      <c r="AA772" s="1">
        <v>3.7</v>
      </c>
      <c r="AC772" s="2">
        <v>39793</v>
      </c>
      <c r="AD772" s="1">
        <v>3.95</v>
      </c>
      <c r="AF772" s="2">
        <v>40192</v>
      </c>
      <c r="AG772" s="1">
        <v>0.25124999999999997</v>
      </c>
      <c r="AI772" s="2">
        <v>39793</v>
      </c>
      <c r="AJ772" s="1">
        <v>2.6760000000000002</v>
      </c>
      <c r="AL772" s="2">
        <v>39793</v>
      </c>
      <c r="AM772" s="1">
        <v>2.7890000000000001</v>
      </c>
      <c r="AO772" s="2">
        <v>39793</v>
      </c>
      <c r="AP772" s="1">
        <v>1.8010000000000002</v>
      </c>
      <c r="AR772" s="2">
        <v>39793</v>
      </c>
      <c r="AS772" s="1">
        <v>1.657</v>
      </c>
      <c r="AU772" s="2">
        <v>39793</v>
      </c>
      <c r="AV772" s="1">
        <v>3.6901999999999999</v>
      </c>
      <c r="AX772" s="2">
        <v>39793</v>
      </c>
      <c r="AY772" s="1">
        <v>4.0031999999999996</v>
      </c>
      <c r="BA772" s="116">
        <v>39793</v>
      </c>
      <c r="BB772" s="1">
        <v>3.8947000000000003</v>
      </c>
      <c r="BD772" s="2">
        <v>39793</v>
      </c>
      <c r="BE772" s="1">
        <v>3.0339999999999998</v>
      </c>
      <c r="BG772" s="2">
        <v>39840</v>
      </c>
      <c r="BH772" s="1">
        <v>2.59</v>
      </c>
      <c r="BI772" s="2"/>
      <c r="BJ772" s="2">
        <v>39840</v>
      </c>
      <c r="BK772" s="1">
        <v>1.5899999999999999</v>
      </c>
      <c r="BM772" s="2">
        <v>39793</v>
      </c>
      <c r="BN772" s="1">
        <v>3.4630000000000001</v>
      </c>
    </row>
    <row r="773" spans="2:66">
      <c r="B773" s="2">
        <v>40210</v>
      </c>
      <c r="C773" s="1">
        <v>2.88</v>
      </c>
      <c r="E773" s="2">
        <v>39673</v>
      </c>
      <c r="F773" s="1">
        <v>5.37</v>
      </c>
      <c r="H773" s="2">
        <v>39707</v>
      </c>
      <c r="I773" s="1">
        <v>5.49</v>
      </c>
      <c r="K773" s="2">
        <v>39702</v>
      </c>
      <c r="L773" s="1">
        <v>5.86</v>
      </c>
      <c r="N773" s="2">
        <v>39702</v>
      </c>
      <c r="O773" s="1">
        <v>5.73</v>
      </c>
      <c r="Q773" s="2">
        <v>39794</v>
      </c>
      <c r="R773" s="1">
        <v>3.68</v>
      </c>
      <c r="T773" s="2">
        <v>39794</v>
      </c>
      <c r="U773" s="1">
        <v>3.55</v>
      </c>
      <c r="W773" s="2">
        <v>39794</v>
      </c>
      <c r="X773" s="1">
        <v>3.48</v>
      </c>
      <c r="Z773" s="2">
        <v>39794</v>
      </c>
      <c r="AA773" s="1">
        <v>3.61</v>
      </c>
      <c r="AC773" s="2">
        <v>39794</v>
      </c>
      <c r="AD773" s="1">
        <v>3.7800000000000002</v>
      </c>
      <c r="AF773" s="2">
        <v>40193</v>
      </c>
      <c r="AG773" s="1">
        <v>0.25124999999999997</v>
      </c>
      <c r="AI773" s="2">
        <v>39794</v>
      </c>
      <c r="AJ773" s="1">
        <v>2.7015000000000002</v>
      </c>
      <c r="AL773" s="2">
        <v>39794</v>
      </c>
      <c r="AM773" s="1">
        <v>2.7439999999999998</v>
      </c>
      <c r="AO773" s="2">
        <v>39794</v>
      </c>
      <c r="AP773" s="1">
        <v>1.7970000000000002</v>
      </c>
      <c r="AR773" s="2">
        <v>39794</v>
      </c>
      <c r="AS773" s="1">
        <v>1.6830000000000001</v>
      </c>
      <c r="AU773" s="2">
        <v>39794</v>
      </c>
      <c r="AV773" s="1">
        <v>3.8109999999999999</v>
      </c>
      <c r="AX773" s="2">
        <v>39794</v>
      </c>
      <c r="AY773" s="1">
        <v>4.1150000000000002</v>
      </c>
      <c r="BA773" s="116">
        <v>39794</v>
      </c>
      <c r="BB773" s="1">
        <v>3.9388000000000001</v>
      </c>
      <c r="BD773" s="2">
        <v>39794</v>
      </c>
      <c r="BE773" s="1">
        <v>3.0720000000000001</v>
      </c>
      <c r="BG773" s="2">
        <v>39841</v>
      </c>
      <c r="BH773" s="1">
        <v>2.71</v>
      </c>
      <c r="BI773" s="2"/>
      <c r="BJ773" s="2">
        <v>39841</v>
      </c>
      <c r="BK773" s="1">
        <v>1.7</v>
      </c>
      <c r="BM773" s="2">
        <v>39794</v>
      </c>
      <c r="BN773" s="1">
        <v>3.468</v>
      </c>
    </row>
    <row r="774" spans="2:66">
      <c r="B774" s="2">
        <v>40211</v>
      </c>
      <c r="C774" s="1">
        <v>2.88</v>
      </c>
      <c r="E774" s="2">
        <v>39674</v>
      </c>
      <c r="F774" s="1">
        <v>5.3730000000000002</v>
      </c>
      <c r="H774" s="2">
        <v>39708</v>
      </c>
      <c r="I774" s="1">
        <v>5.6</v>
      </c>
      <c r="K774" s="2">
        <v>39703</v>
      </c>
      <c r="L774" s="1">
        <v>5.85</v>
      </c>
      <c r="N774" s="2">
        <v>39703</v>
      </c>
      <c r="O774" s="1">
        <v>5.71</v>
      </c>
      <c r="Q774" s="2">
        <v>39797</v>
      </c>
      <c r="R774" s="1">
        <v>3.75</v>
      </c>
      <c r="T774" s="2">
        <v>39797</v>
      </c>
      <c r="U774" s="1">
        <v>3.61</v>
      </c>
      <c r="W774" s="2">
        <v>39797</v>
      </c>
      <c r="X774" s="1">
        <v>3.54</v>
      </c>
      <c r="Z774" s="2">
        <v>39797</v>
      </c>
      <c r="AA774" s="1">
        <v>3.67</v>
      </c>
      <c r="AC774" s="2">
        <v>39797</v>
      </c>
      <c r="AD774" s="1">
        <v>3.86</v>
      </c>
      <c r="AF774" s="2">
        <v>40196</v>
      </c>
      <c r="AG774" s="1">
        <v>0.24875</v>
      </c>
      <c r="AI774" s="2">
        <v>39797</v>
      </c>
      <c r="AJ774" s="1">
        <v>2.6720000000000002</v>
      </c>
      <c r="AL774" s="2">
        <v>39797</v>
      </c>
      <c r="AM774" s="1">
        <v>2.714</v>
      </c>
      <c r="AO774" s="2">
        <v>39797</v>
      </c>
      <c r="AP774" s="1">
        <v>1.7530000000000001</v>
      </c>
      <c r="AR774" s="2">
        <v>39797</v>
      </c>
      <c r="AS774" s="1">
        <v>1.6320000000000001</v>
      </c>
      <c r="AU774" s="2">
        <v>39797</v>
      </c>
      <c r="AV774" s="1">
        <v>3.7989999999999999</v>
      </c>
      <c r="AX774" s="2">
        <v>39797</v>
      </c>
      <c r="AY774" s="1">
        <v>4.093</v>
      </c>
      <c r="BA774" s="116">
        <v>39797</v>
      </c>
      <c r="BB774" s="1">
        <v>3.9125000000000001</v>
      </c>
      <c r="BD774" s="2">
        <v>39797</v>
      </c>
      <c r="BE774" s="1">
        <v>3.0215000000000001</v>
      </c>
      <c r="BG774" s="2">
        <v>39842</v>
      </c>
      <c r="BH774" s="1">
        <v>2.87</v>
      </c>
      <c r="BI774" s="2"/>
      <c r="BJ774" s="2">
        <v>39842</v>
      </c>
      <c r="BK774" s="1">
        <v>1.87</v>
      </c>
      <c r="BM774" s="2">
        <v>39797</v>
      </c>
      <c r="BN774" s="1">
        <v>3.4209999999999998</v>
      </c>
    </row>
    <row r="775" spans="2:66">
      <c r="B775" s="2">
        <v>40212</v>
      </c>
      <c r="C775" s="1">
        <v>2.88</v>
      </c>
      <c r="E775" s="2">
        <v>39678</v>
      </c>
      <c r="F775" s="1">
        <v>5.3719999999999999</v>
      </c>
      <c r="H775" s="2">
        <v>39710</v>
      </c>
      <c r="I775" s="1">
        <v>5.8</v>
      </c>
      <c r="K775" s="2">
        <v>39707</v>
      </c>
      <c r="L775" s="1">
        <v>5.73</v>
      </c>
      <c r="N775" s="2">
        <v>39707</v>
      </c>
      <c r="O775" s="1">
        <v>5.55</v>
      </c>
      <c r="Q775" s="2">
        <v>39798</v>
      </c>
      <c r="R775" s="1">
        <v>3.77</v>
      </c>
      <c r="T775" s="2">
        <v>39798</v>
      </c>
      <c r="U775" s="1">
        <v>3.63</v>
      </c>
      <c r="W775" s="2">
        <v>39798</v>
      </c>
      <c r="X775" s="1">
        <v>3.56</v>
      </c>
      <c r="Z775" s="2">
        <v>39798</v>
      </c>
      <c r="AA775" s="1">
        <v>3.65</v>
      </c>
      <c r="AC775" s="2">
        <v>39798</v>
      </c>
      <c r="AD775" s="1">
        <v>3.7800000000000002</v>
      </c>
      <c r="AF775" s="2">
        <v>40197</v>
      </c>
      <c r="AG775" s="1">
        <v>0.249</v>
      </c>
      <c r="AI775" s="2">
        <v>39798</v>
      </c>
      <c r="AJ775" s="1">
        <v>2.4359999999999999</v>
      </c>
      <c r="AL775" s="2">
        <v>39798</v>
      </c>
      <c r="AM775" s="1">
        <v>2.395</v>
      </c>
      <c r="AO775" s="2">
        <v>39798</v>
      </c>
      <c r="AP775" s="1">
        <v>1.508</v>
      </c>
      <c r="AR775" s="2">
        <v>39798</v>
      </c>
      <c r="AS775" s="1">
        <v>1.381</v>
      </c>
      <c r="AU775" s="2">
        <v>39798</v>
      </c>
      <c r="AV775" s="1">
        <v>3.6240000000000001</v>
      </c>
      <c r="AX775" s="2">
        <v>39798</v>
      </c>
      <c r="AY775" s="1">
        <v>3.9249999999999998</v>
      </c>
      <c r="BA775" s="116">
        <v>39798</v>
      </c>
      <c r="BB775" s="1">
        <v>3.7865000000000002</v>
      </c>
      <c r="BD775" s="2">
        <v>39798</v>
      </c>
      <c r="BE775" s="1">
        <v>2.8479999999999999</v>
      </c>
      <c r="BG775" s="2">
        <v>39843</v>
      </c>
      <c r="BH775" s="1">
        <v>2.87</v>
      </c>
      <c r="BI775" s="2"/>
      <c r="BJ775" s="2">
        <v>39843</v>
      </c>
      <c r="BK775" s="1">
        <v>1.85</v>
      </c>
      <c r="BM775" s="2">
        <v>39798</v>
      </c>
      <c r="BN775" s="1">
        <v>3.286</v>
      </c>
    </row>
    <row r="776" spans="2:66">
      <c r="B776" s="2">
        <v>40213</v>
      </c>
      <c r="C776" s="1">
        <v>2.88</v>
      </c>
      <c r="E776" s="2">
        <v>39679</v>
      </c>
      <c r="F776" s="1">
        <v>5.3579999999999997</v>
      </c>
      <c r="H776" s="2">
        <v>39713</v>
      </c>
      <c r="I776" s="1">
        <v>5.85</v>
      </c>
      <c r="K776" s="2">
        <v>39708</v>
      </c>
      <c r="L776" s="1">
        <v>5.83</v>
      </c>
      <c r="N776" s="2">
        <v>39708</v>
      </c>
      <c r="O776" s="1">
        <v>5.66</v>
      </c>
      <c r="Q776" s="2">
        <v>39799</v>
      </c>
      <c r="R776" s="1">
        <v>3.8</v>
      </c>
      <c r="T776" s="2">
        <v>39799</v>
      </c>
      <c r="U776" s="1">
        <v>3.64</v>
      </c>
      <c r="W776" s="2">
        <v>39799</v>
      </c>
      <c r="X776" s="1">
        <v>3.56</v>
      </c>
      <c r="Z776" s="2">
        <v>39799</v>
      </c>
      <c r="AA776" s="1">
        <v>3.62</v>
      </c>
      <c r="AC776" s="2">
        <v>39799</v>
      </c>
      <c r="AD776" s="1">
        <v>3.69</v>
      </c>
      <c r="AF776" s="2">
        <v>40198</v>
      </c>
      <c r="AG776" s="1">
        <v>0.24887999999999999</v>
      </c>
      <c r="AI776" s="2">
        <v>39799</v>
      </c>
      <c r="AJ776" s="1">
        <v>2.4275000000000002</v>
      </c>
      <c r="AL776" s="2">
        <v>39799</v>
      </c>
      <c r="AM776" s="1">
        <v>2.3580000000000001</v>
      </c>
      <c r="AO776" s="2">
        <v>39799</v>
      </c>
      <c r="AP776" s="1">
        <v>1.5385</v>
      </c>
      <c r="AR776" s="2">
        <v>39799</v>
      </c>
      <c r="AS776" s="1">
        <v>1.367</v>
      </c>
      <c r="AU776" s="2">
        <v>39799</v>
      </c>
      <c r="AV776" s="1">
        <v>3.6076000000000001</v>
      </c>
      <c r="AX776" s="2">
        <v>39799</v>
      </c>
      <c r="AY776" s="1">
        <v>3.9026000000000001</v>
      </c>
      <c r="BA776" s="116">
        <v>39799</v>
      </c>
      <c r="BB776" s="1">
        <v>3.7595999999999998</v>
      </c>
      <c r="BD776" s="2">
        <v>39799</v>
      </c>
      <c r="BE776" s="1">
        <v>2.8214999999999999</v>
      </c>
      <c r="BG776" s="2">
        <v>39846</v>
      </c>
      <c r="BH776" s="1">
        <v>2.76</v>
      </c>
      <c r="BI776" s="2"/>
      <c r="BJ776" s="2">
        <v>39846</v>
      </c>
      <c r="BK776" s="1">
        <v>1.75</v>
      </c>
      <c r="BM776" s="2">
        <v>39799</v>
      </c>
      <c r="BN776" s="1">
        <v>3.278</v>
      </c>
    </row>
    <row r="777" spans="2:66">
      <c r="B777" s="2">
        <v>40214</v>
      </c>
      <c r="C777" s="1">
        <v>2.88</v>
      </c>
      <c r="E777" s="2">
        <v>39680</v>
      </c>
      <c r="F777" s="1">
        <v>5.35</v>
      </c>
      <c r="H777" s="2">
        <v>39714</v>
      </c>
      <c r="I777" s="1">
        <v>5.88</v>
      </c>
      <c r="K777" s="2">
        <v>39710</v>
      </c>
      <c r="L777" s="1">
        <v>6</v>
      </c>
      <c r="N777" s="2">
        <v>39710</v>
      </c>
      <c r="O777" s="1">
        <v>5.85</v>
      </c>
      <c r="Q777" s="2">
        <v>39800</v>
      </c>
      <c r="R777" s="1">
        <v>3.85</v>
      </c>
      <c r="T777" s="2">
        <v>39800</v>
      </c>
      <c r="U777" s="1">
        <v>3.69</v>
      </c>
      <c r="W777" s="2">
        <v>39800</v>
      </c>
      <c r="X777" s="1">
        <v>3.61</v>
      </c>
      <c r="Z777" s="2">
        <v>39800</v>
      </c>
      <c r="AA777" s="1">
        <v>3.61</v>
      </c>
      <c r="AC777" s="2">
        <v>39800</v>
      </c>
      <c r="AD777" s="1">
        <v>3.61</v>
      </c>
      <c r="AF777" s="2">
        <v>40199</v>
      </c>
      <c r="AG777" s="1">
        <v>0.24887999999999999</v>
      </c>
      <c r="AI777" s="2">
        <v>39800</v>
      </c>
      <c r="AJ777" s="1">
        <v>2.3652000000000002</v>
      </c>
      <c r="AL777" s="2">
        <v>39800</v>
      </c>
      <c r="AM777" s="1">
        <v>2.3090000000000002</v>
      </c>
      <c r="AO777" s="2">
        <v>39800</v>
      </c>
      <c r="AP777" s="1">
        <v>1.518</v>
      </c>
      <c r="AR777" s="2">
        <v>39800</v>
      </c>
      <c r="AS777" s="1">
        <v>1.3554999999999999</v>
      </c>
      <c r="AU777" s="2">
        <v>39800</v>
      </c>
      <c r="AV777" s="1">
        <v>3.5968</v>
      </c>
      <c r="AX777" s="2">
        <v>39800</v>
      </c>
      <c r="AY777" s="1">
        <v>3.8988</v>
      </c>
      <c r="BA777" s="116">
        <v>39800</v>
      </c>
      <c r="BB777" s="1">
        <v>3.7692999999999999</v>
      </c>
      <c r="BD777" s="2">
        <v>39800</v>
      </c>
      <c r="BE777" s="1">
        <v>2.8304999999999998</v>
      </c>
      <c r="BG777" s="2">
        <v>39847</v>
      </c>
      <c r="BH777" s="1">
        <v>2.89</v>
      </c>
      <c r="BI777" s="2"/>
      <c r="BJ777" s="2">
        <v>39847</v>
      </c>
      <c r="BK777" s="1">
        <v>1.88</v>
      </c>
      <c r="BM777" s="2">
        <v>39800</v>
      </c>
      <c r="BN777" s="1">
        <v>3.2829999999999999</v>
      </c>
    </row>
    <row r="778" spans="2:66">
      <c r="B778" s="2">
        <v>40217</v>
      </c>
      <c r="C778" s="1">
        <v>2.88</v>
      </c>
      <c r="E778" s="2">
        <v>39681</v>
      </c>
      <c r="F778" s="1">
        <v>5.35</v>
      </c>
      <c r="H778" s="2">
        <v>39715</v>
      </c>
      <c r="I778" s="1">
        <v>5.91</v>
      </c>
      <c r="K778" s="2">
        <v>39713</v>
      </c>
      <c r="L778" s="1">
        <v>6.04</v>
      </c>
      <c r="N778" s="2">
        <v>39713</v>
      </c>
      <c r="O778" s="1">
        <v>5.9</v>
      </c>
      <c r="Q778" s="2">
        <v>39801</v>
      </c>
      <c r="R778" s="1">
        <v>3.86</v>
      </c>
      <c r="T778" s="2">
        <v>39801</v>
      </c>
      <c r="U778" s="1">
        <v>3.7</v>
      </c>
      <c r="W778" s="2">
        <v>39801</v>
      </c>
      <c r="X778" s="1">
        <v>3.6</v>
      </c>
      <c r="Z778" s="2">
        <v>39801</v>
      </c>
      <c r="AA778" s="1">
        <v>3.62</v>
      </c>
      <c r="AC778" s="2">
        <v>39801</v>
      </c>
      <c r="AD778" s="1">
        <v>3.6</v>
      </c>
      <c r="AF778" s="2">
        <v>40200</v>
      </c>
      <c r="AG778" s="1">
        <v>0.24906</v>
      </c>
      <c r="AI778" s="2">
        <v>39801</v>
      </c>
      <c r="AJ778" s="1">
        <v>2.4495</v>
      </c>
      <c r="AL778" s="2">
        <v>39801</v>
      </c>
      <c r="AM778" s="1">
        <v>2.38</v>
      </c>
      <c r="AO778" s="2">
        <v>39801</v>
      </c>
      <c r="AP778" s="1">
        <v>1.512</v>
      </c>
      <c r="AR778" s="2">
        <v>39801</v>
      </c>
      <c r="AS778" s="1">
        <v>1.3285</v>
      </c>
      <c r="AU778" s="2">
        <v>39801</v>
      </c>
      <c r="AV778" s="1">
        <v>3.6879999999999997</v>
      </c>
      <c r="AX778" s="2">
        <v>39801</v>
      </c>
      <c r="AY778" s="1">
        <v>3.9910000000000001</v>
      </c>
      <c r="BA778" s="116">
        <v>39801</v>
      </c>
      <c r="BB778" s="1">
        <v>3.863</v>
      </c>
      <c r="BD778" s="2">
        <v>39801</v>
      </c>
      <c r="BE778" s="1">
        <v>2.8660000000000001</v>
      </c>
      <c r="BG778" s="2">
        <v>39848</v>
      </c>
      <c r="BH778" s="1">
        <v>2.95</v>
      </c>
      <c r="BI778" s="2"/>
      <c r="BJ778" s="2">
        <v>39848</v>
      </c>
      <c r="BK778" s="1">
        <v>1.9100000000000001</v>
      </c>
      <c r="BM778" s="2">
        <v>39801</v>
      </c>
      <c r="BN778" s="1">
        <v>3.3370000000000002</v>
      </c>
    </row>
    <row r="779" spans="2:66">
      <c r="B779" s="2">
        <v>40218</v>
      </c>
      <c r="C779" s="1">
        <v>2.88</v>
      </c>
      <c r="E779" s="2">
        <v>39682</v>
      </c>
      <c r="F779" s="1">
        <v>5.37</v>
      </c>
      <c r="H779" s="2">
        <v>39716</v>
      </c>
      <c r="I779" s="1">
        <v>5.93</v>
      </c>
      <c r="K779" s="2">
        <v>39714</v>
      </c>
      <c r="L779" s="1">
        <v>6.06</v>
      </c>
      <c r="N779" s="2">
        <v>39714</v>
      </c>
      <c r="O779" s="1">
        <v>5.91</v>
      </c>
      <c r="Q779" s="2">
        <v>39804</v>
      </c>
      <c r="R779" s="1">
        <v>3.9</v>
      </c>
      <c r="T779" s="2">
        <v>39804</v>
      </c>
      <c r="U779" s="1">
        <v>3.76</v>
      </c>
      <c r="W779" s="2">
        <v>39804</v>
      </c>
      <c r="X779" s="1">
        <v>3.66</v>
      </c>
      <c r="Z779" s="2">
        <v>39804</v>
      </c>
      <c r="AA779" s="1">
        <v>3.67</v>
      </c>
      <c r="AC779" s="2">
        <v>39804</v>
      </c>
      <c r="AD779" s="1">
        <v>3.63</v>
      </c>
      <c r="AF779" s="2">
        <v>40203</v>
      </c>
      <c r="AG779" s="1">
        <v>0.24875</v>
      </c>
      <c r="AI779" s="2">
        <v>39804</v>
      </c>
      <c r="AJ779" s="1">
        <v>2.605</v>
      </c>
      <c r="AL779" s="2">
        <v>39804</v>
      </c>
      <c r="AM779" s="1">
        <v>2.4855</v>
      </c>
      <c r="AO779" s="2">
        <v>39804</v>
      </c>
      <c r="AP779" s="1">
        <v>1.5855000000000001</v>
      </c>
      <c r="AR779" s="2">
        <v>39804</v>
      </c>
      <c r="AS779" s="1">
        <v>1.3780000000000001</v>
      </c>
      <c r="AU779" s="2">
        <v>39804</v>
      </c>
      <c r="AV779" s="1">
        <v>3.5484999999999998</v>
      </c>
      <c r="AX779" s="2">
        <v>39804</v>
      </c>
      <c r="AY779" s="1">
        <v>3.8595000000000002</v>
      </c>
      <c r="BA779" s="116">
        <v>39804</v>
      </c>
      <c r="BB779" s="1">
        <v>3.7134999999999998</v>
      </c>
      <c r="BD779" s="2">
        <v>39804</v>
      </c>
      <c r="BE779" s="1">
        <v>2.762</v>
      </c>
      <c r="BG779" s="2">
        <v>39849</v>
      </c>
      <c r="BH779" s="1">
        <v>2.95</v>
      </c>
      <c r="BI779" s="2"/>
      <c r="BJ779" s="2">
        <v>39849</v>
      </c>
      <c r="BK779" s="1">
        <v>1.8900000000000001</v>
      </c>
      <c r="BM779" s="2">
        <v>39804</v>
      </c>
      <c r="BN779" s="1">
        <v>3.2187999999999999</v>
      </c>
    </row>
    <row r="780" spans="2:66">
      <c r="B780" s="2">
        <v>40219</v>
      </c>
      <c r="C780" s="1">
        <v>2.88</v>
      </c>
      <c r="E780" s="2">
        <v>39685</v>
      </c>
      <c r="F780" s="1">
        <v>5.38</v>
      </c>
      <c r="H780" s="2">
        <v>39717</v>
      </c>
      <c r="I780" s="1">
        <v>6.01</v>
      </c>
      <c r="K780" s="2">
        <v>39715</v>
      </c>
      <c r="L780" s="1">
        <v>6.08</v>
      </c>
      <c r="N780" s="2">
        <v>39715</v>
      </c>
      <c r="O780" s="1">
        <v>5.9399999999999995</v>
      </c>
      <c r="Q780" s="2">
        <v>39805</v>
      </c>
      <c r="R780" s="1">
        <v>3.9</v>
      </c>
      <c r="T780" s="2">
        <v>39805</v>
      </c>
      <c r="U780" s="1">
        <v>3.75</v>
      </c>
      <c r="W780" s="2">
        <v>39805</v>
      </c>
      <c r="X780" s="1">
        <v>3.65</v>
      </c>
      <c r="Z780" s="2">
        <v>39805</v>
      </c>
      <c r="AA780" s="1">
        <v>3.66</v>
      </c>
      <c r="AC780" s="2">
        <v>39805</v>
      </c>
      <c r="AD780" s="1">
        <v>3.63</v>
      </c>
      <c r="AF780" s="2">
        <v>40204</v>
      </c>
      <c r="AG780" s="1">
        <v>0.24875</v>
      </c>
      <c r="AI780" s="2">
        <v>39805</v>
      </c>
      <c r="AJ780" s="1">
        <v>2.6865000000000001</v>
      </c>
      <c r="AL780" s="2">
        <v>39805</v>
      </c>
      <c r="AM780" s="1">
        <v>2.5150000000000001</v>
      </c>
      <c r="AO780" s="2">
        <v>39805</v>
      </c>
      <c r="AP780" s="1">
        <v>1.5569999999999999</v>
      </c>
      <c r="AR780" s="2">
        <v>39805</v>
      </c>
      <c r="AS780" s="1">
        <v>1.331</v>
      </c>
      <c r="AU780" s="2">
        <v>39805</v>
      </c>
      <c r="AV780" s="1">
        <v>3.5758999999999999</v>
      </c>
      <c r="AX780" s="2">
        <v>39805</v>
      </c>
      <c r="AY780" s="1">
        <v>3.8898999999999999</v>
      </c>
      <c r="BA780" s="116">
        <v>39805</v>
      </c>
      <c r="BB780" s="1">
        <v>3.7484000000000002</v>
      </c>
      <c r="BD780" s="2">
        <v>39805</v>
      </c>
      <c r="BE780" s="1">
        <v>2.7810000000000001</v>
      </c>
      <c r="BG780" s="2">
        <v>39850</v>
      </c>
      <c r="BH780" s="1">
        <v>3.05</v>
      </c>
      <c r="BI780" s="2"/>
      <c r="BJ780" s="2">
        <v>39850</v>
      </c>
      <c r="BK780" s="1">
        <v>1.97</v>
      </c>
      <c r="BM780" s="2">
        <v>39805</v>
      </c>
      <c r="BN780" s="1">
        <v>3.262</v>
      </c>
    </row>
    <row r="781" spans="2:66">
      <c r="B781" s="2">
        <v>40220</v>
      </c>
      <c r="C781" s="1">
        <v>2.88</v>
      </c>
      <c r="E781" s="2">
        <v>39686</v>
      </c>
      <c r="F781" s="1">
        <v>5.37</v>
      </c>
      <c r="H781" s="2">
        <v>39720</v>
      </c>
      <c r="I781" s="1">
        <v>5.98</v>
      </c>
      <c r="K781" s="2">
        <v>39716</v>
      </c>
      <c r="L781" s="1">
        <v>6.1</v>
      </c>
      <c r="N781" s="2">
        <v>39716</v>
      </c>
      <c r="O781" s="1">
        <v>5.96</v>
      </c>
      <c r="Q781" s="2">
        <v>39806</v>
      </c>
      <c r="R781" s="1">
        <v>3.71</v>
      </c>
      <c r="T781" s="2">
        <v>39806</v>
      </c>
      <c r="U781" s="1">
        <v>3.55</v>
      </c>
      <c r="W781" s="2">
        <v>39806</v>
      </c>
      <c r="X781" s="1">
        <v>3.49</v>
      </c>
      <c r="Z781" s="2">
        <v>39806</v>
      </c>
      <c r="AA781" s="1">
        <v>3.5</v>
      </c>
      <c r="AC781" s="2">
        <v>39806</v>
      </c>
      <c r="AD781" s="1">
        <v>3.45</v>
      </c>
      <c r="AF781" s="2">
        <v>40205</v>
      </c>
      <c r="AG781" s="1">
        <v>0.24875</v>
      </c>
      <c r="AI781" s="2">
        <v>39806</v>
      </c>
      <c r="AJ781" s="1">
        <v>2.6909999999999998</v>
      </c>
      <c r="AL781" s="2">
        <v>39806</v>
      </c>
      <c r="AM781" s="1">
        <v>2.5310000000000001</v>
      </c>
      <c r="AO781" s="2">
        <v>39806</v>
      </c>
      <c r="AP781" s="1">
        <v>1.5695000000000001</v>
      </c>
      <c r="AR781" s="2">
        <v>39806</v>
      </c>
      <c r="AS781" s="1">
        <v>1.335</v>
      </c>
      <c r="AU781" s="2">
        <v>39806</v>
      </c>
      <c r="AV781" s="1">
        <v>3.5760000000000001</v>
      </c>
      <c r="AX781" s="2">
        <v>39806</v>
      </c>
      <c r="AY781" s="1">
        <v>3.89</v>
      </c>
      <c r="BA781" s="116">
        <v>39806</v>
      </c>
      <c r="BB781" s="1">
        <v>3.7549999999999999</v>
      </c>
      <c r="BD781" s="2">
        <v>39806</v>
      </c>
      <c r="BE781" s="1">
        <v>2.7770000000000001</v>
      </c>
      <c r="BG781" s="2">
        <v>39853</v>
      </c>
      <c r="BH781" s="1">
        <v>3.07</v>
      </c>
      <c r="BI781" s="2"/>
      <c r="BJ781" s="2">
        <v>39853</v>
      </c>
      <c r="BK781" s="1">
        <v>1.99</v>
      </c>
      <c r="BM781" s="2">
        <v>39806</v>
      </c>
      <c r="BN781" s="1">
        <v>3.234</v>
      </c>
    </row>
    <row r="782" spans="2:66">
      <c r="B782" s="2">
        <v>40221</v>
      </c>
      <c r="C782" s="1">
        <v>2.88</v>
      </c>
      <c r="E782" s="2">
        <v>39687</v>
      </c>
      <c r="F782" s="1">
        <v>5.36</v>
      </c>
      <c r="H782" s="2">
        <v>39721</v>
      </c>
      <c r="I782" s="1">
        <v>5.74</v>
      </c>
      <c r="K782" s="2">
        <v>39717</v>
      </c>
      <c r="L782" s="1">
        <v>6.15</v>
      </c>
      <c r="N782" s="2">
        <v>39717</v>
      </c>
      <c r="O782" s="1">
        <v>6.04</v>
      </c>
      <c r="Q782" s="2">
        <v>39807</v>
      </c>
      <c r="R782" s="1">
        <v>3.71</v>
      </c>
      <c r="T782" s="2">
        <v>39807</v>
      </c>
      <c r="U782" s="1">
        <v>3.55</v>
      </c>
      <c r="W782" s="2">
        <v>39807</v>
      </c>
      <c r="X782" s="1">
        <v>3.49</v>
      </c>
      <c r="Z782" s="2">
        <v>39807</v>
      </c>
      <c r="AA782" s="1">
        <v>3.5</v>
      </c>
      <c r="AC782" s="2">
        <v>39807</v>
      </c>
      <c r="AD782" s="1">
        <v>3.45</v>
      </c>
      <c r="AF782" s="2">
        <v>40206</v>
      </c>
      <c r="AG782" s="1">
        <v>0.24875</v>
      </c>
      <c r="AI782" s="2">
        <v>39807</v>
      </c>
      <c r="AJ782" s="1">
        <v>2.7271999999999998</v>
      </c>
      <c r="AL782" s="2">
        <v>39807</v>
      </c>
      <c r="AM782" s="1">
        <v>2.5070000000000001</v>
      </c>
      <c r="AO782" s="2">
        <v>39807</v>
      </c>
      <c r="AP782" s="1">
        <v>1.5857000000000001</v>
      </c>
      <c r="AR782" s="2">
        <v>39807</v>
      </c>
      <c r="AS782" s="1">
        <v>1.357</v>
      </c>
      <c r="AU782" s="2">
        <v>39807</v>
      </c>
      <c r="AV782" s="1">
        <v>3.5760000000000001</v>
      </c>
      <c r="AX782" s="2">
        <v>39807</v>
      </c>
      <c r="AY782" s="1">
        <v>3.89</v>
      </c>
      <c r="BA782" s="116">
        <v>39807</v>
      </c>
      <c r="BB782" s="1">
        <v>3.7570000000000001</v>
      </c>
      <c r="BD782" s="2">
        <v>39807</v>
      </c>
      <c r="BE782" s="1">
        <v>2.7770000000000001</v>
      </c>
      <c r="BG782" s="2">
        <v>39854</v>
      </c>
      <c r="BH782" s="1">
        <v>2.9</v>
      </c>
      <c r="BI782" s="2"/>
      <c r="BJ782" s="2">
        <v>39854</v>
      </c>
      <c r="BK782" s="1">
        <v>1.79</v>
      </c>
      <c r="BM782" s="2">
        <v>39807</v>
      </c>
      <c r="BN782" s="1">
        <v>3.234</v>
      </c>
    </row>
    <row r="783" spans="2:66">
      <c r="B783" s="2">
        <v>40225</v>
      </c>
      <c r="C783" s="1">
        <v>2.88</v>
      </c>
      <c r="E783" s="2">
        <v>39688</v>
      </c>
      <c r="F783" s="1">
        <v>5.33</v>
      </c>
      <c r="H783" s="2">
        <v>39722</v>
      </c>
      <c r="I783" s="1">
        <v>5.75</v>
      </c>
      <c r="K783" s="2">
        <v>39720</v>
      </c>
      <c r="L783" s="1">
        <v>6.11</v>
      </c>
      <c r="N783" s="2">
        <v>39720</v>
      </c>
      <c r="O783" s="1">
        <v>6.01</v>
      </c>
      <c r="Q783" s="2">
        <v>39808</v>
      </c>
      <c r="R783" s="1">
        <v>3.66</v>
      </c>
      <c r="T783" s="2">
        <v>39808</v>
      </c>
      <c r="U783" s="1">
        <v>3.5</v>
      </c>
      <c r="W783" s="2">
        <v>39808</v>
      </c>
      <c r="X783" s="1">
        <v>3.45</v>
      </c>
      <c r="Z783" s="2">
        <v>39808</v>
      </c>
      <c r="AA783" s="1">
        <v>3.44</v>
      </c>
      <c r="AC783" s="2">
        <v>39808</v>
      </c>
      <c r="AD783" s="1">
        <v>3.38</v>
      </c>
      <c r="AF783" s="2">
        <v>40207</v>
      </c>
      <c r="AG783" s="1">
        <v>0.24906</v>
      </c>
      <c r="AI783" s="2">
        <v>39808</v>
      </c>
      <c r="AJ783" s="1">
        <v>2.6760000000000002</v>
      </c>
      <c r="AL783" s="2">
        <v>39808</v>
      </c>
      <c r="AM783" s="1">
        <v>2.4929999999999999</v>
      </c>
      <c r="AO783" s="2">
        <v>39808</v>
      </c>
      <c r="AP783" s="1">
        <v>1.5409999999999999</v>
      </c>
      <c r="AR783" s="2">
        <v>39808</v>
      </c>
      <c r="AS783" s="1">
        <v>1.319</v>
      </c>
      <c r="AU783" s="2">
        <v>39808</v>
      </c>
      <c r="AV783" s="1">
        <v>3.5760000000000001</v>
      </c>
      <c r="AX783" s="2">
        <v>39808</v>
      </c>
      <c r="AY783" s="1">
        <v>3.89</v>
      </c>
      <c r="BA783" s="116">
        <v>39808</v>
      </c>
      <c r="BB783" s="1">
        <v>3.7570000000000001</v>
      </c>
      <c r="BD783" s="2">
        <v>39808</v>
      </c>
      <c r="BE783" s="1">
        <v>2.7770000000000001</v>
      </c>
      <c r="BG783" s="2">
        <v>39855</v>
      </c>
      <c r="BH783" s="1">
        <v>2.7800000000000002</v>
      </c>
      <c r="BI783" s="2"/>
      <c r="BJ783" s="2">
        <v>39855</v>
      </c>
      <c r="BK783" s="1">
        <v>1.76</v>
      </c>
      <c r="BM783" s="2">
        <v>39808</v>
      </c>
      <c r="BN783" s="1">
        <v>3.234</v>
      </c>
    </row>
    <row r="784" spans="2:66">
      <c r="B784" s="2">
        <v>40226</v>
      </c>
      <c r="C784" s="1">
        <v>2.88</v>
      </c>
      <c r="E784" s="2">
        <v>39689</v>
      </c>
      <c r="F784" s="1">
        <v>5.33</v>
      </c>
      <c r="H784" s="2">
        <v>39723</v>
      </c>
      <c r="I784" s="1">
        <v>5.7</v>
      </c>
      <c r="K784" s="2">
        <v>39721</v>
      </c>
      <c r="L784" s="1">
        <v>5.86</v>
      </c>
      <c r="N784" s="2">
        <v>39721</v>
      </c>
      <c r="O784" s="1">
        <v>5.75</v>
      </c>
      <c r="Q784" s="2">
        <v>39811</v>
      </c>
      <c r="R784" s="1">
        <v>3.62</v>
      </c>
      <c r="T784" s="2">
        <v>39811</v>
      </c>
      <c r="U784" s="1">
        <v>3.46</v>
      </c>
      <c r="W784" s="2">
        <v>39811</v>
      </c>
      <c r="X784" s="1">
        <v>3.41</v>
      </c>
      <c r="Z784" s="2">
        <v>39811</v>
      </c>
      <c r="AA784" s="1">
        <v>3.4</v>
      </c>
      <c r="AC784" s="2">
        <v>39811</v>
      </c>
      <c r="AD784" s="1">
        <v>3.32</v>
      </c>
      <c r="AF784" s="2">
        <v>40210</v>
      </c>
      <c r="AG784" s="1">
        <v>0.24906</v>
      </c>
      <c r="AI784" s="2">
        <v>39811</v>
      </c>
      <c r="AJ784" s="1">
        <v>2.7</v>
      </c>
      <c r="AL784" s="2">
        <v>39811</v>
      </c>
      <c r="AM784" s="1">
        <v>2.468</v>
      </c>
      <c r="AO784" s="2">
        <v>39811</v>
      </c>
      <c r="AP784" s="1">
        <v>1.4400999999999999</v>
      </c>
      <c r="AR784" s="2">
        <v>39811</v>
      </c>
      <c r="AS784" s="1">
        <v>1.2295</v>
      </c>
      <c r="AU784" s="2">
        <v>39811</v>
      </c>
      <c r="AV784" s="1">
        <v>3.5076000000000001</v>
      </c>
      <c r="AX784" s="2">
        <v>39811</v>
      </c>
      <c r="AY784" s="1">
        <v>3.8256000000000001</v>
      </c>
      <c r="BA784" s="116">
        <v>39811</v>
      </c>
      <c r="BB784" s="1">
        <v>3.6884000000000001</v>
      </c>
      <c r="BD784" s="2">
        <v>39811</v>
      </c>
      <c r="BE784" s="1">
        <v>2.6879999999999997</v>
      </c>
      <c r="BG784" s="2">
        <v>39856</v>
      </c>
      <c r="BH784" s="1">
        <v>2.75</v>
      </c>
      <c r="BI784" s="2"/>
      <c r="BJ784" s="2">
        <v>39856</v>
      </c>
      <c r="BK784" s="1">
        <v>1.73</v>
      </c>
      <c r="BM784" s="2">
        <v>39811</v>
      </c>
      <c r="BN784" s="1">
        <v>3.1960000000000002</v>
      </c>
    </row>
    <row r="785" spans="2:66">
      <c r="B785" s="2">
        <v>40227</v>
      </c>
      <c r="C785" s="1">
        <v>2.88</v>
      </c>
      <c r="E785" s="2">
        <v>39692</v>
      </c>
      <c r="F785" s="1">
        <v>5.33</v>
      </c>
      <c r="H785" s="2">
        <v>39727</v>
      </c>
      <c r="I785" s="1">
        <v>5.77</v>
      </c>
      <c r="K785" s="2">
        <v>39722</v>
      </c>
      <c r="L785" s="1">
        <v>5.87</v>
      </c>
      <c r="N785" s="2">
        <v>39722</v>
      </c>
      <c r="O785" s="1">
        <v>5.77</v>
      </c>
      <c r="Q785" s="2">
        <v>39812</v>
      </c>
      <c r="R785" s="1">
        <v>3.57</v>
      </c>
      <c r="T785" s="2">
        <v>39812</v>
      </c>
      <c r="U785" s="1">
        <v>3.38</v>
      </c>
      <c r="W785" s="2">
        <v>39812</v>
      </c>
      <c r="X785" s="1">
        <v>3.3</v>
      </c>
      <c r="Z785" s="2">
        <v>39812</v>
      </c>
      <c r="AA785" s="1">
        <v>3.29</v>
      </c>
      <c r="AC785" s="2">
        <v>39812</v>
      </c>
      <c r="AD785" s="1">
        <v>3.25</v>
      </c>
      <c r="AF785" s="2">
        <v>40211</v>
      </c>
      <c r="AG785" s="1">
        <v>0.25030999999999998</v>
      </c>
      <c r="AI785" s="2">
        <v>39812</v>
      </c>
      <c r="AJ785" s="1">
        <v>2.6484999999999999</v>
      </c>
      <c r="AL785" s="2">
        <v>39812</v>
      </c>
      <c r="AM785" s="1">
        <v>2.4234999999999998</v>
      </c>
      <c r="AO785" s="2">
        <v>39812</v>
      </c>
      <c r="AP785" s="1">
        <v>1.4144999999999999</v>
      </c>
      <c r="AR785" s="2">
        <v>39812</v>
      </c>
      <c r="AS785" s="1">
        <v>1.216</v>
      </c>
      <c r="AU785" s="2">
        <v>39812</v>
      </c>
      <c r="AV785" s="1">
        <v>3.5680000000000001</v>
      </c>
      <c r="AX785" s="2">
        <v>39812</v>
      </c>
      <c r="AY785" s="1">
        <v>3.883</v>
      </c>
      <c r="BA785" s="116">
        <v>39812</v>
      </c>
      <c r="BB785" s="1">
        <v>3.746</v>
      </c>
      <c r="BD785" s="2">
        <v>39812</v>
      </c>
      <c r="BE785" s="1">
        <v>2.7389999999999999</v>
      </c>
      <c r="BG785" s="2">
        <v>39857</v>
      </c>
      <c r="BH785" s="1">
        <v>2.89</v>
      </c>
      <c r="BI785" s="2"/>
      <c r="BJ785" s="2">
        <v>39857</v>
      </c>
      <c r="BK785" s="1">
        <v>1.88</v>
      </c>
      <c r="BM785" s="2">
        <v>39812</v>
      </c>
      <c r="BN785" s="1">
        <v>3.2519999999999998</v>
      </c>
    </row>
    <row r="786" spans="2:66">
      <c r="B786" s="2">
        <v>40228</v>
      </c>
      <c r="C786" s="1">
        <v>2.88</v>
      </c>
      <c r="E786" s="2">
        <v>39693</v>
      </c>
      <c r="F786" s="1">
        <v>5.33</v>
      </c>
      <c r="H786" s="2">
        <v>39728</v>
      </c>
      <c r="I786" s="1">
        <v>5.6</v>
      </c>
      <c r="K786" s="2">
        <v>39723</v>
      </c>
      <c r="L786" s="1">
        <v>5.82</v>
      </c>
      <c r="N786" s="2">
        <v>39723</v>
      </c>
      <c r="O786" s="1">
        <v>5.72</v>
      </c>
      <c r="Q786" s="2">
        <v>39813</v>
      </c>
      <c r="R786" s="1">
        <v>3.57</v>
      </c>
      <c r="T786" s="2">
        <v>39813</v>
      </c>
      <c r="U786" s="1">
        <v>3.38</v>
      </c>
      <c r="W786" s="2">
        <v>39813</v>
      </c>
      <c r="X786" s="1">
        <v>3.3</v>
      </c>
      <c r="Z786" s="2">
        <v>39813</v>
      </c>
      <c r="AA786" s="1">
        <v>3.29</v>
      </c>
      <c r="AC786" s="2">
        <v>39813</v>
      </c>
      <c r="AD786" s="1">
        <v>3.25</v>
      </c>
      <c r="AF786" s="2">
        <v>40212</v>
      </c>
      <c r="AG786" s="1">
        <v>0.24906</v>
      </c>
      <c r="AI786" s="2">
        <v>39813</v>
      </c>
      <c r="AJ786" s="1">
        <v>2.7415000000000003</v>
      </c>
      <c r="AL786" s="2">
        <v>39813</v>
      </c>
      <c r="AM786" s="1">
        <v>2.5430000000000001</v>
      </c>
      <c r="AO786" s="2">
        <v>39813</v>
      </c>
      <c r="AP786" s="1">
        <v>1.454</v>
      </c>
      <c r="AR786" s="2">
        <v>39813</v>
      </c>
      <c r="AS786" s="1">
        <v>1.2789999999999999</v>
      </c>
      <c r="AU786" s="2">
        <v>39813</v>
      </c>
      <c r="AV786" s="1">
        <v>3.5680000000000001</v>
      </c>
      <c r="AX786" s="2">
        <v>39813</v>
      </c>
      <c r="AY786" s="1">
        <v>3.883</v>
      </c>
      <c r="BA786" s="116">
        <v>39813</v>
      </c>
      <c r="BB786" s="1">
        <v>3.7395</v>
      </c>
      <c r="BD786" s="2">
        <v>39813</v>
      </c>
      <c r="BE786" s="1">
        <v>2.6844999999999999</v>
      </c>
      <c r="BG786" s="2">
        <v>39861</v>
      </c>
      <c r="BH786" s="1">
        <v>2.64</v>
      </c>
      <c r="BI786" s="2"/>
      <c r="BJ786" s="2">
        <v>39861</v>
      </c>
      <c r="BK786" s="1">
        <v>1.65</v>
      </c>
      <c r="BM786" s="2">
        <v>39813</v>
      </c>
      <c r="BN786" s="1">
        <v>3.25</v>
      </c>
    </row>
    <row r="787" spans="2:66">
      <c r="B787" s="2">
        <v>40231</v>
      </c>
      <c r="C787" s="1">
        <v>2.88</v>
      </c>
      <c r="E787" s="2">
        <v>39694</v>
      </c>
      <c r="F787" s="1">
        <v>5.32</v>
      </c>
      <c r="H787" s="2">
        <v>39729</v>
      </c>
      <c r="I787" s="1">
        <v>5.61</v>
      </c>
      <c r="K787" s="2">
        <v>39727</v>
      </c>
      <c r="L787" s="1">
        <v>5.89</v>
      </c>
      <c r="N787" s="2">
        <v>39727</v>
      </c>
      <c r="O787" s="1">
        <v>5.79</v>
      </c>
      <c r="Q787" s="2">
        <v>39814</v>
      </c>
      <c r="R787" s="1">
        <v>3.57</v>
      </c>
      <c r="T787" s="2">
        <v>39814</v>
      </c>
      <c r="U787" s="1">
        <v>3.38</v>
      </c>
      <c r="W787" s="2">
        <v>39814</v>
      </c>
      <c r="X787" s="1">
        <v>3.3</v>
      </c>
      <c r="Z787" s="2">
        <v>39814</v>
      </c>
      <c r="AA787" s="1">
        <v>3.29</v>
      </c>
      <c r="AC787" s="2">
        <v>39814</v>
      </c>
      <c r="AD787" s="1">
        <v>3.25</v>
      </c>
      <c r="AF787" s="2">
        <v>40213</v>
      </c>
      <c r="AG787" s="1">
        <v>0.24875</v>
      </c>
      <c r="AI787" s="2">
        <v>39814</v>
      </c>
      <c r="AJ787" s="1">
        <v>2.7781000000000002</v>
      </c>
      <c r="AL787" s="2">
        <v>39814</v>
      </c>
      <c r="AM787" s="1">
        <v>2.5832999999999999</v>
      </c>
      <c r="AO787" s="2">
        <v>39814</v>
      </c>
      <c r="AP787" s="1">
        <v>1.4714</v>
      </c>
      <c r="AR787" s="2">
        <v>39814</v>
      </c>
      <c r="AS787" s="1">
        <v>1.276</v>
      </c>
      <c r="AU787" s="2">
        <v>39814</v>
      </c>
      <c r="AV787" s="1">
        <v>3.5680000000000001</v>
      </c>
      <c r="AX787" s="2">
        <v>39814</v>
      </c>
      <c r="AY787" s="1">
        <v>3.883</v>
      </c>
      <c r="BA787" s="116">
        <v>39814</v>
      </c>
      <c r="BB787" s="1">
        <v>3.7359999999999998</v>
      </c>
      <c r="BD787" s="2">
        <v>39814</v>
      </c>
      <c r="BE787" s="1">
        <v>2.7549999999999999</v>
      </c>
      <c r="BG787" s="2">
        <v>39862</v>
      </c>
      <c r="BH787" s="1">
        <v>2.74</v>
      </c>
      <c r="BI787" s="2"/>
      <c r="BJ787" s="2">
        <v>39862</v>
      </c>
      <c r="BK787" s="1">
        <v>1.81</v>
      </c>
      <c r="BM787" s="2">
        <v>39814</v>
      </c>
      <c r="BN787" s="1">
        <v>3.25</v>
      </c>
    </row>
    <row r="788" spans="2:66">
      <c r="B788" s="2">
        <v>40232</v>
      </c>
      <c r="C788" s="1">
        <v>2.88</v>
      </c>
      <c r="E788" s="2">
        <v>39695</v>
      </c>
      <c r="F788" s="1">
        <v>5.32</v>
      </c>
      <c r="H788" s="2">
        <v>39730</v>
      </c>
      <c r="I788" s="1">
        <v>5.33</v>
      </c>
      <c r="K788" s="2">
        <v>39728</v>
      </c>
      <c r="L788" s="1">
        <v>5.72</v>
      </c>
      <c r="N788" s="2">
        <v>39728</v>
      </c>
      <c r="O788" s="1">
        <v>5.62</v>
      </c>
      <c r="Q788" s="2">
        <v>39815</v>
      </c>
      <c r="R788" s="1">
        <v>3.56</v>
      </c>
      <c r="T788" s="2">
        <v>39815</v>
      </c>
      <c r="U788" s="1">
        <v>3.37</v>
      </c>
      <c r="W788" s="2">
        <v>39815</v>
      </c>
      <c r="X788" s="1">
        <v>3.2800000000000002</v>
      </c>
      <c r="Z788" s="2">
        <v>39815</v>
      </c>
      <c r="AA788" s="1">
        <v>3.27</v>
      </c>
      <c r="AC788" s="2">
        <v>39815</v>
      </c>
      <c r="AD788" s="1">
        <v>3.26</v>
      </c>
      <c r="AF788" s="2">
        <v>40214</v>
      </c>
      <c r="AG788" s="1">
        <v>0.24969</v>
      </c>
      <c r="AI788" s="2">
        <v>39815</v>
      </c>
      <c r="AJ788" s="1">
        <v>2.8704999999999998</v>
      </c>
      <c r="AL788" s="2">
        <v>39815</v>
      </c>
      <c r="AM788" s="1">
        <v>2.7265000000000001</v>
      </c>
      <c r="AO788" s="2">
        <v>39815</v>
      </c>
      <c r="AP788" s="1">
        <v>1.548</v>
      </c>
      <c r="AR788" s="2">
        <v>39815</v>
      </c>
      <c r="AS788" s="1">
        <v>1.3679999999999999</v>
      </c>
      <c r="AU788" s="2">
        <v>39815</v>
      </c>
      <c r="AV788" s="1">
        <v>3.5463</v>
      </c>
      <c r="AX788" s="2">
        <v>39815</v>
      </c>
      <c r="AY788" s="1">
        <v>3.863</v>
      </c>
      <c r="BA788" s="116">
        <v>39815</v>
      </c>
      <c r="BB788" s="1">
        <v>3.7305000000000001</v>
      </c>
      <c r="BD788" s="2">
        <v>39815</v>
      </c>
      <c r="BE788" s="1">
        <v>2.6825000000000001</v>
      </c>
      <c r="BG788" s="2">
        <v>39863</v>
      </c>
      <c r="BH788" s="1">
        <v>2.85</v>
      </c>
      <c r="BI788" s="2"/>
      <c r="BJ788" s="2">
        <v>39863</v>
      </c>
      <c r="BK788" s="1">
        <v>1.8900000000000001</v>
      </c>
      <c r="BM788" s="2">
        <v>39815</v>
      </c>
      <c r="BN788" s="1">
        <v>3.2025999999999999</v>
      </c>
    </row>
    <row r="789" spans="2:66">
      <c r="B789" s="2">
        <v>40233</v>
      </c>
      <c r="C789" s="1">
        <v>2.88</v>
      </c>
      <c r="E789" s="2">
        <v>39696</v>
      </c>
      <c r="F789" s="1">
        <v>5.32</v>
      </c>
      <c r="H789" s="2">
        <v>39731</v>
      </c>
      <c r="I789" s="1">
        <v>5.23</v>
      </c>
      <c r="K789" s="2">
        <v>39729</v>
      </c>
      <c r="L789" s="1">
        <v>5.73</v>
      </c>
      <c r="N789" s="2">
        <v>39729</v>
      </c>
      <c r="O789" s="1">
        <v>5.63</v>
      </c>
      <c r="Q789" s="2">
        <v>39818</v>
      </c>
      <c r="R789" s="1">
        <v>3.51</v>
      </c>
      <c r="T789" s="2">
        <v>39818</v>
      </c>
      <c r="U789" s="1">
        <v>3.32</v>
      </c>
      <c r="W789" s="2">
        <v>39818</v>
      </c>
      <c r="X789" s="1">
        <v>3.2</v>
      </c>
      <c r="Z789" s="2">
        <v>39818</v>
      </c>
      <c r="AA789" s="1">
        <v>3.18</v>
      </c>
      <c r="AC789" s="2">
        <v>39818</v>
      </c>
      <c r="AD789" s="1">
        <v>3.13</v>
      </c>
      <c r="AF789" s="2">
        <v>40217</v>
      </c>
      <c r="AG789" s="1">
        <v>0.25</v>
      </c>
      <c r="AI789" s="2">
        <v>39818</v>
      </c>
      <c r="AJ789" s="1">
        <v>3.1230000000000002</v>
      </c>
      <c r="AL789" s="2">
        <v>39818</v>
      </c>
      <c r="AM789" s="1">
        <v>2.8005</v>
      </c>
      <c r="AO789" s="2">
        <v>39818</v>
      </c>
      <c r="AP789" s="1">
        <v>1.5265</v>
      </c>
      <c r="AR789" s="2">
        <v>39818</v>
      </c>
      <c r="AS789" s="1">
        <v>1.2570000000000001</v>
      </c>
      <c r="AU789" s="2">
        <v>39818</v>
      </c>
      <c r="AV789" s="1">
        <v>3.5746000000000002</v>
      </c>
      <c r="AX789" s="2">
        <v>39818</v>
      </c>
      <c r="AY789" s="1">
        <v>3.8925999999999998</v>
      </c>
      <c r="BA789" s="116">
        <v>39818</v>
      </c>
      <c r="BB789" s="1">
        <v>3.7406000000000001</v>
      </c>
      <c r="BD789" s="2">
        <v>39818</v>
      </c>
      <c r="BE789" s="1">
        <v>2.6715</v>
      </c>
      <c r="BG789" s="2">
        <v>39864</v>
      </c>
      <c r="BH789" s="1">
        <v>2.7800000000000002</v>
      </c>
      <c r="BI789" s="2"/>
      <c r="BJ789" s="2">
        <v>39864</v>
      </c>
      <c r="BK789" s="1">
        <v>1.81</v>
      </c>
      <c r="BM789" s="2">
        <v>39818</v>
      </c>
      <c r="BN789" s="1">
        <v>3.2330000000000001</v>
      </c>
    </row>
    <row r="790" spans="2:66">
      <c r="B790" s="2">
        <v>40234</v>
      </c>
      <c r="C790" s="1">
        <v>2.88</v>
      </c>
      <c r="E790" s="2">
        <v>39699</v>
      </c>
      <c r="F790" s="1">
        <v>5.31</v>
      </c>
      <c r="H790" s="2">
        <v>39734</v>
      </c>
      <c r="I790" s="1">
        <v>5.29</v>
      </c>
      <c r="K790" s="2">
        <v>39730</v>
      </c>
      <c r="L790" s="1">
        <v>5.47</v>
      </c>
      <c r="N790" s="2">
        <v>39730</v>
      </c>
      <c r="O790" s="1">
        <v>5.34</v>
      </c>
      <c r="Q790" s="2">
        <v>39819</v>
      </c>
      <c r="R790" s="1">
        <v>3.48</v>
      </c>
      <c r="T790" s="2">
        <v>39819</v>
      </c>
      <c r="U790" s="1">
        <v>3.29</v>
      </c>
      <c r="W790" s="2">
        <v>39819</v>
      </c>
      <c r="X790" s="1">
        <v>3.15</v>
      </c>
      <c r="Z790" s="2">
        <v>39819</v>
      </c>
      <c r="AA790" s="1">
        <v>3.1</v>
      </c>
      <c r="AC790" s="2">
        <v>39819</v>
      </c>
      <c r="AD790" s="1">
        <v>3.07</v>
      </c>
      <c r="AF790" s="2">
        <v>40218</v>
      </c>
      <c r="AG790" s="1">
        <v>0.25</v>
      </c>
      <c r="AI790" s="2">
        <v>39819</v>
      </c>
      <c r="AJ790" s="1">
        <v>2.9809999999999999</v>
      </c>
      <c r="AL790" s="2">
        <v>39819</v>
      </c>
      <c r="AM790" s="1">
        <v>2.7347999999999999</v>
      </c>
      <c r="AO790" s="2">
        <v>39819</v>
      </c>
      <c r="AP790" s="1">
        <v>1.4717</v>
      </c>
      <c r="AR790" s="2">
        <v>39819</v>
      </c>
      <c r="AS790" s="1">
        <v>1.2344999999999999</v>
      </c>
      <c r="AU790" s="2">
        <v>39819</v>
      </c>
      <c r="AV790" s="1">
        <v>3.7332999999999998</v>
      </c>
      <c r="AX790" s="2">
        <v>39819</v>
      </c>
      <c r="AY790" s="1">
        <v>4.0472999999999999</v>
      </c>
      <c r="BA790" s="116">
        <v>39819</v>
      </c>
      <c r="BB790" s="1">
        <v>3.8508</v>
      </c>
      <c r="BD790" s="2">
        <v>39819</v>
      </c>
      <c r="BE790" s="1">
        <v>2.7130000000000001</v>
      </c>
      <c r="BG790" s="2">
        <v>39867</v>
      </c>
      <c r="BH790" s="1">
        <v>2.7800000000000002</v>
      </c>
      <c r="BI790" s="2"/>
      <c r="BJ790" s="2">
        <v>39867</v>
      </c>
      <c r="BK790" s="1">
        <v>1.8399999999999999</v>
      </c>
      <c r="BM790" s="2">
        <v>39819</v>
      </c>
      <c r="BN790" s="1">
        <v>3.31</v>
      </c>
    </row>
    <row r="791" spans="2:66">
      <c r="B791" s="2">
        <v>40235</v>
      </c>
      <c r="C791" s="1">
        <v>2.88</v>
      </c>
      <c r="E791" s="2">
        <v>39700</v>
      </c>
      <c r="F791" s="1">
        <v>5.31</v>
      </c>
      <c r="H791" s="2">
        <v>39735</v>
      </c>
      <c r="I791" s="1">
        <v>5.28</v>
      </c>
      <c r="K791" s="2">
        <v>39731</v>
      </c>
      <c r="L791" s="1">
        <v>5.4</v>
      </c>
      <c r="N791" s="2">
        <v>39731</v>
      </c>
      <c r="O791" s="1">
        <v>5.25</v>
      </c>
      <c r="Q791" s="2">
        <v>39820</v>
      </c>
      <c r="R791" s="1">
        <v>3.4699999999999998</v>
      </c>
      <c r="T791" s="2">
        <v>39820</v>
      </c>
      <c r="U791" s="1">
        <v>3.29</v>
      </c>
      <c r="W791" s="2">
        <v>39820</v>
      </c>
      <c r="X791" s="1">
        <v>3.17</v>
      </c>
      <c r="Z791" s="2">
        <v>39820</v>
      </c>
      <c r="AA791" s="1">
        <v>3.12</v>
      </c>
      <c r="AC791" s="2">
        <v>39820</v>
      </c>
      <c r="AD791" s="1">
        <v>3.12</v>
      </c>
      <c r="AF791" s="2">
        <v>40219</v>
      </c>
      <c r="AG791" s="1">
        <v>0.25</v>
      </c>
      <c r="AI791" s="2">
        <v>39820</v>
      </c>
      <c r="AJ791" s="1">
        <v>2.952</v>
      </c>
      <c r="AL791" s="2">
        <v>39820</v>
      </c>
      <c r="AM791" s="1">
        <v>2.6865000000000001</v>
      </c>
      <c r="AO791" s="2">
        <v>39820</v>
      </c>
      <c r="AP791" s="1">
        <v>1.4365000000000001</v>
      </c>
      <c r="AR791" s="2">
        <v>39820</v>
      </c>
      <c r="AS791" s="1">
        <v>1.2025000000000001</v>
      </c>
      <c r="AU791" s="2">
        <v>39820</v>
      </c>
      <c r="AV791" s="1">
        <v>3.7484000000000002</v>
      </c>
      <c r="AX791" s="2">
        <v>39820</v>
      </c>
      <c r="AY791" s="1">
        <v>4.0633999999999997</v>
      </c>
      <c r="BA791" s="116">
        <v>39820</v>
      </c>
      <c r="BB791" s="1">
        <v>3.8403999999999998</v>
      </c>
      <c r="BD791" s="2">
        <v>39820</v>
      </c>
      <c r="BE791" s="1">
        <v>2.5709999999999997</v>
      </c>
      <c r="BG791" s="2">
        <v>39868</v>
      </c>
      <c r="BH791" s="1">
        <v>2.8</v>
      </c>
      <c r="BI791" s="2"/>
      <c r="BJ791" s="2">
        <v>39868</v>
      </c>
      <c r="BK791" s="1">
        <v>1.8900000000000001</v>
      </c>
      <c r="BM791" s="2">
        <v>39820</v>
      </c>
      <c r="BN791" s="1">
        <v>3.2370000000000001</v>
      </c>
    </row>
    <row r="792" spans="2:66">
      <c r="B792" s="2">
        <v>40239</v>
      </c>
      <c r="C792" s="1">
        <v>2.88</v>
      </c>
      <c r="E792" s="2">
        <v>39701</v>
      </c>
      <c r="F792" s="1">
        <v>5.28</v>
      </c>
      <c r="H792" s="2">
        <v>39736</v>
      </c>
      <c r="I792" s="1">
        <v>5.17</v>
      </c>
      <c r="K792" s="2">
        <v>39734</v>
      </c>
      <c r="L792" s="1">
        <v>5.49</v>
      </c>
      <c r="N792" s="2">
        <v>39734</v>
      </c>
      <c r="O792" s="1">
        <v>5.33</v>
      </c>
      <c r="Q792" s="2">
        <v>39821</v>
      </c>
      <c r="R792" s="1">
        <v>3.31</v>
      </c>
      <c r="T792" s="2">
        <v>39821</v>
      </c>
      <c r="U792" s="1">
        <v>3.1</v>
      </c>
      <c r="W792" s="2">
        <v>39821</v>
      </c>
      <c r="X792" s="1">
        <v>2.9699999999999998</v>
      </c>
      <c r="Z792" s="2">
        <v>39821</v>
      </c>
      <c r="AA792" s="1">
        <v>2.91</v>
      </c>
      <c r="AC792" s="2">
        <v>39821</v>
      </c>
      <c r="AD792" s="1">
        <v>2.85</v>
      </c>
      <c r="AF792" s="2">
        <v>40220</v>
      </c>
      <c r="AG792" s="1">
        <v>0.25</v>
      </c>
      <c r="AI792" s="2">
        <v>39821</v>
      </c>
      <c r="AJ792" s="1">
        <v>2.8769999999999998</v>
      </c>
      <c r="AL792" s="2">
        <v>39821</v>
      </c>
      <c r="AM792" s="1">
        <v>2.5655000000000001</v>
      </c>
      <c r="AO792" s="2">
        <v>39821</v>
      </c>
      <c r="AP792" s="1">
        <v>1.3900000000000001</v>
      </c>
      <c r="AR792" s="2">
        <v>39821</v>
      </c>
      <c r="AS792" s="1">
        <v>1.157</v>
      </c>
      <c r="AU792" s="2">
        <v>39821</v>
      </c>
      <c r="AV792" s="1">
        <v>3.6654999999999998</v>
      </c>
      <c r="AX792" s="2">
        <v>39821</v>
      </c>
      <c r="AY792" s="1">
        <v>3.9889999999999999</v>
      </c>
      <c r="BA792" s="116">
        <v>39821</v>
      </c>
      <c r="BB792" s="1">
        <v>3.7305000000000001</v>
      </c>
      <c r="BD792" s="2">
        <v>39821</v>
      </c>
      <c r="BE792" s="1">
        <v>2.5209999999999999</v>
      </c>
      <c r="BG792" s="2">
        <v>39869</v>
      </c>
      <c r="BH792" s="1">
        <v>2.95</v>
      </c>
      <c r="BI792" s="2"/>
      <c r="BJ792" s="2">
        <v>39869</v>
      </c>
      <c r="BK792" s="1">
        <v>2.06</v>
      </c>
      <c r="BM792" s="2">
        <v>39821</v>
      </c>
      <c r="BN792" s="1">
        <v>3.1395</v>
      </c>
    </row>
    <row r="793" spans="2:66">
      <c r="B793" s="2">
        <v>40240</v>
      </c>
      <c r="C793" s="1">
        <v>2.88</v>
      </c>
      <c r="E793" s="2">
        <v>39702</v>
      </c>
      <c r="F793" s="1">
        <v>5.25</v>
      </c>
      <c r="H793" s="2">
        <v>39737</v>
      </c>
      <c r="I793" s="1">
        <v>5.27</v>
      </c>
      <c r="K793" s="2">
        <v>39735</v>
      </c>
      <c r="L793" s="1">
        <v>5.5</v>
      </c>
      <c r="N793" s="2">
        <v>39735</v>
      </c>
      <c r="O793" s="1">
        <v>5.31</v>
      </c>
      <c r="Q793" s="2">
        <v>39822</v>
      </c>
      <c r="R793" s="1">
        <v>3.4699999999999998</v>
      </c>
      <c r="T793" s="2">
        <v>39822</v>
      </c>
      <c r="U793" s="1">
        <v>3.23</v>
      </c>
      <c r="W793" s="2">
        <v>39822</v>
      </c>
      <c r="X793" s="1">
        <v>3.12</v>
      </c>
      <c r="Z793" s="2">
        <v>39822</v>
      </c>
      <c r="AA793" s="1">
        <v>3.06</v>
      </c>
      <c r="AC793" s="2">
        <v>39822</v>
      </c>
      <c r="AD793" s="1">
        <v>2.94</v>
      </c>
      <c r="AF793" s="2">
        <v>40221</v>
      </c>
      <c r="AG793" s="1">
        <v>0.25</v>
      </c>
      <c r="AI793" s="2">
        <v>39822</v>
      </c>
      <c r="AJ793" s="1">
        <v>2.8580000000000001</v>
      </c>
      <c r="AL793" s="2">
        <v>39822</v>
      </c>
      <c r="AM793" s="1">
        <v>2.5164999999999997</v>
      </c>
      <c r="AO793" s="2">
        <v>39822</v>
      </c>
      <c r="AP793" s="1">
        <v>1.2829999999999999</v>
      </c>
      <c r="AR793" s="2">
        <v>39822</v>
      </c>
      <c r="AS793" s="1">
        <v>1.0369999999999999</v>
      </c>
      <c r="AU793" s="2">
        <v>39822</v>
      </c>
      <c r="AV793" s="1">
        <v>3.6353</v>
      </c>
      <c r="AX793" s="2">
        <v>39822</v>
      </c>
      <c r="AY793" s="1">
        <v>3.9083000000000001</v>
      </c>
      <c r="BA793" s="116">
        <v>39822</v>
      </c>
      <c r="BB793" s="1">
        <v>3.6322999999999999</v>
      </c>
      <c r="BD793" s="2">
        <v>39822</v>
      </c>
      <c r="BE793" s="1">
        <v>2.4430000000000001</v>
      </c>
      <c r="BG793" s="2">
        <v>39870</v>
      </c>
      <c r="BH793" s="1">
        <v>2.98</v>
      </c>
      <c r="BI793" s="2"/>
      <c r="BJ793" s="2">
        <v>39870</v>
      </c>
      <c r="BK793" s="1">
        <v>2.0699999999999998</v>
      </c>
      <c r="BM793" s="2">
        <v>39822</v>
      </c>
      <c r="BN793" s="1">
        <v>3.0590000000000002</v>
      </c>
    </row>
    <row r="794" spans="2:66">
      <c r="B794" s="2">
        <v>40241</v>
      </c>
      <c r="C794" s="1">
        <v>2.88</v>
      </c>
      <c r="E794" s="2">
        <v>39703</v>
      </c>
      <c r="F794" s="1">
        <v>5.25</v>
      </c>
      <c r="H794" s="2">
        <v>39738</v>
      </c>
      <c r="I794" s="1">
        <v>5.03</v>
      </c>
      <c r="K794" s="2">
        <v>39736</v>
      </c>
      <c r="L794" s="1">
        <v>5.47</v>
      </c>
      <c r="N794" s="2">
        <v>39736</v>
      </c>
      <c r="O794" s="1">
        <v>5.21</v>
      </c>
      <c r="Q794" s="2">
        <v>39825</v>
      </c>
      <c r="R794" s="1">
        <v>3.49</v>
      </c>
      <c r="T794" s="2">
        <v>39825</v>
      </c>
      <c r="U794" s="1">
        <v>3.27</v>
      </c>
      <c r="W794" s="2">
        <v>39825</v>
      </c>
      <c r="X794" s="1">
        <v>3.15</v>
      </c>
      <c r="Z794" s="2">
        <v>39825</v>
      </c>
      <c r="AA794" s="1">
        <v>3.09</v>
      </c>
      <c r="AC794" s="2">
        <v>39825</v>
      </c>
      <c r="AD794" s="1">
        <v>2.89</v>
      </c>
      <c r="AF794" s="2">
        <v>40224</v>
      </c>
      <c r="AG794" s="1">
        <v>0.25</v>
      </c>
      <c r="AI794" s="2">
        <v>39825</v>
      </c>
      <c r="AJ794" s="1">
        <v>2.7355</v>
      </c>
      <c r="AL794" s="2">
        <v>39825</v>
      </c>
      <c r="AM794" s="1">
        <v>2.4165000000000001</v>
      </c>
      <c r="AO794" s="2">
        <v>39825</v>
      </c>
      <c r="AP794" s="1">
        <v>1.2429999999999999</v>
      </c>
      <c r="AR794" s="2">
        <v>39825</v>
      </c>
      <c r="AS794" s="1">
        <v>0.96150000000000002</v>
      </c>
      <c r="AU794" s="2">
        <v>39825</v>
      </c>
      <c r="AV794" s="1">
        <v>3.6823999999999999</v>
      </c>
      <c r="AX794" s="2">
        <v>39825</v>
      </c>
      <c r="AY794" s="1">
        <v>3.9234</v>
      </c>
      <c r="BA794" s="116">
        <v>39825</v>
      </c>
      <c r="BB794" s="1">
        <v>3.6104000000000003</v>
      </c>
      <c r="BD794" s="2">
        <v>39825</v>
      </c>
      <c r="BE794" s="1">
        <v>2.3965000000000001</v>
      </c>
      <c r="BG794" s="2">
        <v>39871</v>
      </c>
      <c r="BH794" s="1">
        <v>3.02</v>
      </c>
      <c r="BI794" s="2"/>
      <c r="BJ794" s="2">
        <v>39871</v>
      </c>
      <c r="BK794" s="1">
        <v>1.99</v>
      </c>
      <c r="BM794" s="2">
        <v>39825</v>
      </c>
      <c r="BN794" s="1">
        <v>3.024</v>
      </c>
    </row>
    <row r="795" spans="2:66">
      <c r="B795" s="2">
        <v>40242</v>
      </c>
      <c r="C795" s="1">
        <v>2.86</v>
      </c>
      <c r="E795" s="2">
        <v>39707</v>
      </c>
      <c r="F795" s="1">
        <v>5.22</v>
      </c>
      <c r="H795" s="2">
        <v>39741</v>
      </c>
      <c r="I795" s="1">
        <v>5.03</v>
      </c>
      <c r="K795" s="2">
        <v>39737</v>
      </c>
      <c r="L795" s="1">
        <v>5.6</v>
      </c>
      <c r="N795" s="2">
        <v>39737</v>
      </c>
      <c r="O795" s="1">
        <v>5.3</v>
      </c>
      <c r="Q795" s="2">
        <v>39826</v>
      </c>
      <c r="R795" s="1">
        <v>3.51</v>
      </c>
      <c r="T795" s="2">
        <v>39826</v>
      </c>
      <c r="U795" s="1">
        <v>3.3</v>
      </c>
      <c r="W795" s="2">
        <v>39826</v>
      </c>
      <c r="X795" s="1">
        <v>3.17</v>
      </c>
      <c r="Z795" s="2">
        <v>39826</v>
      </c>
      <c r="AA795" s="1">
        <v>3.07</v>
      </c>
      <c r="AC795" s="2">
        <v>39826</v>
      </c>
      <c r="AD795" s="1">
        <v>2.84</v>
      </c>
      <c r="AF795" s="2">
        <v>40225</v>
      </c>
      <c r="AG795" s="1">
        <v>0.25</v>
      </c>
      <c r="AI795" s="2">
        <v>39826</v>
      </c>
      <c r="AJ795" s="1">
        <v>2.7519999999999998</v>
      </c>
      <c r="AL795" s="2">
        <v>39826</v>
      </c>
      <c r="AM795" s="1">
        <v>2.4375</v>
      </c>
      <c r="AO795" s="2">
        <v>39826</v>
      </c>
      <c r="AP795" s="1">
        <v>1.262</v>
      </c>
      <c r="AR795" s="2">
        <v>39826</v>
      </c>
      <c r="AS795" s="1">
        <v>0.96650000000000003</v>
      </c>
      <c r="AU795" s="2">
        <v>39826</v>
      </c>
      <c r="AV795" s="1">
        <v>3.6939000000000002</v>
      </c>
      <c r="AX795" s="2">
        <v>39826</v>
      </c>
      <c r="AY795" s="1">
        <v>3.9089</v>
      </c>
      <c r="BA795" s="116">
        <v>39826</v>
      </c>
      <c r="BB795" s="1">
        <v>3.5613999999999999</v>
      </c>
      <c r="BD795" s="2">
        <v>39826</v>
      </c>
      <c r="BE795" s="1">
        <v>2.3449999999999998</v>
      </c>
      <c r="BG795" s="2">
        <v>39874</v>
      </c>
      <c r="BH795" s="1">
        <v>2.91</v>
      </c>
      <c r="BI795" s="2"/>
      <c r="BJ795" s="2">
        <v>39874</v>
      </c>
      <c r="BK795" s="1">
        <v>1.8599999999999999</v>
      </c>
      <c r="BM795" s="2">
        <v>39826</v>
      </c>
      <c r="BN795" s="1">
        <v>2.9830000000000001</v>
      </c>
    </row>
    <row r="796" spans="2:66">
      <c r="B796" s="2">
        <v>40245</v>
      </c>
      <c r="C796" s="1">
        <v>2.86</v>
      </c>
      <c r="E796" s="2">
        <v>39708</v>
      </c>
      <c r="F796" s="1">
        <v>5.23</v>
      </c>
      <c r="H796" s="2">
        <v>39742</v>
      </c>
      <c r="I796" s="1">
        <v>5</v>
      </c>
      <c r="K796" s="2">
        <v>39738</v>
      </c>
      <c r="L796" s="1">
        <v>5.48</v>
      </c>
      <c r="N796" s="2">
        <v>39738</v>
      </c>
      <c r="O796" s="1">
        <v>5.08</v>
      </c>
      <c r="Q796" s="2">
        <v>39827</v>
      </c>
      <c r="R796" s="1">
        <v>3.5</v>
      </c>
      <c r="T796" s="2">
        <v>39827</v>
      </c>
      <c r="U796" s="1">
        <v>3.29</v>
      </c>
      <c r="W796" s="2">
        <v>39827</v>
      </c>
      <c r="X796" s="1">
        <v>3.12</v>
      </c>
      <c r="Z796" s="2">
        <v>39827</v>
      </c>
      <c r="AA796" s="1">
        <v>2.93</v>
      </c>
      <c r="AC796" s="2">
        <v>39827</v>
      </c>
      <c r="AD796" s="1">
        <v>2.64</v>
      </c>
      <c r="AF796" s="2">
        <v>40226</v>
      </c>
      <c r="AG796" s="1">
        <v>0.25063000000000002</v>
      </c>
      <c r="AI796" s="2">
        <v>39827</v>
      </c>
      <c r="AJ796" s="1">
        <v>2.6315</v>
      </c>
      <c r="AL796" s="2">
        <v>39827</v>
      </c>
      <c r="AM796" s="1">
        <v>2.319</v>
      </c>
      <c r="AO796" s="2">
        <v>39827</v>
      </c>
      <c r="AP796" s="1">
        <v>1.246</v>
      </c>
      <c r="AR796" s="2">
        <v>39827</v>
      </c>
      <c r="AS796" s="1">
        <v>0.997</v>
      </c>
      <c r="AU796" s="2">
        <v>39827</v>
      </c>
      <c r="AV796" s="1">
        <v>3.7404999999999999</v>
      </c>
      <c r="AX796" s="2">
        <v>39827</v>
      </c>
      <c r="AY796" s="1">
        <v>3.9455</v>
      </c>
      <c r="BA796" s="116">
        <v>39827</v>
      </c>
      <c r="BB796" s="1">
        <v>3.5659999999999998</v>
      </c>
      <c r="BD796" s="2">
        <v>39827</v>
      </c>
      <c r="BE796" s="1">
        <v>2.3519999999999999</v>
      </c>
      <c r="BG796" s="2">
        <v>39875</v>
      </c>
      <c r="BH796" s="1">
        <v>2.93</v>
      </c>
      <c r="BI796" s="2"/>
      <c r="BJ796" s="2">
        <v>39875</v>
      </c>
      <c r="BK796" s="1">
        <v>1.87</v>
      </c>
      <c r="BM796" s="2">
        <v>39827</v>
      </c>
      <c r="BN796" s="1">
        <v>2.968</v>
      </c>
    </row>
    <row r="797" spans="2:66">
      <c r="B797" s="2">
        <v>40246</v>
      </c>
      <c r="C797" s="1">
        <v>2.86</v>
      </c>
      <c r="E797" s="2">
        <v>39710</v>
      </c>
      <c r="F797" s="1">
        <v>5.3</v>
      </c>
      <c r="H797" s="2">
        <v>39743</v>
      </c>
      <c r="I797" s="1">
        <v>4.8</v>
      </c>
      <c r="K797" s="2">
        <v>39741</v>
      </c>
      <c r="L797" s="1">
        <v>5.5</v>
      </c>
      <c r="N797" s="2">
        <v>39741</v>
      </c>
      <c r="O797" s="1">
        <v>5.08</v>
      </c>
      <c r="Q797" s="2">
        <v>39828</v>
      </c>
      <c r="R797" s="1">
        <v>3.5300000000000002</v>
      </c>
      <c r="T797" s="2">
        <v>39828</v>
      </c>
      <c r="U797" s="1">
        <v>3.3</v>
      </c>
      <c r="W797" s="2">
        <v>39828</v>
      </c>
      <c r="X797" s="1">
        <v>3.15</v>
      </c>
      <c r="Z797" s="2">
        <v>39828</v>
      </c>
      <c r="AA797" s="1">
        <v>2.99</v>
      </c>
      <c r="AC797" s="2">
        <v>39828</v>
      </c>
      <c r="AD797" s="1">
        <v>2.73</v>
      </c>
      <c r="AF797" s="2">
        <v>40227</v>
      </c>
      <c r="AG797" s="1">
        <v>0.25124999999999997</v>
      </c>
      <c r="AI797" s="2">
        <v>39828</v>
      </c>
      <c r="AJ797" s="1">
        <v>2.65</v>
      </c>
      <c r="AL797" s="2">
        <v>39828</v>
      </c>
      <c r="AM797" s="1">
        <v>2.3519999999999999</v>
      </c>
      <c r="AO797" s="2">
        <v>39828</v>
      </c>
      <c r="AP797" s="1">
        <v>1.3519999999999999</v>
      </c>
      <c r="AR797" s="2">
        <v>39828</v>
      </c>
      <c r="AS797" s="1">
        <v>1.109</v>
      </c>
      <c r="AU797" s="2">
        <v>39828</v>
      </c>
      <c r="AV797" s="1">
        <v>3.786</v>
      </c>
      <c r="AX797" s="2">
        <v>39828</v>
      </c>
      <c r="AY797" s="1">
        <v>3.9619999999999997</v>
      </c>
      <c r="BA797" s="116">
        <v>39828</v>
      </c>
      <c r="BB797" s="1">
        <v>3.5629999999999997</v>
      </c>
      <c r="BD797" s="2">
        <v>39828</v>
      </c>
      <c r="BE797" s="1">
        <v>2.4275000000000002</v>
      </c>
      <c r="BG797" s="2">
        <v>39876</v>
      </c>
      <c r="BH797" s="1">
        <v>3.01</v>
      </c>
      <c r="BI797" s="2"/>
      <c r="BJ797" s="2">
        <v>39876</v>
      </c>
      <c r="BK797" s="1">
        <v>1.97</v>
      </c>
      <c r="BM797" s="2">
        <v>39828</v>
      </c>
      <c r="BN797" s="1">
        <v>3.0030000000000001</v>
      </c>
    </row>
    <row r="798" spans="2:66">
      <c r="B798" s="2">
        <v>40247</v>
      </c>
      <c r="C798" s="1">
        <v>2.86</v>
      </c>
      <c r="E798" s="2">
        <v>39713</v>
      </c>
      <c r="F798" s="1">
        <v>5.33</v>
      </c>
      <c r="H798" s="2">
        <v>39744</v>
      </c>
      <c r="I798" s="1">
        <v>4.84</v>
      </c>
      <c r="K798" s="2">
        <v>39742</v>
      </c>
      <c r="L798" s="1">
        <v>5.49</v>
      </c>
      <c r="N798" s="2">
        <v>39742</v>
      </c>
      <c r="O798" s="1">
        <v>5.04</v>
      </c>
      <c r="Q798" s="2">
        <v>39829</v>
      </c>
      <c r="R798" s="1">
        <v>3.52</v>
      </c>
      <c r="T798" s="2">
        <v>39829</v>
      </c>
      <c r="U798" s="1">
        <v>3.2800000000000002</v>
      </c>
      <c r="W798" s="2">
        <v>39829</v>
      </c>
      <c r="X798" s="1">
        <v>3.13</v>
      </c>
      <c r="Z798" s="2">
        <v>39829</v>
      </c>
      <c r="AA798" s="1">
        <v>2.98</v>
      </c>
      <c r="AC798" s="2">
        <v>39829</v>
      </c>
      <c r="AD798" s="1">
        <v>2.7800000000000002</v>
      </c>
      <c r="AF798" s="2">
        <v>40228</v>
      </c>
      <c r="AG798" s="1">
        <v>0.25194</v>
      </c>
      <c r="AI798" s="2">
        <v>39829</v>
      </c>
      <c r="AJ798" s="1">
        <v>2.7134999999999998</v>
      </c>
      <c r="AL798" s="2">
        <v>39829</v>
      </c>
      <c r="AM798" s="1">
        <v>2.4169999999999998</v>
      </c>
      <c r="AO798" s="2">
        <v>39829</v>
      </c>
      <c r="AP798" s="1">
        <v>1.3080000000000001</v>
      </c>
      <c r="AR798" s="2">
        <v>39829</v>
      </c>
      <c r="AS798" s="1">
        <v>1.052</v>
      </c>
      <c r="AU798" s="2">
        <v>39829</v>
      </c>
      <c r="AV798" s="1">
        <v>3.7589999999999999</v>
      </c>
      <c r="AX798" s="2">
        <v>39829</v>
      </c>
      <c r="AY798" s="1">
        <v>3.919</v>
      </c>
      <c r="BA798" s="116">
        <v>39829</v>
      </c>
      <c r="BB798" s="1">
        <v>3.5375000000000001</v>
      </c>
      <c r="BD798" s="2">
        <v>39829</v>
      </c>
      <c r="BE798" s="1">
        <v>2.3199999999999998</v>
      </c>
      <c r="BG798" s="2">
        <v>39877</v>
      </c>
      <c r="BH798" s="1">
        <v>2.83</v>
      </c>
      <c r="BI798" s="2"/>
      <c r="BJ798" s="2">
        <v>39877</v>
      </c>
      <c r="BK798" s="1">
        <v>1.8199999999999998</v>
      </c>
      <c r="BM798" s="2">
        <v>39829</v>
      </c>
      <c r="BN798" s="1">
        <v>2.952</v>
      </c>
    </row>
    <row r="799" spans="2:66">
      <c r="B799" s="2">
        <v>40248</v>
      </c>
      <c r="C799" s="1">
        <v>2.84</v>
      </c>
      <c r="E799" s="2">
        <v>39714</v>
      </c>
      <c r="F799" s="1">
        <v>5.4</v>
      </c>
      <c r="H799" s="2">
        <v>39745</v>
      </c>
      <c r="I799" s="1">
        <v>4.84</v>
      </c>
      <c r="K799" s="2">
        <v>39743</v>
      </c>
      <c r="L799" s="1">
        <v>5.37</v>
      </c>
      <c r="N799" s="2">
        <v>39743</v>
      </c>
      <c r="O799" s="1">
        <v>4.84</v>
      </c>
      <c r="Q799" s="2">
        <v>39832</v>
      </c>
      <c r="R799" s="1">
        <v>3.48</v>
      </c>
      <c r="T799" s="2">
        <v>39832</v>
      </c>
      <c r="U799" s="1">
        <v>3.24</v>
      </c>
      <c r="W799" s="2">
        <v>39832</v>
      </c>
      <c r="X799" s="1">
        <v>3.1</v>
      </c>
      <c r="Z799" s="2">
        <v>39832</v>
      </c>
      <c r="AA799" s="1">
        <v>2.93</v>
      </c>
      <c r="AC799" s="2">
        <v>39832</v>
      </c>
      <c r="AD799" s="1">
        <v>2.74</v>
      </c>
      <c r="AF799" s="2">
        <v>40231</v>
      </c>
      <c r="AG799" s="1">
        <v>0.25219000000000003</v>
      </c>
      <c r="AI799" s="2">
        <v>39832</v>
      </c>
      <c r="AJ799" s="1">
        <v>2.6920000000000002</v>
      </c>
      <c r="AL799" s="2">
        <v>39832</v>
      </c>
      <c r="AM799" s="1">
        <v>2.3403999999999998</v>
      </c>
      <c r="AO799" s="2">
        <v>39832</v>
      </c>
      <c r="AP799" s="1">
        <v>1.3639999999999999</v>
      </c>
      <c r="AR799" s="2">
        <v>39832</v>
      </c>
      <c r="AS799" s="1">
        <v>1.054</v>
      </c>
      <c r="AU799" s="2">
        <v>39832</v>
      </c>
      <c r="AV799" s="1">
        <v>3.7885</v>
      </c>
      <c r="AX799" s="2">
        <v>39832</v>
      </c>
      <c r="AY799" s="1">
        <v>3.9595000000000002</v>
      </c>
      <c r="BA799" s="116">
        <v>39832</v>
      </c>
      <c r="BB799" s="1">
        <v>3.5789999999999997</v>
      </c>
      <c r="BD799" s="2">
        <v>39832</v>
      </c>
      <c r="BE799" s="1">
        <v>2.34</v>
      </c>
      <c r="BG799" s="2">
        <v>39878</v>
      </c>
      <c r="BH799" s="1">
        <v>2.83</v>
      </c>
      <c r="BI799" s="2"/>
      <c r="BJ799" s="2">
        <v>39878</v>
      </c>
      <c r="BK799" s="1">
        <v>1.83</v>
      </c>
      <c r="BM799" s="2">
        <v>39832</v>
      </c>
      <c r="BN799" s="1">
        <v>2.9824999999999999</v>
      </c>
    </row>
    <row r="800" spans="2:66">
      <c r="B800" s="2">
        <v>40249</v>
      </c>
      <c r="C800" s="1">
        <v>2.83</v>
      </c>
      <c r="E800" s="2">
        <v>39715</v>
      </c>
      <c r="F800" s="1">
        <v>5.4</v>
      </c>
      <c r="H800" s="2">
        <v>39748</v>
      </c>
      <c r="I800" s="1">
        <v>4.5199999999999996</v>
      </c>
      <c r="K800" s="2">
        <v>39744</v>
      </c>
      <c r="L800" s="1">
        <v>5.42</v>
      </c>
      <c r="N800" s="2">
        <v>39744</v>
      </c>
      <c r="O800" s="1">
        <v>4.88</v>
      </c>
      <c r="Q800" s="2">
        <v>39833</v>
      </c>
      <c r="R800" s="1">
        <v>3.58</v>
      </c>
      <c r="T800" s="2">
        <v>39833</v>
      </c>
      <c r="U800" s="1">
        <v>3.34</v>
      </c>
      <c r="W800" s="2">
        <v>39833</v>
      </c>
      <c r="X800" s="1">
        <v>3.18</v>
      </c>
      <c r="Z800" s="2">
        <v>39833</v>
      </c>
      <c r="AA800" s="1">
        <v>3.01</v>
      </c>
      <c r="AC800" s="2">
        <v>39833</v>
      </c>
      <c r="AD800" s="1">
        <v>2.8</v>
      </c>
      <c r="AF800" s="2">
        <v>40232</v>
      </c>
      <c r="AG800" s="1">
        <v>0.25194</v>
      </c>
      <c r="AI800" s="2">
        <v>39833</v>
      </c>
      <c r="AJ800" s="1">
        <v>2.7709999999999999</v>
      </c>
      <c r="AL800" s="2">
        <v>39833</v>
      </c>
      <c r="AM800" s="1">
        <v>2.4895</v>
      </c>
      <c r="AO800" s="2">
        <v>39833</v>
      </c>
      <c r="AP800" s="1">
        <v>1.319</v>
      </c>
      <c r="AR800" s="2">
        <v>39833</v>
      </c>
      <c r="AS800" s="1">
        <v>1.0409999999999999</v>
      </c>
      <c r="AU800" s="2">
        <v>39833</v>
      </c>
      <c r="AV800" s="1">
        <v>3.7444999999999999</v>
      </c>
      <c r="AX800" s="2">
        <v>39833</v>
      </c>
      <c r="AY800" s="1">
        <v>3.9125000000000001</v>
      </c>
      <c r="BA800" s="116">
        <v>39833</v>
      </c>
      <c r="BB800" s="1">
        <v>3.512</v>
      </c>
      <c r="BD800" s="2">
        <v>39833</v>
      </c>
      <c r="BE800" s="1">
        <v>2.2690000000000001</v>
      </c>
      <c r="BG800" s="2">
        <v>39881</v>
      </c>
      <c r="BH800" s="1">
        <v>2.89</v>
      </c>
      <c r="BI800" s="2"/>
      <c r="BJ800" s="2">
        <v>39881</v>
      </c>
      <c r="BK800" s="1">
        <v>1.9</v>
      </c>
      <c r="BM800" s="2">
        <v>39833</v>
      </c>
      <c r="BN800" s="1">
        <v>2.91</v>
      </c>
    </row>
    <row r="801" spans="2:66">
      <c r="B801" s="2">
        <v>40252</v>
      </c>
      <c r="C801" s="1">
        <v>2.83</v>
      </c>
      <c r="E801" s="2">
        <v>39716</v>
      </c>
      <c r="F801" s="1">
        <v>5.39</v>
      </c>
      <c r="H801" s="2">
        <v>39749</v>
      </c>
      <c r="I801" s="1">
        <v>4.5600000000000005</v>
      </c>
      <c r="K801" s="2">
        <v>39745</v>
      </c>
      <c r="L801" s="1">
        <v>5.47</v>
      </c>
      <c r="N801" s="2">
        <v>39745</v>
      </c>
      <c r="O801" s="1">
        <v>4.9000000000000004</v>
      </c>
      <c r="Q801" s="2">
        <v>39834</v>
      </c>
      <c r="R801" s="1">
        <v>3.6</v>
      </c>
      <c r="T801" s="2">
        <v>39834</v>
      </c>
      <c r="U801" s="1">
        <v>3.31</v>
      </c>
      <c r="W801" s="2">
        <v>39834</v>
      </c>
      <c r="X801" s="1">
        <v>3.09</v>
      </c>
      <c r="Z801" s="2">
        <v>39834</v>
      </c>
      <c r="AA801" s="1">
        <v>2.93</v>
      </c>
      <c r="AC801" s="2">
        <v>39834</v>
      </c>
      <c r="AD801" s="1">
        <v>2.74</v>
      </c>
      <c r="AF801" s="2">
        <v>40233</v>
      </c>
      <c r="AG801" s="1">
        <v>0.25194</v>
      </c>
      <c r="AI801" s="2">
        <v>39834</v>
      </c>
      <c r="AJ801" s="1">
        <v>2.9319999999999999</v>
      </c>
      <c r="AL801" s="2">
        <v>39834</v>
      </c>
      <c r="AM801" s="1">
        <v>2.6320000000000001</v>
      </c>
      <c r="AO801" s="2">
        <v>39834</v>
      </c>
      <c r="AP801" s="1">
        <v>1.4264999999999999</v>
      </c>
      <c r="AR801" s="2">
        <v>39834</v>
      </c>
      <c r="AS801" s="1">
        <v>1.133</v>
      </c>
      <c r="AU801" s="2">
        <v>39834</v>
      </c>
      <c r="AV801" s="1">
        <v>3.8384999999999998</v>
      </c>
      <c r="AX801" s="2">
        <v>39834</v>
      </c>
      <c r="AY801" s="1">
        <v>3.9975000000000001</v>
      </c>
      <c r="BA801" s="116">
        <v>39834</v>
      </c>
      <c r="BB801" s="1">
        <v>3.5804999999999998</v>
      </c>
      <c r="BD801" s="2">
        <v>39834</v>
      </c>
      <c r="BE801" s="1">
        <v>2.238</v>
      </c>
      <c r="BG801" s="2">
        <v>39882</v>
      </c>
      <c r="BH801" s="1">
        <v>2.99</v>
      </c>
      <c r="BI801" s="2"/>
      <c r="BJ801" s="2">
        <v>39882</v>
      </c>
      <c r="BK801" s="1">
        <v>1.99</v>
      </c>
      <c r="BM801" s="2">
        <v>39834</v>
      </c>
      <c r="BN801" s="1">
        <v>2.9409999999999998</v>
      </c>
    </row>
    <row r="802" spans="2:66">
      <c r="B802" s="2">
        <v>40253</v>
      </c>
      <c r="C802" s="1">
        <v>2.82</v>
      </c>
      <c r="E802" s="2">
        <v>39717</v>
      </c>
      <c r="F802" s="1">
        <v>5.41</v>
      </c>
      <c r="H802" s="2">
        <v>39750</v>
      </c>
      <c r="I802" s="1">
        <v>4.54</v>
      </c>
      <c r="K802" s="2">
        <v>39748</v>
      </c>
      <c r="L802" s="1">
        <v>5.22</v>
      </c>
      <c r="N802" s="2">
        <v>39748</v>
      </c>
      <c r="O802" s="1">
        <v>4.62</v>
      </c>
      <c r="Q802" s="2">
        <v>39835</v>
      </c>
      <c r="R802" s="1">
        <v>3.56</v>
      </c>
      <c r="T802" s="2">
        <v>39835</v>
      </c>
      <c r="U802" s="1">
        <v>3.27</v>
      </c>
      <c r="W802" s="2">
        <v>39835</v>
      </c>
      <c r="X802" s="1">
        <v>3.06</v>
      </c>
      <c r="Z802" s="2">
        <v>39835</v>
      </c>
      <c r="AA802" s="1">
        <v>2.88</v>
      </c>
      <c r="AC802" s="2">
        <v>39835</v>
      </c>
      <c r="AD802" s="1">
        <v>2.69</v>
      </c>
      <c r="AF802" s="2">
        <v>40234</v>
      </c>
      <c r="AG802" s="1">
        <v>0.25194</v>
      </c>
      <c r="AI802" s="2">
        <v>39835</v>
      </c>
      <c r="AJ802" s="1">
        <v>3.0434999999999999</v>
      </c>
      <c r="AL802" s="2">
        <v>39835</v>
      </c>
      <c r="AM802" s="1">
        <v>2.7130000000000001</v>
      </c>
      <c r="AO802" s="2">
        <v>39835</v>
      </c>
      <c r="AP802" s="1">
        <v>1.4039999999999999</v>
      </c>
      <c r="AR802" s="2">
        <v>39835</v>
      </c>
      <c r="AS802" s="1">
        <v>1.1439999999999999</v>
      </c>
      <c r="AU802" s="2">
        <v>39835</v>
      </c>
      <c r="AV802" s="1">
        <v>3.8734999999999999</v>
      </c>
      <c r="AX802" s="2">
        <v>39835</v>
      </c>
      <c r="AY802" s="1">
        <v>4.0345000000000004</v>
      </c>
      <c r="BA802" s="116">
        <v>39835</v>
      </c>
      <c r="BB802" s="1">
        <v>3.605</v>
      </c>
      <c r="BD802" s="2">
        <v>39835</v>
      </c>
      <c r="BE802" s="1">
        <v>2.2229999999999999</v>
      </c>
      <c r="BG802" s="2">
        <v>39883</v>
      </c>
      <c r="BH802" s="1">
        <v>2.95</v>
      </c>
      <c r="BI802" s="2"/>
      <c r="BJ802" s="2">
        <v>39883</v>
      </c>
      <c r="BK802" s="1">
        <v>1.96</v>
      </c>
      <c r="BM802" s="2">
        <v>39835</v>
      </c>
      <c r="BN802" s="1">
        <v>2.9379999999999997</v>
      </c>
    </row>
    <row r="803" spans="2:66">
      <c r="B803" s="2">
        <v>40254</v>
      </c>
      <c r="C803" s="1">
        <v>2.82</v>
      </c>
      <c r="E803" s="2">
        <v>39720</v>
      </c>
      <c r="F803" s="1">
        <v>5.41</v>
      </c>
      <c r="H803" s="2">
        <v>39751</v>
      </c>
      <c r="I803" s="1">
        <v>4.3899999999999997</v>
      </c>
      <c r="K803" s="2">
        <v>39749</v>
      </c>
      <c r="L803" s="1">
        <v>5.32</v>
      </c>
      <c r="N803" s="2">
        <v>39749</v>
      </c>
      <c r="O803" s="1">
        <v>4.7</v>
      </c>
      <c r="Q803" s="2">
        <v>39836</v>
      </c>
      <c r="R803" s="1">
        <v>3.5</v>
      </c>
      <c r="T803" s="2">
        <v>39836</v>
      </c>
      <c r="U803" s="1">
        <v>3.2</v>
      </c>
      <c r="W803" s="2">
        <v>39836</v>
      </c>
      <c r="X803" s="1">
        <v>2.9950000000000001</v>
      </c>
      <c r="Z803" s="2">
        <v>39836</v>
      </c>
      <c r="AA803" s="1">
        <v>2.855</v>
      </c>
      <c r="AC803" s="2">
        <v>39836</v>
      </c>
      <c r="AD803" s="1">
        <v>2.66</v>
      </c>
      <c r="AF803" s="2">
        <v>40235</v>
      </c>
      <c r="AG803" s="1">
        <v>0.25169000000000002</v>
      </c>
      <c r="AI803" s="2">
        <v>39836</v>
      </c>
      <c r="AJ803" s="1">
        <v>3.105</v>
      </c>
      <c r="AL803" s="2">
        <v>39836</v>
      </c>
      <c r="AM803" s="1">
        <v>2.7709999999999999</v>
      </c>
      <c r="AO803" s="2">
        <v>39836</v>
      </c>
      <c r="AP803" s="1">
        <v>1.446</v>
      </c>
      <c r="AR803" s="2">
        <v>39836</v>
      </c>
      <c r="AS803" s="1">
        <v>1.1825000000000001</v>
      </c>
      <c r="AU803" s="2">
        <v>39836</v>
      </c>
      <c r="AV803" s="1">
        <v>3.9805000000000001</v>
      </c>
      <c r="AX803" s="2">
        <v>39836</v>
      </c>
      <c r="AY803" s="1">
        <v>4.1435000000000004</v>
      </c>
      <c r="BA803" s="116">
        <v>39836</v>
      </c>
      <c r="BB803" s="1">
        <v>3.7075</v>
      </c>
      <c r="BD803" s="2">
        <v>39836</v>
      </c>
      <c r="BE803" s="1">
        <v>2.234</v>
      </c>
      <c r="BG803" s="2">
        <v>39884</v>
      </c>
      <c r="BH803" s="1">
        <v>2.89</v>
      </c>
      <c r="BI803" s="2"/>
      <c r="BJ803" s="2">
        <v>39884</v>
      </c>
      <c r="BK803" s="1">
        <v>1.92</v>
      </c>
      <c r="BM803" s="2">
        <v>39836</v>
      </c>
      <c r="BN803" s="1">
        <v>2.9969999999999999</v>
      </c>
    </row>
    <row r="804" spans="2:66">
      <c r="B804" s="2">
        <v>40255</v>
      </c>
      <c r="C804" s="1">
        <v>2.82</v>
      </c>
      <c r="E804" s="2">
        <v>39721</v>
      </c>
      <c r="F804" s="1">
        <v>5.4</v>
      </c>
      <c r="H804" s="2">
        <v>39752</v>
      </c>
      <c r="I804" s="1">
        <v>4.47</v>
      </c>
      <c r="K804" s="2">
        <v>39750</v>
      </c>
      <c r="L804" s="1">
        <v>5.53</v>
      </c>
      <c r="N804" s="2">
        <v>39750</v>
      </c>
      <c r="O804" s="1">
        <v>4.71</v>
      </c>
      <c r="Q804" s="2">
        <v>39839</v>
      </c>
      <c r="R804" s="1">
        <v>3.5</v>
      </c>
      <c r="T804" s="2">
        <v>39839</v>
      </c>
      <c r="U804" s="1">
        <v>3.2</v>
      </c>
      <c r="W804" s="2">
        <v>39839</v>
      </c>
      <c r="X804" s="1">
        <v>2.9950000000000001</v>
      </c>
      <c r="Z804" s="2">
        <v>39839</v>
      </c>
      <c r="AA804" s="1">
        <v>2.855</v>
      </c>
      <c r="AC804" s="2">
        <v>39839</v>
      </c>
      <c r="AD804" s="1">
        <v>2.66</v>
      </c>
      <c r="AF804" s="2">
        <v>40238</v>
      </c>
      <c r="AG804" s="1">
        <v>0.25169000000000002</v>
      </c>
      <c r="AI804" s="2">
        <v>39839</v>
      </c>
      <c r="AJ804" s="1">
        <v>3.1814999999999998</v>
      </c>
      <c r="AL804" s="2">
        <v>39839</v>
      </c>
      <c r="AM804" s="1">
        <v>2.8209999999999997</v>
      </c>
      <c r="AO804" s="2">
        <v>39839</v>
      </c>
      <c r="AP804" s="1">
        <v>1.4924999999999999</v>
      </c>
      <c r="AR804" s="2">
        <v>39839</v>
      </c>
      <c r="AS804" s="1">
        <v>1.2175</v>
      </c>
      <c r="AU804" s="2">
        <v>39839</v>
      </c>
      <c r="AV804" s="1">
        <v>4.0255000000000001</v>
      </c>
      <c r="AX804" s="2">
        <v>39839</v>
      </c>
      <c r="AY804" s="1">
        <v>4.2045000000000003</v>
      </c>
      <c r="BA804" s="116">
        <v>39839</v>
      </c>
      <c r="BB804" s="1">
        <v>3.7955000000000001</v>
      </c>
      <c r="BD804" s="2">
        <v>39839</v>
      </c>
      <c r="BE804" s="1">
        <v>2.3544999999999998</v>
      </c>
      <c r="BG804" s="2">
        <v>39885</v>
      </c>
      <c r="BH804" s="1">
        <v>2.89</v>
      </c>
      <c r="BI804" s="2"/>
      <c r="BJ804" s="2">
        <v>39885</v>
      </c>
      <c r="BK804" s="1">
        <v>1.87</v>
      </c>
      <c r="BM804" s="2">
        <v>39839</v>
      </c>
      <c r="BN804" s="1">
        <v>3.125</v>
      </c>
    </row>
    <row r="805" spans="2:66">
      <c r="B805" s="2">
        <v>40256</v>
      </c>
      <c r="C805" s="1">
        <v>2.82</v>
      </c>
      <c r="E805" s="2">
        <v>39722</v>
      </c>
      <c r="F805" s="1">
        <v>5.4</v>
      </c>
      <c r="H805" s="2">
        <v>39755</v>
      </c>
      <c r="I805" s="1">
        <v>4.71</v>
      </c>
      <c r="K805" s="2">
        <v>39751</v>
      </c>
      <c r="L805" s="1">
        <v>5.5</v>
      </c>
      <c r="N805" s="2">
        <v>39751</v>
      </c>
      <c r="O805" s="1">
        <v>4.58</v>
      </c>
      <c r="Q805" s="2">
        <v>39840</v>
      </c>
      <c r="R805" s="1">
        <v>3.5</v>
      </c>
      <c r="T805" s="2">
        <v>39840</v>
      </c>
      <c r="U805" s="1">
        <v>3.2</v>
      </c>
      <c r="W805" s="2">
        <v>39840</v>
      </c>
      <c r="X805" s="1">
        <v>2.9950000000000001</v>
      </c>
      <c r="Z805" s="2">
        <v>39840</v>
      </c>
      <c r="AA805" s="1">
        <v>2.855</v>
      </c>
      <c r="AC805" s="2">
        <v>39840</v>
      </c>
      <c r="AD805" s="1">
        <v>2.66</v>
      </c>
      <c r="AF805" s="2">
        <v>40239</v>
      </c>
      <c r="AG805" s="1">
        <v>0.25194</v>
      </c>
      <c r="AI805" s="2">
        <v>39840</v>
      </c>
      <c r="AJ805" s="1">
        <v>3.073</v>
      </c>
      <c r="AL805" s="2">
        <v>39840</v>
      </c>
      <c r="AM805" s="1">
        <v>2.7235</v>
      </c>
      <c r="AO805" s="2">
        <v>39840</v>
      </c>
      <c r="AP805" s="1">
        <v>1.4259999999999999</v>
      </c>
      <c r="AR805" s="2">
        <v>39840</v>
      </c>
      <c r="AS805" s="1">
        <v>1.1535</v>
      </c>
      <c r="AU805" s="2">
        <v>39840</v>
      </c>
      <c r="AV805" s="1">
        <v>3.8795000000000002</v>
      </c>
      <c r="AX805" s="2">
        <v>39840</v>
      </c>
      <c r="AY805" s="1">
        <v>4.0804999999999998</v>
      </c>
      <c r="BA805" s="116">
        <v>39840</v>
      </c>
      <c r="BB805" s="1">
        <v>3.7004999999999999</v>
      </c>
      <c r="BD805" s="2">
        <v>39840</v>
      </c>
      <c r="BE805" s="1">
        <v>2.347</v>
      </c>
      <c r="BG805" s="2">
        <v>39888</v>
      </c>
      <c r="BH805" s="1">
        <v>2.9699999999999998</v>
      </c>
      <c r="BI805" s="2"/>
      <c r="BJ805" s="2">
        <v>39888</v>
      </c>
      <c r="BK805" s="1">
        <v>1.9100000000000001</v>
      </c>
      <c r="BM805" s="2">
        <v>39840</v>
      </c>
      <c r="BN805" s="1">
        <v>3.0630000000000002</v>
      </c>
    </row>
    <row r="806" spans="2:66">
      <c r="B806" s="2">
        <v>40259</v>
      </c>
      <c r="C806" s="1">
        <v>2.81</v>
      </c>
      <c r="E806" s="2">
        <v>39723</v>
      </c>
      <c r="F806" s="1">
        <v>5.39</v>
      </c>
      <c r="H806" s="2">
        <v>39756</v>
      </c>
      <c r="I806" s="1">
        <v>4.68</v>
      </c>
      <c r="K806" s="2">
        <v>39752</v>
      </c>
      <c r="L806" s="1">
        <v>5.49</v>
      </c>
      <c r="N806" s="2">
        <v>39752</v>
      </c>
      <c r="O806" s="1">
        <v>4.72</v>
      </c>
      <c r="Q806" s="2">
        <v>39841</v>
      </c>
      <c r="R806" s="1">
        <v>3.51</v>
      </c>
      <c r="T806" s="2">
        <v>39841</v>
      </c>
      <c r="U806" s="1">
        <v>3.2</v>
      </c>
      <c r="W806" s="2">
        <v>39841</v>
      </c>
      <c r="X806" s="1">
        <v>3</v>
      </c>
      <c r="Z806" s="2">
        <v>39841</v>
      </c>
      <c r="AA806" s="1">
        <v>2.84</v>
      </c>
      <c r="AC806" s="2">
        <v>39841</v>
      </c>
      <c r="AD806" s="1">
        <v>2.6550000000000002</v>
      </c>
      <c r="AF806" s="2">
        <v>40240</v>
      </c>
      <c r="AG806" s="1">
        <v>0.25194</v>
      </c>
      <c r="AI806" s="2">
        <v>39841</v>
      </c>
      <c r="AJ806" s="1">
        <v>3.222</v>
      </c>
      <c r="AL806" s="2">
        <v>39841</v>
      </c>
      <c r="AM806" s="1">
        <v>2.8624999999999998</v>
      </c>
      <c r="AO806" s="2">
        <v>39841</v>
      </c>
      <c r="AP806" s="1">
        <v>1.456</v>
      </c>
      <c r="AR806" s="2">
        <v>39841</v>
      </c>
      <c r="AS806" s="1">
        <v>1.1525000000000001</v>
      </c>
      <c r="AU806" s="2">
        <v>39841</v>
      </c>
      <c r="AV806" s="1">
        <v>3.8365</v>
      </c>
      <c r="AX806" s="2">
        <v>39841</v>
      </c>
      <c r="AY806" s="1">
        <v>4.0564999999999998</v>
      </c>
      <c r="BA806" s="116">
        <v>39841</v>
      </c>
      <c r="BB806" s="1">
        <v>3.69</v>
      </c>
      <c r="BD806" s="2">
        <v>39841</v>
      </c>
      <c r="BE806" s="1">
        <v>2.3380000000000001</v>
      </c>
      <c r="BG806" s="2">
        <v>39889</v>
      </c>
      <c r="BH806" s="1">
        <v>3.02</v>
      </c>
      <c r="BI806" s="2"/>
      <c r="BJ806" s="2">
        <v>39889</v>
      </c>
      <c r="BK806" s="1">
        <v>2</v>
      </c>
      <c r="BM806" s="2">
        <v>39841</v>
      </c>
      <c r="BN806" s="1">
        <v>3.0619999999999998</v>
      </c>
    </row>
    <row r="807" spans="2:66">
      <c r="B807" s="2">
        <v>40260</v>
      </c>
      <c r="C807" s="1">
        <v>2.81</v>
      </c>
      <c r="E807" s="2">
        <v>39727</v>
      </c>
      <c r="F807" s="1">
        <v>5.4</v>
      </c>
      <c r="H807" s="2">
        <v>39757</v>
      </c>
      <c r="I807" s="1">
        <v>4.5999999999999996</v>
      </c>
      <c r="K807" s="2">
        <v>39755</v>
      </c>
      <c r="L807" s="1">
        <v>5.58</v>
      </c>
      <c r="N807" s="2">
        <v>39755</v>
      </c>
      <c r="O807" s="1">
        <v>4.9800000000000004</v>
      </c>
      <c r="Q807" s="2">
        <v>39842</v>
      </c>
      <c r="R807" s="1">
        <v>3.52</v>
      </c>
      <c r="T807" s="2">
        <v>39842</v>
      </c>
      <c r="U807" s="1">
        <v>3.21</v>
      </c>
      <c r="W807" s="2">
        <v>39842</v>
      </c>
      <c r="X807" s="1">
        <v>3.02</v>
      </c>
      <c r="Z807" s="2">
        <v>39842</v>
      </c>
      <c r="AA807" s="1">
        <v>2.86</v>
      </c>
      <c r="AC807" s="2">
        <v>39842</v>
      </c>
      <c r="AD807" s="1">
        <v>2.68</v>
      </c>
      <c r="AF807" s="2">
        <v>40241</v>
      </c>
      <c r="AG807" s="1">
        <v>0.25219000000000003</v>
      </c>
      <c r="AI807" s="2">
        <v>39842</v>
      </c>
      <c r="AJ807" s="1">
        <v>3.4209999999999998</v>
      </c>
      <c r="AL807" s="2">
        <v>39842</v>
      </c>
      <c r="AM807" s="1">
        <v>3.0670000000000002</v>
      </c>
      <c r="AO807" s="2">
        <v>39842</v>
      </c>
      <c r="AP807" s="1">
        <v>1.569</v>
      </c>
      <c r="AR807" s="2">
        <v>39842</v>
      </c>
      <c r="AS807" s="1">
        <v>1.2095</v>
      </c>
      <c r="AU807" s="2">
        <v>39842</v>
      </c>
      <c r="AV807" s="1">
        <v>3.7004999999999999</v>
      </c>
      <c r="AX807" s="2">
        <v>39842</v>
      </c>
      <c r="AY807" s="1">
        <v>4.0075000000000003</v>
      </c>
      <c r="BA807" s="116">
        <v>39842</v>
      </c>
      <c r="BB807" s="1">
        <v>3.7359999999999998</v>
      </c>
      <c r="BD807" s="2">
        <v>39842</v>
      </c>
      <c r="BE807" s="1">
        <v>2.2890000000000001</v>
      </c>
      <c r="BG807" s="2">
        <v>39890</v>
      </c>
      <c r="BH807" s="1">
        <v>2.5099999999999998</v>
      </c>
      <c r="BI807" s="2"/>
      <c r="BJ807" s="2">
        <v>39890</v>
      </c>
      <c r="BK807" s="1">
        <v>1.54</v>
      </c>
      <c r="BM807" s="2">
        <v>39842</v>
      </c>
      <c r="BN807" s="1">
        <v>3.0739999999999998</v>
      </c>
    </row>
    <row r="808" spans="2:66">
      <c r="B808" s="2">
        <v>40261</v>
      </c>
      <c r="C808" s="1">
        <v>2.81</v>
      </c>
      <c r="E808" s="2">
        <v>39728</v>
      </c>
      <c r="F808" s="1">
        <v>5.38</v>
      </c>
      <c r="H808" s="2">
        <v>39758</v>
      </c>
      <c r="I808" s="1">
        <v>4.55</v>
      </c>
      <c r="K808" s="2">
        <v>39756</v>
      </c>
      <c r="L808" s="1">
        <v>5.51</v>
      </c>
      <c r="N808" s="2">
        <v>39756</v>
      </c>
      <c r="O808" s="1">
        <v>4.9399999999999995</v>
      </c>
      <c r="Q808" s="2">
        <v>39843</v>
      </c>
      <c r="R808" s="1">
        <v>3.57</v>
      </c>
      <c r="T808" s="2">
        <v>39843</v>
      </c>
      <c r="U808" s="1">
        <v>3.26</v>
      </c>
      <c r="W808" s="2">
        <v>39843</v>
      </c>
      <c r="X808" s="1">
        <v>3.07</v>
      </c>
      <c r="Z808" s="2">
        <v>39843</v>
      </c>
      <c r="AA808" s="1">
        <v>2.92</v>
      </c>
      <c r="AC808" s="2">
        <v>39843</v>
      </c>
      <c r="AD808" s="1">
        <v>2.7199999999999998</v>
      </c>
      <c r="AF808" s="2">
        <v>40242</v>
      </c>
      <c r="AG808" s="1">
        <v>0.25363000000000002</v>
      </c>
      <c r="AI808" s="2">
        <v>39843</v>
      </c>
      <c r="AJ808" s="1">
        <v>3.375</v>
      </c>
      <c r="AL808" s="2">
        <v>39843</v>
      </c>
      <c r="AM808" s="1">
        <v>3.0630000000000002</v>
      </c>
      <c r="AO808" s="2">
        <v>39843</v>
      </c>
      <c r="AP808" s="1">
        <v>1.6335</v>
      </c>
      <c r="AR808" s="2">
        <v>39843</v>
      </c>
      <c r="AS808" s="1">
        <v>1.3009999999999999</v>
      </c>
      <c r="AU808" s="2">
        <v>39843</v>
      </c>
      <c r="AV808" s="1">
        <v>3.6974999999999998</v>
      </c>
      <c r="AX808" s="2">
        <v>39843</v>
      </c>
      <c r="AY808" s="1">
        <v>3.9995000000000003</v>
      </c>
      <c r="BA808" s="116">
        <v>39843</v>
      </c>
      <c r="BB808" s="1">
        <v>3.722</v>
      </c>
      <c r="BD808" s="2">
        <v>39843</v>
      </c>
      <c r="BE808" s="1">
        <v>2.2549999999999999</v>
      </c>
      <c r="BG808" s="2">
        <v>39891</v>
      </c>
      <c r="BH808" s="1">
        <v>2.61</v>
      </c>
      <c r="BI808" s="2"/>
      <c r="BJ808" s="2">
        <v>39891</v>
      </c>
      <c r="BK808" s="1">
        <v>1.6400000000000001</v>
      </c>
      <c r="BM808" s="2">
        <v>39843</v>
      </c>
      <c r="BN808" s="1">
        <v>3.0245000000000002</v>
      </c>
    </row>
    <row r="809" spans="2:66">
      <c r="B809" s="2">
        <v>40262</v>
      </c>
      <c r="C809" s="1">
        <v>2.81</v>
      </c>
      <c r="E809" s="2">
        <v>39729</v>
      </c>
      <c r="F809" s="1">
        <v>5.38</v>
      </c>
      <c r="H809" s="2">
        <v>39759</v>
      </c>
      <c r="I809" s="1">
        <v>4.72</v>
      </c>
      <c r="K809" s="2">
        <v>39757</v>
      </c>
      <c r="L809" s="1">
        <v>5.42</v>
      </c>
      <c r="N809" s="2">
        <v>39757</v>
      </c>
      <c r="O809" s="1">
        <v>4.8600000000000003</v>
      </c>
      <c r="Q809" s="2">
        <v>39846</v>
      </c>
      <c r="R809" s="1">
        <v>3.62</v>
      </c>
      <c r="T809" s="2">
        <v>39846</v>
      </c>
      <c r="U809" s="1">
        <v>3.31</v>
      </c>
      <c r="W809" s="2">
        <v>39846</v>
      </c>
      <c r="X809" s="1">
        <v>3.11</v>
      </c>
      <c r="Z809" s="2">
        <v>39846</v>
      </c>
      <c r="AA809" s="1">
        <v>2.94</v>
      </c>
      <c r="AC809" s="2">
        <v>39846</v>
      </c>
      <c r="AD809" s="1">
        <v>2.7250000000000001</v>
      </c>
      <c r="AF809" s="2">
        <v>40245</v>
      </c>
      <c r="AG809" s="1">
        <v>0.25424999999999998</v>
      </c>
      <c r="AI809" s="2">
        <v>39846</v>
      </c>
      <c r="AJ809" s="1">
        <v>3.2265000000000001</v>
      </c>
      <c r="AL809" s="2">
        <v>39846</v>
      </c>
      <c r="AM809" s="1">
        <v>2.927</v>
      </c>
      <c r="AO809" s="2">
        <v>39846</v>
      </c>
      <c r="AP809" s="1">
        <v>1.5979999999999999</v>
      </c>
      <c r="AR809" s="2">
        <v>39846</v>
      </c>
      <c r="AS809" s="1">
        <v>1.333</v>
      </c>
      <c r="AU809" s="2">
        <v>39846</v>
      </c>
      <c r="AV809" s="1">
        <v>3.6535000000000002</v>
      </c>
      <c r="AX809" s="2">
        <v>39846</v>
      </c>
      <c r="AY809" s="1">
        <v>3.9664999999999999</v>
      </c>
      <c r="BA809" s="116">
        <v>39846</v>
      </c>
      <c r="BB809" s="1">
        <v>3.6829999999999998</v>
      </c>
      <c r="BD809" s="2">
        <v>39846</v>
      </c>
      <c r="BE809" s="1">
        <v>2.2650000000000001</v>
      </c>
      <c r="BG809" s="2">
        <v>39892</v>
      </c>
      <c r="BH809" s="1">
        <v>2.65</v>
      </c>
      <c r="BI809" s="2"/>
      <c r="BJ809" s="2">
        <v>39892</v>
      </c>
      <c r="BK809" s="1">
        <v>1.6600000000000001</v>
      </c>
      <c r="BM809" s="2">
        <v>39846</v>
      </c>
      <c r="BN809" s="1">
        <v>2.9950000000000001</v>
      </c>
    </row>
    <row r="810" spans="2:66">
      <c r="B810" s="2">
        <v>40263</v>
      </c>
      <c r="C810" s="1">
        <v>2.7800000000000002</v>
      </c>
      <c r="E810" s="2">
        <v>39730</v>
      </c>
      <c r="F810" s="1">
        <v>5.25</v>
      </c>
      <c r="H810" s="2">
        <v>39762</v>
      </c>
      <c r="I810" s="1">
        <v>5</v>
      </c>
      <c r="K810" s="2">
        <v>39758</v>
      </c>
      <c r="L810" s="1">
        <v>5.33</v>
      </c>
      <c r="N810" s="2">
        <v>39758</v>
      </c>
      <c r="O810" s="1">
        <v>4.76</v>
      </c>
      <c r="Q810" s="2">
        <v>39847</v>
      </c>
      <c r="R810" s="1">
        <v>3.66</v>
      </c>
      <c r="T810" s="2">
        <v>39847</v>
      </c>
      <c r="U810" s="1">
        <v>3.35</v>
      </c>
      <c r="W810" s="2">
        <v>39847</v>
      </c>
      <c r="X810" s="1">
        <v>3.14</v>
      </c>
      <c r="Z810" s="2">
        <v>39847</v>
      </c>
      <c r="AA810" s="1">
        <v>2.93</v>
      </c>
      <c r="AC810" s="2">
        <v>39847</v>
      </c>
      <c r="AD810" s="1">
        <v>2.71</v>
      </c>
      <c r="AF810" s="2">
        <v>40246</v>
      </c>
      <c r="AG810" s="1">
        <v>0.2555</v>
      </c>
      <c r="AI810" s="2">
        <v>39847</v>
      </c>
      <c r="AJ810" s="1">
        <v>3.4085000000000001</v>
      </c>
      <c r="AL810" s="2">
        <v>39847</v>
      </c>
      <c r="AM810" s="1">
        <v>3.0870000000000002</v>
      </c>
      <c r="AO810" s="2">
        <v>39847</v>
      </c>
      <c r="AP810" s="1">
        <v>1.6440000000000001</v>
      </c>
      <c r="AR810" s="2">
        <v>39847</v>
      </c>
      <c r="AS810" s="1">
        <v>1.3345</v>
      </c>
      <c r="AU810" s="2">
        <v>39847</v>
      </c>
      <c r="AV810" s="1">
        <v>3.6795</v>
      </c>
      <c r="AX810" s="2">
        <v>39847</v>
      </c>
      <c r="AY810" s="1">
        <v>4.0345000000000004</v>
      </c>
      <c r="BA810" s="116">
        <v>39847</v>
      </c>
      <c r="BB810" s="1">
        <v>3.7629999999999999</v>
      </c>
      <c r="BD810" s="2">
        <v>39847</v>
      </c>
      <c r="BE810" s="1">
        <v>2.2450000000000001</v>
      </c>
      <c r="BG810" s="2">
        <v>39895</v>
      </c>
      <c r="BH810" s="1">
        <v>2.68</v>
      </c>
      <c r="BI810" s="2"/>
      <c r="BJ810" s="2">
        <v>39895</v>
      </c>
      <c r="BK810" s="1">
        <v>1.69</v>
      </c>
      <c r="BM810" s="2">
        <v>39847</v>
      </c>
      <c r="BN810" s="1">
        <v>3.0619999999999998</v>
      </c>
    </row>
    <row r="811" spans="2:66">
      <c r="B811" s="2">
        <v>40266</v>
      </c>
      <c r="C811" s="1">
        <v>2.7800000000000002</v>
      </c>
      <c r="E811" s="2">
        <v>39731</v>
      </c>
      <c r="F811" s="1">
        <v>5.15</v>
      </c>
      <c r="H811" s="2">
        <v>39763</v>
      </c>
      <c r="I811" s="1">
        <v>5.01</v>
      </c>
      <c r="K811" s="2">
        <v>39759</v>
      </c>
      <c r="L811" s="1">
        <v>5.43</v>
      </c>
      <c r="N811" s="2">
        <v>39759</v>
      </c>
      <c r="O811" s="1">
        <v>4.9399999999999995</v>
      </c>
      <c r="Q811" s="2">
        <v>39848</v>
      </c>
      <c r="R811" s="1">
        <v>3.66</v>
      </c>
      <c r="T811" s="2">
        <v>39848</v>
      </c>
      <c r="U811" s="1">
        <v>3.37</v>
      </c>
      <c r="W811" s="2">
        <v>39848</v>
      </c>
      <c r="X811" s="1">
        <v>3.15</v>
      </c>
      <c r="Z811" s="2">
        <v>39848</v>
      </c>
      <c r="AA811" s="1">
        <v>2.92</v>
      </c>
      <c r="AC811" s="2">
        <v>39848</v>
      </c>
      <c r="AD811" s="1">
        <v>2.67</v>
      </c>
      <c r="AF811" s="2">
        <v>40247</v>
      </c>
      <c r="AG811" s="1">
        <v>0.25563000000000002</v>
      </c>
      <c r="AI811" s="2">
        <v>39848</v>
      </c>
      <c r="AJ811" s="1">
        <v>3.4234999999999998</v>
      </c>
      <c r="AL811" s="2">
        <v>39848</v>
      </c>
      <c r="AM811" s="1">
        <v>3.1484999999999999</v>
      </c>
      <c r="AO811" s="2">
        <v>39848</v>
      </c>
      <c r="AP811" s="1">
        <v>1.6560000000000001</v>
      </c>
      <c r="AR811" s="2">
        <v>39848</v>
      </c>
      <c r="AS811" s="1">
        <v>1.3334999999999999</v>
      </c>
      <c r="AU811" s="2">
        <v>39848</v>
      </c>
      <c r="AV811" s="1">
        <v>3.6324999999999998</v>
      </c>
      <c r="AX811" s="2">
        <v>39848</v>
      </c>
      <c r="AY811" s="1">
        <v>4.0049999999999999</v>
      </c>
      <c r="BA811" s="116">
        <v>39848</v>
      </c>
      <c r="BB811" s="1">
        <v>3.7324999999999999</v>
      </c>
      <c r="BD811" s="2">
        <v>39848</v>
      </c>
      <c r="BE811" s="1">
        <v>2.1835</v>
      </c>
      <c r="BG811" s="2">
        <v>39896</v>
      </c>
      <c r="BH811" s="1">
        <v>2.68</v>
      </c>
      <c r="BI811" s="2"/>
      <c r="BJ811" s="2">
        <v>39896</v>
      </c>
      <c r="BK811" s="1">
        <v>1.7</v>
      </c>
      <c r="BM811" s="2">
        <v>39848</v>
      </c>
      <c r="BN811" s="1">
        <v>3.0009999999999999</v>
      </c>
    </row>
    <row r="812" spans="2:66">
      <c r="B812" s="2">
        <v>40267</v>
      </c>
      <c r="C812" s="1">
        <v>2.7800000000000002</v>
      </c>
      <c r="E812" s="2">
        <v>39734</v>
      </c>
      <c r="F812" s="1">
        <v>5.17</v>
      </c>
      <c r="H812" s="2">
        <v>39764</v>
      </c>
      <c r="I812" s="1">
        <v>4.9399999999999995</v>
      </c>
      <c r="K812" s="2">
        <v>39762</v>
      </c>
      <c r="L812" s="1">
        <v>5.59</v>
      </c>
      <c r="N812" s="2">
        <v>39762</v>
      </c>
      <c r="O812" s="1">
        <v>5.22</v>
      </c>
      <c r="Q812" s="2">
        <v>39849</v>
      </c>
      <c r="R812" s="1">
        <v>3.7749999999999999</v>
      </c>
      <c r="T812" s="2">
        <v>39849</v>
      </c>
      <c r="U812" s="1">
        <v>3.4849999999999999</v>
      </c>
      <c r="W812" s="2">
        <v>39849</v>
      </c>
      <c r="X812" s="1">
        <v>3.22</v>
      </c>
      <c r="Z812" s="2">
        <v>39849</v>
      </c>
      <c r="AA812" s="1">
        <v>2.98</v>
      </c>
      <c r="AC812" s="2">
        <v>39849</v>
      </c>
      <c r="AD812" s="1">
        <v>2.69</v>
      </c>
      <c r="AF812" s="2">
        <v>40248</v>
      </c>
      <c r="AG812" s="1">
        <v>0.25702999999999998</v>
      </c>
      <c r="AI812" s="2">
        <v>39849</v>
      </c>
      <c r="AJ812" s="1">
        <v>3.4039999999999999</v>
      </c>
      <c r="AL812" s="2">
        <v>39849</v>
      </c>
      <c r="AM812" s="1">
        <v>3.141</v>
      </c>
      <c r="AO812" s="2">
        <v>39849</v>
      </c>
      <c r="AP812" s="1">
        <v>1.613</v>
      </c>
      <c r="AR812" s="2">
        <v>39849</v>
      </c>
      <c r="AS812" s="1">
        <v>1.2889999999999999</v>
      </c>
      <c r="AU812" s="2">
        <v>39849</v>
      </c>
      <c r="AV812" s="1">
        <v>3.6935000000000002</v>
      </c>
      <c r="AX812" s="2">
        <v>39849</v>
      </c>
      <c r="AY812" s="1">
        <v>4.0374999999999996</v>
      </c>
      <c r="BA812" s="116">
        <v>39849</v>
      </c>
      <c r="BB812" s="1">
        <v>3.7189999999999999</v>
      </c>
      <c r="BD812" s="2">
        <v>39849</v>
      </c>
      <c r="BE812" s="1">
        <v>2.1734999999999998</v>
      </c>
      <c r="BG812" s="2">
        <v>39897</v>
      </c>
      <c r="BH812" s="1">
        <v>2.81</v>
      </c>
      <c r="BI812" s="2"/>
      <c r="BJ812" s="2">
        <v>39897</v>
      </c>
      <c r="BK812" s="1">
        <v>1.8399999999999999</v>
      </c>
      <c r="BM812" s="2">
        <v>39849</v>
      </c>
      <c r="BN812" s="1">
        <v>2.968</v>
      </c>
    </row>
    <row r="813" spans="2:66">
      <c r="B813" s="2">
        <v>40268</v>
      </c>
      <c r="C813" s="1">
        <v>2.7800000000000002</v>
      </c>
      <c r="E813" s="2">
        <v>39735</v>
      </c>
      <c r="F813" s="1">
        <v>5.17</v>
      </c>
      <c r="H813" s="2">
        <v>39765</v>
      </c>
      <c r="I813" s="1">
        <v>5.24</v>
      </c>
      <c r="K813" s="2">
        <v>39763</v>
      </c>
      <c r="L813" s="1">
        <v>5.61</v>
      </c>
      <c r="N813" s="2">
        <v>39763</v>
      </c>
      <c r="O813" s="1">
        <v>5.24</v>
      </c>
      <c r="Q813" s="2">
        <v>39850</v>
      </c>
      <c r="R813" s="1">
        <v>3.7800000000000002</v>
      </c>
      <c r="T813" s="2">
        <v>39850</v>
      </c>
      <c r="U813" s="1">
        <v>3.48</v>
      </c>
      <c r="W813" s="2">
        <v>39850</v>
      </c>
      <c r="X813" s="1">
        <v>3.21</v>
      </c>
      <c r="Z813" s="2">
        <v>39850</v>
      </c>
      <c r="AA813" s="1">
        <v>2.98</v>
      </c>
      <c r="AC813" s="2">
        <v>39850</v>
      </c>
      <c r="AD813" s="1">
        <v>2.64</v>
      </c>
      <c r="AF813" s="2">
        <v>40249</v>
      </c>
      <c r="AG813" s="1">
        <v>0.25718999999999997</v>
      </c>
      <c r="AI813" s="2">
        <v>39850</v>
      </c>
      <c r="AJ813" s="1">
        <v>3.4424999999999999</v>
      </c>
      <c r="AL813" s="2">
        <v>39850</v>
      </c>
      <c r="AM813" s="1">
        <v>3.1949999999999998</v>
      </c>
      <c r="AO813" s="2">
        <v>39850</v>
      </c>
      <c r="AP813" s="1">
        <v>1.591</v>
      </c>
      <c r="AR813" s="2">
        <v>39850</v>
      </c>
      <c r="AS813" s="1">
        <v>1.2175</v>
      </c>
      <c r="AU813" s="2">
        <v>39850</v>
      </c>
      <c r="AV813" s="1">
        <v>3.7149999999999999</v>
      </c>
      <c r="AX813" s="2">
        <v>39850</v>
      </c>
      <c r="AY813" s="1">
        <v>4.0650000000000004</v>
      </c>
      <c r="BA813" s="116">
        <v>39850</v>
      </c>
      <c r="BB813" s="1">
        <v>3.7509999999999999</v>
      </c>
      <c r="BD813" s="2">
        <v>39850</v>
      </c>
      <c r="BE813" s="1">
        <v>2.1549999999999998</v>
      </c>
      <c r="BG813" s="2">
        <v>39898</v>
      </c>
      <c r="BH813" s="1">
        <v>2.76</v>
      </c>
      <c r="BI813" s="2"/>
      <c r="BJ813" s="2">
        <v>39898</v>
      </c>
      <c r="BK813" s="1">
        <v>1.8</v>
      </c>
      <c r="BM813" s="2">
        <v>39850</v>
      </c>
      <c r="BN813" s="1">
        <v>3.0030000000000001</v>
      </c>
    </row>
    <row r="814" spans="2:66">
      <c r="B814" s="2">
        <v>40269</v>
      </c>
      <c r="C814" s="1">
        <v>2.7800000000000002</v>
      </c>
      <c r="E814" s="2">
        <v>39736</v>
      </c>
      <c r="F814" s="1">
        <v>5.14</v>
      </c>
      <c r="H814" s="2">
        <v>39766</v>
      </c>
      <c r="I814" s="1">
        <v>5.4</v>
      </c>
      <c r="K814" s="2">
        <v>39764</v>
      </c>
      <c r="L814" s="1">
        <v>5.5600000000000005</v>
      </c>
      <c r="N814" s="2">
        <v>39764</v>
      </c>
      <c r="O814" s="1">
        <v>5.14</v>
      </c>
      <c r="Q814" s="2">
        <v>39853</v>
      </c>
      <c r="R814" s="1">
        <v>3.75</v>
      </c>
      <c r="T814" s="2">
        <v>39853</v>
      </c>
      <c r="U814" s="1">
        <v>3.46</v>
      </c>
      <c r="W814" s="2">
        <v>39853</v>
      </c>
      <c r="X814" s="1">
        <v>3.19</v>
      </c>
      <c r="Z814" s="2">
        <v>39853</v>
      </c>
      <c r="AA814" s="1">
        <v>2.9699999999999998</v>
      </c>
      <c r="AC814" s="2">
        <v>39853</v>
      </c>
      <c r="AD814" s="1">
        <v>2.62</v>
      </c>
      <c r="AF814" s="2">
        <v>40252</v>
      </c>
      <c r="AG814" s="1">
        <v>0.25763000000000003</v>
      </c>
      <c r="AI814" s="2">
        <v>39853</v>
      </c>
      <c r="AJ814" s="1">
        <v>3.3774999999999999</v>
      </c>
      <c r="AL814" s="2">
        <v>39853</v>
      </c>
      <c r="AM814" s="1">
        <v>3.1974999999999998</v>
      </c>
      <c r="AO814" s="2">
        <v>39853</v>
      </c>
      <c r="AP814" s="1">
        <v>1.5939999999999999</v>
      </c>
      <c r="AR814" s="2">
        <v>39853</v>
      </c>
      <c r="AS814" s="1">
        <v>1.2469999999999999</v>
      </c>
      <c r="AU814" s="2">
        <v>39853</v>
      </c>
      <c r="AV814" s="1">
        <v>3.6835</v>
      </c>
      <c r="AX814" s="2">
        <v>39853</v>
      </c>
      <c r="AY814" s="1">
        <v>4.0525000000000002</v>
      </c>
      <c r="BA814" s="116">
        <v>39853</v>
      </c>
      <c r="BB814" s="1">
        <v>3.7610000000000001</v>
      </c>
      <c r="BD814" s="2">
        <v>39853</v>
      </c>
      <c r="BE814" s="1">
        <v>2.1800000000000002</v>
      </c>
      <c r="BG814" s="2">
        <v>39899</v>
      </c>
      <c r="BH814" s="1">
        <v>2.7800000000000002</v>
      </c>
      <c r="BI814" s="2"/>
      <c r="BJ814" s="2">
        <v>39899</v>
      </c>
      <c r="BK814" s="1">
        <v>1.79</v>
      </c>
      <c r="BM814" s="2">
        <v>39853</v>
      </c>
      <c r="BN814" s="1">
        <v>3.0089999999999999</v>
      </c>
    </row>
    <row r="815" spans="2:66">
      <c r="B815" s="2">
        <v>40270</v>
      </c>
      <c r="C815" s="1">
        <v>2.7800000000000002</v>
      </c>
      <c r="E815" s="2">
        <v>39737</v>
      </c>
      <c r="F815" s="1">
        <v>5.16</v>
      </c>
      <c r="H815" s="2">
        <v>39769</v>
      </c>
      <c r="I815" s="1">
        <v>5.23</v>
      </c>
      <c r="K815" s="2">
        <v>39765</v>
      </c>
      <c r="L815" s="1">
        <v>5.85</v>
      </c>
      <c r="N815" s="2">
        <v>39765</v>
      </c>
      <c r="O815" s="1">
        <v>5.44</v>
      </c>
      <c r="Q815" s="2">
        <v>39854</v>
      </c>
      <c r="R815" s="1">
        <v>3.7800000000000002</v>
      </c>
      <c r="T815" s="2">
        <v>39854</v>
      </c>
      <c r="U815" s="1">
        <v>3.46</v>
      </c>
      <c r="W815" s="2">
        <v>39854</v>
      </c>
      <c r="X815" s="1">
        <v>3.17</v>
      </c>
      <c r="Z815" s="2">
        <v>39854</v>
      </c>
      <c r="AA815" s="1">
        <v>2.95</v>
      </c>
      <c r="AC815" s="2">
        <v>39854</v>
      </c>
      <c r="AD815" s="1">
        <v>2.64</v>
      </c>
      <c r="AF815" s="2">
        <v>40253</v>
      </c>
      <c r="AG815" s="1">
        <v>0.26088</v>
      </c>
      <c r="AI815" s="2">
        <v>39854</v>
      </c>
      <c r="AJ815" s="1">
        <v>3.238</v>
      </c>
      <c r="AL815" s="2">
        <v>39854</v>
      </c>
      <c r="AM815" s="1">
        <v>3.0605000000000002</v>
      </c>
      <c r="AO815" s="2">
        <v>39854</v>
      </c>
      <c r="AP815" s="1">
        <v>1.5785</v>
      </c>
      <c r="AR815" s="2">
        <v>39854</v>
      </c>
      <c r="AS815" s="1">
        <v>1.286</v>
      </c>
      <c r="AU815" s="2">
        <v>39854</v>
      </c>
      <c r="AV815" s="1">
        <v>3.5925000000000002</v>
      </c>
      <c r="AX815" s="2">
        <v>39854</v>
      </c>
      <c r="AY815" s="1">
        <v>3.9474999999999998</v>
      </c>
      <c r="BA815" s="116">
        <v>39854</v>
      </c>
      <c r="BB815" s="1">
        <v>3.6295000000000002</v>
      </c>
      <c r="BD815" s="2">
        <v>39854</v>
      </c>
      <c r="BE815" s="1">
        <v>2.2004999999999999</v>
      </c>
      <c r="BG815" s="2">
        <v>39902</v>
      </c>
      <c r="BH815" s="1">
        <v>2.73</v>
      </c>
      <c r="BI815" s="2"/>
      <c r="BJ815" s="2">
        <v>39902</v>
      </c>
      <c r="BK815" s="1">
        <v>1.72</v>
      </c>
      <c r="BM815" s="2">
        <v>39854</v>
      </c>
      <c r="BN815" s="1">
        <v>2.9180000000000001</v>
      </c>
    </row>
    <row r="816" spans="2:66">
      <c r="B816" s="2">
        <v>40273</v>
      </c>
      <c r="C816" s="1">
        <v>2.7199999999999998</v>
      </c>
      <c r="E816" s="2">
        <v>39738</v>
      </c>
      <c r="F816" s="1">
        <v>5.12</v>
      </c>
      <c r="H816" s="2">
        <v>39770</v>
      </c>
      <c r="I816" s="1">
        <v>5.36</v>
      </c>
      <c r="K816" s="2">
        <v>39766</v>
      </c>
      <c r="L816" s="1">
        <v>6.05</v>
      </c>
      <c r="N816" s="2">
        <v>39766</v>
      </c>
      <c r="O816" s="1">
        <v>5.6</v>
      </c>
      <c r="Q816" s="2">
        <v>39855</v>
      </c>
      <c r="R816" s="1">
        <v>3.55</v>
      </c>
      <c r="T816" s="2">
        <v>39855</v>
      </c>
      <c r="U816" s="1">
        <v>3.3</v>
      </c>
      <c r="W816" s="2">
        <v>39855</v>
      </c>
      <c r="X816" s="1">
        <v>3.0449999999999999</v>
      </c>
      <c r="Z816" s="2">
        <v>39855</v>
      </c>
      <c r="AA816" s="1">
        <v>2.86</v>
      </c>
      <c r="AC816" s="2">
        <v>39855</v>
      </c>
      <c r="AD816" s="1">
        <v>2.64</v>
      </c>
      <c r="AF816" s="2">
        <v>40254</v>
      </c>
      <c r="AG816" s="1">
        <v>0.26638000000000001</v>
      </c>
      <c r="AI816" s="2">
        <v>39855</v>
      </c>
      <c r="AJ816" s="1">
        <v>3.1720000000000002</v>
      </c>
      <c r="AL816" s="2">
        <v>39855</v>
      </c>
      <c r="AM816" s="1">
        <v>2.9830000000000001</v>
      </c>
      <c r="AO816" s="2">
        <v>39855</v>
      </c>
      <c r="AP816" s="1">
        <v>1.5449999999999999</v>
      </c>
      <c r="AR816" s="2">
        <v>39855</v>
      </c>
      <c r="AS816" s="1">
        <v>1.2755000000000001</v>
      </c>
      <c r="AU816" s="2">
        <v>39855</v>
      </c>
      <c r="AV816" s="1">
        <v>3.5815000000000001</v>
      </c>
      <c r="AX816" s="2">
        <v>39855</v>
      </c>
      <c r="AY816" s="1">
        <v>3.9085000000000001</v>
      </c>
      <c r="BA816" s="116">
        <v>39855</v>
      </c>
      <c r="BB816" s="1">
        <v>3.5540000000000003</v>
      </c>
      <c r="BD816" s="2">
        <v>39855</v>
      </c>
      <c r="BE816" s="1">
        <v>2.1080000000000001</v>
      </c>
      <c r="BG816" s="2">
        <v>39903</v>
      </c>
      <c r="BH816" s="1">
        <v>2.71</v>
      </c>
      <c r="BI816" s="2"/>
      <c r="BJ816" s="2">
        <v>39903</v>
      </c>
      <c r="BK816" s="1">
        <v>1.67</v>
      </c>
      <c r="BM816" s="2">
        <v>39855</v>
      </c>
      <c r="BN816" s="1">
        <v>2.887</v>
      </c>
    </row>
    <row r="817" spans="2:66">
      <c r="B817" s="2">
        <v>40274</v>
      </c>
      <c r="C817" s="1">
        <v>2.63</v>
      </c>
      <c r="E817" s="2">
        <v>39741</v>
      </c>
      <c r="F817" s="1">
        <v>5.12</v>
      </c>
      <c r="H817" s="2">
        <v>39771</v>
      </c>
      <c r="I817" s="1">
        <v>5.16</v>
      </c>
      <c r="K817" s="2">
        <v>39769</v>
      </c>
      <c r="L817" s="1">
        <v>5.91</v>
      </c>
      <c r="N817" s="2">
        <v>39769</v>
      </c>
      <c r="O817" s="1">
        <v>5.4</v>
      </c>
      <c r="Q817" s="2">
        <v>39856</v>
      </c>
      <c r="R817" s="1">
        <v>3.51</v>
      </c>
      <c r="T817" s="2">
        <v>39856</v>
      </c>
      <c r="U817" s="1">
        <v>3.27</v>
      </c>
      <c r="W817" s="2">
        <v>39856</v>
      </c>
      <c r="X817" s="1">
        <v>3.0249999999999999</v>
      </c>
      <c r="Z817" s="2">
        <v>39856</v>
      </c>
      <c r="AA817" s="1">
        <v>2.82</v>
      </c>
      <c r="AC817" s="2">
        <v>39856</v>
      </c>
      <c r="AD817" s="1">
        <v>2.56</v>
      </c>
      <c r="AF817" s="2">
        <v>40255</v>
      </c>
      <c r="AG817" s="1">
        <v>0.27100000000000002</v>
      </c>
      <c r="AI817" s="2">
        <v>39856</v>
      </c>
      <c r="AJ817" s="1">
        <v>3.2040000000000002</v>
      </c>
      <c r="AL817" s="2">
        <v>39856</v>
      </c>
      <c r="AM817" s="1">
        <v>2.9939999999999998</v>
      </c>
      <c r="AO817" s="2">
        <v>39856</v>
      </c>
      <c r="AP817" s="1">
        <v>1.5350000000000001</v>
      </c>
      <c r="AR817" s="2">
        <v>39856</v>
      </c>
      <c r="AS817" s="1">
        <v>1.2849999999999999</v>
      </c>
      <c r="AU817" s="2">
        <v>39856</v>
      </c>
      <c r="AV817" s="1">
        <v>3.5434999999999999</v>
      </c>
      <c r="AX817" s="2">
        <v>39856</v>
      </c>
      <c r="AY817" s="1">
        <v>3.8675000000000002</v>
      </c>
      <c r="BA817" s="116">
        <v>39856</v>
      </c>
      <c r="BB817" s="1">
        <v>3.4740000000000002</v>
      </c>
      <c r="BD817" s="2">
        <v>39856</v>
      </c>
      <c r="BE817" s="1">
        <v>2.0924999999999998</v>
      </c>
      <c r="BG817" s="2">
        <v>39904</v>
      </c>
      <c r="BH817" s="1">
        <v>2.68</v>
      </c>
      <c r="BI817" s="2"/>
      <c r="BJ817" s="2">
        <v>39904</v>
      </c>
      <c r="BK817" s="1">
        <v>1.65</v>
      </c>
      <c r="BM817" s="2">
        <v>39856</v>
      </c>
      <c r="BN817" s="1">
        <v>2.8109999999999999</v>
      </c>
    </row>
    <row r="818" spans="2:66">
      <c r="B818" s="2">
        <v>40275</v>
      </c>
      <c r="C818" s="1">
        <v>2.63</v>
      </c>
      <c r="E818" s="2">
        <v>39742</v>
      </c>
      <c r="F818" s="1">
        <v>5.12</v>
      </c>
      <c r="H818" s="2">
        <v>39772</v>
      </c>
      <c r="I818" s="1">
        <v>5.15</v>
      </c>
      <c r="K818" s="2">
        <v>39770</v>
      </c>
      <c r="L818" s="1">
        <v>6.06</v>
      </c>
      <c r="N818" s="2">
        <v>39770</v>
      </c>
      <c r="O818" s="1">
        <v>5.54</v>
      </c>
      <c r="Q818" s="2">
        <v>39857</v>
      </c>
      <c r="R818" s="1">
        <v>3.51</v>
      </c>
      <c r="T818" s="2">
        <v>39857</v>
      </c>
      <c r="U818" s="1">
        <v>3.24</v>
      </c>
      <c r="W818" s="2">
        <v>39857</v>
      </c>
      <c r="X818" s="1">
        <v>2.95</v>
      </c>
      <c r="Z818" s="2">
        <v>39857</v>
      </c>
      <c r="AA818" s="1">
        <v>2.74</v>
      </c>
      <c r="AC818" s="2">
        <v>39857</v>
      </c>
      <c r="AD818" s="1">
        <v>2.5099999999999998</v>
      </c>
      <c r="AF818" s="2">
        <v>40256</v>
      </c>
      <c r="AG818" s="1">
        <v>0.27750000000000002</v>
      </c>
      <c r="AI818" s="2">
        <v>39857</v>
      </c>
      <c r="AJ818" s="1">
        <v>3.3559999999999999</v>
      </c>
      <c r="AL818" s="2">
        <v>39857</v>
      </c>
      <c r="AM818" s="1">
        <v>3.1219999999999999</v>
      </c>
      <c r="AO818" s="2">
        <v>39857</v>
      </c>
      <c r="AP818" s="1">
        <v>1.635</v>
      </c>
      <c r="AR818" s="2">
        <v>39857</v>
      </c>
      <c r="AS818" s="1">
        <v>1.3460000000000001</v>
      </c>
      <c r="AU818" s="2">
        <v>39857</v>
      </c>
      <c r="AV818" s="1">
        <v>3.5579999999999998</v>
      </c>
      <c r="AX818" s="2">
        <v>39857</v>
      </c>
      <c r="AY818" s="1">
        <v>3.8940000000000001</v>
      </c>
      <c r="BA818" s="116">
        <v>39857</v>
      </c>
      <c r="BB818" s="1">
        <v>3.5329999999999999</v>
      </c>
      <c r="BD818" s="2">
        <v>39857</v>
      </c>
      <c r="BE818" s="1">
        <v>2.0979999999999999</v>
      </c>
      <c r="BG818" s="2">
        <v>39905</v>
      </c>
      <c r="BH818" s="1">
        <v>2.77</v>
      </c>
      <c r="BI818" s="2"/>
      <c r="BJ818" s="2">
        <v>39905</v>
      </c>
      <c r="BK818" s="1">
        <v>1.74</v>
      </c>
      <c r="BM818" s="2">
        <v>39857</v>
      </c>
      <c r="BN818" s="1">
        <v>2.8460000000000001</v>
      </c>
    </row>
    <row r="819" spans="2:66">
      <c r="B819" s="2">
        <v>40276</v>
      </c>
      <c r="C819" s="1">
        <v>2.5300000000000002</v>
      </c>
      <c r="E819" s="2">
        <v>39743</v>
      </c>
      <c r="F819" s="1">
        <v>5</v>
      </c>
      <c r="H819" s="2">
        <v>39773</v>
      </c>
      <c r="I819" s="1">
        <v>4.99</v>
      </c>
      <c r="K819" s="2">
        <v>39771</v>
      </c>
      <c r="L819" s="1">
        <v>5.91</v>
      </c>
      <c r="N819" s="2">
        <v>39771</v>
      </c>
      <c r="O819" s="1">
        <v>5.3</v>
      </c>
      <c r="Q819" s="2">
        <v>39860</v>
      </c>
      <c r="R819" s="1">
        <v>3.51</v>
      </c>
      <c r="T819" s="2">
        <v>39860</v>
      </c>
      <c r="U819" s="1">
        <v>3.23</v>
      </c>
      <c r="W819" s="2">
        <v>39860</v>
      </c>
      <c r="X819" s="1">
        <v>2.96</v>
      </c>
      <c r="Z819" s="2">
        <v>39860</v>
      </c>
      <c r="AA819" s="1">
        <v>2.75</v>
      </c>
      <c r="AC819" s="2">
        <v>39860</v>
      </c>
      <c r="AD819" s="1">
        <v>2.54</v>
      </c>
      <c r="AF819" s="2">
        <v>40259</v>
      </c>
      <c r="AG819" s="1">
        <v>0.28188000000000002</v>
      </c>
      <c r="AI819" s="2">
        <v>39860</v>
      </c>
      <c r="AJ819" s="1">
        <v>3.4068999999999998</v>
      </c>
      <c r="AL819" s="2">
        <v>39860</v>
      </c>
      <c r="AM819" s="1">
        <v>3.1659000000000002</v>
      </c>
      <c r="AO819" s="2">
        <v>39860</v>
      </c>
      <c r="AP819" s="1">
        <v>1.605</v>
      </c>
      <c r="AR819" s="2">
        <v>39860</v>
      </c>
      <c r="AS819" s="1">
        <v>1.34</v>
      </c>
      <c r="AU819" s="2">
        <v>39860</v>
      </c>
      <c r="AV819" s="1">
        <v>3.5255000000000001</v>
      </c>
      <c r="AX819" s="2">
        <v>39860</v>
      </c>
      <c r="AY819" s="1">
        <v>3.8745000000000003</v>
      </c>
      <c r="BA819" s="116">
        <v>39860</v>
      </c>
      <c r="BB819" s="1">
        <v>3.504</v>
      </c>
      <c r="BD819" s="2">
        <v>39860</v>
      </c>
      <c r="BE819" s="1">
        <v>2.0590000000000002</v>
      </c>
      <c r="BG819" s="2">
        <v>39906</v>
      </c>
      <c r="BH819" s="1">
        <v>2.91</v>
      </c>
      <c r="BI819" s="2"/>
      <c r="BJ819" s="2">
        <v>39906</v>
      </c>
      <c r="BK819" s="1">
        <v>1.87</v>
      </c>
      <c r="BM819" s="2">
        <v>39860</v>
      </c>
      <c r="BN819" s="1">
        <v>2.8185000000000002</v>
      </c>
    </row>
    <row r="820" spans="2:66">
      <c r="B820" s="2">
        <v>40277</v>
      </c>
      <c r="C820" s="1">
        <v>2.46</v>
      </c>
      <c r="E820" s="2">
        <v>39744</v>
      </c>
      <c r="F820" s="1">
        <v>5</v>
      </c>
      <c r="H820" s="2">
        <v>39776</v>
      </c>
      <c r="I820" s="1">
        <v>5.0599999999999996</v>
      </c>
      <c r="K820" s="2">
        <v>39772</v>
      </c>
      <c r="L820" s="1">
        <v>5.91</v>
      </c>
      <c r="N820" s="2">
        <v>39772</v>
      </c>
      <c r="O820" s="1">
        <v>5.29</v>
      </c>
      <c r="Q820" s="2">
        <v>39861</v>
      </c>
      <c r="R820" s="1">
        <v>3.69</v>
      </c>
      <c r="T820" s="2">
        <v>39861</v>
      </c>
      <c r="U820" s="1">
        <v>3.4</v>
      </c>
      <c r="W820" s="2">
        <v>39861</v>
      </c>
      <c r="X820" s="1">
        <v>3.12</v>
      </c>
      <c r="Z820" s="2">
        <v>39861</v>
      </c>
      <c r="AA820" s="1">
        <v>2.91</v>
      </c>
      <c r="AC820" s="2">
        <v>39861</v>
      </c>
      <c r="AD820" s="1">
        <v>2.57</v>
      </c>
      <c r="AF820" s="2">
        <v>40260</v>
      </c>
      <c r="AG820" s="1">
        <v>0.28353</v>
      </c>
      <c r="AI820" s="2">
        <v>39861</v>
      </c>
      <c r="AJ820" s="1">
        <v>3.157</v>
      </c>
      <c r="AL820" s="2">
        <v>39861</v>
      </c>
      <c r="AM820" s="1">
        <v>2.923</v>
      </c>
      <c r="AO820" s="2">
        <v>39861</v>
      </c>
      <c r="AP820" s="1">
        <v>1.556</v>
      </c>
      <c r="AR820" s="2">
        <v>39861</v>
      </c>
      <c r="AS820" s="1">
        <v>1.3275000000000001</v>
      </c>
      <c r="AU820" s="2">
        <v>39861</v>
      </c>
      <c r="AV820" s="1">
        <v>3.3815</v>
      </c>
      <c r="AX820" s="2">
        <v>39861</v>
      </c>
      <c r="AY820" s="1">
        <v>3.7484999999999999</v>
      </c>
      <c r="BA820" s="116">
        <v>39861</v>
      </c>
      <c r="BB820" s="1">
        <v>3.3984999999999999</v>
      </c>
      <c r="BD820" s="2">
        <v>39861</v>
      </c>
      <c r="BE820" s="1">
        <v>2.0150000000000001</v>
      </c>
      <c r="BG820" s="2">
        <v>39909</v>
      </c>
      <c r="BH820" s="1">
        <v>2.95</v>
      </c>
      <c r="BI820" s="2"/>
      <c r="BJ820" s="2">
        <v>39909</v>
      </c>
      <c r="BK820" s="1">
        <v>1.9</v>
      </c>
      <c r="BM820" s="2">
        <v>39861</v>
      </c>
      <c r="BN820" s="1">
        <v>2.6989999999999998</v>
      </c>
    </row>
    <row r="821" spans="2:66">
      <c r="B821" s="2">
        <v>40280</v>
      </c>
      <c r="C821" s="1">
        <v>2.4500000000000002</v>
      </c>
      <c r="E821" s="2">
        <v>39745</v>
      </c>
      <c r="F821" s="1">
        <v>5</v>
      </c>
      <c r="H821" s="2">
        <v>39777</v>
      </c>
      <c r="I821" s="1">
        <v>5.05</v>
      </c>
      <c r="K821" s="2">
        <v>39773</v>
      </c>
      <c r="L821" s="1">
        <v>5.8100000000000005</v>
      </c>
      <c r="N821" s="2">
        <v>39773</v>
      </c>
      <c r="O821" s="1">
        <v>5.14</v>
      </c>
      <c r="Q821" s="2">
        <v>39862</v>
      </c>
      <c r="R821" s="1">
        <v>3.65</v>
      </c>
      <c r="T821" s="2">
        <v>39862</v>
      </c>
      <c r="U821" s="1">
        <v>3.36</v>
      </c>
      <c r="W821" s="2">
        <v>39862</v>
      </c>
      <c r="X821" s="1">
        <v>3.1</v>
      </c>
      <c r="Z821" s="2">
        <v>39862</v>
      </c>
      <c r="AA821" s="1">
        <v>2.8849999999999998</v>
      </c>
      <c r="AC821" s="2">
        <v>39862</v>
      </c>
      <c r="AD821" s="1">
        <v>2.59</v>
      </c>
      <c r="AF821" s="2">
        <v>40261</v>
      </c>
      <c r="AG821" s="1">
        <v>0.28491</v>
      </c>
      <c r="AI821" s="2">
        <v>39862</v>
      </c>
      <c r="AJ821" s="1">
        <v>3.222</v>
      </c>
      <c r="AL821" s="2">
        <v>39862</v>
      </c>
      <c r="AM821" s="1">
        <v>3.0175000000000001</v>
      </c>
      <c r="AO821" s="2">
        <v>39862</v>
      </c>
      <c r="AP821" s="1">
        <v>1.5779999999999998</v>
      </c>
      <c r="AR821" s="2">
        <v>39862</v>
      </c>
      <c r="AS821" s="1">
        <v>1.3365</v>
      </c>
      <c r="AU821" s="2">
        <v>39862</v>
      </c>
      <c r="AV821" s="1">
        <v>3.4769999999999999</v>
      </c>
      <c r="AX821" s="2">
        <v>39862</v>
      </c>
      <c r="AY821" s="1">
        <v>3.8369999999999997</v>
      </c>
      <c r="BA821" s="116">
        <v>39862</v>
      </c>
      <c r="BB821" s="1">
        <v>3.4550000000000001</v>
      </c>
      <c r="BD821" s="2">
        <v>39862</v>
      </c>
      <c r="BE821" s="1">
        <v>2.0634999999999999</v>
      </c>
      <c r="BG821" s="2">
        <v>39910</v>
      </c>
      <c r="BH821" s="1">
        <v>2.93</v>
      </c>
      <c r="BI821" s="2"/>
      <c r="BJ821" s="2">
        <v>39910</v>
      </c>
      <c r="BK821" s="1">
        <v>1.87</v>
      </c>
      <c r="BM821" s="2">
        <v>39862</v>
      </c>
      <c r="BN821" s="1">
        <v>2.7810000000000001</v>
      </c>
    </row>
    <row r="822" spans="2:66">
      <c r="B822" s="2">
        <v>40281</v>
      </c>
      <c r="C822" s="1">
        <v>2.4500000000000002</v>
      </c>
      <c r="E822" s="2">
        <v>39748</v>
      </c>
      <c r="F822" s="1">
        <v>4.78</v>
      </c>
      <c r="H822" s="2">
        <v>39778</v>
      </c>
      <c r="I822" s="1">
        <v>4.88</v>
      </c>
      <c r="K822" s="2">
        <v>39776</v>
      </c>
      <c r="L822" s="1">
        <v>5.88</v>
      </c>
      <c r="N822" s="2">
        <v>39776</v>
      </c>
      <c r="O822" s="1">
        <v>5.21</v>
      </c>
      <c r="Q822" s="2">
        <v>39863</v>
      </c>
      <c r="R822" s="1">
        <v>3.79</v>
      </c>
      <c r="T822" s="2">
        <v>39863</v>
      </c>
      <c r="U822" s="1">
        <v>3.46</v>
      </c>
      <c r="W822" s="2">
        <v>39863</v>
      </c>
      <c r="X822" s="1">
        <v>3.17</v>
      </c>
      <c r="Z822" s="2">
        <v>39863</v>
      </c>
      <c r="AA822" s="1">
        <v>2.92</v>
      </c>
      <c r="AC822" s="2">
        <v>39863</v>
      </c>
      <c r="AD822" s="1">
        <v>2.625</v>
      </c>
      <c r="AF822" s="2">
        <v>40262</v>
      </c>
      <c r="AG822" s="1">
        <v>0.28781000000000001</v>
      </c>
      <c r="AI822" s="2">
        <v>39863</v>
      </c>
      <c r="AJ822" s="1">
        <v>3.3315000000000001</v>
      </c>
      <c r="AL822" s="2">
        <v>39863</v>
      </c>
      <c r="AM822" s="1">
        <v>3.09</v>
      </c>
      <c r="AO822" s="2">
        <v>39863</v>
      </c>
      <c r="AP822" s="1">
        <v>1.607</v>
      </c>
      <c r="AR822" s="2">
        <v>39863</v>
      </c>
      <c r="AS822" s="1">
        <v>1.337</v>
      </c>
      <c r="AU822" s="2">
        <v>39863</v>
      </c>
      <c r="AV822" s="1">
        <v>3.5185</v>
      </c>
      <c r="AX822" s="2">
        <v>39863</v>
      </c>
      <c r="AY822" s="1">
        <v>3.8805000000000001</v>
      </c>
      <c r="BA822" s="116">
        <v>39863</v>
      </c>
      <c r="BB822" s="1">
        <v>3.5125000000000002</v>
      </c>
      <c r="BD822" s="2">
        <v>39863</v>
      </c>
      <c r="BE822" s="1">
        <v>2.1390000000000002</v>
      </c>
      <c r="BG822" s="2">
        <v>39911</v>
      </c>
      <c r="BH822" s="1">
        <v>2.86</v>
      </c>
      <c r="BI822" s="2"/>
      <c r="BJ822" s="2">
        <v>39911</v>
      </c>
      <c r="BK822" s="1">
        <v>1.83</v>
      </c>
      <c r="BM822" s="2">
        <v>39863</v>
      </c>
      <c r="BN822" s="1">
        <v>2.8540000000000001</v>
      </c>
    </row>
    <row r="823" spans="2:66">
      <c r="B823" s="2">
        <v>40282</v>
      </c>
      <c r="C823" s="1">
        <v>2.4500000000000002</v>
      </c>
      <c r="E823" s="2">
        <v>39749</v>
      </c>
      <c r="F823" s="1">
        <v>4.79</v>
      </c>
      <c r="H823" s="2">
        <v>39779</v>
      </c>
      <c r="I823" s="1">
        <v>4.8600000000000003</v>
      </c>
      <c r="K823" s="2">
        <v>39777</v>
      </c>
      <c r="L823" s="1">
        <v>5.88</v>
      </c>
      <c r="N823" s="2">
        <v>39777</v>
      </c>
      <c r="O823" s="1">
        <v>5.2</v>
      </c>
      <c r="Q823" s="2">
        <v>39864</v>
      </c>
      <c r="R823" s="1">
        <v>3.83</v>
      </c>
      <c r="T823" s="2">
        <v>39864</v>
      </c>
      <c r="U823" s="1">
        <v>3.51</v>
      </c>
      <c r="W823" s="2">
        <v>39864</v>
      </c>
      <c r="X823" s="1">
        <v>3.27</v>
      </c>
      <c r="Z823" s="2">
        <v>39864</v>
      </c>
      <c r="AA823" s="1">
        <v>3.0150000000000001</v>
      </c>
      <c r="AC823" s="2">
        <v>39864</v>
      </c>
      <c r="AD823" s="1">
        <v>2.68</v>
      </c>
      <c r="AF823" s="2">
        <v>40263</v>
      </c>
      <c r="AG823" s="1">
        <v>0.28875000000000001</v>
      </c>
      <c r="AI823" s="2">
        <v>39864</v>
      </c>
      <c r="AJ823" s="1">
        <v>3.22</v>
      </c>
      <c r="AL823" s="2">
        <v>39864</v>
      </c>
      <c r="AM823" s="1">
        <v>3.0209999999999999</v>
      </c>
      <c r="AO823" s="2">
        <v>39864</v>
      </c>
      <c r="AP823" s="1">
        <v>1.5739999999999998</v>
      </c>
      <c r="AR823" s="2">
        <v>39864</v>
      </c>
      <c r="AS823" s="1">
        <v>1.3014999999999999</v>
      </c>
      <c r="AU823" s="2">
        <v>39864</v>
      </c>
      <c r="AV823" s="1">
        <v>3.4990000000000001</v>
      </c>
      <c r="AX823" s="2">
        <v>39864</v>
      </c>
      <c r="AY823" s="1">
        <v>3.851</v>
      </c>
      <c r="BA823" s="116">
        <v>39864</v>
      </c>
      <c r="BB823" s="1">
        <v>3.464</v>
      </c>
      <c r="BD823" s="2">
        <v>39864</v>
      </c>
      <c r="BE823" s="1">
        <v>2.0594999999999999</v>
      </c>
      <c r="BG823" s="2">
        <v>39912</v>
      </c>
      <c r="BH823" s="1">
        <v>2.96</v>
      </c>
      <c r="BI823" s="2"/>
      <c r="BJ823" s="2">
        <v>39912</v>
      </c>
      <c r="BK823" s="1">
        <v>1.9</v>
      </c>
      <c r="BM823" s="2">
        <v>39864</v>
      </c>
      <c r="BN823" s="1">
        <v>2.7810000000000001</v>
      </c>
    </row>
    <row r="824" spans="2:66">
      <c r="B824" s="2">
        <v>40283</v>
      </c>
      <c r="C824" s="1">
        <v>2.4500000000000002</v>
      </c>
      <c r="E824" s="2">
        <v>39750</v>
      </c>
      <c r="F824" s="1">
        <v>4.79</v>
      </c>
      <c r="H824" s="2">
        <v>39780</v>
      </c>
      <c r="I824" s="1">
        <v>4.87</v>
      </c>
      <c r="K824" s="2">
        <v>39778</v>
      </c>
      <c r="L824" s="1">
        <v>5.77</v>
      </c>
      <c r="N824" s="2">
        <v>39778</v>
      </c>
      <c r="O824" s="1">
        <v>5.04</v>
      </c>
      <c r="Q824" s="2">
        <v>39867</v>
      </c>
      <c r="R824" s="1">
        <v>3.81</v>
      </c>
      <c r="T824" s="2">
        <v>39867</v>
      </c>
      <c r="U824" s="1">
        <v>3.49</v>
      </c>
      <c r="W824" s="2">
        <v>39867</v>
      </c>
      <c r="X824" s="1">
        <v>3.2650000000000001</v>
      </c>
      <c r="Z824" s="2">
        <v>39867</v>
      </c>
      <c r="AA824" s="1">
        <v>3.02</v>
      </c>
      <c r="AC824" s="2">
        <v>39867</v>
      </c>
      <c r="AD824" s="1">
        <v>2.71</v>
      </c>
      <c r="AF824" s="2">
        <v>40266</v>
      </c>
      <c r="AG824" s="1">
        <v>0.29013</v>
      </c>
      <c r="AI824" s="2">
        <v>39867</v>
      </c>
      <c r="AJ824" s="1">
        <v>3.15</v>
      </c>
      <c r="AL824" s="2">
        <v>39867</v>
      </c>
      <c r="AM824" s="1">
        <v>2.9824999999999999</v>
      </c>
      <c r="AO824" s="2">
        <v>39867</v>
      </c>
      <c r="AP824" s="1">
        <v>1.5430000000000001</v>
      </c>
      <c r="AR824" s="2">
        <v>39867</v>
      </c>
      <c r="AS824" s="1">
        <v>1.2665</v>
      </c>
      <c r="AU824" s="2">
        <v>39867</v>
      </c>
      <c r="AV824" s="1">
        <v>3.5209999999999999</v>
      </c>
      <c r="AX824" s="2">
        <v>39867</v>
      </c>
      <c r="AY824" s="1">
        <v>3.8759999999999999</v>
      </c>
      <c r="BA824" s="116">
        <v>39867</v>
      </c>
      <c r="BB824" s="1">
        <v>3.472</v>
      </c>
      <c r="BD824" s="2">
        <v>39867</v>
      </c>
      <c r="BE824" s="1">
        <v>2.0760000000000001</v>
      </c>
      <c r="BG824" s="2">
        <v>39916</v>
      </c>
      <c r="BH824" s="1">
        <v>2.88</v>
      </c>
      <c r="BI824" s="2"/>
      <c r="BJ824" s="2">
        <v>39916</v>
      </c>
      <c r="BK824" s="1">
        <v>1.81</v>
      </c>
      <c r="BM824" s="2">
        <v>39867</v>
      </c>
      <c r="BN824" s="1">
        <v>2.8079999999999998</v>
      </c>
    </row>
    <row r="825" spans="2:66">
      <c r="B825" s="2">
        <v>40284</v>
      </c>
      <c r="C825" s="1">
        <v>2.4500000000000002</v>
      </c>
      <c r="E825" s="2">
        <v>39751</v>
      </c>
      <c r="F825" s="1">
        <v>4.78</v>
      </c>
      <c r="H825" s="2">
        <v>39783</v>
      </c>
      <c r="I825" s="1">
        <v>4.7</v>
      </c>
      <c r="K825" s="2">
        <v>39779</v>
      </c>
      <c r="L825" s="1">
        <v>5.74</v>
      </c>
      <c r="N825" s="2">
        <v>39779</v>
      </c>
      <c r="O825" s="1">
        <v>5.03</v>
      </c>
      <c r="Q825" s="2">
        <v>39868</v>
      </c>
      <c r="R825" s="1">
        <v>3.74</v>
      </c>
      <c r="T825" s="2">
        <v>39868</v>
      </c>
      <c r="U825" s="1">
        <v>3.45</v>
      </c>
      <c r="W825" s="2">
        <v>39868</v>
      </c>
      <c r="X825" s="1">
        <v>3.25</v>
      </c>
      <c r="Z825" s="2">
        <v>39868</v>
      </c>
      <c r="AA825" s="1">
        <v>2.99</v>
      </c>
      <c r="AC825" s="2">
        <v>39868</v>
      </c>
      <c r="AD825" s="1">
        <v>2.67</v>
      </c>
      <c r="AF825" s="2">
        <v>40267</v>
      </c>
      <c r="AG825" s="1">
        <v>0.29088000000000003</v>
      </c>
      <c r="AI825" s="2">
        <v>39868</v>
      </c>
      <c r="AJ825" s="1">
        <v>3.1515</v>
      </c>
      <c r="AL825" s="2">
        <v>39868</v>
      </c>
      <c r="AM825" s="1">
        <v>3.0295000000000001</v>
      </c>
      <c r="AO825" s="2">
        <v>39868</v>
      </c>
      <c r="AP825" s="1">
        <v>1.6025</v>
      </c>
      <c r="AR825" s="2">
        <v>39868</v>
      </c>
      <c r="AS825" s="1">
        <v>1.319</v>
      </c>
      <c r="AU825" s="2">
        <v>39868</v>
      </c>
      <c r="AV825" s="1">
        <v>3.4775</v>
      </c>
      <c r="AX825" s="2">
        <v>39868</v>
      </c>
      <c r="AY825" s="1">
        <v>3.8384999999999998</v>
      </c>
      <c r="BA825" s="116">
        <v>39868</v>
      </c>
      <c r="BB825" s="1">
        <v>3.4369999999999998</v>
      </c>
      <c r="BD825" s="2">
        <v>39868</v>
      </c>
      <c r="BE825" s="1">
        <v>2.0550000000000002</v>
      </c>
      <c r="BG825" s="2">
        <v>39917</v>
      </c>
      <c r="BH825" s="1">
        <v>2.8</v>
      </c>
      <c r="BI825" s="2"/>
      <c r="BJ825" s="2">
        <v>39917</v>
      </c>
      <c r="BK825" s="1">
        <v>1.71</v>
      </c>
      <c r="BM825" s="2">
        <v>39868</v>
      </c>
      <c r="BN825" s="1">
        <v>2.794</v>
      </c>
    </row>
    <row r="826" spans="2:66">
      <c r="B826" s="2">
        <v>40287</v>
      </c>
      <c r="C826" s="1">
        <v>2.4500000000000002</v>
      </c>
      <c r="E826" s="2">
        <v>39752</v>
      </c>
      <c r="F826" s="1">
        <v>4.79</v>
      </c>
      <c r="H826" s="2">
        <v>39784</v>
      </c>
      <c r="I826" s="1">
        <v>4.4400000000000004</v>
      </c>
      <c r="K826" s="2">
        <v>39780</v>
      </c>
      <c r="L826" s="1">
        <v>5.75</v>
      </c>
      <c r="N826" s="2">
        <v>39780</v>
      </c>
      <c r="O826" s="1">
        <v>5.04</v>
      </c>
      <c r="Q826" s="2">
        <v>39869</v>
      </c>
      <c r="R826" s="1">
        <v>3.7</v>
      </c>
      <c r="T826" s="2">
        <v>39869</v>
      </c>
      <c r="U826" s="1">
        <v>3.43</v>
      </c>
      <c r="W826" s="2">
        <v>39869</v>
      </c>
      <c r="X826" s="1">
        <v>3.2250000000000001</v>
      </c>
      <c r="Z826" s="2">
        <v>39869</v>
      </c>
      <c r="AA826" s="1">
        <v>2.9699999999999998</v>
      </c>
      <c r="AC826" s="2">
        <v>39869</v>
      </c>
      <c r="AD826" s="1">
        <v>2.68</v>
      </c>
      <c r="AF826" s="2">
        <v>40268</v>
      </c>
      <c r="AG826" s="1">
        <v>0.29149999999999998</v>
      </c>
      <c r="AI826" s="2">
        <v>39869</v>
      </c>
      <c r="AJ826" s="1">
        <v>3.302</v>
      </c>
      <c r="AL826" s="2">
        <v>39869</v>
      </c>
      <c r="AM826" s="1">
        <v>3.2229999999999999</v>
      </c>
      <c r="AO826" s="2">
        <v>39869</v>
      </c>
      <c r="AP826" s="1">
        <v>1.6949999999999998</v>
      </c>
      <c r="AR826" s="2">
        <v>39869</v>
      </c>
      <c r="AS826" s="1">
        <v>1.379</v>
      </c>
      <c r="AU826" s="2">
        <v>39869</v>
      </c>
      <c r="AV826" s="1">
        <v>3.4445000000000001</v>
      </c>
      <c r="AX826" s="2">
        <v>39869</v>
      </c>
      <c r="AY826" s="1">
        <v>3.8085</v>
      </c>
      <c r="BA826" s="116">
        <v>39869</v>
      </c>
      <c r="BB826" s="1">
        <v>3.4074999999999998</v>
      </c>
      <c r="BD826" s="2">
        <v>39869</v>
      </c>
      <c r="BE826" s="1">
        <v>2.0329999999999999</v>
      </c>
      <c r="BG826" s="2">
        <v>39918</v>
      </c>
      <c r="BH826" s="1">
        <v>2.82</v>
      </c>
      <c r="BI826" s="2"/>
      <c r="BJ826" s="2">
        <v>39918</v>
      </c>
      <c r="BK826" s="1">
        <v>1.71</v>
      </c>
      <c r="BM826" s="2">
        <v>39869</v>
      </c>
      <c r="BN826" s="1">
        <v>2.7290000000000001</v>
      </c>
    </row>
    <row r="827" spans="2:66">
      <c r="B827" s="2">
        <v>40288</v>
      </c>
      <c r="C827" s="1">
        <v>2.4500000000000002</v>
      </c>
      <c r="E827" s="2">
        <v>39755</v>
      </c>
      <c r="F827" s="1">
        <v>4.8</v>
      </c>
      <c r="H827" s="2">
        <v>39785</v>
      </c>
      <c r="I827" s="1">
        <v>4.26</v>
      </c>
      <c r="K827" s="2">
        <v>39783</v>
      </c>
      <c r="L827" s="1">
        <v>5.63</v>
      </c>
      <c r="N827" s="2">
        <v>39783</v>
      </c>
      <c r="O827" s="1">
        <v>4.83</v>
      </c>
      <c r="Q827" s="2">
        <v>39870</v>
      </c>
      <c r="R827" s="1">
        <v>3.65</v>
      </c>
      <c r="T827" s="2">
        <v>39870</v>
      </c>
      <c r="U827" s="1">
        <v>3.39</v>
      </c>
      <c r="W827" s="2">
        <v>39870</v>
      </c>
      <c r="X827" s="1">
        <v>3.18</v>
      </c>
      <c r="Z827" s="2">
        <v>39870</v>
      </c>
      <c r="AA827" s="1">
        <v>2.92</v>
      </c>
      <c r="AC827" s="2">
        <v>39870</v>
      </c>
      <c r="AD827" s="1">
        <v>2.65</v>
      </c>
      <c r="AF827" s="2">
        <v>40269</v>
      </c>
      <c r="AG827" s="1">
        <v>0.29149999999999998</v>
      </c>
      <c r="AI827" s="2">
        <v>39870</v>
      </c>
      <c r="AJ827" s="1">
        <v>3.4060000000000001</v>
      </c>
      <c r="AL827" s="2">
        <v>39870</v>
      </c>
      <c r="AM827" s="1">
        <v>3.2854999999999999</v>
      </c>
      <c r="AO827" s="2">
        <v>39870</v>
      </c>
      <c r="AP827" s="1">
        <v>1.696</v>
      </c>
      <c r="AR827" s="2">
        <v>39870</v>
      </c>
      <c r="AS827" s="1">
        <v>1.3719999999999999</v>
      </c>
      <c r="AU827" s="2">
        <v>39870</v>
      </c>
      <c r="AV827" s="1">
        <v>3.5249999999999999</v>
      </c>
      <c r="AX827" s="2">
        <v>39870</v>
      </c>
      <c r="AY827" s="1">
        <v>3.8919999999999999</v>
      </c>
      <c r="BA827" s="116">
        <v>39870</v>
      </c>
      <c r="BB827" s="1">
        <v>3.464</v>
      </c>
      <c r="BD827" s="2">
        <v>39870</v>
      </c>
      <c r="BE827" s="1">
        <v>2.0794999999999999</v>
      </c>
      <c r="BG827" s="2">
        <v>39919</v>
      </c>
      <c r="BH827" s="1">
        <v>2.86</v>
      </c>
      <c r="BI827" s="2"/>
      <c r="BJ827" s="2">
        <v>39919</v>
      </c>
      <c r="BK827" s="1">
        <v>1.79</v>
      </c>
      <c r="BM827" s="2">
        <v>39870</v>
      </c>
      <c r="BN827" s="1">
        <v>2.8359999999999999</v>
      </c>
    </row>
    <row r="828" spans="2:66">
      <c r="B828" s="2">
        <v>40289</v>
      </c>
      <c r="C828" s="1">
        <v>2.4500000000000002</v>
      </c>
      <c r="E828" s="2">
        <v>39756</v>
      </c>
      <c r="F828" s="1">
        <v>4.79</v>
      </c>
      <c r="H828" s="2">
        <v>39786</v>
      </c>
      <c r="I828" s="1">
        <v>4.33</v>
      </c>
      <c r="K828" s="2">
        <v>39784</v>
      </c>
      <c r="L828" s="1">
        <v>5.5</v>
      </c>
      <c r="N828" s="2">
        <v>39784</v>
      </c>
      <c r="O828" s="1">
        <v>4.63</v>
      </c>
      <c r="Q828" s="2">
        <v>39871</v>
      </c>
      <c r="R828" s="1">
        <v>3.68</v>
      </c>
      <c r="T828" s="2">
        <v>39871</v>
      </c>
      <c r="U828" s="1">
        <v>3.43</v>
      </c>
      <c r="W828" s="2">
        <v>39871</v>
      </c>
      <c r="X828" s="1">
        <v>3.23</v>
      </c>
      <c r="Z828" s="2">
        <v>39871</v>
      </c>
      <c r="AA828" s="1">
        <v>2.98</v>
      </c>
      <c r="AC828" s="2">
        <v>39871</v>
      </c>
      <c r="AD828" s="1">
        <v>2.6850000000000001</v>
      </c>
      <c r="AF828" s="2">
        <v>40274</v>
      </c>
      <c r="AG828" s="1">
        <v>0.29487999999999998</v>
      </c>
      <c r="AI828" s="2">
        <v>39871</v>
      </c>
      <c r="AJ828" s="1">
        <v>3.4409999999999998</v>
      </c>
      <c r="AL828" s="2">
        <v>39871</v>
      </c>
      <c r="AM828" s="1">
        <v>3.3064999999999998</v>
      </c>
      <c r="AO828" s="2">
        <v>39871</v>
      </c>
      <c r="AP828" s="1">
        <v>1.6520000000000001</v>
      </c>
      <c r="AR828" s="2">
        <v>39871</v>
      </c>
      <c r="AS828" s="1">
        <v>1.353</v>
      </c>
      <c r="AU828" s="2">
        <v>39871</v>
      </c>
      <c r="AV828" s="1">
        <v>3.4895</v>
      </c>
      <c r="AX828" s="2">
        <v>39871</v>
      </c>
      <c r="AY828" s="1">
        <v>3.8505000000000003</v>
      </c>
      <c r="BA828" s="116">
        <v>39871</v>
      </c>
      <c r="BB828" s="1">
        <v>3.45</v>
      </c>
      <c r="BD828" s="2">
        <v>39871</v>
      </c>
      <c r="BE828" s="1">
        <v>2.077</v>
      </c>
      <c r="BG828" s="2">
        <v>39920</v>
      </c>
      <c r="BH828" s="1">
        <v>2.98</v>
      </c>
      <c r="BI828" s="2"/>
      <c r="BJ828" s="2">
        <v>39920</v>
      </c>
      <c r="BK828" s="1">
        <v>1.9100000000000001</v>
      </c>
      <c r="BM828" s="2">
        <v>39871</v>
      </c>
      <c r="BN828" s="1">
        <v>2.8040000000000003</v>
      </c>
    </row>
    <row r="829" spans="2:66">
      <c r="B829" s="2">
        <v>40290</v>
      </c>
      <c r="C829" s="1">
        <v>2.4500000000000002</v>
      </c>
      <c r="E829" s="2">
        <v>39757</v>
      </c>
      <c r="F829" s="1">
        <v>4.7699999999999996</v>
      </c>
      <c r="H829" s="2">
        <v>39787</v>
      </c>
      <c r="I829" s="1">
        <v>4.17</v>
      </c>
      <c r="K829" s="2">
        <v>39785</v>
      </c>
      <c r="L829" s="1">
        <v>5.35</v>
      </c>
      <c r="N829" s="2">
        <v>39785</v>
      </c>
      <c r="O829" s="1">
        <v>4.5</v>
      </c>
      <c r="Q829" s="2">
        <v>39874</v>
      </c>
      <c r="R829" s="1">
        <v>3.75</v>
      </c>
      <c r="T829" s="2">
        <v>39874</v>
      </c>
      <c r="U829" s="1">
        <v>3.5</v>
      </c>
      <c r="W829" s="2">
        <v>39874</v>
      </c>
      <c r="X829" s="1">
        <v>3.31</v>
      </c>
      <c r="Z829" s="2">
        <v>39874</v>
      </c>
      <c r="AA829" s="1">
        <v>3.06</v>
      </c>
      <c r="AC829" s="2">
        <v>39874</v>
      </c>
      <c r="AD829" s="1">
        <v>2.73</v>
      </c>
      <c r="AF829" s="2">
        <v>40275</v>
      </c>
      <c r="AG829" s="1">
        <v>0.29525000000000001</v>
      </c>
      <c r="AI829" s="2">
        <v>39874</v>
      </c>
      <c r="AJ829" s="1">
        <v>3.3540000000000001</v>
      </c>
      <c r="AL829" s="2">
        <v>39874</v>
      </c>
      <c r="AM829" s="1">
        <v>3.1749999999999998</v>
      </c>
      <c r="AO829" s="2">
        <v>39874</v>
      </c>
      <c r="AP829" s="1">
        <v>1.5470000000000002</v>
      </c>
      <c r="AR829" s="2">
        <v>39874</v>
      </c>
      <c r="AS829" s="1">
        <v>1.3180000000000001</v>
      </c>
      <c r="AU829" s="2">
        <v>39874</v>
      </c>
      <c r="AV829" s="1">
        <v>3.4390000000000001</v>
      </c>
      <c r="AX829" s="2">
        <v>39874</v>
      </c>
      <c r="AY829" s="1">
        <v>3.7989999999999999</v>
      </c>
      <c r="BA829" s="116">
        <v>39874</v>
      </c>
      <c r="BB829" s="1">
        <v>3.3935</v>
      </c>
      <c r="BD829" s="2">
        <v>39874</v>
      </c>
      <c r="BE829" s="1">
        <v>2</v>
      </c>
      <c r="BG829" s="2">
        <v>39923</v>
      </c>
      <c r="BH829" s="1">
        <v>2.88</v>
      </c>
      <c r="BI829" s="2"/>
      <c r="BJ829" s="2">
        <v>39923</v>
      </c>
      <c r="BK829" s="1">
        <v>1.8199999999999998</v>
      </c>
      <c r="BM829" s="2">
        <v>39874</v>
      </c>
      <c r="BN829" s="1">
        <v>2.7130000000000001</v>
      </c>
    </row>
    <row r="830" spans="2:66">
      <c r="B830" s="2">
        <v>40291</v>
      </c>
      <c r="C830" s="1">
        <v>2.4500000000000002</v>
      </c>
      <c r="E830" s="2">
        <v>39758</v>
      </c>
      <c r="F830" s="1">
        <v>4.74</v>
      </c>
      <c r="H830" s="2">
        <v>39790</v>
      </c>
      <c r="I830" s="1">
        <v>4.22</v>
      </c>
      <c r="K830" s="2">
        <v>39786</v>
      </c>
      <c r="L830" s="1">
        <v>5.41</v>
      </c>
      <c r="N830" s="2">
        <v>39786</v>
      </c>
      <c r="O830" s="1">
        <v>4.58</v>
      </c>
      <c r="Q830" s="2">
        <v>39875</v>
      </c>
      <c r="R830" s="1">
        <v>3.74</v>
      </c>
      <c r="T830" s="2">
        <v>39875</v>
      </c>
      <c r="U830" s="1">
        <v>3.4699999999999998</v>
      </c>
      <c r="W830" s="2">
        <v>39875</v>
      </c>
      <c r="X830" s="1">
        <v>3.24</v>
      </c>
      <c r="Z830" s="2">
        <v>39875</v>
      </c>
      <c r="AA830" s="1">
        <v>3</v>
      </c>
      <c r="AC830" s="2">
        <v>39875</v>
      </c>
      <c r="AD830" s="1">
        <v>2.7</v>
      </c>
      <c r="AF830" s="2">
        <v>40276</v>
      </c>
      <c r="AG830" s="1">
        <v>0.29399999999999998</v>
      </c>
      <c r="AI830" s="2">
        <v>39875</v>
      </c>
      <c r="AJ830" s="1">
        <v>3.3239999999999998</v>
      </c>
      <c r="AL830" s="2">
        <v>39875</v>
      </c>
      <c r="AM830" s="1">
        <v>3.169</v>
      </c>
      <c r="AO830" s="2">
        <v>39875</v>
      </c>
      <c r="AP830" s="1">
        <v>1.5590000000000002</v>
      </c>
      <c r="AR830" s="2">
        <v>39875</v>
      </c>
      <c r="AS830" s="1">
        <v>1.3140000000000001</v>
      </c>
      <c r="AU830" s="2">
        <v>39875</v>
      </c>
      <c r="AV830" s="1">
        <v>3.4820000000000002</v>
      </c>
      <c r="AX830" s="2">
        <v>39875</v>
      </c>
      <c r="AY830" s="1">
        <v>3.8449999999999998</v>
      </c>
      <c r="BA830" s="116">
        <v>39875</v>
      </c>
      <c r="BB830" s="1">
        <v>3.427</v>
      </c>
      <c r="BD830" s="2">
        <v>39875</v>
      </c>
      <c r="BE830" s="1">
        <v>1.9689999999999999</v>
      </c>
      <c r="BG830" s="2">
        <v>39924</v>
      </c>
      <c r="BH830" s="1">
        <v>2.94</v>
      </c>
      <c r="BI830" s="2"/>
      <c r="BJ830" s="2">
        <v>39924</v>
      </c>
      <c r="BK830" s="1">
        <v>1.87</v>
      </c>
      <c r="BM830" s="2">
        <v>39875</v>
      </c>
      <c r="BN830" s="1">
        <v>2.7189999999999999</v>
      </c>
    </row>
    <row r="831" spans="2:66">
      <c r="B831" s="2">
        <v>40294</v>
      </c>
      <c r="C831" s="1">
        <v>2.4500000000000002</v>
      </c>
      <c r="E831" s="2">
        <v>39759</v>
      </c>
      <c r="F831" s="1">
        <v>4.7300000000000004</v>
      </c>
      <c r="H831" s="2">
        <v>39791</v>
      </c>
      <c r="I831" s="1">
        <v>4.16</v>
      </c>
      <c r="K831" s="2">
        <v>39787</v>
      </c>
      <c r="L831" s="1">
        <v>5.23</v>
      </c>
      <c r="N831" s="2">
        <v>39787</v>
      </c>
      <c r="O831" s="1">
        <v>4.42</v>
      </c>
      <c r="Q831" s="2">
        <v>39876</v>
      </c>
      <c r="R831" s="1">
        <v>3.7349999999999999</v>
      </c>
      <c r="T831" s="2">
        <v>39876</v>
      </c>
      <c r="U831" s="1">
        <v>3.4649999999999999</v>
      </c>
      <c r="W831" s="2">
        <v>39876</v>
      </c>
      <c r="X831" s="1">
        <v>3.24</v>
      </c>
      <c r="Z831" s="2">
        <v>39876</v>
      </c>
      <c r="AA831" s="1">
        <v>2.9849999999999999</v>
      </c>
      <c r="AC831" s="2">
        <v>39876</v>
      </c>
      <c r="AD831" s="1">
        <v>2.67</v>
      </c>
      <c r="AF831" s="2">
        <v>40277</v>
      </c>
      <c r="AG831" s="1">
        <v>0.29781000000000002</v>
      </c>
      <c r="AI831" s="2">
        <v>39876</v>
      </c>
      <c r="AJ831" s="1">
        <v>3.3835000000000002</v>
      </c>
      <c r="AL831" s="2">
        <v>39876</v>
      </c>
      <c r="AM831" s="1">
        <v>3.2519999999999998</v>
      </c>
      <c r="AO831" s="2">
        <v>39876</v>
      </c>
      <c r="AP831" s="1">
        <v>1.647</v>
      </c>
      <c r="AR831" s="2">
        <v>39876</v>
      </c>
      <c r="AS831" s="1">
        <v>1.369</v>
      </c>
      <c r="AU831" s="2">
        <v>39876</v>
      </c>
      <c r="AV831" s="1">
        <v>3.5314999999999999</v>
      </c>
      <c r="AX831" s="2">
        <v>39876</v>
      </c>
      <c r="AY831" s="1">
        <v>3.8929999999999998</v>
      </c>
      <c r="BA831" s="116">
        <v>39876</v>
      </c>
      <c r="BB831" s="1">
        <v>3.464</v>
      </c>
      <c r="BD831" s="2">
        <v>39876</v>
      </c>
      <c r="BE831" s="1">
        <v>1.956</v>
      </c>
      <c r="BG831" s="2">
        <v>39925</v>
      </c>
      <c r="BH831" s="1">
        <v>2.98</v>
      </c>
      <c r="BI831" s="2"/>
      <c r="BJ831" s="2">
        <v>39925</v>
      </c>
      <c r="BK831" s="1">
        <v>1.92</v>
      </c>
      <c r="BM831" s="2">
        <v>39876</v>
      </c>
      <c r="BN831" s="1">
        <v>2.7530000000000001</v>
      </c>
    </row>
    <row r="832" spans="2:66">
      <c r="B832" s="2">
        <v>40295</v>
      </c>
      <c r="C832" s="1">
        <v>2.4500000000000002</v>
      </c>
      <c r="E832" s="2">
        <v>39762</v>
      </c>
      <c r="F832" s="1">
        <v>4.7300000000000004</v>
      </c>
      <c r="H832" s="2">
        <v>39792</v>
      </c>
      <c r="I832" s="1">
        <v>4.21</v>
      </c>
      <c r="K832" s="2">
        <v>39790</v>
      </c>
      <c r="L832" s="1">
        <v>5.26</v>
      </c>
      <c r="N832" s="2">
        <v>39790</v>
      </c>
      <c r="O832" s="1">
        <v>4.47</v>
      </c>
      <c r="Q832" s="2">
        <v>39877</v>
      </c>
      <c r="R832" s="1">
        <v>3.77</v>
      </c>
      <c r="T832" s="2">
        <v>39877</v>
      </c>
      <c r="U832" s="1">
        <v>3.49</v>
      </c>
      <c r="W832" s="2">
        <v>39877</v>
      </c>
      <c r="X832" s="1">
        <v>3.25</v>
      </c>
      <c r="Z832" s="2">
        <v>39877</v>
      </c>
      <c r="AA832" s="1">
        <v>2.9950000000000001</v>
      </c>
      <c r="AC832" s="2">
        <v>39877</v>
      </c>
      <c r="AD832" s="1">
        <v>2.6850000000000001</v>
      </c>
      <c r="AF832" s="2">
        <v>40280</v>
      </c>
      <c r="AG832" s="1">
        <v>0.30041000000000001</v>
      </c>
      <c r="AI832" s="2">
        <v>39877</v>
      </c>
      <c r="AJ832" s="1">
        <v>3.1804999999999999</v>
      </c>
      <c r="AL832" s="2">
        <v>39877</v>
      </c>
      <c r="AM832" s="1">
        <v>3.0659999999999998</v>
      </c>
      <c r="AO832" s="2">
        <v>39877</v>
      </c>
      <c r="AP832" s="1">
        <v>1.6324999999999998</v>
      </c>
      <c r="AR832" s="2">
        <v>39877</v>
      </c>
      <c r="AS832" s="1">
        <v>1.379</v>
      </c>
      <c r="AU832" s="2">
        <v>39877</v>
      </c>
      <c r="AV832" s="1">
        <v>3.3660000000000001</v>
      </c>
      <c r="AX832" s="2">
        <v>39877</v>
      </c>
      <c r="AY832" s="1">
        <v>3.7210000000000001</v>
      </c>
      <c r="BA832" s="116">
        <v>39877</v>
      </c>
      <c r="BB832" s="1">
        <v>3.3094999999999999</v>
      </c>
      <c r="BD832" s="2">
        <v>39877</v>
      </c>
      <c r="BE832" s="1">
        <v>1.94</v>
      </c>
      <c r="BG832" s="2">
        <v>39926</v>
      </c>
      <c r="BH832" s="1">
        <v>2.96</v>
      </c>
      <c r="BI832" s="2"/>
      <c r="BJ832" s="2">
        <v>39926</v>
      </c>
      <c r="BK832" s="1">
        <v>1.8900000000000001</v>
      </c>
      <c r="BM832" s="2">
        <v>39877</v>
      </c>
      <c r="BN832" s="1">
        <v>2.6429999999999998</v>
      </c>
    </row>
    <row r="833" spans="2:66">
      <c r="B833" s="2">
        <v>40296</v>
      </c>
      <c r="C833" s="1">
        <v>2.4500000000000002</v>
      </c>
      <c r="E833" s="2">
        <v>39763</v>
      </c>
      <c r="F833" s="1">
        <v>4.67</v>
      </c>
      <c r="H833" s="2">
        <v>39793</v>
      </c>
      <c r="I833" s="1">
        <v>4.01</v>
      </c>
      <c r="K833" s="2">
        <v>39791</v>
      </c>
      <c r="L833" s="1">
        <v>5.21</v>
      </c>
      <c r="N833" s="2">
        <v>39791</v>
      </c>
      <c r="O833" s="1">
        <v>4.4400000000000004</v>
      </c>
      <c r="Q833" s="2">
        <v>39878</v>
      </c>
      <c r="R833" s="1">
        <v>3.73</v>
      </c>
      <c r="T833" s="2">
        <v>39878</v>
      </c>
      <c r="U833" s="1">
        <v>3.45</v>
      </c>
      <c r="W833" s="2">
        <v>39878</v>
      </c>
      <c r="X833" s="1">
        <v>3.2149999999999999</v>
      </c>
      <c r="Z833" s="2">
        <v>39878</v>
      </c>
      <c r="AA833" s="1">
        <v>2.9550000000000001</v>
      </c>
      <c r="AC833" s="2">
        <v>39878</v>
      </c>
      <c r="AD833" s="1">
        <v>2.6550000000000002</v>
      </c>
      <c r="AF833" s="2">
        <v>40281</v>
      </c>
      <c r="AG833" s="1">
        <v>0.30281000000000002</v>
      </c>
      <c r="AI833" s="2">
        <v>39878</v>
      </c>
      <c r="AJ833" s="1">
        <v>3.2225000000000001</v>
      </c>
      <c r="AL833" s="2">
        <v>39878</v>
      </c>
      <c r="AM833" s="1">
        <v>3.1</v>
      </c>
      <c r="AO833" s="2">
        <v>39878</v>
      </c>
      <c r="AP833" s="1">
        <v>1.7084999999999999</v>
      </c>
      <c r="AR833" s="2">
        <v>39878</v>
      </c>
      <c r="AS833" s="1">
        <v>1.458</v>
      </c>
      <c r="AU833" s="2">
        <v>39878</v>
      </c>
      <c r="AV833" s="1">
        <v>3.3855</v>
      </c>
      <c r="AX833" s="2">
        <v>39878</v>
      </c>
      <c r="AY833" s="1">
        <v>3.7335000000000003</v>
      </c>
      <c r="BA833" s="116">
        <v>39878</v>
      </c>
      <c r="BB833" s="1">
        <v>3.2869999999999999</v>
      </c>
      <c r="BD833" s="2">
        <v>39878</v>
      </c>
      <c r="BE833" s="1">
        <v>1.9340000000000002</v>
      </c>
      <c r="BG833" s="2">
        <v>39927</v>
      </c>
      <c r="BH833" s="1">
        <v>3.03</v>
      </c>
      <c r="BI833" s="2"/>
      <c r="BJ833" s="2">
        <v>39927</v>
      </c>
      <c r="BK833" s="1">
        <v>1.96</v>
      </c>
      <c r="BM833" s="2">
        <v>39878</v>
      </c>
      <c r="BN833" s="1">
        <v>2.6710000000000003</v>
      </c>
    </row>
    <row r="834" spans="2:66">
      <c r="B834" s="2">
        <v>40297</v>
      </c>
      <c r="C834" s="1">
        <v>2.4500000000000002</v>
      </c>
      <c r="E834" s="2">
        <v>39764</v>
      </c>
      <c r="F834" s="1">
        <v>4.62</v>
      </c>
      <c r="H834" s="2">
        <v>39794</v>
      </c>
      <c r="I834" s="1">
        <v>3.95</v>
      </c>
      <c r="K834" s="2">
        <v>39792</v>
      </c>
      <c r="L834" s="1">
        <v>5.2</v>
      </c>
      <c r="N834" s="2">
        <v>39792</v>
      </c>
      <c r="O834" s="1">
        <v>4.5199999999999996</v>
      </c>
      <c r="Q834" s="2">
        <v>39881</v>
      </c>
      <c r="R834" s="1">
        <v>3.73</v>
      </c>
      <c r="T834" s="2">
        <v>39881</v>
      </c>
      <c r="U834" s="1">
        <v>3.45</v>
      </c>
      <c r="W834" s="2">
        <v>39881</v>
      </c>
      <c r="X834" s="1">
        <v>3.2</v>
      </c>
      <c r="Z834" s="2">
        <v>39881</v>
      </c>
      <c r="AA834" s="1">
        <v>2.9350000000000001</v>
      </c>
      <c r="AC834" s="2">
        <v>39881</v>
      </c>
      <c r="AD834" s="1">
        <v>2.6</v>
      </c>
      <c r="AF834" s="2">
        <v>40282</v>
      </c>
      <c r="AG834" s="1">
        <v>0.30375000000000002</v>
      </c>
      <c r="AI834" s="2">
        <v>39881</v>
      </c>
      <c r="AJ834" s="1">
        <v>3.2235</v>
      </c>
      <c r="AL834" s="2">
        <v>39881</v>
      </c>
      <c r="AM834" s="1">
        <v>3.1265999999999998</v>
      </c>
      <c r="AO834" s="2">
        <v>39881</v>
      </c>
      <c r="AP834" s="1">
        <v>1.752</v>
      </c>
      <c r="AR834" s="2">
        <v>39881</v>
      </c>
      <c r="AS834" s="1">
        <v>1.5274999999999999</v>
      </c>
      <c r="AU834" s="2">
        <v>39881</v>
      </c>
      <c r="AV834" s="1">
        <v>3.343</v>
      </c>
      <c r="AX834" s="2">
        <v>39881</v>
      </c>
      <c r="AY834" s="1">
        <v>3.6959999999999997</v>
      </c>
      <c r="BA834" s="116">
        <v>39881</v>
      </c>
      <c r="BB834" s="1">
        <v>3.2530000000000001</v>
      </c>
      <c r="BD834" s="2">
        <v>39881</v>
      </c>
      <c r="BE834" s="1">
        <v>1.9870000000000001</v>
      </c>
      <c r="BG834" s="2">
        <v>39930</v>
      </c>
      <c r="BH834" s="1">
        <v>2.95</v>
      </c>
      <c r="BI834" s="2"/>
      <c r="BJ834" s="2">
        <v>39930</v>
      </c>
      <c r="BK834" s="1">
        <v>1.87</v>
      </c>
      <c r="BM834" s="2">
        <v>39881</v>
      </c>
      <c r="BN834" s="1">
        <v>2.6775000000000002</v>
      </c>
    </row>
    <row r="835" spans="2:66">
      <c r="B835" s="2">
        <v>40298</v>
      </c>
      <c r="C835" s="1">
        <v>2.4500000000000002</v>
      </c>
      <c r="E835" s="2">
        <v>39765</v>
      </c>
      <c r="F835" s="1">
        <v>4.6500000000000004</v>
      </c>
      <c r="H835" s="2">
        <v>39797</v>
      </c>
      <c r="I835" s="1">
        <v>3.9699999999999998</v>
      </c>
      <c r="K835" s="2">
        <v>39793</v>
      </c>
      <c r="L835" s="1">
        <v>4.96</v>
      </c>
      <c r="N835" s="2">
        <v>39793</v>
      </c>
      <c r="O835" s="1">
        <v>4.4400000000000004</v>
      </c>
      <c r="Q835" s="2">
        <v>39882</v>
      </c>
      <c r="R835" s="1">
        <v>3.6850000000000001</v>
      </c>
      <c r="T835" s="2">
        <v>39882</v>
      </c>
      <c r="U835" s="1">
        <v>3.41</v>
      </c>
      <c r="W835" s="2">
        <v>39882</v>
      </c>
      <c r="X835" s="1">
        <v>3.1850000000000001</v>
      </c>
      <c r="Z835" s="2">
        <v>39882</v>
      </c>
      <c r="AA835" s="1">
        <v>2.9050000000000002</v>
      </c>
      <c r="AC835" s="2">
        <v>39882</v>
      </c>
      <c r="AD835" s="1">
        <v>2.57</v>
      </c>
      <c r="AF835" s="2">
        <v>40283</v>
      </c>
      <c r="AG835" s="1">
        <v>0.30437999999999998</v>
      </c>
      <c r="AI835" s="2">
        <v>39882</v>
      </c>
      <c r="AJ835" s="1">
        <v>3.3580000000000001</v>
      </c>
      <c r="AL835" s="2">
        <v>39882</v>
      </c>
      <c r="AM835" s="1">
        <v>3.2149999999999999</v>
      </c>
      <c r="AO835" s="2">
        <v>39882</v>
      </c>
      <c r="AP835" s="1">
        <v>1.7669999999999999</v>
      </c>
      <c r="AR835" s="2">
        <v>39882</v>
      </c>
      <c r="AS835" s="1">
        <v>1.5095000000000001</v>
      </c>
      <c r="AU835" s="2">
        <v>39882</v>
      </c>
      <c r="AV835" s="1">
        <v>3.4169999999999998</v>
      </c>
      <c r="AX835" s="2">
        <v>39882</v>
      </c>
      <c r="AY835" s="1">
        <v>3.7730000000000001</v>
      </c>
      <c r="BA835" s="116">
        <v>39882</v>
      </c>
      <c r="BB835" s="1">
        <v>3.343</v>
      </c>
      <c r="BD835" s="2">
        <v>39882</v>
      </c>
      <c r="BE835" s="1">
        <v>2.0089999999999999</v>
      </c>
      <c r="BG835" s="2">
        <v>39931</v>
      </c>
      <c r="BH835" s="1">
        <v>3.05</v>
      </c>
      <c r="BI835" s="2"/>
      <c r="BJ835" s="2">
        <v>39931</v>
      </c>
      <c r="BK835" s="1">
        <v>1.97</v>
      </c>
      <c r="BM835" s="2">
        <v>39882</v>
      </c>
      <c r="BN835" s="1">
        <v>2.7359999999999998</v>
      </c>
    </row>
    <row r="836" spans="2:66">
      <c r="B836" s="2">
        <v>40301</v>
      </c>
      <c r="C836" s="1">
        <v>2.4500000000000002</v>
      </c>
      <c r="E836" s="2">
        <v>39766</v>
      </c>
      <c r="F836" s="1">
        <v>4.6500000000000004</v>
      </c>
      <c r="H836" s="2">
        <v>39798</v>
      </c>
      <c r="I836" s="1">
        <v>3.85</v>
      </c>
      <c r="K836" s="2">
        <v>39794</v>
      </c>
      <c r="L836" s="1">
        <v>4.8499999999999996</v>
      </c>
      <c r="N836" s="2">
        <v>39794</v>
      </c>
      <c r="O836" s="1">
        <v>4.3499999999999996</v>
      </c>
      <c r="Q836" s="2">
        <v>39883</v>
      </c>
      <c r="R836" s="1">
        <v>3.74</v>
      </c>
      <c r="T836" s="2">
        <v>39883</v>
      </c>
      <c r="U836" s="1">
        <v>3.46</v>
      </c>
      <c r="W836" s="2">
        <v>39883</v>
      </c>
      <c r="X836" s="1">
        <v>3.2149999999999999</v>
      </c>
      <c r="Z836" s="2">
        <v>39883</v>
      </c>
      <c r="AA836" s="1">
        <v>2.93</v>
      </c>
      <c r="AC836" s="2">
        <v>39883</v>
      </c>
      <c r="AD836" s="1">
        <v>2.605</v>
      </c>
      <c r="AF836" s="2">
        <v>40284</v>
      </c>
      <c r="AG836" s="1">
        <v>0.30531000000000003</v>
      </c>
      <c r="AI836" s="2">
        <v>39883</v>
      </c>
      <c r="AJ836" s="1">
        <v>3.2690000000000001</v>
      </c>
      <c r="AL836" s="2">
        <v>39883</v>
      </c>
      <c r="AM836" s="1">
        <v>3.0874999999999999</v>
      </c>
      <c r="AO836" s="2">
        <v>39883</v>
      </c>
      <c r="AP836" s="1">
        <v>1.6970000000000001</v>
      </c>
      <c r="AR836" s="2">
        <v>39883</v>
      </c>
      <c r="AS836" s="1">
        <v>1.4675</v>
      </c>
      <c r="AU836" s="2">
        <v>39883</v>
      </c>
      <c r="AV836" s="1">
        <v>3.468</v>
      </c>
      <c r="AX836" s="2">
        <v>39883</v>
      </c>
      <c r="AY836" s="1">
        <v>3.8140000000000001</v>
      </c>
      <c r="BA836" s="116">
        <v>39883</v>
      </c>
      <c r="BB836" s="1">
        <v>3.39</v>
      </c>
      <c r="BD836" s="2">
        <v>39883</v>
      </c>
      <c r="BE836" s="1">
        <v>2.0129999999999999</v>
      </c>
      <c r="BG836" s="2">
        <v>39932</v>
      </c>
      <c r="BH836" s="1">
        <v>3.12</v>
      </c>
      <c r="BI836" s="2"/>
      <c r="BJ836" s="2">
        <v>39932</v>
      </c>
      <c r="BK836" s="1">
        <v>2.0099999999999998</v>
      </c>
      <c r="BM836" s="2">
        <v>39883</v>
      </c>
      <c r="BN836" s="1">
        <v>2.7770000000000001</v>
      </c>
    </row>
    <row r="837" spans="2:66">
      <c r="B837" s="2">
        <v>40302</v>
      </c>
      <c r="C837" s="1">
        <v>2.4500000000000002</v>
      </c>
      <c r="E837" s="2">
        <v>39769</v>
      </c>
      <c r="F837" s="1">
        <v>4.34</v>
      </c>
      <c r="H837" s="2">
        <v>39799</v>
      </c>
      <c r="I837" s="1">
        <v>3.84</v>
      </c>
      <c r="K837" s="2">
        <v>39797</v>
      </c>
      <c r="L837" s="1">
        <v>4.8100000000000005</v>
      </c>
      <c r="N837" s="2">
        <v>39797</v>
      </c>
      <c r="O837" s="1">
        <v>4.3499999999999996</v>
      </c>
      <c r="Q837" s="2">
        <v>39884</v>
      </c>
      <c r="R837" s="1">
        <v>3.77</v>
      </c>
      <c r="T837" s="2">
        <v>39884</v>
      </c>
      <c r="U837" s="1">
        <v>3.4950000000000001</v>
      </c>
      <c r="W837" s="2">
        <v>39884</v>
      </c>
      <c r="X837" s="1">
        <v>3.23</v>
      </c>
      <c r="Z837" s="2">
        <v>39884</v>
      </c>
      <c r="AA837" s="1">
        <v>2.95</v>
      </c>
      <c r="AC837" s="2">
        <v>39884</v>
      </c>
      <c r="AD837" s="1">
        <v>2.63</v>
      </c>
      <c r="AF837" s="2">
        <v>40287</v>
      </c>
      <c r="AG837" s="1">
        <v>0.30531000000000003</v>
      </c>
      <c r="AI837" s="2">
        <v>39884</v>
      </c>
      <c r="AJ837" s="1">
        <v>3.198</v>
      </c>
      <c r="AL837" s="2">
        <v>39884</v>
      </c>
      <c r="AM837" s="1">
        <v>3.0175000000000001</v>
      </c>
      <c r="AO837" s="2">
        <v>39884</v>
      </c>
      <c r="AP837" s="1">
        <v>1.6640000000000001</v>
      </c>
      <c r="AR837" s="2">
        <v>39884</v>
      </c>
      <c r="AS837" s="1">
        <v>1.4450000000000001</v>
      </c>
      <c r="AU837" s="2">
        <v>39884</v>
      </c>
      <c r="AV837" s="1">
        <v>3.4965000000000002</v>
      </c>
      <c r="AX837" s="2">
        <v>39884</v>
      </c>
      <c r="AY837" s="1">
        <v>3.8235000000000001</v>
      </c>
      <c r="BA837" s="116">
        <v>39884</v>
      </c>
      <c r="BB837" s="1">
        <v>3.3940000000000001</v>
      </c>
      <c r="BD837" s="2">
        <v>39884</v>
      </c>
      <c r="BE837" s="1">
        <v>1.9695</v>
      </c>
      <c r="BG837" s="2">
        <v>39933</v>
      </c>
      <c r="BH837" s="1">
        <v>3.16</v>
      </c>
      <c r="BI837" s="2"/>
      <c r="BJ837" s="2">
        <v>39933</v>
      </c>
      <c r="BK837" s="1">
        <v>2.02</v>
      </c>
      <c r="BM837" s="2">
        <v>39884</v>
      </c>
      <c r="BN837" s="1">
        <v>2.7504999999999997</v>
      </c>
    </row>
    <row r="838" spans="2:66">
      <c r="B838" s="2">
        <v>40304</v>
      </c>
      <c r="C838" s="1">
        <v>2.4500000000000002</v>
      </c>
      <c r="E838" s="2">
        <v>39770</v>
      </c>
      <c r="F838" s="1">
        <v>4.3099999999999996</v>
      </c>
      <c r="H838" s="2">
        <v>39800</v>
      </c>
      <c r="I838" s="1">
        <v>3.82</v>
      </c>
      <c r="K838" s="2">
        <v>39798</v>
      </c>
      <c r="L838" s="1">
        <v>4.74</v>
      </c>
      <c r="N838" s="2">
        <v>39798</v>
      </c>
      <c r="O838" s="1">
        <v>4.21</v>
      </c>
      <c r="Q838" s="2">
        <v>39885</v>
      </c>
      <c r="R838" s="1">
        <v>3.8</v>
      </c>
      <c r="T838" s="2">
        <v>39885</v>
      </c>
      <c r="U838" s="1">
        <v>3.54</v>
      </c>
      <c r="W838" s="2">
        <v>39885</v>
      </c>
      <c r="X838" s="1">
        <v>3.27</v>
      </c>
      <c r="Z838" s="2">
        <v>39885</v>
      </c>
      <c r="AA838" s="1">
        <v>2.99</v>
      </c>
      <c r="AC838" s="2">
        <v>39885</v>
      </c>
      <c r="AD838" s="1">
        <v>2.67</v>
      </c>
      <c r="AF838" s="2">
        <v>40288</v>
      </c>
      <c r="AG838" s="1">
        <v>0.30719000000000002</v>
      </c>
      <c r="AI838" s="2">
        <v>39885</v>
      </c>
      <c r="AJ838" s="1">
        <v>3.319</v>
      </c>
      <c r="AL838" s="2">
        <v>39885</v>
      </c>
      <c r="AM838" s="1">
        <v>3.105</v>
      </c>
      <c r="AO838" s="2">
        <v>39885</v>
      </c>
      <c r="AP838" s="1">
        <v>1.6379999999999999</v>
      </c>
      <c r="AR838" s="2">
        <v>39885</v>
      </c>
      <c r="AS838" s="1">
        <v>1.43</v>
      </c>
      <c r="AU838" s="2">
        <v>39885</v>
      </c>
      <c r="AV838" s="1">
        <v>3.653</v>
      </c>
      <c r="AX838" s="2">
        <v>39885</v>
      </c>
      <c r="AY838" s="1">
        <v>3.9009999999999998</v>
      </c>
      <c r="BA838" s="116">
        <v>39885</v>
      </c>
      <c r="BB838" s="1">
        <v>3.4580000000000002</v>
      </c>
      <c r="BD838" s="2">
        <v>39885</v>
      </c>
      <c r="BE838" s="1">
        <v>1.9889999999999999</v>
      </c>
      <c r="BG838" s="2">
        <v>39934</v>
      </c>
      <c r="BH838" s="1">
        <v>3.21</v>
      </c>
      <c r="BI838" s="2"/>
      <c r="BJ838" s="2">
        <v>39934</v>
      </c>
      <c r="BK838" s="1">
        <v>2.0299999999999998</v>
      </c>
      <c r="BM838" s="2">
        <v>39885</v>
      </c>
      <c r="BN838" s="1">
        <v>2.8075000000000001</v>
      </c>
    </row>
    <row r="839" spans="2:66">
      <c r="B839" s="2">
        <v>40305</v>
      </c>
      <c r="C839" s="1">
        <v>2.4500000000000002</v>
      </c>
      <c r="E839" s="2">
        <v>39771</v>
      </c>
      <c r="F839" s="1">
        <v>4.18</v>
      </c>
      <c r="H839" s="2">
        <v>39801</v>
      </c>
      <c r="I839" s="1">
        <v>3.81</v>
      </c>
      <c r="K839" s="2">
        <v>39799</v>
      </c>
      <c r="L839" s="1">
        <v>4.74</v>
      </c>
      <c r="N839" s="2">
        <v>39799</v>
      </c>
      <c r="O839" s="1">
        <v>4.1900000000000004</v>
      </c>
      <c r="Q839" s="2">
        <v>39888</v>
      </c>
      <c r="R839" s="1">
        <v>3.8650000000000002</v>
      </c>
      <c r="T839" s="2">
        <v>39888</v>
      </c>
      <c r="U839" s="1">
        <v>3.6</v>
      </c>
      <c r="W839" s="2">
        <v>39888</v>
      </c>
      <c r="X839" s="1">
        <v>3.31</v>
      </c>
      <c r="Z839" s="2">
        <v>39888</v>
      </c>
      <c r="AA839" s="1">
        <v>3.01</v>
      </c>
      <c r="AC839" s="2">
        <v>39888</v>
      </c>
      <c r="AD839" s="1">
        <v>2.69</v>
      </c>
      <c r="AF839" s="2">
        <v>40289</v>
      </c>
      <c r="AG839" s="1">
        <v>0.31280999999999998</v>
      </c>
      <c r="AI839" s="2">
        <v>39888</v>
      </c>
      <c r="AJ839" s="1">
        <v>3.375</v>
      </c>
      <c r="AL839" s="2">
        <v>39888</v>
      </c>
      <c r="AM839" s="1">
        <v>3.1465000000000001</v>
      </c>
      <c r="AO839" s="2">
        <v>39888</v>
      </c>
      <c r="AP839" s="1">
        <v>1.675</v>
      </c>
      <c r="AR839" s="2">
        <v>39888</v>
      </c>
      <c r="AS839" s="1">
        <v>1.4485000000000001</v>
      </c>
      <c r="AU839" s="2">
        <v>39888</v>
      </c>
      <c r="AV839" s="1">
        <v>3.6879999999999997</v>
      </c>
      <c r="AX839" s="2">
        <v>39888</v>
      </c>
      <c r="AY839" s="1">
        <v>3.895</v>
      </c>
      <c r="BA839" s="116">
        <v>39888</v>
      </c>
      <c r="BB839" s="1">
        <v>3.468</v>
      </c>
      <c r="BD839" s="2">
        <v>39888</v>
      </c>
      <c r="BE839" s="1">
        <v>1.98</v>
      </c>
      <c r="BG839" s="2">
        <v>39937</v>
      </c>
      <c r="BH839" s="1">
        <v>3.19</v>
      </c>
      <c r="BI839" s="2"/>
      <c r="BJ839" s="2">
        <v>39937</v>
      </c>
      <c r="BK839" s="1">
        <v>2.0299999999999998</v>
      </c>
      <c r="BM839" s="2">
        <v>39888</v>
      </c>
      <c r="BN839" s="1">
        <v>2.7904999999999998</v>
      </c>
    </row>
    <row r="840" spans="2:66">
      <c r="B840" s="2">
        <v>40308</v>
      </c>
      <c r="C840" s="1">
        <v>2.4500000000000002</v>
      </c>
      <c r="E840" s="2">
        <v>39772</v>
      </c>
      <c r="F840" s="1">
        <v>4.1500000000000004</v>
      </c>
      <c r="H840" s="2">
        <v>39804</v>
      </c>
      <c r="I840" s="1">
        <v>3.88</v>
      </c>
      <c r="K840" s="2">
        <v>39800</v>
      </c>
      <c r="L840" s="1">
        <v>4.67</v>
      </c>
      <c r="N840" s="2">
        <v>39800</v>
      </c>
      <c r="O840" s="1">
        <v>4.16</v>
      </c>
      <c r="Q840" s="2">
        <v>39889</v>
      </c>
      <c r="R840" s="1">
        <v>3.86</v>
      </c>
      <c r="T840" s="2">
        <v>39889</v>
      </c>
      <c r="U840" s="1">
        <v>3.59</v>
      </c>
      <c r="W840" s="2">
        <v>39889</v>
      </c>
      <c r="X840" s="1">
        <v>3.29</v>
      </c>
      <c r="Z840" s="2">
        <v>39889</v>
      </c>
      <c r="AA840" s="1">
        <v>2.99</v>
      </c>
      <c r="AC840" s="2">
        <v>39889</v>
      </c>
      <c r="AD840" s="1">
        <v>2.67</v>
      </c>
      <c r="AF840" s="2">
        <v>40290</v>
      </c>
      <c r="AG840" s="1">
        <v>0.31578000000000001</v>
      </c>
      <c r="AI840" s="2">
        <v>39889</v>
      </c>
      <c r="AJ840" s="1">
        <v>3.4605000000000001</v>
      </c>
      <c r="AL840" s="2">
        <v>39889</v>
      </c>
      <c r="AM840" s="1">
        <v>3.21</v>
      </c>
      <c r="AO840" s="2">
        <v>39889</v>
      </c>
      <c r="AP840" s="1">
        <v>1.6919999999999999</v>
      </c>
      <c r="AR840" s="2">
        <v>39889</v>
      </c>
      <c r="AS840" s="1">
        <v>1.4304999999999999</v>
      </c>
      <c r="AU840" s="2">
        <v>39889</v>
      </c>
      <c r="AV840" s="1">
        <v>3.7484999999999999</v>
      </c>
      <c r="AX840" s="2">
        <v>39889</v>
      </c>
      <c r="AY840" s="1">
        <v>3.9624999999999999</v>
      </c>
      <c r="BA840" s="116">
        <v>39889</v>
      </c>
      <c r="BB840" s="1">
        <v>3.532</v>
      </c>
      <c r="BD840" s="2">
        <v>39889</v>
      </c>
      <c r="BE840" s="1">
        <v>2.0070000000000001</v>
      </c>
      <c r="BG840" s="2">
        <v>39938</v>
      </c>
      <c r="BH840" s="1">
        <v>3.2</v>
      </c>
      <c r="BI840" s="2"/>
      <c r="BJ840" s="2">
        <v>39938</v>
      </c>
      <c r="BK840" s="1">
        <v>2.0499999999999998</v>
      </c>
      <c r="BM840" s="2">
        <v>39889</v>
      </c>
      <c r="BN840" s="1">
        <v>2.8315000000000001</v>
      </c>
    </row>
    <row r="841" spans="2:66">
      <c r="B841" s="2">
        <v>40309</v>
      </c>
      <c r="C841" s="1">
        <v>2.4500000000000002</v>
      </c>
      <c r="E841" s="2">
        <v>39773</v>
      </c>
      <c r="F841" s="1">
        <v>4.09</v>
      </c>
      <c r="H841" s="2">
        <v>39805</v>
      </c>
      <c r="I841" s="1">
        <v>3.87</v>
      </c>
      <c r="K841" s="2">
        <v>39801</v>
      </c>
      <c r="L841" s="1">
        <v>4.57</v>
      </c>
      <c r="N841" s="2">
        <v>39801</v>
      </c>
      <c r="O841" s="1">
        <v>4.16</v>
      </c>
      <c r="Q841" s="2">
        <v>39890</v>
      </c>
      <c r="R841" s="1">
        <v>3.91</v>
      </c>
      <c r="T841" s="2">
        <v>39890</v>
      </c>
      <c r="U841" s="1">
        <v>3.63</v>
      </c>
      <c r="W841" s="2">
        <v>39890</v>
      </c>
      <c r="X841" s="1">
        <v>3.32</v>
      </c>
      <c r="Z841" s="2">
        <v>39890</v>
      </c>
      <c r="AA841" s="1">
        <v>3.04</v>
      </c>
      <c r="AC841" s="2">
        <v>39890</v>
      </c>
      <c r="AD841" s="1">
        <v>2.69</v>
      </c>
      <c r="AF841" s="2">
        <v>40291</v>
      </c>
      <c r="AG841" s="1">
        <v>0.32063000000000003</v>
      </c>
      <c r="AI841" s="2">
        <v>39890</v>
      </c>
      <c r="AJ841" s="1">
        <v>3.1429999999999998</v>
      </c>
      <c r="AL841" s="2">
        <v>39890</v>
      </c>
      <c r="AM841" s="1">
        <v>2.8149999999999999</v>
      </c>
      <c r="AO841" s="2">
        <v>39890</v>
      </c>
      <c r="AP841" s="1">
        <v>1.44</v>
      </c>
      <c r="AR841" s="2">
        <v>39890</v>
      </c>
      <c r="AS841" s="1">
        <v>1.246</v>
      </c>
      <c r="AU841" s="2">
        <v>39890</v>
      </c>
      <c r="AV841" s="1">
        <v>3.5190000000000001</v>
      </c>
      <c r="AX841" s="2">
        <v>39890</v>
      </c>
      <c r="AY841" s="1">
        <v>3.7450000000000001</v>
      </c>
      <c r="BA841" s="116">
        <v>39890</v>
      </c>
      <c r="BB841" s="1">
        <v>3.33</v>
      </c>
      <c r="BD841" s="2">
        <v>39890</v>
      </c>
      <c r="BE841" s="1">
        <v>1.883</v>
      </c>
      <c r="BG841" s="2">
        <v>39939</v>
      </c>
      <c r="BH841" s="1">
        <v>3.18</v>
      </c>
      <c r="BI841" s="2"/>
      <c r="BJ841" s="2">
        <v>39939</v>
      </c>
      <c r="BK841" s="1">
        <v>2.06</v>
      </c>
      <c r="BM841" s="2">
        <v>39890</v>
      </c>
      <c r="BN841" s="1">
        <v>2.6550000000000002</v>
      </c>
    </row>
    <row r="842" spans="2:66">
      <c r="B842" s="2">
        <v>40310</v>
      </c>
      <c r="C842" s="1">
        <v>2.4500000000000002</v>
      </c>
      <c r="E842" s="2">
        <v>39776</v>
      </c>
      <c r="F842" s="1">
        <v>4.13</v>
      </c>
      <c r="H842" s="2">
        <v>39806</v>
      </c>
      <c r="I842" s="1">
        <v>3.75</v>
      </c>
      <c r="K842" s="2">
        <v>39804</v>
      </c>
      <c r="L842" s="1">
        <v>4.5999999999999996</v>
      </c>
      <c r="N842" s="2">
        <v>39804</v>
      </c>
      <c r="O842" s="1">
        <v>4.24</v>
      </c>
      <c r="Q842" s="2">
        <v>39891</v>
      </c>
      <c r="R842" s="1">
        <v>3.73</v>
      </c>
      <c r="T842" s="2">
        <v>39891</v>
      </c>
      <c r="U842" s="1">
        <v>3.48</v>
      </c>
      <c r="W842" s="2">
        <v>39891</v>
      </c>
      <c r="X842" s="1">
        <v>3.26</v>
      </c>
      <c r="Z842" s="2">
        <v>39891</v>
      </c>
      <c r="AA842" s="1">
        <v>3.02</v>
      </c>
      <c r="AC842" s="2">
        <v>39891</v>
      </c>
      <c r="AD842" s="1">
        <v>2.71</v>
      </c>
      <c r="AF842" s="2">
        <v>40294</v>
      </c>
      <c r="AG842" s="1">
        <v>0.32374999999999998</v>
      </c>
      <c r="AI842" s="2">
        <v>39891</v>
      </c>
      <c r="AJ842" s="1">
        <v>3.3039999999999998</v>
      </c>
      <c r="AL842" s="2">
        <v>39891</v>
      </c>
      <c r="AM842" s="1">
        <v>2.891</v>
      </c>
      <c r="AO842" s="2">
        <v>39891</v>
      </c>
      <c r="AP842" s="1">
        <v>1.4844999999999999</v>
      </c>
      <c r="AR842" s="2">
        <v>39891</v>
      </c>
      <c r="AS842" s="1">
        <v>1.2589999999999999</v>
      </c>
      <c r="AU842" s="2">
        <v>39891</v>
      </c>
      <c r="AV842" s="1">
        <v>3.6814999999999998</v>
      </c>
      <c r="AX842" s="2">
        <v>39891</v>
      </c>
      <c r="AY842" s="1">
        <v>3.8774999999999999</v>
      </c>
      <c r="BA842" s="116">
        <v>39891</v>
      </c>
      <c r="BB842" s="1">
        <v>3.427</v>
      </c>
      <c r="BD842" s="2">
        <v>39891</v>
      </c>
      <c r="BE842" s="1">
        <v>1.962</v>
      </c>
      <c r="BG842" s="2">
        <v>39940</v>
      </c>
      <c r="BH842" s="1">
        <v>3.29</v>
      </c>
      <c r="BI842" s="2"/>
      <c r="BJ842" s="2">
        <v>39940</v>
      </c>
      <c r="BK842" s="1">
        <v>2.15</v>
      </c>
      <c r="BM842" s="2">
        <v>39891</v>
      </c>
      <c r="BN842" s="1">
        <v>2.7570000000000001</v>
      </c>
    </row>
    <row r="843" spans="2:66">
      <c r="B843" s="2">
        <v>40311</v>
      </c>
      <c r="C843" s="1">
        <v>2.4500000000000002</v>
      </c>
      <c r="E843" s="2">
        <v>39777</v>
      </c>
      <c r="F843" s="1">
        <v>4.1399999999999997</v>
      </c>
      <c r="H843" s="2">
        <v>39808</v>
      </c>
      <c r="I843" s="1">
        <v>3.68</v>
      </c>
      <c r="K843" s="2">
        <v>39805</v>
      </c>
      <c r="L843" s="1">
        <v>4.59</v>
      </c>
      <c r="N843" s="2">
        <v>39805</v>
      </c>
      <c r="O843" s="1">
        <v>4.24</v>
      </c>
      <c r="Q843" s="2">
        <v>39892</v>
      </c>
      <c r="R843" s="1">
        <v>3.7199999999999998</v>
      </c>
      <c r="T843" s="2">
        <v>39892</v>
      </c>
      <c r="U843" s="1">
        <v>3.4699999999999998</v>
      </c>
      <c r="W843" s="2">
        <v>39892</v>
      </c>
      <c r="X843" s="1">
        <v>3.2450000000000001</v>
      </c>
      <c r="Z843" s="2">
        <v>39892</v>
      </c>
      <c r="AA843" s="1">
        <v>3.0024999999999999</v>
      </c>
      <c r="AC843" s="2">
        <v>39892</v>
      </c>
      <c r="AD843" s="1">
        <v>2.7149999999999999</v>
      </c>
      <c r="AF843" s="2">
        <v>40295</v>
      </c>
      <c r="AG843" s="1">
        <v>0.32780999999999999</v>
      </c>
      <c r="AI843" s="2">
        <v>39892</v>
      </c>
      <c r="AJ843" s="1">
        <v>3.359</v>
      </c>
      <c r="AL843" s="2">
        <v>39892</v>
      </c>
      <c r="AM843" s="1">
        <v>2.944</v>
      </c>
      <c r="AO843" s="2">
        <v>39892</v>
      </c>
      <c r="AP843" s="1">
        <v>1.5065</v>
      </c>
      <c r="AR843" s="2">
        <v>39892</v>
      </c>
      <c r="AS843" s="1">
        <v>1.2869999999999999</v>
      </c>
      <c r="AU843" s="2">
        <v>39892</v>
      </c>
      <c r="AV843" s="1">
        <v>3.69</v>
      </c>
      <c r="AX843" s="2">
        <v>39892</v>
      </c>
      <c r="AY843" s="1">
        <v>3.8679999999999999</v>
      </c>
      <c r="BA843" s="116">
        <v>39892</v>
      </c>
      <c r="BB843" s="1">
        <v>3.3959999999999999</v>
      </c>
      <c r="BD843" s="2">
        <v>39892</v>
      </c>
      <c r="BE843" s="1">
        <v>1.889</v>
      </c>
      <c r="BG843" s="2">
        <v>39941</v>
      </c>
      <c r="BH843" s="1">
        <v>3.29</v>
      </c>
      <c r="BI843" s="2"/>
      <c r="BJ843" s="2">
        <v>39941</v>
      </c>
      <c r="BK843" s="1">
        <v>2.15</v>
      </c>
      <c r="BM843" s="2">
        <v>39892</v>
      </c>
      <c r="BN843" s="1">
        <v>2.7279999999999998</v>
      </c>
    </row>
    <row r="844" spans="2:66">
      <c r="B844" s="2">
        <v>40312</v>
      </c>
      <c r="C844" s="1">
        <v>2.4500000000000002</v>
      </c>
      <c r="E844" s="2">
        <v>39778</v>
      </c>
      <c r="F844" s="1">
        <v>4.1100000000000003</v>
      </c>
      <c r="H844" s="2">
        <v>39811</v>
      </c>
      <c r="I844" s="1">
        <v>3.61</v>
      </c>
      <c r="K844" s="2">
        <v>39806</v>
      </c>
      <c r="L844" s="1">
        <v>4.49</v>
      </c>
      <c r="N844" s="2">
        <v>39806</v>
      </c>
      <c r="O844" s="1">
        <v>4.1399999999999997</v>
      </c>
      <c r="Q844" s="2">
        <v>39895</v>
      </c>
      <c r="R844" s="1">
        <v>3.73</v>
      </c>
      <c r="T844" s="2">
        <v>39895</v>
      </c>
      <c r="U844" s="1">
        <v>3.5</v>
      </c>
      <c r="W844" s="2">
        <v>39895</v>
      </c>
      <c r="X844" s="1">
        <v>3.2850000000000001</v>
      </c>
      <c r="Z844" s="2">
        <v>39895</v>
      </c>
      <c r="AA844" s="1">
        <v>3.0449999999999999</v>
      </c>
      <c r="AC844" s="2">
        <v>39895</v>
      </c>
      <c r="AD844" s="1">
        <v>2.76</v>
      </c>
      <c r="AF844" s="2">
        <v>40296</v>
      </c>
      <c r="AG844" s="1">
        <v>0.33781</v>
      </c>
      <c r="AI844" s="2">
        <v>39895</v>
      </c>
      <c r="AJ844" s="1">
        <v>3.3574999999999999</v>
      </c>
      <c r="AL844" s="2">
        <v>39895</v>
      </c>
      <c r="AM844" s="1">
        <v>2.9089999999999998</v>
      </c>
      <c r="AO844" s="2">
        <v>39895</v>
      </c>
      <c r="AP844" s="1">
        <v>1.4790000000000001</v>
      </c>
      <c r="AR844" s="2">
        <v>39895</v>
      </c>
      <c r="AS844" s="1">
        <v>1.26</v>
      </c>
      <c r="AU844" s="2">
        <v>39895</v>
      </c>
      <c r="AV844" s="1">
        <v>3.7880000000000003</v>
      </c>
      <c r="AX844" s="2">
        <v>39895</v>
      </c>
      <c r="AY844" s="1">
        <v>3.9660000000000002</v>
      </c>
      <c r="BA844" s="116">
        <v>39895</v>
      </c>
      <c r="BB844" s="1">
        <v>3.4769999999999999</v>
      </c>
      <c r="BD844" s="2">
        <v>39895</v>
      </c>
      <c r="BE844" s="1">
        <v>1.9165000000000001</v>
      </c>
      <c r="BG844" s="2">
        <v>39944</v>
      </c>
      <c r="BH844" s="1">
        <v>3.17</v>
      </c>
      <c r="BI844" s="2"/>
      <c r="BJ844" s="2">
        <v>39944</v>
      </c>
      <c r="BK844" s="1">
        <v>2.04</v>
      </c>
      <c r="BM844" s="2">
        <v>39895</v>
      </c>
      <c r="BN844" s="1">
        <v>2.7770000000000001</v>
      </c>
    </row>
    <row r="845" spans="2:66">
      <c r="B845" s="2">
        <v>40315</v>
      </c>
      <c r="C845" s="1">
        <v>2.4500000000000002</v>
      </c>
      <c r="E845" s="2">
        <v>39779</v>
      </c>
      <c r="F845" s="1">
        <v>4.12</v>
      </c>
      <c r="H845" s="2">
        <v>39812</v>
      </c>
      <c r="I845" s="1">
        <v>3.41</v>
      </c>
      <c r="K845" s="2">
        <v>39808</v>
      </c>
      <c r="L845" s="1">
        <v>4.45</v>
      </c>
      <c r="N845" s="2">
        <v>39808</v>
      </c>
      <c r="O845" s="1">
        <v>4.07</v>
      </c>
      <c r="Q845" s="2">
        <v>39896</v>
      </c>
      <c r="R845" s="1">
        <v>3.855</v>
      </c>
      <c r="T845" s="2">
        <v>39896</v>
      </c>
      <c r="U845" s="1">
        <v>3.63</v>
      </c>
      <c r="W845" s="2">
        <v>39896</v>
      </c>
      <c r="X845" s="1">
        <v>3.39</v>
      </c>
      <c r="Z845" s="2">
        <v>39896</v>
      </c>
      <c r="AA845" s="1">
        <v>3.1549999999999998</v>
      </c>
      <c r="AC845" s="2">
        <v>39896</v>
      </c>
      <c r="AD845" s="1">
        <v>2.84</v>
      </c>
      <c r="AF845" s="2">
        <v>40297</v>
      </c>
      <c r="AG845" s="1">
        <v>0.34438000000000002</v>
      </c>
      <c r="AI845" s="2">
        <v>39896</v>
      </c>
      <c r="AJ845" s="1">
        <v>3.3319999999999999</v>
      </c>
      <c r="AL845" s="2">
        <v>39896</v>
      </c>
      <c r="AM845" s="1">
        <v>2.9239999999999999</v>
      </c>
      <c r="AO845" s="2">
        <v>39896</v>
      </c>
      <c r="AP845" s="1">
        <v>1.5030000000000001</v>
      </c>
      <c r="AR845" s="2">
        <v>39896</v>
      </c>
      <c r="AS845" s="1">
        <v>1.274</v>
      </c>
      <c r="AU845" s="2">
        <v>39896</v>
      </c>
      <c r="AV845" s="1">
        <v>3.8289999999999997</v>
      </c>
      <c r="AX845" s="2">
        <v>39896</v>
      </c>
      <c r="AY845" s="1">
        <v>4.016</v>
      </c>
      <c r="BA845" s="116">
        <v>39896</v>
      </c>
      <c r="BB845" s="1">
        <v>3.548</v>
      </c>
      <c r="BD845" s="2">
        <v>39896</v>
      </c>
      <c r="BE845" s="1">
        <v>1.9419999999999999</v>
      </c>
      <c r="BG845" s="2">
        <v>39945</v>
      </c>
      <c r="BH845" s="1">
        <v>3.17</v>
      </c>
      <c r="BI845" s="2"/>
      <c r="BJ845" s="2">
        <v>39945</v>
      </c>
      <c r="BK845" s="1">
        <v>2.02</v>
      </c>
      <c r="BM845" s="2">
        <v>39896</v>
      </c>
      <c r="BN845" s="1">
        <v>2.8224999999999998</v>
      </c>
    </row>
    <row r="846" spans="2:66">
      <c r="B846" s="2">
        <v>40316</v>
      </c>
      <c r="C846" s="1">
        <v>2.4500000000000002</v>
      </c>
      <c r="E846" s="2">
        <v>39780</v>
      </c>
      <c r="F846" s="1">
        <v>4.18</v>
      </c>
      <c r="H846" s="2">
        <v>39813</v>
      </c>
      <c r="I846" s="1">
        <v>3.41</v>
      </c>
      <c r="K846" s="2">
        <v>39811</v>
      </c>
      <c r="L846" s="1">
        <v>4.4000000000000004</v>
      </c>
      <c r="N846" s="2">
        <v>39811</v>
      </c>
      <c r="O846" s="1">
        <v>4.0199999999999996</v>
      </c>
      <c r="Q846" s="2">
        <v>39897</v>
      </c>
      <c r="R846" s="1">
        <v>3.855</v>
      </c>
      <c r="T846" s="2">
        <v>39897</v>
      </c>
      <c r="U846" s="1">
        <v>3.625</v>
      </c>
      <c r="W846" s="2">
        <v>39897</v>
      </c>
      <c r="X846" s="1">
        <v>3.375</v>
      </c>
      <c r="Z846" s="2">
        <v>39897</v>
      </c>
      <c r="AA846" s="1">
        <v>3.13</v>
      </c>
      <c r="AC846" s="2">
        <v>39897</v>
      </c>
      <c r="AD846" s="1">
        <v>2.77</v>
      </c>
      <c r="AF846" s="2">
        <v>40298</v>
      </c>
      <c r="AG846" s="1">
        <v>0.34655999999999998</v>
      </c>
      <c r="AI846" s="2">
        <v>39897</v>
      </c>
      <c r="AJ846" s="1">
        <v>3.4184999999999999</v>
      </c>
      <c r="AL846" s="2">
        <v>39897</v>
      </c>
      <c r="AM846" s="1">
        <v>2.9824999999999999</v>
      </c>
      <c r="AO846" s="2">
        <v>39897</v>
      </c>
      <c r="AP846" s="1">
        <v>1.5234999999999999</v>
      </c>
      <c r="AR846" s="2">
        <v>39897</v>
      </c>
      <c r="AS846" s="1">
        <v>1.3</v>
      </c>
      <c r="AU846" s="2">
        <v>39897</v>
      </c>
      <c r="AV846" s="1">
        <v>3.8010000000000002</v>
      </c>
      <c r="AX846" s="2">
        <v>39897</v>
      </c>
      <c r="AY846" s="1">
        <v>3.9969999999999999</v>
      </c>
      <c r="BA846" s="116">
        <v>39897</v>
      </c>
      <c r="BB846" s="1">
        <v>3.536</v>
      </c>
      <c r="BD846" s="2">
        <v>39897</v>
      </c>
      <c r="BE846" s="1">
        <v>1.9635</v>
      </c>
      <c r="BG846" s="2">
        <v>39946</v>
      </c>
      <c r="BH846" s="1">
        <v>3.11</v>
      </c>
      <c r="BI846" s="2"/>
      <c r="BJ846" s="2">
        <v>39946</v>
      </c>
      <c r="BK846" s="1">
        <v>1.98</v>
      </c>
      <c r="BM846" s="2">
        <v>39897</v>
      </c>
      <c r="BN846" s="1">
        <v>2.8565</v>
      </c>
    </row>
    <row r="847" spans="2:66">
      <c r="B847" s="2">
        <v>40317</v>
      </c>
      <c r="C847" s="1">
        <v>2.4500000000000002</v>
      </c>
      <c r="E847" s="2">
        <v>39783</v>
      </c>
      <c r="F847" s="1">
        <v>4.13</v>
      </c>
      <c r="H847" s="2">
        <v>39815</v>
      </c>
      <c r="I847" s="1">
        <v>3.42</v>
      </c>
      <c r="K847" s="2">
        <v>39812</v>
      </c>
      <c r="L847" s="1">
        <v>4.22</v>
      </c>
      <c r="N847" s="2">
        <v>39812</v>
      </c>
      <c r="O847" s="1">
        <v>3.77</v>
      </c>
      <c r="Q847" s="2">
        <v>39898</v>
      </c>
      <c r="R847" s="1">
        <v>3.91</v>
      </c>
      <c r="T847" s="2">
        <v>39898</v>
      </c>
      <c r="U847" s="1">
        <v>3.69</v>
      </c>
      <c r="W847" s="2">
        <v>39898</v>
      </c>
      <c r="X847" s="1">
        <v>3.43</v>
      </c>
      <c r="Z847" s="2">
        <v>39898</v>
      </c>
      <c r="AA847" s="1">
        <v>3.2</v>
      </c>
      <c r="AC847" s="2">
        <v>39898</v>
      </c>
      <c r="AD847" s="1">
        <v>2.8</v>
      </c>
      <c r="AF847" s="2">
        <v>40302</v>
      </c>
      <c r="AG847" s="1">
        <v>0.35313</v>
      </c>
      <c r="AI847" s="2">
        <v>39898</v>
      </c>
      <c r="AJ847" s="1">
        <v>3.3159999999999998</v>
      </c>
      <c r="AL847" s="2">
        <v>39898</v>
      </c>
      <c r="AM847" s="1">
        <v>2.9184999999999999</v>
      </c>
      <c r="AO847" s="2">
        <v>39898</v>
      </c>
      <c r="AP847" s="1">
        <v>1.4764999999999999</v>
      </c>
      <c r="AR847" s="2">
        <v>39898</v>
      </c>
      <c r="AS847" s="1">
        <v>1.2589999999999999</v>
      </c>
      <c r="AU847" s="2">
        <v>39898</v>
      </c>
      <c r="AV847" s="1">
        <v>3.7389999999999999</v>
      </c>
      <c r="AX847" s="2">
        <v>39898</v>
      </c>
      <c r="AY847" s="1">
        <v>3.9420000000000002</v>
      </c>
      <c r="BA847" s="116">
        <v>39898</v>
      </c>
      <c r="BB847" s="1">
        <v>3.4870000000000001</v>
      </c>
      <c r="BD847" s="2">
        <v>39898</v>
      </c>
      <c r="BE847" s="1">
        <v>1.9504999999999999</v>
      </c>
      <c r="BG847" s="2">
        <v>39947</v>
      </c>
      <c r="BH847" s="1">
        <v>3.1</v>
      </c>
      <c r="BI847" s="2"/>
      <c r="BJ847" s="2">
        <v>39947</v>
      </c>
      <c r="BK847" s="1">
        <v>1.98</v>
      </c>
      <c r="BM847" s="2">
        <v>39898</v>
      </c>
      <c r="BN847" s="1">
        <v>2.8045</v>
      </c>
    </row>
    <row r="848" spans="2:66">
      <c r="B848" s="2">
        <v>40318</v>
      </c>
      <c r="C848" s="1">
        <v>2.4500000000000002</v>
      </c>
      <c r="E848" s="2">
        <v>39784</v>
      </c>
      <c r="F848" s="1">
        <v>4.0999999999999996</v>
      </c>
      <c r="H848" s="2">
        <v>39818</v>
      </c>
      <c r="I848" s="1">
        <v>3.35</v>
      </c>
      <c r="K848" s="2">
        <v>39813</v>
      </c>
      <c r="L848" s="1">
        <v>4.22</v>
      </c>
      <c r="N848" s="2">
        <v>39813</v>
      </c>
      <c r="O848" s="1">
        <v>3.77</v>
      </c>
      <c r="Q848" s="2">
        <v>39899</v>
      </c>
      <c r="R848" s="1">
        <v>3.9050000000000002</v>
      </c>
      <c r="T848" s="2">
        <v>39899</v>
      </c>
      <c r="U848" s="1">
        <v>3.68</v>
      </c>
      <c r="W848" s="2">
        <v>39899</v>
      </c>
      <c r="X848" s="1">
        <v>3.42</v>
      </c>
      <c r="Z848" s="2">
        <v>39899</v>
      </c>
      <c r="AA848" s="1">
        <v>3.1850000000000001</v>
      </c>
      <c r="AC848" s="2">
        <v>39899</v>
      </c>
      <c r="AD848" s="1">
        <v>2.7850000000000001</v>
      </c>
      <c r="AF848" s="2">
        <v>40303</v>
      </c>
      <c r="AG848" s="1">
        <v>0.36015999999999998</v>
      </c>
      <c r="AI848" s="2">
        <v>39899</v>
      </c>
      <c r="AJ848" s="1">
        <v>3.2850000000000001</v>
      </c>
      <c r="AL848" s="2">
        <v>39899</v>
      </c>
      <c r="AM848" s="1">
        <v>2.9275000000000002</v>
      </c>
      <c r="AO848" s="2">
        <v>39899</v>
      </c>
      <c r="AP848" s="1">
        <v>1.4415</v>
      </c>
      <c r="AR848" s="2">
        <v>39899</v>
      </c>
      <c r="AS848" s="1">
        <v>1.2210000000000001</v>
      </c>
      <c r="AU848" s="2">
        <v>39899</v>
      </c>
      <c r="AV848" s="1">
        <v>3.7410000000000001</v>
      </c>
      <c r="AX848" s="2">
        <v>39899</v>
      </c>
      <c r="AY848" s="1">
        <v>3.9489999999999998</v>
      </c>
      <c r="BA848" s="116">
        <v>39899</v>
      </c>
      <c r="BB848" s="1">
        <v>3.5030000000000001</v>
      </c>
      <c r="BD848" s="2">
        <v>39899</v>
      </c>
      <c r="BE848" s="1">
        <v>1.875</v>
      </c>
      <c r="BG848" s="2">
        <v>39948</v>
      </c>
      <c r="BH848" s="1">
        <v>3.14</v>
      </c>
      <c r="BI848" s="2"/>
      <c r="BJ848" s="2">
        <v>39948</v>
      </c>
      <c r="BK848" s="1">
        <v>2.0099999999999998</v>
      </c>
      <c r="BM848" s="2">
        <v>39899</v>
      </c>
      <c r="BN848" s="1">
        <v>2.7810000000000001</v>
      </c>
    </row>
    <row r="849" spans="2:66">
      <c r="B849" s="2">
        <v>40322</v>
      </c>
      <c r="C849" s="1">
        <v>2.4500000000000002</v>
      </c>
      <c r="E849" s="2">
        <v>39785</v>
      </c>
      <c r="F849" s="1">
        <v>4.03</v>
      </c>
      <c r="H849" s="2">
        <v>39819</v>
      </c>
      <c r="I849" s="1">
        <v>3.34</v>
      </c>
      <c r="K849" s="2">
        <v>39815</v>
      </c>
      <c r="L849" s="1">
        <v>4.25</v>
      </c>
      <c r="N849" s="2">
        <v>39815</v>
      </c>
      <c r="O849" s="1">
        <v>3.79</v>
      </c>
      <c r="Q849" s="2">
        <v>39902</v>
      </c>
      <c r="R849" s="1">
        <v>3.95</v>
      </c>
      <c r="T849" s="2">
        <v>39902</v>
      </c>
      <c r="U849" s="1">
        <v>3.74</v>
      </c>
      <c r="W849" s="2">
        <v>39902</v>
      </c>
      <c r="X849" s="1">
        <v>3.49</v>
      </c>
      <c r="Z849" s="2">
        <v>39902</v>
      </c>
      <c r="AA849" s="1">
        <v>3.2524999999999999</v>
      </c>
      <c r="AC849" s="2">
        <v>39902</v>
      </c>
      <c r="AD849" s="1">
        <v>2.83</v>
      </c>
      <c r="AF849" s="2">
        <v>40304</v>
      </c>
      <c r="AG849" s="1">
        <v>0.37358999999999998</v>
      </c>
      <c r="AI849" s="2">
        <v>39902</v>
      </c>
      <c r="AJ849" s="1">
        <v>3.246</v>
      </c>
      <c r="AL849" s="2">
        <v>39902</v>
      </c>
      <c r="AM849" s="1">
        <v>2.875</v>
      </c>
      <c r="AO849" s="2">
        <v>39902</v>
      </c>
      <c r="AP849" s="1">
        <v>1.3879999999999999</v>
      </c>
      <c r="AR849" s="2">
        <v>39902</v>
      </c>
      <c r="AS849" s="1">
        <v>1.1919999999999999</v>
      </c>
      <c r="AU849" s="2">
        <v>39902</v>
      </c>
      <c r="AV849" s="1">
        <v>3.637</v>
      </c>
      <c r="AX849" s="2">
        <v>39902</v>
      </c>
      <c r="AY849" s="1">
        <v>3.8490000000000002</v>
      </c>
      <c r="BA849" s="116">
        <v>39902</v>
      </c>
      <c r="BB849" s="1">
        <v>3.3820000000000001</v>
      </c>
      <c r="BD849" s="2">
        <v>39902</v>
      </c>
      <c r="BE849" s="1">
        <v>1.8165</v>
      </c>
      <c r="BG849" s="2">
        <v>39951</v>
      </c>
      <c r="BH849" s="1">
        <v>3.22</v>
      </c>
      <c r="BI849" s="2"/>
      <c r="BJ849" s="2">
        <v>39951</v>
      </c>
      <c r="BK849" s="1">
        <v>2.09</v>
      </c>
      <c r="BM849" s="2">
        <v>39902</v>
      </c>
      <c r="BN849" s="1">
        <v>2.6790000000000003</v>
      </c>
    </row>
    <row r="850" spans="2:66">
      <c r="B850" s="2">
        <v>40323</v>
      </c>
      <c r="C850" s="1">
        <v>2.4500000000000002</v>
      </c>
      <c r="E850" s="2">
        <v>39786</v>
      </c>
      <c r="F850" s="1">
        <v>4.03</v>
      </c>
      <c r="H850" s="2">
        <v>39820</v>
      </c>
      <c r="I850" s="1">
        <v>3.45</v>
      </c>
      <c r="K850" s="2">
        <v>39818</v>
      </c>
      <c r="L850" s="1">
        <v>4.22</v>
      </c>
      <c r="N850" s="2">
        <v>39818</v>
      </c>
      <c r="O850" s="1">
        <v>3.74</v>
      </c>
      <c r="Q850" s="2">
        <v>39903</v>
      </c>
      <c r="R850" s="1">
        <v>3.98</v>
      </c>
      <c r="T850" s="2">
        <v>39903</v>
      </c>
      <c r="U850" s="1">
        <v>3.7850000000000001</v>
      </c>
      <c r="W850" s="2">
        <v>39903</v>
      </c>
      <c r="X850" s="1">
        <v>3.55</v>
      </c>
      <c r="Z850" s="2">
        <v>39903</v>
      </c>
      <c r="AA850" s="1">
        <v>3.3</v>
      </c>
      <c r="AC850" s="2">
        <v>39903</v>
      </c>
      <c r="AD850" s="1">
        <v>2.86</v>
      </c>
      <c r="AF850" s="2">
        <v>40305</v>
      </c>
      <c r="AG850" s="1">
        <v>0.42813000000000001</v>
      </c>
      <c r="AI850" s="2">
        <v>39903</v>
      </c>
      <c r="AJ850" s="1">
        <v>3.2170000000000001</v>
      </c>
      <c r="AL850" s="2">
        <v>39903</v>
      </c>
      <c r="AM850" s="1">
        <v>2.8464999999999998</v>
      </c>
      <c r="AO850" s="2">
        <v>39903</v>
      </c>
      <c r="AP850" s="1">
        <v>1.3660000000000001</v>
      </c>
      <c r="AR850" s="2">
        <v>39903</v>
      </c>
      <c r="AS850" s="1">
        <v>1.1655</v>
      </c>
      <c r="AU850" s="2">
        <v>39903</v>
      </c>
      <c r="AV850" s="1">
        <v>3.6509999999999998</v>
      </c>
      <c r="AX850" s="2">
        <v>39903</v>
      </c>
      <c r="AY850" s="1">
        <v>3.859</v>
      </c>
      <c r="BA850" s="116">
        <v>39903</v>
      </c>
      <c r="BB850" s="1">
        <v>3.3730000000000002</v>
      </c>
      <c r="BD850" s="2">
        <v>39903</v>
      </c>
      <c r="BE850" s="1">
        <v>1.8080000000000001</v>
      </c>
      <c r="BG850" s="2">
        <v>39952</v>
      </c>
      <c r="BH850" s="1">
        <v>3.25</v>
      </c>
      <c r="BI850" s="2"/>
      <c r="BJ850" s="2">
        <v>39952</v>
      </c>
      <c r="BK850" s="1">
        <v>2.12</v>
      </c>
      <c r="BM850" s="2">
        <v>39903</v>
      </c>
      <c r="BN850" s="1">
        <v>2.6579999999999999</v>
      </c>
    </row>
    <row r="851" spans="2:66">
      <c r="B851" s="2">
        <v>40324</v>
      </c>
      <c r="C851" s="1">
        <v>2.4500000000000002</v>
      </c>
      <c r="E851" s="2">
        <v>39787</v>
      </c>
      <c r="F851" s="1">
        <v>3.99</v>
      </c>
      <c r="H851" s="2">
        <v>39821</v>
      </c>
      <c r="I851" s="1">
        <v>3.26</v>
      </c>
      <c r="K851" s="2">
        <v>39819</v>
      </c>
      <c r="L851" s="1">
        <v>4.24</v>
      </c>
      <c r="N851" s="2">
        <v>39819</v>
      </c>
      <c r="O851" s="1">
        <v>3.75</v>
      </c>
      <c r="Q851" s="2">
        <v>39904</v>
      </c>
      <c r="R851" s="1">
        <v>3.9249999999999998</v>
      </c>
      <c r="T851" s="2">
        <v>39904</v>
      </c>
      <c r="U851" s="1">
        <v>3.74</v>
      </c>
      <c r="W851" s="2">
        <v>39904</v>
      </c>
      <c r="X851" s="1">
        <v>3.5049999999999999</v>
      </c>
      <c r="Z851" s="2">
        <v>39904</v>
      </c>
      <c r="AA851" s="1">
        <v>3.25</v>
      </c>
      <c r="AC851" s="2">
        <v>39904</v>
      </c>
      <c r="AD851" s="1">
        <v>2.8250000000000002</v>
      </c>
      <c r="AF851" s="2">
        <v>40308</v>
      </c>
      <c r="AG851" s="1">
        <v>0.42125000000000001</v>
      </c>
      <c r="AI851" s="2">
        <v>39904</v>
      </c>
      <c r="AJ851" s="1">
        <v>3.1920000000000002</v>
      </c>
      <c r="AL851" s="2">
        <v>39904</v>
      </c>
      <c r="AM851" s="1">
        <v>2.8414999999999999</v>
      </c>
      <c r="AO851" s="2">
        <v>39904</v>
      </c>
      <c r="AP851" s="1">
        <v>1.369</v>
      </c>
      <c r="AR851" s="2">
        <v>39904</v>
      </c>
      <c r="AS851" s="1">
        <v>1.1719999999999999</v>
      </c>
      <c r="AU851" s="2">
        <v>39904</v>
      </c>
      <c r="AV851" s="1">
        <v>3.677</v>
      </c>
      <c r="AX851" s="2">
        <v>39904</v>
      </c>
      <c r="AY851" s="1">
        <v>3.875</v>
      </c>
      <c r="BA851" s="116">
        <v>39904</v>
      </c>
      <c r="BB851" s="1">
        <v>3.37</v>
      </c>
      <c r="BD851" s="2">
        <v>39904</v>
      </c>
      <c r="BE851" s="1">
        <v>1.7665</v>
      </c>
      <c r="BG851" s="2">
        <v>39953</v>
      </c>
      <c r="BH851" s="1">
        <v>3.19</v>
      </c>
      <c r="BI851" s="2"/>
      <c r="BJ851" s="2">
        <v>39953</v>
      </c>
      <c r="BK851" s="1">
        <v>2.0499999999999998</v>
      </c>
      <c r="BM851" s="2">
        <v>39904</v>
      </c>
      <c r="BN851" s="1">
        <v>2.6440000000000001</v>
      </c>
    </row>
    <row r="852" spans="2:66">
      <c r="B852" s="2">
        <v>40325</v>
      </c>
      <c r="C852" s="1">
        <v>2.4500000000000002</v>
      </c>
      <c r="E852" s="2">
        <v>39790</v>
      </c>
      <c r="F852" s="1">
        <v>3.77</v>
      </c>
      <c r="H852" s="2">
        <v>39822</v>
      </c>
      <c r="I852" s="1">
        <v>3.48</v>
      </c>
      <c r="K852" s="2">
        <v>39820</v>
      </c>
      <c r="L852" s="1">
        <v>4.3499999999999996</v>
      </c>
      <c r="N852" s="2">
        <v>39820</v>
      </c>
      <c r="O852" s="1">
        <v>3.92</v>
      </c>
      <c r="Q852" s="2">
        <v>39905</v>
      </c>
      <c r="R852" s="1">
        <v>3.895</v>
      </c>
      <c r="T852" s="2">
        <v>39905</v>
      </c>
      <c r="U852" s="1">
        <v>3.7149999999999999</v>
      </c>
      <c r="W852" s="2">
        <v>39905</v>
      </c>
      <c r="X852" s="1">
        <v>3.4750000000000001</v>
      </c>
      <c r="Z852" s="2">
        <v>39905</v>
      </c>
      <c r="AA852" s="1">
        <v>3.2349999999999999</v>
      </c>
      <c r="AC852" s="2">
        <v>39905</v>
      </c>
      <c r="AD852" s="1">
        <v>2.79</v>
      </c>
      <c r="AF852" s="2">
        <v>40309</v>
      </c>
      <c r="AG852" s="1">
        <v>0.42281000000000002</v>
      </c>
      <c r="AI852" s="2">
        <v>39905</v>
      </c>
      <c r="AJ852" s="1">
        <v>3.2720000000000002</v>
      </c>
      <c r="AL852" s="2">
        <v>39905</v>
      </c>
      <c r="AM852" s="1">
        <v>2.9264999999999999</v>
      </c>
      <c r="AO852" s="2">
        <v>39905</v>
      </c>
      <c r="AP852" s="1">
        <v>1.431</v>
      </c>
      <c r="AR852" s="2">
        <v>39905</v>
      </c>
      <c r="AS852" s="1">
        <v>1.204</v>
      </c>
      <c r="AU852" s="2">
        <v>39905</v>
      </c>
      <c r="AV852" s="1">
        <v>3.782</v>
      </c>
      <c r="AX852" s="2">
        <v>39905</v>
      </c>
      <c r="AY852" s="1">
        <v>3.9929999999999999</v>
      </c>
      <c r="BA852" s="116">
        <v>39905</v>
      </c>
      <c r="BB852" s="1">
        <v>3.5259999999999998</v>
      </c>
      <c r="BD852" s="2">
        <v>39905</v>
      </c>
      <c r="BE852" s="1">
        <v>1.9409999999999998</v>
      </c>
      <c r="BG852" s="2">
        <v>39954</v>
      </c>
      <c r="BH852" s="1">
        <v>3.35</v>
      </c>
      <c r="BI852" s="2"/>
      <c r="BJ852" s="2">
        <v>39954</v>
      </c>
      <c r="BK852" s="1">
        <v>2.16</v>
      </c>
      <c r="BM852" s="2">
        <v>39905</v>
      </c>
      <c r="BN852" s="1">
        <v>2.8140000000000001</v>
      </c>
    </row>
    <row r="853" spans="2:66">
      <c r="B853" s="2">
        <v>40326</v>
      </c>
      <c r="C853" s="1">
        <v>2.4500000000000002</v>
      </c>
      <c r="E853" s="2">
        <v>39791</v>
      </c>
      <c r="F853" s="1">
        <v>3.7199999999999998</v>
      </c>
      <c r="H853" s="2">
        <v>39825</v>
      </c>
      <c r="I853" s="1">
        <v>3.5300000000000002</v>
      </c>
      <c r="K853" s="2">
        <v>39821</v>
      </c>
      <c r="L853" s="1">
        <v>4.16</v>
      </c>
      <c r="N853" s="2">
        <v>39821</v>
      </c>
      <c r="O853" s="1">
        <v>3.7199999999999998</v>
      </c>
      <c r="Q853" s="2">
        <v>39906</v>
      </c>
      <c r="R853" s="1">
        <v>3.9350000000000001</v>
      </c>
      <c r="T853" s="2">
        <v>39906</v>
      </c>
      <c r="U853" s="1">
        <v>3.7650000000000001</v>
      </c>
      <c r="W853" s="2">
        <v>39906</v>
      </c>
      <c r="X853" s="1">
        <v>3.5449999999999999</v>
      </c>
      <c r="Z853" s="2">
        <v>39906</v>
      </c>
      <c r="AA853" s="1">
        <v>3.29</v>
      </c>
      <c r="AC853" s="2">
        <v>39906</v>
      </c>
      <c r="AD853" s="1">
        <v>2.8250000000000002</v>
      </c>
      <c r="AF853" s="2">
        <v>40310</v>
      </c>
      <c r="AG853" s="1">
        <v>0.43019000000000002</v>
      </c>
      <c r="AI853" s="2">
        <v>39906</v>
      </c>
      <c r="AJ853" s="1">
        <v>3.3784999999999998</v>
      </c>
      <c r="AL853" s="2">
        <v>39906</v>
      </c>
      <c r="AM853" s="1">
        <v>3.048</v>
      </c>
      <c r="AO853" s="2">
        <v>39906</v>
      </c>
      <c r="AP853" s="1">
        <v>1.504</v>
      </c>
      <c r="AR853" s="2">
        <v>39906</v>
      </c>
      <c r="AS853" s="1">
        <v>1.2210000000000001</v>
      </c>
      <c r="AU853" s="2">
        <v>39906</v>
      </c>
      <c r="AV853" s="1">
        <v>3.887</v>
      </c>
      <c r="AX853" s="2">
        <v>39906</v>
      </c>
      <c r="AY853" s="1">
        <v>4.0890000000000004</v>
      </c>
      <c r="BA853" s="116">
        <v>39906</v>
      </c>
      <c r="BB853" s="1">
        <v>3.6280000000000001</v>
      </c>
      <c r="BD853" s="2">
        <v>39906</v>
      </c>
      <c r="BE853" s="1">
        <v>2.0840000000000001</v>
      </c>
      <c r="BG853" s="2">
        <v>39955</v>
      </c>
      <c r="BH853" s="1">
        <v>3.45</v>
      </c>
      <c r="BI853" s="2"/>
      <c r="BJ853" s="2">
        <v>39955</v>
      </c>
      <c r="BK853" s="1">
        <v>2.23</v>
      </c>
      <c r="BM853" s="2">
        <v>39906</v>
      </c>
      <c r="BN853" s="1">
        <v>2.9009999999999998</v>
      </c>
    </row>
    <row r="854" spans="2:66">
      <c r="B854" s="2">
        <v>40329</v>
      </c>
      <c r="C854" s="1">
        <v>2.4500000000000002</v>
      </c>
      <c r="E854" s="2">
        <v>39792</v>
      </c>
      <c r="F854" s="1">
        <v>3.66</v>
      </c>
      <c r="H854" s="2">
        <v>39826</v>
      </c>
      <c r="I854" s="1">
        <v>3.5</v>
      </c>
      <c r="K854" s="2">
        <v>39822</v>
      </c>
      <c r="L854" s="1">
        <v>4.37</v>
      </c>
      <c r="N854" s="2">
        <v>39822</v>
      </c>
      <c r="O854" s="1">
        <v>3.99</v>
      </c>
      <c r="Q854" s="2">
        <v>39909</v>
      </c>
      <c r="R854" s="1">
        <v>4.085</v>
      </c>
      <c r="T854" s="2">
        <v>39909</v>
      </c>
      <c r="U854" s="1">
        <v>3.855</v>
      </c>
      <c r="W854" s="2">
        <v>39909</v>
      </c>
      <c r="X854" s="1">
        <v>3.625</v>
      </c>
      <c r="Z854" s="2">
        <v>39909</v>
      </c>
      <c r="AA854" s="1">
        <v>3.3650000000000002</v>
      </c>
      <c r="AC854" s="2">
        <v>39909</v>
      </c>
      <c r="AD854" s="1">
        <v>2.895</v>
      </c>
      <c r="AF854" s="2">
        <v>40311</v>
      </c>
      <c r="AG854" s="1">
        <v>0.43587999999999999</v>
      </c>
      <c r="AI854" s="2">
        <v>39909</v>
      </c>
      <c r="AJ854" s="1">
        <v>3.4670000000000001</v>
      </c>
      <c r="AL854" s="2">
        <v>39909</v>
      </c>
      <c r="AM854" s="1">
        <v>3.1240000000000001</v>
      </c>
      <c r="AO854" s="2">
        <v>39909</v>
      </c>
      <c r="AP854" s="1">
        <v>1.5350000000000001</v>
      </c>
      <c r="AR854" s="2">
        <v>39909</v>
      </c>
      <c r="AS854" s="1">
        <v>1.24</v>
      </c>
      <c r="AU854" s="2">
        <v>39909</v>
      </c>
      <c r="AV854" s="1">
        <v>3.8929999999999998</v>
      </c>
      <c r="AX854" s="2">
        <v>39909</v>
      </c>
      <c r="AY854" s="1">
        <v>4.0919999999999996</v>
      </c>
      <c r="BA854" s="116">
        <v>39909</v>
      </c>
      <c r="BB854" s="1">
        <v>3.6109999999999998</v>
      </c>
      <c r="BD854" s="2">
        <v>39909</v>
      </c>
      <c r="BE854" s="1">
        <v>2.0209999999999999</v>
      </c>
      <c r="BG854" s="2">
        <v>39959</v>
      </c>
      <c r="BH854" s="1">
        <v>3.5</v>
      </c>
      <c r="BI854" s="2"/>
      <c r="BJ854" s="2">
        <v>39959</v>
      </c>
      <c r="BK854" s="1">
        <v>2.2999999999999998</v>
      </c>
      <c r="BM854" s="2">
        <v>39909</v>
      </c>
      <c r="BN854" s="1">
        <v>2.891</v>
      </c>
    </row>
    <row r="855" spans="2:66">
      <c r="B855" s="2">
        <v>40330</v>
      </c>
      <c r="C855" s="1">
        <v>2.4500000000000002</v>
      </c>
      <c r="E855" s="2">
        <v>39793</v>
      </c>
      <c r="F855" s="1">
        <v>3.33</v>
      </c>
      <c r="H855" s="2">
        <v>39827</v>
      </c>
      <c r="I855" s="1">
        <v>3.36</v>
      </c>
      <c r="K855" s="2">
        <v>39825</v>
      </c>
      <c r="L855" s="1">
        <v>4.42</v>
      </c>
      <c r="N855" s="2">
        <v>39825</v>
      </c>
      <c r="O855" s="1">
        <v>4.07</v>
      </c>
      <c r="Q855" s="2">
        <v>39910</v>
      </c>
      <c r="R855" s="1">
        <v>4.09</v>
      </c>
      <c r="T855" s="2">
        <v>39910</v>
      </c>
      <c r="U855" s="1">
        <v>3.855</v>
      </c>
      <c r="W855" s="2">
        <v>39910</v>
      </c>
      <c r="X855" s="1">
        <v>3.61</v>
      </c>
      <c r="Z855" s="2">
        <v>39910</v>
      </c>
      <c r="AA855" s="1">
        <v>3.35</v>
      </c>
      <c r="AC855" s="2">
        <v>39910</v>
      </c>
      <c r="AD855" s="1">
        <v>2.88</v>
      </c>
      <c r="AF855" s="2">
        <v>40312</v>
      </c>
      <c r="AG855" s="1">
        <v>0.44506000000000001</v>
      </c>
      <c r="AI855" s="2">
        <v>39910</v>
      </c>
      <c r="AJ855" s="1">
        <v>3.4710000000000001</v>
      </c>
      <c r="AL855" s="2">
        <v>39910</v>
      </c>
      <c r="AM855" s="1">
        <v>3.1019999999999999</v>
      </c>
      <c r="AO855" s="2">
        <v>39910</v>
      </c>
      <c r="AP855" s="1">
        <v>1.496</v>
      </c>
      <c r="AR855" s="2">
        <v>39910</v>
      </c>
      <c r="AS855" s="1">
        <v>1.212</v>
      </c>
      <c r="AU855" s="2">
        <v>39910</v>
      </c>
      <c r="AV855" s="1">
        <v>3.8609999999999998</v>
      </c>
      <c r="AX855" s="2">
        <v>39910</v>
      </c>
      <c r="AY855" s="1">
        <v>4.0549999999999997</v>
      </c>
      <c r="BA855" s="116">
        <v>39910</v>
      </c>
      <c r="BB855" s="1">
        <v>3.585</v>
      </c>
      <c r="BD855" s="2">
        <v>39910</v>
      </c>
      <c r="BE855" s="1">
        <v>1.9710000000000001</v>
      </c>
      <c r="BG855" s="2">
        <v>39960</v>
      </c>
      <c r="BH855" s="1">
        <v>3.71</v>
      </c>
      <c r="BI855" s="2"/>
      <c r="BJ855" s="2">
        <v>39960</v>
      </c>
      <c r="BK855" s="1">
        <v>2.4300000000000002</v>
      </c>
      <c r="BM855" s="2">
        <v>39910</v>
      </c>
      <c r="BN855" s="1">
        <v>2.85</v>
      </c>
    </row>
    <row r="856" spans="2:66">
      <c r="B856" s="2">
        <v>40332</v>
      </c>
      <c r="C856" s="1">
        <v>2.4500000000000002</v>
      </c>
      <c r="E856" s="2">
        <v>39794</v>
      </c>
      <c r="F856" s="1">
        <v>3.25</v>
      </c>
      <c r="H856" s="2">
        <v>39828</v>
      </c>
      <c r="I856" s="1">
        <v>3.56</v>
      </c>
      <c r="K856" s="2">
        <v>39826</v>
      </c>
      <c r="L856" s="1">
        <v>4.3899999999999997</v>
      </c>
      <c r="N856" s="2">
        <v>39826</v>
      </c>
      <c r="O856" s="1">
        <v>4.04</v>
      </c>
      <c r="Q856" s="2">
        <v>39911</v>
      </c>
      <c r="R856" s="1">
        <v>4.0599999999999996</v>
      </c>
      <c r="T856" s="2">
        <v>39911</v>
      </c>
      <c r="U856" s="1">
        <v>3.83</v>
      </c>
      <c r="W856" s="2">
        <v>39911</v>
      </c>
      <c r="X856" s="1">
        <v>3.58</v>
      </c>
      <c r="Z856" s="2">
        <v>39911</v>
      </c>
      <c r="AA856" s="1">
        <v>3.32</v>
      </c>
      <c r="AC856" s="2">
        <v>39911</v>
      </c>
      <c r="AD856" s="1">
        <v>2.85</v>
      </c>
      <c r="AF856" s="2">
        <v>40315</v>
      </c>
      <c r="AG856" s="1">
        <v>0.46</v>
      </c>
      <c r="AI856" s="2">
        <v>39911</v>
      </c>
      <c r="AJ856" s="1">
        <v>3.4024999999999999</v>
      </c>
      <c r="AL856" s="2">
        <v>39911</v>
      </c>
      <c r="AM856" s="1">
        <v>3.0510000000000002</v>
      </c>
      <c r="AO856" s="2">
        <v>39911</v>
      </c>
      <c r="AP856" s="1">
        <v>1.4769999999999999</v>
      </c>
      <c r="AR856" s="2">
        <v>39911</v>
      </c>
      <c r="AS856" s="1">
        <v>1.1990000000000001</v>
      </c>
      <c r="AU856" s="2">
        <v>39911</v>
      </c>
      <c r="AV856" s="1">
        <v>3.883</v>
      </c>
      <c r="AX856" s="2">
        <v>39911</v>
      </c>
      <c r="AY856" s="1">
        <v>4.0709999999999997</v>
      </c>
      <c r="BA856" s="116">
        <v>39911</v>
      </c>
      <c r="BB856" s="1">
        <v>3.5949999999999998</v>
      </c>
      <c r="BD856" s="2">
        <v>39911</v>
      </c>
      <c r="BE856" s="1">
        <v>1.9609999999999999</v>
      </c>
      <c r="BG856" s="2">
        <v>39961</v>
      </c>
      <c r="BH856" s="1">
        <v>3.67</v>
      </c>
      <c r="BI856" s="2"/>
      <c r="BJ856" s="2">
        <v>39961</v>
      </c>
      <c r="BK856" s="1">
        <v>2.46</v>
      </c>
      <c r="BM856" s="2">
        <v>39911</v>
      </c>
      <c r="BN856" s="1">
        <v>2.8609999999999998</v>
      </c>
    </row>
    <row r="857" spans="2:66">
      <c r="B857" s="2">
        <v>40333</v>
      </c>
      <c r="C857" s="1">
        <v>2.4500000000000002</v>
      </c>
      <c r="E857" s="2">
        <v>39797</v>
      </c>
      <c r="F857" s="1">
        <v>3.11</v>
      </c>
      <c r="H857" s="2">
        <v>39829</v>
      </c>
      <c r="I857" s="1">
        <v>3.61</v>
      </c>
      <c r="K857" s="2">
        <v>39827</v>
      </c>
      <c r="L857" s="1">
        <v>4.28</v>
      </c>
      <c r="N857" s="2">
        <v>39827</v>
      </c>
      <c r="O857" s="1">
        <v>3.94</v>
      </c>
      <c r="Q857" s="2">
        <v>39912</v>
      </c>
      <c r="R857" s="1">
        <v>4.0350000000000001</v>
      </c>
      <c r="T857" s="2">
        <v>39912</v>
      </c>
      <c r="U857" s="1">
        <v>3.8149999999999999</v>
      </c>
      <c r="W857" s="2">
        <v>39912</v>
      </c>
      <c r="X857" s="1">
        <v>3.5750000000000002</v>
      </c>
      <c r="Z857" s="2">
        <v>39912</v>
      </c>
      <c r="AA857" s="1">
        <v>3.3149999999999999</v>
      </c>
      <c r="AC857" s="2">
        <v>39912</v>
      </c>
      <c r="AD857" s="1">
        <v>2.8250000000000002</v>
      </c>
      <c r="AF857" s="2">
        <v>40316</v>
      </c>
      <c r="AG857" s="1">
        <v>0.46468999999999999</v>
      </c>
      <c r="AI857" s="2">
        <v>39912</v>
      </c>
      <c r="AJ857" s="1">
        <v>3.45</v>
      </c>
      <c r="AL857" s="2">
        <v>39912</v>
      </c>
      <c r="AM857" s="1">
        <v>3.0939999999999999</v>
      </c>
      <c r="AO857" s="2">
        <v>39912</v>
      </c>
      <c r="AP857" s="1">
        <v>1.5030000000000001</v>
      </c>
      <c r="AR857" s="2">
        <v>39912</v>
      </c>
      <c r="AS857" s="1">
        <v>1.198</v>
      </c>
      <c r="AU857" s="2">
        <v>39912</v>
      </c>
      <c r="AV857" s="1">
        <v>3.88</v>
      </c>
      <c r="AX857" s="2">
        <v>39912</v>
      </c>
      <c r="AY857" s="1">
        <v>4.0670000000000002</v>
      </c>
      <c r="BA857" s="116">
        <v>39912</v>
      </c>
      <c r="BB857" s="1">
        <v>3.597</v>
      </c>
      <c r="BD857" s="2">
        <v>39912</v>
      </c>
      <c r="BE857" s="1">
        <v>1.946</v>
      </c>
      <c r="BG857" s="2">
        <v>39962</v>
      </c>
      <c r="BH857" s="1">
        <v>3.4699999999999998</v>
      </c>
      <c r="BI857" s="2"/>
      <c r="BJ857" s="2">
        <v>39962</v>
      </c>
      <c r="BK857" s="1">
        <v>2.34</v>
      </c>
      <c r="BM857" s="2">
        <v>39912</v>
      </c>
      <c r="BN857" s="1">
        <v>2.8730000000000002</v>
      </c>
    </row>
    <row r="858" spans="2:66">
      <c r="B858" s="2">
        <v>40336</v>
      </c>
      <c r="C858" s="1">
        <v>2.4500000000000002</v>
      </c>
      <c r="E858" s="2">
        <v>39798</v>
      </c>
      <c r="F858" s="1">
        <v>3</v>
      </c>
      <c r="H858" s="2">
        <v>39832</v>
      </c>
      <c r="I858" s="1">
        <v>3.42</v>
      </c>
      <c r="K858" s="2">
        <v>39828</v>
      </c>
      <c r="L858" s="1">
        <v>4.47</v>
      </c>
      <c r="N858" s="2">
        <v>39828</v>
      </c>
      <c r="O858" s="1">
        <v>4.1500000000000004</v>
      </c>
      <c r="Q858" s="2">
        <v>39913</v>
      </c>
      <c r="R858" s="1">
        <v>4.0049999999999999</v>
      </c>
      <c r="T858" s="2">
        <v>39913</v>
      </c>
      <c r="U858" s="1">
        <v>3.8050000000000002</v>
      </c>
      <c r="W858" s="2">
        <v>39913</v>
      </c>
      <c r="X858" s="1">
        <v>3.585</v>
      </c>
      <c r="Z858" s="2">
        <v>39913</v>
      </c>
      <c r="AA858" s="1">
        <v>3.3149999999999999</v>
      </c>
      <c r="AC858" s="2">
        <v>39913</v>
      </c>
      <c r="AD858" s="1">
        <v>2.82</v>
      </c>
      <c r="AF858" s="2">
        <v>40317</v>
      </c>
      <c r="AG858" s="1">
        <v>0.47749999999999998</v>
      </c>
      <c r="AI858" s="2">
        <v>39913</v>
      </c>
      <c r="AJ858" s="1">
        <v>3.5028999999999999</v>
      </c>
      <c r="AL858" s="2">
        <v>39913</v>
      </c>
      <c r="AM858" s="1">
        <v>3.1402000000000001</v>
      </c>
      <c r="AO858" s="2">
        <v>39913</v>
      </c>
      <c r="AP858" s="1">
        <v>1.5272999999999999</v>
      </c>
      <c r="AR858" s="2">
        <v>39913</v>
      </c>
      <c r="AS858" s="1">
        <v>1.1970000000000001</v>
      </c>
      <c r="AU858" s="2">
        <v>39913</v>
      </c>
      <c r="AV858" s="1">
        <v>3.891</v>
      </c>
      <c r="AX858" s="2">
        <v>39913</v>
      </c>
      <c r="AY858" s="1">
        <v>4.0750000000000002</v>
      </c>
      <c r="BA858" s="116">
        <v>39913</v>
      </c>
      <c r="BB858" s="1">
        <v>3.5979999999999999</v>
      </c>
      <c r="BD858" s="2">
        <v>39913</v>
      </c>
      <c r="BE858" s="1">
        <v>1.9390000000000001</v>
      </c>
      <c r="BG858" s="2">
        <v>39965</v>
      </c>
      <c r="BH858" s="1">
        <v>3.71</v>
      </c>
      <c r="BI858" s="2"/>
      <c r="BJ858" s="2">
        <v>39965</v>
      </c>
      <c r="BK858" s="1">
        <v>2.5499999999999998</v>
      </c>
      <c r="BM858" s="2">
        <v>39913</v>
      </c>
      <c r="BN858" s="1">
        <v>2.871</v>
      </c>
    </row>
    <row r="859" spans="2:66">
      <c r="B859" s="2">
        <v>40337</v>
      </c>
      <c r="C859" s="1">
        <v>2.4500000000000002</v>
      </c>
      <c r="E859" s="2">
        <v>39799</v>
      </c>
      <c r="F859" s="1">
        <v>2.9699999999999998</v>
      </c>
      <c r="H859" s="2">
        <v>39833</v>
      </c>
      <c r="I859" s="1">
        <v>3.48</v>
      </c>
      <c r="K859" s="2">
        <v>39829</v>
      </c>
      <c r="L859" s="1">
        <v>4.53</v>
      </c>
      <c r="N859" s="2">
        <v>39829</v>
      </c>
      <c r="O859" s="1">
        <v>4.22</v>
      </c>
      <c r="Q859" s="2">
        <v>39916</v>
      </c>
      <c r="R859" s="1">
        <v>3.98</v>
      </c>
      <c r="T859" s="2">
        <v>39916</v>
      </c>
      <c r="U859" s="1">
        <v>3.7800000000000002</v>
      </c>
      <c r="W859" s="2">
        <v>39916</v>
      </c>
      <c r="X859" s="1">
        <v>3.55</v>
      </c>
      <c r="Z859" s="2">
        <v>39916</v>
      </c>
      <c r="AA859" s="1">
        <v>3.2749999999999999</v>
      </c>
      <c r="AC859" s="2">
        <v>39916</v>
      </c>
      <c r="AD859" s="1">
        <v>2.8</v>
      </c>
      <c r="AF859" s="2">
        <v>40318</v>
      </c>
      <c r="AG859" s="1">
        <v>0.48405999999999999</v>
      </c>
      <c r="AI859" s="2">
        <v>39916</v>
      </c>
      <c r="AJ859" s="1">
        <v>3.4144999999999999</v>
      </c>
      <c r="AL859" s="2">
        <v>39916</v>
      </c>
      <c r="AM859" s="1">
        <v>3.0390000000000001</v>
      </c>
      <c r="AO859" s="2">
        <v>39916</v>
      </c>
      <c r="AP859" s="1">
        <v>1.446</v>
      </c>
      <c r="AR859" s="2">
        <v>39916</v>
      </c>
      <c r="AS859" s="1">
        <v>1.169</v>
      </c>
      <c r="AU859" s="2">
        <v>39916</v>
      </c>
      <c r="AV859" s="1">
        <v>3.891</v>
      </c>
      <c r="AX859" s="2">
        <v>39916</v>
      </c>
      <c r="AY859" s="1">
        <v>4.0750000000000002</v>
      </c>
      <c r="BA859" s="116">
        <v>39916</v>
      </c>
      <c r="BB859" s="1">
        <v>3.5949999999999998</v>
      </c>
      <c r="BD859" s="2">
        <v>39916</v>
      </c>
      <c r="BE859" s="1">
        <v>1.9390000000000001</v>
      </c>
      <c r="BG859" s="2">
        <v>39966</v>
      </c>
      <c r="BH859" s="1">
        <v>3.65</v>
      </c>
      <c r="BI859" s="2"/>
      <c r="BJ859" s="2">
        <v>39966</v>
      </c>
      <c r="BK859" s="1">
        <v>2.52</v>
      </c>
      <c r="BM859" s="2">
        <v>39916</v>
      </c>
      <c r="BN859" s="1">
        <v>2.871</v>
      </c>
    </row>
    <row r="860" spans="2:66">
      <c r="B860" s="2">
        <v>40338</v>
      </c>
      <c r="C860" s="1">
        <v>2.4500000000000002</v>
      </c>
      <c r="E860" s="2">
        <v>39800</v>
      </c>
      <c r="F860" s="1">
        <v>2.94</v>
      </c>
      <c r="H860" s="2">
        <v>39834</v>
      </c>
      <c r="I860" s="1">
        <v>3.39</v>
      </c>
      <c r="K860" s="2">
        <v>39832</v>
      </c>
      <c r="L860" s="1">
        <v>4.43</v>
      </c>
      <c r="N860" s="2">
        <v>39832</v>
      </c>
      <c r="O860" s="1">
        <v>4.0599999999999996</v>
      </c>
      <c r="Q860" s="2">
        <v>39917</v>
      </c>
      <c r="R860" s="1">
        <v>3.89</v>
      </c>
      <c r="T860" s="2">
        <v>39917</v>
      </c>
      <c r="U860" s="1">
        <v>3.68</v>
      </c>
      <c r="W860" s="2">
        <v>39917</v>
      </c>
      <c r="X860" s="1">
        <v>3.4649999999999999</v>
      </c>
      <c r="Z860" s="2">
        <v>39917</v>
      </c>
      <c r="AA860" s="1">
        <v>3.2</v>
      </c>
      <c r="AC860" s="2">
        <v>39917</v>
      </c>
      <c r="AD860" s="1">
        <v>2.76</v>
      </c>
      <c r="AF860" s="2">
        <v>40319</v>
      </c>
      <c r="AG860" s="1">
        <v>0.49687999999999999</v>
      </c>
      <c r="AI860" s="2">
        <v>39917</v>
      </c>
      <c r="AJ860" s="1">
        <v>3.32</v>
      </c>
      <c r="AL860" s="2">
        <v>39917</v>
      </c>
      <c r="AM860" s="1">
        <v>2.948</v>
      </c>
      <c r="AO860" s="2">
        <v>39917</v>
      </c>
      <c r="AP860" s="1">
        <v>1.4079999999999999</v>
      </c>
      <c r="AR860" s="2">
        <v>39917</v>
      </c>
      <c r="AS860" s="1">
        <v>1.1439999999999999</v>
      </c>
      <c r="AU860" s="2">
        <v>39917</v>
      </c>
      <c r="AV860" s="1">
        <v>3.8559999999999999</v>
      </c>
      <c r="AX860" s="2">
        <v>39917</v>
      </c>
      <c r="AY860" s="1">
        <v>4.0309999999999997</v>
      </c>
      <c r="BA860" s="116">
        <v>39917</v>
      </c>
      <c r="BB860" s="1">
        <v>3.5369999999999999</v>
      </c>
      <c r="BD860" s="2">
        <v>39917</v>
      </c>
      <c r="BE860" s="1">
        <v>1.9079999999999999</v>
      </c>
      <c r="BG860" s="2">
        <v>39967</v>
      </c>
      <c r="BH860" s="1">
        <v>3.56</v>
      </c>
      <c r="BI860" s="2"/>
      <c r="BJ860" s="2">
        <v>39967</v>
      </c>
      <c r="BK860" s="1">
        <v>2.4300000000000002</v>
      </c>
      <c r="BM860" s="2">
        <v>39917</v>
      </c>
      <c r="BN860" s="1">
        <v>2.8050000000000002</v>
      </c>
    </row>
    <row r="861" spans="2:66">
      <c r="B861" s="2">
        <v>40339</v>
      </c>
      <c r="C861" s="1">
        <v>2.4500000000000002</v>
      </c>
      <c r="E861" s="2">
        <v>39801</v>
      </c>
      <c r="F861" s="1">
        <v>2.91</v>
      </c>
      <c r="H861" s="2">
        <v>39835</v>
      </c>
      <c r="I861" s="1">
        <v>3.39</v>
      </c>
      <c r="K861" s="2">
        <v>39833</v>
      </c>
      <c r="L861" s="1">
        <v>4.5199999999999996</v>
      </c>
      <c r="N861" s="2">
        <v>39833</v>
      </c>
      <c r="O861" s="1">
        <v>4.16</v>
      </c>
      <c r="Q861" s="2">
        <v>39918</v>
      </c>
      <c r="R861" s="1">
        <v>3.84</v>
      </c>
      <c r="T861" s="2">
        <v>39918</v>
      </c>
      <c r="U861" s="1">
        <v>3.6150000000000002</v>
      </c>
      <c r="W861" s="2">
        <v>39918</v>
      </c>
      <c r="X861" s="1">
        <v>3.415</v>
      </c>
      <c r="Z861" s="2">
        <v>39918</v>
      </c>
      <c r="AA861" s="1">
        <v>3.1549999999999998</v>
      </c>
      <c r="AC861" s="2">
        <v>39918</v>
      </c>
      <c r="AD861" s="1">
        <v>2.7349999999999999</v>
      </c>
      <c r="AF861" s="2">
        <v>40322</v>
      </c>
      <c r="AG861" s="1">
        <v>0.50968999999999998</v>
      </c>
      <c r="AI861" s="2">
        <v>39918</v>
      </c>
      <c r="AJ861" s="1">
        <v>3.2934999999999999</v>
      </c>
      <c r="AL861" s="2">
        <v>39918</v>
      </c>
      <c r="AM861" s="1">
        <v>2.9089999999999998</v>
      </c>
      <c r="AO861" s="2">
        <v>39918</v>
      </c>
      <c r="AP861" s="1">
        <v>1.3959999999999999</v>
      </c>
      <c r="AR861" s="2">
        <v>39918</v>
      </c>
      <c r="AS861" s="1">
        <v>1.1305000000000001</v>
      </c>
      <c r="AU861" s="2">
        <v>39918</v>
      </c>
      <c r="AV861" s="1">
        <v>3.8609999999999998</v>
      </c>
      <c r="AX861" s="2">
        <v>39918</v>
      </c>
      <c r="AY861" s="1">
        <v>4.0019999999999998</v>
      </c>
      <c r="BA861" s="116">
        <v>39918</v>
      </c>
      <c r="BB861" s="1">
        <v>3.4859999999999998</v>
      </c>
      <c r="BD861" s="2">
        <v>39918</v>
      </c>
      <c r="BE861" s="1">
        <v>1.8835</v>
      </c>
      <c r="BG861" s="2">
        <v>39968</v>
      </c>
      <c r="BH861" s="1">
        <v>3.7199999999999998</v>
      </c>
      <c r="BI861" s="2"/>
      <c r="BJ861" s="2">
        <v>39968</v>
      </c>
      <c r="BK861" s="1">
        <v>2.56</v>
      </c>
      <c r="BM861" s="2">
        <v>39918</v>
      </c>
      <c r="BN861" s="1">
        <v>2.7560000000000002</v>
      </c>
    </row>
    <row r="862" spans="2:66">
      <c r="B862" s="2">
        <v>40340</v>
      </c>
      <c r="C862" s="1">
        <v>2.4500000000000002</v>
      </c>
      <c r="E862" s="2">
        <v>39804</v>
      </c>
      <c r="F862" s="1">
        <v>2.92</v>
      </c>
      <c r="H862" s="2">
        <v>39836</v>
      </c>
      <c r="I862" s="1">
        <v>3.38</v>
      </c>
      <c r="K862" s="2">
        <v>39834</v>
      </c>
      <c r="L862" s="1">
        <v>4.49</v>
      </c>
      <c r="N862" s="2">
        <v>39834</v>
      </c>
      <c r="O862" s="1">
        <v>4.07</v>
      </c>
      <c r="Q862" s="2">
        <v>39919</v>
      </c>
      <c r="R862" s="1">
        <v>3.86</v>
      </c>
      <c r="T862" s="2">
        <v>39919</v>
      </c>
      <c r="U862" s="1">
        <v>3.645</v>
      </c>
      <c r="W862" s="2">
        <v>39919</v>
      </c>
      <c r="X862" s="1">
        <v>3.43</v>
      </c>
      <c r="Z862" s="2">
        <v>39919</v>
      </c>
      <c r="AA862" s="1">
        <v>3.1749999999999998</v>
      </c>
      <c r="AC862" s="2">
        <v>39919</v>
      </c>
      <c r="AD862" s="1">
        <v>2.7450000000000001</v>
      </c>
      <c r="AF862" s="2">
        <v>40323</v>
      </c>
      <c r="AG862" s="1">
        <v>0.53625</v>
      </c>
      <c r="AI862" s="2">
        <v>39919</v>
      </c>
      <c r="AJ862" s="1">
        <v>3.343</v>
      </c>
      <c r="AL862" s="2">
        <v>39919</v>
      </c>
      <c r="AM862" s="1">
        <v>2.9689999999999999</v>
      </c>
      <c r="AO862" s="2">
        <v>39919</v>
      </c>
      <c r="AP862" s="1">
        <v>1.4610000000000001</v>
      </c>
      <c r="AR862" s="2">
        <v>39919</v>
      </c>
      <c r="AS862" s="1">
        <v>1.1659999999999999</v>
      </c>
      <c r="AU862" s="2">
        <v>39919</v>
      </c>
      <c r="AV862" s="1">
        <v>3.855</v>
      </c>
      <c r="AX862" s="2">
        <v>39919</v>
      </c>
      <c r="AY862" s="1">
        <v>3.9929999999999999</v>
      </c>
      <c r="BA862" s="116">
        <v>39919</v>
      </c>
      <c r="BB862" s="1">
        <v>3.4980000000000002</v>
      </c>
      <c r="BD862" s="2">
        <v>39919</v>
      </c>
      <c r="BE862" s="1">
        <v>1.9140000000000001</v>
      </c>
      <c r="BG862" s="2">
        <v>39969</v>
      </c>
      <c r="BH862" s="1">
        <v>3.84</v>
      </c>
      <c r="BI862" s="2"/>
      <c r="BJ862" s="2">
        <v>39969</v>
      </c>
      <c r="BK862" s="1">
        <v>2.85</v>
      </c>
      <c r="BM862" s="2">
        <v>39919</v>
      </c>
      <c r="BN862" s="1">
        <v>2.7869999999999999</v>
      </c>
    </row>
    <row r="863" spans="2:66">
      <c r="B863" s="2">
        <v>40343</v>
      </c>
      <c r="C863" s="1">
        <v>2.4500000000000002</v>
      </c>
      <c r="E863" s="2">
        <v>39805</v>
      </c>
      <c r="F863" s="1">
        <v>2.9</v>
      </c>
      <c r="H863" s="2">
        <v>39841</v>
      </c>
      <c r="I863" s="1">
        <v>3.36</v>
      </c>
      <c r="K863" s="2">
        <v>39835</v>
      </c>
      <c r="L863" s="1">
        <v>4.5</v>
      </c>
      <c r="N863" s="2">
        <v>39835</v>
      </c>
      <c r="O863" s="1">
        <v>4.04</v>
      </c>
      <c r="Q863" s="2">
        <v>39920</v>
      </c>
      <c r="R863" s="1">
        <v>3.83</v>
      </c>
      <c r="T863" s="2">
        <v>39920</v>
      </c>
      <c r="U863" s="1">
        <v>3.61</v>
      </c>
      <c r="W863" s="2">
        <v>39920</v>
      </c>
      <c r="X863" s="1">
        <v>3.3849999999999998</v>
      </c>
      <c r="Z863" s="2">
        <v>39920</v>
      </c>
      <c r="AA863" s="1">
        <v>3.1349999999999998</v>
      </c>
      <c r="AC863" s="2">
        <v>39920</v>
      </c>
      <c r="AD863" s="1">
        <v>2.71</v>
      </c>
      <c r="AF863" s="2">
        <v>40324</v>
      </c>
      <c r="AG863" s="1">
        <v>0.53781000000000001</v>
      </c>
      <c r="AI863" s="2">
        <v>39920</v>
      </c>
      <c r="AJ863" s="1">
        <v>3.4609999999999999</v>
      </c>
      <c r="AL863" s="2">
        <v>39920</v>
      </c>
      <c r="AM863" s="1">
        <v>3.0950000000000002</v>
      </c>
      <c r="AO863" s="2">
        <v>39920</v>
      </c>
      <c r="AP863" s="1">
        <v>1.544</v>
      </c>
      <c r="AR863" s="2">
        <v>39920</v>
      </c>
      <c r="AS863" s="1">
        <v>1.2175</v>
      </c>
      <c r="AU863" s="2">
        <v>39920</v>
      </c>
      <c r="AV863" s="1">
        <v>3.952</v>
      </c>
      <c r="AX863" s="2">
        <v>39920</v>
      </c>
      <c r="AY863" s="1">
        <v>4.069</v>
      </c>
      <c r="BA863" s="116">
        <v>39920</v>
      </c>
      <c r="BB863" s="1">
        <v>3.5649999999999999</v>
      </c>
      <c r="BD863" s="2">
        <v>39920</v>
      </c>
      <c r="BE863" s="1">
        <v>1.984</v>
      </c>
      <c r="BG863" s="2">
        <v>39972</v>
      </c>
      <c r="BH863" s="1">
        <v>3.91</v>
      </c>
      <c r="BI863" s="2"/>
      <c r="BJ863" s="2">
        <v>39972</v>
      </c>
      <c r="BK863" s="1">
        <v>2.95</v>
      </c>
      <c r="BM863" s="2">
        <v>39920</v>
      </c>
      <c r="BN863" s="1">
        <v>2.8410000000000002</v>
      </c>
    </row>
    <row r="864" spans="2:66">
      <c r="B864" s="2">
        <v>40344</v>
      </c>
      <c r="C864" s="1">
        <v>2.4500000000000002</v>
      </c>
      <c r="E864" s="2">
        <v>39806</v>
      </c>
      <c r="F864" s="1">
        <v>2.81</v>
      </c>
      <c r="H864" s="2">
        <v>39842</v>
      </c>
      <c r="I864" s="1">
        <v>3.41</v>
      </c>
      <c r="K864" s="2">
        <v>39836</v>
      </c>
      <c r="L864" s="1">
        <v>4.5</v>
      </c>
      <c r="N864" s="2">
        <v>39836</v>
      </c>
      <c r="O864" s="1">
        <v>3.96</v>
      </c>
      <c r="Q864" s="2">
        <v>39923</v>
      </c>
      <c r="R864" s="1">
        <v>3.82</v>
      </c>
      <c r="T864" s="2">
        <v>39923</v>
      </c>
      <c r="U864" s="1">
        <v>3.5949999999999998</v>
      </c>
      <c r="W864" s="2">
        <v>39923</v>
      </c>
      <c r="X864" s="1">
        <v>3.3650000000000002</v>
      </c>
      <c r="Z864" s="2">
        <v>39923</v>
      </c>
      <c r="AA864" s="1">
        <v>3.125</v>
      </c>
      <c r="AC864" s="2">
        <v>39923</v>
      </c>
      <c r="AD864" s="1">
        <v>2.7050000000000001</v>
      </c>
      <c r="AF864" s="2">
        <v>40325</v>
      </c>
      <c r="AG864" s="1">
        <v>0.53844000000000003</v>
      </c>
      <c r="AI864" s="2">
        <v>39923</v>
      </c>
      <c r="AJ864" s="1">
        <v>3.3555000000000001</v>
      </c>
      <c r="AL864" s="2">
        <v>39923</v>
      </c>
      <c r="AM864" s="1">
        <v>3.0019999999999998</v>
      </c>
      <c r="AO864" s="2">
        <v>39923</v>
      </c>
      <c r="AP864" s="1">
        <v>1.5190000000000001</v>
      </c>
      <c r="AR864" s="2">
        <v>39923</v>
      </c>
      <c r="AS864" s="1">
        <v>1.2064999999999999</v>
      </c>
      <c r="AU864" s="2">
        <v>39923</v>
      </c>
      <c r="AV864" s="1">
        <v>3.8209999999999997</v>
      </c>
      <c r="AX864" s="2">
        <v>39923</v>
      </c>
      <c r="AY864" s="1">
        <v>3.9409999999999998</v>
      </c>
      <c r="BA864" s="116">
        <v>39923</v>
      </c>
      <c r="BB864" s="1">
        <v>3.444</v>
      </c>
      <c r="BD864" s="2">
        <v>39923</v>
      </c>
      <c r="BE864" s="1">
        <v>1.9260000000000002</v>
      </c>
      <c r="BG864" s="2">
        <v>39973</v>
      </c>
      <c r="BH864" s="1">
        <v>3.86</v>
      </c>
      <c r="BI864" s="2"/>
      <c r="BJ864" s="2">
        <v>39973</v>
      </c>
      <c r="BK864" s="1">
        <v>2.86</v>
      </c>
      <c r="BM864" s="2">
        <v>39923</v>
      </c>
      <c r="BN864" s="1">
        <v>2.7570000000000001</v>
      </c>
    </row>
    <row r="865" spans="2:66">
      <c r="B865" s="2">
        <v>40345</v>
      </c>
      <c r="C865" s="1">
        <v>2.4500000000000002</v>
      </c>
      <c r="E865" s="2">
        <v>39808</v>
      </c>
      <c r="F865" s="1">
        <v>2.77</v>
      </c>
      <c r="H865" s="2">
        <v>39843</v>
      </c>
      <c r="I865" s="1">
        <v>3.59</v>
      </c>
      <c r="K865" s="2">
        <v>39841</v>
      </c>
      <c r="L865" s="1">
        <v>4.51</v>
      </c>
      <c r="N865" s="2">
        <v>39841</v>
      </c>
      <c r="O865" s="1">
        <v>3.87</v>
      </c>
      <c r="Q865" s="2">
        <v>39924</v>
      </c>
      <c r="R865" s="1">
        <v>3.7800000000000002</v>
      </c>
      <c r="T865" s="2">
        <v>39924</v>
      </c>
      <c r="U865" s="1">
        <v>3.55</v>
      </c>
      <c r="W865" s="2">
        <v>39924</v>
      </c>
      <c r="X865" s="1">
        <v>3.3250000000000002</v>
      </c>
      <c r="Z865" s="2">
        <v>39924</v>
      </c>
      <c r="AA865" s="1">
        <v>3.12</v>
      </c>
      <c r="AC865" s="2">
        <v>39924</v>
      </c>
      <c r="AD865" s="1">
        <v>2.7199999999999998</v>
      </c>
      <c r="AF865" s="2">
        <v>40326</v>
      </c>
      <c r="AG865" s="1">
        <v>0.53625</v>
      </c>
      <c r="AI865" s="2">
        <v>39924</v>
      </c>
      <c r="AJ865" s="1">
        <v>3.3704999999999998</v>
      </c>
      <c r="AL865" s="2">
        <v>39924</v>
      </c>
      <c r="AM865" s="1">
        <v>3.044</v>
      </c>
      <c r="AO865" s="2">
        <v>39924</v>
      </c>
      <c r="AP865" s="1">
        <v>1.5794999999999999</v>
      </c>
      <c r="AR865" s="2">
        <v>39924</v>
      </c>
      <c r="AS865" s="1">
        <v>1.252</v>
      </c>
      <c r="AU865" s="2">
        <v>39924</v>
      </c>
      <c r="AV865" s="1">
        <v>3.8460000000000001</v>
      </c>
      <c r="AX865" s="2">
        <v>39924</v>
      </c>
      <c r="AY865" s="1">
        <v>3.9649999999999999</v>
      </c>
      <c r="BA865" s="116">
        <v>39924</v>
      </c>
      <c r="BB865" s="1">
        <v>3.464</v>
      </c>
      <c r="BD865" s="2">
        <v>39924</v>
      </c>
      <c r="BE865" s="1">
        <v>1.9535</v>
      </c>
      <c r="BG865" s="2">
        <v>39974</v>
      </c>
      <c r="BH865" s="1">
        <v>3.98</v>
      </c>
      <c r="BI865" s="2"/>
      <c r="BJ865" s="2">
        <v>39974</v>
      </c>
      <c r="BK865" s="1">
        <v>2.93</v>
      </c>
      <c r="BM865" s="2">
        <v>39924</v>
      </c>
      <c r="BN865" s="1">
        <v>2.782</v>
      </c>
    </row>
    <row r="866" spans="2:66">
      <c r="B866" s="2">
        <v>40346</v>
      </c>
      <c r="C866" s="1">
        <v>2.4500000000000002</v>
      </c>
      <c r="E866" s="2">
        <v>39811</v>
      </c>
      <c r="F866" s="1">
        <v>2.74</v>
      </c>
      <c r="H866" s="2">
        <v>39846</v>
      </c>
      <c r="I866" s="1">
        <v>3.7800000000000002</v>
      </c>
      <c r="K866" s="2">
        <v>39842</v>
      </c>
      <c r="L866" s="1">
        <v>4.57</v>
      </c>
      <c r="N866" s="2">
        <v>39842</v>
      </c>
      <c r="O866" s="1">
        <v>3.91</v>
      </c>
      <c r="Q866" s="2">
        <v>39925</v>
      </c>
      <c r="R866" s="1">
        <v>3.81</v>
      </c>
      <c r="T866" s="2">
        <v>39925</v>
      </c>
      <c r="U866" s="1">
        <v>3.57</v>
      </c>
      <c r="W866" s="2">
        <v>39925</v>
      </c>
      <c r="X866" s="1">
        <v>3.35</v>
      </c>
      <c r="Z866" s="2">
        <v>39925</v>
      </c>
      <c r="AA866" s="1">
        <v>3.145</v>
      </c>
      <c r="AC866" s="2">
        <v>39925</v>
      </c>
      <c r="AD866" s="1">
        <v>2.75</v>
      </c>
      <c r="AF866" s="2">
        <v>40330</v>
      </c>
      <c r="AG866" s="1">
        <v>0.53625</v>
      </c>
      <c r="AI866" s="2">
        <v>39925</v>
      </c>
      <c r="AJ866" s="1">
        <v>3.411</v>
      </c>
      <c r="AL866" s="2">
        <v>39925</v>
      </c>
      <c r="AM866" s="1">
        <v>3.0680000000000001</v>
      </c>
      <c r="AO866" s="2">
        <v>39925</v>
      </c>
      <c r="AP866" s="1">
        <v>1.5760000000000001</v>
      </c>
      <c r="AR866" s="2">
        <v>39925</v>
      </c>
      <c r="AS866" s="1">
        <v>1.2315</v>
      </c>
      <c r="AU866" s="2">
        <v>39925</v>
      </c>
      <c r="AV866" s="1">
        <v>3.8260000000000001</v>
      </c>
      <c r="AX866" s="2">
        <v>39925</v>
      </c>
      <c r="AY866" s="1">
        <v>3.9590000000000001</v>
      </c>
      <c r="BA866" s="116">
        <v>39925</v>
      </c>
      <c r="BB866" s="1">
        <v>3.488</v>
      </c>
      <c r="BD866" s="2">
        <v>39925</v>
      </c>
      <c r="BE866" s="1">
        <v>1.9750000000000001</v>
      </c>
      <c r="BG866" s="2">
        <v>39975</v>
      </c>
      <c r="BH866" s="1">
        <v>3.88</v>
      </c>
      <c r="BI866" s="2"/>
      <c r="BJ866" s="2">
        <v>39975</v>
      </c>
      <c r="BK866" s="1">
        <v>2.87</v>
      </c>
      <c r="BM866" s="2">
        <v>39925</v>
      </c>
      <c r="BN866" s="1">
        <v>2.8109999999999999</v>
      </c>
    </row>
    <row r="867" spans="2:66">
      <c r="B867" s="2">
        <v>40347</v>
      </c>
      <c r="C867" s="1">
        <v>2.4500000000000002</v>
      </c>
      <c r="E867" s="2">
        <v>39812</v>
      </c>
      <c r="F867" s="1">
        <v>2.65</v>
      </c>
      <c r="H867" s="2">
        <v>39847</v>
      </c>
      <c r="I867" s="1">
        <v>3.84</v>
      </c>
      <c r="K867" s="2">
        <v>39843</v>
      </c>
      <c r="L867" s="1">
        <v>4.71</v>
      </c>
      <c r="N867" s="2">
        <v>39843</v>
      </c>
      <c r="O867" s="1">
        <v>4.07</v>
      </c>
      <c r="Q867" s="2">
        <v>39926</v>
      </c>
      <c r="R867" s="1">
        <v>3.79</v>
      </c>
      <c r="T867" s="2">
        <v>39926</v>
      </c>
      <c r="U867" s="1">
        <v>3.56</v>
      </c>
      <c r="W867" s="2">
        <v>39926</v>
      </c>
      <c r="X867" s="1">
        <v>3.3449999999999998</v>
      </c>
      <c r="Z867" s="2">
        <v>39926</v>
      </c>
      <c r="AA867" s="1">
        <v>3.15</v>
      </c>
      <c r="AC867" s="2">
        <v>39926</v>
      </c>
      <c r="AD867" s="1">
        <v>2.75</v>
      </c>
      <c r="AF867" s="2">
        <v>40331</v>
      </c>
      <c r="AG867" s="1">
        <v>0.53749999999999998</v>
      </c>
      <c r="AI867" s="2">
        <v>39926</v>
      </c>
      <c r="AJ867" s="1">
        <v>3.391</v>
      </c>
      <c r="AL867" s="2">
        <v>39926</v>
      </c>
      <c r="AM867" s="1">
        <v>3.0369999999999999</v>
      </c>
      <c r="AO867" s="2">
        <v>39926</v>
      </c>
      <c r="AP867" s="1">
        <v>1.542</v>
      </c>
      <c r="AR867" s="2">
        <v>39926</v>
      </c>
      <c r="AS867" s="1">
        <v>1.202</v>
      </c>
      <c r="AU867" s="2">
        <v>39926</v>
      </c>
      <c r="AV867" s="1">
        <v>3.7989999999999999</v>
      </c>
      <c r="AX867" s="2">
        <v>39926</v>
      </c>
      <c r="AY867" s="1">
        <v>3.9539999999999997</v>
      </c>
      <c r="BA867" s="116">
        <v>39926</v>
      </c>
      <c r="BB867" s="1">
        <v>3.4939999999999998</v>
      </c>
      <c r="BD867" s="2">
        <v>39926</v>
      </c>
      <c r="BE867" s="1">
        <v>1.9485000000000001</v>
      </c>
      <c r="BG867" s="2">
        <v>39976</v>
      </c>
      <c r="BH867" s="1">
        <v>3.81</v>
      </c>
      <c r="BI867" s="2"/>
      <c r="BJ867" s="2">
        <v>39976</v>
      </c>
      <c r="BK867" s="1">
        <v>2.81</v>
      </c>
      <c r="BM867" s="2">
        <v>39926</v>
      </c>
      <c r="BN867" s="1">
        <v>2.8069999999999999</v>
      </c>
    </row>
    <row r="868" spans="2:66">
      <c r="B868" s="2">
        <v>40350</v>
      </c>
      <c r="C868" s="1">
        <v>2.4500000000000002</v>
      </c>
      <c r="E868" s="2">
        <v>39813</v>
      </c>
      <c r="F868" s="1">
        <v>2.65</v>
      </c>
      <c r="H868" s="2">
        <v>39848</v>
      </c>
      <c r="I868" s="1">
        <v>3.7</v>
      </c>
      <c r="K868" s="2">
        <v>39846</v>
      </c>
      <c r="L868" s="1">
        <v>5.05</v>
      </c>
      <c r="N868" s="2">
        <v>39846</v>
      </c>
      <c r="O868" s="1">
        <v>4.41</v>
      </c>
      <c r="Q868" s="2">
        <v>39927</v>
      </c>
      <c r="R868" s="1">
        <v>3.625</v>
      </c>
      <c r="T868" s="2">
        <v>39927</v>
      </c>
      <c r="U868" s="1">
        <v>3.415</v>
      </c>
      <c r="W868" s="2">
        <v>39927</v>
      </c>
      <c r="X868" s="1">
        <v>3.2450000000000001</v>
      </c>
      <c r="Z868" s="2">
        <v>39927</v>
      </c>
      <c r="AA868" s="1">
        <v>3.06</v>
      </c>
      <c r="AC868" s="2">
        <v>39927</v>
      </c>
      <c r="AD868" s="1">
        <v>2.69</v>
      </c>
      <c r="AF868" s="2">
        <v>40332</v>
      </c>
      <c r="AG868" s="1">
        <v>0.53781000000000001</v>
      </c>
      <c r="AI868" s="2">
        <v>39927</v>
      </c>
      <c r="AJ868" s="1">
        <v>3.4980000000000002</v>
      </c>
      <c r="AL868" s="2">
        <v>39927</v>
      </c>
      <c r="AM868" s="1">
        <v>3.1269999999999998</v>
      </c>
      <c r="AO868" s="2">
        <v>39927</v>
      </c>
      <c r="AP868" s="1">
        <v>1.5590000000000002</v>
      </c>
      <c r="AR868" s="2">
        <v>39927</v>
      </c>
      <c r="AS868" s="1">
        <v>1.1819999999999999</v>
      </c>
      <c r="AU868" s="2">
        <v>39927</v>
      </c>
      <c r="AV868" s="1">
        <v>3.7890000000000001</v>
      </c>
      <c r="AX868" s="2">
        <v>39927</v>
      </c>
      <c r="AY868" s="1">
        <v>3.9370000000000003</v>
      </c>
      <c r="BA868" s="116">
        <v>39927</v>
      </c>
      <c r="BB868" s="1">
        <v>3.4689999999999999</v>
      </c>
      <c r="BD868" s="2">
        <v>39927</v>
      </c>
      <c r="BE868" s="1">
        <v>1.907</v>
      </c>
      <c r="BG868" s="2">
        <v>39979</v>
      </c>
      <c r="BH868" s="1">
        <v>3.76</v>
      </c>
      <c r="BI868" s="2"/>
      <c r="BJ868" s="2">
        <v>39979</v>
      </c>
      <c r="BK868" s="1">
        <v>2.75</v>
      </c>
      <c r="BM868" s="2">
        <v>39927</v>
      </c>
      <c r="BN868" s="1">
        <v>2.7720000000000002</v>
      </c>
    </row>
    <row r="869" spans="2:66">
      <c r="B869" s="2">
        <v>40351</v>
      </c>
      <c r="C869" s="1">
        <v>2.4500000000000002</v>
      </c>
      <c r="E869" s="2">
        <v>39815</v>
      </c>
      <c r="F869" s="1">
        <v>2.66</v>
      </c>
      <c r="H869" s="2">
        <v>39849</v>
      </c>
      <c r="I869" s="1">
        <v>3.79</v>
      </c>
      <c r="K869" s="2">
        <v>39847</v>
      </c>
      <c r="L869" s="1">
        <v>5.2</v>
      </c>
      <c r="N869" s="2">
        <v>39847</v>
      </c>
      <c r="O869" s="1">
        <v>4.55</v>
      </c>
      <c r="Q869" s="2">
        <v>39930</v>
      </c>
      <c r="R869" s="1">
        <v>3.65</v>
      </c>
      <c r="T869" s="2">
        <v>39930</v>
      </c>
      <c r="U869" s="1">
        <v>3.4350000000000001</v>
      </c>
      <c r="W869" s="2">
        <v>39930</v>
      </c>
      <c r="X869" s="1">
        <v>3.2749999999999999</v>
      </c>
      <c r="Z869" s="2">
        <v>39930</v>
      </c>
      <c r="AA869" s="1">
        <v>3.11</v>
      </c>
      <c r="AC869" s="2">
        <v>39930</v>
      </c>
      <c r="AD869" s="1">
        <v>2.7549999999999999</v>
      </c>
      <c r="AF869" s="2">
        <v>40333</v>
      </c>
      <c r="AG869" s="1">
        <v>0.53656000000000004</v>
      </c>
      <c r="AI869" s="2">
        <v>39930</v>
      </c>
      <c r="AJ869" s="1">
        <v>3.4195000000000002</v>
      </c>
      <c r="AL869" s="2">
        <v>39930</v>
      </c>
      <c r="AM869" s="1">
        <v>3.0310000000000001</v>
      </c>
      <c r="AO869" s="2">
        <v>39930</v>
      </c>
      <c r="AP869" s="1">
        <v>1.4590000000000001</v>
      </c>
      <c r="AR869" s="2">
        <v>39930</v>
      </c>
      <c r="AS869" s="1">
        <v>1.1160000000000001</v>
      </c>
      <c r="AU869" s="2">
        <v>39930</v>
      </c>
      <c r="AV869" s="1">
        <v>3.7439999999999998</v>
      </c>
      <c r="AX869" s="2">
        <v>39930</v>
      </c>
      <c r="AY869" s="1">
        <v>3.8944999999999999</v>
      </c>
      <c r="BA869" s="116">
        <v>39930</v>
      </c>
      <c r="BB869" s="1">
        <v>3.423</v>
      </c>
      <c r="BD869" s="2">
        <v>39930</v>
      </c>
      <c r="BE869" s="1">
        <v>1.8654999999999999</v>
      </c>
      <c r="BG869" s="2">
        <v>39980</v>
      </c>
      <c r="BH869" s="1">
        <v>3.67</v>
      </c>
      <c r="BI869" s="2"/>
      <c r="BJ869" s="2">
        <v>39980</v>
      </c>
      <c r="BK869" s="1">
        <v>2.7</v>
      </c>
      <c r="BM869" s="2">
        <v>39930</v>
      </c>
      <c r="BN869" s="1">
        <v>2.7160000000000002</v>
      </c>
    </row>
    <row r="870" spans="2:66">
      <c r="B870" s="2">
        <v>40352</v>
      </c>
      <c r="C870" s="1">
        <v>2.4500000000000002</v>
      </c>
      <c r="E870" s="2">
        <v>39818</v>
      </c>
      <c r="F870" s="1">
        <v>2.4699999999999998</v>
      </c>
      <c r="H870" s="2">
        <v>39850</v>
      </c>
      <c r="I870" s="1">
        <v>3.73</v>
      </c>
      <c r="K870" s="2">
        <v>39848</v>
      </c>
      <c r="L870" s="1">
        <v>5.2</v>
      </c>
      <c r="N870" s="2">
        <v>39848</v>
      </c>
      <c r="O870" s="1">
        <v>4.5</v>
      </c>
      <c r="Q870" s="2">
        <v>39931</v>
      </c>
      <c r="R870" s="1">
        <v>3.52</v>
      </c>
      <c r="T870" s="2">
        <v>39931</v>
      </c>
      <c r="U870" s="1">
        <v>3.32</v>
      </c>
      <c r="W870" s="2">
        <v>39931</v>
      </c>
      <c r="X870" s="1">
        <v>3.2</v>
      </c>
      <c r="Z870" s="2">
        <v>39931</v>
      </c>
      <c r="AA870" s="1">
        <v>3.07</v>
      </c>
      <c r="AC870" s="2">
        <v>39931</v>
      </c>
      <c r="AD870" s="1">
        <v>2.73</v>
      </c>
      <c r="AF870" s="2">
        <v>40336</v>
      </c>
      <c r="AG870" s="1">
        <v>0.53718999999999995</v>
      </c>
      <c r="AI870" s="2">
        <v>39931</v>
      </c>
      <c r="AJ870" s="1">
        <v>3.5154999999999998</v>
      </c>
      <c r="AL870" s="2">
        <v>39931</v>
      </c>
      <c r="AM870" s="1">
        <v>3.117</v>
      </c>
      <c r="AO870" s="2">
        <v>39931</v>
      </c>
      <c r="AP870" s="1">
        <v>1.4889999999999999</v>
      </c>
      <c r="AR870" s="2">
        <v>39931</v>
      </c>
      <c r="AS870" s="1">
        <v>1.141</v>
      </c>
      <c r="AU870" s="2">
        <v>39931</v>
      </c>
      <c r="AV870" s="1">
        <v>3.7640000000000002</v>
      </c>
      <c r="AX870" s="2">
        <v>39931</v>
      </c>
      <c r="AY870" s="1">
        <v>3.899</v>
      </c>
      <c r="BA870" s="116">
        <v>39931</v>
      </c>
      <c r="BB870" s="1">
        <v>3.4369999999999998</v>
      </c>
      <c r="BD870" s="2">
        <v>39931</v>
      </c>
      <c r="BE870" s="1">
        <v>1.8325</v>
      </c>
      <c r="BG870" s="2">
        <v>39981</v>
      </c>
      <c r="BH870" s="1">
        <v>3.68</v>
      </c>
      <c r="BI870" s="2"/>
      <c r="BJ870" s="2">
        <v>39981</v>
      </c>
      <c r="BK870" s="1">
        <v>2.69</v>
      </c>
      <c r="BM870" s="2">
        <v>39931</v>
      </c>
      <c r="BN870" s="1">
        <v>2.71</v>
      </c>
    </row>
    <row r="871" spans="2:66">
      <c r="B871" s="2">
        <v>40353</v>
      </c>
      <c r="C871" s="1">
        <v>2.46</v>
      </c>
      <c r="E871" s="2">
        <v>39819</v>
      </c>
      <c r="F871" s="1">
        <v>2.4500000000000002</v>
      </c>
      <c r="H871" s="2">
        <v>39853</v>
      </c>
      <c r="I871" s="1">
        <v>3.74</v>
      </c>
      <c r="K871" s="2">
        <v>39849</v>
      </c>
      <c r="L871" s="1">
        <v>5.31</v>
      </c>
      <c r="N871" s="2">
        <v>39849</v>
      </c>
      <c r="O871" s="1">
        <v>4.59</v>
      </c>
      <c r="Q871" s="2">
        <v>39932</v>
      </c>
      <c r="R871" s="1">
        <v>3.6</v>
      </c>
      <c r="T871" s="2">
        <v>39932</v>
      </c>
      <c r="U871" s="1">
        <v>3.37</v>
      </c>
      <c r="W871" s="2">
        <v>39932</v>
      </c>
      <c r="X871" s="1">
        <v>3.25</v>
      </c>
      <c r="Z871" s="2">
        <v>39932</v>
      </c>
      <c r="AA871" s="1">
        <v>3.11</v>
      </c>
      <c r="AC871" s="2">
        <v>39932</v>
      </c>
      <c r="AD871" s="1">
        <v>2.7650000000000001</v>
      </c>
      <c r="AF871" s="2">
        <v>40337</v>
      </c>
      <c r="AG871" s="1">
        <v>0.53688000000000002</v>
      </c>
      <c r="AI871" s="2">
        <v>39932</v>
      </c>
      <c r="AJ871" s="1">
        <v>3.5884999999999998</v>
      </c>
      <c r="AL871" s="2">
        <v>39932</v>
      </c>
      <c r="AM871" s="1">
        <v>3.1995</v>
      </c>
      <c r="AO871" s="2">
        <v>39932</v>
      </c>
      <c r="AP871" s="1">
        <v>1.486</v>
      </c>
      <c r="AR871" s="2">
        <v>39932</v>
      </c>
      <c r="AS871" s="1">
        <v>1.121</v>
      </c>
      <c r="AU871" s="2">
        <v>39932</v>
      </c>
      <c r="AV871" s="1">
        <v>3.7160000000000002</v>
      </c>
      <c r="AX871" s="2">
        <v>39932</v>
      </c>
      <c r="AY871" s="1">
        <v>3.8369999999999997</v>
      </c>
      <c r="BA871" s="116">
        <v>39932</v>
      </c>
      <c r="BB871" s="1">
        <v>3.3970000000000002</v>
      </c>
      <c r="BD871" s="2">
        <v>39932</v>
      </c>
      <c r="BE871" s="1">
        <v>1.8169999999999999</v>
      </c>
      <c r="BG871" s="2">
        <v>39982</v>
      </c>
      <c r="BH871" s="1">
        <v>3.86</v>
      </c>
      <c r="BI871" s="2"/>
      <c r="BJ871" s="2">
        <v>39982</v>
      </c>
      <c r="BK871" s="1">
        <v>2.86</v>
      </c>
      <c r="BM871" s="2">
        <v>39932</v>
      </c>
      <c r="BN871" s="1">
        <v>2.6775000000000002</v>
      </c>
    </row>
    <row r="872" spans="2:66">
      <c r="B872" s="2">
        <v>40354</v>
      </c>
      <c r="C872" s="1">
        <v>2.46</v>
      </c>
      <c r="E872" s="2">
        <v>39820</v>
      </c>
      <c r="F872" s="1">
        <v>2.44</v>
      </c>
      <c r="H872" s="2">
        <v>39854</v>
      </c>
      <c r="I872" s="1">
        <v>3.73</v>
      </c>
      <c r="K872" s="2">
        <v>39850</v>
      </c>
      <c r="L872" s="1">
        <v>5.27</v>
      </c>
      <c r="N872" s="2">
        <v>39850</v>
      </c>
      <c r="O872" s="1">
        <v>4.5</v>
      </c>
      <c r="Q872" s="2">
        <v>39933</v>
      </c>
      <c r="R872" s="1">
        <v>3.7349999999999999</v>
      </c>
      <c r="T872" s="2">
        <v>39933</v>
      </c>
      <c r="U872" s="1">
        <v>3.5150000000000001</v>
      </c>
      <c r="W872" s="2">
        <v>39933</v>
      </c>
      <c r="X872" s="1">
        <v>3.35</v>
      </c>
      <c r="Z872" s="2">
        <v>39933</v>
      </c>
      <c r="AA872" s="1">
        <v>3.1850000000000001</v>
      </c>
      <c r="AC872" s="2">
        <v>39933</v>
      </c>
      <c r="AD872" s="1">
        <v>2.82</v>
      </c>
      <c r="AF872" s="2">
        <v>40338</v>
      </c>
      <c r="AG872" s="1">
        <v>0.53656000000000004</v>
      </c>
      <c r="AI872" s="2">
        <v>39933</v>
      </c>
      <c r="AJ872" s="1">
        <v>3.6160000000000001</v>
      </c>
      <c r="AL872" s="2">
        <v>39933</v>
      </c>
      <c r="AM872" s="1">
        <v>3.22</v>
      </c>
      <c r="AO872" s="2">
        <v>39933</v>
      </c>
      <c r="AP872" s="1">
        <v>1.4555</v>
      </c>
      <c r="AR872" s="2">
        <v>39933</v>
      </c>
      <c r="AS872" s="1">
        <v>1.091</v>
      </c>
      <c r="AU872" s="2">
        <v>39933</v>
      </c>
      <c r="AV872" s="1">
        <v>3.7549999999999999</v>
      </c>
      <c r="AX872" s="2">
        <v>39933</v>
      </c>
      <c r="AY872" s="1">
        <v>3.8929999999999998</v>
      </c>
      <c r="BA872" s="116">
        <v>39933</v>
      </c>
      <c r="BB872" s="1">
        <v>3.4329999999999998</v>
      </c>
      <c r="BD872" s="2">
        <v>39933</v>
      </c>
      <c r="BE872" s="1">
        <v>1.79</v>
      </c>
      <c r="BG872" s="2">
        <v>39983</v>
      </c>
      <c r="BH872" s="1">
        <v>3.79</v>
      </c>
      <c r="BI872" s="2"/>
      <c r="BJ872" s="2">
        <v>39983</v>
      </c>
      <c r="BK872" s="1">
        <v>2.82</v>
      </c>
      <c r="BM872" s="2">
        <v>39933</v>
      </c>
      <c r="BN872" s="1">
        <v>2.6959999999999997</v>
      </c>
    </row>
    <row r="873" spans="2:66">
      <c r="B873" s="2">
        <v>40357</v>
      </c>
      <c r="C873" s="1">
        <v>2.46</v>
      </c>
      <c r="E873" s="2">
        <v>39821</v>
      </c>
      <c r="F873" s="1">
        <v>2.27</v>
      </c>
      <c r="H873" s="2">
        <v>39855</v>
      </c>
      <c r="I873" s="1">
        <v>3.66</v>
      </c>
      <c r="K873" s="2">
        <v>39853</v>
      </c>
      <c r="L873" s="1">
        <v>5.29</v>
      </c>
      <c r="N873" s="2">
        <v>39853</v>
      </c>
      <c r="O873" s="1">
        <v>4.5199999999999996</v>
      </c>
      <c r="Q873" s="2">
        <v>39934</v>
      </c>
      <c r="R873" s="1">
        <v>3.7349999999999999</v>
      </c>
      <c r="T873" s="2">
        <v>39934</v>
      </c>
      <c r="U873" s="1">
        <v>3.5150000000000001</v>
      </c>
      <c r="W873" s="2">
        <v>39934</v>
      </c>
      <c r="X873" s="1">
        <v>3.35</v>
      </c>
      <c r="Z873" s="2">
        <v>39934</v>
      </c>
      <c r="AA873" s="1">
        <v>3.1850000000000001</v>
      </c>
      <c r="AC873" s="2">
        <v>39934</v>
      </c>
      <c r="AD873" s="1">
        <v>2.82</v>
      </c>
      <c r="AF873" s="2">
        <v>40339</v>
      </c>
      <c r="AG873" s="1">
        <v>0.53644000000000003</v>
      </c>
      <c r="AI873" s="2">
        <v>39934</v>
      </c>
      <c r="AJ873" s="1">
        <v>3.6909999999999998</v>
      </c>
      <c r="AL873" s="2">
        <v>39934</v>
      </c>
      <c r="AM873" s="1">
        <v>3.282</v>
      </c>
      <c r="AO873" s="2">
        <v>39934</v>
      </c>
      <c r="AP873" s="1">
        <v>1.476</v>
      </c>
      <c r="AR873" s="2">
        <v>39934</v>
      </c>
      <c r="AS873" s="1">
        <v>1.1005</v>
      </c>
      <c r="AU873" s="2">
        <v>39934</v>
      </c>
      <c r="AV873" s="1">
        <v>3.7410000000000001</v>
      </c>
      <c r="AX873" s="2">
        <v>39934</v>
      </c>
      <c r="AY873" s="1">
        <v>3.879</v>
      </c>
      <c r="BA873" s="116">
        <v>39934</v>
      </c>
      <c r="BB873" s="1">
        <v>3.427</v>
      </c>
      <c r="BD873" s="2">
        <v>39934</v>
      </c>
      <c r="BE873" s="1">
        <v>1.8029999999999999</v>
      </c>
      <c r="BG873" s="2">
        <v>39986</v>
      </c>
      <c r="BH873" s="1">
        <v>3.7199999999999998</v>
      </c>
      <c r="BI873" s="2"/>
      <c r="BJ873" s="2">
        <v>39986</v>
      </c>
      <c r="BK873" s="1">
        <v>2.75</v>
      </c>
      <c r="BM873" s="2">
        <v>39934</v>
      </c>
      <c r="BN873" s="1">
        <v>2.6949999999999998</v>
      </c>
    </row>
    <row r="874" spans="2:66">
      <c r="B874" s="2">
        <v>40358</v>
      </c>
      <c r="C874" s="1">
        <v>2.46</v>
      </c>
      <c r="E874" s="2">
        <v>39822</v>
      </c>
      <c r="F874" s="1">
        <v>2.2800000000000002</v>
      </c>
      <c r="H874" s="2">
        <v>39856</v>
      </c>
      <c r="I874" s="1">
        <v>3.62</v>
      </c>
      <c r="K874" s="2">
        <v>39854</v>
      </c>
      <c r="L874" s="1">
        <v>5.31</v>
      </c>
      <c r="N874" s="2">
        <v>39854</v>
      </c>
      <c r="O874" s="1">
        <v>4.5600000000000005</v>
      </c>
      <c r="Q874" s="2">
        <v>39937</v>
      </c>
      <c r="R874" s="1">
        <v>3.895</v>
      </c>
      <c r="T874" s="2">
        <v>39937</v>
      </c>
      <c r="U874" s="1">
        <v>3.665</v>
      </c>
      <c r="W874" s="2">
        <v>39937</v>
      </c>
      <c r="X874" s="1">
        <v>3.5049999999999999</v>
      </c>
      <c r="Z874" s="2">
        <v>39937</v>
      </c>
      <c r="AA874" s="1">
        <v>3.3050000000000002</v>
      </c>
      <c r="AC874" s="2">
        <v>39937</v>
      </c>
      <c r="AD874" s="1">
        <v>2.875</v>
      </c>
      <c r="AF874" s="2">
        <v>40340</v>
      </c>
      <c r="AG874" s="1">
        <v>0.53705999999999998</v>
      </c>
      <c r="AI874" s="2">
        <v>39937</v>
      </c>
      <c r="AJ874" s="1">
        <v>3.6734999999999998</v>
      </c>
      <c r="AL874" s="2">
        <v>39937</v>
      </c>
      <c r="AM874" s="1">
        <v>3.2850000000000001</v>
      </c>
      <c r="AO874" s="2">
        <v>39937</v>
      </c>
      <c r="AP874" s="1">
        <v>1.4969999999999999</v>
      </c>
      <c r="AR874" s="2">
        <v>39937</v>
      </c>
      <c r="AS874" s="1">
        <v>1.1020000000000001</v>
      </c>
      <c r="AU874" s="2">
        <v>39937</v>
      </c>
      <c r="AV874" s="1">
        <v>3.819</v>
      </c>
      <c r="AX874" s="2">
        <v>39937</v>
      </c>
      <c r="AY874" s="1">
        <v>3.9550000000000001</v>
      </c>
      <c r="BA874" s="116">
        <v>39937</v>
      </c>
      <c r="BB874" s="1">
        <v>3.5065</v>
      </c>
      <c r="BD874" s="2">
        <v>39937</v>
      </c>
      <c r="BE874" s="1">
        <v>1.8374999999999999</v>
      </c>
      <c r="BG874" s="2">
        <v>39987</v>
      </c>
      <c r="BH874" s="1">
        <v>3.65</v>
      </c>
      <c r="BI874" s="2"/>
      <c r="BJ874" s="2">
        <v>39987</v>
      </c>
      <c r="BK874" s="1">
        <v>2.71</v>
      </c>
      <c r="BM874" s="2">
        <v>39937</v>
      </c>
      <c r="BN874" s="1">
        <v>2.8050000000000002</v>
      </c>
    </row>
    <row r="875" spans="2:66">
      <c r="B875" s="2">
        <v>40359</v>
      </c>
      <c r="C875" s="1">
        <v>2.46</v>
      </c>
      <c r="E875" s="2">
        <v>39825</v>
      </c>
      <c r="F875" s="1">
        <v>2.2599999999999998</v>
      </c>
      <c r="H875" s="2">
        <v>39857</v>
      </c>
      <c r="I875" s="1">
        <v>3.57</v>
      </c>
      <c r="K875" s="2">
        <v>39855</v>
      </c>
      <c r="L875" s="1">
        <v>5.27</v>
      </c>
      <c r="N875" s="2">
        <v>39855</v>
      </c>
      <c r="O875" s="1">
        <v>4.53</v>
      </c>
      <c r="Q875" s="2">
        <v>39938</v>
      </c>
      <c r="R875" s="1">
        <v>3.895</v>
      </c>
      <c r="T875" s="2">
        <v>39938</v>
      </c>
      <c r="U875" s="1">
        <v>3.665</v>
      </c>
      <c r="W875" s="2">
        <v>39938</v>
      </c>
      <c r="X875" s="1">
        <v>3.5049999999999999</v>
      </c>
      <c r="Z875" s="2">
        <v>39938</v>
      </c>
      <c r="AA875" s="1">
        <v>3.3050000000000002</v>
      </c>
      <c r="AC875" s="2">
        <v>39938</v>
      </c>
      <c r="AD875" s="1">
        <v>2.875</v>
      </c>
      <c r="AF875" s="2">
        <v>40343</v>
      </c>
      <c r="AG875" s="1">
        <v>0.53705999999999998</v>
      </c>
      <c r="AI875" s="2">
        <v>39938</v>
      </c>
      <c r="AJ875" s="1">
        <v>3.6749999999999998</v>
      </c>
      <c r="AL875" s="2">
        <v>39938</v>
      </c>
      <c r="AM875" s="1">
        <v>3.278</v>
      </c>
      <c r="AO875" s="2">
        <v>39938</v>
      </c>
      <c r="AP875" s="1">
        <v>1.466</v>
      </c>
      <c r="AR875" s="2">
        <v>39938</v>
      </c>
      <c r="AS875" s="1">
        <v>1.0649999999999999</v>
      </c>
      <c r="AU875" s="2">
        <v>39938</v>
      </c>
      <c r="AV875" s="1">
        <v>3.7770000000000001</v>
      </c>
      <c r="AX875" s="2">
        <v>39938</v>
      </c>
      <c r="AY875" s="1">
        <v>3.9140000000000001</v>
      </c>
      <c r="BA875" s="116">
        <v>39938</v>
      </c>
      <c r="BB875" s="1">
        <v>3.4580000000000002</v>
      </c>
      <c r="BD875" s="2">
        <v>39938</v>
      </c>
      <c r="BE875" s="1">
        <v>1.8220000000000001</v>
      </c>
      <c r="BG875" s="2">
        <v>39988</v>
      </c>
      <c r="BH875" s="1">
        <v>3.7199999999999998</v>
      </c>
      <c r="BI875" s="2"/>
      <c r="BJ875" s="2">
        <v>39988</v>
      </c>
      <c r="BK875" s="1">
        <v>2.74</v>
      </c>
      <c r="BM875" s="2">
        <v>39938</v>
      </c>
      <c r="BN875" s="1">
        <v>2.738</v>
      </c>
    </row>
    <row r="876" spans="2:66">
      <c r="B876" s="2">
        <v>40360</v>
      </c>
      <c r="C876" s="1">
        <v>2.46</v>
      </c>
      <c r="E876" s="2">
        <v>39826</v>
      </c>
      <c r="F876" s="1">
        <v>2.21</v>
      </c>
      <c r="H876" s="2">
        <v>39860</v>
      </c>
      <c r="I876" s="1">
        <v>3.69</v>
      </c>
      <c r="K876" s="2">
        <v>39856</v>
      </c>
      <c r="L876" s="1">
        <v>5.25</v>
      </c>
      <c r="N876" s="2">
        <v>39856</v>
      </c>
      <c r="O876" s="1">
        <v>4.54</v>
      </c>
      <c r="Q876" s="2">
        <v>39939</v>
      </c>
      <c r="R876" s="1">
        <v>3.87</v>
      </c>
      <c r="T876" s="2">
        <v>39939</v>
      </c>
      <c r="U876" s="1">
        <v>3.64</v>
      </c>
      <c r="W876" s="2">
        <v>39939</v>
      </c>
      <c r="X876" s="1">
        <v>3.4750000000000001</v>
      </c>
      <c r="Z876" s="2">
        <v>39939</v>
      </c>
      <c r="AA876" s="1">
        <v>3.2850000000000001</v>
      </c>
      <c r="AC876" s="2">
        <v>39939</v>
      </c>
      <c r="AD876" s="1">
        <v>2.86</v>
      </c>
      <c r="AF876" s="2">
        <v>40344</v>
      </c>
      <c r="AG876" s="1">
        <v>0.53893999999999997</v>
      </c>
      <c r="AI876" s="2">
        <v>39939</v>
      </c>
      <c r="AJ876" s="1">
        <v>3.677</v>
      </c>
      <c r="AL876" s="2">
        <v>39939</v>
      </c>
      <c r="AM876" s="1">
        <v>3.2530000000000001</v>
      </c>
      <c r="AO876" s="2">
        <v>39939</v>
      </c>
      <c r="AP876" s="1">
        <v>1.4179999999999999</v>
      </c>
      <c r="AR876" s="2">
        <v>39939</v>
      </c>
      <c r="AS876" s="1">
        <v>1.0389999999999999</v>
      </c>
      <c r="AU876" s="2">
        <v>39939</v>
      </c>
      <c r="AV876" s="1">
        <v>3.7829999999999999</v>
      </c>
      <c r="AX876" s="2">
        <v>39939</v>
      </c>
      <c r="AY876" s="1">
        <v>3.915</v>
      </c>
      <c r="BA876" s="116">
        <v>39939</v>
      </c>
      <c r="BB876" s="1">
        <v>3.4384999999999999</v>
      </c>
      <c r="BD876" s="2">
        <v>39939</v>
      </c>
      <c r="BE876" s="1">
        <v>1.7785</v>
      </c>
      <c r="BG876" s="2">
        <v>39989</v>
      </c>
      <c r="BH876" s="1">
        <v>3.55</v>
      </c>
      <c r="BI876" s="2"/>
      <c r="BJ876" s="2">
        <v>39989</v>
      </c>
      <c r="BK876" s="1">
        <v>2.58</v>
      </c>
      <c r="BM876" s="2">
        <v>39939</v>
      </c>
      <c r="BN876" s="1">
        <v>2.6959999999999997</v>
      </c>
    </row>
    <row r="877" spans="2:66">
      <c r="B877" s="2">
        <v>40361</v>
      </c>
      <c r="C877" s="1">
        <v>2.46</v>
      </c>
      <c r="E877" s="2">
        <v>39827</v>
      </c>
      <c r="F877" s="1">
        <v>2.14</v>
      </c>
      <c r="H877" s="2">
        <v>39861</v>
      </c>
      <c r="I877" s="1">
        <v>3.9699999999999998</v>
      </c>
      <c r="K877" s="2">
        <v>39857</v>
      </c>
      <c r="L877" s="1">
        <v>5.19</v>
      </c>
      <c r="N877" s="2">
        <v>39857</v>
      </c>
      <c r="O877" s="1">
        <v>4.5</v>
      </c>
      <c r="Q877" s="2">
        <v>39940</v>
      </c>
      <c r="R877" s="1">
        <v>4.0199999999999996</v>
      </c>
      <c r="T877" s="2">
        <v>39940</v>
      </c>
      <c r="U877" s="1">
        <v>3.7800000000000002</v>
      </c>
      <c r="W877" s="2">
        <v>39940</v>
      </c>
      <c r="X877" s="1">
        <v>3.59</v>
      </c>
      <c r="Z877" s="2">
        <v>39940</v>
      </c>
      <c r="AA877" s="1">
        <v>3.38</v>
      </c>
      <c r="AC877" s="2">
        <v>39940</v>
      </c>
      <c r="AD877" s="1">
        <v>2.895</v>
      </c>
      <c r="AF877" s="2">
        <v>40345</v>
      </c>
      <c r="AG877" s="1">
        <v>0.53893999999999997</v>
      </c>
      <c r="AI877" s="2">
        <v>39940</v>
      </c>
      <c r="AJ877" s="1">
        <v>3.8795000000000002</v>
      </c>
      <c r="AL877" s="2">
        <v>39940</v>
      </c>
      <c r="AM877" s="1">
        <v>3.4380000000000002</v>
      </c>
      <c r="AO877" s="2">
        <v>39940</v>
      </c>
      <c r="AP877" s="1">
        <v>1.4350000000000001</v>
      </c>
      <c r="AR877" s="2">
        <v>39940</v>
      </c>
      <c r="AS877" s="1">
        <v>1.0149999999999999</v>
      </c>
      <c r="AU877" s="2">
        <v>39940</v>
      </c>
      <c r="AV877" s="1">
        <v>3.9060000000000001</v>
      </c>
      <c r="AX877" s="2">
        <v>39940</v>
      </c>
      <c r="AY877" s="1">
        <v>4.05</v>
      </c>
      <c r="BA877" s="116">
        <v>39940</v>
      </c>
      <c r="BB877" s="1">
        <v>3.5910000000000002</v>
      </c>
      <c r="BD877" s="2">
        <v>39940</v>
      </c>
      <c r="BE877" s="1">
        <v>1.7810000000000001</v>
      </c>
      <c r="BG877" s="2">
        <v>39990</v>
      </c>
      <c r="BH877" s="1">
        <v>3.52</v>
      </c>
      <c r="BI877" s="2"/>
      <c r="BJ877" s="2">
        <v>39990</v>
      </c>
      <c r="BK877" s="1">
        <v>2.5300000000000002</v>
      </c>
      <c r="BM877" s="2">
        <v>39940</v>
      </c>
      <c r="BN877" s="1">
        <v>2.7829999999999999</v>
      </c>
    </row>
    <row r="878" spans="2:66">
      <c r="B878" s="2">
        <v>40364</v>
      </c>
      <c r="C878" s="1">
        <v>2.46</v>
      </c>
      <c r="E878" s="2">
        <v>39828</v>
      </c>
      <c r="F878" s="1">
        <v>2.1800000000000002</v>
      </c>
      <c r="H878" s="2">
        <v>39862</v>
      </c>
      <c r="I878" s="1">
        <v>3.74</v>
      </c>
      <c r="K878" s="2">
        <v>39860</v>
      </c>
      <c r="L878" s="1">
        <v>5.26</v>
      </c>
      <c r="N878" s="2">
        <v>39860</v>
      </c>
      <c r="O878" s="1">
        <v>4.5600000000000005</v>
      </c>
      <c r="Q878" s="2">
        <v>39941</v>
      </c>
      <c r="R878" s="1">
        <v>3.99</v>
      </c>
      <c r="T878" s="2">
        <v>39941</v>
      </c>
      <c r="U878" s="1">
        <v>3.76</v>
      </c>
      <c r="W878" s="2">
        <v>39941</v>
      </c>
      <c r="X878" s="1">
        <v>3.5750000000000002</v>
      </c>
      <c r="Z878" s="2">
        <v>39941</v>
      </c>
      <c r="AA878" s="1">
        <v>3.3650000000000002</v>
      </c>
      <c r="AC878" s="2">
        <v>39941</v>
      </c>
      <c r="AD878" s="1">
        <v>2.88</v>
      </c>
      <c r="AF878" s="2">
        <v>40346</v>
      </c>
      <c r="AG878" s="1">
        <v>0.53925000000000001</v>
      </c>
      <c r="AI878" s="2">
        <v>39941</v>
      </c>
      <c r="AJ878" s="1">
        <v>3.8355000000000001</v>
      </c>
      <c r="AL878" s="2">
        <v>39941</v>
      </c>
      <c r="AM878" s="1">
        <v>3.3860000000000001</v>
      </c>
      <c r="AO878" s="2">
        <v>39941</v>
      </c>
      <c r="AP878" s="1">
        <v>1.423</v>
      </c>
      <c r="AR878" s="2">
        <v>39941</v>
      </c>
      <c r="AS878" s="1">
        <v>1.0009999999999999</v>
      </c>
      <c r="AU878" s="2">
        <v>39941</v>
      </c>
      <c r="AV878" s="1">
        <v>3.9710000000000001</v>
      </c>
      <c r="AX878" s="2">
        <v>39941</v>
      </c>
      <c r="AY878" s="1">
        <v>4.1159999999999997</v>
      </c>
      <c r="BA878" s="116">
        <v>39941</v>
      </c>
      <c r="BB878" s="1">
        <v>3.661</v>
      </c>
      <c r="BD878" s="2">
        <v>39941</v>
      </c>
      <c r="BE878" s="1">
        <v>1.7389999999999999</v>
      </c>
      <c r="BG878" s="2">
        <v>39993</v>
      </c>
      <c r="BH878" s="1">
        <v>3.51</v>
      </c>
      <c r="BI878" s="2"/>
      <c r="BJ878" s="2">
        <v>39993</v>
      </c>
      <c r="BK878" s="1">
        <v>2.5300000000000002</v>
      </c>
      <c r="BM878" s="2">
        <v>39941</v>
      </c>
      <c r="BN878" s="1">
        <v>2.81</v>
      </c>
    </row>
    <row r="879" spans="2:66">
      <c r="B879" s="2">
        <v>40365</v>
      </c>
      <c r="C879" s="1">
        <v>2.46</v>
      </c>
      <c r="E879" s="2">
        <v>39829</v>
      </c>
      <c r="F879" s="1">
        <v>2.1800000000000002</v>
      </c>
      <c r="H879" s="2">
        <v>39863</v>
      </c>
      <c r="I879" s="1">
        <v>3.75</v>
      </c>
      <c r="K879" s="2">
        <v>39861</v>
      </c>
      <c r="L879" s="1">
        <v>5.51</v>
      </c>
      <c r="N879" s="2">
        <v>39861</v>
      </c>
      <c r="O879" s="1">
        <v>4.88</v>
      </c>
      <c r="Q879" s="2">
        <v>39944</v>
      </c>
      <c r="R879" s="1">
        <v>4.0049999999999999</v>
      </c>
      <c r="T879" s="2">
        <v>39944</v>
      </c>
      <c r="U879" s="1">
        <v>3.7800000000000002</v>
      </c>
      <c r="W879" s="2">
        <v>39944</v>
      </c>
      <c r="X879" s="1">
        <v>3.585</v>
      </c>
      <c r="Z879" s="2">
        <v>39944</v>
      </c>
      <c r="AA879" s="1">
        <v>3.375</v>
      </c>
      <c r="AC879" s="2">
        <v>39944</v>
      </c>
      <c r="AD879" s="1">
        <v>2.89</v>
      </c>
      <c r="AF879" s="2">
        <v>40347</v>
      </c>
      <c r="AG879" s="1">
        <v>0.53818999999999995</v>
      </c>
      <c r="AI879" s="2">
        <v>39944</v>
      </c>
      <c r="AJ879" s="1">
        <v>3.7509999999999999</v>
      </c>
      <c r="AL879" s="2">
        <v>39944</v>
      </c>
      <c r="AM879" s="1">
        <v>3.278</v>
      </c>
      <c r="AO879" s="2">
        <v>39944</v>
      </c>
      <c r="AP879" s="1">
        <v>1.3545</v>
      </c>
      <c r="AR879" s="2">
        <v>39944</v>
      </c>
      <c r="AS879" s="1">
        <v>0.97199999999999998</v>
      </c>
      <c r="AU879" s="2">
        <v>39944</v>
      </c>
      <c r="AV879" s="1">
        <v>3.8820000000000001</v>
      </c>
      <c r="AX879" s="2">
        <v>39944</v>
      </c>
      <c r="AY879" s="1">
        <v>4.0179999999999998</v>
      </c>
      <c r="BA879" s="116">
        <v>39944</v>
      </c>
      <c r="BB879" s="1">
        <v>3.5310000000000001</v>
      </c>
      <c r="BD879" s="2">
        <v>39944</v>
      </c>
      <c r="BE879" s="1">
        <v>1.7389999999999999</v>
      </c>
      <c r="BG879" s="2">
        <v>39994</v>
      </c>
      <c r="BH879" s="1">
        <v>3.5300000000000002</v>
      </c>
      <c r="BI879" s="2"/>
      <c r="BJ879" s="2">
        <v>39994</v>
      </c>
      <c r="BK879" s="1">
        <v>2.54</v>
      </c>
      <c r="BM879" s="2">
        <v>39944</v>
      </c>
      <c r="BN879" s="1">
        <v>2.7279999999999998</v>
      </c>
    </row>
    <row r="880" spans="2:66">
      <c r="B880" s="2">
        <v>40366</v>
      </c>
      <c r="C880" s="1">
        <v>2.46</v>
      </c>
      <c r="E880" s="2">
        <v>39832</v>
      </c>
      <c r="F880" s="1">
        <v>2.13</v>
      </c>
      <c r="H880" s="2">
        <v>39864</v>
      </c>
      <c r="I880" s="1">
        <v>3.92</v>
      </c>
      <c r="K880" s="2">
        <v>39862</v>
      </c>
      <c r="L880" s="1">
        <v>5.45</v>
      </c>
      <c r="N880" s="2">
        <v>39862</v>
      </c>
      <c r="O880" s="1">
        <v>4.84</v>
      </c>
      <c r="Q880" s="2">
        <v>39945</v>
      </c>
      <c r="R880" s="1">
        <v>3.88</v>
      </c>
      <c r="T880" s="2">
        <v>39945</v>
      </c>
      <c r="U880" s="1">
        <v>3.6550000000000002</v>
      </c>
      <c r="W880" s="2">
        <v>39945</v>
      </c>
      <c r="X880" s="1">
        <v>3.4950000000000001</v>
      </c>
      <c r="Z880" s="2">
        <v>39945</v>
      </c>
      <c r="AA880" s="1">
        <v>3.29</v>
      </c>
      <c r="AC880" s="2">
        <v>39945</v>
      </c>
      <c r="AD880" s="1">
        <v>2.835</v>
      </c>
      <c r="AF880" s="2">
        <v>40350</v>
      </c>
      <c r="AG880" s="1">
        <v>0.53837999999999997</v>
      </c>
      <c r="AI880" s="2">
        <v>39945</v>
      </c>
      <c r="AJ880" s="1">
        <v>3.7109999999999999</v>
      </c>
      <c r="AL880" s="2">
        <v>39945</v>
      </c>
      <c r="AM880" s="1">
        <v>3.2530000000000001</v>
      </c>
      <c r="AO880" s="2">
        <v>39945</v>
      </c>
      <c r="AP880" s="1">
        <v>1.3260000000000001</v>
      </c>
      <c r="AR880" s="2">
        <v>39945</v>
      </c>
      <c r="AS880" s="1">
        <v>0.95650000000000002</v>
      </c>
      <c r="AU880" s="2">
        <v>39945</v>
      </c>
      <c r="AV880" s="1">
        <v>3.8639999999999999</v>
      </c>
      <c r="AX880" s="2">
        <v>39945</v>
      </c>
      <c r="AY880" s="1">
        <v>3.9809999999999999</v>
      </c>
      <c r="BA880" s="116">
        <v>39945</v>
      </c>
      <c r="BB880" s="1">
        <v>3.5019999999999998</v>
      </c>
      <c r="BD880" s="2">
        <v>39945</v>
      </c>
      <c r="BE880" s="1">
        <v>1.7544999999999999</v>
      </c>
      <c r="BG880" s="2">
        <v>39995</v>
      </c>
      <c r="BH880" s="1">
        <v>3.55</v>
      </c>
      <c r="BI880" s="2"/>
      <c r="BJ880" s="2">
        <v>39995</v>
      </c>
      <c r="BK880" s="1">
        <v>2.5099999999999998</v>
      </c>
      <c r="BM880" s="2">
        <v>39945</v>
      </c>
      <c r="BN880" s="1">
        <v>2.6955</v>
      </c>
    </row>
    <row r="881" spans="2:66">
      <c r="B881" s="2">
        <v>40367</v>
      </c>
      <c r="C881" s="1">
        <v>2.46</v>
      </c>
      <c r="E881" s="2">
        <v>39833</v>
      </c>
      <c r="F881" s="1">
        <v>2.14</v>
      </c>
      <c r="H881" s="2">
        <v>39867</v>
      </c>
      <c r="I881" s="1">
        <v>3.83</v>
      </c>
      <c r="K881" s="2">
        <v>39863</v>
      </c>
      <c r="L881" s="1">
        <v>5.34</v>
      </c>
      <c r="N881" s="2">
        <v>39863</v>
      </c>
      <c r="O881" s="1">
        <v>4.71</v>
      </c>
      <c r="Q881" s="2">
        <v>39946</v>
      </c>
      <c r="R881" s="1">
        <v>3.92</v>
      </c>
      <c r="T881" s="2">
        <v>39946</v>
      </c>
      <c r="U881" s="1">
        <v>3.7</v>
      </c>
      <c r="W881" s="2">
        <v>39946</v>
      </c>
      <c r="X881" s="1">
        <v>3.51</v>
      </c>
      <c r="Z881" s="2">
        <v>39946</v>
      </c>
      <c r="AA881" s="1">
        <v>3.3</v>
      </c>
      <c r="AC881" s="2">
        <v>39946</v>
      </c>
      <c r="AD881" s="1">
        <v>2.84</v>
      </c>
      <c r="AF881" s="2">
        <v>40351</v>
      </c>
      <c r="AG881" s="1">
        <v>0.53825000000000001</v>
      </c>
      <c r="AI881" s="2">
        <v>39946</v>
      </c>
      <c r="AJ881" s="1">
        <v>3.6385000000000001</v>
      </c>
      <c r="AL881" s="2">
        <v>39946</v>
      </c>
      <c r="AM881" s="1">
        <v>3.1884999999999999</v>
      </c>
      <c r="AO881" s="2">
        <v>39946</v>
      </c>
      <c r="AP881" s="1">
        <v>1.292</v>
      </c>
      <c r="AR881" s="2">
        <v>39946</v>
      </c>
      <c r="AS881" s="1">
        <v>0.9325</v>
      </c>
      <c r="AU881" s="2">
        <v>39946</v>
      </c>
      <c r="AV881" s="1">
        <v>3.8820000000000001</v>
      </c>
      <c r="AX881" s="2">
        <v>39946</v>
      </c>
      <c r="AY881" s="1">
        <v>3.9830000000000001</v>
      </c>
      <c r="BA881" s="116">
        <v>39946</v>
      </c>
      <c r="BB881" s="1">
        <v>3.4889999999999999</v>
      </c>
      <c r="BD881" s="2">
        <v>39946</v>
      </c>
      <c r="BE881" s="1">
        <v>1.6890000000000001</v>
      </c>
      <c r="BG881" s="2">
        <v>39996</v>
      </c>
      <c r="BH881" s="1">
        <v>3.51</v>
      </c>
      <c r="BI881" s="2"/>
      <c r="BJ881" s="2">
        <v>39996</v>
      </c>
      <c r="BK881" s="1">
        <v>2.4300000000000002</v>
      </c>
      <c r="BM881" s="2">
        <v>39946</v>
      </c>
      <c r="BN881" s="1">
        <v>2.6640000000000001</v>
      </c>
    </row>
    <row r="882" spans="2:66">
      <c r="B882" s="2">
        <v>40368</v>
      </c>
      <c r="C882" s="1">
        <v>2.63</v>
      </c>
      <c r="E882" s="2">
        <v>39834</v>
      </c>
      <c r="F882" s="1">
        <v>2.09</v>
      </c>
      <c r="H882" s="2">
        <v>39868</v>
      </c>
      <c r="I882" s="1">
        <v>3.9</v>
      </c>
      <c r="K882" s="2">
        <v>39864</v>
      </c>
      <c r="L882" s="1">
        <v>5.27</v>
      </c>
      <c r="N882" s="2">
        <v>39864</v>
      </c>
      <c r="O882" s="1">
        <v>4.7699999999999996</v>
      </c>
      <c r="Q882" s="2">
        <v>39947</v>
      </c>
      <c r="R882" s="1">
        <v>3.88</v>
      </c>
      <c r="T882" s="2">
        <v>39947</v>
      </c>
      <c r="U882" s="1">
        <v>3.645</v>
      </c>
      <c r="W882" s="2">
        <v>39947</v>
      </c>
      <c r="X882" s="1">
        <v>3.46</v>
      </c>
      <c r="Z882" s="2">
        <v>39947</v>
      </c>
      <c r="AA882" s="1">
        <v>3.24</v>
      </c>
      <c r="AC882" s="2">
        <v>39947</v>
      </c>
      <c r="AD882" s="1">
        <v>2.81</v>
      </c>
      <c r="AF882" s="2">
        <v>40352</v>
      </c>
      <c r="AG882" s="1">
        <v>0.53825000000000001</v>
      </c>
      <c r="AI882" s="2">
        <v>39947</v>
      </c>
      <c r="AJ882" s="1">
        <v>3.6204999999999998</v>
      </c>
      <c r="AL882" s="2">
        <v>39947</v>
      </c>
      <c r="AM882" s="1">
        <v>3.1764999999999999</v>
      </c>
      <c r="AO882" s="2">
        <v>39947</v>
      </c>
      <c r="AP882" s="1">
        <v>1.266</v>
      </c>
      <c r="AR882" s="2">
        <v>39947</v>
      </c>
      <c r="AS882" s="1">
        <v>0.91500000000000004</v>
      </c>
      <c r="AU882" s="2">
        <v>39947</v>
      </c>
      <c r="AV882" s="1">
        <v>3.9079999999999999</v>
      </c>
      <c r="AX882" s="2">
        <v>39947</v>
      </c>
      <c r="AY882" s="1">
        <v>3.9969999999999999</v>
      </c>
      <c r="BA882" s="116">
        <v>39947</v>
      </c>
      <c r="BB882" s="1">
        <v>3.4794999999999998</v>
      </c>
      <c r="BD882" s="2">
        <v>39947</v>
      </c>
      <c r="BE882" s="1">
        <v>1.6720000000000002</v>
      </c>
      <c r="BG882" s="2">
        <v>40000</v>
      </c>
      <c r="BH882" s="1">
        <v>3.52</v>
      </c>
      <c r="BI882" s="2"/>
      <c r="BJ882" s="2">
        <v>40000</v>
      </c>
      <c r="BK882" s="1">
        <v>2.4</v>
      </c>
      <c r="BM882" s="2">
        <v>39947</v>
      </c>
      <c r="BN882" s="1">
        <v>2.6484999999999999</v>
      </c>
    </row>
    <row r="883" spans="2:66">
      <c r="B883" s="2">
        <v>40371</v>
      </c>
      <c r="C883" s="1">
        <v>2.63</v>
      </c>
      <c r="E883" s="2">
        <v>39835</v>
      </c>
      <c r="F883" s="1">
        <v>2.09</v>
      </c>
      <c r="H883" s="2">
        <v>39869</v>
      </c>
      <c r="I883" s="1">
        <v>3.99</v>
      </c>
      <c r="K883" s="2">
        <v>39867</v>
      </c>
      <c r="L883" s="1">
        <v>5.15</v>
      </c>
      <c r="N883" s="2">
        <v>39867</v>
      </c>
      <c r="O883" s="1">
        <v>4.6399999999999997</v>
      </c>
      <c r="Q883" s="2">
        <v>39948</v>
      </c>
      <c r="R883" s="1">
        <v>3.9050000000000002</v>
      </c>
      <c r="T883" s="2">
        <v>39948</v>
      </c>
      <c r="U883" s="1">
        <v>3.6749999999999998</v>
      </c>
      <c r="W883" s="2">
        <v>39948</v>
      </c>
      <c r="X883" s="1">
        <v>3.4849999999999999</v>
      </c>
      <c r="Z883" s="2">
        <v>39948</v>
      </c>
      <c r="AA883" s="1">
        <v>3.26</v>
      </c>
      <c r="AC883" s="2">
        <v>39948</v>
      </c>
      <c r="AD883" s="1">
        <v>2.8250000000000002</v>
      </c>
      <c r="AF883" s="2">
        <v>40353</v>
      </c>
      <c r="AG883" s="1">
        <v>0.53718999999999995</v>
      </c>
      <c r="AI883" s="2">
        <v>39948</v>
      </c>
      <c r="AJ883" s="1">
        <v>3.6494999999999997</v>
      </c>
      <c r="AL883" s="2">
        <v>39948</v>
      </c>
      <c r="AM883" s="1">
        <v>3.2120000000000002</v>
      </c>
      <c r="AO883" s="2">
        <v>39948</v>
      </c>
      <c r="AP883" s="1">
        <v>1.2589999999999999</v>
      </c>
      <c r="AR883" s="2">
        <v>39948</v>
      </c>
      <c r="AS883" s="1">
        <v>0.879</v>
      </c>
      <c r="AU883" s="2">
        <v>39948</v>
      </c>
      <c r="AV883" s="1">
        <v>3.9009999999999998</v>
      </c>
      <c r="AX883" s="2">
        <v>39948</v>
      </c>
      <c r="AY883" s="1">
        <v>4.0140000000000002</v>
      </c>
      <c r="BA883" s="116">
        <v>39948</v>
      </c>
      <c r="BB883" s="1">
        <v>3.5259999999999998</v>
      </c>
      <c r="BD883" s="2">
        <v>39948</v>
      </c>
      <c r="BE883" s="1">
        <v>1.6539999999999999</v>
      </c>
      <c r="BG883" s="2">
        <v>40001</v>
      </c>
      <c r="BH883" s="1">
        <v>3.4699999999999998</v>
      </c>
      <c r="BI883" s="2"/>
      <c r="BJ883" s="2">
        <v>40001</v>
      </c>
      <c r="BK883" s="1">
        <v>2.36</v>
      </c>
      <c r="BM883" s="2">
        <v>39948</v>
      </c>
      <c r="BN883" s="1">
        <v>2.6905000000000001</v>
      </c>
    </row>
    <row r="884" spans="2:66">
      <c r="B884" s="2">
        <v>40372</v>
      </c>
      <c r="C884" s="1">
        <v>2.63</v>
      </c>
      <c r="E884" s="2">
        <v>39836</v>
      </c>
      <c r="F884" s="1">
        <v>2.04</v>
      </c>
      <c r="H884" s="2">
        <v>39870</v>
      </c>
      <c r="I884" s="1">
        <v>3.88</v>
      </c>
      <c r="K884" s="2">
        <v>39868</v>
      </c>
      <c r="L884" s="1">
        <v>5.15</v>
      </c>
      <c r="N884" s="2">
        <v>39868</v>
      </c>
      <c r="O884" s="1">
        <v>4.6399999999999997</v>
      </c>
      <c r="Q884" s="2">
        <v>39951</v>
      </c>
      <c r="R884" s="1">
        <v>3.87</v>
      </c>
      <c r="T884" s="2">
        <v>39951</v>
      </c>
      <c r="U884" s="1">
        <v>3.6349999999999998</v>
      </c>
      <c r="W884" s="2">
        <v>39951</v>
      </c>
      <c r="X884" s="1">
        <v>3.4449999999999998</v>
      </c>
      <c r="Z884" s="2">
        <v>39951</v>
      </c>
      <c r="AA884" s="1">
        <v>3.2149999999999999</v>
      </c>
      <c r="AC884" s="2">
        <v>39951</v>
      </c>
      <c r="AD884" s="1">
        <v>2.79</v>
      </c>
      <c r="AF884" s="2">
        <v>40354</v>
      </c>
      <c r="AG884" s="1">
        <v>0.53469</v>
      </c>
      <c r="AI884" s="2">
        <v>39951</v>
      </c>
      <c r="AJ884" s="1">
        <v>3.7654999999999998</v>
      </c>
      <c r="AL884" s="2">
        <v>39951</v>
      </c>
      <c r="AM884" s="1">
        <v>3.3025000000000002</v>
      </c>
      <c r="AO884" s="2">
        <v>39951</v>
      </c>
      <c r="AP884" s="1">
        <v>1.2715000000000001</v>
      </c>
      <c r="AR884" s="2">
        <v>39951</v>
      </c>
      <c r="AS884" s="1">
        <v>0.86</v>
      </c>
      <c r="AU884" s="2">
        <v>39951</v>
      </c>
      <c r="AV884" s="1">
        <v>3.88</v>
      </c>
      <c r="AX884" s="2">
        <v>39951</v>
      </c>
      <c r="AY884" s="1">
        <v>3.9910000000000001</v>
      </c>
      <c r="BA884" s="116">
        <v>39951</v>
      </c>
      <c r="BB884" s="1">
        <v>3.496</v>
      </c>
      <c r="BD884" s="2">
        <v>39951</v>
      </c>
      <c r="BE884" s="1">
        <v>1.6280000000000001</v>
      </c>
      <c r="BG884" s="2">
        <v>40002</v>
      </c>
      <c r="BH884" s="1">
        <v>3.33</v>
      </c>
      <c r="BI884" s="2"/>
      <c r="BJ884" s="2">
        <v>40002</v>
      </c>
      <c r="BK884" s="1">
        <v>2.23</v>
      </c>
      <c r="BM884" s="2">
        <v>39951</v>
      </c>
      <c r="BN884" s="1">
        <v>2.6320000000000001</v>
      </c>
    </row>
    <row r="885" spans="2:66">
      <c r="B885" s="2">
        <v>40373</v>
      </c>
      <c r="C885" s="1">
        <v>2.63</v>
      </c>
      <c r="E885" s="2">
        <v>39841</v>
      </c>
      <c r="F885" s="1">
        <v>2.0299999999999998</v>
      </c>
      <c r="H885" s="2">
        <v>39871</v>
      </c>
      <c r="I885" s="1">
        <v>3.82</v>
      </c>
      <c r="K885" s="2">
        <v>39869</v>
      </c>
      <c r="L885" s="1">
        <v>5.16</v>
      </c>
      <c r="N885" s="2">
        <v>39869</v>
      </c>
      <c r="O885" s="1">
        <v>4.67</v>
      </c>
      <c r="Q885" s="2">
        <v>39952</v>
      </c>
      <c r="R885" s="1">
        <v>3.95</v>
      </c>
      <c r="T885" s="2">
        <v>39952</v>
      </c>
      <c r="U885" s="1">
        <v>3.7149999999999999</v>
      </c>
      <c r="W885" s="2">
        <v>39952</v>
      </c>
      <c r="X885" s="1">
        <v>3.52</v>
      </c>
      <c r="Z885" s="2">
        <v>39952</v>
      </c>
      <c r="AA885" s="1">
        <v>3.2800000000000002</v>
      </c>
      <c r="AC885" s="2">
        <v>39952</v>
      </c>
      <c r="AD885" s="1">
        <v>2.83</v>
      </c>
      <c r="AF885" s="2">
        <v>40357</v>
      </c>
      <c r="AG885" s="1">
        <v>0.53344000000000003</v>
      </c>
      <c r="AI885" s="2">
        <v>39952</v>
      </c>
      <c r="AJ885" s="1">
        <v>3.7845</v>
      </c>
      <c r="AL885" s="2">
        <v>39952</v>
      </c>
      <c r="AM885" s="1">
        <v>3.3064999999999998</v>
      </c>
      <c r="AO885" s="2">
        <v>39952</v>
      </c>
      <c r="AP885" s="1">
        <v>1.2310000000000001</v>
      </c>
      <c r="AR885" s="2">
        <v>39952</v>
      </c>
      <c r="AS885" s="1">
        <v>0.81200000000000006</v>
      </c>
      <c r="AU885" s="2">
        <v>39952</v>
      </c>
      <c r="AV885" s="1">
        <v>3.9020000000000001</v>
      </c>
      <c r="AX885" s="2">
        <v>39952</v>
      </c>
      <c r="AY885" s="1">
        <v>4.0170000000000003</v>
      </c>
      <c r="BA885" s="116">
        <v>39952</v>
      </c>
      <c r="BB885" s="1">
        <v>3.52</v>
      </c>
      <c r="BD885" s="2">
        <v>39952</v>
      </c>
      <c r="BE885" s="1">
        <v>1.6830000000000001</v>
      </c>
      <c r="BG885" s="2">
        <v>40003</v>
      </c>
      <c r="BH885" s="1">
        <v>3.44</v>
      </c>
      <c r="BI885" s="2"/>
      <c r="BJ885" s="2">
        <v>40003</v>
      </c>
      <c r="BK885" s="1">
        <v>2.33</v>
      </c>
      <c r="BM885" s="2">
        <v>39952</v>
      </c>
      <c r="BN885" s="1">
        <v>2.6890000000000001</v>
      </c>
    </row>
    <row r="886" spans="2:66">
      <c r="B886" s="2">
        <v>40374</v>
      </c>
      <c r="C886" s="1">
        <v>2.63</v>
      </c>
      <c r="E886" s="2">
        <v>39842</v>
      </c>
      <c r="F886" s="1">
        <v>2.0299999999999998</v>
      </c>
      <c r="H886" s="2">
        <v>39874</v>
      </c>
      <c r="I886" s="1">
        <v>3.87</v>
      </c>
      <c r="K886" s="2">
        <v>39870</v>
      </c>
      <c r="L886" s="1">
        <v>5.0599999999999996</v>
      </c>
      <c r="N886" s="2">
        <v>39870</v>
      </c>
      <c r="O886" s="1">
        <v>4.58</v>
      </c>
      <c r="Q886" s="2">
        <v>39953</v>
      </c>
      <c r="R886" s="1">
        <v>3.94</v>
      </c>
      <c r="T886" s="2">
        <v>39953</v>
      </c>
      <c r="U886" s="1">
        <v>3.71</v>
      </c>
      <c r="W886" s="2">
        <v>39953</v>
      </c>
      <c r="X886" s="1">
        <v>3.52</v>
      </c>
      <c r="Z886" s="2">
        <v>39953</v>
      </c>
      <c r="AA886" s="1">
        <v>3.29</v>
      </c>
      <c r="AC886" s="2">
        <v>39953</v>
      </c>
      <c r="AD886" s="1">
        <v>2.83</v>
      </c>
      <c r="AF886" s="2">
        <v>40358</v>
      </c>
      <c r="AG886" s="1">
        <v>0.53300000000000003</v>
      </c>
      <c r="AI886" s="2">
        <v>39953</v>
      </c>
      <c r="AJ886" s="1">
        <v>3.76</v>
      </c>
      <c r="AL886" s="2">
        <v>39953</v>
      </c>
      <c r="AM886" s="1">
        <v>3.2625000000000002</v>
      </c>
      <c r="AO886" s="2">
        <v>39953</v>
      </c>
      <c r="AP886" s="1">
        <v>1.181</v>
      </c>
      <c r="AR886" s="2">
        <v>39953</v>
      </c>
      <c r="AS886" s="1">
        <v>0.76</v>
      </c>
      <c r="AU886" s="2">
        <v>39953</v>
      </c>
      <c r="AV886" s="1">
        <v>3.9370000000000003</v>
      </c>
      <c r="AX886" s="2">
        <v>39953</v>
      </c>
      <c r="AY886" s="1">
        <v>4.05</v>
      </c>
      <c r="BA886" s="116">
        <v>39953</v>
      </c>
      <c r="BB886" s="1">
        <v>3.5460000000000003</v>
      </c>
      <c r="BD886" s="2">
        <v>39953</v>
      </c>
      <c r="BE886" s="1">
        <v>1.7055</v>
      </c>
      <c r="BG886" s="2">
        <v>40004</v>
      </c>
      <c r="BH886" s="1">
        <v>3.32</v>
      </c>
      <c r="BI886" s="2"/>
      <c r="BJ886" s="2">
        <v>40004</v>
      </c>
      <c r="BK886" s="1">
        <v>2.2200000000000002</v>
      </c>
      <c r="BM886" s="2">
        <v>39953</v>
      </c>
      <c r="BN886" s="1">
        <v>2.7149999999999999</v>
      </c>
    </row>
    <row r="887" spans="2:66">
      <c r="B887" s="2">
        <v>40375</v>
      </c>
      <c r="C887" s="1">
        <v>2.63</v>
      </c>
      <c r="E887" s="2">
        <v>39843</v>
      </c>
      <c r="F887" s="1">
        <v>2.04</v>
      </c>
      <c r="H887" s="2">
        <v>39875</v>
      </c>
      <c r="I887" s="1">
        <v>3.74</v>
      </c>
      <c r="K887" s="2">
        <v>39871</v>
      </c>
      <c r="L887" s="1">
        <v>5.0599999999999996</v>
      </c>
      <c r="N887" s="2">
        <v>39871</v>
      </c>
      <c r="O887" s="1">
        <v>4.57</v>
      </c>
      <c r="Q887" s="2">
        <v>39954</v>
      </c>
      <c r="R887" s="1">
        <v>3.9350000000000001</v>
      </c>
      <c r="T887" s="2">
        <v>39954</v>
      </c>
      <c r="U887" s="1">
        <v>3.6949999999999998</v>
      </c>
      <c r="W887" s="2">
        <v>39954</v>
      </c>
      <c r="X887" s="1">
        <v>3.5</v>
      </c>
      <c r="Z887" s="2">
        <v>39954</v>
      </c>
      <c r="AA887" s="1">
        <v>3.2650000000000001</v>
      </c>
      <c r="AC887" s="2">
        <v>39954</v>
      </c>
      <c r="AD887" s="1">
        <v>2.8149999999999999</v>
      </c>
      <c r="AF887" s="2">
        <v>40359</v>
      </c>
      <c r="AG887" s="1">
        <v>0.53393999999999997</v>
      </c>
      <c r="AI887" s="2">
        <v>39954</v>
      </c>
      <c r="AJ887" s="1">
        <v>3.9365000000000001</v>
      </c>
      <c r="AL887" s="2">
        <v>39954</v>
      </c>
      <c r="AM887" s="1">
        <v>3.4590000000000001</v>
      </c>
      <c r="AO887" s="2">
        <v>39954</v>
      </c>
      <c r="AP887" s="1">
        <v>1.2330000000000001</v>
      </c>
      <c r="AR887" s="2">
        <v>39954</v>
      </c>
      <c r="AS887" s="1">
        <v>0.80900000000000005</v>
      </c>
      <c r="AU887" s="2">
        <v>39954</v>
      </c>
      <c r="AV887" s="1">
        <v>4.0019999999999998</v>
      </c>
      <c r="AX887" s="2">
        <v>39954</v>
      </c>
      <c r="AY887" s="1">
        <v>4.1130000000000004</v>
      </c>
      <c r="BA887" s="116">
        <v>39954</v>
      </c>
      <c r="BB887" s="1">
        <v>3.5949999999999998</v>
      </c>
      <c r="BD887" s="2">
        <v>39954</v>
      </c>
      <c r="BE887" s="1">
        <v>1.6970000000000001</v>
      </c>
      <c r="BG887" s="2">
        <v>40007</v>
      </c>
      <c r="BH887" s="1">
        <v>3.38</v>
      </c>
      <c r="BI887" s="2"/>
      <c r="BJ887" s="2">
        <v>40007</v>
      </c>
      <c r="BK887" s="1">
        <v>2.27</v>
      </c>
      <c r="BM887" s="2">
        <v>39954</v>
      </c>
      <c r="BN887" s="1">
        <v>2.7279999999999998</v>
      </c>
    </row>
    <row r="888" spans="2:66">
      <c r="B888" s="2">
        <v>40378</v>
      </c>
      <c r="C888" s="1">
        <v>2.63</v>
      </c>
      <c r="E888" s="2">
        <v>39846</v>
      </c>
      <c r="F888" s="1">
        <v>2.0499999999999998</v>
      </c>
      <c r="H888" s="2">
        <v>39876</v>
      </c>
      <c r="I888" s="1">
        <v>3.7</v>
      </c>
      <c r="K888" s="2">
        <v>39874</v>
      </c>
      <c r="L888" s="1">
        <v>5.0999999999999996</v>
      </c>
      <c r="N888" s="2">
        <v>39874</v>
      </c>
      <c r="O888" s="1">
        <v>4.63</v>
      </c>
      <c r="Q888" s="2">
        <v>39955</v>
      </c>
      <c r="R888" s="1">
        <v>4.0049999999999999</v>
      </c>
      <c r="T888" s="2">
        <v>39955</v>
      </c>
      <c r="U888" s="1">
        <v>3.75</v>
      </c>
      <c r="W888" s="2">
        <v>39955</v>
      </c>
      <c r="X888" s="1">
        <v>3.5449999999999999</v>
      </c>
      <c r="Z888" s="2">
        <v>39955</v>
      </c>
      <c r="AA888" s="1">
        <v>3.2949999999999999</v>
      </c>
      <c r="AC888" s="2">
        <v>39955</v>
      </c>
      <c r="AD888" s="1">
        <v>2.8250000000000002</v>
      </c>
      <c r="AF888" s="2">
        <v>40360</v>
      </c>
      <c r="AG888" s="1">
        <v>0.53330999999999995</v>
      </c>
      <c r="AI888" s="2">
        <v>39955</v>
      </c>
      <c r="AJ888" s="1">
        <v>4.0545</v>
      </c>
      <c r="AL888" s="2">
        <v>39955</v>
      </c>
      <c r="AM888" s="1">
        <v>3.5789999999999997</v>
      </c>
      <c r="AO888" s="2">
        <v>39955</v>
      </c>
      <c r="AP888" s="1">
        <v>1.2869999999999999</v>
      </c>
      <c r="AR888" s="2">
        <v>39955</v>
      </c>
      <c r="AS888" s="1">
        <v>0.83199999999999996</v>
      </c>
      <c r="AU888" s="2">
        <v>39955</v>
      </c>
      <c r="AV888" s="1">
        <v>4</v>
      </c>
      <c r="AX888" s="2">
        <v>39955</v>
      </c>
      <c r="AY888" s="1">
        <v>4.1219999999999999</v>
      </c>
      <c r="BA888" s="116">
        <v>39955</v>
      </c>
      <c r="BB888" s="1">
        <v>3.6480000000000001</v>
      </c>
      <c r="BD888" s="2">
        <v>39955</v>
      </c>
      <c r="BE888" s="1">
        <v>1.7185000000000001</v>
      </c>
      <c r="BG888" s="2">
        <v>40008</v>
      </c>
      <c r="BH888" s="1">
        <v>3.5</v>
      </c>
      <c r="BI888" s="2"/>
      <c r="BJ888" s="2">
        <v>40008</v>
      </c>
      <c r="BK888" s="1">
        <v>2.37</v>
      </c>
      <c r="BM888" s="2">
        <v>39955</v>
      </c>
      <c r="BN888" s="1">
        <v>2.7755000000000001</v>
      </c>
    </row>
    <row r="889" spans="2:66">
      <c r="B889" s="2">
        <v>40379</v>
      </c>
      <c r="C889" s="1">
        <v>2.63</v>
      </c>
      <c r="E889" s="2">
        <v>39847</v>
      </c>
      <c r="F889" s="1">
        <v>2.0299999999999998</v>
      </c>
      <c r="H889" s="2">
        <v>39877</v>
      </c>
      <c r="I889" s="1">
        <v>3.71</v>
      </c>
      <c r="K889" s="2">
        <v>39875</v>
      </c>
      <c r="L889" s="1">
        <v>5.04</v>
      </c>
      <c r="N889" s="2">
        <v>39875</v>
      </c>
      <c r="O889" s="1">
        <v>4.59</v>
      </c>
      <c r="Q889" s="2">
        <v>39958</v>
      </c>
      <c r="R889" s="1">
        <v>3.98</v>
      </c>
      <c r="T889" s="2">
        <v>39958</v>
      </c>
      <c r="U889" s="1">
        <v>3.73</v>
      </c>
      <c r="W889" s="2">
        <v>39958</v>
      </c>
      <c r="X889" s="1">
        <v>3.52</v>
      </c>
      <c r="Z889" s="2">
        <v>39958</v>
      </c>
      <c r="AA889" s="1">
        <v>3.2850000000000001</v>
      </c>
      <c r="AC889" s="2">
        <v>39958</v>
      </c>
      <c r="AD889" s="1">
        <v>2.81</v>
      </c>
      <c r="AF889" s="2">
        <v>40361</v>
      </c>
      <c r="AG889" s="1">
        <v>0.53363000000000005</v>
      </c>
      <c r="AI889" s="2">
        <v>39958</v>
      </c>
      <c r="AJ889" s="1">
        <v>4.0190000000000001</v>
      </c>
      <c r="AL889" s="2">
        <v>39958</v>
      </c>
      <c r="AM889" s="1">
        <v>3.5489999999999999</v>
      </c>
      <c r="AO889" s="2">
        <v>39958</v>
      </c>
      <c r="AP889" s="1">
        <v>1.2310000000000001</v>
      </c>
      <c r="AR889" s="2">
        <v>39958</v>
      </c>
      <c r="AS889" s="1">
        <v>0.79500000000000004</v>
      </c>
      <c r="AU889" s="2">
        <v>39958</v>
      </c>
      <c r="AV889" s="1">
        <v>4.0220000000000002</v>
      </c>
      <c r="AX889" s="2">
        <v>39958</v>
      </c>
      <c r="AY889" s="1">
        <v>4.1500000000000004</v>
      </c>
      <c r="BA889" s="116">
        <v>39958</v>
      </c>
      <c r="BB889" s="1">
        <v>3.6619999999999999</v>
      </c>
      <c r="BD889" s="2">
        <v>39958</v>
      </c>
      <c r="BE889" s="1">
        <v>1.774</v>
      </c>
      <c r="BG889" s="2">
        <v>40009</v>
      </c>
      <c r="BH889" s="1">
        <v>3.63</v>
      </c>
      <c r="BI889" s="2"/>
      <c r="BJ889" s="2">
        <v>40009</v>
      </c>
      <c r="BK889" s="1">
        <v>2.52</v>
      </c>
      <c r="BM889" s="2">
        <v>39958</v>
      </c>
      <c r="BN889" s="1">
        <v>2.843</v>
      </c>
    </row>
    <row r="890" spans="2:66">
      <c r="B890" s="2">
        <v>40380</v>
      </c>
      <c r="C890" s="1">
        <v>2.63</v>
      </c>
      <c r="E890" s="2">
        <v>39848</v>
      </c>
      <c r="F890" s="1">
        <v>1.99</v>
      </c>
      <c r="H890" s="2">
        <v>39878</v>
      </c>
      <c r="I890" s="1">
        <v>3.63</v>
      </c>
      <c r="K890" s="2">
        <v>39876</v>
      </c>
      <c r="L890" s="1">
        <v>5.03</v>
      </c>
      <c r="N890" s="2">
        <v>39876</v>
      </c>
      <c r="O890" s="1">
        <v>4.62</v>
      </c>
      <c r="Q890" s="2">
        <v>39959</v>
      </c>
      <c r="R890" s="1">
        <v>3.9849999999999999</v>
      </c>
      <c r="T890" s="2">
        <v>39959</v>
      </c>
      <c r="U890" s="1">
        <v>3.74</v>
      </c>
      <c r="W890" s="2">
        <v>39959</v>
      </c>
      <c r="X890" s="1">
        <v>3.51</v>
      </c>
      <c r="Z890" s="2">
        <v>39959</v>
      </c>
      <c r="AA890" s="1">
        <v>3.2800000000000002</v>
      </c>
      <c r="AC890" s="2">
        <v>39959</v>
      </c>
      <c r="AD890" s="1">
        <v>2.8</v>
      </c>
      <c r="AF890" s="2">
        <v>40364</v>
      </c>
      <c r="AG890" s="1">
        <v>0.53125</v>
      </c>
      <c r="AI890" s="2">
        <v>39959</v>
      </c>
      <c r="AJ890" s="1">
        <v>4.2030000000000003</v>
      </c>
      <c r="AL890" s="2">
        <v>39959</v>
      </c>
      <c r="AM890" s="1">
        <v>3.7290000000000001</v>
      </c>
      <c r="AO890" s="2">
        <v>39959</v>
      </c>
      <c r="AP890" s="1">
        <v>1.3479999999999999</v>
      </c>
      <c r="AR890" s="2">
        <v>39959</v>
      </c>
      <c r="AS890" s="1">
        <v>0.89300000000000002</v>
      </c>
      <c r="AU890" s="2">
        <v>39959</v>
      </c>
      <c r="AV890" s="1">
        <v>4.0389999999999997</v>
      </c>
      <c r="AX890" s="2">
        <v>39959</v>
      </c>
      <c r="AY890" s="1">
        <v>4.1740000000000004</v>
      </c>
      <c r="BA890" s="116">
        <v>39959</v>
      </c>
      <c r="BB890" s="1">
        <v>3.7</v>
      </c>
      <c r="BD890" s="2">
        <v>39959</v>
      </c>
      <c r="BE890" s="1">
        <v>1.7869999999999999</v>
      </c>
      <c r="BG890" s="2">
        <v>40010</v>
      </c>
      <c r="BH890" s="1">
        <v>3.59</v>
      </c>
      <c r="BI890" s="2"/>
      <c r="BJ890" s="2">
        <v>40010</v>
      </c>
      <c r="BK890" s="1">
        <v>2.46</v>
      </c>
      <c r="BM890" s="2">
        <v>39959</v>
      </c>
      <c r="BN890" s="1">
        <v>2.8529999999999998</v>
      </c>
    </row>
    <row r="891" spans="2:66">
      <c r="B891" s="2">
        <v>40381</v>
      </c>
      <c r="C891" s="1">
        <v>2.63</v>
      </c>
      <c r="E891" s="2">
        <v>39849</v>
      </c>
      <c r="F891" s="1">
        <v>1.99</v>
      </c>
      <c r="H891" s="2">
        <v>39881</v>
      </c>
      <c r="I891" s="1">
        <v>3.66</v>
      </c>
      <c r="K891" s="2">
        <v>39877</v>
      </c>
      <c r="L891" s="1">
        <v>5.07</v>
      </c>
      <c r="N891" s="2">
        <v>39877</v>
      </c>
      <c r="O891" s="1">
        <v>4.67</v>
      </c>
      <c r="Q891" s="2">
        <v>39960</v>
      </c>
      <c r="R891" s="1">
        <v>4.0549999999999997</v>
      </c>
      <c r="T891" s="2">
        <v>39960</v>
      </c>
      <c r="U891" s="1">
        <v>3.8</v>
      </c>
      <c r="W891" s="2">
        <v>39960</v>
      </c>
      <c r="X891" s="1">
        <v>3.5550000000000002</v>
      </c>
      <c r="Z891" s="2">
        <v>39960</v>
      </c>
      <c r="AA891" s="1">
        <v>3.3149999999999999</v>
      </c>
      <c r="AC891" s="2">
        <v>39960</v>
      </c>
      <c r="AD891" s="1">
        <v>2.8149999999999999</v>
      </c>
      <c r="AF891" s="2">
        <v>40365</v>
      </c>
      <c r="AG891" s="1">
        <v>0.53112999999999999</v>
      </c>
      <c r="AI891" s="2">
        <v>39960</v>
      </c>
      <c r="AJ891" s="1">
        <v>4.4820000000000002</v>
      </c>
      <c r="AL891" s="2">
        <v>39960</v>
      </c>
      <c r="AM891" s="1">
        <v>4.0380000000000003</v>
      </c>
      <c r="AO891" s="2">
        <v>39960</v>
      </c>
      <c r="AP891" s="1">
        <v>1.395</v>
      </c>
      <c r="AR891" s="2">
        <v>39960</v>
      </c>
      <c r="AS891" s="1">
        <v>0.89800000000000002</v>
      </c>
      <c r="AU891" s="2">
        <v>39960</v>
      </c>
      <c r="AV891" s="1">
        <v>3.9820000000000002</v>
      </c>
      <c r="AX891" s="2">
        <v>39960</v>
      </c>
      <c r="AY891" s="1">
        <v>4.13</v>
      </c>
      <c r="BA891" s="116">
        <v>39960</v>
      </c>
      <c r="BB891" s="1">
        <v>3.6985000000000001</v>
      </c>
      <c r="BD891" s="2">
        <v>39960</v>
      </c>
      <c r="BE891" s="1">
        <v>1.7955000000000001</v>
      </c>
      <c r="BG891" s="2">
        <v>40011</v>
      </c>
      <c r="BH891" s="1">
        <v>3.67</v>
      </c>
      <c r="BI891" s="2"/>
      <c r="BJ891" s="2">
        <v>40011</v>
      </c>
      <c r="BK891" s="1">
        <v>2.52</v>
      </c>
      <c r="BM891" s="2">
        <v>39960</v>
      </c>
      <c r="BN891" s="1">
        <v>2.84</v>
      </c>
    </row>
    <row r="892" spans="2:66">
      <c r="B892" s="2">
        <v>40382</v>
      </c>
      <c r="C892" s="1">
        <v>2.63</v>
      </c>
      <c r="E892" s="2">
        <v>39850</v>
      </c>
      <c r="F892" s="1">
        <v>1.95</v>
      </c>
      <c r="H892" s="2">
        <v>39882</v>
      </c>
      <c r="I892" s="1">
        <v>3.62</v>
      </c>
      <c r="K892" s="2">
        <v>39878</v>
      </c>
      <c r="L892" s="1">
        <v>5.03</v>
      </c>
      <c r="N892" s="2">
        <v>39878</v>
      </c>
      <c r="O892" s="1">
        <v>4.57</v>
      </c>
      <c r="Q892" s="2">
        <v>39961</v>
      </c>
      <c r="R892" s="1">
        <v>4.13</v>
      </c>
      <c r="T892" s="2">
        <v>39961</v>
      </c>
      <c r="U892" s="1">
        <v>3.8650000000000002</v>
      </c>
      <c r="W892" s="2">
        <v>39961</v>
      </c>
      <c r="X892" s="1">
        <v>3.6</v>
      </c>
      <c r="Z892" s="2">
        <v>39961</v>
      </c>
      <c r="AA892" s="1">
        <v>3.33</v>
      </c>
      <c r="AC892" s="2">
        <v>39961</v>
      </c>
      <c r="AD892" s="1">
        <v>2.8149999999999999</v>
      </c>
      <c r="AF892" s="2">
        <v>40366</v>
      </c>
      <c r="AG892" s="1">
        <v>0.52988000000000002</v>
      </c>
      <c r="AI892" s="2">
        <v>39961</v>
      </c>
      <c r="AJ892" s="1">
        <v>4.2530000000000001</v>
      </c>
      <c r="AL892" s="2">
        <v>39961</v>
      </c>
      <c r="AM892" s="1">
        <v>3.8639999999999999</v>
      </c>
      <c r="AO892" s="2">
        <v>39961</v>
      </c>
      <c r="AP892" s="1">
        <v>1.363</v>
      </c>
      <c r="AR892" s="2">
        <v>39961</v>
      </c>
      <c r="AS892" s="1">
        <v>0.86599999999999999</v>
      </c>
      <c r="AU892" s="2">
        <v>39961</v>
      </c>
      <c r="AV892" s="1">
        <v>4.0750000000000002</v>
      </c>
      <c r="AX892" s="2">
        <v>39961</v>
      </c>
      <c r="AY892" s="1">
        <v>4.2240000000000002</v>
      </c>
      <c r="BA892" s="116">
        <v>39961</v>
      </c>
      <c r="BB892" s="1">
        <v>3.7410000000000001</v>
      </c>
      <c r="BD892" s="2">
        <v>39961</v>
      </c>
      <c r="BE892" s="1">
        <v>1.762</v>
      </c>
      <c r="BG892" s="2">
        <v>40014</v>
      </c>
      <c r="BH892" s="1">
        <v>3.61</v>
      </c>
      <c r="BI892" s="2"/>
      <c r="BJ892" s="2">
        <v>40014</v>
      </c>
      <c r="BK892" s="1">
        <v>2.46</v>
      </c>
      <c r="BM892" s="2">
        <v>39961</v>
      </c>
      <c r="BN892" s="1">
        <v>2.903</v>
      </c>
    </row>
    <row r="893" spans="2:66">
      <c r="B893" s="2">
        <v>40385</v>
      </c>
      <c r="C893" s="1">
        <v>2.63</v>
      </c>
      <c r="E893" s="2">
        <v>39853</v>
      </c>
      <c r="F893" s="1">
        <v>1.9300000000000002</v>
      </c>
      <c r="H893" s="2">
        <v>39883</v>
      </c>
      <c r="I893" s="1">
        <v>3.69</v>
      </c>
      <c r="K893" s="2">
        <v>39881</v>
      </c>
      <c r="L893" s="1">
        <v>5.0599999999999996</v>
      </c>
      <c r="N893" s="2">
        <v>39881</v>
      </c>
      <c r="O893" s="1">
        <v>4.6100000000000003</v>
      </c>
      <c r="Q893" s="2">
        <v>39962</v>
      </c>
      <c r="R893" s="1">
        <v>4.085</v>
      </c>
      <c r="T893" s="2">
        <v>39962</v>
      </c>
      <c r="U893" s="1">
        <v>3.8250000000000002</v>
      </c>
      <c r="W893" s="2">
        <v>39962</v>
      </c>
      <c r="X893" s="1">
        <v>3.5750000000000002</v>
      </c>
      <c r="Z893" s="2">
        <v>39962</v>
      </c>
      <c r="AA893" s="1">
        <v>3.335</v>
      </c>
      <c r="AC893" s="2">
        <v>39962</v>
      </c>
      <c r="AD893" s="1">
        <v>2.7949999999999999</v>
      </c>
      <c r="AF893" s="2">
        <v>40367</v>
      </c>
      <c r="AG893" s="1">
        <v>0.52749999999999997</v>
      </c>
      <c r="AI893" s="2">
        <v>39962</v>
      </c>
      <c r="AJ893" s="1">
        <v>4.008</v>
      </c>
      <c r="AL893" s="2">
        <v>39962</v>
      </c>
      <c r="AM893" s="1">
        <v>3.6379999999999999</v>
      </c>
      <c r="AO893" s="2">
        <v>39962</v>
      </c>
      <c r="AP893" s="1">
        <v>1.3129999999999999</v>
      </c>
      <c r="AR893" s="2">
        <v>39962</v>
      </c>
      <c r="AS893" s="1">
        <v>0.83899999999999997</v>
      </c>
      <c r="AU893" s="2">
        <v>39962</v>
      </c>
      <c r="AV893" s="1">
        <v>3.9830000000000001</v>
      </c>
      <c r="AX893" s="2">
        <v>39962</v>
      </c>
      <c r="AY893" s="1">
        <v>4.1370000000000005</v>
      </c>
      <c r="BA893" s="116">
        <v>39962</v>
      </c>
      <c r="BB893" s="1">
        <v>3.698</v>
      </c>
      <c r="BD893" s="2">
        <v>39962</v>
      </c>
      <c r="BE893" s="1">
        <v>1.7109999999999999</v>
      </c>
      <c r="BG893" s="2">
        <v>40015</v>
      </c>
      <c r="BH893" s="1">
        <v>3.5</v>
      </c>
      <c r="BI893" s="2"/>
      <c r="BJ893" s="2">
        <v>40015</v>
      </c>
      <c r="BK893" s="1">
        <v>2.36</v>
      </c>
      <c r="BM893" s="2">
        <v>39962</v>
      </c>
      <c r="BN893" s="1">
        <v>2.8319999999999999</v>
      </c>
    </row>
    <row r="894" spans="2:66">
      <c r="B894" s="2">
        <v>40386</v>
      </c>
      <c r="C894" s="1">
        <v>2.63</v>
      </c>
      <c r="E894" s="2">
        <v>39854</v>
      </c>
      <c r="F894" s="1">
        <v>1.9100000000000001</v>
      </c>
      <c r="H894" s="2">
        <v>39884</v>
      </c>
      <c r="I894" s="1">
        <v>3.62</v>
      </c>
      <c r="K894" s="2">
        <v>39882</v>
      </c>
      <c r="L894" s="1">
        <v>4.88</v>
      </c>
      <c r="N894" s="2">
        <v>39882</v>
      </c>
      <c r="O894" s="1">
        <v>4.5</v>
      </c>
      <c r="Q894" s="2">
        <v>39965</v>
      </c>
      <c r="R894" s="1">
        <v>4.0350000000000001</v>
      </c>
      <c r="T894" s="2">
        <v>39965</v>
      </c>
      <c r="U894" s="1">
        <v>3.7800000000000002</v>
      </c>
      <c r="W894" s="2">
        <v>39965</v>
      </c>
      <c r="X894" s="1">
        <v>3.5550000000000002</v>
      </c>
      <c r="Z894" s="2">
        <v>39965</v>
      </c>
      <c r="AA894" s="1">
        <v>3.2800000000000002</v>
      </c>
      <c r="AC894" s="2">
        <v>39965</v>
      </c>
      <c r="AD894" s="1">
        <v>2.7800000000000002</v>
      </c>
      <c r="AF894" s="2">
        <v>40368</v>
      </c>
      <c r="AG894" s="1">
        <v>0.52681</v>
      </c>
      <c r="AI894" s="2">
        <v>39965</v>
      </c>
      <c r="AJ894" s="1">
        <v>4.3629999999999995</v>
      </c>
      <c r="AL894" s="2">
        <v>39965</v>
      </c>
      <c r="AM894" s="1">
        <v>3.9859999999999998</v>
      </c>
      <c r="AO894" s="2">
        <v>39965</v>
      </c>
      <c r="AP894" s="1">
        <v>1.4139999999999999</v>
      </c>
      <c r="AR894" s="2">
        <v>39965</v>
      </c>
      <c r="AS894" s="1">
        <v>0.89500000000000002</v>
      </c>
      <c r="AU894" s="2">
        <v>39965</v>
      </c>
      <c r="AV894" s="1">
        <v>4.0830000000000002</v>
      </c>
      <c r="AX894" s="2">
        <v>39965</v>
      </c>
      <c r="AY894" s="1">
        <v>4.2359999999999998</v>
      </c>
      <c r="BA894" s="116">
        <v>39965</v>
      </c>
      <c r="BB894" s="1">
        <v>3.7770000000000001</v>
      </c>
      <c r="BD894" s="2">
        <v>39965</v>
      </c>
      <c r="BE894" s="1">
        <v>1.776</v>
      </c>
      <c r="BG894" s="2">
        <v>40016</v>
      </c>
      <c r="BH894" s="1">
        <v>3.58</v>
      </c>
      <c r="BI894" s="2"/>
      <c r="BJ894" s="2">
        <v>40016</v>
      </c>
      <c r="BK894" s="1">
        <v>2.4300000000000002</v>
      </c>
      <c r="BM894" s="2">
        <v>39965</v>
      </c>
      <c r="BN894" s="1">
        <v>2.9180000000000001</v>
      </c>
    </row>
    <row r="895" spans="2:66">
      <c r="B895" s="2">
        <v>40387</v>
      </c>
      <c r="C895" s="1">
        <v>2.63</v>
      </c>
      <c r="E895" s="2">
        <v>39855</v>
      </c>
      <c r="F895" s="1">
        <v>1.9</v>
      </c>
      <c r="H895" s="2">
        <v>39885</v>
      </c>
      <c r="I895" s="1">
        <v>3.7199999999999998</v>
      </c>
      <c r="K895" s="2">
        <v>39883</v>
      </c>
      <c r="L895" s="1">
        <v>4.91</v>
      </c>
      <c r="N895" s="2">
        <v>39883</v>
      </c>
      <c r="O895" s="1">
        <v>4.53</v>
      </c>
      <c r="Q895" s="2">
        <v>39966</v>
      </c>
      <c r="R895" s="1">
        <v>4.08</v>
      </c>
      <c r="T895" s="2">
        <v>39966</v>
      </c>
      <c r="U895" s="1">
        <v>3.82</v>
      </c>
      <c r="W895" s="2">
        <v>39966</v>
      </c>
      <c r="X895" s="1">
        <v>3.58</v>
      </c>
      <c r="Z895" s="2">
        <v>39966</v>
      </c>
      <c r="AA895" s="1">
        <v>3.3</v>
      </c>
      <c r="AC895" s="2">
        <v>39966</v>
      </c>
      <c r="AD895" s="1">
        <v>2.79</v>
      </c>
      <c r="AF895" s="2">
        <v>40371</v>
      </c>
      <c r="AG895" s="1">
        <v>0.52556000000000003</v>
      </c>
      <c r="AI895" s="2">
        <v>39966</v>
      </c>
      <c r="AJ895" s="1">
        <v>4.3179999999999996</v>
      </c>
      <c r="AL895" s="2">
        <v>39966</v>
      </c>
      <c r="AM895" s="1">
        <v>3.927</v>
      </c>
      <c r="AO895" s="2">
        <v>39966</v>
      </c>
      <c r="AP895" s="1">
        <v>1.3734999999999999</v>
      </c>
      <c r="AR895" s="2">
        <v>39966</v>
      </c>
      <c r="AS895" s="1">
        <v>0.85399999999999998</v>
      </c>
      <c r="AU895" s="2">
        <v>39966</v>
      </c>
      <c r="AV895" s="1">
        <v>4.0759999999999996</v>
      </c>
      <c r="AX895" s="2">
        <v>39966</v>
      </c>
      <c r="AY895" s="1">
        <v>4.2149999999999999</v>
      </c>
      <c r="BA895" s="116">
        <v>39966</v>
      </c>
      <c r="BB895" s="1">
        <v>3.7385000000000002</v>
      </c>
      <c r="BD895" s="2">
        <v>39966</v>
      </c>
      <c r="BE895" s="1">
        <v>1.714</v>
      </c>
      <c r="BG895" s="2">
        <v>40017</v>
      </c>
      <c r="BH895" s="1">
        <v>3.7199999999999998</v>
      </c>
      <c r="BI895" s="2"/>
      <c r="BJ895" s="2">
        <v>40017</v>
      </c>
      <c r="BK895" s="1">
        <v>2.6</v>
      </c>
      <c r="BM895" s="2">
        <v>39966</v>
      </c>
      <c r="BN895" s="1">
        <v>2.8660000000000001</v>
      </c>
    </row>
    <row r="896" spans="2:66">
      <c r="B896" s="2">
        <v>40388</v>
      </c>
      <c r="C896" s="1">
        <v>2.63</v>
      </c>
      <c r="E896" s="2">
        <v>39856</v>
      </c>
      <c r="F896" s="1">
        <v>1.8399999999999999</v>
      </c>
      <c r="H896" s="2">
        <v>39888</v>
      </c>
      <c r="I896" s="1">
        <v>3.74</v>
      </c>
      <c r="K896" s="2">
        <v>39884</v>
      </c>
      <c r="L896" s="1">
        <v>4.84</v>
      </c>
      <c r="N896" s="2">
        <v>39884</v>
      </c>
      <c r="O896" s="1">
        <v>4.4000000000000004</v>
      </c>
      <c r="Q896" s="2">
        <v>39967</v>
      </c>
      <c r="R896" s="1">
        <v>4.05</v>
      </c>
      <c r="T896" s="2">
        <v>39967</v>
      </c>
      <c r="U896" s="1">
        <v>3.79</v>
      </c>
      <c r="W896" s="2">
        <v>39967</v>
      </c>
      <c r="X896" s="1">
        <v>3.5550000000000002</v>
      </c>
      <c r="Z896" s="2">
        <v>39967</v>
      </c>
      <c r="AA896" s="1">
        <v>3.2800000000000002</v>
      </c>
      <c r="AC896" s="2">
        <v>39967</v>
      </c>
      <c r="AD896" s="1">
        <v>2.7800000000000002</v>
      </c>
      <c r="AF896" s="2">
        <v>40372</v>
      </c>
      <c r="AG896" s="1">
        <v>0.52593999999999996</v>
      </c>
      <c r="AI896" s="2">
        <v>39967</v>
      </c>
      <c r="AJ896" s="1">
        <v>4.2244999999999999</v>
      </c>
      <c r="AL896" s="2">
        <v>39967</v>
      </c>
      <c r="AM896" s="1">
        <v>3.8159999999999998</v>
      </c>
      <c r="AO896" s="2">
        <v>39967</v>
      </c>
      <c r="AP896" s="1">
        <v>1.3120000000000001</v>
      </c>
      <c r="AR896" s="2">
        <v>39967</v>
      </c>
      <c r="AS896" s="1">
        <v>0.81899999999999995</v>
      </c>
      <c r="AU896" s="2">
        <v>39967</v>
      </c>
      <c r="AV896" s="1">
        <v>3.9969999999999999</v>
      </c>
      <c r="AX896" s="2">
        <v>39967</v>
      </c>
      <c r="AY896" s="1">
        <v>4.1310000000000002</v>
      </c>
      <c r="BA896" s="116">
        <v>39967</v>
      </c>
      <c r="BB896" s="1">
        <v>3.6630000000000003</v>
      </c>
      <c r="BD896" s="2">
        <v>39967</v>
      </c>
      <c r="BE896" s="1">
        <v>1.7029999999999998</v>
      </c>
      <c r="BG896" s="2">
        <v>40018</v>
      </c>
      <c r="BH896" s="1">
        <v>3.7</v>
      </c>
      <c r="BI896" s="2"/>
      <c r="BJ896" s="2">
        <v>40018</v>
      </c>
      <c r="BK896" s="1">
        <v>2.57</v>
      </c>
      <c r="BM896" s="2">
        <v>39967</v>
      </c>
      <c r="BN896" s="1">
        <v>2.8260000000000001</v>
      </c>
    </row>
    <row r="897" spans="2:66">
      <c r="B897" s="2">
        <v>40389</v>
      </c>
      <c r="C897" s="1">
        <v>2.63</v>
      </c>
      <c r="E897" s="2">
        <v>39857</v>
      </c>
      <c r="F897" s="1">
        <v>1.8</v>
      </c>
      <c r="H897" s="2">
        <v>39889</v>
      </c>
      <c r="I897" s="1">
        <v>3.62</v>
      </c>
      <c r="K897" s="2">
        <v>39885</v>
      </c>
      <c r="L897" s="1">
        <v>4.88</v>
      </c>
      <c r="N897" s="2">
        <v>39885</v>
      </c>
      <c r="O897" s="1">
        <v>4.4400000000000004</v>
      </c>
      <c r="Q897" s="2">
        <v>39968</v>
      </c>
      <c r="R897" s="1">
        <v>4.0199999999999996</v>
      </c>
      <c r="T897" s="2">
        <v>39968</v>
      </c>
      <c r="U897" s="1">
        <v>3.76</v>
      </c>
      <c r="W897" s="2">
        <v>39968</v>
      </c>
      <c r="X897" s="1">
        <v>3.5300000000000002</v>
      </c>
      <c r="Z897" s="2">
        <v>39968</v>
      </c>
      <c r="AA897" s="1">
        <v>3.27</v>
      </c>
      <c r="AC897" s="2">
        <v>39968</v>
      </c>
      <c r="AD897" s="1">
        <v>2.7749999999999999</v>
      </c>
      <c r="AF897" s="2">
        <v>40373</v>
      </c>
      <c r="AG897" s="1">
        <v>0.52563000000000004</v>
      </c>
      <c r="AI897" s="2">
        <v>39968</v>
      </c>
      <c r="AJ897" s="1">
        <v>4.4085000000000001</v>
      </c>
      <c r="AL897" s="2">
        <v>39968</v>
      </c>
      <c r="AM897" s="1">
        <v>4.0309999999999997</v>
      </c>
      <c r="AO897" s="2">
        <v>39968</v>
      </c>
      <c r="AP897" s="1">
        <v>1.419</v>
      </c>
      <c r="AR897" s="2">
        <v>39968</v>
      </c>
      <c r="AS897" s="1">
        <v>0.88500000000000001</v>
      </c>
      <c r="AU897" s="2">
        <v>39968</v>
      </c>
      <c r="AV897" s="1">
        <v>4.0449999999999999</v>
      </c>
      <c r="AX897" s="2">
        <v>39968</v>
      </c>
      <c r="AY897" s="1">
        <v>4.194</v>
      </c>
      <c r="BA897" s="116">
        <v>39968</v>
      </c>
      <c r="BB897" s="1">
        <v>3.774</v>
      </c>
      <c r="BD897" s="2">
        <v>39968</v>
      </c>
      <c r="BE897" s="1">
        <v>1.8959999999999999</v>
      </c>
      <c r="BG897" s="2">
        <v>40021</v>
      </c>
      <c r="BH897" s="1">
        <v>3.75</v>
      </c>
      <c r="BI897" s="2"/>
      <c r="BJ897" s="2">
        <v>40021</v>
      </c>
      <c r="BK897" s="1">
        <v>2.63</v>
      </c>
      <c r="BM897" s="2">
        <v>39968</v>
      </c>
      <c r="BN897" s="1">
        <v>2.9420000000000002</v>
      </c>
    </row>
    <row r="898" spans="2:66">
      <c r="B898" s="2">
        <v>40392</v>
      </c>
      <c r="C898" s="1">
        <v>2.63</v>
      </c>
      <c r="E898" s="2">
        <v>39860</v>
      </c>
      <c r="F898" s="1">
        <v>1.79</v>
      </c>
      <c r="H898" s="2">
        <v>39890</v>
      </c>
      <c r="I898" s="1">
        <v>3.66</v>
      </c>
      <c r="K898" s="2">
        <v>39888</v>
      </c>
      <c r="L898" s="1">
        <v>4.95</v>
      </c>
      <c r="N898" s="2">
        <v>39888</v>
      </c>
      <c r="O898" s="1">
        <v>4.5</v>
      </c>
      <c r="Q898" s="2">
        <v>39969</v>
      </c>
      <c r="R898" s="1">
        <v>4.04</v>
      </c>
      <c r="T898" s="2">
        <v>39969</v>
      </c>
      <c r="U898" s="1">
        <v>3.7800000000000002</v>
      </c>
      <c r="W898" s="2">
        <v>39969</v>
      </c>
      <c r="X898" s="1">
        <v>3.5449999999999999</v>
      </c>
      <c r="Z898" s="2">
        <v>39969</v>
      </c>
      <c r="AA898" s="1">
        <v>3.3</v>
      </c>
      <c r="AC898" s="2">
        <v>39969</v>
      </c>
      <c r="AD898" s="1">
        <v>2.8</v>
      </c>
      <c r="AF898" s="2">
        <v>40374</v>
      </c>
      <c r="AG898" s="1">
        <v>0.52468999999999999</v>
      </c>
      <c r="AI898" s="2">
        <v>39969</v>
      </c>
      <c r="AJ898" s="1">
        <v>4.4829999999999997</v>
      </c>
      <c r="AL898" s="2">
        <v>39969</v>
      </c>
      <c r="AM898" s="1">
        <v>4.202</v>
      </c>
      <c r="AO898" s="2">
        <v>39969</v>
      </c>
      <c r="AP898" s="1">
        <v>1.7730000000000001</v>
      </c>
      <c r="AR898" s="2">
        <v>39969</v>
      </c>
      <c r="AS898" s="1">
        <v>1.1200000000000001</v>
      </c>
      <c r="AU898" s="2">
        <v>39969</v>
      </c>
      <c r="AV898" s="1">
        <v>4.1180000000000003</v>
      </c>
      <c r="AX898" s="2">
        <v>39969</v>
      </c>
      <c r="AY898" s="1">
        <v>4.2809999999999997</v>
      </c>
      <c r="BA898" s="116">
        <v>39969</v>
      </c>
      <c r="BB898" s="1">
        <v>3.863</v>
      </c>
      <c r="BD898" s="2">
        <v>39969</v>
      </c>
      <c r="BE898" s="1">
        <v>2.0019999999999998</v>
      </c>
      <c r="BG898" s="2">
        <v>40022</v>
      </c>
      <c r="BH898" s="1">
        <v>3.7199999999999998</v>
      </c>
      <c r="BI898" s="2"/>
      <c r="BJ898" s="2">
        <v>40022</v>
      </c>
      <c r="BK898" s="1">
        <v>2.63</v>
      </c>
      <c r="BM898" s="2">
        <v>39969</v>
      </c>
      <c r="BN898" s="1">
        <v>3.113</v>
      </c>
    </row>
    <row r="899" spans="2:66">
      <c r="B899" s="2">
        <v>40393</v>
      </c>
      <c r="C899" s="1">
        <v>2.63</v>
      </c>
      <c r="E899" s="2">
        <v>39861</v>
      </c>
      <c r="F899" s="1">
        <v>1.79</v>
      </c>
      <c r="H899" s="2">
        <v>39891</v>
      </c>
      <c r="I899" s="1">
        <v>3.49</v>
      </c>
      <c r="K899" s="2">
        <v>39889</v>
      </c>
      <c r="L899" s="1">
        <v>4.8499999999999996</v>
      </c>
      <c r="N899" s="2">
        <v>39889</v>
      </c>
      <c r="O899" s="1">
        <v>4.3600000000000003</v>
      </c>
      <c r="Q899" s="2">
        <v>39972</v>
      </c>
      <c r="R899" s="1">
        <v>4.1449999999999996</v>
      </c>
      <c r="T899" s="2">
        <v>39972</v>
      </c>
      <c r="U899" s="1">
        <v>3.915</v>
      </c>
      <c r="W899" s="2">
        <v>39972</v>
      </c>
      <c r="X899" s="1">
        <v>3.71</v>
      </c>
      <c r="Z899" s="2">
        <v>39972</v>
      </c>
      <c r="AA899" s="1">
        <v>3.4849999999999999</v>
      </c>
      <c r="AC899" s="2">
        <v>39972</v>
      </c>
      <c r="AD899" s="1">
        <v>2.96</v>
      </c>
      <c r="AF899" s="2">
        <v>40375</v>
      </c>
      <c r="AG899" s="1">
        <v>0.52124999999999999</v>
      </c>
      <c r="AI899" s="2">
        <v>39972</v>
      </c>
      <c r="AJ899" s="1">
        <v>4.508</v>
      </c>
      <c r="AL899" s="2">
        <v>39972</v>
      </c>
      <c r="AM899" s="1">
        <v>4.2960000000000003</v>
      </c>
      <c r="AO899" s="2">
        <v>39972</v>
      </c>
      <c r="AP899" s="1">
        <v>1.915</v>
      </c>
      <c r="AR899" s="2">
        <v>39972</v>
      </c>
      <c r="AS899" s="1">
        <v>1.1679999999999999</v>
      </c>
      <c r="AU899" s="2">
        <v>39972</v>
      </c>
      <c r="AV899" s="1">
        <v>4.01</v>
      </c>
      <c r="AX899" s="2">
        <v>39972</v>
      </c>
      <c r="AY899" s="1">
        <v>4.1959999999999997</v>
      </c>
      <c r="BA899" s="116">
        <v>39972</v>
      </c>
      <c r="BB899" s="1">
        <v>3.7989999999999999</v>
      </c>
      <c r="BD899" s="2">
        <v>39972</v>
      </c>
      <c r="BE899" s="1">
        <v>2.0960000000000001</v>
      </c>
      <c r="BG899" s="2">
        <v>40023</v>
      </c>
      <c r="BH899" s="1">
        <v>3.69</v>
      </c>
      <c r="BI899" s="2"/>
      <c r="BJ899" s="2">
        <v>40023</v>
      </c>
      <c r="BK899" s="1">
        <v>2.69</v>
      </c>
      <c r="BM899" s="2">
        <v>39972</v>
      </c>
      <c r="BN899" s="1">
        <v>3.1150000000000002</v>
      </c>
    </row>
    <row r="900" spans="2:66">
      <c r="B900" s="2">
        <v>40394</v>
      </c>
      <c r="C900" s="1">
        <v>2.63</v>
      </c>
      <c r="E900" s="2">
        <v>39862</v>
      </c>
      <c r="F900" s="1">
        <v>1.72</v>
      </c>
      <c r="H900" s="2">
        <v>39892</v>
      </c>
      <c r="I900" s="1">
        <v>3.49</v>
      </c>
      <c r="K900" s="2">
        <v>39890</v>
      </c>
      <c r="L900" s="1">
        <v>4.87</v>
      </c>
      <c r="N900" s="2">
        <v>39890</v>
      </c>
      <c r="O900" s="1">
        <v>4.3499999999999996</v>
      </c>
      <c r="Q900" s="2">
        <v>39973</v>
      </c>
      <c r="R900" s="1">
        <v>4.17</v>
      </c>
      <c r="T900" s="2">
        <v>39973</v>
      </c>
      <c r="U900" s="1">
        <v>3.95</v>
      </c>
      <c r="W900" s="2">
        <v>39973</v>
      </c>
      <c r="X900" s="1">
        <v>3.8</v>
      </c>
      <c r="Z900" s="2">
        <v>39973</v>
      </c>
      <c r="AA900" s="1">
        <v>3.59</v>
      </c>
      <c r="AC900" s="2">
        <v>39973</v>
      </c>
      <c r="AD900" s="1">
        <v>3.03</v>
      </c>
      <c r="AF900" s="2">
        <v>40378</v>
      </c>
      <c r="AG900" s="1">
        <v>0.51780999999999999</v>
      </c>
      <c r="AI900" s="2">
        <v>39973</v>
      </c>
      <c r="AJ900" s="1">
        <v>4.4710000000000001</v>
      </c>
      <c r="AL900" s="2">
        <v>39973</v>
      </c>
      <c r="AM900" s="1">
        <v>4.2119999999999997</v>
      </c>
      <c r="AO900" s="2">
        <v>39973</v>
      </c>
      <c r="AP900" s="1">
        <v>1.77</v>
      </c>
      <c r="AR900" s="2">
        <v>39973</v>
      </c>
      <c r="AS900" s="1">
        <v>1.042</v>
      </c>
      <c r="AU900" s="2">
        <v>39973</v>
      </c>
      <c r="AV900" s="1">
        <v>3.9980000000000002</v>
      </c>
      <c r="AX900" s="2">
        <v>39973</v>
      </c>
      <c r="AY900" s="1">
        <v>4.1870000000000003</v>
      </c>
      <c r="BA900" s="116">
        <v>39973</v>
      </c>
      <c r="BB900" s="1">
        <v>3.7589999999999999</v>
      </c>
      <c r="BD900" s="2">
        <v>39973</v>
      </c>
      <c r="BE900" s="1">
        <v>2.028</v>
      </c>
      <c r="BG900" s="2">
        <v>40024</v>
      </c>
      <c r="BH900" s="1">
        <v>3.67</v>
      </c>
      <c r="BI900" s="2"/>
      <c r="BJ900" s="2">
        <v>40024</v>
      </c>
      <c r="BK900" s="1">
        <v>2.66</v>
      </c>
      <c r="BM900" s="2">
        <v>39973</v>
      </c>
      <c r="BN900" s="1">
        <v>3.0539999999999998</v>
      </c>
    </row>
    <row r="901" spans="2:66">
      <c r="B901" s="2">
        <v>40395</v>
      </c>
      <c r="C901" s="1">
        <v>2.63</v>
      </c>
      <c r="E901" s="2">
        <v>39863</v>
      </c>
      <c r="F901" s="1">
        <v>1.71</v>
      </c>
      <c r="H901" s="2">
        <v>39895</v>
      </c>
      <c r="I901" s="1">
        <v>3.55</v>
      </c>
      <c r="K901" s="2">
        <v>39891</v>
      </c>
      <c r="L901" s="1">
        <v>4.7300000000000004</v>
      </c>
      <c r="N901" s="2">
        <v>39891</v>
      </c>
      <c r="O901" s="1">
        <v>4.1500000000000004</v>
      </c>
      <c r="Q901" s="2">
        <v>39974</v>
      </c>
      <c r="R901" s="1">
        <v>4.2</v>
      </c>
      <c r="T901" s="2">
        <v>39974</v>
      </c>
      <c r="U901" s="1">
        <v>3.98</v>
      </c>
      <c r="W901" s="2">
        <v>39974</v>
      </c>
      <c r="X901" s="1">
        <v>3.8250000000000002</v>
      </c>
      <c r="Z901" s="2">
        <v>39974</v>
      </c>
      <c r="AA901" s="1">
        <v>3.61</v>
      </c>
      <c r="AC901" s="2">
        <v>39974</v>
      </c>
      <c r="AD901" s="1">
        <v>3.04</v>
      </c>
      <c r="AF901" s="2">
        <v>40379</v>
      </c>
      <c r="AG901" s="1">
        <v>0.51249999999999996</v>
      </c>
      <c r="AI901" s="2">
        <v>39974</v>
      </c>
      <c r="AJ901" s="1">
        <v>4.5999999999999996</v>
      </c>
      <c r="AL901" s="2">
        <v>39974</v>
      </c>
      <c r="AM901" s="1">
        <v>4.3230000000000004</v>
      </c>
      <c r="AO901" s="2">
        <v>39974</v>
      </c>
      <c r="AP901" s="1">
        <v>1.8149999999999999</v>
      </c>
      <c r="AR901" s="2">
        <v>39974</v>
      </c>
      <c r="AS901" s="1">
        <v>1.056</v>
      </c>
      <c r="AU901" s="2">
        <v>39974</v>
      </c>
      <c r="AV901" s="1">
        <v>4.0419999999999998</v>
      </c>
      <c r="AX901" s="2">
        <v>39974</v>
      </c>
      <c r="AY901" s="1">
        <v>4.2430000000000003</v>
      </c>
      <c r="BA901" s="116">
        <v>39974</v>
      </c>
      <c r="BB901" s="1">
        <v>3.8129999999999997</v>
      </c>
      <c r="BD901" s="2">
        <v>39974</v>
      </c>
      <c r="BE901" s="1">
        <v>2.0569999999999999</v>
      </c>
      <c r="BG901" s="2">
        <v>40025</v>
      </c>
      <c r="BH901" s="1">
        <v>3.52</v>
      </c>
      <c r="BI901" s="2"/>
      <c r="BJ901" s="2">
        <v>40025</v>
      </c>
      <c r="BK901" s="1">
        <v>2.5300000000000002</v>
      </c>
      <c r="BM901" s="2">
        <v>39974</v>
      </c>
      <c r="BN901" s="1">
        <v>3.0710000000000002</v>
      </c>
    </row>
    <row r="902" spans="2:66">
      <c r="B902" s="2">
        <v>40396</v>
      </c>
      <c r="C902" s="1">
        <v>2.63</v>
      </c>
      <c r="E902" s="2">
        <v>39864</v>
      </c>
      <c r="F902" s="1">
        <v>1.72</v>
      </c>
      <c r="H902" s="2">
        <v>39896</v>
      </c>
      <c r="I902" s="1">
        <v>3.64</v>
      </c>
      <c r="K902" s="2">
        <v>39892</v>
      </c>
      <c r="L902" s="1">
        <v>4.7699999999999996</v>
      </c>
      <c r="N902" s="2">
        <v>39892</v>
      </c>
      <c r="O902" s="1">
        <v>4.18</v>
      </c>
      <c r="Q902" s="2">
        <v>39975</v>
      </c>
      <c r="R902" s="1">
        <v>4.4649999999999999</v>
      </c>
      <c r="T902" s="2">
        <v>39975</v>
      </c>
      <c r="U902" s="1">
        <v>4.2549999999999999</v>
      </c>
      <c r="W902" s="2">
        <v>39975</v>
      </c>
      <c r="X902" s="1">
        <v>4.12</v>
      </c>
      <c r="Z902" s="2">
        <v>39975</v>
      </c>
      <c r="AA902" s="1">
        <v>3.88</v>
      </c>
      <c r="AC902" s="2">
        <v>39975</v>
      </c>
      <c r="AD902" s="1">
        <v>3.25</v>
      </c>
      <c r="AF902" s="2">
        <v>40380</v>
      </c>
      <c r="AG902" s="1">
        <v>0.50624999999999998</v>
      </c>
      <c r="AI902" s="2">
        <v>39975</v>
      </c>
      <c r="AJ902" s="1">
        <v>4.5069999999999997</v>
      </c>
      <c r="AL902" s="2">
        <v>39975</v>
      </c>
      <c r="AM902" s="1">
        <v>4.1950000000000003</v>
      </c>
      <c r="AO902" s="2">
        <v>39975</v>
      </c>
      <c r="AP902" s="1">
        <v>1.766</v>
      </c>
      <c r="AR902" s="2">
        <v>39975</v>
      </c>
      <c r="AS902" s="1">
        <v>1.0215000000000001</v>
      </c>
      <c r="AU902" s="2">
        <v>39975</v>
      </c>
      <c r="AV902" s="1">
        <v>4.05</v>
      </c>
      <c r="AX902" s="2">
        <v>39975</v>
      </c>
      <c r="AY902" s="1">
        <v>4.2489999999999997</v>
      </c>
      <c r="BA902" s="116">
        <v>39975</v>
      </c>
      <c r="BB902" s="1">
        <v>3.8180000000000001</v>
      </c>
      <c r="BD902" s="2">
        <v>39975</v>
      </c>
      <c r="BE902" s="1">
        <v>2.06</v>
      </c>
      <c r="BG902" s="2">
        <v>40028</v>
      </c>
      <c r="BH902" s="1">
        <v>3.66</v>
      </c>
      <c r="BI902" s="2"/>
      <c r="BJ902" s="2">
        <v>40028</v>
      </c>
      <c r="BK902" s="1">
        <v>2.66</v>
      </c>
      <c r="BM902" s="2">
        <v>39975</v>
      </c>
      <c r="BN902" s="1">
        <v>3.0950000000000002</v>
      </c>
    </row>
    <row r="903" spans="2:66">
      <c r="B903" s="2">
        <v>40399</v>
      </c>
      <c r="C903" s="1">
        <v>2.63</v>
      </c>
      <c r="E903" s="2">
        <v>39867</v>
      </c>
      <c r="F903" s="1">
        <v>1.71</v>
      </c>
      <c r="H903" s="2">
        <v>39897</v>
      </c>
      <c r="I903" s="1">
        <v>3.64</v>
      </c>
      <c r="K903" s="2">
        <v>39895</v>
      </c>
      <c r="L903" s="1">
        <v>4.9399999999999995</v>
      </c>
      <c r="N903" s="2">
        <v>39895</v>
      </c>
      <c r="O903" s="1">
        <v>4.28</v>
      </c>
      <c r="Q903" s="2">
        <v>39976</v>
      </c>
      <c r="R903" s="1">
        <v>4.42</v>
      </c>
      <c r="T903" s="2">
        <v>39976</v>
      </c>
      <c r="U903" s="1">
        <v>4.2450000000000001</v>
      </c>
      <c r="W903" s="2">
        <v>39976</v>
      </c>
      <c r="X903" s="1">
        <v>4.125</v>
      </c>
      <c r="Z903" s="2">
        <v>39976</v>
      </c>
      <c r="AA903" s="1">
        <v>3.89</v>
      </c>
      <c r="AC903" s="2">
        <v>39976</v>
      </c>
      <c r="AD903" s="1">
        <v>3.2349999999999999</v>
      </c>
      <c r="AF903" s="2">
        <v>40381</v>
      </c>
      <c r="AG903" s="1">
        <v>0.49780999999999997</v>
      </c>
      <c r="AI903" s="2">
        <v>39976</v>
      </c>
      <c r="AJ903" s="1">
        <v>4.3979999999999997</v>
      </c>
      <c r="AL903" s="2">
        <v>39976</v>
      </c>
      <c r="AM903" s="1">
        <v>4.056</v>
      </c>
      <c r="AO903" s="2">
        <v>39976</v>
      </c>
      <c r="AP903" s="1">
        <v>1.671</v>
      </c>
      <c r="AR903" s="2">
        <v>39976</v>
      </c>
      <c r="AS903" s="1">
        <v>0.98</v>
      </c>
      <c r="AU903" s="2">
        <v>39976</v>
      </c>
      <c r="AV903" s="1">
        <v>4.0789999999999997</v>
      </c>
      <c r="AX903" s="2">
        <v>39976</v>
      </c>
      <c r="AY903" s="1">
        <v>4.2569999999999997</v>
      </c>
      <c r="BA903" s="116">
        <v>39976</v>
      </c>
      <c r="BB903" s="1">
        <v>3.806</v>
      </c>
      <c r="BD903" s="2">
        <v>39976</v>
      </c>
      <c r="BE903" s="1">
        <v>2.036</v>
      </c>
      <c r="BG903" s="2">
        <v>40029</v>
      </c>
      <c r="BH903" s="1">
        <v>3.7</v>
      </c>
      <c r="BI903" s="2"/>
      <c r="BJ903" s="2">
        <v>40029</v>
      </c>
      <c r="BK903" s="1">
        <v>2.68</v>
      </c>
      <c r="BM903" s="2">
        <v>39976</v>
      </c>
      <c r="BN903" s="1">
        <v>3.0859999999999999</v>
      </c>
    </row>
    <row r="904" spans="2:66">
      <c r="B904" s="2">
        <v>40400</v>
      </c>
      <c r="C904" s="1">
        <v>2.63</v>
      </c>
      <c r="E904" s="2">
        <v>39868</v>
      </c>
      <c r="F904" s="1">
        <v>1.72</v>
      </c>
      <c r="H904" s="2">
        <v>39898</v>
      </c>
      <c r="I904" s="1">
        <v>3.71</v>
      </c>
      <c r="K904" s="2">
        <v>39896</v>
      </c>
      <c r="L904" s="1">
        <v>5.01</v>
      </c>
      <c r="N904" s="2">
        <v>39896</v>
      </c>
      <c r="O904" s="1">
        <v>4.43</v>
      </c>
      <c r="Q904" s="2">
        <v>39979</v>
      </c>
      <c r="R904" s="1">
        <v>4.26</v>
      </c>
      <c r="T904" s="2">
        <v>39979</v>
      </c>
      <c r="U904" s="1">
        <v>4.1449999999999996</v>
      </c>
      <c r="W904" s="2">
        <v>39979</v>
      </c>
      <c r="X904" s="1">
        <v>4.0549999999999997</v>
      </c>
      <c r="Z904" s="2">
        <v>39979</v>
      </c>
      <c r="AA904" s="1">
        <v>3.8149999999999999</v>
      </c>
      <c r="AC904" s="2">
        <v>39979</v>
      </c>
      <c r="AD904" s="1">
        <v>3.14</v>
      </c>
      <c r="AF904" s="2">
        <v>40382</v>
      </c>
      <c r="AG904" s="1">
        <v>0.49313000000000001</v>
      </c>
      <c r="AI904" s="2">
        <v>39979</v>
      </c>
      <c r="AJ904" s="1">
        <v>4.29</v>
      </c>
      <c r="AL904" s="2">
        <v>39979</v>
      </c>
      <c r="AM904" s="1">
        <v>3.9340000000000002</v>
      </c>
      <c r="AO904" s="2">
        <v>39979</v>
      </c>
      <c r="AP904" s="1">
        <v>1.6099999999999999</v>
      </c>
      <c r="AR904" s="2">
        <v>39979</v>
      </c>
      <c r="AS904" s="1">
        <v>0.95199999999999996</v>
      </c>
      <c r="AU904" s="2">
        <v>39979</v>
      </c>
      <c r="AV904" s="1">
        <v>4.0449999999999999</v>
      </c>
      <c r="AX904" s="2">
        <v>39979</v>
      </c>
      <c r="AY904" s="1">
        <v>4.2060000000000004</v>
      </c>
      <c r="BA904" s="116">
        <v>39979</v>
      </c>
      <c r="BB904" s="1">
        <v>3.7250000000000001</v>
      </c>
      <c r="BD904" s="2">
        <v>39979</v>
      </c>
      <c r="BE904" s="1">
        <v>1.9670000000000001</v>
      </c>
      <c r="BG904" s="2">
        <v>40030</v>
      </c>
      <c r="BH904" s="1">
        <v>3.8</v>
      </c>
      <c r="BI904" s="2"/>
      <c r="BJ904" s="2">
        <v>40030</v>
      </c>
      <c r="BK904" s="1">
        <v>2.73</v>
      </c>
      <c r="BM904" s="2">
        <v>39979</v>
      </c>
      <c r="BN904" s="1">
        <v>3.0009999999999999</v>
      </c>
    </row>
    <row r="905" spans="2:66">
      <c r="B905" s="2">
        <v>40401</v>
      </c>
      <c r="C905" s="1">
        <v>2.63</v>
      </c>
      <c r="E905" s="2">
        <v>39869</v>
      </c>
      <c r="F905" s="1">
        <v>1.72</v>
      </c>
      <c r="H905" s="2">
        <v>39899</v>
      </c>
      <c r="I905" s="1">
        <v>3.74</v>
      </c>
      <c r="K905" s="2">
        <v>39897</v>
      </c>
      <c r="L905" s="1">
        <v>5</v>
      </c>
      <c r="N905" s="2">
        <v>39897</v>
      </c>
      <c r="O905" s="1">
        <v>4.4800000000000004</v>
      </c>
      <c r="Q905" s="2">
        <v>39980</v>
      </c>
      <c r="R905" s="1">
        <v>4.2649999999999997</v>
      </c>
      <c r="T905" s="2">
        <v>39980</v>
      </c>
      <c r="U905" s="1">
        <v>4.125</v>
      </c>
      <c r="W905" s="2">
        <v>39980</v>
      </c>
      <c r="X905" s="1">
        <v>4.0049999999999999</v>
      </c>
      <c r="Z905" s="2">
        <v>39980</v>
      </c>
      <c r="AA905" s="1">
        <v>3.76</v>
      </c>
      <c r="AC905" s="2">
        <v>39980</v>
      </c>
      <c r="AD905" s="1">
        <v>3.07</v>
      </c>
      <c r="AF905" s="2">
        <v>40385</v>
      </c>
      <c r="AG905" s="1">
        <v>0.48749999999999999</v>
      </c>
      <c r="AI905" s="2">
        <v>39980</v>
      </c>
      <c r="AJ905" s="1">
        <v>4.2</v>
      </c>
      <c r="AL905" s="2">
        <v>39980</v>
      </c>
      <c r="AM905" s="1">
        <v>3.8544999999999998</v>
      </c>
      <c r="AO905" s="2">
        <v>39980</v>
      </c>
      <c r="AP905" s="1">
        <v>1.5935000000000001</v>
      </c>
      <c r="AR905" s="2">
        <v>39980</v>
      </c>
      <c r="AS905" s="1">
        <v>0.9385</v>
      </c>
      <c r="AU905" s="2">
        <v>39980</v>
      </c>
      <c r="AV905" s="1">
        <v>4.0460000000000003</v>
      </c>
      <c r="AX905" s="2">
        <v>39980</v>
      </c>
      <c r="AY905" s="1">
        <v>4.1989999999999998</v>
      </c>
      <c r="BA905" s="116">
        <v>39980</v>
      </c>
      <c r="BB905" s="1">
        <v>3.7149999999999999</v>
      </c>
      <c r="BD905" s="2">
        <v>39980</v>
      </c>
      <c r="BE905" s="1">
        <v>1.9630000000000001</v>
      </c>
      <c r="BG905" s="2">
        <v>40031</v>
      </c>
      <c r="BH905" s="1">
        <v>3.79</v>
      </c>
      <c r="BI905" s="2"/>
      <c r="BJ905" s="2">
        <v>40031</v>
      </c>
      <c r="BK905" s="1">
        <v>2.73</v>
      </c>
      <c r="BM905" s="2">
        <v>39980</v>
      </c>
      <c r="BN905" s="1">
        <v>2.9779999999999998</v>
      </c>
    </row>
    <row r="906" spans="2:66">
      <c r="B906" s="2">
        <v>40402</v>
      </c>
      <c r="C906" s="1">
        <v>2.63</v>
      </c>
      <c r="E906" s="2">
        <v>39870</v>
      </c>
      <c r="F906" s="1">
        <v>1.7</v>
      </c>
      <c r="H906" s="2">
        <v>39902</v>
      </c>
      <c r="I906" s="1">
        <v>3.89</v>
      </c>
      <c r="K906" s="2">
        <v>39898</v>
      </c>
      <c r="L906" s="1">
        <v>5.08</v>
      </c>
      <c r="N906" s="2">
        <v>39898</v>
      </c>
      <c r="O906" s="1">
        <v>4.5999999999999996</v>
      </c>
      <c r="Q906" s="2">
        <v>39981</v>
      </c>
      <c r="R906" s="1">
        <v>4.2949999999999999</v>
      </c>
      <c r="T906" s="2">
        <v>39981</v>
      </c>
      <c r="U906" s="1">
        <v>4.1449999999999996</v>
      </c>
      <c r="W906" s="2">
        <v>39981</v>
      </c>
      <c r="X906" s="1">
        <v>4.0250000000000004</v>
      </c>
      <c r="Z906" s="2">
        <v>39981</v>
      </c>
      <c r="AA906" s="1">
        <v>3.77</v>
      </c>
      <c r="AC906" s="2">
        <v>39981</v>
      </c>
      <c r="AD906" s="1">
        <v>3.06</v>
      </c>
      <c r="AF906" s="2">
        <v>40386</v>
      </c>
      <c r="AG906" s="1">
        <v>0.48125000000000001</v>
      </c>
      <c r="AI906" s="2">
        <v>39981</v>
      </c>
      <c r="AJ906" s="1">
        <v>4.2359999999999998</v>
      </c>
      <c r="AL906" s="2">
        <v>39981</v>
      </c>
      <c r="AM906" s="1">
        <v>3.867</v>
      </c>
      <c r="AO906" s="2">
        <v>39981</v>
      </c>
      <c r="AP906" s="1">
        <v>1.5859999999999999</v>
      </c>
      <c r="AR906" s="2">
        <v>39981</v>
      </c>
      <c r="AS906" s="1">
        <v>0.94799999999999995</v>
      </c>
      <c r="AU906" s="2">
        <v>39981</v>
      </c>
      <c r="AV906" s="1">
        <v>4.0860000000000003</v>
      </c>
      <c r="AX906" s="2">
        <v>39981</v>
      </c>
      <c r="AY906" s="1">
        <v>4.2270000000000003</v>
      </c>
      <c r="BA906" s="116">
        <v>39981</v>
      </c>
      <c r="BB906" s="1">
        <v>3.7130000000000001</v>
      </c>
      <c r="BD906" s="2">
        <v>39981</v>
      </c>
      <c r="BE906" s="1">
        <v>1.925</v>
      </c>
      <c r="BG906" s="2">
        <v>40032</v>
      </c>
      <c r="BH906" s="1">
        <v>3.89</v>
      </c>
      <c r="BI906" s="2"/>
      <c r="BJ906" s="2">
        <v>40032</v>
      </c>
      <c r="BK906" s="1">
        <v>2.84</v>
      </c>
      <c r="BM906" s="2">
        <v>39981</v>
      </c>
      <c r="BN906" s="1">
        <v>2.976</v>
      </c>
    </row>
    <row r="907" spans="2:66">
      <c r="B907" s="2">
        <v>40403</v>
      </c>
      <c r="C907" s="1">
        <v>2.63</v>
      </c>
      <c r="E907" s="2">
        <v>39871</v>
      </c>
      <c r="F907" s="1">
        <v>1.6800000000000002</v>
      </c>
      <c r="H907" s="2">
        <v>39903</v>
      </c>
      <c r="I907" s="1">
        <v>3.94</v>
      </c>
      <c r="K907" s="2">
        <v>39899</v>
      </c>
      <c r="L907" s="1">
        <v>5.0599999999999996</v>
      </c>
      <c r="N907" s="2">
        <v>39899</v>
      </c>
      <c r="O907" s="1">
        <v>4.59</v>
      </c>
      <c r="Q907" s="2">
        <v>39982</v>
      </c>
      <c r="R907" s="1">
        <v>4.2750000000000004</v>
      </c>
      <c r="T907" s="2">
        <v>39982</v>
      </c>
      <c r="U907" s="1">
        <v>4.1150000000000002</v>
      </c>
      <c r="W907" s="2">
        <v>39982</v>
      </c>
      <c r="X907" s="1">
        <v>3.9950000000000001</v>
      </c>
      <c r="Z907" s="2">
        <v>39982</v>
      </c>
      <c r="AA907" s="1">
        <v>3.73</v>
      </c>
      <c r="AC907" s="2">
        <v>39982</v>
      </c>
      <c r="AD907" s="1">
        <v>3.01</v>
      </c>
      <c r="AF907" s="2">
        <v>40387</v>
      </c>
      <c r="AG907" s="1">
        <v>0.47499999999999998</v>
      </c>
      <c r="AI907" s="2">
        <v>39982</v>
      </c>
      <c r="AJ907" s="1">
        <v>4.4169999999999998</v>
      </c>
      <c r="AL907" s="2">
        <v>39982</v>
      </c>
      <c r="AM907" s="1">
        <v>4.077</v>
      </c>
      <c r="AO907" s="2">
        <v>39982</v>
      </c>
      <c r="AP907" s="1">
        <v>1.734</v>
      </c>
      <c r="AR907" s="2">
        <v>39982</v>
      </c>
      <c r="AS907" s="1">
        <v>1.0269999999999999</v>
      </c>
      <c r="AU907" s="2">
        <v>39982</v>
      </c>
      <c r="AV907" s="1">
        <v>4.1379999999999999</v>
      </c>
      <c r="AX907" s="2">
        <v>39982</v>
      </c>
      <c r="AY907" s="1">
        <v>4.2759999999999998</v>
      </c>
      <c r="BA907" s="116">
        <v>39982</v>
      </c>
      <c r="BB907" s="1">
        <v>3.782</v>
      </c>
      <c r="BD907" s="2">
        <v>39982</v>
      </c>
      <c r="BE907" s="1">
        <v>1.9630000000000001</v>
      </c>
      <c r="BG907" s="2">
        <v>40035</v>
      </c>
      <c r="BH907" s="1">
        <v>3.8</v>
      </c>
      <c r="BI907" s="2"/>
      <c r="BJ907" s="2">
        <v>40035</v>
      </c>
      <c r="BK907" s="1">
        <v>2.75</v>
      </c>
      <c r="BM907" s="2">
        <v>39982</v>
      </c>
      <c r="BN907" s="1">
        <v>3.024</v>
      </c>
    </row>
    <row r="908" spans="2:66">
      <c r="B908" s="2">
        <v>40406</v>
      </c>
      <c r="C908" s="1">
        <v>2.63</v>
      </c>
      <c r="E908" s="2">
        <v>39874</v>
      </c>
      <c r="F908" s="1">
        <v>1.6800000000000002</v>
      </c>
      <c r="H908" s="2">
        <v>39904</v>
      </c>
      <c r="I908" s="1">
        <v>3.83</v>
      </c>
      <c r="K908" s="2">
        <v>39902</v>
      </c>
      <c r="L908" s="1">
        <v>5.15</v>
      </c>
      <c r="N908" s="2">
        <v>39902</v>
      </c>
      <c r="O908" s="1">
        <v>4.68</v>
      </c>
      <c r="Q908" s="2">
        <v>39983</v>
      </c>
      <c r="R908" s="1">
        <v>4.3049999999999997</v>
      </c>
      <c r="T908" s="2">
        <v>39983</v>
      </c>
      <c r="U908" s="1">
        <v>4.13</v>
      </c>
      <c r="W908" s="2">
        <v>39983</v>
      </c>
      <c r="X908" s="1">
        <v>3.98</v>
      </c>
      <c r="Z908" s="2">
        <v>39983</v>
      </c>
      <c r="AA908" s="1">
        <v>3.71</v>
      </c>
      <c r="AC908" s="2">
        <v>39983</v>
      </c>
      <c r="AD908" s="1">
        <v>2.9849999999999999</v>
      </c>
      <c r="AF908" s="2">
        <v>40388</v>
      </c>
      <c r="AG908" s="1">
        <v>0.46562999999999999</v>
      </c>
      <c r="AI908" s="2">
        <v>39983</v>
      </c>
      <c r="AJ908" s="1">
        <v>4.359</v>
      </c>
      <c r="AL908" s="2">
        <v>39983</v>
      </c>
      <c r="AM908" s="1">
        <v>4.0235000000000003</v>
      </c>
      <c r="AO908" s="2">
        <v>39983</v>
      </c>
      <c r="AP908" s="1">
        <v>1.681</v>
      </c>
      <c r="AR908" s="2">
        <v>39983</v>
      </c>
      <c r="AS908" s="1">
        <v>0.97</v>
      </c>
      <c r="AU908" s="2">
        <v>39983</v>
      </c>
      <c r="AV908" s="1">
        <v>4.1269999999999998</v>
      </c>
      <c r="AX908" s="2">
        <v>39983</v>
      </c>
      <c r="AY908" s="1">
        <v>4.2489999999999997</v>
      </c>
      <c r="BA908" s="116">
        <v>39983</v>
      </c>
      <c r="BB908" s="1">
        <v>3.7349999999999999</v>
      </c>
      <c r="BD908" s="2">
        <v>39983</v>
      </c>
      <c r="BE908" s="1">
        <v>1.879</v>
      </c>
      <c r="BG908" s="2">
        <v>40036</v>
      </c>
      <c r="BH908" s="1">
        <v>3.71</v>
      </c>
      <c r="BI908" s="2"/>
      <c r="BJ908" s="2">
        <v>40036</v>
      </c>
      <c r="BK908" s="1">
        <v>2.69</v>
      </c>
      <c r="BM908" s="2">
        <v>39983</v>
      </c>
      <c r="BN908" s="1">
        <v>2.956</v>
      </c>
    </row>
    <row r="909" spans="2:66">
      <c r="B909" s="2">
        <v>40407</v>
      </c>
      <c r="C909" s="1">
        <v>2.63</v>
      </c>
      <c r="E909" s="2">
        <v>39875</v>
      </c>
      <c r="F909" s="1">
        <v>1.6600000000000001</v>
      </c>
      <c r="H909" s="2">
        <v>39905</v>
      </c>
      <c r="I909" s="1">
        <v>3.87</v>
      </c>
      <c r="K909" s="2">
        <v>39903</v>
      </c>
      <c r="L909" s="1">
        <v>5.17</v>
      </c>
      <c r="N909" s="2">
        <v>39903</v>
      </c>
      <c r="O909" s="1">
        <v>4.6899999999999995</v>
      </c>
      <c r="Q909" s="2">
        <v>39986</v>
      </c>
      <c r="R909" s="1">
        <v>4.32</v>
      </c>
      <c r="T909" s="2">
        <v>39986</v>
      </c>
      <c r="U909" s="1">
        <v>4.1500000000000004</v>
      </c>
      <c r="W909" s="2">
        <v>39986</v>
      </c>
      <c r="X909" s="1">
        <v>3.9750000000000001</v>
      </c>
      <c r="Z909" s="2">
        <v>39986</v>
      </c>
      <c r="AA909" s="1">
        <v>3.7</v>
      </c>
      <c r="AC909" s="2">
        <v>39986</v>
      </c>
      <c r="AD909" s="1">
        <v>3.02</v>
      </c>
      <c r="AF909" s="2">
        <v>40389</v>
      </c>
      <c r="AG909" s="1">
        <v>0.45374999999999999</v>
      </c>
      <c r="AI909" s="2">
        <v>39986</v>
      </c>
      <c r="AJ909" s="1">
        <v>4.2839999999999998</v>
      </c>
      <c r="AL909" s="2">
        <v>39986</v>
      </c>
      <c r="AM909" s="1">
        <v>3.9205000000000001</v>
      </c>
      <c r="AO909" s="2">
        <v>39986</v>
      </c>
      <c r="AP909" s="1">
        <v>1.5834999999999999</v>
      </c>
      <c r="AR909" s="2">
        <v>39986</v>
      </c>
      <c r="AS909" s="1">
        <v>0.92349999999999999</v>
      </c>
      <c r="AU909" s="2">
        <v>39986</v>
      </c>
      <c r="AV909" s="1">
        <v>4.1150000000000002</v>
      </c>
      <c r="AX909" s="2">
        <v>39986</v>
      </c>
      <c r="AY909" s="1">
        <v>4.2244999999999999</v>
      </c>
      <c r="BA909" s="116">
        <v>39986</v>
      </c>
      <c r="BB909" s="1">
        <v>3.7075</v>
      </c>
      <c r="BD909" s="2">
        <v>39986</v>
      </c>
      <c r="BE909" s="1">
        <v>1.8595000000000002</v>
      </c>
      <c r="BG909" s="2">
        <v>40037</v>
      </c>
      <c r="BH909" s="1">
        <v>3.7199999999999998</v>
      </c>
      <c r="BI909" s="2"/>
      <c r="BJ909" s="2">
        <v>40037</v>
      </c>
      <c r="BK909" s="1">
        <v>2.7</v>
      </c>
      <c r="BM909" s="2">
        <v>39986</v>
      </c>
      <c r="BN909" s="1">
        <v>2.9350000000000001</v>
      </c>
    </row>
    <row r="910" spans="2:66">
      <c r="B910" s="2">
        <v>40408</v>
      </c>
      <c r="C910" s="1">
        <v>2.63</v>
      </c>
      <c r="E910" s="2">
        <v>39876</v>
      </c>
      <c r="F910" s="1">
        <v>1.65</v>
      </c>
      <c r="H910" s="2">
        <v>39906</v>
      </c>
      <c r="I910" s="1">
        <v>3.95</v>
      </c>
      <c r="K910" s="2">
        <v>39904</v>
      </c>
      <c r="L910" s="1">
        <v>5.08</v>
      </c>
      <c r="N910" s="2">
        <v>39904</v>
      </c>
      <c r="O910" s="1">
        <v>4.6100000000000003</v>
      </c>
      <c r="Q910" s="2">
        <v>39987</v>
      </c>
      <c r="R910" s="1">
        <v>4.2300000000000004</v>
      </c>
      <c r="T910" s="2">
        <v>39987</v>
      </c>
      <c r="U910" s="1">
        <v>4.0750000000000002</v>
      </c>
      <c r="W910" s="2">
        <v>39987</v>
      </c>
      <c r="X910" s="1">
        <v>3.92</v>
      </c>
      <c r="Z910" s="2">
        <v>39987</v>
      </c>
      <c r="AA910" s="1">
        <v>3.63</v>
      </c>
      <c r="AC910" s="2">
        <v>39987</v>
      </c>
      <c r="AD910" s="1">
        <v>2.9750000000000001</v>
      </c>
      <c r="AF910" s="2">
        <v>40392</v>
      </c>
      <c r="AG910" s="1">
        <v>0.44468999999999997</v>
      </c>
      <c r="AI910" s="2">
        <v>39987</v>
      </c>
      <c r="AJ910" s="1">
        <v>4.2169999999999996</v>
      </c>
      <c r="AL910" s="2">
        <v>39987</v>
      </c>
      <c r="AM910" s="1">
        <v>3.8650000000000002</v>
      </c>
      <c r="AO910" s="2">
        <v>39987</v>
      </c>
      <c r="AP910" s="1">
        <v>1.5394999999999999</v>
      </c>
      <c r="AR910" s="2">
        <v>39987</v>
      </c>
      <c r="AS910" s="1">
        <v>0.88500000000000001</v>
      </c>
      <c r="AU910" s="2">
        <v>39987</v>
      </c>
      <c r="AV910" s="1">
        <v>4.1280000000000001</v>
      </c>
      <c r="AX910" s="2">
        <v>39987</v>
      </c>
      <c r="AY910" s="1">
        <v>4.2409999999999997</v>
      </c>
      <c r="BA910" s="116">
        <v>39987</v>
      </c>
      <c r="BB910" s="1">
        <v>3.7229999999999999</v>
      </c>
      <c r="BD910" s="2">
        <v>39987</v>
      </c>
      <c r="BE910" s="1">
        <v>1.9</v>
      </c>
      <c r="BG910" s="2">
        <v>40038</v>
      </c>
      <c r="BH910" s="1">
        <v>3.59</v>
      </c>
      <c r="BI910" s="2"/>
      <c r="BJ910" s="2">
        <v>40038</v>
      </c>
      <c r="BK910" s="1">
        <v>2.58</v>
      </c>
      <c r="BM910" s="2">
        <v>39987</v>
      </c>
      <c r="BN910" s="1">
        <v>2.968</v>
      </c>
    </row>
    <row r="911" spans="2:66">
      <c r="B911" s="2">
        <v>40409</v>
      </c>
      <c r="C911" s="1">
        <v>2.63</v>
      </c>
      <c r="E911" s="2">
        <v>39877</v>
      </c>
      <c r="F911" s="1">
        <v>1.65</v>
      </c>
      <c r="H911" s="2">
        <v>39909</v>
      </c>
      <c r="I911" s="1">
        <v>3.99</v>
      </c>
      <c r="K911" s="2">
        <v>39905</v>
      </c>
      <c r="L911" s="1">
        <v>5.0599999999999996</v>
      </c>
      <c r="N911" s="2">
        <v>39905</v>
      </c>
      <c r="O911" s="1">
        <v>4.57</v>
      </c>
      <c r="Q911" s="2">
        <v>39988</v>
      </c>
      <c r="R911" s="1">
        <v>4.22</v>
      </c>
      <c r="T911" s="2">
        <v>39988</v>
      </c>
      <c r="U911" s="1">
        <v>4.07</v>
      </c>
      <c r="W911" s="2">
        <v>39988</v>
      </c>
      <c r="X911" s="1">
        <v>3.9050000000000002</v>
      </c>
      <c r="Z911" s="2">
        <v>39988</v>
      </c>
      <c r="AA911" s="1">
        <v>3.62</v>
      </c>
      <c r="AC911" s="2">
        <v>39988</v>
      </c>
      <c r="AD911" s="1">
        <v>2.9849999999999999</v>
      </c>
      <c r="AF911" s="2">
        <v>40393</v>
      </c>
      <c r="AG911" s="1">
        <v>0.43469000000000002</v>
      </c>
      <c r="AI911" s="2">
        <v>39988</v>
      </c>
      <c r="AJ911" s="1">
        <v>4.2620000000000005</v>
      </c>
      <c r="AL911" s="2">
        <v>39988</v>
      </c>
      <c r="AM911" s="1">
        <v>3.9055</v>
      </c>
      <c r="AO911" s="2">
        <v>39988</v>
      </c>
      <c r="AP911" s="1">
        <v>1.5895000000000001</v>
      </c>
      <c r="AR911" s="2">
        <v>39988</v>
      </c>
      <c r="AS911" s="1">
        <v>0.89600000000000002</v>
      </c>
      <c r="AU911" s="2">
        <v>39988</v>
      </c>
      <c r="AV911" s="1">
        <v>4.1360000000000001</v>
      </c>
      <c r="AX911" s="2">
        <v>39988</v>
      </c>
      <c r="AY911" s="1">
        <v>4.2290000000000001</v>
      </c>
      <c r="BA911" s="116">
        <v>39988</v>
      </c>
      <c r="BB911" s="1">
        <v>3.7279999999999998</v>
      </c>
      <c r="BD911" s="2">
        <v>39988</v>
      </c>
      <c r="BE911" s="1">
        <v>1.837</v>
      </c>
      <c r="BG911" s="2">
        <v>40039</v>
      </c>
      <c r="BH911" s="1">
        <v>3.55</v>
      </c>
      <c r="BI911" s="2"/>
      <c r="BJ911" s="2">
        <v>40039</v>
      </c>
      <c r="BK911" s="1">
        <v>2.5099999999999998</v>
      </c>
      <c r="BM911" s="2">
        <v>39988</v>
      </c>
      <c r="BN911" s="1">
        <v>2.9239999999999999</v>
      </c>
    </row>
    <row r="912" spans="2:66">
      <c r="B912" s="2">
        <v>40410</v>
      </c>
      <c r="C912" s="1">
        <v>2.63</v>
      </c>
      <c r="E912" s="2">
        <v>39878</v>
      </c>
      <c r="F912" s="1">
        <v>1.6400000000000001</v>
      </c>
      <c r="H912" s="2">
        <v>39910</v>
      </c>
      <c r="I912" s="1">
        <v>3.94</v>
      </c>
      <c r="K912" s="2">
        <v>39906</v>
      </c>
      <c r="L912" s="1">
        <v>5.05</v>
      </c>
      <c r="N912" s="2">
        <v>39906</v>
      </c>
      <c r="O912" s="1">
        <v>4.62</v>
      </c>
      <c r="Q912" s="2">
        <v>39989</v>
      </c>
      <c r="R912" s="1">
        <v>4.2750000000000004</v>
      </c>
      <c r="T912" s="2">
        <v>39989</v>
      </c>
      <c r="U912" s="1">
        <v>4.1399999999999997</v>
      </c>
      <c r="W912" s="2">
        <v>39989</v>
      </c>
      <c r="X912" s="1">
        <v>3.9849999999999999</v>
      </c>
      <c r="Z912" s="2">
        <v>39989</v>
      </c>
      <c r="AA912" s="1">
        <v>3.7050000000000001</v>
      </c>
      <c r="AC912" s="2">
        <v>39989</v>
      </c>
      <c r="AD912" s="1">
        <v>3.04</v>
      </c>
      <c r="AF912" s="2">
        <v>40394</v>
      </c>
      <c r="AG912" s="1">
        <v>0.42405999999999999</v>
      </c>
      <c r="AI912" s="2">
        <v>39989</v>
      </c>
      <c r="AJ912" s="1">
        <v>4.1275000000000004</v>
      </c>
      <c r="AL912" s="2">
        <v>39989</v>
      </c>
      <c r="AM912" s="1">
        <v>3.7364999999999999</v>
      </c>
      <c r="AO912" s="2">
        <v>39989</v>
      </c>
      <c r="AP912" s="1">
        <v>1.4804999999999999</v>
      </c>
      <c r="AR912" s="2">
        <v>39989</v>
      </c>
      <c r="AS912" s="1">
        <v>0.84699999999999998</v>
      </c>
      <c r="AU912" s="2">
        <v>39989</v>
      </c>
      <c r="AV912" s="1">
        <v>4.0979999999999999</v>
      </c>
      <c r="AX912" s="2">
        <v>39989</v>
      </c>
      <c r="AY912" s="1">
        <v>4.1924999999999999</v>
      </c>
      <c r="BA912" s="116">
        <v>39989</v>
      </c>
      <c r="BB912" s="1">
        <v>3.6739999999999999</v>
      </c>
      <c r="BD912" s="2">
        <v>39989</v>
      </c>
      <c r="BE912" s="1">
        <v>1.7709999999999999</v>
      </c>
      <c r="BG912" s="2">
        <v>40042</v>
      </c>
      <c r="BH912" s="1">
        <v>3.48</v>
      </c>
      <c r="BI912" s="2"/>
      <c r="BJ912" s="2">
        <v>40042</v>
      </c>
      <c r="BK912" s="1">
        <v>2.4300000000000002</v>
      </c>
      <c r="BM912" s="2">
        <v>39989</v>
      </c>
      <c r="BN912" s="1">
        <v>2.9039999999999999</v>
      </c>
    </row>
    <row r="913" spans="2:66">
      <c r="B913" s="2">
        <v>40413</v>
      </c>
      <c r="C913" s="1">
        <v>2.63</v>
      </c>
      <c r="E913" s="2">
        <v>39881</v>
      </c>
      <c r="F913" s="1">
        <v>1.6400000000000001</v>
      </c>
      <c r="H913" s="2">
        <v>39911</v>
      </c>
      <c r="I913" s="1">
        <v>3.89</v>
      </c>
      <c r="K913" s="2">
        <v>39909</v>
      </c>
      <c r="L913" s="1">
        <v>5.13</v>
      </c>
      <c r="N913" s="2">
        <v>39909</v>
      </c>
      <c r="O913" s="1">
        <v>4.79</v>
      </c>
      <c r="Q913" s="2">
        <v>39990</v>
      </c>
      <c r="R913" s="1">
        <v>4.24</v>
      </c>
      <c r="T913" s="2">
        <v>39990</v>
      </c>
      <c r="U913" s="1">
        <v>4.12</v>
      </c>
      <c r="W913" s="2">
        <v>39990</v>
      </c>
      <c r="X913" s="1">
        <v>3.98</v>
      </c>
      <c r="Z913" s="2">
        <v>39990</v>
      </c>
      <c r="AA913" s="1">
        <v>3.69</v>
      </c>
      <c r="AC913" s="2">
        <v>39990</v>
      </c>
      <c r="AD913" s="1">
        <v>3.04</v>
      </c>
      <c r="AF913" s="2">
        <v>40395</v>
      </c>
      <c r="AG913" s="1">
        <v>0.41813</v>
      </c>
      <c r="AI913" s="2">
        <v>39990</v>
      </c>
      <c r="AJ913" s="1">
        <v>4.1395</v>
      </c>
      <c r="AL913" s="2">
        <v>39990</v>
      </c>
      <c r="AM913" s="1">
        <v>3.7255000000000003</v>
      </c>
      <c r="AO913" s="2">
        <v>39990</v>
      </c>
      <c r="AP913" s="1">
        <v>1.456</v>
      </c>
      <c r="AR913" s="2">
        <v>39990</v>
      </c>
      <c r="AS913" s="1">
        <v>0.86750000000000005</v>
      </c>
      <c r="AU913" s="2">
        <v>39990</v>
      </c>
      <c r="AV913" s="1">
        <v>4.0910000000000002</v>
      </c>
      <c r="AX913" s="2">
        <v>39990</v>
      </c>
      <c r="AY913" s="1">
        <v>4.1795</v>
      </c>
      <c r="BA913" s="116">
        <v>39990</v>
      </c>
      <c r="BB913" s="1">
        <v>3.6535000000000002</v>
      </c>
      <c r="BD913" s="2">
        <v>39990</v>
      </c>
      <c r="BE913" s="1">
        <v>1.7825</v>
      </c>
      <c r="BG913" s="2">
        <v>40043</v>
      </c>
      <c r="BH913" s="1">
        <v>3.51</v>
      </c>
      <c r="BI913" s="2"/>
      <c r="BJ913" s="2">
        <v>40043</v>
      </c>
      <c r="BK913" s="1">
        <v>2.48</v>
      </c>
      <c r="BM913" s="2">
        <v>39990</v>
      </c>
      <c r="BN913" s="1">
        <v>2.88</v>
      </c>
    </row>
    <row r="914" spans="2:66">
      <c r="B914" s="2">
        <v>40414</v>
      </c>
      <c r="C914" s="1">
        <v>2.63</v>
      </c>
      <c r="E914" s="2">
        <v>39882</v>
      </c>
      <c r="F914" s="1">
        <v>1.63</v>
      </c>
      <c r="H914" s="2">
        <v>39912</v>
      </c>
      <c r="I914" s="1">
        <v>3.88</v>
      </c>
      <c r="K914" s="2">
        <v>39910</v>
      </c>
      <c r="L914" s="1">
        <v>5.13</v>
      </c>
      <c r="N914" s="2">
        <v>39910</v>
      </c>
      <c r="O914" s="1">
        <v>4.7699999999999996</v>
      </c>
      <c r="Q914" s="2">
        <v>39993</v>
      </c>
      <c r="R914" s="1">
        <v>4.2149999999999999</v>
      </c>
      <c r="T914" s="2">
        <v>39993</v>
      </c>
      <c r="U914" s="1">
        <v>4.09</v>
      </c>
      <c r="W914" s="2">
        <v>39993</v>
      </c>
      <c r="X914" s="1">
        <v>3.95</v>
      </c>
      <c r="Z914" s="2">
        <v>39993</v>
      </c>
      <c r="AA914" s="1">
        <v>3.6749999999999998</v>
      </c>
      <c r="AC914" s="2">
        <v>39993</v>
      </c>
      <c r="AD914" s="1">
        <v>3.01</v>
      </c>
      <c r="AF914" s="2">
        <v>40396</v>
      </c>
      <c r="AG914" s="1">
        <v>0.41125</v>
      </c>
      <c r="AI914" s="2">
        <v>39993</v>
      </c>
      <c r="AJ914" s="1">
        <v>4.0970000000000004</v>
      </c>
      <c r="AL914" s="2">
        <v>39993</v>
      </c>
      <c r="AM914" s="1">
        <v>3.6760000000000002</v>
      </c>
      <c r="AO914" s="2">
        <v>39993</v>
      </c>
      <c r="AP914" s="1">
        <v>1.458</v>
      </c>
      <c r="AR914" s="2">
        <v>39993</v>
      </c>
      <c r="AS914" s="1">
        <v>0.86</v>
      </c>
      <c r="AU914" s="2">
        <v>39993</v>
      </c>
      <c r="AV914" s="1">
        <v>4.0999999999999996</v>
      </c>
      <c r="AX914" s="2">
        <v>39993</v>
      </c>
      <c r="AY914" s="1">
        <v>4.1704999999999997</v>
      </c>
      <c r="BA914" s="116">
        <v>39993</v>
      </c>
      <c r="BB914" s="1">
        <v>3.6259999999999999</v>
      </c>
      <c r="BD914" s="2">
        <v>39993</v>
      </c>
      <c r="BE914" s="1">
        <v>1.7894999999999999</v>
      </c>
      <c r="BG914" s="2">
        <v>40044</v>
      </c>
      <c r="BH914" s="1">
        <v>3.45</v>
      </c>
      <c r="BI914" s="2"/>
      <c r="BJ914" s="2">
        <v>40044</v>
      </c>
      <c r="BK914" s="1">
        <v>2.4300000000000002</v>
      </c>
      <c r="BM914" s="2">
        <v>39993</v>
      </c>
      <c r="BN914" s="1">
        <v>2.8654999999999999</v>
      </c>
    </row>
    <row r="915" spans="2:66">
      <c r="B915" s="2">
        <v>40415</v>
      </c>
      <c r="C915" s="1">
        <v>2.63</v>
      </c>
      <c r="E915" s="2">
        <v>39883</v>
      </c>
      <c r="F915" s="1">
        <v>1.63</v>
      </c>
      <c r="H915" s="2">
        <v>39913</v>
      </c>
      <c r="I915" s="1">
        <v>3.88</v>
      </c>
      <c r="K915" s="2">
        <v>39911</v>
      </c>
      <c r="L915" s="1">
        <v>5.08</v>
      </c>
      <c r="N915" s="2">
        <v>39911</v>
      </c>
      <c r="O915" s="1">
        <v>4.66</v>
      </c>
      <c r="Q915" s="2">
        <v>39994</v>
      </c>
      <c r="R915" s="1">
        <v>4.28</v>
      </c>
      <c r="T915" s="2">
        <v>39994</v>
      </c>
      <c r="U915" s="1">
        <v>4.17</v>
      </c>
      <c r="W915" s="2">
        <v>39994</v>
      </c>
      <c r="X915" s="1">
        <v>4.04</v>
      </c>
      <c r="Z915" s="2">
        <v>39994</v>
      </c>
      <c r="AA915" s="1">
        <v>3.7549999999999999</v>
      </c>
      <c r="AC915" s="2">
        <v>39994</v>
      </c>
      <c r="AD915" s="1">
        <v>3.05</v>
      </c>
      <c r="AF915" s="2">
        <v>40399</v>
      </c>
      <c r="AG915" s="1">
        <v>0.40438000000000002</v>
      </c>
      <c r="AI915" s="2">
        <v>39994</v>
      </c>
      <c r="AJ915" s="1">
        <v>4.1829999999999998</v>
      </c>
      <c r="AL915" s="2">
        <v>39994</v>
      </c>
      <c r="AM915" s="1">
        <v>3.766</v>
      </c>
      <c r="AO915" s="2">
        <v>39994</v>
      </c>
      <c r="AP915" s="1">
        <v>1.5175000000000001</v>
      </c>
      <c r="AR915" s="2">
        <v>39994</v>
      </c>
      <c r="AS915" s="1">
        <v>0.874</v>
      </c>
      <c r="AU915" s="2">
        <v>39994</v>
      </c>
      <c r="AV915" s="1">
        <v>4.0449999999999999</v>
      </c>
      <c r="AX915" s="2">
        <v>39994</v>
      </c>
      <c r="AY915" s="1">
        <v>4.13</v>
      </c>
      <c r="BA915" s="116">
        <v>39994</v>
      </c>
      <c r="BB915" s="1">
        <v>3.6219999999999999</v>
      </c>
      <c r="BD915" s="2">
        <v>39994</v>
      </c>
      <c r="BE915" s="1">
        <v>1.8109999999999999</v>
      </c>
      <c r="BG915" s="2">
        <v>40045</v>
      </c>
      <c r="BH915" s="1">
        <v>3.42</v>
      </c>
      <c r="BI915" s="2"/>
      <c r="BJ915" s="2">
        <v>40045</v>
      </c>
      <c r="BK915" s="1">
        <v>2.4300000000000002</v>
      </c>
      <c r="BM915" s="2">
        <v>39994</v>
      </c>
      <c r="BN915" s="1">
        <v>2.8660000000000001</v>
      </c>
    </row>
    <row r="916" spans="2:66">
      <c r="B916" s="2">
        <v>40416</v>
      </c>
      <c r="C916" s="1">
        <v>2.63</v>
      </c>
      <c r="E916" s="2">
        <v>39884</v>
      </c>
      <c r="F916" s="1">
        <v>1.62</v>
      </c>
      <c r="H916" s="2">
        <v>39916</v>
      </c>
      <c r="I916" s="1">
        <v>3.88</v>
      </c>
      <c r="K916" s="2">
        <v>39912</v>
      </c>
      <c r="L916" s="1">
        <v>5.03</v>
      </c>
      <c r="N916" s="2">
        <v>39912</v>
      </c>
      <c r="O916" s="1">
        <v>4.58</v>
      </c>
      <c r="Q916" s="2">
        <v>39995</v>
      </c>
      <c r="R916" s="1">
        <v>4.2249999999999996</v>
      </c>
      <c r="T916" s="2">
        <v>39995</v>
      </c>
      <c r="U916" s="1">
        <v>4.1150000000000002</v>
      </c>
      <c r="W916" s="2">
        <v>39995</v>
      </c>
      <c r="X916" s="1">
        <v>3.9750000000000001</v>
      </c>
      <c r="Z916" s="2">
        <v>39995</v>
      </c>
      <c r="AA916" s="1">
        <v>3.71</v>
      </c>
      <c r="AC916" s="2">
        <v>39995</v>
      </c>
      <c r="AD916" s="1">
        <v>3.01</v>
      </c>
      <c r="AF916" s="2">
        <v>40400</v>
      </c>
      <c r="AG916" s="1">
        <v>0.39781</v>
      </c>
      <c r="AI916" s="2">
        <v>39995</v>
      </c>
      <c r="AJ916" s="1">
        <v>4.1609999999999996</v>
      </c>
      <c r="AL916" s="2">
        <v>39995</v>
      </c>
      <c r="AM916" s="1">
        <v>3.7480000000000002</v>
      </c>
      <c r="AO916" s="2">
        <v>39995</v>
      </c>
      <c r="AP916" s="1">
        <v>1.4670000000000001</v>
      </c>
      <c r="AR916" s="2">
        <v>39995</v>
      </c>
      <c r="AS916" s="1">
        <v>0.83899999999999997</v>
      </c>
      <c r="AU916" s="2">
        <v>39995</v>
      </c>
      <c r="AV916" s="1">
        <v>4.08</v>
      </c>
      <c r="AX916" s="2">
        <v>39995</v>
      </c>
      <c r="AY916" s="1">
        <v>4.157</v>
      </c>
      <c r="BA916" s="116">
        <v>39995</v>
      </c>
      <c r="BB916" s="1">
        <v>3.6225000000000001</v>
      </c>
      <c r="BD916" s="2">
        <v>39995</v>
      </c>
      <c r="BE916" s="1">
        <v>1.788</v>
      </c>
      <c r="BG916" s="2">
        <v>40046</v>
      </c>
      <c r="BH916" s="1">
        <v>3.56</v>
      </c>
      <c r="BI916" s="2"/>
      <c r="BJ916" s="2">
        <v>40046</v>
      </c>
      <c r="BK916" s="1">
        <v>2.58</v>
      </c>
      <c r="BM916" s="2">
        <v>39995</v>
      </c>
      <c r="BN916" s="1">
        <v>2.8645</v>
      </c>
    </row>
    <row r="917" spans="2:66">
      <c r="B917" s="2">
        <v>40417</v>
      </c>
      <c r="C917" s="1">
        <v>2.63</v>
      </c>
      <c r="E917" s="2">
        <v>39885</v>
      </c>
      <c r="F917" s="1">
        <v>1.63</v>
      </c>
      <c r="H917" s="2">
        <v>39917</v>
      </c>
      <c r="I917" s="1">
        <v>3.7800000000000002</v>
      </c>
      <c r="K917" s="2">
        <v>39913</v>
      </c>
      <c r="L917" s="1">
        <v>5.04</v>
      </c>
      <c r="N917" s="2">
        <v>39913</v>
      </c>
      <c r="O917" s="1">
        <v>4.5999999999999996</v>
      </c>
      <c r="Q917" s="2">
        <v>39996</v>
      </c>
      <c r="R917" s="1">
        <v>4.2050000000000001</v>
      </c>
      <c r="T917" s="2">
        <v>39996</v>
      </c>
      <c r="U917" s="1">
        <v>4.0949999999999998</v>
      </c>
      <c r="W917" s="2">
        <v>39996</v>
      </c>
      <c r="X917" s="1">
        <v>3.9449999999999998</v>
      </c>
      <c r="Z917" s="2">
        <v>39996</v>
      </c>
      <c r="AA917" s="1">
        <v>3.69</v>
      </c>
      <c r="AC917" s="2">
        <v>39996</v>
      </c>
      <c r="AD917" s="1">
        <v>2.9849999999999999</v>
      </c>
      <c r="AF917" s="2">
        <v>40401</v>
      </c>
      <c r="AG917" s="1">
        <v>0.38438</v>
      </c>
      <c r="AI917" s="2">
        <v>39996</v>
      </c>
      <c r="AJ917" s="1">
        <v>4.1384999999999996</v>
      </c>
      <c r="AL917" s="2">
        <v>39996</v>
      </c>
      <c r="AM917" s="1">
        <v>3.694</v>
      </c>
      <c r="AO917" s="2">
        <v>39996</v>
      </c>
      <c r="AP917" s="1">
        <v>1.3839999999999999</v>
      </c>
      <c r="AR917" s="2">
        <v>39996</v>
      </c>
      <c r="AS917" s="1">
        <v>0.79700000000000004</v>
      </c>
      <c r="AU917" s="2">
        <v>39996</v>
      </c>
      <c r="AV917" s="1">
        <v>4.0510000000000002</v>
      </c>
      <c r="AX917" s="2">
        <v>39996</v>
      </c>
      <c r="AY917" s="1">
        <v>4.1204999999999998</v>
      </c>
      <c r="BA917" s="116">
        <v>39996</v>
      </c>
      <c r="BB917" s="1">
        <v>3.5779999999999998</v>
      </c>
      <c r="BD917" s="2">
        <v>39996</v>
      </c>
      <c r="BE917" s="1">
        <v>1.6785000000000001</v>
      </c>
      <c r="BG917" s="2">
        <v>40049</v>
      </c>
      <c r="BH917" s="1">
        <v>3.48</v>
      </c>
      <c r="BI917" s="2"/>
      <c r="BJ917" s="2">
        <v>40049</v>
      </c>
      <c r="BK917" s="1">
        <v>2.5</v>
      </c>
      <c r="BM917" s="2">
        <v>39996</v>
      </c>
      <c r="BN917" s="1">
        <v>2.7925</v>
      </c>
    </row>
    <row r="918" spans="2:66">
      <c r="B918" s="2">
        <v>40420</v>
      </c>
      <c r="C918" s="1">
        <v>2.63</v>
      </c>
      <c r="E918" s="2">
        <v>39888</v>
      </c>
      <c r="F918" s="1">
        <v>1.65</v>
      </c>
      <c r="H918" s="2">
        <v>39918</v>
      </c>
      <c r="I918" s="1">
        <v>3.75</v>
      </c>
      <c r="K918" s="2">
        <v>39916</v>
      </c>
      <c r="L918" s="1">
        <v>5.04</v>
      </c>
      <c r="N918" s="2">
        <v>39916</v>
      </c>
      <c r="O918" s="1">
        <v>4.55</v>
      </c>
      <c r="Q918" s="2">
        <v>39997</v>
      </c>
      <c r="R918" s="1">
        <v>4.18</v>
      </c>
      <c r="T918" s="2">
        <v>39997</v>
      </c>
      <c r="U918" s="1">
        <v>4.07</v>
      </c>
      <c r="W918" s="2">
        <v>39997</v>
      </c>
      <c r="X918" s="1">
        <v>3.91</v>
      </c>
      <c r="Z918" s="2">
        <v>39997</v>
      </c>
      <c r="AA918" s="1">
        <v>3.645</v>
      </c>
      <c r="AC918" s="2">
        <v>39997</v>
      </c>
      <c r="AD918" s="1">
        <v>2.96</v>
      </c>
      <c r="AF918" s="2">
        <v>40402</v>
      </c>
      <c r="AG918" s="1">
        <v>0.37624999999999997</v>
      </c>
      <c r="AI918" s="2">
        <v>39997</v>
      </c>
      <c r="AJ918" s="1">
        <v>4.1524999999999999</v>
      </c>
      <c r="AL918" s="2">
        <v>39997</v>
      </c>
      <c r="AM918" s="1">
        <v>3.7069999999999999</v>
      </c>
      <c r="AO918" s="2">
        <v>39997</v>
      </c>
      <c r="AP918" s="1">
        <v>1.4035</v>
      </c>
      <c r="AR918" s="2">
        <v>39997</v>
      </c>
      <c r="AS918" s="1">
        <v>0.77800000000000002</v>
      </c>
      <c r="AU918" s="2">
        <v>39997</v>
      </c>
      <c r="AV918" s="1">
        <v>4.0369999999999999</v>
      </c>
      <c r="AX918" s="2">
        <v>39997</v>
      </c>
      <c r="AY918" s="1">
        <v>4.1159999999999997</v>
      </c>
      <c r="BA918" s="116">
        <v>39997</v>
      </c>
      <c r="BB918" s="1">
        <v>3.5869999999999997</v>
      </c>
      <c r="BD918" s="2">
        <v>39997</v>
      </c>
      <c r="BE918" s="1">
        <v>1.6815</v>
      </c>
      <c r="BG918" s="2">
        <v>40050</v>
      </c>
      <c r="BH918" s="1">
        <v>3.45</v>
      </c>
      <c r="BI918" s="2"/>
      <c r="BJ918" s="2">
        <v>40050</v>
      </c>
      <c r="BK918" s="1">
        <v>2.48</v>
      </c>
      <c r="BM918" s="2">
        <v>39997</v>
      </c>
      <c r="BN918" s="1">
        <v>2.8069999999999999</v>
      </c>
    </row>
    <row r="919" spans="2:66">
      <c r="B919" s="2">
        <v>40421</v>
      </c>
      <c r="C919" s="1">
        <v>2.66</v>
      </c>
      <c r="E919" s="2">
        <v>39889</v>
      </c>
      <c r="F919" s="1">
        <v>1.6400000000000001</v>
      </c>
      <c r="H919" s="2">
        <v>39919</v>
      </c>
      <c r="I919" s="1">
        <v>3.8</v>
      </c>
      <c r="K919" s="2">
        <v>39917</v>
      </c>
      <c r="L919" s="1">
        <v>4.99</v>
      </c>
      <c r="N919" s="2">
        <v>39917</v>
      </c>
      <c r="O919" s="1">
        <v>4.47</v>
      </c>
      <c r="Q919" s="2">
        <v>40000</v>
      </c>
      <c r="R919" s="1">
        <v>4.2</v>
      </c>
      <c r="T919" s="2">
        <v>40000</v>
      </c>
      <c r="U919" s="1">
        <v>4.08</v>
      </c>
      <c r="W919" s="2">
        <v>40000</v>
      </c>
      <c r="X919" s="1">
        <v>3.92</v>
      </c>
      <c r="Z919" s="2">
        <v>40000</v>
      </c>
      <c r="AA919" s="1">
        <v>3.645</v>
      </c>
      <c r="AC919" s="2">
        <v>40000</v>
      </c>
      <c r="AD919" s="1">
        <v>2.9699999999999998</v>
      </c>
      <c r="AF919" s="2">
        <v>40403</v>
      </c>
      <c r="AG919" s="1">
        <v>0.36937999999999999</v>
      </c>
      <c r="AI919" s="2">
        <v>40000</v>
      </c>
      <c r="AJ919" s="1">
        <v>4.1669999999999998</v>
      </c>
      <c r="AL919" s="2">
        <v>40000</v>
      </c>
      <c r="AM919" s="1">
        <v>3.6930000000000001</v>
      </c>
      <c r="AO919" s="2">
        <v>40000</v>
      </c>
      <c r="AP919" s="1">
        <v>1.331</v>
      </c>
      <c r="AR919" s="2">
        <v>40000</v>
      </c>
      <c r="AS919" s="1">
        <v>0.76800000000000002</v>
      </c>
      <c r="AU919" s="2">
        <v>40000</v>
      </c>
      <c r="AV919" s="1">
        <v>4.0220000000000002</v>
      </c>
      <c r="AX919" s="2">
        <v>40000</v>
      </c>
      <c r="AY919" s="1">
        <v>4.0984999999999996</v>
      </c>
      <c r="BA919" s="116">
        <v>40000</v>
      </c>
      <c r="BB919" s="1">
        <v>3.5640000000000001</v>
      </c>
      <c r="BD919" s="2">
        <v>40000</v>
      </c>
      <c r="BE919" s="1">
        <v>1.671</v>
      </c>
      <c r="BG919" s="2">
        <v>40051</v>
      </c>
      <c r="BH919" s="1">
        <v>3.44</v>
      </c>
      <c r="BI919" s="2"/>
      <c r="BJ919" s="2">
        <v>40051</v>
      </c>
      <c r="BK919" s="1">
        <v>2.46</v>
      </c>
      <c r="BM919" s="2">
        <v>40000</v>
      </c>
      <c r="BN919" s="1">
        <v>2.7709999999999999</v>
      </c>
    </row>
    <row r="920" spans="2:66">
      <c r="B920" s="2">
        <v>40422</v>
      </c>
      <c r="C920" s="1">
        <v>2.66</v>
      </c>
      <c r="E920" s="2">
        <v>39890</v>
      </c>
      <c r="F920" s="1">
        <v>1.65</v>
      </c>
      <c r="H920" s="2">
        <v>39920</v>
      </c>
      <c r="I920" s="1">
        <v>3.7199999999999998</v>
      </c>
      <c r="K920" s="2">
        <v>39918</v>
      </c>
      <c r="L920" s="1">
        <v>4.8899999999999997</v>
      </c>
      <c r="N920" s="2">
        <v>39918</v>
      </c>
      <c r="O920" s="1">
        <v>4.43</v>
      </c>
      <c r="Q920" s="2">
        <v>40001</v>
      </c>
      <c r="R920" s="1">
        <v>4.28</v>
      </c>
      <c r="T920" s="2">
        <v>40001</v>
      </c>
      <c r="U920" s="1">
        <v>4.1449999999999996</v>
      </c>
      <c r="W920" s="2">
        <v>40001</v>
      </c>
      <c r="X920" s="1">
        <v>3.96</v>
      </c>
      <c r="Z920" s="2">
        <v>40001</v>
      </c>
      <c r="AA920" s="1">
        <v>3.68</v>
      </c>
      <c r="AC920" s="2">
        <v>40001</v>
      </c>
      <c r="AD920" s="1">
        <v>3</v>
      </c>
      <c r="AF920" s="2">
        <v>40406</v>
      </c>
      <c r="AG920" s="1">
        <v>0.36187999999999998</v>
      </c>
      <c r="AI920" s="2">
        <v>40001</v>
      </c>
      <c r="AJ920" s="1">
        <v>4.1025</v>
      </c>
      <c r="AL920" s="2">
        <v>40001</v>
      </c>
      <c r="AM920" s="1">
        <v>3.6234999999999999</v>
      </c>
      <c r="AO920" s="2">
        <v>40001</v>
      </c>
      <c r="AP920" s="1">
        <v>1.3380000000000001</v>
      </c>
      <c r="AR920" s="2">
        <v>40001</v>
      </c>
      <c r="AS920" s="1">
        <v>0.77200000000000002</v>
      </c>
      <c r="AU920" s="2">
        <v>40001</v>
      </c>
      <c r="AV920" s="1">
        <v>4.0209999999999999</v>
      </c>
      <c r="AX920" s="2">
        <v>40001</v>
      </c>
      <c r="AY920" s="1">
        <v>4.0994999999999999</v>
      </c>
      <c r="BA920" s="116">
        <v>40001</v>
      </c>
      <c r="BB920" s="1">
        <v>3.5569999999999999</v>
      </c>
      <c r="BD920" s="2">
        <v>40001</v>
      </c>
      <c r="BE920" s="1">
        <v>1.6644999999999999</v>
      </c>
      <c r="BG920" s="2">
        <v>40052</v>
      </c>
      <c r="BH920" s="1">
        <v>3.4699999999999998</v>
      </c>
      <c r="BI920" s="2"/>
      <c r="BJ920" s="2">
        <v>40052</v>
      </c>
      <c r="BK920" s="1">
        <v>2.48</v>
      </c>
      <c r="BM920" s="2">
        <v>40001</v>
      </c>
      <c r="BN920" s="1">
        <v>2.7574999999999998</v>
      </c>
    </row>
    <row r="921" spans="2:66">
      <c r="B921" s="2">
        <v>40423</v>
      </c>
      <c r="C921" s="1">
        <v>2.66</v>
      </c>
      <c r="E921" s="2">
        <v>39891</v>
      </c>
      <c r="F921" s="1">
        <v>1.6600000000000001</v>
      </c>
      <c r="H921" s="2">
        <v>39923</v>
      </c>
      <c r="I921" s="1">
        <v>3.7</v>
      </c>
      <c r="K921" s="2">
        <v>39919</v>
      </c>
      <c r="L921" s="1">
        <v>4.9000000000000004</v>
      </c>
      <c r="N921" s="2">
        <v>39919</v>
      </c>
      <c r="O921" s="1">
        <v>4.46</v>
      </c>
      <c r="Q921" s="2">
        <v>40002</v>
      </c>
      <c r="R921" s="1">
        <v>4.2</v>
      </c>
      <c r="T921" s="2">
        <v>40002</v>
      </c>
      <c r="U921" s="1">
        <v>4.0650000000000004</v>
      </c>
      <c r="W921" s="2">
        <v>40002</v>
      </c>
      <c r="X921" s="1">
        <v>3.875</v>
      </c>
      <c r="Z921" s="2">
        <v>40002</v>
      </c>
      <c r="AA921" s="1">
        <v>3.5750000000000002</v>
      </c>
      <c r="AC921" s="2">
        <v>40002</v>
      </c>
      <c r="AD921" s="1">
        <v>2.92</v>
      </c>
      <c r="AF921" s="2">
        <v>40407</v>
      </c>
      <c r="AG921" s="1">
        <v>0.35219</v>
      </c>
      <c r="AI921" s="2">
        <v>40002</v>
      </c>
      <c r="AJ921" s="1">
        <v>3.9409999999999998</v>
      </c>
      <c r="AL921" s="2">
        <v>40002</v>
      </c>
      <c r="AM921" s="1">
        <v>3.4540000000000002</v>
      </c>
      <c r="AO921" s="2">
        <v>40002</v>
      </c>
      <c r="AP921" s="1">
        <v>1.2650000000000001</v>
      </c>
      <c r="AR921" s="2">
        <v>40002</v>
      </c>
      <c r="AS921" s="1">
        <v>0.73799999999999999</v>
      </c>
      <c r="AU921" s="2">
        <v>40002</v>
      </c>
      <c r="AV921" s="1">
        <v>3.9779999999999998</v>
      </c>
      <c r="AX921" s="2">
        <v>40002</v>
      </c>
      <c r="AY921" s="1">
        <v>4.0609999999999999</v>
      </c>
      <c r="BA921" s="116">
        <v>40002</v>
      </c>
      <c r="BB921" s="1">
        <v>3.5259999999999998</v>
      </c>
      <c r="BD921" s="2">
        <v>40002</v>
      </c>
      <c r="BE921" s="1">
        <v>1.6480000000000001</v>
      </c>
      <c r="BG921" s="2">
        <v>40053</v>
      </c>
      <c r="BH921" s="1">
        <v>3.46</v>
      </c>
      <c r="BI921" s="2"/>
      <c r="BJ921" s="2">
        <v>40053</v>
      </c>
      <c r="BK921" s="1">
        <v>2.46</v>
      </c>
      <c r="BM921" s="2">
        <v>40002</v>
      </c>
      <c r="BN921" s="1">
        <v>2.742</v>
      </c>
    </row>
    <row r="922" spans="2:66">
      <c r="B922" s="2">
        <v>40424</v>
      </c>
      <c r="C922" s="1">
        <v>2.66</v>
      </c>
      <c r="E922" s="2">
        <v>39892</v>
      </c>
      <c r="F922" s="1">
        <v>1.6600000000000001</v>
      </c>
      <c r="H922" s="2">
        <v>39924</v>
      </c>
      <c r="I922" s="1">
        <v>3.69</v>
      </c>
      <c r="K922" s="2">
        <v>39920</v>
      </c>
      <c r="L922" s="1">
        <v>4.84</v>
      </c>
      <c r="N922" s="2">
        <v>39920</v>
      </c>
      <c r="O922" s="1">
        <v>4.38</v>
      </c>
      <c r="Q922" s="2">
        <v>40003</v>
      </c>
      <c r="R922" s="1">
        <v>4.16</v>
      </c>
      <c r="T922" s="2">
        <v>40003</v>
      </c>
      <c r="U922" s="1">
        <v>3.99</v>
      </c>
      <c r="W922" s="2">
        <v>40003</v>
      </c>
      <c r="X922" s="1">
        <v>3.7949999999999999</v>
      </c>
      <c r="Z922" s="2">
        <v>40003</v>
      </c>
      <c r="AA922" s="1">
        <v>3.49</v>
      </c>
      <c r="AC922" s="2">
        <v>40003</v>
      </c>
      <c r="AD922" s="1">
        <v>2.86</v>
      </c>
      <c r="AF922" s="2">
        <v>40408</v>
      </c>
      <c r="AG922" s="1">
        <v>0.34547</v>
      </c>
      <c r="AI922" s="2">
        <v>40003</v>
      </c>
      <c r="AJ922" s="1">
        <v>4.0229999999999997</v>
      </c>
      <c r="AL922" s="2">
        <v>40003</v>
      </c>
      <c r="AM922" s="1">
        <v>3.5590000000000002</v>
      </c>
      <c r="AO922" s="2">
        <v>40003</v>
      </c>
      <c r="AP922" s="1">
        <v>1.2825</v>
      </c>
      <c r="AR922" s="2">
        <v>40003</v>
      </c>
      <c r="AS922" s="1">
        <v>0.72550000000000003</v>
      </c>
      <c r="AU922" s="2">
        <v>40003</v>
      </c>
      <c r="AV922" s="1">
        <v>4.03</v>
      </c>
      <c r="AX922" s="2">
        <v>40003</v>
      </c>
      <c r="AY922" s="1">
        <v>4.1100000000000003</v>
      </c>
      <c r="BA922" s="116">
        <v>40003</v>
      </c>
      <c r="BB922" s="1">
        <v>3.5819999999999999</v>
      </c>
      <c r="BD922" s="2">
        <v>40003</v>
      </c>
      <c r="BE922" s="1">
        <v>1.6970000000000001</v>
      </c>
      <c r="BG922" s="2">
        <v>40056</v>
      </c>
      <c r="BH922" s="1">
        <v>3.4</v>
      </c>
      <c r="BI922" s="2"/>
      <c r="BJ922" s="2">
        <v>40056</v>
      </c>
      <c r="BK922" s="1">
        <v>2.39</v>
      </c>
      <c r="BM922" s="2">
        <v>40003</v>
      </c>
      <c r="BN922" s="1">
        <v>2.7909999999999999</v>
      </c>
    </row>
    <row r="923" spans="2:66">
      <c r="B923" s="2">
        <v>40427</v>
      </c>
      <c r="C923" s="1">
        <v>2.66</v>
      </c>
      <c r="E923" s="2">
        <v>39895</v>
      </c>
      <c r="F923" s="1">
        <v>1.7</v>
      </c>
      <c r="H923" s="2">
        <v>39925</v>
      </c>
      <c r="I923" s="1">
        <v>3.7199999999999998</v>
      </c>
      <c r="K923" s="2">
        <v>39923</v>
      </c>
      <c r="L923" s="1">
        <v>4.82</v>
      </c>
      <c r="N923" s="2">
        <v>39923</v>
      </c>
      <c r="O923" s="1">
        <v>4.32</v>
      </c>
      <c r="Q923" s="2">
        <v>40004</v>
      </c>
      <c r="R923" s="1">
        <v>4.085</v>
      </c>
      <c r="T923" s="2">
        <v>40004</v>
      </c>
      <c r="U923" s="1">
        <v>3.9050000000000002</v>
      </c>
      <c r="W923" s="2">
        <v>40004</v>
      </c>
      <c r="X923" s="1">
        <v>3.71</v>
      </c>
      <c r="Z923" s="2">
        <v>40004</v>
      </c>
      <c r="AA923" s="1">
        <v>3.39</v>
      </c>
      <c r="AC923" s="2">
        <v>40004</v>
      </c>
      <c r="AD923" s="1">
        <v>2.83</v>
      </c>
      <c r="AF923" s="2">
        <v>40409</v>
      </c>
      <c r="AG923" s="1">
        <v>0.33905999999999997</v>
      </c>
      <c r="AI923" s="2">
        <v>40004</v>
      </c>
      <c r="AJ923" s="1">
        <v>3.927</v>
      </c>
      <c r="AL923" s="2">
        <v>40004</v>
      </c>
      <c r="AM923" s="1">
        <v>3.4620000000000002</v>
      </c>
      <c r="AO923" s="2">
        <v>40004</v>
      </c>
      <c r="AP923" s="1">
        <v>1.2789999999999999</v>
      </c>
      <c r="AR923" s="2">
        <v>40004</v>
      </c>
      <c r="AS923" s="1">
        <v>0.73399999999999999</v>
      </c>
      <c r="AU923" s="2">
        <v>40004</v>
      </c>
      <c r="AV923" s="1">
        <v>3.9969999999999999</v>
      </c>
      <c r="AX923" s="2">
        <v>40004</v>
      </c>
      <c r="AY923" s="1">
        <v>4.085</v>
      </c>
      <c r="BA923" s="116">
        <v>40004</v>
      </c>
      <c r="BB923" s="1">
        <v>3.5550000000000002</v>
      </c>
      <c r="BD923" s="2">
        <v>40004</v>
      </c>
      <c r="BE923" s="1">
        <v>1.7029999999999998</v>
      </c>
      <c r="BG923" s="2">
        <v>40057</v>
      </c>
      <c r="BH923" s="1">
        <v>3.38</v>
      </c>
      <c r="BI923" s="2"/>
      <c r="BJ923" s="2">
        <v>40057</v>
      </c>
      <c r="BK923" s="1">
        <v>2.33</v>
      </c>
      <c r="BM923" s="2">
        <v>40004</v>
      </c>
      <c r="BN923" s="1">
        <v>2.798</v>
      </c>
    </row>
    <row r="924" spans="2:66">
      <c r="B924" s="2">
        <v>40428</v>
      </c>
      <c r="C924" s="1">
        <v>2.66</v>
      </c>
      <c r="E924" s="2">
        <v>39896</v>
      </c>
      <c r="F924" s="1">
        <v>1.72</v>
      </c>
      <c r="H924" s="2">
        <v>39926</v>
      </c>
      <c r="I924" s="1">
        <v>3.7</v>
      </c>
      <c r="K924" s="2">
        <v>39924</v>
      </c>
      <c r="L924" s="1">
        <v>4.8100000000000005</v>
      </c>
      <c r="N924" s="2">
        <v>39924</v>
      </c>
      <c r="O924" s="1">
        <v>4.2699999999999996</v>
      </c>
      <c r="Q924" s="2">
        <v>40007</v>
      </c>
      <c r="R924" s="1">
        <v>4.085</v>
      </c>
      <c r="T924" s="2">
        <v>40007</v>
      </c>
      <c r="U924" s="1">
        <v>3.9050000000000002</v>
      </c>
      <c r="W924" s="2">
        <v>40007</v>
      </c>
      <c r="X924" s="1">
        <v>3.7199999999999998</v>
      </c>
      <c r="Z924" s="2">
        <v>40007</v>
      </c>
      <c r="AA924" s="1">
        <v>3.41</v>
      </c>
      <c r="AC924" s="2">
        <v>40007</v>
      </c>
      <c r="AD924" s="1">
        <v>2.8650000000000002</v>
      </c>
      <c r="AF924" s="2">
        <v>40410</v>
      </c>
      <c r="AG924" s="1">
        <v>0.32922000000000001</v>
      </c>
      <c r="AI924" s="2">
        <v>40007</v>
      </c>
      <c r="AJ924" s="1">
        <v>3.9784999999999999</v>
      </c>
      <c r="AL924" s="2">
        <v>40007</v>
      </c>
      <c r="AM924" s="1">
        <v>3.5329999999999999</v>
      </c>
      <c r="AO924" s="2">
        <v>40007</v>
      </c>
      <c r="AP924" s="1">
        <v>1.3149999999999999</v>
      </c>
      <c r="AR924" s="2">
        <v>40007</v>
      </c>
      <c r="AS924" s="1">
        <v>0.76649999999999996</v>
      </c>
      <c r="AU924" s="2">
        <v>40007</v>
      </c>
      <c r="AV924" s="1">
        <v>4.0250000000000004</v>
      </c>
      <c r="AX924" s="2">
        <v>40007</v>
      </c>
      <c r="AY924" s="1">
        <v>4.1120000000000001</v>
      </c>
      <c r="BA924" s="116">
        <v>40007</v>
      </c>
      <c r="BB924" s="1">
        <v>3.581</v>
      </c>
      <c r="BD924" s="2">
        <v>40007</v>
      </c>
      <c r="BE924" s="1">
        <v>1.706</v>
      </c>
      <c r="BG924" s="2">
        <v>40058</v>
      </c>
      <c r="BH924" s="1">
        <v>3.29</v>
      </c>
      <c r="BI924" s="2"/>
      <c r="BJ924" s="2">
        <v>40058</v>
      </c>
      <c r="BK924" s="1">
        <v>2.2599999999999998</v>
      </c>
      <c r="BM924" s="2">
        <v>40007</v>
      </c>
      <c r="BN924" s="1">
        <v>2.7984999999999998</v>
      </c>
    </row>
    <row r="925" spans="2:66">
      <c r="B925" s="2">
        <v>40429</v>
      </c>
      <c r="C925" s="1">
        <v>2.66</v>
      </c>
      <c r="E925" s="2">
        <v>39897</v>
      </c>
      <c r="F925" s="1">
        <v>1.72</v>
      </c>
      <c r="H925" s="2">
        <v>39927</v>
      </c>
      <c r="I925" s="1">
        <v>3.57</v>
      </c>
      <c r="K925" s="2">
        <v>39925</v>
      </c>
      <c r="L925" s="1">
        <v>4.84</v>
      </c>
      <c r="N925" s="2">
        <v>39925</v>
      </c>
      <c r="O925" s="1">
        <v>4.32</v>
      </c>
      <c r="Q925" s="2">
        <v>40008</v>
      </c>
      <c r="R925" s="1">
        <v>4.0999999999999996</v>
      </c>
      <c r="T925" s="2">
        <v>40008</v>
      </c>
      <c r="U925" s="1">
        <v>3.92</v>
      </c>
      <c r="W925" s="2">
        <v>40008</v>
      </c>
      <c r="X925" s="1">
        <v>3.73</v>
      </c>
      <c r="Z925" s="2">
        <v>40008</v>
      </c>
      <c r="AA925" s="1">
        <v>3.43</v>
      </c>
      <c r="AC925" s="2">
        <v>40008</v>
      </c>
      <c r="AD925" s="1">
        <v>2.9</v>
      </c>
      <c r="AF925" s="2">
        <v>40413</v>
      </c>
      <c r="AG925" s="1">
        <v>0.3175</v>
      </c>
      <c r="AI925" s="2">
        <v>40008</v>
      </c>
      <c r="AJ925" s="1">
        <v>4.1414999999999997</v>
      </c>
      <c r="AL925" s="2">
        <v>40008</v>
      </c>
      <c r="AM925" s="1">
        <v>3.6705000000000001</v>
      </c>
      <c r="AO925" s="2">
        <v>40008</v>
      </c>
      <c r="AP925" s="1">
        <v>1.3839999999999999</v>
      </c>
      <c r="AR925" s="2">
        <v>40008</v>
      </c>
      <c r="AS925" s="1">
        <v>0.79</v>
      </c>
      <c r="AU925" s="2">
        <v>40008</v>
      </c>
      <c r="AV925" s="1">
        <v>4.0270000000000001</v>
      </c>
      <c r="AX925" s="2">
        <v>40008</v>
      </c>
      <c r="AY925" s="1">
        <v>4.1120000000000001</v>
      </c>
      <c r="BA925" s="116">
        <v>40008</v>
      </c>
      <c r="BB925" s="1">
        <v>3.5954999999999999</v>
      </c>
      <c r="BD925" s="2">
        <v>40008</v>
      </c>
      <c r="BE925" s="1">
        <v>1.7305000000000001</v>
      </c>
      <c r="BG925" s="2">
        <v>40059</v>
      </c>
      <c r="BH925" s="1">
        <v>3.33</v>
      </c>
      <c r="BI925" s="2"/>
      <c r="BJ925" s="2">
        <v>40059</v>
      </c>
      <c r="BK925" s="1">
        <v>2.29</v>
      </c>
      <c r="BM925" s="2">
        <v>40008</v>
      </c>
      <c r="BN925" s="1">
        <v>2.831</v>
      </c>
    </row>
    <row r="926" spans="2:66">
      <c r="B926" s="2">
        <v>40430</v>
      </c>
      <c r="C926" s="1">
        <v>2.66</v>
      </c>
      <c r="E926" s="2">
        <v>39898</v>
      </c>
      <c r="F926" s="1">
        <v>1.73</v>
      </c>
      <c r="H926" s="2">
        <v>39930</v>
      </c>
      <c r="I926" s="1">
        <v>3.58</v>
      </c>
      <c r="K926" s="2">
        <v>39926</v>
      </c>
      <c r="L926" s="1">
        <v>4.83</v>
      </c>
      <c r="N926" s="2">
        <v>39926</v>
      </c>
      <c r="O926" s="1">
        <v>4.32</v>
      </c>
      <c r="Q926" s="2">
        <v>40009</v>
      </c>
      <c r="R926" s="1">
        <v>4.1550000000000002</v>
      </c>
      <c r="T926" s="2">
        <v>40009</v>
      </c>
      <c r="U926" s="1">
        <v>3.98</v>
      </c>
      <c r="W926" s="2">
        <v>40009</v>
      </c>
      <c r="X926" s="1">
        <v>3.7549999999999999</v>
      </c>
      <c r="Z926" s="2">
        <v>40009</v>
      </c>
      <c r="AA926" s="1">
        <v>3.4699999999999998</v>
      </c>
      <c r="AC926" s="2">
        <v>40009</v>
      </c>
      <c r="AD926" s="1">
        <v>2.92</v>
      </c>
      <c r="AF926" s="2">
        <v>40414</v>
      </c>
      <c r="AG926" s="1">
        <v>0.3075</v>
      </c>
      <c r="AI926" s="2">
        <v>40009</v>
      </c>
      <c r="AJ926" s="1">
        <v>4.2889999999999997</v>
      </c>
      <c r="AL926" s="2">
        <v>40009</v>
      </c>
      <c r="AM926" s="1">
        <v>3.8340000000000001</v>
      </c>
      <c r="AO926" s="2">
        <v>40009</v>
      </c>
      <c r="AP926" s="1">
        <v>1.4595</v>
      </c>
      <c r="AR926" s="2">
        <v>40009</v>
      </c>
      <c r="AS926" s="1">
        <v>0.81399999999999995</v>
      </c>
      <c r="AU926" s="2">
        <v>40009</v>
      </c>
      <c r="AV926" s="1">
        <v>4.0759999999999996</v>
      </c>
      <c r="AX926" s="2">
        <v>40009</v>
      </c>
      <c r="AY926" s="1">
        <v>4.173</v>
      </c>
      <c r="BA926" s="116">
        <v>40009</v>
      </c>
      <c r="BB926" s="1">
        <v>3.6749999999999998</v>
      </c>
      <c r="BD926" s="2">
        <v>40009</v>
      </c>
      <c r="BE926" s="1">
        <v>1.784</v>
      </c>
      <c r="BG926" s="2">
        <v>40060</v>
      </c>
      <c r="BH926" s="1">
        <v>3.45</v>
      </c>
      <c r="BI926" s="2"/>
      <c r="BJ926" s="2">
        <v>40060</v>
      </c>
      <c r="BK926" s="1">
        <v>2.36</v>
      </c>
      <c r="BM926" s="2">
        <v>40009</v>
      </c>
      <c r="BN926" s="1">
        <v>2.915</v>
      </c>
    </row>
    <row r="927" spans="2:66">
      <c r="B927" s="2">
        <v>40431</v>
      </c>
      <c r="C927" s="1">
        <v>2.66</v>
      </c>
      <c r="E927" s="2">
        <v>39899</v>
      </c>
      <c r="F927" s="1">
        <v>1.73</v>
      </c>
      <c r="H927" s="2">
        <v>39931</v>
      </c>
      <c r="I927" s="1">
        <v>3.5</v>
      </c>
      <c r="K927" s="2">
        <v>39927</v>
      </c>
      <c r="L927" s="1">
        <v>4.72</v>
      </c>
      <c r="N927" s="2">
        <v>39927</v>
      </c>
      <c r="O927" s="1">
        <v>4.18</v>
      </c>
      <c r="Q927" s="2">
        <v>40010</v>
      </c>
      <c r="R927" s="1">
        <v>4.1550000000000002</v>
      </c>
      <c r="T927" s="2">
        <v>40010</v>
      </c>
      <c r="U927" s="1">
        <v>3.99</v>
      </c>
      <c r="W927" s="2">
        <v>40010</v>
      </c>
      <c r="X927" s="1">
        <v>3.77</v>
      </c>
      <c r="Z927" s="2">
        <v>40010</v>
      </c>
      <c r="AA927" s="1">
        <v>3.48</v>
      </c>
      <c r="AC927" s="2">
        <v>40010</v>
      </c>
      <c r="AD927" s="1">
        <v>2.9</v>
      </c>
      <c r="AF927" s="2">
        <v>40415</v>
      </c>
      <c r="AG927" s="1">
        <v>0.30375000000000002</v>
      </c>
      <c r="AI927" s="2">
        <v>40010</v>
      </c>
      <c r="AJ927" s="1">
        <v>4.2210000000000001</v>
      </c>
      <c r="AL927" s="2">
        <v>40010</v>
      </c>
      <c r="AM927" s="1">
        <v>3.7810000000000001</v>
      </c>
      <c r="AO927" s="2">
        <v>40010</v>
      </c>
      <c r="AP927" s="1">
        <v>1.4139999999999999</v>
      </c>
      <c r="AR927" s="2">
        <v>40010</v>
      </c>
      <c r="AS927" s="1">
        <v>0.78700000000000003</v>
      </c>
      <c r="AU927" s="2">
        <v>40010</v>
      </c>
      <c r="AV927" s="1">
        <v>4.032</v>
      </c>
      <c r="AX927" s="2">
        <v>40010</v>
      </c>
      <c r="AY927" s="1">
        <v>4.1310000000000002</v>
      </c>
      <c r="BA927" s="116">
        <v>40010</v>
      </c>
      <c r="BB927" s="1">
        <v>3.6230000000000002</v>
      </c>
      <c r="BD927" s="2">
        <v>40010</v>
      </c>
      <c r="BE927" s="1">
        <v>1.7170000000000001</v>
      </c>
      <c r="BG927" s="2">
        <v>40064</v>
      </c>
      <c r="BH927" s="1">
        <v>3.4699999999999998</v>
      </c>
      <c r="BI927" s="2"/>
      <c r="BJ927" s="2">
        <v>40064</v>
      </c>
      <c r="BK927" s="1">
        <v>2.38</v>
      </c>
      <c r="BM927" s="2">
        <v>40010</v>
      </c>
      <c r="BN927" s="1">
        <v>2.8359999999999999</v>
      </c>
    </row>
    <row r="928" spans="2:66">
      <c r="B928" s="2">
        <v>40434</v>
      </c>
      <c r="C928" s="1">
        <v>2.66</v>
      </c>
      <c r="E928" s="2">
        <v>39902</v>
      </c>
      <c r="F928" s="1">
        <v>1.76</v>
      </c>
      <c r="H928" s="2">
        <v>39932</v>
      </c>
      <c r="I928" s="1">
        <v>3.51</v>
      </c>
      <c r="K928" s="2">
        <v>39930</v>
      </c>
      <c r="L928" s="1">
        <v>4.7300000000000004</v>
      </c>
      <c r="N928" s="2">
        <v>39930</v>
      </c>
      <c r="O928" s="1">
        <v>4.1900000000000004</v>
      </c>
      <c r="Q928" s="2">
        <v>40011</v>
      </c>
      <c r="R928" s="1">
        <v>4.2300000000000004</v>
      </c>
      <c r="T928" s="2">
        <v>40011</v>
      </c>
      <c r="U928" s="1">
        <v>4.07</v>
      </c>
      <c r="W928" s="2">
        <v>40011</v>
      </c>
      <c r="X928" s="1">
        <v>3.84</v>
      </c>
      <c r="Z928" s="2">
        <v>40011</v>
      </c>
      <c r="AA928" s="1">
        <v>3.55</v>
      </c>
      <c r="AC928" s="2">
        <v>40011</v>
      </c>
      <c r="AD928" s="1">
        <v>2.915</v>
      </c>
      <c r="AF928" s="2">
        <v>40416</v>
      </c>
      <c r="AG928" s="1">
        <v>0.29937999999999998</v>
      </c>
      <c r="AI928" s="2">
        <v>40011</v>
      </c>
      <c r="AJ928" s="1">
        <v>4.3330000000000002</v>
      </c>
      <c r="AL928" s="2">
        <v>40011</v>
      </c>
      <c r="AM928" s="1">
        <v>3.87</v>
      </c>
      <c r="AO928" s="2">
        <v>40011</v>
      </c>
      <c r="AP928" s="1">
        <v>1.448</v>
      </c>
      <c r="AR928" s="2">
        <v>40011</v>
      </c>
      <c r="AS928" s="1">
        <v>0.77500000000000002</v>
      </c>
      <c r="AU928" s="2">
        <v>40011</v>
      </c>
      <c r="AV928" s="1">
        <v>4.0659999999999998</v>
      </c>
      <c r="AX928" s="2">
        <v>40011</v>
      </c>
      <c r="AY928" s="1">
        <v>4.17</v>
      </c>
      <c r="BA928" s="116">
        <v>40011</v>
      </c>
      <c r="BB928" s="1">
        <v>3.6659999999999999</v>
      </c>
      <c r="BD928" s="2">
        <v>40011</v>
      </c>
      <c r="BE928" s="1">
        <v>1.7530000000000001</v>
      </c>
      <c r="BG928" s="2">
        <v>40065</v>
      </c>
      <c r="BH928" s="1">
        <v>3.48</v>
      </c>
      <c r="BI928" s="2"/>
      <c r="BJ928" s="2">
        <v>40065</v>
      </c>
      <c r="BK928" s="1">
        <v>2.38</v>
      </c>
      <c r="BM928" s="2">
        <v>40011</v>
      </c>
      <c r="BN928" s="1">
        <v>2.89</v>
      </c>
    </row>
    <row r="929" spans="2:66">
      <c r="B929" s="2">
        <v>40435</v>
      </c>
      <c r="C929" s="1">
        <v>2.66</v>
      </c>
      <c r="E929" s="2">
        <v>39903</v>
      </c>
      <c r="F929" s="1">
        <v>1.78</v>
      </c>
      <c r="H929" s="2">
        <v>39933</v>
      </c>
      <c r="I929" s="1">
        <v>3.59</v>
      </c>
      <c r="K929" s="2">
        <v>39931</v>
      </c>
      <c r="L929" s="1">
        <v>4.5600000000000005</v>
      </c>
      <c r="N929" s="2">
        <v>39931</v>
      </c>
      <c r="O929" s="1">
        <v>4.05</v>
      </c>
      <c r="Q929" s="2">
        <v>40014</v>
      </c>
      <c r="R929" s="1">
        <v>4.2300000000000004</v>
      </c>
      <c r="T929" s="2">
        <v>40014</v>
      </c>
      <c r="U929" s="1">
        <v>4.07</v>
      </c>
      <c r="W929" s="2">
        <v>40014</v>
      </c>
      <c r="X929" s="1">
        <v>3.9249999999999998</v>
      </c>
      <c r="Z929" s="2">
        <v>40014</v>
      </c>
      <c r="AA929" s="1">
        <v>3.625</v>
      </c>
      <c r="AC929" s="2">
        <v>40014</v>
      </c>
      <c r="AD929" s="1">
        <v>2.95</v>
      </c>
      <c r="AF929" s="2">
        <v>40417</v>
      </c>
      <c r="AG929" s="1">
        <v>0.29687999999999998</v>
      </c>
      <c r="AI929" s="2">
        <v>40014</v>
      </c>
      <c r="AJ929" s="1">
        <v>4.3014999999999999</v>
      </c>
      <c r="AL929" s="2">
        <v>40014</v>
      </c>
      <c r="AM929" s="1">
        <v>3.8304999999999998</v>
      </c>
      <c r="AO929" s="2">
        <v>40014</v>
      </c>
      <c r="AP929" s="1">
        <v>1.4325000000000001</v>
      </c>
      <c r="AR929" s="2">
        <v>40014</v>
      </c>
      <c r="AS929" s="1">
        <v>0.77200000000000002</v>
      </c>
      <c r="AU929" s="2">
        <v>40014</v>
      </c>
      <c r="AV929" s="1">
        <v>4.0209999999999999</v>
      </c>
      <c r="AX929" s="2">
        <v>40014</v>
      </c>
      <c r="AY929" s="1">
        <v>4.1254999999999997</v>
      </c>
      <c r="BA929" s="116">
        <v>40014</v>
      </c>
      <c r="BB929" s="1">
        <v>3.6234999999999999</v>
      </c>
      <c r="BD929" s="2">
        <v>40014</v>
      </c>
      <c r="BE929" s="1">
        <v>1.7335</v>
      </c>
      <c r="BG929" s="2">
        <v>40066</v>
      </c>
      <c r="BH929" s="1">
        <v>3.36</v>
      </c>
      <c r="BI929" s="2"/>
      <c r="BJ929" s="2">
        <v>40066</v>
      </c>
      <c r="BK929" s="1">
        <v>2.29</v>
      </c>
      <c r="BM929" s="2">
        <v>40014</v>
      </c>
      <c r="BN929" s="1">
        <v>2.8384999999999998</v>
      </c>
    </row>
    <row r="930" spans="2:66">
      <c r="B930" s="2">
        <v>40436</v>
      </c>
      <c r="C930" s="1">
        <v>2.66</v>
      </c>
      <c r="E930" s="2">
        <v>39904</v>
      </c>
      <c r="F930" s="1">
        <v>1.76</v>
      </c>
      <c r="H930" s="2">
        <v>39937</v>
      </c>
      <c r="I930" s="1">
        <v>3.7800000000000002</v>
      </c>
      <c r="K930" s="2">
        <v>39932</v>
      </c>
      <c r="L930" s="1">
        <v>4.5600000000000005</v>
      </c>
      <c r="N930" s="2">
        <v>39932</v>
      </c>
      <c r="O930" s="1">
        <v>4.07</v>
      </c>
      <c r="Q930" s="2">
        <v>40015</v>
      </c>
      <c r="R930" s="1">
        <v>4.2850000000000001</v>
      </c>
      <c r="T930" s="2">
        <v>40015</v>
      </c>
      <c r="U930" s="1">
        <v>4.12</v>
      </c>
      <c r="W930" s="2">
        <v>40015</v>
      </c>
      <c r="X930" s="1">
        <v>3.9050000000000002</v>
      </c>
      <c r="Z930" s="2">
        <v>40015</v>
      </c>
      <c r="AA930" s="1">
        <v>3.61</v>
      </c>
      <c r="AC930" s="2">
        <v>40015</v>
      </c>
      <c r="AD930" s="1">
        <v>2.93</v>
      </c>
      <c r="AF930" s="2">
        <v>40421</v>
      </c>
      <c r="AG930" s="1">
        <v>0.29563</v>
      </c>
      <c r="AI930" s="2">
        <v>40015</v>
      </c>
      <c r="AJ930" s="1">
        <v>4.1405000000000003</v>
      </c>
      <c r="AL930" s="2">
        <v>40015</v>
      </c>
      <c r="AM930" s="1">
        <v>3.6720000000000002</v>
      </c>
      <c r="AO930" s="2">
        <v>40015</v>
      </c>
      <c r="AP930" s="1">
        <v>1.3425</v>
      </c>
      <c r="AR930" s="2">
        <v>40015</v>
      </c>
      <c r="AS930" s="1">
        <v>0.73799999999999999</v>
      </c>
      <c r="AU930" s="2">
        <v>40015</v>
      </c>
      <c r="AV930" s="1">
        <v>4.0410000000000004</v>
      </c>
      <c r="AX930" s="2">
        <v>40015</v>
      </c>
      <c r="AY930" s="1">
        <v>4.1360000000000001</v>
      </c>
      <c r="BA930" s="116">
        <v>40015</v>
      </c>
      <c r="BB930" s="1">
        <v>3.6160000000000001</v>
      </c>
      <c r="BD930" s="2">
        <v>40015</v>
      </c>
      <c r="BE930" s="1">
        <v>1.7109999999999999</v>
      </c>
      <c r="BG930" s="2">
        <v>40067</v>
      </c>
      <c r="BH930" s="1">
        <v>3.34</v>
      </c>
      <c r="BI930" s="2"/>
      <c r="BJ930" s="2">
        <v>40067</v>
      </c>
      <c r="BK930" s="1">
        <v>2.29</v>
      </c>
      <c r="BM930" s="2">
        <v>40015</v>
      </c>
      <c r="BN930" s="1">
        <v>2.83</v>
      </c>
    </row>
    <row r="931" spans="2:66">
      <c r="B931" s="2">
        <v>40437</v>
      </c>
      <c r="C931" s="1">
        <v>2.66</v>
      </c>
      <c r="E931" s="2">
        <v>39905</v>
      </c>
      <c r="F931" s="1">
        <v>1.76</v>
      </c>
      <c r="H931" s="2">
        <v>39939</v>
      </c>
      <c r="I931" s="1">
        <v>3.8</v>
      </c>
      <c r="K931" s="2">
        <v>39933</v>
      </c>
      <c r="L931" s="1">
        <v>4.6899999999999995</v>
      </c>
      <c r="N931" s="2">
        <v>39933</v>
      </c>
      <c r="O931" s="1">
        <v>4.17</v>
      </c>
      <c r="Q931" s="2">
        <v>40016</v>
      </c>
      <c r="R931" s="1">
        <v>4.2750000000000004</v>
      </c>
      <c r="T931" s="2">
        <v>40016</v>
      </c>
      <c r="U931" s="1">
        <v>4.13</v>
      </c>
      <c r="W931" s="2">
        <v>40016</v>
      </c>
      <c r="X931" s="1">
        <v>3.92</v>
      </c>
      <c r="Z931" s="2">
        <v>40016</v>
      </c>
      <c r="AA931" s="1">
        <v>3.625</v>
      </c>
      <c r="AC931" s="2">
        <v>40016</v>
      </c>
      <c r="AD931" s="1">
        <v>2.95</v>
      </c>
      <c r="AF931" s="2">
        <v>40422</v>
      </c>
      <c r="AG931" s="1">
        <v>0.29563</v>
      </c>
      <c r="AI931" s="2">
        <v>40016</v>
      </c>
      <c r="AJ931" s="1">
        <v>4.1970000000000001</v>
      </c>
      <c r="AL931" s="2">
        <v>40016</v>
      </c>
      <c r="AM931" s="1">
        <v>3.7320000000000002</v>
      </c>
      <c r="AO931" s="2">
        <v>40016</v>
      </c>
      <c r="AP931" s="1">
        <v>1.3574999999999999</v>
      </c>
      <c r="AR931" s="2">
        <v>40016</v>
      </c>
      <c r="AS931" s="1">
        <v>0.749</v>
      </c>
      <c r="AU931" s="2">
        <v>40016</v>
      </c>
      <c r="AV931" s="1">
        <v>4.09</v>
      </c>
      <c r="AX931" s="2">
        <v>40016</v>
      </c>
      <c r="AY931" s="1">
        <v>4.1710000000000003</v>
      </c>
      <c r="BA931" s="116">
        <v>40016</v>
      </c>
      <c r="BB931" s="1">
        <v>3.645</v>
      </c>
      <c r="BD931" s="2">
        <v>40016</v>
      </c>
      <c r="BE931" s="1">
        <v>1.7185000000000001</v>
      </c>
      <c r="BG931" s="2">
        <v>40070</v>
      </c>
      <c r="BH931" s="1">
        <v>3.42</v>
      </c>
      <c r="BI931" s="2"/>
      <c r="BJ931" s="2">
        <v>40070</v>
      </c>
      <c r="BK931" s="1">
        <v>2.37</v>
      </c>
      <c r="BM931" s="2">
        <v>40016</v>
      </c>
      <c r="BN931" s="1">
        <v>2.84</v>
      </c>
    </row>
    <row r="932" spans="2:66">
      <c r="B932" s="2">
        <v>40438</v>
      </c>
      <c r="C932" s="1">
        <v>2.66</v>
      </c>
      <c r="E932" s="2">
        <v>39906</v>
      </c>
      <c r="F932" s="1">
        <v>1.77</v>
      </c>
      <c r="H932" s="2">
        <v>39940</v>
      </c>
      <c r="I932" s="1">
        <v>3.91</v>
      </c>
      <c r="K932" s="2">
        <v>39937</v>
      </c>
      <c r="L932" s="1">
        <v>4.8600000000000003</v>
      </c>
      <c r="N932" s="2">
        <v>39937</v>
      </c>
      <c r="O932" s="1">
        <v>4.38</v>
      </c>
      <c r="Q932" s="2">
        <v>40017</v>
      </c>
      <c r="R932" s="1">
        <v>4.22</v>
      </c>
      <c r="T932" s="2">
        <v>40017</v>
      </c>
      <c r="U932" s="1">
        <v>4.0650000000000004</v>
      </c>
      <c r="W932" s="2">
        <v>40017</v>
      </c>
      <c r="X932" s="1">
        <v>3.85</v>
      </c>
      <c r="Z932" s="2">
        <v>40017</v>
      </c>
      <c r="AA932" s="1">
        <v>3.56</v>
      </c>
      <c r="AC932" s="2">
        <v>40017</v>
      </c>
      <c r="AD932" s="1">
        <v>2.915</v>
      </c>
      <c r="AF932" s="2">
        <v>40423</v>
      </c>
      <c r="AG932" s="1">
        <v>0.29437999999999998</v>
      </c>
      <c r="AI932" s="2">
        <v>40017</v>
      </c>
      <c r="AJ932" s="1">
        <v>4.3319999999999999</v>
      </c>
      <c r="AL932" s="2">
        <v>40017</v>
      </c>
      <c r="AM932" s="1">
        <v>3.8685</v>
      </c>
      <c r="AO932" s="2">
        <v>40017</v>
      </c>
      <c r="AP932" s="1">
        <v>1.4510000000000001</v>
      </c>
      <c r="AR932" s="2">
        <v>40017</v>
      </c>
      <c r="AS932" s="1">
        <v>0.78749999999999998</v>
      </c>
      <c r="AU932" s="2">
        <v>40017</v>
      </c>
      <c r="AV932" s="1">
        <v>4.1050000000000004</v>
      </c>
      <c r="AX932" s="2">
        <v>40017</v>
      </c>
      <c r="AY932" s="1">
        <v>4.2</v>
      </c>
      <c r="BA932" s="116">
        <v>40017</v>
      </c>
      <c r="BB932" s="1">
        <v>3.6945000000000001</v>
      </c>
      <c r="BD932" s="2">
        <v>40017</v>
      </c>
      <c r="BE932" s="1">
        <v>1.778</v>
      </c>
      <c r="BG932" s="2">
        <v>40071</v>
      </c>
      <c r="BH932" s="1">
        <v>3.4699999999999998</v>
      </c>
      <c r="BI932" s="2"/>
      <c r="BJ932" s="2">
        <v>40071</v>
      </c>
      <c r="BK932" s="1">
        <v>2.41</v>
      </c>
      <c r="BM932" s="2">
        <v>40017</v>
      </c>
      <c r="BN932" s="1">
        <v>2.8849999999999998</v>
      </c>
    </row>
    <row r="933" spans="2:66">
      <c r="B933" s="2">
        <v>40441</v>
      </c>
      <c r="C933" s="1">
        <v>2.66</v>
      </c>
      <c r="E933" s="2">
        <v>39909</v>
      </c>
      <c r="F933" s="1">
        <v>1.78</v>
      </c>
      <c r="H933" s="2">
        <v>39941</v>
      </c>
      <c r="I933" s="1">
        <v>3.9</v>
      </c>
      <c r="K933" s="2">
        <v>39939</v>
      </c>
      <c r="L933" s="1">
        <v>4.88</v>
      </c>
      <c r="N933" s="2">
        <v>39939</v>
      </c>
      <c r="O933" s="1">
        <v>4.42</v>
      </c>
      <c r="Q933" s="2">
        <v>40018</v>
      </c>
      <c r="R933" s="1">
        <v>4.22</v>
      </c>
      <c r="T933" s="2">
        <v>40018</v>
      </c>
      <c r="U933" s="1">
        <v>4.07</v>
      </c>
      <c r="W933" s="2">
        <v>40018</v>
      </c>
      <c r="X933" s="1">
        <v>3.855</v>
      </c>
      <c r="Z933" s="2">
        <v>40018</v>
      </c>
      <c r="AA933" s="1">
        <v>3.5550000000000002</v>
      </c>
      <c r="AC933" s="2">
        <v>40018</v>
      </c>
      <c r="AD933" s="1">
        <v>2.91</v>
      </c>
      <c r="AF933" s="2">
        <v>40424</v>
      </c>
      <c r="AG933" s="1">
        <v>0.29281000000000001</v>
      </c>
      <c r="AI933" s="2">
        <v>40018</v>
      </c>
      <c r="AJ933" s="1">
        <v>4.3250000000000002</v>
      </c>
      <c r="AL933" s="2">
        <v>40018</v>
      </c>
      <c r="AM933" s="1">
        <v>3.8679999999999999</v>
      </c>
      <c r="AO933" s="2">
        <v>40018</v>
      </c>
      <c r="AP933" s="1">
        <v>1.4275</v>
      </c>
      <c r="AR933" s="2">
        <v>40018</v>
      </c>
      <c r="AS933" s="1">
        <v>0.78100000000000003</v>
      </c>
      <c r="AU933" s="2">
        <v>40018</v>
      </c>
      <c r="AV933" s="1">
        <v>4.1280000000000001</v>
      </c>
      <c r="AX933" s="2">
        <v>40018</v>
      </c>
      <c r="AY933" s="1">
        <v>4.2270000000000003</v>
      </c>
      <c r="BA933" s="116">
        <v>40018</v>
      </c>
      <c r="BB933" s="1">
        <v>3.71</v>
      </c>
      <c r="BD933" s="2">
        <v>40018</v>
      </c>
      <c r="BE933" s="1">
        <v>1.782</v>
      </c>
      <c r="BG933" s="2">
        <v>40072</v>
      </c>
      <c r="BH933" s="1">
        <v>3.48</v>
      </c>
      <c r="BI933" s="2"/>
      <c r="BJ933" s="2">
        <v>40072</v>
      </c>
      <c r="BK933" s="1">
        <v>2.46</v>
      </c>
      <c r="BM933" s="2">
        <v>40018</v>
      </c>
      <c r="BN933" s="1">
        <v>2.899</v>
      </c>
    </row>
    <row r="934" spans="2:66">
      <c r="B934" s="2">
        <v>40445</v>
      </c>
      <c r="C934" s="1">
        <v>2.66</v>
      </c>
      <c r="E934" s="2">
        <v>39910</v>
      </c>
      <c r="F934" s="1">
        <v>1.78</v>
      </c>
      <c r="H934" s="2">
        <v>39944</v>
      </c>
      <c r="I934" s="1">
        <v>3.93</v>
      </c>
      <c r="K934" s="2">
        <v>39940</v>
      </c>
      <c r="L934" s="1">
        <v>5.0599999999999996</v>
      </c>
      <c r="N934" s="2">
        <v>39940</v>
      </c>
      <c r="O934" s="1">
        <v>4.57</v>
      </c>
      <c r="Q934" s="2">
        <v>40021</v>
      </c>
      <c r="R934" s="1">
        <v>4.2149999999999999</v>
      </c>
      <c r="T934" s="2">
        <v>40021</v>
      </c>
      <c r="U934" s="1">
        <v>4.0650000000000004</v>
      </c>
      <c r="W934" s="2">
        <v>40021</v>
      </c>
      <c r="X934" s="1">
        <v>3.855</v>
      </c>
      <c r="Z934" s="2">
        <v>40021</v>
      </c>
      <c r="AA934" s="1">
        <v>3.5550000000000002</v>
      </c>
      <c r="AC934" s="2">
        <v>40021</v>
      </c>
      <c r="AD934" s="1">
        <v>2.91</v>
      </c>
      <c r="AF934" s="2">
        <v>40427</v>
      </c>
      <c r="AG934" s="1">
        <v>0.29219000000000001</v>
      </c>
      <c r="AI934" s="2">
        <v>40021</v>
      </c>
      <c r="AJ934" s="1">
        <v>4.4115000000000002</v>
      </c>
      <c r="AL934" s="2">
        <v>40021</v>
      </c>
      <c r="AM934" s="1">
        <v>3.94</v>
      </c>
      <c r="AO934" s="2">
        <v>40021</v>
      </c>
      <c r="AP934" s="1">
        <v>1.4419999999999999</v>
      </c>
      <c r="AR934" s="2">
        <v>40021</v>
      </c>
      <c r="AS934" s="1">
        <v>0.77600000000000002</v>
      </c>
      <c r="AU934" s="2">
        <v>40021</v>
      </c>
      <c r="AV934" s="1">
        <v>4.1399999999999997</v>
      </c>
      <c r="AX934" s="2">
        <v>40021</v>
      </c>
      <c r="AY934" s="1">
        <v>4.2324999999999999</v>
      </c>
      <c r="BA934" s="116">
        <v>40021</v>
      </c>
      <c r="BB934" s="1">
        <v>3.7145000000000001</v>
      </c>
      <c r="BD934" s="2">
        <v>40021</v>
      </c>
      <c r="BE934" s="1">
        <v>1.8125</v>
      </c>
      <c r="BG934" s="2">
        <v>40073</v>
      </c>
      <c r="BH934" s="1">
        <v>3.42</v>
      </c>
      <c r="BI934" s="2"/>
      <c r="BJ934" s="2">
        <v>40073</v>
      </c>
      <c r="BK934" s="1">
        <v>2.41</v>
      </c>
      <c r="BM934" s="2">
        <v>40021</v>
      </c>
      <c r="BN934" s="1">
        <v>2.9260000000000002</v>
      </c>
    </row>
    <row r="935" spans="2:66">
      <c r="B935" s="2">
        <v>40448</v>
      </c>
      <c r="C935" s="1">
        <v>2.66</v>
      </c>
      <c r="E935" s="2">
        <v>39911</v>
      </c>
      <c r="F935" s="1">
        <v>1.77</v>
      </c>
      <c r="H935" s="2">
        <v>39945</v>
      </c>
      <c r="I935" s="1">
        <v>3.83</v>
      </c>
      <c r="K935" s="2">
        <v>39941</v>
      </c>
      <c r="L935" s="1">
        <v>5.07</v>
      </c>
      <c r="N935" s="2">
        <v>39941</v>
      </c>
      <c r="O935" s="1">
        <v>4.58</v>
      </c>
      <c r="Q935" s="2">
        <v>40022</v>
      </c>
      <c r="R935" s="1">
        <v>4.1900000000000004</v>
      </c>
      <c r="T935" s="2">
        <v>40022</v>
      </c>
      <c r="U935" s="1">
        <v>4.0449999999999999</v>
      </c>
      <c r="W935" s="2">
        <v>40022</v>
      </c>
      <c r="X935" s="1">
        <v>3.855</v>
      </c>
      <c r="Z935" s="2">
        <v>40022</v>
      </c>
      <c r="AA935" s="1">
        <v>3.5550000000000002</v>
      </c>
      <c r="AC935" s="2">
        <v>40022</v>
      </c>
      <c r="AD935" s="1">
        <v>2.915</v>
      </c>
      <c r="AF935" s="2">
        <v>40428</v>
      </c>
      <c r="AG935" s="1">
        <v>0.29187999999999997</v>
      </c>
      <c r="AI935" s="2">
        <v>40022</v>
      </c>
      <c r="AJ935" s="1">
        <v>4.3434999999999997</v>
      </c>
      <c r="AL935" s="2">
        <v>40022</v>
      </c>
      <c r="AM935" s="1">
        <v>3.887</v>
      </c>
      <c r="AO935" s="2">
        <v>40022</v>
      </c>
      <c r="AP935" s="1">
        <v>1.4729999999999999</v>
      </c>
      <c r="AR935" s="2">
        <v>40022</v>
      </c>
      <c r="AS935" s="1">
        <v>0.79200000000000004</v>
      </c>
      <c r="AU935" s="2">
        <v>40022</v>
      </c>
      <c r="AV935" s="1">
        <v>4.117</v>
      </c>
      <c r="AX935" s="2">
        <v>40022</v>
      </c>
      <c r="AY935" s="1">
        <v>4.1965000000000003</v>
      </c>
      <c r="BA935" s="116">
        <v>40022</v>
      </c>
      <c r="BB935" s="1">
        <v>3.661</v>
      </c>
      <c r="BD935" s="2">
        <v>40022</v>
      </c>
      <c r="BE935" s="1">
        <v>1.7955000000000001</v>
      </c>
      <c r="BG935" s="2">
        <v>40074</v>
      </c>
      <c r="BH935" s="1">
        <v>3.49</v>
      </c>
      <c r="BI935" s="2"/>
      <c r="BJ935" s="2">
        <v>40074</v>
      </c>
      <c r="BK935" s="1">
        <v>2.4900000000000002</v>
      </c>
      <c r="BM935" s="2">
        <v>40022</v>
      </c>
      <c r="BN935" s="1">
        <v>2.8875000000000002</v>
      </c>
    </row>
    <row r="936" spans="2:66">
      <c r="B936" s="2">
        <v>40449</v>
      </c>
      <c r="C936" s="1">
        <v>2.66</v>
      </c>
      <c r="E936" s="2">
        <v>39912</v>
      </c>
      <c r="F936" s="1">
        <v>1.76</v>
      </c>
      <c r="H936" s="2">
        <v>39946</v>
      </c>
      <c r="I936" s="1">
        <v>3.85</v>
      </c>
      <c r="K936" s="2">
        <v>39944</v>
      </c>
      <c r="L936" s="1">
        <v>5.12</v>
      </c>
      <c r="N936" s="2">
        <v>39944</v>
      </c>
      <c r="O936" s="1">
        <v>4.6100000000000003</v>
      </c>
      <c r="Q936" s="2">
        <v>40023</v>
      </c>
      <c r="R936" s="1">
        <v>4.2050000000000001</v>
      </c>
      <c r="T936" s="2">
        <v>40023</v>
      </c>
      <c r="U936" s="1">
        <v>4.0650000000000004</v>
      </c>
      <c r="W936" s="2">
        <v>40023</v>
      </c>
      <c r="X936" s="1">
        <v>3.8849999999999998</v>
      </c>
      <c r="Z936" s="2">
        <v>40023</v>
      </c>
      <c r="AA936" s="1">
        <v>3.59</v>
      </c>
      <c r="AC936" s="2">
        <v>40023</v>
      </c>
      <c r="AD936" s="1">
        <v>2.94</v>
      </c>
      <c r="AF936" s="2">
        <v>40429</v>
      </c>
      <c r="AG936" s="1">
        <v>0.29249999999999998</v>
      </c>
      <c r="AI936" s="2">
        <v>40023</v>
      </c>
      <c r="AJ936" s="1">
        <v>4.3369999999999997</v>
      </c>
      <c r="AL936" s="2">
        <v>40023</v>
      </c>
      <c r="AM936" s="1">
        <v>3.8810000000000002</v>
      </c>
      <c r="AO936" s="2">
        <v>40023</v>
      </c>
      <c r="AP936" s="1">
        <v>1.512</v>
      </c>
      <c r="AR936" s="2">
        <v>40023</v>
      </c>
      <c r="AS936" s="1">
        <v>0.80500000000000005</v>
      </c>
      <c r="AU936" s="2">
        <v>40023</v>
      </c>
      <c r="AV936" s="1">
        <v>4.09</v>
      </c>
      <c r="AX936" s="2">
        <v>40023</v>
      </c>
      <c r="AY936" s="1">
        <v>4.181</v>
      </c>
      <c r="BA936" s="116">
        <v>40023</v>
      </c>
      <c r="BB936" s="1">
        <v>3.6379999999999999</v>
      </c>
      <c r="BD936" s="2">
        <v>40023</v>
      </c>
      <c r="BE936" s="1">
        <v>1.7890000000000001</v>
      </c>
      <c r="BG936" s="2">
        <v>40077</v>
      </c>
      <c r="BH936" s="1">
        <v>3.49</v>
      </c>
      <c r="BI936" s="2"/>
      <c r="BJ936" s="2">
        <v>40077</v>
      </c>
      <c r="BK936" s="1">
        <v>2.4699999999999998</v>
      </c>
      <c r="BM936" s="2">
        <v>40023</v>
      </c>
      <c r="BN936" s="1">
        <v>2.8660000000000001</v>
      </c>
    </row>
    <row r="937" spans="2:66">
      <c r="B937" s="2">
        <v>40450</v>
      </c>
      <c r="C937" s="1">
        <v>2.66</v>
      </c>
      <c r="E937" s="2">
        <v>39913</v>
      </c>
      <c r="F937" s="1">
        <v>1.76</v>
      </c>
      <c r="H937" s="2">
        <v>39947</v>
      </c>
      <c r="I937" s="1">
        <v>3.77</v>
      </c>
      <c r="K937" s="2">
        <v>39945</v>
      </c>
      <c r="L937" s="1">
        <v>5.0199999999999996</v>
      </c>
      <c r="N937" s="2">
        <v>39945</v>
      </c>
      <c r="O937" s="1">
        <v>4.51</v>
      </c>
      <c r="Q937" s="2">
        <v>40024</v>
      </c>
      <c r="R937" s="1">
        <v>4.1849999999999996</v>
      </c>
      <c r="T937" s="2">
        <v>40024</v>
      </c>
      <c r="U937" s="1">
        <v>4.03</v>
      </c>
      <c r="W937" s="2">
        <v>40024</v>
      </c>
      <c r="X937" s="1">
        <v>3.8650000000000002</v>
      </c>
      <c r="Z937" s="2">
        <v>40024</v>
      </c>
      <c r="AA937" s="1">
        <v>3.57</v>
      </c>
      <c r="AC937" s="2">
        <v>40024</v>
      </c>
      <c r="AD937" s="1">
        <v>2.94</v>
      </c>
      <c r="AF937" s="2">
        <v>40430</v>
      </c>
      <c r="AG937" s="1">
        <v>0.29249999999999998</v>
      </c>
      <c r="AI937" s="2">
        <v>40024</v>
      </c>
      <c r="AJ937" s="1">
        <v>4.2679999999999998</v>
      </c>
      <c r="AL937" s="2">
        <v>40024</v>
      </c>
      <c r="AM937" s="1">
        <v>3.839</v>
      </c>
      <c r="AO937" s="2">
        <v>40024</v>
      </c>
      <c r="AP937" s="1">
        <v>1.5194999999999999</v>
      </c>
      <c r="AR937" s="2">
        <v>40024</v>
      </c>
      <c r="AS937" s="1">
        <v>0.80500000000000005</v>
      </c>
      <c r="AU937" s="2">
        <v>40024</v>
      </c>
      <c r="AV937" s="1">
        <v>4.0129999999999999</v>
      </c>
      <c r="AX937" s="2">
        <v>40024</v>
      </c>
      <c r="AY937" s="1">
        <v>4.1144999999999996</v>
      </c>
      <c r="BA937" s="116">
        <v>40024</v>
      </c>
      <c r="BB937" s="1">
        <v>3.581</v>
      </c>
      <c r="BD937" s="2">
        <v>40024</v>
      </c>
      <c r="BE937" s="1">
        <v>1.7685</v>
      </c>
      <c r="BG937" s="2">
        <v>40078</v>
      </c>
      <c r="BH937" s="1">
        <v>3.46</v>
      </c>
      <c r="BI937" s="2"/>
      <c r="BJ937" s="2">
        <v>40078</v>
      </c>
      <c r="BK937" s="1">
        <v>2.4500000000000002</v>
      </c>
      <c r="BM937" s="2">
        <v>40024</v>
      </c>
      <c r="BN937" s="1">
        <v>2.8120000000000003</v>
      </c>
    </row>
    <row r="938" spans="2:66">
      <c r="B938" s="2">
        <v>40451</v>
      </c>
      <c r="C938" s="1">
        <v>2.66</v>
      </c>
      <c r="E938" s="2">
        <v>39916</v>
      </c>
      <c r="F938" s="1">
        <v>1.74</v>
      </c>
      <c r="H938" s="2">
        <v>39948</v>
      </c>
      <c r="I938" s="1">
        <v>3.79</v>
      </c>
      <c r="K938" s="2">
        <v>39946</v>
      </c>
      <c r="L938" s="1">
        <v>5.03</v>
      </c>
      <c r="N938" s="2">
        <v>39946</v>
      </c>
      <c r="O938" s="1">
        <v>4.53</v>
      </c>
      <c r="Q938" s="2">
        <v>40025</v>
      </c>
      <c r="R938" s="1">
        <v>4.2699999999999996</v>
      </c>
      <c r="T938" s="2">
        <v>40025</v>
      </c>
      <c r="U938" s="1">
        <v>4.1150000000000002</v>
      </c>
      <c r="W938" s="2">
        <v>40025</v>
      </c>
      <c r="X938" s="1">
        <v>3.9550000000000001</v>
      </c>
      <c r="Z938" s="2">
        <v>40025</v>
      </c>
      <c r="AA938" s="1">
        <v>3.665</v>
      </c>
      <c r="AC938" s="2">
        <v>40025</v>
      </c>
      <c r="AD938" s="1">
        <v>3.01</v>
      </c>
      <c r="AF938" s="2">
        <v>40431</v>
      </c>
      <c r="AG938" s="1">
        <v>0.29219000000000001</v>
      </c>
      <c r="AI938" s="2">
        <v>40025</v>
      </c>
      <c r="AJ938" s="1">
        <v>4.1535000000000002</v>
      </c>
      <c r="AL938" s="2">
        <v>40025</v>
      </c>
      <c r="AM938" s="1">
        <v>3.7080000000000002</v>
      </c>
      <c r="AO938" s="2">
        <v>40025</v>
      </c>
      <c r="AP938" s="1">
        <v>1.4525000000000001</v>
      </c>
      <c r="AR938" s="2">
        <v>40025</v>
      </c>
      <c r="AS938" s="1">
        <v>0.78</v>
      </c>
      <c r="AU938" s="2">
        <v>40025</v>
      </c>
      <c r="AV938" s="1">
        <v>3.9359999999999999</v>
      </c>
      <c r="AX938" s="2">
        <v>40025</v>
      </c>
      <c r="AY938" s="1">
        <v>4.0339999999999998</v>
      </c>
      <c r="BA938" s="116">
        <v>40025</v>
      </c>
      <c r="BB938" s="1">
        <v>3.4990000000000001</v>
      </c>
      <c r="BD938" s="2">
        <v>40025</v>
      </c>
      <c r="BE938" s="1">
        <v>1.7</v>
      </c>
      <c r="BG938" s="2">
        <v>40079</v>
      </c>
      <c r="BH938" s="1">
        <v>3.44</v>
      </c>
      <c r="BI938" s="2"/>
      <c r="BJ938" s="2">
        <v>40079</v>
      </c>
      <c r="BK938" s="1">
        <v>2.4</v>
      </c>
      <c r="BM938" s="2">
        <v>40025</v>
      </c>
      <c r="BN938" s="1">
        <v>2.7519999999999998</v>
      </c>
    </row>
    <row r="939" spans="2:66">
      <c r="B939" s="2">
        <v>40452</v>
      </c>
      <c r="C939" s="1">
        <v>2.66</v>
      </c>
      <c r="E939" s="2">
        <v>39917</v>
      </c>
      <c r="F939" s="1">
        <v>1.71</v>
      </c>
      <c r="H939" s="2">
        <v>39951</v>
      </c>
      <c r="I939" s="1">
        <v>3.75</v>
      </c>
      <c r="K939" s="2">
        <v>39947</v>
      </c>
      <c r="L939" s="1">
        <v>4.97</v>
      </c>
      <c r="N939" s="2">
        <v>39947</v>
      </c>
      <c r="O939" s="1">
        <v>4.45</v>
      </c>
      <c r="Q939" s="2">
        <v>40028</v>
      </c>
      <c r="R939" s="1">
        <v>4.32</v>
      </c>
      <c r="T939" s="2">
        <v>40028</v>
      </c>
      <c r="U939" s="1">
        <v>4.18</v>
      </c>
      <c r="W939" s="2">
        <v>40028</v>
      </c>
      <c r="X939" s="1">
        <v>4.0250000000000004</v>
      </c>
      <c r="Z939" s="2">
        <v>40028</v>
      </c>
      <c r="AA939" s="1">
        <v>3.7450000000000001</v>
      </c>
      <c r="AC939" s="2">
        <v>40028</v>
      </c>
      <c r="AD939" s="1">
        <v>3.07</v>
      </c>
      <c r="AF939" s="2">
        <v>40434</v>
      </c>
      <c r="AG939" s="1">
        <v>0.29219000000000001</v>
      </c>
      <c r="AI939" s="2">
        <v>40028</v>
      </c>
      <c r="AJ939" s="1">
        <v>4.2984999999999998</v>
      </c>
      <c r="AL939" s="2">
        <v>40028</v>
      </c>
      <c r="AM939" s="1">
        <v>3.8765000000000001</v>
      </c>
      <c r="AO939" s="2">
        <v>40028</v>
      </c>
      <c r="AP939" s="1">
        <v>1.5725</v>
      </c>
      <c r="AR939" s="2">
        <v>40028</v>
      </c>
      <c r="AS939" s="1">
        <v>0.82150000000000001</v>
      </c>
      <c r="AU939" s="2">
        <v>40028</v>
      </c>
      <c r="AV939" s="1">
        <v>4</v>
      </c>
      <c r="AX939" s="2">
        <v>40028</v>
      </c>
      <c r="AY939" s="1">
        <v>4.0880000000000001</v>
      </c>
      <c r="BA939" s="116">
        <v>40028</v>
      </c>
      <c r="BB939" s="1">
        <v>3.5579999999999998</v>
      </c>
      <c r="BD939" s="2">
        <v>40028</v>
      </c>
      <c r="BE939" s="1">
        <v>1.8205</v>
      </c>
      <c r="BG939" s="2">
        <v>40080</v>
      </c>
      <c r="BH939" s="1">
        <v>3.4</v>
      </c>
      <c r="BI939" s="2"/>
      <c r="BJ939" s="2">
        <v>40080</v>
      </c>
      <c r="BK939" s="1">
        <v>2.37</v>
      </c>
      <c r="BM939" s="2">
        <v>40028</v>
      </c>
      <c r="BN939" s="1">
        <v>2.8380000000000001</v>
      </c>
    </row>
    <row r="940" spans="2:66">
      <c r="B940" s="2">
        <v>40455</v>
      </c>
      <c r="C940" s="1">
        <v>2.66</v>
      </c>
      <c r="E940" s="2">
        <v>39918</v>
      </c>
      <c r="F940" s="1">
        <v>1.69</v>
      </c>
      <c r="H940" s="2">
        <v>39952</v>
      </c>
      <c r="I940" s="1">
        <v>3.86</v>
      </c>
      <c r="K940" s="2">
        <v>39948</v>
      </c>
      <c r="L940" s="1">
        <v>5.01</v>
      </c>
      <c r="N940" s="2">
        <v>39948</v>
      </c>
      <c r="O940" s="1">
        <v>4.47</v>
      </c>
      <c r="Q940" s="2">
        <v>40029</v>
      </c>
      <c r="R940" s="1">
        <v>4.2850000000000001</v>
      </c>
      <c r="T940" s="2">
        <v>40029</v>
      </c>
      <c r="U940" s="1">
        <v>4.1550000000000002</v>
      </c>
      <c r="W940" s="2">
        <v>40029</v>
      </c>
      <c r="X940" s="1">
        <v>4</v>
      </c>
      <c r="Z940" s="2">
        <v>40029</v>
      </c>
      <c r="AA940" s="1">
        <v>3.7349999999999999</v>
      </c>
      <c r="AC940" s="2">
        <v>40029</v>
      </c>
      <c r="AD940" s="1">
        <v>3.09</v>
      </c>
      <c r="AF940" s="2">
        <v>40435</v>
      </c>
      <c r="AG940" s="1">
        <v>0.29187999999999997</v>
      </c>
      <c r="AI940" s="2">
        <v>40029</v>
      </c>
      <c r="AJ940" s="1">
        <v>4.3414999999999999</v>
      </c>
      <c r="AL940" s="2">
        <v>40029</v>
      </c>
      <c r="AM940" s="1">
        <v>3.9130000000000003</v>
      </c>
      <c r="AO940" s="2">
        <v>40029</v>
      </c>
      <c r="AP940" s="1">
        <v>1.5960000000000001</v>
      </c>
      <c r="AR940" s="2">
        <v>40029</v>
      </c>
      <c r="AS940" s="1">
        <v>0.82199999999999995</v>
      </c>
      <c r="AU940" s="2">
        <v>40029</v>
      </c>
      <c r="AV940" s="1">
        <v>4.0039999999999996</v>
      </c>
      <c r="AX940" s="2">
        <v>40029</v>
      </c>
      <c r="AY940" s="1">
        <v>4.093</v>
      </c>
      <c r="BA940" s="116">
        <v>40029</v>
      </c>
      <c r="BB940" s="1">
        <v>3.569</v>
      </c>
      <c r="BD940" s="2">
        <v>40029</v>
      </c>
      <c r="BE940" s="1">
        <v>1.869</v>
      </c>
      <c r="BG940" s="2">
        <v>40081</v>
      </c>
      <c r="BH940" s="1">
        <v>3.34</v>
      </c>
      <c r="BI940" s="2"/>
      <c r="BJ940" s="2">
        <v>40081</v>
      </c>
      <c r="BK940" s="1">
        <v>2.36</v>
      </c>
      <c r="BM940" s="2">
        <v>40029</v>
      </c>
      <c r="BN940" s="1">
        <v>2.8725000000000001</v>
      </c>
    </row>
    <row r="941" spans="2:66">
      <c r="B941" s="2">
        <v>40456</v>
      </c>
      <c r="C941" s="1">
        <v>2.66</v>
      </c>
      <c r="E941" s="2">
        <v>39919</v>
      </c>
      <c r="F941" s="1">
        <v>1.7</v>
      </c>
      <c r="H941" s="2">
        <v>39953</v>
      </c>
      <c r="I941" s="1">
        <v>3.87</v>
      </c>
      <c r="K941" s="2">
        <v>39951</v>
      </c>
      <c r="L941" s="1">
        <v>4.99</v>
      </c>
      <c r="N941" s="2">
        <v>39951</v>
      </c>
      <c r="O941" s="1">
        <v>4.41</v>
      </c>
      <c r="Q941" s="2">
        <v>40030</v>
      </c>
      <c r="R941" s="1">
        <v>4.3650000000000002</v>
      </c>
      <c r="T941" s="2">
        <v>40030</v>
      </c>
      <c r="U941" s="1">
        <v>4.2350000000000003</v>
      </c>
      <c r="W941" s="2">
        <v>40030</v>
      </c>
      <c r="X941" s="1">
        <v>4.085</v>
      </c>
      <c r="Z941" s="2">
        <v>40030</v>
      </c>
      <c r="AA941" s="1">
        <v>3.82</v>
      </c>
      <c r="AC941" s="2">
        <v>40030</v>
      </c>
      <c r="AD941" s="1">
        <v>3.18</v>
      </c>
      <c r="AF941" s="2">
        <v>40436</v>
      </c>
      <c r="AG941" s="1">
        <v>0.29203000000000001</v>
      </c>
      <c r="AI941" s="2">
        <v>40030</v>
      </c>
      <c r="AJ941" s="1">
        <v>4.4480000000000004</v>
      </c>
      <c r="AL941" s="2">
        <v>40030</v>
      </c>
      <c r="AM941" s="1">
        <v>4.0025000000000004</v>
      </c>
      <c r="AO941" s="2">
        <v>40030</v>
      </c>
      <c r="AP941" s="1">
        <v>1.6400000000000001</v>
      </c>
      <c r="AR941" s="2">
        <v>40030</v>
      </c>
      <c r="AS941" s="1">
        <v>0.85499999999999998</v>
      </c>
      <c r="AU941" s="2">
        <v>40030</v>
      </c>
      <c r="AV941" s="1">
        <v>4.0049999999999999</v>
      </c>
      <c r="AX941" s="2">
        <v>40030</v>
      </c>
      <c r="AY941" s="1">
        <v>4.0964999999999998</v>
      </c>
      <c r="BA941" s="116">
        <v>40030</v>
      </c>
      <c r="BB941" s="1">
        <v>3.5834999999999999</v>
      </c>
      <c r="BD941" s="2">
        <v>40030</v>
      </c>
      <c r="BE941" s="1">
        <v>1.903</v>
      </c>
      <c r="BG941" s="2">
        <v>40084</v>
      </c>
      <c r="BH941" s="1">
        <v>3.31</v>
      </c>
      <c r="BI941" s="2"/>
      <c r="BJ941" s="2">
        <v>40084</v>
      </c>
      <c r="BK941" s="1">
        <v>2.33</v>
      </c>
      <c r="BM941" s="2">
        <v>40030</v>
      </c>
      <c r="BN941" s="1">
        <v>2.919</v>
      </c>
    </row>
    <row r="942" spans="2:66">
      <c r="B942" s="2">
        <v>40457</v>
      </c>
      <c r="C942" s="1">
        <v>2.66</v>
      </c>
      <c r="E942" s="2">
        <v>39920</v>
      </c>
      <c r="F942" s="1">
        <v>1.69</v>
      </c>
      <c r="H942" s="2">
        <v>39954</v>
      </c>
      <c r="I942" s="1">
        <v>3.84</v>
      </c>
      <c r="K942" s="2">
        <v>39952</v>
      </c>
      <c r="L942" s="1">
        <v>5.0999999999999996</v>
      </c>
      <c r="N942" s="2">
        <v>39952</v>
      </c>
      <c r="O942" s="1">
        <v>4.53</v>
      </c>
      <c r="Q942" s="2">
        <v>40031</v>
      </c>
      <c r="R942" s="1">
        <v>4.41</v>
      </c>
      <c r="T942" s="2">
        <v>40031</v>
      </c>
      <c r="U942" s="1">
        <v>4.28</v>
      </c>
      <c r="W942" s="2">
        <v>40031</v>
      </c>
      <c r="X942" s="1">
        <v>4.13</v>
      </c>
      <c r="Z942" s="2">
        <v>40031</v>
      </c>
      <c r="AA942" s="1">
        <v>3.88</v>
      </c>
      <c r="AC942" s="2">
        <v>40031</v>
      </c>
      <c r="AD942" s="1">
        <v>3.2549999999999999</v>
      </c>
      <c r="AF942" s="2">
        <v>40437</v>
      </c>
      <c r="AG942" s="1">
        <v>0.29141</v>
      </c>
      <c r="AI942" s="2">
        <v>40031</v>
      </c>
      <c r="AJ942" s="1">
        <v>4.4634999999999998</v>
      </c>
      <c r="AL942" s="2">
        <v>40031</v>
      </c>
      <c r="AM942" s="1">
        <v>4.0270000000000001</v>
      </c>
      <c r="AO942" s="2">
        <v>40031</v>
      </c>
      <c r="AP942" s="1">
        <v>1.6339999999999999</v>
      </c>
      <c r="AR942" s="2">
        <v>40031</v>
      </c>
      <c r="AS942" s="1">
        <v>0.86299999999999999</v>
      </c>
      <c r="AU942" s="2">
        <v>40031</v>
      </c>
      <c r="AV942" s="1">
        <v>3.996</v>
      </c>
      <c r="AX942" s="2">
        <v>40031</v>
      </c>
      <c r="AY942" s="1">
        <v>4.0970000000000004</v>
      </c>
      <c r="BA942" s="116">
        <v>40031</v>
      </c>
      <c r="BB942" s="1">
        <v>3.5754999999999999</v>
      </c>
      <c r="BD942" s="2">
        <v>40031</v>
      </c>
      <c r="BE942" s="1">
        <v>1.9239999999999999</v>
      </c>
      <c r="BG942" s="2">
        <v>40085</v>
      </c>
      <c r="BH942" s="1">
        <v>3.31</v>
      </c>
      <c r="BI942" s="2"/>
      <c r="BJ942" s="2">
        <v>40085</v>
      </c>
      <c r="BK942" s="1">
        <v>2.34</v>
      </c>
      <c r="BM942" s="2">
        <v>40031</v>
      </c>
      <c r="BN942" s="1">
        <v>2.9020000000000001</v>
      </c>
    </row>
    <row r="943" spans="2:66">
      <c r="B943" s="2">
        <v>40458</v>
      </c>
      <c r="C943" s="1">
        <v>2.66</v>
      </c>
      <c r="E943" s="2">
        <v>39923</v>
      </c>
      <c r="F943" s="1">
        <v>1.71</v>
      </c>
      <c r="H943" s="2">
        <v>39955</v>
      </c>
      <c r="I943" s="1">
        <v>3.85</v>
      </c>
      <c r="K943" s="2">
        <v>39953</v>
      </c>
      <c r="L943" s="1">
        <v>5.1100000000000003</v>
      </c>
      <c r="N943" s="2">
        <v>39953</v>
      </c>
      <c r="O943" s="1">
        <v>4.55</v>
      </c>
      <c r="Q943" s="2">
        <v>40032</v>
      </c>
      <c r="R943" s="1">
        <v>4.4349999999999996</v>
      </c>
      <c r="T943" s="2">
        <v>40032</v>
      </c>
      <c r="U943" s="1">
        <v>4.3099999999999996</v>
      </c>
      <c r="W943" s="2">
        <v>40032</v>
      </c>
      <c r="X943" s="1">
        <v>4.17</v>
      </c>
      <c r="Z943" s="2">
        <v>40032</v>
      </c>
      <c r="AA943" s="1">
        <v>3.93</v>
      </c>
      <c r="AC943" s="2">
        <v>40032</v>
      </c>
      <c r="AD943" s="1">
        <v>3.32</v>
      </c>
      <c r="AF943" s="2">
        <v>40438</v>
      </c>
      <c r="AG943" s="1">
        <v>0.29155999999999999</v>
      </c>
      <c r="AI943" s="2">
        <v>40032</v>
      </c>
      <c r="AJ943" s="1">
        <v>4.5594999999999999</v>
      </c>
      <c r="AL943" s="2">
        <v>40032</v>
      </c>
      <c r="AM943" s="1">
        <v>4.16</v>
      </c>
      <c r="AO943" s="2">
        <v>40032</v>
      </c>
      <c r="AP943" s="1">
        <v>1.752</v>
      </c>
      <c r="AR943" s="2">
        <v>40032</v>
      </c>
      <c r="AS943" s="1">
        <v>0.91600000000000004</v>
      </c>
      <c r="AU943" s="2">
        <v>40032</v>
      </c>
      <c r="AV943" s="1">
        <v>4.0599999999999996</v>
      </c>
      <c r="AX943" s="2">
        <v>40032</v>
      </c>
      <c r="AY943" s="1">
        <v>4.1769999999999996</v>
      </c>
      <c r="BA943" s="116">
        <v>40032</v>
      </c>
      <c r="BB943" s="1">
        <v>3.6959999999999997</v>
      </c>
      <c r="BD943" s="2">
        <v>40032</v>
      </c>
      <c r="BE943" s="1">
        <v>2.0350000000000001</v>
      </c>
      <c r="BG943" s="2">
        <v>40086</v>
      </c>
      <c r="BH943" s="1">
        <v>3.31</v>
      </c>
      <c r="BI943" s="2"/>
      <c r="BJ943" s="2">
        <v>40086</v>
      </c>
      <c r="BK943" s="1">
        <v>2.31</v>
      </c>
      <c r="BM943" s="2">
        <v>40032</v>
      </c>
      <c r="BN943" s="1">
        <v>3.028</v>
      </c>
    </row>
    <row r="944" spans="2:66">
      <c r="B944" s="2">
        <v>40459</v>
      </c>
      <c r="C944" s="1">
        <v>2.66</v>
      </c>
      <c r="E944" s="2">
        <v>39924</v>
      </c>
      <c r="F944" s="1">
        <v>1.73</v>
      </c>
      <c r="H944" s="2">
        <v>39958</v>
      </c>
      <c r="I944" s="1">
        <v>3.81</v>
      </c>
      <c r="K944" s="2">
        <v>39954</v>
      </c>
      <c r="L944" s="1">
        <v>5.09</v>
      </c>
      <c r="N944" s="2">
        <v>39954</v>
      </c>
      <c r="O944" s="1">
        <v>4.53</v>
      </c>
      <c r="Q944" s="2">
        <v>40035</v>
      </c>
      <c r="R944" s="1">
        <v>4.45</v>
      </c>
      <c r="T944" s="2">
        <v>40035</v>
      </c>
      <c r="U944" s="1">
        <v>4.33</v>
      </c>
      <c r="W944" s="2">
        <v>40035</v>
      </c>
      <c r="X944" s="1">
        <v>4.17</v>
      </c>
      <c r="Z944" s="2">
        <v>40035</v>
      </c>
      <c r="AA944" s="1">
        <v>3.92</v>
      </c>
      <c r="AC944" s="2">
        <v>40035</v>
      </c>
      <c r="AD944" s="1">
        <v>3.2549999999999999</v>
      </c>
      <c r="AF944" s="2">
        <v>40441</v>
      </c>
      <c r="AG944" s="1">
        <v>0.29031000000000001</v>
      </c>
      <c r="AI944" s="2">
        <v>40035</v>
      </c>
      <c r="AJ944" s="1">
        <v>4.4664999999999999</v>
      </c>
      <c r="AL944" s="2">
        <v>40035</v>
      </c>
      <c r="AM944" s="1">
        <v>4.0720000000000001</v>
      </c>
      <c r="AO944" s="2">
        <v>40035</v>
      </c>
      <c r="AP944" s="1">
        <v>1.6745000000000001</v>
      </c>
      <c r="AR944" s="2">
        <v>40035</v>
      </c>
      <c r="AS944" s="1">
        <v>0.86950000000000005</v>
      </c>
      <c r="AU944" s="2">
        <v>40035</v>
      </c>
      <c r="AV944" s="1">
        <v>3.99</v>
      </c>
      <c r="AX944" s="2">
        <v>40035</v>
      </c>
      <c r="AY944" s="1">
        <v>4.1044999999999998</v>
      </c>
      <c r="BA944" s="116">
        <v>40035</v>
      </c>
      <c r="BB944" s="1">
        <v>3.6234999999999999</v>
      </c>
      <c r="BD944" s="2">
        <v>40035</v>
      </c>
      <c r="BE944" s="1">
        <v>1.9809999999999999</v>
      </c>
      <c r="BG944" s="2">
        <v>40087</v>
      </c>
      <c r="BH944" s="1">
        <v>3.21</v>
      </c>
      <c r="BI944" s="2"/>
      <c r="BJ944" s="2">
        <v>40087</v>
      </c>
      <c r="BK944" s="1">
        <v>2.2000000000000002</v>
      </c>
      <c r="BM944" s="2">
        <v>40035</v>
      </c>
      <c r="BN944" s="1">
        <v>2.96</v>
      </c>
    </row>
    <row r="945" spans="2:66">
      <c r="B945" s="2">
        <v>40462</v>
      </c>
      <c r="C945" s="1">
        <v>2.66</v>
      </c>
      <c r="E945" s="2">
        <v>39925</v>
      </c>
      <c r="F945" s="1">
        <v>1.76</v>
      </c>
      <c r="H945" s="2">
        <v>39959</v>
      </c>
      <c r="I945" s="1">
        <v>3.79</v>
      </c>
      <c r="K945" s="2">
        <v>39955</v>
      </c>
      <c r="L945" s="1">
        <v>5.08</v>
      </c>
      <c r="N945" s="2">
        <v>39955</v>
      </c>
      <c r="O945" s="1">
        <v>4.55</v>
      </c>
      <c r="Q945" s="2">
        <v>40036</v>
      </c>
      <c r="R945" s="1">
        <v>4.4249999999999998</v>
      </c>
      <c r="T945" s="2">
        <v>40036</v>
      </c>
      <c r="U945" s="1">
        <v>4.2850000000000001</v>
      </c>
      <c r="W945" s="2">
        <v>40036</v>
      </c>
      <c r="X945" s="1">
        <v>4.1100000000000003</v>
      </c>
      <c r="Z945" s="2">
        <v>40036</v>
      </c>
      <c r="AA945" s="1">
        <v>3.8449999999999998</v>
      </c>
      <c r="AC945" s="2">
        <v>40036</v>
      </c>
      <c r="AD945" s="1">
        <v>3.19</v>
      </c>
      <c r="AF945" s="2">
        <v>40442</v>
      </c>
      <c r="AG945" s="1">
        <v>0.28969</v>
      </c>
      <c r="AI945" s="2">
        <v>40036</v>
      </c>
      <c r="AJ945" s="1">
        <v>4.3380000000000001</v>
      </c>
      <c r="AL945" s="2">
        <v>40036</v>
      </c>
      <c r="AM945" s="1">
        <v>3.931</v>
      </c>
      <c r="AO945" s="2">
        <v>40036</v>
      </c>
      <c r="AP945" s="1">
        <v>1.5685</v>
      </c>
      <c r="AR945" s="2">
        <v>40036</v>
      </c>
      <c r="AS945" s="1">
        <v>0.80500000000000005</v>
      </c>
      <c r="AU945" s="2">
        <v>40036</v>
      </c>
      <c r="AV945" s="1">
        <v>3.9990000000000001</v>
      </c>
      <c r="AX945" s="2">
        <v>40036</v>
      </c>
      <c r="AY945" s="1">
        <v>4.1109999999999998</v>
      </c>
      <c r="BA945" s="116">
        <v>40036</v>
      </c>
      <c r="BB945" s="1">
        <v>3.6274999999999999</v>
      </c>
      <c r="BD945" s="2">
        <v>40036</v>
      </c>
      <c r="BE945" s="1">
        <v>1.9415</v>
      </c>
      <c r="BG945" s="2">
        <v>40088</v>
      </c>
      <c r="BH945" s="1">
        <v>3.24</v>
      </c>
      <c r="BI945" s="2"/>
      <c r="BJ945" s="2">
        <v>40088</v>
      </c>
      <c r="BK945" s="1">
        <v>2.2200000000000002</v>
      </c>
      <c r="BM945" s="2">
        <v>40036</v>
      </c>
      <c r="BN945" s="1">
        <v>2.9365000000000001</v>
      </c>
    </row>
    <row r="946" spans="2:66">
      <c r="B946" s="2">
        <v>40463</v>
      </c>
      <c r="C946" s="1">
        <v>2.67</v>
      </c>
      <c r="E946" s="2">
        <v>39926</v>
      </c>
      <c r="F946" s="1">
        <v>1.78</v>
      </c>
      <c r="H946" s="2">
        <v>39960</v>
      </c>
      <c r="I946" s="1">
        <v>3.82</v>
      </c>
      <c r="K946" s="2">
        <v>39958</v>
      </c>
      <c r="L946" s="1">
        <v>5.05</v>
      </c>
      <c r="N946" s="2">
        <v>39958</v>
      </c>
      <c r="O946" s="1">
        <v>4.5199999999999996</v>
      </c>
      <c r="Q946" s="2">
        <v>40037</v>
      </c>
      <c r="R946" s="1">
        <v>4.4400000000000004</v>
      </c>
      <c r="T946" s="2">
        <v>40037</v>
      </c>
      <c r="U946" s="1">
        <v>4.3</v>
      </c>
      <c r="W946" s="2">
        <v>40037</v>
      </c>
      <c r="X946" s="1">
        <v>4.125</v>
      </c>
      <c r="Z946" s="2">
        <v>40037</v>
      </c>
      <c r="AA946" s="1">
        <v>3.85</v>
      </c>
      <c r="AC946" s="2">
        <v>40037</v>
      </c>
      <c r="AD946" s="1">
        <v>3.19</v>
      </c>
      <c r="AF946" s="2">
        <v>40443</v>
      </c>
      <c r="AG946" s="1">
        <v>0.28938000000000003</v>
      </c>
      <c r="AI946" s="2">
        <v>40037</v>
      </c>
      <c r="AJ946" s="1">
        <v>4.3929999999999998</v>
      </c>
      <c r="AL946" s="2">
        <v>40037</v>
      </c>
      <c r="AM946" s="1">
        <v>3.9420000000000002</v>
      </c>
      <c r="AO946" s="2">
        <v>40037</v>
      </c>
      <c r="AP946" s="1">
        <v>1.5354999999999999</v>
      </c>
      <c r="AR946" s="2">
        <v>40037</v>
      </c>
      <c r="AS946" s="1">
        <v>0.76300000000000001</v>
      </c>
      <c r="AU946" s="2">
        <v>40037</v>
      </c>
      <c r="AV946" s="1">
        <v>3.996</v>
      </c>
      <c r="AX946" s="2">
        <v>40037</v>
      </c>
      <c r="AY946" s="1">
        <v>4.1040000000000001</v>
      </c>
      <c r="BA946" s="116">
        <v>40037</v>
      </c>
      <c r="BB946" s="1">
        <v>3.6165000000000003</v>
      </c>
      <c r="BD946" s="2">
        <v>40037</v>
      </c>
      <c r="BE946" s="1">
        <v>1.8959999999999999</v>
      </c>
      <c r="BG946" s="2">
        <v>40091</v>
      </c>
      <c r="BH946" s="1">
        <v>3.24</v>
      </c>
      <c r="BI946" s="2"/>
      <c r="BJ946" s="2">
        <v>40091</v>
      </c>
      <c r="BK946" s="1">
        <v>2.21</v>
      </c>
      <c r="BM946" s="2">
        <v>40037</v>
      </c>
      <c r="BN946" s="1">
        <v>2.9104999999999999</v>
      </c>
    </row>
    <row r="947" spans="2:66">
      <c r="B947" s="2">
        <v>40464</v>
      </c>
      <c r="C947" s="1">
        <v>2.68</v>
      </c>
      <c r="E947" s="2">
        <v>39927</v>
      </c>
      <c r="F947" s="1">
        <v>1.79</v>
      </c>
      <c r="H947" s="2">
        <v>39961</v>
      </c>
      <c r="I947" s="1">
        <v>3.87</v>
      </c>
      <c r="K947" s="2">
        <v>39959</v>
      </c>
      <c r="L947" s="1">
        <v>5.05</v>
      </c>
      <c r="N947" s="2">
        <v>39959</v>
      </c>
      <c r="O947" s="1">
        <v>4.5199999999999996</v>
      </c>
      <c r="Q947" s="2">
        <v>40038</v>
      </c>
      <c r="R947" s="1">
        <v>4.4400000000000004</v>
      </c>
      <c r="T947" s="2">
        <v>40038</v>
      </c>
      <c r="U947" s="1">
        <v>4.34</v>
      </c>
      <c r="W947" s="2">
        <v>40038</v>
      </c>
      <c r="X947" s="1">
        <v>4.1950000000000003</v>
      </c>
      <c r="Z947" s="2">
        <v>40038</v>
      </c>
      <c r="AA947" s="1">
        <v>3.95</v>
      </c>
      <c r="AC947" s="2">
        <v>40038</v>
      </c>
      <c r="AD947" s="1">
        <v>3.34</v>
      </c>
      <c r="AF947" s="2">
        <v>40444</v>
      </c>
      <c r="AG947" s="1">
        <v>0.28938000000000003</v>
      </c>
      <c r="AI947" s="2">
        <v>40038</v>
      </c>
      <c r="AJ947" s="1">
        <v>4.2679999999999998</v>
      </c>
      <c r="AL947" s="2">
        <v>40038</v>
      </c>
      <c r="AM947" s="1">
        <v>3.8120000000000003</v>
      </c>
      <c r="AO947" s="2">
        <v>40038</v>
      </c>
      <c r="AP947" s="1">
        <v>1.4624999999999999</v>
      </c>
      <c r="AR947" s="2">
        <v>40038</v>
      </c>
      <c r="AS947" s="1">
        <v>0.73099999999999998</v>
      </c>
      <c r="AU947" s="2">
        <v>40038</v>
      </c>
      <c r="AV947" s="1">
        <v>3.9649999999999999</v>
      </c>
      <c r="AX947" s="2">
        <v>40038</v>
      </c>
      <c r="AY947" s="1">
        <v>4.0810000000000004</v>
      </c>
      <c r="BA947" s="116">
        <v>40038</v>
      </c>
      <c r="BB947" s="1">
        <v>3.589</v>
      </c>
      <c r="BD947" s="2">
        <v>40038</v>
      </c>
      <c r="BE947" s="1">
        <v>1.8614999999999999</v>
      </c>
      <c r="BG947" s="2">
        <v>40092</v>
      </c>
      <c r="BH947" s="1">
        <v>3.27</v>
      </c>
      <c r="BI947" s="2"/>
      <c r="BJ947" s="2">
        <v>40092</v>
      </c>
      <c r="BK947" s="1">
        <v>2.25</v>
      </c>
      <c r="BM947" s="2">
        <v>40038</v>
      </c>
      <c r="BN947" s="1">
        <v>2.8689999999999998</v>
      </c>
    </row>
    <row r="948" spans="2:66">
      <c r="B948" s="2">
        <v>40465</v>
      </c>
      <c r="C948" s="1">
        <v>2.67</v>
      </c>
      <c r="E948" s="2">
        <v>39930</v>
      </c>
      <c r="F948" s="1">
        <v>1.8199999999999998</v>
      </c>
      <c r="H948" s="2">
        <v>39962</v>
      </c>
      <c r="I948" s="1">
        <v>3.83</v>
      </c>
      <c r="K948" s="2">
        <v>39960</v>
      </c>
      <c r="L948" s="1">
        <v>5.09</v>
      </c>
      <c r="N948" s="2">
        <v>39960</v>
      </c>
      <c r="O948" s="1">
        <v>4.57</v>
      </c>
      <c r="Q948" s="2">
        <v>40039</v>
      </c>
      <c r="R948" s="1">
        <v>4.51</v>
      </c>
      <c r="T948" s="2">
        <v>40039</v>
      </c>
      <c r="U948" s="1">
        <v>4.41</v>
      </c>
      <c r="W948" s="2">
        <v>40039</v>
      </c>
      <c r="X948" s="1">
        <v>4.26</v>
      </c>
      <c r="Z948" s="2">
        <v>40039</v>
      </c>
      <c r="AA948" s="1">
        <v>4.0199999999999996</v>
      </c>
      <c r="AC948" s="2">
        <v>40039</v>
      </c>
      <c r="AD948" s="1">
        <v>3.42</v>
      </c>
      <c r="AF948" s="2">
        <v>40445</v>
      </c>
      <c r="AG948" s="1">
        <v>0.28938000000000003</v>
      </c>
      <c r="AI948" s="2">
        <v>40039</v>
      </c>
      <c r="AJ948" s="1">
        <v>4.2515000000000001</v>
      </c>
      <c r="AL948" s="2">
        <v>40039</v>
      </c>
      <c r="AM948" s="1">
        <v>3.7720000000000002</v>
      </c>
      <c r="AO948" s="2">
        <v>40039</v>
      </c>
      <c r="AP948" s="1">
        <v>1.4485000000000001</v>
      </c>
      <c r="AR948" s="2">
        <v>40039</v>
      </c>
      <c r="AS948" s="1">
        <v>0.72650000000000003</v>
      </c>
      <c r="AU948" s="2">
        <v>40039</v>
      </c>
      <c r="AV948" s="1">
        <v>3.9249999999999998</v>
      </c>
      <c r="AX948" s="2">
        <v>40039</v>
      </c>
      <c r="AY948" s="1">
        <v>4.0259999999999998</v>
      </c>
      <c r="BA948" s="116">
        <v>40039</v>
      </c>
      <c r="BB948" s="1">
        <v>3.5179999999999998</v>
      </c>
      <c r="BD948" s="2">
        <v>40039</v>
      </c>
      <c r="BE948" s="1">
        <v>1.7974999999999999</v>
      </c>
      <c r="BG948" s="2">
        <v>40093</v>
      </c>
      <c r="BH948" s="1">
        <v>3.21</v>
      </c>
      <c r="BI948" s="2"/>
      <c r="BJ948" s="2">
        <v>40093</v>
      </c>
      <c r="BK948" s="1">
        <v>2.16</v>
      </c>
      <c r="BM948" s="2">
        <v>40039</v>
      </c>
      <c r="BN948" s="1">
        <v>2.8079999999999998</v>
      </c>
    </row>
    <row r="949" spans="2:66">
      <c r="B949" s="2">
        <v>40466</v>
      </c>
      <c r="C949" s="1">
        <v>2.66</v>
      </c>
      <c r="E949" s="2">
        <v>39931</v>
      </c>
      <c r="F949" s="1">
        <v>1.81</v>
      </c>
      <c r="H949" s="2">
        <v>39965</v>
      </c>
      <c r="I949" s="1">
        <v>3.81</v>
      </c>
      <c r="K949" s="2">
        <v>39961</v>
      </c>
      <c r="L949" s="1">
        <v>5.17</v>
      </c>
      <c r="N949" s="2">
        <v>39961</v>
      </c>
      <c r="O949" s="1">
        <v>4.66</v>
      </c>
      <c r="Q949" s="2">
        <v>40042</v>
      </c>
      <c r="R949" s="1">
        <v>4.41</v>
      </c>
      <c r="T949" s="2">
        <v>40042</v>
      </c>
      <c r="U949" s="1">
        <v>4.29</v>
      </c>
      <c r="W949" s="2">
        <v>40042</v>
      </c>
      <c r="X949" s="1">
        <v>4.1449999999999996</v>
      </c>
      <c r="Z949" s="2">
        <v>40042</v>
      </c>
      <c r="AA949" s="1">
        <v>3.9050000000000002</v>
      </c>
      <c r="AC949" s="2">
        <v>40042</v>
      </c>
      <c r="AD949" s="1">
        <v>3.32</v>
      </c>
      <c r="AF949" s="2">
        <v>40448</v>
      </c>
      <c r="AG949" s="1">
        <v>0.28938000000000003</v>
      </c>
      <c r="AI949" s="2">
        <v>40042</v>
      </c>
      <c r="AJ949" s="1">
        <v>4.1364999999999998</v>
      </c>
      <c r="AL949" s="2">
        <v>40042</v>
      </c>
      <c r="AM949" s="1">
        <v>3.6604999999999999</v>
      </c>
      <c r="AO949" s="2">
        <v>40042</v>
      </c>
      <c r="AP949" s="1">
        <v>1.4060000000000001</v>
      </c>
      <c r="AR949" s="2">
        <v>40042</v>
      </c>
      <c r="AS949" s="1">
        <v>0.73</v>
      </c>
      <c r="AU949" s="2">
        <v>40042</v>
      </c>
      <c r="AV949" s="1">
        <v>3.931</v>
      </c>
      <c r="AX949" s="2">
        <v>40042</v>
      </c>
      <c r="AY949" s="1">
        <v>4.0359999999999996</v>
      </c>
      <c r="BA949" s="116">
        <v>40042</v>
      </c>
      <c r="BB949" s="1">
        <v>3.5209999999999999</v>
      </c>
      <c r="BD949" s="2">
        <v>40042</v>
      </c>
      <c r="BE949" s="1">
        <v>1.8140000000000001</v>
      </c>
      <c r="BG949" s="2">
        <v>40094</v>
      </c>
      <c r="BH949" s="1">
        <v>3.27</v>
      </c>
      <c r="BI949" s="2"/>
      <c r="BJ949" s="2">
        <v>40094</v>
      </c>
      <c r="BK949" s="1">
        <v>2.2200000000000002</v>
      </c>
      <c r="BM949" s="2">
        <v>40042</v>
      </c>
      <c r="BN949" s="1">
        <v>2.8144999999999998</v>
      </c>
    </row>
    <row r="950" spans="2:66">
      <c r="B950" s="2">
        <v>40469</v>
      </c>
      <c r="C950" s="1">
        <v>2.66</v>
      </c>
      <c r="E950" s="2">
        <v>39932</v>
      </c>
      <c r="F950" s="1">
        <v>1.83</v>
      </c>
      <c r="H950" s="2">
        <v>39966</v>
      </c>
      <c r="I950" s="1">
        <v>3.93</v>
      </c>
      <c r="K950" s="2">
        <v>39962</v>
      </c>
      <c r="L950" s="1">
        <v>5.17</v>
      </c>
      <c r="N950" s="2">
        <v>39962</v>
      </c>
      <c r="O950" s="1">
        <v>4.67</v>
      </c>
      <c r="Q950" s="2">
        <v>40043</v>
      </c>
      <c r="R950" s="1">
        <v>4.4749999999999996</v>
      </c>
      <c r="T950" s="2">
        <v>40043</v>
      </c>
      <c r="U950" s="1">
        <v>4.3499999999999996</v>
      </c>
      <c r="W950" s="2">
        <v>40043</v>
      </c>
      <c r="X950" s="1">
        <v>4.2050000000000001</v>
      </c>
      <c r="Z950" s="2">
        <v>40043</v>
      </c>
      <c r="AA950" s="1">
        <v>3.96</v>
      </c>
      <c r="AC950" s="2">
        <v>40043</v>
      </c>
      <c r="AD950" s="1">
        <v>3.38</v>
      </c>
      <c r="AF950" s="2">
        <v>40449</v>
      </c>
      <c r="AG950" s="1">
        <v>0.28938000000000003</v>
      </c>
      <c r="AI950" s="2">
        <v>40043</v>
      </c>
      <c r="AJ950" s="1">
        <v>4.2119999999999997</v>
      </c>
      <c r="AL950" s="2">
        <v>40043</v>
      </c>
      <c r="AM950" s="1">
        <v>3.7454999999999998</v>
      </c>
      <c r="AO950" s="2">
        <v>40043</v>
      </c>
      <c r="AP950" s="1">
        <v>1.4464999999999999</v>
      </c>
      <c r="AR950" s="2">
        <v>40043</v>
      </c>
      <c r="AS950" s="1">
        <v>0.73799999999999999</v>
      </c>
      <c r="AU950" s="2">
        <v>40043</v>
      </c>
      <c r="AV950" s="1">
        <v>3.9409999999999998</v>
      </c>
      <c r="AX950" s="2">
        <v>40043</v>
      </c>
      <c r="AY950" s="1">
        <v>4.0315000000000003</v>
      </c>
      <c r="BA950" s="116">
        <v>40043</v>
      </c>
      <c r="BB950" s="1">
        <v>3.5244999999999997</v>
      </c>
      <c r="BD950" s="2">
        <v>40043</v>
      </c>
      <c r="BE950" s="1">
        <v>1.8140000000000001</v>
      </c>
      <c r="BG950" s="2">
        <v>40095</v>
      </c>
      <c r="BH950" s="1">
        <v>3.4</v>
      </c>
      <c r="BI950" s="2"/>
      <c r="BJ950" s="2">
        <v>40095</v>
      </c>
      <c r="BK950" s="1">
        <v>2.36</v>
      </c>
      <c r="BM950" s="2">
        <v>40043</v>
      </c>
      <c r="BN950" s="1">
        <v>2.8129999999999997</v>
      </c>
    </row>
    <row r="951" spans="2:66">
      <c r="B951" s="2">
        <v>40470</v>
      </c>
      <c r="C951" s="1">
        <v>2.66</v>
      </c>
      <c r="E951" s="2">
        <v>39933</v>
      </c>
      <c r="F951" s="1">
        <v>1.8599999999999999</v>
      </c>
      <c r="H951" s="2">
        <v>39967</v>
      </c>
      <c r="I951" s="1">
        <v>3.91</v>
      </c>
      <c r="K951" s="2">
        <v>39965</v>
      </c>
      <c r="L951" s="1">
        <v>5.15</v>
      </c>
      <c r="N951" s="2">
        <v>39965</v>
      </c>
      <c r="O951" s="1">
        <v>4.6500000000000004</v>
      </c>
      <c r="Q951" s="2">
        <v>40044</v>
      </c>
      <c r="R951" s="1">
        <v>4.3600000000000003</v>
      </c>
      <c r="T951" s="2">
        <v>40044</v>
      </c>
      <c r="U951" s="1">
        <v>4.24</v>
      </c>
      <c r="W951" s="2">
        <v>40044</v>
      </c>
      <c r="X951" s="1">
        <v>4.1050000000000004</v>
      </c>
      <c r="Z951" s="2">
        <v>40044</v>
      </c>
      <c r="AA951" s="1">
        <v>3.88</v>
      </c>
      <c r="AC951" s="2">
        <v>40044</v>
      </c>
      <c r="AD951" s="1">
        <v>3.33</v>
      </c>
      <c r="AF951" s="2">
        <v>40450</v>
      </c>
      <c r="AG951" s="1">
        <v>0.28999999999999998</v>
      </c>
      <c r="AI951" s="2">
        <v>40044</v>
      </c>
      <c r="AJ951" s="1">
        <v>4.1589999999999998</v>
      </c>
      <c r="AL951" s="2">
        <v>40044</v>
      </c>
      <c r="AM951" s="1">
        <v>3.6970000000000001</v>
      </c>
      <c r="AO951" s="2">
        <v>40044</v>
      </c>
      <c r="AP951" s="1">
        <v>1.4055</v>
      </c>
      <c r="AR951" s="2">
        <v>40044</v>
      </c>
      <c r="AS951" s="1">
        <v>0.70499999999999996</v>
      </c>
      <c r="AU951" s="2">
        <v>40044</v>
      </c>
      <c r="AV951" s="1">
        <v>3.91</v>
      </c>
      <c r="AX951" s="2">
        <v>40044</v>
      </c>
      <c r="AY951" s="1">
        <v>4.0004999999999997</v>
      </c>
      <c r="BA951" s="116">
        <v>40044</v>
      </c>
      <c r="BB951" s="1">
        <v>3.49</v>
      </c>
      <c r="BD951" s="2">
        <v>40044</v>
      </c>
      <c r="BE951" s="1">
        <v>1.7985</v>
      </c>
      <c r="BG951" s="2">
        <v>40099</v>
      </c>
      <c r="BH951" s="1">
        <v>3.34</v>
      </c>
      <c r="BI951" s="2"/>
      <c r="BJ951" s="2">
        <v>40099</v>
      </c>
      <c r="BK951" s="1">
        <v>2.2800000000000002</v>
      </c>
      <c r="BM951" s="2">
        <v>40044</v>
      </c>
      <c r="BN951" s="1">
        <v>2.7835000000000001</v>
      </c>
    </row>
    <row r="952" spans="2:66">
      <c r="B952" s="2">
        <v>40471</v>
      </c>
      <c r="C952" s="1">
        <v>2.66</v>
      </c>
      <c r="E952" s="2">
        <v>39937</v>
      </c>
      <c r="F952" s="1">
        <v>1.92</v>
      </c>
      <c r="H952" s="2">
        <v>39968</v>
      </c>
      <c r="I952" s="1">
        <v>3.88</v>
      </c>
      <c r="K952" s="2">
        <v>39966</v>
      </c>
      <c r="L952" s="1">
        <v>5.19</v>
      </c>
      <c r="N952" s="2">
        <v>39966</v>
      </c>
      <c r="O952" s="1">
        <v>4.6899999999999995</v>
      </c>
      <c r="Q952" s="2">
        <v>40045</v>
      </c>
      <c r="R952" s="1">
        <v>4.41</v>
      </c>
      <c r="T952" s="2">
        <v>40045</v>
      </c>
      <c r="U952" s="1">
        <v>4.28</v>
      </c>
      <c r="W952" s="2">
        <v>40045</v>
      </c>
      <c r="X952" s="1">
        <v>4.13</v>
      </c>
      <c r="Z952" s="2">
        <v>40045</v>
      </c>
      <c r="AA952" s="1">
        <v>3.91</v>
      </c>
      <c r="AC952" s="2">
        <v>40045</v>
      </c>
      <c r="AD952" s="1">
        <v>3.35</v>
      </c>
      <c r="AF952" s="2">
        <v>40451</v>
      </c>
      <c r="AG952" s="1">
        <v>0.28999999999999998</v>
      </c>
      <c r="AI952" s="2">
        <v>40045</v>
      </c>
      <c r="AJ952" s="1">
        <v>4.101</v>
      </c>
      <c r="AL952" s="2">
        <v>40045</v>
      </c>
      <c r="AM952" s="1">
        <v>3.661</v>
      </c>
      <c r="AO952" s="2">
        <v>40045</v>
      </c>
      <c r="AP952" s="1">
        <v>1.399</v>
      </c>
      <c r="AR952" s="2">
        <v>40045</v>
      </c>
      <c r="AS952" s="1">
        <v>0.69499999999999995</v>
      </c>
      <c r="AU952" s="2">
        <v>40045</v>
      </c>
      <c r="AV952" s="1">
        <v>3.8780000000000001</v>
      </c>
      <c r="AX952" s="2">
        <v>40045</v>
      </c>
      <c r="AY952" s="1">
        <v>3.9695</v>
      </c>
      <c r="BA952" s="116">
        <v>40045</v>
      </c>
      <c r="BB952" s="1">
        <v>3.472</v>
      </c>
      <c r="BD952" s="2">
        <v>40045</v>
      </c>
      <c r="BE952" s="1">
        <v>1.776</v>
      </c>
      <c r="BG952" s="2">
        <v>40100</v>
      </c>
      <c r="BH952" s="1">
        <v>3.45</v>
      </c>
      <c r="BI952" s="2"/>
      <c r="BJ952" s="2">
        <v>40100</v>
      </c>
      <c r="BK952" s="1">
        <v>2.36</v>
      </c>
      <c r="BM952" s="2">
        <v>40045</v>
      </c>
      <c r="BN952" s="1">
        <v>2.7654999999999998</v>
      </c>
    </row>
    <row r="953" spans="2:66">
      <c r="B953" s="2">
        <v>40472</v>
      </c>
      <c r="C953" s="1">
        <v>2.66</v>
      </c>
      <c r="E953" s="2">
        <v>39939</v>
      </c>
      <c r="F953" s="1">
        <v>1.9300000000000002</v>
      </c>
      <c r="H953" s="2">
        <v>39969</v>
      </c>
      <c r="I953" s="1">
        <v>3.87</v>
      </c>
      <c r="K953" s="2">
        <v>39967</v>
      </c>
      <c r="L953" s="1">
        <v>5.14</v>
      </c>
      <c r="N953" s="2">
        <v>39967</v>
      </c>
      <c r="O953" s="1">
        <v>4.62</v>
      </c>
      <c r="Q953" s="2">
        <v>40046</v>
      </c>
      <c r="R953" s="1">
        <v>4.4249999999999998</v>
      </c>
      <c r="T953" s="2">
        <v>40046</v>
      </c>
      <c r="U953" s="1">
        <v>4.28</v>
      </c>
      <c r="W953" s="2">
        <v>40046</v>
      </c>
      <c r="X953" s="1">
        <v>4.12</v>
      </c>
      <c r="Z953" s="2">
        <v>40046</v>
      </c>
      <c r="AA953" s="1">
        <v>3.9249999999999998</v>
      </c>
      <c r="AC953" s="2">
        <v>40046</v>
      </c>
      <c r="AD953" s="1">
        <v>3.37</v>
      </c>
      <c r="AF953" s="2">
        <v>40452</v>
      </c>
      <c r="AG953" s="1">
        <v>0.29063</v>
      </c>
      <c r="AI953" s="2">
        <v>40046</v>
      </c>
      <c r="AJ953" s="1">
        <v>4.2664999999999997</v>
      </c>
      <c r="AL953" s="2">
        <v>40046</v>
      </c>
      <c r="AM953" s="1">
        <v>3.8170000000000002</v>
      </c>
      <c r="AO953" s="2">
        <v>40046</v>
      </c>
      <c r="AP953" s="1">
        <v>1.5165</v>
      </c>
      <c r="AR953" s="2">
        <v>40046</v>
      </c>
      <c r="AS953" s="1">
        <v>0.746</v>
      </c>
      <c r="AU953" s="2">
        <v>40046</v>
      </c>
      <c r="AV953" s="1">
        <v>3.927</v>
      </c>
      <c r="AX953" s="2">
        <v>40046</v>
      </c>
      <c r="AY953" s="1">
        <v>4.0145</v>
      </c>
      <c r="BA953" s="116">
        <v>40046</v>
      </c>
      <c r="BB953" s="1">
        <v>3.5265</v>
      </c>
      <c r="BD953" s="2">
        <v>40046</v>
      </c>
      <c r="BE953" s="1">
        <v>1.869</v>
      </c>
      <c r="BG953" s="2">
        <v>40101</v>
      </c>
      <c r="BH953" s="1">
        <v>3.49</v>
      </c>
      <c r="BI953" s="2"/>
      <c r="BJ953" s="2">
        <v>40101</v>
      </c>
      <c r="BK953" s="1">
        <v>2.41</v>
      </c>
      <c r="BM953" s="2">
        <v>40046</v>
      </c>
      <c r="BN953" s="1">
        <v>2.8529999999999998</v>
      </c>
    </row>
    <row r="954" spans="2:66">
      <c r="B954" s="2">
        <v>40473</v>
      </c>
      <c r="C954" s="1">
        <v>2.66</v>
      </c>
      <c r="E954" s="2">
        <v>39940</v>
      </c>
      <c r="F954" s="1">
        <v>1.94</v>
      </c>
      <c r="H954" s="2">
        <v>39972</v>
      </c>
      <c r="I954" s="1">
        <v>4.0199999999999996</v>
      </c>
      <c r="K954" s="2">
        <v>39968</v>
      </c>
      <c r="L954" s="1">
        <v>5.1100000000000003</v>
      </c>
      <c r="N954" s="2">
        <v>39968</v>
      </c>
      <c r="O954" s="1">
        <v>4.5999999999999996</v>
      </c>
      <c r="Q954" s="2">
        <v>40049</v>
      </c>
      <c r="R954" s="1">
        <v>4.5</v>
      </c>
      <c r="T954" s="2">
        <v>40049</v>
      </c>
      <c r="U954" s="1">
        <v>4.3499999999999996</v>
      </c>
      <c r="W954" s="2">
        <v>40049</v>
      </c>
      <c r="X954" s="1">
        <v>4.21</v>
      </c>
      <c r="Z954" s="2">
        <v>40049</v>
      </c>
      <c r="AA954" s="1">
        <v>4</v>
      </c>
      <c r="AC954" s="2">
        <v>40049</v>
      </c>
      <c r="AD954" s="1">
        <v>3.4249999999999998</v>
      </c>
      <c r="AF954" s="2">
        <v>40455</v>
      </c>
      <c r="AG954" s="1">
        <v>0.29063</v>
      </c>
      <c r="AI954" s="2">
        <v>40049</v>
      </c>
      <c r="AJ954" s="1">
        <v>4.1550000000000002</v>
      </c>
      <c r="AL954" s="2">
        <v>40049</v>
      </c>
      <c r="AM954" s="1">
        <v>3.7185000000000001</v>
      </c>
      <c r="AO954" s="2">
        <v>40049</v>
      </c>
      <c r="AP954" s="1">
        <v>1.4219999999999999</v>
      </c>
      <c r="AR954" s="2">
        <v>40049</v>
      </c>
      <c r="AS954" s="1">
        <v>0.68300000000000005</v>
      </c>
      <c r="AU954" s="2">
        <v>40049</v>
      </c>
      <c r="AV954" s="1">
        <v>3.8970000000000002</v>
      </c>
      <c r="AX954" s="2">
        <v>40049</v>
      </c>
      <c r="AY954" s="1">
        <v>3.984</v>
      </c>
      <c r="BA954" s="116">
        <v>40049</v>
      </c>
      <c r="BB954" s="1">
        <v>3.49</v>
      </c>
      <c r="BD954" s="2">
        <v>40049</v>
      </c>
      <c r="BE954" s="1">
        <v>1.8109999999999999</v>
      </c>
      <c r="BG954" s="2">
        <v>40102</v>
      </c>
      <c r="BH954" s="1">
        <v>3.43</v>
      </c>
      <c r="BI954" s="2"/>
      <c r="BJ954" s="2">
        <v>40102</v>
      </c>
      <c r="BK954" s="1">
        <v>2.37</v>
      </c>
      <c r="BM954" s="2">
        <v>40049</v>
      </c>
      <c r="BN954" s="1">
        <v>2.7949999999999999</v>
      </c>
    </row>
    <row r="955" spans="2:66">
      <c r="B955" s="2">
        <v>40476</v>
      </c>
      <c r="C955" s="1">
        <v>2.66</v>
      </c>
      <c r="E955" s="2">
        <v>39941</v>
      </c>
      <c r="F955" s="1">
        <v>1.9300000000000002</v>
      </c>
      <c r="H955" s="2">
        <v>39973</v>
      </c>
      <c r="I955" s="1">
        <v>4.03</v>
      </c>
      <c r="K955" s="2">
        <v>39969</v>
      </c>
      <c r="L955" s="1">
        <v>5.12</v>
      </c>
      <c r="N955" s="2">
        <v>39969</v>
      </c>
      <c r="O955" s="1">
        <v>4.5999999999999996</v>
      </c>
      <c r="Q955" s="2">
        <v>40050</v>
      </c>
      <c r="R955" s="1">
        <v>4.49</v>
      </c>
      <c r="T955" s="2">
        <v>40050</v>
      </c>
      <c r="U955" s="1">
        <v>4.335</v>
      </c>
      <c r="W955" s="2">
        <v>40050</v>
      </c>
      <c r="X955" s="1">
        <v>4.1749999999999998</v>
      </c>
      <c r="Z955" s="2">
        <v>40050</v>
      </c>
      <c r="AA955" s="1">
        <v>3.9550000000000001</v>
      </c>
      <c r="AC955" s="2">
        <v>40050</v>
      </c>
      <c r="AD955" s="1">
        <v>3.38</v>
      </c>
      <c r="AF955" s="2">
        <v>40456</v>
      </c>
      <c r="AG955" s="1">
        <v>0.28999999999999998</v>
      </c>
      <c r="AI955" s="2">
        <v>40050</v>
      </c>
      <c r="AJ955" s="1">
        <v>4.1115000000000004</v>
      </c>
      <c r="AL955" s="2">
        <v>40050</v>
      </c>
      <c r="AM955" s="1">
        <v>3.6715</v>
      </c>
      <c r="AO955" s="2">
        <v>40050</v>
      </c>
      <c r="AP955" s="1">
        <v>1.4</v>
      </c>
      <c r="AR955" s="2">
        <v>40050</v>
      </c>
      <c r="AS955" s="1">
        <v>0.67300000000000004</v>
      </c>
      <c r="AU955" s="2">
        <v>40050</v>
      </c>
      <c r="AV955" s="1">
        <v>3.879</v>
      </c>
      <c r="AX955" s="2">
        <v>40050</v>
      </c>
      <c r="AY955" s="1">
        <v>3.9584999999999999</v>
      </c>
      <c r="BA955" s="116">
        <v>40050</v>
      </c>
      <c r="BB955" s="1">
        <v>3.4605000000000001</v>
      </c>
      <c r="BD955" s="2">
        <v>40050</v>
      </c>
      <c r="BE955" s="1">
        <v>1.8115000000000001</v>
      </c>
      <c r="BG955" s="2">
        <v>40105</v>
      </c>
      <c r="BH955" s="1">
        <v>3.41</v>
      </c>
      <c r="BI955" s="2"/>
      <c r="BJ955" s="2">
        <v>40105</v>
      </c>
      <c r="BK955" s="1">
        <v>2.36</v>
      </c>
      <c r="BM955" s="2">
        <v>40050</v>
      </c>
      <c r="BN955" s="1">
        <v>2.7759999999999998</v>
      </c>
    </row>
    <row r="956" spans="2:66">
      <c r="B956" s="2">
        <v>40477</v>
      </c>
      <c r="C956" s="1">
        <v>2.66</v>
      </c>
      <c r="E956" s="2">
        <v>39944</v>
      </c>
      <c r="F956" s="1">
        <v>1.94</v>
      </c>
      <c r="H956" s="2">
        <v>39974</v>
      </c>
      <c r="I956" s="1">
        <v>4.04</v>
      </c>
      <c r="K956" s="2">
        <v>39972</v>
      </c>
      <c r="L956" s="1">
        <v>5.28</v>
      </c>
      <c r="N956" s="2">
        <v>39972</v>
      </c>
      <c r="O956" s="1">
        <v>4.75</v>
      </c>
      <c r="Q956" s="2">
        <v>40051</v>
      </c>
      <c r="R956" s="1">
        <v>4.5</v>
      </c>
      <c r="T956" s="2">
        <v>40051</v>
      </c>
      <c r="U956" s="1">
        <v>4.335</v>
      </c>
      <c r="W956" s="2">
        <v>40051</v>
      </c>
      <c r="X956" s="1">
        <v>4.16</v>
      </c>
      <c r="Z956" s="2">
        <v>40051</v>
      </c>
      <c r="AA956" s="1">
        <v>3.9249999999999998</v>
      </c>
      <c r="AC956" s="2">
        <v>40051</v>
      </c>
      <c r="AD956" s="1">
        <v>3.34</v>
      </c>
      <c r="AF956" s="2">
        <v>40457</v>
      </c>
      <c r="AG956" s="1">
        <v>0.28969</v>
      </c>
      <c r="AI956" s="2">
        <v>40051</v>
      </c>
      <c r="AJ956" s="1">
        <v>4.0860000000000003</v>
      </c>
      <c r="AL956" s="2">
        <v>40051</v>
      </c>
      <c r="AM956" s="1">
        <v>3.6459999999999999</v>
      </c>
      <c r="AO956" s="2">
        <v>40051</v>
      </c>
      <c r="AP956" s="1">
        <v>1.3959999999999999</v>
      </c>
      <c r="AR956" s="2">
        <v>40051</v>
      </c>
      <c r="AS956" s="1">
        <v>0.67600000000000005</v>
      </c>
      <c r="AU956" s="2">
        <v>40051</v>
      </c>
      <c r="AV956" s="1">
        <v>3.8660000000000001</v>
      </c>
      <c r="AX956" s="2">
        <v>40051</v>
      </c>
      <c r="AY956" s="1">
        <v>3.9365000000000001</v>
      </c>
      <c r="BA956" s="116">
        <v>40051</v>
      </c>
      <c r="BB956" s="1">
        <v>3.4384999999999999</v>
      </c>
      <c r="BD956" s="2">
        <v>40051</v>
      </c>
      <c r="BE956" s="1">
        <v>1.7945</v>
      </c>
      <c r="BG956" s="2">
        <v>40106</v>
      </c>
      <c r="BH956" s="1">
        <v>3.35</v>
      </c>
      <c r="BI956" s="2"/>
      <c r="BJ956" s="2">
        <v>40106</v>
      </c>
      <c r="BK956" s="1">
        <v>2.2999999999999998</v>
      </c>
      <c r="BM956" s="2">
        <v>40051</v>
      </c>
      <c r="BN956" s="1">
        <v>2.7490000000000001</v>
      </c>
    </row>
    <row r="957" spans="2:66">
      <c r="B957" s="2">
        <v>40478</v>
      </c>
      <c r="C957" s="1">
        <v>2.66</v>
      </c>
      <c r="E957" s="2">
        <v>39945</v>
      </c>
      <c r="F957" s="1">
        <v>1.92</v>
      </c>
      <c r="H957" s="2">
        <v>39975</v>
      </c>
      <c r="I957" s="1">
        <v>4.22</v>
      </c>
      <c r="K957" s="2">
        <v>39973</v>
      </c>
      <c r="L957" s="1">
        <v>5.3</v>
      </c>
      <c r="N957" s="2">
        <v>39973</v>
      </c>
      <c r="O957" s="1">
        <v>4.75</v>
      </c>
      <c r="Q957" s="2">
        <v>40052</v>
      </c>
      <c r="R957" s="1">
        <v>4.46</v>
      </c>
      <c r="T957" s="2">
        <v>40052</v>
      </c>
      <c r="U957" s="1">
        <v>4.2949999999999999</v>
      </c>
      <c r="W957" s="2">
        <v>40052</v>
      </c>
      <c r="X957" s="1">
        <v>4.12</v>
      </c>
      <c r="Z957" s="2">
        <v>40052</v>
      </c>
      <c r="AA957" s="1">
        <v>3.895</v>
      </c>
      <c r="AC957" s="2">
        <v>40052</v>
      </c>
      <c r="AD957" s="1">
        <v>3.335</v>
      </c>
      <c r="AF957" s="2">
        <v>40458</v>
      </c>
      <c r="AG957" s="1">
        <v>0.28905999999999998</v>
      </c>
      <c r="AI957" s="2">
        <v>40052</v>
      </c>
      <c r="AJ957" s="1">
        <v>4.1210000000000004</v>
      </c>
      <c r="AL957" s="2">
        <v>40052</v>
      </c>
      <c r="AM957" s="1">
        <v>3.6695000000000002</v>
      </c>
      <c r="AO957" s="2">
        <v>40052</v>
      </c>
      <c r="AP957" s="1">
        <v>1.3805000000000001</v>
      </c>
      <c r="AR957" s="2">
        <v>40052</v>
      </c>
      <c r="AS957" s="1">
        <v>0.65200000000000002</v>
      </c>
      <c r="AU957" s="2">
        <v>40052</v>
      </c>
      <c r="AV957" s="1">
        <v>3.9020000000000001</v>
      </c>
      <c r="AX957" s="2">
        <v>40052</v>
      </c>
      <c r="AY957" s="1">
        <v>3.9695</v>
      </c>
      <c r="BA957" s="116">
        <v>40052</v>
      </c>
      <c r="BB957" s="1">
        <v>3.4649999999999999</v>
      </c>
      <c r="BD957" s="2">
        <v>40052</v>
      </c>
      <c r="BE957" s="1">
        <v>1.7690000000000001</v>
      </c>
      <c r="BG957" s="2">
        <v>40107</v>
      </c>
      <c r="BH957" s="1">
        <v>3.42</v>
      </c>
      <c r="BI957" s="2"/>
      <c r="BJ957" s="2">
        <v>40107</v>
      </c>
      <c r="BK957" s="1">
        <v>2.38</v>
      </c>
      <c r="BM957" s="2">
        <v>40052</v>
      </c>
      <c r="BN957" s="1">
        <v>2.7749999999999999</v>
      </c>
    </row>
    <row r="958" spans="2:66">
      <c r="B958" s="2">
        <v>40479</v>
      </c>
      <c r="C958" s="1">
        <v>2.66</v>
      </c>
      <c r="E958" s="2">
        <v>39946</v>
      </c>
      <c r="F958" s="1">
        <v>1.92</v>
      </c>
      <c r="H958" s="2">
        <v>39976</v>
      </c>
      <c r="I958" s="1">
        <v>4.3</v>
      </c>
      <c r="K958" s="2">
        <v>39974</v>
      </c>
      <c r="L958" s="1">
        <v>5.32</v>
      </c>
      <c r="N958" s="2">
        <v>39974</v>
      </c>
      <c r="O958" s="1">
        <v>4.78</v>
      </c>
      <c r="Q958" s="2">
        <v>40053</v>
      </c>
      <c r="R958" s="1">
        <v>4.5449999999999999</v>
      </c>
      <c r="T958" s="2">
        <v>40053</v>
      </c>
      <c r="U958" s="1">
        <v>4.375</v>
      </c>
      <c r="W958" s="2">
        <v>40053</v>
      </c>
      <c r="X958" s="1">
        <v>4.2</v>
      </c>
      <c r="Z958" s="2">
        <v>40053</v>
      </c>
      <c r="AA958" s="1">
        <v>3.9699999999999998</v>
      </c>
      <c r="AC958" s="2">
        <v>40053</v>
      </c>
      <c r="AD958" s="1">
        <v>3.4</v>
      </c>
      <c r="AF958" s="2">
        <v>40459</v>
      </c>
      <c r="AG958" s="1">
        <v>0.28905999999999998</v>
      </c>
      <c r="AI958" s="2">
        <v>40053</v>
      </c>
      <c r="AJ958" s="1">
        <v>4.0999999999999996</v>
      </c>
      <c r="AL958" s="2">
        <v>40053</v>
      </c>
      <c r="AM958" s="1">
        <v>3.6595</v>
      </c>
      <c r="AO958" s="2">
        <v>40053</v>
      </c>
      <c r="AP958" s="1">
        <v>1.3620000000000001</v>
      </c>
      <c r="AR958" s="2">
        <v>40053</v>
      </c>
      <c r="AS958" s="1">
        <v>0.63300000000000001</v>
      </c>
      <c r="AU958" s="2">
        <v>40053</v>
      </c>
      <c r="AV958" s="1">
        <v>3.8839999999999999</v>
      </c>
      <c r="AX958" s="2">
        <v>40053</v>
      </c>
      <c r="AY958" s="1">
        <v>3.9510000000000001</v>
      </c>
      <c r="BA958" s="116">
        <v>40053</v>
      </c>
      <c r="BB958" s="1">
        <v>3.448</v>
      </c>
      <c r="BD958" s="2">
        <v>40053</v>
      </c>
      <c r="BE958" s="1">
        <v>1.7795000000000001</v>
      </c>
      <c r="BG958" s="2">
        <v>40108</v>
      </c>
      <c r="BH958" s="1">
        <v>3.44</v>
      </c>
      <c r="BI958" s="2"/>
      <c r="BJ958" s="2">
        <v>40108</v>
      </c>
      <c r="BK958" s="1">
        <v>2.39</v>
      </c>
      <c r="BM958" s="2">
        <v>40053</v>
      </c>
      <c r="BN958" s="1">
        <v>2.7589999999999999</v>
      </c>
    </row>
    <row r="959" spans="2:66">
      <c r="B959" s="2">
        <v>40480</v>
      </c>
      <c r="C959" s="1">
        <v>2.66</v>
      </c>
      <c r="E959" s="2">
        <v>39947</v>
      </c>
      <c r="F959" s="1">
        <v>1.9</v>
      </c>
      <c r="H959" s="2">
        <v>39979</v>
      </c>
      <c r="I959" s="1">
        <v>4.2699999999999996</v>
      </c>
      <c r="K959" s="2">
        <v>39975</v>
      </c>
      <c r="L959" s="1">
        <v>5.48</v>
      </c>
      <c r="N959" s="2">
        <v>39975</v>
      </c>
      <c r="O959" s="1">
        <v>4.97</v>
      </c>
      <c r="Q959" s="2">
        <v>40056</v>
      </c>
      <c r="R959" s="1">
        <v>4.5949999999999998</v>
      </c>
      <c r="T959" s="2">
        <v>40056</v>
      </c>
      <c r="U959" s="1">
        <v>4.43</v>
      </c>
      <c r="W959" s="2">
        <v>40056</v>
      </c>
      <c r="X959" s="1">
        <v>4.2350000000000003</v>
      </c>
      <c r="Z959" s="2">
        <v>40056</v>
      </c>
      <c r="AA959" s="1">
        <v>4</v>
      </c>
      <c r="AC959" s="2">
        <v>40056</v>
      </c>
      <c r="AD959" s="1">
        <v>3.43</v>
      </c>
      <c r="AF959" s="2">
        <v>40462</v>
      </c>
      <c r="AG959" s="1">
        <v>0.28905999999999998</v>
      </c>
      <c r="AI959" s="2">
        <v>40056</v>
      </c>
      <c r="AJ959" s="1">
        <v>4.0674999999999999</v>
      </c>
      <c r="AL959" s="2">
        <v>40056</v>
      </c>
      <c r="AM959" s="1">
        <v>3.6</v>
      </c>
      <c r="AO959" s="2">
        <v>40056</v>
      </c>
      <c r="AP959" s="1">
        <v>1.319</v>
      </c>
      <c r="AR959" s="2">
        <v>40056</v>
      </c>
      <c r="AS959" s="1">
        <v>0.62350000000000005</v>
      </c>
      <c r="AU959" s="2">
        <v>40056</v>
      </c>
      <c r="AV959" s="1">
        <v>3.88</v>
      </c>
      <c r="AX959" s="2">
        <v>40056</v>
      </c>
      <c r="AY959" s="1">
        <v>3.9510000000000001</v>
      </c>
      <c r="BA959" s="116">
        <v>40056</v>
      </c>
      <c r="BB959" s="1">
        <v>3.4474999999999998</v>
      </c>
      <c r="BD959" s="2">
        <v>40056</v>
      </c>
      <c r="BE959" s="1">
        <v>1.746</v>
      </c>
      <c r="BG959" s="2">
        <v>40109</v>
      </c>
      <c r="BH959" s="1">
        <v>3.51</v>
      </c>
      <c r="BI959" s="2"/>
      <c r="BJ959" s="2">
        <v>40109</v>
      </c>
      <c r="BK959" s="1">
        <v>2.46</v>
      </c>
      <c r="BM959" s="2">
        <v>40056</v>
      </c>
      <c r="BN959" s="1">
        <v>2.7480000000000002</v>
      </c>
    </row>
    <row r="960" spans="2:66">
      <c r="B960" s="2">
        <v>40483</v>
      </c>
      <c r="C960" s="1">
        <v>2.66</v>
      </c>
      <c r="E960" s="2">
        <v>39948</v>
      </c>
      <c r="F960" s="1">
        <v>1.9</v>
      </c>
      <c r="H960" s="2">
        <v>39980</v>
      </c>
      <c r="I960" s="1">
        <v>4.25</v>
      </c>
      <c r="K960" s="2">
        <v>39976</v>
      </c>
      <c r="L960" s="1">
        <v>5.41</v>
      </c>
      <c r="N960" s="2">
        <v>39976</v>
      </c>
      <c r="O960" s="1">
        <v>4.9000000000000004</v>
      </c>
      <c r="Q960" s="2">
        <v>40057</v>
      </c>
      <c r="R960" s="1">
        <v>4.5649999999999995</v>
      </c>
      <c r="T960" s="2">
        <v>40057</v>
      </c>
      <c r="U960" s="1">
        <v>4.415</v>
      </c>
      <c r="W960" s="2">
        <v>40057</v>
      </c>
      <c r="X960" s="1">
        <v>4.2300000000000004</v>
      </c>
      <c r="Z960" s="2">
        <v>40057</v>
      </c>
      <c r="AA960" s="1">
        <v>4</v>
      </c>
      <c r="AC960" s="2">
        <v>40057</v>
      </c>
      <c r="AD960" s="1">
        <v>3.42</v>
      </c>
      <c r="AF960" s="2">
        <v>40463</v>
      </c>
      <c r="AG960" s="1">
        <v>0.28905999999999998</v>
      </c>
      <c r="AI960" s="2">
        <v>40057</v>
      </c>
      <c r="AJ960" s="1">
        <v>4.0765000000000002</v>
      </c>
      <c r="AL960" s="2">
        <v>40057</v>
      </c>
      <c r="AM960" s="1">
        <v>3.57</v>
      </c>
      <c r="AO960" s="2">
        <v>40057</v>
      </c>
      <c r="AP960" s="1">
        <v>1.2770000000000001</v>
      </c>
      <c r="AR960" s="2">
        <v>40057</v>
      </c>
      <c r="AS960" s="1">
        <v>0.60350000000000004</v>
      </c>
      <c r="AU960" s="2">
        <v>40057</v>
      </c>
      <c r="AV960" s="1">
        <v>3.875</v>
      </c>
      <c r="AX960" s="2">
        <v>40057</v>
      </c>
      <c r="AY960" s="1">
        <v>3.948</v>
      </c>
      <c r="BA960" s="116">
        <v>40057</v>
      </c>
      <c r="BB960" s="1">
        <v>3.4409999999999998</v>
      </c>
      <c r="BD960" s="2">
        <v>40057</v>
      </c>
      <c r="BE960" s="1">
        <v>1.7229999999999999</v>
      </c>
      <c r="BG960" s="2">
        <v>40112</v>
      </c>
      <c r="BH960" s="1">
        <v>3.59</v>
      </c>
      <c r="BI960" s="2"/>
      <c r="BJ960" s="2">
        <v>40112</v>
      </c>
      <c r="BK960" s="1">
        <v>2.5300000000000002</v>
      </c>
      <c r="BM960" s="2">
        <v>40057</v>
      </c>
      <c r="BN960" s="1">
        <v>2.7189999999999999</v>
      </c>
    </row>
    <row r="961" spans="2:66">
      <c r="B961" s="2">
        <v>40484</v>
      </c>
      <c r="C961" s="1">
        <v>2.66</v>
      </c>
      <c r="E961" s="2">
        <v>39951</v>
      </c>
      <c r="F961" s="1">
        <v>1.9</v>
      </c>
      <c r="H961" s="2">
        <v>39981</v>
      </c>
      <c r="I961" s="1">
        <v>4.24</v>
      </c>
      <c r="K961" s="2">
        <v>39979</v>
      </c>
      <c r="L961" s="1">
        <v>5.38</v>
      </c>
      <c r="N961" s="2">
        <v>39979</v>
      </c>
      <c r="O961" s="1">
        <v>4.8600000000000003</v>
      </c>
      <c r="Q961" s="2">
        <v>40058</v>
      </c>
      <c r="R961" s="1">
        <v>4.5149999999999997</v>
      </c>
      <c r="T961" s="2">
        <v>40058</v>
      </c>
      <c r="U961" s="1">
        <v>4.3449999999999998</v>
      </c>
      <c r="W961" s="2">
        <v>40058</v>
      </c>
      <c r="X961" s="1">
        <v>4.1550000000000002</v>
      </c>
      <c r="Z961" s="2">
        <v>40058</v>
      </c>
      <c r="AA961" s="1">
        <v>3.93</v>
      </c>
      <c r="AC961" s="2">
        <v>40058</v>
      </c>
      <c r="AD961" s="1">
        <v>3.35</v>
      </c>
      <c r="AF961" s="2">
        <v>40464</v>
      </c>
      <c r="AG961" s="1">
        <v>0.28905999999999998</v>
      </c>
      <c r="AI961" s="2">
        <v>40058</v>
      </c>
      <c r="AJ961" s="1">
        <v>3.9855</v>
      </c>
      <c r="AL961" s="2">
        <v>40058</v>
      </c>
      <c r="AM961" s="1">
        <v>3.4939999999999998</v>
      </c>
      <c r="AO961" s="2">
        <v>40058</v>
      </c>
      <c r="AP961" s="1">
        <v>1.242</v>
      </c>
      <c r="AR961" s="2">
        <v>40058</v>
      </c>
      <c r="AS961" s="1">
        <v>0.59699999999999998</v>
      </c>
      <c r="AU961" s="2">
        <v>40058</v>
      </c>
      <c r="AV961" s="1">
        <v>3.8839999999999999</v>
      </c>
      <c r="AX961" s="2">
        <v>40058</v>
      </c>
      <c r="AY961" s="1">
        <v>3.9510000000000001</v>
      </c>
      <c r="BA961" s="116">
        <v>40058</v>
      </c>
      <c r="BB961" s="1">
        <v>3.4359999999999999</v>
      </c>
      <c r="BD961" s="2">
        <v>40058</v>
      </c>
      <c r="BE961" s="1">
        <v>1.7170000000000001</v>
      </c>
      <c r="BG961" s="2">
        <v>40113</v>
      </c>
      <c r="BH961" s="1">
        <v>3.49</v>
      </c>
      <c r="BI961" s="2"/>
      <c r="BJ961" s="2">
        <v>40113</v>
      </c>
      <c r="BK961" s="1">
        <v>2.41</v>
      </c>
      <c r="BM961" s="2">
        <v>40058</v>
      </c>
      <c r="BN961" s="1">
        <v>2.7149999999999999</v>
      </c>
    </row>
    <row r="962" spans="2:66">
      <c r="B962" s="2">
        <v>40485</v>
      </c>
      <c r="C962" s="1">
        <v>2.66</v>
      </c>
      <c r="E962" s="2">
        <v>39952</v>
      </c>
      <c r="F962" s="1">
        <v>1.94</v>
      </c>
      <c r="H962" s="2">
        <v>39982</v>
      </c>
      <c r="I962" s="1">
        <v>4.2</v>
      </c>
      <c r="K962" s="2">
        <v>39980</v>
      </c>
      <c r="L962" s="1">
        <v>5.35</v>
      </c>
      <c r="N962" s="2">
        <v>39980</v>
      </c>
      <c r="O962" s="1">
        <v>4.8100000000000005</v>
      </c>
      <c r="Q962" s="2">
        <v>40059</v>
      </c>
      <c r="R962" s="1">
        <v>4.4800000000000004</v>
      </c>
      <c r="T962" s="2">
        <v>40059</v>
      </c>
      <c r="U962" s="1">
        <v>4.3150000000000004</v>
      </c>
      <c r="W962" s="2">
        <v>40059</v>
      </c>
      <c r="X962" s="1">
        <v>4.12</v>
      </c>
      <c r="Z962" s="2">
        <v>40059</v>
      </c>
      <c r="AA962" s="1">
        <v>3.895</v>
      </c>
      <c r="AC962" s="2">
        <v>40059</v>
      </c>
      <c r="AD962" s="1">
        <v>3.3149999999999999</v>
      </c>
      <c r="AF962" s="2">
        <v>40465</v>
      </c>
      <c r="AG962" s="1">
        <v>0.28905999999999998</v>
      </c>
      <c r="AI962" s="2">
        <v>40059</v>
      </c>
      <c r="AJ962" s="1">
        <v>4.0060000000000002</v>
      </c>
      <c r="AL962" s="2">
        <v>40059</v>
      </c>
      <c r="AM962" s="1">
        <v>3.5270000000000001</v>
      </c>
      <c r="AO962" s="2">
        <v>40059</v>
      </c>
      <c r="AP962" s="1">
        <v>1.2695000000000001</v>
      </c>
      <c r="AR962" s="2">
        <v>40059</v>
      </c>
      <c r="AS962" s="1">
        <v>0.60399999999999998</v>
      </c>
      <c r="AU962" s="2">
        <v>40059</v>
      </c>
      <c r="AV962" s="1">
        <v>3.9220000000000002</v>
      </c>
      <c r="AX962" s="2">
        <v>40059</v>
      </c>
      <c r="AY962" s="1">
        <v>3.9820000000000002</v>
      </c>
      <c r="BA962" s="116">
        <v>40059</v>
      </c>
      <c r="BB962" s="1">
        <v>3.4580000000000002</v>
      </c>
      <c r="BD962" s="2">
        <v>40059</v>
      </c>
      <c r="BE962" s="1">
        <v>1.6989999999999998</v>
      </c>
      <c r="BG962" s="2">
        <v>40114</v>
      </c>
      <c r="BH962" s="1">
        <v>3.44</v>
      </c>
      <c r="BI962" s="2"/>
      <c r="BJ962" s="2">
        <v>40114</v>
      </c>
      <c r="BK962" s="1">
        <v>2.37</v>
      </c>
      <c r="BM962" s="2">
        <v>40059</v>
      </c>
      <c r="BN962" s="1">
        <v>2.7229999999999999</v>
      </c>
    </row>
    <row r="963" spans="2:66">
      <c r="B963" s="2">
        <v>40486</v>
      </c>
      <c r="C963" s="1">
        <v>2.66</v>
      </c>
      <c r="E963" s="2">
        <v>39953</v>
      </c>
      <c r="F963" s="1">
        <v>1.94</v>
      </c>
      <c r="H963" s="2">
        <v>39983</v>
      </c>
      <c r="I963" s="1">
        <v>4.17</v>
      </c>
      <c r="K963" s="2">
        <v>39981</v>
      </c>
      <c r="L963" s="1">
        <v>5.32</v>
      </c>
      <c r="N963" s="2">
        <v>39981</v>
      </c>
      <c r="O963" s="1">
        <v>4.78</v>
      </c>
      <c r="Q963" s="2">
        <v>40060</v>
      </c>
      <c r="R963" s="1">
        <v>4.5149999999999997</v>
      </c>
      <c r="T963" s="2">
        <v>40060</v>
      </c>
      <c r="U963" s="1">
        <v>4.3449999999999998</v>
      </c>
      <c r="W963" s="2">
        <v>40060</v>
      </c>
      <c r="X963" s="1">
        <v>4.1550000000000002</v>
      </c>
      <c r="Z963" s="2">
        <v>40060</v>
      </c>
      <c r="AA963" s="1">
        <v>3.9249999999999998</v>
      </c>
      <c r="AC963" s="2">
        <v>40060</v>
      </c>
      <c r="AD963" s="1">
        <v>3.34</v>
      </c>
      <c r="AF963" s="2">
        <v>40466</v>
      </c>
      <c r="AG963" s="1">
        <v>0.28905999999999998</v>
      </c>
      <c r="AI963" s="2">
        <v>40060</v>
      </c>
      <c r="AJ963" s="1">
        <v>4.1239999999999997</v>
      </c>
      <c r="AL963" s="2">
        <v>40060</v>
      </c>
      <c r="AM963" s="1">
        <v>3.6269999999999998</v>
      </c>
      <c r="AO963" s="2">
        <v>40060</v>
      </c>
      <c r="AP963" s="1">
        <v>1.276</v>
      </c>
      <c r="AR963" s="2">
        <v>40060</v>
      </c>
      <c r="AS963" s="1">
        <v>0.60699999999999998</v>
      </c>
      <c r="AU963" s="2">
        <v>40060</v>
      </c>
      <c r="AV963" s="1">
        <v>3.9474999999999998</v>
      </c>
      <c r="AX963" s="2">
        <v>40060</v>
      </c>
      <c r="AY963" s="1">
        <v>3.996</v>
      </c>
      <c r="BA963" s="116">
        <v>40060</v>
      </c>
      <c r="BB963" s="1">
        <v>3.48</v>
      </c>
      <c r="BD963" s="2">
        <v>40060</v>
      </c>
      <c r="BE963" s="1">
        <v>1.6840000000000002</v>
      </c>
      <c r="BG963" s="2">
        <v>40115</v>
      </c>
      <c r="BH963" s="1">
        <v>3.5300000000000002</v>
      </c>
      <c r="BI963" s="2"/>
      <c r="BJ963" s="2">
        <v>40115</v>
      </c>
      <c r="BK963" s="1">
        <v>2.44</v>
      </c>
      <c r="BM963" s="2">
        <v>40060</v>
      </c>
      <c r="BN963" s="1">
        <v>2.7320000000000002</v>
      </c>
    </row>
    <row r="964" spans="2:66">
      <c r="B964" s="2">
        <v>40487</v>
      </c>
      <c r="C964" s="1">
        <v>2.66</v>
      </c>
      <c r="E964" s="2">
        <v>39954</v>
      </c>
      <c r="F964" s="1">
        <v>1.94</v>
      </c>
      <c r="H964" s="2">
        <v>39986</v>
      </c>
      <c r="I964" s="1">
        <v>4.2</v>
      </c>
      <c r="K964" s="2">
        <v>39982</v>
      </c>
      <c r="L964" s="1">
        <v>5.24</v>
      </c>
      <c r="N964" s="2">
        <v>39982</v>
      </c>
      <c r="O964" s="1">
        <v>4.7</v>
      </c>
      <c r="Q964" s="2">
        <v>40063</v>
      </c>
      <c r="R964" s="1">
        <v>4.5549999999999997</v>
      </c>
      <c r="T964" s="2">
        <v>40063</v>
      </c>
      <c r="U964" s="1">
        <v>4.3849999999999998</v>
      </c>
      <c r="W964" s="2">
        <v>40063</v>
      </c>
      <c r="X964" s="1">
        <v>4.1749999999999998</v>
      </c>
      <c r="Z964" s="2">
        <v>40063</v>
      </c>
      <c r="AA964" s="1">
        <v>3.9350000000000001</v>
      </c>
      <c r="AC964" s="2">
        <v>40063</v>
      </c>
      <c r="AD964" s="1">
        <v>3.3149999999999999</v>
      </c>
      <c r="AF964" s="2">
        <v>40469</v>
      </c>
      <c r="AG964" s="1">
        <v>0.28905999999999998</v>
      </c>
      <c r="AI964" s="2">
        <v>40063</v>
      </c>
      <c r="AJ964" s="1">
        <v>4.1189999999999998</v>
      </c>
      <c r="AL964" s="2">
        <v>40063</v>
      </c>
      <c r="AM964" s="1">
        <v>3.62</v>
      </c>
      <c r="AO964" s="2">
        <v>40063</v>
      </c>
      <c r="AP964" s="1">
        <v>1.2745</v>
      </c>
      <c r="AR964" s="2">
        <v>40063</v>
      </c>
      <c r="AS964" s="1">
        <v>0.58799999999999997</v>
      </c>
      <c r="AU964" s="2">
        <v>40063</v>
      </c>
      <c r="AV964" s="1">
        <v>3.9249999999999998</v>
      </c>
      <c r="AX964" s="2">
        <v>40063</v>
      </c>
      <c r="AY964" s="1">
        <v>3.98</v>
      </c>
      <c r="BA964" s="116">
        <v>40063</v>
      </c>
      <c r="BB964" s="1">
        <v>3.448</v>
      </c>
      <c r="BD964" s="2">
        <v>40063</v>
      </c>
      <c r="BE964" s="1">
        <v>1.6539999999999999</v>
      </c>
      <c r="BG964" s="2">
        <v>40116</v>
      </c>
      <c r="BH964" s="1">
        <v>3.41</v>
      </c>
      <c r="BI964" s="2"/>
      <c r="BJ964" s="2">
        <v>40116</v>
      </c>
      <c r="BK964" s="1">
        <v>2.31</v>
      </c>
      <c r="BM964" s="2">
        <v>40063</v>
      </c>
      <c r="BN964" s="1">
        <v>2.706</v>
      </c>
    </row>
    <row r="965" spans="2:66">
      <c r="B965" s="2">
        <v>40490</v>
      </c>
      <c r="C965" s="1">
        <v>2.66</v>
      </c>
      <c r="E965" s="2">
        <v>39955</v>
      </c>
      <c r="F965" s="1">
        <v>1.94</v>
      </c>
      <c r="H965" s="2">
        <v>39987</v>
      </c>
      <c r="I965" s="1">
        <v>4.12</v>
      </c>
      <c r="K965" s="2">
        <v>39983</v>
      </c>
      <c r="L965" s="1">
        <v>5.25</v>
      </c>
      <c r="N965" s="2">
        <v>39983</v>
      </c>
      <c r="O965" s="1">
        <v>4.72</v>
      </c>
      <c r="Q965" s="2">
        <v>40064</v>
      </c>
      <c r="R965" s="1">
        <v>4.5199999999999996</v>
      </c>
      <c r="T965" s="2">
        <v>40064</v>
      </c>
      <c r="U965" s="1">
        <v>4.3550000000000004</v>
      </c>
      <c r="W965" s="2">
        <v>40064</v>
      </c>
      <c r="X965" s="1">
        <v>4.1500000000000004</v>
      </c>
      <c r="Z965" s="2">
        <v>40064</v>
      </c>
      <c r="AA965" s="1">
        <v>3.9</v>
      </c>
      <c r="AC965" s="2">
        <v>40064</v>
      </c>
      <c r="AD965" s="1">
        <v>3.31</v>
      </c>
      <c r="AF965" s="2">
        <v>40470</v>
      </c>
      <c r="AG965" s="1">
        <v>0.28905999999999998</v>
      </c>
      <c r="AI965" s="2">
        <v>40064</v>
      </c>
      <c r="AJ965" s="1">
        <v>4.1539999999999999</v>
      </c>
      <c r="AL965" s="2">
        <v>40064</v>
      </c>
      <c r="AM965" s="1">
        <v>3.6589999999999998</v>
      </c>
      <c r="AO965" s="2">
        <v>40064</v>
      </c>
      <c r="AP965" s="1">
        <v>1.2730000000000001</v>
      </c>
      <c r="AR965" s="2">
        <v>40064</v>
      </c>
      <c r="AS965" s="1">
        <v>0.58450000000000002</v>
      </c>
      <c r="AU965" s="2">
        <v>40064</v>
      </c>
      <c r="AV965" s="1">
        <v>3.9784999999999999</v>
      </c>
      <c r="AX965" s="2">
        <v>40064</v>
      </c>
      <c r="AY965" s="1">
        <v>4.0374999999999996</v>
      </c>
      <c r="BA965" s="116">
        <v>40064</v>
      </c>
      <c r="BB965" s="1">
        <v>3.5065</v>
      </c>
      <c r="BD965" s="2">
        <v>40064</v>
      </c>
      <c r="BE965" s="1">
        <v>1.6644999999999999</v>
      </c>
      <c r="BG965" s="2">
        <v>40119</v>
      </c>
      <c r="BH965" s="1">
        <v>3.45</v>
      </c>
      <c r="BI965" s="2"/>
      <c r="BJ965" s="2">
        <v>40119</v>
      </c>
      <c r="BK965" s="1">
        <v>2.33</v>
      </c>
      <c r="BM965" s="2">
        <v>40064</v>
      </c>
      <c r="BN965" s="1">
        <v>2.7054999999999998</v>
      </c>
    </row>
    <row r="966" spans="2:66">
      <c r="B966" s="2">
        <v>40491</v>
      </c>
      <c r="C966" s="1">
        <v>2.66</v>
      </c>
      <c r="E966" s="2">
        <v>39958</v>
      </c>
      <c r="F966" s="1">
        <v>1.9300000000000002</v>
      </c>
      <c r="H966" s="2">
        <v>39988</v>
      </c>
      <c r="I966" s="1">
        <v>4.07</v>
      </c>
      <c r="K966" s="2">
        <v>39986</v>
      </c>
      <c r="L966" s="1">
        <v>5.29</v>
      </c>
      <c r="N966" s="2">
        <v>39986</v>
      </c>
      <c r="O966" s="1">
        <v>4.75</v>
      </c>
      <c r="Q966" s="2">
        <v>40065</v>
      </c>
      <c r="R966" s="1">
        <v>4.49</v>
      </c>
      <c r="T966" s="2">
        <v>40065</v>
      </c>
      <c r="U966" s="1">
        <v>4.3099999999999996</v>
      </c>
      <c r="W966" s="2">
        <v>40065</v>
      </c>
      <c r="X966" s="1">
        <v>4.12</v>
      </c>
      <c r="Z966" s="2">
        <v>40065</v>
      </c>
      <c r="AA966" s="1">
        <v>3.87</v>
      </c>
      <c r="AC966" s="2">
        <v>40065</v>
      </c>
      <c r="AD966" s="1">
        <v>3.2800000000000002</v>
      </c>
      <c r="AF966" s="2">
        <v>40471</v>
      </c>
      <c r="AG966" s="1">
        <v>0.28843999999999997</v>
      </c>
      <c r="AI966" s="2">
        <v>40065</v>
      </c>
      <c r="AJ966" s="1">
        <v>4.1470000000000002</v>
      </c>
      <c r="AL966" s="2">
        <v>40065</v>
      </c>
      <c r="AM966" s="1">
        <v>3.6280000000000001</v>
      </c>
      <c r="AO966" s="2">
        <v>40065</v>
      </c>
      <c r="AP966" s="1">
        <v>1.244</v>
      </c>
      <c r="AR966" s="2">
        <v>40065</v>
      </c>
      <c r="AS966" s="1">
        <v>0.57199999999999995</v>
      </c>
      <c r="AU966" s="2">
        <v>40065</v>
      </c>
      <c r="AV966" s="1">
        <v>4.0620000000000003</v>
      </c>
      <c r="AX966" s="2">
        <v>40065</v>
      </c>
      <c r="AY966" s="1">
        <v>4.117</v>
      </c>
      <c r="BA966" s="116">
        <v>40065</v>
      </c>
      <c r="BB966" s="1">
        <v>3.5709999999999997</v>
      </c>
      <c r="BD966" s="2">
        <v>40065</v>
      </c>
      <c r="BE966" s="1">
        <v>1.6879999999999999</v>
      </c>
      <c r="BG966" s="2">
        <v>40120</v>
      </c>
      <c r="BH966" s="1">
        <v>3.5</v>
      </c>
      <c r="BI966" s="2"/>
      <c r="BJ966" s="2">
        <v>40120</v>
      </c>
      <c r="BK966" s="1">
        <v>2.36</v>
      </c>
      <c r="BM966" s="2">
        <v>40065</v>
      </c>
      <c r="BN966" s="1">
        <v>2.774</v>
      </c>
    </row>
    <row r="967" spans="2:66">
      <c r="B967" s="2">
        <v>40492</v>
      </c>
      <c r="C967" s="1">
        <v>2.66</v>
      </c>
      <c r="E967" s="2">
        <v>39959</v>
      </c>
      <c r="F967" s="1">
        <v>1.9300000000000002</v>
      </c>
      <c r="H967" s="2">
        <v>39989</v>
      </c>
      <c r="I967" s="1">
        <v>4.17</v>
      </c>
      <c r="K967" s="2">
        <v>39987</v>
      </c>
      <c r="L967" s="1">
        <v>5.25</v>
      </c>
      <c r="N967" s="2">
        <v>39987</v>
      </c>
      <c r="O967" s="1">
        <v>4.7</v>
      </c>
      <c r="Q967" s="2">
        <v>40066</v>
      </c>
      <c r="R967" s="1">
        <v>4.5949999999999998</v>
      </c>
      <c r="T967" s="2">
        <v>40066</v>
      </c>
      <c r="U967" s="1">
        <v>4.4349999999999996</v>
      </c>
      <c r="W967" s="2">
        <v>40066</v>
      </c>
      <c r="X967" s="1">
        <v>4.26</v>
      </c>
      <c r="Z967" s="2">
        <v>40066</v>
      </c>
      <c r="AA967" s="1">
        <v>4.0149999999999997</v>
      </c>
      <c r="AC967" s="2">
        <v>40066</v>
      </c>
      <c r="AD967" s="1">
        <v>3.4350000000000001</v>
      </c>
      <c r="AF967" s="2">
        <v>40472</v>
      </c>
      <c r="AG967" s="1">
        <v>0.28843999999999997</v>
      </c>
      <c r="AI967" s="2">
        <v>40066</v>
      </c>
      <c r="AJ967" s="1">
        <v>4.0199999999999996</v>
      </c>
      <c r="AL967" s="2">
        <v>40066</v>
      </c>
      <c r="AM967" s="1">
        <v>3.5</v>
      </c>
      <c r="AO967" s="2">
        <v>40066</v>
      </c>
      <c r="AP967" s="1">
        <v>1.1995</v>
      </c>
      <c r="AR967" s="2">
        <v>40066</v>
      </c>
      <c r="AS967" s="1">
        <v>0.56499999999999995</v>
      </c>
      <c r="AU967" s="2">
        <v>40066</v>
      </c>
      <c r="AV967" s="1">
        <v>4.0220000000000002</v>
      </c>
      <c r="AX967" s="2">
        <v>40066</v>
      </c>
      <c r="AY967" s="1">
        <v>4.0670000000000002</v>
      </c>
      <c r="BA967" s="116">
        <v>40066</v>
      </c>
      <c r="BB967" s="1">
        <v>3.51</v>
      </c>
      <c r="BD967" s="2">
        <v>40066</v>
      </c>
      <c r="BE967" s="1">
        <v>1.641</v>
      </c>
      <c r="BG967" s="2">
        <v>40121</v>
      </c>
      <c r="BH967" s="1">
        <v>3.57</v>
      </c>
      <c r="BI967" s="2"/>
      <c r="BJ967" s="2">
        <v>40121</v>
      </c>
      <c r="BK967" s="1">
        <v>2.39</v>
      </c>
      <c r="BM967" s="2">
        <v>40066</v>
      </c>
      <c r="BN967" s="1">
        <v>2.7170000000000001</v>
      </c>
    </row>
    <row r="968" spans="2:66">
      <c r="B968" s="2">
        <v>40493</v>
      </c>
      <c r="C968" s="1">
        <v>2.66</v>
      </c>
      <c r="E968" s="2">
        <v>39960</v>
      </c>
      <c r="F968" s="1">
        <v>1.94</v>
      </c>
      <c r="H968" s="2">
        <v>39990</v>
      </c>
      <c r="I968" s="1">
        <v>4.12</v>
      </c>
      <c r="K968" s="2">
        <v>39988</v>
      </c>
      <c r="L968" s="1">
        <v>5.22</v>
      </c>
      <c r="N968" s="2">
        <v>39988</v>
      </c>
      <c r="O968" s="1">
        <v>4.6500000000000004</v>
      </c>
      <c r="Q968" s="2">
        <v>40067</v>
      </c>
      <c r="R968" s="1">
        <v>4.585</v>
      </c>
      <c r="T968" s="2">
        <v>40067</v>
      </c>
      <c r="U968" s="1">
        <v>4.42</v>
      </c>
      <c r="W968" s="2">
        <v>40067</v>
      </c>
      <c r="X968" s="1">
        <v>4.25</v>
      </c>
      <c r="Z968" s="2">
        <v>40067</v>
      </c>
      <c r="AA968" s="1">
        <v>4.01</v>
      </c>
      <c r="AC968" s="2">
        <v>40067</v>
      </c>
      <c r="AD968" s="1">
        <v>3.42</v>
      </c>
      <c r="AF968" s="2">
        <v>40473</v>
      </c>
      <c r="AG968" s="1">
        <v>0.28843999999999997</v>
      </c>
      <c r="AI968" s="2">
        <v>40067</v>
      </c>
      <c r="AJ968" s="1">
        <v>4.0060000000000002</v>
      </c>
      <c r="AL968" s="2">
        <v>40067</v>
      </c>
      <c r="AM968" s="1">
        <v>3.5065</v>
      </c>
      <c r="AO968" s="2">
        <v>40067</v>
      </c>
      <c r="AP968" s="1">
        <v>1.212</v>
      </c>
      <c r="AR968" s="2">
        <v>40067</v>
      </c>
      <c r="AS968" s="1">
        <v>0.57799999999999996</v>
      </c>
      <c r="AU968" s="2">
        <v>40067</v>
      </c>
      <c r="AV968" s="1">
        <v>3.9350000000000001</v>
      </c>
      <c r="AX968" s="2">
        <v>40067</v>
      </c>
      <c r="AY968" s="1">
        <v>3.9849999999999999</v>
      </c>
      <c r="BA968" s="116">
        <v>40067</v>
      </c>
      <c r="BB968" s="1">
        <v>3.44</v>
      </c>
      <c r="BD968" s="2">
        <v>40067</v>
      </c>
      <c r="BE968" s="1">
        <v>1.609</v>
      </c>
      <c r="BG968" s="2">
        <v>40122</v>
      </c>
      <c r="BH968" s="1">
        <v>3.57</v>
      </c>
      <c r="BI968" s="2"/>
      <c r="BJ968" s="2">
        <v>40122</v>
      </c>
      <c r="BK968" s="1">
        <v>2.35</v>
      </c>
      <c r="BM968" s="2">
        <v>40067</v>
      </c>
      <c r="BN968" s="1">
        <v>2.6779999999999999</v>
      </c>
    </row>
    <row r="969" spans="2:66">
      <c r="B969" s="2">
        <v>40494</v>
      </c>
      <c r="C969" s="1">
        <v>2.66</v>
      </c>
      <c r="E969" s="2">
        <v>39961</v>
      </c>
      <c r="F969" s="1">
        <v>1.95</v>
      </c>
      <c r="H969" s="2">
        <v>39993</v>
      </c>
      <c r="I969" s="1">
        <v>4.0999999999999996</v>
      </c>
      <c r="K969" s="2">
        <v>39989</v>
      </c>
      <c r="L969" s="1">
        <v>5.26</v>
      </c>
      <c r="N969" s="2">
        <v>39989</v>
      </c>
      <c r="O969" s="1">
        <v>4.7</v>
      </c>
      <c r="Q969" s="2">
        <v>40070</v>
      </c>
      <c r="R969" s="1">
        <v>4.5949999999999998</v>
      </c>
      <c r="T969" s="2">
        <v>40070</v>
      </c>
      <c r="U969" s="1">
        <v>4.43</v>
      </c>
      <c r="W969" s="2">
        <v>40070</v>
      </c>
      <c r="X969" s="1">
        <v>4.2649999999999997</v>
      </c>
      <c r="Z969" s="2">
        <v>40070</v>
      </c>
      <c r="AA969" s="1">
        <v>4.03</v>
      </c>
      <c r="AC969" s="2">
        <v>40070</v>
      </c>
      <c r="AD969" s="1">
        <v>3.45</v>
      </c>
      <c r="AF969" s="2">
        <v>40476</v>
      </c>
      <c r="AG969" s="1">
        <v>0.28843999999999997</v>
      </c>
      <c r="AI969" s="2">
        <v>40070</v>
      </c>
      <c r="AJ969" s="1">
        <v>4.0789999999999997</v>
      </c>
      <c r="AL969" s="2">
        <v>40070</v>
      </c>
      <c r="AM969" s="1">
        <v>3.5979999999999999</v>
      </c>
      <c r="AO969" s="2">
        <v>40070</v>
      </c>
      <c r="AP969" s="1">
        <v>1.252</v>
      </c>
      <c r="AR969" s="2">
        <v>40070</v>
      </c>
      <c r="AS969" s="1">
        <v>0.59299999999999997</v>
      </c>
      <c r="AU969" s="2">
        <v>40070</v>
      </c>
      <c r="AV969" s="1">
        <v>3.9329999999999998</v>
      </c>
      <c r="AX969" s="2">
        <v>40070</v>
      </c>
      <c r="AY969" s="1">
        <v>3.9820000000000002</v>
      </c>
      <c r="BA969" s="116">
        <v>40070</v>
      </c>
      <c r="BB969" s="1">
        <v>3.452</v>
      </c>
      <c r="BD969" s="2">
        <v>40070</v>
      </c>
      <c r="BE969" s="1">
        <v>1.6419999999999999</v>
      </c>
      <c r="BG969" s="2">
        <v>40123</v>
      </c>
      <c r="BH969" s="1">
        <v>3.54</v>
      </c>
      <c r="BI969" s="2"/>
      <c r="BJ969" s="2">
        <v>40123</v>
      </c>
      <c r="BK969" s="1">
        <v>2.2999999999999998</v>
      </c>
      <c r="BM969" s="2">
        <v>40070</v>
      </c>
      <c r="BN969" s="1">
        <v>2.7080000000000002</v>
      </c>
    </row>
    <row r="970" spans="2:66">
      <c r="B970" s="2">
        <v>40497</v>
      </c>
      <c r="C970" s="1">
        <v>2.66</v>
      </c>
      <c r="E970" s="2">
        <v>39962</v>
      </c>
      <c r="F970" s="1">
        <v>1.95</v>
      </c>
      <c r="H970" s="2">
        <v>39994</v>
      </c>
      <c r="I970" s="1">
        <v>4.16</v>
      </c>
      <c r="K970" s="2">
        <v>39990</v>
      </c>
      <c r="L970" s="1">
        <v>5.21</v>
      </c>
      <c r="N970" s="2">
        <v>39990</v>
      </c>
      <c r="O970" s="1">
        <v>4.67</v>
      </c>
      <c r="Q970" s="2">
        <v>40071</v>
      </c>
      <c r="R970" s="1">
        <v>4.59</v>
      </c>
      <c r="T970" s="2">
        <v>40071</v>
      </c>
      <c r="U970" s="1">
        <v>4.4249999999999998</v>
      </c>
      <c r="W970" s="2">
        <v>40071</v>
      </c>
      <c r="X970" s="1">
        <v>4.2699999999999996</v>
      </c>
      <c r="Z970" s="2">
        <v>40071</v>
      </c>
      <c r="AA970" s="1">
        <v>4.0449999999999999</v>
      </c>
      <c r="AC970" s="2">
        <v>40071</v>
      </c>
      <c r="AD970" s="1">
        <v>3.4699999999999998</v>
      </c>
      <c r="AF970" s="2">
        <v>40477</v>
      </c>
      <c r="AG970" s="1">
        <v>0.28843999999999997</v>
      </c>
      <c r="AI970" s="2">
        <v>40071</v>
      </c>
      <c r="AJ970" s="1">
        <v>4.1395</v>
      </c>
      <c r="AL970" s="2">
        <v>40071</v>
      </c>
      <c r="AM970" s="1">
        <v>3.6494999999999997</v>
      </c>
      <c r="AO970" s="2">
        <v>40071</v>
      </c>
      <c r="AP970" s="1">
        <v>1.274</v>
      </c>
      <c r="AR970" s="2">
        <v>40071</v>
      </c>
      <c r="AS970" s="1">
        <v>0.60799999999999998</v>
      </c>
      <c r="AU970" s="2">
        <v>40071</v>
      </c>
      <c r="AV970" s="1">
        <v>3.9630000000000001</v>
      </c>
      <c r="AX970" s="2">
        <v>40071</v>
      </c>
      <c r="AY970" s="1">
        <v>4.0149999999999997</v>
      </c>
      <c r="BA970" s="116">
        <v>40071</v>
      </c>
      <c r="BB970" s="1">
        <v>3.488</v>
      </c>
      <c r="BD970" s="2">
        <v>40071</v>
      </c>
      <c r="BE970" s="1">
        <v>1.6760000000000002</v>
      </c>
      <c r="BG970" s="2">
        <v>40126</v>
      </c>
      <c r="BH970" s="1">
        <v>3.52</v>
      </c>
      <c r="BI970" s="2"/>
      <c r="BJ970" s="2">
        <v>40126</v>
      </c>
      <c r="BK970" s="1">
        <v>2.31</v>
      </c>
      <c r="BM970" s="2">
        <v>40071</v>
      </c>
      <c r="BN970" s="1">
        <v>2.7349999999999999</v>
      </c>
    </row>
    <row r="971" spans="2:66">
      <c r="B971" s="2">
        <v>40498</v>
      </c>
      <c r="C971" s="1">
        <v>2.8</v>
      </c>
      <c r="E971" s="2">
        <v>39965</v>
      </c>
      <c r="F971" s="1">
        <v>1.95</v>
      </c>
      <c r="H971" s="2">
        <v>39995</v>
      </c>
      <c r="I971" s="1">
        <v>4.08</v>
      </c>
      <c r="K971" s="2">
        <v>39993</v>
      </c>
      <c r="L971" s="1">
        <v>5.15</v>
      </c>
      <c r="N971" s="2">
        <v>39993</v>
      </c>
      <c r="O971" s="1">
        <v>4.5999999999999996</v>
      </c>
      <c r="Q971" s="2">
        <v>40072</v>
      </c>
      <c r="R971" s="1">
        <v>4.54</v>
      </c>
      <c r="T971" s="2">
        <v>40072</v>
      </c>
      <c r="U971" s="1">
        <v>4.38</v>
      </c>
      <c r="W971" s="2">
        <v>40072</v>
      </c>
      <c r="X971" s="1">
        <v>4.2249999999999996</v>
      </c>
      <c r="Z971" s="2">
        <v>40072</v>
      </c>
      <c r="AA971" s="1">
        <v>3.9950000000000001</v>
      </c>
      <c r="AC971" s="2">
        <v>40072</v>
      </c>
      <c r="AD971" s="1">
        <v>3.43</v>
      </c>
      <c r="AF971" s="2">
        <v>40478</v>
      </c>
      <c r="AG971" s="1">
        <v>0.28813</v>
      </c>
      <c r="AI971" s="2">
        <v>40072</v>
      </c>
      <c r="AJ971" s="1">
        <v>4.1245000000000003</v>
      </c>
      <c r="AL971" s="2">
        <v>40072</v>
      </c>
      <c r="AM971" s="1">
        <v>3.6560000000000001</v>
      </c>
      <c r="AO971" s="2">
        <v>40072</v>
      </c>
      <c r="AP971" s="1">
        <v>1.3129999999999999</v>
      </c>
      <c r="AR971" s="2">
        <v>40072</v>
      </c>
      <c r="AS971" s="1">
        <v>0.624</v>
      </c>
      <c r="AU971" s="2">
        <v>40072</v>
      </c>
      <c r="AV971" s="1">
        <v>3.9889999999999999</v>
      </c>
      <c r="AX971" s="2">
        <v>40072</v>
      </c>
      <c r="AY971" s="1">
        <v>4.048</v>
      </c>
      <c r="BA971" s="116">
        <v>40072</v>
      </c>
      <c r="BB971" s="1">
        <v>3.5310000000000001</v>
      </c>
      <c r="BD971" s="2">
        <v>40072</v>
      </c>
      <c r="BE971" s="1">
        <v>1.6850000000000001</v>
      </c>
      <c r="BG971" s="2">
        <v>40127</v>
      </c>
      <c r="BH971" s="1">
        <v>3.5</v>
      </c>
      <c r="BI971" s="2"/>
      <c r="BJ971" s="2">
        <v>40127</v>
      </c>
      <c r="BK971" s="1">
        <v>2.31</v>
      </c>
      <c r="BM971" s="2">
        <v>40072</v>
      </c>
      <c r="BN971" s="1">
        <v>2.7650000000000001</v>
      </c>
    </row>
    <row r="972" spans="2:66">
      <c r="B972" s="2">
        <v>40499</v>
      </c>
      <c r="C972" s="1">
        <v>2.8</v>
      </c>
      <c r="E972" s="2">
        <v>39966</v>
      </c>
      <c r="F972" s="1">
        <v>1.96</v>
      </c>
      <c r="H972" s="2">
        <v>39996</v>
      </c>
      <c r="I972" s="1">
        <v>4.0599999999999996</v>
      </c>
      <c r="K972" s="2">
        <v>39994</v>
      </c>
      <c r="L972" s="1">
        <v>5.19</v>
      </c>
      <c r="N972" s="2">
        <v>39994</v>
      </c>
      <c r="O972" s="1">
        <v>4.6399999999999997</v>
      </c>
      <c r="Q972" s="2">
        <v>40073</v>
      </c>
      <c r="R972" s="1">
        <v>4.5549999999999997</v>
      </c>
      <c r="T972" s="2">
        <v>40073</v>
      </c>
      <c r="U972" s="1">
        <v>4.3899999999999997</v>
      </c>
      <c r="W972" s="2">
        <v>40073</v>
      </c>
      <c r="X972" s="1">
        <v>4.2300000000000004</v>
      </c>
      <c r="Z972" s="2">
        <v>40073</v>
      </c>
      <c r="AA972" s="1">
        <v>4</v>
      </c>
      <c r="AC972" s="2">
        <v>40073</v>
      </c>
      <c r="AD972" s="1">
        <v>3.43</v>
      </c>
      <c r="AF972" s="2">
        <v>40479</v>
      </c>
      <c r="AG972" s="1">
        <v>0.28688000000000002</v>
      </c>
      <c r="AI972" s="2">
        <v>40073</v>
      </c>
      <c r="AJ972" s="1">
        <v>4.0339999999999998</v>
      </c>
      <c r="AL972" s="2">
        <v>40073</v>
      </c>
      <c r="AM972" s="1">
        <v>3.5569999999999999</v>
      </c>
      <c r="AO972" s="2">
        <v>40073</v>
      </c>
      <c r="AP972" s="1">
        <v>1.274</v>
      </c>
      <c r="AR972" s="2">
        <v>40073</v>
      </c>
      <c r="AS972" s="1">
        <v>0.60650000000000004</v>
      </c>
      <c r="AU972" s="2">
        <v>40073</v>
      </c>
      <c r="AV972" s="1">
        <v>4.0119999999999996</v>
      </c>
      <c r="AX972" s="2">
        <v>40073</v>
      </c>
      <c r="AY972" s="1">
        <v>4.069</v>
      </c>
      <c r="BA972" s="116">
        <v>40073</v>
      </c>
      <c r="BB972" s="1">
        <v>3.5510000000000002</v>
      </c>
      <c r="BD972" s="2">
        <v>40073</v>
      </c>
      <c r="BE972" s="1">
        <v>1.718</v>
      </c>
      <c r="BG972" s="2">
        <v>40129</v>
      </c>
      <c r="BH972" s="1">
        <v>3.45</v>
      </c>
      <c r="BI972" s="2"/>
      <c r="BJ972" s="2">
        <v>40129</v>
      </c>
      <c r="BK972" s="1">
        <v>2.2800000000000002</v>
      </c>
      <c r="BM972" s="2">
        <v>40073</v>
      </c>
      <c r="BN972" s="1">
        <v>2.7930000000000001</v>
      </c>
    </row>
    <row r="973" spans="2:66">
      <c r="B973" s="2">
        <v>40500</v>
      </c>
      <c r="C973" s="1">
        <v>2.8</v>
      </c>
      <c r="E973" s="2">
        <v>39967</v>
      </c>
      <c r="F973" s="1">
        <v>1.96</v>
      </c>
      <c r="H973" s="2">
        <v>39997</v>
      </c>
      <c r="I973" s="1">
        <v>4.04</v>
      </c>
      <c r="K973" s="2">
        <v>39995</v>
      </c>
      <c r="L973" s="1">
        <v>5.08</v>
      </c>
      <c r="N973" s="2">
        <v>39995</v>
      </c>
      <c r="O973" s="1">
        <v>4.5600000000000005</v>
      </c>
      <c r="Q973" s="2">
        <v>40074</v>
      </c>
      <c r="R973" s="1">
        <v>4.55</v>
      </c>
      <c r="T973" s="2">
        <v>40074</v>
      </c>
      <c r="U973" s="1">
        <v>4.38</v>
      </c>
      <c r="W973" s="2">
        <v>40074</v>
      </c>
      <c r="X973" s="1">
        <v>4.2149999999999999</v>
      </c>
      <c r="Z973" s="2">
        <v>40074</v>
      </c>
      <c r="AA973" s="1">
        <v>3.98</v>
      </c>
      <c r="AC973" s="2">
        <v>40074</v>
      </c>
      <c r="AD973" s="1">
        <v>3.41</v>
      </c>
      <c r="AF973" s="2">
        <v>40480</v>
      </c>
      <c r="AG973" s="1">
        <v>0.28594000000000003</v>
      </c>
      <c r="AI973" s="2">
        <v>40074</v>
      </c>
      <c r="AJ973" s="1">
        <v>4.1115000000000004</v>
      </c>
      <c r="AL973" s="2">
        <v>40074</v>
      </c>
      <c r="AM973" s="1">
        <v>3.6625000000000001</v>
      </c>
      <c r="AO973" s="2">
        <v>40074</v>
      </c>
      <c r="AP973" s="1">
        <v>1.3545</v>
      </c>
      <c r="AR973" s="2">
        <v>40074</v>
      </c>
      <c r="AS973" s="1">
        <v>0.64900000000000002</v>
      </c>
      <c r="AU973" s="2">
        <v>40074</v>
      </c>
      <c r="AV973" s="1">
        <v>4.0419999999999998</v>
      </c>
      <c r="AX973" s="2">
        <v>40074</v>
      </c>
      <c r="AY973" s="1">
        <v>4.0960000000000001</v>
      </c>
      <c r="BA973" s="116">
        <v>40074</v>
      </c>
      <c r="BB973" s="1">
        <v>3.5659999999999998</v>
      </c>
      <c r="BD973" s="2">
        <v>40074</v>
      </c>
      <c r="BE973" s="1">
        <v>1.7109999999999999</v>
      </c>
      <c r="BG973" s="2">
        <v>40130</v>
      </c>
      <c r="BH973" s="1">
        <v>3.43</v>
      </c>
      <c r="BI973" s="2"/>
      <c r="BJ973" s="2">
        <v>40130</v>
      </c>
      <c r="BK973" s="1">
        <v>2.2800000000000002</v>
      </c>
      <c r="BM973" s="2">
        <v>40074</v>
      </c>
      <c r="BN973" s="1">
        <v>2.8029999999999999</v>
      </c>
    </row>
    <row r="974" spans="2:66">
      <c r="B974" s="2">
        <v>40501</v>
      </c>
      <c r="C974" s="1">
        <v>2.8</v>
      </c>
      <c r="E974" s="2">
        <v>39968</v>
      </c>
      <c r="F974" s="1">
        <v>1.96</v>
      </c>
      <c r="H974" s="2">
        <v>40000</v>
      </c>
      <c r="I974" s="1">
        <v>4.09</v>
      </c>
      <c r="K974" s="2">
        <v>39996</v>
      </c>
      <c r="L974" s="1">
        <v>5.05</v>
      </c>
      <c r="N974" s="2">
        <v>39996</v>
      </c>
      <c r="O974" s="1">
        <v>4.53</v>
      </c>
      <c r="Q974" s="2">
        <v>40077</v>
      </c>
      <c r="R974" s="1">
        <v>4.5949999999999998</v>
      </c>
      <c r="T974" s="2">
        <v>40077</v>
      </c>
      <c r="U974" s="1">
        <v>4.42</v>
      </c>
      <c r="W974" s="2">
        <v>40077</v>
      </c>
      <c r="X974" s="1">
        <v>4.26</v>
      </c>
      <c r="Z974" s="2">
        <v>40077</v>
      </c>
      <c r="AA974" s="1">
        <v>4.03</v>
      </c>
      <c r="AC974" s="2">
        <v>40077</v>
      </c>
      <c r="AD974" s="1">
        <v>3.46</v>
      </c>
      <c r="AF974" s="2">
        <v>40483</v>
      </c>
      <c r="AG974" s="1">
        <v>0.28594000000000003</v>
      </c>
      <c r="AI974" s="2">
        <v>40077</v>
      </c>
      <c r="AJ974" s="1">
        <v>4.1390000000000002</v>
      </c>
      <c r="AL974" s="2">
        <v>40077</v>
      </c>
      <c r="AM974" s="1">
        <v>3.6795</v>
      </c>
      <c r="AO974" s="2">
        <v>40077</v>
      </c>
      <c r="AP974" s="1">
        <v>1.3385</v>
      </c>
      <c r="AR974" s="2">
        <v>40077</v>
      </c>
      <c r="AS974" s="1">
        <v>0.625</v>
      </c>
      <c r="AU974" s="2">
        <v>40077</v>
      </c>
      <c r="AV974" s="1">
        <v>4.0510000000000002</v>
      </c>
      <c r="AX974" s="2">
        <v>40077</v>
      </c>
      <c r="AY974" s="1">
        <v>4.1020000000000003</v>
      </c>
      <c r="BA974" s="116">
        <v>40077</v>
      </c>
      <c r="BB974" s="1">
        <v>3.569</v>
      </c>
      <c r="BD974" s="2">
        <v>40077</v>
      </c>
      <c r="BE974" s="1">
        <v>1.702</v>
      </c>
      <c r="BG974" s="2">
        <v>40133</v>
      </c>
      <c r="BH974" s="1">
        <v>3.33</v>
      </c>
      <c r="BI974" s="2"/>
      <c r="BJ974" s="2">
        <v>40133</v>
      </c>
      <c r="BK974" s="1">
        <v>2.19</v>
      </c>
      <c r="BM974" s="2">
        <v>40077</v>
      </c>
      <c r="BN974" s="1">
        <v>2.794</v>
      </c>
    </row>
    <row r="975" spans="2:66">
      <c r="B975" s="2">
        <v>40504</v>
      </c>
      <c r="C975" s="1">
        <v>2.8</v>
      </c>
      <c r="E975" s="2">
        <v>39969</v>
      </c>
      <c r="F975" s="1">
        <v>1.96</v>
      </c>
      <c r="H975" s="2">
        <v>40001</v>
      </c>
      <c r="I975" s="1">
        <v>4.13</v>
      </c>
      <c r="K975" s="2">
        <v>39997</v>
      </c>
      <c r="L975" s="1">
        <v>5.04</v>
      </c>
      <c r="N975" s="2">
        <v>39997</v>
      </c>
      <c r="O975" s="1">
        <v>4.54</v>
      </c>
      <c r="Q975" s="2">
        <v>40078</v>
      </c>
      <c r="R975" s="1">
        <v>4.6500000000000004</v>
      </c>
      <c r="T975" s="2">
        <v>40078</v>
      </c>
      <c r="U975" s="1">
        <v>4.4800000000000004</v>
      </c>
      <c r="W975" s="2">
        <v>40078</v>
      </c>
      <c r="X975" s="1">
        <v>4.32</v>
      </c>
      <c r="Z975" s="2">
        <v>40078</v>
      </c>
      <c r="AA975" s="1">
        <v>4.09</v>
      </c>
      <c r="AC975" s="2">
        <v>40078</v>
      </c>
      <c r="AD975" s="1">
        <v>3.5150000000000001</v>
      </c>
      <c r="AF975" s="2">
        <v>40484</v>
      </c>
      <c r="AG975" s="1">
        <v>0.28594000000000003</v>
      </c>
      <c r="AI975" s="2">
        <v>40078</v>
      </c>
      <c r="AJ975" s="1">
        <v>4.1159999999999997</v>
      </c>
      <c r="AL975" s="2">
        <v>40078</v>
      </c>
      <c r="AM975" s="1">
        <v>3.6419999999999999</v>
      </c>
      <c r="AO975" s="2">
        <v>40078</v>
      </c>
      <c r="AP975" s="1">
        <v>1.3129999999999999</v>
      </c>
      <c r="AR975" s="2">
        <v>40078</v>
      </c>
      <c r="AS975" s="1">
        <v>0.60550000000000004</v>
      </c>
      <c r="AU975" s="2">
        <v>40078</v>
      </c>
      <c r="AV975" s="1">
        <v>4.0460000000000003</v>
      </c>
      <c r="AX975" s="2">
        <v>40078</v>
      </c>
      <c r="AY975" s="1">
        <v>4.0979999999999999</v>
      </c>
      <c r="BA975" s="116">
        <v>40078</v>
      </c>
      <c r="BB975" s="1">
        <v>3.5739999999999998</v>
      </c>
      <c r="BD975" s="2">
        <v>40078</v>
      </c>
      <c r="BE975" s="1">
        <v>1.702</v>
      </c>
      <c r="BG975" s="2">
        <v>40134</v>
      </c>
      <c r="BH975" s="1">
        <v>3.33</v>
      </c>
      <c r="BI975" s="2"/>
      <c r="BJ975" s="2">
        <v>40134</v>
      </c>
      <c r="BK975" s="1">
        <v>2.19</v>
      </c>
      <c r="BM975" s="2">
        <v>40078</v>
      </c>
      <c r="BN975" s="1">
        <v>2.7989999999999999</v>
      </c>
    </row>
    <row r="976" spans="2:66">
      <c r="B976" s="2">
        <v>40505</v>
      </c>
      <c r="C976" s="1">
        <v>2.8</v>
      </c>
      <c r="E976" s="2">
        <v>39972</v>
      </c>
      <c r="F976" s="1">
        <v>2.0099999999999998</v>
      </c>
      <c r="H976" s="2">
        <v>40002</v>
      </c>
      <c r="I976" s="1">
        <v>4.0599999999999996</v>
      </c>
      <c r="K976" s="2">
        <v>40000</v>
      </c>
      <c r="L976" s="1">
        <v>5.08</v>
      </c>
      <c r="N976" s="2">
        <v>40000</v>
      </c>
      <c r="O976" s="1">
        <v>4.57</v>
      </c>
      <c r="Q976" s="2">
        <v>40079</v>
      </c>
      <c r="R976" s="1">
        <v>4.66</v>
      </c>
      <c r="T976" s="2">
        <v>40079</v>
      </c>
      <c r="U976" s="1">
        <v>4.49</v>
      </c>
      <c r="W976" s="2">
        <v>40079</v>
      </c>
      <c r="X976" s="1">
        <v>4.33</v>
      </c>
      <c r="Z976" s="2">
        <v>40079</v>
      </c>
      <c r="AA976" s="1">
        <v>4.1074999999999999</v>
      </c>
      <c r="AC976" s="2">
        <v>40079</v>
      </c>
      <c r="AD976" s="1">
        <v>3.52</v>
      </c>
      <c r="AF976" s="2">
        <v>40485</v>
      </c>
      <c r="AG976" s="1">
        <v>0.28594000000000003</v>
      </c>
      <c r="AI976" s="2">
        <v>40079</v>
      </c>
      <c r="AJ976" s="1">
        <v>4.0904999999999996</v>
      </c>
      <c r="AL976" s="2">
        <v>40079</v>
      </c>
      <c r="AM976" s="1">
        <v>3.5935000000000001</v>
      </c>
      <c r="AO976" s="2">
        <v>40079</v>
      </c>
      <c r="AP976" s="1">
        <v>1.2475000000000001</v>
      </c>
      <c r="AR976" s="2">
        <v>40079</v>
      </c>
      <c r="AS976" s="1">
        <v>0.57050000000000001</v>
      </c>
      <c r="AU976" s="2">
        <v>40079</v>
      </c>
      <c r="AV976" s="1">
        <v>4.0359999999999996</v>
      </c>
      <c r="AX976" s="2">
        <v>40079</v>
      </c>
      <c r="AY976" s="1">
        <v>4.09</v>
      </c>
      <c r="BA976" s="116">
        <v>40079</v>
      </c>
      <c r="BB976" s="1">
        <v>3.5540000000000003</v>
      </c>
      <c r="BD976" s="2">
        <v>40079</v>
      </c>
      <c r="BE976" s="1">
        <v>1.6879999999999999</v>
      </c>
      <c r="BG976" s="2">
        <v>40135</v>
      </c>
      <c r="BH976" s="1">
        <v>3.36</v>
      </c>
      <c r="BI976" s="2"/>
      <c r="BJ976" s="2">
        <v>40135</v>
      </c>
      <c r="BK976" s="1">
        <v>2.21</v>
      </c>
      <c r="BM976" s="2">
        <v>40079</v>
      </c>
      <c r="BN976" s="1">
        <v>2.7789999999999999</v>
      </c>
    </row>
    <row r="977" spans="2:66">
      <c r="B977" s="2">
        <v>40506</v>
      </c>
      <c r="C977" s="1">
        <v>2.8</v>
      </c>
      <c r="E977" s="2">
        <v>39973</v>
      </c>
      <c r="F977" s="1">
        <v>2.0299999999999998</v>
      </c>
      <c r="H977" s="2">
        <v>40003</v>
      </c>
      <c r="I977" s="1">
        <v>4</v>
      </c>
      <c r="K977" s="2">
        <v>40001</v>
      </c>
      <c r="L977" s="1">
        <v>5.14</v>
      </c>
      <c r="N977" s="2">
        <v>40001</v>
      </c>
      <c r="O977" s="1">
        <v>4.63</v>
      </c>
      <c r="Q977" s="2">
        <v>40080</v>
      </c>
      <c r="R977" s="1">
        <v>4.6399999999999997</v>
      </c>
      <c r="T977" s="2">
        <v>40080</v>
      </c>
      <c r="U977" s="1">
        <v>4.47</v>
      </c>
      <c r="W977" s="2">
        <v>40080</v>
      </c>
      <c r="X977" s="1">
        <v>4.3099999999999996</v>
      </c>
      <c r="Z977" s="2">
        <v>40080</v>
      </c>
      <c r="AA977" s="1">
        <v>4.09</v>
      </c>
      <c r="AC977" s="2">
        <v>40080</v>
      </c>
      <c r="AD977" s="1">
        <v>3.5049999999999999</v>
      </c>
      <c r="AF977" s="2">
        <v>40486</v>
      </c>
      <c r="AG977" s="1">
        <v>0.28563</v>
      </c>
      <c r="AI977" s="2">
        <v>40080</v>
      </c>
      <c r="AJ977" s="1">
        <v>4.0579999999999998</v>
      </c>
      <c r="AL977" s="2">
        <v>40080</v>
      </c>
      <c r="AM977" s="1">
        <v>3.5510000000000002</v>
      </c>
      <c r="AO977" s="2">
        <v>40080</v>
      </c>
      <c r="AP977" s="1">
        <v>1.22</v>
      </c>
      <c r="AR977" s="2">
        <v>40080</v>
      </c>
      <c r="AS977" s="1">
        <v>0.57650000000000001</v>
      </c>
      <c r="AU977" s="2">
        <v>40080</v>
      </c>
      <c r="AV977" s="1">
        <v>4.0145</v>
      </c>
      <c r="AX977" s="2">
        <v>40080</v>
      </c>
      <c r="AY977" s="1">
        <v>4.0484999999999998</v>
      </c>
      <c r="BA977" s="116">
        <v>40080</v>
      </c>
      <c r="BB977" s="1">
        <v>3.5150000000000001</v>
      </c>
      <c r="BD977" s="2">
        <v>40080</v>
      </c>
      <c r="BE977" s="1">
        <v>1.6440000000000001</v>
      </c>
      <c r="BG977" s="2">
        <v>40136</v>
      </c>
      <c r="BH977" s="1">
        <v>3.35</v>
      </c>
      <c r="BI977" s="2"/>
      <c r="BJ977" s="2">
        <v>40136</v>
      </c>
      <c r="BK977" s="1">
        <v>2.1800000000000002</v>
      </c>
      <c r="BM977" s="2">
        <v>40080</v>
      </c>
      <c r="BN977" s="1">
        <v>2.726</v>
      </c>
    </row>
    <row r="978" spans="2:66">
      <c r="B978" s="2">
        <v>40507</v>
      </c>
      <c r="C978" s="1">
        <v>2.8</v>
      </c>
      <c r="E978" s="2">
        <v>39974</v>
      </c>
      <c r="F978" s="1">
        <v>2.0299999999999998</v>
      </c>
      <c r="H978" s="2">
        <v>40004</v>
      </c>
      <c r="I978" s="1">
        <v>3.91</v>
      </c>
      <c r="K978" s="2">
        <v>40002</v>
      </c>
      <c r="L978" s="1">
        <v>5.09</v>
      </c>
      <c r="N978" s="2">
        <v>40002</v>
      </c>
      <c r="O978" s="1">
        <v>4.5600000000000005</v>
      </c>
      <c r="Q978" s="2">
        <v>40081</v>
      </c>
      <c r="R978" s="1">
        <v>4.62</v>
      </c>
      <c r="T978" s="2">
        <v>40081</v>
      </c>
      <c r="U978" s="1">
        <v>4.4400000000000004</v>
      </c>
      <c r="W978" s="2">
        <v>40081</v>
      </c>
      <c r="X978" s="1">
        <v>4.28</v>
      </c>
      <c r="Z978" s="2">
        <v>40081</v>
      </c>
      <c r="AA978" s="1">
        <v>4.0549999999999997</v>
      </c>
      <c r="AC978" s="2">
        <v>40081</v>
      </c>
      <c r="AD978" s="1">
        <v>3.4849999999999999</v>
      </c>
      <c r="AF978" s="2">
        <v>40487</v>
      </c>
      <c r="AG978" s="1">
        <v>0.28563</v>
      </c>
      <c r="AI978" s="2">
        <v>40081</v>
      </c>
      <c r="AJ978" s="1">
        <v>3.9575</v>
      </c>
      <c r="AL978" s="2">
        <v>40081</v>
      </c>
      <c r="AM978" s="1">
        <v>3.4660000000000002</v>
      </c>
      <c r="AO978" s="2">
        <v>40081</v>
      </c>
      <c r="AP978" s="1">
        <v>1.2925</v>
      </c>
      <c r="AR978" s="2">
        <v>40081</v>
      </c>
      <c r="AS978" s="1">
        <v>0.62350000000000005</v>
      </c>
      <c r="AU978" s="2">
        <v>40081</v>
      </c>
      <c r="AV978" s="1">
        <v>3.9554999999999998</v>
      </c>
      <c r="AX978" s="2">
        <v>40081</v>
      </c>
      <c r="AY978" s="1">
        <v>3.99</v>
      </c>
      <c r="BA978" s="116">
        <v>40081</v>
      </c>
      <c r="BB978" s="1">
        <v>3.4699999999999998</v>
      </c>
      <c r="BD978" s="2">
        <v>40081</v>
      </c>
      <c r="BE978" s="1">
        <v>1.655</v>
      </c>
      <c r="BG978" s="2">
        <v>40137</v>
      </c>
      <c r="BH978" s="1">
        <v>3.36</v>
      </c>
      <c r="BI978" s="2"/>
      <c r="BJ978" s="2">
        <v>40137</v>
      </c>
      <c r="BK978" s="1">
        <v>2.2000000000000002</v>
      </c>
      <c r="BM978" s="2">
        <v>40081</v>
      </c>
      <c r="BN978" s="1">
        <v>2.7044999999999999</v>
      </c>
    </row>
    <row r="979" spans="2:66">
      <c r="B979" s="2">
        <v>40508</v>
      </c>
      <c r="C979" s="1">
        <v>2.8</v>
      </c>
      <c r="E979" s="2">
        <v>39975</v>
      </c>
      <c r="F979" s="1">
        <v>2.09</v>
      </c>
      <c r="H979" s="2">
        <v>40007</v>
      </c>
      <c r="I979" s="1">
        <v>3.95</v>
      </c>
      <c r="K979" s="2">
        <v>40003</v>
      </c>
      <c r="L979" s="1">
        <v>5.04</v>
      </c>
      <c r="N979" s="2">
        <v>40003</v>
      </c>
      <c r="O979" s="1">
        <v>4.49</v>
      </c>
      <c r="Q979" s="2">
        <v>40084</v>
      </c>
      <c r="R979" s="1">
        <v>4.63</v>
      </c>
      <c r="T979" s="2">
        <v>40084</v>
      </c>
      <c r="U979" s="1">
        <v>4.45</v>
      </c>
      <c r="W979" s="2">
        <v>40084</v>
      </c>
      <c r="X979" s="1">
        <v>4.3049999999999997</v>
      </c>
      <c r="Z979" s="2">
        <v>40084</v>
      </c>
      <c r="AA979" s="1">
        <v>4.0750000000000002</v>
      </c>
      <c r="AC979" s="2">
        <v>40084</v>
      </c>
      <c r="AD979" s="1">
        <v>3.5</v>
      </c>
      <c r="AF979" s="2">
        <v>40490</v>
      </c>
      <c r="AG979" s="1">
        <v>0.28563</v>
      </c>
      <c r="AI979" s="2">
        <v>40084</v>
      </c>
      <c r="AJ979" s="1">
        <v>3.8839999999999999</v>
      </c>
      <c r="AL979" s="2">
        <v>40084</v>
      </c>
      <c r="AM979" s="1">
        <v>3.4089999999999998</v>
      </c>
      <c r="AO979" s="2">
        <v>40084</v>
      </c>
      <c r="AP979" s="1">
        <v>1.2770000000000001</v>
      </c>
      <c r="AR979" s="2">
        <v>40084</v>
      </c>
      <c r="AS979" s="1">
        <v>0.60499999999999998</v>
      </c>
      <c r="AU979" s="2">
        <v>40084</v>
      </c>
      <c r="AV979" s="1">
        <v>3.9445000000000001</v>
      </c>
      <c r="AX979" s="2">
        <v>40084</v>
      </c>
      <c r="AY979" s="1">
        <v>3.9925000000000002</v>
      </c>
      <c r="BA979" s="116">
        <v>40084</v>
      </c>
      <c r="BB979" s="1">
        <v>3.4649999999999999</v>
      </c>
      <c r="BD979" s="2">
        <v>40084</v>
      </c>
      <c r="BE979" s="1">
        <v>1.659</v>
      </c>
      <c r="BG979" s="2">
        <v>40140</v>
      </c>
      <c r="BH979" s="1">
        <v>3.37</v>
      </c>
      <c r="BI979" s="2"/>
      <c r="BJ979" s="2">
        <v>40140</v>
      </c>
      <c r="BK979" s="1">
        <v>2.2000000000000002</v>
      </c>
      <c r="BM979" s="2">
        <v>40084</v>
      </c>
      <c r="BN979" s="1">
        <v>2.6985000000000001</v>
      </c>
    </row>
    <row r="980" spans="2:66">
      <c r="B980" s="2">
        <v>40511</v>
      </c>
      <c r="C980" s="1">
        <v>2.8</v>
      </c>
      <c r="E980" s="2">
        <v>39976</v>
      </c>
      <c r="F980" s="1">
        <v>2.1</v>
      </c>
      <c r="H980" s="2">
        <v>40008</v>
      </c>
      <c r="I980" s="1">
        <v>3.96</v>
      </c>
      <c r="K980" s="2">
        <v>40004</v>
      </c>
      <c r="L980" s="1">
        <v>4.9800000000000004</v>
      </c>
      <c r="N980" s="2">
        <v>40004</v>
      </c>
      <c r="O980" s="1">
        <v>4.41</v>
      </c>
      <c r="Q980" s="2">
        <v>40085</v>
      </c>
      <c r="R980" s="1">
        <v>4.6449999999999996</v>
      </c>
      <c r="T980" s="2">
        <v>40085</v>
      </c>
      <c r="U980" s="1">
        <v>4.47</v>
      </c>
      <c r="W980" s="2">
        <v>40085</v>
      </c>
      <c r="X980" s="1">
        <v>4.3250000000000002</v>
      </c>
      <c r="Z980" s="2">
        <v>40085</v>
      </c>
      <c r="AA980" s="1">
        <v>4.0949999999999998</v>
      </c>
      <c r="AC980" s="2">
        <v>40085</v>
      </c>
      <c r="AD980" s="1">
        <v>3.52</v>
      </c>
      <c r="AF980" s="2">
        <v>40491</v>
      </c>
      <c r="AG980" s="1">
        <v>0.28563</v>
      </c>
      <c r="AI980" s="2">
        <v>40085</v>
      </c>
      <c r="AJ980" s="1">
        <v>3.8845000000000001</v>
      </c>
      <c r="AL980" s="2">
        <v>40085</v>
      </c>
      <c r="AM980" s="1">
        <v>3.4220000000000002</v>
      </c>
      <c r="AO980" s="2">
        <v>40085</v>
      </c>
      <c r="AP980" s="1">
        <v>1.3014999999999999</v>
      </c>
      <c r="AR980" s="2">
        <v>40085</v>
      </c>
      <c r="AS980" s="1">
        <v>0.61799999999999999</v>
      </c>
      <c r="AU980" s="2">
        <v>40085</v>
      </c>
      <c r="AV980" s="1">
        <v>3.9335</v>
      </c>
      <c r="AX980" s="2">
        <v>40085</v>
      </c>
      <c r="AY980" s="1">
        <v>3.9765000000000001</v>
      </c>
      <c r="BA980" s="116">
        <v>40085</v>
      </c>
      <c r="BB980" s="1">
        <v>3.4569999999999999</v>
      </c>
      <c r="BD980" s="2">
        <v>40085</v>
      </c>
      <c r="BE980" s="1">
        <v>1.6875</v>
      </c>
      <c r="BG980" s="2">
        <v>40141</v>
      </c>
      <c r="BH980" s="1">
        <v>3.32</v>
      </c>
      <c r="BI980" s="2"/>
      <c r="BJ980" s="2">
        <v>40141</v>
      </c>
      <c r="BK980" s="1">
        <v>2.15</v>
      </c>
      <c r="BM980" s="2">
        <v>40085</v>
      </c>
      <c r="BN980" s="1">
        <v>2.7050000000000001</v>
      </c>
    </row>
    <row r="981" spans="2:66">
      <c r="B981" s="2">
        <v>40512</v>
      </c>
      <c r="C981" s="1">
        <v>2.8</v>
      </c>
      <c r="E981" s="2">
        <v>39979</v>
      </c>
      <c r="F981" s="1">
        <v>2.1</v>
      </c>
      <c r="H981" s="2">
        <v>40009</v>
      </c>
      <c r="I981" s="1">
        <v>3.99</v>
      </c>
      <c r="K981" s="2">
        <v>40007</v>
      </c>
      <c r="L981" s="1">
        <v>5.03</v>
      </c>
      <c r="N981" s="2">
        <v>40007</v>
      </c>
      <c r="O981" s="1">
        <v>4.46</v>
      </c>
      <c r="Q981" s="2">
        <v>40086</v>
      </c>
      <c r="R981" s="1">
        <v>4.6100000000000003</v>
      </c>
      <c r="T981" s="2">
        <v>40086</v>
      </c>
      <c r="U981" s="1">
        <v>4.4400000000000004</v>
      </c>
      <c r="W981" s="2">
        <v>40086</v>
      </c>
      <c r="X981" s="1">
        <v>4.28</v>
      </c>
      <c r="Z981" s="2">
        <v>40086</v>
      </c>
      <c r="AA981" s="1">
        <v>4.0599999999999996</v>
      </c>
      <c r="AC981" s="2">
        <v>40086</v>
      </c>
      <c r="AD981" s="1">
        <v>3.4950000000000001</v>
      </c>
      <c r="AF981" s="2">
        <v>40492</v>
      </c>
      <c r="AG981" s="1">
        <v>0.28563</v>
      </c>
      <c r="AI981" s="2">
        <v>40086</v>
      </c>
      <c r="AJ981" s="1">
        <v>3.9220000000000002</v>
      </c>
      <c r="AL981" s="2">
        <v>40086</v>
      </c>
      <c r="AM981" s="1">
        <v>3.4432999999999998</v>
      </c>
      <c r="AO981" s="2">
        <v>40086</v>
      </c>
      <c r="AP981" s="1">
        <v>1.2749999999999999</v>
      </c>
      <c r="AR981" s="2">
        <v>40086</v>
      </c>
      <c r="AS981" s="1">
        <v>0.59899999999999998</v>
      </c>
      <c r="AU981" s="2">
        <v>40086</v>
      </c>
      <c r="AV981" s="1">
        <v>3.9422999999999999</v>
      </c>
      <c r="AX981" s="2">
        <v>40086</v>
      </c>
      <c r="AY981" s="1">
        <v>3.9954999999999998</v>
      </c>
      <c r="BA981" s="116">
        <v>40086</v>
      </c>
      <c r="BB981" s="1">
        <v>3.4685000000000001</v>
      </c>
      <c r="BD981" s="2">
        <v>40086</v>
      </c>
      <c r="BE981" s="1">
        <v>1.6993</v>
      </c>
      <c r="BG981" s="2">
        <v>40142</v>
      </c>
      <c r="BH981" s="1">
        <v>3.2800000000000002</v>
      </c>
      <c r="BI981" s="2"/>
      <c r="BJ981" s="2">
        <v>40142</v>
      </c>
      <c r="BK981" s="1">
        <v>2.11</v>
      </c>
      <c r="BM981" s="2">
        <v>40086</v>
      </c>
      <c r="BN981" s="1">
        <v>2.7115</v>
      </c>
    </row>
    <row r="982" spans="2:66">
      <c r="B982" s="2">
        <v>40513</v>
      </c>
      <c r="C982" s="1">
        <v>2.8</v>
      </c>
      <c r="E982" s="2">
        <v>39980</v>
      </c>
      <c r="F982" s="1">
        <v>2.09</v>
      </c>
      <c r="H982" s="2">
        <v>40010</v>
      </c>
      <c r="I982" s="1">
        <v>3.99</v>
      </c>
      <c r="K982" s="2">
        <v>40008</v>
      </c>
      <c r="L982" s="1">
        <v>5.07</v>
      </c>
      <c r="N982" s="2">
        <v>40008</v>
      </c>
      <c r="O982" s="1">
        <v>4.4800000000000004</v>
      </c>
      <c r="Q982" s="2">
        <v>40087</v>
      </c>
      <c r="R982" s="1">
        <v>4.58</v>
      </c>
      <c r="T982" s="2">
        <v>40087</v>
      </c>
      <c r="U982" s="1">
        <v>4.4000000000000004</v>
      </c>
      <c r="W982" s="2">
        <v>40087</v>
      </c>
      <c r="X982" s="1">
        <v>4.24</v>
      </c>
      <c r="Z982" s="2">
        <v>40087</v>
      </c>
      <c r="AA982" s="1">
        <v>4.0250000000000004</v>
      </c>
      <c r="AC982" s="2">
        <v>40087</v>
      </c>
      <c r="AD982" s="1">
        <v>3.4750000000000001</v>
      </c>
      <c r="AF982" s="2">
        <v>40493</v>
      </c>
      <c r="AG982" s="1">
        <v>0.28563</v>
      </c>
      <c r="AI982" s="2">
        <v>40087</v>
      </c>
      <c r="AJ982" s="1">
        <v>3.8132999999999999</v>
      </c>
      <c r="AL982" s="2">
        <v>40087</v>
      </c>
      <c r="AM982" s="1">
        <v>3.3090000000000002</v>
      </c>
      <c r="AO982" s="2">
        <v>40087</v>
      </c>
      <c r="AP982" s="1">
        <v>1.2015</v>
      </c>
      <c r="AR982" s="2">
        <v>40087</v>
      </c>
      <c r="AS982" s="1">
        <v>0.5655</v>
      </c>
      <c r="AU982" s="2">
        <v>40087</v>
      </c>
      <c r="AV982" s="1">
        <v>3.8839999999999999</v>
      </c>
      <c r="AX982" s="2">
        <v>40087</v>
      </c>
      <c r="AY982" s="1">
        <v>3.9352999999999998</v>
      </c>
      <c r="BA982" s="116">
        <v>40087</v>
      </c>
      <c r="BB982" s="1">
        <v>3.4068000000000001</v>
      </c>
      <c r="BD982" s="2">
        <v>40087</v>
      </c>
      <c r="BE982" s="1">
        <v>1.6562999999999999</v>
      </c>
      <c r="BG982" s="2">
        <v>40144</v>
      </c>
      <c r="BH982" s="1">
        <v>3.21</v>
      </c>
      <c r="BI982" s="2"/>
      <c r="BJ982" s="2">
        <v>40144</v>
      </c>
      <c r="BK982" s="1">
        <v>2.0299999999999998</v>
      </c>
      <c r="BM982" s="2">
        <v>40087</v>
      </c>
      <c r="BN982" s="1">
        <v>2.6509999999999998</v>
      </c>
    </row>
    <row r="983" spans="2:66">
      <c r="B983" s="2">
        <v>40514</v>
      </c>
      <c r="C983" s="1">
        <v>2.8</v>
      </c>
      <c r="E983" s="2">
        <v>39981</v>
      </c>
      <c r="F983" s="1">
        <v>2.08</v>
      </c>
      <c r="H983" s="2">
        <v>40011</v>
      </c>
      <c r="I983" s="1">
        <v>4.0999999999999996</v>
      </c>
      <c r="K983" s="2">
        <v>40009</v>
      </c>
      <c r="L983" s="1">
        <v>5.15</v>
      </c>
      <c r="N983" s="2">
        <v>40009</v>
      </c>
      <c r="O983" s="1">
        <v>4.54</v>
      </c>
      <c r="Q983" s="2">
        <v>40088</v>
      </c>
      <c r="R983" s="1">
        <v>4.58</v>
      </c>
      <c r="T983" s="2">
        <v>40088</v>
      </c>
      <c r="U983" s="1">
        <v>4.4000000000000004</v>
      </c>
      <c r="W983" s="2">
        <v>40088</v>
      </c>
      <c r="X983" s="1">
        <v>4.24</v>
      </c>
      <c r="Z983" s="2">
        <v>40088</v>
      </c>
      <c r="AA983" s="1">
        <v>4.0250000000000004</v>
      </c>
      <c r="AC983" s="2">
        <v>40088</v>
      </c>
      <c r="AD983" s="1">
        <v>3.4750000000000001</v>
      </c>
      <c r="AF983" s="2">
        <v>40494</v>
      </c>
      <c r="AG983" s="1">
        <v>0.28438000000000002</v>
      </c>
      <c r="AI983" s="2">
        <v>40088</v>
      </c>
      <c r="AJ983" s="1">
        <v>3.8605</v>
      </c>
      <c r="AL983" s="2">
        <v>40088</v>
      </c>
      <c r="AM983" s="1">
        <v>3.3645</v>
      </c>
      <c r="AO983" s="2">
        <v>40088</v>
      </c>
      <c r="AP983" s="1">
        <v>1.21</v>
      </c>
      <c r="AR983" s="2">
        <v>40088</v>
      </c>
      <c r="AS983" s="1">
        <v>0.57930000000000004</v>
      </c>
      <c r="AU983" s="2">
        <v>40088</v>
      </c>
      <c r="AV983" s="1">
        <v>3.8614999999999999</v>
      </c>
      <c r="AX983" s="2">
        <v>40088</v>
      </c>
      <c r="AY983" s="1">
        <v>3.9127999999999998</v>
      </c>
      <c r="BA983" s="116">
        <v>40088</v>
      </c>
      <c r="BB983" s="1">
        <v>3.3988</v>
      </c>
      <c r="BD983" s="2">
        <v>40088</v>
      </c>
      <c r="BE983" s="1">
        <v>1.6602999999999999</v>
      </c>
      <c r="BG983" s="2">
        <v>40147</v>
      </c>
      <c r="BH983" s="1">
        <v>3.21</v>
      </c>
      <c r="BI983" s="2"/>
      <c r="BJ983" s="2">
        <v>40147</v>
      </c>
      <c r="BK983" s="1">
        <v>2.0099999999999998</v>
      </c>
      <c r="BM983" s="2">
        <v>40088</v>
      </c>
      <c r="BN983" s="1">
        <v>2.6480000000000001</v>
      </c>
    </row>
    <row r="984" spans="2:66">
      <c r="B984" s="2">
        <v>40515</v>
      </c>
      <c r="C984" s="1">
        <v>2.8</v>
      </c>
      <c r="E984" s="2">
        <v>39982</v>
      </c>
      <c r="F984" s="1">
        <v>2.0499999999999998</v>
      </c>
      <c r="H984" s="2">
        <v>40014</v>
      </c>
      <c r="I984" s="1">
        <v>4.18</v>
      </c>
      <c r="K984" s="2">
        <v>40010</v>
      </c>
      <c r="L984" s="1">
        <v>5.16</v>
      </c>
      <c r="N984" s="2">
        <v>40010</v>
      </c>
      <c r="O984" s="1">
        <v>4.51</v>
      </c>
      <c r="Q984" s="2">
        <v>40091</v>
      </c>
      <c r="R984" s="1">
        <v>4.55</v>
      </c>
      <c r="T984" s="2">
        <v>40091</v>
      </c>
      <c r="U984" s="1">
        <v>4.375</v>
      </c>
      <c r="W984" s="2">
        <v>40091</v>
      </c>
      <c r="X984" s="1">
        <v>4.2149999999999999</v>
      </c>
      <c r="Z984" s="2">
        <v>40091</v>
      </c>
      <c r="AA984" s="1">
        <v>3.9849999999999999</v>
      </c>
      <c r="AC984" s="2">
        <v>40091</v>
      </c>
      <c r="AD984" s="1">
        <v>3.46</v>
      </c>
      <c r="AF984" s="2">
        <v>40497</v>
      </c>
      <c r="AG984" s="1">
        <v>0.28438000000000002</v>
      </c>
      <c r="AI984" s="2">
        <v>40091</v>
      </c>
      <c r="AJ984" s="1">
        <v>3.8933</v>
      </c>
      <c r="AL984" s="2">
        <v>40091</v>
      </c>
      <c r="AM984" s="1">
        <v>3.3740000000000001</v>
      </c>
      <c r="AO984" s="2">
        <v>40091</v>
      </c>
      <c r="AP984" s="1">
        <v>1.2095</v>
      </c>
      <c r="AR984" s="2">
        <v>40091</v>
      </c>
      <c r="AS984" s="1">
        <v>0.57150000000000001</v>
      </c>
      <c r="AU984" s="2">
        <v>40091</v>
      </c>
      <c r="AV984" s="1">
        <v>3.8759999999999999</v>
      </c>
      <c r="AX984" s="2">
        <v>40091</v>
      </c>
      <c r="AY984" s="1">
        <v>3.9340000000000002</v>
      </c>
      <c r="BA984" s="116">
        <v>40091</v>
      </c>
      <c r="BB984" s="1">
        <v>3.4180000000000001</v>
      </c>
      <c r="BD984" s="2">
        <v>40091</v>
      </c>
      <c r="BE984" s="1">
        <v>1.6675</v>
      </c>
      <c r="BG984" s="2">
        <v>40148</v>
      </c>
      <c r="BH984" s="1">
        <v>3.2800000000000002</v>
      </c>
      <c r="BI984" s="2"/>
      <c r="BJ984" s="2">
        <v>40148</v>
      </c>
      <c r="BK984" s="1">
        <v>2.0299999999999998</v>
      </c>
      <c r="BM984" s="2">
        <v>40091</v>
      </c>
      <c r="BN984" s="1">
        <v>2.6589999999999998</v>
      </c>
    </row>
    <row r="985" spans="2:66">
      <c r="B985" s="2">
        <v>40518</v>
      </c>
      <c r="C985" s="1">
        <v>2.8</v>
      </c>
      <c r="E985" s="2">
        <v>39983</v>
      </c>
      <c r="F985" s="1">
        <v>2.0099999999999998</v>
      </c>
      <c r="H985" s="2">
        <v>40015</v>
      </c>
      <c r="I985" s="1">
        <v>4.16</v>
      </c>
      <c r="K985" s="2">
        <v>40011</v>
      </c>
      <c r="L985" s="1">
        <v>5.26</v>
      </c>
      <c r="N985" s="2">
        <v>40011</v>
      </c>
      <c r="O985" s="1">
        <v>4.6100000000000003</v>
      </c>
      <c r="Q985" s="2">
        <v>40092</v>
      </c>
      <c r="R985" s="1">
        <v>4.6349999999999998</v>
      </c>
      <c r="T985" s="2">
        <v>40092</v>
      </c>
      <c r="U985" s="1">
        <v>4.46</v>
      </c>
      <c r="W985" s="2">
        <v>40092</v>
      </c>
      <c r="X985" s="1">
        <v>4.3049999999999997</v>
      </c>
      <c r="Z985" s="2">
        <v>40092</v>
      </c>
      <c r="AA985" s="1">
        <v>4.085</v>
      </c>
      <c r="AC985" s="2">
        <v>40092</v>
      </c>
      <c r="AD985" s="1">
        <v>3.6</v>
      </c>
      <c r="AF985" s="2">
        <v>40498</v>
      </c>
      <c r="AG985" s="1">
        <v>0.28438000000000002</v>
      </c>
      <c r="AI985" s="2">
        <v>40092</v>
      </c>
      <c r="AJ985" s="1">
        <v>3.9577999999999998</v>
      </c>
      <c r="AL985" s="2">
        <v>40092</v>
      </c>
      <c r="AM985" s="1">
        <v>3.4144999999999999</v>
      </c>
      <c r="AO985" s="2">
        <v>40092</v>
      </c>
      <c r="AP985" s="1">
        <v>1.2335</v>
      </c>
      <c r="AR985" s="2">
        <v>40092</v>
      </c>
      <c r="AS985" s="1">
        <v>0.58179999999999998</v>
      </c>
      <c r="AU985" s="2">
        <v>40092</v>
      </c>
      <c r="AV985" s="1">
        <v>3.8824999999999998</v>
      </c>
      <c r="AX985" s="2">
        <v>40092</v>
      </c>
      <c r="AY985" s="1">
        <v>3.9449999999999998</v>
      </c>
      <c r="BA985" s="116">
        <v>40092</v>
      </c>
      <c r="BB985" s="1">
        <v>3.4289999999999998</v>
      </c>
      <c r="BD985" s="2">
        <v>40092</v>
      </c>
      <c r="BE985" s="1">
        <v>1.6720000000000002</v>
      </c>
      <c r="BG985" s="2">
        <v>40149</v>
      </c>
      <c r="BH985" s="1">
        <v>3.32</v>
      </c>
      <c r="BI985" s="2"/>
      <c r="BJ985" s="2">
        <v>40149</v>
      </c>
      <c r="BK985" s="1">
        <v>2.09</v>
      </c>
      <c r="BM985" s="2">
        <v>40092</v>
      </c>
      <c r="BN985" s="1">
        <v>2.6760000000000002</v>
      </c>
    </row>
    <row r="986" spans="2:66">
      <c r="B986" s="2">
        <v>40519</v>
      </c>
      <c r="C986" s="1">
        <v>2.8</v>
      </c>
      <c r="E986" s="2">
        <v>39986</v>
      </c>
      <c r="F986" s="1">
        <v>2</v>
      </c>
      <c r="H986" s="2">
        <v>40016</v>
      </c>
      <c r="I986" s="1">
        <v>4.21</v>
      </c>
      <c r="K986" s="2">
        <v>40014</v>
      </c>
      <c r="L986" s="1">
        <v>5.38</v>
      </c>
      <c r="N986" s="2">
        <v>40014</v>
      </c>
      <c r="O986" s="1">
        <v>4.72</v>
      </c>
      <c r="Q986" s="2">
        <v>40093</v>
      </c>
      <c r="R986" s="1">
        <v>4.62</v>
      </c>
      <c r="T986" s="2">
        <v>40093</v>
      </c>
      <c r="U986" s="1">
        <v>4.4450000000000003</v>
      </c>
      <c r="W986" s="2">
        <v>40093</v>
      </c>
      <c r="X986" s="1">
        <v>4.29</v>
      </c>
      <c r="Z986" s="2">
        <v>40093</v>
      </c>
      <c r="AA986" s="1">
        <v>4.0750000000000002</v>
      </c>
      <c r="AC986" s="2">
        <v>40093</v>
      </c>
      <c r="AD986" s="1">
        <v>3.5750000000000002</v>
      </c>
      <c r="AF986" s="2">
        <v>40499</v>
      </c>
      <c r="AG986" s="1">
        <v>0.28438000000000002</v>
      </c>
      <c r="AI986" s="2">
        <v>40093</v>
      </c>
      <c r="AJ986" s="1">
        <v>3.8883000000000001</v>
      </c>
      <c r="AL986" s="2">
        <v>40093</v>
      </c>
      <c r="AM986" s="1">
        <v>3.3420000000000001</v>
      </c>
      <c r="AO986" s="2">
        <v>40093</v>
      </c>
      <c r="AP986" s="1">
        <v>1.1919999999999999</v>
      </c>
      <c r="AR986" s="2">
        <v>40093</v>
      </c>
      <c r="AS986" s="1">
        <v>0.57750000000000001</v>
      </c>
      <c r="AU986" s="2">
        <v>40093</v>
      </c>
      <c r="AV986" s="1">
        <v>3.8285</v>
      </c>
      <c r="AX986" s="2">
        <v>40093</v>
      </c>
      <c r="AY986" s="1">
        <v>3.8933</v>
      </c>
      <c r="BA986" s="116">
        <v>40093</v>
      </c>
      <c r="BB986" s="1">
        <v>3.3755000000000002</v>
      </c>
      <c r="BD986" s="2">
        <v>40093</v>
      </c>
      <c r="BE986" s="1">
        <v>1.6675</v>
      </c>
      <c r="BG986" s="2">
        <v>40150</v>
      </c>
      <c r="BH986" s="1">
        <v>3.39</v>
      </c>
      <c r="BI986" s="2"/>
      <c r="BJ986" s="2">
        <v>40150</v>
      </c>
      <c r="BK986" s="1">
        <v>2.14</v>
      </c>
      <c r="BM986" s="2">
        <v>40093</v>
      </c>
      <c r="BN986" s="1">
        <v>2.6349999999999998</v>
      </c>
    </row>
    <row r="987" spans="2:66">
      <c r="B987" s="2">
        <v>40520</v>
      </c>
      <c r="C987" s="1">
        <v>2.8</v>
      </c>
      <c r="E987" s="2">
        <v>39987</v>
      </c>
      <c r="F987" s="1">
        <v>1.97</v>
      </c>
      <c r="H987" s="2">
        <v>40017</v>
      </c>
      <c r="I987" s="1">
        <v>4.16</v>
      </c>
      <c r="K987" s="2">
        <v>40015</v>
      </c>
      <c r="L987" s="1">
        <v>5.35</v>
      </c>
      <c r="N987" s="2">
        <v>40015</v>
      </c>
      <c r="O987" s="1">
        <v>4.6899999999999995</v>
      </c>
      <c r="Q987" s="2">
        <v>40094</v>
      </c>
      <c r="R987" s="1">
        <v>4.6449999999999996</v>
      </c>
      <c r="T987" s="2">
        <v>40094</v>
      </c>
      <c r="U987" s="1">
        <v>4.4649999999999999</v>
      </c>
      <c r="W987" s="2">
        <v>40094</v>
      </c>
      <c r="X987" s="1">
        <v>4.3099999999999996</v>
      </c>
      <c r="Z987" s="2">
        <v>40094</v>
      </c>
      <c r="AA987" s="1">
        <v>4.1050000000000004</v>
      </c>
      <c r="AC987" s="2">
        <v>40094</v>
      </c>
      <c r="AD987" s="1">
        <v>3.62</v>
      </c>
      <c r="AF987" s="2">
        <v>40500</v>
      </c>
      <c r="AG987" s="1">
        <v>0.28438000000000002</v>
      </c>
      <c r="AI987" s="2">
        <v>40094</v>
      </c>
      <c r="AJ987" s="1">
        <v>3.9584999999999999</v>
      </c>
      <c r="AL987" s="2">
        <v>40094</v>
      </c>
      <c r="AM987" s="1">
        <v>3.3849999999999998</v>
      </c>
      <c r="AO987" s="2">
        <v>40094</v>
      </c>
      <c r="AP987" s="1">
        <v>1.2150000000000001</v>
      </c>
      <c r="AR987" s="2">
        <v>40094</v>
      </c>
      <c r="AS987" s="1">
        <v>0.58579999999999999</v>
      </c>
      <c r="AU987" s="2">
        <v>40094</v>
      </c>
      <c r="AV987" s="1">
        <v>3.8580000000000001</v>
      </c>
      <c r="AX987" s="2">
        <v>40094</v>
      </c>
      <c r="AY987" s="1">
        <v>3.9379999999999997</v>
      </c>
      <c r="BA987" s="116">
        <v>40094</v>
      </c>
      <c r="BB987" s="1">
        <v>3.41</v>
      </c>
      <c r="BD987" s="2">
        <v>40094</v>
      </c>
      <c r="BE987" s="1">
        <v>1.712</v>
      </c>
      <c r="BG987" s="2">
        <v>40151</v>
      </c>
      <c r="BH987" s="1">
        <v>3.48</v>
      </c>
      <c r="BI987" s="2"/>
      <c r="BJ987" s="2">
        <v>40151</v>
      </c>
      <c r="BK987" s="1">
        <v>2.2400000000000002</v>
      </c>
      <c r="BM987" s="2">
        <v>40094</v>
      </c>
      <c r="BN987" s="1">
        <v>2.68</v>
      </c>
    </row>
    <row r="988" spans="2:66">
      <c r="B988" s="2">
        <v>40521</v>
      </c>
      <c r="C988" s="1">
        <v>2.8</v>
      </c>
      <c r="E988" s="2">
        <v>39988</v>
      </c>
      <c r="F988" s="1">
        <v>1.96</v>
      </c>
      <c r="H988" s="2">
        <v>40018</v>
      </c>
      <c r="I988" s="1">
        <v>4.16</v>
      </c>
      <c r="K988" s="2">
        <v>40016</v>
      </c>
      <c r="L988" s="1">
        <v>5.37</v>
      </c>
      <c r="N988" s="2">
        <v>40016</v>
      </c>
      <c r="O988" s="1">
        <v>4.75</v>
      </c>
      <c r="Q988" s="2">
        <v>40095</v>
      </c>
      <c r="R988" s="1">
        <v>4.57</v>
      </c>
      <c r="T988" s="2">
        <v>40095</v>
      </c>
      <c r="U988" s="1">
        <v>4.3899999999999997</v>
      </c>
      <c r="W988" s="2">
        <v>40095</v>
      </c>
      <c r="X988" s="1">
        <v>4.2149999999999999</v>
      </c>
      <c r="Z988" s="2">
        <v>40095</v>
      </c>
      <c r="AA988" s="1">
        <v>4.0049999999999999</v>
      </c>
      <c r="AC988" s="2">
        <v>40095</v>
      </c>
      <c r="AD988" s="1">
        <v>3.51</v>
      </c>
      <c r="AF988" s="2">
        <v>40501</v>
      </c>
      <c r="AG988" s="1">
        <v>0.28438000000000002</v>
      </c>
      <c r="AI988" s="2">
        <v>40095</v>
      </c>
      <c r="AJ988" s="1">
        <v>4.1115000000000004</v>
      </c>
      <c r="AL988" s="2">
        <v>40095</v>
      </c>
      <c r="AM988" s="1">
        <v>3.5409999999999999</v>
      </c>
      <c r="AO988" s="2">
        <v>40095</v>
      </c>
      <c r="AP988" s="1">
        <v>1.3260000000000001</v>
      </c>
      <c r="AR988" s="2">
        <v>40095</v>
      </c>
      <c r="AS988" s="1">
        <v>0.64400000000000002</v>
      </c>
      <c r="AU988" s="2">
        <v>40095</v>
      </c>
      <c r="AV988" s="1">
        <v>3.8490000000000002</v>
      </c>
      <c r="AX988" s="2">
        <v>40095</v>
      </c>
      <c r="AY988" s="1">
        <v>3.94</v>
      </c>
      <c r="BA988" s="116">
        <v>40095</v>
      </c>
      <c r="BB988" s="1">
        <v>3.4359999999999999</v>
      </c>
      <c r="BD988" s="2">
        <v>40095</v>
      </c>
      <c r="BE988" s="1">
        <v>1.7829999999999999</v>
      </c>
      <c r="BG988" s="2">
        <v>40154</v>
      </c>
      <c r="BH988" s="1">
        <v>3.44</v>
      </c>
      <c r="BI988" s="2"/>
      <c r="BJ988" s="2">
        <v>40154</v>
      </c>
      <c r="BK988" s="1">
        <v>2.19</v>
      </c>
      <c r="BM988" s="2">
        <v>40095</v>
      </c>
      <c r="BN988" s="1">
        <v>2.7229999999999999</v>
      </c>
    </row>
    <row r="989" spans="2:66">
      <c r="B989" s="2">
        <v>40522</v>
      </c>
      <c r="C989" s="1">
        <v>2.8</v>
      </c>
      <c r="E989" s="2">
        <v>39989</v>
      </c>
      <c r="F989" s="1">
        <v>1.99</v>
      </c>
      <c r="H989" s="2">
        <v>40021</v>
      </c>
      <c r="I989" s="1">
        <v>4.17</v>
      </c>
      <c r="K989" s="2">
        <v>40017</v>
      </c>
      <c r="L989" s="1">
        <v>5.26</v>
      </c>
      <c r="N989" s="2">
        <v>40017</v>
      </c>
      <c r="O989" s="1">
        <v>4.71</v>
      </c>
      <c r="Q989" s="2">
        <v>40098</v>
      </c>
      <c r="R989" s="1">
        <v>4.6449999999999996</v>
      </c>
      <c r="T989" s="2">
        <v>40098</v>
      </c>
      <c r="U989" s="1">
        <v>4.45</v>
      </c>
      <c r="W989" s="2">
        <v>40098</v>
      </c>
      <c r="X989" s="1">
        <v>4.2549999999999999</v>
      </c>
      <c r="Z989" s="2">
        <v>40098</v>
      </c>
      <c r="AA989" s="1">
        <v>4.04</v>
      </c>
      <c r="AC989" s="2">
        <v>40098</v>
      </c>
      <c r="AD989" s="1">
        <v>3.52</v>
      </c>
      <c r="AF989" s="2">
        <v>40504</v>
      </c>
      <c r="AG989" s="1">
        <v>0.28438000000000002</v>
      </c>
      <c r="AI989" s="2">
        <v>40098</v>
      </c>
      <c r="AJ989" s="1">
        <v>4.1124999999999998</v>
      </c>
      <c r="AL989" s="2">
        <v>40098</v>
      </c>
      <c r="AM989" s="1">
        <v>3.5425</v>
      </c>
      <c r="AO989" s="2">
        <v>40098</v>
      </c>
      <c r="AP989" s="1">
        <v>1.286</v>
      </c>
      <c r="AR989" s="2">
        <v>40098</v>
      </c>
      <c r="AS989" s="1">
        <v>0.627</v>
      </c>
      <c r="AU989" s="2">
        <v>40098</v>
      </c>
      <c r="AV989" s="1">
        <v>3.835</v>
      </c>
      <c r="AX989" s="2">
        <v>40098</v>
      </c>
      <c r="AY989" s="1">
        <v>3.915</v>
      </c>
      <c r="BA989" s="116">
        <v>40098</v>
      </c>
      <c r="BB989" s="1">
        <v>3.4104999999999999</v>
      </c>
      <c r="BD989" s="2">
        <v>40098</v>
      </c>
      <c r="BE989" s="1">
        <v>1.7467999999999999</v>
      </c>
      <c r="BG989" s="2">
        <v>40155</v>
      </c>
      <c r="BH989" s="1">
        <v>3.4</v>
      </c>
      <c r="BI989" s="2"/>
      <c r="BJ989" s="2">
        <v>40155</v>
      </c>
      <c r="BK989" s="1">
        <v>2.12</v>
      </c>
      <c r="BM989" s="2">
        <v>40098</v>
      </c>
      <c r="BN989" s="1">
        <v>2.6959999999999997</v>
      </c>
    </row>
    <row r="990" spans="2:66">
      <c r="B990" s="2">
        <v>40525</v>
      </c>
      <c r="C990" s="1">
        <v>2.8</v>
      </c>
      <c r="E990" s="2">
        <v>39990</v>
      </c>
      <c r="F990" s="1">
        <v>1.98</v>
      </c>
      <c r="H990" s="2">
        <v>40022</v>
      </c>
      <c r="I990" s="1">
        <v>4.16</v>
      </c>
      <c r="K990" s="2">
        <v>40018</v>
      </c>
      <c r="L990" s="1">
        <v>5.26</v>
      </c>
      <c r="N990" s="2">
        <v>40018</v>
      </c>
      <c r="O990" s="1">
        <v>4.7</v>
      </c>
      <c r="Q990" s="2">
        <v>40099</v>
      </c>
      <c r="R990" s="1">
        <v>4.67</v>
      </c>
      <c r="T990" s="2">
        <v>40099</v>
      </c>
      <c r="U990" s="1">
        <v>4.46</v>
      </c>
      <c r="W990" s="2">
        <v>40099</v>
      </c>
      <c r="X990" s="1">
        <v>4.2450000000000001</v>
      </c>
      <c r="Z990" s="2">
        <v>40099</v>
      </c>
      <c r="AA990" s="1">
        <v>4.0199999999999996</v>
      </c>
      <c r="AC990" s="2">
        <v>40099</v>
      </c>
      <c r="AD990" s="1">
        <v>3.4950000000000001</v>
      </c>
      <c r="AF990" s="2">
        <v>40505</v>
      </c>
      <c r="AG990" s="1">
        <v>0.28438000000000002</v>
      </c>
      <c r="AI990" s="2">
        <v>40099</v>
      </c>
      <c r="AJ990" s="1">
        <v>4.0788000000000002</v>
      </c>
      <c r="AL990" s="2">
        <v>40099</v>
      </c>
      <c r="AM990" s="1">
        <v>3.4965000000000002</v>
      </c>
      <c r="AO990" s="2">
        <v>40099</v>
      </c>
      <c r="AP990" s="1">
        <v>1.2589999999999999</v>
      </c>
      <c r="AR990" s="2">
        <v>40099</v>
      </c>
      <c r="AS990" s="1">
        <v>0.60099999999999998</v>
      </c>
      <c r="AU990" s="2">
        <v>40099</v>
      </c>
      <c r="AV990" s="1">
        <v>3.8195000000000001</v>
      </c>
      <c r="AX990" s="2">
        <v>40099</v>
      </c>
      <c r="AY990" s="1">
        <v>3.9058000000000002</v>
      </c>
      <c r="BA990" s="116">
        <v>40099</v>
      </c>
      <c r="BB990" s="1">
        <v>3.3948</v>
      </c>
      <c r="BD990" s="2">
        <v>40099</v>
      </c>
      <c r="BE990" s="1">
        <v>1.7252999999999998</v>
      </c>
      <c r="BG990" s="2">
        <v>40156</v>
      </c>
      <c r="BH990" s="1">
        <v>3.45</v>
      </c>
      <c r="BI990" s="2"/>
      <c r="BJ990" s="2">
        <v>40156</v>
      </c>
      <c r="BK990" s="1">
        <v>2.15</v>
      </c>
      <c r="BM990" s="2">
        <v>40099</v>
      </c>
      <c r="BN990" s="1">
        <v>2.6619999999999999</v>
      </c>
    </row>
    <row r="991" spans="2:66">
      <c r="B991" s="2">
        <v>40526</v>
      </c>
      <c r="C991" s="1">
        <v>2.8</v>
      </c>
      <c r="E991" s="2">
        <v>39993</v>
      </c>
      <c r="F991" s="1">
        <v>1.98</v>
      </c>
      <c r="H991" s="2">
        <v>40023</v>
      </c>
      <c r="I991" s="1">
        <v>4.17</v>
      </c>
      <c r="K991" s="2">
        <v>40021</v>
      </c>
      <c r="L991" s="1">
        <v>5.27</v>
      </c>
      <c r="N991" s="2">
        <v>40021</v>
      </c>
      <c r="O991" s="1">
        <v>4.7300000000000004</v>
      </c>
      <c r="Q991" s="2">
        <v>40100</v>
      </c>
      <c r="R991" s="1">
        <v>4.6399999999999997</v>
      </c>
      <c r="T991" s="2">
        <v>40100</v>
      </c>
      <c r="U991" s="1">
        <v>4.42</v>
      </c>
      <c r="W991" s="2">
        <v>40100</v>
      </c>
      <c r="X991" s="1">
        <v>4.2249999999999996</v>
      </c>
      <c r="Z991" s="2">
        <v>40100</v>
      </c>
      <c r="AA991" s="1">
        <v>3.9950000000000001</v>
      </c>
      <c r="AC991" s="2">
        <v>40100</v>
      </c>
      <c r="AD991" s="1">
        <v>3.4750000000000001</v>
      </c>
      <c r="AF991" s="2">
        <v>40506</v>
      </c>
      <c r="AG991" s="1">
        <v>0.28749999999999998</v>
      </c>
      <c r="AI991" s="2">
        <v>40100</v>
      </c>
      <c r="AJ991" s="1">
        <v>4.1508000000000003</v>
      </c>
      <c r="AL991" s="2">
        <v>40100</v>
      </c>
      <c r="AM991" s="1">
        <v>3.5634999999999999</v>
      </c>
      <c r="AO991" s="2">
        <v>40100</v>
      </c>
      <c r="AP991" s="1">
        <v>1.2695000000000001</v>
      </c>
      <c r="AR991" s="2">
        <v>40100</v>
      </c>
      <c r="AS991" s="1">
        <v>0.60399999999999998</v>
      </c>
      <c r="AU991" s="2">
        <v>40100</v>
      </c>
      <c r="AV991" s="1">
        <v>3.9060000000000001</v>
      </c>
      <c r="AX991" s="2">
        <v>40100</v>
      </c>
      <c r="AY991" s="1">
        <v>3.98</v>
      </c>
      <c r="BA991" s="116">
        <v>40100</v>
      </c>
      <c r="BB991" s="1">
        <v>3.4742999999999999</v>
      </c>
      <c r="BD991" s="2">
        <v>40100</v>
      </c>
      <c r="BE991" s="1">
        <v>1.784</v>
      </c>
      <c r="BG991" s="2">
        <v>40157</v>
      </c>
      <c r="BH991" s="1">
        <v>3.49</v>
      </c>
      <c r="BI991" s="2"/>
      <c r="BJ991" s="2">
        <v>40157</v>
      </c>
      <c r="BK991" s="1">
        <v>2.19</v>
      </c>
      <c r="BM991" s="2">
        <v>40100</v>
      </c>
      <c r="BN991" s="1">
        <v>2.7439999999999998</v>
      </c>
    </row>
    <row r="992" spans="2:66">
      <c r="B992" s="2">
        <v>40527</v>
      </c>
      <c r="C992" s="1">
        <v>2.8</v>
      </c>
      <c r="E992" s="2">
        <v>39994</v>
      </c>
      <c r="F992" s="1">
        <v>1.99</v>
      </c>
      <c r="H992" s="2">
        <v>40024</v>
      </c>
      <c r="I992" s="1">
        <v>4.1500000000000004</v>
      </c>
      <c r="K992" s="2">
        <v>40022</v>
      </c>
      <c r="L992" s="1">
        <v>5.27</v>
      </c>
      <c r="N992" s="2">
        <v>40022</v>
      </c>
      <c r="O992" s="1">
        <v>4.71</v>
      </c>
      <c r="Q992" s="2">
        <v>40101</v>
      </c>
      <c r="R992" s="1">
        <v>4.68</v>
      </c>
      <c r="T992" s="2">
        <v>40101</v>
      </c>
      <c r="U992" s="1">
        <v>4.4800000000000004</v>
      </c>
      <c r="W992" s="2">
        <v>40101</v>
      </c>
      <c r="X992" s="1">
        <v>4.28</v>
      </c>
      <c r="Z992" s="2">
        <v>40101</v>
      </c>
      <c r="AA992" s="1">
        <v>4.05</v>
      </c>
      <c r="AC992" s="2">
        <v>40101</v>
      </c>
      <c r="AD992" s="1">
        <v>3.5</v>
      </c>
      <c r="AF992" s="2">
        <v>40507</v>
      </c>
      <c r="AG992" s="1">
        <v>0.29187999999999997</v>
      </c>
      <c r="AI992" s="2">
        <v>40101</v>
      </c>
      <c r="AJ992" s="1">
        <v>4.2030000000000003</v>
      </c>
      <c r="AL992" s="2">
        <v>40101</v>
      </c>
      <c r="AM992" s="1">
        <v>3.6194999999999999</v>
      </c>
      <c r="AO992" s="2">
        <v>40101</v>
      </c>
      <c r="AP992" s="1">
        <v>1.3174999999999999</v>
      </c>
      <c r="AR992" s="2">
        <v>40101</v>
      </c>
      <c r="AS992" s="1">
        <v>0.622</v>
      </c>
      <c r="AU992" s="2">
        <v>40101</v>
      </c>
      <c r="AV992" s="1">
        <v>3.9493</v>
      </c>
      <c r="AX992" s="2">
        <v>40101</v>
      </c>
      <c r="AY992" s="1">
        <v>4.0289999999999999</v>
      </c>
      <c r="BA992" s="116">
        <v>40101</v>
      </c>
      <c r="BB992" s="1">
        <v>3.5272999999999999</v>
      </c>
      <c r="BD992" s="2">
        <v>40101</v>
      </c>
      <c r="BE992" s="1">
        <v>1.8534999999999999</v>
      </c>
      <c r="BG992" s="2">
        <v>40158</v>
      </c>
      <c r="BH992" s="1">
        <v>3.55</v>
      </c>
      <c r="BI992" s="2"/>
      <c r="BJ992" s="2">
        <v>40158</v>
      </c>
      <c r="BK992" s="1">
        <v>2.2599999999999998</v>
      </c>
      <c r="BM992" s="2">
        <v>40101</v>
      </c>
      <c r="BN992" s="1">
        <v>2.7949999999999999</v>
      </c>
    </row>
    <row r="993" spans="2:66">
      <c r="B993" s="2">
        <v>40528</v>
      </c>
      <c r="C993" s="1">
        <v>2.8</v>
      </c>
      <c r="E993" s="2">
        <v>39995</v>
      </c>
      <c r="F993" s="1">
        <v>1.98</v>
      </c>
      <c r="H993" s="2">
        <v>40025</v>
      </c>
      <c r="I993" s="1">
        <v>4.26</v>
      </c>
      <c r="K993" s="2">
        <v>40023</v>
      </c>
      <c r="L993" s="1">
        <v>5.3</v>
      </c>
      <c r="N993" s="2">
        <v>40023</v>
      </c>
      <c r="O993" s="1">
        <v>4.71</v>
      </c>
      <c r="Q993" s="2">
        <v>40102</v>
      </c>
      <c r="R993" s="1">
        <v>4.8049999999999997</v>
      </c>
      <c r="T993" s="2">
        <v>40102</v>
      </c>
      <c r="U993" s="1">
        <v>4.6100000000000003</v>
      </c>
      <c r="W993" s="2">
        <v>40102</v>
      </c>
      <c r="X993" s="1">
        <v>4.42</v>
      </c>
      <c r="Z993" s="2">
        <v>40102</v>
      </c>
      <c r="AA993" s="1">
        <v>4.1849999999999996</v>
      </c>
      <c r="AC993" s="2">
        <v>40102</v>
      </c>
      <c r="AD993" s="1">
        <v>3.62</v>
      </c>
      <c r="AF993" s="2">
        <v>40508</v>
      </c>
      <c r="AG993" s="1">
        <v>0.29437999999999998</v>
      </c>
      <c r="AI993" s="2">
        <v>40102</v>
      </c>
      <c r="AJ993" s="1">
        <v>4.1550000000000002</v>
      </c>
      <c r="AL993" s="2">
        <v>40102</v>
      </c>
      <c r="AM993" s="1">
        <v>3.581</v>
      </c>
      <c r="AO993" s="2">
        <v>40102</v>
      </c>
      <c r="AP993" s="1">
        <v>1.333</v>
      </c>
      <c r="AR993" s="2">
        <v>40102</v>
      </c>
      <c r="AS993" s="1">
        <v>0.63400000000000001</v>
      </c>
      <c r="AU993" s="2">
        <v>40102</v>
      </c>
      <c r="AV993" s="1">
        <v>3.9390000000000001</v>
      </c>
      <c r="AX993" s="2">
        <v>40102</v>
      </c>
      <c r="AY993" s="1">
        <v>4.0190000000000001</v>
      </c>
      <c r="BA993" s="116">
        <v>40102</v>
      </c>
      <c r="BB993" s="1">
        <v>3.5098000000000003</v>
      </c>
      <c r="BD993" s="2">
        <v>40102</v>
      </c>
      <c r="BE993" s="1">
        <v>1.8454999999999999</v>
      </c>
      <c r="BG993" s="2">
        <v>40161</v>
      </c>
      <c r="BH993" s="1">
        <v>3.56</v>
      </c>
      <c r="BI993" s="2"/>
      <c r="BJ993" s="2">
        <v>40161</v>
      </c>
      <c r="BK993" s="1">
        <v>2.2999999999999998</v>
      </c>
      <c r="BM993" s="2">
        <v>40102</v>
      </c>
      <c r="BN993" s="1">
        <v>2.7960000000000003</v>
      </c>
    </row>
    <row r="994" spans="2:66">
      <c r="B994" s="2">
        <v>40529</v>
      </c>
      <c r="C994" s="1">
        <v>2.8</v>
      </c>
      <c r="E994" s="2">
        <v>39996</v>
      </c>
      <c r="F994" s="1">
        <v>1.97</v>
      </c>
      <c r="H994" s="2">
        <v>40028</v>
      </c>
      <c r="I994" s="1">
        <v>4.37</v>
      </c>
      <c r="K994" s="2">
        <v>40024</v>
      </c>
      <c r="L994" s="1">
        <v>5.25</v>
      </c>
      <c r="N994" s="2">
        <v>40024</v>
      </c>
      <c r="O994" s="1">
        <v>4.67</v>
      </c>
      <c r="Q994" s="2">
        <v>40105</v>
      </c>
      <c r="R994" s="1">
        <v>4.79</v>
      </c>
      <c r="T994" s="2">
        <v>40105</v>
      </c>
      <c r="U994" s="1">
        <v>4.5999999999999996</v>
      </c>
      <c r="W994" s="2">
        <v>40105</v>
      </c>
      <c r="X994" s="1">
        <v>4.41</v>
      </c>
      <c r="Z994" s="2">
        <v>40105</v>
      </c>
      <c r="AA994" s="1">
        <v>4.1849999999999996</v>
      </c>
      <c r="AC994" s="2">
        <v>40105</v>
      </c>
      <c r="AD994" s="1">
        <v>3.605</v>
      </c>
      <c r="AF994" s="2">
        <v>40511</v>
      </c>
      <c r="AG994" s="1">
        <v>0.29593999999999998</v>
      </c>
      <c r="AI994" s="2">
        <v>40105</v>
      </c>
      <c r="AJ994" s="1">
        <v>4.0934999999999997</v>
      </c>
      <c r="AL994" s="2">
        <v>40105</v>
      </c>
      <c r="AM994" s="1">
        <v>3.5434999999999999</v>
      </c>
      <c r="AO994" s="2">
        <v>40105</v>
      </c>
      <c r="AP994" s="1">
        <v>1.3225</v>
      </c>
      <c r="AR994" s="2">
        <v>40105</v>
      </c>
      <c r="AS994" s="1">
        <v>0.629</v>
      </c>
      <c r="AU994" s="2">
        <v>40105</v>
      </c>
      <c r="AV994" s="1">
        <v>3.9464999999999999</v>
      </c>
      <c r="AX994" s="2">
        <v>40105</v>
      </c>
      <c r="AY994" s="1">
        <v>4.0288000000000004</v>
      </c>
      <c r="BA994" s="116">
        <v>40105</v>
      </c>
      <c r="BB994" s="1">
        <v>3.5175000000000001</v>
      </c>
      <c r="BD994" s="2">
        <v>40105</v>
      </c>
      <c r="BE994" s="1">
        <v>1.8538000000000001</v>
      </c>
      <c r="BG994" s="2">
        <v>40162</v>
      </c>
      <c r="BH994" s="1">
        <v>3.6</v>
      </c>
      <c r="BI994" s="2"/>
      <c r="BJ994" s="2">
        <v>40162</v>
      </c>
      <c r="BK994" s="1">
        <v>2.35</v>
      </c>
      <c r="BM994" s="2">
        <v>40105</v>
      </c>
      <c r="BN994" s="1">
        <v>2.7880000000000003</v>
      </c>
    </row>
    <row r="995" spans="2:66">
      <c r="B995" s="2">
        <v>40532</v>
      </c>
      <c r="C995" s="1">
        <v>2.8</v>
      </c>
      <c r="E995" s="2">
        <v>39997</v>
      </c>
      <c r="F995" s="1">
        <v>1.95</v>
      </c>
      <c r="H995" s="2">
        <v>40029</v>
      </c>
      <c r="I995" s="1">
        <v>4.3499999999999996</v>
      </c>
      <c r="K995" s="2">
        <v>40025</v>
      </c>
      <c r="L995" s="1">
        <v>5.33</v>
      </c>
      <c r="N995" s="2">
        <v>40025</v>
      </c>
      <c r="O995" s="1">
        <v>4.76</v>
      </c>
      <c r="Q995" s="2">
        <v>40106</v>
      </c>
      <c r="R995" s="1">
        <v>4.7649999999999997</v>
      </c>
      <c r="T995" s="2">
        <v>40106</v>
      </c>
      <c r="U995" s="1">
        <v>4.58</v>
      </c>
      <c r="W995" s="2">
        <v>40106</v>
      </c>
      <c r="X995" s="1">
        <v>4.4050000000000002</v>
      </c>
      <c r="Z995" s="2">
        <v>40106</v>
      </c>
      <c r="AA995" s="1">
        <v>4.1749999999999998</v>
      </c>
      <c r="AC995" s="2">
        <v>40106</v>
      </c>
      <c r="AD995" s="1">
        <v>3.585</v>
      </c>
      <c r="AF995" s="2">
        <v>40512</v>
      </c>
      <c r="AG995" s="1">
        <v>0.30031000000000002</v>
      </c>
      <c r="AI995" s="2">
        <v>40106</v>
      </c>
      <c r="AJ995" s="1">
        <v>4.0585000000000004</v>
      </c>
      <c r="AL995" s="2">
        <v>40106</v>
      </c>
      <c r="AM995" s="1">
        <v>3.4904999999999999</v>
      </c>
      <c r="AO995" s="2">
        <v>40106</v>
      </c>
      <c r="AP995" s="1">
        <v>1.2669999999999999</v>
      </c>
      <c r="AR995" s="2">
        <v>40106</v>
      </c>
      <c r="AS995" s="1">
        <v>0.60850000000000004</v>
      </c>
      <c r="AU995" s="2">
        <v>40106</v>
      </c>
      <c r="AV995" s="1">
        <v>3.9304999999999999</v>
      </c>
      <c r="AX995" s="2">
        <v>40106</v>
      </c>
      <c r="AY995" s="1">
        <v>4.0053000000000001</v>
      </c>
      <c r="BA995" s="116">
        <v>40106</v>
      </c>
      <c r="BB995" s="1">
        <v>3.4853000000000001</v>
      </c>
      <c r="BD995" s="2">
        <v>40106</v>
      </c>
      <c r="BE995" s="1">
        <v>1.8165</v>
      </c>
      <c r="BG995" s="2">
        <v>40163</v>
      </c>
      <c r="BH995" s="1">
        <v>3.61</v>
      </c>
      <c r="BI995" s="2"/>
      <c r="BJ995" s="2">
        <v>40163</v>
      </c>
      <c r="BK995" s="1">
        <v>2.35</v>
      </c>
      <c r="BM995" s="2">
        <v>40106</v>
      </c>
      <c r="BN995" s="1">
        <v>2.7429999999999999</v>
      </c>
    </row>
    <row r="996" spans="2:66">
      <c r="B996" s="2">
        <v>40533</v>
      </c>
      <c r="C996" s="1">
        <v>2.8</v>
      </c>
      <c r="E996" s="2">
        <v>40000</v>
      </c>
      <c r="F996" s="1">
        <v>1.95</v>
      </c>
      <c r="H996" s="2">
        <v>40030</v>
      </c>
      <c r="I996" s="1">
        <v>4.43</v>
      </c>
      <c r="K996" s="2">
        <v>40028</v>
      </c>
      <c r="L996" s="1">
        <v>5.39</v>
      </c>
      <c r="N996" s="2">
        <v>40028</v>
      </c>
      <c r="O996" s="1">
        <v>4.88</v>
      </c>
      <c r="Q996" s="2">
        <v>40107</v>
      </c>
      <c r="R996" s="1">
        <v>4.7450000000000001</v>
      </c>
      <c r="T996" s="2">
        <v>40107</v>
      </c>
      <c r="U996" s="1">
        <v>4.5600000000000005</v>
      </c>
      <c r="W996" s="2">
        <v>40107</v>
      </c>
      <c r="X996" s="1">
        <v>4.3849999999999998</v>
      </c>
      <c r="Z996" s="2">
        <v>40107</v>
      </c>
      <c r="AA996" s="1">
        <v>4.1449999999999996</v>
      </c>
      <c r="AC996" s="2">
        <v>40107</v>
      </c>
      <c r="AD996" s="1">
        <v>3.5649999999999999</v>
      </c>
      <c r="AF996" s="2">
        <v>40513</v>
      </c>
      <c r="AG996" s="1">
        <v>0.30343999999999999</v>
      </c>
      <c r="AI996" s="2">
        <v>40107</v>
      </c>
      <c r="AJ996" s="1">
        <v>4.117</v>
      </c>
      <c r="AL996" s="2">
        <v>40107</v>
      </c>
      <c r="AM996" s="1">
        <v>3.5465</v>
      </c>
      <c r="AO996" s="2">
        <v>40107</v>
      </c>
      <c r="AP996" s="1">
        <v>1.2989999999999999</v>
      </c>
      <c r="AR996" s="2">
        <v>40107</v>
      </c>
      <c r="AS996" s="1">
        <v>0.622</v>
      </c>
      <c r="AU996" s="2">
        <v>40107</v>
      </c>
      <c r="AV996" s="1">
        <v>4</v>
      </c>
      <c r="AX996" s="2">
        <v>40107</v>
      </c>
      <c r="AY996" s="1">
        <v>4.0774999999999997</v>
      </c>
      <c r="BA996" s="116">
        <v>40107</v>
      </c>
      <c r="BB996" s="1">
        <v>3.5554999999999999</v>
      </c>
      <c r="BD996" s="2">
        <v>40107</v>
      </c>
      <c r="BE996" s="1">
        <v>1.8580000000000001</v>
      </c>
      <c r="BG996" s="2">
        <v>40164</v>
      </c>
      <c r="BH996" s="1">
        <v>3.5</v>
      </c>
      <c r="BI996" s="2"/>
      <c r="BJ996" s="2">
        <v>40164</v>
      </c>
      <c r="BK996" s="1">
        <v>2.2400000000000002</v>
      </c>
      <c r="BM996" s="2">
        <v>40107</v>
      </c>
      <c r="BN996" s="1">
        <v>2.802</v>
      </c>
    </row>
    <row r="997" spans="2:66">
      <c r="B997" s="2">
        <v>40534</v>
      </c>
      <c r="C997" s="1">
        <v>2.8</v>
      </c>
      <c r="E997" s="2">
        <v>40001</v>
      </c>
      <c r="F997" s="1">
        <v>1.96</v>
      </c>
      <c r="H997" s="2">
        <v>40031</v>
      </c>
      <c r="I997" s="1">
        <v>4.49</v>
      </c>
      <c r="K997" s="2">
        <v>40029</v>
      </c>
      <c r="L997" s="1">
        <v>5.37</v>
      </c>
      <c r="N997" s="2">
        <v>40029</v>
      </c>
      <c r="O997" s="1">
        <v>4.8600000000000003</v>
      </c>
      <c r="Q997" s="2">
        <v>40108</v>
      </c>
      <c r="R997" s="1">
        <v>4.78</v>
      </c>
      <c r="T997" s="2">
        <v>40108</v>
      </c>
      <c r="U997" s="1">
        <v>4.59</v>
      </c>
      <c r="W997" s="2">
        <v>40108</v>
      </c>
      <c r="X997" s="1">
        <v>4.415</v>
      </c>
      <c r="Z997" s="2">
        <v>40108</v>
      </c>
      <c r="AA997" s="1">
        <v>4.1749999999999998</v>
      </c>
      <c r="AC997" s="2">
        <v>40108</v>
      </c>
      <c r="AD997" s="1">
        <v>3.59</v>
      </c>
      <c r="AF997" s="2">
        <v>40514</v>
      </c>
      <c r="AG997" s="1">
        <v>0.30343999999999999</v>
      </c>
      <c r="AI997" s="2">
        <v>40108</v>
      </c>
      <c r="AJ997" s="1">
        <v>4.149</v>
      </c>
      <c r="AL997" s="2">
        <v>40108</v>
      </c>
      <c r="AM997" s="1">
        <v>3.5815000000000001</v>
      </c>
      <c r="AO997" s="2">
        <v>40108</v>
      </c>
      <c r="AP997" s="1">
        <v>1.2934999999999999</v>
      </c>
      <c r="AR997" s="2">
        <v>40108</v>
      </c>
      <c r="AS997" s="1">
        <v>0.61</v>
      </c>
      <c r="AU997" s="2">
        <v>40108</v>
      </c>
      <c r="AV997" s="1">
        <v>4.0164999999999997</v>
      </c>
      <c r="AX997" s="2">
        <v>40108</v>
      </c>
      <c r="AY997" s="1">
        <v>4.0948000000000002</v>
      </c>
      <c r="BA997" s="116">
        <v>40108</v>
      </c>
      <c r="BB997" s="1">
        <v>3.5682999999999998</v>
      </c>
      <c r="BD997" s="2">
        <v>40108</v>
      </c>
      <c r="BE997" s="1">
        <v>1.8475000000000001</v>
      </c>
      <c r="BG997" s="2">
        <v>40165</v>
      </c>
      <c r="BH997" s="1">
        <v>3.55</v>
      </c>
      <c r="BI997" s="2"/>
      <c r="BJ997" s="2">
        <v>40165</v>
      </c>
      <c r="BK997" s="1">
        <v>2.2999999999999998</v>
      </c>
      <c r="BM997" s="2">
        <v>40108</v>
      </c>
      <c r="BN997" s="1">
        <v>2.8029999999999999</v>
      </c>
    </row>
    <row r="998" spans="2:66">
      <c r="B998" s="2">
        <v>40535</v>
      </c>
      <c r="C998" s="1">
        <v>2.8</v>
      </c>
      <c r="E998" s="2">
        <v>40002</v>
      </c>
      <c r="F998" s="1">
        <v>1.94</v>
      </c>
      <c r="H998" s="2">
        <v>40032</v>
      </c>
      <c r="I998" s="1">
        <v>4.46</v>
      </c>
      <c r="K998" s="2">
        <v>40030</v>
      </c>
      <c r="L998" s="1">
        <v>5.4</v>
      </c>
      <c r="N998" s="2">
        <v>40030</v>
      </c>
      <c r="O998" s="1">
        <v>4.92</v>
      </c>
      <c r="Q998" s="2">
        <v>40109</v>
      </c>
      <c r="R998" s="1">
        <v>4.8499999999999996</v>
      </c>
      <c r="T998" s="2">
        <v>40109</v>
      </c>
      <c r="U998" s="1">
        <v>4.66</v>
      </c>
      <c r="W998" s="2">
        <v>40109</v>
      </c>
      <c r="X998" s="1">
        <v>4.4800000000000004</v>
      </c>
      <c r="Z998" s="2">
        <v>40109</v>
      </c>
      <c r="AA998" s="1">
        <v>4.2350000000000003</v>
      </c>
      <c r="AC998" s="2">
        <v>40109</v>
      </c>
      <c r="AD998" s="1">
        <v>3.65</v>
      </c>
      <c r="AF998" s="2">
        <v>40515</v>
      </c>
      <c r="AG998" s="1">
        <v>0.30343999999999999</v>
      </c>
      <c r="AI998" s="2">
        <v>40109</v>
      </c>
      <c r="AJ998" s="1">
        <v>4.2050000000000001</v>
      </c>
      <c r="AL998" s="2">
        <v>40109</v>
      </c>
      <c r="AM998" s="1">
        <v>3.6562999999999999</v>
      </c>
      <c r="AO998" s="2">
        <v>40109</v>
      </c>
      <c r="AP998" s="1">
        <v>1.3719999999999999</v>
      </c>
      <c r="AR998" s="2">
        <v>40109</v>
      </c>
      <c r="AS998" s="1">
        <v>0.64800000000000002</v>
      </c>
      <c r="AU998" s="2">
        <v>40109</v>
      </c>
      <c r="AV998" s="1">
        <v>4.0540000000000003</v>
      </c>
      <c r="AX998" s="2">
        <v>40109</v>
      </c>
      <c r="AY998" s="1">
        <v>4.1318000000000001</v>
      </c>
      <c r="BA998" s="116">
        <v>40109</v>
      </c>
      <c r="BB998" s="1">
        <v>3.6124999999999998</v>
      </c>
      <c r="BD998" s="2">
        <v>40109</v>
      </c>
      <c r="BE998" s="1">
        <v>1.8725000000000001</v>
      </c>
      <c r="BG998" s="2">
        <v>40168</v>
      </c>
      <c r="BH998" s="1">
        <v>3.69</v>
      </c>
      <c r="BI998" s="2"/>
      <c r="BJ998" s="2">
        <v>40168</v>
      </c>
      <c r="BK998" s="1">
        <v>2.4300000000000002</v>
      </c>
      <c r="BM998" s="2">
        <v>40109</v>
      </c>
      <c r="BN998" s="1">
        <v>2.8410000000000002</v>
      </c>
    </row>
    <row r="999" spans="2:66">
      <c r="B999" s="2">
        <v>40536</v>
      </c>
      <c r="C999" s="1">
        <v>2.8</v>
      </c>
      <c r="E999" s="2">
        <v>40003</v>
      </c>
      <c r="F999" s="1">
        <v>1.9100000000000001</v>
      </c>
      <c r="H999" s="2">
        <v>40035</v>
      </c>
      <c r="I999" s="1">
        <v>4.47</v>
      </c>
      <c r="K999" s="2">
        <v>40031</v>
      </c>
      <c r="L999" s="1">
        <v>5.43</v>
      </c>
      <c r="N999" s="2">
        <v>40031</v>
      </c>
      <c r="O999" s="1">
        <v>4.95</v>
      </c>
      <c r="Q999" s="2">
        <v>40112</v>
      </c>
      <c r="R999" s="1">
        <v>4.8499999999999996</v>
      </c>
      <c r="T999" s="2">
        <v>40112</v>
      </c>
      <c r="U999" s="1">
        <v>4.68</v>
      </c>
      <c r="W999" s="2">
        <v>40112</v>
      </c>
      <c r="X999" s="1">
        <v>4.5149999999999997</v>
      </c>
      <c r="Z999" s="2">
        <v>40112</v>
      </c>
      <c r="AA999" s="1">
        <v>4.28</v>
      </c>
      <c r="AC999" s="2">
        <v>40112</v>
      </c>
      <c r="AD999" s="1">
        <v>3.69</v>
      </c>
      <c r="AF999" s="2">
        <v>40518</v>
      </c>
      <c r="AG999" s="1">
        <v>0.30343999999999999</v>
      </c>
      <c r="AI999" s="2">
        <v>40112</v>
      </c>
      <c r="AJ999" s="1">
        <v>4.2919999999999998</v>
      </c>
      <c r="AL999" s="2">
        <v>40112</v>
      </c>
      <c r="AM999" s="1">
        <v>3.7315</v>
      </c>
      <c r="AO999" s="2">
        <v>40112</v>
      </c>
      <c r="AP999" s="1">
        <v>1.3968</v>
      </c>
      <c r="AR999" s="2">
        <v>40112</v>
      </c>
      <c r="AS999" s="1">
        <v>0.66</v>
      </c>
      <c r="AU999" s="2">
        <v>40112</v>
      </c>
      <c r="AV999" s="1">
        <v>4.05</v>
      </c>
      <c r="AX999" s="2">
        <v>40112</v>
      </c>
      <c r="AY999" s="1">
        <v>4.1349999999999998</v>
      </c>
      <c r="BA999" s="116">
        <v>40112</v>
      </c>
      <c r="BB999" s="1">
        <v>3.6103000000000001</v>
      </c>
      <c r="BD999" s="2">
        <v>40112</v>
      </c>
      <c r="BE999" s="1">
        <v>1.8578000000000001</v>
      </c>
      <c r="BG999" s="2">
        <v>40169</v>
      </c>
      <c r="BH999" s="1">
        <v>3.76</v>
      </c>
      <c r="BI999" s="2"/>
      <c r="BJ999" s="2">
        <v>40169</v>
      </c>
      <c r="BK999" s="1">
        <v>2.4900000000000002</v>
      </c>
      <c r="BM999" s="2">
        <v>40112</v>
      </c>
      <c r="BN999" s="1">
        <v>2.851</v>
      </c>
    </row>
    <row r="1000" spans="2:66">
      <c r="B1000" s="2">
        <v>40539</v>
      </c>
      <c r="C1000" s="1">
        <v>2.8</v>
      </c>
      <c r="E1000" s="2">
        <v>40004</v>
      </c>
      <c r="F1000" s="1">
        <v>1.88</v>
      </c>
      <c r="H1000" s="2">
        <v>40036</v>
      </c>
      <c r="I1000" s="1">
        <v>4.41</v>
      </c>
      <c r="K1000" s="2">
        <v>40032</v>
      </c>
      <c r="L1000" s="1">
        <v>5.4</v>
      </c>
      <c r="N1000" s="2">
        <v>40032</v>
      </c>
      <c r="O1000" s="1">
        <v>4.9399999999999995</v>
      </c>
      <c r="Q1000" s="2">
        <v>40113</v>
      </c>
      <c r="R1000" s="1">
        <v>4.79</v>
      </c>
      <c r="T1000" s="2">
        <v>40113</v>
      </c>
      <c r="U1000" s="1">
        <v>4.62</v>
      </c>
      <c r="W1000" s="2">
        <v>40113</v>
      </c>
      <c r="X1000" s="1">
        <v>4.45</v>
      </c>
      <c r="Z1000" s="2">
        <v>40113</v>
      </c>
      <c r="AA1000" s="1">
        <v>4.22</v>
      </c>
      <c r="AC1000" s="2">
        <v>40113</v>
      </c>
      <c r="AD1000" s="1">
        <v>3.64</v>
      </c>
      <c r="AF1000" s="2">
        <v>40519</v>
      </c>
      <c r="AG1000" s="1">
        <v>0.30219000000000001</v>
      </c>
      <c r="AI1000" s="2">
        <v>40113</v>
      </c>
      <c r="AJ1000" s="1">
        <v>4.1820000000000004</v>
      </c>
      <c r="AL1000" s="2">
        <v>40113</v>
      </c>
      <c r="AM1000" s="1">
        <v>3.6095000000000002</v>
      </c>
      <c r="AO1000" s="2">
        <v>40113</v>
      </c>
      <c r="AP1000" s="1">
        <v>1.2949999999999999</v>
      </c>
      <c r="AR1000" s="2">
        <v>40113</v>
      </c>
      <c r="AS1000" s="1">
        <v>0.60399999999999998</v>
      </c>
      <c r="AU1000" s="2">
        <v>40113</v>
      </c>
      <c r="AV1000" s="1">
        <v>3.9874999999999998</v>
      </c>
      <c r="AX1000" s="2">
        <v>40113</v>
      </c>
      <c r="AY1000" s="1">
        <v>4.0608000000000004</v>
      </c>
      <c r="BA1000" s="116">
        <v>40113</v>
      </c>
      <c r="BB1000" s="1">
        <v>3.5335000000000001</v>
      </c>
      <c r="BD1000" s="2">
        <v>40113</v>
      </c>
      <c r="BE1000" s="1">
        <v>1.7843</v>
      </c>
      <c r="BG1000" s="2">
        <v>40170</v>
      </c>
      <c r="BH1000" s="1">
        <v>3.77</v>
      </c>
      <c r="BI1000" s="2"/>
      <c r="BJ1000" s="2">
        <v>40170</v>
      </c>
      <c r="BK1000" s="1">
        <v>2.5099999999999998</v>
      </c>
      <c r="BM1000" s="2">
        <v>40113</v>
      </c>
      <c r="BN1000" s="1">
        <v>2.774</v>
      </c>
    </row>
    <row r="1001" spans="2:66">
      <c r="B1001" s="2">
        <v>40540</v>
      </c>
      <c r="C1001" s="1">
        <v>2.8</v>
      </c>
      <c r="E1001" s="2">
        <v>40007</v>
      </c>
      <c r="F1001" s="1">
        <v>1.96</v>
      </c>
      <c r="H1001" s="2">
        <v>40037</v>
      </c>
      <c r="I1001" s="1">
        <v>4.45</v>
      </c>
      <c r="K1001" s="2">
        <v>40035</v>
      </c>
      <c r="L1001" s="1">
        <v>5.44</v>
      </c>
      <c r="N1001" s="2">
        <v>40035</v>
      </c>
      <c r="O1001" s="1">
        <v>4.99</v>
      </c>
      <c r="Q1001" s="2">
        <v>40114</v>
      </c>
      <c r="R1001" s="1">
        <v>4.8</v>
      </c>
      <c r="T1001" s="2">
        <v>40114</v>
      </c>
      <c r="U1001" s="1">
        <v>4.6100000000000003</v>
      </c>
      <c r="W1001" s="2">
        <v>40114</v>
      </c>
      <c r="X1001" s="1">
        <v>4.4450000000000003</v>
      </c>
      <c r="Z1001" s="2">
        <v>40114</v>
      </c>
      <c r="AA1001" s="1">
        <v>4.2149999999999999</v>
      </c>
      <c r="AC1001" s="2">
        <v>40114</v>
      </c>
      <c r="AD1001" s="1">
        <v>3.64</v>
      </c>
      <c r="AF1001" s="2">
        <v>40520</v>
      </c>
      <c r="AG1001" s="1">
        <v>0.30219000000000001</v>
      </c>
      <c r="AI1001" s="2">
        <v>40114</v>
      </c>
      <c r="AJ1001" s="1">
        <v>4.1508000000000003</v>
      </c>
      <c r="AL1001" s="2">
        <v>40114</v>
      </c>
      <c r="AM1001" s="1">
        <v>3.5670000000000002</v>
      </c>
      <c r="AO1001" s="2">
        <v>40114</v>
      </c>
      <c r="AP1001" s="1">
        <v>1.2515000000000001</v>
      </c>
      <c r="AR1001" s="2">
        <v>40114</v>
      </c>
      <c r="AS1001" s="1">
        <v>0.58399999999999996</v>
      </c>
      <c r="AU1001" s="2">
        <v>40114</v>
      </c>
      <c r="AV1001" s="1">
        <v>3.9649999999999999</v>
      </c>
      <c r="AX1001" s="2">
        <v>40114</v>
      </c>
      <c r="AY1001" s="1">
        <v>4.0133000000000001</v>
      </c>
      <c r="BA1001" s="116">
        <v>40114</v>
      </c>
      <c r="BB1001" s="1">
        <v>3.5140000000000002</v>
      </c>
      <c r="BD1001" s="2">
        <v>40114</v>
      </c>
      <c r="BE1001" s="1">
        <v>1.7690000000000001</v>
      </c>
      <c r="BG1001" s="2">
        <v>40171</v>
      </c>
      <c r="BH1001" s="1">
        <v>3.82</v>
      </c>
      <c r="BI1001" s="2"/>
      <c r="BJ1001" s="2">
        <v>40171</v>
      </c>
      <c r="BK1001" s="1">
        <v>2.57</v>
      </c>
      <c r="BM1001" s="2">
        <v>40114</v>
      </c>
      <c r="BN1001" s="1">
        <v>2.7640000000000002</v>
      </c>
    </row>
    <row r="1002" spans="2:66">
      <c r="B1002" s="2">
        <v>40541</v>
      </c>
      <c r="C1002" s="1">
        <v>2.8</v>
      </c>
      <c r="E1002" s="2">
        <v>40008</v>
      </c>
      <c r="F1002" s="1">
        <v>1.99</v>
      </c>
      <c r="H1002" s="2">
        <v>40038</v>
      </c>
      <c r="I1002" s="1">
        <v>4.5199999999999996</v>
      </c>
      <c r="K1002" s="2">
        <v>40036</v>
      </c>
      <c r="L1002" s="1">
        <v>5.44</v>
      </c>
      <c r="N1002" s="2">
        <v>40036</v>
      </c>
      <c r="O1002" s="1">
        <v>4.95</v>
      </c>
      <c r="Q1002" s="2">
        <v>40115</v>
      </c>
      <c r="R1002" s="1">
        <v>4.7750000000000004</v>
      </c>
      <c r="T1002" s="2">
        <v>40115</v>
      </c>
      <c r="U1002" s="1">
        <v>4.5649999999999995</v>
      </c>
      <c r="W1002" s="2">
        <v>40115</v>
      </c>
      <c r="X1002" s="1">
        <v>4.3899999999999997</v>
      </c>
      <c r="Z1002" s="2">
        <v>40115</v>
      </c>
      <c r="AA1002" s="1">
        <v>4.1550000000000002</v>
      </c>
      <c r="AC1002" s="2">
        <v>40115</v>
      </c>
      <c r="AD1002" s="1">
        <v>3.6</v>
      </c>
      <c r="AF1002" s="2">
        <v>40521</v>
      </c>
      <c r="AG1002" s="1">
        <v>0.30219000000000001</v>
      </c>
      <c r="AI1002" s="2">
        <v>40115</v>
      </c>
      <c r="AJ1002" s="1">
        <v>4.2344999999999997</v>
      </c>
      <c r="AL1002" s="2">
        <v>40115</v>
      </c>
      <c r="AM1002" s="1">
        <v>3.649</v>
      </c>
      <c r="AO1002" s="2">
        <v>40115</v>
      </c>
      <c r="AP1002" s="1">
        <v>1.296</v>
      </c>
      <c r="AR1002" s="2">
        <v>40115</v>
      </c>
      <c r="AS1002" s="1">
        <v>0.60499999999999998</v>
      </c>
      <c r="AU1002" s="2">
        <v>40115</v>
      </c>
      <c r="AV1002" s="1">
        <v>4.0069999999999997</v>
      </c>
      <c r="AX1002" s="2">
        <v>40115</v>
      </c>
      <c r="AY1002" s="1">
        <v>4.0875000000000004</v>
      </c>
      <c r="BA1002" s="116">
        <v>40115</v>
      </c>
      <c r="BB1002" s="1">
        <v>3.5667999999999997</v>
      </c>
      <c r="BD1002" s="2">
        <v>40115</v>
      </c>
      <c r="BE1002" s="1">
        <v>1.8439999999999999</v>
      </c>
      <c r="BG1002" s="2">
        <v>40175</v>
      </c>
      <c r="BH1002" s="1">
        <v>3.85</v>
      </c>
      <c r="BI1002" s="2"/>
      <c r="BJ1002" s="2">
        <v>40175</v>
      </c>
      <c r="BK1002" s="1">
        <v>2.62</v>
      </c>
      <c r="BM1002" s="2">
        <v>40115</v>
      </c>
      <c r="BN1002" s="1">
        <v>2.835</v>
      </c>
    </row>
    <row r="1003" spans="2:66">
      <c r="B1003" s="2">
        <v>40542</v>
      </c>
      <c r="C1003" s="1">
        <v>2.8</v>
      </c>
      <c r="E1003" s="2">
        <v>40009</v>
      </c>
      <c r="F1003" s="1">
        <v>2.02</v>
      </c>
      <c r="H1003" s="2">
        <v>40039</v>
      </c>
      <c r="I1003" s="1">
        <v>4.6100000000000003</v>
      </c>
      <c r="K1003" s="2">
        <v>40037</v>
      </c>
      <c r="L1003" s="1">
        <v>5.46</v>
      </c>
      <c r="N1003" s="2">
        <v>40037</v>
      </c>
      <c r="O1003" s="1">
        <v>4.97</v>
      </c>
      <c r="Q1003" s="2">
        <v>40116</v>
      </c>
      <c r="R1003" s="1">
        <v>4.7649999999999997</v>
      </c>
      <c r="T1003" s="2">
        <v>40116</v>
      </c>
      <c r="U1003" s="1">
        <v>4.5549999999999997</v>
      </c>
      <c r="W1003" s="2">
        <v>40116</v>
      </c>
      <c r="X1003" s="1">
        <v>4.3849999999999998</v>
      </c>
      <c r="Z1003" s="2">
        <v>40116</v>
      </c>
      <c r="AA1003" s="1">
        <v>4.1500000000000004</v>
      </c>
      <c r="AC1003" s="2">
        <v>40116</v>
      </c>
      <c r="AD1003" s="1">
        <v>3.6</v>
      </c>
      <c r="AF1003" s="2">
        <v>40522</v>
      </c>
      <c r="AG1003" s="1">
        <v>0.30155999999999999</v>
      </c>
      <c r="AI1003" s="2">
        <v>40116</v>
      </c>
      <c r="AJ1003" s="1">
        <v>4.1223000000000001</v>
      </c>
      <c r="AL1003" s="2">
        <v>40116</v>
      </c>
      <c r="AM1003" s="1">
        <v>3.5488</v>
      </c>
      <c r="AO1003" s="2">
        <v>40116</v>
      </c>
      <c r="AP1003" s="1">
        <v>1.23</v>
      </c>
      <c r="AR1003" s="2">
        <v>40116</v>
      </c>
      <c r="AS1003" s="1">
        <v>0.58199999999999996</v>
      </c>
      <c r="AU1003" s="2">
        <v>40116</v>
      </c>
      <c r="AV1003" s="1">
        <v>3.9215</v>
      </c>
      <c r="AX1003" s="2">
        <v>40116</v>
      </c>
      <c r="AY1003" s="1">
        <v>3.9998</v>
      </c>
      <c r="BA1003" s="116">
        <v>40116</v>
      </c>
      <c r="BB1003" s="1">
        <v>3.4859999999999998</v>
      </c>
      <c r="BD1003" s="2">
        <v>40116</v>
      </c>
      <c r="BE1003" s="1">
        <v>1.7909999999999999</v>
      </c>
      <c r="BG1003" s="2">
        <v>40176</v>
      </c>
      <c r="BH1003" s="1">
        <v>3.82</v>
      </c>
      <c r="BI1003" s="2"/>
      <c r="BJ1003" s="2">
        <v>40176</v>
      </c>
      <c r="BK1003" s="1">
        <v>2.62</v>
      </c>
      <c r="BM1003" s="2">
        <v>40116</v>
      </c>
      <c r="BN1003" s="1">
        <v>2.754</v>
      </c>
    </row>
    <row r="1004" spans="2:66">
      <c r="B1004" s="2">
        <v>40543</v>
      </c>
      <c r="C1004" s="1">
        <v>2.8</v>
      </c>
      <c r="E1004" s="2">
        <v>40010</v>
      </c>
      <c r="F1004" s="1">
        <v>2.02</v>
      </c>
      <c r="H1004" s="2">
        <v>40042</v>
      </c>
      <c r="I1004" s="1">
        <v>4.46</v>
      </c>
      <c r="K1004" s="2">
        <v>40038</v>
      </c>
      <c r="L1004" s="1">
        <v>5.49</v>
      </c>
      <c r="N1004" s="2">
        <v>40038</v>
      </c>
      <c r="O1004" s="1">
        <v>5.01</v>
      </c>
      <c r="Q1004" s="2">
        <v>40119</v>
      </c>
      <c r="R1004" s="1">
        <v>4.75</v>
      </c>
      <c r="T1004" s="2">
        <v>40119</v>
      </c>
      <c r="U1004" s="1">
        <v>4.5449999999999999</v>
      </c>
      <c r="W1004" s="2">
        <v>40119</v>
      </c>
      <c r="X1004" s="1">
        <v>4.3650000000000002</v>
      </c>
      <c r="Z1004" s="2">
        <v>40119</v>
      </c>
      <c r="AA1004" s="1">
        <v>4.13</v>
      </c>
      <c r="AC1004" s="2">
        <v>40119</v>
      </c>
      <c r="AD1004" s="1">
        <v>3.605</v>
      </c>
      <c r="AF1004" s="2">
        <v>40525</v>
      </c>
      <c r="AG1004" s="1">
        <v>0.30155999999999999</v>
      </c>
      <c r="AI1004" s="2">
        <v>40119</v>
      </c>
      <c r="AJ1004" s="1">
        <v>4.1604999999999999</v>
      </c>
      <c r="AL1004" s="2">
        <v>40119</v>
      </c>
      <c r="AM1004" s="1">
        <v>3.5760000000000001</v>
      </c>
      <c r="AO1004" s="2">
        <v>40119</v>
      </c>
      <c r="AP1004" s="1">
        <v>1.2535000000000001</v>
      </c>
      <c r="AR1004" s="2">
        <v>40119</v>
      </c>
      <c r="AS1004" s="1">
        <v>0.59050000000000002</v>
      </c>
      <c r="AU1004" s="2">
        <v>40119</v>
      </c>
      <c r="AV1004" s="1">
        <v>3.9565000000000001</v>
      </c>
      <c r="AX1004" s="2">
        <v>40119</v>
      </c>
      <c r="AY1004" s="1">
        <v>4.0350000000000001</v>
      </c>
      <c r="BA1004" s="116">
        <v>40119</v>
      </c>
      <c r="BB1004" s="1">
        <v>3.5118</v>
      </c>
      <c r="BD1004" s="2">
        <v>40119</v>
      </c>
      <c r="BE1004" s="1">
        <v>1.8054999999999999</v>
      </c>
      <c r="BG1004" s="2">
        <v>40177</v>
      </c>
      <c r="BH1004" s="1">
        <v>3.8</v>
      </c>
      <c r="BI1004" s="2"/>
      <c r="BJ1004" s="2">
        <v>40177</v>
      </c>
      <c r="BK1004" s="1">
        <v>2.61</v>
      </c>
      <c r="BM1004" s="2">
        <v>40119</v>
      </c>
      <c r="BN1004" s="1">
        <v>2.7685</v>
      </c>
    </row>
    <row r="1005" spans="2:66">
      <c r="B1005" s="2">
        <v>40546</v>
      </c>
      <c r="C1005" s="1">
        <v>2.8</v>
      </c>
      <c r="E1005" s="2">
        <v>40011</v>
      </c>
      <c r="F1005" s="1">
        <v>2.0499999999999998</v>
      </c>
      <c r="H1005" s="2">
        <v>40043</v>
      </c>
      <c r="I1005" s="1">
        <v>4.51</v>
      </c>
      <c r="K1005" s="2">
        <v>40039</v>
      </c>
      <c r="L1005" s="1">
        <v>5.53</v>
      </c>
      <c r="N1005" s="2">
        <v>40039</v>
      </c>
      <c r="O1005" s="1">
        <v>5.0599999999999996</v>
      </c>
      <c r="Q1005" s="2">
        <v>40120</v>
      </c>
      <c r="R1005" s="1">
        <v>4.7549999999999999</v>
      </c>
      <c r="T1005" s="2">
        <v>40120</v>
      </c>
      <c r="U1005" s="1">
        <v>4.55</v>
      </c>
      <c r="W1005" s="2">
        <v>40120</v>
      </c>
      <c r="X1005" s="1">
        <v>4.3650000000000002</v>
      </c>
      <c r="Z1005" s="2">
        <v>40120</v>
      </c>
      <c r="AA1005" s="1">
        <v>4.1349999999999998</v>
      </c>
      <c r="AC1005" s="2">
        <v>40120</v>
      </c>
      <c r="AD1005" s="1">
        <v>3.625</v>
      </c>
      <c r="AF1005" s="2">
        <v>40526</v>
      </c>
      <c r="AG1005" s="1">
        <v>0.30187999999999998</v>
      </c>
      <c r="AI1005" s="2">
        <v>40120</v>
      </c>
      <c r="AJ1005" s="1">
        <v>4.2183000000000002</v>
      </c>
      <c r="AL1005" s="2">
        <v>40120</v>
      </c>
      <c r="AM1005" s="1">
        <v>3.6269999999999998</v>
      </c>
      <c r="AO1005" s="2">
        <v>40120</v>
      </c>
      <c r="AP1005" s="1">
        <v>1.2755000000000001</v>
      </c>
      <c r="AR1005" s="2">
        <v>40120</v>
      </c>
      <c r="AS1005" s="1">
        <v>0.59150000000000003</v>
      </c>
      <c r="AU1005" s="2">
        <v>40120</v>
      </c>
      <c r="AV1005" s="1">
        <v>4.0175000000000001</v>
      </c>
      <c r="AX1005" s="2">
        <v>40120</v>
      </c>
      <c r="AY1005" s="1">
        <v>4.0919999999999996</v>
      </c>
      <c r="BA1005" s="116">
        <v>40120</v>
      </c>
      <c r="BB1005" s="1">
        <v>3.5625</v>
      </c>
      <c r="BD1005" s="2">
        <v>40120</v>
      </c>
      <c r="BE1005" s="1">
        <v>1.8197999999999999</v>
      </c>
      <c r="BG1005" s="2">
        <v>40178</v>
      </c>
      <c r="BH1005" s="1">
        <v>3.85</v>
      </c>
      <c r="BI1005" s="2"/>
      <c r="BJ1005" s="2">
        <v>40178</v>
      </c>
      <c r="BK1005" s="1">
        <v>2.69</v>
      </c>
      <c r="BM1005" s="2">
        <v>40120</v>
      </c>
      <c r="BN1005" s="1">
        <v>2.802</v>
      </c>
    </row>
    <row r="1006" spans="2:66">
      <c r="B1006" s="2">
        <v>40547</v>
      </c>
      <c r="C1006" s="1">
        <v>2.8</v>
      </c>
      <c r="E1006" s="2">
        <v>40014</v>
      </c>
      <c r="F1006" s="1">
        <v>2.08</v>
      </c>
      <c r="H1006" s="2">
        <v>40044</v>
      </c>
      <c r="I1006" s="1">
        <v>4.37</v>
      </c>
      <c r="K1006" s="2">
        <v>40042</v>
      </c>
      <c r="L1006" s="1">
        <v>5.46</v>
      </c>
      <c r="N1006" s="2">
        <v>40042</v>
      </c>
      <c r="O1006" s="1">
        <v>4.93</v>
      </c>
      <c r="Q1006" s="2">
        <v>40121</v>
      </c>
      <c r="R1006" s="1">
        <v>4.7750000000000004</v>
      </c>
      <c r="T1006" s="2">
        <v>40121</v>
      </c>
      <c r="U1006" s="1">
        <v>4.57</v>
      </c>
      <c r="W1006" s="2">
        <v>40121</v>
      </c>
      <c r="X1006" s="1">
        <v>4.3899999999999997</v>
      </c>
      <c r="Z1006" s="2">
        <v>40121</v>
      </c>
      <c r="AA1006" s="1">
        <v>4.165</v>
      </c>
      <c r="AC1006" s="2">
        <v>40121</v>
      </c>
      <c r="AD1006" s="1">
        <v>3.63</v>
      </c>
      <c r="AF1006" s="2">
        <v>40527</v>
      </c>
      <c r="AG1006" s="1">
        <v>0.30187999999999998</v>
      </c>
      <c r="AI1006" s="2">
        <v>40121</v>
      </c>
      <c r="AJ1006" s="1">
        <v>4.2865000000000002</v>
      </c>
      <c r="AL1006" s="2">
        <v>40121</v>
      </c>
      <c r="AM1006" s="1">
        <v>3.6755</v>
      </c>
      <c r="AO1006" s="2">
        <v>40121</v>
      </c>
      <c r="AP1006" s="1">
        <v>1.2490000000000001</v>
      </c>
      <c r="AR1006" s="2">
        <v>40121</v>
      </c>
      <c r="AS1006" s="1">
        <v>0.57050000000000001</v>
      </c>
      <c r="AU1006" s="2">
        <v>40121</v>
      </c>
      <c r="AV1006" s="1">
        <v>4.0469999999999997</v>
      </c>
      <c r="AX1006" s="2">
        <v>40121</v>
      </c>
      <c r="AY1006" s="1">
        <v>4.1360000000000001</v>
      </c>
      <c r="BA1006" s="116">
        <v>40121</v>
      </c>
      <c r="BB1006" s="1">
        <v>3.5990000000000002</v>
      </c>
      <c r="BD1006" s="2">
        <v>40121</v>
      </c>
      <c r="BE1006" s="1">
        <v>1.833</v>
      </c>
      <c r="BG1006" s="2">
        <v>40182</v>
      </c>
      <c r="BH1006" s="1">
        <v>3.85</v>
      </c>
      <c r="BI1006" s="2"/>
      <c r="BJ1006" s="2">
        <v>40182</v>
      </c>
      <c r="BK1006" s="1">
        <v>2.65</v>
      </c>
      <c r="BM1006" s="2">
        <v>40121</v>
      </c>
      <c r="BN1006" s="1">
        <v>2.8369999999999997</v>
      </c>
    </row>
    <row r="1007" spans="2:66">
      <c r="B1007" s="2">
        <v>40548</v>
      </c>
      <c r="C1007" s="1">
        <v>2.8</v>
      </c>
      <c r="E1007" s="2">
        <v>40015</v>
      </c>
      <c r="F1007" s="1">
        <v>2.08</v>
      </c>
      <c r="H1007" s="2">
        <v>40045</v>
      </c>
      <c r="I1007" s="1">
        <v>4.3899999999999997</v>
      </c>
      <c r="K1007" s="2">
        <v>40043</v>
      </c>
      <c r="L1007" s="1">
        <v>5.49</v>
      </c>
      <c r="N1007" s="2">
        <v>40043</v>
      </c>
      <c r="O1007" s="1">
        <v>4.97</v>
      </c>
      <c r="Q1007" s="2">
        <v>40122</v>
      </c>
      <c r="R1007" s="1">
        <v>4.7450000000000001</v>
      </c>
      <c r="T1007" s="2">
        <v>40122</v>
      </c>
      <c r="U1007" s="1">
        <v>4.54</v>
      </c>
      <c r="W1007" s="2">
        <v>40122</v>
      </c>
      <c r="X1007" s="1">
        <v>4.3600000000000003</v>
      </c>
      <c r="Z1007" s="2">
        <v>40122</v>
      </c>
      <c r="AA1007" s="1">
        <v>4.125</v>
      </c>
      <c r="AC1007" s="2">
        <v>40122</v>
      </c>
      <c r="AD1007" s="1">
        <v>3.58</v>
      </c>
      <c r="AF1007" s="2">
        <v>40528</v>
      </c>
      <c r="AG1007" s="1">
        <v>0.30375000000000002</v>
      </c>
      <c r="AI1007" s="2">
        <v>40122</v>
      </c>
      <c r="AJ1007" s="1">
        <v>4.2895000000000003</v>
      </c>
      <c r="AL1007" s="2">
        <v>40122</v>
      </c>
      <c r="AM1007" s="1">
        <v>3.6749999999999998</v>
      </c>
      <c r="AO1007" s="2">
        <v>40122</v>
      </c>
      <c r="AP1007" s="1">
        <v>1.2195</v>
      </c>
      <c r="AR1007" s="2">
        <v>40122</v>
      </c>
      <c r="AS1007" s="1">
        <v>0.54300000000000004</v>
      </c>
      <c r="AU1007" s="2">
        <v>40122</v>
      </c>
      <c r="AV1007" s="1">
        <v>4.0324999999999998</v>
      </c>
      <c r="AX1007" s="2">
        <v>40122</v>
      </c>
      <c r="AY1007" s="1">
        <v>4.109</v>
      </c>
      <c r="BA1007" s="116">
        <v>40122</v>
      </c>
      <c r="BB1007" s="1">
        <v>3.5925000000000002</v>
      </c>
      <c r="BD1007" s="2">
        <v>40122</v>
      </c>
      <c r="BE1007" s="1">
        <v>1.8315000000000001</v>
      </c>
      <c r="BG1007" s="2">
        <v>40183</v>
      </c>
      <c r="BH1007" s="1">
        <v>3.77</v>
      </c>
      <c r="BI1007" s="2"/>
      <c r="BJ1007" s="2">
        <v>40183</v>
      </c>
      <c r="BK1007" s="1">
        <v>2.56</v>
      </c>
      <c r="BM1007" s="2">
        <v>40122</v>
      </c>
      <c r="BN1007" s="1">
        <v>2.8340000000000001</v>
      </c>
    </row>
    <row r="1008" spans="2:66">
      <c r="B1008" s="2">
        <v>40549</v>
      </c>
      <c r="C1008" s="1">
        <v>2.8</v>
      </c>
      <c r="E1008" s="2">
        <v>40016</v>
      </c>
      <c r="F1008" s="1">
        <v>2.09</v>
      </c>
      <c r="H1008" s="2">
        <v>40046</v>
      </c>
      <c r="I1008" s="1">
        <v>4.34</v>
      </c>
      <c r="K1008" s="2">
        <v>40044</v>
      </c>
      <c r="L1008" s="1">
        <v>5.41</v>
      </c>
      <c r="N1008" s="2">
        <v>40044</v>
      </c>
      <c r="O1008" s="1">
        <v>4.84</v>
      </c>
      <c r="Q1008" s="2">
        <v>40123</v>
      </c>
      <c r="R1008" s="1">
        <v>4.75</v>
      </c>
      <c r="T1008" s="2">
        <v>40123</v>
      </c>
      <c r="U1008" s="1">
        <v>4.5449999999999999</v>
      </c>
      <c r="W1008" s="2">
        <v>40123</v>
      </c>
      <c r="X1008" s="1">
        <v>4.3550000000000004</v>
      </c>
      <c r="Z1008" s="2">
        <v>40123</v>
      </c>
      <c r="AA1008" s="1">
        <v>4.1100000000000003</v>
      </c>
      <c r="AC1008" s="2">
        <v>40123</v>
      </c>
      <c r="AD1008" s="1">
        <v>3.54</v>
      </c>
      <c r="AF1008" s="2">
        <v>40529</v>
      </c>
      <c r="AG1008" s="1">
        <v>0.30375000000000002</v>
      </c>
      <c r="AI1008" s="2">
        <v>40123</v>
      </c>
      <c r="AJ1008" s="1">
        <v>4.28</v>
      </c>
      <c r="AL1008" s="2">
        <v>40123</v>
      </c>
      <c r="AM1008" s="1">
        <v>3.6387999999999998</v>
      </c>
      <c r="AO1008" s="2">
        <v>40123</v>
      </c>
      <c r="AP1008" s="1">
        <v>1.175</v>
      </c>
      <c r="AR1008" s="2">
        <v>40123</v>
      </c>
      <c r="AS1008" s="1">
        <v>0.52200000000000002</v>
      </c>
      <c r="AU1008" s="2">
        <v>40123</v>
      </c>
      <c r="AV1008" s="1">
        <v>4.0640000000000001</v>
      </c>
      <c r="AX1008" s="2">
        <v>40123</v>
      </c>
      <c r="AY1008" s="1">
        <v>4.1402999999999999</v>
      </c>
      <c r="BA1008" s="116">
        <v>40123</v>
      </c>
      <c r="BB1008" s="1">
        <v>3.6219999999999999</v>
      </c>
      <c r="BD1008" s="2">
        <v>40123</v>
      </c>
      <c r="BE1008" s="1">
        <v>1.8090000000000002</v>
      </c>
      <c r="BG1008" s="2">
        <v>40184</v>
      </c>
      <c r="BH1008" s="1">
        <v>3.85</v>
      </c>
      <c r="BI1008" s="2"/>
      <c r="BJ1008" s="2">
        <v>40184</v>
      </c>
      <c r="BK1008" s="1">
        <v>2.6</v>
      </c>
      <c r="BM1008" s="2">
        <v>40123</v>
      </c>
      <c r="BN1008" s="1">
        <v>2.8479999999999999</v>
      </c>
    </row>
    <row r="1009" spans="2:66">
      <c r="B1009" s="2">
        <v>40550</v>
      </c>
      <c r="C1009" s="1">
        <v>2.8</v>
      </c>
      <c r="E1009" s="2">
        <v>40017</v>
      </c>
      <c r="F1009" s="1">
        <v>2.08</v>
      </c>
      <c r="H1009" s="2">
        <v>40049</v>
      </c>
      <c r="I1009" s="1">
        <v>4.4000000000000004</v>
      </c>
      <c r="K1009" s="2">
        <v>40045</v>
      </c>
      <c r="L1009" s="1">
        <v>5.47</v>
      </c>
      <c r="N1009" s="2">
        <v>40045</v>
      </c>
      <c r="O1009" s="1">
        <v>4.88</v>
      </c>
      <c r="Q1009" s="2">
        <v>40126</v>
      </c>
      <c r="R1009" s="1">
        <v>4.74</v>
      </c>
      <c r="T1009" s="2">
        <v>40126</v>
      </c>
      <c r="U1009" s="1">
        <v>4.5350000000000001</v>
      </c>
      <c r="W1009" s="2">
        <v>40126</v>
      </c>
      <c r="X1009" s="1">
        <v>4.3449999999999998</v>
      </c>
      <c r="Z1009" s="2">
        <v>40126</v>
      </c>
      <c r="AA1009" s="1">
        <v>4.0999999999999996</v>
      </c>
      <c r="AC1009" s="2">
        <v>40126</v>
      </c>
      <c r="AD1009" s="1">
        <v>3.5350000000000001</v>
      </c>
      <c r="AF1009" s="2">
        <v>40532</v>
      </c>
      <c r="AG1009" s="1">
        <v>0.30281000000000002</v>
      </c>
      <c r="AI1009" s="2">
        <v>40126</v>
      </c>
      <c r="AJ1009" s="1">
        <v>4.2705000000000002</v>
      </c>
      <c r="AL1009" s="2">
        <v>40126</v>
      </c>
      <c r="AM1009" s="1">
        <v>3.6185</v>
      </c>
      <c r="AO1009" s="2">
        <v>40126</v>
      </c>
      <c r="AP1009" s="1">
        <v>1.1798</v>
      </c>
      <c r="AR1009" s="2">
        <v>40126</v>
      </c>
      <c r="AS1009" s="1">
        <v>0.52300000000000002</v>
      </c>
      <c r="AU1009" s="2">
        <v>40126</v>
      </c>
      <c r="AV1009" s="1">
        <v>4.0339999999999998</v>
      </c>
      <c r="AX1009" s="2">
        <v>40126</v>
      </c>
      <c r="AY1009" s="1">
        <v>4.1087999999999996</v>
      </c>
      <c r="BA1009" s="116">
        <v>40126</v>
      </c>
      <c r="BB1009" s="1">
        <v>3.585</v>
      </c>
      <c r="BD1009" s="2">
        <v>40126</v>
      </c>
      <c r="BE1009" s="1">
        <v>1.7685</v>
      </c>
      <c r="BG1009" s="2">
        <v>40185</v>
      </c>
      <c r="BH1009" s="1">
        <v>3.85</v>
      </c>
      <c r="BI1009" s="2"/>
      <c r="BJ1009" s="2">
        <v>40185</v>
      </c>
      <c r="BK1009" s="1">
        <v>2.62</v>
      </c>
      <c r="BM1009" s="2">
        <v>40126</v>
      </c>
      <c r="BN1009" s="1">
        <v>2.8069999999999999</v>
      </c>
    </row>
    <row r="1010" spans="2:66">
      <c r="B1010" s="2">
        <v>40553</v>
      </c>
      <c r="C1010" s="1">
        <v>2.8</v>
      </c>
      <c r="E1010" s="2">
        <v>40018</v>
      </c>
      <c r="F1010" s="1">
        <v>2.0699999999999998</v>
      </c>
      <c r="H1010" s="2">
        <v>40050</v>
      </c>
      <c r="I1010" s="1">
        <v>4.34</v>
      </c>
      <c r="K1010" s="2">
        <v>40046</v>
      </c>
      <c r="L1010" s="1">
        <v>5.42</v>
      </c>
      <c r="N1010" s="2">
        <v>40046</v>
      </c>
      <c r="O1010" s="1">
        <v>4.8100000000000005</v>
      </c>
      <c r="Q1010" s="2">
        <v>40127</v>
      </c>
      <c r="R1010" s="1">
        <v>4.6749999999999998</v>
      </c>
      <c r="T1010" s="2">
        <v>40127</v>
      </c>
      <c r="U1010" s="1">
        <v>4.47</v>
      </c>
      <c r="W1010" s="2">
        <v>40127</v>
      </c>
      <c r="X1010" s="1">
        <v>4.29</v>
      </c>
      <c r="Z1010" s="2">
        <v>40127</v>
      </c>
      <c r="AA1010" s="1">
        <v>4.0549999999999997</v>
      </c>
      <c r="AC1010" s="2">
        <v>40127</v>
      </c>
      <c r="AD1010" s="1">
        <v>3.5150000000000001</v>
      </c>
      <c r="AF1010" s="2">
        <v>40533</v>
      </c>
      <c r="AG1010" s="1">
        <v>0.30281000000000002</v>
      </c>
      <c r="AI1010" s="2">
        <v>40127</v>
      </c>
      <c r="AJ1010" s="1">
        <v>4.274</v>
      </c>
      <c r="AL1010" s="2">
        <v>40127</v>
      </c>
      <c r="AM1010" s="1">
        <v>3.5948000000000002</v>
      </c>
      <c r="AO1010" s="2">
        <v>40127</v>
      </c>
      <c r="AP1010" s="1">
        <v>1.1485000000000001</v>
      </c>
      <c r="AR1010" s="2">
        <v>40127</v>
      </c>
      <c r="AS1010" s="1">
        <v>0.50429999999999997</v>
      </c>
      <c r="AU1010" s="2">
        <v>40127</v>
      </c>
      <c r="AV1010" s="1">
        <v>3.99</v>
      </c>
      <c r="AX1010" s="2">
        <v>40127</v>
      </c>
      <c r="AY1010" s="1">
        <v>4.0730000000000004</v>
      </c>
      <c r="BA1010" s="116">
        <v>40127</v>
      </c>
      <c r="BB1010" s="1">
        <v>3.5505</v>
      </c>
      <c r="BD1010" s="2">
        <v>40127</v>
      </c>
      <c r="BE1010" s="1">
        <v>1.7730000000000001</v>
      </c>
      <c r="BG1010" s="2">
        <v>40186</v>
      </c>
      <c r="BH1010" s="1">
        <v>3.83</v>
      </c>
      <c r="BI1010" s="2"/>
      <c r="BJ1010" s="2">
        <v>40186</v>
      </c>
      <c r="BK1010" s="1">
        <v>2.57</v>
      </c>
      <c r="BM1010" s="2">
        <v>40127</v>
      </c>
      <c r="BN1010" s="1">
        <v>2.7810000000000001</v>
      </c>
    </row>
    <row r="1011" spans="2:66">
      <c r="B1011" s="2">
        <v>40554</v>
      </c>
      <c r="C1011" s="1">
        <v>2.8</v>
      </c>
      <c r="E1011" s="2">
        <v>40021</v>
      </c>
      <c r="F1011" s="1">
        <v>2.0699999999999998</v>
      </c>
      <c r="H1011" s="2">
        <v>40051</v>
      </c>
      <c r="I1011" s="1">
        <v>4.3600000000000003</v>
      </c>
      <c r="K1011" s="2">
        <v>40049</v>
      </c>
      <c r="L1011" s="1">
        <v>5.52</v>
      </c>
      <c r="N1011" s="2">
        <v>40049</v>
      </c>
      <c r="O1011" s="1">
        <v>4.8600000000000003</v>
      </c>
      <c r="Q1011" s="2">
        <v>40128</v>
      </c>
      <c r="R1011" s="1">
        <v>4.66</v>
      </c>
      <c r="T1011" s="2">
        <v>40128</v>
      </c>
      <c r="U1011" s="1">
        <v>4.4550000000000001</v>
      </c>
      <c r="W1011" s="2">
        <v>40128</v>
      </c>
      <c r="X1011" s="1">
        <v>4.2750000000000004</v>
      </c>
      <c r="Z1011" s="2">
        <v>40128</v>
      </c>
      <c r="AA1011" s="1">
        <v>4.04</v>
      </c>
      <c r="AC1011" s="2">
        <v>40128</v>
      </c>
      <c r="AD1011" s="1">
        <v>3.5049999999999999</v>
      </c>
      <c r="AF1011" s="2">
        <v>40534</v>
      </c>
      <c r="AG1011" s="1">
        <v>0.30281000000000002</v>
      </c>
      <c r="AI1011" s="2">
        <v>40128</v>
      </c>
      <c r="AJ1011" s="1">
        <v>4.2750000000000004</v>
      </c>
      <c r="AL1011" s="2">
        <v>40128</v>
      </c>
      <c r="AM1011" s="1">
        <v>3.5945</v>
      </c>
      <c r="AO1011" s="2">
        <v>40128</v>
      </c>
      <c r="AP1011" s="1">
        <v>1.125</v>
      </c>
      <c r="AR1011" s="2">
        <v>40128</v>
      </c>
      <c r="AS1011" s="1">
        <v>0.48280000000000001</v>
      </c>
      <c r="AU1011" s="2">
        <v>40128</v>
      </c>
      <c r="AV1011" s="1">
        <v>3.9735</v>
      </c>
      <c r="AX1011" s="2">
        <v>40128</v>
      </c>
      <c r="AY1011" s="1">
        <v>4.0469999999999997</v>
      </c>
      <c r="BA1011" s="116">
        <v>40128</v>
      </c>
      <c r="BB1011" s="1">
        <v>3.5324999999999998</v>
      </c>
      <c r="BD1011" s="2">
        <v>40128</v>
      </c>
      <c r="BE1011" s="1">
        <v>1.7469999999999999</v>
      </c>
      <c r="BG1011" s="2">
        <v>40189</v>
      </c>
      <c r="BH1011" s="1">
        <v>3.85</v>
      </c>
      <c r="BI1011" s="2"/>
      <c r="BJ1011" s="2">
        <v>40189</v>
      </c>
      <c r="BK1011" s="1">
        <v>2.58</v>
      </c>
      <c r="BM1011" s="2">
        <v>40128</v>
      </c>
      <c r="BN1011" s="1">
        <v>2.7629999999999999</v>
      </c>
    </row>
    <row r="1012" spans="2:66">
      <c r="B1012" s="2">
        <v>40555</v>
      </c>
      <c r="C1012" s="1">
        <v>2.8</v>
      </c>
      <c r="E1012" s="2">
        <v>40022</v>
      </c>
      <c r="F1012" s="1">
        <v>2.0699999999999998</v>
      </c>
      <c r="H1012" s="2">
        <v>40052</v>
      </c>
      <c r="I1012" s="1">
        <v>4.3099999999999996</v>
      </c>
      <c r="K1012" s="2">
        <v>40050</v>
      </c>
      <c r="L1012" s="1">
        <v>5.46</v>
      </c>
      <c r="N1012" s="2">
        <v>40050</v>
      </c>
      <c r="O1012" s="1">
        <v>4.8</v>
      </c>
      <c r="Q1012" s="2">
        <v>40129</v>
      </c>
      <c r="R1012" s="1">
        <v>4.6050000000000004</v>
      </c>
      <c r="T1012" s="2">
        <v>40129</v>
      </c>
      <c r="U1012" s="1">
        <v>4.3899999999999997</v>
      </c>
      <c r="W1012" s="2">
        <v>40129</v>
      </c>
      <c r="X1012" s="1">
        <v>4.2050000000000001</v>
      </c>
      <c r="Z1012" s="2">
        <v>40129</v>
      </c>
      <c r="AA1012" s="1">
        <v>3.9699999999999998</v>
      </c>
      <c r="AC1012" s="2">
        <v>40129</v>
      </c>
      <c r="AD1012" s="1">
        <v>3.43</v>
      </c>
      <c r="AF1012" s="2">
        <v>40535</v>
      </c>
      <c r="AG1012" s="1">
        <v>0.30281000000000002</v>
      </c>
      <c r="AI1012" s="2">
        <v>40129</v>
      </c>
      <c r="AJ1012" s="1">
        <v>4.2474999999999996</v>
      </c>
      <c r="AL1012" s="2">
        <v>40129</v>
      </c>
      <c r="AM1012" s="1">
        <v>3.548</v>
      </c>
      <c r="AO1012" s="2">
        <v>40129</v>
      </c>
      <c r="AP1012" s="1">
        <v>1.115</v>
      </c>
      <c r="AR1012" s="2">
        <v>40129</v>
      </c>
      <c r="AS1012" s="1">
        <v>0.48149999999999998</v>
      </c>
      <c r="AU1012" s="2">
        <v>40129</v>
      </c>
      <c r="AV1012" s="1">
        <v>3.9939999999999998</v>
      </c>
      <c r="AX1012" s="2">
        <v>40129</v>
      </c>
      <c r="AY1012" s="1">
        <v>4.0730000000000004</v>
      </c>
      <c r="BA1012" s="116">
        <v>40129</v>
      </c>
      <c r="BB1012" s="1">
        <v>3.5510000000000002</v>
      </c>
      <c r="BD1012" s="2">
        <v>40129</v>
      </c>
      <c r="BE1012" s="1">
        <v>1.7223000000000002</v>
      </c>
      <c r="BG1012" s="2">
        <v>40190</v>
      </c>
      <c r="BH1012" s="1">
        <v>3.74</v>
      </c>
      <c r="BI1012" s="2"/>
      <c r="BJ1012" s="2">
        <v>40190</v>
      </c>
      <c r="BK1012" s="1">
        <v>2.4900000000000002</v>
      </c>
      <c r="BM1012" s="2">
        <v>40129</v>
      </c>
      <c r="BN1012" s="1">
        <v>2.7709999999999999</v>
      </c>
    </row>
    <row r="1013" spans="2:66">
      <c r="B1013" s="2">
        <v>40556</v>
      </c>
      <c r="C1013" s="1">
        <v>2.9750000000000001</v>
      </c>
      <c r="E1013" s="2">
        <v>40023</v>
      </c>
      <c r="F1013" s="1">
        <v>2.0699999999999998</v>
      </c>
      <c r="H1013" s="2">
        <v>40053</v>
      </c>
      <c r="I1013" s="1">
        <v>4.3499999999999996</v>
      </c>
      <c r="K1013" s="2">
        <v>40051</v>
      </c>
      <c r="L1013" s="1">
        <v>5.44</v>
      </c>
      <c r="N1013" s="2">
        <v>40051</v>
      </c>
      <c r="O1013" s="1">
        <v>4.84</v>
      </c>
      <c r="Q1013" s="2">
        <v>40130</v>
      </c>
      <c r="R1013" s="1">
        <v>4.58</v>
      </c>
      <c r="T1013" s="2">
        <v>40130</v>
      </c>
      <c r="U1013" s="1">
        <v>4.3600000000000003</v>
      </c>
      <c r="W1013" s="2">
        <v>40130</v>
      </c>
      <c r="X1013" s="1">
        <v>4.165</v>
      </c>
      <c r="Z1013" s="2">
        <v>40130</v>
      </c>
      <c r="AA1013" s="1">
        <v>3.9249999999999998</v>
      </c>
      <c r="AC1013" s="2">
        <v>40130</v>
      </c>
      <c r="AD1013" s="1">
        <v>3.375</v>
      </c>
      <c r="AF1013" s="2">
        <v>40536</v>
      </c>
      <c r="AG1013" s="1">
        <v>0.30281000000000002</v>
      </c>
      <c r="AI1013" s="2">
        <v>40130</v>
      </c>
      <c r="AJ1013" s="1">
        <v>4.2084999999999999</v>
      </c>
      <c r="AL1013" s="2">
        <v>40130</v>
      </c>
      <c r="AM1013" s="1">
        <v>3.5179999999999998</v>
      </c>
      <c r="AO1013" s="2">
        <v>40130</v>
      </c>
      <c r="AP1013" s="1">
        <v>1.1259999999999999</v>
      </c>
      <c r="AR1013" s="2">
        <v>40130</v>
      </c>
      <c r="AS1013" s="1">
        <v>0.48849999999999999</v>
      </c>
      <c r="AU1013" s="2">
        <v>40130</v>
      </c>
      <c r="AV1013" s="1">
        <v>4.0110000000000001</v>
      </c>
      <c r="AX1013" s="2">
        <v>40130</v>
      </c>
      <c r="AY1013" s="1">
        <v>4.0964999999999998</v>
      </c>
      <c r="BA1013" s="116">
        <v>40130</v>
      </c>
      <c r="BB1013" s="1">
        <v>3.5714999999999999</v>
      </c>
      <c r="BD1013" s="2">
        <v>40130</v>
      </c>
      <c r="BE1013" s="1">
        <v>1.71</v>
      </c>
      <c r="BG1013" s="2">
        <v>40191</v>
      </c>
      <c r="BH1013" s="1">
        <v>3.8</v>
      </c>
      <c r="BI1013" s="2"/>
      <c r="BJ1013" s="2">
        <v>40191</v>
      </c>
      <c r="BK1013" s="1">
        <v>2.5499999999999998</v>
      </c>
      <c r="BM1013" s="2">
        <v>40130</v>
      </c>
      <c r="BN1013" s="1">
        <v>2.778</v>
      </c>
    </row>
    <row r="1014" spans="2:66">
      <c r="B1014" s="2">
        <v>40557</v>
      </c>
      <c r="C1014" s="1">
        <v>2.98</v>
      </c>
      <c r="E1014" s="2">
        <v>40024</v>
      </c>
      <c r="F1014" s="1">
        <v>2.0699999999999998</v>
      </c>
      <c r="H1014" s="2">
        <v>40056</v>
      </c>
      <c r="I1014" s="1">
        <v>4.38</v>
      </c>
      <c r="K1014" s="2">
        <v>40052</v>
      </c>
      <c r="L1014" s="1">
        <v>5.4</v>
      </c>
      <c r="N1014" s="2">
        <v>40052</v>
      </c>
      <c r="O1014" s="1">
        <v>4.8100000000000005</v>
      </c>
      <c r="Q1014" s="2">
        <v>40133</v>
      </c>
      <c r="R1014" s="1">
        <v>4.63</v>
      </c>
      <c r="T1014" s="2">
        <v>40133</v>
      </c>
      <c r="U1014" s="1">
        <v>4.4000000000000004</v>
      </c>
      <c r="W1014" s="2">
        <v>40133</v>
      </c>
      <c r="X1014" s="1">
        <v>4.21</v>
      </c>
      <c r="Z1014" s="2">
        <v>40133</v>
      </c>
      <c r="AA1014" s="1">
        <v>3.96</v>
      </c>
      <c r="AC1014" s="2">
        <v>40133</v>
      </c>
      <c r="AD1014" s="1">
        <v>3.42</v>
      </c>
      <c r="AF1014" s="2">
        <v>40541</v>
      </c>
      <c r="AG1014" s="1">
        <v>0.30281000000000002</v>
      </c>
      <c r="AI1014" s="2">
        <v>40133</v>
      </c>
      <c r="AJ1014" s="1">
        <v>4.117</v>
      </c>
      <c r="AL1014" s="2">
        <v>40133</v>
      </c>
      <c r="AM1014" s="1">
        <v>3.4119999999999999</v>
      </c>
      <c r="AO1014" s="2">
        <v>40133</v>
      </c>
      <c r="AP1014" s="1">
        <v>1.0575000000000001</v>
      </c>
      <c r="AR1014" s="2">
        <v>40133</v>
      </c>
      <c r="AS1014" s="1">
        <v>0.45700000000000002</v>
      </c>
      <c r="AU1014" s="2">
        <v>40133</v>
      </c>
      <c r="AV1014" s="1">
        <v>3.9474999999999998</v>
      </c>
      <c r="AX1014" s="2">
        <v>40133</v>
      </c>
      <c r="AY1014" s="1">
        <v>4.0335000000000001</v>
      </c>
      <c r="BA1014" s="116">
        <v>40133</v>
      </c>
      <c r="BB1014" s="1">
        <v>3.5143</v>
      </c>
      <c r="BD1014" s="2">
        <v>40133</v>
      </c>
      <c r="BE1014" s="1">
        <v>1.6745000000000001</v>
      </c>
      <c r="BG1014" s="2">
        <v>40192</v>
      </c>
      <c r="BH1014" s="1">
        <v>3.76</v>
      </c>
      <c r="BI1014" s="2"/>
      <c r="BJ1014" s="2">
        <v>40192</v>
      </c>
      <c r="BK1014" s="1">
        <v>2.5099999999999998</v>
      </c>
      <c r="BM1014" s="2">
        <v>40133</v>
      </c>
      <c r="BN1014" s="1">
        <v>2.7145000000000001</v>
      </c>
    </row>
    <row r="1015" spans="2:66">
      <c r="B1015" s="2">
        <v>40560</v>
      </c>
      <c r="C1015" s="1">
        <v>2.98</v>
      </c>
      <c r="E1015" s="2">
        <v>40025</v>
      </c>
      <c r="F1015" s="1">
        <v>2.1</v>
      </c>
      <c r="H1015" s="2">
        <v>40057</v>
      </c>
      <c r="I1015" s="1">
        <v>4.37</v>
      </c>
      <c r="K1015" s="2">
        <v>40053</v>
      </c>
      <c r="L1015" s="1">
        <v>5.44</v>
      </c>
      <c r="N1015" s="2">
        <v>40053</v>
      </c>
      <c r="O1015" s="1">
        <v>4.88</v>
      </c>
      <c r="Q1015" s="2">
        <v>40134</v>
      </c>
      <c r="R1015" s="1">
        <v>4.6050000000000004</v>
      </c>
      <c r="T1015" s="2">
        <v>40134</v>
      </c>
      <c r="U1015" s="1">
        <v>4.3650000000000002</v>
      </c>
      <c r="W1015" s="2">
        <v>40134</v>
      </c>
      <c r="X1015" s="1">
        <v>4.1749999999999998</v>
      </c>
      <c r="Z1015" s="2">
        <v>40134</v>
      </c>
      <c r="AA1015" s="1">
        <v>3.92</v>
      </c>
      <c r="AC1015" s="2">
        <v>40134</v>
      </c>
      <c r="AD1015" s="1">
        <v>3.39</v>
      </c>
      <c r="AF1015" s="2">
        <v>40542</v>
      </c>
      <c r="AG1015" s="1">
        <v>0.30281000000000002</v>
      </c>
      <c r="AI1015" s="2">
        <v>40134</v>
      </c>
      <c r="AJ1015" s="1">
        <v>4.1124999999999998</v>
      </c>
      <c r="AL1015" s="2">
        <v>40134</v>
      </c>
      <c r="AM1015" s="1">
        <v>3.4028</v>
      </c>
      <c r="AO1015" s="2">
        <v>40134</v>
      </c>
      <c r="AP1015" s="1">
        <v>1.0505</v>
      </c>
      <c r="AR1015" s="2">
        <v>40134</v>
      </c>
      <c r="AS1015" s="1">
        <v>0.45879999999999999</v>
      </c>
      <c r="AU1015" s="2">
        <v>40134</v>
      </c>
      <c r="AV1015" s="1">
        <v>3.9260000000000002</v>
      </c>
      <c r="AX1015" s="2">
        <v>40134</v>
      </c>
      <c r="AY1015" s="1">
        <v>4.0129999999999999</v>
      </c>
      <c r="BA1015" s="116">
        <v>40134</v>
      </c>
      <c r="BB1015" s="1">
        <v>3.496</v>
      </c>
      <c r="BD1015" s="2">
        <v>40134</v>
      </c>
      <c r="BE1015" s="1">
        <v>1.6830000000000001</v>
      </c>
      <c r="BG1015" s="2">
        <v>40193</v>
      </c>
      <c r="BH1015" s="1">
        <v>3.7</v>
      </c>
      <c r="BI1015" s="2"/>
      <c r="BJ1015" s="2">
        <v>40193</v>
      </c>
      <c r="BK1015" s="1">
        <v>2.44</v>
      </c>
      <c r="BM1015" s="2">
        <v>40134</v>
      </c>
      <c r="BN1015" s="1">
        <v>2.7160000000000002</v>
      </c>
    </row>
    <row r="1016" spans="2:66">
      <c r="B1016" s="2">
        <v>40561</v>
      </c>
      <c r="C1016" s="1">
        <v>2.98</v>
      </c>
      <c r="E1016" s="2">
        <v>40028</v>
      </c>
      <c r="F1016" s="1">
        <v>2.13</v>
      </c>
      <c r="H1016" s="2">
        <v>40058</v>
      </c>
      <c r="I1016" s="1">
        <v>4.3099999999999996</v>
      </c>
      <c r="K1016" s="2">
        <v>40056</v>
      </c>
      <c r="L1016" s="1">
        <v>5.46</v>
      </c>
      <c r="N1016" s="2">
        <v>40056</v>
      </c>
      <c r="O1016" s="1">
        <v>4.91</v>
      </c>
      <c r="Q1016" s="2">
        <v>40135</v>
      </c>
      <c r="R1016" s="1">
        <v>4.5949999999999998</v>
      </c>
      <c r="T1016" s="2">
        <v>40135</v>
      </c>
      <c r="U1016" s="1">
        <v>4.3600000000000003</v>
      </c>
      <c r="W1016" s="2">
        <v>40135</v>
      </c>
      <c r="X1016" s="1">
        <v>4.18</v>
      </c>
      <c r="Z1016" s="2">
        <v>40135</v>
      </c>
      <c r="AA1016" s="1">
        <v>3.93</v>
      </c>
      <c r="AC1016" s="2">
        <v>40135</v>
      </c>
      <c r="AD1016" s="1">
        <v>3.4</v>
      </c>
      <c r="AF1016" s="2">
        <v>40543</v>
      </c>
      <c r="AG1016" s="1">
        <v>0.30281000000000002</v>
      </c>
      <c r="AI1016" s="2">
        <v>40135</v>
      </c>
      <c r="AJ1016" s="1">
        <v>4.1448</v>
      </c>
      <c r="AL1016" s="2">
        <v>40135</v>
      </c>
      <c r="AM1016" s="1">
        <v>3.4355000000000002</v>
      </c>
      <c r="AO1016" s="2">
        <v>40135</v>
      </c>
      <c r="AP1016" s="1">
        <v>1.032</v>
      </c>
      <c r="AR1016" s="2">
        <v>40135</v>
      </c>
      <c r="AS1016" s="1">
        <v>0.4395</v>
      </c>
      <c r="AU1016" s="2">
        <v>40135</v>
      </c>
      <c r="AV1016" s="1">
        <v>3.9205000000000001</v>
      </c>
      <c r="AX1016" s="2">
        <v>40135</v>
      </c>
      <c r="AY1016" s="1">
        <v>4.0148000000000001</v>
      </c>
      <c r="BA1016" s="116">
        <v>40135</v>
      </c>
      <c r="BB1016" s="1">
        <v>3.5032999999999999</v>
      </c>
      <c r="BD1016" s="2">
        <v>40135</v>
      </c>
      <c r="BE1016" s="1">
        <v>1.6858</v>
      </c>
      <c r="BG1016" s="2">
        <v>40197</v>
      </c>
      <c r="BH1016" s="1">
        <v>3.73</v>
      </c>
      <c r="BI1016" s="2"/>
      <c r="BJ1016" s="2">
        <v>40197</v>
      </c>
      <c r="BK1016" s="1">
        <v>2.48</v>
      </c>
      <c r="BM1016" s="2">
        <v>40135</v>
      </c>
      <c r="BN1016" s="1">
        <v>2.714</v>
      </c>
    </row>
    <row r="1017" spans="2:66">
      <c r="B1017" s="2">
        <v>40562</v>
      </c>
      <c r="C1017" s="1">
        <v>2.98</v>
      </c>
      <c r="E1017" s="2">
        <v>40029</v>
      </c>
      <c r="F1017" s="1">
        <v>2.13</v>
      </c>
      <c r="H1017" s="2">
        <v>40059</v>
      </c>
      <c r="I1017" s="1">
        <v>4.28</v>
      </c>
      <c r="K1017" s="2">
        <v>40057</v>
      </c>
      <c r="L1017" s="1">
        <v>5.45</v>
      </c>
      <c r="N1017" s="2">
        <v>40057</v>
      </c>
      <c r="O1017" s="1">
        <v>4.91</v>
      </c>
      <c r="Q1017" s="2">
        <v>40136</v>
      </c>
      <c r="R1017" s="1">
        <v>4.5600000000000005</v>
      </c>
      <c r="T1017" s="2">
        <v>40136</v>
      </c>
      <c r="U1017" s="1">
        <v>4.32</v>
      </c>
      <c r="W1017" s="2">
        <v>40136</v>
      </c>
      <c r="X1017" s="1">
        <v>4.1449999999999996</v>
      </c>
      <c r="Z1017" s="2">
        <v>40136</v>
      </c>
      <c r="AA1017" s="1">
        <v>3.9050000000000002</v>
      </c>
      <c r="AC1017" s="2">
        <v>40136</v>
      </c>
      <c r="AD1017" s="1">
        <v>3.3849999999999998</v>
      </c>
      <c r="AF1017" s="2">
        <v>40547</v>
      </c>
      <c r="AG1017" s="1">
        <v>0.30281000000000002</v>
      </c>
      <c r="AI1017" s="2">
        <v>40136</v>
      </c>
      <c r="AJ1017" s="1">
        <v>4.1420000000000003</v>
      </c>
      <c r="AL1017" s="2">
        <v>40136</v>
      </c>
      <c r="AM1017" s="1">
        <v>3.43</v>
      </c>
      <c r="AO1017" s="2">
        <v>40136</v>
      </c>
      <c r="AP1017" s="1">
        <v>1.004</v>
      </c>
      <c r="AR1017" s="2">
        <v>40136</v>
      </c>
      <c r="AS1017" s="1">
        <v>0.43580000000000002</v>
      </c>
      <c r="AU1017" s="2">
        <v>40136</v>
      </c>
      <c r="AV1017" s="1">
        <v>3.8980000000000001</v>
      </c>
      <c r="AX1017" s="2">
        <v>40136</v>
      </c>
      <c r="AY1017" s="1">
        <v>3.9990000000000001</v>
      </c>
      <c r="BA1017" s="116">
        <v>40136</v>
      </c>
      <c r="BB1017" s="1">
        <v>3.4983</v>
      </c>
      <c r="BD1017" s="2">
        <v>40136</v>
      </c>
      <c r="BE1017" s="1">
        <v>1.6798</v>
      </c>
      <c r="BG1017" s="2">
        <v>40198</v>
      </c>
      <c r="BH1017" s="1">
        <v>3.68</v>
      </c>
      <c r="BI1017" s="2"/>
      <c r="BJ1017" s="2">
        <v>40198</v>
      </c>
      <c r="BK1017" s="1">
        <v>2.4500000000000002</v>
      </c>
      <c r="BM1017" s="2">
        <v>40136</v>
      </c>
      <c r="BN1017" s="1">
        <v>2.7124999999999999</v>
      </c>
    </row>
    <row r="1018" spans="2:66">
      <c r="B1018" s="2">
        <v>40563</v>
      </c>
      <c r="C1018" s="1">
        <v>3</v>
      </c>
      <c r="E1018" s="2">
        <v>40030</v>
      </c>
      <c r="F1018" s="1">
        <v>2.14</v>
      </c>
      <c r="H1018" s="2">
        <v>40060</v>
      </c>
      <c r="I1018" s="1">
        <v>4.3</v>
      </c>
      <c r="K1018" s="2">
        <v>40058</v>
      </c>
      <c r="L1018" s="1">
        <v>5.38</v>
      </c>
      <c r="N1018" s="2">
        <v>40058</v>
      </c>
      <c r="O1018" s="1">
        <v>4.83</v>
      </c>
      <c r="Q1018" s="2">
        <v>40137</v>
      </c>
      <c r="R1018" s="1">
        <v>4.5199999999999996</v>
      </c>
      <c r="T1018" s="2">
        <v>40137</v>
      </c>
      <c r="U1018" s="1">
        <v>4.3099999999999996</v>
      </c>
      <c r="W1018" s="2">
        <v>40137</v>
      </c>
      <c r="X1018" s="1">
        <v>4.1349999999999998</v>
      </c>
      <c r="Z1018" s="2">
        <v>40137</v>
      </c>
      <c r="AA1018" s="1">
        <v>3.9</v>
      </c>
      <c r="AC1018" s="2">
        <v>40137</v>
      </c>
      <c r="AD1018" s="1">
        <v>3.39</v>
      </c>
      <c r="AF1018" s="2">
        <v>40548</v>
      </c>
      <c r="AG1018" s="1">
        <v>0.30281000000000002</v>
      </c>
      <c r="AI1018" s="2">
        <v>40137</v>
      </c>
      <c r="AJ1018" s="1">
        <v>4.165</v>
      </c>
      <c r="AL1018" s="2">
        <v>40137</v>
      </c>
      <c r="AM1018" s="1">
        <v>3.4630000000000001</v>
      </c>
      <c r="AO1018" s="2">
        <v>40137</v>
      </c>
      <c r="AP1018" s="1">
        <v>1.0375000000000001</v>
      </c>
      <c r="AR1018" s="2">
        <v>40137</v>
      </c>
      <c r="AS1018" s="1">
        <v>0.4375</v>
      </c>
      <c r="AU1018" s="2">
        <v>40137</v>
      </c>
      <c r="AV1018" s="1">
        <v>3.8845000000000001</v>
      </c>
      <c r="AX1018" s="2">
        <v>40137</v>
      </c>
      <c r="AY1018" s="1">
        <v>3.9969999999999999</v>
      </c>
      <c r="BA1018" s="116">
        <v>40137</v>
      </c>
      <c r="BB1018" s="1">
        <v>3.4918</v>
      </c>
      <c r="BD1018" s="2">
        <v>40137</v>
      </c>
      <c r="BE1018" s="1">
        <v>1.7093</v>
      </c>
      <c r="BG1018" s="2">
        <v>40199</v>
      </c>
      <c r="BH1018" s="1">
        <v>3.62</v>
      </c>
      <c r="BI1018" s="2"/>
      <c r="BJ1018" s="2">
        <v>40199</v>
      </c>
      <c r="BK1018" s="1">
        <v>2.38</v>
      </c>
      <c r="BM1018" s="2">
        <v>40137</v>
      </c>
      <c r="BN1018" s="1">
        <v>2.734</v>
      </c>
    </row>
    <row r="1019" spans="2:66">
      <c r="B1019" s="2">
        <v>40564</v>
      </c>
      <c r="C1019" s="1">
        <v>3</v>
      </c>
      <c r="E1019" s="2">
        <v>40031</v>
      </c>
      <c r="F1019" s="1">
        <v>2.16</v>
      </c>
      <c r="H1019" s="2">
        <v>40063</v>
      </c>
      <c r="I1019" s="1">
        <v>4.33</v>
      </c>
      <c r="K1019" s="2">
        <v>40059</v>
      </c>
      <c r="L1019" s="1">
        <v>5.34</v>
      </c>
      <c r="N1019" s="2">
        <v>40059</v>
      </c>
      <c r="O1019" s="1">
        <v>4.78</v>
      </c>
      <c r="Q1019" s="2">
        <v>40140</v>
      </c>
      <c r="R1019" s="1">
        <v>4.5350000000000001</v>
      </c>
      <c r="T1019" s="2">
        <v>40140</v>
      </c>
      <c r="U1019" s="1">
        <v>4.335</v>
      </c>
      <c r="W1019" s="2">
        <v>40140</v>
      </c>
      <c r="X1019" s="1">
        <v>4.165</v>
      </c>
      <c r="Z1019" s="2">
        <v>40140</v>
      </c>
      <c r="AA1019" s="1">
        <v>3.9249999999999998</v>
      </c>
      <c r="AC1019" s="2">
        <v>40140</v>
      </c>
      <c r="AD1019" s="1">
        <v>3.41</v>
      </c>
      <c r="AF1019" s="2">
        <v>40549</v>
      </c>
      <c r="AG1019" s="1">
        <v>0.30313000000000001</v>
      </c>
      <c r="AI1019" s="2">
        <v>40140</v>
      </c>
      <c r="AJ1019" s="1">
        <v>4.1472999999999995</v>
      </c>
      <c r="AL1019" s="2">
        <v>40140</v>
      </c>
      <c r="AM1019" s="1">
        <v>3.444</v>
      </c>
      <c r="AO1019" s="2">
        <v>40140</v>
      </c>
      <c r="AP1019" s="1">
        <v>1.0427999999999999</v>
      </c>
      <c r="AR1019" s="2">
        <v>40140</v>
      </c>
      <c r="AS1019" s="1">
        <v>0.44130000000000003</v>
      </c>
      <c r="AU1019" s="2">
        <v>40140</v>
      </c>
      <c r="AV1019" s="1">
        <v>3.8994999999999997</v>
      </c>
      <c r="AX1019" s="2">
        <v>40140</v>
      </c>
      <c r="AY1019" s="1">
        <v>4.0072999999999999</v>
      </c>
      <c r="BA1019" s="116">
        <v>40140</v>
      </c>
      <c r="BB1019" s="1">
        <v>3.4977999999999998</v>
      </c>
      <c r="BD1019" s="2">
        <v>40140</v>
      </c>
      <c r="BE1019" s="1">
        <v>1.7629999999999999</v>
      </c>
      <c r="BG1019" s="2">
        <v>40200</v>
      </c>
      <c r="BH1019" s="1">
        <v>3.62</v>
      </c>
      <c r="BI1019" s="2"/>
      <c r="BJ1019" s="2">
        <v>40200</v>
      </c>
      <c r="BK1019" s="1">
        <v>2.37</v>
      </c>
      <c r="BM1019" s="2">
        <v>40140</v>
      </c>
      <c r="BN1019" s="1">
        <v>2.7519999999999998</v>
      </c>
    </row>
    <row r="1020" spans="2:66">
      <c r="B1020" s="2">
        <v>40567</v>
      </c>
      <c r="C1020" s="1">
        <v>3.01</v>
      </c>
      <c r="E1020" s="2">
        <v>40032</v>
      </c>
      <c r="F1020" s="1">
        <v>2.16</v>
      </c>
      <c r="H1020" s="2">
        <v>40064</v>
      </c>
      <c r="I1020" s="1">
        <v>4.3099999999999996</v>
      </c>
      <c r="K1020" s="2">
        <v>40060</v>
      </c>
      <c r="L1020" s="1">
        <v>5.35</v>
      </c>
      <c r="N1020" s="2">
        <v>40060</v>
      </c>
      <c r="O1020" s="1">
        <v>4.79</v>
      </c>
      <c r="Q1020" s="2">
        <v>40141</v>
      </c>
      <c r="R1020" s="1">
        <v>4.49</v>
      </c>
      <c r="T1020" s="2">
        <v>40141</v>
      </c>
      <c r="U1020" s="1">
        <v>4.2975000000000003</v>
      </c>
      <c r="W1020" s="2">
        <v>40141</v>
      </c>
      <c r="X1020" s="1">
        <v>4.13</v>
      </c>
      <c r="Z1020" s="2">
        <v>40141</v>
      </c>
      <c r="AA1020" s="1">
        <v>3.9050000000000002</v>
      </c>
      <c r="AC1020" s="2">
        <v>40141</v>
      </c>
      <c r="AD1020" s="1">
        <v>3.4</v>
      </c>
      <c r="AF1020" s="2">
        <v>40550</v>
      </c>
      <c r="AG1020" s="1">
        <v>0.30313000000000001</v>
      </c>
      <c r="AI1020" s="2">
        <v>40141</v>
      </c>
      <c r="AJ1020" s="1">
        <v>4.0990000000000002</v>
      </c>
      <c r="AL1020" s="2">
        <v>40141</v>
      </c>
      <c r="AM1020" s="1">
        <v>3.3769999999999998</v>
      </c>
      <c r="AO1020" s="2">
        <v>40141</v>
      </c>
      <c r="AP1020" s="1">
        <v>1.0009999999999999</v>
      </c>
      <c r="AR1020" s="2">
        <v>40141</v>
      </c>
      <c r="AS1020" s="1">
        <v>0.433</v>
      </c>
      <c r="AU1020" s="2">
        <v>40141</v>
      </c>
      <c r="AV1020" s="1">
        <v>3.8580000000000001</v>
      </c>
      <c r="AX1020" s="2">
        <v>40141</v>
      </c>
      <c r="AY1020" s="1">
        <v>3.9660000000000002</v>
      </c>
      <c r="BA1020" s="116">
        <v>40141</v>
      </c>
      <c r="BB1020" s="1">
        <v>3.468</v>
      </c>
      <c r="BD1020" s="2">
        <v>40141</v>
      </c>
      <c r="BE1020" s="1">
        <v>1.7509999999999999</v>
      </c>
      <c r="BG1020" s="2">
        <v>40203</v>
      </c>
      <c r="BH1020" s="1">
        <v>3.66</v>
      </c>
      <c r="BI1020" s="2"/>
      <c r="BJ1020" s="2">
        <v>40203</v>
      </c>
      <c r="BK1020" s="1">
        <v>2.39</v>
      </c>
      <c r="BM1020" s="2">
        <v>40141</v>
      </c>
      <c r="BN1020" s="1">
        <v>2.7309999999999999</v>
      </c>
    </row>
    <row r="1021" spans="2:66">
      <c r="B1021" s="2">
        <v>40568</v>
      </c>
      <c r="C1021" s="1">
        <v>3.01</v>
      </c>
      <c r="E1021" s="2">
        <v>40035</v>
      </c>
      <c r="F1021" s="1">
        <v>2.17</v>
      </c>
      <c r="H1021" s="2">
        <v>40065</v>
      </c>
      <c r="I1021" s="1">
        <v>4.29</v>
      </c>
      <c r="K1021" s="2">
        <v>40063</v>
      </c>
      <c r="L1021" s="1">
        <v>5.37</v>
      </c>
      <c r="N1021" s="2">
        <v>40063</v>
      </c>
      <c r="O1021" s="1">
        <v>4.84</v>
      </c>
      <c r="Q1021" s="2">
        <v>40142</v>
      </c>
      <c r="R1021" s="1">
        <v>4.4749999999999996</v>
      </c>
      <c r="T1021" s="2">
        <v>40142</v>
      </c>
      <c r="U1021" s="1">
        <v>4.28</v>
      </c>
      <c r="W1021" s="2">
        <v>40142</v>
      </c>
      <c r="X1021" s="1">
        <v>4.1100000000000003</v>
      </c>
      <c r="Z1021" s="2">
        <v>40142</v>
      </c>
      <c r="AA1021" s="1">
        <v>3.88</v>
      </c>
      <c r="AC1021" s="2">
        <v>40142</v>
      </c>
      <c r="AD1021" s="1">
        <v>3.3849999999999998</v>
      </c>
      <c r="AF1021" s="2">
        <v>40553</v>
      </c>
      <c r="AG1021" s="1">
        <v>0.30313000000000001</v>
      </c>
      <c r="AI1021" s="2">
        <v>40142</v>
      </c>
      <c r="AJ1021" s="1">
        <v>4.0609999999999999</v>
      </c>
      <c r="AL1021" s="2">
        <v>40142</v>
      </c>
      <c r="AM1021" s="1">
        <v>3.3355000000000001</v>
      </c>
      <c r="AO1021" s="2">
        <v>40142</v>
      </c>
      <c r="AP1021" s="1">
        <v>1.0215000000000001</v>
      </c>
      <c r="AR1021" s="2">
        <v>40142</v>
      </c>
      <c r="AS1021" s="1">
        <v>0.46400000000000002</v>
      </c>
      <c r="AU1021" s="2">
        <v>40142</v>
      </c>
      <c r="AV1021" s="1">
        <v>3.863</v>
      </c>
      <c r="AX1021" s="2">
        <v>40142</v>
      </c>
      <c r="AY1021" s="1">
        <v>3.9794999999999998</v>
      </c>
      <c r="BA1021" s="116">
        <v>40142</v>
      </c>
      <c r="BB1021" s="1">
        <v>3.468</v>
      </c>
      <c r="BD1021" s="2">
        <v>40142</v>
      </c>
      <c r="BE1021" s="1">
        <v>1.7789999999999999</v>
      </c>
      <c r="BG1021" s="2">
        <v>40204</v>
      </c>
      <c r="BH1021" s="1">
        <v>3.65</v>
      </c>
      <c r="BI1021" s="2"/>
      <c r="BJ1021" s="2">
        <v>40204</v>
      </c>
      <c r="BK1021" s="1">
        <v>2.38</v>
      </c>
      <c r="BM1021" s="2">
        <v>40142</v>
      </c>
      <c r="BN1021" s="1">
        <v>2.7410000000000001</v>
      </c>
    </row>
    <row r="1022" spans="2:66">
      <c r="B1022" s="2">
        <v>40569</v>
      </c>
      <c r="C1022" s="1">
        <v>3.01</v>
      </c>
      <c r="E1022" s="2">
        <v>40036</v>
      </c>
      <c r="F1022" s="1">
        <v>2.17</v>
      </c>
      <c r="H1022" s="2">
        <v>40066</v>
      </c>
      <c r="I1022" s="1">
        <v>4.5</v>
      </c>
      <c r="K1022" s="2">
        <v>40064</v>
      </c>
      <c r="L1022" s="1">
        <v>5.35</v>
      </c>
      <c r="N1022" s="2">
        <v>40064</v>
      </c>
      <c r="O1022" s="1">
        <v>4.82</v>
      </c>
      <c r="Q1022" s="2">
        <v>40143</v>
      </c>
      <c r="R1022" s="1">
        <v>4.4550000000000001</v>
      </c>
      <c r="T1022" s="2">
        <v>40143</v>
      </c>
      <c r="U1022" s="1">
        <v>4.25</v>
      </c>
      <c r="W1022" s="2">
        <v>40143</v>
      </c>
      <c r="X1022" s="1">
        <v>4.07</v>
      </c>
      <c r="Z1022" s="2">
        <v>40143</v>
      </c>
      <c r="AA1022" s="1">
        <v>3.855</v>
      </c>
      <c r="AC1022" s="2">
        <v>40143</v>
      </c>
      <c r="AD1022" s="1">
        <v>3.355</v>
      </c>
      <c r="AF1022" s="2">
        <v>40554</v>
      </c>
      <c r="AG1022" s="1">
        <v>0.30313000000000001</v>
      </c>
      <c r="AI1022" s="2">
        <v>40143</v>
      </c>
      <c r="AJ1022" s="1">
        <v>4.0605000000000002</v>
      </c>
      <c r="AL1022" s="2">
        <v>40143</v>
      </c>
      <c r="AM1022" s="1">
        <v>3.335</v>
      </c>
      <c r="AO1022" s="2">
        <v>40143</v>
      </c>
      <c r="AP1022" s="1">
        <v>0.97299999999999998</v>
      </c>
      <c r="AR1022" s="2">
        <v>40143</v>
      </c>
      <c r="AS1022" s="1">
        <v>0.46500000000000002</v>
      </c>
      <c r="AU1022" s="2">
        <v>40143</v>
      </c>
      <c r="AV1022" s="1">
        <v>3.8050000000000002</v>
      </c>
      <c r="AX1022" s="2">
        <v>40143</v>
      </c>
      <c r="AY1022" s="1">
        <v>3.9039999999999999</v>
      </c>
      <c r="BA1022" s="116">
        <v>40143</v>
      </c>
      <c r="BB1022" s="1">
        <v>3.4060000000000001</v>
      </c>
      <c r="BD1022" s="2">
        <v>40143</v>
      </c>
      <c r="BE1022" s="1">
        <v>1.7029999999999998</v>
      </c>
      <c r="BG1022" s="2">
        <v>40205</v>
      </c>
      <c r="BH1022" s="1">
        <v>3.66</v>
      </c>
      <c r="BI1022" s="2"/>
      <c r="BJ1022" s="2">
        <v>40205</v>
      </c>
      <c r="BK1022" s="1">
        <v>2.4300000000000002</v>
      </c>
      <c r="BM1022" s="2">
        <v>40143</v>
      </c>
      <c r="BN1022" s="1">
        <v>2.665</v>
      </c>
    </row>
    <row r="1023" spans="2:66">
      <c r="B1023" s="2">
        <v>40570</v>
      </c>
      <c r="C1023" s="1">
        <v>3.02</v>
      </c>
      <c r="E1023" s="2">
        <v>40037</v>
      </c>
      <c r="F1023" s="1">
        <v>2.1800000000000002</v>
      </c>
      <c r="H1023" s="2">
        <v>40067</v>
      </c>
      <c r="I1023" s="1">
        <v>4.49</v>
      </c>
      <c r="K1023" s="2">
        <v>40065</v>
      </c>
      <c r="L1023" s="1">
        <v>5.34</v>
      </c>
      <c r="N1023" s="2">
        <v>40065</v>
      </c>
      <c r="O1023" s="1">
        <v>4.8100000000000005</v>
      </c>
      <c r="Q1023" s="2">
        <v>40144</v>
      </c>
      <c r="R1023" s="1">
        <v>4.3600000000000003</v>
      </c>
      <c r="T1023" s="2">
        <v>40144</v>
      </c>
      <c r="U1023" s="1">
        <v>4.1399999999999997</v>
      </c>
      <c r="W1023" s="2">
        <v>40144</v>
      </c>
      <c r="X1023" s="1">
        <v>3.95</v>
      </c>
      <c r="Z1023" s="2">
        <v>40144</v>
      </c>
      <c r="AA1023" s="1">
        <v>3.7450000000000001</v>
      </c>
      <c r="AC1023" s="2">
        <v>40144</v>
      </c>
      <c r="AD1023" s="1">
        <v>3.29</v>
      </c>
      <c r="AF1023" s="2">
        <v>40555</v>
      </c>
      <c r="AG1023" s="1">
        <v>0.30313000000000001</v>
      </c>
      <c r="AI1023" s="2">
        <v>40144</v>
      </c>
      <c r="AJ1023" s="1">
        <v>4.0350000000000001</v>
      </c>
      <c r="AL1023" s="2">
        <v>40144</v>
      </c>
      <c r="AM1023" s="1">
        <v>3.2749999999999999</v>
      </c>
      <c r="AO1023" s="2">
        <v>40144</v>
      </c>
      <c r="AP1023" s="1">
        <v>1.0044999999999999</v>
      </c>
      <c r="AR1023" s="2">
        <v>40144</v>
      </c>
      <c r="AS1023" s="1">
        <v>0.4793</v>
      </c>
      <c r="AU1023" s="2">
        <v>40144</v>
      </c>
      <c r="AV1023" s="1">
        <v>3.8040000000000003</v>
      </c>
      <c r="AX1023" s="2">
        <v>40144</v>
      </c>
      <c r="AY1023" s="1">
        <v>3.92</v>
      </c>
      <c r="BA1023" s="116">
        <v>40144</v>
      </c>
      <c r="BB1023" s="1">
        <v>3.4184999999999999</v>
      </c>
      <c r="BD1023" s="2">
        <v>40144</v>
      </c>
      <c r="BE1023" s="1">
        <v>1.7229999999999999</v>
      </c>
      <c r="BG1023" s="2">
        <v>40206</v>
      </c>
      <c r="BH1023" s="1">
        <v>3.68</v>
      </c>
      <c r="BI1023" s="2"/>
      <c r="BJ1023" s="2">
        <v>40206</v>
      </c>
      <c r="BK1023" s="1">
        <v>2.41</v>
      </c>
      <c r="BM1023" s="2">
        <v>40144</v>
      </c>
      <c r="BN1023" s="1">
        <v>2.6720000000000002</v>
      </c>
    </row>
    <row r="1024" spans="2:66">
      <c r="B1024" s="2">
        <v>40571</v>
      </c>
      <c r="C1024" s="1">
        <v>3.03</v>
      </c>
      <c r="E1024" s="2">
        <v>40038</v>
      </c>
      <c r="F1024" s="1">
        <v>2.21</v>
      </c>
      <c r="H1024" s="2">
        <v>40070</v>
      </c>
      <c r="I1024" s="1">
        <v>4.49</v>
      </c>
      <c r="K1024" s="2">
        <v>40066</v>
      </c>
      <c r="L1024" s="1">
        <v>5.45</v>
      </c>
      <c r="N1024" s="2">
        <v>40066</v>
      </c>
      <c r="O1024" s="1">
        <v>4.96</v>
      </c>
      <c r="Q1024" s="2">
        <v>40147</v>
      </c>
      <c r="R1024" s="1">
        <v>4.4000000000000004</v>
      </c>
      <c r="T1024" s="2">
        <v>40147</v>
      </c>
      <c r="U1024" s="1">
        <v>4.18</v>
      </c>
      <c r="W1024" s="2">
        <v>40147</v>
      </c>
      <c r="X1024" s="1">
        <v>3.99</v>
      </c>
      <c r="Z1024" s="2">
        <v>40147</v>
      </c>
      <c r="AA1024" s="1">
        <v>3.7850000000000001</v>
      </c>
      <c r="AC1024" s="2">
        <v>40147</v>
      </c>
      <c r="AD1024" s="1">
        <v>3.335</v>
      </c>
      <c r="AF1024" s="2">
        <v>40556</v>
      </c>
      <c r="AG1024" s="1">
        <v>0.30313000000000001</v>
      </c>
      <c r="AI1024" s="2">
        <v>40147</v>
      </c>
      <c r="AJ1024" s="1">
        <v>4.0084999999999997</v>
      </c>
      <c r="AL1024" s="2">
        <v>40147</v>
      </c>
      <c r="AM1024" s="1">
        <v>3.2715000000000001</v>
      </c>
      <c r="AO1024" s="2">
        <v>40147</v>
      </c>
      <c r="AP1024" s="1">
        <v>0.98429999999999995</v>
      </c>
      <c r="AR1024" s="2">
        <v>40147</v>
      </c>
      <c r="AS1024" s="1">
        <v>0.45700000000000002</v>
      </c>
      <c r="AU1024" s="2">
        <v>40147</v>
      </c>
      <c r="AV1024" s="1">
        <v>3.8025000000000002</v>
      </c>
      <c r="AX1024" s="2">
        <v>40147</v>
      </c>
      <c r="AY1024" s="1">
        <v>3.9279999999999999</v>
      </c>
      <c r="BA1024" s="116">
        <v>40147</v>
      </c>
      <c r="BB1024" s="1">
        <v>3.4195000000000002</v>
      </c>
      <c r="BD1024" s="2">
        <v>40147</v>
      </c>
      <c r="BE1024" s="1">
        <v>1.7195</v>
      </c>
      <c r="BG1024" s="2">
        <v>40207</v>
      </c>
      <c r="BH1024" s="1">
        <v>3.63</v>
      </c>
      <c r="BI1024" s="2"/>
      <c r="BJ1024" s="2">
        <v>40207</v>
      </c>
      <c r="BK1024" s="1">
        <v>2.34</v>
      </c>
      <c r="BM1024" s="2">
        <v>40147</v>
      </c>
      <c r="BN1024" s="1">
        <v>2.6669999999999998</v>
      </c>
    </row>
    <row r="1025" spans="2:66">
      <c r="B1025" s="2">
        <v>40574</v>
      </c>
      <c r="C1025" s="1">
        <v>3.05</v>
      </c>
      <c r="E1025" s="2">
        <v>40039</v>
      </c>
      <c r="F1025" s="1">
        <v>2.23</v>
      </c>
      <c r="H1025" s="2">
        <v>40071</v>
      </c>
      <c r="I1025" s="1">
        <v>4.47</v>
      </c>
      <c r="K1025" s="2">
        <v>40067</v>
      </c>
      <c r="L1025" s="1">
        <v>5.43</v>
      </c>
      <c r="N1025" s="2">
        <v>40067</v>
      </c>
      <c r="O1025" s="1">
        <v>4.96</v>
      </c>
      <c r="Q1025" s="2">
        <v>40148</v>
      </c>
      <c r="R1025" s="1">
        <v>4.38</v>
      </c>
      <c r="T1025" s="2">
        <v>40148</v>
      </c>
      <c r="U1025" s="1">
        <v>4.1349999999999998</v>
      </c>
      <c r="W1025" s="2">
        <v>40148</v>
      </c>
      <c r="X1025" s="1">
        <v>3.9449999999999998</v>
      </c>
      <c r="Z1025" s="2">
        <v>40148</v>
      </c>
      <c r="AA1025" s="1">
        <v>3.74</v>
      </c>
      <c r="AC1025" s="2">
        <v>40148</v>
      </c>
      <c r="AD1025" s="1">
        <v>3.29</v>
      </c>
      <c r="AF1025" s="2">
        <v>40557</v>
      </c>
      <c r="AG1025" s="1">
        <v>0.30313000000000001</v>
      </c>
      <c r="AI1025" s="2">
        <v>40148</v>
      </c>
      <c r="AJ1025" s="1">
        <v>4.1022999999999996</v>
      </c>
      <c r="AL1025" s="2">
        <v>40148</v>
      </c>
      <c r="AM1025" s="1">
        <v>3.3773</v>
      </c>
      <c r="AO1025" s="2">
        <v>40148</v>
      </c>
      <c r="AP1025" s="1">
        <v>1.0065</v>
      </c>
      <c r="AR1025" s="2">
        <v>40148</v>
      </c>
      <c r="AS1025" s="1">
        <v>0.46050000000000002</v>
      </c>
      <c r="AU1025" s="2">
        <v>40148</v>
      </c>
      <c r="AV1025" s="1">
        <v>3.7720000000000002</v>
      </c>
      <c r="AX1025" s="2">
        <v>40148</v>
      </c>
      <c r="AY1025" s="1">
        <v>3.89</v>
      </c>
      <c r="BA1025" s="116">
        <v>40148</v>
      </c>
      <c r="BB1025" s="1">
        <v>3.4108000000000001</v>
      </c>
      <c r="BD1025" s="2">
        <v>40148</v>
      </c>
      <c r="BE1025" s="1">
        <v>1.7175</v>
      </c>
      <c r="BG1025" s="2">
        <v>40210</v>
      </c>
      <c r="BH1025" s="1">
        <v>3.68</v>
      </c>
      <c r="BI1025" s="2"/>
      <c r="BJ1025" s="2">
        <v>40210</v>
      </c>
      <c r="BK1025" s="1">
        <v>2.38</v>
      </c>
      <c r="BM1025" s="2">
        <v>40148</v>
      </c>
      <c r="BN1025" s="1">
        <v>2.6509999999999998</v>
      </c>
    </row>
    <row r="1026" spans="2:66">
      <c r="B1026" s="2">
        <v>40575</v>
      </c>
      <c r="C1026" s="1">
        <v>3.05</v>
      </c>
      <c r="E1026" s="2">
        <v>40042</v>
      </c>
      <c r="F1026" s="1">
        <v>2.21</v>
      </c>
      <c r="H1026" s="2">
        <v>40072</v>
      </c>
      <c r="I1026" s="1">
        <v>4.4000000000000004</v>
      </c>
      <c r="K1026" s="2">
        <v>40070</v>
      </c>
      <c r="L1026" s="1">
        <v>5.44</v>
      </c>
      <c r="N1026" s="2">
        <v>40070</v>
      </c>
      <c r="O1026" s="1">
        <v>4.96</v>
      </c>
      <c r="Q1026" s="2">
        <v>40149</v>
      </c>
      <c r="R1026" s="1">
        <v>4.47</v>
      </c>
      <c r="T1026" s="2">
        <v>40149</v>
      </c>
      <c r="U1026" s="1">
        <v>4.2249999999999996</v>
      </c>
      <c r="W1026" s="2">
        <v>40149</v>
      </c>
      <c r="X1026" s="1">
        <v>4.0250000000000004</v>
      </c>
      <c r="Z1026" s="2">
        <v>40149</v>
      </c>
      <c r="AA1026" s="1">
        <v>3.8149999999999999</v>
      </c>
      <c r="AC1026" s="2">
        <v>40149</v>
      </c>
      <c r="AD1026" s="1">
        <v>3.3449999999999998</v>
      </c>
      <c r="AF1026" s="2">
        <v>40560</v>
      </c>
      <c r="AG1026" s="1">
        <v>0.30313000000000001</v>
      </c>
      <c r="AI1026" s="2">
        <v>40149</v>
      </c>
      <c r="AJ1026" s="1">
        <v>4.0780000000000003</v>
      </c>
      <c r="AL1026" s="2">
        <v>40149</v>
      </c>
      <c r="AM1026" s="1">
        <v>3.4024999999999999</v>
      </c>
      <c r="AO1026" s="2">
        <v>40149</v>
      </c>
      <c r="AP1026" s="1">
        <v>1.0545</v>
      </c>
      <c r="AR1026" s="2">
        <v>40149</v>
      </c>
      <c r="AS1026" s="1">
        <v>0.50249999999999995</v>
      </c>
      <c r="AU1026" s="2">
        <v>40149</v>
      </c>
      <c r="AV1026" s="1">
        <v>3.8079999999999998</v>
      </c>
      <c r="AX1026" s="2">
        <v>40149</v>
      </c>
      <c r="AY1026" s="1">
        <v>3.927</v>
      </c>
      <c r="BA1026" s="116">
        <v>40149</v>
      </c>
      <c r="BB1026" s="1">
        <v>3.4449999999999998</v>
      </c>
      <c r="BD1026" s="2">
        <v>40149</v>
      </c>
      <c r="BE1026" s="1">
        <v>1.736</v>
      </c>
      <c r="BG1026" s="2">
        <v>40211</v>
      </c>
      <c r="BH1026" s="1">
        <v>3.67</v>
      </c>
      <c r="BI1026" s="2"/>
      <c r="BJ1026" s="2">
        <v>40211</v>
      </c>
      <c r="BK1026" s="1">
        <v>2.37</v>
      </c>
      <c r="BM1026" s="2">
        <v>40149</v>
      </c>
      <c r="BN1026" s="1">
        <v>2.669</v>
      </c>
    </row>
    <row r="1027" spans="2:66">
      <c r="B1027" s="2">
        <v>40581</v>
      </c>
      <c r="C1027" s="1">
        <v>3.08</v>
      </c>
      <c r="E1027" s="2">
        <v>40043</v>
      </c>
      <c r="F1027" s="1">
        <v>2.2200000000000002</v>
      </c>
      <c r="H1027" s="2">
        <v>40073</v>
      </c>
      <c r="I1027" s="1">
        <v>4.4000000000000004</v>
      </c>
      <c r="K1027" s="2">
        <v>40071</v>
      </c>
      <c r="L1027" s="1">
        <v>5.4</v>
      </c>
      <c r="N1027" s="2">
        <v>40071</v>
      </c>
      <c r="O1027" s="1">
        <v>4.93</v>
      </c>
      <c r="Q1027" s="2">
        <v>40150</v>
      </c>
      <c r="R1027" s="1">
        <v>4.4749999999999996</v>
      </c>
      <c r="T1027" s="2">
        <v>40150</v>
      </c>
      <c r="U1027" s="1">
        <v>4.24</v>
      </c>
      <c r="W1027" s="2">
        <v>40150</v>
      </c>
      <c r="X1027" s="1">
        <v>4.04</v>
      </c>
      <c r="Z1027" s="2">
        <v>40150</v>
      </c>
      <c r="AA1027" s="1">
        <v>3.83</v>
      </c>
      <c r="AC1027" s="2">
        <v>40150</v>
      </c>
      <c r="AD1027" s="1">
        <v>3.3449999999999998</v>
      </c>
      <c r="AF1027" s="2">
        <v>40561</v>
      </c>
      <c r="AG1027" s="1">
        <v>0.30313000000000001</v>
      </c>
      <c r="AI1027" s="2">
        <v>40150</v>
      </c>
      <c r="AJ1027" s="1">
        <v>4.1558000000000002</v>
      </c>
      <c r="AL1027" s="2">
        <v>40150</v>
      </c>
      <c r="AM1027" s="1">
        <v>3.484</v>
      </c>
      <c r="AO1027" s="2">
        <v>40150</v>
      </c>
      <c r="AP1027" s="1">
        <v>1.07</v>
      </c>
      <c r="AR1027" s="2">
        <v>40150</v>
      </c>
      <c r="AS1027" s="1">
        <v>0.505</v>
      </c>
      <c r="AU1027" s="2">
        <v>40150</v>
      </c>
      <c r="AV1027" s="1">
        <v>3.7865000000000002</v>
      </c>
      <c r="AX1027" s="2">
        <v>40150</v>
      </c>
      <c r="AY1027" s="1">
        <v>3.9039999999999999</v>
      </c>
      <c r="BA1027" s="116">
        <v>40150</v>
      </c>
      <c r="BB1027" s="1">
        <v>3.4329999999999998</v>
      </c>
      <c r="BD1027" s="2">
        <v>40150</v>
      </c>
      <c r="BE1027" s="1">
        <v>1.7638</v>
      </c>
      <c r="BG1027" s="2">
        <v>40212</v>
      </c>
      <c r="BH1027" s="1">
        <v>3.73</v>
      </c>
      <c r="BI1027" s="2"/>
      <c r="BJ1027" s="2">
        <v>40212</v>
      </c>
      <c r="BK1027" s="1">
        <v>2.4</v>
      </c>
      <c r="BM1027" s="2">
        <v>40150</v>
      </c>
      <c r="BN1027" s="1">
        <v>2.6720000000000002</v>
      </c>
    </row>
    <row r="1028" spans="2:66">
      <c r="B1028" s="2">
        <v>40582</v>
      </c>
      <c r="C1028" s="1">
        <v>3.09</v>
      </c>
      <c r="E1028" s="2">
        <v>40044</v>
      </c>
      <c r="F1028" s="1">
        <v>2.21</v>
      </c>
      <c r="H1028" s="2">
        <v>40074</v>
      </c>
      <c r="I1028" s="1">
        <v>4.37</v>
      </c>
      <c r="K1028" s="2">
        <v>40072</v>
      </c>
      <c r="L1028" s="1">
        <v>5.38</v>
      </c>
      <c r="N1028" s="2">
        <v>40072</v>
      </c>
      <c r="O1028" s="1">
        <v>4.8600000000000003</v>
      </c>
      <c r="Q1028" s="2">
        <v>40151</v>
      </c>
      <c r="R1028" s="1">
        <v>4.5149999999999997</v>
      </c>
      <c r="T1028" s="2">
        <v>40151</v>
      </c>
      <c r="U1028" s="1">
        <v>4.28</v>
      </c>
      <c r="W1028" s="2">
        <v>40151</v>
      </c>
      <c r="X1028" s="1">
        <v>4.08</v>
      </c>
      <c r="Z1028" s="2">
        <v>40151</v>
      </c>
      <c r="AA1028" s="1">
        <v>3.855</v>
      </c>
      <c r="AC1028" s="2">
        <v>40151</v>
      </c>
      <c r="AD1028" s="1">
        <v>3.36</v>
      </c>
      <c r="AF1028" s="2">
        <v>40562</v>
      </c>
      <c r="AG1028" s="1">
        <v>0.30313000000000001</v>
      </c>
      <c r="AI1028" s="2">
        <v>40151</v>
      </c>
      <c r="AJ1028" s="1">
        <v>4.2430000000000003</v>
      </c>
      <c r="AL1028" s="2">
        <v>40151</v>
      </c>
      <c r="AM1028" s="1">
        <v>3.601</v>
      </c>
      <c r="AO1028" s="2">
        <v>40151</v>
      </c>
      <c r="AP1028" s="1">
        <v>1.202</v>
      </c>
      <c r="AR1028" s="2">
        <v>40151</v>
      </c>
      <c r="AS1028" s="1">
        <v>0.57699999999999996</v>
      </c>
      <c r="AU1028" s="2">
        <v>40151</v>
      </c>
      <c r="AV1028" s="1">
        <v>3.8180000000000001</v>
      </c>
      <c r="AX1028" s="2">
        <v>40151</v>
      </c>
      <c r="AY1028" s="1">
        <v>3.9430000000000001</v>
      </c>
      <c r="BA1028" s="116">
        <v>40151</v>
      </c>
      <c r="BB1028" s="1">
        <v>3.4779999999999998</v>
      </c>
      <c r="BD1028" s="2">
        <v>40151</v>
      </c>
      <c r="BE1028" s="1">
        <v>1.821</v>
      </c>
      <c r="BG1028" s="2">
        <v>40213</v>
      </c>
      <c r="BH1028" s="1">
        <v>3.62</v>
      </c>
      <c r="BI1028" s="2"/>
      <c r="BJ1028" s="2">
        <v>40213</v>
      </c>
      <c r="BK1028" s="1">
        <v>2.29</v>
      </c>
      <c r="BM1028" s="2">
        <v>40151</v>
      </c>
      <c r="BN1028" s="1">
        <v>2.7279999999999998</v>
      </c>
    </row>
    <row r="1029" spans="2:66">
      <c r="B1029" s="2">
        <v>40583</v>
      </c>
      <c r="C1029" s="1">
        <v>3.09</v>
      </c>
      <c r="E1029" s="2">
        <v>40045</v>
      </c>
      <c r="F1029" s="1">
        <v>2.2200000000000002</v>
      </c>
      <c r="H1029" s="2">
        <v>40077</v>
      </c>
      <c r="I1029" s="1">
        <v>4.43</v>
      </c>
      <c r="K1029" s="2">
        <v>40073</v>
      </c>
      <c r="L1029" s="1">
        <v>5.35</v>
      </c>
      <c r="N1029" s="2">
        <v>40073</v>
      </c>
      <c r="O1029" s="1">
        <v>4.82</v>
      </c>
      <c r="Q1029" s="2">
        <v>40154</v>
      </c>
      <c r="R1029" s="1">
        <v>4.5649999999999995</v>
      </c>
      <c r="T1029" s="2">
        <v>40154</v>
      </c>
      <c r="U1029" s="1">
        <v>4.3449999999999998</v>
      </c>
      <c r="W1029" s="2">
        <v>40154</v>
      </c>
      <c r="X1029" s="1">
        <v>4.1449999999999996</v>
      </c>
      <c r="Z1029" s="2">
        <v>40154</v>
      </c>
      <c r="AA1029" s="1">
        <v>3.9249999999999998</v>
      </c>
      <c r="AC1029" s="2">
        <v>40154</v>
      </c>
      <c r="AD1029" s="1">
        <v>3.415</v>
      </c>
      <c r="AF1029" s="2">
        <v>40563</v>
      </c>
      <c r="AG1029" s="1">
        <v>0.30313000000000001</v>
      </c>
      <c r="AI1029" s="2">
        <v>40154</v>
      </c>
      <c r="AJ1029" s="1">
        <v>4.2359999999999998</v>
      </c>
      <c r="AL1029" s="2">
        <v>40154</v>
      </c>
      <c r="AM1029" s="1">
        <v>3.5617999999999999</v>
      </c>
      <c r="AO1029" s="2">
        <v>40154</v>
      </c>
      <c r="AP1029" s="1">
        <v>1.1305000000000001</v>
      </c>
      <c r="AR1029" s="2">
        <v>40154</v>
      </c>
      <c r="AS1029" s="1">
        <v>0.52800000000000002</v>
      </c>
      <c r="AU1029" s="2">
        <v>40154</v>
      </c>
      <c r="AV1029" s="1">
        <v>3.786</v>
      </c>
      <c r="AX1029" s="2">
        <v>40154</v>
      </c>
      <c r="AY1029" s="1">
        <v>3.9009999999999998</v>
      </c>
      <c r="BA1029" s="116">
        <v>40154</v>
      </c>
      <c r="BB1029" s="1">
        <v>3.4255</v>
      </c>
      <c r="BD1029" s="2">
        <v>40154</v>
      </c>
      <c r="BE1029" s="1">
        <v>1.794</v>
      </c>
      <c r="BG1029" s="2">
        <v>40214</v>
      </c>
      <c r="BH1029" s="1">
        <v>3.59</v>
      </c>
      <c r="BI1029" s="2"/>
      <c r="BJ1029" s="2">
        <v>40214</v>
      </c>
      <c r="BK1029" s="1">
        <v>2.23</v>
      </c>
      <c r="BM1029" s="2">
        <v>40154</v>
      </c>
      <c r="BN1029" s="1">
        <v>2.6879999999999997</v>
      </c>
    </row>
    <row r="1030" spans="2:66">
      <c r="B1030" s="2">
        <v>40584</v>
      </c>
      <c r="C1030" s="1">
        <v>3.11</v>
      </c>
      <c r="E1030" s="2">
        <v>40046</v>
      </c>
      <c r="F1030" s="1">
        <v>2.2200000000000002</v>
      </c>
      <c r="H1030" s="2">
        <v>40078</v>
      </c>
      <c r="I1030" s="1">
        <v>4.49</v>
      </c>
      <c r="K1030" s="2">
        <v>40074</v>
      </c>
      <c r="L1030" s="1">
        <v>5.32</v>
      </c>
      <c r="N1030" s="2">
        <v>40074</v>
      </c>
      <c r="O1030" s="1">
        <v>4.7699999999999996</v>
      </c>
      <c r="Q1030" s="2">
        <v>40155</v>
      </c>
      <c r="R1030" s="1">
        <v>4.51</v>
      </c>
      <c r="T1030" s="2">
        <v>40155</v>
      </c>
      <c r="U1030" s="1">
        <v>4.29</v>
      </c>
      <c r="W1030" s="2">
        <v>40155</v>
      </c>
      <c r="X1030" s="1">
        <v>4.0949999999999998</v>
      </c>
      <c r="Z1030" s="2">
        <v>40155</v>
      </c>
      <c r="AA1030" s="1">
        <v>3.875</v>
      </c>
      <c r="AC1030" s="2">
        <v>40155</v>
      </c>
      <c r="AD1030" s="1">
        <v>3.38</v>
      </c>
      <c r="AF1030" s="2">
        <v>40564</v>
      </c>
      <c r="AG1030" s="1">
        <v>0.30313000000000001</v>
      </c>
      <c r="AI1030" s="2">
        <v>40155</v>
      </c>
      <c r="AJ1030" s="1">
        <v>4.2069999999999999</v>
      </c>
      <c r="AL1030" s="2">
        <v>40155</v>
      </c>
      <c r="AM1030" s="1">
        <v>3.4984999999999999</v>
      </c>
      <c r="AO1030" s="2">
        <v>40155</v>
      </c>
      <c r="AP1030" s="1">
        <v>1.0785</v>
      </c>
      <c r="AR1030" s="2">
        <v>40155</v>
      </c>
      <c r="AS1030" s="1">
        <v>0.50600000000000001</v>
      </c>
      <c r="AU1030" s="2">
        <v>40155</v>
      </c>
      <c r="AV1030" s="1">
        <v>3.7789999999999999</v>
      </c>
      <c r="AX1030" s="2">
        <v>40155</v>
      </c>
      <c r="AY1030" s="1">
        <v>3.895</v>
      </c>
      <c r="BA1030" s="116">
        <v>40155</v>
      </c>
      <c r="BB1030" s="1">
        <v>3.4123000000000001</v>
      </c>
      <c r="BD1030" s="2">
        <v>40155</v>
      </c>
      <c r="BE1030" s="1">
        <v>1.738</v>
      </c>
      <c r="BG1030" s="2">
        <v>40217</v>
      </c>
      <c r="BH1030" s="1">
        <v>3.62</v>
      </c>
      <c r="BI1030" s="2"/>
      <c r="BJ1030" s="2">
        <v>40217</v>
      </c>
      <c r="BK1030" s="1">
        <v>2.2599999999999998</v>
      </c>
      <c r="BM1030" s="2">
        <v>40155</v>
      </c>
      <c r="BN1030" s="1">
        <v>2.6470000000000002</v>
      </c>
    </row>
    <row r="1031" spans="2:66">
      <c r="B1031" s="2">
        <v>40585</v>
      </c>
      <c r="C1031" s="1">
        <v>3.12</v>
      </c>
      <c r="E1031" s="2">
        <v>40049</v>
      </c>
      <c r="F1031" s="1">
        <v>2.2400000000000002</v>
      </c>
      <c r="H1031" s="2">
        <v>40079</v>
      </c>
      <c r="I1031" s="1">
        <v>4.47</v>
      </c>
      <c r="K1031" s="2">
        <v>40077</v>
      </c>
      <c r="L1031" s="1">
        <v>5.37</v>
      </c>
      <c r="N1031" s="2">
        <v>40077</v>
      </c>
      <c r="O1031" s="1">
        <v>4.84</v>
      </c>
      <c r="Q1031" s="2">
        <v>40156</v>
      </c>
      <c r="R1031" s="1">
        <v>4.49</v>
      </c>
      <c r="T1031" s="2">
        <v>40156</v>
      </c>
      <c r="U1031" s="1">
        <v>4.2649999999999997</v>
      </c>
      <c r="W1031" s="2">
        <v>40156</v>
      </c>
      <c r="X1031" s="1">
        <v>4.0750000000000002</v>
      </c>
      <c r="Z1031" s="2">
        <v>40156</v>
      </c>
      <c r="AA1031" s="1">
        <v>3.855</v>
      </c>
      <c r="AC1031" s="2">
        <v>40156</v>
      </c>
      <c r="AD1031" s="1">
        <v>3.36</v>
      </c>
      <c r="AF1031" s="2">
        <v>40567</v>
      </c>
      <c r="AG1031" s="1">
        <v>0.30313000000000001</v>
      </c>
      <c r="AI1031" s="2">
        <v>40156</v>
      </c>
      <c r="AJ1031" s="1">
        <v>4.2439999999999998</v>
      </c>
      <c r="AL1031" s="2">
        <v>40156</v>
      </c>
      <c r="AM1031" s="1">
        <v>3.5419999999999998</v>
      </c>
      <c r="AO1031" s="2">
        <v>40156</v>
      </c>
      <c r="AP1031" s="1">
        <v>1.091</v>
      </c>
      <c r="AR1031" s="2">
        <v>40156</v>
      </c>
      <c r="AS1031" s="1">
        <v>0.51049999999999995</v>
      </c>
      <c r="AU1031" s="2">
        <v>40156</v>
      </c>
      <c r="AV1031" s="1">
        <v>3.8090000000000002</v>
      </c>
      <c r="AX1031" s="2">
        <v>40156</v>
      </c>
      <c r="AY1031" s="1">
        <v>3.92</v>
      </c>
      <c r="BA1031" s="116">
        <v>40156</v>
      </c>
      <c r="BB1031" s="1">
        <v>3.4153000000000002</v>
      </c>
      <c r="BD1031" s="2">
        <v>40156</v>
      </c>
      <c r="BE1031" s="1">
        <v>1.7155</v>
      </c>
      <c r="BG1031" s="2">
        <v>40218</v>
      </c>
      <c r="BH1031" s="1">
        <v>3.67</v>
      </c>
      <c r="BI1031" s="2"/>
      <c r="BJ1031" s="2">
        <v>40218</v>
      </c>
      <c r="BK1031" s="1">
        <v>2.3199999999999998</v>
      </c>
      <c r="BM1031" s="2">
        <v>40156</v>
      </c>
      <c r="BN1031" s="1">
        <v>2.6339999999999999</v>
      </c>
    </row>
    <row r="1032" spans="2:66">
      <c r="B1032" s="2">
        <v>40588</v>
      </c>
      <c r="C1032" s="1">
        <v>3.13</v>
      </c>
      <c r="E1032" s="2">
        <v>40050</v>
      </c>
      <c r="F1032" s="1">
        <v>2.2400000000000002</v>
      </c>
      <c r="H1032" s="2">
        <v>40080</v>
      </c>
      <c r="I1032" s="1">
        <v>4.4400000000000004</v>
      </c>
      <c r="K1032" s="2">
        <v>40078</v>
      </c>
      <c r="L1032" s="1">
        <v>5.4</v>
      </c>
      <c r="N1032" s="2">
        <v>40078</v>
      </c>
      <c r="O1032" s="1">
        <v>4.91</v>
      </c>
      <c r="Q1032" s="2">
        <v>40157</v>
      </c>
      <c r="R1032" s="1">
        <v>4.585</v>
      </c>
      <c r="T1032" s="2">
        <v>40157</v>
      </c>
      <c r="U1032" s="1">
        <v>4.3600000000000003</v>
      </c>
      <c r="W1032" s="2">
        <v>40157</v>
      </c>
      <c r="X1032" s="1">
        <v>4.1849999999999996</v>
      </c>
      <c r="Z1032" s="2">
        <v>40157</v>
      </c>
      <c r="AA1032" s="1">
        <v>3.9699999999999998</v>
      </c>
      <c r="AC1032" s="2">
        <v>40157</v>
      </c>
      <c r="AD1032" s="1">
        <v>3.48</v>
      </c>
      <c r="AF1032" s="2">
        <v>40568</v>
      </c>
      <c r="AG1032" s="1">
        <v>0.30437999999999998</v>
      </c>
      <c r="AI1032" s="2">
        <v>40157</v>
      </c>
      <c r="AJ1032" s="1">
        <v>4.3268000000000004</v>
      </c>
      <c r="AL1032" s="2">
        <v>40157</v>
      </c>
      <c r="AM1032" s="1">
        <v>3.597</v>
      </c>
      <c r="AO1032" s="2">
        <v>40157</v>
      </c>
      <c r="AP1032" s="1">
        <v>1.105</v>
      </c>
      <c r="AR1032" s="2">
        <v>40157</v>
      </c>
      <c r="AS1032" s="1">
        <v>0.52500000000000002</v>
      </c>
      <c r="AU1032" s="2">
        <v>40157</v>
      </c>
      <c r="AV1032" s="1">
        <v>3.8220000000000001</v>
      </c>
      <c r="AX1032" s="2">
        <v>40157</v>
      </c>
      <c r="AY1032" s="1">
        <v>3.9393000000000002</v>
      </c>
      <c r="BA1032" s="116">
        <v>40157</v>
      </c>
      <c r="BB1032" s="1">
        <v>3.448</v>
      </c>
      <c r="BD1032" s="2">
        <v>40157</v>
      </c>
      <c r="BE1032" s="1">
        <v>1.7530000000000001</v>
      </c>
      <c r="BG1032" s="2">
        <v>40219</v>
      </c>
      <c r="BH1032" s="1">
        <v>3.7199999999999998</v>
      </c>
      <c r="BI1032" s="2"/>
      <c r="BJ1032" s="2">
        <v>40219</v>
      </c>
      <c r="BK1032" s="1">
        <v>2.39</v>
      </c>
      <c r="BM1032" s="2">
        <v>40157</v>
      </c>
      <c r="BN1032" s="1">
        <v>2.6669999999999998</v>
      </c>
    </row>
    <row r="1033" spans="2:66">
      <c r="B1033" s="2">
        <v>40589</v>
      </c>
      <c r="C1033" s="1">
        <v>3.13</v>
      </c>
      <c r="E1033" s="2">
        <v>40051</v>
      </c>
      <c r="F1033" s="1">
        <v>2.2400000000000002</v>
      </c>
      <c r="H1033" s="2">
        <v>40081</v>
      </c>
      <c r="I1033" s="1">
        <v>4.43</v>
      </c>
      <c r="K1033" s="2">
        <v>40079</v>
      </c>
      <c r="L1033" s="1">
        <v>5.37</v>
      </c>
      <c r="N1033" s="2">
        <v>40079</v>
      </c>
      <c r="O1033" s="1">
        <v>4.88</v>
      </c>
      <c r="Q1033" s="2">
        <v>40158</v>
      </c>
      <c r="R1033" s="1">
        <v>4.57</v>
      </c>
      <c r="T1033" s="2">
        <v>40158</v>
      </c>
      <c r="U1033" s="1">
        <v>4.3499999999999996</v>
      </c>
      <c r="W1033" s="2">
        <v>40158</v>
      </c>
      <c r="X1033" s="1">
        <v>4.18</v>
      </c>
      <c r="Z1033" s="2">
        <v>40158</v>
      </c>
      <c r="AA1033" s="1">
        <v>3.9750000000000001</v>
      </c>
      <c r="AC1033" s="2">
        <v>40158</v>
      </c>
      <c r="AD1033" s="1">
        <v>3.4950000000000001</v>
      </c>
      <c r="AF1033" s="2">
        <v>40569</v>
      </c>
      <c r="AG1033" s="1">
        <v>0.30437999999999998</v>
      </c>
      <c r="AI1033" s="2">
        <v>40158</v>
      </c>
      <c r="AJ1033" s="1">
        <v>4.3155000000000001</v>
      </c>
      <c r="AL1033" s="2">
        <v>40158</v>
      </c>
      <c r="AM1033" s="1">
        <v>3.6585000000000001</v>
      </c>
      <c r="AO1033" s="2">
        <v>40158</v>
      </c>
      <c r="AP1033" s="1">
        <v>1.1400000000000001</v>
      </c>
      <c r="AR1033" s="2">
        <v>40158</v>
      </c>
      <c r="AS1033" s="1">
        <v>0.54300000000000004</v>
      </c>
      <c r="AU1033" s="2">
        <v>40158</v>
      </c>
      <c r="AV1033" s="1">
        <v>3.8174999999999999</v>
      </c>
      <c r="AX1033" s="2">
        <v>40158</v>
      </c>
      <c r="AY1033" s="1">
        <v>3.9388000000000001</v>
      </c>
      <c r="BA1033" s="116">
        <v>40158</v>
      </c>
      <c r="BB1033" s="1">
        <v>3.4552999999999998</v>
      </c>
      <c r="BD1033" s="2">
        <v>40158</v>
      </c>
      <c r="BE1033" s="1">
        <v>1.7614999999999998</v>
      </c>
      <c r="BG1033" s="2">
        <v>40220</v>
      </c>
      <c r="BH1033" s="1">
        <v>3.73</v>
      </c>
      <c r="BI1033" s="2"/>
      <c r="BJ1033" s="2">
        <v>40220</v>
      </c>
      <c r="BK1033" s="1">
        <v>2.39</v>
      </c>
      <c r="BM1033" s="2">
        <v>40158</v>
      </c>
      <c r="BN1033" s="1">
        <v>2.68</v>
      </c>
    </row>
    <row r="1034" spans="2:66">
      <c r="B1034" s="2">
        <v>40590</v>
      </c>
      <c r="C1034" s="1">
        <v>3.14</v>
      </c>
      <c r="E1034" s="2">
        <v>40052</v>
      </c>
      <c r="F1034" s="1">
        <v>2.2400000000000002</v>
      </c>
      <c r="H1034" s="2">
        <v>40084</v>
      </c>
      <c r="I1034" s="1">
        <v>4.45</v>
      </c>
      <c r="K1034" s="2">
        <v>40080</v>
      </c>
      <c r="L1034" s="1">
        <v>5.36</v>
      </c>
      <c r="N1034" s="2">
        <v>40080</v>
      </c>
      <c r="O1034" s="1">
        <v>4.83</v>
      </c>
      <c r="Q1034" s="2">
        <v>40161</v>
      </c>
      <c r="R1034" s="1">
        <v>4.6100000000000003</v>
      </c>
      <c r="T1034" s="2">
        <v>40161</v>
      </c>
      <c r="U1034" s="1">
        <v>4.3899999999999997</v>
      </c>
      <c r="W1034" s="2">
        <v>40161</v>
      </c>
      <c r="X1034" s="1">
        <v>4.22</v>
      </c>
      <c r="Z1034" s="2">
        <v>40161</v>
      </c>
      <c r="AA1034" s="1">
        <v>4.0199999999999996</v>
      </c>
      <c r="AC1034" s="2">
        <v>40161</v>
      </c>
      <c r="AD1034" s="1">
        <v>3.5249999999999999</v>
      </c>
      <c r="AF1034" s="2">
        <v>40570</v>
      </c>
      <c r="AG1034" s="1">
        <v>0.30437999999999998</v>
      </c>
      <c r="AI1034" s="2">
        <v>40161</v>
      </c>
      <c r="AJ1034" s="1">
        <v>4.3048000000000002</v>
      </c>
      <c r="AL1034" s="2">
        <v>40161</v>
      </c>
      <c r="AM1034" s="1">
        <v>3.6608000000000001</v>
      </c>
      <c r="AO1034" s="2">
        <v>40161</v>
      </c>
      <c r="AP1034" s="1">
        <v>1.1815</v>
      </c>
      <c r="AR1034" s="2">
        <v>40161</v>
      </c>
      <c r="AS1034" s="1">
        <v>0.56430000000000002</v>
      </c>
      <c r="AU1034" s="2">
        <v>40161</v>
      </c>
      <c r="AV1034" s="1">
        <v>3.8063000000000002</v>
      </c>
      <c r="AX1034" s="2">
        <v>40161</v>
      </c>
      <c r="AY1034" s="1">
        <v>3.9245000000000001</v>
      </c>
      <c r="BA1034" s="116">
        <v>40161</v>
      </c>
      <c r="BB1034" s="1">
        <v>3.452</v>
      </c>
      <c r="BD1034" s="2">
        <v>40161</v>
      </c>
      <c r="BE1034" s="1">
        <v>1.754</v>
      </c>
      <c r="BG1034" s="2">
        <v>40221</v>
      </c>
      <c r="BH1034" s="1">
        <v>3.69</v>
      </c>
      <c r="BI1034" s="2"/>
      <c r="BJ1034" s="2">
        <v>40221</v>
      </c>
      <c r="BK1034" s="1">
        <v>2.35</v>
      </c>
      <c r="BM1034" s="2">
        <v>40161</v>
      </c>
      <c r="BN1034" s="1">
        <v>2.6804999999999999</v>
      </c>
    </row>
    <row r="1035" spans="2:66">
      <c r="B1035" s="2">
        <v>40591</v>
      </c>
      <c r="C1035" s="1">
        <v>3.15</v>
      </c>
      <c r="E1035" s="2">
        <v>40053</v>
      </c>
      <c r="F1035" s="1">
        <v>2.25</v>
      </c>
      <c r="H1035" s="2">
        <v>40085</v>
      </c>
      <c r="I1035" s="1">
        <v>4.47</v>
      </c>
      <c r="K1035" s="2">
        <v>40081</v>
      </c>
      <c r="L1035" s="1">
        <v>5.35</v>
      </c>
      <c r="N1035" s="2">
        <v>40081</v>
      </c>
      <c r="O1035" s="1">
        <v>4.8</v>
      </c>
      <c r="Q1035" s="2">
        <v>40162</v>
      </c>
      <c r="R1035" s="1">
        <v>4.585</v>
      </c>
      <c r="T1035" s="2">
        <v>40162</v>
      </c>
      <c r="U1035" s="1">
        <v>4.37</v>
      </c>
      <c r="W1035" s="2">
        <v>40162</v>
      </c>
      <c r="X1035" s="1">
        <v>4.2050000000000001</v>
      </c>
      <c r="Z1035" s="2">
        <v>40162</v>
      </c>
      <c r="AA1035" s="1">
        <v>4.0049999999999999</v>
      </c>
      <c r="AC1035" s="2">
        <v>40162</v>
      </c>
      <c r="AD1035" s="1">
        <v>3.5049999999999999</v>
      </c>
      <c r="AF1035" s="2">
        <v>40571</v>
      </c>
      <c r="AG1035" s="1">
        <v>0.30437999999999998</v>
      </c>
      <c r="AI1035" s="2">
        <v>40162</v>
      </c>
      <c r="AJ1035" s="1">
        <v>4.3460000000000001</v>
      </c>
      <c r="AL1035" s="2">
        <v>40162</v>
      </c>
      <c r="AM1035" s="1">
        <v>3.7130000000000001</v>
      </c>
      <c r="AO1035" s="2">
        <v>40162</v>
      </c>
      <c r="AP1035" s="1">
        <v>1.2002999999999999</v>
      </c>
      <c r="AR1035" s="2">
        <v>40162</v>
      </c>
      <c r="AS1035" s="1">
        <v>0.57599999999999996</v>
      </c>
      <c r="AU1035" s="2">
        <v>40162</v>
      </c>
      <c r="AV1035" s="1">
        <v>3.8460000000000001</v>
      </c>
      <c r="AX1035" s="2">
        <v>40162</v>
      </c>
      <c r="AY1035" s="1">
        <v>3.9695</v>
      </c>
      <c r="BA1035" s="116">
        <v>40162</v>
      </c>
      <c r="BB1035" s="1">
        <v>3.4735</v>
      </c>
      <c r="BD1035" s="2">
        <v>40162</v>
      </c>
      <c r="BE1035" s="1">
        <v>1.7665</v>
      </c>
      <c r="BG1035" s="2">
        <v>40225</v>
      </c>
      <c r="BH1035" s="1">
        <v>3.66</v>
      </c>
      <c r="BI1035" s="2"/>
      <c r="BJ1035" s="2">
        <v>40225</v>
      </c>
      <c r="BK1035" s="1">
        <v>2.3199999999999998</v>
      </c>
      <c r="BM1035" s="2">
        <v>40162</v>
      </c>
      <c r="BN1035" s="1">
        <v>2.6935000000000002</v>
      </c>
    </row>
    <row r="1036" spans="2:66">
      <c r="B1036" s="2">
        <v>40592</v>
      </c>
      <c r="C1036" s="1">
        <v>3.15</v>
      </c>
      <c r="E1036" s="2">
        <v>40056</v>
      </c>
      <c r="F1036" s="1">
        <v>2.27</v>
      </c>
      <c r="H1036" s="2">
        <v>40086</v>
      </c>
      <c r="I1036" s="1">
        <v>4.3899999999999997</v>
      </c>
      <c r="K1036" s="2">
        <v>40084</v>
      </c>
      <c r="L1036" s="1">
        <v>5.36</v>
      </c>
      <c r="N1036" s="2">
        <v>40084</v>
      </c>
      <c r="O1036" s="1">
        <v>4.8100000000000005</v>
      </c>
      <c r="Q1036" s="2">
        <v>40163</v>
      </c>
      <c r="R1036" s="1">
        <v>4.6950000000000003</v>
      </c>
      <c r="T1036" s="2">
        <v>40163</v>
      </c>
      <c r="U1036" s="1">
        <v>4.4800000000000004</v>
      </c>
      <c r="W1036" s="2">
        <v>40163</v>
      </c>
      <c r="X1036" s="1">
        <v>4.3150000000000004</v>
      </c>
      <c r="Z1036" s="2">
        <v>40163</v>
      </c>
      <c r="AA1036" s="1">
        <v>4.125</v>
      </c>
      <c r="AC1036" s="2">
        <v>40163</v>
      </c>
      <c r="AD1036" s="1">
        <v>3.63</v>
      </c>
      <c r="AF1036" s="2">
        <v>40574</v>
      </c>
      <c r="AG1036" s="1">
        <v>0.30437999999999998</v>
      </c>
      <c r="AI1036" s="2">
        <v>40163</v>
      </c>
      <c r="AJ1036" s="1">
        <v>4.3567999999999998</v>
      </c>
      <c r="AL1036" s="2">
        <v>40163</v>
      </c>
      <c r="AM1036" s="1">
        <v>3.7267999999999999</v>
      </c>
      <c r="AO1036" s="2">
        <v>40163</v>
      </c>
      <c r="AP1036" s="1">
        <v>1.1890000000000001</v>
      </c>
      <c r="AR1036" s="2">
        <v>40163</v>
      </c>
      <c r="AS1036" s="1">
        <v>0.5655</v>
      </c>
      <c r="AU1036" s="2">
        <v>40163</v>
      </c>
      <c r="AV1036" s="1">
        <v>3.855</v>
      </c>
      <c r="AX1036" s="2">
        <v>40163</v>
      </c>
      <c r="AY1036" s="1">
        <v>3.9769999999999999</v>
      </c>
      <c r="BA1036" s="116">
        <v>40163</v>
      </c>
      <c r="BB1036" s="1">
        <v>3.4809999999999999</v>
      </c>
      <c r="BD1036" s="2">
        <v>40163</v>
      </c>
      <c r="BE1036" s="1">
        <v>1.7305000000000001</v>
      </c>
      <c r="BG1036" s="2">
        <v>40226</v>
      </c>
      <c r="BH1036" s="1">
        <v>3.74</v>
      </c>
      <c r="BI1036" s="2"/>
      <c r="BJ1036" s="2">
        <v>40226</v>
      </c>
      <c r="BK1036" s="1">
        <v>2.4</v>
      </c>
      <c r="BM1036" s="2">
        <v>40163</v>
      </c>
      <c r="BN1036" s="1">
        <v>2.6659999999999999</v>
      </c>
    </row>
    <row r="1037" spans="2:66">
      <c r="B1037" s="2">
        <v>40595</v>
      </c>
      <c r="C1037" s="1">
        <v>3.15</v>
      </c>
      <c r="E1037" s="2">
        <v>40057</v>
      </c>
      <c r="F1037" s="1">
        <v>2.27</v>
      </c>
      <c r="H1037" s="2">
        <v>40087</v>
      </c>
      <c r="I1037" s="1">
        <v>4.3600000000000003</v>
      </c>
      <c r="K1037" s="2">
        <v>40085</v>
      </c>
      <c r="L1037" s="1">
        <v>5.38</v>
      </c>
      <c r="N1037" s="2">
        <v>40085</v>
      </c>
      <c r="O1037" s="1">
        <v>4.84</v>
      </c>
      <c r="Q1037" s="2">
        <v>40164</v>
      </c>
      <c r="R1037" s="1">
        <v>4.68</v>
      </c>
      <c r="T1037" s="2">
        <v>40164</v>
      </c>
      <c r="U1037" s="1">
        <v>4.4649999999999999</v>
      </c>
      <c r="W1037" s="2">
        <v>40164</v>
      </c>
      <c r="X1037" s="1">
        <v>4.3049999999999997</v>
      </c>
      <c r="Z1037" s="2">
        <v>40164</v>
      </c>
      <c r="AA1037" s="1">
        <v>4.1100000000000003</v>
      </c>
      <c r="AC1037" s="2">
        <v>40164</v>
      </c>
      <c r="AD1037" s="1">
        <v>3.61</v>
      </c>
      <c r="AF1037" s="2">
        <v>40575</v>
      </c>
      <c r="AG1037" s="1">
        <v>0.3105</v>
      </c>
      <c r="AI1037" s="2">
        <v>40164</v>
      </c>
      <c r="AJ1037" s="1">
        <v>4.2423000000000002</v>
      </c>
      <c r="AL1037" s="2">
        <v>40164</v>
      </c>
      <c r="AM1037" s="1">
        <v>3.5990000000000002</v>
      </c>
      <c r="AO1037" s="2">
        <v>40164</v>
      </c>
      <c r="AP1037" s="1">
        <v>1.0965</v>
      </c>
      <c r="AR1037" s="2">
        <v>40164</v>
      </c>
      <c r="AS1037" s="1">
        <v>0.50900000000000001</v>
      </c>
      <c r="AU1037" s="2">
        <v>40164</v>
      </c>
      <c r="AV1037" s="1">
        <v>3.7669999999999999</v>
      </c>
      <c r="AX1037" s="2">
        <v>40164</v>
      </c>
      <c r="AY1037" s="1">
        <v>3.891</v>
      </c>
      <c r="BA1037" s="116">
        <v>40164</v>
      </c>
      <c r="BB1037" s="1">
        <v>3.3965000000000001</v>
      </c>
      <c r="BD1037" s="2">
        <v>40164</v>
      </c>
      <c r="BE1037" s="1">
        <v>1.6779999999999999</v>
      </c>
      <c r="BG1037" s="2">
        <v>40227</v>
      </c>
      <c r="BH1037" s="1">
        <v>3.79</v>
      </c>
      <c r="BI1037" s="2"/>
      <c r="BJ1037" s="2">
        <v>40227</v>
      </c>
      <c r="BK1037" s="1">
        <v>2.46</v>
      </c>
      <c r="BM1037" s="2">
        <v>40164</v>
      </c>
      <c r="BN1037" s="1">
        <v>2.6070000000000002</v>
      </c>
    </row>
    <row r="1038" spans="2:66">
      <c r="B1038" s="2">
        <v>40596</v>
      </c>
      <c r="C1038" s="1">
        <v>3.15</v>
      </c>
      <c r="E1038" s="2">
        <v>40058</v>
      </c>
      <c r="F1038" s="1">
        <v>2.25</v>
      </c>
      <c r="H1038" s="2">
        <v>40091</v>
      </c>
      <c r="I1038" s="1">
        <v>4.34</v>
      </c>
      <c r="K1038" s="2">
        <v>40086</v>
      </c>
      <c r="L1038" s="1">
        <v>5.34</v>
      </c>
      <c r="N1038" s="2">
        <v>40086</v>
      </c>
      <c r="O1038" s="1">
        <v>4.8100000000000005</v>
      </c>
      <c r="Q1038" s="2">
        <v>40165</v>
      </c>
      <c r="R1038" s="1">
        <v>4.63</v>
      </c>
      <c r="T1038" s="2">
        <v>40165</v>
      </c>
      <c r="U1038" s="1">
        <v>4.41</v>
      </c>
      <c r="W1038" s="2">
        <v>40165</v>
      </c>
      <c r="X1038" s="1">
        <v>4.2450000000000001</v>
      </c>
      <c r="Z1038" s="2">
        <v>40165</v>
      </c>
      <c r="AA1038" s="1">
        <v>4.0650000000000004</v>
      </c>
      <c r="AC1038" s="2">
        <v>40165</v>
      </c>
      <c r="AD1038" s="1">
        <v>3.58</v>
      </c>
      <c r="AF1038" s="2">
        <v>40576</v>
      </c>
      <c r="AG1038" s="1">
        <v>0.3105</v>
      </c>
      <c r="AI1038" s="2">
        <v>40165</v>
      </c>
      <c r="AJ1038" s="1">
        <v>4.2824999999999998</v>
      </c>
      <c r="AL1038" s="2">
        <v>40165</v>
      </c>
      <c r="AM1038" s="1">
        <v>3.6508000000000003</v>
      </c>
      <c r="AO1038" s="2">
        <v>40165</v>
      </c>
      <c r="AP1038" s="1">
        <v>1.1179999999999999</v>
      </c>
      <c r="AR1038" s="2">
        <v>40165</v>
      </c>
      <c r="AS1038" s="1">
        <v>0.51700000000000002</v>
      </c>
      <c r="AU1038" s="2">
        <v>40165</v>
      </c>
      <c r="AV1038" s="1">
        <v>3.762</v>
      </c>
      <c r="AX1038" s="2">
        <v>40165</v>
      </c>
      <c r="AY1038" s="1">
        <v>3.8742999999999999</v>
      </c>
      <c r="BA1038" s="116">
        <v>40165</v>
      </c>
      <c r="BB1038" s="1">
        <v>3.4102999999999999</v>
      </c>
      <c r="BD1038" s="2">
        <v>40165</v>
      </c>
      <c r="BE1038" s="1">
        <v>1.6665000000000001</v>
      </c>
      <c r="BG1038" s="2">
        <v>40228</v>
      </c>
      <c r="BH1038" s="1">
        <v>3.7800000000000002</v>
      </c>
      <c r="BI1038" s="2"/>
      <c r="BJ1038" s="2">
        <v>40228</v>
      </c>
      <c r="BK1038" s="1">
        <v>2.48</v>
      </c>
      <c r="BM1038" s="2">
        <v>40165</v>
      </c>
      <c r="BN1038" s="1">
        <v>2.609</v>
      </c>
    </row>
    <row r="1039" spans="2:66">
      <c r="B1039" s="2">
        <v>40597</v>
      </c>
      <c r="C1039" s="1">
        <v>3.15</v>
      </c>
      <c r="E1039" s="2">
        <v>40059</v>
      </c>
      <c r="F1039" s="1">
        <v>2.2400000000000002</v>
      </c>
      <c r="H1039" s="2">
        <v>40092</v>
      </c>
      <c r="I1039" s="1">
        <v>4.4400000000000004</v>
      </c>
      <c r="K1039" s="2">
        <v>40087</v>
      </c>
      <c r="L1039" s="1">
        <v>5.32</v>
      </c>
      <c r="N1039" s="2">
        <v>40087</v>
      </c>
      <c r="O1039" s="1">
        <v>4.78</v>
      </c>
      <c r="Q1039" s="2">
        <v>40168</v>
      </c>
      <c r="R1039" s="1">
        <v>4.6550000000000002</v>
      </c>
      <c r="T1039" s="2">
        <v>40168</v>
      </c>
      <c r="U1039" s="1">
        <v>4.4349999999999996</v>
      </c>
      <c r="W1039" s="2">
        <v>40168</v>
      </c>
      <c r="X1039" s="1">
        <v>4.26</v>
      </c>
      <c r="Z1039" s="2">
        <v>40168</v>
      </c>
      <c r="AA1039" s="1">
        <v>4.0650000000000004</v>
      </c>
      <c r="AC1039" s="2">
        <v>40168</v>
      </c>
      <c r="AD1039" s="1">
        <v>3.585</v>
      </c>
      <c r="AF1039" s="2">
        <v>40577</v>
      </c>
      <c r="AG1039" s="1">
        <v>0.3105</v>
      </c>
      <c r="AI1039" s="2">
        <v>40168</v>
      </c>
      <c r="AJ1039" s="1">
        <v>4.423</v>
      </c>
      <c r="AL1039" s="2">
        <v>40168</v>
      </c>
      <c r="AM1039" s="1">
        <v>3.8129999999999997</v>
      </c>
      <c r="AO1039" s="2">
        <v>40168</v>
      </c>
      <c r="AP1039" s="1">
        <v>1.1935</v>
      </c>
      <c r="AR1039" s="2">
        <v>40168</v>
      </c>
      <c r="AS1039" s="1">
        <v>0.54330000000000001</v>
      </c>
      <c r="AU1039" s="2">
        <v>40168</v>
      </c>
      <c r="AV1039" s="1">
        <v>3.8079999999999998</v>
      </c>
      <c r="AX1039" s="2">
        <v>40168</v>
      </c>
      <c r="AY1039" s="1">
        <v>3.9218000000000002</v>
      </c>
      <c r="BA1039" s="116">
        <v>40168</v>
      </c>
      <c r="BB1039" s="1">
        <v>3.46</v>
      </c>
      <c r="BD1039" s="2">
        <v>40168</v>
      </c>
      <c r="BE1039" s="1">
        <v>1.7015</v>
      </c>
      <c r="BG1039" s="2">
        <v>40231</v>
      </c>
      <c r="BH1039" s="1">
        <v>3.8</v>
      </c>
      <c r="BI1039" s="2"/>
      <c r="BJ1039" s="2">
        <v>40231</v>
      </c>
      <c r="BK1039" s="1">
        <v>2.4699999999999998</v>
      </c>
      <c r="BM1039" s="2">
        <v>40168</v>
      </c>
      <c r="BN1039" s="1">
        <v>2.6470000000000002</v>
      </c>
    </row>
    <row r="1040" spans="2:66">
      <c r="B1040" s="2">
        <v>40598</v>
      </c>
      <c r="C1040" s="1">
        <v>3.16</v>
      </c>
      <c r="E1040" s="2">
        <v>40060</v>
      </c>
      <c r="F1040" s="1">
        <v>2.23</v>
      </c>
      <c r="H1040" s="2">
        <v>40093</v>
      </c>
      <c r="I1040" s="1">
        <v>4.45</v>
      </c>
      <c r="K1040" s="2">
        <v>40091</v>
      </c>
      <c r="L1040" s="1">
        <v>5.3</v>
      </c>
      <c r="N1040" s="2">
        <v>40091</v>
      </c>
      <c r="O1040" s="1">
        <v>4.75</v>
      </c>
      <c r="Q1040" s="2">
        <v>40169</v>
      </c>
      <c r="R1040" s="1">
        <v>4.7249999999999996</v>
      </c>
      <c r="T1040" s="2">
        <v>40169</v>
      </c>
      <c r="U1040" s="1">
        <v>4.5049999999999999</v>
      </c>
      <c r="W1040" s="2">
        <v>40169</v>
      </c>
      <c r="X1040" s="1">
        <v>4.34</v>
      </c>
      <c r="Z1040" s="2">
        <v>40169</v>
      </c>
      <c r="AA1040" s="1">
        <v>4.13</v>
      </c>
      <c r="AC1040" s="2">
        <v>40169</v>
      </c>
      <c r="AD1040" s="1">
        <v>3.6</v>
      </c>
      <c r="AF1040" s="2">
        <v>40578</v>
      </c>
      <c r="AG1040" s="1">
        <v>0.3115</v>
      </c>
      <c r="AI1040" s="2">
        <v>40169</v>
      </c>
      <c r="AJ1040" s="1">
        <v>4.4859999999999998</v>
      </c>
      <c r="AL1040" s="2">
        <v>40169</v>
      </c>
      <c r="AM1040" s="1">
        <v>3.9035000000000002</v>
      </c>
      <c r="AO1040" s="2">
        <v>40169</v>
      </c>
      <c r="AP1040" s="1">
        <v>1.2533000000000001</v>
      </c>
      <c r="AR1040" s="2">
        <v>40169</v>
      </c>
      <c r="AS1040" s="1">
        <v>0.5575</v>
      </c>
      <c r="AU1040" s="2">
        <v>40169</v>
      </c>
      <c r="AV1040" s="1">
        <v>3.8454999999999999</v>
      </c>
      <c r="AX1040" s="2">
        <v>40169</v>
      </c>
      <c r="AY1040" s="1">
        <v>3.9609999999999999</v>
      </c>
      <c r="BA1040" s="116">
        <v>40169</v>
      </c>
      <c r="BB1040" s="1">
        <v>3.488</v>
      </c>
      <c r="BD1040" s="2">
        <v>40169</v>
      </c>
      <c r="BE1040" s="1">
        <v>1.7175</v>
      </c>
      <c r="BG1040" s="2">
        <v>40232</v>
      </c>
      <c r="BH1040" s="1">
        <v>3.69</v>
      </c>
      <c r="BI1040" s="2"/>
      <c r="BJ1040" s="2">
        <v>40232</v>
      </c>
      <c r="BK1040" s="1">
        <v>2.37</v>
      </c>
      <c r="BM1040" s="2">
        <v>40169</v>
      </c>
      <c r="BN1040" s="1">
        <v>2.6724999999999999</v>
      </c>
    </row>
    <row r="1041" spans="2:66">
      <c r="B1041" s="2">
        <v>40599</v>
      </c>
      <c r="C1041" s="1">
        <v>3.16</v>
      </c>
      <c r="E1041" s="2">
        <v>40063</v>
      </c>
      <c r="F1041" s="1">
        <v>2.23</v>
      </c>
      <c r="H1041" s="2">
        <v>40094</v>
      </c>
      <c r="I1041" s="1">
        <v>4.47</v>
      </c>
      <c r="K1041" s="2">
        <v>40092</v>
      </c>
      <c r="L1041" s="1">
        <v>5.37</v>
      </c>
      <c r="N1041" s="2">
        <v>40092</v>
      </c>
      <c r="O1041" s="1">
        <v>4.84</v>
      </c>
      <c r="Q1041" s="2">
        <v>40170</v>
      </c>
      <c r="R1041" s="1">
        <v>4.6899999999999995</v>
      </c>
      <c r="T1041" s="2">
        <v>40170</v>
      </c>
      <c r="U1041" s="1">
        <v>4.47</v>
      </c>
      <c r="W1041" s="2">
        <v>40170</v>
      </c>
      <c r="X1041" s="1">
        <v>4.3099999999999996</v>
      </c>
      <c r="Z1041" s="2">
        <v>40170</v>
      </c>
      <c r="AA1041" s="1">
        <v>4.0999999999999996</v>
      </c>
      <c r="AC1041" s="2">
        <v>40170</v>
      </c>
      <c r="AD1041" s="1">
        <v>3.5750000000000002</v>
      </c>
      <c r="AF1041" s="2">
        <v>40581</v>
      </c>
      <c r="AG1041" s="1">
        <v>0.312</v>
      </c>
      <c r="AI1041" s="2">
        <v>40170</v>
      </c>
      <c r="AJ1041" s="1">
        <v>4.4749999999999996</v>
      </c>
      <c r="AL1041" s="2">
        <v>40170</v>
      </c>
      <c r="AM1041" s="1">
        <v>3.8875000000000002</v>
      </c>
      <c r="AO1041" s="2">
        <v>40170</v>
      </c>
      <c r="AP1041" s="1">
        <v>1.2725</v>
      </c>
      <c r="AR1041" s="2">
        <v>40170</v>
      </c>
      <c r="AS1041" s="1">
        <v>0.58199999999999996</v>
      </c>
      <c r="AU1041" s="2">
        <v>40170</v>
      </c>
      <c r="AV1041" s="1">
        <v>3.9050000000000002</v>
      </c>
      <c r="AX1041" s="2">
        <v>40170</v>
      </c>
      <c r="AY1041" s="1">
        <v>4.032</v>
      </c>
      <c r="BA1041" s="116">
        <v>40170</v>
      </c>
      <c r="BB1041" s="1">
        <v>3.552</v>
      </c>
      <c r="BD1041" s="2">
        <v>40170</v>
      </c>
      <c r="BE1041" s="1">
        <v>1.7227999999999999</v>
      </c>
      <c r="BG1041" s="2">
        <v>40233</v>
      </c>
      <c r="BH1041" s="1">
        <v>3.7</v>
      </c>
      <c r="BI1041" s="2"/>
      <c r="BJ1041" s="2">
        <v>40233</v>
      </c>
      <c r="BK1041" s="1">
        <v>2.4</v>
      </c>
      <c r="BM1041" s="2">
        <v>40170</v>
      </c>
      <c r="BN1041" s="1">
        <v>2.722</v>
      </c>
    </row>
    <row r="1042" spans="2:66">
      <c r="B1042" s="2">
        <v>40602</v>
      </c>
      <c r="C1042" s="1">
        <v>3.17</v>
      </c>
      <c r="E1042" s="2">
        <v>40064</v>
      </c>
      <c r="F1042" s="1">
        <v>2.2200000000000002</v>
      </c>
      <c r="H1042" s="2">
        <v>40095</v>
      </c>
      <c r="I1042" s="1">
        <v>4.3600000000000003</v>
      </c>
      <c r="K1042" s="2">
        <v>40093</v>
      </c>
      <c r="L1042" s="1">
        <v>5.36</v>
      </c>
      <c r="N1042" s="2">
        <v>40093</v>
      </c>
      <c r="O1042" s="1">
        <v>4.8100000000000005</v>
      </c>
      <c r="Q1042" s="2">
        <v>40171</v>
      </c>
      <c r="R1042" s="1">
        <v>4.7</v>
      </c>
      <c r="T1042" s="2">
        <v>40171</v>
      </c>
      <c r="U1042" s="1">
        <v>4.4800000000000004</v>
      </c>
      <c r="W1042" s="2">
        <v>40171</v>
      </c>
      <c r="X1042" s="1">
        <v>4.32</v>
      </c>
      <c r="Z1042" s="2">
        <v>40171</v>
      </c>
      <c r="AA1042" s="1">
        <v>4.1100000000000003</v>
      </c>
      <c r="AC1042" s="2">
        <v>40171</v>
      </c>
      <c r="AD1042" s="1">
        <v>3.59</v>
      </c>
      <c r="AF1042" s="2">
        <v>40582</v>
      </c>
      <c r="AG1042" s="1">
        <v>0.312</v>
      </c>
      <c r="AI1042" s="2">
        <v>40171</v>
      </c>
      <c r="AJ1042" s="1">
        <v>4.5430000000000001</v>
      </c>
      <c r="AL1042" s="2">
        <v>40171</v>
      </c>
      <c r="AM1042" s="1">
        <v>3.9340000000000002</v>
      </c>
      <c r="AO1042" s="2">
        <v>40171</v>
      </c>
      <c r="AP1042" s="1">
        <v>1.3009999999999999</v>
      </c>
      <c r="AR1042" s="2">
        <v>40171</v>
      </c>
      <c r="AS1042" s="1">
        <v>0.621</v>
      </c>
      <c r="AU1042" s="2">
        <v>40171</v>
      </c>
      <c r="AV1042" s="1">
        <v>3.9009999999999998</v>
      </c>
      <c r="AX1042" s="2">
        <v>40171</v>
      </c>
      <c r="AY1042" s="1">
        <v>4.0229999999999997</v>
      </c>
      <c r="BA1042" s="116">
        <v>40171</v>
      </c>
      <c r="BB1042" s="1">
        <v>3.4965000000000002</v>
      </c>
      <c r="BD1042" s="2">
        <v>40171</v>
      </c>
      <c r="BE1042" s="1">
        <v>1.7570000000000001</v>
      </c>
      <c r="BG1042" s="2">
        <v>40234</v>
      </c>
      <c r="BH1042" s="1">
        <v>3.64</v>
      </c>
      <c r="BI1042" s="2"/>
      <c r="BJ1042" s="2">
        <v>40234</v>
      </c>
      <c r="BK1042" s="1">
        <v>2.33</v>
      </c>
      <c r="BM1042" s="2">
        <v>40171</v>
      </c>
      <c r="BN1042" s="1">
        <v>2.7210000000000001</v>
      </c>
    </row>
    <row r="1043" spans="2:66">
      <c r="B1043" s="2">
        <v>40604</v>
      </c>
      <c r="C1043" s="1">
        <v>3.17</v>
      </c>
      <c r="E1043" s="2">
        <v>40065</v>
      </c>
      <c r="F1043" s="1">
        <v>2.21</v>
      </c>
      <c r="H1043" s="2">
        <v>40098</v>
      </c>
      <c r="I1043" s="1">
        <v>4.3899999999999997</v>
      </c>
      <c r="K1043" s="2">
        <v>40094</v>
      </c>
      <c r="L1043" s="1">
        <v>5.35</v>
      </c>
      <c r="N1043" s="2">
        <v>40094</v>
      </c>
      <c r="O1043" s="1">
        <v>4.8100000000000005</v>
      </c>
      <c r="Q1043" s="2">
        <v>40172</v>
      </c>
      <c r="R1043" s="1">
        <v>4.7</v>
      </c>
      <c r="T1043" s="2">
        <v>40172</v>
      </c>
      <c r="U1043" s="1">
        <v>4.4800000000000004</v>
      </c>
      <c r="W1043" s="2">
        <v>40172</v>
      </c>
      <c r="X1043" s="1">
        <v>4.32</v>
      </c>
      <c r="Z1043" s="2">
        <v>40172</v>
      </c>
      <c r="AA1043" s="1">
        <v>4.1100000000000003</v>
      </c>
      <c r="AC1043" s="2">
        <v>40172</v>
      </c>
      <c r="AD1043" s="1">
        <v>3.59</v>
      </c>
      <c r="AF1043" s="2">
        <v>40583</v>
      </c>
      <c r="AG1043" s="1">
        <v>0.312</v>
      </c>
      <c r="AI1043" s="2">
        <v>40172</v>
      </c>
      <c r="AJ1043" s="1">
        <v>4.5036000000000005</v>
      </c>
      <c r="AL1043" s="2">
        <v>40172</v>
      </c>
      <c r="AM1043" s="1">
        <v>3.9085000000000001</v>
      </c>
      <c r="AO1043" s="2">
        <v>40172</v>
      </c>
      <c r="AP1043" s="1">
        <v>1.2736000000000001</v>
      </c>
      <c r="AR1043" s="2">
        <v>40172</v>
      </c>
      <c r="AS1043" s="1">
        <v>0.58740000000000003</v>
      </c>
      <c r="AU1043" s="2">
        <v>40172</v>
      </c>
      <c r="AV1043" s="1">
        <v>3.9102999999999999</v>
      </c>
      <c r="AX1043" s="2">
        <v>40172</v>
      </c>
      <c r="AY1043" s="1">
        <v>4.0270000000000001</v>
      </c>
      <c r="BA1043" s="116">
        <v>40172</v>
      </c>
      <c r="BB1043" s="1">
        <v>3.5448</v>
      </c>
      <c r="BD1043" s="2">
        <v>40172</v>
      </c>
      <c r="BE1043" s="1">
        <v>1.7338</v>
      </c>
      <c r="BG1043" s="2">
        <v>40235</v>
      </c>
      <c r="BH1043" s="1">
        <v>3.61</v>
      </c>
      <c r="BI1043" s="2"/>
      <c r="BJ1043" s="2">
        <v>40235</v>
      </c>
      <c r="BK1043" s="1">
        <v>2.2999999999999998</v>
      </c>
      <c r="BM1043" s="2">
        <v>40175</v>
      </c>
      <c r="BN1043" s="1">
        <v>2.7589999999999999</v>
      </c>
    </row>
    <row r="1044" spans="2:66">
      <c r="B1044" s="2">
        <v>40605</v>
      </c>
      <c r="C1044" s="1">
        <v>3.23</v>
      </c>
      <c r="E1044" s="2">
        <v>40066</v>
      </c>
      <c r="F1044" s="1">
        <v>2.3199999999999998</v>
      </c>
      <c r="H1044" s="2">
        <v>40099</v>
      </c>
      <c r="I1044" s="1">
        <v>4.37</v>
      </c>
      <c r="K1044" s="2">
        <v>40095</v>
      </c>
      <c r="L1044" s="1">
        <v>5.28</v>
      </c>
      <c r="N1044" s="2">
        <v>40095</v>
      </c>
      <c r="O1044" s="1">
        <v>4.7699999999999996</v>
      </c>
      <c r="Q1044" s="2">
        <v>40175</v>
      </c>
      <c r="R1044" s="1">
        <v>4.7249999999999996</v>
      </c>
      <c r="T1044" s="2">
        <v>40175</v>
      </c>
      <c r="U1044" s="1">
        <v>4.5049999999999999</v>
      </c>
      <c r="W1044" s="2">
        <v>40175</v>
      </c>
      <c r="X1044" s="1">
        <v>4.34</v>
      </c>
      <c r="Z1044" s="2">
        <v>40175</v>
      </c>
      <c r="AA1044" s="1">
        <v>4.125</v>
      </c>
      <c r="AC1044" s="2">
        <v>40175</v>
      </c>
      <c r="AD1044" s="1">
        <v>3.6</v>
      </c>
      <c r="AF1044" s="2">
        <v>40584</v>
      </c>
      <c r="AG1044" s="1">
        <v>0.312</v>
      </c>
      <c r="AI1044" s="2">
        <v>40175</v>
      </c>
      <c r="AJ1044" s="1">
        <v>4.5658000000000003</v>
      </c>
      <c r="AL1044" s="2">
        <v>40175</v>
      </c>
      <c r="AM1044" s="1">
        <v>3.99</v>
      </c>
      <c r="AO1044" s="2">
        <v>40175</v>
      </c>
      <c r="AP1044" s="1">
        <v>1.389</v>
      </c>
      <c r="AR1044" s="2">
        <v>40175</v>
      </c>
      <c r="AS1044" s="1">
        <v>0.65880000000000005</v>
      </c>
      <c r="AU1044" s="2">
        <v>40175</v>
      </c>
      <c r="AV1044" s="1">
        <v>3.93</v>
      </c>
      <c r="AX1044" s="2">
        <v>40175</v>
      </c>
      <c r="AY1044" s="1">
        <v>4.0594999999999999</v>
      </c>
      <c r="BA1044" s="116">
        <v>40175</v>
      </c>
      <c r="BB1044" s="1">
        <v>3.5745</v>
      </c>
      <c r="BD1044" s="2">
        <v>40175</v>
      </c>
      <c r="BE1044" s="1">
        <v>1.7688000000000001</v>
      </c>
      <c r="BG1044" s="2">
        <v>40238</v>
      </c>
      <c r="BH1044" s="1">
        <v>3.61</v>
      </c>
      <c r="BI1044" s="2"/>
      <c r="BJ1044" s="2">
        <v>40238</v>
      </c>
      <c r="BK1044" s="1">
        <v>2.2800000000000002</v>
      </c>
      <c r="BM1044" s="2">
        <v>40176</v>
      </c>
      <c r="BN1044" s="1">
        <v>2.7829999999999999</v>
      </c>
    </row>
    <row r="1045" spans="2:66">
      <c r="B1045" s="2">
        <v>40606</v>
      </c>
      <c r="C1045" s="1">
        <v>3.27</v>
      </c>
      <c r="E1045" s="2">
        <v>40067</v>
      </c>
      <c r="F1045" s="1">
        <v>2.2999999999999998</v>
      </c>
      <c r="H1045" s="2">
        <v>40100</v>
      </c>
      <c r="I1045" s="1">
        <v>4.37</v>
      </c>
      <c r="K1045" s="2">
        <v>40098</v>
      </c>
      <c r="L1045" s="1">
        <v>5.37</v>
      </c>
      <c r="N1045" s="2">
        <v>40098</v>
      </c>
      <c r="O1045" s="1">
        <v>4.87</v>
      </c>
      <c r="Q1045" s="2">
        <v>40176</v>
      </c>
      <c r="R1045" s="1">
        <v>4.7699999999999996</v>
      </c>
      <c r="T1045" s="2">
        <v>40176</v>
      </c>
      <c r="U1045" s="1">
        <v>4.55</v>
      </c>
      <c r="W1045" s="2">
        <v>40176</v>
      </c>
      <c r="X1045" s="1">
        <v>4.38</v>
      </c>
      <c r="Z1045" s="2">
        <v>40176</v>
      </c>
      <c r="AA1045" s="1">
        <v>4.17</v>
      </c>
      <c r="AC1045" s="2">
        <v>40176</v>
      </c>
      <c r="AD1045" s="1">
        <v>3.645</v>
      </c>
      <c r="AF1045" s="2">
        <v>40585</v>
      </c>
      <c r="AG1045" s="1">
        <v>0.313</v>
      </c>
      <c r="AI1045" s="2">
        <v>40176</v>
      </c>
      <c r="AJ1045" s="1">
        <v>4.5149999999999997</v>
      </c>
      <c r="AL1045" s="2">
        <v>40176</v>
      </c>
      <c r="AM1045" s="1">
        <v>3.9340000000000002</v>
      </c>
      <c r="AO1045" s="2">
        <v>40176</v>
      </c>
      <c r="AP1045" s="1">
        <v>1.3674999999999999</v>
      </c>
      <c r="AR1045" s="2">
        <v>40176</v>
      </c>
      <c r="AS1045" s="1">
        <v>0.65029999999999999</v>
      </c>
      <c r="AU1045" s="2">
        <v>40176</v>
      </c>
      <c r="AV1045" s="1">
        <v>3.9329999999999998</v>
      </c>
      <c r="AX1045" s="2">
        <v>40176</v>
      </c>
      <c r="AY1045" s="1">
        <v>4.0495000000000001</v>
      </c>
      <c r="BA1045" s="116">
        <v>40176</v>
      </c>
      <c r="BB1045" s="1">
        <v>3.5777999999999999</v>
      </c>
      <c r="BD1045" s="2">
        <v>40176</v>
      </c>
      <c r="BE1045" s="1">
        <v>1.8018000000000001</v>
      </c>
      <c r="BG1045" s="2">
        <v>40239</v>
      </c>
      <c r="BH1045" s="1">
        <v>3.62</v>
      </c>
      <c r="BI1045" s="2"/>
      <c r="BJ1045" s="2">
        <v>40239</v>
      </c>
      <c r="BK1045" s="1">
        <v>2.27</v>
      </c>
      <c r="BM1045" s="2">
        <v>40177</v>
      </c>
      <c r="BN1045" s="1">
        <v>2.8155000000000001</v>
      </c>
    </row>
    <row r="1046" spans="2:66">
      <c r="B1046" s="2">
        <v>40609</v>
      </c>
      <c r="C1046" s="1">
        <v>3.2850000000000001</v>
      </c>
      <c r="E1046" s="2">
        <v>40070</v>
      </c>
      <c r="F1046" s="1">
        <v>2.2999999999999998</v>
      </c>
      <c r="H1046" s="2">
        <v>40101</v>
      </c>
      <c r="I1046" s="1">
        <v>4.42</v>
      </c>
      <c r="K1046" s="2">
        <v>40099</v>
      </c>
      <c r="L1046" s="1">
        <v>5.38</v>
      </c>
      <c r="N1046" s="2">
        <v>40099</v>
      </c>
      <c r="O1046" s="1">
        <v>4.8499999999999996</v>
      </c>
      <c r="Q1046" s="2">
        <v>40177</v>
      </c>
      <c r="R1046" s="1">
        <v>4.8</v>
      </c>
      <c r="T1046" s="2">
        <v>40177</v>
      </c>
      <c r="U1046" s="1">
        <v>4.57</v>
      </c>
      <c r="W1046" s="2">
        <v>40177</v>
      </c>
      <c r="X1046" s="1">
        <v>4.4000000000000004</v>
      </c>
      <c r="Z1046" s="2">
        <v>40177</v>
      </c>
      <c r="AA1046" s="1">
        <v>4.1900000000000004</v>
      </c>
      <c r="AC1046" s="2">
        <v>40177</v>
      </c>
      <c r="AD1046" s="1">
        <v>3.6550000000000002</v>
      </c>
      <c r="AF1046" s="2">
        <v>40588</v>
      </c>
      <c r="AG1046" s="1">
        <v>0.314</v>
      </c>
      <c r="AI1046" s="2">
        <v>40177</v>
      </c>
      <c r="AJ1046" s="1">
        <v>4.4710000000000001</v>
      </c>
      <c r="AL1046" s="2">
        <v>40177</v>
      </c>
      <c r="AM1046" s="1">
        <v>3.9115000000000002</v>
      </c>
      <c r="AO1046" s="2">
        <v>40177</v>
      </c>
      <c r="AP1046" s="1">
        <v>1.3605</v>
      </c>
      <c r="AR1046" s="2">
        <v>40177</v>
      </c>
      <c r="AS1046" s="1">
        <v>0.63900000000000001</v>
      </c>
      <c r="AU1046" s="2">
        <v>40177</v>
      </c>
      <c r="AV1046" s="1">
        <v>3.9445000000000001</v>
      </c>
      <c r="AX1046" s="2">
        <v>40177</v>
      </c>
      <c r="AY1046" s="1">
        <v>4.0625</v>
      </c>
      <c r="BA1046" s="116">
        <v>40177</v>
      </c>
      <c r="BB1046" s="1">
        <v>3.5910000000000002</v>
      </c>
      <c r="BD1046" s="2">
        <v>40177</v>
      </c>
      <c r="BE1046" s="1">
        <v>1.8534999999999999</v>
      </c>
      <c r="BG1046" s="2">
        <v>40240</v>
      </c>
      <c r="BH1046" s="1">
        <v>3.63</v>
      </c>
      <c r="BI1046" s="2"/>
      <c r="BJ1046" s="2">
        <v>40240</v>
      </c>
      <c r="BK1046" s="1">
        <v>2.27</v>
      </c>
      <c r="BM1046" s="2">
        <v>40178</v>
      </c>
      <c r="BN1046" s="1">
        <v>2.8090000000000002</v>
      </c>
    </row>
    <row r="1047" spans="2:66">
      <c r="B1047" s="2">
        <v>40610</v>
      </c>
      <c r="C1047" s="1">
        <v>3.3</v>
      </c>
      <c r="E1047" s="2">
        <v>40071</v>
      </c>
      <c r="F1047" s="1">
        <v>2.34</v>
      </c>
      <c r="H1047" s="2">
        <v>40102</v>
      </c>
      <c r="I1047" s="1">
        <v>4.5600000000000005</v>
      </c>
      <c r="K1047" s="2">
        <v>40100</v>
      </c>
      <c r="L1047" s="1">
        <v>5.39</v>
      </c>
      <c r="N1047" s="2">
        <v>40100</v>
      </c>
      <c r="O1047" s="1">
        <v>4.8499999999999996</v>
      </c>
      <c r="Q1047" s="2">
        <v>40178</v>
      </c>
      <c r="R1047" s="1">
        <v>4.8</v>
      </c>
      <c r="T1047" s="2">
        <v>40178</v>
      </c>
      <c r="U1047" s="1">
        <v>4.57</v>
      </c>
      <c r="W1047" s="2">
        <v>40178</v>
      </c>
      <c r="X1047" s="1">
        <v>4.4000000000000004</v>
      </c>
      <c r="Z1047" s="2">
        <v>40178</v>
      </c>
      <c r="AA1047" s="1">
        <v>4.1900000000000004</v>
      </c>
      <c r="AC1047" s="2">
        <v>40178</v>
      </c>
      <c r="AD1047" s="1">
        <v>3.6550000000000002</v>
      </c>
      <c r="AF1047" s="2">
        <v>40589</v>
      </c>
      <c r="AG1047" s="1">
        <v>0.3135</v>
      </c>
      <c r="AI1047" s="2">
        <v>40178</v>
      </c>
      <c r="AJ1047" s="1">
        <v>4.5049999999999999</v>
      </c>
      <c r="AL1047" s="2">
        <v>40178</v>
      </c>
      <c r="AM1047" s="1">
        <v>3.956</v>
      </c>
      <c r="AO1047" s="2">
        <v>40178</v>
      </c>
      <c r="AP1047" s="1">
        <v>1.405</v>
      </c>
      <c r="AR1047" s="2">
        <v>40178</v>
      </c>
      <c r="AS1047" s="1">
        <v>0.66649999999999998</v>
      </c>
      <c r="AU1047" s="2">
        <v>40178</v>
      </c>
      <c r="AV1047" s="1">
        <v>3.944</v>
      </c>
      <c r="AX1047" s="2">
        <v>40178</v>
      </c>
      <c r="AY1047" s="1">
        <v>4.0620000000000003</v>
      </c>
      <c r="BA1047" s="116">
        <v>40178</v>
      </c>
      <c r="BB1047" s="1">
        <v>3.5949999999999998</v>
      </c>
      <c r="BD1047" s="2">
        <v>40178</v>
      </c>
      <c r="BE1047" s="1">
        <v>1.875</v>
      </c>
      <c r="BG1047" s="2">
        <v>40241</v>
      </c>
      <c r="BH1047" s="1">
        <v>3.61</v>
      </c>
      <c r="BI1047" s="2"/>
      <c r="BJ1047" s="2">
        <v>40241</v>
      </c>
      <c r="BK1047" s="1">
        <v>2.2800000000000002</v>
      </c>
      <c r="BM1047" s="2">
        <v>40179</v>
      </c>
      <c r="BN1047" s="1">
        <v>2.802</v>
      </c>
    </row>
    <row r="1048" spans="2:66">
      <c r="B1048" s="2">
        <v>40611</v>
      </c>
      <c r="C1048" s="1">
        <v>3.3</v>
      </c>
      <c r="E1048" s="2">
        <v>40072</v>
      </c>
      <c r="F1048" s="1">
        <v>2.33</v>
      </c>
      <c r="H1048" s="2">
        <v>40105</v>
      </c>
      <c r="I1048" s="1">
        <v>4.54</v>
      </c>
      <c r="K1048" s="2">
        <v>40101</v>
      </c>
      <c r="L1048" s="1">
        <v>5.43</v>
      </c>
      <c r="N1048" s="2">
        <v>40101</v>
      </c>
      <c r="O1048" s="1">
        <v>4.88</v>
      </c>
      <c r="Q1048" s="2">
        <v>40179</v>
      </c>
      <c r="R1048" s="1">
        <v>4.8</v>
      </c>
      <c r="T1048" s="2">
        <v>40179</v>
      </c>
      <c r="U1048" s="1">
        <v>4.57</v>
      </c>
      <c r="W1048" s="2">
        <v>40179</v>
      </c>
      <c r="X1048" s="1">
        <v>4.4000000000000004</v>
      </c>
      <c r="Z1048" s="2">
        <v>40179</v>
      </c>
      <c r="AA1048" s="1">
        <v>4.1900000000000004</v>
      </c>
      <c r="AC1048" s="2">
        <v>40179</v>
      </c>
      <c r="AD1048" s="1">
        <v>3.6550000000000002</v>
      </c>
      <c r="AF1048" s="2">
        <v>40590</v>
      </c>
      <c r="AG1048" s="1">
        <v>0.3135</v>
      </c>
      <c r="AI1048" s="2">
        <v>40179</v>
      </c>
      <c r="AJ1048" s="1">
        <v>4.4974999999999996</v>
      </c>
      <c r="AL1048" s="2">
        <v>40179</v>
      </c>
      <c r="AM1048" s="1">
        <v>3.956</v>
      </c>
      <c r="AO1048" s="2">
        <v>40179</v>
      </c>
      <c r="AP1048" s="1">
        <v>1.395</v>
      </c>
      <c r="AR1048" s="2">
        <v>40179</v>
      </c>
      <c r="AS1048" s="1">
        <v>0.67100000000000004</v>
      </c>
      <c r="AU1048" s="2">
        <v>40179</v>
      </c>
      <c r="AV1048" s="1">
        <v>3.952</v>
      </c>
      <c r="AX1048" s="2">
        <v>40179</v>
      </c>
      <c r="AY1048" s="1">
        <v>4.07</v>
      </c>
      <c r="BA1048" s="116">
        <v>40179</v>
      </c>
      <c r="BB1048" s="1">
        <v>3.5905</v>
      </c>
      <c r="BD1048" s="2">
        <v>40179</v>
      </c>
      <c r="BE1048" s="1">
        <v>1.8725000000000001</v>
      </c>
      <c r="BG1048" s="2">
        <v>40242</v>
      </c>
      <c r="BH1048" s="1">
        <v>3.69</v>
      </c>
      <c r="BI1048" s="2"/>
      <c r="BJ1048" s="2">
        <v>40242</v>
      </c>
      <c r="BK1048" s="1">
        <v>2.35</v>
      </c>
      <c r="BM1048" s="2">
        <v>40182</v>
      </c>
      <c r="BN1048" s="1">
        <v>2.8058000000000001</v>
      </c>
    </row>
    <row r="1049" spans="2:66">
      <c r="B1049" s="2">
        <v>40612</v>
      </c>
      <c r="C1049" s="1">
        <v>3.39</v>
      </c>
      <c r="E1049" s="2">
        <v>40073</v>
      </c>
      <c r="F1049" s="1">
        <v>2.33</v>
      </c>
      <c r="H1049" s="2">
        <v>40106</v>
      </c>
      <c r="I1049" s="1">
        <v>4.55</v>
      </c>
      <c r="K1049" s="2">
        <v>40102</v>
      </c>
      <c r="L1049" s="1">
        <v>5.52</v>
      </c>
      <c r="N1049" s="2">
        <v>40102</v>
      </c>
      <c r="O1049" s="1">
        <v>4.96</v>
      </c>
      <c r="Q1049" s="2">
        <v>40182</v>
      </c>
      <c r="R1049" s="1">
        <v>4.835</v>
      </c>
      <c r="T1049" s="2">
        <v>40182</v>
      </c>
      <c r="U1049" s="1">
        <v>4.6150000000000002</v>
      </c>
      <c r="W1049" s="2">
        <v>40182</v>
      </c>
      <c r="X1049" s="1">
        <v>4.4450000000000003</v>
      </c>
      <c r="Z1049" s="2">
        <v>40182</v>
      </c>
      <c r="AA1049" s="1">
        <v>4.2350000000000003</v>
      </c>
      <c r="AC1049" s="2">
        <v>40182</v>
      </c>
      <c r="AD1049" s="1">
        <v>3.71</v>
      </c>
      <c r="AF1049" s="2">
        <v>40591</v>
      </c>
      <c r="AG1049" s="1">
        <v>0.3135</v>
      </c>
      <c r="AI1049" s="2">
        <v>40182</v>
      </c>
      <c r="AJ1049" s="1">
        <v>4.5024999999999995</v>
      </c>
      <c r="AL1049" s="2">
        <v>40182</v>
      </c>
      <c r="AM1049" s="1">
        <v>3.9180000000000001</v>
      </c>
      <c r="AO1049" s="2">
        <v>40182</v>
      </c>
      <c r="AP1049" s="1">
        <v>1.335</v>
      </c>
      <c r="AR1049" s="2">
        <v>40182</v>
      </c>
      <c r="AS1049" s="1">
        <v>0.61799999999999999</v>
      </c>
      <c r="AU1049" s="2">
        <v>40182</v>
      </c>
      <c r="AV1049" s="1">
        <v>3.9424999999999999</v>
      </c>
      <c r="AX1049" s="2">
        <v>40182</v>
      </c>
      <c r="AY1049" s="1">
        <v>4.0599999999999996</v>
      </c>
      <c r="BA1049" s="116">
        <v>40182</v>
      </c>
      <c r="BB1049" s="1">
        <v>3.5859999999999999</v>
      </c>
      <c r="BD1049" s="2">
        <v>40182</v>
      </c>
      <c r="BE1049" s="1">
        <v>1.8555000000000001</v>
      </c>
      <c r="BG1049" s="2">
        <v>40245</v>
      </c>
      <c r="BH1049" s="1">
        <v>3.7199999999999998</v>
      </c>
      <c r="BI1049" s="2"/>
      <c r="BJ1049" s="2">
        <v>40245</v>
      </c>
      <c r="BK1049" s="1">
        <v>2.36</v>
      </c>
      <c r="BM1049" s="2">
        <v>40183</v>
      </c>
      <c r="BN1049" s="1">
        <v>2.7610000000000001</v>
      </c>
    </row>
    <row r="1050" spans="2:66">
      <c r="B1050" s="2">
        <v>40613</v>
      </c>
      <c r="C1050" s="1">
        <v>3.39</v>
      </c>
      <c r="E1050" s="2">
        <v>40074</v>
      </c>
      <c r="F1050" s="1">
        <v>2.33</v>
      </c>
      <c r="H1050" s="2">
        <v>40107</v>
      </c>
      <c r="I1050" s="1">
        <v>4.53</v>
      </c>
      <c r="K1050" s="2">
        <v>40105</v>
      </c>
      <c r="L1050" s="1">
        <v>5.53</v>
      </c>
      <c r="N1050" s="2">
        <v>40105</v>
      </c>
      <c r="O1050" s="1">
        <v>4.96</v>
      </c>
      <c r="Q1050" s="2">
        <v>40183</v>
      </c>
      <c r="R1050" s="1">
        <v>4.7649999999999997</v>
      </c>
      <c r="T1050" s="2">
        <v>40183</v>
      </c>
      <c r="U1050" s="1">
        <v>4.5549999999999997</v>
      </c>
      <c r="W1050" s="2">
        <v>40183</v>
      </c>
      <c r="X1050" s="1">
        <v>4.3650000000000002</v>
      </c>
      <c r="Z1050" s="2">
        <v>40183</v>
      </c>
      <c r="AA1050" s="1">
        <v>4.1500000000000004</v>
      </c>
      <c r="AC1050" s="2">
        <v>40183</v>
      </c>
      <c r="AD1050" s="1">
        <v>3.645</v>
      </c>
      <c r="AF1050" s="2">
        <v>40592</v>
      </c>
      <c r="AG1050" s="1">
        <v>0.3125</v>
      </c>
      <c r="AI1050" s="2">
        <v>40183</v>
      </c>
      <c r="AJ1050" s="1">
        <v>4.4450000000000003</v>
      </c>
      <c r="AL1050" s="2">
        <v>40183</v>
      </c>
      <c r="AM1050" s="1">
        <v>3.8363</v>
      </c>
      <c r="AO1050" s="2">
        <v>40183</v>
      </c>
      <c r="AP1050" s="1">
        <v>1.2869999999999999</v>
      </c>
      <c r="AR1050" s="2">
        <v>40183</v>
      </c>
      <c r="AS1050" s="1">
        <v>0.58399999999999996</v>
      </c>
      <c r="AU1050" s="2">
        <v>40183</v>
      </c>
      <c r="AV1050" s="1">
        <v>3.9245000000000001</v>
      </c>
      <c r="AX1050" s="2">
        <v>40183</v>
      </c>
      <c r="AY1050" s="1">
        <v>4.0305</v>
      </c>
      <c r="BA1050" s="116">
        <v>40183</v>
      </c>
      <c r="BB1050" s="1">
        <v>3.5460000000000003</v>
      </c>
      <c r="BD1050" s="2">
        <v>40183</v>
      </c>
      <c r="BE1050" s="1">
        <v>1.8109999999999999</v>
      </c>
      <c r="BG1050" s="2">
        <v>40246</v>
      </c>
      <c r="BH1050" s="1">
        <v>3.71</v>
      </c>
      <c r="BI1050" s="2"/>
      <c r="BJ1050" s="2">
        <v>40246</v>
      </c>
      <c r="BK1050" s="1">
        <v>2.34</v>
      </c>
      <c r="BM1050" s="2">
        <v>40184</v>
      </c>
      <c r="BN1050" s="1">
        <v>2.7679999999999998</v>
      </c>
    </row>
    <row r="1051" spans="2:66">
      <c r="B1051" s="2">
        <v>40616</v>
      </c>
      <c r="C1051" s="1">
        <v>3.39</v>
      </c>
      <c r="E1051" s="2">
        <v>40077</v>
      </c>
      <c r="F1051" s="1">
        <v>2.35</v>
      </c>
      <c r="H1051" s="2">
        <v>40108</v>
      </c>
      <c r="I1051" s="1">
        <v>4.55</v>
      </c>
      <c r="K1051" s="2">
        <v>40106</v>
      </c>
      <c r="L1051" s="1">
        <v>5.53</v>
      </c>
      <c r="N1051" s="2">
        <v>40106</v>
      </c>
      <c r="O1051" s="1">
        <v>4.9800000000000004</v>
      </c>
      <c r="Q1051" s="2">
        <v>40184</v>
      </c>
      <c r="R1051" s="1">
        <v>4.8149999999999995</v>
      </c>
      <c r="T1051" s="2">
        <v>40184</v>
      </c>
      <c r="U1051" s="1">
        <v>4.5999999999999996</v>
      </c>
      <c r="W1051" s="2">
        <v>40184</v>
      </c>
      <c r="X1051" s="1">
        <v>4.41</v>
      </c>
      <c r="Z1051" s="2">
        <v>40184</v>
      </c>
      <c r="AA1051" s="1">
        <v>4.1900000000000004</v>
      </c>
      <c r="AC1051" s="2">
        <v>40184</v>
      </c>
      <c r="AD1051" s="1">
        <v>3.66</v>
      </c>
      <c r="AF1051" s="2">
        <v>40595</v>
      </c>
      <c r="AG1051" s="1">
        <v>0.3125</v>
      </c>
      <c r="AI1051" s="2">
        <v>40184</v>
      </c>
      <c r="AJ1051" s="1">
        <v>4.5250000000000004</v>
      </c>
      <c r="AL1051" s="2">
        <v>40184</v>
      </c>
      <c r="AM1051" s="1">
        <v>3.911</v>
      </c>
      <c r="AO1051" s="2">
        <v>40184</v>
      </c>
      <c r="AP1051" s="1">
        <v>1.264</v>
      </c>
      <c r="AR1051" s="2">
        <v>40184</v>
      </c>
      <c r="AS1051" s="1">
        <v>0.5665</v>
      </c>
      <c r="AU1051" s="2">
        <v>40184</v>
      </c>
      <c r="AV1051" s="1">
        <v>3.9464999999999999</v>
      </c>
      <c r="AX1051" s="2">
        <v>40184</v>
      </c>
      <c r="AY1051" s="1">
        <v>4.0415000000000001</v>
      </c>
      <c r="BA1051" s="116">
        <v>40184</v>
      </c>
      <c r="BB1051" s="1">
        <v>3.5625</v>
      </c>
      <c r="BD1051" s="2">
        <v>40184</v>
      </c>
      <c r="BE1051" s="1">
        <v>1.8120000000000001</v>
      </c>
      <c r="BG1051" s="2">
        <v>40247</v>
      </c>
      <c r="BH1051" s="1">
        <v>3.73</v>
      </c>
      <c r="BI1051" s="2"/>
      <c r="BJ1051" s="2">
        <v>40247</v>
      </c>
      <c r="BK1051" s="1">
        <v>2.39</v>
      </c>
      <c r="BM1051" s="2">
        <v>40185</v>
      </c>
      <c r="BN1051" s="1">
        <v>2.786</v>
      </c>
    </row>
    <row r="1052" spans="2:66">
      <c r="B1052" s="2">
        <v>40617</v>
      </c>
      <c r="C1052" s="1">
        <v>3.39</v>
      </c>
      <c r="E1052" s="2">
        <v>40078</v>
      </c>
      <c r="F1052" s="1">
        <v>2.37</v>
      </c>
      <c r="H1052" s="2">
        <v>40109</v>
      </c>
      <c r="I1052" s="1">
        <v>4.59</v>
      </c>
      <c r="K1052" s="2">
        <v>40107</v>
      </c>
      <c r="L1052" s="1">
        <v>5.53</v>
      </c>
      <c r="N1052" s="2">
        <v>40107</v>
      </c>
      <c r="O1052" s="1">
        <v>4.97</v>
      </c>
      <c r="Q1052" s="2">
        <v>40185</v>
      </c>
      <c r="R1052" s="1">
        <v>4.75</v>
      </c>
      <c r="T1052" s="2">
        <v>40185</v>
      </c>
      <c r="U1052" s="1">
        <v>4.5350000000000001</v>
      </c>
      <c r="W1052" s="2">
        <v>40185</v>
      </c>
      <c r="X1052" s="1">
        <v>4.335</v>
      </c>
      <c r="Z1052" s="2">
        <v>40185</v>
      </c>
      <c r="AA1052" s="1">
        <v>4.1050000000000004</v>
      </c>
      <c r="AC1052" s="2">
        <v>40185</v>
      </c>
      <c r="AD1052" s="1">
        <v>3.58</v>
      </c>
      <c r="AF1052" s="2">
        <v>40596</v>
      </c>
      <c r="AG1052" s="1">
        <v>0.3125</v>
      </c>
      <c r="AI1052" s="2">
        <v>40185</v>
      </c>
      <c r="AJ1052" s="1">
        <v>4.5475000000000003</v>
      </c>
      <c r="AL1052" s="2">
        <v>40185</v>
      </c>
      <c r="AM1052" s="1">
        <v>3.93</v>
      </c>
      <c r="AO1052" s="2">
        <v>40185</v>
      </c>
      <c r="AP1052" s="1">
        <v>1.2889999999999999</v>
      </c>
      <c r="AR1052" s="2">
        <v>40185</v>
      </c>
      <c r="AS1052" s="1">
        <v>0.56950000000000001</v>
      </c>
      <c r="AU1052" s="2">
        <v>40185</v>
      </c>
      <c r="AV1052" s="1">
        <v>3.952</v>
      </c>
      <c r="AX1052" s="2">
        <v>40185</v>
      </c>
      <c r="AY1052" s="1">
        <v>4.0369999999999999</v>
      </c>
      <c r="BA1052" s="116">
        <v>40185</v>
      </c>
      <c r="BB1052" s="1">
        <v>3.5300000000000002</v>
      </c>
      <c r="BD1052" s="2">
        <v>40185</v>
      </c>
      <c r="BE1052" s="1">
        <v>1.8</v>
      </c>
      <c r="BG1052" s="2">
        <v>40248</v>
      </c>
      <c r="BH1052" s="1">
        <v>3.73</v>
      </c>
      <c r="BI1052" s="2"/>
      <c r="BJ1052" s="2">
        <v>40248</v>
      </c>
      <c r="BK1052" s="1">
        <v>2.4300000000000002</v>
      </c>
      <c r="BM1052" s="2">
        <v>40186</v>
      </c>
      <c r="BN1052" s="1">
        <v>2.7349999999999999</v>
      </c>
    </row>
    <row r="1053" spans="2:66">
      <c r="B1053" s="2">
        <v>40618</v>
      </c>
      <c r="C1053" s="1">
        <v>3.39</v>
      </c>
      <c r="E1053" s="2">
        <v>40079</v>
      </c>
      <c r="F1053" s="1">
        <v>2.38</v>
      </c>
      <c r="H1053" s="2">
        <v>40112</v>
      </c>
      <c r="I1053" s="1">
        <v>4.62</v>
      </c>
      <c r="K1053" s="2">
        <v>40108</v>
      </c>
      <c r="L1053" s="1">
        <v>5.55</v>
      </c>
      <c r="N1053" s="2">
        <v>40108</v>
      </c>
      <c r="O1053" s="1">
        <v>5</v>
      </c>
      <c r="Q1053" s="2">
        <v>40186</v>
      </c>
      <c r="R1053" s="1">
        <v>4.8149999999999995</v>
      </c>
      <c r="T1053" s="2">
        <v>40186</v>
      </c>
      <c r="U1053" s="1">
        <v>4.5949999999999998</v>
      </c>
      <c r="W1053" s="2">
        <v>40186</v>
      </c>
      <c r="X1053" s="1">
        <v>4.37</v>
      </c>
      <c r="Z1053" s="2">
        <v>40186</v>
      </c>
      <c r="AA1053" s="1">
        <v>4.13</v>
      </c>
      <c r="AC1053" s="2">
        <v>40186</v>
      </c>
      <c r="AD1053" s="1">
        <v>3.61</v>
      </c>
      <c r="AF1053" s="2">
        <v>40597</v>
      </c>
      <c r="AG1053" s="1">
        <v>0.3115</v>
      </c>
      <c r="AI1053" s="2">
        <v>40186</v>
      </c>
      <c r="AJ1053" s="1">
        <v>4.5605000000000002</v>
      </c>
      <c r="AL1053" s="2">
        <v>40186</v>
      </c>
      <c r="AM1053" s="1">
        <v>3.9260000000000002</v>
      </c>
      <c r="AO1053" s="2">
        <v>40186</v>
      </c>
      <c r="AP1053" s="1">
        <v>1.2375</v>
      </c>
      <c r="AR1053" s="2">
        <v>40186</v>
      </c>
      <c r="AS1053" s="1">
        <v>0.53280000000000005</v>
      </c>
      <c r="AU1053" s="2">
        <v>40186</v>
      </c>
      <c r="AV1053" s="1">
        <v>3.9554999999999998</v>
      </c>
      <c r="AX1053" s="2">
        <v>40186</v>
      </c>
      <c r="AY1053" s="1">
        <v>4.0419999999999998</v>
      </c>
      <c r="BA1053" s="116">
        <v>40186</v>
      </c>
      <c r="BB1053" s="1">
        <v>3.5329999999999999</v>
      </c>
      <c r="BD1053" s="2">
        <v>40186</v>
      </c>
      <c r="BE1053" s="1">
        <v>1.7774999999999999</v>
      </c>
      <c r="BG1053" s="2">
        <v>40249</v>
      </c>
      <c r="BH1053" s="1">
        <v>3.71</v>
      </c>
      <c r="BI1053" s="2"/>
      <c r="BJ1053" s="2">
        <v>40249</v>
      </c>
      <c r="BK1053" s="1">
        <v>2.42</v>
      </c>
      <c r="BM1053" s="2">
        <v>40189</v>
      </c>
      <c r="BN1053" s="1">
        <v>2.6949999999999998</v>
      </c>
    </row>
    <row r="1054" spans="2:66">
      <c r="B1054" s="2">
        <v>40619</v>
      </c>
      <c r="C1054" s="1">
        <v>3.39</v>
      </c>
      <c r="E1054" s="2">
        <v>40080</v>
      </c>
      <c r="F1054" s="1">
        <v>2.39</v>
      </c>
      <c r="H1054" s="2">
        <v>40113</v>
      </c>
      <c r="I1054" s="1">
        <v>4.54</v>
      </c>
      <c r="K1054" s="2">
        <v>40109</v>
      </c>
      <c r="L1054" s="1">
        <v>5.6</v>
      </c>
      <c r="N1054" s="2">
        <v>40109</v>
      </c>
      <c r="O1054" s="1">
        <v>5.0599999999999996</v>
      </c>
      <c r="Q1054" s="2">
        <v>40189</v>
      </c>
      <c r="R1054" s="1">
        <v>4.76</v>
      </c>
      <c r="T1054" s="2">
        <v>40189</v>
      </c>
      <c r="U1054" s="1">
        <v>4.5</v>
      </c>
      <c r="W1054" s="2">
        <v>40189</v>
      </c>
      <c r="X1054" s="1">
        <v>4.2649999999999997</v>
      </c>
      <c r="Z1054" s="2">
        <v>40189</v>
      </c>
      <c r="AA1054" s="1">
        <v>4.01</v>
      </c>
      <c r="AC1054" s="2">
        <v>40189</v>
      </c>
      <c r="AD1054" s="1">
        <v>3.4699999999999998</v>
      </c>
      <c r="AF1054" s="2">
        <v>40598</v>
      </c>
      <c r="AG1054" s="1">
        <v>0.3105</v>
      </c>
      <c r="AI1054" s="2">
        <v>40189</v>
      </c>
      <c r="AJ1054" s="1">
        <v>4.5614999999999997</v>
      </c>
      <c r="AL1054" s="2">
        <v>40189</v>
      </c>
      <c r="AM1054" s="1">
        <v>3.9009999999999998</v>
      </c>
      <c r="AO1054" s="2">
        <v>40189</v>
      </c>
      <c r="AP1054" s="1">
        <v>1.2035</v>
      </c>
      <c r="AR1054" s="2">
        <v>40189</v>
      </c>
      <c r="AS1054" s="1">
        <v>0.51700000000000002</v>
      </c>
      <c r="AU1054" s="2">
        <v>40189</v>
      </c>
      <c r="AV1054" s="1">
        <v>3.9470000000000001</v>
      </c>
      <c r="AX1054" s="2">
        <v>40189</v>
      </c>
      <c r="AY1054" s="1">
        <v>4.0125000000000002</v>
      </c>
      <c r="BA1054" s="116">
        <v>40189</v>
      </c>
      <c r="BB1054" s="1">
        <v>3.5004999999999997</v>
      </c>
      <c r="BD1054" s="2">
        <v>40189</v>
      </c>
      <c r="BE1054" s="1">
        <v>1.7410000000000001</v>
      </c>
      <c r="BG1054" s="2">
        <v>40252</v>
      </c>
      <c r="BH1054" s="1">
        <v>3.71</v>
      </c>
      <c r="BI1054" s="2"/>
      <c r="BJ1054" s="2">
        <v>40252</v>
      </c>
      <c r="BK1054" s="1">
        <v>2.42</v>
      </c>
      <c r="BM1054" s="2">
        <v>40190</v>
      </c>
      <c r="BN1054" s="1">
        <v>2.6852999999999998</v>
      </c>
    </row>
    <row r="1055" spans="2:66">
      <c r="B1055" s="2">
        <v>40620</v>
      </c>
      <c r="C1055" s="1">
        <v>3.39</v>
      </c>
      <c r="E1055" s="2">
        <v>40081</v>
      </c>
      <c r="F1055" s="1">
        <v>2.42</v>
      </c>
      <c r="H1055" s="2">
        <v>40114</v>
      </c>
      <c r="I1055" s="1">
        <v>4.51</v>
      </c>
      <c r="K1055" s="2">
        <v>40112</v>
      </c>
      <c r="L1055" s="1">
        <v>5.63</v>
      </c>
      <c r="N1055" s="2">
        <v>40112</v>
      </c>
      <c r="O1055" s="1">
        <v>5.09</v>
      </c>
      <c r="Q1055" s="2">
        <v>40190</v>
      </c>
      <c r="R1055" s="1">
        <v>4.6950000000000003</v>
      </c>
      <c r="T1055" s="2">
        <v>40190</v>
      </c>
      <c r="U1055" s="1">
        <v>4.4649999999999999</v>
      </c>
      <c r="W1055" s="2">
        <v>40190</v>
      </c>
      <c r="X1055" s="1">
        <v>4.24</v>
      </c>
      <c r="Z1055" s="2">
        <v>40190</v>
      </c>
      <c r="AA1055" s="1">
        <v>4</v>
      </c>
      <c r="AC1055" s="2">
        <v>40190</v>
      </c>
      <c r="AD1055" s="1">
        <v>3.4699999999999998</v>
      </c>
      <c r="AF1055" s="2">
        <v>40599</v>
      </c>
      <c r="AG1055" s="1">
        <v>0.3105</v>
      </c>
      <c r="AI1055" s="2">
        <v>40190</v>
      </c>
      <c r="AJ1055" s="1">
        <v>4.4625000000000004</v>
      </c>
      <c r="AL1055" s="2">
        <v>40190</v>
      </c>
      <c r="AM1055" s="1">
        <v>3.7945000000000002</v>
      </c>
      <c r="AO1055" s="2">
        <v>40190</v>
      </c>
      <c r="AP1055" s="1">
        <v>1.169</v>
      </c>
      <c r="AR1055" s="2">
        <v>40190</v>
      </c>
      <c r="AS1055" s="1">
        <v>0.502</v>
      </c>
      <c r="AU1055" s="2">
        <v>40190</v>
      </c>
      <c r="AV1055" s="1">
        <v>3.9319999999999999</v>
      </c>
      <c r="AX1055" s="2">
        <v>40190</v>
      </c>
      <c r="AY1055" s="1">
        <v>3.9975000000000001</v>
      </c>
      <c r="BA1055" s="116">
        <v>40190</v>
      </c>
      <c r="BB1055" s="1">
        <v>3.5049999999999999</v>
      </c>
      <c r="BD1055" s="2">
        <v>40190</v>
      </c>
      <c r="BE1055" s="1">
        <v>1.716</v>
      </c>
      <c r="BG1055" s="2">
        <v>40253</v>
      </c>
      <c r="BH1055" s="1">
        <v>3.66</v>
      </c>
      <c r="BI1055" s="2"/>
      <c r="BJ1055" s="2">
        <v>40253</v>
      </c>
      <c r="BK1055" s="1">
        <v>2.37</v>
      </c>
      <c r="BM1055" s="2">
        <v>40191</v>
      </c>
      <c r="BN1055" s="1">
        <v>2.6924999999999999</v>
      </c>
    </row>
    <row r="1056" spans="2:66">
      <c r="B1056" s="2">
        <v>40623</v>
      </c>
      <c r="C1056" s="1">
        <v>3.39</v>
      </c>
      <c r="E1056" s="2">
        <v>40084</v>
      </c>
      <c r="F1056" s="1">
        <v>2.44</v>
      </c>
      <c r="H1056" s="2">
        <v>40115</v>
      </c>
      <c r="I1056" s="1">
        <v>4.45</v>
      </c>
      <c r="K1056" s="2">
        <v>40113</v>
      </c>
      <c r="L1056" s="1">
        <v>5.54</v>
      </c>
      <c r="N1056" s="2">
        <v>40113</v>
      </c>
      <c r="O1056" s="1">
        <v>5.01</v>
      </c>
      <c r="Q1056" s="2">
        <v>40191</v>
      </c>
      <c r="R1056" s="1">
        <v>4.68</v>
      </c>
      <c r="T1056" s="2">
        <v>40191</v>
      </c>
      <c r="U1056" s="1">
        <v>4.45</v>
      </c>
      <c r="W1056" s="2">
        <v>40191</v>
      </c>
      <c r="X1056" s="1">
        <v>4.2350000000000003</v>
      </c>
      <c r="Z1056" s="2">
        <v>40191</v>
      </c>
      <c r="AA1056" s="1">
        <v>4.01</v>
      </c>
      <c r="AC1056" s="2">
        <v>40191</v>
      </c>
      <c r="AD1056" s="1">
        <v>3.51</v>
      </c>
      <c r="AF1056" s="2">
        <v>40602</v>
      </c>
      <c r="AG1056" s="1">
        <v>0.3095</v>
      </c>
      <c r="AI1056" s="2">
        <v>40191</v>
      </c>
      <c r="AJ1056" s="1">
        <v>4.5664999999999996</v>
      </c>
      <c r="AL1056" s="2">
        <v>40191</v>
      </c>
      <c r="AM1056" s="1">
        <v>3.8780000000000001</v>
      </c>
      <c r="AO1056" s="2">
        <v>40191</v>
      </c>
      <c r="AP1056" s="1">
        <v>1.2170000000000001</v>
      </c>
      <c r="AR1056" s="2">
        <v>40191</v>
      </c>
      <c r="AS1056" s="1">
        <v>0.53649999999999998</v>
      </c>
      <c r="AU1056" s="2">
        <v>40191</v>
      </c>
      <c r="AV1056" s="1">
        <v>3.94</v>
      </c>
      <c r="AX1056" s="2">
        <v>40191</v>
      </c>
      <c r="AY1056" s="1">
        <v>4.0060000000000002</v>
      </c>
      <c r="BA1056" s="116">
        <v>40191</v>
      </c>
      <c r="BB1056" s="1">
        <v>3.4870000000000001</v>
      </c>
      <c r="BD1056" s="2">
        <v>40191</v>
      </c>
      <c r="BE1056" s="1">
        <v>1.7295</v>
      </c>
      <c r="BG1056" s="2">
        <v>40254</v>
      </c>
      <c r="BH1056" s="1">
        <v>3.65</v>
      </c>
      <c r="BI1056" s="2"/>
      <c r="BJ1056" s="2">
        <v>40254</v>
      </c>
      <c r="BK1056" s="1">
        <v>2.38</v>
      </c>
      <c r="BM1056" s="2">
        <v>40192</v>
      </c>
      <c r="BN1056" s="1">
        <v>2.6595</v>
      </c>
    </row>
    <row r="1057" spans="2:66">
      <c r="B1057" s="2">
        <v>40624</v>
      </c>
      <c r="C1057" s="1">
        <v>3.39</v>
      </c>
      <c r="E1057" s="2">
        <v>40085</v>
      </c>
      <c r="F1057" s="1">
        <v>2.4500000000000002</v>
      </c>
      <c r="H1057" s="2">
        <v>40116</v>
      </c>
      <c r="I1057" s="1">
        <v>4.4400000000000004</v>
      </c>
      <c r="K1057" s="2">
        <v>40114</v>
      </c>
      <c r="L1057" s="1">
        <v>5.51</v>
      </c>
      <c r="N1057" s="2">
        <v>40114</v>
      </c>
      <c r="O1057" s="1">
        <v>4.9800000000000004</v>
      </c>
      <c r="Q1057" s="2">
        <v>40192</v>
      </c>
      <c r="R1057" s="1">
        <v>4.66</v>
      </c>
      <c r="T1057" s="2">
        <v>40192</v>
      </c>
      <c r="U1057" s="1">
        <v>4.43</v>
      </c>
      <c r="W1057" s="2">
        <v>40192</v>
      </c>
      <c r="X1057" s="1">
        <v>4.2050000000000001</v>
      </c>
      <c r="Z1057" s="2">
        <v>40192</v>
      </c>
      <c r="AA1057" s="1">
        <v>3.9849999999999999</v>
      </c>
      <c r="AC1057" s="2">
        <v>40192</v>
      </c>
      <c r="AD1057" s="1">
        <v>3.4849999999999999</v>
      </c>
      <c r="AF1057" s="2">
        <v>40603</v>
      </c>
      <c r="AG1057" s="1">
        <v>0.3095</v>
      </c>
      <c r="AI1057" s="2">
        <v>40192</v>
      </c>
      <c r="AJ1057" s="1">
        <v>4.5010000000000003</v>
      </c>
      <c r="AL1057" s="2">
        <v>40192</v>
      </c>
      <c r="AM1057" s="1">
        <v>3.8228</v>
      </c>
      <c r="AO1057" s="2">
        <v>40192</v>
      </c>
      <c r="AP1057" s="1">
        <v>1.1718</v>
      </c>
      <c r="AR1057" s="2">
        <v>40192</v>
      </c>
      <c r="AS1057" s="1">
        <v>0.51129999999999998</v>
      </c>
      <c r="AU1057" s="2">
        <v>40192</v>
      </c>
      <c r="AV1057" s="1">
        <v>3.9420000000000002</v>
      </c>
      <c r="AX1057" s="2">
        <v>40192</v>
      </c>
      <c r="AY1057" s="1">
        <v>4.0149999999999997</v>
      </c>
      <c r="BA1057" s="116">
        <v>40192</v>
      </c>
      <c r="BB1057" s="1">
        <v>3.4969999999999999</v>
      </c>
      <c r="BD1057" s="2">
        <v>40192</v>
      </c>
      <c r="BE1057" s="1">
        <v>1.6859999999999999</v>
      </c>
      <c r="BG1057" s="2">
        <v>40255</v>
      </c>
      <c r="BH1057" s="1">
        <v>3.68</v>
      </c>
      <c r="BI1057" s="2"/>
      <c r="BJ1057" s="2">
        <v>40255</v>
      </c>
      <c r="BK1057" s="1">
        <v>2.44</v>
      </c>
      <c r="BM1057" s="2">
        <v>40193</v>
      </c>
      <c r="BN1057" s="1">
        <v>2.64</v>
      </c>
    </row>
    <row r="1058" spans="2:66">
      <c r="B1058" s="2">
        <v>40625</v>
      </c>
      <c r="C1058" s="1">
        <v>3.39</v>
      </c>
      <c r="E1058" s="2">
        <v>40086</v>
      </c>
      <c r="F1058" s="1">
        <v>2.4300000000000002</v>
      </c>
      <c r="H1058" s="2">
        <v>40119</v>
      </c>
      <c r="I1058" s="1">
        <v>4.43</v>
      </c>
      <c r="K1058" s="2">
        <v>40115</v>
      </c>
      <c r="L1058" s="1">
        <v>5.44</v>
      </c>
      <c r="N1058" s="2">
        <v>40115</v>
      </c>
      <c r="O1058" s="1">
        <v>4.93</v>
      </c>
      <c r="Q1058" s="2">
        <v>40193</v>
      </c>
      <c r="R1058" s="1">
        <v>4.665</v>
      </c>
      <c r="T1058" s="2">
        <v>40193</v>
      </c>
      <c r="U1058" s="1">
        <v>4.43</v>
      </c>
      <c r="W1058" s="2">
        <v>40193</v>
      </c>
      <c r="X1058" s="1">
        <v>4.21</v>
      </c>
      <c r="Z1058" s="2">
        <v>40193</v>
      </c>
      <c r="AA1058" s="1">
        <v>3.99</v>
      </c>
      <c r="AC1058" s="2">
        <v>40193</v>
      </c>
      <c r="AD1058" s="1">
        <v>3.48</v>
      </c>
      <c r="AF1058" s="2">
        <v>40604</v>
      </c>
      <c r="AG1058" s="1">
        <v>0.3095</v>
      </c>
      <c r="AI1058" s="2">
        <v>40193</v>
      </c>
      <c r="AJ1058" s="1">
        <v>4.452</v>
      </c>
      <c r="AL1058" s="2">
        <v>40193</v>
      </c>
      <c r="AM1058" s="1">
        <v>3.7728000000000002</v>
      </c>
      <c r="AO1058" s="2">
        <v>40193</v>
      </c>
      <c r="AP1058" s="1">
        <v>1.1259999999999999</v>
      </c>
      <c r="AR1058" s="2">
        <v>40193</v>
      </c>
      <c r="AS1058" s="1">
        <v>0.49280000000000002</v>
      </c>
      <c r="AU1058" s="2">
        <v>40193</v>
      </c>
      <c r="AV1058" s="1">
        <v>3.8919999999999999</v>
      </c>
      <c r="AX1058" s="2">
        <v>40193</v>
      </c>
      <c r="AY1058" s="1">
        <v>3.964</v>
      </c>
      <c r="BA1058" s="116">
        <v>40193</v>
      </c>
      <c r="BB1058" s="1">
        <v>3.4689999999999999</v>
      </c>
      <c r="BD1058" s="2">
        <v>40193</v>
      </c>
      <c r="BE1058" s="1">
        <v>1.6600000000000001</v>
      </c>
      <c r="BG1058" s="2">
        <v>40256</v>
      </c>
      <c r="BH1058" s="1">
        <v>3.7</v>
      </c>
      <c r="BI1058" s="2"/>
      <c r="BJ1058" s="2">
        <v>40256</v>
      </c>
      <c r="BK1058" s="1">
        <v>2.48</v>
      </c>
      <c r="BM1058" s="2">
        <v>40196</v>
      </c>
      <c r="BN1058" s="1">
        <v>2.63</v>
      </c>
    </row>
    <row r="1059" spans="2:66">
      <c r="B1059" s="2">
        <v>40626</v>
      </c>
      <c r="C1059" s="1">
        <v>3.39</v>
      </c>
      <c r="E1059" s="2">
        <v>40087</v>
      </c>
      <c r="F1059" s="1">
        <v>2.4300000000000002</v>
      </c>
      <c r="H1059" s="2">
        <v>40120</v>
      </c>
      <c r="I1059" s="1">
        <v>4.43</v>
      </c>
      <c r="K1059" s="2">
        <v>40116</v>
      </c>
      <c r="L1059" s="1">
        <v>5.42</v>
      </c>
      <c r="N1059" s="2">
        <v>40116</v>
      </c>
      <c r="O1059" s="1">
        <v>4.9399999999999995</v>
      </c>
      <c r="Q1059" s="2">
        <v>40196</v>
      </c>
      <c r="R1059" s="1">
        <v>4.7300000000000004</v>
      </c>
      <c r="T1059" s="2">
        <v>40196</v>
      </c>
      <c r="U1059" s="1">
        <v>4.4950000000000001</v>
      </c>
      <c r="W1059" s="2">
        <v>40196</v>
      </c>
      <c r="X1059" s="1">
        <v>4.2699999999999996</v>
      </c>
      <c r="Z1059" s="2">
        <v>40196</v>
      </c>
      <c r="AA1059" s="1">
        <v>4.04</v>
      </c>
      <c r="AC1059" s="2">
        <v>40196</v>
      </c>
      <c r="AD1059" s="1">
        <v>3.5</v>
      </c>
      <c r="AF1059" s="2">
        <v>40605</v>
      </c>
      <c r="AG1059" s="1">
        <v>0.3095</v>
      </c>
      <c r="AI1059" s="2">
        <v>40196</v>
      </c>
      <c r="AJ1059" s="1">
        <v>4.4550000000000001</v>
      </c>
      <c r="AL1059" s="2">
        <v>40196</v>
      </c>
      <c r="AM1059" s="1">
        <v>3.7640000000000002</v>
      </c>
      <c r="AO1059" s="2">
        <v>40196</v>
      </c>
      <c r="AP1059" s="1">
        <v>1.105</v>
      </c>
      <c r="AR1059" s="2">
        <v>40196</v>
      </c>
      <c r="AS1059" s="1">
        <v>0.48099999999999998</v>
      </c>
      <c r="AU1059" s="2">
        <v>40196</v>
      </c>
      <c r="AV1059" s="1">
        <v>3.8744000000000001</v>
      </c>
      <c r="AX1059" s="2">
        <v>40196</v>
      </c>
      <c r="AY1059" s="1">
        <v>3.95</v>
      </c>
      <c r="BA1059" s="116">
        <v>40196</v>
      </c>
      <c r="BB1059" s="1">
        <v>3.4512999999999998</v>
      </c>
      <c r="BD1059" s="2">
        <v>40196</v>
      </c>
      <c r="BE1059" s="1">
        <v>1.6560000000000001</v>
      </c>
      <c r="BG1059" s="2">
        <v>40259</v>
      </c>
      <c r="BH1059" s="1">
        <v>3.67</v>
      </c>
      <c r="BI1059" s="2"/>
      <c r="BJ1059" s="2">
        <v>40259</v>
      </c>
      <c r="BK1059" s="1">
        <v>2.4300000000000002</v>
      </c>
      <c r="BM1059" s="2">
        <v>40197</v>
      </c>
      <c r="BN1059" s="1">
        <v>2.6539999999999999</v>
      </c>
    </row>
    <row r="1060" spans="2:66">
      <c r="B1060" s="2">
        <v>40627</v>
      </c>
      <c r="C1060" s="1">
        <v>3.39</v>
      </c>
      <c r="E1060" s="2">
        <v>40091</v>
      </c>
      <c r="F1060" s="1">
        <v>2.4300000000000002</v>
      </c>
      <c r="H1060" s="2">
        <v>40121</v>
      </c>
      <c r="I1060" s="1">
        <v>4.47</v>
      </c>
      <c r="K1060" s="2">
        <v>40119</v>
      </c>
      <c r="L1060" s="1">
        <v>5.4</v>
      </c>
      <c r="N1060" s="2">
        <v>40119</v>
      </c>
      <c r="O1060" s="1">
        <v>4.93</v>
      </c>
      <c r="Q1060" s="2">
        <v>40197</v>
      </c>
      <c r="R1060" s="1">
        <v>4.6950000000000003</v>
      </c>
      <c r="T1060" s="2">
        <v>40197</v>
      </c>
      <c r="U1060" s="1">
        <v>4.46</v>
      </c>
      <c r="W1060" s="2">
        <v>40197</v>
      </c>
      <c r="X1060" s="1">
        <v>4.22</v>
      </c>
      <c r="Z1060" s="2">
        <v>40197</v>
      </c>
      <c r="AA1060" s="1">
        <v>4</v>
      </c>
      <c r="AC1060" s="2">
        <v>40197</v>
      </c>
      <c r="AD1060" s="1">
        <v>3.46</v>
      </c>
      <c r="AF1060" s="2">
        <v>40606</v>
      </c>
      <c r="AG1060" s="1">
        <v>0.3095</v>
      </c>
      <c r="AI1060" s="2">
        <v>40197</v>
      </c>
      <c r="AJ1060" s="1">
        <v>4.4669999999999996</v>
      </c>
      <c r="AL1060" s="2">
        <v>40197</v>
      </c>
      <c r="AM1060" s="1">
        <v>3.7800000000000002</v>
      </c>
      <c r="AO1060" s="2">
        <v>40197</v>
      </c>
      <c r="AP1060" s="1">
        <v>1.145</v>
      </c>
      <c r="AR1060" s="2">
        <v>40197</v>
      </c>
      <c r="AS1060" s="1">
        <v>0.495</v>
      </c>
      <c r="AU1060" s="2">
        <v>40197</v>
      </c>
      <c r="AV1060" s="1">
        <v>3.899</v>
      </c>
      <c r="AX1060" s="2">
        <v>40197</v>
      </c>
      <c r="AY1060" s="1">
        <v>3.9725000000000001</v>
      </c>
      <c r="BA1060" s="116">
        <v>40197</v>
      </c>
      <c r="BB1060" s="1">
        <v>3.4550000000000001</v>
      </c>
      <c r="BD1060" s="2">
        <v>40197</v>
      </c>
      <c r="BE1060" s="1">
        <v>1.6953</v>
      </c>
      <c r="BG1060" s="2">
        <v>40260</v>
      </c>
      <c r="BH1060" s="1">
        <v>3.69</v>
      </c>
      <c r="BI1060" s="2"/>
      <c r="BJ1060" s="2">
        <v>40260</v>
      </c>
      <c r="BK1060" s="1">
        <v>2.44</v>
      </c>
      <c r="BM1060" s="2">
        <v>40198</v>
      </c>
      <c r="BN1060" s="1">
        <v>2.6269999999999998</v>
      </c>
    </row>
    <row r="1061" spans="2:66">
      <c r="B1061" s="2">
        <v>40630</v>
      </c>
      <c r="C1061" s="1">
        <v>3.39</v>
      </c>
      <c r="E1061" s="2">
        <v>40092</v>
      </c>
      <c r="F1061" s="1">
        <v>2.4500000000000002</v>
      </c>
      <c r="H1061" s="2">
        <v>40122</v>
      </c>
      <c r="I1061" s="1">
        <v>4.46</v>
      </c>
      <c r="K1061" s="2">
        <v>40120</v>
      </c>
      <c r="L1061" s="1">
        <v>5.4</v>
      </c>
      <c r="N1061" s="2">
        <v>40120</v>
      </c>
      <c r="O1061" s="1">
        <v>4.93</v>
      </c>
      <c r="Q1061" s="2">
        <v>40198</v>
      </c>
      <c r="R1061" s="1">
        <v>4.7050000000000001</v>
      </c>
      <c r="T1061" s="2">
        <v>40198</v>
      </c>
      <c r="U1061" s="1">
        <v>4.4649999999999999</v>
      </c>
      <c r="W1061" s="2">
        <v>40198</v>
      </c>
      <c r="X1061" s="1">
        <v>4.2374999999999998</v>
      </c>
      <c r="Z1061" s="2">
        <v>40198</v>
      </c>
      <c r="AA1061" s="1">
        <v>4.01</v>
      </c>
      <c r="AC1061" s="2">
        <v>40198</v>
      </c>
      <c r="AD1061" s="1">
        <v>3.4699999999999998</v>
      </c>
      <c r="AF1061" s="2">
        <v>40609</v>
      </c>
      <c r="AG1061" s="1">
        <v>0.3095</v>
      </c>
      <c r="AI1061" s="2">
        <v>40198</v>
      </c>
      <c r="AJ1061" s="1">
        <v>4.4169999999999998</v>
      </c>
      <c r="AL1061" s="2">
        <v>40198</v>
      </c>
      <c r="AM1061" s="1">
        <v>3.7353000000000001</v>
      </c>
      <c r="AO1061" s="2">
        <v>40198</v>
      </c>
      <c r="AP1061" s="1">
        <v>1.1400000000000001</v>
      </c>
      <c r="AR1061" s="2">
        <v>40198</v>
      </c>
      <c r="AS1061" s="1">
        <v>0.49730000000000002</v>
      </c>
      <c r="AU1061" s="2">
        <v>40198</v>
      </c>
      <c r="AV1061" s="1">
        <v>3.8935</v>
      </c>
      <c r="AX1061" s="2">
        <v>40198</v>
      </c>
      <c r="AY1061" s="1">
        <v>3.9580000000000002</v>
      </c>
      <c r="BA1061" s="116">
        <v>40198</v>
      </c>
      <c r="BB1061" s="1">
        <v>3.452</v>
      </c>
      <c r="BD1061" s="2">
        <v>40198</v>
      </c>
      <c r="BE1061" s="1">
        <v>1.6659999999999999</v>
      </c>
      <c r="BG1061" s="2">
        <v>40261</v>
      </c>
      <c r="BH1061" s="1">
        <v>3.84</v>
      </c>
      <c r="BI1061" s="2"/>
      <c r="BJ1061" s="2">
        <v>40261</v>
      </c>
      <c r="BK1061" s="1">
        <v>2.62</v>
      </c>
      <c r="BM1061" s="2">
        <v>40199</v>
      </c>
      <c r="BN1061" s="1">
        <v>2.601</v>
      </c>
    </row>
    <row r="1062" spans="2:66">
      <c r="B1062" s="2">
        <v>40631</v>
      </c>
      <c r="C1062" s="1">
        <v>3.39</v>
      </c>
      <c r="E1062" s="2">
        <v>40093</v>
      </c>
      <c r="F1062" s="1">
        <v>2.4500000000000002</v>
      </c>
      <c r="H1062" s="2">
        <v>40123</v>
      </c>
      <c r="I1062" s="1">
        <v>4.46</v>
      </c>
      <c r="K1062" s="2">
        <v>40121</v>
      </c>
      <c r="L1062" s="1">
        <v>5.44</v>
      </c>
      <c r="N1062" s="2">
        <v>40121</v>
      </c>
      <c r="O1062" s="1">
        <v>4.9800000000000004</v>
      </c>
      <c r="Q1062" s="2">
        <v>40199</v>
      </c>
      <c r="R1062" s="1">
        <v>4.71</v>
      </c>
      <c r="T1062" s="2">
        <v>40199</v>
      </c>
      <c r="U1062" s="1">
        <v>4.47</v>
      </c>
      <c r="W1062" s="2">
        <v>40199</v>
      </c>
      <c r="X1062" s="1">
        <v>4.2549999999999999</v>
      </c>
      <c r="Z1062" s="2">
        <v>40199</v>
      </c>
      <c r="AA1062" s="1">
        <v>4.03</v>
      </c>
      <c r="AC1062" s="2">
        <v>40199</v>
      </c>
      <c r="AD1062" s="1">
        <v>3.49</v>
      </c>
      <c r="AF1062" s="2">
        <v>40610</v>
      </c>
      <c r="AG1062" s="1">
        <v>0.3095</v>
      </c>
      <c r="AI1062" s="2">
        <v>40199</v>
      </c>
      <c r="AJ1062" s="1">
        <v>4.3710000000000004</v>
      </c>
      <c r="AL1062" s="2">
        <v>40199</v>
      </c>
      <c r="AM1062" s="1">
        <v>3.6785000000000001</v>
      </c>
      <c r="AO1062" s="2">
        <v>40199</v>
      </c>
      <c r="AP1062" s="1">
        <v>1.1025</v>
      </c>
      <c r="AR1062" s="2">
        <v>40199</v>
      </c>
      <c r="AS1062" s="1">
        <v>0.47599999999999998</v>
      </c>
      <c r="AU1062" s="2">
        <v>40199</v>
      </c>
      <c r="AV1062" s="1">
        <v>3.8805000000000001</v>
      </c>
      <c r="AX1062" s="2">
        <v>40199</v>
      </c>
      <c r="AY1062" s="1">
        <v>3.9379999999999997</v>
      </c>
      <c r="BA1062" s="116">
        <v>40199</v>
      </c>
      <c r="BB1062" s="1">
        <v>3.395</v>
      </c>
      <c r="BD1062" s="2">
        <v>40199</v>
      </c>
      <c r="BE1062" s="1">
        <v>1.6375</v>
      </c>
      <c r="BG1062" s="2">
        <v>40262</v>
      </c>
      <c r="BH1062" s="1">
        <v>3.91</v>
      </c>
      <c r="BI1062" s="2"/>
      <c r="BJ1062" s="2">
        <v>40262</v>
      </c>
      <c r="BK1062" s="1">
        <v>2.65</v>
      </c>
      <c r="BM1062" s="2">
        <v>40200</v>
      </c>
      <c r="BN1062" s="1">
        <v>2.59</v>
      </c>
    </row>
    <row r="1063" spans="2:66">
      <c r="B1063" s="2">
        <v>40632</v>
      </c>
      <c r="C1063" s="1">
        <v>3.39</v>
      </c>
      <c r="E1063" s="2">
        <v>40094</v>
      </c>
      <c r="F1063" s="1">
        <v>2.44</v>
      </c>
      <c r="H1063" s="2">
        <v>40126</v>
      </c>
      <c r="I1063" s="1">
        <v>4.49</v>
      </c>
      <c r="K1063" s="2">
        <v>40122</v>
      </c>
      <c r="L1063" s="1">
        <v>5.43</v>
      </c>
      <c r="N1063" s="2">
        <v>40122</v>
      </c>
      <c r="O1063" s="1">
        <v>4.97</v>
      </c>
      <c r="Q1063" s="2">
        <v>40200</v>
      </c>
      <c r="R1063" s="1">
        <v>4.67</v>
      </c>
      <c r="T1063" s="2">
        <v>40200</v>
      </c>
      <c r="U1063" s="1">
        <v>4.43</v>
      </c>
      <c r="W1063" s="2">
        <v>40200</v>
      </c>
      <c r="X1063" s="1">
        <v>4.21</v>
      </c>
      <c r="Z1063" s="2">
        <v>40200</v>
      </c>
      <c r="AA1063" s="1">
        <v>3.9849999999999999</v>
      </c>
      <c r="AC1063" s="2">
        <v>40200</v>
      </c>
      <c r="AD1063" s="1">
        <v>3.4449999999999998</v>
      </c>
      <c r="AF1063" s="2">
        <v>40611</v>
      </c>
      <c r="AG1063" s="1">
        <v>0.3095</v>
      </c>
      <c r="AI1063" s="2">
        <v>40200</v>
      </c>
      <c r="AJ1063" s="1">
        <v>4.4210000000000003</v>
      </c>
      <c r="AL1063" s="2">
        <v>40200</v>
      </c>
      <c r="AM1063" s="1">
        <v>3.7178</v>
      </c>
      <c r="AO1063" s="2">
        <v>40200</v>
      </c>
      <c r="AP1063" s="1">
        <v>1.1045</v>
      </c>
      <c r="AR1063" s="2">
        <v>40200</v>
      </c>
      <c r="AS1063" s="1">
        <v>0.48780000000000001</v>
      </c>
      <c r="AU1063" s="2">
        <v>40200</v>
      </c>
      <c r="AV1063" s="1">
        <v>3.8660000000000001</v>
      </c>
      <c r="AX1063" s="2">
        <v>40200</v>
      </c>
      <c r="AY1063" s="1">
        <v>3.9350000000000001</v>
      </c>
      <c r="BA1063" s="116">
        <v>40200</v>
      </c>
      <c r="BB1063" s="1">
        <v>3.42</v>
      </c>
      <c r="BD1063" s="2">
        <v>40200</v>
      </c>
      <c r="BE1063" s="1">
        <v>1.6400000000000001</v>
      </c>
      <c r="BG1063" s="2">
        <v>40263</v>
      </c>
      <c r="BH1063" s="1">
        <v>3.86</v>
      </c>
      <c r="BI1063" s="2"/>
      <c r="BJ1063" s="2">
        <v>40263</v>
      </c>
      <c r="BK1063" s="1">
        <v>2.59</v>
      </c>
      <c r="BM1063" s="2">
        <v>40203</v>
      </c>
      <c r="BN1063" s="1">
        <v>2.5920000000000001</v>
      </c>
    </row>
    <row r="1064" spans="2:66">
      <c r="B1064" s="2">
        <v>40633</v>
      </c>
      <c r="C1064" s="1">
        <v>3.39</v>
      </c>
      <c r="E1064" s="2">
        <v>40095</v>
      </c>
      <c r="F1064" s="1">
        <v>2.39</v>
      </c>
      <c r="H1064" s="2">
        <v>40127</v>
      </c>
      <c r="I1064" s="1">
        <v>4.47</v>
      </c>
      <c r="K1064" s="2">
        <v>40123</v>
      </c>
      <c r="L1064" s="1">
        <v>5.47</v>
      </c>
      <c r="N1064" s="2">
        <v>40123</v>
      </c>
      <c r="O1064" s="1">
        <v>4.9800000000000004</v>
      </c>
      <c r="Q1064" s="2">
        <v>40203</v>
      </c>
      <c r="R1064" s="1">
        <v>4.6950000000000003</v>
      </c>
      <c r="T1064" s="2">
        <v>40203</v>
      </c>
      <c r="U1064" s="1">
        <v>4.4550000000000001</v>
      </c>
      <c r="W1064" s="2">
        <v>40203</v>
      </c>
      <c r="X1064" s="1">
        <v>4.22</v>
      </c>
      <c r="Z1064" s="2">
        <v>40203</v>
      </c>
      <c r="AA1064" s="1">
        <v>3.9849999999999999</v>
      </c>
      <c r="AC1064" s="2">
        <v>40203</v>
      </c>
      <c r="AD1064" s="1">
        <v>3.45</v>
      </c>
      <c r="AF1064" s="2">
        <v>40612</v>
      </c>
      <c r="AG1064" s="1">
        <v>0.3095</v>
      </c>
      <c r="AI1064" s="2">
        <v>40203</v>
      </c>
      <c r="AJ1064" s="1">
        <v>4.4245000000000001</v>
      </c>
      <c r="AL1064" s="2">
        <v>40203</v>
      </c>
      <c r="AM1064" s="1">
        <v>3.7225000000000001</v>
      </c>
      <c r="AO1064" s="2">
        <v>40203</v>
      </c>
      <c r="AP1064" s="1">
        <v>1.099</v>
      </c>
      <c r="AR1064" s="2">
        <v>40203</v>
      </c>
      <c r="AS1064" s="1">
        <v>0.47949999999999998</v>
      </c>
      <c r="AU1064" s="2">
        <v>40203</v>
      </c>
      <c r="AV1064" s="1">
        <v>3.8555000000000001</v>
      </c>
      <c r="AX1064" s="2">
        <v>40203</v>
      </c>
      <c r="AY1064" s="1">
        <v>3.9264999999999999</v>
      </c>
      <c r="BA1064" s="116">
        <v>40203</v>
      </c>
      <c r="BB1064" s="1">
        <v>3.41</v>
      </c>
      <c r="BD1064" s="2">
        <v>40203</v>
      </c>
      <c r="BE1064" s="1">
        <v>1.6284999999999998</v>
      </c>
      <c r="BG1064" s="2">
        <v>40266</v>
      </c>
      <c r="BH1064" s="1">
        <v>3.88</v>
      </c>
      <c r="BI1064" s="2"/>
      <c r="BJ1064" s="2">
        <v>40266</v>
      </c>
      <c r="BK1064" s="1">
        <v>2.6</v>
      </c>
      <c r="BM1064" s="2">
        <v>40204</v>
      </c>
      <c r="BN1064" s="1">
        <v>2.5914999999999999</v>
      </c>
    </row>
    <row r="1065" spans="2:66">
      <c r="B1065" s="2">
        <v>40634</v>
      </c>
      <c r="C1065" s="1">
        <v>3.39</v>
      </c>
      <c r="E1065" s="2">
        <v>40098</v>
      </c>
      <c r="F1065" s="1">
        <v>2.34</v>
      </c>
      <c r="H1065" s="2">
        <v>40128</v>
      </c>
      <c r="I1065" s="1">
        <v>4.42</v>
      </c>
      <c r="K1065" s="2">
        <v>40126</v>
      </c>
      <c r="L1065" s="1">
        <v>5.5</v>
      </c>
      <c r="N1065" s="2">
        <v>40126</v>
      </c>
      <c r="O1065" s="1">
        <v>5</v>
      </c>
      <c r="Q1065" s="2">
        <v>40204</v>
      </c>
      <c r="R1065" s="1">
        <v>4.6449999999999996</v>
      </c>
      <c r="T1065" s="2">
        <v>40204</v>
      </c>
      <c r="U1065" s="1">
        <v>4.4050000000000002</v>
      </c>
      <c r="W1065" s="2">
        <v>40204</v>
      </c>
      <c r="X1065" s="1">
        <v>4.17</v>
      </c>
      <c r="Z1065" s="2">
        <v>40204</v>
      </c>
      <c r="AA1065" s="1">
        <v>3.9249999999999998</v>
      </c>
      <c r="AC1065" s="2">
        <v>40204</v>
      </c>
      <c r="AD1065" s="1">
        <v>3.4</v>
      </c>
      <c r="AF1065" s="2">
        <v>40613</v>
      </c>
      <c r="AG1065" s="1">
        <v>0.3095</v>
      </c>
      <c r="AI1065" s="2">
        <v>40204</v>
      </c>
      <c r="AJ1065" s="1">
        <v>4.43</v>
      </c>
      <c r="AL1065" s="2">
        <v>40204</v>
      </c>
      <c r="AM1065" s="1">
        <v>3.722</v>
      </c>
      <c r="AO1065" s="2">
        <v>40204</v>
      </c>
      <c r="AP1065" s="1">
        <v>1.0925</v>
      </c>
      <c r="AR1065" s="2">
        <v>40204</v>
      </c>
      <c r="AS1065" s="1">
        <v>0.47849999999999998</v>
      </c>
      <c r="AU1065" s="2">
        <v>40204</v>
      </c>
      <c r="AV1065" s="1">
        <v>3.8463000000000003</v>
      </c>
      <c r="AX1065" s="2">
        <v>40204</v>
      </c>
      <c r="AY1065" s="1">
        <v>3.9224999999999999</v>
      </c>
      <c r="BA1065" s="116">
        <v>40204</v>
      </c>
      <c r="BB1065" s="1">
        <v>3.4115000000000002</v>
      </c>
      <c r="BD1065" s="2">
        <v>40204</v>
      </c>
      <c r="BE1065" s="1">
        <v>1.639</v>
      </c>
      <c r="BG1065" s="2">
        <v>40267</v>
      </c>
      <c r="BH1065" s="1">
        <v>3.88</v>
      </c>
      <c r="BI1065" s="2"/>
      <c r="BJ1065" s="2">
        <v>40267</v>
      </c>
      <c r="BK1065" s="1">
        <v>2.6</v>
      </c>
      <c r="BM1065" s="2">
        <v>40205</v>
      </c>
      <c r="BN1065" s="1">
        <v>2.6227999999999998</v>
      </c>
    </row>
    <row r="1066" spans="2:66">
      <c r="B1066" s="2">
        <v>40637</v>
      </c>
      <c r="C1066" s="1">
        <v>3.39</v>
      </c>
      <c r="E1066" s="2">
        <v>40099</v>
      </c>
      <c r="F1066" s="1">
        <v>2.2999999999999998</v>
      </c>
      <c r="H1066" s="2">
        <v>40129</v>
      </c>
      <c r="I1066" s="1">
        <v>4.34</v>
      </c>
      <c r="K1066" s="2">
        <v>40127</v>
      </c>
      <c r="L1066" s="1">
        <v>5.5</v>
      </c>
      <c r="N1066" s="2">
        <v>40127</v>
      </c>
      <c r="O1066" s="1">
        <v>4.95</v>
      </c>
      <c r="Q1066" s="2">
        <v>40205</v>
      </c>
      <c r="R1066" s="1">
        <v>4.66</v>
      </c>
      <c r="T1066" s="2">
        <v>40205</v>
      </c>
      <c r="U1066" s="1">
        <v>4.415</v>
      </c>
      <c r="W1066" s="2">
        <v>40205</v>
      </c>
      <c r="X1066" s="1">
        <v>4.1900000000000004</v>
      </c>
      <c r="Z1066" s="2">
        <v>40205</v>
      </c>
      <c r="AA1066" s="1">
        <v>3.95</v>
      </c>
      <c r="AC1066" s="2">
        <v>40205</v>
      </c>
      <c r="AD1066" s="1">
        <v>3.415</v>
      </c>
      <c r="AF1066" s="2">
        <v>40616</v>
      </c>
      <c r="AG1066" s="1">
        <v>0.309</v>
      </c>
      <c r="AI1066" s="2">
        <v>40205</v>
      </c>
      <c r="AJ1066" s="1">
        <v>4.4370000000000003</v>
      </c>
      <c r="AL1066" s="2">
        <v>40205</v>
      </c>
      <c r="AM1066" s="1">
        <v>3.754</v>
      </c>
      <c r="AO1066" s="2">
        <v>40205</v>
      </c>
      <c r="AP1066" s="1">
        <v>1.1583000000000001</v>
      </c>
      <c r="AR1066" s="2">
        <v>40205</v>
      </c>
      <c r="AS1066" s="1">
        <v>0.51</v>
      </c>
      <c r="AU1066" s="2">
        <v>40205</v>
      </c>
      <c r="AV1066" s="1">
        <v>3.8774999999999999</v>
      </c>
      <c r="AX1066" s="2">
        <v>40205</v>
      </c>
      <c r="AY1066" s="1">
        <v>3.9474999999999998</v>
      </c>
      <c r="BA1066" s="116">
        <v>40205</v>
      </c>
      <c r="BB1066" s="1">
        <v>3.43</v>
      </c>
      <c r="BD1066" s="2">
        <v>40205</v>
      </c>
      <c r="BE1066" s="1">
        <v>1.681</v>
      </c>
      <c r="BG1066" s="2">
        <v>40268</v>
      </c>
      <c r="BH1066" s="1">
        <v>3.84</v>
      </c>
      <c r="BI1066" s="2"/>
      <c r="BJ1066" s="2">
        <v>40268</v>
      </c>
      <c r="BK1066" s="1">
        <v>2.5499999999999998</v>
      </c>
      <c r="BM1066" s="2">
        <v>40206</v>
      </c>
      <c r="BN1066" s="1">
        <v>2.6132999999999997</v>
      </c>
    </row>
    <row r="1067" spans="2:66">
      <c r="B1067" s="2">
        <v>40638</v>
      </c>
      <c r="C1067" s="1">
        <v>3.39</v>
      </c>
      <c r="E1067" s="2">
        <v>40100</v>
      </c>
      <c r="F1067" s="1">
        <v>2.2400000000000002</v>
      </c>
      <c r="H1067" s="2">
        <v>40130</v>
      </c>
      <c r="I1067" s="1">
        <v>4.2699999999999996</v>
      </c>
      <c r="K1067" s="2">
        <v>40128</v>
      </c>
      <c r="L1067" s="1">
        <v>5.47</v>
      </c>
      <c r="N1067" s="2">
        <v>40128</v>
      </c>
      <c r="O1067" s="1">
        <v>4.92</v>
      </c>
      <c r="Q1067" s="2">
        <v>40206</v>
      </c>
      <c r="R1067" s="1">
        <v>4.68</v>
      </c>
      <c r="T1067" s="2">
        <v>40206</v>
      </c>
      <c r="U1067" s="1">
        <v>4.4400000000000004</v>
      </c>
      <c r="W1067" s="2">
        <v>40206</v>
      </c>
      <c r="X1067" s="1">
        <v>4.2249999999999996</v>
      </c>
      <c r="Z1067" s="2">
        <v>40206</v>
      </c>
      <c r="AA1067" s="1">
        <v>3.9849999999999999</v>
      </c>
      <c r="AC1067" s="2">
        <v>40206</v>
      </c>
      <c r="AD1067" s="1">
        <v>3.4449999999999998</v>
      </c>
      <c r="AF1067" s="2">
        <v>40617</v>
      </c>
      <c r="AG1067" s="1">
        <v>0.309</v>
      </c>
      <c r="AI1067" s="2">
        <v>40206</v>
      </c>
      <c r="AJ1067" s="1">
        <v>4.4180000000000001</v>
      </c>
      <c r="AL1067" s="2">
        <v>40206</v>
      </c>
      <c r="AM1067" s="1">
        <v>3.7415000000000003</v>
      </c>
      <c r="AO1067" s="2">
        <v>40206</v>
      </c>
      <c r="AP1067" s="1">
        <v>1.1183000000000001</v>
      </c>
      <c r="AR1067" s="2">
        <v>40206</v>
      </c>
      <c r="AS1067" s="1">
        <v>0.49130000000000001</v>
      </c>
      <c r="AU1067" s="2">
        <v>40206</v>
      </c>
      <c r="AV1067" s="1">
        <v>3.85</v>
      </c>
      <c r="AX1067" s="2">
        <v>40206</v>
      </c>
      <c r="AY1067" s="1">
        <v>3.9239999999999999</v>
      </c>
      <c r="BA1067" s="116">
        <v>40206</v>
      </c>
      <c r="BB1067" s="1">
        <v>3.4350000000000001</v>
      </c>
      <c r="BD1067" s="2">
        <v>40206</v>
      </c>
      <c r="BE1067" s="1">
        <v>1.6633</v>
      </c>
      <c r="BG1067" s="2">
        <v>40269</v>
      </c>
      <c r="BH1067" s="1">
        <v>3.89</v>
      </c>
      <c r="BI1067" s="2"/>
      <c r="BJ1067" s="2">
        <v>40269</v>
      </c>
      <c r="BK1067" s="1">
        <v>2.59</v>
      </c>
      <c r="BM1067" s="2">
        <v>40207</v>
      </c>
      <c r="BN1067" s="1">
        <v>2.5883000000000003</v>
      </c>
    </row>
    <row r="1068" spans="2:66">
      <c r="B1068" s="2">
        <v>40639</v>
      </c>
      <c r="C1068" s="1">
        <v>3.39</v>
      </c>
      <c r="E1068" s="2">
        <v>40101</v>
      </c>
      <c r="F1068" s="1">
        <v>2.2400000000000002</v>
      </c>
      <c r="H1068" s="2">
        <v>40133</v>
      </c>
      <c r="I1068" s="1">
        <v>4.29</v>
      </c>
      <c r="K1068" s="2">
        <v>40129</v>
      </c>
      <c r="L1068" s="1">
        <v>5.38</v>
      </c>
      <c r="N1068" s="2">
        <v>40129</v>
      </c>
      <c r="O1068" s="1">
        <v>4.8499999999999996</v>
      </c>
      <c r="Q1068" s="2">
        <v>40207</v>
      </c>
      <c r="R1068" s="1">
        <v>4.6349999999999998</v>
      </c>
      <c r="T1068" s="2">
        <v>40207</v>
      </c>
      <c r="U1068" s="1">
        <v>4.3949999999999996</v>
      </c>
      <c r="W1068" s="2">
        <v>40207</v>
      </c>
      <c r="X1068" s="1">
        <v>4.18</v>
      </c>
      <c r="Z1068" s="2">
        <v>40207</v>
      </c>
      <c r="AA1068" s="1">
        <v>3.94</v>
      </c>
      <c r="AC1068" s="2">
        <v>40207</v>
      </c>
      <c r="AD1068" s="1">
        <v>3.4050000000000002</v>
      </c>
      <c r="AF1068" s="2">
        <v>40618</v>
      </c>
      <c r="AG1068" s="1">
        <v>0.309</v>
      </c>
      <c r="AI1068" s="2">
        <v>40207</v>
      </c>
      <c r="AJ1068" s="1">
        <v>4.3710000000000004</v>
      </c>
      <c r="AL1068" s="2">
        <v>40207</v>
      </c>
      <c r="AM1068" s="1">
        <v>3.6913</v>
      </c>
      <c r="AO1068" s="2">
        <v>40207</v>
      </c>
      <c r="AP1068" s="1">
        <v>1.0845</v>
      </c>
      <c r="AR1068" s="2">
        <v>40207</v>
      </c>
      <c r="AS1068" s="1">
        <v>0.48049999999999998</v>
      </c>
      <c r="AU1068" s="2">
        <v>40207</v>
      </c>
      <c r="AV1068" s="1">
        <v>3.8125</v>
      </c>
      <c r="AX1068" s="2">
        <v>40207</v>
      </c>
      <c r="AY1068" s="1">
        <v>3.895</v>
      </c>
      <c r="BA1068" s="116">
        <v>40207</v>
      </c>
      <c r="BB1068" s="1">
        <v>3.39</v>
      </c>
      <c r="BD1068" s="2">
        <v>40207</v>
      </c>
      <c r="BE1068" s="1">
        <v>1.6459999999999999</v>
      </c>
      <c r="BG1068" s="2">
        <v>40270</v>
      </c>
      <c r="BH1068" s="1">
        <v>3.96</v>
      </c>
      <c r="BI1068" s="2"/>
      <c r="BJ1068" s="2">
        <v>40270</v>
      </c>
      <c r="BK1068" s="1">
        <v>2.67</v>
      </c>
      <c r="BM1068" s="2">
        <v>40210</v>
      </c>
      <c r="BN1068" s="1">
        <v>2.6095000000000002</v>
      </c>
    </row>
    <row r="1069" spans="2:66">
      <c r="B1069" s="2">
        <v>40640</v>
      </c>
      <c r="C1069" s="1">
        <v>3.39</v>
      </c>
      <c r="E1069" s="2">
        <v>40102</v>
      </c>
      <c r="F1069" s="1">
        <v>2.25</v>
      </c>
      <c r="H1069" s="2">
        <v>40134</v>
      </c>
      <c r="I1069" s="1">
        <v>4.24</v>
      </c>
      <c r="K1069" s="2">
        <v>40130</v>
      </c>
      <c r="L1069" s="1">
        <v>5.38</v>
      </c>
      <c r="N1069" s="2">
        <v>40130</v>
      </c>
      <c r="O1069" s="1">
        <v>4.84</v>
      </c>
      <c r="Q1069" s="2">
        <v>40210</v>
      </c>
      <c r="R1069" s="1">
        <v>4.665</v>
      </c>
      <c r="T1069" s="2">
        <v>40210</v>
      </c>
      <c r="U1069" s="1">
        <v>4.4249999999999998</v>
      </c>
      <c r="W1069" s="2">
        <v>40210</v>
      </c>
      <c r="X1069" s="1">
        <v>4.21</v>
      </c>
      <c r="Z1069" s="2">
        <v>40210</v>
      </c>
      <c r="AA1069" s="1">
        <v>3.96</v>
      </c>
      <c r="AC1069" s="2">
        <v>40210</v>
      </c>
      <c r="AD1069" s="1">
        <v>3.4249999999999998</v>
      </c>
      <c r="AF1069" s="2">
        <v>40619</v>
      </c>
      <c r="AG1069" s="1">
        <v>0.309</v>
      </c>
      <c r="AI1069" s="2">
        <v>40210</v>
      </c>
      <c r="AJ1069" s="1">
        <v>4.4493</v>
      </c>
      <c r="AL1069" s="2">
        <v>40210</v>
      </c>
      <c r="AM1069" s="1">
        <v>3.7570000000000001</v>
      </c>
      <c r="AO1069" s="2">
        <v>40210</v>
      </c>
      <c r="AP1069" s="1">
        <v>1.125</v>
      </c>
      <c r="AR1069" s="2">
        <v>40210</v>
      </c>
      <c r="AS1069" s="1">
        <v>0.4985</v>
      </c>
      <c r="AU1069" s="2">
        <v>40210</v>
      </c>
      <c r="AV1069" s="1">
        <v>3.8025000000000002</v>
      </c>
      <c r="AX1069" s="2">
        <v>40210</v>
      </c>
      <c r="AY1069" s="1">
        <v>3.9</v>
      </c>
      <c r="BA1069" s="116">
        <v>40210</v>
      </c>
      <c r="BB1069" s="1">
        <v>3.41</v>
      </c>
      <c r="BD1069" s="2">
        <v>40210</v>
      </c>
      <c r="BE1069" s="1">
        <v>1.663</v>
      </c>
      <c r="BG1069" s="2">
        <v>40273</v>
      </c>
      <c r="BH1069" s="1">
        <v>4.01</v>
      </c>
      <c r="BI1069" s="2"/>
      <c r="BJ1069" s="2">
        <v>40273</v>
      </c>
      <c r="BK1069" s="1">
        <v>2.75</v>
      </c>
      <c r="BM1069" s="2">
        <v>40211</v>
      </c>
      <c r="BN1069" s="1">
        <v>2.5954999999999999</v>
      </c>
    </row>
    <row r="1070" spans="2:66">
      <c r="B1070" s="2">
        <v>40641</v>
      </c>
      <c r="C1070" s="1">
        <v>3.39</v>
      </c>
      <c r="E1070" s="2">
        <v>40105</v>
      </c>
      <c r="F1070" s="1">
        <v>2.2400000000000002</v>
      </c>
      <c r="H1070" s="2">
        <v>40135</v>
      </c>
      <c r="I1070" s="1">
        <v>4.2699999999999996</v>
      </c>
      <c r="K1070" s="2">
        <v>40133</v>
      </c>
      <c r="L1070" s="1">
        <v>5.46</v>
      </c>
      <c r="N1070" s="2">
        <v>40133</v>
      </c>
      <c r="O1070" s="1">
        <v>4.9000000000000004</v>
      </c>
      <c r="Q1070" s="2">
        <v>40211</v>
      </c>
      <c r="R1070" s="1">
        <v>4.6449999999999996</v>
      </c>
      <c r="T1070" s="2">
        <v>40211</v>
      </c>
      <c r="U1070" s="1">
        <v>4.3949999999999996</v>
      </c>
      <c r="W1070" s="2">
        <v>40211</v>
      </c>
      <c r="X1070" s="1">
        <v>4.1550000000000002</v>
      </c>
      <c r="Z1070" s="2">
        <v>40211</v>
      </c>
      <c r="AA1070" s="1">
        <v>3.915</v>
      </c>
      <c r="AC1070" s="2">
        <v>40211</v>
      </c>
      <c r="AD1070" s="1">
        <v>3.39</v>
      </c>
      <c r="AF1070" s="2">
        <v>40620</v>
      </c>
      <c r="AG1070" s="1">
        <v>0.309</v>
      </c>
      <c r="AI1070" s="2">
        <v>40211</v>
      </c>
      <c r="AJ1070" s="1">
        <v>4.4379999999999997</v>
      </c>
      <c r="AL1070" s="2">
        <v>40211</v>
      </c>
      <c r="AM1070" s="1">
        <v>3.742</v>
      </c>
      <c r="AO1070" s="2">
        <v>40211</v>
      </c>
      <c r="AP1070" s="1">
        <v>1.1225000000000001</v>
      </c>
      <c r="AR1070" s="2">
        <v>40211</v>
      </c>
      <c r="AS1070" s="1">
        <v>0.5</v>
      </c>
      <c r="AU1070" s="2">
        <v>40211</v>
      </c>
      <c r="AV1070" s="1">
        <v>3.7824999999999998</v>
      </c>
      <c r="AX1070" s="2">
        <v>40211</v>
      </c>
      <c r="AY1070" s="1">
        <v>3.8805000000000001</v>
      </c>
      <c r="BA1070" s="116">
        <v>40211</v>
      </c>
      <c r="BB1070" s="1">
        <v>3.4104999999999999</v>
      </c>
      <c r="BD1070" s="2">
        <v>40211</v>
      </c>
      <c r="BE1070" s="1">
        <v>1.6720000000000002</v>
      </c>
      <c r="BG1070" s="2">
        <v>40274</v>
      </c>
      <c r="BH1070" s="1">
        <v>3.98</v>
      </c>
      <c r="BI1070" s="2"/>
      <c r="BJ1070" s="2">
        <v>40274</v>
      </c>
      <c r="BK1070" s="1">
        <v>2.71</v>
      </c>
      <c r="BM1070" s="2">
        <v>40212</v>
      </c>
      <c r="BN1070" s="1">
        <v>2.621</v>
      </c>
    </row>
    <row r="1071" spans="2:66">
      <c r="B1071" s="2">
        <v>40644</v>
      </c>
      <c r="C1071" s="1">
        <v>3.4</v>
      </c>
      <c r="E1071" s="2">
        <v>40106</v>
      </c>
      <c r="F1071" s="1">
        <v>2.23</v>
      </c>
      <c r="H1071" s="2">
        <v>40136</v>
      </c>
      <c r="I1071" s="1">
        <v>4.24</v>
      </c>
      <c r="K1071" s="2">
        <v>40134</v>
      </c>
      <c r="L1071" s="1">
        <v>5.4</v>
      </c>
      <c r="N1071" s="2">
        <v>40134</v>
      </c>
      <c r="O1071" s="1">
        <v>4.82</v>
      </c>
      <c r="Q1071" s="2">
        <v>40212</v>
      </c>
      <c r="R1071" s="1">
        <v>4.6399999999999997</v>
      </c>
      <c r="T1071" s="2">
        <v>40212</v>
      </c>
      <c r="U1071" s="1">
        <v>4.3949999999999996</v>
      </c>
      <c r="W1071" s="2">
        <v>40212</v>
      </c>
      <c r="X1071" s="1">
        <v>4.16</v>
      </c>
      <c r="Z1071" s="2">
        <v>40212</v>
      </c>
      <c r="AA1071" s="1">
        <v>3.91</v>
      </c>
      <c r="AC1071" s="2">
        <v>40212</v>
      </c>
      <c r="AD1071" s="1">
        <v>3.395</v>
      </c>
      <c r="AF1071" s="2">
        <v>40623</v>
      </c>
      <c r="AG1071" s="1">
        <v>0.309</v>
      </c>
      <c r="AI1071" s="2">
        <v>40212</v>
      </c>
      <c r="AJ1071" s="1">
        <v>4.5030000000000001</v>
      </c>
      <c r="AL1071" s="2">
        <v>40212</v>
      </c>
      <c r="AM1071" s="1">
        <v>3.7989999999999999</v>
      </c>
      <c r="AO1071" s="2">
        <v>40212</v>
      </c>
      <c r="AP1071" s="1">
        <v>1.1495</v>
      </c>
      <c r="AR1071" s="2">
        <v>40212</v>
      </c>
      <c r="AS1071" s="1">
        <v>0.51400000000000001</v>
      </c>
      <c r="AU1071" s="2">
        <v>40212</v>
      </c>
      <c r="AV1071" s="1">
        <v>3.8054999999999999</v>
      </c>
      <c r="AX1071" s="2">
        <v>40212</v>
      </c>
      <c r="AY1071" s="1">
        <v>3.8948</v>
      </c>
      <c r="BA1071" s="116">
        <v>40212</v>
      </c>
      <c r="BB1071" s="1">
        <v>3.4198</v>
      </c>
      <c r="BD1071" s="2">
        <v>40212</v>
      </c>
      <c r="BE1071" s="1">
        <v>1.6879999999999999</v>
      </c>
      <c r="BG1071" s="2">
        <v>40275</v>
      </c>
      <c r="BH1071" s="1">
        <v>3.89</v>
      </c>
      <c r="BI1071" s="2"/>
      <c r="BJ1071" s="2">
        <v>40275</v>
      </c>
      <c r="BK1071" s="1">
        <v>2.62</v>
      </c>
      <c r="BM1071" s="2">
        <v>40213</v>
      </c>
      <c r="BN1071" s="1">
        <v>2.536</v>
      </c>
    </row>
    <row r="1072" spans="2:66">
      <c r="B1072" s="2">
        <v>40645</v>
      </c>
      <c r="C1072" s="1">
        <v>3.4</v>
      </c>
      <c r="E1072" s="2">
        <v>40107</v>
      </c>
      <c r="F1072" s="1">
        <v>2.21</v>
      </c>
      <c r="H1072" s="2">
        <v>40137</v>
      </c>
      <c r="I1072" s="1">
        <v>4.26</v>
      </c>
      <c r="K1072" s="2">
        <v>40135</v>
      </c>
      <c r="L1072" s="1">
        <v>5.41</v>
      </c>
      <c r="N1072" s="2">
        <v>40135</v>
      </c>
      <c r="O1072" s="1">
        <v>4.84</v>
      </c>
      <c r="Q1072" s="2">
        <v>40213</v>
      </c>
      <c r="R1072" s="1">
        <v>4.6500000000000004</v>
      </c>
      <c r="T1072" s="2">
        <v>40213</v>
      </c>
      <c r="U1072" s="1">
        <v>4.4000000000000004</v>
      </c>
      <c r="W1072" s="2">
        <v>40213</v>
      </c>
      <c r="X1072" s="1">
        <v>4.17</v>
      </c>
      <c r="Z1072" s="2">
        <v>40213</v>
      </c>
      <c r="AA1072" s="1">
        <v>3.91</v>
      </c>
      <c r="AC1072" s="2">
        <v>40213</v>
      </c>
      <c r="AD1072" s="1">
        <v>3.39</v>
      </c>
      <c r="AF1072" s="2">
        <v>40624</v>
      </c>
      <c r="AG1072" s="1">
        <v>0.309</v>
      </c>
      <c r="AI1072" s="2">
        <v>40213</v>
      </c>
      <c r="AJ1072" s="1">
        <v>4.4044999999999996</v>
      </c>
      <c r="AL1072" s="2">
        <v>40213</v>
      </c>
      <c r="AM1072" s="1">
        <v>3.6989999999999998</v>
      </c>
      <c r="AO1072" s="2">
        <v>40213</v>
      </c>
      <c r="AP1072" s="1">
        <v>1.0878000000000001</v>
      </c>
      <c r="AR1072" s="2">
        <v>40213</v>
      </c>
      <c r="AS1072" s="1">
        <v>0.48899999999999999</v>
      </c>
      <c r="AU1072" s="2">
        <v>40213</v>
      </c>
      <c r="AV1072" s="1">
        <v>3.77</v>
      </c>
      <c r="AX1072" s="2">
        <v>40213</v>
      </c>
      <c r="AY1072" s="1">
        <v>3.8304999999999998</v>
      </c>
      <c r="BA1072" s="116">
        <v>40213</v>
      </c>
      <c r="BB1072" s="1">
        <v>3.33</v>
      </c>
      <c r="BD1072" s="2">
        <v>40213</v>
      </c>
      <c r="BE1072" s="1">
        <v>1.6120000000000001</v>
      </c>
      <c r="BG1072" s="2">
        <v>40276</v>
      </c>
      <c r="BH1072" s="1">
        <v>3.91</v>
      </c>
      <c r="BI1072" s="2"/>
      <c r="BJ1072" s="2">
        <v>40276</v>
      </c>
      <c r="BK1072" s="1">
        <v>2.64</v>
      </c>
      <c r="BM1072" s="2">
        <v>40214</v>
      </c>
      <c r="BN1072" s="1">
        <v>2.5049999999999999</v>
      </c>
    </row>
    <row r="1073" spans="2:66">
      <c r="B1073" s="2">
        <v>40646</v>
      </c>
      <c r="C1073" s="1">
        <v>3.4</v>
      </c>
      <c r="E1073" s="2">
        <v>40108</v>
      </c>
      <c r="F1073" s="1">
        <v>2.21</v>
      </c>
      <c r="H1073" s="2">
        <v>40140</v>
      </c>
      <c r="I1073" s="1">
        <v>4.3</v>
      </c>
      <c r="K1073" s="2">
        <v>40136</v>
      </c>
      <c r="L1073" s="1">
        <v>5.35</v>
      </c>
      <c r="N1073" s="2">
        <v>40136</v>
      </c>
      <c r="O1073" s="1">
        <v>4.78</v>
      </c>
      <c r="Q1073" s="2">
        <v>40214</v>
      </c>
      <c r="R1073" s="1">
        <v>4.6150000000000002</v>
      </c>
      <c r="T1073" s="2">
        <v>40214</v>
      </c>
      <c r="U1073" s="1">
        <v>4.3650000000000002</v>
      </c>
      <c r="W1073" s="2">
        <v>40214</v>
      </c>
      <c r="X1073" s="1">
        <v>4.1449999999999996</v>
      </c>
      <c r="Z1073" s="2">
        <v>40214</v>
      </c>
      <c r="AA1073" s="1">
        <v>3.8849999999999998</v>
      </c>
      <c r="AC1073" s="2">
        <v>40214</v>
      </c>
      <c r="AD1073" s="1">
        <v>3.37</v>
      </c>
      <c r="AF1073" s="2">
        <v>40625</v>
      </c>
      <c r="AG1073" s="1">
        <v>0.308</v>
      </c>
      <c r="AI1073" s="2">
        <v>40214</v>
      </c>
      <c r="AJ1073" s="1">
        <v>4.3685</v>
      </c>
      <c r="AL1073" s="2">
        <v>40214</v>
      </c>
      <c r="AM1073" s="1">
        <v>3.6494999999999997</v>
      </c>
      <c r="AO1073" s="2">
        <v>40214</v>
      </c>
      <c r="AP1073" s="1">
        <v>1.0603</v>
      </c>
      <c r="AR1073" s="2">
        <v>40214</v>
      </c>
      <c r="AS1073" s="1">
        <v>0.48899999999999999</v>
      </c>
      <c r="AU1073" s="2">
        <v>40214</v>
      </c>
      <c r="AV1073" s="1">
        <v>3.7199999999999998</v>
      </c>
      <c r="AX1073" s="2">
        <v>40214</v>
      </c>
      <c r="AY1073" s="1">
        <v>3.7720000000000002</v>
      </c>
      <c r="BA1073" s="116">
        <v>40214</v>
      </c>
      <c r="BB1073" s="1">
        <v>3.3239999999999998</v>
      </c>
      <c r="BD1073" s="2">
        <v>40214</v>
      </c>
      <c r="BE1073" s="1">
        <v>1.5669999999999999</v>
      </c>
      <c r="BG1073" s="2">
        <v>40277</v>
      </c>
      <c r="BH1073" s="1">
        <v>3.9</v>
      </c>
      <c r="BI1073" s="2"/>
      <c r="BJ1073" s="2">
        <v>40277</v>
      </c>
      <c r="BK1073" s="1">
        <v>2.65</v>
      </c>
      <c r="BM1073" s="2">
        <v>40217</v>
      </c>
      <c r="BN1073" s="1">
        <v>2.5150000000000001</v>
      </c>
    </row>
    <row r="1074" spans="2:66">
      <c r="B1074" s="2">
        <v>40647</v>
      </c>
      <c r="C1074" s="1">
        <v>3.4</v>
      </c>
      <c r="E1074" s="2">
        <v>40109</v>
      </c>
      <c r="F1074" s="1">
        <v>2.21</v>
      </c>
      <c r="H1074" s="2">
        <v>40141</v>
      </c>
      <c r="I1074" s="1">
        <v>4.28</v>
      </c>
      <c r="K1074" s="2">
        <v>40137</v>
      </c>
      <c r="L1074" s="1">
        <v>5.34</v>
      </c>
      <c r="N1074" s="2">
        <v>40137</v>
      </c>
      <c r="O1074" s="1">
        <v>4.76</v>
      </c>
      <c r="Q1074" s="2">
        <v>40217</v>
      </c>
      <c r="R1074" s="1">
        <v>4.6500000000000004</v>
      </c>
      <c r="T1074" s="2">
        <v>40217</v>
      </c>
      <c r="U1074" s="1">
        <v>4.4000000000000004</v>
      </c>
      <c r="W1074" s="2">
        <v>40217</v>
      </c>
      <c r="X1074" s="1">
        <v>4.1749999999999998</v>
      </c>
      <c r="Z1074" s="2">
        <v>40217</v>
      </c>
      <c r="AA1074" s="1">
        <v>3.92</v>
      </c>
      <c r="AC1074" s="2">
        <v>40217</v>
      </c>
      <c r="AD1074" s="1">
        <v>3.395</v>
      </c>
      <c r="AF1074" s="2">
        <v>40626</v>
      </c>
      <c r="AG1074" s="1">
        <v>0.3085</v>
      </c>
      <c r="AI1074" s="2">
        <v>40217</v>
      </c>
      <c r="AJ1074" s="1">
        <v>4.3354999999999997</v>
      </c>
      <c r="AL1074" s="2">
        <v>40217</v>
      </c>
      <c r="AM1074" s="1">
        <v>3.6395</v>
      </c>
      <c r="AO1074" s="2">
        <v>40217</v>
      </c>
      <c r="AP1074" s="1">
        <v>1.06</v>
      </c>
      <c r="AR1074" s="2">
        <v>40217</v>
      </c>
      <c r="AS1074" s="1">
        <v>0.4985</v>
      </c>
      <c r="AU1074" s="2">
        <v>40217</v>
      </c>
      <c r="AV1074" s="1">
        <v>3.6379999999999999</v>
      </c>
      <c r="AX1074" s="2">
        <v>40217</v>
      </c>
      <c r="AY1074" s="1">
        <v>3.7925</v>
      </c>
      <c r="BA1074" s="116">
        <v>40217</v>
      </c>
      <c r="BB1074" s="1">
        <v>3.3490000000000002</v>
      </c>
      <c r="BD1074" s="2">
        <v>40217</v>
      </c>
      <c r="BE1074" s="1">
        <v>1.587</v>
      </c>
      <c r="BG1074" s="2">
        <v>40280</v>
      </c>
      <c r="BH1074" s="1">
        <v>3.87</v>
      </c>
      <c r="BI1074" s="2"/>
      <c r="BJ1074" s="2">
        <v>40280</v>
      </c>
      <c r="BK1074" s="1">
        <v>2.6</v>
      </c>
      <c r="BM1074" s="2">
        <v>40218</v>
      </c>
      <c r="BN1074" s="1">
        <v>2.5510000000000002</v>
      </c>
    </row>
    <row r="1075" spans="2:66">
      <c r="B1075" s="2">
        <v>40648</v>
      </c>
      <c r="C1075" s="1">
        <v>3.4</v>
      </c>
      <c r="E1075" s="2">
        <v>40112</v>
      </c>
      <c r="F1075" s="1">
        <v>2.2200000000000002</v>
      </c>
      <c r="H1075" s="2">
        <v>40142</v>
      </c>
      <c r="I1075" s="1">
        <v>4.25</v>
      </c>
      <c r="K1075" s="2">
        <v>40140</v>
      </c>
      <c r="L1075" s="1">
        <v>5.38</v>
      </c>
      <c r="N1075" s="2">
        <v>40140</v>
      </c>
      <c r="O1075" s="1">
        <v>4.8</v>
      </c>
      <c r="Q1075" s="2">
        <v>40218</v>
      </c>
      <c r="R1075" s="1">
        <v>4.6349999999999998</v>
      </c>
      <c r="T1075" s="2">
        <v>40218</v>
      </c>
      <c r="U1075" s="1">
        <v>4.3849999999999998</v>
      </c>
      <c r="W1075" s="2">
        <v>40218</v>
      </c>
      <c r="X1075" s="1">
        <v>4.1550000000000002</v>
      </c>
      <c r="Z1075" s="2">
        <v>40218</v>
      </c>
      <c r="AA1075" s="1">
        <v>3.9050000000000002</v>
      </c>
      <c r="AC1075" s="2">
        <v>40218</v>
      </c>
      <c r="AD1075" s="1">
        <v>3.375</v>
      </c>
      <c r="AF1075" s="2">
        <v>40627</v>
      </c>
      <c r="AG1075" s="1">
        <v>0.3075</v>
      </c>
      <c r="AI1075" s="2">
        <v>40218</v>
      </c>
      <c r="AJ1075" s="1">
        <v>4.4240000000000004</v>
      </c>
      <c r="AL1075" s="2">
        <v>40218</v>
      </c>
      <c r="AM1075" s="1">
        <v>3.7320000000000002</v>
      </c>
      <c r="AO1075" s="2">
        <v>40218</v>
      </c>
      <c r="AP1075" s="1">
        <v>1.1100000000000001</v>
      </c>
      <c r="AR1075" s="2">
        <v>40218</v>
      </c>
      <c r="AS1075" s="1">
        <v>0.51400000000000001</v>
      </c>
      <c r="AU1075" s="2">
        <v>40218</v>
      </c>
      <c r="AV1075" s="1">
        <v>3.758</v>
      </c>
      <c r="AX1075" s="2">
        <v>40218</v>
      </c>
      <c r="AY1075" s="1">
        <v>3.855</v>
      </c>
      <c r="BA1075" s="116">
        <v>40218</v>
      </c>
      <c r="BB1075" s="1">
        <v>3.415</v>
      </c>
      <c r="BD1075" s="2">
        <v>40218</v>
      </c>
      <c r="BE1075" s="1">
        <v>1.6080000000000001</v>
      </c>
      <c r="BG1075" s="2">
        <v>40281</v>
      </c>
      <c r="BH1075" s="1">
        <v>3.84</v>
      </c>
      <c r="BI1075" s="2"/>
      <c r="BJ1075" s="2">
        <v>40281</v>
      </c>
      <c r="BK1075" s="1">
        <v>2.58</v>
      </c>
      <c r="BM1075" s="2">
        <v>40219</v>
      </c>
      <c r="BN1075" s="1">
        <v>2.569</v>
      </c>
    </row>
    <row r="1076" spans="2:66">
      <c r="B1076" s="2">
        <v>40651</v>
      </c>
      <c r="C1076" s="1">
        <v>3.4</v>
      </c>
      <c r="E1076" s="2">
        <v>40113</v>
      </c>
      <c r="F1076" s="1">
        <v>2.19</v>
      </c>
      <c r="H1076" s="2">
        <v>40143</v>
      </c>
      <c r="I1076" s="1">
        <v>4.2</v>
      </c>
      <c r="K1076" s="2">
        <v>40141</v>
      </c>
      <c r="L1076" s="1">
        <v>5.37</v>
      </c>
      <c r="N1076" s="2">
        <v>40141</v>
      </c>
      <c r="O1076" s="1">
        <v>4.78</v>
      </c>
      <c r="Q1076" s="2">
        <v>40219</v>
      </c>
      <c r="R1076" s="1">
        <v>4.6399999999999997</v>
      </c>
      <c r="T1076" s="2">
        <v>40219</v>
      </c>
      <c r="U1076" s="1">
        <v>4.3899999999999997</v>
      </c>
      <c r="W1076" s="2">
        <v>40219</v>
      </c>
      <c r="X1076" s="1">
        <v>4.165</v>
      </c>
      <c r="Z1076" s="2">
        <v>40219</v>
      </c>
      <c r="AA1076" s="1">
        <v>3.91</v>
      </c>
      <c r="AC1076" s="2">
        <v>40219</v>
      </c>
      <c r="AD1076" s="1">
        <v>3.395</v>
      </c>
      <c r="AF1076" s="2">
        <v>40630</v>
      </c>
      <c r="AG1076" s="1">
        <v>0.307</v>
      </c>
      <c r="AI1076" s="2">
        <v>40219</v>
      </c>
      <c r="AJ1076" s="1">
        <v>4.4865000000000004</v>
      </c>
      <c r="AL1076" s="2">
        <v>40219</v>
      </c>
      <c r="AM1076" s="1">
        <v>3.782</v>
      </c>
      <c r="AO1076" s="2">
        <v>40219</v>
      </c>
      <c r="AP1076" s="1">
        <v>1.1579999999999999</v>
      </c>
      <c r="AR1076" s="2">
        <v>40219</v>
      </c>
      <c r="AS1076" s="1">
        <v>0.53800000000000003</v>
      </c>
      <c r="AU1076" s="2">
        <v>40219</v>
      </c>
      <c r="AV1076" s="1">
        <v>3.7720000000000002</v>
      </c>
      <c r="AX1076" s="2">
        <v>40219</v>
      </c>
      <c r="AY1076" s="1">
        <v>3.895</v>
      </c>
      <c r="BA1076" s="116">
        <v>40219</v>
      </c>
      <c r="BB1076" s="1">
        <v>3.42</v>
      </c>
      <c r="BD1076" s="2">
        <v>40219</v>
      </c>
      <c r="BE1076" s="1">
        <v>1.5965</v>
      </c>
      <c r="BG1076" s="2">
        <v>40282</v>
      </c>
      <c r="BH1076" s="1">
        <v>3.88</v>
      </c>
      <c r="BI1076" s="2"/>
      <c r="BJ1076" s="2">
        <v>40282</v>
      </c>
      <c r="BK1076" s="1">
        <v>2.61</v>
      </c>
      <c r="BM1076" s="2">
        <v>40220</v>
      </c>
      <c r="BN1076" s="1">
        <v>2.5540000000000003</v>
      </c>
    </row>
    <row r="1077" spans="2:66">
      <c r="B1077" s="2">
        <v>40652</v>
      </c>
      <c r="C1077" s="1">
        <v>3.4</v>
      </c>
      <c r="E1077" s="2">
        <v>40114</v>
      </c>
      <c r="F1077" s="1">
        <v>2.19</v>
      </c>
      <c r="H1077" s="2">
        <v>40144</v>
      </c>
      <c r="I1077" s="1">
        <v>4.05</v>
      </c>
      <c r="K1077" s="2">
        <v>40142</v>
      </c>
      <c r="L1077" s="1">
        <v>5.34</v>
      </c>
      <c r="N1077" s="2">
        <v>40142</v>
      </c>
      <c r="O1077" s="1">
        <v>4.75</v>
      </c>
      <c r="Q1077" s="2">
        <v>40220</v>
      </c>
      <c r="R1077" s="1">
        <v>4.6050000000000004</v>
      </c>
      <c r="T1077" s="2">
        <v>40220</v>
      </c>
      <c r="U1077" s="1">
        <v>4.3499999999999996</v>
      </c>
      <c r="W1077" s="2">
        <v>40220</v>
      </c>
      <c r="X1077" s="1">
        <v>4.12</v>
      </c>
      <c r="Z1077" s="2">
        <v>40220</v>
      </c>
      <c r="AA1077" s="1">
        <v>3.85</v>
      </c>
      <c r="AC1077" s="2">
        <v>40220</v>
      </c>
      <c r="AD1077" s="1">
        <v>3.3449999999999998</v>
      </c>
      <c r="AF1077" s="2">
        <v>40631</v>
      </c>
      <c r="AG1077" s="1">
        <v>0.307</v>
      </c>
      <c r="AI1077" s="2">
        <v>40220</v>
      </c>
      <c r="AJ1077" s="1">
        <v>4.5140000000000002</v>
      </c>
      <c r="AL1077" s="2">
        <v>40220</v>
      </c>
      <c r="AM1077" s="1">
        <v>3.798</v>
      </c>
      <c r="AO1077" s="2">
        <v>40220</v>
      </c>
      <c r="AP1077" s="1">
        <v>1.1455</v>
      </c>
      <c r="AR1077" s="2">
        <v>40220</v>
      </c>
      <c r="AS1077" s="1">
        <v>0.53349999999999997</v>
      </c>
      <c r="AU1077" s="2">
        <v>40220</v>
      </c>
      <c r="AV1077" s="1">
        <v>3.7800000000000002</v>
      </c>
      <c r="AX1077" s="2">
        <v>40220</v>
      </c>
      <c r="AY1077" s="1">
        <v>3.8984999999999999</v>
      </c>
      <c r="BA1077" s="116">
        <v>40220</v>
      </c>
      <c r="BB1077" s="1">
        <v>3.4350000000000001</v>
      </c>
      <c r="BD1077" s="2">
        <v>40220</v>
      </c>
      <c r="BE1077" s="1">
        <v>1.5859999999999999</v>
      </c>
      <c r="BG1077" s="2">
        <v>40283</v>
      </c>
      <c r="BH1077" s="1">
        <v>3.86</v>
      </c>
      <c r="BI1077" s="2"/>
      <c r="BJ1077" s="2">
        <v>40283</v>
      </c>
      <c r="BK1077" s="1">
        <v>2.57</v>
      </c>
      <c r="BM1077" s="2">
        <v>40221</v>
      </c>
      <c r="BN1077" s="1">
        <v>2.5327999999999999</v>
      </c>
    </row>
    <row r="1078" spans="2:66">
      <c r="B1078" s="2">
        <v>40653</v>
      </c>
      <c r="C1078" s="1">
        <v>3.4</v>
      </c>
      <c r="E1078" s="2">
        <v>40115</v>
      </c>
      <c r="F1078" s="1">
        <v>2.1800000000000002</v>
      </c>
      <c r="H1078" s="2">
        <v>40147</v>
      </c>
      <c r="I1078" s="1">
        <v>4.0999999999999996</v>
      </c>
      <c r="K1078" s="2">
        <v>40143</v>
      </c>
      <c r="L1078" s="1">
        <v>5.31</v>
      </c>
      <c r="N1078" s="2">
        <v>40143</v>
      </c>
      <c r="O1078" s="1">
        <v>4.71</v>
      </c>
      <c r="Q1078" s="2">
        <v>40221</v>
      </c>
      <c r="R1078" s="1">
        <v>4.5649999999999995</v>
      </c>
      <c r="T1078" s="2">
        <v>40221</v>
      </c>
      <c r="U1078" s="1">
        <v>4.3</v>
      </c>
      <c r="W1078" s="2">
        <v>40221</v>
      </c>
      <c r="X1078" s="1">
        <v>4.07</v>
      </c>
      <c r="Z1078" s="2">
        <v>40221</v>
      </c>
      <c r="AA1078" s="1">
        <v>3.8</v>
      </c>
      <c r="AC1078" s="2">
        <v>40221</v>
      </c>
      <c r="AD1078" s="1">
        <v>3.3</v>
      </c>
      <c r="AF1078" s="2">
        <v>40632</v>
      </c>
      <c r="AG1078" s="1">
        <v>0.30449999999999999</v>
      </c>
      <c r="AI1078" s="2">
        <v>40221</v>
      </c>
      <c r="AJ1078" s="1">
        <v>4.4974999999999996</v>
      </c>
      <c r="AL1078" s="2">
        <v>40221</v>
      </c>
      <c r="AM1078" s="1">
        <v>3.7720000000000002</v>
      </c>
      <c r="AO1078" s="2">
        <v>40221</v>
      </c>
      <c r="AP1078" s="1">
        <v>1.1065</v>
      </c>
      <c r="AR1078" s="2">
        <v>40221</v>
      </c>
      <c r="AS1078" s="1">
        <v>0.51549999999999996</v>
      </c>
      <c r="AU1078" s="2">
        <v>40221</v>
      </c>
      <c r="AV1078" s="1">
        <v>3.774</v>
      </c>
      <c r="AX1078" s="2">
        <v>40221</v>
      </c>
      <c r="AY1078" s="1">
        <v>3.8849999999999998</v>
      </c>
      <c r="BA1078" s="116">
        <v>40221</v>
      </c>
      <c r="BB1078" s="1">
        <v>3.4</v>
      </c>
      <c r="BD1078" s="2">
        <v>40221</v>
      </c>
      <c r="BE1078" s="1">
        <v>1.532</v>
      </c>
      <c r="BG1078" s="2">
        <v>40284</v>
      </c>
      <c r="BH1078" s="1">
        <v>3.79</v>
      </c>
      <c r="BI1078" s="2"/>
      <c r="BJ1078" s="2">
        <v>40284</v>
      </c>
      <c r="BK1078" s="1">
        <v>2.4900000000000002</v>
      </c>
      <c r="BM1078" s="2">
        <v>40224</v>
      </c>
      <c r="BN1078" s="1">
        <v>2.5350000000000001</v>
      </c>
    </row>
    <row r="1079" spans="2:66">
      <c r="B1079" s="2">
        <v>40654</v>
      </c>
      <c r="C1079" s="1">
        <v>3.4</v>
      </c>
      <c r="E1079" s="2">
        <v>40116</v>
      </c>
      <c r="F1079" s="1">
        <v>2.1800000000000002</v>
      </c>
      <c r="H1079" s="2">
        <v>40148</v>
      </c>
      <c r="I1079" s="1">
        <v>4.05</v>
      </c>
      <c r="K1079" s="2">
        <v>40144</v>
      </c>
      <c r="L1079" s="1">
        <v>5.24</v>
      </c>
      <c r="N1079" s="2">
        <v>40144</v>
      </c>
      <c r="O1079" s="1">
        <v>4.57</v>
      </c>
      <c r="Q1079" s="2">
        <v>40224</v>
      </c>
      <c r="R1079" s="1">
        <v>4.5649999999999995</v>
      </c>
      <c r="T1079" s="2">
        <v>40224</v>
      </c>
      <c r="U1079" s="1">
        <v>4.3</v>
      </c>
      <c r="W1079" s="2">
        <v>40224</v>
      </c>
      <c r="X1079" s="1">
        <v>4.07</v>
      </c>
      <c r="Z1079" s="2">
        <v>40224</v>
      </c>
      <c r="AA1079" s="1">
        <v>3.8</v>
      </c>
      <c r="AC1079" s="2">
        <v>40224</v>
      </c>
      <c r="AD1079" s="1">
        <v>3.3</v>
      </c>
      <c r="AF1079" s="2">
        <v>40633</v>
      </c>
      <c r="AG1079" s="1">
        <v>0.30299999999999999</v>
      </c>
      <c r="AI1079" s="2">
        <v>40224</v>
      </c>
      <c r="AJ1079" s="1">
        <v>4.4984999999999999</v>
      </c>
      <c r="AL1079" s="2">
        <v>40224</v>
      </c>
      <c r="AM1079" s="1">
        <v>3.77</v>
      </c>
      <c r="AO1079" s="2">
        <v>40224</v>
      </c>
      <c r="AP1079" s="1">
        <v>1.1085</v>
      </c>
      <c r="AR1079" s="2">
        <v>40224</v>
      </c>
      <c r="AS1079" s="1">
        <v>0.51249999999999996</v>
      </c>
      <c r="AU1079" s="2">
        <v>40224</v>
      </c>
      <c r="AV1079" s="1">
        <v>3.7869999999999999</v>
      </c>
      <c r="AX1079" s="2">
        <v>40224</v>
      </c>
      <c r="AY1079" s="1">
        <v>3.9</v>
      </c>
      <c r="BA1079" s="116">
        <v>40224</v>
      </c>
      <c r="BB1079" s="1">
        <v>3.41</v>
      </c>
      <c r="BD1079" s="2">
        <v>40224</v>
      </c>
      <c r="BE1079" s="1">
        <v>1.5209999999999999</v>
      </c>
      <c r="BG1079" s="2">
        <v>40287</v>
      </c>
      <c r="BH1079" s="1">
        <v>3.83</v>
      </c>
      <c r="BI1079" s="2"/>
      <c r="BJ1079" s="2">
        <v>40287</v>
      </c>
      <c r="BK1079" s="1">
        <v>2.54</v>
      </c>
      <c r="BM1079" s="2">
        <v>40225</v>
      </c>
      <c r="BN1079" s="1">
        <v>2.5194999999999999</v>
      </c>
    </row>
    <row r="1080" spans="2:66">
      <c r="B1080" s="2">
        <v>40655</v>
      </c>
      <c r="C1080" s="1">
        <v>3.41</v>
      </c>
      <c r="E1080" s="2">
        <v>40119</v>
      </c>
      <c r="F1080" s="1">
        <v>2.17</v>
      </c>
      <c r="H1080" s="2">
        <v>40149</v>
      </c>
      <c r="I1080" s="1">
        <v>4.13</v>
      </c>
      <c r="K1080" s="2">
        <v>40147</v>
      </c>
      <c r="L1080" s="1">
        <v>5.25</v>
      </c>
      <c r="N1080" s="2">
        <v>40147</v>
      </c>
      <c r="O1080" s="1">
        <v>4.6100000000000003</v>
      </c>
      <c r="Q1080" s="2">
        <v>40225</v>
      </c>
      <c r="R1080" s="1">
        <v>4.585</v>
      </c>
      <c r="T1080" s="2">
        <v>40225</v>
      </c>
      <c r="U1080" s="1">
        <v>4.32</v>
      </c>
      <c r="W1080" s="2">
        <v>40225</v>
      </c>
      <c r="X1080" s="1">
        <v>4.085</v>
      </c>
      <c r="Z1080" s="2">
        <v>40225</v>
      </c>
      <c r="AA1080" s="1">
        <v>3.8050000000000002</v>
      </c>
      <c r="AC1080" s="2">
        <v>40225</v>
      </c>
      <c r="AD1080" s="1">
        <v>3.2850000000000001</v>
      </c>
      <c r="AF1080" s="2">
        <v>40634</v>
      </c>
      <c r="AG1080" s="1">
        <v>0.30099999999999999</v>
      </c>
      <c r="AI1080" s="2">
        <v>40225</v>
      </c>
      <c r="AJ1080" s="1">
        <v>4.4870000000000001</v>
      </c>
      <c r="AL1080" s="2">
        <v>40225</v>
      </c>
      <c r="AM1080" s="1">
        <v>3.7410000000000001</v>
      </c>
      <c r="AO1080" s="2">
        <v>40225</v>
      </c>
      <c r="AP1080" s="1">
        <v>1.0894999999999999</v>
      </c>
      <c r="AR1080" s="2">
        <v>40225</v>
      </c>
      <c r="AS1080" s="1">
        <v>0.49399999999999999</v>
      </c>
      <c r="AU1080" s="2">
        <v>40225</v>
      </c>
      <c r="AV1080" s="1">
        <v>3.7949999999999999</v>
      </c>
      <c r="AX1080" s="2">
        <v>40225</v>
      </c>
      <c r="AY1080" s="1">
        <v>3.9</v>
      </c>
      <c r="BA1080" s="116">
        <v>40225</v>
      </c>
      <c r="BB1080" s="1">
        <v>3.3980000000000001</v>
      </c>
      <c r="BD1080" s="2">
        <v>40225</v>
      </c>
      <c r="BE1080" s="1">
        <v>1.514</v>
      </c>
      <c r="BG1080" s="2">
        <v>40288</v>
      </c>
      <c r="BH1080" s="1">
        <v>3.82</v>
      </c>
      <c r="BI1080" s="2"/>
      <c r="BJ1080" s="2">
        <v>40288</v>
      </c>
      <c r="BK1080" s="1">
        <v>2.56</v>
      </c>
      <c r="BM1080" s="2">
        <v>40226</v>
      </c>
      <c r="BN1080" s="1">
        <v>2.5329999999999999</v>
      </c>
    </row>
    <row r="1081" spans="2:66">
      <c r="B1081" s="2">
        <v>40658</v>
      </c>
      <c r="C1081" s="1">
        <v>3.41</v>
      </c>
      <c r="E1081" s="2">
        <v>40120</v>
      </c>
      <c r="F1081" s="1">
        <v>2.17</v>
      </c>
      <c r="H1081" s="2">
        <v>40150</v>
      </c>
      <c r="I1081" s="1">
        <v>4.12</v>
      </c>
      <c r="K1081" s="2">
        <v>40148</v>
      </c>
      <c r="L1081" s="1">
        <v>5.22</v>
      </c>
      <c r="N1081" s="2">
        <v>40148</v>
      </c>
      <c r="O1081" s="1">
        <v>4.57</v>
      </c>
      <c r="Q1081" s="2">
        <v>40226</v>
      </c>
      <c r="R1081" s="1">
        <v>4.5750000000000002</v>
      </c>
      <c r="T1081" s="2">
        <v>40226</v>
      </c>
      <c r="U1081" s="1">
        <v>4.3099999999999996</v>
      </c>
      <c r="W1081" s="2">
        <v>40226</v>
      </c>
      <c r="X1081" s="1">
        <v>4.0650000000000004</v>
      </c>
      <c r="Z1081" s="2">
        <v>40226</v>
      </c>
      <c r="AA1081" s="1">
        <v>3.77</v>
      </c>
      <c r="AC1081" s="2">
        <v>40226</v>
      </c>
      <c r="AD1081" s="1">
        <v>3.2450000000000001</v>
      </c>
      <c r="AF1081" s="2">
        <v>40637</v>
      </c>
      <c r="AG1081" s="1">
        <v>0.29675000000000001</v>
      </c>
      <c r="AI1081" s="2">
        <v>40226</v>
      </c>
      <c r="AJ1081" s="1">
        <v>4.5614999999999997</v>
      </c>
      <c r="AL1081" s="2">
        <v>40226</v>
      </c>
      <c r="AM1081" s="1">
        <v>3.8174999999999999</v>
      </c>
      <c r="AO1081" s="2">
        <v>40226</v>
      </c>
      <c r="AP1081" s="1">
        <v>1.1234999999999999</v>
      </c>
      <c r="AR1081" s="2">
        <v>40226</v>
      </c>
      <c r="AS1081" s="1">
        <v>0.50649999999999995</v>
      </c>
      <c r="AU1081" s="2">
        <v>40226</v>
      </c>
      <c r="AV1081" s="1">
        <v>3.8040000000000003</v>
      </c>
      <c r="AX1081" s="2">
        <v>40226</v>
      </c>
      <c r="AY1081" s="1">
        <v>3.91</v>
      </c>
      <c r="BA1081" s="116">
        <v>40226</v>
      </c>
      <c r="BB1081" s="1">
        <v>3.4249999999999998</v>
      </c>
      <c r="BD1081" s="2">
        <v>40226</v>
      </c>
      <c r="BE1081" s="1">
        <v>1.5169999999999999</v>
      </c>
      <c r="BG1081" s="2">
        <v>40289</v>
      </c>
      <c r="BH1081" s="1">
        <v>3.77</v>
      </c>
      <c r="BI1081" s="2"/>
      <c r="BJ1081" s="2">
        <v>40289</v>
      </c>
      <c r="BK1081" s="1">
        <v>2.52</v>
      </c>
      <c r="BM1081" s="2">
        <v>40227</v>
      </c>
      <c r="BN1081" s="1">
        <v>2.5354999999999999</v>
      </c>
    </row>
    <row r="1082" spans="2:66">
      <c r="B1082" s="2">
        <v>40659</v>
      </c>
      <c r="C1082" s="1">
        <v>3.41</v>
      </c>
      <c r="E1082" s="2">
        <v>40121</v>
      </c>
      <c r="F1082" s="1">
        <v>2.1800000000000002</v>
      </c>
      <c r="H1082" s="2">
        <v>40151</v>
      </c>
      <c r="I1082" s="1">
        <v>4.16</v>
      </c>
      <c r="K1082" s="2">
        <v>40149</v>
      </c>
      <c r="L1082" s="1">
        <v>5.3</v>
      </c>
      <c r="N1082" s="2">
        <v>40149</v>
      </c>
      <c r="O1082" s="1">
        <v>4.6399999999999997</v>
      </c>
      <c r="Q1082" s="2">
        <v>40227</v>
      </c>
      <c r="R1082" s="1">
        <v>4.5750000000000002</v>
      </c>
      <c r="T1082" s="2">
        <v>40227</v>
      </c>
      <c r="U1082" s="1">
        <v>4.3049999999999997</v>
      </c>
      <c r="W1082" s="2">
        <v>40227</v>
      </c>
      <c r="X1082" s="1">
        <v>4.0549999999999997</v>
      </c>
      <c r="Z1082" s="2">
        <v>40227</v>
      </c>
      <c r="AA1082" s="1">
        <v>3.76</v>
      </c>
      <c r="AC1082" s="2">
        <v>40227</v>
      </c>
      <c r="AD1082" s="1">
        <v>3.25</v>
      </c>
      <c r="AF1082" s="2">
        <v>40638</v>
      </c>
      <c r="AG1082" s="1">
        <v>0.29375000000000001</v>
      </c>
      <c r="AI1082" s="2">
        <v>40227</v>
      </c>
      <c r="AJ1082" s="1">
        <v>4.6002999999999998</v>
      </c>
      <c r="AL1082" s="2">
        <v>40227</v>
      </c>
      <c r="AM1082" s="1">
        <v>3.8929999999999998</v>
      </c>
      <c r="AO1082" s="2">
        <v>40227</v>
      </c>
      <c r="AP1082" s="1">
        <v>1.196</v>
      </c>
      <c r="AR1082" s="2">
        <v>40227</v>
      </c>
      <c r="AS1082" s="1">
        <v>0.55149999999999999</v>
      </c>
      <c r="AU1082" s="2">
        <v>40227</v>
      </c>
      <c r="AV1082" s="1">
        <v>3.8075000000000001</v>
      </c>
      <c r="AX1082" s="2">
        <v>40227</v>
      </c>
      <c r="AY1082" s="1">
        <v>3.9144999999999999</v>
      </c>
      <c r="BA1082" s="116">
        <v>40227</v>
      </c>
      <c r="BB1082" s="1">
        <v>3.4195000000000002</v>
      </c>
      <c r="BD1082" s="2">
        <v>40227</v>
      </c>
      <c r="BE1082" s="1">
        <v>1.5289999999999999</v>
      </c>
      <c r="BG1082" s="2">
        <v>40290</v>
      </c>
      <c r="BH1082" s="1">
        <v>3.8</v>
      </c>
      <c r="BI1082" s="2"/>
      <c r="BJ1082" s="2">
        <v>40290</v>
      </c>
      <c r="BK1082" s="1">
        <v>2.57</v>
      </c>
      <c r="BM1082" s="2">
        <v>40228</v>
      </c>
      <c r="BN1082" s="1">
        <v>2.5750000000000002</v>
      </c>
    </row>
    <row r="1083" spans="2:66">
      <c r="B1083" s="2">
        <v>40660</v>
      </c>
      <c r="C1083" s="1">
        <v>3.42</v>
      </c>
      <c r="E1083" s="2">
        <v>40122</v>
      </c>
      <c r="F1083" s="1">
        <v>2.17</v>
      </c>
      <c r="H1083" s="2">
        <v>40154</v>
      </c>
      <c r="I1083" s="1">
        <v>4.24</v>
      </c>
      <c r="K1083" s="2">
        <v>40150</v>
      </c>
      <c r="L1083" s="1">
        <v>5.28</v>
      </c>
      <c r="N1083" s="2">
        <v>40150</v>
      </c>
      <c r="O1083" s="1">
        <v>4.63</v>
      </c>
      <c r="Q1083" s="2">
        <v>40228</v>
      </c>
      <c r="R1083" s="1">
        <v>4.6050000000000004</v>
      </c>
      <c r="T1083" s="2">
        <v>40228</v>
      </c>
      <c r="U1083" s="1">
        <v>4.3550000000000004</v>
      </c>
      <c r="W1083" s="2">
        <v>40228</v>
      </c>
      <c r="X1083" s="1">
        <v>4.1349999999999998</v>
      </c>
      <c r="Z1083" s="2">
        <v>40228</v>
      </c>
      <c r="AA1083" s="1">
        <v>3.87</v>
      </c>
      <c r="AC1083" s="2">
        <v>40228</v>
      </c>
      <c r="AD1083" s="1">
        <v>3.355</v>
      </c>
      <c r="AF1083" s="2">
        <v>40639</v>
      </c>
      <c r="AG1083" s="1">
        <v>0.29263</v>
      </c>
      <c r="AI1083" s="2">
        <v>40228</v>
      </c>
      <c r="AJ1083" s="1">
        <v>4.5674999999999999</v>
      </c>
      <c r="AL1083" s="2">
        <v>40228</v>
      </c>
      <c r="AM1083" s="1">
        <v>3.863</v>
      </c>
      <c r="AO1083" s="2">
        <v>40228</v>
      </c>
      <c r="AP1083" s="1">
        <v>1.1990000000000001</v>
      </c>
      <c r="AR1083" s="2">
        <v>40228</v>
      </c>
      <c r="AS1083" s="1">
        <v>0.54249999999999998</v>
      </c>
      <c r="AU1083" s="2">
        <v>40228</v>
      </c>
      <c r="AV1083" s="1">
        <v>3.8449999999999998</v>
      </c>
      <c r="AX1083" s="2">
        <v>40228</v>
      </c>
      <c r="AY1083" s="1">
        <v>3.9510000000000001</v>
      </c>
      <c r="BA1083" s="116">
        <v>40228</v>
      </c>
      <c r="BB1083" s="1">
        <v>3.4630000000000001</v>
      </c>
      <c r="BD1083" s="2">
        <v>40228</v>
      </c>
      <c r="BE1083" s="1">
        <v>1.5649999999999999</v>
      </c>
      <c r="BG1083" s="2">
        <v>40291</v>
      </c>
      <c r="BH1083" s="1">
        <v>3.84</v>
      </c>
      <c r="BI1083" s="2"/>
      <c r="BJ1083" s="2">
        <v>40291</v>
      </c>
      <c r="BK1083" s="1">
        <v>2.61</v>
      </c>
      <c r="BM1083" s="2">
        <v>40231</v>
      </c>
      <c r="BN1083" s="1">
        <v>2.5605000000000002</v>
      </c>
    </row>
    <row r="1084" spans="2:66">
      <c r="B1084" s="2">
        <v>40661</v>
      </c>
      <c r="C1084" s="1">
        <v>3.42</v>
      </c>
      <c r="E1084" s="2">
        <v>40123</v>
      </c>
      <c r="F1084" s="1">
        <v>2.17</v>
      </c>
      <c r="H1084" s="2">
        <v>40155</v>
      </c>
      <c r="I1084" s="1">
        <v>4.2</v>
      </c>
      <c r="K1084" s="2">
        <v>40151</v>
      </c>
      <c r="L1084" s="1">
        <v>5.27</v>
      </c>
      <c r="N1084" s="2">
        <v>40151</v>
      </c>
      <c r="O1084" s="1">
        <v>4.68</v>
      </c>
      <c r="Q1084" s="2">
        <v>40231</v>
      </c>
      <c r="R1084" s="1">
        <v>4.6150000000000002</v>
      </c>
      <c r="T1084" s="2">
        <v>40231</v>
      </c>
      <c r="U1084" s="1">
        <v>4.3600000000000003</v>
      </c>
      <c r="W1084" s="2">
        <v>40231</v>
      </c>
      <c r="X1084" s="1">
        <v>4.1399999999999997</v>
      </c>
      <c r="Z1084" s="2">
        <v>40231</v>
      </c>
      <c r="AA1084" s="1">
        <v>3.89</v>
      </c>
      <c r="AC1084" s="2">
        <v>40231</v>
      </c>
      <c r="AD1084" s="1">
        <v>3.38</v>
      </c>
      <c r="AF1084" s="2">
        <v>40640</v>
      </c>
      <c r="AG1084" s="1">
        <v>0.28949999999999998</v>
      </c>
      <c r="AI1084" s="2">
        <v>40231</v>
      </c>
      <c r="AJ1084" s="1">
        <v>4.5750000000000002</v>
      </c>
      <c r="AL1084" s="2">
        <v>40231</v>
      </c>
      <c r="AM1084" s="1">
        <v>3.8754999999999997</v>
      </c>
      <c r="AO1084" s="2">
        <v>40231</v>
      </c>
      <c r="AP1084" s="1">
        <v>1.1555</v>
      </c>
      <c r="AR1084" s="2">
        <v>40231</v>
      </c>
      <c r="AS1084" s="1">
        <v>0.51949999999999996</v>
      </c>
      <c r="AU1084" s="2">
        <v>40231</v>
      </c>
      <c r="AV1084" s="1">
        <v>3.8109999999999999</v>
      </c>
      <c r="AX1084" s="2">
        <v>40231</v>
      </c>
      <c r="AY1084" s="1">
        <v>3.9210000000000003</v>
      </c>
      <c r="BA1084" s="116">
        <v>40231</v>
      </c>
      <c r="BB1084" s="1">
        <v>3.4394999999999998</v>
      </c>
      <c r="BD1084" s="2">
        <v>40231</v>
      </c>
      <c r="BE1084" s="1">
        <v>1.5369999999999999</v>
      </c>
      <c r="BG1084" s="2">
        <v>40294</v>
      </c>
      <c r="BH1084" s="1">
        <v>3.83</v>
      </c>
      <c r="BI1084" s="2"/>
      <c r="BJ1084" s="2">
        <v>40294</v>
      </c>
      <c r="BK1084" s="1">
        <v>2.6</v>
      </c>
      <c r="BM1084" s="2">
        <v>40232</v>
      </c>
      <c r="BN1084" s="1">
        <v>2.4675000000000002</v>
      </c>
    </row>
    <row r="1085" spans="2:66">
      <c r="B1085" s="2">
        <v>40662</v>
      </c>
      <c r="C1085" s="1">
        <v>3.42</v>
      </c>
      <c r="E1085" s="2">
        <v>40126</v>
      </c>
      <c r="F1085" s="1">
        <v>2.17</v>
      </c>
      <c r="H1085" s="2">
        <v>40156</v>
      </c>
      <c r="I1085" s="1">
        <v>4.17</v>
      </c>
      <c r="K1085" s="2">
        <v>40154</v>
      </c>
      <c r="L1085" s="1">
        <v>5.32</v>
      </c>
      <c r="N1085" s="2">
        <v>40154</v>
      </c>
      <c r="O1085" s="1">
        <v>4.75</v>
      </c>
      <c r="Q1085" s="2">
        <v>40232</v>
      </c>
      <c r="R1085" s="1">
        <v>4.59</v>
      </c>
      <c r="T1085" s="2">
        <v>40232</v>
      </c>
      <c r="U1085" s="1">
        <v>4.335</v>
      </c>
      <c r="W1085" s="2">
        <v>40232</v>
      </c>
      <c r="X1085" s="1">
        <v>4.1050000000000004</v>
      </c>
      <c r="Z1085" s="2">
        <v>40232</v>
      </c>
      <c r="AA1085" s="1">
        <v>3.855</v>
      </c>
      <c r="AC1085" s="2">
        <v>40232</v>
      </c>
      <c r="AD1085" s="1">
        <v>3.35</v>
      </c>
      <c r="AF1085" s="2">
        <v>40641</v>
      </c>
      <c r="AG1085" s="1">
        <v>0.28525</v>
      </c>
      <c r="AI1085" s="2">
        <v>40232</v>
      </c>
      <c r="AJ1085" s="1">
        <v>4.4778000000000002</v>
      </c>
      <c r="AL1085" s="2">
        <v>40232</v>
      </c>
      <c r="AM1085" s="1">
        <v>3.7654999999999998</v>
      </c>
      <c r="AO1085" s="2">
        <v>40232</v>
      </c>
      <c r="AP1085" s="1">
        <v>1.105</v>
      </c>
      <c r="AR1085" s="2">
        <v>40232</v>
      </c>
      <c r="AS1085" s="1">
        <v>0.49</v>
      </c>
      <c r="AU1085" s="2">
        <v>40232</v>
      </c>
      <c r="AV1085" s="1">
        <v>3.7450000000000001</v>
      </c>
      <c r="AX1085" s="2">
        <v>40232</v>
      </c>
      <c r="AY1085" s="1">
        <v>3.855</v>
      </c>
      <c r="BA1085" s="116">
        <v>40232</v>
      </c>
      <c r="BB1085" s="1">
        <v>3.37</v>
      </c>
      <c r="BD1085" s="2">
        <v>40232</v>
      </c>
      <c r="BE1085" s="1">
        <v>1.4864999999999999</v>
      </c>
      <c r="BG1085" s="2">
        <v>40295</v>
      </c>
      <c r="BH1085" s="1">
        <v>3.71</v>
      </c>
      <c r="BI1085" s="2"/>
      <c r="BJ1085" s="2">
        <v>40295</v>
      </c>
      <c r="BK1085" s="1">
        <v>2.46</v>
      </c>
      <c r="BM1085" s="2">
        <v>40233</v>
      </c>
      <c r="BN1085" s="1">
        <v>2.4449999999999998</v>
      </c>
    </row>
    <row r="1086" spans="2:66">
      <c r="B1086" s="2">
        <v>40665</v>
      </c>
      <c r="C1086" s="1">
        <v>3.43</v>
      </c>
      <c r="E1086" s="2">
        <v>40127</v>
      </c>
      <c r="F1086" s="1">
        <v>2.16</v>
      </c>
      <c r="H1086" s="2">
        <v>40157</v>
      </c>
      <c r="I1086" s="1">
        <v>4.26</v>
      </c>
      <c r="K1086" s="2">
        <v>40155</v>
      </c>
      <c r="L1086" s="1">
        <v>5.25</v>
      </c>
      <c r="N1086" s="2">
        <v>40155</v>
      </c>
      <c r="O1086" s="1">
        <v>4.7</v>
      </c>
      <c r="Q1086" s="2">
        <v>40233</v>
      </c>
      <c r="R1086" s="1">
        <v>4.5600000000000005</v>
      </c>
      <c r="T1086" s="2">
        <v>40233</v>
      </c>
      <c r="U1086" s="1">
        <v>4.3049999999999997</v>
      </c>
      <c r="W1086" s="2">
        <v>40233</v>
      </c>
      <c r="X1086" s="1">
        <v>4.08</v>
      </c>
      <c r="Z1086" s="2">
        <v>40233</v>
      </c>
      <c r="AA1086" s="1">
        <v>3.835</v>
      </c>
      <c r="AC1086" s="2">
        <v>40233</v>
      </c>
      <c r="AD1086" s="1">
        <v>3.3449999999999998</v>
      </c>
      <c r="AF1086" s="2">
        <v>40644</v>
      </c>
      <c r="AG1086" s="1">
        <v>0.28275</v>
      </c>
      <c r="AI1086" s="2">
        <v>40233</v>
      </c>
      <c r="AJ1086" s="1">
        <v>4.4805000000000001</v>
      </c>
      <c r="AL1086" s="2">
        <v>40233</v>
      </c>
      <c r="AM1086" s="1">
        <v>3.762</v>
      </c>
      <c r="AO1086" s="2">
        <v>40233</v>
      </c>
      <c r="AP1086" s="1">
        <v>1.0834999999999999</v>
      </c>
      <c r="AR1086" s="2">
        <v>40233</v>
      </c>
      <c r="AS1086" s="1">
        <v>0.47699999999999998</v>
      </c>
      <c r="AU1086" s="2">
        <v>40233</v>
      </c>
      <c r="AV1086" s="1">
        <v>3.7090000000000001</v>
      </c>
      <c r="AX1086" s="2">
        <v>40233</v>
      </c>
      <c r="AY1086" s="1">
        <v>3.8167999999999997</v>
      </c>
      <c r="BA1086" s="116">
        <v>40233</v>
      </c>
      <c r="BB1086" s="1">
        <v>3.3260000000000001</v>
      </c>
      <c r="BD1086" s="2">
        <v>40233</v>
      </c>
      <c r="BE1086" s="1">
        <v>1.4670000000000001</v>
      </c>
      <c r="BG1086" s="2">
        <v>40296</v>
      </c>
      <c r="BH1086" s="1">
        <v>3.8</v>
      </c>
      <c r="BI1086" s="2"/>
      <c r="BJ1086" s="2">
        <v>40296</v>
      </c>
      <c r="BK1086" s="1">
        <v>2.5300000000000002</v>
      </c>
      <c r="BM1086" s="2">
        <v>40234</v>
      </c>
      <c r="BN1086" s="1">
        <v>2.4409999999999998</v>
      </c>
    </row>
    <row r="1087" spans="2:66">
      <c r="B1087" s="2">
        <v>40666</v>
      </c>
      <c r="C1087" s="1">
        <v>3.46</v>
      </c>
      <c r="E1087" s="2">
        <v>40128</v>
      </c>
      <c r="F1087" s="1">
        <v>2.16</v>
      </c>
      <c r="H1087" s="2">
        <v>40158</v>
      </c>
      <c r="I1087" s="1">
        <v>4.22</v>
      </c>
      <c r="K1087" s="2">
        <v>40156</v>
      </c>
      <c r="L1087" s="1">
        <v>5.24</v>
      </c>
      <c r="N1087" s="2">
        <v>40156</v>
      </c>
      <c r="O1087" s="1">
        <v>4.7</v>
      </c>
      <c r="Q1087" s="2">
        <v>40234</v>
      </c>
      <c r="R1087" s="1">
        <v>4.49</v>
      </c>
      <c r="T1087" s="2">
        <v>40234</v>
      </c>
      <c r="U1087" s="1">
        <v>4.24</v>
      </c>
      <c r="W1087" s="2">
        <v>40234</v>
      </c>
      <c r="X1087" s="1">
        <v>4.0199999999999996</v>
      </c>
      <c r="Z1087" s="2">
        <v>40234</v>
      </c>
      <c r="AA1087" s="1">
        <v>3.7850000000000001</v>
      </c>
      <c r="AC1087" s="2">
        <v>40234</v>
      </c>
      <c r="AD1087" s="1">
        <v>3.31</v>
      </c>
      <c r="AF1087" s="2">
        <v>40645</v>
      </c>
      <c r="AG1087" s="1">
        <v>0.28075</v>
      </c>
      <c r="AI1087" s="2">
        <v>40234</v>
      </c>
      <c r="AJ1087" s="1">
        <v>4.4160000000000004</v>
      </c>
      <c r="AL1087" s="2">
        <v>40234</v>
      </c>
      <c r="AM1087" s="1">
        <v>3.698</v>
      </c>
      <c r="AO1087" s="2">
        <v>40234</v>
      </c>
      <c r="AP1087" s="1">
        <v>1.0465</v>
      </c>
      <c r="AR1087" s="2">
        <v>40234</v>
      </c>
      <c r="AS1087" s="1">
        <v>0.45600000000000002</v>
      </c>
      <c r="AU1087" s="2">
        <v>40234</v>
      </c>
      <c r="AV1087" s="1">
        <v>3.7269999999999999</v>
      </c>
      <c r="AX1087" s="2">
        <v>40234</v>
      </c>
      <c r="AY1087" s="1">
        <v>3.8369999999999997</v>
      </c>
      <c r="BA1087" s="116">
        <v>40234</v>
      </c>
      <c r="BB1087" s="1">
        <v>3.343</v>
      </c>
      <c r="BD1087" s="2">
        <v>40234</v>
      </c>
      <c r="BE1087" s="1">
        <v>1.446</v>
      </c>
      <c r="BG1087" s="2">
        <v>40297</v>
      </c>
      <c r="BH1087" s="1">
        <v>3.76</v>
      </c>
      <c r="BI1087" s="2"/>
      <c r="BJ1087" s="2">
        <v>40297</v>
      </c>
      <c r="BK1087" s="1">
        <v>2.4900000000000002</v>
      </c>
      <c r="BM1087" s="2">
        <v>40235</v>
      </c>
      <c r="BN1087" s="1">
        <v>2.4470000000000001</v>
      </c>
    </row>
    <row r="1088" spans="2:66">
      <c r="B1088" s="2">
        <v>40667</v>
      </c>
      <c r="C1088" s="1">
        <v>3.46</v>
      </c>
      <c r="E1088" s="2">
        <v>40129</v>
      </c>
      <c r="F1088" s="1">
        <v>2.13</v>
      </c>
      <c r="H1088" s="2">
        <v>40161</v>
      </c>
      <c r="I1088" s="1">
        <v>4.25</v>
      </c>
      <c r="K1088" s="2">
        <v>40157</v>
      </c>
      <c r="L1088" s="1">
        <v>5.32</v>
      </c>
      <c r="N1088" s="2">
        <v>40157</v>
      </c>
      <c r="O1088" s="1">
        <v>4.79</v>
      </c>
      <c r="Q1088" s="2">
        <v>40235</v>
      </c>
      <c r="R1088" s="1">
        <v>4.5049999999999999</v>
      </c>
      <c r="T1088" s="2">
        <v>40235</v>
      </c>
      <c r="U1088" s="1">
        <v>4.2549999999999999</v>
      </c>
      <c r="W1088" s="2">
        <v>40235</v>
      </c>
      <c r="X1088" s="1">
        <v>4.03</v>
      </c>
      <c r="Z1088" s="2">
        <v>40235</v>
      </c>
      <c r="AA1088" s="1">
        <v>3.79</v>
      </c>
      <c r="AC1088" s="2">
        <v>40235</v>
      </c>
      <c r="AD1088" s="1">
        <v>3.31</v>
      </c>
      <c r="AF1088" s="2">
        <v>40646</v>
      </c>
      <c r="AG1088" s="1">
        <v>0.27800000000000002</v>
      </c>
      <c r="AI1088" s="2">
        <v>40235</v>
      </c>
      <c r="AJ1088" s="1">
        <v>4.4059999999999997</v>
      </c>
      <c r="AL1088" s="2">
        <v>40235</v>
      </c>
      <c r="AM1088" s="1">
        <v>3.6829999999999998</v>
      </c>
      <c r="AO1088" s="2">
        <v>40235</v>
      </c>
      <c r="AP1088" s="1">
        <v>1.0485</v>
      </c>
      <c r="AR1088" s="2">
        <v>40235</v>
      </c>
      <c r="AS1088" s="1">
        <v>0.45800000000000002</v>
      </c>
      <c r="AU1088" s="2">
        <v>40235</v>
      </c>
      <c r="AV1088" s="1">
        <v>3.7160000000000002</v>
      </c>
      <c r="AX1088" s="2">
        <v>40235</v>
      </c>
      <c r="AY1088" s="1">
        <v>3.8289999999999997</v>
      </c>
      <c r="BA1088" s="116">
        <v>40235</v>
      </c>
      <c r="BB1088" s="1">
        <v>3.3410000000000002</v>
      </c>
      <c r="BD1088" s="2">
        <v>40235</v>
      </c>
      <c r="BE1088" s="1">
        <v>1.4493</v>
      </c>
      <c r="BG1088" s="2">
        <v>40298</v>
      </c>
      <c r="BH1088" s="1">
        <v>3.69</v>
      </c>
      <c r="BI1088" s="2"/>
      <c r="BJ1088" s="2">
        <v>40298</v>
      </c>
      <c r="BK1088" s="1">
        <v>2.4300000000000002</v>
      </c>
      <c r="BM1088" s="2">
        <v>40238</v>
      </c>
      <c r="BN1088" s="1">
        <v>2.4424999999999999</v>
      </c>
    </row>
    <row r="1089" spans="2:66">
      <c r="B1089" s="2">
        <v>40669</v>
      </c>
      <c r="C1089" s="1">
        <v>3.44</v>
      </c>
      <c r="E1089" s="2">
        <v>40130</v>
      </c>
      <c r="F1089" s="1">
        <v>2.11</v>
      </c>
      <c r="H1089" s="2">
        <v>40162</v>
      </c>
      <c r="I1089" s="1">
        <v>4.18</v>
      </c>
      <c r="K1089" s="2">
        <v>40158</v>
      </c>
      <c r="L1089" s="1">
        <v>5.3</v>
      </c>
      <c r="N1089" s="2">
        <v>40158</v>
      </c>
      <c r="O1089" s="1">
        <v>4.76</v>
      </c>
      <c r="Q1089" s="2">
        <v>40238</v>
      </c>
      <c r="R1089" s="1">
        <v>4.5049999999999999</v>
      </c>
      <c r="T1089" s="2">
        <v>40238</v>
      </c>
      <c r="U1089" s="1">
        <v>4.2549999999999999</v>
      </c>
      <c r="W1089" s="2">
        <v>40238</v>
      </c>
      <c r="X1089" s="1">
        <v>4.03</v>
      </c>
      <c r="Z1089" s="2">
        <v>40238</v>
      </c>
      <c r="AA1089" s="1">
        <v>3.79</v>
      </c>
      <c r="AC1089" s="2">
        <v>40238</v>
      </c>
      <c r="AD1089" s="1">
        <v>3.31</v>
      </c>
      <c r="AF1089" s="2">
        <v>40647</v>
      </c>
      <c r="AG1089" s="1">
        <v>0.27550000000000002</v>
      </c>
      <c r="AI1089" s="2">
        <v>40238</v>
      </c>
      <c r="AJ1089" s="1">
        <v>4.4020000000000001</v>
      </c>
      <c r="AL1089" s="2">
        <v>40238</v>
      </c>
      <c r="AM1089" s="1">
        <v>3.6677999999999997</v>
      </c>
      <c r="AO1089" s="2">
        <v>40238</v>
      </c>
      <c r="AP1089" s="1">
        <v>1.0355000000000001</v>
      </c>
      <c r="AR1089" s="2">
        <v>40238</v>
      </c>
      <c r="AS1089" s="1">
        <v>0.44900000000000001</v>
      </c>
      <c r="AU1089" s="2">
        <v>40238</v>
      </c>
      <c r="AV1089" s="1">
        <v>3.7279999999999998</v>
      </c>
      <c r="AX1089" s="2">
        <v>40238</v>
      </c>
      <c r="AY1089" s="1">
        <v>3.8332999999999999</v>
      </c>
      <c r="BA1089" s="116">
        <v>40238</v>
      </c>
      <c r="BB1089" s="1">
        <v>3.335</v>
      </c>
      <c r="BD1089" s="2">
        <v>40238</v>
      </c>
      <c r="BE1089" s="1">
        <v>1.4450000000000001</v>
      </c>
      <c r="BG1089" s="2">
        <v>40301</v>
      </c>
      <c r="BH1089" s="1">
        <v>3.7199999999999998</v>
      </c>
      <c r="BI1089" s="2"/>
      <c r="BJ1089" s="2">
        <v>40301</v>
      </c>
      <c r="BK1089" s="1">
        <v>2.4699999999999998</v>
      </c>
      <c r="BM1089" s="2">
        <v>40239</v>
      </c>
      <c r="BN1089" s="1">
        <v>2.448</v>
      </c>
    </row>
    <row r="1090" spans="2:66">
      <c r="B1090" s="2">
        <v>40672</v>
      </c>
      <c r="C1090" s="1">
        <v>3.46</v>
      </c>
      <c r="E1090" s="2">
        <v>40133</v>
      </c>
      <c r="F1090" s="1">
        <v>2.11</v>
      </c>
      <c r="H1090" s="2">
        <v>40163</v>
      </c>
      <c r="I1090" s="1">
        <v>4.25</v>
      </c>
      <c r="K1090" s="2">
        <v>40161</v>
      </c>
      <c r="L1090" s="1">
        <v>5.3</v>
      </c>
      <c r="N1090" s="2">
        <v>40161</v>
      </c>
      <c r="O1090" s="1">
        <v>4.7699999999999996</v>
      </c>
      <c r="Q1090" s="2">
        <v>40239</v>
      </c>
      <c r="R1090" s="1">
        <v>4.4950000000000001</v>
      </c>
      <c r="T1090" s="2">
        <v>40239</v>
      </c>
      <c r="U1090" s="1">
        <v>4.2450000000000001</v>
      </c>
      <c r="W1090" s="2">
        <v>40239</v>
      </c>
      <c r="X1090" s="1">
        <v>4.0149999999999997</v>
      </c>
      <c r="Z1090" s="2">
        <v>40239</v>
      </c>
      <c r="AA1090" s="1">
        <v>3.7800000000000002</v>
      </c>
      <c r="AC1090" s="2">
        <v>40239</v>
      </c>
      <c r="AD1090" s="1">
        <v>3.31</v>
      </c>
      <c r="AF1090" s="2">
        <v>40648</v>
      </c>
      <c r="AG1090" s="1">
        <v>0.27474999999999999</v>
      </c>
      <c r="AI1090" s="2">
        <v>40239</v>
      </c>
      <c r="AJ1090" s="1">
        <v>4.3959999999999999</v>
      </c>
      <c r="AL1090" s="2">
        <v>40239</v>
      </c>
      <c r="AM1090" s="1">
        <v>3.653</v>
      </c>
      <c r="AO1090" s="2">
        <v>40239</v>
      </c>
      <c r="AP1090" s="1">
        <v>1.014</v>
      </c>
      <c r="AR1090" s="2">
        <v>40239</v>
      </c>
      <c r="AS1090" s="1">
        <v>0.44600000000000001</v>
      </c>
      <c r="AU1090" s="2">
        <v>40239</v>
      </c>
      <c r="AV1090" s="1">
        <v>3.758</v>
      </c>
      <c r="AX1090" s="2">
        <v>40239</v>
      </c>
      <c r="AY1090" s="1">
        <v>3.8595000000000002</v>
      </c>
      <c r="BA1090" s="116">
        <v>40239</v>
      </c>
      <c r="BB1090" s="1">
        <v>3.3483000000000001</v>
      </c>
      <c r="BD1090" s="2">
        <v>40239</v>
      </c>
      <c r="BE1090" s="1">
        <v>1.4450000000000001</v>
      </c>
      <c r="BG1090" s="2">
        <v>40302</v>
      </c>
      <c r="BH1090" s="1">
        <v>3.63</v>
      </c>
      <c r="BI1090" s="2"/>
      <c r="BJ1090" s="2">
        <v>40302</v>
      </c>
      <c r="BK1090" s="1">
        <v>2.38</v>
      </c>
      <c r="BM1090" s="2">
        <v>40240</v>
      </c>
      <c r="BN1090" s="1">
        <v>2.4712999999999998</v>
      </c>
    </row>
    <row r="1091" spans="2:66">
      <c r="B1091" s="2">
        <v>40674</v>
      </c>
      <c r="C1091" s="1">
        <v>3.46</v>
      </c>
      <c r="E1091" s="2">
        <v>40134</v>
      </c>
      <c r="F1091" s="1">
        <v>2.09</v>
      </c>
      <c r="H1091" s="2">
        <v>40164</v>
      </c>
      <c r="I1091" s="1">
        <v>4.24</v>
      </c>
      <c r="K1091" s="2">
        <v>40162</v>
      </c>
      <c r="L1091" s="1">
        <v>5.25</v>
      </c>
      <c r="N1091" s="2">
        <v>40162</v>
      </c>
      <c r="O1091" s="1">
        <v>4.68</v>
      </c>
      <c r="Q1091" s="2">
        <v>40240</v>
      </c>
      <c r="R1091" s="1">
        <v>4.47</v>
      </c>
      <c r="T1091" s="2">
        <v>40240</v>
      </c>
      <c r="U1091" s="1">
        <v>4.2149999999999999</v>
      </c>
      <c r="W1091" s="2">
        <v>40240</v>
      </c>
      <c r="X1091" s="1">
        <v>3.99</v>
      </c>
      <c r="Z1091" s="2">
        <v>40240</v>
      </c>
      <c r="AA1091" s="1">
        <v>3.7650000000000001</v>
      </c>
      <c r="AC1091" s="2">
        <v>40240</v>
      </c>
      <c r="AD1091" s="1">
        <v>3.3050000000000002</v>
      </c>
      <c r="AF1091" s="2">
        <v>40651</v>
      </c>
      <c r="AG1091" s="1">
        <v>0.27400000000000002</v>
      </c>
      <c r="AI1091" s="2">
        <v>40240</v>
      </c>
      <c r="AJ1091" s="1">
        <v>4.4062999999999999</v>
      </c>
      <c r="AL1091" s="2">
        <v>40240</v>
      </c>
      <c r="AM1091" s="1">
        <v>3.6419999999999999</v>
      </c>
      <c r="AO1091" s="2">
        <v>40240</v>
      </c>
      <c r="AP1091" s="1">
        <v>1.0213000000000001</v>
      </c>
      <c r="AR1091" s="2">
        <v>40240</v>
      </c>
      <c r="AS1091" s="1">
        <v>0.45279999999999998</v>
      </c>
      <c r="AU1091" s="2">
        <v>40240</v>
      </c>
      <c r="AV1091" s="1">
        <v>3.7865000000000002</v>
      </c>
      <c r="AX1091" s="2">
        <v>40240</v>
      </c>
      <c r="AY1091" s="1">
        <v>3.8875000000000002</v>
      </c>
      <c r="BA1091" s="116">
        <v>40240</v>
      </c>
      <c r="BB1091" s="1">
        <v>3.3719999999999999</v>
      </c>
      <c r="BD1091" s="2">
        <v>40240</v>
      </c>
      <c r="BE1091" s="1">
        <v>1.47</v>
      </c>
      <c r="BG1091" s="2">
        <v>40303</v>
      </c>
      <c r="BH1091" s="1">
        <v>3.58</v>
      </c>
      <c r="BI1091" s="2"/>
      <c r="BJ1091" s="2">
        <v>40303</v>
      </c>
      <c r="BK1091" s="1">
        <v>2.31</v>
      </c>
      <c r="BM1091" s="2">
        <v>40241</v>
      </c>
      <c r="BN1091" s="1">
        <v>2.4584999999999999</v>
      </c>
    </row>
    <row r="1092" spans="2:66">
      <c r="B1092" s="2">
        <v>40675</v>
      </c>
      <c r="C1092" s="1">
        <v>3.46</v>
      </c>
      <c r="E1092" s="2">
        <v>40135</v>
      </c>
      <c r="F1092" s="1">
        <v>2.09</v>
      </c>
      <c r="H1092" s="2">
        <v>40165</v>
      </c>
      <c r="I1092" s="1">
        <v>4.2</v>
      </c>
      <c r="K1092" s="2">
        <v>40163</v>
      </c>
      <c r="L1092" s="1">
        <v>5.3</v>
      </c>
      <c r="N1092" s="2">
        <v>40163</v>
      </c>
      <c r="O1092" s="1">
        <v>4.72</v>
      </c>
      <c r="Q1092" s="2">
        <v>40241</v>
      </c>
      <c r="R1092" s="1">
        <v>4.4550000000000001</v>
      </c>
      <c r="T1092" s="2">
        <v>40241</v>
      </c>
      <c r="U1092" s="1">
        <v>4.2</v>
      </c>
      <c r="W1092" s="2">
        <v>40241</v>
      </c>
      <c r="X1092" s="1">
        <v>3.9750000000000001</v>
      </c>
      <c r="Z1092" s="2">
        <v>40241</v>
      </c>
      <c r="AA1092" s="1">
        <v>3.7450000000000001</v>
      </c>
      <c r="AC1092" s="2">
        <v>40241</v>
      </c>
      <c r="AD1092" s="1">
        <v>3.3</v>
      </c>
      <c r="AF1092" s="2">
        <v>40652</v>
      </c>
      <c r="AG1092" s="1">
        <v>0.27374999999999999</v>
      </c>
      <c r="AI1092" s="2">
        <v>40241</v>
      </c>
      <c r="AJ1092" s="1">
        <v>4.3784999999999998</v>
      </c>
      <c r="AL1092" s="2">
        <v>40241</v>
      </c>
      <c r="AM1092" s="1">
        <v>3.6165000000000003</v>
      </c>
      <c r="AO1092" s="2">
        <v>40241</v>
      </c>
      <c r="AP1092" s="1">
        <v>1.0620000000000001</v>
      </c>
      <c r="AR1092" s="2">
        <v>40241</v>
      </c>
      <c r="AS1092" s="1">
        <v>0.49</v>
      </c>
      <c r="AU1092" s="2">
        <v>40241</v>
      </c>
      <c r="AV1092" s="1">
        <v>3.7685</v>
      </c>
      <c r="AX1092" s="2">
        <v>40241</v>
      </c>
      <c r="AY1092" s="1">
        <v>3.8704999999999998</v>
      </c>
      <c r="BA1092" s="116">
        <v>40241</v>
      </c>
      <c r="BB1092" s="1">
        <v>3.3515000000000001</v>
      </c>
      <c r="BD1092" s="2">
        <v>40241</v>
      </c>
      <c r="BE1092" s="1">
        <v>1.498</v>
      </c>
      <c r="BG1092" s="2">
        <v>40304</v>
      </c>
      <c r="BH1092" s="1">
        <v>3.41</v>
      </c>
      <c r="BI1092" s="2"/>
      <c r="BJ1092" s="2">
        <v>40304</v>
      </c>
      <c r="BK1092" s="1">
        <v>2.13</v>
      </c>
      <c r="BM1092" s="2">
        <v>40242</v>
      </c>
      <c r="BN1092" s="1">
        <v>2.4649999999999999</v>
      </c>
    </row>
    <row r="1093" spans="2:66">
      <c r="B1093" s="2">
        <v>40676</v>
      </c>
      <c r="C1093" s="1">
        <v>3.46</v>
      </c>
      <c r="E1093" s="2">
        <v>40136</v>
      </c>
      <c r="F1093" s="1">
        <v>2.08</v>
      </c>
      <c r="H1093" s="2">
        <v>40168</v>
      </c>
      <c r="I1093" s="1">
        <v>4.1900000000000004</v>
      </c>
      <c r="K1093" s="2">
        <v>40164</v>
      </c>
      <c r="L1093" s="1">
        <v>5.3</v>
      </c>
      <c r="N1093" s="2">
        <v>40164</v>
      </c>
      <c r="O1093" s="1">
        <v>4.7300000000000004</v>
      </c>
      <c r="Q1093" s="2">
        <v>40242</v>
      </c>
      <c r="R1093" s="1">
        <v>4.45</v>
      </c>
      <c r="T1093" s="2">
        <v>40242</v>
      </c>
      <c r="U1093" s="1">
        <v>4.21</v>
      </c>
      <c r="W1093" s="2">
        <v>40242</v>
      </c>
      <c r="X1093" s="1">
        <v>3.9849999999999999</v>
      </c>
      <c r="Z1093" s="2">
        <v>40242</v>
      </c>
      <c r="AA1093" s="1">
        <v>3.75</v>
      </c>
      <c r="AC1093" s="2">
        <v>40242</v>
      </c>
      <c r="AD1093" s="1">
        <v>3.2850000000000001</v>
      </c>
      <c r="AF1093" s="2">
        <v>40653</v>
      </c>
      <c r="AG1093" s="1">
        <v>0.27374999999999999</v>
      </c>
      <c r="AI1093" s="2">
        <v>40242</v>
      </c>
      <c r="AJ1093" s="1">
        <v>4.4725000000000001</v>
      </c>
      <c r="AL1093" s="2">
        <v>40242</v>
      </c>
      <c r="AM1093" s="1">
        <v>3.7065000000000001</v>
      </c>
      <c r="AO1093" s="2">
        <v>40242</v>
      </c>
      <c r="AP1093" s="1">
        <v>1.1025</v>
      </c>
      <c r="AR1093" s="2">
        <v>40242</v>
      </c>
      <c r="AS1093" s="1">
        <v>0.504</v>
      </c>
      <c r="AU1093" s="2">
        <v>40242</v>
      </c>
      <c r="AV1093" s="1">
        <v>3.7654999999999998</v>
      </c>
      <c r="AX1093" s="2">
        <v>40242</v>
      </c>
      <c r="AY1093" s="1">
        <v>3.8653</v>
      </c>
      <c r="BA1093" s="116">
        <v>40242</v>
      </c>
      <c r="BB1093" s="1">
        <v>3.3464999999999998</v>
      </c>
      <c r="BD1093" s="2">
        <v>40242</v>
      </c>
      <c r="BE1093" s="1">
        <v>1.518</v>
      </c>
      <c r="BG1093" s="2">
        <v>40305</v>
      </c>
      <c r="BH1093" s="1">
        <v>3.45</v>
      </c>
      <c r="BI1093" s="2"/>
      <c r="BJ1093" s="2">
        <v>40305</v>
      </c>
      <c r="BK1093" s="1">
        <v>2.17</v>
      </c>
      <c r="BM1093" s="2">
        <v>40245</v>
      </c>
      <c r="BN1093" s="1">
        <v>2.4820000000000002</v>
      </c>
    </row>
    <row r="1094" spans="2:66">
      <c r="B1094" s="2">
        <v>40679</v>
      </c>
      <c r="C1094" s="1">
        <v>3.46</v>
      </c>
      <c r="E1094" s="2">
        <v>40137</v>
      </c>
      <c r="F1094" s="1">
        <v>2.09</v>
      </c>
      <c r="H1094" s="2">
        <v>40169</v>
      </c>
      <c r="I1094" s="1">
        <v>4.3099999999999996</v>
      </c>
      <c r="K1094" s="2">
        <v>40165</v>
      </c>
      <c r="L1094" s="1">
        <v>5.25</v>
      </c>
      <c r="N1094" s="2">
        <v>40165</v>
      </c>
      <c r="O1094" s="1">
        <v>4.6899999999999995</v>
      </c>
      <c r="Q1094" s="2">
        <v>40245</v>
      </c>
      <c r="R1094" s="1">
        <v>4.5049999999999999</v>
      </c>
      <c r="T1094" s="2">
        <v>40245</v>
      </c>
      <c r="U1094" s="1">
        <v>4.2450000000000001</v>
      </c>
      <c r="W1094" s="2">
        <v>40245</v>
      </c>
      <c r="X1094" s="1">
        <v>4.01</v>
      </c>
      <c r="Z1094" s="2">
        <v>40245</v>
      </c>
      <c r="AA1094" s="1">
        <v>3.77</v>
      </c>
      <c r="AC1094" s="2">
        <v>40245</v>
      </c>
      <c r="AD1094" s="1">
        <v>3.31</v>
      </c>
      <c r="AF1094" s="2">
        <v>40654</v>
      </c>
      <c r="AG1094" s="1">
        <v>0.27374999999999999</v>
      </c>
      <c r="AI1094" s="2">
        <v>40245</v>
      </c>
      <c r="AJ1094" s="1">
        <v>4.524</v>
      </c>
      <c r="AL1094" s="2">
        <v>40245</v>
      </c>
      <c r="AM1094" s="1">
        <v>3.7519999999999998</v>
      </c>
      <c r="AO1094" s="2">
        <v>40245</v>
      </c>
      <c r="AP1094" s="1">
        <v>1.1100000000000001</v>
      </c>
      <c r="AR1094" s="2">
        <v>40245</v>
      </c>
      <c r="AS1094" s="1">
        <v>0.50549999999999995</v>
      </c>
      <c r="AU1094" s="2">
        <v>40245</v>
      </c>
      <c r="AV1094" s="1">
        <v>3.7949999999999999</v>
      </c>
      <c r="AX1094" s="2">
        <v>40245</v>
      </c>
      <c r="AY1094" s="1">
        <v>3.8919999999999999</v>
      </c>
      <c r="BA1094" s="116">
        <v>40245</v>
      </c>
      <c r="BB1094" s="1">
        <v>3.3614999999999999</v>
      </c>
      <c r="BD1094" s="2">
        <v>40245</v>
      </c>
      <c r="BE1094" s="1">
        <v>1.522</v>
      </c>
      <c r="BG1094" s="2">
        <v>40308</v>
      </c>
      <c r="BH1094" s="1">
        <v>3.57</v>
      </c>
      <c r="BI1094" s="2"/>
      <c r="BJ1094" s="2">
        <v>40308</v>
      </c>
      <c r="BK1094" s="1">
        <v>2.27</v>
      </c>
      <c r="BM1094" s="2">
        <v>40246</v>
      </c>
      <c r="BN1094" s="1">
        <v>2.4542999999999999</v>
      </c>
    </row>
    <row r="1095" spans="2:66">
      <c r="B1095" s="2">
        <v>40680</v>
      </c>
      <c r="C1095" s="1">
        <v>3.46</v>
      </c>
      <c r="E1095" s="2">
        <v>40140</v>
      </c>
      <c r="F1095" s="1">
        <v>2.11</v>
      </c>
      <c r="H1095" s="2">
        <v>40170</v>
      </c>
      <c r="I1095" s="1">
        <v>4.28</v>
      </c>
      <c r="K1095" s="2">
        <v>40168</v>
      </c>
      <c r="L1095" s="1">
        <v>5.28</v>
      </c>
      <c r="N1095" s="2">
        <v>40168</v>
      </c>
      <c r="O1095" s="1">
        <v>4.71</v>
      </c>
      <c r="Q1095" s="2">
        <v>40246</v>
      </c>
      <c r="R1095" s="1">
        <v>4.51</v>
      </c>
      <c r="T1095" s="2">
        <v>40246</v>
      </c>
      <c r="U1095" s="1">
        <v>4.25</v>
      </c>
      <c r="W1095" s="2">
        <v>40246</v>
      </c>
      <c r="X1095" s="1">
        <v>4.01</v>
      </c>
      <c r="Z1095" s="2">
        <v>40246</v>
      </c>
      <c r="AA1095" s="1">
        <v>3.76</v>
      </c>
      <c r="AC1095" s="2">
        <v>40246</v>
      </c>
      <c r="AD1095" s="1">
        <v>3.2949999999999999</v>
      </c>
      <c r="AF1095" s="2">
        <v>40659</v>
      </c>
      <c r="AG1095" s="1">
        <v>0.27274999999999999</v>
      </c>
      <c r="AI1095" s="2">
        <v>40246</v>
      </c>
      <c r="AJ1095" s="1">
        <v>4.4969999999999999</v>
      </c>
      <c r="AL1095" s="2">
        <v>40246</v>
      </c>
      <c r="AM1095" s="1">
        <v>3.7195</v>
      </c>
      <c r="AO1095" s="2">
        <v>40246</v>
      </c>
      <c r="AP1095" s="1">
        <v>1.0823</v>
      </c>
      <c r="AR1095" s="2">
        <v>40246</v>
      </c>
      <c r="AS1095" s="1">
        <v>0.48780000000000001</v>
      </c>
      <c r="AU1095" s="2">
        <v>40246</v>
      </c>
      <c r="AV1095" s="1">
        <v>3.7685</v>
      </c>
      <c r="AX1095" s="2">
        <v>40246</v>
      </c>
      <c r="AY1095" s="1">
        <v>3.86</v>
      </c>
      <c r="BA1095" s="116">
        <v>40246</v>
      </c>
      <c r="BB1095" s="1">
        <v>3.3275000000000001</v>
      </c>
      <c r="BD1095" s="2">
        <v>40246</v>
      </c>
      <c r="BE1095" s="1">
        <v>1.5015000000000001</v>
      </c>
      <c r="BG1095" s="2">
        <v>40309</v>
      </c>
      <c r="BH1095" s="1">
        <v>3.56</v>
      </c>
      <c r="BI1095" s="2"/>
      <c r="BJ1095" s="2">
        <v>40309</v>
      </c>
      <c r="BK1095" s="1">
        <v>2.2599999999999998</v>
      </c>
      <c r="BM1095" s="2">
        <v>40247</v>
      </c>
      <c r="BN1095" s="1">
        <v>2.4529999999999998</v>
      </c>
    </row>
    <row r="1096" spans="2:66">
      <c r="B1096" s="2">
        <v>40681</v>
      </c>
      <c r="C1096" s="1">
        <v>3.46</v>
      </c>
      <c r="E1096" s="2">
        <v>40141</v>
      </c>
      <c r="F1096" s="1">
        <v>2.11</v>
      </c>
      <c r="H1096" s="2">
        <v>40171</v>
      </c>
      <c r="I1096" s="1">
        <v>4.32</v>
      </c>
      <c r="K1096" s="2">
        <v>40169</v>
      </c>
      <c r="L1096" s="1">
        <v>5.37</v>
      </c>
      <c r="N1096" s="2">
        <v>40169</v>
      </c>
      <c r="O1096" s="1">
        <v>4.83</v>
      </c>
      <c r="Q1096" s="2">
        <v>40247</v>
      </c>
      <c r="R1096" s="1">
        <v>4.5149999999999997</v>
      </c>
      <c r="T1096" s="2">
        <v>40247</v>
      </c>
      <c r="U1096" s="1">
        <v>4.2549999999999999</v>
      </c>
      <c r="W1096" s="2">
        <v>40247</v>
      </c>
      <c r="X1096" s="1">
        <v>4.0149999999999997</v>
      </c>
      <c r="Z1096" s="2">
        <v>40247</v>
      </c>
      <c r="AA1096" s="1">
        <v>3.7650000000000001</v>
      </c>
      <c r="AC1096" s="2">
        <v>40247</v>
      </c>
      <c r="AD1096" s="1">
        <v>3.3149999999999999</v>
      </c>
      <c r="AF1096" s="2">
        <v>40660</v>
      </c>
      <c r="AG1096" s="1">
        <v>0.27324999999999999</v>
      </c>
      <c r="AI1096" s="2">
        <v>40247</v>
      </c>
      <c r="AJ1096" s="1">
        <v>4.5045000000000002</v>
      </c>
      <c r="AL1096" s="2">
        <v>40247</v>
      </c>
      <c r="AM1096" s="1">
        <v>3.7315</v>
      </c>
      <c r="AO1096" s="2">
        <v>40247</v>
      </c>
      <c r="AP1096" s="1">
        <v>1.1005</v>
      </c>
      <c r="AR1096" s="2">
        <v>40247</v>
      </c>
      <c r="AS1096" s="1">
        <v>0.501</v>
      </c>
      <c r="AU1096" s="2">
        <v>40247</v>
      </c>
      <c r="AV1096" s="1">
        <v>3.7829999999999999</v>
      </c>
      <c r="AX1096" s="2">
        <v>40247</v>
      </c>
      <c r="AY1096" s="1">
        <v>3.875</v>
      </c>
      <c r="BA1096" s="116">
        <v>40247</v>
      </c>
      <c r="BB1096" s="1">
        <v>3.33</v>
      </c>
      <c r="BD1096" s="2">
        <v>40247</v>
      </c>
      <c r="BE1096" s="1">
        <v>1.5218</v>
      </c>
      <c r="BG1096" s="2">
        <v>40310</v>
      </c>
      <c r="BH1096" s="1">
        <v>3.56</v>
      </c>
      <c r="BI1096" s="2"/>
      <c r="BJ1096" s="2">
        <v>40310</v>
      </c>
      <c r="BK1096" s="1">
        <v>2.29</v>
      </c>
      <c r="BM1096" s="2">
        <v>40248</v>
      </c>
      <c r="BN1096" s="1">
        <v>2.4912999999999998</v>
      </c>
    </row>
    <row r="1097" spans="2:66">
      <c r="B1097" s="2">
        <v>40682</v>
      </c>
      <c r="C1097" s="1">
        <v>3.46</v>
      </c>
      <c r="E1097" s="2">
        <v>40142</v>
      </c>
      <c r="F1097" s="1">
        <v>2.11</v>
      </c>
      <c r="H1097" s="2">
        <v>40175</v>
      </c>
      <c r="I1097" s="1">
        <v>4.3600000000000003</v>
      </c>
      <c r="K1097" s="2">
        <v>40170</v>
      </c>
      <c r="L1097" s="1">
        <v>5.34</v>
      </c>
      <c r="N1097" s="2">
        <v>40170</v>
      </c>
      <c r="O1097" s="1">
        <v>4.8100000000000005</v>
      </c>
      <c r="Q1097" s="2">
        <v>40248</v>
      </c>
      <c r="R1097" s="1">
        <v>4.46</v>
      </c>
      <c r="T1097" s="2">
        <v>40248</v>
      </c>
      <c r="U1097" s="1">
        <v>4.1900000000000004</v>
      </c>
      <c r="W1097" s="2">
        <v>40248</v>
      </c>
      <c r="X1097" s="1">
        <v>3.94</v>
      </c>
      <c r="Z1097" s="2">
        <v>40248</v>
      </c>
      <c r="AA1097" s="1">
        <v>3.6949999999999998</v>
      </c>
      <c r="AC1097" s="2">
        <v>40248</v>
      </c>
      <c r="AD1097" s="1">
        <v>3.25</v>
      </c>
      <c r="AF1097" s="2">
        <v>40661</v>
      </c>
      <c r="AG1097" s="1">
        <v>0.27300000000000002</v>
      </c>
      <c r="AI1097" s="2">
        <v>40248</v>
      </c>
      <c r="AJ1097" s="1">
        <v>4.4930000000000003</v>
      </c>
      <c r="AL1097" s="2">
        <v>40248</v>
      </c>
      <c r="AM1097" s="1">
        <v>3.7475000000000001</v>
      </c>
      <c r="AO1097" s="2">
        <v>40248</v>
      </c>
      <c r="AP1097" s="1">
        <v>1.1465000000000001</v>
      </c>
      <c r="AR1097" s="2">
        <v>40248</v>
      </c>
      <c r="AS1097" s="1">
        <v>0.52649999999999997</v>
      </c>
      <c r="AU1097" s="2">
        <v>40248</v>
      </c>
      <c r="AV1097" s="1">
        <v>3.79</v>
      </c>
      <c r="AX1097" s="2">
        <v>40248</v>
      </c>
      <c r="AY1097" s="1">
        <v>3.8919999999999999</v>
      </c>
      <c r="BA1097" s="116">
        <v>40248</v>
      </c>
      <c r="BB1097" s="1">
        <v>3.3704999999999998</v>
      </c>
      <c r="BD1097" s="2">
        <v>40248</v>
      </c>
      <c r="BE1097" s="1">
        <v>1.5550000000000002</v>
      </c>
      <c r="BG1097" s="2">
        <v>40311</v>
      </c>
      <c r="BH1097" s="1">
        <v>3.55</v>
      </c>
      <c r="BI1097" s="2"/>
      <c r="BJ1097" s="2">
        <v>40311</v>
      </c>
      <c r="BK1097" s="1">
        <v>2.27</v>
      </c>
      <c r="BM1097" s="2">
        <v>40249</v>
      </c>
      <c r="BN1097" s="1">
        <v>2.4975000000000001</v>
      </c>
    </row>
    <row r="1098" spans="2:66">
      <c r="B1098" s="2">
        <v>40683</v>
      </c>
      <c r="C1098" s="1">
        <v>3.46</v>
      </c>
      <c r="E1098" s="2">
        <v>40143</v>
      </c>
      <c r="F1098" s="1">
        <v>2.11</v>
      </c>
      <c r="H1098" s="2">
        <v>40176</v>
      </c>
      <c r="I1098" s="1">
        <v>4.3899999999999997</v>
      </c>
      <c r="K1098" s="2">
        <v>40171</v>
      </c>
      <c r="L1098" s="1">
        <v>5.36</v>
      </c>
      <c r="N1098" s="2">
        <v>40171</v>
      </c>
      <c r="O1098" s="1">
        <v>4.84</v>
      </c>
      <c r="Q1098" s="2">
        <v>40249</v>
      </c>
      <c r="R1098" s="1">
        <v>4.4249999999999998</v>
      </c>
      <c r="T1098" s="2">
        <v>40249</v>
      </c>
      <c r="U1098" s="1">
        <v>4.1550000000000002</v>
      </c>
      <c r="W1098" s="2">
        <v>40249</v>
      </c>
      <c r="X1098" s="1">
        <v>3.9</v>
      </c>
      <c r="Z1098" s="2">
        <v>40249</v>
      </c>
      <c r="AA1098" s="1">
        <v>3.66</v>
      </c>
      <c r="AC1098" s="2">
        <v>40249</v>
      </c>
      <c r="AD1098" s="1">
        <v>3.2149999999999999</v>
      </c>
      <c r="AF1098" s="2">
        <v>40666</v>
      </c>
      <c r="AG1098" s="1">
        <v>0.27224999999999999</v>
      </c>
      <c r="AI1098" s="2">
        <v>40249</v>
      </c>
      <c r="AJ1098" s="1">
        <v>4.4683000000000002</v>
      </c>
      <c r="AL1098" s="2">
        <v>40249</v>
      </c>
      <c r="AM1098" s="1">
        <v>3.73</v>
      </c>
      <c r="AO1098" s="2">
        <v>40249</v>
      </c>
      <c r="AP1098" s="1">
        <v>1.1499999999999999</v>
      </c>
      <c r="AR1098" s="2">
        <v>40249</v>
      </c>
      <c r="AS1098" s="1">
        <v>0.53349999999999997</v>
      </c>
      <c r="AU1098" s="2">
        <v>40249</v>
      </c>
      <c r="AV1098" s="1">
        <v>3.7885</v>
      </c>
      <c r="AX1098" s="2">
        <v>40249</v>
      </c>
      <c r="AY1098" s="1">
        <v>3.8855</v>
      </c>
      <c r="BA1098" s="116">
        <v>40249</v>
      </c>
      <c r="BB1098" s="1">
        <v>3.3595000000000002</v>
      </c>
      <c r="BD1098" s="2">
        <v>40249</v>
      </c>
      <c r="BE1098" s="1">
        <v>1.5705</v>
      </c>
      <c r="BG1098" s="2">
        <v>40312</v>
      </c>
      <c r="BH1098" s="1">
        <v>3.44</v>
      </c>
      <c r="BI1098" s="2"/>
      <c r="BJ1098" s="2">
        <v>40312</v>
      </c>
      <c r="BK1098" s="1">
        <v>2.16</v>
      </c>
      <c r="BM1098" s="2">
        <v>40252</v>
      </c>
      <c r="BN1098" s="1">
        <v>2.4839000000000002</v>
      </c>
    </row>
    <row r="1099" spans="2:66">
      <c r="B1099" s="2">
        <v>40686</v>
      </c>
      <c r="C1099" s="1">
        <v>3.46</v>
      </c>
      <c r="E1099" s="2">
        <v>40144</v>
      </c>
      <c r="F1099" s="1">
        <v>2.1</v>
      </c>
      <c r="H1099" s="2">
        <v>40177</v>
      </c>
      <c r="I1099" s="1">
        <v>4.41</v>
      </c>
      <c r="K1099" s="2">
        <v>40175</v>
      </c>
      <c r="L1099" s="1">
        <v>5.39</v>
      </c>
      <c r="N1099" s="2">
        <v>40175</v>
      </c>
      <c r="O1099" s="1">
        <v>4.87</v>
      </c>
      <c r="Q1099" s="2">
        <v>40252</v>
      </c>
      <c r="R1099" s="1">
        <v>4.4450000000000003</v>
      </c>
      <c r="T1099" s="2">
        <v>40252</v>
      </c>
      <c r="U1099" s="1">
        <v>4.1749999999999998</v>
      </c>
      <c r="W1099" s="2">
        <v>40252</v>
      </c>
      <c r="X1099" s="1">
        <v>3.915</v>
      </c>
      <c r="Z1099" s="2">
        <v>40252</v>
      </c>
      <c r="AA1099" s="1">
        <v>3.6749999999999998</v>
      </c>
      <c r="AC1099" s="2">
        <v>40252</v>
      </c>
      <c r="AD1099" s="1">
        <v>3.22</v>
      </c>
      <c r="AF1099" s="2">
        <v>40667</v>
      </c>
      <c r="AG1099" s="1">
        <v>0.27024999999999999</v>
      </c>
      <c r="AI1099" s="2">
        <v>40252</v>
      </c>
      <c r="AJ1099" s="1">
        <v>4.4695</v>
      </c>
      <c r="AL1099" s="2">
        <v>40252</v>
      </c>
      <c r="AM1099" s="1">
        <v>3.7195</v>
      </c>
      <c r="AO1099" s="2">
        <v>40252</v>
      </c>
      <c r="AP1099" s="1">
        <v>1.127</v>
      </c>
      <c r="AR1099" s="2">
        <v>40252</v>
      </c>
      <c r="AS1099" s="1">
        <v>0.51400000000000001</v>
      </c>
      <c r="AU1099" s="2">
        <v>40252</v>
      </c>
      <c r="AV1099" s="1">
        <v>3.7858000000000001</v>
      </c>
      <c r="AX1099" s="2">
        <v>40252</v>
      </c>
      <c r="AY1099" s="1">
        <v>3.8795000000000002</v>
      </c>
      <c r="BA1099" s="116">
        <v>40252</v>
      </c>
      <c r="BB1099" s="1">
        <v>3.3449999999999998</v>
      </c>
      <c r="BD1099" s="2">
        <v>40252</v>
      </c>
      <c r="BE1099" s="1">
        <v>1.556</v>
      </c>
      <c r="BG1099" s="2">
        <v>40315</v>
      </c>
      <c r="BH1099" s="1">
        <v>3.4699999999999998</v>
      </c>
      <c r="BI1099" s="2"/>
      <c r="BJ1099" s="2">
        <v>40315</v>
      </c>
      <c r="BK1099" s="1">
        <v>2.2000000000000002</v>
      </c>
      <c r="BM1099" s="2">
        <v>40253</v>
      </c>
      <c r="BN1099" s="1">
        <v>2.4117999999999999</v>
      </c>
    </row>
    <row r="1100" spans="2:66">
      <c r="B1100" s="2">
        <v>40687</v>
      </c>
      <c r="C1100" s="1">
        <v>3.46</v>
      </c>
      <c r="E1100" s="2">
        <v>40147</v>
      </c>
      <c r="F1100" s="1">
        <v>2.11</v>
      </c>
      <c r="H1100" s="2">
        <v>40178</v>
      </c>
      <c r="I1100" s="1">
        <v>4.41</v>
      </c>
      <c r="K1100" s="2">
        <v>40176</v>
      </c>
      <c r="L1100" s="1">
        <v>5.4</v>
      </c>
      <c r="N1100" s="2">
        <v>40176</v>
      </c>
      <c r="O1100" s="1">
        <v>4.9000000000000004</v>
      </c>
      <c r="Q1100" s="2">
        <v>40253</v>
      </c>
      <c r="R1100" s="1">
        <v>4.4349999999999996</v>
      </c>
      <c r="T1100" s="2">
        <v>40253</v>
      </c>
      <c r="U1100" s="1">
        <v>4.165</v>
      </c>
      <c r="W1100" s="2">
        <v>40253</v>
      </c>
      <c r="X1100" s="1">
        <v>3.9050000000000002</v>
      </c>
      <c r="Z1100" s="2">
        <v>40253</v>
      </c>
      <c r="AA1100" s="1">
        <v>3.665</v>
      </c>
      <c r="AC1100" s="2">
        <v>40253</v>
      </c>
      <c r="AD1100" s="1">
        <v>3.1949999999999998</v>
      </c>
      <c r="AF1100" s="2">
        <v>40668</v>
      </c>
      <c r="AG1100" s="1">
        <v>0.26824999999999999</v>
      </c>
      <c r="AI1100" s="2">
        <v>40253</v>
      </c>
      <c r="AJ1100" s="1">
        <v>4.431</v>
      </c>
      <c r="AL1100" s="2">
        <v>40253</v>
      </c>
      <c r="AM1100" s="1">
        <v>3.6747999999999998</v>
      </c>
      <c r="AO1100" s="2">
        <v>40253</v>
      </c>
      <c r="AP1100" s="1">
        <v>1.0880000000000001</v>
      </c>
      <c r="AR1100" s="2">
        <v>40253</v>
      </c>
      <c r="AS1100" s="1">
        <v>0.48199999999999998</v>
      </c>
      <c r="AU1100" s="2">
        <v>40253</v>
      </c>
      <c r="AV1100" s="1">
        <v>3.7320000000000002</v>
      </c>
      <c r="AX1100" s="2">
        <v>40253</v>
      </c>
      <c r="AY1100" s="1">
        <v>3.8319999999999999</v>
      </c>
      <c r="BA1100" s="116">
        <v>40253</v>
      </c>
      <c r="BB1100" s="1">
        <v>3.2959999999999998</v>
      </c>
      <c r="BD1100" s="2">
        <v>40253</v>
      </c>
      <c r="BE1100" s="1">
        <v>1.5049999999999999</v>
      </c>
      <c r="BG1100" s="2">
        <v>40316</v>
      </c>
      <c r="BH1100" s="1">
        <v>3.38</v>
      </c>
      <c r="BI1100" s="2"/>
      <c r="BJ1100" s="2">
        <v>40316</v>
      </c>
      <c r="BK1100" s="1">
        <v>2.11</v>
      </c>
      <c r="BM1100" s="2">
        <v>40254</v>
      </c>
      <c r="BN1100" s="1">
        <v>2.4314999999999998</v>
      </c>
    </row>
    <row r="1101" spans="2:66">
      <c r="B1101" s="2">
        <v>40688</v>
      </c>
      <c r="C1101" s="1">
        <v>3.46</v>
      </c>
      <c r="E1101" s="2">
        <v>40148</v>
      </c>
      <c r="F1101" s="1">
        <v>2.1</v>
      </c>
      <c r="H1101" s="2">
        <v>40182</v>
      </c>
      <c r="I1101" s="1">
        <v>4.4400000000000004</v>
      </c>
      <c r="K1101" s="2">
        <v>40177</v>
      </c>
      <c r="L1101" s="1">
        <v>5.39</v>
      </c>
      <c r="N1101" s="2">
        <v>40177</v>
      </c>
      <c r="O1101" s="1">
        <v>4.92</v>
      </c>
      <c r="Q1101" s="2">
        <v>40254</v>
      </c>
      <c r="R1101" s="1">
        <v>4.4550000000000001</v>
      </c>
      <c r="T1101" s="2">
        <v>40254</v>
      </c>
      <c r="U1101" s="1">
        <v>4.1399999999999997</v>
      </c>
      <c r="W1101" s="2">
        <v>40254</v>
      </c>
      <c r="X1101" s="1">
        <v>3.87</v>
      </c>
      <c r="Z1101" s="2">
        <v>40254</v>
      </c>
      <c r="AA1101" s="1">
        <v>3.605</v>
      </c>
      <c r="AC1101" s="2">
        <v>40254</v>
      </c>
      <c r="AD1101" s="1">
        <v>3.1150000000000002</v>
      </c>
      <c r="AF1101" s="2">
        <v>40669</v>
      </c>
      <c r="AG1101" s="1">
        <v>0.26700000000000002</v>
      </c>
      <c r="AI1101" s="2">
        <v>40254</v>
      </c>
      <c r="AJ1101" s="1">
        <v>4.4050000000000002</v>
      </c>
      <c r="AL1101" s="2">
        <v>40254</v>
      </c>
      <c r="AM1101" s="1">
        <v>3.6555</v>
      </c>
      <c r="AO1101" s="2">
        <v>40254</v>
      </c>
      <c r="AP1101" s="1">
        <v>1.0780000000000001</v>
      </c>
      <c r="AR1101" s="2">
        <v>40254</v>
      </c>
      <c r="AS1101" s="1">
        <v>0.48449999999999999</v>
      </c>
      <c r="AU1101" s="2">
        <v>40254</v>
      </c>
      <c r="AV1101" s="1">
        <v>3.7324999999999999</v>
      </c>
      <c r="AX1101" s="2">
        <v>40254</v>
      </c>
      <c r="AY1101" s="1">
        <v>3.8245</v>
      </c>
      <c r="BA1101" s="116">
        <v>40254</v>
      </c>
      <c r="BB1101" s="1">
        <v>3.3005</v>
      </c>
      <c r="BD1101" s="2">
        <v>40254</v>
      </c>
      <c r="BE1101" s="1">
        <v>1.494</v>
      </c>
      <c r="BG1101" s="2">
        <v>40317</v>
      </c>
      <c r="BH1101" s="1">
        <v>3.36</v>
      </c>
      <c r="BI1101" s="2"/>
      <c r="BJ1101" s="2">
        <v>40317</v>
      </c>
      <c r="BK1101" s="1">
        <v>2.13</v>
      </c>
      <c r="BM1101" s="2">
        <v>40255</v>
      </c>
      <c r="BN1101" s="1">
        <v>2.4489999999999998</v>
      </c>
    </row>
    <row r="1102" spans="2:66">
      <c r="B1102" s="2">
        <v>40689</v>
      </c>
      <c r="C1102" s="1">
        <v>3.46</v>
      </c>
      <c r="E1102" s="2">
        <v>40149</v>
      </c>
      <c r="F1102" s="1">
        <v>2.13</v>
      </c>
      <c r="H1102" s="2">
        <v>40183</v>
      </c>
      <c r="I1102" s="1">
        <v>4.3600000000000003</v>
      </c>
      <c r="K1102" s="2">
        <v>40178</v>
      </c>
      <c r="L1102" s="1">
        <v>5.39</v>
      </c>
      <c r="N1102" s="2">
        <v>40178</v>
      </c>
      <c r="O1102" s="1">
        <v>4.92</v>
      </c>
      <c r="Q1102" s="2">
        <v>40255</v>
      </c>
      <c r="R1102" s="1">
        <v>4.41</v>
      </c>
      <c r="T1102" s="2">
        <v>40255</v>
      </c>
      <c r="U1102" s="1">
        <v>4.0999999999999996</v>
      </c>
      <c r="W1102" s="2">
        <v>40255</v>
      </c>
      <c r="X1102" s="1">
        <v>3.84</v>
      </c>
      <c r="Z1102" s="2">
        <v>40255</v>
      </c>
      <c r="AA1102" s="1">
        <v>3.57</v>
      </c>
      <c r="AC1102" s="2">
        <v>40255</v>
      </c>
      <c r="AD1102" s="1">
        <v>3.085</v>
      </c>
      <c r="AF1102" s="2">
        <v>40672</v>
      </c>
      <c r="AG1102" s="1">
        <v>0.26574999999999999</v>
      </c>
      <c r="AI1102" s="2">
        <v>40255</v>
      </c>
      <c r="AJ1102" s="1">
        <v>4.4379999999999997</v>
      </c>
      <c r="AL1102" s="2">
        <v>40255</v>
      </c>
      <c r="AM1102" s="1">
        <v>3.6970000000000001</v>
      </c>
      <c r="AO1102" s="2">
        <v>40255</v>
      </c>
      <c r="AP1102" s="1">
        <v>1.1274999999999999</v>
      </c>
      <c r="AR1102" s="2">
        <v>40255</v>
      </c>
      <c r="AS1102" s="1">
        <v>0.53200000000000003</v>
      </c>
      <c r="AU1102" s="2">
        <v>40255</v>
      </c>
      <c r="AV1102" s="1">
        <v>3.7629999999999999</v>
      </c>
      <c r="AX1102" s="2">
        <v>40255</v>
      </c>
      <c r="AY1102" s="1">
        <v>3.8519999999999999</v>
      </c>
      <c r="BA1102" s="116">
        <v>40255</v>
      </c>
      <c r="BB1102" s="1">
        <v>3.3275000000000001</v>
      </c>
      <c r="BD1102" s="2">
        <v>40255</v>
      </c>
      <c r="BE1102" s="1">
        <v>1.514</v>
      </c>
      <c r="BG1102" s="2">
        <v>40318</v>
      </c>
      <c r="BH1102" s="1">
        <v>3.25</v>
      </c>
      <c r="BI1102" s="2"/>
      <c r="BJ1102" s="2">
        <v>40318</v>
      </c>
      <c r="BK1102" s="1">
        <v>2.04</v>
      </c>
      <c r="BM1102" s="2">
        <v>40256</v>
      </c>
      <c r="BN1102" s="1">
        <v>2.4567999999999999</v>
      </c>
    </row>
    <row r="1103" spans="2:66">
      <c r="B1103" s="2">
        <v>40690</v>
      </c>
      <c r="C1103" s="1">
        <v>3.46</v>
      </c>
      <c r="E1103" s="2">
        <v>40150</v>
      </c>
      <c r="F1103" s="1">
        <v>2.13</v>
      </c>
      <c r="H1103" s="2">
        <v>40184</v>
      </c>
      <c r="I1103" s="1">
        <v>4.43</v>
      </c>
      <c r="K1103" s="2">
        <v>40182</v>
      </c>
      <c r="L1103" s="1">
        <v>5.43</v>
      </c>
      <c r="N1103" s="2">
        <v>40182</v>
      </c>
      <c r="O1103" s="1">
        <v>4.9800000000000004</v>
      </c>
      <c r="Q1103" s="2">
        <v>40256</v>
      </c>
      <c r="R1103" s="1">
        <v>4.41</v>
      </c>
      <c r="T1103" s="2">
        <v>40256</v>
      </c>
      <c r="U1103" s="1">
        <v>4.1050000000000004</v>
      </c>
      <c r="W1103" s="2">
        <v>40256</v>
      </c>
      <c r="X1103" s="1">
        <v>3.84</v>
      </c>
      <c r="Z1103" s="2">
        <v>40256</v>
      </c>
      <c r="AA1103" s="1">
        <v>3.5649999999999999</v>
      </c>
      <c r="AC1103" s="2">
        <v>40256</v>
      </c>
      <c r="AD1103" s="1">
        <v>3.07</v>
      </c>
      <c r="AF1103" s="2">
        <v>40673</v>
      </c>
      <c r="AG1103" s="1">
        <v>0.26400000000000001</v>
      </c>
      <c r="AI1103" s="2">
        <v>40256</v>
      </c>
      <c r="AJ1103" s="1">
        <v>4.4305000000000003</v>
      </c>
      <c r="AL1103" s="2">
        <v>40256</v>
      </c>
      <c r="AM1103" s="1">
        <v>3.7185000000000001</v>
      </c>
      <c r="AO1103" s="2">
        <v>40256</v>
      </c>
      <c r="AP1103" s="1">
        <v>1.1785000000000001</v>
      </c>
      <c r="AR1103" s="2">
        <v>40256</v>
      </c>
      <c r="AS1103" s="1">
        <v>0.56999999999999995</v>
      </c>
      <c r="AU1103" s="2">
        <v>40256</v>
      </c>
      <c r="AV1103" s="1">
        <v>3.7519999999999998</v>
      </c>
      <c r="AX1103" s="2">
        <v>40256</v>
      </c>
      <c r="AY1103" s="1">
        <v>3.8428</v>
      </c>
      <c r="BA1103" s="116">
        <v>40256</v>
      </c>
      <c r="BB1103" s="1">
        <v>3.3178000000000001</v>
      </c>
      <c r="BD1103" s="2">
        <v>40256</v>
      </c>
      <c r="BE1103" s="1">
        <v>1.522</v>
      </c>
      <c r="BG1103" s="2">
        <v>40319</v>
      </c>
      <c r="BH1103" s="1">
        <v>3.2</v>
      </c>
      <c r="BI1103" s="2"/>
      <c r="BJ1103" s="2">
        <v>40319</v>
      </c>
      <c r="BK1103" s="1">
        <v>2.02</v>
      </c>
      <c r="BM1103" s="2">
        <v>40259</v>
      </c>
      <c r="BN1103" s="1">
        <v>2.4178000000000002</v>
      </c>
    </row>
    <row r="1104" spans="2:66">
      <c r="B1104" s="2">
        <v>40693</v>
      </c>
      <c r="C1104" s="1">
        <v>3.46</v>
      </c>
      <c r="E1104" s="2">
        <v>40151</v>
      </c>
      <c r="F1104" s="1">
        <v>2.14</v>
      </c>
      <c r="H1104" s="2">
        <v>40185</v>
      </c>
      <c r="I1104" s="1">
        <v>4.32</v>
      </c>
      <c r="K1104" s="2">
        <v>40183</v>
      </c>
      <c r="L1104" s="1">
        <v>5.35</v>
      </c>
      <c r="N1104" s="2">
        <v>40183</v>
      </c>
      <c r="O1104" s="1">
        <v>4.9000000000000004</v>
      </c>
      <c r="Q1104" s="2">
        <v>40259</v>
      </c>
      <c r="R1104" s="1">
        <v>4.375</v>
      </c>
      <c r="T1104" s="2">
        <v>40259</v>
      </c>
      <c r="U1104" s="1">
        <v>4.07</v>
      </c>
      <c r="W1104" s="2">
        <v>40259</v>
      </c>
      <c r="X1104" s="1">
        <v>3.81</v>
      </c>
      <c r="Z1104" s="2">
        <v>40259</v>
      </c>
      <c r="AA1104" s="1">
        <v>3.5449999999999999</v>
      </c>
      <c r="AC1104" s="2">
        <v>40259</v>
      </c>
      <c r="AD1104" s="1">
        <v>3.05</v>
      </c>
      <c r="AF1104" s="2">
        <v>40674</v>
      </c>
      <c r="AG1104" s="1">
        <v>0.26224999999999998</v>
      </c>
      <c r="AI1104" s="2">
        <v>40259</v>
      </c>
      <c r="AJ1104" s="1">
        <v>4.4043000000000001</v>
      </c>
      <c r="AL1104" s="2">
        <v>40259</v>
      </c>
      <c r="AM1104" s="1">
        <v>3.6705000000000001</v>
      </c>
      <c r="AO1104" s="2">
        <v>40259</v>
      </c>
      <c r="AP1104" s="1">
        <v>1.1475</v>
      </c>
      <c r="AR1104" s="2">
        <v>40259</v>
      </c>
      <c r="AS1104" s="1">
        <v>0.54600000000000004</v>
      </c>
      <c r="AU1104" s="2">
        <v>40259</v>
      </c>
      <c r="AV1104" s="1">
        <v>3.7025000000000001</v>
      </c>
      <c r="AX1104" s="2">
        <v>40259</v>
      </c>
      <c r="AY1104" s="1">
        <v>3.7984999999999998</v>
      </c>
      <c r="BA1104" s="116">
        <v>40259</v>
      </c>
      <c r="BB1104" s="1">
        <v>3.2845</v>
      </c>
      <c r="BD1104" s="2">
        <v>40259</v>
      </c>
      <c r="BE1104" s="1">
        <v>1.488</v>
      </c>
      <c r="BG1104" s="2">
        <v>40322</v>
      </c>
      <c r="BH1104" s="1">
        <v>3.23</v>
      </c>
      <c r="BI1104" s="2"/>
      <c r="BJ1104" s="2">
        <v>40322</v>
      </c>
      <c r="BK1104" s="1">
        <v>2.04</v>
      </c>
      <c r="BM1104" s="2">
        <v>40260</v>
      </c>
      <c r="BN1104" s="1">
        <v>2.399</v>
      </c>
    </row>
    <row r="1105" spans="2:66">
      <c r="B1105" s="2">
        <v>40694</v>
      </c>
      <c r="C1105" s="1">
        <v>3.46</v>
      </c>
      <c r="E1105" s="2">
        <v>40154</v>
      </c>
      <c r="F1105" s="1">
        <v>2.17</v>
      </c>
      <c r="H1105" s="2">
        <v>40186</v>
      </c>
      <c r="I1105" s="1">
        <v>4.3600000000000003</v>
      </c>
      <c r="K1105" s="2">
        <v>40184</v>
      </c>
      <c r="L1105" s="1">
        <v>5.38</v>
      </c>
      <c r="N1105" s="2">
        <v>40184</v>
      </c>
      <c r="O1105" s="1">
        <v>4.9399999999999995</v>
      </c>
      <c r="Q1105" s="2">
        <v>40260</v>
      </c>
      <c r="R1105" s="1">
        <v>4.46</v>
      </c>
      <c r="T1105" s="2">
        <v>40260</v>
      </c>
      <c r="U1105" s="1">
        <v>4.165</v>
      </c>
      <c r="W1105" s="2">
        <v>40260</v>
      </c>
      <c r="X1105" s="1">
        <v>3.915</v>
      </c>
      <c r="Z1105" s="2">
        <v>40260</v>
      </c>
      <c r="AA1105" s="1">
        <v>3.64</v>
      </c>
      <c r="AC1105" s="2">
        <v>40260</v>
      </c>
      <c r="AD1105" s="1">
        <v>3.13</v>
      </c>
      <c r="AF1105" s="2">
        <v>40675</v>
      </c>
      <c r="AG1105" s="1">
        <v>0.26074999999999998</v>
      </c>
      <c r="AI1105" s="2">
        <v>40260</v>
      </c>
      <c r="AJ1105" s="1">
        <v>4.3975</v>
      </c>
      <c r="AL1105" s="2">
        <v>40260</v>
      </c>
      <c r="AM1105" s="1">
        <v>3.6448</v>
      </c>
      <c r="AO1105" s="2">
        <v>40260</v>
      </c>
      <c r="AP1105" s="1">
        <v>1.1345000000000001</v>
      </c>
      <c r="AR1105" s="2">
        <v>40260</v>
      </c>
      <c r="AS1105" s="1">
        <v>0.54400000000000004</v>
      </c>
      <c r="AU1105" s="2">
        <v>40260</v>
      </c>
      <c r="AV1105" s="1">
        <v>3.6905000000000001</v>
      </c>
      <c r="AX1105" s="2">
        <v>40260</v>
      </c>
      <c r="AY1105" s="1">
        <v>3.7880000000000003</v>
      </c>
      <c r="BA1105" s="116">
        <v>40260</v>
      </c>
      <c r="BB1105" s="1">
        <v>3.2707999999999999</v>
      </c>
      <c r="BD1105" s="2">
        <v>40260</v>
      </c>
      <c r="BE1105" s="1">
        <v>1.476</v>
      </c>
      <c r="BG1105" s="2">
        <v>40323</v>
      </c>
      <c r="BH1105" s="1">
        <v>3.18</v>
      </c>
      <c r="BI1105" s="2"/>
      <c r="BJ1105" s="2">
        <v>40323</v>
      </c>
      <c r="BK1105" s="1">
        <v>2.0099999999999998</v>
      </c>
      <c r="BM1105" s="2">
        <v>40261</v>
      </c>
      <c r="BN1105" s="1">
        <v>2.4245000000000001</v>
      </c>
    </row>
    <row r="1106" spans="2:66">
      <c r="B1106" s="2">
        <v>40695</v>
      </c>
      <c r="C1106" s="1">
        <v>3.46</v>
      </c>
      <c r="E1106" s="2">
        <v>40155</v>
      </c>
      <c r="F1106" s="1">
        <v>2.16</v>
      </c>
      <c r="H1106" s="2">
        <v>40189</v>
      </c>
      <c r="I1106" s="1">
        <v>4.2699999999999996</v>
      </c>
      <c r="K1106" s="2">
        <v>40185</v>
      </c>
      <c r="L1106" s="1">
        <v>5.29</v>
      </c>
      <c r="N1106" s="2">
        <v>40185</v>
      </c>
      <c r="O1106" s="1">
        <v>4.84</v>
      </c>
      <c r="Q1106" s="2">
        <v>40261</v>
      </c>
      <c r="R1106" s="1">
        <v>4.5149999999999997</v>
      </c>
      <c r="T1106" s="2">
        <v>40261</v>
      </c>
      <c r="U1106" s="1">
        <v>4.2149999999999999</v>
      </c>
      <c r="W1106" s="2">
        <v>40261</v>
      </c>
      <c r="X1106" s="1">
        <v>3.98</v>
      </c>
      <c r="Z1106" s="2">
        <v>40261</v>
      </c>
      <c r="AA1106" s="1">
        <v>3.7050000000000001</v>
      </c>
      <c r="AC1106" s="2">
        <v>40261</v>
      </c>
      <c r="AD1106" s="1">
        <v>3.18</v>
      </c>
      <c r="AF1106" s="2">
        <v>40676</v>
      </c>
      <c r="AG1106" s="1">
        <v>0.26050000000000001</v>
      </c>
      <c r="AI1106" s="2">
        <v>40261</v>
      </c>
      <c r="AJ1106" s="1">
        <v>4.4420000000000002</v>
      </c>
      <c r="AL1106" s="2">
        <v>40261</v>
      </c>
      <c r="AM1106" s="1">
        <v>3.7427999999999999</v>
      </c>
      <c r="AO1106" s="2">
        <v>40261</v>
      </c>
      <c r="AP1106" s="1">
        <v>1.1879999999999999</v>
      </c>
      <c r="AR1106" s="2">
        <v>40261</v>
      </c>
      <c r="AS1106" s="1">
        <v>0.57499999999999996</v>
      </c>
      <c r="AU1106" s="2">
        <v>40261</v>
      </c>
      <c r="AV1106" s="1">
        <v>3.726</v>
      </c>
      <c r="AX1106" s="2">
        <v>40261</v>
      </c>
      <c r="AY1106" s="1">
        <v>3.8250000000000002</v>
      </c>
      <c r="BA1106" s="116">
        <v>40261</v>
      </c>
      <c r="BB1106" s="1">
        <v>3.3039999999999998</v>
      </c>
      <c r="BD1106" s="2">
        <v>40261</v>
      </c>
      <c r="BE1106" s="1">
        <v>1.484</v>
      </c>
      <c r="BG1106" s="2">
        <v>40324</v>
      </c>
      <c r="BH1106" s="1">
        <v>3.21</v>
      </c>
      <c r="BI1106" s="2"/>
      <c r="BJ1106" s="2">
        <v>40324</v>
      </c>
      <c r="BK1106" s="1">
        <v>2.06</v>
      </c>
      <c r="BM1106" s="2">
        <v>40262</v>
      </c>
      <c r="BN1106" s="1">
        <v>2.4544999999999999</v>
      </c>
    </row>
    <row r="1107" spans="2:66">
      <c r="B1107" s="2">
        <v>40696</v>
      </c>
      <c r="C1107" s="1">
        <v>3.46</v>
      </c>
      <c r="E1107" s="2">
        <v>40156</v>
      </c>
      <c r="F1107" s="1">
        <v>2.16</v>
      </c>
      <c r="H1107" s="2">
        <v>40190</v>
      </c>
      <c r="I1107" s="1">
        <v>4.25</v>
      </c>
      <c r="K1107" s="2">
        <v>40186</v>
      </c>
      <c r="L1107" s="1">
        <v>5.36</v>
      </c>
      <c r="N1107" s="2">
        <v>40186</v>
      </c>
      <c r="O1107" s="1">
        <v>4.91</v>
      </c>
      <c r="Q1107" s="2">
        <v>40262</v>
      </c>
      <c r="R1107" s="1">
        <v>4.47</v>
      </c>
      <c r="T1107" s="2">
        <v>40262</v>
      </c>
      <c r="U1107" s="1">
        <v>4.17</v>
      </c>
      <c r="W1107" s="2">
        <v>40262</v>
      </c>
      <c r="X1107" s="1">
        <v>3.9249999999999998</v>
      </c>
      <c r="Z1107" s="2">
        <v>40262</v>
      </c>
      <c r="AA1107" s="1">
        <v>3.6550000000000002</v>
      </c>
      <c r="AC1107" s="2">
        <v>40262</v>
      </c>
      <c r="AD1107" s="1">
        <v>3.13</v>
      </c>
      <c r="AF1107" s="2">
        <v>40679</v>
      </c>
      <c r="AG1107" s="1">
        <v>0.26050000000000001</v>
      </c>
      <c r="AI1107" s="2">
        <v>40262</v>
      </c>
      <c r="AJ1107" s="1">
        <v>4.4930000000000003</v>
      </c>
      <c r="AL1107" s="2">
        <v>40262</v>
      </c>
      <c r="AM1107" s="1">
        <v>3.7949999999999999</v>
      </c>
      <c r="AO1107" s="2">
        <v>40262</v>
      </c>
      <c r="AP1107" s="1">
        <v>1.196</v>
      </c>
      <c r="AR1107" s="2">
        <v>40262</v>
      </c>
      <c r="AS1107" s="1">
        <v>0.56999999999999995</v>
      </c>
      <c r="AU1107" s="2">
        <v>40262</v>
      </c>
      <c r="AV1107" s="1">
        <v>3.7418</v>
      </c>
      <c r="AX1107" s="2">
        <v>40262</v>
      </c>
      <c r="AY1107" s="1">
        <v>3.8451</v>
      </c>
      <c r="BA1107" s="116">
        <v>40262</v>
      </c>
      <c r="BB1107" s="1">
        <v>3.3359999999999999</v>
      </c>
      <c r="BD1107" s="2">
        <v>40262</v>
      </c>
      <c r="BE1107" s="1">
        <v>1.482</v>
      </c>
      <c r="BG1107" s="2">
        <v>40325</v>
      </c>
      <c r="BH1107" s="1">
        <v>3.34</v>
      </c>
      <c r="BI1107" s="2"/>
      <c r="BJ1107" s="2">
        <v>40325</v>
      </c>
      <c r="BK1107" s="1">
        <v>2.1800000000000002</v>
      </c>
      <c r="BM1107" s="2">
        <v>40263</v>
      </c>
      <c r="BN1107" s="1">
        <v>2.4481000000000002</v>
      </c>
    </row>
    <row r="1108" spans="2:66">
      <c r="B1108" s="2">
        <v>40697</v>
      </c>
      <c r="C1108" s="1">
        <v>3.46</v>
      </c>
      <c r="E1108" s="2">
        <v>40157</v>
      </c>
      <c r="F1108" s="1">
        <v>2.2200000000000002</v>
      </c>
      <c r="H1108" s="2">
        <v>40191</v>
      </c>
      <c r="I1108" s="1">
        <v>4.26</v>
      </c>
      <c r="K1108" s="2">
        <v>40189</v>
      </c>
      <c r="L1108" s="1">
        <v>5.38</v>
      </c>
      <c r="N1108" s="2">
        <v>40189</v>
      </c>
      <c r="O1108" s="1">
        <v>4.8600000000000003</v>
      </c>
      <c r="Q1108" s="2">
        <v>40263</v>
      </c>
      <c r="R1108" s="1">
        <v>4.49</v>
      </c>
      <c r="T1108" s="2">
        <v>40263</v>
      </c>
      <c r="U1108" s="1">
        <v>4.18</v>
      </c>
      <c r="W1108" s="2">
        <v>40263</v>
      </c>
      <c r="X1108" s="1">
        <v>3.9249999999999998</v>
      </c>
      <c r="Z1108" s="2">
        <v>40263</v>
      </c>
      <c r="AA1108" s="1">
        <v>3.6550000000000002</v>
      </c>
      <c r="AC1108" s="2">
        <v>40263</v>
      </c>
      <c r="AD1108" s="1">
        <v>3.125</v>
      </c>
      <c r="AF1108" s="2">
        <v>40680</v>
      </c>
      <c r="AG1108" s="1">
        <v>0.25974999999999998</v>
      </c>
      <c r="AI1108" s="2">
        <v>40263</v>
      </c>
      <c r="AJ1108" s="1">
        <v>4.4879999999999995</v>
      </c>
      <c r="AL1108" s="2">
        <v>40263</v>
      </c>
      <c r="AM1108" s="1">
        <v>3.7730000000000001</v>
      </c>
      <c r="AO1108" s="2">
        <v>40263</v>
      </c>
      <c r="AP1108" s="1">
        <v>1.1685000000000001</v>
      </c>
      <c r="AR1108" s="2">
        <v>40263</v>
      </c>
      <c r="AS1108" s="1">
        <v>0.56100000000000005</v>
      </c>
      <c r="AU1108" s="2">
        <v>40263</v>
      </c>
      <c r="AV1108" s="1">
        <v>3.7370000000000001</v>
      </c>
      <c r="AX1108" s="2">
        <v>40263</v>
      </c>
      <c r="AY1108" s="1">
        <v>3.8405</v>
      </c>
      <c r="BA1108" s="116">
        <v>40263</v>
      </c>
      <c r="BB1108" s="1">
        <v>3.3283</v>
      </c>
      <c r="BD1108" s="2">
        <v>40263</v>
      </c>
      <c r="BE1108" s="1">
        <v>1.4889999999999999</v>
      </c>
      <c r="BG1108" s="2">
        <v>40326</v>
      </c>
      <c r="BH1108" s="1">
        <v>3.31</v>
      </c>
      <c r="BI1108" s="2"/>
      <c r="BJ1108" s="2">
        <v>40326</v>
      </c>
      <c r="BK1108" s="1">
        <v>2.1</v>
      </c>
      <c r="BM1108" s="2">
        <v>40266</v>
      </c>
      <c r="BN1108" s="1">
        <v>2.4405000000000001</v>
      </c>
    </row>
    <row r="1109" spans="2:66">
      <c r="B1109" s="2">
        <v>40701</v>
      </c>
      <c r="C1109" s="1">
        <v>3.46</v>
      </c>
      <c r="E1109" s="2">
        <v>40158</v>
      </c>
      <c r="F1109" s="1">
        <v>2.2200000000000002</v>
      </c>
      <c r="H1109" s="2">
        <v>40192</v>
      </c>
      <c r="I1109" s="1">
        <v>4.2300000000000004</v>
      </c>
      <c r="K1109" s="2">
        <v>40190</v>
      </c>
      <c r="L1109" s="1">
        <v>5.37</v>
      </c>
      <c r="N1109" s="2">
        <v>40190</v>
      </c>
      <c r="O1109" s="1">
        <v>4.8100000000000005</v>
      </c>
      <c r="Q1109" s="2">
        <v>40266</v>
      </c>
      <c r="R1109" s="1">
        <v>4.5350000000000001</v>
      </c>
      <c r="T1109" s="2">
        <v>40266</v>
      </c>
      <c r="U1109" s="1">
        <v>4.2149999999999999</v>
      </c>
      <c r="W1109" s="2">
        <v>40266</v>
      </c>
      <c r="X1109" s="1">
        <v>3.94</v>
      </c>
      <c r="Z1109" s="2">
        <v>40266</v>
      </c>
      <c r="AA1109" s="1">
        <v>3.66</v>
      </c>
      <c r="AC1109" s="2">
        <v>40266</v>
      </c>
      <c r="AD1109" s="1">
        <v>3.1150000000000002</v>
      </c>
      <c r="AF1109" s="2">
        <v>40681</v>
      </c>
      <c r="AG1109" s="1">
        <v>0.26</v>
      </c>
      <c r="AI1109" s="2">
        <v>40266</v>
      </c>
      <c r="AJ1109" s="1">
        <v>4.5194999999999999</v>
      </c>
      <c r="AL1109" s="2">
        <v>40266</v>
      </c>
      <c r="AM1109" s="1">
        <v>3.8035000000000001</v>
      </c>
      <c r="AO1109" s="2">
        <v>40266</v>
      </c>
      <c r="AP1109" s="1">
        <v>1.1830000000000001</v>
      </c>
      <c r="AR1109" s="2">
        <v>40266</v>
      </c>
      <c r="AS1109" s="1">
        <v>0.5635</v>
      </c>
      <c r="AU1109" s="2">
        <v>40266</v>
      </c>
      <c r="AV1109" s="1">
        <v>3.7403</v>
      </c>
      <c r="AX1109" s="2">
        <v>40266</v>
      </c>
      <c r="AY1109" s="1">
        <v>3.8437999999999999</v>
      </c>
      <c r="BA1109" s="116">
        <v>40266</v>
      </c>
      <c r="BB1109" s="1">
        <v>3.3247999999999998</v>
      </c>
      <c r="BD1109" s="2">
        <v>40266</v>
      </c>
      <c r="BE1109" s="1">
        <v>1.4855</v>
      </c>
      <c r="BG1109" s="2">
        <v>40330</v>
      </c>
      <c r="BH1109" s="1">
        <v>3.29</v>
      </c>
      <c r="BI1109" s="2"/>
      <c r="BJ1109" s="2">
        <v>40330</v>
      </c>
      <c r="BK1109" s="1">
        <v>2.09</v>
      </c>
      <c r="BM1109" s="2">
        <v>40267</v>
      </c>
      <c r="BN1109" s="1">
        <v>2.4079999999999999</v>
      </c>
    </row>
    <row r="1110" spans="2:66">
      <c r="B1110" s="2">
        <v>40702</v>
      </c>
      <c r="C1110" s="1">
        <v>3.46</v>
      </c>
      <c r="E1110" s="2">
        <v>40161</v>
      </c>
      <c r="F1110" s="1">
        <v>2.2200000000000002</v>
      </c>
      <c r="H1110" s="2">
        <v>40193</v>
      </c>
      <c r="I1110" s="1">
        <v>4.24</v>
      </c>
      <c r="K1110" s="2">
        <v>40191</v>
      </c>
      <c r="L1110" s="1">
        <v>5.36</v>
      </c>
      <c r="N1110" s="2">
        <v>40191</v>
      </c>
      <c r="O1110" s="1">
        <v>4.8100000000000005</v>
      </c>
      <c r="Q1110" s="2">
        <v>40267</v>
      </c>
      <c r="R1110" s="1">
        <v>4.54</v>
      </c>
      <c r="T1110" s="2">
        <v>40267</v>
      </c>
      <c r="U1110" s="1">
        <v>4.2300000000000004</v>
      </c>
      <c r="W1110" s="2">
        <v>40267</v>
      </c>
      <c r="X1110" s="1">
        <v>3.96</v>
      </c>
      <c r="Z1110" s="2">
        <v>40267</v>
      </c>
      <c r="AA1110" s="1">
        <v>3.6850000000000001</v>
      </c>
      <c r="AC1110" s="2">
        <v>40267</v>
      </c>
      <c r="AD1110" s="1">
        <v>3.14</v>
      </c>
      <c r="AF1110" s="2">
        <v>40682</v>
      </c>
      <c r="AG1110" s="1">
        <v>0.25850000000000001</v>
      </c>
      <c r="AI1110" s="2">
        <v>40267</v>
      </c>
      <c r="AJ1110" s="1">
        <v>4.4989999999999997</v>
      </c>
      <c r="AL1110" s="2">
        <v>40267</v>
      </c>
      <c r="AM1110" s="1">
        <v>3.7945000000000002</v>
      </c>
      <c r="AO1110" s="2">
        <v>40267</v>
      </c>
      <c r="AP1110" s="1">
        <v>1.204</v>
      </c>
      <c r="AR1110" s="2">
        <v>40267</v>
      </c>
      <c r="AS1110" s="1">
        <v>0.56699999999999995</v>
      </c>
      <c r="AU1110" s="2">
        <v>40267</v>
      </c>
      <c r="AV1110" s="1">
        <v>3.7004999999999999</v>
      </c>
      <c r="AX1110" s="2">
        <v>40267</v>
      </c>
      <c r="AY1110" s="1">
        <v>3.8050000000000002</v>
      </c>
      <c r="BA1110" s="116">
        <v>40267</v>
      </c>
      <c r="BB1110" s="1">
        <v>3.2890000000000001</v>
      </c>
      <c r="BD1110" s="2">
        <v>40267</v>
      </c>
      <c r="BE1110" s="1">
        <v>1.4710000000000001</v>
      </c>
      <c r="BG1110" s="2">
        <v>40331</v>
      </c>
      <c r="BH1110" s="1">
        <v>3.35</v>
      </c>
      <c r="BI1110" s="2"/>
      <c r="BJ1110" s="2">
        <v>40331</v>
      </c>
      <c r="BK1110" s="1">
        <v>2.14</v>
      </c>
      <c r="BM1110" s="2">
        <v>40268</v>
      </c>
      <c r="BN1110" s="1">
        <v>2.3885000000000001</v>
      </c>
    </row>
    <row r="1111" spans="2:66">
      <c r="B1111" s="2">
        <v>40703</v>
      </c>
      <c r="C1111" s="1">
        <v>3.46</v>
      </c>
      <c r="E1111" s="2">
        <v>40162</v>
      </c>
      <c r="F1111" s="1">
        <v>2.21</v>
      </c>
      <c r="H1111" s="2">
        <v>40196</v>
      </c>
      <c r="I1111" s="1">
        <v>4.28</v>
      </c>
      <c r="K1111" s="2">
        <v>40192</v>
      </c>
      <c r="L1111" s="1">
        <v>5.34</v>
      </c>
      <c r="N1111" s="2">
        <v>40192</v>
      </c>
      <c r="O1111" s="1">
        <v>4.78</v>
      </c>
      <c r="Q1111" s="2">
        <v>40268</v>
      </c>
      <c r="R1111" s="1">
        <v>4.5250000000000004</v>
      </c>
      <c r="T1111" s="2">
        <v>40268</v>
      </c>
      <c r="U1111" s="1">
        <v>4.22</v>
      </c>
      <c r="W1111" s="2">
        <v>40268</v>
      </c>
      <c r="X1111" s="1">
        <v>3.9550000000000001</v>
      </c>
      <c r="Z1111" s="2">
        <v>40268</v>
      </c>
      <c r="AA1111" s="1">
        <v>3.6749999999999998</v>
      </c>
      <c r="AC1111" s="2">
        <v>40268</v>
      </c>
      <c r="AD1111" s="1">
        <v>3.1349999999999998</v>
      </c>
      <c r="AF1111" s="2">
        <v>40683</v>
      </c>
      <c r="AG1111" s="1">
        <v>0.25750000000000001</v>
      </c>
      <c r="AI1111" s="2">
        <v>40268</v>
      </c>
      <c r="AJ1111" s="1">
        <v>4.5027999999999997</v>
      </c>
      <c r="AL1111" s="2">
        <v>40268</v>
      </c>
      <c r="AM1111" s="1">
        <v>3.8045</v>
      </c>
      <c r="AO1111" s="2">
        <v>40268</v>
      </c>
      <c r="AP1111" s="1">
        <v>1.1735</v>
      </c>
      <c r="AR1111" s="2">
        <v>40268</v>
      </c>
      <c r="AS1111" s="1">
        <v>0.55549999999999999</v>
      </c>
      <c r="AU1111" s="2">
        <v>40268</v>
      </c>
      <c r="AV1111" s="1">
        <v>3.6879999999999997</v>
      </c>
      <c r="AX1111" s="2">
        <v>40268</v>
      </c>
      <c r="AY1111" s="1">
        <v>3.7930000000000001</v>
      </c>
      <c r="BA1111" s="116">
        <v>40268</v>
      </c>
      <c r="BB1111" s="1">
        <v>3.2749999999999999</v>
      </c>
      <c r="BD1111" s="2">
        <v>40268</v>
      </c>
      <c r="BE1111" s="1">
        <v>1.4430000000000001</v>
      </c>
      <c r="BG1111" s="2">
        <v>40332</v>
      </c>
      <c r="BH1111" s="1">
        <v>3.39</v>
      </c>
      <c r="BI1111" s="2"/>
      <c r="BJ1111" s="2">
        <v>40332</v>
      </c>
      <c r="BK1111" s="1">
        <v>2.17</v>
      </c>
      <c r="BM1111" s="2">
        <v>40269</v>
      </c>
      <c r="BN1111" s="1">
        <v>2.3929999999999998</v>
      </c>
    </row>
    <row r="1112" spans="2:66">
      <c r="B1112" s="2">
        <v>40704</v>
      </c>
      <c r="C1112" s="1">
        <v>3.5550000000000002</v>
      </c>
      <c r="E1112" s="2">
        <v>40163</v>
      </c>
      <c r="F1112" s="1">
        <v>2.2400000000000002</v>
      </c>
      <c r="H1112" s="2">
        <v>40197</v>
      </c>
      <c r="I1112" s="1">
        <v>4.24</v>
      </c>
      <c r="K1112" s="2">
        <v>40193</v>
      </c>
      <c r="L1112" s="1">
        <v>5.36</v>
      </c>
      <c r="N1112" s="2">
        <v>40193</v>
      </c>
      <c r="O1112" s="1">
        <v>4.8</v>
      </c>
      <c r="Q1112" s="2">
        <v>40269</v>
      </c>
      <c r="R1112" s="1">
        <v>4.49</v>
      </c>
      <c r="T1112" s="2">
        <v>40269</v>
      </c>
      <c r="U1112" s="1">
        <v>4.17</v>
      </c>
      <c r="W1112" s="2">
        <v>40269</v>
      </c>
      <c r="X1112" s="1">
        <v>3.9</v>
      </c>
      <c r="Z1112" s="2">
        <v>40269</v>
      </c>
      <c r="AA1112" s="1">
        <v>3.62</v>
      </c>
      <c r="AC1112" s="2">
        <v>40269</v>
      </c>
      <c r="AD1112" s="1">
        <v>3.08</v>
      </c>
      <c r="AF1112" s="2">
        <v>40686</v>
      </c>
      <c r="AG1112" s="1">
        <v>0.25674999999999998</v>
      </c>
      <c r="AI1112" s="2">
        <v>40269</v>
      </c>
      <c r="AJ1112" s="1">
        <v>4.5395000000000003</v>
      </c>
      <c r="AL1112" s="2">
        <v>40269</v>
      </c>
      <c r="AM1112" s="1">
        <v>3.855</v>
      </c>
      <c r="AO1112" s="2">
        <v>40269</v>
      </c>
      <c r="AP1112" s="1">
        <v>1.2035</v>
      </c>
      <c r="AR1112" s="2">
        <v>40269</v>
      </c>
      <c r="AS1112" s="1">
        <v>0.56699999999999995</v>
      </c>
      <c r="AU1112" s="2">
        <v>40269</v>
      </c>
      <c r="AV1112" s="1">
        <v>3.6819999999999999</v>
      </c>
      <c r="AX1112" s="2">
        <v>40269</v>
      </c>
      <c r="AY1112" s="1">
        <v>3.7869999999999999</v>
      </c>
      <c r="BA1112" s="116">
        <v>40269</v>
      </c>
      <c r="BB1112" s="1">
        <v>3.2690000000000001</v>
      </c>
      <c r="BD1112" s="2">
        <v>40269</v>
      </c>
      <c r="BE1112" s="1">
        <v>1.4610000000000001</v>
      </c>
      <c r="BG1112" s="2">
        <v>40333</v>
      </c>
      <c r="BH1112" s="1">
        <v>3.2</v>
      </c>
      <c r="BI1112" s="2"/>
      <c r="BJ1112" s="2">
        <v>40333</v>
      </c>
      <c r="BK1112" s="1">
        <v>1.98</v>
      </c>
      <c r="BM1112" s="2">
        <v>40270</v>
      </c>
      <c r="BN1112" s="1">
        <v>2.3959999999999999</v>
      </c>
    </row>
    <row r="1113" spans="2:66">
      <c r="B1113" s="2">
        <v>40707</v>
      </c>
      <c r="C1113" s="1">
        <v>3.56</v>
      </c>
      <c r="E1113" s="2">
        <v>40164</v>
      </c>
      <c r="F1113" s="1">
        <v>2.25</v>
      </c>
      <c r="H1113" s="2">
        <v>40198</v>
      </c>
      <c r="I1113" s="1">
        <v>4.24</v>
      </c>
      <c r="K1113" s="2">
        <v>40196</v>
      </c>
      <c r="L1113" s="1">
        <v>5.39</v>
      </c>
      <c r="N1113" s="2">
        <v>40196</v>
      </c>
      <c r="O1113" s="1">
        <v>4.84</v>
      </c>
      <c r="Q1113" s="2">
        <v>40270</v>
      </c>
      <c r="R1113" s="1">
        <v>4.5199999999999996</v>
      </c>
      <c r="T1113" s="2">
        <v>40270</v>
      </c>
      <c r="U1113" s="1">
        <v>4.1900000000000004</v>
      </c>
      <c r="W1113" s="2">
        <v>40270</v>
      </c>
      <c r="X1113" s="1">
        <v>3.92</v>
      </c>
      <c r="Z1113" s="2">
        <v>40270</v>
      </c>
      <c r="AA1113" s="1">
        <v>3.61</v>
      </c>
      <c r="AC1113" s="2">
        <v>40270</v>
      </c>
      <c r="AD1113" s="1">
        <v>3.07</v>
      </c>
      <c r="AF1113" s="2">
        <v>40687</v>
      </c>
      <c r="AG1113" s="1">
        <v>0.255</v>
      </c>
      <c r="AI1113" s="2">
        <v>40270</v>
      </c>
      <c r="AJ1113" s="1">
        <v>4.726</v>
      </c>
      <c r="AL1113" s="2">
        <v>40270</v>
      </c>
      <c r="AM1113" s="1">
        <v>3.9365000000000001</v>
      </c>
      <c r="AO1113" s="2">
        <v>40270</v>
      </c>
      <c r="AP1113" s="1">
        <v>1.2549999999999999</v>
      </c>
      <c r="AR1113" s="2">
        <v>40270</v>
      </c>
      <c r="AS1113" s="1">
        <v>0.57599999999999996</v>
      </c>
      <c r="AU1113" s="2">
        <v>40270</v>
      </c>
      <c r="AV1113" s="1">
        <v>3.6819999999999999</v>
      </c>
      <c r="AX1113" s="2">
        <v>40270</v>
      </c>
      <c r="AY1113" s="1">
        <v>3.7869999999999999</v>
      </c>
      <c r="BA1113" s="116">
        <v>40270</v>
      </c>
      <c r="BB1113" s="1">
        <v>3.2690000000000001</v>
      </c>
      <c r="BD1113" s="2">
        <v>40270</v>
      </c>
      <c r="BE1113" s="1">
        <v>1.4590000000000001</v>
      </c>
      <c r="BG1113" s="2">
        <v>40336</v>
      </c>
      <c r="BH1113" s="1">
        <v>3.17</v>
      </c>
      <c r="BI1113" s="2"/>
      <c r="BJ1113" s="2">
        <v>40336</v>
      </c>
      <c r="BK1113" s="1">
        <v>1.95</v>
      </c>
      <c r="BM1113" s="2">
        <v>40273</v>
      </c>
      <c r="BN1113" s="1">
        <v>2.3959999999999999</v>
      </c>
    </row>
    <row r="1114" spans="2:66">
      <c r="B1114" s="2">
        <v>40708</v>
      </c>
      <c r="C1114" s="1">
        <v>3.56</v>
      </c>
      <c r="E1114" s="2">
        <v>40165</v>
      </c>
      <c r="F1114" s="1">
        <v>2.2400000000000002</v>
      </c>
      <c r="H1114" s="2">
        <v>40199</v>
      </c>
      <c r="I1114" s="1">
        <v>4.26</v>
      </c>
      <c r="K1114" s="2">
        <v>40197</v>
      </c>
      <c r="L1114" s="1">
        <v>5.34</v>
      </c>
      <c r="N1114" s="2">
        <v>40197</v>
      </c>
      <c r="O1114" s="1">
        <v>4.8</v>
      </c>
      <c r="Q1114" s="2">
        <v>40273</v>
      </c>
      <c r="R1114" s="1">
        <v>4.51</v>
      </c>
      <c r="T1114" s="2">
        <v>40273</v>
      </c>
      <c r="U1114" s="1">
        <v>4.18</v>
      </c>
      <c r="W1114" s="2">
        <v>40273</v>
      </c>
      <c r="X1114" s="1">
        <v>3.89</v>
      </c>
      <c r="Z1114" s="2">
        <v>40273</v>
      </c>
      <c r="AA1114" s="1">
        <v>3.57</v>
      </c>
      <c r="AC1114" s="2">
        <v>40273</v>
      </c>
      <c r="AD1114" s="1">
        <v>3.01</v>
      </c>
      <c r="AF1114" s="2">
        <v>40688</v>
      </c>
      <c r="AG1114" s="1">
        <v>0.2545</v>
      </c>
      <c r="AI1114" s="2">
        <v>40273</v>
      </c>
      <c r="AJ1114" s="1">
        <v>4.6805000000000003</v>
      </c>
      <c r="AL1114" s="2">
        <v>40273</v>
      </c>
      <c r="AM1114" s="1">
        <v>4.0015000000000001</v>
      </c>
      <c r="AO1114" s="2">
        <v>40273</v>
      </c>
      <c r="AP1114" s="1">
        <v>1.3143</v>
      </c>
      <c r="AR1114" s="2">
        <v>40273</v>
      </c>
      <c r="AS1114" s="1">
        <v>0.61799999999999999</v>
      </c>
      <c r="AU1114" s="2">
        <v>40273</v>
      </c>
      <c r="AV1114" s="1">
        <v>3.6819999999999999</v>
      </c>
      <c r="AX1114" s="2">
        <v>40273</v>
      </c>
      <c r="AY1114" s="1">
        <v>3.7869999999999999</v>
      </c>
      <c r="BA1114" s="116">
        <v>40273</v>
      </c>
      <c r="BB1114" s="1">
        <v>3.2690000000000001</v>
      </c>
      <c r="BD1114" s="2">
        <v>40273</v>
      </c>
      <c r="BE1114" s="1">
        <v>1.4595</v>
      </c>
      <c r="BG1114" s="2">
        <v>40337</v>
      </c>
      <c r="BH1114" s="1">
        <v>3.18</v>
      </c>
      <c r="BI1114" s="2"/>
      <c r="BJ1114" s="2">
        <v>40337</v>
      </c>
      <c r="BK1114" s="1">
        <v>1.98</v>
      </c>
      <c r="BM1114" s="2">
        <v>40274</v>
      </c>
      <c r="BN1114" s="1">
        <v>2.4464999999999999</v>
      </c>
    </row>
    <row r="1115" spans="2:66">
      <c r="B1115" s="2">
        <v>40709</v>
      </c>
      <c r="C1115" s="1">
        <v>3.56</v>
      </c>
      <c r="E1115" s="2">
        <v>40168</v>
      </c>
      <c r="F1115" s="1">
        <v>2.25</v>
      </c>
      <c r="H1115" s="2">
        <v>40200</v>
      </c>
      <c r="I1115" s="1">
        <v>4.24</v>
      </c>
      <c r="K1115" s="2">
        <v>40198</v>
      </c>
      <c r="L1115" s="1">
        <v>5.34</v>
      </c>
      <c r="N1115" s="2">
        <v>40198</v>
      </c>
      <c r="O1115" s="1">
        <v>4.8</v>
      </c>
      <c r="Q1115" s="2">
        <v>40274</v>
      </c>
      <c r="R1115" s="1">
        <v>4.4800000000000004</v>
      </c>
      <c r="T1115" s="2">
        <v>40274</v>
      </c>
      <c r="U1115" s="1">
        <v>4.1399999999999997</v>
      </c>
      <c r="W1115" s="2">
        <v>40274</v>
      </c>
      <c r="X1115" s="1">
        <v>3.83</v>
      </c>
      <c r="Z1115" s="2">
        <v>40274</v>
      </c>
      <c r="AA1115" s="1">
        <v>3.51</v>
      </c>
      <c r="AC1115" s="2">
        <v>40274</v>
      </c>
      <c r="AD1115" s="1">
        <v>2.9449999999999998</v>
      </c>
      <c r="AF1115" s="2">
        <v>40689</v>
      </c>
      <c r="AG1115" s="1">
        <v>0.254</v>
      </c>
      <c r="AI1115" s="2">
        <v>40274</v>
      </c>
      <c r="AJ1115" s="1">
        <v>4.6100000000000003</v>
      </c>
      <c r="AL1115" s="2">
        <v>40274</v>
      </c>
      <c r="AM1115" s="1">
        <v>3.9159999999999999</v>
      </c>
      <c r="AO1115" s="2">
        <v>40274</v>
      </c>
      <c r="AP1115" s="1">
        <v>1.2645</v>
      </c>
      <c r="AR1115" s="2">
        <v>40274</v>
      </c>
      <c r="AS1115" s="1">
        <v>0.58299999999999996</v>
      </c>
      <c r="AU1115" s="2">
        <v>40274</v>
      </c>
      <c r="AV1115" s="1">
        <v>3.7042999999999999</v>
      </c>
      <c r="AX1115" s="2">
        <v>40274</v>
      </c>
      <c r="AY1115" s="1">
        <v>3.8243</v>
      </c>
      <c r="BA1115" s="116">
        <v>40274</v>
      </c>
      <c r="BB1115" s="1">
        <v>3.3214999999999999</v>
      </c>
      <c r="BD1115" s="2">
        <v>40274</v>
      </c>
      <c r="BE1115" s="1">
        <v>1.508</v>
      </c>
      <c r="BG1115" s="2">
        <v>40338</v>
      </c>
      <c r="BH1115" s="1">
        <v>3.2</v>
      </c>
      <c r="BI1115" s="2"/>
      <c r="BJ1115" s="2">
        <v>40338</v>
      </c>
      <c r="BK1115" s="1">
        <v>1.99</v>
      </c>
      <c r="BM1115" s="2">
        <v>40275</v>
      </c>
      <c r="BN1115" s="1">
        <v>2.3890000000000002</v>
      </c>
    </row>
    <row r="1116" spans="2:66">
      <c r="B1116" s="2">
        <v>40710</v>
      </c>
      <c r="C1116" s="1">
        <v>3.56</v>
      </c>
      <c r="E1116" s="2">
        <v>40169</v>
      </c>
      <c r="F1116" s="1">
        <v>2.2999999999999998</v>
      </c>
      <c r="H1116" s="2">
        <v>40203</v>
      </c>
      <c r="I1116" s="1">
        <v>4.26</v>
      </c>
      <c r="K1116" s="2">
        <v>40199</v>
      </c>
      <c r="L1116" s="1">
        <v>5.34</v>
      </c>
      <c r="N1116" s="2">
        <v>40199</v>
      </c>
      <c r="O1116" s="1">
        <v>4.8100000000000005</v>
      </c>
      <c r="Q1116" s="2">
        <v>40275</v>
      </c>
      <c r="R1116" s="1">
        <v>4.4850000000000003</v>
      </c>
      <c r="T1116" s="2">
        <v>40275</v>
      </c>
      <c r="U1116" s="1">
        <v>4.13</v>
      </c>
      <c r="W1116" s="2">
        <v>40275</v>
      </c>
      <c r="X1116" s="1">
        <v>3.8149999999999999</v>
      </c>
      <c r="Z1116" s="2">
        <v>40275</v>
      </c>
      <c r="AA1116" s="1">
        <v>3.5</v>
      </c>
      <c r="AC1116" s="2">
        <v>40275</v>
      </c>
      <c r="AD1116" s="1">
        <v>2.94</v>
      </c>
      <c r="AF1116" s="2">
        <v>40690</v>
      </c>
      <c r="AG1116" s="1">
        <v>0.25387999999999999</v>
      </c>
      <c r="AI1116" s="2">
        <v>40275</v>
      </c>
      <c r="AJ1116" s="1">
        <v>4.5113000000000003</v>
      </c>
      <c r="AL1116" s="2">
        <v>40275</v>
      </c>
      <c r="AM1116" s="1">
        <v>3.8134999999999999</v>
      </c>
      <c r="AO1116" s="2">
        <v>40275</v>
      </c>
      <c r="AP1116" s="1">
        <v>1.1739999999999999</v>
      </c>
      <c r="AR1116" s="2">
        <v>40275</v>
      </c>
      <c r="AS1116" s="1">
        <v>0.54549999999999998</v>
      </c>
      <c r="AU1116" s="2">
        <v>40275</v>
      </c>
      <c r="AV1116" s="1">
        <v>3.6734999999999998</v>
      </c>
      <c r="AX1116" s="2">
        <v>40275</v>
      </c>
      <c r="AY1116" s="1">
        <v>3.7854999999999999</v>
      </c>
      <c r="BA1116" s="116">
        <v>40275</v>
      </c>
      <c r="BB1116" s="1">
        <v>3.2774999999999999</v>
      </c>
      <c r="BD1116" s="2">
        <v>40275</v>
      </c>
      <c r="BE1116" s="1">
        <v>1.4510000000000001</v>
      </c>
      <c r="BG1116" s="2">
        <v>40339</v>
      </c>
      <c r="BH1116" s="1">
        <v>3.33</v>
      </c>
      <c r="BI1116" s="2"/>
      <c r="BJ1116" s="2">
        <v>40339</v>
      </c>
      <c r="BK1116" s="1">
        <v>2.12</v>
      </c>
      <c r="BM1116" s="2">
        <v>40276</v>
      </c>
      <c r="BN1116" s="1">
        <v>2.4285000000000001</v>
      </c>
    </row>
    <row r="1117" spans="2:66">
      <c r="B1117" s="2">
        <v>40711</v>
      </c>
      <c r="C1117" s="1">
        <v>3.56</v>
      </c>
      <c r="E1117" s="2">
        <v>40170</v>
      </c>
      <c r="F1117" s="1">
        <v>2.2999999999999998</v>
      </c>
      <c r="H1117" s="2">
        <v>40204</v>
      </c>
      <c r="I1117" s="1">
        <v>4.21</v>
      </c>
      <c r="K1117" s="2">
        <v>40200</v>
      </c>
      <c r="L1117" s="1">
        <v>5.33</v>
      </c>
      <c r="N1117" s="2">
        <v>40200</v>
      </c>
      <c r="O1117" s="1">
        <v>4.8</v>
      </c>
      <c r="Q1117" s="2">
        <v>40276</v>
      </c>
      <c r="R1117" s="1">
        <v>4.4050000000000002</v>
      </c>
      <c r="T1117" s="2">
        <v>40276</v>
      </c>
      <c r="U1117" s="1">
        <v>4.05</v>
      </c>
      <c r="W1117" s="2">
        <v>40276</v>
      </c>
      <c r="X1117" s="1">
        <v>3.7450000000000001</v>
      </c>
      <c r="Z1117" s="2">
        <v>40276</v>
      </c>
      <c r="AA1117" s="1">
        <v>3.44</v>
      </c>
      <c r="AC1117" s="2">
        <v>40276</v>
      </c>
      <c r="AD1117" s="1">
        <v>2.8650000000000002</v>
      </c>
      <c r="AF1117" s="2">
        <v>40694</v>
      </c>
      <c r="AG1117" s="1">
        <v>0.25287999999999999</v>
      </c>
      <c r="AI1117" s="2">
        <v>40276</v>
      </c>
      <c r="AJ1117" s="1">
        <v>4.5395000000000003</v>
      </c>
      <c r="AL1117" s="2">
        <v>40276</v>
      </c>
      <c r="AM1117" s="1">
        <v>3.855</v>
      </c>
      <c r="AO1117" s="2">
        <v>40276</v>
      </c>
      <c r="AP1117" s="1">
        <v>1.1935</v>
      </c>
      <c r="AR1117" s="2">
        <v>40276</v>
      </c>
      <c r="AS1117" s="1">
        <v>0.55249999999999999</v>
      </c>
      <c r="AU1117" s="2">
        <v>40276</v>
      </c>
      <c r="AV1117" s="1">
        <v>3.7115</v>
      </c>
      <c r="AX1117" s="2">
        <v>40276</v>
      </c>
      <c r="AY1117" s="1">
        <v>3.8245</v>
      </c>
      <c r="BA1117" s="116">
        <v>40276</v>
      </c>
      <c r="BB1117" s="1">
        <v>3.3109999999999999</v>
      </c>
      <c r="BD1117" s="2">
        <v>40276</v>
      </c>
      <c r="BE1117" s="1">
        <v>1.4710000000000001</v>
      </c>
      <c r="BG1117" s="2">
        <v>40340</v>
      </c>
      <c r="BH1117" s="1">
        <v>3.24</v>
      </c>
      <c r="BI1117" s="2"/>
      <c r="BJ1117" s="2">
        <v>40340</v>
      </c>
      <c r="BK1117" s="1">
        <v>2.0299999999999998</v>
      </c>
      <c r="BM1117" s="2">
        <v>40277</v>
      </c>
      <c r="BN1117" s="1">
        <v>2.4499</v>
      </c>
    </row>
    <row r="1118" spans="2:66">
      <c r="B1118" s="2">
        <v>40714</v>
      </c>
      <c r="C1118" s="1">
        <v>3.56</v>
      </c>
      <c r="E1118" s="2">
        <v>40171</v>
      </c>
      <c r="F1118" s="1">
        <v>2.31</v>
      </c>
      <c r="H1118" s="2">
        <v>40205</v>
      </c>
      <c r="I1118" s="1">
        <v>4.2300000000000004</v>
      </c>
      <c r="K1118" s="2">
        <v>40203</v>
      </c>
      <c r="L1118" s="1">
        <v>5.35</v>
      </c>
      <c r="N1118" s="2">
        <v>40203</v>
      </c>
      <c r="O1118" s="1">
        <v>4.82</v>
      </c>
      <c r="Q1118" s="2">
        <v>40277</v>
      </c>
      <c r="R1118" s="1">
        <v>4.4050000000000002</v>
      </c>
      <c r="T1118" s="2">
        <v>40277</v>
      </c>
      <c r="U1118" s="1">
        <v>4.05</v>
      </c>
      <c r="W1118" s="2">
        <v>40277</v>
      </c>
      <c r="X1118" s="1">
        <v>3.77</v>
      </c>
      <c r="Z1118" s="2">
        <v>40277</v>
      </c>
      <c r="AA1118" s="1">
        <v>3.4849999999999999</v>
      </c>
      <c r="AC1118" s="2">
        <v>40277</v>
      </c>
      <c r="AD1118" s="1">
        <v>2.9249999999999998</v>
      </c>
      <c r="AF1118" s="2">
        <v>40695</v>
      </c>
      <c r="AG1118" s="1">
        <v>0.25287999999999999</v>
      </c>
      <c r="AI1118" s="2">
        <v>40277</v>
      </c>
      <c r="AJ1118" s="1">
        <v>4.5309999999999997</v>
      </c>
      <c r="AL1118" s="2">
        <v>40277</v>
      </c>
      <c r="AM1118" s="1">
        <v>3.8515000000000001</v>
      </c>
      <c r="AO1118" s="2">
        <v>40277</v>
      </c>
      <c r="AP1118" s="1">
        <v>1.1930000000000001</v>
      </c>
      <c r="AR1118" s="2">
        <v>40277</v>
      </c>
      <c r="AS1118" s="1">
        <v>0.55549999999999999</v>
      </c>
      <c r="AU1118" s="2">
        <v>40277</v>
      </c>
      <c r="AV1118" s="1">
        <v>3.7170000000000001</v>
      </c>
      <c r="AX1118" s="2">
        <v>40277</v>
      </c>
      <c r="AY1118" s="1">
        <v>3.8319999999999999</v>
      </c>
      <c r="BA1118" s="116">
        <v>40277</v>
      </c>
      <c r="BB1118" s="1">
        <v>3.3260000000000001</v>
      </c>
      <c r="BD1118" s="2">
        <v>40277</v>
      </c>
      <c r="BE1118" s="1">
        <v>1.4990000000000001</v>
      </c>
      <c r="BG1118" s="2">
        <v>40343</v>
      </c>
      <c r="BH1118" s="1">
        <v>3.2800000000000002</v>
      </c>
      <c r="BI1118" s="2"/>
      <c r="BJ1118" s="2">
        <v>40343</v>
      </c>
      <c r="BK1118" s="1">
        <v>2.0699999999999998</v>
      </c>
      <c r="BM1118" s="2">
        <v>40280</v>
      </c>
      <c r="BN1118" s="1">
        <v>2.4508000000000001</v>
      </c>
    </row>
    <row r="1119" spans="2:66">
      <c r="B1119" s="2">
        <v>40715</v>
      </c>
      <c r="C1119" s="1">
        <v>3.56</v>
      </c>
      <c r="E1119" s="2">
        <v>40175</v>
      </c>
      <c r="F1119" s="1">
        <v>2.33</v>
      </c>
      <c r="H1119" s="2">
        <v>40206</v>
      </c>
      <c r="I1119" s="1">
        <v>4.3099999999999996</v>
      </c>
      <c r="K1119" s="2">
        <v>40204</v>
      </c>
      <c r="L1119" s="1">
        <v>5.31</v>
      </c>
      <c r="N1119" s="2">
        <v>40204</v>
      </c>
      <c r="O1119" s="1">
        <v>4.7699999999999996</v>
      </c>
      <c r="Q1119" s="2">
        <v>40280</v>
      </c>
      <c r="R1119" s="1">
        <v>4.4800000000000004</v>
      </c>
      <c r="T1119" s="2">
        <v>40280</v>
      </c>
      <c r="U1119" s="1">
        <v>4.13</v>
      </c>
      <c r="W1119" s="2">
        <v>40280</v>
      </c>
      <c r="X1119" s="1">
        <v>3.84</v>
      </c>
      <c r="Z1119" s="2">
        <v>40280</v>
      </c>
      <c r="AA1119" s="1">
        <v>3.55</v>
      </c>
      <c r="AC1119" s="2">
        <v>40280</v>
      </c>
      <c r="AD1119" s="1">
        <v>2.99</v>
      </c>
      <c r="AF1119" s="2">
        <v>40696</v>
      </c>
      <c r="AG1119" s="1">
        <v>0.252</v>
      </c>
      <c r="AI1119" s="2">
        <v>40280</v>
      </c>
      <c r="AJ1119" s="1">
        <v>4.468</v>
      </c>
      <c r="AL1119" s="2">
        <v>40280</v>
      </c>
      <c r="AM1119" s="1">
        <v>3.7850000000000001</v>
      </c>
      <c r="AO1119" s="2">
        <v>40280</v>
      </c>
      <c r="AP1119" s="1">
        <v>1.1659999999999999</v>
      </c>
      <c r="AR1119" s="2">
        <v>40280</v>
      </c>
      <c r="AS1119" s="1">
        <v>0.54949999999999999</v>
      </c>
      <c r="AU1119" s="2">
        <v>40280</v>
      </c>
      <c r="AV1119" s="1">
        <v>3.7170000000000001</v>
      </c>
      <c r="AX1119" s="2">
        <v>40280</v>
      </c>
      <c r="AY1119" s="1">
        <v>3.8304999999999998</v>
      </c>
      <c r="BA1119" s="116">
        <v>40280</v>
      </c>
      <c r="BB1119" s="1">
        <v>3.3260000000000001</v>
      </c>
      <c r="BD1119" s="2">
        <v>40280</v>
      </c>
      <c r="BE1119" s="1">
        <v>1.52</v>
      </c>
      <c r="BG1119" s="2">
        <v>40344</v>
      </c>
      <c r="BH1119" s="1">
        <v>3.32</v>
      </c>
      <c r="BI1119" s="2"/>
      <c r="BJ1119" s="2">
        <v>40344</v>
      </c>
      <c r="BK1119" s="1">
        <v>2.1</v>
      </c>
      <c r="BM1119" s="2">
        <v>40281</v>
      </c>
      <c r="BN1119" s="1">
        <v>2.4264999999999999</v>
      </c>
    </row>
    <row r="1120" spans="2:66">
      <c r="B1120" s="2">
        <v>40716</v>
      </c>
      <c r="C1120" s="1">
        <v>3.56</v>
      </c>
      <c r="E1120" s="2">
        <v>40176</v>
      </c>
      <c r="F1120" s="1">
        <v>2.34</v>
      </c>
      <c r="H1120" s="2">
        <v>40207</v>
      </c>
      <c r="I1120" s="1">
        <v>4.2699999999999996</v>
      </c>
      <c r="K1120" s="2">
        <v>40205</v>
      </c>
      <c r="L1120" s="1">
        <v>5.33</v>
      </c>
      <c r="N1120" s="2">
        <v>40205</v>
      </c>
      <c r="O1120" s="1">
        <v>4.8</v>
      </c>
      <c r="Q1120" s="2">
        <v>40281</v>
      </c>
      <c r="R1120" s="1">
        <v>4.5</v>
      </c>
      <c r="T1120" s="2">
        <v>40281</v>
      </c>
      <c r="U1120" s="1">
        <v>4.13</v>
      </c>
      <c r="W1120" s="2">
        <v>40281</v>
      </c>
      <c r="X1120" s="1">
        <v>3.83</v>
      </c>
      <c r="Z1120" s="2">
        <v>40281</v>
      </c>
      <c r="AA1120" s="1">
        <v>3.54</v>
      </c>
      <c r="AC1120" s="2">
        <v>40281</v>
      </c>
      <c r="AD1120" s="1">
        <v>2.9750000000000001</v>
      </c>
      <c r="AF1120" s="2">
        <v>40697</v>
      </c>
      <c r="AG1120" s="1">
        <v>0.252</v>
      </c>
      <c r="AI1120" s="2">
        <v>40281</v>
      </c>
      <c r="AJ1120" s="1">
        <v>4.4390000000000001</v>
      </c>
      <c r="AL1120" s="2">
        <v>40281</v>
      </c>
      <c r="AM1120" s="1">
        <v>3.7504999999999997</v>
      </c>
      <c r="AO1120" s="2">
        <v>40281</v>
      </c>
      <c r="AP1120" s="1">
        <v>1.175</v>
      </c>
      <c r="AR1120" s="2">
        <v>40281</v>
      </c>
      <c r="AS1120" s="1">
        <v>0.55700000000000005</v>
      </c>
      <c r="AU1120" s="2">
        <v>40281</v>
      </c>
      <c r="AV1120" s="1">
        <v>3.702</v>
      </c>
      <c r="AX1120" s="2">
        <v>40281</v>
      </c>
      <c r="AY1120" s="1">
        <v>3.8120000000000003</v>
      </c>
      <c r="BA1120" s="116">
        <v>40281</v>
      </c>
      <c r="BB1120" s="1">
        <v>3.294</v>
      </c>
      <c r="BD1120" s="2">
        <v>40281</v>
      </c>
      <c r="BE1120" s="1">
        <v>1.5</v>
      </c>
      <c r="BG1120" s="2">
        <v>40345</v>
      </c>
      <c r="BH1120" s="1">
        <v>3.27</v>
      </c>
      <c r="BI1120" s="2"/>
      <c r="BJ1120" s="2">
        <v>40345</v>
      </c>
      <c r="BK1120" s="1">
        <v>2.06</v>
      </c>
      <c r="BM1120" s="2">
        <v>40282</v>
      </c>
      <c r="BN1120" s="1">
        <v>2.4249999999999998</v>
      </c>
    </row>
    <row r="1121" spans="2:66">
      <c r="B1121" s="2">
        <v>40717</v>
      </c>
      <c r="C1121" s="1">
        <v>3.56</v>
      </c>
      <c r="E1121" s="2">
        <v>40177</v>
      </c>
      <c r="F1121" s="1">
        <v>2.34</v>
      </c>
      <c r="H1121" s="2">
        <v>40210</v>
      </c>
      <c r="I1121" s="1">
        <v>4.3</v>
      </c>
      <c r="K1121" s="2">
        <v>40206</v>
      </c>
      <c r="L1121" s="1">
        <v>5.38</v>
      </c>
      <c r="N1121" s="2">
        <v>40206</v>
      </c>
      <c r="O1121" s="1">
        <v>4.87</v>
      </c>
      <c r="Q1121" s="2">
        <v>40282</v>
      </c>
      <c r="R1121" s="1">
        <v>4.5449999999999999</v>
      </c>
      <c r="T1121" s="2">
        <v>40282</v>
      </c>
      <c r="U1121" s="1">
        <v>4.18</v>
      </c>
      <c r="W1121" s="2">
        <v>40282</v>
      </c>
      <c r="X1121" s="1">
        <v>3.88</v>
      </c>
      <c r="Z1121" s="2">
        <v>40282</v>
      </c>
      <c r="AA1121" s="1">
        <v>3.59</v>
      </c>
      <c r="AC1121" s="2">
        <v>40282</v>
      </c>
      <c r="AD1121" s="1">
        <v>3.0150000000000001</v>
      </c>
      <c r="AF1121" s="2">
        <v>40700</v>
      </c>
      <c r="AG1121" s="1">
        <v>0.25174999999999997</v>
      </c>
      <c r="AI1121" s="2">
        <v>40282</v>
      </c>
      <c r="AJ1121" s="1">
        <v>4.4980000000000002</v>
      </c>
      <c r="AL1121" s="2">
        <v>40282</v>
      </c>
      <c r="AM1121" s="1">
        <v>3.8040000000000003</v>
      </c>
      <c r="AO1121" s="2">
        <v>40282</v>
      </c>
      <c r="AP1121" s="1">
        <v>1.1745000000000001</v>
      </c>
      <c r="AR1121" s="2">
        <v>40282</v>
      </c>
      <c r="AS1121" s="1">
        <v>0.55700000000000005</v>
      </c>
      <c r="AU1121" s="2">
        <v>40282</v>
      </c>
      <c r="AV1121" s="1">
        <v>3.7145000000000001</v>
      </c>
      <c r="AX1121" s="2">
        <v>40282</v>
      </c>
      <c r="AY1121" s="1">
        <v>3.8209999999999997</v>
      </c>
      <c r="BA1121" s="116">
        <v>40282</v>
      </c>
      <c r="BB1121" s="1">
        <v>3.2965</v>
      </c>
      <c r="BD1121" s="2">
        <v>40282</v>
      </c>
      <c r="BE1121" s="1">
        <v>1.4855</v>
      </c>
      <c r="BG1121" s="2">
        <v>40346</v>
      </c>
      <c r="BH1121" s="1">
        <v>3.21</v>
      </c>
      <c r="BI1121" s="2"/>
      <c r="BJ1121" s="2">
        <v>40346</v>
      </c>
      <c r="BK1121" s="1">
        <v>2.0099999999999998</v>
      </c>
      <c r="BM1121" s="2">
        <v>40283</v>
      </c>
      <c r="BN1121" s="1">
        <v>2.411</v>
      </c>
    </row>
    <row r="1122" spans="2:66">
      <c r="B1122" s="2">
        <v>40718</v>
      </c>
      <c r="C1122" s="1">
        <v>3.56</v>
      </c>
      <c r="E1122" s="2">
        <v>40178</v>
      </c>
      <c r="F1122" s="1">
        <v>2.34</v>
      </c>
      <c r="H1122" s="2">
        <v>40211</v>
      </c>
      <c r="I1122" s="1">
        <v>4.2699999999999996</v>
      </c>
      <c r="K1122" s="2">
        <v>40207</v>
      </c>
      <c r="L1122" s="1">
        <v>5.34</v>
      </c>
      <c r="N1122" s="2">
        <v>40207</v>
      </c>
      <c r="O1122" s="1">
        <v>4.82</v>
      </c>
      <c r="Q1122" s="2">
        <v>40283</v>
      </c>
      <c r="R1122" s="1">
        <v>4.5149999999999997</v>
      </c>
      <c r="T1122" s="2">
        <v>40283</v>
      </c>
      <c r="U1122" s="1">
        <v>4.1550000000000002</v>
      </c>
      <c r="W1122" s="2">
        <v>40283</v>
      </c>
      <c r="X1122" s="1">
        <v>3.85</v>
      </c>
      <c r="Z1122" s="2">
        <v>40283</v>
      </c>
      <c r="AA1122" s="1">
        <v>3.5550000000000002</v>
      </c>
      <c r="AC1122" s="2">
        <v>40283</v>
      </c>
      <c r="AD1122" s="1">
        <v>2.9649999999999999</v>
      </c>
      <c r="AF1122" s="2">
        <v>40701</v>
      </c>
      <c r="AG1122" s="1">
        <v>0.25174999999999997</v>
      </c>
      <c r="AI1122" s="2">
        <v>40283</v>
      </c>
      <c r="AJ1122" s="1">
        <v>4.4894999999999996</v>
      </c>
      <c r="AL1122" s="2">
        <v>40283</v>
      </c>
      <c r="AM1122" s="1">
        <v>3.7858000000000001</v>
      </c>
      <c r="AO1122" s="2">
        <v>40283</v>
      </c>
      <c r="AP1122" s="1">
        <v>1.1479999999999999</v>
      </c>
      <c r="AR1122" s="2">
        <v>40283</v>
      </c>
      <c r="AS1122" s="1">
        <v>0.54349999999999998</v>
      </c>
      <c r="AU1122" s="2">
        <v>40283</v>
      </c>
      <c r="AV1122" s="1">
        <v>3.7002999999999999</v>
      </c>
      <c r="AX1122" s="2">
        <v>40283</v>
      </c>
      <c r="AY1122" s="1">
        <v>3.8033000000000001</v>
      </c>
      <c r="BA1122" s="116">
        <v>40283</v>
      </c>
      <c r="BB1122" s="1">
        <v>3.2803</v>
      </c>
      <c r="BD1122" s="2">
        <v>40283</v>
      </c>
      <c r="BE1122" s="1">
        <v>1.486</v>
      </c>
      <c r="BG1122" s="2">
        <v>40347</v>
      </c>
      <c r="BH1122" s="1">
        <v>3.24</v>
      </c>
      <c r="BI1122" s="2"/>
      <c r="BJ1122" s="2">
        <v>40347</v>
      </c>
      <c r="BK1122" s="1">
        <v>2.04</v>
      </c>
      <c r="BM1122" s="2">
        <v>40284</v>
      </c>
      <c r="BN1122" s="1">
        <v>2.3639999999999999</v>
      </c>
    </row>
    <row r="1123" spans="2:66">
      <c r="B1123" s="2">
        <v>40721</v>
      </c>
      <c r="C1123" s="1">
        <v>3.56</v>
      </c>
      <c r="E1123" s="2">
        <v>40182</v>
      </c>
      <c r="F1123" s="1">
        <v>2.35</v>
      </c>
      <c r="H1123" s="2">
        <v>40212</v>
      </c>
      <c r="I1123" s="1">
        <v>4.2699999999999996</v>
      </c>
      <c r="K1123" s="2">
        <v>40210</v>
      </c>
      <c r="L1123" s="1">
        <v>5.36</v>
      </c>
      <c r="N1123" s="2">
        <v>40210</v>
      </c>
      <c r="O1123" s="1">
        <v>4.8499999999999996</v>
      </c>
      <c r="Q1123" s="2">
        <v>40284</v>
      </c>
      <c r="R1123" s="1">
        <v>4.47</v>
      </c>
      <c r="T1123" s="2">
        <v>40284</v>
      </c>
      <c r="U1123" s="1">
        <v>4.0999999999999996</v>
      </c>
      <c r="W1123" s="2">
        <v>40284</v>
      </c>
      <c r="X1123" s="1">
        <v>3.7850000000000001</v>
      </c>
      <c r="Z1123" s="2">
        <v>40284</v>
      </c>
      <c r="AA1123" s="1">
        <v>3.5</v>
      </c>
      <c r="AC1123" s="2">
        <v>40284</v>
      </c>
      <c r="AD1123" s="1">
        <v>2.91</v>
      </c>
      <c r="AF1123" s="2">
        <v>40702</v>
      </c>
      <c r="AG1123" s="1">
        <v>0.25024999999999997</v>
      </c>
      <c r="AI1123" s="2">
        <v>40284</v>
      </c>
      <c r="AJ1123" s="1">
        <v>4.4473000000000003</v>
      </c>
      <c r="AL1123" s="2">
        <v>40284</v>
      </c>
      <c r="AM1123" s="1">
        <v>3.7229999999999999</v>
      </c>
      <c r="AO1123" s="2">
        <v>40284</v>
      </c>
      <c r="AP1123" s="1">
        <v>1.0920000000000001</v>
      </c>
      <c r="AR1123" s="2">
        <v>40284</v>
      </c>
      <c r="AS1123" s="1">
        <v>0.51349999999999996</v>
      </c>
      <c r="AU1123" s="2">
        <v>40284</v>
      </c>
      <c r="AV1123" s="1">
        <v>3.6698</v>
      </c>
      <c r="AX1123" s="2">
        <v>40284</v>
      </c>
      <c r="AY1123" s="1">
        <v>3.7702999999999998</v>
      </c>
      <c r="BA1123" s="116">
        <v>40284</v>
      </c>
      <c r="BB1123" s="1">
        <v>3.2404999999999999</v>
      </c>
      <c r="BD1123" s="2">
        <v>40284</v>
      </c>
      <c r="BE1123" s="1">
        <v>1.423</v>
      </c>
      <c r="BG1123" s="2">
        <v>40350</v>
      </c>
      <c r="BH1123" s="1">
        <v>3.26</v>
      </c>
      <c r="BI1123" s="2"/>
      <c r="BJ1123" s="2">
        <v>40350</v>
      </c>
      <c r="BK1123" s="1">
        <v>2.0499999999999998</v>
      </c>
      <c r="BM1123" s="2">
        <v>40287</v>
      </c>
      <c r="BN1123" s="1">
        <v>2.3650000000000002</v>
      </c>
    </row>
    <row r="1124" spans="2:66">
      <c r="B1124" s="2">
        <v>40722</v>
      </c>
      <c r="C1124" s="1">
        <v>3.57</v>
      </c>
      <c r="E1124" s="2">
        <v>40183</v>
      </c>
      <c r="F1124" s="1">
        <v>2.31</v>
      </c>
      <c r="H1124" s="2">
        <v>40213</v>
      </c>
      <c r="I1124" s="1">
        <v>4.26</v>
      </c>
      <c r="K1124" s="2">
        <v>40211</v>
      </c>
      <c r="L1124" s="1">
        <v>5.34</v>
      </c>
      <c r="N1124" s="2">
        <v>40211</v>
      </c>
      <c r="O1124" s="1">
        <v>4.84</v>
      </c>
      <c r="Q1124" s="2">
        <v>40287</v>
      </c>
      <c r="R1124" s="1">
        <v>4.46</v>
      </c>
      <c r="T1124" s="2">
        <v>40287</v>
      </c>
      <c r="U1124" s="1">
        <v>4.085</v>
      </c>
      <c r="W1124" s="2">
        <v>40287</v>
      </c>
      <c r="X1124" s="1">
        <v>3.7749999999999999</v>
      </c>
      <c r="Z1124" s="2">
        <v>40287</v>
      </c>
      <c r="AA1124" s="1">
        <v>3.4849999999999999</v>
      </c>
      <c r="AC1124" s="2">
        <v>40287</v>
      </c>
      <c r="AD1124" s="1">
        <v>2.89</v>
      </c>
      <c r="AF1124" s="2">
        <v>40703</v>
      </c>
      <c r="AG1124" s="1">
        <v>0.2495</v>
      </c>
      <c r="AI1124" s="2">
        <v>40287</v>
      </c>
      <c r="AJ1124" s="1">
        <v>4.4740000000000002</v>
      </c>
      <c r="AL1124" s="2">
        <v>40287</v>
      </c>
      <c r="AM1124" s="1">
        <v>3.7690000000000001</v>
      </c>
      <c r="AO1124" s="2">
        <v>40287</v>
      </c>
      <c r="AP1124" s="1">
        <v>1.1234999999999999</v>
      </c>
      <c r="AR1124" s="2">
        <v>40287</v>
      </c>
      <c r="AS1124" s="1">
        <v>0.52349999999999997</v>
      </c>
      <c r="AU1124" s="2">
        <v>40287</v>
      </c>
      <c r="AV1124" s="1">
        <v>3.6684999999999999</v>
      </c>
      <c r="AX1124" s="2">
        <v>40287</v>
      </c>
      <c r="AY1124" s="1">
        <v>3.7728000000000002</v>
      </c>
      <c r="BA1124" s="116">
        <v>40287</v>
      </c>
      <c r="BB1124" s="1">
        <v>3.25</v>
      </c>
      <c r="BD1124" s="2">
        <v>40287</v>
      </c>
      <c r="BE1124" s="1">
        <v>1.427</v>
      </c>
      <c r="BG1124" s="2">
        <v>40351</v>
      </c>
      <c r="BH1124" s="1">
        <v>3.18</v>
      </c>
      <c r="BI1124" s="2"/>
      <c r="BJ1124" s="2">
        <v>40351</v>
      </c>
      <c r="BK1124" s="1">
        <v>1.98</v>
      </c>
      <c r="BM1124" s="2">
        <v>40288</v>
      </c>
      <c r="BN1124" s="1">
        <v>2.3856000000000002</v>
      </c>
    </row>
    <row r="1125" spans="2:66">
      <c r="B1125" s="2">
        <v>40723</v>
      </c>
      <c r="C1125" s="1">
        <v>3.57</v>
      </c>
      <c r="E1125" s="2">
        <v>40184</v>
      </c>
      <c r="F1125" s="1">
        <v>2.31</v>
      </c>
      <c r="H1125" s="2">
        <v>40214</v>
      </c>
      <c r="I1125" s="1">
        <v>4.22</v>
      </c>
      <c r="K1125" s="2">
        <v>40212</v>
      </c>
      <c r="L1125" s="1">
        <v>5.35</v>
      </c>
      <c r="N1125" s="2">
        <v>40212</v>
      </c>
      <c r="O1125" s="1">
        <v>4.84</v>
      </c>
      <c r="Q1125" s="2">
        <v>40288</v>
      </c>
      <c r="R1125" s="1">
        <v>4.4850000000000003</v>
      </c>
      <c r="T1125" s="2">
        <v>40288</v>
      </c>
      <c r="U1125" s="1">
        <v>4.0949999999999998</v>
      </c>
      <c r="W1125" s="2">
        <v>40288</v>
      </c>
      <c r="X1125" s="1">
        <v>3.7949999999999999</v>
      </c>
      <c r="Z1125" s="2">
        <v>40288</v>
      </c>
      <c r="AA1125" s="1">
        <v>3.5</v>
      </c>
      <c r="AC1125" s="2">
        <v>40288</v>
      </c>
      <c r="AD1125" s="1">
        <v>2.9050000000000002</v>
      </c>
      <c r="AF1125" s="2">
        <v>40704</v>
      </c>
      <c r="AG1125" s="1">
        <v>0.2485</v>
      </c>
      <c r="AI1125" s="2">
        <v>40288</v>
      </c>
      <c r="AJ1125" s="1">
        <v>4.4669999999999996</v>
      </c>
      <c r="AL1125" s="2">
        <v>40288</v>
      </c>
      <c r="AM1125" s="1">
        <v>3.7709999999999999</v>
      </c>
      <c r="AO1125" s="2">
        <v>40288</v>
      </c>
      <c r="AP1125" s="1">
        <v>1.1495</v>
      </c>
      <c r="AR1125" s="2">
        <v>40288</v>
      </c>
      <c r="AS1125" s="1">
        <v>0.54749999999999999</v>
      </c>
      <c r="AU1125" s="2">
        <v>40288</v>
      </c>
      <c r="AV1125" s="1">
        <v>3.6870000000000003</v>
      </c>
      <c r="AX1125" s="2">
        <v>40288</v>
      </c>
      <c r="AY1125" s="1">
        <v>3.7894999999999999</v>
      </c>
      <c r="BA1125" s="116">
        <v>40288</v>
      </c>
      <c r="BB1125" s="1">
        <v>3.25</v>
      </c>
      <c r="BD1125" s="2">
        <v>40288</v>
      </c>
      <c r="BE1125" s="1">
        <v>1.4450000000000001</v>
      </c>
      <c r="BG1125" s="2">
        <v>40352</v>
      </c>
      <c r="BH1125" s="1">
        <v>3.13</v>
      </c>
      <c r="BI1125" s="2"/>
      <c r="BJ1125" s="2">
        <v>40352</v>
      </c>
      <c r="BK1125" s="1">
        <v>1.9300000000000002</v>
      </c>
      <c r="BM1125" s="2">
        <v>40289</v>
      </c>
      <c r="BN1125" s="1">
        <v>2.3654999999999999</v>
      </c>
    </row>
    <row r="1126" spans="2:66">
      <c r="B1126" s="2">
        <v>40724</v>
      </c>
      <c r="C1126" s="1">
        <v>3.57</v>
      </c>
      <c r="E1126" s="2">
        <v>40185</v>
      </c>
      <c r="F1126" s="1">
        <v>2.2800000000000002</v>
      </c>
      <c r="H1126" s="2">
        <v>40217</v>
      </c>
      <c r="I1126" s="1">
        <v>4.26</v>
      </c>
      <c r="K1126" s="2">
        <v>40213</v>
      </c>
      <c r="L1126" s="1">
        <v>5.36</v>
      </c>
      <c r="N1126" s="2">
        <v>40213</v>
      </c>
      <c r="O1126" s="1">
        <v>4.84</v>
      </c>
      <c r="Q1126" s="2">
        <v>40289</v>
      </c>
      <c r="R1126" s="1">
        <v>4.53</v>
      </c>
      <c r="T1126" s="2">
        <v>40289</v>
      </c>
      <c r="U1126" s="1">
        <v>4.1349999999999998</v>
      </c>
      <c r="W1126" s="2">
        <v>40289</v>
      </c>
      <c r="X1126" s="1">
        <v>3.83</v>
      </c>
      <c r="Z1126" s="2">
        <v>40289</v>
      </c>
      <c r="AA1126" s="1">
        <v>3.54</v>
      </c>
      <c r="AC1126" s="2">
        <v>40289</v>
      </c>
      <c r="AD1126" s="1">
        <v>2.94</v>
      </c>
      <c r="AF1126" s="2">
        <v>40707</v>
      </c>
      <c r="AG1126" s="1">
        <v>0.247</v>
      </c>
      <c r="AI1126" s="2">
        <v>40289</v>
      </c>
      <c r="AJ1126" s="1">
        <v>4.4080000000000004</v>
      </c>
      <c r="AL1126" s="2">
        <v>40289</v>
      </c>
      <c r="AM1126" s="1">
        <v>3.7067999999999999</v>
      </c>
      <c r="AO1126" s="2">
        <v>40289</v>
      </c>
      <c r="AP1126" s="1">
        <v>1.141</v>
      </c>
      <c r="AR1126" s="2">
        <v>40289</v>
      </c>
      <c r="AS1126" s="1">
        <v>0.5595</v>
      </c>
      <c r="AU1126" s="2">
        <v>40289</v>
      </c>
      <c r="AV1126" s="1">
        <v>3.6779999999999999</v>
      </c>
      <c r="AX1126" s="2">
        <v>40289</v>
      </c>
      <c r="AY1126" s="1">
        <v>3.7734999999999999</v>
      </c>
      <c r="BA1126" s="116">
        <v>40289</v>
      </c>
      <c r="BB1126" s="1">
        <v>3.2480000000000002</v>
      </c>
      <c r="BD1126" s="2">
        <v>40289</v>
      </c>
      <c r="BE1126" s="1">
        <v>1.431</v>
      </c>
      <c r="BG1126" s="2">
        <v>40353</v>
      </c>
      <c r="BH1126" s="1">
        <v>3.14</v>
      </c>
      <c r="BI1126" s="2"/>
      <c r="BJ1126" s="2">
        <v>40353</v>
      </c>
      <c r="BK1126" s="1">
        <v>1.9300000000000002</v>
      </c>
      <c r="BM1126" s="2">
        <v>40290</v>
      </c>
      <c r="BN1126" s="1">
        <v>2.3769999999999998</v>
      </c>
    </row>
    <row r="1127" spans="2:66">
      <c r="B1127" s="2">
        <v>40725</v>
      </c>
      <c r="C1127" s="1">
        <v>3.57</v>
      </c>
      <c r="E1127" s="2">
        <v>40186</v>
      </c>
      <c r="F1127" s="1">
        <v>2.2800000000000002</v>
      </c>
      <c r="H1127" s="2">
        <v>40218</v>
      </c>
      <c r="I1127" s="1">
        <v>4.2699999999999996</v>
      </c>
      <c r="K1127" s="2">
        <v>40214</v>
      </c>
      <c r="L1127" s="1">
        <v>5.32</v>
      </c>
      <c r="N1127" s="2">
        <v>40214</v>
      </c>
      <c r="O1127" s="1">
        <v>4.79</v>
      </c>
      <c r="Q1127" s="2">
        <v>40290</v>
      </c>
      <c r="R1127" s="1">
        <v>4.51</v>
      </c>
      <c r="T1127" s="2">
        <v>40290</v>
      </c>
      <c r="U1127" s="1">
        <v>4.125</v>
      </c>
      <c r="W1127" s="2">
        <v>40290</v>
      </c>
      <c r="X1127" s="1">
        <v>3.8149999999999999</v>
      </c>
      <c r="Z1127" s="2">
        <v>40290</v>
      </c>
      <c r="AA1127" s="1">
        <v>3.51</v>
      </c>
      <c r="AC1127" s="2">
        <v>40290</v>
      </c>
      <c r="AD1127" s="1">
        <v>2.9050000000000002</v>
      </c>
      <c r="AF1127" s="2">
        <v>40708</v>
      </c>
      <c r="AG1127" s="1">
        <v>0.24525</v>
      </c>
      <c r="AI1127" s="2">
        <v>40290</v>
      </c>
      <c r="AJ1127" s="1">
        <v>4.4359999999999999</v>
      </c>
      <c r="AL1127" s="2">
        <v>40290</v>
      </c>
      <c r="AM1127" s="1">
        <v>3.7515000000000001</v>
      </c>
      <c r="AO1127" s="2">
        <v>40290</v>
      </c>
      <c r="AP1127" s="1">
        <v>1.1910000000000001</v>
      </c>
      <c r="AR1127" s="2">
        <v>40290</v>
      </c>
      <c r="AS1127" s="1">
        <v>0.59399999999999997</v>
      </c>
      <c r="AU1127" s="2">
        <v>40290</v>
      </c>
      <c r="AV1127" s="1">
        <v>3.6539999999999999</v>
      </c>
      <c r="AX1127" s="2">
        <v>40290</v>
      </c>
      <c r="AY1127" s="1">
        <v>3.7435</v>
      </c>
      <c r="BA1127" s="116">
        <v>40290</v>
      </c>
      <c r="BB1127" s="1">
        <v>3.2320000000000002</v>
      </c>
      <c r="BD1127" s="2">
        <v>40290</v>
      </c>
      <c r="BE1127" s="1">
        <v>1.4498</v>
      </c>
      <c r="BG1127" s="2">
        <v>40354</v>
      </c>
      <c r="BH1127" s="1">
        <v>3.12</v>
      </c>
      <c r="BI1127" s="2"/>
      <c r="BJ1127" s="2">
        <v>40354</v>
      </c>
      <c r="BK1127" s="1">
        <v>1.9</v>
      </c>
      <c r="BM1127" s="2">
        <v>40291</v>
      </c>
      <c r="BN1127" s="1">
        <v>2.379</v>
      </c>
    </row>
    <row r="1128" spans="2:66">
      <c r="B1128" s="2">
        <v>40728</v>
      </c>
      <c r="C1128" s="1">
        <v>3.57</v>
      </c>
      <c r="E1128" s="2">
        <v>40189</v>
      </c>
      <c r="F1128" s="1">
        <v>2.2400000000000002</v>
      </c>
      <c r="H1128" s="2">
        <v>40219</v>
      </c>
      <c r="I1128" s="1">
        <v>4.2699999999999996</v>
      </c>
      <c r="K1128" s="2">
        <v>40217</v>
      </c>
      <c r="L1128" s="1">
        <v>5.35</v>
      </c>
      <c r="N1128" s="2">
        <v>40217</v>
      </c>
      <c r="O1128" s="1">
        <v>4.8</v>
      </c>
      <c r="Q1128" s="2">
        <v>40291</v>
      </c>
      <c r="R1128" s="1">
        <v>4.51</v>
      </c>
      <c r="T1128" s="2">
        <v>40291</v>
      </c>
      <c r="U1128" s="1">
        <v>4.125</v>
      </c>
      <c r="W1128" s="2">
        <v>40291</v>
      </c>
      <c r="X1128" s="1">
        <v>3.8149999999999999</v>
      </c>
      <c r="Z1128" s="2">
        <v>40291</v>
      </c>
      <c r="AA1128" s="1">
        <v>3.5049999999999999</v>
      </c>
      <c r="AC1128" s="2">
        <v>40291</v>
      </c>
      <c r="AD1128" s="1">
        <v>2.9</v>
      </c>
      <c r="AF1128" s="2">
        <v>40709</v>
      </c>
      <c r="AG1128" s="1">
        <v>0.245</v>
      </c>
      <c r="AI1128" s="2">
        <v>40291</v>
      </c>
      <c r="AJ1128" s="1">
        <v>4.4627999999999997</v>
      </c>
      <c r="AL1128" s="2">
        <v>40291</v>
      </c>
      <c r="AM1128" s="1">
        <v>3.7925</v>
      </c>
      <c r="AO1128" s="2">
        <v>40291</v>
      </c>
      <c r="AP1128" s="1">
        <v>1.2364999999999999</v>
      </c>
      <c r="AR1128" s="2">
        <v>40291</v>
      </c>
      <c r="AS1128" s="1">
        <v>0.61750000000000005</v>
      </c>
      <c r="AU1128" s="2">
        <v>40291</v>
      </c>
      <c r="AV1128" s="1">
        <v>3.6204999999999998</v>
      </c>
      <c r="AX1128" s="2">
        <v>40291</v>
      </c>
      <c r="AY1128" s="1">
        <v>3.7290000000000001</v>
      </c>
      <c r="BA1128" s="116">
        <v>40291</v>
      </c>
      <c r="BB1128" s="1">
        <v>3.2305000000000001</v>
      </c>
      <c r="BD1128" s="2">
        <v>40291</v>
      </c>
      <c r="BE1128" s="1">
        <v>1.4685000000000001</v>
      </c>
      <c r="BG1128" s="2">
        <v>40357</v>
      </c>
      <c r="BH1128" s="1">
        <v>3.05</v>
      </c>
      <c r="BI1128" s="2"/>
      <c r="BJ1128" s="2">
        <v>40357</v>
      </c>
      <c r="BK1128" s="1">
        <v>1.83</v>
      </c>
      <c r="BM1128" s="2">
        <v>40294</v>
      </c>
      <c r="BN1128" s="1">
        <v>2.3662999999999998</v>
      </c>
    </row>
    <row r="1129" spans="2:66">
      <c r="B1129" s="2">
        <v>40729</v>
      </c>
      <c r="C1129" s="1">
        <v>3.57</v>
      </c>
      <c r="E1129" s="2">
        <v>40190</v>
      </c>
      <c r="F1129" s="1">
        <v>2.23</v>
      </c>
      <c r="H1129" s="2">
        <v>40220</v>
      </c>
      <c r="I1129" s="1">
        <v>4.18</v>
      </c>
      <c r="K1129" s="2">
        <v>40218</v>
      </c>
      <c r="L1129" s="1">
        <v>5.36</v>
      </c>
      <c r="N1129" s="2">
        <v>40218</v>
      </c>
      <c r="O1129" s="1">
        <v>4.82</v>
      </c>
      <c r="Q1129" s="2">
        <v>40294</v>
      </c>
      <c r="R1129" s="1">
        <v>4.5149999999999997</v>
      </c>
      <c r="T1129" s="2">
        <v>40294</v>
      </c>
      <c r="U1129" s="1">
        <v>4.1349999999999998</v>
      </c>
      <c r="W1129" s="2">
        <v>40294</v>
      </c>
      <c r="X1129" s="1">
        <v>3.8449999999999998</v>
      </c>
      <c r="Z1129" s="2">
        <v>40294</v>
      </c>
      <c r="AA1129" s="1">
        <v>3.5350000000000001</v>
      </c>
      <c r="AC1129" s="2">
        <v>40294</v>
      </c>
      <c r="AD1129" s="1">
        <v>2.9249999999999998</v>
      </c>
      <c r="AF1129" s="2">
        <v>40710</v>
      </c>
      <c r="AG1129" s="1">
        <v>0.2465</v>
      </c>
      <c r="AI1129" s="2">
        <v>40294</v>
      </c>
      <c r="AJ1129" s="1">
        <v>4.4698000000000002</v>
      </c>
      <c r="AL1129" s="2">
        <v>40294</v>
      </c>
      <c r="AM1129" s="1">
        <v>3.7955000000000001</v>
      </c>
      <c r="AO1129" s="2">
        <v>40294</v>
      </c>
      <c r="AP1129" s="1">
        <v>1.24</v>
      </c>
      <c r="AR1129" s="2">
        <v>40294</v>
      </c>
      <c r="AS1129" s="1">
        <v>0.62150000000000005</v>
      </c>
      <c r="AU1129" s="2">
        <v>40294</v>
      </c>
      <c r="AV1129" s="1">
        <v>3.6150000000000002</v>
      </c>
      <c r="AX1129" s="2">
        <v>40294</v>
      </c>
      <c r="AY1129" s="1">
        <v>3.7229999999999999</v>
      </c>
      <c r="BA1129" s="116">
        <v>40294</v>
      </c>
      <c r="BB1129" s="1">
        <v>3.2404999999999999</v>
      </c>
      <c r="BD1129" s="2">
        <v>40294</v>
      </c>
      <c r="BE1129" s="1">
        <v>1.4575</v>
      </c>
      <c r="BG1129" s="2">
        <v>40358</v>
      </c>
      <c r="BH1129" s="1">
        <v>2.9699999999999998</v>
      </c>
      <c r="BI1129" s="2"/>
      <c r="BJ1129" s="2">
        <v>40358</v>
      </c>
      <c r="BK1129" s="1">
        <v>1.78</v>
      </c>
      <c r="BM1129" s="2">
        <v>40295</v>
      </c>
      <c r="BN1129" s="1">
        <v>2.2845</v>
      </c>
    </row>
    <row r="1130" spans="2:66">
      <c r="B1130" s="2">
        <v>40730</v>
      </c>
      <c r="C1130" s="1">
        <v>3.57</v>
      </c>
      <c r="E1130" s="2">
        <v>40191</v>
      </c>
      <c r="F1130" s="1">
        <v>2.23</v>
      </c>
      <c r="H1130" s="2">
        <v>40221</v>
      </c>
      <c r="I1130" s="1">
        <v>4.12</v>
      </c>
      <c r="K1130" s="2">
        <v>40219</v>
      </c>
      <c r="L1130" s="1">
        <v>5.36</v>
      </c>
      <c r="N1130" s="2">
        <v>40219</v>
      </c>
      <c r="O1130" s="1">
        <v>4.83</v>
      </c>
      <c r="Q1130" s="2">
        <v>40295</v>
      </c>
      <c r="R1130" s="1">
        <v>4.4400000000000004</v>
      </c>
      <c r="T1130" s="2">
        <v>40295</v>
      </c>
      <c r="U1130" s="1">
        <v>4.0650000000000004</v>
      </c>
      <c r="W1130" s="2">
        <v>40295</v>
      </c>
      <c r="X1130" s="1">
        <v>3.7850000000000001</v>
      </c>
      <c r="Z1130" s="2">
        <v>40295</v>
      </c>
      <c r="AA1130" s="1">
        <v>3.4750000000000001</v>
      </c>
      <c r="AC1130" s="2">
        <v>40295</v>
      </c>
      <c r="AD1130" s="1">
        <v>2.88</v>
      </c>
      <c r="AF1130" s="2">
        <v>40711</v>
      </c>
      <c r="AG1130" s="1">
        <v>0.2465</v>
      </c>
      <c r="AI1130" s="2">
        <v>40295</v>
      </c>
      <c r="AJ1130" s="1">
        <v>4.3674999999999997</v>
      </c>
      <c r="AL1130" s="2">
        <v>40295</v>
      </c>
      <c r="AM1130" s="1">
        <v>3.6850000000000001</v>
      </c>
      <c r="AO1130" s="2">
        <v>40295</v>
      </c>
      <c r="AP1130" s="1">
        <v>1.1759999999999999</v>
      </c>
      <c r="AR1130" s="2">
        <v>40295</v>
      </c>
      <c r="AS1130" s="1">
        <v>0.63</v>
      </c>
      <c r="AU1130" s="2">
        <v>40295</v>
      </c>
      <c r="AV1130" s="1">
        <v>3.4510000000000001</v>
      </c>
      <c r="AX1130" s="2">
        <v>40295</v>
      </c>
      <c r="AY1130" s="1">
        <v>3.589</v>
      </c>
      <c r="BA1130" s="116">
        <v>40295</v>
      </c>
      <c r="BB1130" s="1">
        <v>3.13</v>
      </c>
      <c r="BD1130" s="2">
        <v>40295</v>
      </c>
      <c r="BE1130" s="1">
        <v>1.415</v>
      </c>
      <c r="BG1130" s="2">
        <v>40359</v>
      </c>
      <c r="BH1130" s="1">
        <v>2.9699999999999998</v>
      </c>
      <c r="BI1130" s="2"/>
      <c r="BJ1130" s="2">
        <v>40359</v>
      </c>
      <c r="BK1130" s="1">
        <v>1.79</v>
      </c>
      <c r="BM1130" s="2">
        <v>40296</v>
      </c>
      <c r="BN1130" s="1">
        <v>2.3058000000000001</v>
      </c>
    </row>
    <row r="1131" spans="2:66">
      <c r="B1131" s="2">
        <v>40731</v>
      </c>
      <c r="C1131" s="1">
        <v>3.59</v>
      </c>
      <c r="E1131" s="2">
        <v>40192</v>
      </c>
      <c r="F1131" s="1">
        <v>2.23</v>
      </c>
      <c r="H1131" s="2">
        <v>40225</v>
      </c>
      <c r="I1131" s="1">
        <v>4.12</v>
      </c>
      <c r="K1131" s="2">
        <v>40220</v>
      </c>
      <c r="L1131" s="1">
        <v>5.31</v>
      </c>
      <c r="N1131" s="2">
        <v>40220</v>
      </c>
      <c r="O1131" s="1">
        <v>4.76</v>
      </c>
      <c r="Q1131" s="2">
        <v>40296</v>
      </c>
      <c r="R1131" s="1">
        <v>4.4400000000000004</v>
      </c>
      <c r="T1131" s="2">
        <v>40296</v>
      </c>
      <c r="U1131" s="1">
        <v>4.0650000000000004</v>
      </c>
      <c r="W1131" s="2">
        <v>40296</v>
      </c>
      <c r="X1131" s="1">
        <v>3.77</v>
      </c>
      <c r="Z1131" s="2">
        <v>40296</v>
      </c>
      <c r="AA1131" s="1">
        <v>3.4750000000000001</v>
      </c>
      <c r="AC1131" s="2">
        <v>40296</v>
      </c>
      <c r="AD1131" s="1">
        <v>2.9</v>
      </c>
      <c r="AF1131" s="2">
        <v>40714</v>
      </c>
      <c r="AG1131" s="1">
        <v>0.2465</v>
      </c>
      <c r="AI1131" s="2">
        <v>40296</v>
      </c>
      <c r="AJ1131" s="1">
        <v>4.3925000000000001</v>
      </c>
      <c r="AL1131" s="2">
        <v>40296</v>
      </c>
      <c r="AM1131" s="1">
        <v>3.7415000000000003</v>
      </c>
      <c r="AO1131" s="2">
        <v>40296</v>
      </c>
      <c r="AP1131" s="1">
        <v>1.1842999999999999</v>
      </c>
      <c r="AR1131" s="2">
        <v>40296</v>
      </c>
      <c r="AS1131" s="1">
        <v>0.61850000000000005</v>
      </c>
      <c r="AU1131" s="2">
        <v>40296</v>
      </c>
      <c r="AV1131" s="1">
        <v>3.4939999999999998</v>
      </c>
      <c r="AX1131" s="2">
        <v>40296</v>
      </c>
      <c r="AY1131" s="1">
        <v>3.6245000000000003</v>
      </c>
      <c r="BA1131" s="116">
        <v>40296</v>
      </c>
      <c r="BB1131" s="1">
        <v>3.1739999999999999</v>
      </c>
      <c r="BD1131" s="2">
        <v>40296</v>
      </c>
      <c r="BE1131" s="1">
        <v>1.411</v>
      </c>
      <c r="BG1131" s="2">
        <v>40360</v>
      </c>
      <c r="BH1131" s="1">
        <v>2.96</v>
      </c>
      <c r="BI1131" s="2"/>
      <c r="BJ1131" s="2">
        <v>40360</v>
      </c>
      <c r="BK1131" s="1">
        <v>1.8</v>
      </c>
      <c r="BM1131" s="2">
        <v>40297</v>
      </c>
      <c r="BN1131" s="1">
        <v>2.3138000000000001</v>
      </c>
    </row>
    <row r="1132" spans="2:66">
      <c r="B1132" s="2">
        <v>40732</v>
      </c>
      <c r="C1132" s="1">
        <v>3.59</v>
      </c>
      <c r="E1132" s="2">
        <v>40193</v>
      </c>
      <c r="F1132" s="1">
        <v>2.2400000000000002</v>
      </c>
      <c r="H1132" s="2">
        <v>40226</v>
      </c>
      <c r="I1132" s="1">
        <v>4.0999999999999996</v>
      </c>
      <c r="K1132" s="2">
        <v>40221</v>
      </c>
      <c r="L1132" s="1">
        <v>5.29</v>
      </c>
      <c r="N1132" s="2">
        <v>40221</v>
      </c>
      <c r="O1132" s="1">
        <v>4.72</v>
      </c>
      <c r="Q1132" s="2">
        <v>40297</v>
      </c>
      <c r="R1132" s="1">
        <v>4.4050000000000002</v>
      </c>
      <c r="T1132" s="2">
        <v>40297</v>
      </c>
      <c r="U1132" s="1">
        <v>4.0350000000000001</v>
      </c>
      <c r="W1132" s="2">
        <v>40297</v>
      </c>
      <c r="X1132" s="1">
        <v>3.7450000000000001</v>
      </c>
      <c r="Z1132" s="2">
        <v>40297</v>
      </c>
      <c r="AA1132" s="1">
        <v>3.4550000000000001</v>
      </c>
      <c r="AC1132" s="2">
        <v>40297</v>
      </c>
      <c r="AD1132" s="1">
        <v>2.8849999999999998</v>
      </c>
      <c r="AF1132" s="2">
        <v>40715</v>
      </c>
      <c r="AG1132" s="1">
        <v>0.2455</v>
      </c>
      <c r="AI1132" s="2">
        <v>40297</v>
      </c>
      <c r="AJ1132" s="1">
        <v>4.34</v>
      </c>
      <c r="AL1132" s="2">
        <v>40297</v>
      </c>
      <c r="AM1132" s="1">
        <v>3.6909999999999998</v>
      </c>
      <c r="AO1132" s="2">
        <v>40297</v>
      </c>
      <c r="AP1132" s="1">
        <v>1.17</v>
      </c>
      <c r="AR1132" s="2">
        <v>40297</v>
      </c>
      <c r="AS1132" s="1">
        <v>0.623</v>
      </c>
      <c r="AU1132" s="2">
        <v>40297</v>
      </c>
      <c r="AV1132" s="1">
        <v>3.5175000000000001</v>
      </c>
      <c r="AX1132" s="2">
        <v>40297</v>
      </c>
      <c r="AY1132" s="1">
        <v>3.65</v>
      </c>
      <c r="BA1132" s="116">
        <v>40297</v>
      </c>
      <c r="BB1132" s="1">
        <v>3.1869999999999998</v>
      </c>
      <c r="BD1132" s="2">
        <v>40297</v>
      </c>
      <c r="BE1132" s="1">
        <v>1.4022999999999999</v>
      </c>
      <c r="BG1132" s="2">
        <v>40361</v>
      </c>
      <c r="BH1132" s="1">
        <v>3</v>
      </c>
      <c r="BI1132" s="2"/>
      <c r="BJ1132" s="2">
        <v>40361</v>
      </c>
      <c r="BK1132" s="1">
        <v>1.8199999999999998</v>
      </c>
      <c r="BM1132" s="2">
        <v>40298</v>
      </c>
      <c r="BN1132" s="1">
        <v>2.3199999999999998</v>
      </c>
    </row>
    <row r="1133" spans="2:66">
      <c r="B1133" s="2">
        <v>40735</v>
      </c>
      <c r="C1133" s="1">
        <v>3.59</v>
      </c>
      <c r="E1133" s="2">
        <v>40196</v>
      </c>
      <c r="F1133" s="1">
        <v>2.25</v>
      </c>
      <c r="H1133" s="2">
        <v>40227</v>
      </c>
      <c r="I1133" s="1">
        <v>4.0999999999999996</v>
      </c>
      <c r="K1133" s="2">
        <v>40225</v>
      </c>
      <c r="L1133" s="1">
        <v>5.3</v>
      </c>
      <c r="N1133" s="2">
        <v>40225</v>
      </c>
      <c r="O1133" s="1">
        <v>4.7300000000000004</v>
      </c>
      <c r="Q1133" s="2">
        <v>40298</v>
      </c>
      <c r="R1133" s="1">
        <v>4.4400000000000004</v>
      </c>
      <c r="T1133" s="2">
        <v>40298</v>
      </c>
      <c r="U1133" s="1">
        <v>4.07</v>
      </c>
      <c r="W1133" s="2">
        <v>40298</v>
      </c>
      <c r="X1133" s="1">
        <v>3.7850000000000001</v>
      </c>
      <c r="Z1133" s="2">
        <v>40298</v>
      </c>
      <c r="AA1133" s="1">
        <v>3.5</v>
      </c>
      <c r="AC1133" s="2">
        <v>40298</v>
      </c>
      <c r="AD1133" s="1">
        <v>2.9249999999999998</v>
      </c>
      <c r="AF1133" s="2">
        <v>40716</v>
      </c>
      <c r="AG1133" s="1">
        <v>0.2455</v>
      </c>
      <c r="AI1133" s="2">
        <v>40298</v>
      </c>
      <c r="AJ1133" s="1">
        <v>4.2699999999999996</v>
      </c>
      <c r="AL1133" s="2">
        <v>40298</v>
      </c>
      <c r="AM1133" s="1">
        <v>3.64</v>
      </c>
      <c r="AO1133" s="2">
        <v>40298</v>
      </c>
      <c r="AP1133" s="1">
        <v>1.1830000000000001</v>
      </c>
      <c r="AR1133" s="2">
        <v>40298</v>
      </c>
      <c r="AS1133" s="1">
        <v>0.64700000000000002</v>
      </c>
      <c r="AU1133" s="2">
        <v>40298</v>
      </c>
      <c r="AV1133" s="1">
        <v>3.5449999999999999</v>
      </c>
      <c r="AX1133" s="2">
        <v>40298</v>
      </c>
      <c r="AY1133" s="1">
        <v>3.6684999999999999</v>
      </c>
      <c r="BA1133" s="116">
        <v>40298</v>
      </c>
      <c r="BB1133" s="1">
        <v>3.1840000000000002</v>
      </c>
      <c r="BD1133" s="2">
        <v>40298</v>
      </c>
      <c r="BE1133" s="1">
        <v>1.4163000000000001</v>
      </c>
      <c r="BG1133" s="2">
        <v>40365</v>
      </c>
      <c r="BH1133" s="1">
        <v>2.95</v>
      </c>
      <c r="BI1133" s="2"/>
      <c r="BJ1133" s="2">
        <v>40365</v>
      </c>
      <c r="BK1133" s="1">
        <v>1.76</v>
      </c>
      <c r="BM1133" s="2">
        <v>40301</v>
      </c>
      <c r="BN1133" s="1">
        <v>2.3435000000000001</v>
      </c>
    </row>
    <row r="1134" spans="2:66">
      <c r="B1134" s="2">
        <v>40736</v>
      </c>
      <c r="C1134" s="1">
        <v>3.59</v>
      </c>
      <c r="E1134" s="2">
        <v>40197</v>
      </c>
      <c r="F1134" s="1">
        <v>2.25</v>
      </c>
      <c r="H1134" s="2">
        <v>40228</v>
      </c>
      <c r="I1134" s="1">
        <v>4.18</v>
      </c>
      <c r="K1134" s="2">
        <v>40226</v>
      </c>
      <c r="L1134" s="1">
        <v>5.3</v>
      </c>
      <c r="N1134" s="2">
        <v>40226</v>
      </c>
      <c r="O1134" s="1">
        <v>4.7300000000000004</v>
      </c>
      <c r="Q1134" s="2">
        <v>40301</v>
      </c>
      <c r="R1134" s="1">
        <v>4.46</v>
      </c>
      <c r="T1134" s="2">
        <v>40301</v>
      </c>
      <c r="U1134" s="1">
        <v>4.1050000000000004</v>
      </c>
      <c r="W1134" s="2">
        <v>40301</v>
      </c>
      <c r="X1134" s="1">
        <v>3.83</v>
      </c>
      <c r="Z1134" s="2">
        <v>40301</v>
      </c>
      <c r="AA1134" s="1">
        <v>3.5449999999999999</v>
      </c>
      <c r="AC1134" s="2">
        <v>40301</v>
      </c>
      <c r="AD1134" s="1">
        <v>2.9699999999999998</v>
      </c>
      <c r="AF1134" s="2">
        <v>40717</v>
      </c>
      <c r="AG1134" s="1">
        <v>0.2465</v>
      </c>
      <c r="AI1134" s="2">
        <v>40301</v>
      </c>
      <c r="AJ1134" s="1">
        <v>4.298</v>
      </c>
      <c r="AL1134" s="2">
        <v>40301</v>
      </c>
      <c r="AM1134" s="1">
        <v>3.6785000000000001</v>
      </c>
      <c r="AO1134" s="2">
        <v>40301</v>
      </c>
      <c r="AP1134" s="1">
        <v>1.2295</v>
      </c>
      <c r="AR1134" s="2">
        <v>40301</v>
      </c>
      <c r="AS1134" s="1">
        <v>0.67449999999999999</v>
      </c>
      <c r="AU1134" s="2">
        <v>40301</v>
      </c>
      <c r="AV1134" s="1">
        <v>3.56</v>
      </c>
      <c r="AX1134" s="2">
        <v>40301</v>
      </c>
      <c r="AY1134" s="1">
        <v>3.6945000000000001</v>
      </c>
      <c r="BA1134" s="116">
        <v>40301</v>
      </c>
      <c r="BB1134" s="1">
        <v>3.2118000000000002</v>
      </c>
      <c r="BD1134" s="2">
        <v>40301</v>
      </c>
      <c r="BE1134" s="1">
        <v>1.4379999999999999</v>
      </c>
      <c r="BG1134" s="2">
        <v>40366</v>
      </c>
      <c r="BH1134" s="1">
        <v>3</v>
      </c>
      <c r="BI1134" s="2"/>
      <c r="BJ1134" s="2">
        <v>40366</v>
      </c>
      <c r="BK1134" s="1">
        <v>1.79</v>
      </c>
      <c r="BM1134" s="2">
        <v>40302</v>
      </c>
      <c r="BN1134" s="1">
        <v>2.2837999999999998</v>
      </c>
    </row>
    <row r="1135" spans="2:66">
      <c r="B1135" s="2">
        <v>40737</v>
      </c>
      <c r="C1135" s="1">
        <v>3.59</v>
      </c>
      <c r="E1135" s="2">
        <v>40198</v>
      </c>
      <c r="F1135" s="1">
        <v>2.25</v>
      </c>
      <c r="H1135" s="2">
        <v>40231</v>
      </c>
      <c r="I1135" s="1">
        <v>4.2</v>
      </c>
      <c r="K1135" s="2">
        <v>40227</v>
      </c>
      <c r="L1135" s="1">
        <v>5.29</v>
      </c>
      <c r="N1135" s="2">
        <v>40227</v>
      </c>
      <c r="O1135" s="1">
        <v>4.72</v>
      </c>
      <c r="Q1135" s="2">
        <v>40302</v>
      </c>
      <c r="R1135" s="1">
        <v>4.4424999999999999</v>
      </c>
      <c r="T1135" s="2">
        <v>40302</v>
      </c>
      <c r="U1135" s="1">
        <v>4.1174999999999997</v>
      </c>
      <c r="W1135" s="2">
        <v>40302</v>
      </c>
      <c r="X1135" s="1">
        <v>3.8449999999999998</v>
      </c>
      <c r="Z1135" s="2">
        <v>40302</v>
      </c>
      <c r="AA1135" s="1">
        <v>3.5625</v>
      </c>
      <c r="AC1135" s="2">
        <v>40302</v>
      </c>
      <c r="AD1135" s="1">
        <v>2.9874999999999998</v>
      </c>
      <c r="AF1135" s="2">
        <v>40718</v>
      </c>
      <c r="AG1135" s="1">
        <v>0.24625</v>
      </c>
      <c r="AI1135" s="2">
        <v>40302</v>
      </c>
      <c r="AJ1135" s="1">
        <v>4.1769999999999996</v>
      </c>
      <c r="AL1135" s="2">
        <v>40302</v>
      </c>
      <c r="AM1135" s="1">
        <v>3.5855000000000001</v>
      </c>
      <c r="AO1135" s="2">
        <v>40302</v>
      </c>
      <c r="AP1135" s="1">
        <v>1.2135</v>
      </c>
      <c r="AR1135" s="2">
        <v>40302</v>
      </c>
      <c r="AS1135" s="1">
        <v>0.6845</v>
      </c>
      <c r="AU1135" s="2">
        <v>40302</v>
      </c>
      <c r="AV1135" s="1">
        <v>3.488</v>
      </c>
      <c r="AX1135" s="2">
        <v>40302</v>
      </c>
      <c r="AY1135" s="1">
        <v>3.6132999999999997</v>
      </c>
      <c r="BA1135" s="116">
        <v>40302</v>
      </c>
      <c r="BB1135" s="1">
        <v>3.1429999999999998</v>
      </c>
      <c r="BD1135" s="2">
        <v>40302</v>
      </c>
      <c r="BE1135" s="1">
        <v>1.3683000000000001</v>
      </c>
      <c r="BG1135" s="2">
        <v>40367</v>
      </c>
      <c r="BH1135" s="1">
        <v>3.04</v>
      </c>
      <c r="BI1135" s="2"/>
      <c r="BJ1135" s="2">
        <v>40367</v>
      </c>
      <c r="BK1135" s="1">
        <v>1.8</v>
      </c>
      <c r="BM1135" s="2">
        <v>40303</v>
      </c>
      <c r="BN1135" s="1">
        <v>2.2010000000000001</v>
      </c>
    </row>
    <row r="1136" spans="2:66">
      <c r="B1136" s="2">
        <v>40738</v>
      </c>
      <c r="C1136" s="1">
        <v>3.59</v>
      </c>
      <c r="E1136" s="2">
        <v>40199</v>
      </c>
      <c r="F1136" s="1">
        <v>2.25</v>
      </c>
      <c r="H1136" s="2">
        <v>40232</v>
      </c>
      <c r="I1136" s="1">
        <v>4.16</v>
      </c>
      <c r="K1136" s="2">
        <v>40228</v>
      </c>
      <c r="L1136" s="1">
        <v>5.31</v>
      </c>
      <c r="N1136" s="2">
        <v>40228</v>
      </c>
      <c r="O1136" s="1">
        <v>4.7699999999999996</v>
      </c>
      <c r="Q1136" s="2">
        <v>40303</v>
      </c>
      <c r="R1136" s="1">
        <v>4.4400000000000004</v>
      </c>
      <c r="T1136" s="2">
        <v>40303</v>
      </c>
      <c r="U1136" s="1">
        <v>4.1150000000000002</v>
      </c>
      <c r="W1136" s="2">
        <v>40303</v>
      </c>
      <c r="X1136" s="1">
        <v>3.8449999999999998</v>
      </c>
      <c r="Z1136" s="2">
        <v>40303</v>
      </c>
      <c r="AA1136" s="1">
        <v>3.5649999999999999</v>
      </c>
      <c r="AC1136" s="2">
        <v>40303</v>
      </c>
      <c r="AD1136" s="1">
        <v>2.99</v>
      </c>
      <c r="AF1136" s="2">
        <v>40721</v>
      </c>
      <c r="AG1136" s="1">
        <v>0.24575</v>
      </c>
      <c r="AI1136" s="2">
        <v>40303</v>
      </c>
      <c r="AJ1136" s="1">
        <v>4.1580000000000004</v>
      </c>
      <c r="AL1136" s="2">
        <v>40303</v>
      </c>
      <c r="AM1136" s="1">
        <v>3.536</v>
      </c>
      <c r="AO1136" s="2">
        <v>40303</v>
      </c>
      <c r="AP1136" s="1">
        <v>1.169</v>
      </c>
      <c r="AR1136" s="2">
        <v>40303</v>
      </c>
      <c r="AS1136" s="1">
        <v>0.6865</v>
      </c>
      <c r="AU1136" s="2">
        <v>40303</v>
      </c>
      <c r="AV1136" s="1">
        <v>3.3839999999999999</v>
      </c>
      <c r="AX1136" s="2">
        <v>40303</v>
      </c>
      <c r="AY1136" s="1">
        <v>3.524</v>
      </c>
      <c r="BA1136" s="116">
        <v>40303</v>
      </c>
      <c r="BB1136" s="1">
        <v>3.0615000000000001</v>
      </c>
      <c r="BD1136" s="2">
        <v>40303</v>
      </c>
      <c r="BE1136" s="1">
        <v>1.294</v>
      </c>
      <c r="BG1136" s="2">
        <v>40368</v>
      </c>
      <c r="BH1136" s="1">
        <v>3.07</v>
      </c>
      <c r="BI1136" s="2"/>
      <c r="BJ1136" s="2">
        <v>40368</v>
      </c>
      <c r="BK1136" s="1">
        <v>1.85</v>
      </c>
      <c r="BM1136" s="2">
        <v>40304</v>
      </c>
      <c r="BN1136" s="1">
        <v>2.1154999999999999</v>
      </c>
    </row>
    <row r="1137" spans="2:66">
      <c r="B1137" s="2">
        <v>40739</v>
      </c>
      <c r="C1137" s="1">
        <v>3.59</v>
      </c>
      <c r="E1137" s="2">
        <v>40200</v>
      </c>
      <c r="F1137" s="1">
        <v>2.25</v>
      </c>
      <c r="H1137" s="2">
        <v>40233</v>
      </c>
      <c r="I1137" s="1">
        <v>4.1399999999999997</v>
      </c>
      <c r="K1137" s="2">
        <v>40231</v>
      </c>
      <c r="L1137" s="1">
        <v>5.3</v>
      </c>
      <c r="N1137" s="2">
        <v>40231</v>
      </c>
      <c r="O1137" s="1">
        <v>4.7699999999999996</v>
      </c>
      <c r="Q1137" s="2">
        <v>40304</v>
      </c>
      <c r="R1137" s="1">
        <v>4.4550000000000001</v>
      </c>
      <c r="T1137" s="2">
        <v>40304</v>
      </c>
      <c r="U1137" s="1">
        <v>4.125</v>
      </c>
      <c r="W1137" s="2">
        <v>40304</v>
      </c>
      <c r="X1137" s="1">
        <v>3.8449999999999998</v>
      </c>
      <c r="Z1137" s="2">
        <v>40304</v>
      </c>
      <c r="AA1137" s="1">
        <v>3.5449999999999999</v>
      </c>
      <c r="AC1137" s="2">
        <v>40304</v>
      </c>
      <c r="AD1137" s="1">
        <v>2.9550000000000001</v>
      </c>
      <c r="AF1137" s="2">
        <v>40722</v>
      </c>
      <c r="AG1137" s="1">
        <v>0.24575</v>
      </c>
      <c r="AI1137" s="2">
        <v>40304</v>
      </c>
      <c r="AJ1137" s="1">
        <v>4.0140000000000002</v>
      </c>
      <c r="AL1137" s="2">
        <v>40304</v>
      </c>
      <c r="AM1137" s="1">
        <v>3.4415</v>
      </c>
      <c r="AO1137" s="2">
        <v>40304</v>
      </c>
      <c r="AP1137" s="1">
        <v>1.1565000000000001</v>
      </c>
      <c r="AR1137" s="2">
        <v>40304</v>
      </c>
      <c r="AS1137" s="1">
        <v>0.75049999999999994</v>
      </c>
      <c r="AU1137" s="2">
        <v>40304</v>
      </c>
      <c r="AV1137" s="1">
        <v>3.2759999999999998</v>
      </c>
      <c r="AX1137" s="2">
        <v>40304</v>
      </c>
      <c r="AY1137" s="1">
        <v>3.4460000000000002</v>
      </c>
      <c r="BA1137" s="116">
        <v>40304</v>
      </c>
      <c r="BB1137" s="1">
        <v>3.0329999999999999</v>
      </c>
      <c r="BD1137" s="2">
        <v>40304</v>
      </c>
      <c r="BE1137" s="1">
        <v>1.2253000000000001</v>
      </c>
      <c r="BG1137" s="2">
        <v>40371</v>
      </c>
      <c r="BH1137" s="1">
        <v>3.08</v>
      </c>
      <c r="BI1137" s="2"/>
      <c r="BJ1137" s="2">
        <v>40371</v>
      </c>
      <c r="BK1137" s="1">
        <v>1.85</v>
      </c>
      <c r="BM1137" s="2">
        <v>40305</v>
      </c>
      <c r="BN1137" s="1">
        <v>2.1850000000000001</v>
      </c>
    </row>
    <row r="1138" spans="2:66">
      <c r="B1138" s="2">
        <v>40742</v>
      </c>
      <c r="C1138" s="1">
        <v>3.59</v>
      </c>
      <c r="E1138" s="2">
        <v>40203</v>
      </c>
      <c r="F1138" s="1">
        <v>2.2800000000000002</v>
      </c>
      <c r="H1138" s="2">
        <v>40234</v>
      </c>
      <c r="I1138" s="1">
        <v>4.09</v>
      </c>
      <c r="K1138" s="2">
        <v>40232</v>
      </c>
      <c r="L1138" s="1">
        <v>5.27</v>
      </c>
      <c r="N1138" s="2">
        <v>40232</v>
      </c>
      <c r="O1138" s="1">
        <v>4.75</v>
      </c>
      <c r="Q1138" s="2">
        <v>40305</v>
      </c>
      <c r="R1138" s="1">
        <v>4.29</v>
      </c>
      <c r="T1138" s="2">
        <v>40305</v>
      </c>
      <c r="U1138" s="1">
        <v>3.96</v>
      </c>
      <c r="W1138" s="2">
        <v>40305</v>
      </c>
      <c r="X1138" s="1">
        <v>3.69</v>
      </c>
      <c r="Z1138" s="2">
        <v>40305</v>
      </c>
      <c r="AA1138" s="1">
        <v>3.41</v>
      </c>
      <c r="AC1138" s="2">
        <v>40305</v>
      </c>
      <c r="AD1138" s="1">
        <v>2.87</v>
      </c>
      <c r="AF1138" s="2">
        <v>40723</v>
      </c>
      <c r="AG1138" s="1">
        <v>0.24575</v>
      </c>
      <c r="AI1138" s="2">
        <v>40305</v>
      </c>
      <c r="AJ1138" s="1">
        <v>4.0525000000000002</v>
      </c>
      <c r="AL1138" s="2">
        <v>40305</v>
      </c>
      <c r="AM1138" s="1">
        <v>3.456</v>
      </c>
      <c r="AO1138" s="2">
        <v>40305</v>
      </c>
      <c r="AP1138" s="1">
        <v>1.1625000000000001</v>
      </c>
      <c r="AR1138" s="2">
        <v>40305</v>
      </c>
      <c r="AS1138" s="1">
        <v>0.751</v>
      </c>
      <c r="AU1138" s="2">
        <v>40305</v>
      </c>
      <c r="AV1138" s="1">
        <v>3.2930000000000001</v>
      </c>
      <c r="AX1138" s="2">
        <v>40305</v>
      </c>
      <c r="AY1138" s="1">
        <v>3.4699999999999998</v>
      </c>
      <c r="BA1138" s="116">
        <v>40305</v>
      </c>
      <c r="BB1138" s="1">
        <v>3.0659999999999998</v>
      </c>
      <c r="BD1138" s="2">
        <v>40305</v>
      </c>
      <c r="BE1138" s="1">
        <v>1.2969999999999999</v>
      </c>
      <c r="BG1138" s="2">
        <v>40372</v>
      </c>
      <c r="BH1138" s="1">
        <v>3.15</v>
      </c>
      <c r="BI1138" s="2"/>
      <c r="BJ1138" s="2">
        <v>40372</v>
      </c>
      <c r="BK1138" s="1">
        <v>1.9</v>
      </c>
      <c r="BM1138" s="2">
        <v>40308</v>
      </c>
      <c r="BN1138" s="1">
        <v>2.2530000000000001</v>
      </c>
    </row>
    <row r="1139" spans="2:66">
      <c r="B1139" s="2">
        <v>40743</v>
      </c>
      <c r="C1139" s="1">
        <v>3.59</v>
      </c>
      <c r="E1139" s="2">
        <v>40204</v>
      </c>
      <c r="F1139" s="1">
        <v>2.27</v>
      </c>
      <c r="H1139" s="2">
        <v>40235</v>
      </c>
      <c r="I1139" s="1">
        <v>4.0999999999999996</v>
      </c>
      <c r="K1139" s="2">
        <v>40233</v>
      </c>
      <c r="L1139" s="1">
        <v>5.22</v>
      </c>
      <c r="N1139" s="2">
        <v>40233</v>
      </c>
      <c r="O1139" s="1">
        <v>4.6899999999999995</v>
      </c>
      <c r="Q1139" s="2">
        <v>40308</v>
      </c>
      <c r="R1139" s="1">
        <v>4.375</v>
      </c>
      <c r="T1139" s="2">
        <v>40308</v>
      </c>
      <c r="U1139" s="1">
        <v>4.0350000000000001</v>
      </c>
      <c r="W1139" s="2">
        <v>40308</v>
      </c>
      <c r="X1139" s="1">
        <v>3.7450000000000001</v>
      </c>
      <c r="Z1139" s="2">
        <v>40308</v>
      </c>
      <c r="AA1139" s="1">
        <v>3.4550000000000001</v>
      </c>
      <c r="AC1139" s="2">
        <v>40308</v>
      </c>
      <c r="AD1139" s="1">
        <v>2.91</v>
      </c>
      <c r="AF1139" s="2">
        <v>40724</v>
      </c>
      <c r="AG1139" s="1">
        <v>0.24575</v>
      </c>
      <c r="AI1139" s="2">
        <v>40308</v>
      </c>
      <c r="AJ1139" s="1">
        <v>4.2068000000000003</v>
      </c>
      <c r="AL1139" s="2">
        <v>40308</v>
      </c>
      <c r="AM1139" s="1">
        <v>3.5529999999999999</v>
      </c>
      <c r="AO1139" s="2">
        <v>40308</v>
      </c>
      <c r="AP1139" s="1">
        <v>1.1283000000000001</v>
      </c>
      <c r="AR1139" s="2">
        <v>40308</v>
      </c>
      <c r="AS1139" s="1">
        <v>0.67600000000000005</v>
      </c>
      <c r="AU1139" s="2">
        <v>40308</v>
      </c>
      <c r="AV1139" s="1">
        <v>3.5365000000000002</v>
      </c>
      <c r="AX1139" s="2">
        <v>40308</v>
      </c>
      <c r="AY1139" s="1">
        <v>3.6635</v>
      </c>
      <c r="BA1139" s="116">
        <v>40308</v>
      </c>
      <c r="BB1139" s="1">
        <v>3.1814999999999998</v>
      </c>
      <c r="BD1139" s="2">
        <v>40308</v>
      </c>
      <c r="BE1139" s="1">
        <v>1.284</v>
      </c>
      <c r="BG1139" s="2">
        <v>40373</v>
      </c>
      <c r="BH1139" s="1">
        <v>3.07</v>
      </c>
      <c r="BI1139" s="2"/>
      <c r="BJ1139" s="2">
        <v>40373</v>
      </c>
      <c r="BK1139" s="1">
        <v>1.8199999999999998</v>
      </c>
      <c r="BM1139" s="2">
        <v>40309</v>
      </c>
      <c r="BN1139" s="1">
        <v>2.2410000000000001</v>
      </c>
    </row>
    <row r="1140" spans="2:66">
      <c r="B1140" s="2">
        <v>40744</v>
      </c>
      <c r="C1140" s="1">
        <v>3.59</v>
      </c>
      <c r="E1140" s="2">
        <v>40205</v>
      </c>
      <c r="F1140" s="1">
        <v>2.27</v>
      </c>
      <c r="H1140" s="2">
        <v>40239</v>
      </c>
      <c r="I1140" s="1">
        <v>4.1100000000000003</v>
      </c>
      <c r="K1140" s="2">
        <v>40234</v>
      </c>
      <c r="L1140" s="1">
        <v>5.13</v>
      </c>
      <c r="N1140" s="2">
        <v>40234</v>
      </c>
      <c r="O1140" s="1">
        <v>4.6100000000000003</v>
      </c>
      <c r="Q1140" s="2">
        <v>40309</v>
      </c>
      <c r="R1140" s="1">
        <v>4.3250000000000002</v>
      </c>
      <c r="T1140" s="2">
        <v>40309</v>
      </c>
      <c r="U1140" s="1">
        <v>3.9750000000000001</v>
      </c>
      <c r="W1140" s="2">
        <v>40309</v>
      </c>
      <c r="X1140" s="1">
        <v>3.6850000000000001</v>
      </c>
      <c r="Z1140" s="2">
        <v>40309</v>
      </c>
      <c r="AA1140" s="1">
        <v>3.4</v>
      </c>
      <c r="AC1140" s="2">
        <v>40309</v>
      </c>
      <c r="AD1140" s="1">
        <v>2.87</v>
      </c>
      <c r="AF1140" s="2">
        <v>40725</v>
      </c>
      <c r="AG1140" s="1">
        <v>0.24575</v>
      </c>
      <c r="AI1140" s="2">
        <v>40309</v>
      </c>
      <c r="AJ1140" s="1">
        <v>4.2169999999999996</v>
      </c>
      <c r="AL1140" s="2">
        <v>40309</v>
      </c>
      <c r="AM1140" s="1">
        <v>3.5510000000000002</v>
      </c>
      <c r="AO1140" s="2">
        <v>40309</v>
      </c>
      <c r="AP1140" s="1">
        <v>1.1265000000000001</v>
      </c>
      <c r="AR1140" s="2">
        <v>40309</v>
      </c>
      <c r="AS1140" s="1">
        <v>0.6845</v>
      </c>
      <c r="AU1140" s="2">
        <v>40309</v>
      </c>
      <c r="AV1140" s="1">
        <v>3.5825</v>
      </c>
      <c r="AX1140" s="2">
        <v>40309</v>
      </c>
      <c r="AY1140" s="1">
        <v>3.7015000000000002</v>
      </c>
      <c r="BA1140" s="116">
        <v>40309</v>
      </c>
      <c r="BB1140" s="1">
        <v>3.2124999999999999</v>
      </c>
      <c r="BD1140" s="2">
        <v>40309</v>
      </c>
      <c r="BE1140" s="1">
        <v>1.276</v>
      </c>
      <c r="BG1140" s="2">
        <v>40374</v>
      </c>
      <c r="BH1140" s="1">
        <v>3</v>
      </c>
      <c r="BI1140" s="2"/>
      <c r="BJ1140" s="2">
        <v>40374</v>
      </c>
      <c r="BK1140" s="1">
        <v>1.76</v>
      </c>
      <c r="BM1140" s="2">
        <v>40310</v>
      </c>
      <c r="BN1140" s="1">
        <v>2.242</v>
      </c>
    </row>
    <row r="1141" spans="2:66">
      <c r="B1141" s="2">
        <v>40745</v>
      </c>
      <c r="C1141" s="1">
        <v>3.59</v>
      </c>
      <c r="E1141" s="2">
        <v>40206</v>
      </c>
      <c r="F1141" s="1">
        <v>2.29</v>
      </c>
      <c r="H1141" s="2">
        <v>40240</v>
      </c>
      <c r="I1141" s="1">
        <v>4.09</v>
      </c>
      <c r="K1141" s="2">
        <v>40235</v>
      </c>
      <c r="L1141" s="1">
        <v>5.14</v>
      </c>
      <c r="N1141" s="2">
        <v>40235</v>
      </c>
      <c r="O1141" s="1">
        <v>4.62</v>
      </c>
      <c r="Q1141" s="2">
        <v>40310</v>
      </c>
      <c r="R1141" s="1">
        <v>4.3449999999999998</v>
      </c>
      <c r="T1141" s="2">
        <v>40310</v>
      </c>
      <c r="U1141" s="1">
        <v>4.0049999999999999</v>
      </c>
      <c r="W1141" s="2">
        <v>40310</v>
      </c>
      <c r="X1141" s="1">
        <v>3.7349999999999999</v>
      </c>
      <c r="Z1141" s="2">
        <v>40310</v>
      </c>
      <c r="AA1141" s="1">
        <v>3.46</v>
      </c>
      <c r="AC1141" s="2">
        <v>40310</v>
      </c>
      <c r="AD1141" s="1">
        <v>2.9550000000000001</v>
      </c>
      <c r="AF1141" s="2">
        <v>40728</v>
      </c>
      <c r="AG1141" s="1">
        <v>0.24575</v>
      </c>
      <c r="AI1141" s="2">
        <v>40310</v>
      </c>
      <c r="AJ1141" s="1">
        <v>4.2780000000000005</v>
      </c>
      <c r="AL1141" s="2">
        <v>40310</v>
      </c>
      <c r="AM1141" s="1">
        <v>3.593</v>
      </c>
      <c r="AO1141" s="2">
        <v>40310</v>
      </c>
      <c r="AP1141" s="1">
        <v>1.1219999999999999</v>
      </c>
      <c r="AR1141" s="2">
        <v>40310</v>
      </c>
      <c r="AS1141" s="1">
        <v>0.66249999999999998</v>
      </c>
      <c r="AU1141" s="2">
        <v>40310</v>
      </c>
      <c r="AV1141" s="1">
        <v>3.589</v>
      </c>
      <c r="AX1141" s="2">
        <v>40310</v>
      </c>
      <c r="AY1141" s="1">
        <v>3.7069999999999999</v>
      </c>
      <c r="BA1141" s="116">
        <v>40310</v>
      </c>
      <c r="BB1141" s="1">
        <v>3.2098</v>
      </c>
      <c r="BD1141" s="2">
        <v>40310</v>
      </c>
      <c r="BE1141" s="1">
        <v>1.2789999999999999</v>
      </c>
      <c r="BG1141" s="2">
        <v>40375</v>
      </c>
      <c r="BH1141" s="1">
        <v>2.96</v>
      </c>
      <c r="BI1141" s="2"/>
      <c r="BJ1141" s="2">
        <v>40375</v>
      </c>
      <c r="BK1141" s="1">
        <v>1.7</v>
      </c>
      <c r="BM1141" s="2">
        <v>40311</v>
      </c>
      <c r="BN1141" s="1">
        <v>2.1850000000000001</v>
      </c>
    </row>
    <row r="1142" spans="2:66">
      <c r="B1142" s="2">
        <v>40746</v>
      </c>
      <c r="C1142" s="1">
        <v>3.59</v>
      </c>
      <c r="E1142" s="2">
        <v>40207</v>
      </c>
      <c r="F1142" s="1">
        <v>2.2800000000000002</v>
      </c>
      <c r="H1142" s="2">
        <v>40241</v>
      </c>
      <c r="I1142" s="1">
        <v>4.08</v>
      </c>
      <c r="K1142" s="2">
        <v>40239</v>
      </c>
      <c r="L1142" s="1">
        <v>5.14</v>
      </c>
      <c r="N1142" s="2">
        <v>40239</v>
      </c>
      <c r="O1142" s="1">
        <v>4.63</v>
      </c>
      <c r="Q1142" s="2">
        <v>40311</v>
      </c>
      <c r="R1142" s="1">
        <v>4.3600000000000003</v>
      </c>
      <c r="T1142" s="2">
        <v>40311</v>
      </c>
      <c r="U1142" s="1">
        <v>4.0199999999999996</v>
      </c>
      <c r="W1142" s="2">
        <v>40311</v>
      </c>
      <c r="X1142" s="1">
        <v>3.7549999999999999</v>
      </c>
      <c r="Z1142" s="2">
        <v>40311</v>
      </c>
      <c r="AA1142" s="1">
        <v>3.4849999999999999</v>
      </c>
      <c r="AC1142" s="2">
        <v>40311</v>
      </c>
      <c r="AD1142" s="1">
        <v>2.9750000000000001</v>
      </c>
      <c r="AF1142" s="2">
        <v>40729</v>
      </c>
      <c r="AG1142" s="1">
        <v>0.24575</v>
      </c>
      <c r="AI1142" s="2">
        <v>40311</v>
      </c>
      <c r="AJ1142" s="1">
        <v>4.2263000000000002</v>
      </c>
      <c r="AL1142" s="2">
        <v>40311</v>
      </c>
      <c r="AM1142" s="1">
        <v>3.5495000000000001</v>
      </c>
      <c r="AO1142" s="2">
        <v>40311</v>
      </c>
      <c r="AP1142" s="1">
        <v>1.1200000000000001</v>
      </c>
      <c r="AR1142" s="2">
        <v>40311</v>
      </c>
      <c r="AS1142" s="1">
        <v>0.69499999999999995</v>
      </c>
      <c r="AU1142" s="2">
        <v>40311</v>
      </c>
      <c r="AV1142" s="1">
        <v>3.5590000000000002</v>
      </c>
      <c r="AX1142" s="2">
        <v>40311</v>
      </c>
      <c r="AY1142" s="1">
        <v>3.6720000000000002</v>
      </c>
      <c r="BA1142" s="116">
        <v>40311</v>
      </c>
      <c r="BB1142" s="1">
        <v>3.1619999999999999</v>
      </c>
      <c r="BD1142" s="2">
        <v>40311</v>
      </c>
      <c r="BE1142" s="1">
        <v>1.2253000000000001</v>
      </c>
      <c r="BG1142" s="2">
        <v>40378</v>
      </c>
      <c r="BH1142" s="1">
        <v>2.99</v>
      </c>
      <c r="BI1142" s="2"/>
      <c r="BJ1142" s="2">
        <v>40378</v>
      </c>
      <c r="BK1142" s="1">
        <v>1.73</v>
      </c>
      <c r="BM1142" s="2">
        <v>40312</v>
      </c>
      <c r="BN1142" s="1">
        <v>2.1659999999999999</v>
      </c>
    </row>
    <row r="1143" spans="2:66">
      <c r="B1143" s="2">
        <v>40749</v>
      </c>
      <c r="C1143" s="1">
        <v>3.59</v>
      </c>
      <c r="E1143" s="2">
        <v>40210</v>
      </c>
      <c r="F1143" s="1">
        <v>2.2800000000000002</v>
      </c>
      <c r="H1143" s="2">
        <v>40242</v>
      </c>
      <c r="I1143" s="1">
        <v>4.0999999999999996</v>
      </c>
      <c r="K1143" s="2">
        <v>40240</v>
      </c>
      <c r="L1143" s="1">
        <v>5.1100000000000003</v>
      </c>
      <c r="N1143" s="2">
        <v>40240</v>
      </c>
      <c r="O1143" s="1">
        <v>4.5999999999999996</v>
      </c>
      <c r="Q1143" s="2">
        <v>40312</v>
      </c>
      <c r="R1143" s="1">
        <v>4.3550000000000004</v>
      </c>
      <c r="T1143" s="2">
        <v>40312</v>
      </c>
      <c r="U1143" s="1">
        <v>4.0149999999999997</v>
      </c>
      <c r="W1143" s="2">
        <v>40312</v>
      </c>
      <c r="X1143" s="1">
        <v>3.7450000000000001</v>
      </c>
      <c r="Z1143" s="2">
        <v>40312</v>
      </c>
      <c r="AA1143" s="1">
        <v>3.4750000000000001</v>
      </c>
      <c r="AC1143" s="2">
        <v>40312</v>
      </c>
      <c r="AD1143" s="1">
        <v>2.9699999999999998</v>
      </c>
      <c r="AF1143" s="2">
        <v>40730</v>
      </c>
      <c r="AG1143" s="1">
        <v>0.24575</v>
      </c>
      <c r="AI1143" s="2">
        <v>40312</v>
      </c>
      <c r="AJ1143" s="1">
        <v>4.1399999999999997</v>
      </c>
      <c r="AL1143" s="2">
        <v>40312</v>
      </c>
      <c r="AM1143" s="1">
        <v>3.472</v>
      </c>
      <c r="AO1143" s="2">
        <v>40312</v>
      </c>
      <c r="AP1143" s="1">
        <v>1.121</v>
      </c>
      <c r="AR1143" s="2">
        <v>40312</v>
      </c>
      <c r="AS1143" s="1">
        <v>0.72750000000000004</v>
      </c>
      <c r="AU1143" s="2">
        <v>40312</v>
      </c>
      <c r="AV1143" s="1">
        <v>3.4830000000000001</v>
      </c>
      <c r="AX1143" s="2">
        <v>40312</v>
      </c>
      <c r="AY1143" s="1">
        <v>3.613</v>
      </c>
      <c r="BA1143" s="116">
        <v>40312</v>
      </c>
      <c r="BB1143" s="1">
        <v>3.133</v>
      </c>
      <c r="BD1143" s="2">
        <v>40312</v>
      </c>
      <c r="BE1143" s="1">
        <v>1.2490000000000001</v>
      </c>
      <c r="BG1143" s="2">
        <v>40379</v>
      </c>
      <c r="BH1143" s="1">
        <v>2.98</v>
      </c>
      <c r="BI1143" s="2"/>
      <c r="BJ1143" s="2">
        <v>40379</v>
      </c>
      <c r="BK1143" s="1">
        <v>1.71</v>
      </c>
      <c r="BM1143" s="2">
        <v>40315</v>
      </c>
      <c r="BN1143" s="1">
        <v>2.21</v>
      </c>
    </row>
    <row r="1144" spans="2:66">
      <c r="B1144" s="2">
        <v>40750</v>
      </c>
      <c r="C1144" s="1">
        <v>3.59</v>
      </c>
      <c r="E1144" s="2">
        <v>40211</v>
      </c>
      <c r="F1144" s="1">
        <v>2.27</v>
      </c>
      <c r="H1144" s="2">
        <v>40245</v>
      </c>
      <c r="I1144" s="1">
        <v>4.12</v>
      </c>
      <c r="K1144" s="2">
        <v>40241</v>
      </c>
      <c r="L1144" s="1">
        <v>5.0599999999999996</v>
      </c>
      <c r="N1144" s="2">
        <v>40241</v>
      </c>
      <c r="O1144" s="1">
        <v>4.5600000000000005</v>
      </c>
      <c r="Q1144" s="2">
        <v>40315</v>
      </c>
      <c r="R1144" s="1">
        <v>4.25</v>
      </c>
      <c r="T1144" s="2">
        <v>40315</v>
      </c>
      <c r="U1144" s="1">
        <v>3.915</v>
      </c>
      <c r="W1144" s="2">
        <v>40315</v>
      </c>
      <c r="X1144" s="1">
        <v>3.6550000000000002</v>
      </c>
      <c r="Z1144" s="2">
        <v>40315</v>
      </c>
      <c r="AA1144" s="1">
        <v>3.41</v>
      </c>
      <c r="AC1144" s="2">
        <v>40315</v>
      </c>
      <c r="AD1144" s="1">
        <v>2.93</v>
      </c>
      <c r="AF1144" s="2">
        <v>40731</v>
      </c>
      <c r="AG1144" s="1">
        <v>0.24604999999999999</v>
      </c>
      <c r="AI1144" s="2">
        <v>40315</v>
      </c>
      <c r="AJ1144" s="1">
        <v>4.1660000000000004</v>
      </c>
      <c r="AL1144" s="2">
        <v>40315</v>
      </c>
      <c r="AM1144" s="1">
        <v>3.5125000000000002</v>
      </c>
      <c r="AO1144" s="2">
        <v>40315</v>
      </c>
      <c r="AP1144" s="1">
        <v>1.1345000000000001</v>
      </c>
      <c r="AR1144" s="2">
        <v>40315</v>
      </c>
      <c r="AS1144" s="1">
        <v>0.73699999999999999</v>
      </c>
      <c r="AU1144" s="2">
        <v>40315</v>
      </c>
      <c r="AV1144" s="1">
        <v>3.4929999999999999</v>
      </c>
      <c r="AX1144" s="2">
        <v>40315</v>
      </c>
      <c r="AY1144" s="1">
        <v>3.6245000000000003</v>
      </c>
      <c r="BA1144" s="116">
        <v>40315</v>
      </c>
      <c r="BB1144" s="1">
        <v>3.1509999999999998</v>
      </c>
      <c r="BD1144" s="2">
        <v>40315</v>
      </c>
      <c r="BE1144" s="1">
        <v>1.3008</v>
      </c>
      <c r="BG1144" s="2">
        <v>40380</v>
      </c>
      <c r="BH1144" s="1">
        <v>2.9</v>
      </c>
      <c r="BI1144" s="2"/>
      <c r="BJ1144" s="2">
        <v>40380</v>
      </c>
      <c r="BK1144" s="1">
        <v>1.6600000000000001</v>
      </c>
      <c r="BM1144" s="2">
        <v>40316</v>
      </c>
      <c r="BN1144" s="1">
        <v>2.0910000000000002</v>
      </c>
    </row>
    <row r="1145" spans="2:66">
      <c r="B1145" s="2">
        <v>40751</v>
      </c>
      <c r="C1145" s="1">
        <v>3.59</v>
      </c>
      <c r="E1145" s="2">
        <v>40212</v>
      </c>
      <c r="F1145" s="1">
        <v>2.2599999999999998</v>
      </c>
      <c r="H1145" s="2">
        <v>40246</v>
      </c>
      <c r="I1145" s="1">
        <v>4.0999999999999996</v>
      </c>
      <c r="K1145" s="2">
        <v>40242</v>
      </c>
      <c r="L1145" s="1">
        <v>5.04</v>
      </c>
      <c r="N1145" s="2">
        <v>40242</v>
      </c>
      <c r="O1145" s="1">
        <v>4.5600000000000005</v>
      </c>
      <c r="Q1145" s="2">
        <v>40316</v>
      </c>
      <c r="R1145" s="1">
        <v>4.2949999999999999</v>
      </c>
      <c r="T1145" s="2">
        <v>40316</v>
      </c>
      <c r="U1145" s="1">
        <v>3.96</v>
      </c>
      <c r="W1145" s="2">
        <v>40316</v>
      </c>
      <c r="X1145" s="1">
        <v>3.6949999999999998</v>
      </c>
      <c r="Z1145" s="2">
        <v>40316</v>
      </c>
      <c r="AA1145" s="1">
        <v>3.44</v>
      </c>
      <c r="AC1145" s="2">
        <v>40316</v>
      </c>
      <c r="AD1145" s="1">
        <v>2.96</v>
      </c>
      <c r="AF1145" s="2">
        <v>40732</v>
      </c>
      <c r="AG1145" s="1">
        <v>0.24604999999999999</v>
      </c>
      <c r="AI1145" s="2">
        <v>40316</v>
      </c>
      <c r="AJ1145" s="1">
        <v>4.0430000000000001</v>
      </c>
      <c r="AL1145" s="2">
        <v>40316</v>
      </c>
      <c r="AM1145" s="1">
        <v>3.3915000000000002</v>
      </c>
      <c r="AO1145" s="2">
        <v>40316</v>
      </c>
      <c r="AP1145" s="1">
        <v>1.1034999999999999</v>
      </c>
      <c r="AR1145" s="2">
        <v>40316</v>
      </c>
      <c r="AS1145" s="1">
        <v>0.76200000000000001</v>
      </c>
      <c r="AU1145" s="2">
        <v>40316</v>
      </c>
      <c r="AV1145" s="1">
        <v>3.3159999999999998</v>
      </c>
      <c r="AX1145" s="2">
        <v>40316</v>
      </c>
      <c r="AY1145" s="1">
        <v>3.456</v>
      </c>
      <c r="BA1145" s="116">
        <v>40316</v>
      </c>
      <c r="BB1145" s="1">
        <v>2.9859999999999998</v>
      </c>
      <c r="BD1145" s="2">
        <v>40316</v>
      </c>
      <c r="BE1145" s="1">
        <v>1.212</v>
      </c>
      <c r="BG1145" s="2">
        <v>40381</v>
      </c>
      <c r="BH1145" s="1">
        <v>2.96</v>
      </c>
      <c r="BI1145" s="2"/>
      <c r="BJ1145" s="2">
        <v>40381</v>
      </c>
      <c r="BK1145" s="1">
        <v>1.69</v>
      </c>
      <c r="BM1145" s="2">
        <v>40317</v>
      </c>
      <c r="BN1145" s="1">
        <v>2.1377999999999999</v>
      </c>
    </row>
    <row r="1146" spans="2:66">
      <c r="B1146" s="2">
        <v>40752</v>
      </c>
      <c r="C1146" s="1">
        <v>3.59</v>
      </c>
      <c r="E1146" s="2">
        <v>40213</v>
      </c>
      <c r="F1146" s="1">
        <v>2.25</v>
      </c>
      <c r="H1146" s="2">
        <v>40247</v>
      </c>
      <c r="I1146" s="1">
        <v>4.08</v>
      </c>
      <c r="K1146" s="2">
        <v>40245</v>
      </c>
      <c r="L1146" s="1">
        <v>5.04</v>
      </c>
      <c r="N1146" s="2">
        <v>40245</v>
      </c>
      <c r="O1146" s="1">
        <v>4.58</v>
      </c>
      <c r="Q1146" s="2">
        <v>40317</v>
      </c>
      <c r="R1146" s="1">
        <v>4.2699999999999996</v>
      </c>
      <c r="T1146" s="2">
        <v>40317</v>
      </c>
      <c r="U1146" s="1">
        <v>3.9350000000000001</v>
      </c>
      <c r="W1146" s="2">
        <v>40317</v>
      </c>
      <c r="X1146" s="1">
        <v>3.67</v>
      </c>
      <c r="Z1146" s="2">
        <v>40317</v>
      </c>
      <c r="AA1146" s="1">
        <v>3.4249999999999998</v>
      </c>
      <c r="AC1146" s="2">
        <v>40317</v>
      </c>
      <c r="AD1146" s="1">
        <v>2.93</v>
      </c>
      <c r="AF1146" s="2">
        <v>40735</v>
      </c>
      <c r="AG1146" s="1">
        <v>0.24604999999999999</v>
      </c>
      <c r="AI1146" s="2">
        <v>40317</v>
      </c>
      <c r="AJ1146" s="1">
        <v>4.0599999999999996</v>
      </c>
      <c r="AL1146" s="2">
        <v>40317</v>
      </c>
      <c r="AM1146" s="1">
        <v>3.4079999999999999</v>
      </c>
      <c r="AO1146" s="2">
        <v>40317</v>
      </c>
      <c r="AP1146" s="1">
        <v>1.1240000000000001</v>
      </c>
      <c r="AR1146" s="2">
        <v>40317</v>
      </c>
      <c r="AS1146" s="1">
        <v>0.75600000000000001</v>
      </c>
      <c r="AU1146" s="2">
        <v>40317</v>
      </c>
      <c r="AV1146" s="1">
        <v>3.3580000000000001</v>
      </c>
      <c r="AX1146" s="2">
        <v>40317</v>
      </c>
      <c r="AY1146" s="1">
        <v>3.504</v>
      </c>
      <c r="BA1146" s="116">
        <v>40317</v>
      </c>
      <c r="BB1146" s="1">
        <v>3.0425</v>
      </c>
      <c r="BD1146" s="2">
        <v>40317</v>
      </c>
      <c r="BE1146" s="1">
        <v>1.2615000000000001</v>
      </c>
      <c r="BG1146" s="2">
        <v>40382</v>
      </c>
      <c r="BH1146" s="1">
        <v>3.02</v>
      </c>
      <c r="BI1146" s="2"/>
      <c r="BJ1146" s="2">
        <v>40382</v>
      </c>
      <c r="BK1146" s="1">
        <v>1.75</v>
      </c>
      <c r="BM1146" s="2">
        <v>40318</v>
      </c>
      <c r="BN1146" s="1">
        <v>2.0870000000000002</v>
      </c>
    </row>
    <row r="1147" spans="2:66">
      <c r="B1147" s="2">
        <v>40753</v>
      </c>
      <c r="C1147" s="1">
        <v>3.59</v>
      </c>
      <c r="E1147" s="2">
        <v>40214</v>
      </c>
      <c r="F1147" s="1">
        <v>2.2400000000000002</v>
      </c>
      <c r="H1147" s="2">
        <v>40248</v>
      </c>
      <c r="I1147" s="1">
        <v>3.9699999999999998</v>
      </c>
      <c r="K1147" s="2">
        <v>40246</v>
      </c>
      <c r="L1147" s="1">
        <v>5.03</v>
      </c>
      <c r="N1147" s="2">
        <v>40246</v>
      </c>
      <c r="O1147" s="1">
        <v>4.59</v>
      </c>
      <c r="Q1147" s="2">
        <v>40318</v>
      </c>
      <c r="R1147" s="1">
        <v>4.2699999999999996</v>
      </c>
      <c r="T1147" s="2">
        <v>40318</v>
      </c>
      <c r="U1147" s="1">
        <v>3.92</v>
      </c>
      <c r="W1147" s="2">
        <v>40318</v>
      </c>
      <c r="X1147" s="1">
        <v>3.65</v>
      </c>
      <c r="Z1147" s="2">
        <v>40318</v>
      </c>
      <c r="AA1147" s="1">
        <v>3.395</v>
      </c>
      <c r="AC1147" s="2">
        <v>40318</v>
      </c>
      <c r="AD1147" s="1">
        <v>2.9</v>
      </c>
      <c r="AF1147" s="2">
        <v>40736</v>
      </c>
      <c r="AG1147" s="1">
        <v>0.249</v>
      </c>
      <c r="AI1147" s="2">
        <v>40318</v>
      </c>
      <c r="AJ1147" s="1">
        <v>3.8715000000000002</v>
      </c>
      <c r="AL1147" s="2">
        <v>40318</v>
      </c>
      <c r="AM1147" s="1">
        <v>3.2545000000000002</v>
      </c>
      <c r="AO1147" s="2">
        <v>40318</v>
      </c>
      <c r="AP1147" s="1">
        <v>1.1025</v>
      </c>
      <c r="AR1147" s="2">
        <v>40318</v>
      </c>
      <c r="AS1147" s="1">
        <v>0.79700000000000004</v>
      </c>
      <c r="AU1147" s="2">
        <v>40318</v>
      </c>
      <c r="AV1147" s="1">
        <v>3.2629999999999999</v>
      </c>
      <c r="AX1147" s="2">
        <v>40318</v>
      </c>
      <c r="AY1147" s="1">
        <v>3.4180000000000001</v>
      </c>
      <c r="BA1147" s="116">
        <v>40318</v>
      </c>
      <c r="BB1147" s="1">
        <v>2.992</v>
      </c>
      <c r="BD1147" s="2">
        <v>40318</v>
      </c>
      <c r="BE1147" s="1">
        <v>1.2509999999999999</v>
      </c>
      <c r="BG1147" s="2">
        <v>40385</v>
      </c>
      <c r="BH1147" s="1">
        <v>3.03</v>
      </c>
      <c r="BI1147" s="2"/>
      <c r="BJ1147" s="2">
        <v>40385</v>
      </c>
      <c r="BK1147" s="1">
        <v>1.76</v>
      </c>
      <c r="BM1147" s="2">
        <v>40319</v>
      </c>
      <c r="BN1147" s="1">
        <v>2.12</v>
      </c>
    </row>
    <row r="1148" spans="2:66">
      <c r="B1148" s="2">
        <v>40756</v>
      </c>
      <c r="C1148" s="1">
        <v>3.59</v>
      </c>
      <c r="E1148" s="2">
        <v>40217</v>
      </c>
      <c r="F1148" s="1">
        <v>2.2400000000000002</v>
      </c>
      <c r="H1148" s="2">
        <v>40249</v>
      </c>
      <c r="I1148" s="1">
        <v>3.93</v>
      </c>
      <c r="K1148" s="2">
        <v>40247</v>
      </c>
      <c r="L1148" s="1">
        <v>5.01</v>
      </c>
      <c r="N1148" s="2">
        <v>40247</v>
      </c>
      <c r="O1148" s="1">
        <v>4.57</v>
      </c>
      <c r="Q1148" s="2">
        <v>40319</v>
      </c>
      <c r="R1148" s="1">
        <v>4.2699999999999996</v>
      </c>
      <c r="T1148" s="2">
        <v>40319</v>
      </c>
      <c r="U1148" s="1">
        <v>3.92</v>
      </c>
      <c r="W1148" s="2">
        <v>40319</v>
      </c>
      <c r="X1148" s="1">
        <v>3.65</v>
      </c>
      <c r="Z1148" s="2">
        <v>40319</v>
      </c>
      <c r="AA1148" s="1">
        <v>3.395</v>
      </c>
      <c r="AC1148" s="2">
        <v>40319</v>
      </c>
      <c r="AD1148" s="1">
        <v>2.9</v>
      </c>
      <c r="AF1148" s="2">
        <v>40737</v>
      </c>
      <c r="AG1148" s="1">
        <v>0.24925</v>
      </c>
      <c r="AI1148" s="2">
        <v>40319</v>
      </c>
      <c r="AJ1148" s="1">
        <v>3.8780000000000001</v>
      </c>
      <c r="AL1148" s="2">
        <v>40319</v>
      </c>
      <c r="AM1148" s="1">
        <v>3.2640000000000002</v>
      </c>
      <c r="AO1148" s="2">
        <v>40319</v>
      </c>
      <c r="AP1148" s="1">
        <v>1.1575</v>
      </c>
      <c r="AR1148" s="2">
        <v>40319</v>
      </c>
      <c r="AS1148" s="1">
        <v>0.84350000000000003</v>
      </c>
      <c r="AU1148" s="2">
        <v>40319</v>
      </c>
      <c r="AV1148" s="1">
        <v>3.246</v>
      </c>
      <c r="AX1148" s="2">
        <v>40319</v>
      </c>
      <c r="AY1148" s="1">
        <v>3.41</v>
      </c>
      <c r="BA1148" s="116">
        <v>40319</v>
      </c>
      <c r="BB1148" s="1">
        <v>2.984</v>
      </c>
      <c r="BD1148" s="2">
        <v>40319</v>
      </c>
      <c r="BE1148" s="1">
        <v>1.292</v>
      </c>
      <c r="BG1148" s="2">
        <v>40386</v>
      </c>
      <c r="BH1148" s="1">
        <v>3.08</v>
      </c>
      <c r="BI1148" s="2"/>
      <c r="BJ1148" s="2">
        <v>40386</v>
      </c>
      <c r="BK1148" s="1">
        <v>1.8199999999999998</v>
      </c>
      <c r="BM1148" s="2">
        <v>40322</v>
      </c>
      <c r="BN1148" s="1">
        <v>2.1259999999999999</v>
      </c>
    </row>
    <row r="1149" spans="2:66">
      <c r="B1149" s="2">
        <v>40757</v>
      </c>
      <c r="C1149" s="1">
        <v>3.59</v>
      </c>
      <c r="E1149" s="2">
        <v>40218</v>
      </c>
      <c r="F1149" s="1">
        <v>2.2400000000000002</v>
      </c>
      <c r="H1149" s="2">
        <v>40252</v>
      </c>
      <c r="I1149" s="1">
        <v>3.93</v>
      </c>
      <c r="K1149" s="2">
        <v>40248</v>
      </c>
      <c r="L1149" s="1">
        <v>4.8899999999999997</v>
      </c>
      <c r="N1149" s="2">
        <v>40248</v>
      </c>
      <c r="O1149" s="1">
        <v>4.45</v>
      </c>
      <c r="Q1149" s="2">
        <v>40322</v>
      </c>
      <c r="R1149" s="1">
        <v>4.1849999999999996</v>
      </c>
      <c r="T1149" s="2">
        <v>40322</v>
      </c>
      <c r="U1149" s="1">
        <v>3.835</v>
      </c>
      <c r="W1149" s="2">
        <v>40322</v>
      </c>
      <c r="X1149" s="1">
        <v>3.59</v>
      </c>
      <c r="Z1149" s="2">
        <v>40322</v>
      </c>
      <c r="AA1149" s="1">
        <v>3.34</v>
      </c>
      <c r="AC1149" s="2">
        <v>40322</v>
      </c>
      <c r="AD1149" s="1">
        <v>2.86</v>
      </c>
      <c r="AF1149" s="2">
        <v>40738</v>
      </c>
      <c r="AG1149" s="1">
        <v>0.24975</v>
      </c>
      <c r="AI1149" s="2">
        <v>40322</v>
      </c>
      <c r="AJ1149" s="1">
        <v>3.8875000000000002</v>
      </c>
      <c r="AL1149" s="2">
        <v>40322</v>
      </c>
      <c r="AM1149" s="1">
        <v>3.2629999999999999</v>
      </c>
      <c r="AO1149" s="2">
        <v>40322</v>
      </c>
      <c r="AP1149" s="1">
        <v>1.2255</v>
      </c>
      <c r="AR1149" s="2">
        <v>40322</v>
      </c>
      <c r="AS1149" s="1">
        <v>0.91600000000000004</v>
      </c>
      <c r="AU1149" s="2">
        <v>40322</v>
      </c>
      <c r="AV1149" s="1">
        <v>3.2309999999999999</v>
      </c>
      <c r="AX1149" s="2">
        <v>40322</v>
      </c>
      <c r="AY1149" s="1">
        <v>3.4009999999999998</v>
      </c>
      <c r="BA1149" s="116">
        <v>40322</v>
      </c>
      <c r="BB1149" s="1">
        <v>2.992</v>
      </c>
      <c r="BD1149" s="2">
        <v>40322</v>
      </c>
      <c r="BE1149" s="1">
        <v>1.323</v>
      </c>
      <c r="BG1149" s="2">
        <v>40387</v>
      </c>
      <c r="BH1149" s="1">
        <v>3.03</v>
      </c>
      <c r="BI1149" s="2"/>
      <c r="BJ1149" s="2">
        <v>40387</v>
      </c>
      <c r="BK1149" s="1">
        <v>1.75</v>
      </c>
      <c r="BM1149" s="2">
        <v>40323</v>
      </c>
      <c r="BN1149" s="1">
        <v>2.0590000000000002</v>
      </c>
    </row>
    <row r="1150" spans="2:66">
      <c r="B1150" s="2">
        <v>40758</v>
      </c>
      <c r="C1150" s="1">
        <v>3.59</v>
      </c>
      <c r="E1150" s="2">
        <v>40219</v>
      </c>
      <c r="F1150" s="1">
        <v>2.2400000000000002</v>
      </c>
      <c r="H1150" s="2">
        <v>40253</v>
      </c>
      <c r="I1150" s="1">
        <v>3.84</v>
      </c>
      <c r="K1150" s="2">
        <v>40249</v>
      </c>
      <c r="L1150" s="1">
        <v>4.84</v>
      </c>
      <c r="N1150" s="2">
        <v>40249</v>
      </c>
      <c r="O1150" s="1">
        <v>4.3899999999999997</v>
      </c>
      <c r="Q1150" s="2">
        <v>40323</v>
      </c>
      <c r="R1150" s="1">
        <v>4.03</v>
      </c>
      <c r="T1150" s="2">
        <v>40323</v>
      </c>
      <c r="U1150" s="1">
        <v>3.68</v>
      </c>
      <c r="W1150" s="2">
        <v>40323</v>
      </c>
      <c r="X1150" s="1">
        <v>3.46</v>
      </c>
      <c r="Z1150" s="2">
        <v>40323</v>
      </c>
      <c r="AA1150" s="1">
        <v>3.23</v>
      </c>
      <c r="AC1150" s="2">
        <v>40323</v>
      </c>
      <c r="AD1150" s="1">
        <v>2.7800000000000002</v>
      </c>
      <c r="AF1150" s="2">
        <v>40739</v>
      </c>
      <c r="AG1150" s="1">
        <v>0.24975</v>
      </c>
      <c r="AI1150" s="2">
        <v>40323</v>
      </c>
      <c r="AJ1150" s="1">
        <v>3.8534999999999999</v>
      </c>
      <c r="AL1150" s="2">
        <v>40323</v>
      </c>
      <c r="AM1150" s="1">
        <v>3.2294999999999998</v>
      </c>
      <c r="AO1150" s="2">
        <v>40323</v>
      </c>
      <c r="AP1150" s="1">
        <v>1.26</v>
      </c>
      <c r="AR1150" s="2">
        <v>40323</v>
      </c>
      <c r="AS1150" s="1">
        <v>0.92849999999999999</v>
      </c>
      <c r="AU1150" s="2">
        <v>40323</v>
      </c>
      <c r="AV1150" s="1">
        <v>3.1154999999999999</v>
      </c>
      <c r="AX1150" s="2">
        <v>40323</v>
      </c>
      <c r="AY1150" s="1">
        <v>3.2904999999999998</v>
      </c>
      <c r="BA1150" s="116">
        <v>40323</v>
      </c>
      <c r="BB1150" s="1">
        <v>2.9098000000000002</v>
      </c>
      <c r="BD1150" s="2">
        <v>40323</v>
      </c>
      <c r="BE1150" s="1">
        <v>1.3009999999999999</v>
      </c>
      <c r="BG1150" s="2">
        <v>40388</v>
      </c>
      <c r="BH1150" s="1">
        <v>3.03</v>
      </c>
      <c r="BI1150" s="2"/>
      <c r="BJ1150" s="2">
        <v>40388</v>
      </c>
      <c r="BK1150" s="1">
        <v>1.7</v>
      </c>
      <c r="BM1150" s="2">
        <v>40324</v>
      </c>
      <c r="BN1150" s="1">
        <v>2.0585</v>
      </c>
    </row>
    <row r="1151" spans="2:66">
      <c r="B1151" s="2">
        <v>40759</v>
      </c>
      <c r="C1151" s="1">
        <v>3.59</v>
      </c>
      <c r="E1151" s="2">
        <v>40220</v>
      </c>
      <c r="F1151" s="1">
        <v>2.23</v>
      </c>
      <c r="H1151" s="2">
        <v>40254</v>
      </c>
      <c r="I1151" s="1">
        <v>3.8</v>
      </c>
      <c r="K1151" s="2">
        <v>40252</v>
      </c>
      <c r="L1151" s="1">
        <v>4.8499999999999996</v>
      </c>
      <c r="N1151" s="2">
        <v>40252</v>
      </c>
      <c r="O1151" s="1">
        <v>4.41</v>
      </c>
      <c r="Q1151" s="2">
        <v>40324</v>
      </c>
      <c r="R1151" s="1">
        <v>4.0750000000000002</v>
      </c>
      <c r="T1151" s="2">
        <v>40324</v>
      </c>
      <c r="U1151" s="1">
        <v>3.73</v>
      </c>
      <c r="W1151" s="2">
        <v>40324</v>
      </c>
      <c r="X1151" s="1">
        <v>3.5249999999999999</v>
      </c>
      <c r="Z1151" s="2">
        <v>40324</v>
      </c>
      <c r="AA1151" s="1">
        <v>3.2800000000000002</v>
      </c>
      <c r="AC1151" s="2">
        <v>40324</v>
      </c>
      <c r="AD1151" s="1">
        <v>2.8250000000000002</v>
      </c>
      <c r="AF1151" s="2">
        <v>40742</v>
      </c>
      <c r="AG1151" s="1">
        <v>0.25124999999999997</v>
      </c>
      <c r="AI1151" s="2">
        <v>40324</v>
      </c>
      <c r="AJ1151" s="1">
        <v>3.899</v>
      </c>
      <c r="AL1151" s="2">
        <v>40324</v>
      </c>
      <c r="AM1151" s="1">
        <v>3.2574999999999998</v>
      </c>
      <c r="AO1151" s="2">
        <v>40324</v>
      </c>
      <c r="AP1151" s="1">
        <v>1.2755000000000001</v>
      </c>
      <c r="AR1151" s="2">
        <v>40324</v>
      </c>
      <c r="AS1151" s="1">
        <v>0.94</v>
      </c>
      <c r="AU1151" s="2">
        <v>40324</v>
      </c>
      <c r="AV1151" s="1">
        <v>3.1320000000000001</v>
      </c>
      <c r="AX1151" s="2">
        <v>40324</v>
      </c>
      <c r="AY1151" s="1">
        <v>3.3068</v>
      </c>
      <c r="BA1151" s="116">
        <v>40324</v>
      </c>
      <c r="BB1151" s="1">
        <v>2.9140000000000001</v>
      </c>
      <c r="BD1151" s="2">
        <v>40324</v>
      </c>
      <c r="BE1151" s="1">
        <v>1.2867999999999999</v>
      </c>
      <c r="BG1151" s="2">
        <v>40389</v>
      </c>
      <c r="BH1151" s="1">
        <v>2.94</v>
      </c>
      <c r="BI1151" s="2"/>
      <c r="BJ1151" s="2">
        <v>40389</v>
      </c>
      <c r="BK1151" s="1">
        <v>1.6</v>
      </c>
      <c r="BM1151" s="2">
        <v>40325</v>
      </c>
      <c r="BN1151" s="1">
        <v>2.1343000000000001</v>
      </c>
    </row>
    <row r="1152" spans="2:66">
      <c r="B1152" s="2">
        <v>40760</v>
      </c>
      <c r="C1152" s="1">
        <v>3.59</v>
      </c>
      <c r="E1152" s="2">
        <v>40221</v>
      </c>
      <c r="F1152" s="1">
        <v>2.2200000000000002</v>
      </c>
      <c r="H1152" s="2">
        <v>40255</v>
      </c>
      <c r="I1152" s="1">
        <v>3.76</v>
      </c>
      <c r="K1152" s="2">
        <v>40253</v>
      </c>
      <c r="L1152" s="1">
        <v>4.83</v>
      </c>
      <c r="N1152" s="2">
        <v>40253</v>
      </c>
      <c r="O1152" s="1">
        <v>4.38</v>
      </c>
      <c r="Q1152" s="2">
        <v>40325</v>
      </c>
      <c r="R1152" s="1">
        <v>4.1849999999999996</v>
      </c>
      <c r="T1152" s="2">
        <v>40325</v>
      </c>
      <c r="U1152" s="1">
        <v>3.83</v>
      </c>
      <c r="W1152" s="2">
        <v>40325</v>
      </c>
      <c r="X1152" s="1">
        <v>3.62</v>
      </c>
      <c r="Z1152" s="2">
        <v>40325</v>
      </c>
      <c r="AA1152" s="1">
        <v>3.38</v>
      </c>
      <c r="AC1152" s="2">
        <v>40325</v>
      </c>
      <c r="AD1152" s="1">
        <v>2.9350000000000001</v>
      </c>
      <c r="AF1152" s="2">
        <v>40743</v>
      </c>
      <c r="AG1152" s="1">
        <v>0.252</v>
      </c>
      <c r="AI1152" s="2">
        <v>40325</v>
      </c>
      <c r="AJ1152" s="1">
        <v>4.069</v>
      </c>
      <c r="AL1152" s="2">
        <v>40325</v>
      </c>
      <c r="AM1152" s="1">
        <v>3.43</v>
      </c>
      <c r="AO1152" s="2">
        <v>40325</v>
      </c>
      <c r="AP1152" s="1">
        <v>1.2709999999999999</v>
      </c>
      <c r="AR1152" s="2">
        <v>40325</v>
      </c>
      <c r="AS1152" s="1">
        <v>0.86350000000000005</v>
      </c>
      <c r="AU1152" s="2">
        <v>40325</v>
      </c>
      <c r="AV1152" s="1">
        <v>3.2210000000000001</v>
      </c>
      <c r="AX1152" s="2">
        <v>40325</v>
      </c>
      <c r="AY1152" s="1">
        <v>3.3797999999999999</v>
      </c>
      <c r="BA1152" s="116">
        <v>40325</v>
      </c>
      <c r="BB1152" s="1">
        <v>2.9704999999999999</v>
      </c>
      <c r="BD1152" s="2">
        <v>40325</v>
      </c>
      <c r="BE1152" s="1">
        <v>1.3325</v>
      </c>
      <c r="BG1152" s="2">
        <v>40392</v>
      </c>
      <c r="BH1152" s="1">
        <v>2.99</v>
      </c>
      <c r="BI1152" s="2"/>
      <c r="BJ1152" s="2">
        <v>40392</v>
      </c>
      <c r="BK1152" s="1">
        <v>1.6400000000000001</v>
      </c>
      <c r="BM1152" s="2">
        <v>40326</v>
      </c>
      <c r="BN1152" s="1">
        <v>2.11</v>
      </c>
    </row>
    <row r="1153" spans="2:66">
      <c r="B1153" s="2">
        <v>40763</v>
      </c>
      <c r="C1153" s="1">
        <v>3.59</v>
      </c>
      <c r="E1153" s="2">
        <v>40225</v>
      </c>
      <c r="F1153" s="1">
        <v>2.2200000000000002</v>
      </c>
      <c r="H1153" s="2">
        <v>40256</v>
      </c>
      <c r="I1153" s="1">
        <v>3.79</v>
      </c>
      <c r="K1153" s="2">
        <v>40254</v>
      </c>
      <c r="L1153" s="1">
        <v>4.79</v>
      </c>
      <c r="N1153" s="2">
        <v>40254</v>
      </c>
      <c r="O1153" s="1">
        <v>4.3499999999999996</v>
      </c>
      <c r="Q1153" s="2">
        <v>40326</v>
      </c>
      <c r="R1153" s="1">
        <v>4.2149999999999999</v>
      </c>
      <c r="T1153" s="2">
        <v>40326</v>
      </c>
      <c r="U1153" s="1">
        <v>3.875</v>
      </c>
      <c r="W1153" s="2">
        <v>40326</v>
      </c>
      <c r="X1153" s="1">
        <v>3.65</v>
      </c>
      <c r="Z1153" s="2">
        <v>40326</v>
      </c>
      <c r="AA1153" s="1">
        <v>3.415</v>
      </c>
      <c r="AC1153" s="2">
        <v>40326</v>
      </c>
      <c r="AD1153" s="1">
        <v>2.98</v>
      </c>
      <c r="AF1153" s="2">
        <v>40744</v>
      </c>
      <c r="AG1153" s="1">
        <v>0.253</v>
      </c>
      <c r="AI1153" s="2">
        <v>40326</v>
      </c>
      <c r="AJ1153" s="1">
        <v>4.0095000000000001</v>
      </c>
      <c r="AL1153" s="2">
        <v>40326</v>
      </c>
      <c r="AM1153" s="1">
        <v>3.3595000000000002</v>
      </c>
      <c r="AO1153" s="2">
        <v>40326</v>
      </c>
      <c r="AP1153" s="1">
        <v>1.2115</v>
      </c>
      <c r="AR1153" s="2">
        <v>40326</v>
      </c>
      <c r="AS1153" s="1">
        <v>0.84599999999999997</v>
      </c>
      <c r="AU1153" s="2">
        <v>40326</v>
      </c>
      <c r="AV1153" s="1">
        <v>3.2025000000000001</v>
      </c>
      <c r="AX1153" s="2">
        <v>40326</v>
      </c>
      <c r="AY1153" s="1">
        <v>3.36</v>
      </c>
      <c r="BA1153" s="116">
        <v>40326</v>
      </c>
      <c r="BB1153" s="1">
        <v>2.9409999999999998</v>
      </c>
      <c r="BD1153" s="2">
        <v>40326</v>
      </c>
      <c r="BE1153" s="1">
        <v>1.3129999999999999</v>
      </c>
      <c r="BG1153" s="2">
        <v>40393</v>
      </c>
      <c r="BH1153" s="1">
        <v>2.94</v>
      </c>
      <c r="BI1153" s="2"/>
      <c r="BJ1153" s="2">
        <v>40393</v>
      </c>
      <c r="BK1153" s="1">
        <v>1.55</v>
      </c>
      <c r="BM1153" s="2">
        <v>40329</v>
      </c>
      <c r="BN1153" s="1">
        <v>2.125</v>
      </c>
    </row>
    <row r="1154" spans="2:66">
      <c r="B1154" s="2">
        <v>40764</v>
      </c>
      <c r="C1154" s="1">
        <v>3.59</v>
      </c>
      <c r="E1154" s="2">
        <v>40226</v>
      </c>
      <c r="F1154" s="1">
        <v>2.2200000000000002</v>
      </c>
      <c r="H1154" s="2">
        <v>40259</v>
      </c>
      <c r="I1154" s="1">
        <v>3.77</v>
      </c>
      <c r="K1154" s="2">
        <v>40255</v>
      </c>
      <c r="L1154" s="1">
        <v>4.74</v>
      </c>
      <c r="N1154" s="2">
        <v>40255</v>
      </c>
      <c r="O1154" s="1">
        <v>4.3</v>
      </c>
      <c r="Q1154" s="2">
        <v>40329</v>
      </c>
      <c r="R1154" s="1">
        <v>4.2</v>
      </c>
      <c r="T1154" s="2">
        <v>40329</v>
      </c>
      <c r="U1154" s="1">
        <v>3.855</v>
      </c>
      <c r="W1154" s="2">
        <v>40329</v>
      </c>
      <c r="X1154" s="1">
        <v>3.6349999999999998</v>
      </c>
      <c r="Z1154" s="2">
        <v>40329</v>
      </c>
      <c r="AA1154" s="1">
        <v>3.415</v>
      </c>
      <c r="AC1154" s="2">
        <v>40329</v>
      </c>
      <c r="AD1154" s="1">
        <v>2.9950000000000001</v>
      </c>
      <c r="AF1154" s="2">
        <v>40745</v>
      </c>
      <c r="AG1154" s="1">
        <v>0.253</v>
      </c>
      <c r="AI1154" s="2">
        <v>40330</v>
      </c>
      <c r="AJ1154" s="1">
        <v>4.0034999999999998</v>
      </c>
      <c r="AL1154" s="2">
        <v>40330</v>
      </c>
      <c r="AM1154" s="1">
        <v>3.3395000000000001</v>
      </c>
      <c r="AO1154" s="2">
        <v>40330</v>
      </c>
      <c r="AP1154" s="1">
        <v>1.2155</v>
      </c>
      <c r="AR1154" s="2">
        <v>40329</v>
      </c>
      <c r="AS1154" s="1">
        <v>0.84499999999999997</v>
      </c>
      <c r="AU1154" s="2">
        <v>40329</v>
      </c>
      <c r="AV1154" s="1">
        <v>3.2</v>
      </c>
      <c r="AX1154" s="2">
        <v>40329</v>
      </c>
      <c r="AY1154" s="1">
        <v>3.3504999999999998</v>
      </c>
      <c r="BA1154" s="116">
        <v>40329</v>
      </c>
      <c r="BB1154" s="1">
        <v>2.9348000000000001</v>
      </c>
      <c r="BD1154" s="2">
        <v>40329</v>
      </c>
      <c r="BE1154" s="1">
        <v>1.3355000000000001</v>
      </c>
      <c r="BG1154" s="2">
        <v>40394</v>
      </c>
      <c r="BH1154" s="1">
        <v>2.98</v>
      </c>
      <c r="BI1154" s="2"/>
      <c r="BJ1154" s="2">
        <v>40394</v>
      </c>
      <c r="BK1154" s="1">
        <v>1.62</v>
      </c>
      <c r="BM1154" s="2">
        <v>40330</v>
      </c>
      <c r="BN1154" s="1">
        <v>2.1259999999999999</v>
      </c>
    </row>
    <row r="1155" spans="2:66">
      <c r="B1155" s="2">
        <v>40765</v>
      </c>
      <c r="C1155" s="1">
        <v>3.59</v>
      </c>
      <c r="E1155" s="2">
        <v>40227</v>
      </c>
      <c r="F1155" s="1">
        <v>2.2200000000000002</v>
      </c>
      <c r="H1155" s="2">
        <v>40260</v>
      </c>
      <c r="I1155" s="1">
        <v>3.9</v>
      </c>
      <c r="K1155" s="2">
        <v>40256</v>
      </c>
      <c r="L1155" s="1">
        <v>4.72</v>
      </c>
      <c r="N1155" s="2">
        <v>40256</v>
      </c>
      <c r="O1155" s="1">
        <v>4.32</v>
      </c>
      <c r="Q1155" s="2">
        <v>40330</v>
      </c>
      <c r="R1155" s="1">
        <v>4.165</v>
      </c>
      <c r="T1155" s="2">
        <v>40330</v>
      </c>
      <c r="U1155" s="1">
        <v>3.82</v>
      </c>
      <c r="W1155" s="2">
        <v>40330</v>
      </c>
      <c r="X1155" s="1">
        <v>3.605</v>
      </c>
      <c r="Z1155" s="2">
        <v>40330</v>
      </c>
      <c r="AA1155" s="1">
        <v>3.395</v>
      </c>
      <c r="AC1155" s="2">
        <v>40330</v>
      </c>
      <c r="AD1155" s="1">
        <v>2.9849999999999999</v>
      </c>
      <c r="AF1155" s="2">
        <v>40746</v>
      </c>
      <c r="AG1155" s="1">
        <v>0.253</v>
      </c>
      <c r="AI1155" s="2">
        <v>40331</v>
      </c>
      <c r="AJ1155" s="1">
        <v>4.069</v>
      </c>
      <c r="AL1155" s="2">
        <v>40331</v>
      </c>
      <c r="AM1155" s="1">
        <v>3.4180000000000001</v>
      </c>
      <c r="AO1155" s="2">
        <v>40331</v>
      </c>
      <c r="AP1155" s="1">
        <v>1.2335</v>
      </c>
      <c r="AR1155" s="2">
        <v>40330</v>
      </c>
      <c r="AS1155" s="1">
        <v>0.84799999999999998</v>
      </c>
      <c r="AU1155" s="2">
        <v>40330</v>
      </c>
      <c r="AV1155" s="1">
        <v>3.1859999999999999</v>
      </c>
      <c r="AX1155" s="2">
        <v>40330</v>
      </c>
      <c r="AY1155" s="1">
        <v>3.3519999999999999</v>
      </c>
      <c r="BA1155" s="116">
        <v>40330</v>
      </c>
      <c r="BB1155" s="1">
        <v>2.9319999999999999</v>
      </c>
      <c r="BD1155" s="2">
        <v>40330</v>
      </c>
      <c r="BE1155" s="1">
        <v>1.3573</v>
      </c>
      <c r="BG1155" s="2">
        <v>40395</v>
      </c>
      <c r="BH1155" s="1">
        <v>2.94</v>
      </c>
      <c r="BI1155" s="2"/>
      <c r="BJ1155" s="2">
        <v>40395</v>
      </c>
      <c r="BK1155" s="1">
        <v>1.5699999999999998</v>
      </c>
      <c r="BM1155" s="2">
        <v>40331</v>
      </c>
      <c r="BN1155" s="1">
        <v>2.1343000000000001</v>
      </c>
    </row>
    <row r="1156" spans="2:66">
      <c r="B1156" s="2">
        <v>40766</v>
      </c>
      <c r="C1156" s="1">
        <v>3.59</v>
      </c>
      <c r="E1156" s="2">
        <v>40228</v>
      </c>
      <c r="F1156" s="1">
        <v>2.2400000000000002</v>
      </c>
      <c r="H1156" s="2">
        <v>40261</v>
      </c>
      <c r="I1156" s="1">
        <v>3.94</v>
      </c>
      <c r="K1156" s="2">
        <v>40259</v>
      </c>
      <c r="L1156" s="1">
        <v>4.68</v>
      </c>
      <c r="N1156" s="2">
        <v>40259</v>
      </c>
      <c r="O1156" s="1">
        <v>4.26</v>
      </c>
      <c r="Q1156" s="2">
        <v>40331</v>
      </c>
      <c r="R1156" s="1">
        <v>4.165</v>
      </c>
      <c r="T1156" s="2">
        <v>40331</v>
      </c>
      <c r="U1156" s="1">
        <v>3.82</v>
      </c>
      <c r="W1156" s="2">
        <v>40331</v>
      </c>
      <c r="X1156" s="1">
        <v>3.605</v>
      </c>
      <c r="Z1156" s="2">
        <v>40331</v>
      </c>
      <c r="AA1156" s="1">
        <v>3.395</v>
      </c>
      <c r="AC1156" s="2">
        <v>40331</v>
      </c>
      <c r="AD1156" s="1">
        <v>2.9849999999999999</v>
      </c>
      <c r="AF1156" s="2">
        <v>40749</v>
      </c>
      <c r="AG1156" s="1">
        <v>0.25209999999999999</v>
      </c>
      <c r="AI1156" s="2">
        <v>40332</v>
      </c>
      <c r="AJ1156" s="1">
        <v>4.0868000000000002</v>
      </c>
      <c r="AL1156" s="2">
        <v>40332</v>
      </c>
      <c r="AM1156" s="1">
        <v>3.44</v>
      </c>
      <c r="AO1156" s="2">
        <v>40332</v>
      </c>
      <c r="AP1156" s="1">
        <v>1.2450000000000001</v>
      </c>
      <c r="AR1156" s="2">
        <v>40331</v>
      </c>
      <c r="AS1156" s="1">
        <v>0.83699999999999997</v>
      </c>
      <c r="AU1156" s="2">
        <v>40331</v>
      </c>
      <c r="AV1156" s="1">
        <v>3.1943000000000001</v>
      </c>
      <c r="AX1156" s="2">
        <v>40331</v>
      </c>
      <c r="AY1156" s="1">
        <v>3.3586</v>
      </c>
      <c r="BA1156" s="116">
        <v>40331</v>
      </c>
      <c r="BB1156" s="1">
        <v>2.9485000000000001</v>
      </c>
      <c r="BD1156" s="2">
        <v>40331</v>
      </c>
      <c r="BE1156" s="1">
        <v>1.355</v>
      </c>
      <c r="BG1156" s="2">
        <v>40396</v>
      </c>
      <c r="BH1156" s="1">
        <v>2.86</v>
      </c>
      <c r="BI1156" s="2"/>
      <c r="BJ1156" s="2">
        <v>40396</v>
      </c>
      <c r="BK1156" s="1">
        <v>1.51</v>
      </c>
      <c r="BM1156" s="2">
        <v>40332</v>
      </c>
      <c r="BN1156" s="1">
        <v>2.1509999999999998</v>
      </c>
    </row>
    <row r="1157" spans="2:66">
      <c r="B1157" s="2">
        <v>40767</v>
      </c>
      <c r="C1157" s="1">
        <v>3.59</v>
      </c>
      <c r="E1157" s="2">
        <v>40231</v>
      </c>
      <c r="F1157" s="1">
        <v>2.2400000000000002</v>
      </c>
      <c r="H1157" s="2">
        <v>40262</v>
      </c>
      <c r="I1157" s="1">
        <v>3.82</v>
      </c>
      <c r="K1157" s="2">
        <v>40260</v>
      </c>
      <c r="L1157" s="1">
        <v>4.8100000000000005</v>
      </c>
      <c r="N1157" s="2">
        <v>40260</v>
      </c>
      <c r="O1157" s="1">
        <v>4.4000000000000004</v>
      </c>
      <c r="Q1157" s="2">
        <v>40332</v>
      </c>
      <c r="R1157" s="1">
        <v>4.2</v>
      </c>
      <c r="T1157" s="2">
        <v>40332</v>
      </c>
      <c r="U1157" s="1">
        <v>3.86</v>
      </c>
      <c r="W1157" s="2">
        <v>40332</v>
      </c>
      <c r="X1157" s="1">
        <v>3.63</v>
      </c>
      <c r="Z1157" s="2">
        <v>40332</v>
      </c>
      <c r="AA1157" s="1">
        <v>3.41</v>
      </c>
      <c r="AC1157" s="2">
        <v>40332</v>
      </c>
      <c r="AD1157" s="1">
        <v>2.99</v>
      </c>
      <c r="AF1157" s="2">
        <v>40750</v>
      </c>
      <c r="AG1157" s="1">
        <v>0.25259999999999999</v>
      </c>
      <c r="AI1157" s="2">
        <v>40333</v>
      </c>
      <c r="AJ1157" s="1">
        <v>3.9569999999999999</v>
      </c>
      <c r="AL1157" s="2">
        <v>40333</v>
      </c>
      <c r="AM1157" s="1">
        <v>3.2974999999999999</v>
      </c>
      <c r="AO1157" s="2">
        <v>40333</v>
      </c>
      <c r="AP1157" s="1">
        <v>1.1808000000000001</v>
      </c>
      <c r="AR1157" s="2">
        <v>40332</v>
      </c>
      <c r="AS1157" s="1">
        <v>0.81799999999999995</v>
      </c>
      <c r="AU1157" s="2">
        <v>40332</v>
      </c>
      <c r="AV1157" s="1">
        <v>3.2423000000000002</v>
      </c>
      <c r="AX1157" s="2">
        <v>40332</v>
      </c>
      <c r="AY1157" s="1">
        <v>3.3957999999999999</v>
      </c>
      <c r="BA1157" s="116">
        <v>40332</v>
      </c>
      <c r="BB1157" s="1">
        <v>2.9603000000000002</v>
      </c>
      <c r="BD1157" s="2">
        <v>40332</v>
      </c>
      <c r="BE1157" s="1">
        <v>1.357</v>
      </c>
      <c r="BG1157" s="2">
        <v>40399</v>
      </c>
      <c r="BH1157" s="1">
        <v>2.86</v>
      </c>
      <c r="BI1157" s="2"/>
      <c r="BJ1157" s="2">
        <v>40399</v>
      </c>
      <c r="BK1157" s="1">
        <v>1.54</v>
      </c>
      <c r="BM1157" s="2">
        <v>40333</v>
      </c>
      <c r="BN1157" s="1">
        <v>2.1120000000000001</v>
      </c>
    </row>
    <row r="1158" spans="2:66">
      <c r="B1158" s="2">
        <v>40771</v>
      </c>
      <c r="C1158" s="1">
        <v>3.59</v>
      </c>
      <c r="E1158" s="2">
        <v>40232</v>
      </c>
      <c r="F1158" s="1">
        <v>2.23</v>
      </c>
      <c r="H1158" s="2">
        <v>40263</v>
      </c>
      <c r="I1158" s="1">
        <v>3.84</v>
      </c>
      <c r="K1158" s="2">
        <v>40261</v>
      </c>
      <c r="L1158" s="1">
        <v>4.9399999999999995</v>
      </c>
      <c r="N1158" s="2">
        <v>40261</v>
      </c>
      <c r="O1158" s="1">
        <v>4.49</v>
      </c>
      <c r="Q1158" s="2">
        <v>40333</v>
      </c>
      <c r="R1158" s="1">
        <v>4.24</v>
      </c>
      <c r="T1158" s="2">
        <v>40333</v>
      </c>
      <c r="U1158" s="1">
        <v>3.9050000000000002</v>
      </c>
      <c r="W1158" s="2">
        <v>40333</v>
      </c>
      <c r="X1158" s="1">
        <v>3.67</v>
      </c>
      <c r="Z1158" s="2">
        <v>40333</v>
      </c>
      <c r="AA1158" s="1">
        <v>3.4449999999999998</v>
      </c>
      <c r="AC1158" s="2">
        <v>40333</v>
      </c>
      <c r="AD1158" s="1">
        <v>3.0049999999999999</v>
      </c>
      <c r="AF1158" s="2">
        <v>40751</v>
      </c>
      <c r="AG1158" s="1">
        <v>0.25285000000000002</v>
      </c>
      <c r="AI1158" s="2">
        <v>40336</v>
      </c>
      <c r="AJ1158" s="1">
        <v>3.9013</v>
      </c>
      <c r="AL1158" s="2">
        <v>40336</v>
      </c>
      <c r="AM1158" s="1">
        <v>3.2389999999999999</v>
      </c>
      <c r="AO1158" s="2">
        <v>40336</v>
      </c>
      <c r="AP1158" s="1">
        <v>1.17</v>
      </c>
      <c r="AR1158" s="2">
        <v>40333</v>
      </c>
      <c r="AS1158" s="1">
        <v>0.82050000000000001</v>
      </c>
      <c r="AU1158" s="2">
        <v>40333</v>
      </c>
      <c r="AV1158" s="1">
        <v>3.2044999999999999</v>
      </c>
      <c r="AX1158" s="2">
        <v>40333</v>
      </c>
      <c r="AY1158" s="1">
        <v>3.3654999999999999</v>
      </c>
      <c r="BA1158" s="116">
        <v>40333</v>
      </c>
      <c r="BB1158" s="1">
        <v>2.9405000000000001</v>
      </c>
      <c r="BD1158" s="2">
        <v>40333</v>
      </c>
      <c r="BE1158" s="1">
        <v>1.2985</v>
      </c>
      <c r="BG1158" s="2">
        <v>40400</v>
      </c>
      <c r="BH1158" s="1">
        <v>2.79</v>
      </c>
      <c r="BI1158" s="2"/>
      <c r="BJ1158" s="2">
        <v>40400</v>
      </c>
      <c r="BK1158" s="1">
        <v>1.46</v>
      </c>
      <c r="BM1158" s="2">
        <v>40336</v>
      </c>
      <c r="BN1158" s="1">
        <v>2.0848</v>
      </c>
    </row>
    <row r="1159" spans="2:66">
      <c r="B1159" s="2">
        <v>40772</v>
      </c>
      <c r="C1159" s="1">
        <v>3.59</v>
      </c>
      <c r="E1159" s="2">
        <v>40233</v>
      </c>
      <c r="F1159" s="1">
        <v>2.23</v>
      </c>
      <c r="H1159" s="2">
        <v>40266</v>
      </c>
      <c r="I1159" s="1">
        <v>3.92</v>
      </c>
      <c r="K1159" s="2">
        <v>40262</v>
      </c>
      <c r="L1159" s="1">
        <v>4.8600000000000003</v>
      </c>
      <c r="N1159" s="2">
        <v>40262</v>
      </c>
      <c r="O1159" s="1">
        <v>4.3899999999999997</v>
      </c>
      <c r="Q1159" s="2">
        <v>40336</v>
      </c>
      <c r="R1159" s="1">
        <v>4.1849999999999996</v>
      </c>
      <c r="T1159" s="2">
        <v>40336</v>
      </c>
      <c r="U1159" s="1">
        <v>3.85</v>
      </c>
      <c r="W1159" s="2">
        <v>40336</v>
      </c>
      <c r="X1159" s="1">
        <v>3.61</v>
      </c>
      <c r="Z1159" s="2">
        <v>40336</v>
      </c>
      <c r="AA1159" s="1">
        <v>3.38</v>
      </c>
      <c r="AC1159" s="2">
        <v>40336</v>
      </c>
      <c r="AD1159" s="1">
        <v>2.95</v>
      </c>
      <c r="AF1159" s="2">
        <v>40752</v>
      </c>
      <c r="AG1159" s="1">
        <v>0.25395000000000001</v>
      </c>
      <c r="AI1159" s="2">
        <v>40337</v>
      </c>
      <c r="AJ1159" s="1">
        <v>3.9220000000000002</v>
      </c>
      <c r="AL1159" s="2">
        <v>40337</v>
      </c>
      <c r="AM1159" s="1">
        <v>3.2720000000000002</v>
      </c>
      <c r="AO1159" s="2">
        <v>40337</v>
      </c>
      <c r="AP1159" s="1">
        <v>1.1479999999999999</v>
      </c>
      <c r="AR1159" s="2">
        <v>40336</v>
      </c>
      <c r="AS1159" s="1">
        <v>0.8175</v>
      </c>
      <c r="AU1159" s="2">
        <v>40336</v>
      </c>
      <c r="AV1159" s="1">
        <v>3.2029999999999998</v>
      </c>
      <c r="AX1159" s="2">
        <v>40336</v>
      </c>
      <c r="AY1159" s="1">
        <v>3.3574999999999999</v>
      </c>
      <c r="BA1159" s="116">
        <v>40336</v>
      </c>
      <c r="BB1159" s="1">
        <v>2.911</v>
      </c>
      <c r="BD1159" s="2">
        <v>40336</v>
      </c>
      <c r="BE1159" s="1">
        <v>1.2810000000000001</v>
      </c>
      <c r="BG1159" s="2">
        <v>40401</v>
      </c>
      <c r="BH1159" s="1">
        <v>2.7199999999999998</v>
      </c>
      <c r="BI1159" s="2"/>
      <c r="BJ1159" s="2">
        <v>40401</v>
      </c>
      <c r="BK1159" s="1">
        <v>1.44</v>
      </c>
      <c r="BM1159" s="2">
        <v>40337</v>
      </c>
      <c r="BN1159" s="1">
        <v>2.0724999999999998</v>
      </c>
    </row>
    <row r="1160" spans="2:66">
      <c r="B1160" s="2">
        <v>40773</v>
      </c>
      <c r="C1160" s="1">
        <v>3.59</v>
      </c>
      <c r="E1160" s="2">
        <v>40234</v>
      </c>
      <c r="F1160" s="1">
        <v>2.21</v>
      </c>
      <c r="H1160" s="2">
        <v>40267</v>
      </c>
      <c r="I1160" s="1">
        <v>3.9</v>
      </c>
      <c r="K1160" s="2">
        <v>40263</v>
      </c>
      <c r="L1160" s="1">
        <v>4.91</v>
      </c>
      <c r="N1160" s="2">
        <v>40263</v>
      </c>
      <c r="O1160" s="1">
        <v>4.42</v>
      </c>
      <c r="Q1160" s="2">
        <v>40337</v>
      </c>
      <c r="R1160" s="1">
        <v>4.2149999999999999</v>
      </c>
      <c r="T1160" s="2">
        <v>40337</v>
      </c>
      <c r="U1160" s="1">
        <v>3.875</v>
      </c>
      <c r="W1160" s="2">
        <v>40337</v>
      </c>
      <c r="X1160" s="1">
        <v>3.63</v>
      </c>
      <c r="Z1160" s="2">
        <v>40337</v>
      </c>
      <c r="AA1160" s="1">
        <v>3.4</v>
      </c>
      <c r="AC1160" s="2">
        <v>40337</v>
      </c>
      <c r="AD1160" s="1">
        <v>2.96</v>
      </c>
      <c r="AF1160" s="2">
        <v>40753</v>
      </c>
      <c r="AG1160" s="1">
        <v>0.2555</v>
      </c>
      <c r="AI1160" s="2">
        <v>40338</v>
      </c>
      <c r="AJ1160" s="1">
        <v>3.923</v>
      </c>
      <c r="AL1160" s="2">
        <v>40338</v>
      </c>
      <c r="AM1160" s="1">
        <v>3.2560000000000002</v>
      </c>
      <c r="AO1160" s="2">
        <v>40338</v>
      </c>
      <c r="AP1160" s="1">
        <v>1.119</v>
      </c>
      <c r="AR1160" s="2">
        <v>40337</v>
      </c>
      <c r="AS1160" s="1">
        <v>0.77600000000000002</v>
      </c>
      <c r="AU1160" s="2">
        <v>40337</v>
      </c>
      <c r="AV1160" s="1">
        <v>3.1840000000000002</v>
      </c>
      <c r="AX1160" s="2">
        <v>40337</v>
      </c>
      <c r="AY1160" s="1">
        <v>3.3410000000000002</v>
      </c>
      <c r="BA1160" s="116">
        <v>40337</v>
      </c>
      <c r="BB1160" s="1">
        <v>2.9055</v>
      </c>
      <c r="BD1160" s="2">
        <v>40337</v>
      </c>
      <c r="BE1160" s="1">
        <v>1.2565</v>
      </c>
      <c r="BG1160" s="2">
        <v>40402</v>
      </c>
      <c r="BH1160" s="1">
        <v>2.74</v>
      </c>
      <c r="BI1160" s="2"/>
      <c r="BJ1160" s="2">
        <v>40402</v>
      </c>
      <c r="BK1160" s="1">
        <v>1.48</v>
      </c>
      <c r="BM1160" s="2">
        <v>40338</v>
      </c>
      <c r="BN1160" s="1">
        <v>2.0670000000000002</v>
      </c>
    </row>
    <row r="1161" spans="2:66">
      <c r="B1161" s="2">
        <v>40774</v>
      </c>
      <c r="C1161" s="1">
        <v>3.59</v>
      </c>
      <c r="E1161" s="2">
        <v>40235</v>
      </c>
      <c r="F1161" s="1">
        <v>2.21</v>
      </c>
      <c r="H1161" s="2">
        <v>40268</v>
      </c>
      <c r="I1161" s="1">
        <v>3.89</v>
      </c>
      <c r="K1161" s="2">
        <v>40266</v>
      </c>
      <c r="L1161" s="1">
        <v>4.9800000000000004</v>
      </c>
      <c r="N1161" s="2">
        <v>40266</v>
      </c>
      <c r="O1161" s="1">
        <v>4.53</v>
      </c>
      <c r="Q1161" s="2">
        <v>40338</v>
      </c>
      <c r="R1161" s="1">
        <v>4.1950000000000003</v>
      </c>
      <c r="T1161" s="2">
        <v>40338</v>
      </c>
      <c r="U1161" s="1">
        <v>3.855</v>
      </c>
      <c r="W1161" s="2">
        <v>40338</v>
      </c>
      <c r="X1161" s="1">
        <v>3.605</v>
      </c>
      <c r="Z1161" s="2">
        <v>40338</v>
      </c>
      <c r="AA1161" s="1">
        <v>3.375</v>
      </c>
      <c r="AC1161" s="2">
        <v>40338</v>
      </c>
      <c r="AD1161" s="1">
        <v>2.93</v>
      </c>
      <c r="AF1161" s="2">
        <v>40756</v>
      </c>
      <c r="AG1161" s="1">
        <v>0.25722</v>
      </c>
      <c r="AI1161" s="2">
        <v>40339</v>
      </c>
      <c r="AJ1161" s="1">
        <v>4.0522999999999998</v>
      </c>
      <c r="AL1161" s="2">
        <v>40339</v>
      </c>
      <c r="AM1161" s="1">
        <v>3.3975</v>
      </c>
      <c r="AO1161" s="2">
        <v>40339</v>
      </c>
      <c r="AP1161" s="1">
        <v>1.139</v>
      </c>
      <c r="AR1161" s="2">
        <v>40338</v>
      </c>
      <c r="AS1161" s="1">
        <v>0.76</v>
      </c>
      <c r="AU1161" s="2">
        <v>40338</v>
      </c>
      <c r="AV1161" s="1">
        <v>3.1589999999999998</v>
      </c>
      <c r="AX1161" s="2">
        <v>40338</v>
      </c>
      <c r="AY1161" s="1">
        <v>3.3113000000000001</v>
      </c>
      <c r="BA1161" s="116">
        <v>40338</v>
      </c>
      <c r="BB1161" s="1">
        <v>2.8820000000000001</v>
      </c>
      <c r="BD1161" s="2">
        <v>40338</v>
      </c>
      <c r="BE1161" s="1">
        <v>1.258</v>
      </c>
      <c r="BG1161" s="2">
        <v>40403</v>
      </c>
      <c r="BH1161" s="1">
        <v>2.68</v>
      </c>
      <c r="BI1161" s="2"/>
      <c r="BJ1161" s="2">
        <v>40403</v>
      </c>
      <c r="BK1161" s="1">
        <v>1.47</v>
      </c>
      <c r="BM1161" s="2">
        <v>40339</v>
      </c>
      <c r="BN1161" s="1">
        <v>2.1339999999999999</v>
      </c>
    </row>
    <row r="1162" spans="2:66">
      <c r="B1162" s="2">
        <v>40777</v>
      </c>
      <c r="C1162" s="1">
        <v>3.59</v>
      </c>
      <c r="E1162" s="2">
        <v>40239</v>
      </c>
      <c r="F1162" s="1">
        <v>2.2000000000000002</v>
      </c>
      <c r="H1162" s="2">
        <v>40269</v>
      </c>
      <c r="I1162" s="1">
        <v>3.84</v>
      </c>
      <c r="K1162" s="2">
        <v>40267</v>
      </c>
      <c r="L1162" s="1">
        <v>4.99</v>
      </c>
      <c r="N1162" s="2">
        <v>40267</v>
      </c>
      <c r="O1162" s="1">
        <v>4.5600000000000005</v>
      </c>
      <c r="Q1162" s="2">
        <v>40339</v>
      </c>
      <c r="R1162" s="1">
        <v>4.2149999999999999</v>
      </c>
      <c r="T1162" s="2">
        <v>40339</v>
      </c>
      <c r="U1162" s="1">
        <v>3.8849999999999998</v>
      </c>
      <c r="W1162" s="2">
        <v>40339</v>
      </c>
      <c r="X1162" s="1">
        <v>3.645</v>
      </c>
      <c r="Z1162" s="2">
        <v>40339</v>
      </c>
      <c r="AA1162" s="1">
        <v>3.415</v>
      </c>
      <c r="AC1162" s="2">
        <v>40339</v>
      </c>
      <c r="AD1162" s="1">
        <v>2.9750000000000001</v>
      </c>
      <c r="AF1162" s="2">
        <v>40757</v>
      </c>
      <c r="AG1162" s="1">
        <v>0.26444000000000001</v>
      </c>
      <c r="AI1162" s="2">
        <v>40340</v>
      </c>
      <c r="AJ1162" s="1">
        <v>3.9765000000000001</v>
      </c>
      <c r="AL1162" s="2">
        <v>40340</v>
      </c>
      <c r="AM1162" s="1">
        <v>3.3123</v>
      </c>
      <c r="AO1162" s="2">
        <v>40340</v>
      </c>
      <c r="AP1162" s="1">
        <v>1.1100000000000001</v>
      </c>
      <c r="AR1162" s="2">
        <v>40339</v>
      </c>
      <c r="AS1162" s="1">
        <v>0.746</v>
      </c>
      <c r="AU1162" s="2">
        <v>40339</v>
      </c>
      <c r="AV1162" s="1">
        <v>3.2469999999999999</v>
      </c>
      <c r="AX1162" s="2">
        <v>40339</v>
      </c>
      <c r="AY1162" s="1">
        <v>3.3969</v>
      </c>
      <c r="BA1162" s="116">
        <v>40339</v>
      </c>
      <c r="BB1162" s="1">
        <v>2.9619999999999997</v>
      </c>
      <c r="BD1162" s="2">
        <v>40339</v>
      </c>
      <c r="BE1162" s="1">
        <v>1.2869999999999999</v>
      </c>
      <c r="BG1162" s="2">
        <v>40406</v>
      </c>
      <c r="BH1162" s="1">
        <v>2.58</v>
      </c>
      <c r="BI1162" s="2"/>
      <c r="BJ1162" s="2">
        <v>40406</v>
      </c>
      <c r="BK1162" s="1">
        <v>1.4</v>
      </c>
      <c r="BM1162" s="2">
        <v>40340</v>
      </c>
      <c r="BN1162" s="1">
        <v>2.0640000000000001</v>
      </c>
    </row>
    <row r="1163" spans="2:66">
      <c r="B1163" s="2">
        <v>40778</v>
      </c>
      <c r="C1163" s="1">
        <v>3.59</v>
      </c>
      <c r="E1163" s="2">
        <v>40240</v>
      </c>
      <c r="F1163" s="1">
        <v>2.1800000000000002</v>
      </c>
      <c r="H1163" s="2">
        <v>40270</v>
      </c>
      <c r="I1163" s="1">
        <v>3.84</v>
      </c>
      <c r="K1163" s="2">
        <v>40268</v>
      </c>
      <c r="L1163" s="1">
        <v>4.95</v>
      </c>
      <c r="N1163" s="2">
        <v>40268</v>
      </c>
      <c r="O1163" s="1">
        <v>4.5199999999999996</v>
      </c>
      <c r="Q1163" s="2">
        <v>40340</v>
      </c>
      <c r="R1163" s="1">
        <v>4.2699999999999996</v>
      </c>
      <c r="T1163" s="2">
        <v>40340</v>
      </c>
      <c r="U1163" s="1">
        <v>3.94</v>
      </c>
      <c r="W1163" s="2">
        <v>40340</v>
      </c>
      <c r="X1163" s="1">
        <v>3.71</v>
      </c>
      <c r="Z1163" s="2">
        <v>40340</v>
      </c>
      <c r="AA1163" s="1">
        <v>3.4750000000000001</v>
      </c>
      <c r="AC1163" s="2">
        <v>40340</v>
      </c>
      <c r="AD1163" s="1">
        <v>3.02</v>
      </c>
      <c r="AF1163" s="2">
        <v>40758</v>
      </c>
      <c r="AG1163" s="1">
        <v>0.26828000000000002</v>
      </c>
      <c r="AI1163" s="2">
        <v>40343</v>
      </c>
      <c r="AJ1163" s="1">
        <v>3.9910000000000001</v>
      </c>
      <c r="AL1163" s="2">
        <v>40343</v>
      </c>
      <c r="AM1163" s="1">
        <v>3.32</v>
      </c>
      <c r="AO1163" s="2">
        <v>40343</v>
      </c>
      <c r="AP1163" s="1">
        <v>1.1005</v>
      </c>
      <c r="AR1163" s="2">
        <v>40340</v>
      </c>
      <c r="AS1163" s="1">
        <v>0.749</v>
      </c>
      <c r="AU1163" s="2">
        <v>40340</v>
      </c>
      <c r="AV1163" s="1">
        <v>3.1989999999999998</v>
      </c>
      <c r="AX1163" s="2">
        <v>40340</v>
      </c>
      <c r="AY1163" s="1">
        <v>3.3464999999999998</v>
      </c>
      <c r="BA1163" s="116">
        <v>40340</v>
      </c>
      <c r="BB1163" s="1">
        <v>2.8955000000000002</v>
      </c>
      <c r="BD1163" s="2">
        <v>40340</v>
      </c>
      <c r="BE1163" s="1">
        <v>1.2544999999999999</v>
      </c>
      <c r="BG1163" s="2">
        <v>40407</v>
      </c>
      <c r="BH1163" s="1">
        <v>2.64</v>
      </c>
      <c r="BI1163" s="2"/>
      <c r="BJ1163" s="2">
        <v>40407</v>
      </c>
      <c r="BK1163" s="1">
        <v>1.44</v>
      </c>
      <c r="BM1163" s="2">
        <v>40343</v>
      </c>
      <c r="BN1163" s="1">
        <v>2.0543</v>
      </c>
    </row>
    <row r="1164" spans="2:66">
      <c r="B1164" s="2">
        <v>40779</v>
      </c>
      <c r="C1164" s="1">
        <v>3.59</v>
      </c>
      <c r="E1164" s="2">
        <v>40241</v>
      </c>
      <c r="F1164" s="1">
        <v>2.1800000000000002</v>
      </c>
      <c r="H1164" s="2">
        <v>40273</v>
      </c>
      <c r="I1164" s="1">
        <v>3.85</v>
      </c>
      <c r="K1164" s="2">
        <v>40269</v>
      </c>
      <c r="L1164" s="1">
        <v>4.91</v>
      </c>
      <c r="N1164" s="2">
        <v>40269</v>
      </c>
      <c r="O1164" s="1">
        <v>4.46</v>
      </c>
      <c r="Q1164" s="2">
        <v>40343</v>
      </c>
      <c r="R1164" s="1">
        <v>4.3099999999999996</v>
      </c>
      <c r="T1164" s="2">
        <v>40343</v>
      </c>
      <c r="U1164" s="1">
        <v>3.98</v>
      </c>
      <c r="W1164" s="2">
        <v>40343</v>
      </c>
      <c r="X1164" s="1">
        <v>3.74</v>
      </c>
      <c r="Z1164" s="2">
        <v>40343</v>
      </c>
      <c r="AA1164" s="1">
        <v>3.51</v>
      </c>
      <c r="AC1164" s="2">
        <v>40343</v>
      </c>
      <c r="AD1164" s="1">
        <v>3.04</v>
      </c>
      <c r="AF1164" s="2">
        <v>40759</v>
      </c>
      <c r="AG1164" s="1">
        <v>0.26939000000000002</v>
      </c>
      <c r="AI1164" s="2">
        <v>40344</v>
      </c>
      <c r="AJ1164" s="1">
        <v>4.0315000000000003</v>
      </c>
      <c r="AL1164" s="2">
        <v>40344</v>
      </c>
      <c r="AM1164" s="1">
        <v>3.3582999999999998</v>
      </c>
      <c r="AO1164" s="2">
        <v>40344</v>
      </c>
      <c r="AP1164" s="1">
        <v>1.1060000000000001</v>
      </c>
      <c r="AR1164" s="2">
        <v>40343</v>
      </c>
      <c r="AS1164" s="1">
        <v>0.747</v>
      </c>
      <c r="AU1164" s="2">
        <v>40343</v>
      </c>
      <c r="AV1164" s="1">
        <v>3.1840000000000002</v>
      </c>
      <c r="AX1164" s="2">
        <v>40343</v>
      </c>
      <c r="AY1164" s="1">
        <v>3.3340000000000001</v>
      </c>
      <c r="BA1164" s="116">
        <v>40343</v>
      </c>
      <c r="BB1164" s="1">
        <v>2.8883000000000001</v>
      </c>
      <c r="BD1164" s="2">
        <v>40343</v>
      </c>
      <c r="BE1164" s="1">
        <v>1.264</v>
      </c>
      <c r="BG1164" s="2">
        <v>40408</v>
      </c>
      <c r="BH1164" s="1">
        <v>2.64</v>
      </c>
      <c r="BI1164" s="2"/>
      <c r="BJ1164" s="2">
        <v>40408</v>
      </c>
      <c r="BK1164" s="1">
        <v>1.46</v>
      </c>
      <c r="BM1164" s="2">
        <v>40344</v>
      </c>
      <c r="BN1164" s="1">
        <v>2.1093000000000002</v>
      </c>
    </row>
    <row r="1165" spans="2:66">
      <c r="B1165" s="2">
        <v>40780</v>
      </c>
      <c r="C1165" s="1">
        <v>3.59</v>
      </c>
      <c r="E1165" s="2">
        <v>40242</v>
      </c>
      <c r="F1165" s="1">
        <v>2.1800000000000002</v>
      </c>
      <c r="H1165" s="2">
        <v>40274</v>
      </c>
      <c r="I1165" s="1">
        <v>3.84</v>
      </c>
      <c r="K1165" s="2">
        <v>40270</v>
      </c>
      <c r="L1165" s="1">
        <v>4.93</v>
      </c>
      <c r="N1165" s="2">
        <v>40270</v>
      </c>
      <c r="O1165" s="1">
        <v>4.47</v>
      </c>
      <c r="Q1165" s="2">
        <v>40344</v>
      </c>
      <c r="R1165" s="1">
        <v>4.32</v>
      </c>
      <c r="T1165" s="2">
        <v>40344</v>
      </c>
      <c r="U1165" s="1">
        <v>4.01</v>
      </c>
      <c r="W1165" s="2">
        <v>40344</v>
      </c>
      <c r="X1165" s="1">
        <v>3.7800000000000002</v>
      </c>
      <c r="Z1165" s="2">
        <v>40344</v>
      </c>
      <c r="AA1165" s="1">
        <v>3.5449999999999999</v>
      </c>
      <c r="AC1165" s="2">
        <v>40344</v>
      </c>
      <c r="AD1165" s="1">
        <v>3.0449999999999999</v>
      </c>
      <c r="AF1165" s="2">
        <v>40760</v>
      </c>
      <c r="AG1165" s="1">
        <v>0.27161000000000002</v>
      </c>
      <c r="AI1165" s="2">
        <v>40345</v>
      </c>
      <c r="AJ1165" s="1">
        <v>3.9809999999999999</v>
      </c>
      <c r="AL1165" s="2">
        <v>40345</v>
      </c>
      <c r="AM1165" s="1">
        <v>3.31</v>
      </c>
      <c r="AO1165" s="2">
        <v>40345</v>
      </c>
      <c r="AP1165" s="1">
        <v>1.0845</v>
      </c>
      <c r="AR1165" s="2">
        <v>40344</v>
      </c>
      <c r="AS1165" s="1">
        <v>0.75749999999999995</v>
      </c>
      <c r="AU1165" s="2">
        <v>40344</v>
      </c>
      <c r="AV1165" s="1">
        <v>3.2528000000000001</v>
      </c>
      <c r="AX1165" s="2">
        <v>40344</v>
      </c>
      <c r="AY1165" s="1">
        <v>3.3995000000000002</v>
      </c>
      <c r="BA1165" s="116">
        <v>40344</v>
      </c>
      <c r="BB1165" s="1">
        <v>2.9499</v>
      </c>
      <c r="BD1165" s="2">
        <v>40344</v>
      </c>
      <c r="BE1165" s="1">
        <v>1.3069999999999999</v>
      </c>
      <c r="BG1165" s="2">
        <v>40409</v>
      </c>
      <c r="BH1165" s="1">
        <v>2.58</v>
      </c>
      <c r="BI1165" s="2"/>
      <c r="BJ1165" s="2">
        <v>40409</v>
      </c>
      <c r="BK1165" s="1">
        <v>1.41</v>
      </c>
      <c r="BM1165" s="2">
        <v>40345</v>
      </c>
      <c r="BN1165" s="1">
        <v>2.09</v>
      </c>
    </row>
    <row r="1166" spans="2:66">
      <c r="B1166" s="2">
        <v>40781</v>
      </c>
      <c r="C1166" s="1">
        <v>3.59</v>
      </c>
      <c r="E1166" s="2">
        <v>40245</v>
      </c>
      <c r="F1166" s="1">
        <v>2.1800000000000002</v>
      </c>
      <c r="H1166" s="2">
        <v>40275</v>
      </c>
      <c r="I1166" s="1">
        <v>3.82</v>
      </c>
      <c r="K1166" s="2">
        <v>40273</v>
      </c>
      <c r="L1166" s="1">
        <v>4.96</v>
      </c>
      <c r="N1166" s="2">
        <v>40273</v>
      </c>
      <c r="O1166" s="1">
        <v>4.5199999999999996</v>
      </c>
      <c r="Q1166" s="2">
        <v>40345</v>
      </c>
      <c r="R1166" s="1">
        <v>4.3250000000000002</v>
      </c>
      <c r="T1166" s="2">
        <v>40345</v>
      </c>
      <c r="U1166" s="1">
        <v>4.0250000000000004</v>
      </c>
      <c r="W1166" s="2">
        <v>40345</v>
      </c>
      <c r="X1166" s="1">
        <v>3.7949999999999999</v>
      </c>
      <c r="Z1166" s="2">
        <v>40345</v>
      </c>
      <c r="AA1166" s="1">
        <v>3.56</v>
      </c>
      <c r="AC1166" s="2">
        <v>40345</v>
      </c>
      <c r="AD1166" s="1">
        <v>3.0550000000000002</v>
      </c>
      <c r="AF1166" s="2">
        <v>40763</v>
      </c>
      <c r="AG1166" s="1">
        <v>0.27478000000000002</v>
      </c>
      <c r="AI1166" s="2">
        <v>40346</v>
      </c>
      <c r="AJ1166" s="1">
        <v>3.91</v>
      </c>
      <c r="AL1166" s="2">
        <v>40346</v>
      </c>
      <c r="AM1166" s="1">
        <v>3.2269999999999999</v>
      </c>
      <c r="AO1166" s="2">
        <v>40346</v>
      </c>
      <c r="AP1166" s="1">
        <v>1.0518000000000001</v>
      </c>
      <c r="AR1166" s="2">
        <v>40345</v>
      </c>
      <c r="AS1166" s="1">
        <v>0.751</v>
      </c>
      <c r="AU1166" s="2">
        <v>40345</v>
      </c>
      <c r="AV1166" s="1">
        <v>3.2605</v>
      </c>
      <c r="AX1166" s="2">
        <v>40345</v>
      </c>
      <c r="AY1166" s="1">
        <v>3.3929999999999998</v>
      </c>
      <c r="BA1166" s="116">
        <v>40345</v>
      </c>
      <c r="BB1166" s="1">
        <v>2.9359999999999999</v>
      </c>
      <c r="BD1166" s="2">
        <v>40345</v>
      </c>
      <c r="BE1166" s="1">
        <v>1.2925</v>
      </c>
      <c r="BG1166" s="2">
        <v>40410</v>
      </c>
      <c r="BH1166" s="1">
        <v>2.62</v>
      </c>
      <c r="BI1166" s="2"/>
      <c r="BJ1166" s="2">
        <v>40410</v>
      </c>
      <c r="BK1166" s="1">
        <v>1.47</v>
      </c>
      <c r="BM1166" s="2">
        <v>40346</v>
      </c>
      <c r="BN1166" s="1">
        <v>2.1004999999999998</v>
      </c>
    </row>
    <row r="1167" spans="2:66">
      <c r="B1167" s="2">
        <v>40784</v>
      </c>
      <c r="C1167" s="1">
        <v>3.59</v>
      </c>
      <c r="E1167" s="2">
        <v>40246</v>
      </c>
      <c r="F1167" s="1">
        <v>2.17</v>
      </c>
      <c r="H1167" s="2">
        <v>40276</v>
      </c>
      <c r="I1167" s="1">
        <v>3.74</v>
      </c>
      <c r="K1167" s="2">
        <v>40274</v>
      </c>
      <c r="L1167" s="1">
        <v>4.9399999999999995</v>
      </c>
      <c r="N1167" s="2">
        <v>40274</v>
      </c>
      <c r="O1167" s="1">
        <v>4.49</v>
      </c>
      <c r="Q1167" s="2">
        <v>40346</v>
      </c>
      <c r="R1167" s="1">
        <v>4.3150000000000004</v>
      </c>
      <c r="T1167" s="2">
        <v>40346</v>
      </c>
      <c r="U1167" s="1">
        <v>4.0149999999999997</v>
      </c>
      <c r="W1167" s="2">
        <v>40346</v>
      </c>
      <c r="X1167" s="1">
        <v>3.79</v>
      </c>
      <c r="Z1167" s="2">
        <v>40346</v>
      </c>
      <c r="AA1167" s="1">
        <v>3.55</v>
      </c>
      <c r="AC1167" s="2">
        <v>40346</v>
      </c>
      <c r="AD1167" s="1">
        <v>3.04</v>
      </c>
      <c r="AF1167" s="2">
        <v>40764</v>
      </c>
      <c r="AG1167" s="1">
        <v>0.27839000000000003</v>
      </c>
      <c r="AI1167" s="2">
        <v>40347</v>
      </c>
      <c r="AJ1167" s="1">
        <v>3.9323000000000001</v>
      </c>
      <c r="AL1167" s="2">
        <v>40347</v>
      </c>
      <c r="AM1167" s="1">
        <v>3.2530000000000001</v>
      </c>
      <c r="AO1167" s="2">
        <v>40347</v>
      </c>
      <c r="AP1167" s="1">
        <v>1.04</v>
      </c>
      <c r="AR1167" s="2">
        <v>40346</v>
      </c>
      <c r="AS1167" s="1">
        <v>0.74550000000000005</v>
      </c>
      <c r="AU1167" s="2">
        <v>40346</v>
      </c>
      <c r="AV1167" s="1">
        <v>3.2690000000000001</v>
      </c>
      <c r="AX1167" s="2">
        <v>40346</v>
      </c>
      <c r="AY1167" s="1">
        <v>3.3957999999999999</v>
      </c>
      <c r="BA1167" s="116">
        <v>40346</v>
      </c>
      <c r="BB1167" s="1">
        <v>2.931</v>
      </c>
      <c r="BD1167" s="2">
        <v>40346</v>
      </c>
      <c r="BE1167" s="1">
        <v>1.3054999999999999</v>
      </c>
      <c r="BG1167" s="2">
        <v>40413</v>
      </c>
      <c r="BH1167" s="1">
        <v>2.6</v>
      </c>
      <c r="BI1167" s="2"/>
      <c r="BJ1167" s="2">
        <v>40413</v>
      </c>
      <c r="BK1167" s="1">
        <v>1.43</v>
      </c>
      <c r="BM1167" s="2">
        <v>40347</v>
      </c>
      <c r="BN1167" s="1">
        <v>2.149</v>
      </c>
    </row>
    <row r="1168" spans="2:66">
      <c r="B1168" s="2">
        <v>40785</v>
      </c>
      <c r="C1168" s="1">
        <v>3.59</v>
      </c>
      <c r="E1168" s="2">
        <v>40247</v>
      </c>
      <c r="F1168" s="1">
        <v>2.17</v>
      </c>
      <c r="H1168" s="2">
        <v>40277</v>
      </c>
      <c r="I1168" s="1">
        <v>3.77</v>
      </c>
      <c r="K1168" s="2">
        <v>40275</v>
      </c>
      <c r="L1168" s="1">
        <v>4.88</v>
      </c>
      <c r="N1168" s="2">
        <v>40275</v>
      </c>
      <c r="O1168" s="1">
        <v>4.42</v>
      </c>
      <c r="Q1168" s="2">
        <v>40347</v>
      </c>
      <c r="R1168" s="1">
        <v>4.3449999999999998</v>
      </c>
      <c r="T1168" s="2">
        <v>40347</v>
      </c>
      <c r="U1168" s="1">
        <v>4.0449999999999999</v>
      </c>
      <c r="W1168" s="2">
        <v>40347</v>
      </c>
      <c r="X1168" s="1">
        <v>3.8050000000000002</v>
      </c>
      <c r="Z1168" s="2">
        <v>40347</v>
      </c>
      <c r="AA1168" s="1">
        <v>3.56</v>
      </c>
      <c r="AC1168" s="2">
        <v>40347</v>
      </c>
      <c r="AD1168" s="1">
        <v>3.06</v>
      </c>
      <c r="AF1168" s="2">
        <v>40765</v>
      </c>
      <c r="AG1168" s="1">
        <v>0.28061000000000003</v>
      </c>
      <c r="AI1168" s="2">
        <v>40350</v>
      </c>
      <c r="AJ1168" s="1">
        <v>3.9275000000000002</v>
      </c>
      <c r="AL1168" s="2">
        <v>40350</v>
      </c>
      <c r="AM1168" s="1">
        <v>3.2484999999999999</v>
      </c>
      <c r="AO1168" s="2">
        <v>40350</v>
      </c>
      <c r="AP1168" s="1">
        <v>1.0249999999999999</v>
      </c>
      <c r="AR1168" s="2">
        <v>40347</v>
      </c>
      <c r="AS1168" s="1">
        <v>0.73699999999999999</v>
      </c>
      <c r="AU1168" s="2">
        <v>40347</v>
      </c>
      <c r="AV1168" s="1">
        <v>3.31</v>
      </c>
      <c r="AX1168" s="2">
        <v>40347</v>
      </c>
      <c r="AY1168" s="1">
        <v>3.4449999999999998</v>
      </c>
      <c r="BA1168" s="116">
        <v>40347</v>
      </c>
      <c r="BB1168" s="1">
        <v>2.9802999999999997</v>
      </c>
      <c r="BD1168" s="2">
        <v>40347</v>
      </c>
      <c r="BE1168" s="1">
        <v>1.3620000000000001</v>
      </c>
      <c r="BG1168" s="2">
        <v>40414</v>
      </c>
      <c r="BH1168" s="1">
        <v>2.5</v>
      </c>
      <c r="BI1168" s="2"/>
      <c r="BJ1168" s="2">
        <v>40414</v>
      </c>
      <c r="BK1168" s="1">
        <v>1.3599999999999999</v>
      </c>
      <c r="BM1168" s="2">
        <v>40350</v>
      </c>
      <c r="BN1168" s="1">
        <v>2.1680000000000001</v>
      </c>
    </row>
    <row r="1169" spans="2:66">
      <c r="B1169" s="2">
        <v>40786</v>
      </c>
      <c r="C1169" s="1">
        <v>3.59</v>
      </c>
      <c r="E1169" s="2">
        <v>40248</v>
      </c>
      <c r="F1169" s="1">
        <v>2.14</v>
      </c>
      <c r="H1169" s="2">
        <v>40280</v>
      </c>
      <c r="I1169" s="1">
        <v>3.85</v>
      </c>
      <c r="K1169" s="2">
        <v>40276</v>
      </c>
      <c r="L1169" s="1">
        <v>4.8100000000000005</v>
      </c>
      <c r="N1169" s="2">
        <v>40276</v>
      </c>
      <c r="O1169" s="1">
        <v>4.3499999999999996</v>
      </c>
      <c r="Q1169" s="2">
        <v>40350</v>
      </c>
      <c r="R1169" s="1">
        <v>4.4450000000000003</v>
      </c>
      <c r="T1169" s="2">
        <v>40350</v>
      </c>
      <c r="U1169" s="1">
        <v>4.1399999999999997</v>
      </c>
      <c r="W1169" s="2">
        <v>40350</v>
      </c>
      <c r="X1169" s="1">
        <v>3.92</v>
      </c>
      <c r="Z1169" s="2">
        <v>40350</v>
      </c>
      <c r="AA1169" s="1">
        <v>3.67</v>
      </c>
      <c r="AC1169" s="2">
        <v>40350</v>
      </c>
      <c r="AD1169" s="1">
        <v>3.13</v>
      </c>
      <c r="AF1169" s="2">
        <v>40766</v>
      </c>
      <c r="AG1169" s="1">
        <v>0.28616999999999998</v>
      </c>
      <c r="AI1169" s="2">
        <v>40351</v>
      </c>
      <c r="AJ1169" s="1">
        <v>3.8774999999999999</v>
      </c>
      <c r="AL1169" s="2">
        <v>40351</v>
      </c>
      <c r="AM1169" s="1">
        <v>3.1840000000000002</v>
      </c>
      <c r="AO1169" s="2">
        <v>40351</v>
      </c>
      <c r="AP1169" s="1">
        <v>1.0115000000000001</v>
      </c>
      <c r="AR1169" s="2">
        <v>40350</v>
      </c>
      <c r="AS1169" s="1">
        <v>0.71850000000000003</v>
      </c>
      <c r="AU1169" s="2">
        <v>40350</v>
      </c>
      <c r="AV1169" s="1">
        <v>3.3239999999999998</v>
      </c>
      <c r="AX1169" s="2">
        <v>40350</v>
      </c>
      <c r="AY1169" s="1">
        <v>3.4548000000000001</v>
      </c>
      <c r="BA1169" s="116">
        <v>40350</v>
      </c>
      <c r="BB1169" s="1">
        <v>2.9824999999999999</v>
      </c>
      <c r="BD1169" s="2">
        <v>40350</v>
      </c>
      <c r="BE1169" s="1">
        <v>1.3839999999999999</v>
      </c>
      <c r="BG1169" s="2">
        <v>40415</v>
      </c>
      <c r="BH1169" s="1">
        <v>2.54</v>
      </c>
      <c r="BI1169" s="2"/>
      <c r="BJ1169" s="2">
        <v>40415</v>
      </c>
      <c r="BK1169" s="1">
        <v>1.4</v>
      </c>
      <c r="BM1169" s="2">
        <v>40351</v>
      </c>
      <c r="BN1169" s="1">
        <v>2.0888</v>
      </c>
    </row>
    <row r="1170" spans="2:66">
      <c r="B1170" s="2">
        <v>40787</v>
      </c>
      <c r="C1170" s="1">
        <v>3.59</v>
      </c>
      <c r="E1170" s="2">
        <v>40249</v>
      </c>
      <c r="F1170" s="1">
        <v>2.13</v>
      </c>
      <c r="H1170" s="2">
        <v>40281</v>
      </c>
      <c r="I1170" s="1">
        <v>3.83</v>
      </c>
      <c r="K1170" s="2">
        <v>40277</v>
      </c>
      <c r="L1170" s="1">
        <v>4.83</v>
      </c>
      <c r="N1170" s="2">
        <v>40277</v>
      </c>
      <c r="O1170" s="1">
        <v>4.43</v>
      </c>
      <c r="Q1170" s="2">
        <v>40351</v>
      </c>
      <c r="R1170" s="1">
        <v>4.41</v>
      </c>
      <c r="T1170" s="2">
        <v>40351</v>
      </c>
      <c r="U1170" s="1">
        <v>4.13</v>
      </c>
      <c r="W1170" s="2">
        <v>40351</v>
      </c>
      <c r="X1170" s="1">
        <v>3.915</v>
      </c>
      <c r="Z1170" s="2">
        <v>40351</v>
      </c>
      <c r="AA1170" s="1">
        <v>3.67</v>
      </c>
      <c r="AC1170" s="2">
        <v>40351</v>
      </c>
      <c r="AD1170" s="1">
        <v>3.1349999999999998</v>
      </c>
      <c r="AF1170" s="2">
        <v>40767</v>
      </c>
      <c r="AG1170" s="1">
        <v>0.29005999999999998</v>
      </c>
      <c r="AI1170" s="2">
        <v>40352</v>
      </c>
      <c r="AJ1170" s="1">
        <v>3.847</v>
      </c>
      <c r="AL1170" s="2">
        <v>40352</v>
      </c>
      <c r="AM1170" s="1">
        <v>3.1589999999999998</v>
      </c>
      <c r="AO1170" s="2">
        <v>40352</v>
      </c>
      <c r="AP1170" s="1">
        <v>1.018</v>
      </c>
      <c r="AR1170" s="2">
        <v>40351</v>
      </c>
      <c r="AS1170" s="1">
        <v>0.73250000000000004</v>
      </c>
      <c r="AU1170" s="2">
        <v>40351</v>
      </c>
      <c r="AV1170" s="1">
        <v>3.2450000000000001</v>
      </c>
      <c r="AX1170" s="2">
        <v>40351</v>
      </c>
      <c r="AY1170" s="1">
        <v>3.3860000000000001</v>
      </c>
      <c r="BA1170" s="116">
        <v>40351</v>
      </c>
      <c r="BB1170" s="1">
        <v>2.91</v>
      </c>
      <c r="BD1170" s="2">
        <v>40351</v>
      </c>
      <c r="BE1170" s="1">
        <v>1.3320000000000001</v>
      </c>
      <c r="BG1170" s="2">
        <v>40416</v>
      </c>
      <c r="BH1170" s="1">
        <v>2.5</v>
      </c>
      <c r="BI1170" s="2"/>
      <c r="BJ1170" s="2">
        <v>40416</v>
      </c>
      <c r="BK1170" s="1">
        <v>1.38</v>
      </c>
      <c r="BM1170" s="2">
        <v>40352</v>
      </c>
      <c r="BN1170" s="1">
        <v>2.1030000000000002</v>
      </c>
    </row>
    <row r="1171" spans="2:66">
      <c r="B1171" s="2">
        <v>40788</v>
      </c>
      <c r="C1171" s="1">
        <v>3.59</v>
      </c>
      <c r="E1171" s="2">
        <v>40252</v>
      </c>
      <c r="F1171" s="1">
        <v>2.13</v>
      </c>
      <c r="H1171" s="2">
        <v>40282</v>
      </c>
      <c r="I1171" s="1">
        <v>3.87</v>
      </c>
      <c r="K1171" s="2">
        <v>40280</v>
      </c>
      <c r="L1171" s="1">
        <v>4.9399999999999995</v>
      </c>
      <c r="N1171" s="2">
        <v>40280</v>
      </c>
      <c r="O1171" s="1">
        <v>4.53</v>
      </c>
      <c r="Q1171" s="2">
        <v>40352</v>
      </c>
      <c r="R1171" s="1">
        <v>4.38</v>
      </c>
      <c r="T1171" s="2">
        <v>40352</v>
      </c>
      <c r="U1171" s="1">
        <v>4.0999999999999996</v>
      </c>
      <c r="W1171" s="2">
        <v>40352</v>
      </c>
      <c r="X1171" s="1">
        <v>3.87</v>
      </c>
      <c r="Z1171" s="2">
        <v>40352</v>
      </c>
      <c r="AA1171" s="1">
        <v>3.6349999999999998</v>
      </c>
      <c r="AC1171" s="2">
        <v>40352</v>
      </c>
      <c r="AD1171" s="1">
        <v>3.125</v>
      </c>
      <c r="AF1171" s="2">
        <v>40770</v>
      </c>
      <c r="AG1171" s="1">
        <v>0.29171999999999998</v>
      </c>
      <c r="AI1171" s="2">
        <v>40353</v>
      </c>
      <c r="AJ1171" s="1">
        <v>3.9024999999999999</v>
      </c>
      <c r="AL1171" s="2">
        <v>40353</v>
      </c>
      <c r="AM1171" s="1">
        <v>3.1905000000000001</v>
      </c>
      <c r="AO1171" s="2">
        <v>40353</v>
      </c>
      <c r="AP1171" s="1">
        <v>1.0503</v>
      </c>
      <c r="AR1171" s="2">
        <v>40352</v>
      </c>
      <c r="AS1171" s="1">
        <v>0.76049999999999995</v>
      </c>
      <c r="AU1171" s="2">
        <v>40352</v>
      </c>
      <c r="AV1171" s="1">
        <v>3.2829999999999999</v>
      </c>
      <c r="AX1171" s="2">
        <v>40352</v>
      </c>
      <c r="AY1171" s="1">
        <v>3.4169999999999998</v>
      </c>
      <c r="BA1171" s="116">
        <v>40352</v>
      </c>
      <c r="BB1171" s="1">
        <v>2.931</v>
      </c>
      <c r="BD1171" s="2">
        <v>40352</v>
      </c>
      <c r="BE1171" s="1">
        <v>1.3374999999999999</v>
      </c>
      <c r="BG1171" s="2">
        <v>40417</v>
      </c>
      <c r="BH1171" s="1">
        <v>2.66</v>
      </c>
      <c r="BI1171" s="2"/>
      <c r="BJ1171" s="2">
        <v>40417</v>
      </c>
      <c r="BK1171" s="1">
        <v>1.49</v>
      </c>
      <c r="BM1171" s="2">
        <v>40353</v>
      </c>
      <c r="BN1171" s="1">
        <v>2.0739999999999998</v>
      </c>
    </row>
    <row r="1172" spans="2:66">
      <c r="B1172" s="2">
        <v>40791</v>
      </c>
      <c r="C1172" s="1">
        <v>3.58</v>
      </c>
      <c r="E1172" s="2">
        <v>40253</v>
      </c>
      <c r="F1172" s="1">
        <v>2.12</v>
      </c>
      <c r="H1172" s="2">
        <v>40283</v>
      </c>
      <c r="I1172" s="1">
        <v>3.85</v>
      </c>
      <c r="K1172" s="2">
        <v>40281</v>
      </c>
      <c r="L1172" s="1">
        <v>4.95</v>
      </c>
      <c r="N1172" s="2">
        <v>40281</v>
      </c>
      <c r="O1172" s="1">
        <v>4.5199999999999996</v>
      </c>
      <c r="Q1172" s="2">
        <v>40353</v>
      </c>
      <c r="R1172" s="1">
        <v>4.37</v>
      </c>
      <c r="T1172" s="2">
        <v>40353</v>
      </c>
      <c r="U1172" s="1">
        <v>4.0999999999999996</v>
      </c>
      <c r="W1172" s="2">
        <v>40353</v>
      </c>
      <c r="X1172" s="1">
        <v>3.87</v>
      </c>
      <c r="Z1172" s="2">
        <v>40353</v>
      </c>
      <c r="AA1172" s="1">
        <v>3.645</v>
      </c>
      <c r="AC1172" s="2">
        <v>40353</v>
      </c>
      <c r="AD1172" s="1">
        <v>3.165</v>
      </c>
      <c r="AF1172" s="2">
        <v>40771</v>
      </c>
      <c r="AG1172" s="1">
        <v>0.29282999999999998</v>
      </c>
      <c r="AI1172" s="2">
        <v>40354</v>
      </c>
      <c r="AJ1172" s="1">
        <v>3.8624999999999998</v>
      </c>
      <c r="AL1172" s="2">
        <v>40354</v>
      </c>
      <c r="AM1172" s="1">
        <v>3.1585000000000001</v>
      </c>
      <c r="AO1172" s="2">
        <v>40354</v>
      </c>
      <c r="AP1172" s="1">
        <v>1.0129999999999999</v>
      </c>
      <c r="AR1172" s="2">
        <v>40353</v>
      </c>
      <c r="AS1172" s="1">
        <v>0.78500000000000003</v>
      </c>
      <c r="AU1172" s="2">
        <v>40353</v>
      </c>
      <c r="AV1172" s="1">
        <v>3.2425000000000002</v>
      </c>
      <c r="AX1172" s="2">
        <v>40353</v>
      </c>
      <c r="AY1172" s="1">
        <v>3.383</v>
      </c>
      <c r="BA1172" s="116">
        <v>40353</v>
      </c>
      <c r="BB1172" s="1">
        <v>2.9032999999999998</v>
      </c>
      <c r="BD1172" s="2">
        <v>40353</v>
      </c>
      <c r="BE1172" s="1">
        <v>1.3129999999999999</v>
      </c>
      <c r="BG1172" s="2">
        <v>40420</v>
      </c>
      <c r="BH1172" s="1">
        <v>2.54</v>
      </c>
      <c r="BI1172" s="2"/>
      <c r="BJ1172" s="2">
        <v>40420</v>
      </c>
      <c r="BK1172" s="1">
        <v>1.3900000000000001</v>
      </c>
      <c r="BM1172" s="2">
        <v>40354</v>
      </c>
      <c r="BN1172" s="1">
        <v>2.1122999999999998</v>
      </c>
    </row>
    <row r="1173" spans="2:66">
      <c r="B1173" s="2">
        <v>40792</v>
      </c>
      <c r="C1173" s="1">
        <v>3.58</v>
      </c>
      <c r="E1173" s="2">
        <v>40254</v>
      </c>
      <c r="F1173" s="1">
        <v>2.1</v>
      </c>
      <c r="H1173" s="2">
        <v>40284</v>
      </c>
      <c r="I1173" s="1">
        <v>3.8</v>
      </c>
      <c r="K1173" s="2">
        <v>40282</v>
      </c>
      <c r="L1173" s="1">
        <v>4.9800000000000004</v>
      </c>
      <c r="N1173" s="2">
        <v>40282</v>
      </c>
      <c r="O1173" s="1">
        <v>4.5600000000000005</v>
      </c>
      <c r="Q1173" s="2">
        <v>40354</v>
      </c>
      <c r="R1173" s="1">
        <v>4.3099999999999996</v>
      </c>
      <c r="T1173" s="2">
        <v>40354</v>
      </c>
      <c r="U1173" s="1">
        <v>4.0549999999999997</v>
      </c>
      <c r="W1173" s="2">
        <v>40354</v>
      </c>
      <c r="X1173" s="1">
        <v>3.835</v>
      </c>
      <c r="Z1173" s="2">
        <v>40354</v>
      </c>
      <c r="AA1173" s="1">
        <v>3.62</v>
      </c>
      <c r="AC1173" s="2">
        <v>40354</v>
      </c>
      <c r="AD1173" s="1">
        <v>3.16</v>
      </c>
      <c r="AF1173" s="2">
        <v>40772</v>
      </c>
      <c r="AG1173" s="1">
        <v>0.29588999999999999</v>
      </c>
      <c r="AI1173" s="2">
        <v>40357</v>
      </c>
      <c r="AJ1173" s="1">
        <v>3.794</v>
      </c>
      <c r="AL1173" s="2">
        <v>40357</v>
      </c>
      <c r="AM1173" s="1">
        <v>3.0562999999999998</v>
      </c>
      <c r="AO1173" s="2">
        <v>40357</v>
      </c>
      <c r="AP1173" s="1">
        <v>0.96550000000000002</v>
      </c>
      <c r="AR1173" s="2">
        <v>40354</v>
      </c>
      <c r="AS1173" s="1">
        <v>0.75</v>
      </c>
      <c r="AU1173" s="2">
        <v>40354</v>
      </c>
      <c r="AV1173" s="1">
        <v>3.2835000000000001</v>
      </c>
      <c r="AX1173" s="2">
        <v>40354</v>
      </c>
      <c r="AY1173" s="1">
        <v>3.4129999999999998</v>
      </c>
      <c r="BA1173" s="116">
        <v>40354</v>
      </c>
      <c r="BB1173" s="1">
        <v>2.9275000000000002</v>
      </c>
      <c r="BD1173" s="2">
        <v>40354</v>
      </c>
      <c r="BE1173" s="1">
        <v>1.359</v>
      </c>
      <c r="BG1173" s="2">
        <v>40421</v>
      </c>
      <c r="BH1173" s="1">
        <v>2.4699999999999998</v>
      </c>
      <c r="BI1173" s="2"/>
      <c r="BJ1173" s="2">
        <v>40421</v>
      </c>
      <c r="BK1173" s="1">
        <v>1.33</v>
      </c>
      <c r="BM1173" s="2">
        <v>40357</v>
      </c>
      <c r="BN1173" s="1">
        <v>2.089</v>
      </c>
    </row>
    <row r="1174" spans="2:66">
      <c r="B1174" s="2">
        <v>40793</v>
      </c>
      <c r="C1174" s="1">
        <v>3.58</v>
      </c>
      <c r="E1174" s="2">
        <v>40255</v>
      </c>
      <c r="F1174" s="1">
        <v>2.09</v>
      </c>
      <c r="H1174" s="2">
        <v>40287</v>
      </c>
      <c r="I1174" s="1">
        <v>3.7800000000000002</v>
      </c>
      <c r="K1174" s="2">
        <v>40283</v>
      </c>
      <c r="L1174" s="1">
        <v>4.97</v>
      </c>
      <c r="N1174" s="2">
        <v>40283</v>
      </c>
      <c r="O1174" s="1">
        <v>4.54</v>
      </c>
      <c r="Q1174" s="2">
        <v>40357</v>
      </c>
      <c r="R1174" s="1">
        <v>4.335</v>
      </c>
      <c r="T1174" s="2">
        <v>40357</v>
      </c>
      <c r="U1174" s="1">
        <v>4.085</v>
      </c>
      <c r="W1174" s="2">
        <v>40357</v>
      </c>
      <c r="X1174" s="1">
        <v>3.8650000000000002</v>
      </c>
      <c r="Z1174" s="2">
        <v>40357</v>
      </c>
      <c r="AA1174" s="1">
        <v>3.65</v>
      </c>
      <c r="AC1174" s="2">
        <v>40357</v>
      </c>
      <c r="AD1174" s="1">
        <v>3.19</v>
      </c>
      <c r="AF1174" s="2">
        <v>40773</v>
      </c>
      <c r="AG1174" s="1">
        <v>0.29777999999999999</v>
      </c>
      <c r="AI1174" s="2">
        <v>40358</v>
      </c>
      <c r="AJ1174" s="1">
        <v>3.71</v>
      </c>
      <c r="AL1174" s="2">
        <v>40358</v>
      </c>
      <c r="AM1174" s="1">
        <v>2.9889999999999999</v>
      </c>
      <c r="AO1174" s="2">
        <v>40358</v>
      </c>
      <c r="AP1174" s="1">
        <v>0.94799999999999995</v>
      </c>
      <c r="AR1174" s="2">
        <v>40357</v>
      </c>
      <c r="AS1174" s="1">
        <v>0.71599999999999997</v>
      </c>
      <c r="AU1174" s="2">
        <v>40357</v>
      </c>
      <c r="AV1174" s="1">
        <v>3.254</v>
      </c>
      <c r="AX1174" s="2">
        <v>40357</v>
      </c>
      <c r="AY1174" s="1">
        <v>3.3919999999999999</v>
      </c>
      <c r="BA1174" s="116">
        <v>40357</v>
      </c>
      <c r="BB1174" s="1">
        <v>2.911</v>
      </c>
      <c r="BD1174" s="2">
        <v>40357</v>
      </c>
      <c r="BE1174" s="1">
        <v>1.3439999999999999</v>
      </c>
      <c r="BG1174" s="2">
        <v>40422</v>
      </c>
      <c r="BH1174" s="1">
        <v>2.58</v>
      </c>
      <c r="BI1174" s="2"/>
      <c r="BJ1174" s="2">
        <v>40422</v>
      </c>
      <c r="BK1174" s="1">
        <v>1.41</v>
      </c>
      <c r="BM1174" s="2">
        <v>40358</v>
      </c>
      <c r="BN1174" s="1">
        <v>2.0525000000000002</v>
      </c>
    </row>
    <row r="1175" spans="2:66">
      <c r="B1175" s="2">
        <v>40794</v>
      </c>
      <c r="C1175" s="1">
        <v>3.58</v>
      </c>
      <c r="E1175" s="2">
        <v>40256</v>
      </c>
      <c r="F1175" s="1">
        <v>2.09</v>
      </c>
      <c r="H1175" s="2">
        <v>40288</v>
      </c>
      <c r="I1175" s="1">
        <v>3.76</v>
      </c>
      <c r="K1175" s="2">
        <v>40284</v>
      </c>
      <c r="L1175" s="1">
        <v>4.93</v>
      </c>
      <c r="N1175" s="2">
        <v>40284</v>
      </c>
      <c r="O1175" s="1">
        <v>4.49</v>
      </c>
      <c r="Q1175" s="2">
        <v>40358</v>
      </c>
      <c r="R1175" s="1">
        <v>4.2949999999999999</v>
      </c>
      <c r="T1175" s="2">
        <v>40358</v>
      </c>
      <c r="U1175" s="1">
        <v>4.0449999999999999</v>
      </c>
      <c r="W1175" s="2">
        <v>40358</v>
      </c>
      <c r="X1175" s="1">
        <v>3.83</v>
      </c>
      <c r="Z1175" s="2">
        <v>40358</v>
      </c>
      <c r="AA1175" s="1">
        <v>3.61</v>
      </c>
      <c r="AC1175" s="2">
        <v>40358</v>
      </c>
      <c r="AD1175" s="1">
        <v>3.1549999999999998</v>
      </c>
      <c r="AF1175" s="2">
        <v>40774</v>
      </c>
      <c r="AG1175" s="1">
        <v>0.30299999999999999</v>
      </c>
      <c r="AI1175" s="2">
        <v>40359</v>
      </c>
      <c r="AJ1175" s="1">
        <v>3.6747999999999998</v>
      </c>
      <c r="AL1175" s="2">
        <v>40359</v>
      </c>
      <c r="AM1175" s="1">
        <v>2.9809999999999999</v>
      </c>
      <c r="AO1175" s="2">
        <v>40359</v>
      </c>
      <c r="AP1175" s="1">
        <v>0.95950000000000002</v>
      </c>
      <c r="AR1175" s="2">
        <v>40358</v>
      </c>
      <c r="AS1175" s="1">
        <v>0.71399999999999997</v>
      </c>
      <c r="AU1175" s="2">
        <v>40358</v>
      </c>
      <c r="AV1175" s="1">
        <v>3.2240000000000002</v>
      </c>
      <c r="AX1175" s="2">
        <v>40358</v>
      </c>
      <c r="AY1175" s="1">
        <v>3.3639999999999999</v>
      </c>
      <c r="BA1175" s="116">
        <v>40358</v>
      </c>
      <c r="BB1175" s="1">
        <v>2.8925000000000001</v>
      </c>
      <c r="BD1175" s="2">
        <v>40358</v>
      </c>
      <c r="BE1175" s="1">
        <v>1.321</v>
      </c>
      <c r="BG1175" s="2">
        <v>40423</v>
      </c>
      <c r="BH1175" s="1">
        <v>2.63</v>
      </c>
      <c r="BI1175" s="2"/>
      <c r="BJ1175" s="2">
        <v>40423</v>
      </c>
      <c r="BK1175" s="1">
        <v>1.43</v>
      </c>
      <c r="BM1175" s="2">
        <v>40359</v>
      </c>
      <c r="BN1175" s="1">
        <v>2.0710000000000002</v>
      </c>
    </row>
    <row r="1176" spans="2:66">
      <c r="B1176" s="2">
        <v>40795</v>
      </c>
      <c r="C1176" s="1">
        <v>3.58</v>
      </c>
      <c r="E1176" s="2">
        <v>40259</v>
      </c>
      <c r="F1176" s="1">
        <v>2.09</v>
      </c>
      <c r="H1176" s="2">
        <v>40289</v>
      </c>
      <c r="I1176" s="1">
        <v>3.8</v>
      </c>
      <c r="K1176" s="2">
        <v>40287</v>
      </c>
      <c r="L1176" s="1">
        <v>4.9399999999999995</v>
      </c>
      <c r="N1176" s="2">
        <v>40287</v>
      </c>
      <c r="O1176" s="1">
        <v>4.4800000000000004</v>
      </c>
      <c r="Q1176" s="2">
        <v>40359</v>
      </c>
      <c r="R1176" s="1">
        <v>4.2649999999999997</v>
      </c>
      <c r="T1176" s="2">
        <v>40359</v>
      </c>
      <c r="U1176" s="1">
        <v>4.01</v>
      </c>
      <c r="W1176" s="2">
        <v>40359</v>
      </c>
      <c r="X1176" s="1">
        <v>3.79</v>
      </c>
      <c r="Z1176" s="2">
        <v>40359</v>
      </c>
      <c r="AA1176" s="1">
        <v>3.5649999999999999</v>
      </c>
      <c r="AC1176" s="2">
        <v>40359</v>
      </c>
      <c r="AD1176" s="1">
        <v>3.105</v>
      </c>
      <c r="AF1176" s="2">
        <v>40777</v>
      </c>
      <c r="AG1176" s="1">
        <v>0.30843999999999999</v>
      </c>
      <c r="AI1176" s="2">
        <v>40360</v>
      </c>
      <c r="AJ1176" s="1">
        <v>3.6949999999999998</v>
      </c>
      <c r="AL1176" s="2">
        <v>40360</v>
      </c>
      <c r="AM1176" s="1">
        <v>3.0034999999999998</v>
      </c>
      <c r="AO1176" s="2">
        <v>40360</v>
      </c>
      <c r="AP1176" s="1">
        <v>0.97899999999999998</v>
      </c>
      <c r="AR1176" s="2">
        <v>40359</v>
      </c>
      <c r="AS1176" s="1">
        <v>0.71350000000000002</v>
      </c>
      <c r="AU1176" s="2">
        <v>40359</v>
      </c>
      <c r="AV1176" s="1">
        <v>3.2120000000000002</v>
      </c>
      <c r="AX1176" s="2">
        <v>40359</v>
      </c>
      <c r="AY1176" s="1">
        <v>3.3542999999999998</v>
      </c>
      <c r="BA1176" s="116">
        <v>40359</v>
      </c>
      <c r="BB1176" s="1">
        <v>2.8862999999999999</v>
      </c>
      <c r="BD1176" s="2">
        <v>40359</v>
      </c>
      <c r="BE1176" s="1">
        <v>1.355</v>
      </c>
      <c r="BG1176" s="2">
        <v>40424</v>
      </c>
      <c r="BH1176" s="1">
        <v>2.7199999999999998</v>
      </c>
      <c r="BI1176" s="2"/>
      <c r="BJ1176" s="2">
        <v>40424</v>
      </c>
      <c r="BK1176" s="1">
        <v>1.49</v>
      </c>
      <c r="BM1176" s="2">
        <v>40360</v>
      </c>
      <c r="BN1176" s="1">
        <v>2.085</v>
      </c>
    </row>
    <row r="1177" spans="2:66">
      <c r="B1177" s="2">
        <v>40800</v>
      </c>
      <c r="C1177" s="1">
        <v>3.58</v>
      </c>
      <c r="E1177" s="2">
        <v>40260</v>
      </c>
      <c r="F1177" s="1">
        <v>2.11</v>
      </c>
      <c r="H1177" s="2">
        <v>40290</v>
      </c>
      <c r="I1177" s="1">
        <v>3.77</v>
      </c>
      <c r="K1177" s="2">
        <v>40288</v>
      </c>
      <c r="L1177" s="1">
        <v>4.9399999999999995</v>
      </c>
      <c r="N1177" s="2">
        <v>40288</v>
      </c>
      <c r="O1177" s="1">
        <v>4.46</v>
      </c>
      <c r="Q1177" s="2">
        <v>40360</v>
      </c>
      <c r="R1177" s="1">
        <v>4.25</v>
      </c>
      <c r="T1177" s="2">
        <v>40360</v>
      </c>
      <c r="U1177" s="1">
        <v>3.9649999999999999</v>
      </c>
      <c r="W1177" s="2">
        <v>40360</v>
      </c>
      <c r="X1177" s="1">
        <v>3.7349999999999999</v>
      </c>
      <c r="Z1177" s="2">
        <v>40360</v>
      </c>
      <c r="AA1177" s="1">
        <v>3.51</v>
      </c>
      <c r="AC1177" s="2">
        <v>40360</v>
      </c>
      <c r="AD1177" s="1">
        <v>3.0550000000000002</v>
      </c>
      <c r="AF1177" s="2">
        <v>40778</v>
      </c>
      <c r="AG1177" s="1">
        <v>0.31178</v>
      </c>
      <c r="AI1177" s="2">
        <v>40361</v>
      </c>
      <c r="AJ1177" s="1">
        <v>3.7439999999999998</v>
      </c>
      <c r="AL1177" s="2">
        <v>40361</v>
      </c>
      <c r="AM1177" s="1">
        <v>3.04</v>
      </c>
      <c r="AO1177" s="2">
        <v>40361</v>
      </c>
      <c r="AP1177" s="1">
        <v>0.98499999999999999</v>
      </c>
      <c r="AR1177" s="2">
        <v>40360</v>
      </c>
      <c r="AS1177" s="1">
        <v>0.71550000000000002</v>
      </c>
      <c r="AU1177" s="2">
        <v>40360</v>
      </c>
      <c r="AV1177" s="1">
        <v>3.2267999999999999</v>
      </c>
      <c r="AX1177" s="2">
        <v>40360</v>
      </c>
      <c r="AY1177" s="1">
        <v>3.3650000000000002</v>
      </c>
      <c r="BA1177" s="116">
        <v>40360</v>
      </c>
      <c r="BB1177" s="1">
        <v>2.8914999999999997</v>
      </c>
      <c r="BD1177" s="2">
        <v>40360</v>
      </c>
      <c r="BE1177" s="1">
        <v>1.4279999999999999</v>
      </c>
      <c r="BG1177" s="2">
        <v>40428</v>
      </c>
      <c r="BH1177" s="1">
        <v>2.61</v>
      </c>
      <c r="BI1177" s="2"/>
      <c r="BJ1177" s="2">
        <v>40428</v>
      </c>
      <c r="BK1177" s="1">
        <v>1.41</v>
      </c>
      <c r="BM1177" s="2">
        <v>40361</v>
      </c>
      <c r="BN1177" s="1">
        <v>2.085</v>
      </c>
    </row>
    <row r="1178" spans="2:66">
      <c r="B1178" s="2">
        <v>40801</v>
      </c>
      <c r="C1178" s="1">
        <v>3.58</v>
      </c>
      <c r="E1178" s="2">
        <v>40261</v>
      </c>
      <c r="F1178" s="1">
        <v>2.11</v>
      </c>
      <c r="H1178" s="2">
        <v>40291</v>
      </c>
      <c r="I1178" s="1">
        <v>3.76</v>
      </c>
      <c r="K1178" s="2">
        <v>40289</v>
      </c>
      <c r="L1178" s="1">
        <v>4.97</v>
      </c>
      <c r="N1178" s="2">
        <v>40289</v>
      </c>
      <c r="O1178" s="1">
        <v>4.49</v>
      </c>
      <c r="Q1178" s="2">
        <v>40361</v>
      </c>
      <c r="R1178" s="1">
        <v>4.3</v>
      </c>
      <c r="T1178" s="2">
        <v>40361</v>
      </c>
      <c r="U1178" s="1">
        <v>4.0049999999999999</v>
      </c>
      <c r="W1178" s="2">
        <v>40361</v>
      </c>
      <c r="X1178" s="1">
        <v>3.7749999999999999</v>
      </c>
      <c r="Z1178" s="2">
        <v>40361</v>
      </c>
      <c r="AA1178" s="1">
        <v>3.55</v>
      </c>
      <c r="AC1178" s="2">
        <v>40361</v>
      </c>
      <c r="AD1178" s="1">
        <v>3.11</v>
      </c>
      <c r="AF1178" s="2">
        <v>40779</v>
      </c>
      <c r="AG1178" s="1">
        <v>0.31428</v>
      </c>
      <c r="AI1178" s="2">
        <v>40365</v>
      </c>
      <c r="AJ1178" s="1">
        <v>3.6850000000000001</v>
      </c>
      <c r="AL1178" s="2">
        <v>40364</v>
      </c>
      <c r="AM1178" s="1">
        <v>3.0095000000000001</v>
      </c>
      <c r="AO1178" s="2">
        <v>40364</v>
      </c>
      <c r="AP1178" s="1">
        <v>0.96299999999999997</v>
      </c>
      <c r="AR1178" s="2">
        <v>40361</v>
      </c>
      <c r="AS1178" s="1">
        <v>0.70150000000000001</v>
      </c>
      <c r="AU1178" s="2">
        <v>40361</v>
      </c>
      <c r="AV1178" s="1">
        <v>3.24</v>
      </c>
      <c r="AX1178" s="2">
        <v>40361</v>
      </c>
      <c r="AY1178" s="1">
        <v>3.375</v>
      </c>
      <c r="BA1178" s="116">
        <v>40361</v>
      </c>
      <c r="BB1178" s="1">
        <v>2.879</v>
      </c>
      <c r="BD1178" s="2">
        <v>40361</v>
      </c>
      <c r="BE1178" s="1">
        <v>1.4219999999999999</v>
      </c>
      <c r="BG1178" s="2">
        <v>40429</v>
      </c>
      <c r="BH1178" s="1">
        <v>2.66</v>
      </c>
      <c r="BI1178" s="2"/>
      <c r="BJ1178" s="2">
        <v>40429</v>
      </c>
      <c r="BK1178" s="1">
        <v>1.46</v>
      </c>
      <c r="BM1178" s="2">
        <v>40364</v>
      </c>
      <c r="BN1178" s="1">
        <v>2.0619999999999998</v>
      </c>
    </row>
    <row r="1179" spans="2:66">
      <c r="B1179" s="2">
        <v>40802</v>
      </c>
      <c r="C1179" s="1">
        <v>3.58</v>
      </c>
      <c r="E1179" s="2">
        <v>40262</v>
      </c>
      <c r="F1179" s="1">
        <v>2.08</v>
      </c>
      <c r="H1179" s="2">
        <v>40294</v>
      </c>
      <c r="I1179" s="1">
        <v>3.75</v>
      </c>
      <c r="K1179" s="2">
        <v>40290</v>
      </c>
      <c r="L1179" s="1">
        <v>4.9399999999999995</v>
      </c>
      <c r="N1179" s="2">
        <v>40290</v>
      </c>
      <c r="O1179" s="1">
        <v>4.45</v>
      </c>
      <c r="Q1179" s="2">
        <v>40364</v>
      </c>
      <c r="R1179" s="1">
        <v>4.3150000000000004</v>
      </c>
      <c r="T1179" s="2">
        <v>40364</v>
      </c>
      <c r="U1179" s="1">
        <v>4.0199999999999996</v>
      </c>
      <c r="W1179" s="2">
        <v>40364</v>
      </c>
      <c r="X1179" s="1">
        <v>3.8</v>
      </c>
      <c r="Z1179" s="2">
        <v>40364</v>
      </c>
      <c r="AA1179" s="1">
        <v>3.5649999999999999</v>
      </c>
      <c r="AC1179" s="2">
        <v>40364</v>
      </c>
      <c r="AD1179" s="1">
        <v>3.11</v>
      </c>
      <c r="AF1179" s="2">
        <v>40780</v>
      </c>
      <c r="AG1179" s="1">
        <v>0.31900000000000001</v>
      </c>
      <c r="AI1179" s="2">
        <v>40366</v>
      </c>
      <c r="AJ1179" s="1">
        <v>3.7305000000000001</v>
      </c>
      <c r="AL1179" s="2">
        <v>40365</v>
      </c>
      <c r="AM1179" s="1">
        <v>2.99</v>
      </c>
      <c r="AO1179" s="2">
        <v>40365</v>
      </c>
      <c r="AP1179" s="1">
        <v>0.95199999999999996</v>
      </c>
      <c r="AR1179" s="2">
        <v>40364</v>
      </c>
      <c r="AS1179" s="1">
        <v>0.68100000000000005</v>
      </c>
      <c r="AU1179" s="2">
        <v>40364</v>
      </c>
      <c r="AV1179" s="1">
        <v>3.2090000000000001</v>
      </c>
      <c r="AX1179" s="2">
        <v>40364</v>
      </c>
      <c r="AY1179" s="1">
        <v>3.343</v>
      </c>
      <c r="BA1179" s="116">
        <v>40364</v>
      </c>
      <c r="BB1179" s="1">
        <v>2.8519999999999999</v>
      </c>
      <c r="BD1179" s="2">
        <v>40364</v>
      </c>
      <c r="BE1179" s="1">
        <v>1.399</v>
      </c>
      <c r="BG1179" s="2">
        <v>40430</v>
      </c>
      <c r="BH1179" s="1">
        <v>2.77</v>
      </c>
      <c r="BI1179" s="2"/>
      <c r="BJ1179" s="2">
        <v>40430</v>
      </c>
      <c r="BK1179" s="1">
        <v>1.5699999999999998</v>
      </c>
      <c r="BM1179" s="2">
        <v>40365</v>
      </c>
      <c r="BN1179" s="1">
        <v>2.0674999999999999</v>
      </c>
    </row>
    <row r="1180" spans="2:66">
      <c r="B1180" s="2">
        <v>40805</v>
      </c>
      <c r="C1180" s="1">
        <v>3.58</v>
      </c>
      <c r="E1180" s="2">
        <v>40263</v>
      </c>
      <c r="F1180" s="1">
        <v>2.08</v>
      </c>
      <c r="H1180" s="2">
        <v>40295</v>
      </c>
      <c r="I1180" s="1">
        <v>3.66</v>
      </c>
      <c r="K1180" s="2">
        <v>40291</v>
      </c>
      <c r="L1180" s="1">
        <v>4.91</v>
      </c>
      <c r="N1180" s="2">
        <v>40291</v>
      </c>
      <c r="O1180" s="1">
        <v>4.41</v>
      </c>
      <c r="Q1180" s="2">
        <v>40365</v>
      </c>
      <c r="R1180" s="1">
        <v>4.3099999999999996</v>
      </c>
      <c r="T1180" s="2">
        <v>40365</v>
      </c>
      <c r="U1180" s="1">
        <v>4.01</v>
      </c>
      <c r="W1180" s="2">
        <v>40365</v>
      </c>
      <c r="X1180" s="1">
        <v>3.79</v>
      </c>
      <c r="Z1180" s="2">
        <v>40365</v>
      </c>
      <c r="AA1180" s="1">
        <v>3.5550000000000002</v>
      </c>
      <c r="AC1180" s="2">
        <v>40365</v>
      </c>
      <c r="AD1180" s="1">
        <v>3.1</v>
      </c>
      <c r="AF1180" s="2">
        <v>40781</v>
      </c>
      <c r="AG1180" s="1">
        <v>0.32278000000000001</v>
      </c>
      <c r="AI1180" s="2">
        <v>40367</v>
      </c>
      <c r="AJ1180" s="1">
        <v>3.7904999999999998</v>
      </c>
      <c r="AL1180" s="2">
        <v>40366</v>
      </c>
      <c r="AM1180" s="1">
        <v>3.0139999999999998</v>
      </c>
      <c r="AO1180" s="2">
        <v>40366</v>
      </c>
      <c r="AP1180" s="1">
        <v>0.93600000000000005</v>
      </c>
      <c r="AR1180" s="2">
        <v>40365</v>
      </c>
      <c r="AS1180" s="1">
        <v>0.68100000000000005</v>
      </c>
      <c r="AU1180" s="2">
        <v>40365</v>
      </c>
      <c r="AV1180" s="1">
        <v>3.2395</v>
      </c>
      <c r="AX1180" s="2">
        <v>40365</v>
      </c>
      <c r="AY1180" s="1">
        <v>3.3664999999999998</v>
      </c>
      <c r="BA1180" s="116">
        <v>40365</v>
      </c>
      <c r="BB1180" s="1">
        <v>2.8727999999999998</v>
      </c>
      <c r="BD1180" s="2">
        <v>40365</v>
      </c>
      <c r="BE1180" s="1">
        <v>1.395</v>
      </c>
      <c r="BG1180" s="2">
        <v>40431</v>
      </c>
      <c r="BH1180" s="1">
        <v>2.81</v>
      </c>
      <c r="BI1180" s="2"/>
      <c r="BJ1180" s="2">
        <v>40431</v>
      </c>
      <c r="BK1180" s="1">
        <v>1.5899999999999999</v>
      </c>
      <c r="BM1180" s="2">
        <v>40366</v>
      </c>
      <c r="BN1180" s="1">
        <v>2.0964999999999998</v>
      </c>
    </row>
    <row r="1181" spans="2:66">
      <c r="B1181" s="2">
        <v>40806</v>
      </c>
      <c r="C1181" s="1">
        <v>3.58</v>
      </c>
      <c r="E1181" s="2">
        <v>40266</v>
      </c>
      <c r="F1181" s="1">
        <v>2.08</v>
      </c>
      <c r="H1181" s="2">
        <v>40296</v>
      </c>
      <c r="I1181" s="1">
        <v>3.62</v>
      </c>
      <c r="K1181" s="2">
        <v>40294</v>
      </c>
      <c r="L1181" s="1">
        <v>4.9000000000000004</v>
      </c>
      <c r="N1181" s="2">
        <v>40294</v>
      </c>
      <c r="O1181" s="1">
        <v>4.4000000000000004</v>
      </c>
      <c r="Q1181" s="2">
        <v>40366</v>
      </c>
      <c r="R1181" s="1">
        <v>4.3150000000000004</v>
      </c>
      <c r="T1181" s="2">
        <v>40366</v>
      </c>
      <c r="U1181" s="1">
        <v>4.03</v>
      </c>
      <c r="W1181" s="2">
        <v>40366</v>
      </c>
      <c r="X1181" s="1">
        <v>3.82</v>
      </c>
      <c r="Z1181" s="2">
        <v>40366</v>
      </c>
      <c r="AA1181" s="1">
        <v>3.58</v>
      </c>
      <c r="AC1181" s="2">
        <v>40366</v>
      </c>
      <c r="AD1181" s="1">
        <v>3.12</v>
      </c>
      <c r="AF1181" s="2">
        <v>40785</v>
      </c>
      <c r="AG1181" s="1">
        <v>0.32556000000000002</v>
      </c>
      <c r="AI1181" s="2">
        <v>40368</v>
      </c>
      <c r="AJ1181" s="1">
        <v>3.8174999999999999</v>
      </c>
      <c r="AL1181" s="2">
        <v>40367</v>
      </c>
      <c r="AM1181" s="1">
        <v>3.0644999999999998</v>
      </c>
      <c r="AO1181" s="2">
        <v>40367</v>
      </c>
      <c r="AP1181" s="1">
        <v>0.91900000000000004</v>
      </c>
      <c r="AR1181" s="2">
        <v>40366</v>
      </c>
      <c r="AS1181" s="1">
        <v>0.65900000000000003</v>
      </c>
      <c r="AU1181" s="2">
        <v>40366</v>
      </c>
      <c r="AV1181" s="1">
        <v>3.2610000000000001</v>
      </c>
      <c r="AX1181" s="2">
        <v>40366</v>
      </c>
      <c r="AY1181" s="1">
        <v>3.3887999999999998</v>
      </c>
      <c r="BA1181" s="116">
        <v>40366</v>
      </c>
      <c r="BB1181" s="1">
        <v>2.895</v>
      </c>
      <c r="BD1181" s="2">
        <v>40366</v>
      </c>
      <c r="BE1181" s="1">
        <v>1.4184999999999999</v>
      </c>
      <c r="BG1181" s="2">
        <v>40434</v>
      </c>
      <c r="BH1181" s="1">
        <v>2.74</v>
      </c>
      <c r="BI1181" s="2"/>
      <c r="BJ1181" s="2">
        <v>40434</v>
      </c>
      <c r="BK1181" s="1">
        <v>1.51</v>
      </c>
      <c r="BM1181" s="2">
        <v>40367</v>
      </c>
      <c r="BN1181" s="1">
        <v>2.09</v>
      </c>
    </row>
    <row r="1182" spans="2:66">
      <c r="B1182" s="2">
        <v>40807</v>
      </c>
      <c r="C1182" s="1">
        <v>3.58</v>
      </c>
      <c r="E1182" s="2">
        <v>40267</v>
      </c>
      <c r="F1182" s="1">
        <v>2.08</v>
      </c>
      <c r="H1182" s="2">
        <v>40297</v>
      </c>
      <c r="I1182" s="1">
        <v>3.58</v>
      </c>
      <c r="K1182" s="2">
        <v>40295</v>
      </c>
      <c r="L1182" s="1">
        <v>4.84</v>
      </c>
      <c r="N1182" s="2">
        <v>40295</v>
      </c>
      <c r="O1182" s="1">
        <v>4.32</v>
      </c>
      <c r="Q1182" s="2">
        <v>40367</v>
      </c>
      <c r="R1182" s="1">
        <v>4.34</v>
      </c>
      <c r="T1182" s="2">
        <v>40367</v>
      </c>
      <c r="U1182" s="1">
        <v>4.0549999999999997</v>
      </c>
      <c r="W1182" s="2">
        <v>40367</v>
      </c>
      <c r="X1182" s="1">
        <v>3.84</v>
      </c>
      <c r="Z1182" s="2">
        <v>40367</v>
      </c>
      <c r="AA1182" s="1">
        <v>3.61</v>
      </c>
      <c r="AC1182" s="2">
        <v>40367</v>
      </c>
      <c r="AD1182" s="1">
        <v>3.145</v>
      </c>
      <c r="AF1182" s="2">
        <v>40786</v>
      </c>
      <c r="AG1182" s="1">
        <v>0.32722000000000001</v>
      </c>
      <c r="AI1182" s="2">
        <v>40371</v>
      </c>
      <c r="AJ1182" s="1">
        <v>3.8220000000000001</v>
      </c>
      <c r="AL1182" s="2">
        <v>40368</v>
      </c>
      <c r="AM1182" s="1">
        <v>3.0895000000000001</v>
      </c>
      <c r="AO1182" s="2">
        <v>40368</v>
      </c>
      <c r="AP1182" s="1">
        <v>0.93600000000000005</v>
      </c>
      <c r="AR1182" s="2">
        <v>40367</v>
      </c>
      <c r="AS1182" s="1">
        <v>0.63649999999999995</v>
      </c>
      <c r="AU1182" s="2">
        <v>40367</v>
      </c>
      <c r="AV1182" s="1">
        <v>3.262</v>
      </c>
      <c r="AX1182" s="2">
        <v>40367</v>
      </c>
      <c r="AY1182" s="1">
        <v>3.3849999999999998</v>
      </c>
      <c r="BA1182" s="116">
        <v>40367</v>
      </c>
      <c r="BB1182" s="1">
        <v>2.8902999999999999</v>
      </c>
      <c r="BD1182" s="2">
        <v>40367</v>
      </c>
      <c r="BE1182" s="1">
        <v>1.4279999999999999</v>
      </c>
      <c r="BG1182" s="2">
        <v>40435</v>
      </c>
      <c r="BH1182" s="1">
        <v>2.68</v>
      </c>
      <c r="BI1182" s="2"/>
      <c r="BJ1182" s="2">
        <v>40435</v>
      </c>
      <c r="BK1182" s="1">
        <v>1.43</v>
      </c>
      <c r="BM1182" s="2">
        <v>40368</v>
      </c>
      <c r="BN1182" s="1">
        <v>2.0649999999999999</v>
      </c>
    </row>
    <row r="1183" spans="2:66">
      <c r="B1183" s="2">
        <v>40808</v>
      </c>
      <c r="C1183" s="1">
        <v>3.58</v>
      </c>
      <c r="E1183" s="2">
        <v>40268</v>
      </c>
      <c r="F1183" s="1">
        <v>2.08</v>
      </c>
      <c r="H1183" s="2">
        <v>40298</v>
      </c>
      <c r="I1183" s="1">
        <v>3.61</v>
      </c>
      <c r="K1183" s="2">
        <v>40296</v>
      </c>
      <c r="L1183" s="1">
        <v>4.83</v>
      </c>
      <c r="N1183" s="2">
        <v>40296</v>
      </c>
      <c r="O1183" s="1">
        <v>4.3</v>
      </c>
      <c r="Q1183" s="2">
        <v>40368</v>
      </c>
      <c r="R1183" s="1">
        <v>4.33</v>
      </c>
      <c r="T1183" s="2">
        <v>40368</v>
      </c>
      <c r="U1183" s="1">
        <v>4.0599999999999996</v>
      </c>
      <c r="W1183" s="2">
        <v>40368</v>
      </c>
      <c r="X1183" s="1">
        <v>3.85</v>
      </c>
      <c r="Z1183" s="2">
        <v>40368</v>
      </c>
      <c r="AA1183" s="1">
        <v>3.6349999999999998</v>
      </c>
      <c r="AC1183" s="2">
        <v>40368</v>
      </c>
      <c r="AD1183" s="1">
        <v>3.2</v>
      </c>
      <c r="AF1183" s="2">
        <v>40787</v>
      </c>
      <c r="AG1183" s="1">
        <v>0.32944000000000001</v>
      </c>
      <c r="AI1183" s="2">
        <v>40372</v>
      </c>
      <c r="AJ1183" s="1">
        <v>3.8734999999999999</v>
      </c>
      <c r="AL1183" s="2">
        <v>40371</v>
      </c>
      <c r="AM1183" s="1">
        <v>3.1017999999999999</v>
      </c>
      <c r="AO1183" s="2">
        <v>40371</v>
      </c>
      <c r="AP1183" s="1">
        <v>0.95350000000000001</v>
      </c>
      <c r="AR1183" s="2">
        <v>40368</v>
      </c>
      <c r="AS1183" s="1">
        <v>0.64</v>
      </c>
      <c r="AU1183" s="2">
        <v>40368</v>
      </c>
      <c r="AV1183" s="1">
        <v>3.2509999999999999</v>
      </c>
      <c r="AX1183" s="2">
        <v>40368</v>
      </c>
      <c r="AY1183" s="1">
        <v>3.37</v>
      </c>
      <c r="BA1183" s="116">
        <v>40368</v>
      </c>
      <c r="BB1183" s="1">
        <v>2.871</v>
      </c>
      <c r="BD1183" s="2">
        <v>40368</v>
      </c>
      <c r="BE1183" s="1">
        <v>1.4060000000000001</v>
      </c>
      <c r="BG1183" s="2">
        <v>40436</v>
      </c>
      <c r="BH1183" s="1">
        <v>2.74</v>
      </c>
      <c r="BI1183" s="2"/>
      <c r="BJ1183" s="2">
        <v>40436</v>
      </c>
      <c r="BK1183" s="1">
        <v>1.46</v>
      </c>
      <c r="BM1183" s="2">
        <v>40371</v>
      </c>
      <c r="BN1183" s="1">
        <v>2.0105</v>
      </c>
    </row>
    <row r="1184" spans="2:66">
      <c r="B1184" s="2">
        <v>40809</v>
      </c>
      <c r="C1184" s="1">
        <v>3.58</v>
      </c>
      <c r="E1184" s="2">
        <v>40269</v>
      </c>
      <c r="F1184" s="1">
        <v>2.0699999999999998</v>
      </c>
      <c r="H1184" s="2">
        <v>40301</v>
      </c>
      <c r="I1184" s="1">
        <v>3.7</v>
      </c>
      <c r="K1184" s="2">
        <v>40297</v>
      </c>
      <c r="L1184" s="1">
        <v>4.8100000000000005</v>
      </c>
      <c r="N1184" s="2">
        <v>40297</v>
      </c>
      <c r="O1184" s="1">
        <v>4.26</v>
      </c>
      <c r="Q1184" s="2">
        <v>40371</v>
      </c>
      <c r="R1184" s="1">
        <v>4.32</v>
      </c>
      <c r="T1184" s="2">
        <v>40371</v>
      </c>
      <c r="U1184" s="1">
        <v>4.0549999999999997</v>
      </c>
      <c r="W1184" s="2">
        <v>40371</v>
      </c>
      <c r="X1184" s="1">
        <v>3.85</v>
      </c>
      <c r="Z1184" s="2">
        <v>40371</v>
      </c>
      <c r="AA1184" s="1">
        <v>3.64</v>
      </c>
      <c r="AC1184" s="2">
        <v>40371</v>
      </c>
      <c r="AD1184" s="1">
        <v>3.22</v>
      </c>
      <c r="AF1184" s="2">
        <v>40788</v>
      </c>
      <c r="AG1184" s="1">
        <v>0.33056000000000002</v>
      </c>
      <c r="AI1184" s="2">
        <v>40373</v>
      </c>
      <c r="AJ1184" s="1">
        <v>3.8045</v>
      </c>
      <c r="AL1184" s="2">
        <v>40372</v>
      </c>
      <c r="AM1184" s="1">
        <v>3.1459999999999999</v>
      </c>
      <c r="AO1184" s="2">
        <v>40372</v>
      </c>
      <c r="AP1184" s="1">
        <v>0.94399999999999995</v>
      </c>
      <c r="AR1184" s="2">
        <v>40371</v>
      </c>
      <c r="AS1184" s="1">
        <v>0.64449999999999996</v>
      </c>
      <c r="AU1184" s="2">
        <v>40371</v>
      </c>
      <c r="AV1184" s="1">
        <v>3.1955</v>
      </c>
      <c r="AX1184" s="2">
        <v>40371</v>
      </c>
      <c r="AY1184" s="1">
        <v>3.3165</v>
      </c>
      <c r="BA1184" s="116">
        <v>40371</v>
      </c>
      <c r="BB1184" s="1">
        <v>2.8205</v>
      </c>
      <c r="BD1184" s="2">
        <v>40371</v>
      </c>
      <c r="BE1184" s="1">
        <v>1.3639999999999999</v>
      </c>
      <c r="BG1184" s="2">
        <v>40437</v>
      </c>
      <c r="BH1184" s="1">
        <v>2.77</v>
      </c>
      <c r="BI1184" s="2"/>
      <c r="BJ1184" s="2">
        <v>40437</v>
      </c>
      <c r="BK1184" s="1">
        <v>1.48</v>
      </c>
      <c r="BM1184" s="2">
        <v>40372</v>
      </c>
      <c r="BN1184" s="1">
        <v>2.0548000000000002</v>
      </c>
    </row>
    <row r="1185" spans="2:66">
      <c r="B1185" s="2">
        <v>40812</v>
      </c>
      <c r="C1185" s="1">
        <v>3.58</v>
      </c>
      <c r="E1185" s="2">
        <v>40270</v>
      </c>
      <c r="F1185" s="1">
        <v>2.0699999999999998</v>
      </c>
      <c r="H1185" s="2">
        <v>40302</v>
      </c>
      <c r="I1185" s="1">
        <v>3.71</v>
      </c>
      <c r="K1185" s="2">
        <v>40298</v>
      </c>
      <c r="L1185" s="1">
        <v>4.82</v>
      </c>
      <c r="N1185" s="2">
        <v>40298</v>
      </c>
      <c r="O1185" s="1">
        <v>4.2699999999999996</v>
      </c>
      <c r="Q1185" s="2">
        <v>40372</v>
      </c>
      <c r="R1185" s="1">
        <v>4.3049999999999997</v>
      </c>
      <c r="T1185" s="2">
        <v>40372</v>
      </c>
      <c r="U1185" s="1">
        <v>4.04</v>
      </c>
      <c r="W1185" s="2">
        <v>40372</v>
      </c>
      <c r="X1185" s="1">
        <v>3.83</v>
      </c>
      <c r="Z1185" s="2">
        <v>40372</v>
      </c>
      <c r="AA1185" s="1">
        <v>3.6150000000000002</v>
      </c>
      <c r="AC1185" s="2">
        <v>40372</v>
      </c>
      <c r="AD1185" s="1">
        <v>3.21</v>
      </c>
      <c r="AF1185" s="2">
        <v>40791</v>
      </c>
      <c r="AG1185" s="1">
        <v>0.33278000000000002</v>
      </c>
      <c r="AI1185" s="2">
        <v>40374</v>
      </c>
      <c r="AJ1185" s="1">
        <v>3.7353000000000001</v>
      </c>
      <c r="AL1185" s="2">
        <v>40373</v>
      </c>
      <c r="AM1185" s="1">
        <v>3.0644999999999998</v>
      </c>
      <c r="AO1185" s="2">
        <v>40373</v>
      </c>
      <c r="AP1185" s="1">
        <v>0.88100000000000001</v>
      </c>
      <c r="AR1185" s="2">
        <v>40372</v>
      </c>
      <c r="AS1185" s="1">
        <v>0.64049999999999996</v>
      </c>
      <c r="AU1185" s="2">
        <v>40372</v>
      </c>
      <c r="AV1185" s="1">
        <v>3.234</v>
      </c>
      <c r="AX1185" s="2">
        <v>40372</v>
      </c>
      <c r="AY1185" s="1">
        <v>3.3504999999999998</v>
      </c>
      <c r="BA1185" s="116">
        <v>40372</v>
      </c>
      <c r="BB1185" s="1">
        <v>2.863</v>
      </c>
      <c r="BD1185" s="2">
        <v>40372</v>
      </c>
      <c r="BE1185" s="1">
        <v>1.3820000000000001</v>
      </c>
      <c r="BG1185" s="2">
        <v>40438</v>
      </c>
      <c r="BH1185" s="1">
        <v>2.75</v>
      </c>
      <c r="BI1185" s="2"/>
      <c r="BJ1185" s="2">
        <v>40438</v>
      </c>
      <c r="BK1185" s="1">
        <v>1.46</v>
      </c>
      <c r="BM1185" s="2">
        <v>40373</v>
      </c>
      <c r="BN1185" s="1">
        <v>2.0630000000000002</v>
      </c>
    </row>
    <row r="1186" spans="2:66">
      <c r="B1186" s="2">
        <v>40813</v>
      </c>
      <c r="C1186" s="1">
        <v>3.58</v>
      </c>
      <c r="E1186" s="2">
        <v>40273</v>
      </c>
      <c r="F1186" s="1">
        <v>2.0699999999999998</v>
      </c>
      <c r="H1186" s="2">
        <v>40304</v>
      </c>
      <c r="I1186" s="1">
        <v>3.79</v>
      </c>
      <c r="K1186" s="2">
        <v>40301</v>
      </c>
      <c r="L1186" s="1">
        <v>4.8600000000000003</v>
      </c>
      <c r="N1186" s="2">
        <v>40301</v>
      </c>
      <c r="O1186" s="1">
        <v>4.32</v>
      </c>
      <c r="Q1186" s="2">
        <v>40373</v>
      </c>
      <c r="R1186" s="1">
        <v>4.33</v>
      </c>
      <c r="T1186" s="2">
        <v>40373</v>
      </c>
      <c r="U1186" s="1">
        <v>4.0650000000000004</v>
      </c>
      <c r="W1186" s="2">
        <v>40373</v>
      </c>
      <c r="X1186" s="1">
        <v>3.85</v>
      </c>
      <c r="Z1186" s="2">
        <v>40373</v>
      </c>
      <c r="AA1186" s="1">
        <v>3.6349999999999998</v>
      </c>
      <c r="AC1186" s="2">
        <v>40373</v>
      </c>
      <c r="AD1186" s="1">
        <v>3.23</v>
      </c>
      <c r="AF1186" s="2">
        <v>40792</v>
      </c>
      <c r="AG1186" s="1">
        <v>0.33561000000000002</v>
      </c>
      <c r="AI1186" s="2">
        <v>40375</v>
      </c>
      <c r="AJ1186" s="1">
        <v>3.6870000000000003</v>
      </c>
      <c r="AL1186" s="2">
        <v>40374</v>
      </c>
      <c r="AM1186" s="1">
        <v>2.9952999999999999</v>
      </c>
      <c r="AO1186" s="2">
        <v>40374</v>
      </c>
      <c r="AP1186" s="1">
        <v>0.87450000000000006</v>
      </c>
      <c r="AR1186" s="2">
        <v>40373</v>
      </c>
      <c r="AS1186" s="1">
        <v>0.61650000000000005</v>
      </c>
      <c r="AU1186" s="2">
        <v>40373</v>
      </c>
      <c r="AV1186" s="1">
        <v>3.242</v>
      </c>
      <c r="AX1186" s="2">
        <v>40373</v>
      </c>
      <c r="AY1186" s="1">
        <v>3.3544999999999998</v>
      </c>
      <c r="BA1186" s="116">
        <v>40373</v>
      </c>
      <c r="BB1186" s="1">
        <v>2.8694999999999999</v>
      </c>
      <c r="BD1186" s="2">
        <v>40373</v>
      </c>
      <c r="BE1186" s="1">
        <v>1.387</v>
      </c>
      <c r="BG1186" s="2">
        <v>40441</v>
      </c>
      <c r="BH1186" s="1">
        <v>2.7199999999999998</v>
      </c>
      <c r="BI1186" s="2"/>
      <c r="BJ1186" s="2">
        <v>40441</v>
      </c>
      <c r="BK1186" s="1">
        <v>1.43</v>
      </c>
      <c r="BM1186" s="2">
        <v>40374</v>
      </c>
      <c r="BN1186" s="1">
        <v>2.0950000000000002</v>
      </c>
    </row>
    <row r="1187" spans="2:66">
      <c r="B1187" s="2">
        <v>40814</v>
      </c>
      <c r="C1187" s="1">
        <v>3.58</v>
      </c>
      <c r="E1187" s="2">
        <v>40274</v>
      </c>
      <c r="F1187" s="1">
        <v>2.0699999999999998</v>
      </c>
      <c r="H1187" s="2">
        <v>40305</v>
      </c>
      <c r="I1187" s="1">
        <v>3.69</v>
      </c>
      <c r="K1187" s="2">
        <v>40302</v>
      </c>
      <c r="L1187" s="1">
        <v>4.8600000000000003</v>
      </c>
      <c r="N1187" s="2">
        <v>40302</v>
      </c>
      <c r="O1187" s="1">
        <v>4.32</v>
      </c>
      <c r="Q1187" s="2">
        <v>40374</v>
      </c>
      <c r="R1187" s="1">
        <v>4.29</v>
      </c>
      <c r="T1187" s="2">
        <v>40374</v>
      </c>
      <c r="U1187" s="1">
        <v>4.0250000000000004</v>
      </c>
      <c r="W1187" s="2">
        <v>40374</v>
      </c>
      <c r="X1187" s="1">
        <v>3.81</v>
      </c>
      <c r="Z1187" s="2">
        <v>40374</v>
      </c>
      <c r="AA1187" s="1">
        <v>3.5949999999999998</v>
      </c>
      <c r="AC1187" s="2">
        <v>40374</v>
      </c>
      <c r="AD1187" s="1">
        <v>3.2050000000000001</v>
      </c>
      <c r="AF1187" s="2">
        <v>40793</v>
      </c>
      <c r="AG1187" s="1">
        <v>0.33683000000000002</v>
      </c>
      <c r="AI1187" s="2">
        <v>40378</v>
      </c>
      <c r="AJ1187" s="1">
        <v>3.7330000000000001</v>
      </c>
      <c r="AL1187" s="2">
        <v>40375</v>
      </c>
      <c r="AM1187" s="1">
        <v>2.9247999999999998</v>
      </c>
      <c r="AO1187" s="2">
        <v>40375</v>
      </c>
      <c r="AP1187" s="1">
        <v>0.82450000000000001</v>
      </c>
      <c r="AR1187" s="2">
        <v>40374</v>
      </c>
      <c r="AS1187" s="1">
        <v>0.61250000000000004</v>
      </c>
      <c r="AU1187" s="2">
        <v>40374</v>
      </c>
      <c r="AV1187" s="1">
        <v>3.2749999999999999</v>
      </c>
      <c r="AX1187" s="2">
        <v>40374</v>
      </c>
      <c r="AY1187" s="1">
        <v>3.395</v>
      </c>
      <c r="BA1187" s="116">
        <v>40374</v>
      </c>
      <c r="BB1187" s="1">
        <v>2.8940000000000001</v>
      </c>
      <c r="BD1187" s="2">
        <v>40374</v>
      </c>
      <c r="BE1187" s="1">
        <v>1.4095</v>
      </c>
      <c r="BG1187" s="2">
        <v>40442</v>
      </c>
      <c r="BH1187" s="1">
        <v>2.61</v>
      </c>
      <c r="BI1187" s="2"/>
      <c r="BJ1187" s="2">
        <v>40442</v>
      </c>
      <c r="BK1187" s="1">
        <v>1.34</v>
      </c>
      <c r="BM1187" s="2">
        <v>40375</v>
      </c>
      <c r="BN1187" s="1">
        <v>2.0750000000000002</v>
      </c>
    </row>
    <row r="1188" spans="2:66">
      <c r="B1188" s="2">
        <v>40815</v>
      </c>
      <c r="C1188" s="1">
        <v>3.58</v>
      </c>
      <c r="E1188" s="2">
        <v>40275</v>
      </c>
      <c r="F1188" s="1">
        <v>2.0699999999999998</v>
      </c>
      <c r="H1188" s="2">
        <v>40308</v>
      </c>
      <c r="I1188" s="1">
        <v>3.71</v>
      </c>
      <c r="K1188" s="2">
        <v>40304</v>
      </c>
      <c r="L1188" s="1">
        <v>4.93</v>
      </c>
      <c r="N1188" s="2">
        <v>40304</v>
      </c>
      <c r="O1188" s="1">
        <v>4.43</v>
      </c>
      <c r="Q1188" s="2">
        <v>40375</v>
      </c>
      <c r="R1188" s="1">
        <v>4.29</v>
      </c>
      <c r="T1188" s="2">
        <v>40375</v>
      </c>
      <c r="U1188" s="1">
        <v>4.0250000000000004</v>
      </c>
      <c r="W1188" s="2">
        <v>40375</v>
      </c>
      <c r="X1188" s="1">
        <v>3.81</v>
      </c>
      <c r="Z1188" s="2">
        <v>40375</v>
      </c>
      <c r="AA1188" s="1">
        <v>3.59</v>
      </c>
      <c r="AC1188" s="2">
        <v>40375</v>
      </c>
      <c r="AD1188" s="1">
        <v>3.2</v>
      </c>
      <c r="AF1188" s="2">
        <v>40794</v>
      </c>
      <c r="AG1188" s="1">
        <v>0.33683000000000002</v>
      </c>
      <c r="AI1188" s="2">
        <v>40379</v>
      </c>
      <c r="AJ1188" s="1">
        <v>3.7237999999999998</v>
      </c>
      <c r="AL1188" s="2">
        <v>40378</v>
      </c>
      <c r="AM1188" s="1">
        <v>2.9668000000000001</v>
      </c>
      <c r="AO1188" s="2">
        <v>40378</v>
      </c>
      <c r="AP1188" s="1">
        <v>0.81</v>
      </c>
      <c r="AR1188" s="2">
        <v>40375</v>
      </c>
      <c r="AS1188" s="1">
        <v>0.58350000000000002</v>
      </c>
      <c r="AU1188" s="2">
        <v>40375</v>
      </c>
      <c r="AV1188" s="1">
        <v>3.234</v>
      </c>
      <c r="AX1188" s="2">
        <v>40375</v>
      </c>
      <c r="AY1188" s="1">
        <v>3.355</v>
      </c>
      <c r="BA1188" s="116">
        <v>40375</v>
      </c>
      <c r="BB1188" s="1">
        <v>2.8540000000000001</v>
      </c>
      <c r="BD1188" s="2">
        <v>40375</v>
      </c>
      <c r="BE1188" s="1">
        <v>1.4039999999999999</v>
      </c>
      <c r="BG1188" s="2">
        <v>40443</v>
      </c>
      <c r="BH1188" s="1">
        <v>2.56</v>
      </c>
      <c r="BI1188" s="2"/>
      <c r="BJ1188" s="2">
        <v>40443</v>
      </c>
      <c r="BK1188" s="1">
        <v>1.33</v>
      </c>
      <c r="BM1188" s="2">
        <v>40378</v>
      </c>
      <c r="BN1188" s="1">
        <v>2.1240000000000001</v>
      </c>
    </row>
    <row r="1189" spans="2:66">
      <c r="B1189" s="2">
        <v>40816</v>
      </c>
      <c r="C1189" s="1">
        <v>3.58</v>
      </c>
      <c r="E1189" s="2">
        <v>40276</v>
      </c>
      <c r="F1189" s="1">
        <v>2.06</v>
      </c>
      <c r="H1189" s="2">
        <v>40309</v>
      </c>
      <c r="I1189" s="1">
        <v>3.64</v>
      </c>
      <c r="K1189" s="2">
        <v>40305</v>
      </c>
      <c r="L1189" s="1">
        <v>4.8899999999999997</v>
      </c>
      <c r="N1189" s="2">
        <v>40305</v>
      </c>
      <c r="O1189" s="1">
        <v>4.37</v>
      </c>
      <c r="Q1189" s="2">
        <v>40378</v>
      </c>
      <c r="R1189" s="1">
        <v>4.2649999999999997</v>
      </c>
      <c r="T1189" s="2">
        <v>40378</v>
      </c>
      <c r="U1189" s="1">
        <v>3.99</v>
      </c>
      <c r="W1189" s="2">
        <v>40378</v>
      </c>
      <c r="X1189" s="1">
        <v>3.7850000000000001</v>
      </c>
      <c r="Z1189" s="2">
        <v>40378</v>
      </c>
      <c r="AA1189" s="1">
        <v>3.57</v>
      </c>
      <c r="AC1189" s="2">
        <v>40378</v>
      </c>
      <c r="AD1189" s="1">
        <v>3.18</v>
      </c>
      <c r="AF1189" s="2">
        <v>40795</v>
      </c>
      <c r="AG1189" s="1">
        <v>0.33794000000000002</v>
      </c>
      <c r="AI1189" s="2">
        <v>40380</v>
      </c>
      <c r="AJ1189" s="1">
        <v>3.6305000000000001</v>
      </c>
      <c r="AL1189" s="2">
        <v>40379</v>
      </c>
      <c r="AM1189" s="1">
        <v>2.95</v>
      </c>
      <c r="AO1189" s="2">
        <v>40379</v>
      </c>
      <c r="AP1189" s="1">
        <v>0.79349999999999998</v>
      </c>
      <c r="AR1189" s="2">
        <v>40378</v>
      </c>
      <c r="AS1189" s="1">
        <v>0.56499999999999995</v>
      </c>
      <c r="AU1189" s="2">
        <v>40378</v>
      </c>
      <c r="AV1189" s="1">
        <v>3.2934999999999999</v>
      </c>
      <c r="AX1189" s="2">
        <v>40378</v>
      </c>
      <c r="AY1189" s="1">
        <v>3.4018000000000002</v>
      </c>
      <c r="BA1189" s="116">
        <v>40378</v>
      </c>
      <c r="BB1189" s="1">
        <v>2.9005000000000001</v>
      </c>
      <c r="BD1189" s="2">
        <v>40378</v>
      </c>
      <c r="BE1189" s="1">
        <v>1.4350000000000001</v>
      </c>
      <c r="BG1189" s="2">
        <v>40444</v>
      </c>
      <c r="BH1189" s="1">
        <v>2.56</v>
      </c>
      <c r="BI1189" s="2"/>
      <c r="BJ1189" s="2">
        <v>40444</v>
      </c>
      <c r="BK1189" s="1">
        <v>1.34</v>
      </c>
      <c r="BM1189" s="2">
        <v>40379</v>
      </c>
      <c r="BN1189" s="1">
        <v>2.1063999999999998</v>
      </c>
    </row>
    <row r="1190" spans="2:66">
      <c r="B1190" s="2">
        <v>40820</v>
      </c>
      <c r="C1190" s="1">
        <v>3.58</v>
      </c>
      <c r="E1190" s="2">
        <v>40277</v>
      </c>
      <c r="F1190" s="1">
        <v>2.06</v>
      </c>
      <c r="H1190" s="2">
        <v>40310</v>
      </c>
      <c r="I1190" s="1">
        <v>3.77</v>
      </c>
      <c r="K1190" s="2">
        <v>40308</v>
      </c>
      <c r="L1190" s="1">
        <v>4.96</v>
      </c>
      <c r="N1190" s="2">
        <v>40308</v>
      </c>
      <c r="O1190" s="1">
        <v>4.4400000000000004</v>
      </c>
      <c r="Q1190" s="2">
        <v>40379</v>
      </c>
      <c r="R1190" s="1">
        <v>4.2649999999999997</v>
      </c>
      <c r="T1190" s="2">
        <v>40379</v>
      </c>
      <c r="U1190" s="1">
        <v>3.9950000000000001</v>
      </c>
      <c r="W1190" s="2">
        <v>40379</v>
      </c>
      <c r="X1190" s="1">
        <v>3.7850000000000001</v>
      </c>
      <c r="Z1190" s="2">
        <v>40379</v>
      </c>
      <c r="AA1190" s="1">
        <v>3.57</v>
      </c>
      <c r="AC1190" s="2">
        <v>40379</v>
      </c>
      <c r="AD1190" s="1">
        <v>3.18</v>
      </c>
      <c r="AF1190" s="2">
        <v>40798</v>
      </c>
      <c r="AG1190" s="1">
        <v>0.34288999999999997</v>
      </c>
      <c r="AI1190" s="2">
        <v>40381</v>
      </c>
      <c r="AJ1190" s="1">
        <v>3.6890000000000001</v>
      </c>
      <c r="AL1190" s="2">
        <v>40380</v>
      </c>
      <c r="AM1190" s="1">
        <v>2.8719999999999999</v>
      </c>
      <c r="AO1190" s="2">
        <v>40380</v>
      </c>
      <c r="AP1190" s="1">
        <v>0.77849999999999997</v>
      </c>
      <c r="AR1190" s="2">
        <v>40379</v>
      </c>
      <c r="AS1190" s="1">
        <v>0.54749999999999999</v>
      </c>
      <c r="AU1190" s="2">
        <v>40379</v>
      </c>
      <c r="AV1190" s="1">
        <v>3.286</v>
      </c>
      <c r="AX1190" s="2">
        <v>40379</v>
      </c>
      <c r="AY1190" s="1">
        <v>3.403</v>
      </c>
      <c r="BA1190" s="116">
        <v>40379</v>
      </c>
      <c r="BB1190" s="1">
        <v>2.895</v>
      </c>
      <c r="BD1190" s="2">
        <v>40379</v>
      </c>
      <c r="BE1190" s="1">
        <v>1.413</v>
      </c>
      <c r="BG1190" s="2">
        <v>40445</v>
      </c>
      <c r="BH1190" s="1">
        <v>2.62</v>
      </c>
      <c r="BI1190" s="2"/>
      <c r="BJ1190" s="2">
        <v>40445</v>
      </c>
      <c r="BK1190" s="1">
        <v>1.37</v>
      </c>
      <c r="BM1190" s="2">
        <v>40380</v>
      </c>
      <c r="BN1190" s="1">
        <v>2.0488</v>
      </c>
    </row>
    <row r="1191" spans="2:66">
      <c r="B1191" s="2">
        <v>40821</v>
      </c>
      <c r="C1191" s="1">
        <v>3.58</v>
      </c>
      <c r="E1191" s="2">
        <v>40280</v>
      </c>
      <c r="F1191" s="1">
        <v>2.0699999999999998</v>
      </c>
      <c r="H1191" s="2">
        <v>40311</v>
      </c>
      <c r="I1191" s="1">
        <v>3.79</v>
      </c>
      <c r="K1191" s="2">
        <v>40309</v>
      </c>
      <c r="L1191" s="1">
        <v>4.9000000000000004</v>
      </c>
      <c r="N1191" s="2">
        <v>40309</v>
      </c>
      <c r="O1191" s="1">
        <v>4.3600000000000003</v>
      </c>
      <c r="Q1191" s="2">
        <v>40380</v>
      </c>
      <c r="R1191" s="1">
        <v>4.25</v>
      </c>
      <c r="T1191" s="2">
        <v>40380</v>
      </c>
      <c r="U1191" s="1">
        <v>3.98</v>
      </c>
      <c r="W1191" s="2">
        <v>40380</v>
      </c>
      <c r="X1191" s="1">
        <v>3.7549999999999999</v>
      </c>
      <c r="Z1191" s="2">
        <v>40380</v>
      </c>
      <c r="AA1191" s="1">
        <v>3.5350000000000001</v>
      </c>
      <c r="AC1191" s="2">
        <v>40380</v>
      </c>
      <c r="AD1191" s="1">
        <v>3.15</v>
      </c>
      <c r="AF1191" s="2">
        <v>40799</v>
      </c>
      <c r="AG1191" s="1">
        <v>0.34710999999999997</v>
      </c>
      <c r="AI1191" s="2">
        <v>40382</v>
      </c>
      <c r="AJ1191" s="1">
        <v>3.754</v>
      </c>
      <c r="AL1191" s="2">
        <v>40381</v>
      </c>
      <c r="AM1191" s="1">
        <v>2.9210000000000003</v>
      </c>
      <c r="AO1191" s="2">
        <v>40381</v>
      </c>
      <c r="AP1191" s="1">
        <v>0.77549999999999997</v>
      </c>
      <c r="AR1191" s="2">
        <v>40380</v>
      </c>
      <c r="AS1191" s="1">
        <v>0.54100000000000004</v>
      </c>
      <c r="AU1191" s="2">
        <v>40380</v>
      </c>
      <c r="AV1191" s="1">
        <v>3.2534999999999998</v>
      </c>
      <c r="AX1191" s="2">
        <v>40380</v>
      </c>
      <c r="AY1191" s="1">
        <v>3.3679999999999999</v>
      </c>
      <c r="BA1191" s="116">
        <v>40380</v>
      </c>
      <c r="BB1191" s="1">
        <v>2.8639999999999999</v>
      </c>
      <c r="BD1191" s="2">
        <v>40380</v>
      </c>
      <c r="BE1191" s="1">
        <v>1.343</v>
      </c>
      <c r="BG1191" s="2">
        <v>40448</v>
      </c>
      <c r="BH1191" s="1">
        <v>2.54</v>
      </c>
      <c r="BI1191" s="2"/>
      <c r="BJ1191" s="2">
        <v>40448</v>
      </c>
      <c r="BK1191" s="1">
        <v>1.31</v>
      </c>
      <c r="BM1191" s="2">
        <v>40381</v>
      </c>
      <c r="BN1191" s="1">
        <v>2.0794999999999999</v>
      </c>
    </row>
    <row r="1192" spans="2:66">
      <c r="B1192" s="2">
        <v>40822</v>
      </c>
      <c r="C1192" s="1">
        <v>3.58</v>
      </c>
      <c r="E1192" s="2">
        <v>40281</v>
      </c>
      <c r="F1192" s="1">
        <v>2.0699999999999998</v>
      </c>
      <c r="H1192" s="2">
        <v>40312</v>
      </c>
      <c r="I1192" s="1">
        <v>3.7800000000000002</v>
      </c>
      <c r="K1192" s="2">
        <v>40310</v>
      </c>
      <c r="L1192" s="1">
        <v>4.97</v>
      </c>
      <c r="N1192" s="2">
        <v>40310</v>
      </c>
      <c r="O1192" s="1">
        <v>4.46</v>
      </c>
      <c r="Q1192" s="2">
        <v>40381</v>
      </c>
      <c r="R1192" s="1">
        <v>4.2300000000000004</v>
      </c>
      <c r="T1192" s="2">
        <v>40381</v>
      </c>
      <c r="U1192" s="1">
        <v>3.93</v>
      </c>
      <c r="W1192" s="2">
        <v>40381</v>
      </c>
      <c r="X1192" s="1">
        <v>3.7</v>
      </c>
      <c r="Z1192" s="2">
        <v>40381</v>
      </c>
      <c r="AA1192" s="1">
        <v>3.48</v>
      </c>
      <c r="AC1192" s="2">
        <v>40381</v>
      </c>
      <c r="AD1192" s="1">
        <v>3.0950000000000002</v>
      </c>
      <c r="AF1192" s="2">
        <v>40800</v>
      </c>
      <c r="AG1192" s="1">
        <v>0.34910999999999998</v>
      </c>
      <c r="AI1192" s="2">
        <v>40385</v>
      </c>
      <c r="AJ1192" s="1">
        <v>3.7452999999999999</v>
      </c>
      <c r="AL1192" s="2">
        <v>40382</v>
      </c>
      <c r="AM1192" s="1">
        <v>2.9903</v>
      </c>
      <c r="AO1192" s="2">
        <v>40382</v>
      </c>
      <c r="AP1192" s="1">
        <v>0.81599999999999995</v>
      </c>
      <c r="AR1192" s="2">
        <v>40381</v>
      </c>
      <c r="AS1192" s="1">
        <v>0.52349999999999997</v>
      </c>
      <c r="AU1192" s="2">
        <v>40381</v>
      </c>
      <c r="AV1192" s="1">
        <v>3.3043</v>
      </c>
      <c r="AX1192" s="2">
        <v>40381</v>
      </c>
      <c r="AY1192" s="1">
        <v>3.4205000000000001</v>
      </c>
      <c r="BA1192" s="116">
        <v>40381</v>
      </c>
      <c r="BB1192" s="1">
        <v>2.915</v>
      </c>
      <c r="BD1192" s="2">
        <v>40381</v>
      </c>
      <c r="BE1192" s="1">
        <v>1.3414999999999999</v>
      </c>
      <c r="BG1192" s="2">
        <v>40449</v>
      </c>
      <c r="BH1192" s="1">
        <v>2.48</v>
      </c>
      <c r="BI1192" s="2"/>
      <c r="BJ1192" s="2">
        <v>40449</v>
      </c>
      <c r="BK1192" s="1">
        <v>1.25</v>
      </c>
      <c r="BM1192" s="2">
        <v>40382</v>
      </c>
      <c r="BN1192" s="1">
        <v>2.1859999999999999</v>
      </c>
    </row>
    <row r="1193" spans="2:66">
      <c r="B1193" s="2">
        <v>40823</v>
      </c>
      <c r="C1193" s="1">
        <v>3.58</v>
      </c>
      <c r="E1193" s="2">
        <v>40282</v>
      </c>
      <c r="F1193" s="1">
        <v>2.0699999999999998</v>
      </c>
      <c r="H1193" s="2">
        <v>40315</v>
      </c>
      <c r="I1193" s="1">
        <v>3.7800000000000002</v>
      </c>
      <c r="K1193" s="2">
        <v>40311</v>
      </c>
      <c r="L1193" s="1">
        <v>4.9800000000000004</v>
      </c>
      <c r="N1193" s="2">
        <v>40311</v>
      </c>
      <c r="O1193" s="1">
        <v>4.4800000000000004</v>
      </c>
      <c r="Q1193" s="2">
        <v>40382</v>
      </c>
      <c r="R1193" s="1">
        <v>4.2699999999999996</v>
      </c>
      <c r="T1193" s="2">
        <v>40382</v>
      </c>
      <c r="U1193" s="1">
        <v>3.9649999999999999</v>
      </c>
      <c r="W1193" s="2">
        <v>40382</v>
      </c>
      <c r="X1193" s="1">
        <v>3.7149999999999999</v>
      </c>
      <c r="Z1193" s="2">
        <v>40382</v>
      </c>
      <c r="AA1193" s="1">
        <v>3.4849999999999999</v>
      </c>
      <c r="AC1193" s="2">
        <v>40382</v>
      </c>
      <c r="AD1193" s="1">
        <v>3.105</v>
      </c>
      <c r="AF1193" s="2">
        <v>40801</v>
      </c>
      <c r="AG1193" s="1">
        <v>0.35021999999999998</v>
      </c>
      <c r="AI1193" s="2">
        <v>40386</v>
      </c>
      <c r="AJ1193" s="1">
        <v>3.7890000000000001</v>
      </c>
      <c r="AL1193" s="2">
        <v>40385</v>
      </c>
      <c r="AM1193" s="1">
        <v>2.9830000000000001</v>
      </c>
      <c r="AO1193" s="2">
        <v>40385</v>
      </c>
      <c r="AP1193" s="1">
        <v>0.81330000000000002</v>
      </c>
      <c r="AR1193" s="2">
        <v>40382</v>
      </c>
      <c r="AS1193" s="1">
        <v>0.54800000000000004</v>
      </c>
      <c r="AU1193" s="2">
        <v>40382</v>
      </c>
      <c r="AV1193" s="1">
        <v>3.371</v>
      </c>
      <c r="AX1193" s="2">
        <v>40382</v>
      </c>
      <c r="AY1193" s="1">
        <v>3.4929999999999999</v>
      </c>
      <c r="BA1193" s="116">
        <v>40382</v>
      </c>
      <c r="BB1193" s="1">
        <v>2.9874999999999998</v>
      </c>
      <c r="BD1193" s="2">
        <v>40382</v>
      </c>
      <c r="BE1193" s="1">
        <v>1.4104999999999999</v>
      </c>
      <c r="BG1193" s="2">
        <v>40450</v>
      </c>
      <c r="BH1193" s="1">
        <v>2.52</v>
      </c>
      <c r="BI1193" s="2"/>
      <c r="BJ1193" s="2">
        <v>40450</v>
      </c>
      <c r="BK1193" s="1">
        <v>1.28</v>
      </c>
      <c r="BM1193" s="2">
        <v>40385</v>
      </c>
      <c r="BN1193" s="1">
        <v>2.202</v>
      </c>
    </row>
    <row r="1194" spans="2:66">
      <c r="B1194" s="2">
        <v>40826</v>
      </c>
      <c r="C1194" s="1">
        <v>3.58</v>
      </c>
      <c r="E1194" s="2">
        <v>40283</v>
      </c>
      <c r="F1194" s="1">
        <v>2.0699999999999998</v>
      </c>
      <c r="H1194" s="2">
        <v>40316</v>
      </c>
      <c r="I1194" s="1">
        <v>3.77</v>
      </c>
      <c r="K1194" s="2">
        <v>40312</v>
      </c>
      <c r="L1194" s="1">
        <v>4.99</v>
      </c>
      <c r="N1194" s="2">
        <v>40312</v>
      </c>
      <c r="O1194" s="1">
        <v>4.4800000000000004</v>
      </c>
      <c r="Q1194" s="2">
        <v>40385</v>
      </c>
      <c r="R1194" s="1">
        <v>4.3</v>
      </c>
      <c r="T1194" s="2">
        <v>40385</v>
      </c>
      <c r="U1194" s="1">
        <v>3.9950000000000001</v>
      </c>
      <c r="W1194" s="2">
        <v>40385</v>
      </c>
      <c r="X1194" s="1">
        <v>3.7549999999999999</v>
      </c>
      <c r="Z1194" s="2">
        <v>40385</v>
      </c>
      <c r="AA1194" s="1">
        <v>3.5300000000000002</v>
      </c>
      <c r="AC1194" s="2">
        <v>40385</v>
      </c>
      <c r="AD1194" s="1">
        <v>3.14</v>
      </c>
      <c r="AF1194" s="2">
        <v>40802</v>
      </c>
      <c r="AG1194" s="1">
        <v>0.35132999999999998</v>
      </c>
      <c r="AI1194" s="2">
        <v>40387</v>
      </c>
      <c r="AJ1194" s="1">
        <v>3.746</v>
      </c>
      <c r="AL1194" s="2">
        <v>40386</v>
      </c>
      <c r="AM1194" s="1">
        <v>3.0209999999999999</v>
      </c>
      <c r="AO1194" s="2">
        <v>40386</v>
      </c>
      <c r="AP1194" s="1">
        <v>0.83399999999999996</v>
      </c>
      <c r="AR1194" s="2">
        <v>40385</v>
      </c>
      <c r="AS1194" s="1">
        <v>0.54049999999999998</v>
      </c>
      <c r="AU1194" s="2">
        <v>40385</v>
      </c>
      <c r="AV1194" s="1">
        <v>3.3795000000000002</v>
      </c>
      <c r="AX1194" s="2">
        <v>40385</v>
      </c>
      <c r="AY1194" s="1">
        <v>3.4980000000000002</v>
      </c>
      <c r="BA1194" s="116">
        <v>40385</v>
      </c>
      <c r="BB1194" s="1">
        <v>2.9995000000000003</v>
      </c>
      <c r="BD1194" s="2">
        <v>40385</v>
      </c>
      <c r="BE1194" s="1">
        <v>1.4610000000000001</v>
      </c>
      <c r="BG1194" s="2">
        <v>40451</v>
      </c>
      <c r="BH1194" s="1">
        <v>2.5300000000000002</v>
      </c>
      <c r="BI1194" s="2"/>
      <c r="BJ1194" s="2">
        <v>40451</v>
      </c>
      <c r="BK1194" s="1">
        <v>1.27</v>
      </c>
      <c r="BM1194" s="2">
        <v>40386</v>
      </c>
      <c r="BN1194" s="1">
        <v>2.2240000000000002</v>
      </c>
    </row>
    <row r="1195" spans="2:66">
      <c r="B1195" s="2">
        <v>40827</v>
      </c>
      <c r="C1195" s="1">
        <v>3.58</v>
      </c>
      <c r="E1195" s="2">
        <v>40284</v>
      </c>
      <c r="F1195" s="1">
        <v>2.06</v>
      </c>
      <c r="H1195" s="2">
        <v>40317</v>
      </c>
      <c r="I1195" s="1">
        <v>3.76</v>
      </c>
      <c r="K1195" s="2">
        <v>40315</v>
      </c>
      <c r="L1195" s="1">
        <v>5.04</v>
      </c>
      <c r="N1195" s="2">
        <v>40315</v>
      </c>
      <c r="O1195" s="1">
        <v>4.5</v>
      </c>
      <c r="Q1195" s="2">
        <v>40386</v>
      </c>
      <c r="R1195" s="1">
        <v>4.2850000000000001</v>
      </c>
      <c r="T1195" s="2">
        <v>40386</v>
      </c>
      <c r="U1195" s="1">
        <v>3.9750000000000001</v>
      </c>
      <c r="W1195" s="2">
        <v>40386</v>
      </c>
      <c r="X1195" s="1">
        <v>3.7374999999999998</v>
      </c>
      <c r="Z1195" s="2">
        <v>40386</v>
      </c>
      <c r="AA1195" s="1">
        <v>3.52</v>
      </c>
      <c r="AC1195" s="2">
        <v>40386</v>
      </c>
      <c r="AD1195" s="1">
        <v>3.1349999999999998</v>
      </c>
      <c r="AF1195" s="2">
        <v>40805</v>
      </c>
      <c r="AG1195" s="1">
        <v>0.35249999999999998</v>
      </c>
      <c r="AI1195" s="2">
        <v>40388</v>
      </c>
      <c r="AJ1195" s="1">
        <v>3.7608000000000001</v>
      </c>
      <c r="AL1195" s="2">
        <v>40387</v>
      </c>
      <c r="AM1195" s="1">
        <v>2.9438</v>
      </c>
      <c r="AO1195" s="2">
        <v>40387</v>
      </c>
      <c r="AP1195" s="1">
        <v>0.77400000000000002</v>
      </c>
      <c r="AR1195" s="2">
        <v>40386</v>
      </c>
      <c r="AS1195" s="1">
        <v>0.54149999999999998</v>
      </c>
      <c r="AU1195" s="2">
        <v>40386</v>
      </c>
      <c r="AV1195" s="1">
        <v>3.3980000000000001</v>
      </c>
      <c r="AX1195" s="2">
        <v>40386</v>
      </c>
      <c r="AY1195" s="1">
        <v>3.5150000000000001</v>
      </c>
      <c r="BA1195" s="116">
        <v>40386</v>
      </c>
      <c r="BB1195" s="1">
        <v>3.0049999999999999</v>
      </c>
      <c r="BD1195" s="2">
        <v>40386</v>
      </c>
      <c r="BE1195" s="1">
        <v>1.4969999999999999</v>
      </c>
      <c r="BG1195" s="2">
        <v>40452</v>
      </c>
      <c r="BH1195" s="1">
        <v>2.54</v>
      </c>
      <c r="BI1195" s="2"/>
      <c r="BJ1195" s="2">
        <v>40452</v>
      </c>
      <c r="BK1195" s="1">
        <v>1.26</v>
      </c>
      <c r="BM1195" s="2">
        <v>40387</v>
      </c>
      <c r="BN1195" s="1">
        <v>2.1779999999999999</v>
      </c>
    </row>
    <row r="1196" spans="2:66">
      <c r="B1196" s="2">
        <v>40828</v>
      </c>
      <c r="C1196" s="1">
        <v>3.58</v>
      </c>
      <c r="E1196" s="2">
        <v>40287</v>
      </c>
      <c r="F1196" s="1">
        <v>2.06</v>
      </c>
      <c r="H1196" s="2">
        <v>40318</v>
      </c>
      <c r="I1196" s="1">
        <v>3.74</v>
      </c>
      <c r="K1196" s="2">
        <v>40316</v>
      </c>
      <c r="L1196" s="1">
        <v>5.04</v>
      </c>
      <c r="N1196" s="2">
        <v>40316</v>
      </c>
      <c r="O1196" s="1">
        <v>4.5</v>
      </c>
      <c r="Q1196" s="2">
        <v>40387</v>
      </c>
      <c r="R1196" s="1">
        <v>4.2699999999999996</v>
      </c>
      <c r="T1196" s="2">
        <v>40387</v>
      </c>
      <c r="U1196" s="1">
        <v>3.96</v>
      </c>
      <c r="W1196" s="2">
        <v>40387</v>
      </c>
      <c r="X1196" s="1">
        <v>3.7250000000000001</v>
      </c>
      <c r="Z1196" s="2">
        <v>40387</v>
      </c>
      <c r="AA1196" s="1">
        <v>3.51</v>
      </c>
      <c r="AC1196" s="2">
        <v>40387</v>
      </c>
      <c r="AD1196" s="1">
        <v>3.13</v>
      </c>
      <c r="AF1196" s="2">
        <v>40806</v>
      </c>
      <c r="AG1196" s="1">
        <v>0.35499999999999998</v>
      </c>
      <c r="AI1196" s="2">
        <v>40389</v>
      </c>
      <c r="AJ1196" s="1">
        <v>3.6974999999999998</v>
      </c>
      <c r="AL1196" s="2">
        <v>40388</v>
      </c>
      <c r="AM1196" s="1">
        <v>2.9420000000000002</v>
      </c>
      <c r="AO1196" s="2">
        <v>40388</v>
      </c>
      <c r="AP1196" s="1">
        <v>0.75749999999999995</v>
      </c>
      <c r="AR1196" s="2">
        <v>40387</v>
      </c>
      <c r="AS1196" s="1">
        <v>0.50700000000000001</v>
      </c>
      <c r="AU1196" s="2">
        <v>40387</v>
      </c>
      <c r="AV1196" s="1">
        <v>3.3730000000000002</v>
      </c>
      <c r="AX1196" s="2">
        <v>40387</v>
      </c>
      <c r="AY1196" s="1">
        <v>3.49</v>
      </c>
      <c r="BA1196" s="116">
        <v>40387</v>
      </c>
      <c r="BB1196" s="1">
        <v>2.9790000000000001</v>
      </c>
      <c r="BD1196" s="2">
        <v>40387</v>
      </c>
      <c r="BE1196" s="1">
        <v>1.4570000000000001</v>
      </c>
      <c r="BG1196" s="2">
        <v>40455</v>
      </c>
      <c r="BH1196" s="1">
        <v>2.5</v>
      </c>
      <c r="BI1196" s="2"/>
      <c r="BJ1196" s="2">
        <v>40455</v>
      </c>
      <c r="BK1196" s="1">
        <v>1.23</v>
      </c>
      <c r="BM1196" s="2">
        <v>40388</v>
      </c>
      <c r="BN1196" s="1">
        <v>2.1680000000000001</v>
      </c>
    </row>
    <row r="1197" spans="2:66">
      <c r="B1197" s="2">
        <v>40829</v>
      </c>
      <c r="C1197" s="1">
        <v>3.58</v>
      </c>
      <c r="E1197" s="2">
        <v>40288</v>
      </c>
      <c r="F1197" s="1">
        <v>2.06</v>
      </c>
      <c r="H1197" s="2">
        <v>40322</v>
      </c>
      <c r="I1197" s="1">
        <v>3.64</v>
      </c>
      <c r="K1197" s="2">
        <v>40317</v>
      </c>
      <c r="L1197" s="1">
        <v>5.03</v>
      </c>
      <c r="N1197" s="2">
        <v>40317</v>
      </c>
      <c r="O1197" s="1">
        <v>4.4800000000000004</v>
      </c>
      <c r="Q1197" s="2">
        <v>40388</v>
      </c>
      <c r="R1197" s="1">
        <v>4.2300000000000004</v>
      </c>
      <c r="T1197" s="2">
        <v>40388</v>
      </c>
      <c r="U1197" s="1">
        <v>3.92</v>
      </c>
      <c r="W1197" s="2">
        <v>40388</v>
      </c>
      <c r="X1197" s="1">
        <v>3.6850000000000001</v>
      </c>
      <c r="Z1197" s="2">
        <v>40388</v>
      </c>
      <c r="AA1197" s="1">
        <v>3.4649999999999999</v>
      </c>
      <c r="AC1197" s="2">
        <v>40388</v>
      </c>
      <c r="AD1197" s="1">
        <v>3.1</v>
      </c>
      <c r="AF1197" s="2">
        <v>40807</v>
      </c>
      <c r="AG1197" s="1">
        <v>0.35555999999999999</v>
      </c>
      <c r="AI1197" s="2">
        <v>40392</v>
      </c>
      <c r="AJ1197" s="1">
        <v>3.7298</v>
      </c>
      <c r="AL1197" s="2">
        <v>40389</v>
      </c>
      <c r="AM1197" s="1">
        <v>2.8734999999999999</v>
      </c>
      <c r="AO1197" s="2">
        <v>40389</v>
      </c>
      <c r="AP1197" s="1">
        <v>0.72250000000000003</v>
      </c>
      <c r="AR1197" s="2">
        <v>40388</v>
      </c>
      <c r="AS1197" s="1">
        <v>0.504</v>
      </c>
      <c r="AU1197" s="2">
        <v>40388</v>
      </c>
      <c r="AV1197" s="1">
        <v>3.3890000000000002</v>
      </c>
      <c r="AX1197" s="2">
        <v>40388</v>
      </c>
      <c r="AY1197" s="1">
        <v>3.4950000000000001</v>
      </c>
      <c r="BA1197" s="116">
        <v>40388</v>
      </c>
      <c r="BB1197" s="1">
        <v>2.9830000000000001</v>
      </c>
      <c r="BD1197" s="2">
        <v>40388</v>
      </c>
      <c r="BE1197" s="1">
        <v>1.4530000000000001</v>
      </c>
      <c r="BG1197" s="2">
        <v>40456</v>
      </c>
      <c r="BH1197" s="1">
        <v>2.5</v>
      </c>
      <c r="BI1197" s="2"/>
      <c r="BJ1197" s="2">
        <v>40456</v>
      </c>
      <c r="BK1197" s="1">
        <v>1.21</v>
      </c>
      <c r="BM1197" s="2">
        <v>40389</v>
      </c>
      <c r="BN1197" s="1">
        <v>2.141</v>
      </c>
    </row>
    <row r="1198" spans="2:66">
      <c r="B1198" s="2">
        <v>40830</v>
      </c>
      <c r="C1198" s="1">
        <v>3.58</v>
      </c>
      <c r="E1198" s="2">
        <v>40289</v>
      </c>
      <c r="F1198" s="1">
        <v>2.06</v>
      </c>
      <c r="H1198" s="2">
        <v>40323</v>
      </c>
      <c r="I1198" s="1">
        <v>3.59</v>
      </c>
      <c r="K1198" s="2">
        <v>40318</v>
      </c>
      <c r="L1198" s="1">
        <v>5</v>
      </c>
      <c r="N1198" s="2">
        <v>40318</v>
      </c>
      <c r="O1198" s="1">
        <v>4.45</v>
      </c>
      <c r="Q1198" s="2">
        <v>40389</v>
      </c>
      <c r="R1198" s="1">
        <v>4.2249999999999996</v>
      </c>
      <c r="T1198" s="2">
        <v>40389</v>
      </c>
      <c r="U1198" s="1">
        <v>3.915</v>
      </c>
      <c r="W1198" s="2">
        <v>40389</v>
      </c>
      <c r="X1198" s="1">
        <v>3.68</v>
      </c>
      <c r="Z1198" s="2">
        <v>40389</v>
      </c>
      <c r="AA1198" s="1">
        <v>3.46</v>
      </c>
      <c r="AC1198" s="2">
        <v>40389</v>
      </c>
      <c r="AD1198" s="1">
        <v>3.0950000000000002</v>
      </c>
      <c r="AF1198" s="2">
        <v>40808</v>
      </c>
      <c r="AG1198" s="1">
        <v>0.35805999999999999</v>
      </c>
      <c r="AI1198" s="2">
        <v>40393</v>
      </c>
      <c r="AJ1198" s="1">
        <v>3.7225000000000001</v>
      </c>
      <c r="AL1198" s="2">
        <v>40392</v>
      </c>
      <c r="AM1198" s="1">
        <v>2.8993000000000002</v>
      </c>
      <c r="AO1198" s="2">
        <v>40392</v>
      </c>
      <c r="AP1198" s="1">
        <v>0.72550000000000003</v>
      </c>
      <c r="AR1198" s="2">
        <v>40389</v>
      </c>
      <c r="AS1198" s="1">
        <v>0.47499999999999998</v>
      </c>
      <c r="AU1198" s="2">
        <v>40389</v>
      </c>
      <c r="AV1198" s="1">
        <v>3.351</v>
      </c>
      <c r="AX1198" s="2">
        <v>40389</v>
      </c>
      <c r="AY1198" s="1">
        <v>3.4670000000000001</v>
      </c>
      <c r="BA1198" s="116">
        <v>40389</v>
      </c>
      <c r="BB1198" s="1">
        <v>2.9464999999999999</v>
      </c>
      <c r="BD1198" s="2">
        <v>40389</v>
      </c>
      <c r="BE1198" s="1">
        <v>1.417</v>
      </c>
      <c r="BG1198" s="2">
        <v>40457</v>
      </c>
      <c r="BH1198" s="1">
        <v>2.41</v>
      </c>
      <c r="BI1198" s="2"/>
      <c r="BJ1198" s="2">
        <v>40457</v>
      </c>
      <c r="BK1198" s="1">
        <v>1.1599999999999999</v>
      </c>
      <c r="BM1198" s="2">
        <v>40392</v>
      </c>
      <c r="BN1198" s="1">
        <v>2.1665000000000001</v>
      </c>
    </row>
    <row r="1199" spans="2:66">
      <c r="B1199" s="2">
        <v>40833</v>
      </c>
      <c r="C1199" s="1">
        <v>3.58</v>
      </c>
      <c r="E1199" s="2">
        <v>40290</v>
      </c>
      <c r="F1199" s="1">
        <v>2.06</v>
      </c>
      <c r="H1199" s="2">
        <v>40324</v>
      </c>
      <c r="I1199" s="1">
        <v>3.61</v>
      </c>
      <c r="K1199" s="2">
        <v>40322</v>
      </c>
      <c r="L1199" s="1">
        <v>4.9399999999999995</v>
      </c>
      <c r="N1199" s="2">
        <v>40322</v>
      </c>
      <c r="O1199" s="1">
        <v>4.3499999999999996</v>
      </c>
      <c r="Q1199" s="2">
        <v>40392</v>
      </c>
      <c r="R1199" s="1">
        <v>4.2850000000000001</v>
      </c>
      <c r="T1199" s="2">
        <v>40392</v>
      </c>
      <c r="U1199" s="1">
        <v>3.9699999999999998</v>
      </c>
      <c r="W1199" s="2">
        <v>40392</v>
      </c>
      <c r="X1199" s="1">
        <v>3.7349999999999999</v>
      </c>
      <c r="Z1199" s="2">
        <v>40392</v>
      </c>
      <c r="AA1199" s="1">
        <v>3.5150000000000001</v>
      </c>
      <c r="AC1199" s="2">
        <v>40392</v>
      </c>
      <c r="AD1199" s="1">
        <v>3.14</v>
      </c>
      <c r="AF1199" s="2">
        <v>40809</v>
      </c>
      <c r="AG1199" s="1">
        <v>0.36021999999999998</v>
      </c>
      <c r="AI1199" s="2">
        <v>40394</v>
      </c>
      <c r="AJ1199" s="1">
        <v>3.758</v>
      </c>
      <c r="AL1199" s="2">
        <v>40393</v>
      </c>
      <c r="AM1199" s="1">
        <v>2.8529999999999998</v>
      </c>
      <c r="AO1199" s="2">
        <v>40393</v>
      </c>
      <c r="AP1199" s="1">
        <v>0.6915</v>
      </c>
      <c r="AR1199" s="2">
        <v>40392</v>
      </c>
      <c r="AS1199" s="1">
        <v>0.47249999999999998</v>
      </c>
      <c r="AU1199" s="2">
        <v>40392</v>
      </c>
      <c r="AV1199" s="1">
        <v>3.3805000000000001</v>
      </c>
      <c r="AX1199" s="2">
        <v>40392</v>
      </c>
      <c r="AY1199" s="1">
        <v>3.4889999999999999</v>
      </c>
      <c r="BA1199" s="116">
        <v>40392</v>
      </c>
      <c r="BB1199" s="1">
        <v>2.9809999999999999</v>
      </c>
      <c r="BD1199" s="2">
        <v>40392</v>
      </c>
      <c r="BE1199" s="1">
        <v>1.4350000000000001</v>
      </c>
      <c r="BG1199" s="2">
        <v>40458</v>
      </c>
      <c r="BH1199" s="1">
        <v>2.41</v>
      </c>
      <c r="BI1199" s="2"/>
      <c r="BJ1199" s="2">
        <v>40458</v>
      </c>
      <c r="BK1199" s="1">
        <v>1.1400000000000001</v>
      </c>
      <c r="BM1199" s="2">
        <v>40393</v>
      </c>
      <c r="BN1199" s="1">
        <v>2.1019999999999999</v>
      </c>
    </row>
    <row r="1200" spans="2:66">
      <c r="B1200" s="2">
        <v>40834</v>
      </c>
      <c r="C1200" s="1">
        <v>3.57</v>
      </c>
      <c r="E1200" s="2">
        <v>40291</v>
      </c>
      <c r="F1200" s="1">
        <v>2.06</v>
      </c>
      <c r="H1200" s="2">
        <v>40325</v>
      </c>
      <c r="I1200" s="1">
        <v>3.6</v>
      </c>
      <c r="K1200" s="2">
        <v>40323</v>
      </c>
      <c r="L1200" s="1">
        <v>4.92</v>
      </c>
      <c r="N1200" s="2">
        <v>40323</v>
      </c>
      <c r="O1200" s="1">
        <v>4.3099999999999996</v>
      </c>
      <c r="Q1200" s="2">
        <v>40393</v>
      </c>
      <c r="R1200" s="1">
        <v>4.29</v>
      </c>
      <c r="T1200" s="2">
        <v>40393</v>
      </c>
      <c r="U1200" s="1">
        <v>3.9750000000000001</v>
      </c>
      <c r="W1200" s="2">
        <v>40393</v>
      </c>
      <c r="X1200" s="1">
        <v>3.7450000000000001</v>
      </c>
      <c r="Z1200" s="2">
        <v>40393</v>
      </c>
      <c r="AA1200" s="1">
        <v>3.5249999999999999</v>
      </c>
      <c r="AC1200" s="2">
        <v>40393</v>
      </c>
      <c r="AD1200" s="1">
        <v>3.1349999999999998</v>
      </c>
      <c r="AF1200" s="2">
        <v>40812</v>
      </c>
      <c r="AG1200" s="1">
        <v>0.36277999999999999</v>
      </c>
      <c r="AI1200" s="2">
        <v>40395</v>
      </c>
      <c r="AJ1200" s="1">
        <v>3.742</v>
      </c>
      <c r="AL1200" s="2">
        <v>40394</v>
      </c>
      <c r="AM1200" s="1">
        <v>2.9055</v>
      </c>
      <c r="AO1200" s="2">
        <v>40394</v>
      </c>
      <c r="AP1200" s="1">
        <v>0.73329999999999995</v>
      </c>
      <c r="AR1200" s="2">
        <v>40393</v>
      </c>
      <c r="AS1200" s="1">
        <v>0.45700000000000002</v>
      </c>
      <c r="AU1200" s="2">
        <v>40393</v>
      </c>
      <c r="AV1200" s="1">
        <v>3.3014999999999999</v>
      </c>
      <c r="AX1200" s="2">
        <v>40393</v>
      </c>
      <c r="AY1200" s="1">
        <v>3.4119999999999999</v>
      </c>
      <c r="BA1200" s="116">
        <v>40393</v>
      </c>
      <c r="BB1200" s="1">
        <v>2.8839999999999999</v>
      </c>
      <c r="BD1200" s="2">
        <v>40393</v>
      </c>
      <c r="BE1200" s="1">
        <v>1.3879999999999999</v>
      </c>
      <c r="BG1200" s="2">
        <v>40459</v>
      </c>
      <c r="BH1200" s="1">
        <v>2.41</v>
      </c>
      <c r="BI1200" s="2"/>
      <c r="BJ1200" s="2">
        <v>40459</v>
      </c>
      <c r="BK1200" s="1">
        <v>1.1100000000000001</v>
      </c>
      <c r="BM1200" s="2">
        <v>40394</v>
      </c>
      <c r="BN1200" s="1">
        <v>2.0880000000000001</v>
      </c>
    </row>
    <row r="1201" spans="2:66">
      <c r="B1201" s="2">
        <v>40835</v>
      </c>
      <c r="C1201" s="1">
        <v>3.57</v>
      </c>
      <c r="E1201" s="2">
        <v>40294</v>
      </c>
      <c r="F1201" s="1">
        <v>2.06</v>
      </c>
      <c r="H1201" s="2">
        <v>40326</v>
      </c>
      <c r="I1201" s="1">
        <v>3.61</v>
      </c>
      <c r="K1201" s="2">
        <v>40324</v>
      </c>
      <c r="L1201" s="1">
        <v>4.96</v>
      </c>
      <c r="N1201" s="2">
        <v>40324</v>
      </c>
      <c r="O1201" s="1">
        <v>4.37</v>
      </c>
      <c r="Q1201" s="2">
        <v>40394</v>
      </c>
      <c r="R1201" s="1">
        <v>4.2750000000000004</v>
      </c>
      <c r="T1201" s="2">
        <v>40394</v>
      </c>
      <c r="U1201" s="1">
        <v>3.95</v>
      </c>
      <c r="W1201" s="2">
        <v>40394</v>
      </c>
      <c r="X1201" s="1">
        <v>3.7149999999999999</v>
      </c>
      <c r="Z1201" s="2">
        <v>40394</v>
      </c>
      <c r="AA1201" s="1">
        <v>3.5</v>
      </c>
      <c r="AC1201" s="2">
        <v>40394</v>
      </c>
      <c r="AD1201" s="1">
        <v>3.11</v>
      </c>
      <c r="AF1201" s="2">
        <v>40813</v>
      </c>
      <c r="AG1201" s="1">
        <v>0.36521999999999999</v>
      </c>
      <c r="AI1201" s="2">
        <v>40396</v>
      </c>
      <c r="AJ1201" s="1">
        <v>3.6863000000000001</v>
      </c>
      <c r="AL1201" s="2">
        <v>40395</v>
      </c>
      <c r="AM1201" s="1">
        <v>2.8675000000000002</v>
      </c>
      <c r="AO1201" s="2">
        <v>40395</v>
      </c>
      <c r="AP1201" s="1">
        <v>0.69930000000000003</v>
      </c>
      <c r="AR1201" s="2">
        <v>40394</v>
      </c>
      <c r="AS1201" s="1">
        <v>0.48599999999999999</v>
      </c>
      <c r="AU1201" s="2">
        <v>40394</v>
      </c>
      <c r="AV1201" s="1">
        <v>3.2850000000000001</v>
      </c>
      <c r="AX1201" s="2">
        <v>40394</v>
      </c>
      <c r="AY1201" s="1">
        <v>3.4</v>
      </c>
      <c r="BA1201" s="116">
        <v>40394</v>
      </c>
      <c r="BB1201" s="1">
        <v>2.8824999999999998</v>
      </c>
      <c r="BD1201" s="2">
        <v>40394</v>
      </c>
      <c r="BE1201" s="1">
        <v>1.3980000000000001</v>
      </c>
      <c r="BG1201" s="2">
        <v>40463</v>
      </c>
      <c r="BH1201" s="1">
        <v>2.44</v>
      </c>
      <c r="BI1201" s="2"/>
      <c r="BJ1201" s="2">
        <v>40463</v>
      </c>
      <c r="BK1201" s="1">
        <v>1.1400000000000001</v>
      </c>
      <c r="BM1201" s="2">
        <v>40395</v>
      </c>
      <c r="BN1201" s="1">
        <v>2.0680000000000001</v>
      </c>
    </row>
    <row r="1202" spans="2:66">
      <c r="B1202" s="2">
        <v>40836</v>
      </c>
      <c r="C1202" s="1">
        <v>3.57</v>
      </c>
      <c r="E1202" s="2">
        <v>40295</v>
      </c>
      <c r="F1202" s="1">
        <v>2.0499999999999998</v>
      </c>
      <c r="H1202" s="2">
        <v>40329</v>
      </c>
      <c r="I1202" s="1">
        <v>3.58</v>
      </c>
      <c r="K1202" s="2">
        <v>40325</v>
      </c>
      <c r="L1202" s="1">
        <v>4.93</v>
      </c>
      <c r="N1202" s="2">
        <v>40325</v>
      </c>
      <c r="O1202" s="1">
        <v>4.37</v>
      </c>
      <c r="Q1202" s="2">
        <v>40395</v>
      </c>
      <c r="R1202" s="1">
        <v>4.29</v>
      </c>
      <c r="T1202" s="2">
        <v>40395</v>
      </c>
      <c r="U1202" s="1">
        <v>3.972</v>
      </c>
      <c r="W1202" s="2">
        <v>40395</v>
      </c>
      <c r="X1202" s="1">
        <v>3.7425000000000002</v>
      </c>
      <c r="Z1202" s="2">
        <v>40395</v>
      </c>
      <c r="AA1202" s="1">
        <v>3.5274999999999999</v>
      </c>
      <c r="AC1202" s="2">
        <v>40395</v>
      </c>
      <c r="AD1202" s="1">
        <v>3.14</v>
      </c>
      <c r="AF1202" s="2">
        <v>40814</v>
      </c>
      <c r="AG1202" s="1">
        <v>0.36856</v>
      </c>
      <c r="AI1202" s="2">
        <v>40399</v>
      </c>
      <c r="AJ1202" s="1">
        <v>3.6760000000000002</v>
      </c>
      <c r="AL1202" s="2">
        <v>40396</v>
      </c>
      <c r="AM1202" s="1">
        <v>2.8075000000000001</v>
      </c>
      <c r="AO1202" s="2">
        <v>40396</v>
      </c>
      <c r="AP1202" s="1">
        <v>0.69699999999999995</v>
      </c>
      <c r="AR1202" s="2">
        <v>40395</v>
      </c>
      <c r="AS1202" s="1">
        <v>0.47</v>
      </c>
      <c r="AU1202" s="2">
        <v>40395</v>
      </c>
      <c r="AV1202" s="1">
        <v>3.2244999999999999</v>
      </c>
      <c r="AX1202" s="2">
        <v>40395</v>
      </c>
      <c r="AY1202" s="1">
        <v>3.3425000000000002</v>
      </c>
      <c r="BA1202" s="116">
        <v>40395</v>
      </c>
      <c r="BB1202" s="1">
        <v>2.8439999999999999</v>
      </c>
      <c r="BD1202" s="2">
        <v>40395</v>
      </c>
      <c r="BE1202" s="1">
        <v>1.399</v>
      </c>
      <c r="BG1202" s="2">
        <v>40464</v>
      </c>
      <c r="BH1202" s="1">
        <v>2.46</v>
      </c>
      <c r="BI1202" s="2"/>
      <c r="BJ1202" s="2">
        <v>40464</v>
      </c>
      <c r="BK1202" s="1">
        <v>1.1299999999999999</v>
      </c>
      <c r="BM1202" s="2">
        <v>40396</v>
      </c>
      <c r="BN1202" s="1">
        <v>2.028</v>
      </c>
    </row>
    <row r="1203" spans="2:66">
      <c r="B1203" s="2">
        <v>40837</v>
      </c>
      <c r="C1203" s="1">
        <v>3.57</v>
      </c>
      <c r="E1203" s="2">
        <v>40296</v>
      </c>
      <c r="F1203" s="1">
        <v>2.0499999999999998</v>
      </c>
      <c r="H1203" s="2">
        <v>40330</v>
      </c>
      <c r="I1203" s="1">
        <v>3.57</v>
      </c>
      <c r="K1203" s="2">
        <v>40326</v>
      </c>
      <c r="L1203" s="1">
        <v>4.9399999999999995</v>
      </c>
      <c r="N1203" s="2">
        <v>40326</v>
      </c>
      <c r="O1203" s="1">
        <v>4.3899999999999997</v>
      </c>
      <c r="Q1203" s="2">
        <v>40396</v>
      </c>
      <c r="R1203" s="1">
        <v>4.29</v>
      </c>
      <c r="T1203" s="2">
        <v>40396</v>
      </c>
      <c r="U1203" s="1">
        <v>4</v>
      </c>
      <c r="W1203" s="2">
        <v>40396</v>
      </c>
      <c r="X1203" s="1">
        <v>3.7800000000000002</v>
      </c>
      <c r="Z1203" s="2">
        <v>40396</v>
      </c>
      <c r="AA1203" s="1">
        <v>3.57</v>
      </c>
      <c r="AC1203" s="2">
        <v>40396</v>
      </c>
      <c r="AD1203" s="1">
        <v>3.1797</v>
      </c>
      <c r="AF1203" s="2">
        <v>40815</v>
      </c>
      <c r="AG1203" s="1">
        <v>0.37211</v>
      </c>
      <c r="AI1203" s="2">
        <v>40400</v>
      </c>
      <c r="AJ1203" s="1">
        <v>3.6364999999999998</v>
      </c>
      <c r="AL1203" s="2">
        <v>40399</v>
      </c>
      <c r="AM1203" s="1">
        <v>2.8010000000000002</v>
      </c>
      <c r="AO1203" s="2">
        <v>40399</v>
      </c>
      <c r="AP1203" s="1">
        <v>0.73450000000000004</v>
      </c>
      <c r="AR1203" s="2">
        <v>40396</v>
      </c>
      <c r="AS1203" s="1">
        <v>0.46850000000000003</v>
      </c>
      <c r="AU1203" s="2">
        <v>40396</v>
      </c>
      <c r="AV1203" s="1">
        <v>3.177</v>
      </c>
      <c r="AX1203" s="2">
        <v>40396</v>
      </c>
      <c r="AY1203" s="1">
        <v>3.2970000000000002</v>
      </c>
      <c r="BA1203" s="116">
        <v>40396</v>
      </c>
      <c r="BB1203" s="1">
        <v>2.7909999999999999</v>
      </c>
      <c r="BD1203" s="2">
        <v>40396</v>
      </c>
      <c r="BE1203" s="1">
        <v>1.4064999999999999</v>
      </c>
      <c r="BG1203" s="2">
        <v>40465</v>
      </c>
      <c r="BH1203" s="1">
        <v>2.52</v>
      </c>
      <c r="BI1203" s="2"/>
      <c r="BJ1203" s="2">
        <v>40465</v>
      </c>
      <c r="BK1203" s="1">
        <v>1.18</v>
      </c>
      <c r="BM1203" s="2">
        <v>40399</v>
      </c>
      <c r="BN1203" s="1">
        <v>2.0350000000000001</v>
      </c>
    </row>
    <row r="1204" spans="2:66">
      <c r="B1204" s="2">
        <v>40840</v>
      </c>
      <c r="C1204" s="1">
        <v>3.57</v>
      </c>
      <c r="E1204" s="2">
        <v>40297</v>
      </c>
      <c r="F1204" s="1">
        <v>2.04</v>
      </c>
      <c r="H1204" s="2">
        <v>40332</v>
      </c>
      <c r="I1204" s="1">
        <v>3.63</v>
      </c>
      <c r="K1204" s="2">
        <v>40329</v>
      </c>
      <c r="L1204" s="1">
        <v>4.93</v>
      </c>
      <c r="N1204" s="2">
        <v>40329</v>
      </c>
      <c r="O1204" s="1">
        <v>4.3600000000000003</v>
      </c>
      <c r="Q1204" s="2">
        <v>40399</v>
      </c>
      <c r="R1204" s="1">
        <v>4.3099999999999996</v>
      </c>
      <c r="T1204" s="2">
        <v>40399</v>
      </c>
      <c r="U1204" s="1">
        <v>4.0199999999999996</v>
      </c>
      <c r="W1204" s="2">
        <v>40399</v>
      </c>
      <c r="X1204" s="1">
        <v>3.81</v>
      </c>
      <c r="Z1204" s="2">
        <v>40399</v>
      </c>
      <c r="AA1204" s="1">
        <v>3.6</v>
      </c>
      <c r="AC1204" s="2">
        <v>40399</v>
      </c>
      <c r="AD1204" s="1">
        <v>3.21</v>
      </c>
      <c r="AF1204" s="2">
        <v>40816</v>
      </c>
      <c r="AG1204" s="1">
        <v>0.37433</v>
      </c>
      <c r="AI1204" s="2">
        <v>40401</v>
      </c>
      <c r="AJ1204" s="1">
        <v>3.5308000000000002</v>
      </c>
      <c r="AL1204" s="2">
        <v>40400</v>
      </c>
      <c r="AM1204" s="1">
        <v>2.7439999999999998</v>
      </c>
      <c r="AO1204" s="2">
        <v>40400</v>
      </c>
      <c r="AP1204" s="1">
        <v>0.70050000000000001</v>
      </c>
      <c r="AR1204" s="2">
        <v>40399</v>
      </c>
      <c r="AS1204" s="1">
        <v>0.48399999999999999</v>
      </c>
      <c r="AU1204" s="2">
        <v>40399</v>
      </c>
      <c r="AV1204" s="1">
        <v>3.2050000000000001</v>
      </c>
      <c r="AX1204" s="2">
        <v>40399</v>
      </c>
      <c r="AY1204" s="1">
        <v>3.3117999999999999</v>
      </c>
      <c r="BA1204" s="116">
        <v>40399</v>
      </c>
      <c r="BB1204" s="1">
        <v>2.8005</v>
      </c>
      <c r="BD1204" s="2">
        <v>40399</v>
      </c>
      <c r="BE1204" s="1">
        <v>1.3925000000000001</v>
      </c>
      <c r="BG1204" s="2">
        <v>40466</v>
      </c>
      <c r="BH1204" s="1">
        <v>2.59</v>
      </c>
      <c r="BI1204" s="2"/>
      <c r="BJ1204" s="2">
        <v>40466</v>
      </c>
      <c r="BK1204" s="1">
        <v>1.2</v>
      </c>
      <c r="BM1204" s="2">
        <v>40400</v>
      </c>
      <c r="BN1204" s="1">
        <v>1.982</v>
      </c>
    </row>
    <row r="1205" spans="2:66">
      <c r="B1205" s="2">
        <v>40841</v>
      </c>
      <c r="C1205" s="1">
        <v>3.57</v>
      </c>
      <c r="E1205" s="2">
        <v>40298</v>
      </c>
      <c r="F1205" s="1">
        <v>2.04</v>
      </c>
      <c r="H1205" s="2">
        <v>40333</v>
      </c>
      <c r="I1205" s="1">
        <v>3.68</v>
      </c>
      <c r="K1205" s="2">
        <v>40330</v>
      </c>
      <c r="L1205" s="1">
        <v>4.8899999999999997</v>
      </c>
      <c r="N1205" s="2">
        <v>40330</v>
      </c>
      <c r="O1205" s="1">
        <v>4.3099999999999996</v>
      </c>
      <c r="Q1205" s="2">
        <v>40400</v>
      </c>
      <c r="R1205" s="1">
        <v>4.2850000000000001</v>
      </c>
      <c r="T1205" s="2">
        <v>40400</v>
      </c>
      <c r="U1205" s="1">
        <v>4</v>
      </c>
      <c r="W1205" s="2">
        <v>40400</v>
      </c>
      <c r="X1205" s="1">
        <v>3.79</v>
      </c>
      <c r="Z1205" s="2">
        <v>40400</v>
      </c>
      <c r="AA1205" s="1">
        <v>3.5750000000000002</v>
      </c>
      <c r="AC1205" s="2">
        <v>40400</v>
      </c>
      <c r="AD1205" s="1">
        <v>3.19</v>
      </c>
      <c r="AF1205" s="2">
        <v>40819</v>
      </c>
      <c r="AG1205" s="1">
        <v>0.37761</v>
      </c>
      <c r="AI1205" s="2">
        <v>40402</v>
      </c>
      <c r="AJ1205" s="1">
        <v>3.5615000000000001</v>
      </c>
      <c r="AL1205" s="2">
        <v>40401</v>
      </c>
      <c r="AM1205" s="1">
        <v>2.6625000000000001</v>
      </c>
      <c r="AO1205" s="2">
        <v>40401</v>
      </c>
      <c r="AP1205" s="1">
        <v>0.66900000000000004</v>
      </c>
      <c r="AR1205" s="2">
        <v>40400</v>
      </c>
      <c r="AS1205" s="1">
        <v>0.45550000000000002</v>
      </c>
      <c r="AU1205" s="2">
        <v>40400</v>
      </c>
      <c r="AV1205" s="1">
        <v>3.149</v>
      </c>
      <c r="AX1205" s="2">
        <v>40400</v>
      </c>
      <c r="AY1205" s="1">
        <v>3.2629999999999999</v>
      </c>
      <c r="BA1205" s="116">
        <v>40400</v>
      </c>
      <c r="BB1205" s="1">
        <v>2.7504999999999997</v>
      </c>
      <c r="BD1205" s="2">
        <v>40400</v>
      </c>
      <c r="BE1205" s="1">
        <v>1.3514999999999999</v>
      </c>
      <c r="BG1205" s="2">
        <v>40469</v>
      </c>
      <c r="BH1205" s="1">
        <v>2.52</v>
      </c>
      <c r="BI1205" s="2"/>
      <c r="BJ1205" s="2">
        <v>40469</v>
      </c>
      <c r="BK1205" s="1">
        <v>1.1400000000000001</v>
      </c>
      <c r="BM1205" s="2">
        <v>40401</v>
      </c>
      <c r="BN1205" s="1">
        <v>1.9350000000000001</v>
      </c>
    </row>
    <row r="1206" spans="2:66">
      <c r="B1206" s="2">
        <v>40842</v>
      </c>
      <c r="C1206" s="1">
        <v>3.57</v>
      </c>
      <c r="E1206" s="2">
        <v>40301</v>
      </c>
      <c r="F1206" s="1">
        <v>2.0499999999999998</v>
      </c>
      <c r="H1206" s="2">
        <v>40336</v>
      </c>
      <c r="I1206" s="1">
        <v>3.6</v>
      </c>
      <c r="K1206" s="2">
        <v>40332</v>
      </c>
      <c r="L1206" s="1">
        <v>4.9000000000000004</v>
      </c>
      <c r="N1206" s="2">
        <v>40332</v>
      </c>
      <c r="O1206" s="1">
        <v>4.3099999999999996</v>
      </c>
      <c r="Q1206" s="2">
        <v>40401</v>
      </c>
      <c r="R1206" s="1">
        <v>4.2300000000000004</v>
      </c>
      <c r="T1206" s="2">
        <v>40401</v>
      </c>
      <c r="U1206" s="1">
        <v>3.9249999999999998</v>
      </c>
      <c r="W1206" s="2">
        <v>40401</v>
      </c>
      <c r="X1206" s="1">
        <v>3.71</v>
      </c>
      <c r="Z1206" s="2">
        <v>40401</v>
      </c>
      <c r="AA1206" s="1">
        <v>3.4950000000000001</v>
      </c>
      <c r="AC1206" s="2">
        <v>40401</v>
      </c>
      <c r="AD1206" s="1">
        <v>3.12</v>
      </c>
      <c r="AF1206" s="2">
        <v>40820</v>
      </c>
      <c r="AG1206" s="1">
        <v>0.38094</v>
      </c>
      <c r="AI1206" s="2">
        <v>40403</v>
      </c>
      <c r="AJ1206" s="1">
        <v>3.4095</v>
      </c>
      <c r="AL1206" s="2">
        <v>40402</v>
      </c>
      <c r="AM1206" s="1">
        <v>2.7298</v>
      </c>
      <c r="AO1206" s="2">
        <v>40402</v>
      </c>
      <c r="AP1206" s="1">
        <v>0.72299999999999998</v>
      </c>
      <c r="AR1206" s="2">
        <v>40401</v>
      </c>
      <c r="AS1206" s="1">
        <v>0.4425</v>
      </c>
      <c r="AU1206" s="2">
        <v>40401</v>
      </c>
      <c r="AV1206" s="1">
        <v>3.0994999999999999</v>
      </c>
      <c r="AX1206" s="2">
        <v>40401</v>
      </c>
      <c r="AY1206" s="1">
        <v>3.2080000000000002</v>
      </c>
      <c r="BA1206" s="116">
        <v>40401</v>
      </c>
      <c r="BB1206" s="1">
        <v>2.6949999999999998</v>
      </c>
      <c r="BD1206" s="2">
        <v>40401</v>
      </c>
      <c r="BE1206" s="1">
        <v>1.3129999999999999</v>
      </c>
      <c r="BG1206" s="2">
        <v>40470</v>
      </c>
      <c r="BH1206" s="1">
        <v>2.5</v>
      </c>
      <c r="BI1206" s="2"/>
      <c r="BJ1206" s="2">
        <v>40470</v>
      </c>
      <c r="BK1206" s="1">
        <v>1.1100000000000001</v>
      </c>
      <c r="BM1206" s="2">
        <v>40402</v>
      </c>
      <c r="BN1206" s="1">
        <v>1.9287999999999998</v>
      </c>
    </row>
    <row r="1207" spans="2:66">
      <c r="B1207" s="2">
        <v>40843</v>
      </c>
      <c r="C1207" s="1">
        <v>3.57</v>
      </c>
      <c r="E1207" s="2">
        <v>40302</v>
      </c>
      <c r="F1207" s="1">
        <v>2.0499999999999998</v>
      </c>
      <c r="H1207" s="2">
        <v>40337</v>
      </c>
      <c r="I1207" s="1">
        <v>3.63</v>
      </c>
      <c r="K1207" s="2">
        <v>40333</v>
      </c>
      <c r="L1207" s="1">
        <v>4.91</v>
      </c>
      <c r="N1207" s="2">
        <v>40333</v>
      </c>
      <c r="O1207" s="1">
        <v>4.33</v>
      </c>
      <c r="Q1207" s="2">
        <v>40402</v>
      </c>
      <c r="R1207" s="1">
        <v>4.17</v>
      </c>
      <c r="T1207" s="2">
        <v>40402</v>
      </c>
      <c r="U1207" s="1">
        <v>3.86</v>
      </c>
      <c r="W1207" s="2">
        <v>40402</v>
      </c>
      <c r="X1207" s="1">
        <v>3.6324999999999998</v>
      </c>
      <c r="Z1207" s="2">
        <v>40402</v>
      </c>
      <c r="AA1207" s="1">
        <v>3.4249999999999998</v>
      </c>
      <c r="AC1207" s="2">
        <v>40402</v>
      </c>
      <c r="AD1207" s="1">
        <v>3.085</v>
      </c>
      <c r="AF1207" s="2">
        <v>40821</v>
      </c>
      <c r="AG1207" s="1">
        <v>0.38361000000000001</v>
      </c>
      <c r="AI1207" s="2">
        <v>40406</v>
      </c>
      <c r="AJ1207" s="1">
        <v>3.2755000000000001</v>
      </c>
      <c r="AL1207" s="2">
        <v>40403</v>
      </c>
      <c r="AM1207" s="1">
        <v>2.6315</v>
      </c>
      <c r="AO1207" s="2">
        <v>40403</v>
      </c>
      <c r="AP1207" s="1">
        <v>0.71650000000000003</v>
      </c>
      <c r="AR1207" s="2">
        <v>40402</v>
      </c>
      <c r="AS1207" s="1">
        <v>0.48</v>
      </c>
      <c r="AU1207" s="2">
        <v>40402</v>
      </c>
      <c r="AV1207" s="1">
        <v>3.0880000000000001</v>
      </c>
      <c r="AX1207" s="2">
        <v>40402</v>
      </c>
      <c r="AY1207" s="1">
        <v>3.198</v>
      </c>
      <c r="BA1207" s="116">
        <v>40402</v>
      </c>
      <c r="BB1207" s="1">
        <v>2.6930000000000001</v>
      </c>
      <c r="BD1207" s="2">
        <v>40402</v>
      </c>
      <c r="BE1207" s="1">
        <v>1.3005</v>
      </c>
      <c r="BG1207" s="2">
        <v>40471</v>
      </c>
      <c r="BH1207" s="1">
        <v>2.5099999999999998</v>
      </c>
      <c r="BI1207" s="2"/>
      <c r="BJ1207" s="2">
        <v>40471</v>
      </c>
      <c r="BK1207" s="1">
        <v>1.1100000000000001</v>
      </c>
      <c r="BM1207" s="2">
        <v>40403</v>
      </c>
      <c r="BN1207" s="1">
        <v>1.8925000000000001</v>
      </c>
    </row>
    <row r="1208" spans="2:66">
      <c r="B1208" s="2">
        <v>40844</v>
      </c>
      <c r="C1208" s="1">
        <v>3.57</v>
      </c>
      <c r="E1208" s="2">
        <v>40304</v>
      </c>
      <c r="F1208" s="1">
        <v>2.0499999999999998</v>
      </c>
      <c r="H1208" s="2">
        <v>40338</v>
      </c>
      <c r="I1208" s="1">
        <v>3.61</v>
      </c>
      <c r="K1208" s="2">
        <v>40336</v>
      </c>
      <c r="L1208" s="1">
        <v>4.88</v>
      </c>
      <c r="N1208" s="2">
        <v>40336</v>
      </c>
      <c r="O1208" s="1">
        <v>4.3</v>
      </c>
      <c r="Q1208" s="2">
        <v>40403</v>
      </c>
      <c r="R1208" s="1">
        <v>4.16</v>
      </c>
      <c r="T1208" s="2">
        <v>40403</v>
      </c>
      <c r="U1208" s="1">
        <v>3.86</v>
      </c>
      <c r="W1208" s="2">
        <v>40403</v>
      </c>
      <c r="X1208" s="1">
        <v>3.6150000000000002</v>
      </c>
      <c r="Z1208" s="2">
        <v>40403</v>
      </c>
      <c r="AA1208" s="1">
        <v>3.4050000000000002</v>
      </c>
      <c r="AC1208" s="2">
        <v>40403</v>
      </c>
      <c r="AD1208" s="1">
        <v>3.08</v>
      </c>
      <c r="AF1208" s="2">
        <v>40822</v>
      </c>
      <c r="AG1208" s="1">
        <v>0.38778000000000001</v>
      </c>
      <c r="AI1208" s="2">
        <v>40407</v>
      </c>
      <c r="AJ1208" s="1">
        <v>3.355</v>
      </c>
      <c r="AL1208" s="2">
        <v>40406</v>
      </c>
      <c r="AM1208" s="1">
        <v>2.5394999999999999</v>
      </c>
      <c r="AO1208" s="2">
        <v>40406</v>
      </c>
      <c r="AP1208" s="1">
        <v>0.68830000000000002</v>
      </c>
      <c r="AR1208" s="2">
        <v>40403</v>
      </c>
      <c r="AS1208" s="1">
        <v>0.48849999999999999</v>
      </c>
      <c r="AU1208" s="2">
        <v>40403</v>
      </c>
      <c r="AV1208" s="1">
        <v>3.024</v>
      </c>
      <c r="AX1208" s="2">
        <v>40403</v>
      </c>
      <c r="AY1208" s="1">
        <v>3.1360000000000001</v>
      </c>
      <c r="BA1208" s="116">
        <v>40403</v>
      </c>
      <c r="BB1208" s="1">
        <v>2.6390000000000002</v>
      </c>
      <c r="BD1208" s="2">
        <v>40403</v>
      </c>
      <c r="BE1208" s="1">
        <v>1.2810000000000001</v>
      </c>
      <c r="BG1208" s="2">
        <v>40472</v>
      </c>
      <c r="BH1208" s="1">
        <v>2.57</v>
      </c>
      <c r="BI1208" s="2"/>
      <c r="BJ1208" s="2">
        <v>40472</v>
      </c>
      <c r="BK1208" s="1">
        <v>1.1499999999999999</v>
      </c>
      <c r="BM1208" s="2">
        <v>40406</v>
      </c>
      <c r="BN1208" s="1">
        <v>1.8365</v>
      </c>
    </row>
    <row r="1209" spans="2:66">
      <c r="B1209" s="2">
        <v>40847</v>
      </c>
      <c r="C1209" s="1">
        <v>3.57</v>
      </c>
      <c r="E1209" s="2">
        <v>40305</v>
      </c>
      <c r="F1209" s="1">
        <v>2.0499999999999998</v>
      </c>
      <c r="H1209" s="2">
        <v>40339</v>
      </c>
      <c r="I1209" s="1">
        <v>3.64</v>
      </c>
      <c r="K1209" s="2">
        <v>40337</v>
      </c>
      <c r="L1209" s="1">
        <v>4.9000000000000004</v>
      </c>
      <c r="N1209" s="2">
        <v>40337</v>
      </c>
      <c r="O1209" s="1">
        <v>4.32</v>
      </c>
      <c r="Q1209" s="2">
        <v>40406</v>
      </c>
      <c r="R1209" s="1">
        <v>4.1550000000000002</v>
      </c>
      <c r="T1209" s="2">
        <v>40406</v>
      </c>
      <c r="U1209" s="1">
        <v>3.86</v>
      </c>
      <c r="W1209" s="2">
        <v>40406</v>
      </c>
      <c r="X1209" s="1">
        <v>3.63</v>
      </c>
      <c r="Z1209" s="2">
        <v>40406</v>
      </c>
      <c r="AA1209" s="1">
        <v>3.4249999999999998</v>
      </c>
      <c r="AC1209" s="2">
        <v>40406</v>
      </c>
      <c r="AD1209" s="1">
        <v>3.0951</v>
      </c>
      <c r="AF1209" s="2">
        <v>40823</v>
      </c>
      <c r="AG1209" s="1">
        <v>0.39111000000000001</v>
      </c>
      <c r="AI1209" s="2">
        <v>40408</v>
      </c>
      <c r="AJ1209" s="1">
        <v>3.3620000000000001</v>
      </c>
      <c r="AL1209" s="2">
        <v>40407</v>
      </c>
      <c r="AM1209" s="1">
        <v>2.6013000000000002</v>
      </c>
      <c r="AO1209" s="2">
        <v>40407</v>
      </c>
      <c r="AP1209" s="1">
        <v>0.67279999999999995</v>
      </c>
      <c r="AR1209" s="2">
        <v>40406</v>
      </c>
      <c r="AS1209" s="1">
        <v>0.45650000000000002</v>
      </c>
      <c r="AU1209" s="2">
        <v>40406</v>
      </c>
      <c r="AV1209" s="1">
        <v>2.8864999999999998</v>
      </c>
      <c r="AX1209" s="2">
        <v>40406</v>
      </c>
      <c r="AY1209" s="1">
        <v>3.0030000000000001</v>
      </c>
      <c r="BA1209" s="116">
        <v>40406</v>
      </c>
      <c r="BB1209" s="1">
        <v>2.5465</v>
      </c>
      <c r="BD1209" s="2">
        <v>40406</v>
      </c>
      <c r="BE1209" s="1">
        <v>1.2534000000000001</v>
      </c>
      <c r="BG1209" s="2">
        <v>40473</v>
      </c>
      <c r="BH1209" s="1">
        <v>2.59</v>
      </c>
      <c r="BI1209" s="2"/>
      <c r="BJ1209" s="2">
        <v>40473</v>
      </c>
      <c r="BK1209" s="1">
        <v>1.17</v>
      </c>
      <c r="BM1209" s="2">
        <v>40407</v>
      </c>
      <c r="BN1209" s="1">
        <v>1.8754999999999999</v>
      </c>
    </row>
    <row r="1210" spans="2:66">
      <c r="B1210" s="2">
        <v>40848</v>
      </c>
      <c r="C1210" s="1">
        <v>3.57</v>
      </c>
      <c r="E1210" s="2">
        <v>40308</v>
      </c>
      <c r="F1210" s="1">
        <v>2.0499999999999998</v>
      </c>
      <c r="H1210" s="2">
        <v>40340</v>
      </c>
      <c r="I1210" s="1">
        <v>3.68</v>
      </c>
      <c r="K1210" s="2">
        <v>40338</v>
      </c>
      <c r="L1210" s="1">
        <v>4.8899999999999997</v>
      </c>
      <c r="N1210" s="2">
        <v>40338</v>
      </c>
      <c r="O1210" s="1">
        <v>4.32</v>
      </c>
      <c r="Q1210" s="2">
        <v>40407</v>
      </c>
      <c r="R1210" s="1">
        <v>4.16</v>
      </c>
      <c r="T1210" s="2">
        <v>40407</v>
      </c>
      <c r="U1210" s="1">
        <v>3.875</v>
      </c>
      <c r="W1210" s="2">
        <v>40407</v>
      </c>
      <c r="X1210" s="1">
        <v>3.645</v>
      </c>
      <c r="Z1210" s="2">
        <v>40407</v>
      </c>
      <c r="AA1210" s="1">
        <v>3.44</v>
      </c>
      <c r="AC1210" s="2">
        <v>40407</v>
      </c>
      <c r="AD1210" s="1">
        <v>3.11</v>
      </c>
      <c r="AF1210" s="2">
        <v>40826</v>
      </c>
      <c r="AG1210" s="1">
        <v>0.39417000000000002</v>
      </c>
      <c r="AI1210" s="2">
        <v>40409</v>
      </c>
      <c r="AJ1210" s="1">
        <v>3.2690000000000001</v>
      </c>
      <c r="AL1210" s="2">
        <v>40408</v>
      </c>
      <c r="AM1210" s="1">
        <v>2.6310000000000002</v>
      </c>
      <c r="AO1210" s="2">
        <v>40408</v>
      </c>
      <c r="AP1210" s="1">
        <v>0.66200000000000003</v>
      </c>
      <c r="AR1210" s="2">
        <v>40407</v>
      </c>
      <c r="AS1210" s="1">
        <v>0.4415</v>
      </c>
      <c r="AU1210" s="2">
        <v>40407</v>
      </c>
      <c r="AV1210" s="1">
        <v>2.9285000000000001</v>
      </c>
      <c r="AX1210" s="2">
        <v>40407</v>
      </c>
      <c r="AY1210" s="1">
        <v>3.0503</v>
      </c>
      <c r="BA1210" s="116">
        <v>40407</v>
      </c>
      <c r="BB1210" s="1">
        <v>2.601</v>
      </c>
      <c r="BD1210" s="2">
        <v>40407</v>
      </c>
      <c r="BE1210" s="1">
        <v>1.3008</v>
      </c>
      <c r="BG1210" s="2">
        <v>40476</v>
      </c>
      <c r="BH1210" s="1">
        <v>2.59</v>
      </c>
      <c r="BI1210" s="2"/>
      <c r="BJ1210" s="2">
        <v>40476</v>
      </c>
      <c r="BK1210" s="1">
        <v>1.2</v>
      </c>
      <c r="BM1210" s="2">
        <v>40408</v>
      </c>
      <c r="BN1210" s="1">
        <v>1.8748</v>
      </c>
    </row>
    <row r="1211" spans="2:66">
      <c r="B1211" s="2">
        <v>40849</v>
      </c>
      <c r="C1211" s="1">
        <v>3.57</v>
      </c>
      <c r="E1211" s="2">
        <v>40309</v>
      </c>
      <c r="F1211" s="1">
        <v>2.0499999999999998</v>
      </c>
      <c r="H1211" s="2">
        <v>40343</v>
      </c>
      <c r="I1211" s="1">
        <v>3.71</v>
      </c>
      <c r="K1211" s="2">
        <v>40339</v>
      </c>
      <c r="L1211" s="1">
        <v>4.92</v>
      </c>
      <c r="N1211" s="2">
        <v>40339</v>
      </c>
      <c r="O1211" s="1">
        <v>4.37</v>
      </c>
      <c r="Q1211" s="2">
        <v>40408</v>
      </c>
      <c r="R1211" s="1">
        <v>4.125</v>
      </c>
      <c r="T1211" s="2">
        <v>40408</v>
      </c>
      <c r="U1211" s="1">
        <v>3.875</v>
      </c>
      <c r="W1211" s="2">
        <v>40408</v>
      </c>
      <c r="X1211" s="1">
        <v>3.61</v>
      </c>
      <c r="Z1211" s="2">
        <v>40408</v>
      </c>
      <c r="AA1211" s="1">
        <v>3.4050000000000002</v>
      </c>
      <c r="AC1211" s="2">
        <v>40408</v>
      </c>
      <c r="AD1211" s="1">
        <v>3.085</v>
      </c>
      <c r="AF1211" s="2">
        <v>40827</v>
      </c>
      <c r="AG1211" s="1">
        <v>0.39750000000000002</v>
      </c>
      <c r="AI1211" s="2">
        <v>40410</v>
      </c>
      <c r="AJ1211" s="1">
        <v>3.2867999999999999</v>
      </c>
      <c r="AL1211" s="2">
        <v>40409</v>
      </c>
      <c r="AM1211" s="1">
        <v>2.5709999999999997</v>
      </c>
      <c r="AO1211" s="2">
        <v>40409</v>
      </c>
      <c r="AP1211" s="1">
        <v>0.6593</v>
      </c>
      <c r="AR1211" s="2">
        <v>40408</v>
      </c>
      <c r="AS1211" s="1">
        <v>0.42349999999999999</v>
      </c>
      <c r="AU1211" s="2">
        <v>40408</v>
      </c>
      <c r="AV1211" s="1">
        <v>2.9192999999999998</v>
      </c>
      <c r="AX1211" s="2">
        <v>40408</v>
      </c>
      <c r="AY1211" s="1">
        <v>3.0413000000000001</v>
      </c>
      <c r="BA1211" s="116">
        <v>40408</v>
      </c>
      <c r="BB1211" s="1">
        <v>2.5794999999999999</v>
      </c>
      <c r="BD1211" s="2">
        <v>40408</v>
      </c>
      <c r="BE1211" s="1">
        <v>1.3018000000000001</v>
      </c>
      <c r="BG1211" s="2">
        <v>40477</v>
      </c>
      <c r="BH1211" s="1">
        <v>2.67</v>
      </c>
      <c r="BI1211" s="2"/>
      <c r="BJ1211" s="2">
        <v>40477</v>
      </c>
      <c r="BK1211" s="1">
        <v>1.27</v>
      </c>
      <c r="BM1211" s="2">
        <v>40409</v>
      </c>
      <c r="BN1211" s="1">
        <v>1.8538000000000001</v>
      </c>
    </row>
    <row r="1212" spans="2:66">
      <c r="B1212" s="2">
        <v>40850</v>
      </c>
      <c r="C1212" s="1">
        <v>3.57</v>
      </c>
      <c r="E1212" s="2">
        <v>40310</v>
      </c>
      <c r="F1212" s="1">
        <v>2.06</v>
      </c>
      <c r="H1212" s="2">
        <v>40344</v>
      </c>
      <c r="I1212" s="1">
        <v>3.73</v>
      </c>
      <c r="K1212" s="2">
        <v>40340</v>
      </c>
      <c r="L1212" s="1">
        <v>4.9399999999999995</v>
      </c>
      <c r="N1212" s="2">
        <v>40340</v>
      </c>
      <c r="O1212" s="1">
        <v>4.4000000000000004</v>
      </c>
      <c r="Q1212" s="2">
        <v>40409</v>
      </c>
      <c r="R1212" s="1">
        <v>4.1100000000000003</v>
      </c>
      <c r="T1212" s="2">
        <v>40409</v>
      </c>
      <c r="U1212" s="1">
        <v>3.82</v>
      </c>
      <c r="W1212" s="2">
        <v>40409</v>
      </c>
      <c r="X1212" s="1">
        <v>3.61</v>
      </c>
      <c r="Z1212" s="2">
        <v>40409</v>
      </c>
      <c r="AA1212" s="1">
        <v>3.4050000000000002</v>
      </c>
      <c r="AC1212" s="2">
        <v>40409</v>
      </c>
      <c r="AD1212" s="1">
        <v>3.105</v>
      </c>
      <c r="AF1212" s="2">
        <v>40828</v>
      </c>
      <c r="AG1212" s="1">
        <v>0.40083000000000002</v>
      </c>
      <c r="AI1212" s="2">
        <v>40413</v>
      </c>
      <c r="AJ1212" s="1">
        <v>3.2835000000000001</v>
      </c>
      <c r="AL1212" s="2">
        <v>40410</v>
      </c>
      <c r="AM1212" s="1">
        <v>2.6120000000000001</v>
      </c>
      <c r="AO1212" s="2">
        <v>40410</v>
      </c>
      <c r="AP1212" s="1">
        <v>0.66749999999999998</v>
      </c>
      <c r="AR1212" s="2">
        <v>40409</v>
      </c>
      <c r="AS1212" s="1">
        <v>0.42499999999999999</v>
      </c>
      <c r="AU1212" s="2">
        <v>40409</v>
      </c>
      <c r="AV1212" s="1">
        <v>2.8810000000000002</v>
      </c>
      <c r="AX1212" s="2">
        <v>40409</v>
      </c>
      <c r="AY1212" s="1">
        <v>2.9929999999999999</v>
      </c>
      <c r="BA1212" s="116">
        <v>40409</v>
      </c>
      <c r="BB1212" s="1">
        <v>2.5415000000000001</v>
      </c>
      <c r="BD1212" s="2">
        <v>40409</v>
      </c>
      <c r="BE1212" s="1">
        <v>1.298</v>
      </c>
      <c r="BG1212" s="2">
        <v>40478</v>
      </c>
      <c r="BH1212" s="1">
        <v>2.75</v>
      </c>
      <c r="BI1212" s="2"/>
      <c r="BJ1212" s="2">
        <v>40478</v>
      </c>
      <c r="BK1212" s="1">
        <v>1.34</v>
      </c>
      <c r="BM1212" s="2">
        <v>40410</v>
      </c>
      <c r="BN1212" s="1">
        <v>1.823</v>
      </c>
    </row>
    <row r="1213" spans="2:66">
      <c r="B1213" s="2">
        <v>40851</v>
      </c>
      <c r="C1213" s="1">
        <v>3.57</v>
      </c>
      <c r="E1213" s="2">
        <v>40311</v>
      </c>
      <c r="F1213" s="1">
        <v>2.06</v>
      </c>
      <c r="H1213" s="2">
        <v>40345</v>
      </c>
      <c r="I1213" s="1">
        <v>3.7199999999999998</v>
      </c>
      <c r="K1213" s="2">
        <v>40343</v>
      </c>
      <c r="L1213" s="1">
        <v>4.9399999999999995</v>
      </c>
      <c r="N1213" s="2">
        <v>40343</v>
      </c>
      <c r="O1213" s="1">
        <v>4.4000000000000004</v>
      </c>
      <c r="Q1213" s="2">
        <v>40410</v>
      </c>
      <c r="R1213" s="1">
        <v>4.05</v>
      </c>
      <c r="T1213" s="2">
        <v>40410</v>
      </c>
      <c r="U1213" s="1">
        <v>3.77</v>
      </c>
      <c r="W1213" s="2">
        <v>40410</v>
      </c>
      <c r="X1213" s="1">
        <v>3.58</v>
      </c>
      <c r="Z1213" s="2">
        <v>40410</v>
      </c>
      <c r="AA1213" s="1">
        <v>3.38</v>
      </c>
      <c r="AC1213" s="2">
        <v>40410</v>
      </c>
      <c r="AD1213" s="1">
        <v>3.085</v>
      </c>
      <c r="AF1213" s="2">
        <v>40829</v>
      </c>
      <c r="AG1213" s="1">
        <v>0.40305999999999997</v>
      </c>
      <c r="AI1213" s="2">
        <v>40414</v>
      </c>
      <c r="AJ1213" s="1">
        <v>3.1928000000000001</v>
      </c>
      <c r="AL1213" s="2">
        <v>40413</v>
      </c>
      <c r="AM1213" s="1">
        <v>2.5960000000000001</v>
      </c>
      <c r="AO1213" s="2">
        <v>40413</v>
      </c>
      <c r="AP1213" s="1">
        <v>0.64</v>
      </c>
      <c r="AR1213" s="2">
        <v>40410</v>
      </c>
      <c r="AS1213" s="1">
        <v>0.42749999999999999</v>
      </c>
      <c r="AU1213" s="2">
        <v>40410</v>
      </c>
      <c r="AV1213" s="1">
        <v>2.8425000000000002</v>
      </c>
      <c r="AX1213" s="2">
        <v>40410</v>
      </c>
      <c r="AY1213" s="1">
        <v>2.9539999999999997</v>
      </c>
      <c r="BA1213" s="116">
        <v>40410</v>
      </c>
      <c r="BB1213" s="1">
        <v>2.4975000000000001</v>
      </c>
      <c r="BD1213" s="2">
        <v>40410</v>
      </c>
      <c r="BE1213" s="1">
        <v>1.268</v>
      </c>
      <c r="BG1213" s="2">
        <v>40479</v>
      </c>
      <c r="BH1213" s="1">
        <v>2.69</v>
      </c>
      <c r="BI1213" s="2"/>
      <c r="BJ1213" s="2">
        <v>40479</v>
      </c>
      <c r="BK1213" s="1">
        <v>1.23</v>
      </c>
      <c r="BM1213" s="2">
        <v>40413</v>
      </c>
      <c r="BN1213" s="1">
        <v>1.8180000000000001</v>
      </c>
    </row>
    <row r="1214" spans="2:66">
      <c r="B1214" s="2">
        <v>40854</v>
      </c>
      <c r="C1214" s="1">
        <v>3.57</v>
      </c>
      <c r="E1214" s="2">
        <v>40312</v>
      </c>
      <c r="F1214" s="1">
        <v>2.06</v>
      </c>
      <c r="H1214" s="2">
        <v>40346</v>
      </c>
      <c r="I1214" s="1">
        <v>3.7</v>
      </c>
      <c r="K1214" s="2">
        <v>40344</v>
      </c>
      <c r="L1214" s="1">
        <v>4.92</v>
      </c>
      <c r="N1214" s="2">
        <v>40344</v>
      </c>
      <c r="O1214" s="1">
        <v>4.4000000000000004</v>
      </c>
      <c r="Q1214" s="2">
        <v>40413</v>
      </c>
      <c r="R1214" s="1">
        <v>4.03</v>
      </c>
      <c r="T1214" s="2">
        <v>40413</v>
      </c>
      <c r="U1214" s="1">
        <v>3.7650000000000001</v>
      </c>
      <c r="W1214" s="2">
        <v>40413</v>
      </c>
      <c r="X1214" s="1">
        <v>3.58</v>
      </c>
      <c r="Z1214" s="2">
        <v>40413</v>
      </c>
      <c r="AA1214" s="1">
        <v>3.3925000000000001</v>
      </c>
      <c r="AC1214" s="2">
        <v>40413</v>
      </c>
      <c r="AD1214" s="1">
        <v>3.1</v>
      </c>
      <c r="AF1214" s="2">
        <v>40830</v>
      </c>
      <c r="AG1214" s="1">
        <v>0.40472000000000002</v>
      </c>
      <c r="AI1214" s="2">
        <v>40415</v>
      </c>
      <c r="AJ1214" s="1">
        <v>3.1840000000000002</v>
      </c>
      <c r="AL1214" s="2">
        <v>40414</v>
      </c>
      <c r="AM1214" s="1">
        <v>2.4948000000000001</v>
      </c>
      <c r="AO1214" s="2">
        <v>40414</v>
      </c>
      <c r="AP1214" s="1">
        <v>0.64200000000000002</v>
      </c>
      <c r="AR1214" s="2">
        <v>40413</v>
      </c>
      <c r="AS1214" s="1">
        <v>0.39550000000000002</v>
      </c>
      <c r="AU1214" s="2">
        <v>40413</v>
      </c>
      <c r="AV1214" s="1">
        <v>2.8483000000000001</v>
      </c>
      <c r="AX1214" s="2">
        <v>40413</v>
      </c>
      <c r="AY1214" s="1">
        <v>2.9510000000000001</v>
      </c>
      <c r="BA1214" s="116">
        <v>40413</v>
      </c>
      <c r="BB1214" s="1">
        <v>2.4938000000000002</v>
      </c>
      <c r="BD1214" s="2">
        <v>40413</v>
      </c>
      <c r="BE1214" s="1">
        <v>1.268</v>
      </c>
      <c r="BG1214" s="2">
        <v>40480</v>
      </c>
      <c r="BH1214" s="1">
        <v>2.63</v>
      </c>
      <c r="BI1214" s="2"/>
      <c r="BJ1214" s="2">
        <v>40480</v>
      </c>
      <c r="BK1214" s="1">
        <v>1.17</v>
      </c>
      <c r="BM1214" s="2">
        <v>40414</v>
      </c>
      <c r="BN1214" s="1">
        <v>1.7423</v>
      </c>
    </row>
    <row r="1215" spans="2:66">
      <c r="B1215" s="2">
        <v>40855</v>
      </c>
      <c r="C1215" s="1">
        <v>3.57</v>
      </c>
      <c r="E1215" s="2">
        <v>40315</v>
      </c>
      <c r="F1215" s="1">
        <v>2.06</v>
      </c>
      <c r="H1215" s="2">
        <v>40347</v>
      </c>
      <c r="I1215" s="1">
        <v>3.7199999999999998</v>
      </c>
      <c r="K1215" s="2">
        <v>40345</v>
      </c>
      <c r="L1215" s="1">
        <v>4.9000000000000004</v>
      </c>
      <c r="N1215" s="2">
        <v>40345</v>
      </c>
      <c r="O1215" s="1">
        <v>4.4000000000000004</v>
      </c>
      <c r="Q1215" s="2">
        <v>40414</v>
      </c>
      <c r="R1215" s="1">
        <v>4.0350000000000001</v>
      </c>
      <c r="T1215" s="2">
        <v>40414</v>
      </c>
      <c r="U1215" s="1">
        <v>3.75</v>
      </c>
      <c r="W1215" s="2">
        <v>40414</v>
      </c>
      <c r="X1215" s="1">
        <v>3.5550000000000002</v>
      </c>
      <c r="Z1215" s="2">
        <v>40414</v>
      </c>
      <c r="AA1215" s="1">
        <v>3.37</v>
      </c>
      <c r="AC1215" s="2">
        <v>40414</v>
      </c>
      <c r="AD1215" s="1">
        <v>3.09</v>
      </c>
      <c r="AF1215" s="2">
        <v>40833</v>
      </c>
      <c r="AG1215" s="1">
        <v>0.40583000000000002</v>
      </c>
      <c r="AI1215" s="2">
        <v>40416</v>
      </c>
      <c r="AJ1215" s="1">
        <v>3.1150000000000002</v>
      </c>
      <c r="AL1215" s="2">
        <v>40415</v>
      </c>
      <c r="AM1215" s="1">
        <v>2.5310000000000001</v>
      </c>
      <c r="AO1215" s="2">
        <v>40415</v>
      </c>
      <c r="AP1215" s="1">
        <v>0.69079999999999997</v>
      </c>
      <c r="AR1215" s="2">
        <v>40414</v>
      </c>
      <c r="AS1215" s="1">
        <v>0.42749999999999999</v>
      </c>
      <c r="AU1215" s="2">
        <v>40414</v>
      </c>
      <c r="AV1215" s="1">
        <v>2.7029999999999998</v>
      </c>
      <c r="AX1215" s="2">
        <v>40414</v>
      </c>
      <c r="AY1215" s="1">
        <v>2.8180000000000001</v>
      </c>
      <c r="BA1215" s="116">
        <v>40414</v>
      </c>
      <c r="BB1215" s="1">
        <v>2.3810000000000002</v>
      </c>
      <c r="BD1215" s="2">
        <v>40414</v>
      </c>
      <c r="BE1215" s="1">
        <v>1.2429999999999999</v>
      </c>
      <c r="BG1215" s="2">
        <v>40483</v>
      </c>
      <c r="BH1215" s="1">
        <v>2.66</v>
      </c>
      <c r="BI1215" s="2"/>
      <c r="BJ1215" s="2">
        <v>40483</v>
      </c>
      <c r="BK1215" s="1">
        <v>1.17</v>
      </c>
      <c r="BM1215" s="2">
        <v>40415</v>
      </c>
      <c r="BN1215" s="1">
        <v>1.7578</v>
      </c>
    </row>
    <row r="1216" spans="2:66">
      <c r="B1216" s="2">
        <v>40856</v>
      </c>
      <c r="C1216" s="1">
        <v>3.57</v>
      </c>
      <c r="E1216" s="2">
        <v>40316</v>
      </c>
      <c r="F1216" s="1">
        <v>2.06</v>
      </c>
      <c r="H1216" s="2">
        <v>40350</v>
      </c>
      <c r="I1216" s="1">
        <v>3.88</v>
      </c>
      <c r="K1216" s="2">
        <v>40346</v>
      </c>
      <c r="L1216" s="1">
        <v>4.9000000000000004</v>
      </c>
      <c r="N1216" s="2">
        <v>40346</v>
      </c>
      <c r="O1216" s="1">
        <v>4.3899999999999997</v>
      </c>
      <c r="Q1216" s="2">
        <v>40415</v>
      </c>
      <c r="R1216" s="1">
        <v>4.04</v>
      </c>
      <c r="T1216" s="2">
        <v>40415</v>
      </c>
      <c r="U1216" s="1">
        <v>3.7549999999999999</v>
      </c>
      <c r="W1216" s="2">
        <v>40415</v>
      </c>
      <c r="X1216" s="1">
        <v>3.55</v>
      </c>
      <c r="Z1216" s="2">
        <v>40415</v>
      </c>
      <c r="AA1216" s="1">
        <v>3.375</v>
      </c>
      <c r="AC1216" s="2">
        <v>40415</v>
      </c>
      <c r="AD1216" s="1">
        <v>3.0950000000000002</v>
      </c>
      <c r="AF1216" s="2">
        <v>40834</v>
      </c>
      <c r="AG1216" s="1">
        <v>0.40916999999999998</v>
      </c>
      <c r="AI1216" s="2">
        <v>40417</v>
      </c>
      <c r="AJ1216" s="1">
        <v>3.3250000000000002</v>
      </c>
      <c r="AL1216" s="2">
        <v>40416</v>
      </c>
      <c r="AM1216" s="1">
        <v>2.4704999999999999</v>
      </c>
      <c r="AO1216" s="2">
        <v>40416</v>
      </c>
      <c r="AP1216" s="1">
        <v>0.67300000000000004</v>
      </c>
      <c r="AR1216" s="2">
        <v>40415</v>
      </c>
      <c r="AS1216" s="1">
        <v>0.46050000000000002</v>
      </c>
      <c r="AU1216" s="2">
        <v>40415</v>
      </c>
      <c r="AV1216" s="1">
        <v>2.6819999999999999</v>
      </c>
      <c r="AX1216" s="2">
        <v>40415</v>
      </c>
      <c r="AY1216" s="1">
        <v>2.794</v>
      </c>
      <c r="BA1216" s="116">
        <v>40415</v>
      </c>
      <c r="BB1216" s="1">
        <v>2.3769999999999998</v>
      </c>
      <c r="BD1216" s="2">
        <v>40415</v>
      </c>
      <c r="BE1216" s="1">
        <v>1.274</v>
      </c>
      <c r="BG1216" s="2">
        <v>40484</v>
      </c>
      <c r="BH1216" s="1">
        <v>2.63</v>
      </c>
      <c r="BI1216" s="2"/>
      <c r="BJ1216" s="2">
        <v>40484</v>
      </c>
      <c r="BK1216" s="1">
        <v>1.1499999999999999</v>
      </c>
      <c r="BM1216" s="2">
        <v>40416</v>
      </c>
      <c r="BN1216" s="1">
        <v>1.7229999999999999</v>
      </c>
    </row>
    <row r="1217" spans="2:66">
      <c r="B1217" s="2">
        <v>40857</v>
      </c>
      <c r="C1217" s="1">
        <v>3.57</v>
      </c>
      <c r="E1217" s="2">
        <v>40317</v>
      </c>
      <c r="F1217" s="1">
        <v>2.06</v>
      </c>
      <c r="H1217" s="2">
        <v>40351</v>
      </c>
      <c r="I1217" s="1">
        <v>3.9</v>
      </c>
      <c r="K1217" s="2">
        <v>40347</v>
      </c>
      <c r="L1217" s="1">
        <v>4.91</v>
      </c>
      <c r="N1217" s="2">
        <v>40347</v>
      </c>
      <c r="O1217" s="1">
        <v>4.41</v>
      </c>
      <c r="Q1217" s="2">
        <v>40416</v>
      </c>
      <c r="R1217" s="1">
        <v>4.0049999999999999</v>
      </c>
      <c r="T1217" s="2">
        <v>40416</v>
      </c>
      <c r="U1217" s="1">
        <v>3.79</v>
      </c>
      <c r="W1217" s="2">
        <v>40416</v>
      </c>
      <c r="X1217" s="1">
        <v>3.5175000000000001</v>
      </c>
      <c r="Z1217" s="2">
        <v>40416</v>
      </c>
      <c r="AA1217" s="1">
        <v>3.3425000000000002</v>
      </c>
      <c r="AC1217" s="2">
        <v>40416</v>
      </c>
      <c r="AD1217" s="1">
        <v>3.07</v>
      </c>
      <c r="AF1217" s="2">
        <v>40835</v>
      </c>
      <c r="AG1217" s="1">
        <v>0.41166999999999998</v>
      </c>
      <c r="AI1217" s="2">
        <v>40420</v>
      </c>
      <c r="AJ1217" s="1">
        <v>3.1878000000000002</v>
      </c>
      <c r="AL1217" s="2">
        <v>40417</v>
      </c>
      <c r="AM1217" s="1">
        <v>2.6520000000000001</v>
      </c>
      <c r="AO1217" s="2">
        <v>40417</v>
      </c>
      <c r="AP1217" s="1">
        <v>0.71450000000000002</v>
      </c>
      <c r="AR1217" s="2">
        <v>40416</v>
      </c>
      <c r="AS1217" s="1">
        <v>0.45050000000000001</v>
      </c>
      <c r="AU1217" s="2">
        <v>40416</v>
      </c>
      <c r="AV1217" s="1">
        <v>2.6150000000000002</v>
      </c>
      <c r="AX1217" s="2">
        <v>40416</v>
      </c>
      <c r="AY1217" s="1">
        <v>2.7305000000000001</v>
      </c>
      <c r="BA1217" s="116">
        <v>40416</v>
      </c>
      <c r="BB1217" s="1">
        <v>2.3325</v>
      </c>
      <c r="BD1217" s="2">
        <v>40416</v>
      </c>
      <c r="BE1217" s="1">
        <v>1.2655000000000001</v>
      </c>
      <c r="BG1217" s="2">
        <v>40485</v>
      </c>
      <c r="BH1217" s="1">
        <v>2.67</v>
      </c>
      <c r="BI1217" s="2"/>
      <c r="BJ1217" s="2">
        <v>40485</v>
      </c>
      <c r="BK1217" s="1">
        <v>1.1100000000000001</v>
      </c>
      <c r="BM1217" s="2">
        <v>40417</v>
      </c>
      <c r="BN1217" s="1">
        <v>1.7930000000000001</v>
      </c>
    </row>
    <row r="1218" spans="2:66">
      <c r="B1218" s="2">
        <v>40858</v>
      </c>
      <c r="C1218" s="1">
        <v>3.57</v>
      </c>
      <c r="E1218" s="2">
        <v>40318</v>
      </c>
      <c r="F1218" s="1">
        <v>2.06</v>
      </c>
      <c r="H1218" s="2">
        <v>40352</v>
      </c>
      <c r="I1218" s="1">
        <v>3.93</v>
      </c>
      <c r="K1218" s="2">
        <v>40350</v>
      </c>
      <c r="L1218" s="1">
        <v>4.9800000000000004</v>
      </c>
      <c r="N1218" s="2">
        <v>40350</v>
      </c>
      <c r="O1218" s="1">
        <v>4.5199999999999996</v>
      </c>
      <c r="Q1218" s="2">
        <v>40417</v>
      </c>
      <c r="R1218" s="1">
        <v>3.9849999999999999</v>
      </c>
      <c r="T1218" s="2">
        <v>40417</v>
      </c>
      <c r="U1218" s="1">
        <v>3.7199999999999998</v>
      </c>
      <c r="W1218" s="2">
        <v>40417</v>
      </c>
      <c r="X1218" s="1">
        <v>3.52</v>
      </c>
      <c r="Z1218" s="2">
        <v>40417</v>
      </c>
      <c r="AA1218" s="1">
        <v>3.35</v>
      </c>
      <c r="AC1218" s="2">
        <v>40417</v>
      </c>
      <c r="AD1218" s="1">
        <v>3.085</v>
      </c>
      <c r="AF1218" s="2">
        <v>40836</v>
      </c>
      <c r="AG1218" s="1">
        <v>0.41555999999999998</v>
      </c>
      <c r="AI1218" s="2">
        <v>40421</v>
      </c>
      <c r="AJ1218" s="1">
        <v>3.1175000000000002</v>
      </c>
      <c r="AL1218" s="2">
        <v>40420</v>
      </c>
      <c r="AM1218" s="1">
        <v>2.5249999999999999</v>
      </c>
      <c r="AO1218" s="2">
        <v>40420</v>
      </c>
      <c r="AP1218" s="1">
        <v>0.65649999999999997</v>
      </c>
      <c r="AR1218" s="2">
        <v>40417</v>
      </c>
      <c r="AS1218" s="1">
        <v>0.44600000000000001</v>
      </c>
      <c r="AU1218" s="2">
        <v>40417</v>
      </c>
      <c r="AV1218" s="1">
        <v>2.6698</v>
      </c>
      <c r="AX1218" s="2">
        <v>40417</v>
      </c>
      <c r="AY1218" s="1">
        <v>2.7862999999999998</v>
      </c>
      <c r="BA1218" s="116">
        <v>40417</v>
      </c>
      <c r="BB1218" s="1">
        <v>2.4173</v>
      </c>
      <c r="BD1218" s="2">
        <v>40417</v>
      </c>
      <c r="BE1218" s="1">
        <v>1.2903</v>
      </c>
      <c r="BG1218" s="2">
        <v>40486</v>
      </c>
      <c r="BH1218" s="1">
        <v>2.5300000000000002</v>
      </c>
      <c r="BI1218" s="2"/>
      <c r="BJ1218" s="2">
        <v>40486</v>
      </c>
      <c r="BK1218" s="1">
        <v>1.04</v>
      </c>
      <c r="BM1218" s="2">
        <v>40420</v>
      </c>
      <c r="BN1218" s="1">
        <v>1.7</v>
      </c>
    </row>
    <row r="1219" spans="2:66">
      <c r="B1219" s="2">
        <v>40861</v>
      </c>
      <c r="C1219" s="1">
        <v>3.57</v>
      </c>
      <c r="E1219" s="2">
        <v>40322</v>
      </c>
      <c r="F1219" s="1">
        <v>2.06</v>
      </c>
      <c r="H1219" s="2">
        <v>40353</v>
      </c>
      <c r="I1219" s="1">
        <v>3.9</v>
      </c>
      <c r="K1219" s="2">
        <v>40351</v>
      </c>
      <c r="L1219" s="1">
        <v>4.99</v>
      </c>
      <c r="N1219" s="2">
        <v>40351</v>
      </c>
      <c r="O1219" s="1">
        <v>4.51</v>
      </c>
      <c r="Q1219" s="2">
        <v>40420</v>
      </c>
      <c r="R1219" s="1">
        <v>4</v>
      </c>
      <c r="T1219" s="2">
        <v>40420</v>
      </c>
      <c r="U1219" s="1">
        <v>3.73</v>
      </c>
      <c r="W1219" s="2">
        <v>40420</v>
      </c>
      <c r="X1219" s="1">
        <v>3.54</v>
      </c>
      <c r="Z1219" s="2">
        <v>40420</v>
      </c>
      <c r="AA1219" s="1">
        <v>3.37</v>
      </c>
      <c r="AC1219" s="2">
        <v>40420</v>
      </c>
      <c r="AD1219" s="1">
        <v>3.1</v>
      </c>
      <c r="AF1219" s="2">
        <v>40837</v>
      </c>
      <c r="AG1219" s="1">
        <v>0.41832999999999998</v>
      </c>
      <c r="AI1219" s="2">
        <v>40422</v>
      </c>
      <c r="AJ1219" s="1">
        <v>3.2545000000000002</v>
      </c>
      <c r="AL1219" s="2">
        <v>40421</v>
      </c>
      <c r="AM1219" s="1">
        <v>2.4620000000000002</v>
      </c>
      <c r="AO1219" s="2">
        <v>40421</v>
      </c>
      <c r="AP1219" s="1">
        <v>0.64949999999999997</v>
      </c>
      <c r="AR1219" s="2">
        <v>40420</v>
      </c>
      <c r="AS1219" s="1">
        <v>0.42199999999999999</v>
      </c>
      <c r="AU1219" s="2">
        <v>40420</v>
      </c>
      <c r="AV1219" s="1">
        <v>2.5803000000000003</v>
      </c>
      <c r="AX1219" s="2">
        <v>40420</v>
      </c>
      <c r="AY1219" s="1">
        <v>2.6943000000000001</v>
      </c>
      <c r="BA1219" s="116">
        <v>40420</v>
      </c>
      <c r="BB1219" s="1">
        <v>2.3268</v>
      </c>
      <c r="BD1219" s="2">
        <v>40420</v>
      </c>
      <c r="BE1219" s="1">
        <v>1.1479999999999999</v>
      </c>
      <c r="BG1219" s="2">
        <v>40487</v>
      </c>
      <c r="BH1219" s="1">
        <v>2.58</v>
      </c>
      <c r="BI1219" s="2"/>
      <c r="BJ1219" s="2">
        <v>40487</v>
      </c>
      <c r="BK1219" s="1">
        <v>1.1000000000000001</v>
      </c>
      <c r="BM1219" s="2">
        <v>40421</v>
      </c>
      <c r="BN1219" s="1">
        <v>1.708</v>
      </c>
    </row>
    <row r="1220" spans="2:66">
      <c r="B1220" s="2">
        <v>40862</v>
      </c>
      <c r="C1220" s="1">
        <v>3.57</v>
      </c>
      <c r="E1220" s="2">
        <v>40323</v>
      </c>
      <c r="F1220" s="1">
        <v>2.06</v>
      </c>
      <c r="H1220" s="2">
        <v>40354</v>
      </c>
      <c r="I1220" s="1">
        <v>3.9</v>
      </c>
      <c r="K1220" s="2">
        <v>40352</v>
      </c>
      <c r="L1220" s="1">
        <v>4.99</v>
      </c>
      <c r="N1220" s="2">
        <v>40352</v>
      </c>
      <c r="O1220" s="1">
        <v>4.51</v>
      </c>
      <c r="Q1220" s="2">
        <v>40421</v>
      </c>
      <c r="R1220" s="1">
        <v>3.9849999999999999</v>
      </c>
      <c r="T1220" s="2">
        <v>40421</v>
      </c>
      <c r="U1220" s="1">
        <v>3.7149999999999999</v>
      </c>
      <c r="W1220" s="2">
        <v>40421</v>
      </c>
      <c r="X1220" s="1">
        <v>3.5300000000000002</v>
      </c>
      <c r="Z1220" s="2">
        <v>40421</v>
      </c>
      <c r="AA1220" s="1">
        <v>3.37</v>
      </c>
      <c r="AC1220" s="2">
        <v>40421</v>
      </c>
      <c r="AD1220" s="1">
        <v>3.12</v>
      </c>
      <c r="AF1220" s="2">
        <v>40840</v>
      </c>
      <c r="AG1220" s="1">
        <v>0.42027999999999999</v>
      </c>
      <c r="AI1220" s="2">
        <v>40423</v>
      </c>
      <c r="AJ1220" s="1">
        <v>3.3125</v>
      </c>
      <c r="AL1220" s="2">
        <v>40422</v>
      </c>
      <c r="AM1220" s="1">
        <v>2.5594999999999999</v>
      </c>
      <c r="AO1220" s="2">
        <v>40422</v>
      </c>
      <c r="AP1220" s="1">
        <v>0.68300000000000005</v>
      </c>
      <c r="AR1220" s="2">
        <v>40421</v>
      </c>
      <c r="AS1220" s="1">
        <v>0.42680000000000001</v>
      </c>
      <c r="AU1220" s="2">
        <v>40421</v>
      </c>
      <c r="AV1220" s="1">
        <v>2.5688</v>
      </c>
      <c r="AX1220" s="2">
        <v>40421</v>
      </c>
      <c r="AY1220" s="1">
        <v>2.6949999999999998</v>
      </c>
      <c r="BA1220" s="116">
        <v>40421</v>
      </c>
      <c r="BB1220" s="1">
        <v>2.3279999999999998</v>
      </c>
      <c r="BD1220" s="2">
        <v>40421</v>
      </c>
      <c r="BE1220" s="1">
        <v>1.2290000000000001</v>
      </c>
      <c r="BG1220" s="2">
        <v>40490</v>
      </c>
      <c r="BH1220" s="1">
        <v>2.6</v>
      </c>
      <c r="BI1220" s="2"/>
      <c r="BJ1220" s="2">
        <v>40490</v>
      </c>
      <c r="BK1220" s="1">
        <v>1.1299999999999999</v>
      </c>
      <c r="BM1220" s="2">
        <v>40422</v>
      </c>
      <c r="BN1220" s="1">
        <v>1.772</v>
      </c>
    </row>
    <row r="1221" spans="2:66">
      <c r="B1221" s="2">
        <v>40863</v>
      </c>
      <c r="C1221" s="1">
        <v>3.57</v>
      </c>
      <c r="E1221" s="2">
        <v>40324</v>
      </c>
      <c r="F1221" s="1">
        <v>2.0699999999999998</v>
      </c>
      <c r="H1221" s="2">
        <v>40357</v>
      </c>
      <c r="I1221" s="1">
        <v>3.95</v>
      </c>
      <c r="K1221" s="2">
        <v>40353</v>
      </c>
      <c r="L1221" s="1">
        <v>4.9800000000000004</v>
      </c>
      <c r="N1221" s="2">
        <v>40353</v>
      </c>
      <c r="O1221" s="1">
        <v>4.51</v>
      </c>
      <c r="Q1221" s="2">
        <v>40422</v>
      </c>
      <c r="R1221" s="1">
        <v>4.0250000000000004</v>
      </c>
      <c r="T1221" s="2">
        <v>40422</v>
      </c>
      <c r="U1221" s="1">
        <v>3.7549999999999999</v>
      </c>
      <c r="W1221" s="2">
        <v>40422</v>
      </c>
      <c r="X1221" s="1">
        <v>3.58</v>
      </c>
      <c r="Z1221" s="2">
        <v>40422</v>
      </c>
      <c r="AA1221" s="1">
        <v>3.42</v>
      </c>
      <c r="AC1221" s="2">
        <v>40422</v>
      </c>
      <c r="AD1221" s="1">
        <v>3.165</v>
      </c>
      <c r="AF1221" s="2">
        <v>40841</v>
      </c>
      <c r="AG1221" s="1">
        <v>0.42221999999999998</v>
      </c>
      <c r="AI1221" s="2">
        <v>40424</v>
      </c>
      <c r="AJ1221" s="1">
        <v>3.3824999999999998</v>
      </c>
      <c r="AL1221" s="2">
        <v>40423</v>
      </c>
      <c r="AM1221" s="1">
        <v>2.605</v>
      </c>
      <c r="AO1221" s="2">
        <v>40423</v>
      </c>
      <c r="AP1221" s="1">
        <v>0.67749999999999999</v>
      </c>
      <c r="AR1221" s="2">
        <v>40422</v>
      </c>
      <c r="AS1221" s="1">
        <v>0.44350000000000001</v>
      </c>
      <c r="AU1221" s="2">
        <v>40422</v>
      </c>
      <c r="AV1221" s="1">
        <v>2.6893000000000002</v>
      </c>
      <c r="AX1221" s="2">
        <v>40422</v>
      </c>
      <c r="AY1221" s="1">
        <v>2.7960000000000003</v>
      </c>
      <c r="BA1221" s="116">
        <v>40422</v>
      </c>
      <c r="BB1221" s="1">
        <v>2.4435000000000002</v>
      </c>
      <c r="BD1221" s="2">
        <v>40422</v>
      </c>
      <c r="BE1221" s="1">
        <v>1.266</v>
      </c>
      <c r="BG1221" s="2">
        <v>40491</v>
      </c>
      <c r="BH1221" s="1">
        <v>2.7199999999999998</v>
      </c>
      <c r="BI1221" s="2"/>
      <c r="BJ1221" s="2">
        <v>40491</v>
      </c>
      <c r="BK1221" s="1">
        <v>1.27</v>
      </c>
      <c r="BM1221" s="2">
        <v>40423</v>
      </c>
      <c r="BN1221" s="1">
        <v>1.83</v>
      </c>
    </row>
    <row r="1222" spans="2:66">
      <c r="B1222" s="2">
        <v>40864</v>
      </c>
      <c r="C1222" s="1">
        <v>3.55</v>
      </c>
      <c r="E1222" s="2">
        <v>40325</v>
      </c>
      <c r="F1222" s="1">
        <v>2.0699999999999998</v>
      </c>
      <c r="H1222" s="2">
        <v>40358</v>
      </c>
      <c r="I1222" s="1">
        <v>3.89</v>
      </c>
      <c r="K1222" s="2">
        <v>40354</v>
      </c>
      <c r="L1222" s="1">
        <v>4.99</v>
      </c>
      <c r="N1222" s="2">
        <v>40354</v>
      </c>
      <c r="O1222" s="1">
        <v>4.5199999999999996</v>
      </c>
      <c r="Q1222" s="2">
        <v>40423</v>
      </c>
      <c r="R1222" s="1">
        <v>4.03</v>
      </c>
      <c r="T1222" s="2">
        <v>40423</v>
      </c>
      <c r="U1222" s="1">
        <v>3.76</v>
      </c>
      <c r="W1222" s="2">
        <v>40423</v>
      </c>
      <c r="X1222" s="1">
        <v>3.5750000000000002</v>
      </c>
      <c r="Z1222" s="2">
        <v>40423</v>
      </c>
      <c r="AA1222" s="1">
        <v>3.42</v>
      </c>
      <c r="AC1222" s="2">
        <v>40423</v>
      </c>
      <c r="AD1222" s="1">
        <v>3.15</v>
      </c>
      <c r="AF1222" s="2">
        <v>40842</v>
      </c>
      <c r="AG1222" s="1">
        <v>0.42471999999999999</v>
      </c>
      <c r="AI1222" s="2">
        <v>40427</v>
      </c>
      <c r="AJ1222" s="1">
        <v>3.3849999999999998</v>
      </c>
      <c r="AL1222" s="2">
        <v>40424</v>
      </c>
      <c r="AM1222" s="1">
        <v>2.6595</v>
      </c>
      <c r="AO1222" s="2">
        <v>40424</v>
      </c>
      <c r="AP1222" s="1">
        <v>0.69399999999999995</v>
      </c>
      <c r="AR1222" s="2">
        <v>40423</v>
      </c>
      <c r="AS1222" s="1">
        <v>0.4375</v>
      </c>
      <c r="AU1222" s="2">
        <v>40423</v>
      </c>
      <c r="AV1222" s="1">
        <v>2.8144999999999998</v>
      </c>
      <c r="AX1222" s="2">
        <v>40423</v>
      </c>
      <c r="AY1222" s="1">
        <v>2.9053</v>
      </c>
      <c r="BA1222" s="116">
        <v>40423</v>
      </c>
      <c r="BB1222" s="1">
        <v>2.5249999999999999</v>
      </c>
      <c r="BD1222" s="2">
        <v>40423</v>
      </c>
      <c r="BE1222" s="1">
        <v>1.2849999999999999</v>
      </c>
      <c r="BG1222" s="2">
        <v>40492</v>
      </c>
      <c r="BH1222" s="1">
        <v>2.65</v>
      </c>
      <c r="BI1222" s="2"/>
      <c r="BJ1222" s="2">
        <v>40492</v>
      </c>
      <c r="BK1222" s="1">
        <v>1.23</v>
      </c>
      <c r="BM1222" s="2">
        <v>40424</v>
      </c>
      <c r="BN1222" s="1">
        <v>1.9260000000000002</v>
      </c>
    </row>
    <row r="1223" spans="2:66">
      <c r="B1223" s="2">
        <v>40865</v>
      </c>
      <c r="C1223" s="1">
        <v>3.55</v>
      </c>
      <c r="E1223" s="2">
        <v>40326</v>
      </c>
      <c r="F1223" s="1">
        <v>2.0699999999999998</v>
      </c>
      <c r="H1223" s="2">
        <v>40359</v>
      </c>
      <c r="I1223" s="1">
        <v>3.86</v>
      </c>
      <c r="K1223" s="2">
        <v>40357</v>
      </c>
      <c r="L1223" s="1">
        <v>4.99</v>
      </c>
      <c r="N1223" s="2">
        <v>40357</v>
      </c>
      <c r="O1223" s="1">
        <v>4.53</v>
      </c>
      <c r="Q1223" s="2">
        <v>40424</v>
      </c>
      <c r="R1223" s="1">
        <v>4.0750000000000002</v>
      </c>
      <c r="T1223" s="2">
        <v>40424</v>
      </c>
      <c r="U1223" s="1">
        <v>3.8050000000000002</v>
      </c>
      <c r="W1223" s="2">
        <v>40424</v>
      </c>
      <c r="X1223" s="1">
        <v>3.61</v>
      </c>
      <c r="Z1223" s="2">
        <v>40424</v>
      </c>
      <c r="AA1223" s="1">
        <v>3.4449999999999998</v>
      </c>
      <c r="AC1223" s="2">
        <v>40424</v>
      </c>
      <c r="AD1223" s="1">
        <v>3.16</v>
      </c>
      <c r="AF1223" s="2">
        <v>40843</v>
      </c>
      <c r="AG1223" s="1">
        <v>0.42806</v>
      </c>
      <c r="AI1223" s="2">
        <v>40428</v>
      </c>
      <c r="AJ1223" s="1">
        <v>3.2587999999999999</v>
      </c>
      <c r="AL1223" s="2">
        <v>40427</v>
      </c>
      <c r="AM1223" s="1">
        <v>2.6640000000000001</v>
      </c>
      <c r="AO1223" s="2">
        <v>40427</v>
      </c>
      <c r="AP1223" s="1">
        <v>0.68799999999999994</v>
      </c>
      <c r="AR1223" s="2">
        <v>40424</v>
      </c>
      <c r="AS1223" s="1">
        <v>0.42449999999999999</v>
      </c>
      <c r="AU1223" s="2">
        <v>40424</v>
      </c>
      <c r="AV1223" s="1">
        <v>2.9220000000000002</v>
      </c>
      <c r="AX1223" s="2">
        <v>40424</v>
      </c>
      <c r="AY1223" s="1">
        <v>3.0152999999999999</v>
      </c>
      <c r="BA1223" s="116">
        <v>40424</v>
      </c>
      <c r="BB1223" s="1">
        <v>2.6259999999999999</v>
      </c>
      <c r="BD1223" s="2">
        <v>40424</v>
      </c>
      <c r="BE1223" s="1">
        <v>1.3240000000000001</v>
      </c>
      <c r="BG1223" s="2">
        <v>40494</v>
      </c>
      <c r="BH1223" s="1">
        <v>2.76</v>
      </c>
      <c r="BI1223" s="2"/>
      <c r="BJ1223" s="2">
        <v>40494</v>
      </c>
      <c r="BK1223" s="1">
        <v>1.35</v>
      </c>
      <c r="BM1223" s="2">
        <v>40427</v>
      </c>
      <c r="BN1223" s="1">
        <v>1.8915</v>
      </c>
    </row>
    <row r="1224" spans="2:66">
      <c r="B1224" s="2">
        <v>40868</v>
      </c>
      <c r="C1224" s="1">
        <v>3.55</v>
      </c>
      <c r="E1224" s="2">
        <v>40329</v>
      </c>
      <c r="F1224" s="1">
        <v>2.0699999999999998</v>
      </c>
      <c r="H1224" s="2">
        <v>40360</v>
      </c>
      <c r="I1224" s="1">
        <v>3.8</v>
      </c>
      <c r="K1224" s="2">
        <v>40358</v>
      </c>
      <c r="L1224" s="1">
        <v>4.96</v>
      </c>
      <c r="N1224" s="2">
        <v>40358</v>
      </c>
      <c r="O1224" s="1">
        <v>4.4800000000000004</v>
      </c>
      <c r="Q1224" s="2">
        <v>40427</v>
      </c>
      <c r="R1224" s="1">
        <v>4.1100000000000003</v>
      </c>
      <c r="T1224" s="2">
        <v>40427</v>
      </c>
      <c r="U1224" s="1">
        <v>3.84</v>
      </c>
      <c r="W1224" s="2">
        <v>40427</v>
      </c>
      <c r="X1224" s="1">
        <v>3.64</v>
      </c>
      <c r="Z1224" s="2">
        <v>40427</v>
      </c>
      <c r="AA1224" s="1">
        <v>3.4699999999999998</v>
      </c>
      <c r="AC1224" s="2">
        <v>40427</v>
      </c>
      <c r="AD1224" s="1">
        <v>3.17</v>
      </c>
      <c r="AF1224" s="2">
        <v>40844</v>
      </c>
      <c r="AG1224" s="1">
        <v>0.42943999999999999</v>
      </c>
      <c r="AI1224" s="2">
        <v>40429</v>
      </c>
      <c r="AJ1224" s="1">
        <v>3.3325</v>
      </c>
      <c r="AL1224" s="2">
        <v>40428</v>
      </c>
      <c r="AM1224" s="1">
        <v>2.5339999999999998</v>
      </c>
      <c r="AO1224" s="2">
        <v>40428</v>
      </c>
      <c r="AP1224" s="1">
        <v>0.66400000000000003</v>
      </c>
      <c r="AR1224" s="2">
        <v>40427</v>
      </c>
      <c r="AS1224" s="1">
        <v>0.41399999999999998</v>
      </c>
      <c r="AU1224" s="2">
        <v>40427</v>
      </c>
      <c r="AV1224" s="1">
        <v>2.9089999999999998</v>
      </c>
      <c r="AX1224" s="2">
        <v>40427</v>
      </c>
      <c r="AY1224" s="1">
        <v>3.0070000000000001</v>
      </c>
      <c r="BA1224" s="116">
        <v>40427</v>
      </c>
      <c r="BB1224" s="1">
        <v>2.61</v>
      </c>
      <c r="BD1224" s="2">
        <v>40427</v>
      </c>
      <c r="BE1224" s="1">
        <v>1.3029999999999999</v>
      </c>
      <c r="BG1224" s="2">
        <v>40497</v>
      </c>
      <c r="BH1224" s="1">
        <v>2.92</v>
      </c>
      <c r="BI1224" s="2"/>
      <c r="BJ1224" s="2">
        <v>40497</v>
      </c>
      <c r="BK1224" s="1">
        <v>1.51</v>
      </c>
      <c r="BM1224" s="2">
        <v>40428</v>
      </c>
      <c r="BN1224" s="1">
        <v>1.8169999999999999</v>
      </c>
    </row>
    <row r="1225" spans="2:66">
      <c r="B1225" s="2">
        <v>40869</v>
      </c>
      <c r="C1225" s="1">
        <v>3.55</v>
      </c>
      <c r="E1225" s="2">
        <v>40330</v>
      </c>
      <c r="F1225" s="1">
        <v>2.0699999999999998</v>
      </c>
      <c r="H1225" s="2">
        <v>40361</v>
      </c>
      <c r="I1225" s="1">
        <v>3.82</v>
      </c>
      <c r="K1225" s="2">
        <v>40359</v>
      </c>
      <c r="L1225" s="1">
        <v>4.95</v>
      </c>
      <c r="N1225" s="2">
        <v>40359</v>
      </c>
      <c r="O1225" s="1">
        <v>4.4400000000000004</v>
      </c>
      <c r="Q1225" s="2">
        <v>40428</v>
      </c>
      <c r="R1225" s="1">
        <v>4.0650000000000004</v>
      </c>
      <c r="T1225" s="2">
        <v>40428</v>
      </c>
      <c r="U1225" s="1">
        <v>3.79</v>
      </c>
      <c r="W1225" s="2">
        <v>40428</v>
      </c>
      <c r="X1225" s="1">
        <v>3.59</v>
      </c>
      <c r="Z1225" s="2">
        <v>40428</v>
      </c>
      <c r="AA1225" s="1">
        <v>3.43</v>
      </c>
      <c r="AC1225" s="2">
        <v>40428</v>
      </c>
      <c r="AD1225" s="1">
        <v>3.145</v>
      </c>
      <c r="AF1225" s="2">
        <v>40847</v>
      </c>
      <c r="AG1225" s="1">
        <v>0.42943999999999999</v>
      </c>
      <c r="AI1225" s="2">
        <v>40430</v>
      </c>
      <c r="AJ1225" s="1">
        <v>3.4420000000000002</v>
      </c>
      <c r="AL1225" s="2">
        <v>40429</v>
      </c>
      <c r="AM1225" s="1">
        <v>2.5994999999999999</v>
      </c>
      <c r="AO1225" s="2">
        <v>40429</v>
      </c>
      <c r="AP1225" s="1">
        <v>0.70299999999999996</v>
      </c>
      <c r="AR1225" s="2">
        <v>40428</v>
      </c>
      <c r="AS1225" s="1">
        <v>0.44350000000000001</v>
      </c>
      <c r="AU1225" s="2">
        <v>40428</v>
      </c>
      <c r="AV1225" s="1">
        <v>2.7955000000000001</v>
      </c>
      <c r="AX1225" s="2">
        <v>40428</v>
      </c>
      <c r="AY1225" s="1">
        <v>2.9020000000000001</v>
      </c>
      <c r="BA1225" s="116">
        <v>40428</v>
      </c>
      <c r="BB1225" s="1">
        <v>2.5190000000000001</v>
      </c>
      <c r="BD1225" s="2">
        <v>40428</v>
      </c>
      <c r="BE1225" s="1">
        <v>1.264</v>
      </c>
      <c r="BG1225" s="2">
        <v>40498</v>
      </c>
      <c r="BH1225" s="1">
        <v>2.85</v>
      </c>
      <c r="BI1225" s="2"/>
      <c r="BJ1225" s="2">
        <v>40498</v>
      </c>
      <c r="BK1225" s="1">
        <v>1.49</v>
      </c>
      <c r="BM1225" s="2">
        <v>40429</v>
      </c>
      <c r="BN1225" s="1">
        <v>1.8584000000000001</v>
      </c>
    </row>
    <row r="1226" spans="2:66">
      <c r="B1226" s="2">
        <v>40870</v>
      </c>
      <c r="C1226" s="1">
        <v>3.55</v>
      </c>
      <c r="E1226" s="2">
        <v>40332</v>
      </c>
      <c r="F1226" s="1">
        <v>2.0699999999999998</v>
      </c>
      <c r="H1226" s="2">
        <v>40364</v>
      </c>
      <c r="I1226" s="1">
        <v>3.85</v>
      </c>
      <c r="K1226" s="2">
        <v>40360</v>
      </c>
      <c r="L1226" s="1">
        <v>4.92</v>
      </c>
      <c r="N1226" s="2">
        <v>40360</v>
      </c>
      <c r="O1226" s="1">
        <v>4.3899999999999997</v>
      </c>
      <c r="Q1226" s="2">
        <v>40429</v>
      </c>
      <c r="R1226" s="1">
        <v>4.03</v>
      </c>
      <c r="T1226" s="2">
        <v>40429</v>
      </c>
      <c r="U1226" s="1">
        <v>3.7549999999999999</v>
      </c>
      <c r="W1226" s="2">
        <v>40429</v>
      </c>
      <c r="X1226" s="1">
        <v>3.5649999999999999</v>
      </c>
      <c r="Z1226" s="2">
        <v>40429</v>
      </c>
      <c r="AA1226" s="1">
        <v>3.4</v>
      </c>
      <c r="AC1226" s="2">
        <v>40429</v>
      </c>
      <c r="AD1226" s="1">
        <v>3.125</v>
      </c>
      <c r="AF1226" s="2">
        <v>40848</v>
      </c>
      <c r="AG1226" s="1">
        <v>0.43167</v>
      </c>
      <c r="AI1226" s="2">
        <v>40431</v>
      </c>
      <c r="AJ1226" s="1">
        <v>3.4788000000000001</v>
      </c>
      <c r="AL1226" s="2">
        <v>40430</v>
      </c>
      <c r="AM1226" s="1">
        <v>2.7175000000000002</v>
      </c>
      <c r="AO1226" s="2">
        <v>40430</v>
      </c>
      <c r="AP1226" s="1">
        <v>0.75</v>
      </c>
      <c r="AR1226" s="2">
        <v>40429</v>
      </c>
      <c r="AS1226" s="1">
        <v>0.47549999999999998</v>
      </c>
      <c r="AU1226" s="2">
        <v>40429</v>
      </c>
      <c r="AV1226" s="1">
        <v>2.8098000000000001</v>
      </c>
      <c r="AX1226" s="2">
        <v>40429</v>
      </c>
      <c r="AY1226" s="1">
        <v>2.9175</v>
      </c>
      <c r="BA1226" s="116">
        <v>40429</v>
      </c>
      <c r="BB1226" s="1">
        <v>2.5448</v>
      </c>
      <c r="BD1226" s="2">
        <v>40429</v>
      </c>
      <c r="BE1226" s="1">
        <v>1.3029999999999999</v>
      </c>
      <c r="BG1226" s="2">
        <v>40499</v>
      </c>
      <c r="BH1226" s="1">
        <v>2.89</v>
      </c>
      <c r="BI1226" s="2"/>
      <c r="BJ1226" s="2">
        <v>40499</v>
      </c>
      <c r="BK1226" s="1">
        <v>1.49</v>
      </c>
      <c r="BM1226" s="2">
        <v>40430</v>
      </c>
      <c r="BN1226" s="1">
        <v>1.919</v>
      </c>
    </row>
    <row r="1227" spans="2:66">
      <c r="B1227" s="2">
        <v>40871</v>
      </c>
      <c r="C1227" s="1">
        <v>3.55</v>
      </c>
      <c r="E1227" s="2">
        <v>40333</v>
      </c>
      <c r="F1227" s="1">
        <v>2.08</v>
      </c>
      <c r="H1227" s="2">
        <v>40365</v>
      </c>
      <c r="I1227" s="1">
        <v>3.84</v>
      </c>
      <c r="K1227" s="2">
        <v>40361</v>
      </c>
      <c r="L1227" s="1">
        <v>4.91</v>
      </c>
      <c r="N1227" s="2">
        <v>40361</v>
      </c>
      <c r="O1227" s="1">
        <v>4.3899999999999997</v>
      </c>
      <c r="Q1227" s="2">
        <v>40430</v>
      </c>
      <c r="R1227" s="1">
        <v>3.895</v>
      </c>
      <c r="T1227" s="2">
        <v>40430</v>
      </c>
      <c r="U1227" s="1">
        <v>3.62</v>
      </c>
      <c r="W1227" s="2">
        <v>40430</v>
      </c>
      <c r="X1227" s="1">
        <v>3.4</v>
      </c>
      <c r="Z1227" s="2">
        <v>40430</v>
      </c>
      <c r="AA1227" s="1">
        <v>3.2250000000000001</v>
      </c>
      <c r="AC1227" s="2">
        <v>40430</v>
      </c>
      <c r="AD1227" s="1">
        <v>2.98</v>
      </c>
      <c r="AF1227" s="2">
        <v>40849</v>
      </c>
      <c r="AG1227" s="1">
        <v>0.43306</v>
      </c>
      <c r="AI1227" s="2">
        <v>40434</v>
      </c>
      <c r="AJ1227" s="1">
        <v>3.452</v>
      </c>
      <c r="AL1227" s="2">
        <v>40431</v>
      </c>
      <c r="AM1227" s="1">
        <v>2.76</v>
      </c>
      <c r="AO1227" s="2">
        <v>40431</v>
      </c>
      <c r="AP1227" s="1">
        <v>0.75700000000000001</v>
      </c>
      <c r="AR1227" s="2">
        <v>40430</v>
      </c>
      <c r="AS1227" s="1">
        <v>0.47649999999999998</v>
      </c>
      <c r="AU1227" s="2">
        <v>40430</v>
      </c>
      <c r="AV1227" s="1">
        <v>2.8595000000000002</v>
      </c>
      <c r="AX1227" s="2">
        <v>40430</v>
      </c>
      <c r="AY1227" s="1">
        <v>2.9678</v>
      </c>
      <c r="BA1227" s="116">
        <v>40430</v>
      </c>
      <c r="BB1227" s="1">
        <v>2.6059999999999999</v>
      </c>
      <c r="BD1227" s="2">
        <v>40430</v>
      </c>
      <c r="BE1227" s="1">
        <v>1.3673</v>
      </c>
      <c r="BG1227" s="2">
        <v>40500</v>
      </c>
      <c r="BH1227" s="1">
        <v>2.9</v>
      </c>
      <c r="BI1227" s="2"/>
      <c r="BJ1227" s="2">
        <v>40500</v>
      </c>
      <c r="BK1227" s="1">
        <v>1.51</v>
      </c>
      <c r="BM1227" s="2">
        <v>40431</v>
      </c>
      <c r="BN1227" s="1">
        <v>1.954</v>
      </c>
    </row>
    <row r="1228" spans="2:66">
      <c r="B1228" s="2">
        <v>40872</v>
      </c>
      <c r="C1228" s="1">
        <v>3.55</v>
      </c>
      <c r="E1228" s="2">
        <v>40336</v>
      </c>
      <c r="F1228" s="1">
        <v>2.0699999999999998</v>
      </c>
      <c r="H1228" s="2">
        <v>40366</v>
      </c>
      <c r="I1228" s="1">
        <v>3.9</v>
      </c>
      <c r="K1228" s="2">
        <v>40364</v>
      </c>
      <c r="L1228" s="1">
        <v>4.92</v>
      </c>
      <c r="N1228" s="2">
        <v>40364</v>
      </c>
      <c r="O1228" s="1">
        <v>4.41</v>
      </c>
      <c r="Q1228" s="2">
        <v>40431</v>
      </c>
      <c r="R1228" s="1">
        <v>3.9249999999999998</v>
      </c>
      <c r="T1228" s="2">
        <v>40431</v>
      </c>
      <c r="U1228" s="1">
        <v>3.6550000000000002</v>
      </c>
      <c r="W1228" s="2">
        <v>40431</v>
      </c>
      <c r="X1228" s="1">
        <v>3.44</v>
      </c>
      <c r="Z1228" s="2">
        <v>40431</v>
      </c>
      <c r="AA1228" s="1">
        <v>3.2650000000000001</v>
      </c>
      <c r="AC1228" s="2">
        <v>40431</v>
      </c>
      <c r="AD1228" s="1">
        <v>2.9950000000000001</v>
      </c>
      <c r="AF1228" s="2">
        <v>40850</v>
      </c>
      <c r="AG1228" s="1">
        <v>0.435</v>
      </c>
      <c r="AI1228" s="2">
        <v>40435</v>
      </c>
      <c r="AJ1228" s="1">
        <v>3.4055</v>
      </c>
      <c r="AL1228" s="2">
        <v>40434</v>
      </c>
      <c r="AM1228" s="1">
        <v>2.7138</v>
      </c>
      <c r="AO1228" s="2">
        <v>40434</v>
      </c>
      <c r="AP1228" s="1">
        <v>0.71599999999999997</v>
      </c>
      <c r="AR1228" s="2">
        <v>40431</v>
      </c>
      <c r="AS1228" s="1">
        <v>0.48549999999999999</v>
      </c>
      <c r="AU1228" s="2">
        <v>40431</v>
      </c>
      <c r="AV1228" s="1">
        <v>2.9350000000000001</v>
      </c>
      <c r="AX1228" s="2">
        <v>40431</v>
      </c>
      <c r="AY1228" s="1">
        <v>3.0449999999999999</v>
      </c>
      <c r="BA1228" s="116">
        <v>40431</v>
      </c>
      <c r="BB1228" s="1">
        <v>2.657</v>
      </c>
      <c r="BD1228" s="2">
        <v>40431</v>
      </c>
      <c r="BE1228" s="1">
        <v>1.3879999999999999</v>
      </c>
      <c r="BG1228" s="2">
        <v>40501</v>
      </c>
      <c r="BH1228" s="1">
        <v>2.88</v>
      </c>
      <c r="BI1228" s="2"/>
      <c r="BJ1228" s="2">
        <v>40501</v>
      </c>
      <c r="BK1228" s="1">
        <v>1.54</v>
      </c>
      <c r="BM1228" s="2">
        <v>40434</v>
      </c>
      <c r="BN1228" s="1">
        <v>1.96</v>
      </c>
    </row>
    <row r="1229" spans="2:66">
      <c r="B1229" s="2">
        <v>40875</v>
      </c>
      <c r="C1229" s="1">
        <v>3.55</v>
      </c>
      <c r="E1229" s="2">
        <v>40337</v>
      </c>
      <c r="F1229" s="1">
        <v>2.0699999999999998</v>
      </c>
      <c r="H1229" s="2">
        <v>40367</v>
      </c>
      <c r="I1229" s="1">
        <v>3.94</v>
      </c>
      <c r="K1229" s="2">
        <v>40365</v>
      </c>
      <c r="L1229" s="1">
        <v>4.91</v>
      </c>
      <c r="N1229" s="2">
        <v>40365</v>
      </c>
      <c r="O1229" s="1">
        <v>4.4000000000000004</v>
      </c>
      <c r="Q1229" s="2">
        <v>40434</v>
      </c>
      <c r="R1229" s="1">
        <v>3.9550000000000001</v>
      </c>
      <c r="T1229" s="2">
        <v>40434</v>
      </c>
      <c r="U1229" s="1">
        <v>3.673</v>
      </c>
      <c r="W1229" s="2">
        <v>40434</v>
      </c>
      <c r="X1229" s="1">
        <v>3.4675000000000002</v>
      </c>
      <c r="Z1229" s="2">
        <v>40434</v>
      </c>
      <c r="AA1229" s="1">
        <v>3.2824999999999998</v>
      </c>
      <c r="AC1229" s="2">
        <v>40434</v>
      </c>
      <c r="AD1229" s="1">
        <v>3.02</v>
      </c>
      <c r="AF1229" s="2">
        <v>40851</v>
      </c>
      <c r="AG1229" s="1">
        <v>0.4375</v>
      </c>
      <c r="AI1229" s="2">
        <v>40436</v>
      </c>
      <c r="AJ1229" s="1">
        <v>3.4830000000000001</v>
      </c>
      <c r="AL1229" s="2">
        <v>40435</v>
      </c>
      <c r="AM1229" s="1">
        <v>2.6395</v>
      </c>
      <c r="AO1229" s="2">
        <v>40435</v>
      </c>
      <c r="AP1229" s="1">
        <v>0.67530000000000001</v>
      </c>
      <c r="AR1229" s="2">
        <v>40434</v>
      </c>
      <c r="AS1229" s="1">
        <v>0.44700000000000001</v>
      </c>
      <c r="AU1229" s="2">
        <v>40434</v>
      </c>
      <c r="AV1229" s="1">
        <v>2.9758</v>
      </c>
      <c r="AX1229" s="2">
        <v>40434</v>
      </c>
      <c r="AY1229" s="1">
        <v>3.0798000000000001</v>
      </c>
      <c r="BA1229" s="116">
        <v>40434</v>
      </c>
      <c r="BB1229" s="1">
        <v>2.6798000000000002</v>
      </c>
      <c r="BD1229" s="2">
        <v>40434</v>
      </c>
      <c r="BE1229" s="1">
        <v>1.4</v>
      </c>
      <c r="BG1229" s="2">
        <v>40504</v>
      </c>
      <c r="BH1229" s="1">
        <v>2.8</v>
      </c>
      <c r="BI1229" s="2"/>
      <c r="BJ1229" s="2">
        <v>40504</v>
      </c>
      <c r="BK1229" s="1">
        <v>1.44</v>
      </c>
      <c r="BM1229" s="2">
        <v>40435</v>
      </c>
      <c r="BN1229" s="1">
        <v>1.931</v>
      </c>
    </row>
    <row r="1230" spans="2:66">
      <c r="B1230" s="2">
        <v>40876</v>
      </c>
      <c r="C1230" s="1">
        <v>3.55</v>
      </c>
      <c r="E1230" s="2">
        <v>40338</v>
      </c>
      <c r="F1230" s="1">
        <v>2.0699999999999998</v>
      </c>
      <c r="H1230" s="2">
        <v>40368</v>
      </c>
      <c r="I1230" s="1">
        <v>3.94</v>
      </c>
      <c r="K1230" s="2">
        <v>40366</v>
      </c>
      <c r="L1230" s="1">
        <v>4.93</v>
      </c>
      <c r="N1230" s="2">
        <v>40366</v>
      </c>
      <c r="O1230" s="1">
        <v>4.45</v>
      </c>
      <c r="Q1230" s="2">
        <v>40435</v>
      </c>
      <c r="R1230" s="1">
        <v>3.94</v>
      </c>
      <c r="T1230" s="2">
        <v>40435</v>
      </c>
      <c r="U1230" s="1">
        <v>3.665</v>
      </c>
      <c r="W1230" s="2">
        <v>40435</v>
      </c>
      <c r="X1230" s="1">
        <v>3.46</v>
      </c>
      <c r="Z1230" s="2">
        <v>40435</v>
      </c>
      <c r="AA1230" s="1">
        <v>3.2800000000000002</v>
      </c>
      <c r="AC1230" s="2">
        <v>40435</v>
      </c>
      <c r="AD1230" s="1">
        <v>3.01</v>
      </c>
      <c r="AF1230" s="2">
        <v>40854</v>
      </c>
      <c r="AG1230" s="1">
        <v>0.44139</v>
      </c>
      <c r="AI1230" s="2">
        <v>40437</v>
      </c>
      <c r="AJ1230" s="1">
        <v>3.5583</v>
      </c>
      <c r="AL1230" s="2">
        <v>40436</v>
      </c>
      <c r="AM1230" s="1">
        <v>2.6973000000000003</v>
      </c>
      <c r="AO1230" s="2">
        <v>40436</v>
      </c>
      <c r="AP1230" s="1">
        <v>0.67500000000000004</v>
      </c>
      <c r="AR1230" s="2">
        <v>40435</v>
      </c>
      <c r="AS1230" s="1">
        <v>0.4355</v>
      </c>
      <c r="AU1230" s="2">
        <v>40435</v>
      </c>
      <c r="AV1230" s="1">
        <v>2.9275000000000002</v>
      </c>
      <c r="AX1230" s="2">
        <v>40435</v>
      </c>
      <c r="AY1230" s="1">
        <v>3.0375000000000001</v>
      </c>
      <c r="BA1230" s="116">
        <v>40435</v>
      </c>
      <c r="BB1230" s="1">
        <v>2.63</v>
      </c>
      <c r="BD1230" s="2">
        <v>40435</v>
      </c>
      <c r="BE1230" s="1">
        <v>1.375</v>
      </c>
      <c r="BG1230" s="2">
        <v>40505</v>
      </c>
      <c r="BH1230" s="1">
        <v>2.77</v>
      </c>
      <c r="BI1230" s="2"/>
      <c r="BJ1230" s="2">
        <v>40505</v>
      </c>
      <c r="BK1230" s="1">
        <v>1.4</v>
      </c>
      <c r="BM1230" s="2">
        <v>40436</v>
      </c>
      <c r="BN1230" s="1">
        <v>1.998</v>
      </c>
    </row>
    <row r="1231" spans="2:66">
      <c r="B1231" s="2">
        <v>40877</v>
      </c>
      <c r="C1231" s="1">
        <v>3.55</v>
      </c>
      <c r="E1231" s="2">
        <v>40339</v>
      </c>
      <c r="F1231" s="1">
        <v>2.0699999999999998</v>
      </c>
      <c r="H1231" s="2">
        <v>40371</v>
      </c>
      <c r="I1231" s="1">
        <v>3.96</v>
      </c>
      <c r="K1231" s="2">
        <v>40367</v>
      </c>
      <c r="L1231" s="1">
        <v>4.96</v>
      </c>
      <c r="N1231" s="2">
        <v>40367</v>
      </c>
      <c r="O1231" s="1">
        <v>4.5</v>
      </c>
      <c r="Q1231" s="2">
        <v>40436</v>
      </c>
      <c r="R1231" s="1">
        <v>3.9750000000000001</v>
      </c>
      <c r="T1231" s="2">
        <v>40436</v>
      </c>
      <c r="U1231" s="1">
        <v>3.6850000000000001</v>
      </c>
      <c r="W1231" s="2">
        <v>40436</v>
      </c>
      <c r="X1231" s="1">
        <v>3.4750000000000001</v>
      </c>
      <c r="Z1231" s="2">
        <v>40436</v>
      </c>
      <c r="AA1231" s="1">
        <v>3.2949999999999999</v>
      </c>
      <c r="AC1231" s="2">
        <v>40436</v>
      </c>
      <c r="AD1231" s="1">
        <v>3.01</v>
      </c>
      <c r="AF1231" s="2">
        <v>40855</v>
      </c>
      <c r="AG1231" s="1">
        <v>0.44417000000000001</v>
      </c>
      <c r="AI1231" s="2">
        <v>40438</v>
      </c>
      <c r="AJ1231" s="1">
        <v>3.5289999999999999</v>
      </c>
      <c r="AL1231" s="2">
        <v>40437</v>
      </c>
      <c r="AM1231" s="1">
        <v>2.7560000000000002</v>
      </c>
      <c r="AO1231" s="2">
        <v>40437</v>
      </c>
      <c r="AP1231" s="1">
        <v>0.66900000000000004</v>
      </c>
      <c r="AR1231" s="2">
        <v>40436</v>
      </c>
      <c r="AS1231" s="1">
        <v>0.4335</v>
      </c>
      <c r="AU1231" s="2">
        <v>40436</v>
      </c>
      <c r="AV1231" s="1">
        <v>3.0110000000000001</v>
      </c>
      <c r="AX1231" s="2">
        <v>40436</v>
      </c>
      <c r="AY1231" s="1">
        <v>3.1219999999999999</v>
      </c>
      <c r="BA1231" s="116">
        <v>40436</v>
      </c>
      <c r="BB1231" s="1">
        <v>2.7098</v>
      </c>
      <c r="BD1231" s="2">
        <v>40436</v>
      </c>
      <c r="BE1231" s="1">
        <v>1.427</v>
      </c>
      <c r="BG1231" s="2">
        <v>40506</v>
      </c>
      <c r="BH1231" s="1">
        <v>2.93</v>
      </c>
      <c r="BI1231" s="2"/>
      <c r="BJ1231" s="2">
        <v>40506</v>
      </c>
      <c r="BK1231" s="1">
        <v>1.56</v>
      </c>
      <c r="BM1231" s="2">
        <v>40437</v>
      </c>
      <c r="BN1231" s="1">
        <v>2.0405000000000002</v>
      </c>
    </row>
    <row r="1232" spans="2:66">
      <c r="B1232" s="2">
        <v>40878</v>
      </c>
      <c r="C1232" s="1">
        <v>3.55</v>
      </c>
      <c r="E1232" s="2">
        <v>40340</v>
      </c>
      <c r="F1232" s="1">
        <v>2.0699999999999998</v>
      </c>
      <c r="H1232" s="2">
        <v>40372</v>
      </c>
      <c r="I1232" s="1">
        <v>3.96</v>
      </c>
      <c r="K1232" s="2">
        <v>40368</v>
      </c>
      <c r="L1232" s="1">
        <v>4.9399999999999995</v>
      </c>
      <c r="N1232" s="2">
        <v>40368</v>
      </c>
      <c r="O1232" s="1">
        <v>4.5199999999999996</v>
      </c>
      <c r="Q1232" s="2">
        <v>40437</v>
      </c>
      <c r="R1232" s="1">
        <v>3.94</v>
      </c>
      <c r="T1232" s="2">
        <v>40437</v>
      </c>
      <c r="U1232" s="1">
        <v>3.66</v>
      </c>
      <c r="W1232" s="2">
        <v>40437</v>
      </c>
      <c r="X1232" s="1">
        <v>3.4449999999999998</v>
      </c>
      <c r="Z1232" s="2">
        <v>40437</v>
      </c>
      <c r="AA1232" s="1">
        <v>3.26</v>
      </c>
      <c r="AC1232" s="2">
        <v>40437</v>
      </c>
      <c r="AD1232" s="1">
        <v>2.9750000000000001</v>
      </c>
      <c r="AF1232" s="2">
        <v>40856</v>
      </c>
      <c r="AG1232" s="1">
        <v>0.44917000000000001</v>
      </c>
      <c r="AI1232" s="2">
        <v>40441</v>
      </c>
      <c r="AJ1232" s="1">
        <v>3.5</v>
      </c>
      <c r="AL1232" s="2">
        <v>40438</v>
      </c>
      <c r="AM1232" s="1">
        <v>2.7370000000000001</v>
      </c>
      <c r="AO1232" s="2">
        <v>40438</v>
      </c>
      <c r="AP1232" s="1">
        <v>0.67300000000000004</v>
      </c>
      <c r="AR1232" s="2">
        <v>40437</v>
      </c>
      <c r="AS1232" s="1">
        <v>0.42799999999999999</v>
      </c>
      <c r="AU1232" s="2">
        <v>40437</v>
      </c>
      <c r="AV1232" s="1">
        <v>3.0840000000000001</v>
      </c>
      <c r="AX1232" s="2">
        <v>40437</v>
      </c>
      <c r="AY1232" s="1">
        <v>3.1970000000000001</v>
      </c>
      <c r="BA1232" s="116">
        <v>40437</v>
      </c>
      <c r="BB1232" s="1">
        <v>2.7683</v>
      </c>
      <c r="BD1232" s="2">
        <v>40437</v>
      </c>
      <c r="BE1232" s="1">
        <v>1.4450000000000001</v>
      </c>
      <c r="BG1232" s="2">
        <v>40508</v>
      </c>
      <c r="BH1232" s="1">
        <v>2.87</v>
      </c>
      <c r="BI1232" s="2"/>
      <c r="BJ1232" s="2">
        <v>40508</v>
      </c>
      <c r="BK1232" s="1">
        <v>1.53</v>
      </c>
      <c r="BM1232" s="2">
        <v>40438</v>
      </c>
      <c r="BN1232" s="1">
        <v>2.02</v>
      </c>
    </row>
    <row r="1233" spans="2:66">
      <c r="B1233" s="2">
        <v>40879</v>
      </c>
      <c r="C1233" s="1">
        <v>3.55</v>
      </c>
      <c r="E1233" s="2">
        <v>40343</v>
      </c>
      <c r="F1233" s="1">
        <v>2.0699999999999998</v>
      </c>
      <c r="H1233" s="2">
        <v>40373</v>
      </c>
      <c r="I1233" s="1">
        <v>3.98</v>
      </c>
      <c r="K1233" s="2">
        <v>40371</v>
      </c>
      <c r="L1233" s="1">
        <v>4.95</v>
      </c>
      <c r="N1233" s="2">
        <v>40371</v>
      </c>
      <c r="O1233" s="1">
        <v>4.53</v>
      </c>
      <c r="Q1233" s="2">
        <v>40438</v>
      </c>
      <c r="R1233" s="1">
        <v>4.0199999999999996</v>
      </c>
      <c r="T1233" s="2">
        <v>40438</v>
      </c>
      <c r="U1233" s="1">
        <v>3.7250000000000001</v>
      </c>
      <c r="W1233" s="2">
        <v>40438</v>
      </c>
      <c r="X1233" s="1">
        <v>3.5</v>
      </c>
      <c r="Z1233" s="2">
        <v>40438</v>
      </c>
      <c r="AA1233" s="1">
        <v>3.31</v>
      </c>
      <c r="AC1233" s="2">
        <v>40438</v>
      </c>
      <c r="AD1233" s="1">
        <v>3.01</v>
      </c>
      <c r="AF1233" s="2">
        <v>40857</v>
      </c>
      <c r="AG1233" s="1">
        <v>0.45278000000000002</v>
      </c>
      <c r="AI1233" s="2">
        <v>40442</v>
      </c>
      <c r="AJ1233" s="1">
        <v>3.4005000000000001</v>
      </c>
      <c r="AL1233" s="2">
        <v>40441</v>
      </c>
      <c r="AM1233" s="1">
        <v>2.7025000000000001</v>
      </c>
      <c r="AO1233" s="2">
        <v>40441</v>
      </c>
      <c r="AP1233" s="1">
        <v>0.66549999999999998</v>
      </c>
      <c r="AR1233" s="2">
        <v>40438</v>
      </c>
      <c r="AS1233" s="1">
        <v>0.4405</v>
      </c>
      <c r="AU1233" s="2">
        <v>40438</v>
      </c>
      <c r="AV1233" s="1">
        <v>3.0459999999999998</v>
      </c>
      <c r="AX1233" s="2">
        <v>40438</v>
      </c>
      <c r="AY1233" s="1">
        <v>3.1659999999999999</v>
      </c>
      <c r="BA1233" s="116">
        <v>40438</v>
      </c>
      <c r="BB1233" s="1">
        <v>2.7385000000000002</v>
      </c>
      <c r="BD1233" s="2">
        <v>40438</v>
      </c>
      <c r="BE1233" s="1">
        <v>1.429</v>
      </c>
      <c r="BG1233" s="2">
        <v>40511</v>
      </c>
      <c r="BH1233" s="1">
        <v>2.84</v>
      </c>
      <c r="BI1233" s="2"/>
      <c r="BJ1233" s="2">
        <v>40511</v>
      </c>
      <c r="BK1233" s="1">
        <v>1.51</v>
      </c>
      <c r="BM1233" s="2">
        <v>40441</v>
      </c>
      <c r="BN1233" s="1">
        <v>2.044</v>
      </c>
    </row>
    <row r="1234" spans="2:66">
      <c r="B1234" s="2">
        <v>40882</v>
      </c>
      <c r="C1234" s="1">
        <v>3.55</v>
      </c>
      <c r="E1234" s="2">
        <v>40344</v>
      </c>
      <c r="F1234" s="1">
        <v>2.0699999999999998</v>
      </c>
      <c r="H1234" s="2">
        <v>40374</v>
      </c>
      <c r="I1234" s="1">
        <v>3.94</v>
      </c>
      <c r="K1234" s="2">
        <v>40372</v>
      </c>
      <c r="L1234" s="1">
        <v>4.9399999999999995</v>
      </c>
      <c r="N1234" s="2">
        <v>40372</v>
      </c>
      <c r="O1234" s="1">
        <v>4.5199999999999996</v>
      </c>
      <c r="Q1234" s="2">
        <v>40441</v>
      </c>
      <c r="R1234" s="1">
        <v>4.0549999999999997</v>
      </c>
      <c r="T1234" s="2">
        <v>40441</v>
      </c>
      <c r="U1234" s="1">
        <v>3.76</v>
      </c>
      <c r="W1234" s="2">
        <v>40441</v>
      </c>
      <c r="X1234" s="1">
        <v>3.5350000000000001</v>
      </c>
      <c r="Z1234" s="2">
        <v>40441</v>
      </c>
      <c r="AA1234" s="1">
        <v>3.3449999999999998</v>
      </c>
      <c r="AC1234" s="2">
        <v>40441</v>
      </c>
      <c r="AD1234" s="1">
        <v>3.03</v>
      </c>
      <c r="AF1234" s="2">
        <v>40858</v>
      </c>
      <c r="AG1234" s="1">
        <v>0.45722000000000002</v>
      </c>
      <c r="AI1234" s="2">
        <v>40443</v>
      </c>
      <c r="AJ1234" s="1">
        <v>3.3763000000000001</v>
      </c>
      <c r="AL1234" s="2">
        <v>40442</v>
      </c>
      <c r="AM1234" s="1">
        <v>2.5789999999999997</v>
      </c>
      <c r="AO1234" s="2">
        <v>40442</v>
      </c>
      <c r="AP1234" s="1">
        <v>0.60250000000000004</v>
      </c>
      <c r="AR1234" s="2">
        <v>40441</v>
      </c>
      <c r="AS1234" s="1">
        <v>0.43099999999999999</v>
      </c>
      <c r="AU1234" s="2">
        <v>40441</v>
      </c>
      <c r="AV1234" s="1">
        <v>3.0550000000000002</v>
      </c>
      <c r="AX1234" s="2">
        <v>40441</v>
      </c>
      <c r="AY1234" s="1">
        <v>3.177</v>
      </c>
      <c r="BA1234" s="116">
        <v>40441</v>
      </c>
      <c r="BB1234" s="1">
        <v>2.7640000000000002</v>
      </c>
      <c r="BD1234" s="2">
        <v>40441</v>
      </c>
      <c r="BE1234" s="1">
        <v>1.448</v>
      </c>
      <c r="BG1234" s="2">
        <v>40512</v>
      </c>
      <c r="BH1234" s="1">
        <v>2.81</v>
      </c>
      <c r="BI1234" s="2"/>
      <c r="BJ1234" s="2">
        <v>40512</v>
      </c>
      <c r="BK1234" s="1">
        <v>1.47</v>
      </c>
      <c r="BM1234" s="2">
        <v>40442</v>
      </c>
      <c r="BN1234" s="1">
        <v>1.99</v>
      </c>
    </row>
    <row r="1235" spans="2:66">
      <c r="B1235" s="2">
        <v>40883</v>
      </c>
      <c r="C1235" s="1">
        <v>3.55</v>
      </c>
      <c r="E1235" s="2">
        <v>40345</v>
      </c>
      <c r="F1235" s="1">
        <v>2.0699999999999998</v>
      </c>
      <c r="H1235" s="2">
        <v>40375</v>
      </c>
      <c r="I1235" s="1">
        <v>3.92</v>
      </c>
      <c r="K1235" s="2">
        <v>40373</v>
      </c>
      <c r="L1235" s="1">
        <v>4.9399999999999995</v>
      </c>
      <c r="N1235" s="2">
        <v>40373</v>
      </c>
      <c r="O1235" s="1">
        <v>4.53</v>
      </c>
      <c r="Q1235" s="2">
        <v>40442</v>
      </c>
      <c r="R1235" s="1">
        <v>4.0549999999999997</v>
      </c>
      <c r="T1235" s="2">
        <v>40442</v>
      </c>
      <c r="U1235" s="1">
        <v>3.7549999999999999</v>
      </c>
      <c r="W1235" s="2">
        <v>40442</v>
      </c>
      <c r="X1235" s="1">
        <v>3.5350000000000001</v>
      </c>
      <c r="Z1235" s="2">
        <v>40442</v>
      </c>
      <c r="AA1235" s="1">
        <v>3.3449999999999998</v>
      </c>
      <c r="AC1235" s="2">
        <v>40442</v>
      </c>
      <c r="AD1235" s="1">
        <v>3.03</v>
      </c>
      <c r="AF1235" s="2">
        <v>40861</v>
      </c>
      <c r="AG1235" s="1">
        <v>0.46056000000000002</v>
      </c>
      <c r="AI1235" s="2">
        <v>40444</v>
      </c>
      <c r="AJ1235" s="1">
        <v>3.359</v>
      </c>
      <c r="AL1235" s="2">
        <v>40443</v>
      </c>
      <c r="AM1235" s="1">
        <v>2.58</v>
      </c>
      <c r="AO1235" s="2">
        <v>40443</v>
      </c>
      <c r="AP1235" s="1">
        <v>0.60699999999999998</v>
      </c>
      <c r="AR1235" s="2">
        <v>40442</v>
      </c>
      <c r="AS1235" s="1">
        <v>0.39800000000000002</v>
      </c>
      <c r="AU1235" s="2">
        <v>40442</v>
      </c>
      <c r="AV1235" s="1">
        <v>2.9835000000000003</v>
      </c>
      <c r="AX1235" s="2">
        <v>40442</v>
      </c>
      <c r="AY1235" s="1">
        <v>3.1084999999999998</v>
      </c>
      <c r="BA1235" s="116">
        <v>40442</v>
      </c>
      <c r="BB1235" s="1">
        <v>2.694</v>
      </c>
      <c r="BD1235" s="2">
        <v>40442</v>
      </c>
      <c r="BE1235" s="1">
        <v>1.4155</v>
      </c>
      <c r="BG1235" s="2">
        <v>40513</v>
      </c>
      <c r="BH1235" s="1">
        <v>2.9699999999999998</v>
      </c>
      <c r="BI1235" s="2"/>
      <c r="BJ1235" s="2">
        <v>40513</v>
      </c>
      <c r="BK1235" s="1">
        <v>1.6400000000000001</v>
      </c>
      <c r="BM1235" s="2">
        <v>40443</v>
      </c>
      <c r="BN1235" s="1">
        <v>1.9725000000000001</v>
      </c>
    </row>
    <row r="1236" spans="2:66">
      <c r="B1236" s="2">
        <v>40884</v>
      </c>
      <c r="C1236" s="1">
        <v>3.55</v>
      </c>
      <c r="E1236" s="2">
        <v>40346</v>
      </c>
      <c r="F1236" s="1">
        <v>2.0699999999999998</v>
      </c>
      <c r="H1236" s="2">
        <v>40378</v>
      </c>
      <c r="I1236" s="1">
        <v>3.92</v>
      </c>
      <c r="K1236" s="2">
        <v>40374</v>
      </c>
      <c r="L1236" s="1">
        <v>4.91</v>
      </c>
      <c r="N1236" s="2">
        <v>40374</v>
      </c>
      <c r="O1236" s="1">
        <v>4.5</v>
      </c>
      <c r="Q1236" s="2">
        <v>40443</v>
      </c>
      <c r="R1236" s="1">
        <v>4.0549999999999997</v>
      </c>
      <c r="T1236" s="2">
        <v>40443</v>
      </c>
      <c r="U1236" s="1">
        <v>3.7549999999999999</v>
      </c>
      <c r="W1236" s="2">
        <v>40443</v>
      </c>
      <c r="X1236" s="1">
        <v>3.5350000000000001</v>
      </c>
      <c r="Z1236" s="2">
        <v>40443</v>
      </c>
      <c r="AA1236" s="1">
        <v>3.3449999999999998</v>
      </c>
      <c r="AC1236" s="2">
        <v>40443</v>
      </c>
      <c r="AD1236" s="1">
        <v>3.03</v>
      </c>
      <c r="AF1236" s="2">
        <v>40862</v>
      </c>
      <c r="AG1236" s="1">
        <v>0.46555999999999997</v>
      </c>
      <c r="AI1236" s="2">
        <v>40445</v>
      </c>
      <c r="AJ1236" s="1">
        <v>3.4104999999999999</v>
      </c>
      <c r="AL1236" s="2">
        <v>40444</v>
      </c>
      <c r="AM1236" s="1">
        <v>2.5777999999999999</v>
      </c>
      <c r="AO1236" s="2">
        <v>40444</v>
      </c>
      <c r="AP1236" s="1">
        <v>0.60750000000000004</v>
      </c>
      <c r="AR1236" s="2">
        <v>40443</v>
      </c>
      <c r="AS1236" s="1">
        <v>0.40150000000000002</v>
      </c>
      <c r="AU1236" s="2">
        <v>40443</v>
      </c>
      <c r="AV1236" s="1">
        <v>2.9710000000000001</v>
      </c>
      <c r="AX1236" s="2">
        <v>40443</v>
      </c>
      <c r="AY1236" s="1">
        <v>3.0960000000000001</v>
      </c>
      <c r="BA1236" s="116">
        <v>40443</v>
      </c>
      <c r="BB1236" s="1">
        <v>2.665</v>
      </c>
      <c r="BD1236" s="2">
        <v>40443</v>
      </c>
      <c r="BE1236" s="1">
        <v>1.3965000000000001</v>
      </c>
      <c r="BG1236" s="2">
        <v>40514</v>
      </c>
      <c r="BH1236" s="1">
        <v>3.01</v>
      </c>
      <c r="BI1236" s="2"/>
      <c r="BJ1236" s="2">
        <v>40514</v>
      </c>
      <c r="BK1236" s="1">
        <v>1.6800000000000002</v>
      </c>
      <c r="BM1236" s="2">
        <v>40444</v>
      </c>
      <c r="BN1236" s="1">
        <v>1.931</v>
      </c>
    </row>
    <row r="1237" spans="2:66">
      <c r="B1237" s="2">
        <v>40885</v>
      </c>
      <c r="C1237" s="1">
        <v>3.55</v>
      </c>
      <c r="E1237" s="2">
        <v>40347</v>
      </c>
      <c r="F1237" s="1">
        <v>2.0699999999999998</v>
      </c>
      <c r="H1237" s="2">
        <v>40379</v>
      </c>
      <c r="I1237" s="1">
        <v>3.92</v>
      </c>
      <c r="K1237" s="2">
        <v>40375</v>
      </c>
      <c r="L1237" s="1">
        <v>4.91</v>
      </c>
      <c r="N1237" s="2">
        <v>40375</v>
      </c>
      <c r="O1237" s="1">
        <v>4.49</v>
      </c>
      <c r="Q1237" s="2">
        <v>40444</v>
      </c>
      <c r="R1237" s="1">
        <v>4.0549999999999997</v>
      </c>
      <c r="T1237" s="2">
        <v>40444</v>
      </c>
      <c r="U1237" s="1">
        <v>3.7549999999999999</v>
      </c>
      <c r="W1237" s="2">
        <v>40444</v>
      </c>
      <c r="X1237" s="1">
        <v>3.5350000000000001</v>
      </c>
      <c r="Z1237" s="2">
        <v>40444</v>
      </c>
      <c r="AA1237" s="1">
        <v>3.3449999999999998</v>
      </c>
      <c r="AC1237" s="2">
        <v>40444</v>
      </c>
      <c r="AD1237" s="1">
        <v>3.03</v>
      </c>
      <c r="AF1237" s="2">
        <v>40863</v>
      </c>
      <c r="AG1237" s="1">
        <v>0.47110999999999997</v>
      </c>
      <c r="AI1237" s="2">
        <v>40448</v>
      </c>
      <c r="AJ1237" s="1">
        <v>3.323</v>
      </c>
      <c r="AL1237" s="2">
        <v>40445</v>
      </c>
      <c r="AM1237" s="1">
        <v>2.6240000000000001</v>
      </c>
      <c r="AO1237" s="2">
        <v>40445</v>
      </c>
      <c r="AP1237" s="1">
        <v>0.625</v>
      </c>
      <c r="AR1237" s="2">
        <v>40444</v>
      </c>
      <c r="AS1237" s="1">
        <v>0.40400000000000003</v>
      </c>
      <c r="AU1237" s="2">
        <v>40444</v>
      </c>
      <c r="AV1237" s="1">
        <v>2.9264999999999999</v>
      </c>
      <c r="AX1237" s="2">
        <v>40444</v>
      </c>
      <c r="AY1237" s="1">
        <v>3.0474999999999999</v>
      </c>
      <c r="BA1237" s="116">
        <v>40444</v>
      </c>
      <c r="BB1237" s="1">
        <v>2.6145</v>
      </c>
      <c r="BD1237" s="2">
        <v>40444</v>
      </c>
      <c r="BE1237" s="1">
        <v>1.3654999999999999</v>
      </c>
      <c r="BG1237" s="2">
        <v>40515</v>
      </c>
      <c r="BH1237" s="1">
        <v>3.03</v>
      </c>
      <c r="BI1237" s="2"/>
      <c r="BJ1237" s="2">
        <v>40515</v>
      </c>
      <c r="BK1237" s="1">
        <v>1.6400000000000001</v>
      </c>
      <c r="BM1237" s="2">
        <v>40445</v>
      </c>
      <c r="BN1237" s="1">
        <v>1.9758</v>
      </c>
    </row>
    <row r="1238" spans="2:66">
      <c r="B1238" s="2">
        <v>40886</v>
      </c>
      <c r="C1238" s="1">
        <v>3.55</v>
      </c>
      <c r="E1238" s="2">
        <v>40350</v>
      </c>
      <c r="F1238" s="1">
        <v>2.08</v>
      </c>
      <c r="H1238" s="2">
        <v>40380</v>
      </c>
      <c r="I1238" s="1">
        <v>3.87</v>
      </c>
      <c r="K1238" s="2">
        <v>40378</v>
      </c>
      <c r="L1238" s="1">
        <v>4.91</v>
      </c>
      <c r="N1238" s="2">
        <v>40378</v>
      </c>
      <c r="O1238" s="1">
        <v>4.49</v>
      </c>
      <c r="Q1238" s="2">
        <v>40445</v>
      </c>
      <c r="R1238" s="1">
        <v>4</v>
      </c>
      <c r="T1238" s="2">
        <v>40445</v>
      </c>
      <c r="U1238" s="1">
        <v>3.7050000000000001</v>
      </c>
      <c r="W1238" s="2">
        <v>40445</v>
      </c>
      <c r="X1238" s="1">
        <v>3.4950000000000001</v>
      </c>
      <c r="Z1238" s="2">
        <v>40445</v>
      </c>
      <c r="AA1238" s="1">
        <v>3.3050000000000002</v>
      </c>
      <c r="AC1238" s="2">
        <v>40445</v>
      </c>
      <c r="AD1238" s="1">
        <v>3.01</v>
      </c>
      <c r="AF1238" s="2">
        <v>40864</v>
      </c>
      <c r="AG1238" s="1">
        <v>0.47943999999999998</v>
      </c>
      <c r="AI1238" s="2">
        <v>40449</v>
      </c>
      <c r="AJ1238" s="1">
        <v>3.2389999999999999</v>
      </c>
      <c r="AL1238" s="2">
        <v>40448</v>
      </c>
      <c r="AM1238" s="1">
        <v>2.5380000000000003</v>
      </c>
      <c r="AO1238" s="2">
        <v>40448</v>
      </c>
      <c r="AP1238" s="1">
        <v>0.60250000000000004</v>
      </c>
      <c r="AR1238" s="2">
        <v>40445</v>
      </c>
      <c r="AS1238" s="1">
        <v>0.41349999999999998</v>
      </c>
      <c r="AU1238" s="2">
        <v>40445</v>
      </c>
      <c r="AV1238" s="1">
        <v>2.9575</v>
      </c>
      <c r="AX1238" s="2">
        <v>40445</v>
      </c>
      <c r="AY1238" s="1">
        <v>3.0844999999999998</v>
      </c>
      <c r="BA1238" s="116">
        <v>40445</v>
      </c>
      <c r="BB1238" s="1">
        <v>2.6635</v>
      </c>
      <c r="BD1238" s="2">
        <v>40445</v>
      </c>
      <c r="BE1238" s="1">
        <v>1.3937999999999999</v>
      </c>
      <c r="BG1238" s="2">
        <v>40518</v>
      </c>
      <c r="BH1238" s="1">
        <v>2.95</v>
      </c>
      <c r="BI1238" s="2"/>
      <c r="BJ1238" s="2">
        <v>40518</v>
      </c>
      <c r="BK1238" s="1">
        <v>1.53</v>
      </c>
      <c r="BM1238" s="2">
        <v>40448</v>
      </c>
      <c r="BN1238" s="1">
        <v>1.9293</v>
      </c>
    </row>
    <row r="1239" spans="2:66">
      <c r="B1239" s="2">
        <v>40889</v>
      </c>
      <c r="C1239" s="1">
        <v>3.55</v>
      </c>
      <c r="E1239" s="2">
        <v>40351</v>
      </c>
      <c r="F1239" s="1">
        <v>2.08</v>
      </c>
      <c r="H1239" s="2">
        <v>40381</v>
      </c>
      <c r="I1239" s="1">
        <v>3.82</v>
      </c>
      <c r="K1239" s="2">
        <v>40379</v>
      </c>
      <c r="L1239" s="1">
        <v>4.91</v>
      </c>
      <c r="N1239" s="2">
        <v>40379</v>
      </c>
      <c r="O1239" s="1">
        <v>4.49</v>
      </c>
      <c r="Q1239" s="2">
        <v>40448</v>
      </c>
      <c r="R1239" s="1">
        <v>3.9750000000000001</v>
      </c>
      <c r="T1239" s="2">
        <v>40448</v>
      </c>
      <c r="U1239" s="1">
        <v>3.69</v>
      </c>
      <c r="W1239" s="2">
        <v>40448</v>
      </c>
      <c r="X1239" s="1">
        <v>3.4849999999999999</v>
      </c>
      <c r="Z1239" s="2">
        <v>40448</v>
      </c>
      <c r="AA1239" s="1">
        <v>3.3</v>
      </c>
      <c r="AC1239" s="2">
        <v>40448</v>
      </c>
      <c r="AD1239" s="1">
        <v>3.01</v>
      </c>
      <c r="AF1239" s="2">
        <v>40865</v>
      </c>
      <c r="AG1239" s="1">
        <v>0.48777999999999999</v>
      </c>
      <c r="AI1239" s="2">
        <v>40450</v>
      </c>
      <c r="AJ1239" s="1">
        <v>3.2833000000000001</v>
      </c>
      <c r="AL1239" s="2">
        <v>40449</v>
      </c>
      <c r="AM1239" s="1">
        <v>2.4729999999999999</v>
      </c>
      <c r="AO1239" s="2">
        <v>40449</v>
      </c>
      <c r="AP1239" s="1">
        <v>0.58699999999999997</v>
      </c>
      <c r="AR1239" s="2">
        <v>40448</v>
      </c>
      <c r="AS1239" s="1">
        <v>0.40649999999999997</v>
      </c>
      <c r="AU1239" s="2">
        <v>40448</v>
      </c>
      <c r="AV1239" s="1">
        <v>2.8765000000000001</v>
      </c>
      <c r="AX1239" s="2">
        <v>40448</v>
      </c>
      <c r="AY1239" s="1">
        <v>3.0038</v>
      </c>
      <c r="BA1239" s="116">
        <v>40448</v>
      </c>
      <c r="BB1239" s="1">
        <v>2.5857999999999999</v>
      </c>
      <c r="BD1239" s="2">
        <v>40448</v>
      </c>
      <c r="BE1239" s="1">
        <v>1.38</v>
      </c>
      <c r="BG1239" s="2">
        <v>40519</v>
      </c>
      <c r="BH1239" s="1">
        <v>3.15</v>
      </c>
      <c r="BI1239" s="2"/>
      <c r="BJ1239" s="2">
        <v>40519</v>
      </c>
      <c r="BK1239" s="1">
        <v>1.74</v>
      </c>
      <c r="BM1239" s="2">
        <v>40449</v>
      </c>
      <c r="BN1239" s="1">
        <v>1.921</v>
      </c>
    </row>
    <row r="1240" spans="2:66">
      <c r="B1240" s="2">
        <v>40890</v>
      </c>
      <c r="C1240" s="1">
        <v>3.55</v>
      </c>
      <c r="E1240" s="2">
        <v>40352</v>
      </c>
      <c r="F1240" s="1">
        <v>2.08</v>
      </c>
      <c r="H1240" s="2">
        <v>40382</v>
      </c>
      <c r="I1240" s="1">
        <v>3.85</v>
      </c>
      <c r="K1240" s="2">
        <v>40380</v>
      </c>
      <c r="L1240" s="1">
        <v>4.91</v>
      </c>
      <c r="N1240" s="2">
        <v>40380</v>
      </c>
      <c r="O1240" s="1">
        <v>4.46</v>
      </c>
      <c r="Q1240" s="2">
        <v>40449</v>
      </c>
      <c r="R1240" s="1">
        <v>3.9651000000000001</v>
      </c>
      <c r="T1240" s="2">
        <v>40449</v>
      </c>
      <c r="U1240" s="1">
        <v>3.665</v>
      </c>
      <c r="W1240" s="2">
        <v>40449</v>
      </c>
      <c r="X1240" s="1">
        <v>3.4662999999999999</v>
      </c>
      <c r="Z1240" s="2">
        <v>40449</v>
      </c>
      <c r="AA1240" s="1">
        <v>3.2800000000000002</v>
      </c>
      <c r="AC1240" s="2">
        <v>40449</v>
      </c>
      <c r="AD1240" s="1">
        <v>3</v>
      </c>
      <c r="AF1240" s="2">
        <v>40868</v>
      </c>
      <c r="AG1240" s="1">
        <v>0.495</v>
      </c>
      <c r="AI1240" s="2">
        <v>40451</v>
      </c>
      <c r="AJ1240" s="1">
        <v>3.3245</v>
      </c>
      <c r="AL1240" s="2">
        <v>40450</v>
      </c>
      <c r="AM1240" s="1">
        <v>2.5179999999999998</v>
      </c>
      <c r="AO1240" s="2">
        <v>40450</v>
      </c>
      <c r="AP1240" s="1">
        <v>0.58850000000000002</v>
      </c>
      <c r="AR1240" s="2">
        <v>40449</v>
      </c>
      <c r="AS1240" s="1">
        <v>0.40250000000000002</v>
      </c>
      <c r="AU1240" s="2">
        <v>40449</v>
      </c>
      <c r="AV1240" s="1">
        <v>2.8475000000000001</v>
      </c>
      <c r="AX1240" s="2">
        <v>40449</v>
      </c>
      <c r="AY1240" s="1">
        <v>2.9755000000000003</v>
      </c>
      <c r="BA1240" s="116">
        <v>40449</v>
      </c>
      <c r="BB1240" s="1">
        <v>2.56</v>
      </c>
      <c r="BD1240" s="2">
        <v>40449</v>
      </c>
      <c r="BE1240" s="1">
        <v>1.397</v>
      </c>
      <c r="BG1240" s="2">
        <v>40520</v>
      </c>
      <c r="BH1240" s="1">
        <v>3.26</v>
      </c>
      <c r="BI1240" s="2"/>
      <c r="BJ1240" s="2">
        <v>40520</v>
      </c>
      <c r="BK1240" s="1">
        <v>1.87</v>
      </c>
      <c r="BM1240" s="2">
        <v>40450</v>
      </c>
      <c r="BN1240" s="1">
        <v>1.9430000000000001</v>
      </c>
    </row>
    <row r="1241" spans="2:66">
      <c r="B1241" s="2">
        <v>40891</v>
      </c>
      <c r="C1241" s="1">
        <v>3.55</v>
      </c>
      <c r="E1241" s="2">
        <v>40353</v>
      </c>
      <c r="F1241" s="1">
        <v>2.08</v>
      </c>
      <c r="H1241" s="2">
        <v>40385</v>
      </c>
      <c r="I1241" s="1">
        <v>3.88</v>
      </c>
      <c r="K1241" s="2">
        <v>40381</v>
      </c>
      <c r="L1241" s="1">
        <v>4.8899999999999997</v>
      </c>
      <c r="N1241" s="2">
        <v>40381</v>
      </c>
      <c r="O1241" s="1">
        <v>4.4000000000000004</v>
      </c>
      <c r="Q1241" s="2">
        <v>40450</v>
      </c>
      <c r="R1241" s="1">
        <v>3.9050000000000002</v>
      </c>
      <c r="T1241" s="2">
        <v>40450</v>
      </c>
      <c r="U1241" s="1">
        <v>3.6349999999999998</v>
      </c>
      <c r="W1241" s="2">
        <v>40450</v>
      </c>
      <c r="X1241" s="1">
        <v>3.4449999999999998</v>
      </c>
      <c r="Z1241" s="2">
        <v>40450</v>
      </c>
      <c r="AA1241" s="1">
        <v>3.2800000000000002</v>
      </c>
      <c r="AC1241" s="2">
        <v>40450</v>
      </c>
      <c r="AD1241" s="1">
        <v>3.01</v>
      </c>
      <c r="AF1241" s="2">
        <v>40869</v>
      </c>
      <c r="AG1241" s="1">
        <v>0.50027999999999995</v>
      </c>
      <c r="AI1241" s="2">
        <v>40452</v>
      </c>
      <c r="AJ1241" s="1">
        <v>3.3532999999999999</v>
      </c>
      <c r="AL1241" s="2">
        <v>40451</v>
      </c>
      <c r="AM1241" s="1">
        <v>2.5535000000000001</v>
      </c>
      <c r="AO1241" s="2">
        <v>40451</v>
      </c>
      <c r="AP1241" s="1">
        <v>0.58879999999999999</v>
      </c>
      <c r="AR1241" s="2">
        <v>40450</v>
      </c>
      <c r="AS1241" s="1">
        <v>0.39600000000000002</v>
      </c>
      <c r="AU1241" s="2">
        <v>40450</v>
      </c>
      <c r="AV1241" s="1">
        <v>2.8479999999999999</v>
      </c>
      <c r="AX1241" s="2">
        <v>40450</v>
      </c>
      <c r="AY1241" s="1">
        <v>2.9790000000000001</v>
      </c>
      <c r="BA1241" s="116">
        <v>40450</v>
      </c>
      <c r="BB1241" s="1">
        <v>2.5680000000000001</v>
      </c>
      <c r="BD1241" s="2">
        <v>40450</v>
      </c>
      <c r="BE1241" s="1">
        <v>1.4315</v>
      </c>
      <c r="BG1241" s="2">
        <v>40521</v>
      </c>
      <c r="BH1241" s="1">
        <v>3.23</v>
      </c>
      <c r="BI1241" s="2"/>
      <c r="BJ1241" s="2">
        <v>40521</v>
      </c>
      <c r="BK1241" s="1">
        <v>1.9</v>
      </c>
      <c r="BM1241" s="2">
        <v>40451</v>
      </c>
      <c r="BN1241" s="1">
        <v>1.9670000000000001</v>
      </c>
    </row>
    <row r="1242" spans="2:66">
      <c r="B1242" s="2">
        <v>40892</v>
      </c>
      <c r="C1242" s="1">
        <v>3.55</v>
      </c>
      <c r="E1242" s="2">
        <v>40354</v>
      </c>
      <c r="F1242" s="1">
        <v>2.08</v>
      </c>
      <c r="H1242" s="2">
        <v>40386</v>
      </c>
      <c r="I1242" s="1">
        <v>3.86</v>
      </c>
      <c r="K1242" s="2">
        <v>40382</v>
      </c>
      <c r="L1242" s="1">
        <v>4.9000000000000004</v>
      </c>
      <c r="N1242" s="2">
        <v>40382</v>
      </c>
      <c r="O1242" s="1">
        <v>4.42</v>
      </c>
      <c r="Q1242" s="2">
        <v>40451</v>
      </c>
      <c r="R1242" s="1">
        <v>3.89</v>
      </c>
      <c r="T1242" s="2">
        <v>40451</v>
      </c>
      <c r="U1242" s="1">
        <v>3.625</v>
      </c>
      <c r="W1242" s="2">
        <v>40451</v>
      </c>
      <c r="X1242" s="1">
        <v>3.43</v>
      </c>
      <c r="Z1242" s="2">
        <v>40451</v>
      </c>
      <c r="AA1242" s="1">
        <v>3.26</v>
      </c>
      <c r="AC1242" s="2">
        <v>40451</v>
      </c>
      <c r="AD1242" s="1">
        <v>3</v>
      </c>
      <c r="AF1242" s="2">
        <v>40870</v>
      </c>
      <c r="AG1242" s="1">
        <v>0.50610999999999995</v>
      </c>
      <c r="AI1242" s="2">
        <v>40455</v>
      </c>
      <c r="AJ1242" s="1">
        <v>3.327</v>
      </c>
      <c r="AL1242" s="2">
        <v>40452</v>
      </c>
      <c r="AM1242" s="1">
        <v>2.5697999999999999</v>
      </c>
      <c r="AO1242" s="2">
        <v>40452</v>
      </c>
      <c r="AP1242" s="1">
        <v>0.60699999999999998</v>
      </c>
      <c r="AR1242" s="2">
        <v>40451</v>
      </c>
      <c r="AS1242" s="1">
        <v>0.39850000000000002</v>
      </c>
      <c r="AU1242" s="2">
        <v>40451</v>
      </c>
      <c r="AV1242" s="1">
        <v>2.8330000000000002</v>
      </c>
      <c r="AX1242" s="2">
        <v>40451</v>
      </c>
      <c r="AY1242" s="1">
        <v>2.976</v>
      </c>
      <c r="BA1242" s="116">
        <v>40451</v>
      </c>
      <c r="BB1242" s="1">
        <v>2.5779999999999998</v>
      </c>
      <c r="BD1242" s="2">
        <v>40451</v>
      </c>
      <c r="BE1242" s="1">
        <v>1.4670000000000001</v>
      </c>
      <c r="BG1242" s="2">
        <v>40522</v>
      </c>
      <c r="BH1242" s="1">
        <v>3.32</v>
      </c>
      <c r="BI1242" s="2"/>
      <c r="BJ1242" s="2">
        <v>40522</v>
      </c>
      <c r="BK1242" s="1">
        <v>1.98</v>
      </c>
      <c r="BM1242" s="2">
        <v>40452</v>
      </c>
      <c r="BN1242" s="1">
        <v>1.978</v>
      </c>
    </row>
    <row r="1243" spans="2:66">
      <c r="B1243" s="2">
        <v>40893</v>
      </c>
      <c r="C1243" s="1">
        <v>3.55</v>
      </c>
      <c r="E1243" s="2">
        <v>40357</v>
      </c>
      <c r="F1243" s="1">
        <v>2.09</v>
      </c>
      <c r="H1243" s="2">
        <v>40387</v>
      </c>
      <c r="I1243" s="1">
        <v>3.86</v>
      </c>
      <c r="K1243" s="2">
        <v>40385</v>
      </c>
      <c r="L1243" s="1">
        <v>4.8899999999999997</v>
      </c>
      <c r="N1243" s="2">
        <v>40385</v>
      </c>
      <c r="O1243" s="1">
        <v>4.4400000000000004</v>
      </c>
      <c r="Q1243" s="2">
        <v>40452</v>
      </c>
      <c r="R1243" s="1">
        <v>3.7974999999999999</v>
      </c>
      <c r="T1243" s="2">
        <v>40452</v>
      </c>
      <c r="U1243" s="1">
        <v>3.5350000000000001</v>
      </c>
      <c r="W1243" s="2">
        <v>40452</v>
      </c>
      <c r="X1243" s="1">
        <v>3.36</v>
      </c>
      <c r="Z1243" s="2">
        <v>40452</v>
      </c>
      <c r="AA1243" s="1">
        <v>3.21</v>
      </c>
      <c r="AC1243" s="2">
        <v>40452</v>
      </c>
      <c r="AD1243" s="1">
        <v>2.99</v>
      </c>
      <c r="AF1243" s="2">
        <v>40871</v>
      </c>
      <c r="AG1243" s="1">
        <v>0.51166999999999996</v>
      </c>
      <c r="AI1243" s="2">
        <v>40456</v>
      </c>
      <c r="AJ1243" s="1">
        <v>3.375</v>
      </c>
      <c r="AL1243" s="2">
        <v>40455</v>
      </c>
      <c r="AM1243" s="1">
        <v>2.5329999999999999</v>
      </c>
      <c r="AO1243" s="2">
        <v>40455</v>
      </c>
      <c r="AP1243" s="1">
        <v>0.59150000000000003</v>
      </c>
      <c r="AR1243" s="2">
        <v>40452</v>
      </c>
      <c r="AS1243" s="1">
        <v>0.41499999999999998</v>
      </c>
      <c r="AU1243" s="2">
        <v>40452</v>
      </c>
      <c r="AV1243" s="1">
        <v>2.8487999999999998</v>
      </c>
      <c r="AX1243" s="2">
        <v>40452</v>
      </c>
      <c r="AY1243" s="1">
        <v>2.9984999999999999</v>
      </c>
      <c r="BA1243" s="116">
        <v>40452</v>
      </c>
      <c r="BB1243" s="1">
        <v>2.6032999999999999</v>
      </c>
      <c r="BD1243" s="2">
        <v>40452</v>
      </c>
      <c r="BE1243" s="1">
        <v>1.4550000000000001</v>
      </c>
      <c r="BG1243" s="2">
        <v>40525</v>
      </c>
      <c r="BH1243" s="1">
        <v>3.29</v>
      </c>
      <c r="BI1243" s="2"/>
      <c r="BJ1243" s="2">
        <v>40525</v>
      </c>
      <c r="BK1243" s="1">
        <v>1.9100000000000001</v>
      </c>
      <c r="BM1243" s="2">
        <v>40455</v>
      </c>
      <c r="BN1243" s="1">
        <v>1.9390000000000001</v>
      </c>
    </row>
    <row r="1244" spans="2:66">
      <c r="B1244" s="2">
        <v>40896</v>
      </c>
      <c r="C1244" s="1">
        <v>3.55</v>
      </c>
      <c r="E1244" s="2">
        <v>40358</v>
      </c>
      <c r="F1244" s="1">
        <v>2.09</v>
      </c>
      <c r="H1244" s="2">
        <v>40388</v>
      </c>
      <c r="I1244" s="1">
        <v>3.8</v>
      </c>
      <c r="K1244" s="2">
        <v>40386</v>
      </c>
      <c r="L1244" s="1">
        <v>4.87</v>
      </c>
      <c r="N1244" s="2">
        <v>40386</v>
      </c>
      <c r="O1244" s="1">
        <v>4.41</v>
      </c>
      <c r="Q1244" s="2">
        <v>40455</v>
      </c>
      <c r="R1244" s="1">
        <v>3.87</v>
      </c>
      <c r="T1244" s="2">
        <v>40455</v>
      </c>
      <c r="U1244" s="1">
        <v>3.6</v>
      </c>
      <c r="W1244" s="2">
        <v>40455</v>
      </c>
      <c r="X1244" s="1">
        <v>3.43</v>
      </c>
      <c r="Z1244" s="2">
        <v>40455</v>
      </c>
      <c r="AA1244" s="1">
        <v>3.2800000000000002</v>
      </c>
      <c r="AC1244" s="2">
        <v>40455</v>
      </c>
      <c r="AD1244" s="1">
        <v>3.0274999999999999</v>
      </c>
      <c r="AF1244" s="2">
        <v>40872</v>
      </c>
      <c r="AG1244" s="1">
        <v>0.51805999999999996</v>
      </c>
      <c r="AI1244" s="2">
        <v>40457</v>
      </c>
      <c r="AJ1244" s="1">
        <v>3.2989999999999999</v>
      </c>
      <c r="AL1244" s="2">
        <v>40456</v>
      </c>
      <c r="AM1244" s="1">
        <v>2.5474999999999999</v>
      </c>
      <c r="AO1244" s="2">
        <v>40456</v>
      </c>
      <c r="AP1244" s="1">
        <v>0.56599999999999995</v>
      </c>
      <c r="AR1244" s="2">
        <v>40455</v>
      </c>
      <c r="AS1244" s="1">
        <v>0.40600000000000003</v>
      </c>
      <c r="AU1244" s="2">
        <v>40455</v>
      </c>
      <c r="AV1244" s="1">
        <v>2.8050000000000002</v>
      </c>
      <c r="AX1244" s="2">
        <v>40455</v>
      </c>
      <c r="AY1244" s="1">
        <v>2.9525000000000001</v>
      </c>
      <c r="BA1244" s="116">
        <v>40455</v>
      </c>
      <c r="BB1244" s="1">
        <v>2.5649999999999999</v>
      </c>
      <c r="BD1244" s="2">
        <v>40455</v>
      </c>
      <c r="BE1244" s="1">
        <v>1.444</v>
      </c>
      <c r="BG1244" s="2">
        <v>40526</v>
      </c>
      <c r="BH1244" s="1">
        <v>3.49</v>
      </c>
      <c r="BI1244" s="2"/>
      <c r="BJ1244" s="2">
        <v>40526</v>
      </c>
      <c r="BK1244" s="1">
        <v>2.08</v>
      </c>
      <c r="BM1244" s="2">
        <v>40456</v>
      </c>
      <c r="BN1244" s="1">
        <v>1.9582999999999999</v>
      </c>
    </row>
    <row r="1245" spans="2:66">
      <c r="B1245" s="2">
        <v>40897</v>
      </c>
      <c r="C1245" s="1">
        <v>3.55</v>
      </c>
      <c r="E1245" s="2">
        <v>40359</v>
      </c>
      <c r="F1245" s="1">
        <v>2.1</v>
      </c>
      <c r="H1245" s="2">
        <v>40389</v>
      </c>
      <c r="I1245" s="1">
        <v>3.8</v>
      </c>
      <c r="K1245" s="2">
        <v>40387</v>
      </c>
      <c r="L1245" s="1">
        <v>4.87</v>
      </c>
      <c r="N1245" s="2">
        <v>40387</v>
      </c>
      <c r="O1245" s="1">
        <v>4.41</v>
      </c>
      <c r="Q1245" s="2">
        <v>40456</v>
      </c>
      <c r="R1245" s="1">
        <v>3.85</v>
      </c>
      <c r="T1245" s="2">
        <v>40456</v>
      </c>
      <c r="U1245" s="1">
        <v>3.58</v>
      </c>
      <c r="W1245" s="2">
        <v>40456</v>
      </c>
      <c r="X1245" s="1">
        <v>3.415</v>
      </c>
      <c r="Z1245" s="2">
        <v>40456</v>
      </c>
      <c r="AA1245" s="1">
        <v>3.2650000000000001</v>
      </c>
      <c r="AC1245" s="2">
        <v>40456</v>
      </c>
      <c r="AD1245" s="1">
        <v>3.02</v>
      </c>
      <c r="AF1245" s="2">
        <v>40875</v>
      </c>
      <c r="AG1245" s="1">
        <v>0.52305999999999997</v>
      </c>
      <c r="AI1245" s="2">
        <v>40458</v>
      </c>
      <c r="AJ1245" s="1">
        <v>3.3233000000000001</v>
      </c>
      <c r="AL1245" s="2">
        <v>40457</v>
      </c>
      <c r="AM1245" s="1">
        <v>2.4765000000000001</v>
      </c>
      <c r="AO1245" s="2">
        <v>40457</v>
      </c>
      <c r="AP1245" s="1">
        <v>0.54900000000000004</v>
      </c>
      <c r="AR1245" s="2">
        <v>40456</v>
      </c>
      <c r="AS1245" s="1">
        <v>0.38800000000000001</v>
      </c>
      <c r="AU1245" s="2">
        <v>40456</v>
      </c>
      <c r="AV1245" s="1">
        <v>2.8414999999999999</v>
      </c>
      <c r="AX1245" s="2">
        <v>40456</v>
      </c>
      <c r="AY1245" s="1">
        <v>2.9929999999999999</v>
      </c>
      <c r="BA1245" s="116">
        <v>40456</v>
      </c>
      <c r="BB1245" s="1">
        <v>2.6105</v>
      </c>
      <c r="BD1245" s="2">
        <v>40456</v>
      </c>
      <c r="BE1245" s="1">
        <v>1.4350000000000001</v>
      </c>
      <c r="BG1245" s="2">
        <v>40527</v>
      </c>
      <c r="BH1245" s="1">
        <v>3.5300000000000002</v>
      </c>
      <c r="BI1245" s="2"/>
      <c r="BJ1245" s="2">
        <v>40527</v>
      </c>
      <c r="BK1245" s="1">
        <v>2.11</v>
      </c>
      <c r="BM1245" s="2">
        <v>40457</v>
      </c>
      <c r="BN1245" s="1">
        <v>1.9213</v>
      </c>
    </row>
    <row r="1246" spans="2:66">
      <c r="B1246" s="2">
        <v>40898</v>
      </c>
      <c r="C1246" s="1">
        <v>3.55</v>
      </c>
      <c r="E1246" s="2">
        <v>40360</v>
      </c>
      <c r="F1246" s="1">
        <v>2.11</v>
      </c>
      <c r="H1246" s="2">
        <v>40392</v>
      </c>
      <c r="I1246" s="1">
        <v>3.86</v>
      </c>
      <c r="K1246" s="2">
        <v>40388</v>
      </c>
      <c r="L1246" s="1">
        <v>4.84</v>
      </c>
      <c r="N1246" s="2">
        <v>40388</v>
      </c>
      <c r="O1246" s="1">
        <v>4.38</v>
      </c>
      <c r="Q1246" s="2">
        <v>40457</v>
      </c>
      <c r="R1246" s="1">
        <v>3.87</v>
      </c>
      <c r="T1246" s="2">
        <v>40457</v>
      </c>
      <c r="U1246" s="1">
        <v>3.5949999999999998</v>
      </c>
      <c r="W1246" s="2">
        <v>40457</v>
      </c>
      <c r="X1246" s="1">
        <v>3.4350000000000001</v>
      </c>
      <c r="Z1246" s="2">
        <v>40457</v>
      </c>
      <c r="AA1246" s="1">
        <v>3.2749999999999999</v>
      </c>
      <c r="AC1246" s="2">
        <v>40457</v>
      </c>
      <c r="AD1246" s="1">
        <v>3.02</v>
      </c>
      <c r="AF1246" s="2">
        <v>40876</v>
      </c>
      <c r="AG1246" s="1">
        <v>0.52693999999999996</v>
      </c>
      <c r="AI1246" s="2">
        <v>40459</v>
      </c>
      <c r="AJ1246" s="1">
        <v>3.371</v>
      </c>
      <c r="AL1246" s="2">
        <v>40458</v>
      </c>
      <c r="AM1246" s="1">
        <v>2.4605000000000001</v>
      </c>
      <c r="AO1246" s="2">
        <v>40458</v>
      </c>
      <c r="AP1246" s="1">
        <v>0.52900000000000003</v>
      </c>
      <c r="AR1246" s="2">
        <v>40457</v>
      </c>
      <c r="AS1246" s="1">
        <v>0.375</v>
      </c>
      <c r="AU1246" s="2">
        <v>40457</v>
      </c>
      <c r="AV1246" s="1">
        <v>2.8132999999999999</v>
      </c>
      <c r="AX1246" s="2">
        <v>40457</v>
      </c>
      <c r="AY1246" s="1">
        <v>2.9704999999999999</v>
      </c>
      <c r="BA1246" s="116">
        <v>40457</v>
      </c>
      <c r="BB1246" s="1">
        <v>2.581</v>
      </c>
      <c r="BD1246" s="2">
        <v>40457</v>
      </c>
      <c r="BE1246" s="1">
        <v>1.407</v>
      </c>
      <c r="BG1246" s="2">
        <v>40528</v>
      </c>
      <c r="BH1246" s="1">
        <v>3.4699999999999998</v>
      </c>
      <c r="BI1246" s="2"/>
      <c r="BJ1246" s="2">
        <v>40528</v>
      </c>
      <c r="BK1246" s="1">
        <v>2.06</v>
      </c>
      <c r="BM1246" s="2">
        <v>40458</v>
      </c>
      <c r="BN1246" s="1">
        <v>1.9379999999999999</v>
      </c>
    </row>
    <row r="1247" spans="2:66">
      <c r="B1247" s="2">
        <v>40899</v>
      </c>
      <c r="C1247" s="1">
        <v>3.55</v>
      </c>
      <c r="E1247" s="2">
        <v>40361</v>
      </c>
      <c r="F1247" s="1">
        <v>2.11</v>
      </c>
      <c r="H1247" s="2">
        <v>40393</v>
      </c>
      <c r="I1247" s="1">
        <v>3.87</v>
      </c>
      <c r="K1247" s="2">
        <v>40389</v>
      </c>
      <c r="L1247" s="1">
        <v>4.84</v>
      </c>
      <c r="N1247" s="2">
        <v>40389</v>
      </c>
      <c r="O1247" s="1">
        <v>4.38</v>
      </c>
      <c r="Q1247" s="2">
        <v>40458</v>
      </c>
      <c r="R1247" s="1">
        <v>3.87</v>
      </c>
      <c r="T1247" s="2">
        <v>40458</v>
      </c>
      <c r="U1247" s="1">
        <v>3.5949999999999998</v>
      </c>
      <c r="W1247" s="2">
        <v>40458</v>
      </c>
      <c r="X1247" s="1">
        <v>3.4249999999999998</v>
      </c>
      <c r="Z1247" s="2">
        <v>40458</v>
      </c>
      <c r="AA1247" s="1">
        <v>3.2749999999999999</v>
      </c>
      <c r="AC1247" s="2">
        <v>40458</v>
      </c>
      <c r="AD1247" s="1">
        <v>3.0150000000000001</v>
      </c>
      <c r="AF1247" s="2">
        <v>40877</v>
      </c>
      <c r="AG1247" s="1">
        <v>0.52888999999999997</v>
      </c>
      <c r="AI1247" s="2">
        <v>40463</v>
      </c>
      <c r="AJ1247" s="1">
        <v>3.4352999999999998</v>
      </c>
      <c r="AL1247" s="2">
        <v>40459</v>
      </c>
      <c r="AM1247" s="1">
        <v>2.4778000000000002</v>
      </c>
      <c r="AO1247" s="2">
        <v>40459</v>
      </c>
      <c r="AP1247" s="1">
        <v>0.505</v>
      </c>
      <c r="AR1247" s="2">
        <v>40458</v>
      </c>
      <c r="AS1247" s="1">
        <v>0.36499999999999999</v>
      </c>
      <c r="AU1247" s="2">
        <v>40458</v>
      </c>
      <c r="AV1247" s="1">
        <v>2.8490000000000002</v>
      </c>
      <c r="AX1247" s="2">
        <v>40458</v>
      </c>
      <c r="AY1247" s="1">
        <v>3.0024999999999999</v>
      </c>
      <c r="BA1247" s="116">
        <v>40458</v>
      </c>
      <c r="BB1247" s="1">
        <v>2.6044999999999998</v>
      </c>
      <c r="BD1247" s="2">
        <v>40458</v>
      </c>
      <c r="BE1247" s="1">
        <v>1.4179999999999999</v>
      </c>
      <c r="BG1247" s="2">
        <v>40529</v>
      </c>
      <c r="BH1247" s="1">
        <v>3.33</v>
      </c>
      <c r="BI1247" s="2"/>
      <c r="BJ1247" s="2">
        <v>40529</v>
      </c>
      <c r="BK1247" s="1">
        <v>1.97</v>
      </c>
      <c r="BM1247" s="2">
        <v>40459</v>
      </c>
      <c r="BN1247" s="1">
        <v>1.9350000000000001</v>
      </c>
    </row>
    <row r="1248" spans="2:66">
      <c r="B1248" s="2">
        <v>40900</v>
      </c>
      <c r="C1248" s="1">
        <v>3.55</v>
      </c>
      <c r="E1248" s="2">
        <v>40364</v>
      </c>
      <c r="F1248" s="1">
        <v>2.12</v>
      </c>
      <c r="H1248" s="2">
        <v>40394</v>
      </c>
      <c r="I1248" s="1">
        <v>3.84</v>
      </c>
      <c r="K1248" s="2">
        <v>40392</v>
      </c>
      <c r="L1248" s="1">
        <v>4.8600000000000003</v>
      </c>
      <c r="N1248" s="2">
        <v>40392</v>
      </c>
      <c r="O1248" s="1">
        <v>4.42</v>
      </c>
      <c r="Q1248" s="2">
        <v>40459</v>
      </c>
      <c r="R1248" s="1">
        <v>3.855</v>
      </c>
      <c r="T1248" s="2">
        <v>40459</v>
      </c>
      <c r="U1248" s="1">
        <v>3.58</v>
      </c>
      <c r="W1248" s="2">
        <v>40459</v>
      </c>
      <c r="X1248" s="1">
        <v>3.4</v>
      </c>
      <c r="Z1248" s="2">
        <v>40459</v>
      </c>
      <c r="AA1248" s="1">
        <v>3.25</v>
      </c>
      <c r="AC1248" s="2">
        <v>40459</v>
      </c>
      <c r="AD1248" s="1">
        <v>2.9950000000000001</v>
      </c>
      <c r="AF1248" s="2">
        <v>40878</v>
      </c>
      <c r="AG1248" s="1">
        <v>0.52722000000000002</v>
      </c>
      <c r="AI1248" s="2">
        <v>40464</v>
      </c>
      <c r="AJ1248" s="1">
        <v>3.4260000000000002</v>
      </c>
      <c r="AL1248" s="2">
        <v>40463</v>
      </c>
      <c r="AM1248" s="1">
        <v>2.4944999999999999</v>
      </c>
      <c r="AO1248" s="2">
        <v>40463</v>
      </c>
      <c r="AP1248" s="1">
        <v>0.53249999999999997</v>
      </c>
      <c r="AR1248" s="2">
        <v>40459</v>
      </c>
      <c r="AS1248" s="1">
        <v>0.35549999999999998</v>
      </c>
      <c r="AU1248" s="2">
        <v>40459</v>
      </c>
      <c r="AV1248" s="1">
        <v>2.85</v>
      </c>
      <c r="AX1248" s="2">
        <v>40459</v>
      </c>
      <c r="AY1248" s="1">
        <v>3.008</v>
      </c>
      <c r="BA1248" s="116">
        <v>40459</v>
      </c>
      <c r="BB1248" s="1">
        <v>2.6080000000000001</v>
      </c>
      <c r="BD1248" s="2">
        <v>40459</v>
      </c>
      <c r="BE1248" s="1">
        <v>1.4095</v>
      </c>
      <c r="BG1248" s="2">
        <v>40532</v>
      </c>
      <c r="BH1248" s="1">
        <v>3.36</v>
      </c>
      <c r="BI1248" s="2"/>
      <c r="BJ1248" s="2">
        <v>40532</v>
      </c>
      <c r="BK1248" s="1">
        <v>1.99</v>
      </c>
      <c r="BM1248" s="2">
        <v>40462</v>
      </c>
      <c r="BN1248" s="1">
        <v>1.9153</v>
      </c>
    </row>
    <row r="1249" spans="2:66">
      <c r="B1249" s="2">
        <v>40903</v>
      </c>
      <c r="C1249" s="1">
        <v>3.55</v>
      </c>
      <c r="E1249" s="2">
        <v>40365</v>
      </c>
      <c r="F1249" s="1">
        <v>2.12</v>
      </c>
      <c r="H1249" s="2">
        <v>40395</v>
      </c>
      <c r="I1249" s="1">
        <v>3.87</v>
      </c>
      <c r="K1249" s="2">
        <v>40393</v>
      </c>
      <c r="L1249" s="1">
        <v>4.8499999999999996</v>
      </c>
      <c r="N1249" s="2">
        <v>40393</v>
      </c>
      <c r="O1249" s="1">
        <v>4.42</v>
      </c>
      <c r="Q1249" s="2">
        <v>40462</v>
      </c>
      <c r="R1249" s="1">
        <v>3.875</v>
      </c>
      <c r="T1249" s="2">
        <v>40462</v>
      </c>
      <c r="U1249" s="1">
        <v>3.5949999999999998</v>
      </c>
      <c r="W1249" s="2">
        <v>40462</v>
      </c>
      <c r="X1249" s="1">
        <v>3.415</v>
      </c>
      <c r="Z1249" s="2">
        <v>40462</v>
      </c>
      <c r="AA1249" s="1">
        <v>3.26</v>
      </c>
      <c r="AC1249" s="2">
        <v>40462</v>
      </c>
      <c r="AD1249" s="1">
        <v>3.0049999999999999</v>
      </c>
      <c r="AF1249" s="2">
        <v>40879</v>
      </c>
      <c r="AG1249" s="1">
        <v>0.52832999999999997</v>
      </c>
      <c r="AI1249" s="2">
        <v>40465</v>
      </c>
      <c r="AJ1249" s="1">
        <v>3.5369999999999999</v>
      </c>
      <c r="AL1249" s="2">
        <v>40464</v>
      </c>
      <c r="AM1249" s="1">
        <v>2.4794999999999998</v>
      </c>
      <c r="AO1249" s="2">
        <v>40464</v>
      </c>
      <c r="AP1249" s="1">
        <v>0.51049999999999995</v>
      </c>
      <c r="AR1249" s="2">
        <v>40462</v>
      </c>
      <c r="AS1249" s="1">
        <v>0.35699999999999998</v>
      </c>
      <c r="AU1249" s="2">
        <v>40462</v>
      </c>
      <c r="AV1249" s="1">
        <v>2.8342999999999998</v>
      </c>
      <c r="AX1249" s="2">
        <v>40462</v>
      </c>
      <c r="AY1249" s="1">
        <v>2.9925000000000002</v>
      </c>
      <c r="BA1249" s="116">
        <v>40462</v>
      </c>
      <c r="BB1249" s="1">
        <v>2.5893000000000002</v>
      </c>
      <c r="BD1249" s="2">
        <v>40462</v>
      </c>
      <c r="BE1249" s="1">
        <v>1.397</v>
      </c>
      <c r="BG1249" s="2">
        <v>40533</v>
      </c>
      <c r="BH1249" s="1">
        <v>3.35</v>
      </c>
      <c r="BI1249" s="2"/>
      <c r="BJ1249" s="2">
        <v>40533</v>
      </c>
      <c r="BK1249" s="1">
        <v>1.99</v>
      </c>
      <c r="BM1249" s="2">
        <v>40463</v>
      </c>
      <c r="BN1249" s="1">
        <v>1.9370000000000001</v>
      </c>
    </row>
    <row r="1250" spans="2:66">
      <c r="B1250" s="2">
        <v>40904</v>
      </c>
      <c r="C1250" s="1">
        <v>3.55</v>
      </c>
      <c r="E1250" s="2">
        <v>40366</v>
      </c>
      <c r="F1250" s="1">
        <v>2.14</v>
      </c>
      <c r="H1250" s="2">
        <v>40396</v>
      </c>
      <c r="I1250" s="1">
        <v>3.89</v>
      </c>
      <c r="K1250" s="2">
        <v>40394</v>
      </c>
      <c r="L1250" s="1">
        <v>4.82</v>
      </c>
      <c r="N1250" s="2">
        <v>40394</v>
      </c>
      <c r="O1250" s="1">
        <v>4.4000000000000004</v>
      </c>
      <c r="Q1250" s="2">
        <v>40463</v>
      </c>
      <c r="R1250" s="1">
        <v>3.86</v>
      </c>
      <c r="T1250" s="2">
        <v>40463</v>
      </c>
      <c r="U1250" s="1">
        <v>3.58</v>
      </c>
      <c r="W1250" s="2">
        <v>40463</v>
      </c>
      <c r="X1250" s="1">
        <v>3.39</v>
      </c>
      <c r="Z1250" s="2">
        <v>40463</v>
      </c>
      <c r="AA1250" s="1">
        <v>3.2349999999999999</v>
      </c>
      <c r="AC1250" s="2">
        <v>40463</v>
      </c>
      <c r="AD1250" s="1">
        <v>2.99</v>
      </c>
      <c r="AF1250" s="2">
        <v>40882</v>
      </c>
      <c r="AG1250" s="1">
        <v>0.53390000000000004</v>
      </c>
      <c r="AI1250" s="2">
        <v>40466</v>
      </c>
      <c r="AJ1250" s="1">
        <v>3.5777999999999999</v>
      </c>
      <c r="AL1250" s="2">
        <v>40465</v>
      </c>
      <c r="AM1250" s="1">
        <v>2.573</v>
      </c>
      <c r="AO1250" s="2">
        <v>40465</v>
      </c>
      <c r="AP1250" s="1">
        <v>0.54200000000000004</v>
      </c>
      <c r="AR1250" s="2">
        <v>40463</v>
      </c>
      <c r="AS1250" s="1">
        <v>0.36449999999999999</v>
      </c>
      <c r="AU1250" s="2">
        <v>40463</v>
      </c>
      <c r="AV1250" s="1">
        <v>2.8330000000000002</v>
      </c>
      <c r="AX1250" s="2">
        <v>40463</v>
      </c>
      <c r="AY1250" s="1">
        <v>2.9969999999999999</v>
      </c>
      <c r="BA1250" s="116">
        <v>40463</v>
      </c>
      <c r="BB1250" s="1">
        <v>2.6059999999999999</v>
      </c>
      <c r="BD1250" s="2">
        <v>40463</v>
      </c>
      <c r="BE1250" s="1">
        <v>1.407</v>
      </c>
      <c r="BG1250" s="2">
        <v>40534</v>
      </c>
      <c r="BH1250" s="1">
        <v>3.36</v>
      </c>
      <c r="BI1250" s="2"/>
      <c r="BJ1250" s="2">
        <v>40534</v>
      </c>
      <c r="BK1250" s="1">
        <v>2.02</v>
      </c>
      <c r="BM1250" s="2">
        <v>40464</v>
      </c>
      <c r="BN1250" s="1">
        <v>1.9039999999999999</v>
      </c>
    </row>
    <row r="1251" spans="2:66">
      <c r="B1251" s="2">
        <v>40905</v>
      </c>
      <c r="C1251" s="1">
        <v>3.55</v>
      </c>
      <c r="E1251" s="2">
        <v>40367</v>
      </c>
      <c r="F1251" s="1">
        <v>2.15</v>
      </c>
      <c r="H1251" s="2">
        <v>40399</v>
      </c>
      <c r="I1251" s="1">
        <v>3.92</v>
      </c>
      <c r="K1251" s="2">
        <v>40395</v>
      </c>
      <c r="L1251" s="1">
        <v>4.84</v>
      </c>
      <c r="N1251" s="2">
        <v>40395</v>
      </c>
      <c r="O1251" s="1">
        <v>4.4400000000000004</v>
      </c>
      <c r="Q1251" s="2">
        <v>40464</v>
      </c>
      <c r="R1251" s="1">
        <v>3.9</v>
      </c>
      <c r="T1251" s="2">
        <v>40464</v>
      </c>
      <c r="U1251" s="1">
        <v>3.6150000000000002</v>
      </c>
      <c r="W1251" s="2">
        <v>40464</v>
      </c>
      <c r="X1251" s="1">
        <v>3.4249999999999998</v>
      </c>
      <c r="Z1251" s="2">
        <v>40464</v>
      </c>
      <c r="AA1251" s="1">
        <v>3.2749999999999999</v>
      </c>
      <c r="AC1251" s="2">
        <v>40464</v>
      </c>
      <c r="AD1251" s="1">
        <v>3.0249999999999999</v>
      </c>
      <c r="AF1251" s="2">
        <v>40883</v>
      </c>
      <c r="AG1251" s="1">
        <v>0.53774999999999995</v>
      </c>
      <c r="AI1251" s="2">
        <v>40469</v>
      </c>
      <c r="AJ1251" s="1">
        <v>3.5430000000000001</v>
      </c>
      <c r="AL1251" s="2">
        <v>40466</v>
      </c>
      <c r="AM1251" s="1">
        <v>2.6135000000000002</v>
      </c>
      <c r="AO1251" s="2">
        <v>40466</v>
      </c>
      <c r="AP1251" s="1">
        <v>0.54049999999999998</v>
      </c>
      <c r="AR1251" s="2">
        <v>40464</v>
      </c>
      <c r="AS1251" s="1">
        <v>0.35649999999999998</v>
      </c>
      <c r="AU1251" s="2">
        <v>40464</v>
      </c>
      <c r="AV1251" s="1">
        <v>2.8239999999999998</v>
      </c>
      <c r="AX1251" s="2">
        <v>40464</v>
      </c>
      <c r="AY1251" s="1">
        <v>2.9765000000000001</v>
      </c>
      <c r="BA1251" s="116">
        <v>40464</v>
      </c>
      <c r="BB1251" s="1">
        <v>2.5869999999999997</v>
      </c>
      <c r="BD1251" s="2">
        <v>40464</v>
      </c>
      <c r="BE1251" s="1">
        <v>1.391</v>
      </c>
      <c r="BG1251" s="2">
        <v>40535</v>
      </c>
      <c r="BH1251" s="1">
        <v>3.41</v>
      </c>
      <c r="BI1251" s="2"/>
      <c r="BJ1251" s="2">
        <v>40535</v>
      </c>
      <c r="BK1251" s="1">
        <v>2.09</v>
      </c>
      <c r="BM1251" s="2">
        <v>40465</v>
      </c>
      <c r="BN1251" s="1">
        <v>1.9569999999999999</v>
      </c>
    </row>
    <row r="1252" spans="2:66">
      <c r="B1252" s="2">
        <v>40906</v>
      </c>
      <c r="C1252" s="1">
        <v>3.55</v>
      </c>
      <c r="E1252" s="2">
        <v>40368</v>
      </c>
      <c r="F1252" s="1">
        <v>2.19</v>
      </c>
      <c r="H1252" s="2">
        <v>40400</v>
      </c>
      <c r="I1252" s="1">
        <v>3.91</v>
      </c>
      <c r="K1252" s="2">
        <v>40396</v>
      </c>
      <c r="L1252" s="1">
        <v>4.8499999999999996</v>
      </c>
      <c r="N1252" s="2">
        <v>40396</v>
      </c>
      <c r="O1252" s="1">
        <v>4.47</v>
      </c>
      <c r="Q1252" s="2">
        <v>40465</v>
      </c>
      <c r="R1252" s="1">
        <v>3.7949999999999999</v>
      </c>
      <c r="T1252" s="2">
        <v>40465</v>
      </c>
      <c r="U1252" s="1">
        <v>3.4950000000000001</v>
      </c>
      <c r="W1252" s="2">
        <v>40465</v>
      </c>
      <c r="X1252" s="1">
        <v>3.2949999999999999</v>
      </c>
      <c r="Z1252" s="2">
        <v>40465</v>
      </c>
      <c r="AA1252" s="1">
        <v>3.1549999999999998</v>
      </c>
      <c r="AC1252" s="2">
        <v>40465</v>
      </c>
      <c r="AD1252" s="1">
        <v>2.91</v>
      </c>
      <c r="AF1252" s="2">
        <v>40884</v>
      </c>
      <c r="AG1252" s="1">
        <v>0.54</v>
      </c>
      <c r="AI1252" s="2">
        <v>40470</v>
      </c>
      <c r="AJ1252" s="1">
        <v>3.5009999999999999</v>
      </c>
      <c r="AL1252" s="2">
        <v>40469</v>
      </c>
      <c r="AM1252" s="1">
        <v>2.5575000000000001</v>
      </c>
      <c r="AO1252" s="2">
        <v>40469</v>
      </c>
      <c r="AP1252" s="1">
        <v>0.54600000000000004</v>
      </c>
      <c r="AR1252" s="2">
        <v>40465</v>
      </c>
      <c r="AS1252" s="1">
        <v>0.38200000000000001</v>
      </c>
      <c r="AU1252" s="2">
        <v>40465</v>
      </c>
      <c r="AV1252" s="1">
        <v>2.895</v>
      </c>
      <c r="AX1252" s="2">
        <v>40465</v>
      </c>
      <c r="AY1252" s="1">
        <v>3.0449999999999999</v>
      </c>
      <c r="BA1252" s="116">
        <v>40465</v>
      </c>
      <c r="BB1252" s="1">
        <v>2.64</v>
      </c>
      <c r="BD1252" s="2">
        <v>40465</v>
      </c>
      <c r="BE1252" s="1">
        <v>1.4405000000000001</v>
      </c>
      <c r="BG1252" s="2">
        <v>40539</v>
      </c>
      <c r="BH1252" s="1">
        <v>3.36</v>
      </c>
      <c r="BI1252" s="2"/>
      <c r="BJ1252" s="2">
        <v>40539</v>
      </c>
      <c r="BK1252" s="1">
        <v>2.08</v>
      </c>
      <c r="BM1252" s="2">
        <v>40466</v>
      </c>
      <c r="BN1252" s="1">
        <v>2.0049999999999999</v>
      </c>
    </row>
    <row r="1253" spans="2:66">
      <c r="B1253" s="2">
        <v>40907</v>
      </c>
      <c r="C1253" s="1">
        <v>3.55</v>
      </c>
      <c r="E1253" s="2">
        <v>40371</v>
      </c>
      <c r="F1253" s="1">
        <v>2.23</v>
      </c>
      <c r="H1253" s="2">
        <v>40401</v>
      </c>
      <c r="I1253" s="1">
        <v>3.83</v>
      </c>
      <c r="K1253" s="2">
        <v>40399</v>
      </c>
      <c r="L1253" s="1">
        <v>4.8499999999999996</v>
      </c>
      <c r="N1253" s="2">
        <v>40399</v>
      </c>
      <c r="O1253" s="1">
        <v>4.49</v>
      </c>
      <c r="Q1253" s="2">
        <v>40466</v>
      </c>
      <c r="R1253" s="1">
        <v>3.81</v>
      </c>
      <c r="T1253" s="2">
        <v>40466</v>
      </c>
      <c r="U1253" s="1">
        <v>3.5049999999999999</v>
      </c>
      <c r="W1253" s="2">
        <v>40466</v>
      </c>
      <c r="X1253" s="1">
        <v>3.2829999999999999</v>
      </c>
      <c r="Z1253" s="2">
        <v>40466</v>
      </c>
      <c r="AA1253" s="1">
        <v>3.13</v>
      </c>
      <c r="AC1253" s="2">
        <v>40466</v>
      </c>
      <c r="AD1253" s="1">
        <v>2.895</v>
      </c>
      <c r="AF1253" s="2">
        <v>40885</v>
      </c>
      <c r="AG1253" s="1">
        <v>0.54</v>
      </c>
      <c r="AI1253" s="2">
        <v>40471</v>
      </c>
      <c r="AJ1253" s="1">
        <v>3.4740000000000002</v>
      </c>
      <c r="AL1253" s="2">
        <v>40470</v>
      </c>
      <c r="AM1253" s="1">
        <v>2.5230000000000001</v>
      </c>
      <c r="AO1253" s="2">
        <v>40470</v>
      </c>
      <c r="AP1253" s="1">
        <v>0.53349999999999997</v>
      </c>
      <c r="AR1253" s="2">
        <v>40466</v>
      </c>
      <c r="AS1253" s="1">
        <v>0.38300000000000001</v>
      </c>
      <c r="AU1253" s="2">
        <v>40466</v>
      </c>
      <c r="AV1253" s="1">
        <v>2.9333</v>
      </c>
      <c r="AX1253" s="2">
        <v>40466</v>
      </c>
      <c r="AY1253" s="1">
        <v>3.0985</v>
      </c>
      <c r="BA1253" s="116">
        <v>40466</v>
      </c>
      <c r="BB1253" s="1">
        <v>2.69</v>
      </c>
      <c r="BD1253" s="2">
        <v>40466</v>
      </c>
      <c r="BE1253" s="1">
        <v>1.4430000000000001</v>
      </c>
      <c r="BG1253" s="2">
        <v>40540</v>
      </c>
      <c r="BH1253" s="1">
        <v>3.5</v>
      </c>
      <c r="BI1253" s="2"/>
      <c r="BJ1253" s="2">
        <v>40540</v>
      </c>
      <c r="BK1253" s="1">
        <v>2.1800000000000002</v>
      </c>
      <c r="BM1253" s="2">
        <v>40469</v>
      </c>
      <c r="BN1253" s="1">
        <v>2.0129999999999999</v>
      </c>
    </row>
    <row r="1254" spans="2:66">
      <c r="B1254" s="2">
        <v>40910</v>
      </c>
      <c r="C1254" s="1">
        <v>3.55</v>
      </c>
      <c r="E1254" s="2">
        <v>40372</v>
      </c>
      <c r="F1254" s="1">
        <v>2.23</v>
      </c>
      <c r="H1254" s="2">
        <v>40402</v>
      </c>
      <c r="I1254" s="1">
        <v>3.76</v>
      </c>
      <c r="K1254" s="2">
        <v>40400</v>
      </c>
      <c r="L1254" s="1">
        <v>4.84</v>
      </c>
      <c r="N1254" s="2">
        <v>40400</v>
      </c>
      <c r="O1254" s="1">
        <v>4.46</v>
      </c>
      <c r="Q1254" s="2">
        <v>40469</v>
      </c>
      <c r="R1254" s="1">
        <v>3.87</v>
      </c>
      <c r="T1254" s="2">
        <v>40469</v>
      </c>
      <c r="U1254" s="1">
        <v>3.55</v>
      </c>
      <c r="W1254" s="2">
        <v>40469</v>
      </c>
      <c r="X1254" s="1">
        <v>3.3149999999999999</v>
      </c>
      <c r="Z1254" s="2">
        <v>40469</v>
      </c>
      <c r="AA1254" s="1">
        <v>3.145</v>
      </c>
      <c r="AC1254" s="2">
        <v>40469</v>
      </c>
      <c r="AD1254" s="1">
        <v>2.9</v>
      </c>
      <c r="AF1254" s="2">
        <v>40886</v>
      </c>
      <c r="AG1254" s="1">
        <v>0.54174999999999995</v>
      </c>
      <c r="AI1254" s="2">
        <v>40472</v>
      </c>
      <c r="AJ1254" s="1">
        <v>3.5548000000000002</v>
      </c>
      <c r="AL1254" s="2">
        <v>40471</v>
      </c>
      <c r="AM1254" s="1">
        <v>2.5140000000000002</v>
      </c>
      <c r="AO1254" s="2">
        <v>40471</v>
      </c>
      <c r="AP1254" s="1">
        <v>0.51800000000000002</v>
      </c>
      <c r="AR1254" s="2">
        <v>40469</v>
      </c>
      <c r="AS1254" s="1">
        <v>0.40200000000000002</v>
      </c>
      <c r="AU1254" s="2">
        <v>40469</v>
      </c>
      <c r="AV1254" s="1">
        <v>2.9609999999999999</v>
      </c>
      <c r="AX1254" s="2">
        <v>40469</v>
      </c>
      <c r="AY1254" s="1">
        <v>3.1179999999999999</v>
      </c>
      <c r="BA1254" s="116">
        <v>40469</v>
      </c>
      <c r="BB1254" s="1">
        <v>2.706</v>
      </c>
      <c r="BD1254" s="2">
        <v>40469</v>
      </c>
      <c r="BE1254" s="1">
        <v>1.4830000000000001</v>
      </c>
      <c r="BG1254" s="2">
        <v>40541</v>
      </c>
      <c r="BH1254" s="1">
        <v>3.35</v>
      </c>
      <c r="BI1254" s="2"/>
      <c r="BJ1254" s="2">
        <v>40541</v>
      </c>
      <c r="BK1254" s="1">
        <v>2.0299999999999998</v>
      </c>
      <c r="BM1254" s="2">
        <v>40470</v>
      </c>
      <c r="BN1254" s="1">
        <v>2.0365000000000002</v>
      </c>
    </row>
    <row r="1255" spans="2:66">
      <c r="B1255" s="2">
        <v>40911</v>
      </c>
      <c r="C1255" s="1">
        <v>3.56</v>
      </c>
      <c r="E1255" s="2">
        <v>40373</v>
      </c>
      <c r="F1255" s="1">
        <v>2.23</v>
      </c>
      <c r="H1255" s="2">
        <v>40403</v>
      </c>
      <c r="I1255" s="1">
        <v>3.73</v>
      </c>
      <c r="K1255" s="2">
        <v>40401</v>
      </c>
      <c r="L1255" s="1">
        <v>4.8</v>
      </c>
      <c r="N1255" s="2">
        <v>40401</v>
      </c>
      <c r="O1255" s="1">
        <v>4.38</v>
      </c>
      <c r="Q1255" s="2">
        <v>40470</v>
      </c>
      <c r="R1255" s="1">
        <v>3.9550000000000001</v>
      </c>
      <c r="T1255" s="2">
        <v>40470</v>
      </c>
      <c r="U1255" s="1">
        <v>3.62</v>
      </c>
      <c r="W1255" s="2">
        <v>40470</v>
      </c>
      <c r="X1255" s="1">
        <v>3.375</v>
      </c>
      <c r="Z1255" s="2">
        <v>40470</v>
      </c>
      <c r="AA1255" s="1">
        <v>3.21</v>
      </c>
      <c r="AC1255" s="2">
        <v>40470</v>
      </c>
      <c r="AD1255" s="1">
        <v>2.9449999999999998</v>
      </c>
      <c r="AF1255" s="2">
        <v>40889</v>
      </c>
      <c r="AG1255" s="1">
        <v>0.54349999999999998</v>
      </c>
      <c r="AI1255" s="2">
        <v>40473</v>
      </c>
      <c r="AJ1255" s="1">
        <v>3.5303</v>
      </c>
      <c r="AL1255" s="2">
        <v>40472</v>
      </c>
      <c r="AM1255" s="1">
        <v>2.5874999999999999</v>
      </c>
      <c r="AO1255" s="2">
        <v>40472</v>
      </c>
      <c r="AP1255" s="1">
        <v>0.51800000000000002</v>
      </c>
      <c r="AR1255" s="2">
        <v>40470</v>
      </c>
      <c r="AS1255" s="1">
        <v>0.39800000000000002</v>
      </c>
      <c r="AU1255" s="2">
        <v>40470</v>
      </c>
      <c r="AV1255" s="1">
        <v>2.9755000000000003</v>
      </c>
      <c r="AX1255" s="2">
        <v>40470</v>
      </c>
      <c r="AY1255" s="1">
        <v>3.1269999999999998</v>
      </c>
      <c r="BA1255" s="116">
        <v>40470</v>
      </c>
      <c r="BB1255" s="1">
        <v>2.7210000000000001</v>
      </c>
      <c r="BD1255" s="2">
        <v>40470</v>
      </c>
      <c r="BE1255" s="1">
        <v>1.496</v>
      </c>
      <c r="BG1255" s="2">
        <v>40542</v>
      </c>
      <c r="BH1255" s="1">
        <v>3.38</v>
      </c>
      <c r="BI1255" s="2"/>
      <c r="BJ1255" s="2">
        <v>40542</v>
      </c>
      <c r="BK1255" s="1">
        <v>2.06</v>
      </c>
      <c r="BM1255" s="2">
        <v>40471</v>
      </c>
      <c r="BN1255" s="1">
        <v>2.0868000000000002</v>
      </c>
    </row>
    <row r="1256" spans="2:66">
      <c r="B1256" s="2">
        <v>40912</v>
      </c>
      <c r="C1256" s="1">
        <v>3.56</v>
      </c>
      <c r="E1256" s="2">
        <v>40374</v>
      </c>
      <c r="F1256" s="1">
        <v>2.23</v>
      </c>
      <c r="H1256" s="2">
        <v>40406</v>
      </c>
      <c r="I1256" s="1">
        <v>3.74</v>
      </c>
      <c r="K1256" s="2">
        <v>40402</v>
      </c>
      <c r="L1256" s="1">
        <v>4.76</v>
      </c>
      <c r="N1256" s="2">
        <v>40402</v>
      </c>
      <c r="O1256" s="1">
        <v>4.33</v>
      </c>
      <c r="Q1256" s="2">
        <v>40471</v>
      </c>
      <c r="R1256" s="1">
        <v>3.9449999999999998</v>
      </c>
      <c r="T1256" s="2">
        <v>40471</v>
      </c>
      <c r="U1256" s="1">
        <v>3.605</v>
      </c>
      <c r="W1256" s="2">
        <v>40471</v>
      </c>
      <c r="X1256" s="1">
        <v>3.3849999999999998</v>
      </c>
      <c r="Z1256" s="2">
        <v>40471</v>
      </c>
      <c r="AA1256" s="1">
        <v>3.22</v>
      </c>
      <c r="AC1256" s="2">
        <v>40471</v>
      </c>
      <c r="AD1256" s="1">
        <v>2.9550000000000001</v>
      </c>
      <c r="AF1256" s="2">
        <v>40890</v>
      </c>
      <c r="AG1256" s="1">
        <v>0.54625000000000001</v>
      </c>
      <c r="AI1256" s="2">
        <v>40476</v>
      </c>
      <c r="AJ1256" s="1">
        <v>3.5215000000000001</v>
      </c>
      <c r="AL1256" s="2">
        <v>40473</v>
      </c>
      <c r="AM1256" s="1">
        <v>2.6044999999999998</v>
      </c>
      <c r="AO1256" s="2">
        <v>40473</v>
      </c>
      <c r="AP1256" s="1">
        <v>0.53049999999999997</v>
      </c>
      <c r="AR1256" s="2">
        <v>40471</v>
      </c>
      <c r="AS1256" s="1">
        <v>0.3805</v>
      </c>
      <c r="AU1256" s="2">
        <v>40471</v>
      </c>
      <c r="AV1256" s="1">
        <v>2.9929999999999999</v>
      </c>
      <c r="AX1256" s="2">
        <v>40471</v>
      </c>
      <c r="AY1256" s="1">
        <v>3.157</v>
      </c>
      <c r="BA1256" s="116">
        <v>40471</v>
      </c>
      <c r="BB1256" s="1">
        <v>2.7589999999999999</v>
      </c>
      <c r="BD1256" s="2">
        <v>40471</v>
      </c>
      <c r="BE1256" s="1">
        <v>1.544</v>
      </c>
      <c r="BG1256" s="2">
        <v>40543</v>
      </c>
      <c r="BH1256" s="1">
        <v>3.3</v>
      </c>
      <c r="BI1256" s="2"/>
      <c r="BJ1256" s="2">
        <v>40543</v>
      </c>
      <c r="BK1256" s="1">
        <v>2.0099999999999998</v>
      </c>
      <c r="BM1256" s="2">
        <v>40472</v>
      </c>
      <c r="BN1256" s="1">
        <v>2.1360000000000001</v>
      </c>
    </row>
    <row r="1257" spans="2:66">
      <c r="B1257" s="2">
        <v>40913</v>
      </c>
      <c r="C1257" s="1">
        <v>3.56</v>
      </c>
      <c r="E1257" s="2">
        <v>40375</v>
      </c>
      <c r="F1257" s="1">
        <v>2.23</v>
      </c>
      <c r="H1257" s="2">
        <v>40407</v>
      </c>
      <c r="I1257" s="1">
        <v>3.76</v>
      </c>
      <c r="K1257" s="2">
        <v>40403</v>
      </c>
      <c r="L1257" s="1">
        <v>4.75</v>
      </c>
      <c r="N1257" s="2">
        <v>40403</v>
      </c>
      <c r="O1257" s="1">
        <v>4.32</v>
      </c>
      <c r="Q1257" s="2">
        <v>40472</v>
      </c>
      <c r="R1257" s="1">
        <v>3.88</v>
      </c>
      <c r="T1257" s="2">
        <v>40472</v>
      </c>
      <c r="U1257" s="1">
        <v>3.5449999999999999</v>
      </c>
      <c r="W1257" s="2">
        <v>40472</v>
      </c>
      <c r="X1257" s="1">
        <v>3.34</v>
      </c>
      <c r="Z1257" s="2">
        <v>40472</v>
      </c>
      <c r="AA1257" s="1">
        <v>3.1749999999999998</v>
      </c>
      <c r="AC1257" s="2">
        <v>40472</v>
      </c>
      <c r="AD1257" s="1">
        <v>2.93</v>
      </c>
      <c r="AF1257" s="2">
        <v>40891</v>
      </c>
      <c r="AG1257" s="1">
        <v>0.55505000000000004</v>
      </c>
      <c r="AI1257" s="2">
        <v>40477</v>
      </c>
      <c r="AJ1257" s="1">
        <v>3.6160000000000001</v>
      </c>
      <c r="AL1257" s="2">
        <v>40476</v>
      </c>
      <c r="AM1257" s="1">
        <v>2.6269999999999998</v>
      </c>
      <c r="AO1257" s="2">
        <v>40476</v>
      </c>
      <c r="AP1257" s="1">
        <v>0.52300000000000002</v>
      </c>
      <c r="AR1257" s="2">
        <v>40472</v>
      </c>
      <c r="AS1257" s="1">
        <v>0.38300000000000001</v>
      </c>
      <c r="AU1257" s="2">
        <v>40472</v>
      </c>
      <c r="AV1257" s="1">
        <v>3.0013000000000001</v>
      </c>
      <c r="AX1257" s="2">
        <v>40472</v>
      </c>
      <c r="AY1257" s="1">
        <v>3.1745000000000001</v>
      </c>
      <c r="BA1257" s="116">
        <v>40472</v>
      </c>
      <c r="BB1257" s="1">
        <v>2.7965</v>
      </c>
      <c r="BD1257" s="2">
        <v>40472</v>
      </c>
      <c r="BE1257" s="1">
        <v>1.581</v>
      </c>
      <c r="BG1257" s="2">
        <v>40546</v>
      </c>
      <c r="BH1257" s="1">
        <v>3.36</v>
      </c>
      <c r="BI1257" s="2"/>
      <c r="BJ1257" s="2">
        <v>40546</v>
      </c>
      <c r="BK1257" s="1">
        <v>2.02</v>
      </c>
      <c r="BM1257" s="2">
        <v>40473</v>
      </c>
      <c r="BN1257" s="1">
        <v>2.1259999999999999</v>
      </c>
    </row>
    <row r="1258" spans="2:66">
      <c r="B1258" s="2">
        <v>40914</v>
      </c>
      <c r="C1258" s="1">
        <v>3.56</v>
      </c>
      <c r="E1258" s="2">
        <v>40378</v>
      </c>
      <c r="F1258" s="1">
        <v>2.25</v>
      </c>
      <c r="H1258" s="2">
        <v>40408</v>
      </c>
      <c r="I1258" s="1">
        <v>3.7</v>
      </c>
      <c r="K1258" s="2">
        <v>40406</v>
      </c>
      <c r="L1258" s="1">
        <v>4.75</v>
      </c>
      <c r="N1258" s="2">
        <v>40406</v>
      </c>
      <c r="O1258" s="1">
        <v>4.33</v>
      </c>
      <c r="Q1258" s="2">
        <v>40473</v>
      </c>
      <c r="R1258" s="1">
        <v>3.8650000000000002</v>
      </c>
      <c r="T1258" s="2">
        <v>40473</v>
      </c>
      <c r="U1258" s="1">
        <v>3.5300000000000002</v>
      </c>
      <c r="W1258" s="2">
        <v>40473</v>
      </c>
      <c r="X1258" s="1">
        <v>3.32</v>
      </c>
      <c r="Z1258" s="2">
        <v>40473</v>
      </c>
      <c r="AA1258" s="1">
        <v>3.165</v>
      </c>
      <c r="AC1258" s="2">
        <v>40473</v>
      </c>
      <c r="AD1258" s="1">
        <v>2.92</v>
      </c>
      <c r="AF1258" s="2">
        <v>40892</v>
      </c>
      <c r="AG1258" s="1">
        <v>0.55915000000000004</v>
      </c>
      <c r="AI1258" s="2">
        <v>40478</v>
      </c>
      <c r="AJ1258" s="1">
        <v>3.6848000000000001</v>
      </c>
      <c r="AL1258" s="2">
        <v>40477</v>
      </c>
      <c r="AM1258" s="1">
        <v>2.7095000000000002</v>
      </c>
      <c r="AO1258" s="2">
        <v>40477</v>
      </c>
      <c r="AP1258" s="1">
        <v>0.55349999999999999</v>
      </c>
      <c r="AR1258" s="2">
        <v>40473</v>
      </c>
      <c r="AS1258" s="1">
        <v>0.38350000000000001</v>
      </c>
      <c r="AU1258" s="2">
        <v>40473</v>
      </c>
      <c r="AV1258" s="1">
        <v>2.9544999999999999</v>
      </c>
      <c r="AX1258" s="2">
        <v>40473</v>
      </c>
      <c r="AY1258" s="1">
        <v>3.1375000000000002</v>
      </c>
      <c r="BA1258" s="116">
        <v>40473</v>
      </c>
      <c r="BB1258" s="1">
        <v>2.7744999999999997</v>
      </c>
      <c r="BD1258" s="2">
        <v>40473</v>
      </c>
      <c r="BE1258" s="1">
        <v>1.5666</v>
      </c>
      <c r="BG1258" s="2">
        <v>40547</v>
      </c>
      <c r="BH1258" s="1">
        <v>3.36</v>
      </c>
      <c r="BI1258" s="2"/>
      <c r="BJ1258" s="2">
        <v>40547</v>
      </c>
      <c r="BK1258" s="1">
        <v>2.0099999999999998</v>
      </c>
      <c r="BM1258" s="2">
        <v>40476</v>
      </c>
      <c r="BN1258" s="1">
        <v>2.1305000000000001</v>
      </c>
    </row>
    <row r="1259" spans="2:66">
      <c r="B1259" s="2">
        <v>40917</v>
      </c>
      <c r="C1259" s="1">
        <v>3.56</v>
      </c>
      <c r="E1259" s="2">
        <v>40379</v>
      </c>
      <c r="F1259" s="1">
        <v>2.27</v>
      </c>
      <c r="H1259" s="2">
        <v>40409</v>
      </c>
      <c r="I1259" s="1">
        <v>3.68</v>
      </c>
      <c r="K1259" s="2">
        <v>40407</v>
      </c>
      <c r="L1259" s="1">
        <v>4.75</v>
      </c>
      <c r="N1259" s="2">
        <v>40407</v>
      </c>
      <c r="O1259" s="1">
        <v>4.34</v>
      </c>
      <c r="Q1259" s="2">
        <v>40476</v>
      </c>
      <c r="R1259" s="1">
        <v>3.9050000000000002</v>
      </c>
      <c r="T1259" s="2">
        <v>40476</v>
      </c>
      <c r="U1259" s="1">
        <v>3.5724999999999998</v>
      </c>
      <c r="W1259" s="2">
        <v>40476</v>
      </c>
      <c r="X1259" s="1">
        <v>3.38</v>
      </c>
      <c r="Z1259" s="2">
        <v>40476</v>
      </c>
      <c r="AA1259" s="1">
        <v>3.22</v>
      </c>
      <c r="AC1259" s="2">
        <v>40476</v>
      </c>
      <c r="AD1259" s="1">
        <v>2.9699999999999998</v>
      </c>
      <c r="AF1259" s="2">
        <v>40893</v>
      </c>
      <c r="AG1259" s="1">
        <v>0.56315000000000004</v>
      </c>
      <c r="AI1259" s="2">
        <v>40479</v>
      </c>
      <c r="AJ1259" s="1">
        <v>3.6669999999999998</v>
      </c>
      <c r="AL1259" s="2">
        <v>40478</v>
      </c>
      <c r="AM1259" s="1">
        <v>2.7865000000000002</v>
      </c>
      <c r="AO1259" s="2">
        <v>40478</v>
      </c>
      <c r="AP1259" s="1">
        <v>0.57299999999999995</v>
      </c>
      <c r="AR1259" s="2">
        <v>40476</v>
      </c>
      <c r="AS1259" s="1">
        <v>0.3725</v>
      </c>
      <c r="AU1259" s="2">
        <v>40476</v>
      </c>
      <c r="AV1259" s="1">
        <v>2.9689999999999999</v>
      </c>
      <c r="AX1259" s="2">
        <v>40476</v>
      </c>
      <c r="AY1259" s="1">
        <v>3.1509999999999998</v>
      </c>
      <c r="BA1259" s="116">
        <v>40476</v>
      </c>
      <c r="BB1259" s="1">
        <v>2.778</v>
      </c>
      <c r="BD1259" s="2">
        <v>40476</v>
      </c>
      <c r="BE1259" s="1">
        <v>1.5629999999999999</v>
      </c>
      <c r="BG1259" s="2">
        <v>40548</v>
      </c>
      <c r="BH1259" s="1">
        <v>3.5</v>
      </c>
      <c r="BI1259" s="2"/>
      <c r="BJ1259" s="2">
        <v>40548</v>
      </c>
      <c r="BK1259" s="1">
        <v>2.14</v>
      </c>
      <c r="BM1259" s="2">
        <v>40477</v>
      </c>
      <c r="BN1259" s="1">
        <v>2.1680000000000001</v>
      </c>
    </row>
    <row r="1260" spans="2:66">
      <c r="B1260" s="2">
        <v>40918</v>
      </c>
      <c r="C1260" s="1">
        <v>3.56</v>
      </c>
      <c r="E1260" s="2">
        <v>40380</v>
      </c>
      <c r="F1260" s="1">
        <v>2.27</v>
      </c>
      <c r="H1260" s="2">
        <v>40410</v>
      </c>
      <c r="I1260" s="1">
        <v>3.61</v>
      </c>
      <c r="K1260" s="2">
        <v>40408</v>
      </c>
      <c r="L1260" s="1">
        <v>4.7</v>
      </c>
      <c r="N1260" s="2">
        <v>40408</v>
      </c>
      <c r="O1260" s="1">
        <v>4.28</v>
      </c>
      <c r="Q1260" s="2">
        <v>40477</v>
      </c>
      <c r="R1260" s="1">
        <v>3.895</v>
      </c>
      <c r="T1260" s="2">
        <v>40477</v>
      </c>
      <c r="U1260" s="1">
        <v>3.5750000000000002</v>
      </c>
      <c r="W1260" s="2">
        <v>40477</v>
      </c>
      <c r="X1260" s="1">
        <v>3.375</v>
      </c>
      <c r="Z1260" s="2">
        <v>40477</v>
      </c>
      <c r="AA1260" s="1">
        <v>3.2149999999999999</v>
      </c>
      <c r="AC1260" s="2">
        <v>40477</v>
      </c>
      <c r="AD1260" s="1">
        <v>2.9699999999999998</v>
      </c>
      <c r="AF1260" s="2">
        <v>40896</v>
      </c>
      <c r="AG1260" s="1">
        <v>0.56694999999999995</v>
      </c>
      <c r="AI1260" s="2">
        <v>40480</v>
      </c>
      <c r="AJ1260" s="1">
        <v>3.6154999999999999</v>
      </c>
      <c r="AL1260" s="2">
        <v>40479</v>
      </c>
      <c r="AM1260" s="1">
        <v>2.7214999999999998</v>
      </c>
      <c r="AO1260" s="2">
        <v>40479</v>
      </c>
      <c r="AP1260" s="1">
        <v>0.51149999999999995</v>
      </c>
      <c r="AR1260" s="2">
        <v>40477</v>
      </c>
      <c r="AS1260" s="1">
        <v>0.39250000000000002</v>
      </c>
      <c r="AU1260" s="2">
        <v>40477</v>
      </c>
      <c r="AV1260" s="1">
        <v>2.9685000000000001</v>
      </c>
      <c r="AX1260" s="2">
        <v>40477</v>
      </c>
      <c r="AY1260" s="1">
        <v>3.169</v>
      </c>
      <c r="BA1260" s="116">
        <v>40477</v>
      </c>
      <c r="BB1260" s="1">
        <v>2.8149999999999999</v>
      </c>
      <c r="BD1260" s="2">
        <v>40477</v>
      </c>
      <c r="BE1260" s="1">
        <v>1.603</v>
      </c>
      <c r="BG1260" s="2">
        <v>40549</v>
      </c>
      <c r="BH1260" s="1">
        <v>3.44</v>
      </c>
      <c r="BI1260" s="2"/>
      <c r="BJ1260" s="2">
        <v>40549</v>
      </c>
      <c r="BK1260" s="1">
        <v>2.09</v>
      </c>
      <c r="BM1260" s="2">
        <v>40478</v>
      </c>
      <c r="BN1260" s="1">
        <v>2.198</v>
      </c>
    </row>
    <row r="1261" spans="2:66">
      <c r="B1261" s="2">
        <v>40919</v>
      </c>
      <c r="C1261" s="1">
        <v>3.56</v>
      </c>
      <c r="E1261" s="2">
        <v>40381</v>
      </c>
      <c r="F1261" s="1">
        <v>2.27</v>
      </c>
      <c r="H1261" s="2">
        <v>40413</v>
      </c>
      <c r="I1261" s="1">
        <v>3.62</v>
      </c>
      <c r="K1261" s="2">
        <v>40409</v>
      </c>
      <c r="L1261" s="1">
        <v>4.6100000000000003</v>
      </c>
      <c r="N1261" s="2">
        <v>40409</v>
      </c>
      <c r="O1261" s="1">
        <v>4.24</v>
      </c>
      <c r="Q1261" s="2">
        <v>40478</v>
      </c>
      <c r="R1261" s="1">
        <v>3.96</v>
      </c>
      <c r="T1261" s="2">
        <v>40478</v>
      </c>
      <c r="U1261" s="1">
        <v>3.64</v>
      </c>
      <c r="W1261" s="2">
        <v>40478</v>
      </c>
      <c r="X1261" s="1">
        <v>3.4249999999999998</v>
      </c>
      <c r="Z1261" s="2">
        <v>40478</v>
      </c>
      <c r="AA1261" s="1">
        <v>3.2549999999999999</v>
      </c>
      <c r="AC1261" s="2">
        <v>40478</v>
      </c>
      <c r="AD1261" s="1">
        <v>3.0049999999999999</v>
      </c>
      <c r="AF1261" s="2">
        <v>40897</v>
      </c>
      <c r="AG1261" s="1">
        <v>0.56974999999999998</v>
      </c>
      <c r="AI1261" s="2">
        <v>40483</v>
      </c>
      <c r="AJ1261" s="1">
        <v>3.6574999999999998</v>
      </c>
      <c r="AL1261" s="2">
        <v>40480</v>
      </c>
      <c r="AM1261" s="1">
        <v>2.6615000000000002</v>
      </c>
      <c r="AO1261" s="2">
        <v>40480</v>
      </c>
      <c r="AP1261" s="1">
        <v>0.4945</v>
      </c>
      <c r="AR1261" s="2">
        <v>40478</v>
      </c>
      <c r="AS1261" s="1">
        <v>0.39650000000000002</v>
      </c>
      <c r="AU1261" s="2">
        <v>40478</v>
      </c>
      <c r="AV1261" s="1">
        <v>3.0255000000000001</v>
      </c>
      <c r="AX1261" s="2">
        <v>40478</v>
      </c>
      <c r="AY1261" s="1">
        <v>3.2160000000000002</v>
      </c>
      <c r="BA1261" s="116">
        <v>40478</v>
      </c>
      <c r="BB1261" s="1">
        <v>2.8679999999999999</v>
      </c>
      <c r="BD1261" s="2">
        <v>40478</v>
      </c>
      <c r="BE1261" s="1">
        <v>1.6120000000000001</v>
      </c>
      <c r="BG1261" s="2">
        <v>40550</v>
      </c>
      <c r="BH1261" s="1">
        <v>3.34</v>
      </c>
      <c r="BI1261" s="2"/>
      <c r="BJ1261" s="2">
        <v>40550</v>
      </c>
      <c r="BK1261" s="1">
        <v>1.96</v>
      </c>
      <c r="BM1261" s="2">
        <v>40479</v>
      </c>
      <c r="BN1261" s="1">
        <v>2.202</v>
      </c>
    </row>
    <row r="1262" spans="2:66">
      <c r="B1262" s="2">
        <v>40920</v>
      </c>
      <c r="C1262" s="1">
        <v>3.56</v>
      </c>
      <c r="E1262" s="2">
        <v>40382</v>
      </c>
      <c r="F1262" s="1">
        <v>2.2999999999999998</v>
      </c>
      <c r="H1262" s="2">
        <v>40414</v>
      </c>
      <c r="I1262" s="1">
        <v>3.58</v>
      </c>
      <c r="K1262" s="2">
        <v>40410</v>
      </c>
      <c r="L1262" s="1">
        <v>4.5199999999999996</v>
      </c>
      <c r="N1262" s="2">
        <v>40410</v>
      </c>
      <c r="O1262" s="1">
        <v>4.13</v>
      </c>
      <c r="Q1262" s="2">
        <v>40479</v>
      </c>
      <c r="R1262" s="1">
        <v>3.93</v>
      </c>
      <c r="T1262" s="2">
        <v>40479</v>
      </c>
      <c r="U1262" s="1">
        <v>3.6150000000000002</v>
      </c>
      <c r="W1262" s="2">
        <v>40479</v>
      </c>
      <c r="X1262" s="1">
        <v>3.39</v>
      </c>
      <c r="Z1262" s="2">
        <v>40479</v>
      </c>
      <c r="AA1262" s="1">
        <v>3.2250000000000001</v>
      </c>
      <c r="AC1262" s="2">
        <v>40479</v>
      </c>
      <c r="AD1262" s="1">
        <v>2.99</v>
      </c>
      <c r="AF1262" s="2">
        <v>40898</v>
      </c>
      <c r="AG1262" s="1">
        <v>0.57125000000000004</v>
      </c>
      <c r="AI1262" s="2">
        <v>40484</v>
      </c>
      <c r="AJ1262" s="1">
        <v>3.6128</v>
      </c>
      <c r="AL1262" s="2">
        <v>40483</v>
      </c>
      <c r="AM1262" s="1">
        <v>2.6930000000000001</v>
      </c>
      <c r="AO1262" s="2">
        <v>40483</v>
      </c>
      <c r="AP1262" s="1">
        <v>0.4995</v>
      </c>
      <c r="AR1262" s="2">
        <v>40479</v>
      </c>
      <c r="AS1262" s="1">
        <v>0.36899999999999999</v>
      </c>
      <c r="AU1262" s="2">
        <v>40479</v>
      </c>
      <c r="AV1262" s="1">
        <v>3.0024999999999999</v>
      </c>
      <c r="AX1262" s="2">
        <v>40479</v>
      </c>
      <c r="AY1262" s="1">
        <v>3.2004999999999999</v>
      </c>
      <c r="BA1262" s="116">
        <v>40479</v>
      </c>
      <c r="BB1262" s="1">
        <v>2.8479999999999999</v>
      </c>
      <c r="BD1262" s="2">
        <v>40479</v>
      </c>
      <c r="BE1262" s="1">
        <v>1.613</v>
      </c>
      <c r="BG1262" s="2">
        <v>40553</v>
      </c>
      <c r="BH1262" s="1">
        <v>3.32</v>
      </c>
      <c r="BI1262" s="2"/>
      <c r="BJ1262" s="2">
        <v>40553</v>
      </c>
      <c r="BK1262" s="1">
        <v>1.9300000000000002</v>
      </c>
      <c r="BM1262" s="2">
        <v>40480</v>
      </c>
      <c r="BN1262" s="1">
        <v>2.1545000000000001</v>
      </c>
    </row>
    <row r="1263" spans="2:66">
      <c r="B1263" s="2">
        <v>40921</v>
      </c>
      <c r="C1263" s="1">
        <v>3.56</v>
      </c>
      <c r="E1263" s="2">
        <v>40385</v>
      </c>
      <c r="F1263" s="1">
        <v>2.31</v>
      </c>
      <c r="H1263" s="2">
        <v>40415</v>
      </c>
      <c r="I1263" s="1">
        <v>3.57</v>
      </c>
      <c r="K1263" s="2">
        <v>40413</v>
      </c>
      <c r="L1263" s="1">
        <v>4.53</v>
      </c>
      <c r="N1263" s="2">
        <v>40413</v>
      </c>
      <c r="O1263" s="1">
        <v>4.1399999999999997</v>
      </c>
      <c r="Q1263" s="2">
        <v>40480</v>
      </c>
      <c r="R1263" s="1">
        <v>3.95</v>
      </c>
      <c r="T1263" s="2">
        <v>40480</v>
      </c>
      <c r="U1263" s="1">
        <v>3.6349999999999998</v>
      </c>
      <c r="W1263" s="2">
        <v>40480</v>
      </c>
      <c r="X1263" s="1">
        <v>3.41</v>
      </c>
      <c r="Z1263" s="2">
        <v>40480</v>
      </c>
      <c r="AA1263" s="1">
        <v>3.25</v>
      </c>
      <c r="AC1263" s="2">
        <v>40480</v>
      </c>
      <c r="AD1263" s="1">
        <v>2.9950000000000001</v>
      </c>
      <c r="AF1263" s="2">
        <v>40899</v>
      </c>
      <c r="AG1263" s="1">
        <v>0.57374999999999998</v>
      </c>
      <c r="AI1263" s="2">
        <v>40485</v>
      </c>
      <c r="AJ1263" s="1">
        <v>3.6819999999999999</v>
      </c>
      <c r="AL1263" s="2">
        <v>40484</v>
      </c>
      <c r="AM1263" s="1">
        <v>2.6749999999999998</v>
      </c>
      <c r="AO1263" s="2">
        <v>40484</v>
      </c>
      <c r="AP1263" s="1">
        <v>0.51229999999999998</v>
      </c>
      <c r="AR1263" s="2">
        <v>40480</v>
      </c>
      <c r="AS1263" s="1">
        <v>0.36499999999999999</v>
      </c>
      <c r="AU1263" s="2">
        <v>40480</v>
      </c>
      <c r="AV1263" s="1">
        <v>2.952</v>
      </c>
      <c r="AX1263" s="2">
        <v>40480</v>
      </c>
      <c r="AY1263" s="1">
        <v>3.1435</v>
      </c>
      <c r="BA1263" s="116">
        <v>40480</v>
      </c>
      <c r="BB1263" s="1">
        <v>2.7894999999999999</v>
      </c>
      <c r="BD1263" s="2">
        <v>40480</v>
      </c>
      <c r="BE1263" s="1">
        <v>1.5899999999999999</v>
      </c>
      <c r="BG1263" s="2">
        <v>40554</v>
      </c>
      <c r="BH1263" s="1">
        <v>3.37</v>
      </c>
      <c r="BI1263" s="2"/>
      <c r="BJ1263" s="2">
        <v>40554</v>
      </c>
      <c r="BK1263" s="1">
        <v>1.98</v>
      </c>
      <c r="BM1263" s="2">
        <v>40483</v>
      </c>
      <c r="BN1263" s="1">
        <v>2.1469999999999998</v>
      </c>
    </row>
    <row r="1264" spans="2:66">
      <c r="B1264" s="2">
        <v>40924</v>
      </c>
      <c r="C1264" s="1">
        <v>3.56</v>
      </c>
      <c r="E1264" s="2">
        <v>40386</v>
      </c>
      <c r="F1264" s="1">
        <v>2.31</v>
      </c>
      <c r="H1264" s="2">
        <v>40416</v>
      </c>
      <c r="I1264" s="1">
        <v>3.54</v>
      </c>
      <c r="K1264" s="2">
        <v>40414</v>
      </c>
      <c r="L1264" s="1">
        <v>4.54</v>
      </c>
      <c r="N1264" s="2">
        <v>40414</v>
      </c>
      <c r="O1264" s="1">
        <v>4.1100000000000003</v>
      </c>
      <c r="Q1264" s="2">
        <v>40483</v>
      </c>
      <c r="R1264" s="1">
        <v>4.0250000000000004</v>
      </c>
      <c r="T1264" s="2">
        <v>40483</v>
      </c>
      <c r="U1264" s="1">
        <v>3.7149999999999999</v>
      </c>
      <c r="W1264" s="2">
        <v>40483</v>
      </c>
      <c r="X1264" s="1">
        <v>3.48</v>
      </c>
      <c r="Z1264" s="2">
        <v>40483</v>
      </c>
      <c r="AA1264" s="1">
        <v>3.31</v>
      </c>
      <c r="AC1264" s="2">
        <v>40483</v>
      </c>
      <c r="AD1264" s="1">
        <v>3.04</v>
      </c>
      <c r="AF1264" s="2">
        <v>40900</v>
      </c>
      <c r="AG1264" s="1">
        <v>0.57574999999999998</v>
      </c>
      <c r="AI1264" s="2">
        <v>40486</v>
      </c>
      <c r="AJ1264" s="1">
        <v>3.6949999999999998</v>
      </c>
      <c r="AL1264" s="2">
        <v>40485</v>
      </c>
      <c r="AM1264" s="1">
        <v>2.6589999999999998</v>
      </c>
      <c r="AO1264" s="2">
        <v>40485</v>
      </c>
      <c r="AP1264" s="1">
        <v>0.48199999999999998</v>
      </c>
      <c r="AR1264" s="2">
        <v>40483</v>
      </c>
      <c r="AS1264" s="1">
        <v>0.3775</v>
      </c>
      <c r="AU1264" s="2">
        <v>40483</v>
      </c>
      <c r="AV1264" s="1">
        <v>2.9039999999999999</v>
      </c>
      <c r="AX1264" s="2">
        <v>40483</v>
      </c>
      <c r="AY1264" s="1">
        <v>3.101</v>
      </c>
      <c r="BA1264" s="116">
        <v>40483</v>
      </c>
      <c r="BB1264" s="1">
        <v>2.7650000000000001</v>
      </c>
      <c r="BD1264" s="2">
        <v>40483</v>
      </c>
      <c r="BE1264" s="1">
        <v>1.587</v>
      </c>
      <c r="BG1264" s="2">
        <v>40555</v>
      </c>
      <c r="BH1264" s="1">
        <v>3.4</v>
      </c>
      <c r="BI1264" s="2"/>
      <c r="BJ1264" s="2">
        <v>40555</v>
      </c>
      <c r="BK1264" s="1">
        <v>1.99</v>
      </c>
      <c r="BM1264" s="2">
        <v>40484</v>
      </c>
      <c r="BN1264" s="1">
        <v>2.1444999999999999</v>
      </c>
    </row>
    <row r="1265" spans="2:66">
      <c r="B1265" s="2">
        <v>40925</v>
      </c>
      <c r="C1265" s="1">
        <v>3.56</v>
      </c>
      <c r="E1265" s="2">
        <v>40387</v>
      </c>
      <c r="F1265" s="1">
        <v>2.31</v>
      </c>
      <c r="H1265" s="2">
        <v>40417</v>
      </c>
      <c r="I1265" s="1">
        <v>3.56</v>
      </c>
      <c r="K1265" s="2">
        <v>40415</v>
      </c>
      <c r="L1265" s="1">
        <v>4.54</v>
      </c>
      <c r="N1265" s="2">
        <v>40415</v>
      </c>
      <c r="O1265" s="1">
        <v>4.1100000000000003</v>
      </c>
      <c r="Q1265" s="2">
        <v>40484</v>
      </c>
      <c r="R1265" s="1">
        <v>4.03</v>
      </c>
      <c r="T1265" s="2">
        <v>40484</v>
      </c>
      <c r="U1265" s="1">
        <v>3.73</v>
      </c>
      <c r="W1265" s="2">
        <v>40484</v>
      </c>
      <c r="X1265" s="1">
        <v>3.5150000000000001</v>
      </c>
      <c r="Z1265" s="2">
        <v>40484</v>
      </c>
      <c r="AA1265" s="1">
        <v>3.34</v>
      </c>
      <c r="AC1265" s="2">
        <v>40484</v>
      </c>
      <c r="AD1265" s="1">
        <v>3.07</v>
      </c>
      <c r="AF1265" s="2">
        <v>40905</v>
      </c>
      <c r="AG1265" s="1">
        <v>0.57925000000000004</v>
      </c>
      <c r="AI1265" s="2">
        <v>40487</v>
      </c>
      <c r="AJ1265" s="1">
        <v>3.7330000000000001</v>
      </c>
      <c r="AL1265" s="2">
        <v>40486</v>
      </c>
      <c r="AM1265" s="1">
        <v>2.6109999999999998</v>
      </c>
      <c r="AO1265" s="2">
        <v>40486</v>
      </c>
      <c r="AP1265" s="1">
        <v>0.47099999999999997</v>
      </c>
      <c r="AR1265" s="2">
        <v>40484</v>
      </c>
      <c r="AS1265" s="1">
        <v>0.38100000000000001</v>
      </c>
      <c r="AU1265" s="2">
        <v>40484</v>
      </c>
      <c r="AV1265" s="1">
        <v>2.8828</v>
      </c>
      <c r="AX1265" s="2">
        <v>40484</v>
      </c>
      <c r="AY1265" s="1">
        <v>3.0720000000000001</v>
      </c>
      <c r="BA1265" s="116">
        <v>40484</v>
      </c>
      <c r="BB1265" s="1">
        <v>2.7429000000000001</v>
      </c>
      <c r="BD1265" s="2">
        <v>40484</v>
      </c>
      <c r="BE1265" s="1">
        <v>1.6099999999999999</v>
      </c>
      <c r="BG1265" s="2">
        <v>40556</v>
      </c>
      <c r="BH1265" s="1">
        <v>3.34</v>
      </c>
      <c r="BI1265" s="2"/>
      <c r="BJ1265" s="2">
        <v>40556</v>
      </c>
      <c r="BK1265" s="1">
        <v>1.9300000000000002</v>
      </c>
      <c r="BM1265" s="2">
        <v>40485</v>
      </c>
      <c r="BN1265" s="1">
        <v>2.1124999999999998</v>
      </c>
    </row>
    <row r="1266" spans="2:66">
      <c r="B1266" s="2">
        <v>40926</v>
      </c>
      <c r="C1266" s="1">
        <v>3.55</v>
      </c>
      <c r="E1266" s="2">
        <v>40388</v>
      </c>
      <c r="F1266" s="1">
        <v>2.31</v>
      </c>
      <c r="H1266" s="2">
        <v>40420</v>
      </c>
      <c r="I1266" s="1">
        <v>3.58</v>
      </c>
      <c r="K1266" s="2">
        <v>40416</v>
      </c>
      <c r="L1266" s="1">
        <v>4.47</v>
      </c>
      <c r="N1266" s="2">
        <v>40416</v>
      </c>
      <c r="O1266" s="1">
        <v>4.04</v>
      </c>
      <c r="Q1266" s="2">
        <v>40485</v>
      </c>
      <c r="R1266" s="1">
        <v>4.0199999999999996</v>
      </c>
      <c r="T1266" s="2">
        <v>40485</v>
      </c>
      <c r="U1266" s="1">
        <v>3.7199999999999998</v>
      </c>
      <c r="W1266" s="2">
        <v>40485</v>
      </c>
      <c r="X1266" s="1">
        <v>3.5049999999999999</v>
      </c>
      <c r="Z1266" s="2">
        <v>40485</v>
      </c>
      <c r="AA1266" s="1">
        <v>3.335</v>
      </c>
      <c r="AC1266" s="2">
        <v>40485</v>
      </c>
      <c r="AD1266" s="1">
        <v>3.0625</v>
      </c>
      <c r="AF1266" s="2">
        <v>40906</v>
      </c>
      <c r="AG1266" s="1">
        <v>0.58099999999999996</v>
      </c>
      <c r="AI1266" s="2">
        <v>40490</v>
      </c>
      <c r="AJ1266" s="1">
        <v>3.7382999999999997</v>
      </c>
      <c r="AL1266" s="2">
        <v>40487</v>
      </c>
      <c r="AM1266" s="1">
        <v>2.6465000000000001</v>
      </c>
      <c r="AO1266" s="2">
        <v>40487</v>
      </c>
      <c r="AP1266" s="1">
        <v>0.51600000000000001</v>
      </c>
      <c r="AR1266" s="2">
        <v>40485</v>
      </c>
      <c r="AS1266" s="1">
        <v>0.36249999999999999</v>
      </c>
      <c r="AU1266" s="2">
        <v>40485</v>
      </c>
      <c r="AV1266" s="1">
        <v>2.8574999999999999</v>
      </c>
      <c r="AX1266" s="2">
        <v>40485</v>
      </c>
      <c r="AY1266" s="1">
        <v>3.0470000000000002</v>
      </c>
      <c r="BA1266" s="116">
        <v>40485</v>
      </c>
      <c r="BB1266" s="1">
        <v>2.7255000000000003</v>
      </c>
      <c r="BD1266" s="2">
        <v>40485</v>
      </c>
      <c r="BE1266" s="1">
        <v>1.597</v>
      </c>
      <c r="BG1266" s="2">
        <v>40557</v>
      </c>
      <c r="BH1266" s="1">
        <v>3.35</v>
      </c>
      <c r="BI1266" s="2"/>
      <c r="BJ1266" s="2">
        <v>40557</v>
      </c>
      <c r="BK1266" s="1">
        <v>1.95</v>
      </c>
      <c r="BM1266" s="2">
        <v>40486</v>
      </c>
      <c r="BN1266" s="1">
        <v>2.0699999999999998</v>
      </c>
    </row>
    <row r="1267" spans="2:66">
      <c r="B1267" s="2">
        <v>40927</v>
      </c>
      <c r="C1267" s="1">
        <v>3.54</v>
      </c>
      <c r="E1267" s="2">
        <v>40389</v>
      </c>
      <c r="F1267" s="1">
        <v>2.31</v>
      </c>
      <c r="H1267" s="2">
        <v>40421</v>
      </c>
      <c r="I1267" s="1">
        <v>3.55</v>
      </c>
      <c r="K1267" s="2">
        <v>40417</v>
      </c>
      <c r="L1267" s="1">
        <v>4.43</v>
      </c>
      <c r="N1267" s="2">
        <v>40417</v>
      </c>
      <c r="O1267" s="1">
        <v>4.04</v>
      </c>
      <c r="Q1267" s="2">
        <v>40486</v>
      </c>
      <c r="R1267" s="1">
        <v>4.085</v>
      </c>
      <c r="T1267" s="2">
        <v>40486</v>
      </c>
      <c r="U1267" s="1">
        <v>3.7850000000000001</v>
      </c>
      <c r="W1267" s="2">
        <v>40486</v>
      </c>
      <c r="X1267" s="1">
        <v>3.57</v>
      </c>
      <c r="Z1267" s="2">
        <v>40486</v>
      </c>
      <c r="AA1267" s="1">
        <v>3.395</v>
      </c>
      <c r="AC1267" s="2">
        <v>40486</v>
      </c>
      <c r="AD1267" s="1">
        <v>3.1</v>
      </c>
      <c r="AF1267" s="2">
        <v>40907</v>
      </c>
      <c r="AG1267" s="1">
        <v>0.58099999999999996</v>
      </c>
      <c r="AI1267" s="2">
        <v>40491</v>
      </c>
      <c r="AJ1267" s="1">
        <v>3.8693</v>
      </c>
      <c r="AL1267" s="2">
        <v>40490</v>
      </c>
      <c r="AM1267" s="1">
        <v>2.6720000000000002</v>
      </c>
      <c r="AO1267" s="2">
        <v>40490</v>
      </c>
      <c r="AP1267" s="1">
        <v>0.5625</v>
      </c>
      <c r="AR1267" s="2">
        <v>40486</v>
      </c>
      <c r="AS1267" s="1">
        <v>0.36</v>
      </c>
      <c r="AU1267" s="2">
        <v>40486</v>
      </c>
      <c r="AV1267" s="1">
        <v>2.9</v>
      </c>
      <c r="AX1267" s="2">
        <v>40486</v>
      </c>
      <c r="AY1267" s="1">
        <v>3.0545</v>
      </c>
      <c r="BA1267" s="116">
        <v>40486</v>
      </c>
      <c r="BB1267" s="1">
        <v>2.7050000000000001</v>
      </c>
      <c r="BD1267" s="2">
        <v>40486</v>
      </c>
      <c r="BE1267" s="1">
        <v>1.5649999999999999</v>
      </c>
      <c r="BG1267" s="2">
        <v>40561</v>
      </c>
      <c r="BH1267" s="1">
        <v>3.39</v>
      </c>
      <c r="BI1267" s="2"/>
      <c r="BJ1267" s="2">
        <v>40561</v>
      </c>
      <c r="BK1267" s="1">
        <v>1.97</v>
      </c>
      <c r="BM1267" s="2">
        <v>40487</v>
      </c>
      <c r="BN1267" s="1">
        <v>2.0859999999999999</v>
      </c>
    </row>
    <row r="1268" spans="2:66">
      <c r="B1268" s="2">
        <v>40928</v>
      </c>
      <c r="C1268" s="1">
        <v>3.54</v>
      </c>
      <c r="E1268" s="2">
        <v>40392</v>
      </c>
      <c r="F1268" s="1">
        <v>2.3199999999999998</v>
      </c>
      <c r="H1268" s="2">
        <v>40422</v>
      </c>
      <c r="I1268" s="1">
        <v>3.65</v>
      </c>
      <c r="K1268" s="2">
        <v>40420</v>
      </c>
      <c r="L1268" s="1">
        <v>4.4400000000000004</v>
      </c>
      <c r="N1268" s="2">
        <v>40420</v>
      </c>
      <c r="O1268" s="1">
        <v>4.05</v>
      </c>
      <c r="Q1268" s="2">
        <v>40487</v>
      </c>
      <c r="R1268" s="1">
        <v>4.1349999999999998</v>
      </c>
      <c r="T1268" s="2">
        <v>40487</v>
      </c>
      <c r="U1268" s="1">
        <v>3.835</v>
      </c>
      <c r="W1268" s="2">
        <v>40487</v>
      </c>
      <c r="X1268" s="1">
        <v>3.62</v>
      </c>
      <c r="Z1268" s="2">
        <v>40487</v>
      </c>
      <c r="AA1268" s="1">
        <v>3.4449999999999998</v>
      </c>
      <c r="AC1268" s="2">
        <v>40487</v>
      </c>
      <c r="AD1268" s="1">
        <v>3.11</v>
      </c>
      <c r="AF1268" s="2">
        <v>40911</v>
      </c>
      <c r="AG1268" s="1">
        <v>0.58250000000000002</v>
      </c>
      <c r="AI1268" s="2">
        <v>40492</v>
      </c>
      <c r="AJ1268" s="1">
        <v>3.8494999999999999</v>
      </c>
      <c r="AL1268" s="2">
        <v>40491</v>
      </c>
      <c r="AM1268" s="1">
        <v>2.8120000000000003</v>
      </c>
      <c r="AO1268" s="2">
        <v>40491</v>
      </c>
      <c r="AP1268" s="1">
        <v>0.62949999999999995</v>
      </c>
      <c r="AR1268" s="2">
        <v>40487</v>
      </c>
      <c r="AS1268" s="1">
        <v>0.40100000000000002</v>
      </c>
      <c r="AU1268" s="2">
        <v>40487</v>
      </c>
      <c r="AV1268" s="1">
        <v>2.9173</v>
      </c>
      <c r="AX1268" s="2">
        <v>40487</v>
      </c>
      <c r="AY1268" s="1">
        <v>3.0790000000000002</v>
      </c>
      <c r="BA1268" s="116">
        <v>40487</v>
      </c>
      <c r="BB1268" s="1">
        <v>2.7309999999999999</v>
      </c>
      <c r="BD1268" s="2">
        <v>40487</v>
      </c>
      <c r="BE1268" s="1">
        <v>1.5775000000000001</v>
      </c>
      <c r="BG1268" s="2">
        <v>40562</v>
      </c>
      <c r="BH1268" s="1">
        <v>3.37</v>
      </c>
      <c r="BI1268" s="2"/>
      <c r="BJ1268" s="2">
        <v>40562</v>
      </c>
      <c r="BK1268" s="1">
        <v>1.95</v>
      </c>
      <c r="BM1268" s="2">
        <v>40490</v>
      </c>
      <c r="BN1268" s="1">
        <v>2.0859999999999999</v>
      </c>
    </row>
    <row r="1269" spans="2:66">
      <c r="B1269" s="2">
        <v>40933</v>
      </c>
      <c r="C1269" s="1">
        <v>3.54</v>
      </c>
      <c r="E1269" s="2">
        <v>40393</v>
      </c>
      <c r="F1269" s="1">
        <v>2.35</v>
      </c>
      <c r="H1269" s="2">
        <v>40423</v>
      </c>
      <c r="I1269" s="1">
        <v>3.6</v>
      </c>
      <c r="K1269" s="2">
        <v>40421</v>
      </c>
      <c r="L1269" s="1">
        <v>4.38</v>
      </c>
      <c r="N1269" s="2">
        <v>40421</v>
      </c>
      <c r="O1269" s="1">
        <v>4</v>
      </c>
      <c r="Q1269" s="2">
        <v>40490</v>
      </c>
      <c r="R1269" s="1">
        <v>4.1449999999999996</v>
      </c>
      <c r="T1269" s="2">
        <v>40490</v>
      </c>
      <c r="U1269" s="1">
        <v>3.84</v>
      </c>
      <c r="W1269" s="2">
        <v>40490</v>
      </c>
      <c r="X1269" s="1">
        <v>3.62</v>
      </c>
      <c r="Z1269" s="2">
        <v>40490</v>
      </c>
      <c r="AA1269" s="1">
        <v>3.4474999999999998</v>
      </c>
      <c r="AC1269" s="2">
        <v>40490</v>
      </c>
      <c r="AD1269" s="1">
        <v>3.125</v>
      </c>
      <c r="AF1269" s="2">
        <v>40912</v>
      </c>
      <c r="AG1269" s="1">
        <v>0.58250000000000002</v>
      </c>
      <c r="AI1269" s="2">
        <v>40493</v>
      </c>
      <c r="AJ1269" s="1">
        <v>3.8460000000000001</v>
      </c>
      <c r="AL1269" s="2">
        <v>40492</v>
      </c>
      <c r="AM1269" s="1">
        <v>2.7705000000000002</v>
      </c>
      <c r="AO1269" s="2">
        <v>40492</v>
      </c>
      <c r="AP1269" s="1">
        <v>0.62749999999999995</v>
      </c>
      <c r="AR1269" s="2">
        <v>40490</v>
      </c>
      <c r="AS1269" s="1">
        <v>0.42399999999999999</v>
      </c>
      <c r="AU1269" s="2">
        <v>40490</v>
      </c>
      <c r="AV1269" s="1">
        <v>2.9175</v>
      </c>
      <c r="AX1269" s="2">
        <v>40490</v>
      </c>
      <c r="AY1269" s="1">
        <v>3.0703</v>
      </c>
      <c r="BA1269" s="116">
        <v>40490</v>
      </c>
      <c r="BB1269" s="1">
        <v>2.7250000000000001</v>
      </c>
      <c r="BD1269" s="2">
        <v>40490</v>
      </c>
      <c r="BE1269" s="1">
        <v>1.5920000000000001</v>
      </c>
      <c r="BG1269" s="2">
        <v>40563</v>
      </c>
      <c r="BH1269" s="1">
        <v>3.4699999999999998</v>
      </c>
      <c r="BI1269" s="2"/>
      <c r="BJ1269" s="2">
        <v>40563</v>
      </c>
      <c r="BK1269" s="1">
        <v>2.06</v>
      </c>
      <c r="BM1269" s="2">
        <v>40491</v>
      </c>
      <c r="BN1269" s="1">
        <v>2.1339999999999999</v>
      </c>
    </row>
    <row r="1270" spans="2:66">
      <c r="B1270" s="2">
        <v>40934</v>
      </c>
      <c r="C1270" s="1">
        <v>3.54</v>
      </c>
      <c r="E1270" s="2">
        <v>40394</v>
      </c>
      <c r="F1270" s="1">
        <v>2.33</v>
      </c>
      <c r="H1270" s="2">
        <v>40424</v>
      </c>
      <c r="I1270" s="1">
        <v>3.65</v>
      </c>
      <c r="K1270" s="2">
        <v>40422</v>
      </c>
      <c r="L1270" s="1">
        <v>4.42</v>
      </c>
      <c r="N1270" s="2">
        <v>40422</v>
      </c>
      <c r="O1270" s="1">
        <v>4.0599999999999996</v>
      </c>
      <c r="Q1270" s="2">
        <v>40491</v>
      </c>
      <c r="R1270" s="1">
        <v>4.18</v>
      </c>
      <c r="T1270" s="2">
        <v>40491</v>
      </c>
      <c r="U1270" s="1">
        <v>3.875</v>
      </c>
      <c r="W1270" s="2">
        <v>40491</v>
      </c>
      <c r="X1270" s="1">
        <v>3.65</v>
      </c>
      <c r="Z1270" s="2">
        <v>40491</v>
      </c>
      <c r="AA1270" s="1">
        <v>3.4649999999999999</v>
      </c>
      <c r="AC1270" s="2">
        <v>40491</v>
      </c>
      <c r="AD1270" s="1">
        <v>3.13</v>
      </c>
      <c r="AF1270" s="2">
        <v>40913</v>
      </c>
      <c r="AG1270" s="1">
        <v>0.58250000000000002</v>
      </c>
      <c r="AI1270" s="2">
        <v>40494</v>
      </c>
      <c r="AJ1270" s="1">
        <v>3.907</v>
      </c>
      <c r="AL1270" s="2">
        <v>40493</v>
      </c>
      <c r="AM1270" s="1">
        <v>2.7694999999999999</v>
      </c>
      <c r="AO1270" s="2">
        <v>40493</v>
      </c>
      <c r="AP1270" s="1">
        <v>0.625</v>
      </c>
      <c r="AR1270" s="2">
        <v>40491</v>
      </c>
      <c r="AS1270" s="1">
        <v>0.4415</v>
      </c>
      <c r="AU1270" s="2">
        <v>40491</v>
      </c>
      <c r="AV1270" s="1">
        <v>2.964</v>
      </c>
      <c r="AX1270" s="2">
        <v>40491</v>
      </c>
      <c r="AY1270" s="1">
        <v>3.13</v>
      </c>
      <c r="BA1270" s="116">
        <v>40491</v>
      </c>
      <c r="BB1270" s="1">
        <v>2.7770000000000001</v>
      </c>
      <c r="BD1270" s="2">
        <v>40491</v>
      </c>
      <c r="BE1270" s="1">
        <v>1.6259999999999999</v>
      </c>
      <c r="BG1270" s="2">
        <v>40564</v>
      </c>
      <c r="BH1270" s="1">
        <v>3.44</v>
      </c>
      <c r="BI1270" s="2"/>
      <c r="BJ1270" s="2">
        <v>40564</v>
      </c>
      <c r="BK1270" s="1">
        <v>2.04</v>
      </c>
      <c r="BM1270" s="2">
        <v>40492</v>
      </c>
      <c r="BN1270" s="1">
        <v>2.1194999999999999</v>
      </c>
    </row>
    <row r="1271" spans="2:66">
      <c r="B1271" s="2">
        <v>40935</v>
      </c>
      <c r="C1271" s="1">
        <v>3.54</v>
      </c>
      <c r="E1271" s="2">
        <v>40395</v>
      </c>
      <c r="F1271" s="1">
        <v>2.34</v>
      </c>
      <c r="H1271" s="2">
        <v>40427</v>
      </c>
      <c r="I1271" s="1">
        <v>3.69</v>
      </c>
      <c r="K1271" s="2">
        <v>40423</v>
      </c>
      <c r="L1271" s="1">
        <v>4.38</v>
      </c>
      <c r="N1271" s="2">
        <v>40423</v>
      </c>
      <c r="O1271" s="1">
        <v>4.0199999999999996</v>
      </c>
      <c r="Q1271" s="2">
        <v>40492</v>
      </c>
      <c r="R1271" s="1">
        <v>4.16</v>
      </c>
      <c r="T1271" s="2">
        <v>40492</v>
      </c>
      <c r="U1271" s="1">
        <v>3.86</v>
      </c>
      <c r="W1271" s="2">
        <v>40492</v>
      </c>
      <c r="X1271" s="1">
        <v>3.6349999999999998</v>
      </c>
      <c r="Z1271" s="2">
        <v>40492</v>
      </c>
      <c r="AA1271" s="1">
        <v>3.4550000000000001</v>
      </c>
      <c r="AC1271" s="2">
        <v>40492</v>
      </c>
      <c r="AD1271" s="1">
        <v>3.125</v>
      </c>
      <c r="AF1271" s="2">
        <v>40914</v>
      </c>
      <c r="AG1271" s="1">
        <v>0.58150000000000002</v>
      </c>
      <c r="AI1271" s="2">
        <v>40497</v>
      </c>
      <c r="AJ1271" s="1">
        <v>4.0263</v>
      </c>
      <c r="AL1271" s="2">
        <v>40494</v>
      </c>
      <c r="AM1271" s="1">
        <v>2.907</v>
      </c>
      <c r="AO1271" s="2">
        <v>40494</v>
      </c>
      <c r="AP1271" s="1">
        <v>0.70699999999999996</v>
      </c>
      <c r="AR1271" s="2">
        <v>40492</v>
      </c>
      <c r="AS1271" s="1">
        <v>0.44600000000000001</v>
      </c>
      <c r="AU1271" s="2">
        <v>40492</v>
      </c>
      <c r="AV1271" s="1">
        <v>2.952</v>
      </c>
      <c r="AX1271" s="2">
        <v>40492</v>
      </c>
      <c r="AY1271" s="1">
        <v>3.1240000000000001</v>
      </c>
      <c r="BA1271" s="116">
        <v>40492</v>
      </c>
      <c r="BB1271" s="1">
        <v>2.7450000000000001</v>
      </c>
      <c r="BD1271" s="2">
        <v>40492</v>
      </c>
      <c r="BE1271" s="1">
        <v>1.619</v>
      </c>
      <c r="BG1271" s="2">
        <v>40567</v>
      </c>
      <c r="BH1271" s="1">
        <v>3.43</v>
      </c>
      <c r="BI1271" s="2"/>
      <c r="BJ1271" s="2">
        <v>40567</v>
      </c>
      <c r="BK1271" s="1">
        <v>2.0299999999999998</v>
      </c>
      <c r="BM1271" s="2">
        <v>40493</v>
      </c>
      <c r="BN1271" s="1">
        <v>2.1364999999999998</v>
      </c>
    </row>
    <row r="1272" spans="2:66">
      <c r="B1272" s="2">
        <v>40938</v>
      </c>
      <c r="C1272" s="1">
        <v>3.54</v>
      </c>
      <c r="E1272" s="2">
        <v>40396</v>
      </c>
      <c r="F1272" s="1">
        <v>2.35</v>
      </c>
      <c r="H1272" s="2">
        <v>40428</v>
      </c>
      <c r="I1272" s="1">
        <v>3.63</v>
      </c>
      <c r="K1272" s="2">
        <v>40424</v>
      </c>
      <c r="L1272" s="1">
        <v>4.43</v>
      </c>
      <c r="N1272" s="2">
        <v>40427</v>
      </c>
      <c r="O1272" s="1">
        <v>4.1399999999999997</v>
      </c>
      <c r="Q1272" s="2">
        <v>40493</v>
      </c>
      <c r="R1272" s="1">
        <v>4.1950000000000003</v>
      </c>
      <c r="T1272" s="2">
        <v>40493</v>
      </c>
      <c r="U1272" s="1">
        <v>3.8849999999999998</v>
      </c>
      <c r="W1272" s="2">
        <v>40493</v>
      </c>
      <c r="X1272" s="1">
        <v>3.66</v>
      </c>
      <c r="Z1272" s="2">
        <v>40493</v>
      </c>
      <c r="AA1272" s="1">
        <v>3.4699999999999998</v>
      </c>
      <c r="AC1272" s="2">
        <v>40493</v>
      </c>
      <c r="AD1272" s="1">
        <v>3.15</v>
      </c>
      <c r="AF1272" s="2">
        <v>40917</v>
      </c>
      <c r="AG1272" s="1">
        <v>0.58050000000000002</v>
      </c>
      <c r="AI1272" s="2">
        <v>40498</v>
      </c>
      <c r="AJ1272" s="1">
        <v>3.9</v>
      </c>
      <c r="AL1272" s="2">
        <v>40497</v>
      </c>
      <c r="AM1272" s="1">
        <v>3.0625</v>
      </c>
      <c r="AO1272" s="2">
        <v>40497</v>
      </c>
      <c r="AP1272" s="1">
        <v>0.72399999999999998</v>
      </c>
      <c r="AR1272" s="2">
        <v>40493</v>
      </c>
      <c r="AS1272" s="1">
        <v>0.47499999999999998</v>
      </c>
      <c r="AU1272" s="2">
        <v>40493</v>
      </c>
      <c r="AV1272" s="1">
        <v>2.9824999999999999</v>
      </c>
      <c r="AX1272" s="2">
        <v>40493</v>
      </c>
      <c r="AY1272" s="1">
        <v>3.1478000000000002</v>
      </c>
      <c r="BA1272" s="116">
        <v>40493</v>
      </c>
      <c r="BB1272" s="1">
        <v>2.7927999999999997</v>
      </c>
      <c r="BD1272" s="2">
        <v>40493</v>
      </c>
      <c r="BE1272" s="1">
        <v>1.639</v>
      </c>
      <c r="BG1272" s="2">
        <v>40568</v>
      </c>
      <c r="BH1272" s="1">
        <v>3.35</v>
      </c>
      <c r="BI1272" s="2"/>
      <c r="BJ1272" s="2">
        <v>40568</v>
      </c>
      <c r="BK1272" s="1">
        <v>1.96</v>
      </c>
      <c r="BM1272" s="2">
        <v>40494</v>
      </c>
      <c r="BN1272" s="1">
        <v>2.206</v>
      </c>
    </row>
    <row r="1273" spans="2:66">
      <c r="B1273" s="2">
        <v>40939</v>
      </c>
      <c r="C1273" s="1">
        <v>3.54</v>
      </c>
      <c r="E1273" s="2">
        <v>40399</v>
      </c>
      <c r="F1273" s="1">
        <v>2.38</v>
      </c>
      <c r="H1273" s="2">
        <v>40429</v>
      </c>
      <c r="I1273" s="1">
        <v>3.61</v>
      </c>
      <c r="K1273" s="2">
        <v>40427</v>
      </c>
      <c r="L1273" s="1">
        <v>4.49</v>
      </c>
      <c r="N1273" s="2">
        <v>40428</v>
      </c>
      <c r="O1273" s="1">
        <v>4.0599999999999996</v>
      </c>
      <c r="Q1273" s="2">
        <v>40494</v>
      </c>
      <c r="R1273" s="1">
        <v>4.1950000000000003</v>
      </c>
      <c r="T1273" s="2">
        <v>40494</v>
      </c>
      <c r="U1273" s="1">
        <v>3.8849999999999998</v>
      </c>
      <c r="W1273" s="2">
        <v>40494</v>
      </c>
      <c r="X1273" s="1">
        <v>3.6550000000000002</v>
      </c>
      <c r="Z1273" s="2">
        <v>40494</v>
      </c>
      <c r="AA1273" s="1">
        <v>3.46</v>
      </c>
      <c r="AC1273" s="2">
        <v>40494</v>
      </c>
      <c r="AD1273" s="1">
        <v>3.16</v>
      </c>
      <c r="AF1273" s="2">
        <v>40918</v>
      </c>
      <c r="AG1273" s="1">
        <v>0.57950000000000002</v>
      </c>
      <c r="AI1273" s="2">
        <v>40499</v>
      </c>
      <c r="AJ1273" s="1">
        <v>3.9405000000000001</v>
      </c>
      <c r="AL1273" s="2">
        <v>40498</v>
      </c>
      <c r="AM1273" s="1">
        <v>2.9685000000000001</v>
      </c>
      <c r="AO1273" s="2">
        <v>40498</v>
      </c>
      <c r="AP1273" s="1">
        <v>0.69650000000000001</v>
      </c>
      <c r="AR1273" s="2">
        <v>40494</v>
      </c>
      <c r="AS1273" s="1">
        <v>0.46500000000000002</v>
      </c>
      <c r="AU1273" s="2">
        <v>40494</v>
      </c>
      <c r="AV1273" s="1">
        <v>3.0489999999999999</v>
      </c>
      <c r="AX1273" s="2">
        <v>40494</v>
      </c>
      <c r="AY1273" s="1">
        <v>3.2235</v>
      </c>
      <c r="BA1273" s="116">
        <v>40494</v>
      </c>
      <c r="BB1273" s="1">
        <v>2.8689999999999998</v>
      </c>
      <c r="BD1273" s="2">
        <v>40494</v>
      </c>
      <c r="BE1273" s="1">
        <v>1.6659999999999999</v>
      </c>
      <c r="BG1273" s="2">
        <v>40569</v>
      </c>
      <c r="BH1273" s="1">
        <v>3.45</v>
      </c>
      <c r="BI1273" s="2"/>
      <c r="BJ1273" s="2">
        <v>40569</v>
      </c>
      <c r="BK1273" s="1">
        <v>2.0299999999999998</v>
      </c>
      <c r="BM1273" s="2">
        <v>40497</v>
      </c>
      <c r="BN1273" s="1">
        <v>2.2599999999999998</v>
      </c>
    </row>
    <row r="1274" spans="2:66">
      <c r="B1274" s="2">
        <v>40940</v>
      </c>
      <c r="C1274" s="1">
        <v>3.54</v>
      </c>
      <c r="E1274" s="2">
        <v>40400</v>
      </c>
      <c r="F1274" s="1">
        <v>2.38</v>
      </c>
      <c r="H1274" s="2">
        <v>40430</v>
      </c>
      <c r="I1274" s="1">
        <v>3.35</v>
      </c>
      <c r="K1274" s="2">
        <v>40428</v>
      </c>
      <c r="L1274" s="1">
        <v>4.43</v>
      </c>
      <c r="N1274" s="2">
        <v>40429</v>
      </c>
      <c r="O1274" s="1">
        <v>4.03</v>
      </c>
      <c r="Q1274" s="2">
        <v>40497</v>
      </c>
      <c r="R1274" s="1">
        <v>4.24</v>
      </c>
      <c r="T1274" s="2">
        <v>40497</v>
      </c>
      <c r="U1274" s="1">
        <v>3.93</v>
      </c>
      <c r="W1274" s="2">
        <v>40497</v>
      </c>
      <c r="X1274" s="1">
        <v>3.69</v>
      </c>
      <c r="Z1274" s="2">
        <v>40497</v>
      </c>
      <c r="AA1274" s="1">
        <v>3.5</v>
      </c>
      <c r="AC1274" s="2">
        <v>40497</v>
      </c>
      <c r="AD1274" s="1">
        <v>3.18</v>
      </c>
      <c r="AF1274" s="2">
        <v>40919</v>
      </c>
      <c r="AG1274" s="1">
        <v>0.57650000000000001</v>
      </c>
      <c r="AI1274" s="2">
        <v>40500</v>
      </c>
      <c r="AJ1274" s="1">
        <v>3.9464999999999999</v>
      </c>
      <c r="AL1274" s="2">
        <v>40499</v>
      </c>
      <c r="AM1274" s="1">
        <v>3.0110000000000001</v>
      </c>
      <c r="AO1274" s="2">
        <v>40499</v>
      </c>
      <c r="AP1274" s="1">
        <v>0.66449999999999998</v>
      </c>
      <c r="AR1274" s="2">
        <v>40497</v>
      </c>
      <c r="AS1274" s="1">
        <v>0.45</v>
      </c>
      <c r="AU1274" s="2">
        <v>40497</v>
      </c>
      <c r="AV1274" s="1">
        <v>3.105</v>
      </c>
      <c r="AX1274" s="2">
        <v>40497</v>
      </c>
      <c r="AY1274" s="1">
        <v>3.286</v>
      </c>
      <c r="BA1274" s="116">
        <v>40497</v>
      </c>
      <c r="BB1274" s="1">
        <v>2.9290000000000003</v>
      </c>
      <c r="BD1274" s="2">
        <v>40497</v>
      </c>
      <c r="BE1274" s="1">
        <v>1.675</v>
      </c>
      <c r="BG1274" s="2">
        <v>40570</v>
      </c>
      <c r="BH1274" s="1">
        <v>3.42</v>
      </c>
      <c r="BI1274" s="2"/>
      <c r="BJ1274" s="2">
        <v>40570</v>
      </c>
      <c r="BK1274" s="1">
        <v>1.98</v>
      </c>
      <c r="BM1274" s="2">
        <v>40498</v>
      </c>
      <c r="BN1274" s="1">
        <v>2.2549999999999999</v>
      </c>
    </row>
    <row r="1275" spans="2:66">
      <c r="B1275" s="2">
        <v>40941</v>
      </c>
      <c r="C1275" s="1">
        <v>3.54</v>
      </c>
      <c r="E1275" s="2">
        <v>40401</v>
      </c>
      <c r="F1275" s="1">
        <v>2.37</v>
      </c>
      <c r="H1275" s="2">
        <v>40431</v>
      </c>
      <c r="I1275" s="1">
        <v>3.4</v>
      </c>
      <c r="K1275" s="2">
        <v>40429</v>
      </c>
      <c r="L1275" s="1">
        <v>4.37</v>
      </c>
      <c r="N1275" s="2">
        <v>40430</v>
      </c>
      <c r="O1275" s="1">
        <v>3.83</v>
      </c>
      <c r="Q1275" s="2">
        <v>40498</v>
      </c>
      <c r="R1275" s="1">
        <v>4.13</v>
      </c>
      <c r="T1275" s="2">
        <v>40498</v>
      </c>
      <c r="U1275" s="1">
        <v>3.82</v>
      </c>
      <c r="W1275" s="2">
        <v>40498</v>
      </c>
      <c r="X1275" s="1">
        <v>3.585</v>
      </c>
      <c r="Z1275" s="2">
        <v>40498</v>
      </c>
      <c r="AA1275" s="1">
        <v>3.415</v>
      </c>
      <c r="AC1275" s="2">
        <v>40498</v>
      </c>
      <c r="AD1275" s="1">
        <v>3.125</v>
      </c>
      <c r="AF1275" s="2">
        <v>40920</v>
      </c>
      <c r="AG1275" s="1">
        <v>0.57150000000000001</v>
      </c>
      <c r="AI1275" s="2">
        <v>40501</v>
      </c>
      <c r="AJ1275" s="1">
        <v>3.9279999999999999</v>
      </c>
      <c r="AL1275" s="2">
        <v>40500</v>
      </c>
      <c r="AM1275" s="1">
        <v>3.0215000000000001</v>
      </c>
      <c r="AO1275" s="2">
        <v>40500</v>
      </c>
      <c r="AP1275" s="1">
        <v>0.67049999999999998</v>
      </c>
      <c r="AR1275" s="2">
        <v>40498</v>
      </c>
      <c r="AS1275" s="1">
        <v>0.44750000000000001</v>
      </c>
      <c r="AU1275" s="2">
        <v>40498</v>
      </c>
      <c r="AV1275" s="1">
        <v>3.133</v>
      </c>
      <c r="AX1275" s="2">
        <v>40498</v>
      </c>
      <c r="AY1275" s="1">
        <v>3.306</v>
      </c>
      <c r="BA1275" s="116">
        <v>40498</v>
      </c>
      <c r="BB1275" s="1">
        <v>2.9379999999999997</v>
      </c>
      <c r="BD1275" s="2">
        <v>40498</v>
      </c>
      <c r="BE1275" s="1">
        <v>1.67</v>
      </c>
      <c r="BG1275" s="2">
        <v>40571</v>
      </c>
      <c r="BH1275" s="1">
        <v>3.36</v>
      </c>
      <c r="BI1275" s="2"/>
      <c r="BJ1275" s="2">
        <v>40571</v>
      </c>
      <c r="BK1275" s="1">
        <v>1.92</v>
      </c>
      <c r="BM1275" s="2">
        <v>40499</v>
      </c>
      <c r="BN1275" s="1">
        <v>2.2865000000000002</v>
      </c>
    </row>
    <row r="1276" spans="2:66">
      <c r="B1276" s="2">
        <v>40942</v>
      </c>
      <c r="C1276" s="1">
        <v>3.5300000000000002</v>
      </c>
      <c r="E1276" s="2">
        <v>40402</v>
      </c>
      <c r="F1276" s="1">
        <v>2.36</v>
      </c>
      <c r="H1276" s="2">
        <v>40434</v>
      </c>
      <c r="I1276" s="1">
        <v>3.43</v>
      </c>
      <c r="K1276" s="2">
        <v>40430</v>
      </c>
      <c r="L1276" s="1">
        <v>4.21</v>
      </c>
      <c r="N1276" s="2">
        <v>40431</v>
      </c>
      <c r="O1276" s="1">
        <v>3.89</v>
      </c>
      <c r="Q1276" s="2">
        <v>40499</v>
      </c>
      <c r="R1276" s="1">
        <v>4.1399999999999997</v>
      </c>
      <c r="T1276" s="2">
        <v>40499</v>
      </c>
      <c r="U1276" s="1">
        <v>3.835</v>
      </c>
      <c r="W1276" s="2">
        <v>40499</v>
      </c>
      <c r="X1276" s="1">
        <v>3.6074999999999999</v>
      </c>
      <c r="Z1276" s="2">
        <v>40499</v>
      </c>
      <c r="AA1276" s="1">
        <v>3.4350000000000001</v>
      </c>
      <c r="AC1276" s="2">
        <v>40499</v>
      </c>
      <c r="AD1276" s="1">
        <v>3.14</v>
      </c>
      <c r="AF1276" s="2">
        <v>40921</v>
      </c>
      <c r="AG1276" s="1">
        <v>0.56699999999999995</v>
      </c>
      <c r="AI1276" s="2">
        <v>40504</v>
      </c>
      <c r="AJ1276" s="1">
        <v>3.88</v>
      </c>
      <c r="AL1276" s="2">
        <v>40501</v>
      </c>
      <c r="AM1276" s="1">
        <v>3.0114999999999998</v>
      </c>
      <c r="AO1276" s="2">
        <v>40501</v>
      </c>
      <c r="AP1276" s="1">
        <v>0.67800000000000005</v>
      </c>
      <c r="AR1276" s="2">
        <v>40499</v>
      </c>
      <c r="AS1276" s="1">
        <v>0.42699999999999999</v>
      </c>
      <c r="AU1276" s="2">
        <v>40499</v>
      </c>
      <c r="AV1276" s="1">
        <v>3.157</v>
      </c>
      <c r="AX1276" s="2">
        <v>40499</v>
      </c>
      <c r="AY1276" s="1">
        <v>3.3290000000000002</v>
      </c>
      <c r="BA1276" s="116">
        <v>40499</v>
      </c>
      <c r="BB1276" s="1">
        <v>2.9672999999999998</v>
      </c>
      <c r="BD1276" s="2">
        <v>40499</v>
      </c>
      <c r="BE1276" s="1">
        <v>1.6695</v>
      </c>
      <c r="BG1276" s="2">
        <v>40574</v>
      </c>
      <c r="BH1276" s="1">
        <v>3.42</v>
      </c>
      <c r="BI1276" s="2"/>
      <c r="BJ1276" s="2">
        <v>40574</v>
      </c>
      <c r="BK1276" s="1">
        <v>1.95</v>
      </c>
      <c r="BM1276" s="2">
        <v>40500</v>
      </c>
      <c r="BN1276" s="1">
        <v>2.3525</v>
      </c>
    </row>
    <row r="1277" spans="2:66">
      <c r="B1277" s="2">
        <v>40945</v>
      </c>
      <c r="C1277" s="1">
        <v>3.5300000000000002</v>
      </c>
      <c r="E1277" s="2">
        <v>40403</v>
      </c>
      <c r="F1277" s="1">
        <v>2.36</v>
      </c>
      <c r="H1277" s="2">
        <v>40435</v>
      </c>
      <c r="I1277" s="1">
        <v>3.39</v>
      </c>
      <c r="K1277" s="2">
        <v>40431</v>
      </c>
      <c r="L1277" s="1">
        <v>4.24</v>
      </c>
      <c r="N1277" s="2">
        <v>40434</v>
      </c>
      <c r="O1277" s="1">
        <v>3.89</v>
      </c>
      <c r="Q1277" s="2">
        <v>40500</v>
      </c>
      <c r="R1277" s="1">
        <v>4.1399999999999997</v>
      </c>
      <c r="T1277" s="2">
        <v>40500</v>
      </c>
      <c r="U1277" s="1">
        <v>3.83</v>
      </c>
      <c r="W1277" s="2">
        <v>40500</v>
      </c>
      <c r="X1277" s="1">
        <v>3.59</v>
      </c>
      <c r="Z1277" s="2">
        <v>40500</v>
      </c>
      <c r="AA1277" s="1">
        <v>3.415</v>
      </c>
      <c r="AC1277" s="2">
        <v>40500</v>
      </c>
      <c r="AD1277" s="1">
        <v>3.1150000000000002</v>
      </c>
      <c r="AF1277" s="2">
        <v>40924</v>
      </c>
      <c r="AG1277" s="1">
        <v>0.56489999999999996</v>
      </c>
      <c r="AI1277" s="2">
        <v>40505</v>
      </c>
      <c r="AJ1277" s="1">
        <v>3.8513000000000002</v>
      </c>
      <c r="AL1277" s="2">
        <v>40504</v>
      </c>
      <c r="AM1277" s="1">
        <v>2.931</v>
      </c>
      <c r="AO1277" s="2">
        <v>40504</v>
      </c>
      <c r="AP1277" s="1">
        <v>0.62849999999999995</v>
      </c>
      <c r="AR1277" s="2">
        <v>40500</v>
      </c>
      <c r="AS1277" s="1">
        <v>0.41949999999999998</v>
      </c>
      <c r="AU1277" s="2">
        <v>40500</v>
      </c>
      <c r="AV1277" s="1">
        <v>3.2749999999999999</v>
      </c>
      <c r="AX1277" s="2">
        <v>40500</v>
      </c>
      <c r="AY1277" s="1">
        <v>3.4359999999999999</v>
      </c>
      <c r="BA1277" s="116">
        <v>40500</v>
      </c>
      <c r="BB1277" s="1">
        <v>3.04</v>
      </c>
      <c r="BD1277" s="2">
        <v>40500</v>
      </c>
      <c r="BE1277" s="1">
        <v>1.6930000000000001</v>
      </c>
      <c r="BG1277" s="2">
        <v>40575</v>
      </c>
      <c r="BH1277" s="1">
        <v>3.48</v>
      </c>
      <c r="BI1277" s="2"/>
      <c r="BJ1277" s="2">
        <v>40575</v>
      </c>
      <c r="BK1277" s="1">
        <v>2.02</v>
      </c>
      <c r="BM1277" s="2">
        <v>40501</v>
      </c>
      <c r="BN1277" s="1">
        <v>2.3508</v>
      </c>
    </row>
    <row r="1278" spans="2:66">
      <c r="B1278" s="2">
        <v>40946</v>
      </c>
      <c r="C1278" s="1">
        <v>3.5300000000000002</v>
      </c>
      <c r="E1278" s="2">
        <v>40406</v>
      </c>
      <c r="F1278" s="1">
        <v>2.36</v>
      </c>
      <c r="H1278" s="2">
        <v>40436</v>
      </c>
      <c r="I1278" s="1">
        <v>3.43</v>
      </c>
      <c r="K1278" s="2">
        <v>40434</v>
      </c>
      <c r="L1278" s="1">
        <v>4.24</v>
      </c>
      <c r="N1278" s="2">
        <v>40435</v>
      </c>
      <c r="O1278" s="1">
        <v>3.82</v>
      </c>
      <c r="Q1278" s="2">
        <v>40501</v>
      </c>
      <c r="R1278" s="1">
        <v>4.1399999999999997</v>
      </c>
      <c r="T1278" s="2">
        <v>40501</v>
      </c>
      <c r="U1278" s="1">
        <v>3.82</v>
      </c>
      <c r="W1278" s="2">
        <v>40501</v>
      </c>
      <c r="X1278" s="1">
        <v>3.56</v>
      </c>
      <c r="Z1278" s="2">
        <v>40501</v>
      </c>
      <c r="AA1278" s="1">
        <v>3.3849999999999998</v>
      </c>
      <c r="AC1278" s="2">
        <v>40501</v>
      </c>
      <c r="AD1278" s="1">
        <v>3.09</v>
      </c>
      <c r="AF1278" s="2">
        <v>40925</v>
      </c>
      <c r="AG1278" s="1">
        <v>0.56230000000000002</v>
      </c>
      <c r="AI1278" s="2">
        <v>40506</v>
      </c>
      <c r="AJ1278" s="1">
        <v>3.944</v>
      </c>
      <c r="AL1278" s="2">
        <v>40505</v>
      </c>
      <c r="AM1278" s="1">
        <v>2.8955000000000002</v>
      </c>
      <c r="AO1278" s="2">
        <v>40505</v>
      </c>
      <c r="AP1278" s="1">
        <v>0.62949999999999995</v>
      </c>
      <c r="AR1278" s="2">
        <v>40501</v>
      </c>
      <c r="AS1278" s="1">
        <v>0.42899999999999999</v>
      </c>
      <c r="AU1278" s="2">
        <v>40501</v>
      </c>
      <c r="AV1278" s="1">
        <v>3.2374999999999998</v>
      </c>
      <c r="AX1278" s="2">
        <v>40501</v>
      </c>
      <c r="AY1278" s="1">
        <v>3.4169999999999998</v>
      </c>
      <c r="BA1278" s="116">
        <v>40501</v>
      </c>
      <c r="BB1278" s="1">
        <v>3.0329999999999999</v>
      </c>
      <c r="BD1278" s="2">
        <v>40501</v>
      </c>
      <c r="BE1278" s="1">
        <v>1.6970000000000001</v>
      </c>
      <c r="BG1278" s="2">
        <v>40576</v>
      </c>
      <c r="BH1278" s="1">
        <v>3.52</v>
      </c>
      <c r="BI1278" s="2"/>
      <c r="BJ1278" s="2">
        <v>40576</v>
      </c>
      <c r="BK1278" s="1">
        <v>2.1</v>
      </c>
      <c r="BM1278" s="2">
        <v>40504</v>
      </c>
      <c r="BN1278" s="1">
        <v>2.2989999999999999</v>
      </c>
    </row>
    <row r="1279" spans="2:66">
      <c r="B1279" s="2">
        <v>40947</v>
      </c>
      <c r="C1279" s="1">
        <v>3.5300000000000002</v>
      </c>
      <c r="E1279" s="2">
        <v>40407</v>
      </c>
      <c r="F1279" s="1">
        <v>2.37</v>
      </c>
      <c r="H1279" s="2">
        <v>40437</v>
      </c>
      <c r="I1279" s="1">
        <v>3.39</v>
      </c>
      <c r="K1279" s="2">
        <v>40435</v>
      </c>
      <c r="L1279" s="1">
        <v>4.2300000000000004</v>
      </c>
      <c r="N1279" s="2">
        <v>40436</v>
      </c>
      <c r="O1279" s="1">
        <v>3.87</v>
      </c>
      <c r="Q1279" s="2">
        <v>40504</v>
      </c>
      <c r="R1279" s="1">
        <v>4.1550000000000002</v>
      </c>
      <c r="T1279" s="2">
        <v>40504</v>
      </c>
      <c r="U1279" s="1">
        <v>3.8405</v>
      </c>
      <c r="W1279" s="2">
        <v>40504</v>
      </c>
      <c r="X1279" s="1">
        <v>3.5925000000000002</v>
      </c>
      <c r="Z1279" s="2">
        <v>40504</v>
      </c>
      <c r="AA1279" s="1">
        <v>3.415</v>
      </c>
      <c r="AC1279" s="2">
        <v>40504</v>
      </c>
      <c r="AD1279" s="1">
        <v>3.1150000000000002</v>
      </c>
      <c r="AF1279" s="2">
        <v>40926</v>
      </c>
      <c r="AG1279" s="1">
        <v>0.56120000000000003</v>
      </c>
      <c r="AI1279" s="2">
        <v>40507</v>
      </c>
      <c r="AJ1279" s="1">
        <v>3.9615</v>
      </c>
      <c r="AL1279" s="2">
        <v>40506</v>
      </c>
      <c r="AM1279" s="1">
        <v>3.0343</v>
      </c>
      <c r="AO1279" s="2">
        <v>40506</v>
      </c>
      <c r="AP1279" s="1">
        <v>0.751</v>
      </c>
      <c r="AR1279" s="2">
        <v>40504</v>
      </c>
      <c r="AS1279" s="1">
        <v>0.42899999999999999</v>
      </c>
      <c r="AU1279" s="2">
        <v>40504</v>
      </c>
      <c r="AV1279" s="1">
        <v>3.177</v>
      </c>
      <c r="AX1279" s="2">
        <v>40504</v>
      </c>
      <c r="AY1279" s="1">
        <v>3.3540000000000001</v>
      </c>
      <c r="BA1279" s="116">
        <v>40504</v>
      </c>
      <c r="BB1279" s="1">
        <v>2.976</v>
      </c>
      <c r="BD1279" s="2">
        <v>40504</v>
      </c>
      <c r="BE1279" s="1">
        <v>1.6395</v>
      </c>
      <c r="BG1279" s="2">
        <v>40577</v>
      </c>
      <c r="BH1279" s="1">
        <v>3.58</v>
      </c>
      <c r="BI1279" s="2"/>
      <c r="BJ1279" s="2">
        <v>40577</v>
      </c>
      <c r="BK1279" s="1">
        <v>2.1800000000000002</v>
      </c>
      <c r="BM1279" s="2">
        <v>40505</v>
      </c>
      <c r="BN1279" s="1">
        <v>2.242</v>
      </c>
    </row>
    <row r="1280" spans="2:66">
      <c r="B1280" s="2">
        <v>40948</v>
      </c>
      <c r="C1280" s="1">
        <v>3.52</v>
      </c>
      <c r="E1280" s="2">
        <v>40408</v>
      </c>
      <c r="F1280" s="1">
        <v>2.37</v>
      </c>
      <c r="H1280" s="2">
        <v>40438</v>
      </c>
      <c r="I1280" s="1">
        <v>3.45</v>
      </c>
      <c r="K1280" s="2">
        <v>40436</v>
      </c>
      <c r="L1280" s="1">
        <v>4.24</v>
      </c>
      <c r="N1280" s="2">
        <v>40437</v>
      </c>
      <c r="O1280" s="1">
        <v>3.82</v>
      </c>
      <c r="Q1280" s="2">
        <v>40505</v>
      </c>
      <c r="R1280" s="1">
        <v>4.18</v>
      </c>
      <c r="T1280" s="2">
        <v>40505</v>
      </c>
      <c r="U1280" s="1">
        <v>3.8650000000000002</v>
      </c>
      <c r="W1280" s="2">
        <v>40505</v>
      </c>
      <c r="X1280" s="1">
        <v>3.625</v>
      </c>
      <c r="Z1280" s="2">
        <v>40505</v>
      </c>
      <c r="AA1280" s="1">
        <v>3.4449999999999998</v>
      </c>
      <c r="AC1280" s="2">
        <v>40505</v>
      </c>
      <c r="AD1280" s="1">
        <v>3.13</v>
      </c>
      <c r="AF1280" s="2">
        <v>40927</v>
      </c>
      <c r="AG1280" s="1">
        <v>0.56120000000000003</v>
      </c>
      <c r="AI1280" s="2">
        <v>40508</v>
      </c>
      <c r="AJ1280" s="1">
        <v>3.8959999999999999</v>
      </c>
      <c r="AL1280" s="2">
        <v>40507</v>
      </c>
      <c r="AM1280" s="1">
        <v>3.056</v>
      </c>
      <c r="AO1280" s="2">
        <v>40507</v>
      </c>
      <c r="AP1280" s="1">
        <v>0.77400000000000002</v>
      </c>
      <c r="AR1280" s="2">
        <v>40505</v>
      </c>
      <c r="AS1280" s="1">
        <v>0.44550000000000001</v>
      </c>
      <c r="AU1280" s="2">
        <v>40505</v>
      </c>
      <c r="AV1280" s="1">
        <v>3.1160000000000001</v>
      </c>
      <c r="AX1280" s="2">
        <v>40505</v>
      </c>
      <c r="AY1280" s="1">
        <v>3.3010000000000002</v>
      </c>
      <c r="BA1280" s="116">
        <v>40505</v>
      </c>
      <c r="BB1280" s="1">
        <v>2.923</v>
      </c>
      <c r="BD1280" s="2">
        <v>40505</v>
      </c>
      <c r="BE1280" s="1">
        <v>1.587</v>
      </c>
      <c r="BG1280" s="2">
        <v>40578</v>
      </c>
      <c r="BH1280" s="1">
        <v>3.68</v>
      </c>
      <c r="BI1280" s="2"/>
      <c r="BJ1280" s="2">
        <v>40578</v>
      </c>
      <c r="BK1280" s="1">
        <v>2.27</v>
      </c>
      <c r="BM1280" s="2">
        <v>40506</v>
      </c>
      <c r="BN1280" s="1">
        <v>2.3250000000000002</v>
      </c>
    </row>
    <row r="1281" spans="2:66">
      <c r="B1281" s="2">
        <v>40949</v>
      </c>
      <c r="C1281" s="1">
        <v>3.52</v>
      </c>
      <c r="E1281" s="2">
        <v>40409</v>
      </c>
      <c r="F1281" s="1">
        <v>2.36</v>
      </c>
      <c r="H1281" s="2">
        <v>40441</v>
      </c>
      <c r="I1281" s="1">
        <v>3.5</v>
      </c>
      <c r="K1281" s="2">
        <v>40437</v>
      </c>
      <c r="L1281" s="1">
        <v>4.1900000000000004</v>
      </c>
      <c r="N1281" s="2">
        <v>40438</v>
      </c>
      <c r="O1281" s="1">
        <v>3.86</v>
      </c>
      <c r="Q1281" s="2">
        <v>40506</v>
      </c>
      <c r="R1281" s="1">
        <v>4.1449999999999996</v>
      </c>
      <c r="T1281" s="2">
        <v>40506</v>
      </c>
      <c r="U1281" s="1">
        <v>3.82</v>
      </c>
      <c r="W1281" s="2">
        <v>40506</v>
      </c>
      <c r="X1281" s="1">
        <v>3.585</v>
      </c>
      <c r="Z1281" s="2">
        <v>40506</v>
      </c>
      <c r="AA1281" s="1">
        <v>3.4</v>
      </c>
      <c r="AC1281" s="2">
        <v>40506</v>
      </c>
      <c r="AD1281" s="1">
        <v>3.0950000000000002</v>
      </c>
      <c r="AF1281" s="2">
        <v>40928</v>
      </c>
      <c r="AG1281" s="1">
        <v>0.56110000000000004</v>
      </c>
      <c r="AI1281" s="2">
        <v>40511</v>
      </c>
      <c r="AJ1281" s="1">
        <v>3.8140000000000001</v>
      </c>
      <c r="AL1281" s="2">
        <v>40508</v>
      </c>
      <c r="AM1281" s="1">
        <v>3.0074999999999998</v>
      </c>
      <c r="AO1281" s="2">
        <v>40508</v>
      </c>
      <c r="AP1281" s="1">
        <v>0.76400000000000001</v>
      </c>
      <c r="AR1281" s="2">
        <v>40506</v>
      </c>
      <c r="AS1281" s="1">
        <v>0.50649999999999995</v>
      </c>
      <c r="AU1281" s="2">
        <v>40506</v>
      </c>
      <c r="AV1281" s="1">
        <v>3.2410000000000001</v>
      </c>
      <c r="AX1281" s="2">
        <v>40506</v>
      </c>
      <c r="AY1281" s="1">
        <v>3.4234999999999998</v>
      </c>
      <c r="BA1281" s="116">
        <v>40506</v>
      </c>
      <c r="BB1281" s="1">
        <v>3.0405000000000002</v>
      </c>
      <c r="BD1281" s="2">
        <v>40506</v>
      </c>
      <c r="BE1281" s="1">
        <v>1.621</v>
      </c>
      <c r="BG1281" s="2">
        <v>40581</v>
      </c>
      <c r="BH1281" s="1">
        <v>3.68</v>
      </c>
      <c r="BI1281" s="2"/>
      <c r="BJ1281" s="2">
        <v>40581</v>
      </c>
      <c r="BK1281" s="1">
        <v>2.29</v>
      </c>
      <c r="BM1281" s="2">
        <v>40507</v>
      </c>
      <c r="BN1281" s="1">
        <v>2.343</v>
      </c>
    </row>
    <row r="1282" spans="2:66">
      <c r="B1282" s="2">
        <v>40952</v>
      </c>
      <c r="C1282" s="1">
        <v>3.52</v>
      </c>
      <c r="E1282" s="2">
        <v>40410</v>
      </c>
      <c r="F1282" s="1">
        <v>2.36</v>
      </c>
      <c r="H1282" s="2">
        <v>40445</v>
      </c>
      <c r="I1282" s="1">
        <v>3.44</v>
      </c>
      <c r="K1282" s="2">
        <v>40438</v>
      </c>
      <c r="L1282" s="1">
        <v>4.25</v>
      </c>
      <c r="N1282" s="2">
        <v>40441</v>
      </c>
      <c r="O1282" s="1">
        <v>3.94</v>
      </c>
      <c r="Q1282" s="2">
        <v>40507</v>
      </c>
      <c r="R1282" s="1">
        <v>4.1500000000000004</v>
      </c>
      <c r="T1282" s="2">
        <v>40507</v>
      </c>
      <c r="U1282" s="1">
        <v>3.8149999999999999</v>
      </c>
      <c r="W1282" s="2">
        <v>40507</v>
      </c>
      <c r="X1282" s="1">
        <v>3.57</v>
      </c>
      <c r="Z1282" s="2">
        <v>40507</v>
      </c>
      <c r="AA1282" s="1">
        <v>3.3849999999999998</v>
      </c>
      <c r="AC1282" s="2">
        <v>40507</v>
      </c>
      <c r="AD1282" s="1">
        <v>3.085</v>
      </c>
      <c r="AF1282" s="2">
        <v>40931</v>
      </c>
      <c r="AG1282" s="1">
        <v>0.56010000000000004</v>
      </c>
      <c r="AI1282" s="2">
        <v>40512</v>
      </c>
      <c r="AJ1282" s="1">
        <v>3.8012999999999999</v>
      </c>
      <c r="AL1282" s="2">
        <v>40511</v>
      </c>
      <c r="AM1282" s="1">
        <v>2.95</v>
      </c>
      <c r="AO1282" s="2">
        <v>40511</v>
      </c>
      <c r="AP1282" s="1">
        <v>0.74399999999999999</v>
      </c>
      <c r="AR1282" s="2">
        <v>40507</v>
      </c>
      <c r="AS1282" s="1">
        <v>0.53949999999999998</v>
      </c>
      <c r="AU1282" s="2">
        <v>40507</v>
      </c>
      <c r="AV1282" s="1">
        <v>3.2749999999999999</v>
      </c>
      <c r="AX1282" s="2">
        <v>40507</v>
      </c>
      <c r="AY1282" s="1">
        <v>3.4630000000000001</v>
      </c>
      <c r="BA1282" s="116">
        <v>40507</v>
      </c>
      <c r="BB1282" s="1">
        <v>3.05</v>
      </c>
      <c r="BD1282" s="2">
        <v>40507</v>
      </c>
      <c r="BE1282" s="1">
        <v>1.615</v>
      </c>
      <c r="BG1282" s="2">
        <v>40582</v>
      </c>
      <c r="BH1282" s="1">
        <v>3.75</v>
      </c>
      <c r="BI1282" s="2"/>
      <c r="BJ1282" s="2">
        <v>40582</v>
      </c>
      <c r="BK1282" s="1">
        <v>2.39</v>
      </c>
      <c r="BM1282" s="2">
        <v>40508</v>
      </c>
      <c r="BN1282" s="1">
        <v>2.351</v>
      </c>
    </row>
    <row r="1283" spans="2:66">
      <c r="B1283" s="2">
        <v>40953</v>
      </c>
      <c r="C1283" s="1">
        <v>3.52</v>
      </c>
      <c r="E1283" s="2">
        <v>40413</v>
      </c>
      <c r="F1283" s="1">
        <v>2.37</v>
      </c>
      <c r="H1283" s="2">
        <v>40448</v>
      </c>
      <c r="I1283" s="1">
        <v>3.39</v>
      </c>
      <c r="K1283" s="2">
        <v>40441</v>
      </c>
      <c r="L1283" s="1">
        <v>4.3</v>
      </c>
      <c r="N1283" s="2">
        <v>40445</v>
      </c>
      <c r="O1283" s="1">
        <v>3.86</v>
      </c>
      <c r="Q1283" s="2">
        <v>40508</v>
      </c>
      <c r="R1283" s="1">
        <v>4.1749999999999998</v>
      </c>
      <c r="T1283" s="2">
        <v>40508</v>
      </c>
      <c r="U1283" s="1">
        <v>3.835</v>
      </c>
      <c r="W1283" s="2">
        <v>40508</v>
      </c>
      <c r="X1283" s="1">
        <v>3.585</v>
      </c>
      <c r="Z1283" s="2">
        <v>40508</v>
      </c>
      <c r="AA1283" s="1">
        <v>3.39</v>
      </c>
      <c r="AC1283" s="2">
        <v>40508</v>
      </c>
      <c r="AD1283" s="1">
        <v>3.085</v>
      </c>
      <c r="AF1283" s="2">
        <v>40932</v>
      </c>
      <c r="AG1283" s="1">
        <v>0.55910000000000004</v>
      </c>
      <c r="AI1283" s="2">
        <v>40513</v>
      </c>
      <c r="AJ1283" s="1">
        <v>3.952</v>
      </c>
      <c r="AL1283" s="2">
        <v>40512</v>
      </c>
      <c r="AM1283" s="1">
        <v>2.9409999999999998</v>
      </c>
      <c r="AO1283" s="2">
        <v>40512</v>
      </c>
      <c r="AP1283" s="1">
        <v>0.75700000000000001</v>
      </c>
      <c r="AR1283" s="2">
        <v>40508</v>
      </c>
      <c r="AS1283" s="1">
        <v>0.54249999999999998</v>
      </c>
      <c r="AU1283" s="2">
        <v>40508</v>
      </c>
      <c r="AV1283" s="1">
        <v>3.2605</v>
      </c>
      <c r="AX1283" s="2">
        <v>40508</v>
      </c>
      <c r="AY1283" s="1">
        <v>3.4605000000000001</v>
      </c>
      <c r="BA1283" s="116">
        <v>40508</v>
      </c>
      <c r="BB1283" s="1">
        <v>3.0750000000000002</v>
      </c>
      <c r="BD1283" s="2">
        <v>40508</v>
      </c>
      <c r="BE1283" s="1">
        <v>1.6065</v>
      </c>
      <c r="BG1283" s="2">
        <v>40583</v>
      </c>
      <c r="BH1283" s="1">
        <v>3.65</v>
      </c>
      <c r="BI1283" s="2"/>
      <c r="BJ1283" s="2">
        <v>40583</v>
      </c>
      <c r="BK1283" s="1">
        <v>2.33</v>
      </c>
      <c r="BM1283" s="2">
        <v>40511</v>
      </c>
      <c r="BN1283" s="1">
        <v>2.375</v>
      </c>
    </row>
    <row r="1284" spans="2:66">
      <c r="B1284" s="2">
        <v>40954</v>
      </c>
      <c r="C1284" s="1">
        <v>3.52</v>
      </c>
      <c r="E1284" s="2">
        <v>40414</v>
      </c>
      <c r="F1284" s="1">
        <v>2.37</v>
      </c>
      <c r="H1284" s="2">
        <v>40449</v>
      </c>
      <c r="I1284" s="1">
        <v>3.37</v>
      </c>
      <c r="K1284" s="2">
        <v>40445</v>
      </c>
      <c r="L1284" s="1">
        <v>4.25</v>
      </c>
      <c r="N1284" s="2">
        <v>40448</v>
      </c>
      <c r="O1284" s="1">
        <v>3.82</v>
      </c>
      <c r="Q1284" s="2">
        <v>40511</v>
      </c>
      <c r="R1284" s="1">
        <v>4.0975000000000001</v>
      </c>
      <c r="T1284" s="2">
        <v>40511</v>
      </c>
      <c r="U1284" s="1">
        <v>3.7549999999999999</v>
      </c>
      <c r="W1284" s="2">
        <v>40511</v>
      </c>
      <c r="X1284" s="1">
        <v>3.52</v>
      </c>
      <c r="Z1284" s="2">
        <v>40511</v>
      </c>
      <c r="AA1284" s="1">
        <v>3.33</v>
      </c>
      <c r="AC1284" s="2">
        <v>40511</v>
      </c>
      <c r="AD1284" s="1">
        <v>3.04</v>
      </c>
      <c r="AF1284" s="2">
        <v>40933</v>
      </c>
      <c r="AG1284" s="1">
        <v>0.55659999999999998</v>
      </c>
      <c r="AI1284" s="2">
        <v>40514</v>
      </c>
      <c r="AJ1284" s="1">
        <v>3.9765000000000001</v>
      </c>
      <c r="AL1284" s="2">
        <v>40513</v>
      </c>
      <c r="AM1284" s="1">
        <v>3.1097999999999999</v>
      </c>
      <c r="AO1284" s="2">
        <v>40513</v>
      </c>
      <c r="AP1284" s="1">
        <v>0.79649999999999999</v>
      </c>
      <c r="AR1284" s="2">
        <v>40511</v>
      </c>
      <c r="AS1284" s="1">
        <v>0.51700000000000002</v>
      </c>
      <c r="AU1284" s="2">
        <v>40511</v>
      </c>
      <c r="AV1284" s="1">
        <v>3.2814999999999999</v>
      </c>
      <c r="AX1284" s="2">
        <v>40511</v>
      </c>
      <c r="AY1284" s="1">
        <v>3.4910000000000001</v>
      </c>
      <c r="BA1284" s="116">
        <v>40511</v>
      </c>
      <c r="BB1284" s="1">
        <v>3.1139999999999999</v>
      </c>
      <c r="BD1284" s="2">
        <v>40511</v>
      </c>
      <c r="BE1284" s="1">
        <v>1.6173</v>
      </c>
      <c r="BG1284" s="2">
        <v>40584</v>
      </c>
      <c r="BH1284" s="1">
        <v>3.7</v>
      </c>
      <c r="BI1284" s="2"/>
      <c r="BJ1284" s="2">
        <v>40584</v>
      </c>
      <c r="BK1284" s="1">
        <v>2.4</v>
      </c>
      <c r="BM1284" s="2">
        <v>40512</v>
      </c>
      <c r="BN1284" s="1">
        <v>2.294</v>
      </c>
    </row>
    <row r="1285" spans="2:66">
      <c r="B1285" s="2">
        <v>40955</v>
      </c>
      <c r="C1285" s="1">
        <v>3.52</v>
      </c>
      <c r="E1285" s="2">
        <v>40415</v>
      </c>
      <c r="F1285" s="1">
        <v>2.37</v>
      </c>
      <c r="H1285" s="2">
        <v>40450</v>
      </c>
      <c r="I1285" s="1">
        <v>3.34</v>
      </c>
      <c r="K1285" s="2">
        <v>40448</v>
      </c>
      <c r="L1285" s="1">
        <v>4.21</v>
      </c>
      <c r="N1285" s="2">
        <v>40449</v>
      </c>
      <c r="O1285" s="1">
        <v>3.8</v>
      </c>
      <c r="Q1285" s="2">
        <v>40512</v>
      </c>
      <c r="R1285" s="1">
        <v>4.09</v>
      </c>
      <c r="T1285" s="2">
        <v>40512</v>
      </c>
      <c r="U1285" s="1">
        <v>3.74</v>
      </c>
      <c r="W1285" s="2">
        <v>40512</v>
      </c>
      <c r="X1285" s="1">
        <v>3.5</v>
      </c>
      <c r="Z1285" s="2">
        <v>40512</v>
      </c>
      <c r="AA1285" s="1">
        <v>3.3149999999999999</v>
      </c>
      <c r="AC1285" s="2">
        <v>40512</v>
      </c>
      <c r="AD1285" s="1">
        <v>3.04</v>
      </c>
      <c r="AF1285" s="2">
        <v>40934</v>
      </c>
      <c r="AG1285" s="1">
        <v>0.55310000000000004</v>
      </c>
      <c r="AI1285" s="2">
        <v>40515</v>
      </c>
      <c r="AJ1285" s="1">
        <v>4.0205000000000002</v>
      </c>
      <c r="AL1285" s="2">
        <v>40514</v>
      </c>
      <c r="AM1285" s="1">
        <v>3.1440000000000001</v>
      </c>
      <c r="AO1285" s="2">
        <v>40514</v>
      </c>
      <c r="AP1285" s="1">
        <v>0.77100000000000002</v>
      </c>
      <c r="AR1285" s="2">
        <v>40512</v>
      </c>
      <c r="AS1285" s="1">
        <v>0.56200000000000006</v>
      </c>
      <c r="AU1285" s="2">
        <v>40512</v>
      </c>
      <c r="AV1285" s="1">
        <v>3.194</v>
      </c>
      <c r="AX1285" s="2">
        <v>40512</v>
      </c>
      <c r="AY1285" s="1">
        <v>3.4329999999999998</v>
      </c>
      <c r="BA1285" s="116">
        <v>40512</v>
      </c>
      <c r="BB1285" s="1">
        <v>3.0539999999999998</v>
      </c>
      <c r="BD1285" s="2">
        <v>40512</v>
      </c>
      <c r="BE1285" s="1">
        <v>1.5529999999999999</v>
      </c>
      <c r="BG1285" s="2">
        <v>40585</v>
      </c>
      <c r="BH1285" s="1">
        <v>3.64</v>
      </c>
      <c r="BI1285" s="2"/>
      <c r="BJ1285" s="2">
        <v>40585</v>
      </c>
      <c r="BK1285" s="1">
        <v>2.38</v>
      </c>
      <c r="BM1285" s="2">
        <v>40513</v>
      </c>
      <c r="BN1285" s="1">
        <v>2.4020000000000001</v>
      </c>
    </row>
    <row r="1286" spans="2:66">
      <c r="B1286" s="2">
        <v>40956</v>
      </c>
      <c r="C1286" s="1">
        <v>3.52</v>
      </c>
      <c r="E1286" s="2">
        <v>40416</v>
      </c>
      <c r="F1286" s="1">
        <v>2.37</v>
      </c>
      <c r="H1286" s="2">
        <v>40451</v>
      </c>
      <c r="I1286" s="1">
        <v>3.32</v>
      </c>
      <c r="K1286" s="2">
        <v>40449</v>
      </c>
      <c r="L1286" s="1">
        <v>4.2</v>
      </c>
      <c r="N1286" s="2">
        <v>40450</v>
      </c>
      <c r="O1286" s="1">
        <v>3.74</v>
      </c>
      <c r="Q1286" s="2">
        <v>40513</v>
      </c>
      <c r="R1286" s="1">
        <v>4.1150000000000002</v>
      </c>
      <c r="T1286" s="2">
        <v>40513</v>
      </c>
      <c r="U1286" s="1">
        <v>3.7549999999999999</v>
      </c>
      <c r="W1286" s="2">
        <v>40513</v>
      </c>
      <c r="X1286" s="1">
        <v>3.51</v>
      </c>
      <c r="Z1286" s="2">
        <v>40513</v>
      </c>
      <c r="AA1286" s="1">
        <v>3.3325</v>
      </c>
      <c r="AC1286" s="2">
        <v>40513</v>
      </c>
      <c r="AD1286" s="1">
        <v>3.0449999999999999</v>
      </c>
      <c r="AF1286" s="2">
        <v>40935</v>
      </c>
      <c r="AG1286" s="1">
        <v>0.55110000000000003</v>
      </c>
      <c r="AI1286" s="2">
        <v>40518</v>
      </c>
      <c r="AJ1286" s="1">
        <v>3.9409999999999998</v>
      </c>
      <c r="AL1286" s="2">
        <v>40515</v>
      </c>
      <c r="AM1286" s="1">
        <v>3.149</v>
      </c>
      <c r="AO1286" s="2">
        <v>40515</v>
      </c>
      <c r="AP1286" s="1">
        <v>0.68600000000000005</v>
      </c>
      <c r="AR1286" s="2">
        <v>40513</v>
      </c>
      <c r="AS1286" s="1">
        <v>0.54300000000000004</v>
      </c>
      <c r="AU1286" s="2">
        <v>40513</v>
      </c>
      <c r="AV1286" s="1">
        <v>3.339</v>
      </c>
      <c r="AX1286" s="2">
        <v>40513</v>
      </c>
      <c r="AY1286" s="1">
        <v>3.5525000000000002</v>
      </c>
      <c r="BA1286" s="116">
        <v>40513</v>
      </c>
      <c r="BB1286" s="1">
        <v>3.0449999999999999</v>
      </c>
      <c r="BD1286" s="2">
        <v>40513</v>
      </c>
      <c r="BE1286" s="1">
        <v>1.585</v>
      </c>
      <c r="BG1286" s="2">
        <v>40588</v>
      </c>
      <c r="BH1286" s="1">
        <v>3.62</v>
      </c>
      <c r="BI1286" s="2"/>
      <c r="BJ1286" s="2">
        <v>40588</v>
      </c>
      <c r="BK1286" s="1">
        <v>2.37</v>
      </c>
      <c r="BM1286" s="2">
        <v>40514</v>
      </c>
      <c r="BN1286" s="1">
        <v>2.4289999999999998</v>
      </c>
    </row>
    <row r="1287" spans="2:66">
      <c r="B1287" s="2">
        <v>40959</v>
      </c>
      <c r="C1287" s="1">
        <v>3.52</v>
      </c>
      <c r="E1287" s="2">
        <v>40417</v>
      </c>
      <c r="F1287" s="1">
        <v>2.38</v>
      </c>
      <c r="H1287" s="2">
        <v>40452</v>
      </c>
      <c r="I1287" s="1">
        <v>3.26</v>
      </c>
      <c r="K1287" s="2">
        <v>40450</v>
      </c>
      <c r="L1287" s="1">
        <v>4.13</v>
      </c>
      <c r="N1287" s="2">
        <v>40451</v>
      </c>
      <c r="O1287" s="1">
        <v>3.71</v>
      </c>
      <c r="Q1287" s="2">
        <v>40514</v>
      </c>
      <c r="R1287" s="1">
        <v>4.1399999999999997</v>
      </c>
      <c r="T1287" s="2">
        <v>40514</v>
      </c>
      <c r="U1287" s="1">
        <v>3.7800000000000002</v>
      </c>
      <c r="W1287" s="2">
        <v>40514</v>
      </c>
      <c r="X1287" s="1">
        <v>3.5350000000000001</v>
      </c>
      <c r="Z1287" s="2">
        <v>40514</v>
      </c>
      <c r="AA1287" s="1">
        <v>3.355</v>
      </c>
      <c r="AC1287" s="2">
        <v>40514</v>
      </c>
      <c r="AD1287" s="1">
        <v>3.07</v>
      </c>
      <c r="AF1287" s="2">
        <v>40938</v>
      </c>
      <c r="AG1287" s="1">
        <v>0.54684999999999995</v>
      </c>
      <c r="AI1287" s="2">
        <v>40519</v>
      </c>
      <c r="AJ1287" s="1">
        <v>4.0659999999999998</v>
      </c>
      <c r="AL1287" s="2">
        <v>40518</v>
      </c>
      <c r="AM1287" s="1">
        <v>3.0674999999999999</v>
      </c>
      <c r="AO1287" s="2">
        <v>40518</v>
      </c>
      <c r="AP1287" s="1">
        <v>0.64500000000000002</v>
      </c>
      <c r="AR1287" s="2">
        <v>40514</v>
      </c>
      <c r="AS1287" s="1">
        <v>0.50700000000000001</v>
      </c>
      <c r="AU1287" s="2">
        <v>40514</v>
      </c>
      <c r="AV1287" s="1">
        <v>3.367</v>
      </c>
      <c r="AX1287" s="2">
        <v>40514</v>
      </c>
      <c r="AY1287" s="1">
        <v>3.6040000000000001</v>
      </c>
      <c r="BA1287" s="116">
        <v>40514</v>
      </c>
      <c r="BB1287" s="1">
        <v>3.21</v>
      </c>
      <c r="BD1287" s="2">
        <v>40514</v>
      </c>
      <c r="BE1287" s="1">
        <v>1.587</v>
      </c>
      <c r="BG1287" s="2">
        <v>40589</v>
      </c>
      <c r="BH1287" s="1">
        <v>3.61</v>
      </c>
      <c r="BI1287" s="2"/>
      <c r="BJ1287" s="2">
        <v>40589</v>
      </c>
      <c r="BK1287" s="1">
        <v>2.35</v>
      </c>
      <c r="BM1287" s="2">
        <v>40515</v>
      </c>
      <c r="BN1287" s="1">
        <v>2.4215</v>
      </c>
    </row>
    <row r="1288" spans="2:66">
      <c r="B1288" s="2">
        <v>40960</v>
      </c>
      <c r="C1288" s="1">
        <v>3.52</v>
      </c>
      <c r="E1288" s="2">
        <v>40420</v>
      </c>
      <c r="F1288" s="1">
        <v>2.39</v>
      </c>
      <c r="H1288" s="2">
        <v>40455</v>
      </c>
      <c r="I1288" s="1">
        <v>3.3</v>
      </c>
      <c r="K1288" s="2">
        <v>40451</v>
      </c>
      <c r="L1288" s="1">
        <v>4.1100000000000003</v>
      </c>
      <c r="N1288" s="2">
        <v>40452</v>
      </c>
      <c r="O1288" s="1">
        <v>3.57</v>
      </c>
      <c r="Q1288" s="2">
        <v>40515</v>
      </c>
      <c r="R1288" s="1">
        <v>4.1449999999999996</v>
      </c>
      <c r="T1288" s="2">
        <v>40515</v>
      </c>
      <c r="U1288" s="1">
        <v>3.7850000000000001</v>
      </c>
      <c r="W1288" s="2">
        <v>40515</v>
      </c>
      <c r="X1288" s="1">
        <v>3.54</v>
      </c>
      <c r="Z1288" s="2">
        <v>40515</v>
      </c>
      <c r="AA1288" s="1">
        <v>3.355</v>
      </c>
      <c r="AC1288" s="2">
        <v>40515</v>
      </c>
      <c r="AD1288" s="1">
        <v>3.0750000000000002</v>
      </c>
      <c r="AF1288" s="2">
        <v>40939</v>
      </c>
      <c r="AG1288" s="1">
        <v>0.54235</v>
      </c>
      <c r="AI1288" s="2">
        <v>40520</v>
      </c>
      <c r="AJ1288" s="1">
        <v>4.13</v>
      </c>
      <c r="AL1288" s="2">
        <v>40519</v>
      </c>
      <c r="AM1288" s="1">
        <v>3.26</v>
      </c>
      <c r="AO1288" s="2">
        <v>40519</v>
      </c>
      <c r="AP1288" s="1">
        <v>0.73199999999999998</v>
      </c>
      <c r="AR1288" s="2">
        <v>40515</v>
      </c>
      <c r="AS1288" s="1">
        <v>0.45900000000000002</v>
      </c>
      <c r="AU1288" s="2">
        <v>40515</v>
      </c>
      <c r="AV1288" s="1">
        <v>3.4079999999999999</v>
      </c>
      <c r="AX1288" s="2">
        <v>40515</v>
      </c>
      <c r="AY1288" s="1">
        <v>3.6310000000000002</v>
      </c>
      <c r="BA1288" s="116">
        <v>40515</v>
      </c>
      <c r="BB1288" s="1">
        <v>3.2324999999999999</v>
      </c>
      <c r="BD1288" s="2">
        <v>40515</v>
      </c>
      <c r="BE1288" s="1">
        <v>1.5704</v>
      </c>
      <c r="BG1288" s="2">
        <v>40590</v>
      </c>
      <c r="BH1288" s="1">
        <v>3.62</v>
      </c>
      <c r="BI1288" s="2"/>
      <c r="BJ1288" s="2">
        <v>40590</v>
      </c>
      <c r="BK1288" s="1">
        <v>2.37</v>
      </c>
      <c r="BM1288" s="2">
        <v>40518</v>
      </c>
      <c r="BN1288" s="1">
        <v>2.3813</v>
      </c>
    </row>
    <row r="1289" spans="2:66">
      <c r="B1289" s="2">
        <v>40961</v>
      </c>
      <c r="C1289" s="1">
        <v>3.52</v>
      </c>
      <c r="E1289" s="2">
        <v>40421</v>
      </c>
      <c r="F1289" s="1">
        <v>2.41</v>
      </c>
      <c r="H1289" s="2">
        <v>40456</v>
      </c>
      <c r="I1289" s="1">
        <v>3.29</v>
      </c>
      <c r="K1289" s="2">
        <v>40452</v>
      </c>
      <c r="L1289" s="1">
        <v>4</v>
      </c>
      <c r="N1289" s="2">
        <v>40455</v>
      </c>
      <c r="O1289" s="1">
        <v>3.61</v>
      </c>
      <c r="Q1289" s="2">
        <v>40518</v>
      </c>
      <c r="R1289" s="1">
        <v>4.1399999999999997</v>
      </c>
      <c r="T1289" s="2">
        <v>40518</v>
      </c>
      <c r="U1289" s="1">
        <v>3.7850000000000001</v>
      </c>
      <c r="W1289" s="2">
        <v>40518</v>
      </c>
      <c r="X1289" s="1">
        <v>3.5350000000000001</v>
      </c>
      <c r="Z1289" s="2">
        <v>40518</v>
      </c>
      <c r="AA1289" s="1">
        <v>3.35</v>
      </c>
      <c r="AC1289" s="2">
        <v>40518</v>
      </c>
      <c r="AD1289" s="1">
        <v>3.08</v>
      </c>
      <c r="AF1289" s="2">
        <v>40940</v>
      </c>
      <c r="AG1289" s="1">
        <v>0.53710000000000002</v>
      </c>
      <c r="AI1289" s="2">
        <v>40521</v>
      </c>
      <c r="AJ1289" s="1">
        <v>4.032</v>
      </c>
      <c r="AL1289" s="2">
        <v>40520</v>
      </c>
      <c r="AM1289" s="1">
        <v>3.3744999999999998</v>
      </c>
      <c r="AO1289" s="2">
        <v>40520</v>
      </c>
      <c r="AP1289" s="1">
        <v>0.82699999999999996</v>
      </c>
      <c r="AR1289" s="2">
        <v>40518</v>
      </c>
      <c r="AS1289" s="1">
        <v>0.45300000000000001</v>
      </c>
      <c r="AU1289" s="2">
        <v>40518</v>
      </c>
      <c r="AV1289" s="1">
        <v>3.3820000000000001</v>
      </c>
      <c r="AX1289" s="2">
        <v>40518</v>
      </c>
      <c r="AY1289" s="1">
        <v>3.605</v>
      </c>
      <c r="BA1289" s="116">
        <v>40518</v>
      </c>
      <c r="BB1289" s="1">
        <v>3.2029999999999998</v>
      </c>
      <c r="BD1289" s="2">
        <v>40518</v>
      </c>
      <c r="BE1289" s="1">
        <v>1.5369999999999999</v>
      </c>
      <c r="BG1289" s="2">
        <v>40591</v>
      </c>
      <c r="BH1289" s="1">
        <v>3.58</v>
      </c>
      <c r="BI1289" s="2"/>
      <c r="BJ1289" s="2">
        <v>40591</v>
      </c>
      <c r="BK1289" s="1">
        <v>2.2999999999999998</v>
      </c>
      <c r="BM1289" s="2">
        <v>40519</v>
      </c>
      <c r="BN1289" s="1">
        <v>2.4698000000000002</v>
      </c>
    </row>
    <row r="1290" spans="2:66">
      <c r="B1290" s="2">
        <v>40962</v>
      </c>
      <c r="C1290" s="1">
        <v>3.52</v>
      </c>
      <c r="E1290" s="2">
        <v>40422</v>
      </c>
      <c r="F1290" s="1">
        <v>2.44</v>
      </c>
      <c r="H1290" s="2">
        <v>40457</v>
      </c>
      <c r="I1290" s="1">
        <v>3.31</v>
      </c>
      <c r="K1290" s="2">
        <v>40455</v>
      </c>
      <c r="L1290" s="1">
        <v>4.01</v>
      </c>
      <c r="N1290" s="2">
        <v>40456</v>
      </c>
      <c r="O1290" s="1">
        <v>3.59</v>
      </c>
      <c r="Q1290" s="2">
        <v>40519</v>
      </c>
      <c r="R1290" s="1">
        <v>4.1399999999999997</v>
      </c>
      <c r="T1290" s="2">
        <v>40519</v>
      </c>
      <c r="U1290" s="1">
        <v>3.77</v>
      </c>
      <c r="W1290" s="2">
        <v>40519</v>
      </c>
      <c r="X1290" s="1">
        <v>3.5249999999999999</v>
      </c>
      <c r="Z1290" s="2">
        <v>40519</v>
      </c>
      <c r="AA1290" s="1">
        <v>3.35</v>
      </c>
      <c r="AC1290" s="2">
        <v>40519</v>
      </c>
      <c r="AD1290" s="1">
        <v>3.08</v>
      </c>
      <c r="AF1290" s="2">
        <v>40941</v>
      </c>
      <c r="AG1290" s="1">
        <v>0.53059999999999996</v>
      </c>
      <c r="AI1290" s="2">
        <v>40522</v>
      </c>
      <c r="AJ1290" s="1">
        <v>4.1070000000000002</v>
      </c>
      <c r="AL1290" s="2">
        <v>40521</v>
      </c>
      <c r="AM1290" s="1">
        <v>3.2839999999999998</v>
      </c>
      <c r="AO1290" s="2">
        <v>40521</v>
      </c>
      <c r="AP1290" s="1">
        <v>0.80600000000000005</v>
      </c>
      <c r="AR1290" s="2">
        <v>40519</v>
      </c>
      <c r="AS1290" s="1">
        <v>0.47849999999999998</v>
      </c>
      <c r="AU1290" s="2">
        <v>40519</v>
      </c>
      <c r="AV1290" s="1">
        <v>3.4889999999999999</v>
      </c>
      <c r="AX1290" s="2">
        <v>40519</v>
      </c>
      <c r="AY1290" s="1">
        <v>3.7080000000000002</v>
      </c>
      <c r="BA1290" s="116">
        <v>40519</v>
      </c>
      <c r="BB1290" s="1">
        <v>3.31</v>
      </c>
      <c r="BD1290" s="2">
        <v>40519</v>
      </c>
      <c r="BE1290" s="1">
        <v>1.591</v>
      </c>
      <c r="BG1290" s="2">
        <v>40592</v>
      </c>
      <c r="BH1290" s="1">
        <v>3.59</v>
      </c>
      <c r="BI1290" s="2"/>
      <c r="BJ1290" s="2">
        <v>40592</v>
      </c>
      <c r="BK1290" s="1">
        <v>2.2999999999999998</v>
      </c>
      <c r="BM1290" s="2">
        <v>40520</v>
      </c>
      <c r="BN1290" s="1">
        <v>2.5367999999999999</v>
      </c>
    </row>
    <row r="1291" spans="2:66">
      <c r="B1291" s="2">
        <v>40963</v>
      </c>
      <c r="C1291" s="1">
        <v>3.52</v>
      </c>
      <c r="E1291" s="2">
        <v>40423</v>
      </c>
      <c r="F1291" s="1">
        <v>2.4500000000000002</v>
      </c>
      <c r="H1291" s="2">
        <v>40458</v>
      </c>
      <c r="I1291" s="1">
        <v>3.31</v>
      </c>
      <c r="K1291" s="2">
        <v>40456</v>
      </c>
      <c r="L1291" s="1">
        <v>3.98</v>
      </c>
      <c r="N1291" s="2">
        <v>40457</v>
      </c>
      <c r="O1291" s="1">
        <v>3.61</v>
      </c>
      <c r="Q1291" s="2">
        <v>40520</v>
      </c>
      <c r="R1291" s="1">
        <v>4.1849999999999996</v>
      </c>
      <c r="T1291" s="2">
        <v>40520</v>
      </c>
      <c r="U1291" s="1">
        <v>3.84</v>
      </c>
      <c r="W1291" s="2">
        <v>40520</v>
      </c>
      <c r="X1291" s="1">
        <v>3.5949999999999998</v>
      </c>
      <c r="Z1291" s="2">
        <v>40520</v>
      </c>
      <c r="AA1291" s="1">
        <v>3.415</v>
      </c>
      <c r="AC1291" s="2">
        <v>40520</v>
      </c>
      <c r="AD1291" s="1">
        <v>3.125</v>
      </c>
      <c r="AF1291" s="2">
        <v>40942</v>
      </c>
      <c r="AG1291" s="1">
        <v>0.52700000000000002</v>
      </c>
      <c r="AI1291" s="2">
        <v>40525</v>
      </c>
      <c r="AJ1291" s="1">
        <v>4.1029999999999998</v>
      </c>
      <c r="AL1291" s="2">
        <v>40522</v>
      </c>
      <c r="AM1291" s="1">
        <v>3.4119999999999999</v>
      </c>
      <c r="AO1291" s="2">
        <v>40522</v>
      </c>
      <c r="AP1291" s="1">
        <v>0.85499999999999998</v>
      </c>
      <c r="AR1291" s="2">
        <v>40520</v>
      </c>
      <c r="AS1291" s="1">
        <v>0.51600000000000001</v>
      </c>
      <c r="AU1291" s="2">
        <v>40520</v>
      </c>
      <c r="AV1291" s="1">
        <v>3.4704999999999999</v>
      </c>
      <c r="AX1291" s="2">
        <v>40520</v>
      </c>
      <c r="AY1291" s="1">
        <v>3.6974999999999998</v>
      </c>
      <c r="BA1291" s="116">
        <v>40520</v>
      </c>
      <c r="BB1291" s="1">
        <v>3.3170000000000002</v>
      </c>
      <c r="BD1291" s="2">
        <v>40520</v>
      </c>
      <c r="BE1291" s="1">
        <v>1.6419999999999999</v>
      </c>
      <c r="BG1291" s="2">
        <v>40596</v>
      </c>
      <c r="BH1291" s="1">
        <v>3.46</v>
      </c>
      <c r="BI1291" s="2"/>
      <c r="BJ1291" s="2">
        <v>40596</v>
      </c>
      <c r="BK1291" s="1">
        <v>2.16</v>
      </c>
      <c r="BM1291" s="2">
        <v>40521</v>
      </c>
      <c r="BN1291" s="1">
        <v>2.5329999999999999</v>
      </c>
    </row>
    <row r="1292" spans="2:66">
      <c r="B1292" s="2">
        <v>40966</v>
      </c>
      <c r="C1292" s="1">
        <v>3.52</v>
      </c>
      <c r="E1292" s="2">
        <v>40427</v>
      </c>
      <c r="F1292" s="1">
        <v>2.5099999999999998</v>
      </c>
      <c r="H1292" s="2">
        <v>40459</v>
      </c>
      <c r="I1292" s="1">
        <v>3.27</v>
      </c>
      <c r="K1292" s="2">
        <v>40457</v>
      </c>
      <c r="L1292" s="1">
        <v>4</v>
      </c>
      <c r="N1292" s="2">
        <v>40458</v>
      </c>
      <c r="O1292" s="1">
        <v>3.62</v>
      </c>
      <c r="Q1292" s="2">
        <v>40521</v>
      </c>
      <c r="R1292" s="1">
        <v>4.1900000000000004</v>
      </c>
      <c r="T1292" s="2">
        <v>40521</v>
      </c>
      <c r="U1292" s="1">
        <v>3.8449999999999998</v>
      </c>
      <c r="W1292" s="2">
        <v>40521</v>
      </c>
      <c r="X1292" s="1">
        <v>3.5949999999999998</v>
      </c>
      <c r="Z1292" s="2">
        <v>40521</v>
      </c>
      <c r="AA1292" s="1">
        <v>3.415</v>
      </c>
      <c r="AC1292" s="2">
        <v>40521</v>
      </c>
      <c r="AD1292" s="1">
        <v>3.12</v>
      </c>
      <c r="AF1292" s="2">
        <v>40945</v>
      </c>
      <c r="AG1292" s="1">
        <v>0.52324999999999999</v>
      </c>
      <c r="AI1292" s="2">
        <v>40526</v>
      </c>
      <c r="AJ1292" s="1">
        <v>4.2495000000000003</v>
      </c>
      <c r="AL1292" s="2">
        <v>40525</v>
      </c>
      <c r="AM1292" s="1">
        <v>3.3570000000000002</v>
      </c>
      <c r="AO1292" s="2">
        <v>40525</v>
      </c>
      <c r="AP1292" s="1">
        <v>0.79100000000000004</v>
      </c>
      <c r="AR1292" s="2">
        <v>40521</v>
      </c>
      <c r="AS1292" s="1">
        <v>0.49249999999999999</v>
      </c>
      <c r="AU1292" s="2">
        <v>40521</v>
      </c>
      <c r="AV1292" s="1">
        <v>3.4079999999999999</v>
      </c>
      <c r="AX1292" s="2">
        <v>40521</v>
      </c>
      <c r="AY1292" s="1">
        <v>3.6478000000000002</v>
      </c>
      <c r="BA1292" s="116">
        <v>40521</v>
      </c>
      <c r="BB1292" s="1">
        <v>3.2738</v>
      </c>
      <c r="BD1292" s="2">
        <v>40521</v>
      </c>
      <c r="BE1292" s="1">
        <v>1.679</v>
      </c>
      <c r="BG1292" s="2">
        <v>40597</v>
      </c>
      <c r="BH1292" s="1">
        <v>3.49</v>
      </c>
      <c r="BI1292" s="2"/>
      <c r="BJ1292" s="2">
        <v>40597</v>
      </c>
      <c r="BK1292" s="1">
        <v>2.21</v>
      </c>
      <c r="BM1292" s="2">
        <v>40522</v>
      </c>
      <c r="BN1292" s="1">
        <v>2.5849000000000002</v>
      </c>
    </row>
    <row r="1293" spans="2:66">
      <c r="B1293" s="2">
        <v>40967</v>
      </c>
      <c r="C1293" s="1">
        <v>3.5300000000000002</v>
      </c>
      <c r="E1293" s="2">
        <v>40428</v>
      </c>
      <c r="F1293" s="1">
        <v>2.5099999999999998</v>
      </c>
      <c r="H1293" s="2">
        <v>40462</v>
      </c>
      <c r="I1293" s="1">
        <v>3.2800000000000002</v>
      </c>
      <c r="K1293" s="2">
        <v>40458</v>
      </c>
      <c r="L1293" s="1">
        <v>4</v>
      </c>
      <c r="N1293" s="2">
        <v>40459</v>
      </c>
      <c r="O1293" s="1">
        <v>3.61</v>
      </c>
      <c r="Q1293" s="2">
        <v>40522</v>
      </c>
      <c r="R1293" s="1">
        <v>4.18</v>
      </c>
      <c r="T1293" s="2">
        <v>40522</v>
      </c>
      <c r="U1293" s="1">
        <v>3.84</v>
      </c>
      <c r="W1293" s="2">
        <v>40522</v>
      </c>
      <c r="X1293" s="1">
        <v>3.59</v>
      </c>
      <c r="Z1293" s="2">
        <v>40522</v>
      </c>
      <c r="AA1293" s="1">
        <v>3.41</v>
      </c>
      <c r="AC1293" s="2">
        <v>40522</v>
      </c>
      <c r="AD1293" s="1">
        <v>3.12</v>
      </c>
      <c r="AF1293" s="2">
        <v>40946</v>
      </c>
      <c r="AG1293" s="1">
        <v>0.52</v>
      </c>
      <c r="AI1293" s="2">
        <v>40527</v>
      </c>
      <c r="AJ1293" s="1">
        <v>4.3418000000000001</v>
      </c>
      <c r="AL1293" s="2">
        <v>40526</v>
      </c>
      <c r="AM1293" s="1">
        <v>3.5550000000000002</v>
      </c>
      <c r="AO1293" s="2">
        <v>40526</v>
      </c>
      <c r="AP1293" s="1">
        <v>0.872</v>
      </c>
      <c r="AR1293" s="2">
        <v>40522</v>
      </c>
      <c r="AS1293" s="1">
        <v>0.51500000000000001</v>
      </c>
      <c r="AU1293" s="2">
        <v>40522</v>
      </c>
      <c r="AV1293" s="1">
        <v>3.472</v>
      </c>
      <c r="AX1293" s="2">
        <v>40522</v>
      </c>
      <c r="AY1293" s="1">
        <v>3.7050000000000001</v>
      </c>
      <c r="BA1293" s="116">
        <v>40522</v>
      </c>
      <c r="BB1293" s="1">
        <v>3.327</v>
      </c>
      <c r="BD1293" s="2">
        <v>40522</v>
      </c>
      <c r="BE1293" s="1">
        <v>1.738</v>
      </c>
      <c r="BG1293" s="2">
        <v>40598</v>
      </c>
      <c r="BH1293" s="1">
        <v>3.46</v>
      </c>
      <c r="BI1293" s="2"/>
      <c r="BJ1293" s="2">
        <v>40598</v>
      </c>
      <c r="BK1293" s="1">
        <v>2.19</v>
      </c>
      <c r="BM1293" s="2">
        <v>40525</v>
      </c>
      <c r="BN1293" s="1">
        <v>2.552</v>
      </c>
    </row>
    <row r="1294" spans="2:66">
      <c r="B1294" s="2">
        <v>40968</v>
      </c>
      <c r="C1294" s="1">
        <v>3.54</v>
      </c>
      <c r="E1294" s="2">
        <v>40429</v>
      </c>
      <c r="F1294" s="1">
        <v>2.5099999999999998</v>
      </c>
      <c r="H1294" s="2">
        <v>40463</v>
      </c>
      <c r="I1294" s="1">
        <v>3.26</v>
      </c>
      <c r="K1294" s="2">
        <v>40459</v>
      </c>
      <c r="L1294" s="1">
        <v>3.99</v>
      </c>
      <c r="N1294" s="2">
        <v>40462</v>
      </c>
      <c r="O1294" s="1">
        <v>3.65</v>
      </c>
      <c r="Q1294" s="2">
        <v>40525</v>
      </c>
      <c r="R1294" s="1">
        <v>4.26</v>
      </c>
      <c r="T1294" s="2">
        <v>40525</v>
      </c>
      <c r="U1294" s="1">
        <v>3.92</v>
      </c>
      <c r="W1294" s="2">
        <v>40525</v>
      </c>
      <c r="X1294" s="1">
        <v>3.66</v>
      </c>
      <c r="Z1294" s="2">
        <v>40525</v>
      </c>
      <c r="AA1294" s="1">
        <v>3.4699999999999998</v>
      </c>
      <c r="AC1294" s="2">
        <v>40525</v>
      </c>
      <c r="AD1294" s="1">
        <v>3.17</v>
      </c>
      <c r="AF1294" s="2">
        <v>40947</v>
      </c>
      <c r="AG1294" s="1">
        <v>0.51324999999999998</v>
      </c>
      <c r="AI1294" s="2">
        <v>40528</v>
      </c>
      <c r="AJ1294" s="1">
        <v>4.2705000000000002</v>
      </c>
      <c r="AL1294" s="2">
        <v>40527</v>
      </c>
      <c r="AM1294" s="1">
        <v>3.6508000000000003</v>
      </c>
      <c r="AO1294" s="2">
        <v>40527</v>
      </c>
      <c r="AP1294" s="1">
        <v>0.9365</v>
      </c>
      <c r="AR1294" s="2">
        <v>40525</v>
      </c>
      <c r="AS1294" s="1">
        <v>0.48149999999999998</v>
      </c>
      <c r="AU1294" s="2">
        <v>40525</v>
      </c>
      <c r="AV1294" s="1">
        <v>3.4515000000000002</v>
      </c>
      <c r="AX1294" s="2">
        <v>40525</v>
      </c>
      <c r="AY1294" s="1">
        <v>3.681</v>
      </c>
      <c r="BA1294" s="116">
        <v>40525</v>
      </c>
      <c r="BB1294" s="1">
        <v>3.3045</v>
      </c>
      <c r="BD1294" s="2">
        <v>40525</v>
      </c>
      <c r="BE1294" s="1">
        <v>1.702</v>
      </c>
      <c r="BG1294" s="2">
        <v>40599</v>
      </c>
      <c r="BH1294" s="1">
        <v>3.42</v>
      </c>
      <c r="BI1294" s="2"/>
      <c r="BJ1294" s="2">
        <v>40599</v>
      </c>
      <c r="BK1294" s="1">
        <v>2.16</v>
      </c>
      <c r="BM1294" s="2">
        <v>40526</v>
      </c>
      <c r="BN1294" s="1">
        <v>2.6579999999999999</v>
      </c>
    </row>
    <row r="1295" spans="2:66">
      <c r="B1295" s="2">
        <v>40970</v>
      </c>
      <c r="C1295" s="1">
        <v>3.54</v>
      </c>
      <c r="E1295" s="2">
        <v>40430</v>
      </c>
      <c r="F1295" s="1">
        <v>2.4900000000000002</v>
      </c>
      <c r="H1295" s="2">
        <v>40464</v>
      </c>
      <c r="I1295" s="1">
        <v>3.2800000000000002</v>
      </c>
      <c r="K1295" s="2">
        <v>40462</v>
      </c>
      <c r="L1295" s="1">
        <v>4.0599999999999996</v>
      </c>
      <c r="N1295" s="2">
        <v>40463</v>
      </c>
      <c r="O1295" s="1">
        <v>3.61</v>
      </c>
      <c r="Q1295" s="2">
        <v>40526</v>
      </c>
      <c r="R1295" s="1">
        <v>4.2649999999999997</v>
      </c>
      <c r="T1295" s="2">
        <v>40526</v>
      </c>
      <c r="U1295" s="1">
        <v>3.9350000000000001</v>
      </c>
      <c r="W1295" s="2">
        <v>40526</v>
      </c>
      <c r="X1295" s="1">
        <v>3.67</v>
      </c>
      <c r="Z1295" s="2">
        <v>40526</v>
      </c>
      <c r="AA1295" s="1">
        <v>3.4824999999999999</v>
      </c>
      <c r="AC1295" s="2">
        <v>40526</v>
      </c>
      <c r="AD1295" s="1">
        <v>3.1749999999999998</v>
      </c>
      <c r="AF1295" s="2">
        <v>40948</v>
      </c>
      <c r="AG1295" s="1">
        <v>0.51</v>
      </c>
      <c r="AI1295" s="2">
        <v>40529</v>
      </c>
      <c r="AJ1295" s="1">
        <v>4.1485000000000003</v>
      </c>
      <c r="AL1295" s="2">
        <v>40528</v>
      </c>
      <c r="AM1295" s="1">
        <v>3.5225</v>
      </c>
      <c r="AO1295" s="2">
        <v>40528</v>
      </c>
      <c r="AP1295" s="1">
        <v>0.87429999999999997</v>
      </c>
      <c r="AR1295" s="2">
        <v>40526</v>
      </c>
      <c r="AS1295" s="1">
        <v>0.502</v>
      </c>
      <c r="AU1295" s="2">
        <v>40526</v>
      </c>
      <c r="AV1295" s="1">
        <v>3.5990000000000002</v>
      </c>
      <c r="AX1295" s="2">
        <v>40526</v>
      </c>
      <c r="AY1295" s="1">
        <v>3.8170000000000002</v>
      </c>
      <c r="BA1295" s="116">
        <v>40526</v>
      </c>
      <c r="BB1295" s="1">
        <v>3.4260000000000002</v>
      </c>
      <c r="BD1295" s="2">
        <v>40526</v>
      </c>
      <c r="BE1295" s="1">
        <v>1.7515000000000001</v>
      </c>
      <c r="BG1295" s="2">
        <v>40602</v>
      </c>
      <c r="BH1295" s="1">
        <v>3.42</v>
      </c>
      <c r="BI1295" s="2"/>
      <c r="BJ1295" s="2">
        <v>40602</v>
      </c>
      <c r="BK1295" s="1">
        <v>2.13</v>
      </c>
      <c r="BM1295" s="2">
        <v>40527</v>
      </c>
      <c r="BN1295" s="1">
        <v>2.6555</v>
      </c>
    </row>
    <row r="1296" spans="2:66">
      <c r="B1296" s="2">
        <v>40973</v>
      </c>
      <c r="C1296" s="1">
        <v>3.54</v>
      </c>
      <c r="E1296" s="2">
        <v>40431</v>
      </c>
      <c r="F1296" s="1">
        <v>2.4900000000000002</v>
      </c>
      <c r="H1296" s="2">
        <v>40465</v>
      </c>
      <c r="I1296" s="1">
        <v>3.08</v>
      </c>
      <c r="K1296" s="2">
        <v>40463</v>
      </c>
      <c r="L1296" s="1">
        <v>4.04</v>
      </c>
      <c r="N1296" s="2">
        <v>40464</v>
      </c>
      <c r="O1296" s="1">
        <v>3.64</v>
      </c>
      <c r="Q1296" s="2">
        <v>40527</v>
      </c>
      <c r="R1296" s="1">
        <v>4.2949999999999999</v>
      </c>
      <c r="T1296" s="2">
        <v>40527</v>
      </c>
      <c r="U1296" s="1">
        <v>3.98</v>
      </c>
      <c r="W1296" s="2">
        <v>40527</v>
      </c>
      <c r="X1296" s="1">
        <v>3.7149999999999999</v>
      </c>
      <c r="Z1296" s="2">
        <v>40527</v>
      </c>
      <c r="AA1296" s="1">
        <v>3.5287999999999999</v>
      </c>
      <c r="AC1296" s="2">
        <v>40527</v>
      </c>
      <c r="AD1296" s="1">
        <v>3.1949999999999998</v>
      </c>
      <c r="AF1296" s="2">
        <v>40949</v>
      </c>
      <c r="AG1296" s="1">
        <v>0.50600000000000001</v>
      </c>
      <c r="AI1296" s="2">
        <v>40532</v>
      </c>
      <c r="AJ1296" s="1">
        <v>4.1470000000000002</v>
      </c>
      <c r="AL1296" s="2">
        <v>40529</v>
      </c>
      <c r="AM1296" s="1">
        <v>3.4093</v>
      </c>
      <c r="AO1296" s="2">
        <v>40529</v>
      </c>
      <c r="AP1296" s="1">
        <v>0.82750000000000001</v>
      </c>
      <c r="AR1296" s="2">
        <v>40527</v>
      </c>
      <c r="AS1296" s="1">
        <v>0.54949999999999999</v>
      </c>
      <c r="AU1296" s="2">
        <v>40527</v>
      </c>
      <c r="AV1296" s="1">
        <v>3.5949999999999998</v>
      </c>
      <c r="AX1296" s="2">
        <v>40527</v>
      </c>
      <c r="AY1296" s="1">
        <v>3.806</v>
      </c>
      <c r="BA1296" s="116">
        <v>40527</v>
      </c>
      <c r="BB1296" s="1">
        <v>3.4050000000000002</v>
      </c>
      <c r="BD1296" s="2">
        <v>40527</v>
      </c>
      <c r="BE1296" s="1">
        <v>1.7490000000000001</v>
      </c>
      <c r="BG1296" s="2">
        <v>40603</v>
      </c>
      <c r="BH1296" s="1">
        <v>3.41</v>
      </c>
      <c r="BI1296" s="2"/>
      <c r="BJ1296" s="2">
        <v>40603</v>
      </c>
      <c r="BK1296" s="1">
        <v>2.11</v>
      </c>
      <c r="BM1296" s="2">
        <v>40528</v>
      </c>
      <c r="BN1296" s="1">
        <v>2.6295000000000002</v>
      </c>
    </row>
    <row r="1297" spans="2:66">
      <c r="B1297" s="2">
        <v>40974</v>
      </c>
      <c r="C1297" s="1">
        <v>3.5300000000000002</v>
      </c>
      <c r="E1297" s="2">
        <v>40434</v>
      </c>
      <c r="F1297" s="1">
        <v>2.48</v>
      </c>
      <c r="H1297" s="2">
        <v>40466</v>
      </c>
      <c r="I1297" s="1">
        <v>3.05</v>
      </c>
      <c r="K1297" s="2">
        <v>40464</v>
      </c>
      <c r="L1297" s="1">
        <v>4.07</v>
      </c>
      <c r="N1297" s="2">
        <v>40465</v>
      </c>
      <c r="O1297" s="1">
        <v>3.45</v>
      </c>
      <c r="Q1297" s="2">
        <v>40528</v>
      </c>
      <c r="R1297" s="1">
        <v>4.26</v>
      </c>
      <c r="T1297" s="2">
        <v>40528</v>
      </c>
      <c r="U1297" s="1">
        <v>3.94</v>
      </c>
      <c r="W1297" s="2">
        <v>40528</v>
      </c>
      <c r="X1297" s="1">
        <v>3.6850000000000001</v>
      </c>
      <c r="Z1297" s="2">
        <v>40528</v>
      </c>
      <c r="AA1297" s="1">
        <v>3.5</v>
      </c>
      <c r="AC1297" s="2">
        <v>40528</v>
      </c>
      <c r="AD1297" s="1">
        <v>3.17</v>
      </c>
      <c r="AF1297" s="2">
        <v>40952</v>
      </c>
      <c r="AG1297" s="1">
        <v>0.50260000000000005</v>
      </c>
      <c r="AI1297" s="2">
        <v>40533</v>
      </c>
      <c r="AJ1297" s="1">
        <v>4.1153000000000004</v>
      </c>
      <c r="AL1297" s="2">
        <v>40532</v>
      </c>
      <c r="AM1297" s="1">
        <v>3.4039999999999999</v>
      </c>
      <c r="AO1297" s="2">
        <v>40532</v>
      </c>
      <c r="AP1297" s="1">
        <v>0.82199999999999995</v>
      </c>
      <c r="AR1297" s="2">
        <v>40528</v>
      </c>
      <c r="AS1297" s="1">
        <v>0.51049999999999995</v>
      </c>
      <c r="AU1297" s="2">
        <v>40528</v>
      </c>
      <c r="AV1297" s="1">
        <v>3.5779999999999998</v>
      </c>
      <c r="AX1297" s="2">
        <v>40528</v>
      </c>
      <c r="AY1297" s="1">
        <v>3.7824999999999998</v>
      </c>
      <c r="BA1297" s="116">
        <v>40528</v>
      </c>
      <c r="BB1297" s="1">
        <v>3.3940000000000001</v>
      </c>
      <c r="BD1297" s="2">
        <v>40528</v>
      </c>
      <c r="BE1297" s="1">
        <v>1.7349999999999999</v>
      </c>
      <c r="BG1297" s="2">
        <v>40604</v>
      </c>
      <c r="BH1297" s="1">
        <v>3.46</v>
      </c>
      <c r="BI1297" s="2"/>
      <c r="BJ1297" s="2">
        <v>40604</v>
      </c>
      <c r="BK1297" s="1">
        <v>2.16</v>
      </c>
      <c r="BM1297" s="2">
        <v>40529</v>
      </c>
      <c r="BN1297" s="1">
        <v>2.6044999999999998</v>
      </c>
    </row>
    <row r="1298" spans="2:66">
      <c r="B1298" s="2">
        <v>40975</v>
      </c>
      <c r="C1298" s="1">
        <v>3.54</v>
      </c>
      <c r="E1298" s="2">
        <v>40435</v>
      </c>
      <c r="F1298" s="1">
        <v>2.4300000000000002</v>
      </c>
      <c r="H1298" s="2">
        <v>40469</v>
      </c>
      <c r="I1298" s="1">
        <v>3.06</v>
      </c>
      <c r="K1298" s="2">
        <v>40465</v>
      </c>
      <c r="L1298" s="1">
        <v>3.91</v>
      </c>
      <c r="N1298" s="2">
        <v>40466</v>
      </c>
      <c r="O1298" s="1">
        <v>3.45</v>
      </c>
      <c r="Q1298" s="2">
        <v>40529</v>
      </c>
      <c r="R1298" s="1">
        <v>4.2949999999999999</v>
      </c>
      <c r="T1298" s="2">
        <v>40529</v>
      </c>
      <c r="U1298" s="1">
        <v>3.9750000000000001</v>
      </c>
      <c r="W1298" s="2">
        <v>40529</v>
      </c>
      <c r="X1298" s="1">
        <v>3.7075</v>
      </c>
      <c r="Z1298" s="2">
        <v>40529</v>
      </c>
      <c r="AA1298" s="1">
        <v>3.5249999999999999</v>
      </c>
      <c r="AC1298" s="2">
        <v>40529</v>
      </c>
      <c r="AD1298" s="1">
        <v>3.1850000000000001</v>
      </c>
      <c r="AF1298" s="2">
        <v>40953</v>
      </c>
      <c r="AG1298" s="1">
        <v>0.49759999999999999</v>
      </c>
      <c r="AI1298" s="2">
        <v>40534</v>
      </c>
      <c r="AJ1298" s="1">
        <v>4.1470000000000002</v>
      </c>
      <c r="AL1298" s="2">
        <v>40533</v>
      </c>
      <c r="AM1298" s="1">
        <v>3.37</v>
      </c>
      <c r="AO1298" s="2">
        <v>40533</v>
      </c>
      <c r="AP1298" s="1">
        <v>0.81850000000000001</v>
      </c>
      <c r="AR1298" s="2">
        <v>40529</v>
      </c>
      <c r="AS1298" s="1">
        <v>0.48449999999999999</v>
      </c>
      <c r="AU1298" s="2">
        <v>40529</v>
      </c>
      <c r="AV1298" s="1">
        <v>3.5404999999999998</v>
      </c>
      <c r="AX1298" s="2">
        <v>40529</v>
      </c>
      <c r="AY1298" s="1">
        <v>3.742</v>
      </c>
      <c r="BA1298" s="116">
        <v>40529</v>
      </c>
      <c r="BB1298" s="1">
        <v>3.3425000000000002</v>
      </c>
      <c r="BD1298" s="2">
        <v>40529</v>
      </c>
      <c r="BE1298" s="1">
        <v>1.7410000000000001</v>
      </c>
      <c r="BG1298" s="2">
        <v>40605</v>
      </c>
      <c r="BH1298" s="1">
        <v>3.58</v>
      </c>
      <c r="BI1298" s="2"/>
      <c r="BJ1298" s="2">
        <v>40605</v>
      </c>
      <c r="BK1298" s="1">
        <v>2.2999999999999998</v>
      </c>
      <c r="BM1298" s="2">
        <v>40532</v>
      </c>
      <c r="BN1298" s="1">
        <v>2.5884</v>
      </c>
    </row>
    <row r="1299" spans="2:66">
      <c r="B1299" s="2">
        <v>40976</v>
      </c>
      <c r="C1299" s="1">
        <v>3.54</v>
      </c>
      <c r="E1299" s="2">
        <v>40436</v>
      </c>
      <c r="F1299" s="1">
        <v>2.4300000000000002</v>
      </c>
      <c r="H1299" s="2">
        <v>40470</v>
      </c>
      <c r="I1299" s="1">
        <v>3.2</v>
      </c>
      <c r="K1299" s="2">
        <v>40466</v>
      </c>
      <c r="L1299" s="1">
        <v>3.92</v>
      </c>
      <c r="N1299" s="2">
        <v>40469</v>
      </c>
      <c r="O1299" s="1">
        <v>3.49</v>
      </c>
      <c r="Q1299" s="2">
        <v>40532</v>
      </c>
      <c r="R1299" s="1">
        <v>4.28</v>
      </c>
      <c r="T1299" s="2">
        <v>40532</v>
      </c>
      <c r="U1299" s="1">
        <v>3.96</v>
      </c>
      <c r="W1299" s="2">
        <v>40532</v>
      </c>
      <c r="X1299" s="1">
        <v>3.6949999999999998</v>
      </c>
      <c r="Z1299" s="2">
        <v>40532</v>
      </c>
      <c r="AA1299" s="1">
        <v>3.52</v>
      </c>
      <c r="AC1299" s="2">
        <v>40532</v>
      </c>
      <c r="AD1299" s="1">
        <v>3.1749999999999998</v>
      </c>
      <c r="AF1299" s="2">
        <v>40954</v>
      </c>
      <c r="AG1299" s="1">
        <v>0.49509999999999998</v>
      </c>
      <c r="AI1299" s="2">
        <v>40535</v>
      </c>
      <c r="AJ1299" s="1">
        <v>4.1859999999999999</v>
      </c>
      <c r="AL1299" s="2">
        <v>40534</v>
      </c>
      <c r="AM1299" s="1">
        <v>3.4148000000000001</v>
      </c>
      <c r="AO1299" s="2">
        <v>40534</v>
      </c>
      <c r="AP1299" s="1">
        <v>0.84250000000000003</v>
      </c>
      <c r="AR1299" s="2">
        <v>40532</v>
      </c>
      <c r="AS1299" s="1">
        <v>0.48249999999999998</v>
      </c>
      <c r="AU1299" s="2">
        <v>40532</v>
      </c>
      <c r="AV1299" s="1">
        <v>3.5390000000000001</v>
      </c>
      <c r="AX1299" s="2">
        <v>40532</v>
      </c>
      <c r="AY1299" s="1">
        <v>3.7370000000000001</v>
      </c>
      <c r="BA1299" s="116">
        <v>40532</v>
      </c>
      <c r="BB1299" s="1">
        <v>3.339</v>
      </c>
      <c r="BD1299" s="2">
        <v>40532</v>
      </c>
      <c r="BE1299" s="1">
        <v>1.74</v>
      </c>
      <c r="BG1299" s="2">
        <v>40606</v>
      </c>
      <c r="BH1299" s="1">
        <v>3.49</v>
      </c>
      <c r="BI1299" s="2"/>
      <c r="BJ1299" s="2">
        <v>40606</v>
      </c>
      <c r="BK1299" s="1">
        <v>2.17</v>
      </c>
      <c r="BM1299" s="2">
        <v>40533</v>
      </c>
      <c r="BN1299" s="1">
        <v>2.5629999999999997</v>
      </c>
    </row>
    <row r="1300" spans="2:66">
      <c r="B1300" s="2">
        <v>40977</v>
      </c>
      <c r="C1300" s="1">
        <v>3.54</v>
      </c>
      <c r="E1300" s="2">
        <v>40437</v>
      </c>
      <c r="F1300" s="1">
        <v>2.42</v>
      </c>
      <c r="H1300" s="2">
        <v>40471</v>
      </c>
      <c r="I1300" s="1">
        <v>3.26</v>
      </c>
      <c r="K1300" s="2">
        <v>40469</v>
      </c>
      <c r="L1300" s="1">
        <v>3.9699999999999998</v>
      </c>
      <c r="N1300" s="2">
        <v>40470</v>
      </c>
      <c r="O1300" s="1">
        <v>3.64</v>
      </c>
      <c r="Q1300" s="2">
        <v>40533</v>
      </c>
      <c r="R1300" s="1">
        <v>4.25</v>
      </c>
      <c r="T1300" s="2">
        <v>40533</v>
      </c>
      <c r="U1300" s="1">
        <v>3.895</v>
      </c>
      <c r="W1300" s="2">
        <v>40533</v>
      </c>
      <c r="X1300" s="1">
        <v>3.6425000000000001</v>
      </c>
      <c r="Z1300" s="2">
        <v>40533</v>
      </c>
      <c r="AA1300" s="1">
        <v>3.4575</v>
      </c>
      <c r="AC1300" s="2">
        <v>40533</v>
      </c>
      <c r="AD1300" s="1">
        <v>3.1349999999999998</v>
      </c>
      <c r="AF1300" s="2">
        <v>40955</v>
      </c>
      <c r="AG1300" s="1">
        <v>0.49309999999999998</v>
      </c>
      <c r="AI1300" s="2">
        <v>40539</v>
      </c>
      <c r="AJ1300" s="1">
        <v>4.1277999999999997</v>
      </c>
      <c r="AL1300" s="2">
        <v>40535</v>
      </c>
      <c r="AM1300" s="1">
        <v>3.456</v>
      </c>
      <c r="AO1300" s="2">
        <v>40535</v>
      </c>
      <c r="AP1300" s="1">
        <v>0.88649999999999995</v>
      </c>
      <c r="AR1300" s="2">
        <v>40533</v>
      </c>
      <c r="AS1300" s="1">
        <v>0.47499999999999998</v>
      </c>
      <c r="AU1300" s="2">
        <v>40533</v>
      </c>
      <c r="AV1300" s="1">
        <v>3.5110000000000001</v>
      </c>
      <c r="AX1300" s="2">
        <v>40533</v>
      </c>
      <c r="AY1300" s="1">
        <v>3.71</v>
      </c>
      <c r="BA1300" s="116">
        <v>40533</v>
      </c>
      <c r="BB1300" s="1">
        <v>3.306</v>
      </c>
      <c r="BD1300" s="2">
        <v>40533</v>
      </c>
      <c r="BE1300" s="1">
        <v>1.72</v>
      </c>
      <c r="BG1300" s="2">
        <v>40609</v>
      </c>
      <c r="BH1300" s="1">
        <v>3.51</v>
      </c>
      <c r="BI1300" s="2"/>
      <c r="BJ1300" s="2">
        <v>40609</v>
      </c>
      <c r="BK1300" s="1">
        <v>2.19</v>
      </c>
      <c r="BM1300" s="2">
        <v>40534</v>
      </c>
      <c r="BN1300" s="1">
        <v>2.5163000000000002</v>
      </c>
    </row>
    <row r="1301" spans="2:66">
      <c r="B1301" s="2">
        <v>40980</v>
      </c>
      <c r="C1301" s="1">
        <v>3.54</v>
      </c>
      <c r="E1301" s="2">
        <v>40438</v>
      </c>
      <c r="F1301" s="1">
        <v>2.42</v>
      </c>
      <c r="H1301" s="2">
        <v>40472</v>
      </c>
      <c r="I1301" s="1">
        <v>3.29</v>
      </c>
      <c r="K1301" s="2">
        <v>40470</v>
      </c>
      <c r="L1301" s="1">
        <v>4.08</v>
      </c>
      <c r="N1301" s="2">
        <v>40471</v>
      </c>
      <c r="O1301" s="1">
        <v>3.7</v>
      </c>
      <c r="Q1301" s="2">
        <v>40534</v>
      </c>
      <c r="R1301" s="1">
        <v>4.22</v>
      </c>
      <c r="T1301" s="2">
        <v>40534</v>
      </c>
      <c r="U1301" s="1">
        <v>3.875</v>
      </c>
      <c r="W1301" s="2">
        <v>40534</v>
      </c>
      <c r="X1301" s="1">
        <v>3.6150000000000002</v>
      </c>
      <c r="Z1301" s="2">
        <v>40534</v>
      </c>
      <c r="AA1301" s="1">
        <v>3.43</v>
      </c>
      <c r="AC1301" s="2">
        <v>40534</v>
      </c>
      <c r="AD1301" s="1">
        <v>3.12</v>
      </c>
      <c r="AF1301" s="2">
        <v>40956</v>
      </c>
      <c r="AG1301" s="1">
        <v>0.49309999999999998</v>
      </c>
      <c r="AI1301" s="2">
        <v>40540</v>
      </c>
      <c r="AJ1301" s="1">
        <v>4.2489999999999997</v>
      </c>
      <c r="AL1301" s="2">
        <v>40539</v>
      </c>
      <c r="AM1301" s="1">
        <v>3.3919999999999999</v>
      </c>
      <c r="AO1301" s="2">
        <v>40539</v>
      </c>
      <c r="AP1301" s="1">
        <v>0.87480000000000002</v>
      </c>
      <c r="AR1301" s="2">
        <v>40534</v>
      </c>
      <c r="AS1301" s="1">
        <v>0.48449999999999999</v>
      </c>
      <c r="AU1301" s="2">
        <v>40534</v>
      </c>
      <c r="AV1301" s="1">
        <v>3.4994999999999998</v>
      </c>
      <c r="AX1301" s="2">
        <v>40534</v>
      </c>
      <c r="AY1301" s="1">
        <v>3.6970000000000001</v>
      </c>
      <c r="BA1301" s="116">
        <v>40534</v>
      </c>
      <c r="BB1301" s="1">
        <v>3.2845</v>
      </c>
      <c r="BD1301" s="2">
        <v>40534</v>
      </c>
      <c r="BE1301" s="1">
        <v>1.6739999999999999</v>
      </c>
      <c r="BG1301" s="2">
        <v>40610</v>
      </c>
      <c r="BH1301" s="1">
        <v>3.56</v>
      </c>
      <c r="BI1301" s="2"/>
      <c r="BJ1301" s="2">
        <v>40610</v>
      </c>
      <c r="BK1301" s="1">
        <v>2.2200000000000002</v>
      </c>
      <c r="BM1301" s="2">
        <v>40535</v>
      </c>
      <c r="BN1301" s="1">
        <v>2.5436000000000001</v>
      </c>
    </row>
    <row r="1302" spans="2:66">
      <c r="B1302" s="2">
        <v>40981</v>
      </c>
      <c r="C1302" s="1">
        <v>3.54</v>
      </c>
      <c r="E1302" s="2">
        <v>40441</v>
      </c>
      <c r="F1302" s="1">
        <v>2.42</v>
      </c>
      <c r="H1302" s="2">
        <v>40473</v>
      </c>
      <c r="I1302" s="1">
        <v>3.23</v>
      </c>
      <c r="K1302" s="2">
        <v>40471</v>
      </c>
      <c r="L1302" s="1">
        <v>4.1399999999999997</v>
      </c>
      <c r="N1302" s="2">
        <v>40472</v>
      </c>
      <c r="O1302" s="1">
        <v>3.75</v>
      </c>
      <c r="Q1302" s="2">
        <v>40535</v>
      </c>
      <c r="R1302" s="1">
        <v>4.2300000000000004</v>
      </c>
      <c r="T1302" s="2">
        <v>40535</v>
      </c>
      <c r="U1302" s="1">
        <v>3.8849999999999998</v>
      </c>
      <c r="W1302" s="2">
        <v>40535</v>
      </c>
      <c r="X1302" s="1">
        <v>3.62</v>
      </c>
      <c r="Z1302" s="2">
        <v>40535</v>
      </c>
      <c r="AA1302" s="1">
        <v>3.4350000000000001</v>
      </c>
      <c r="AC1302" s="2">
        <v>40535</v>
      </c>
      <c r="AD1302" s="1">
        <v>3.145</v>
      </c>
      <c r="AF1302" s="2">
        <v>40959</v>
      </c>
      <c r="AG1302" s="1">
        <v>0.49309999999999998</v>
      </c>
      <c r="AI1302" s="2">
        <v>40541</v>
      </c>
      <c r="AJ1302" s="1">
        <v>4.173</v>
      </c>
      <c r="AL1302" s="2">
        <v>40540</v>
      </c>
      <c r="AM1302" s="1">
        <v>3.5423</v>
      </c>
      <c r="AO1302" s="2">
        <v>40540</v>
      </c>
      <c r="AP1302" s="1">
        <v>0.92449999999999999</v>
      </c>
      <c r="AR1302" s="2">
        <v>40535</v>
      </c>
      <c r="AS1302" s="1">
        <v>0.505</v>
      </c>
      <c r="AU1302" s="2">
        <v>40535</v>
      </c>
      <c r="AV1302" s="1">
        <v>3.544</v>
      </c>
      <c r="AX1302" s="2">
        <v>40535</v>
      </c>
      <c r="AY1302" s="1">
        <v>3.7410000000000001</v>
      </c>
      <c r="BA1302" s="116">
        <v>40535</v>
      </c>
      <c r="BB1302" s="1">
        <v>3.3260000000000001</v>
      </c>
      <c r="BD1302" s="2">
        <v>40535</v>
      </c>
      <c r="BE1302" s="1">
        <v>1.661</v>
      </c>
      <c r="BG1302" s="2">
        <v>40611</v>
      </c>
      <c r="BH1302" s="1">
        <v>3.48</v>
      </c>
      <c r="BI1302" s="2"/>
      <c r="BJ1302" s="2">
        <v>40611</v>
      </c>
      <c r="BK1302" s="1">
        <v>2.16</v>
      </c>
      <c r="BM1302" s="2">
        <v>40536</v>
      </c>
      <c r="BN1302" s="1">
        <v>2.5449999999999999</v>
      </c>
    </row>
    <row r="1303" spans="2:66">
      <c r="B1303" s="2">
        <v>40982</v>
      </c>
      <c r="C1303" s="1">
        <v>3.54</v>
      </c>
      <c r="E1303" s="2">
        <v>40445</v>
      </c>
      <c r="F1303" s="1">
        <v>2.38</v>
      </c>
      <c r="H1303" s="2">
        <v>40476</v>
      </c>
      <c r="I1303" s="1">
        <v>3.29</v>
      </c>
      <c r="K1303" s="2">
        <v>40472</v>
      </c>
      <c r="L1303" s="1">
        <v>4.18</v>
      </c>
      <c r="N1303" s="2">
        <v>40473</v>
      </c>
      <c r="O1303" s="1">
        <v>3.73</v>
      </c>
      <c r="Q1303" s="2">
        <v>40536</v>
      </c>
      <c r="R1303" s="1">
        <v>4.2450000000000001</v>
      </c>
      <c r="T1303" s="2">
        <v>40536</v>
      </c>
      <c r="U1303" s="1">
        <v>3.9</v>
      </c>
      <c r="W1303" s="2">
        <v>40536</v>
      </c>
      <c r="X1303" s="1">
        <v>3.6349999999999998</v>
      </c>
      <c r="Z1303" s="2">
        <v>40536</v>
      </c>
      <c r="AA1303" s="1">
        <v>3.45</v>
      </c>
      <c r="AC1303" s="2">
        <v>40536</v>
      </c>
      <c r="AD1303" s="1">
        <v>3.15</v>
      </c>
      <c r="AF1303" s="2">
        <v>40960</v>
      </c>
      <c r="AG1303" s="1">
        <v>0.49259999999999998</v>
      </c>
      <c r="AI1303" s="2">
        <v>40542</v>
      </c>
      <c r="AJ1303" s="1">
        <v>4.165</v>
      </c>
      <c r="AL1303" s="2">
        <v>40541</v>
      </c>
      <c r="AM1303" s="1">
        <v>3.41</v>
      </c>
      <c r="AO1303" s="2">
        <v>40541</v>
      </c>
      <c r="AP1303" s="1">
        <v>0.82350000000000001</v>
      </c>
      <c r="AR1303" s="2">
        <v>40539</v>
      </c>
      <c r="AS1303" s="1">
        <v>0.48699999999999999</v>
      </c>
      <c r="AU1303" s="2">
        <v>40536</v>
      </c>
      <c r="AV1303" s="1">
        <v>3.5415000000000001</v>
      </c>
      <c r="AX1303" s="2">
        <v>40536</v>
      </c>
      <c r="AY1303" s="1">
        <v>3.74</v>
      </c>
      <c r="BA1303" s="116">
        <v>40536</v>
      </c>
      <c r="BB1303" s="1">
        <v>3.3254999999999999</v>
      </c>
      <c r="BD1303" s="2">
        <v>40536</v>
      </c>
      <c r="BE1303" s="1">
        <v>1.6545000000000001</v>
      </c>
      <c r="BG1303" s="2">
        <v>40612</v>
      </c>
      <c r="BH1303" s="1">
        <v>3.37</v>
      </c>
      <c r="BI1303" s="2"/>
      <c r="BJ1303" s="2">
        <v>40612</v>
      </c>
      <c r="BK1303" s="1">
        <v>2.0499999999999998</v>
      </c>
      <c r="BM1303" s="2">
        <v>40539</v>
      </c>
      <c r="BN1303" s="1">
        <v>2.5743</v>
      </c>
    </row>
    <row r="1304" spans="2:66">
      <c r="B1304" s="2">
        <v>40983</v>
      </c>
      <c r="C1304" s="1">
        <v>3.54</v>
      </c>
      <c r="E1304" s="2">
        <v>40448</v>
      </c>
      <c r="F1304" s="1">
        <v>2.38</v>
      </c>
      <c r="H1304" s="2">
        <v>40477</v>
      </c>
      <c r="I1304" s="1">
        <v>3.25</v>
      </c>
      <c r="K1304" s="2">
        <v>40473</v>
      </c>
      <c r="L1304" s="1">
        <v>4.22</v>
      </c>
      <c r="N1304" s="2">
        <v>40476</v>
      </c>
      <c r="O1304" s="1">
        <v>3.8</v>
      </c>
      <c r="Q1304" s="2">
        <v>40539</v>
      </c>
      <c r="R1304" s="1">
        <v>4.28</v>
      </c>
      <c r="T1304" s="2">
        <v>40539</v>
      </c>
      <c r="U1304" s="1">
        <v>3.94</v>
      </c>
      <c r="W1304" s="2">
        <v>40539</v>
      </c>
      <c r="X1304" s="1">
        <v>3.6749999999999998</v>
      </c>
      <c r="Z1304" s="2">
        <v>40539</v>
      </c>
      <c r="AA1304" s="1">
        <v>3.49</v>
      </c>
      <c r="AC1304" s="2">
        <v>40539</v>
      </c>
      <c r="AD1304" s="1">
        <v>3.19</v>
      </c>
      <c r="AF1304" s="2">
        <v>40961</v>
      </c>
      <c r="AG1304" s="1">
        <v>0.49159999999999998</v>
      </c>
      <c r="AI1304" s="2">
        <v>40543</v>
      </c>
      <c r="AJ1304" s="1">
        <v>4.0949999999999998</v>
      </c>
      <c r="AL1304" s="2">
        <v>40542</v>
      </c>
      <c r="AM1304" s="1">
        <v>3.431</v>
      </c>
      <c r="AO1304" s="2">
        <v>40542</v>
      </c>
      <c r="AP1304" s="1">
        <v>0.82930000000000004</v>
      </c>
      <c r="AR1304" s="2">
        <v>40540</v>
      </c>
      <c r="AS1304" s="1">
        <v>0.50249999999999995</v>
      </c>
      <c r="AU1304" s="2">
        <v>40539</v>
      </c>
      <c r="AV1304" s="1">
        <v>3.5620000000000003</v>
      </c>
      <c r="AX1304" s="2">
        <v>40539</v>
      </c>
      <c r="AY1304" s="1">
        <v>3.7589999999999999</v>
      </c>
      <c r="BA1304" s="116">
        <v>40539</v>
      </c>
      <c r="BB1304" s="1">
        <v>3.3449999999999998</v>
      </c>
      <c r="BD1304" s="2">
        <v>40539</v>
      </c>
      <c r="BE1304" s="1">
        <v>1.659</v>
      </c>
      <c r="BG1304" s="2">
        <v>40613</v>
      </c>
      <c r="BH1304" s="1">
        <v>3.4</v>
      </c>
      <c r="BI1304" s="2"/>
      <c r="BJ1304" s="2">
        <v>40613</v>
      </c>
      <c r="BK1304" s="1">
        <v>2.06</v>
      </c>
      <c r="BM1304" s="2">
        <v>40540</v>
      </c>
      <c r="BN1304" s="1">
        <v>2.5634999999999999</v>
      </c>
    </row>
    <row r="1305" spans="2:66">
      <c r="B1305" s="2">
        <v>40984</v>
      </c>
      <c r="C1305" s="1">
        <v>3.54</v>
      </c>
      <c r="E1305" s="2">
        <v>40449</v>
      </c>
      <c r="F1305" s="1">
        <v>2.38</v>
      </c>
      <c r="H1305" s="2">
        <v>40478</v>
      </c>
      <c r="I1305" s="1">
        <v>3.3</v>
      </c>
      <c r="K1305" s="2">
        <v>40476</v>
      </c>
      <c r="L1305" s="1">
        <v>4.3</v>
      </c>
      <c r="N1305" s="2">
        <v>40477</v>
      </c>
      <c r="O1305" s="1">
        <v>3.81</v>
      </c>
      <c r="Q1305" s="2">
        <v>40540</v>
      </c>
      <c r="R1305" s="1">
        <v>4.2950999999999997</v>
      </c>
      <c r="T1305" s="2">
        <v>40540</v>
      </c>
      <c r="U1305" s="1">
        <v>3.9550000000000001</v>
      </c>
      <c r="W1305" s="2">
        <v>40540</v>
      </c>
      <c r="X1305" s="1">
        <v>3.69</v>
      </c>
      <c r="Z1305" s="2">
        <v>40540</v>
      </c>
      <c r="AA1305" s="1">
        <v>3.5049999999999999</v>
      </c>
      <c r="AC1305" s="2">
        <v>40540</v>
      </c>
      <c r="AD1305" s="1">
        <v>3.2</v>
      </c>
      <c r="AF1305" s="2">
        <v>40962</v>
      </c>
      <c r="AG1305" s="1">
        <v>0.49059999999999998</v>
      </c>
      <c r="AI1305" s="2">
        <v>40546</v>
      </c>
      <c r="AJ1305" s="1">
        <v>4.165</v>
      </c>
      <c r="AL1305" s="2">
        <v>40543</v>
      </c>
      <c r="AM1305" s="1">
        <v>3.3614999999999999</v>
      </c>
      <c r="AO1305" s="2">
        <v>40543</v>
      </c>
      <c r="AP1305" s="1">
        <v>0.79900000000000004</v>
      </c>
      <c r="AR1305" s="2">
        <v>40541</v>
      </c>
      <c r="AS1305" s="1">
        <v>0.45250000000000001</v>
      </c>
      <c r="AU1305" s="2">
        <v>40540</v>
      </c>
      <c r="AV1305" s="1">
        <v>3.581</v>
      </c>
      <c r="AX1305" s="2">
        <v>40540</v>
      </c>
      <c r="AY1305" s="1">
        <v>3.7810000000000001</v>
      </c>
      <c r="BA1305" s="116">
        <v>40540</v>
      </c>
      <c r="BB1305" s="1">
        <v>3.3679999999999999</v>
      </c>
      <c r="BD1305" s="2">
        <v>40540</v>
      </c>
      <c r="BE1305" s="1">
        <v>1.6539999999999999</v>
      </c>
      <c r="BG1305" s="2">
        <v>40616</v>
      </c>
      <c r="BH1305" s="1">
        <v>3.36</v>
      </c>
      <c r="BI1305" s="2"/>
      <c r="BJ1305" s="2">
        <v>40616</v>
      </c>
      <c r="BK1305" s="1">
        <v>2</v>
      </c>
      <c r="BM1305" s="2">
        <v>40541</v>
      </c>
      <c r="BN1305" s="1">
        <v>2.508</v>
      </c>
    </row>
    <row r="1306" spans="2:66">
      <c r="B1306" s="2">
        <v>40987</v>
      </c>
      <c r="C1306" s="1">
        <v>3.54</v>
      </c>
      <c r="E1306" s="2">
        <v>40450</v>
      </c>
      <c r="F1306" s="1">
        <v>2.38</v>
      </c>
      <c r="H1306" s="2">
        <v>40479</v>
      </c>
      <c r="I1306" s="1">
        <v>3.23</v>
      </c>
      <c r="K1306" s="2">
        <v>40477</v>
      </c>
      <c r="L1306" s="1">
        <v>4.33</v>
      </c>
      <c r="N1306" s="2">
        <v>40478</v>
      </c>
      <c r="O1306" s="1">
        <v>3.89</v>
      </c>
      <c r="Q1306" s="2">
        <v>40541</v>
      </c>
      <c r="R1306" s="1">
        <v>4.2850999999999999</v>
      </c>
      <c r="T1306" s="2">
        <v>40541</v>
      </c>
      <c r="U1306" s="1">
        <v>3.9449999999999998</v>
      </c>
      <c r="W1306" s="2">
        <v>40541</v>
      </c>
      <c r="X1306" s="1">
        <v>3.6850000000000001</v>
      </c>
      <c r="Z1306" s="2">
        <v>40541</v>
      </c>
      <c r="AA1306" s="1">
        <v>3.51</v>
      </c>
      <c r="AC1306" s="2">
        <v>40541</v>
      </c>
      <c r="AD1306" s="1">
        <v>3.2</v>
      </c>
      <c r="AF1306" s="2">
        <v>40963</v>
      </c>
      <c r="AG1306" s="1">
        <v>0.49059999999999998</v>
      </c>
      <c r="AI1306" s="2">
        <v>40547</v>
      </c>
      <c r="AJ1306" s="1">
        <v>4.1802999999999999</v>
      </c>
      <c r="AL1306" s="2">
        <v>40546</v>
      </c>
      <c r="AM1306" s="1">
        <v>3.3855</v>
      </c>
      <c r="AO1306" s="2">
        <v>40546</v>
      </c>
      <c r="AP1306" s="1">
        <v>0.77400000000000002</v>
      </c>
      <c r="AR1306" s="2">
        <v>40542</v>
      </c>
      <c r="AS1306" s="1">
        <v>0.46029999999999999</v>
      </c>
      <c r="AU1306" s="2">
        <v>40541</v>
      </c>
      <c r="AV1306" s="1">
        <v>3.5339999999999998</v>
      </c>
      <c r="AX1306" s="2">
        <v>40541</v>
      </c>
      <c r="AY1306" s="1">
        <v>3.7309999999999999</v>
      </c>
      <c r="BA1306" s="116">
        <v>40541</v>
      </c>
      <c r="BB1306" s="1">
        <v>3.3140000000000001</v>
      </c>
      <c r="BD1306" s="2">
        <v>40541</v>
      </c>
      <c r="BE1306" s="1">
        <v>1.585</v>
      </c>
      <c r="BG1306" s="2">
        <v>40617</v>
      </c>
      <c r="BH1306" s="1">
        <v>3.33</v>
      </c>
      <c r="BI1306" s="2"/>
      <c r="BJ1306" s="2">
        <v>40617</v>
      </c>
      <c r="BK1306" s="1">
        <v>2</v>
      </c>
      <c r="BM1306" s="2">
        <v>40542</v>
      </c>
      <c r="BN1306" s="1">
        <v>2.4889999999999999</v>
      </c>
    </row>
    <row r="1307" spans="2:66">
      <c r="B1307" s="2">
        <v>40988</v>
      </c>
      <c r="C1307" s="1">
        <v>3.54</v>
      </c>
      <c r="E1307" s="2">
        <v>40451</v>
      </c>
      <c r="F1307" s="1">
        <v>2.38</v>
      </c>
      <c r="H1307" s="2">
        <v>40480</v>
      </c>
      <c r="I1307" s="1">
        <v>3.25</v>
      </c>
      <c r="K1307" s="2">
        <v>40478</v>
      </c>
      <c r="L1307" s="1">
        <v>4.3899999999999997</v>
      </c>
      <c r="N1307" s="2">
        <v>40479</v>
      </c>
      <c r="O1307" s="1">
        <v>3.79</v>
      </c>
      <c r="Q1307" s="2">
        <v>40542</v>
      </c>
      <c r="R1307" s="1">
        <v>4.3</v>
      </c>
      <c r="T1307" s="2">
        <v>40542</v>
      </c>
      <c r="U1307" s="1">
        <v>3.96</v>
      </c>
      <c r="W1307" s="2">
        <v>40542</v>
      </c>
      <c r="X1307" s="1">
        <v>3.7050000000000001</v>
      </c>
      <c r="Z1307" s="2">
        <v>40542</v>
      </c>
      <c r="AA1307" s="1">
        <v>3.5249999999999999</v>
      </c>
      <c r="AC1307" s="2">
        <v>40542</v>
      </c>
      <c r="AD1307" s="1">
        <v>3.19</v>
      </c>
      <c r="AF1307" s="2">
        <v>40966</v>
      </c>
      <c r="AG1307" s="1">
        <v>0.48909999999999998</v>
      </c>
      <c r="AI1307" s="2">
        <v>40548</v>
      </c>
      <c r="AJ1307" s="1">
        <v>4.2895000000000003</v>
      </c>
      <c r="AL1307" s="2">
        <v>40547</v>
      </c>
      <c r="AM1307" s="1">
        <v>3.3780000000000001</v>
      </c>
      <c r="AO1307" s="2">
        <v>40547</v>
      </c>
      <c r="AP1307" s="1">
        <v>0.81100000000000005</v>
      </c>
      <c r="AR1307" s="2">
        <v>40543</v>
      </c>
      <c r="AS1307" s="1">
        <v>0.4395</v>
      </c>
      <c r="AU1307" s="2">
        <v>40542</v>
      </c>
      <c r="AV1307" s="1">
        <v>3.5019999999999998</v>
      </c>
      <c r="AX1307" s="2">
        <v>40542</v>
      </c>
      <c r="AY1307" s="1">
        <v>3.7119999999999997</v>
      </c>
      <c r="BA1307" s="116">
        <v>40542</v>
      </c>
      <c r="BB1307" s="1">
        <v>3.3</v>
      </c>
      <c r="BD1307" s="2">
        <v>40542</v>
      </c>
      <c r="BE1307" s="1">
        <v>1.5855000000000001</v>
      </c>
      <c r="BG1307" s="2">
        <v>40618</v>
      </c>
      <c r="BH1307" s="1">
        <v>3.22</v>
      </c>
      <c r="BI1307" s="2"/>
      <c r="BJ1307" s="2">
        <v>40618</v>
      </c>
      <c r="BK1307" s="1">
        <v>1.87</v>
      </c>
      <c r="BM1307" s="2">
        <v>40543</v>
      </c>
      <c r="BN1307" s="1">
        <v>2.4910000000000001</v>
      </c>
    </row>
    <row r="1308" spans="2:66">
      <c r="B1308" s="2">
        <v>40989</v>
      </c>
      <c r="C1308" s="1">
        <v>3.54</v>
      </c>
      <c r="E1308" s="2">
        <v>40452</v>
      </c>
      <c r="F1308" s="1">
        <v>2.38</v>
      </c>
      <c r="H1308" s="2">
        <v>40483</v>
      </c>
      <c r="I1308" s="1">
        <v>3.35</v>
      </c>
      <c r="K1308" s="2">
        <v>40479</v>
      </c>
      <c r="L1308" s="1">
        <v>4.26</v>
      </c>
      <c r="N1308" s="2">
        <v>40480</v>
      </c>
      <c r="O1308" s="1">
        <v>3.86</v>
      </c>
      <c r="Q1308" s="2">
        <v>40543</v>
      </c>
      <c r="R1308" s="1">
        <v>4.3021000000000003</v>
      </c>
      <c r="T1308" s="2">
        <v>40543</v>
      </c>
      <c r="U1308" s="1">
        <v>3.96</v>
      </c>
      <c r="W1308" s="2">
        <v>40543</v>
      </c>
      <c r="X1308" s="1">
        <v>3.7050000000000001</v>
      </c>
      <c r="Z1308" s="2">
        <v>40543</v>
      </c>
      <c r="AA1308" s="1">
        <v>3.5249999999999999</v>
      </c>
      <c r="AC1308" s="2">
        <v>40543</v>
      </c>
      <c r="AD1308" s="1">
        <v>3.1987999999999999</v>
      </c>
      <c r="AF1308" s="2">
        <v>40967</v>
      </c>
      <c r="AG1308" s="1">
        <v>0.48749999999999999</v>
      </c>
      <c r="AI1308" s="2">
        <v>40549</v>
      </c>
      <c r="AJ1308" s="1">
        <v>4.2355</v>
      </c>
      <c r="AL1308" s="2">
        <v>40548</v>
      </c>
      <c r="AM1308" s="1">
        <v>3.5270000000000001</v>
      </c>
      <c r="AO1308" s="2">
        <v>40548</v>
      </c>
      <c r="AP1308" s="1">
        <v>0.90749999999999997</v>
      </c>
      <c r="AR1308" s="2">
        <v>40546</v>
      </c>
      <c r="AS1308" s="1">
        <v>0.432</v>
      </c>
      <c r="AU1308" s="2">
        <v>40543</v>
      </c>
      <c r="AV1308" s="1">
        <v>3.5009999999999999</v>
      </c>
      <c r="AX1308" s="2">
        <v>40543</v>
      </c>
      <c r="AY1308" s="1">
        <v>3.702</v>
      </c>
      <c r="BA1308" s="116">
        <v>40543</v>
      </c>
      <c r="BB1308" s="1">
        <v>3.2989999999999999</v>
      </c>
      <c r="BD1308" s="2">
        <v>40543</v>
      </c>
      <c r="BE1308" s="1">
        <v>1.5505</v>
      </c>
      <c r="BG1308" s="2">
        <v>40619</v>
      </c>
      <c r="BH1308" s="1">
        <v>3.25</v>
      </c>
      <c r="BI1308" s="2"/>
      <c r="BJ1308" s="2">
        <v>40619</v>
      </c>
      <c r="BK1308" s="1">
        <v>1.9100000000000001</v>
      </c>
      <c r="BM1308" s="2">
        <v>40546</v>
      </c>
      <c r="BN1308" s="1">
        <v>2.4302999999999999</v>
      </c>
    </row>
    <row r="1309" spans="2:66">
      <c r="B1309" s="2">
        <v>40990</v>
      </c>
      <c r="C1309" s="1">
        <v>3.54</v>
      </c>
      <c r="E1309" s="2">
        <v>40455</v>
      </c>
      <c r="F1309" s="1">
        <v>2.39</v>
      </c>
      <c r="H1309" s="2">
        <v>40484</v>
      </c>
      <c r="I1309" s="1">
        <v>3.41</v>
      </c>
      <c r="K1309" s="2">
        <v>40480</v>
      </c>
      <c r="L1309" s="1">
        <v>4.3600000000000003</v>
      </c>
      <c r="N1309" s="2">
        <v>40483</v>
      </c>
      <c r="O1309" s="1">
        <v>3.96</v>
      </c>
      <c r="Q1309" s="2">
        <v>40546</v>
      </c>
      <c r="R1309" s="1">
        <v>4.33</v>
      </c>
      <c r="T1309" s="2">
        <v>40546</v>
      </c>
      <c r="U1309" s="1">
        <v>4.01</v>
      </c>
      <c r="W1309" s="2">
        <v>40546</v>
      </c>
      <c r="X1309" s="1">
        <v>3.74</v>
      </c>
      <c r="Z1309" s="2">
        <v>40546</v>
      </c>
      <c r="AA1309" s="1">
        <v>3.56</v>
      </c>
      <c r="AC1309" s="2">
        <v>40546</v>
      </c>
      <c r="AD1309" s="1">
        <v>3.2349999999999999</v>
      </c>
      <c r="AF1309" s="2">
        <v>40968</v>
      </c>
      <c r="AG1309" s="1">
        <v>0.48425000000000001</v>
      </c>
      <c r="AI1309" s="2">
        <v>40550</v>
      </c>
      <c r="AJ1309" s="1">
        <v>4.1760000000000002</v>
      </c>
      <c r="AL1309" s="2">
        <v>40549</v>
      </c>
      <c r="AM1309" s="1">
        <v>3.4609999999999999</v>
      </c>
      <c r="AO1309" s="2">
        <v>40549</v>
      </c>
      <c r="AP1309" s="1">
        <v>0.90200000000000002</v>
      </c>
      <c r="AR1309" s="2">
        <v>40547</v>
      </c>
      <c r="AS1309" s="1">
        <v>0.44900000000000001</v>
      </c>
      <c r="AU1309" s="2">
        <v>40546</v>
      </c>
      <c r="AV1309" s="1">
        <v>3.4445000000000001</v>
      </c>
      <c r="AX1309" s="2">
        <v>40546</v>
      </c>
      <c r="AY1309" s="1">
        <v>3.6429999999999998</v>
      </c>
      <c r="BA1309" s="116">
        <v>40546</v>
      </c>
      <c r="BB1309" s="1">
        <v>3.2273000000000001</v>
      </c>
      <c r="BD1309" s="2">
        <v>40546</v>
      </c>
      <c r="BE1309" s="1">
        <v>1.5325</v>
      </c>
      <c r="BG1309" s="2">
        <v>40620</v>
      </c>
      <c r="BH1309" s="1">
        <v>3.2800000000000002</v>
      </c>
      <c r="BI1309" s="2"/>
      <c r="BJ1309" s="2">
        <v>40620</v>
      </c>
      <c r="BK1309" s="1">
        <v>1.96</v>
      </c>
      <c r="BM1309" s="2">
        <v>40547</v>
      </c>
      <c r="BN1309" s="1">
        <v>2.42</v>
      </c>
    </row>
    <row r="1310" spans="2:66">
      <c r="B1310" s="2">
        <v>40991</v>
      </c>
      <c r="C1310" s="1">
        <v>3.54</v>
      </c>
      <c r="E1310" s="2">
        <v>40456</v>
      </c>
      <c r="F1310" s="1">
        <v>2.39</v>
      </c>
      <c r="H1310" s="2">
        <v>40485</v>
      </c>
      <c r="I1310" s="1">
        <v>3.43</v>
      </c>
      <c r="K1310" s="2">
        <v>40483</v>
      </c>
      <c r="L1310" s="1">
        <v>4.3899999999999997</v>
      </c>
      <c r="N1310" s="2">
        <v>40484</v>
      </c>
      <c r="O1310" s="1">
        <v>4</v>
      </c>
      <c r="Q1310" s="2">
        <v>40547</v>
      </c>
      <c r="R1310" s="1">
        <v>4.32</v>
      </c>
      <c r="T1310" s="2">
        <v>40547</v>
      </c>
      <c r="U1310" s="1">
        <v>4.0149999999999997</v>
      </c>
      <c r="W1310" s="2">
        <v>40547</v>
      </c>
      <c r="X1310" s="1">
        <v>3.75</v>
      </c>
      <c r="Z1310" s="2">
        <v>40547</v>
      </c>
      <c r="AA1310" s="1">
        <v>3.56</v>
      </c>
      <c r="AC1310" s="2">
        <v>40547</v>
      </c>
      <c r="AD1310" s="1">
        <v>3.2250000000000001</v>
      </c>
      <c r="AF1310" s="2">
        <v>40969</v>
      </c>
      <c r="AG1310" s="1">
        <v>0.47970000000000002</v>
      </c>
      <c r="AI1310" s="2">
        <v>40553</v>
      </c>
      <c r="AJ1310" s="1">
        <v>4.1345000000000001</v>
      </c>
      <c r="AL1310" s="2">
        <v>40550</v>
      </c>
      <c r="AM1310" s="1">
        <v>3.387</v>
      </c>
      <c r="AO1310" s="2">
        <v>40550</v>
      </c>
      <c r="AP1310" s="1">
        <v>0.84499999999999997</v>
      </c>
      <c r="AR1310" s="2">
        <v>40548</v>
      </c>
      <c r="AS1310" s="1">
        <v>0.48899999999999999</v>
      </c>
      <c r="AU1310" s="2">
        <v>40547</v>
      </c>
      <c r="AV1310" s="1">
        <v>3.4220000000000002</v>
      </c>
      <c r="AX1310" s="2">
        <v>40547</v>
      </c>
      <c r="AY1310" s="1">
        <v>3.6074999999999999</v>
      </c>
      <c r="BA1310" s="116">
        <v>40547</v>
      </c>
      <c r="BB1310" s="1">
        <v>3.1918000000000002</v>
      </c>
      <c r="BD1310" s="2">
        <v>40547</v>
      </c>
      <c r="BE1310" s="1">
        <v>1.5739999999999998</v>
      </c>
      <c r="BG1310" s="2">
        <v>40623</v>
      </c>
      <c r="BH1310" s="1">
        <v>3.34</v>
      </c>
      <c r="BI1310" s="2"/>
      <c r="BJ1310" s="2">
        <v>40623</v>
      </c>
      <c r="BK1310" s="1">
        <v>2.04</v>
      </c>
      <c r="BM1310" s="2">
        <v>40548</v>
      </c>
      <c r="BN1310" s="1">
        <v>2.5098000000000003</v>
      </c>
    </row>
    <row r="1311" spans="2:66">
      <c r="B1311" s="2">
        <v>40994</v>
      </c>
      <c r="C1311" s="1">
        <v>3.55</v>
      </c>
      <c r="E1311" s="2">
        <v>40457</v>
      </c>
      <c r="F1311" s="1">
        <v>2.39</v>
      </c>
      <c r="H1311" s="2">
        <v>40486</v>
      </c>
      <c r="I1311" s="1">
        <v>3.5</v>
      </c>
      <c r="K1311" s="2">
        <v>40484</v>
      </c>
      <c r="L1311" s="1">
        <v>4.45</v>
      </c>
      <c r="N1311" s="2">
        <v>40485</v>
      </c>
      <c r="O1311" s="1">
        <v>4</v>
      </c>
      <c r="Q1311" s="2">
        <v>40548</v>
      </c>
      <c r="R1311" s="1">
        <v>4.3099999999999996</v>
      </c>
      <c r="T1311" s="2">
        <v>40548</v>
      </c>
      <c r="U1311" s="1">
        <v>4.0149999999999997</v>
      </c>
      <c r="W1311" s="2">
        <v>40548</v>
      </c>
      <c r="X1311" s="1">
        <v>3.76</v>
      </c>
      <c r="Z1311" s="2">
        <v>40548</v>
      </c>
      <c r="AA1311" s="1">
        <v>3.5750000000000002</v>
      </c>
      <c r="AC1311" s="2">
        <v>40548</v>
      </c>
      <c r="AD1311" s="1">
        <v>3.2349999999999999</v>
      </c>
      <c r="AF1311" s="2">
        <v>40970</v>
      </c>
      <c r="AG1311" s="1">
        <v>0.47575000000000001</v>
      </c>
      <c r="AI1311" s="2">
        <v>40554</v>
      </c>
      <c r="AJ1311" s="1">
        <v>4.1849999999999996</v>
      </c>
      <c r="AL1311" s="2">
        <v>40553</v>
      </c>
      <c r="AM1311" s="1">
        <v>3.3407999999999998</v>
      </c>
      <c r="AO1311" s="2">
        <v>40553</v>
      </c>
      <c r="AP1311" s="1">
        <v>0.81899999999999995</v>
      </c>
      <c r="AR1311" s="2">
        <v>40549</v>
      </c>
      <c r="AS1311" s="1">
        <v>0.502</v>
      </c>
      <c r="AU1311" s="2">
        <v>40548</v>
      </c>
      <c r="AV1311" s="1">
        <v>3.4969999999999999</v>
      </c>
      <c r="AX1311" s="2">
        <v>40548</v>
      </c>
      <c r="AY1311" s="1">
        <v>3.6850000000000001</v>
      </c>
      <c r="BA1311" s="116">
        <v>40548</v>
      </c>
      <c r="BB1311" s="1">
        <v>3.262</v>
      </c>
      <c r="BD1311" s="2">
        <v>40548</v>
      </c>
      <c r="BE1311" s="1">
        <v>1.6468</v>
      </c>
      <c r="BG1311" s="2">
        <v>40624</v>
      </c>
      <c r="BH1311" s="1">
        <v>3.34</v>
      </c>
      <c r="BI1311" s="2"/>
      <c r="BJ1311" s="2">
        <v>40624</v>
      </c>
      <c r="BK1311" s="1">
        <v>2.0699999999999998</v>
      </c>
      <c r="BM1311" s="2">
        <v>40549</v>
      </c>
      <c r="BN1311" s="1">
        <v>2.4630000000000001</v>
      </c>
    </row>
    <row r="1312" spans="2:66">
      <c r="B1312" s="2">
        <v>40995</v>
      </c>
      <c r="C1312" s="1">
        <v>3.55</v>
      </c>
      <c r="E1312" s="2">
        <v>40458</v>
      </c>
      <c r="F1312" s="1">
        <v>2.41</v>
      </c>
      <c r="H1312" s="2">
        <v>40487</v>
      </c>
      <c r="I1312" s="1">
        <v>3.6</v>
      </c>
      <c r="K1312" s="2">
        <v>40485</v>
      </c>
      <c r="L1312" s="1">
        <v>4.4400000000000004</v>
      </c>
      <c r="N1312" s="2">
        <v>40486</v>
      </c>
      <c r="O1312" s="1">
        <v>4.05</v>
      </c>
      <c r="Q1312" s="2">
        <v>40549</v>
      </c>
      <c r="R1312" s="1">
        <v>4.3449999999999998</v>
      </c>
      <c r="T1312" s="2">
        <v>40549</v>
      </c>
      <c r="U1312" s="1">
        <v>4.08</v>
      </c>
      <c r="W1312" s="2">
        <v>40549</v>
      </c>
      <c r="X1312" s="1">
        <v>3.82</v>
      </c>
      <c r="Z1312" s="2">
        <v>40549</v>
      </c>
      <c r="AA1312" s="1">
        <v>3.6150000000000002</v>
      </c>
      <c r="AC1312" s="2">
        <v>40549</v>
      </c>
      <c r="AD1312" s="1">
        <v>3.2650000000000001</v>
      </c>
      <c r="AF1312" s="2">
        <v>40973</v>
      </c>
      <c r="AG1312" s="1">
        <v>0.47455000000000003</v>
      </c>
      <c r="AI1312" s="2">
        <v>40555</v>
      </c>
      <c r="AJ1312" s="1">
        <v>4.2115</v>
      </c>
      <c r="AL1312" s="2">
        <v>40554</v>
      </c>
      <c r="AM1312" s="1">
        <v>3.3959999999999999</v>
      </c>
      <c r="AO1312" s="2">
        <v>40554</v>
      </c>
      <c r="AP1312" s="1">
        <v>0.83</v>
      </c>
      <c r="AR1312" s="2">
        <v>40550</v>
      </c>
      <c r="AS1312" s="1">
        <v>0.47849999999999998</v>
      </c>
      <c r="AU1312" s="2">
        <v>40549</v>
      </c>
      <c r="AV1312" s="1">
        <v>3.4529999999999998</v>
      </c>
      <c r="AX1312" s="2">
        <v>40549</v>
      </c>
      <c r="AY1312" s="1">
        <v>3.6234999999999999</v>
      </c>
      <c r="BA1312" s="116">
        <v>40549</v>
      </c>
      <c r="BB1312" s="1">
        <v>3.2109999999999999</v>
      </c>
      <c r="BD1312" s="2">
        <v>40549</v>
      </c>
      <c r="BE1312" s="1">
        <v>1.6379999999999999</v>
      </c>
      <c r="BG1312" s="2">
        <v>40625</v>
      </c>
      <c r="BH1312" s="1">
        <v>3.36</v>
      </c>
      <c r="BI1312" s="2"/>
      <c r="BJ1312" s="2">
        <v>40625</v>
      </c>
      <c r="BK1312" s="1">
        <v>2.0699999999999998</v>
      </c>
      <c r="BM1312" s="2">
        <v>40550</v>
      </c>
      <c r="BN1312" s="1">
        <v>2.4224999999999999</v>
      </c>
    </row>
    <row r="1313" spans="2:66">
      <c r="B1313" s="2">
        <v>40996</v>
      </c>
      <c r="C1313" s="1">
        <v>3.55</v>
      </c>
      <c r="E1313" s="2">
        <v>40459</v>
      </c>
      <c r="F1313" s="1">
        <v>2.46</v>
      </c>
      <c r="H1313" s="2">
        <v>40490</v>
      </c>
      <c r="I1313" s="1">
        <v>3.55</v>
      </c>
      <c r="K1313" s="2">
        <v>40486</v>
      </c>
      <c r="L1313" s="1">
        <v>4.5</v>
      </c>
      <c r="N1313" s="2">
        <v>40487</v>
      </c>
      <c r="O1313" s="1">
        <v>4.1100000000000003</v>
      </c>
      <c r="Q1313" s="2">
        <v>40550</v>
      </c>
      <c r="R1313" s="1">
        <v>4.3499999999999996</v>
      </c>
      <c r="T1313" s="2">
        <v>40550</v>
      </c>
      <c r="U1313" s="1">
        <v>4.09</v>
      </c>
      <c r="W1313" s="2">
        <v>40550</v>
      </c>
      <c r="X1313" s="1">
        <v>3.83</v>
      </c>
      <c r="Z1313" s="2">
        <v>40550</v>
      </c>
      <c r="AA1313" s="1">
        <v>3.625</v>
      </c>
      <c r="AC1313" s="2">
        <v>40550</v>
      </c>
      <c r="AD1313" s="1">
        <v>3.2549999999999999</v>
      </c>
      <c r="AF1313" s="2">
        <v>40974</v>
      </c>
      <c r="AG1313" s="1">
        <v>0.47455000000000003</v>
      </c>
      <c r="AI1313" s="2">
        <v>40556</v>
      </c>
      <c r="AJ1313" s="1">
        <v>4.1779999999999999</v>
      </c>
      <c r="AL1313" s="2">
        <v>40555</v>
      </c>
      <c r="AM1313" s="1">
        <v>3.4144999999999999</v>
      </c>
      <c r="AO1313" s="2">
        <v>40555</v>
      </c>
      <c r="AP1313" s="1">
        <v>0.82650000000000001</v>
      </c>
      <c r="AR1313" s="2">
        <v>40553</v>
      </c>
      <c r="AS1313" s="1">
        <v>0.47399999999999998</v>
      </c>
      <c r="AU1313" s="2">
        <v>40550</v>
      </c>
      <c r="AV1313" s="1">
        <v>3.4279999999999999</v>
      </c>
      <c r="AX1313" s="2">
        <v>40550</v>
      </c>
      <c r="AY1313" s="1">
        <v>3.5939999999999999</v>
      </c>
      <c r="BA1313" s="116">
        <v>40550</v>
      </c>
      <c r="BB1313" s="1">
        <v>3.1869999999999998</v>
      </c>
      <c r="BD1313" s="2">
        <v>40550</v>
      </c>
      <c r="BE1313" s="1">
        <v>1.6095000000000002</v>
      </c>
      <c r="BG1313" s="2">
        <v>40626</v>
      </c>
      <c r="BH1313" s="1">
        <v>3.42</v>
      </c>
      <c r="BI1313" s="2"/>
      <c r="BJ1313" s="2">
        <v>40626</v>
      </c>
      <c r="BK1313" s="1">
        <v>2.14</v>
      </c>
      <c r="BM1313" s="2">
        <v>40553</v>
      </c>
      <c r="BN1313" s="1">
        <v>2.4239999999999999</v>
      </c>
    </row>
    <row r="1314" spans="2:66">
      <c r="B1314" s="2">
        <v>40997</v>
      </c>
      <c r="C1314" s="1">
        <v>3.55</v>
      </c>
      <c r="E1314" s="2">
        <v>40462</v>
      </c>
      <c r="F1314" s="1">
        <v>2.46</v>
      </c>
      <c r="H1314" s="2">
        <v>40491</v>
      </c>
      <c r="I1314" s="1">
        <v>3.58</v>
      </c>
      <c r="K1314" s="2">
        <v>40487</v>
      </c>
      <c r="L1314" s="1">
        <v>4.53</v>
      </c>
      <c r="N1314" s="2">
        <v>40490</v>
      </c>
      <c r="O1314" s="1">
        <v>4.13</v>
      </c>
      <c r="Q1314" s="2">
        <v>40553</v>
      </c>
      <c r="R1314" s="1">
        <v>4.3499999999999996</v>
      </c>
      <c r="T1314" s="2">
        <v>40553</v>
      </c>
      <c r="U1314" s="1">
        <v>4.08</v>
      </c>
      <c r="W1314" s="2">
        <v>40553</v>
      </c>
      <c r="X1314" s="1">
        <v>3.82</v>
      </c>
      <c r="Z1314" s="2">
        <v>40553</v>
      </c>
      <c r="AA1314" s="1">
        <v>3.6124999999999998</v>
      </c>
      <c r="AC1314" s="2">
        <v>40553</v>
      </c>
      <c r="AD1314" s="1">
        <v>3.2450000000000001</v>
      </c>
      <c r="AF1314" s="2">
        <v>40975</v>
      </c>
      <c r="AG1314" s="1">
        <v>0.47455000000000003</v>
      </c>
      <c r="AI1314" s="2">
        <v>40557</v>
      </c>
      <c r="AJ1314" s="1">
        <v>4.2183000000000002</v>
      </c>
      <c r="AL1314" s="2">
        <v>40556</v>
      </c>
      <c r="AM1314" s="1">
        <v>3.3445</v>
      </c>
      <c r="AO1314" s="2">
        <v>40556</v>
      </c>
      <c r="AP1314" s="1">
        <v>0.79349999999999998</v>
      </c>
      <c r="AR1314" s="2">
        <v>40554</v>
      </c>
      <c r="AS1314" s="1">
        <v>0.47399999999999998</v>
      </c>
      <c r="AU1314" s="2">
        <v>40553</v>
      </c>
      <c r="AV1314" s="1">
        <v>3.4184999999999999</v>
      </c>
      <c r="AX1314" s="2">
        <v>40553</v>
      </c>
      <c r="AY1314" s="1">
        <v>3.5785</v>
      </c>
      <c r="BA1314" s="116">
        <v>40553</v>
      </c>
      <c r="BB1314" s="1">
        <v>3.1724999999999999</v>
      </c>
      <c r="BD1314" s="2">
        <v>40553</v>
      </c>
      <c r="BE1314" s="1">
        <v>1.6234999999999999</v>
      </c>
      <c r="BG1314" s="2">
        <v>40627</v>
      </c>
      <c r="BH1314" s="1">
        <v>3.46</v>
      </c>
      <c r="BI1314" s="2"/>
      <c r="BJ1314" s="2">
        <v>40627</v>
      </c>
      <c r="BK1314" s="1">
        <v>2.2000000000000002</v>
      </c>
      <c r="BM1314" s="2">
        <v>40554</v>
      </c>
      <c r="BN1314" s="1">
        <v>2.4464999999999999</v>
      </c>
    </row>
    <row r="1315" spans="2:66">
      <c r="B1315" s="2">
        <v>40998</v>
      </c>
      <c r="C1315" s="1">
        <v>3.55</v>
      </c>
      <c r="E1315" s="2">
        <v>40463</v>
      </c>
      <c r="F1315" s="1">
        <v>2.46</v>
      </c>
      <c r="H1315" s="2">
        <v>40492</v>
      </c>
      <c r="I1315" s="1">
        <v>3.51</v>
      </c>
      <c r="K1315" s="2">
        <v>40490</v>
      </c>
      <c r="L1315" s="1">
        <v>4.57</v>
      </c>
      <c r="N1315" s="2">
        <v>40491</v>
      </c>
      <c r="O1315" s="1">
        <v>4.13</v>
      </c>
      <c r="Q1315" s="2">
        <v>40554</v>
      </c>
      <c r="R1315" s="1">
        <v>4.4050000000000002</v>
      </c>
      <c r="T1315" s="2">
        <v>40554</v>
      </c>
      <c r="U1315" s="1">
        <v>4.1100000000000003</v>
      </c>
      <c r="W1315" s="2">
        <v>40554</v>
      </c>
      <c r="X1315" s="1">
        <v>3.85</v>
      </c>
      <c r="Z1315" s="2">
        <v>40554</v>
      </c>
      <c r="AA1315" s="1">
        <v>3.6349999999999998</v>
      </c>
      <c r="AC1315" s="2">
        <v>40554</v>
      </c>
      <c r="AD1315" s="1">
        <v>3.27</v>
      </c>
      <c r="AF1315" s="2">
        <v>40976</v>
      </c>
      <c r="AG1315" s="1">
        <v>0.47355000000000003</v>
      </c>
      <c r="AI1315" s="2">
        <v>40560</v>
      </c>
      <c r="AJ1315" s="1">
        <v>4.2205000000000004</v>
      </c>
      <c r="AL1315" s="2">
        <v>40557</v>
      </c>
      <c r="AM1315" s="1">
        <v>3.3778000000000001</v>
      </c>
      <c r="AO1315" s="2">
        <v>40557</v>
      </c>
      <c r="AP1315" s="1">
        <v>0.79549999999999998</v>
      </c>
      <c r="AR1315" s="2">
        <v>40555</v>
      </c>
      <c r="AS1315" s="1">
        <v>0.46550000000000002</v>
      </c>
      <c r="AU1315" s="2">
        <v>40554</v>
      </c>
      <c r="AV1315" s="1">
        <v>3.4675000000000002</v>
      </c>
      <c r="AX1315" s="2">
        <v>40554</v>
      </c>
      <c r="AY1315" s="1">
        <v>3.6259999999999999</v>
      </c>
      <c r="BA1315" s="116">
        <v>40554</v>
      </c>
      <c r="BB1315" s="1">
        <v>3.2090000000000001</v>
      </c>
      <c r="BD1315" s="2">
        <v>40554</v>
      </c>
      <c r="BE1315" s="1">
        <v>1.633</v>
      </c>
      <c r="BG1315" s="2">
        <v>40630</v>
      </c>
      <c r="BH1315" s="1">
        <v>3.4699999999999998</v>
      </c>
      <c r="BI1315" s="2"/>
      <c r="BJ1315" s="2">
        <v>40630</v>
      </c>
      <c r="BK1315" s="1">
        <v>2.23</v>
      </c>
      <c r="BM1315" s="2">
        <v>40555</v>
      </c>
      <c r="BN1315" s="1">
        <v>2.5540000000000003</v>
      </c>
    </row>
    <row r="1316" spans="2:66">
      <c r="B1316" s="2">
        <v>41001</v>
      </c>
      <c r="C1316" s="1">
        <v>3.55</v>
      </c>
      <c r="E1316" s="2">
        <v>40464</v>
      </c>
      <c r="F1316" s="1">
        <v>2.4699999999999998</v>
      </c>
      <c r="H1316" s="2">
        <v>40493</v>
      </c>
      <c r="I1316" s="1">
        <v>3.48</v>
      </c>
      <c r="K1316" s="2">
        <v>40491</v>
      </c>
      <c r="L1316" s="1">
        <v>4.58</v>
      </c>
      <c r="N1316" s="2">
        <v>40492</v>
      </c>
      <c r="O1316" s="1">
        <v>4.07</v>
      </c>
      <c r="Q1316" s="2">
        <v>40555</v>
      </c>
      <c r="R1316" s="1">
        <v>4.38</v>
      </c>
      <c r="T1316" s="2">
        <v>40555</v>
      </c>
      <c r="U1316" s="1">
        <v>4.0999999999999996</v>
      </c>
      <c r="W1316" s="2">
        <v>40555</v>
      </c>
      <c r="X1316" s="1">
        <v>3.83</v>
      </c>
      <c r="Z1316" s="2">
        <v>40555</v>
      </c>
      <c r="AA1316" s="1">
        <v>3.62</v>
      </c>
      <c r="AC1316" s="2">
        <v>40555</v>
      </c>
      <c r="AD1316" s="1">
        <v>3.2450000000000001</v>
      </c>
      <c r="AF1316" s="2">
        <v>40977</v>
      </c>
      <c r="AG1316" s="1">
        <v>0.47355000000000003</v>
      </c>
      <c r="AI1316" s="2">
        <v>40561</v>
      </c>
      <c r="AJ1316" s="1">
        <v>4.2569999999999997</v>
      </c>
      <c r="AL1316" s="2">
        <v>40561</v>
      </c>
      <c r="AM1316" s="1">
        <v>3.4135</v>
      </c>
      <c r="AO1316" s="2">
        <v>40561</v>
      </c>
      <c r="AP1316" s="1">
        <v>0.80449999999999999</v>
      </c>
      <c r="AR1316" s="2">
        <v>40556</v>
      </c>
      <c r="AS1316" s="1">
        <v>0.44750000000000001</v>
      </c>
      <c r="AU1316" s="2">
        <v>40555</v>
      </c>
      <c r="AV1316" s="1">
        <v>3.5830000000000002</v>
      </c>
      <c r="AX1316" s="2">
        <v>40555</v>
      </c>
      <c r="AY1316" s="1">
        <v>3.74</v>
      </c>
      <c r="BA1316" s="116">
        <v>40555</v>
      </c>
      <c r="BB1316" s="1">
        <v>3.3220000000000001</v>
      </c>
      <c r="BD1316" s="2">
        <v>40555</v>
      </c>
      <c r="BE1316" s="1">
        <v>1.6844999999999999</v>
      </c>
      <c r="BG1316" s="2">
        <v>40631</v>
      </c>
      <c r="BH1316" s="1">
        <v>3.5</v>
      </c>
      <c r="BI1316" s="2"/>
      <c r="BJ1316" s="2">
        <v>40631</v>
      </c>
      <c r="BK1316" s="1">
        <v>2.25</v>
      </c>
      <c r="BM1316" s="2">
        <v>40556</v>
      </c>
      <c r="BN1316" s="1">
        <v>2.63</v>
      </c>
    </row>
    <row r="1317" spans="2:66">
      <c r="B1317" s="2">
        <v>41002</v>
      </c>
      <c r="C1317" s="1">
        <v>3.55</v>
      </c>
      <c r="E1317" s="2">
        <v>40465</v>
      </c>
      <c r="F1317" s="1">
        <v>2.36</v>
      </c>
      <c r="H1317" s="2">
        <v>40494</v>
      </c>
      <c r="I1317" s="1">
        <v>3.46</v>
      </c>
      <c r="K1317" s="2">
        <v>40492</v>
      </c>
      <c r="L1317" s="1">
        <v>4.5</v>
      </c>
      <c r="N1317" s="2">
        <v>40493</v>
      </c>
      <c r="O1317" s="1">
        <v>4.09</v>
      </c>
      <c r="Q1317" s="2">
        <v>40556</v>
      </c>
      <c r="R1317" s="1">
        <v>4.4050000000000002</v>
      </c>
      <c r="T1317" s="2">
        <v>40556</v>
      </c>
      <c r="U1317" s="1">
        <v>4.1399999999999997</v>
      </c>
      <c r="W1317" s="2">
        <v>40556</v>
      </c>
      <c r="X1317" s="1">
        <v>3.92</v>
      </c>
      <c r="Z1317" s="2">
        <v>40556</v>
      </c>
      <c r="AA1317" s="1">
        <v>3.73</v>
      </c>
      <c r="AC1317" s="2">
        <v>40556</v>
      </c>
      <c r="AD1317" s="1">
        <v>3.38</v>
      </c>
      <c r="AF1317" s="2">
        <v>40980</v>
      </c>
      <c r="AG1317" s="1">
        <v>0.47355000000000003</v>
      </c>
      <c r="AI1317" s="2">
        <v>40562</v>
      </c>
      <c r="AJ1317" s="1">
        <v>4.2314999999999996</v>
      </c>
      <c r="AL1317" s="2">
        <v>40562</v>
      </c>
      <c r="AM1317" s="1">
        <v>3.3885000000000001</v>
      </c>
      <c r="AO1317" s="2">
        <v>40562</v>
      </c>
      <c r="AP1317" s="1">
        <v>0.78549999999999998</v>
      </c>
      <c r="AR1317" s="2">
        <v>40557</v>
      </c>
      <c r="AS1317" s="1">
        <v>0.44450000000000001</v>
      </c>
      <c r="AU1317" s="2">
        <v>40556</v>
      </c>
      <c r="AV1317" s="1">
        <v>3.536</v>
      </c>
      <c r="AX1317" s="2">
        <v>40556</v>
      </c>
      <c r="AY1317" s="1">
        <v>3.6924999999999999</v>
      </c>
      <c r="BA1317" s="116">
        <v>40556</v>
      </c>
      <c r="BB1317" s="1">
        <v>3.3035000000000001</v>
      </c>
      <c r="BD1317" s="2">
        <v>40556</v>
      </c>
      <c r="BE1317" s="1">
        <v>1.8041</v>
      </c>
      <c r="BG1317" s="2">
        <v>40632</v>
      </c>
      <c r="BH1317" s="1">
        <v>3.4699999999999998</v>
      </c>
      <c r="BI1317" s="2"/>
      <c r="BJ1317" s="2">
        <v>40632</v>
      </c>
      <c r="BK1317" s="1">
        <v>2.21</v>
      </c>
      <c r="BM1317" s="2">
        <v>40557</v>
      </c>
      <c r="BN1317" s="1">
        <v>2.6509999999999998</v>
      </c>
    </row>
    <row r="1318" spans="2:66">
      <c r="B1318" s="2">
        <v>41003</v>
      </c>
      <c r="C1318" s="1">
        <v>3.55</v>
      </c>
      <c r="E1318" s="2">
        <v>40466</v>
      </c>
      <c r="F1318" s="1">
        <v>2.35</v>
      </c>
      <c r="H1318" s="2">
        <v>40497</v>
      </c>
      <c r="I1318" s="1">
        <v>3.4699999999999998</v>
      </c>
      <c r="K1318" s="2">
        <v>40493</v>
      </c>
      <c r="L1318" s="1">
        <v>4.5199999999999996</v>
      </c>
      <c r="N1318" s="2">
        <v>40494</v>
      </c>
      <c r="O1318" s="1">
        <v>4.0999999999999996</v>
      </c>
      <c r="Q1318" s="2">
        <v>40557</v>
      </c>
      <c r="R1318" s="1">
        <v>4.4000000000000004</v>
      </c>
      <c r="T1318" s="2">
        <v>40557</v>
      </c>
      <c r="U1318" s="1">
        <v>4.1349999999999998</v>
      </c>
      <c r="W1318" s="2">
        <v>40557</v>
      </c>
      <c r="X1318" s="1">
        <v>3.9350000000000001</v>
      </c>
      <c r="Z1318" s="2">
        <v>40557</v>
      </c>
      <c r="AA1318" s="1">
        <v>3.76</v>
      </c>
      <c r="AC1318" s="2">
        <v>40557</v>
      </c>
      <c r="AD1318" s="1">
        <v>3.42</v>
      </c>
      <c r="AF1318" s="2">
        <v>40981</v>
      </c>
      <c r="AG1318" s="1">
        <v>0.47365000000000002</v>
      </c>
      <c r="AI1318" s="2">
        <v>40563</v>
      </c>
      <c r="AJ1318" s="1">
        <v>4.3268000000000004</v>
      </c>
      <c r="AL1318" s="2">
        <v>40563</v>
      </c>
      <c r="AM1318" s="1">
        <v>3.5015000000000001</v>
      </c>
      <c r="AO1318" s="2">
        <v>40563</v>
      </c>
      <c r="AP1318" s="1">
        <v>0.85229999999999995</v>
      </c>
      <c r="AR1318" s="2">
        <v>40560</v>
      </c>
      <c r="AS1318" s="1">
        <v>0.441</v>
      </c>
      <c r="AU1318" s="2">
        <v>40557</v>
      </c>
      <c r="AV1318" s="1">
        <v>3.552</v>
      </c>
      <c r="AX1318" s="2">
        <v>40557</v>
      </c>
      <c r="AY1318" s="1">
        <v>3.714</v>
      </c>
      <c r="BA1318" s="116">
        <v>40557</v>
      </c>
      <c r="BB1318" s="1">
        <v>3.3279999999999998</v>
      </c>
      <c r="BD1318" s="2">
        <v>40557</v>
      </c>
      <c r="BE1318" s="1">
        <v>1.821</v>
      </c>
      <c r="BG1318" s="2">
        <v>40633</v>
      </c>
      <c r="BH1318" s="1">
        <v>3.4699999999999998</v>
      </c>
      <c r="BI1318" s="2"/>
      <c r="BJ1318" s="2">
        <v>40633</v>
      </c>
      <c r="BK1318" s="1">
        <v>2.2400000000000002</v>
      </c>
      <c r="BM1318" s="2">
        <v>40560</v>
      </c>
      <c r="BN1318" s="1">
        <v>2.6520000000000001</v>
      </c>
    </row>
    <row r="1319" spans="2:66">
      <c r="B1319" s="2">
        <v>41004</v>
      </c>
      <c r="C1319" s="1">
        <v>3.55</v>
      </c>
      <c r="E1319" s="2">
        <v>40469</v>
      </c>
      <c r="F1319" s="1">
        <v>2.35</v>
      </c>
      <c r="H1319" s="2">
        <v>40498</v>
      </c>
      <c r="I1319" s="1">
        <v>3.32</v>
      </c>
      <c r="K1319" s="2">
        <v>40494</v>
      </c>
      <c r="L1319" s="1">
        <v>4.54</v>
      </c>
      <c r="N1319" s="2">
        <v>40497</v>
      </c>
      <c r="O1319" s="1">
        <v>4.1500000000000004</v>
      </c>
      <c r="Q1319" s="2">
        <v>40560</v>
      </c>
      <c r="R1319" s="1">
        <v>4.415</v>
      </c>
      <c r="T1319" s="2">
        <v>40560</v>
      </c>
      <c r="U1319" s="1">
        <v>4.1550000000000002</v>
      </c>
      <c r="W1319" s="2">
        <v>40560</v>
      </c>
      <c r="X1319" s="1">
        <v>3.9649999999999999</v>
      </c>
      <c r="Z1319" s="2">
        <v>40560</v>
      </c>
      <c r="AA1319" s="1">
        <v>3.79</v>
      </c>
      <c r="AC1319" s="2">
        <v>40560</v>
      </c>
      <c r="AD1319" s="1">
        <v>3.45</v>
      </c>
      <c r="AF1319" s="2">
        <v>40982</v>
      </c>
      <c r="AG1319" s="1">
        <v>0.47365000000000002</v>
      </c>
      <c r="AI1319" s="2">
        <v>40564</v>
      </c>
      <c r="AJ1319" s="1">
        <v>4.28</v>
      </c>
      <c r="AL1319" s="2">
        <v>40564</v>
      </c>
      <c r="AM1319" s="1">
        <v>3.4595000000000002</v>
      </c>
      <c r="AO1319" s="2">
        <v>40564</v>
      </c>
      <c r="AP1319" s="1">
        <v>0.83399999999999996</v>
      </c>
      <c r="AR1319" s="2">
        <v>40561</v>
      </c>
      <c r="AS1319" s="1">
        <v>0.44750000000000001</v>
      </c>
      <c r="AU1319" s="2">
        <v>40560</v>
      </c>
      <c r="AV1319" s="1">
        <v>3.5579999999999998</v>
      </c>
      <c r="AX1319" s="2">
        <v>40560</v>
      </c>
      <c r="AY1319" s="1">
        <v>3.7155</v>
      </c>
      <c r="BA1319" s="116">
        <v>40560</v>
      </c>
      <c r="BB1319" s="1">
        <v>3.3304999999999998</v>
      </c>
      <c r="BD1319" s="2">
        <v>40560</v>
      </c>
      <c r="BE1319" s="1">
        <v>1.8180000000000001</v>
      </c>
      <c r="BG1319" s="2">
        <v>40634</v>
      </c>
      <c r="BH1319" s="1">
        <v>3.46</v>
      </c>
      <c r="BI1319" s="2"/>
      <c r="BJ1319" s="2">
        <v>40634</v>
      </c>
      <c r="BK1319" s="1">
        <v>2.2400000000000002</v>
      </c>
      <c r="BM1319" s="2">
        <v>40561</v>
      </c>
      <c r="BN1319" s="1">
        <v>2.6739999999999999</v>
      </c>
    </row>
    <row r="1320" spans="2:66">
      <c r="B1320" s="2">
        <v>41005</v>
      </c>
      <c r="C1320" s="1">
        <v>3.55</v>
      </c>
      <c r="E1320" s="2">
        <v>40470</v>
      </c>
      <c r="F1320" s="1">
        <v>2.39</v>
      </c>
      <c r="H1320" s="2">
        <v>40499</v>
      </c>
      <c r="I1320" s="1">
        <v>3.35</v>
      </c>
      <c r="K1320" s="2">
        <v>40497</v>
      </c>
      <c r="L1320" s="1">
        <v>4.57</v>
      </c>
      <c r="N1320" s="2">
        <v>40498</v>
      </c>
      <c r="O1320" s="1">
        <v>4.03</v>
      </c>
      <c r="Q1320" s="2">
        <v>40561</v>
      </c>
      <c r="R1320" s="1">
        <v>4.41</v>
      </c>
      <c r="T1320" s="2">
        <v>40561</v>
      </c>
      <c r="U1320" s="1">
        <v>4.1550000000000002</v>
      </c>
      <c r="W1320" s="2">
        <v>40561</v>
      </c>
      <c r="X1320" s="1">
        <v>3.9449999999999998</v>
      </c>
      <c r="Z1320" s="2">
        <v>40561</v>
      </c>
      <c r="AA1320" s="1">
        <v>3.77</v>
      </c>
      <c r="AC1320" s="2">
        <v>40561</v>
      </c>
      <c r="AD1320" s="1">
        <v>3.4449999999999998</v>
      </c>
      <c r="AF1320" s="2">
        <v>40983</v>
      </c>
      <c r="AG1320" s="1">
        <v>0.47365000000000002</v>
      </c>
      <c r="AI1320" s="2">
        <v>40567</v>
      </c>
      <c r="AJ1320" s="1">
        <v>4.2705000000000002</v>
      </c>
      <c r="AL1320" s="2">
        <v>40567</v>
      </c>
      <c r="AM1320" s="1">
        <v>3.4664999999999999</v>
      </c>
      <c r="AO1320" s="2">
        <v>40567</v>
      </c>
      <c r="AP1320" s="1">
        <v>0.83450000000000002</v>
      </c>
      <c r="AR1320" s="2">
        <v>40562</v>
      </c>
      <c r="AS1320" s="1">
        <v>0.438</v>
      </c>
      <c r="AU1320" s="2">
        <v>40561</v>
      </c>
      <c r="AV1320" s="1">
        <v>3.5680000000000001</v>
      </c>
      <c r="AX1320" s="2">
        <v>40561</v>
      </c>
      <c r="AY1320" s="1">
        <v>3.7335000000000003</v>
      </c>
      <c r="BA1320" s="116">
        <v>40561</v>
      </c>
      <c r="BB1320" s="1">
        <v>3.359</v>
      </c>
      <c r="BD1320" s="2">
        <v>40561</v>
      </c>
      <c r="BE1320" s="1">
        <v>1.8380000000000001</v>
      </c>
      <c r="BG1320" s="2">
        <v>40637</v>
      </c>
      <c r="BH1320" s="1">
        <v>3.45</v>
      </c>
      <c r="BI1320" s="2"/>
      <c r="BJ1320" s="2">
        <v>40637</v>
      </c>
      <c r="BK1320" s="1">
        <v>2.2000000000000002</v>
      </c>
      <c r="BM1320" s="2">
        <v>40562</v>
      </c>
      <c r="BN1320" s="1">
        <v>2.6710000000000003</v>
      </c>
    </row>
    <row r="1321" spans="2:66">
      <c r="B1321" s="2">
        <v>41008</v>
      </c>
      <c r="C1321" s="1">
        <v>3.54</v>
      </c>
      <c r="E1321" s="2">
        <v>40471</v>
      </c>
      <c r="F1321" s="1">
        <v>2.42</v>
      </c>
      <c r="H1321" s="2">
        <v>40500</v>
      </c>
      <c r="I1321" s="1">
        <v>3.33</v>
      </c>
      <c r="K1321" s="2">
        <v>40498</v>
      </c>
      <c r="L1321" s="1">
        <v>4.46</v>
      </c>
      <c r="N1321" s="2">
        <v>40499</v>
      </c>
      <c r="O1321" s="1">
        <v>3.99</v>
      </c>
      <c r="Q1321" s="2">
        <v>40562</v>
      </c>
      <c r="R1321" s="1">
        <v>4.4800000000000004</v>
      </c>
      <c r="T1321" s="2">
        <v>40562</v>
      </c>
      <c r="U1321" s="1">
        <v>4.2300000000000004</v>
      </c>
      <c r="W1321" s="2">
        <v>40562</v>
      </c>
      <c r="X1321" s="1">
        <v>4.0199999999999996</v>
      </c>
      <c r="Z1321" s="2">
        <v>40562</v>
      </c>
      <c r="AA1321" s="1">
        <v>3.85</v>
      </c>
      <c r="AC1321" s="2">
        <v>40562</v>
      </c>
      <c r="AD1321" s="1">
        <v>3.4950000000000001</v>
      </c>
      <c r="AF1321" s="2">
        <v>40984</v>
      </c>
      <c r="AG1321" s="1">
        <v>0.47365000000000002</v>
      </c>
      <c r="AI1321" s="2">
        <v>40568</v>
      </c>
      <c r="AJ1321" s="1">
        <v>4.2080000000000002</v>
      </c>
      <c r="AL1321" s="2">
        <v>40568</v>
      </c>
      <c r="AM1321" s="1">
        <v>3.3980000000000001</v>
      </c>
      <c r="AO1321" s="2">
        <v>40568</v>
      </c>
      <c r="AP1321" s="1">
        <v>0.79</v>
      </c>
      <c r="AR1321" s="2">
        <v>40563</v>
      </c>
      <c r="AS1321" s="1">
        <v>0.45800000000000002</v>
      </c>
      <c r="AU1321" s="2">
        <v>40562</v>
      </c>
      <c r="AV1321" s="1">
        <v>3.5789999999999997</v>
      </c>
      <c r="AX1321" s="2">
        <v>40562</v>
      </c>
      <c r="AY1321" s="1">
        <v>3.7275</v>
      </c>
      <c r="BA1321" s="116">
        <v>40562</v>
      </c>
      <c r="BB1321" s="1">
        <v>3.3519999999999999</v>
      </c>
      <c r="BD1321" s="2">
        <v>40562</v>
      </c>
      <c r="BE1321" s="1">
        <v>1.83</v>
      </c>
      <c r="BG1321" s="2">
        <v>40638</v>
      </c>
      <c r="BH1321" s="1">
        <v>3.5</v>
      </c>
      <c r="BI1321" s="2"/>
      <c r="BJ1321" s="2">
        <v>40638</v>
      </c>
      <c r="BK1321" s="1">
        <v>2.2800000000000002</v>
      </c>
      <c r="BM1321" s="2">
        <v>40563</v>
      </c>
      <c r="BN1321" s="1">
        <v>2.7509999999999999</v>
      </c>
    </row>
    <row r="1322" spans="2:66">
      <c r="B1322" s="2">
        <v>41009</v>
      </c>
      <c r="C1322" s="1">
        <v>3.54</v>
      </c>
      <c r="E1322" s="2">
        <v>40472</v>
      </c>
      <c r="F1322" s="1">
        <v>2.4300000000000002</v>
      </c>
      <c r="H1322" s="2">
        <v>40501</v>
      </c>
      <c r="I1322" s="1">
        <v>3.32</v>
      </c>
      <c r="K1322" s="2">
        <v>40499</v>
      </c>
      <c r="L1322" s="1">
        <v>4.4400000000000004</v>
      </c>
      <c r="N1322" s="2">
        <v>40500</v>
      </c>
      <c r="O1322" s="1">
        <v>3.9699999999999998</v>
      </c>
      <c r="Q1322" s="2">
        <v>40563</v>
      </c>
      <c r="R1322" s="1">
        <v>4.4749999999999996</v>
      </c>
      <c r="T1322" s="2">
        <v>40563</v>
      </c>
      <c r="U1322" s="1">
        <v>4.2350000000000003</v>
      </c>
      <c r="W1322" s="2">
        <v>40563</v>
      </c>
      <c r="X1322" s="1">
        <v>4.0449999999999999</v>
      </c>
      <c r="Z1322" s="2">
        <v>40563</v>
      </c>
      <c r="AA1322" s="1">
        <v>3.875</v>
      </c>
      <c r="AC1322" s="2">
        <v>40563</v>
      </c>
      <c r="AD1322" s="1">
        <v>3.5300000000000002</v>
      </c>
      <c r="AF1322" s="2">
        <v>40987</v>
      </c>
      <c r="AG1322" s="1">
        <v>0.47365000000000002</v>
      </c>
      <c r="AI1322" s="2">
        <v>40569</v>
      </c>
      <c r="AJ1322" s="1">
        <v>4.3019999999999996</v>
      </c>
      <c r="AL1322" s="2">
        <v>40569</v>
      </c>
      <c r="AM1322" s="1">
        <v>3.4820000000000002</v>
      </c>
      <c r="AO1322" s="2">
        <v>40569</v>
      </c>
      <c r="AP1322" s="1">
        <v>0.80800000000000005</v>
      </c>
      <c r="AR1322" s="2">
        <v>40564</v>
      </c>
      <c r="AS1322" s="1">
        <v>0.44850000000000001</v>
      </c>
      <c r="AU1322" s="2">
        <v>40563</v>
      </c>
      <c r="AV1322" s="1">
        <v>3.6320000000000001</v>
      </c>
      <c r="AX1322" s="2">
        <v>40563</v>
      </c>
      <c r="AY1322" s="1">
        <v>3.7949999999999999</v>
      </c>
      <c r="BA1322" s="116">
        <v>40563</v>
      </c>
      <c r="BB1322" s="1">
        <v>3.4089999999999998</v>
      </c>
      <c r="BD1322" s="2">
        <v>40563</v>
      </c>
      <c r="BE1322" s="1">
        <v>1.911</v>
      </c>
      <c r="BG1322" s="2">
        <v>40639</v>
      </c>
      <c r="BH1322" s="1">
        <v>3.56</v>
      </c>
      <c r="BI1322" s="2"/>
      <c r="BJ1322" s="2">
        <v>40639</v>
      </c>
      <c r="BK1322" s="1">
        <v>2.3199999999999998</v>
      </c>
      <c r="BM1322" s="2">
        <v>40564</v>
      </c>
      <c r="BN1322" s="1">
        <v>2.7595000000000001</v>
      </c>
    </row>
    <row r="1323" spans="2:66">
      <c r="B1323" s="2">
        <v>41011</v>
      </c>
      <c r="C1323" s="1">
        <v>3.54</v>
      </c>
      <c r="E1323" s="2">
        <v>40473</v>
      </c>
      <c r="F1323" s="1">
        <v>2.39</v>
      </c>
      <c r="H1323" s="2">
        <v>40504</v>
      </c>
      <c r="I1323" s="1">
        <v>3.38</v>
      </c>
      <c r="K1323" s="2">
        <v>40500</v>
      </c>
      <c r="L1323" s="1">
        <v>4.4400000000000004</v>
      </c>
      <c r="N1323" s="2">
        <v>40501</v>
      </c>
      <c r="O1323" s="1">
        <v>3.98</v>
      </c>
      <c r="Q1323" s="2">
        <v>40564</v>
      </c>
      <c r="R1323" s="1">
        <v>4.4400000000000004</v>
      </c>
      <c r="T1323" s="2">
        <v>40564</v>
      </c>
      <c r="U1323" s="1">
        <v>4.2149999999999999</v>
      </c>
      <c r="W1323" s="2">
        <v>40564</v>
      </c>
      <c r="X1323" s="1">
        <v>4.0199999999999996</v>
      </c>
      <c r="Z1323" s="2">
        <v>40564</v>
      </c>
      <c r="AA1323" s="1">
        <v>3.85</v>
      </c>
      <c r="AC1323" s="2">
        <v>40564</v>
      </c>
      <c r="AD1323" s="1">
        <v>3.52</v>
      </c>
      <c r="AF1323" s="2">
        <v>40988</v>
      </c>
      <c r="AG1323" s="1">
        <v>0.47415000000000002</v>
      </c>
      <c r="AI1323" s="2">
        <v>40570</v>
      </c>
      <c r="AJ1323" s="1">
        <v>4.282</v>
      </c>
      <c r="AL1323" s="2">
        <v>40570</v>
      </c>
      <c r="AM1323" s="1">
        <v>3.4620000000000002</v>
      </c>
      <c r="AO1323" s="2">
        <v>40570</v>
      </c>
      <c r="AP1323" s="1">
        <v>0.78100000000000003</v>
      </c>
      <c r="AR1323" s="2">
        <v>40567</v>
      </c>
      <c r="AS1323" s="1">
        <v>0.44280000000000003</v>
      </c>
      <c r="AU1323" s="2">
        <v>40564</v>
      </c>
      <c r="AV1323" s="1">
        <v>3.617</v>
      </c>
      <c r="AX1323" s="2">
        <v>40564</v>
      </c>
      <c r="AY1323" s="1">
        <v>3.7839999999999998</v>
      </c>
      <c r="BA1323" s="116">
        <v>40564</v>
      </c>
      <c r="BB1323" s="1">
        <v>3.4060000000000001</v>
      </c>
      <c r="BD1323" s="2">
        <v>40564</v>
      </c>
      <c r="BE1323" s="1">
        <v>1.9419999999999999</v>
      </c>
      <c r="BG1323" s="2">
        <v>40640</v>
      </c>
      <c r="BH1323" s="1">
        <v>3.58</v>
      </c>
      <c r="BI1323" s="2"/>
      <c r="BJ1323" s="2">
        <v>40640</v>
      </c>
      <c r="BK1323" s="1">
        <v>2.29</v>
      </c>
      <c r="BM1323" s="2">
        <v>40567</v>
      </c>
      <c r="BN1323" s="1">
        <v>2.7410000000000001</v>
      </c>
    </row>
    <row r="1324" spans="2:66">
      <c r="B1324" s="2">
        <v>41012</v>
      </c>
      <c r="C1324" s="1">
        <v>3.54</v>
      </c>
      <c r="E1324" s="2">
        <v>40476</v>
      </c>
      <c r="F1324" s="1">
        <v>2.38</v>
      </c>
      <c r="H1324" s="2">
        <v>40505</v>
      </c>
      <c r="I1324" s="1">
        <v>3.42</v>
      </c>
      <c r="K1324" s="2">
        <v>40501</v>
      </c>
      <c r="L1324" s="1">
        <v>4.4800000000000004</v>
      </c>
      <c r="N1324" s="2">
        <v>40504</v>
      </c>
      <c r="O1324" s="1">
        <v>4.01</v>
      </c>
      <c r="Q1324" s="2">
        <v>40567</v>
      </c>
      <c r="R1324" s="1">
        <v>4.4800000000000004</v>
      </c>
      <c r="T1324" s="2">
        <v>40567</v>
      </c>
      <c r="U1324" s="1">
        <v>4.24</v>
      </c>
      <c r="W1324" s="2">
        <v>40567</v>
      </c>
      <c r="X1324" s="1">
        <v>4.0549999999999997</v>
      </c>
      <c r="Z1324" s="2">
        <v>40567</v>
      </c>
      <c r="AA1324" s="1">
        <v>3.8875000000000002</v>
      </c>
      <c r="AC1324" s="2">
        <v>40567</v>
      </c>
      <c r="AD1324" s="1">
        <v>3.5550000000000002</v>
      </c>
      <c r="AF1324" s="2">
        <v>40989</v>
      </c>
      <c r="AG1324" s="1">
        <v>0.47415000000000002</v>
      </c>
      <c r="AI1324" s="2">
        <v>40571</v>
      </c>
      <c r="AJ1324" s="1">
        <v>4.2329999999999997</v>
      </c>
      <c r="AL1324" s="2">
        <v>40571</v>
      </c>
      <c r="AM1324" s="1">
        <v>3.4020000000000001</v>
      </c>
      <c r="AO1324" s="2">
        <v>40571</v>
      </c>
      <c r="AP1324" s="1">
        <v>0.76549999999999996</v>
      </c>
      <c r="AR1324" s="2">
        <v>40568</v>
      </c>
      <c r="AS1324" s="1">
        <v>0.437</v>
      </c>
      <c r="AU1324" s="2">
        <v>40567</v>
      </c>
      <c r="AV1324" s="1">
        <v>3.6280000000000001</v>
      </c>
      <c r="AX1324" s="2">
        <v>40567</v>
      </c>
      <c r="AY1324" s="1">
        <v>3.8</v>
      </c>
      <c r="BA1324" s="116">
        <v>40567</v>
      </c>
      <c r="BB1324" s="1">
        <v>3.4060000000000001</v>
      </c>
      <c r="BD1324" s="2">
        <v>40567</v>
      </c>
      <c r="BE1324" s="1">
        <v>1.905</v>
      </c>
      <c r="BG1324" s="2">
        <v>40641</v>
      </c>
      <c r="BH1324" s="1">
        <v>3.59</v>
      </c>
      <c r="BI1324" s="2"/>
      <c r="BJ1324" s="2">
        <v>40641</v>
      </c>
      <c r="BK1324" s="1">
        <v>2.31</v>
      </c>
      <c r="BM1324" s="2">
        <v>40568</v>
      </c>
      <c r="BN1324" s="1">
        <v>2.7109999999999999</v>
      </c>
    </row>
    <row r="1325" spans="2:66">
      <c r="B1325" s="2">
        <v>41015</v>
      </c>
      <c r="C1325" s="1">
        <v>3.54</v>
      </c>
      <c r="E1325" s="2">
        <v>40477</v>
      </c>
      <c r="F1325" s="1">
        <v>2.36</v>
      </c>
      <c r="H1325" s="2">
        <v>40506</v>
      </c>
      <c r="I1325" s="1">
        <v>3.34</v>
      </c>
      <c r="K1325" s="2">
        <v>40504</v>
      </c>
      <c r="L1325" s="1">
        <v>4.49</v>
      </c>
      <c r="N1325" s="2">
        <v>40505</v>
      </c>
      <c r="O1325" s="1">
        <v>4.07</v>
      </c>
      <c r="Q1325" s="2">
        <v>40568</v>
      </c>
      <c r="R1325" s="1">
        <v>4.5049999999999999</v>
      </c>
      <c r="T1325" s="2">
        <v>40568</v>
      </c>
      <c r="U1325" s="1">
        <v>4.2750000000000004</v>
      </c>
      <c r="W1325" s="2">
        <v>40568</v>
      </c>
      <c r="X1325" s="1">
        <v>4.08</v>
      </c>
      <c r="Z1325" s="2">
        <v>40568</v>
      </c>
      <c r="AA1325" s="1">
        <v>3.92</v>
      </c>
      <c r="AC1325" s="2">
        <v>40568</v>
      </c>
      <c r="AD1325" s="1">
        <v>3.6</v>
      </c>
      <c r="AF1325" s="2">
        <v>40990</v>
      </c>
      <c r="AG1325" s="1">
        <v>0.47365000000000002</v>
      </c>
      <c r="AI1325" s="2">
        <v>40574</v>
      </c>
      <c r="AJ1325" s="1">
        <v>4.2945000000000002</v>
      </c>
      <c r="AL1325" s="2">
        <v>40574</v>
      </c>
      <c r="AM1325" s="1">
        <v>3.4544999999999999</v>
      </c>
      <c r="AO1325" s="2">
        <v>40574</v>
      </c>
      <c r="AP1325" s="1">
        <v>0.78649999999999998</v>
      </c>
      <c r="AR1325" s="2">
        <v>40569</v>
      </c>
      <c r="AS1325" s="1">
        <v>0.443</v>
      </c>
      <c r="AU1325" s="2">
        <v>40568</v>
      </c>
      <c r="AV1325" s="1">
        <v>3.6109999999999998</v>
      </c>
      <c r="AX1325" s="2">
        <v>40568</v>
      </c>
      <c r="AY1325" s="1">
        <v>3.774</v>
      </c>
      <c r="BA1325" s="116">
        <v>40568</v>
      </c>
      <c r="BB1325" s="1">
        <v>3.3780000000000001</v>
      </c>
      <c r="BD1325" s="2">
        <v>40568</v>
      </c>
      <c r="BE1325" s="1">
        <v>1.897</v>
      </c>
      <c r="BG1325" s="2">
        <v>40644</v>
      </c>
      <c r="BH1325" s="1">
        <v>3.59</v>
      </c>
      <c r="BI1325" s="2"/>
      <c r="BJ1325" s="2">
        <v>40644</v>
      </c>
      <c r="BK1325" s="1">
        <v>2.31</v>
      </c>
      <c r="BM1325" s="2">
        <v>40569</v>
      </c>
      <c r="BN1325" s="1">
        <v>2.7810000000000001</v>
      </c>
    </row>
    <row r="1326" spans="2:66">
      <c r="B1326" s="2">
        <v>41016</v>
      </c>
      <c r="C1326" s="1">
        <v>3.54</v>
      </c>
      <c r="E1326" s="2">
        <v>40478</v>
      </c>
      <c r="F1326" s="1">
        <v>2.37</v>
      </c>
      <c r="H1326" s="2">
        <v>40507</v>
      </c>
      <c r="I1326" s="1">
        <v>3.31</v>
      </c>
      <c r="K1326" s="2">
        <v>40505</v>
      </c>
      <c r="L1326" s="1">
        <v>4.5600000000000005</v>
      </c>
      <c r="N1326" s="2">
        <v>40506</v>
      </c>
      <c r="O1326" s="1">
        <v>4.01</v>
      </c>
      <c r="Q1326" s="2">
        <v>40569</v>
      </c>
      <c r="R1326" s="1">
        <v>4.47</v>
      </c>
      <c r="T1326" s="2">
        <v>40569</v>
      </c>
      <c r="U1326" s="1">
        <v>4.2300000000000004</v>
      </c>
      <c r="W1326" s="2">
        <v>40569</v>
      </c>
      <c r="X1326" s="1">
        <v>4.0449999999999999</v>
      </c>
      <c r="Z1326" s="2">
        <v>40569</v>
      </c>
      <c r="AA1326" s="1">
        <v>3.8849999999999998</v>
      </c>
      <c r="AC1326" s="2">
        <v>40569</v>
      </c>
      <c r="AD1326" s="1">
        <v>3.57</v>
      </c>
      <c r="AF1326" s="2">
        <v>40991</v>
      </c>
      <c r="AG1326" s="1">
        <v>0.47315000000000002</v>
      </c>
      <c r="AI1326" s="2">
        <v>40575</v>
      </c>
      <c r="AJ1326" s="1">
        <v>4.3535000000000004</v>
      </c>
      <c r="AL1326" s="2">
        <v>40575</v>
      </c>
      <c r="AM1326" s="1">
        <v>3.5249999999999999</v>
      </c>
      <c r="AO1326" s="2">
        <v>40575</v>
      </c>
      <c r="AP1326" s="1">
        <v>0.82150000000000001</v>
      </c>
      <c r="AR1326" s="2">
        <v>40570</v>
      </c>
      <c r="AS1326" s="1">
        <v>0.42499999999999999</v>
      </c>
      <c r="AU1326" s="2">
        <v>40569</v>
      </c>
      <c r="AV1326" s="1">
        <v>3.669</v>
      </c>
      <c r="AX1326" s="2">
        <v>40569</v>
      </c>
      <c r="AY1326" s="1">
        <v>3.835</v>
      </c>
      <c r="BA1326" s="116">
        <v>40569</v>
      </c>
      <c r="BB1326" s="1">
        <v>3.4393000000000002</v>
      </c>
      <c r="BD1326" s="2">
        <v>40569</v>
      </c>
      <c r="BE1326" s="1">
        <v>1.95</v>
      </c>
      <c r="BG1326" s="2">
        <v>40645</v>
      </c>
      <c r="BH1326" s="1">
        <v>3.52</v>
      </c>
      <c r="BI1326" s="2"/>
      <c r="BJ1326" s="2">
        <v>40645</v>
      </c>
      <c r="BK1326" s="1">
        <v>2.2200000000000002</v>
      </c>
      <c r="BM1326" s="2">
        <v>40570</v>
      </c>
      <c r="BN1326" s="1">
        <v>2.8040000000000003</v>
      </c>
    </row>
    <row r="1327" spans="2:66">
      <c r="B1327" s="2">
        <v>41017</v>
      </c>
      <c r="C1327" s="1">
        <v>3.54</v>
      </c>
      <c r="E1327" s="2">
        <v>40479</v>
      </c>
      <c r="F1327" s="1">
        <v>2.36</v>
      </c>
      <c r="H1327" s="2">
        <v>40508</v>
      </c>
      <c r="I1327" s="1">
        <v>3.3</v>
      </c>
      <c r="K1327" s="2">
        <v>40506</v>
      </c>
      <c r="L1327" s="1">
        <v>4.4800000000000004</v>
      </c>
      <c r="N1327" s="2">
        <v>40507</v>
      </c>
      <c r="O1327" s="1">
        <v>3.98</v>
      </c>
      <c r="Q1327" s="2">
        <v>40570</v>
      </c>
      <c r="R1327" s="1">
        <v>4.45</v>
      </c>
      <c r="T1327" s="2">
        <v>40570</v>
      </c>
      <c r="U1327" s="1">
        <v>4.2</v>
      </c>
      <c r="W1327" s="2">
        <v>40570</v>
      </c>
      <c r="X1327" s="1">
        <v>4.0250000000000004</v>
      </c>
      <c r="Z1327" s="2">
        <v>40570</v>
      </c>
      <c r="AA1327" s="1">
        <v>3.87</v>
      </c>
      <c r="AC1327" s="2">
        <v>40570</v>
      </c>
      <c r="AD1327" s="1">
        <v>3.57</v>
      </c>
      <c r="AF1327" s="2">
        <v>40994</v>
      </c>
      <c r="AG1327" s="1">
        <v>0.47265000000000001</v>
      </c>
      <c r="AI1327" s="2">
        <v>40576</v>
      </c>
      <c r="AJ1327" s="1">
        <v>4.3654999999999999</v>
      </c>
      <c r="AL1327" s="2">
        <v>40576</v>
      </c>
      <c r="AM1327" s="1">
        <v>3.5644999999999998</v>
      </c>
      <c r="AO1327" s="2">
        <v>40576</v>
      </c>
      <c r="AP1327" s="1">
        <v>0.86850000000000005</v>
      </c>
      <c r="AR1327" s="2">
        <v>40571</v>
      </c>
      <c r="AS1327" s="1">
        <v>0.42799999999999999</v>
      </c>
      <c r="AU1327" s="2">
        <v>40570</v>
      </c>
      <c r="AV1327" s="1">
        <v>3.653</v>
      </c>
      <c r="AX1327" s="2">
        <v>40570</v>
      </c>
      <c r="AY1327" s="1">
        <v>3.82</v>
      </c>
      <c r="BA1327" s="116">
        <v>40570</v>
      </c>
      <c r="BB1327" s="1">
        <v>3.4449999999999998</v>
      </c>
      <c r="BD1327" s="2">
        <v>40570</v>
      </c>
      <c r="BE1327" s="1">
        <v>1.9765000000000001</v>
      </c>
      <c r="BG1327" s="2">
        <v>40646</v>
      </c>
      <c r="BH1327" s="1">
        <v>3.49</v>
      </c>
      <c r="BI1327" s="2"/>
      <c r="BJ1327" s="2">
        <v>40646</v>
      </c>
      <c r="BK1327" s="1">
        <v>2.19</v>
      </c>
      <c r="BM1327" s="2">
        <v>40571</v>
      </c>
      <c r="BN1327" s="1">
        <v>2.8010000000000002</v>
      </c>
    </row>
    <row r="1328" spans="2:66">
      <c r="B1328" s="2">
        <v>41018</v>
      </c>
      <c r="C1328" s="1">
        <v>3.54</v>
      </c>
      <c r="E1328" s="2">
        <v>40480</v>
      </c>
      <c r="F1328" s="1">
        <v>2.36</v>
      </c>
      <c r="H1328" s="2">
        <v>40511</v>
      </c>
      <c r="I1328" s="1">
        <v>3.22</v>
      </c>
      <c r="K1328" s="2">
        <v>40507</v>
      </c>
      <c r="L1328" s="1">
        <v>4.43</v>
      </c>
      <c r="N1328" s="2">
        <v>40508</v>
      </c>
      <c r="O1328" s="1">
        <v>4.03</v>
      </c>
      <c r="Q1328" s="2">
        <v>40571</v>
      </c>
      <c r="R1328" s="1">
        <v>4.4450000000000003</v>
      </c>
      <c r="T1328" s="2">
        <v>40571</v>
      </c>
      <c r="U1328" s="1">
        <v>4.2050000000000001</v>
      </c>
      <c r="W1328" s="2">
        <v>40571</v>
      </c>
      <c r="X1328" s="1">
        <v>4.0449999999999999</v>
      </c>
      <c r="Z1328" s="2">
        <v>40571</v>
      </c>
      <c r="AA1328" s="1">
        <v>3.8849999999999998</v>
      </c>
      <c r="AC1328" s="2">
        <v>40571</v>
      </c>
      <c r="AD1328" s="1">
        <v>3.6</v>
      </c>
      <c r="AF1328" s="2">
        <v>40995</v>
      </c>
      <c r="AG1328" s="1">
        <v>0.47065000000000001</v>
      </c>
      <c r="AI1328" s="2">
        <v>40577</v>
      </c>
      <c r="AJ1328" s="1">
        <v>4.4254999999999995</v>
      </c>
      <c r="AL1328" s="2">
        <v>40577</v>
      </c>
      <c r="AM1328" s="1">
        <v>3.6465000000000001</v>
      </c>
      <c r="AO1328" s="2">
        <v>40577</v>
      </c>
      <c r="AP1328" s="1">
        <v>0.91549999999999998</v>
      </c>
      <c r="AR1328" s="2">
        <v>40574</v>
      </c>
      <c r="AS1328" s="1">
        <v>0.434</v>
      </c>
      <c r="AU1328" s="2">
        <v>40571</v>
      </c>
      <c r="AV1328" s="1">
        <v>3.64</v>
      </c>
      <c r="AX1328" s="2">
        <v>40571</v>
      </c>
      <c r="AY1328" s="1">
        <v>3.8079999999999998</v>
      </c>
      <c r="BA1328" s="116">
        <v>40571</v>
      </c>
      <c r="BB1328" s="1">
        <v>3.423</v>
      </c>
      <c r="BD1328" s="2">
        <v>40571</v>
      </c>
      <c r="BE1328" s="1">
        <v>1.9835</v>
      </c>
      <c r="BG1328" s="2">
        <v>40647</v>
      </c>
      <c r="BH1328" s="1">
        <v>3.51</v>
      </c>
      <c r="BI1328" s="2"/>
      <c r="BJ1328" s="2">
        <v>40647</v>
      </c>
      <c r="BK1328" s="1">
        <v>2.23</v>
      </c>
      <c r="BM1328" s="2">
        <v>40574</v>
      </c>
      <c r="BN1328" s="1">
        <v>2.8340000000000001</v>
      </c>
    </row>
    <row r="1329" spans="2:66">
      <c r="B1329" s="2">
        <v>41019</v>
      </c>
      <c r="C1329" s="1">
        <v>3.54</v>
      </c>
      <c r="E1329" s="2">
        <v>40483</v>
      </c>
      <c r="F1329" s="1">
        <v>2.4</v>
      </c>
      <c r="H1329" s="2">
        <v>40512</v>
      </c>
      <c r="I1329" s="1">
        <v>3.19</v>
      </c>
      <c r="K1329" s="2">
        <v>40508</v>
      </c>
      <c r="L1329" s="1">
        <v>4.47</v>
      </c>
      <c r="N1329" s="2">
        <v>40511</v>
      </c>
      <c r="O1329" s="1">
        <v>3.96</v>
      </c>
      <c r="Q1329" s="2">
        <v>40574</v>
      </c>
      <c r="R1329" s="1">
        <v>4.4249999999999998</v>
      </c>
      <c r="T1329" s="2">
        <v>40574</v>
      </c>
      <c r="U1329" s="1">
        <v>4.2</v>
      </c>
      <c r="W1329" s="2">
        <v>40574</v>
      </c>
      <c r="X1329" s="1">
        <v>4.0549999999999997</v>
      </c>
      <c r="Z1329" s="2">
        <v>40574</v>
      </c>
      <c r="AA1329" s="1">
        <v>3.9175</v>
      </c>
      <c r="AC1329" s="2">
        <v>40574</v>
      </c>
      <c r="AD1329" s="1">
        <v>3.6349999999999998</v>
      </c>
      <c r="AF1329" s="2">
        <v>40996</v>
      </c>
      <c r="AG1329" s="1">
        <v>0.46965000000000001</v>
      </c>
      <c r="AI1329" s="2">
        <v>40578</v>
      </c>
      <c r="AJ1329" s="1">
        <v>4.4740000000000002</v>
      </c>
      <c r="AL1329" s="2">
        <v>40578</v>
      </c>
      <c r="AM1329" s="1">
        <v>3.7225000000000001</v>
      </c>
      <c r="AO1329" s="2">
        <v>40578</v>
      </c>
      <c r="AP1329" s="1">
        <v>0.94550000000000001</v>
      </c>
      <c r="AR1329" s="2">
        <v>40575</v>
      </c>
      <c r="AS1329" s="1">
        <v>0.443</v>
      </c>
      <c r="AU1329" s="2">
        <v>40574</v>
      </c>
      <c r="AV1329" s="1">
        <v>3.67</v>
      </c>
      <c r="AX1329" s="2">
        <v>40574</v>
      </c>
      <c r="AY1329" s="1">
        <v>3.8283</v>
      </c>
      <c r="BA1329" s="116">
        <v>40574</v>
      </c>
      <c r="BB1329" s="1">
        <v>3.4550000000000001</v>
      </c>
      <c r="BD1329" s="2">
        <v>40574</v>
      </c>
      <c r="BE1329" s="1">
        <v>2.0129999999999999</v>
      </c>
      <c r="BG1329" s="2">
        <v>40648</v>
      </c>
      <c r="BH1329" s="1">
        <v>3.43</v>
      </c>
      <c r="BI1329" s="2"/>
      <c r="BJ1329" s="2">
        <v>40648</v>
      </c>
      <c r="BK1329" s="1">
        <v>2.14</v>
      </c>
      <c r="BM1329" s="2">
        <v>40575</v>
      </c>
      <c r="BN1329" s="1">
        <v>2.8679999999999999</v>
      </c>
    </row>
    <row r="1330" spans="2:66">
      <c r="B1330" s="2">
        <v>41022</v>
      </c>
      <c r="C1330" s="1">
        <v>3.54</v>
      </c>
      <c r="E1330" s="2">
        <v>40484</v>
      </c>
      <c r="F1330" s="1">
        <v>2.41</v>
      </c>
      <c r="H1330" s="2">
        <v>40513</v>
      </c>
      <c r="I1330" s="1">
        <v>3.21</v>
      </c>
      <c r="K1330" s="2">
        <v>40511</v>
      </c>
      <c r="L1330" s="1">
        <v>4.42</v>
      </c>
      <c r="N1330" s="2">
        <v>40512</v>
      </c>
      <c r="O1330" s="1">
        <v>3.88</v>
      </c>
      <c r="Q1330" s="2">
        <v>40575</v>
      </c>
      <c r="R1330" s="1">
        <v>4.43</v>
      </c>
      <c r="T1330" s="2">
        <v>40575</v>
      </c>
      <c r="U1330" s="1">
        <v>4.2</v>
      </c>
      <c r="W1330" s="2">
        <v>40575</v>
      </c>
      <c r="X1330" s="1">
        <v>4.0599999999999996</v>
      </c>
      <c r="Z1330" s="2">
        <v>40575</v>
      </c>
      <c r="AA1330" s="1">
        <v>3.93</v>
      </c>
      <c r="AC1330" s="2">
        <v>40575</v>
      </c>
      <c r="AD1330" s="1">
        <v>3.6349999999999998</v>
      </c>
      <c r="AF1330" s="2">
        <v>40997</v>
      </c>
      <c r="AG1330" s="1">
        <v>0.46815000000000001</v>
      </c>
      <c r="AI1330" s="2">
        <v>40581</v>
      </c>
      <c r="AJ1330" s="1">
        <v>4.4532999999999996</v>
      </c>
      <c r="AL1330" s="2">
        <v>40581</v>
      </c>
      <c r="AM1330" s="1">
        <v>3.7284999999999999</v>
      </c>
      <c r="AO1330" s="2">
        <v>40581</v>
      </c>
      <c r="AP1330" s="1">
        <v>0.95250000000000001</v>
      </c>
      <c r="AR1330" s="2">
        <v>40576</v>
      </c>
      <c r="AS1330" s="1">
        <v>0.45900000000000002</v>
      </c>
      <c r="AU1330" s="2">
        <v>40575</v>
      </c>
      <c r="AV1330" s="1">
        <v>3.7240000000000002</v>
      </c>
      <c r="AX1330" s="2">
        <v>40575</v>
      </c>
      <c r="AY1330" s="1">
        <v>3.8890000000000002</v>
      </c>
      <c r="BA1330" s="116">
        <v>40575</v>
      </c>
      <c r="BB1330" s="1">
        <v>3.504</v>
      </c>
      <c r="BD1330" s="2">
        <v>40575</v>
      </c>
      <c r="BE1330" s="1">
        <v>2.0375000000000001</v>
      </c>
      <c r="BG1330" s="2">
        <v>40651</v>
      </c>
      <c r="BH1330" s="1">
        <v>3.4</v>
      </c>
      <c r="BI1330" s="2"/>
      <c r="BJ1330" s="2">
        <v>40651</v>
      </c>
      <c r="BK1330" s="1">
        <v>2.09</v>
      </c>
      <c r="BM1330" s="2">
        <v>40576</v>
      </c>
      <c r="BN1330" s="1">
        <v>2.891</v>
      </c>
    </row>
    <row r="1331" spans="2:66">
      <c r="B1331" s="2">
        <v>41023</v>
      </c>
      <c r="C1331" s="1">
        <v>3.54</v>
      </c>
      <c r="E1331" s="2">
        <v>40485</v>
      </c>
      <c r="F1331" s="1">
        <v>2.42</v>
      </c>
      <c r="H1331" s="2">
        <v>40514</v>
      </c>
      <c r="I1331" s="1">
        <v>3.18</v>
      </c>
      <c r="K1331" s="2">
        <v>40512</v>
      </c>
      <c r="L1331" s="1">
        <v>4.38</v>
      </c>
      <c r="N1331" s="2">
        <v>40513</v>
      </c>
      <c r="O1331" s="1">
        <v>3.88</v>
      </c>
      <c r="Q1331" s="2">
        <v>40576</v>
      </c>
      <c r="R1331" s="1">
        <v>4.43</v>
      </c>
      <c r="T1331" s="2">
        <v>40576</v>
      </c>
      <c r="U1331" s="1">
        <v>4.2</v>
      </c>
      <c r="W1331" s="2">
        <v>40576</v>
      </c>
      <c r="X1331" s="1">
        <v>4.05</v>
      </c>
      <c r="Z1331" s="2">
        <v>40576</v>
      </c>
      <c r="AA1331" s="1">
        <v>3.92</v>
      </c>
      <c r="AC1331" s="2">
        <v>40576</v>
      </c>
      <c r="AD1331" s="1">
        <v>3.64</v>
      </c>
      <c r="AF1331" s="2">
        <v>40998</v>
      </c>
      <c r="AG1331" s="1">
        <v>0.46815000000000001</v>
      </c>
      <c r="AI1331" s="2">
        <v>40582</v>
      </c>
      <c r="AJ1331" s="1">
        <v>4.5237999999999996</v>
      </c>
      <c r="AL1331" s="2">
        <v>40582</v>
      </c>
      <c r="AM1331" s="1">
        <v>3.8279999999999998</v>
      </c>
      <c r="AO1331" s="2">
        <v>40582</v>
      </c>
      <c r="AP1331" s="1">
        <v>1.028</v>
      </c>
      <c r="AR1331" s="2">
        <v>40577</v>
      </c>
      <c r="AS1331" s="1">
        <v>0.46500000000000002</v>
      </c>
      <c r="AU1331" s="2">
        <v>40576</v>
      </c>
      <c r="AV1331" s="1">
        <v>3.7330000000000001</v>
      </c>
      <c r="AX1331" s="2">
        <v>40576</v>
      </c>
      <c r="AY1331" s="1">
        <v>3.8980000000000001</v>
      </c>
      <c r="BA1331" s="116">
        <v>40576</v>
      </c>
      <c r="BB1331" s="1">
        <v>3.5179999999999998</v>
      </c>
      <c r="BD1331" s="2">
        <v>40576</v>
      </c>
      <c r="BE1331" s="1">
        <v>2.0790000000000002</v>
      </c>
      <c r="BG1331" s="2">
        <v>40652</v>
      </c>
      <c r="BH1331" s="1">
        <v>3.39</v>
      </c>
      <c r="BI1331" s="2"/>
      <c r="BJ1331" s="2">
        <v>40652</v>
      </c>
      <c r="BK1331" s="1">
        <v>2.09</v>
      </c>
      <c r="BM1331" s="2">
        <v>40577</v>
      </c>
      <c r="BN1331" s="1">
        <v>2.8203</v>
      </c>
    </row>
    <row r="1332" spans="2:66">
      <c r="B1332" s="2">
        <v>41024</v>
      </c>
      <c r="C1332" s="1">
        <v>3.54</v>
      </c>
      <c r="E1332" s="2">
        <v>40486</v>
      </c>
      <c r="F1332" s="1">
        <v>2.44</v>
      </c>
      <c r="H1332" s="2">
        <v>40515</v>
      </c>
      <c r="I1332" s="1">
        <v>3.12</v>
      </c>
      <c r="K1332" s="2">
        <v>40513</v>
      </c>
      <c r="L1332" s="1">
        <v>4.3600000000000003</v>
      </c>
      <c r="N1332" s="2">
        <v>40514</v>
      </c>
      <c r="O1332" s="1">
        <v>3.9</v>
      </c>
      <c r="Q1332" s="2">
        <v>40577</v>
      </c>
      <c r="R1332" s="1">
        <v>4.43</v>
      </c>
      <c r="T1332" s="2">
        <v>40577</v>
      </c>
      <c r="U1332" s="1">
        <v>4.2</v>
      </c>
      <c r="W1332" s="2">
        <v>40577</v>
      </c>
      <c r="X1332" s="1">
        <v>4.05</v>
      </c>
      <c r="Z1332" s="2">
        <v>40577</v>
      </c>
      <c r="AA1332" s="1">
        <v>3.92</v>
      </c>
      <c r="AC1332" s="2">
        <v>40577</v>
      </c>
      <c r="AD1332" s="1">
        <v>3.64</v>
      </c>
      <c r="AF1332" s="2">
        <v>41001</v>
      </c>
      <c r="AG1332" s="1">
        <v>0.46815000000000001</v>
      </c>
      <c r="AI1332" s="2">
        <v>40583</v>
      </c>
      <c r="AJ1332" s="1">
        <v>4.4684999999999997</v>
      </c>
      <c r="AL1332" s="2">
        <v>40583</v>
      </c>
      <c r="AM1332" s="1">
        <v>3.7490000000000001</v>
      </c>
      <c r="AO1332" s="2">
        <v>40583</v>
      </c>
      <c r="AP1332" s="1">
        <v>0.97699999999999998</v>
      </c>
      <c r="AR1332" s="2">
        <v>40578</v>
      </c>
      <c r="AS1332" s="1">
        <v>0.47499999999999998</v>
      </c>
      <c r="AU1332" s="2">
        <v>40577</v>
      </c>
      <c r="AV1332" s="1">
        <v>3.7092999999999998</v>
      </c>
      <c r="AX1332" s="2">
        <v>40577</v>
      </c>
      <c r="AY1332" s="1">
        <v>3.8765000000000001</v>
      </c>
      <c r="BA1332" s="116">
        <v>40577</v>
      </c>
      <c r="BB1332" s="1">
        <v>3.4868000000000001</v>
      </c>
      <c r="BD1332" s="2">
        <v>40577</v>
      </c>
      <c r="BE1332" s="1">
        <v>1.992</v>
      </c>
      <c r="BG1332" s="2">
        <v>40653</v>
      </c>
      <c r="BH1332" s="1">
        <v>3.43</v>
      </c>
      <c r="BI1332" s="2"/>
      <c r="BJ1332" s="2">
        <v>40653</v>
      </c>
      <c r="BK1332" s="1">
        <v>2.15</v>
      </c>
      <c r="BM1332" s="2">
        <v>40578</v>
      </c>
      <c r="BN1332" s="1">
        <v>2.88</v>
      </c>
    </row>
    <row r="1333" spans="2:66">
      <c r="B1333" s="2">
        <v>41025</v>
      </c>
      <c r="C1333" s="1">
        <v>3.54</v>
      </c>
      <c r="E1333" s="2">
        <v>40487</v>
      </c>
      <c r="F1333" s="1">
        <v>2.4699999999999998</v>
      </c>
      <c r="H1333" s="2">
        <v>40518</v>
      </c>
      <c r="I1333" s="1">
        <v>3.11</v>
      </c>
      <c r="K1333" s="2">
        <v>40514</v>
      </c>
      <c r="L1333" s="1">
        <v>4.37</v>
      </c>
      <c r="N1333" s="2">
        <v>40515</v>
      </c>
      <c r="O1333" s="1">
        <v>3.87</v>
      </c>
      <c r="Q1333" s="2">
        <v>40578</v>
      </c>
      <c r="R1333" s="1">
        <v>4.43</v>
      </c>
      <c r="T1333" s="2">
        <v>40578</v>
      </c>
      <c r="U1333" s="1">
        <v>4.2</v>
      </c>
      <c r="W1333" s="2">
        <v>40578</v>
      </c>
      <c r="X1333" s="1">
        <v>4.05</v>
      </c>
      <c r="Z1333" s="2">
        <v>40578</v>
      </c>
      <c r="AA1333" s="1">
        <v>3.9175</v>
      </c>
      <c r="AC1333" s="2">
        <v>40578</v>
      </c>
      <c r="AD1333" s="1">
        <v>3.64</v>
      </c>
      <c r="AF1333" s="2">
        <v>41002</v>
      </c>
      <c r="AG1333" s="1">
        <v>0.46915000000000001</v>
      </c>
      <c r="AI1333" s="2">
        <v>40584</v>
      </c>
      <c r="AJ1333" s="1">
        <v>4.5244999999999997</v>
      </c>
      <c r="AL1333" s="2">
        <v>40584</v>
      </c>
      <c r="AM1333" s="1">
        <v>3.7995000000000001</v>
      </c>
      <c r="AO1333" s="2">
        <v>40584</v>
      </c>
      <c r="AP1333" s="1">
        <v>1.028</v>
      </c>
      <c r="AR1333" s="2">
        <v>40581</v>
      </c>
      <c r="AS1333" s="1">
        <v>0.47799999999999998</v>
      </c>
      <c r="AU1333" s="2">
        <v>40578</v>
      </c>
      <c r="AV1333" s="1">
        <v>3.7439999999999998</v>
      </c>
      <c r="AX1333" s="2">
        <v>40578</v>
      </c>
      <c r="AY1333" s="1">
        <v>3.9119999999999999</v>
      </c>
      <c r="BA1333" s="116">
        <v>40578</v>
      </c>
      <c r="BB1333" s="1">
        <v>3.5329999999999999</v>
      </c>
      <c r="BD1333" s="2">
        <v>40578</v>
      </c>
      <c r="BE1333" s="1">
        <v>2.0649999999999999</v>
      </c>
      <c r="BG1333" s="2">
        <v>40654</v>
      </c>
      <c r="BH1333" s="1">
        <v>3.42</v>
      </c>
      <c r="BI1333" s="2"/>
      <c r="BJ1333" s="2">
        <v>40654</v>
      </c>
      <c r="BK1333" s="1">
        <v>2.14</v>
      </c>
      <c r="BM1333" s="2">
        <v>40581</v>
      </c>
      <c r="BN1333" s="1">
        <v>2.8519999999999999</v>
      </c>
    </row>
    <row r="1334" spans="2:66">
      <c r="B1334" s="2">
        <v>41026</v>
      </c>
      <c r="C1334" s="1">
        <v>3.54</v>
      </c>
      <c r="E1334" s="2">
        <v>40490</v>
      </c>
      <c r="F1334" s="1">
        <v>2.4699999999999998</v>
      </c>
      <c r="H1334" s="2">
        <v>40519</v>
      </c>
      <c r="I1334" s="1">
        <v>2.89</v>
      </c>
      <c r="K1334" s="2">
        <v>40515</v>
      </c>
      <c r="L1334" s="1">
        <v>4.3600000000000003</v>
      </c>
      <c r="N1334" s="2">
        <v>40518</v>
      </c>
      <c r="O1334" s="1">
        <v>3.85</v>
      </c>
      <c r="Q1334" s="2">
        <v>40581</v>
      </c>
      <c r="R1334" s="1">
        <v>4.5199999999999996</v>
      </c>
      <c r="T1334" s="2">
        <v>40581</v>
      </c>
      <c r="U1334" s="1">
        <v>4.2949999999999999</v>
      </c>
      <c r="W1334" s="2">
        <v>40581</v>
      </c>
      <c r="X1334" s="1">
        <v>4.1349999999999998</v>
      </c>
      <c r="Z1334" s="2">
        <v>40581</v>
      </c>
      <c r="AA1334" s="1">
        <v>3.99</v>
      </c>
      <c r="AC1334" s="2">
        <v>40581</v>
      </c>
      <c r="AD1334" s="1">
        <v>3.6949999999999998</v>
      </c>
      <c r="AF1334" s="2">
        <v>41003</v>
      </c>
      <c r="AG1334" s="1">
        <v>0.46915000000000001</v>
      </c>
      <c r="AI1334" s="2">
        <v>40585</v>
      </c>
      <c r="AJ1334" s="1">
        <v>4.4565000000000001</v>
      </c>
      <c r="AL1334" s="2">
        <v>40585</v>
      </c>
      <c r="AM1334" s="1">
        <v>3.7294999999999998</v>
      </c>
      <c r="AO1334" s="2">
        <v>40585</v>
      </c>
      <c r="AP1334" s="1">
        <v>1.0269999999999999</v>
      </c>
      <c r="AR1334" s="2">
        <v>40582</v>
      </c>
      <c r="AS1334" s="1">
        <v>0.49349999999999999</v>
      </c>
      <c r="AU1334" s="2">
        <v>40581</v>
      </c>
      <c r="AV1334" s="1">
        <v>3.7279999999999998</v>
      </c>
      <c r="AX1334" s="2">
        <v>40581</v>
      </c>
      <c r="AY1334" s="1">
        <v>3.8959999999999999</v>
      </c>
      <c r="BA1334" s="116">
        <v>40581</v>
      </c>
      <c r="BB1334" s="1">
        <v>3.5255000000000001</v>
      </c>
      <c r="BD1334" s="2">
        <v>40581</v>
      </c>
      <c r="BE1334" s="1">
        <v>2.0289999999999999</v>
      </c>
      <c r="BG1334" s="2">
        <v>40658</v>
      </c>
      <c r="BH1334" s="1">
        <v>3.39</v>
      </c>
      <c r="BI1334" s="2"/>
      <c r="BJ1334" s="2">
        <v>40658</v>
      </c>
      <c r="BK1334" s="1">
        <v>2.1</v>
      </c>
      <c r="BM1334" s="2">
        <v>40582</v>
      </c>
      <c r="BN1334" s="1">
        <v>2.8849999999999998</v>
      </c>
    </row>
    <row r="1335" spans="2:66">
      <c r="B1335" s="2">
        <v>41029</v>
      </c>
      <c r="C1335" s="1">
        <v>3.54</v>
      </c>
      <c r="E1335" s="2">
        <v>40491</v>
      </c>
      <c r="F1335" s="1">
        <v>2.4699999999999998</v>
      </c>
      <c r="H1335" s="2">
        <v>40520</v>
      </c>
      <c r="I1335" s="1">
        <v>3.08</v>
      </c>
      <c r="K1335" s="2">
        <v>40518</v>
      </c>
      <c r="L1335" s="1">
        <v>4.32</v>
      </c>
      <c r="N1335" s="2">
        <v>40519</v>
      </c>
      <c r="O1335" s="1">
        <v>3.86</v>
      </c>
      <c r="Q1335" s="2">
        <v>40582</v>
      </c>
      <c r="R1335" s="1">
        <v>4.5</v>
      </c>
      <c r="T1335" s="2">
        <v>40582</v>
      </c>
      <c r="U1335" s="1">
        <v>4.2850000000000001</v>
      </c>
      <c r="W1335" s="2">
        <v>40582</v>
      </c>
      <c r="X1335" s="1">
        <v>4.12</v>
      </c>
      <c r="Z1335" s="2">
        <v>40582</v>
      </c>
      <c r="AA1335" s="1">
        <v>3.9699999999999998</v>
      </c>
      <c r="AC1335" s="2">
        <v>40582</v>
      </c>
      <c r="AD1335" s="1">
        <v>3.6749999999999998</v>
      </c>
      <c r="AF1335" s="2">
        <v>41004</v>
      </c>
      <c r="AG1335" s="1">
        <v>0.46915000000000001</v>
      </c>
      <c r="AI1335" s="2">
        <v>40588</v>
      </c>
      <c r="AJ1335" s="1">
        <v>4.4348000000000001</v>
      </c>
      <c r="AL1335" s="2">
        <v>40588</v>
      </c>
      <c r="AM1335" s="1">
        <v>3.7160000000000002</v>
      </c>
      <c r="AO1335" s="2">
        <v>40588</v>
      </c>
      <c r="AP1335" s="1">
        <v>1.0369999999999999</v>
      </c>
      <c r="AR1335" s="2">
        <v>40583</v>
      </c>
      <c r="AS1335" s="1">
        <v>0.47799999999999998</v>
      </c>
      <c r="AU1335" s="2">
        <v>40582</v>
      </c>
      <c r="AV1335" s="1">
        <v>3.7690000000000001</v>
      </c>
      <c r="AX1335" s="2">
        <v>40582</v>
      </c>
      <c r="AY1335" s="1">
        <v>3.9255</v>
      </c>
      <c r="BA1335" s="116">
        <v>40582</v>
      </c>
      <c r="BB1335" s="1">
        <v>3.5514999999999999</v>
      </c>
      <c r="BD1335" s="2">
        <v>40582</v>
      </c>
      <c r="BE1335" s="1">
        <v>2.0889000000000002</v>
      </c>
      <c r="BG1335" s="2">
        <v>40659</v>
      </c>
      <c r="BH1335" s="1">
        <v>3.34</v>
      </c>
      <c r="BI1335" s="2"/>
      <c r="BJ1335" s="2">
        <v>40659</v>
      </c>
      <c r="BK1335" s="1">
        <v>2.0499999999999998</v>
      </c>
      <c r="BM1335" s="2">
        <v>40583</v>
      </c>
      <c r="BN1335" s="1">
        <v>2.9053</v>
      </c>
    </row>
    <row r="1336" spans="2:66">
      <c r="B1336" s="2">
        <v>41031</v>
      </c>
      <c r="C1336" s="1">
        <v>3.54</v>
      </c>
      <c r="E1336" s="2">
        <v>40492</v>
      </c>
      <c r="F1336" s="1">
        <v>2.4699999999999998</v>
      </c>
      <c r="H1336" s="2">
        <v>40521</v>
      </c>
      <c r="I1336" s="1">
        <v>3.17</v>
      </c>
      <c r="K1336" s="2">
        <v>40519</v>
      </c>
      <c r="L1336" s="1">
        <v>4.3099999999999996</v>
      </c>
      <c r="N1336" s="2">
        <v>40520</v>
      </c>
      <c r="O1336" s="1">
        <v>3.95</v>
      </c>
      <c r="Q1336" s="2">
        <v>40583</v>
      </c>
      <c r="R1336" s="1">
        <v>4.5350000000000001</v>
      </c>
      <c r="T1336" s="2">
        <v>40583</v>
      </c>
      <c r="U1336" s="1">
        <v>4.3099999999999996</v>
      </c>
      <c r="W1336" s="2">
        <v>40583</v>
      </c>
      <c r="X1336" s="1">
        <v>4.12</v>
      </c>
      <c r="Z1336" s="2">
        <v>40583</v>
      </c>
      <c r="AA1336" s="1">
        <v>3.96</v>
      </c>
      <c r="AC1336" s="2">
        <v>40583</v>
      </c>
      <c r="AD1336" s="1">
        <v>3.6349999999999998</v>
      </c>
      <c r="AF1336" s="2">
        <v>41009</v>
      </c>
      <c r="AG1336" s="1">
        <v>0.46915000000000001</v>
      </c>
      <c r="AI1336" s="2">
        <v>40589</v>
      </c>
      <c r="AJ1336" s="1">
        <v>4.4108000000000001</v>
      </c>
      <c r="AL1336" s="2">
        <v>40589</v>
      </c>
      <c r="AM1336" s="1">
        <v>3.69</v>
      </c>
      <c r="AO1336" s="2">
        <v>40589</v>
      </c>
      <c r="AP1336" s="1">
        <v>1.0129999999999999</v>
      </c>
      <c r="AR1336" s="2">
        <v>40584</v>
      </c>
      <c r="AS1336" s="1">
        <v>0.49199999999999999</v>
      </c>
      <c r="AU1336" s="2">
        <v>40583</v>
      </c>
      <c r="AV1336" s="1">
        <v>3.7645</v>
      </c>
      <c r="AX1336" s="2">
        <v>40583</v>
      </c>
      <c r="AY1336" s="1">
        <v>3.9255</v>
      </c>
      <c r="BA1336" s="116">
        <v>40583</v>
      </c>
      <c r="BB1336" s="1">
        <v>3.54</v>
      </c>
      <c r="BD1336" s="2">
        <v>40583</v>
      </c>
      <c r="BE1336" s="1">
        <v>2.0937999999999999</v>
      </c>
      <c r="BG1336" s="2">
        <v>40660</v>
      </c>
      <c r="BH1336" s="1">
        <v>3.39</v>
      </c>
      <c r="BI1336" s="2"/>
      <c r="BJ1336" s="2">
        <v>40660</v>
      </c>
      <c r="BK1336" s="1">
        <v>2.06</v>
      </c>
      <c r="BM1336" s="2">
        <v>40584</v>
      </c>
      <c r="BN1336" s="1">
        <v>2.9234999999999998</v>
      </c>
    </row>
    <row r="1337" spans="2:66">
      <c r="B1337" s="2">
        <v>41032</v>
      </c>
      <c r="C1337" s="1">
        <v>3.54</v>
      </c>
      <c r="E1337" s="2">
        <v>40493</v>
      </c>
      <c r="F1337" s="1">
        <v>2.4699999999999998</v>
      </c>
      <c r="H1337" s="2">
        <v>40522</v>
      </c>
      <c r="I1337" s="1">
        <v>3.14</v>
      </c>
      <c r="K1337" s="2">
        <v>40520</v>
      </c>
      <c r="L1337" s="1">
        <v>4.37</v>
      </c>
      <c r="N1337" s="2">
        <v>40521</v>
      </c>
      <c r="O1337" s="1">
        <v>3.96</v>
      </c>
      <c r="Q1337" s="2">
        <v>40584</v>
      </c>
      <c r="R1337" s="1">
        <v>4.4800000000000004</v>
      </c>
      <c r="T1337" s="2">
        <v>40584</v>
      </c>
      <c r="U1337" s="1">
        <v>4.24</v>
      </c>
      <c r="W1337" s="2">
        <v>40584</v>
      </c>
      <c r="X1337" s="1">
        <v>4.0650000000000004</v>
      </c>
      <c r="Z1337" s="2">
        <v>40584</v>
      </c>
      <c r="AA1337" s="1">
        <v>3.9050000000000002</v>
      </c>
      <c r="AC1337" s="2">
        <v>40584</v>
      </c>
      <c r="AD1337" s="1">
        <v>3.6</v>
      </c>
      <c r="AF1337" s="2">
        <v>41010</v>
      </c>
      <c r="AG1337" s="1">
        <v>0.46865000000000001</v>
      </c>
      <c r="AI1337" s="2">
        <v>40590</v>
      </c>
      <c r="AJ1337" s="1">
        <v>4.4284999999999997</v>
      </c>
      <c r="AL1337" s="2">
        <v>40590</v>
      </c>
      <c r="AM1337" s="1">
        <v>3.7050000000000001</v>
      </c>
      <c r="AO1337" s="2">
        <v>40590</v>
      </c>
      <c r="AP1337" s="1">
        <v>1.0205</v>
      </c>
      <c r="AR1337" s="2">
        <v>40585</v>
      </c>
      <c r="AS1337" s="1">
        <v>0.498</v>
      </c>
      <c r="AU1337" s="2">
        <v>40584</v>
      </c>
      <c r="AV1337" s="1">
        <v>3.8010000000000002</v>
      </c>
      <c r="AX1337" s="2">
        <v>40584</v>
      </c>
      <c r="AY1337" s="1">
        <v>3.9539999999999997</v>
      </c>
      <c r="BA1337" s="116">
        <v>40584</v>
      </c>
      <c r="BB1337" s="1">
        <v>3.5649999999999999</v>
      </c>
      <c r="BD1337" s="2">
        <v>40584</v>
      </c>
      <c r="BE1337" s="1">
        <v>2.1059999999999999</v>
      </c>
      <c r="BG1337" s="2">
        <v>40661</v>
      </c>
      <c r="BH1337" s="1">
        <v>3.34</v>
      </c>
      <c r="BI1337" s="2"/>
      <c r="BJ1337" s="2">
        <v>40661</v>
      </c>
      <c r="BK1337" s="1">
        <v>2</v>
      </c>
      <c r="BM1337" s="2">
        <v>40585</v>
      </c>
      <c r="BN1337" s="1">
        <v>2.8940000000000001</v>
      </c>
    </row>
    <row r="1338" spans="2:66">
      <c r="B1338" s="2">
        <v>41033</v>
      </c>
      <c r="C1338" s="1">
        <v>3.54</v>
      </c>
      <c r="E1338" s="2">
        <v>40494</v>
      </c>
      <c r="F1338" s="1">
        <v>2.4699999999999998</v>
      </c>
      <c r="H1338" s="2">
        <v>40525</v>
      </c>
      <c r="I1338" s="1">
        <v>3.26</v>
      </c>
      <c r="K1338" s="2">
        <v>40521</v>
      </c>
      <c r="L1338" s="1">
        <v>4.38</v>
      </c>
      <c r="N1338" s="2">
        <v>40522</v>
      </c>
      <c r="O1338" s="1">
        <v>3.96</v>
      </c>
      <c r="Q1338" s="2">
        <v>40585</v>
      </c>
      <c r="R1338" s="1">
        <v>4.5250000000000004</v>
      </c>
      <c r="T1338" s="2">
        <v>40585</v>
      </c>
      <c r="U1338" s="1">
        <v>4.2649999999999997</v>
      </c>
      <c r="W1338" s="2">
        <v>40585</v>
      </c>
      <c r="X1338" s="1">
        <v>4.07</v>
      </c>
      <c r="Z1338" s="2">
        <v>40585</v>
      </c>
      <c r="AA1338" s="1">
        <v>3.9</v>
      </c>
      <c r="AC1338" s="2">
        <v>40585</v>
      </c>
      <c r="AD1338" s="1">
        <v>3.59</v>
      </c>
      <c r="AF1338" s="2">
        <v>41011</v>
      </c>
      <c r="AG1338" s="1">
        <v>0.46665000000000001</v>
      </c>
      <c r="AI1338" s="2">
        <v>40591</v>
      </c>
      <c r="AJ1338" s="1">
        <v>4.4039999999999999</v>
      </c>
      <c r="AL1338" s="2">
        <v>40591</v>
      </c>
      <c r="AM1338" s="1">
        <v>3.6558000000000002</v>
      </c>
      <c r="AO1338" s="2">
        <v>40591</v>
      </c>
      <c r="AP1338" s="1">
        <v>0.96250000000000002</v>
      </c>
      <c r="AR1338" s="2">
        <v>40588</v>
      </c>
      <c r="AS1338" s="1">
        <v>0.49249999999999999</v>
      </c>
      <c r="AU1338" s="2">
        <v>40585</v>
      </c>
      <c r="AV1338" s="1">
        <v>3.7744999999999997</v>
      </c>
      <c r="AX1338" s="2">
        <v>40585</v>
      </c>
      <c r="AY1338" s="1">
        <v>3.9329999999999998</v>
      </c>
      <c r="BA1338" s="116">
        <v>40585</v>
      </c>
      <c r="BB1338" s="1">
        <v>3.548</v>
      </c>
      <c r="BD1338" s="2">
        <v>40585</v>
      </c>
      <c r="BE1338" s="1">
        <v>2.0722999999999998</v>
      </c>
      <c r="BG1338" s="2">
        <v>40662</v>
      </c>
      <c r="BH1338" s="1">
        <v>3.32</v>
      </c>
      <c r="BI1338" s="2"/>
      <c r="BJ1338" s="2">
        <v>40662</v>
      </c>
      <c r="BK1338" s="1">
        <v>1.97</v>
      </c>
      <c r="BM1338" s="2">
        <v>40588</v>
      </c>
      <c r="BN1338" s="1">
        <v>2.9009999999999998</v>
      </c>
    </row>
    <row r="1339" spans="2:66">
      <c r="B1339" s="2">
        <v>41036</v>
      </c>
      <c r="C1339" s="1">
        <v>3.54</v>
      </c>
      <c r="E1339" s="2">
        <v>40497</v>
      </c>
      <c r="F1339" s="1">
        <v>2.48</v>
      </c>
      <c r="H1339" s="2">
        <v>40526</v>
      </c>
      <c r="I1339" s="1">
        <v>3.3</v>
      </c>
      <c r="K1339" s="2">
        <v>40522</v>
      </c>
      <c r="L1339" s="1">
        <v>4.3600000000000003</v>
      </c>
      <c r="N1339" s="2">
        <v>40525</v>
      </c>
      <c r="O1339" s="1">
        <v>4.07</v>
      </c>
      <c r="Q1339" s="2">
        <v>40588</v>
      </c>
      <c r="R1339" s="1">
        <v>4.55</v>
      </c>
      <c r="T1339" s="2">
        <v>40588</v>
      </c>
      <c r="U1339" s="1">
        <v>4.2699999999999996</v>
      </c>
      <c r="W1339" s="2">
        <v>40588</v>
      </c>
      <c r="X1339" s="1">
        <v>4.0750000000000002</v>
      </c>
      <c r="Z1339" s="2">
        <v>40588</v>
      </c>
      <c r="AA1339" s="1">
        <v>3.9050000000000002</v>
      </c>
      <c r="AC1339" s="2">
        <v>40588</v>
      </c>
      <c r="AD1339" s="1">
        <v>3.6</v>
      </c>
      <c r="AF1339" s="2">
        <v>41012</v>
      </c>
      <c r="AG1339" s="1">
        <v>0.46615000000000001</v>
      </c>
      <c r="AI1339" s="2">
        <v>40592</v>
      </c>
      <c r="AJ1339" s="1">
        <v>4.4264999999999999</v>
      </c>
      <c r="AL1339" s="2">
        <v>40592</v>
      </c>
      <c r="AM1339" s="1">
        <v>3.6644999999999999</v>
      </c>
      <c r="AO1339" s="2">
        <v>40592</v>
      </c>
      <c r="AP1339" s="1">
        <v>0.94599999999999995</v>
      </c>
      <c r="AR1339" s="2">
        <v>40589</v>
      </c>
      <c r="AS1339" s="1">
        <v>0.49049999999999999</v>
      </c>
      <c r="AU1339" s="2">
        <v>40588</v>
      </c>
      <c r="AV1339" s="1">
        <v>3.7965</v>
      </c>
      <c r="AX1339" s="2">
        <v>40588</v>
      </c>
      <c r="AY1339" s="1">
        <v>3.9508000000000001</v>
      </c>
      <c r="BA1339" s="116">
        <v>40588</v>
      </c>
      <c r="BB1339" s="1">
        <v>3.5474999999999999</v>
      </c>
      <c r="BD1339" s="2">
        <v>40588</v>
      </c>
      <c r="BE1339" s="1">
        <v>2.0670000000000002</v>
      </c>
      <c r="BG1339" s="2">
        <v>40665</v>
      </c>
      <c r="BH1339" s="1">
        <v>3.31</v>
      </c>
      <c r="BI1339" s="2"/>
      <c r="BJ1339" s="2">
        <v>40665</v>
      </c>
      <c r="BK1339" s="1">
        <v>1.96</v>
      </c>
      <c r="BM1339" s="2">
        <v>40589</v>
      </c>
      <c r="BN1339" s="1">
        <v>2.8780000000000001</v>
      </c>
    </row>
    <row r="1340" spans="2:66">
      <c r="B1340" s="2">
        <v>41037</v>
      </c>
      <c r="C1340" s="1">
        <v>3.54</v>
      </c>
      <c r="E1340" s="2">
        <v>40498</v>
      </c>
      <c r="F1340" s="1">
        <v>2.46</v>
      </c>
      <c r="H1340" s="2">
        <v>40527</v>
      </c>
      <c r="I1340" s="1">
        <v>3.43</v>
      </c>
      <c r="K1340" s="2">
        <v>40525</v>
      </c>
      <c r="L1340" s="1">
        <v>4.47</v>
      </c>
      <c r="N1340" s="2">
        <v>40526</v>
      </c>
      <c r="O1340" s="1">
        <v>4.07</v>
      </c>
      <c r="Q1340" s="2">
        <v>40589</v>
      </c>
      <c r="R1340" s="1">
        <v>4.51</v>
      </c>
      <c r="T1340" s="2">
        <v>40589</v>
      </c>
      <c r="U1340" s="1">
        <v>4.2450000000000001</v>
      </c>
      <c r="W1340" s="2">
        <v>40589</v>
      </c>
      <c r="X1340" s="1">
        <v>4.0549999999999997</v>
      </c>
      <c r="Z1340" s="2">
        <v>40589</v>
      </c>
      <c r="AA1340" s="1">
        <v>3.89</v>
      </c>
      <c r="AC1340" s="2">
        <v>40589</v>
      </c>
      <c r="AD1340" s="1">
        <v>3.5949999999999998</v>
      </c>
      <c r="AF1340" s="2">
        <v>41015</v>
      </c>
      <c r="AG1340" s="1">
        <v>0.46565000000000001</v>
      </c>
      <c r="AI1340" s="2">
        <v>40596</v>
      </c>
      <c r="AJ1340" s="1">
        <v>4.3564999999999996</v>
      </c>
      <c r="AL1340" s="2">
        <v>40596</v>
      </c>
      <c r="AM1340" s="1">
        <v>3.5550000000000002</v>
      </c>
      <c r="AO1340" s="2">
        <v>40596</v>
      </c>
      <c r="AP1340" s="1">
        <v>0.9113</v>
      </c>
      <c r="AR1340" s="2">
        <v>40590</v>
      </c>
      <c r="AS1340" s="1">
        <v>0.48049999999999998</v>
      </c>
      <c r="AU1340" s="2">
        <v>40589</v>
      </c>
      <c r="AV1340" s="1">
        <v>3.7759999999999998</v>
      </c>
      <c r="AX1340" s="2">
        <v>40589</v>
      </c>
      <c r="AY1340" s="1">
        <v>3.9245000000000001</v>
      </c>
      <c r="BA1340" s="116">
        <v>40589</v>
      </c>
      <c r="BB1340" s="1">
        <v>3.536</v>
      </c>
      <c r="BD1340" s="2">
        <v>40589</v>
      </c>
      <c r="BE1340" s="1">
        <v>2.0590000000000002</v>
      </c>
      <c r="BG1340" s="2">
        <v>40666</v>
      </c>
      <c r="BH1340" s="1">
        <v>3.2800000000000002</v>
      </c>
      <c r="BI1340" s="2"/>
      <c r="BJ1340" s="2">
        <v>40666</v>
      </c>
      <c r="BK1340" s="1">
        <v>1.96</v>
      </c>
      <c r="BM1340" s="2">
        <v>40590</v>
      </c>
      <c r="BN1340" s="1">
        <v>2.8384999999999998</v>
      </c>
    </row>
    <row r="1341" spans="2:66">
      <c r="B1341" s="2">
        <v>41038</v>
      </c>
      <c r="C1341" s="1">
        <v>3.54</v>
      </c>
      <c r="E1341" s="2">
        <v>40499</v>
      </c>
      <c r="F1341" s="1">
        <v>2.46</v>
      </c>
      <c r="H1341" s="2">
        <v>40528</v>
      </c>
      <c r="I1341" s="1">
        <v>3.35</v>
      </c>
      <c r="K1341" s="2">
        <v>40526</v>
      </c>
      <c r="L1341" s="1">
        <v>4.4800000000000004</v>
      </c>
      <c r="N1341" s="2">
        <v>40527</v>
      </c>
      <c r="O1341" s="1">
        <v>4.1500000000000004</v>
      </c>
      <c r="Q1341" s="2">
        <v>40590</v>
      </c>
      <c r="R1341" s="1">
        <v>4.5250000000000004</v>
      </c>
      <c r="T1341" s="2">
        <v>40590</v>
      </c>
      <c r="U1341" s="1">
        <v>4.2575000000000003</v>
      </c>
      <c r="W1341" s="2">
        <v>40590</v>
      </c>
      <c r="X1341" s="1">
        <v>4.0599999999999996</v>
      </c>
      <c r="Z1341" s="2">
        <v>40590</v>
      </c>
      <c r="AA1341" s="1">
        <v>3.9</v>
      </c>
      <c r="AC1341" s="2">
        <v>40590</v>
      </c>
      <c r="AD1341" s="1">
        <v>3.6</v>
      </c>
      <c r="AF1341" s="2">
        <v>41016</v>
      </c>
      <c r="AG1341" s="1">
        <v>0.46565000000000001</v>
      </c>
      <c r="AI1341" s="2">
        <v>40597</v>
      </c>
      <c r="AJ1341" s="1">
        <v>4.3469999999999995</v>
      </c>
      <c r="AL1341" s="2">
        <v>40597</v>
      </c>
      <c r="AM1341" s="1">
        <v>3.5819999999999999</v>
      </c>
      <c r="AO1341" s="2">
        <v>40597</v>
      </c>
      <c r="AP1341" s="1">
        <v>0.91500000000000004</v>
      </c>
      <c r="AR1341" s="2">
        <v>40591</v>
      </c>
      <c r="AS1341" s="1">
        <v>0.45479999999999998</v>
      </c>
      <c r="AU1341" s="2">
        <v>40590</v>
      </c>
      <c r="AV1341" s="1">
        <v>3.7349999999999999</v>
      </c>
      <c r="AX1341" s="2">
        <v>40590</v>
      </c>
      <c r="AY1341" s="1">
        <v>3.8864999999999998</v>
      </c>
      <c r="BA1341" s="116">
        <v>40590</v>
      </c>
      <c r="BB1341" s="1">
        <v>3.492</v>
      </c>
      <c r="BD1341" s="2">
        <v>40590</v>
      </c>
      <c r="BE1341" s="1">
        <v>2.0350000000000001</v>
      </c>
      <c r="BG1341" s="2">
        <v>40667</v>
      </c>
      <c r="BH1341" s="1">
        <v>3.25</v>
      </c>
      <c r="BI1341" s="2"/>
      <c r="BJ1341" s="2">
        <v>40667</v>
      </c>
      <c r="BK1341" s="1">
        <v>1.95</v>
      </c>
      <c r="BM1341" s="2">
        <v>40591</v>
      </c>
      <c r="BN1341" s="1">
        <v>2.79</v>
      </c>
    </row>
    <row r="1342" spans="2:66">
      <c r="B1342" s="2">
        <v>41039</v>
      </c>
      <c r="C1342" s="1">
        <v>3.54</v>
      </c>
      <c r="E1342" s="2">
        <v>40500</v>
      </c>
      <c r="F1342" s="1">
        <v>2.46</v>
      </c>
      <c r="H1342" s="2">
        <v>40529</v>
      </c>
      <c r="I1342" s="1">
        <v>3.36</v>
      </c>
      <c r="K1342" s="2">
        <v>40527</v>
      </c>
      <c r="L1342" s="1">
        <v>4.58</v>
      </c>
      <c r="N1342" s="2">
        <v>40528</v>
      </c>
      <c r="O1342" s="1">
        <v>4.1100000000000003</v>
      </c>
      <c r="Q1342" s="2">
        <v>40591</v>
      </c>
      <c r="R1342" s="1">
        <v>4.5449999999999999</v>
      </c>
      <c r="T1342" s="2">
        <v>40591</v>
      </c>
      <c r="U1342" s="1">
        <v>4.2699999999999996</v>
      </c>
      <c r="W1342" s="2">
        <v>40591</v>
      </c>
      <c r="X1342" s="1">
        <v>4.07</v>
      </c>
      <c r="Z1342" s="2">
        <v>40591</v>
      </c>
      <c r="AA1342" s="1">
        <v>3.91</v>
      </c>
      <c r="AC1342" s="2">
        <v>40591</v>
      </c>
      <c r="AD1342" s="1">
        <v>3.6150000000000002</v>
      </c>
      <c r="AF1342" s="2">
        <v>41017</v>
      </c>
      <c r="AG1342" s="1">
        <v>0.46565000000000001</v>
      </c>
      <c r="AI1342" s="2">
        <v>40598</v>
      </c>
      <c r="AJ1342" s="1">
        <v>4.3055000000000003</v>
      </c>
      <c r="AL1342" s="2">
        <v>40598</v>
      </c>
      <c r="AM1342" s="1">
        <v>3.548</v>
      </c>
      <c r="AO1342" s="2">
        <v>40598</v>
      </c>
      <c r="AP1342" s="1">
        <v>0.90449999999999997</v>
      </c>
      <c r="AR1342" s="2">
        <v>40592</v>
      </c>
      <c r="AS1342" s="1">
        <v>0.44450000000000001</v>
      </c>
      <c r="AU1342" s="2">
        <v>40591</v>
      </c>
      <c r="AV1342" s="1">
        <v>3.6859999999999999</v>
      </c>
      <c r="AX1342" s="2">
        <v>40591</v>
      </c>
      <c r="AY1342" s="1">
        <v>3.839</v>
      </c>
      <c r="BA1342" s="116">
        <v>40591</v>
      </c>
      <c r="BB1342" s="1">
        <v>3.444</v>
      </c>
      <c r="BD1342" s="2">
        <v>40591</v>
      </c>
      <c r="BE1342" s="1">
        <v>1.9889999999999999</v>
      </c>
      <c r="BG1342" s="2">
        <v>40668</v>
      </c>
      <c r="BH1342" s="1">
        <v>3.18</v>
      </c>
      <c r="BI1342" s="2"/>
      <c r="BJ1342" s="2">
        <v>40668</v>
      </c>
      <c r="BK1342" s="1">
        <v>1.88</v>
      </c>
      <c r="BM1342" s="2">
        <v>40592</v>
      </c>
      <c r="BN1342" s="1">
        <v>2.8340000000000001</v>
      </c>
    </row>
    <row r="1343" spans="2:66">
      <c r="B1343" s="2">
        <v>41040</v>
      </c>
      <c r="C1343" s="1">
        <v>3.54</v>
      </c>
      <c r="E1343" s="2">
        <v>40501</v>
      </c>
      <c r="F1343" s="1">
        <v>2.46</v>
      </c>
      <c r="H1343" s="2">
        <v>40532</v>
      </c>
      <c r="I1343" s="1">
        <v>3.35</v>
      </c>
      <c r="K1343" s="2">
        <v>40528</v>
      </c>
      <c r="L1343" s="1">
        <v>4.55</v>
      </c>
      <c r="N1343" s="2">
        <v>40529</v>
      </c>
      <c r="O1343" s="1">
        <v>4.1399999999999997</v>
      </c>
      <c r="Q1343" s="2">
        <v>40592</v>
      </c>
      <c r="R1343" s="1">
        <v>4.4950000000000001</v>
      </c>
      <c r="T1343" s="2">
        <v>40592</v>
      </c>
      <c r="U1343" s="1">
        <v>4.2149999999999999</v>
      </c>
      <c r="W1343" s="2">
        <v>40592</v>
      </c>
      <c r="X1343" s="1">
        <v>4.0250000000000004</v>
      </c>
      <c r="Z1343" s="2">
        <v>40592</v>
      </c>
      <c r="AA1343" s="1">
        <v>3.88</v>
      </c>
      <c r="AC1343" s="2">
        <v>40592</v>
      </c>
      <c r="AD1343" s="1">
        <v>3.6150000000000002</v>
      </c>
      <c r="AF1343" s="2">
        <v>41018</v>
      </c>
      <c r="AG1343" s="1">
        <v>0.46565000000000001</v>
      </c>
      <c r="AI1343" s="2">
        <v>40599</v>
      </c>
      <c r="AJ1343" s="1">
        <v>4.2679999999999998</v>
      </c>
      <c r="AL1343" s="2">
        <v>40599</v>
      </c>
      <c r="AM1343" s="1">
        <v>3.5190000000000001</v>
      </c>
      <c r="AO1343" s="2">
        <v>40599</v>
      </c>
      <c r="AP1343" s="1">
        <v>0.89400000000000002</v>
      </c>
      <c r="AR1343" s="2">
        <v>40595</v>
      </c>
      <c r="AS1343" s="1">
        <v>0.44500000000000001</v>
      </c>
      <c r="AU1343" s="2">
        <v>40592</v>
      </c>
      <c r="AV1343" s="1">
        <v>3.7349999999999999</v>
      </c>
      <c r="AX1343" s="2">
        <v>40592</v>
      </c>
      <c r="AY1343" s="1">
        <v>3.89</v>
      </c>
      <c r="BA1343" s="116">
        <v>40592</v>
      </c>
      <c r="BB1343" s="1">
        <v>3.4939999999999998</v>
      </c>
      <c r="BD1343" s="2">
        <v>40592</v>
      </c>
      <c r="BE1343" s="1">
        <v>2.0375000000000001</v>
      </c>
      <c r="BG1343" s="2">
        <v>40669</v>
      </c>
      <c r="BH1343" s="1">
        <v>3.19</v>
      </c>
      <c r="BI1343" s="2"/>
      <c r="BJ1343" s="2">
        <v>40669</v>
      </c>
      <c r="BK1343" s="1">
        <v>1.87</v>
      </c>
      <c r="BM1343" s="2">
        <v>40595</v>
      </c>
      <c r="BN1343" s="1">
        <v>2.8159999999999998</v>
      </c>
    </row>
    <row r="1344" spans="2:66">
      <c r="B1344" s="2">
        <v>41043</v>
      </c>
      <c r="C1344" s="1">
        <v>3.54</v>
      </c>
      <c r="E1344" s="2">
        <v>40504</v>
      </c>
      <c r="F1344" s="1">
        <v>2.4699999999999998</v>
      </c>
      <c r="H1344" s="2">
        <v>40533</v>
      </c>
      <c r="I1344" s="1">
        <v>3.24</v>
      </c>
      <c r="K1344" s="2">
        <v>40529</v>
      </c>
      <c r="L1344" s="1">
        <v>4.57</v>
      </c>
      <c r="N1344" s="2">
        <v>40532</v>
      </c>
      <c r="O1344" s="1">
        <v>4.13</v>
      </c>
      <c r="Q1344" s="2">
        <v>40595</v>
      </c>
      <c r="R1344" s="1">
        <v>4.5049999999999999</v>
      </c>
      <c r="T1344" s="2">
        <v>40595</v>
      </c>
      <c r="U1344" s="1">
        <v>4.2300000000000004</v>
      </c>
      <c r="W1344" s="2">
        <v>40595</v>
      </c>
      <c r="X1344" s="1">
        <v>4.04</v>
      </c>
      <c r="Z1344" s="2">
        <v>40595</v>
      </c>
      <c r="AA1344" s="1">
        <v>3.8925000000000001</v>
      </c>
      <c r="AC1344" s="2">
        <v>40595</v>
      </c>
      <c r="AD1344" s="1">
        <v>3.6150000000000002</v>
      </c>
      <c r="AF1344" s="2">
        <v>41019</v>
      </c>
      <c r="AG1344" s="1">
        <v>0.46565000000000001</v>
      </c>
      <c r="AI1344" s="2">
        <v>40602</v>
      </c>
      <c r="AJ1344" s="1">
        <v>4.2717999999999998</v>
      </c>
      <c r="AL1344" s="2">
        <v>40602</v>
      </c>
      <c r="AM1344" s="1">
        <v>3.5190000000000001</v>
      </c>
      <c r="AO1344" s="2">
        <v>40602</v>
      </c>
      <c r="AP1344" s="1">
        <v>0.874</v>
      </c>
      <c r="AR1344" s="2">
        <v>40596</v>
      </c>
      <c r="AS1344" s="1">
        <v>0.44950000000000001</v>
      </c>
      <c r="AU1344" s="2">
        <v>40595</v>
      </c>
      <c r="AV1344" s="1">
        <v>3.6955</v>
      </c>
      <c r="AX1344" s="2">
        <v>40595</v>
      </c>
      <c r="AY1344" s="1">
        <v>3.8475000000000001</v>
      </c>
      <c r="BA1344" s="116">
        <v>40595</v>
      </c>
      <c r="BB1344" s="1">
        <v>3.452</v>
      </c>
      <c r="BD1344" s="2">
        <v>40595</v>
      </c>
      <c r="BE1344" s="1">
        <v>2.0459999999999998</v>
      </c>
      <c r="BG1344" s="2">
        <v>40672</v>
      </c>
      <c r="BH1344" s="1">
        <v>3.17</v>
      </c>
      <c r="BI1344" s="2"/>
      <c r="BJ1344" s="2">
        <v>40672</v>
      </c>
      <c r="BK1344" s="1">
        <v>1.8399999999999999</v>
      </c>
      <c r="BM1344" s="2">
        <v>40596</v>
      </c>
      <c r="BN1344" s="1">
        <v>2.81</v>
      </c>
    </row>
    <row r="1345" spans="2:66">
      <c r="B1345" s="2">
        <v>41044</v>
      </c>
      <c r="C1345" s="1">
        <v>3.54</v>
      </c>
      <c r="E1345" s="2">
        <v>40505</v>
      </c>
      <c r="F1345" s="1">
        <v>2.48</v>
      </c>
      <c r="H1345" s="2">
        <v>40534</v>
      </c>
      <c r="I1345" s="1">
        <v>3.19</v>
      </c>
      <c r="K1345" s="2">
        <v>40532</v>
      </c>
      <c r="L1345" s="1">
        <v>4.55</v>
      </c>
      <c r="N1345" s="2">
        <v>40533</v>
      </c>
      <c r="O1345" s="1">
        <v>4.0599999999999996</v>
      </c>
      <c r="Q1345" s="2">
        <v>40596</v>
      </c>
      <c r="R1345" s="1">
        <v>4.43</v>
      </c>
      <c r="T1345" s="2">
        <v>40596</v>
      </c>
      <c r="U1345" s="1">
        <v>4.1500000000000004</v>
      </c>
      <c r="W1345" s="2">
        <v>40596</v>
      </c>
      <c r="X1345" s="1">
        <v>3.98</v>
      </c>
      <c r="Z1345" s="2">
        <v>40596</v>
      </c>
      <c r="AA1345" s="1">
        <v>3.8449999999999998</v>
      </c>
      <c r="AC1345" s="2">
        <v>40596</v>
      </c>
      <c r="AD1345" s="1">
        <v>3.59</v>
      </c>
      <c r="AF1345" s="2">
        <v>41022</v>
      </c>
      <c r="AG1345" s="1">
        <v>0.46565000000000001</v>
      </c>
      <c r="AI1345" s="2">
        <v>40603</v>
      </c>
      <c r="AJ1345" s="1">
        <v>4.2460000000000004</v>
      </c>
      <c r="AL1345" s="2">
        <v>40603</v>
      </c>
      <c r="AM1345" s="1">
        <v>3.4950000000000001</v>
      </c>
      <c r="AO1345" s="2">
        <v>40603</v>
      </c>
      <c r="AP1345" s="1">
        <v>0.84199999999999997</v>
      </c>
      <c r="AR1345" s="2">
        <v>40597</v>
      </c>
      <c r="AS1345" s="1">
        <v>0.437</v>
      </c>
      <c r="AU1345" s="2">
        <v>40596</v>
      </c>
      <c r="AV1345" s="1">
        <v>3.6459999999999999</v>
      </c>
      <c r="AX1345" s="2">
        <v>40596</v>
      </c>
      <c r="AY1345" s="1">
        <v>3.802</v>
      </c>
      <c r="BA1345" s="116">
        <v>40596</v>
      </c>
      <c r="BB1345" s="1">
        <v>3.4159999999999999</v>
      </c>
      <c r="BD1345" s="2">
        <v>40596</v>
      </c>
      <c r="BE1345" s="1">
        <v>2.093</v>
      </c>
      <c r="BG1345" s="2">
        <v>40673</v>
      </c>
      <c r="BH1345" s="1">
        <v>3.23</v>
      </c>
      <c r="BI1345" s="2"/>
      <c r="BJ1345" s="2">
        <v>40673</v>
      </c>
      <c r="BK1345" s="1">
        <v>1.9100000000000001</v>
      </c>
      <c r="BM1345" s="2">
        <v>40597</v>
      </c>
      <c r="BN1345" s="1">
        <v>2.83</v>
      </c>
    </row>
    <row r="1346" spans="2:66">
      <c r="B1346" s="2">
        <v>41045</v>
      </c>
      <c r="C1346" s="1">
        <v>3.54</v>
      </c>
      <c r="E1346" s="2">
        <v>40506</v>
      </c>
      <c r="F1346" s="1">
        <v>2.4699999999999998</v>
      </c>
      <c r="H1346" s="2">
        <v>40535</v>
      </c>
      <c r="I1346" s="1">
        <v>3.23</v>
      </c>
      <c r="K1346" s="2">
        <v>40533</v>
      </c>
      <c r="L1346" s="1">
        <v>4.49</v>
      </c>
      <c r="N1346" s="2">
        <v>40534</v>
      </c>
      <c r="O1346" s="1">
        <v>4</v>
      </c>
      <c r="Q1346" s="2">
        <v>40597</v>
      </c>
      <c r="R1346" s="1">
        <v>4.4749999999999996</v>
      </c>
      <c r="T1346" s="2">
        <v>40597</v>
      </c>
      <c r="U1346" s="1">
        <v>4.1900000000000004</v>
      </c>
      <c r="W1346" s="2">
        <v>40597</v>
      </c>
      <c r="X1346" s="1">
        <v>4.0049999999999999</v>
      </c>
      <c r="Z1346" s="2">
        <v>40597</v>
      </c>
      <c r="AA1346" s="1">
        <v>3.87</v>
      </c>
      <c r="AC1346" s="2">
        <v>40597</v>
      </c>
      <c r="AD1346" s="1">
        <v>3.5949999999999998</v>
      </c>
      <c r="AF1346" s="2">
        <v>41023</v>
      </c>
      <c r="AG1346" s="1">
        <v>0.46584999999999999</v>
      </c>
      <c r="AI1346" s="2">
        <v>40604</v>
      </c>
      <c r="AJ1346" s="1">
        <v>4.3304999999999998</v>
      </c>
      <c r="AL1346" s="2">
        <v>40604</v>
      </c>
      <c r="AM1346" s="1">
        <v>3.5750000000000002</v>
      </c>
      <c r="AO1346" s="2">
        <v>40604</v>
      </c>
      <c r="AP1346" s="1">
        <v>0.87949999999999995</v>
      </c>
      <c r="AR1346" s="2">
        <v>40598</v>
      </c>
      <c r="AS1346" s="1">
        <v>0.432</v>
      </c>
      <c r="AU1346" s="2">
        <v>40597</v>
      </c>
      <c r="AV1346" s="1">
        <v>3.637</v>
      </c>
      <c r="AX1346" s="2">
        <v>40597</v>
      </c>
      <c r="AY1346" s="1">
        <v>3.7960000000000003</v>
      </c>
      <c r="BA1346" s="116">
        <v>40597</v>
      </c>
      <c r="BB1346" s="1">
        <v>3.4209999999999998</v>
      </c>
      <c r="BD1346" s="2">
        <v>40597</v>
      </c>
      <c r="BE1346" s="1">
        <v>2.1139999999999999</v>
      </c>
      <c r="BG1346" s="2">
        <v>40674</v>
      </c>
      <c r="BH1346" s="1">
        <v>3.19</v>
      </c>
      <c r="BI1346" s="2"/>
      <c r="BJ1346" s="2">
        <v>40674</v>
      </c>
      <c r="BK1346" s="1">
        <v>1.87</v>
      </c>
      <c r="BM1346" s="2">
        <v>40598</v>
      </c>
      <c r="BN1346" s="1">
        <v>2.819</v>
      </c>
    </row>
    <row r="1347" spans="2:66">
      <c r="B1347" s="2">
        <v>41046</v>
      </c>
      <c r="C1347" s="1">
        <v>3.54</v>
      </c>
      <c r="E1347" s="2">
        <v>40507</v>
      </c>
      <c r="F1347" s="1">
        <v>2.4699999999999998</v>
      </c>
      <c r="H1347" s="2">
        <v>40536</v>
      </c>
      <c r="I1347" s="1">
        <v>3.2800000000000002</v>
      </c>
      <c r="K1347" s="2">
        <v>40534</v>
      </c>
      <c r="L1347" s="1">
        <v>4.47</v>
      </c>
      <c r="N1347" s="2">
        <v>40535</v>
      </c>
      <c r="O1347" s="1">
        <v>3.99</v>
      </c>
      <c r="Q1347" s="2">
        <v>40598</v>
      </c>
      <c r="R1347" s="1">
        <v>4.4249999999999998</v>
      </c>
      <c r="T1347" s="2">
        <v>40598</v>
      </c>
      <c r="U1347" s="1">
        <v>4.13</v>
      </c>
      <c r="W1347" s="2">
        <v>40598</v>
      </c>
      <c r="X1347" s="1">
        <v>3.9550000000000001</v>
      </c>
      <c r="Z1347" s="2">
        <v>40598</v>
      </c>
      <c r="AA1347" s="1">
        <v>3.83</v>
      </c>
      <c r="AC1347" s="2">
        <v>40598</v>
      </c>
      <c r="AD1347" s="1">
        <v>3.57</v>
      </c>
      <c r="AF1347" s="2">
        <v>41024</v>
      </c>
      <c r="AG1347" s="1">
        <v>0.46584999999999999</v>
      </c>
      <c r="AI1347" s="2">
        <v>40605</v>
      </c>
      <c r="AJ1347" s="1">
        <v>4.3899999999999997</v>
      </c>
      <c r="AL1347" s="2">
        <v>40605</v>
      </c>
      <c r="AM1347" s="1">
        <v>3.6673</v>
      </c>
      <c r="AO1347" s="2">
        <v>40605</v>
      </c>
      <c r="AP1347" s="1">
        <v>0.95050000000000001</v>
      </c>
      <c r="AR1347" s="2">
        <v>40599</v>
      </c>
      <c r="AS1347" s="1">
        <v>0.42499999999999999</v>
      </c>
      <c r="AU1347" s="2">
        <v>40598</v>
      </c>
      <c r="AV1347" s="1">
        <v>3.6339999999999999</v>
      </c>
      <c r="AX1347" s="2">
        <v>40598</v>
      </c>
      <c r="AY1347" s="1">
        <v>3.79</v>
      </c>
      <c r="BA1347" s="116">
        <v>40598</v>
      </c>
      <c r="BB1347" s="1">
        <v>3.423</v>
      </c>
      <c r="BD1347" s="2">
        <v>40598</v>
      </c>
      <c r="BE1347" s="1">
        <v>2.1030000000000002</v>
      </c>
      <c r="BG1347" s="2">
        <v>40675</v>
      </c>
      <c r="BH1347" s="1">
        <v>3.22</v>
      </c>
      <c r="BI1347" s="2"/>
      <c r="BJ1347" s="2">
        <v>40675</v>
      </c>
      <c r="BK1347" s="1">
        <v>1.8900000000000001</v>
      </c>
      <c r="BM1347" s="2">
        <v>40599</v>
      </c>
      <c r="BN1347" s="1">
        <v>2.8170000000000002</v>
      </c>
    </row>
    <row r="1348" spans="2:66">
      <c r="B1348" s="2">
        <v>41047</v>
      </c>
      <c r="C1348" s="1">
        <v>3.54</v>
      </c>
      <c r="E1348" s="2">
        <v>40508</v>
      </c>
      <c r="F1348" s="1">
        <v>2.4699999999999998</v>
      </c>
      <c r="H1348" s="2">
        <v>40539</v>
      </c>
      <c r="I1348" s="1">
        <v>3.35</v>
      </c>
      <c r="K1348" s="2">
        <v>40535</v>
      </c>
      <c r="L1348" s="1">
        <v>4.47</v>
      </c>
      <c r="N1348" s="2">
        <v>40536</v>
      </c>
      <c r="O1348" s="1">
        <v>4.01</v>
      </c>
      <c r="Q1348" s="2">
        <v>40599</v>
      </c>
      <c r="R1348" s="1">
        <v>4.4400000000000004</v>
      </c>
      <c r="T1348" s="2">
        <v>40599</v>
      </c>
      <c r="U1348" s="1">
        <v>4.1500000000000004</v>
      </c>
      <c r="W1348" s="2">
        <v>40599</v>
      </c>
      <c r="X1348" s="1">
        <v>3.96</v>
      </c>
      <c r="Z1348" s="2">
        <v>40599</v>
      </c>
      <c r="AA1348" s="1">
        <v>3.83</v>
      </c>
      <c r="AC1348" s="2">
        <v>40599</v>
      </c>
      <c r="AD1348" s="1">
        <v>3.5649999999999999</v>
      </c>
      <c r="AF1348" s="2">
        <v>41025</v>
      </c>
      <c r="AG1348" s="1">
        <v>0.46584999999999999</v>
      </c>
      <c r="AI1348" s="2">
        <v>40606</v>
      </c>
      <c r="AJ1348" s="1">
        <v>4.3490000000000002</v>
      </c>
      <c r="AL1348" s="2">
        <v>40606</v>
      </c>
      <c r="AM1348" s="1">
        <v>3.5928</v>
      </c>
      <c r="AO1348" s="2">
        <v>40606</v>
      </c>
      <c r="AP1348" s="1">
        <v>0.88249999999999995</v>
      </c>
      <c r="AR1348" s="2">
        <v>40602</v>
      </c>
      <c r="AS1348" s="1">
        <v>0.41799999999999998</v>
      </c>
      <c r="AU1348" s="2">
        <v>40599</v>
      </c>
      <c r="AV1348" s="1">
        <v>3.6379999999999999</v>
      </c>
      <c r="AX1348" s="2">
        <v>40599</v>
      </c>
      <c r="AY1348" s="1">
        <v>3.7934999999999999</v>
      </c>
      <c r="BA1348" s="116">
        <v>40599</v>
      </c>
      <c r="BB1348" s="1">
        <v>3.42</v>
      </c>
      <c r="BD1348" s="2">
        <v>40599</v>
      </c>
      <c r="BE1348" s="1">
        <v>2.0848</v>
      </c>
      <c r="BG1348" s="2">
        <v>40676</v>
      </c>
      <c r="BH1348" s="1">
        <v>3.18</v>
      </c>
      <c r="BI1348" s="2"/>
      <c r="BJ1348" s="2">
        <v>40676</v>
      </c>
      <c r="BK1348" s="1">
        <v>1.8599999999999999</v>
      </c>
      <c r="BM1348" s="2">
        <v>40602</v>
      </c>
      <c r="BN1348" s="1">
        <v>2.82</v>
      </c>
    </row>
    <row r="1349" spans="2:66">
      <c r="B1349" s="2">
        <v>41050</v>
      </c>
      <c r="C1349" s="1">
        <v>3.54</v>
      </c>
      <c r="E1349" s="2">
        <v>40511</v>
      </c>
      <c r="F1349" s="1">
        <v>2.4699999999999998</v>
      </c>
      <c r="H1349" s="2">
        <v>40540</v>
      </c>
      <c r="I1349" s="1">
        <v>3.37</v>
      </c>
      <c r="K1349" s="2">
        <v>40536</v>
      </c>
      <c r="L1349" s="1">
        <v>4.49</v>
      </c>
      <c r="N1349" s="2">
        <v>40539</v>
      </c>
      <c r="O1349" s="1">
        <v>4.07</v>
      </c>
      <c r="Q1349" s="2">
        <v>40602</v>
      </c>
      <c r="R1349" s="1">
        <v>4.45</v>
      </c>
      <c r="T1349" s="2">
        <v>40602</v>
      </c>
      <c r="U1349" s="1">
        <v>4.1574999999999998</v>
      </c>
      <c r="W1349" s="2">
        <v>40602</v>
      </c>
      <c r="X1349" s="1">
        <v>3.9550000000000001</v>
      </c>
      <c r="Z1349" s="2">
        <v>40602</v>
      </c>
      <c r="AA1349" s="1">
        <v>3.82</v>
      </c>
      <c r="AC1349" s="2">
        <v>40602</v>
      </c>
      <c r="AD1349" s="1">
        <v>3.5550000000000002</v>
      </c>
      <c r="AF1349" s="2">
        <v>41026</v>
      </c>
      <c r="AG1349" s="1">
        <v>0.46584999999999999</v>
      </c>
      <c r="AI1349" s="2">
        <v>40609</v>
      </c>
      <c r="AJ1349" s="1">
        <v>4.3695000000000004</v>
      </c>
      <c r="AL1349" s="2">
        <v>40609</v>
      </c>
      <c r="AM1349" s="1">
        <v>3.6059999999999999</v>
      </c>
      <c r="AO1349" s="2">
        <v>40609</v>
      </c>
      <c r="AP1349" s="1">
        <v>0.89300000000000002</v>
      </c>
      <c r="AR1349" s="2">
        <v>40603</v>
      </c>
      <c r="AS1349" s="1">
        <v>0.40749999999999997</v>
      </c>
      <c r="AU1349" s="2">
        <v>40602</v>
      </c>
      <c r="AV1349" s="1">
        <v>3.6440000000000001</v>
      </c>
      <c r="AX1349" s="2">
        <v>40602</v>
      </c>
      <c r="AY1349" s="1">
        <v>3.7932999999999999</v>
      </c>
      <c r="BA1349" s="116">
        <v>40602</v>
      </c>
      <c r="BB1349" s="1">
        <v>3.4196</v>
      </c>
      <c r="BD1349" s="2">
        <v>40602</v>
      </c>
      <c r="BE1349" s="1">
        <v>2.0964999999999998</v>
      </c>
      <c r="BG1349" s="2">
        <v>40679</v>
      </c>
      <c r="BH1349" s="1">
        <v>3.15</v>
      </c>
      <c r="BI1349" s="2"/>
      <c r="BJ1349" s="2">
        <v>40679</v>
      </c>
      <c r="BK1349" s="1">
        <v>1.83</v>
      </c>
      <c r="BM1349" s="2">
        <v>40603</v>
      </c>
      <c r="BN1349" s="1">
        <v>2.8235000000000001</v>
      </c>
    </row>
    <row r="1350" spans="2:66">
      <c r="B1350" s="2">
        <v>41051</v>
      </c>
      <c r="C1350" s="1">
        <v>3.54</v>
      </c>
      <c r="E1350" s="2">
        <v>40512</v>
      </c>
      <c r="F1350" s="1">
        <v>2.46</v>
      </c>
      <c r="H1350" s="2">
        <v>40541</v>
      </c>
      <c r="I1350" s="1">
        <v>3.38</v>
      </c>
      <c r="K1350" s="2">
        <v>40539</v>
      </c>
      <c r="L1350" s="1">
        <v>4.51</v>
      </c>
      <c r="N1350" s="2">
        <v>40540</v>
      </c>
      <c r="O1350" s="1">
        <v>4.09</v>
      </c>
      <c r="Q1350" s="2">
        <v>40603</v>
      </c>
      <c r="R1350" s="1">
        <v>4.45</v>
      </c>
      <c r="T1350" s="2">
        <v>40603</v>
      </c>
      <c r="U1350" s="1">
        <v>4.1550000000000002</v>
      </c>
      <c r="W1350" s="2">
        <v>40603</v>
      </c>
      <c r="X1350" s="1">
        <v>3.9550000000000001</v>
      </c>
      <c r="Z1350" s="2">
        <v>40603</v>
      </c>
      <c r="AA1350" s="1">
        <v>3.8149999999999999</v>
      </c>
      <c r="AC1350" s="2">
        <v>40603</v>
      </c>
      <c r="AD1350" s="1">
        <v>3.5550000000000002</v>
      </c>
      <c r="AF1350" s="2">
        <v>41029</v>
      </c>
      <c r="AG1350" s="1">
        <v>0.46584999999999999</v>
      </c>
      <c r="AI1350" s="2">
        <v>40610</v>
      </c>
      <c r="AJ1350" s="1">
        <v>4.4093</v>
      </c>
      <c r="AL1350" s="2">
        <v>40610</v>
      </c>
      <c r="AM1350" s="1">
        <v>3.6295000000000002</v>
      </c>
      <c r="AO1350" s="2">
        <v>40610</v>
      </c>
      <c r="AP1350" s="1">
        <v>0.90449999999999997</v>
      </c>
      <c r="AR1350" s="2">
        <v>40604</v>
      </c>
      <c r="AS1350" s="1">
        <v>0.42549999999999999</v>
      </c>
      <c r="AU1350" s="2">
        <v>40603</v>
      </c>
      <c r="AV1350" s="1">
        <v>3.6385000000000001</v>
      </c>
      <c r="AX1350" s="2">
        <v>40603</v>
      </c>
      <c r="AY1350" s="1">
        <v>3.7883</v>
      </c>
      <c r="BA1350" s="116">
        <v>40603</v>
      </c>
      <c r="BB1350" s="1">
        <v>3.4125000000000001</v>
      </c>
      <c r="BD1350" s="2">
        <v>40603</v>
      </c>
      <c r="BE1350" s="1">
        <v>2.0912999999999999</v>
      </c>
      <c r="BG1350" s="2">
        <v>40680</v>
      </c>
      <c r="BH1350" s="1">
        <v>3.12</v>
      </c>
      <c r="BI1350" s="2"/>
      <c r="BJ1350" s="2">
        <v>40680</v>
      </c>
      <c r="BK1350" s="1">
        <v>1.8</v>
      </c>
      <c r="BM1350" s="2">
        <v>40604</v>
      </c>
      <c r="BN1350" s="1">
        <v>2.871</v>
      </c>
    </row>
    <row r="1351" spans="2:66">
      <c r="B1351" s="2">
        <v>41052</v>
      </c>
      <c r="C1351" s="1">
        <v>3.54</v>
      </c>
      <c r="E1351" s="2">
        <v>40513</v>
      </c>
      <c r="F1351" s="1">
        <v>2.4900000000000002</v>
      </c>
      <c r="H1351" s="2">
        <v>40542</v>
      </c>
      <c r="I1351" s="1">
        <v>3.38</v>
      </c>
      <c r="K1351" s="2">
        <v>40540</v>
      </c>
      <c r="L1351" s="1">
        <v>4.53</v>
      </c>
      <c r="N1351" s="2">
        <v>40541</v>
      </c>
      <c r="O1351" s="1">
        <v>4.07</v>
      </c>
      <c r="Q1351" s="2">
        <v>40604</v>
      </c>
      <c r="R1351" s="1">
        <v>4.47</v>
      </c>
      <c r="T1351" s="2">
        <v>40604</v>
      </c>
      <c r="U1351" s="1">
        <v>4.18</v>
      </c>
      <c r="W1351" s="2">
        <v>40604</v>
      </c>
      <c r="X1351" s="1">
        <v>3.9849999999999999</v>
      </c>
      <c r="Z1351" s="2">
        <v>40604</v>
      </c>
      <c r="AA1351" s="1">
        <v>3.8449999999999998</v>
      </c>
      <c r="AC1351" s="2">
        <v>40604</v>
      </c>
      <c r="AD1351" s="1">
        <v>3.585</v>
      </c>
      <c r="AF1351" s="2">
        <v>41030</v>
      </c>
      <c r="AG1351" s="1">
        <v>0.46584999999999999</v>
      </c>
      <c r="AI1351" s="2">
        <v>40611</v>
      </c>
      <c r="AJ1351" s="1">
        <v>4.3472999999999997</v>
      </c>
      <c r="AL1351" s="2">
        <v>40611</v>
      </c>
      <c r="AM1351" s="1">
        <v>3.5488</v>
      </c>
      <c r="AO1351" s="2">
        <v>40611</v>
      </c>
      <c r="AP1351" s="1">
        <v>0.86599999999999999</v>
      </c>
      <c r="AR1351" s="2">
        <v>40605</v>
      </c>
      <c r="AS1351" s="1">
        <v>0.44650000000000001</v>
      </c>
      <c r="AU1351" s="2">
        <v>40604</v>
      </c>
      <c r="AV1351" s="1">
        <v>3.698</v>
      </c>
      <c r="AX1351" s="2">
        <v>40604</v>
      </c>
      <c r="AY1351" s="1">
        <v>3.8494999999999999</v>
      </c>
      <c r="BA1351" s="116">
        <v>40604</v>
      </c>
      <c r="BB1351" s="1">
        <v>3.4710000000000001</v>
      </c>
      <c r="BD1351" s="2">
        <v>40604</v>
      </c>
      <c r="BE1351" s="1">
        <v>2.1259999999999999</v>
      </c>
      <c r="BG1351" s="2">
        <v>40681</v>
      </c>
      <c r="BH1351" s="1">
        <v>3.18</v>
      </c>
      <c r="BI1351" s="2"/>
      <c r="BJ1351" s="2">
        <v>40681</v>
      </c>
      <c r="BK1351" s="1">
        <v>1.87</v>
      </c>
      <c r="BM1351" s="2">
        <v>40605</v>
      </c>
      <c r="BN1351" s="1">
        <v>3.0087999999999999</v>
      </c>
    </row>
    <row r="1352" spans="2:66">
      <c r="B1352" s="2">
        <v>41053</v>
      </c>
      <c r="C1352" s="1">
        <v>3.54</v>
      </c>
      <c r="E1352" s="2">
        <v>40514</v>
      </c>
      <c r="F1352" s="1">
        <v>2.4900000000000002</v>
      </c>
      <c r="H1352" s="2">
        <v>40543</v>
      </c>
      <c r="I1352" s="1">
        <v>3.38</v>
      </c>
      <c r="K1352" s="2">
        <v>40541</v>
      </c>
      <c r="L1352" s="1">
        <v>4.53</v>
      </c>
      <c r="N1352" s="2">
        <v>40542</v>
      </c>
      <c r="O1352" s="1">
        <v>4.08</v>
      </c>
      <c r="Q1352" s="2">
        <v>40605</v>
      </c>
      <c r="R1352" s="1">
        <v>4.5250000000000004</v>
      </c>
      <c r="T1352" s="2">
        <v>40605</v>
      </c>
      <c r="U1352" s="1">
        <v>4.25</v>
      </c>
      <c r="W1352" s="2">
        <v>40605</v>
      </c>
      <c r="X1352" s="1">
        <v>4.07</v>
      </c>
      <c r="Z1352" s="2">
        <v>40605</v>
      </c>
      <c r="AA1352" s="1">
        <v>3.9279999999999999</v>
      </c>
      <c r="AC1352" s="2">
        <v>40605</v>
      </c>
      <c r="AD1352" s="1">
        <v>3.6749999999999998</v>
      </c>
      <c r="AF1352" s="2">
        <v>41031</v>
      </c>
      <c r="AG1352" s="1">
        <v>0.46584999999999999</v>
      </c>
      <c r="AI1352" s="2">
        <v>40612</v>
      </c>
      <c r="AJ1352" s="1">
        <v>4.2489999999999997</v>
      </c>
      <c r="AL1352" s="2">
        <v>40612</v>
      </c>
      <c r="AM1352" s="1">
        <v>3.4495</v>
      </c>
      <c r="AO1352" s="2">
        <v>40612</v>
      </c>
      <c r="AP1352" s="1">
        <v>0.82130000000000003</v>
      </c>
      <c r="AR1352" s="2">
        <v>40606</v>
      </c>
      <c r="AS1352" s="1">
        <v>0.42149999999999999</v>
      </c>
      <c r="AU1352" s="2">
        <v>40605</v>
      </c>
      <c r="AV1352" s="1">
        <v>3.7643</v>
      </c>
      <c r="AX1352" s="2">
        <v>40605</v>
      </c>
      <c r="AY1352" s="1">
        <v>3.92</v>
      </c>
      <c r="BA1352" s="116">
        <v>40605</v>
      </c>
      <c r="BB1352" s="1">
        <v>3.5615000000000001</v>
      </c>
      <c r="BD1352" s="2">
        <v>40605</v>
      </c>
      <c r="BE1352" s="1">
        <v>2.294</v>
      </c>
      <c r="BG1352" s="2">
        <v>40682</v>
      </c>
      <c r="BH1352" s="1">
        <v>3.17</v>
      </c>
      <c r="BI1352" s="2"/>
      <c r="BJ1352" s="2">
        <v>40682</v>
      </c>
      <c r="BK1352" s="1">
        <v>1.85</v>
      </c>
      <c r="BM1352" s="2">
        <v>40606</v>
      </c>
      <c r="BN1352" s="1">
        <v>2.9710000000000001</v>
      </c>
    </row>
    <row r="1353" spans="2:66">
      <c r="B1353" s="2">
        <v>41054</v>
      </c>
      <c r="C1353" s="1">
        <v>3.54</v>
      </c>
      <c r="E1353" s="2">
        <v>40515</v>
      </c>
      <c r="F1353" s="1">
        <v>2.4900000000000002</v>
      </c>
      <c r="H1353" s="2">
        <v>40546</v>
      </c>
      <c r="I1353" s="1">
        <v>3.5</v>
      </c>
      <c r="K1353" s="2">
        <v>40542</v>
      </c>
      <c r="L1353" s="1">
        <v>4.5199999999999996</v>
      </c>
      <c r="N1353" s="2">
        <v>40543</v>
      </c>
      <c r="O1353" s="1">
        <v>4.08</v>
      </c>
      <c r="Q1353" s="2">
        <v>40606</v>
      </c>
      <c r="R1353" s="1">
        <v>4.5350000000000001</v>
      </c>
      <c r="T1353" s="2">
        <v>40606</v>
      </c>
      <c r="U1353" s="1">
        <v>4.2699999999999996</v>
      </c>
      <c r="W1353" s="2">
        <v>40606</v>
      </c>
      <c r="X1353" s="1">
        <v>4.0999999999999996</v>
      </c>
      <c r="Z1353" s="2">
        <v>40606</v>
      </c>
      <c r="AA1353" s="1">
        <v>3.9649999999999999</v>
      </c>
      <c r="AC1353" s="2">
        <v>40606</v>
      </c>
      <c r="AD1353" s="1">
        <v>3.71</v>
      </c>
      <c r="AF1353" s="2">
        <v>41032</v>
      </c>
      <c r="AG1353" s="1">
        <v>0.46584999999999999</v>
      </c>
      <c r="AI1353" s="2">
        <v>40613</v>
      </c>
      <c r="AJ1353" s="1">
        <v>4.3129999999999997</v>
      </c>
      <c r="AL1353" s="2">
        <v>40613</v>
      </c>
      <c r="AM1353" s="1">
        <v>3.4984999999999999</v>
      </c>
      <c r="AO1353" s="2">
        <v>40613</v>
      </c>
      <c r="AP1353" s="1">
        <v>0.82199999999999995</v>
      </c>
      <c r="AR1353" s="2">
        <v>40609</v>
      </c>
      <c r="AS1353" s="1">
        <v>0.42199999999999999</v>
      </c>
      <c r="AU1353" s="2">
        <v>40606</v>
      </c>
      <c r="AV1353" s="1">
        <v>3.706</v>
      </c>
      <c r="AX1353" s="2">
        <v>40606</v>
      </c>
      <c r="AY1353" s="1">
        <v>3.8580000000000001</v>
      </c>
      <c r="BA1353" s="116">
        <v>40606</v>
      </c>
      <c r="BB1353" s="1">
        <v>3.5019999999999998</v>
      </c>
      <c r="BD1353" s="2">
        <v>40606</v>
      </c>
      <c r="BE1353" s="1">
        <v>2.2833000000000001</v>
      </c>
      <c r="BG1353" s="2">
        <v>40683</v>
      </c>
      <c r="BH1353" s="1">
        <v>3.15</v>
      </c>
      <c r="BI1353" s="2"/>
      <c r="BJ1353" s="2">
        <v>40683</v>
      </c>
      <c r="BK1353" s="1">
        <v>1.8199999999999998</v>
      </c>
      <c r="BM1353" s="2">
        <v>40609</v>
      </c>
      <c r="BN1353" s="1">
        <v>3.0015000000000001</v>
      </c>
    </row>
    <row r="1354" spans="2:66">
      <c r="B1354" s="2">
        <v>41058</v>
      </c>
      <c r="C1354" s="1">
        <v>3.54</v>
      </c>
      <c r="E1354" s="2">
        <v>40518</v>
      </c>
      <c r="F1354" s="1">
        <v>2.4900000000000002</v>
      </c>
      <c r="H1354" s="2">
        <v>40547</v>
      </c>
      <c r="I1354" s="1">
        <v>3.5</v>
      </c>
      <c r="K1354" s="2">
        <v>40543</v>
      </c>
      <c r="L1354" s="1">
        <v>4.5199999999999996</v>
      </c>
      <c r="N1354" s="2">
        <v>40546</v>
      </c>
      <c r="O1354" s="1">
        <v>4.1500000000000004</v>
      </c>
      <c r="Q1354" s="2">
        <v>40609</v>
      </c>
      <c r="R1354" s="1">
        <v>4.5199999999999996</v>
      </c>
      <c r="T1354" s="2">
        <v>40609</v>
      </c>
      <c r="U1354" s="1">
        <v>4.2549999999999999</v>
      </c>
      <c r="W1354" s="2">
        <v>40609</v>
      </c>
      <c r="X1354" s="1">
        <v>4.09</v>
      </c>
      <c r="Z1354" s="2">
        <v>40609</v>
      </c>
      <c r="AA1354" s="1">
        <v>3.9550000000000001</v>
      </c>
      <c r="AC1354" s="2">
        <v>40609</v>
      </c>
      <c r="AD1354" s="1">
        <v>3.7</v>
      </c>
      <c r="AF1354" s="2">
        <v>41033</v>
      </c>
      <c r="AG1354" s="1">
        <v>0.46584999999999999</v>
      </c>
      <c r="AI1354" s="2">
        <v>40616</v>
      </c>
      <c r="AJ1354" s="1">
        <v>4.2934999999999999</v>
      </c>
      <c r="AL1354" s="2">
        <v>40616</v>
      </c>
      <c r="AM1354" s="1">
        <v>3.456</v>
      </c>
      <c r="AO1354" s="2">
        <v>40616</v>
      </c>
      <c r="AP1354" s="1">
        <v>0.78400000000000003</v>
      </c>
      <c r="AR1354" s="2">
        <v>40610</v>
      </c>
      <c r="AS1354" s="1">
        <v>0.4345</v>
      </c>
      <c r="AU1354" s="2">
        <v>40609</v>
      </c>
      <c r="AV1354" s="1">
        <v>3.7462999999999997</v>
      </c>
      <c r="AX1354" s="2">
        <v>40609</v>
      </c>
      <c r="AY1354" s="1">
        <v>3.8860000000000001</v>
      </c>
      <c r="BA1354" s="116">
        <v>40609</v>
      </c>
      <c r="BB1354" s="1">
        <v>3.5305</v>
      </c>
      <c r="BD1354" s="2">
        <v>40609</v>
      </c>
      <c r="BE1354" s="1">
        <v>2.2963</v>
      </c>
      <c r="BG1354" s="2">
        <v>40686</v>
      </c>
      <c r="BH1354" s="1">
        <v>3.13</v>
      </c>
      <c r="BI1354" s="2"/>
      <c r="BJ1354" s="2">
        <v>40686</v>
      </c>
      <c r="BK1354" s="1">
        <v>1.8</v>
      </c>
      <c r="BM1354" s="2">
        <v>40610</v>
      </c>
      <c r="BN1354" s="1">
        <v>3.0249999999999999</v>
      </c>
    </row>
    <row r="1355" spans="2:66">
      <c r="B1355" s="2">
        <v>41059</v>
      </c>
      <c r="C1355" s="1">
        <v>3.54</v>
      </c>
      <c r="E1355" s="2">
        <v>40519</v>
      </c>
      <c r="F1355" s="1">
        <v>2.4900000000000002</v>
      </c>
      <c r="H1355" s="2">
        <v>40548</v>
      </c>
      <c r="I1355" s="1">
        <v>3.5</v>
      </c>
      <c r="K1355" s="2">
        <v>40546</v>
      </c>
      <c r="L1355" s="1">
        <v>4.57</v>
      </c>
      <c r="N1355" s="2">
        <v>40547</v>
      </c>
      <c r="O1355" s="1">
        <v>4.18</v>
      </c>
      <c r="Q1355" s="2">
        <v>40610</v>
      </c>
      <c r="R1355" s="1">
        <v>4.4850000000000003</v>
      </c>
      <c r="T1355" s="2">
        <v>40610</v>
      </c>
      <c r="U1355" s="1">
        <v>4.24</v>
      </c>
      <c r="W1355" s="2">
        <v>40610</v>
      </c>
      <c r="X1355" s="1">
        <v>4.07</v>
      </c>
      <c r="Z1355" s="2">
        <v>40610</v>
      </c>
      <c r="AA1355" s="1">
        <v>3.9350000000000001</v>
      </c>
      <c r="AC1355" s="2">
        <v>40610</v>
      </c>
      <c r="AD1355" s="1">
        <v>3.69</v>
      </c>
      <c r="AF1355" s="2">
        <v>41037</v>
      </c>
      <c r="AG1355" s="1">
        <v>0.46584999999999999</v>
      </c>
      <c r="AI1355" s="2">
        <v>40617</v>
      </c>
      <c r="AJ1355" s="1">
        <v>4.2210000000000001</v>
      </c>
      <c r="AL1355" s="2">
        <v>40617</v>
      </c>
      <c r="AM1355" s="1">
        <v>3.4039999999999999</v>
      </c>
      <c r="AO1355" s="2">
        <v>40617</v>
      </c>
      <c r="AP1355" s="1">
        <v>0.79400000000000004</v>
      </c>
      <c r="AR1355" s="2">
        <v>40611</v>
      </c>
      <c r="AS1355" s="1">
        <v>0.42399999999999999</v>
      </c>
      <c r="AU1355" s="2">
        <v>40610</v>
      </c>
      <c r="AV1355" s="1">
        <v>3.7730000000000001</v>
      </c>
      <c r="AX1355" s="2">
        <v>40610</v>
      </c>
      <c r="AY1355" s="1">
        <v>3.919</v>
      </c>
      <c r="BA1355" s="116">
        <v>40610</v>
      </c>
      <c r="BB1355" s="1">
        <v>3.5554999999999999</v>
      </c>
      <c r="BD1355" s="2">
        <v>40610</v>
      </c>
      <c r="BE1355" s="1">
        <v>2.3025000000000002</v>
      </c>
      <c r="BG1355" s="2">
        <v>40687</v>
      </c>
      <c r="BH1355" s="1">
        <v>3.12</v>
      </c>
      <c r="BI1355" s="2"/>
      <c r="BJ1355" s="2">
        <v>40687</v>
      </c>
      <c r="BK1355" s="1">
        <v>1.81</v>
      </c>
      <c r="BM1355" s="2">
        <v>40611</v>
      </c>
      <c r="BN1355" s="1">
        <v>2.99</v>
      </c>
    </row>
    <row r="1356" spans="2:66">
      <c r="B1356" s="2">
        <v>41060</v>
      </c>
      <c r="C1356" s="1">
        <v>3.54</v>
      </c>
      <c r="E1356" s="2">
        <v>40520</v>
      </c>
      <c r="F1356" s="1">
        <v>2.5</v>
      </c>
      <c r="H1356" s="2">
        <v>40549</v>
      </c>
      <c r="I1356" s="1">
        <v>3.58</v>
      </c>
      <c r="K1356" s="2">
        <v>40547</v>
      </c>
      <c r="L1356" s="1">
        <v>4.59</v>
      </c>
      <c r="N1356" s="2">
        <v>40548</v>
      </c>
      <c r="O1356" s="1">
        <v>4.2</v>
      </c>
      <c r="Q1356" s="2">
        <v>40611</v>
      </c>
      <c r="R1356" s="1">
        <v>4.42</v>
      </c>
      <c r="T1356" s="2">
        <v>40611</v>
      </c>
      <c r="U1356" s="1">
        <v>4.1749999999999998</v>
      </c>
      <c r="W1356" s="2">
        <v>40611</v>
      </c>
      <c r="X1356" s="1">
        <v>4.01</v>
      </c>
      <c r="Z1356" s="2">
        <v>40611</v>
      </c>
      <c r="AA1356" s="1">
        <v>3.8849999999999998</v>
      </c>
      <c r="AC1356" s="2">
        <v>40611</v>
      </c>
      <c r="AD1356" s="1">
        <v>3.66</v>
      </c>
      <c r="AF1356" s="2">
        <v>41038</v>
      </c>
      <c r="AG1356" s="1">
        <v>0.46684999999999999</v>
      </c>
      <c r="AI1356" s="2">
        <v>40618</v>
      </c>
      <c r="AJ1356" s="1">
        <v>4.1189999999999998</v>
      </c>
      <c r="AL1356" s="2">
        <v>40618</v>
      </c>
      <c r="AM1356" s="1">
        <v>3.2824999999999998</v>
      </c>
      <c r="AO1356" s="2">
        <v>40618</v>
      </c>
      <c r="AP1356" s="1">
        <v>0.74299999999999999</v>
      </c>
      <c r="AR1356" s="2">
        <v>40612</v>
      </c>
      <c r="AS1356" s="1">
        <v>0.41849999999999998</v>
      </c>
      <c r="AU1356" s="2">
        <v>40611</v>
      </c>
      <c r="AV1356" s="1">
        <v>3.7490000000000001</v>
      </c>
      <c r="AX1356" s="2">
        <v>40611</v>
      </c>
      <c r="AY1356" s="1">
        <v>3.8959999999999999</v>
      </c>
      <c r="BA1356" s="116">
        <v>40611</v>
      </c>
      <c r="BB1356" s="1">
        <v>3.532</v>
      </c>
      <c r="BD1356" s="2">
        <v>40611</v>
      </c>
      <c r="BE1356" s="1">
        <v>2.2848000000000002</v>
      </c>
      <c r="BG1356" s="2">
        <v>40688</v>
      </c>
      <c r="BH1356" s="1">
        <v>3.13</v>
      </c>
      <c r="BI1356" s="2"/>
      <c r="BJ1356" s="2">
        <v>40688</v>
      </c>
      <c r="BK1356" s="1">
        <v>1.81</v>
      </c>
      <c r="BM1356" s="2">
        <v>40612</v>
      </c>
      <c r="BN1356" s="1">
        <v>2.95</v>
      </c>
    </row>
    <row r="1357" spans="2:66">
      <c r="B1357" s="2">
        <v>41061</v>
      </c>
      <c r="C1357" s="1">
        <v>3.54</v>
      </c>
      <c r="E1357" s="2">
        <v>40521</v>
      </c>
      <c r="F1357" s="1">
        <v>2.5</v>
      </c>
      <c r="H1357" s="2">
        <v>40550</v>
      </c>
      <c r="I1357" s="1">
        <v>3.59</v>
      </c>
      <c r="K1357" s="2">
        <v>40548</v>
      </c>
      <c r="L1357" s="1">
        <v>4.63</v>
      </c>
      <c r="N1357" s="2">
        <v>40549</v>
      </c>
      <c r="O1357" s="1">
        <v>4.29</v>
      </c>
      <c r="Q1357" s="2">
        <v>40612</v>
      </c>
      <c r="R1357" s="1">
        <v>4.34</v>
      </c>
      <c r="T1357" s="2">
        <v>40612</v>
      </c>
      <c r="U1357" s="1">
        <v>4.09</v>
      </c>
      <c r="W1357" s="2">
        <v>40612</v>
      </c>
      <c r="X1357" s="1">
        <v>3.9</v>
      </c>
      <c r="Z1357" s="2">
        <v>40612</v>
      </c>
      <c r="AA1357" s="1">
        <v>3.7949999999999999</v>
      </c>
      <c r="AC1357" s="2">
        <v>40612</v>
      </c>
      <c r="AD1357" s="1">
        <v>3.65</v>
      </c>
      <c r="AF1357" s="2">
        <v>41039</v>
      </c>
      <c r="AG1357" s="1">
        <v>0.46684999999999999</v>
      </c>
      <c r="AI1357" s="2">
        <v>40619</v>
      </c>
      <c r="AJ1357" s="1">
        <v>4.1734999999999998</v>
      </c>
      <c r="AL1357" s="2">
        <v>40619</v>
      </c>
      <c r="AM1357" s="1">
        <v>3.3460000000000001</v>
      </c>
      <c r="AO1357" s="2">
        <v>40619</v>
      </c>
      <c r="AP1357" s="1">
        <v>0.78649999999999998</v>
      </c>
      <c r="AR1357" s="2">
        <v>40613</v>
      </c>
      <c r="AS1357" s="1">
        <v>0.41749999999999998</v>
      </c>
      <c r="AU1357" s="2">
        <v>40612</v>
      </c>
      <c r="AV1357" s="1">
        <v>3.7090000000000001</v>
      </c>
      <c r="AX1357" s="2">
        <v>40612</v>
      </c>
      <c r="AY1357" s="1">
        <v>3.855</v>
      </c>
      <c r="BA1357" s="116">
        <v>40612</v>
      </c>
      <c r="BB1357" s="1">
        <v>3.49</v>
      </c>
      <c r="BD1357" s="2">
        <v>40612</v>
      </c>
      <c r="BE1357" s="1">
        <v>2.2629999999999999</v>
      </c>
      <c r="BG1357" s="2">
        <v>40689</v>
      </c>
      <c r="BH1357" s="1">
        <v>3.07</v>
      </c>
      <c r="BI1357" s="2"/>
      <c r="BJ1357" s="2">
        <v>40689</v>
      </c>
      <c r="BK1357" s="1">
        <v>1.72</v>
      </c>
      <c r="BM1357" s="2">
        <v>40613</v>
      </c>
      <c r="BN1357" s="1">
        <v>2.94</v>
      </c>
    </row>
    <row r="1358" spans="2:66">
      <c r="B1358" s="2">
        <v>41064</v>
      </c>
      <c r="C1358" s="1">
        <v>3.54</v>
      </c>
      <c r="E1358" s="2">
        <v>40522</v>
      </c>
      <c r="F1358" s="1">
        <v>2.4900000000000002</v>
      </c>
      <c r="H1358" s="2">
        <v>40553</v>
      </c>
      <c r="I1358" s="1">
        <v>3.57</v>
      </c>
      <c r="K1358" s="2">
        <v>40549</v>
      </c>
      <c r="L1358" s="1">
        <v>4.7</v>
      </c>
      <c r="N1358" s="2">
        <v>40550</v>
      </c>
      <c r="O1358" s="1">
        <v>4.3</v>
      </c>
      <c r="Q1358" s="2">
        <v>40613</v>
      </c>
      <c r="R1358" s="1">
        <v>4.335</v>
      </c>
      <c r="T1358" s="2">
        <v>40613</v>
      </c>
      <c r="U1358" s="1">
        <v>4.0949999999999998</v>
      </c>
      <c r="W1358" s="2">
        <v>40613</v>
      </c>
      <c r="X1358" s="1">
        <v>3.923</v>
      </c>
      <c r="Z1358" s="2">
        <v>40613</v>
      </c>
      <c r="AA1358" s="1">
        <v>3.8149999999999999</v>
      </c>
      <c r="AC1358" s="2">
        <v>40613</v>
      </c>
      <c r="AD1358" s="1">
        <v>3.6550000000000002</v>
      </c>
      <c r="AF1358" s="2">
        <v>41040</v>
      </c>
      <c r="AG1358" s="1">
        <v>0.46684999999999999</v>
      </c>
      <c r="AI1358" s="2">
        <v>40620</v>
      </c>
      <c r="AJ1358" s="1">
        <v>4.1485000000000003</v>
      </c>
      <c r="AL1358" s="2">
        <v>40620</v>
      </c>
      <c r="AM1358" s="1">
        <v>3.3492999999999999</v>
      </c>
      <c r="AO1358" s="2">
        <v>40620</v>
      </c>
      <c r="AP1358" s="1">
        <v>0.78249999999999997</v>
      </c>
      <c r="AR1358" s="2">
        <v>40616</v>
      </c>
      <c r="AS1358" s="1">
        <v>0.40699999999999997</v>
      </c>
      <c r="AU1358" s="2">
        <v>40613</v>
      </c>
      <c r="AV1358" s="1">
        <v>3.7023000000000001</v>
      </c>
      <c r="AX1358" s="2">
        <v>40613</v>
      </c>
      <c r="AY1358" s="1">
        <v>3.8492999999999999</v>
      </c>
      <c r="BA1358" s="116">
        <v>40613</v>
      </c>
      <c r="BB1358" s="1">
        <v>3.4849999999999999</v>
      </c>
      <c r="BD1358" s="2">
        <v>40613</v>
      </c>
      <c r="BE1358" s="1">
        <v>2.2309999999999999</v>
      </c>
      <c r="BG1358" s="2">
        <v>40690</v>
      </c>
      <c r="BH1358" s="1">
        <v>3.07</v>
      </c>
      <c r="BI1358" s="2"/>
      <c r="BJ1358" s="2">
        <v>40690</v>
      </c>
      <c r="BK1358" s="1">
        <v>1.71</v>
      </c>
      <c r="BM1358" s="2">
        <v>40616</v>
      </c>
      <c r="BN1358" s="1">
        <v>2.9359999999999999</v>
      </c>
    </row>
    <row r="1359" spans="2:66">
      <c r="B1359" s="2">
        <v>41065</v>
      </c>
      <c r="C1359" s="1">
        <v>3.54</v>
      </c>
      <c r="E1359" s="2">
        <v>40525</v>
      </c>
      <c r="F1359" s="1">
        <v>2.5099999999999998</v>
      </c>
      <c r="H1359" s="2">
        <v>40554</v>
      </c>
      <c r="I1359" s="1">
        <v>3.6</v>
      </c>
      <c r="K1359" s="2">
        <v>40550</v>
      </c>
      <c r="L1359" s="1">
        <v>4.71</v>
      </c>
      <c r="N1359" s="2">
        <v>40553</v>
      </c>
      <c r="O1359" s="1">
        <v>4.28</v>
      </c>
      <c r="Q1359" s="2">
        <v>40616</v>
      </c>
      <c r="R1359" s="1">
        <v>4.1950000000000003</v>
      </c>
      <c r="T1359" s="2">
        <v>40616</v>
      </c>
      <c r="U1359" s="1">
        <v>3.9849999999999999</v>
      </c>
      <c r="W1359" s="2">
        <v>40616</v>
      </c>
      <c r="X1359" s="1">
        <v>3.81</v>
      </c>
      <c r="Z1359" s="2">
        <v>40616</v>
      </c>
      <c r="AA1359" s="1">
        <v>3.7374999999999998</v>
      </c>
      <c r="AC1359" s="2">
        <v>40616</v>
      </c>
      <c r="AD1359" s="1">
        <v>3.5949999999999998</v>
      </c>
      <c r="AF1359" s="2">
        <v>41043</v>
      </c>
      <c r="AG1359" s="1">
        <v>0.46584999999999999</v>
      </c>
      <c r="AI1359" s="2">
        <v>40623</v>
      </c>
      <c r="AJ1359" s="1">
        <v>4.1944999999999997</v>
      </c>
      <c r="AL1359" s="2">
        <v>40623</v>
      </c>
      <c r="AM1359" s="1">
        <v>3.4148000000000001</v>
      </c>
      <c r="AO1359" s="2">
        <v>40623</v>
      </c>
      <c r="AP1359" s="1">
        <v>0.83199999999999996</v>
      </c>
      <c r="AR1359" s="2">
        <v>40617</v>
      </c>
      <c r="AS1359" s="1">
        <v>0.41</v>
      </c>
      <c r="AU1359" s="2">
        <v>40616</v>
      </c>
      <c r="AV1359" s="1">
        <v>3.7119999999999997</v>
      </c>
      <c r="AX1359" s="2">
        <v>40616</v>
      </c>
      <c r="AY1359" s="1">
        <v>3.855</v>
      </c>
      <c r="BA1359" s="116">
        <v>40616</v>
      </c>
      <c r="BB1359" s="1">
        <v>3.488</v>
      </c>
      <c r="BD1359" s="2">
        <v>40616</v>
      </c>
      <c r="BE1359" s="1">
        <v>2.2174999999999998</v>
      </c>
      <c r="BG1359" s="2">
        <v>40694</v>
      </c>
      <c r="BH1359" s="1">
        <v>3.05</v>
      </c>
      <c r="BI1359" s="2"/>
      <c r="BJ1359" s="2">
        <v>40694</v>
      </c>
      <c r="BK1359" s="1">
        <v>1.6800000000000002</v>
      </c>
      <c r="BM1359" s="2">
        <v>40617</v>
      </c>
      <c r="BN1359" s="1">
        <v>2.8730000000000002</v>
      </c>
    </row>
    <row r="1360" spans="2:66">
      <c r="B1360" s="2">
        <v>41067</v>
      </c>
      <c r="C1360" s="1">
        <v>3.54</v>
      </c>
      <c r="E1360" s="2">
        <v>40526</v>
      </c>
      <c r="F1360" s="1">
        <v>2.5099999999999998</v>
      </c>
      <c r="H1360" s="2">
        <v>40555</v>
      </c>
      <c r="I1360" s="1">
        <v>3.54</v>
      </c>
      <c r="K1360" s="2">
        <v>40553</v>
      </c>
      <c r="L1360" s="1">
        <v>4.72</v>
      </c>
      <c r="N1360" s="2">
        <v>40554</v>
      </c>
      <c r="O1360" s="1">
        <v>4.26</v>
      </c>
      <c r="Q1360" s="2">
        <v>40617</v>
      </c>
      <c r="R1360" s="1">
        <v>4.1150000000000002</v>
      </c>
      <c r="T1360" s="2">
        <v>40617</v>
      </c>
      <c r="U1360" s="1">
        <v>3.88</v>
      </c>
      <c r="W1360" s="2">
        <v>40617</v>
      </c>
      <c r="X1360" s="1">
        <v>3.73</v>
      </c>
      <c r="Z1360" s="2">
        <v>40617</v>
      </c>
      <c r="AA1360" s="1">
        <v>3.67</v>
      </c>
      <c r="AC1360" s="2">
        <v>40617</v>
      </c>
      <c r="AD1360" s="1">
        <v>3.57</v>
      </c>
      <c r="AF1360" s="2">
        <v>41044</v>
      </c>
      <c r="AG1360" s="1">
        <v>0.46584999999999999</v>
      </c>
      <c r="AI1360" s="2">
        <v>40624</v>
      </c>
      <c r="AJ1360" s="1">
        <v>4.1914999999999996</v>
      </c>
      <c r="AL1360" s="2">
        <v>40624</v>
      </c>
      <c r="AM1360" s="1">
        <v>3.4192999999999998</v>
      </c>
      <c r="AO1360" s="2">
        <v>40624</v>
      </c>
      <c r="AP1360" s="1">
        <v>0.84050000000000002</v>
      </c>
      <c r="AR1360" s="2">
        <v>40618</v>
      </c>
      <c r="AS1360" s="1">
        <v>0.41549999999999998</v>
      </c>
      <c r="AU1360" s="2">
        <v>40617</v>
      </c>
      <c r="AV1360" s="1">
        <v>3.6779999999999999</v>
      </c>
      <c r="AX1360" s="2">
        <v>40617</v>
      </c>
      <c r="AY1360" s="1">
        <v>3.8035000000000001</v>
      </c>
      <c r="BA1360" s="116">
        <v>40617</v>
      </c>
      <c r="BB1360" s="1">
        <v>3.4430000000000001</v>
      </c>
      <c r="BD1360" s="2">
        <v>40617</v>
      </c>
      <c r="BE1360" s="1">
        <v>2.1539999999999999</v>
      </c>
      <c r="BG1360" s="2">
        <v>40695</v>
      </c>
      <c r="BH1360" s="1">
        <v>2.96</v>
      </c>
      <c r="BI1360" s="2"/>
      <c r="BJ1360" s="2">
        <v>40695</v>
      </c>
      <c r="BK1360" s="1">
        <v>1.6</v>
      </c>
      <c r="BM1360" s="2">
        <v>40618</v>
      </c>
      <c r="BN1360" s="1">
        <v>2.774</v>
      </c>
    </row>
    <row r="1361" spans="2:66">
      <c r="B1361" s="2">
        <v>41068</v>
      </c>
      <c r="C1361" s="1">
        <v>3.54</v>
      </c>
      <c r="E1361" s="2">
        <v>40527</v>
      </c>
      <c r="F1361" s="1">
        <v>2.52</v>
      </c>
      <c r="H1361" s="2">
        <v>40556</v>
      </c>
      <c r="I1361" s="1">
        <v>3.64</v>
      </c>
      <c r="K1361" s="2">
        <v>40554</v>
      </c>
      <c r="L1361" s="1">
        <v>4.7</v>
      </c>
      <c r="N1361" s="2">
        <v>40555</v>
      </c>
      <c r="O1361" s="1">
        <v>4.21</v>
      </c>
      <c r="Q1361" s="2">
        <v>40618</v>
      </c>
      <c r="R1361" s="1">
        <v>4.1950000000000003</v>
      </c>
      <c r="T1361" s="2">
        <v>40618</v>
      </c>
      <c r="U1361" s="1">
        <v>3.9649999999999999</v>
      </c>
      <c r="W1361" s="2">
        <v>40618</v>
      </c>
      <c r="X1361" s="1">
        <v>3.8050000000000002</v>
      </c>
      <c r="Z1361" s="2">
        <v>40618</v>
      </c>
      <c r="AA1361" s="1">
        <v>3.74</v>
      </c>
      <c r="AC1361" s="2">
        <v>40618</v>
      </c>
      <c r="AD1361" s="1">
        <v>3.62</v>
      </c>
      <c r="AF1361" s="2">
        <v>41045</v>
      </c>
      <c r="AG1361" s="1">
        <v>0.46684999999999999</v>
      </c>
      <c r="AI1361" s="2">
        <v>40625</v>
      </c>
      <c r="AJ1361" s="1">
        <v>4.2065000000000001</v>
      </c>
      <c r="AL1361" s="2">
        <v>40625</v>
      </c>
      <c r="AM1361" s="1">
        <v>3.4449999999999998</v>
      </c>
      <c r="AO1361" s="2">
        <v>40625</v>
      </c>
      <c r="AP1361" s="1">
        <v>0.84450000000000003</v>
      </c>
      <c r="AR1361" s="2">
        <v>40619</v>
      </c>
      <c r="AS1361" s="1">
        <v>0.41949999999999998</v>
      </c>
      <c r="AU1361" s="2">
        <v>40618</v>
      </c>
      <c r="AV1361" s="1">
        <v>3.621</v>
      </c>
      <c r="AX1361" s="2">
        <v>40618</v>
      </c>
      <c r="AY1361" s="1">
        <v>3.7560000000000002</v>
      </c>
      <c r="BA1361" s="116">
        <v>40618</v>
      </c>
      <c r="BB1361" s="1">
        <v>3.3689999999999998</v>
      </c>
      <c r="BD1361" s="2">
        <v>40618</v>
      </c>
      <c r="BE1361" s="1">
        <v>2.0445000000000002</v>
      </c>
      <c r="BG1361" s="2">
        <v>40696</v>
      </c>
      <c r="BH1361" s="1">
        <v>3.04</v>
      </c>
      <c r="BI1361" s="2"/>
      <c r="BJ1361" s="2">
        <v>40696</v>
      </c>
      <c r="BK1361" s="1">
        <v>1.65</v>
      </c>
      <c r="BM1361" s="2">
        <v>40619</v>
      </c>
      <c r="BN1361" s="1">
        <v>2.8725000000000001</v>
      </c>
    </row>
    <row r="1362" spans="2:66">
      <c r="B1362" s="2">
        <v>41071</v>
      </c>
      <c r="C1362" s="1">
        <v>3.54</v>
      </c>
      <c r="E1362" s="2">
        <v>40528</v>
      </c>
      <c r="F1362" s="1">
        <v>2.5099999999999998</v>
      </c>
      <c r="H1362" s="2">
        <v>40557</v>
      </c>
      <c r="I1362" s="1">
        <v>3.69</v>
      </c>
      <c r="K1362" s="2">
        <v>40555</v>
      </c>
      <c r="L1362" s="1">
        <v>4.6500000000000004</v>
      </c>
      <c r="N1362" s="2">
        <v>40556</v>
      </c>
      <c r="O1362" s="1">
        <v>4.28</v>
      </c>
      <c r="Q1362" s="2">
        <v>40619</v>
      </c>
      <c r="R1362" s="1">
        <v>4.2149999999999999</v>
      </c>
      <c r="T1362" s="2">
        <v>40619</v>
      </c>
      <c r="U1362" s="1">
        <v>4</v>
      </c>
      <c r="W1362" s="2">
        <v>40619</v>
      </c>
      <c r="X1362" s="1">
        <v>3.8449999999999998</v>
      </c>
      <c r="Z1362" s="2">
        <v>40619</v>
      </c>
      <c r="AA1362" s="1">
        <v>3.77</v>
      </c>
      <c r="AC1362" s="2">
        <v>40619</v>
      </c>
      <c r="AD1362" s="1">
        <v>3.6175000000000002</v>
      </c>
      <c r="AF1362" s="2">
        <v>41046</v>
      </c>
      <c r="AG1362" s="1">
        <v>0.46684999999999999</v>
      </c>
      <c r="AI1362" s="2">
        <v>40626</v>
      </c>
      <c r="AJ1362" s="1">
        <v>4.2415000000000003</v>
      </c>
      <c r="AL1362" s="2">
        <v>40626</v>
      </c>
      <c r="AM1362" s="1">
        <v>3.5</v>
      </c>
      <c r="AO1362" s="2">
        <v>40626</v>
      </c>
      <c r="AP1362" s="1">
        <v>0.88700000000000001</v>
      </c>
      <c r="AR1362" s="2">
        <v>40620</v>
      </c>
      <c r="AS1362" s="1">
        <v>0.41299999999999998</v>
      </c>
      <c r="AU1362" s="2">
        <v>40619</v>
      </c>
      <c r="AV1362" s="1">
        <v>3.7069999999999999</v>
      </c>
      <c r="AX1362" s="2">
        <v>40619</v>
      </c>
      <c r="AY1362" s="1">
        <v>3.84</v>
      </c>
      <c r="BA1362" s="116">
        <v>40619</v>
      </c>
      <c r="BB1362" s="1">
        <v>3.4470000000000001</v>
      </c>
      <c r="BD1362" s="2">
        <v>40619</v>
      </c>
      <c r="BE1362" s="1">
        <v>2.1524999999999999</v>
      </c>
      <c r="BG1362" s="2">
        <v>40697</v>
      </c>
      <c r="BH1362" s="1">
        <v>2.99</v>
      </c>
      <c r="BI1362" s="2"/>
      <c r="BJ1362" s="2">
        <v>40697</v>
      </c>
      <c r="BK1362" s="1">
        <v>1.6</v>
      </c>
      <c r="BM1362" s="2">
        <v>40620</v>
      </c>
      <c r="BN1362" s="1">
        <v>2.9169999999999998</v>
      </c>
    </row>
    <row r="1363" spans="2:66">
      <c r="B1363" s="2">
        <v>41072</v>
      </c>
      <c r="C1363" s="1">
        <v>3.54</v>
      </c>
      <c r="E1363" s="2">
        <v>40529</v>
      </c>
      <c r="F1363" s="1">
        <v>2.5099999999999998</v>
      </c>
      <c r="H1363" s="2">
        <v>40560</v>
      </c>
      <c r="I1363" s="1">
        <v>3.71</v>
      </c>
      <c r="K1363" s="2">
        <v>40556</v>
      </c>
      <c r="L1363" s="1">
        <v>4.71</v>
      </c>
      <c r="N1363" s="2">
        <v>40557</v>
      </c>
      <c r="O1363" s="1">
        <v>4.26</v>
      </c>
      <c r="Q1363" s="2">
        <v>40620</v>
      </c>
      <c r="R1363" s="1">
        <v>4.2649999999999997</v>
      </c>
      <c r="T1363" s="2">
        <v>40620</v>
      </c>
      <c r="U1363" s="1">
        <v>4.0250000000000004</v>
      </c>
      <c r="W1363" s="2">
        <v>40620</v>
      </c>
      <c r="X1363" s="1">
        <v>3.8250000000000002</v>
      </c>
      <c r="Z1363" s="2">
        <v>40620</v>
      </c>
      <c r="AA1363" s="1">
        <v>3.75</v>
      </c>
      <c r="AC1363" s="2">
        <v>40620</v>
      </c>
      <c r="AD1363" s="1">
        <v>3.645</v>
      </c>
      <c r="AF1363" s="2">
        <v>41047</v>
      </c>
      <c r="AG1363" s="1">
        <v>0.46684999999999999</v>
      </c>
      <c r="AI1363" s="2">
        <v>40627</v>
      </c>
      <c r="AJ1363" s="1">
        <v>4.2675000000000001</v>
      </c>
      <c r="AL1363" s="2">
        <v>40627</v>
      </c>
      <c r="AM1363" s="1">
        <v>3.5289999999999999</v>
      </c>
      <c r="AO1363" s="2">
        <v>40627</v>
      </c>
      <c r="AP1363" s="1">
        <v>0.92449999999999999</v>
      </c>
      <c r="AR1363" s="2">
        <v>40623</v>
      </c>
      <c r="AS1363" s="1">
        <v>0.42699999999999999</v>
      </c>
      <c r="AU1363" s="2">
        <v>40620</v>
      </c>
      <c r="AV1363" s="1">
        <v>3.7309999999999999</v>
      </c>
      <c r="AX1363" s="2">
        <v>40620</v>
      </c>
      <c r="AY1363" s="1">
        <v>3.8639999999999999</v>
      </c>
      <c r="BA1363" s="116">
        <v>40620</v>
      </c>
      <c r="BB1363" s="1">
        <v>3.4769999999999999</v>
      </c>
      <c r="BD1363" s="2">
        <v>40620</v>
      </c>
      <c r="BE1363" s="1">
        <v>2.2124999999999999</v>
      </c>
      <c r="BG1363" s="2">
        <v>40700</v>
      </c>
      <c r="BH1363" s="1">
        <v>3.01</v>
      </c>
      <c r="BI1363" s="2"/>
      <c r="BJ1363" s="2">
        <v>40700</v>
      </c>
      <c r="BK1363" s="1">
        <v>1.6</v>
      </c>
      <c r="BM1363" s="2">
        <v>40623</v>
      </c>
      <c r="BN1363" s="1">
        <v>2.9775</v>
      </c>
    </row>
    <row r="1364" spans="2:66">
      <c r="B1364" s="2">
        <v>41073</v>
      </c>
      <c r="C1364" s="1">
        <v>3.54</v>
      </c>
      <c r="E1364" s="2">
        <v>40532</v>
      </c>
      <c r="F1364" s="1">
        <v>2.5099999999999998</v>
      </c>
      <c r="H1364" s="2">
        <v>40561</v>
      </c>
      <c r="I1364" s="1">
        <v>3.66</v>
      </c>
      <c r="K1364" s="2">
        <v>40557</v>
      </c>
      <c r="L1364" s="1">
        <v>4.6899999999999995</v>
      </c>
      <c r="N1364" s="2">
        <v>40560</v>
      </c>
      <c r="O1364" s="1">
        <v>4.2699999999999996</v>
      </c>
      <c r="Q1364" s="2">
        <v>40623</v>
      </c>
      <c r="R1364" s="1">
        <v>4.34</v>
      </c>
      <c r="T1364" s="2">
        <v>40623</v>
      </c>
      <c r="U1364" s="1">
        <v>4.0999999999999996</v>
      </c>
      <c r="W1364" s="2">
        <v>40623</v>
      </c>
      <c r="X1364" s="1">
        <v>3.95</v>
      </c>
      <c r="Z1364" s="2">
        <v>40623</v>
      </c>
      <c r="AA1364" s="1">
        <v>3.855</v>
      </c>
      <c r="AC1364" s="2">
        <v>40623</v>
      </c>
      <c r="AD1364" s="1">
        <v>3.6850000000000001</v>
      </c>
      <c r="AF1364" s="2">
        <v>41050</v>
      </c>
      <c r="AG1364" s="1">
        <v>0.46684999999999999</v>
      </c>
      <c r="AI1364" s="2">
        <v>40630</v>
      </c>
      <c r="AJ1364" s="1">
        <v>4.2560000000000002</v>
      </c>
      <c r="AL1364" s="2">
        <v>40630</v>
      </c>
      <c r="AM1364" s="1">
        <v>3.5295000000000001</v>
      </c>
      <c r="AO1364" s="2">
        <v>40630</v>
      </c>
      <c r="AP1364" s="1">
        <v>0.94650000000000001</v>
      </c>
      <c r="AR1364" s="2">
        <v>40624</v>
      </c>
      <c r="AS1364" s="1">
        <v>0.4375</v>
      </c>
      <c r="AU1364" s="2">
        <v>40623</v>
      </c>
      <c r="AV1364" s="1">
        <v>3.7759999999999998</v>
      </c>
      <c r="AX1364" s="2">
        <v>40623</v>
      </c>
      <c r="AY1364" s="1">
        <v>3.91</v>
      </c>
      <c r="BA1364" s="116">
        <v>40623</v>
      </c>
      <c r="BB1364" s="1">
        <v>3.5220000000000002</v>
      </c>
      <c r="BD1364" s="2">
        <v>40623</v>
      </c>
      <c r="BE1364" s="1">
        <v>2.2835000000000001</v>
      </c>
      <c r="BG1364" s="2">
        <v>40701</v>
      </c>
      <c r="BH1364" s="1">
        <v>3.01</v>
      </c>
      <c r="BI1364" s="2"/>
      <c r="BJ1364" s="2">
        <v>40701</v>
      </c>
      <c r="BK1364" s="1">
        <v>1.5899999999999999</v>
      </c>
      <c r="BM1364" s="2">
        <v>40624</v>
      </c>
      <c r="BN1364" s="1">
        <v>2.9773000000000001</v>
      </c>
    </row>
    <row r="1365" spans="2:66">
      <c r="B1365" s="2">
        <v>41074</v>
      </c>
      <c r="C1365" s="1">
        <v>3.54</v>
      </c>
      <c r="E1365" s="2">
        <v>40533</v>
      </c>
      <c r="F1365" s="1">
        <v>2.4900000000000002</v>
      </c>
      <c r="H1365" s="2">
        <v>40562</v>
      </c>
      <c r="I1365" s="1">
        <v>3.79</v>
      </c>
      <c r="K1365" s="2">
        <v>40560</v>
      </c>
      <c r="L1365" s="1">
        <v>4.6899999999999995</v>
      </c>
      <c r="N1365" s="2">
        <v>40561</v>
      </c>
      <c r="O1365" s="1">
        <v>4.26</v>
      </c>
      <c r="Q1365" s="2">
        <v>40624</v>
      </c>
      <c r="R1365" s="1">
        <v>4.3449999999999998</v>
      </c>
      <c r="T1365" s="2">
        <v>40624</v>
      </c>
      <c r="U1365" s="1">
        <v>4.1150000000000002</v>
      </c>
      <c r="W1365" s="2">
        <v>40624</v>
      </c>
      <c r="X1365" s="1">
        <v>3.96</v>
      </c>
      <c r="Z1365" s="2">
        <v>40624</v>
      </c>
      <c r="AA1365" s="1">
        <v>3.8650000000000002</v>
      </c>
      <c r="AC1365" s="2">
        <v>40624</v>
      </c>
      <c r="AD1365" s="1">
        <v>3.6749999999999998</v>
      </c>
      <c r="AF1365" s="2">
        <v>41051</v>
      </c>
      <c r="AG1365" s="1">
        <v>0.46684999999999999</v>
      </c>
      <c r="AI1365" s="2">
        <v>40631</v>
      </c>
      <c r="AJ1365" s="1">
        <v>4.3129999999999997</v>
      </c>
      <c r="AL1365" s="2">
        <v>40631</v>
      </c>
      <c r="AM1365" s="1">
        <v>3.5813000000000001</v>
      </c>
      <c r="AO1365" s="2">
        <v>40631</v>
      </c>
      <c r="AP1365" s="1">
        <v>0.98099999999999998</v>
      </c>
      <c r="AR1365" s="2">
        <v>40625</v>
      </c>
      <c r="AS1365" s="1">
        <v>0.44400000000000001</v>
      </c>
      <c r="AU1365" s="2">
        <v>40624</v>
      </c>
      <c r="AV1365" s="1">
        <v>3.7795000000000001</v>
      </c>
      <c r="AX1365" s="2">
        <v>40624</v>
      </c>
      <c r="AY1365" s="1">
        <v>3.915</v>
      </c>
      <c r="BA1365" s="116">
        <v>40624</v>
      </c>
      <c r="BB1365" s="1">
        <v>3.5345</v>
      </c>
      <c r="BD1365" s="2">
        <v>40624</v>
      </c>
      <c r="BE1365" s="1">
        <v>2.2563</v>
      </c>
      <c r="BG1365" s="2">
        <v>40702</v>
      </c>
      <c r="BH1365" s="1">
        <v>2.98</v>
      </c>
      <c r="BI1365" s="2"/>
      <c r="BJ1365" s="2">
        <v>40702</v>
      </c>
      <c r="BK1365" s="1">
        <v>1.52</v>
      </c>
      <c r="BM1365" s="2">
        <v>40625</v>
      </c>
      <c r="BN1365" s="1">
        <v>2.9409999999999998</v>
      </c>
    </row>
    <row r="1366" spans="2:66">
      <c r="B1366" s="2">
        <v>41075</v>
      </c>
      <c r="C1366" s="1">
        <v>3.54</v>
      </c>
      <c r="E1366" s="2">
        <v>40534</v>
      </c>
      <c r="F1366" s="1">
        <v>2.4900000000000002</v>
      </c>
      <c r="H1366" s="2">
        <v>40563</v>
      </c>
      <c r="I1366" s="1">
        <v>3.81</v>
      </c>
      <c r="K1366" s="2">
        <v>40561</v>
      </c>
      <c r="L1366" s="1">
        <v>4.67</v>
      </c>
      <c r="N1366" s="2">
        <v>40562</v>
      </c>
      <c r="O1366" s="1">
        <v>4.34</v>
      </c>
      <c r="Q1366" s="2">
        <v>40625</v>
      </c>
      <c r="R1366" s="1">
        <v>4.32</v>
      </c>
      <c r="T1366" s="2">
        <v>40625</v>
      </c>
      <c r="U1366" s="1">
        <v>4.09</v>
      </c>
      <c r="W1366" s="2">
        <v>40625</v>
      </c>
      <c r="X1366" s="1">
        <v>3.94</v>
      </c>
      <c r="Z1366" s="2">
        <v>40625</v>
      </c>
      <c r="AA1366" s="1">
        <v>3.84</v>
      </c>
      <c r="AC1366" s="2">
        <v>40625</v>
      </c>
      <c r="AD1366" s="1">
        <v>3.65</v>
      </c>
      <c r="AF1366" s="2">
        <v>41052</v>
      </c>
      <c r="AG1366" s="1">
        <v>0.46684999999999999</v>
      </c>
      <c r="AI1366" s="2">
        <v>40632</v>
      </c>
      <c r="AJ1366" s="1">
        <v>4.2605000000000004</v>
      </c>
      <c r="AL1366" s="2">
        <v>40632</v>
      </c>
      <c r="AM1366" s="1">
        <v>3.5190000000000001</v>
      </c>
      <c r="AO1366" s="2">
        <v>40632</v>
      </c>
      <c r="AP1366" s="1">
        <v>0.95479999999999998</v>
      </c>
      <c r="AR1366" s="2">
        <v>40626</v>
      </c>
      <c r="AS1366" s="1">
        <v>0.45050000000000001</v>
      </c>
      <c r="AU1366" s="2">
        <v>40625</v>
      </c>
      <c r="AV1366" s="1">
        <v>3.7480000000000002</v>
      </c>
      <c r="AX1366" s="2">
        <v>40625</v>
      </c>
      <c r="AY1366" s="1">
        <v>3.883</v>
      </c>
      <c r="BA1366" s="116">
        <v>40625</v>
      </c>
      <c r="BB1366" s="1">
        <v>3.5024999999999999</v>
      </c>
      <c r="BD1366" s="2">
        <v>40625</v>
      </c>
      <c r="BE1366" s="1">
        <v>2.23</v>
      </c>
      <c r="BG1366" s="2">
        <v>40703</v>
      </c>
      <c r="BH1366" s="1">
        <v>3.01</v>
      </c>
      <c r="BI1366" s="2"/>
      <c r="BJ1366" s="2">
        <v>40703</v>
      </c>
      <c r="BK1366" s="1">
        <v>1.6</v>
      </c>
      <c r="BM1366" s="2">
        <v>40626</v>
      </c>
      <c r="BN1366" s="1">
        <v>2.9859999999999998</v>
      </c>
    </row>
    <row r="1367" spans="2:66">
      <c r="B1367" s="2">
        <v>41078</v>
      </c>
      <c r="C1367" s="1">
        <v>3.54</v>
      </c>
      <c r="E1367" s="2">
        <v>40535</v>
      </c>
      <c r="F1367" s="1">
        <v>2.4900000000000002</v>
      </c>
      <c r="H1367" s="2">
        <v>40564</v>
      </c>
      <c r="I1367" s="1">
        <v>3.81</v>
      </c>
      <c r="K1367" s="2">
        <v>40562</v>
      </c>
      <c r="L1367" s="1">
        <v>4.72</v>
      </c>
      <c r="N1367" s="2">
        <v>40563</v>
      </c>
      <c r="O1367" s="1">
        <v>4.3499999999999996</v>
      </c>
      <c r="Q1367" s="2">
        <v>40626</v>
      </c>
      <c r="R1367" s="1">
        <v>4.3250000000000002</v>
      </c>
      <c r="T1367" s="2">
        <v>40626</v>
      </c>
      <c r="U1367" s="1">
        <v>4.085</v>
      </c>
      <c r="W1367" s="2">
        <v>40626</v>
      </c>
      <c r="X1367" s="1">
        <v>3.9350000000000001</v>
      </c>
      <c r="Z1367" s="2">
        <v>40626</v>
      </c>
      <c r="AA1367" s="1">
        <v>3.83</v>
      </c>
      <c r="AC1367" s="2">
        <v>40626</v>
      </c>
      <c r="AD1367" s="1">
        <v>3.65</v>
      </c>
      <c r="AF1367" s="2">
        <v>41053</v>
      </c>
      <c r="AG1367" s="1">
        <v>0.46684999999999999</v>
      </c>
      <c r="AI1367" s="2">
        <v>40633</v>
      </c>
      <c r="AJ1367" s="1">
        <v>4.2694999999999999</v>
      </c>
      <c r="AL1367" s="2">
        <v>40633</v>
      </c>
      <c r="AM1367" s="1">
        <v>3.5535000000000001</v>
      </c>
      <c r="AO1367" s="2">
        <v>40633</v>
      </c>
      <c r="AP1367" s="1">
        <v>0.98750000000000004</v>
      </c>
      <c r="AR1367" s="2">
        <v>40627</v>
      </c>
      <c r="AS1367" s="1">
        <v>0.46650000000000003</v>
      </c>
      <c r="AU1367" s="2">
        <v>40626</v>
      </c>
      <c r="AV1367" s="1">
        <v>3.8132999999999999</v>
      </c>
      <c r="AX1367" s="2">
        <v>40626</v>
      </c>
      <c r="AY1367" s="1">
        <v>3.948</v>
      </c>
      <c r="BA1367" s="116">
        <v>40626</v>
      </c>
      <c r="BB1367" s="1">
        <v>3.5539000000000001</v>
      </c>
      <c r="BD1367" s="2">
        <v>40626</v>
      </c>
      <c r="BE1367" s="1">
        <v>2.2629999999999999</v>
      </c>
      <c r="BG1367" s="2">
        <v>40704</v>
      </c>
      <c r="BH1367" s="1">
        <v>2.99</v>
      </c>
      <c r="BI1367" s="2"/>
      <c r="BJ1367" s="2">
        <v>40704</v>
      </c>
      <c r="BK1367" s="1">
        <v>1.58</v>
      </c>
      <c r="BM1367" s="2">
        <v>40627</v>
      </c>
      <c r="BN1367" s="1">
        <v>3.0085000000000002</v>
      </c>
    </row>
    <row r="1368" spans="2:66">
      <c r="B1368" s="2">
        <v>41079</v>
      </c>
      <c r="C1368" s="1">
        <v>3.54</v>
      </c>
      <c r="E1368" s="2">
        <v>40536</v>
      </c>
      <c r="F1368" s="1">
        <v>2.4900000000000002</v>
      </c>
      <c r="H1368" s="2">
        <v>40567</v>
      </c>
      <c r="I1368" s="1">
        <v>3.88</v>
      </c>
      <c r="K1368" s="2">
        <v>40563</v>
      </c>
      <c r="L1368" s="1">
        <v>4.71</v>
      </c>
      <c r="N1368" s="2">
        <v>40564</v>
      </c>
      <c r="O1368" s="1">
        <v>4.3499999999999996</v>
      </c>
      <c r="Q1368" s="2">
        <v>40627</v>
      </c>
      <c r="R1368" s="1">
        <v>4.375</v>
      </c>
      <c r="T1368" s="2">
        <v>40627</v>
      </c>
      <c r="U1368" s="1">
        <v>4.13</v>
      </c>
      <c r="W1368" s="2">
        <v>40627</v>
      </c>
      <c r="X1368" s="1">
        <v>3.98</v>
      </c>
      <c r="Z1368" s="2">
        <v>40627</v>
      </c>
      <c r="AA1368" s="1">
        <v>3.875</v>
      </c>
      <c r="AC1368" s="2">
        <v>40627</v>
      </c>
      <c r="AD1368" s="1">
        <v>3.68</v>
      </c>
      <c r="AF1368" s="2">
        <v>41054</v>
      </c>
      <c r="AG1368" s="1">
        <v>0.46684999999999999</v>
      </c>
      <c r="AI1368" s="2">
        <v>40634</v>
      </c>
      <c r="AJ1368" s="1">
        <v>4.2504999999999997</v>
      </c>
      <c r="AL1368" s="2">
        <v>40634</v>
      </c>
      <c r="AM1368" s="1">
        <v>3.5285000000000002</v>
      </c>
      <c r="AO1368" s="2">
        <v>40634</v>
      </c>
      <c r="AP1368" s="1">
        <v>0.96299999999999997</v>
      </c>
      <c r="AR1368" s="2">
        <v>40630</v>
      </c>
      <c r="AS1368" s="1">
        <v>0.47399999999999998</v>
      </c>
      <c r="AU1368" s="2">
        <v>40627</v>
      </c>
      <c r="AV1368" s="1">
        <v>3.8224999999999998</v>
      </c>
      <c r="AX1368" s="2">
        <v>40627</v>
      </c>
      <c r="AY1368" s="1">
        <v>3.9573</v>
      </c>
      <c r="BA1368" s="116">
        <v>40627</v>
      </c>
      <c r="BB1368" s="1">
        <v>3.5709999999999997</v>
      </c>
      <c r="BD1368" s="2">
        <v>40627</v>
      </c>
      <c r="BE1368" s="1">
        <v>2.286</v>
      </c>
      <c r="BG1368" s="2">
        <v>40707</v>
      </c>
      <c r="BH1368" s="1">
        <v>3</v>
      </c>
      <c r="BI1368" s="2"/>
      <c r="BJ1368" s="2">
        <v>40707</v>
      </c>
      <c r="BK1368" s="1">
        <v>1.5899999999999999</v>
      </c>
      <c r="BM1368" s="2">
        <v>40630</v>
      </c>
      <c r="BN1368" s="1">
        <v>3.012</v>
      </c>
    </row>
    <row r="1369" spans="2:66">
      <c r="B1369" s="2">
        <v>41080</v>
      </c>
      <c r="C1369" s="1">
        <v>3.54</v>
      </c>
      <c r="E1369" s="2">
        <v>40539</v>
      </c>
      <c r="F1369" s="1">
        <v>2.5099999999999998</v>
      </c>
      <c r="H1369" s="2">
        <v>40568</v>
      </c>
      <c r="I1369" s="1">
        <v>3.9</v>
      </c>
      <c r="K1369" s="2">
        <v>40564</v>
      </c>
      <c r="L1369" s="1">
        <v>4.7300000000000004</v>
      </c>
      <c r="N1369" s="2">
        <v>40567</v>
      </c>
      <c r="O1369" s="1">
        <v>4.4000000000000004</v>
      </c>
      <c r="Q1369" s="2">
        <v>40630</v>
      </c>
      <c r="R1369" s="1">
        <v>4.3800999999999997</v>
      </c>
      <c r="T1369" s="2">
        <v>40630</v>
      </c>
      <c r="U1369" s="1">
        <v>4.13</v>
      </c>
      <c r="W1369" s="2">
        <v>40630</v>
      </c>
      <c r="X1369" s="1">
        <v>3.9849999999999999</v>
      </c>
      <c r="Z1369" s="2">
        <v>40630</v>
      </c>
      <c r="AA1369" s="1">
        <v>3.8725000000000001</v>
      </c>
      <c r="AC1369" s="2">
        <v>40630</v>
      </c>
      <c r="AD1369" s="1">
        <v>3.6749999999999998</v>
      </c>
      <c r="AF1369" s="2">
        <v>41057</v>
      </c>
      <c r="AG1369" s="1">
        <v>0.46684999999999999</v>
      </c>
      <c r="AI1369" s="2">
        <v>40637</v>
      </c>
      <c r="AJ1369" s="1">
        <v>4.2417999999999996</v>
      </c>
      <c r="AL1369" s="2">
        <v>40637</v>
      </c>
      <c r="AM1369" s="1">
        <v>3.5074999999999998</v>
      </c>
      <c r="AO1369" s="2">
        <v>40637</v>
      </c>
      <c r="AP1369" s="1">
        <v>0.92800000000000005</v>
      </c>
      <c r="AR1369" s="2">
        <v>40631</v>
      </c>
      <c r="AS1369" s="1">
        <v>0.47699999999999998</v>
      </c>
      <c r="AU1369" s="2">
        <v>40630</v>
      </c>
      <c r="AV1369" s="1">
        <v>3.8239999999999998</v>
      </c>
      <c r="AX1369" s="2">
        <v>40630</v>
      </c>
      <c r="AY1369" s="1">
        <v>3.9609999999999999</v>
      </c>
      <c r="BA1369" s="116">
        <v>40630</v>
      </c>
      <c r="BB1369" s="1">
        <v>3.5750000000000002</v>
      </c>
      <c r="BD1369" s="2">
        <v>40630</v>
      </c>
      <c r="BE1369" s="1">
        <v>2.29</v>
      </c>
      <c r="BG1369" s="2">
        <v>40708</v>
      </c>
      <c r="BH1369" s="1">
        <v>3.11</v>
      </c>
      <c r="BI1369" s="2"/>
      <c r="BJ1369" s="2">
        <v>40708</v>
      </c>
      <c r="BK1369" s="1">
        <v>1.7</v>
      </c>
      <c r="BM1369" s="2">
        <v>40631</v>
      </c>
      <c r="BN1369" s="1">
        <v>3.07</v>
      </c>
    </row>
    <row r="1370" spans="2:66">
      <c r="B1370" s="2">
        <v>41081</v>
      </c>
      <c r="C1370" s="1">
        <v>3.54</v>
      </c>
      <c r="E1370" s="2">
        <v>40540</v>
      </c>
      <c r="F1370" s="1">
        <v>2.5099999999999998</v>
      </c>
      <c r="H1370" s="2">
        <v>40569</v>
      </c>
      <c r="I1370" s="1">
        <v>3.88</v>
      </c>
      <c r="K1370" s="2">
        <v>40567</v>
      </c>
      <c r="L1370" s="1">
        <v>4.76</v>
      </c>
      <c r="N1370" s="2">
        <v>40568</v>
      </c>
      <c r="O1370" s="1">
        <v>4.42</v>
      </c>
      <c r="Q1370" s="2">
        <v>40631</v>
      </c>
      <c r="R1370" s="1">
        <v>4.3901000000000003</v>
      </c>
      <c r="T1370" s="2">
        <v>40631</v>
      </c>
      <c r="U1370" s="1">
        <v>4.1449999999999996</v>
      </c>
      <c r="W1370" s="2">
        <v>40631</v>
      </c>
      <c r="X1370" s="1">
        <v>3.9950000000000001</v>
      </c>
      <c r="Z1370" s="2">
        <v>40631</v>
      </c>
      <c r="AA1370" s="1">
        <v>3.88</v>
      </c>
      <c r="AC1370" s="2">
        <v>40631</v>
      </c>
      <c r="AD1370" s="1">
        <v>3.67</v>
      </c>
      <c r="AF1370" s="2">
        <v>41058</v>
      </c>
      <c r="AG1370" s="1">
        <v>0.46684999999999999</v>
      </c>
      <c r="AI1370" s="2">
        <v>40638</v>
      </c>
      <c r="AJ1370" s="1">
        <v>4.2827999999999999</v>
      </c>
      <c r="AL1370" s="2">
        <v>40638</v>
      </c>
      <c r="AM1370" s="1">
        <v>3.5665</v>
      </c>
      <c r="AO1370" s="2">
        <v>40638</v>
      </c>
      <c r="AP1370" s="1">
        <v>0.97499999999999998</v>
      </c>
      <c r="AR1370" s="2">
        <v>40632</v>
      </c>
      <c r="AS1370" s="1">
        <v>0.46700000000000003</v>
      </c>
      <c r="AU1370" s="2">
        <v>40631</v>
      </c>
      <c r="AV1370" s="1">
        <v>3.8620000000000001</v>
      </c>
      <c r="AX1370" s="2">
        <v>40631</v>
      </c>
      <c r="AY1370" s="1">
        <v>4.0019999999999998</v>
      </c>
      <c r="BA1370" s="116">
        <v>40631</v>
      </c>
      <c r="BB1370" s="1">
        <v>3.6263000000000001</v>
      </c>
      <c r="BD1370" s="2">
        <v>40631</v>
      </c>
      <c r="BE1370" s="1">
        <v>2.3279999999999998</v>
      </c>
      <c r="BG1370" s="2">
        <v>40709</v>
      </c>
      <c r="BH1370" s="1">
        <v>2.98</v>
      </c>
      <c r="BI1370" s="2"/>
      <c r="BJ1370" s="2">
        <v>40709</v>
      </c>
      <c r="BK1370" s="1">
        <v>1.55</v>
      </c>
      <c r="BM1370" s="2">
        <v>40632</v>
      </c>
      <c r="BN1370" s="1">
        <v>3.0409999999999999</v>
      </c>
    </row>
    <row r="1371" spans="2:66">
      <c r="B1371" s="2">
        <v>41082</v>
      </c>
      <c r="C1371" s="1">
        <v>3.54</v>
      </c>
      <c r="E1371" s="2">
        <v>40541</v>
      </c>
      <c r="F1371" s="1">
        <v>2.5099999999999998</v>
      </c>
      <c r="H1371" s="2">
        <v>40570</v>
      </c>
      <c r="I1371" s="1">
        <v>3.86</v>
      </c>
      <c r="K1371" s="2">
        <v>40568</v>
      </c>
      <c r="L1371" s="1">
        <v>4.76</v>
      </c>
      <c r="N1371" s="2">
        <v>40569</v>
      </c>
      <c r="O1371" s="1">
        <v>4.4000000000000004</v>
      </c>
      <c r="Q1371" s="2">
        <v>40632</v>
      </c>
      <c r="R1371" s="1">
        <v>4.41</v>
      </c>
      <c r="T1371" s="2">
        <v>40632</v>
      </c>
      <c r="U1371" s="1">
        <v>4.1749999999999998</v>
      </c>
      <c r="W1371" s="2">
        <v>40632</v>
      </c>
      <c r="X1371" s="1">
        <v>4.0225</v>
      </c>
      <c r="Z1371" s="2">
        <v>40632</v>
      </c>
      <c r="AA1371" s="1">
        <v>3.8975</v>
      </c>
      <c r="AC1371" s="2">
        <v>40632</v>
      </c>
      <c r="AD1371" s="1">
        <v>3.6850000000000001</v>
      </c>
      <c r="AF1371" s="2">
        <v>41059</v>
      </c>
      <c r="AG1371" s="1">
        <v>0.46684999999999999</v>
      </c>
      <c r="AI1371" s="2">
        <v>40639</v>
      </c>
      <c r="AJ1371" s="1">
        <v>4.3479999999999999</v>
      </c>
      <c r="AL1371" s="2">
        <v>40639</v>
      </c>
      <c r="AM1371" s="1">
        <v>3.63</v>
      </c>
      <c r="AO1371" s="2">
        <v>40639</v>
      </c>
      <c r="AP1371" s="1">
        <v>0.99650000000000005</v>
      </c>
      <c r="AR1371" s="2">
        <v>40633</v>
      </c>
      <c r="AS1371" s="1">
        <v>0.47099999999999997</v>
      </c>
      <c r="AU1371" s="2">
        <v>40632</v>
      </c>
      <c r="AV1371" s="1">
        <v>3.8403</v>
      </c>
      <c r="AX1371" s="2">
        <v>40632</v>
      </c>
      <c r="AY1371" s="1">
        <v>3.9823</v>
      </c>
      <c r="BA1371" s="116">
        <v>40632</v>
      </c>
      <c r="BB1371" s="1">
        <v>3.6070000000000002</v>
      </c>
      <c r="BD1371" s="2">
        <v>40632</v>
      </c>
      <c r="BE1371" s="1">
        <v>2.302</v>
      </c>
      <c r="BG1371" s="2">
        <v>40710</v>
      </c>
      <c r="BH1371" s="1">
        <v>2.93</v>
      </c>
      <c r="BI1371" s="2"/>
      <c r="BJ1371" s="2">
        <v>40710</v>
      </c>
      <c r="BK1371" s="1">
        <v>1.52</v>
      </c>
      <c r="BM1371" s="2">
        <v>40633</v>
      </c>
      <c r="BN1371" s="1">
        <v>3.0960000000000001</v>
      </c>
    </row>
    <row r="1372" spans="2:66">
      <c r="B1372" s="2">
        <v>41085</v>
      </c>
      <c r="C1372" s="1">
        <v>3.54</v>
      </c>
      <c r="E1372" s="2">
        <v>40542</v>
      </c>
      <c r="F1372" s="1">
        <v>2.5099999999999998</v>
      </c>
      <c r="H1372" s="2">
        <v>40571</v>
      </c>
      <c r="I1372" s="1">
        <v>3.88</v>
      </c>
      <c r="K1372" s="2">
        <v>40569</v>
      </c>
      <c r="L1372" s="1">
        <v>4.7300000000000004</v>
      </c>
      <c r="N1372" s="2">
        <v>40570</v>
      </c>
      <c r="O1372" s="1">
        <v>4.3600000000000003</v>
      </c>
      <c r="Q1372" s="2">
        <v>40633</v>
      </c>
      <c r="R1372" s="1">
        <v>4.3949999999999996</v>
      </c>
      <c r="T1372" s="2">
        <v>40633</v>
      </c>
      <c r="U1372" s="1">
        <v>4.16</v>
      </c>
      <c r="W1372" s="2">
        <v>40633</v>
      </c>
      <c r="X1372" s="1">
        <v>4.0049999999999999</v>
      </c>
      <c r="Z1372" s="2">
        <v>40633</v>
      </c>
      <c r="AA1372" s="1">
        <v>3.8849999999999998</v>
      </c>
      <c r="AC1372" s="2">
        <v>40633</v>
      </c>
      <c r="AD1372" s="1">
        <v>3.68</v>
      </c>
      <c r="AF1372" s="2">
        <v>41060</v>
      </c>
      <c r="AG1372" s="1">
        <v>0.46684999999999999</v>
      </c>
      <c r="AI1372" s="2">
        <v>40640</v>
      </c>
      <c r="AJ1372" s="1">
        <v>4.3739999999999997</v>
      </c>
      <c r="AL1372" s="2">
        <v>40640</v>
      </c>
      <c r="AM1372" s="1">
        <v>3.6259999999999999</v>
      </c>
      <c r="AO1372" s="2">
        <v>40640</v>
      </c>
      <c r="AP1372" s="1">
        <v>0.94899999999999995</v>
      </c>
      <c r="AR1372" s="2">
        <v>40634</v>
      </c>
      <c r="AS1372" s="1">
        <v>0.44800000000000001</v>
      </c>
      <c r="AU1372" s="2">
        <v>40633</v>
      </c>
      <c r="AV1372" s="1">
        <v>3.879</v>
      </c>
      <c r="AX1372" s="2">
        <v>40633</v>
      </c>
      <c r="AY1372" s="1">
        <v>4.024</v>
      </c>
      <c r="BA1372" s="116">
        <v>40633</v>
      </c>
      <c r="BB1372" s="1">
        <v>3.645</v>
      </c>
      <c r="BD1372" s="2">
        <v>40633</v>
      </c>
      <c r="BE1372" s="1">
        <v>2.3525</v>
      </c>
      <c r="BG1372" s="2">
        <v>40711</v>
      </c>
      <c r="BH1372" s="1">
        <v>2.94</v>
      </c>
      <c r="BI1372" s="2"/>
      <c r="BJ1372" s="2">
        <v>40711</v>
      </c>
      <c r="BK1372" s="1">
        <v>1.53</v>
      </c>
      <c r="BM1372" s="2">
        <v>40634</v>
      </c>
      <c r="BN1372" s="1">
        <v>3.1059999999999999</v>
      </c>
    </row>
    <row r="1373" spans="2:66">
      <c r="B1373" s="2">
        <v>41086</v>
      </c>
      <c r="C1373" s="1">
        <v>3.54</v>
      </c>
      <c r="E1373" s="2">
        <v>40543</v>
      </c>
      <c r="F1373" s="1">
        <v>2.5099999999999998</v>
      </c>
      <c r="H1373" s="2">
        <v>40574</v>
      </c>
      <c r="I1373" s="1">
        <v>3.96</v>
      </c>
      <c r="K1373" s="2">
        <v>40570</v>
      </c>
      <c r="L1373" s="1">
        <v>4.71</v>
      </c>
      <c r="N1373" s="2">
        <v>40571</v>
      </c>
      <c r="O1373" s="1">
        <v>4.38</v>
      </c>
      <c r="Q1373" s="2">
        <v>40634</v>
      </c>
      <c r="R1373" s="1">
        <v>4.3849999999999998</v>
      </c>
      <c r="T1373" s="2">
        <v>40634</v>
      </c>
      <c r="U1373" s="1">
        <v>4.1500000000000004</v>
      </c>
      <c r="W1373" s="2">
        <v>40634</v>
      </c>
      <c r="X1373" s="1">
        <v>3.99</v>
      </c>
      <c r="Z1373" s="2">
        <v>40634</v>
      </c>
      <c r="AA1373" s="1">
        <v>3.875</v>
      </c>
      <c r="AC1373" s="2">
        <v>40634</v>
      </c>
      <c r="AD1373" s="1">
        <v>3.67</v>
      </c>
      <c r="AF1373" s="2">
        <v>41061</v>
      </c>
      <c r="AG1373" s="1">
        <v>0.46784999999999999</v>
      </c>
      <c r="AI1373" s="2">
        <v>40641</v>
      </c>
      <c r="AJ1373" s="1">
        <v>4.3925000000000001</v>
      </c>
      <c r="AL1373" s="2">
        <v>40641</v>
      </c>
      <c r="AM1373" s="1">
        <v>3.661</v>
      </c>
      <c r="AO1373" s="2">
        <v>40641</v>
      </c>
      <c r="AP1373" s="1">
        <v>0.97850000000000004</v>
      </c>
      <c r="AR1373" s="2">
        <v>40637</v>
      </c>
      <c r="AS1373" s="1">
        <v>0.42149999999999999</v>
      </c>
      <c r="AU1373" s="2">
        <v>40634</v>
      </c>
      <c r="AV1373" s="1">
        <v>3.8769999999999998</v>
      </c>
      <c r="AX1373" s="2">
        <v>40634</v>
      </c>
      <c r="AY1373" s="1">
        <v>4.0229999999999997</v>
      </c>
      <c r="BA1373" s="116">
        <v>40634</v>
      </c>
      <c r="BB1373" s="1">
        <v>3.6480000000000001</v>
      </c>
      <c r="BD1373" s="2">
        <v>40634</v>
      </c>
      <c r="BE1373" s="1">
        <v>2.3730000000000002</v>
      </c>
      <c r="BG1373" s="2">
        <v>40714</v>
      </c>
      <c r="BH1373" s="1">
        <v>2.9699999999999998</v>
      </c>
      <c r="BI1373" s="2"/>
      <c r="BJ1373" s="2">
        <v>40714</v>
      </c>
      <c r="BK1373" s="1">
        <v>1.55</v>
      </c>
      <c r="BM1373" s="2">
        <v>40637</v>
      </c>
      <c r="BN1373" s="1">
        <v>3.1059999999999999</v>
      </c>
    </row>
    <row r="1374" spans="2:66">
      <c r="B1374" s="2">
        <v>41087</v>
      </c>
      <c r="C1374" s="1">
        <v>3.54</v>
      </c>
      <c r="E1374" s="2">
        <v>40546</v>
      </c>
      <c r="F1374" s="1">
        <v>2.52</v>
      </c>
      <c r="H1374" s="2">
        <v>40575</v>
      </c>
      <c r="I1374" s="1">
        <v>3.98</v>
      </c>
      <c r="K1374" s="2">
        <v>40571</v>
      </c>
      <c r="L1374" s="1">
        <v>4.71</v>
      </c>
      <c r="N1374" s="2">
        <v>40574</v>
      </c>
      <c r="O1374" s="1">
        <v>4.41</v>
      </c>
      <c r="Q1374" s="2">
        <v>40637</v>
      </c>
      <c r="R1374" s="1">
        <v>4.3600000000000003</v>
      </c>
      <c r="T1374" s="2">
        <v>40637</v>
      </c>
      <c r="U1374" s="1">
        <v>4.1349999999999998</v>
      </c>
      <c r="W1374" s="2">
        <v>40637</v>
      </c>
      <c r="X1374" s="1">
        <v>3.98</v>
      </c>
      <c r="Z1374" s="2">
        <v>40637</v>
      </c>
      <c r="AA1374" s="1">
        <v>3.87</v>
      </c>
      <c r="AC1374" s="2">
        <v>40637</v>
      </c>
      <c r="AD1374" s="1">
        <v>3.665</v>
      </c>
      <c r="AF1374" s="2">
        <v>41066</v>
      </c>
      <c r="AG1374" s="1">
        <v>0.46784999999999999</v>
      </c>
      <c r="AI1374" s="2">
        <v>40644</v>
      </c>
      <c r="AJ1374" s="1">
        <v>4.4015000000000004</v>
      </c>
      <c r="AL1374" s="2">
        <v>40644</v>
      </c>
      <c r="AM1374" s="1">
        <v>3.66</v>
      </c>
      <c r="AO1374" s="2">
        <v>40644</v>
      </c>
      <c r="AP1374" s="1">
        <v>0.99199999999999999</v>
      </c>
      <c r="AR1374" s="2">
        <v>40638</v>
      </c>
      <c r="AS1374" s="1">
        <v>0.44429999999999997</v>
      </c>
      <c r="AU1374" s="2">
        <v>40637</v>
      </c>
      <c r="AV1374" s="1">
        <v>3.895</v>
      </c>
      <c r="AX1374" s="2">
        <v>40637</v>
      </c>
      <c r="AY1374" s="1">
        <v>4.0369999999999999</v>
      </c>
      <c r="BA1374" s="116">
        <v>40637</v>
      </c>
      <c r="BB1374" s="1">
        <v>3.657</v>
      </c>
      <c r="BD1374" s="2">
        <v>40637</v>
      </c>
      <c r="BE1374" s="1">
        <v>2.3730000000000002</v>
      </c>
      <c r="BG1374" s="2">
        <v>40715</v>
      </c>
      <c r="BH1374" s="1">
        <v>2.99</v>
      </c>
      <c r="BI1374" s="2"/>
      <c r="BJ1374" s="2">
        <v>40715</v>
      </c>
      <c r="BK1374" s="1">
        <v>1.5699999999999998</v>
      </c>
      <c r="BM1374" s="2">
        <v>40638</v>
      </c>
      <c r="BN1374" s="1">
        <v>3.13</v>
      </c>
    </row>
    <row r="1375" spans="2:66">
      <c r="B1375" s="2">
        <v>41088</v>
      </c>
      <c r="C1375" s="1">
        <v>3.54</v>
      </c>
      <c r="E1375" s="2">
        <v>40547</v>
      </c>
      <c r="F1375" s="1">
        <v>2.5099999999999998</v>
      </c>
      <c r="H1375" s="2">
        <v>40581</v>
      </c>
      <c r="I1375" s="1">
        <v>4.0999999999999996</v>
      </c>
      <c r="K1375" s="2">
        <v>40574</v>
      </c>
      <c r="L1375" s="1">
        <v>4.72</v>
      </c>
      <c r="N1375" s="2">
        <v>40575</v>
      </c>
      <c r="O1375" s="1">
        <v>4.4000000000000004</v>
      </c>
      <c r="Q1375" s="2">
        <v>40638</v>
      </c>
      <c r="R1375" s="1">
        <v>4.3550000000000004</v>
      </c>
      <c r="T1375" s="2">
        <v>40638</v>
      </c>
      <c r="U1375" s="1">
        <v>4.125</v>
      </c>
      <c r="W1375" s="2">
        <v>40638</v>
      </c>
      <c r="X1375" s="1">
        <v>3.9649999999999999</v>
      </c>
      <c r="Z1375" s="2">
        <v>40638</v>
      </c>
      <c r="AA1375" s="1">
        <v>3.855</v>
      </c>
      <c r="AC1375" s="2">
        <v>40638</v>
      </c>
      <c r="AD1375" s="1">
        <v>3.66</v>
      </c>
      <c r="AF1375" s="2">
        <v>41067</v>
      </c>
      <c r="AG1375" s="1">
        <v>0.46784999999999999</v>
      </c>
      <c r="AI1375" s="2">
        <v>40645</v>
      </c>
      <c r="AJ1375" s="1">
        <v>4.3170000000000002</v>
      </c>
      <c r="AL1375" s="2">
        <v>40645</v>
      </c>
      <c r="AM1375" s="1">
        <v>3.5634999999999999</v>
      </c>
      <c r="AO1375" s="2">
        <v>40645</v>
      </c>
      <c r="AP1375" s="1">
        <v>0.90580000000000005</v>
      </c>
      <c r="AR1375" s="2">
        <v>40639</v>
      </c>
      <c r="AS1375" s="1">
        <v>0.443</v>
      </c>
      <c r="AU1375" s="2">
        <v>40638</v>
      </c>
      <c r="AV1375" s="1">
        <v>3.9140000000000001</v>
      </c>
      <c r="AX1375" s="2">
        <v>40638</v>
      </c>
      <c r="AY1375" s="1">
        <v>4.0570000000000004</v>
      </c>
      <c r="BA1375" s="116">
        <v>40638</v>
      </c>
      <c r="BB1375" s="1">
        <v>3.6760000000000002</v>
      </c>
      <c r="BD1375" s="2">
        <v>40638</v>
      </c>
      <c r="BE1375" s="1">
        <v>2.3940000000000001</v>
      </c>
      <c r="BG1375" s="2">
        <v>40716</v>
      </c>
      <c r="BH1375" s="1">
        <v>3.01</v>
      </c>
      <c r="BI1375" s="2"/>
      <c r="BJ1375" s="2">
        <v>40716</v>
      </c>
      <c r="BK1375" s="1">
        <v>1.58</v>
      </c>
      <c r="BM1375" s="2">
        <v>40639</v>
      </c>
      <c r="BN1375" s="1">
        <v>3.1549999999999998</v>
      </c>
    </row>
    <row r="1376" spans="2:66">
      <c r="B1376" s="2">
        <v>41089</v>
      </c>
      <c r="C1376" s="1">
        <v>3.54</v>
      </c>
      <c r="E1376" s="2">
        <v>40548</v>
      </c>
      <c r="F1376" s="1">
        <v>2.5</v>
      </c>
      <c r="H1376" s="2">
        <v>40582</v>
      </c>
      <c r="I1376" s="1">
        <v>4.0599999999999996</v>
      </c>
      <c r="K1376" s="2">
        <v>40575</v>
      </c>
      <c r="L1376" s="1">
        <v>4.72</v>
      </c>
      <c r="N1376" s="2">
        <v>40581</v>
      </c>
      <c r="O1376" s="1">
        <v>4.51</v>
      </c>
      <c r="Q1376" s="2">
        <v>40639</v>
      </c>
      <c r="R1376" s="1">
        <v>4.3600000000000003</v>
      </c>
      <c r="T1376" s="2">
        <v>40639</v>
      </c>
      <c r="U1376" s="1">
        <v>4.125</v>
      </c>
      <c r="W1376" s="2">
        <v>40639</v>
      </c>
      <c r="X1376" s="1">
        <v>3.9750000000000001</v>
      </c>
      <c r="Z1376" s="2">
        <v>40639</v>
      </c>
      <c r="AA1376" s="1">
        <v>3.86</v>
      </c>
      <c r="AC1376" s="2">
        <v>40639</v>
      </c>
      <c r="AD1376" s="1">
        <v>3.665</v>
      </c>
      <c r="AF1376" s="2">
        <v>41068</v>
      </c>
      <c r="AG1376" s="1">
        <v>0.46784999999999999</v>
      </c>
      <c r="AI1376" s="2">
        <v>40646</v>
      </c>
      <c r="AJ1376" s="1">
        <v>4.2885</v>
      </c>
      <c r="AL1376" s="2">
        <v>40646</v>
      </c>
      <c r="AM1376" s="1">
        <v>3.524</v>
      </c>
      <c r="AO1376" s="2">
        <v>40646</v>
      </c>
      <c r="AP1376" s="1">
        <v>0.89149999999999996</v>
      </c>
      <c r="AR1376" s="2">
        <v>40640</v>
      </c>
      <c r="AS1376" s="1">
        <v>0.42080000000000001</v>
      </c>
      <c r="AU1376" s="2">
        <v>40639</v>
      </c>
      <c r="AV1376" s="1">
        <v>3.9489999999999998</v>
      </c>
      <c r="AX1376" s="2">
        <v>40639</v>
      </c>
      <c r="AY1376" s="1">
        <v>4.0890000000000004</v>
      </c>
      <c r="BA1376" s="116">
        <v>40639</v>
      </c>
      <c r="BB1376" s="1">
        <v>3.71</v>
      </c>
      <c r="BD1376" s="2">
        <v>40639</v>
      </c>
      <c r="BE1376" s="1">
        <v>2.403</v>
      </c>
      <c r="BG1376" s="2">
        <v>40717</v>
      </c>
      <c r="BH1376" s="1">
        <v>2.93</v>
      </c>
      <c r="BI1376" s="2"/>
      <c r="BJ1376" s="2">
        <v>40717</v>
      </c>
      <c r="BK1376" s="1">
        <v>1.48</v>
      </c>
      <c r="BM1376" s="2">
        <v>40640</v>
      </c>
      <c r="BN1376" s="1">
        <v>3.1429</v>
      </c>
    </row>
    <row r="1377" spans="2:66">
      <c r="B1377" s="2">
        <v>41092</v>
      </c>
      <c r="C1377" s="1">
        <v>3.54</v>
      </c>
      <c r="E1377" s="2">
        <v>40549</v>
      </c>
      <c r="F1377" s="1">
        <v>2.5</v>
      </c>
      <c r="H1377" s="2">
        <v>40583</v>
      </c>
      <c r="I1377" s="1">
        <v>4</v>
      </c>
      <c r="K1377" s="2">
        <v>40581</v>
      </c>
      <c r="L1377" s="1">
        <v>4.8</v>
      </c>
      <c r="N1377" s="2">
        <v>40582</v>
      </c>
      <c r="O1377" s="1">
        <v>4.51</v>
      </c>
      <c r="Q1377" s="2">
        <v>40640</v>
      </c>
      <c r="R1377" s="1">
        <v>4.3550000000000004</v>
      </c>
      <c r="T1377" s="2">
        <v>40640</v>
      </c>
      <c r="U1377" s="1">
        <v>4.1100000000000003</v>
      </c>
      <c r="W1377" s="2">
        <v>40640</v>
      </c>
      <c r="X1377" s="1">
        <v>3.9550000000000001</v>
      </c>
      <c r="Z1377" s="2">
        <v>40640</v>
      </c>
      <c r="AA1377" s="1">
        <v>3.85</v>
      </c>
      <c r="AC1377" s="2">
        <v>40640</v>
      </c>
      <c r="AD1377" s="1">
        <v>3.65</v>
      </c>
      <c r="AF1377" s="2">
        <v>41071</v>
      </c>
      <c r="AG1377" s="1">
        <v>0.46784999999999999</v>
      </c>
      <c r="AI1377" s="2">
        <v>40647</v>
      </c>
      <c r="AJ1377" s="1">
        <v>4.3034999999999997</v>
      </c>
      <c r="AL1377" s="2">
        <v>40647</v>
      </c>
      <c r="AM1377" s="1">
        <v>3.5739999999999998</v>
      </c>
      <c r="AO1377" s="2">
        <v>40647</v>
      </c>
      <c r="AP1377" s="1">
        <v>0.92600000000000005</v>
      </c>
      <c r="AR1377" s="2">
        <v>40641</v>
      </c>
      <c r="AS1377" s="1">
        <v>0.42</v>
      </c>
      <c r="AU1377" s="2">
        <v>40640</v>
      </c>
      <c r="AV1377" s="1">
        <v>3.9333</v>
      </c>
      <c r="AX1377" s="2">
        <v>40640</v>
      </c>
      <c r="AY1377" s="1">
        <v>4.0739999999999998</v>
      </c>
      <c r="BA1377" s="116">
        <v>40640</v>
      </c>
      <c r="BB1377" s="1">
        <v>3.698</v>
      </c>
      <c r="BD1377" s="2">
        <v>40640</v>
      </c>
      <c r="BE1377" s="1">
        <v>2.3860000000000001</v>
      </c>
      <c r="BG1377" s="2">
        <v>40718</v>
      </c>
      <c r="BH1377" s="1">
        <v>2.88</v>
      </c>
      <c r="BI1377" s="2"/>
      <c r="BJ1377" s="2">
        <v>40718</v>
      </c>
      <c r="BK1377" s="1">
        <v>1.4</v>
      </c>
      <c r="BM1377" s="2">
        <v>40641</v>
      </c>
      <c r="BN1377" s="1">
        <v>3.2130000000000001</v>
      </c>
    </row>
    <row r="1378" spans="2:66">
      <c r="B1378" s="2">
        <v>41093</v>
      </c>
      <c r="C1378" s="1">
        <v>3.54</v>
      </c>
      <c r="E1378" s="2">
        <v>40550</v>
      </c>
      <c r="F1378" s="1">
        <v>2.5</v>
      </c>
      <c r="H1378" s="2">
        <v>40584</v>
      </c>
      <c r="I1378" s="1">
        <v>3.96</v>
      </c>
      <c r="K1378" s="2">
        <v>40582</v>
      </c>
      <c r="L1378" s="1">
        <v>4.8100000000000005</v>
      </c>
      <c r="N1378" s="2">
        <v>40583</v>
      </c>
      <c r="O1378" s="1">
        <v>4.51</v>
      </c>
      <c r="Q1378" s="2">
        <v>40641</v>
      </c>
      <c r="R1378" s="1">
        <v>4.4000000000000004</v>
      </c>
      <c r="T1378" s="2">
        <v>40641</v>
      </c>
      <c r="U1378" s="1">
        <v>4.1500000000000004</v>
      </c>
      <c r="W1378" s="2">
        <v>40641</v>
      </c>
      <c r="X1378" s="1">
        <v>4</v>
      </c>
      <c r="Z1378" s="2">
        <v>40641</v>
      </c>
      <c r="AA1378" s="1">
        <v>3.89</v>
      </c>
      <c r="AC1378" s="2">
        <v>40641</v>
      </c>
      <c r="AD1378" s="1">
        <v>3.6850000000000001</v>
      </c>
      <c r="AF1378" s="2">
        <v>41072</v>
      </c>
      <c r="AG1378" s="1">
        <v>0.46784999999999999</v>
      </c>
      <c r="AI1378" s="2">
        <v>40648</v>
      </c>
      <c r="AJ1378" s="1">
        <v>4.234</v>
      </c>
      <c r="AL1378" s="2">
        <v>40648</v>
      </c>
      <c r="AM1378" s="1">
        <v>3.476</v>
      </c>
      <c r="AO1378" s="2">
        <v>40648</v>
      </c>
      <c r="AP1378" s="1">
        <v>0.85699999999999998</v>
      </c>
      <c r="AR1378" s="2">
        <v>40644</v>
      </c>
      <c r="AS1378" s="1">
        <v>0.42749999999999999</v>
      </c>
      <c r="AU1378" s="2">
        <v>40641</v>
      </c>
      <c r="AV1378" s="1">
        <v>3.9990000000000001</v>
      </c>
      <c r="AX1378" s="2">
        <v>40641</v>
      </c>
      <c r="AY1378" s="1">
        <v>4.1390000000000002</v>
      </c>
      <c r="BA1378" s="116">
        <v>40641</v>
      </c>
      <c r="BB1378" s="1">
        <v>3.7610000000000001</v>
      </c>
      <c r="BD1378" s="2">
        <v>40641</v>
      </c>
      <c r="BE1378" s="1">
        <v>2.4512999999999998</v>
      </c>
      <c r="BG1378" s="2">
        <v>40721</v>
      </c>
      <c r="BH1378" s="1">
        <v>2.95</v>
      </c>
      <c r="BI1378" s="2"/>
      <c r="BJ1378" s="2">
        <v>40721</v>
      </c>
      <c r="BK1378" s="1">
        <v>1.47</v>
      </c>
      <c r="BM1378" s="2">
        <v>40644</v>
      </c>
      <c r="BN1378" s="1">
        <v>3.2290000000000001</v>
      </c>
    </row>
    <row r="1379" spans="2:66">
      <c r="B1379" s="2">
        <v>41094</v>
      </c>
      <c r="C1379" s="1">
        <v>3.54</v>
      </c>
      <c r="E1379" s="2">
        <v>40553</v>
      </c>
      <c r="F1379" s="1">
        <v>2.5</v>
      </c>
      <c r="H1379" s="2">
        <v>40585</v>
      </c>
      <c r="I1379" s="1">
        <v>3.94</v>
      </c>
      <c r="K1379" s="2">
        <v>40583</v>
      </c>
      <c r="L1379" s="1">
        <v>4.82</v>
      </c>
      <c r="N1379" s="2">
        <v>40584</v>
      </c>
      <c r="O1379" s="1">
        <v>4.45</v>
      </c>
      <c r="Q1379" s="2">
        <v>40644</v>
      </c>
      <c r="R1379" s="1">
        <v>4.3899999999999997</v>
      </c>
      <c r="T1379" s="2">
        <v>40644</v>
      </c>
      <c r="U1379" s="1">
        <v>4.1449999999999996</v>
      </c>
      <c r="W1379" s="2">
        <v>40644</v>
      </c>
      <c r="X1379" s="1">
        <v>3.9950000000000001</v>
      </c>
      <c r="Z1379" s="2">
        <v>40644</v>
      </c>
      <c r="AA1379" s="1">
        <v>3.89</v>
      </c>
      <c r="AC1379" s="2">
        <v>40644</v>
      </c>
      <c r="AD1379" s="1">
        <v>3.6850000000000001</v>
      </c>
      <c r="AF1379" s="2">
        <v>41073</v>
      </c>
      <c r="AG1379" s="1">
        <v>0.46784999999999999</v>
      </c>
      <c r="AI1379" s="2">
        <v>40651</v>
      </c>
      <c r="AJ1379" s="1">
        <v>4.1864999999999997</v>
      </c>
      <c r="AL1379" s="2">
        <v>40651</v>
      </c>
      <c r="AM1379" s="1">
        <v>3.4224999999999999</v>
      </c>
      <c r="AO1379" s="2">
        <v>40651</v>
      </c>
      <c r="AP1379" s="1">
        <v>0.81850000000000001</v>
      </c>
      <c r="AR1379" s="2">
        <v>40645</v>
      </c>
      <c r="AS1379" s="1">
        <v>0.39950000000000002</v>
      </c>
      <c r="AU1379" s="2">
        <v>40644</v>
      </c>
      <c r="AV1379" s="1">
        <v>4.0179999999999998</v>
      </c>
      <c r="AX1379" s="2">
        <v>40644</v>
      </c>
      <c r="AY1379" s="1">
        <v>4.1509999999999998</v>
      </c>
      <c r="BA1379" s="116">
        <v>40644</v>
      </c>
      <c r="BB1379" s="1">
        <v>3.7810000000000001</v>
      </c>
      <c r="BD1379" s="2">
        <v>40644</v>
      </c>
      <c r="BE1379" s="1">
        <v>2.4649999999999999</v>
      </c>
      <c r="BG1379" s="2">
        <v>40722</v>
      </c>
      <c r="BH1379" s="1">
        <v>3.05</v>
      </c>
      <c r="BI1379" s="2"/>
      <c r="BJ1379" s="2">
        <v>40722</v>
      </c>
      <c r="BK1379" s="1">
        <v>1.62</v>
      </c>
      <c r="BM1379" s="2">
        <v>40645</v>
      </c>
      <c r="BN1379" s="1">
        <v>3.1579999999999999</v>
      </c>
    </row>
    <row r="1380" spans="2:66">
      <c r="B1380" s="2">
        <v>41095</v>
      </c>
      <c r="C1380" s="1">
        <v>3.54</v>
      </c>
      <c r="E1380" s="2">
        <v>40554</v>
      </c>
      <c r="F1380" s="1">
        <v>2.5099999999999998</v>
      </c>
      <c r="H1380" s="2">
        <v>40588</v>
      </c>
      <c r="I1380" s="1">
        <v>3.9699999999999998</v>
      </c>
      <c r="K1380" s="2">
        <v>40584</v>
      </c>
      <c r="L1380" s="1">
        <v>4.79</v>
      </c>
      <c r="N1380" s="2">
        <v>40585</v>
      </c>
      <c r="O1380" s="1">
        <v>4.47</v>
      </c>
      <c r="Q1380" s="2">
        <v>40645</v>
      </c>
      <c r="R1380" s="1">
        <v>4.3650000000000002</v>
      </c>
      <c r="T1380" s="2">
        <v>40645</v>
      </c>
      <c r="U1380" s="1">
        <v>4.1050000000000004</v>
      </c>
      <c r="W1380" s="2">
        <v>40645</v>
      </c>
      <c r="X1380" s="1">
        <v>3.9550000000000001</v>
      </c>
      <c r="Z1380" s="2">
        <v>40645</v>
      </c>
      <c r="AA1380" s="1">
        <v>3.85</v>
      </c>
      <c r="AC1380" s="2">
        <v>40645</v>
      </c>
      <c r="AD1380" s="1">
        <v>3.67</v>
      </c>
      <c r="AF1380" s="2">
        <v>41074</v>
      </c>
      <c r="AG1380" s="1">
        <v>0.46784999999999999</v>
      </c>
      <c r="AI1380" s="2">
        <v>40652</v>
      </c>
      <c r="AJ1380" s="1">
        <v>4.1713000000000005</v>
      </c>
      <c r="AL1380" s="2">
        <v>40652</v>
      </c>
      <c r="AM1380" s="1">
        <v>3.4195000000000002</v>
      </c>
      <c r="AO1380" s="2">
        <v>40652</v>
      </c>
      <c r="AP1380" s="1">
        <v>0.80400000000000005</v>
      </c>
      <c r="AR1380" s="2">
        <v>40646</v>
      </c>
      <c r="AS1380" s="1">
        <v>0.38800000000000001</v>
      </c>
      <c r="AU1380" s="2">
        <v>40645</v>
      </c>
      <c r="AV1380" s="1">
        <v>3.9689999999999999</v>
      </c>
      <c r="AX1380" s="2">
        <v>40645</v>
      </c>
      <c r="AY1380" s="1">
        <v>4.1044999999999998</v>
      </c>
      <c r="BA1380" s="116">
        <v>40645</v>
      </c>
      <c r="BB1380" s="1">
        <v>3.7240000000000002</v>
      </c>
      <c r="BD1380" s="2">
        <v>40645</v>
      </c>
      <c r="BE1380" s="1">
        <v>2.4095</v>
      </c>
      <c r="BG1380" s="2">
        <v>40723</v>
      </c>
      <c r="BH1380" s="1">
        <v>3.14</v>
      </c>
      <c r="BI1380" s="2"/>
      <c r="BJ1380" s="2">
        <v>40723</v>
      </c>
      <c r="BK1380" s="1">
        <v>1.7</v>
      </c>
      <c r="BM1380" s="2">
        <v>40646</v>
      </c>
      <c r="BN1380" s="1">
        <v>3.13</v>
      </c>
    </row>
    <row r="1381" spans="2:66">
      <c r="B1381" s="2">
        <v>41096</v>
      </c>
      <c r="C1381" s="1">
        <v>3.54</v>
      </c>
      <c r="E1381" s="2">
        <v>40555</v>
      </c>
      <c r="F1381" s="1">
        <v>2.5099999999999998</v>
      </c>
      <c r="H1381" s="2">
        <v>40589</v>
      </c>
      <c r="I1381" s="1">
        <v>3.95</v>
      </c>
      <c r="K1381" s="2">
        <v>40585</v>
      </c>
      <c r="L1381" s="1">
        <v>4.8100000000000005</v>
      </c>
      <c r="N1381" s="2">
        <v>40588</v>
      </c>
      <c r="O1381" s="1">
        <v>4.49</v>
      </c>
      <c r="Q1381" s="2">
        <v>40646</v>
      </c>
      <c r="R1381" s="1">
        <v>4.3600000000000003</v>
      </c>
      <c r="T1381" s="2">
        <v>40646</v>
      </c>
      <c r="U1381" s="1">
        <v>4.1050000000000004</v>
      </c>
      <c r="W1381" s="2">
        <v>40646</v>
      </c>
      <c r="X1381" s="1">
        <v>3.9550000000000001</v>
      </c>
      <c r="Z1381" s="2">
        <v>40646</v>
      </c>
      <c r="AA1381" s="1">
        <v>3.8525</v>
      </c>
      <c r="AC1381" s="2">
        <v>40646</v>
      </c>
      <c r="AD1381" s="1">
        <v>3.67</v>
      </c>
      <c r="AF1381" s="2">
        <v>41075</v>
      </c>
      <c r="AG1381" s="1">
        <v>0.46784999999999999</v>
      </c>
      <c r="AI1381" s="2">
        <v>40653</v>
      </c>
      <c r="AJ1381" s="1">
        <v>4.2145000000000001</v>
      </c>
      <c r="AL1381" s="2">
        <v>40653</v>
      </c>
      <c r="AM1381" s="1">
        <v>3.468</v>
      </c>
      <c r="AO1381" s="2">
        <v>40653</v>
      </c>
      <c r="AP1381" s="1">
        <v>0.83350000000000002</v>
      </c>
      <c r="AR1381" s="2">
        <v>40647</v>
      </c>
      <c r="AS1381" s="1">
        <v>0.41</v>
      </c>
      <c r="AU1381" s="2">
        <v>40646</v>
      </c>
      <c r="AV1381" s="1">
        <v>3.9340000000000002</v>
      </c>
      <c r="AX1381" s="2">
        <v>40646</v>
      </c>
      <c r="AY1381" s="1">
        <v>4.07</v>
      </c>
      <c r="BA1381" s="116">
        <v>40646</v>
      </c>
      <c r="BB1381" s="1">
        <v>3.6943000000000001</v>
      </c>
      <c r="BD1381" s="2">
        <v>40646</v>
      </c>
      <c r="BE1381" s="1">
        <v>2.3970000000000002</v>
      </c>
      <c r="BG1381" s="2">
        <v>40724</v>
      </c>
      <c r="BH1381" s="1">
        <v>3.18</v>
      </c>
      <c r="BI1381" s="2"/>
      <c r="BJ1381" s="2">
        <v>40724</v>
      </c>
      <c r="BK1381" s="1">
        <v>1.76</v>
      </c>
      <c r="BM1381" s="2">
        <v>40647</v>
      </c>
      <c r="BN1381" s="1">
        <v>3.1680000000000001</v>
      </c>
    </row>
    <row r="1382" spans="2:66">
      <c r="B1382" s="2">
        <v>41099</v>
      </c>
      <c r="C1382" s="1">
        <v>3.54</v>
      </c>
      <c r="E1382" s="2">
        <v>40556</v>
      </c>
      <c r="F1382" s="1">
        <v>2.56</v>
      </c>
      <c r="H1382" s="2">
        <v>40590</v>
      </c>
      <c r="I1382" s="1">
        <v>3.93</v>
      </c>
      <c r="K1382" s="2">
        <v>40588</v>
      </c>
      <c r="L1382" s="1">
        <v>4.83</v>
      </c>
      <c r="N1382" s="2">
        <v>40589</v>
      </c>
      <c r="O1382" s="1">
        <v>4.46</v>
      </c>
      <c r="Q1382" s="2">
        <v>40647</v>
      </c>
      <c r="R1382" s="1">
        <v>4.33</v>
      </c>
      <c r="T1382" s="2">
        <v>40647</v>
      </c>
      <c r="U1382" s="1">
        <v>4.0838000000000001</v>
      </c>
      <c r="W1382" s="2">
        <v>40647</v>
      </c>
      <c r="X1382" s="1">
        <v>3.94</v>
      </c>
      <c r="Z1382" s="2">
        <v>40647</v>
      </c>
      <c r="AA1382" s="1">
        <v>3.8525</v>
      </c>
      <c r="AC1382" s="2">
        <v>40647</v>
      </c>
      <c r="AD1382" s="1">
        <v>3.68</v>
      </c>
      <c r="AF1382" s="2">
        <v>41078</v>
      </c>
      <c r="AG1382" s="1">
        <v>0.46784999999999999</v>
      </c>
      <c r="AI1382" s="2">
        <v>40654</v>
      </c>
      <c r="AJ1382" s="1">
        <v>4.2309999999999999</v>
      </c>
      <c r="AL1382" s="2">
        <v>40654</v>
      </c>
      <c r="AM1382" s="1">
        <v>3.4565000000000001</v>
      </c>
      <c r="AO1382" s="2">
        <v>40654</v>
      </c>
      <c r="AP1382" s="1">
        <v>0.82599999999999996</v>
      </c>
      <c r="AR1382" s="2">
        <v>40648</v>
      </c>
      <c r="AS1382" s="1">
        <v>0.38700000000000001</v>
      </c>
      <c r="AU1382" s="2">
        <v>40647</v>
      </c>
      <c r="AV1382" s="1">
        <v>3.9729999999999999</v>
      </c>
      <c r="AX1382" s="2">
        <v>40647</v>
      </c>
      <c r="AY1382" s="1">
        <v>4.1079999999999997</v>
      </c>
      <c r="BA1382" s="116">
        <v>40647</v>
      </c>
      <c r="BB1382" s="1">
        <v>3.7290000000000001</v>
      </c>
      <c r="BD1382" s="2">
        <v>40647</v>
      </c>
      <c r="BE1382" s="1">
        <v>2.4209999999999998</v>
      </c>
      <c r="BG1382" s="2">
        <v>40725</v>
      </c>
      <c r="BH1382" s="1">
        <v>3.22</v>
      </c>
      <c r="BI1382" s="2"/>
      <c r="BJ1382" s="2">
        <v>40725</v>
      </c>
      <c r="BK1382" s="1">
        <v>1.8</v>
      </c>
      <c r="BM1382" s="2">
        <v>40648</v>
      </c>
      <c r="BN1382" s="1">
        <v>3.117</v>
      </c>
    </row>
    <row r="1383" spans="2:66">
      <c r="B1383" s="2">
        <v>41100</v>
      </c>
      <c r="C1383" s="1">
        <v>3.54</v>
      </c>
      <c r="E1383" s="2">
        <v>40557</v>
      </c>
      <c r="F1383" s="1">
        <v>2.58</v>
      </c>
      <c r="H1383" s="2">
        <v>40591</v>
      </c>
      <c r="I1383" s="1">
        <v>3.96</v>
      </c>
      <c r="K1383" s="2">
        <v>40589</v>
      </c>
      <c r="L1383" s="1">
        <v>4.82</v>
      </c>
      <c r="N1383" s="2">
        <v>40590</v>
      </c>
      <c r="O1383" s="1">
        <v>4.45</v>
      </c>
      <c r="Q1383" s="2">
        <v>40648</v>
      </c>
      <c r="R1383" s="1">
        <v>4.3449999999999998</v>
      </c>
      <c r="T1383" s="2">
        <v>40648</v>
      </c>
      <c r="U1383" s="1">
        <v>4.0999999999999996</v>
      </c>
      <c r="W1383" s="2">
        <v>40648</v>
      </c>
      <c r="X1383" s="1">
        <v>3.96</v>
      </c>
      <c r="Z1383" s="2">
        <v>40648</v>
      </c>
      <c r="AA1383" s="1">
        <v>3.8650000000000002</v>
      </c>
      <c r="AC1383" s="2">
        <v>40648</v>
      </c>
      <c r="AD1383" s="1">
        <v>3.6949999999999998</v>
      </c>
      <c r="AF1383" s="2">
        <v>41079</v>
      </c>
      <c r="AG1383" s="1">
        <v>0.46784999999999999</v>
      </c>
      <c r="AI1383" s="2">
        <v>40658</v>
      </c>
      <c r="AJ1383" s="1">
        <v>4.2169999999999996</v>
      </c>
      <c r="AL1383" s="2">
        <v>40658</v>
      </c>
      <c r="AM1383" s="1">
        <v>3.4245000000000001</v>
      </c>
      <c r="AO1383" s="2">
        <v>40658</v>
      </c>
      <c r="AP1383" s="1">
        <v>0.81</v>
      </c>
      <c r="AR1383" s="2">
        <v>40651</v>
      </c>
      <c r="AS1383" s="1">
        <v>0.39050000000000001</v>
      </c>
      <c r="AU1383" s="2">
        <v>40648</v>
      </c>
      <c r="AV1383" s="1">
        <v>3.9089999999999998</v>
      </c>
      <c r="AX1383" s="2">
        <v>40648</v>
      </c>
      <c r="AY1383" s="1">
        <v>4.0449999999999999</v>
      </c>
      <c r="BA1383" s="116">
        <v>40648</v>
      </c>
      <c r="BB1383" s="1">
        <v>3.6720000000000002</v>
      </c>
      <c r="BD1383" s="2">
        <v>40648</v>
      </c>
      <c r="BE1383" s="1">
        <v>2.3890000000000002</v>
      </c>
      <c r="BG1383" s="2">
        <v>40729</v>
      </c>
      <c r="BH1383" s="1">
        <v>3.16</v>
      </c>
      <c r="BI1383" s="2"/>
      <c r="BJ1383" s="2">
        <v>40729</v>
      </c>
      <c r="BK1383" s="1">
        <v>1.7</v>
      </c>
      <c r="BM1383" s="2">
        <v>40651</v>
      </c>
      <c r="BN1383" s="1">
        <v>3.0219999999999998</v>
      </c>
    </row>
    <row r="1384" spans="2:66">
      <c r="B1384" s="2">
        <v>41101</v>
      </c>
      <c r="C1384" s="1">
        <v>3.54</v>
      </c>
      <c r="E1384" s="2">
        <v>40560</v>
      </c>
      <c r="F1384" s="1">
        <v>2.67</v>
      </c>
      <c r="H1384" s="2">
        <v>40592</v>
      </c>
      <c r="I1384" s="1">
        <v>3.94</v>
      </c>
      <c r="K1384" s="2">
        <v>40590</v>
      </c>
      <c r="L1384" s="1">
        <v>4.82</v>
      </c>
      <c r="N1384" s="2">
        <v>40591</v>
      </c>
      <c r="O1384" s="1">
        <v>4.47</v>
      </c>
      <c r="Q1384" s="2">
        <v>40651</v>
      </c>
      <c r="R1384" s="1">
        <v>4.3250000000000002</v>
      </c>
      <c r="T1384" s="2">
        <v>40651</v>
      </c>
      <c r="U1384" s="1">
        <v>4.08</v>
      </c>
      <c r="W1384" s="2">
        <v>40651</v>
      </c>
      <c r="X1384" s="1">
        <v>3.9449999999999998</v>
      </c>
      <c r="Z1384" s="2">
        <v>40651</v>
      </c>
      <c r="AA1384" s="1">
        <v>3.85</v>
      </c>
      <c r="AC1384" s="2">
        <v>40651</v>
      </c>
      <c r="AD1384" s="1">
        <v>3.68</v>
      </c>
      <c r="AF1384" s="2">
        <v>41080</v>
      </c>
      <c r="AG1384" s="1">
        <v>0.46760000000000002</v>
      </c>
      <c r="AI1384" s="2">
        <v>40659</v>
      </c>
      <c r="AJ1384" s="1">
        <v>4.1429999999999998</v>
      </c>
      <c r="AL1384" s="2">
        <v>40659</v>
      </c>
      <c r="AM1384" s="1">
        <v>3.359</v>
      </c>
      <c r="AO1384" s="2">
        <v>40659</v>
      </c>
      <c r="AP1384" s="1">
        <v>0.77900000000000003</v>
      </c>
      <c r="AR1384" s="2">
        <v>40652</v>
      </c>
      <c r="AS1384" s="1">
        <v>0.38300000000000001</v>
      </c>
      <c r="AU1384" s="2">
        <v>40651</v>
      </c>
      <c r="AV1384" s="1">
        <v>3.8140999999999998</v>
      </c>
      <c r="AX1384" s="2">
        <v>40651</v>
      </c>
      <c r="AY1384" s="1">
        <v>3.9459999999999997</v>
      </c>
      <c r="BA1384" s="116">
        <v>40651</v>
      </c>
      <c r="BB1384" s="1">
        <v>3.5701000000000001</v>
      </c>
      <c r="BD1384" s="2">
        <v>40651</v>
      </c>
      <c r="BE1384" s="1">
        <v>2.3149999999999999</v>
      </c>
      <c r="BG1384" s="2">
        <v>40730</v>
      </c>
      <c r="BH1384" s="1">
        <v>3.12</v>
      </c>
      <c r="BI1384" s="2"/>
      <c r="BJ1384" s="2">
        <v>40730</v>
      </c>
      <c r="BK1384" s="1">
        <v>1.6600000000000001</v>
      </c>
      <c r="BM1384" s="2">
        <v>40652</v>
      </c>
      <c r="BN1384" s="1">
        <v>3.0668000000000002</v>
      </c>
    </row>
    <row r="1385" spans="2:66">
      <c r="B1385" s="2">
        <v>41102</v>
      </c>
      <c r="C1385" s="1">
        <v>3.27</v>
      </c>
      <c r="E1385" s="2">
        <v>40561</v>
      </c>
      <c r="F1385" s="1">
        <v>2.68</v>
      </c>
      <c r="H1385" s="2">
        <v>40595</v>
      </c>
      <c r="I1385" s="1">
        <v>3.96</v>
      </c>
      <c r="K1385" s="2">
        <v>40591</v>
      </c>
      <c r="L1385" s="1">
        <v>4.82</v>
      </c>
      <c r="N1385" s="2">
        <v>40592</v>
      </c>
      <c r="O1385" s="1">
        <v>4.43</v>
      </c>
      <c r="Q1385" s="2">
        <v>40652</v>
      </c>
      <c r="R1385" s="1">
        <v>4.3099999999999996</v>
      </c>
      <c r="T1385" s="2">
        <v>40652</v>
      </c>
      <c r="U1385" s="1">
        <v>4.0599999999999996</v>
      </c>
      <c r="W1385" s="2">
        <v>40652</v>
      </c>
      <c r="X1385" s="1">
        <v>3.9350000000000001</v>
      </c>
      <c r="Z1385" s="2">
        <v>40652</v>
      </c>
      <c r="AA1385" s="1">
        <v>3.8449999999999998</v>
      </c>
      <c r="AC1385" s="2">
        <v>40652</v>
      </c>
      <c r="AD1385" s="1">
        <v>3.6850000000000001</v>
      </c>
      <c r="AF1385" s="2">
        <v>41081</v>
      </c>
      <c r="AG1385" s="1">
        <v>0.46760000000000002</v>
      </c>
      <c r="AI1385" s="2">
        <v>40660</v>
      </c>
      <c r="AJ1385" s="1">
        <v>4.2045000000000003</v>
      </c>
      <c r="AL1385" s="2">
        <v>40660</v>
      </c>
      <c r="AM1385" s="1">
        <v>3.4095</v>
      </c>
      <c r="AO1385" s="2">
        <v>40660</v>
      </c>
      <c r="AP1385" s="1">
        <v>0.78900000000000003</v>
      </c>
      <c r="AR1385" s="2">
        <v>40653</v>
      </c>
      <c r="AS1385" s="1">
        <v>0.39200000000000002</v>
      </c>
      <c r="AU1385" s="2">
        <v>40652</v>
      </c>
      <c r="AV1385" s="1">
        <v>3.8334999999999999</v>
      </c>
      <c r="AX1385" s="2">
        <v>40652</v>
      </c>
      <c r="AY1385" s="1">
        <v>3.9714999999999998</v>
      </c>
      <c r="BA1385" s="116">
        <v>40652</v>
      </c>
      <c r="BB1385" s="1">
        <v>3.6044999999999998</v>
      </c>
      <c r="BD1385" s="2">
        <v>40652</v>
      </c>
      <c r="BE1385" s="1">
        <v>2.3574999999999999</v>
      </c>
      <c r="BG1385" s="2">
        <v>40731</v>
      </c>
      <c r="BH1385" s="1">
        <v>3.17</v>
      </c>
      <c r="BI1385" s="2"/>
      <c r="BJ1385" s="2">
        <v>40731</v>
      </c>
      <c r="BK1385" s="1">
        <v>1.74</v>
      </c>
      <c r="BM1385" s="2">
        <v>40653</v>
      </c>
      <c r="BN1385" s="1">
        <v>3.09</v>
      </c>
    </row>
    <row r="1386" spans="2:66">
      <c r="B1386" s="2">
        <v>41103</v>
      </c>
      <c r="C1386" s="1">
        <v>3.25</v>
      </c>
      <c r="E1386" s="2">
        <v>40562</v>
      </c>
      <c r="F1386" s="1">
        <v>2.7</v>
      </c>
      <c r="H1386" s="2">
        <v>40596</v>
      </c>
      <c r="I1386" s="1">
        <v>3.89</v>
      </c>
      <c r="K1386" s="2">
        <v>40592</v>
      </c>
      <c r="L1386" s="1">
        <v>4.8</v>
      </c>
      <c r="N1386" s="2">
        <v>40595</v>
      </c>
      <c r="O1386" s="1">
        <v>4.41</v>
      </c>
      <c r="Q1386" s="2">
        <v>40653</v>
      </c>
      <c r="R1386" s="1">
        <v>4.3449999999999998</v>
      </c>
      <c r="T1386" s="2">
        <v>40653</v>
      </c>
      <c r="U1386" s="1">
        <v>4.09</v>
      </c>
      <c r="W1386" s="2">
        <v>40653</v>
      </c>
      <c r="X1386" s="1">
        <v>3.9580000000000002</v>
      </c>
      <c r="Z1386" s="2">
        <v>40653</v>
      </c>
      <c r="AA1386" s="1">
        <v>3.86</v>
      </c>
      <c r="AC1386" s="2">
        <v>40653</v>
      </c>
      <c r="AD1386" s="1">
        <v>3.6949999999999998</v>
      </c>
      <c r="AF1386" s="2">
        <v>41082</v>
      </c>
      <c r="AG1386" s="1">
        <v>0.46160000000000001</v>
      </c>
      <c r="AI1386" s="2">
        <v>40661</v>
      </c>
      <c r="AJ1386" s="1">
        <v>4.1589999999999998</v>
      </c>
      <c r="AL1386" s="2">
        <v>40661</v>
      </c>
      <c r="AM1386" s="1">
        <v>3.3645</v>
      </c>
      <c r="AO1386" s="2">
        <v>40661</v>
      </c>
      <c r="AP1386" s="1">
        <v>0.77800000000000002</v>
      </c>
      <c r="AR1386" s="2">
        <v>40654</v>
      </c>
      <c r="AS1386" s="1">
        <v>0.38900000000000001</v>
      </c>
      <c r="AU1386" s="2">
        <v>40653</v>
      </c>
      <c r="AV1386" s="1">
        <v>3.8544999999999998</v>
      </c>
      <c r="AX1386" s="2">
        <v>40653</v>
      </c>
      <c r="AY1386" s="1">
        <v>3.9906000000000001</v>
      </c>
      <c r="BA1386" s="116">
        <v>40653</v>
      </c>
      <c r="BB1386" s="1">
        <v>3.625</v>
      </c>
      <c r="BD1386" s="2">
        <v>40653</v>
      </c>
      <c r="BE1386" s="1">
        <v>2.3820000000000001</v>
      </c>
      <c r="BG1386" s="2">
        <v>40732</v>
      </c>
      <c r="BH1386" s="1">
        <v>3.03</v>
      </c>
      <c r="BI1386" s="2"/>
      <c r="BJ1386" s="2">
        <v>40732</v>
      </c>
      <c r="BK1386" s="1">
        <v>1.5699999999999998</v>
      </c>
      <c r="BM1386" s="2">
        <v>40654</v>
      </c>
      <c r="BN1386" s="1">
        <v>3.0539999999999998</v>
      </c>
    </row>
    <row r="1387" spans="2:66">
      <c r="B1387" s="2">
        <v>41106</v>
      </c>
      <c r="C1387" s="1">
        <v>3.25</v>
      </c>
      <c r="E1387" s="2">
        <v>40563</v>
      </c>
      <c r="F1387" s="1">
        <v>2.76</v>
      </c>
      <c r="H1387" s="2">
        <v>40597</v>
      </c>
      <c r="I1387" s="1">
        <v>3.89</v>
      </c>
      <c r="K1387" s="2">
        <v>40595</v>
      </c>
      <c r="L1387" s="1">
        <v>4.76</v>
      </c>
      <c r="N1387" s="2">
        <v>40596</v>
      </c>
      <c r="O1387" s="1">
        <v>4.32</v>
      </c>
      <c r="Q1387" s="2">
        <v>40654</v>
      </c>
      <c r="R1387" s="1">
        <v>4.3650000000000002</v>
      </c>
      <c r="T1387" s="2">
        <v>40654</v>
      </c>
      <c r="U1387" s="1">
        <v>4.125</v>
      </c>
      <c r="W1387" s="2">
        <v>40654</v>
      </c>
      <c r="X1387" s="1">
        <v>3.9849999999999999</v>
      </c>
      <c r="Z1387" s="2">
        <v>40654</v>
      </c>
      <c r="AA1387" s="1">
        <v>3.89</v>
      </c>
      <c r="AC1387" s="2">
        <v>40654</v>
      </c>
      <c r="AD1387" s="1">
        <v>3.71</v>
      </c>
      <c r="AF1387" s="2">
        <v>41085</v>
      </c>
      <c r="AG1387" s="1">
        <v>0.46060000000000001</v>
      </c>
      <c r="AI1387" s="2">
        <v>40662</v>
      </c>
      <c r="AJ1387" s="1">
        <v>4.1444999999999999</v>
      </c>
      <c r="AL1387" s="2">
        <v>40662</v>
      </c>
      <c r="AM1387" s="1">
        <v>3.3460000000000001</v>
      </c>
      <c r="AO1387" s="2">
        <v>40662</v>
      </c>
      <c r="AP1387" s="1">
        <v>0.76849999999999996</v>
      </c>
      <c r="AR1387" s="2">
        <v>40655</v>
      </c>
      <c r="AS1387" s="1">
        <v>0.38900000000000001</v>
      </c>
      <c r="AU1387" s="2">
        <v>40654</v>
      </c>
      <c r="AV1387" s="1">
        <v>3.835</v>
      </c>
      <c r="AX1387" s="2">
        <v>40654</v>
      </c>
      <c r="AY1387" s="1">
        <v>3.9805000000000001</v>
      </c>
      <c r="BA1387" s="116">
        <v>40654</v>
      </c>
      <c r="BB1387" s="1">
        <v>3.6034999999999999</v>
      </c>
      <c r="BD1387" s="2">
        <v>40654</v>
      </c>
      <c r="BE1387" s="1">
        <v>2.335</v>
      </c>
      <c r="BG1387" s="2">
        <v>40735</v>
      </c>
      <c r="BH1387" s="1">
        <v>2.94</v>
      </c>
      <c r="BI1387" s="2"/>
      <c r="BJ1387" s="2">
        <v>40735</v>
      </c>
      <c r="BK1387" s="1">
        <v>1.49</v>
      </c>
      <c r="BM1387" s="2">
        <v>40659</v>
      </c>
      <c r="BN1387" s="1">
        <v>3.0274999999999999</v>
      </c>
    </row>
    <row r="1388" spans="2:66">
      <c r="B1388" s="2">
        <v>41107</v>
      </c>
      <c r="C1388" s="1">
        <v>3.24</v>
      </c>
      <c r="E1388" s="2">
        <v>40564</v>
      </c>
      <c r="F1388" s="1">
        <v>2.77</v>
      </c>
      <c r="H1388" s="2">
        <v>40598</v>
      </c>
      <c r="I1388" s="1">
        <v>3.81</v>
      </c>
      <c r="K1388" s="2">
        <v>40596</v>
      </c>
      <c r="L1388" s="1">
        <v>4.68</v>
      </c>
      <c r="N1388" s="2">
        <v>40597</v>
      </c>
      <c r="O1388" s="1">
        <v>4.33</v>
      </c>
      <c r="Q1388" s="2">
        <v>40655</v>
      </c>
      <c r="R1388" s="1">
        <v>4.3849999999999998</v>
      </c>
      <c r="T1388" s="2">
        <v>40655</v>
      </c>
      <c r="U1388" s="1">
        <v>4.1449999999999996</v>
      </c>
      <c r="W1388" s="2">
        <v>40655</v>
      </c>
      <c r="X1388" s="1">
        <v>4.0049999999999999</v>
      </c>
      <c r="Z1388" s="2">
        <v>40655</v>
      </c>
      <c r="AA1388" s="1">
        <v>3.91</v>
      </c>
      <c r="AC1388" s="2">
        <v>40655</v>
      </c>
      <c r="AD1388" s="1">
        <v>3.7349999999999999</v>
      </c>
      <c r="AF1388" s="2">
        <v>41086</v>
      </c>
      <c r="AG1388" s="1">
        <v>0.46060000000000001</v>
      </c>
      <c r="AI1388" s="2">
        <v>40665</v>
      </c>
      <c r="AJ1388" s="1">
        <v>4.1203000000000003</v>
      </c>
      <c r="AL1388" s="2">
        <v>40665</v>
      </c>
      <c r="AM1388" s="1">
        <v>3.3325</v>
      </c>
      <c r="AO1388" s="2">
        <v>40665</v>
      </c>
      <c r="AP1388" s="1">
        <v>0.76800000000000002</v>
      </c>
      <c r="AR1388" s="2">
        <v>40658</v>
      </c>
      <c r="AS1388" s="1">
        <v>0.39</v>
      </c>
      <c r="AU1388" s="2">
        <v>40659</v>
      </c>
      <c r="AV1388" s="1">
        <v>3.8115000000000001</v>
      </c>
      <c r="AX1388" s="2">
        <v>40659</v>
      </c>
      <c r="AY1388" s="1">
        <v>3.96</v>
      </c>
      <c r="BA1388" s="116">
        <v>40659</v>
      </c>
      <c r="BB1388" s="1">
        <v>3.577</v>
      </c>
      <c r="BD1388" s="2">
        <v>40655</v>
      </c>
      <c r="BE1388" s="1">
        <v>2.3315000000000001</v>
      </c>
      <c r="BG1388" s="2">
        <v>40736</v>
      </c>
      <c r="BH1388" s="1">
        <v>2.92</v>
      </c>
      <c r="BI1388" s="2"/>
      <c r="BJ1388" s="2">
        <v>40736</v>
      </c>
      <c r="BK1388" s="1">
        <v>1.47</v>
      </c>
      <c r="BM1388" s="2">
        <v>40660</v>
      </c>
      <c r="BN1388" s="1">
        <v>3.0844999999999998</v>
      </c>
    </row>
    <row r="1389" spans="2:66">
      <c r="B1389" s="2">
        <v>41108</v>
      </c>
      <c r="C1389" s="1">
        <v>3.23</v>
      </c>
      <c r="E1389" s="2">
        <v>40567</v>
      </c>
      <c r="F1389" s="1">
        <v>2.7800000000000002</v>
      </c>
      <c r="H1389" s="2">
        <v>40599</v>
      </c>
      <c r="I1389" s="1">
        <v>3.84</v>
      </c>
      <c r="K1389" s="2">
        <v>40597</v>
      </c>
      <c r="L1389" s="1">
        <v>4.71</v>
      </c>
      <c r="N1389" s="2">
        <v>40598</v>
      </c>
      <c r="O1389" s="1">
        <v>4.2699999999999996</v>
      </c>
      <c r="Q1389" s="2">
        <v>40658</v>
      </c>
      <c r="R1389" s="1">
        <v>4.3949999999999996</v>
      </c>
      <c r="T1389" s="2">
        <v>40658</v>
      </c>
      <c r="U1389" s="1">
        <v>4.165</v>
      </c>
      <c r="W1389" s="2">
        <v>40658</v>
      </c>
      <c r="X1389" s="1">
        <v>4.0350000000000001</v>
      </c>
      <c r="Z1389" s="2">
        <v>40658</v>
      </c>
      <c r="AA1389" s="1">
        <v>3.94</v>
      </c>
      <c r="AC1389" s="2">
        <v>40658</v>
      </c>
      <c r="AD1389" s="1">
        <v>3.77</v>
      </c>
      <c r="AF1389" s="2">
        <v>41087</v>
      </c>
      <c r="AG1389" s="1">
        <v>0.46060000000000001</v>
      </c>
      <c r="AI1389" s="2">
        <v>40666</v>
      </c>
      <c r="AJ1389" s="1">
        <v>4.0979999999999999</v>
      </c>
      <c r="AL1389" s="2">
        <v>40666</v>
      </c>
      <c r="AM1389" s="1">
        <v>3.3094999999999999</v>
      </c>
      <c r="AO1389" s="2">
        <v>40666</v>
      </c>
      <c r="AP1389" s="1">
        <v>0.76500000000000001</v>
      </c>
      <c r="AR1389" s="2">
        <v>40659</v>
      </c>
      <c r="AS1389" s="1">
        <v>0.38250000000000001</v>
      </c>
      <c r="AU1389" s="2">
        <v>40660</v>
      </c>
      <c r="AV1389" s="1">
        <v>3.8544999999999998</v>
      </c>
      <c r="AX1389" s="2">
        <v>40660</v>
      </c>
      <c r="AY1389" s="1">
        <v>4</v>
      </c>
      <c r="BA1389" s="116">
        <v>40660</v>
      </c>
      <c r="BB1389" s="1">
        <v>3.6215000000000002</v>
      </c>
      <c r="BD1389" s="2">
        <v>40658</v>
      </c>
      <c r="BE1389" s="1">
        <v>2.3325</v>
      </c>
      <c r="BG1389" s="2">
        <v>40737</v>
      </c>
      <c r="BH1389" s="1">
        <v>2.92</v>
      </c>
      <c r="BI1389" s="2"/>
      <c r="BJ1389" s="2">
        <v>40737</v>
      </c>
      <c r="BK1389" s="1">
        <v>1.45</v>
      </c>
      <c r="BM1389" s="2">
        <v>40661</v>
      </c>
      <c r="BN1389" s="1">
        <v>3.0510000000000002</v>
      </c>
    </row>
    <row r="1390" spans="2:66">
      <c r="B1390" s="2">
        <v>41109</v>
      </c>
      <c r="C1390" s="1">
        <v>3.22</v>
      </c>
      <c r="E1390" s="2">
        <v>40568</v>
      </c>
      <c r="F1390" s="1">
        <v>2.81</v>
      </c>
      <c r="H1390" s="2">
        <v>40602</v>
      </c>
      <c r="I1390" s="1">
        <v>3.84</v>
      </c>
      <c r="K1390" s="2">
        <v>40598</v>
      </c>
      <c r="L1390" s="1">
        <v>4.67</v>
      </c>
      <c r="N1390" s="2">
        <v>40599</v>
      </c>
      <c r="O1390" s="1">
        <v>4.28</v>
      </c>
      <c r="Q1390" s="2">
        <v>40659</v>
      </c>
      <c r="R1390" s="1">
        <v>4.3650000000000002</v>
      </c>
      <c r="T1390" s="2">
        <v>40659</v>
      </c>
      <c r="U1390" s="1">
        <v>4.1449999999999996</v>
      </c>
      <c r="W1390" s="2">
        <v>40659</v>
      </c>
      <c r="X1390" s="1">
        <v>4.0199999999999996</v>
      </c>
      <c r="Z1390" s="2">
        <v>40659</v>
      </c>
      <c r="AA1390" s="1">
        <v>3.93</v>
      </c>
      <c r="AC1390" s="2">
        <v>40659</v>
      </c>
      <c r="AD1390" s="1">
        <v>3.7749999999999999</v>
      </c>
      <c r="AF1390" s="2">
        <v>41088</v>
      </c>
      <c r="AG1390" s="1">
        <v>0.46060000000000001</v>
      </c>
      <c r="AI1390" s="2">
        <v>40667</v>
      </c>
      <c r="AJ1390" s="1">
        <v>4.0635000000000003</v>
      </c>
      <c r="AL1390" s="2">
        <v>40667</v>
      </c>
      <c r="AM1390" s="1">
        <v>3.278</v>
      </c>
      <c r="AO1390" s="2">
        <v>40667</v>
      </c>
      <c r="AP1390" s="1">
        <v>0.74950000000000006</v>
      </c>
      <c r="AR1390" s="2">
        <v>40660</v>
      </c>
      <c r="AS1390" s="1">
        <v>0.38</v>
      </c>
      <c r="AU1390" s="2">
        <v>40661</v>
      </c>
      <c r="AV1390" s="1">
        <v>3.8250000000000002</v>
      </c>
      <c r="AX1390" s="2">
        <v>40661</v>
      </c>
      <c r="AY1390" s="1">
        <v>3.9619999999999997</v>
      </c>
      <c r="BA1390" s="116">
        <v>40661</v>
      </c>
      <c r="BB1390" s="1">
        <v>3.5840000000000001</v>
      </c>
      <c r="BD1390" s="2">
        <v>40659</v>
      </c>
      <c r="BE1390" s="1">
        <v>2.3140000000000001</v>
      </c>
      <c r="BG1390" s="2">
        <v>40738</v>
      </c>
      <c r="BH1390" s="1">
        <v>2.98</v>
      </c>
      <c r="BI1390" s="2"/>
      <c r="BJ1390" s="2">
        <v>40738</v>
      </c>
      <c r="BK1390" s="1">
        <v>1.51</v>
      </c>
      <c r="BM1390" s="2">
        <v>40662</v>
      </c>
      <c r="BN1390" s="1">
        <v>3.0259999999999998</v>
      </c>
    </row>
    <row r="1391" spans="2:66">
      <c r="B1391" s="2">
        <v>41110</v>
      </c>
      <c r="C1391" s="1">
        <v>3.21</v>
      </c>
      <c r="E1391" s="2">
        <v>40569</v>
      </c>
      <c r="F1391" s="1">
        <v>2.82</v>
      </c>
      <c r="H1391" s="2">
        <v>40604</v>
      </c>
      <c r="I1391" s="1">
        <v>3.84</v>
      </c>
      <c r="K1391" s="2">
        <v>40599</v>
      </c>
      <c r="L1391" s="1">
        <v>4.66</v>
      </c>
      <c r="N1391" s="2">
        <v>40602</v>
      </c>
      <c r="O1391" s="1">
        <v>4.28</v>
      </c>
      <c r="Q1391" s="2">
        <v>40660</v>
      </c>
      <c r="R1391" s="1">
        <v>4.3550000000000004</v>
      </c>
      <c r="T1391" s="2">
        <v>40660</v>
      </c>
      <c r="U1391" s="1">
        <v>4.1399999999999997</v>
      </c>
      <c r="W1391" s="2">
        <v>40660</v>
      </c>
      <c r="X1391" s="1">
        <v>4.0250000000000004</v>
      </c>
      <c r="Z1391" s="2">
        <v>40660</v>
      </c>
      <c r="AA1391" s="1">
        <v>3.9449999999999998</v>
      </c>
      <c r="AC1391" s="2">
        <v>40660</v>
      </c>
      <c r="AD1391" s="1">
        <v>3.77</v>
      </c>
      <c r="AF1391" s="2">
        <v>41089</v>
      </c>
      <c r="AG1391" s="1">
        <v>0.46060000000000001</v>
      </c>
      <c r="AI1391" s="2">
        <v>40668</v>
      </c>
      <c r="AJ1391" s="1">
        <v>3.9944999999999999</v>
      </c>
      <c r="AL1391" s="2">
        <v>40668</v>
      </c>
      <c r="AM1391" s="1">
        <v>3.2204999999999999</v>
      </c>
      <c r="AO1391" s="2">
        <v>40668</v>
      </c>
      <c r="AP1391" s="1">
        <v>0.74250000000000005</v>
      </c>
      <c r="AR1391" s="2">
        <v>40661</v>
      </c>
      <c r="AS1391" s="1">
        <v>0.378</v>
      </c>
      <c r="AU1391" s="2">
        <v>40662</v>
      </c>
      <c r="AV1391" s="1">
        <v>3.7890000000000001</v>
      </c>
      <c r="AX1391" s="2">
        <v>40662</v>
      </c>
      <c r="AY1391" s="1">
        <v>3.9154999999999998</v>
      </c>
      <c r="BA1391" s="116">
        <v>40662</v>
      </c>
      <c r="BB1391" s="1">
        <v>3.5510000000000002</v>
      </c>
      <c r="BD1391" s="2">
        <v>40660</v>
      </c>
      <c r="BE1391" s="1">
        <v>2.3683000000000001</v>
      </c>
      <c r="BG1391" s="2">
        <v>40739</v>
      </c>
      <c r="BH1391" s="1">
        <v>2.94</v>
      </c>
      <c r="BI1391" s="2"/>
      <c r="BJ1391" s="2">
        <v>40739</v>
      </c>
      <c r="BK1391" s="1">
        <v>1.46</v>
      </c>
      <c r="BM1391" s="2">
        <v>40665</v>
      </c>
      <c r="BN1391" s="1">
        <v>3.0485000000000002</v>
      </c>
    </row>
    <row r="1392" spans="2:66">
      <c r="B1392" s="2">
        <v>41113</v>
      </c>
      <c r="C1392" s="1">
        <v>3.2</v>
      </c>
      <c r="E1392" s="2">
        <v>40570</v>
      </c>
      <c r="F1392" s="1">
        <v>2.82</v>
      </c>
      <c r="H1392" s="2">
        <v>40605</v>
      </c>
      <c r="I1392" s="1">
        <v>3.93</v>
      </c>
      <c r="K1392" s="2">
        <v>40602</v>
      </c>
      <c r="L1392" s="1">
        <v>4.67</v>
      </c>
      <c r="N1392" s="2">
        <v>40604</v>
      </c>
      <c r="O1392" s="1">
        <v>4.28</v>
      </c>
      <c r="Q1392" s="2">
        <v>40661</v>
      </c>
      <c r="R1392" s="1">
        <v>4.335</v>
      </c>
      <c r="T1392" s="2">
        <v>40661</v>
      </c>
      <c r="U1392" s="1">
        <v>4.12</v>
      </c>
      <c r="W1392" s="2">
        <v>40661</v>
      </c>
      <c r="X1392" s="1">
        <v>4.01</v>
      </c>
      <c r="Z1392" s="2">
        <v>40661</v>
      </c>
      <c r="AA1392" s="1">
        <v>3.9350000000000001</v>
      </c>
      <c r="AC1392" s="2">
        <v>40661</v>
      </c>
      <c r="AD1392" s="1">
        <v>3.7650000000000001</v>
      </c>
      <c r="AF1392" s="2">
        <v>41092</v>
      </c>
      <c r="AG1392" s="1">
        <v>0.46060000000000001</v>
      </c>
      <c r="AI1392" s="2">
        <v>40669</v>
      </c>
      <c r="AJ1392" s="1">
        <v>4.0209999999999999</v>
      </c>
      <c r="AL1392" s="2">
        <v>40669</v>
      </c>
      <c r="AM1392" s="1">
        <v>3.2210000000000001</v>
      </c>
      <c r="AO1392" s="2">
        <v>40669</v>
      </c>
      <c r="AP1392" s="1">
        <v>0.72699999999999998</v>
      </c>
      <c r="AR1392" s="2">
        <v>40662</v>
      </c>
      <c r="AS1392" s="1">
        <v>0.38</v>
      </c>
      <c r="AU1392" s="2">
        <v>40665</v>
      </c>
      <c r="AV1392" s="1">
        <v>3.7970000000000002</v>
      </c>
      <c r="AX1392" s="2">
        <v>40665</v>
      </c>
      <c r="AY1392" s="1">
        <v>3.931</v>
      </c>
      <c r="BA1392" s="116">
        <v>40665</v>
      </c>
      <c r="BB1392" s="1">
        <v>3.5540000000000003</v>
      </c>
      <c r="BD1392" s="2">
        <v>40661</v>
      </c>
      <c r="BE1392" s="1">
        <v>2.3468</v>
      </c>
      <c r="BG1392" s="2">
        <v>40742</v>
      </c>
      <c r="BH1392" s="1">
        <v>2.94</v>
      </c>
      <c r="BI1392" s="2"/>
      <c r="BJ1392" s="2">
        <v>40742</v>
      </c>
      <c r="BK1392" s="1">
        <v>1.45</v>
      </c>
      <c r="BM1392" s="2">
        <v>40666</v>
      </c>
      <c r="BN1392" s="1">
        <v>3.056</v>
      </c>
    </row>
    <row r="1393" spans="2:66">
      <c r="B1393" s="2">
        <v>41114</v>
      </c>
      <c r="C1393" s="1">
        <v>3.2</v>
      </c>
      <c r="E1393" s="2">
        <v>40571</v>
      </c>
      <c r="F1393" s="1">
        <v>2.83</v>
      </c>
      <c r="H1393" s="2">
        <v>40606</v>
      </c>
      <c r="I1393" s="1">
        <v>3.94</v>
      </c>
      <c r="K1393" s="2">
        <v>40604</v>
      </c>
      <c r="L1393" s="1">
        <v>4.68</v>
      </c>
      <c r="N1393" s="2">
        <v>40605</v>
      </c>
      <c r="O1393" s="1">
        <v>4.34</v>
      </c>
      <c r="Q1393" s="2">
        <v>40662</v>
      </c>
      <c r="R1393" s="1">
        <v>4.3499999999999996</v>
      </c>
      <c r="T1393" s="2">
        <v>40662</v>
      </c>
      <c r="U1393" s="1">
        <v>4.13</v>
      </c>
      <c r="W1393" s="2">
        <v>40662</v>
      </c>
      <c r="X1393" s="1">
        <v>4.0149999999999997</v>
      </c>
      <c r="Z1393" s="2">
        <v>40662</v>
      </c>
      <c r="AA1393" s="1">
        <v>3.9350000000000001</v>
      </c>
      <c r="AC1393" s="2">
        <v>40662</v>
      </c>
      <c r="AD1393" s="1">
        <v>3.7549999999999999</v>
      </c>
      <c r="AF1393" s="2">
        <v>41093</v>
      </c>
      <c r="AG1393" s="1">
        <v>0.46060000000000001</v>
      </c>
      <c r="AI1393" s="2">
        <v>40672</v>
      </c>
      <c r="AJ1393" s="1">
        <v>4.0315000000000003</v>
      </c>
      <c r="AL1393" s="2">
        <v>40672</v>
      </c>
      <c r="AM1393" s="1">
        <v>3.2195</v>
      </c>
      <c r="AO1393" s="2">
        <v>40672</v>
      </c>
      <c r="AP1393" s="1">
        <v>0.72050000000000003</v>
      </c>
      <c r="AR1393" s="2">
        <v>40665</v>
      </c>
      <c r="AS1393" s="1">
        <v>0.3755</v>
      </c>
      <c r="AU1393" s="2">
        <v>40666</v>
      </c>
      <c r="AV1393" s="1">
        <v>3.7949999999999999</v>
      </c>
      <c r="AX1393" s="2">
        <v>40666</v>
      </c>
      <c r="AY1393" s="1">
        <v>3.9329999999999998</v>
      </c>
      <c r="BA1393" s="116">
        <v>40666</v>
      </c>
      <c r="BB1393" s="1">
        <v>3.5659999999999998</v>
      </c>
      <c r="BD1393" s="2">
        <v>40662</v>
      </c>
      <c r="BE1393" s="1">
        <v>2.3345000000000002</v>
      </c>
      <c r="BG1393" s="2">
        <v>40743</v>
      </c>
      <c r="BH1393" s="1">
        <v>2.91</v>
      </c>
      <c r="BI1393" s="2"/>
      <c r="BJ1393" s="2">
        <v>40743</v>
      </c>
      <c r="BK1393" s="1">
        <v>1.45</v>
      </c>
      <c r="BM1393" s="2">
        <v>40667</v>
      </c>
      <c r="BN1393" s="1">
        <v>3.0905</v>
      </c>
    </row>
    <row r="1394" spans="2:66">
      <c r="B1394" s="2">
        <v>41115</v>
      </c>
      <c r="C1394" s="1">
        <v>3.19</v>
      </c>
      <c r="E1394" s="2">
        <v>40574</v>
      </c>
      <c r="F1394" s="1">
        <v>2.85</v>
      </c>
      <c r="H1394" s="2">
        <v>40609</v>
      </c>
      <c r="I1394" s="1">
        <v>3.92</v>
      </c>
      <c r="K1394" s="2">
        <v>40605</v>
      </c>
      <c r="L1394" s="1">
        <v>4.71</v>
      </c>
      <c r="N1394" s="2">
        <v>40606</v>
      </c>
      <c r="O1394" s="1">
        <v>4.3600000000000003</v>
      </c>
      <c r="Q1394" s="2">
        <v>40665</v>
      </c>
      <c r="R1394" s="1">
        <v>4.3550000000000004</v>
      </c>
      <c r="T1394" s="2">
        <v>40665</v>
      </c>
      <c r="U1394" s="1">
        <v>4.1349999999999998</v>
      </c>
      <c r="W1394" s="2">
        <v>40665</v>
      </c>
      <c r="X1394" s="1">
        <v>4.0149999999999997</v>
      </c>
      <c r="Z1394" s="2">
        <v>40665</v>
      </c>
      <c r="AA1394" s="1">
        <v>3.93</v>
      </c>
      <c r="AC1394" s="2">
        <v>40665</v>
      </c>
      <c r="AD1394" s="1">
        <v>3.7549999999999999</v>
      </c>
      <c r="AF1394" s="2">
        <v>41094</v>
      </c>
      <c r="AG1394" s="1">
        <v>0.45960000000000001</v>
      </c>
      <c r="AI1394" s="2">
        <v>40673</v>
      </c>
      <c r="AJ1394" s="1">
        <v>4.0853000000000002</v>
      </c>
      <c r="AL1394" s="2">
        <v>40673</v>
      </c>
      <c r="AM1394" s="1">
        <v>3.2824999999999998</v>
      </c>
      <c r="AO1394" s="2">
        <v>40673</v>
      </c>
      <c r="AP1394" s="1">
        <v>0.75449999999999995</v>
      </c>
      <c r="AR1394" s="2">
        <v>40666</v>
      </c>
      <c r="AS1394" s="1">
        <v>0.375</v>
      </c>
      <c r="AU1394" s="2">
        <v>40667</v>
      </c>
      <c r="AV1394" s="1">
        <v>3.8260000000000001</v>
      </c>
      <c r="AX1394" s="2">
        <v>40667</v>
      </c>
      <c r="AY1394" s="1">
        <v>3.968</v>
      </c>
      <c r="BA1394" s="116">
        <v>40667</v>
      </c>
      <c r="BB1394" s="1">
        <v>3.6015000000000001</v>
      </c>
      <c r="BD1394" s="2">
        <v>40665</v>
      </c>
      <c r="BE1394" s="1">
        <v>2.3744999999999998</v>
      </c>
      <c r="BG1394" s="2">
        <v>40744</v>
      </c>
      <c r="BH1394" s="1">
        <v>2.96</v>
      </c>
      <c r="BI1394" s="2"/>
      <c r="BJ1394" s="2">
        <v>40744</v>
      </c>
      <c r="BK1394" s="1">
        <v>1.49</v>
      </c>
      <c r="BM1394" s="2">
        <v>40668</v>
      </c>
      <c r="BN1394" s="1">
        <v>2.9809999999999999</v>
      </c>
    </row>
    <row r="1395" spans="2:66">
      <c r="B1395" s="2">
        <v>41116</v>
      </c>
      <c r="C1395" s="1">
        <v>3.19</v>
      </c>
      <c r="E1395" s="2">
        <v>40575</v>
      </c>
      <c r="F1395" s="1">
        <v>2.86</v>
      </c>
      <c r="H1395" s="2">
        <v>40610</v>
      </c>
      <c r="I1395" s="1">
        <v>3.89</v>
      </c>
      <c r="K1395" s="2">
        <v>40606</v>
      </c>
      <c r="L1395" s="1">
        <v>4.71</v>
      </c>
      <c r="N1395" s="2">
        <v>40609</v>
      </c>
      <c r="O1395" s="1">
        <v>4.34</v>
      </c>
      <c r="Q1395" s="2">
        <v>40666</v>
      </c>
      <c r="R1395" s="1">
        <v>4.3499999999999996</v>
      </c>
      <c r="T1395" s="2">
        <v>40666</v>
      </c>
      <c r="U1395" s="1">
        <v>4.1349999999999998</v>
      </c>
      <c r="W1395" s="2">
        <v>40666</v>
      </c>
      <c r="X1395" s="1">
        <v>4.0225</v>
      </c>
      <c r="Z1395" s="2">
        <v>40666</v>
      </c>
      <c r="AA1395" s="1">
        <v>3.9449999999999998</v>
      </c>
      <c r="AC1395" s="2">
        <v>40666</v>
      </c>
      <c r="AD1395" s="1">
        <v>3.77</v>
      </c>
      <c r="AF1395" s="2">
        <v>41095</v>
      </c>
      <c r="AG1395" s="1">
        <v>0.45960000000000001</v>
      </c>
      <c r="AI1395" s="2">
        <v>40674</v>
      </c>
      <c r="AJ1395" s="1">
        <v>4.0354999999999999</v>
      </c>
      <c r="AL1395" s="2">
        <v>40674</v>
      </c>
      <c r="AM1395" s="1">
        <v>3.2294999999999998</v>
      </c>
      <c r="AO1395" s="2">
        <v>40674</v>
      </c>
      <c r="AP1395" s="1">
        <v>0.71799999999999997</v>
      </c>
      <c r="AR1395" s="2">
        <v>40667</v>
      </c>
      <c r="AS1395" s="1">
        <v>0.36599999999999999</v>
      </c>
      <c r="AU1395" s="2">
        <v>40668</v>
      </c>
      <c r="AV1395" s="1">
        <v>3.7361</v>
      </c>
      <c r="AX1395" s="2">
        <v>40668</v>
      </c>
      <c r="AY1395" s="1">
        <v>3.8837999999999999</v>
      </c>
      <c r="BA1395" s="116">
        <v>40668</v>
      </c>
      <c r="BB1395" s="1">
        <v>3.544</v>
      </c>
      <c r="BD1395" s="2">
        <v>40666</v>
      </c>
      <c r="BE1395" s="1">
        <v>2.4013</v>
      </c>
      <c r="BG1395" s="2">
        <v>40745</v>
      </c>
      <c r="BH1395" s="1">
        <v>3.03</v>
      </c>
      <c r="BI1395" s="2"/>
      <c r="BJ1395" s="2">
        <v>40745</v>
      </c>
      <c r="BK1395" s="1">
        <v>1.56</v>
      </c>
      <c r="BM1395" s="2">
        <v>40669</v>
      </c>
      <c r="BN1395" s="1">
        <v>2.9359999999999999</v>
      </c>
    </row>
    <row r="1396" spans="2:66">
      <c r="B1396" s="2">
        <v>41117</v>
      </c>
      <c r="C1396" s="1">
        <v>3.2</v>
      </c>
      <c r="E1396" s="2">
        <v>40581</v>
      </c>
      <c r="F1396" s="1">
        <v>2.89</v>
      </c>
      <c r="H1396" s="2">
        <v>40611</v>
      </c>
      <c r="I1396" s="1">
        <v>3.83</v>
      </c>
      <c r="K1396" s="2">
        <v>40609</v>
      </c>
      <c r="L1396" s="1">
        <v>4.7</v>
      </c>
      <c r="N1396" s="2">
        <v>40610</v>
      </c>
      <c r="O1396" s="1">
        <v>4.32</v>
      </c>
      <c r="Q1396" s="2">
        <v>40667</v>
      </c>
      <c r="R1396" s="1">
        <v>4.3550000000000004</v>
      </c>
      <c r="T1396" s="2">
        <v>40667</v>
      </c>
      <c r="U1396" s="1">
        <v>4.1449999999999996</v>
      </c>
      <c r="W1396" s="2">
        <v>40667</v>
      </c>
      <c r="X1396" s="1">
        <v>4.04</v>
      </c>
      <c r="Z1396" s="2">
        <v>40667</v>
      </c>
      <c r="AA1396" s="1">
        <v>3.96</v>
      </c>
      <c r="AC1396" s="2">
        <v>40667</v>
      </c>
      <c r="AD1396" s="1">
        <v>3.7824999999999998</v>
      </c>
      <c r="AF1396" s="2">
        <v>41096</v>
      </c>
      <c r="AG1396" s="1">
        <v>0.45760000000000001</v>
      </c>
      <c r="AI1396" s="2">
        <v>40675</v>
      </c>
      <c r="AJ1396" s="1">
        <v>4.0838000000000001</v>
      </c>
      <c r="AL1396" s="2">
        <v>40675</v>
      </c>
      <c r="AM1396" s="1">
        <v>3.2749999999999999</v>
      </c>
      <c r="AO1396" s="2">
        <v>40675</v>
      </c>
      <c r="AP1396" s="1">
        <v>0.73399999999999999</v>
      </c>
      <c r="AR1396" s="2">
        <v>40668</v>
      </c>
      <c r="AS1396" s="1">
        <v>0.35949999999999999</v>
      </c>
      <c r="AU1396" s="2">
        <v>40669</v>
      </c>
      <c r="AV1396" s="1">
        <v>3.6935000000000002</v>
      </c>
      <c r="AX1396" s="2">
        <v>40669</v>
      </c>
      <c r="AY1396" s="1">
        <v>3.8342999999999998</v>
      </c>
      <c r="BA1396" s="116">
        <v>40669</v>
      </c>
      <c r="BB1396" s="1">
        <v>3.4689999999999999</v>
      </c>
      <c r="BD1396" s="2">
        <v>40667</v>
      </c>
      <c r="BE1396" s="1">
        <v>2.4485000000000001</v>
      </c>
      <c r="BG1396" s="2">
        <v>40746</v>
      </c>
      <c r="BH1396" s="1">
        <v>2.99</v>
      </c>
      <c r="BI1396" s="2"/>
      <c r="BJ1396" s="2">
        <v>40746</v>
      </c>
      <c r="BK1396" s="1">
        <v>1.53</v>
      </c>
      <c r="BM1396" s="2">
        <v>40672</v>
      </c>
      <c r="BN1396" s="1">
        <v>2.9117999999999999</v>
      </c>
    </row>
    <row r="1397" spans="2:66">
      <c r="B1397" s="2">
        <v>41120</v>
      </c>
      <c r="C1397" s="1">
        <v>3.2</v>
      </c>
      <c r="E1397" s="2">
        <v>40582</v>
      </c>
      <c r="F1397" s="1">
        <v>2.89</v>
      </c>
      <c r="H1397" s="2">
        <v>40612</v>
      </c>
      <c r="I1397" s="1">
        <v>3.71</v>
      </c>
      <c r="K1397" s="2">
        <v>40610</v>
      </c>
      <c r="L1397" s="1">
        <v>4.68</v>
      </c>
      <c r="N1397" s="2">
        <v>40611</v>
      </c>
      <c r="O1397" s="1">
        <v>4.25</v>
      </c>
      <c r="Q1397" s="2">
        <v>40668</v>
      </c>
      <c r="R1397" s="1">
        <v>4.3550000000000004</v>
      </c>
      <c r="T1397" s="2">
        <v>40668</v>
      </c>
      <c r="U1397" s="1">
        <v>4.1449999999999996</v>
      </c>
      <c r="W1397" s="2">
        <v>40669</v>
      </c>
      <c r="X1397" s="1">
        <v>4.0274999999999999</v>
      </c>
      <c r="Z1397" s="2">
        <v>40668</v>
      </c>
      <c r="AA1397" s="1">
        <v>3.96</v>
      </c>
      <c r="AC1397" s="2">
        <v>40668</v>
      </c>
      <c r="AD1397" s="1">
        <v>3.7824999999999998</v>
      </c>
      <c r="AF1397" s="2">
        <v>41099</v>
      </c>
      <c r="AG1397" s="1">
        <v>0.45760000000000001</v>
      </c>
      <c r="AI1397" s="2">
        <v>40676</v>
      </c>
      <c r="AJ1397" s="1">
        <v>4.0354999999999999</v>
      </c>
      <c r="AL1397" s="2">
        <v>40676</v>
      </c>
      <c r="AM1397" s="1">
        <v>3.2280000000000002</v>
      </c>
      <c r="AO1397" s="2">
        <v>40676</v>
      </c>
      <c r="AP1397" s="1">
        <v>0.71699999999999997</v>
      </c>
      <c r="AR1397" s="2">
        <v>40669</v>
      </c>
      <c r="AS1397" s="1">
        <v>0.36299999999999999</v>
      </c>
      <c r="AU1397" s="2">
        <v>40672</v>
      </c>
      <c r="AV1397" s="1">
        <v>3.6630000000000003</v>
      </c>
      <c r="AX1397" s="2">
        <v>40672</v>
      </c>
      <c r="AY1397" s="1">
        <v>3.8045999999999998</v>
      </c>
      <c r="BA1397" s="116">
        <v>40672</v>
      </c>
      <c r="BB1397" s="1">
        <v>3.427</v>
      </c>
      <c r="BD1397" s="2">
        <v>40668</v>
      </c>
      <c r="BE1397" s="1">
        <v>2.3172999999999999</v>
      </c>
      <c r="BG1397" s="2">
        <v>40749</v>
      </c>
      <c r="BH1397" s="1">
        <v>3.03</v>
      </c>
      <c r="BI1397" s="2"/>
      <c r="BJ1397" s="2">
        <v>40749</v>
      </c>
      <c r="BK1397" s="1">
        <v>1.55</v>
      </c>
      <c r="BM1397" s="2">
        <v>40673</v>
      </c>
      <c r="BN1397" s="1">
        <v>2.923</v>
      </c>
    </row>
    <row r="1398" spans="2:66">
      <c r="B1398" s="2">
        <v>41121</v>
      </c>
      <c r="C1398" s="1">
        <v>3.2</v>
      </c>
      <c r="E1398" s="2">
        <v>40583</v>
      </c>
      <c r="F1398" s="1">
        <v>2.93</v>
      </c>
      <c r="H1398" s="2">
        <v>40613</v>
      </c>
      <c r="I1398" s="1">
        <v>3.69</v>
      </c>
      <c r="K1398" s="2">
        <v>40611</v>
      </c>
      <c r="L1398" s="1">
        <v>4.63</v>
      </c>
      <c r="N1398" s="2">
        <v>40612</v>
      </c>
      <c r="O1398" s="1">
        <v>4.1100000000000003</v>
      </c>
      <c r="Q1398" s="2">
        <v>40669</v>
      </c>
      <c r="R1398" s="1">
        <v>4.3049999999999997</v>
      </c>
      <c r="T1398" s="2">
        <v>40669</v>
      </c>
      <c r="U1398" s="1">
        <v>4.12</v>
      </c>
      <c r="W1398" s="2">
        <v>40672</v>
      </c>
      <c r="X1398" s="1">
        <v>4.0199999999999996</v>
      </c>
      <c r="Z1398" s="2">
        <v>40669</v>
      </c>
      <c r="AA1398" s="1">
        <v>3.9449999999999998</v>
      </c>
      <c r="AC1398" s="2">
        <v>40669</v>
      </c>
      <c r="AD1398" s="1">
        <v>3.7725</v>
      </c>
      <c r="AF1398" s="2">
        <v>41100</v>
      </c>
      <c r="AG1398" s="1">
        <v>0.45760000000000001</v>
      </c>
      <c r="AI1398" s="2">
        <v>40679</v>
      </c>
      <c r="AJ1398" s="1">
        <v>3.992</v>
      </c>
      <c r="AL1398" s="2">
        <v>40679</v>
      </c>
      <c r="AM1398" s="1">
        <v>3.2004999999999999</v>
      </c>
      <c r="AO1398" s="2">
        <v>40679</v>
      </c>
      <c r="AP1398" s="1">
        <v>0.70350000000000001</v>
      </c>
      <c r="AR1398" s="2">
        <v>40672</v>
      </c>
      <c r="AS1398" s="1">
        <v>0.35649999999999998</v>
      </c>
      <c r="AU1398" s="2">
        <v>40673</v>
      </c>
      <c r="AV1398" s="1">
        <v>3.6949999999999998</v>
      </c>
      <c r="AX1398" s="2">
        <v>40673</v>
      </c>
      <c r="AY1398" s="1">
        <v>3.8220000000000001</v>
      </c>
      <c r="BA1398" s="116">
        <v>40673</v>
      </c>
      <c r="BB1398" s="1">
        <v>3.4460000000000002</v>
      </c>
      <c r="BD1398" s="2">
        <v>40669</v>
      </c>
      <c r="BE1398" s="1">
        <v>2.2955000000000001</v>
      </c>
      <c r="BG1398" s="2">
        <v>40750</v>
      </c>
      <c r="BH1398" s="1">
        <v>2.99</v>
      </c>
      <c r="BI1398" s="2"/>
      <c r="BJ1398" s="2">
        <v>40750</v>
      </c>
      <c r="BK1398" s="1">
        <v>1.51</v>
      </c>
      <c r="BM1398" s="2">
        <v>40674</v>
      </c>
      <c r="BN1398" s="1">
        <v>2.8885000000000001</v>
      </c>
    </row>
    <row r="1399" spans="2:66">
      <c r="B1399" s="2">
        <v>41122</v>
      </c>
      <c r="C1399" s="1">
        <v>3.2</v>
      </c>
      <c r="E1399" s="2">
        <v>40584</v>
      </c>
      <c r="F1399" s="1">
        <v>2.94</v>
      </c>
      <c r="H1399" s="2">
        <v>40616</v>
      </c>
      <c r="I1399" s="1">
        <v>3.64</v>
      </c>
      <c r="K1399" s="2">
        <v>40612</v>
      </c>
      <c r="L1399" s="1">
        <v>4.49</v>
      </c>
      <c r="N1399" s="2">
        <v>40613</v>
      </c>
      <c r="O1399" s="1">
        <v>4.05</v>
      </c>
      <c r="Q1399" s="2">
        <v>40672</v>
      </c>
      <c r="R1399" s="1">
        <v>4.3150000000000004</v>
      </c>
      <c r="T1399" s="2">
        <v>40672</v>
      </c>
      <c r="U1399" s="1">
        <v>4.1188000000000002</v>
      </c>
      <c r="W1399" s="2">
        <v>40674</v>
      </c>
      <c r="X1399" s="1">
        <v>3.9849999999999999</v>
      </c>
      <c r="Z1399" s="2">
        <v>40672</v>
      </c>
      <c r="AA1399" s="1">
        <v>3.9350000000000001</v>
      </c>
      <c r="AC1399" s="2">
        <v>40672</v>
      </c>
      <c r="AD1399" s="1">
        <v>3.7610000000000001</v>
      </c>
      <c r="AF1399" s="2">
        <v>41101</v>
      </c>
      <c r="AG1399" s="1">
        <v>0.45610000000000001</v>
      </c>
      <c r="AI1399" s="2">
        <v>40680</v>
      </c>
      <c r="AJ1399" s="1">
        <v>3.9464999999999999</v>
      </c>
      <c r="AL1399" s="2">
        <v>40680</v>
      </c>
      <c r="AM1399" s="1">
        <v>3.1680000000000001</v>
      </c>
      <c r="AO1399" s="2">
        <v>40680</v>
      </c>
      <c r="AP1399" s="1">
        <v>0.70250000000000001</v>
      </c>
      <c r="AR1399" s="2">
        <v>40673</v>
      </c>
      <c r="AS1399" s="1">
        <v>0.36199999999999999</v>
      </c>
      <c r="AU1399" s="2">
        <v>40674</v>
      </c>
      <c r="AV1399" s="1">
        <v>3.6736</v>
      </c>
      <c r="AX1399" s="2">
        <v>40674</v>
      </c>
      <c r="AY1399" s="1">
        <v>3.8108</v>
      </c>
      <c r="BA1399" s="116">
        <v>40674</v>
      </c>
      <c r="BB1399" s="1">
        <v>3.4279999999999999</v>
      </c>
      <c r="BD1399" s="2">
        <v>40672</v>
      </c>
      <c r="BE1399" s="1">
        <v>2.2720000000000002</v>
      </c>
      <c r="BG1399" s="2">
        <v>40751</v>
      </c>
      <c r="BH1399" s="1">
        <v>3.01</v>
      </c>
      <c r="BI1399" s="2"/>
      <c r="BJ1399" s="2">
        <v>40751</v>
      </c>
      <c r="BK1399" s="1">
        <v>1.56</v>
      </c>
      <c r="BM1399" s="2">
        <v>40675</v>
      </c>
      <c r="BN1399" s="1">
        <v>2.9239999999999999</v>
      </c>
    </row>
    <row r="1400" spans="2:66">
      <c r="B1400" s="2">
        <v>41123</v>
      </c>
      <c r="C1400" s="1">
        <v>3.2</v>
      </c>
      <c r="E1400" s="2">
        <v>40585</v>
      </c>
      <c r="F1400" s="1">
        <v>2.94</v>
      </c>
      <c r="H1400" s="2">
        <v>40617</v>
      </c>
      <c r="I1400" s="1">
        <v>3.57</v>
      </c>
      <c r="K1400" s="2">
        <v>40613</v>
      </c>
      <c r="L1400" s="1">
        <v>4.4400000000000004</v>
      </c>
      <c r="N1400" s="2">
        <v>40616</v>
      </c>
      <c r="O1400" s="1">
        <v>3.96</v>
      </c>
      <c r="Q1400" s="2">
        <v>40673</v>
      </c>
      <c r="R1400" s="1">
        <v>4.3150000000000004</v>
      </c>
      <c r="T1400" s="2">
        <v>40673</v>
      </c>
      <c r="U1400" s="1">
        <v>4.12</v>
      </c>
      <c r="W1400" s="2">
        <v>40675</v>
      </c>
      <c r="X1400" s="1">
        <v>3.9350000000000001</v>
      </c>
      <c r="Z1400" s="2">
        <v>40673</v>
      </c>
      <c r="AA1400" s="1">
        <v>3.9350000000000001</v>
      </c>
      <c r="AC1400" s="2">
        <v>40673</v>
      </c>
      <c r="AD1400" s="1">
        <v>3.7610000000000001</v>
      </c>
      <c r="AF1400" s="2">
        <v>41102</v>
      </c>
      <c r="AG1400" s="1">
        <v>0.4551</v>
      </c>
      <c r="AI1400" s="2">
        <v>40681</v>
      </c>
      <c r="AJ1400" s="1">
        <v>4.0305</v>
      </c>
      <c r="AL1400" s="2">
        <v>40681</v>
      </c>
      <c r="AM1400" s="1">
        <v>3.242</v>
      </c>
      <c r="AO1400" s="2">
        <v>40681</v>
      </c>
      <c r="AP1400" s="1">
        <v>0.73299999999999998</v>
      </c>
      <c r="AR1400" s="2">
        <v>40674</v>
      </c>
      <c r="AS1400" s="1">
        <v>0.35</v>
      </c>
      <c r="AU1400" s="2">
        <v>40675</v>
      </c>
      <c r="AV1400" s="1">
        <v>3.7124999999999999</v>
      </c>
      <c r="AX1400" s="2">
        <v>40675</v>
      </c>
      <c r="AY1400" s="1">
        <v>3.8425000000000002</v>
      </c>
      <c r="BA1400" s="116">
        <v>40675</v>
      </c>
      <c r="BB1400" s="1">
        <v>3.4516</v>
      </c>
      <c r="BD1400" s="2">
        <v>40673</v>
      </c>
      <c r="BE1400" s="1">
        <v>2.2875000000000001</v>
      </c>
      <c r="BG1400" s="2">
        <v>40752</v>
      </c>
      <c r="BH1400" s="1">
        <v>2.98</v>
      </c>
      <c r="BI1400" s="2"/>
      <c r="BJ1400" s="2">
        <v>40752</v>
      </c>
      <c r="BK1400" s="1">
        <v>1.52</v>
      </c>
      <c r="BM1400" s="2">
        <v>40676</v>
      </c>
      <c r="BN1400" s="1">
        <v>2.8719999999999999</v>
      </c>
    </row>
    <row r="1401" spans="2:66">
      <c r="B1401" s="2">
        <v>41124</v>
      </c>
      <c r="C1401" s="1">
        <v>3.2</v>
      </c>
      <c r="E1401" s="2">
        <v>40588</v>
      </c>
      <c r="F1401" s="1">
        <v>2.94</v>
      </c>
      <c r="H1401" s="2">
        <v>40618</v>
      </c>
      <c r="I1401" s="1">
        <v>3.64</v>
      </c>
      <c r="K1401" s="2">
        <v>40616</v>
      </c>
      <c r="L1401" s="1">
        <v>4.3499999999999996</v>
      </c>
      <c r="N1401" s="2">
        <v>40617</v>
      </c>
      <c r="O1401" s="1">
        <v>3.89</v>
      </c>
      <c r="Q1401" s="2">
        <v>40674</v>
      </c>
      <c r="R1401" s="1">
        <v>4.28</v>
      </c>
      <c r="T1401" s="2">
        <v>40674</v>
      </c>
      <c r="U1401" s="1">
        <v>4.09</v>
      </c>
      <c r="W1401" s="2">
        <v>40676</v>
      </c>
      <c r="X1401" s="1">
        <v>3.9050000000000002</v>
      </c>
      <c r="Z1401" s="2">
        <v>40674</v>
      </c>
      <c r="AA1401" s="1">
        <v>3.9050000000000002</v>
      </c>
      <c r="AC1401" s="2">
        <v>40674</v>
      </c>
      <c r="AD1401" s="1">
        <v>3.74</v>
      </c>
      <c r="AF1401" s="2">
        <v>41103</v>
      </c>
      <c r="AG1401" s="1">
        <v>0.4551</v>
      </c>
      <c r="AI1401" s="2">
        <v>40682</v>
      </c>
      <c r="AJ1401" s="1">
        <v>4.0490000000000004</v>
      </c>
      <c r="AL1401" s="2">
        <v>40682</v>
      </c>
      <c r="AM1401" s="1">
        <v>3.2414999999999998</v>
      </c>
      <c r="AO1401" s="2">
        <v>40682</v>
      </c>
      <c r="AP1401" s="1">
        <v>0.70699999999999996</v>
      </c>
      <c r="AR1401" s="2">
        <v>40675</v>
      </c>
      <c r="AS1401" s="1">
        <v>0.35199999999999998</v>
      </c>
      <c r="AU1401" s="2">
        <v>40676</v>
      </c>
      <c r="AV1401" s="1">
        <v>3.6665000000000001</v>
      </c>
      <c r="AX1401" s="2">
        <v>40676</v>
      </c>
      <c r="AY1401" s="1">
        <v>3.7989999999999999</v>
      </c>
      <c r="BA1401" s="116">
        <v>40676</v>
      </c>
      <c r="BB1401" s="1">
        <v>3.4089999999999998</v>
      </c>
      <c r="BD1401" s="2">
        <v>40674</v>
      </c>
      <c r="BE1401" s="1">
        <v>2.2625000000000002</v>
      </c>
      <c r="BG1401" s="2">
        <v>40753</v>
      </c>
      <c r="BH1401" s="1">
        <v>2.82</v>
      </c>
      <c r="BI1401" s="2"/>
      <c r="BJ1401" s="2">
        <v>40753</v>
      </c>
      <c r="BK1401" s="1">
        <v>1.35</v>
      </c>
      <c r="BM1401" s="2">
        <v>40679</v>
      </c>
      <c r="BN1401" s="1">
        <v>2.9020000000000001</v>
      </c>
    </row>
    <row r="1402" spans="2:66">
      <c r="B1402" s="2">
        <v>41127</v>
      </c>
      <c r="C1402" s="1">
        <v>3.2</v>
      </c>
      <c r="E1402" s="2">
        <v>40589</v>
      </c>
      <c r="F1402" s="1">
        <v>2.94</v>
      </c>
      <c r="H1402" s="2">
        <v>40619</v>
      </c>
      <c r="I1402" s="1">
        <v>3.66</v>
      </c>
      <c r="K1402" s="2">
        <v>40617</v>
      </c>
      <c r="L1402" s="1">
        <v>4.2699999999999996</v>
      </c>
      <c r="N1402" s="2">
        <v>40618</v>
      </c>
      <c r="O1402" s="1">
        <v>4</v>
      </c>
      <c r="Q1402" s="2">
        <v>40675</v>
      </c>
      <c r="R1402" s="1">
        <v>4.24</v>
      </c>
      <c r="T1402" s="2">
        <v>40675</v>
      </c>
      <c r="U1402" s="1">
        <v>4.0449999999999999</v>
      </c>
      <c r="W1402" s="2">
        <v>40679</v>
      </c>
      <c r="X1402" s="1">
        <v>3.86</v>
      </c>
      <c r="Z1402" s="2">
        <v>40675</v>
      </c>
      <c r="AA1402" s="1">
        <v>3.85</v>
      </c>
      <c r="AC1402" s="2">
        <v>40675</v>
      </c>
      <c r="AD1402" s="1">
        <v>3.7250000000000001</v>
      </c>
      <c r="AF1402" s="2">
        <v>41106</v>
      </c>
      <c r="AG1402" s="1">
        <v>0.4551</v>
      </c>
      <c r="AI1402" s="2">
        <v>40683</v>
      </c>
      <c r="AJ1402" s="1">
        <v>4.0415000000000001</v>
      </c>
      <c r="AL1402" s="2">
        <v>40683</v>
      </c>
      <c r="AM1402" s="1">
        <v>3.2164999999999999</v>
      </c>
      <c r="AO1402" s="2">
        <v>40683</v>
      </c>
      <c r="AP1402" s="1">
        <v>0.69850000000000001</v>
      </c>
      <c r="AR1402" s="2">
        <v>40676</v>
      </c>
      <c r="AS1402" s="1">
        <v>0.35899999999999999</v>
      </c>
      <c r="AU1402" s="2">
        <v>40679</v>
      </c>
      <c r="AV1402" s="1">
        <v>3.6930000000000001</v>
      </c>
      <c r="AX1402" s="2">
        <v>40679</v>
      </c>
      <c r="AY1402" s="1">
        <v>3.827</v>
      </c>
      <c r="BA1402" s="116">
        <v>40679</v>
      </c>
      <c r="BB1402" s="1">
        <v>3.4359999999999999</v>
      </c>
      <c r="BD1402" s="2">
        <v>40675</v>
      </c>
      <c r="BE1402" s="1">
        <v>2.2814999999999999</v>
      </c>
      <c r="BG1402" s="2">
        <v>40756</v>
      </c>
      <c r="BH1402" s="1">
        <v>2.77</v>
      </c>
      <c r="BI1402" s="2"/>
      <c r="BJ1402" s="2">
        <v>40756</v>
      </c>
      <c r="BK1402" s="1">
        <v>1.32</v>
      </c>
      <c r="BM1402" s="2">
        <v>40680</v>
      </c>
      <c r="BN1402" s="1">
        <v>2.9</v>
      </c>
    </row>
    <row r="1403" spans="2:66">
      <c r="B1403" s="2">
        <v>41128</v>
      </c>
      <c r="C1403" s="1">
        <v>3.2</v>
      </c>
      <c r="E1403" s="2">
        <v>40590</v>
      </c>
      <c r="F1403" s="1">
        <v>2.94</v>
      </c>
      <c r="H1403" s="2">
        <v>40620</v>
      </c>
      <c r="I1403" s="1">
        <v>3.65</v>
      </c>
      <c r="K1403" s="2">
        <v>40618</v>
      </c>
      <c r="L1403" s="1">
        <v>4.37</v>
      </c>
      <c r="N1403" s="2">
        <v>40619</v>
      </c>
      <c r="O1403" s="1">
        <v>4.05</v>
      </c>
      <c r="Q1403" s="2">
        <v>40676</v>
      </c>
      <c r="R1403" s="1">
        <v>4.25</v>
      </c>
      <c r="T1403" s="2">
        <v>40676</v>
      </c>
      <c r="U1403" s="1">
        <v>4.0350000000000001</v>
      </c>
      <c r="W1403" s="2">
        <v>40680</v>
      </c>
      <c r="X1403" s="1">
        <v>3.88</v>
      </c>
      <c r="Z1403" s="2">
        <v>40676</v>
      </c>
      <c r="AA1403" s="1">
        <v>3.8149999999999999</v>
      </c>
      <c r="AC1403" s="2">
        <v>40676</v>
      </c>
      <c r="AD1403" s="1">
        <v>3.68</v>
      </c>
      <c r="AF1403" s="2">
        <v>41107</v>
      </c>
      <c r="AG1403" s="1">
        <v>0.4551</v>
      </c>
      <c r="AI1403" s="2">
        <v>40686</v>
      </c>
      <c r="AJ1403" s="1">
        <v>4.0125000000000002</v>
      </c>
      <c r="AL1403" s="2">
        <v>40686</v>
      </c>
      <c r="AM1403" s="1">
        <v>3.2035</v>
      </c>
      <c r="AO1403" s="2">
        <v>40686</v>
      </c>
      <c r="AP1403" s="1">
        <v>0.71650000000000003</v>
      </c>
      <c r="AR1403" s="2">
        <v>40679</v>
      </c>
      <c r="AS1403" s="1">
        <v>0.35199999999999998</v>
      </c>
      <c r="AU1403" s="2">
        <v>40680</v>
      </c>
      <c r="AV1403" s="1">
        <v>3.6779999999999999</v>
      </c>
      <c r="AX1403" s="2">
        <v>40680</v>
      </c>
      <c r="AY1403" s="1">
        <v>3.8149999999999999</v>
      </c>
      <c r="BA1403" s="116">
        <v>40680</v>
      </c>
      <c r="BB1403" s="1">
        <v>3.423</v>
      </c>
      <c r="BD1403" s="2">
        <v>40676</v>
      </c>
      <c r="BE1403" s="1">
        <v>2.2650000000000001</v>
      </c>
      <c r="BG1403" s="2">
        <v>40757</v>
      </c>
      <c r="BH1403" s="1">
        <v>2.66</v>
      </c>
      <c r="BI1403" s="2"/>
      <c r="BJ1403" s="2">
        <v>40757</v>
      </c>
      <c r="BK1403" s="1">
        <v>1.23</v>
      </c>
      <c r="BM1403" s="2">
        <v>40681</v>
      </c>
      <c r="BN1403" s="1">
        <v>2.9279999999999999</v>
      </c>
    </row>
    <row r="1404" spans="2:66">
      <c r="B1404" s="2">
        <v>41129</v>
      </c>
      <c r="C1404" s="1">
        <v>3.2</v>
      </c>
      <c r="E1404" s="2">
        <v>40591</v>
      </c>
      <c r="F1404" s="1">
        <v>2.94</v>
      </c>
      <c r="H1404" s="2">
        <v>40623</v>
      </c>
      <c r="I1404" s="1">
        <v>3.71</v>
      </c>
      <c r="K1404" s="2">
        <v>40619</v>
      </c>
      <c r="L1404" s="1">
        <v>4.41</v>
      </c>
      <c r="N1404" s="2">
        <v>40620</v>
      </c>
      <c r="O1404" s="1">
        <v>4.07</v>
      </c>
      <c r="Q1404" s="2">
        <v>40679</v>
      </c>
      <c r="R1404" s="1">
        <v>4.2</v>
      </c>
      <c r="T1404" s="2">
        <v>40679</v>
      </c>
      <c r="U1404" s="1">
        <v>3.9849999999999999</v>
      </c>
      <c r="W1404" s="2">
        <v>40681</v>
      </c>
      <c r="X1404" s="1">
        <v>3.87</v>
      </c>
      <c r="Z1404" s="2">
        <v>40679</v>
      </c>
      <c r="AA1404" s="1">
        <v>3.7749999999999999</v>
      </c>
      <c r="AC1404" s="2">
        <v>40679</v>
      </c>
      <c r="AD1404" s="1">
        <v>3.65</v>
      </c>
      <c r="AF1404" s="2">
        <v>41108</v>
      </c>
      <c r="AG1404" s="1">
        <v>0.4551</v>
      </c>
      <c r="AI1404" s="2">
        <v>40687</v>
      </c>
      <c r="AJ1404" s="1">
        <v>3.9885000000000002</v>
      </c>
      <c r="AL1404" s="2">
        <v>40687</v>
      </c>
      <c r="AM1404" s="1">
        <v>3.1844999999999999</v>
      </c>
      <c r="AO1404" s="2">
        <v>40687</v>
      </c>
      <c r="AP1404" s="1">
        <v>0.70250000000000001</v>
      </c>
      <c r="AR1404" s="2">
        <v>40680</v>
      </c>
      <c r="AS1404" s="1">
        <v>0.35249999999999998</v>
      </c>
      <c r="AU1404" s="2">
        <v>40681</v>
      </c>
      <c r="AV1404" s="1">
        <v>3.7084999999999999</v>
      </c>
      <c r="AX1404" s="2">
        <v>40681</v>
      </c>
      <c r="AY1404" s="1">
        <v>3.843</v>
      </c>
      <c r="BA1404" s="116">
        <v>40681</v>
      </c>
      <c r="BB1404" s="1">
        <v>3.45</v>
      </c>
      <c r="BD1404" s="2">
        <v>40679</v>
      </c>
      <c r="BE1404" s="1">
        <v>2.3029999999999999</v>
      </c>
      <c r="BG1404" s="2">
        <v>40758</v>
      </c>
      <c r="BH1404" s="1">
        <v>2.64</v>
      </c>
      <c r="BI1404" s="2"/>
      <c r="BJ1404" s="2">
        <v>40758</v>
      </c>
      <c r="BK1404" s="1">
        <v>1.25</v>
      </c>
      <c r="BM1404" s="2">
        <v>40682</v>
      </c>
      <c r="BN1404" s="1">
        <v>2.92</v>
      </c>
    </row>
    <row r="1405" spans="2:66">
      <c r="B1405" s="2">
        <v>41130</v>
      </c>
      <c r="C1405" s="1">
        <v>3.2</v>
      </c>
      <c r="E1405" s="2">
        <v>40592</v>
      </c>
      <c r="F1405" s="1">
        <v>2.94</v>
      </c>
      <c r="H1405" s="2">
        <v>40624</v>
      </c>
      <c r="I1405" s="1">
        <v>3.7</v>
      </c>
      <c r="K1405" s="2">
        <v>40620</v>
      </c>
      <c r="L1405" s="1">
        <v>4.46</v>
      </c>
      <c r="N1405" s="2">
        <v>40623</v>
      </c>
      <c r="O1405" s="1">
        <v>4.1399999999999997</v>
      </c>
      <c r="Q1405" s="2">
        <v>40680</v>
      </c>
      <c r="R1405" s="1">
        <v>4.21</v>
      </c>
      <c r="T1405" s="2">
        <v>40680</v>
      </c>
      <c r="U1405" s="1">
        <v>3.9950000000000001</v>
      </c>
      <c r="W1405" s="2">
        <v>40682</v>
      </c>
      <c r="X1405" s="1">
        <v>3.88</v>
      </c>
      <c r="Z1405" s="2">
        <v>40680</v>
      </c>
      <c r="AA1405" s="1">
        <v>3.7949999999999999</v>
      </c>
      <c r="AC1405" s="2">
        <v>40680</v>
      </c>
      <c r="AD1405" s="1">
        <v>3.665</v>
      </c>
      <c r="AF1405" s="2">
        <v>41109</v>
      </c>
      <c r="AG1405" s="1">
        <v>0.4531</v>
      </c>
      <c r="AI1405" s="2">
        <v>40688</v>
      </c>
      <c r="AJ1405" s="1">
        <v>4.0179999999999998</v>
      </c>
      <c r="AL1405" s="2">
        <v>40688</v>
      </c>
      <c r="AM1405" s="1">
        <v>3.2035</v>
      </c>
      <c r="AO1405" s="2">
        <v>40688</v>
      </c>
      <c r="AP1405" s="1">
        <v>0.70099999999999996</v>
      </c>
      <c r="AR1405" s="2">
        <v>40681</v>
      </c>
      <c r="AS1405" s="1">
        <v>0.371</v>
      </c>
      <c r="AU1405" s="2">
        <v>40682</v>
      </c>
      <c r="AV1405" s="1">
        <v>3.698</v>
      </c>
      <c r="AX1405" s="2">
        <v>40682</v>
      </c>
      <c r="AY1405" s="1">
        <v>3.8420000000000001</v>
      </c>
      <c r="BA1405" s="116">
        <v>40682</v>
      </c>
      <c r="BB1405" s="1">
        <v>3.44</v>
      </c>
      <c r="BD1405" s="2">
        <v>40680</v>
      </c>
      <c r="BE1405" s="1">
        <v>2.2934999999999999</v>
      </c>
      <c r="BG1405" s="2">
        <v>40759</v>
      </c>
      <c r="BH1405" s="1">
        <v>2.4699999999999998</v>
      </c>
      <c r="BI1405" s="2"/>
      <c r="BJ1405" s="2">
        <v>40759</v>
      </c>
      <c r="BK1405" s="1">
        <v>1.1200000000000001</v>
      </c>
      <c r="BM1405" s="2">
        <v>40683</v>
      </c>
      <c r="BN1405" s="1">
        <v>2.8580000000000001</v>
      </c>
    </row>
    <row r="1406" spans="2:66">
      <c r="B1406" s="2">
        <v>41131</v>
      </c>
      <c r="C1406" s="1">
        <v>3.2</v>
      </c>
      <c r="E1406" s="2">
        <v>40595</v>
      </c>
      <c r="F1406" s="1">
        <v>2.94</v>
      </c>
      <c r="H1406" s="2">
        <v>40625</v>
      </c>
      <c r="I1406" s="1">
        <v>3.66</v>
      </c>
      <c r="K1406" s="2">
        <v>40623</v>
      </c>
      <c r="L1406" s="1">
        <v>4.5</v>
      </c>
      <c r="N1406" s="2">
        <v>40624</v>
      </c>
      <c r="O1406" s="1">
        <v>4.1100000000000003</v>
      </c>
      <c r="Q1406" s="2">
        <v>40681</v>
      </c>
      <c r="R1406" s="1">
        <v>4.1950000000000003</v>
      </c>
      <c r="T1406" s="2">
        <v>40681</v>
      </c>
      <c r="U1406" s="1">
        <v>3.9775</v>
      </c>
      <c r="W1406" s="2">
        <v>40683</v>
      </c>
      <c r="X1406" s="1">
        <v>3.88</v>
      </c>
      <c r="Z1406" s="2">
        <v>40681</v>
      </c>
      <c r="AA1406" s="1">
        <v>3.7850000000000001</v>
      </c>
      <c r="AC1406" s="2">
        <v>40681</v>
      </c>
      <c r="AD1406" s="1">
        <v>3.6574999999999998</v>
      </c>
      <c r="AF1406" s="2">
        <v>41110</v>
      </c>
      <c r="AG1406" s="1">
        <v>0.4521</v>
      </c>
      <c r="AI1406" s="2">
        <v>40689</v>
      </c>
      <c r="AJ1406" s="1">
        <v>3.9504999999999999</v>
      </c>
      <c r="AL1406" s="2">
        <v>40689</v>
      </c>
      <c r="AM1406" s="1">
        <v>3.13</v>
      </c>
      <c r="AO1406" s="2">
        <v>40689</v>
      </c>
      <c r="AP1406" s="1">
        <v>0.66549999999999998</v>
      </c>
      <c r="AR1406" s="2">
        <v>40682</v>
      </c>
      <c r="AS1406" s="1">
        <v>0.35549999999999998</v>
      </c>
      <c r="AU1406" s="2">
        <v>40683</v>
      </c>
      <c r="AV1406" s="1">
        <v>3.657</v>
      </c>
      <c r="AX1406" s="2">
        <v>40683</v>
      </c>
      <c r="AY1406" s="1">
        <v>3.7894999999999999</v>
      </c>
      <c r="BA1406" s="116">
        <v>40683</v>
      </c>
      <c r="BB1406" s="1">
        <v>3.3929999999999998</v>
      </c>
      <c r="BD1406" s="2">
        <v>40681</v>
      </c>
      <c r="BE1406" s="1">
        <v>2.3130000000000002</v>
      </c>
      <c r="BG1406" s="2">
        <v>40760</v>
      </c>
      <c r="BH1406" s="1">
        <v>2.58</v>
      </c>
      <c r="BI1406" s="2"/>
      <c r="BJ1406" s="2">
        <v>40760</v>
      </c>
      <c r="BK1406" s="1">
        <v>1.23</v>
      </c>
      <c r="BM1406" s="2">
        <v>40686</v>
      </c>
      <c r="BN1406" s="1">
        <v>2.8029999999999999</v>
      </c>
    </row>
    <row r="1407" spans="2:66">
      <c r="B1407" s="2">
        <v>41134</v>
      </c>
      <c r="C1407" s="1">
        <v>3.2</v>
      </c>
      <c r="E1407" s="2">
        <v>40596</v>
      </c>
      <c r="F1407" s="1">
        <v>2.94</v>
      </c>
      <c r="H1407" s="2">
        <v>40626</v>
      </c>
      <c r="I1407" s="1">
        <v>3.66</v>
      </c>
      <c r="K1407" s="2">
        <v>40624</v>
      </c>
      <c r="L1407" s="1">
        <v>4.5</v>
      </c>
      <c r="N1407" s="2">
        <v>40625</v>
      </c>
      <c r="O1407" s="1">
        <v>4.08</v>
      </c>
      <c r="Q1407" s="2">
        <v>40682</v>
      </c>
      <c r="R1407" s="1">
        <v>4.2024999999999997</v>
      </c>
      <c r="T1407" s="2">
        <v>40682</v>
      </c>
      <c r="U1407" s="1">
        <v>3.9830000000000001</v>
      </c>
      <c r="W1407" s="2">
        <v>40686</v>
      </c>
      <c r="X1407" s="1">
        <v>3.835</v>
      </c>
      <c r="Z1407" s="2">
        <v>40682</v>
      </c>
      <c r="AA1407" s="1">
        <v>3.7949999999999999</v>
      </c>
      <c r="AC1407" s="2">
        <v>40682</v>
      </c>
      <c r="AD1407" s="1">
        <v>3.66</v>
      </c>
      <c r="AF1407" s="2">
        <v>41113</v>
      </c>
      <c r="AG1407" s="1">
        <v>0.4511</v>
      </c>
      <c r="AI1407" s="2">
        <v>40690</v>
      </c>
      <c r="AJ1407" s="1">
        <v>3.9704999999999999</v>
      </c>
      <c r="AL1407" s="2">
        <v>40690</v>
      </c>
      <c r="AM1407" s="1">
        <v>3.1475</v>
      </c>
      <c r="AO1407" s="2">
        <v>40690</v>
      </c>
      <c r="AP1407" s="1">
        <v>0.65800000000000003</v>
      </c>
      <c r="AR1407" s="2">
        <v>40683</v>
      </c>
      <c r="AS1407" s="1">
        <v>0.35599999999999998</v>
      </c>
      <c r="AU1407" s="2">
        <v>40686</v>
      </c>
      <c r="AV1407" s="1">
        <v>3.62</v>
      </c>
      <c r="AX1407" s="2">
        <v>40686</v>
      </c>
      <c r="AY1407" s="1">
        <v>3.7480000000000002</v>
      </c>
      <c r="BA1407" s="116">
        <v>40686</v>
      </c>
      <c r="BB1407" s="1">
        <v>3.3570000000000002</v>
      </c>
      <c r="BD1407" s="2">
        <v>40682</v>
      </c>
      <c r="BE1407" s="1">
        <v>2.3195000000000001</v>
      </c>
      <c r="BG1407" s="2">
        <v>40763</v>
      </c>
      <c r="BH1407" s="1">
        <v>2.4</v>
      </c>
      <c r="BI1407" s="2"/>
      <c r="BJ1407" s="2">
        <v>40763</v>
      </c>
      <c r="BK1407" s="1">
        <v>1.1100000000000001</v>
      </c>
      <c r="BM1407" s="2">
        <v>40687</v>
      </c>
      <c r="BN1407" s="1">
        <v>2.8129999999999997</v>
      </c>
    </row>
    <row r="1408" spans="2:66">
      <c r="B1408" s="2">
        <v>41135</v>
      </c>
      <c r="C1408" s="1">
        <v>3.2</v>
      </c>
      <c r="E1408" s="2">
        <v>40597</v>
      </c>
      <c r="F1408" s="1">
        <v>2.94</v>
      </c>
      <c r="H1408" s="2">
        <v>40627</v>
      </c>
      <c r="I1408" s="1">
        <v>3.71</v>
      </c>
      <c r="K1408" s="2">
        <v>40625</v>
      </c>
      <c r="L1408" s="1">
        <v>4.49</v>
      </c>
      <c r="N1408" s="2">
        <v>40626</v>
      </c>
      <c r="O1408" s="1">
        <v>4.0599999999999996</v>
      </c>
      <c r="Q1408" s="2">
        <v>40683</v>
      </c>
      <c r="R1408" s="1">
        <v>4.2024999999999997</v>
      </c>
      <c r="T1408" s="2">
        <v>40683</v>
      </c>
      <c r="U1408" s="1">
        <v>3.99</v>
      </c>
      <c r="W1408" s="2">
        <v>40687</v>
      </c>
      <c r="X1408" s="1">
        <v>3.84</v>
      </c>
      <c r="Z1408" s="2">
        <v>40683</v>
      </c>
      <c r="AA1408" s="1">
        <v>3.7949999999999999</v>
      </c>
      <c r="AC1408" s="2">
        <v>40683</v>
      </c>
      <c r="AD1408" s="1">
        <v>3.6625000000000001</v>
      </c>
      <c r="AF1408" s="2">
        <v>41114</v>
      </c>
      <c r="AG1408" s="1">
        <v>0.4481</v>
      </c>
      <c r="AI1408" s="2">
        <v>40693</v>
      </c>
      <c r="AJ1408" s="1">
        <v>3.9699999999999998</v>
      </c>
      <c r="AL1408" s="2">
        <v>40693</v>
      </c>
      <c r="AM1408" s="1">
        <v>3.1419999999999999</v>
      </c>
      <c r="AO1408" s="2">
        <v>40693</v>
      </c>
      <c r="AP1408" s="1">
        <v>0.66100000000000003</v>
      </c>
      <c r="AR1408" s="2">
        <v>40686</v>
      </c>
      <c r="AS1408" s="1">
        <v>0.371</v>
      </c>
      <c r="AU1408" s="2">
        <v>40687</v>
      </c>
      <c r="AV1408" s="1">
        <v>3.6390000000000002</v>
      </c>
      <c r="AX1408" s="2">
        <v>40687</v>
      </c>
      <c r="AY1408" s="1">
        <v>3.7720000000000002</v>
      </c>
      <c r="BA1408" s="116">
        <v>40687</v>
      </c>
      <c r="BB1408" s="1">
        <v>3.3759999999999999</v>
      </c>
      <c r="BD1408" s="2">
        <v>40683</v>
      </c>
      <c r="BE1408" s="1">
        <v>2.2774999999999999</v>
      </c>
      <c r="BG1408" s="2">
        <v>40764</v>
      </c>
      <c r="BH1408" s="1">
        <v>2.2000000000000002</v>
      </c>
      <c r="BI1408" s="2"/>
      <c r="BJ1408" s="2">
        <v>40764</v>
      </c>
      <c r="BK1408" s="1">
        <v>0.91</v>
      </c>
      <c r="BM1408" s="2">
        <v>40688</v>
      </c>
      <c r="BN1408" s="1">
        <v>2.8120000000000003</v>
      </c>
    </row>
    <row r="1409" spans="2:66">
      <c r="B1409" s="2">
        <v>41137</v>
      </c>
      <c r="C1409" s="1">
        <v>3.21</v>
      </c>
      <c r="E1409" s="2">
        <v>40598</v>
      </c>
      <c r="F1409" s="1">
        <v>2.94</v>
      </c>
      <c r="H1409" s="2">
        <v>40630</v>
      </c>
      <c r="I1409" s="1">
        <v>3.73</v>
      </c>
      <c r="K1409" s="2">
        <v>40626</v>
      </c>
      <c r="L1409" s="1">
        <v>4.47</v>
      </c>
      <c r="N1409" s="2">
        <v>40627</v>
      </c>
      <c r="O1409" s="1">
        <v>4.08</v>
      </c>
      <c r="Q1409" s="2">
        <v>40686</v>
      </c>
      <c r="R1409" s="1">
        <v>4.1349999999999998</v>
      </c>
      <c r="T1409" s="2">
        <v>40686</v>
      </c>
      <c r="U1409" s="1">
        <v>3.9350000000000001</v>
      </c>
      <c r="W1409" s="2">
        <v>40688</v>
      </c>
      <c r="X1409" s="1">
        <v>3.8149999999999999</v>
      </c>
      <c r="Z1409" s="2">
        <v>40686</v>
      </c>
      <c r="AA1409" s="1">
        <v>3.7549999999999999</v>
      </c>
      <c r="AC1409" s="2">
        <v>40686</v>
      </c>
      <c r="AD1409" s="1">
        <v>3.64</v>
      </c>
      <c r="AF1409" s="2">
        <v>41115</v>
      </c>
      <c r="AG1409" s="1">
        <v>0.4481</v>
      </c>
      <c r="AI1409" s="2">
        <v>40694</v>
      </c>
      <c r="AJ1409" s="1">
        <v>3.9615</v>
      </c>
      <c r="AL1409" s="2">
        <v>40694</v>
      </c>
      <c r="AM1409" s="1">
        <v>3.14</v>
      </c>
      <c r="AO1409" s="2">
        <v>40694</v>
      </c>
      <c r="AP1409" s="1">
        <v>0.65049999999999997</v>
      </c>
      <c r="AR1409" s="2">
        <v>40687</v>
      </c>
      <c r="AS1409" s="1">
        <v>0.36899999999999999</v>
      </c>
      <c r="AU1409" s="2">
        <v>40688</v>
      </c>
      <c r="AV1409" s="1">
        <v>3.6520000000000001</v>
      </c>
      <c r="AX1409" s="2">
        <v>40688</v>
      </c>
      <c r="AY1409" s="1">
        <v>3.786</v>
      </c>
      <c r="BA1409" s="116">
        <v>40688</v>
      </c>
      <c r="BB1409" s="1">
        <v>3.3820000000000001</v>
      </c>
      <c r="BD1409" s="2">
        <v>40686</v>
      </c>
      <c r="BE1409" s="1">
        <v>2.2204999999999999</v>
      </c>
      <c r="BG1409" s="2">
        <v>40765</v>
      </c>
      <c r="BH1409" s="1">
        <v>2.17</v>
      </c>
      <c r="BI1409" s="2"/>
      <c r="BJ1409" s="2">
        <v>40765</v>
      </c>
      <c r="BK1409" s="1">
        <v>0.93</v>
      </c>
      <c r="BM1409" s="2">
        <v>40689</v>
      </c>
      <c r="BN1409" s="1">
        <v>2.7560000000000002</v>
      </c>
    </row>
    <row r="1410" spans="2:66">
      <c r="B1410" s="2">
        <v>41138</v>
      </c>
      <c r="C1410" s="1">
        <v>3.21</v>
      </c>
      <c r="E1410" s="2">
        <v>40599</v>
      </c>
      <c r="F1410" s="1">
        <v>2.94</v>
      </c>
      <c r="H1410" s="2">
        <v>40631</v>
      </c>
      <c r="I1410" s="1">
        <v>3.71</v>
      </c>
      <c r="K1410" s="2">
        <v>40627</v>
      </c>
      <c r="L1410" s="1">
        <v>4.4800000000000004</v>
      </c>
      <c r="N1410" s="2">
        <v>40630</v>
      </c>
      <c r="O1410" s="1">
        <v>4.08</v>
      </c>
      <c r="Q1410" s="2">
        <v>40687</v>
      </c>
      <c r="R1410" s="1">
        <v>4.1349999999999998</v>
      </c>
      <c r="T1410" s="2">
        <v>40687</v>
      </c>
      <c r="U1410" s="1">
        <v>3.9375</v>
      </c>
      <c r="W1410" s="2">
        <v>40689</v>
      </c>
      <c r="X1410" s="1">
        <v>3.8650000000000002</v>
      </c>
      <c r="Z1410" s="2">
        <v>40687</v>
      </c>
      <c r="AA1410" s="1">
        <v>3.7650000000000001</v>
      </c>
      <c r="AC1410" s="2">
        <v>40687</v>
      </c>
      <c r="AD1410" s="1">
        <v>3.65</v>
      </c>
      <c r="AF1410" s="2">
        <v>41116</v>
      </c>
      <c r="AG1410" s="1">
        <v>0.4471</v>
      </c>
      <c r="AI1410" s="2">
        <v>40695</v>
      </c>
      <c r="AJ1410" s="1">
        <v>3.8834999999999997</v>
      </c>
      <c r="AL1410" s="2">
        <v>40695</v>
      </c>
      <c r="AM1410" s="1">
        <v>3.0335000000000001</v>
      </c>
      <c r="AO1410" s="2">
        <v>40695</v>
      </c>
      <c r="AP1410" s="1">
        <v>0.61399999999999999</v>
      </c>
      <c r="AR1410" s="2">
        <v>40688</v>
      </c>
      <c r="AS1410" s="1">
        <v>0.3735</v>
      </c>
      <c r="AU1410" s="2">
        <v>40689</v>
      </c>
      <c r="AV1410" s="1">
        <v>3.5910000000000002</v>
      </c>
      <c r="AX1410" s="2">
        <v>40689</v>
      </c>
      <c r="AY1410" s="1">
        <v>3.7269999999999999</v>
      </c>
      <c r="BA1410" s="116">
        <v>40689</v>
      </c>
      <c r="BB1410" s="1">
        <v>3.32</v>
      </c>
      <c r="BD1410" s="2">
        <v>40687</v>
      </c>
      <c r="BE1410" s="1">
        <v>2.2149999999999999</v>
      </c>
      <c r="BG1410" s="2">
        <v>40766</v>
      </c>
      <c r="BH1410" s="1">
        <v>2.34</v>
      </c>
      <c r="BI1410" s="2"/>
      <c r="BJ1410" s="2">
        <v>40766</v>
      </c>
      <c r="BK1410" s="1">
        <v>1.02</v>
      </c>
      <c r="BM1410" s="2">
        <v>40690</v>
      </c>
      <c r="BN1410" s="1">
        <v>2.7370000000000001</v>
      </c>
    </row>
    <row r="1411" spans="2:66">
      <c r="B1411" s="2">
        <v>41141</v>
      </c>
      <c r="C1411" s="1">
        <v>3.21</v>
      </c>
      <c r="E1411" s="2">
        <v>40602</v>
      </c>
      <c r="F1411" s="1">
        <v>2.95</v>
      </c>
      <c r="H1411" s="2">
        <v>40632</v>
      </c>
      <c r="I1411" s="1">
        <v>3.74</v>
      </c>
      <c r="K1411" s="2">
        <v>40630</v>
      </c>
      <c r="L1411" s="1">
        <v>4.47</v>
      </c>
      <c r="N1411" s="2">
        <v>40631</v>
      </c>
      <c r="O1411" s="1">
        <v>4.08</v>
      </c>
      <c r="Q1411" s="2">
        <v>40688</v>
      </c>
      <c r="R1411" s="1">
        <v>4.09</v>
      </c>
      <c r="T1411" s="2">
        <v>40688</v>
      </c>
      <c r="U1411" s="1">
        <v>3.9050000000000002</v>
      </c>
      <c r="W1411" s="2">
        <v>40690</v>
      </c>
      <c r="X1411" s="1">
        <v>3.8449999999999998</v>
      </c>
      <c r="Z1411" s="2">
        <v>40688</v>
      </c>
      <c r="AA1411" s="1">
        <v>3.7450000000000001</v>
      </c>
      <c r="AC1411" s="2">
        <v>40688</v>
      </c>
      <c r="AD1411" s="1">
        <v>3.64</v>
      </c>
      <c r="AF1411" s="2">
        <v>41117</v>
      </c>
      <c r="AG1411" s="1">
        <v>0.4466</v>
      </c>
      <c r="AI1411" s="2">
        <v>40696</v>
      </c>
      <c r="AJ1411" s="1">
        <v>3.9775</v>
      </c>
      <c r="AL1411" s="2">
        <v>40696</v>
      </c>
      <c r="AM1411" s="1">
        <v>3.1284999999999998</v>
      </c>
      <c r="AO1411" s="2">
        <v>40696</v>
      </c>
      <c r="AP1411" s="1">
        <v>0.64900000000000002</v>
      </c>
      <c r="AR1411" s="2">
        <v>40689</v>
      </c>
      <c r="AS1411" s="1">
        <v>0.36099999999999999</v>
      </c>
      <c r="AU1411" s="2">
        <v>40690</v>
      </c>
      <c r="AV1411" s="1">
        <v>3.5939999999999999</v>
      </c>
      <c r="AX1411" s="2">
        <v>40690</v>
      </c>
      <c r="AY1411" s="1">
        <v>3.7229999999999999</v>
      </c>
      <c r="BA1411" s="116">
        <v>40690</v>
      </c>
      <c r="BB1411" s="1">
        <v>3.3170000000000002</v>
      </c>
      <c r="BD1411" s="2">
        <v>40688</v>
      </c>
      <c r="BE1411" s="1">
        <v>2.1875</v>
      </c>
      <c r="BG1411" s="2">
        <v>40767</v>
      </c>
      <c r="BH1411" s="1">
        <v>2.2400000000000002</v>
      </c>
      <c r="BI1411" s="2"/>
      <c r="BJ1411" s="2">
        <v>40767</v>
      </c>
      <c r="BK1411" s="1">
        <v>0.96</v>
      </c>
      <c r="BM1411" s="2">
        <v>40693</v>
      </c>
      <c r="BN1411" s="1">
        <v>2.7370000000000001</v>
      </c>
    </row>
    <row r="1412" spans="2:66">
      <c r="B1412" s="2">
        <v>41142</v>
      </c>
      <c r="C1412" s="1">
        <v>3.2</v>
      </c>
      <c r="E1412" s="2">
        <v>40604</v>
      </c>
      <c r="F1412" s="1">
        <v>2.99</v>
      </c>
      <c r="H1412" s="2">
        <v>40633</v>
      </c>
      <c r="I1412" s="1">
        <v>3.73</v>
      </c>
      <c r="K1412" s="2">
        <v>40631</v>
      </c>
      <c r="L1412" s="1">
        <v>4.47</v>
      </c>
      <c r="N1412" s="2">
        <v>40632</v>
      </c>
      <c r="O1412" s="1">
        <v>4.12</v>
      </c>
      <c r="Q1412" s="2">
        <v>40689</v>
      </c>
      <c r="R1412" s="1">
        <v>4.1449999999999996</v>
      </c>
      <c r="T1412" s="2">
        <v>40690</v>
      </c>
      <c r="U1412" s="1">
        <v>3.94</v>
      </c>
      <c r="W1412" s="2">
        <v>40693</v>
      </c>
      <c r="X1412" s="1">
        <v>3.835</v>
      </c>
      <c r="Z1412" s="2">
        <v>40689</v>
      </c>
      <c r="AA1412" s="1">
        <v>3.79</v>
      </c>
      <c r="AC1412" s="2">
        <v>40689</v>
      </c>
      <c r="AD1412" s="1">
        <v>3.665</v>
      </c>
      <c r="AF1412" s="2">
        <v>41120</v>
      </c>
      <c r="AG1412" s="1">
        <v>0.4446</v>
      </c>
      <c r="AI1412" s="2">
        <v>40697</v>
      </c>
      <c r="AJ1412" s="1">
        <v>3.9449999999999998</v>
      </c>
      <c r="AL1412" s="2">
        <v>40697</v>
      </c>
      <c r="AM1412" s="1">
        <v>3.0895000000000001</v>
      </c>
      <c r="AO1412" s="2">
        <v>40697</v>
      </c>
      <c r="AP1412" s="1">
        <v>0.61599999999999999</v>
      </c>
      <c r="AR1412" s="2">
        <v>40690</v>
      </c>
      <c r="AS1412" s="1">
        <v>0.35399999999999998</v>
      </c>
      <c r="AU1412" s="2">
        <v>40693</v>
      </c>
      <c r="AV1412" s="1">
        <v>3.5949999999999998</v>
      </c>
      <c r="AX1412" s="2">
        <v>40693</v>
      </c>
      <c r="AY1412" s="1">
        <v>3.7199999999999998</v>
      </c>
      <c r="BA1412" s="116">
        <v>40693</v>
      </c>
      <c r="BB1412" s="1">
        <v>3.319</v>
      </c>
      <c r="BD1412" s="2">
        <v>40689</v>
      </c>
      <c r="BE1412" s="1">
        <v>2.1459999999999999</v>
      </c>
      <c r="BG1412" s="2">
        <v>40770</v>
      </c>
      <c r="BH1412" s="1">
        <v>2.29</v>
      </c>
      <c r="BI1412" s="2"/>
      <c r="BJ1412" s="2">
        <v>40770</v>
      </c>
      <c r="BK1412" s="1">
        <v>0.99</v>
      </c>
      <c r="BM1412" s="2">
        <v>40694</v>
      </c>
      <c r="BN1412" s="1">
        <v>2.7744999999999997</v>
      </c>
    </row>
    <row r="1413" spans="2:66">
      <c r="B1413" s="2">
        <v>41143</v>
      </c>
      <c r="C1413" s="1">
        <v>3.19</v>
      </c>
      <c r="E1413" s="2">
        <v>40605</v>
      </c>
      <c r="F1413" s="1">
        <v>3.02</v>
      </c>
      <c r="H1413" s="2">
        <v>40634</v>
      </c>
      <c r="I1413" s="1">
        <v>3.67</v>
      </c>
      <c r="K1413" s="2">
        <v>40632</v>
      </c>
      <c r="L1413" s="1">
        <v>4.49</v>
      </c>
      <c r="N1413" s="2">
        <v>40633</v>
      </c>
      <c r="O1413" s="1">
        <v>4.1100000000000003</v>
      </c>
      <c r="Q1413" s="2">
        <v>40690</v>
      </c>
      <c r="R1413" s="1">
        <v>4.13</v>
      </c>
      <c r="T1413" s="2">
        <v>40693</v>
      </c>
      <c r="U1413" s="1">
        <v>3.93</v>
      </c>
      <c r="W1413" s="2">
        <v>40694</v>
      </c>
      <c r="X1413" s="1">
        <v>3.8449999999999998</v>
      </c>
      <c r="Z1413" s="2">
        <v>40690</v>
      </c>
      <c r="AA1413" s="1">
        <v>3.7749999999999999</v>
      </c>
      <c r="AC1413" s="2">
        <v>40690</v>
      </c>
      <c r="AD1413" s="1">
        <v>3.6574999999999998</v>
      </c>
      <c r="AF1413" s="2">
        <v>41121</v>
      </c>
      <c r="AG1413" s="1">
        <v>0.44259999999999999</v>
      </c>
      <c r="AI1413" s="2">
        <v>40700</v>
      </c>
      <c r="AJ1413" s="1">
        <v>3.9815</v>
      </c>
      <c r="AL1413" s="2">
        <v>40700</v>
      </c>
      <c r="AM1413" s="1">
        <v>3.1015000000000001</v>
      </c>
      <c r="AO1413" s="2">
        <v>40700</v>
      </c>
      <c r="AP1413" s="1">
        <v>0.60950000000000004</v>
      </c>
      <c r="AR1413" s="2">
        <v>40693</v>
      </c>
      <c r="AS1413" s="1">
        <v>0.35199999999999998</v>
      </c>
      <c r="AU1413" s="2">
        <v>40694</v>
      </c>
      <c r="AV1413" s="1">
        <v>3.625</v>
      </c>
      <c r="AX1413" s="2">
        <v>40694</v>
      </c>
      <c r="AY1413" s="1">
        <v>3.7565</v>
      </c>
      <c r="BA1413" s="116">
        <v>40694</v>
      </c>
      <c r="BB1413" s="1">
        <v>3.3529999999999998</v>
      </c>
      <c r="BD1413" s="2">
        <v>40690</v>
      </c>
      <c r="BE1413" s="1">
        <v>2.113</v>
      </c>
      <c r="BG1413" s="2">
        <v>40771</v>
      </c>
      <c r="BH1413" s="1">
        <v>2.23</v>
      </c>
      <c r="BI1413" s="2"/>
      <c r="BJ1413" s="2">
        <v>40771</v>
      </c>
      <c r="BK1413" s="1">
        <v>0.95</v>
      </c>
      <c r="BM1413" s="2">
        <v>40695</v>
      </c>
      <c r="BN1413" s="1">
        <v>2.7199999999999998</v>
      </c>
    </row>
    <row r="1414" spans="2:66">
      <c r="B1414" s="2">
        <v>41144</v>
      </c>
      <c r="C1414" s="1">
        <v>3.19</v>
      </c>
      <c r="E1414" s="2">
        <v>40606</v>
      </c>
      <c r="F1414" s="1">
        <v>3.02</v>
      </c>
      <c r="H1414" s="2">
        <v>40637</v>
      </c>
      <c r="I1414" s="1">
        <v>3.68</v>
      </c>
      <c r="K1414" s="2">
        <v>40633</v>
      </c>
      <c r="L1414" s="1">
        <v>4.4800000000000004</v>
      </c>
      <c r="N1414" s="2">
        <v>40634</v>
      </c>
      <c r="O1414" s="1">
        <v>4.0599999999999996</v>
      </c>
      <c r="Q1414" s="2">
        <v>40693</v>
      </c>
      <c r="R1414" s="1">
        <v>4.12</v>
      </c>
      <c r="T1414" s="2">
        <v>40694</v>
      </c>
      <c r="U1414" s="1">
        <v>3.9449999999999998</v>
      </c>
      <c r="W1414" s="2">
        <v>40695</v>
      </c>
      <c r="X1414" s="1">
        <v>3.87</v>
      </c>
      <c r="Z1414" s="2">
        <v>40693</v>
      </c>
      <c r="AA1414" s="1">
        <v>3.7625000000000002</v>
      </c>
      <c r="AC1414" s="2">
        <v>40693</v>
      </c>
      <c r="AD1414" s="1">
        <v>3.65</v>
      </c>
      <c r="AF1414" s="2">
        <v>41122</v>
      </c>
      <c r="AG1414" s="1">
        <v>0.44159999999999999</v>
      </c>
      <c r="AI1414" s="2">
        <v>40701</v>
      </c>
      <c r="AJ1414" s="1">
        <v>3.9855</v>
      </c>
      <c r="AL1414" s="2">
        <v>40701</v>
      </c>
      <c r="AM1414" s="1">
        <v>3.0985</v>
      </c>
      <c r="AO1414" s="2">
        <v>40701</v>
      </c>
      <c r="AP1414" s="1">
        <v>0.59599999999999997</v>
      </c>
      <c r="AR1414" s="2">
        <v>40694</v>
      </c>
      <c r="AS1414" s="1">
        <v>0.35749999999999998</v>
      </c>
      <c r="AU1414" s="2">
        <v>40695</v>
      </c>
      <c r="AV1414" s="1">
        <v>3.5949999999999998</v>
      </c>
      <c r="AX1414" s="2">
        <v>40695</v>
      </c>
      <c r="AY1414" s="1">
        <v>3.7309999999999999</v>
      </c>
      <c r="BA1414" s="116">
        <v>40695</v>
      </c>
      <c r="BB1414" s="1">
        <v>3.302</v>
      </c>
      <c r="BD1414" s="2">
        <v>40693</v>
      </c>
      <c r="BE1414" s="1">
        <v>2.117</v>
      </c>
      <c r="BG1414" s="2">
        <v>40772</v>
      </c>
      <c r="BH1414" s="1">
        <v>2.17</v>
      </c>
      <c r="BI1414" s="2"/>
      <c r="BJ1414" s="2">
        <v>40772</v>
      </c>
      <c r="BK1414" s="1">
        <v>0.92</v>
      </c>
      <c r="BM1414" s="2">
        <v>40696</v>
      </c>
      <c r="BN1414" s="1">
        <v>2.7679999999999998</v>
      </c>
    </row>
    <row r="1415" spans="2:66">
      <c r="B1415" s="2">
        <v>41145</v>
      </c>
      <c r="C1415" s="1">
        <v>3.19</v>
      </c>
      <c r="E1415" s="2">
        <v>40609</v>
      </c>
      <c r="F1415" s="1">
        <v>3.02</v>
      </c>
      <c r="H1415" s="2">
        <v>40638</v>
      </c>
      <c r="I1415" s="1">
        <v>3.69</v>
      </c>
      <c r="K1415" s="2">
        <v>40634</v>
      </c>
      <c r="L1415" s="1">
        <v>4.46</v>
      </c>
      <c r="N1415" s="2">
        <v>40637</v>
      </c>
      <c r="O1415" s="1">
        <v>4.05</v>
      </c>
      <c r="Q1415" s="2">
        <v>40694</v>
      </c>
      <c r="R1415" s="1">
        <v>4.1349999999999998</v>
      </c>
      <c r="T1415" s="2">
        <v>40695</v>
      </c>
      <c r="U1415" s="1">
        <v>3.9725000000000001</v>
      </c>
      <c r="W1415" s="2">
        <v>40696</v>
      </c>
      <c r="X1415" s="1">
        <v>3.8149999999999999</v>
      </c>
      <c r="Z1415" s="2">
        <v>40694</v>
      </c>
      <c r="AA1415" s="1">
        <v>3.7730000000000001</v>
      </c>
      <c r="AC1415" s="2">
        <v>40694</v>
      </c>
      <c r="AD1415" s="1">
        <v>3.653</v>
      </c>
      <c r="AF1415" s="2">
        <v>41123</v>
      </c>
      <c r="AG1415" s="1">
        <v>0.44185000000000002</v>
      </c>
      <c r="AI1415" s="2">
        <v>40702</v>
      </c>
      <c r="AJ1415" s="1">
        <v>3.9154999999999998</v>
      </c>
      <c r="AL1415" s="2">
        <v>40702</v>
      </c>
      <c r="AM1415" s="1">
        <v>3.0365000000000002</v>
      </c>
      <c r="AO1415" s="2">
        <v>40702</v>
      </c>
      <c r="AP1415" s="1">
        <v>0.56850000000000001</v>
      </c>
      <c r="AR1415" s="2">
        <v>40695</v>
      </c>
      <c r="AS1415" s="1">
        <v>0.35499999999999998</v>
      </c>
      <c r="AU1415" s="2">
        <v>40696</v>
      </c>
      <c r="AV1415" s="1">
        <v>3.6310000000000002</v>
      </c>
      <c r="AX1415" s="2">
        <v>40696</v>
      </c>
      <c r="AY1415" s="1">
        <v>3.7675000000000001</v>
      </c>
      <c r="BA1415" s="116">
        <v>40696</v>
      </c>
      <c r="BB1415" s="1">
        <v>3.3319999999999999</v>
      </c>
      <c r="BD1415" s="2">
        <v>40694</v>
      </c>
      <c r="BE1415" s="1">
        <v>2.1545000000000001</v>
      </c>
      <c r="BG1415" s="2">
        <v>40773</v>
      </c>
      <c r="BH1415" s="1">
        <v>2.08</v>
      </c>
      <c r="BI1415" s="2"/>
      <c r="BJ1415" s="2">
        <v>40773</v>
      </c>
      <c r="BK1415" s="1">
        <v>0.9</v>
      </c>
      <c r="BM1415" s="2">
        <v>40697</v>
      </c>
      <c r="BN1415" s="1">
        <v>2.827</v>
      </c>
    </row>
    <row r="1416" spans="2:66">
      <c r="B1416" s="2">
        <v>41148</v>
      </c>
      <c r="C1416" s="1">
        <v>3.19</v>
      </c>
      <c r="E1416" s="2">
        <v>40610</v>
      </c>
      <c r="F1416" s="1">
        <v>3.02</v>
      </c>
      <c r="H1416" s="2">
        <v>40639</v>
      </c>
      <c r="I1416" s="1">
        <v>3.7</v>
      </c>
      <c r="K1416" s="2">
        <v>40637</v>
      </c>
      <c r="L1416" s="1">
        <v>4.45</v>
      </c>
      <c r="N1416" s="2">
        <v>40638</v>
      </c>
      <c r="O1416" s="1">
        <v>4.05</v>
      </c>
      <c r="Q1416" s="2">
        <v>40695</v>
      </c>
      <c r="R1416" s="1">
        <v>4.1725000000000003</v>
      </c>
      <c r="T1416" s="2">
        <v>40696</v>
      </c>
      <c r="U1416" s="1">
        <v>3.915</v>
      </c>
      <c r="W1416" s="2">
        <v>40697</v>
      </c>
      <c r="X1416" s="1">
        <v>3.81</v>
      </c>
      <c r="Z1416" s="2">
        <v>40695</v>
      </c>
      <c r="AA1416" s="1">
        <v>3.7949999999999999</v>
      </c>
      <c r="AC1416" s="2">
        <v>40695</v>
      </c>
      <c r="AD1416" s="1">
        <v>3.67</v>
      </c>
      <c r="AF1416" s="2">
        <v>41124</v>
      </c>
      <c r="AG1416" s="1">
        <v>0.43935000000000002</v>
      </c>
      <c r="AI1416" s="2">
        <v>40703</v>
      </c>
      <c r="AJ1416" s="1">
        <v>3.9424999999999999</v>
      </c>
      <c r="AL1416" s="2">
        <v>40703</v>
      </c>
      <c r="AM1416" s="1">
        <v>3.0815000000000001</v>
      </c>
      <c r="AO1416" s="2">
        <v>40703</v>
      </c>
      <c r="AP1416" s="1">
        <v>0.60450000000000004</v>
      </c>
      <c r="AR1416" s="2">
        <v>40696</v>
      </c>
      <c r="AS1416" s="1">
        <v>0.36699999999999999</v>
      </c>
      <c r="AU1416" s="2">
        <v>40697</v>
      </c>
      <c r="AV1416" s="1">
        <v>3.6560000000000001</v>
      </c>
      <c r="AX1416" s="2">
        <v>40697</v>
      </c>
      <c r="AY1416" s="1">
        <v>3.79</v>
      </c>
      <c r="BA1416" s="116">
        <v>40697</v>
      </c>
      <c r="BB1416" s="1">
        <v>3.3759999999999999</v>
      </c>
      <c r="BD1416" s="2">
        <v>40695</v>
      </c>
      <c r="BE1416" s="1">
        <v>2.1419999999999999</v>
      </c>
      <c r="BG1416" s="2">
        <v>40774</v>
      </c>
      <c r="BH1416" s="1">
        <v>2.0699999999999998</v>
      </c>
      <c r="BI1416" s="2"/>
      <c r="BJ1416" s="2">
        <v>40774</v>
      </c>
      <c r="BK1416" s="1">
        <v>0.9</v>
      </c>
      <c r="BM1416" s="2">
        <v>40700</v>
      </c>
      <c r="BN1416" s="1">
        <v>2.778</v>
      </c>
    </row>
    <row r="1417" spans="2:66">
      <c r="B1417" s="2">
        <v>41149</v>
      </c>
      <c r="C1417" s="1">
        <v>3.18</v>
      </c>
      <c r="E1417" s="2">
        <v>40611</v>
      </c>
      <c r="F1417" s="1">
        <v>3.02</v>
      </c>
      <c r="H1417" s="2">
        <v>40640</v>
      </c>
      <c r="I1417" s="1">
        <v>3.68</v>
      </c>
      <c r="K1417" s="2">
        <v>40638</v>
      </c>
      <c r="L1417" s="1">
        <v>4.4400000000000004</v>
      </c>
      <c r="N1417" s="2">
        <v>40639</v>
      </c>
      <c r="O1417" s="1">
        <v>4.07</v>
      </c>
      <c r="Q1417" s="2">
        <v>40696</v>
      </c>
      <c r="R1417" s="1">
        <v>4.1100000000000003</v>
      </c>
      <c r="T1417" s="2">
        <v>40697</v>
      </c>
      <c r="U1417" s="1">
        <v>3.903</v>
      </c>
      <c r="W1417" s="2">
        <v>40701</v>
      </c>
      <c r="X1417" s="1">
        <v>3.7650000000000001</v>
      </c>
      <c r="Z1417" s="2">
        <v>40696</v>
      </c>
      <c r="AA1417" s="1">
        <v>3.742</v>
      </c>
      <c r="AC1417" s="2">
        <v>40696</v>
      </c>
      <c r="AD1417" s="1">
        <v>3.6320000000000001</v>
      </c>
      <c r="AF1417" s="2">
        <v>41127</v>
      </c>
      <c r="AG1417" s="1">
        <v>0.43885000000000002</v>
      </c>
      <c r="AI1417" s="2">
        <v>40704</v>
      </c>
      <c r="AJ1417" s="1">
        <v>3.9095</v>
      </c>
      <c r="AL1417" s="2">
        <v>40704</v>
      </c>
      <c r="AM1417" s="1">
        <v>3.056</v>
      </c>
      <c r="AO1417" s="2">
        <v>40704</v>
      </c>
      <c r="AP1417" s="1">
        <v>0.58699999999999997</v>
      </c>
      <c r="AR1417" s="2">
        <v>40697</v>
      </c>
      <c r="AS1417" s="1">
        <v>0.35499999999999998</v>
      </c>
      <c r="AU1417" s="2">
        <v>40700</v>
      </c>
      <c r="AV1417" s="1">
        <v>3.63</v>
      </c>
      <c r="AX1417" s="2">
        <v>40700</v>
      </c>
      <c r="AY1417" s="1">
        <v>3.74</v>
      </c>
      <c r="BA1417" s="116">
        <v>40700</v>
      </c>
      <c r="BB1417" s="1">
        <v>3.323</v>
      </c>
      <c r="BD1417" s="2">
        <v>40696</v>
      </c>
      <c r="BE1417" s="1">
        <v>2.1905000000000001</v>
      </c>
      <c r="BG1417" s="2">
        <v>40777</v>
      </c>
      <c r="BH1417" s="1">
        <v>2.1</v>
      </c>
      <c r="BI1417" s="2"/>
      <c r="BJ1417" s="2">
        <v>40777</v>
      </c>
      <c r="BK1417" s="1">
        <v>0.94</v>
      </c>
      <c r="BM1417" s="2">
        <v>40701</v>
      </c>
      <c r="BN1417" s="1">
        <v>2.835</v>
      </c>
    </row>
    <row r="1418" spans="2:66">
      <c r="B1418" s="2">
        <v>41150</v>
      </c>
      <c r="C1418" s="1">
        <v>3.18</v>
      </c>
      <c r="E1418" s="2">
        <v>40612</v>
      </c>
      <c r="F1418" s="1">
        <v>3.02</v>
      </c>
      <c r="H1418" s="2">
        <v>40641</v>
      </c>
      <c r="I1418" s="1">
        <v>3.76</v>
      </c>
      <c r="K1418" s="2">
        <v>40639</v>
      </c>
      <c r="L1418" s="1">
        <v>4.46</v>
      </c>
      <c r="N1418" s="2">
        <v>40640</v>
      </c>
      <c r="O1418" s="1">
        <v>4.05</v>
      </c>
      <c r="Q1418" s="2">
        <v>40697</v>
      </c>
      <c r="R1418" s="1">
        <v>4.0999999999999996</v>
      </c>
      <c r="T1418" s="2">
        <v>40701</v>
      </c>
      <c r="U1418" s="1">
        <v>3.87</v>
      </c>
      <c r="W1418" s="2">
        <v>40702</v>
      </c>
      <c r="X1418" s="1">
        <v>3.7650000000000001</v>
      </c>
      <c r="Z1418" s="2">
        <v>40697</v>
      </c>
      <c r="AA1418" s="1">
        <v>3.7324999999999999</v>
      </c>
      <c r="AC1418" s="2">
        <v>40697</v>
      </c>
      <c r="AD1418" s="1">
        <v>3.625</v>
      </c>
      <c r="AF1418" s="2">
        <v>41128</v>
      </c>
      <c r="AG1418" s="1">
        <v>0.43785000000000002</v>
      </c>
      <c r="AI1418" s="2">
        <v>40707</v>
      </c>
      <c r="AJ1418" s="1">
        <v>3.9249999999999998</v>
      </c>
      <c r="AL1418" s="2">
        <v>40707</v>
      </c>
      <c r="AM1418" s="1">
        <v>3.07</v>
      </c>
      <c r="AO1418" s="2">
        <v>40707</v>
      </c>
      <c r="AP1418" s="1">
        <v>0.58850000000000002</v>
      </c>
      <c r="AR1418" s="2">
        <v>40700</v>
      </c>
      <c r="AS1418" s="1">
        <v>0.35549999999999998</v>
      </c>
      <c r="AU1418" s="2">
        <v>40701</v>
      </c>
      <c r="AV1418" s="1">
        <v>3.6870000000000003</v>
      </c>
      <c r="AX1418" s="2">
        <v>40701</v>
      </c>
      <c r="AY1418" s="1">
        <v>3.806</v>
      </c>
      <c r="BA1418" s="116">
        <v>40701</v>
      </c>
      <c r="BB1418" s="1">
        <v>3.3895</v>
      </c>
      <c r="BD1418" s="2">
        <v>40697</v>
      </c>
      <c r="BE1418" s="1">
        <v>2.2080000000000002</v>
      </c>
      <c r="BG1418" s="2">
        <v>40778</v>
      </c>
      <c r="BH1418" s="1">
        <v>2.15</v>
      </c>
      <c r="BI1418" s="2"/>
      <c r="BJ1418" s="2">
        <v>40778</v>
      </c>
      <c r="BK1418" s="1">
        <v>0.95</v>
      </c>
      <c r="BM1418" s="2">
        <v>40702</v>
      </c>
      <c r="BN1418" s="1">
        <v>2.786</v>
      </c>
    </row>
    <row r="1419" spans="2:66">
      <c r="B1419" s="2">
        <v>41151</v>
      </c>
      <c r="C1419" s="1">
        <v>3.17</v>
      </c>
      <c r="E1419" s="2">
        <v>40613</v>
      </c>
      <c r="F1419" s="1">
        <v>3.02</v>
      </c>
      <c r="H1419" s="2">
        <v>40644</v>
      </c>
      <c r="I1419" s="1">
        <v>3.7800000000000002</v>
      </c>
      <c r="K1419" s="2">
        <v>40640</v>
      </c>
      <c r="L1419" s="1">
        <v>4.45</v>
      </c>
      <c r="N1419" s="2">
        <v>40641</v>
      </c>
      <c r="O1419" s="1">
        <v>4.12</v>
      </c>
      <c r="Q1419" s="2">
        <v>40701</v>
      </c>
      <c r="R1419" s="1">
        <v>4.07</v>
      </c>
      <c r="T1419" s="2">
        <v>40702</v>
      </c>
      <c r="U1419" s="1">
        <v>3.87</v>
      </c>
      <c r="W1419" s="2">
        <v>40703</v>
      </c>
      <c r="X1419" s="1">
        <v>3.7774999999999999</v>
      </c>
      <c r="Z1419" s="2">
        <v>40701</v>
      </c>
      <c r="AA1419" s="1">
        <v>3.6850000000000001</v>
      </c>
      <c r="AC1419" s="2">
        <v>40701</v>
      </c>
      <c r="AD1419" s="1">
        <v>3.5949999999999998</v>
      </c>
      <c r="AF1419" s="2">
        <v>41129</v>
      </c>
      <c r="AG1419" s="1">
        <v>0.43675000000000003</v>
      </c>
      <c r="AI1419" s="2">
        <v>40708</v>
      </c>
      <c r="AJ1419" s="1">
        <v>4.0164999999999997</v>
      </c>
      <c r="AL1419" s="2">
        <v>40708</v>
      </c>
      <c r="AM1419" s="1">
        <v>3.1814999999999998</v>
      </c>
      <c r="AO1419" s="2">
        <v>40708</v>
      </c>
      <c r="AP1419" s="1">
        <v>0.63349999999999995</v>
      </c>
      <c r="AR1419" s="2">
        <v>40701</v>
      </c>
      <c r="AS1419" s="1">
        <v>0.35499999999999998</v>
      </c>
      <c r="AU1419" s="2">
        <v>40702</v>
      </c>
      <c r="AV1419" s="1">
        <v>3.6560000000000001</v>
      </c>
      <c r="AX1419" s="2">
        <v>40702</v>
      </c>
      <c r="AY1419" s="1">
        <v>3.7770000000000001</v>
      </c>
      <c r="BA1419" s="116">
        <v>40702</v>
      </c>
      <c r="BB1419" s="1">
        <v>3.3620000000000001</v>
      </c>
      <c r="BD1419" s="2">
        <v>40700</v>
      </c>
      <c r="BE1419" s="1">
        <v>2.1890000000000001</v>
      </c>
      <c r="BG1419" s="2">
        <v>40779</v>
      </c>
      <c r="BH1419" s="1">
        <v>2.29</v>
      </c>
      <c r="BI1419" s="2"/>
      <c r="BJ1419" s="2">
        <v>40779</v>
      </c>
      <c r="BK1419" s="1">
        <v>1.05</v>
      </c>
      <c r="BM1419" s="2">
        <v>40703</v>
      </c>
      <c r="BN1419" s="1">
        <v>2.7679999999999998</v>
      </c>
    </row>
    <row r="1420" spans="2:66">
      <c r="B1420" s="2">
        <v>41152</v>
      </c>
      <c r="C1420" s="1">
        <v>3.16</v>
      </c>
      <c r="E1420" s="2">
        <v>40616</v>
      </c>
      <c r="F1420" s="1">
        <v>3.02</v>
      </c>
      <c r="H1420" s="2">
        <v>40645</v>
      </c>
      <c r="I1420" s="1">
        <v>3.7199999999999998</v>
      </c>
      <c r="K1420" s="2">
        <v>40641</v>
      </c>
      <c r="L1420" s="1">
        <v>4.4800000000000004</v>
      </c>
      <c r="N1420" s="2">
        <v>40644</v>
      </c>
      <c r="O1420" s="1">
        <v>4.1500000000000004</v>
      </c>
      <c r="Q1420" s="2">
        <v>40702</v>
      </c>
      <c r="R1420" s="1">
        <v>4.0650000000000004</v>
      </c>
      <c r="T1420" s="2">
        <v>40703</v>
      </c>
      <c r="U1420" s="1">
        <v>3.88</v>
      </c>
      <c r="W1420" s="2">
        <v>40704</v>
      </c>
      <c r="X1420" s="1">
        <v>3.8224999999999998</v>
      </c>
      <c r="Z1420" s="2">
        <v>40702</v>
      </c>
      <c r="AA1420" s="1">
        <v>3.6850000000000001</v>
      </c>
      <c r="AC1420" s="2">
        <v>40702</v>
      </c>
      <c r="AD1420" s="1">
        <v>3.6</v>
      </c>
      <c r="AF1420" s="2">
        <v>41130</v>
      </c>
      <c r="AG1420" s="1">
        <v>0.4375</v>
      </c>
      <c r="AI1420" s="2">
        <v>40709</v>
      </c>
      <c r="AJ1420" s="1">
        <v>3.9215</v>
      </c>
      <c r="AL1420" s="2">
        <v>40709</v>
      </c>
      <c r="AM1420" s="1">
        <v>3.0794999999999999</v>
      </c>
      <c r="AO1420" s="2">
        <v>40709</v>
      </c>
      <c r="AP1420" s="1">
        <v>0.61950000000000005</v>
      </c>
      <c r="AR1420" s="2">
        <v>40702</v>
      </c>
      <c r="AS1420" s="1">
        <v>0.35799999999999998</v>
      </c>
      <c r="AU1420" s="2">
        <v>40703</v>
      </c>
      <c r="AV1420" s="1">
        <v>3.6480000000000001</v>
      </c>
      <c r="AX1420" s="2">
        <v>40703</v>
      </c>
      <c r="AY1420" s="1">
        <v>3.7720000000000002</v>
      </c>
      <c r="BA1420" s="116">
        <v>40703</v>
      </c>
      <c r="BB1420" s="1">
        <v>3.36</v>
      </c>
      <c r="BD1420" s="2">
        <v>40701</v>
      </c>
      <c r="BE1420" s="1">
        <v>2.2269999999999999</v>
      </c>
      <c r="BG1420" s="2">
        <v>40780</v>
      </c>
      <c r="BH1420" s="1">
        <v>2.23</v>
      </c>
      <c r="BI1420" s="2"/>
      <c r="BJ1420" s="2">
        <v>40780</v>
      </c>
      <c r="BK1420" s="1">
        <v>0.98</v>
      </c>
      <c r="BM1420" s="2">
        <v>40704</v>
      </c>
      <c r="BN1420" s="1">
        <v>2.6760000000000002</v>
      </c>
    </row>
    <row r="1421" spans="2:66">
      <c r="B1421" s="2">
        <v>41155</v>
      </c>
      <c r="C1421" s="1">
        <v>3.16</v>
      </c>
      <c r="E1421" s="2">
        <v>40617</v>
      </c>
      <c r="F1421" s="1">
        <v>3.02</v>
      </c>
      <c r="H1421" s="2">
        <v>40646</v>
      </c>
      <c r="I1421" s="1">
        <v>3.74</v>
      </c>
      <c r="K1421" s="2">
        <v>40644</v>
      </c>
      <c r="L1421" s="1">
        <v>4.49</v>
      </c>
      <c r="N1421" s="2">
        <v>40645</v>
      </c>
      <c r="O1421" s="1">
        <v>4.09</v>
      </c>
      <c r="Q1421" s="2">
        <v>40703</v>
      </c>
      <c r="R1421" s="1">
        <v>4.0750000000000002</v>
      </c>
      <c r="T1421" s="2">
        <v>40704</v>
      </c>
      <c r="U1421" s="1">
        <v>3.92</v>
      </c>
      <c r="W1421" s="2">
        <v>40707</v>
      </c>
      <c r="X1421" s="1">
        <v>3.8250000000000002</v>
      </c>
      <c r="Z1421" s="2">
        <v>40703</v>
      </c>
      <c r="AA1421" s="1">
        <v>3.7</v>
      </c>
      <c r="AC1421" s="2">
        <v>40703</v>
      </c>
      <c r="AD1421" s="1">
        <v>3.6175000000000002</v>
      </c>
      <c r="AF1421" s="2">
        <v>41131</v>
      </c>
      <c r="AG1421" s="1">
        <v>0.437</v>
      </c>
      <c r="AI1421" s="2">
        <v>40710</v>
      </c>
      <c r="AJ1421" s="1">
        <v>3.9020000000000001</v>
      </c>
      <c r="AL1421" s="2">
        <v>40710</v>
      </c>
      <c r="AM1421" s="1">
        <v>3.0644999999999998</v>
      </c>
      <c r="AO1421" s="2">
        <v>40710</v>
      </c>
      <c r="AP1421" s="1">
        <v>0.64249999999999996</v>
      </c>
      <c r="AR1421" s="2">
        <v>40703</v>
      </c>
      <c r="AS1421" s="1">
        <v>0.36149999999999999</v>
      </c>
      <c r="AU1421" s="2">
        <v>40704</v>
      </c>
      <c r="AV1421" s="1">
        <v>3.5859999999999999</v>
      </c>
      <c r="AX1421" s="2">
        <v>40704</v>
      </c>
      <c r="AY1421" s="1">
        <v>3.7010000000000001</v>
      </c>
      <c r="BA1421" s="116">
        <v>40704</v>
      </c>
      <c r="BB1421" s="1">
        <v>3.2730000000000001</v>
      </c>
      <c r="BD1421" s="2">
        <v>40702</v>
      </c>
      <c r="BE1421" s="1">
        <v>2.1924999999999999</v>
      </c>
      <c r="BG1421" s="2">
        <v>40781</v>
      </c>
      <c r="BH1421" s="1">
        <v>2.19</v>
      </c>
      <c r="BI1421" s="2"/>
      <c r="BJ1421" s="2">
        <v>40781</v>
      </c>
      <c r="BK1421" s="1">
        <v>0.94</v>
      </c>
      <c r="BM1421" s="2">
        <v>40707</v>
      </c>
      <c r="BN1421" s="1">
        <v>2.6879999999999997</v>
      </c>
    </row>
    <row r="1422" spans="2:66">
      <c r="B1422" s="2">
        <v>41156</v>
      </c>
      <c r="C1422" s="1">
        <v>3.16</v>
      </c>
      <c r="E1422" s="2">
        <v>40618</v>
      </c>
      <c r="F1422" s="1">
        <v>3.03</v>
      </c>
      <c r="H1422" s="2">
        <v>40647</v>
      </c>
      <c r="I1422" s="1">
        <v>3.73</v>
      </c>
      <c r="K1422" s="2">
        <v>40645</v>
      </c>
      <c r="L1422" s="1">
        <v>4.49</v>
      </c>
      <c r="N1422" s="2">
        <v>40646</v>
      </c>
      <c r="O1422" s="1">
        <v>4.1100000000000003</v>
      </c>
      <c r="Q1422" s="2">
        <v>40704</v>
      </c>
      <c r="R1422" s="1">
        <v>4.0999999999999996</v>
      </c>
      <c r="T1422" s="2">
        <v>40707</v>
      </c>
      <c r="U1422" s="1">
        <v>3.9130000000000003</v>
      </c>
      <c r="W1422" s="2">
        <v>40708</v>
      </c>
      <c r="X1422" s="1">
        <v>3.8449999999999998</v>
      </c>
      <c r="Z1422" s="2">
        <v>40704</v>
      </c>
      <c r="AA1422" s="1">
        <v>3.7549999999999999</v>
      </c>
      <c r="AC1422" s="2">
        <v>40704</v>
      </c>
      <c r="AD1422" s="1">
        <v>3.6850000000000001</v>
      </c>
      <c r="AF1422" s="2">
        <v>41134</v>
      </c>
      <c r="AG1422" s="1">
        <v>0.4345</v>
      </c>
      <c r="AI1422" s="2">
        <v>40711</v>
      </c>
      <c r="AJ1422" s="1">
        <v>3.9264999999999999</v>
      </c>
      <c r="AL1422" s="2">
        <v>40711</v>
      </c>
      <c r="AM1422" s="1">
        <v>3.0710000000000002</v>
      </c>
      <c r="AO1422" s="2">
        <v>40711</v>
      </c>
      <c r="AP1422" s="1">
        <v>0.63549999999999995</v>
      </c>
      <c r="AR1422" s="2">
        <v>40704</v>
      </c>
      <c r="AS1422" s="1">
        <v>0.35799999999999998</v>
      </c>
      <c r="AU1422" s="2">
        <v>40707</v>
      </c>
      <c r="AV1422" s="1">
        <v>3.5960000000000001</v>
      </c>
      <c r="AX1422" s="2">
        <v>40707</v>
      </c>
      <c r="AY1422" s="1">
        <v>3.698</v>
      </c>
      <c r="BA1422" s="116">
        <v>40707</v>
      </c>
      <c r="BB1422" s="1">
        <v>3.27</v>
      </c>
      <c r="BD1422" s="2">
        <v>40703</v>
      </c>
      <c r="BE1422" s="1">
        <v>2.153</v>
      </c>
      <c r="BG1422" s="2">
        <v>40784</v>
      </c>
      <c r="BH1422" s="1">
        <v>2.2800000000000002</v>
      </c>
      <c r="BI1422" s="2"/>
      <c r="BJ1422" s="2">
        <v>40784</v>
      </c>
      <c r="BK1422" s="1">
        <v>0.99</v>
      </c>
      <c r="BM1422" s="2">
        <v>40708</v>
      </c>
      <c r="BN1422" s="1">
        <v>2.7290000000000001</v>
      </c>
    </row>
    <row r="1423" spans="2:66">
      <c r="B1423" s="2">
        <v>41157</v>
      </c>
      <c r="C1423" s="1">
        <v>3.16</v>
      </c>
      <c r="E1423" s="2">
        <v>40619</v>
      </c>
      <c r="F1423" s="1">
        <v>3.03</v>
      </c>
      <c r="H1423" s="2">
        <v>40648</v>
      </c>
      <c r="I1423" s="1">
        <v>3.7199999999999998</v>
      </c>
      <c r="K1423" s="2">
        <v>40646</v>
      </c>
      <c r="L1423" s="1">
        <v>4.5</v>
      </c>
      <c r="N1423" s="2">
        <v>40647</v>
      </c>
      <c r="O1423" s="1">
        <v>4.09</v>
      </c>
      <c r="Q1423" s="2">
        <v>40707</v>
      </c>
      <c r="R1423" s="1">
        <v>4.0925000000000002</v>
      </c>
      <c r="T1423" s="2">
        <v>40708</v>
      </c>
      <c r="U1423" s="1">
        <v>3.9249999999999998</v>
      </c>
      <c r="W1423" s="2">
        <v>40709</v>
      </c>
      <c r="X1423" s="1">
        <v>3.84</v>
      </c>
      <c r="Z1423" s="2">
        <v>40707</v>
      </c>
      <c r="AA1423" s="1">
        <v>3.76</v>
      </c>
      <c r="AC1423" s="2">
        <v>40707</v>
      </c>
      <c r="AD1423" s="1">
        <v>3.69</v>
      </c>
      <c r="AF1423" s="2">
        <v>41135</v>
      </c>
      <c r="AG1423" s="1">
        <v>0.4365</v>
      </c>
      <c r="AI1423" s="2">
        <v>40714</v>
      </c>
      <c r="AJ1423" s="1">
        <v>3.919</v>
      </c>
      <c r="AL1423" s="2">
        <v>40714</v>
      </c>
      <c r="AM1423" s="1">
        <v>3.0804999999999998</v>
      </c>
      <c r="AO1423" s="2">
        <v>40714</v>
      </c>
      <c r="AP1423" s="1">
        <v>0.63649999999999995</v>
      </c>
      <c r="AR1423" s="2">
        <v>40707</v>
      </c>
      <c r="AS1423" s="1">
        <v>0.35549999999999998</v>
      </c>
      <c r="AU1423" s="2">
        <v>40708</v>
      </c>
      <c r="AV1423" s="1">
        <v>3.6659999999999999</v>
      </c>
      <c r="AX1423" s="2">
        <v>40708</v>
      </c>
      <c r="AY1423" s="1">
        <v>3.7664999999999997</v>
      </c>
      <c r="BA1423" s="116">
        <v>40708</v>
      </c>
      <c r="BB1423" s="1">
        <v>3.331</v>
      </c>
      <c r="BD1423" s="2">
        <v>40704</v>
      </c>
      <c r="BE1423" s="1">
        <v>2.0714999999999999</v>
      </c>
      <c r="BG1423" s="2">
        <v>40785</v>
      </c>
      <c r="BH1423" s="1">
        <v>2.19</v>
      </c>
      <c r="BI1423" s="2"/>
      <c r="BJ1423" s="2">
        <v>40785</v>
      </c>
      <c r="BK1423" s="1">
        <v>0.94</v>
      </c>
      <c r="BM1423" s="2">
        <v>40709</v>
      </c>
      <c r="BN1423" s="1">
        <v>2.6509999999999998</v>
      </c>
    </row>
    <row r="1424" spans="2:66">
      <c r="B1424" s="2">
        <v>41158</v>
      </c>
      <c r="C1424" s="1">
        <v>3.16</v>
      </c>
      <c r="E1424" s="2">
        <v>40620</v>
      </c>
      <c r="F1424" s="1">
        <v>3.03</v>
      </c>
      <c r="H1424" s="2">
        <v>40651</v>
      </c>
      <c r="I1424" s="1">
        <v>3.7</v>
      </c>
      <c r="K1424" s="2">
        <v>40647</v>
      </c>
      <c r="L1424" s="1">
        <v>4.5</v>
      </c>
      <c r="N1424" s="2">
        <v>40648</v>
      </c>
      <c r="O1424" s="1">
        <v>4.08</v>
      </c>
      <c r="Q1424" s="2">
        <v>40708</v>
      </c>
      <c r="R1424" s="1">
        <v>4.1050000000000004</v>
      </c>
      <c r="T1424" s="2">
        <v>40709</v>
      </c>
      <c r="U1424" s="1">
        <v>3.92</v>
      </c>
      <c r="W1424" s="2">
        <v>40710</v>
      </c>
      <c r="X1424" s="1">
        <v>3.7349999999999999</v>
      </c>
      <c r="Z1424" s="2">
        <v>40708</v>
      </c>
      <c r="AA1424" s="1">
        <v>3.7850000000000001</v>
      </c>
      <c r="AC1424" s="2">
        <v>40708</v>
      </c>
      <c r="AD1424" s="1">
        <v>3.7075</v>
      </c>
      <c r="AF1424" s="2">
        <v>41136</v>
      </c>
      <c r="AG1424" s="1">
        <v>0.4345</v>
      </c>
      <c r="AI1424" s="2">
        <v>40715</v>
      </c>
      <c r="AJ1424" s="1">
        <v>3.9379999999999997</v>
      </c>
      <c r="AL1424" s="2">
        <v>40715</v>
      </c>
      <c r="AM1424" s="1">
        <v>3.1019999999999999</v>
      </c>
      <c r="AO1424" s="2">
        <v>40715</v>
      </c>
      <c r="AP1424" s="1">
        <v>0.63149999999999995</v>
      </c>
      <c r="AR1424" s="2">
        <v>40708</v>
      </c>
      <c r="AS1424" s="1">
        <v>0.36799999999999999</v>
      </c>
      <c r="AU1424" s="2">
        <v>40709</v>
      </c>
      <c r="AV1424" s="1">
        <v>3.6339999999999999</v>
      </c>
      <c r="AX1424" s="2">
        <v>40709</v>
      </c>
      <c r="AY1424" s="1">
        <v>3.7330000000000001</v>
      </c>
      <c r="BA1424" s="116">
        <v>40709</v>
      </c>
      <c r="BB1424" s="1">
        <v>3.282</v>
      </c>
      <c r="BD1424" s="2">
        <v>40707</v>
      </c>
      <c r="BE1424" s="1">
        <v>2.0950000000000002</v>
      </c>
      <c r="BG1424" s="2">
        <v>40786</v>
      </c>
      <c r="BH1424" s="1">
        <v>2.23</v>
      </c>
      <c r="BI1424" s="2"/>
      <c r="BJ1424" s="2">
        <v>40786</v>
      </c>
      <c r="BK1424" s="1">
        <v>0.96</v>
      </c>
      <c r="BM1424" s="2">
        <v>40710</v>
      </c>
      <c r="BN1424" s="1">
        <v>2.6669999999999998</v>
      </c>
    </row>
    <row r="1425" spans="2:66">
      <c r="B1425" s="2">
        <v>41159</v>
      </c>
      <c r="C1425" s="1">
        <v>3.16</v>
      </c>
      <c r="E1425" s="2">
        <v>40623</v>
      </c>
      <c r="F1425" s="1">
        <v>3.04</v>
      </c>
      <c r="H1425" s="2">
        <v>40652</v>
      </c>
      <c r="I1425" s="1">
        <v>3.71</v>
      </c>
      <c r="K1425" s="2">
        <v>40648</v>
      </c>
      <c r="L1425" s="1">
        <v>4.49</v>
      </c>
      <c r="N1425" s="2">
        <v>40651</v>
      </c>
      <c r="O1425" s="1">
        <v>4.0599999999999996</v>
      </c>
      <c r="Q1425" s="2">
        <v>40709</v>
      </c>
      <c r="R1425" s="1">
        <v>4.0999999999999996</v>
      </c>
      <c r="T1425" s="2">
        <v>40710</v>
      </c>
      <c r="U1425" s="1">
        <v>3.77</v>
      </c>
      <c r="W1425" s="2">
        <v>40711</v>
      </c>
      <c r="X1425" s="1">
        <v>3.7450000000000001</v>
      </c>
      <c r="Z1425" s="2">
        <v>40709</v>
      </c>
      <c r="AA1425" s="1">
        <v>3.7800000000000002</v>
      </c>
      <c r="AC1425" s="2">
        <v>40709</v>
      </c>
      <c r="AD1425" s="1">
        <v>3.7050000000000001</v>
      </c>
      <c r="AF1425" s="2">
        <v>41137</v>
      </c>
      <c r="AG1425" s="1">
        <v>0.4335</v>
      </c>
      <c r="AI1425" s="2">
        <v>40716</v>
      </c>
      <c r="AJ1425" s="1">
        <v>3.9169999999999998</v>
      </c>
      <c r="AL1425" s="2">
        <v>40716</v>
      </c>
      <c r="AM1425" s="1">
        <v>3.0775000000000001</v>
      </c>
      <c r="AO1425" s="2">
        <v>40716</v>
      </c>
      <c r="AP1425" s="1">
        <v>0.62549999999999994</v>
      </c>
      <c r="AR1425" s="2">
        <v>40709</v>
      </c>
      <c r="AS1425" s="1">
        <v>0.39700000000000002</v>
      </c>
      <c r="AU1425" s="2">
        <v>40710</v>
      </c>
      <c r="AV1425" s="1">
        <v>3.6715</v>
      </c>
      <c r="AX1425" s="2">
        <v>40710</v>
      </c>
      <c r="AY1425" s="1">
        <v>3.7730000000000001</v>
      </c>
      <c r="BA1425" s="116">
        <v>40710</v>
      </c>
      <c r="BB1425" s="1">
        <v>3.3140000000000001</v>
      </c>
      <c r="BD1425" s="2">
        <v>40708</v>
      </c>
      <c r="BE1425" s="1">
        <v>2.1339999999999999</v>
      </c>
      <c r="BG1425" s="2">
        <v>40787</v>
      </c>
      <c r="BH1425" s="1">
        <v>2.15</v>
      </c>
      <c r="BI1425" s="2"/>
      <c r="BJ1425" s="2">
        <v>40787</v>
      </c>
      <c r="BK1425" s="1">
        <v>0.9</v>
      </c>
      <c r="BM1425" s="2">
        <v>40711</v>
      </c>
      <c r="BN1425" s="1">
        <v>2.7069999999999999</v>
      </c>
    </row>
    <row r="1426" spans="2:66">
      <c r="B1426" s="2">
        <v>41162</v>
      </c>
      <c r="C1426" s="1">
        <v>3.15</v>
      </c>
      <c r="E1426" s="2">
        <v>40624</v>
      </c>
      <c r="F1426" s="1">
        <v>3.04</v>
      </c>
      <c r="H1426" s="2">
        <v>40653</v>
      </c>
      <c r="I1426" s="1">
        <v>3.74</v>
      </c>
      <c r="K1426" s="2">
        <v>40651</v>
      </c>
      <c r="L1426" s="1">
        <v>4.45</v>
      </c>
      <c r="N1426" s="2">
        <v>40652</v>
      </c>
      <c r="O1426" s="1">
        <v>4.05</v>
      </c>
      <c r="Q1426" s="2">
        <v>40710</v>
      </c>
      <c r="R1426" s="1">
        <v>3.9550000000000001</v>
      </c>
      <c r="T1426" s="2">
        <v>40711</v>
      </c>
      <c r="U1426" s="1">
        <v>3.7850000000000001</v>
      </c>
      <c r="W1426" s="2">
        <v>40714</v>
      </c>
      <c r="X1426" s="1">
        <v>3.7549999999999999</v>
      </c>
      <c r="Z1426" s="2">
        <v>40710</v>
      </c>
      <c r="AA1426" s="1">
        <v>3.7149999999999999</v>
      </c>
      <c r="AC1426" s="2">
        <v>40710</v>
      </c>
      <c r="AD1426" s="1">
        <v>3.6749999999999998</v>
      </c>
      <c r="AF1426" s="2">
        <v>41138</v>
      </c>
      <c r="AG1426" s="1">
        <v>0.4345</v>
      </c>
      <c r="AI1426" s="2">
        <v>40717</v>
      </c>
      <c r="AJ1426" s="1">
        <v>3.8585000000000003</v>
      </c>
      <c r="AL1426" s="2">
        <v>40717</v>
      </c>
      <c r="AM1426" s="1">
        <v>3.0175000000000001</v>
      </c>
      <c r="AO1426" s="2">
        <v>40717</v>
      </c>
      <c r="AP1426" s="1">
        <v>0.61</v>
      </c>
      <c r="AR1426" s="2">
        <v>40710</v>
      </c>
      <c r="AS1426" s="1">
        <v>0.42099999999999999</v>
      </c>
      <c r="AU1426" s="2">
        <v>40711</v>
      </c>
      <c r="AV1426" s="1">
        <v>3.6749999999999998</v>
      </c>
      <c r="AX1426" s="2">
        <v>40711</v>
      </c>
      <c r="AY1426" s="1">
        <v>3.774</v>
      </c>
      <c r="BA1426" s="116">
        <v>40711</v>
      </c>
      <c r="BB1426" s="1">
        <v>3.3340000000000001</v>
      </c>
      <c r="BD1426" s="2">
        <v>40709</v>
      </c>
      <c r="BE1426" s="1">
        <v>2.0579999999999998</v>
      </c>
      <c r="BG1426" s="2">
        <v>40788</v>
      </c>
      <c r="BH1426" s="1">
        <v>2.02</v>
      </c>
      <c r="BI1426" s="2"/>
      <c r="BJ1426" s="2">
        <v>40788</v>
      </c>
      <c r="BK1426" s="1">
        <v>0.88</v>
      </c>
      <c r="BM1426" s="2">
        <v>40714</v>
      </c>
      <c r="BN1426" s="1">
        <v>2.7160000000000002</v>
      </c>
    </row>
    <row r="1427" spans="2:66">
      <c r="B1427" s="2">
        <v>41163</v>
      </c>
      <c r="C1427" s="1">
        <v>3.15</v>
      </c>
      <c r="E1427" s="2">
        <v>40625</v>
      </c>
      <c r="F1427" s="1">
        <v>3.04</v>
      </c>
      <c r="H1427" s="2">
        <v>40654</v>
      </c>
      <c r="I1427" s="1">
        <v>3.7800000000000002</v>
      </c>
      <c r="K1427" s="2">
        <v>40652</v>
      </c>
      <c r="L1427" s="1">
        <v>4.4400000000000004</v>
      </c>
      <c r="N1427" s="2">
        <v>40653</v>
      </c>
      <c r="O1427" s="1">
        <v>4.08</v>
      </c>
      <c r="Q1427" s="2">
        <v>40711</v>
      </c>
      <c r="R1427" s="1">
        <v>3.94</v>
      </c>
      <c r="T1427" s="2">
        <v>40714</v>
      </c>
      <c r="U1427" s="1">
        <v>3.8</v>
      </c>
      <c r="W1427" s="2">
        <v>40715</v>
      </c>
      <c r="X1427" s="1">
        <v>3.7850000000000001</v>
      </c>
      <c r="Z1427" s="2">
        <v>40711</v>
      </c>
      <c r="AA1427" s="1">
        <v>3.73</v>
      </c>
      <c r="AC1427" s="2">
        <v>40711</v>
      </c>
      <c r="AD1427" s="1">
        <v>3.7</v>
      </c>
      <c r="AF1427" s="2">
        <v>41141</v>
      </c>
      <c r="AG1427" s="1">
        <v>0.4335</v>
      </c>
      <c r="AI1427" s="2">
        <v>40718</v>
      </c>
      <c r="AJ1427" s="1">
        <v>3.8529999999999998</v>
      </c>
      <c r="AL1427" s="2">
        <v>40718</v>
      </c>
      <c r="AM1427" s="1">
        <v>2.9864999999999999</v>
      </c>
      <c r="AO1427" s="2">
        <v>40718</v>
      </c>
      <c r="AP1427" s="1">
        <v>0.63149999999999995</v>
      </c>
      <c r="AR1427" s="2">
        <v>40711</v>
      </c>
      <c r="AS1427" s="1">
        <v>0.40699999999999997</v>
      </c>
      <c r="AU1427" s="2">
        <v>40714</v>
      </c>
      <c r="AV1427" s="1">
        <v>3.7</v>
      </c>
      <c r="AX1427" s="2">
        <v>40714</v>
      </c>
      <c r="AY1427" s="1">
        <v>3.7919999999999998</v>
      </c>
      <c r="BA1427" s="116">
        <v>40714</v>
      </c>
      <c r="BB1427" s="1">
        <v>3.34</v>
      </c>
      <c r="BD1427" s="2">
        <v>40710</v>
      </c>
      <c r="BE1427" s="1">
        <v>2.0425</v>
      </c>
      <c r="BG1427" s="2">
        <v>40792</v>
      </c>
      <c r="BH1427" s="1">
        <v>1.98</v>
      </c>
      <c r="BI1427" s="2"/>
      <c r="BJ1427" s="2">
        <v>40792</v>
      </c>
      <c r="BK1427" s="1">
        <v>0.88</v>
      </c>
      <c r="BM1427" s="2">
        <v>40715</v>
      </c>
      <c r="BN1427" s="1">
        <v>2.7275</v>
      </c>
    </row>
    <row r="1428" spans="2:66">
      <c r="B1428" s="2">
        <v>41164</v>
      </c>
      <c r="C1428" s="1">
        <v>3.15</v>
      </c>
      <c r="E1428" s="2">
        <v>40626</v>
      </c>
      <c r="F1428" s="1">
        <v>3.04</v>
      </c>
      <c r="H1428" s="2">
        <v>40655</v>
      </c>
      <c r="I1428" s="1">
        <v>3.8</v>
      </c>
      <c r="K1428" s="2">
        <v>40653</v>
      </c>
      <c r="L1428" s="1">
        <v>4.45</v>
      </c>
      <c r="N1428" s="2">
        <v>40654</v>
      </c>
      <c r="O1428" s="1">
        <v>4.12</v>
      </c>
      <c r="Q1428" s="2">
        <v>40714</v>
      </c>
      <c r="R1428" s="1">
        <v>3.96</v>
      </c>
      <c r="T1428" s="2">
        <v>40715</v>
      </c>
      <c r="U1428" s="1">
        <v>3.84</v>
      </c>
      <c r="W1428" s="2">
        <v>40716</v>
      </c>
      <c r="X1428" s="1">
        <v>3.81</v>
      </c>
      <c r="Z1428" s="2">
        <v>40714</v>
      </c>
      <c r="AA1428" s="1">
        <v>3.73</v>
      </c>
      <c r="AC1428" s="2">
        <v>40714</v>
      </c>
      <c r="AD1428" s="1">
        <v>3.6949999999999998</v>
      </c>
      <c r="AF1428" s="2">
        <v>41142</v>
      </c>
      <c r="AG1428" s="1">
        <v>0.4335</v>
      </c>
      <c r="AI1428" s="2">
        <v>40721</v>
      </c>
      <c r="AJ1428" s="1">
        <v>3.93</v>
      </c>
      <c r="AL1428" s="2">
        <v>40721</v>
      </c>
      <c r="AM1428" s="1">
        <v>3.0430000000000001</v>
      </c>
      <c r="AO1428" s="2">
        <v>40721</v>
      </c>
      <c r="AP1428" s="1">
        <v>0.66249999999999998</v>
      </c>
      <c r="AR1428" s="2">
        <v>40714</v>
      </c>
      <c r="AS1428" s="1">
        <v>0.41</v>
      </c>
      <c r="AU1428" s="2">
        <v>40715</v>
      </c>
      <c r="AV1428" s="1">
        <v>3.7475000000000001</v>
      </c>
      <c r="AX1428" s="2">
        <v>40715</v>
      </c>
      <c r="AY1428" s="1">
        <v>3.819</v>
      </c>
      <c r="BA1428" s="116">
        <v>40715</v>
      </c>
      <c r="BB1428" s="1">
        <v>3.3639999999999999</v>
      </c>
      <c r="BD1428" s="2">
        <v>40711</v>
      </c>
      <c r="BE1428" s="1">
        <v>2.0859999999999999</v>
      </c>
      <c r="BG1428" s="2">
        <v>40793</v>
      </c>
      <c r="BH1428" s="1">
        <v>2.0499999999999998</v>
      </c>
      <c r="BI1428" s="2"/>
      <c r="BJ1428" s="2">
        <v>40793</v>
      </c>
      <c r="BK1428" s="1">
        <v>0.92</v>
      </c>
      <c r="BM1428" s="2">
        <v>40716</v>
      </c>
      <c r="BN1428" s="1">
        <v>2.7124999999999999</v>
      </c>
    </row>
    <row r="1429" spans="2:66">
      <c r="B1429" s="2">
        <v>41165</v>
      </c>
      <c r="C1429" s="1">
        <v>3.15</v>
      </c>
      <c r="E1429" s="2">
        <v>40627</v>
      </c>
      <c r="F1429" s="1">
        <v>3.04</v>
      </c>
      <c r="H1429" s="2">
        <v>40658</v>
      </c>
      <c r="I1429" s="1">
        <v>3.84</v>
      </c>
      <c r="K1429" s="2">
        <v>40654</v>
      </c>
      <c r="L1429" s="1">
        <v>4.4800000000000004</v>
      </c>
      <c r="N1429" s="2">
        <v>40655</v>
      </c>
      <c r="O1429" s="1">
        <v>4.13</v>
      </c>
      <c r="Q1429" s="2">
        <v>40715</v>
      </c>
      <c r="R1429" s="1">
        <v>4.0175000000000001</v>
      </c>
      <c r="T1429" s="2">
        <v>40716</v>
      </c>
      <c r="U1429" s="1">
        <v>3.8650000000000002</v>
      </c>
      <c r="W1429" s="2">
        <v>40717</v>
      </c>
      <c r="X1429" s="1">
        <v>3.8050000000000002</v>
      </c>
      <c r="Z1429" s="2">
        <v>40715</v>
      </c>
      <c r="AA1429" s="1">
        <v>3.758</v>
      </c>
      <c r="AC1429" s="2">
        <v>40715</v>
      </c>
      <c r="AD1429" s="1">
        <v>3.7124999999999999</v>
      </c>
      <c r="AF1429" s="2">
        <v>41143</v>
      </c>
      <c r="AG1429" s="1">
        <v>0.43075000000000002</v>
      </c>
      <c r="AI1429" s="2">
        <v>40722</v>
      </c>
      <c r="AJ1429" s="1">
        <v>3.9809999999999999</v>
      </c>
      <c r="AL1429" s="2">
        <v>40722</v>
      </c>
      <c r="AM1429" s="1">
        <v>3.1284999999999998</v>
      </c>
      <c r="AO1429" s="2">
        <v>40722</v>
      </c>
      <c r="AP1429" s="1">
        <v>0.69950000000000001</v>
      </c>
      <c r="AR1429" s="2">
        <v>40715</v>
      </c>
      <c r="AS1429" s="1">
        <v>0.39750000000000002</v>
      </c>
      <c r="AU1429" s="2">
        <v>40716</v>
      </c>
      <c r="AV1429" s="1">
        <v>3.7335000000000003</v>
      </c>
      <c r="AX1429" s="2">
        <v>40716</v>
      </c>
      <c r="AY1429" s="1">
        <v>3.8</v>
      </c>
      <c r="BA1429" s="116">
        <v>40716</v>
      </c>
      <c r="BB1429" s="1">
        <v>3.339</v>
      </c>
      <c r="BD1429" s="2">
        <v>40714</v>
      </c>
      <c r="BE1429" s="1">
        <v>2.1015000000000001</v>
      </c>
      <c r="BG1429" s="2">
        <v>40794</v>
      </c>
      <c r="BH1429" s="1">
        <v>2</v>
      </c>
      <c r="BI1429" s="2"/>
      <c r="BJ1429" s="2">
        <v>40794</v>
      </c>
      <c r="BK1429" s="1">
        <v>0.88</v>
      </c>
      <c r="BM1429" s="2">
        <v>40717</v>
      </c>
      <c r="BN1429" s="1">
        <v>2.6470000000000002</v>
      </c>
    </row>
    <row r="1430" spans="2:66">
      <c r="B1430" s="2">
        <v>41166</v>
      </c>
      <c r="C1430" s="1">
        <v>3.15</v>
      </c>
      <c r="E1430" s="2">
        <v>40630</v>
      </c>
      <c r="F1430" s="1">
        <v>3.04</v>
      </c>
      <c r="H1430" s="2">
        <v>40659</v>
      </c>
      <c r="I1430" s="1">
        <v>3.82</v>
      </c>
      <c r="K1430" s="2">
        <v>40655</v>
      </c>
      <c r="L1430" s="1">
        <v>4.5</v>
      </c>
      <c r="N1430" s="2">
        <v>40658</v>
      </c>
      <c r="O1430" s="1">
        <v>4.16</v>
      </c>
      <c r="Q1430" s="2">
        <v>40716</v>
      </c>
      <c r="R1430" s="1">
        <v>4.0449999999999999</v>
      </c>
      <c r="T1430" s="2">
        <v>40717</v>
      </c>
      <c r="U1430" s="1">
        <v>3.8574999999999999</v>
      </c>
      <c r="W1430" s="2">
        <v>40718</v>
      </c>
      <c r="X1430" s="1">
        <v>3.83</v>
      </c>
      <c r="Z1430" s="2">
        <v>40716</v>
      </c>
      <c r="AA1430" s="1">
        <v>3.7800000000000002</v>
      </c>
      <c r="AC1430" s="2">
        <v>40716</v>
      </c>
      <c r="AD1430" s="1">
        <v>3.7250000000000001</v>
      </c>
      <c r="AF1430" s="2">
        <v>41144</v>
      </c>
      <c r="AG1430" s="1">
        <v>0.42685000000000001</v>
      </c>
      <c r="AI1430" s="2">
        <v>40723</v>
      </c>
      <c r="AJ1430" s="1">
        <v>4.0434999999999999</v>
      </c>
      <c r="AL1430" s="2">
        <v>40723</v>
      </c>
      <c r="AM1430" s="1">
        <v>3.206</v>
      </c>
      <c r="AO1430" s="2">
        <v>40723</v>
      </c>
      <c r="AP1430" s="1">
        <v>0.6925</v>
      </c>
      <c r="AR1430" s="2">
        <v>40716</v>
      </c>
      <c r="AS1430" s="1">
        <v>0.39350000000000002</v>
      </c>
      <c r="AU1430" s="2">
        <v>40717</v>
      </c>
      <c r="AV1430" s="1">
        <v>3.6630000000000003</v>
      </c>
      <c r="AX1430" s="2">
        <v>40717</v>
      </c>
      <c r="AY1430" s="1">
        <v>3.742</v>
      </c>
      <c r="BA1430" s="116">
        <v>40717</v>
      </c>
      <c r="BB1430" s="1">
        <v>3.2989999999999999</v>
      </c>
      <c r="BD1430" s="2">
        <v>40715</v>
      </c>
      <c r="BE1430" s="1">
        <v>2.1105</v>
      </c>
      <c r="BG1430" s="2">
        <v>40795</v>
      </c>
      <c r="BH1430" s="1">
        <v>1.9300000000000002</v>
      </c>
      <c r="BI1430" s="2"/>
      <c r="BJ1430" s="2">
        <v>40795</v>
      </c>
      <c r="BK1430" s="1">
        <v>0.81</v>
      </c>
      <c r="BM1430" s="2">
        <v>40718</v>
      </c>
      <c r="BN1430" s="1">
        <v>2.6055000000000001</v>
      </c>
    </row>
    <row r="1431" spans="2:66">
      <c r="B1431" s="2">
        <v>41169</v>
      </c>
      <c r="C1431" s="1">
        <v>3.15</v>
      </c>
      <c r="E1431" s="2">
        <v>40631</v>
      </c>
      <c r="F1431" s="1">
        <v>3.04</v>
      </c>
      <c r="H1431" s="2">
        <v>40660</v>
      </c>
      <c r="I1431" s="1">
        <v>3.82</v>
      </c>
      <c r="K1431" s="2">
        <v>40658</v>
      </c>
      <c r="L1431" s="1">
        <v>4.5199999999999996</v>
      </c>
      <c r="N1431" s="2">
        <v>40659</v>
      </c>
      <c r="O1431" s="1">
        <v>4.16</v>
      </c>
      <c r="Q1431" s="2">
        <v>40717</v>
      </c>
      <c r="R1431" s="1">
        <v>4.0380000000000003</v>
      </c>
      <c r="T1431" s="2">
        <v>40718</v>
      </c>
      <c r="U1431" s="1">
        <v>3.89</v>
      </c>
      <c r="W1431" s="2">
        <v>40721</v>
      </c>
      <c r="X1431" s="1">
        <v>3.8149999999999999</v>
      </c>
      <c r="Z1431" s="2">
        <v>40717</v>
      </c>
      <c r="AA1431" s="1">
        <v>3.7829999999999999</v>
      </c>
      <c r="AC1431" s="2">
        <v>40717</v>
      </c>
      <c r="AD1431" s="1">
        <v>3.73</v>
      </c>
      <c r="AF1431" s="2">
        <v>41145</v>
      </c>
      <c r="AG1431" s="1">
        <v>0.42485000000000001</v>
      </c>
      <c r="AI1431" s="2">
        <v>40724</v>
      </c>
      <c r="AJ1431" s="1">
        <v>4.0545</v>
      </c>
      <c r="AL1431" s="2">
        <v>40724</v>
      </c>
      <c r="AM1431" s="1">
        <v>3.2574999999999998</v>
      </c>
      <c r="AO1431" s="2">
        <v>40724</v>
      </c>
      <c r="AP1431" s="1">
        <v>0.6925</v>
      </c>
      <c r="AR1431" s="2">
        <v>40717</v>
      </c>
      <c r="AS1431" s="1">
        <v>0.41</v>
      </c>
      <c r="AU1431" s="2">
        <v>40718</v>
      </c>
      <c r="AV1431" s="1">
        <v>3.6470000000000002</v>
      </c>
      <c r="AX1431" s="2">
        <v>40718</v>
      </c>
      <c r="AY1431" s="1">
        <v>3.7210000000000001</v>
      </c>
      <c r="BA1431" s="116">
        <v>40718</v>
      </c>
      <c r="BB1431" s="1">
        <v>3.2665000000000002</v>
      </c>
      <c r="BD1431" s="2">
        <v>40716</v>
      </c>
      <c r="BE1431" s="1">
        <v>2.08</v>
      </c>
      <c r="BG1431" s="2">
        <v>40798</v>
      </c>
      <c r="BH1431" s="1">
        <v>1.94</v>
      </c>
      <c r="BI1431" s="2"/>
      <c r="BJ1431" s="2">
        <v>40798</v>
      </c>
      <c r="BK1431" s="1">
        <v>0.87</v>
      </c>
      <c r="BM1431" s="2">
        <v>40721</v>
      </c>
      <c r="BN1431" s="1">
        <v>2.6705000000000001</v>
      </c>
    </row>
    <row r="1432" spans="2:66">
      <c r="B1432" s="2">
        <v>41170</v>
      </c>
      <c r="C1432" s="1">
        <v>3.14</v>
      </c>
      <c r="E1432" s="2">
        <v>40632</v>
      </c>
      <c r="F1432" s="1">
        <v>3.04</v>
      </c>
      <c r="H1432" s="2">
        <v>40661</v>
      </c>
      <c r="I1432" s="1">
        <v>3.79</v>
      </c>
      <c r="K1432" s="2">
        <v>40659</v>
      </c>
      <c r="L1432" s="1">
        <v>4.53</v>
      </c>
      <c r="N1432" s="2">
        <v>40660</v>
      </c>
      <c r="O1432" s="1">
        <v>4.17</v>
      </c>
      <c r="Q1432" s="2">
        <v>40718</v>
      </c>
      <c r="R1432" s="1">
        <v>4.07</v>
      </c>
      <c r="T1432" s="2">
        <v>40721</v>
      </c>
      <c r="U1432" s="1">
        <v>3.86</v>
      </c>
      <c r="W1432" s="2">
        <v>40722</v>
      </c>
      <c r="X1432" s="1">
        <v>3.8174999999999999</v>
      </c>
      <c r="Z1432" s="2">
        <v>40718</v>
      </c>
      <c r="AA1432" s="1">
        <v>3.8</v>
      </c>
      <c r="AC1432" s="2">
        <v>40718</v>
      </c>
      <c r="AD1432" s="1">
        <v>3.74</v>
      </c>
      <c r="AF1432" s="2">
        <v>41149</v>
      </c>
      <c r="AG1432" s="1">
        <v>0.42275000000000001</v>
      </c>
      <c r="AI1432" s="2">
        <v>40725</v>
      </c>
      <c r="AJ1432" s="1">
        <v>4.0815000000000001</v>
      </c>
      <c r="AL1432" s="2">
        <v>40725</v>
      </c>
      <c r="AM1432" s="1">
        <v>3.2829999999999999</v>
      </c>
      <c r="AO1432" s="2">
        <v>40725</v>
      </c>
      <c r="AP1432" s="1">
        <v>0.71299999999999997</v>
      </c>
      <c r="AR1432" s="2">
        <v>40718</v>
      </c>
      <c r="AS1432" s="1">
        <v>0.44900000000000001</v>
      </c>
      <c r="AU1432" s="2">
        <v>40721</v>
      </c>
      <c r="AV1432" s="1">
        <v>3.7250000000000001</v>
      </c>
      <c r="AX1432" s="2">
        <v>40721</v>
      </c>
      <c r="AY1432" s="1">
        <v>3.7970000000000002</v>
      </c>
      <c r="BA1432" s="116">
        <v>40721</v>
      </c>
      <c r="BB1432" s="1">
        <v>3.3319999999999999</v>
      </c>
      <c r="BD1432" s="2">
        <v>40717</v>
      </c>
      <c r="BE1432" s="1">
        <v>1.9973999999999998</v>
      </c>
      <c r="BG1432" s="2">
        <v>40799</v>
      </c>
      <c r="BH1432" s="1">
        <v>2</v>
      </c>
      <c r="BI1432" s="2"/>
      <c r="BJ1432" s="2">
        <v>40799</v>
      </c>
      <c r="BK1432" s="1">
        <v>0.89</v>
      </c>
      <c r="BM1432" s="2">
        <v>40722</v>
      </c>
      <c r="BN1432" s="1">
        <v>2.7324999999999999</v>
      </c>
    </row>
    <row r="1433" spans="2:66">
      <c r="B1433" s="2">
        <v>41171</v>
      </c>
      <c r="C1433" s="1">
        <v>3.13</v>
      </c>
      <c r="E1433" s="2">
        <v>40633</v>
      </c>
      <c r="F1433" s="1">
        <v>3.04</v>
      </c>
      <c r="H1433" s="2">
        <v>40662</v>
      </c>
      <c r="I1433" s="1">
        <v>3.77</v>
      </c>
      <c r="K1433" s="2">
        <v>40660</v>
      </c>
      <c r="L1433" s="1">
        <v>4.54</v>
      </c>
      <c r="N1433" s="2">
        <v>40661</v>
      </c>
      <c r="O1433" s="1">
        <v>4.1399999999999997</v>
      </c>
      <c r="Q1433" s="2">
        <v>40721</v>
      </c>
      <c r="R1433" s="1">
        <v>4.03</v>
      </c>
      <c r="T1433" s="2">
        <v>40722</v>
      </c>
      <c r="U1433" s="1">
        <v>3.86</v>
      </c>
      <c r="W1433" s="2">
        <v>40723</v>
      </c>
      <c r="X1433" s="1">
        <v>3.85</v>
      </c>
      <c r="Z1433" s="2">
        <v>40721</v>
      </c>
      <c r="AA1433" s="1">
        <v>3.7949999999999999</v>
      </c>
      <c r="AC1433" s="2">
        <v>40721</v>
      </c>
      <c r="AD1433" s="1">
        <v>3.74</v>
      </c>
      <c r="AF1433" s="2">
        <v>41150</v>
      </c>
      <c r="AG1433" s="1">
        <v>0.42175000000000001</v>
      </c>
      <c r="AI1433" s="2">
        <v>40728</v>
      </c>
      <c r="AJ1433" s="1">
        <v>4.0890000000000004</v>
      </c>
      <c r="AL1433" s="2">
        <v>40729</v>
      </c>
      <c r="AM1433" s="1">
        <v>3.2294999999999998</v>
      </c>
      <c r="AO1433" s="2">
        <v>40728</v>
      </c>
      <c r="AP1433" s="1">
        <v>0.71099999999999997</v>
      </c>
      <c r="AR1433" s="2">
        <v>40721</v>
      </c>
      <c r="AS1433" s="1">
        <v>0.4395</v>
      </c>
      <c r="AU1433" s="2">
        <v>40722</v>
      </c>
      <c r="AV1433" s="1">
        <v>3.7789999999999999</v>
      </c>
      <c r="AX1433" s="2">
        <v>40722</v>
      </c>
      <c r="AY1433" s="1">
        <v>3.8405</v>
      </c>
      <c r="BA1433" s="116">
        <v>40722</v>
      </c>
      <c r="BB1433" s="1">
        <v>3.37</v>
      </c>
      <c r="BD1433" s="2">
        <v>40718</v>
      </c>
      <c r="BE1433" s="1">
        <v>1.9904999999999999</v>
      </c>
      <c r="BG1433" s="2">
        <v>40800</v>
      </c>
      <c r="BH1433" s="1">
        <v>2.0299999999999998</v>
      </c>
      <c r="BI1433" s="2"/>
      <c r="BJ1433" s="2">
        <v>40800</v>
      </c>
      <c r="BK1433" s="1">
        <v>0.91</v>
      </c>
      <c r="BM1433" s="2">
        <v>40723</v>
      </c>
      <c r="BN1433" s="1">
        <v>2.7829999999999999</v>
      </c>
    </row>
    <row r="1434" spans="2:66">
      <c r="B1434" s="2">
        <v>41172</v>
      </c>
      <c r="C1434" s="1">
        <v>3.12</v>
      </c>
      <c r="E1434" s="2">
        <v>40634</v>
      </c>
      <c r="F1434" s="1">
        <v>3.04</v>
      </c>
      <c r="H1434" s="2">
        <v>40665</v>
      </c>
      <c r="I1434" s="1">
        <v>3.77</v>
      </c>
      <c r="K1434" s="2">
        <v>40661</v>
      </c>
      <c r="L1434" s="1">
        <v>4.5199999999999996</v>
      </c>
      <c r="N1434" s="2">
        <v>40662</v>
      </c>
      <c r="O1434" s="1">
        <v>4.0999999999999996</v>
      </c>
      <c r="Q1434" s="2">
        <v>40722</v>
      </c>
      <c r="R1434" s="1">
        <v>4.03</v>
      </c>
      <c r="T1434" s="2">
        <v>40723</v>
      </c>
      <c r="U1434" s="1">
        <v>3.8925000000000001</v>
      </c>
      <c r="W1434" s="2">
        <v>40724</v>
      </c>
      <c r="X1434" s="1">
        <v>3.87</v>
      </c>
      <c r="Z1434" s="2">
        <v>40722</v>
      </c>
      <c r="AA1434" s="1">
        <v>3.8</v>
      </c>
      <c r="AC1434" s="2">
        <v>40722</v>
      </c>
      <c r="AD1434" s="1">
        <v>3.7450000000000001</v>
      </c>
      <c r="AF1434" s="2">
        <v>41151</v>
      </c>
      <c r="AG1434" s="1">
        <v>0.42075000000000001</v>
      </c>
      <c r="AI1434" s="2">
        <v>40729</v>
      </c>
      <c r="AJ1434" s="1">
        <v>4.0465</v>
      </c>
      <c r="AL1434" s="2">
        <v>40730</v>
      </c>
      <c r="AM1434" s="1">
        <v>3.2254999999999998</v>
      </c>
      <c r="AO1434" s="2">
        <v>40729</v>
      </c>
      <c r="AP1434" s="1">
        <v>0.67149999999999999</v>
      </c>
      <c r="AR1434" s="2">
        <v>40722</v>
      </c>
      <c r="AS1434" s="1">
        <v>0.438</v>
      </c>
      <c r="AU1434" s="2">
        <v>40723</v>
      </c>
      <c r="AV1434" s="1">
        <v>3.8380000000000001</v>
      </c>
      <c r="AX1434" s="2">
        <v>40723</v>
      </c>
      <c r="AY1434" s="1">
        <v>3.8875000000000002</v>
      </c>
      <c r="BA1434" s="116">
        <v>40723</v>
      </c>
      <c r="BB1434" s="1">
        <v>3.4159999999999999</v>
      </c>
      <c r="BD1434" s="2">
        <v>40721</v>
      </c>
      <c r="BE1434" s="1">
        <v>2.0289999999999999</v>
      </c>
      <c r="BG1434" s="2">
        <v>40801</v>
      </c>
      <c r="BH1434" s="1">
        <v>2.09</v>
      </c>
      <c r="BI1434" s="2"/>
      <c r="BJ1434" s="2">
        <v>40801</v>
      </c>
      <c r="BK1434" s="1">
        <v>0.95</v>
      </c>
      <c r="BM1434" s="2">
        <v>40724</v>
      </c>
      <c r="BN1434" s="1">
        <v>2.8170000000000002</v>
      </c>
    </row>
    <row r="1435" spans="2:66">
      <c r="B1435" s="2">
        <v>41173</v>
      </c>
      <c r="C1435" s="1">
        <v>3.12</v>
      </c>
      <c r="E1435" s="2">
        <v>40637</v>
      </c>
      <c r="F1435" s="1">
        <v>3.04</v>
      </c>
      <c r="H1435" s="2">
        <v>40666</v>
      </c>
      <c r="I1435" s="1">
        <v>3.7800000000000002</v>
      </c>
      <c r="K1435" s="2">
        <v>40662</v>
      </c>
      <c r="L1435" s="1">
        <v>4.4800000000000004</v>
      </c>
      <c r="N1435" s="2">
        <v>40665</v>
      </c>
      <c r="O1435" s="1">
        <v>4.0999999999999996</v>
      </c>
      <c r="Q1435" s="2">
        <v>40723</v>
      </c>
      <c r="R1435" s="1">
        <v>4.0625</v>
      </c>
      <c r="T1435" s="2">
        <v>40724</v>
      </c>
      <c r="U1435" s="1">
        <v>3.9249999999999998</v>
      </c>
      <c r="W1435" s="2">
        <v>40725</v>
      </c>
      <c r="X1435" s="1">
        <v>3.9249999999999998</v>
      </c>
      <c r="Z1435" s="2">
        <v>40723</v>
      </c>
      <c r="AA1435" s="1">
        <v>3.83</v>
      </c>
      <c r="AC1435" s="2">
        <v>40723</v>
      </c>
      <c r="AD1435" s="1">
        <v>3.7725</v>
      </c>
      <c r="AF1435" s="2">
        <v>41152</v>
      </c>
      <c r="AG1435" s="1">
        <v>0.41825000000000001</v>
      </c>
      <c r="AI1435" s="2">
        <v>40730</v>
      </c>
      <c r="AJ1435" s="1">
        <v>4.0449999999999999</v>
      </c>
      <c r="AL1435" s="2">
        <v>40731</v>
      </c>
      <c r="AM1435" s="1">
        <v>3.258</v>
      </c>
      <c r="AO1435" s="2">
        <v>40730</v>
      </c>
      <c r="AP1435" s="1">
        <v>0.66949999999999998</v>
      </c>
      <c r="AR1435" s="2">
        <v>40723</v>
      </c>
      <c r="AS1435" s="1">
        <v>0.40550000000000003</v>
      </c>
      <c r="AU1435" s="2">
        <v>40724</v>
      </c>
      <c r="AV1435" s="1">
        <v>3.8279999999999998</v>
      </c>
      <c r="AX1435" s="2">
        <v>40724</v>
      </c>
      <c r="AY1435" s="1">
        <v>3.8805000000000001</v>
      </c>
      <c r="BA1435" s="116">
        <v>40724</v>
      </c>
      <c r="BB1435" s="1">
        <v>3.4260000000000002</v>
      </c>
      <c r="BD1435" s="2">
        <v>40722</v>
      </c>
      <c r="BE1435" s="1">
        <v>2.0840000000000001</v>
      </c>
      <c r="BG1435" s="2">
        <v>40802</v>
      </c>
      <c r="BH1435" s="1">
        <v>2.08</v>
      </c>
      <c r="BI1435" s="2"/>
      <c r="BJ1435" s="2">
        <v>40802</v>
      </c>
      <c r="BK1435" s="1">
        <v>0.94</v>
      </c>
      <c r="BM1435" s="2">
        <v>40725</v>
      </c>
      <c r="BN1435" s="1">
        <v>2.8250000000000002</v>
      </c>
    </row>
    <row r="1436" spans="2:66">
      <c r="B1436" s="2">
        <v>41176</v>
      </c>
      <c r="C1436" s="1">
        <v>3.12</v>
      </c>
      <c r="E1436" s="2">
        <v>40638</v>
      </c>
      <c r="F1436" s="1">
        <v>3.04</v>
      </c>
      <c r="H1436" s="2">
        <v>40667</v>
      </c>
      <c r="I1436" s="1">
        <v>3.79</v>
      </c>
      <c r="K1436" s="2">
        <v>40665</v>
      </c>
      <c r="L1436" s="1">
        <v>4.47</v>
      </c>
      <c r="N1436" s="2">
        <v>40666</v>
      </c>
      <c r="O1436" s="1">
        <v>4.09</v>
      </c>
      <c r="Q1436" s="2">
        <v>40724</v>
      </c>
      <c r="R1436" s="1">
        <v>4.1025</v>
      </c>
      <c r="T1436" s="2">
        <v>40728</v>
      </c>
      <c r="U1436" s="1">
        <v>4.008</v>
      </c>
      <c r="W1436" s="2">
        <v>40728</v>
      </c>
      <c r="X1436" s="1">
        <v>3.9525000000000001</v>
      </c>
      <c r="Z1436" s="2">
        <v>40724</v>
      </c>
      <c r="AA1436" s="1">
        <v>3.85</v>
      </c>
      <c r="AC1436" s="2">
        <v>40724</v>
      </c>
      <c r="AD1436" s="1">
        <v>3.7850000000000001</v>
      </c>
      <c r="AF1436" s="2">
        <v>41155</v>
      </c>
      <c r="AG1436" s="1">
        <v>0.41435</v>
      </c>
      <c r="AI1436" s="2">
        <v>40731</v>
      </c>
      <c r="AJ1436" s="1">
        <v>4.0655000000000001</v>
      </c>
      <c r="AL1436" s="2">
        <v>40732</v>
      </c>
      <c r="AM1436" s="1">
        <v>3.15</v>
      </c>
      <c r="AO1436" s="2">
        <v>40731</v>
      </c>
      <c r="AP1436" s="1">
        <v>0.70299999999999996</v>
      </c>
      <c r="AR1436" s="2">
        <v>40724</v>
      </c>
      <c r="AS1436" s="1">
        <v>0.38900000000000001</v>
      </c>
      <c r="AU1436" s="2">
        <v>40725</v>
      </c>
      <c r="AV1436" s="1">
        <v>3.7989999999999999</v>
      </c>
      <c r="AX1436" s="2">
        <v>40725</v>
      </c>
      <c r="AY1436" s="1">
        <v>3.8609999999999998</v>
      </c>
      <c r="BA1436" s="116">
        <v>40725</v>
      </c>
      <c r="BB1436" s="1">
        <v>3.4119999999999999</v>
      </c>
      <c r="BD1436" s="2">
        <v>40723</v>
      </c>
      <c r="BE1436" s="1">
        <v>2.1315</v>
      </c>
      <c r="BG1436" s="2">
        <v>40805</v>
      </c>
      <c r="BH1436" s="1">
        <v>1.97</v>
      </c>
      <c r="BI1436" s="2"/>
      <c r="BJ1436" s="2">
        <v>40805</v>
      </c>
      <c r="BK1436" s="1">
        <v>0.85</v>
      </c>
      <c r="BM1436" s="2">
        <v>40728</v>
      </c>
      <c r="BN1436" s="1">
        <v>2.839</v>
      </c>
    </row>
    <row r="1437" spans="2:66">
      <c r="B1437" s="2">
        <v>41177</v>
      </c>
      <c r="C1437" s="1">
        <v>3.11</v>
      </c>
      <c r="E1437" s="2">
        <v>40639</v>
      </c>
      <c r="F1437" s="1">
        <v>3.04</v>
      </c>
      <c r="H1437" s="2">
        <v>40669</v>
      </c>
      <c r="I1437" s="1">
        <v>3.75</v>
      </c>
      <c r="K1437" s="2">
        <v>40666</v>
      </c>
      <c r="L1437" s="1">
        <v>4.47</v>
      </c>
      <c r="N1437" s="2">
        <v>40667</v>
      </c>
      <c r="O1437" s="1">
        <v>4.0999999999999996</v>
      </c>
      <c r="Q1437" s="2">
        <v>40725</v>
      </c>
      <c r="R1437" s="1">
        <v>4.17</v>
      </c>
      <c r="T1437" s="2">
        <v>40729</v>
      </c>
      <c r="U1437" s="1">
        <v>3.9849999999999999</v>
      </c>
      <c r="W1437" s="2">
        <v>40729</v>
      </c>
      <c r="X1437" s="1">
        <v>3.9329999999999998</v>
      </c>
      <c r="Z1437" s="2">
        <v>40725</v>
      </c>
      <c r="AA1437" s="1">
        <v>3.895</v>
      </c>
      <c r="AC1437" s="2">
        <v>40725</v>
      </c>
      <c r="AD1437" s="1">
        <v>3.8025000000000002</v>
      </c>
      <c r="AF1437" s="2">
        <v>41156</v>
      </c>
      <c r="AG1437" s="1">
        <v>0.41184999999999999</v>
      </c>
      <c r="AI1437" s="2">
        <v>40732</v>
      </c>
      <c r="AJ1437" s="1">
        <v>3.976</v>
      </c>
      <c r="AL1437" s="2">
        <v>40735</v>
      </c>
      <c r="AM1437" s="1">
        <v>3.0609999999999999</v>
      </c>
      <c r="AO1437" s="2">
        <v>40732</v>
      </c>
      <c r="AP1437" s="1">
        <v>0.63049999999999995</v>
      </c>
      <c r="AR1437" s="2">
        <v>40725</v>
      </c>
      <c r="AS1437" s="1">
        <v>0.39750000000000002</v>
      </c>
      <c r="AU1437" s="2">
        <v>40728</v>
      </c>
      <c r="AV1437" s="1">
        <v>3.7812999999999999</v>
      </c>
      <c r="AX1437" s="2">
        <v>40728</v>
      </c>
      <c r="AY1437" s="1">
        <v>3.8433000000000002</v>
      </c>
      <c r="BA1437" s="116">
        <v>40728</v>
      </c>
      <c r="BB1437" s="1">
        <v>3.407</v>
      </c>
      <c r="BD1437" s="2">
        <v>40724</v>
      </c>
      <c r="BE1437" s="1">
        <v>2.1775000000000002</v>
      </c>
      <c r="BG1437" s="2">
        <v>40806</v>
      </c>
      <c r="BH1437" s="1">
        <v>1.95</v>
      </c>
      <c r="BI1437" s="2"/>
      <c r="BJ1437" s="2">
        <v>40806</v>
      </c>
      <c r="BK1437" s="1">
        <v>0.85</v>
      </c>
      <c r="BM1437" s="2">
        <v>40729</v>
      </c>
      <c r="BN1437" s="1">
        <v>2.7880000000000003</v>
      </c>
    </row>
    <row r="1438" spans="2:66">
      <c r="B1438" s="2">
        <v>41178</v>
      </c>
      <c r="C1438" s="1">
        <v>3.1</v>
      </c>
      <c r="E1438" s="2">
        <v>40640</v>
      </c>
      <c r="F1438" s="1">
        <v>3.04</v>
      </c>
      <c r="H1438" s="2">
        <v>40672</v>
      </c>
      <c r="I1438" s="1">
        <v>3.75</v>
      </c>
      <c r="K1438" s="2">
        <v>40667</v>
      </c>
      <c r="L1438" s="1">
        <v>4.47</v>
      </c>
      <c r="N1438" s="2">
        <v>40669</v>
      </c>
      <c r="O1438" s="1">
        <v>4.07</v>
      </c>
      <c r="Q1438" s="2">
        <v>40728</v>
      </c>
      <c r="R1438" s="1">
        <v>4.1900000000000004</v>
      </c>
      <c r="T1438" s="2">
        <v>40730</v>
      </c>
      <c r="U1438" s="1">
        <v>4.0125000000000002</v>
      </c>
      <c r="W1438" s="2">
        <v>40730</v>
      </c>
      <c r="X1438" s="1">
        <v>3.9624999999999999</v>
      </c>
      <c r="Z1438" s="2">
        <v>40728</v>
      </c>
      <c r="AA1438" s="1">
        <v>3.9130000000000003</v>
      </c>
      <c r="AC1438" s="2">
        <v>40728</v>
      </c>
      <c r="AD1438" s="1">
        <v>3.8125</v>
      </c>
      <c r="AF1438" s="2">
        <v>41157</v>
      </c>
      <c r="AG1438" s="1">
        <v>0.40984999999999999</v>
      </c>
      <c r="AI1438" s="2">
        <v>40735</v>
      </c>
      <c r="AJ1438" s="1">
        <v>3.903</v>
      </c>
      <c r="AL1438" s="2">
        <v>40736</v>
      </c>
      <c r="AM1438" s="1">
        <v>3.0190000000000001</v>
      </c>
      <c r="AO1438" s="2">
        <v>40735</v>
      </c>
      <c r="AP1438" s="1">
        <v>0.63500000000000001</v>
      </c>
      <c r="AR1438" s="2">
        <v>40728</v>
      </c>
      <c r="AS1438" s="1">
        <v>0.39500000000000002</v>
      </c>
      <c r="AU1438" s="2">
        <v>40729</v>
      </c>
      <c r="AV1438" s="1">
        <v>3.734</v>
      </c>
      <c r="AX1438" s="2">
        <v>40729</v>
      </c>
      <c r="AY1438" s="1">
        <v>3.8239999999999998</v>
      </c>
      <c r="BA1438" s="116">
        <v>40729</v>
      </c>
      <c r="BB1438" s="1">
        <v>3.3730000000000002</v>
      </c>
      <c r="BD1438" s="2">
        <v>40725</v>
      </c>
      <c r="BE1438" s="1">
        <v>2.2109999999999999</v>
      </c>
      <c r="BG1438" s="2">
        <v>40807</v>
      </c>
      <c r="BH1438" s="1">
        <v>1.88</v>
      </c>
      <c r="BI1438" s="2"/>
      <c r="BJ1438" s="2">
        <v>40807</v>
      </c>
      <c r="BK1438" s="1">
        <v>0.88</v>
      </c>
      <c r="BM1438" s="2">
        <v>40730</v>
      </c>
      <c r="BN1438" s="1">
        <v>2.7519999999999998</v>
      </c>
    </row>
    <row r="1439" spans="2:66">
      <c r="B1439" s="2">
        <v>41179</v>
      </c>
      <c r="C1439" s="1">
        <v>3.1</v>
      </c>
      <c r="E1439" s="2">
        <v>40641</v>
      </c>
      <c r="F1439" s="1">
        <v>3.05</v>
      </c>
      <c r="H1439" s="2">
        <v>40674</v>
      </c>
      <c r="I1439" s="1">
        <v>3.7199999999999998</v>
      </c>
      <c r="K1439" s="2">
        <v>40669</v>
      </c>
      <c r="L1439" s="1">
        <v>4.43</v>
      </c>
      <c r="N1439" s="2">
        <v>40672</v>
      </c>
      <c r="O1439" s="1">
        <v>4.08</v>
      </c>
      <c r="Q1439" s="2">
        <v>40729</v>
      </c>
      <c r="R1439" s="1">
        <v>4.16</v>
      </c>
      <c r="T1439" s="2">
        <v>40731</v>
      </c>
      <c r="U1439" s="1">
        <v>3.9950000000000001</v>
      </c>
      <c r="W1439" s="2">
        <v>40731</v>
      </c>
      <c r="X1439" s="1">
        <v>3.9449999999999998</v>
      </c>
      <c r="Z1439" s="2">
        <v>40729</v>
      </c>
      <c r="AA1439" s="1">
        <v>3.9</v>
      </c>
      <c r="AC1439" s="2">
        <v>40729</v>
      </c>
      <c r="AD1439" s="1">
        <v>3.8</v>
      </c>
      <c r="AF1439" s="2">
        <v>41158</v>
      </c>
      <c r="AG1439" s="1">
        <v>0.40834999999999999</v>
      </c>
      <c r="AI1439" s="2">
        <v>40736</v>
      </c>
      <c r="AJ1439" s="1">
        <v>3.8620000000000001</v>
      </c>
      <c r="AL1439" s="2">
        <v>40737</v>
      </c>
      <c r="AM1439" s="1">
        <v>3.0150000000000001</v>
      </c>
      <c r="AO1439" s="2">
        <v>40736</v>
      </c>
      <c r="AP1439" s="1">
        <v>0.64449999999999996</v>
      </c>
      <c r="AR1439" s="2">
        <v>40729</v>
      </c>
      <c r="AS1439" s="1">
        <v>0.39550000000000002</v>
      </c>
      <c r="AU1439" s="2">
        <v>40730</v>
      </c>
      <c r="AV1439" s="1">
        <v>3.694</v>
      </c>
      <c r="AX1439" s="2">
        <v>40730</v>
      </c>
      <c r="AY1439" s="1">
        <v>3.7694999999999999</v>
      </c>
      <c r="BA1439" s="116">
        <v>40730</v>
      </c>
      <c r="BB1439" s="1">
        <v>3.3449999999999998</v>
      </c>
      <c r="BD1439" s="2">
        <v>40728</v>
      </c>
      <c r="BE1439" s="1">
        <v>2.23</v>
      </c>
      <c r="BG1439" s="2">
        <v>40808</v>
      </c>
      <c r="BH1439" s="1">
        <v>1.72</v>
      </c>
      <c r="BI1439" s="2"/>
      <c r="BJ1439" s="2">
        <v>40808</v>
      </c>
      <c r="BK1439" s="1">
        <v>0.79</v>
      </c>
      <c r="BM1439" s="2">
        <v>40731</v>
      </c>
      <c r="BN1439" s="1">
        <v>2.7770000000000001</v>
      </c>
    </row>
    <row r="1440" spans="2:66">
      <c r="B1440" s="2">
        <v>41180</v>
      </c>
      <c r="C1440" s="1">
        <v>3.09</v>
      </c>
      <c r="E1440" s="2">
        <v>40644</v>
      </c>
      <c r="F1440" s="1">
        <v>3.05</v>
      </c>
      <c r="H1440" s="2">
        <v>40675</v>
      </c>
      <c r="I1440" s="1">
        <v>3.67</v>
      </c>
      <c r="K1440" s="2">
        <v>40672</v>
      </c>
      <c r="L1440" s="1">
        <v>4.4400000000000004</v>
      </c>
      <c r="N1440" s="2">
        <v>40674</v>
      </c>
      <c r="O1440" s="1">
        <v>4.05</v>
      </c>
      <c r="Q1440" s="2">
        <v>40730</v>
      </c>
      <c r="R1440" s="1">
        <v>4.18</v>
      </c>
      <c r="T1440" s="2">
        <v>40732</v>
      </c>
      <c r="U1440" s="1">
        <v>4.0350000000000001</v>
      </c>
      <c r="W1440" s="2">
        <v>40732</v>
      </c>
      <c r="X1440" s="1">
        <v>3.9849999999999999</v>
      </c>
      <c r="Z1440" s="2">
        <v>40730</v>
      </c>
      <c r="AA1440" s="1">
        <v>3.9249999999999998</v>
      </c>
      <c r="AC1440" s="2">
        <v>40730</v>
      </c>
      <c r="AD1440" s="1">
        <v>3.8250000000000002</v>
      </c>
      <c r="AF1440" s="2">
        <v>41159</v>
      </c>
      <c r="AG1440" s="1">
        <v>0.40775</v>
      </c>
      <c r="AI1440" s="2">
        <v>40737</v>
      </c>
      <c r="AJ1440" s="1">
        <v>3.8559999999999999</v>
      </c>
      <c r="AL1440" s="2">
        <v>40738</v>
      </c>
      <c r="AM1440" s="1">
        <v>3.07</v>
      </c>
      <c r="AO1440" s="2">
        <v>40737</v>
      </c>
      <c r="AP1440" s="1">
        <v>0.627</v>
      </c>
      <c r="AR1440" s="2">
        <v>40730</v>
      </c>
      <c r="AS1440" s="1">
        <v>0.40550000000000003</v>
      </c>
      <c r="AU1440" s="2">
        <v>40731</v>
      </c>
      <c r="AV1440" s="1">
        <v>3.7530000000000001</v>
      </c>
      <c r="AX1440" s="2">
        <v>40731</v>
      </c>
      <c r="AY1440" s="1">
        <v>3.8205</v>
      </c>
      <c r="BA1440" s="116">
        <v>40731</v>
      </c>
      <c r="BB1440" s="1">
        <v>3.39</v>
      </c>
      <c r="BD1440" s="2">
        <v>40729</v>
      </c>
      <c r="BE1440" s="1">
        <v>2.1985000000000001</v>
      </c>
      <c r="BG1440" s="2">
        <v>40809</v>
      </c>
      <c r="BH1440" s="1">
        <v>1.8399999999999999</v>
      </c>
      <c r="BI1440" s="2"/>
      <c r="BJ1440" s="2">
        <v>40809</v>
      </c>
      <c r="BK1440" s="1">
        <v>0.89</v>
      </c>
      <c r="BM1440" s="2">
        <v>40732</v>
      </c>
      <c r="BN1440" s="1">
        <v>2.6720000000000002</v>
      </c>
    </row>
    <row r="1441" spans="2:66">
      <c r="B1441" s="2">
        <v>41184</v>
      </c>
      <c r="C1441" s="1">
        <v>3.09</v>
      </c>
      <c r="E1441" s="2">
        <v>40645</v>
      </c>
      <c r="F1441" s="1">
        <v>3.04</v>
      </c>
      <c r="H1441" s="2">
        <v>40676</v>
      </c>
      <c r="I1441" s="1">
        <v>3.66</v>
      </c>
      <c r="K1441" s="2">
        <v>40674</v>
      </c>
      <c r="L1441" s="1">
        <v>4.41</v>
      </c>
      <c r="N1441" s="2">
        <v>40675</v>
      </c>
      <c r="O1441" s="1">
        <v>3.99</v>
      </c>
      <c r="Q1441" s="2">
        <v>40731</v>
      </c>
      <c r="R1441" s="1">
        <v>4.1550000000000002</v>
      </c>
      <c r="T1441" s="2">
        <v>40735</v>
      </c>
      <c r="U1441" s="1">
        <v>3.9849999999999999</v>
      </c>
      <c r="W1441" s="2">
        <v>40735</v>
      </c>
      <c r="X1441" s="1">
        <v>3.9449999999999998</v>
      </c>
      <c r="Z1441" s="2">
        <v>40731</v>
      </c>
      <c r="AA1441" s="1">
        <v>3.915</v>
      </c>
      <c r="AC1441" s="2">
        <v>40731</v>
      </c>
      <c r="AD1441" s="1">
        <v>3.8224999999999998</v>
      </c>
      <c r="AF1441" s="2">
        <v>41162</v>
      </c>
      <c r="AG1441" s="1">
        <v>0.40425</v>
      </c>
      <c r="AI1441" s="2">
        <v>40738</v>
      </c>
      <c r="AJ1441" s="1">
        <v>3.9260000000000002</v>
      </c>
      <c r="AL1441" s="2">
        <v>40739</v>
      </c>
      <c r="AM1441" s="1">
        <v>3.0249999999999999</v>
      </c>
      <c r="AO1441" s="2">
        <v>40738</v>
      </c>
      <c r="AP1441" s="1">
        <v>0.627</v>
      </c>
      <c r="AR1441" s="2">
        <v>40731</v>
      </c>
      <c r="AS1441" s="1">
        <v>0.40300000000000002</v>
      </c>
      <c r="AU1441" s="2">
        <v>40732</v>
      </c>
      <c r="AV1441" s="1">
        <v>3.637</v>
      </c>
      <c r="AX1441" s="2">
        <v>40732</v>
      </c>
      <c r="AY1441" s="1">
        <v>3.718</v>
      </c>
      <c r="BA1441" s="116">
        <v>40732</v>
      </c>
      <c r="BB1441" s="1">
        <v>3.2879999999999998</v>
      </c>
      <c r="BD1441" s="2">
        <v>40730</v>
      </c>
      <c r="BE1441" s="1">
        <v>2.1760000000000002</v>
      </c>
      <c r="BG1441" s="2">
        <v>40812</v>
      </c>
      <c r="BH1441" s="1">
        <v>1.9100000000000001</v>
      </c>
      <c r="BI1441" s="2"/>
      <c r="BJ1441" s="2">
        <v>40812</v>
      </c>
      <c r="BK1441" s="1">
        <v>0.92</v>
      </c>
      <c r="BM1441" s="2">
        <v>40735</v>
      </c>
      <c r="BN1441" s="1">
        <v>2.5230000000000001</v>
      </c>
    </row>
    <row r="1442" spans="2:66">
      <c r="B1442" s="2">
        <v>41186</v>
      </c>
      <c r="C1442" s="1">
        <v>3.09</v>
      </c>
      <c r="E1442" s="2">
        <v>40646</v>
      </c>
      <c r="F1442" s="1">
        <v>3.04</v>
      </c>
      <c r="H1442" s="2">
        <v>40679</v>
      </c>
      <c r="I1442" s="1">
        <v>3.61</v>
      </c>
      <c r="K1442" s="2">
        <v>40675</v>
      </c>
      <c r="L1442" s="1">
        <v>4.34</v>
      </c>
      <c r="N1442" s="2">
        <v>40676</v>
      </c>
      <c r="O1442" s="1">
        <v>4.01</v>
      </c>
      <c r="Q1442" s="2">
        <v>40732</v>
      </c>
      <c r="R1442" s="1">
        <v>4.1950000000000003</v>
      </c>
      <c r="T1442" s="2">
        <v>40736</v>
      </c>
      <c r="U1442" s="1">
        <v>3.86</v>
      </c>
      <c r="W1442" s="2">
        <v>40736</v>
      </c>
      <c r="X1442" s="1">
        <v>3.835</v>
      </c>
      <c r="Z1442" s="2">
        <v>40732</v>
      </c>
      <c r="AA1442" s="1">
        <v>3.9550000000000001</v>
      </c>
      <c r="AC1442" s="2">
        <v>40732</v>
      </c>
      <c r="AD1442" s="1">
        <v>3.8449999999999998</v>
      </c>
      <c r="AF1442" s="2">
        <v>41163</v>
      </c>
      <c r="AG1442" s="1">
        <v>0.39874999999999999</v>
      </c>
      <c r="AI1442" s="2">
        <v>40739</v>
      </c>
      <c r="AJ1442" s="1">
        <v>3.8929999999999998</v>
      </c>
      <c r="AL1442" s="2">
        <v>40742</v>
      </c>
      <c r="AM1442" s="1">
        <v>3.024</v>
      </c>
      <c r="AO1442" s="2">
        <v>40739</v>
      </c>
      <c r="AP1442" s="1">
        <v>0.64200000000000002</v>
      </c>
      <c r="AR1442" s="2">
        <v>40732</v>
      </c>
      <c r="AS1442" s="1">
        <v>0.39100000000000001</v>
      </c>
      <c r="AU1442" s="2">
        <v>40735</v>
      </c>
      <c r="AV1442" s="1">
        <v>3.431</v>
      </c>
      <c r="AX1442" s="2">
        <v>40735</v>
      </c>
      <c r="AY1442" s="1">
        <v>3.5369999999999999</v>
      </c>
      <c r="BA1442" s="116">
        <v>40735</v>
      </c>
      <c r="BB1442" s="1">
        <v>3.149</v>
      </c>
      <c r="BD1442" s="2">
        <v>40731</v>
      </c>
      <c r="BE1442" s="1">
        <v>2.1890000000000001</v>
      </c>
      <c r="BG1442" s="2">
        <v>40813</v>
      </c>
      <c r="BH1442" s="1">
        <v>2</v>
      </c>
      <c r="BI1442" s="2"/>
      <c r="BJ1442" s="2">
        <v>40813</v>
      </c>
      <c r="BK1442" s="1">
        <v>0.97</v>
      </c>
      <c r="BM1442" s="2">
        <v>40736</v>
      </c>
      <c r="BN1442" s="1">
        <v>2.5750000000000002</v>
      </c>
    </row>
    <row r="1443" spans="2:66">
      <c r="B1443" s="2">
        <v>41187</v>
      </c>
      <c r="C1443" s="1">
        <v>3.09</v>
      </c>
      <c r="E1443" s="2">
        <v>40647</v>
      </c>
      <c r="F1443" s="1">
        <v>3.04</v>
      </c>
      <c r="H1443" s="2">
        <v>40680</v>
      </c>
      <c r="I1443" s="1">
        <v>3.62</v>
      </c>
      <c r="K1443" s="2">
        <v>40676</v>
      </c>
      <c r="L1443" s="1">
        <v>4.37</v>
      </c>
      <c r="N1443" s="2">
        <v>40679</v>
      </c>
      <c r="O1443" s="1">
        <v>3.9699999999999998</v>
      </c>
      <c r="Q1443" s="2">
        <v>40735</v>
      </c>
      <c r="R1443" s="1">
        <v>4.1449999999999996</v>
      </c>
      <c r="T1443" s="2">
        <v>40737</v>
      </c>
      <c r="U1443" s="1">
        <v>3.8849999999999998</v>
      </c>
      <c r="W1443" s="2">
        <v>40737</v>
      </c>
      <c r="X1443" s="1">
        <v>3.8574999999999999</v>
      </c>
      <c r="Z1443" s="2">
        <v>40735</v>
      </c>
      <c r="AA1443" s="1">
        <v>3.915</v>
      </c>
      <c r="AC1443" s="2">
        <v>40735</v>
      </c>
      <c r="AD1443" s="1">
        <v>3.82</v>
      </c>
      <c r="AF1443" s="2">
        <v>41164</v>
      </c>
      <c r="AG1443" s="1">
        <v>0.39424999999999999</v>
      </c>
      <c r="AI1443" s="2">
        <v>40742</v>
      </c>
      <c r="AJ1443" s="1">
        <v>3.9079999999999999</v>
      </c>
      <c r="AL1443" s="2">
        <v>40743</v>
      </c>
      <c r="AM1443" s="1">
        <v>3.0110000000000001</v>
      </c>
      <c r="AO1443" s="2">
        <v>40742</v>
      </c>
      <c r="AP1443" s="1">
        <v>0.64600000000000002</v>
      </c>
      <c r="AR1443" s="2">
        <v>40735</v>
      </c>
      <c r="AS1443" s="1">
        <v>0.42599999999999999</v>
      </c>
      <c r="AU1443" s="2">
        <v>40736</v>
      </c>
      <c r="AV1443" s="1">
        <v>3.4540000000000002</v>
      </c>
      <c r="AX1443" s="2">
        <v>40736</v>
      </c>
      <c r="AY1443" s="1">
        <v>3.5695000000000001</v>
      </c>
      <c r="BA1443" s="116">
        <v>40736</v>
      </c>
      <c r="BB1443" s="1">
        <v>3.17</v>
      </c>
      <c r="BD1443" s="2">
        <v>40732</v>
      </c>
      <c r="BE1443" s="1">
        <v>2.1105</v>
      </c>
      <c r="BG1443" s="2">
        <v>40814</v>
      </c>
      <c r="BH1443" s="1">
        <v>2.0299999999999998</v>
      </c>
      <c r="BI1443" s="2"/>
      <c r="BJ1443" s="2">
        <v>40814</v>
      </c>
      <c r="BK1443" s="1">
        <v>0.99</v>
      </c>
      <c r="BM1443" s="2">
        <v>40737</v>
      </c>
      <c r="BN1443" s="1">
        <v>2.5779999999999998</v>
      </c>
    </row>
    <row r="1444" spans="2:66">
      <c r="B1444" s="2">
        <v>41190</v>
      </c>
      <c r="C1444" s="1">
        <v>3.08</v>
      </c>
      <c r="E1444" s="2">
        <v>40648</v>
      </c>
      <c r="F1444" s="1">
        <v>3.04</v>
      </c>
      <c r="H1444" s="2">
        <v>40681</v>
      </c>
      <c r="I1444" s="1">
        <v>3.62</v>
      </c>
      <c r="K1444" s="2">
        <v>40679</v>
      </c>
      <c r="L1444" s="1">
        <v>4.3499999999999996</v>
      </c>
      <c r="N1444" s="2">
        <v>40680</v>
      </c>
      <c r="O1444" s="1">
        <v>3.9699999999999998</v>
      </c>
      <c r="Q1444" s="2">
        <v>40736</v>
      </c>
      <c r="R1444" s="1">
        <v>4</v>
      </c>
      <c r="T1444" s="2">
        <v>40738</v>
      </c>
      <c r="U1444" s="1">
        <v>3.87</v>
      </c>
      <c r="W1444" s="2">
        <v>40738</v>
      </c>
      <c r="X1444" s="1">
        <v>3.8425000000000002</v>
      </c>
      <c r="Z1444" s="2">
        <v>40736</v>
      </c>
      <c r="AA1444" s="1">
        <v>3.81</v>
      </c>
      <c r="AC1444" s="2">
        <v>40736</v>
      </c>
      <c r="AD1444" s="1">
        <v>3.7549999999999999</v>
      </c>
      <c r="AF1444" s="2">
        <v>41165</v>
      </c>
      <c r="AG1444" s="1">
        <v>0.38874999999999998</v>
      </c>
      <c r="AI1444" s="2">
        <v>40743</v>
      </c>
      <c r="AJ1444" s="1">
        <v>3.8650000000000002</v>
      </c>
      <c r="AL1444" s="2">
        <v>40744</v>
      </c>
      <c r="AM1444" s="1">
        <v>3.0409999999999999</v>
      </c>
      <c r="AO1444" s="2">
        <v>40743</v>
      </c>
      <c r="AP1444" s="1">
        <v>0.64649999999999996</v>
      </c>
      <c r="AR1444" s="2">
        <v>40736</v>
      </c>
      <c r="AS1444" s="1">
        <v>0.44350000000000001</v>
      </c>
      <c r="AU1444" s="2">
        <v>40737</v>
      </c>
      <c r="AV1444" s="1">
        <v>3.4939999999999998</v>
      </c>
      <c r="AX1444" s="2">
        <v>40737</v>
      </c>
      <c r="AY1444" s="1">
        <v>3.6</v>
      </c>
      <c r="BA1444" s="116">
        <v>40737</v>
      </c>
      <c r="BB1444" s="1">
        <v>3.21</v>
      </c>
      <c r="BD1444" s="2">
        <v>40735</v>
      </c>
      <c r="BE1444" s="1">
        <v>1.9849999999999999</v>
      </c>
      <c r="BG1444" s="2">
        <v>40815</v>
      </c>
      <c r="BH1444" s="1">
        <v>1.99</v>
      </c>
      <c r="BI1444" s="2"/>
      <c r="BJ1444" s="2">
        <v>40815</v>
      </c>
      <c r="BK1444" s="1">
        <v>0.98</v>
      </c>
      <c r="BM1444" s="2">
        <v>40738</v>
      </c>
      <c r="BN1444" s="1">
        <v>2.552</v>
      </c>
    </row>
    <row r="1445" spans="2:66">
      <c r="B1445" s="2">
        <v>41191</v>
      </c>
      <c r="C1445" s="1">
        <v>3.08</v>
      </c>
      <c r="E1445" s="2">
        <v>40651</v>
      </c>
      <c r="F1445" s="1">
        <v>3.04</v>
      </c>
      <c r="H1445" s="2">
        <v>40682</v>
      </c>
      <c r="I1445" s="1">
        <v>3.62</v>
      </c>
      <c r="K1445" s="2">
        <v>40680</v>
      </c>
      <c r="L1445" s="1">
        <v>4.34</v>
      </c>
      <c r="N1445" s="2">
        <v>40681</v>
      </c>
      <c r="O1445" s="1">
        <v>3.96</v>
      </c>
      <c r="Q1445" s="2">
        <v>40737</v>
      </c>
      <c r="R1445" s="1">
        <v>4.03</v>
      </c>
      <c r="T1445" s="2">
        <v>40739</v>
      </c>
      <c r="U1445" s="1">
        <v>3.86</v>
      </c>
      <c r="W1445" s="2">
        <v>40739</v>
      </c>
      <c r="X1445" s="1">
        <v>3.835</v>
      </c>
      <c r="Z1445" s="2">
        <v>40737</v>
      </c>
      <c r="AA1445" s="1">
        <v>3.835</v>
      </c>
      <c r="AC1445" s="2">
        <v>40737</v>
      </c>
      <c r="AD1445" s="1">
        <v>3.7725</v>
      </c>
      <c r="AF1445" s="2">
        <v>41166</v>
      </c>
      <c r="AG1445" s="1">
        <v>0.38524999999999998</v>
      </c>
      <c r="AI1445" s="2">
        <v>40744</v>
      </c>
      <c r="AJ1445" s="1">
        <v>3.8970000000000002</v>
      </c>
      <c r="AL1445" s="2">
        <v>40745</v>
      </c>
      <c r="AM1445" s="1">
        <v>3.1110000000000002</v>
      </c>
      <c r="AO1445" s="2">
        <v>40744</v>
      </c>
      <c r="AP1445" s="1">
        <v>0.64549999999999996</v>
      </c>
      <c r="AR1445" s="2">
        <v>40737</v>
      </c>
      <c r="AS1445" s="1">
        <v>0.435</v>
      </c>
      <c r="AU1445" s="2">
        <v>40738</v>
      </c>
      <c r="AV1445" s="1">
        <v>3.4929999999999999</v>
      </c>
      <c r="AX1445" s="2">
        <v>40738</v>
      </c>
      <c r="AY1445" s="1">
        <v>3.5979999999999999</v>
      </c>
      <c r="BA1445" s="116">
        <v>40738</v>
      </c>
      <c r="BB1445" s="1">
        <v>3.2050000000000001</v>
      </c>
      <c r="BD1445" s="2">
        <v>40736</v>
      </c>
      <c r="BE1445" s="1">
        <v>1.98</v>
      </c>
      <c r="BG1445" s="2">
        <v>40816</v>
      </c>
      <c r="BH1445" s="1">
        <v>1.92</v>
      </c>
      <c r="BI1445" s="2"/>
      <c r="BJ1445" s="2">
        <v>40816</v>
      </c>
      <c r="BK1445" s="1">
        <v>0.96</v>
      </c>
      <c r="BM1445" s="2">
        <v>40739</v>
      </c>
      <c r="BN1445" s="1">
        <v>2.5265</v>
      </c>
    </row>
    <row r="1446" spans="2:66">
      <c r="B1446" s="2">
        <v>41192</v>
      </c>
      <c r="C1446" s="1">
        <v>3.08</v>
      </c>
      <c r="E1446" s="2">
        <v>40652</v>
      </c>
      <c r="F1446" s="1">
        <v>3.04</v>
      </c>
      <c r="H1446" s="2">
        <v>40683</v>
      </c>
      <c r="I1446" s="1">
        <v>3.62</v>
      </c>
      <c r="K1446" s="2">
        <v>40681</v>
      </c>
      <c r="L1446" s="1">
        <v>4.33</v>
      </c>
      <c r="N1446" s="2">
        <v>40682</v>
      </c>
      <c r="O1446" s="1">
        <v>3.96</v>
      </c>
      <c r="Q1446" s="2">
        <v>40738</v>
      </c>
      <c r="R1446" s="1">
        <v>4.0149999999999997</v>
      </c>
      <c r="T1446" s="2">
        <v>40742</v>
      </c>
      <c r="U1446" s="1">
        <v>3.84</v>
      </c>
      <c r="W1446" s="2">
        <v>40742</v>
      </c>
      <c r="X1446" s="1">
        <v>3.82</v>
      </c>
      <c r="Z1446" s="2">
        <v>40738</v>
      </c>
      <c r="AA1446" s="1">
        <v>3.82</v>
      </c>
      <c r="AC1446" s="2">
        <v>40738</v>
      </c>
      <c r="AD1446" s="1">
        <v>3.7650000000000001</v>
      </c>
      <c r="AF1446" s="2">
        <v>41169</v>
      </c>
      <c r="AG1446" s="1">
        <v>0.38074999999999998</v>
      </c>
      <c r="AI1446" s="2">
        <v>40745</v>
      </c>
      <c r="AJ1446" s="1">
        <v>3.9595000000000002</v>
      </c>
      <c r="AL1446" s="2">
        <v>40746</v>
      </c>
      <c r="AM1446" s="1">
        <v>3.0390000000000001</v>
      </c>
      <c r="AO1446" s="2">
        <v>40745</v>
      </c>
      <c r="AP1446" s="1">
        <v>0.64800000000000002</v>
      </c>
      <c r="AR1446" s="2">
        <v>40738</v>
      </c>
      <c r="AS1446" s="1">
        <v>0.42649999999999999</v>
      </c>
      <c r="AU1446" s="2">
        <v>40739</v>
      </c>
      <c r="AV1446" s="1">
        <v>3.4319999999999999</v>
      </c>
      <c r="AX1446" s="2">
        <v>40739</v>
      </c>
      <c r="AY1446" s="1">
        <v>3.5579999999999998</v>
      </c>
      <c r="BA1446" s="116">
        <v>40739</v>
      </c>
      <c r="BB1446" s="1">
        <v>3.1709999999999998</v>
      </c>
      <c r="BD1446" s="2">
        <v>40737</v>
      </c>
      <c r="BE1446" s="1">
        <v>1.9565000000000001</v>
      </c>
      <c r="BG1446" s="2">
        <v>40819</v>
      </c>
      <c r="BH1446" s="1">
        <v>1.8</v>
      </c>
      <c r="BI1446" s="2"/>
      <c r="BJ1446" s="2">
        <v>40819</v>
      </c>
      <c r="BK1446" s="1">
        <v>0.87</v>
      </c>
      <c r="BM1446" s="2">
        <v>40742</v>
      </c>
      <c r="BN1446" s="1">
        <v>2.5249999999999999</v>
      </c>
    </row>
    <row r="1447" spans="2:66">
      <c r="B1447" s="2">
        <v>41193</v>
      </c>
      <c r="C1447" s="1">
        <v>2.9</v>
      </c>
      <c r="E1447" s="2">
        <v>40653</v>
      </c>
      <c r="F1447" s="1">
        <v>3.04</v>
      </c>
      <c r="H1447" s="2">
        <v>40686</v>
      </c>
      <c r="I1447" s="1">
        <v>3.58</v>
      </c>
      <c r="K1447" s="2">
        <v>40682</v>
      </c>
      <c r="L1447" s="1">
        <v>4.33</v>
      </c>
      <c r="N1447" s="2">
        <v>40683</v>
      </c>
      <c r="O1447" s="1">
        <v>3.95</v>
      </c>
      <c r="Q1447" s="2">
        <v>40739</v>
      </c>
      <c r="R1447" s="1">
        <v>4</v>
      </c>
      <c r="T1447" s="2">
        <v>40743</v>
      </c>
      <c r="U1447" s="1">
        <v>3.855</v>
      </c>
      <c r="W1447" s="2">
        <v>40743</v>
      </c>
      <c r="X1447" s="1">
        <v>3.8325</v>
      </c>
      <c r="Z1447" s="2">
        <v>40739</v>
      </c>
      <c r="AA1447" s="1">
        <v>3.8149999999999999</v>
      </c>
      <c r="AC1447" s="2">
        <v>40739</v>
      </c>
      <c r="AD1447" s="1">
        <v>3.77</v>
      </c>
      <c r="AF1447" s="2">
        <v>41170</v>
      </c>
      <c r="AG1447" s="1">
        <v>0.37874999999999998</v>
      </c>
      <c r="AI1447" s="2">
        <v>40746</v>
      </c>
      <c r="AJ1447" s="1">
        <v>3.903</v>
      </c>
      <c r="AL1447" s="2">
        <v>40749</v>
      </c>
      <c r="AM1447" s="1">
        <v>3.0680000000000001</v>
      </c>
      <c r="AO1447" s="2">
        <v>40746</v>
      </c>
      <c r="AP1447" s="1">
        <v>0.61199999999999999</v>
      </c>
      <c r="AR1447" s="2">
        <v>40739</v>
      </c>
      <c r="AS1447" s="1">
        <v>0.46300000000000002</v>
      </c>
      <c r="AU1447" s="2">
        <v>40742</v>
      </c>
      <c r="AV1447" s="1">
        <v>3.371</v>
      </c>
      <c r="AX1447" s="2">
        <v>40742</v>
      </c>
      <c r="AY1447" s="1">
        <v>3.508</v>
      </c>
      <c r="BA1447" s="116">
        <v>40742</v>
      </c>
      <c r="BB1447" s="1">
        <v>3.1549999999999998</v>
      </c>
      <c r="BD1447" s="2">
        <v>40738</v>
      </c>
      <c r="BE1447" s="1">
        <v>1.9609999999999999</v>
      </c>
      <c r="BG1447" s="2">
        <v>40820</v>
      </c>
      <c r="BH1447" s="1">
        <v>1.81</v>
      </c>
      <c r="BI1447" s="2"/>
      <c r="BJ1447" s="2">
        <v>40820</v>
      </c>
      <c r="BK1447" s="1">
        <v>0.9</v>
      </c>
      <c r="BM1447" s="2">
        <v>40743</v>
      </c>
      <c r="BN1447" s="1">
        <v>2.5409999999999999</v>
      </c>
    </row>
    <row r="1448" spans="2:66">
      <c r="B1448" s="2">
        <v>41194</v>
      </c>
      <c r="C1448" s="1">
        <v>2.87</v>
      </c>
      <c r="E1448" s="2">
        <v>40654</v>
      </c>
      <c r="F1448" s="1">
        <v>3.04</v>
      </c>
      <c r="H1448" s="2">
        <v>40687</v>
      </c>
      <c r="I1448" s="1">
        <v>3.59</v>
      </c>
      <c r="K1448" s="2">
        <v>40683</v>
      </c>
      <c r="L1448" s="1">
        <v>4.33</v>
      </c>
      <c r="N1448" s="2">
        <v>40686</v>
      </c>
      <c r="O1448" s="1">
        <v>3.89</v>
      </c>
      <c r="Q1448" s="2">
        <v>40742</v>
      </c>
      <c r="R1448" s="1">
        <v>3.9849999999999999</v>
      </c>
      <c r="T1448" s="2">
        <v>40744</v>
      </c>
      <c r="U1448" s="1">
        <v>3.89</v>
      </c>
      <c r="W1448" s="2">
        <v>40744</v>
      </c>
      <c r="X1448" s="1">
        <v>3.86</v>
      </c>
      <c r="Z1448" s="2">
        <v>40742</v>
      </c>
      <c r="AA1448" s="1">
        <v>3.8050000000000002</v>
      </c>
      <c r="AC1448" s="2">
        <v>40742</v>
      </c>
      <c r="AD1448" s="1">
        <v>3.7574999999999998</v>
      </c>
      <c r="AF1448" s="2">
        <v>41171</v>
      </c>
      <c r="AG1448" s="1">
        <v>0.37574999999999997</v>
      </c>
      <c r="AI1448" s="2">
        <v>40749</v>
      </c>
      <c r="AJ1448" s="1">
        <v>3.9485000000000001</v>
      </c>
      <c r="AL1448" s="2">
        <v>40750</v>
      </c>
      <c r="AM1448" s="1">
        <v>3.028</v>
      </c>
      <c r="AO1448" s="2">
        <v>40749</v>
      </c>
      <c r="AP1448" s="1">
        <v>0.62749999999999995</v>
      </c>
      <c r="AR1448" s="2">
        <v>40742</v>
      </c>
      <c r="AS1448" s="1">
        <v>0.46800000000000003</v>
      </c>
      <c r="AU1448" s="2">
        <v>40743</v>
      </c>
      <c r="AV1448" s="1">
        <v>3.4279999999999999</v>
      </c>
      <c r="AX1448" s="2">
        <v>40743</v>
      </c>
      <c r="AY1448" s="1">
        <v>3.5510000000000002</v>
      </c>
      <c r="BA1448" s="116">
        <v>40743</v>
      </c>
      <c r="BB1448" s="1">
        <v>3.1789999999999998</v>
      </c>
      <c r="BD1448" s="2">
        <v>40739</v>
      </c>
      <c r="BE1448" s="1">
        <v>1.9285000000000001</v>
      </c>
      <c r="BG1448" s="2">
        <v>40821</v>
      </c>
      <c r="BH1448" s="1">
        <v>1.92</v>
      </c>
      <c r="BI1448" s="2"/>
      <c r="BJ1448" s="2">
        <v>40821</v>
      </c>
      <c r="BK1448" s="1">
        <v>0.96</v>
      </c>
      <c r="BM1448" s="2">
        <v>40744</v>
      </c>
      <c r="BN1448" s="1">
        <v>2.6019999999999999</v>
      </c>
    </row>
    <row r="1449" spans="2:66">
      <c r="B1449" s="2">
        <v>41197</v>
      </c>
      <c r="C1449" s="1">
        <v>2.87</v>
      </c>
      <c r="E1449" s="2">
        <v>40655</v>
      </c>
      <c r="F1449" s="1">
        <v>3.04</v>
      </c>
      <c r="H1449" s="2">
        <v>40688</v>
      </c>
      <c r="I1449" s="1">
        <v>3.57</v>
      </c>
      <c r="K1449" s="2">
        <v>40686</v>
      </c>
      <c r="L1449" s="1">
        <v>4.2699999999999996</v>
      </c>
      <c r="N1449" s="2">
        <v>40687</v>
      </c>
      <c r="O1449" s="1">
        <v>3.89</v>
      </c>
      <c r="Q1449" s="2">
        <v>40743</v>
      </c>
      <c r="R1449" s="1">
        <v>3.99</v>
      </c>
      <c r="T1449" s="2">
        <v>40745</v>
      </c>
      <c r="U1449" s="1">
        <v>3.903</v>
      </c>
      <c r="W1449" s="2">
        <v>40745</v>
      </c>
      <c r="X1449" s="1">
        <v>3.8679999999999999</v>
      </c>
      <c r="Z1449" s="2">
        <v>40743</v>
      </c>
      <c r="AA1449" s="1">
        <v>3.82</v>
      </c>
      <c r="AC1449" s="2">
        <v>40743</v>
      </c>
      <c r="AD1449" s="1">
        <v>3.7749999999999999</v>
      </c>
      <c r="AF1449" s="2">
        <v>41172</v>
      </c>
      <c r="AG1449" s="1">
        <v>0.373</v>
      </c>
      <c r="AI1449" s="2">
        <v>40750</v>
      </c>
      <c r="AJ1449" s="1">
        <v>3.9220000000000002</v>
      </c>
      <c r="AL1449" s="2">
        <v>40751</v>
      </c>
      <c r="AM1449" s="1">
        <v>3.0550000000000002</v>
      </c>
      <c r="AO1449" s="2">
        <v>40750</v>
      </c>
      <c r="AP1449" s="1">
        <v>0.61099999999999999</v>
      </c>
      <c r="AR1449" s="2">
        <v>40743</v>
      </c>
      <c r="AS1449" s="1">
        <v>0.46100000000000002</v>
      </c>
      <c r="AU1449" s="2">
        <v>40744</v>
      </c>
      <c r="AV1449" s="1">
        <v>3.55</v>
      </c>
      <c r="AX1449" s="2">
        <v>40744</v>
      </c>
      <c r="AY1449" s="1">
        <v>3.6619999999999999</v>
      </c>
      <c r="BA1449" s="116">
        <v>40744</v>
      </c>
      <c r="BB1449" s="1">
        <v>3.266</v>
      </c>
      <c r="BD1449" s="2">
        <v>40742</v>
      </c>
      <c r="BE1449" s="1">
        <v>1.9264999999999999</v>
      </c>
      <c r="BG1449" s="2">
        <v>40822</v>
      </c>
      <c r="BH1449" s="1">
        <v>2.0099999999999998</v>
      </c>
      <c r="BI1449" s="2"/>
      <c r="BJ1449" s="2">
        <v>40822</v>
      </c>
      <c r="BK1449" s="1">
        <v>1.01</v>
      </c>
      <c r="BM1449" s="2">
        <v>40745</v>
      </c>
      <c r="BN1449" s="1">
        <v>2.7</v>
      </c>
    </row>
    <row r="1450" spans="2:66">
      <c r="B1450" s="2">
        <v>41198</v>
      </c>
      <c r="C1450" s="1">
        <v>2.87</v>
      </c>
      <c r="E1450" s="2">
        <v>40658</v>
      </c>
      <c r="F1450" s="1">
        <v>3.05</v>
      </c>
      <c r="H1450" s="2">
        <v>40689</v>
      </c>
      <c r="I1450" s="1">
        <v>3.61</v>
      </c>
      <c r="K1450" s="2">
        <v>40687</v>
      </c>
      <c r="L1450" s="1">
        <v>4.26</v>
      </c>
      <c r="N1450" s="2">
        <v>40688</v>
      </c>
      <c r="O1450" s="1">
        <v>3.86</v>
      </c>
      <c r="Q1450" s="2">
        <v>40744</v>
      </c>
      <c r="R1450" s="1">
        <v>4.03</v>
      </c>
      <c r="T1450" s="2">
        <v>40746</v>
      </c>
      <c r="U1450" s="1">
        <v>3.9350000000000001</v>
      </c>
      <c r="W1450" s="2">
        <v>40746</v>
      </c>
      <c r="X1450" s="1">
        <v>3.9</v>
      </c>
      <c r="Z1450" s="2">
        <v>40744</v>
      </c>
      <c r="AA1450" s="1">
        <v>3.85</v>
      </c>
      <c r="AC1450" s="2">
        <v>40744</v>
      </c>
      <c r="AD1450" s="1">
        <v>3.8025000000000002</v>
      </c>
      <c r="AF1450" s="2">
        <v>41173</v>
      </c>
      <c r="AG1450" s="1">
        <v>0.36925000000000002</v>
      </c>
      <c r="AI1450" s="2">
        <v>40751</v>
      </c>
      <c r="AJ1450" s="1">
        <v>3.9314999999999998</v>
      </c>
      <c r="AL1450" s="2">
        <v>40752</v>
      </c>
      <c r="AM1450" s="1">
        <v>3.0305</v>
      </c>
      <c r="AO1450" s="2">
        <v>40751</v>
      </c>
      <c r="AP1450" s="1">
        <v>0.63300000000000001</v>
      </c>
      <c r="AR1450" s="2">
        <v>40744</v>
      </c>
      <c r="AS1450" s="1">
        <v>0.437</v>
      </c>
      <c r="AU1450" s="2">
        <v>40745</v>
      </c>
      <c r="AV1450" s="1">
        <v>3.6379999999999999</v>
      </c>
      <c r="AX1450" s="2">
        <v>40745</v>
      </c>
      <c r="AY1450" s="1">
        <v>3.7480000000000002</v>
      </c>
      <c r="BA1450" s="116">
        <v>40745</v>
      </c>
      <c r="BB1450" s="1">
        <v>3.3359999999999999</v>
      </c>
      <c r="BD1450" s="2">
        <v>40743</v>
      </c>
      <c r="BE1450" s="1">
        <v>1.9335</v>
      </c>
      <c r="BG1450" s="2">
        <v>40823</v>
      </c>
      <c r="BH1450" s="1">
        <v>2.1</v>
      </c>
      <c r="BI1450" s="2"/>
      <c r="BJ1450" s="2">
        <v>40823</v>
      </c>
      <c r="BK1450" s="1">
        <v>1.08</v>
      </c>
      <c r="BM1450" s="2">
        <v>40746</v>
      </c>
      <c r="BN1450" s="1">
        <v>2.6550000000000002</v>
      </c>
    </row>
    <row r="1451" spans="2:66">
      <c r="B1451" s="2">
        <v>41199</v>
      </c>
      <c r="C1451" s="1">
        <v>2.87</v>
      </c>
      <c r="E1451" s="2">
        <v>40659</v>
      </c>
      <c r="F1451" s="1">
        <v>3.05</v>
      </c>
      <c r="H1451" s="2">
        <v>40690</v>
      </c>
      <c r="I1451" s="1">
        <v>3.6</v>
      </c>
      <c r="K1451" s="2">
        <v>40688</v>
      </c>
      <c r="L1451" s="1">
        <v>4.22</v>
      </c>
      <c r="N1451" s="2">
        <v>40689</v>
      </c>
      <c r="O1451" s="1">
        <v>3.91</v>
      </c>
      <c r="Q1451" s="2">
        <v>40745</v>
      </c>
      <c r="R1451" s="1">
        <v>4.0380000000000003</v>
      </c>
      <c r="T1451" s="2">
        <v>40749</v>
      </c>
      <c r="U1451" s="1">
        <v>3.9550000000000001</v>
      </c>
      <c r="W1451" s="2">
        <v>40749</v>
      </c>
      <c r="X1451" s="1">
        <v>3.92</v>
      </c>
      <c r="Z1451" s="2">
        <v>40745</v>
      </c>
      <c r="AA1451" s="1">
        <v>3.8580000000000001</v>
      </c>
      <c r="AC1451" s="2">
        <v>40745</v>
      </c>
      <c r="AD1451" s="1">
        <v>3.8050000000000002</v>
      </c>
      <c r="AF1451" s="2">
        <v>41176</v>
      </c>
      <c r="AG1451" s="1">
        <v>0.36725000000000002</v>
      </c>
      <c r="AI1451" s="2">
        <v>40752</v>
      </c>
      <c r="AJ1451" s="1">
        <v>3.9050000000000002</v>
      </c>
      <c r="AL1451" s="2">
        <v>40753</v>
      </c>
      <c r="AM1451" s="1">
        <v>2.9024999999999999</v>
      </c>
      <c r="AO1451" s="2">
        <v>40752</v>
      </c>
      <c r="AP1451" s="1">
        <v>0.62649999999999995</v>
      </c>
      <c r="AR1451" s="2">
        <v>40745</v>
      </c>
      <c r="AS1451" s="1">
        <v>0.42099999999999999</v>
      </c>
      <c r="AU1451" s="2">
        <v>40746</v>
      </c>
      <c r="AV1451" s="1">
        <v>3.589</v>
      </c>
      <c r="AX1451" s="2">
        <v>40746</v>
      </c>
      <c r="AY1451" s="1">
        <v>3.7</v>
      </c>
      <c r="BA1451" s="116">
        <v>40746</v>
      </c>
      <c r="BB1451" s="1">
        <v>3.2879999999999998</v>
      </c>
      <c r="BD1451" s="2">
        <v>40744</v>
      </c>
      <c r="BE1451" s="1">
        <v>1.9790000000000001</v>
      </c>
      <c r="BG1451" s="2">
        <v>40827</v>
      </c>
      <c r="BH1451" s="1">
        <v>2.1800000000000002</v>
      </c>
      <c r="BI1451" s="2"/>
      <c r="BJ1451" s="2">
        <v>40827</v>
      </c>
      <c r="BK1451" s="1">
        <v>1.1400000000000001</v>
      </c>
      <c r="BM1451" s="2">
        <v>40749</v>
      </c>
      <c r="BN1451" s="1">
        <v>2.6219999999999999</v>
      </c>
    </row>
    <row r="1452" spans="2:66">
      <c r="B1452" s="2">
        <v>41200</v>
      </c>
      <c r="C1452" s="1">
        <v>2.87</v>
      </c>
      <c r="E1452" s="2">
        <v>40660</v>
      </c>
      <c r="F1452" s="1">
        <v>3.05</v>
      </c>
      <c r="H1452" s="2">
        <v>40693</v>
      </c>
      <c r="I1452" s="1">
        <v>3.58</v>
      </c>
      <c r="K1452" s="2">
        <v>40689</v>
      </c>
      <c r="L1452" s="1">
        <v>4.26</v>
      </c>
      <c r="N1452" s="2">
        <v>40690</v>
      </c>
      <c r="O1452" s="1">
        <v>3.87</v>
      </c>
      <c r="Q1452" s="2">
        <v>40746</v>
      </c>
      <c r="R1452" s="1">
        <v>4.0750000000000002</v>
      </c>
      <c r="T1452" s="2">
        <v>40750</v>
      </c>
      <c r="U1452" s="1">
        <v>3.9675000000000002</v>
      </c>
      <c r="W1452" s="2">
        <v>40750</v>
      </c>
      <c r="X1452" s="1">
        <v>3.94</v>
      </c>
      <c r="Z1452" s="2">
        <v>40746</v>
      </c>
      <c r="AA1452" s="1">
        <v>3.8849999999999998</v>
      </c>
      <c r="AC1452" s="2">
        <v>40746</v>
      </c>
      <c r="AD1452" s="1">
        <v>3.82</v>
      </c>
      <c r="AF1452" s="2">
        <v>41177</v>
      </c>
      <c r="AG1452" s="1">
        <v>0.36349999999999999</v>
      </c>
      <c r="AI1452" s="2">
        <v>40753</v>
      </c>
      <c r="AJ1452" s="1">
        <v>3.7865000000000002</v>
      </c>
      <c r="AL1452" s="2">
        <v>40756</v>
      </c>
      <c r="AM1452" s="1">
        <v>2.8395000000000001</v>
      </c>
      <c r="AO1452" s="2">
        <v>40753</v>
      </c>
      <c r="AP1452" s="1">
        <v>0.58199999999999996</v>
      </c>
      <c r="AR1452" s="2">
        <v>40746</v>
      </c>
      <c r="AS1452" s="1">
        <v>0.40699999999999997</v>
      </c>
      <c r="AU1452" s="2">
        <v>40749</v>
      </c>
      <c r="AV1452" s="1">
        <v>3.5350000000000001</v>
      </c>
      <c r="AX1452" s="2">
        <v>40749</v>
      </c>
      <c r="AY1452" s="1">
        <v>3.6470000000000002</v>
      </c>
      <c r="BA1452" s="116">
        <v>40749</v>
      </c>
      <c r="BB1452" s="1">
        <v>3.2439999999999998</v>
      </c>
      <c r="BD1452" s="2">
        <v>40745</v>
      </c>
      <c r="BE1452" s="1">
        <v>2.056</v>
      </c>
      <c r="BG1452" s="2">
        <v>40828</v>
      </c>
      <c r="BH1452" s="1">
        <v>2.2400000000000002</v>
      </c>
      <c r="BI1452" s="2"/>
      <c r="BJ1452" s="2">
        <v>40828</v>
      </c>
      <c r="BK1452" s="1">
        <v>1.17</v>
      </c>
      <c r="BM1452" s="2">
        <v>40750</v>
      </c>
      <c r="BN1452" s="1">
        <v>2.589</v>
      </c>
    </row>
    <row r="1453" spans="2:66">
      <c r="B1453" s="2">
        <v>41201</v>
      </c>
      <c r="C1453" s="1">
        <v>2.87</v>
      </c>
      <c r="E1453" s="2">
        <v>40661</v>
      </c>
      <c r="F1453" s="1">
        <v>3.05</v>
      </c>
      <c r="H1453" s="2">
        <v>40694</v>
      </c>
      <c r="I1453" s="1">
        <v>3.59</v>
      </c>
      <c r="K1453" s="2">
        <v>40690</v>
      </c>
      <c r="L1453" s="1">
        <v>4.24</v>
      </c>
      <c r="N1453" s="2">
        <v>40693</v>
      </c>
      <c r="O1453" s="1">
        <v>3.85</v>
      </c>
      <c r="Q1453" s="2">
        <v>40749</v>
      </c>
      <c r="R1453" s="1">
        <v>4.09</v>
      </c>
      <c r="T1453" s="2">
        <v>40751</v>
      </c>
      <c r="U1453" s="1">
        <v>3.9474999999999998</v>
      </c>
      <c r="W1453" s="2">
        <v>40751</v>
      </c>
      <c r="X1453" s="1">
        <v>3.9350000000000001</v>
      </c>
      <c r="Z1453" s="2">
        <v>40749</v>
      </c>
      <c r="AA1453" s="1">
        <v>3.9050000000000002</v>
      </c>
      <c r="AC1453" s="2">
        <v>40749</v>
      </c>
      <c r="AD1453" s="1">
        <v>3.8279999999999998</v>
      </c>
      <c r="AF1453" s="2">
        <v>41178</v>
      </c>
      <c r="AG1453" s="1">
        <v>0.36225000000000002</v>
      </c>
      <c r="AI1453" s="2">
        <v>40756</v>
      </c>
      <c r="AJ1453" s="1">
        <v>3.7439999999999998</v>
      </c>
      <c r="AL1453" s="2">
        <v>40757</v>
      </c>
      <c r="AM1453" s="1">
        <v>2.7124999999999999</v>
      </c>
      <c r="AO1453" s="2">
        <v>40756</v>
      </c>
      <c r="AP1453" s="1">
        <v>0.57950000000000002</v>
      </c>
      <c r="AR1453" s="2">
        <v>40749</v>
      </c>
      <c r="AS1453" s="1">
        <v>0.42299999999999999</v>
      </c>
      <c r="AU1453" s="2">
        <v>40750</v>
      </c>
      <c r="AV1453" s="1">
        <v>3.5129999999999999</v>
      </c>
      <c r="AX1453" s="2">
        <v>40750</v>
      </c>
      <c r="AY1453" s="1">
        <v>3.625</v>
      </c>
      <c r="BA1453" s="116">
        <v>40750</v>
      </c>
      <c r="BB1453" s="1">
        <v>3.2250000000000001</v>
      </c>
      <c r="BD1453" s="2">
        <v>40746</v>
      </c>
      <c r="BE1453" s="1">
        <v>2.044</v>
      </c>
      <c r="BG1453" s="2">
        <v>40829</v>
      </c>
      <c r="BH1453" s="1">
        <v>2.19</v>
      </c>
      <c r="BI1453" s="2"/>
      <c r="BJ1453" s="2">
        <v>40829</v>
      </c>
      <c r="BK1453" s="1">
        <v>1.1100000000000001</v>
      </c>
      <c r="BM1453" s="2">
        <v>40751</v>
      </c>
      <c r="BN1453" s="1">
        <v>2.5209999999999999</v>
      </c>
    </row>
    <row r="1454" spans="2:66">
      <c r="B1454" s="2">
        <v>41204</v>
      </c>
      <c r="C1454" s="1">
        <v>2.87</v>
      </c>
      <c r="E1454" s="2">
        <v>40662</v>
      </c>
      <c r="F1454" s="1">
        <v>3.07</v>
      </c>
      <c r="H1454" s="2">
        <v>40695</v>
      </c>
      <c r="I1454" s="1">
        <v>3.64</v>
      </c>
      <c r="K1454" s="2">
        <v>40693</v>
      </c>
      <c r="L1454" s="1">
        <v>4.21</v>
      </c>
      <c r="N1454" s="2">
        <v>40694</v>
      </c>
      <c r="O1454" s="1">
        <v>3.87</v>
      </c>
      <c r="Q1454" s="2">
        <v>40750</v>
      </c>
      <c r="R1454" s="1">
        <v>4.08</v>
      </c>
      <c r="T1454" s="2">
        <v>40752</v>
      </c>
      <c r="U1454" s="1">
        <v>3.9</v>
      </c>
      <c r="W1454" s="2">
        <v>40752</v>
      </c>
      <c r="X1454" s="1">
        <v>3.91</v>
      </c>
      <c r="Z1454" s="2">
        <v>40750</v>
      </c>
      <c r="AA1454" s="1">
        <v>3.9325000000000001</v>
      </c>
      <c r="AC1454" s="2">
        <v>40750</v>
      </c>
      <c r="AD1454" s="1">
        <v>3.8475000000000001</v>
      </c>
      <c r="AF1454" s="2">
        <v>41179</v>
      </c>
      <c r="AG1454" s="1">
        <v>0.36025000000000001</v>
      </c>
      <c r="AI1454" s="2">
        <v>40757</v>
      </c>
      <c r="AJ1454" s="1">
        <v>3.5905</v>
      </c>
      <c r="AL1454" s="2">
        <v>40758</v>
      </c>
      <c r="AM1454" s="1">
        <v>2.7175000000000002</v>
      </c>
      <c r="AO1454" s="2">
        <v>40757</v>
      </c>
      <c r="AP1454" s="1">
        <v>0.56699999999999995</v>
      </c>
      <c r="AR1454" s="2">
        <v>40750</v>
      </c>
      <c r="AS1454" s="1">
        <v>0.42099999999999999</v>
      </c>
      <c r="AU1454" s="2">
        <v>40751</v>
      </c>
      <c r="AV1454" s="1">
        <v>3.4540000000000002</v>
      </c>
      <c r="AX1454" s="2">
        <v>40751</v>
      </c>
      <c r="AY1454" s="1">
        <v>3.5680000000000001</v>
      </c>
      <c r="BA1454" s="116">
        <v>40751</v>
      </c>
      <c r="BB1454" s="1">
        <v>3.17</v>
      </c>
      <c r="BD1454" s="2">
        <v>40749</v>
      </c>
      <c r="BE1454" s="1">
        <v>2.0139999999999998</v>
      </c>
      <c r="BG1454" s="2">
        <v>40830</v>
      </c>
      <c r="BH1454" s="1">
        <v>2.2599999999999998</v>
      </c>
      <c r="BI1454" s="2"/>
      <c r="BJ1454" s="2">
        <v>40830</v>
      </c>
      <c r="BK1454" s="1">
        <v>1.1200000000000001</v>
      </c>
      <c r="BM1454" s="2">
        <v>40752</v>
      </c>
      <c r="BN1454" s="1">
        <v>2.5140000000000002</v>
      </c>
    </row>
    <row r="1455" spans="2:66">
      <c r="B1455" s="2">
        <v>41205</v>
      </c>
      <c r="C1455" s="1">
        <v>2.86</v>
      </c>
      <c r="E1455" s="2">
        <v>40665</v>
      </c>
      <c r="F1455" s="1">
        <v>3.09</v>
      </c>
      <c r="H1455" s="2">
        <v>40696</v>
      </c>
      <c r="I1455" s="1">
        <v>3.57</v>
      </c>
      <c r="K1455" s="2">
        <v>40694</v>
      </c>
      <c r="L1455" s="1">
        <v>4.2300000000000004</v>
      </c>
      <c r="N1455" s="2">
        <v>40695</v>
      </c>
      <c r="O1455" s="1">
        <v>3.91</v>
      </c>
      <c r="Q1455" s="2">
        <v>40751</v>
      </c>
      <c r="R1455" s="1">
        <v>4.0625</v>
      </c>
      <c r="T1455" s="2">
        <v>40753</v>
      </c>
      <c r="U1455" s="1">
        <v>3.8849999999999998</v>
      </c>
      <c r="W1455" s="2">
        <v>40753</v>
      </c>
      <c r="X1455" s="1">
        <v>3.895</v>
      </c>
      <c r="Z1455" s="2">
        <v>40751</v>
      </c>
      <c r="AA1455" s="1">
        <v>3.9275000000000002</v>
      </c>
      <c r="AC1455" s="2">
        <v>40751</v>
      </c>
      <c r="AD1455" s="1">
        <v>3.8479999999999999</v>
      </c>
      <c r="AF1455" s="2">
        <v>41180</v>
      </c>
      <c r="AG1455" s="1">
        <v>0.35849999999999999</v>
      </c>
      <c r="AI1455" s="2">
        <v>40758</v>
      </c>
      <c r="AJ1455" s="1">
        <v>3.589</v>
      </c>
      <c r="AL1455" s="2">
        <v>40759</v>
      </c>
      <c r="AM1455" s="1">
        <v>2.5369999999999999</v>
      </c>
      <c r="AO1455" s="2">
        <v>40758</v>
      </c>
      <c r="AP1455" s="1">
        <v>0.57399999999999995</v>
      </c>
      <c r="AR1455" s="2">
        <v>40751</v>
      </c>
      <c r="AS1455" s="1">
        <v>0.44350000000000001</v>
      </c>
      <c r="AU1455" s="2">
        <v>40752</v>
      </c>
      <c r="AV1455" s="1">
        <v>3.4584999999999999</v>
      </c>
      <c r="AX1455" s="2">
        <v>40752</v>
      </c>
      <c r="AY1455" s="1">
        <v>3.5785</v>
      </c>
      <c r="BA1455" s="116">
        <v>40752</v>
      </c>
      <c r="BB1455" s="1">
        <v>3.173</v>
      </c>
      <c r="BD1455" s="2">
        <v>40750</v>
      </c>
      <c r="BE1455" s="1">
        <v>2.0085000000000002</v>
      </c>
      <c r="BG1455" s="2">
        <v>40833</v>
      </c>
      <c r="BH1455" s="1">
        <v>2.1800000000000002</v>
      </c>
      <c r="BI1455" s="2"/>
      <c r="BJ1455" s="2">
        <v>40833</v>
      </c>
      <c r="BK1455" s="1">
        <v>1.08</v>
      </c>
      <c r="BM1455" s="2">
        <v>40753</v>
      </c>
      <c r="BN1455" s="1">
        <v>2.48</v>
      </c>
    </row>
    <row r="1456" spans="2:66">
      <c r="B1456" s="2">
        <v>41206</v>
      </c>
      <c r="C1456" s="1">
        <v>2.86</v>
      </c>
      <c r="E1456" s="2">
        <v>40666</v>
      </c>
      <c r="F1456" s="1">
        <v>3.11</v>
      </c>
      <c r="H1456" s="2">
        <v>40697</v>
      </c>
      <c r="I1456" s="1">
        <v>3.57</v>
      </c>
      <c r="K1456" s="2">
        <v>40695</v>
      </c>
      <c r="L1456" s="1">
        <v>4.28</v>
      </c>
      <c r="N1456" s="2">
        <v>40696</v>
      </c>
      <c r="O1456" s="1">
        <v>3.84</v>
      </c>
      <c r="Q1456" s="2">
        <v>40752</v>
      </c>
      <c r="R1456" s="1">
        <v>3.9849999999999999</v>
      </c>
      <c r="T1456" s="2">
        <v>40756</v>
      </c>
      <c r="U1456" s="1">
        <v>3.89</v>
      </c>
      <c r="W1456" s="2">
        <v>40756</v>
      </c>
      <c r="X1456" s="1">
        <v>3.9325000000000001</v>
      </c>
      <c r="Z1456" s="2">
        <v>40752</v>
      </c>
      <c r="AA1456" s="1">
        <v>3.915</v>
      </c>
      <c r="AC1456" s="2">
        <v>40752</v>
      </c>
      <c r="AD1456" s="1">
        <v>3.8525</v>
      </c>
      <c r="AF1456" s="2">
        <v>41183</v>
      </c>
      <c r="AG1456" s="1">
        <v>0.35525000000000001</v>
      </c>
      <c r="AI1456" s="2">
        <v>40759</v>
      </c>
      <c r="AJ1456" s="1">
        <v>3.3980000000000001</v>
      </c>
      <c r="AL1456" s="2">
        <v>40760</v>
      </c>
      <c r="AM1456" s="1">
        <v>2.7090000000000001</v>
      </c>
      <c r="AO1456" s="2">
        <v>40759</v>
      </c>
      <c r="AP1456" s="1">
        <v>0.50800000000000001</v>
      </c>
      <c r="AR1456" s="2">
        <v>40752</v>
      </c>
      <c r="AS1456" s="1">
        <v>0.44550000000000001</v>
      </c>
      <c r="AU1456" s="2">
        <v>40753</v>
      </c>
      <c r="AV1456" s="1">
        <v>3.4329999999999998</v>
      </c>
      <c r="AX1456" s="2">
        <v>40753</v>
      </c>
      <c r="AY1456" s="1">
        <v>3.5419999999999998</v>
      </c>
      <c r="BA1456" s="116">
        <v>40753</v>
      </c>
      <c r="BB1456" s="1">
        <v>3.149</v>
      </c>
      <c r="BD1456" s="2">
        <v>40751</v>
      </c>
      <c r="BE1456" s="1">
        <v>1.9595</v>
      </c>
      <c r="BG1456" s="2">
        <v>40834</v>
      </c>
      <c r="BH1456" s="1">
        <v>2.19</v>
      </c>
      <c r="BI1456" s="2"/>
      <c r="BJ1456" s="2">
        <v>40834</v>
      </c>
      <c r="BK1456" s="1">
        <v>1.07</v>
      </c>
      <c r="BM1456" s="2">
        <v>40756</v>
      </c>
      <c r="BN1456" s="1">
        <v>2.4500000000000002</v>
      </c>
    </row>
    <row r="1457" spans="2:66">
      <c r="B1457" s="2">
        <v>41207</v>
      </c>
      <c r="C1457" s="1">
        <v>2.85</v>
      </c>
      <c r="E1457" s="2">
        <v>40667</v>
      </c>
      <c r="F1457" s="1">
        <v>3.11</v>
      </c>
      <c r="H1457" s="2">
        <v>40701</v>
      </c>
      <c r="I1457" s="1">
        <v>3.52</v>
      </c>
      <c r="K1457" s="2">
        <v>40696</v>
      </c>
      <c r="L1457" s="1">
        <v>4.21</v>
      </c>
      <c r="N1457" s="2">
        <v>40697</v>
      </c>
      <c r="O1457" s="1">
        <v>3.84</v>
      </c>
      <c r="Q1457" s="2">
        <v>40753</v>
      </c>
      <c r="R1457" s="1">
        <v>3.95</v>
      </c>
      <c r="T1457" s="2">
        <v>40757</v>
      </c>
      <c r="U1457" s="1">
        <v>3.875</v>
      </c>
      <c r="W1457" s="2">
        <v>40757</v>
      </c>
      <c r="X1457" s="1">
        <v>3.915</v>
      </c>
      <c r="Z1457" s="2">
        <v>40753</v>
      </c>
      <c r="AA1457" s="1">
        <v>3.93</v>
      </c>
      <c r="AC1457" s="2">
        <v>40753</v>
      </c>
      <c r="AD1457" s="1">
        <v>3.87</v>
      </c>
      <c r="AF1457" s="2">
        <v>41184</v>
      </c>
      <c r="AG1457" s="1">
        <v>0.35399999999999998</v>
      </c>
      <c r="AI1457" s="2">
        <v>40760</v>
      </c>
      <c r="AJ1457" s="1">
        <v>3.5569999999999999</v>
      </c>
      <c r="AL1457" s="2">
        <v>40763</v>
      </c>
      <c r="AM1457" s="1">
        <v>2.532</v>
      </c>
      <c r="AO1457" s="2">
        <v>40760</v>
      </c>
      <c r="AP1457" s="1">
        <v>0.53</v>
      </c>
      <c r="AR1457" s="2">
        <v>40753</v>
      </c>
      <c r="AS1457" s="1">
        <v>0.437</v>
      </c>
      <c r="AU1457" s="2">
        <v>40756</v>
      </c>
      <c r="AV1457" s="1">
        <v>3.3980000000000001</v>
      </c>
      <c r="AX1457" s="2">
        <v>40756</v>
      </c>
      <c r="AY1457" s="1">
        <v>3.5300000000000002</v>
      </c>
      <c r="BA1457" s="116">
        <v>40756</v>
      </c>
      <c r="BB1457" s="1">
        <v>3.1259999999999999</v>
      </c>
      <c r="BD1457" s="2">
        <v>40752</v>
      </c>
      <c r="BE1457" s="1">
        <v>1.9504999999999999</v>
      </c>
      <c r="BG1457" s="2">
        <v>40835</v>
      </c>
      <c r="BH1457" s="1">
        <v>2.1800000000000002</v>
      </c>
      <c r="BI1457" s="2"/>
      <c r="BJ1457" s="2">
        <v>40835</v>
      </c>
      <c r="BK1457" s="1">
        <v>1.05</v>
      </c>
      <c r="BM1457" s="2">
        <v>40757</v>
      </c>
      <c r="BN1457" s="1">
        <v>2.387</v>
      </c>
    </row>
    <row r="1458" spans="2:66">
      <c r="B1458" s="2">
        <v>41208</v>
      </c>
      <c r="C1458" s="1">
        <v>2.85</v>
      </c>
      <c r="E1458" s="2">
        <v>40669</v>
      </c>
      <c r="F1458" s="1">
        <v>3.1</v>
      </c>
      <c r="H1458" s="2">
        <v>40702</v>
      </c>
      <c r="I1458" s="1">
        <v>3.52</v>
      </c>
      <c r="K1458" s="2">
        <v>40697</v>
      </c>
      <c r="L1458" s="1">
        <v>4.21</v>
      </c>
      <c r="N1458" s="2">
        <v>40701</v>
      </c>
      <c r="O1458" s="1">
        <v>3.8</v>
      </c>
      <c r="Q1458" s="2">
        <v>40756</v>
      </c>
      <c r="R1458" s="1">
        <v>3.94</v>
      </c>
      <c r="T1458" s="2">
        <v>40758</v>
      </c>
      <c r="U1458" s="1">
        <v>3.81</v>
      </c>
      <c r="W1458" s="2">
        <v>40758</v>
      </c>
      <c r="X1458" s="1">
        <v>3.8525</v>
      </c>
      <c r="Z1458" s="2">
        <v>40756</v>
      </c>
      <c r="AA1458" s="1">
        <v>3.9675000000000002</v>
      </c>
      <c r="AC1458" s="2">
        <v>40756</v>
      </c>
      <c r="AD1458" s="1">
        <v>3.8975</v>
      </c>
      <c r="AF1458" s="2">
        <v>41185</v>
      </c>
      <c r="AG1458" s="1">
        <v>0.35249999999999998</v>
      </c>
      <c r="AI1458" s="2">
        <v>40763</v>
      </c>
      <c r="AJ1458" s="1">
        <v>3.359</v>
      </c>
      <c r="AL1458" s="2">
        <v>40764</v>
      </c>
      <c r="AM1458" s="1">
        <v>2.4460000000000002</v>
      </c>
      <c r="AO1458" s="2">
        <v>40763</v>
      </c>
      <c r="AP1458" s="1">
        <v>0.54200000000000004</v>
      </c>
      <c r="AR1458" s="2">
        <v>40756</v>
      </c>
      <c r="AS1458" s="1">
        <v>0.438</v>
      </c>
      <c r="AU1458" s="2">
        <v>40757</v>
      </c>
      <c r="AV1458" s="1">
        <v>3.3250000000000002</v>
      </c>
      <c r="AX1458" s="2">
        <v>40757</v>
      </c>
      <c r="AY1458" s="1">
        <v>3.4775</v>
      </c>
      <c r="BA1458" s="116">
        <v>40757</v>
      </c>
      <c r="BB1458" s="1">
        <v>3.0920000000000001</v>
      </c>
      <c r="BD1458" s="2">
        <v>40753</v>
      </c>
      <c r="BE1458" s="1">
        <v>1.9060000000000001</v>
      </c>
      <c r="BG1458" s="2">
        <v>40836</v>
      </c>
      <c r="BH1458" s="1">
        <v>2.2000000000000002</v>
      </c>
      <c r="BI1458" s="2"/>
      <c r="BJ1458" s="2">
        <v>40836</v>
      </c>
      <c r="BK1458" s="1">
        <v>1.07</v>
      </c>
      <c r="BM1458" s="2">
        <v>40758</v>
      </c>
      <c r="BN1458" s="1">
        <v>2.4224999999999999</v>
      </c>
    </row>
    <row r="1459" spans="2:66">
      <c r="B1459" s="2">
        <v>41211</v>
      </c>
      <c r="C1459" s="1">
        <v>2.85</v>
      </c>
      <c r="E1459" s="2">
        <v>40672</v>
      </c>
      <c r="F1459" s="1">
        <v>3.11</v>
      </c>
      <c r="H1459" s="2">
        <v>40703</v>
      </c>
      <c r="I1459" s="1">
        <v>3.57</v>
      </c>
      <c r="K1459" s="2">
        <v>40701</v>
      </c>
      <c r="L1459" s="1">
        <v>4.2</v>
      </c>
      <c r="N1459" s="2">
        <v>40702</v>
      </c>
      <c r="O1459" s="1">
        <v>3.8</v>
      </c>
      <c r="Q1459" s="2">
        <v>40757</v>
      </c>
      <c r="R1459" s="1">
        <v>3.9249999999999998</v>
      </c>
      <c r="T1459" s="2">
        <v>40759</v>
      </c>
      <c r="U1459" s="1">
        <v>3.7880000000000003</v>
      </c>
      <c r="W1459" s="2">
        <v>40759</v>
      </c>
      <c r="X1459" s="1">
        <v>3.8050000000000002</v>
      </c>
      <c r="Z1459" s="2">
        <v>40757</v>
      </c>
      <c r="AA1459" s="1">
        <v>3.9449999999999998</v>
      </c>
      <c r="AC1459" s="2">
        <v>40757</v>
      </c>
      <c r="AD1459" s="1">
        <v>3.88</v>
      </c>
      <c r="AF1459" s="2">
        <v>41186</v>
      </c>
      <c r="AG1459" s="1">
        <v>0.35225000000000001</v>
      </c>
      <c r="AI1459" s="2">
        <v>40764</v>
      </c>
      <c r="AJ1459" s="1">
        <v>3.3260000000000001</v>
      </c>
      <c r="AL1459" s="2">
        <v>40765</v>
      </c>
      <c r="AM1459" s="1">
        <v>2.2919999999999998</v>
      </c>
      <c r="AO1459" s="2">
        <v>40764</v>
      </c>
      <c r="AP1459" s="1">
        <v>0.44400000000000001</v>
      </c>
      <c r="AR1459" s="2">
        <v>40757</v>
      </c>
      <c r="AS1459" s="1">
        <v>0.45600000000000002</v>
      </c>
      <c r="AU1459" s="2">
        <v>40758</v>
      </c>
      <c r="AV1459" s="1">
        <v>3.3069999999999999</v>
      </c>
      <c r="AX1459" s="2">
        <v>40758</v>
      </c>
      <c r="AY1459" s="1">
        <v>3.468</v>
      </c>
      <c r="BA1459" s="116">
        <v>40758</v>
      </c>
      <c r="BB1459" s="1">
        <v>3.0960000000000001</v>
      </c>
      <c r="BD1459" s="2">
        <v>40756</v>
      </c>
      <c r="BE1459" s="1">
        <v>1.907</v>
      </c>
      <c r="BG1459" s="2">
        <v>40837</v>
      </c>
      <c r="BH1459" s="1">
        <v>2.23</v>
      </c>
      <c r="BI1459" s="2"/>
      <c r="BJ1459" s="2">
        <v>40837</v>
      </c>
      <c r="BK1459" s="1">
        <v>1.08</v>
      </c>
      <c r="BM1459" s="2">
        <v>40759</v>
      </c>
      <c r="BN1459" s="1">
        <v>2.2610000000000001</v>
      </c>
    </row>
    <row r="1460" spans="2:66">
      <c r="B1460" s="2">
        <v>41212</v>
      </c>
      <c r="C1460" s="1">
        <v>2.85</v>
      </c>
      <c r="E1460" s="2">
        <v>40674</v>
      </c>
      <c r="F1460" s="1">
        <v>3.11</v>
      </c>
      <c r="H1460" s="2">
        <v>40704</v>
      </c>
      <c r="I1460" s="1">
        <v>3.65</v>
      </c>
      <c r="K1460" s="2">
        <v>40702</v>
      </c>
      <c r="L1460" s="1">
        <v>4.1900000000000004</v>
      </c>
      <c r="N1460" s="2">
        <v>40703</v>
      </c>
      <c r="O1460" s="1">
        <v>3.85</v>
      </c>
      <c r="Q1460" s="2">
        <v>40758</v>
      </c>
      <c r="R1460" s="1">
        <v>3.86</v>
      </c>
      <c r="T1460" s="2">
        <v>40760</v>
      </c>
      <c r="U1460" s="1">
        <v>3.6675</v>
      </c>
      <c r="W1460" s="2">
        <v>40760</v>
      </c>
      <c r="X1460" s="1">
        <v>3.67</v>
      </c>
      <c r="Z1460" s="2">
        <v>40758</v>
      </c>
      <c r="AA1460" s="1">
        <v>3.8879999999999999</v>
      </c>
      <c r="AC1460" s="2">
        <v>40758</v>
      </c>
      <c r="AD1460" s="1">
        <v>3.835</v>
      </c>
      <c r="AF1460" s="2">
        <v>41187</v>
      </c>
      <c r="AG1460" s="1">
        <v>0.35125000000000001</v>
      </c>
      <c r="AI1460" s="2">
        <v>40765</v>
      </c>
      <c r="AJ1460" s="1">
        <v>3.1819999999999999</v>
      </c>
      <c r="AL1460" s="2">
        <v>40766</v>
      </c>
      <c r="AM1460" s="1">
        <v>2.4790000000000001</v>
      </c>
      <c r="AO1460" s="2">
        <v>40765</v>
      </c>
      <c r="AP1460" s="1">
        <v>0.42399999999999999</v>
      </c>
      <c r="AR1460" s="2">
        <v>40758</v>
      </c>
      <c r="AS1460" s="1">
        <v>0.44950000000000001</v>
      </c>
      <c r="AU1460" s="2">
        <v>40759</v>
      </c>
      <c r="AV1460" s="1">
        <v>3.2469999999999999</v>
      </c>
      <c r="AX1460" s="2">
        <v>40759</v>
      </c>
      <c r="AY1460" s="1">
        <v>3.4060000000000001</v>
      </c>
      <c r="BA1460" s="116">
        <v>40759</v>
      </c>
      <c r="BB1460" s="1">
        <v>3.0230000000000001</v>
      </c>
      <c r="BD1460" s="2">
        <v>40757</v>
      </c>
      <c r="BE1460" s="1">
        <v>1.83</v>
      </c>
      <c r="BG1460" s="2">
        <v>40840</v>
      </c>
      <c r="BH1460" s="1">
        <v>2.25</v>
      </c>
      <c r="BI1460" s="2"/>
      <c r="BJ1460" s="2">
        <v>40840</v>
      </c>
      <c r="BK1460" s="1">
        <v>1.1000000000000001</v>
      </c>
      <c r="BM1460" s="2">
        <v>40760</v>
      </c>
      <c r="BN1460" s="1">
        <v>2.4390000000000001</v>
      </c>
    </row>
    <row r="1461" spans="2:66">
      <c r="B1461" s="2">
        <v>41213</v>
      </c>
      <c r="C1461" s="1">
        <v>2.85</v>
      </c>
      <c r="E1461" s="2">
        <v>40675</v>
      </c>
      <c r="F1461" s="1">
        <v>3.11</v>
      </c>
      <c r="H1461" s="2">
        <v>40707</v>
      </c>
      <c r="I1461" s="1">
        <v>3.66</v>
      </c>
      <c r="K1461" s="2">
        <v>40703</v>
      </c>
      <c r="L1461" s="1">
        <v>4.22</v>
      </c>
      <c r="N1461" s="2">
        <v>40704</v>
      </c>
      <c r="O1461" s="1">
        <v>3.91</v>
      </c>
      <c r="Q1461" s="2">
        <v>40759</v>
      </c>
      <c r="R1461" s="1">
        <v>3.8449999999999998</v>
      </c>
      <c r="T1461" s="2">
        <v>40763</v>
      </c>
      <c r="U1461" s="1">
        <v>3.6349999999999998</v>
      </c>
      <c r="W1461" s="2">
        <v>40763</v>
      </c>
      <c r="X1461" s="1">
        <v>3.6150000000000002</v>
      </c>
      <c r="Z1461" s="2">
        <v>40759</v>
      </c>
      <c r="AA1461" s="1">
        <v>3.8325</v>
      </c>
      <c r="AC1461" s="2">
        <v>40759</v>
      </c>
      <c r="AD1461" s="1">
        <v>3.79</v>
      </c>
      <c r="AF1461" s="2">
        <v>41190</v>
      </c>
      <c r="AG1461" s="1">
        <v>0.35025000000000001</v>
      </c>
      <c r="AI1461" s="2">
        <v>40766</v>
      </c>
      <c r="AJ1461" s="1">
        <v>3.38</v>
      </c>
      <c r="AL1461" s="2">
        <v>40767</v>
      </c>
      <c r="AM1461" s="1">
        <v>2.399</v>
      </c>
      <c r="AO1461" s="2">
        <v>40766</v>
      </c>
      <c r="AP1461" s="1">
        <v>0.42</v>
      </c>
      <c r="AR1461" s="2">
        <v>40759</v>
      </c>
      <c r="AS1461" s="1">
        <v>0.39700000000000002</v>
      </c>
      <c r="AU1461" s="2">
        <v>40760</v>
      </c>
      <c r="AV1461" s="1">
        <v>3.4009999999999998</v>
      </c>
      <c r="AX1461" s="2">
        <v>40760</v>
      </c>
      <c r="AY1461" s="1">
        <v>3.5390000000000001</v>
      </c>
      <c r="BA1461" s="116">
        <v>40760</v>
      </c>
      <c r="BB1461" s="1">
        <v>3.17</v>
      </c>
      <c r="BD1461" s="2">
        <v>40758</v>
      </c>
      <c r="BE1461" s="1">
        <v>1.8120000000000001</v>
      </c>
      <c r="BG1461" s="2">
        <v>40841</v>
      </c>
      <c r="BH1461" s="1">
        <v>2.14</v>
      </c>
      <c r="BI1461" s="2"/>
      <c r="BJ1461" s="2">
        <v>40841</v>
      </c>
      <c r="BK1461" s="1">
        <v>1.01</v>
      </c>
      <c r="BM1461" s="2">
        <v>40763</v>
      </c>
      <c r="BN1461" s="1">
        <v>2.177</v>
      </c>
    </row>
    <row r="1462" spans="2:66">
      <c r="B1462" s="2">
        <v>41214</v>
      </c>
      <c r="C1462" s="1">
        <v>2.85</v>
      </c>
      <c r="E1462" s="2">
        <v>40676</v>
      </c>
      <c r="F1462" s="1">
        <v>3.1</v>
      </c>
      <c r="H1462" s="2">
        <v>40708</v>
      </c>
      <c r="I1462" s="1">
        <v>3.7</v>
      </c>
      <c r="K1462" s="2">
        <v>40704</v>
      </c>
      <c r="L1462" s="1">
        <v>4.25</v>
      </c>
      <c r="N1462" s="2">
        <v>40707</v>
      </c>
      <c r="O1462" s="1">
        <v>3.93</v>
      </c>
      <c r="Q1462" s="2">
        <v>40760</v>
      </c>
      <c r="R1462" s="1">
        <v>3.75</v>
      </c>
      <c r="T1462" s="2">
        <v>40764</v>
      </c>
      <c r="U1462" s="1">
        <v>3.548</v>
      </c>
      <c r="W1462" s="2">
        <v>40764</v>
      </c>
      <c r="X1462" s="1">
        <v>3.5350000000000001</v>
      </c>
      <c r="Z1462" s="2">
        <v>40760</v>
      </c>
      <c r="AA1462" s="1">
        <v>3.6749999999999998</v>
      </c>
      <c r="AC1462" s="2">
        <v>40760</v>
      </c>
      <c r="AD1462" s="1">
        <v>3.6875</v>
      </c>
      <c r="AF1462" s="2">
        <v>41191</v>
      </c>
      <c r="AG1462" s="1">
        <v>0.34675</v>
      </c>
      <c r="AI1462" s="2">
        <v>40767</v>
      </c>
      <c r="AJ1462" s="1">
        <v>3.3180000000000001</v>
      </c>
      <c r="AL1462" s="2">
        <v>40770</v>
      </c>
      <c r="AM1462" s="1">
        <v>2.4285000000000001</v>
      </c>
      <c r="AO1462" s="2">
        <v>40767</v>
      </c>
      <c r="AP1462" s="1">
        <v>0.44</v>
      </c>
      <c r="AR1462" s="2">
        <v>40760</v>
      </c>
      <c r="AS1462" s="1">
        <v>0.39</v>
      </c>
      <c r="AU1462" s="2">
        <v>40763</v>
      </c>
      <c r="AV1462" s="1">
        <v>3.1659999999999999</v>
      </c>
      <c r="AX1462" s="2">
        <v>40763</v>
      </c>
      <c r="AY1462" s="1">
        <v>3.3250000000000002</v>
      </c>
      <c r="BA1462" s="116">
        <v>40763</v>
      </c>
      <c r="BB1462" s="1">
        <v>2.9319999999999999</v>
      </c>
      <c r="BD1462" s="2">
        <v>40759</v>
      </c>
      <c r="BE1462" s="1">
        <v>1.6475</v>
      </c>
      <c r="BG1462" s="2">
        <v>40842</v>
      </c>
      <c r="BH1462" s="1">
        <v>2.23</v>
      </c>
      <c r="BI1462" s="2"/>
      <c r="BJ1462" s="2">
        <v>40842</v>
      </c>
      <c r="BK1462" s="1">
        <v>1.0900000000000001</v>
      </c>
      <c r="BM1462" s="2">
        <v>40764</v>
      </c>
      <c r="BN1462" s="1">
        <v>2.214</v>
      </c>
    </row>
    <row r="1463" spans="2:66">
      <c r="B1463" s="2">
        <v>41215</v>
      </c>
      <c r="C1463" s="1">
        <v>2.85</v>
      </c>
      <c r="E1463" s="2">
        <v>40679</v>
      </c>
      <c r="F1463" s="1">
        <v>3.1</v>
      </c>
      <c r="H1463" s="2">
        <v>40709</v>
      </c>
      <c r="I1463" s="1">
        <v>3.68</v>
      </c>
      <c r="K1463" s="2">
        <v>40707</v>
      </c>
      <c r="L1463" s="1">
        <v>4.25</v>
      </c>
      <c r="N1463" s="2">
        <v>40708</v>
      </c>
      <c r="O1463" s="1">
        <v>3.96</v>
      </c>
      <c r="Q1463" s="2">
        <v>40763</v>
      </c>
      <c r="R1463" s="1">
        <v>3.7549999999999999</v>
      </c>
      <c r="T1463" s="2">
        <v>40765</v>
      </c>
      <c r="U1463" s="1">
        <v>3.41</v>
      </c>
      <c r="W1463" s="2">
        <v>40765</v>
      </c>
      <c r="X1463" s="1">
        <v>3.3925000000000001</v>
      </c>
      <c r="Z1463" s="2">
        <v>40763</v>
      </c>
      <c r="AA1463" s="1">
        <v>3.6150000000000002</v>
      </c>
      <c r="AC1463" s="2">
        <v>40763</v>
      </c>
      <c r="AD1463" s="1">
        <v>3.6274999999999999</v>
      </c>
      <c r="AF1463" s="2">
        <v>41192</v>
      </c>
      <c r="AG1463" s="1">
        <v>0.34275</v>
      </c>
      <c r="AI1463" s="2">
        <v>40770</v>
      </c>
      <c r="AJ1463" s="1">
        <v>3.3689999999999998</v>
      </c>
      <c r="AL1463" s="2">
        <v>40771</v>
      </c>
      <c r="AM1463" s="1">
        <v>2.3279999999999998</v>
      </c>
      <c r="AO1463" s="2">
        <v>40770</v>
      </c>
      <c r="AP1463" s="1">
        <v>0.44400000000000001</v>
      </c>
      <c r="AR1463" s="2">
        <v>40763</v>
      </c>
      <c r="AS1463" s="1">
        <v>0.432</v>
      </c>
      <c r="AU1463" s="2">
        <v>40764</v>
      </c>
      <c r="AV1463" s="1">
        <v>3.2709999999999999</v>
      </c>
      <c r="AX1463" s="2">
        <v>40764</v>
      </c>
      <c r="AY1463" s="1">
        <v>3.3929999999999998</v>
      </c>
      <c r="BA1463" s="116">
        <v>40764</v>
      </c>
      <c r="BB1463" s="1">
        <v>2.911</v>
      </c>
      <c r="BD1463" s="2">
        <v>40760</v>
      </c>
      <c r="BE1463" s="1">
        <v>1.649</v>
      </c>
      <c r="BG1463" s="2">
        <v>40843</v>
      </c>
      <c r="BH1463" s="1">
        <v>2.42</v>
      </c>
      <c r="BI1463" s="2"/>
      <c r="BJ1463" s="2">
        <v>40843</v>
      </c>
      <c r="BK1463" s="1">
        <v>1.2</v>
      </c>
      <c r="BM1463" s="2">
        <v>40765</v>
      </c>
      <c r="BN1463" s="1">
        <v>2.0649999999999999</v>
      </c>
    </row>
    <row r="1464" spans="2:66">
      <c r="B1464" s="2">
        <v>41218</v>
      </c>
      <c r="C1464" s="1">
        <v>2.85</v>
      </c>
      <c r="E1464" s="2">
        <v>40680</v>
      </c>
      <c r="F1464" s="1">
        <v>3.1</v>
      </c>
      <c r="H1464" s="2">
        <v>40710</v>
      </c>
      <c r="I1464" s="1">
        <v>3.61</v>
      </c>
      <c r="K1464" s="2">
        <v>40708</v>
      </c>
      <c r="L1464" s="1">
        <v>4.2699999999999996</v>
      </c>
      <c r="N1464" s="2">
        <v>40709</v>
      </c>
      <c r="O1464" s="1">
        <v>3.96</v>
      </c>
      <c r="Q1464" s="2">
        <v>40764</v>
      </c>
      <c r="R1464" s="1">
        <v>3.71</v>
      </c>
      <c r="T1464" s="2">
        <v>40766</v>
      </c>
      <c r="U1464" s="1">
        <v>3.46</v>
      </c>
      <c r="W1464" s="2">
        <v>40766</v>
      </c>
      <c r="X1464" s="1">
        <v>3.45</v>
      </c>
      <c r="Z1464" s="2">
        <v>40764</v>
      </c>
      <c r="AA1464" s="1">
        <v>3.54</v>
      </c>
      <c r="AC1464" s="2">
        <v>40764</v>
      </c>
      <c r="AD1464" s="1">
        <v>3.5350000000000001</v>
      </c>
      <c r="AF1464" s="2">
        <v>41193</v>
      </c>
      <c r="AG1464" s="1">
        <v>0.34025</v>
      </c>
      <c r="AI1464" s="2">
        <v>40771</v>
      </c>
      <c r="AJ1464" s="1">
        <v>3.2650000000000001</v>
      </c>
      <c r="AL1464" s="2">
        <v>40772</v>
      </c>
      <c r="AM1464" s="1">
        <v>2.258</v>
      </c>
      <c r="AO1464" s="2">
        <v>40771</v>
      </c>
      <c r="AP1464" s="1">
        <v>0.43</v>
      </c>
      <c r="AR1464" s="2">
        <v>40764</v>
      </c>
      <c r="AS1464" s="1">
        <v>0.39</v>
      </c>
      <c r="AU1464" s="2">
        <v>40765</v>
      </c>
      <c r="AV1464" s="1">
        <v>3.03</v>
      </c>
      <c r="AX1464" s="2">
        <v>40765</v>
      </c>
      <c r="AY1464" s="1">
        <v>3.1819999999999999</v>
      </c>
      <c r="BA1464" s="116">
        <v>40765</v>
      </c>
      <c r="BB1464" s="1">
        <v>2.794</v>
      </c>
      <c r="BD1464" s="2">
        <v>40763</v>
      </c>
      <c r="BE1464" s="1">
        <v>1.506</v>
      </c>
      <c r="BG1464" s="2">
        <v>40844</v>
      </c>
      <c r="BH1464" s="1">
        <v>2.34</v>
      </c>
      <c r="BI1464" s="2"/>
      <c r="BJ1464" s="2">
        <v>40844</v>
      </c>
      <c r="BK1464" s="1">
        <v>1.1299999999999999</v>
      </c>
      <c r="BM1464" s="2">
        <v>40766</v>
      </c>
      <c r="BN1464" s="1">
        <v>2.16</v>
      </c>
    </row>
    <row r="1465" spans="2:66">
      <c r="B1465" s="2">
        <v>41219</v>
      </c>
      <c r="C1465" s="1">
        <v>2.85</v>
      </c>
      <c r="E1465" s="2">
        <v>40681</v>
      </c>
      <c r="F1465" s="1">
        <v>3.1</v>
      </c>
      <c r="H1465" s="2">
        <v>40711</v>
      </c>
      <c r="I1465" s="1">
        <v>3.67</v>
      </c>
      <c r="K1465" s="2">
        <v>40709</v>
      </c>
      <c r="L1465" s="1">
        <v>4.2699999999999996</v>
      </c>
      <c r="N1465" s="2">
        <v>40710</v>
      </c>
      <c r="O1465" s="1">
        <v>3.9</v>
      </c>
      <c r="Q1465" s="2">
        <v>40765</v>
      </c>
      <c r="R1465" s="1">
        <v>3.57</v>
      </c>
      <c r="T1465" s="2">
        <v>40767</v>
      </c>
      <c r="U1465" s="1">
        <v>3.4449999999999998</v>
      </c>
      <c r="W1465" s="2">
        <v>40767</v>
      </c>
      <c r="X1465" s="1">
        <v>3.4449999999999998</v>
      </c>
      <c r="Z1465" s="2">
        <v>40765</v>
      </c>
      <c r="AA1465" s="1">
        <v>3.4</v>
      </c>
      <c r="AC1465" s="2">
        <v>40765</v>
      </c>
      <c r="AD1465" s="1">
        <v>3.43</v>
      </c>
      <c r="AF1465" s="2">
        <v>41194</v>
      </c>
      <c r="AG1465" s="1">
        <v>0.33424999999999999</v>
      </c>
      <c r="AI1465" s="2">
        <v>40772</v>
      </c>
      <c r="AJ1465" s="1">
        <v>3.1659999999999999</v>
      </c>
      <c r="AL1465" s="2">
        <v>40773</v>
      </c>
      <c r="AM1465" s="1">
        <v>2.1619999999999999</v>
      </c>
      <c r="AO1465" s="2">
        <v>40772</v>
      </c>
      <c r="AP1465" s="1">
        <v>0.4405</v>
      </c>
      <c r="AR1465" s="2">
        <v>40765</v>
      </c>
      <c r="AS1465" s="1">
        <v>0.40300000000000002</v>
      </c>
      <c r="AU1465" s="2">
        <v>40766</v>
      </c>
      <c r="AV1465" s="1">
        <v>3.1880000000000002</v>
      </c>
      <c r="AX1465" s="2">
        <v>40766</v>
      </c>
      <c r="AY1465" s="1">
        <v>3.3239999999999998</v>
      </c>
      <c r="BA1465" s="116">
        <v>40766</v>
      </c>
      <c r="BB1465" s="1">
        <v>2.9169999999999998</v>
      </c>
      <c r="BD1465" s="2">
        <v>40764</v>
      </c>
      <c r="BE1465" s="1">
        <v>1.536</v>
      </c>
      <c r="BG1465" s="2">
        <v>40847</v>
      </c>
      <c r="BH1465" s="1">
        <v>2.17</v>
      </c>
      <c r="BI1465" s="2"/>
      <c r="BJ1465" s="2">
        <v>40847</v>
      </c>
      <c r="BK1465" s="1">
        <v>0.99</v>
      </c>
      <c r="BM1465" s="2">
        <v>40767</v>
      </c>
      <c r="BN1465" s="1">
        <v>2.173</v>
      </c>
    </row>
    <row r="1466" spans="2:66">
      <c r="B1466" s="2">
        <v>41220</v>
      </c>
      <c r="C1466" s="1">
        <v>2.85</v>
      </c>
      <c r="E1466" s="2">
        <v>40682</v>
      </c>
      <c r="F1466" s="1">
        <v>3.1</v>
      </c>
      <c r="H1466" s="2">
        <v>40714</v>
      </c>
      <c r="I1466" s="1">
        <v>3.66</v>
      </c>
      <c r="K1466" s="2">
        <v>40710</v>
      </c>
      <c r="L1466" s="1">
        <v>4.2</v>
      </c>
      <c r="N1466" s="2">
        <v>40711</v>
      </c>
      <c r="O1466" s="1">
        <v>3.94</v>
      </c>
      <c r="Q1466" s="2">
        <v>40766</v>
      </c>
      <c r="R1466" s="1">
        <v>3.625</v>
      </c>
      <c r="T1466" s="2">
        <v>40771</v>
      </c>
      <c r="U1466" s="1">
        <v>3.4950000000000001</v>
      </c>
      <c r="W1466" s="2">
        <v>40771</v>
      </c>
      <c r="X1466" s="1">
        <v>3.4849999999999999</v>
      </c>
      <c r="Z1466" s="2">
        <v>40766</v>
      </c>
      <c r="AA1466" s="1">
        <v>3.46</v>
      </c>
      <c r="AC1466" s="2">
        <v>40766</v>
      </c>
      <c r="AD1466" s="1">
        <v>3.5049999999999999</v>
      </c>
      <c r="AF1466" s="2">
        <v>41197</v>
      </c>
      <c r="AG1466" s="1">
        <v>0.33024999999999999</v>
      </c>
      <c r="AI1466" s="2">
        <v>40773</v>
      </c>
      <c r="AJ1466" s="1">
        <v>3.0369999999999999</v>
      </c>
      <c r="AL1466" s="2">
        <v>40774</v>
      </c>
      <c r="AM1466" s="1">
        <v>2.181</v>
      </c>
      <c r="AO1466" s="2">
        <v>40773</v>
      </c>
      <c r="AP1466" s="1">
        <v>0.45100000000000001</v>
      </c>
      <c r="AR1466" s="2">
        <v>40766</v>
      </c>
      <c r="AS1466" s="1">
        <v>0.41499999999999998</v>
      </c>
      <c r="AU1466" s="2">
        <v>40767</v>
      </c>
      <c r="AV1466" s="1">
        <v>3.1960000000000002</v>
      </c>
      <c r="AX1466" s="2">
        <v>40767</v>
      </c>
      <c r="AY1466" s="1">
        <v>3.323</v>
      </c>
      <c r="BA1466" s="116">
        <v>40767</v>
      </c>
      <c r="BB1466" s="1">
        <v>2.9220000000000002</v>
      </c>
      <c r="BD1466" s="2">
        <v>40765</v>
      </c>
      <c r="BE1466" s="1">
        <v>1.3645</v>
      </c>
      <c r="BG1466" s="2">
        <v>40848</v>
      </c>
      <c r="BH1466" s="1">
        <v>2.0099999999999998</v>
      </c>
      <c r="BI1466" s="2"/>
      <c r="BJ1466" s="2">
        <v>40848</v>
      </c>
      <c r="BK1466" s="1">
        <v>0.9</v>
      </c>
      <c r="BM1466" s="2">
        <v>40770</v>
      </c>
      <c r="BN1466" s="1">
        <v>2.2229999999999999</v>
      </c>
    </row>
    <row r="1467" spans="2:66">
      <c r="B1467" s="2">
        <v>41221</v>
      </c>
      <c r="C1467" s="1">
        <v>2.85</v>
      </c>
      <c r="E1467" s="2">
        <v>40683</v>
      </c>
      <c r="F1467" s="1">
        <v>3.1</v>
      </c>
      <c r="H1467" s="2">
        <v>40715</v>
      </c>
      <c r="I1467" s="1">
        <v>3.67</v>
      </c>
      <c r="K1467" s="2">
        <v>40711</v>
      </c>
      <c r="L1467" s="1">
        <v>4.24</v>
      </c>
      <c r="N1467" s="2">
        <v>40714</v>
      </c>
      <c r="O1467" s="1">
        <v>3.93</v>
      </c>
      <c r="Q1467" s="2">
        <v>40767</v>
      </c>
      <c r="R1467" s="1">
        <v>3.585</v>
      </c>
      <c r="T1467" s="2">
        <v>40772</v>
      </c>
      <c r="U1467" s="1">
        <v>3.5350000000000001</v>
      </c>
      <c r="W1467" s="2">
        <v>40772</v>
      </c>
      <c r="X1467" s="1">
        <v>3.5150000000000001</v>
      </c>
      <c r="Z1467" s="2">
        <v>40767</v>
      </c>
      <c r="AA1467" s="1">
        <v>3.4649999999999999</v>
      </c>
      <c r="AC1467" s="2">
        <v>40767</v>
      </c>
      <c r="AD1467" s="1">
        <v>3.5249999999999999</v>
      </c>
      <c r="AF1467" s="2">
        <v>41198</v>
      </c>
      <c r="AG1467" s="1">
        <v>0.32474999999999998</v>
      </c>
      <c r="AI1467" s="2">
        <v>40774</v>
      </c>
      <c r="AJ1467" s="1">
        <v>3.0190000000000001</v>
      </c>
      <c r="AL1467" s="2">
        <v>40777</v>
      </c>
      <c r="AM1467" s="1">
        <v>2.2389999999999999</v>
      </c>
      <c r="AO1467" s="2">
        <v>40774</v>
      </c>
      <c r="AP1467" s="1">
        <v>0.47599999999999998</v>
      </c>
      <c r="AR1467" s="2">
        <v>40767</v>
      </c>
      <c r="AS1467" s="1">
        <v>0.435</v>
      </c>
      <c r="AU1467" s="2">
        <v>40770</v>
      </c>
      <c r="AV1467" s="1">
        <v>3.2429999999999999</v>
      </c>
      <c r="AX1467" s="2">
        <v>40770</v>
      </c>
      <c r="AY1467" s="1">
        <v>3.367</v>
      </c>
      <c r="BA1467" s="116">
        <v>40770</v>
      </c>
      <c r="BB1467" s="1">
        <v>2.9329999999999998</v>
      </c>
      <c r="BD1467" s="2">
        <v>40766</v>
      </c>
      <c r="BE1467" s="1">
        <v>1.4635</v>
      </c>
      <c r="BG1467" s="2">
        <v>40849</v>
      </c>
      <c r="BH1467" s="1">
        <v>2.0299999999999998</v>
      </c>
      <c r="BI1467" s="2"/>
      <c r="BJ1467" s="2">
        <v>40849</v>
      </c>
      <c r="BK1467" s="1">
        <v>0.89</v>
      </c>
      <c r="BM1467" s="2">
        <v>40771</v>
      </c>
      <c r="BN1467" s="1">
        <v>2.161</v>
      </c>
    </row>
    <row r="1468" spans="2:66">
      <c r="B1468" s="2">
        <v>41222</v>
      </c>
      <c r="C1468" s="1">
        <v>2.85</v>
      </c>
      <c r="E1468" s="2">
        <v>40686</v>
      </c>
      <c r="F1468" s="1">
        <v>3.1</v>
      </c>
      <c r="H1468" s="2">
        <v>40716</v>
      </c>
      <c r="I1468" s="1">
        <v>3.67</v>
      </c>
      <c r="K1468" s="2">
        <v>40714</v>
      </c>
      <c r="L1468" s="1">
        <v>4.24</v>
      </c>
      <c r="N1468" s="2">
        <v>40715</v>
      </c>
      <c r="O1468" s="1">
        <v>3.95</v>
      </c>
      <c r="Q1468" s="2">
        <v>40770</v>
      </c>
      <c r="R1468" s="1">
        <v>3.59</v>
      </c>
      <c r="T1468" s="2">
        <v>40773</v>
      </c>
      <c r="U1468" s="1">
        <v>3.5474999999999999</v>
      </c>
      <c r="W1468" s="2">
        <v>40773</v>
      </c>
      <c r="X1468" s="1">
        <v>3.528</v>
      </c>
      <c r="Z1468" s="2">
        <v>40770</v>
      </c>
      <c r="AA1468" s="1">
        <v>3.4649999999999999</v>
      </c>
      <c r="AC1468" s="2">
        <v>40770</v>
      </c>
      <c r="AD1468" s="1">
        <v>3.52</v>
      </c>
      <c r="AF1468" s="2">
        <v>41199</v>
      </c>
      <c r="AG1468" s="1">
        <v>0.32074999999999998</v>
      </c>
      <c r="AI1468" s="2">
        <v>40777</v>
      </c>
      <c r="AJ1468" s="1">
        <v>3.0554999999999999</v>
      </c>
      <c r="AL1468" s="2">
        <v>40778</v>
      </c>
      <c r="AM1468" s="1">
        <v>2.2890000000000001</v>
      </c>
      <c r="AO1468" s="2">
        <v>40777</v>
      </c>
      <c r="AP1468" s="1">
        <v>0.51500000000000001</v>
      </c>
      <c r="AR1468" s="2">
        <v>40770</v>
      </c>
      <c r="AS1468" s="1">
        <v>0.42099999999999999</v>
      </c>
      <c r="AU1468" s="2">
        <v>40771</v>
      </c>
      <c r="AV1468" s="1">
        <v>3.2080000000000002</v>
      </c>
      <c r="AX1468" s="2">
        <v>40771</v>
      </c>
      <c r="AY1468" s="1">
        <v>3.3279999999999998</v>
      </c>
      <c r="BA1468" s="116">
        <v>40771</v>
      </c>
      <c r="BB1468" s="1">
        <v>2.9</v>
      </c>
      <c r="BD1468" s="2">
        <v>40767</v>
      </c>
      <c r="BE1468" s="1">
        <v>1.496</v>
      </c>
      <c r="BG1468" s="2">
        <v>40850</v>
      </c>
      <c r="BH1468" s="1">
        <v>2.09</v>
      </c>
      <c r="BI1468" s="2"/>
      <c r="BJ1468" s="2">
        <v>40850</v>
      </c>
      <c r="BK1468" s="1">
        <v>0.91</v>
      </c>
      <c r="BM1468" s="2">
        <v>40772</v>
      </c>
      <c r="BN1468" s="1">
        <v>2.1</v>
      </c>
    </row>
    <row r="1469" spans="2:66">
      <c r="B1469" s="2">
        <v>41225</v>
      </c>
      <c r="C1469" s="1">
        <v>2.85</v>
      </c>
      <c r="E1469" s="2">
        <v>40687</v>
      </c>
      <c r="F1469" s="1">
        <v>3.1</v>
      </c>
      <c r="H1469" s="2">
        <v>40717</v>
      </c>
      <c r="I1469" s="1">
        <v>3.68</v>
      </c>
      <c r="K1469" s="2">
        <v>40715</v>
      </c>
      <c r="L1469" s="1">
        <v>4.25</v>
      </c>
      <c r="N1469" s="2">
        <v>40716</v>
      </c>
      <c r="O1469" s="1">
        <v>3.94</v>
      </c>
      <c r="Q1469" s="2">
        <v>40771</v>
      </c>
      <c r="R1469" s="1">
        <v>3.6349999999999998</v>
      </c>
      <c r="T1469" s="2">
        <v>40774</v>
      </c>
      <c r="U1469" s="1">
        <v>3.4675000000000002</v>
      </c>
      <c r="W1469" s="2">
        <v>40774</v>
      </c>
      <c r="X1469" s="1">
        <v>3.4430000000000001</v>
      </c>
      <c r="Z1469" s="2">
        <v>40771</v>
      </c>
      <c r="AA1469" s="1">
        <v>3.51</v>
      </c>
      <c r="AC1469" s="2">
        <v>40771</v>
      </c>
      <c r="AD1469" s="1">
        <v>3.5550000000000002</v>
      </c>
      <c r="AF1469" s="2">
        <v>41200</v>
      </c>
      <c r="AG1469" s="1">
        <v>0.31874999999999998</v>
      </c>
      <c r="AI1469" s="2">
        <v>40778</v>
      </c>
      <c r="AJ1469" s="1">
        <v>3.1030000000000002</v>
      </c>
      <c r="AL1469" s="2">
        <v>40779</v>
      </c>
      <c r="AM1469" s="1">
        <v>2.4470000000000001</v>
      </c>
      <c r="AO1469" s="2">
        <v>40778</v>
      </c>
      <c r="AP1469" s="1">
        <v>0.54200000000000004</v>
      </c>
      <c r="AR1469" s="2">
        <v>40771</v>
      </c>
      <c r="AS1469" s="1">
        <v>0.40100000000000002</v>
      </c>
      <c r="AU1469" s="2">
        <v>40772</v>
      </c>
      <c r="AV1469" s="1">
        <v>3.1310000000000002</v>
      </c>
      <c r="AX1469" s="2">
        <v>40772</v>
      </c>
      <c r="AY1469" s="1">
        <v>3.25</v>
      </c>
      <c r="BA1469" s="116">
        <v>40772</v>
      </c>
      <c r="BB1469" s="1">
        <v>2.835</v>
      </c>
      <c r="BD1469" s="2">
        <v>40770</v>
      </c>
      <c r="BE1469" s="1">
        <v>1.528</v>
      </c>
      <c r="BG1469" s="2">
        <v>40851</v>
      </c>
      <c r="BH1469" s="1">
        <v>2.06</v>
      </c>
      <c r="BI1469" s="2"/>
      <c r="BJ1469" s="2">
        <v>40851</v>
      </c>
      <c r="BK1469" s="1">
        <v>0.88</v>
      </c>
      <c r="BM1469" s="2">
        <v>40773</v>
      </c>
      <c r="BN1469" s="1">
        <v>2.0150000000000001</v>
      </c>
    </row>
    <row r="1470" spans="2:66">
      <c r="B1470" s="2">
        <v>41226</v>
      </c>
      <c r="C1470" s="1">
        <v>2.85</v>
      </c>
      <c r="E1470" s="2">
        <v>40688</v>
      </c>
      <c r="F1470" s="1">
        <v>3.1</v>
      </c>
      <c r="H1470" s="2">
        <v>40718</v>
      </c>
      <c r="I1470" s="1">
        <v>3.71</v>
      </c>
      <c r="K1470" s="2">
        <v>40716</v>
      </c>
      <c r="L1470" s="1">
        <v>4.24</v>
      </c>
      <c r="N1470" s="2">
        <v>40717</v>
      </c>
      <c r="O1470" s="1">
        <v>3.94</v>
      </c>
      <c r="Q1470" s="2">
        <v>40772</v>
      </c>
      <c r="R1470" s="1">
        <v>3.6825000000000001</v>
      </c>
      <c r="T1470" s="2">
        <v>40777</v>
      </c>
      <c r="U1470" s="1">
        <v>3.44</v>
      </c>
      <c r="W1470" s="2">
        <v>40777</v>
      </c>
      <c r="X1470" s="1">
        <v>3.3975</v>
      </c>
      <c r="Z1470" s="2">
        <v>40772</v>
      </c>
      <c r="AA1470" s="1">
        <v>3.5350000000000001</v>
      </c>
      <c r="AC1470" s="2">
        <v>40772</v>
      </c>
      <c r="AD1470" s="1">
        <v>3.58</v>
      </c>
      <c r="AF1470" s="2">
        <v>41201</v>
      </c>
      <c r="AG1470" s="1">
        <v>0.31724999999999998</v>
      </c>
      <c r="AI1470" s="2">
        <v>40779</v>
      </c>
      <c r="AJ1470" s="1">
        <v>3.2800000000000002</v>
      </c>
      <c r="AL1470" s="2">
        <v>40780</v>
      </c>
      <c r="AM1470" s="1">
        <v>2.3970000000000002</v>
      </c>
      <c r="AO1470" s="2">
        <v>40779</v>
      </c>
      <c r="AP1470" s="1">
        <v>0.51649999999999996</v>
      </c>
      <c r="AR1470" s="2">
        <v>40772</v>
      </c>
      <c r="AS1470" s="1">
        <v>0.41149999999999998</v>
      </c>
      <c r="AU1470" s="2">
        <v>40773</v>
      </c>
      <c r="AV1470" s="1">
        <v>3.0110000000000001</v>
      </c>
      <c r="AX1470" s="2">
        <v>40773</v>
      </c>
      <c r="AY1470" s="1">
        <v>3.1280000000000001</v>
      </c>
      <c r="BA1470" s="116">
        <v>40773</v>
      </c>
      <c r="BB1470" s="1">
        <v>2.7229999999999999</v>
      </c>
      <c r="BD1470" s="2">
        <v>40771</v>
      </c>
      <c r="BE1470" s="1">
        <v>1.512</v>
      </c>
      <c r="BG1470" s="2">
        <v>40854</v>
      </c>
      <c r="BH1470" s="1">
        <v>2.04</v>
      </c>
      <c r="BI1470" s="2"/>
      <c r="BJ1470" s="2">
        <v>40854</v>
      </c>
      <c r="BK1470" s="1">
        <v>0.88</v>
      </c>
      <c r="BM1470" s="2">
        <v>40774</v>
      </c>
      <c r="BN1470" s="1">
        <v>2.04</v>
      </c>
    </row>
    <row r="1471" spans="2:66">
      <c r="B1471" s="2">
        <v>41227</v>
      </c>
      <c r="C1471" s="1">
        <v>2.85</v>
      </c>
      <c r="E1471" s="2">
        <v>40689</v>
      </c>
      <c r="F1471" s="1">
        <v>3.11</v>
      </c>
      <c r="H1471" s="2">
        <v>40721</v>
      </c>
      <c r="I1471" s="1">
        <v>3.7199999999999998</v>
      </c>
      <c r="K1471" s="2">
        <v>40717</v>
      </c>
      <c r="L1471" s="1">
        <v>4.2300000000000004</v>
      </c>
      <c r="N1471" s="2">
        <v>40718</v>
      </c>
      <c r="O1471" s="1">
        <v>3.9699999999999998</v>
      </c>
      <c r="Q1471" s="2">
        <v>40773</v>
      </c>
      <c r="R1471" s="1">
        <v>3.6974999999999998</v>
      </c>
      <c r="T1471" s="2">
        <v>40778</v>
      </c>
      <c r="U1471" s="1">
        <v>3.4430000000000001</v>
      </c>
      <c r="W1471" s="2">
        <v>40778</v>
      </c>
      <c r="X1471" s="1">
        <v>3.3925000000000001</v>
      </c>
      <c r="Z1471" s="2">
        <v>40773</v>
      </c>
      <c r="AA1471" s="1">
        <v>3.55</v>
      </c>
      <c r="AC1471" s="2">
        <v>40773</v>
      </c>
      <c r="AD1471" s="1">
        <v>3.585</v>
      </c>
      <c r="AF1471" s="2">
        <v>41204</v>
      </c>
      <c r="AG1471" s="1">
        <v>0.31574999999999998</v>
      </c>
      <c r="AI1471" s="2">
        <v>40780</v>
      </c>
      <c r="AJ1471" s="1">
        <v>3.2349999999999999</v>
      </c>
      <c r="AL1471" s="2">
        <v>40781</v>
      </c>
      <c r="AM1471" s="1">
        <v>2.3370000000000002</v>
      </c>
      <c r="AO1471" s="2">
        <v>40780</v>
      </c>
      <c r="AP1471" s="1">
        <v>0.51300000000000001</v>
      </c>
      <c r="AR1471" s="2">
        <v>40773</v>
      </c>
      <c r="AS1471" s="1">
        <v>0.4335</v>
      </c>
      <c r="AU1471" s="2">
        <v>40774</v>
      </c>
      <c r="AV1471" s="1">
        <v>3.008</v>
      </c>
      <c r="AX1471" s="2">
        <v>40774</v>
      </c>
      <c r="AY1471" s="1">
        <v>3.1265000000000001</v>
      </c>
      <c r="BA1471" s="116">
        <v>40774</v>
      </c>
      <c r="BB1471" s="1">
        <v>2.7370000000000001</v>
      </c>
      <c r="BD1471" s="2">
        <v>40772</v>
      </c>
      <c r="BE1471" s="1">
        <v>1.498</v>
      </c>
      <c r="BG1471" s="2">
        <v>40855</v>
      </c>
      <c r="BH1471" s="1">
        <v>2.1</v>
      </c>
      <c r="BI1471" s="2"/>
      <c r="BJ1471" s="2">
        <v>40855</v>
      </c>
      <c r="BK1471" s="1">
        <v>0.92</v>
      </c>
      <c r="BM1471" s="2">
        <v>40777</v>
      </c>
      <c r="BN1471" s="1">
        <v>2.0579999999999998</v>
      </c>
    </row>
    <row r="1472" spans="2:66">
      <c r="B1472" s="2">
        <v>41228</v>
      </c>
      <c r="C1472" s="1">
        <v>2.85</v>
      </c>
      <c r="E1472" s="2">
        <v>40690</v>
      </c>
      <c r="F1472" s="1">
        <v>3.11</v>
      </c>
      <c r="H1472" s="2">
        <v>40722</v>
      </c>
      <c r="I1472" s="1">
        <v>3.7199999999999998</v>
      </c>
      <c r="K1472" s="2">
        <v>40718</v>
      </c>
      <c r="L1472" s="1">
        <v>4.26</v>
      </c>
      <c r="N1472" s="2">
        <v>40721</v>
      </c>
      <c r="O1472" s="1">
        <v>3.9699999999999998</v>
      </c>
      <c r="Q1472" s="2">
        <v>40774</v>
      </c>
      <c r="R1472" s="1">
        <v>3.6274999999999999</v>
      </c>
      <c r="T1472" s="2">
        <v>40779</v>
      </c>
      <c r="U1472" s="1">
        <v>3.415</v>
      </c>
      <c r="W1472" s="2">
        <v>40779</v>
      </c>
      <c r="X1472" s="1">
        <v>3.3650000000000002</v>
      </c>
      <c r="Z1472" s="2">
        <v>40774</v>
      </c>
      <c r="AA1472" s="1">
        <v>3.4649999999999999</v>
      </c>
      <c r="AC1472" s="2">
        <v>40774</v>
      </c>
      <c r="AD1472" s="1">
        <v>3.52</v>
      </c>
      <c r="AF1472" s="2">
        <v>41205</v>
      </c>
      <c r="AG1472" s="1">
        <v>0.31524999999999997</v>
      </c>
      <c r="AI1472" s="2">
        <v>40781</v>
      </c>
      <c r="AJ1472" s="1">
        <v>3.1669999999999998</v>
      </c>
      <c r="AL1472" s="2">
        <v>40784</v>
      </c>
      <c r="AM1472" s="1">
        <v>2.399</v>
      </c>
      <c r="AO1472" s="2">
        <v>40781</v>
      </c>
      <c r="AP1472" s="1">
        <v>0.49199999999999999</v>
      </c>
      <c r="AR1472" s="2">
        <v>40774</v>
      </c>
      <c r="AS1472" s="1">
        <v>0.45800000000000002</v>
      </c>
      <c r="AU1472" s="2">
        <v>40777</v>
      </c>
      <c r="AV1472" s="1">
        <v>3.02</v>
      </c>
      <c r="AX1472" s="2">
        <v>40777</v>
      </c>
      <c r="AY1472" s="1">
        <v>3.1429999999999998</v>
      </c>
      <c r="BA1472" s="116">
        <v>40777</v>
      </c>
      <c r="BB1472" s="1">
        <v>2.7549999999999999</v>
      </c>
      <c r="BD1472" s="2">
        <v>40773</v>
      </c>
      <c r="BE1472" s="1">
        <v>1.4064999999999999</v>
      </c>
      <c r="BG1472" s="2">
        <v>40856</v>
      </c>
      <c r="BH1472" s="1">
        <v>2</v>
      </c>
      <c r="BI1472" s="2"/>
      <c r="BJ1472" s="2">
        <v>40856</v>
      </c>
      <c r="BK1472" s="1">
        <v>0.88</v>
      </c>
      <c r="BM1472" s="2">
        <v>40778</v>
      </c>
      <c r="BN1472" s="1">
        <v>2.0950000000000002</v>
      </c>
    </row>
    <row r="1473" spans="2:66">
      <c r="B1473" s="2">
        <v>41229</v>
      </c>
      <c r="C1473" s="1">
        <v>2.85</v>
      </c>
      <c r="E1473" s="2">
        <v>40693</v>
      </c>
      <c r="F1473" s="1">
        <v>3.11</v>
      </c>
      <c r="H1473" s="2">
        <v>40723</v>
      </c>
      <c r="I1473" s="1">
        <v>3.77</v>
      </c>
      <c r="K1473" s="2">
        <v>40721</v>
      </c>
      <c r="L1473" s="1">
        <v>4.25</v>
      </c>
      <c r="N1473" s="2">
        <v>40722</v>
      </c>
      <c r="O1473" s="1">
        <v>3.9699999999999998</v>
      </c>
      <c r="Q1473" s="2">
        <v>40777</v>
      </c>
      <c r="R1473" s="1">
        <v>3.605</v>
      </c>
      <c r="T1473" s="2">
        <v>40780</v>
      </c>
      <c r="U1473" s="1">
        <v>3.42</v>
      </c>
      <c r="W1473" s="2">
        <v>40780</v>
      </c>
      <c r="X1473" s="1">
        <v>3.37</v>
      </c>
      <c r="Z1473" s="2">
        <v>40777</v>
      </c>
      <c r="AA1473" s="1">
        <v>3.4224999999999999</v>
      </c>
      <c r="AC1473" s="2">
        <v>40777</v>
      </c>
      <c r="AD1473" s="1">
        <v>3.4750000000000001</v>
      </c>
      <c r="AF1473" s="2">
        <v>41206</v>
      </c>
      <c r="AG1473" s="1">
        <v>0.31424999999999997</v>
      </c>
      <c r="AI1473" s="2">
        <v>40784</v>
      </c>
      <c r="AJ1473" s="1">
        <v>3.222</v>
      </c>
      <c r="AL1473" s="2">
        <v>40785</v>
      </c>
      <c r="AM1473" s="1">
        <v>2.3420000000000001</v>
      </c>
      <c r="AO1473" s="2">
        <v>40784</v>
      </c>
      <c r="AP1473" s="1">
        <v>0.5</v>
      </c>
      <c r="AR1473" s="2">
        <v>40777</v>
      </c>
      <c r="AS1473" s="1">
        <v>0.49099999999999999</v>
      </c>
      <c r="AU1473" s="2">
        <v>40778</v>
      </c>
      <c r="AV1473" s="1">
        <v>3.0419999999999998</v>
      </c>
      <c r="AX1473" s="2">
        <v>40778</v>
      </c>
      <c r="AY1473" s="1">
        <v>3.1709999999999998</v>
      </c>
      <c r="BA1473" s="116">
        <v>40778</v>
      </c>
      <c r="BB1473" s="1">
        <v>2.782</v>
      </c>
      <c r="BD1473" s="2">
        <v>40774</v>
      </c>
      <c r="BE1473" s="1">
        <v>1.4450000000000001</v>
      </c>
      <c r="BG1473" s="2">
        <v>40857</v>
      </c>
      <c r="BH1473" s="1">
        <v>2.04</v>
      </c>
      <c r="BI1473" s="2"/>
      <c r="BJ1473" s="2">
        <v>40857</v>
      </c>
      <c r="BK1473" s="1">
        <v>0.9</v>
      </c>
      <c r="BM1473" s="2">
        <v>40779</v>
      </c>
      <c r="BN1473" s="1">
        <v>2.1775000000000002</v>
      </c>
    </row>
    <row r="1474" spans="2:66">
      <c r="B1474" s="2">
        <v>41232</v>
      </c>
      <c r="C1474" s="1">
        <v>2.85</v>
      </c>
      <c r="E1474" s="2">
        <v>40694</v>
      </c>
      <c r="F1474" s="1">
        <v>3.11</v>
      </c>
      <c r="H1474" s="2">
        <v>40724</v>
      </c>
      <c r="I1474" s="1">
        <v>3.76</v>
      </c>
      <c r="K1474" s="2">
        <v>40722</v>
      </c>
      <c r="L1474" s="1">
        <v>4.26</v>
      </c>
      <c r="N1474" s="2">
        <v>40723</v>
      </c>
      <c r="O1474" s="1">
        <v>4.01</v>
      </c>
      <c r="Q1474" s="2">
        <v>40778</v>
      </c>
      <c r="R1474" s="1">
        <v>3.61</v>
      </c>
      <c r="T1474" s="2">
        <v>40781</v>
      </c>
      <c r="U1474" s="1">
        <v>3.4575</v>
      </c>
      <c r="W1474" s="2">
        <v>40781</v>
      </c>
      <c r="X1474" s="1">
        <v>3.4249999999999998</v>
      </c>
      <c r="Z1474" s="2">
        <v>40778</v>
      </c>
      <c r="AA1474" s="1">
        <v>3.415</v>
      </c>
      <c r="AC1474" s="2">
        <v>40778</v>
      </c>
      <c r="AD1474" s="1">
        <v>3.4649999999999999</v>
      </c>
      <c r="AF1474" s="2">
        <v>41207</v>
      </c>
      <c r="AG1474" s="1">
        <v>0.31324999999999997</v>
      </c>
      <c r="AI1474" s="2">
        <v>40785</v>
      </c>
      <c r="AJ1474" s="1">
        <v>3.1720000000000002</v>
      </c>
      <c r="AL1474" s="2">
        <v>40786</v>
      </c>
      <c r="AM1474" s="1">
        <v>2.3810000000000002</v>
      </c>
      <c r="AO1474" s="2">
        <v>40785</v>
      </c>
      <c r="AP1474" s="1">
        <v>0.49099999999999999</v>
      </c>
      <c r="AR1474" s="2">
        <v>40778</v>
      </c>
      <c r="AS1474" s="1">
        <v>0.51500000000000001</v>
      </c>
      <c r="AU1474" s="2">
        <v>40779</v>
      </c>
      <c r="AV1474" s="1">
        <v>3.1305000000000001</v>
      </c>
      <c r="AX1474" s="2">
        <v>40779</v>
      </c>
      <c r="AY1474" s="1">
        <v>3.2505000000000002</v>
      </c>
      <c r="BA1474" s="116">
        <v>40779</v>
      </c>
      <c r="BB1474" s="1">
        <v>2.851</v>
      </c>
      <c r="BD1474" s="2">
        <v>40777</v>
      </c>
      <c r="BE1474" s="1">
        <v>1.4590000000000001</v>
      </c>
      <c r="BG1474" s="2">
        <v>40861</v>
      </c>
      <c r="BH1474" s="1">
        <v>2.04</v>
      </c>
      <c r="BI1474" s="2"/>
      <c r="BJ1474" s="2">
        <v>40861</v>
      </c>
      <c r="BK1474" s="1">
        <v>0.91</v>
      </c>
      <c r="BM1474" s="2">
        <v>40780</v>
      </c>
      <c r="BN1474" s="1">
        <v>2.1390000000000002</v>
      </c>
    </row>
    <row r="1475" spans="2:66">
      <c r="B1475" s="2">
        <v>41233</v>
      </c>
      <c r="C1475" s="1">
        <v>2.85</v>
      </c>
      <c r="E1475" s="2">
        <v>40695</v>
      </c>
      <c r="F1475" s="1">
        <v>3.12</v>
      </c>
      <c r="H1475" s="2">
        <v>40725</v>
      </c>
      <c r="I1475" s="1">
        <v>3.77</v>
      </c>
      <c r="K1475" s="2">
        <v>40723</v>
      </c>
      <c r="L1475" s="1">
        <v>4.29</v>
      </c>
      <c r="N1475" s="2">
        <v>40724</v>
      </c>
      <c r="O1475" s="1">
        <v>4.01</v>
      </c>
      <c r="Q1475" s="2">
        <v>40779</v>
      </c>
      <c r="R1475" s="1">
        <v>3.59</v>
      </c>
      <c r="T1475" s="2">
        <v>40784</v>
      </c>
      <c r="U1475" s="1">
        <v>3.5125000000000002</v>
      </c>
      <c r="W1475" s="2">
        <v>40784</v>
      </c>
      <c r="X1475" s="1">
        <v>3.48</v>
      </c>
      <c r="Z1475" s="2">
        <v>40779</v>
      </c>
      <c r="AA1475" s="1">
        <v>3.38</v>
      </c>
      <c r="AC1475" s="2">
        <v>40779</v>
      </c>
      <c r="AD1475" s="1">
        <v>3.43</v>
      </c>
      <c r="AF1475" s="2">
        <v>41208</v>
      </c>
      <c r="AG1475" s="1">
        <v>0.31324999999999997</v>
      </c>
      <c r="AI1475" s="2">
        <v>40786</v>
      </c>
      <c r="AJ1475" s="1">
        <v>3.234</v>
      </c>
      <c r="AL1475" s="2">
        <v>40787</v>
      </c>
      <c r="AM1475" s="1">
        <v>2.3029999999999999</v>
      </c>
      <c r="AO1475" s="2">
        <v>40786</v>
      </c>
      <c r="AP1475" s="1">
        <v>0.48799999999999999</v>
      </c>
      <c r="AR1475" s="2">
        <v>40779</v>
      </c>
      <c r="AS1475" s="1">
        <v>0.47</v>
      </c>
      <c r="AU1475" s="2">
        <v>40780</v>
      </c>
      <c r="AV1475" s="1">
        <v>3.157</v>
      </c>
      <c r="AX1475" s="2">
        <v>40780</v>
      </c>
      <c r="AY1475" s="1">
        <v>3.2679999999999998</v>
      </c>
      <c r="BA1475" s="116">
        <v>40780</v>
      </c>
      <c r="BB1475" s="1">
        <v>2.843</v>
      </c>
      <c r="BD1475" s="2">
        <v>40778</v>
      </c>
      <c r="BE1475" s="1">
        <v>1.506</v>
      </c>
      <c r="BG1475" s="2">
        <v>40862</v>
      </c>
      <c r="BH1475" s="1">
        <v>2.06</v>
      </c>
      <c r="BI1475" s="2"/>
      <c r="BJ1475" s="2">
        <v>40862</v>
      </c>
      <c r="BK1475" s="1">
        <v>0.93</v>
      </c>
      <c r="BM1475" s="2">
        <v>40781</v>
      </c>
      <c r="BN1475" s="1">
        <v>2.12</v>
      </c>
    </row>
    <row r="1476" spans="2:66">
      <c r="B1476" s="2">
        <v>41234</v>
      </c>
      <c r="C1476" s="1">
        <v>2.85</v>
      </c>
      <c r="E1476" s="2">
        <v>40696</v>
      </c>
      <c r="F1476" s="1">
        <v>3.11</v>
      </c>
      <c r="H1476" s="2">
        <v>40728</v>
      </c>
      <c r="I1476" s="1">
        <v>3.7800000000000002</v>
      </c>
      <c r="K1476" s="2">
        <v>40724</v>
      </c>
      <c r="L1476" s="1">
        <v>4.29</v>
      </c>
      <c r="N1476" s="2">
        <v>40725</v>
      </c>
      <c r="O1476" s="1">
        <v>4.03</v>
      </c>
      <c r="Q1476" s="2">
        <v>40780</v>
      </c>
      <c r="R1476" s="1">
        <v>3.6</v>
      </c>
      <c r="T1476" s="2">
        <v>40785</v>
      </c>
      <c r="U1476" s="1">
        <v>3.48</v>
      </c>
      <c r="W1476" s="2">
        <v>40785</v>
      </c>
      <c r="X1476" s="1">
        <v>3.4649999999999999</v>
      </c>
      <c r="Z1476" s="2">
        <v>40780</v>
      </c>
      <c r="AA1476" s="1">
        <v>3.3849999999999998</v>
      </c>
      <c r="AC1476" s="2">
        <v>40780</v>
      </c>
      <c r="AD1476" s="1">
        <v>3.4350000000000001</v>
      </c>
      <c r="AF1476" s="2">
        <v>41211</v>
      </c>
      <c r="AG1476" s="1">
        <v>0.31274999999999997</v>
      </c>
      <c r="AI1476" s="2">
        <v>40787</v>
      </c>
      <c r="AJ1476" s="1">
        <v>3.1440000000000001</v>
      </c>
      <c r="AL1476" s="2">
        <v>40788</v>
      </c>
      <c r="AM1476" s="1">
        <v>2.1665000000000001</v>
      </c>
      <c r="AO1476" s="2">
        <v>40787</v>
      </c>
      <c r="AP1476" s="1">
        <v>0.47799999999999998</v>
      </c>
      <c r="AR1476" s="2">
        <v>40780</v>
      </c>
      <c r="AS1476" s="1">
        <v>0.47</v>
      </c>
      <c r="AU1476" s="2">
        <v>40781</v>
      </c>
      <c r="AV1476" s="1">
        <v>3.125</v>
      </c>
      <c r="AX1476" s="2">
        <v>40781</v>
      </c>
      <c r="AY1476" s="1">
        <v>3.234</v>
      </c>
      <c r="BA1476" s="116">
        <v>40781</v>
      </c>
      <c r="BB1476" s="1">
        <v>2.8018000000000001</v>
      </c>
      <c r="BD1476" s="2">
        <v>40779</v>
      </c>
      <c r="BE1476" s="1">
        <v>1.5714999999999999</v>
      </c>
      <c r="BG1476" s="2">
        <v>40863</v>
      </c>
      <c r="BH1476" s="1">
        <v>2.0099999999999998</v>
      </c>
      <c r="BI1476" s="2"/>
      <c r="BJ1476" s="2">
        <v>40863</v>
      </c>
      <c r="BK1476" s="1">
        <v>0.9</v>
      </c>
      <c r="BM1476" s="2">
        <v>40784</v>
      </c>
      <c r="BN1476" s="1">
        <v>2.1920000000000002</v>
      </c>
    </row>
    <row r="1477" spans="2:66">
      <c r="B1477" s="2">
        <v>41235</v>
      </c>
      <c r="C1477" s="1">
        <v>2.85</v>
      </c>
      <c r="E1477" s="2">
        <v>40697</v>
      </c>
      <c r="F1477" s="1">
        <v>3.11</v>
      </c>
      <c r="H1477" s="2">
        <v>40729</v>
      </c>
      <c r="I1477" s="1">
        <v>3.76</v>
      </c>
      <c r="K1477" s="2">
        <v>40725</v>
      </c>
      <c r="L1477" s="1">
        <v>4.33</v>
      </c>
      <c r="N1477" s="2">
        <v>40728</v>
      </c>
      <c r="O1477" s="1">
        <v>4.04</v>
      </c>
      <c r="Q1477" s="2">
        <v>40781</v>
      </c>
      <c r="R1477" s="1">
        <v>3.645</v>
      </c>
      <c r="T1477" s="2">
        <v>40786</v>
      </c>
      <c r="U1477" s="1">
        <v>3.51</v>
      </c>
      <c r="W1477" s="2">
        <v>40786</v>
      </c>
      <c r="X1477" s="1">
        <v>3.5</v>
      </c>
      <c r="Z1477" s="2">
        <v>40781</v>
      </c>
      <c r="AA1477" s="1">
        <v>3.4449999999999998</v>
      </c>
      <c r="AC1477" s="2">
        <v>40781</v>
      </c>
      <c r="AD1477" s="1">
        <v>3.4775</v>
      </c>
      <c r="AF1477" s="2">
        <v>41212</v>
      </c>
      <c r="AG1477" s="1">
        <v>0.31274999999999997</v>
      </c>
      <c r="AI1477" s="2">
        <v>40788</v>
      </c>
      <c r="AJ1477" s="1">
        <v>2.9729999999999999</v>
      </c>
      <c r="AL1477" s="2">
        <v>40792</v>
      </c>
      <c r="AM1477" s="1">
        <v>2.1745000000000001</v>
      </c>
      <c r="AO1477" s="2">
        <v>40788</v>
      </c>
      <c r="AP1477" s="1">
        <v>0.50949999999999995</v>
      </c>
      <c r="AR1477" s="2">
        <v>40781</v>
      </c>
      <c r="AS1477" s="1">
        <v>0.46200000000000002</v>
      </c>
      <c r="AU1477" s="2">
        <v>40784</v>
      </c>
      <c r="AV1477" s="1">
        <v>3.1960000000000002</v>
      </c>
      <c r="AX1477" s="2">
        <v>40784</v>
      </c>
      <c r="AY1477" s="1">
        <v>3.3010000000000002</v>
      </c>
      <c r="BA1477" s="116">
        <v>40784</v>
      </c>
      <c r="BB1477" s="1">
        <v>2.8730000000000002</v>
      </c>
      <c r="BD1477" s="2">
        <v>40780</v>
      </c>
      <c r="BE1477" s="1">
        <v>1.522</v>
      </c>
      <c r="BG1477" s="2">
        <v>40864</v>
      </c>
      <c r="BH1477" s="1">
        <v>1.96</v>
      </c>
      <c r="BI1477" s="2"/>
      <c r="BJ1477" s="2">
        <v>40864</v>
      </c>
      <c r="BK1477" s="1">
        <v>0.88</v>
      </c>
      <c r="BM1477" s="2">
        <v>40785</v>
      </c>
      <c r="BN1477" s="1">
        <v>2.13</v>
      </c>
    </row>
    <row r="1478" spans="2:66">
      <c r="B1478" s="2">
        <v>41236</v>
      </c>
      <c r="C1478" s="1">
        <v>2.85</v>
      </c>
      <c r="E1478" s="2">
        <v>40701</v>
      </c>
      <c r="F1478" s="1">
        <v>3.1</v>
      </c>
      <c r="H1478" s="2">
        <v>40730</v>
      </c>
      <c r="I1478" s="1">
        <v>3.79</v>
      </c>
      <c r="K1478" s="2">
        <v>40728</v>
      </c>
      <c r="L1478" s="1">
        <v>4.33</v>
      </c>
      <c r="N1478" s="2">
        <v>40729</v>
      </c>
      <c r="O1478" s="1">
        <v>4.01</v>
      </c>
      <c r="Q1478" s="2">
        <v>40784</v>
      </c>
      <c r="R1478" s="1">
        <v>3.6800999999999999</v>
      </c>
      <c r="T1478" s="2">
        <v>40787</v>
      </c>
      <c r="U1478" s="1">
        <v>3.4750000000000001</v>
      </c>
      <c r="W1478" s="2">
        <v>40787</v>
      </c>
      <c r="X1478" s="1">
        <v>3.46</v>
      </c>
      <c r="Z1478" s="2">
        <v>40784</v>
      </c>
      <c r="AA1478" s="1">
        <v>3.51</v>
      </c>
      <c r="AC1478" s="2">
        <v>40784</v>
      </c>
      <c r="AD1478" s="1">
        <v>3.5324999999999998</v>
      </c>
      <c r="AF1478" s="2">
        <v>41213</v>
      </c>
      <c r="AG1478" s="1">
        <v>0.31274999999999997</v>
      </c>
      <c r="AI1478" s="2">
        <v>40792</v>
      </c>
      <c r="AJ1478" s="1">
        <v>2.9710000000000001</v>
      </c>
      <c r="AL1478" s="2">
        <v>40793</v>
      </c>
      <c r="AM1478" s="1">
        <v>2.2160000000000002</v>
      </c>
      <c r="AO1478" s="2">
        <v>40791</v>
      </c>
      <c r="AP1478" s="1">
        <v>0.51600000000000001</v>
      </c>
      <c r="AR1478" s="2">
        <v>40784</v>
      </c>
      <c r="AS1478" s="1">
        <v>0.45650000000000002</v>
      </c>
      <c r="AU1478" s="2">
        <v>40785</v>
      </c>
      <c r="AV1478" s="1">
        <v>3.145</v>
      </c>
      <c r="AX1478" s="2">
        <v>40785</v>
      </c>
      <c r="AY1478" s="1">
        <v>3.254</v>
      </c>
      <c r="BA1478" s="116">
        <v>40785</v>
      </c>
      <c r="BB1478" s="1">
        <v>2.8148</v>
      </c>
      <c r="BD1478" s="2">
        <v>40781</v>
      </c>
      <c r="BE1478" s="1">
        <v>1.5089999999999999</v>
      </c>
      <c r="BG1478" s="2">
        <v>40865</v>
      </c>
      <c r="BH1478" s="1">
        <v>2.0099999999999998</v>
      </c>
      <c r="BI1478" s="2"/>
      <c r="BJ1478" s="2">
        <v>40865</v>
      </c>
      <c r="BK1478" s="1">
        <v>0.94</v>
      </c>
      <c r="BM1478" s="2">
        <v>40786</v>
      </c>
      <c r="BN1478" s="1">
        <v>2.1829999999999998</v>
      </c>
    </row>
    <row r="1479" spans="2:66">
      <c r="B1479" s="2">
        <v>41239</v>
      </c>
      <c r="C1479" s="1">
        <v>2.85</v>
      </c>
      <c r="E1479" s="2">
        <v>40702</v>
      </c>
      <c r="F1479" s="1">
        <v>3.1</v>
      </c>
      <c r="H1479" s="2">
        <v>40731</v>
      </c>
      <c r="I1479" s="1">
        <v>3.79</v>
      </c>
      <c r="K1479" s="2">
        <v>40729</v>
      </c>
      <c r="L1479" s="1">
        <v>4.29</v>
      </c>
      <c r="N1479" s="2">
        <v>40730</v>
      </c>
      <c r="O1479" s="1">
        <v>4.04</v>
      </c>
      <c r="Q1479" s="2">
        <v>40785</v>
      </c>
      <c r="R1479" s="1">
        <v>3.64</v>
      </c>
      <c r="T1479" s="2">
        <v>40788</v>
      </c>
      <c r="U1479" s="1">
        <v>3.4699999999999998</v>
      </c>
      <c r="W1479" s="2">
        <v>40788</v>
      </c>
      <c r="X1479" s="1">
        <v>3.4649999999999999</v>
      </c>
      <c r="Z1479" s="2">
        <v>40785</v>
      </c>
      <c r="AA1479" s="1">
        <v>3.5</v>
      </c>
      <c r="AC1479" s="2">
        <v>40785</v>
      </c>
      <c r="AD1479" s="1">
        <v>3.5225</v>
      </c>
      <c r="AF1479" s="2">
        <v>41214</v>
      </c>
      <c r="AG1479" s="1">
        <v>0.31274999999999997</v>
      </c>
      <c r="AI1479" s="2">
        <v>40793</v>
      </c>
      <c r="AJ1479" s="1">
        <v>3.0569999999999999</v>
      </c>
      <c r="AL1479" s="2">
        <v>40794</v>
      </c>
      <c r="AM1479" s="1">
        <v>2.1495000000000002</v>
      </c>
      <c r="AO1479" s="2">
        <v>40792</v>
      </c>
      <c r="AP1479" s="1">
        <v>0.51300000000000001</v>
      </c>
      <c r="AR1479" s="2">
        <v>40785</v>
      </c>
      <c r="AS1479" s="1">
        <v>0.45</v>
      </c>
      <c r="AU1479" s="2">
        <v>40786</v>
      </c>
      <c r="AV1479" s="1">
        <v>3.1960000000000002</v>
      </c>
      <c r="AX1479" s="2">
        <v>40786</v>
      </c>
      <c r="AY1479" s="1">
        <v>3.3090000000000002</v>
      </c>
      <c r="BA1479" s="116">
        <v>40786</v>
      </c>
      <c r="BB1479" s="1">
        <v>2.8570000000000002</v>
      </c>
      <c r="BD1479" s="2">
        <v>40784</v>
      </c>
      <c r="BE1479" s="1">
        <v>1.577</v>
      </c>
      <c r="BG1479" s="2">
        <v>40868</v>
      </c>
      <c r="BH1479" s="1">
        <v>1.97</v>
      </c>
      <c r="BI1479" s="2"/>
      <c r="BJ1479" s="2">
        <v>40868</v>
      </c>
      <c r="BK1479" s="1">
        <v>0.92</v>
      </c>
      <c r="BM1479" s="2">
        <v>40787</v>
      </c>
      <c r="BN1479" s="1">
        <v>2.0819999999999999</v>
      </c>
    </row>
    <row r="1480" spans="2:66">
      <c r="B1480" s="2">
        <v>41240</v>
      </c>
      <c r="C1480" s="1">
        <v>2.85</v>
      </c>
      <c r="E1480" s="2">
        <v>40703</v>
      </c>
      <c r="F1480" s="1">
        <v>3.11</v>
      </c>
      <c r="H1480" s="2">
        <v>40732</v>
      </c>
      <c r="I1480" s="1">
        <v>3.85</v>
      </c>
      <c r="K1480" s="2">
        <v>40730</v>
      </c>
      <c r="L1480" s="1">
        <v>4.3099999999999996</v>
      </c>
      <c r="N1480" s="2">
        <v>40731</v>
      </c>
      <c r="O1480" s="1">
        <v>4.04</v>
      </c>
      <c r="Q1480" s="2">
        <v>40786</v>
      </c>
      <c r="R1480" s="1">
        <v>3.6675</v>
      </c>
      <c r="T1480" s="2">
        <v>40791</v>
      </c>
      <c r="U1480" s="1">
        <v>3.375</v>
      </c>
      <c r="W1480" s="2">
        <v>40791</v>
      </c>
      <c r="X1480" s="1">
        <v>3.38</v>
      </c>
      <c r="Z1480" s="2">
        <v>40786</v>
      </c>
      <c r="AA1480" s="1">
        <v>3.5350000000000001</v>
      </c>
      <c r="AC1480" s="2">
        <v>40786</v>
      </c>
      <c r="AD1480" s="1">
        <v>3.56</v>
      </c>
      <c r="AF1480" s="2">
        <v>41215</v>
      </c>
      <c r="AG1480" s="1">
        <v>0.31274999999999997</v>
      </c>
      <c r="AI1480" s="2">
        <v>40794</v>
      </c>
      <c r="AJ1480" s="1">
        <v>2.9859999999999998</v>
      </c>
      <c r="AL1480" s="2">
        <v>40795</v>
      </c>
      <c r="AM1480" s="1">
        <v>2.1225000000000001</v>
      </c>
      <c r="AO1480" s="2">
        <v>40793</v>
      </c>
      <c r="AP1480" s="1">
        <v>0.50600000000000001</v>
      </c>
      <c r="AR1480" s="2">
        <v>40786</v>
      </c>
      <c r="AS1480" s="1">
        <v>0.45700000000000002</v>
      </c>
      <c r="AU1480" s="2">
        <v>40787</v>
      </c>
      <c r="AV1480" s="1">
        <v>3.1</v>
      </c>
      <c r="AX1480" s="2">
        <v>40787</v>
      </c>
      <c r="AY1480" s="1">
        <v>3.2149999999999999</v>
      </c>
      <c r="BA1480" s="116">
        <v>40787</v>
      </c>
      <c r="BB1480" s="1">
        <v>2.786</v>
      </c>
      <c r="BD1480" s="2">
        <v>40785</v>
      </c>
      <c r="BE1480" s="1">
        <v>1.532</v>
      </c>
      <c r="BG1480" s="2">
        <v>40869</v>
      </c>
      <c r="BH1480" s="1">
        <v>1.94</v>
      </c>
      <c r="BI1480" s="2"/>
      <c r="BJ1480" s="2">
        <v>40869</v>
      </c>
      <c r="BK1480" s="1">
        <v>0.91</v>
      </c>
      <c r="BM1480" s="2">
        <v>40788</v>
      </c>
      <c r="BN1480" s="1">
        <v>2.004</v>
      </c>
    </row>
    <row r="1481" spans="2:66">
      <c r="B1481" s="2">
        <v>41241</v>
      </c>
      <c r="C1481" s="1">
        <v>2.85</v>
      </c>
      <c r="E1481" s="2">
        <v>40704</v>
      </c>
      <c r="F1481" s="1">
        <v>3.17</v>
      </c>
      <c r="H1481" s="2">
        <v>40735</v>
      </c>
      <c r="I1481" s="1">
        <v>3.81</v>
      </c>
      <c r="K1481" s="2">
        <v>40731</v>
      </c>
      <c r="L1481" s="1">
        <v>4.3099999999999996</v>
      </c>
      <c r="N1481" s="2">
        <v>40732</v>
      </c>
      <c r="O1481" s="1">
        <v>4.08</v>
      </c>
      <c r="Q1481" s="2">
        <v>40787</v>
      </c>
      <c r="R1481" s="1">
        <v>3.625</v>
      </c>
      <c r="T1481" s="2">
        <v>40792</v>
      </c>
      <c r="U1481" s="1">
        <v>3.36</v>
      </c>
      <c r="W1481" s="2">
        <v>40792</v>
      </c>
      <c r="X1481" s="1">
        <v>3.3650000000000002</v>
      </c>
      <c r="Z1481" s="2">
        <v>40787</v>
      </c>
      <c r="AA1481" s="1">
        <v>3.5</v>
      </c>
      <c r="AC1481" s="2">
        <v>40787</v>
      </c>
      <c r="AD1481" s="1">
        <v>3.55</v>
      </c>
      <c r="AF1481" s="2">
        <v>41218</v>
      </c>
      <c r="AG1481" s="1">
        <v>0.31175000000000003</v>
      </c>
      <c r="AI1481" s="2">
        <v>40795</v>
      </c>
      <c r="AJ1481" s="1">
        <v>2.9470000000000001</v>
      </c>
      <c r="AL1481" s="2">
        <v>40798</v>
      </c>
      <c r="AM1481" s="1">
        <v>2.145</v>
      </c>
      <c r="AO1481" s="2">
        <v>40794</v>
      </c>
      <c r="AP1481" s="1">
        <v>0.495</v>
      </c>
      <c r="AR1481" s="2">
        <v>40787</v>
      </c>
      <c r="AS1481" s="1">
        <v>0.45700000000000002</v>
      </c>
      <c r="AU1481" s="2">
        <v>40788</v>
      </c>
      <c r="AV1481" s="1">
        <v>3.0649999999999999</v>
      </c>
      <c r="AX1481" s="2">
        <v>40788</v>
      </c>
      <c r="AY1481" s="1">
        <v>3.1640000000000001</v>
      </c>
      <c r="BA1481" s="116">
        <v>40788</v>
      </c>
      <c r="BB1481" s="1">
        <v>2.6970000000000001</v>
      </c>
      <c r="BD1481" s="2">
        <v>40786</v>
      </c>
      <c r="BE1481" s="1">
        <v>1.571</v>
      </c>
      <c r="BG1481" s="2">
        <v>40870</v>
      </c>
      <c r="BH1481" s="1">
        <v>1.8900000000000001</v>
      </c>
      <c r="BI1481" s="2"/>
      <c r="BJ1481" s="2">
        <v>40870</v>
      </c>
      <c r="BK1481" s="1">
        <v>0.88</v>
      </c>
      <c r="BM1481" s="2">
        <v>40791</v>
      </c>
      <c r="BN1481" s="1">
        <v>1.9300000000000002</v>
      </c>
    </row>
    <row r="1482" spans="2:66">
      <c r="B1482" s="2">
        <v>41242</v>
      </c>
      <c r="C1482" s="1">
        <v>2.85</v>
      </c>
      <c r="E1482" s="2">
        <v>40707</v>
      </c>
      <c r="F1482" s="1">
        <v>3.2</v>
      </c>
      <c r="H1482" s="2">
        <v>40736</v>
      </c>
      <c r="I1482" s="1">
        <v>3.71</v>
      </c>
      <c r="K1482" s="2">
        <v>40732</v>
      </c>
      <c r="L1482" s="1">
        <v>4.34</v>
      </c>
      <c r="N1482" s="2">
        <v>40735</v>
      </c>
      <c r="O1482" s="1">
        <v>4.04</v>
      </c>
      <c r="Q1482" s="2">
        <v>40788</v>
      </c>
      <c r="R1482" s="1">
        <v>3.62</v>
      </c>
      <c r="T1482" s="2">
        <v>40793</v>
      </c>
      <c r="U1482" s="1">
        <v>3.4350000000000001</v>
      </c>
      <c r="W1482" s="2">
        <v>40793</v>
      </c>
      <c r="X1482" s="1">
        <v>3.4350000000000001</v>
      </c>
      <c r="Z1482" s="2">
        <v>40788</v>
      </c>
      <c r="AA1482" s="1">
        <v>3.5</v>
      </c>
      <c r="AC1482" s="2">
        <v>40788</v>
      </c>
      <c r="AD1482" s="1">
        <v>3.5449999999999999</v>
      </c>
      <c r="AF1482" s="2">
        <v>41219</v>
      </c>
      <c r="AG1482" s="1">
        <v>0.31175000000000003</v>
      </c>
      <c r="AI1482" s="2">
        <v>40798</v>
      </c>
      <c r="AJ1482" s="1">
        <v>2.9489999999999998</v>
      </c>
      <c r="AL1482" s="2">
        <v>40799</v>
      </c>
      <c r="AM1482" s="1">
        <v>2.181</v>
      </c>
      <c r="AO1482" s="2">
        <v>40795</v>
      </c>
      <c r="AP1482" s="1">
        <v>0.51100000000000001</v>
      </c>
      <c r="AR1482" s="2">
        <v>40788</v>
      </c>
      <c r="AS1482" s="1">
        <v>0.49199999999999999</v>
      </c>
      <c r="AU1482" s="2">
        <v>40791</v>
      </c>
      <c r="AV1482" s="1">
        <v>2.9779999999999998</v>
      </c>
      <c r="AX1482" s="2">
        <v>40791</v>
      </c>
      <c r="AY1482" s="1">
        <v>3.081</v>
      </c>
      <c r="BA1482" s="116">
        <v>40791</v>
      </c>
      <c r="BB1482" s="1">
        <v>2.649</v>
      </c>
      <c r="BD1482" s="2">
        <v>40787</v>
      </c>
      <c r="BE1482" s="1">
        <v>1.492</v>
      </c>
      <c r="BG1482" s="2">
        <v>40872</v>
      </c>
      <c r="BH1482" s="1">
        <v>1.97</v>
      </c>
      <c r="BI1482" s="2"/>
      <c r="BJ1482" s="2">
        <v>40872</v>
      </c>
      <c r="BK1482" s="1">
        <v>0.93</v>
      </c>
      <c r="BM1482" s="2">
        <v>40792</v>
      </c>
      <c r="BN1482" s="1">
        <v>2</v>
      </c>
    </row>
    <row r="1483" spans="2:66">
      <c r="B1483" s="2">
        <v>41243</v>
      </c>
      <c r="C1483" s="1">
        <v>2.85</v>
      </c>
      <c r="E1483" s="2">
        <v>40708</v>
      </c>
      <c r="F1483" s="1">
        <v>3.24</v>
      </c>
      <c r="H1483" s="2">
        <v>40737</v>
      </c>
      <c r="I1483" s="1">
        <v>3.71</v>
      </c>
      <c r="K1483" s="2">
        <v>40735</v>
      </c>
      <c r="L1483" s="1">
        <v>4.3099999999999996</v>
      </c>
      <c r="N1483" s="2">
        <v>40737</v>
      </c>
      <c r="O1483" s="1">
        <v>3.93</v>
      </c>
      <c r="Q1483" s="2">
        <v>40791</v>
      </c>
      <c r="R1483" s="1">
        <v>3.5</v>
      </c>
      <c r="T1483" s="2">
        <v>40794</v>
      </c>
      <c r="U1483" s="1">
        <v>3.3849999999999998</v>
      </c>
      <c r="W1483" s="2">
        <v>40794</v>
      </c>
      <c r="X1483" s="1">
        <v>3.395</v>
      </c>
      <c r="Z1483" s="2">
        <v>40791</v>
      </c>
      <c r="AA1483" s="1">
        <v>3.415</v>
      </c>
      <c r="AC1483" s="2">
        <v>40791</v>
      </c>
      <c r="AD1483" s="1">
        <v>3.4750000000000001</v>
      </c>
      <c r="AF1483" s="2">
        <v>41220</v>
      </c>
      <c r="AG1483" s="1">
        <v>0.31</v>
      </c>
      <c r="AI1483" s="2">
        <v>40799</v>
      </c>
      <c r="AJ1483" s="1">
        <v>3.024</v>
      </c>
      <c r="AL1483" s="2">
        <v>40800</v>
      </c>
      <c r="AM1483" s="1">
        <v>2.1665000000000001</v>
      </c>
      <c r="AO1483" s="2">
        <v>40798</v>
      </c>
      <c r="AP1483" s="1">
        <v>0.52900000000000003</v>
      </c>
      <c r="AR1483" s="2">
        <v>40791</v>
      </c>
      <c r="AS1483" s="1">
        <v>0.51600000000000001</v>
      </c>
      <c r="AU1483" s="2">
        <v>40792</v>
      </c>
      <c r="AV1483" s="1">
        <v>2.9830000000000001</v>
      </c>
      <c r="AX1483" s="2">
        <v>40792</v>
      </c>
      <c r="AY1483" s="1">
        <v>3.101</v>
      </c>
      <c r="BA1483" s="116">
        <v>40792</v>
      </c>
      <c r="BB1483" s="1">
        <v>2.6560000000000001</v>
      </c>
      <c r="BD1483" s="2">
        <v>40788</v>
      </c>
      <c r="BE1483" s="1">
        <v>1.431</v>
      </c>
      <c r="BG1483" s="2">
        <v>40875</v>
      </c>
      <c r="BH1483" s="1">
        <v>1.97</v>
      </c>
      <c r="BI1483" s="2"/>
      <c r="BJ1483" s="2">
        <v>40875</v>
      </c>
      <c r="BK1483" s="1">
        <v>0.91</v>
      </c>
      <c r="BM1483" s="2">
        <v>40793</v>
      </c>
      <c r="BN1483" s="1">
        <v>1.996</v>
      </c>
    </row>
    <row r="1484" spans="2:66">
      <c r="B1484" s="2">
        <v>41246</v>
      </c>
      <c r="C1484" s="1">
        <v>2.85</v>
      </c>
      <c r="E1484" s="2">
        <v>40709</v>
      </c>
      <c r="F1484" s="1">
        <v>3.24</v>
      </c>
      <c r="H1484" s="2">
        <v>40738</v>
      </c>
      <c r="I1484" s="1">
        <v>3.7</v>
      </c>
      <c r="K1484" s="2">
        <v>40736</v>
      </c>
      <c r="L1484" s="1">
        <v>4.1900000000000004</v>
      </c>
      <c r="N1484" s="2">
        <v>40738</v>
      </c>
      <c r="O1484" s="1">
        <v>3.92</v>
      </c>
      <c r="Q1484" s="2">
        <v>40792</v>
      </c>
      <c r="R1484" s="1">
        <v>3.4649999999999999</v>
      </c>
      <c r="T1484" s="2">
        <v>40795</v>
      </c>
      <c r="U1484" s="1">
        <v>3.35</v>
      </c>
      <c r="W1484" s="2">
        <v>40795</v>
      </c>
      <c r="X1484" s="1">
        <v>3.36</v>
      </c>
      <c r="Z1484" s="2">
        <v>40792</v>
      </c>
      <c r="AA1484" s="1">
        <v>3.4</v>
      </c>
      <c r="AC1484" s="2">
        <v>40792</v>
      </c>
      <c r="AD1484" s="1">
        <v>3.45</v>
      </c>
      <c r="AF1484" s="2">
        <v>41221</v>
      </c>
      <c r="AG1484" s="1">
        <v>0.31</v>
      </c>
      <c r="AI1484" s="2">
        <v>40800</v>
      </c>
      <c r="AJ1484" s="1">
        <v>2.9655</v>
      </c>
      <c r="AL1484" s="2">
        <v>40801</v>
      </c>
      <c r="AM1484" s="1">
        <v>2.2444999999999999</v>
      </c>
      <c r="AO1484" s="2">
        <v>40799</v>
      </c>
      <c r="AP1484" s="1">
        <v>0.52749999999999997</v>
      </c>
      <c r="AR1484" s="2">
        <v>40792</v>
      </c>
      <c r="AS1484" s="1">
        <v>0.48799999999999999</v>
      </c>
      <c r="AU1484" s="2">
        <v>40793</v>
      </c>
      <c r="AV1484" s="1">
        <v>2.9859999999999998</v>
      </c>
      <c r="AX1484" s="2">
        <v>40793</v>
      </c>
      <c r="AY1484" s="1">
        <v>3.0990000000000002</v>
      </c>
      <c r="BA1484" s="116">
        <v>40793</v>
      </c>
      <c r="BB1484" s="1">
        <v>2.665</v>
      </c>
      <c r="BD1484" s="2">
        <v>40791</v>
      </c>
      <c r="BE1484" s="1">
        <v>1.397</v>
      </c>
      <c r="BG1484" s="2">
        <v>40876</v>
      </c>
      <c r="BH1484" s="1">
        <v>2</v>
      </c>
      <c r="BI1484" s="2"/>
      <c r="BJ1484" s="2">
        <v>40876</v>
      </c>
      <c r="BK1484" s="1">
        <v>0.93</v>
      </c>
      <c r="BM1484" s="2">
        <v>40794</v>
      </c>
      <c r="BN1484" s="1">
        <v>1.9379999999999999</v>
      </c>
    </row>
    <row r="1485" spans="2:66">
      <c r="B1485" s="2">
        <v>41247</v>
      </c>
      <c r="C1485" s="1">
        <v>2.85</v>
      </c>
      <c r="E1485" s="2">
        <v>40710</v>
      </c>
      <c r="F1485" s="1">
        <v>3.23</v>
      </c>
      <c r="H1485" s="2">
        <v>40739</v>
      </c>
      <c r="I1485" s="1">
        <v>3.68</v>
      </c>
      <c r="K1485" s="2">
        <v>40737</v>
      </c>
      <c r="L1485" s="1">
        <v>4.18</v>
      </c>
      <c r="N1485" s="2">
        <v>40739</v>
      </c>
      <c r="O1485" s="1">
        <v>3.89</v>
      </c>
      <c r="Q1485" s="2">
        <v>40793</v>
      </c>
      <c r="R1485" s="1">
        <v>3.5550000000000002</v>
      </c>
      <c r="T1485" s="2">
        <v>40800</v>
      </c>
      <c r="U1485" s="1">
        <v>3.23</v>
      </c>
      <c r="W1485" s="2">
        <v>40800</v>
      </c>
      <c r="X1485" s="1">
        <v>3.2450000000000001</v>
      </c>
      <c r="Z1485" s="2">
        <v>40793</v>
      </c>
      <c r="AA1485" s="1">
        <v>3.4699999999999998</v>
      </c>
      <c r="AC1485" s="2">
        <v>40793</v>
      </c>
      <c r="AD1485" s="1">
        <v>3.5049999999999999</v>
      </c>
      <c r="AF1485" s="2">
        <v>41222</v>
      </c>
      <c r="AG1485" s="1">
        <v>0.31</v>
      </c>
      <c r="AI1485" s="2">
        <v>40801</v>
      </c>
      <c r="AJ1485" s="1">
        <v>3.0455000000000001</v>
      </c>
      <c r="AL1485" s="2">
        <v>40802</v>
      </c>
      <c r="AM1485" s="1">
        <v>2.2185000000000001</v>
      </c>
      <c r="AO1485" s="2">
        <v>40800</v>
      </c>
      <c r="AP1485" s="1">
        <v>0.52049999999999996</v>
      </c>
      <c r="AR1485" s="2">
        <v>40793</v>
      </c>
      <c r="AS1485" s="1">
        <v>0.47399999999999998</v>
      </c>
      <c r="AU1485" s="2">
        <v>40794</v>
      </c>
      <c r="AV1485" s="1">
        <v>2.9529999999999998</v>
      </c>
      <c r="AX1485" s="2">
        <v>40794</v>
      </c>
      <c r="AY1485" s="1">
        <v>3.0579999999999998</v>
      </c>
      <c r="BA1485" s="116">
        <v>40794</v>
      </c>
      <c r="BB1485" s="1">
        <v>2.6124999999999998</v>
      </c>
      <c r="BD1485" s="2">
        <v>40792</v>
      </c>
      <c r="BE1485" s="1">
        <v>1.4159999999999999</v>
      </c>
      <c r="BG1485" s="2">
        <v>40877</v>
      </c>
      <c r="BH1485" s="1">
        <v>2.08</v>
      </c>
      <c r="BI1485" s="2"/>
      <c r="BJ1485" s="2">
        <v>40877</v>
      </c>
      <c r="BK1485" s="1">
        <v>0.96</v>
      </c>
      <c r="BM1485" s="2">
        <v>40795</v>
      </c>
      <c r="BN1485" s="1">
        <v>1.8540000000000001</v>
      </c>
    </row>
    <row r="1486" spans="2:66">
      <c r="B1486" s="2">
        <v>41248</v>
      </c>
      <c r="C1486" s="1">
        <v>2.85</v>
      </c>
      <c r="E1486" s="2">
        <v>40711</v>
      </c>
      <c r="F1486" s="1">
        <v>3.23</v>
      </c>
      <c r="H1486" s="2">
        <v>40742</v>
      </c>
      <c r="I1486" s="1">
        <v>3.69</v>
      </c>
      <c r="K1486" s="2">
        <v>40738</v>
      </c>
      <c r="L1486" s="1">
        <v>4.1900000000000004</v>
      </c>
      <c r="N1486" s="2">
        <v>40742</v>
      </c>
      <c r="O1486" s="1">
        <v>3.89</v>
      </c>
      <c r="Q1486" s="2">
        <v>40794</v>
      </c>
      <c r="R1486" s="1">
        <v>3.5074999999999998</v>
      </c>
      <c r="T1486" s="2">
        <v>40801</v>
      </c>
      <c r="U1486" s="1">
        <v>3.3050000000000002</v>
      </c>
      <c r="W1486" s="2">
        <v>40801</v>
      </c>
      <c r="X1486" s="1">
        <v>3.2974999999999999</v>
      </c>
      <c r="Z1486" s="2">
        <v>40794</v>
      </c>
      <c r="AA1486" s="1">
        <v>3.4375</v>
      </c>
      <c r="AC1486" s="2">
        <v>40794</v>
      </c>
      <c r="AD1486" s="1">
        <v>3.4775</v>
      </c>
      <c r="AF1486" s="2">
        <v>41225</v>
      </c>
      <c r="AG1486" s="1">
        <v>0.31</v>
      </c>
      <c r="AI1486" s="2">
        <v>40802</v>
      </c>
      <c r="AJ1486" s="1">
        <v>3.0105</v>
      </c>
      <c r="AL1486" s="2">
        <v>40805</v>
      </c>
      <c r="AM1486" s="1">
        <v>2.1324999999999998</v>
      </c>
      <c r="AO1486" s="2">
        <v>40801</v>
      </c>
      <c r="AP1486" s="1">
        <v>0.50049999999999994</v>
      </c>
      <c r="AR1486" s="2">
        <v>40794</v>
      </c>
      <c r="AS1486" s="1">
        <v>0.46700000000000003</v>
      </c>
      <c r="AU1486" s="2">
        <v>40795</v>
      </c>
      <c r="AV1486" s="1">
        <v>2.8540000000000001</v>
      </c>
      <c r="AX1486" s="2">
        <v>40795</v>
      </c>
      <c r="AY1486" s="1">
        <v>2.968</v>
      </c>
      <c r="BA1486" s="116">
        <v>40795</v>
      </c>
      <c r="BB1486" s="1">
        <v>2.5169999999999999</v>
      </c>
      <c r="BD1486" s="2">
        <v>40793</v>
      </c>
      <c r="BE1486" s="1">
        <v>1.452</v>
      </c>
      <c r="BG1486" s="2">
        <v>40878</v>
      </c>
      <c r="BH1486" s="1">
        <v>2.11</v>
      </c>
      <c r="BI1486" s="2"/>
      <c r="BJ1486" s="2">
        <v>40878</v>
      </c>
      <c r="BK1486" s="1">
        <v>0.97</v>
      </c>
      <c r="BM1486" s="2">
        <v>40798</v>
      </c>
      <c r="BN1486" s="1">
        <v>1.869</v>
      </c>
    </row>
    <row r="1487" spans="2:66">
      <c r="B1487" s="2">
        <v>41249</v>
      </c>
      <c r="C1487" s="1">
        <v>2.85</v>
      </c>
      <c r="E1487" s="2">
        <v>40714</v>
      </c>
      <c r="F1487" s="1">
        <v>3.23</v>
      </c>
      <c r="H1487" s="2">
        <v>40743</v>
      </c>
      <c r="I1487" s="1">
        <v>3.71</v>
      </c>
      <c r="K1487" s="2">
        <v>40739</v>
      </c>
      <c r="L1487" s="1">
        <v>4.17</v>
      </c>
      <c r="N1487" s="2">
        <v>40743</v>
      </c>
      <c r="O1487" s="1">
        <v>3.91</v>
      </c>
      <c r="Q1487" s="2">
        <v>40795</v>
      </c>
      <c r="R1487" s="1">
        <v>3.4725000000000001</v>
      </c>
      <c r="T1487" s="2">
        <v>40802</v>
      </c>
      <c r="U1487" s="1">
        <v>3.37</v>
      </c>
      <c r="W1487" s="2">
        <v>40802</v>
      </c>
      <c r="X1487" s="1">
        <v>3.355</v>
      </c>
      <c r="Z1487" s="2">
        <v>40795</v>
      </c>
      <c r="AA1487" s="1">
        <v>3.4050000000000002</v>
      </c>
      <c r="AC1487" s="2">
        <v>40795</v>
      </c>
      <c r="AD1487" s="1">
        <v>3.45</v>
      </c>
      <c r="AF1487" s="2">
        <v>41226</v>
      </c>
      <c r="AG1487" s="1">
        <v>0.31</v>
      </c>
      <c r="AI1487" s="2">
        <v>40805</v>
      </c>
      <c r="AJ1487" s="1">
        <v>2.9260000000000002</v>
      </c>
      <c r="AL1487" s="2">
        <v>40806</v>
      </c>
      <c r="AM1487" s="1">
        <v>2.1219999999999999</v>
      </c>
      <c r="AO1487" s="2">
        <v>40802</v>
      </c>
      <c r="AP1487" s="1">
        <v>0.49199999999999999</v>
      </c>
      <c r="AR1487" s="2">
        <v>40795</v>
      </c>
      <c r="AS1487" s="1">
        <v>0.501</v>
      </c>
      <c r="AU1487" s="2">
        <v>40798</v>
      </c>
      <c r="AV1487" s="1">
        <v>2.8069999999999999</v>
      </c>
      <c r="AX1487" s="2">
        <v>40798</v>
      </c>
      <c r="AY1487" s="1">
        <v>2.9140000000000001</v>
      </c>
      <c r="BA1487" s="116">
        <v>40798</v>
      </c>
      <c r="BB1487" s="1">
        <v>2.484</v>
      </c>
      <c r="BD1487" s="2">
        <v>40794</v>
      </c>
      <c r="BE1487" s="1">
        <v>1.3879999999999999</v>
      </c>
      <c r="BG1487" s="2">
        <v>40879</v>
      </c>
      <c r="BH1487" s="1">
        <v>2.0499999999999998</v>
      </c>
      <c r="BI1487" s="2"/>
      <c r="BJ1487" s="2">
        <v>40879</v>
      </c>
      <c r="BK1487" s="1">
        <v>0.92</v>
      </c>
      <c r="BM1487" s="2">
        <v>40799</v>
      </c>
      <c r="BN1487" s="1">
        <v>1.9140000000000001</v>
      </c>
    </row>
    <row r="1488" spans="2:66">
      <c r="B1488" s="2">
        <v>41250</v>
      </c>
      <c r="C1488" s="1">
        <v>2.87</v>
      </c>
      <c r="E1488" s="2">
        <v>40715</v>
      </c>
      <c r="F1488" s="1">
        <v>3.23</v>
      </c>
      <c r="H1488" s="2">
        <v>40744</v>
      </c>
      <c r="I1488" s="1">
        <v>3.75</v>
      </c>
      <c r="K1488" s="2">
        <v>40742</v>
      </c>
      <c r="L1488" s="1">
        <v>4.1500000000000004</v>
      </c>
      <c r="N1488" s="2">
        <v>40744</v>
      </c>
      <c r="O1488" s="1">
        <v>3.95</v>
      </c>
      <c r="Q1488" s="2">
        <v>40799</v>
      </c>
      <c r="R1488" s="1">
        <v>3.4750000000000001</v>
      </c>
      <c r="T1488" s="2">
        <v>40805</v>
      </c>
      <c r="U1488" s="1">
        <v>3.42</v>
      </c>
      <c r="W1488" s="2">
        <v>40805</v>
      </c>
      <c r="X1488" s="1">
        <v>3.4050000000000002</v>
      </c>
      <c r="Z1488" s="2">
        <v>40799</v>
      </c>
      <c r="AA1488" s="1">
        <v>3.4</v>
      </c>
      <c r="AC1488" s="2">
        <v>40799</v>
      </c>
      <c r="AD1488" s="1">
        <v>3.4449999999999998</v>
      </c>
      <c r="AF1488" s="2">
        <v>41227</v>
      </c>
      <c r="AG1488" s="1">
        <v>0.31</v>
      </c>
      <c r="AI1488" s="2">
        <v>40806</v>
      </c>
      <c r="AJ1488" s="1">
        <v>2.9089999999999998</v>
      </c>
      <c r="AL1488" s="2">
        <v>40807</v>
      </c>
      <c r="AM1488" s="1">
        <v>2.0499999999999998</v>
      </c>
      <c r="AO1488" s="2">
        <v>40805</v>
      </c>
      <c r="AP1488" s="1">
        <v>0.46650000000000003</v>
      </c>
      <c r="AR1488" s="2">
        <v>40798</v>
      </c>
      <c r="AS1488" s="1">
        <v>0.50700000000000001</v>
      </c>
      <c r="AU1488" s="2">
        <v>40799</v>
      </c>
      <c r="AV1488" s="1">
        <v>2.8120000000000003</v>
      </c>
      <c r="AX1488" s="2">
        <v>40799</v>
      </c>
      <c r="AY1488" s="1">
        <v>2.915</v>
      </c>
      <c r="BA1488" s="116">
        <v>40799</v>
      </c>
      <c r="BB1488" s="1">
        <v>2.5060000000000002</v>
      </c>
      <c r="BD1488" s="2">
        <v>40795</v>
      </c>
      <c r="BE1488" s="1">
        <v>1.367</v>
      </c>
      <c r="BG1488" s="2">
        <v>40882</v>
      </c>
      <c r="BH1488" s="1">
        <v>2.04</v>
      </c>
      <c r="BI1488" s="2"/>
      <c r="BJ1488" s="2">
        <v>40882</v>
      </c>
      <c r="BK1488" s="1">
        <v>0.93</v>
      </c>
      <c r="BM1488" s="2">
        <v>40800</v>
      </c>
      <c r="BN1488" s="1">
        <v>2.0019999999999998</v>
      </c>
    </row>
    <row r="1489" spans="2:66">
      <c r="B1489" s="2">
        <v>41253</v>
      </c>
      <c r="C1489" s="1">
        <v>2.88</v>
      </c>
      <c r="E1489" s="2">
        <v>40716</v>
      </c>
      <c r="F1489" s="1">
        <v>3.27</v>
      </c>
      <c r="H1489" s="2">
        <v>40745</v>
      </c>
      <c r="I1489" s="1">
        <v>3.75</v>
      </c>
      <c r="K1489" s="2">
        <v>40743</v>
      </c>
      <c r="L1489" s="1">
        <v>4.1500000000000004</v>
      </c>
      <c r="N1489" s="2">
        <v>40745</v>
      </c>
      <c r="O1489" s="1">
        <v>3.95</v>
      </c>
      <c r="Q1489" s="2">
        <v>40800</v>
      </c>
      <c r="R1489" s="1">
        <v>3.36</v>
      </c>
      <c r="T1489" s="2">
        <v>40806</v>
      </c>
      <c r="U1489" s="1">
        <v>3.46</v>
      </c>
      <c r="W1489" s="2">
        <v>40806</v>
      </c>
      <c r="X1489" s="1">
        <v>3.43</v>
      </c>
      <c r="Z1489" s="2">
        <v>40800</v>
      </c>
      <c r="AA1489" s="1">
        <v>3.3050000000000002</v>
      </c>
      <c r="AC1489" s="2">
        <v>40800</v>
      </c>
      <c r="AD1489" s="1">
        <v>3.3650000000000002</v>
      </c>
      <c r="AF1489" s="2">
        <v>41228</v>
      </c>
      <c r="AG1489" s="1">
        <v>0.311</v>
      </c>
      <c r="AI1489" s="2">
        <v>40807</v>
      </c>
      <c r="AJ1489" s="1">
        <v>2.7709999999999999</v>
      </c>
      <c r="AL1489" s="2">
        <v>40808</v>
      </c>
      <c r="AM1489" s="1">
        <v>1.8900000000000001</v>
      </c>
      <c r="AO1489" s="2">
        <v>40806</v>
      </c>
      <c r="AP1489" s="1">
        <v>0.46200000000000002</v>
      </c>
      <c r="AR1489" s="2">
        <v>40799</v>
      </c>
      <c r="AS1489" s="1">
        <v>0.50600000000000001</v>
      </c>
      <c r="AU1489" s="2">
        <v>40800</v>
      </c>
      <c r="AV1489" s="1">
        <v>2.891</v>
      </c>
      <c r="AX1489" s="2">
        <v>40800</v>
      </c>
      <c r="AY1489" s="1">
        <v>2.99</v>
      </c>
      <c r="BA1489" s="116">
        <v>40800</v>
      </c>
      <c r="BB1489" s="1">
        <v>2.5869999999999997</v>
      </c>
      <c r="BD1489" s="2">
        <v>40798</v>
      </c>
      <c r="BE1489" s="1">
        <v>1.427</v>
      </c>
      <c r="BG1489" s="2">
        <v>40883</v>
      </c>
      <c r="BH1489" s="1">
        <v>2.08</v>
      </c>
      <c r="BI1489" s="2"/>
      <c r="BJ1489" s="2">
        <v>40883</v>
      </c>
      <c r="BK1489" s="1">
        <v>0.94</v>
      </c>
      <c r="BM1489" s="2">
        <v>40801</v>
      </c>
      <c r="BN1489" s="1">
        <v>2.0209999999999999</v>
      </c>
    </row>
    <row r="1490" spans="2:66">
      <c r="B1490" s="2">
        <v>41254</v>
      </c>
      <c r="C1490" s="1">
        <v>2.88</v>
      </c>
      <c r="E1490" s="2">
        <v>40717</v>
      </c>
      <c r="F1490" s="1">
        <v>3.27</v>
      </c>
      <c r="H1490" s="2">
        <v>40746</v>
      </c>
      <c r="I1490" s="1">
        <v>3.79</v>
      </c>
      <c r="K1490" s="2">
        <v>40744</v>
      </c>
      <c r="L1490" s="1">
        <v>4.17</v>
      </c>
      <c r="N1490" s="2">
        <v>40746</v>
      </c>
      <c r="O1490" s="1">
        <v>3.98</v>
      </c>
      <c r="Q1490" s="2">
        <v>40801</v>
      </c>
      <c r="R1490" s="1">
        <v>3.4375</v>
      </c>
      <c r="T1490" s="2">
        <v>40807</v>
      </c>
      <c r="U1490" s="1">
        <v>3.4775</v>
      </c>
      <c r="W1490" s="2">
        <v>40807</v>
      </c>
      <c r="X1490" s="1">
        <v>3.45</v>
      </c>
      <c r="Z1490" s="2">
        <v>40801</v>
      </c>
      <c r="AA1490" s="1">
        <v>3.3449999999999998</v>
      </c>
      <c r="AC1490" s="2">
        <v>40801</v>
      </c>
      <c r="AD1490" s="1">
        <v>3.43</v>
      </c>
      <c r="AF1490" s="2">
        <v>41229</v>
      </c>
      <c r="AG1490" s="1">
        <v>0.3115</v>
      </c>
      <c r="AI1490" s="2">
        <v>40808</v>
      </c>
      <c r="AJ1490" s="1">
        <v>2.5449999999999999</v>
      </c>
      <c r="AL1490" s="2">
        <v>40809</v>
      </c>
      <c r="AM1490" s="1">
        <v>1.998</v>
      </c>
      <c r="AO1490" s="2">
        <v>40807</v>
      </c>
      <c r="AP1490" s="1">
        <v>0.501</v>
      </c>
      <c r="AR1490" s="2">
        <v>40800</v>
      </c>
      <c r="AS1490" s="1">
        <v>0.505</v>
      </c>
      <c r="AU1490" s="2">
        <v>40801</v>
      </c>
      <c r="AV1490" s="1">
        <v>2.915</v>
      </c>
      <c r="AX1490" s="2">
        <v>40801</v>
      </c>
      <c r="AY1490" s="1">
        <v>3.0169999999999999</v>
      </c>
      <c r="BA1490" s="116">
        <v>40801</v>
      </c>
      <c r="BB1490" s="1">
        <v>2.625</v>
      </c>
      <c r="BD1490" s="2">
        <v>40799</v>
      </c>
      <c r="BE1490" s="1">
        <v>1.4590000000000001</v>
      </c>
      <c r="BG1490" s="2">
        <v>40884</v>
      </c>
      <c r="BH1490" s="1">
        <v>2.02</v>
      </c>
      <c r="BI1490" s="2"/>
      <c r="BJ1490" s="2">
        <v>40884</v>
      </c>
      <c r="BK1490" s="1">
        <v>0.89</v>
      </c>
      <c r="BM1490" s="2">
        <v>40802</v>
      </c>
      <c r="BN1490" s="1">
        <v>1.9419999999999999</v>
      </c>
    </row>
    <row r="1491" spans="2:66">
      <c r="B1491" s="2">
        <v>41255</v>
      </c>
      <c r="C1491" s="1">
        <v>2.89</v>
      </c>
      <c r="E1491" s="2">
        <v>40718</v>
      </c>
      <c r="F1491" s="1">
        <v>3.2800000000000002</v>
      </c>
      <c r="H1491" s="2">
        <v>40749</v>
      </c>
      <c r="I1491" s="1">
        <v>3.82</v>
      </c>
      <c r="K1491" s="2">
        <v>40745</v>
      </c>
      <c r="L1491" s="1">
        <v>4.17</v>
      </c>
      <c r="N1491" s="2">
        <v>40749</v>
      </c>
      <c r="O1491" s="1">
        <v>4</v>
      </c>
      <c r="Q1491" s="2">
        <v>40802</v>
      </c>
      <c r="R1491" s="1">
        <v>3.51</v>
      </c>
      <c r="T1491" s="2">
        <v>40808</v>
      </c>
      <c r="U1491" s="1">
        <v>3.49</v>
      </c>
      <c r="W1491" s="2">
        <v>40808</v>
      </c>
      <c r="X1491" s="1">
        <v>3.4449999999999998</v>
      </c>
      <c r="Z1491" s="2">
        <v>40802</v>
      </c>
      <c r="AA1491" s="1">
        <v>3.4</v>
      </c>
      <c r="AC1491" s="2">
        <v>40802</v>
      </c>
      <c r="AD1491" s="1">
        <v>3.4699999999999998</v>
      </c>
      <c r="AF1491" s="2">
        <v>41232</v>
      </c>
      <c r="AG1491" s="1">
        <v>0.3115</v>
      </c>
      <c r="AI1491" s="2">
        <v>40809</v>
      </c>
      <c r="AJ1491" s="1">
        <v>2.6419999999999999</v>
      </c>
      <c r="AL1491" s="2">
        <v>40812</v>
      </c>
      <c r="AM1491" s="1">
        <v>2.0655000000000001</v>
      </c>
      <c r="AO1491" s="2">
        <v>40808</v>
      </c>
      <c r="AP1491" s="1">
        <v>0.50800000000000001</v>
      </c>
      <c r="AR1491" s="2">
        <v>40801</v>
      </c>
      <c r="AS1491" s="1">
        <v>0.45900000000000002</v>
      </c>
      <c r="AU1491" s="2">
        <v>40802</v>
      </c>
      <c r="AV1491" s="1">
        <v>2.8050000000000002</v>
      </c>
      <c r="AX1491" s="2">
        <v>40802</v>
      </c>
      <c r="AY1491" s="1">
        <v>2.911</v>
      </c>
      <c r="BA1491" s="116">
        <v>40802</v>
      </c>
      <c r="BB1491" s="1">
        <v>2.5329999999999999</v>
      </c>
      <c r="BD1491" s="2">
        <v>40800</v>
      </c>
      <c r="BE1491" s="1">
        <v>1.5209999999999999</v>
      </c>
      <c r="BG1491" s="2">
        <v>40885</v>
      </c>
      <c r="BH1491" s="1">
        <v>1.99</v>
      </c>
      <c r="BI1491" s="2"/>
      <c r="BJ1491" s="2">
        <v>40885</v>
      </c>
      <c r="BK1491" s="1">
        <v>0.86</v>
      </c>
      <c r="BM1491" s="2">
        <v>40805</v>
      </c>
      <c r="BN1491" s="1">
        <v>1.9119999999999999</v>
      </c>
    </row>
    <row r="1492" spans="2:66">
      <c r="B1492" s="2">
        <v>41256</v>
      </c>
      <c r="C1492" s="1">
        <v>2.89</v>
      </c>
      <c r="E1492" s="2">
        <v>40721</v>
      </c>
      <c r="F1492" s="1">
        <v>3.3</v>
      </c>
      <c r="H1492" s="2">
        <v>40750</v>
      </c>
      <c r="I1492" s="1">
        <v>3.84</v>
      </c>
      <c r="K1492" s="2">
        <v>40746</v>
      </c>
      <c r="L1492" s="1">
        <v>4.18</v>
      </c>
      <c r="N1492" s="2">
        <v>40750</v>
      </c>
      <c r="O1492" s="1">
        <v>4.0199999999999996</v>
      </c>
      <c r="Q1492" s="2">
        <v>40805</v>
      </c>
      <c r="R1492" s="1">
        <v>3.56</v>
      </c>
      <c r="T1492" s="2">
        <v>40809</v>
      </c>
      <c r="U1492" s="1">
        <v>3.4074999999999998</v>
      </c>
      <c r="W1492" s="2">
        <v>40809</v>
      </c>
      <c r="X1492" s="1">
        <v>3.37</v>
      </c>
      <c r="Z1492" s="2">
        <v>40805</v>
      </c>
      <c r="AA1492" s="1">
        <v>3.45</v>
      </c>
      <c r="AC1492" s="2">
        <v>40805</v>
      </c>
      <c r="AD1492" s="1">
        <v>3.51</v>
      </c>
      <c r="AF1492" s="2">
        <v>41233</v>
      </c>
      <c r="AG1492" s="1">
        <v>0.3105</v>
      </c>
      <c r="AI1492" s="2">
        <v>40812</v>
      </c>
      <c r="AJ1492" s="1">
        <v>2.7480000000000002</v>
      </c>
      <c r="AL1492" s="2">
        <v>40813</v>
      </c>
      <c r="AM1492" s="1">
        <v>2.13</v>
      </c>
      <c r="AO1492" s="2">
        <v>40809</v>
      </c>
      <c r="AP1492" s="1">
        <v>0.51</v>
      </c>
      <c r="AR1492" s="2">
        <v>40802</v>
      </c>
      <c r="AS1492" s="1">
        <v>0.46400000000000002</v>
      </c>
      <c r="AU1492" s="2">
        <v>40805</v>
      </c>
      <c r="AV1492" s="1">
        <v>2.7320000000000002</v>
      </c>
      <c r="AX1492" s="2">
        <v>40805</v>
      </c>
      <c r="AY1492" s="1">
        <v>2.843</v>
      </c>
      <c r="BA1492" s="116">
        <v>40805</v>
      </c>
      <c r="BB1492" s="1">
        <v>2.4729999999999999</v>
      </c>
      <c r="BD1492" s="2">
        <v>40801</v>
      </c>
      <c r="BE1492" s="1">
        <v>1.518</v>
      </c>
      <c r="BG1492" s="2">
        <v>40886</v>
      </c>
      <c r="BH1492" s="1">
        <v>2.0699999999999998</v>
      </c>
      <c r="BI1492" s="2"/>
      <c r="BJ1492" s="2">
        <v>40886</v>
      </c>
      <c r="BK1492" s="1">
        <v>0.89</v>
      </c>
      <c r="BM1492" s="2">
        <v>40806</v>
      </c>
      <c r="BN1492" s="1">
        <v>1.901</v>
      </c>
    </row>
    <row r="1493" spans="2:66">
      <c r="B1493" s="2">
        <v>41257</v>
      </c>
      <c r="C1493" s="1">
        <v>2.89</v>
      </c>
      <c r="E1493" s="2">
        <v>40722</v>
      </c>
      <c r="F1493" s="1">
        <v>3.31</v>
      </c>
      <c r="H1493" s="2">
        <v>40751</v>
      </c>
      <c r="I1493" s="1">
        <v>3.82</v>
      </c>
      <c r="K1493" s="2">
        <v>40749</v>
      </c>
      <c r="L1493" s="1">
        <v>4.1900000000000004</v>
      </c>
      <c r="N1493" s="2">
        <v>40751</v>
      </c>
      <c r="O1493" s="1">
        <v>4</v>
      </c>
      <c r="Q1493" s="2">
        <v>40806</v>
      </c>
      <c r="R1493" s="1">
        <v>3.6</v>
      </c>
      <c r="T1493" s="2">
        <v>40812</v>
      </c>
      <c r="U1493" s="1">
        <v>3.43</v>
      </c>
      <c r="W1493" s="2">
        <v>40812</v>
      </c>
      <c r="X1493" s="1">
        <v>3.395</v>
      </c>
      <c r="Z1493" s="2">
        <v>40806</v>
      </c>
      <c r="AA1493" s="1">
        <v>3.4649999999999999</v>
      </c>
      <c r="AC1493" s="2">
        <v>40806</v>
      </c>
      <c r="AD1493" s="1">
        <v>3.51</v>
      </c>
      <c r="AF1493" s="2">
        <v>41234</v>
      </c>
      <c r="AG1493" s="1">
        <v>0.3115</v>
      </c>
      <c r="AI1493" s="2">
        <v>40813</v>
      </c>
      <c r="AJ1493" s="1">
        <v>2.8090000000000002</v>
      </c>
      <c r="AL1493" s="2">
        <v>40814</v>
      </c>
      <c r="AM1493" s="1">
        <v>2.1360000000000001</v>
      </c>
      <c r="AO1493" s="2">
        <v>40812</v>
      </c>
      <c r="AP1493" s="1">
        <v>0.50849999999999995</v>
      </c>
      <c r="AR1493" s="2">
        <v>40805</v>
      </c>
      <c r="AS1493" s="1">
        <v>0.45350000000000001</v>
      </c>
      <c r="AU1493" s="2">
        <v>40806</v>
      </c>
      <c r="AV1493" s="1">
        <v>2.7</v>
      </c>
      <c r="AX1493" s="2">
        <v>40806</v>
      </c>
      <c r="AY1493" s="1">
        <v>2.8120000000000003</v>
      </c>
      <c r="BA1493" s="116">
        <v>40806</v>
      </c>
      <c r="BB1493" s="1">
        <v>2.4580000000000002</v>
      </c>
      <c r="BD1493" s="2">
        <v>40802</v>
      </c>
      <c r="BE1493" s="1">
        <v>1.4550000000000001</v>
      </c>
      <c r="BG1493" s="2">
        <v>40889</v>
      </c>
      <c r="BH1493" s="1">
        <v>2.0299999999999998</v>
      </c>
      <c r="BI1493" s="2"/>
      <c r="BJ1493" s="2">
        <v>40889</v>
      </c>
      <c r="BK1493" s="1">
        <v>0.87</v>
      </c>
      <c r="BM1493" s="2">
        <v>40807</v>
      </c>
      <c r="BN1493" s="1">
        <v>1.909</v>
      </c>
    </row>
    <row r="1494" spans="2:66">
      <c r="B1494" s="2">
        <v>41260</v>
      </c>
      <c r="C1494" s="1">
        <v>2.89</v>
      </c>
      <c r="E1494" s="2">
        <v>40723</v>
      </c>
      <c r="F1494" s="1">
        <v>3.32</v>
      </c>
      <c r="H1494" s="2">
        <v>40752</v>
      </c>
      <c r="I1494" s="1">
        <v>3.81</v>
      </c>
      <c r="K1494" s="2">
        <v>40750</v>
      </c>
      <c r="L1494" s="1">
        <v>4.2300000000000004</v>
      </c>
      <c r="N1494" s="2">
        <v>40752</v>
      </c>
      <c r="O1494" s="1">
        <v>3.98</v>
      </c>
      <c r="Q1494" s="2">
        <v>40807</v>
      </c>
      <c r="R1494" s="1">
        <v>3.625</v>
      </c>
      <c r="T1494" s="2">
        <v>40813</v>
      </c>
      <c r="U1494" s="1">
        <v>3.4074999999999998</v>
      </c>
      <c r="W1494" s="2">
        <v>40813</v>
      </c>
      <c r="X1494" s="1">
        <v>3.3780000000000001</v>
      </c>
      <c r="Z1494" s="2">
        <v>40807</v>
      </c>
      <c r="AA1494" s="1">
        <v>3.468</v>
      </c>
      <c r="AC1494" s="2">
        <v>40807</v>
      </c>
      <c r="AD1494" s="1">
        <v>3.5175000000000001</v>
      </c>
      <c r="AF1494" s="2">
        <v>41235</v>
      </c>
      <c r="AG1494" s="1">
        <v>0.3115</v>
      </c>
      <c r="AI1494" s="2">
        <v>40814</v>
      </c>
      <c r="AJ1494" s="1">
        <v>2.802</v>
      </c>
      <c r="AL1494" s="2">
        <v>40815</v>
      </c>
      <c r="AM1494" s="1">
        <v>2.1535000000000002</v>
      </c>
      <c r="AO1494" s="2">
        <v>40813</v>
      </c>
      <c r="AP1494" s="1">
        <v>0.52349999999999997</v>
      </c>
      <c r="AR1494" s="2">
        <v>40806</v>
      </c>
      <c r="AS1494" s="1">
        <v>0.44</v>
      </c>
      <c r="AU1494" s="2">
        <v>40807</v>
      </c>
      <c r="AV1494" s="1">
        <v>2.673</v>
      </c>
      <c r="AX1494" s="2">
        <v>40807</v>
      </c>
      <c r="AY1494" s="1">
        <v>2.7810000000000001</v>
      </c>
      <c r="BA1494" s="116">
        <v>40807</v>
      </c>
      <c r="BB1494" s="1">
        <v>2.4460000000000002</v>
      </c>
      <c r="BD1494" s="2">
        <v>40805</v>
      </c>
      <c r="BE1494" s="1">
        <v>1.4475</v>
      </c>
      <c r="BG1494" s="2">
        <v>40890</v>
      </c>
      <c r="BH1494" s="1">
        <v>1.96</v>
      </c>
      <c r="BI1494" s="2"/>
      <c r="BJ1494" s="2">
        <v>40890</v>
      </c>
      <c r="BK1494" s="1">
        <v>0.85</v>
      </c>
      <c r="BM1494" s="2">
        <v>40808</v>
      </c>
      <c r="BN1494" s="1">
        <v>1.841</v>
      </c>
    </row>
    <row r="1495" spans="2:66">
      <c r="B1495" s="2">
        <v>41261</v>
      </c>
      <c r="C1495" s="1">
        <v>2.89</v>
      </c>
      <c r="E1495" s="2">
        <v>40724</v>
      </c>
      <c r="F1495" s="1">
        <v>3.32</v>
      </c>
      <c r="H1495" s="2">
        <v>40753</v>
      </c>
      <c r="I1495" s="1">
        <v>3.85</v>
      </c>
      <c r="K1495" s="2">
        <v>40751</v>
      </c>
      <c r="L1495" s="1">
        <v>4.2300000000000004</v>
      </c>
      <c r="N1495" s="2">
        <v>40753</v>
      </c>
      <c r="O1495" s="1">
        <v>4.0199999999999996</v>
      </c>
      <c r="Q1495" s="2">
        <v>40808</v>
      </c>
      <c r="R1495" s="1">
        <v>3.64</v>
      </c>
      <c r="T1495" s="2">
        <v>40814</v>
      </c>
      <c r="U1495" s="1">
        <v>3.44</v>
      </c>
      <c r="W1495" s="2">
        <v>40814</v>
      </c>
      <c r="X1495" s="1">
        <v>3.42</v>
      </c>
      <c r="Z1495" s="2">
        <v>40808</v>
      </c>
      <c r="AA1495" s="1">
        <v>3.45</v>
      </c>
      <c r="AC1495" s="2">
        <v>40808</v>
      </c>
      <c r="AD1495" s="1">
        <v>3.5049999999999999</v>
      </c>
      <c r="AF1495" s="2">
        <v>41236</v>
      </c>
      <c r="AG1495" s="1">
        <v>0.3115</v>
      </c>
      <c r="AI1495" s="2">
        <v>40815</v>
      </c>
      <c r="AJ1495" s="1">
        <v>2.8</v>
      </c>
      <c r="AL1495" s="2">
        <v>40816</v>
      </c>
      <c r="AM1495" s="1">
        <v>2.0874999999999999</v>
      </c>
      <c r="AO1495" s="2">
        <v>40814</v>
      </c>
      <c r="AP1495" s="1">
        <v>0.54449999999999998</v>
      </c>
      <c r="AR1495" s="2">
        <v>40807</v>
      </c>
      <c r="AS1495" s="1">
        <v>0.48699999999999999</v>
      </c>
      <c r="AU1495" s="2">
        <v>40808</v>
      </c>
      <c r="AV1495" s="1">
        <v>2.5990000000000002</v>
      </c>
      <c r="AX1495" s="2">
        <v>40808</v>
      </c>
      <c r="AY1495" s="1">
        <v>2.7</v>
      </c>
      <c r="BA1495" s="116">
        <v>40808</v>
      </c>
      <c r="BB1495" s="1">
        <v>2.3940000000000001</v>
      </c>
      <c r="BD1495" s="2">
        <v>40806</v>
      </c>
      <c r="BE1495" s="1">
        <v>1.448</v>
      </c>
      <c r="BG1495" s="2">
        <v>40891</v>
      </c>
      <c r="BH1495" s="1">
        <v>1.92</v>
      </c>
      <c r="BI1495" s="2"/>
      <c r="BJ1495" s="2">
        <v>40891</v>
      </c>
      <c r="BK1495" s="1">
        <v>0.86</v>
      </c>
      <c r="BM1495" s="2">
        <v>40809</v>
      </c>
      <c r="BN1495" s="1">
        <v>1.8879999999999999</v>
      </c>
    </row>
    <row r="1496" spans="2:66">
      <c r="B1496" s="2">
        <v>41263</v>
      </c>
      <c r="C1496" s="1">
        <v>2.89</v>
      </c>
      <c r="E1496" s="2">
        <v>40725</v>
      </c>
      <c r="F1496" s="1">
        <v>3.32</v>
      </c>
      <c r="H1496" s="2">
        <v>40756</v>
      </c>
      <c r="I1496" s="1">
        <v>3.9</v>
      </c>
      <c r="K1496" s="2">
        <v>40752</v>
      </c>
      <c r="L1496" s="1">
        <v>4.1900000000000004</v>
      </c>
      <c r="N1496" s="2">
        <v>40756</v>
      </c>
      <c r="O1496" s="1">
        <v>4.05</v>
      </c>
      <c r="Q1496" s="2">
        <v>40809</v>
      </c>
      <c r="R1496" s="1">
        <v>3.5550000000000002</v>
      </c>
      <c r="T1496" s="2">
        <v>40815</v>
      </c>
      <c r="U1496" s="1">
        <v>3.4249999999999998</v>
      </c>
      <c r="W1496" s="2">
        <v>40815</v>
      </c>
      <c r="X1496" s="1">
        <v>3.4249999999999998</v>
      </c>
      <c r="Z1496" s="2">
        <v>40809</v>
      </c>
      <c r="AA1496" s="1">
        <v>3.375</v>
      </c>
      <c r="AC1496" s="2">
        <v>40809</v>
      </c>
      <c r="AD1496" s="1">
        <v>3.44</v>
      </c>
      <c r="AF1496" s="2">
        <v>41239</v>
      </c>
      <c r="AG1496" s="1">
        <v>0.3115</v>
      </c>
      <c r="AI1496" s="2">
        <v>40816</v>
      </c>
      <c r="AJ1496" s="1">
        <v>2.6760000000000002</v>
      </c>
      <c r="AL1496" s="2">
        <v>40819</v>
      </c>
      <c r="AM1496" s="1">
        <v>1.9535</v>
      </c>
      <c r="AO1496" s="2">
        <v>40815</v>
      </c>
      <c r="AP1496" s="1">
        <v>0.55249999999999999</v>
      </c>
      <c r="AR1496" s="2">
        <v>40808</v>
      </c>
      <c r="AS1496" s="1">
        <v>0.49049999999999999</v>
      </c>
      <c r="AU1496" s="2">
        <v>40809</v>
      </c>
      <c r="AV1496" s="1">
        <v>2.653</v>
      </c>
      <c r="AX1496" s="2">
        <v>40809</v>
      </c>
      <c r="AY1496" s="1">
        <v>2.746</v>
      </c>
      <c r="BA1496" s="116">
        <v>40809</v>
      </c>
      <c r="BB1496" s="1">
        <v>2.4380000000000002</v>
      </c>
      <c r="BD1496" s="2">
        <v>40807</v>
      </c>
      <c r="BE1496" s="1">
        <v>1.4450000000000001</v>
      </c>
      <c r="BG1496" s="2">
        <v>40892</v>
      </c>
      <c r="BH1496" s="1">
        <v>1.92</v>
      </c>
      <c r="BI1496" s="2"/>
      <c r="BJ1496" s="2">
        <v>40892</v>
      </c>
      <c r="BK1496" s="1">
        <v>0.86</v>
      </c>
      <c r="BM1496" s="2">
        <v>40812</v>
      </c>
      <c r="BN1496" s="1">
        <v>1.94</v>
      </c>
    </row>
    <row r="1497" spans="2:66">
      <c r="B1497" s="2">
        <v>41264</v>
      </c>
      <c r="C1497" s="1">
        <v>2.89</v>
      </c>
      <c r="E1497" s="2">
        <v>40728</v>
      </c>
      <c r="F1497" s="1">
        <v>3.32</v>
      </c>
      <c r="H1497" s="2">
        <v>40757</v>
      </c>
      <c r="I1497" s="1">
        <v>3.87</v>
      </c>
      <c r="K1497" s="2">
        <v>40753</v>
      </c>
      <c r="L1497" s="1">
        <v>4.2</v>
      </c>
      <c r="N1497" s="2">
        <v>40759</v>
      </c>
      <c r="O1497" s="1">
        <v>3.9</v>
      </c>
      <c r="Q1497" s="2">
        <v>40812</v>
      </c>
      <c r="R1497" s="1">
        <v>3.58</v>
      </c>
      <c r="T1497" s="2">
        <v>40816</v>
      </c>
      <c r="U1497" s="1">
        <v>3.46</v>
      </c>
      <c r="W1497" s="2">
        <v>40816</v>
      </c>
      <c r="X1497" s="1">
        <v>3.4449999999999998</v>
      </c>
      <c r="Z1497" s="2">
        <v>40812</v>
      </c>
      <c r="AA1497" s="1">
        <v>3.4</v>
      </c>
      <c r="AC1497" s="2">
        <v>40812</v>
      </c>
      <c r="AD1497" s="1">
        <v>3.46</v>
      </c>
      <c r="AF1497" s="2">
        <v>41240</v>
      </c>
      <c r="AG1497" s="1">
        <v>0.3115</v>
      </c>
      <c r="AI1497" s="2">
        <v>40819</v>
      </c>
      <c r="AJ1497" s="1">
        <v>2.5049999999999999</v>
      </c>
      <c r="AL1497" s="2">
        <v>40820</v>
      </c>
      <c r="AM1497" s="1">
        <v>2.0390000000000001</v>
      </c>
      <c r="AO1497" s="2">
        <v>40816</v>
      </c>
      <c r="AP1497" s="1">
        <v>0.56950000000000001</v>
      </c>
      <c r="AR1497" s="2">
        <v>40809</v>
      </c>
      <c r="AS1497" s="1">
        <v>0.47499999999999998</v>
      </c>
      <c r="AU1497" s="2">
        <v>40812</v>
      </c>
      <c r="AV1497" s="1">
        <v>2.6749999999999998</v>
      </c>
      <c r="AX1497" s="2">
        <v>40812</v>
      </c>
      <c r="AY1497" s="1">
        <v>2.7720000000000002</v>
      </c>
      <c r="BA1497" s="116">
        <v>40812</v>
      </c>
      <c r="BB1497" s="1">
        <v>2.464</v>
      </c>
      <c r="BD1497" s="2">
        <v>40808</v>
      </c>
      <c r="BE1497" s="1">
        <v>1.42</v>
      </c>
      <c r="BG1497" s="2">
        <v>40893</v>
      </c>
      <c r="BH1497" s="1">
        <v>1.8599999999999999</v>
      </c>
      <c r="BI1497" s="2"/>
      <c r="BJ1497" s="2">
        <v>40893</v>
      </c>
      <c r="BK1497" s="1">
        <v>0.81</v>
      </c>
      <c r="BM1497" s="2">
        <v>40813</v>
      </c>
      <c r="BN1497" s="1">
        <v>1.966</v>
      </c>
    </row>
    <row r="1498" spans="2:66">
      <c r="B1498" s="2">
        <v>41267</v>
      </c>
      <c r="C1498" s="1">
        <v>2.89</v>
      </c>
      <c r="E1498" s="2">
        <v>40729</v>
      </c>
      <c r="F1498" s="1">
        <v>3.32</v>
      </c>
      <c r="H1498" s="2">
        <v>40759</v>
      </c>
      <c r="I1498" s="1">
        <v>3.77</v>
      </c>
      <c r="K1498" s="2">
        <v>40756</v>
      </c>
      <c r="L1498" s="1">
        <v>4.24</v>
      </c>
      <c r="N1498" s="2">
        <v>40760</v>
      </c>
      <c r="O1498" s="1">
        <v>3.77</v>
      </c>
      <c r="Q1498" s="2">
        <v>40813</v>
      </c>
      <c r="R1498" s="1">
        <v>3.5625</v>
      </c>
      <c r="T1498" s="2">
        <v>40820</v>
      </c>
      <c r="U1498" s="1">
        <v>3.403</v>
      </c>
      <c r="W1498" s="2">
        <v>40820</v>
      </c>
      <c r="X1498" s="1">
        <v>3.3849999999999998</v>
      </c>
      <c r="Z1498" s="2">
        <v>40813</v>
      </c>
      <c r="AA1498" s="1">
        <v>3.3849999999999998</v>
      </c>
      <c r="AC1498" s="2">
        <v>40813</v>
      </c>
      <c r="AD1498" s="1">
        <v>3.4550000000000001</v>
      </c>
      <c r="AF1498" s="2">
        <v>41241</v>
      </c>
      <c r="AG1498" s="1">
        <v>0.3105</v>
      </c>
      <c r="AI1498" s="2">
        <v>40820</v>
      </c>
      <c r="AJ1498" s="1">
        <v>2.5840000000000001</v>
      </c>
      <c r="AL1498" s="2">
        <v>40821</v>
      </c>
      <c r="AM1498" s="1">
        <v>2.1025</v>
      </c>
      <c r="AO1498" s="2">
        <v>40819</v>
      </c>
      <c r="AP1498" s="1">
        <v>0.59250000000000003</v>
      </c>
      <c r="AR1498" s="2">
        <v>40812</v>
      </c>
      <c r="AS1498" s="1">
        <v>0.46800000000000003</v>
      </c>
      <c r="AU1498" s="2">
        <v>40813</v>
      </c>
      <c r="AV1498" s="1">
        <v>2.7439999999999998</v>
      </c>
      <c r="AX1498" s="2">
        <v>40813</v>
      </c>
      <c r="AY1498" s="1">
        <v>2.835</v>
      </c>
      <c r="BA1498" s="116">
        <v>40813</v>
      </c>
      <c r="BB1498" s="1">
        <v>2.548</v>
      </c>
      <c r="BD1498" s="2">
        <v>40809</v>
      </c>
      <c r="BE1498" s="1">
        <v>1.401</v>
      </c>
      <c r="BG1498" s="2">
        <v>40896</v>
      </c>
      <c r="BH1498" s="1">
        <v>1.8199999999999998</v>
      </c>
      <c r="BI1498" s="2"/>
      <c r="BJ1498" s="2">
        <v>40896</v>
      </c>
      <c r="BK1498" s="1">
        <v>0.82</v>
      </c>
      <c r="BM1498" s="2">
        <v>40814</v>
      </c>
      <c r="BN1498" s="1">
        <v>2.024</v>
      </c>
    </row>
    <row r="1499" spans="2:66">
      <c r="B1499" s="2">
        <v>41269</v>
      </c>
      <c r="C1499" s="1">
        <v>2.89</v>
      </c>
      <c r="E1499" s="2">
        <v>40730</v>
      </c>
      <c r="F1499" s="1">
        <v>3.32</v>
      </c>
      <c r="H1499" s="2">
        <v>40760</v>
      </c>
      <c r="I1499" s="1">
        <v>3.61</v>
      </c>
      <c r="K1499" s="2">
        <v>40757</v>
      </c>
      <c r="L1499" s="1">
        <v>4.21</v>
      </c>
      <c r="N1499" s="2">
        <v>40765</v>
      </c>
      <c r="O1499" s="1">
        <v>3.65</v>
      </c>
      <c r="Q1499" s="2">
        <v>40814</v>
      </c>
      <c r="R1499" s="1">
        <v>3.5949999999999998</v>
      </c>
      <c r="T1499" s="2">
        <v>40821</v>
      </c>
      <c r="U1499" s="1">
        <v>3.375</v>
      </c>
      <c r="W1499" s="2">
        <v>40821</v>
      </c>
      <c r="X1499" s="1">
        <v>3.36</v>
      </c>
      <c r="Z1499" s="2">
        <v>40814</v>
      </c>
      <c r="AA1499" s="1">
        <v>3.4350000000000001</v>
      </c>
      <c r="AC1499" s="2">
        <v>40814</v>
      </c>
      <c r="AD1499" s="1">
        <v>3.48</v>
      </c>
      <c r="AF1499" s="2">
        <v>41242</v>
      </c>
      <c r="AG1499" s="1">
        <v>0.3105</v>
      </c>
      <c r="AI1499" s="2">
        <v>40821</v>
      </c>
      <c r="AJ1499" s="1">
        <v>2.6349999999999998</v>
      </c>
      <c r="AL1499" s="2">
        <v>40822</v>
      </c>
      <c r="AM1499" s="1">
        <v>2.1779999999999999</v>
      </c>
      <c r="AO1499" s="2">
        <v>40820</v>
      </c>
      <c r="AP1499" s="1">
        <v>0.61599999999999999</v>
      </c>
      <c r="AR1499" s="2">
        <v>40813</v>
      </c>
      <c r="AS1499" s="1">
        <v>0.48199999999999998</v>
      </c>
      <c r="AU1499" s="2">
        <v>40814</v>
      </c>
      <c r="AV1499" s="1">
        <v>2.8120000000000003</v>
      </c>
      <c r="AX1499" s="2">
        <v>40814</v>
      </c>
      <c r="AY1499" s="1">
        <v>2.9079999999999999</v>
      </c>
      <c r="BA1499" s="116">
        <v>40814</v>
      </c>
      <c r="BB1499" s="1">
        <v>2.6470000000000002</v>
      </c>
      <c r="BD1499" s="2">
        <v>40812</v>
      </c>
      <c r="BE1499" s="1">
        <v>1.4330000000000001</v>
      </c>
      <c r="BG1499" s="2">
        <v>40897</v>
      </c>
      <c r="BH1499" s="1">
        <v>1.94</v>
      </c>
      <c r="BI1499" s="2"/>
      <c r="BJ1499" s="2">
        <v>40897</v>
      </c>
      <c r="BK1499" s="1">
        <v>0.88</v>
      </c>
      <c r="BM1499" s="2">
        <v>40815</v>
      </c>
      <c r="BN1499" s="1">
        <v>2.0230000000000001</v>
      </c>
    </row>
    <row r="1500" spans="2:66">
      <c r="B1500" s="2">
        <v>41270</v>
      </c>
      <c r="C1500" s="1">
        <v>2.89</v>
      </c>
      <c r="E1500" s="2">
        <v>40731</v>
      </c>
      <c r="F1500" s="1">
        <v>3.32</v>
      </c>
      <c r="H1500" s="2">
        <v>40763</v>
      </c>
      <c r="I1500" s="1">
        <v>3.59</v>
      </c>
      <c r="K1500" s="2">
        <v>40759</v>
      </c>
      <c r="L1500" s="1">
        <v>4.12</v>
      </c>
      <c r="N1500" s="2">
        <v>40766</v>
      </c>
      <c r="O1500" s="1">
        <v>3.7</v>
      </c>
      <c r="Q1500" s="2">
        <v>40815</v>
      </c>
      <c r="R1500" s="1">
        <v>3.585</v>
      </c>
      <c r="T1500" s="2">
        <v>40822</v>
      </c>
      <c r="U1500" s="1">
        <v>3.37</v>
      </c>
      <c r="W1500" s="2">
        <v>40822</v>
      </c>
      <c r="X1500" s="1">
        <v>3.35</v>
      </c>
      <c r="Z1500" s="2">
        <v>40815</v>
      </c>
      <c r="AA1500" s="1">
        <v>3.4449999999999998</v>
      </c>
      <c r="AC1500" s="2">
        <v>40815</v>
      </c>
      <c r="AD1500" s="1">
        <v>3.5024999999999999</v>
      </c>
      <c r="AF1500" s="2">
        <v>41243</v>
      </c>
      <c r="AG1500" s="1">
        <v>0.3105</v>
      </c>
      <c r="AI1500" s="2">
        <v>40822</v>
      </c>
      <c r="AJ1500" s="1">
        <v>2.706</v>
      </c>
      <c r="AL1500" s="2">
        <v>40823</v>
      </c>
      <c r="AM1500" s="1">
        <v>2.2565</v>
      </c>
      <c r="AO1500" s="2">
        <v>40821</v>
      </c>
      <c r="AP1500" s="1">
        <v>0.63</v>
      </c>
      <c r="AR1500" s="2">
        <v>40814</v>
      </c>
      <c r="AS1500" s="1">
        <v>0.504</v>
      </c>
      <c r="AU1500" s="2">
        <v>40815</v>
      </c>
      <c r="AV1500" s="1">
        <v>2.8149999999999999</v>
      </c>
      <c r="AX1500" s="2">
        <v>40815</v>
      </c>
      <c r="AY1500" s="1">
        <v>2.9180000000000001</v>
      </c>
      <c r="BA1500" s="116">
        <v>40815</v>
      </c>
      <c r="BB1500" s="1">
        <v>2.6019999999999999</v>
      </c>
      <c r="BD1500" s="2">
        <v>40813</v>
      </c>
      <c r="BE1500" s="1">
        <v>1.464</v>
      </c>
      <c r="BG1500" s="2">
        <v>40898</v>
      </c>
      <c r="BH1500" s="1">
        <v>1.98</v>
      </c>
      <c r="BI1500" s="2"/>
      <c r="BJ1500" s="2">
        <v>40898</v>
      </c>
      <c r="BK1500" s="1">
        <v>0.91</v>
      </c>
      <c r="BM1500" s="2">
        <v>40816</v>
      </c>
      <c r="BN1500" s="1">
        <v>1.966</v>
      </c>
    </row>
    <row r="1501" spans="2:66">
      <c r="B1501" s="2">
        <v>41271</v>
      </c>
      <c r="C1501" s="1">
        <v>2.89</v>
      </c>
      <c r="E1501" s="2">
        <v>40732</v>
      </c>
      <c r="F1501" s="1">
        <v>3.33</v>
      </c>
      <c r="H1501" s="2">
        <v>40764</v>
      </c>
      <c r="I1501" s="1">
        <v>3.57</v>
      </c>
      <c r="K1501" s="2">
        <v>40760</v>
      </c>
      <c r="L1501" s="1">
        <v>4.01</v>
      </c>
      <c r="N1501" s="2">
        <v>40767</v>
      </c>
      <c r="O1501" s="1">
        <v>3.68</v>
      </c>
      <c r="Q1501" s="2">
        <v>40816</v>
      </c>
      <c r="R1501" s="1">
        <v>3.6349999999999998</v>
      </c>
      <c r="T1501" s="2">
        <v>40823</v>
      </c>
      <c r="U1501" s="1">
        <v>3.3650000000000002</v>
      </c>
      <c r="W1501" s="2">
        <v>40823</v>
      </c>
      <c r="X1501" s="1">
        <v>3.355</v>
      </c>
      <c r="Z1501" s="2">
        <v>40816</v>
      </c>
      <c r="AA1501" s="1">
        <v>3.46</v>
      </c>
      <c r="AC1501" s="2">
        <v>40816</v>
      </c>
      <c r="AD1501" s="1">
        <v>3.51</v>
      </c>
      <c r="AF1501" s="2">
        <v>41246</v>
      </c>
      <c r="AG1501" s="1">
        <v>0.3105</v>
      </c>
      <c r="AI1501" s="2">
        <v>40823</v>
      </c>
      <c r="AJ1501" s="1">
        <v>2.7640000000000002</v>
      </c>
      <c r="AL1501" s="2">
        <v>40826</v>
      </c>
      <c r="AM1501" s="1">
        <v>2.2530999999999999</v>
      </c>
      <c r="AO1501" s="2">
        <v>40822</v>
      </c>
      <c r="AP1501" s="1">
        <v>0.63600000000000001</v>
      </c>
      <c r="AR1501" s="2">
        <v>40815</v>
      </c>
      <c r="AS1501" s="1">
        <v>0.50900000000000001</v>
      </c>
      <c r="AU1501" s="2">
        <v>40816</v>
      </c>
      <c r="AV1501" s="1">
        <v>2.718</v>
      </c>
      <c r="AX1501" s="2">
        <v>40816</v>
      </c>
      <c r="AY1501" s="1">
        <v>2.83</v>
      </c>
      <c r="BA1501" s="116">
        <v>40816</v>
      </c>
      <c r="BB1501" s="1">
        <v>2.5369999999999999</v>
      </c>
      <c r="BD1501" s="2">
        <v>40814</v>
      </c>
      <c r="BE1501" s="1">
        <v>1.5089999999999999</v>
      </c>
      <c r="BG1501" s="2">
        <v>40899</v>
      </c>
      <c r="BH1501" s="1">
        <v>1.97</v>
      </c>
      <c r="BI1501" s="2"/>
      <c r="BJ1501" s="2">
        <v>40899</v>
      </c>
      <c r="BK1501" s="1">
        <v>0.91</v>
      </c>
      <c r="BM1501" s="2">
        <v>40819</v>
      </c>
      <c r="BN1501" s="1">
        <v>1.863</v>
      </c>
    </row>
    <row r="1502" spans="2:66">
      <c r="B1502" s="2">
        <v>41274</v>
      </c>
      <c r="C1502" s="1">
        <v>2.89</v>
      </c>
      <c r="E1502" s="2">
        <v>40735</v>
      </c>
      <c r="F1502" s="1">
        <v>3.33</v>
      </c>
      <c r="H1502" s="2">
        <v>40765</v>
      </c>
      <c r="I1502" s="1">
        <v>3.45</v>
      </c>
      <c r="K1502" s="2">
        <v>40763</v>
      </c>
      <c r="L1502" s="1">
        <v>4.0599999999999996</v>
      </c>
      <c r="N1502" s="2">
        <v>40771</v>
      </c>
      <c r="O1502" s="1">
        <v>3.69</v>
      </c>
      <c r="Q1502" s="2">
        <v>40820</v>
      </c>
      <c r="R1502" s="1">
        <v>3.58</v>
      </c>
      <c r="T1502" s="2">
        <v>40826</v>
      </c>
      <c r="U1502" s="1">
        <v>3.415</v>
      </c>
      <c r="W1502" s="2">
        <v>40826</v>
      </c>
      <c r="X1502" s="1">
        <v>3.4050000000000002</v>
      </c>
      <c r="Z1502" s="2">
        <v>40820</v>
      </c>
      <c r="AA1502" s="1">
        <v>3.395</v>
      </c>
      <c r="AC1502" s="2">
        <v>40820</v>
      </c>
      <c r="AD1502" s="1">
        <v>3.4699999999999998</v>
      </c>
      <c r="AF1502" s="2">
        <v>41247</v>
      </c>
      <c r="AG1502" s="1">
        <v>0.3105</v>
      </c>
      <c r="AI1502" s="2">
        <v>40826</v>
      </c>
      <c r="AJ1502" s="1">
        <v>2.754</v>
      </c>
      <c r="AL1502" s="2">
        <v>40827</v>
      </c>
      <c r="AM1502" s="1">
        <v>2.3168000000000002</v>
      </c>
      <c r="AO1502" s="2">
        <v>40823</v>
      </c>
      <c r="AP1502" s="1">
        <v>0.66849999999999998</v>
      </c>
      <c r="AR1502" s="2">
        <v>40816</v>
      </c>
      <c r="AS1502" s="1">
        <v>0.52400000000000002</v>
      </c>
      <c r="AU1502" s="2">
        <v>40819</v>
      </c>
      <c r="AV1502" s="1">
        <v>2.6419999999999999</v>
      </c>
      <c r="AX1502" s="2">
        <v>40819</v>
      </c>
      <c r="AY1502" s="1">
        <v>2.7480000000000002</v>
      </c>
      <c r="BA1502" s="116">
        <v>40819</v>
      </c>
      <c r="BB1502" s="1">
        <v>2.4340000000000002</v>
      </c>
      <c r="BD1502" s="2">
        <v>40815</v>
      </c>
      <c r="BE1502" s="1">
        <v>1.5249999999999999</v>
      </c>
      <c r="BG1502" s="2">
        <v>40900</v>
      </c>
      <c r="BH1502" s="1">
        <v>2.0299999999999998</v>
      </c>
      <c r="BI1502" s="2"/>
      <c r="BJ1502" s="2">
        <v>40900</v>
      </c>
      <c r="BK1502" s="1">
        <v>0.97</v>
      </c>
      <c r="BM1502" s="2">
        <v>40820</v>
      </c>
      <c r="BN1502" s="1">
        <v>1.9119999999999999</v>
      </c>
    </row>
    <row r="1503" spans="2:66">
      <c r="B1503" s="2">
        <v>41276</v>
      </c>
      <c r="C1503" s="1">
        <v>2.89</v>
      </c>
      <c r="E1503" s="2">
        <v>40737</v>
      </c>
      <c r="F1503" s="1">
        <v>3.31</v>
      </c>
      <c r="H1503" s="2">
        <v>40766</v>
      </c>
      <c r="I1503" s="1">
        <v>3.52</v>
      </c>
      <c r="K1503" s="2">
        <v>40764</v>
      </c>
      <c r="L1503" s="1">
        <v>4.08</v>
      </c>
      <c r="N1503" s="2">
        <v>40772</v>
      </c>
      <c r="O1503" s="1">
        <v>3.7199999999999998</v>
      </c>
      <c r="Q1503" s="2">
        <v>40821</v>
      </c>
      <c r="R1503" s="1">
        <v>3.5550000000000002</v>
      </c>
      <c r="T1503" s="2">
        <v>40827</v>
      </c>
      <c r="U1503" s="1">
        <v>3.4474999999999998</v>
      </c>
      <c r="W1503" s="2">
        <v>40827</v>
      </c>
      <c r="X1503" s="1">
        <v>3.4249999999999998</v>
      </c>
      <c r="Z1503" s="2">
        <v>40821</v>
      </c>
      <c r="AA1503" s="1">
        <v>3.37</v>
      </c>
      <c r="AC1503" s="2">
        <v>40821</v>
      </c>
      <c r="AD1503" s="1">
        <v>3.4550000000000001</v>
      </c>
      <c r="AF1503" s="2">
        <v>41248</v>
      </c>
      <c r="AG1503" s="1">
        <v>0.3105</v>
      </c>
      <c r="AI1503" s="2">
        <v>40827</v>
      </c>
      <c r="AJ1503" s="1">
        <v>2.8439999999999999</v>
      </c>
      <c r="AL1503" s="2">
        <v>40828</v>
      </c>
      <c r="AM1503" s="1">
        <v>2.351</v>
      </c>
      <c r="AO1503" s="2">
        <v>40826</v>
      </c>
      <c r="AP1503" s="1">
        <v>0.66400000000000003</v>
      </c>
      <c r="AR1503" s="2">
        <v>40819</v>
      </c>
      <c r="AS1503" s="1">
        <v>0.55200000000000005</v>
      </c>
      <c r="AU1503" s="2">
        <v>40820</v>
      </c>
      <c r="AV1503" s="1">
        <v>2.6560000000000001</v>
      </c>
      <c r="AX1503" s="2">
        <v>40820</v>
      </c>
      <c r="AY1503" s="1">
        <v>2.7730000000000001</v>
      </c>
      <c r="BA1503" s="116">
        <v>40820</v>
      </c>
      <c r="BB1503" s="1">
        <v>2.4699999999999998</v>
      </c>
      <c r="BD1503" s="2">
        <v>40816</v>
      </c>
      <c r="BE1503" s="1">
        <v>1.502</v>
      </c>
      <c r="BG1503" s="2">
        <v>40904</v>
      </c>
      <c r="BH1503" s="1">
        <v>2.02</v>
      </c>
      <c r="BI1503" s="2"/>
      <c r="BJ1503" s="2">
        <v>40904</v>
      </c>
      <c r="BK1503" s="1">
        <v>0.96</v>
      </c>
      <c r="BM1503" s="2">
        <v>40821</v>
      </c>
      <c r="BN1503" s="1">
        <v>1.9630000000000001</v>
      </c>
    </row>
    <row r="1504" spans="2:66">
      <c r="B1504" s="2">
        <v>41277</v>
      </c>
      <c r="C1504" s="1">
        <v>2.88</v>
      </c>
      <c r="E1504" s="2">
        <v>40738</v>
      </c>
      <c r="F1504" s="1">
        <v>3.31</v>
      </c>
      <c r="H1504" s="2">
        <v>40767</v>
      </c>
      <c r="I1504" s="1">
        <v>3.49</v>
      </c>
      <c r="K1504" s="2">
        <v>40765</v>
      </c>
      <c r="L1504" s="1">
        <v>3.94</v>
      </c>
      <c r="N1504" s="2">
        <v>40773</v>
      </c>
      <c r="O1504" s="1">
        <v>3.7199999999999998</v>
      </c>
      <c r="Q1504" s="2">
        <v>40822</v>
      </c>
      <c r="R1504" s="1">
        <v>3.5474999999999999</v>
      </c>
      <c r="T1504" s="2">
        <v>40828</v>
      </c>
      <c r="U1504" s="1">
        <v>3.43</v>
      </c>
      <c r="W1504" s="2">
        <v>40828</v>
      </c>
      <c r="X1504" s="1">
        <v>3.3980000000000001</v>
      </c>
      <c r="Z1504" s="2">
        <v>40822</v>
      </c>
      <c r="AA1504" s="1">
        <v>3.36</v>
      </c>
      <c r="AC1504" s="2">
        <v>40822</v>
      </c>
      <c r="AD1504" s="1">
        <v>3.4550000000000001</v>
      </c>
      <c r="AF1504" s="2">
        <v>41249</v>
      </c>
      <c r="AG1504" s="1">
        <v>0.3105</v>
      </c>
      <c r="AI1504" s="2">
        <v>40828</v>
      </c>
      <c r="AJ1504" s="1">
        <v>2.9159999999999999</v>
      </c>
      <c r="AL1504" s="2">
        <v>40829</v>
      </c>
      <c r="AM1504" s="1">
        <v>2.3359999999999999</v>
      </c>
      <c r="AO1504" s="2">
        <v>40827</v>
      </c>
      <c r="AP1504" s="1">
        <v>0.67949999999999999</v>
      </c>
      <c r="AR1504" s="2">
        <v>40820</v>
      </c>
      <c r="AS1504" s="1">
        <v>0.5655</v>
      </c>
      <c r="AU1504" s="2">
        <v>40821</v>
      </c>
      <c r="AV1504" s="1">
        <v>2.7589999999999999</v>
      </c>
      <c r="AX1504" s="2">
        <v>40821</v>
      </c>
      <c r="AY1504" s="1">
        <v>2.8660000000000001</v>
      </c>
      <c r="BA1504" s="116">
        <v>40821</v>
      </c>
      <c r="BB1504" s="1">
        <v>2.5510000000000002</v>
      </c>
      <c r="BD1504" s="2">
        <v>40819</v>
      </c>
      <c r="BE1504" s="1">
        <v>1.4379999999999999</v>
      </c>
      <c r="BG1504" s="2">
        <v>40905</v>
      </c>
      <c r="BH1504" s="1">
        <v>1.9300000000000002</v>
      </c>
      <c r="BI1504" s="2"/>
      <c r="BJ1504" s="2">
        <v>40905</v>
      </c>
      <c r="BK1504" s="1">
        <v>0.91</v>
      </c>
      <c r="BM1504" s="2">
        <v>40822</v>
      </c>
      <c r="BN1504" s="1">
        <v>2.0419999999999998</v>
      </c>
    </row>
    <row r="1505" spans="2:66">
      <c r="B1505" s="2">
        <v>41278</v>
      </c>
      <c r="C1505" s="1">
        <v>2.88</v>
      </c>
      <c r="E1505" s="2">
        <v>40739</v>
      </c>
      <c r="F1505" s="1">
        <v>3.31</v>
      </c>
      <c r="H1505" s="2">
        <v>40771</v>
      </c>
      <c r="I1505" s="1">
        <v>3.5</v>
      </c>
      <c r="K1505" s="2">
        <v>40766</v>
      </c>
      <c r="L1505" s="1">
        <v>3.92</v>
      </c>
      <c r="N1505" s="2">
        <v>40774</v>
      </c>
      <c r="O1505" s="1">
        <v>3.65</v>
      </c>
      <c r="Q1505" s="2">
        <v>40823</v>
      </c>
      <c r="R1505" s="1">
        <v>3.5449999999999999</v>
      </c>
      <c r="T1505" s="2">
        <v>40829</v>
      </c>
      <c r="U1505" s="1">
        <v>3.4449999999999998</v>
      </c>
      <c r="W1505" s="2">
        <v>40829</v>
      </c>
      <c r="X1505" s="1">
        <v>3.4249999999999998</v>
      </c>
      <c r="Z1505" s="2">
        <v>40823</v>
      </c>
      <c r="AA1505" s="1">
        <v>3.36</v>
      </c>
      <c r="AC1505" s="2">
        <v>40823</v>
      </c>
      <c r="AD1505" s="1">
        <v>3.4449999999999998</v>
      </c>
      <c r="AF1505" s="2">
        <v>41250</v>
      </c>
      <c r="AG1505" s="1">
        <v>0.3095</v>
      </c>
      <c r="AI1505" s="2">
        <v>40829</v>
      </c>
      <c r="AJ1505" s="1">
        <v>2.887</v>
      </c>
      <c r="AL1505" s="2">
        <v>40830</v>
      </c>
      <c r="AM1505" s="1">
        <v>2.4135</v>
      </c>
      <c r="AO1505" s="2">
        <v>40828</v>
      </c>
      <c r="AP1505" s="1">
        <v>0.64500000000000002</v>
      </c>
      <c r="AR1505" s="2">
        <v>40821</v>
      </c>
      <c r="AS1505" s="1">
        <v>0.56899999999999995</v>
      </c>
      <c r="AU1505" s="2">
        <v>40822</v>
      </c>
      <c r="AV1505" s="1">
        <v>2.8180000000000001</v>
      </c>
      <c r="AX1505" s="2">
        <v>40822</v>
      </c>
      <c r="AY1505" s="1">
        <v>2.93</v>
      </c>
      <c r="BA1505" s="116">
        <v>40822</v>
      </c>
      <c r="BB1505" s="1">
        <v>2.61</v>
      </c>
      <c r="BD1505" s="2">
        <v>40820</v>
      </c>
      <c r="BE1505" s="1">
        <v>1.456</v>
      </c>
      <c r="BG1505" s="2">
        <v>40906</v>
      </c>
      <c r="BH1505" s="1">
        <v>1.9100000000000001</v>
      </c>
      <c r="BI1505" s="2"/>
      <c r="BJ1505" s="2">
        <v>40906</v>
      </c>
      <c r="BK1505" s="1">
        <v>0.88</v>
      </c>
      <c r="BM1505" s="2">
        <v>40823</v>
      </c>
      <c r="BN1505" s="1">
        <v>2.0070000000000001</v>
      </c>
    </row>
    <row r="1506" spans="2:66">
      <c r="B1506" s="2">
        <v>41281</v>
      </c>
      <c r="C1506" s="1">
        <v>2.87</v>
      </c>
      <c r="E1506" s="2">
        <v>40742</v>
      </c>
      <c r="F1506" s="1">
        <v>3.31</v>
      </c>
      <c r="H1506" s="2">
        <v>40772</v>
      </c>
      <c r="I1506" s="1">
        <v>3.54</v>
      </c>
      <c r="K1506" s="2">
        <v>40767</v>
      </c>
      <c r="L1506" s="1">
        <v>3.9</v>
      </c>
      <c r="N1506" s="2">
        <v>40777</v>
      </c>
      <c r="O1506" s="1">
        <v>3.64</v>
      </c>
      <c r="Q1506" s="2">
        <v>40826</v>
      </c>
      <c r="R1506" s="1">
        <v>3.59</v>
      </c>
      <c r="T1506" s="2">
        <v>40830</v>
      </c>
      <c r="U1506" s="1">
        <v>3.4424999999999999</v>
      </c>
      <c r="W1506" s="2">
        <v>40830</v>
      </c>
      <c r="X1506" s="1">
        <v>3.415</v>
      </c>
      <c r="Z1506" s="2">
        <v>40826</v>
      </c>
      <c r="AA1506" s="1">
        <v>3.4050000000000002</v>
      </c>
      <c r="AC1506" s="2">
        <v>40826</v>
      </c>
      <c r="AD1506" s="1">
        <v>3.4849999999999999</v>
      </c>
      <c r="AF1506" s="2">
        <v>41253</v>
      </c>
      <c r="AG1506" s="1">
        <v>0.3105</v>
      </c>
      <c r="AI1506" s="2">
        <v>40830</v>
      </c>
      <c r="AJ1506" s="1">
        <v>2.9859999999999998</v>
      </c>
      <c r="AL1506" s="2">
        <v>40833</v>
      </c>
      <c r="AM1506" s="1">
        <v>2.3290000000000002</v>
      </c>
      <c r="AO1506" s="2">
        <v>40829</v>
      </c>
      <c r="AP1506" s="1">
        <v>0.65329999999999999</v>
      </c>
      <c r="AR1506" s="2">
        <v>40822</v>
      </c>
      <c r="AS1506" s="1">
        <v>0.5585</v>
      </c>
      <c r="AU1506" s="2">
        <v>40823</v>
      </c>
      <c r="AV1506" s="1">
        <v>2.7850000000000001</v>
      </c>
      <c r="AX1506" s="2">
        <v>40823</v>
      </c>
      <c r="AY1506" s="1">
        <v>2.9050000000000002</v>
      </c>
      <c r="BA1506" s="116">
        <v>40823</v>
      </c>
      <c r="BB1506" s="1">
        <v>2.5920000000000001</v>
      </c>
      <c r="BD1506" s="2">
        <v>40821</v>
      </c>
      <c r="BE1506" s="1">
        <v>1.47</v>
      </c>
      <c r="BG1506" s="2">
        <v>40907</v>
      </c>
      <c r="BH1506" s="1">
        <v>1.8900000000000001</v>
      </c>
      <c r="BI1506" s="2"/>
      <c r="BJ1506" s="2">
        <v>40907</v>
      </c>
      <c r="BK1506" s="1">
        <v>0.83</v>
      </c>
      <c r="BM1506" s="2">
        <v>40826</v>
      </c>
      <c r="BN1506" s="1">
        <v>2.0790000000000002</v>
      </c>
    </row>
    <row r="1507" spans="2:66">
      <c r="B1507" s="2">
        <v>41282</v>
      </c>
      <c r="C1507" s="1">
        <v>2.87</v>
      </c>
      <c r="E1507" s="2">
        <v>40743</v>
      </c>
      <c r="F1507" s="1">
        <v>3.31</v>
      </c>
      <c r="H1507" s="2">
        <v>40773</v>
      </c>
      <c r="I1507" s="1">
        <v>3.56</v>
      </c>
      <c r="K1507" s="2">
        <v>40771</v>
      </c>
      <c r="L1507" s="1">
        <v>3.92</v>
      </c>
      <c r="N1507" s="2">
        <v>40778</v>
      </c>
      <c r="O1507" s="1">
        <v>3.66</v>
      </c>
      <c r="Q1507" s="2">
        <v>40827</v>
      </c>
      <c r="R1507" s="1">
        <v>3.605</v>
      </c>
      <c r="T1507" s="2">
        <v>40833</v>
      </c>
      <c r="U1507" s="1">
        <v>3.5</v>
      </c>
      <c r="W1507" s="2">
        <v>40833</v>
      </c>
      <c r="X1507" s="1">
        <v>3.4750000000000001</v>
      </c>
      <c r="Z1507" s="2">
        <v>40827</v>
      </c>
      <c r="AA1507" s="1">
        <v>3.4249999999999998</v>
      </c>
      <c r="AC1507" s="2">
        <v>40827</v>
      </c>
      <c r="AD1507" s="1">
        <v>3.5</v>
      </c>
      <c r="AF1507" s="2">
        <v>41254</v>
      </c>
      <c r="AG1507" s="1">
        <v>0.3095</v>
      </c>
      <c r="AI1507" s="2">
        <v>40833</v>
      </c>
      <c r="AJ1507" s="1">
        <v>2.8890000000000002</v>
      </c>
      <c r="AL1507" s="2">
        <v>40834</v>
      </c>
      <c r="AM1507" s="1">
        <v>2.3540000000000001</v>
      </c>
      <c r="AO1507" s="2">
        <v>40830</v>
      </c>
      <c r="AP1507" s="1">
        <v>0.64349999999999996</v>
      </c>
      <c r="AR1507" s="2">
        <v>40823</v>
      </c>
      <c r="AS1507" s="1">
        <v>0.58599999999999997</v>
      </c>
      <c r="AU1507" s="2">
        <v>40826</v>
      </c>
      <c r="AV1507" s="1">
        <v>2.847</v>
      </c>
      <c r="AX1507" s="2">
        <v>40826</v>
      </c>
      <c r="AY1507" s="1">
        <v>2.9699999999999998</v>
      </c>
      <c r="BA1507" s="116">
        <v>40826</v>
      </c>
      <c r="BB1507" s="1">
        <v>2.6640000000000001</v>
      </c>
      <c r="BD1507" s="2">
        <v>40822</v>
      </c>
      <c r="BE1507" s="1">
        <v>1.5680000000000001</v>
      </c>
      <c r="BG1507" s="2">
        <v>40911</v>
      </c>
      <c r="BH1507" s="1">
        <v>1.97</v>
      </c>
      <c r="BI1507" s="2"/>
      <c r="BJ1507" s="2">
        <v>40911</v>
      </c>
      <c r="BK1507" s="1">
        <v>0.89</v>
      </c>
      <c r="BM1507" s="2">
        <v>40827</v>
      </c>
      <c r="BN1507" s="1">
        <v>2.0674999999999999</v>
      </c>
    </row>
    <row r="1508" spans="2:66">
      <c r="B1508" s="2">
        <v>41283</v>
      </c>
      <c r="C1508" s="1">
        <v>2.87</v>
      </c>
      <c r="E1508" s="2">
        <v>40744</v>
      </c>
      <c r="F1508" s="1">
        <v>3.31</v>
      </c>
      <c r="H1508" s="2">
        <v>40774</v>
      </c>
      <c r="I1508" s="1">
        <v>3.49</v>
      </c>
      <c r="K1508" s="2">
        <v>40772</v>
      </c>
      <c r="L1508" s="1">
        <v>3.94</v>
      </c>
      <c r="N1508" s="2">
        <v>40779</v>
      </c>
      <c r="O1508" s="1">
        <v>3.6</v>
      </c>
      <c r="Q1508" s="2">
        <v>40828</v>
      </c>
      <c r="R1508" s="1">
        <v>3.5949999999999998</v>
      </c>
      <c r="T1508" s="2">
        <v>40834</v>
      </c>
      <c r="U1508" s="1">
        <v>3.49</v>
      </c>
      <c r="W1508" s="2">
        <v>40834</v>
      </c>
      <c r="X1508" s="1">
        <v>3.4525000000000001</v>
      </c>
      <c r="Z1508" s="2">
        <v>40828</v>
      </c>
      <c r="AA1508" s="1">
        <v>3.39</v>
      </c>
      <c r="AC1508" s="2">
        <v>40828</v>
      </c>
      <c r="AD1508" s="1">
        <v>3.46</v>
      </c>
      <c r="AF1508" s="2">
        <v>41255</v>
      </c>
      <c r="AG1508" s="1">
        <v>0.3095</v>
      </c>
      <c r="AI1508" s="2">
        <v>40834</v>
      </c>
      <c r="AJ1508" s="1">
        <v>2.9290000000000003</v>
      </c>
      <c r="AL1508" s="2">
        <v>40835</v>
      </c>
      <c r="AM1508" s="1">
        <v>2.3332999999999999</v>
      </c>
      <c r="AO1508" s="2">
        <v>40833</v>
      </c>
      <c r="AP1508" s="1">
        <v>0.64300000000000002</v>
      </c>
      <c r="AR1508" s="2">
        <v>40826</v>
      </c>
      <c r="AS1508" s="1">
        <v>0.5917</v>
      </c>
      <c r="AU1508" s="2">
        <v>40827</v>
      </c>
      <c r="AV1508" s="1">
        <v>2.8540000000000001</v>
      </c>
      <c r="AX1508" s="2">
        <v>40827</v>
      </c>
      <c r="AY1508" s="1">
        <v>2.9699999999999998</v>
      </c>
      <c r="BA1508" s="116">
        <v>40827</v>
      </c>
      <c r="BB1508" s="1">
        <v>2.6589999999999998</v>
      </c>
      <c r="BD1508" s="2">
        <v>40823</v>
      </c>
      <c r="BE1508" s="1">
        <v>1.534</v>
      </c>
      <c r="BG1508" s="2">
        <v>40912</v>
      </c>
      <c r="BH1508" s="1">
        <v>2</v>
      </c>
      <c r="BI1508" s="2"/>
      <c r="BJ1508" s="2">
        <v>40912</v>
      </c>
      <c r="BK1508" s="1">
        <v>0.89</v>
      </c>
      <c r="BM1508" s="2">
        <v>40828</v>
      </c>
      <c r="BN1508" s="1">
        <v>2.1520000000000001</v>
      </c>
    </row>
    <row r="1509" spans="2:66">
      <c r="B1509" s="2">
        <v>41284</v>
      </c>
      <c r="C1509" s="1">
        <v>2.87</v>
      </c>
      <c r="E1509" s="2">
        <v>40745</v>
      </c>
      <c r="F1509" s="1">
        <v>3.31</v>
      </c>
      <c r="H1509" s="2">
        <v>40777</v>
      </c>
      <c r="I1509" s="1">
        <v>3.49</v>
      </c>
      <c r="K1509" s="2">
        <v>40773</v>
      </c>
      <c r="L1509" s="1">
        <v>3.93</v>
      </c>
      <c r="N1509" s="2">
        <v>40780</v>
      </c>
      <c r="O1509" s="1">
        <v>3.6</v>
      </c>
      <c r="Q1509" s="2">
        <v>40829</v>
      </c>
      <c r="R1509" s="1">
        <v>3.6074999999999999</v>
      </c>
      <c r="T1509" s="2">
        <v>40835</v>
      </c>
      <c r="U1509" s="1">
        <v>3.4925000000000002</v>
      </c>
      <c r="W1509" s="2">
        <v>40835</v>
      </c>
      <c r="X1509" s="1">
        <v>3.4575</v>
      </c>
      <c r="Z1509" s="2">
        <v>40829</v>
      </c>
      <c r="AA1509" s="1">
        <v>3.415</v>
      </c>
      <c r="AC1509" s="2">
        <v>40829</v>
      </c>
      <c r="AD1509" s="1">
        <v>3.4824999999999999</v>
      </c>
      <c r="AF1509" s="2">
        <v>41256</v>
      </c>
      <c r="AG1509" s="1">
        <v>0.308</v>
      </c>
      <c r="AI1509" s="2">
        <v>40835</v>
      </c>
      <c r="AJ1509" s="1">
        <v>2.9279999999999999</v>
      </c>
      <c r="AL1509" s="2">
        <v>40836</v>
      </c>
      <c r="AM1509" s="1">
        <v>2.3609999999999998</v>
      </c>
      <c r="AO1509" s="2">
        <v>40834</v>
      </c>
      <c r="AP1509" s="1">
        <v>0.63049999999999995</v>
      </c>
      <c r="AR1509" s="2">
        <v>40827</v>
      </c>
      <c r="AS1509" s="1">
        <v>0.57299999999999995</v>
      </c>
      <c r="AU1509" s="2">
        <v>40828</v>
      </c>
      <c r="AV1509" s="1">
        <v>2.9740000000000002</v>
      </c>
      <c r="AX1509" s="2">
        <v>40828</v>
      </c>
      <c r="AY1509" s="1">
        <v>3.085</v>
      </c>
      <c r="BA1509" s="116">
        <v>40828</v>
      </c>
      <c r="BB1509" s="1">
        <v>2.7679999999999998</v>
      </c>
      <c r="BD1509" s="2">
        <v>40826</v>
      </c>
      <c r="BE1509" s="1">
        <v>1.583</v>
      </c>
      <c r="BG1509" s="2">
        <v>40913</v>
      </c>
      <c r="BH1509" s="1">
        <v>2.02</v>
      </c>
      <c r="BI1509" s="2"/>
      <c r="BJ1509" s="2">
        <v>40913</v>
      </c>
      <c r="BK1509" s="1">
        <v>0.88</v>
      </c>
      <c r="BM1509" s="2">
        <v>40829</v>
      </c>
      <c r="BN1509" s="1">
        <v>2.1004999999999998</v>
      </c>
    </row>
    <row r="1510" spans="2:66">
      <c r="B1510" s="2">
        <v>41285</v>
      </c>
      <c r="C1510" s="1">
        <v>2.85</v>
      </c>
      <c r="E1510" s="2">
        <v>40746</v>
      </c>
      <c r="F1510" s="1">
        <v>3.32</v>
      </c>
      <c r="H1510" s="2">
        <v>40778</v>
      </c>
      <c r="I1510" s="1">
        <v>3.52</v>
      </c>
      <c r="K1510" s="2">
        <v>40774</v>
      </c>
      <c r="L1510" s="1">
        <v>3.84</v>
      </c>
      <c r="N1510" s="2">
        <v>40781</v>
      </c>
      <c r="O1510" s="1">
        <v>3.63</v>
      </c>
      <c r="Q1510" s="2">
        <v>40830</v>
      </c>
      <c r="R1510" s="1">
        <v>3.6080000000000001</v>
      </c>
      <c r="T1510" s="2">
        <v>40836</v>
      </c>
      <c r="U1510" s="1">
        <v>3.4750000000000001</v>
      </c>
      <c r="W1510" s="2">
        <v>40836</v>
      </c>
      <c r="X1510" s="1">
        <v>3.44</v>
      </c>
      <c r="Z1510" s="2">
        <v>40830</v>
      </c>
      <c r="AA1510" s="1">
        <v>3.4074999999999998</v>
      </c>
      <c r="AC1510" s="2">
        <v>40830</v>
      </c>
      <c r="AD1510" s="1">
        <v>3.4725000000000001</v>
      </c>
      <c r="AF1510" s="2">
        <v>41257</v>
      </c>
      <c r="AG1510" s="1">
        <v>0.308</v>
      </c>
      <c r="AI1510" s="2">
        <v>40836</v>
      </c>
      <c r="AJ1510" s="1">
        <v>2.9695</v>
      </c>
      <c r="AL1510" s="2">
        <v>40837</v>
      </c>
      <c r="AM1510" s="1">
        <v>2.3944999999999999</v>
      </c>
      <c r="AO1510" s="2">
        <v>40835</v>
      </c>
      <c r="AP1510" s="1">
        <v>0.63</v>
      </c>
      <c r="AR1510" s="2">
        <v>40828</v>
      </c>
      <c r="AS1510" s="1">
        <v>0.55000000000000004</v>
      </c>
      <c r="AU1510" s="2">
        <v>40829</v>
      </c>
      <c r="AV1510" s="1">
        <v>2.92</v>
      </c>
      <c r="AX1510" s="2">
        <v>40829</v>
      </c>
      <c r="AY1510" s="1">
        <v>3.0310000000000001</v>
      </c>
      <c r="BA1510" s="116">
        <v>40829</v>
      </c>
      <c r="BB1510" s="1">
        <v>2.7069999999999999</v>
      </c>
      <c r="BD1510" s="2">
        <v>40827</v>
      </c>
      <c r="BE1510" s="1">
        <v>1.5779999999999998</v>
      </c>
      <c r="BG1510" s="2">
        <v>40914</v>
      </c>
      <c r="BH1510" s="1">
        <v>1.98</v>
      </c>
      <c r="BI1510" s="2"/>
      <c r="BJ1510" s="2">
        <v>40914</v>
      </c>
      <c r="BK1510" s="1">
        <v>0.86</v>
      </c>
      <c r="BM1510" s="2">
        <v>40830</v>
      </c>
      <c r="BN1510" s="1">
        <v>2.14</v>
      </c>
    </row>
    <row r="1511" spans="2:66">
      <c r="B1511" s="2">
        <v>41288</v>
      </c>
      <c r="C1511" s="1">
        <v>2.85</v>
      </c>
      <c r="E1511" s="2">
        <v>40749</v>
      </c>
      <c r="F1511" s="1">
        <v>3.33</v>
      </c>
      <c r="H1511" s="2">
        <v>40779</v>
      </c>
      <c r="I1511" s="1">
        <v>3.46</v>
      </c>
      <c r="K1511" s="2">
        <v>40777</v>
      </c>
      <c r="L1511" s="1">
        <v>3.86</v>
      </c>
      <c r="N1511" s="2">
        <v>40784</v>
      </c>
      <c r="O1511" s="1">
        <v>3.66</v>
      </c>
      <c r="Q1511" s="2">
        <v>40833</v>
      </c>
      <c r="R1511" s="1">
        <v>3.65</v>
      </c>
      <c r="T1511" s="2">
        <v>40837</v>
      </c>
      <c r="U1511" s="1">
        <v>3.5300000000000002</v>
      </c>
      <c r="W1511" s="2">
        <v>40837</v>
      </c>
      <c r="X1511" s="1">
        <v>3.49</v>
      </c>
      <c r="Z1511" s="2">
        <v>40833</v>
      </c>
      <c r="AA1511" s="1">
        <v>3.4649999999999999</v>
      </c>
      <c r="AC1511" s="2">
        <v>40833</v>
      </c>
      <c r="AD1511" s="1">
        <v>3.5074999999999998</v>
      </c>
      <c r="AF1511" s="2">
        <v>41260</v>
      </c>
      <c r="AG1511" s="1">
        <v>0.309</v>
      </c>
      <c r="AI1511" s="2">
        <v>40837</v>
      </c>
      <c r="AJ1511" s="1">
        <v>3.024</v>
      </c>
      <c r="AL1511" s="2">
        <v>40840</v>
      </c>
      <c r="AM1511" s="1">
        <v>2.4068000000000001</v>
      </c>
      <c r="AO1511" s="2">
        <v>40836</v>
      </c>
      <c r="AP1511" s="1">
        <v>0.626</v>
      </c>
      <c r="AR1511" s="2">
        <v>40829</v>
      </c>
      <c r="AS1511" s="1">
        <v>0.5675</v>
      </c>
      <c r="AU1511" s="2">
        <v>40830</v>
      </c>
      <c r="AV1511" s="1">
        <v>2.96</v>
      </c>
      <c r="AX1511" s="2">
        <v>40830</v>
      </c>
      <c r="AY1511" s="1">
        <v>3.077</v>
      </c>
      <c r="BA1511" s="116">
        <v>40830</v>
      </c>
      <c r="BB1511" s="1">
        <v>2.76</v>
      </c>
      <c r="BD1511" s="2">
        <v>40828</v>
      </c>
      <c r="BE1511" s="1">
        <v>1.6379999999999999</v>
      </c>
      <c r="BG1511" s="2">
        <v>40917</v>
      </c>
      <c r="BH1511" s="1">
        <v>1.98</v>
      </c>
      <c r="BI1511" s="2"/>
      <c r="BJ1511" s="2">
        <v>40917</v>
      </c>
      <c r="BK1511" s="1">
        <v>0.85</v>
      </c>
      <c r="BM1511" s="2">
        <v>40833</v>
      </c>
      <c r="BN1511" s="1">
        <v>2.0310000000000001</v>
      </c>
    </row>
    <row r="1512" spans="2:66">
      <c r="B1512" s="2">
        <v>41289</v>
      </c>
      <c r="C1512" s="1">
        <v>2.85</v>
      </c>
      <c r="E1512" s="2">
        <v>40750</v>
      </c>
      <c r="F1512" s="1">
        <v>3.34</v>
      </c>
      <c r="H1512" s="2">
        <v>40780</v>
      </c>
      <c r="I1512" s="1">
        <v>3.46</v>
      </c>
      <c r="K1512" s="2">
        <v>40778</v>
      </c>
      <c r="L1512" s="1">
        <v>3.89</v>
      </c>
      <c r="N1512" s="2">
        <v>40785</v>
      </c>
      <c r="O1512" s="1">
        <v>3.61</v>
      </c>
      <c r="Q1512" s="2">
        <v>40834</v>
      </c>
      <c r="R1512" s="1">
        <v>3.64</v>
      </c>
      <c r="T1512" s="2">
        <v>40840</v>
      </c>
      <c r="U1512" s="1">
        <v>3.5575000000000001</v>
      </c>
      <c r="W1512" s="2">
        <v>40840</v>
      </c>
      <c r="X1512" s="1">
        <v>3.52</v>
      </c>
      <c r="Z1512" s="2">
        <v>40834</v>
      </c>
      <c r="AA1512" s="1">
        <v>3.4449999999999998</v>
      </c>
      <c r="AC1512" s="2">
        <v>40834</v>
      </c>
      <c r="AD1512" s="1">
        <v>3.4849999999999999</v>
      </c>
      <c r="AF1512" s="2">
        <v>41261</v>
      </c>
      <c r="AG1512" s="1">
        <v>0.309</v>
      </c>
      <c r="AI1512" s="2">
        <v>40840</v>
      </c>
      <c r="AJ1512" s="1">
        <v>3.0379999999999998</v>
      </c>
      <c r="AL1512" s="2">
        <v>40841</v>
      </c>
      <c r="AM1512" s="1">
        <v>2.2805</v>
      </c>
      <c r="AO1512" s="2">
        <v>40837</v>
      </c>
      <c r="AP1512" s="1">
        <v>0.63749999999999996</v>
      </c>
      <c r="AR1512" s="2">
        <v>40830</v>
      </c>
      <c r="AS1512" s="1">
        <v>0.55400000000000005</v>
      </c>
      <c r="AU1512" s="2">
        <v>40833</v>
      </c>
      <c r="AV1512" s="1">
        <v>2.8359999999999999</v>
      </c>
      <c r="AX1512" s="2">
        <v>40833</v>
      </c>
      <c r="AY1512" s="1">
        <v>2.9569999999999999</v>
      </c>
      <c r="BA1512" s="116">
        <v>40833</v>
      </c>
      <c r="BB1512" s="1">
        <v>2.6360000000000001</v>
      </c>
      <c r="BD1512" s="2">
        <v>40829</v>
      </c>
      <c r="BE1512" s="1">
        <v>1.5920000000000001</v>
      </c>
      <c r="BG1512" s="2">
        <v>40918</v>
      </c>
      <c r="BH1512" s="1">
        <v>2</v>
      </c>
      <c r="BI1512" s="2"/>
      <c r="BJ1512" s="2">
        <v>40918</v>
      </c>
      <c r="BK1512" s="1">
        <v>0.86</v>
      </c>
      <c r="BM1512" s="2">
        <v>40834</v>
      </c>
      <c r="BN1512" s="1">
        <v>2.0449999999999999</v>
      </c>
    </row>
    <row r="1513" spans="2:66">
      <c r="B1513" s="2">
        <v>41290</v>
      </c>
      <c r="C1513" s="1">
        <v>2.85</v>
      </c>
      <c r="E1513" s="2">
        <v>40751</v>
      </c>
      <c r="F1513" s="1">
        <v>3.34</v>
      </c>
      <c r="H1513" s="2">
        <v>40781</v>
      </c>
      <c r="I1513" s="1">
        <v>3.48</v>
      </c>
      <c r="K1513" s="2">
        <v>40779</v>
      </c>
      <c r="L1513" s="1">
        <v>3.84</v>
      </c>
      <c r="N1513" s="2">
        <v>40786</v>
      </c>
      <c r="O1513" s="1">
        <v>3.62</v>
      </c>
      <c r="Q1513" s="2">
        <v>40835</v>
      </c>
      <c r="R1513" s="1">
        <v>3.6349999999999998</v>
      </c>
      <c r="T1513" s="2">
        <v>40841</v>
      </c>
      <c r="U1513" s="1">
        <v>3.5550000000000002</v>
      </c>
      <c r="W1513" s="2">
        <v>40841</v>
      </c>
      <c r="X1513" s="1">
        <v>3.5175000000000001</v>
      </c>
      <c r="Z1513" s="2">
        <v>40835</v>
      </c>
      <c r="AA1513" s="1">
        <v>3.448</v>
      </c>
      <c r="AC1513" s="2">
        <v>40835</v>
      </c>
      <c r="AD1513" s="1">
        <v>3.4849999999999999</v>
      </c>
      <c r="AF1513" s="2">
        <v>41262</v>
      </c>
      <c r="AG1513" s="1">
        <v>0.31</v>
      </c>
      <c r="AI1513" s="2">
        <v>40841</v>
      </c>
      <c r="AJ1513" s="1">
        <v>2.9098000000000002</v>
      </c>
      <c r="AL1513" s="2">
        <v>40842</v>
      </c>
      <c r="AM1513" s="1">
        <v>2.375</v>
      </c>
      <c r="AO1513" s="2">
        <v>40840</v>
      </c>
      <c r="AP1513" s="1">
        <v>0.63449999999999995</v>
      </c>
      <c r="AR1513" s="2">
        <v>40833</v>
      </c>
      <c r="AS1513" s="1">
        <v>0.56100000000000005</v>
      </c>
      <c r="AU1513" s="2">
        <v>40834</v>
      </c>
      <c r="AV1513" s="1">
        <v>2.8439999999999999</v>
      </c>
      <c r="AX1513" s="2">
        <v>40834</v>
      </c>
      <c r="AY1513" s="1">
        <v>2.9630000000000001</v>
      </c>
      <c r="BA1513" s="116">
        <v>40834</v>
      </c>
      <c r="BB1513" s="1">
        <v>2.6360000000000001</v>
      </c>
      <c r="BD1513" s="2">
        <v>40830</v>
      </c>
      <c r="BE1513" s="1">
        <v>1.615</v>
      </c>
      <c r="BG1513" s="2">
        <v>40919</v>
      </c>
      <c r="BH1513" s="1">
        <v>1.9300000000000002</v>
      </c>
      <c r="BI1513" s="2"/>
      <c r="BJ1513" s="2">
        <v>40919</v>
      </c>
      <c r="BK1513" s="1">
        <v>0.82</v>
      </c>
      <c r="BM1513" s="2">
        <v>40835</v>
      </c>
      <c r="BN1513" s="1">
        <v>2.02</v>
      </c>
    </row>
    <row r="1514" spans="2:66">
      <c r="B1514" s="2">
        <v>41291</v>
      </c>
      <c r="C1514" s="1">
        <v>2.85</v>
      </c>
      <c r="E1514" s="2">
        <v>40752</v>
      </c>
      <c r="F1514" s="1">
        <v>3.34</v>
      </c>
      <c r="H1514" s="2">
        <v>40784</v>
      </c>
      <c r="I1514" s="1">
        <v>3.51</v>
      </c>
      <c r="K1514" s="2">
        <v>40780</v>
      </c>
      <c r="L1514" s="1">
        <v>3.84</v>
      </c>
      <c r="N1514" s="2">
        <v>40787</v>
      </c>
      <c r="O1514" s="1">
        <v>3.58</v>
      </c>
      <c r="Q1514" s="2">
        <v>40836</v>
      </c>
      <c r="R1514" s="1">
        <v>3.62</v>
      </c>
      <c r="T1514" s="2">
        <v>40842</v>
      </c>
      <c r="U1514" s="1">
        <v>3.5274999999999999</v>
      </c>
      <c r="W1514" s="2">
        <v>40842</v>
      </c>
      <c r="X1514" s="1">
        <v>3.5</v>
      </c>
      <c r="Z1514" s="2">
        <v>40836</v>
      </c>
      <c r="AA1514" s="1">
        <v>3.43</v>
      </c>
      <c r="AC1514" s="2">
        <v>40836</v>
      </c>
      <c r="AD1514" s="1">
        <v>3.4750000000000001</v>
      </c>
      <c r="AF1514" s="2">
        <v>41263</v>
      </c>
      <c r="AG1514" s="1">
        <v>0.31</v>
      </c>
      <c r="AI1514" s="2">
        <v>40842</v>
      </c>
      <c r="AJ1514" s="1">
        <v>3.0030000000000001</v>
      </c>
      <c r="AL1514" s="2">
        <v>40843</v>
      </c>
      <c r="AM1514" s="1">
        <v>2.5300000000000002</v>
      </c>
      <c r="AO1514" s="2">
        <v>40841</v>
      </c>
      <c r="AP1514" s="1">
        <v>0.60950000000000004</v>
      </c>
      <c r="AR1514" s="2">
        <v>40834</v>
      </c>
      <c r="AS1514" s="1">
        <v>0.55600000000000005</v>
      </c>
      <c r="AU1514" s="2">
        <v>40835</v>
      </c>
      <c r="AV1514" s="1">
        <v>2.8289999999999997</v>
      </c>
      <c r="AX1514" s="2">
        <v>40835</v>
      </c>
      <c r="AY1514" s="1">
        <v>2.9370000000000003</v>
      </c>
      <c r="BA1514" s="116">
        <v>40835</v>
      </c>
      <c r="BB1514" s="1">
        <v>2.6070000000000002</v>
      </c>
      <c r="BD1514" s="2">
        <v>40833</v>
      </c>
      <c r="BE1514" s="1">
        <v>1.5230000000000001</v>
      </c>
      <c r="BG1514" s="2">
        <v>40920</v>
      </c>
      <c r="BH1514" s="1">
        <v>1.94</v>
      </c>
      <c r="BI1514" s="2"/>
      <c r="BJ1514" s="2">
        <v>40920</v>
      </c>
      <c r="BK1514" s="1">
        <v>0.84</v>
      </c>
      <c r="BM1514" s="2">
        <v>40836</v>
      </c>
      <c r="BN1514" s="1">
        <v>2.0434999999999999</v>
      </c>
    </row>
    <row r="1515" spans="2:66">
      <c r="B1515" s="2">
        <v>41292</v>
      </c>
      <c r="C1515" s="1">
        <v>2.85</v>
      </c>
      <c r="E1515" s="2">
        <v>40753</v>
      </c>
      <c r="F1515" s="1">
        <v>3.36</v>
      </c>
      <c r="H1515" s="2">
        <v>40785</v>
      </c>
      <c r="I1515" s="1">
        <v>3.48</v>
      </c>
      <c r="K1515" s="2">
        <v>40781</v>
      </c>
      <c r="L1515" s="1">
        <v>3.87</v>
      </c>
      <c r="N1515" s="2">
        <v>40788</v>
      </c>
      <c r="O1515" s="1">
        <v>3.57</v>
      </c>
      <c r="Q1515" s="2">
        <v>40837</v>
      </c>
      <c r="R1515" s="1">
        <v>3.67</v>
      </c>
      <c r="T1515" s="2">
        <v>40843</v>
      </c>
      <c r="U1515" s="1">
        <v>3.5449999999999999</v>
      </c>
      <c r="W1515" s="2">
        <v>40843</v>
      </c>
      <c r="X1515" s="1">
        <v>3.52</v>
      </c>
      <c r="Z1515" s="2">
        <v>40837</v>
      </c>
      <c r="AA1515" s="1">
        <v>3.48</v>
      </c>
      <c r="AC1515" s="2">
        <v>40837</v>
      </c>
      <c r="AD1515" s="1">
        <v>3.5074999999999998</v>
      </c>
      <c r="AF1515" s="2">
        <v>41264</v>
      </c>
      <c r="AG1515" s="1">
        <v>0.31</v>
      </c>
      <c r="AI1515" s="2">
        <v>40843</v>
      </c>
      <c r="AJ1515" s="1">
        <v>3.194</v>
      </c>
      <c r="AL1515" s="2">
        <v>40844</v>
      </c>
      <c r="AM1515" s="1">
        <v>2.4424999999999999</v>
      </c>
      <c r="AO1515" s="2">
        <v>40842</v>
      </c>
      <c r="AP1515" s="1">
        <v>0.64049999999999996</v>
      </c>
      <c r="AR1515" s="2">
        <v>40835</v>
      </c>
      <c r="AS1515" s="1">
        <v>0.5575</v>
      </c>
      <c r="AU1515" s="2">
        <v>40836</v>
      </c>
      <c r="AV1515" s="1">
        <v>2.8250000000000002</v>
      </c>
      <c r="AX1515" s="2">
        <v>40836</v>
      </c>
      <c r="AY1515" s="1">
        <v>2.9359999999999999</v>
      </c>
      <c r="BA1515" s="116">
        <v>40836</v>
      </c>
      <c r="BB1515" s="1">
        <v>2.61</v>
      </c>
      <c r="BD1515" s="2">
        <v>40834</v>
      </c>
      <c r="BE1515" s="1">
        <v>1.56</v>
      </c>
      <c r="BG1515" s="2">
        <v>40921</v>
      </c>
      <c r="BH1515" s="1">
        <v>1.8900000000000001</v>
      </c>
      <c r="BI1515" s="2"/>
      <c r="BJ1515" s="2">
        <v>40921</v>
      </c>
      <c r="BK1515" s="1">
        <v>0.8</v>
      </c>
      <c r="BM1515" s="2">
        <v>40837</v>
      </c>
      <c r="BN1515" s="1">
        <v>2.0670000000000002</v>
      </c>
    </row>
    <row r="1516" spans="2:66">
      <c r="B1516" s="2">
        <v>41295</v>
      </c>
      <c r="C1516" s="1">
        <v>2.85</v>
      </c>
      <c r="E1516" s="2">
        <v>40756</v>
      </c>
      <c r="F1516" s="1">
        <v>3.39</v>
      </c>
      <c r="H1516" s="2">
        <v>40786</v>
      </c>
      <c r="I1516" s="1">
        <v>3.49</v>
      </c>
      <c r="K1516" s="2">
        <v>40784</v>
      </c>
      <c r="L1516" s="1">
        <v>3.88</v>
      </c>
      <c r="N1516" s="2">
        <v>40791</v>
      </c>
      <c r="O1516" s="1">
        <v>3.46</v>
      </c>
      <c r="Q1516" s="2">
        <v>40840</v>
      </c>
      <c r="R1516" s="1">
        <v>3.6949999999999998</v>
      </c>
      <c r="T1516" s="2">
        <v>40844</v>
      </c>
      <c r="U1516" s="1">
        <v>3.58</v>
      </c>
      <c r="W1516" s="2">
        <v>40844</v>
      </c>
      <c r="X1516" s="1">
        <v>3.5550000000000002</v>
      </c>
      <c r="Z1516" s="2">
        <v>40840</v>
      </c>
      <c r="AA1516" s="1">
        <v>3.5</v>
      </c>
      <c r="AC1516" s="2">
        <v>40840</v>
      </c>
      <c r="AD1516" s="1">
        <v>3.5175000000000001</v>
      </c>
      <c r="AF1516" s="2">
        <v>41267</v>
      </c>
      <c r="AG1516" s="1">
        <v>0.31</v>
      </c>
      <c r="AI1516" s="2">
        <v>40844</v>
      </c>
      <c r="AJ1516" s="1">
        <v>3.11</v>
      </c>
      <c r="AL1516" s="2">
        <v>40847</v>
      </c>
      <c r="AM1516" s="1">
        <v>2.2614999999999998</v>
      </c>
      <c r="AO1516" s="2">
        <v>40843</v>
      </c>
      <c r="AP1516" s="1">
        <v>0.625</v>
      </c>
      <c r="AR1516" s="2">
        <v>40836</v>
      </c>
      <c r="AS1516" s="1">
        <v>0.56100000000000005</v>
      </c>
      <c r="AU1516" s="2">
        <v>40837</v>
      </c>
      <c r="AV1516" s="1">
        <v>2.8340000000000001</v>
      </c>
      <c r="AX1516" s="2">
        <v>40837</v>
      </c>
      <c r="AY1516" s="1">
        <v>2.9459999999999997</v>
      </c>
      <c r="BA1516" s="116">
        <v>40837</v>
      </c>
      <c r="BB1516" s="1">
        <v>2.6339999999999999</v>
      </c>
      <c r="BD1516" s="2">
        <v>40835</v>
      </c>
      <c r="BE1516" s="1">
        <v>1.55</v>
      </c>
      <c r="BG1516" s="2">
        <v>40925</v>
      </c>
      <c r="BH1516" s="1">
        <v>1.87</v>
      </c>
      <c r="BI1516" s="2"/>
      <c r="BJ1516" s="2">
        <v>40925</v>
      </c>
      <c r="BK1516" s="1">
        <v>0.79</v>
      </c>
      <c r="BM1516" s="2">
        <v>40840</v>
      </c>
      <c r="BN1516" s="1">
        <v>2.08</v>
      </c>
    </row>
    <row r="1517" spans="2:66">
      <c r="B1517" s="2">
        <v>41296</v>
      </c>
      <c r="C1517" s="1">
        <v>2.85</v>
      </c>
      <c r="E1517" s="2">
        <v>40759</v>
      </c>
      <c r="F1517" s="1">
        <v>3.35</v>
      </c>
      <c r="H1517" s="2">
        <v>40787</v>
      </c>
      <c r="I1517" s="1">
        <v>3.45</v>
      </c>
      <c r="K1517" s="2">
        <v>40785</v>
      </c>
      <c r="L1517" s="1">
        <v>3.84</v>
      </c>
      <c r="N1517" s="2">
        <v>40792</v>
      </c>
      <c r="O1517" s="1">
        <v>3.45</v>
      </c>
      <c r="Q1517" s="2">
        <v>40841</v>
      </c>
      <c r="R1517" s="1">
        <v>3.6850000000000001</v>
      </c>
      <c r="T1517" s="2">
        <v>40847</v>
      </c>
      <c r="U1517" s="1">
        <v>3.54</v>
      </c>
      <c r="W1517" s="2">
        <v>40847</v>
      </c>
      <c r="X1517" s="1">
        <v>3.5175000000000001</v>
      </c>
      <c r="Z1517" s="2">
        <v>40841</v>
      </c>
      <c r="AA1517" s="1">
        <v>3.5</v>
      </c>
      <c r="AC1517" s="2">
        <v>40841</v>
      </c>
      <c r="AD1517" s="1">
        <v>3.5175000000000001</v>
      </c>
      <c r="AF1517" s="2">
        <v>41270</v>
      </c>
      <c r="AG1517" s="1">
        <v>0.311</v>
      </c>
      <c r="AI1517" s="2">
        <v>40847</v>
      </c>
      <c r="AJ1517" s="1">
        <v>2.8879999999999999</v>
      </c>
      <c r="AL1517" s="2">
        <v>40848</v>
      </c>
      <c r="AM1517" s="1">
        <v>2.1459999999999999</v>
      </c>
      <c r="AO1517" s="2">
        <v>40844</v>
      </c>
      <c r="AP1517" s="1">
        <v>0.59150000000000003</v>
      </c>
      <c r="AR1517" s="2">
        <v>40837</v>
      </c>
      <c r="AS1517" s="1">
        <v>0.57250000000000001</v>
      </c>
      <c r="AU1517" s="2">
        <v>40840</v>
      </c>
      <c r="AV1517" s="1">
        <v>2.8490000000000002</v>
      </c>
      <c r="AX1517" s="2">
        <v>40840</v>
      </c>
      <c r="AY1517" s="1">
        <v>2.9590000000000001</v>
      </c>
      <c r="BA1517" s="116">
        <v>40840</v>
      </c>
      <c r="BB1517" s="1">
        <v>2.645</v>
      </c>
      <c r="BD1517" s="2">
        <v>40836</v>
      </c>
      <c r="BE1517" s="1">
        <v>1.5779999999999998</v>
      </c>
      <c r="BG1517" s="2">
        <v>40926</v>
      </c>
      <c r="BH1517" s="1">
        <v>1.92</v>
      </c>
      <c r="BI1517" s="2"/>
      <c r="BJ1517" s="2">
        <v>40926</v>
      </c>
      <c r="BK1517" s="1">
        <v>0.82</v>
      </c>
      <c r="BM1517" s="2">
        <v>40841</v>
      </c>
      <c r="BN1517" s="1">
        <v>1.9809999999999999</v>
      </c>
    </row>
    <row r="1518" spans="2:66">
      <c r="B1518" s="2">
        <v>41297</v>
      </c>
      <c r="C1518" s="1">
        <v>2.85</v>
      </c>
      <c r="E1518" s="2">
        <v>40760</v>
      </c>
      <c r="F1518" s="1">
        <v>3.32</v>
      </c>
      <c r="H1518" s="2">
        <v>40788</v>
      </c>
      <c r="I1518" s="1">
        <v>3.44</v>
      </c>
      <c r="K1518" s="2">
        <v>40786</v>
      </c>
      <c r="L1518" s="1">
        <v>3.86</v>
      </c>
      <c r="N1518" s="2">
        <v>40793</v>
      </c>
      <c r="O1518" s="1">
        <v>3.5300000000000002</v>
      </c>
      <c r="Q1518" s="2">
        <v>40842</v>
      </c>
      <c r="R1518" s="1">
        <v>3.6524999999999999</v>
      </c>
      <c r="T1518" s="2">
        <v>40848</v>
      </c>
      <c r="U1518" s="1">
        <v>3.5125000000000002</v>
      </c>
      <c r="W1518" s="2">
        <v>40848</v>
      </c>
      <c r="X1518" s="1">
        <v>3.49</v>
      </c>
      <c r="Z1518" s="2">
        <v>40842</v>
      </c>
      <c r="AA1518" s="1">
        <v>3.4830000000000001</v>
      </c>
      <c r="AC1518" s="2">
        <v>40842</v>
      </c>
      <c r="AD1518" s="1">
        <v>3.5074999999999998</v>
      </c>
      <c r="AF1518" s="2">
        <v>41271</v>
      </c>
      <c r="AG1518" s="1">
        <v>0.308</v>
      </c>
      <c r="AI1518" s="2">
        <v>40848</v>
      </c>
      <c r="AJ1518" s="1">
        <v>2.7570000000000001</v>
      </c>
      <c r="AL1518" s="2">
        <v>40849</v>
      </c>
      <c r="AM1518" s="1">
        <v>2.1339999999999999</v>
      </c>
      <c r="AO1518" s="2">
        <v>40847</v>
      </c>
      <c r="AP1518" s="1">
        <v>0.55649999999999999</v>
      </c>
      <c r="AR1518" s="2">
        <v>40840</v>
      </c>
      <c r="AS1518" s="1">
        <v>0.5655</v>
      </c>
      <c r="AU1518" s="2">
        <v>40841</v>
      </c>
      <c r="AV1518" s="1">
        <v>2.782</v>
      </c>
      <c r="AX1518" s="2">
        <v>40841</v>
      </c>
      <c r="AY1518" s="1">
        <v>2.8839999999999999</v>
      </c>
      <c r="BA1518" s="116">
        <v>40841</v>
      </c>
      <c r="BB1518" s="1">
        <v>2.5670000000000002</v>
      </c>
      <c r="BD1518" s="2">
        <v>40837</v>
      </c>
      <c r="BE1518" s="1">
        <v>1.5960000000000001</v>
      </c>
      <c r="BG1518" s="2">
        <v>40927</v>
      </c>
      <c r="BH1518" s="1">
        <v>2.0099999999999998</v>
      </c>
      <c r="BI1518" s="2"/>
      <c r="BJ1518" s="2">
        <v>40927</v>
      </c>
      <c r="BK1518" s="1">
        <v>0.87</v>
      </c>
      <c r="BM1518" s="2">
        <v>40842</v>
      </c>
      <c r="BN1518" s="1">
        <v>1.9889999999999999</v>
      </c>
    </row>
    <row r="1519" spans="2:66">
      <c r="B1519" s="2">
        <v>41298</v>
      </c>
      <c r="C1519" s="1">
        <v>2.84</v>
      </c>
      <c r="E1519" s="2">
        <v>40765</v>
      </c>
      <c r="F1519" s="1">
        <v>3.29</v>
      </c>
      <c r="H1519" s="2">
        <v>40791</v>
      </c>
      <c r="I1519" s="1">
        <v>3.35</v>
      </c>
      <c r="K1519" s="2">
        <v>40787</v>
      </c>
      <c r="L1519" s="1">
        <v>3.81</v>
      </c>
      <c r="N1519" s="2">
        <v>40794</v>
      </c>
      <c r="O1519" s="1">
        <v>3.48</v>
      </c>
      <c r="Q1519" s="2">
        <v>40843</v>
      </c>
      <c r="R1519" s="1">
        <v>3.6675</v>
      </c>
      <c r="T1519" s="2">
        <v>40849</v>
      </c>
      <c r="U1519" s="1">
        <v>3.4675000000000002</v>
      </c>
      <c r="W1519" s="2">
        <v>40849</v>
      </c>
      <c r="X1519" s="1">
        <v>3.4649999999999999</v>
      </c>
      <c r="Z1519" s="2">
        <v>40843</v>
      </c>
      <c r="AA1519" s="1">
        <v>3.51</v>
      </c>
      <c r="AC1519" s="2">
        <v>40843</v>
      </c>
      <c r="AD1519" s="1">
        <v>3.54</v>
      </c>
      <c r="AF1519" s="2">
        <v>41274</v>
      </c>
      <c r="AG1519" s="1">
        <v>0.30599999999999999</v>
      </c>
      <c r="AI1519" s="2">
        <v>40849</v>
      </c>
      <c r="AJ1519" s="1">
        <v>2.7650000000000001</v>
      </c>
      <c r="AL1519" s="2">
        <v>40850</v>
      </c>
      <c r="AM1519" s="1">
        <v>2.2189999999999999</v>
      </c>
      <c r="AO1519" s="2">
        <v>40848</v>
      </c>
      <c r="AP1519" s="1">
        <v>0.57550000000000001</v>
      </c>
      <c r="AR1519" s="2">
        <v>40841</v>
      </c>
      <c r="AS1519" s="1">
        <v>0.5615</v>
      </c>
      <c r="AU1519" s="2">
        <v>40842</v>
      </c>
      <c r="AV1519" s="1">
        <v>2.8279999999999998</v>
      </c>
      <c r="AX1519" s="2">
        <v>40842</v>
      </c>
      <c r="AY1519" s="1">
        <v>2.923</v>
      </c>
      <c r="BA1519" s="116">
        <v>40842</v>
      </c>
      <c r="BB1519" s="1">
        <v>2.593</v>
      </c>
      <c r="BD1519" s="2">
        <v>40840</v>
      </c>
      <c r="BE1519" s="1">
        <v>1.6019999999999999</v>
      </c>
      <c r="BG1519" s="2">
        <v>40928</v>
      </c>
      <c r="BH1519" s="1">
        <v>2.0499999999999998</v>
      </c>
      <c r="BI1519" s="2"/>
      <c r="BJ1519" s="2">
        <v>40928</v>
      </c>
      <c r="BK1519" s="1">
        <v>0.91</v>
      </c>
      <c r="BM1519" s="2">
        <v>40843</v>
      </c>
      <c r="BN1519" s="1">
        <v>2.0937999999999999</v>
      </c>
    </row>
    <row r="1520" spans="2:66">
      <c r="B1520" s="2">
        <v>41299</v>
      </c>
      <c r="C1520" s="1">
        <v>2.84</v>
      </c>
      <c r="E1520" s="2">
        <v>40766</v>
      </c>
      <c r="F1520" s="1">
        <v>3.29</v>
      </c>
      <c r="H1520" s="2">
        <v>40792</v>
      </c>
      <c r="I1520" s="1">
        <v>3.35</v>
      </c>
      <c r="K1520" s="2">
        <v>40788</v>
      </c>
      <c r="L1520" s="1">
        <v>3.79</v>
      </c>
      <c r="N1520" s="2">
        <v>40795</v>
      </c>
      <c r="O1520" s="1">
        <v>3.45</v>
      </c>
      <c r="Q1520" s="2">
        <v>40844</v>
      </c>
      <c r="R1520" s="1">
        <v>3.7050000000000001</v>
      </c>
      <c r="T1520" s="2">
        <v>40850</v>
      </c>
      <c r="U1520" s="1">
        <v>3.4375</v>
      </c>
      <c r="W1520" s="2">
        <v>40850</v>
      </c>
      <c r="X1520" s="1">
        <v>3.4325000000000001</v>
      </c>
      <c r="Z1520" s="2">
        <v>40844</v>
      </c>
      <c r="AA1520" s="1">
        <v>3.54</v>
      </c>
      <c r="AC1520" s="2">
        <v>40844</v>
      </c>
      <c r="AD1520" s="1">
        <v>3.56</v>
      </c>
      <c r="AF1520" s="2">
        <v>41276</v>
      </c>
      <c r="AG1520" s="1">
        <v>0.30499999999999999</v>
      </c>
      <c r="AI1520" s="2">
        <v>40850</v>
      </c>
      <c r="AJ1520" s="1">
        <v>2.879</v>
      </c>
      <c r="AL1520" s="2">
        <v>40851</v>
      </c>
      <c r="AM1520" s="1">
        <v>2.1739999999999999</v>
      </c>
      <c r="AO1520" s="2">
        <v>40849</v>
      </c>
      <c r="AP1520" s="1">
        <v>0.5635</v>
      </c>
      <c r="AR1520" s="2">
        <v>40842</v>
      </c>
      <c r="AS1520" s="1">
        <v>0.57799999999999996</v>
      </c>
      <c r="AU1520" s="2">
        <v>40843</v>
      </c>
      <c r="AV1520" s="1">
        <v>2.9619999999999997</v>
      </c>
      <c r="AX1520" s="2">
        <v>40843</v>
      </c>
      <c r="AY1520" s="1">
        <v>3.0489999999999999</v>
      </c>
      <c r="BA1520" s="116">
        <v>40843</v>
      </c>
      <c r="BB1520" s="1">
        <v>2.6890000000000001</v>
      </c>
      <c r="BD1520" s="2">
        <v>40841</v>
      </c>
      <c r="BE1520" s="1">
        <v>1.514</v>
      </c>
      <c r="BG1520" s="2">
        <v>40931</v>
      </c>
      <c r="BH1520" s="1">
        <v>2.09</v>
      </c>
      <c r="BI1520" s="2"/>
      <c r="BJ1520" s="2">
        <v>40931</v>
      </c>
      <c r="BK1520" s="1">
        <v>0.93</v>
      </c>
      <c r="BM1520" s="2">
        <v>40844</v>
      </c>
      <c r="BN1520" s="1">
        <v>2.069</v>
      </c>
    </row>
    <row r="1521" spans="2:66">
      <c r="B1521" s="2">
        <v>41302</v>
      </c>
      <c r="C1521" s="1">
        <v>2.84</v>
      </c>
      <c r="E1521" s="2">
        <v>40767</v>
      </c>
      <c r="F1521" s="1">
        <v>3.29</v>
      </c>
      <c r="H1521" s="2">
        <v>40793</v>
      </c>
      <c r="I1521" s="1">
        <v>3.45</v>
      </c>
      <c r="K1521" s="2">
        <v>40791</v>
      </c>
      <c r="L1521" s="1">
        <v>3.63</v>
      </c>
      <c r="N1521" s="2">
        <v>40800</v>
      </c>
      <c r="O1521" s="1">
        <v>3.4</v>
      </c>
      <c r="Q1521" s="2">
        <v>40847</v>
      </c>
      <c r="R1521" s="1">
        <v>3.66</v>
      </c>
      <c r="T1521" s="2">
        <v>40851</v>
      </c>
      <c r="U1521" s="1">
        <v>3.46</v>
      </c>
      <c r="W1521" s="2">
        <v>40851</v>
      </c>
      <c r="X1521" s="1">
        <v>3.4474999999999998</v>
      </c>
      <c r="Z1521" s="2">
        <v>40847</v>
      </c>
      <c r="AA1521" s="1">
        <v>3.5049999999999999</v>
      </c>
      <c r="AC1521" s="2">
        <v>40847</v>
      </c>
      <c r="AD1521" s="1">
        <v>3.5449999999999999</v>
      </c>
      <c r="AF1521" s="2">
        <v>41277</v>
      </c>
      <c r="AG1521" s="1">
        <v>0.30499999999999999</v>
      </c>
      <c r="AI1521" s="2">
        <v>40851</v>
      </c>
      <c r="AJ1521" s="1">
        <v>2.8330000000000002</v>
      </c>
      <c r="AL1521" s="2">
        <v>40854</v>
      </c>
      <c r="AM1521" s="1">
        <v>2.1775000000000002</v>
      </c>
      <c r="AO1521" s="2">
        <v>40850</v>
      </c>
      <c r="AP1521" s="1">
        <v>0.5675</v>
      </c>
      <c r="AR1521" s="2">
        <v>40843</v>
      </c>
      <c r="AS1521" s="1">
        <v>0.54300000000000004</v>
      </c>
      <c r="AU1521" s="2">
        <v>40844</v>
      </c>
      <c r="AV1521" s="1">
        <v>2.9510000000000001</v>
      </c>
      <c r="AX1521" s="2">
        <v>40844</v>
      </c>
      <c r="AY1521" s="1">
        <v>3.0459999999999998</v>
      </c>
      <c r="BA1521" s="116">
        <v>40844</v>
      </c>
      <c r="BB1521" s="1">
        <v>2.694</v>
      </c>
      <c r="BD1521" s="2">
        <v>40842</v>
      </c>
      <c r="BE1521" s="1">
        <v>1.52</v>
      </c>
      <c r="BG1521" s="2">
        <v>40932</v>
      </c>
      <c r="BH1521" s="1">
        <v>2.08</v>
      </c>
      <c r="BI1521" s="2"/>
      <c r="BJ1521" s="2">
        <v>40932</v>
      </c>
      <c r="BK1521" s="1">
        <v>0.92</v>
      </c>
      <c r="BM1521" s="2">
        <v>40847</v>
      </c>
      <c r="BN1521" s="1">
        <v>1.8620000000000001</v>
      </c>
    </row>
    <row r="1522" spans="2:66">
      <c r="B1522" s="2">
        <v>41303</v>
      </c>
      <c r="C1522" s="1">
        <v>2.84</v>
      </c>
      <c r="E1522" s="2">
        <v>40771</v>
      </c>
      <c r="F1522" s="1">
        <v>3.29</v>
      </c>
      <c r="H1522" s="2">
        <v>40794</v>
      </c>
      <c r="I1522" s="1">
        <v>3.4</v>
      </c>
      <c r="K1522" s="2">
        <v>40792</v>
      </c>
      <c r="L1522" s="1">
        <v>3.63</v>
      </c>
      <c r="N1522" s="2">
        <v>40801</v>
      </c>
      <c r="O1522" s="1">
        <v>3.45</v>
      </c>
      <c r="Q1522" s="2">
        <v>40848</v>
      </c>
      <c r="R1522" s="1">
        <v>3.6349999999999998</v>
      </c>
      <c r="T1522" s="2">
        <v>40854</v>
      </c>
      <c r="U1522" s="1">
        <v>3.4550000000000001</v>
      </c>
      <c r="W1522" s="2">
        <v>40854</v>
      </c>
      <c r="X1522" s="1">
        <v>3.4375</v>
      </c>
      <c r="Z1522" s="2">
        <v>40848</v>
      </c>
      <c r="AA1522" s="1">
        <v>3.4849999999999999</v>
      </c>
      <c r="AC1522" s="2">
        <v>40848</v>
      </c>
      <c r="AD1522" s="1">
        <v>3.528</v>
      </c>
      <c r="AF1522" s="2">
        <v>41278</v>
      </c>
      <c r="AG1522" s="1">
        <v>0.30499999999999999</v>
      </c>
      <c r="AI1522" s="2">
        <v>40854</v>
      </c>
      <c r="AJ1522" s="1">
        <v>2.839</v>
      </c>
      <c r="AL1522" s="2">
        <v>40855</v>
      </c>
      <c r="AM1522" s="1">
        <v>2.222</v>
      </c>
      <c r="AO1522" s="2">
        <v>40851</v>
      </c>
      <c r="AP1522" s="1">
        <v>0.57199999999999995</v>
      </c>
      <c r="AR1522" s="2">
        <v>40844</v>
      </c>
      <c r="AS1522" s="1">
        <v>0.52200000000000002</v>
      </c>
      <c r="AU1522" s="2">
        <v>40847</v>
      </c>
      <c r="AV1522" s="1">
        <v>2.7519999999999998</v>
      </c>
      <c r="AX1522" s="2">
        <v>40847</v>
      </c>
      <c r="AY1522" s="1">
        <v>2.8529999999999998</v>
      </c>
      <c r="BA1522" s="116">
        <v>40847</v>
      </c>
      <c r="BB1522" s="1">
        <v>2.4689999999999999</v>
      </c>
      <c r="BD1522" s="2">
        <v>40843</v>
      </c>
      <c r="BE1522" s="1">
        <v>1.6219999999999999</v>
      </c>
      <c r="BG1522" s="2">
        <v>40933</v>
      </c>
      <c r="BH1522" s="1">
        <v>2.0099999999999998</v>
      </c>
      <c r="BI1522" s="2"/>
      <c r="BJ1522" s="2">
        <v>40933</v>
      </c>
      <c r="BK1522" s="1">
        <v>0.81</v>
      </c>
      <c r="BM1522" s="2">
        <v>40848</v>
      </c>
      <c r="BN1522" s="1">
        <v>1.8555000000000001</v>
      </c>
    </row>
    <row r="1523" spans="2:66">
      <c r="B1523" s="2">
        <v>41304</v>
      </c>
      <c r="C1523" s="1">
        <v>2.84</v>
      </c>
      <c r="E1523" s="2">
        <v>40772</v>
      </c>
      <c r="F1523" s="1">
        <v>3.29</v>
      </c>
      <c r="H1523" s="2">
        <v>40795</v>
      </c>
      <c r="I1523" s="1">
        <v>3.36</v>
      </c>
      <c r="K1523" s="2">
        <v>40793</v>
      </c>
      <c r="L1523" s="1">
        <v>3.7</v>
      </c>
      <c r="N1523" s="2">
        <v>40802</v>
      </c>
      <c r="O1523" s="1">
        <v>3.48</v>
      </c>
      <c r="Q1523" s="2">
        <v>40849</v>
      </c>
      <c r="R1523" s="1">
        <v>3.59</v>
      </c>
      <c r="T1523" s="2">
        <v>40855</v>
      </c>
      <c r="U1523" s="1">
        <v>3.4424999999999999</v>
      </c>
      <c r="W1523" s="2">
        <v>40855</v>
      </c>
      <c r="X1523" s="1">
        <v>3.42</v>
      </c>
      <c r="Z1523" s="2">
        <v>40849</v>
      </c>
      <c r="AA1523" s="1">
        <v>3.4550000000000001</v>
      </c>
      <c r="AC1523" s="2">
        <v>40849</v>
      </c>
      <c r="AD1523" s="1">
        <v>3.508</v>
      </c>
      <c r="AF1523" s="2">
        <v>41281</v>
      </c>
      <c r="AG1523" s="1">
        <v>0.30499999999999999</v>
      </c>
      <c r="AI1523" s="2">
        <v>40855</v>
      </c>
      <c r="AJ1523" s="1">
        <v>2.8759999999999999</v>
      </c>
      <c r="AL1523" s="2">
        <v>40856</v>
      </c>
      <c r="AM1523" s="1">
        <v>2.141</v>
      </c>
      <c r="AO1523" s="2">
        <v>40854</v>
      </c>
      <c r="AP1523" s="1">
        <v>0.58450000000000002</v>
      </c>
      <c r="AR1523" s="2">
        <v>40847</v>
      </c>
      <c r="AS1523" s="1">
        <v>0.52349999999999997</v>
      </c>
      <c r="AU1523" s="2">
        <v>40848</v>
      </c>
      <c r="AV1523" s="1">
        <v>2.7109999999999999</v>
      </c>
      <c r="AX1523" s="2">
        <v>40848</v>
      </c>
      <c r="AY1523" s="1">
        <v>2.7810000000000001</v>
      </c>
      <c r="BA1523" s="116">
        <v>40848</v>
      </c>
      <c r="BB1523" s="1">
        <v>2.4420000000000002</v>
      </c>
      <c r="BD1523" s="2">
        <v>40844</v>
      </c>
      <c r="BE1523" s="1">
        <v>1.5739999999999998</v>
      </c>
      <c r="BG1523" s="2">
        <v>40934</v>
      </c>
      <c r="BH1523" s="1">
        <v>1.96</v>
      </c>
      <c r="BI1523" s="2"/>
      <c r="BJ1523" s="2">
        <v>40934</v>
      </c>
      <c r="BK1523" s="1">
        <v>0.77</v>
      </c>
      <c r="BM1523" s="2">
        <v>40849</v>
      </c>
      <c r="BN1523" s="1">
        <v>1.9035</v>
      </c>
    </row>
    <row r="1524" spans="2:66">
      <c r="B1524" s="2">
        <v>41305</v>
      </c>
      <c r="C1524" s="1">
        <v>2.84</v>
      </c>
      <c r="E1524" s="2">
        <v>40773</v>
      </c>
      <c r="F1524" s="1">
        <v>3.29</v>
      </c>
      <c r="H1524" s="2">
        <v>40800</v>
      </c>
      <c r="I1524" s="1">
        <v>3.31</v>
      </c>
      <c r="K1524" s="2">
        <v>40794</v>
      </c>
      <c r="L1524" s="1">
        <v>3.64</v>
      </c>
      <c r="N1524" s="2">
        <v>40805</v>
      </c>
      <c r="O1524" s="1">
        <v>3.61</v>
      </c>
      <c r="Q1524" s="2">
        <v>40850</v>
      </c>
      <c r="R1524" s="1">
        <v>3.5525000000000002</v>
      </c>
      <c r="T1524" s="2">
        <v>40856</v>
      </c>
      <c r="U1524" s="1">
        <v>3.45</v>
      </c>
      <c r="W1524" s="2">
        <v>40856</v>
      </c>
      <c r="X1524" s="1">
        <v>3.42</v>
      </c>
      <c r="Z1524" s="2">
        <v>40850</v>
      </c>
      <c r="AA1524" s="1">
        <v>3.4350000000000001</v>
      </c>
      <c r="AC1524" s="2">
        <v>40850</v>
      </c>
      <c r="AD1524" s="1">
        <v>3.5049999999999999</v>
      </c>
      <c r="AF1524" s="2">
        <v>41282</v>
      </c>
      <c r="AG1524" s="1">
        <v>0.30499999999999999</v>
      </c>
      <c r="AI1524" s="2">
        <v>40856</v>
      </c>
      <c r="AJ1524" s="1">
        <v>2.7800000000000002</v>
      </c>
      <c r="AL1524" s="2">
        <v>40857</v>
      </c>
      <c r="AM1524" s="1">
        <v>2.2075</v>
      </c>
      <c r="AO1524" s="2">
        <v>40855</v>
      </c>
      <c r="AP1524" s="1">
        <v>0.59250000000000003</v>
      </c>
      <c r="AR1524" s="2">
        <v>40848</v>
      </c>
      <c r="AS1524" s="1">
        <v>0.54249999999999998</v>
      </c>
      <c r="AU1524" s="2">
        <v>40849</v>
      </c>
      <c r="AV1524" s="1">
        <v>2.7610000000000001</v>
      </c>
      <c r="AX1524" s="2">
        <v>40849</v>
      </c>
      <c r="AY1524" s="1">
        <v>2.85</v>
      </c>
      <c r="BA1524" s="116">
        <v>40849</v>
      </c>
      <c r="BB1524" s="1">
        <v>2.504</v>
      </c>
      <c r="BD1524" s="2">
        <v>40847</v>
      </c>
      <c r="BE1524" s="1">
        <v>1.494</v>
      </c>
      <c r="BG1524" s="2">
        <v>40935</v>
      </c>
      <c r="BH1524" s="1">
        <v>1.9300000000000002</v>
      </c>
      <c r="BI1524" s="2"/>
      <c r="BJ1524" s="2">
        <v>40935</v>
      </c>
      <c r="BK1524" s="1">
        <v>0.75</v>
      </c>
      <c r="BM1524" s="2">
        <v>40850</v>
      </c>
      <c r="BN1524" s="1">
        <v>1.899</v>
      </c>
    </row>
    <row r="1525" spans="2:66">
      <c r="B1525" s="2">
        <v>41306</v>
      </c>
      <c r="C1525" s="1">
        <v>2.84</v>
      </c>
      <c r="E1525" s="2">
        <v>40774</v>
      </c>
      <c r="F1525" s="1">
        <v>3.2800000000000002</v>
      </c>
      <c r="H1525" s="2">
        <v>40801</v>
      </c>
      <c r="I1525" s="1">
        <v>3.37</v>
      </c>
      <c r="K1525" s="2">
        <v>40795</v>
      </c>
      <c r="L1525" s="1">
        <v>3.6</v>
      </c>
      <c r="N1525" s="2">
        <v>40806</v>
      </c>
      <c r="O1525" s="1">
        <v>3.61</v>
      </c>
      <c r="Q1525" s="2">
        <v>40851</v>
      </c>
      <c r="R1525" s="1">
        <v>3.5724999999999998</v>
      </c>
      <c r="T1525" s="2">
        <v>40857</v>
      </c>
      <c r="U1525" s="1">
        <v>3.375</v>
      </c>
      <c r="W1525" s="2">
        <v>40857</v>
      </c>
      <c r="X1525" s="1">
        <v>3.34</v>
      </c>
      <c r="Z1525" s="2">
        <v>40851</v>
      </c>
      <c r="AA1525" s="1">
        <v>3.4449999999999998</v>
      </c>
      <c r="AC1525" s="2">
        <v>40851</v>
      </c>
      <c r="AD1525" s="1">
        <v>3.5</v>
      </c>
      <c r="AF1525" s="2">
        <v>41283</v>
      </c>
      <c r="AG1525" s="1">
        <v>0.30499999999999999</v>
      </c>
      <c r="AI1525" s="2">
        <v>40857</v>
      </c>
      <c r="AJ1525" s="1">
        <v>2.8355000000000001</v>
      </c>
      <c r="AL1525" s="2">
        <v>40858</v>
      </c>
      <c r="AM1525" s="1">
        <v>2.2050000000000001</v>
      </c>
      <c r="AO1525" s="2">
        <v>40856</v>
      </c>
      <c r="AP1525" s="1">
        <v>0.63949999999999996</v>
      </c>
      <c r="AR1525" s="2">
        <v>40849</v>
      </c>
      <c r="AS1525" s="1">
        <v>0.53549999999999998</v>
      </c>
      <c r="AU1525" s="2">
        <v>40850</v>
      </c>
      <c r="AV1525" s="1">
        <v>2.835</v>
      </c>
      <c r="AX1525" s="2">
        <v>40850</v>
      </c>
      <c r="AY1525" s="1">
        <v>2.919</v>
      </c>
      <c r="BA1525" s="116">
        <v>40850</v>
      </c>
      <c r="BB1525" s="1">
        <v>2.569</v>
      </c>
      <c r="BD1525" s="2">
        <v>40848</v>
      </c>
      <c r="BE1525" s="1">
        <v>1.4530000000000001</v>
      </c>
      <c r="BG1525" s="2">
        <v>40938</v>
      </c>
      <c r="BH1525" s="1">
        <v>1.87</v>
      </c>
      <c r="BI1525" s="2"/>
      <c r="BJ1525" s="2">
        <v>40938</v>
      </c>
      <c r="BK1525" s="1">
        <v>0.73</v>
      </c>
      <c r="BM1525" s="2">
        <v>40851</v>
      </c>
      <c r="BN1525" s="1">
        <v>1.8740000000000001</v>
      </c>
    </row>
    <row r="1526" spans="2:66">
      <c r="B1526" s="2">
        <v>41309</v>
      </c>
      <c r="C1526" s="1">
        <v>2.84</v>
      </c>
      <c r="E1526" s="2">
        <v>40777</v>
      </c>
      <c r="F1526" s="1">
        <v>3.2800000000000002</v>
      </c>
      <c r="H1526" s="2">
        <v>40802</v>
      </c>
      <c r="I1526" s="1">
        <v>3.4</v>
      </c>
      <c r="K1526" s="2">
        <v>40800</v>
      </c>
      <c r="L1526" s="1">
        <v>3.55</v>
      </c>
      <c r="N1526" s="2">
        <v>40807</v>
      </c>
      <c r="O1526" s="1">
        <v>3.63</v>
      </c>
      <c r="Q1526" s="2">
        <v>40854</v>
      </c>
      <c r="R1526" s="1">
        <v>3.5674999999999999</v>
      </c>
      <c r="T1526" s="2">
        <v>40858</v>
      </c>
      <c r="U1526" s="1">
        <v>3.4275000000000002</v>
      </c>
      <c r="W1526" s="2">
        <v>40858</v>
      </c>
      <c r="X1526" s="1">
        <v>3.39</v>
      </c>
      <c r="Z1526" s="2">
        <v>40854</v>
      </c>
      <c r="AA1526" s="1">
        <v>3.4325000000000001</v>
      </c>
      <c r="AC1526" s="2">
        <v>40854</v>
      </c>
      <c r="AD1526" s="1">
        <v>3.4849999999999999</v>
      </c>
      <c r="AF1526" s="2">
        <v>41284</v>
      </c>
      <c r="AG1526" s="1">
        <v>0.30499999999999999</v>
      </c>
      <c r="AI1526" s="2">
        <v>40858</v>
      </c>
      <c r="AJ1526" s="1">
        <v>2.8380000000000001</v>
      </c>
      <c r="AL1526" s="2">
        <v>40861</v>
      </c>
      <c r="AM1526" s="1">
        <v>2.226</v>
      </c>
      <c r="AO1526" s="2">
        <v>40857</v>
      </c>
      <c r="AP1526" s="1">
        <v>0.67200000000000004</v>
      </c>
      <c r="AR1526" s="2">
        <v>40850</v>
      </c>
      <c r="AS1526" s="1">
        <v>0.53700000000000003</v>
      </c>
      <c r="AU1526" s="2">
        <v>40851</v>
      </c>
      <c r="AV1526" s="1">
        <v>2.7690000000000001</v>
      </c>
      <c r="AX1526" s="2">
        <v>40851</v>
      </c>
      <c r="AY1526" s="1">
        <v>2.8540000000000001</v>
      </c>
      <c r="BA1526" s="116">
        <v>40851</v>
      </c>
      <c r="BB1526" s="1">
        <v>2.484</v>
      </c>
      <c r="BD1526" s="2">
        <v>40849</v>
      </c>
      <c r="BE1526" s="1">
        <v>1.4655</v>
      </c>
      <c r="BG1526" s="2">
        <v>40939</v>
      </c>
      <c r="BH1526" s="1">
        <v>1.83</v>
      </c>
      <c r="BI1526" s="2"/>
      <c r="BJ1526" s="2">
        <v>40939</v>
      </c>
      <c r="BK1526" s="1">
        <v>0.71</v>
      </c>
      <c r="BM1526" s="2">
        <v>40854</v>
      </c>
      <c r="BN1526" s="1">
        <v>1.891</v>
      </c>
    </row>
    <row r="1527" spans="2:66">
      <c r="B1527" s="2">
        <v>41310</v>
      </c>
      <c r="C1527" s="1">
        <v>2.84</v>
      </c>
      <c r="E1527" s="2">
        <v>40778</v>
      </c>
      <c r="F1527" s="1">
        <v>3.2800000000000002</v>
      </c>
      <c r="H1527" s="2">
        <v>40805</v>
      </c>
      <c r="I1527" s="1">
        <v>3.51</v>
      </c>
      <c r="K1527" s="2">
        <v>40801</v>
      </c>
      <c r="L1527" s="1">
        <v>3.62</v>
      </c>
      <c r="N1527" s="2">
        <v>40808</v>
      </c>
      <c r="O1527" s="1">
        <v>3.62</v>
      </c>
      <c r="Q1527" s="2">
        <v>40855</v>
      </c>
      <c r="R1527" s="1">
        <v>3.5550000000000002</v>
      </c>
      <c r="T1527" s="2">
        <v>40861</v>
      </c>
      <c r="U1527" s="1">
        <v>3.4550000000000001</v>
      </c>
      <c r="W1527" s="2">
        <v>40861</v>
      </c>
      <c r="X1527" s="1">
        <v>3.4125000000000001</v>
      </c>
      <c r="Z1527" s="2">
        <v>40855</v>
      </c>
      <c r="AA1527" s="1">
        <v>3.4175</v>
      </c>
      <c r="AC1527" s="2">
        <v>40855</v>
      </c>
      <c r="AD1527" s="1">
        <v>3.48</v>
      </c>
      <c r="AF1527" s="2">
        <v>41285</v>
      </c>
      <c r="AG1527" s="1">
        <v>0.30399999999999999</v>
      </c>
      <c r="AI1527" s="2">
        <v>40861</v>
      </c>
      <c r="AJ1527" s="1">
        <v>2.8304999999999998</v>
      </c>
      <c r="AL1527" s="2">
        <v>40862</v>
      </c>
      <c r="AM1527" s="1">
        <v>2.2195</v>
      </c>
      <c r="AO1527" s="2">
        <v>40858</v>
      </c>
      <c r="AP1527" s="1">
        <v>0.67200000000000004</v>
      </c>
      <c r="AR1527" s="2">
        <v>40851</v>
      </c>
      <c r="AS1527" s="1">
        <v>0.5393</v>
      </c>
      <c r="AU1527" s="2">
        <v>40854</v>
      </c>
      <c r="AV1527" s="1">
        <v>2.79</v>
      </c>
      <c r="AX1527" s="2">
        <v>40854</v>
      </c>
      <c r="AY1527" s="1">
        <v>2.8820000000000001</v>
      </c>
      <c r="BA1527" s="116">
        <v>40854</v>
      </c>
      <c r="BB1527" s="1">
        <v>2.5310000000000001</v>
      </c>
      <c r="BD1527" s="2">
        <v>40850</v>
      </c>
      <c r="BE1527" s="1">
        <v>1.431</v>
      </c>
      <c r="BG1527" s="2">
        <v>40940</v>
      </c>
      <c r="BH1527" s="1">
        <v>1.87</v>
      </c>
      <c r="BI1527" s="2"/>
      <c r="BJ1527" s="2">
        <v>40940</v>
      </c>
      <c r="BK1527" s="1">
        <v>0.72</v>
      </c>
      <c r="BM1527" s="2">
        <v>40855</v>
      </c>
      <c r="BN1527" s="1">
        <v>1.9649999999999999</v>
      </c>
    </row>
    <row r="1528" spans="2:66">
      <c r="B1528" s="2">
        <v>41311</v>
      </c>
      <c r="C1528" s="1">
        <v>2.84</v>
      </c>
      <c r="E1528" s="2">
        <v>40779</v>
      </c>
      <c r="F1528" s="1">
        <v>3.27</v>
      </c>
      <c r="H1528" s="2">
        <v>40806</v>
      </c>
      <c r="I1528" s="1">
        <v>3.49</v>
      </c>
      <c r="K1528" s="2">
        <v>40802</v>
      </c>
      <c r="L1528" s="1">
        <v>3.68</v>
      </c>
      <c r="N1528" s="2">
        <v>40809</v>
      </c>
      <c r="O1528" s="1">
        <v>3.56</v>
      </c>
      <c r="Q1528" s="2">
        <v>40856</v>
      </c>
      <c r="R1528" s="1">
        <v>3.5674999999999999</v>
      </c>
      <c r="T1528" s="2">
        <v>40862</v>
      </c>
      <c r="U1528" s="1">
        <v>3.415</v>
      </c>
      <c r="W1528" s="2">
        <v>40862</v>
      </c>
      <c r="X1528" s="1">
        <v>3.3849999999999998</v>
      </c>
      <c r="Z1528" s="2">
        <v>40856</v>
      </c>
      <c r="AA1528" s="1">
        <v>3.4125000000000001</v>
      </c>
      <c r="AC1528" s="2">
        <v>40856</v>
      </c>
      <c r="AD1528" s="1">
        <v>3.4699999999999998</v>
      </c>
      <c r="AF1528" s="2">
        <v>41288</v>
      </c>
      <c r="AG1528" s="1">
        <v>0.30399999999999999</v>
      </c>
      <c r="AI1528" s="2">
        <v>40862</v>
      </c>
      <c r="AJ1528" s="1">
        <v>2.8109999999999999</v>
      </c>
      <c r="AL1528" s="2">
        <v>40863</v>
      </c>
      <c r="AM1528" s="1">
        <v>2.1819999999999999</v>
      </c>
      <c r="AO1528" s="2">
        <v>40861</v>
      </c>
      <c r="AP1528" s="1">
        <v>0.69350000000000001</v>
      </c>
      <c r="AR1528" s="2">
        <v>40854</v>
      </c>
      <c r="AS1528" s="1">
        <v>0.55249999999999999</v>
      </c>
      <c r="AU1528" s="2">
        <v>40855</v>
      </c>
      <c r="AV1528" s="1">
        <v>2.8129999999999997</v>
      </c>
      <c r="AX1528" s="2">
        <v>40855</v>
      </c>
      <c r="AY1528" s="1">
        <v>2.915</v>
      </c>
      <c r="BA1528" s="116">
        <v>40855</v>
      </c>
      <c r="BB1528" s="1">
        <v>2.5920000000000001</v>
      </c>
      <c r="BD1528" s="2">
        <v>40851</v>
      </c>
      <c r="BE1528" s="1">
        <v>1.4379999999999999</v>
      </c>
      <c r="BG1528" s="2">
        <v>40941</v>
      </c>
      <c r="BH1528" s="1">
        <v>1.8599999999999999</v>
      </c>
      <c r="BI1528" s="2"/>
      <c r="BJ1528" s="2">
        <v>40941</v>
      </c>
      <c r="BK1528" s="1">
        <v>0.71</v>
      </c>
      <c r="BM1528" s="2">
        <v>40856</v>
      </c>
      <c r="BN1528" s="1">
        <v>1.8045</v>
      </c>
    </row>
    <row r="1529" spans="2:66">
      <c r="B1529" s="2">
        <v>41312</v>
      </c>
      <c r="C1529" s="1">
        <v>2.84</v>
      </c>
      <c r="E1529" s="2">
        <v>40780</v>
      </c>
      <c r="F1529" s="1">
        <v>3.27</v>
      </c>
      <c r="H1529" s="2">
        <v>40807</v>
      </c>
      <c r="I1529" s="1">
        <v>3.5</v>
      </c>
      <c r="K1529" s="2">
        <v>40805</v>
      </c>
      <c r="L1529" s="1">
        <v>3.79</v>
      </c>
      <c r="N1529" s="2">
        <v>40812</v>
      </c>
      <c r="O1529" s="1">
        <v>3.61</v>
      </c>
      <c r="Q1529" s="2">
        <v>40857</v>
      </c>
      <c r="R1529" s="1">
        <v>3.52</v>
      </c>
      <c r="T1529" s="2">
        <v>40863</v>
      </c>
      <c r="U1529" s="1">
        <v>3.375</v>
      </c>
      <c r="W1529" s="2">
        <v>40863</v>
      </c>
      <c r="X1529" s="1">
        <v>3.335</v>
      </c>
      <c r="Z1529" s="2">
        <v>40857</v>
      </c>
      <c r="AA1529" s="1">
        <v>3.335</v>
      </c>
      <c r="AC1529" s="2">
        <v>40857</v>
      </c>
      <c r="AD1529" s="1">
        <v>3.4</v>
      </c>
      <c r="AF1529" s="2">
        <v>41289</v>
      </c>
      <c r="AG1529" s="1">
        <v>0.30299999999999999</v>
      </c>
      <c r="AI1529" s="2">
        <v>40863</v>
      </c>
      <c r="AJ1529" s="1">
        <v>2.7589999999999999</v>
      </c>
      <c r="AL1529" s="2">
        <v>40864</v>
      </c>
      <c r="AM1529" s="1">
        <v>2.1355</v>
      </c>
      <c r="AO1529" s="2">
        <v>40862</v>
      </c>
      <c r="AP1529" s="1">
        <v>0.69799999999999995</v>
      </c>
      <c r="AR1529" s="2">
        <v>40855</v>
      </c>
      <c r="AS1529" s="1">
        <v>0.55900000000000005</v>
      </c>
      <c r="AU1529" s="2">
        <v>40856</v>
      </c>
      <c r="AV1529" s="1">
        <v>2.552</v>
      </c>
      <c r="AX1529" s="2">
        <v>40856</v>
      </c>
      <c r="AY1529" s="1">
        <v>2.6739999999999999</v>
      </c>
      <c r="BA1529" s="116">
        <v>40856</v>
      </c>
      <c r="BB1529" s="1">
        <v>2.3730000000000002</v>
      </c>
      <c r="BD1529" s="2">
        <v>40854</v>
      </c>
      <c r="BE1529" s="1">
        <v>1.4370000000000001</v>
      </c>
      <c r="BG1529" s="2">
        <v>40942</v>
      </c>
      <c r="BH1529" s="1">
        <v>1.97</v>
      </c>
      <c r="BI1529" s="2"/>
      <c r="BJ1529" s="2">
        <v>40942</v>
      </c>
      <c r="BK1529" s="1">
        <v>0.78</v>
      </c>
      <c r="BM1529" s="2">
        <v>40857</v>
      </c>
      <c r="BN1529" s="1">
        <v>1.8595000000000002</v>
      </c>
    </row>
    <row r="1530" spans="2:66">
      <c r="B1530" s="2">
        <v>41313</v>
      </c>
      <c r="C1530" s="1">
        <v>2.84</v>
      </c>
      <c r="E1530" s="2">
        <v>40781</v>
      </c>
      <c r="F1530" s="1">
        <v>3.27</v>
      </c>
      <c r="H1530" s="2">
        <v>40808</v>
      </c>
      <c r="I1530" s="1">
        <v>3.49</v>
      </c>
      <c r="K1530" s="2">
        <v>40806</v>
      </c>
      <c r="L1530" s="1">
        <v>3.82</v>
      </c>
      <c r="N1530" s="2">
        <v>40813</v>
      </c>
      <c r="O1530" s="1">
        <v>3.55</v>
      </c>
      <c r="Q1530" s="2">
        <v>40858</v>
      </c>
      <c r="R1530" s="1">
        <v>3.573</v>
      </c>
      <c r="T1530" s="2">
        <v>40864</v>
      </c>
      <c r="U1530" s="1">
        <v>3.39</v>
      </c>
      <c r="W1530" s="2">
        <v>40864</v>
      </c>
      <c r="X1530" s="1">
        <v>3.35</v>
      </c>
      <c r="Z1530" s="2">
        <v>40858</v>
      </c>
      <c r="AA1530" s="1">
        <v>3.3849999999999998</v>
      </c>
      <c r="AC1530" s="2">
        <v>40858</v>
      </c>
      <c r="AD1530" s="1">
        <v>3.44</v>
      </c>
      <c r="AF1530" s="2">
        <v>41290</v>
      </c>
      <c r="AG1530" s="1">
        <v>0.30299999999999999</v>
      </c>
      <c r="AI1530" s="2">
        <v>40864</v>
      </c>
      <c r="AJ1530" s="1">
        <v>2.6894999999999998</v>
      </c>
      <c r="AL1530" s="2">
        <v>40865</v>
      </c>
      <c r="AM1530" s="1">
        <v>2.161</v>
      </c>
      <c r="AO1530" s="2">
        <v>40863</v>
      </c>
      <c r="AP1530" s="1">
        <v>0.74950000000000006</v>
      </c>
      <c r="AR1530" s="2">
        <v>40856</v>
      </c>
      <c r="AS1530" s="1">
        <v>0.60599999999999998</v>
      </c>
      <c r="AU1530" s="2">
        <v>40857</v>
      </c>
      <c r="AV1530" s="1">
        <v>2.629</v>
      </c>
      <c r="AX1530" s="2">
        <v>40857</v>
      </c>
      <c r="AY1530" s="1">
        <v>2.7469999999999999</v>
      </c>
      <c r="BA1530" s="116">
        <v>40857</v>
      </c>
      <c r="BB1530" s="1">
        <v>2.4449999999999998</v>
      </c>
      <c r="BD1530" s="2">
        <v>40855</v>
      </c>
      <c r="BE1530" s="1">
        <v>1.48</v>
      </c>
      <c r="BG1530" s="2">
        <v>40945</v>
      </c>
      <c r="BH1530" s="1">
        <v>1.9300000000000002</v>
      </c>
      <c r="BI1530" s="2"/>
      <c r="BJ1530" s="2">
        <v>40945</v>
      </c>
      <c r="BK1530" s="1">
        <v>0.76</v>
      </c>
      <c r="BM1530" s="2">
        <v>40858</v>
      </c>
      <c r="BN1530" s="1">
        <v>1.925</v>
      </c>
    </row>
    <row r="1531" spans="2:66">
      <c r="B1531" s="2">
        <v>41317</v>
      </c>
      <c r="C1531" s="1">
        <v>2.84</v>
      </c>
      <c r="E1531" s="2">
        <v>40784</v>
      </c>
      <c r="F1531" s="1">
        <v>3.27</v>
      </c>
      <c r="H1531" s="2">
        <v>40809</v>
      </c>
      <c r="I1531" s="1">
        <v>3.45</v>
      </c>
      <c r="K1531" s="2">
        <v>40807</v>
      </c>
      <c r="L1531" s="1">
        <v>3.86</v>
      </c>
      <c r="N1531" s="2">
        <v>40814</v>
      </c>
      <c r="O1531" s="1">
        <v>3.62</v>
      </c>
      <c r="Q1531" s="2">
        <v>40861</v>
      </c>
      <c r="R1531" s="1">
        <v>3.6</v>
      </c>
      <c r="T1531" s="2">
        <v>40865</v>
      </c>
      <c r="U1531" s="1">
        <v>3.375</v>
      </c>
      <c r="W1531" s="2">
        <v>40865</v>
      </c>
      <c r="X1531" s="1">
        <v>3.32</v>
      </c>
      <c r="Z1531" s="2">
        <v>40861</v>
      </c>
      <c r="AA1531" s="1">
        <v>3.4050000000000002</v>
      </c>
      <c r="AC1531" s="2">
        <v>40861</v>
      </c>
      <c r="AD1531" s="1">
        <v>3.46</v>
      </c>
      <c r="AF1531" s="2">
        <v>41291</v>
      </c>
      <c r="AG1531" s="1">
        <v>0.30199999999999999</v>
      </c>
      <c r="AI1531" s="2">
        <v>40865</v>
      </c>
      <c r="AJ1531" s="1">
        <v>2.6865000000000001</v>
      </c>
      <c r="AL1531" s="2">
        <v>40868</v>
      </c>
      <c r="AM1531" s="1">
        <v>2.117</v>
      </c>
      <c r="AO1531" s="2">
        <v>40864</v>
      </c>
      <c r="AP1531" s="1">
        <v>0.77549999999999997</v>
      </c>
      <c r="AR1531" s="2">
        <v>40857</v>
      </c>
      <c r="AS1531" s="1">
        <v>0.62549999999999994</v>
      </c>
      <c r="AU1531" s="2">
        <v>40858</v>
      </c>
      <c r="AV1531" s="1">
        <v>2.7320000000000002</v>
      </c>
      <c r="AX1531" s="2">
        <v>40858</v>
      </c>
      <c r="AY1531" s="1">
        <v>2.8439999999999999</v>
      </c>
      <c r="BA1531" s="116">
        <v>40858</v>
      </c>
      <c r="BB1531" s="1">
        <v>2.528</v>
      </c>
      <c r="BD1531" s="2">
        <v>40856</v>
      </c>
      <c r="BE1531" s="1">
        <v>1.411</v>
      </c>
      <c r="BG1531" s="2">
        <v>40946</v>
      </c>
      <c r="BH1531" s="1">
        <v>2</v>
      </c>
      <c r="BI1531" s="2"/>
      <c r="BJ1531" s="2">
        <v>40946</v>
      </c>
      <c r="BK1531" s="1">
        <v>0.82</v>
      </c>
      <c r="BM1531" s="2">
        <v>40861</v>
      </c>
      <c r="BN1531" s="1">
        <v>1.8460000000000001</v>
      </c>
    </row>
    <row r="1532" spans="2:66">
      <c r="B1532" s="2">
        <v>41318</v>
      </c>
      <c r="C1532" s="1">
        <v>2.84</v>
      </c>
      <c r="E1532" s="2">
        <v>40785</v>
      </c>
      <c r="F1532" s="1">
        <v>3.27</v>
      </c>
      <c r="H1532" s="2">
        <v>40812</v>
      </c>
      <c r="I1532" s="1">
        <v>3.51</v>
      </c>
      <c r="K1532" s="2">
        <v>40808</v>
      </c>
      <c r="L1532" s="1">
        <v>3.82</v>
      </c>
      <c r="N1532" s="2">
        <v>40815</v>
      </c>
      <c r="O1532" s="1">
        <v>3.63</v>
      </c>
      <c r="Q1532" s="2">
        <v>40862</v>
      </c>
      <c r="R1532" s="1">
        <v>3.5750000000000002</v>
      </c>
      <c r="T1532" s="2">
        <v>40868</v>
      </c>
      <c r="U1532" s="1">
        <v>3.3774999999999999</v>
      </c>
      <c r="W1532" s="2">
        <v>40868</v>
      </c>
      <c r="X1532" s="1">
        <v>3.3275000000000001</v>
      </c>
      <c r="Z1532" s="2">
        <v>40862</v>
      </c>
      <c r="AA1532" s="1">
        <v>3.38</v>
      </c>
      <c r="AC1532" s="2">
        <v>40862</v>
      </c>
      <c r="AD1532" s="1">
        <v>3.4325000000000001</v>
      </c>
      <c r="AF1532" s="2">
        <v>41292</v>
      </c>
      <c r="AG1532" s="1">
        <v>0.30199999999999999</v>
      </c>
      <c r="AI1532" s="2">
        <v>40868</v>
      </c>
      <c r="AJ1532" s="1">
        <v>2.6444999999999999</v>
      </c>
      <c r="AL1532" s="2">
        <v>40869</v>
      </c>
      <c r="AM1532" s="1">
        <v>2.085</v>
      </c>
      <c r="AO1532" s="2">
        <v>40865</v>
      </c>
      <c r="AP1532" s="1">
        <v>0.76049999999999995</v>
      </c>
      <c r="AR1532" s="2">
        <v>40858</v>
      </c>
      <c r="AS1532" s="1">
        <v>0.63300000000000001</v>
      </c>
      <c r="AU1532" s="2">
        <v>40861</v>
      </c>
      <c r="AV1532" s="1">
        <v>2.641</v>
      </c>
      <c r="AX1532" s="2">
        <v>40861</v>
      </c>
      <c r="AY1532" s="1">
        <v>2.76</v>
      </c>
      <c r="BA1532" s="116">
        <v>40861</v>
      </c>
      <c r="BB1532" s="1">
        <v>2.4449999999999998</v>
      </c>
      <c r="BD1532" s="2">
        <v>40857</v>
      </c>
      <c r="BE1532" s="1">
        <v>1.4350000000000001</v>
      </c>
      <c r="BG1532" s="2">
        <v>40947</v>
      </c>
      <c r="BH1532" s="1">
        <v>2.0099999999999998</v>
      </c>
      <c r="BI1532" s="2"/>
      <c r="BJ1532" s="2">
        <v>40947</v>
      </c>
      <c r="BK1532" s="1">
        <v>0.82</v>
      </c>
      <c r="BM1532" s="2">
        <v>40862</v>
      </c>
      <c r="BN1532" s="1">
        <v>1.8780000000000001</v>
      </c>
    </row>
    <row r="1533" spans="2:66">
      <c r="B1533" s="2">
        <v>41319</v>
      </c>
      <c r="C1533" s="1">
        <v>2.83</v>
      </c>
      <c r="E1533" s="2">
        <v>40786</v>
      </c>
      <c r="F1533" s="1">
        <v>3.27</v>
      </c>
      <c r="H1533" s="2">
        <v>40813</v>
      </c>
      <c r="I1533" s="1">
        <v>3.46</v>
      </c>
      <c r="K1533" s="2">
        <v>40809</v>
      </c>
      <c r="L1533" s="1">
        <v>3.76</v>
      </c>
      <c r="N1533" s="2">
        <v>40816</v>
      </c>
      <c r="O1533" s="1">
        <v>3.66</v>
      </c>
      <c r="Q1533" s="2">
        <v>40863</v>
      </c>
      <c r="R1533" s="1">
        <v>3.55</v>
      </c>
      <c r="T1533" s="2">
        <v>40869</v>
      </c>
      <c r="U1533" s="1">
        <v>3.39</v>
      </c>
      <c r="W1533" s="2">
        <v>40869</v>
      </c>
      <c r="X1533" s="1">
        <v>3.34</v>
      </c>
      <c r="Z1533" s="2">
        <v>40863</v>
      </c>
      <c r="AA1533" s="1">
        <v>3.335</v>
      </c>
      <c r="AC1533" s="2">
        <v>40863</v>
      </c>
      <c r="AD1533" s="1">
        <v>3.41</v>
      </c>
      <c r="AF1533" s="2">
        <v>41295</v>
      </c>
      <c r="AG1533" s="1">
        <v>0.30199999999999999</v>
      </c>
      <c r="AI1533" s="2">
        <v>40869</v>
      </c>
      <c r="AJ1533" s="1">
        <v>2.5789999999999997</v>
      </c>
      <c r="AL1533" s="2">
        <v>40870</v>
      </c>
      <c r="AM1533" s="1">
        <v>2.0735000000000001</v>
      </c>
      <c r="AO1533" s="2">
        <v>40868</v>
      </c>
      <c r="AP1533" s="1">
        <v>0.78100000000000003</v>
      </c>
      <c r="AR1533" s="2">
        <v>40861</v>
      </c>
      <c r="AS1533" s="1">
        <v>0.63849999999999996</v>
      </c>
      <c r="AU1533" s="2">
        <v>40862</v>
      </c>
      <c r="AV1533" s="1">
        <v>2.6459999999999999</v>
      </c>
      <c r="AX1533" s="2">
        <v>40862</v>
      </c>
      <c r="AY1533" s="1">
        <v>2.7810000000000001</v>
      </c>
      <c r="BA1533" s="116">
        <v>40862</v>
      </c>
      <c r="BB1533" s="1">
        <v>2.4820000000000002</v>
      </c>
      <c r="BD1533" s="2">
        <v>40858</v>
      </c>
      <c r="BE1533" s="1">
        <v>1.4379999999999999</v>
      </c>
      <c r="BG1533" s="2">
        <v>40948</v>
      </c>
      <c r="BH1533" s="1">
        <v>2.04</v>
      </c>
      <c r="BI1533" s="2"/>
      <c r="BJ1533" s="2">
        <v>40948</v>
      </c>
      <c r="BK1533" s="1">
        <v>0.86</v>
      </c>
      <c r="BM1533" s="2">
        <v>40863</v>
      </c>
      <c r="BN1533" s="1">
        <v>1.9220000000000002</v>
      </c>
    </row>
    <row r="1534" spans="2:66">
      <c r="B1534" s="2">
        <v>41320</v>
      </c>
      <c r="C1534" s="1">
        <v>2.83</v>
      </c>
      <c r="E1534" s="2">
        <v>40787</v>
      </c>
      <c r="F1534" s="1">
        <v>3.27</v>
      </c>
      <c r="H1534" s="2">
        <v>40814</v>
      </c>
      <c r="I1534" s="1">
        <v>3.5300000000000002</v>
      </c>
      <c r="K1534" s="2">
        <v>40812</v>
      </c>
      <c r="L1534" s="1">
        <v>3.84</v>
      </c>
      <c r="N1534" s="2">
        <v>40820</v>
      </c>
      <c r="O1534" s="1">
        <v>3.55</v>
      </c>
      <c r="Q1534" s="2">
        <v>40864</v>
      </c>
      <c r="R1534" s="1">
        <v>3.57</v>
      </c>
      <c r="T1534" s="2">
        <v>40870</v>
      </c>
      <c r="U1534" s="1">
        <v>3.36</v>
      </c>
      <c r="W1534" s="2">
        <v>40870</v>
      </c>
      <c r="X1534" s="1">
        <v>3.31</v>
      </c>
      <c r="Z1534" s="2">
        <v>40864</v>
      </c>
      <c r="AA1534" s="1">
        <v>3.3475000000000001</v>
      </c>
      <c r="AC1534" s="2">
        <v>40864</v>
      </c>
      <c r="AD1534" s="1">
        <v>3.41</v>
      </c>
      <c r="AF1534" s="2">
        <v>41296</v>
      </c>
      <c r="AG1534" s="1">
        <v>0.30199999999999999</v>
      </c>
      <c r="AI1534" s="2">
        <v>40870</v>
      </c>
      <c r="AJ1534" s="1">
        <v>2.544</v>
      </c>
      <c r="AL1534" s="2">
        <v>40871</v>
      </c>
      <c r="AM1534" s="1">
        <v>2.0739999999999998</v>
      </c>
      <c r="AO1534" s="2">
        <v>40869</v>
      </c>
      <c r="AP1534" s="1">
        <v>0.76500000000000001</v>
      </c>
      <c r="AR1534" s="2">
        <v>40862</v>
      </c>
      <c r="AS1534" s="1">
        <v>0.65449999999999997</v>
      </c>
      <c r="AU1534" s="2">
        <v>40863</v>
      </c>
      <c r="AV1534" s="1">
        <v>2.6760000000000002</v>
      </c>
      <c r="AX1534" s="2">
        <v>40863</v>
      </c>
      <c r="AY1534" s="1">
        <v>2.8129999999999997</v>
      </c>
      <c r="BA1534" s="116">
        <v>40863</v>
      </c>
      <c r="BB1534" s="1">
        <v>2.5049999999999999</v>
      </c>
      <c r="BD1534" s="2">
        <v>40861</v>
      </c>
      <c r="BE1534" s="1">
        <v>1.407</v>
      </c>
      <c r="BG1534" s="2">
        <v>40949</v>
      </c>
      <c r="BH1534" s="1">
        <v>1.96</v>
      </c>
      <c r="BI1534" s="2"/>
      <c r="BJ1534" s="2">
        <v>40949</v>
      </c>
      <c r="BK1534" s="1">
        <v>0.81</v>
      </c>
      <c r="BM1534" s="2">
        <v>40864</v>
      </c>
      <c r="BN1534" s="1">
        <v>1.9975000000000001</v>
      </c>
    </row>
    <row r="1535" spans="2:66">
      <c r="B1535" s="2">
        <v>41323</v>
      </c>
      <c r="C1535" s="1">
        <v>2.83</v>
      </c>
      <c r="E1535" s="2">
        <v>40788</v>
      </c>
      <c r="F1535" s="1">
        <v>3.27</v>
      </c>
      <c r="H1535" s="2">
        <v>40815</v>
      </c>
      <c r="I1535" s="1">
        <v>3.55</v>
      </c>
      <c r="K1535" s="2">
        <v>40813</v>
      </c>
      <c r="L1535" s="1">
        <v>3.81</v>
      </c>
      <c r="N1535" s="2">
        <v>40821</v>
      </c>
      <c r="O1535" s="1">
        <v>3.54</v>
      </c>
      <c r="Q1535" s="2">
        <v>40865</v>
      </c>
      <c r="R1535" s="1">
        <v>3.5575000000000001</v>
      </c>
      <c r="T1535" s="2">
        <v>40871</v>
      </c>
      <c r="U1535" s="1">
        <v>3.3475000000000001</v>
      </c>
      <c r="W1535" s="2">
        <v>40871</v>
      </c>
      <c r="X1535" s="1">
        <v>3.2974999999999999</v>
      </c>
      <c r="Z1535" s="2">
        <v>40865</v>
      </c>
      <c r="AA1535" s="1">
        <v>3.3224999999999998</v>
      </c>
      <c r="AC1535" s="2">
        <v>40865</v>
      </c>
      <c r="AD1535" s="1">
        <v>3.3824999999999998</v>
      </c>
      <c r="AF1535" s="2">
        <v>41297</v>
      </c>
      <c r="AG1535" s="1">
        <v>0.30099999999999999</v>
      </c>
      <c r="AI1535" s="2">
        <v>40871</v>
      </c>
      <c r="AJ1535" s="1">
        <v>2.5499999999999998</v>
      </c>
      <c r="AL1535" s="2">
        <v>40872</v>
      </c>
      <c r="AM1535" s="1">
        <v>2.1419999999999999</v>
      </c>
      <c r="AO1535" s="2">
        <v>40870</v>
      </c>
      <c r="AP1535" s="1">
        <v>0.79749999999999999</v>
      </c>
      <c r="AR1535" s="2">
        <v>40863</v>
      </c>
      <c r="AS1535" s="1">
        <v>0.70850000000000002</v>
      </c>
      <c r="AU1535" s="2">
        <v>40864</v>
      </c>
      <c r="AV1535" s="1">
        <v>2.7090000000000001</v>
      </c>
      <c r="AX1535" s="2">
        <v>40864</v>
      </c>
      <c r="AY1535" s="1">
        <v>2.8609999999999998</v>
      </c>
      <c r="BA1535" s="116">
        <v>40864</v>
      </c>
      <c r="BB1535" s="1">
        <v>2.5640000000000001</v>
      </c>
      <c r="BD1535" s="2">
        <v>40862</v>
      </c>
      <c r="BE1535" s="1">
        <v>1.423</v>
      </c>
      <c r="BG1535" s="2">
        <v>40952</v>
      </c>
      <c r="BH1535" s="1">
        <v>1.99</v>
      </c>
      <c r="BI1535" s="2"/>
      <c r="BJ1535" s="2">
        <v>40952</v>
      </c>
      <c r="BK1535" s="1">
        <v>0.85</v>
      </c>
      <c r="BM1535" s="2">
        <v>40865</v>
      </c>
      <c r="BN1535" s="1">
        <v>2.077</v>
      </c>
    </row>
    <row r="1536" spans="2:66">
      <c r="B1536" s="2">
        <v>41324</v>
      </c>
      <c r="C1536" s="1">
        <v>2.83</v>
      </c>
      <c r="E1536" s="2">
        <v>40791</v>
      </c>
      <c r="F1536" s="1">
        <v>3.25</v>
      </c>
      <c r="H1536" s="2">
        <v>40816</v>
      </c>
      <c r="I1536" s="1">
        <v>3.55</v>
      </c>
      <c r="K1536" s="2">
        <v>40814</v>
      </c>
      <c r="L1536" s="1">
        <v>3.88</v>
      </c>
      <c r="N1536" s="2">
        <v>40822</v>
      </c>
      <c r="O1536" s="1">
        <v>3.55</v>
      </c>
      <c r="Q1536" s="2">
        <v>40868</v>
      </c>
      <c r="R1536" s="1">
        <v>3.56</v>
      </c>
      <c r="T1536" s="2">
        <v>40872</v>
      </c>
      <c r="U1536" s="1">
        <v>3.37</v>
      </c>
      <c r="W1536" s="2">
        <v>40872</v>
      </c>
      <c r="X1536" s="1">
        <v>3.3275000000000001</v>
      </c>
      <c r="Z1536" s="2">
        <v>40868</v>
      </c>
      <c r="AA1536" s="1">
        <v>3.3250000000000002</v>
      </c>
      <c r="AC1536" s="2">
        <v>40868</v>
      </c>
      <c r="AD1536" s="1">
        <v>3.3875000000000002</v>
      </c>
      <c r="AF1536" s="2">
        <v>41298</v>
      </c>
      <c r="AG1536" s="1">
        <v>0.30049999999999999</v>
      </c>
      <c r="AI1536" s="2">
        <v>40872</v>
      </c>
      <c r="AJ1536" s="1">
        <v>2.6165000000000003</v>
      </c>
      <c r="AL1536" s="2">
        <v>40875</v>
      </c>
      <c r="AM1536" s="1">
        <v>2.1435</v>
      </c>
      <c r="AO1536" s="2">
        <v>40871</v>
      </c>
      <c r="AP1536" s="1">
        <v>0.8</v>
      </c>
      <c r="AR1536" s="2">
        <v>40864</v>
      </c>
      <c r="AS1536" s="1">
        <v>0.72899999999999998</v>
      </c>
      <c r="AU1536" s="2">
        <v>40865</v>
      </c>
      <c r="AV1536" s="1">
        <v>2.7930000000000001</v>
      </c>
      <c r="AX1536" s="2">
        <v>40865</v>
      </c>
      <c r="AY1536" s="1">
        <v>2.9459999999999997</v>
      </c>
      <c r="BA1536" s="116">
        <v>40865</v>
      </c>
      <c r="BB1536" s="1">
        <v>2.653</v>
      </c>
      <c r="BD1536" s="2">
        <v>40863</v>
      </c>
      <c r="BE1536" s="1">
        <v>1.4610000000000001</v>
      </c>
      <c r="BG1536" s="2">
        <v>40953</v>
      </c>
      <c r="BH1536" s="1">
        <v>1.92</v>
      </c>
      <c r="BI1536" s="2"/>
      <c r="BJ1536" s="2">
        <v>40953</v>
      </c>
      <c r="BK1536" s="1">
        <v>0.81</v>
      </c>
      <c r="BM1536" s="2">
        <v>40868</v>
      </c>
      <c r="BN1536" s="1">
        <v>2.0449999999999999</v>
      </c>
    </row>
    <row r="1537" spans="2:66">
      <c r="B1537" s="2">
        <v>41325</v>
      </c>
      <c r="C1537" s="1">
        <v>2.83</v>
      </c>
      <c r="E1537" s="2">
        <v>40792</v>
      </c>
      <c r="F1537" s="1">
        <v>3.25</v>
      </c>
      <c r="H1537" s="2">
        <v>40820</v>
      </c>
      <c r="I1537" s="1">
        <v>3.46</v>
      </c>
      <c r="K1537" s="2">
        <v>40815</v>
      </c>
      <c r="L1537" s="1">
        <v>3.9</v>
      </c>
      <c r="N1537" s="2">
        <v>40823</v>
      </c>
      <c r="O1537" s="1">
        <v>3.56</v>
      </c>
      <c r="Q1537" s="2">
        <v>40869</v>
      </c>
      <c r="R1537" s="1">
        <v>3.57</v>
      </c>
      <c r="T1537" s="2">
        <v>40875</v>
      </c>
      <c r="U1537" s="1">
        <v>3.395</v>
      </c>
      <c r="W1537" s="2">
        <v>40875</v>
      </c>
      <c r="X1537" s="1">
        <v>3.35</v>
      </c>
      <c r="Z1537" s="2">
        <v>40869</v>
      </c>
      <c r="AA1537" s="1">
        <v>3.34</v>
      </c>
      <c r="AC1537" s="2">
        <v>40869</v>
      </c>
      <c r="AD1537" s="1">
        <v>3.4</v>
      </c>
      <c r="AF1537" s="2">
        <v>41299</v>
      </c>
      <c r="AG1537" s="1">
        <v>0.30049999999999999</v>
      </c>
      <c r="AI1537" s="2">
        <v>40875</v>
      </c>
      <c r="AJ1537" s="1">
        <v>2.6160000000000001</v>
      </c>
      <c r="AL1537" s="2">
        <v>40876</v>
      </c>
      <c r="AM1537" s="1">
        <v>2.1480000000000001</v>
      </c>
      <c r="AO1537" s="2">
        <v>40872</v>
      </c>
      <c r="AP1537" s="1">
        <v>0.8095</v>
      </c>
      <c r="AR1537" s="2">
        <v>40865</v>
      </c>
      <c r="AS1537" s="1">
        <v>0.71699999999999997</v>
      </c>
      <c r="AU1537" s="2">
        <v>40868</v>
      </c>
      <c r="AV1537" s="1">
        <v>2.754</v>
      </c>
      <c r="AX1537" s="2">
        <v>40868</v>
      </c>
      <c r="AY1537" s="1">
        <v>2.9130000000000003</v>
      </c>
      <c r="BA1537" s="116">
        <v>40868</v>
      </c>
      <c r="BB1537" s="1">
        <v>2.621</v>
      </c>
      <c r="BD1537" s="2">
        <v>40864</v>
      </c>
      <c r="BE1537" s="1">
        <v>1.56</v>
      </c>
      <c r="BG1537" s="2">
        <v>40954</v>
      </c>
      <c r="BH1537" s="1">
        <v>1.9300000000000002</v>
      </c>
      <c r="BI1537" s="2"/>
      <c r="BJ1537" s="2">
        <v>40954</v>
      </c>
      <c r="BK1537" s="1">
        <v>0.81</v>
      </c>
      <c r="BM1537" s="2">
        <v>40869</v>
      </c>
      <c r="BN1537" s="1">
        <v>1.9910000000000001</v>
      </c>
    </row>
    <row r="1538" spans="2:66">
      <c r="B1538" s="2">
        <v>41326</v>
      </c>
      <c r="C1538" s="1">
        <v>2.83</v>
      </c>
      <c r="E1538" s="2">
        <v>40793</v>
      </c>
      <c r="F1538" s="1">
        <v>3.27</v>
      </c>
      <c r="H1538" s="2">
        <v>40821</v>
      </c>
      <c r="I1538" s="1">
        <v>3.44</v>
      </c>
      <c r="K1538" s="2">
        <v>40816</v>
      </c>
      <c r="L1538" s="1">
        <v>3.95</v>
      </c>
      <c r="N1538" s="2">
        <v>40826</v>
      </c>
      <c r="O1538" s="1">
        <v>3.61</v>
      </c>
      <c r="Q1538" s="2">
        <v>40870</v>
      </c>
      <c r="R1538" s="1">
        <v>3.54</v>
      </c>
      <c r="T1538" s="2">
        <v>40876</v>
      </c>
      <c r="U1538" s="1">
        <v>3.4050000000000002</v>
      </c>
      <c r="W1538" s="2">
        <v>40876</v>
      </c>
      <c r="X1538" s="1">
        <v>3.36</v>
      </c>
      <c r="Z1538" s="2">
        <v>40870</v>
      </c>
      <c r="AA1538" s="1">
        <v>3.3075000000000001</v>
      </c>
      <c r="AC1538" s="2">
        <v>40870</v>
      </c>
      <c r="AD1538" s="1">
        <v>3.37</v>
      </c>
      <c r="AF1538" s="2">
        <v>41302</v>
      </c>
      <c r="AG1538" s="1">
        <v>0.30149999999999999</v>
      </c>
      <c r="AI1538" s="2">
        <v>40876</v>
      </c>
      <c r="AJ1538" s="1">
        <v>2.6349999999999998</v>
      </c>
      <c r="AL1538" s="2">
        <v>40877</v>
      </c>
      <c r="AM1538" s="1">
        <v>2.1970000000000001</v>
      </c>
      <c r="AO1538" s="2">
        <v>40875</v>
      </c>
      <c r="AP1538" s="1">
        <v>0.79</v>
      </c>
      <c r="AR1538" s="2">
        <v>40868</v>
      </c>
      <c r="AS1538" s="1">
        <v>0.72950000000000004</v>
      </c>
      <c r="AU1538" s="2">
        <v>40869</v>
      </c>
      <c r="AV1538" s="1">
        <v>2.7250000000000001</v>
      </c>
      <c r="AX1538" s="2">
        <v>40869</v>
      </c>
      <c r="AY1538" s="1">
        <v>2.883</v>
      </c>
      <c r="BA1538" s="116">
        <v>40869</v>
      </c>
      <c r="BB1538" s="1">
        <v>2.58</v>
      </c>
      <c r="BD1538" s="2">
        <v>40865</v>
      </c>
      <c r="BE1538" s="1">
        <v>1.583</v>
      </c>
      <c r="BG1538" s="2">
        <v>40955</v>
      </c>
      <c r="BH1538" s="1">
        <v>1.99</v>
      </c>
      <c r="BI1538" s="2"/>
      <c r="BJ1538" s="2">
        <v>40955</v>
      </c>
      <c r="BK1538" s="1">
        <v>0.87</v>
      </c>
      <c r="BM1538" s="2">
        <v>40870</v>
      </c>
      <c r="BN1538" s="1">
        <v>2.0470000000000002</v>
      </c>
    </row>
    <row r="1539" spans="2:66">
      <c r="B1539" s="2">
        <v>41327</v>
      </c>
      <c r="C1539" s="1">
        <v>2.83</v>
      </c>
      <c r="E1539" s="2">
        <v>40794</v>
      </c>
      <c r="F1539" s="1">
        <v>3.25</v>
      </c>
      <c r="H1539" s="2">
        <v>40822</v>
      </c>
      <c r="I1539" s="1">
        <v>3.43</v>
      </c>
      <c r="K1539" s="2">
        <v>40820</v>
      </c>
      <c r="L1539" s="1">
        <v>3.8</v>
      </c>
      <c r="N1539" s="2">
        <v>40827</v>
      </c>
      <c r="O1539" s="1">
        <v>3.61</v>
      </c>
      <c r="Q1539" s="2">
        <v>40871</v>
      </c>
      <c r="R1539" s="1">
        <v>3.5249999999999999</v>
      </c>
      <c r="T1539" s="2">
        <v>40877</v>
      </c>
      <c r="U1539" s="1">
        <v>3.3624999999999998</v>
      </c>
      <c r="W1539" s="2">
        <v>40877</v>
      </c>
      <c r="X1539" s="1">
        <v>3.33</v>
      </c>
      <c r="Z1539" s="2">
        <v>40871</v>
      </c>
      <c r="AA1539" s="1">
        <v>3.2949999999999999</v>
      </c>
      <c r="AC1539" s="2">
        <v>40871</v>
      </c>
      <c r="AD1539" s="1">
        <v>3.36</v>
      </c>
      <c r="AF1539" s="2">
        <v>41303</v>
      </c>
      <c r="AG1539" s="1">
        <v>0.30049999999999999</v>
      </c>
      <c r="AI1539" s="2">
        <v>40877</v>
      </c>
      <c r="AJ1539" s="1">
        <v>2.7170000000000001</v>
      </c>
      <c r="AL1539" s="2">
        <v>40878</v>
      </c>
      <c r="AM1539" s="1">
        <v>2.2345000000000002</v>
      </c>
      <c r="AO1539" s="2">
        <v>40876</v>
      </c>
      <c r="AP1539" s="1">
        <v>0.76900000000000002</v>
      </c>
      <c r="AR1539" s="2">
        <v>40869</v>
      </c>
      <c r="AS1539" s="1">
        <v>0.72350000000000003</v>
      </c>
      <c r="AU1539" s="2">
        <v>40870</v>
      </c>
      <c r="AV1539" s="1">
        <v>2.7279999999999998</v>
      </c>
      <c r="AX1539" s="2">
        <v>40870</v>
      </c>
      <c r="AY1539" s="1">
        <v>2.911</v>
      </c>
      <c r="BA1539" s="116">
        <v>40870</v>
      </c>
      <c r="BB1539" s="1">
        <v>2.633</v>
      </c>
      <c r="BD1539" s="2">
        <v>40868</v>
      </c>
      <c r="BE1539" s="1">
        <v>1.5590000000000002</v>
      </c>
      <c r="BG1539" s="2">
        <v>40956</v>
      </c>
      <c r="BH1539" s="1">
        <v>2.0099999999999998</v>
      </c>
      <c r="BI1539" s="2"/>
      <c r="BJ1539" s="2">
        <v>40956</v>
      </c>
      <c r="BK1539" s="1">
        <v>0.88</v>
      </c>
      <c r="BM1539" s="2">
        <v>40871</v>
      </c>
      <c r="BN1539" s="1">
        <v>2.0775000000000001</v>
      </c>
    </row>
    <row r="1540" spans="2:66">
      <c r="B1540" s="2">
        <v>41330</v>
      </c>
      <c r="C1540" s="1">
        <v>2.83</v>
      </c>
      <c r="E1540" s="2">
        <v>40795</v>
      </c>
      <c r="F1540" s="1">
        <v>3.25</v>
      </c>
      <c r="H1540" s="2">
        <v>40823</v>
      </c>
      <c r="I1540" s="1">
        <v>3.43</v>
      </c>
      <c r="K1540" s="2">
        <v>40821</v>
      </c>
      <c r="L1540" s="1">
        <v>3.7800000000000002</v>
      </c>
      <c r="N1540" s="2">
        <v>40828</v>
      </c>
      <c r="O1540" s="1">
        <v>3.55</v>
      </c>
      <c r="Q1540" s="2">
        <v>40872</v>
      </c>
      <c r="R1540" s="1">
        <v>3.55</v>
      </c>
      <c r="T1540" s="2">
        <v>40878</v>
      </c>
      <c r="U1540" s="1">
        <v>3.4</v>
      </c>
      <c r="W1540" s="2">
        <v>40878</v>
      </c>
      <c r="X1540" s="1">
        <v>3.3650000000000002</v>
      </c>
      <c r="Z1540" s="2">
        <v>40872</v>
      </c>
      <c r="AA1540" s="1">
        <v>3.3250000000000002</v>
      </c>
      <c r="AC1540" s="2">
        <v>40872</v>
      </c>
      <c r="AD1540" s="1">
        <v>3.3849999999999998</v>
      </c>
      <c r="AF1540" s="2">
        <v>41304</v>
      </c>
      <c r="AG1540" s="1">
        <v>0.29849999999999999</v>
      </c>
      <c r="AI1540" s="2">
        <v>40878</v>
      </c>
      <c r="AJ1540" s="1">
        <v>2.7530000000000001</v>
      </c>
      <c r="AL1540" s="2">
        <v>40879</v>
      </c>
      <c r="AM1540" s="1">
        <v>2.1880000000000002</v>
      </c>
      <c r="AO1540" s="2">
        <v>40877</v>
      </c>
      <c r="AP1540" s="1">
        <v>0.65849999999999997</v>
      </c>
      <c r="AR1540" s="2">
        <v>40870</v>
      </c>
      <c r="AS1540" s="1">
        <v>0.74399999999999999</v>
      </c>
      <c r="AU1540" s="2">
        <v>40871</v>
      </c>
      <c r="AV1540" s="1">
        <v>2.778</v>
      </c>
      <c r="AX1540" s="2">
        <v>40871</v>
      </c>
      <c r="AY1540" s="1">
        <v>2.9539999999999997</v>
      </c>
      <c r="BA1540" s="116">
        <v>40871</v>
      </c>
      <c r="BB1540" s="1">
        <v>2.669</v>
      </c>
      <c r="BD1540" s="2">
        <v>40869</v>
      </c>
      <c r="BE1540" s="1">
        <v>1.524</v>
      </c>
      <c r="BG1540" s="2">
        <v>40960</v>
      </c>
      <c r="BH1540" s="1">
        <v>2.0499999999999998</v>
      </c>
      <c r="BI1540" s="2"/>
      <c r="BJ1540" s="2">
        <v>40960</v>
      </c>
      <c r="BK1540" s="1">
        <v>0.92</v>
      </c>
      <c r="BM1540" s="2">
        <v>40872</v>
      </c>
      <c r="BN1540" s="1">
        <v>2.0975000000000001</v>
      </c>
    </row>
    <row r="1541" spans="2:66">
      <c r="B1541" s="2">
        <v>41331</v>
      </c>
      <c r="C1541" s="1">
        <v>2.82</v>
      </c>
      <c r="E1541" s="2">
        <v>40800</v>
      </c>
      <c r="F1541" s="1">
        <v>3.24</v>
      </c>
      <c r="H1541" s="2">
        <v>40826</v>
      </c>
      <c r="I1541" s="1">
        <v>3.48</v>
      </c>
      <c r="K1541" s="2">
        <v>40822</v>
      </c>
      <c r="L1541" s="1">
        <v>3.81</v>
      </c>
      <c r="N1541" s="2">
        <v>40829</v>
      </c>
      <c r="O1541" s="1">
        <v>3.5300000000000002</v>
      </c>
      <c r="Q1541" s="2">
        <v>40875</v>
      </c>
      <c r="R1541" s="1">
        <v>3.5724999999999998</v>
      </c>
      <c r="T1541" s="2">
        <v>40879</v>
      </c>
      <c r="U1541" s="1">
        <v>3.395</v>
      </c>
      <c r="W1541" s="2">
        <v>40879</v>
      </c>
      <c r="X1541" s="1">
        <v>3.36</v>
      </c>
      <c r="Z1541" s="2">
        <v>40875</v>
      </c>
      <c r="AA1541" s="1">
        <v>3.35</v>
      </c>
      <c r="AC1541" s="2">
        <v>40875</v>
      </c>
      <c r="AD1541" s="1">
        <v>3.4125000000000001</v>
      </c>
      <c r="AF1541" s="2">
        <v>41305</v>
      </c>
      <c r="AG1541" s="1">
        <v>0.29799999999999999</v>
      </c>
      <c r="AI1541" s="2">
        <v>40879</v>
      </c>
      <c r="AJ1541" s="1">
        <v>2.7155</v>
      </c>
      <c r="AL1541" s="2">
        <v>40882</v>
      </c>
      <c r="AM1541" s="1">
        <v>2.169</v>
      </c>
      <c r="AO1541" s="2">
        <v>40878</v>
      </c>
      <c r="AP1541" s="1">
        <v>0.67700000000000005</v>
      </c>
      <c r="AR1541" s="2">
        <v>40871</v>
      </c>
      <c r="AS1541" s="1">
        <v>0.74099999999999999</v>
      </c>
      <c r="AU1541" s="2">
        <v>40872</v>
      </c>
      <c r="AV1541" s="1">
        <v>2.8050000000000002</v>
      </c>
      <c r="AX1541" s="2">
        <v>40872</v>
      </c>
      <c r="AY1541" s="1">
        <v>2.9820000000000002</v>
      </c>
      <c r="BA1541" s="116">
        <v>40872</v>
      </c>
      <c r="BB1541" s="1">
        <v>2.6970000000000001</v>
      </c>
      <c r="BD1541" s="2">
        <v>40870</v>
      </c>
      <c r="BE1541" s="1">
        <v>1.5659999999999998</v>
      </c>
      <c r="BG1541" s="2">
        <v>40961</v>
      </c>
      <c r="BH1541" s="1">
        <v>2.0099999999999998</v>
      </c>
      <c r="BI1541" s="2"/>
      <c r="BJ1541" s="2">
        <v>40961</v>
      </c>
      <c r="BK1541" s="1">
        <v>0.88</v>
      </c>
      <c r="BM1541" s="2">
        <v>40875</v>
      </c>
      <c r="BN1541" s="1">
        <v>2.0945</v>
      </c>
    </row>
    <row r="1542" spans="2:66">
      <c r="B1542" s="2">
        <v>41332</v>
      </c>
      <c r="C1542" s="1">
        <v>2.82</v>
      </c>
      <c r="E1542" s="2">
        <v>40801</v>
      </c>
      <c r="F1542" s="1">
        <v>3.24</v>
      </c>
      <c r="H1542" s="2">
        <v>40827</v>
      </c>
      <c r="I1542" s="1">
        <v>3.48</v>
      </c>
      <c r="K1542" s="2">
        <v>40823</v>
      </c>
      <c r="L1542" s="1">
        <v>3.83</v>
      </c>
      <c r="N1542" s="2">
        <v>40830</v>
      </c>
      <c r="O1542" s="1">
        <v>3.54</v>
      </c>
      <c r="Q1542" s="2">
        <v>40876</v>
      </c>
      <c r="R1542" s="1">
        <v>3.5775000000000001</v>
      </c>
      <c r="T1542" s="2">
        <v>40882</v>
      </c>
      <c r="U1542" s="1">
        <v>3.4050000000000002</v>
      </c>
      <c r="W1542" s="2">
        <v>40882</v>
      </c>
      <c r="X1542" s="1">
        <v>3.355</v>
      </c>
      <c r="Z1542" s="2">
        <v>40876</v>
      </c>
      <c r="AA1542" s="1">
        <v>3.36</v>
      </c>
      <c r="AC1542" s="2">
        <v>40876</v>
      </c>
      <c r="AD1542" s="1">
        <v>3.4224999999999999</v>
      </c>
      <c r="AF1542" s="2">
        <v>41306</v>
      </c>
      <c r="AG1542" s="1">
        <v>0.29549999999999998</v>
      </c>
      <c r="AI1542" s="2">
        <v>40882</v>
      </c>
      <c r="AJ1542" s="1">
        <v>2.7050000000000001</v>
      </c>
      <c r="AL1542" s="2">
        <v>40883</v>
      </c>
      <c r="AM1542" s="1">
        <v>2.202</v>
      </c>
      <c r="AO1542" s="2">
        <v>40879</v>
      </c>
      <c r="AP1542" s="1">
        <v>0.6875</v>
      </c>
      <c r="AR1542" s="2">
        <v>40872</v>
      </c>
      <c r="AS1542" s="1">
        <v>0.75549999999999995</v>
      </c>
      <c r="AU1542" s="2">
        <v>40875</v>
      </c>
      <c r="AV1542" s="1">
        <v>2.802</v>
      </c>
      <c r="AX1542" s="2">
        <v>40875</v>
      </c>
      <c r="AY1542" s="1">
        <v>2.9830000000000001</v>
      </c>
      <c r="BA1542" s="116">
        <v>40875</v>
      </c>
      <c r="BB1542" s="1">
        <v>2.7</v>
      </c>
      <c r="BD1542" s="2">
        <v>40871</v>
      </c>
      <c r="BE1542" s="1">
        <v>1.5699999999999998</v>
      </c>
      <c r="BG1542" s="2">
        <v>40962</v>
      </c>
      <c r="BH1542" s="1">
        <v>1.99</v>
      </c>
      <c r="BI1542" s="2"/>
      <c r="BJ1542" s="2">
        <v>40962</v>
      </c>
      <c r="BK1542" s="1">
        <v>0.88</v>
      </c>
      <c r="BM1542" s="2">
        <v>40876</v>
      </c>
      <c r="BN1542" s="1">
        <v>2.121</v>
      </c>
    </row>
    <row r="1543" spans="2:66">
      <c r="B1543" s="2">
        <v>41333</v>
      </c>
      <c r="C1543" s="1">
        <v>2.82</v>
      </c>
      <c r="E1543" s="2">
        <v>40802</v>
      </c>
      <c r="F1543" s="1">
        <v>3.25</v>
      </c>
      <c r="H1543" s="2">
        <v>40828</v>
      </c>
      <c r="I1543" s="1">
        <v>3.42</v>
      </c>
      <c r="K1543" s="2">
        <v>40826</v>
      </c>
      <c r="L1543" s="1">
        <v>3.85</v>
      </c>
      <c r="N1543" s="2">
        <v>40833</v>
      </c>
      <c r="O1543" s="1">
        <v>3.6</v>
      </c>
      <c r="Q1543" s="2">
        <v>40877</v>
      </c>
      <c r="R1543" s="1">
        <v>3.5350000000000001</v>
      </c>
      <c r="T1543" s="2">
        <v>40883</v>
      </c>
      <c r="U1543" s="1">
        <v>3.4</v>
      </c>
      <c r="W1543" s="2">
        <v>40883</v>
      </c>
      <c r="X1543" s="1">
        <v>3.343</v>
      </c>
      <c r="Z1543" s="2">
        <v>40877</v>
      </c>
      <c r="AA1543" s="1">
        <v>3.335</v>
      </c>
      <c r="AC1543" s="2">
        <v>40877</v>
      </c>
      <c r="AD1543" s="1">
        <v>3.4</v>
      </c>
      <c r="AF1543" s="2">
        <v>41309</v>
      </c>
      <c r="AG1543" s="1">
        <v>0.29549999999999998</v>
      </c>
      <c r="AI1543" s="2">
        <v>40883</v>
      </c>
      <c r="AJ1543" s="1">
        <v>2.7685</v>
      </c>
      <c r="AL1543" s="2">
        <v>40884</v>
      </c>
      <c r="AM1543" s="1">
        <v>2.1360000000000001</v>
      </c>
      <c r="AO1543" s="2">
        <v>40882</v>
      </c>
      <c r="AP1543" s="1">
        <v>0.67949999999999999</v>
      </c>
      <c r="AR1543" s="2">
        <v>40875</v>
      </c>
      <c r="AS1543" s="1">
        <v>0.73550000000000004</v>
      </c>
      <c r="AU1543" s="2">
        <v>40876</v>
      </c>
      <c r="AV1543" s="1">
        <v>2.86</v>
      </c>
      <c r="AX1543" s="2">
        <v>40876</v>
      </c>
      <c r="AY1543" s="1">
        <v>3.0409999999999999</v>
      </c>
      <c r="BA1543" s="116">
        <v>40876</v>
      </c>
      <c r="BB1543" s="1">
        <v>2.76</v>
      </c>
      <c r="BD1543" s="2">
        <v>40872</v>
      </c>
      <c r="BE1543" s="1">
        <v>1.5625</v>
      </c>
      <c r="BG1543" s="2">
        <v>40963</v>
      </c>
      <c r="BH1543" s="1">
        <v>1.98</v>
      </c>
      <c r="BI1543" s="2"/>
      <c r="BJ1543" s="2">
        <v>40963</v>
      </c>
      <c r="BK1543" s="1">
        <v>0.89</v>
      </c>
      <c r="BM1543" s="2">
        <v>40877</v>
      </c>
      <c r="BN1543" s="1">
        <v>2.0390000000000001</v>
      </c>
    </row>
    <row r="1544" spans="2:66">
      <c r="B1544" s="2">
        <v>41337</v>
      </c>
      <c r="C1544" s="1">
        <v>2.82</v>
      </c>
      <c r="E1544" s="2">
        <v>40805</v>
      </c>
      <c r="F1544" s="1">
        <v>3.27</v>
      </c>
      <c r="H1544" s="2">
        <v>40829</v>
      </c>
      <c r="I1544" s="1">
        <v>3.4</v>
      </c>
      <c r="K1544" s="2">
        <v>40827</v>
      </c>
      <c r="L1544" s="1">
        <v>3.86</v>
      </c>
      <c r="N1544" s="2">
        <v>40834</v>
      </c>
      <c r="O1544" s="1">
        <v>3.59</v>
      </c>
      <c r="Q1544" s="2">
        <v>40878</v>
      </c>
      <c r="R1544" s="1">
        <v>3.5750000000000002</v>
      </c>
      <c r="T1544" s="2">
        <v>40884</v>
      </c>
      <c r="U1544" s="1">
        <v>3.3975</v>
      </c>
      <c r="W1544" s="2">
        <v>40884</v>
      </c>
      <c r="X1544" s="1">
        <v>3.33</v>
      </c>
      <c r="Z1544" s="2">
        <v>40878</v>
      </c>
      <c r="AA1544" s="1">
        <v>3.3650000000000002</v>
      </c>
      <c r="AC1544" s="2">
        <v>40878</v>
      </c>
      <c r="AD1544" s="1">
        <v>3.4275000000000002</v>
      </c>
      <c r="AF1544" s="2">
        <v>41310</v>
      </c>
      <c r="AG1544" s="1">
        <v>0.29549999999999998</v>
      </c>
      <c r="AI1544" s="2">
        <v>40884</v>
      </c>
      <c r="AJ1544" s="1">
        <v>2.722</v>
      </c>
      <c r="AL1544" s="2">
        <v>40885</v>
      </c>
      <c r="AM1544" s="1">
        <v>2.0804999999999998</v>
      </c>
      <c r="AO1544" s="2">
        <v>40883</v>
      </c>
      <c r="AP1544" s="1">
        <v>0.67149999999999999</v>
      </c>
      <c r="AR1544" s="2">
        <v>40876</v>
      </c>
      <c r="AS1544" s="1">
        <v>0.71850000000000003</v>
      </c>
      <c r="AU1544" s="2">
        <v>40877</v>
      </c>
      <c r="AV1544" s="1">
        <v>2.86</v>
      </c>
      <c r="AX1544" s="2">
        <v>40877</v>
      </c>
      <c r="AY1544" s="1">
        <v>3.0289999999999999</v>
      </c>
      <c r="BA1544" s="116">
        <v>40877</v>
      </c>
      <c r="BB1544" s="1">
        <v>2.73</v>
      </c>
      <c r="BD1544" s="2">
        <v>40875</v>
      </c>
      <c r="BE1544" s="1">
        <v>1.5489999999999999</v>
      </c>
      <c r="BG1544" s="2">
        <v>40966</v>
      </c>
      <c r="BH1544" s="1">
        <v>1.92</v>
      </c>
      <c r="BI1544" s="2"/>
      <c r="BJ1544" s="2">
        <v>40966</v>
      </c>
      <c r="BK1544" s="1">
        <v>0.84</v>
      </c>
      <c r="BM1544" s="2">
        <v>40878</v>
      </c>
      <c r="BN1544" s="1">
        <v>1.9595</v>
      </c>
    </row>
    <row r="1545" spans="2:66">
      <c r="B1545" s="2">
        <v>41338</v>
      </c>
      <c r="C1545" s="1">
        <v>2.82</v>
      </c>
      <c r="E1545" s="2">
        <v>40806</v>
      </c>
      <c r="F1545" s="1">
        <v>3.27</v>
      </c>
      <c r="H1545" s="2">
        <v>40830</v>
      </c>
      <c r="I1545" s="1">
        <v>3.41</v>
      </c>
      <c r="K1545" s="2">
        <v>40828</v>
      </c>
      <c r="L1545" s="1">
        <v>3.81</v>
      </c>
      <c r="N1545" s="2">
        <v>40835</v>
      </c>
      <c r="O1545" s="1">
        <v>3.59</v>
      </c>
      <c r="Q1545" s="2">
        <v>40879</v>
      </c>
      <c r="R1545" s="1">
        <v>3.57</v>
      </c>
      <c r="T1545" s="2">
        <v>40885</v>
      </c>
      <c r="U1545" s="1">
        <v>3.41</v>
      </c>
      <c r="W1545" s="2">
        <v>40885</v>
      </c>
      <c r="X1545" s="1">
        <v>3.35</v>
      </c>
      <c r="Z1545" s="2">
        <v>40879</v>
      </c>
      <c r="AA1545" s="1">
        <v>3.3574999999999999</v>
      </c>
      <c r="AC1545" s="2">
        <v>40879</v>
      </c>
      <c r="AD1545" s="1">
        <v>3.415</v>
      </c>
      <c r="AF1545" s="2">
        <v>41311</v>
      </c>
      <c r="AG1545" s="1">
        <v>0.29299999999999998</v>
      </c>
      <c r="AI1545" s="2">
        <v>40885</v>
      </c>
      <c r="AJ1545" s="1">
        <v>2.6644999999999999</v>
      </c>
      <c r="AL1545" s="2">
        <v>40886</v>
      </c>
      <c r="AM1545" s="1">
        <v>2.1669999999999998</v>
      </c>
      <c r="AO1545" s="2">
        <v>40884</v>
      </c>
      <c r="AP1545" s="1">
        <v>0.64749999999999996</v>
      </c>
      <c r="AR1545" s="2">
        <v>40877</v>
      </c>
      <c r="AS1545" s="1">
        <v>0.60599999999999998</v>
      </c>
      <c r="AU1545" s="2">
        <v>40878</v>
      </c>
      <c r="AV1545" s="1">
        <v>2.75</v>
      </c>
      <c r="AX1545" s="2">
        <v>40878</v>
      </c>
      <c r="AY1545" s="1">
        <v>2.9350000000000001</v>
      </c>
      <c r="BA1545" s="116">
        <v>40878</v>
      </c>
      <c r="BB1545" s="1">
        <v>2.641</v>
      </c>
      <c r="BD1545" s="2">
        <v>40876</v>
      </c>
      <c r="BE1545" s="1">
        <v>1.4969999999999999</v>
      </c>
      <c r="BG1545" s="2">
        <v>40967</v>
      </c>
      <c r="BH1545" s="1">
        <v>1.94</v>
      </c>
      <c r="BI1545" s="2"/>
      <c r="BJ1545" s="2">
        <v>40967</v>
      </c>
      <c r="BK1545" s="1">
        <v>0.84</v>
      </c>
      <c r="BM1545" s="2">
        <v>40879</v>
      </c>
      <c r="BN1545" s="1">
        <v>1.9769999999999999</v>
      </c>
    </row>
    <row r="1546" spans="2:66">
      <c r="B1546" s="2">
        <v>41339</v>
      </c>
      <c r="C1546" s="1">
        <v>2.82</v>
      </c>
      <c r="E1546" s="2">
        <v>40807</v>
      </c>
      <c r="F1546" s="1">
        <v>3.27</v>
      </c>
      <c r="H1546" s="2">
        <v>40833</v>
      </c>
      <c r="I1546" s="1">
        <v>3.46</v>
      </c>
      <c r="K1546" s="2">
        <v>40829</v>
      </c>
      <c r="L1546" s="1">
        <v>3.7800000000000002</v>
      </c>
      <c r="N1546" s="2">
        <v>40836</v>
      </c>
      <c r="O1546" s="1">
        <v>3.58</v>
      </c>
      <c r="Q1546" s="2">
        <v>40882</v>
      </c>
      <c r="R1546" s="1">
        <v>3.58</v>
      </c>
      <c r="T1546" s="2">
        <v>40886</v>
      </c>
      <c r="U1546" s="1">
        <v>3.395</v>
      </c>
      <c r="W1546" s="2">
        <v>40886</v>
      </c>
      <c r="X1546" s="1">
        <v>3.3224999999999998</v>
      </c>
      <c r="Z1546" s="2">
        <v>40882</v>
      </c>
      <c r="AA1546" s="1">
        <v>3.3525</v>
      </c>
      <c r="AC1546" s="2">
        <v>40882</v>
      </c>
      <c r="AD1546" s="1">
        <v>3.41</v>
      </c>
      <c r="AF1546" s="2">
        <v>41312</v>
      </c>
      <c r="AG1546" s="1">
        <v>0.29199999999999998</v>
      </c>
      <c r="AI1546" s="2">
        <v>40886</v>
      </c>
      <c r="AJ1546" s="1">
        <v>2.7669999999999999</v>
      </c>
      <c r="AL1546" s="2">
        <v>40889</v>
      </c>
      <c r="AM1546" s="1">
        <v>2.1355</v>
      </c>
      <c r="AO1546" s="2">
        <v>40885</v>
      </c>
      <c r="AP1546" s="1">
        <v>0.62849999999999995</v>
      </c>
      <c r="AR1546" s="2">
        <v>40878</v>
      </c>
      <c r="AS1546" s="1">
        <v>0.60799999999999998</v>
      </c>
      <c r="AU1546" s="2">
        <v>40879</v>
      </c>
      <c r="AV1546" s="1">
        <v>2.7549999999999999</v>
      </c>
      <c r="AX1546" s="2">
        <v>40879</v>
      </c>
      <c r="AY1546" s="1">
        <v>2.93</v>
      </c>
      <c r="BA1546" s="116">
        <v>40879</v>
      </c>
      <c r="BB1546" s="1">
        <v>2.63</v>
      </c>
      <c r="BD1546" s="2">
        <v>40877</v>
      </c>
      <c r="BE1546" s="1">
        <v>1.4390000000000001</v>
      </c>
      <c r="BG1546" s="2">
        <v>40968</v>
      </c>
      <c r="BH1546" s="1">
        <v>1.98</v>
      </c>
      <c r="BI1546" s="2"/>
      <c r="BJ1546" s="2">
        <v>40968</v>
      </c>
      <c r="BK1546" s="1">
        <v>0.87</v>
      </c>
      <c r="BM1546" s="2">
        <v>40882</v>
      </c>
      <c r="BN1546" s="1">
        <v>2.0369999999999999</v>
      </c>
    </row>
    <row r="1547" spans="2:66">
      <c r="B1547" s="2">
        <v>41340</v>
      </c>
      <c r="C1547" s="1">
        <v>2.82</v>
      </c>
      <c r="E1547" s="2">
        <v>40808</v>
      </c>
      <c r="F1547" s="1">
        <v>3.27</v>
      </c>
      <c r="H1547" s="2">
        <v>40834</v>
      </c>
      <c r="I1547" s="1">
        <v>3.45</v>
      </c>
      <c r="K1547" s="2">
        <v>40830</v>
      </c>
      <c r="L1547" s="1">
        <v>3.77</v>
      </c>
      <c r="N1547" s="2">
        <v>40837</v>
      </c>
      <c r="O1547" s="1">
        <v>3.63</v>
      </c>
      <c r="Q1547" s="2">
        <v>40883</v>
      </c>
      <c r="R1547" s="1">
        <v>3.58</v>
      </c>
      <c r="T1547" s="2">
        <v>40889</v>
      </c>
      <c r="U1547" s="1">
        <v>3.4024999999999999</v>
      </c>
      <c r="W1547" s="2">
        <v>40889</v>
      </c>
      <c r="X1547" s="1">
        <v>3.3275000000000001</v>
      </c>
      <c r="Z1547" s="2">
        <v>40883</v>
      </c>
      <c r="AA1547" s="1">
        <v>3.335</v>
      </c>
      <c r="AC1547" s="2">
        <v>40883</v>
      </c>
      <c r="AD1547" s="1">
        <v>3.3824999999999998</v>
      </c>
      <c r="AF1547" s="2">
        <v>41313</v>
      </c>
      <c r="AG1547" s="1">
        <v>0.29199999999999998</v>
      </c>
      <c r="AI1547" s="2">
        <v>40889</v>
      </c>
      <c r="AJ1547" s="1">
        <v>2.7269999999999999</v>
      </c>
      <c r="AL1547" s="2">
        <v>40890</v>
      </c>
      <c r="AM1547" s="1">
        <v>2.0895000000000001</v>
      </c>
      <c r="AO1547" s="2">
        <v>40886</v>
      </c>
      <c r="AP1547" s="1">
        <v>0.63800000000000001</v>
      </c>
      <c r="AR1547" s="2">
        <v>40879</v>
      </c>
      <c r="AS1547" s="1">
        <v>0.61950000000000005</v>
      </c>
      <c r="AU1547" s="2">
        <v>40882</v>
      </c>
      <c r="AV1547" s="1">
        <v>2.8359999999999999</v>
      </c>
      <c r="AX1547" s="2">
        <v>40882</v>
      </c>
      <c r="AY1547" s="1">
        <v>3.0270000000000001</v>
      </c>
      <c r="BA1547" s="116">
        <v>40882</v>
      </c>
      <c r="BB1547" s="1">
        <v>2.7389999999999999</v>
      </c>
      <c r="BD1547" s="2">
        <v>40878</v>
      </c>
      <c r="BE1547" s="1">
        <v>1.3895</v>
      </c>
      <c r="BG1547" s="2">
        <v>40969</v>
      </c>
      <c r="BH1547" s="1">
        <v>2.0299999999999998</v>
      </c>
      <c r="BI1547" s="2"/>
      <c r="BJ1547" s="2">
        <v>40969</v>
      </c>
      <c r="BK1547" s="1">
        <v>0.89</v>
      </c>
      <c r="BM1547" s="2">
        <v>40883</v>
      </c>
      <c r="BN1547" s="1">
        <v>2.0259999999999998</v>
      </c>
    </row>
    <row r="1548" spans="2:66">
      <c r="B1548" s="2">
        <v>41341</v>
      </c>
      <c r="C1548" s="1">
        <v>2.82</v>
      </c>
      <c r="E1548" s="2">
        <v>40809</v>
      </c>
      <c r="F1548" s="1">
        <v>3.27</v>
      </c>
      <c r="H1548" s="2">
        <v>40835</v>
      </c>
      <c r="I1548" s="1">
        <v>3.45</v>
      </c>
      <c r="K1548" s="2">
        <v>40833</v>
      </c>
      <c r="L1548" s="1">
        <v>3.84</v>
      </c>
      <c r="N1548" s="2">
        <v>40840</v>
      </c>
      <c r="O1548" s="1">
        <v>3.67</v>
      </c>
      <c r="Q1548" s="2">
        <v>40884</v>
      </c>
      <c r="R1548" s="1">
        <v>3.5775000000000001</v>
      </c>
      <c r="T1548" s="2">
        <v>40890</v>
      </c>
      <c r="U1548" s="1">
        <v>3.39</v>
      </c>
      <c r="W1548" s="2">
        <v>40890</v>
      </c>
      <c r="X1548" s="1">
        <v>3.31</v>
      </c>
      <c r="Z1548" s="2">
        <v>40884</v>
      </c>
      <c r="AA1548" s="1">
        <v>3.3174999999999999</v>
      </c>
      <c r="AC1548" s="2">
        <v>40884</v>
      </c>
      <c r="AD1548" s="1">
        <v>3.3624999999999998</v>
      </c>
      <c r="AF1548" s="2">
        <v>41316</v>
      </c>
      <c r="AG1548" s="1">
        <v>0.29310000000000003</v>
      </c>
      <c r="AI1548" s="2">
        <v>40890</v>
      </c>
      <c r="AJ1548" s="1">
        <v>2.68</v>
      </c>
      <c r="AL1548" s="2">
        <v>40891</v>
      </c>
      <c r="AM1548" s="1">
        <v>2.0285000000000002</v>
      </c>
      <c r="AO1548" s="2">
        <v>40889</v>
      </c>
      <c r="AP1548" s="1">
        <v>0.65300000000000002</v>
      </c>
      <c r="AR1548" s="2">
        <v>40882</v>
      </c>
      <c r="AS1548" s="1">
        <v>0.622</v>
      </c>
      <c r="AU1548" s="2">
        <v>40883</v>
      </c>
      <c r="AV1548" s="1">
        <v>2.7909999999999999</v>
      </c>
      <c r="AX1548" s="2">
        <v>40883</v>
      </c>
      <c r="AY1548" s="1">
        <v>2.9820000000000002</v>
      </c>
      <c r="BA1548" s="116">
        <v>40883</v>
      </c>
      <c r="BB1548" s="1">
        <v>2.714</v>
      </c>
      <c r="BD1548" s="2">
        <v>40879</v>
      </c>
      <c r="BE1548" s="1">
        <v>1.4119999999999999</v>
      </c>
      <c r="BG1548" s="2">
        <v>40970</v>
      </c>
      <c r="BH1548" s="1">
        <v>1.99</v>
      </c>
      <c r="BI1548" s="2"/>
      <c r="BJ1548" s="2">
        <v>40970</v>
      </c>
      <c r="BK1548" s="1">
        <v>0.84</v>
      </c>
      <c r="BM1548" s="2">
        <v>40884</v>
      </c>
      <c r="BN1548" s="1">
        <v>1.9655</v>
      </c>
    </row>
    <row r="1549" spans="2:66">
      <c r="B1549" s="2">
        <v>41344</v>
      </c>
      <c r="C1549" s="1">
        <v>2.82</v>
      </c>
      <c r="E1549" s="2">
        <v>40812</v>
      </c>
      <c r="F1549" s="1">
        <v>3.2800000000000002</v>
      </c>
      <c r="H1549" s="2">
        <v>40836</v>
      </c>
      <c r="I1549" s="1">
        <v>3.44</v>
      </c>
      <c r="K1549" s="2">
        <v>40834</v>
      </c>
      <c r="L1549" s="1">
        <v>3.84</v>
      </c>
      <c r="N1549" s="2">
        <v>40841</v>
      </c>
      <c r="O1549" s="1">
        <v>3.67</v>
      </c>
      <c r="Q1549" s="2">
        <v>40885</v>
      </c>
      <c r="R1549" s="1">
        <v>3.59</v>
      </c>
      <c r="T1549" s="2">
        <v>40891</v>
      </c>
      <c r="U1549" s="1">
        <v>3.3925000000000001</v>
      </c>
      <c r="W1549" s="2">
        <v>40891</v>
      </c>
      <c r="X1549" s="1">
        <v>3.3</v>
      </c>
      <c r="Z1549" s="2">
        <v>40885</v>
      </c>
      <c r="AA1549" s="1">
        <v>3.34</v>
      </c>
      <c r="AC1549" s="2">
        <v>40885</v>
      </c>
      <c r="AD1549" s="1">
        <v>3.3849999999999998</v>
      </c>
      <c r="AF1549" s="2">
        <v>41317</v>
      </c>
      <c r="AG1549" s="1">
        <v>0.29210000000000003</v>
      </c>
      <c r="AI1549" s="2">
        <v>40891</v>
      </c>
      <c r="AJ1549" s="1">
        <v>2.5865</v>
      </c>
      <c r="AL1549" s="2">
        <v>40892</v>
      </c>
      <c r="AM1549" s="1">
        <v>2.052</v>
      </c>
      <c r="AO1549" s="2">
        <v>40890</v>
      </c>
      <c r="AP1549" s="1">
        <v>0.68100000000000005</v>
      </c>
      <c r="AR1549" s="2">
        <v>40883</v>
      </c>
      <c r="AS1549" s="1">
        <v>0.625</v>
      </c>
      <c r="AU1549" s="2">
        <v>40884</v>
      </c>
      <c r="AV1549" s="1">
        <v>2.7250000000000001</v>
      </c>
      <c r="AX1549" s="2">
        <v>40884</v>
      </c>
      <c r="AY1549" s="1">
        <v>2.9210000000000003</v>
      </c>
      <c r="BA1549" s="116">
        <v>40884</v>
      </c>
      <c r="BB1549" s="1">
        <v>2.6749999999999998</v>
      </c>
      <c r="BD1549" s="2">
        <v>40882</v>
      </c>
      <c r="BE1549" s="1">
        <v>1.4315</v>
      </c>
      <c r="BG1549" s="2">
        <v>40973</v>
      </c>
      <c r="BH1549" s="1">
        <v>2</v>
      </c>
      <c r="BI1549" s="2"/>
      <c r="BJ1549" s="2">
        <v>40973</v>
      </c>
      <c r="BK1549" s="1">
        <v>0.87</v>
      </c>
      <c r="BM1549" s="2">
        <v>40885</v>
      </c>
      <c r="BN1549" s="1">
        <v>1.8855</v>
      </c>
    </row>
    <row r="1550" spans="2:66">
      <c r="B1550" s="2">
        <v>41345</v>
      </c>
      <c r="C1550" s="1">
        <v>2.81</v>
      </c>
      <c r="E1550" s="2">
        <v>40813</v>
      </c>
      <c r="F1550" s="1">
        <v>3.2800000000000002</v>
      </c>
      <c r="H1550" s="2">
        <v>40837</v>
      </c>
      <c r="I1550" s="1">
        <v>3.49</v>
      </c>
      <c r="K1550" s="2">
        <v>40835</v>
      </c>
      <c r="L1550" s="1">
        <v>3.85</v>
      </c>
      <c r="N1550" s="2">
        <v>40842</v>
      </c>
      <c r="O1550" s="1">
        <v>3.63</v>
      </c>
      <c r="Q1550" s="2">
        <v>40886</v>
      </c>
      <c r="R1550" s="1">
        <v>3.5750000000000002</v>
      </c>
      <c r="T1550" s="2">
        <v>40892</v>
      </c>
      <c r="U1550" s="1">
        <v>3.35</v>
      </c>
      <c r="W1550" s="2">
        <v>40892</v>
      </c>
      <c r="X1550" s="1">
        <v>3.2749999999999999</v>
      </c>
      <c r="Z1550" s="2">
        <v>40886</v>
      </c>
      <c r="AA1550" s="1">
        <v>3.2974999999999999</v>
      </c>
      <c r="AC1550" s="2">
        <v>40886</v>
      </c>
      <c r="AD1550" s="1">
        <v>3.36</v>
      </c>
      <c r="AF1550" s="2">
        <v>41318</v>
      </c>
      <c r="AG1550" s="1">
        <v>0.29010000000000002</v>
      </c>
      <c r="AI1550" s="2">
        <v>40892</v>
      </c>
      <c r="AJ1550" s="1">
        <v>2.6160000000000001</v>
      </c>
      <c r="AL1550" s="2">
        <v>40893</v>
      </c>
      <c r="AM1550" s="1">
        <v>2.0105</v>
      </c>
      <c r="AO1550" s="2">
        <v>40891</v>
      </c>
      <c r="AP1550" s="1">
        <v>0.70799999999999996</v>
      </c>
      <c r="AR1550" s="2">
        <v>40884</v>
      </c>
      <c r="AS1550" s="1">
        <v>0.61650000000000005</v>
      </c>
      <c r="AU1550" s="2">
        <v>40885</v>
      </c>
      <c r="AV1550" s="1">
        <v>2.613</v>
      </c>
      <c r="AX1550" s="2">
        <v>40885</v>
      </c>
      <c r="AY1550" s="1">
        <v>2.8</v>
      </c>
      <c r="BA1550" s="116">
        <v>40885</v>
      </c>
      <c r="BB1550" s="1">
        <v>2.5470000000000002</v>
      </c>
      <c r="BD1550" s="2">
        <v>40883</v>
      </c>
      <c r="BE1550" s="1">
        <v>1.421</v>
      </c>
      <c r="BG1550" s="2">
        <v>40974</v>
      </c>
      <c r="BH1550" s="1">
        <v>1.96</v>
      </c>
      <c r="BI1550" s="2"/>
      <c r="BJ1550" s="2">
        <v>40974</v>
      </c>
      <c r="BK1550" s="1">
        <v>0.83</v>
      </c>
      <c r="BM1550" s="2">
        <v>40886</v>
      </c>
      <c r="BN1550" s="1">
        <v>1.9419999999999999</v>
      </c>
    </row>
    <row r="1551" spans="2:66">
      <c r="B1551" s="2">
        <v>41346</v>
      </c>
      <c r="C1551" s="1">
        <v>2.81</v>
      </c>
      <c r="E1551" s="2">
        <v>40814</v>
      </c>
      <c r="F1551" s="1">
        <v>3.3</v>
      </c>
      <c r="H1551" s="2">
        <v>40840</v>
      </c>
      <c r="I1551" s="1">
        <v>3.5300000000000002</v>
      </c>
      <c r="K1551" s="2">
        <v>40836</v>
      </c>
      <c r="L1551" s="1">
        <v>3.85</v>
      </c>
      <c r="N1551" s="2">
        <v>40843</v>
      </c>
      <c r="O1551" s="1">
        <v>3.66</v>
      </c>
      <c r="Q1551" s="2">
        <v>40889</v>
      </c>
      <c r="R1551" s="1">
        <v>3.58</v>
      </c>
      <c r="T1551" s="2">
        <v>40893</v>
      </c>
      <c r="U1551" s="1">
        <v>3.35</v>
      </c>
      <c r="W1551" s="2">
        <v>40893</v>
      </c>
      <c r="X1551" s="1">
        <v>3.2625000000000002</v>
      </c>
      <c r="Z1551" s="2">
        <v>40889</v>
      </c>
      <c r="AA1551" s="1">
        <v>3.3050000000000002</v>
      </c>
      <c r="AC1551" s="2">
        <v>40889</v>
      </c>
      <c r="AD1551" s="1">
        <v>3.3624999999999998</v>
      </c>
      <c r="AF1551" s="2">
        <v>41319</v>
      </c>
      <c r="AG1551" s="1">
        <v>0.29010000000000002</v>
      </c>
      <c r="AI1551" s="2">
        <v>40893</v>
      </c>
      <c r="AJ1551" s="1">
        <v>2.5714999999999999</v>
      </c>
      <c r="AL1551" s="2">
        <v>40896</v>
      </c>
      <c r="AM1551" s="1">
        <v>1.976</v>
      </c>
      <c r="AO1551" s="2">
        <v>40892</v>
      </c>
      <c r="AP1551" s="1">
        <v>0.69850000000000001</v>
      </c>
      <c r="AR1551" s="2">
        <v>40885</v>
      </c>
      <c r="AS1551" s="1">
        <v>0.60750000000000004</v>
      </c>
      <c r="AU1551" s="2">
        <v>40886</v>
      </c>
      <c r="AV1551" s="1">
        <v>2.7210000000000001</v>
      </c>
      <c r="AX1551" s="2">
        <v>40886</v>
      </c>
      <c r="AY1551" s="1">
        <v>2.9</v>
      </c>
      <c r="BA1551" s="116">
        <v>40886</v>
      </c>
      <c r="BB1551" s="1">
        <v>2.6459999999999999</v>
      </c>
      <c r="BD1551" s="2">
        <v>40884</v>
      </c>
      <c r="BE1551" s="1">
        <v>1.3839999999999999</v>
      </c>
      <c r="BG1551" s="2">
        <v>40975</v>
      </c>
      <c r="BH1551" s="1">
        <v>1.98</v>
      </c>
      <c r="BI1551" s="2"/>
      <c r="BJ1551" s="2">
        <v>40975</v>
      </c>
      <c r="BK1551" s="1">
        <v>0.85</v>
      </c>
      <c r="BM1551" s="2">
        <v>40889</v>
      </c>
      <c r="BN1551" s="1">
        <v>1.8839999999999999</v>
      </c>
    </row>
    <row r="1552" spans="2:66">
      <c r="B1552" s="2">
        <v>41347</v>
      </c>
      <c r="C1552" s="1">
        <v>2.81</v>
      </c>
      <c r="E1552" s="2">
        <v>40815</v>
      </c>
      <c r="F1552" s="1">
        <v>3.31</v>
      </c>
      <c r="H1552" s="2">
        <v>40841</v>
      </c>
      <c r="I1552" s="1">
        <v>3.5300000000000002</v>
      </c>
      <c r="K1552" s="2">
        <v>40837</v>
      </c>
      <c r="L1552" s="1">
        <v>3.9</v>
      </c>
      <c r="N1552" s="2">
        <v>40844</v>
      </c>
      <c r="O1552" s="1">
        <v>3.67</v>
      </c>
      <c r="Q1552" s="2">
        <v>40890</v>
      </c>
      <c r="R1552" s="1">
        <v>3.5674999999999999</v>
      </c>
      <c r="T1552" s="2">
        <v>40896</v>
      </c>
      <c r="U1552" s="1">
        <v>3.3725000000000001</v>
      </c>
      <c r="W1552" s="2">
        <v>40896</v>
      </c>
      <c r="X1552" s="1">
        <v>3.2850000000000001</v>
      </c>
      <c r="Z1552" s="2">
        <v>40890</v>
      </c>
      <c r="AA1552" s="1">
        <v>3.29</v>
      </c>
      <c r="AC1552" s="2">
        <v>40890</v>
      </c>
      <c r="AD1552" s="1">
        <v>3.355</v>
      </c>
      <c r="AF1552" s="2">
        <v>41320</v>
      </c>
      <c r="AG1552" s="1">
        <v>0.29010000000000002</v>
      </c>
      <c r="AI1552" s="2">
        <v>40896</v>
      </c>
      <c r="AJ1552" s="1">
        <v>2.5105</v>
      </c>
      <c r="AL1552" s="2">
        <v>40897</v>
      </c>
      <c r="AM1552" s="1">
        <v>2.0714999999999999</v>
      </c>
      <c r="AO1552" s="2">
        <v>40893</v>
      </c>
      <c r="AP1552" s="1">
        <v>0.70850000000000002</v>
      </c>
      <c r="AR1552" s="2">
        <v>40886</v>
      </c>
      <c r="AS1552" s="1">
        <v>0.61399999999999999</v>
      </c>
      <c r="AU1552" s="2">
        <v>40889</v>
      </c>
      <c r="AV1552" s="1">
        <v>2.605</v>
      </c>
      <c r="AX1552" s="2">
        <v>40889</v>
      </c>
      <c r="AY1552" s="1">
        <v>2.7919999999999998</v>
      </c>
      <c r="BA1552" s="116">
        <v>40889</v>
      </c>
      <c r="BB1552" s="1">
        <v>2.5609999999999999</v>
      </c>
      <c r="BD1552" s="2">
        <v>40885</v>
      </c>
      <c r="BE1552" s="1">
        <v>1.38</v>
      </c>
      <c r="BG1552" s="2">
        <v>40976</v>
      </c>
      <c r="BH1552" s="1">
        <v>2.0299999999999998</v>
      </c>
      <c r="BI1552" s="2"/>
      <c r="BJ1552" s="2">
        <v>40976</v>
      </c>
      <c r="BK1552" s="1">
        <v>0.89</v>
      </c>
      <c r="BM1552" s="2">
        <v>40890</v>
      </c>
      <c r="BN1552" s="1">
        <v>1.8660000000000001</v>
      </c>
    </row>
    <row r="1553" spans="2:66">
      <c r="B1553" s="2">
        <v>41348</v>
      </c>
      <c r="C1553" s="1">
        <v>2.81</v>
      </c>
      <c r="E1553" s="2">
        <v>40816</v>
      </c>
      <c r="F1553" s="1">
        <v>3.31</v>
      </c>
      <c r="H1553" s="2">
        <v>40842</v>
      </c>
      <c r="I1553" s="1">
        <v>3.5</v>
      </c>
      <c r="K1553" s="2">
        <v>40840</v>
      </c>
      <c r="L1553" s="1">
        <v>3.94</v>
      </c>
      <c r="N1553" s="2">
        <v>40847</v>
      </c>
      <c r="O1553" s="1">
        <v>3.63</v>
      </c>
      <c r="Q1553" s="2">
        <v>40891</v>
      </c>
      <c r="R1553" s="1">
        <v>3.5949999999999998</v>
      </c>
      <c r="T1553" s="2">
        <v>40897</v>
      </c>
      <c r="U1553" s="1">
        <v>3.3425000000000002</v>
      </c>
      <c r="W1553" s="2">
        <v>40897</v>
      </c>
      <c r="X1553" s="1">
        <v>3.26</v>
      </c>
      <c r="Z1553" s="2">
        <v>40891</v>
      </c>
      <c r="AA1553" s="1">
        <v>3.2749999999999999</v>
      </c>
      <c r="AC1553" s="2">
        <v>40891</v>
      </c>
      <c r="AD1553" s="1">
        <v>3.3425000000000002</v>
      </c>
      <c r="AF1553" s="2">
        <v>41323</v>
      </c>
      <c r="AG1553" s="1">
        <v>0.28910000000000002</v>
      </c>
      <c r="AI1553" s="2">
        <v>40897</v>
      </c>
      <c r="AJ1553" s="1">
        <v>2.63</v>
      </c>
      <c r="AL1553" s="2">
        <v>40898</v>
      </c>
      <c r="AM1553" s="1">
        <v>2.1065</v>
      </c>
      <c r="AO1553" s="2">
        <v>40896</v>
      </c>
      <c r="AP1553" s="1">
        <v>0.73150000000000004</v>
      </c>
      <c r="AR1553" s="2">
        <v>40889</v>
      </c>
      <c r="AS1553" s="1">
        <v>0.627</v>
      </c>
      <c r="AU1553" s="2">
        <v>40890</v>
      </c>
      <c r="AV1553" s="1">
        <v>2.5449999999999999</v>
      </c>
      <c r="AX1553" s="2">
        <v>40890</v>
      </c>
      <c r="AY1553" s="1">
        <v>2.73</v>
      </c>
      <c r="BA1553" s="116">
        <v>40890</v>
      </c>
      <c r="BB1553" s="1">
        <v>2.5140000000000002</v>
      </c>
      <c r="BD1553" s="2">
        <v>40886</v>
      </c>
      <c r="BE1553" s="1">
        <v>1.3959999999999999</v>
      </c>
      <c r="BG1553" s="2">
        <v>40977</v>
      </c>
      <c r="BH1553" s="1">
        <v>2.04</v>
      </c>
      <c r="BI1553" s="2"/>
      <c r="BJ1553" s="2">
        <v>40977</v>
      </c>
      <c r="BK1553" s="1">
        <v>0.9</v>
      </c>
      <c r="BM1553" s="2">
        <v>40891</v>
      </c>
      <c r="BN1553" s="1">
        <v>1.839</v>
      </c>
    </row>
    <row r="1554" spans="2:66">
      <c r="B1554" s="2">
        <v>41351</v>
      </c>
      <c r="C1554" s="1">
        <v>2.81</v>
      </c>
      <c r="E1554" s="2">
        <v>40820</v>
      </c>
      <c r="F1554" s="1">
        <v>3.3</v>
      </c>
      <c r="H1554" s="2">
        <v>40843</v>
      </c>
      <c r="I1554" s="1">
        <v>3.5300000000000002</v>
      </c>
      <c r="K1554" s="2">
        <v>40841</v>
      </c>
      <c r="L1554" s="1">
        <v>3.94</v>
      </c>
      <c r="N1554" s="2">
        <v>40848</v>
      </c>
      <c r="O1554" s="1">
        <v>3.6</v>
      </c>
      <c r="Q1554" s="2">
        <v>40892</v>
      </c>
      <c r="R1554" s="1">
        <v>3.5449999999999999</v>
      </c>
      <c r="T1554" s="2">
        <v>40898</v>
      </c>
      <c r="U1554" s="1">
        <v>3.3650000000000002</v>
      </c>
      <c r="W1554" s="2">
        <v>40898</v>
      </c>
      <c r="X1554" s="1">
        <v>3.2875000000000001</v>
      </c>
      <c r="Z1554" s="2">
        <v>40892</v>
      </c>
      <c r="AA1554" s="1">
        <v>3.2549999999999999</v>
      </c>
      <c r="AC1554" s="2">
        <v>40892</v>
      </c>
      <c r="AD1554" s="1">
        <v>3.3250000000000002</v>
      </c>
      <c r="AF1554" s="2">
        <v>41324</v>
      </c>
      <c r="AG1554" s="1">
        <v>0.28910000000000002</v>
      </c>
      <c r="AI1554" s="2">
        <v>40898</v>
      </c>
      <c r="AJ1554" s="1">
        <v>2.6920000000000002</v>
      </c>
      <c r="AL1554" s="2">
        <v>40899</v>
      </c>
      <c r="AM1554" s="1">
        <v>2.093</v>
      </c>
      <c r="AO1554" s="2">
        <v>40897</v>
      </c>
      <c r="AP1554" s="1">
        <v>0.72150000000000003</v>
      </c>
      <c r="AR1554" s="2">
        <v>40890</v>
      </c>
      <c r="AS1554" s="1">
        <v>0.64700000000000002</v>
      </c>
      <c r="AU1554" s="2">
        <v>40891</v>
      </c>
      <c r="AV1554" s="1">
        <v>2.5140000000000002</v>
      </c>
      <c r="AX1554" s="2">
        <v>40891</v>
      </c>
      <c r="AY1554" s="1">
        <v>2.6890000000000001</v>
      </c>
      <c r="BA1554" s="116">
        <v>40891</v>
      </c>
      <c r="BB1554" s="1">
        <v>2.4750000000000001</v>
      </c>
      <c r="BD1554" s="2">
        <v>40889</v>
      </c>
      <c r="BE1554" s="1">
        <v>1.375</v>
      </c>
      <c r="BG1554" s="2">
        <v>40980</v>
      </c>
      <c r="BH1554" s="1">
        <v>2.04</v>
      </c>
      <c r="BI1554" s="2"/>
      <c r="BJ1554" s="2">
        <v>40980</v>
      </c>
      <c r="BK1554" s="1">
        <v>0.92</v>
      </c>
      <c r="BM1554" s="2">
        <v>40892</v>
      </c>
      <c r="BN1554" s="1">
        <v>1.8235000000000001</v>
      </c>
    </row>
    <row r="1555" spans="2:66">
      <c r="B1555" s="2">
        <v>41352</v>
      </c>
      <c r="C1555" s="1">
        <v>2.81</v>
      </c>
      <c r="E1555" s="2">
        <v>40821</v>
      </c>
      <c r="F1555" s="1">
        <v>3.3</v>
      </c>
      <c r="H1555" s="2">
        <v>40844</v>
      </c>
      <c r="I1555" s="1">
        <v>3.54</v>
      </c>
      <c r="K1555" s="2">
        <v>40842</v>
      </c>
      <c r="L1555" s="1">
        <v>3.92</v>
      </c>
      <c r="N1555" s="2">
        <v>40849</v>
      </c>
      <c r="O1555" s="1">
        <v>3.59</v>
      </c>
      <c r="Q1555" s="2">
        <v>40893</v>
      </c>
      <c r="R1555" s="1">
        <v>3.55</v>
      </c>
      <c r="T1555" s="2">
        <v>40899</v>
      </c>
      <c r="U1555" s="1">
        <v>3.39</v>
      </c>
      <c r="W1555" s="2">
        <v>40899</v>
      </c>
      <c r="X1555" s="1">
        <v>3.3075000000000001</v>
      </c>
      <c r="Z1555" s="2">
        <v>40893</v>
      </c>
      <c r="AA1555" s="1">
        <v>3.25</v>
      </c>
      <c r="AC1555" s="2">
        <v>40893</v>
      </c>
      <c r="AD1555" s="1">
        <v>3.3250000000000002</v>
      </c>
      <c r="AF1555" s="2">
        <v>41325</v>
      </c>
      <c r="AG1555" s="1">
        <v>0.28910000000000002</v>
      </c>
      <c r="AI1555" s="2">
        <v>40899</v>
      </c>
      <c r="AJ1555" s="1">
        <v>2.677</v>
      </c>
      <c r="AL1555" s="2">
        <v>40900</v>
      </c>
      <c r="AM1555" s="1">
        <v>2.173</v>
      </c>
      <c r="AO1555" s="2">
        <v>40898</v>
      </c>
      <c r="AP1555" s="1">
        <v>0.73150000000000004</v>
      </c>
      <c r="AR1555" s="2">
        <v>40891</v>
      </c>
      <c r="AS1555" s="1">
        <v>0.67649999999999999</v>
      </c>
      <c r="AU1555" s="2">
        <v>40892</v>
      </c>
      <c r="AV1555" s="1">
        <v>2.5259999999999998</v>
      </c>
      <c r="AX1555" s="2">
        <v>40892</v>
      </c>
      <c r="AY1555" s="1">
        <v>2.6819999999999999</v>
      </c>
      <c r="BA1555" s="116">
        <v>40892</v>
      </c>
      <c r="BB1555" s="1">
        <v>2.4590000000000001</v>
      </c>
      <c r="BD1555" s="2">
        <v>40890</v>
      </c>
      <c r="BE1555" s="1">
        <v>1.391</v>
      </c>
      <c r="BG1555" s="2">
        <v>40981</v>
      </c>
      <c r="BH1555" s="1">
        <v>2.14</v>
      </c>
      <c r="BI1555" s="2"/>
      <c r="BJ1555" s="2">
        <v>40981</v>
      </c>
      <c r="BK1555" s="1">
        <v>0.99</v>
      </c>
      <c r="BM1555" s="2">
        <v>40893</v>
      </c>
      <c r="BN1555" s="1">
        <v>1.7850000000000001</v>
      </c>
    </row>
    <row r="1556" spans="2:66">
      <c r="B1556" s="2">
        <v>41353</v>
      </c>
      <c r="C1556" s="1">
        <v>2.81</v>
      </c>
      <c r="E1556" s="2">
        <v>40822</v>
      </c>
      <c r="F1556" s="1">
        <v>3.3</v>
      </c>
      <c r="H1556" s="2">
        <v>40847</v>
      </c>
      <c r="I1556" s="1">
        <v>3.51</v>
      </c>
      <c r="K1556" s="2">
        <v>40843</v>
      </c>
      <c r="L1556" s="1">
        <v>3.93</v>
      </c>
      <c r="N1556" s="2">
        <v>40850</v>
      </c>
      <c r="O1556" s="1">
        <v>3.54</v>
      </c>
      <c r="Q1556" s="2">
        <v>40896</v>
      </c>
      <c r="R1556" s="1">
        <v>3.5825</v>
      </c>
      <c r="T1556" s="2">
        <v>40900</v>
      </c>
      <c r="U1556" s="1">
        <v>3.42</v>
      </c>
      <c r="W1556" s="2">
        <v>40900</v>
      </c>
      <c r="X1556" s="1">
        <v>3.34</v>
      </c>
      <c r="Z1556" s="2">
        <v>40896</v>
      </c>
      <c r="AA1556" s="1">
        <v>3.2725</v>
      </c>
      <c r="AC1556" s="2">
        <v>40896</v>
      </c>
      <c r="AD1556" s="1">
        <v>3.3374999999999999</v>
      </c>
      <c r="AF1556" s="2">
        <v>41326</v>
      </c>
      <c r="AG1556" s="1">
        <v>0.28810000000000002</v>
      </c>
      <c r="AI1556" s="2">
        <v>40900</v>
      </c>
      <c r="AJ1556" s="1">
        <v>2.7560000000000002</v>
      </c>
      <c r="AL1556" s="2">
        <v>40903</v>
      </c>
      <c r="AM1556" s="1">
        <v>2.1720000000000002</v>
      </c>
      <c r="AO1556" s="2">
        <v>40899</v>
      </c>
      <c r="AP1556" s="1">
        <v>0.74550000000000005</v>
      </c>
      <c r="AR1556" s="2">
        <v>40892</v>
      </c>
      <c r="AS1556" s="1">
        <v>0.66849999999999998</v>
      </c>
      <c r="AU1556" s="2">
        <v>40893</v>
      </c>
      <c r="AV1556" s="1">
        <v>2.4849999999999999</v>
      </c>
      <c r="AX1556" s="2">
        <v>40893</v>
      </c>
      <c r="AY1556" s="1">
        <v>2.625</v>
      </c>
      <c r="BA1556" s="116">
        <v>40893</v>
      </c>
      <c r="BB1556" s="1">
        <v>2.3929999999999998</v>
      </c>
      <c r="BD1556" s="2">
        <v>40891</v>
      </c>
      <c r="BE1556" s="1">
        <v>1.401</v>
      </c>
      <c r="BG1556" s="2">
        <v>40982</v>
      </c>
      <c r="BH1556" s="1">
        <v>2.29</v>
      </c>
      <c r="BI1556" s="2"/>
      <c r="BJ1556" s="2">
        <v>40982</v>
      </c>
      <c r="BK1556" s="1">
        <v>1.1299999999999999</v>
      </c>
      <c r="BM1556" s="2">
        <v>40896</v>
      </c>
      <c r="BN1556" s="1">
        <v>1.792</v>
      </c>
    </row>
    <row r="1557" spans="2:66">
      <c r="B1557" s="2">
        <v>41354</v>
      </c>
      <c r="C1557" s="1">
        <v>2.81</v>
      </c>
      <c r="E1557" s="2">
        <v>40823</v>
      </c>
      <c r="F1557" s="1">
        <v>3.3</v>
      </c>
      <c r="H1557" s="2">
        <v>40848</v>
      </c>
      <c r="I1557" s="1">
        <v>3.48</v>
      </c>
      <c r="K1557" s="2">
        <v>40844</v>
      </c>
      <c r="L1557" s="1">
        <v>3.93</v>
      </c>
      <c r="N1557" s="2">
        <v>40851</v>
      </c>
      <c r="O1557" s="1">
        <v>3.55</v>
      </c>
      <c r="Q1557" s="2">
        <v>40897</v>
      </c>
      <c r="R1557" s="1">
        <v>3.5525000000000002</v>
      </c>
      <c r="T1557" s="2">
        <v>40903</v>
      </c>
      <c r="U1557" s="1">
        <v>3.4275000000000002</v>
      </c>
      <c r="W1557" s="2">
        <v>40903</v>
      </c>
      <c r="X1557" s="1">
        <v>3.3449999999999998</v>
      </c>
      <c r="Z1557" s="2">
        <v>40897</v>
      </c>
      <c r="AA1557" s="1">
        <v>3.2530000000000001</v>
      </c>
      <c r="AC1557" s="2">
        <v>40897</v>
      </c>
      <c r="AD1557" s="1">
        <v>3.3279999999999998</v>
      </c>
      <c r="AF1557" s="2">
        <v>41327</v>
      </c>
      <c r="AG1557" s="1">
        <v>0.28810000000000002</v>
      </c>
      <c r="AI1557" s="2">
        <v>40903</v>
      </c>
      <c r="AJ1557" s="1">
        <v>2.7530000000000001</v>
      </c>
      <c r="AL1557" s="2">
        <v>40904</v>
      </c>
      <c r="AM1557" s="1">
        <v>2.149</v>
      </c>
      <c r="AO1557" s="2">
        <v>40900</v>
      </c>
      <c r="AP1557" s="1">
        <v>0.78300000000000003</v>
      </c>
      <c r="AR1557" s="2">
        <v>40893</v>
      </c>
      <c r="AS1557" s="1">
        <v>0.67249999999999999</v>
      </c>
      <c r="AU1557" s="2">
        <v>40896</v>
      </c>
      <c r="AV1557" s="1">
        <v>2.504</v>
      </c>
      <c r="AX1557" s="2">
        <v>40896</v>
      </c>
      <c r="AY1557" s="1">
        <v>2.6659999999999999</v>
      </c>
      <c r="BA1557" s="116">
        <v>40896</v>
      </c>
      <c r="BB1557" s="1">
        <v>2.4319999999999999</v>
      </c>
      <c r="BD1557" s="2">
        <v>40892</v>
      </c>
      <c r="BE1557" s="1">
        <v>1.357</v>
      </c>
      <c r="BG1557" s="2">
        <v>40983</v>
      </c>
      <c r="BH1557" s="1">
        <v>2.29</v>
      </c>
      <c r="BI1557" s="2"/>
      <c r="BJ1557" s="2">
        <v>40983</v>
      </c>
      <c r="BK1557" s="1">
        <v>1.1100000000000001</v>
      </c>
      <c r="BM1557" s="2">
        <v>40897</v>
      </c>
      <c r="BN1557" s="1">
        <v>1.839</v>
      </c>
    </row>
    <row r="1558" spans="2:66">
      <c r="B1558" s="2">
        <v>41355</v>
      </c>
      <c r="C1558" s="1">
        <v>2.81</v>
      </c>
      <c r="E1558" s="2">
        <v>40826</v>
      </c>
      <c r="F1558" s="1">
        <v>3.3</v>
      </c>
      <c r="H1558" s="2">
        <v>40849</v>
      </c>
      <c r="I1558" s="1">
        <v>3.4699999999999998</v>
      </c>
      <c r="K1558" s="2">
        <v>40847</v>
      </c>
      <c r="L1558" s="1">
        <v>3.87</v>
      </c>
      <c r="N1558" s="2">
        <v>40854</v>
      </c>
      <c r="O1558" s="1">
        <v>3.54</v>
      </c>
      <c r="Q1558" s="2">
        <v>40898</v>
      </c>
      <c r="R1558" s="1">
        <v>3.5750000000000002</v>
      </c>
      <c r="T1558" s="2">
        <v>40904</v>
      </c>
      <c r="U1558" s="1">
        <v>3.4224999999999999</v>
      </c>
      <c r="W1558" s="2">
        <v>40904</v>
      </c>
      <c r="X1558" s="1">
        <v>3.34</v>
      </c>
      <c r="Z1558" s="2">
        <v>40898</v>
      </c>
      <c r="AA1558" s="1">
        <v>3.2800000000000002</v>
      </c>
      <c r="AC1558" s="2">
        <v>40898</v>
      </c>
      <c r="AD1558" s="1">
        <v>3.3449999999999998</v>
      </c>
      <c r="AF1558" s="2">
        <v>41330</v>
      </c>
      <c r="AG1558" s="1">
        <v>0.28660000000000002</v>
      </c>
      <c r="AI1558" s="2">
        <v>40904</v>
      </c>
      <c r="AJ1558" s="1">
        <v>2.7195</v>
      </c>
      <c r="AL1558" s="2">
        <v>40905</v>
      </c>
      <c r="AM1558" s="1">
        <v>2.0615000000000001</v>
      </c>
      <c r="AO1558" s="2">
        <v>40903</v>
      </c>
      <c r="AP1558" s="1">
        <v>0.76500000000000001</v>
      </c>
      <c r="AR1558" s="2">
        <v>40896</v>
      </c>
      <c r="AS1558" s="1">
        <v>0.6845</v>
      </c>
      <c r="AU1558" s="2">
        <v>40897</v>
      </c>
      <c r="AV1558" s="1">
        <v>2.6019999999999999</v>
      </c>
      <c r="AX1558" s="2">
        <v>40897</v>
      </c>
      <c r="AY1558" s="1">
        <v>2.7549999999999999</v>
      </c>
      <c r="BA1558" s="116">
        <v>40897</v>
      </c>
      <c r="BB1558" s="1">
        <v>2.5019999999999998</v>
      </c>
      <c r="BD1558" s="2">
        <v>40893</v>
      </c>
      <c r="BE1558" s="1">
        <v>1.349</v>
      </c>
      <c r="BG1558" s="2">
        <v>40984</v>
      </c>
      <c r="BH1558" s="1">
        <v>2.31</v>
      </c>
      <c r="BI1558" s="2"/>
      <c r="BJ1558" s="2">
        <v>40984</v>
      </c>
      <c r="BK1558" s="1">
        <v>1.1299999999999999</v>
      </c>
      <c r="BM1558" s="2">
        <v>40898</v>
      </c>
      <c r="BN1558" s="1">
        <v>1.8494999999999999</v>
      </c>
    </row>
    <row r="1559" spans="2:66">
      <c r="B1559" s="2">
        <v>41358</v>
      </c>
      <c r="C1559" s="1">
        <v>2.81</v>
      </c>
      <c r="E1559" s="2">
        <v>40827</v>
      </c>
      <c r="F1559" s="1">
        <v>3.3</v>
      </c>
      <c r="H1559" s="2">
        <v>40850</v>
      </c>
      <c r="I1559" s="1">
        <v>3.43</v>
      </c>
      <c r="K1559" s="2">
        <v>40848</v>
      </c>
      <c r="L1559" s="1">
        <v>3.85</v>
      </c>
      <c r="N1559" s="2">
        <v>40855</v>
      </c>
      <c r="O1559" s="1">
        <v>3.52</v>
      </c>
      <c r="Q1559" s="2">
        <v>40899</v>
      </c>
      <c r="R1559" s="1">
        <v>3.6</v>
      </c>
      <c r="T1559" s="2">
        <v>40905</v>
      </c>
      <c r="U1559" s="1">
        <v>3.42</v>
      </c>
      <c r="W1559" s="2">
        <v>40905</v>
      </c>
      <c r="X1559" s="1">
        <v>3.335</v>
      </c>
      <c r="Z1559" s="2">
        <v>40899</v>
      </c>
      <c r="AA1559" s="1">
        <v>3.3</v>
      </c>
      <c r="AC1559" s="2">
        <v>40899</v>
      </c>
      <c r="AD1559" s="1">
        <v>3.3650000000000002</v>
      </c>
      <c r="AF1559" s="2">
        <v>41331</v>
      </c>
      <c r="AG1559" s="1">
        <v>0.28660000000000002</v>
      </c>
      <c r="AI1559" s="2">
        <v>40905</v>
      </c>
      <c r="AJ1559" s="1">
        <v>2.6135000000000002</v>
      </c>
      <c r="AL1559" s="2">
        <v>40906</v>
      </c>
      <c r="AM1559" s="1">
        <v>2.0434999999999999</v>
      </c>
      <c r="AO1559" s="2">
        <v>40904</v>
      </c>
      <c r="AP1559" s="1">
        <v>0.77349999999999997</v>
      </c>
      <c r="AR1559" s="2">
        <v>40897</v>
      </c>
      <c r="AS1559" s="1">
        <v>0.67549999999999999</v>
      </c>
      <c r="AU1559" s="2">
        <v>40898</v>
      </c>
      <c r="AV1559" s="1">
        <v>2.63</v>
      </c>
      <c r="AX1559" s="2">
        <v>40898</v>
      </c>
      <c r="AY1559" s="1">
        <v>2.7765</v>
      </c>
      <c r="BA1559" s="116">
        <v>40898</v>
      </c>
      <c r="BB1559" s="1">
        <v>2.5129999999999999</v>
      </c>
      <c r="BD1559" s="2">
        <v>40896</v>
      </c>
      <c r="BE1559" s="1">
        <v>1.3519999999999999</v>
      </c>
      <c r="BG1559" s="2">
        <v>40987</v>
      </c>
      <c r="BH1559" s="1">
        <v>2.39</v>
      </c>
      <c r="BI1559" s="2"/>
      <c r="BJ1559" s="2">
        <v>40987</v>
      </c>
      <c r="BK1559" s="1">
        <v>1.2</v>
      </c>
      <c r="BM1559" s="2">
        <v>40899</v>
      </c>
      <c r="BN1559" s="1">
        <v>1.835</v>
      </c>
    </row>
    <row r="1560" spans="2:66">
      <c r="B1560" s="2">
        <v>41359</v>
      </c>
      <c r="C1560" s="1">
        <v>2.81</v>
      </c>
      <c r="E1560" s="2">
        <v>40828</v>
      </c>
      <c r="F1560" s="1">
        <v>3.3</v>
      </c>
      <c r="H1560" s="2">
        <v>40851</v>
      </c>
      <c r="I1560" s="1">
        <v>3.43</v>
      </c>
      <c r="K1560" s="2">
        <v>40849</v>
      </c>
      <c r="L1560" s="1">
        <v>3.84</v>
      </c>
      <c r="N1560" s="2">
        <v>40856</v>
      </c>
      <c r="O1560" s="1">
        <v>3.51</v>
      </c>
      <c r="Q1560" s="2">
        <v>40900</v>
      </c>
      <c r="R1560" s="1">
        <v>3.6324999999999998</v>
      </c>
      <c r="T1560" s="2">
        <v>40906</v>
      </c>
      <c r="U1560" s="1">
        <v>3.3725000000000001</v>
      </c>
      <c r="W1560" s="2">
        <v>40906</v>
      </c>
      <c r="X1560" s="1">
        <v>3.3</v>
      </c>
      <c r="Z1560" s="2">
        <v>40900</v>
      </c>
      <c r="AA1560" s="1">
        <v>3.3250000000000002</v>
      </c>
      <c r="AC1560" s="2">
        <v>40900</v>
      </c>
      <c r="AD1560" s="1">
        <v>3.3875000000000002</v>
      </c>
      <c r="AF1560" s="2">
        <v>41332</v>
      </c>
      <c r="AG1560" s="1">
        <v>0.28710000000000002</v>
      </c>
      <c r="AI1560" s="2">
        <v>40906</v>
      </c>
      <c r="AJ1560" s="1">
        <v>2.5964999999999998</v>
      </c>
      <c r="AL1560" s="2">
        <v>40907</v>
      </c>
      <c r="AM1560" s="1">
        <v>2.0150000000000001</v>
      </c>
      <c r="AO1560" s="2">
        <v>40905</v>
      </c>
      <c r="AP1560" s="1">
        <v>0.76649999999999996</v>
      </c>
      <c r="AR1560" s="2">
        <v>40898</v>
      </c>
      <c r="AS1560" s="1">
        <v>0.68300000000000005</v>
      </c>
      <c r="AU1560" s="2">
        <v>40899</v>
      </c>
      <c r="AV1560" s="1">
        <v>2.6379999999999999</v>
      </c>
      <c r="AX1560" s="2">
        <v>40899</v>
      </c>
      <c r="AY1560" s="1">
        <v>2.7770000000000001</v>
      </c>
      <c r="BA1560" s="116">
        <v>40899</v>
      </c>
      <c r="BB1560" s="1">
        <v>2.48</v>
      </c>
      <c r="BD1560" s="2">
        <v>40897</v>
      </c>
      <c r="BE1560" s="1">
        <v>1.357</v>
      </c>
      <c r="BG1560" s="2">
        <v>40988</v>
      </c>
      <c r="BH1560" s="1">
        <v>2.38</v>
      </c>
      <c r="BI1560" s="2"/>
      <c r="BJ1560" s="2">
        <v>40988</v>
      </c>
      <c r="BK1560" s="1">
        <v>1.22</v>
      </c>
      <c r="BM1560" s="2">
        <v>40900</v>
      </c>
      <c r="BN1560" s="1">
        <v>1.841</v>
      </c>
    </row>
    <row r="1561" spans="2:66">
      <c r="B1561" s="2">
        <v>41360</v>
      </c>
      <c r="C1561" s="1">
        <v>2.81</v>
      </c>
      <c r="E1561" s="2">
        <v>40829</v>
      </c>
      <c r="F1561" s="1">
        <v>3.3</v>
      </c>
      <c r="H1561" s="2">
        <v>40854</v>
      </c>
      <c r="I1561" s="1">
        <v>3.41</v>
      </c>
      <c r="K1561" s="2">
        <v>40850</v>
      </c>
      <c r="L1561" s="1">
        <v>3.81</v>
      </c>
      <c r="N1561" s="2">
        <v>40857</v>
      </c>
      <c r="O1561" s="1">
        <v>3.4699999999999998</v>
      </c>
      <c r="Q1561" s="2">
        <v>40903</v>
      </c>
      <c r="R1561" s="1">
        <v>3.64</v>
      </c>
      <c r="T1561" s="2">
        <v>40907</v>
      </c>
      <c r="U1561" s="1">
        <v>3.3725000000000001</v>
      </c>
      <c r="W1561" s="2">
        <v>40907</v>
      </c>
      <c r="X1561" s="1">
        <v>3.3</v>
      </c>
      <c r="Z1561" s="2">
        <v>40903</v>
      </c>
      <c r="AA1561" s="1">
        <v>3.33</v>
      </c>
      <c r="AC1561" s="2">
        <v>40903</v>
      </c>
      <c r="AD1561" s="1">
        <v>3.4050000000000002</v>
      </c>
      <c r="AF1561" s="2">
        <v>41333</v>
      </c>
      <c r="AG1561" s="1">
        <v>0.28710000000000002</v>
      </c>
      <c r="AI1561" s="2">
        <v>40907</v>
      </c>
      <c r="AJ1561" s="1">
        <v>2.5884999999999998</v>
      </c>
      <c r="AL1561" s="2">
        <v>40910</v>
      </c>
      <c r="AM1561" s="1">
        <v>2.0209999999999999</v>
      </c>
      <c r="AO1561" s="2">
        <v>40906</v>
      </c>
      <c r="AP1561" s="1">
        <v>0.74550000000000005</v>
      </c>
      <c r="AR1561" s="2">
        <v>40899</v>
      </c>
      <c r="AS1561" s="1">
        <v>0.69499999999999995</v>
      </c>
      <c r="AU1561" s="2">
        <v>40900</v>
      </c>
      <c r="AV1561" s="1">
        <v>2.633</v>
      </c>
      <c r="AX1561" s="2">
        <v>40900</v>
      </c>
      <c r="AY1561" s="1">
        <v>2.7789999999999999</v>
      </c>
      <c r="BA1561" s="116">
        <v>40900</v>
      </c>
      <c r="BB1561" s="1">
        <v>2.4849999999999999</v>
      </c>
      <c r="BD1561" s="2">
        <v>40898</v>
      </c>
      <c r="BE1561" s="1">
        <v>1.3885000000000001</v>
      </c>
      <c r="BG1561" s="2">
        <v>40989</v>
      </c>
      <c r="BH1561" s="1">
        <v>2.31</v>
      </c>
      <c r="BI1561" s="2"/>
      <c r="BJ1561" s="2">
        <v>40989</v>
      </c>
      <c r="BK1561" s="1">
        <v>1.1499999999999999</v>
      </c>
      <c r="BM1561" s="2">
        <v>40903</v>
      </c>
      <c r="BN1561" s="1">
        <v>1.837</v>
      </c>
    </row>
    <row r="1562" spans="2:66">
      <c r="B1562" s="2">
        <v>41361</v>
      </c>
      <c r="C1562" s="1">
        <v>2.81</v>
      </c>
      <c r="E1562" s="2">
        <v>40830</v>
      </c>
      <c r="F1562" s="1">
        <v>3.3</v>
      </c>
      <c r="H1562" s="2">
        <v>40855</v>
      </c>
      <c r="I1562" s="1">
        <v>3.39</v>
      </c>
      <c r="K1562" s="2">
        <v>40851</v>
      </c>
      <c r="L1562" s="1">
        <v>3.83</v>
      </c>
      <c r="N1562" s="2">
        <v>40858</v>
      </c>
      <c r="O1562" s="1">
        <v>3.52</v>
      </c>
      <c r="Q1562" s="2">
        <v>40904</v>
      </c>
      <c r="R1562" s="1">
        <v>3.6349999999999998</v>
      </c>
      <c r="T1562" s="2">
        <v>40910</v>
      </c>
      <c r="U1562" s="1">
        <v>3.3824999999999998</v>
      </c>
      <c r="W1562" s="2">
        <v>40910</v>
      </c>
      <c r="X1562" s="1">
        <v>3.3050000000000002</v>
      </c>
      <c r="Z1562" s="2">
        <v>40904</v>
      </c>
      <c r="AA1562" s="1">
        <v>3.3250000000000002</v>
      </c>
      <c r="AC1562" s="2">
        <v>40904</v>
      </c>
      <c r="AD1562" s="1">
        <v>3.4</v>
      </c>
      <c r="AF1562" s="2">
        <v>41334</v>
      </c>
      <c r="AG1562" s="1">
        <v>0.28410000000000002</v>
      </c>
      <c r="AI1562" s="2">
        <v>40910</v>
      </c>
      <c r="AJ1562" s="1">
        <v>2.601</v>
      </c>
      <c r="AL1562" s="2">
        <v>40911</v>
      </c>
      <c r="AM1562" s="1">
        <v>2.085</v>
      </c>
      <c r="AO1562" s="2">
        <v>40907</v>
      </c>
      <c r="AP1562" s="1">
        <v>0.72499999999999998</v>
      </c>
      <c r="AR1562" s="2">
        <v>40900</v>
      </c>
      <c r="AS1562" s="1">
        <v>0.72399999999999998</v>
      </c>
      <c r="AU1562" s="2">
        <v>40904</v>
      </c>
      <c r="AV1562" s="1">
        <v>2.5840000000000001</v>
      </c>
      <c r="AX1562" s="2">
        <v>40904</v>
      </c>
      <c r="AY1562" s="1">
        <v>2.722</v>
      </c>
      <c r="BA1562" s="116">
        <v>40903</v>
      </c>
      <c r="BB1562" s="1">
        <v>2.4870000000000001</v>
      </c>
      <c r="BD1562" s="2">
        <v>40899</v>
      </c>
      <c r="BE1562" s="1">
        <v>1.3759999999999999</v>
      </c>
      <c r="BG1562" s="2">
        <v>40990</v>
      </c>
      <c r="BH1562" s="1">
        <v>2.29</v>
      </c>
      <c r="BI1562" s="2"/>
      <c r="BJ1562" s="2">
        <v>40990</v>
      </c>
      <c r="BK1562" s="1">
        <v>1.1299999999999999</v>
      </c>
      <c r="BM1562" s="2">
        <v>40904</v>
      </c>
      <c r="BN1562" s="1">
        <v>1.7709999999999999</v>
      </c>
    </row>
    <row r="1563" spans="2:66">
      <c r="B1563" s="2">
        <v>41362</v>
      </c>
      <c r="C1563" s="1">
        <v>2.81</v>
      </c>
      <c r="E1563" s="2">
        <v>40833</v>
      </c>
      <c r="F1563" s="1">
        <v>3.31</v>
      </c>
      <c r="H1563" s="2">
        <v>40856</v>
      </c>
      <c r="I1563" s="1">
        <v>3.38</v>
      </c>
      <c r="K1563" s="2">
        <v>40854</v>
      </c>
      <c r="L1563" s="1">
        <v>3.83</v>
      </c>
      <c r="N1563" s="2">
        <v>40861</v>
      </c>
      <c r="O1563" s="1">
        <v>3.56</v>
      </c>
      <c r="Q1563" s="2">
        <v>40905</v>
      </c>
      <c r="R1563" s="1">
        <v>3.6349999999999998</v>
      </c>
      <c r="T1563" s="2">
        <v>40911</v>
      </c>
      <c r="U1563" s="1">
        <v>3.3975</v>
      </c>
      <c r="W1563" s="2">
        <v>40911</v>
      </c>
      <c r="X1563" s="1">
        <v>3.3149999999999999</v>
      </c>
      <c r="Z1563" s="2">
        <v>40905</v>
      </c>
      <c r="AA1563" s="1">
        <v>3.32</v>
      </c>
      <c r="AC1563" s="2">
        <v>40905</v>
      </c>
      <c r="AD1563" s="1">
        <v>3.3975</v>
      </c>
      <c r="AF1563" s="2">
        <v>41337</v>
      </c>
      <c r="AG1563" s="1">
        <v>0.28310000000000002</v>
      </c>
      <c r="AI1563" s="2">
        <v>40911</v>
      </c>
      <c r="AJ1563" s="1">
        <v>2.6749999999999998</v>
      </c>
      <c r="AL1563" s="2">
        <v>40912</v>
      </c>
      <c r="AM1563" s="1">
        <v>2.0964999999999998</v>
      </c>
      <c r="AO1563" s="2">
        <v>40910</v>
      </c>
      <c r="AP1563" s="1">
        <v>0.71199999999999997</v>
      </c>
      <c r="AR1563" s="2">
        <v>40903</v>
      </c>
      <c r="AS1563" s="1">
        <v>0.72399999999999998</v>
      </c>
      <c r="AU1563" s="2">
        <v>40905</v>
      </c>
      <c r="AV1563" s="1">
        <v>2.569</v>
      </c>
      <c r="AX1563" s="2">
        <v>40905</v>
      </c>
      <c r="AY1563" s="1">
        <v>2.6989999999999998</v>
      </c>
      <c r="BA1563" s="116">
        <v>40904</v>
      </c>
      <c r="BB1563" s="1">
        <v>2.4350000000000001</v>
      </c>
      <c r="BD1563" s="2">
        <v>40900</v>
      </c>
      <c r="BE1563" s="1">
        <v>1.3665</v>
      </c>
      <c r="BG1563" s="2">
        <v>40991</v>
      </c>
      <c r="BH1563" s="1">
        <v>2.25</v>
      </c>
      <c r="BI1563" s="2"/>
      <c r="BJ1563" s="2">
        <v>40991</v>
      </c>
      <c r="BK1563" s="1">
        <v>1.1000000000000001</v>
      </c>
      <c r="BM1563" s="2">
        <v>40905</v>
      </c>
      <c r="BN1563" s="1">
        <v>1.7709999999999999</v>
      </c>
    </row>
    <row r="1564" spans="2:66">
      <c r="B1564" s="2">
        <v>41365</v>
      </c>
      <c r="C1564" s="1">
        <v>2.81</v>
      </c>
      <c r="E1564" s="2">
        <v>40834</v>
      </c>
      <c r="F1564" s="1">
        <v>3.31</v>
      </c>
      <c r="H1564" s="2">
        <v>40857</v>
      </c>
      <c r="I1564" s="1">
        <v>3.33</v>
      </c>
      <c r="K1564" s="2">
        <v>40855</v>
      </c>
      <c r="L1564" s="1">
        <v>3.79</v>
      </c>
      <c r="N1564" s="2">
        <v>40862</v>
      </c>
      <c r="O1564" s="1">
        <v>3.52</v>
      </c>
      <c r="Q1564" s="2">
        <v>40906</v>
      </c>
      <c r="R1564" s="1">
        <v>3.6074999999999999</v>
      </c>
      <c r="T1564" s="2">
        <v>40912</v>
      </c>
      <c r="U1564" s="1">
        <v>3.3875000000000002</v>
      </c>
      <c r="W1564" s="2">
        <v>40912</v>
      </c>
      <c r="X1564" s="1">
        <v>3.3149999999999999</v>
      </c>
      <c r="Z1564" s="2">
        <v>40906</v>
      </c>
      <c r="AA1564" s="1">
        <v>3.2850000000000001</v>
      </c>
      <c r="AC1564" s="2">
        <v>40906</v>
      </c>
      <c r="AD1564" s="1">
        <v>3.3774999999999999</v>
      </c>
      <c r="AF1564" s="2">
        <v>41338</v>
      </c>
      <c r="AG1564" s="1">
        <v>0.28110000000000002</v>
      </c>
      <c r="AI1564" s="2">
        <v>40912</v>
      </c>
      <c r="AJ1564" s="1">
        <v>2.7115</v>
      </c>
      <c r="AL1564" s="2">
        <v>40913</v>
      </c>
      <c r="AM1564" s="1">
        <v>2.1095000000000002</v>
      </c>
      <c r="AO1564" s="2">
        <v>40911</v>
      </c>
      <c r="AP1564" s="1">
        <v>0.72950000000000004</v>
      </c>
      <c r="AR1564" s="2">
        <v>40904</v>
      </c>
      <c r="AS1564" s="1">
        <v>0.70809999999999995</v>
      </c>
      <c r="AU1564" s="2">
        <v>40906</v>
      </c>
      <c r="AV1564" s="1">
        <v>2.5620000000000003</v>
      </c>
      <c r="AX1564" s="2">
        <v>40906</v>
      </c>
      <c r="AY1564" s="1">
        <v>2.6959999999999997</v>
      </c>
      <c r="BA1564" s="116">
        <v>40905</v>
      </c>
      <c r="BB1564" s="1">
        <v>2.41</v>
      </c>
      <c r="BD1564" s="2">
        <v>40903</v>
      </c>
      <c r="BE1564" s="1">
        <v>1.37</v>
      </c>
      <c r="BG1564" s="2">
        <v>40994</v>
      </c>
      <c r="BH1564" s="1">
        <v>2.2599999999999998</v>
      </c>
      <c r="BI1564" s="2"/>
      <c r="BJ1564" s="2">
        <v>40994</v>
      </c>
      <c r="BK1564" s="1">
        <v>1.0900000000000001</v>
      </c>
      <c r="BM1564" s="2">
        <v>40906</v>
      </c>
      <c r="BN1564" s="1">
        <v>1.7549999999999999</v>
      </c>
    </row>
    <row r="1565" spans="2:66">
      <c r="B1565" s="2">
        <v>41366</v>
      </c>
      <c r="C1565" s="1">
        <v>2.81</v>
      </c>
      <c r="E1565" s="2">
        <v>40835</v>
      </c>
      <c r="F1565" s="1">
        <v>3.31</v>
      </c>
      <c r="H1565" s="2">
        <v>40858</v>
      </c>
      <c r="I1565" s="1">
        <v>3.37</v>
      </c>
      <c r="K1565" s="2">
        <v>40856</v>
      </c>
      <c r="L1565" s="1">
        <v>3.7800000000000002</v>
      </c>
      <c r="N1565" s="2">
        <v>40863</v>
      </c>
      <c r="O1565" s="1">
        <v>3.49</v>
      </c>
      <c r="Q1565" s="2">
        <v>40907</v>
      </c>
      <c r="R1565" s="1">
        <v>3.6074999999999999</v>
      </c>
      <c r="T1565" s="2">
        <v>40913</v>
      </c>
      <c r="U1565" s="1">
        <v>3.3725000000000001</v>
      </c>
      <c r="W1565" s="2">
        <v>40913</v>
      </c>
      <c r="X1565" s="1">
        <v>3.3050000000000002</v>
      </c>
      <c r="Z1565" s="2">
        <v>40907</v>
      </c>
      <c r="AA1565" s="1">
        <v>3.2850000000000001</v>
      </c>
      <c r="AC1565" s="2">
        <v>40907</v>
      </c>
      <c r="AD1565" s="1">
        <v>3.3774999999999999</v>
      </c>
      <c r="AF1565" s="2">
        <v>41339</v>
      </c>
      <c r="AG1565" s="1">
        <v>0.27960000000000002</v>
      </c>
      <c r="AI1565" s="2">
        <v>40913</v>
      </c>
      <c r="AJ1565" s="1">
        <v>2.738</v>
      </c>
      <c r="AL1565" s="2">
        <v>40914</v>
      </c>
      <c r="AM1565" s="1">
        <v>2.0754999999999999</v>
      </c>
      <c r="AO1565" s="2">
        <v>40912</v>
      </c>
      <c r="AP1565" s="1">
        <v>0.71399999999999997</v>
      </c>
      <c r="AR1565" s="2">
        <v>40905</v>
      </c>
      <c r="AS1565" s="1">
        <v>0.70799999999999996</v>
      </c>
      <c r="AU1565" s="2">
        <v>40907</v>
      </c>
      <c r="AV1565" s="1">
        <v>2.5586000000000002</v>
      </c>
      <c r="AX1565" s="2">
        <v>40907</v>
      </c>
      <c r="AY1565" s="1">
        <v>2.6850000000000001</v>
      </c>
      <c r="BA1565" s="116">
        <v>40906</v>
      </c>
      <c r="BB1565" s="1">
        <v>2.395</v>
      </c>
      <c r="BD1565" s="2">
        <v>40904</v>
      </c>
      <c r="BE1565" s="1">
        <v>1.323</v>
      </c>
      <c r="BG1565" s="2">
        <v>40995</v>
      </c>
      <c r="BH1565" s="1">
        <v>2.2000000000000002</v>
      </c>
      <c r="BI1565" s="2"/>
      <c r="BJ1565" s="2">
        <v>40995</v>
      </c>
      <c r="BK1565" s="1">
        <v>1.04</v>
      </c>
      <c r="BM1565" s="2">
        <v>40907</v>
      </c>
      <c r="BN1565" s="1">
        <v>1.7050000000000001</v>
      </c>
    </row>
    <row r="1566" spans="2:66">
      <c r="B1566" s="2">
        <v>41367</v>
      </c>
      <c r="C1566" s="1">
        <v>2.8</v>
      </c>
      <c r="E1566" s="2">
        <v>40836</v>
      </c>
      <c r="F1566" s="1">
        <v>3.31</v>
      </c>
      <c r="H1566" s="2">
        <v>40861</v>
      </c>
      <c r="I1566" s="1">
        <v>3.39</v>
      </c>
      <c r="K1566" s="2">
        <v>40857</v>
      </c>
      <c r="L1566" s="1">
        <v>3.76</v>
      </c>
      <c r="N1566" s="2">
        <v>40864</v>
      </c>
      <c r="O1566" s="1">
        <v>3.51</v>
      </c>
      <c r="Q1566" s="2">
        <v>40910</v>
      </c>
      <c r="R1566" s="1">
        <v>3.6175000000000002</v>
      </c>
      <c r="T1566" s="2">
        <v>40914</v>
      </c>
      <c r="U1566" s="1">
        <v>3.37</v>
      </c>
      <c r="W1566" s="2">
        <v>40914</v>
      </c>
      <c r="X1566" s="1">
        <v>3.3174999999999999</v>
      </c>
      <c r="Z1566" s="2">
        <v>40910</v>
      </c>
      <c r="AA1566" s="1">
        <v>3.2974999999999999</v>
      </c>
      <c r="AC1566" s="2">
        <v>40910</v>
      </c>
      <c r="AD1566" s="1">
        <v>3.3849999999999998</v>
      </c>
      <c r="AF1566" s="2">
        <v>41340</v>
      </c>
      <c r="AG1566" s="1">
        <v>0.28060000000000002</v>
      </c>
      <c r="AI1566" s="2">
        <v>40914</v>
      </c>
      <c r="AJ1566" s="1">
        <v>2.6964999999999999</v>
      </c>
      <c r="AL1566" s="2">
        <v>40917</v>
      </c>
      <c r="AM1566" s="1">
        <v>2.0745</v>
      </c>
      <c r="AO1566" s="2">
        <v>40913</v>
      </c>
      <c r="AP1566" s="1">
        <v>0.70950000000000002</v>
      </c>
      <c r="AR1566" s="2">
        <v>40906</v>
      </c>
      <c r="AS1566" s="1">
        <v>0.6925</v>
      </c>
      <c r="AU1566" s="2">
        <v>40910</v>
      </c>
      <c r="AV1566" s="1">
        <v>2.6109999999999998</v>
      </c>
      <c r="AX1566" s="2">
        <v>40910</v>
      </c>
      <c r="AY1566" s="1">
        <v>2.74</v>
      </c>
      <c r="BA1566" s="116">
        <v>40907</v>
      </c>
      <c r="BB1566" s="1">
        <v>2.379</v>
      </c>
      <c r="BD1566" s="2">
        <v>40905</v>
      </c>
      <c r="BE1566" s="1">
        <v>1.32</v>
      </c>
      <c r="BG1566" s="2">
        <v>40996</v>
      </c>
      <c r="BH1566" s="1">
        <v>2.21</v>
      </c>
      <c r="BI1566" s="2"/>
      <c r="BJ1566" s="2">
        <v>40996</v>
      </c>
      <c r="BK1566" s="1">
        <v>1.05</v>
      </c>
      <c r="BM1566" s="2">
        <v>40910</v>
      </c>
      <c r="BN1566" s="1">
        <v>1.7890000000000001</v>
      </c>
    </row>
    <row r="1567" spans="2:66">
      <c r="B1567" s="2">
        <v>41368</v>
      </c>
      <c r="C1567" s="1">
        <v>2.8</v>
      </c>
      <c r="E1567" s="2">
        <v>40837</v>
      </c>
      <c r="F1567" s="1">
        <v>3.32</v>
      </c>
      <c r="H1567" s="2">
        <v>40862</v>
      </c>
      <c r="I1567" s="1">
        <v>3.36</v>
      </c>
      <c r="K1567" s="2">
        <v>40858</v>
      </c>
      <c r="L1567" s="1">
        <v>3.79</v>
      </c>
      <c r="N1567" s="2">
        <v>40865</v>
      </c>
      <c r="O1567" s="1">
        <v>3.5</v>
      </c>
      <c r="Q1567" s="2">
        <v>40911</v>
      </c>
      <c r="R1567" s="1">
        <v>3.6124999999999998</v>
      </c>
      <c r="T1567" s="2">
        <v>40917</v>
      </c>
      <c r="U1567" s="1">
        <v>3.4074999999999998</v>
      </c>
      <c r="W1567" s="2">
        <v>40917</v>
      </c>
      <c r="X1567" s="1">
        <v>3.35</v>
      </c>
      <c r="Z1567" s="2">
        <v>40911</v>
      </c>
      <c r="AA1567" s="1">
        <v>3.31</v>
      </c>
      <c r="AC1567" s="2">
        <v>40911</v>
      </c>
      <c r="AD1567" s="1">
        <v>3.4</v>
      </c>
      <c r="AF1567" s="2">
        <v>41341</v>
      </c>
      <c r="AG1567" s="1">
        <v>0.28010000000000002</v>
      </c>
      <c r="AI1567" s="2">
        <v>40917</v>
      </c>
      <c r="AJ1567" s="1">
        <v>2.7153</v>
      </c>
      <c r="AL1567" s="2">
        <v>40918</v>
      </c>
      <c r="AM1567" s="1">
        <v>2.0857999999999999</v>
      </c>
      <c r="AO1567" s="2">
        <v>40914</v>
      </c>
      <c r="AP1567" s="1">
        <v>0.66849999999999998</v>
      </c>
      <c r="AR1567" s="2">
        <v>40907</v>
      </c>
      <c r="AS1567" s="1">
        <v>0.67049999999999998</v>
      </c>
      <c r="AU1567" s="2">
        <v>40911</v>
      </c>
      <c r="AV1567" s="1">
        <v>2.581</v>
      </c>
      <c r="AX1567" s="2">
        <v>40911</v>
      </c>
      <c r="AY1567" s="1">
        <v>2.71</v>
      </c>
      <c r="BA1567" s="116">
        <v>40910</v>
      </c>
      <c r="BB1567" s="1">
        <v>2.4470000000000001</v>
      </c>
      <c r="BD1567" s="2">
        <v>40906</v>
      </c>
      <c r="BE1567" s="1">
        <v>1.3180000000000001</v>
      </c>
      <c r="BG1567" s="2">
        <v>40997</v>
      </c>
      <c r="BH1567" s="1">
        <v>2.1800000000000002</v>
      </c>
      <c r="BI1567" s="2"/>
      <c r="BJ1567" s="2">
        <v>40997</v>
      </c>
      <c r="BK1567" s="1">
        <v>1.01</v>
      </c>
      <c r="BM1567" s="2">
        <v>40911</v>
      </c>
      <c r="BN1567" s="1">
        <v>1.732</v>
      </c>
    </row>
    <row r="1568" spans="2:66">
      <c r="B1568" s="2">
        <v>41369</v>
      </c>
      <c r="C1568" s="1">
        <v>2.8</v>
      </c>
      <c r="E1568" s="2">
        <v>40840</v>
      </c>
      <c r="F1568" s="1">
        <v>3.34</v>
      </c>
      <c r="H1568" s="2">
        <v>40863</v>
      </c>
      <c r="I1568" s="1">
        <v>3.34</v>
      </c>
      <c r="K1568" s="2">
        <v>40861</v>
      </c>
      <c r="L1568" s="1">
        <v>3.84</v>
      </c>
      <c r="N1568" s="2">
        <v>40868</v>
      </c>
      <c r="O1568" s="1">
        <v>3.51</v>
      </c>
      <c r="Q1568" s="2">
        <v>40912</v>
      </c>
      <c r="R1568" s="1">
        <v>3.5925000000000002</v>
      </c>
      <c r="T1568" s="2">
        <v>40918</v>
      </c>
      <c r="U1568" s="1">
        <v>3.4</v>
      </c>
      <c r="W1568" s="2">
        <v>40918</v>
      </c>
      <c r="X1568" s="1">
        <v>3.355</v>
      </c>
      <c r="Z1568" s="2">
        <v>40912</v>
      </c>
      <c r="AA1568" s="1">
        <v>3.3149999999999999</v>
      </c>
      <c r="AC1568" s="2">
        <v>40912</v>
      </c>
      <c r="AD1568" s="1">
        <v>3.4074999999999998</v>
      </c>
      <c r="AF1568" s="2">
        <v>41344</v>
      </c>
      <c r="AG1568" s="1">
        <v>0.28010000000000002</v>
      </c>
      <c r="AI1568" s="2">
        <v>40918</v>
      </c>
      <c r="AJ1568" s="1">
        <v>2.714</v>
      </c>
      <c r="AL1568" s="2">
        <v>40919</v>
      </c>
      <c r="AM1568" s="1">
        <v>2.0295000000000001</v>
      </c>
      <c r="AO1568" s="2">
        <v>40917</v>
      </c>
      <c r="AP1568" s="1">
        <v>0.63700000000000001</v>
      </c>
      <c r="AR1568" s="2">
        <v>40910</v>
      </c>
      <c r="AS1568" s="1">
        <v>0.67100000000000004</v>
      </c>
      <c r="AU1568" s="2">
        <v>40912</v>
      </c>
      <c r="AV1568" s="1">
        <v>2.5830000000000002</v>
      </c>
      <c r="AX1568" s="2">
        <v>40912</v>
      </c>
      <c r="AY1568" s="1">
        <v>2.7244999999999999</v>
      </c>
      <c r="BA1568" s="116">
        <v>40911</v>
      </c>
      <c r="BB1568" s="1">
        <v>2.39</v>
      </c>
      <c r="BD1568" s="2">
        <v>40907</v>
      </c>
      <c r="BE1568" s="1">
        <v>1.3125</v>
      </c>
      <c r="BG1568" s="2">
        <v>40998</v>
      </c>
      <c r="BH1568" s="1">
        <v>2.23</v>
      </c>
      <c r="BI1568" s="2"/>
      <c r="BJ1568" s="2">
        <v>40998</v>
      </c>
      <c r="BK1568" s="1">
        <v>1.04</v>
      </c>
      <c r="BM1568" s="2">
        <v>40912</v>
      </c>
      <c r="BN1568" s="1">
        <v>1.7269999999999999</v>
      </c>
    </row>
    <row r="1569" spans="2:66">
      <c r="B1569" s="2">
        <v>41372</v>
      </c>
      <c r="C1569" s="1">
        <v>2.8</v>
      </c>
      <c r="E1569" s="2">
        <v>40841</v>
      </c>
      <c r="F1569" s="1">
        <v>3.34</v>
      </c>
      <c r="H1569" s="2">
        <v>40864</v>
      </c>
      <c r="I1569" s="1">
        <v>3.37</v>
      </c>
      <c r="K1569" s="2">
        <v>40862</v>
      </c>
      <c r="L1569" s="1">
        <v>3.81</v>
      </c>
      <c r="N1569" s="2">
        <v>40869</v>
      </c>
      <c r="O1569" s="1">
        <v>3.52</v>
      </c>
      <c r="Q1569" s="2">
        <v>40913</v>
      </c>
      <c r="R1569" s="1">
        <v>3.5525000000000002</v>
      </c>
      <c r="T1569" s="2">
        <v>40919</v>
      </c>
      <c r="U1569" s="1">
        <v>3.3725000000000001</v>
      </c>
      <c r="W1569" s="2">
        <v>40919</v>
      </c>
      <c r="X1569" s="1">
        <v>3.3374999999999999</v>
      </c>
      <c r="Z1569" s="2">
        <v>40913</v>
      </c>
      <c r="AA1569" s="1">
        <v>3.3050000000000002</v>
      </c>
      <c r="AC1569" s="2">
        <v>40913</v>
      </c>
      <c r="AD1569" s="1">
        <v>3.4050000000000002</v>
      </c>
      <c r="AF1569" s="2">
        <v>41345</v>
      </c>
      <c r="AG1569" s="1">
        <v>0.28110000000000002</v>
      </c>
      <c r="AI1569" s="2">
        <v>40919</v>
      </c>
      <c r="AJ1569" s="1">
        <v>2.6665000000000001</v>
      </c>
      <c r="AL1569" s="2">
        <v>40920</v>
      </c>
      <c r="AM1569" s="1">
        <v>2.0409999999999999</v>
      </c>
      <c r="AO1569" s="2">
        <v>40918</v>
      </c>
      <c r="AP1569" s="1">
        <v>0.63029999999999997</v>
      </c>
      <c r="AR1569" s="2">
        <v>40911</v>
      </c>
      <c r="AS1569" s="1">
        <v>0.68</v>
      </c>
      <c r="AU1569" s="2">
        <v>40913</v>
      </c>
      <c r="AV1569" s="1">
        <v>2.5659999999999998</v>
      </c>
      <c r="AX1569" s="2">
        <v>40913</v>
      </c>
      <c r="AY1569" s="1">
        <v>2.71</v>
      </c>
      <c r="BA1569" s="116">
        <v>40912</v>
      </c>
      <c r="BB1569" s="1">
        <v>2.4020000000000001</v>
      </c>
      <c r="BD1569" s="2">
        <v>40910</v>
      </c>
      <c r="BE1569" s="1">
        <v>1.3340000000000001</v>
      </c>
      <c r="BG1569" s="2">
        <v>41001</v>
      </c>
      <c r="BH1569" s="1">
        <v>2.2200000000000002</v>
      </c>
      <c r="BI1569" s="2"/>
      <c r="BJ1569" s="2">
        <v>41001</v>
      </c>
      <c r="BK1569" s="1">
        <v>1.03</v>
      </c>
      <c r="BM1569" s="2">
        <v>40913</v>
      </c>
      <c r="BN1569" s="1">
        <v>1.7229999999999999</v>
      </c>
    </row>
    <row r="1570" spans="2:66">
      <c r="B1570" s="2">
        <v>41373</v>
      </c>
      <c r="C1570" s="1">
        <v>2.8</v>
      </c>
      <c r="E1570" s="2">
        <v>40842</v>
      </c>
      <c r="F1570" s="1">
        <v>3.34</v>
      </c>
      <c r="H1570" s="2">
        <v>40865</v>
      </c>
      <c r="I1570" s="1">
        <v>3.36</v>
      </c>
      <c r="K1570" s="2">
        <v>40863</v>
      </c>
      <c r="L1570" s="1">
        <v>3.79</v>
      </c>
      <c r="N1570" s="2">
        <v>40870</v>
      </c>
      <c r="O1570" s="1">
        <v>3.49</v>
      </c>
      <c r="Q1570" s="2">
        <v>40914</v>
      </c>
      <c r="R1570" s="1">
        <v>3.55</v>
      </c>
      <c r="T1570" s="2">
        <v>40920</v>
      </c>
      <c r="U1570" s="1">
        <v>3.375</v>
      </c>
      <c r="W1570" s="2">
        <v>40920</v>
      </c>
      <c r="X1570" s="1">
        <v>3.3475000000000001</v>
      </c>
      <c r="Z1570" s="2">
        <v>40914</v>
      </c>
      <c r="AA1570" s="1">
        <v>3.3174999999999999</v>
      </c>
      <c r="AC1570" s="2">
        <v>40914</v>
      </c>
      <c r="AD1570" s="1">
        <v>3.415</v>
      </c>
      <c r="AF1570" s="2">
        <v>41346</v>
      </c>
      <c r="AG1570" s="1">
        <v>0.28010000000000002</v>
      </c>
      <c r="AI1570" s="2">
        <v>40920</v>
      </c>
      <c r="AJ1570" s="1">
        <v>2.6775000000000002</v>
      </c>
      <c r="AL1570" s="2">
        <v>40921</v>
      </c>
      <c r="AM1570" s="1">
        <v>1.992</v>
      </c>
      <c r="AO1570" s="2">
        <v>40919</v>
      </c>
      <c r="AP1570" s="1">
        <v>0.59899999999999998</v>
      </c>
      <c r="AR1570" s="2">
        <v>40912</v>
      </c>
      <c r="AS1570" s="1">
        <v>0.66900000000000004</v>
      </c>
      <c r="AU1570" s="2">
        <v>40914</v>
      </c>
      <c r="AV1570" s="1">
        <v>2.5209999999999999</v>
      </c>
      <c r="AX1570" s="2">
        <v>40914</v>
      </c>
      <c r="AY1570" s="1">
        <v>2.6720000000000002</v>
      </c>
      <c r="BA1570" s="116">
        <v>40913</v>
      </c>
      <c r="BB1570" s="1">
        <v>2.4</v>
      </c>
      <c r="BD1570" s="2">
        <v>40911</v>
      </c>
      <c r="BE1570" s="1">
        <v>1.3089999999999999</v>
      </c>
      <c r="BG1570" s="2">
        <v>41002</v>
      </c>
      <c r="BH1570" s="1">
        <v>2.2999999999999998</v>
      </c>
      <c r="BI1570" s="2"/>
      <c r="BJ1570" s="2">
        <v>41002</v>
      </c>
      <c r="BK1570" s="1">
        <v>1.1000000000000001</v>
      </c>
      <c r="BM1570" s="2">
        <v>40914</v>
      </c>
      <c r="BN1570" s="1">
        <v>1.698</v>
      </c>
    </row>
    <row r="1571" spans="2:66">
      <c r="B1571" s="2">
        <v>41374</v>
      </c>
      <c r="C1571" s="1">
        <v>2.8</v>
      </c>
      <c r="E1571" s="2">
        <v>40843</v>
      </c>
      <c r="F1571" s="1">
        <v>3.34</v>
      </c>
      <c r="H1571" s="2">
        <v>40868</v>
      </c>
      <c r="I1571" s="1">
        <v>3.37</v>
      </c>
      <c r="K1571" s="2">
        <v>40864</v>
      </c>
      <c r="L1571" s="1">
        <v>3.82</v>
      </c>
      <c r="N1571" s="2">
        <v>40871</v>
      </c>
      <c r="O1571" s="1">
        <v>3.5</v>
      </c>
      <c r="Q1571" s="2">
        <v>40917</v>
      </c>
      <c r="R1571" s="1">
        <v>3.5775000000000001</v>
      </c>
      <c r="T1571" s="2">
        <v>40921</v>
      </c>
      <c r="U1571" s="1">
        <v>3.39</v>
      </c>
      <c r="W1571" s="2">
        <v>40921</v>
      </c>
      <c r="X1571" s="1">
        <v>3.3574999999999999</v>
      </c>
      <c r="Z1571" s="2">
        <v>40917</v>
      </c>
      <c r="AA1571" s="1">
        <v>3.3475000000000001</v>
      </c>
      <c r="AC1571" s="2">
        <v>40917</v>
      </c>
      <c r="AD1571" s="1">
        <v>3.4325000000000001</v>
      </c>
      <c r="AF1571" s="2">
        <v>41347</v>
      </c>
      <c r="AG1571" s="1">
        <v>0.28010000000000002</v>
      </c>
      <c r="AI1571" s="2">
        <v>40921</v>
      </c>
      <c r="AJ1571" s="1">
        <v>2.6230000000000002</v>
      </c>
      <c r="AL1571" s="2">
        <v>40924</v>
      </c>
      <c r="AM1571" s="1">
        <v>2</v>
      </c>
      <c r="AO1571" s="2">
        <v>40920</v>
      </c>
      <c r="AP1571" s="1">
        <v>0.57299999999999995</v>
      </c>
      <c r="AR1571" s="2">
        <v>40913</v>
      </c>
      <c r="AS1571" s="1">
        <v>0.66700000000000004</v>
      </c>
      <c r="AU1571" s="2">
        <v>40917</v>
      </c>
      <c r="AV1571" s="1">
        <v>2.5110000000000001</v>
      </c>
      <c r="AX1571" s="2">
        <v>40917</v>
      </c>
      <c r="AY1571" s="1">
        <v>2.6669999999999998</v>
      </c>
      <c r="BA1571" s="116">
        <v>40914</v>
      </c>
      <c r="BB1571" s="1">
        <v>2.38</v>
      </c>
      <c r="BD1571" s="2">
        <v>40912</v>
      </c>
      <c r="BE1571" s="1">
        <v>1.298</v>
      </c>
      <c r="BG1571" s="2">
        <v>41003</v>
      </c>
      <c r="BH1571" s="1">
        <v>2.25</v>
      </c>
      <c r="BI1571" s="2"/>
      <c r="BJ1571" s="2">
        <v>41003</v>
      </c>
      <c r="BK1571" s="1">
        <v>1.05</v>
      </c>
      <c r="BM1571" s="2">
        <v>40917</v>
      </c>
      <c r="BN1571" s="1">
        <v>1.7109999999999999</v>
      </c>
    </row>
    <row r="1572" spans="2:66">
      <c r="B1572" s="2">
        <v>41375</v>
      </c>
      <c r="C1572" s="1">
        <v>2.79</v>
      </c>
      <c r="E1572" s="2">
        <v>40844</v>
      </c>
      <c r="F1572" s="1">
        <v>3.34</v>
      </c>
      <c r="H1572" s="2">
        <v>40869</v>
      </c>
      <c r="I1572" s="1">
        <v>3.39</v>
      </c>
      <c r="K1572" s="2">
        <v>40865</v>
      </c>
      <c r="L1572" s="1">
        <v>3.81</v>
      </c>
      <c r="N1572" s="2">
        <v>40872</v>
      </c>
      <c r="O1572" s="1">
        <v>3.5300000000000002</v>
      </c>
      <c r="Q1572" s="2">
        <v>40918</v>
      </c>
      <c r="R1572" s="1">
        <v>3.5649999999999999</v>
      </c>
      <c r="T1572" s="2">
        <v>40924</v>
      </c>
      <c r="U1572" s="1">
        <v>3.3824999999999998</v>
      </c>
      <c r="W1572" s="2">
        <v>40924</v>
      </c>
      <c r="X1572" s="1">
        <v>3.3475000000000001</v>
      </c>
      <c r="Z1572" s="2">
        <v>40918</v>
      </c>
      <c r="AA1572" s="1">
        <v>3.3574999999999999</v>
      </c>
      <c r="AC1572" s="2">
        <v>40918</v>
      </c>
      <c r="AD1572" s="1">
        <v>3.4449999999999998</v>
      </c>
      <c r="AF1572" s="2">
        <v>41348</v>
      </c>
      <c r="AG1572" s="1">
        <v>0.28010000000000002</v>
      </c>
      <c r="AI1572" s="2">
        <v>40924</v>
      </c>
      <c r="AJ1572" s="1">
        <v>2.63</v>
      </c>
      <c r="AL1572" s="2">
        <v>40925</v>
      </c>
      <c r="AM1572" s="1">
        <v>1.9775</v>
      </c>
      <c r="AO1572" s="2">
        <v>40921</v>
      </c>
      <c r="AP1572" s="1">
        <v>0.5615</v>
      </c>
      <c r="AR1572" s="2">
        <v>40914</v>
      </c>
      <c r="AS1572" s="1">
        <v>0.62649999999999995</v>
      </c>
      <c r="AU1572" s="2">
        <v>40918</v>
      </c>
      <c r="AV1572" s="1">
        <v>2.512</v>
      </c>
      <c r="AX1572" s="2">
        <v>40918</v>
      </c>
      <c r="AY1572" s="1">
        <v>2.6669999999999998</v>
      </c>
      <c r="BA1572" s="116">
        <v>40917</v>
      </c>
      <c r="BB1572" s="1">
        <v>2.3780000000000001</v>
      </c>
      <c r="BD1572" s="2">
        <v>40913</v>
      </c>
      <c r="BE1572" s="1">
        <v>1.292</v>
      </c>
      <c r="BG1572" s="2">
        <v>41004</v>
      </c>
      <c r="BH1572" s="1">
        <v>2.19</v>
      </c>
      <c r="BI1572" s="2"/>
      <c r="BJ1572" s="2">
        <v>41004</v>
      </c>
      <c r="BK1572" s="1">
        <v>1.01</v>
      </c>
      <c r="BM1572" s="2">
        <v>40918</v>
      </c>
      <c r="BN1572" s="1">
        <v>1.716</v>
      </c>
    </row>
    <row r="1573" spans="2:66">
      <c r="B1573" s="2">
        <v>41376</v>
      </c>
      <c r="C1573" s="1">
        <v>2.79</v>
      </c>
      <c r="E1573" s="2">
        <v>40847</v>
      </c>
      <c r="F1573" s="1">
        <v>3.34</v>
      </c>
      <c r="H1573" s="2">
        <v>40870</v>
      </c>
      <c r="I1573" s="1">
        <v>3.36</v>
      </c>
      <c r="K1573" s="2">
        <v>40868</v>
      </c>
      <c r="L1573" s="1">
        <v>3.8</v>
      </c>
      <c r="N1573" s="2">
        <v>40875</v>
      </c>
      <c r="O1573" s="1">
        <v>3.55</v>
      </c>
      <c r="Q1573" s="2">
        <v>40919</v>
      </c>
      <c r="R1573" s="1">
        <v>3.5350000000000001</v>
      </c>
      <c r="T1573" s="2">
        <v>40925</v>
      </c>
      <c r="U1573" s="1">
        <v>3.415</v>
      </c>
      <c r="W1573" s="2">
        <v>40925</v>
      </c>
      <c r="X1573" s="1">
        <v>3.3730000000000002</v>
      </c>
      <c r="Z1573" s="2">
        <v>40919</v>
      </c>
      <c r="AA1573" s="1">
        <v>3.3449999999999998</v>
      </c>
      <c r="AC1573" s="2">
        <v>40919</v>
      </c>
      <c r="AD1573" s="1">
        <v>3.4375</v>
      </c>
      <c r="AF1573" s="2">
        <v>41351</v>
      </c>
      <c r="AG1573" s="1">
        <v>0.28010000000000002</v>
      </c>
      <c r="AI1573" s="2">
        <v>40925</v>
      </c>
      <c r="AJ1573" s="1">
        <v>2.605</v>
      </c>
      <c r="AL1573" s="2">
        <v>40926</v>
      </c>
      <c r="AM1573" s="1">
        <v>2.0139999999999998</v>
      </c>
      <c r="AO1573" s="2">
        <v>40924</v>
      </c>
      <c r="AP1573" s="1">
        <v>0.54749999999999999</v>
      </c>
      <c r="AR1573" s="2">
        <v>40917</v>
      </c>
      <c r="AS1573" s="1">
        <v>0.60050000000000003</v>
      </c>
      <c r="AU1573" s="2">
        <v>40919</v>
      </c>
      <c r="AV1573" s="1">
        <v>2.4550000000000001</v>
      </c>
      <c r="AX1573" s="2">
        <v>40919</v>
      </c>
      <c r="AY1573" s="1">
        <v>2.6080000000000001</v>
      </c>
      <c r="BA1573" s="116">
        <v>40918</v>
      </c>
      <c r="BB1573" s="1">
        <v>2.3730000000000002</v>
      </c>
      <c r="BD1573" s="2">
        <v>40914</v>
      </c>
      <c r="BE1573" s="1">
        <v>1.268</v>
      </c>
      <c r="BG1573" s="2">
        <v>41005</v>
      </c>
      <c r="BH1573" s="1">
        <v>2.0699999999999998</v>
      </c>
      <c r="BI1573" s="2"/>
      <c r="BJ1573" s="2">
        <v>41005</v>
      </c>
      <c r="BK1573" s="1">
        <v>0.89</v>
      </c>
      <c r="BM1573" s="2">
        <v>40919</v>
      </c>
      <c r="BN1573" s="1">
        <v>1.6440000000000001</v>
      </c>
    </row>
    <row r="1574" spans="2:66">
      <c r="B1574" s="2">
        <v>41379</v>
      </c>
      <c r="C1574" s="1">
        <v>2.79</v>
      </c>
      <c r="E1574" s="2">
        <v>40848</v>
      </c>
      <c r="F1574" s="1">
        <v>3.34</v>
      </c>
      <c r="H1574" s="2">
        <v>40871</v>
      </c>
      <c r="I1574" s="1">
        <v>3.38</v>
      </c>
      <c r="K1574" s="2">
        <v>40869</v>
      </c>
      <c r="L1574" s="1">
        <v>3.79</v>
      </c>
      <c r="N1574" s="2">
        <v>40876</v>
      </c>
      <c r="O1574" s="1">
        <v>3.54</v>
      </c>
      <c r="Q1574" s="2">
        <v>40920</v>
      </c>
      <c r="R1574" s="1">
        <v>3.5249999999999999</v>
      </c>
      <c r="T1574" s="2">
        <v>40926</v>
      </c>
      <c r="U1574" s="1">
        <v>3.4129999999999998</v>
      </c>
      <c r="W1574" s="2">
        <v>40926</v>
      </c>
      <c r="X1574" s="1">
        <v>3.3725000000000001</v>
      </c>
      <c r="Z1574" s="2">
        <v>40920</v>
      </c>
      <c r="AA1574" s="1">
        <v>3.35</v>
      </c>
      <c r="AC1574" s="2">
        <v>40920</v>
      </c>
      <c r="AD1574" s="1">
        <v>3.45</v>
      </c>
      <c r="AF1574" s="2">
        <v>41352</v>
      </c>
      <c r="AG1574" s="1">
        <v>0.28210000000000002</v>
      </c>
      <c r="AI1574" s="2">
        <v>40926</v>
      </c>
      <c r="AJ1574" s="1">
        <v>2.6555</v>
      </c>
      <c r="AL1574" s="2">
        <v>40927</v>
      </c>
      <c r="AM1574" s="1">
        <v>2.0855000000000001</v>
      </c>
      <c r="AO1574" s="2">
        <v>40925</v>
      </c>
      <c r="AP1574" s="1">
        <v>0.55900000000000005</v>
      </c>
      <c r="AR1574" s="2">
        <v>40918</v>
      </c>
      <c r="AS1574" s="1">
        <v>0.59650000000000003</v>
      </c>
      <c r="AU1574" s="2">
        <v>40920</v>
      </c>
      <c r="AV1574" s="1">
        <v>2.4460000000000002</v>
      </c>
      <c r="AX1574" s="2">
        <v>40920</v>
      </c>
      <c r="AY1574" s="1">
        <v>2.5910000000000002</v>
      </c>
      <c r="BA1574" s="116">
        <v>40919</v>
      </c>
      <c r="BB1574" s="1">
        <v>2.306</v>
      </c>
      <c r="BD1574" s="2">
        <v>40917</v>
      </c>
      <c r="BE1574" s="1">
        <v>1.2730000000000001</v>
      </c>
      <c r="BG1574" s="2">
        <v>41008</v>
      </c>
      <c r="BH1574" s="1">
        <v>2.06</v>
      </c>
      <c r="BI1574" s="2"/>
      <c r="BJ1574" s="2">
        <v>41008</v>
      </c>
      <c r="BK1574" s="1">
        <v>0.9</v>
      </c>
      <c r="BM1574" s="2">
        <v>40920</v>
      </c>
      <c r="BN1574" s="1">
        <v>1.6280000000000001</v>
      </c>
    </row>
    <row r="1575" spans="2:66">
      <c r="B1575" s="2">
        <v>41380</v>
      </c>
      <c r="C1575" s="1">
        <v>2.79</v>
      </c>
      <c r="E1575" s="2">
        <v>40849</v>
      </c>
      <c r="F1575" s="1">
        <v>3.34</v>
      </c>
      <c r="H1575" s="2">
        <v>40872</v>
      </c>
      <c r="I1575" s="1">
        <v>3.41</v>
      </c>
      <c r="K1575" s="2">
        <v>40870</v>
      </c>
      <c r="L1575" s="1">
        <v>3.76</v>
      </c>
      <c r="N1575" s="2">
        <v>40877</v>
      </c>
      <c r="O1575" s="1">
        <v>3.49</v>
      </c>
      <c r="Q1575" s="2">
        <v>40921</v>
      </c>
      <c r="R1575" s="1">
        <v>3.5425</v>
      </c>
      <c r="T1575" s="2">
        <v>40927</v>
      </c>
      <c r="U1575" s="1">
        <v>3.415</v>
      </c>
      <c r="W1575" s="2">
        <v>40927</v>
      </c>
      <c r="X1575" s="1">
        <v>3.375</v>
      </c>
      <c r="Z1575" s="2">
        <v>40921</v>
      </c>
      <c r="AA1575" s="1">
        <v>3.3675000000000002</v>
      </c>
      <c r="AC1575" s="2">
        <v>40921</v>
      </c>
      <c r="AD1575" s="1">
        <v>3.4550000000000001</v>
      </c>
      <c r="AF1575" s="2">
        <v>41353</v>
      </c>
      <c r="AG1575" s="1">
        <v>0.28410000000000002</v>
      </c>
      <c r="AI1575" s="2">
        <v>40927</v>
      </c>
      <c r="AJ1575" s="1">
        <v>2.7349999999999999</v>
      </c>
      <c r="AL1575" s="2">
        <v>40928</v>
      </c>
      <c r="AM1575" s="1">
        <v>2.1315</v>
      </c>
      <c r="AO1575" s="2">
        <v>40926</v>
      </c>
      <c r="AP1575" s="1">
        <v>0.57299999999999995</v>
      </c>
      <c r="AR1575" s="2">
        <v>40919</v>
      </c>
      <c r="AS1575" s="1">
        <v>0.56699999999999995</v>
      </c>
      <c r="AU1575" s="2">
        <v>40921</v>
      </c>
      <c r="AV1575" s="1">
        <v>2.3849999999999998</v>
      </c>
      <c r="AX1575" s="2">
        <v>40921</v>
      </c>
      <c r="AY1575" s="1">
        <v>2.5300000000000002</v>
      </c>
      <c r="BA1575" s="116">
        <v>40920</v>
      </c>
      <c r="BB1575" s="1">
        <v>2.286</v>
      </c>
      <c r="BD1575" s="2">
        <v>40918</v>
      </c>
      <c r="BE1575" s="1">
        <v>1.2849999999999999</v>
      </c>
      <c r="BG1575" s="2">
        <v>41009</v>
      </c>
      <c r="BH1575" s="1">
        <v>2.0099999999999998</v>
      </c>
      <c r="BI1575" s="2"/>
      <c r="BJ1575" s="2">
        <v>41009</v>
      </c>
      <c r="BK1575" s="1">
        <v>0.85</v>
      </c>
      <c r="BM1575" s="2">
        <v>40921</v>
      </c>
      <c r="BN1575" s="1">
        <v>1.577</v>
      </c>
    </row>
    <row r="1576" spans="2:66">
      <c r="B1576" s="2">
        <v>41381</v>
      </c>
      <c r="C1576" s="1">
        <v>2.79</v>
      </c>
      <c r="E1576" s="2">
        <v>40850</v>
      </c>
      <c r="F1576" s="1">
        <v>3.34</v>
      </c>
      <c r="H1576" s="2">
        <v>40875</v>
      </c>
      <c r="I1576" s="1">
        <v>3.44</v>
      </c>
      <c r="K1576" s="2">
        <v>40871</v>
      </c>
      <c r="L1576" s="1">
        <v>3.76</v>
      </c>
      <c r="N1576" s="2">
        <v>40878</v>
      </c>
      <c r="O1576" s="1">
        <v>3.5</v>
      </c>
      <c r="Q1576" s="2">
        <v>40924</v>
      </c>
      <c r="R1576" s="1">
        <v>3.5350000000000001</v>
      </c>
      <c r="T1576" s="2">
        <v>40928</v>
      </c>
      <c r="U1576" s="1">
        <v>3.4375</v>
      </c>
      <c r="W1576" s="2">
        <v>40928</v>
      </c>
      <c r="X1576" s="1">
        <v>3.395</v>
      </c>
      <c r="Z1576" s="2">
        <v>40924</v>
      </c>
      <c r="AA1576" s="1">
        <v>3.3574999999999999</v>
      </c>
      <c r="AC1576" s="2">
        <v>40924</v>
      </c>
      <c r="AD1576" s="1">
        <v>3.4449999999999998</v>
      </c>
      <c r="AF1576" s="2">
        <v>41354</v>
      </c>
      <c r="AG1576" s="1">
        <v>0.28410000000000002</v>
      </c>
      <c r="AI1576" s="2">
        <v>40928</v>
      </c>
      <c r="AJ1576" s="1">
        <v>2.7984999999999998</v>
      </c>
      <c r="AL1576" s="2">
        <v>40931</v>
      </c>
      <c r="AM1576" s="1">
        <v>2.1520000000000001</v>
      </c>
      <c r="AO1576" s="2">
        <v>40927</v>
      </c>
      <c r="AP1576" s="1">
        <v>0.57950000000000002</v>
      </c>
      <c r="AR1576" s="2">
        <v>40920</v>
      </c>
      <c r="AS1576" s="1">
        <v>0.53800000000000003</v>
      </c>
      <c r="AU1576" s="2">
        <v>40924</v>
      </c>
      <c r="AV1576" s="1">
        <v>2.3959999999999999</v>
      </c>
      <c r="AX1576" s="2">
        <v>40924</v>
      </c>
      <c r="AY1576" s="1">
        <v>2.5369999999999999</v>
      </c>
      <c r="BA1576" s="116">
        <v>40921</v>
      </c>
      <c r="BB1576" s="1">
        <v>2.2320000000000002</v>
      </c>
      <c r="BD1576" s="2">
        <v>40919</v>
      </c>
      <c r="BE1576" s="1">
        <v>1.236</v>
      </c>
      <c r="BG1576" s="2">
        <v>41010</v>
      </c>
      <c r="BH1576" s="1">
        <v>2.0499999999999998</v>
      </c>
      <c r="BI1576" s="2"/>
      <c r="BJ1576" s="2">
        <v>41010</v>
      </c>
      <c r="BK1576" s="1">
        <v>0.89</v>
      </c>
      <c r="BM1576" s="2">
        <v>40924</v>
      </c>
      <c r="BN1576" s="1">
        <v>1.5739999999999998</v>
      </c>
    </row>
    <row r="1577" spans="2:66">
      <c r="B1577" s="2">
        <v>41382</v>
      </c>
      <c r="C1577" s="1">
        <v>2.79</v>
      </c>
      <c r="E1577" s="2">
        <v>40851</v>
      </c>
      <c r="F1577" s="1">
        <v>3.34</v>
      </c>
      <c r="H1577" s="2">
        <v>40876</v>
      </c>
      <c r="I1577" s="1">
        <v>3.43</v>
      </c>
      <c r="K1577" s="2">
        <v>40872</v>
      </c>
      <c r="L1577" s="1">
        <v>3.8</v>
      </c>
      <c r="N1577" s="2">
        <v>40879</v>
      </c>
      <c r="O1577" s="1">
        <v>3.49</v>
      </c>
      <c r="Q1577" s="2">
        <v>40925</v>
      </c>
      <c r="R1577" s="1">
        <v>3.5724999999999998</v>
      </c>
      <c r="T1577" s="2">
        <v>40931</v>
      </c>
      <c r="U1577" s="1">
        <v>3.4375</v>
      </c>
      <c r="W1577" s="2">
        <v>40931</v>
      </c>
      <c r="X1577" s="1">
        <v>3.395</v>
      </c>
      <c r="Z1577" s="2">
        <v>40925</v>
      </c>
      <c r="AA1577" s="1">
        <v>3.3824999999999998</v>
      </c>
      <c r="AC1577" s="2">
        <v>40925</v>
      </c>
      <c r="AD1577" s="1">
        <v>3.4550000000000001</v>
      </c>
      <c r="AF1577" s="2">
        <v>41355</v>
      </c>
      <c r="AG1577" s="1">
        <v>0.28460000000000002</v>
      </c>
      <c r="AI1577" s="2">
        <v>40931</v>
      </c>
      <c r="AJ1577" s="1">
        <v>2.8205</v>
      </c>
      <c r="AL1577" s="2">
        <v>40932</v>
      </c>
      <c r="AM1577" s="1">
        <v>2.1545000000000001</v>
      </c>
      <c r="AO1577" s="2">
        <v>40928</v>
      </c>
      <c r="AP1577" s="1">
        <v>0.58599999999999997</v>
      </c>
      <c r="AR1577" s="2">
        <v>40921</v>
      </c>
      <c r="AS1577" s="1">
        <v>0.53300000000000003</v>
      </c>
      <c r="AU1577" s="2">
        <v>40925</v>
      </c>
      <c r="AV1577" s="1">
        <v>2.448</v>
      </c>
      <c r="AX1577" s="2">
        <v>40925</v>
      </c>
      <c r="AY1577" s="1">
        <v>2.581</v>
      </c>
      <c r="BA1577" s="116">
        <v>40924</v>
      </c>
      <c r="BB1577" s="1">
        <v>2.2359999999999998</v>
      </c>
      <c r="BD1577" s="2">
        <v>40920</v>
      </c>
      <c r="BE1577" s="1">
        <v>1.2170000000000001</v>
      </c>
      <c r="BG1577" s="2">
        <v>41011</v>
      </c>
      <c r="BH1577" s="1">
        <v>2.08</v>
      </c>
      <c r="BI1577" s="2"/>
      <c r="BJ1577" s="2">
        <v>41011</v>
      </c>
      <c r="BK1577" s="1">
        <v>0.9</v>
      </c>
      <c r="BM1577" s="2">
        <v>40925</v>
      </c>
      <c r="BN1577" s="1">
        <v>1.615</v>
      </c>
    </row>
    <row r="1578" spans="2:66">
      <c r="B1578" s="2">
        <v>41383</v>
      </c>
      <c r="C1578" s="1">
        <v>2.79</v>
      </c>
      <c r="E1578" s="2">
        <v>40854</v>
      </c>
      <c r="F1578" s="1">
        <v>3.34</v>
      </c>
      <c r="H1578" s="2">
        <v>40877</v>
      </c>
      <c r="I1578" s="1">
        <v>3.38</v>
      </c>
      <c r="K1578" s="2">
        <v>40875</v>
      </c>
      <c r="L1578" s="1">
        <v>3.81</v>
      </c>
      <c r="N1578" s="2">
        <v>40882</v>
      </c>
      <c r="O1578" s="1">
        <v>3.49</v>
      </c>
      <c r="Q1578" s="2">
        <v>40926</v>
      </c>
      <c r="R1578" s="1">
        <v>3.5724999999999998</v>
      </c>
      <c r="T1578" s="2">
        <v>40932</v>
      </c>
      <c r="U1578" s="1">
        <v>3.4375</v>
      </c>
      <c r="W1578" s="2">
        <v>40932</v>
      </c>
      <c r="X1578" s="1">
        <v>3.395</v>
      </c>
      <c r="Z1578" s="2">
        <v>40926</v>
      </c>
      <c r="AA1578" s="1">
        <v>3.38</v>
      </c>
      <c r="AC1578" s="2">
        <v>40926</v>
      </c>
      <c r="AD1578" s="1">
        <v>3.4550000000000001</v>
      </c>
      <c r="AF1578" s="2">
        <v>41358</v>
      </c>
      <c r="AG1578" s="1">
        <v>0.28310000000000002</v>
      </c>
      <c r="AI1578" s="2">
        <v>40932</v>
      </c>
      <c r="AJ1578" s="1">
        <v>2.8239999999999998</v>
      </c>
      <c r="AL1578" s="2">
        <v>40933</v>
      </c>
      <c r="AM1578" s="1">
        <v>2.0834999999999999</v>
      </c>
      <c r="AO1578" s="2">
        <v>40931</v>
      </c>
      <c r="AP1578" s="1">
        <v>0.57350000000000001</v>
      </c>
      <c r="AR1578" s="2">
        <v>40924</v>
      </c>
      <c r="AS1578" s="1">
        <v>0.51549999999999996</v>
      </c>
      <c r="AU1578" s="2">
        <v>40926</v>
      </c>
      <c r="AV1578" s="1">
        <v>2.4550000000000001</v>
      </c>
      <c r="AX1578" s="2">
        <v>40926</v>
      </c>
      <c r="AY1578" s="1">
        <v>2.5869999999999997</v>
      </c>
      <c r="BA1578" s="116">
        <v>40925</v>
      </c>
      <c r="BB1578" s="1">
        <v>2.2789999999999999</v>
      </c>
      <c r="BD1578" s="2">
        <v>40921</v>
      </c>
      <c r="BE1578" s="1">
        <v>1.171</v>
      </c>
      <c r="BG1578" s="2">
        <v>41012</v>
      </c>
      <c r="BH1578" s="1">
        <v>2.02</v>
      </c>
      <c r="BI1578" s="2"/>
      <c r="BJ1578" s="2">
        <v>41012</v>
      </c>
      <c r="BK1578" s="1">
        <v>0.86</v>
      </c>
      <c r="BM1578" s="2">
        <v>40926</v>
      </c>
      <c r="BN1578" s="1">
        <v>1.625</v>
      </c>
    </row>
    <row r="1579" spans="2:66">
      <c r="B1579" s="2">
        <v>41386</v>
      </c>
      <c r="C1579" s="1">
        <v>2.79</v>
      </c>
      <c r="E1579" s="2">
        <v>40855</v>
      </c>
      <c r="F1579" s="1">
        <v>3.34</v>
      </c>
      <c r="H1579" s="2">
        <v>40878</v>
      </c>
      <c r="I1579" s="1">
        <v>3.38</v>
      </c>
      <c r="K1579" s="2">
        <v>40876</v>
      </c>
      <c r="L1579" s="1">
        <v>3.82</v>
      </c>
      <c r="N1579" s="2">
        <v>40883</v>
      </c>
      <c r="O1579" s="1">
        <v>3.5</v>
      </c>
      <c r="Q1579" s="2">
        <v>40927</v>
      </c>
      <c r="R1579" s="1">
        <v>3.5649999999999999</v>
      </c>
      <c r="T1579" s="2">
        <v>40933</v>
      </c>
      <c r="U1579" s="1">
        <v>3.4675000000000002</v>
      </c>
      <c r="W1579" s="2">
        <v>40933</v>
      </c>
      <c r="X1579" s="1">
        <v>3.42</v>
      </c>
      <c r="Z1579" s="2">
        <v>40927</v>
      </c>
      <c r="AA1579" s="1">
        <v>3.3849999999999998</v>
      </c>
      <c r="AC1579" s="2">
        <v>40927</v>
      </c>
      <c r="AD1579" s="1">
        <v>3.45</v>
      </c>
      <c r="AF1579" s="2">
        <v>41359</v>
      </c>
      <c r="AG1579" s="1">
        <v>0.28360000000000002</v>
      </c>
      <c r="AI1579" s="2">
        <v>40933</v>
      </c>
      <c r="AJ1579" s="1">
        <v>2.8174999999999999</v>
      </c>
      <c r="AL1579" s="2">
        <v>40934</v>
      </c>
      <c r="AM1579" s="1">
        <v>2.0209999999999999</v>
      </c>
      <c r="AO1579" s="2">
        <v>40932</v>
      </c>
      <c r="AP1579" s="1">
        <v>0.57599999999999996</v>
      </c>
      <c r="AR1579" s="2">
        <v>40925</v>
      </c>
      <c r="AS1579" s="1">
        <v>0.53200000000000003</v>
      </c>
      <c r="AU1579" s="2">
        <v>40927</v>
      </c>
      <c r="AV1579" s="1">
        <v>2.492</v>
      </c>
      <c r="AX1579" s="2">
        <v>40927</v>
      </c>
      <c r="AY1579" s="1">
        <v>2.6204999999999998</v>
      </c>
      <c r="BA1579" s="116">
        <v>40926</v>
      </c>
      <c r="BB1579" s="1">
        <v>2.2850000000000001</v>
      </c>
      <c r="BD1579" s="2">
        <v>40924</v>
      </c>
      <c r="BE1579" s="1">
        <v>1.18</v>
      </c>
      <c r="BG1579" s="2">
        <v>41015</v>
      </c>
      <c r="BH1579" s="1">
        <v>2</v>
      </c>
      <c r="BI1579" s="2"/>
      <c r="BJ1579" s="2">
        <v>41015</v>
      </c>
      <c r="BK1579" s="1">
        <v>0.85</v>
      </c>
      <c r="BM1579" s="2">
        <v>40927</v>
      </c>
      <c r="BN1579" s="1">
        <v>1.65</v>
      </c>
    </row>
    <row r="1580" spans="2:66">
      <c r="B1580" s="2">
        <v>41387</v>
      </c>
      <c r="C1580" s="1">
        <v>2.79</v>
      </c>
      <c r="E1580" s="2">
        <v>40856</v>
      </c>
      <c r="F1580" s="1">
        <v>3.34</v>
      </c>
      <c r="H1580" s="2">
        <v>40879</v>
      </c>
      <c r="I1580" s="1">
        <v>3.38</v>
      </c>
      <c r="K1580" s="2">
        <v>40877</v>
      </c>
      <c r="L1580" s="1">
        <v>3.77</v>
      </c>
      <c r="N1580" s="2">
        <v>40884</v>
      </c>
      <c r="O1580" s="1">
        <v>3.5</v>
      </c>
      <c r="Q1580" s="2">
        <v>40928</v>
      </c>
      <c r="R1580" s="1">
        <v>3.5949999999999998</v>
      </c>
      <c r="T1580" s="2">
        <v>40934</v>
      </c>
      <c r="U1580" s="1">
        <v>3.45</v>
      </c>
      <c r="W1580" s="2">
        <v>40934</v>
      </c>
      <c r="X1580" s="1">
        <v>3.41</v>
      </c>
      <c r="Z1580" s="2">
        <v>40928</v>
      </c>
      <c r="AA1580" s="1">
        <v>3.4024999999999999</v>
      </c>
      <c r="AC1580" s="2">
        <v>40928</v>
      </c>
      <c r="AD1580" s="1">
        <v>3.4550000000000001</v>
      </c>
      <c r="AF1580" s="2">
        <v>41360</v>
      </c>
      <c r="AG1580" s="1">
        <v>0.28360000000000002</v>
      </c>
      <c r="AI1580" s="2">
        <v>40934</v>
      </c>
      <c r="AJ1580" s="1">
        <v>2.7595000000000001</v>
      </c>
      <c r="AL1580" s="2">
        <v>40935</v>
      </c>
      <c r="AM1580" s="1">
        <v>1.99</v>
      </c>
      <c r="AO1580" s="2">
        <v>40933</v>
      </c>
      <c r="AP1580" s="1">
        <v>0.54749999999999999</v>
      </c>
      <c r="AR1580" s="2">
        <v>40926</v>
      </c>
      <c r="AS1580" s="1">
        <v>0.55000000000000004</v>
      </c>
      <c r="AU1580" s="2">
        <v>40928</v>
      </c>
      <c r="AV1580" s="1">
        <v>2.5680000000000001</v>
      </c>
      <c r="AX1580" s="2">
        <v>40928</v>
      </c>
      <c r="AY1580" s="1">
        <v>2.6920000000000002</v>
      </c>
      <c r="BA1580" s="116">
        <v>40927</v>
      </c>
      <c r="BB1580" s="1">
        <v>2.3149999999999999</v>
      </c>
      <c r="BD1580" s="2">
        <v>40925</v>
      </c>
      <c r="BE1580" s="1">
        <v>1.21</v>
      </c>
      <c r="BG1580" s="2">
        <v>41016</v>
      </c>
      <c r="BH1580" s="1">
        <v>2.0299999999999998</v>
      </c>
      <c r="BI1580" s="2"/>
      <c r="BJ1580" s="2">
        <v>41016</v>
      </c>
      <c r="BK1580" s="1">
        <v>0.88</v>
      </c>
      <c r="BM1580" s="2">
        <v>40928</v>
      </c>
      <c r="BN1580" s="1">
        <v>1.667</v>
      </c>
    </row>
    <row r="1581" spans="2:66">
      <c r="B1581" s="2">
        <v>41388</v>
      </c>
      <c r="C1581" s="1">
        <v>2.79</v>
      </c>
      <c r="E1581" s="2">
        <v>40857</v>
      </c>
      <c r="F1581" s="1">
        <v>3.32</v>
      </c>
      <c r="H1581" s="2">
        <v>40882</v>
      </c>
      <c r="I1581" s="1">
        <v>3.38</v>
      </c>
      <c r="K1581" s="2">
        <v>40878</v>
      </c>
      <c r="L1581" s="1">
        <v>3.8</v>
      </c>
      <c r="N1581" s="2">
        <v>40885</v>
      </c>
      <c r="O1581" s="1">
        <v>3.52</v>
      </c>
      <c r="Q1581" s="2">
        <v>40931</v>
      </c>
      <c r="R1581" s="1">
        <v>3.5975000000000001</v>
      </c>
      <c r="T1581" s="2">
        <v>40935</v>
      </c>
      <c r="U1581" s="1">
        <v>3.4449999999999998</v>
      </c>
      <c r="W1581" s="2">
        <v>40935</v>
      </c>
      <c r="X1581" s="1">
        <v>3.41</v>
      </c>
      <c r="Z1581" s="2">
        <v>40931</v>
      </c>
      <c r="AA1581" s="1">
        <v>3.4024999999999999</v>
      </c>
      <c r="AC1581" s="2">
        <v>40931</v>
      </c>
      <c r="AD1581" s="1">
        <v>3.4550000000000001</v>
      </c>
      <c r="AF1581" s="2">
        <v>41361</v>
      </c>
      <c r="AG1581" s="1">
        <v>0.28260000000000002</v>
      </c>
      <c r="AI1581" s="2">
        <v>40935</v>
      </c>
      <c r="AJ1581" s="1">
        <v>2.7385000000000002</v>
      </c>
      <c r="AL1581" s="2">
        <v>40938</v>
      </c>
      <c r="AM1581" s="1">
        <v>1.95</v>
      </c>
      <c r="AO1581" s="2">
        <v>40934</v>
      </c>
      <c r="AP1581" s="1">
        <v>0.52249999999999996</v>
      </c>
      <c r="AR1581" s="2">
        <v>40927</v>
      </c>
      <c r="AS1581" s="1">
        <v>0.54900000000000004</v>
      </c>
      <c r="AU1581" s="2">
        <v>40931</v>
      </c>
      <c r="AV1581" s="1">
        <v>2.625</v>
      </c>
      <c r="AX1581" s="2">
        <v>40931</v>
      </c>
      <c r="AY1581" s="1">
        <v>2.7450000000000001</v>
      </c>
      <c r="BA1581" s="116">
        <v>40928</v>
      </c>
      <c r="BB1581" s="1">
        <v>2.3810000000000002</v>
      </c>
      <c r="BD1581" s="2">
        <v>40926</v>
      </c>
      <c r="BE1581" s="1">
        <v>1.2230000000000001</v>
      </c>
      <c r="BG1581" s="2">
        <v>41017</v>
      </c>
      <c r="BH1581" s="1">
        <v>2</v>
      </c>
      <c r="BI1581" s="2"/>
      <c r="BJ1581" s="2">
        <v>41017</v>
      </c>
      <c r="BK1581" s="1">
        <v>0.86</v>
      </c>
      <c r="BM1581" s="2">
        <v>40931</v>
      </c>
      <c r="BN1581" s="1">
        <v>1.677</v>
      </c>
    </row>
    <row r="1582" spans="2:66">
      <c r="B1582" s="2">
        <v>41389</v>
      </c>
      <c r="C1582" s="1">
        <v>2.7800000000000002</v>
      </c>
      <c r="E1582" s="2">
        <v>40858</v>
      </c>
      <c r="F1582" s="1">
        <v>3.33</v>
      </c>
      <c r="H1582" s="2">
        <v>40883</v>
      </c>
      <c r="I1582" s="1">
        <v>3.34</v>
      </c>
      <c r="K1582" s="2">
        <v>40879</v>
      </c>
      <c r="L1582" s="1">
        <v>3.79</v>
      </c>
      <c r="N1582" s="2">
        <v>40886</v>
      </c>
      <c r="O1582" s="1">
        <v>3.52</v>
      </c>
      <c r="Q1582" s="2">
        <v>40932</v>
      </c>
      <c r="R1582" s="1">
        <v>3.5949999999999998</v>
      </c>
      <c r="T1582" s="2">
        <v>40938</v>
      </c>
      <c r="U1582" s="1">
        <v>3.42</v>
      </c>
      <c r="W1582" s="2">
        <v>40938</v>
      </c>
      <c r="X1582" s="1">
        <v>3.3824999999999998</v>
      </c>
      <c r="Z1582" s="2">
        <v>40932</v>
      </c>
      <c r="AA1582" s="1">
        <v>3.4024999999999999</v>
      </c>
      <c r="AC1582" s="2">
        <v>40932</v>
      </c>
      <c r="AD1582" s="1">
        <v>3.4550000000000001</v>
      </c>
      <c r="AF1582" s="2">
        <v>41366</v>
      </c>
      <c r="AG1582" s="1">
        <v>0.28210000000000002</v>
      </c>
      <c r="AI1582" s="2">
        <v>40938</v>
      </c>
      <c r="AJ1582" s="1">
        <v>2.6825000000000001</v>
      </c>
      <c r="AL1582" s="2">
        <v>40939</v>
      </c>
      <c r="AM1582" s="1">
        <v>1.8965000000000001</v>
      </c>
      <c r="AO1582" s="2">
        <v>40935</v>
      </c>
      <c r="AP1582" s="1">
        <v>0.52949999999999997</v>
      </c>
      <c r="AR1582" s="2">
        <v>40928</v>
      </c>
      <c r="AS1582" s="1">
        <v>0.54879999999999995</v>
      </c>
      <c r="AU1582" s="2">
        <v>40932</v>
      </c>
      <c r="AV1582" s="1">
        <v>2.6539999999999999</v>
      </c>
      <c r="AX1582" s="2">
        <v>40932</v>
      </c>
      <c r="AY1582" s="1">
        <v>2.7730000000000001</v>
      </c>
      <c r="BA1582" s="116">
        <v>40931</v>
      </c>
      <c r="BB1582" s="1">
        <v>2.4159999999999999</v>
      </c>
      <c r="BD1582" s="2">
        <v>40927</v>
      </c>
      <c r="BE1582" s="1">
        <v>1.2310000000000001</v>
      </c>
      <c r="BG1582" s="2">
        <v>41018</v>
      </c>
      <c r="BH1582" s="1">
        <v>1.98</v>
      </c>
      <c r="BI1582" s="2"/>
      <c r="BJ1582" s="2">
        <v>41018</v>
      </c>
      <c r="BK1582" s="1">
        <v>0.84</v>
      </c>
      <c r="BM1582" s="2">
        <v>40932</v>
      </c>
      <c r="BN1582" s="1">
        <v>1.7069999999999999</v>
      </c>
    </row>
    <row r="1583" spans="2:66">
      <c r="B1583" s="2">
        <v>41390</v>
      </c>
      <c r="C1583" s="1">
        <v>2.79</v>
      </c>
      <c r="E1583" s="2">
        <v>40861</v>
      </c>
      <c r="F1583" s="1">
        <v>3.33</v>
      </c>
      <c r="H1583" s="2">
        <v>40884</v>
      </c>
      <c r="I1583" s="1">
        <v>3.33</v>
      </c>
      <c r="K1583" s="2">
        <v>40882</v>
      </c>
      <c r="L1583" s="1">
        <v>3.79</v>
      </c>
      <c r="N1583" s="2">
        <v>40889</v>
      </c>
      <c r="O1583" s="1">
        <v>3.52</v>
      </c>
      <c r="Q1583" s="2">
        <v>40933</v>
      </c>
      <c r="R1583" s="1">
        <v>3.6225000000000001</v>
      </c>
      <c r="T1583" s="2">
        <v>40939</v>
      </c>
      <c r="U1583" s="1">
        <v>3.4325000000000001</v>
      </c>
      <c r="W1583" s="2">
        <v>40939</v>
      </c>
      <c r="X1583" s="1">
        <v>3.3975</v>
      </c>
      <c r="Z1583" s="2">
        <v>40933</v>
      </c>
      <c r="AA1583" s="1">
        <v>3.4249999999999998</v>
      </c>
      <c r="AC1583" s="2">
        <v>40933</v>
      </c>
      <c r="AD1583" s="1">
        <v>3.4750000000000001</v>
      </c>
      <c r="AF1583" s="2">
        <v>41367</v>
      </c>
      <c r="AG1583" s="1">
        <v>0.28110000000000002</v>
      </c>
      <c r="AI1583" s="2">
        <v>40939</v>
      </c>
      <c r="AJ1583" s="1">
        <v>2.6175000000000002</v>
      </c>
      <c r="AL1583" s="2">
        <v>40940</v>
      </c>
      <c r="AM1583" s="1">
        <v>1.9079999999999999</v>
      </c>
      <c r="AO1583" s="2">
        <v>40938</v>
      </c>
      <c r="AP1583" s="1">
        <v>0.53300000000000003</v>
      </c>
      <c r="AR1583" s="2">
        <v>40931</v>
      </c>
      <c r="AS1583" s="1">
        <v>0.53700000000000003</v>
      </c>
      <c r="AU1583" s="2">
        <v>40933</v>
      </c>
      <c r="AV1583" s="1">
        <v>2.6189999999999998</v>
      </c>
      <c r="AX1583" s="2">
        <v>40933</v>
      </c>
      <c r="AY1583" s="1">
        <v>2.7429999999999999</v>
      </c>
      <c r="BA1583" s="116">
        <v>40932</v>
      </c>
      <c r="BB1583" s="1">
        <v>2.4420000000000002</v>
      </c>
      <c r="BD1583" s="2">
        <v>40928</v>
      </c>
      <c r="BE1583" s="1">
        <v>1.1910000000000001</v>
      </c>
      <c r="BG1583" s="2">
        <v>41019</v>
      </c>
      <c r="BH1583" s="1">
        <v>1.99</v>
      </c>
      <c r="BI1583" s="2"/>
      <c r="BJ1583" s="2">
        <v>41019</v>
      </c>
      <c r="BK1583" s="1">
        <v>0.86</v>
      </c>
      <c r="BM1583" s="2">
        <v>40933</v>
      </c>
      <c r="BN1583" s="1">
        <v>1.6870000000000001</v>
      </c>
    </row>
    <row r="1584" spans="2:66">
      <c r="B1584" s="2">
        <v>41393</v>
      </c>
      <c r="C1584" s="1">
        <v>2.8</v>
      </c>
      <c r="E1584" s="2">
        <v>40862</v>
      </c>
      <c r="F1584" s="1">
        <v>3.32</v>
      </c>
      <c r="H1584" s="2">
        <v>40885</v>
      </c>
      <c r="I1584" s="1">
        <v>3.35</v>
      </c>
      <c r="K1584" s="2">
        <v>40883</v>
      </c>
      <c r="L1584" s="1">
        <v>3.79</v>
      </c>
      <c r="N1584" s="2">
        <v>40890</v>
      </c>
      <c r="O1584" s="1">
        <v>3.5</v>
      </c>
      <c r="Q1584" s="2">
        <v>40934</v>
      </c>
      <c r="R1584" s="1">
        <v>3.5975000000000001</v>
      </c>
      <c r="T1584" s="2">
        <v>40940</v>
      </c>
      <c r="U1584" s="1">
        <v>3.41</v>
      </c>
      <c r="W1584" s="2">
        <v>40940</v>
      </c>
      <c r="X1584" s="1">
        <v>3.38</v>
      </c>
      <c r="Z1584" s="2">
        <v>40934</v>
      </c>
      <c r="AA1584" s="1">
        <v>3.4125000000000001</v>
      </c>
      <c r="AC1584" s="2">
        <v>40934</v>
      </c>
      <c r="AD1584" s="1">
        <v>3.4649999999999999</v>
      </c>
      <c r="AF1584" s="2">
        <v>41368</v>
      </c>
      <c r="AG1584" s="1">
        <v>0.28039999999999998</v>
      </c>
      <c r="AI1584" s="2">
        <v>40940</v>
      </c>
      <c r="AJ1584" s="1">
        <v>2.6630000000000003</v>
      </c>
      <c r="AL1584" s="2">
        <v>40941</v>
      </c>
      <c r="AM1584" s="1">
        <v>1.905</v>
      </c>
      <c r="AO1584" s="2">
        <v>40939</v>
      </c>
      <c r="AP1584" s="1">
        <v>0.50549999999999995</v>
      </c>
      <c r="AR1584" s="2">
        <v>40932</v>
      </c>
      <c r="AS1584" s="1">
        <v>0.53800000000000003</v>
      </c>
      <c r="AU1584" s="2">
        <v>40934</v>
      </c>
      <c r="AV1584" s="1">
        <v>2.5649999999999999</v>
      </c>
      <c r="AX1584" s="2">
        <v>40934</v>
      </c>
      <c r="AY1584" s="1">
        <v>2.6840000000000002</v>
      </c>
      <c r="BA1584" s="116">
        <v>40933</v>
      </c>
      <c r="BB1584" s="1">
        <v>2.415</v>
      </c>
      <c r="BD1584" s="2">
        <v>40931</v>
      </c>
      <c r="BE1584" s="1">
        <v>1.173</v>
      </c>
      <c r="BG1584" s="2">
        <v>41022</v>
      </c>
      <c r="BH1584" s="1">
        <v>1.96</v>
      </c>
      <c r="BI1584" s="2"/>
      <c r="BJ1584" s="2">
        <v>41022</v>
      </c>
      <c r="BK1584" s="1">
        <v>0.83</v>
      </c>
      <c r="BM1584" s="2">
        <v>40934</v>
      </c>
      <c r="BN1584" s="1">
        <v>1.615</v>
      </c>
    </row>
    <row r="1585" spans="2:66">
      <c r="B1585" s="2">
        <v>41394</v>
      </c>
      <c r="C1585" s="1">
        <v>2.81</v>
      </c>
      <c r="E1585" s="2">
        <v>40863</v>
      </c>
      <c r="F1585" s="1">
        <v>3.32</v>
      </c>
      <c r="H1585" s="2">
        <v>40886</v>
      </c>
      <c r="I1585" s="1">
        <v>3.35</v>
      </c>
      <c r="K1585" s="2">
        <v>40884</v>
      </c>
      <c r="L1585" s="1">
        <v>3.79</v>
      </c>
      <c r="N1585" s="2">
        <v>40891</v>
      </c>
      <c r="O1585" s="1">
        <v>3.49</v>
      </c>
      <c r="Q1585" s="2">
        <v>40935</v>
      </c>
      <c r="R1585" s="1">
        <v>3.59</v>
      </c>
      <c r="T1585" s="2">
        <v>40941</v>
      </c>
      <c r="U1585" s="1">
        <v>3.4350000000000001</v>
      </c>
      <c r="W1585" s="2">
        <v>40941</v>
      </c>
      <c r="X1585" s="1">
        <v>3.4050000000000002</v>
      </c>
      <c r="Z1585" s="2">
        <v>40935</v>
      </c>
      <c r="AA1585" s="1">
        <v>3.415</v>
      </c>
      <c r="AC1585" s="2">
        <v>40935</v>
      </c>
      <c r="AD1585" s="1">
        <v>3.4675000000000002</v>
      </c>
      <c r="AF1585" s="2">
        <v>41369</v>
      </c>
      <c r="AG1585" s="1">
        <v>0.27939999999999998</v>
      </c>
      <c r="AI1585" s="2">
        <v>40941</v>
      </c>
      <c r="AJ1585" s="1">
        <v>2.6695000000000002</v>
      </c>
      <c r="AL1585" s="2">
        <v>40942</v>
      </c>
      <c r="AM1585" s="1">
        <v>2.0105</v>
      </c>
      <c r="AO1585" s="2">
        <v>40940</v>
      </c>
      <c r="AP1585" s="1">
        <v>0.4965</v>
      </c>
      <c r="AR1585" s="2">
        <v>40933</v>
      </c>
      <c r="AS1585" s="1">
        <v>0.52449999999999997</v>
      </c>
      <c r="AU1585" s="2">
        <v>40935</v>
      </c>
      <c r="AV1585" s="1">
        <v>2.5789999999999997</v>
      </c>
      <c r="AX1585" s="2">
        <v>40935</v>
      </c>
      <c r="AY1585" s="1">
        <v>2.6949999999999998</v>
      </c>
      <c r="BA1585" s="116">
        <v>40934</v>
      </c>
      <c r="BB1585" s="1">
        <v>2.3439999999999999</v>
      </c>
      <c r="BD1585" s="2">
        <v>40932</v>
      </c>
      <c r="BE1585" s="1">
        <v>1.214</v>
      </c>
      <c r="BG1585" s="2">
        <v>41023</v>
      </c>
      <c r="BH1585" s="1">
        <v>2</v>
      </c>
      <c r="BI1585" s="2"/>
      <c r="BJ1585" s="2">
        <v>41023</v>
      </c>
      <c r="BK1585" s="1">
        <v>0.86</v>
      </c>
      <c r="BM1585" s="2">
        <v>40935</v>
      </c>
      <c r="BN1585" s="1">
        <v>1.6320000000000001</v>
      </c>
    </row>
    <row r="1586" spans="2:66">
      <c r="B1586" s="2">
        <v>41396</v>
      </c>
      <c r="C1586" s="1">
        <v>2.81</v>
      </c>
      <c r="E1586" s="2">
        <v>40864</v>
      </c>
      <c r="F1586" s="1">
        <v>3.32</v>
      </c>
      <c r="H1586" s="2">
        <v>40889</v>
      </c>
      <c r="I1586" s="1">
        <v>3.36</v>
      </c>
      <c r="K1586" s="2">
        <v>40885</v>
      </c>
      <c r="L1586" s="1">
        <v>3.79</v>
      </c>
      <c r="N1586" s="2">
        <v>40892</v>
      </c>
      <c r="O1586" s="1">
        <v>3.48</v>
      </c>
      <c r="Q1586" s="2">
        <v>40938</v>
      </c>
      <c r="R1586" s="1">
        <v>3.5649999999999999</v>
      </c>
      <c r="T1586" s="2">
        <v>40942</v>
      </c>
      <c r="U1586" s="1">
        <v>3.41</v>
      </c>
      <c r="W1586" s="2">
        <v>40942</v>
      </c>
      <c r="X1586" s="1">
        <v>3.39</v>
      </c>
      <c r="Z1586" s="2">
        <v>40938</v>
      </c>
      <c r="AA1586" s="1">
        <v>3.39</v>
      </c>
      <c r="AC1586" s="2">
        <v>40938</v>
      </c>
      <c r="AD1586" s="1">
        <v>3.4575</v>
      </c>
      <c r="AF1586" s="2">
        <v>41372</v>
      </c>
      <c r="AG1586" s="1">
        <v>0.27939999999999998</v>
      </c>
      <c r="AI1586" s="2">
        <v>40942</v>
      </c>
      <c r="AJ1586" s="1">
        <v>2.7909999999999999</v>
      </c>
      <c r="AL1586" s="2">
        <v>40945</v>
      </c>
      <c r="AM1586" s="1">
        <v>1.9975000000000001</v>
      </c>
      <c r="AO1586" s="2">
        <v>40941</v>
      </c>
      <c r="AP1586" s="1">
        <v>0.48099999999999998</v>
      </c>
      <c r="AR1586" s="2">
        <v>40934</v>
      </c>
      <c r="AS1586" s="1">
        <v>0.504</v>
      </c>
      <c r="AU1586" s="2">
        <v>40938</v>
      </c>
      <c r="AV1586" s="1">
        <v>2.5230000000000001</v>
      </c>
      <c r="AX1586" s="2">
        <v>40938</v>
      </c>
      <c r="AY1586" s="1">
        <v>2.6440000000000001</v>
      </c>
      <c r="BA1586" s="116">
        <v>40935</v>
      </c>
      <c r="BB1586" s="1">
        <v>2.3420000000000001</v>
      </c>
      <c r="BD1586" s="2">
        <v>40933</v>
      </c>
      <c r="BE1586" s="1">
        <v>1.1890000000000001</v>
      </c>
      <c r="BG1586" s="2">
        <v>41024</v>
      </c>
      <c r="BH1586" s="1">
        <v>2.0099999999999998</v>
      </c>
      <c r="BI1586" s="2"/>
      <c r="BJ1586" s="2">
        <v>41024</v>
      </c>
      <c r="BK1586" s="1">
        <v>0.86</v>
      </c>
      <c r="BM1586" s="2">
        <v>40938</v>
      </c>
      <c r="BN1586" s="1">
        <v>1.5979999999999999</v>
      </c>
    </row>
    <row r="1587" spans="2:66">
      <c r="B1587" s="2">
        <v>41397</v>
      </c>
      <c r="C1587" s="1">
        <v>2.81</v>
      </c>
      <c r="E1587" s="2">
        <v>40865</v>
      </c>
      <c r="F1587" s="1">
        <v>3.32</v>
      </c>
      <c r="H1587" s="2">
        <v>40890</v>
      </c>
      <c r="I1587" s="1">
        <v>3.35</v>
      </c>
      <c r="K1587" s="2">
        <v>40886</v>
      </c>
      <c r="L1587" s="1">
        <v>3.79</v>
      </c>
      <c r="N1587" s="2">
        <v>40893</v>
      </c>
      <c r="O1587" s="1">
        <v>3.48</v>
      </c>
      <c r="Q1587" s="2">
        <v>40939</v>
      </c>
      <c r="R1587" s="1">
        <v>3.58</v>
      </c>
      <c r="T1587" s="2">
        <v>40945</v>
      </c>
      <c r="U1587" s="1">
        <v>3.4125000000000001</v>
      </c>
      <c r="W1587" s="2">
        <v>40945</v>
      </c>
      <c r="X1587" s="1">
        <v>3.3925000000000001</v>
      </c>
      <c r="Z1587" s="2">
        <v>40939</v>
      </c>
      <c r="AA1587" s="1">
        <v>3.4050000000000002</v>
      </c>
      <c r="AC1587" s="2">
        <v>40939</v>
      </c>
      <c r="AD1587" s="1">
        <v>3.4699999999999998</v>
      </c>
      <c r="AF1587" s="2">
        <v>41373</v>
      </c>
      <c r="AG1587" s="1">
        <v>0.27810000000000001</v>
      </c>
      <c r="AI1587" s="2">
        <v>40945</v>
      </c>
      <c r="AJ1587" s="1">
        <v>2.7635000000000001</v>
      </c>
      <c r="AL1587" s="2">
        <v>40946</v>
      </c>
      <c r="AM1587" s="1">
        <v>2.0665</v>
      </c>
      <c r="AO1587" s="2">
        <v>40942</v>
      </c>
      <c r="AP1587" s="1">
        <v>0.496</v>
      </c>
      <c r="AR1587" s="2">
        <v>40935</v>
      </c>
      <c r="AS1587" s="1">
        <v>0.51100000000000001</v>
      </c>
      <c r="AU1587" s="2">
        <v>40939</v>
      </c>
      <c r="AV1587" s="1">
        <v>2.4670000000000001</v>
      </c>
      <c r="AX1587" s="2">
        <v>40939</v>
      </c>
      <c r="AY1587" s="1">
        <v>2.59</v>
      </c>
      <c r="BA1587" s="116">
        <v>40938</v>
      </c>
      <c r="BB1587" s="1">
        <v>2.2959999999999998</v>
      </c>
      <c r="BD1587" s="2">
        <v>40934</v>
      </c>
      <c r="BE1587" s="1">
        <v>1.159</v>
      </c>
      <c r="BG1587" s="2">
        <v>41025</v>
      </c>
      <c r="BH1587" s="1">
        <v>1.98</v>
      </c>
      <c r="BI1587" s="2"/>
      <c r="BJ1587" s="2">
        <v>41025</v>
      </c>
      <c r="BK1587" s="1">
        <v>0.83</v>
      </c>
      <c r="BM1587" s="2">
        <v>40939</v>
      </c>
      <c r="BN1587" s="1">
        <v>1.534</v>
      </c>
    </row>
    <row r="1588" spans="2:66">
      <c r="B1588" s="2">
        <v>41400</v>
      </c>
      <c r="C1588" s="1">
        <v>2.81</v>
      </c>
      <c r="E1588" s="2">
        <v>40868</v>
      </c>
      <c r="F1588" s="1">
        <v>3.32</v>
      </c>
      <c r="H1588" s="2">
        <v>40891</v>
      </c>
      <c r="I1588" s="1">
        <v>3.34</v>
      </c>
      <c r="K1588" s="2">
        <v>40889</v>
      </c>
      <c r="L1588" s="1">
        <v>3.81</v>
      </c>
      <c r="N1588" s="2">
        <v>40896</v>
      </c>
      <c r="O1588" s="1">
        <v>3.57</v>
      </c>
      <c r="Q1588" s="2">
        <v>40940</v>
      </c>
      <c r="R1588" s="1">
        <v>3.5649999999999999</v>
      </c>
      <c r="T1588" s="2">
        <v>40946</v>
      </c>
      <c r="U1588" s="1">
        <v>3.4375</v>
      </c>
      <c r="W1588" s="2">
        <v>40946</v>
      </c>
      <c r="X1588" s="1">
        <v>3.42</v>
      </c>
      <c r="Z1588" s="2">
        <v>40940</v>
      </c>
      <c r="AA1588" s="1">
        <v>3.39</v>
      </c>
      <c r="AC1588" s="2">
        <v>40940</v>
      </c>
      <c r="AD1588" s="1">
        <v>3.4630000000000001</v>
      </c>
      <c r="AF1588" s="2">
        <v>41374</v>
      </c>
      <c r="AG1588" s="1">
        <v>0.27710000000000001</v>
      </c>
      <c r="AI1588" s="2">
        <v>40946</v>
      </c>
      <c r="AJ1588" s="1">
        <v>2.8185000000000002</v>
      </c>
      <c r="AL1588" s="2">
        <v>40947</v>
      </c>
      <c r="AM1588" s="1">
        <v>2.081</v>
      </c>
      <c r="AO1588" s="2">
        <v>40945</v>
      </c>
      <c r="AP1588" s="1">
        <v>0.51500000000000001</v>
      </c>
      <c r="AR1588" s="2">
        <v>40938</v>
      </c>
      <c r="AS1588" s="1">
        <v>0.51249999999999996</v>
      </c>
      <c r="AU1588" s="2">
        <v>40940</v>
      </c>
      <c r="AV1588" s="1">
        <v>2.5</v>
      </c>
      <c r="AX1588" s="2">
        <v>40940</v>
      </c>
      <c r="AY1588" s="1">
        <v>2.6230000000000002</v>
      </c>
      <c r="BA1588" s="116">
        <v>40939</v>
      </c>
      <c r="BB1588" s="1">
        <v>2.2400000000000002</v>
      </c>
      <c r="BD1588" s="2">
        <v>40935</v>
      </c>
      <c r="BE1588" s="1">
        <v>1.1945000000000001</v>
      </c>
      <c r="BG1588" s="2">
        <v>41026</v>
      </c>
      <c r="BH1588" s="1">
        <v>1.96</v>
      </c>
      <c r="BI1588" s="2"/>
      <c r="BJ1588" s="2">
        <v>41026</v>
      </c>
      <c r="BK1588" s="1">
        <v>0.82</v>
      </c>
      <c r="BM1588" s="2">
        <v>40940</v>
      </c>
      <c r="BN1588" s="1">
        <v>1.532</v>
      </c>
    </row>
    <row r="1589" spans="2:66">
      <c r="B1589" s="2">
        <v>41401</v>
      </c>
      <c r="C1589" s="1">
        <v>2.81</v>
      </c>
      <c r="E1589" s="2">
        <v>40869</v>
      </c>
      <c r="F1589" s="1">
        <v>3.32</v>
      </c>
      <c r="H1589" s="2">
        <v>40892</v>
      </c>
      <c r="I1589" s="1">
        <v>3.33</v>
      </c>
      <c r="K1589" s="2">
        <v>40890</v>
      </c>
      <c r="L1589" s="1">
        <v>3.8</v>
      </c>
      <c r="N1589" s="2">
        <v>40897</v>
      </c>
      <c r="O1589" s="1">
        <v>3.5300000000000002</v>
      </c>
      <c r="Q1589" s="2">
        <v>40941</v>
      </c>
      <c r="R1589" s="1">
        <v>3.5874999999999999</v>
      </c>
      <c r="T1589" s="2">
        <v>40947</v>
      </c>
      <c r="U1589" s="1">
        <v>3.4849999999999999</v>
      </c>
      <c r="W1589" s="2">
        <v>40947</v>
      </c>
      <c r="X1589" s="1">
        <v>3.46</v>
      </c>
      <c r="Z1589" s="2">
        <v>40941</v>
      </c>
      <c r="AA1589" s="1">
        <v>3.415</v>
      </c>
      <c r="AC1589" s="2">
        <v>40941</v>
      </c>
      <c r="AD1589" s="1">
        <v>3.48</v>
      </c>
      <c r="AF1589" s="2">
        <v>41375</v>
      </c>
      <c r="AG1589" s="1">
        <v>0.27710000000000001</v>
      </c>
      <c r="AI1589" s="2">
        <v>40947</v>
      </c>
      <c r="AJ1589" s="1">
        <v>2.8294999999999999</v>
      </c>
      <c r="AL1589" s="2">
        <v>40948</v>
      </c>
      <c r="AM1589" s="1">
        <v>2.0979999999999999</v>
      </c>
      <c r="AO1589" s="2">
        <v>40946</v>
      </c>
      <c r="AP1589" s="1">
        <v>0.53749999999999998</v>
      </c>
      <c r="AR1589" s="2">
        <v>40939</v>
      </c>
      <c r="AS1589" s="1">
        <v>0.48799999999999999</v>
      </c>
      <c r="AU1589" s="2">
        <v>40941</v>
      </c>
      <c r="AV1589" s="1">
        <v>2.4980000000000002</v>
      </c>
      <c r="AX1589" s="2">
        <v>40941</v>
      </c>
      <c r="AY1589" s="1">
        <v>2.613</v>
      </c>
      <c r="BA1589" s="116">
        <v>40940</v>
      </c>
      <c r="BB1589" s="1">
        <v>2.2669999999999999</v>
      </c>
      <c r="BD1589" s="2">
        <v>40938</v>
      </c>
      <c r="BE1589" s="1">
        <v>1.1779999999999999</v>
      </c>
      <c r="BG1589" s="2">
        <v>41029</v>
      </c>
      <c r="BH1589" s="1">
        <v>1.95</v>
      </c>
      <c r="BI1589" s="2"/>
      <c r="BJ1589" s="2">
        <v>41029</v>
      </c>
      <c r="BK1589" s="1">
        <v>0.82</v>
      </c>
      <c r="BM1589" s="2">
        <v>40941</v>
      </c>
      <c r="BN1589" s="1">
        <v>1.5289999999999999</v>
      </c>
    </row>
    <row r="1590" spans="2:66">
      <c r="B1590" s="2">
        <v>41402</v>
      </c>
      <c r="C1590" s="1">
        <v>2.81</v>
      </c>
      <c r="E1590" s="2">
        <v>40870</v>
      </c>
      <c r="F1590" s="1">
        <v>3.32</v>
      </c>
      <c r="H1590" s="2">
        <v>40893</v>
      </c>
      <c r="I1590" s="1">
        <v>3.33</v>
      </c>
      <c r="K1590" s="2">
        <v>40891</v>
      </c>
      <c r="L1590" s="1">
        <v>3.79</v>
      </c>
      <c r="N1590" s="2">
        <v>40898</v>
      </c>
      <c r="O1590" s="1">
        <v>3.51</v>
      </c>
      <c r="Q1590" s="2">
        <v>40942</v>
      </c>
      <c r="R1590" s="1">
        <v>3.5625</v>
      </c>
      <c r="T1590" s="2">
        <v>40948</v>
      </c>
      <c r="U1590" s="1">
        <v>3.52</v>
      </c>
      <c r="W1590" s="2">
        <v>40948</v>
      </c>
      <c r="X1590" s="1">
        <v>3.48</v>
      </c>
      <c r="Z1590" s="2">
        <v>40942</v>
      </c>
      <c r="AA1590" s="1">
        <v>3.4</v>
      </c>
      <c r="AC1590" s="2">
        <v>40942</v>
      </c>
      <c r="AD1590" s="1">
        <v>3.4649999999999999</v>
      </c>
      <c r="AF1590" s="2">
        <v>41376</v>
      </c>
      <c r="AG1590" s="1">
        <v>0.27760000000000001</v>
      </c>
      <c r="AI1590" s="2">
        <v>40948</v>
      </c>
      <c r="AJ1590" s="1">
        <v>2.8525</v>
      </c>
      <c r="AL1590" s="2">
        <v>40949</v>
      </c>
      <c r="AM1590" s="1">
        <v>2.0499999999999998</v>
      </c>
      <c r="AO1590" s="2">
        <v>40947</v>
      </c>
      <c r="AP1590" s="1">
        <v>0.52900000000000003</v>
      </c>
      <c r="AR1590" s="2">
        <v>40940</v>
      </c>
      <c r="AS1590" s="1">
        <v>0.47399999999999998</v>
      </c>
      <c r="AU1590" s="2">
        <v>40942</v>
      </c>
      <c r="AV1590" s="1">
        <v>2.6080000000000001</v>
      </c>
      <c r="AX1590" s="2">
        <v>40942</v>
      </c>
      <c r="AY1590" s="1">
        <v>2.7210000000000001</v>
      </c>
      <c r="BA1590" s="116">
        <v>40941</v>
      </c>
      <c r="BB1590" s="1">
        <v>2.2490000000000001</v>
      </c>
      <c r="BD1590" s="2">
        <v>40939</v>
      </c>
      <c r="BE1590" s="1">
        <v>1.1280000000000001</v>
      </c>
      <c r="BG1590" s="2">
        <v>41030</v>
      </c>
      <c r="BH1590" s="1">
        <v>1.98</v>
      </c>
      <c r="BI1590" s="2"/>
      <c r="BJ1590" s="2">
        <v>41030</v>
      </c>
      <c r="BK1590" s="1">
        <v>0.84</v>
      </c>
      <c r="BM1590" s="2">
        <v>40942</v>
      </c>
      <c r="BN1590" s="1">
        <v>1.6</v>
      </c>
    </row>
    <row r="1591" spans="2:66">
      <c r="B1591" s="2">
        <v>41403</v>
      </c>
      <c r="C1591" s="1">
        <v>2.69</v>
      </c>
      <c r="E1591" s="2">
        <v>40871</v>
      </c>
      <c r="F1591" s="1">
        <v>3.32</v>
      </c>
      <c r="H1591" s="2">
        <v>40896</v>
      </c>
      <c r="I1591" s="1">
        <v>3.42</v>
      </c>
      <c r="K1591" s="2">
        <v>40892</v>
      </c>
      <c r="L1591" s="1">
        <v>3.7800000000000002</v>
      </c>
      <c r="N1591" s="2">
        <v>40899</v>
      </c>
      <c r="O1591" s="1">
        <v>3.51</v>
      </c>
      <c r="Q1591" s="2">
        <v>40945</v>
      </c>
      <c r="R1591" s="1">
        <v>3.5775000000000001</v>
      </c>
      <c r="T1591" s="2">
        <v>40949</v>
      </c>
      <c r="U1591" s="1">
        <v>3.5049999999999999</v>
      </c>
      <c r="W1591" s="2">
        <v>40949</v>
      </c>
      <c r="X1591" s="1">
        <v>3.4624999999999999</v>
      </c>
      <c r="Z1591" s="2">
        <v>40945</v>
      </c>
      <c r="AA1591" s="1">
        <v>3.4050000000000002</v>
      </c>
      <c r="AC1591" s="2">
        <v>40945</v>
      </c>
      <c r="AD1591" s="1">
        <v>3.4649999999999999</v>
      </c>
      <c r="AF1591" s="2">
        <v>41379</v>
      </c>
      <c r="AG1591" s="1">
        <v>0.27760000000000001</v>
      </c>
      <c r="AI1591" s="2">
        <v>40949</v>
      </c>
      <c r="AJ1591" s="1">
        <v>2.7989999999999999</v>
      </c>
      <c r="AL1591" s="2">
        <v>40952</v>
      </c>
      <c r="AM1591" s="1">
        <v>2.0369999999999999</v>
      </c>
      <c r="AO1591" s="2">
        <v>40948</v>
      </c>
      <c r="AP1591" s="1">
        <v>0.52649999999999997</v>
      </c>
      <c r="AR1591" s="2">
        <v>40941</v>
      </c>
      <c r="AS1591" s="1">
        <v>0.46050000000000002</v>
      </c>
      <c r="AU1591" s="2">
        <v>40945</v>
      </c>
      <c r="AV1591" s="1">
        <v>2.5569999999999999</v>
      </c>
      <c r="AX1591" s="2">
        <v>40945</v>
      </c>
      <c r="AY1591" s="1">
        <v>2.67</v>
      </c>
      <c r="BA1591" s="116">
        <v>40942</v>
      </c>
      <c r="BB1591" s="1">
        <v>2.3519999999999999</v>
      </c>
      <c r="BD1591" s="2">
        <v>40940</v>
      </c>
      <c r="BE1591" s="1">
        <v>1.115</v>
      </c>
      <c r="BG1591" s="2">
        <v>41031</v>
      </c>
      <c r="BH1591" s="1">
        <v>1.96</v>
      </c>
      <c r="BI1591" s="2"/>
      <c r="BJ1591" s="2">
        <v>41031</v>
      </c>
      <c r="BK1591" s="1">
        <v>0.82</v>
      </c>
      <c r="BM1591" s="2">
        <v>40945</v>
      </c>
      <c r="BN1591" s="1">
        <v>1.5569999999999999</v>
      </c>
    </row>
    <row r="1592" spans="2:66">
      <c r="B1592" s="2">
        <v>41404</v>
      </c>
      <c r="C1592" s="1">
        <v>2.69</v>
      </c>
      <c r="E1592" s="2">
        <v>40872</v>
      </c>
      <c r="F1592" s="1">
        <v>3.32</v>
      </c>
      <c r="H1592" s="2">
        <v>40897</v>
      </c>
      <c r="I1592" s="1">
        <v>3.38</v>
      </c>
      <c r="K1592" s="2">
        <v>40893</v>
      </c>
      <c r="L1592" s="1">
        <v>3.79</v>
      </c>
      <c r="N1592" s="2">
        <v>40900</v>
      </c>
      <c r="O1592" s="1">
        <v>3.52</v>
      </c>
      <c r="Q1592" s="2">
        <v>40946</v>
      </c>
      <c r="R1592" s="1">
        <v>3.62</v>
      </c>
      <c r="T1592" s="2">
        <v>40952</v>
      </c>
      <c r="U1592" s="1">
        <v>3.5179999999999998</v>
      </c>
      <c r="W1592" s="2">
        <v>40952</v>
      </c>
      <c r="X1592" s="1">
        <v>3.48</v>
      </c>
      <c r="Z1592" s="2">
        <v>40946</v>
      </c>
      <c r="AA1592" s="1">
        <v>3.43</v>
      </c>
      <c r="AC1592" s="2">
        <v>40946</v>
      </c>
      <c r="AD1592" s="1">
        <v>3.4824999999999999</v>
      </c>
      <c r="AF1592" s="2">
        <v>41380</v>
      </c>
      <c r="AG1592" s="1">
        <v>0.27710000000000001</v>
      </c>
      <c r="AI1592" s="2">
        <v>40952</v>
      </c>
      <c r="AJ1592" s="1">
        <v>2.7749999999999999</v>
      </c>
      <c r="AL1592" s="2">
        <v>40953</v>
      </c>
      <c r="AM1592" s="1">
        <v>1.998</v>
      </c>
      <c r="AO1592" s="2">
        <v>40949</v>
      </c>
      <c r="AP1592" s="1">
        <v>0.54200000000000004</v>
      </c>
      <c r="AR1592" s="2">
        <v>40942</v>
      </c>
      <c r="AS1592" s="1">
        <v>0.46500000000000002</v>
      </c>
      <c r="AU1592" s="2">
        <v>40946</v>
      </c>
      <c r="AV1592" s="1">
        <v>2.5990000000000002</v>
      </c>
      <c r="AX1592" s="2">
        <v>40946</v>
      </c>
      <c r="AY1592" s="1">
        <v>2.7149999999999999</v>
      </c>
      <c r="BA1592" s="116">
        <v>40945</v>
      </c>
      <c r="BB1592" s="1">
        <v>2.2955000000000001</v>
      </c>
      <c r="BD1592" s="2">
        <v>40941</v>
      </c>
      <c r="BE1592" s="1">
        <v>1.127</v>
      </c>
      <c r="BG1592" s="2">
        <v>41032</v>
      </c>
      <c r="BH1592" s="1">
        <v>1.96</v>
      </c>
      <c r="BI1592" s="2"/>
      <c r="BJ1592" s="2">
        <v>41032</v>
      </c>
      <c r="BK1592" s="1">
        <v>0.82</v>
      </c>
      <c r="BM1592" s="2">
        <v>40946</v>
      </c>
      <c r="BN1592" s="1">
        <v>1.6080000000000001</v>
      </c>
    </row>
    <row r="1593" spans="2:66">
      <c r="B1593" s="2">
        <v>41407</v>
      </c>
      <c r="C1593" s="1">
        <v>2.69</v>
      </c>
      <c r="E1593" s="2">
        <v>40875</v>
      </c>
      <c r="F1593" s="1">
        <v>3.33</v>
      </c>
      <c r="H1593" s="2">
        <v>40898</v>
      </c>
      <c r="I1593" s="1">
        <v>3.36</v>
      </c>
      <c r="K1593" s="2">
        <v>40896</v>
      </c>
      <c r="L1593" s="1">
        <v>3.88</v>
      </c>
      <c r="N1593" s="2">
        <v>40903</v>
      </c>
      <c r="O1593" s="1">
        <v>3.5300000000000002</v>
      </c>
      <c r="Q1593" s="2">
        <v>40947</v>
      </c>
      <c r="R1593" s="1">
        <v>3.6480000000000001</v>
      </c>
      <c r="T1593" s="2">
        <v>40953</v>
      </c>
      <c r="U1593" s="1">
        <v>3.49</v>
      </c>
      <c r="W1593" s="2">
        <v>40953</v>
      </c>
      <c r="X1593" s="1">
        <v>3.4575</v>
      </c>
      <c r="Z1593" s="2">
        <v>40947</v>
      </c>
      <c r="AA1593" s="1">
        <v>3.46</v>
      </c>
      <c r="AC1593" s="2">
        <v>40947</v>
      </c>
      <c r="AD1593" s="1">
        <v>3.5</v>
      </c>
      <c r="AF1593" s="2">
        <v>41381</v>
      </c>
      <c r="AG1593" s="1">
        <v>0.27610000000000001</v>
      </c>
      <c r="AI1593" s="2">
        <v>40953</v>
      </c>
      <c r="AJ1593" s="1">
        <v>2.734</v>
      </c>
      <c r="AL1593" s="2">
        <v>40954</v>
      </c>
      <c r="AM1593" s="1">
        <v>1.9889999999999999</v>
      </c>
      <c r="AO1593" s="2">
        <v>40952</v>
      </c>
      <c r="AP1593" s="1">
        <v>0.56799999999999995</v>
      </c>
      <c r="AR1593" s="2">
        <v>40945</v>
      </c>
      <c r="AS1593" s="1">
        <v>0.48499999999999999</v>
      </c>
      <c r="AU1593" s="2">
        <v>40947</v>
      </c>
      <c r="AV1593" s="1">
        <v>2.6390000000000002</v>
      </c>
      <c r="AX1593" s="2">
        <v>40947</v>
      </c>
      <c r="AY1593" s="1">
        <v>2.7570000000000001</v>
      </c>
      <c r="BA1593" s="116">
        <v>40946</v>
      </c>
      <c r="BB1593" s="1">
        <v>2.3490000000000002</v>
      </c>
      <c r="BD1593" s="2">
        <v>40942</v>
      </c>
      <c r="BE1593" s="1">
        <v>1.147</v>
      </c>
      <c r="BG1593" s="2">
        <v>41033</v>
      </c>
      <c r="BH1593" s="1">
        <v>1.9100000000000001</v>
      </c>
      <c r="BI1593" s="2"/>
      <c r="BJ1593" s="2">
        <v>41033</v>
      </c>
      <c r="BK1593" s="1">
        <v>0.78</v>
      </c>
      <c r="BM1593" s="2">
        <v>40947</v>
      </c>
      <c r="BN1593" s="1">
        <v>1.6339999999999999</v>
      </c>
    </row>
    <row r="1594" spans="2:66">
      <c r="B1594" s="2">
        <v>41408</v>
      </c>
      <c r="C1594" s="1">
        <v>2.69</v>
      </c>
      <c r="E1594" s="2">
        <v>40876</v>
      </c>
      <c r="F1594" s="1">
        <v>3.33</v>
      </c>
      <c r="H1594" s="2">
        <v>40899</v>
      </c>
      <c r="I1594" s="1">
        <v>3.36</v>
      </c>
      <c r="K1594" s="2">
        <v>40897</v>
      </c>
      <c r="L1594" s="1">
        <v>3.83</v>
      </c>
      <c r="N1594" s="2">
        <v>40904</v>
      </c>
      <c r="O1594" s="1">
        <v>3.5300000000000002</v>
      </c>
      <c r="Q1594" s="2">
        <v>40948</v>
      </c>
      <c r="R1594" s="1">
        <v>3.6749999999999998</v>
      </c>
      <c r="T1594" s="2">
        <v>40954</v>
      </c>
      <c r="U1594" s="1">
        <v>3.4874999999999998</v>
      </c>
      <c r="W1594" s="2">
        <v>40954</v>
      </c>
      <c r="X1594" s="1">
        <v>3.4550000000000001</v>
      </c>
      <c r="Z1594" s="2">
        <v>40948</v>
      </c>
      <c r="AA1594" s="1">
        <v>3.4750000000000001</v>
      </c>
      <c r="AC1594" s="2">
        <v>40948</v>
      </c>
      <c r="AD1594" s="1">
        <v>3.5024999999999999</v>
      </c>
      <c r="AF1594" s="2">
        <v>41382</v>
      </c>
      <c r="AG1594" s="1">
        <v>0.27610000000000001</v>
      </c>
      <c r="AI1594" s="2">
        <v>40954</v>
      </c>
      <c r="AJ1594" s="1">
        <v>2.7265000000000001</v>
      </c>
      <c r="AL1594" s="2">
        <v>40955</v>
      </c>
      <c r="AM1594" s="1">
        <v>2.0409999999999999</v>
      </c>
      <c r="AO1594" s="2">
        <v>40953</v>
      </c>
      <c r="AP1594" s="1">
        <v>0.5605</v>
      </c>
      <c r="AR1594" s="2">
        <v>40946</v>
      </c>
      <c r="AS1594" s="1">
        <v>0.498</v>
      </c>
      <c r="AU1594" s="2">
        <v>40948</v>
      </c>
      <c r="AV1594" s="1">
        <v>2.6659999999999999</v>
      </c>
      <c r="AX1594" s="2">
        <v>40948</v>
      </c>
      <c r="AY1594" s="1">
        <v>2.7850000000000001</v>
      </c>
      <c r="BA1594" s="116">
        <v>40947</v>
      </c>
      <c r="BB1594" s="1">
        <v>2.3919999999999999</v>
      </c>
      <c r="BD1594" s="2">
        <v>40945</v>
      </c>
      <c r="BE1594" s="1">
        <v>1.1240000000000001</v>
      </c>
      <c r="BG1594" s="2">
        <v>41036</v>
      </c>
      <c r="BH1594" s="1">
        <v>1.92</v>
      </c>
      <c r="BI1594" s="2"/>
      <c r="BJ1594" s="2">
        <v>41036</v>
      </c>
      <c r="BK1594" s="1">
        <v>0.79</v>
      </c>
      <c r="BM1594" s="2">
        <v>40948</v>
      </c>
      <c r="BN1594" s="1">
        <v>1.661</v>
      </c>
    </row>
    <row r="1595" spans="2:66">
      <c r="B1595" s="2">
        <v>41409</v>
      </c>
      <c r="C1595" s="1">
        <v>2.69</v>
      </c>
      <c r="E1595" s="2">
        <v>40877</v>
      </c>
      <c r="F1595" s="1">
        <v>3.32</v>
      </c>
      <c r="H1595" s="2">
        <v>40900</v>
      </c>
      <c r="I1595" s="1">
        <v>3.37</v>
      </c>
      <c r="K1595" s="2">
        <v>40898</v>
      </c>
      <c r="L1595" s="1">
        <v>3.83</v>
      </c>
      <c r="N1595" s="2">
        <v>40905</v>
      </c>
      <c r="O1595" s="1">
        <v>3.52</v>
      </c>
      <c r="Q1595" s="2">
        <v>40949</v>
      </c>
      <c r="R1595" s="1">
        <v>3.6550000000000002</v>
      </c>
      <c r="T1595" s="2">
        <v>40955</v>
      </c>
      <c r="U1595" s="1">
        <v>3.4525000000000001</v>
      </c>
      <c r="W1595" s="2">
        <v>40955</v>
      </c>
      <c r="X1595" s="1">
        <v>3.43</v>
      </c>
      <c r="Z1595" s="2">
        <v>40949</v>
      </c>
      <c r="AA1595" s="1">
        <v>3.4550000000000001</v>
      </c>
      <c r="AC1595" s="2">
        <v>40949</v>
      </c>
      <c r="AD1595" s="1">
        <v>3.4874999999999998</v>
      </c>
      <c r="AF1595" s="2">
        <v>41383</v>
      </c>
      <c r="AG1595" s="1">
        <v>0.27610000000000001</v>
      </c>
      <c r="AI1595" s="2">
        <v>40955</v>
      </c>
      <c r="AJ1595" s="1">
        <v>2.7800000000000002</v>
      </c>
      <c r="AL1595" s="2">
        <v>40956</v>
      </c>
      <c r="AM1595" s="1">
        <v>2.0619999999999998</v>
      </c>
      <c r="AO1595" s="2">
        <v>40954</v>
      </c>
      <c r="AP1595" s="1">
        <v>0.54449999999999998</v>
      </c>
      <c r="AR1595" s="2">
        <v>40947</v>
      </c>
      <c r="AS1595" s="1">
        <v>0.48399999999999999</v>
      </c>
      <c r="AU1595" s="2">
        <v>40949</v>
      </c>
      <c r="AV1595" s="1">
        <v>2.5760000000000001</v>
      </c>
      <c r="AX1595" s="2">
        <v>40949</v>
      </c>
      <c r="AY1595" s="1">
        <v>2.6850000000000001</v>
      </c>
      <c r="BA1595" s="116">
        <v>40948</v>
      </c>
      <c r="BB1595" s="1">
        <v>2.4159999999999999</v>
      </c>
      <c r="BD1595" s="2">
        <v>40946</v>
      </c>
      <c r="BE1595" s="1">
        <v>1.155</v>
      </c>
      <c r="BG1595" s="2">
        <v>41037</v>
      </c>
      <c r="BH1595" s="1">
        <v>1.88</v>
      </c>
      <c r="BI1595" s="2"/>
      <c r="BJ1595" s="2">
        <v>41037</v>
      </c>
      <c r="BK1595" s="1">
        <v>0.77</v>
      </c>
      <c r="BM1595" s="2">
        <v>40949</v>
      </c>
      <c r="BN1595" s="1">
        <v>1.5720000000000001</v>
      </c>
    </row>
    <row r="1596" spans="2:66">
      <c r="B1596" s="2">
        <v>41410</v>
      </c>
      <c r="C1596" s="1">
        <v>2.69</v>
      </c>
      <c r="E1596" s="2">
        <v>40878</v>
      </c>
      <c r="F1596" s="1">
        <v>3.32</v>
      </c>
      <c r="H1596" s="2">
        <v>40903</v>
      </c>
      <c r="I1596" s="1">
        <v>3.38</v>
      </c>
      <c r="K1596" s="2">
        <v>40899</v>
      </c>
      <c r="L1596" s="1">
        <v>3.83</v>
      </c>
      <c r="N1596" s="2">
        <v>40906</v>
      </c>
      <c r="O1596" s="1">
        <v>3.46</v>
      </c>
      <c r="Q1596" s="2">
        <v>40952</v>
      </c>
      <c r="R1596" s="1">
        <v>3.67</v>
      </c>
      <c r="T1596" s="2">
        <v>40956</v>
      </c>
      <c r="U1596" s="1">
        <v>3.4849999999999999</v>
      </c>
      <c r="W1596" s="2">
        <v>40956</v>
      </c>
      <c r="X1596" s="1">
        <v>3.4550000000000001</v>
      </c>
      <c r="Z1596" s="2">
        <v>40952</v>
      </c>
      <c r="AA1596" s="1">
        <v>3.468</v>
      </c>
      <c r="AC1596" s="2">
        <v>40952</v>
      </c>
      <c r="AD1596" s="1">
        <v>3.4929999999999999</v>
      </c>
      <c r="AF1596" s="2">
        <v>41386</v>
      </c>
      <c r="AG1596" s="1">
        <v>0.27510000000000001</v>
      </c>
      <c r="AI1596" s="2">
        <v>40956</v>
      </c>
      <c r="AJ1596" s="1">
        <v>2.7919999999999998</v>
      </c>
      <c r="AL1596" s="2">
        <v>40959</v>
      </c>
      <c r="AM1596" s="1">
        <v>2.0640000000000001</v>
      </c>
      <c r="AO1596" s="2">
        <v>40955</v>
      </c>
      <c r="AP1596" s="1">
        <v>0.57999999999999996</v>
      </c>
      <c r="AR1596" s="2">
        <v>40948</v>
      </c>
      <c r="AS1596" s="1">
        <v>0.47499999999999998</v>
      </c>
      <c r="AU1596" s="2">
        <v>40952</v>
      </c>
      <c r="AV1596" s="1">
        <v>2.59</v>
      </c>
      <c r="AX1596" s="2">
        <v>40952</v>
      </c>
      <c r="AY1596" s="1">
        <v>2.7050000000000001</v>
      </c>
      <c r="BA1596" s="116">
        <v>40949</v>
      </c>
      <c r="BB1596" s="1">
        <v>2.3159999999999998</v>
      </c>
      <c r="BD1596" s="2">
        <v>40947</v>
      </c>
      <c r="BE1596" s="1">
        <v>1.1659999999999999</v>
      </c>
      <c r="BG1596" s="2">
        <v>41038</v>
      </c>
      <c r="BH1596" s="1">
        <v>1.87</v>
      </c>
      <c r="BI1596" s="2"/>
      <c r="BJ1596" s="2">
        <v>41038</v>
      </c>
      <c r="BK1596" s="1">
        <v>0.77</v>
      </c>
      <c r="BM1596" s="2">
        <v>40952</v>
      </c>
      <c r="BN1596" s="1">
        <v>1.591</v>
      </c>
    </row>
    <row r="1597" spans="2:66">
      <c r="B1597" s="2">
        <v>41414</v>
      </c>
      <c r="C1597" s="1">
        <v>2.69</v>
      </c>
      <c r="E1597" s="2">
        <v>40879</v>
      </c>
      <c r="F1597" s="1">
        <v>3.32</v>
      </c>
      <c r="H1597" s="2">
        <v>40904</v>
      </c>
      <c r="I1597" s="1">
        <v>3.39</v>
      </c>
      <c r="K1597" s="2">
        <v>40900</v>
      </c>
      <c r="L1597" s="1">
        <v>3.84</v>
      </c>
      <c r="N1597" s="2">
        <v>40907</v>
      </c>
      <c r="O1597" s="1">
        <v>3.46</v>
      </c>
      <c r="Q1597" s="2">
        <v>40953</v>
      </c>
      <c r="R1597" s="1">
        <v>3.6475</v>
      </c>
      <c r="T1597" s="2">
        <v>40959</v>
      </c>
      <c r="U1597" s="1">
        <v>3.5</v>
      </c>
      <c r="W1597" s="2">
        <v>40959</v>
      </c>
      <c r="X1597" s="1">
        <v>3.4699999999999998</v>
      </c>
      <c r="Z1597" s="2">
        <v>40953</v>
      </c>
      <c r="AA1597" s="1">
        <v>3.45</v>
      </c>
      <c r="AC1597" s="2">
        <v>40953</v>
      </c>
      <c r="AD1597" s="1">
        <v>3.4775</v>
      </c>
      <c r="AF1597" s="2">
        <v>41387</v>
      </c>
      <c r="AG1597" s="1">
        <v>0.27560000000000001</v>
      </c>
      <c r="AI1597" s="2">
        <v>40959</v>
      </c>
      <c r="AJ1597" s="1">
        <v>2.7960000000000003</v>
      </c>
      <c r="AL1597" s="2">
        <v>40960</v>
      </c>
      <c r="AM1597" s="1">
        <v>2.1265000000000001</v>
      </c>
      <c r="AO1597" s="2">
        <v>40956</v>
      </c>
      <c r="AP1597" s="1">
        <v>0.57250000000000001</v>
      </c>
      <c r="AR1597" s="2">
        <v>40949</v>
      </c>
      <c r="AS1597" s="1">
        <v>0.49</v>
      </c>
      <c r="AU1597" s="2">
        <v>40953</v>
      </c>
      <c r="AV1597" s="1">
        <v>2.5550000000000002</v>
      </c>
      <c r="AX1597" s="2">
        <v>40953</v>
      </c>
      <c r="AY1597" s="1">
        <v>2.6720000000000002</v>
      </c>
      <c r="BA1597" s="116">
        <v>40952</v>
      </c>
      <c r="BB1597" s="1">
        <v>2.331</v>
      </c>
      <c r="BD1597" s="2">
        <v>40948</v>
      </c>
      <c r="BE1597" s="1">
        <v>1.1775</v>
      </c>
      <c r="BG1597" s="2">
        <v>41039</v>
      </c>
      <c r="BH1597" s="1">
        <v>1.8900000000000001</v>
      </c>
      <c r="BI1597" s="2"/>
      <c r="BJ1597" s="2">
        <v>41039</v>
      </c>
      <c r="BK1597" s="1">
        <v>0.79</v>
      </c>
      <c r="BM1597" s="2">
        <v>40953</v>
      </c>
      <c r="BN1597" s="1">
        <v>1.5720000000000001</v>
      </c>
    </row>
    <row r="1598" spans="2:66">
      <c r="B1598" s="2">
        <v>41415</v>
      </c>
      <c r="C1598" s="1">
        <v>2.69</v>
      </c>
      <c r="E1598" s="2">
        <v>40882</v>
      </c>
      <c r="F1598" s="1">
        <v>3.32</v>
      </c>
      <c r="H1598" s="2">
        <v>40905</v>
      </c>
      <c r="I1598" s="1">
        <v>3.39</v>
      </c>
      <c r="K1598" s="2">
        <v>40903</v>
      </c>
      <c r="L1598" s="1">
        <v>3.85</v>
      </c>
      <c r="N1598" s="2">
        <v>40910</v>
      </c>
      <c r="O1598" s="1">
        <v>3.4699999999999998</v>
      </c>
      <c r="Q1598" s="2">
        <v>40954</v>
      </c>
      <c r="R1598" s="1">
        <v>3.645</v>
      </c>
      <c r="T1598" s="2">
        <v>40960</v>
      </c>
      <c r="U1598" s="1">
        <v>3.488</v>
      </c>
      <c r="W1598" s="2">
        <v>40960</v>
      </c>
      <c r="X1598" s="1">
        <v>3.46</v>
      </c>
      <c r="Z1598" s="2">
        <v>40954</v>
      </c>
      <c r="AA1598" s="1">
        <v>3.4474999999999998</v>
      </c>
      <c r="AC1598" s="2">
        <v>40954</v>
      </c>
      <c r="AD1598" s="1">
        <v>3.4849999999999999</v>
      </c>
      <c r="AF1598" s="2">
        <v>41388</v>
      </c>
      <c r="AG1598" s="1">
        <v>0.27560000000000001</v>
      </c>
      <c r="AI1598" s="2">
        <v>40960</v>
      </c>
      <c r="AJ1598" s="1">
        <v>2.8645</v>
      </c>
      <c r="AL1598" s="2">
        <v>40961</v>
      </c>
      <c r="AM1598" s="1">
        <v>2.0710000000000002</v>
      </c>
      <c r="AO1598" s="2">
        <v>40959</v>
      </c>
      <c r="AP1598" s="1">
        <v>0.59150000000000003</v>
      </c>
      <c r="AR1598" s="2">
        <v>40952</v>
      </c>
      <c r="AS1598" s="1">
        <v>0.51100000000000001</v>
      </c>
      <c r="AU1598" s="2">
        <v>40954</v>
      </c>
      <c r="AV1598" s="1">
        <v>2.5300000000000002</v>
      </c>
      <c r="AX1598" s="2">
        <v>40954</v>
      </c>
      <c r="AY1598" s="1">
        <v>2.6480000000000001</v>
      </c>
      <c r="BA1598" s="116">
        <v>40953</v>
      </c>
      <c r="BB1598" s="1">
        <v>2.3010000000000002</v>
      </c>
      <c r="BD1598" s="2">
        <v>40949</v>
      </c>
      <c r="BE1598" s="1">
        <v>1.157</v>
      </c>
      <c r="BG1598" s="2">
        <v>41040</v>
      </c>
      <c r="BH1598" s="1">
        <v>1.8399999999999999</v>
      </c>
      <c r="BI1598" s="2"/>
      <c r="BJ1598" s="2">
        <v>41040</v>
      </c>
      <c r="BK1598" s="1">
        <v>0.75</v>
      </c>
      <c r="BM1598" s="2">
        <v>40954</v>
      </c>
      <c r="BN1598" s="1">
        <v>1.5510000000000002</v>
      </c>
    </row>
    <row r="1599" spans="2:66">
      <c r="B1599" s="2">
        <v>41416</v>
      </c>
      <c r="C1599" s="1">
        <v>2.69</v>
      </c>
      <c r="E1599" s="2">
        <v>40883</v>
      </c>
      <c r="F1599" s="1">
        <v>3.32</v>
      </c>
      <c r="H1599" s="2">
        <v>40906</v>
      </c>
      <c r="I1599" s="1">
        <v>3.34</v>
      </c>
      <c r="K1599" s="2">
        <v>40904</v>
      </c>
      <c r="L1599" s="1">
        <v>3.85</v>
      </c>
      <c r="N1599" s="2">
        <v>40911</v>
      </c>
      <c r="O1599" s="1">
        <v>3.49</v>
      </c>
      <c r="Q1599" s="2">
        <v>40955</v>
      </c>
      <c r="R1599" s="1">
        <v>3.6124999999999998</v>
      </c>
      <c r="T1599" s="2">
        <v>40961</v>
      </c>
      <c r="U1599" s="1">
        <v>3.5049999999999999</v>
      </c>
      <c r="W1599" s="2">
        <v>40961</v>
      </c>
      <c r="X1599" s="1">
        <v>3.4775</v>
      </c>
      <c r="Z1599" s="2">
        <v>40955</v>
      </c>
      <c r="AA1599" s="1">
        <v>3.4249999999999998</v>
      </c>
      <c r="AC1599" s="2">
        <v>40955</v>
      </c>
      <c r="AD1599" s="1">
        <v>3.4649999999999999</v>
      </c>
      <c r="AF1599" s="2">
        <v>41389</v>
      </c>
      <c r="AG1599" s="1">
        <v>0.27560000000000001</v>
      </c>
      <c r="AI1599" s="2">
        <v>40961</v>
      </c>
      <c r="AJ1599" s="1">
        <v>2.8079999999999998</v>
      </c>
      <c r="AL1599" s="2">
        <v>40962</v>
      </c>
      <c r="AM1599" s="1">
        <v>2.0714999999999999</v>
      </c>
      <c r="AO1599" s="2">
        <v>40960</v>
      </c>
      <c r="AP1599" s="1">
        <v>0.58650000000000002</v>
      </c>
      <c r="AR1599" s="2">
        <v>40953</v>
      </c>
      <c r="AS1599" s="1">
        <v>0.505</v>
      </c>
      <c r="AU1599" s="2">
        <v>40955</v>
      </c>
      <c r="AV1599" s="1">
        <v>2.56</v>
      </c>
      <c r="AX1599" s="2">
        <v>40955</v>
      </c>
      <c r="AY1599" s="1">
        <v>2.6779999999999999</v>
      </c>
      <c r="BA1599" s="116">
        <v>40954</v>
      </c>
      <c r="BB1599" s="1">
        <v>2.2800000000000002</v>
      </c>
      <c r="BD1599" s="2">
        <v>40952</v>
      </c>
      <c r="BE1599" s="1">
        <v>1.169</v>
      </c>
      <c r="BG1599" s="2">
        <v>41043</v>
      </c>
      <c r="BH1599" s="1">
        <v>1.78</v>
      </c>
      <c r="BI1599" s="2"/>
      <c r="BJ1599" s="2">
        <v>41043</v>
      </c>
      <c r="BK1599" s="1">
        <v>0.73</v>
      </c>
      <c r="BM1599" s="2">
        <v>40955</v>
      </c>
      <c r="BN1599" s="1">
        <v>1.599</v>
      </c>
    </row>
    <row r="1600" spans="2:66">
      <c r="B1600" s="2">
        <v>41417</v>
      </c>
      <c r="C1600" s="1">
        <v>2.69</v>
      </c>
      <c r="E1600" s="2">
        <v>40884</v>
      </c>
      <c r="F1600" s="1">
        <v>3.32</v>
      </c>
      <c r="H1600" s="2">
        <v>40907</v>
      </c>
      <c r="I1600" s="1">
        <v>3.34</v>
      </c>
      <c r="K1600" s="2">
        <v>40905</v>
      </c>
      <c r="L1600" s="1">
        <v>3.85</v>
      </c>
      <c r="N1600" s="2">
        <v>40912</v>
      </c>
      <c r="O1600" s="1">
        <v>3.49</v>
      </c>
      <c r="Q1600" s="2">
        <v>40956</v>
      </c>
      <c r="R1600" s="1">
        <v>3.6475</v>
      </c>
      <c r="T1600" s="2">
        <v>40962</v>
      </c>
      <c r="U1600" s="1">
        <v>3.5049999999999999</v>
      </c>
      <c r="W1600" s="2">
        <v>40962</v>
      </c>
      <c r="X1600" s="1">
        <v>3.4750000000000001</v>
      </c>
      <c r="Z1600" s="2">
        <v>40956</v>
      </c>
      <c r="AA1600" s="1">
        <v>3.45</v>
      </c>
      <c r="AC1600" s="2">
        <v>40956</v>
      </c>
      <c r="AD1600" s="1">
        <v>3.48</v>
      </c>
      <c r="AF1600" s="2">
        <v>41390</v>
      </c>
      <c r="AG1600" s="1">
        <v>0.27560000000000001</v>
      </c>
      <c r="AI1600" s="2">
        <v>40962</v>
      </c>
      <c r="AJ1600" s="1">
        <v>2.8090000000000002</v>
      </c>
      <c r="AL1600" s="2">
        <v>40963</v>
      </c>
      <c r="AM1600" s="1">
        <v>2.0619999999999998</v>
      </c>
      <c r="AO1600" s="2">
        <v>40961</v>
      </c>
      <c r="AP1600" s="1">
        <v>0.58050000000000002</v>
      </c>
      <c r="AR1600" s="2">
        <v>40954</v>
      </c>
      <c r="AS1600" s="1">
        <v>0.498</v>
      </c>
      <c r="AU1600" s="2">
        <v>40956</v>
      </c>
      <c r="AV1600" s="1">
        <v>2.5819999999999999</v>
      </c>
      <c r="AX1600" s="2">
        <v>40956</v>
      </c>
      <c r="AY1600" s="1">
        <v>2.694</v>
      </c>
      <c r="BA1600" s="116">
        <v>40955</v>
      </c>
      <c r="BB1600" s="1">
        <v>2.3250000000000002</v>
      </c>
      <c r="BD1600" s="2">
        <v>40953</v>
      </c>
      <c r="BE1600" s="1">
        <v>1.147</v>
      </c>
      <c r="BG1600" s="2">
        <v>41044</v>
      </c>
      <c r="BH1600" s="1">
        <v>1.76</v>
      </c>
      <c r="BI1600" s="2"/>
      <c r="BJ1600" s="2">
        <v>41044</v>
      </c>
      <c r="BK1600" s="1">
        <v>0.74</v>
      </c>
      <c r="BM1600" s="2">
        <v>40956</v>
      </c>
      <c r="BN1600" s="1">
        <v>1.609</v>
      </c>
    </row>
    <row r="1601" spans="2:66">
      <c r="B1601" s="2">
        <v>41418</v>
      </c>
      <c r="C1601" s="1">
        <v>2.69</v>
      </c>
      <c r="E1601" s="2">
        <v>40885</v>
      </c>
      <c r="F1601" s="1">
        <v>3.33</v>
      </c>
      <c r="H1601" s="2">
        <v>40910</v>
      </c>
      <c r="I1601" s="1">
        <v>3.34</v>
      </c>
      <c r="K1601" s="2">
        <v>40906</v>
      </c>
      <c r="L1601" s="1">
        <v>3.79</v>
      </c>
      <c r="N1601" s="2">
        <v>40913</v>
      </c>
      <c r="O1601" s="1">
        <v>3.49</v>
      </c>
      <c r="Q1601" s="2">
        <v>40959</v>
      </c>
      <c r="R1601" s="1">
        <v>3.6574999999999998</v>
      </c>
      <c r="T1601" s="2">
        <v>40963</v>
      </c>
      <c r="U1601" s="1">
        <v>3.5074999999999998</v>
      </c>
      <c r="W1601" s="2">
        <v>40963</v>
      </c>
      <c r="X1601" s="1">
        <v>3.48</v>
      </c>
      <c r="Z1601" s="2">
        <v>40959</v>
      </c>
      <c r="AA1601" s="1">
        <v>3.4649999999999999</v>
      </c>
      <c r="AC1601" s="2">
        <v>40959</v>
      </c>
      <c r="AD1601" s="1">
        <v>3.49</v>
      </c>
      <c r="AF1601" s="2">
        <v>41393</v>
      </c>
      <c r="AG1601" s="1">
        <v>0.27410000000000001</v>
      </c>
      <c r="AI1601" s="2">
        <v>40963</v>
      </c>
      <c r="AJ1601" s="1">
        <v>2.778</v>
      </c>
      <c r="AL1601" s="2">
        <v>40966</v>
      </c>
      <c r="AM1601" s="1">
        <v>2.0099999999999998</v>
      </c>
      <c r="AO1601" s="2">
        <v>40962</v>
      </c>
      <c r="AP1601" s="1">
        <v>0.59099999999999997</v>
      </c>
      <c r="AR1601" s="2">
        <v>40955</v>
      </c>
      <c r="AS1601" s="1">
        <v>0.51749999999999996</v>
      </c>
      <c r="AU1601" s="2">
        <v>40959</v>
      </c>
      <c r="AV1601" s="1">
        <v>2.621</v>
      </c>
      <c r="AX1601" s="2">
        <v>40959</v>
      </c>
      <c r="AY1601" s="1">
        <v>2.7240000000000002</v>
      </c>
      <c r="BA1601" s="116">
        <v>40956</v>
      </c>
      <c r="BB1601" s="1">
        <v>2.3279999999999998</v>
      </c>
      <c r="BD1601" s="2">
        <v>40954</v>
      </c>
      <c r="BE1601" s="1">
        <v>1.1360000000000001</v>
      </c>
      <c r="BG1601" s="2">
        <v>41045</v>
      </c>
      <c r="BH1601" s="1">
        <v>1.76</v>
      </c>
      <c r="BI1601" s="2"/>
      <c r="BJ1601" s="2">
        <v>41045</v>
      </c>
      <c r="BK1601" s="1">
        <v>0.75</v>
      </c>
      <c r="BM1601" s="2">
        <v>40959</v>
      </c>
      <c r="BN1601" s="1">
        <v>1.6219999999999999</v>
      </c>
    </row>
    <row r="1602" spans="2:66">
      <c r="B1602" s="2">
        <v>41421</v>
      </c>
      <c r="C1602" s="1">
        <v>2.69</v>
      </c>
      <c r="E1602" s="2">
        <v>40886</v>
      </c>
      <c r="F1602" s="1">
        <v>3.33</v>
      </c>
      <c r="H1602" s="2">
        <v>40911</v>
      </c>
      <c r="I1602" s="1">
        <v>3.35</v>
      </c>
      <c r="K1602" s="2">
        <v>40907</v>
      </c>
      <c r="L1602" s="1">
        <v>3.79</v>
      </c>
      <c r="N1602" s="2">
        <v>40914</v>
      </c>
      <c r="O1602" s="1">
        <v>3.5</v>
      </c>
      <c r="Q1602" s="2">
        <v>40960</v>
      </c>
      <c r="R1602" s="1">
        <v>3.64</v>
      </c>
      <c r="T1602" s="2">
        <v>40966</v>
      </c>
      <c r="U1602" s="1">
        <v>3.4975000000000001</v>
      </c>
      <c r="W1602" s="2">
        <v>40966</v>
      </c>
      <c r="X1602" s="1">
        <v>3.4685000000000001</v>
      </c>
      <c r="Z1602" s="2">
        <v>40960</v>
      </c>
      <c r="AA1602" s="1">
        <v>3.4575</v>
      </c>
      <c r="AC1602" s="2">
        <v>40960</v>
      </c>
      <c r="AD1602" s="1">
        <v>3.4849999999999999</v>
      </c>
      <c r="AF1602" s="2">
        <v>41394</v>
      </c>
      <c r="AG1602" s="1">
        <v>0.27310000000000001</v>
      </c>
      <c r="AI1602" s="2">
        <v>40966</v>
      </c>
      <c r="AJ1602" s="1">
        <v>2.7275</v>
      </c>
      <c r="AL1602" s="2">
        <v>40967</v>
      </c>
      <c r="AM1602" s="1">
        <v>2.02</v>
      </c>
      <c r="AO1602" s="2">
        <v>40963</v>
      </c>
      <c r="AP1602" s="1">
        <v>0.61</v>
      </c>
      <c r="AR1602" s="2">
        <v>40956</v>
      </c>
      <c r="AS1602" s="1">
        <v>0.51249999999999996</v>
      </c>
      <c r="AU1602" s="2">
        <v>40960</v>
      </c>
      <c r="AV1602" s="1">
        <v>2.625</v>
      </c>
      <c r="AX1602" s="2">
        <v>40960</v>
      </c>
      <c r="AY1602" s="1">
        <v>2.73</v>
      </c>
      <c r="BA1602" s="116">
        <v>40959</v>
      </c>
      <c r="BB1602" s="1">
        <v>2.3580000000000001</v>
      </c>
      <c r="BD1602" s="2">
        <v>40955</v>
      </c>
      <c r="BE1602" s="1">
        <v>1.1819999999999999</v>
      </c>
      <c r="BG1602" s="2">
        <v>41046</v>
      </c>
      <c r="BH1602" s="1">
        <v>1.7</v>
      </c>
      <c r="BI1602" s="2"/>
      <c r="BJ1602" s="2">
        <v>41046</v>
      </c>
      <c r="BK1602" s="1">
        <v>0.74</v>
      </c>
      <c r="BM1602" s="2">
        <v>40960</v>
      </c>
      <c r="BN1602" s="1">
        <v>1.6259999999999999</v>
      </c>
    </row>
    <row r="1603" spans="2:66">
      <c r="B1603" s="2">
        <v>41422</v>
      </c>
      <c r="C1603" s="1">
        <v>2.69</v>
      </c>
      <c r="E1603" s="2">
        <v>40889</v>
      </c>
      <c r="F1603" s="1">
        <v>3.33</v>
      </c>
      <c r="H1603" s="2">
        <v>40912</v>
      </c>
      <c r="I1603" s="1">
        <v>3.35</v>
      </c>
      <c r="K1603" s="2">
        <v>40910</v>
      </c>
      <c r="L1603" s="1">
        <v>3.79</v>
      </c>
      <c r="N1603" s="2">
        <v>40917</v>
      </c>
      <c r="O1603" s="1">
        <v>3.51</v>
      </c>
      <c r="Q1603" s="2">
        <v>40961</v>
      </c>
      <c r="R1603" s="1">
        <v>3.6595</v>
      </c>
      <c r="T1603" s="2">
        <v>40967</v>
      </c>
      <c r="U1603" s="1">
        <v>3.4824999999999999</v>
      </c>
      <c r="W1603" s="2">
        <v>40967</v>
      </c>
      <c r="X1603" s="1">
        <v>3.46</v>
      </c>
      <c r="Z1603" s="2">
        <v>40961</v>
      </c>
      <c r="AA1603" s="1">
        <v>3.4699999999999998</v>
      </c>
      <c r="AC1603" s="2">
        <v>40961</v>
      </c>
      <c r="AD1603" s="1">
        <v>3.5</v>
      </c>
      <c r="AF1603" s="2">
        <v>41395</v>
      </c>
      <c r="AG1603" s="1">
        <v>0.27310000000000001</v>
      </c>
      <c r="AI1603" s="2">
        <v>40967</v>
      </c>
      <c r="AJ1603" s="1">
        <v>2.746</v>
      </c>
      <c r="AL1603" s="2">
        <v>40968</v>
      </c>
      <c r="AM1603" s="1">
        <v>2.0415000000000001</v>
      </c>
      <c r="AO1603" s="2">
        <v>40966</v>
      </c>
      <c r="AP1603" s="1">
        <v>0.58050000000000002</v>
      </c>
      <c r="AR1603" s="2">
        <v>40959</v>
      </c>
      <c r="AS1603" s="1">
        <v>0.52149999999999996</v>
      </c>
      <c r="AU1603" s="2">
        <v>40961</v>
      </c>
      <c r="AV1603" s="1">
        <v>2.569</v>
      </c>
      <c r="AX1603" s="2">
        <v>40961</v>
      </c>
      <c r="AY1603" s="1">
        <v>2.6749999999999998</v>
      </c>
      <c r="BA1603" s="116">
        <v>40960</v>
      </c>
      <c r="BB1603" s="1">
        <v>2.363</v>
      </c>
      <c r="BD1603" s="2">
        <v>40956</v>
      </c>
      <c r="BE1603" s="1">
        <v>1.1870000000000001</v>
      </c>
      <c r="BG1603" s="2">
        <v>41047</v>
      </c>
      <c r="BH1603" s="1">
        <v>1.71</v>
      </c>
      <c r="BI1603" s="2"/>
      <c r="BJ1603" s="2">
        <v>41047</v>
      </c>
      <c r="BK1603" s="1">
        <v>0.75</v>
      </c>
      <c r="BM1603" s="2">
        <v>40961</v>
      </c>
      <c r="BN1603" s="1">
        <v>1.601</v>
      </c>
    </row>
    <row r="1604" spans="2:66">
      <c r="B1604" s="2">
        <v>41423</v>
      </c>
      <c r="C1604" s="1">
        <v>2.69</v>
      </c>
      <c r="E1604" s="2">
        <v>40890</v>
      </c>
      <c r="F1604" s="1">
        <v>3.33</v>
      </c>
      <c r="H1604" s="2">
        <v>40913</v>
      </c>
      <c r="I1604" s="1">
        <v>3.34</v>
      </c>
      <c r="K1604" s="2">
        <v>40911</v>
      </c>
      <c r="L1604" s="1">
        <v>3.8</v>
      </c>
      <c r="N1604" s="2">
        <v>40918</v>
      </c>
      <c r="O1604" s="1">
        <v>3.51</v>
      </c>
      <c r="Q1604" s="2">
        <v>40962</v>
      </c>
      <c r="R1604" s="1">
        <v>3.6475</v>
      </c>
      <c r="T1604" s="2">
        <v>40968</v>
      </c>
      <c r="U1604" s="1">
        <v>3.5049999999999999</v>
      </c>
      <c r="W1604" s="2">
        <v>40968</v>
      </c>
      <c r="X1604" s="1">
        <v>3.49</v>
      </c>
      <c r="Z1604" s="2">
        <v>40962</v>
      </c>
      <c r="AA1604" s="1">
        <v>3.4655</v>
      </c>
      <c r="AC1604" s="2">
        <v>40962</v>
      </c>
      <c r="AD1604" s="1">
        <v>3.4950000000000001</v>
      </c>
      <c r="AF1604" s="2">
        <v>41396</v>
      </c>
      <c r="AG1604" s="1">
        <v>0.27310000000000001</v>
      </c>
      <c r="AI1604" s="2">
        <v>40968</v>
      </c>
      <c r="AJ1604" s="1">
        <v>2.7589999999999999</v>
      </c>
      <c r="AL1604" s="2">
        <v>40969</v>
      </c>
      <c r="AM1604" s="1">
        <v>2.0950000000000002</v>
      </c>
      <c r="AO1604" s="2">
        <v>40967</v>
      </c>
      <c r="AP1604" s="1">
        <v>0.5625</v>
      </c>
      <c r="AR1604" s="2">
        <v>40960</v>
      </c>
      <c r="AS1604" s="1">
        <v>0.5161</v>
      </c>
      <c r="AU1604" s="2">
        <v>40962</v>
      </c>
      <c r="AV1604" s="1">
        <v>2.552</v>
      </c>
      <c r="AX1604" s="2">
        <v>40962</v>
      </c>
      <c r="AY1604" s="1">
        <v>2.657</v>
      </c>
      <c r="BA1604" s="116">
        <v>40961</v>
      </c>
      <c r="BB1604" s="1">
        <v>2.3149999999999999</v>
      </c>
      <c r="BD1604" s="2">
        <v>40959</v>
      </c>
      <c r="BE1604" s="1">
        <v>1.18</v>
      </c>
      <c r="BG1604" s="2">
        <v>41050</v>
      </c>
      <c r="BH1604" s="1">
        <v>1.75</v>
      </c>
      <c r="BI1604" s="2"/>
      <c r="BJ1604" s="2">
        <v>41050</v>
      </c>
      <c r="BK1604" s="1">
        <v>0.75</v>
      </c>
      <c r="BM1604" s="2">
        <v>40962</v>
      </c>
      <c r="BN1604" s="1">
        <v>1.597</v>
      </c>
    </row>
    <row r="1605" spans="2:66">
      <c r="B1605" s="2">
        <v>41424</v>
      </c>
      <c r="C1605" s="1">
        <v>2.69</v>
      </c>
      <c r="E1605" s="2">
        <v>40891</v>
      </c>
      <c r="F1605" s="1">
        <v>3.33</v>
      </c>
      <c r="H1605" s="2">
        <v>40914</v>
      </c>
      <c r="I1605" s="1">
        <v>3.35</v>
      </c>
      <c r="K1605" s="2">
        <v>40912</v>
      </c>
      <c r="L1605" s="1">
        <v>3.8</v>
      </c>
      <c r="N1605" s="2">
        <v>40919</v>
      </c>
      <c r="O1605" s="1">
        <v>3.5</v>
      </c>
      <c r="Q1605" s="2">
        <v>40963</v>
      </c>
      <c r="R1605" s="1">
        <v>3.65</v>
      </c>
      <c r="T1605" s="2">
        <v>40970</v>
      </c>
      <c r="U1605" s="1">
        <v>3.5575000000000001</v>
      </c>
      <c r="W1605" s="2">
        <v>40970</v>
      </c>
      <c r="X1605" s="1">
        <v>3.5350000000000001</v>
      </c>
      <c r="Z1605" s="2">
        <v>40963</v>
      </c>
      <c r="AA1605" s="1">
        <v>3.4725000000000001</v>
      </c>
      <c r="AC1605" s="2">
        <v>40963</v>
      </c>
      <c r="AD1605" s="1">
        <v>3.4950000000000001</v>
      </c>
      <c r="AF1605" s="2">
        <v>41397</v>
      </c>
      <c r="AG1605" s="1">
        <v>0.27510000000000001</v>
      </c>
      <c r="AI1605" s="2">
        <v>40969</v>
      </c>
      <c r="AJ1605" s="1">
        <v>2.8250000000000002</v>
      </c>
      <c r="AL1605" s="2">
        <v>40970</v>
      </c>
      <c r="AM1605" s="1">
        <v>2.04</v>
      </c>
      <c r="AO1605" s="2">
        <v>40968</v>
      </c>
      <c r="AP1605" s="1">
        <v>0.54549999999999998</v>
      </c>
      <c r="AR1605" s="2">
        <v>40961</v>
      </c>
      <c r="AS1605" s="1">
        <v>0.51770000000000005</v>
      </c>
      <c r="AU1605" s="2">
        <v>40963</v>
      </c>
      <c r="AV1605" s="1">
        <v>2.5499999999999998</v>
      </c>
      <c r="AX1605" s="2">
        <v>40963</v>
      </c>
      <c r="AY1605" s="1">
        <v>2.6560000000000001</v>
      </c>
      <c r="BA1605" s="116">
        <v>40962</v>
      </c>
      <c r="BB1605" s="1">
        <v>2.3010000000000002</v>
      </c>
      <c r="BD1605" s="2">
        <v>40960</v>
      </c>
      <c r="BE1605" s="1">
        <v>1.1785000000000001</v>
      </c>
      <c r="BG1605" s="2">
        <v>41051</v>
      </c>
      <c r="BH1605" s="1">
        <v>1.79</v>
      </c>
      <c r="BI1605" s="2"/>
      <c r="BJ1605" s="2">
        <v>41051</v>
      </c>
      <c r="BK1605" s="1">
        <v>0.78</v>
      </c>
      <c r="BM1605" s="2">
        <v>40963</v>
      </c>
      <c r="BN1605" s="1">
        <v>1.5760000000000001</v>
      </c>
    </row>
    <row r="1606" spans="2:66">
      <c r="B1606" s="2">
        <v>41425</v>
      </c>
      <c r="C1606" s="1">
        <v>2.69</v>
      </c>
      <c r="E1606" s="2">
        <v>40892</v>
      </c>
      <c r="F1606" s="1">
        <v>3.33</v>
      </c>
      <c r="H1606" s="2">
        <v>40917</v>
      </c>
      <c r="I1606" s="1">
        <v>3.38</v>
      </c>
      <c r="K1606" s="2">
        <v>40913</v>
      </c>
      <c r="L1606" s="1">
        <v>3.79</v>
      </c>
      <c r="N1606" s="2">
        <v>40920</v>
      </c>
      <c r="O1606" s="1">
        <v>3.51</v>
      </c>
      <c r="Q1606" s="2">
        <v>40966</v>
      </c>
      <c r="R1606" s="1">
        <v>3.6425000000000001</v>
      </c>
      <c r="T1606" s="2">
        <v>40973</v>
      </c>
      <c r="U1606" s="1">
        <v>3.59</v>
      </c>
      <c r="W1606" s="2">
        <v>40973</v>
      </c>
      <c r="X1606" s="1">
        <v>3.5575000000000001</v>
      </c>
      <c r="Z1606" s="2">
        <v>40966</v>
      </c>
      <c r="AA1606" s="1">
        <v>3.4624999999999999</v>
      </c>
      <c r="AC1606" s="2">
        <v>40966</v>
      </c>
      <c r="AD1606" s="1">
        <v>3.4889999999999999</v>
      </c>
      <c r="AF1606" s="2">
        <v>41401</v>
      </c>
      <c r="AG1606" s="1">
        <v>0.27510000000000001</v>
      </c>
      <c r="AI1606" s="2">
        <v>40970</v>
      </c>
      <c r="AJ1606" s="1">
        <v>2.7850000000000001</v>
      </c>
      <c r="AL1606" s="2">
        <v>40973</v>
      </c>
      <c r="AM1606" s="1">
        <v>2.0699999999999998</v>
      </c>
      <c r="AO1606" s="2">
        <v>40969</v>
      </c>
      <c r="AP1606" s="1">
        <v>0.54400000000000004</v>
      </c>
      <c r="AR1606" s="2">
        <v>40962</v>
      </c>
      <c r="AS1606" s="1">
        <v>0.52800000000000002</v>
      </c>
      <c r="AU1606" s="2">
        <v>40966</v>
      </c>
      <c r="AV1606" s="1">
        <v>2.5129999999999999</v>
      </c>
      <c r="AX1606" s="2">
        <v>40966</v>
      </c>
      <c r="AY1606" s="1">
        <v>2.6150000000000002</v>
      </c>
      <c r="BA1606" s="116">
        <v>40963</v>
      </c>
      <c r="BB1606" s="1">
        <v>2.294</v>
      </c>
      <c r="BD1606" s="2">
        <v>40961</v>
      </c>
      <c r="BE1606" s="1">
        <v>1.1764999999999999</v>
      </c>
      <c r="BG1606" s="2">
        <v>41052</v>
      </c>
      <c r="BH1606" s="1">
        <v>1.73</v>
      </c>
      <c r="BI1606" s="2"/>
      <c r="BJ1606" s="2">
        <v>41052</v>
      </c>
      <c r="BK1606" s="1">
        <v>0.74</v>
      </c>
      <c r="BM1606" s="2">
        <v>40966</v>
      </c>
      <c r="BN1606" s="1">
        <v>1.532</v>
      </c>
    </row>
    <row r="1607" spans="2:66">
      <c r="B1607" s="2">
        <v>41428</v>
      </c>
      <c r="C1607" s="1">
        <v>2.69</v>
      </c>
      <c r="E1607" s="2">
        <v>40893</v>
      </c>
      <c r="F1607" s="1">
        <v>3.33</v>
      </c>
      <c r="H1607" s="2">
        <v>40918</v>
      </c>
      <c r="I1607" s="1">
        <v>3.38</v>
      </c>
      <c r="K1607" s="2">
        <v>40914</v>
      </c>
      <c r="L1607" s="1">
        <v>3.79</v>
      </c>
      <c r="N1607" s="2">
        <v>40921</v>
      </c>
      <c r="O1607" s="1">
        <v>3.5</v>
      </c>
      <c r="Q1607" s="2">
        <v>40967</v>
      </c>
      <c r="R1607" s="1">
        <v>3.6274999999999999</v>
      </c>
      <c r="T1607" s="2">
        <v>40974</v>
      </c>
      <c r="U1607" s="1">
        <v>3.5674999999999999</v>
      </c>
      <c r="W1607" s="2">
        <v>40974</v>
      </c>
      <c r="X1607" s="1">
        <v>3.5350000000000001</v>
      </c>
      <c r="Z1607" s="2">
        <v>40967</v>
      </c>
      <c r="AA1607" s="1">
        <v>3.4575</v>
      </c>
      <c r="AC1607" s="2">
        <v>40967</v>
      </c>
      <c r="AD1607" s="1">
        <v>3.49</v>
      </c>
      <c r="AF1607" s="2">
        <v>41402</v>
      </c>
      <c r="AG1607" s="1">
        <v>0.27510000000000001</v>
      </c>
      <c r="AI1607" s="2">
        <v>40973</v>
      </c>
      <c r="AJ1607" s="1">
        <v>2.8170000000000002</v>
      </c>
      <c r="AL1607" s="2">
        <v>40974</v>
      </c>
      <c r="AM1607" s="1">
        <v>2.0089999999999999</v>
      </c>
      <c r="AO1607" s="2">
        <v>40970</v>
      </c>
      <c r="AP1607" s="1">
        <v>0.51749999999999996</v>
      </c>
      <c r="AR1607" s="2">
        <v>40963</v>
      </c>
      <c r="AS1607" s="1">
        <v>0.53900000000000003</v>
      </c>
      <c r="AU1607" s="2">
        <v>40967</v>
      </c>
      <c r="AV1607" s="1">
        <v>2.5140000000000002</v>
      </c>
      <c r="AX1607" s="2">
        <v>40967</v>
      </c>
      <c r="AY1607" s="1">
        <v>2.62</v>
      </c>
      <c r="BA1607" s="116">
        <v>40966</v>
      </c>
      <c r="BB1607" s="1">
        <v>2.2480000000000002</v>
      </c>
      <c r="BD1607" s="2">
        <v>40962</v>
      </c>
      <c r="BE1607" s="1">
        <v>1.1804999999999999</v>
      </c>
      <c r="BG1607" s="2">
        <v>41053</v>
      </c>
      <c r="BH1607" s="1">
        <v>1.77</v>
      </c>
      <c r="BI1607" s="2"/>
      <c r="BJ1607" s="2">
        <v>41053</v>
      </c>
      <c r="BK1607" s="1">
        <v>0.77</v>
      </c>
      <c r="BM1607" s="2">
        <v>40967</v>
      </c>
      <c r="BN1607" s="1">
        <v>1.5489999999999999</v>
      </c>
    </row>
    <row r="1608" spans="2:66">
      <c r="B1608" s="2">
        <v>41429</v>
      </c>
      <c r="C1608" s="1">
        <v>2.69</v>
      </c>
      <c r="E1608" s="2">
        <v>40896</v>
      </c>
      <c r="F1608" s="1">
        <v>3.35</v>
      </c>
      <c r="H1608" s="2">
        <v>40919</v>
      </c>
      <c r="I1608" s="1">
        <v>3.38</v>
      </c>
      <c r="K1608" s="2">
        <v>40917</v>
      </c>
      <c r="L1608" s="1">
        <v>3.79</v>
      </c>
      <c r="N1608" s="2">
        <v>40924</v>
      </c>
      <c r="O1608" s="1">
        <v>3.48</v>
      </c>
      <c r="Q1608" s="2">
        <v>40968</v>
      </c>
      <c r="R1608" s="1">
        <v>3.64</v>
      </c>
      <c r="T1608" s="2">
        <v>40975</v>
      </c>
      <c r="U1608" s="1">
        <v>3.5575000000000001</v>
      </c>
      <c r="W1608" s="2">
        <v>40975</v>
      </c>
      <c r="X1608" s="1">
        <v>3.5274999999999999</v>
      </c>
      <c r="Z1608" s="2">
        <v>40968</v>
      </c>
      <c r="AA1608" s="1">
        <v>3.4874999999999998</v>
      </c>
      <c r="AC1608" s="2">
        <v>40968</v>
      </c>
      <c r="AD1608" s="1">
        <v>3.5150000000000001</v>
      </c>
      <c r="AF1608" s="2">
        <v>41403</v>
      </c>
      <c r="AG1608" s="1">
        <v>0.27510000000000001</v>
      </c>
      <c r="AI1608" s="2">
        <v>40974</v>
      </c>
      <c r="AJ1608" s="1">
        <v>2.74</v>
      </c>
      <c r="AL1608" s="2">
        <v>40975</v>
      </c>
      <c r="AM1608" s="1">
        <v>2.0415000000000001</v>
      </c>
      <c r="AO1608" s="2">
        <v>40973</v>
      </c>
      <c r="AP1608" s="1">
        <v>0.54600000000000004</v>
      </c>
      <c r="AR1608" s="2">
        <v>40966</v>
      </c>
      <c r="AS1608" s="1">
        <v>0.51449999999999996</v>
      </c>
      <c r="AU1608" s="2">
        <v>40968</v>
      </c>
      <c r="AV1608" s="1">
        <v>2.5169999999999999</v>
      </c>
      <c r="AX1608" s="2">
        <v>40968</v>
      </c>
      <c r="AY1608" s="1">
        <v>2.621</v>
      </c>
      <c r="BA1608" s="116">
        <v>40967</v>
      </c>
      <c r="BB1608" s="1">
        <v>2.2549999999999999</v>
      </c>
      <c r="BD1608" s="2">
        <v>40963</v>
      </c>
      <c r="BE1608" s="1">
        <v>1.139</v>
      </c>
      <c r="BG1608" s="2">
        <v>41054</v>
      </c>
      <c r="BH1608" s="1">
        <v>1.75</v>
      </c>
      <c r="BI1608" s="2"/>
      <c r="BJ1608" s="2">
        <v>41054</v>
      </c>
      <c r="BK1608" s="1">
        <v>0.76</v>
      </c>
      <c r="BM1608" s="2">
        <v>40968</v>
      </c>
      <c r="BN1608" s="1">
        <v>1.55</v>
      </c>
    </row>
    <row r="1609" spans="2:66">
      <c r="B1609" s="2">
        <v>41430</v>
      </c>
      <c r="C1609" s="1">
        <v>2.69</v>
      </c>
      <c r="E1609" s="2">
        <v>40897</v>
      </c>
      <c r="F1609" s="1">
        <v>3.35</v>
      </c>
      <c r="H1609" s="2">
        <v>40920</v>
      </c>
      <c r="I1609" s="1">
        <v>3.38</v>
      </c>
      <c r="K1609" s="2">
        <v>40918</v>
      </c>
      <c r="L1609" s="1">
        <v>3.79</v>
      </c>
      <c r="N1609" s="2">
        <v>40925</v>
      </c>
      <c r="O1609" s="1">
        <v>3.5</v>
      </c>
      <c r="Q1609" s="2">
        <v>40969</v>
      </c>
      <c r="R1609" s="1">
        <v>3.6349999999999998</v>
      </c>
      <c r="T1609" s="2">
        <v>40976</v>
      </c>
      <c r="U1609" s="1">
        <v>3.5449999999999999</v>
      </c>
      <c r="W1609" s="2">
        <v>40976</v>
      </c>
      <c r="X1609" s="1">
        <v>3.5125000000000002</v>
      </c>
      <c r="Z1609" s="2">
        <v>40970</v>
      </c>
      <c r="AA1609" s="1">
        <v>3.5225</v>
      </c>
      <c r="AC1609" s="2">
        <v>40970</v>
      </c>
      <c r="AD1609" s="1">
        <v>3.5274999999999999</v>
      </c>
      <c r="AF1609" s="2">
        <v>41404</v>
      </c>
      <c r="AG1609" s="1">
        <v>0.27510000000000001</v>
      </c>
      <c r="AI1609" s="2">
        <v>40975</v>
      </c>
      <c r="AJ1609" s="1">
        <v>2.794</v>
      </c>
      <c r="AL1609" s="2">
        <v>40976</v>
      </c>
      <c r="AM1609" s="1">
        <v>2.0739999999999998</v>
      </c>
      <c r="AO1609" s="2">
        <v>40974</v>
      </c>
      <c r="AP1609" s="1">
        <v>0.54500000000000004</v>
      </c>
      <c r="AR1609" s="2">
        <v>40967</v>
      </c>
      <c r="AS1609" s="1">
        <v>0.5</v>
      </c>
      <c r="AU1609" s="2">
        <v>40969</v>
      </c>
      <c r="AV1609" s="1">
        <v>2.5300000000000002</v>
      </c>
      <c r="AX1609" s="2">
        <v>40969</v>
      </c>
      <c r="AY1609" s="1">
        <v>2.629</v>
      </c>
      <c r="BA1609" s="116">
        <v>40968</v>
      </c>
      <c r="BB1609" s="1">
        <v>2.2610000000000001</v>
      </c>
      <c r="BD1609" s="2">
        <v>40966</v>
      </c>
      <c r="BE1609" s="1">
        <v>1.1140000000000001</v>
      </c>
      <c r="BG1609" s="2">
        <v>41058</v>
      </c>
      <c r="BH1609" s="1">
        <v>1.74</v>
      </c>
      <c r="BI1609" s="2"/>
      <c r="BJ1609" s="2">
        <v>41058</v>
      </c>
      <c r="BK1609" s="1">
        <v>0.76</v>
      </c>
      <c r="BM1609" s="2">
        <v>40969</v>
      </c>
      <c r="BN1609" s="1">
        <v>1.556</v>
      </c>
    </row>
    <row r="1610" spans="2:66">
      <c r="B1610" s="2">
        <v>41432</v>
      </c>
      <c r="C1610" s="1">
        <v>2.69</v>
      </c>
      <c r="E1610" s="2">
        <v>40898</v>
      </c>
      <c r="F1610" s="1">
        <v>3.35</v>
      </c>
      <c r="H1610" s="2">
        <v>40921</v>
      </c>
      <c r="I1610" s="1">
        <v>3.37</v>
      </c>
      <c r="K1610" s="2">
        <v>40919</v>
      </c>
      <c r="L1610" s="1">
        <v>3.79</v>
      </c>
      <c r="N1610" s="2">
        <v>40926</v>
      </c>
      <c r="O1610" s="1">
        <v>3.5</v>
      </c>
      <c r="Q1610" s="2">
        <v>40970</v>
      </c>
      <c r="R1610" s="1">
        <v>3.6850000000000001</v>
      </c>
      <c r="T1610" s="2">
        <v>40977</v>
      </c>
      <c r="U1610" s="1">
        <v>3.5659999999999998</v>
      </c>
      <c r="W1610" s="2">
        <v>40977</v>
      </c>
      <c r="X1610" s="1">
        <v>3.5300000000000002</v>
      </c>
      <c r="Z1610" s="2">
        <v>40973</v>
      </c>
      <c r="AA1610" s="1">
        <v>3.5350000000000001</v>
      </c>
      <c r="AC1610" s="2">
        <v>40973</v>
      </c>
      <c r="AD1610" s="1">
        <v>3.5375000000000001</v>
      </c>
      <c r="AF1610" s="2">
        <v>41407</v>
      </c>
      <c r="AG1610" s="1">
        <v>0.27510000000000001</v>
      </c>
      <c r="AI1610" s="2">
        <v>40976</v>
      </c>
      <c r="AJ1610" s="1">
        <v>2.8410000000000002</v>
      </c>
      <c r="AL1610" s="2">
        <v>40977</v>
      </c>
      <c r="AM1610" s="1">
        <v>2.0865</v>
      </c>
      <c r="AO1610" s="2">
        <v>40975</v>
      </c>
      <c r="AP1610" s="1">
        <v>0.54749999999999999</v>
      </c>
      <c r="AR1610" s="2">
        <v>40968</v>
      </c>
      <c r="AS1610" s="1">
        <v>0.48399999999999999</v>
      </c>
      <c r="AU1610" s="2">
        <v>40970</v>
      </c>
      <c r="AV1610" s="1">
        <v>2.4969999999999999</v>
      </c>
      <c r="AX1610" s="2">
        <v>40970</v>
      </c>
      <c r="AY1610" s="1">
        <v>2.593</v>
      </c>
      <c r="BA1610" s="116">
        <v>40969</v>
      </c>
      <c r="BB1610" s="1">
        <v>2.27</v>
      </c>
      <c r="BD1610" s="2">
        <v>40967</v>
      </c>
      <c r="BE1610" s="1">
        <v>1.1240000000000001</v>
      </c>
      <c r="BG1610" s="2">
        <v>41059</v>
      </c>
      <c r="BH1610" s="1">
        <v>1.63</v>
      </c>
      <c r="BI1610" s="2"/>
      <c r="BJ1610" s="2">
        <v>41059</v>
      </c>
      <c r="BK1610" s="1">
        <v>0.69</v>
      </c>
      <c r="BM1610" s="2">
        <v>40970</v>
      </c>
      <c r="BN1610" s="1">
        <v>1.508</v>
      </c>
    </row>
    <row r="1611" spans="2:66">
      <c r="B1611" s="2">
        <v>41435</v>
      </c>
      <c r="C1611" s="1">
        <v>2.69</v>
      </c>
      <c r="E1611" s="2">
        <v>40899</v>
      </c>
      <c r="F1611" s="1">
        <v>3.35</v>
      </c>
      <c r="H1611" s="2">
        <v>40924</v>
      </c>
      <c r="I1611" s="1">
        <v>3.35</v>
      </c>
      <c r="K1611" s="2">
        <v>40920</v>
      </c>
      <c r="L1611" s="1">
        <v>3.79</v>
      </c>
      <c r="N1611" s="2">
        <v>40927</v>
      </c>
      <c r="O1611" s="1">
        <v>3.51</v>
      </c>
      <c r="Q1611" s="2">
        <v>40973</v>
      </c>
      <c r="R1611" s="1">
        <v>3.7134999999999998</v>
      </c>
      <c r="T1611" s="2">
        <v>40980</v>
      </c>
      <c r="U1611" s="1">
        <v>3.54</v>
      </c>
      <c r="W1611" s="2">
        <v>40980</v>
      </c>
      <c r="X1611" s="1">
        <v>3.51</v>
      </c>
      <c r="Z1611" s="2">
        <v>40974</v>
      </c>
      <c r="AA1611" s="1">
        <v>3.5215000000000001</v>
      </c>
      <c r="AC1611" s="2">
        <v>40974</v>
      </c>
      <c r="AD1611" s="1">
        <v>3.5249999999999999</v>
      </c>
      <c r="AF1611" s="2">
        <v>41408</v>
      </c>
      <c r="AG1611" s="1">
        <v>0.27410000000000001</v>
      </c>
      <c r="AI1611" s="2">
        <v>40977</v>
      </c>
      <c r="AJ1611" s="1">
        <v>2.8414999999999999</v>
      </c>
      <c r="AL1611" s="2">
        <v>40980</v>
      </c>
      <c r="AM1611" s="1">
        <v>2.0830000000000002</v>
      </c>
      <c r="AO1611" s="2">
        <v>40976</v>
      </c>
      <c r="AP1611" s="1">
        <v>0.55000000000000004</v>
      </c>
      <c r="AR1611" s="2">
        <v>40969</v>
      </c>
      <c r="AS1611" s="1">
        <v>0.47049999999999997</v>
      </c>
      <c r="AU1611" s="2">
        <v>40973</v>
      </c>
      <c r="AV1611" s="1">
        <v>2.5169999999999999</v>
      </c>
      <c r="AX1611" s="2">
        <v>40973</v>
      </c>
      <c r="AY1611" s="1">
        <v>2.6120000000000001</v>
      </c>
      <c r="BA1611" s="116">
        <v>40970</v>
      </c>
      <c r="BB1611" s="1">
        <v>2.2370000000000001</v>
      </c>
      <c r="BD1611" s="2">
        <v>40968</v>
      </c>
      <c r="BE1611" s="1">
        <v>1.1074999999999999</v>
      </c>
      <c r="BG1611" s="2">
        <v>41060</v>
      </c>
      <c r="BH1611" s="1">
        <v>1.5899999999999999</v>
      </c>
      <c r="BI1611" s="2"/>
      <c r="BJ1611" s="2">
        <v>41060</v>
      </c>
      <c r="BK1611" s="1">
        <v>0.67</v>
      </c>
      <c r="BM1611" s="2">
        <v>40973</v>
      </c>
      <c r="BN1611" s="1">
        <v>1.5329999999999999</v>
      </c>
    </row>
    <row r="1612" spans="2:66">
      <c r="B1612" s="2">
        <v>41436</v>
      </c>
      <c r="C1612" s="1">
        <v>2.69</v>
      </c>
      <c r="E1612" s="2">
        <v>40900</v>
      </c>
      <c r="F1612" s="1">
        <v>3.35</v>
      </c>
      <c r="H1612" s="2">
        <v>40925</v>
      </c>
      <c r="I1612" s="1">
        <v>3.37</v>
      </c>
      <c r="K1612" s="2">
        <v>40921</v>
      </c>
      <c r="L1612" s="1">
        <v>3.79</v>
      </c>
      <c r="N1612" s="2">
        <v>40928</v>
      </c>
      <c r="O1612" s="1">
        <v>3.5300000000000002</v>
      </c>
      <c r="Q1612" s="2">
        <v>40974</v>
      </c>
      <c r="R1612" s="1">
        <v>3.6935000000000002</v>
      </c>
      <c r="T1612" s="2">
        <v>40981</v>
      </c>
      <c r="U1612" s="1">
        <v>3.56</v>
      </c>
      <c r="W1612" s="2">
        <v>40981</v>
      </c>
      <c r="X1612" s="1">
        <v>3.52</v>
      </c>
      <c r="Z1612" s="2">
        <v>40975</v>
      </c>
      <c r="AA1612" s="1">
        <v>3.5150000000000001</v>
      </c>
      <c r="AC1612" s="2">
        <v>40975</v>
      </c>
      <c r="AD1612" s="1">
        <v>3.5249999999999999</v>
      </c>
      <c r="AF1612" s="2">
        <v>41409</v>
      </c>
      <c r="AG1612" s="1">
        <v>0.27410000000000001</v>
      </c>
      <c r="AI1612" s="2">
        <v>40980</v>
      </c>
      <c r="AJ1612" s="1">
        <v>2.83</v>
      </c>
      <c r="AL1612" s="2">
        <v>40981</v>
      </c>
      <c r="AM1612" s="1">
        <v>2.1749999999999998</v>
      </c>
      <c r="AO1612" s="2">
        <v>40977</v>
      </c>
      <c r="AP1612" s="1">
        <v>0.56599999999999995</v>
      </c>
      <c r="AR1612" s="2">
        <v>40970</v>
      </c>
      <c r="AS1612" s="1">
        <v>0.45250000000000001</v>
      </c>
      <c r="AU1612" s="2">
        <v>40974</v>
      </c>
      <c r="AV1612" s="1">
        <v>2.5339999999999998</v>
      </c>
      <c r="AX1612" s="2">
        <v>40974</v>
      </c>
      <c r="AY1612" s="1">
        <v>2.6240000000000001</v>
      </c>
      <c r="BA1612" s="116">
        <v>40973</v>
      </c>
      <c r="BB1612" s="1">
        <v>2.2509999999999999</v>
      </c>
      <c r="BD1612" s="2">
        <v>40969</v>
      </c>
      <c r="BE1612" s="1">
        <v>1.0920000000000001</v>
      </c>
      <c r="BG1612" s="2">
        <v>41061</v>
      </c>
      <c r="BH1612" s="1">
        <v>1.47</v>
      </c>
      <c r="BI1612" s="2"/>
      <c r="BJ1612" s="2">
        <v>41061</v>
      </c>
      <c r="BK1612" s="1">
        <v>0.62</v>
      </c>
      <c r="BM1612" s="2">
        <v>40974</v>
      </c>
      <c r="BN1612" s="1">
        <v>1.5270000000000001</v>
      </c>
    </row>
    <row r="1613" spans="2:66">
      <c r="B1613" s="2">
        <v>41437</v>
      </c>
      <c r="C1613" s="1">
        <v>2.69</v>
      </c>
      <c r="E1613" s="2">
        <v>40903</v>
      </c>
      <c r="F1613" s="1">
        <v>3.36</v>
      </c>
      <c r="H1613" s="2">
        <v>40926</v>
      </c>
      <c r="I1613" s="1">
        <v>3.36</v>
      </c>
      <c r="K1613" s="2">
        <v>40924</v>
      </c>
      <c r="L1613" s="1">
        <v>3.79</v>
      </c>
      <c r="N1613" s="2">
        <v>40933</v>
      </c>
      <c r="O1613" s="1">
        <v>3.54</v>
      </c>
      <c r="Q1613" s="2">
        <v>40975</v>
      </c>
      <c r="R1613" s="1">
        <v>3.6850000000000001</v>
      </c>
      <c r="T1613" s="2">
        <v>40982</v>
      </c>
      <c r="U1613" s="1">
        <v>3.61</v>
      </c>
      <c r="W1613" s="2">
        <v>40982</v>
      </c>
      <c r="X1613" s="1">
        <v>3.5625</v>
      </c>
      <c r="Z1613" s="2">
        <v>40976</v>
      </c>
      <c r="AA1613" s="1">
        <v>3.5</v>
      </c>
      <c r="AC1613" s="2">
        <v>40976</v>
      </c>
      <c r="AD1613" s="1">
        <v>3.52</v>
      </c>
      <c r="AF1613" s="2">
        <v>41410</v>
      </c>
      <c r="AG1613" s="1">
        <v>0.27410000000000001</v>
      </c>
      <c r="AI1613" s="2">
        <v>40981</v>
      </c>
      <c r="AJ1613" s="1">
        <v>2.9255</v>
      </c>
      <c r="AL1613" s="2">
        <v>40982</v>
      </c>
      <c r="AM1613" s="1">
        <v>2.3029999999999999</v>
      </c>
      <c r="AO1613" s="2">
        <v>40980</v>
      </c>
      <c r="AP1613" s="1">
        <v>0.57250000000000001</v>
      </c>
      <c r="AR1613" s="2">
        <v>40973</v>
      </c>
      <c r="AS1613" s="1">
        <v>0.47199999999999998</v>
      </c>
      <c r="AU1613" s="2">
        <v>40975</v>
      </c>
      <c r="AV1613" s="1">
        <v>2.532</v>
      </c>
      <c r="AX1613" s="2">
        <v>40975</v>
      </c>
      <c r="AY1613" s="1">
        <v>2.62</v>
      </c>
      <c r="BA1613" s="116">
        <v>40974</v>
      </c>
      <c r="BB1613" s="1">
        <v>2.2530000000000001</v>
      </c>
      <c r="BD1613" s="2">
        <v>40970</v>
      </c>
      <c r="BE1613" s="1">
        <v>1.036</v>
      </c>
      <c r="BG1613" s="2">
        <v>41064</v>
      </c>
      <c r="BH1613" s="1">
        <v>1.53</v>
      </c>
      <c r="BI1613" s="2"/>
      <c r="BJ1613" s="2">
        <v>41064</v>
      </c>
      <c r="BK1613" s="1">
        <v>0.68</v>
      </c>
      <c r="BM1613" s="2">
        <v>40975</v>
      </c>
      <c r="BN1613" s="1">
        <v>1.5190000000000001</v>
      </c>
    </row>
    <row r="1614" spans="2:66">
      <c r="B1614" s="2">
        <v>41438</v>
      </c>
      <c r="C1614" s="1">
        <v>2.69</v>
      </c>
      <c r="E1614" s="2">
        <v>40904</v>
      </c>
      <c r="F1614" s="1">
        <v>3.37</v>
      </c>
      <c r="H1614" s="2">
        <v>40927</v>
      </c>
      <c r="I1614" s="1">
        <v>3.38</v>
      </c>
      <c r="K1614" s="2">
        <v>40925</v>
      </c>
      <c r="L1614" s="1">
        <v>3.81</v>
      </c>
      <c r="N1614" s="2">
        <v>40934</v>
      </c>
      <c r="O1614" s="1">
        <v>3.5300000000000002</v>
      </c>
      <c r="Q1614" s="2">
        <v>40976</v>
      </c>
      <c r="R1614" s="1">
        <v>3.67</v>
      </c>
      <c r="T1614" s="2">
        <v>40983</v>
      </c>
      <c r="U1614" s="1">
        <v>3.65</v>
      </c>
      <c r="W1614" s="2">
        <v>40983</v>
      </c>
      <c r="X1614" s="1">
        <v>3.6</v>
      </c>
      <c r="Z1614" s="2">
        <v>40977</v>
      </c>
      <c r="AA1614" s="1">
        <v>3.52</v>
      </c>
      <c r="AC1614" s="2">
        <v>40977</v>
      </c>
      <c r="AD1614" s="1">
        <v>3.5300000000000002</v>
      </c>
      <c r="AF1614" s="2">
        <v>41411</v>
      </c>
      <c r="AG1614" s="1">
        <v>0.27360000000000001</v>
      </c>
      <c r="AI1614" s="2">
        <v>40982</v>
      </c>
      <c r="AJ1614" s="1">
        <v>3.0489999999999999</v>
      </c>
      <c r="AL1614" s="2">
        <v>40983</v>
      </c>
      <c r="AM1614" s="1">
        <v>2.3250000000000002</v>
      </c>
      <c r="AO1614" s="2">
        <v>40981</v>
      </c>
      <c r="AP1614" s="1">
        <v>0.59850000000000003</v>
      </c>
      <c r="AR1614" s="2">
        <v>40974</v>
      </c>
      <c r="AS1614" s="1">
        <v>0.48</v>
      </c>
      <c r="AU1614" s="2">
        <v>40976</v>
      </c>
      <c r="AV1614" s="1">
        <v>2.5409999999999999</v>
      </c>
      <c r="AX1614" s="2">
        <v>40976</v>
      </c>
      <c r="AY1614" s="1">
        <v>2.6280000000000001</v>
      </c>
      <c r="BA1614" s="116">
        <v>40975</v>
      </c>
      <c r="BB1614" s="1">
        <v>2.246</v>
      </c>
      <c r="BD1614" s="2">
        <v>40973</v>
      </c>
      <c r="BE1614" s="1">
        <v>1.06</v>
      </c>
      <c r="BG1614" s="2">
        <v>41065</v>
      </c>
      <c r="BH1614" s="1">
        <v>1.5699999999999998</v>
      </c>
      <c r="BI1614" s="2"/>
      <c r="BJ1614" s="2">
        <v>41065</v>
      </c>
      <c r="BK1614" s="1">
        <v>0.68</v>
      </c>
      <c r="BM1614" s="2">
        <v>40976</v>
      </c>
      <c r="BN1614" s="1">
        <v>1.5270000000000001</v>
      </c>
    </row>
    <row r="1615" spans="2:66">
      <c r="B1615" s="2">
        <v>41439</v>
      </c>
      <c r="C1615" s="1">
        <v>2.69</v>
      </c>
      <c r="E1615" s="2">
        <v>40905</v>
      </c>
      <c r="F1615" s="1">
        <v>3.37</v>
      </c>
      <c r="H1615" s="2">
        <v>40928</v>
      </c>
      <c r="I1615" s="1">
        <v>3.4</v>
      </c>
      <c r="K1615" s="2">
        <v>40926</v>
      </c>
      <c r="L1615" s="1">
        <v>3.8</v>
      </c>
      <c r="N1615" s="2">
        <v>40935</v>
      </c>
      <c r="O1615" s="1">
        <v>3.51</v>
      </c>
      <c r="Q1615" s="2">
        <v>40977</v>
      </c>
      <c r="R1615" s="1">
        <v>3.6850000000000001</v>
      </c>
      <c r="T1615" s="2">
        <v>40984</v>
      </c>
      <c r="U1615" s="1">
        <v>3.6680000000000001</v>
      </c>
      <c r="W1615" s="2">
        <v>40984</v>
      </c>
      <c r="X1615" s="1">
        <v>3.62</v>
      </c>
      <c r="Z1615" s="2">
        <v>40980</v>
      </c>
      <c r="AA1615" s="1">
        <v>3.5</v>
      </c>
      <c r="AC1615" s="2">
        <v>40980</v>
      </c>
      <c r="AD1615" s="1">
        <v>3.5175000000000001</v>
      </c>
      <c r="AF1615" s="2">
        <v>41414</v>
      </c>
      <c r="AG1615" s="1">
        <v>0.27310000000000001</v>
      </c>
      <c r="AI1615" s="2">
        <v>40983</v>
      </c>
      <c r="AJ1615" s="1">
        <v>3.0815000000000001</v>
      </c>
      <c r="AL1615" s="2">
        <v>40984</v>
      </c>
      <c r="AM1615" s="1">
        <v>2.3359999999999999</v>
      </c>
      <c r="AO1615" s="2">
        <v>40982</v>
      </c>
      <c r="AP1615" s="1">
        <v>0.63249999999999995</v>
      </c>
      <c r="AR1615" s="2">
        <v>40975</v>
      </c>
      <c r="AS1615" s="1">
        <v>0.47799999999999998</v>
      </c>
      <c r="AU1615" s="2">
        <v>40977</v>
      </c>
      <c r="AV1615" s="1">
        <v>2.5329999999999999</v>
      </c>
      <c r="AX1615" s="2">
        <v>40977</v>
      </c>
      <c r="AY1615" s="1">
        <v>2.6245000000000003</v>
      </c>
      <c r="BA1615" s="116">
        <v>40976</v>
      </c>
      <c r="BB1615" s="1">
        <v>2.2530000000000001</v>
      </c>
      <c r="BD1615" s="2">
        <v>40974</v>
      </c>
      <c r="BE1615" s="1">
        <v>1.0649999999999999</v>
      </c>
      <c r="BG1615" s="2">
        <v>41066</v>
      </c>
      <c r="BH1615" s="1">
        <v>1.6600000000000001</v>
      </c>
      <c r="BI1615" s="2"/>
      <c r="BJ1615" s="2">
        <v>41066</v>
      </c>
      <c r="BK1615" s="1">
        <v>0.73</v>
      </c>
      <c r="BM1615" s="2">
        <v>40977</v>
      </c>
      <c r="BN1615" s="1">
        <v>1.5190000000000001</v>
      </c>
    </row>
    <row r="1616" spans="2:66">
      <c r="B1616" s="2">
        <v>41442</v>
      </c>
      <c r="C1616" s="1">
        <v>2.69</v>
      </c>
      <c r="E1616" s="2">
        <v>40906</v>
      </c>
      <c r="F1616" s="1">
        <v>3.36</v>
      </c>
      <c r="H1616" s="2">
        <v>40933</v>
      </c>
      <c r="I1616" s="1">
        <v>3.42</v>
      </c>
      <c r="K1616" s="2">
        <v>40927</v>
      </c>
      <c r="L1616" s="1">
        <v>3.79</v>
      </c>
      <c r="N1616" s="2">
        <v>40938</v>
      </c>
      <c r="O1616" s="1">
        <v>3.48</v>
      </c>
      <c r="Q1616" s="2">
        <v>40980</v>
      </c>
      <c r="R1616" s="1">
        <v>3.6550000000000002</v>
      </c>
      <c r="T1616" s="2">
        <v>40987</v>
      </c>
      <c r="U1616" s="1">
        <v>3.69</v>
      </c>
      <c r="W1616" s="2">
        <v>40987</v>
      </c>
      <c r="X1616" s="1">
        <v>3.64</v>
      </c>
      <c r="Z1616" s="2">
        <v>40981</v>
      </c>
      <c r="AA1616" s="1">
        <v>3.5049999999999999</v>
      </c>
      <c r="AC1616" s="2">
        <v>40981</v>
      </c>
      <c r="AD1616" s="1">
        <v>3.5225</v>
      </c>
      <c r="AF1616" s="2">
        <v>41415</v>
      </c>
      <c r="AG1616" s="1">
        <v>0.27410000000000001</v>
      </c>
      <c r="AI1616" s="2">
        <v>40984</v>
      </c>
      <c r="AJ1616" s="1">
        <v>3.0760000000000001</v>
      </c>
      <c r="AL1616" s="2">
        <v>40987</v>
      </c>
      <c r="AM1616" s="1">
        <v>2.4279999999999999</v>
      </c>
      <c r="AO1616" s="2">
        <v>40983</v>
      </c>
      <c r="AP1616" s="1">
        <v>0.61799999999999999</v>
      </c>
      <c r="AR1616" s="2">
        <v>40976</v>
      </c>
      <c r="AS1616" s="1">
        <v>0.47149999999999997</v>
      </c>
      <c r="AU1616" s="2">
        <v>40980</v>
      </c>
      <c r="AV1616" s="1">
        <v>2.5190000000000001</v>
      </c>
      <c r="AX1616" s="2">
        <v>40980</v>
      </c>
      <c r="AY1616" s="1">
        <v>2.6109999999999998</v>
      </c>
      <c r="BA1616" s="116">
        <v>40977</v>
      </c>
      <c r="BB1616" s="1">
        <v>2.2519999999999998</v>
      </c>
      <c r="BD1616" s="2">
        <v>40975</v>
      </c>
      <c r="BE1616" s="1">
        <v>1.0680000000000001</v>
      </c>
      <c r="BG1616" s="2">
        <v>41067</v>
      </c>
      <c r="BH1616" s="1">
        <v>1.6600000000000001</v>
      </c>
      <c r="BI1616" s="2"/>
      <c r="BJ1616" s="2">
        <v>41067</v>
      </c>
      <c r="BK1616" s="1">
        <v>0.72</v>
      </c>
      <c r="BM1616" s="2">
        <v>40980</v>
      </c>
      <c r="BN1616" s="1">
        <v>1.5070000000000001</v>
      </c>
    </row>
    <row r="1617" spans="2:66">
      <c r="B1617" s="2">
        <v>41443</v>
      </c>
      <c r="C1617" s="1">
        <v>2.69</v>
      </c>
      <c r="E1617" s="2">
        <v>40907</v>
      </c>
      <c r="F1617" s="1">
        <v>3.36</v>
      </c>
      <c r="H1617" s="2">
        <v>40934</v>
      </c>
      <c r="I1617" s="1">
        <v>3.4</v>
      </c>
      <c r="K1617" s="2">
        <v>40928</v>
      </c>
      <c r="L1617" s="1">
        <v>3.82</v>
      </c>
      <c r="N1617" s="2">
        <v>40939</v>
      </c>
      <c r="O1617" s="1">
        <v>3.49</v>
      </c>
      <c r="Q1617" s="2">
        <v>40981</v>
      </c>
      <c r="R1617" s="1">
        <v>3.68</v>
      </c>
      <c r="T1617" s="2">
        <v>40988</v>
      </c>
      <c r="U1617" s="1">
        <v>3.665</v>
      </c>
      <c r="W1617" s="2">
        <v>40988</v>
      </c>
      <c r="X1617" s="1">
        <v>3.6150000000000002</v>
      </c>
      <c r="Z1617" s="2">
        <v>40982</v>
      </c>
      <c r="AA1617" s="1">
        <v>3.54</v>
      </c>
      <c r="AC1617" s="2">
        <v>40982</v>
      </c>
      <c r="AD1617" s="1">
        <v>3.54</v>
      </c>
      <c r="AF1617" s="2">
        <v>41416</v>
      </c>
      <c r="AG1617" s="1">
        <v>0.27374999999999999</v>
      </c>
      <c r="AI1617" s="2">
        <v>40987</v>
      </c>
      <c r="AJ1617" s="1">
        <v>3.1604999999999999</v>
      </c>
      <c r="AL1617" s="2">
        <v>40988</v>
      </c>
      <c r="AM1617" s="1">
        <v>2.4205000000000001</v>
      </c>
      <c r="AO1617" s="2">
        <v>40984</v>
      </c>
      <c r="AP1617" s="1">
        <v>0.60899999999999999</v>
      </c>
      <c r="AR1617" s="2">
        <v>40977</v>
      </c>
      <c r="AS1617" s="1">
        <v>0.48549999999999999</v>
      </c>
      <c r="AU1617" s="2">
        <v>40981</v>
      </c>
      <c r="AV1617" s="1">
        <v>2.58</v>
      </c>
      <c r="AX1617" s="2">
        <v>40981</v>
      </c>
      <c r="AY1617" s="1">
        <v>2.6710000000000003</v>
      </c>
      <c r="BA1617" s="116">
        <v>40980</v>
      </c>
      <c r="BB1617" s="1">
        <v>2.238</v>
      </c>
      <c r="BD1617" s="2">
        <v>40976</v>
      </c>
      <c r="BE1617" s="1">
        <v>1.0820000000000001</v>
      </c>
      <c r="BG1617" s="2">
        <v>41068</v>
      </c>
      <c r="BH1617" s="1">
        <v>1.65</v>
      </c>
      <c r="BI1617" s="2"/>
      <c r="BJ1617" s="2">
        <v>41068</v>
      </c>
      <c r="BK1617" s="1">
        <v>0.71</v>
      </c>
      <c r="BM1617" s="2">
        <v>40981</v>
      </c>
      <c r="BN1617" s="1">
        <v>1.5350000000000001</v>
      </c>
    </row>
    <row r="1618" spans="2:66">
      <c r="B1618" s="2">
        <v>41444</v>
      </c>
      <c r="C1618" s="1">
        <v>2.69</v>
      </c>
      <c r="E1618" s="2">
        <v>40910</v>
      </c>
      <c r="F1618" s="1">
        <v>3.35</v>
      </c>
      <c r="H1618" s="2">
        <v>40935</v>
      </c>
      <c r="I1618" s="1">
        <v>3.38</v>
      </c>
      <c r="K1618" s="2">
        <v>40933</v>
      </c>
      <c r="L1618" s="1">
        <v>3.82</v>
      </c>
      <c r="N1618" s="2">
        <v>40940</v>
      </c>
      <c r="O1618" s="1">
        <v>3.48</v>
      </c>
      <c r="Q1618" s="2">
        <v>40982</v>
      </c>
      <c r="R1618" s="1">
        <v>3.7225000000000001</v>
      </c>
      <c r="T1618" s="2">
        <v>40989</v>
      </c>
      <c r="U1618" s="1">
        <v>3.6825000000000001</v>
      </c>
      <c r="W1618" s="2">
        <v>40989</v>
      </c>
      <c r="X1618" s="1">
        <v>3.6324999999999998</v>
      </c>
      <c r="Z1618" s="2">
        <v>40983</v>
      </c>
      <c r="AA1618" s="1">
        <v>3.57</v>
      </c>
      <c r="AC1618" s="2">
        <v>40983</v>
      </c>
      <c r="AD1618" s="1">
        <v>3.56</v>
      </c>
      <c r="AF1618" s="2">
        <v>41417</v>
      </c>
      <c r="AG1618" s="1">
        <v>0.27274999999999999</v>
      </c>
      <c r="AI1618" s="2">
        <v>40988</v>
      </c>
      <c r="AJ1618" s="1">
        <v>3.1295000000000002</v>
      </c>
      <c r="AL1618" s="2">
        <v>40989</v>
      </c>
      <c r="AM1618" s="1">
        <v>2.3485</v>
      </c>
      <c r="AO1618" s="2">
        <v>40987</v>
      </c>
      <c r="AP1618" s="1">
        <v>0.62749999999999995</v>
      </c>
      <c r="AR1618" s="2">
        <v>40980</v>
      </c>
      <c r="AS1618" s="1">
        <v>0.49199999999999999</v>
      </c>
      <c r="AU1618" s="2">
        <v>40982</v>
      </c>
      <c r="AV1618" s="1">
        <v>2.6669999999999998</v>
      </c>
      <c r="AX1618" s="2">
        <v>40982</v>
      </c>
      <c r="AY1618" s="1">
        <v>2.7589999999999999</v>
      </c>
      <c r="BA1618" s="116">
        <v>40981</v>
      </c>
      <c r="BB1618" s="1">
        <v>2.2949999999999999</v>
      </c>
      <c r="BD1618" s="2">
        <v>40977</v>
      </c>
      <c r="BE1618" s="1">
        <v>1.07</v>
      </c>
      <c r="BG1618" s="2">
        <v>41071</v>
      </c>
      <c r="BH1618" s="1">
        <v>1.6</v>
      </c>
      <c r="BI1618" s="2"/>
      <c r="BJ1618" s="2">
        <v>41071</v>
      </c>
      <c r="BK1618" s="1">
        <v>0.69</v>
      </c>
      <c r="BM1618" s="2">
        <v>40982</v>
      </c>
      <c r="BN1618" s="1">
        <v>1.639</v>
      </c>
    </row>
    <row r="1619" spans="2:66">
      <c r="B1619" s="2">
        <v>41445</v>
      </c>
      <c r="C1619" s="1">
        <v>2.69</v>
      </c>
      <c r="E1619" s="2">
        <v>40911</v>
      </c>
      <c r="F1619" s="1">
        <v>3.35</v>
      </c>
      <c r="H1619" s="2">
        <v>40938</v>
      </c>
      <c r="I1619" s="1">
        <v>3.36</v>
      </c>
      <c r="K1619" s="2">
        <v>40934</v>
      </c>
      <c r="L1619" s="1">
        <v>3.82</v>
      </c>
      <c r="N1619" s="2">
        <v>40941</v>
      </c>
      <c r="O1619" s="1">
        <v>3.49</v>
      </c>
      <c r="Q1619" s="2">
        <v>40983</v>
      </c>
      <c r="R1619" s="1">
        <v>3.77</v>
      </c>
      <c r="T1619" s="2">
        <v>40990</v>
      </c>
      <c r="U1619" s="1">
        <v>3.665</v>
      </c>
      <c r="W1619" s="2">
        <v>40990</v>
      </c>
      <c r="X1619" s="1">
        <v>3.6150000000000002</v>
      </c>
      <c r="Z1619" s="2">
        <v>40984</v>
      </c>
      <c r="AA1619" s="1">
        <v>3.5880000000000001</v>
      </c>
      <c r="AC1619" s="2">
        <v>40984</v>
      </c>
      <c r="AD1619" s="1">
        <v>3.569</v>
      </c>
      <c r="AF1619" s="2">
        <v>41418</v>
      </c>
      <c r="AG1619" s="1">
        <v>0.27274999999999999</v>
      </c>
      <c r="AI1619" s="2">
        <v>40989</v>
      </c>
      <c r="AJ1619" s="1">
        <v>3.0670000000000002</v>
      </c>
      <c r="AL1619" s="2">
        <v>40990</v>
      </c>
      <c r="AM1619" s="1">
        <v>2.3315000000000001</v>
      </c>
      <c r="AO1619" s="2">
        <v>40988</v>
      </c>
      <c r="AP1619" s="1">
        <v>0.65200000000000002</v>
      </c>
      <c r="AR1619" s="2">
        <v>40981</v>
      </c>
      <c r="AS1619" s="1">
        <v>0.50249999999999995</v>
      </c>
      <c r="AU1619" s="2">
        <v>40983</v>
      </c>
      <c r="AV1619" s="1">
        <v>2.6539999999999999</v>
      </c>
      <c r="AX1619" s="2">
        <v>40983</v>
      </c>
      <c r="AY1619" s="1">
        <v>2.7560000000000002</v>
      </c>
      <c r="BA1619" s="116">
        <v>40982</v>
      </c>
      <c r="BB1619" s="1">
        <v>2.3719999999999999</v>
      </c>
      <c r="BD1619" s="2">
        <v>40980</v>
      </c>
      <c r="BE1619" s="1">
        <v>1.0645</v>
      </c>
      <c r="BG1619" s="2">
        <v>41072</v>
      </c>
      <c r="BH1619" s="1">
        <v>1.67</v>
      </c>
      <c r="BI1619" s="2"/>
      <c r="BJ1619" s="2">
        <v>41072</v>
      </c>
      <c r="BK1619" s="1">
        <v>0.75</v>
      </c>
      <c r="BM1619" s="2">
        <v>40983</v>
      </c>
      <c r="BN1619" s="1">
        <v>1.67</v>
      </c>
    </row>
    <row r="1620" spans="2:66">
      <c r="B1620" s="2">
        <v>41446</v>
      </c>
      <c r="C1620" s="1">
        <v>2.7</v>
      </c>
      <c r="E1620" s="2">
        <v>40912</v>
      </c>
      <c r="F1620" s="1">
        <v>3.34</v>
      </c>
      <c r="H1620" s="2">
        <v>40939</v>
      </c>
      <c r="I1620" s="1">
        <v>3.38</v>
      </c>
      <c r="K1620" s="2">
        <v>40935</v>
      </c>
      <c r="L1620" s="1">
        <v>3.8</v>
      </c>
      <c r="N1620" s="2">
        <v>40942</v>
      </c>
      <c r="O1620" s="1">
        <v>3.5</v>
      </c>
      <c r="Q1620" s="2">
        <v>40984</v>
      </c>
      <c r="R1620" s="1">
        <v>3.7949999999999999</v>
      </c>
      <c r="T1620" s="2">
        <v>40991</v>
      </c>
      <c r="U1620" s="1">
        <v>3.67</v>
      </c>
      <c r="W1620" s="2">
        <v>40991</v>
      </c>
      <c r="X1620" s="1">
        <v>3.6225000000000001</v>
      </c>
      <c r="Z1620" s="2">
        <v>40987</v>
      </c>
      <c r="AA1620" s="1">
        <v>3.605</v>
      </c>
      <c r="AC1620" s="2">
        <v>40987</v>
      </c>
      <c r="AD1620" s="1">
        <v>3.57</v>
      </c>
      <c r="AF1620" s="2">
        <v>41422</v>
      </c>
      <c r="AG1620" s="1">
        <v>0.27274999999999999</v>
      </c>
      <c r="AI1620" s="2">
        <v>40990</v>
      </c>
      <c r="AJ1620" s="1">
        <v>3.0365000000000002</v>
      </c>
      <c r="AL1620" s="2">
        <v>40991</v>
      </c>
      <c r="AM1620" s="1">
        <v>2.2879999999999998</v>
      </c>
      <c r="AO1620" s="2">
        <v>40989</v>
      </c>
      <c r="AP1620" s="1">
        <v>0.623</v>
      </c>
      <c r="AR1620" s="2">
        <v>40982</v>
      </c>
      <c r="AS1620" s="1">
        <v>0.51</v>
      </c>
      <c r="AU1620" s="2">
        <v>40984</v>
      </c>
      <c r="AV1620" s="1">
        <v>2.706</v>
      </c>
      <c r="AX1620" s="2">
        <v>40984</v>
      </c>
      <c r="AY1620" s="1">
        <v>2.8109999999999999</v>
      </c>
      <c r="BA1620" s="116">
        <v>40983</v>
      </c>
      <c r="BB1620" s="1">
        <v>2.38</v>
      </c>
      <c r="BD1620" s="2">
        <v>40981</v>
      </c>
      <c r="BE1620" s="1">
        <v>1.095</v>
      </c>
      <c r="BG1620" s="2">
        <v>41073</v>
      </c>
      <c r="BH1620" s="1">
        <v>1.6099999999999999</v>
      </c>
      <c r="BI1620" s="2"/>
      <c r="BJ1620" s="2">
        <v>41073</v>
      </c>
      <c r="BK1620" s="1">
        <v>0.71</v>
      </c>
      <c r="BM1620" s="2">
        <v>40984</v>
      </c>
      <c r="BN1620" s="1">
        <v>1.7284999999999999</v>
      </c>
    </row>
    <row r="1621" spans="2:66">
      <c r="B1621" s="2">
        <v>41449</v>
      </c>
      <c r="C1621" s="1">
        <v>2.69</v>
      </c>
      <c r="E1621" s="2">
        <v>40913</v>
      </c>
      <c r="F1621" s="1">
        <v>3.34</v>
      </c>
      <c r="H1621" s="2">
        <v>40940</v>
      </c>
      <c r="I1621" s="1">
        <v>3.37</v>
      </c>
      <c r="K1621" s="2">
        <v>40938</v>
      </c>
      <c r="L1621" s="1">
        <v>3.77</v>
      </c>
      <c r="N1621" s="2">
        <v>40945</v>
      </c>
      <c r="O1621" s="1">
        <v>3.52</v>
      </c>
      <c r="Q1621" s="2">
        <v>40987</v>
      </c>
      <c r="R1621" s="1">
        <v>3.82</v>
      </c>
      <c r="T1621" s="2">
        <v>40994</v>
      </c>
      <c r="U1621" s="1">
        <v>3.6475</v>
      </c>
      <c r="W1621" s="2">
        <v>40994</v>
      </c>
      <c r="X1621" s="1">
        <v>3.605</v>
      </c>
      <c r="Z1621" s="2">
        <v>40988</v>
      </c>
      <c r="AA1621" s="1">
        <v>3.58</v>
      </c>
      <c r="AC1621" s="2">
        <v>40988</v>
      </c>
      <c r="AD1621" s="1">
        <v>3.56</v>
      </c>
      <c r="AF1621" s="2">
        <v>41423</v>
      </c>
      <c r="AG1621" s="1">
        <v>0.27575</v>
      </c>
      <c r="AI1621" s="2">
        <v>40991</v>
      </c>
      <c r="AJ1621" s="1">
        <v>2.9885000000000002</v>
      </c>
      <c r="AL1621" s="2">
        <v>40994</v>
      </c>
      <c r="AM1621" s="1">
        <v>2.298</v>
      </c>
      <c r="AO1621" s="2">
        <v>40990</v>
      </c>
      <c r="AP1621" s="1">
        <v>0.62</v>
      </c>
      <c r="AR1621" s="2">
        <v>40983</v>
      </c>
      <c r="AS1621" s="1">
        <v>0.502</v>
      </c>
      <c r="AU1621" s="2">
        <v>40987</v>
      </c>
      <c r="AV1621" s="1">
        <v>2.7039999999999997</v>
      </c>
      <c r="AX1621" s="2">
        <v>40987</v>
      </c>
      <c r="AY1621" s="1">
        <v>2.8140000000000001</v>
      </c>
      <c r="BA1621" s="116">
        <v>40984</v>
      </c>
      <c r="BB1621" s="1">
        <v>2.4380000000000002</v>
      </c>
      <c r="BD1621" s="2">
        <v>40982</v>
      </c>
      <c r="BE1621" s="1">
        <v>1.1379999999999999</v>
      </c>
      <c r="BG1621" s="2">
        <v>41074</v>
      </c>
      <c r="BH1621" s="1">
        <v>1.6400000000000001</v>
      </c>
      <c r="BI1621" s="2"/>
      <c r="BJ1621" s="2">
        <v>41074</v>
      </c>
      <c r="BK1621" s="1">
        <v>0.73</v>
      </c>
      <c r="BM1621" s="2">
        <v>40987</v>
      </c>
      <c r="BN1621" s="1">
        <v>1.7309999999999999</v>
      </c>
    </row>
    <row r="1622" spans="2:66">
      <c r="B1622" s="2">
        <v>41450</v>
      </c>
      <c r="C1622" s="1">
        <v>2.69</v>
      </c>
      <c r="E1622" s="2">
        <v>40914</v>
      </c>
      <c r="F1622" s="1">
        <v>3.34</v>
      </c>
      <c r="H1622" s="2">
        <v>40941</v>
      </c>
      <c r="I1622" s="1">
        <v>3.38</v>
      </c>
      <c r="K1622" s="2">
        <v>40939</v>
      </c>
      <c r="L1622" s="1">
        <v>3.77</v>
      </c>
      <c r="N1622" s="2">
        <v>40946</v>
      </c>
      <c r="O1622" s="1">
        <v>3.54</v>
      </c>
      <c r="Q1622" s="2">
        <v>40988</v>
      </c>
      <c r="R1622" s="1">
        <v>3.79</v>
      </c>
      <c r="T1622" s="2">
        <v>40995</v>
      </c>
      <c r="U1622" s="1">
        <v>3.68</v>
      </c>
      <c r="W1622" s="2">
        <v>40995</v>
      </c>
      <c r="X1622" s="1">
        <v>3.6310000000000002</v>
      </c>
      <c r="Z1622" s="2">
        <v>40989</v>
      </c>
      <c r="AA1622" s="1">
        <v>3.5975000000000001</v>
      </c>
      <c r="AC1622" s="2">
        <v>40989</v>
      </c>
      <c r="AD1622" s="1">
        <v>3.5629999999999997</v>
      </c>
      <c r="AF1622" s="2">
        <v>41424</v>
      </c>
      <c r="AG1622" s="1">
        <v>0.27465000000000001</v>
      </c>
      <c r="AI1622" s="2">
        <v>40994</v>
      </c>
      <c r="AJ1622" s="1">
        <v>3.0205000000000002</v>
      </c>
      <c r="AL1622" s="2">
        <v>40995</v>
      </c>
      <c r="AM1622" s="1">
        <v>2.2214999999999998</v>
      </c>
      <c r="AO1622" s="2">
        <v>40991</v>
      </c>
      <c r="AP1622" s="1">
        <v>0.60299999999999998</v>
      </c>
      <c r="AR1622" s="2">
        <v>40984</v>
      </c>
      <c r="AS1622" s="1">
        <v>0.495</v>
      </c>
      <c r="AU1622" s="2">
        <v>40988</v>
      </c>
      <c r="AV1622" s="1">
        <v>2.6707000000000001</v>
      </c>
      <c r="AX1622" s="2">
        <v>40988</v>
      </c>
      <c r="AY1622" s="1">
        <v>2.7818000000000001</v>
      </c>
      <c r="BA1622" s="116">
        <v>40987</v>
      </c>
      <c r="BB1622" s="1">
        <v>2.4460000000000002</v>
      </c>
      <c r="BD1622" s="2">
        <v>40983</v>
      </c>
      <c r="BE1622" s="1">
        <v>1.157</v>
      </c>
      <c r="BG1622" s="2">
        <v>41075</v>
      </c>
      <c r="BH1622" s="1">
        <v>1.6</v>
      </c>
      <c r="BI1622" s="2"/>
      <c r="BJ1622" s="2">
        <v>41075</v>
      </c>
      <c r="BK1622" s="1">
        <v>0.68</v>
      </c>
      <c r="BM1622" s="2">
        <v>40988</v>
      </c>
      <c r="BN1622" s="1">
        <v>1.7035</v>
      </c>
    </row>
    <row r="1623" spans="2:66">
      <c r="B1623" s="2">
        <v>41451</v>
      </c>
      <c r="C1623" s="1">
        <v>2.69</v>
      </c>
      <c r="E1623" s="2">
        <v>40917</v>
      </c>
      <c r="F1623" s="1">
        <v>3.34</v>
      </c>
      <c r="H1623" s="2">
        <v>40942</v>
      </c>
      <c r="I1623" s="1">
        <v>3.38</v>
      </c>
      <c r="K1623" s="2">
        <v>40940</v>
      </c>
      <c r="L1623" s="1">
        <v>3.76</v>
      </c>
      <c r="N1623" s="2">
        <v>40947</v>
      </c>
      <c r="O1623" s="1">
        <v>3.56</v>
      </c>
      <c r="Q1623" s="2">
        <v>40989</v>
      </c>
      <c r="R1623" s="1">
        <v>3.8050000000000002</v>
      </c>
      <c r="T1623" s="2">
        <v>40996</v>
      </c>
      <c r="U1623" s="1">
        <v>3.645</v>
      </c>
      <c r="W1623" s="2">
        <v>40996</v>
      </c>
      <c r="X1623" s="1">
        <v>3.5949999999999998</v>
      </c>
      <c r="Z1623" s="2">
        <v>40990</v>
      </c>
      <c r="AA1623" s="1">
        <v>3.585</v>
      </c>
      <c r="AC1623" s="2">
        <v>40990</v>
      </c>
      <c r="AD1623" s="1">
        <v>3.56</v>
      </c>
      <c r="AF1623" s="2">
        <v>41425</v>
      </c>
      <c r="AG1623" s="1">
        <v>0.27524999999999999</v>
      </c>
      <c r="AI1623" s="2">
        <v>40995</v>
      </c>
      <c r="AJ1623" s="1">
        <v>2.9664999999999999</v>
      </c>
      <c r="AL1623" s="2">
        <v>40996</v>
      </c>
      <c r="AM1623" s="1">
        <v>2.2450000000000001</v>
      </c>
      <c r="AO1623" s="2">
        <v>40994</v>
      </c>
      <c r="AP1623" s="1">
        <v>0.58550000000000002</v>
      </c>
      <c r="AR1623" s="2">
        <v>40987</v>
      </c>
      <c r="AS1623" s="1">
        <v>0.50149999999999995</v>
      </c>
      <c r="AU1623" s="2">
        <v>40989</v>
      </c>
      <c r="AV1623" s="1">
        <v>2.6259999999999999</v>
      </c>
      <c r="AX1623" s="2">
        <v>40989</v>
      </c>
      <c r="AY1623" s="1">
        <v>2.738</v>
      </c>
      <c r="BA1623" s="116">
        <v>40988</v>
      </c>
      <c r="BB1623" s="1">
        <v>2.4180000000000001</v>
      </c>
      <c r="BD1623" s="2">
        <v>40984</v>
      </c>
      <c r="BE1623" s="1">
        <v>1.1859999999999999</v>
      </c>
      <c r="BG1623" s="2">
        <v>41078</v>
      </c>
      <c r="BH1623" s="1">
        <v>1.5899999999999999</v>
      </c>
      <c r="BI1623" s="2"/>
      <c r="BJ1623" s="2">
        <v>41078</v>
      </c>
      <c r="BK1623" s="1">
        <v>0.69</v>
      </c>
      <c r="BM1623" s="2">
        <v>40989</v>
      </c>
      <c r="BN1623" s="1">
        <v>1.6505000000000001</v>
      </c>
    </row>
    <row r="1624" spans="2:66">
      <c r="B1624" s="2">
        <v>41452</v>
      </c>
      <c r="C1624" s="1">
        <v>2.69</v>
      </c>
      <c r="E1624" s="2">
        <v>40918</v>
      </c>
      <c r="F1624" s="1">
        <v>3.34</v>
      </c>
      <c r="H1624" s="2">
        <v>40945</v>
      </c>
      <c r="I1624" s="1">
        <v>3.4</v>
      </c>
      <c r="K1624" s="2">
        <v>40941</v>
      </c>
      <c r="L1624" s="1">
        <v>3.77</v>
      </c>
      <c r="N1624" s="2">
        <v>40948</v>
      </c>
      <c r="O1624" s="1">
        <v>3.57</v>
      </c>
      <c r="Q1624" s="2">
        <v>40990</v>
      </c>
      <c r="R1624" s="1">
        <v>3.79</v>
      </c>
      <c r="T1624" s="2">
        <v>40997</v>
      </c>
      <c r="U1624" s="1">
        <v>3.6315</v>
      </c>
      <c r="W1624" s="2">
        <v>40997</v>
      </c>
      <c r="X1624" s="1">
        <v>3.585</v>
      </c>
      <c r="Z1624" s="2">
        <v>40991</v>
      </c>
      <c r="AA1624" s="1">
        <v>3.59</v>
      </c>
      <c r="AC1624" s="2">
        <v>40991</v>
      </c>
      <c r="AD1624" s="1">
        <v>3.5649999999999999</v>
      </c>
      <c r="AF1624" s="2">
        <v>41428</v>
      </c>
      <c r="AG1624" s="1">
        <v>0.27324999999999999</v>
      </c>
      <c r="AI1624" s="2">
        <v>40996</v>
      </c>
      <c r="AJ1624" s="1">
        <v>2.9849999999999999</v>
      </c>
      <c r="AL1624" s="2">
        <v>40997</v>
      </c>
      <c r="AM1624" s="1">
        <v>2.2090000000000001</v>
      </c>
      <c r="AO1624" s="2">
        <v>40995</v>
      </c>
      <c r="AP1624" s="1">
        <v>0.5575</v>
      </c>
      <c r="AR1624" s="2">
        <v>40988</v>
      </c>
      <c r="AS1624" s="1">
        <v>0.52</v>
      </c>
      <c r="AU1624" s="2">
        <v>40990</v>
      </c>
      <c r="AV1624" s="1">
        <v>2.605</v>
      </c>
      <c r="AX1624" s="2">
        <v>40990</v>
      </c>
      <c r="AY1624" s="1">
        <v>2.7229999999999999</v>
      </c>
      <c r="BA1624" s="116">
        <v>40989</v>
      </c>
      <c r="BB1624" s="1">
        <v>2.367</v>
      </c>
      <c r="BD1624" s="2">
        <v>40987</v>
      </c>
      <c r="BE1624" s="1">
        <v>1.1631</v>
      </c>
      <c r="BG1624" s="2">
        <v>41079</v>
      </c>
      <c r="BH1624" s="1">
        <v>1.6400000000000001</v>
      </c>
      <c r="BI1624" s="2"/>
      <c r="BJ1624" s="2">
        <v>41079</v>
      </c>
      <c r="BK1624" s="1">
        <v>0.71</v>
      </c>
      <c r="BM1624" s="2">
        <v>40990</v>
      </c>
      <c r="BN1624" s="1">
        <v>1.6254999999999999</v>
      </c>
    </row>
    <row r="1625" spans="2:66">
      <c r="B1625" s="2">
        <v>41453</v>
      </c>
      <c r="C1625" s="1">
        <v>2.69</v>
      </c>
      <c r="E1625" s="2">
        <v>40919</v>
      </c>
      <c r="F1625" s="1">
        <v>3.34</v>
      </c>
      <c r="H1625" s="2">
        <v>40946</v>
      </c>
      <c r="I1625" s="1">
        <v>3.42</v>
      </c>
      <c r="K1625" s="2">
        <v>40942</v>
      </c>
      <c r="L1625" s="1">
        <v>3.77</v>
      </c>
      <c r="N1625" s="2">
        <v>40949</v>
      </c>
      <c r="O1625" s="1">
        <v>3.56</v>
      </c>
      <c r="Q1625" s="2">
        <v>40991</v>
      </c>
      <c r="R1625" s="1">
        <v>3.8050000000000002</v>
      </c>
      <c r="T1625" s="2">
        <v>40998</v>
      </c>
      <c r="U1625" s="1">
        <v>3.6114999999999999</v>
      </c>
      <c r="W1625" s="2">
        <v>40998</v>
      </c>
      <c r="X1625" s="1">
        <v>3.5590000000000002</v>
      </c>
      <c r="Z1625" s="2">
        <v>40994</v>
      </c>
      <c r="AA1625" s="1">
        <v>3.5775000000000001</v>
      </c>
      <c r="AC1625" s="2">
        <v>40994</v>
      </c>
      <c r="AD1625" s="1">
        <v>3.5649999999999999</v>
      </c>
      <c r="AF1625" s="2">
        <v>41429</v>
      </c>
      <c r="AG1625" s="1">
        <v>0.27395000000000003</v>
      </c>
      <c r="AI1625" s="2">
        <v>40997</v>
      </c>
      <c r="AJ1625" s="1">
        <v>2.9515000000000002</v>
      </c>
      <c r="AL1625" s="2">
        <v>40998</v>
      </c>
      <c r="AM1625" s="1">
        <v>2.2669999999999999</v>
      </c>
      <c r="AO1625" s="2">
        <v>40996</v>
      </c>
      <c r="AP1625" s="1">
        <v>0.56850000000000001</v>
      </c>
      <c r="AR1625" s="2">
        <v>40989</v>
      </c>
      <c r="AS1625" s="1">
        <v>0.50949999999999995</v>
      </c>
      <c r="AU1625" s="2">
        <v>40991</v>
      </c>
      <c r="AV1625" s="1">
        <v>2.5737999999999999</v>
      </c>
      <c r="AX1625" s="2">
        <v>40991</v>
      </c>
      <c r="AY1625" s="1">
        <v>2.6859999999999999</v>
      </c>
      <c r="BA1625" s="116">
        <v>40990</v>
      </c>
      <c r="BB1625" s="1">
        <v>2.351</v>
      </c>
      <c r="BD1625" s="2">
        <v>40988</v>
      </c>
      <c r="BE1625" s="1">
        <v>1.1329</v>
      </c>
      <c r="BG1625" s="2">
        <v>41080</v>
      </c>
      <c r="BH1625" s="1">
        <v>1.65</v>
      </c>
      <c r="BI1625" s="2"/>
      <c r="BJ1625" s="2">
        <v>41080</v>
      </c>
      <c r="BK1625" s="1">
        <v>0.74</v>
      </c>
      <c r="BM1625" s="2">
        <v>40991</v>
      </c>
      <c r="BN1625" s="1">
        <v>1.5945</v>
      </c>
    </row>
    <row r="1626" spans="2:66">
      <c r="B1626" s="2">
        <v>41456</v>
      </c>
      <c r="C1626" s="1">
        <v>2.69</v>
      </c>
      <c r="E1626" s="2">
        <v>40920</v>
      </c>
      <c r="F1626" s="1">
        <v>3.34</v>
      </c>
      <c r="H1626" s="2">
        <v>40947</v>
      </c>
      <c r="I1626" s="1">
        <v>3.44</v>
      </c>
      <c r="K1626" s="2">
        <v>40945</v>
      </c>
      <c r="L1626" s="1">
        <v>3.7800000000000002</v>
      </c>
      <c r="N1626" s="2">
        <v>40952</v>
      </c>
      <c r="O1626" s="1">
        <v>3.58</v>
      </c>
      <c r="Q1626" s="2">
        <v>40994</v>
      </c>
      <c r="R1626" s="1">
        <v>3.7824999999999998</v>
      </c>
      <c r="T1626" s="2">
        <v>41001</v>
      </c>
      <c r="U1626" s="1">
        <v>3.645</v>
      </c>
      <c r="W1626" s="2">
        <v>41001</v>
      </c>
      <c r="X1626" s="1">
        <v>3.585</v>
      </c>
      <c r="Z1626" s="2">
        <v>40995</v>
      </c>
      <c r="AA1626" s="1">
        <v>3.6</v>
      </c>
      <c r="AC1626" s="2">
        <v>40995</v>
      </c>
      <c r="AD1626" s="1">
        <v>3.5714999999999999</v>
      </c>
      <c r="AF1626" s="2">
        <v>41430</v>
      </c>
      <c r="AG1626" s="1">
        <v>0.27445000000000003</v>
      </c>
      <c r="AI1626" s="2">
        <v>40998</v>
      </c>
      <c r="AJ1626" s="1">
        <v>3.0179999999999998</v>
      </c>
      <c r="AL1626" s="2">
        <v>41001</v>
      </c>
      <c r="AM1626" s="1">
        <v>2.2494999999999998</v>
      </c>
      <c r="AO1626" s="2">
        <v>40997</v>
      </c>
      <c r="AP1626" s="1">
        <v>0.57350000000000001</v>
      </c>
      <c r="AR1626" s="2">
        <v>40990</v>
      </c>
      <c r="AS1626" s="1">
        <v>0.51</v>
      </c>
      <c r="AU1626" s="2">
        <v>40994</v>
      </c>
      <c r="AV1626" s="1">
        <v>2.6120000000000001</v>
      </c>
      <c r="AX1626" s="2">
        <v>40994</v>
      </c>
      <c r="AY1626" s="1">
        <v>2.7315</v>
      </c>
      <c r="BA1626" s="116">
        <v>40991</v>
      </c>
      <c r="BB1626" s="1">
        <v>2.3128000000000002</v>
      </c>
      <c r="BD1626" s="2">
        <v>40989</v>
      </c>
      <c r="BE1626" s="1">
        <v>1.095</v>
      </c>
      <c r="BG1626" s="2">
        <v>41081</v>
      </c>
      <c r="BH1626" s="1">
        <v>1.63</v>
      </c>
      <c r="BI1626" s="2"/>
      <c r="BJ1626" s="2">
        <v>41081</v>
      </c>
      <c r="BK1626" s="1">
        <v>0.73</v>
      </c>
      <c r="BM1626" s="2">
        <v>40994</v>
      </c>
      <c r="BN1626" s="1">
        <v>1.6315</v>
      </c>
    </row>
    <row r="1627" spans="2:66">
      <c r="B1627" s="2">
        <v>41457</v>
      </c>
      <c r="C1627" s="1">
        <v>2.69</v>
      </c>
      <c r="E1627" s="2">
        <v>40921</v>
      </c>
      <c r="F1627" s="1">
        <v>3.34</v>
      </c>
      <c r="H1627" s="2">
        <v>40948</v>
      </c>
      <c r="I1627" s="1">
        <v>3.45</v>
      </c>
      <c r="K1627" s="2">
        <v>40946</v>
      </c>
      <c r="L1627" s="1">
        <v>3.8</v>
      </c>
      <c r="N1627" s="2">
        <v>40953</v>
      </c>
      <c r="O1627" s="1">
        <v>3.57</v>
      </c>
      <c r="Q1627" s="2">
        <v>40995</v>
      </c>
      <c r="R1627" s="1">
        <v>3.8250000000000002</v>
      </c>
      <c r="T1627" s="2">
        <v>41002</v>
      </c>
      <c r="U1627" s="1">
        <v>3.63</v>
      </c>
      <c r="W1627" s="2">
        <v>41002</v>
      </c>
      <c r="X1627" s="1">
        <v>3.57</v>
      </c>
      <c r="Z1627" s="2">
        <v>40996</v>
      </c>
      <c r="AA1627" s="1">
        <v>3.57</v>
      </c>
      <c r="AC1627" s="2">
        <v>40996</v>
      </c>
      <c r="AD1627" s="1">
        <v>3.5550000000000002</v>
      </c>
      <c r="AF1627" s="2">
        <v>41431</v>
      </c>
      <c r="AG1627" s="1">
        <v>0.27424999999999999</v>
      </c>
      <c r="AI1627" s="2">
        <v>41001</v>
      </c>
      <c r="AJ1627" s="1">
        <v>3.0074999999999998</v>
      </c>
      <c r="AL1627" s="2">
        <v>41002</v>
      </c>
      <c r="AM1627" s="1">
        <v>2.3689999999999998</v>
      </c>
      <c r="AO1627" s="2">
        <v>40998</v>
      </c>
      <c r="AP1627" s="1">
        <v>0.57399999999999995</v>
      </c>
      <c r="AR1627" s="2">
        <v>40991</v>
      </c>
      <c r="AS1627" s="1">
        <v>0.4995</v>
      </c>
      <c r="AU1627" s="2">
        <v>40995</v>
      </c>
      <c r="AV1627" s="1">
        <v>2.5914999999999999</v>
      </c>
      <c r="AX1627" s="2">
        <v>40995</v>
      </c>
      <c r="AY1627" s="1">
        <v>2.7</v>
      </c>
      <c r="BA1627" s="116">
        <v>40994</v>
      </c>
      <c r="BB1627" s="1">
        <v>2.3660000000000001</v>
      </c>
      <c r="BD1627" s="2">
        <v>40990</v>
      </c>
      <c r="BE1627" s="1">
        <v>1.091</v>
      </c>
      <c r="BG1627" s="2">
        <v>41082</v>
      </c>
      <c r="BH1627" s="1">
        <v>1.69</v>
      </c>
      <c r="BI1627" s="2"/>
      <c r="BJ1627" s="2">
        <v>41082</v>
      </c>
      <c r="BK1627" s="1">
        <v>0.76</v>
      </c>
      <c r="BM1627" s="2">
        <v>40995</v>
      </c>
      <c r="BN1627" s="1">
        <v>1.6034999999999999</v>
      </c>
    </row>
    <row r="1628" spans="2:66">
      <c r="B1628" s="2">
        <v>41458</v>
      </c>
      <c r="C1628" s="1">
        <v>2.69</v>
      </c>
      <c r="E1628" s="2">
        <v>40924</v>
      </c>
      <c r="F1628" s="1">
        <v>3.34</v>
      </c>
      <c r="H1628" s="2">
        <v>40949</v>
      </c>
      <c r="I1628" s="1">
        <v>3.44</v>
      </c>
      <c r="K1628" s="2">
        <v>40947</v>
      </c>
      <c r="L1628" s="1">
        <v>3.82</v>
      </c>
      <c r="N1628" s="2">
        <v>40954</v>
      </c>
      <c r="O1628" s="1">
        <v>3.58</v>
      </c>
      <c r="Q1628" s="2">
        <v>40996</v>
      </c>
      <c r="R1628" s="1">
        <v>3.79</v>
      </c>
      <c r="T1628" s="2">
        <v>41003</v>
      </c>
      <c r="U1628" s="1">
        <v>3.645</v>
      </c>
      <c r="W1628" s="2">
        <v>41003</v>
      </c>
      <c r="X1628" s="1">
        <v>3.585</v>
      </c>
      <c r="Z1628" s="2">
        <v>40997</v>
      </c>
      <c r="AA1628" s="1">
        <v>3.5575000000000001</v>
      </c>
      <c r="AC1628" s="2">
        <v>40997</v>
      </c>
      <c r="AD1628" s="1">
        <v>3.55</v>
      </c>
      <c r="AF1628" s="2">
        <v>41432</v>
      </c>
      <c r="AG1628" s="1">
        <v>0.27515000000000001</v>
      </c>
      <c r="AI1628" s="2">
        <v>41002</v>
      </c>
      <c r="AJ1628" s="1">
        <v>3.1259999999999999</v>
      </c>
      <c r="AL1628" s="2">
        <v>41003</v>
      </c>
      <c r="AM1628" s="1">
        <v>2.3039999999999998</v>
      </c>
      <c r="AO1628" s="2">
        <v>41001</v>
      </c>
      <c r="AP1628" s="1">
        <v>0.57150000000000001</v>
      </c>
      <c r="AR1628" s="2">
        <v>40994</v>
      </c>
      <c r="AS1628" s="1">
        <v>0.48599999999999999</v>
      </c>
      <c r="AU1628" s="2">
        <v>40996</v>
      </c>
      <c r="AV1628" s="1">
        <v>2.5775000000000001</v>
      </c>
      <c r="AX1628" s="2">
        <v>40996</v>
      </c>
      <c r="AY1628" s="1">
        <v>2.6835</v>
      </c>
      <c r="BA1628" s="116">
        <v>40995</v>
      </c>
      <c r="BB1628" s="1">
        <v>2.3290000000000002</v>
      </c>
      <c r="BD1628" s="2">
        <v>40991</v>
      </c>
      <c r="BE1628" s="1">
        <v>1.0760000000000001</v>
      </c>
      <c r="BG1628" s="2">
        <v>41085</v>
      </c>
      <c r="BH1628" s="1">
        <v>1.63</v>
      </c>
      <c r="BI1628" s="2"/>
      <c r="BJ1628" s="2">
        <v>41085</v>
      </c>
      <c r="BK1628" s="1">
        <v>0.72</v>
      </c>
      <c r="BM1628" s="2">
        <v>40996</v>
      </c>
      <c r="BN1628" s="1">
        <v>1.5920000000000001</v>
      </c>
    </row>
    <row r="1629" spans="2:66">
      <c r="B1629" s="2">
        <v>41459</v>
      </c>
      <c r="C1629" s="1">
        <v>2.69</v>
      </c>
      <c r="E1629" s="2">
        <v>40925</v>
      </c>
      <c r="F1629" s="1">
        <v>3.35</v>
      </c>
      <c r="H1629" s="2">
        <v>40952</v>
      </c>
      <c r="I1629" s="1">
        <v>3.46</v>
      </c>
      <c r="K1629" s="2">
        <v>40948</v>
      </c>
      <c r="L1629" s="1">
        <v>3.82</v>
      </c>
      <c r="N1629" s="2">
        <v>40955</v>
      </c>
      <c r="O1629" s="1">
        <v>3.56</v>
      </c>
      <c r="Q1629" s="2">
        <v>40997</v>
      </c>
      <c r="R1629" s="1">
        <v>3.7774999999999999</v>
      </c>
      <c r="T1629" s="2">
        <v>41004</v>
      </c>
      <c r="U1629" s="1">
        <v>3.63</v>
      </c>
      <c r="W1629" s="2">
        <v>41004</v>
      </c>
      <c r="X1629" s="1">
        <v>3.5724999999999998</v>
      </c>
      <c r="Z1629" s="2">
        <v>40998</v>
      </c>
      <c r="AA1629" s="1">
        <v>3.5425</v>
      </c>
      <c r="AC1629" s="2">
        <v>40998</v>
      </c>
      <c r="AD1629" s="1">
        <v>3.5419999999999998</v>
      </c>
      <c r="AF1629" s="2">
        <v>41435</v>
      </c>
      <c r="AG1629" s="1">
        <v>0.27415</v>
      </c>
      <c r="AI1629" s="2">
        <v>41003</v>
      </c>
      <c r="AJ1629" s="1">
        <v>3.0465</v>
      </c>
      <c r="AL1629" s="2">
        <v>41004</v>
      </c>
      <c r="AM1629" s="1">
        <v>2.2685</v>
      </c>
      <c r="AO1629" s="2">
        <v>41002</v>
      </c>
      <c r="AP1629" s="1">
        <v>0.61350000000000005</v>
      </c>
      <c r="AR1629" s="2">
        <v>40995</v>
      </c>
      <c r="AS1629" s="1">
        <v>0.47399999999999998</v>
      </c>
      <c r="AU1629" s="2">
        <v>40997</v>
      </c>
      <c r="AV1629" s="1">
        <v>2.5547</v>
      </c>
      <c r="AX1629" s="2">
        <v>40997</v>
      </c>
      <c r="AY1629" s="1">
        <v>2.6682000000000001</v>
      </c>
      <c r="BA1629" s="116">
        <v>40996</v>
      </c>
      <c r="BB1629" s="1">
        <v>2.3144999999999998</v>
      </c>
      <c r="BD1629" s="2">
        <v>40994</v>
      </c>
      <c r="BE1629" s="1">
        <v>1.0889</v>
      </c>
      <c r="BG1629" s="2">
        <v>41086</v>
      </c>
      <c r="BH1629" s="1">
        <v>1.6600000000000001</v>
      </c>
      <c r="BI1629" s="2"/>
      <c r="BJ1629" s="2">
        <v>41086</v>
      </c>
      <c r="BK1629" s="1">
        <v>0.75</v>
      </c>
      <c r="BM1629" s="2">
        <v>40997</v>
      </c>
      <c r="BN1629" s="1">
        <v>1.5754999999999999</v>
      </c>
    </row>
    <row r="1630" spans="2:66">
      <c r="B1630" s="2">
        <v>41460</v>
      </c>
      <c r="C1630" s="1">
        <v>2.69</v>
      </c>
      <c r="E1630" s="2">
        <v>40926</v>
      </c>
      <c r="F1630" s="1">
        <v>3.35</v>
      </c>
      <c r="H1630" s="2">
        <v>40953</v>
      </c>
      <c r="I1630" s="1">
        <v>3.44</v>
      </c>
      <c r="K1630" s="2">
        <v>40949</v>
      </c>
      <c r="L1630" s="1">
        <v>3.81</v>
      </c>
      <c r="N1630" s="2">
        <v>40956</v>
      </c>
      <c r="O1630" s="1">
        <v>3.58</v>
      </c>
      <c r="Q1630" s="2">
        <v>40998</v>
      </c>
      <c r="R1630" s="1">
        <v>3.7574999999999998</v>
      </c>
      <c r="T1630" s="2">
        <v>41005</v>
      </c>
      <c r="U1630" s="1">
        <v>3.62</v>
      </c>
      <c r="W1630" s="2">
        <v>41005</v>
      </c>
      <c r="X1630" s="1">
        <v>3.5625</v>
      </c>
      <c r="Z1630" s="2">
        <v>41001</v>
      </c>
      <c r="AA1630" s="1">
        <v>3.5625</v>
      </c>
      <c r="AC1630" s="2">
        <v>41001</v>
      </c>
      <c r="AD1630" s="1">
        <v>3.5525000000000002</v>
      </c>
      <c r="AF1630" s="2">
        <v>41436</v>
      </c>
      <c r="AG1630" s="1">
        <v>0.27224999999999999</v>
      </c>
      <c r="AI1630" s="2">
        <v>41004</v>
      </c>
      <c r="AJ1630" s="1">
        <v>3.0209999999999999</v>
      </c>
      <c r="AL1630" s="2">
        <v>41005</v>
      </c>
      <c r="AM1630" s="1">
        <v>2.1315</v>
      </c>
      <c r="AO1630" s="2">
        <v>41003</v>
      </c>
      <c r="AP1630" s="1">
        <v>0.61799999999999999</v>
      </c>
      <c r="AR1630" s="2">
        <v>40996</v>
      </c>
      <c r="AS1630" s="1">
        <v>0.47699999999999998</v>
      </c>
      <c r="AU1630" s="2">
        <v>40998</v>
      </c>
      <c r="AV1630" s="1">
        <v>2.5680000000000001</v>
      </c>
      <c r="AX1630" s="2">
        <v>40998</v>
      </c>
      <c r="AY1630" s="1">
        <v>2.68</v>
      </c>
      <c r="BA1630" s="116">
        <v>40997</v>
      </c>
      <c r="BB1630" s="1">
        <v>2.2957000000000001</v>
      </c>
      <c r="BD1630" s="2">
        <v>40995</v>
      </c>
      <c r="BE1630" s="1">
        <v>1.0741000000000001</v>
      </c>
      <c r="BG1630" s="2">
        <v>41087</v>
      </c>
      <c r="BH1630" s="1">
        <v>1.65</v>
      </c>
      <c r="BI1630" s="2"/>
      <c r="BJ1630" s="2">
        <v>41087</v>
      </c>
      <c r="BK1630" s="1">
        <v>0.73</v>
      </c>
      <c r="BM1630" s="2">
        <v>40998</v>
      </c>
      <c r="BN1630" s="1">
        <v>1.5912999999999999</v>
      </c>
    </row>
    <row r="1631" spans="2:66">
      <c r="B1631" s="2">
        <v>41463</v>
      </c>
      <c r="C1631" s="1">
        <v>2.69</v>
      </c>
      <c r="E1631" s="2">
        <v>40927</v>
      </c>
      <c r="F1631" s="1">
        <v>3.35</v>
      </c>
      <c r="H1631" s="2">
        <v>40954</v>
      </c>
      <c r="I1631" s="1">
        <v>3.46</v>
      </c>
      <c r="K1631" s="2">
        <v>40952</v>
      </c>
      <c r="L1631" s="1">
        <v>3.83</v>
      </c>
      <c r="N1631" s="2">
        <v>40959</v>
      </c>
      <c r="O1631" s="1">
        <v>3.6</v>
      </c>
      <c r="Q1631" s="2">
        <v>41001</v>
      </c>
      <c r="R1631" s="1">
        <v>3.79</v>
      </c>
      <c r="T1631" s="2">
        <v>41008</v>
      </c>
      <c r="U1631" s="1">
        <v>3.5724999999999998</v>
      </c>
      <c r="W1631" s="2">
        <v>41008</v>
      </c>
      <c r="X1631" s="1">
        <v>3.5225</v>
      </c>
      <c r="Z1631" s="2">
        <v>41002</v>
      </c>
      <c r="AA1631" s="1">
        <v>3.5449999999999999</v>
      </c>
      <c r="AC1631" s="2">
        <v>41002</v>
      </c>
      <c r="AD1631" s="1">
        <v>3.544</v>
      </c>
      <c r="AF1631" s="2">
        <v>41437</v>
      </c>
      <c r="AG1631" s="1">
        <v>0.27324999999999999</v>
      </c>
      <c r="AI1631" s="2">
        <v>41005</v>
      </c>
      <c r="AJ1631" s="1">
        <v>2.895</v>
      </c>
      <c r="AL1631" s="2">
        <v>41008</v>
      </c>
      <c r="AM1631" s="1">
        <v>2.1204999999999998</v>
      </c>
      <c r="AO1631" s="2">
        <v>41004</v>
      </c>
      <c r="AP1631" s="1">
        <v>0.62250000000000005</v>
      </c>
      <c r="AR1631" s="2">
        <v>40997</v>
      </c>
      <c r="AS1631" s="1">
        <v>0.48949999999999999</v>
      </c>
      <c r="AU1631" s="2">
        <v>41001</v>
      </c>
      <c r="AV1631" s="1">
        <v>2.5548000000000002</v>
      </c>
      <c r="AX1631" s="2">
        <v>41001</v>
      </c>
      <c r="AY1631" s="1">
        <v>2.6619999999999999</v>
      </c>
      <c r="BA1631" s="116">
        <v>40998</v>
      </c>
      <c r="BB1631" s="1">
        <v>2.3079999999999998</v>
      </c>
      <c r="BD1631" s="2">
        <v>40996</v>
      </c>
      <c r="BE1631" s="1">
        <v>1.0764</v>
      </c>
      <c r="BG1631" s="2">
        <v>41088</v>
      </c>
      <c r="BH1631" s="1">
        <v>1.6</v>
      </c>
      <c r="BI1631" s="2"/>
      <c r="BJ1631" s="2">
        <v>41088</v>
      </c>
      <c r="BK1631" s="1">
        <v>0.69</v>
      </c>
      <c r="BM1631" s="2">
        <v>41001</v>
      </c>
      <c r="BN1631" s="1">
        <v>1.5699999999999998</v>
      </c>
    </row>
    <row r="1632" spans="2:66">
      <c r="B1632" s="2">
        <v>41464</v>
      </c>
      <c r="C1632" s="1">
        <v>2.69</v>
      </c>
      <c r="E1632" s="2">
        <v>40928</v>
      </c>
      <c r="F1632" s="1">
        <v>3.35</v>
      </c>
      <c r="H1632" s="2">
        <v>40955</v>
      </c>
      <c r="I1632" s="1">
        <v>3.43</v>
      </c>
      <c r="K1632" s="2">
        <v>40953</v>
      </c>
      <c r="L1632" s="1">
        <v>3.82</v>
      </c>
      <c r="N1632" s="2">
        <v>40960</v>
      </c>
      <c r="O1632" s="1">
        <v>3.6</v>
      </c>
      <c r="Q1632" s="2">
        <v>41002</v>
      </c>
      <c r="R1632" s="1">
        <v>3.7749999999999999</v>
      </c>
      <c r="T1632" s="2">
        <v>41009</v>
      </c>
      <c r="U1632" s="1">
        <v>3.56</v>
      </c>
      <c r="W1632" s="2">
        <v>41009</v>
      </c>
      <c r="X1632" s="1">
        <v>3.5175000000000001</v>
      </c>
      <c r="Z1632" s="2">
        <v>41003</v>
      </c>
      <c r="AA1632" s="1">
        <v>3.56</v>
      </c>
      <c r="AC1632" s="2">
        <v>41003</v>
      </c>
      <c r="AD1632" s="1">
        <v>3.5525000000000002</v>
      </c>
      <c r="AF1632" s="2">
        <v>41438</v>
      </c>
      <c r="AG1632" s="1">
        <v>0.27324999999999999</v>
      </c>
      <c r="AI1632" s="2">
        <v>41008</v>
      </c>
      <c r="AJ1632" s="1">
        <v>2.87</v>
      </c>
      <c r="AL1632" s="2">
        <v>41009</v>
      </c>
      <c r="AM1632" s="1">
        <v>2.0764999999999998</v>
      </c>
      <c r="AO1632" s="2">
        <v>41005</v>
      </c>
      <c r="AP1632" s="1">
        <v>0.59899999999999998</v>
      </c>
      <c r="AR1632" s="2">
        <v>40998</v>
      </c>
      <c r="AS1632" s="1">
        <v>0.48899999999999999</v>
      </c>
      <c r="AU1632" s="2">
        <v>41002</v>
      </c>
      <c r="AV1632" s="1">
        <v>2.6230000000000002</v>
      </c>
      <c r="AX1632" s="2">
        <v>41002</v>
      </c>
      <c r="AY1632" s="1">
        <v>2.7189999999999999</v>
      </c>
      <c r="BA1632" s="116">
        <v>41001</v>
      </c>
      <c r="BB1632" s="1">
        <v>2.2909999999999999</v>
      </c>
      <c r="BD1632" s="2">
        <v>40997</v>
      </c>
      <c r="BE1632" s="1">
        <v>1.077</v>
      </c>
      <c r="BG1632" s="2">
        <v>41089</v>
      </c>
      <c r="BH1632" s="1">
        <v>1.67</v>
      </c>
      <c r="BI1632" s="2"/>
      <c r="BJ1632" s="2">
        <v>41089</v>
      </c>
      <c r="BK1632" s="1">
        <v>0.72</v>
      </c>
      <c r="BM1632" s="2">
        <v>41002</v>
      </c>
      <c r="BN1632" s="1">
        <v>1.6187</v>
      </c>
    </row>
    <row r="1633" spans="2:66">
      <c r="B1633" s="2">
        <v>41465</v>
      </c>
      <c r="C1633" s="1">
        <v>2.69</v>
      </c>
      <c r="E1633" s="2">
        <v>40933</v>
      </c>
      <c r="F1633" s="1">
        <v>3.35</v>
      </c>
      <c r="H1633" s="2">
        <v>40956</v>
      </c>
      <c r="I1633" s="1">
        <v>3.45</v>
      </c>
      <c r="K1633" s="2">
        <v>40954</v>
      </c>
      <c r="L1633" s="1">
        <v>3.83</v>
      </c>
      <c r="N1633" s="2">
        <v>40961</v>
      </c>
      <c r="O1633" s="1">
        <v>3.59</v>
      </c>
      <c r="Q1633" s="2">
        <v>41003</v>
      </c>
      <c r="R1633" s="1">
        <v>3.79</v>
      </c>
      <c r="T1633" s="2">
        <v>41011</v>
      </c>
      <c r="U1633" s="1">
        <v>3.55</v>
      </c>
      <c r="W1633" s="2">
        <v>41011</v>
      </c>
      <c r="X1633" s="1">
        <v>3.51</v>
      </c>
      <c r="Z1633" s="2">
        <v>41004</v>
      </c>
      <c r="AA1633" s="1">
        <v>3.55</v>
      </c>
      <c r="AC1633" s="2">
        <v>41004</v>
      </c>
      <c r="AD1633" s="1">
        <v>3.5449999999999999</v>
      </c>
      <c r="AF1633" s="2">
        <v>41439</v>
      </c>
      <c r="AG1633" s="1">
        <v>0.27274999999999999</v>
      </c>
      <c r="AI1633" s="2">
        <v>41009</v>
      </c>
      <c r="AJ1633" s="1">
        <v>2.8155000000000001</v>
      </c>
      <c r="AL1633" s="2">
        <v>41010</v>
      </c>
      <c r="AM1633" s="1">
        <v>2.1219999999999999</v>
      </c>
      <c r="AO1633" s="2">
        <v>41008</v>
      </c>
      <c r="AP1633" s="1">
        <v>0.59650000000000003</v>
      </c>
      <c r="AR1633" s="2">
        <v>41001</v>
      </c>
      <c r="AS1633" s="1">
        <v>0.48749999999999999</v>
      </c>
      <c r="AU1633" s="2">
        <v>41003</v>
      </c>
      <c r="AV1633" s="1">
        <v>2.5821000000000001</v>
      </c>
      <c r="AX1633" s="2">
        <v>41003</v>
      </c>
      <c r="AY1633" s="1">
        <v>2.6665999999999999</v>
      </c>
      <c r="BA1633" s="116">
        <v>41002</v>
      </c>
      <c r="BB1633" s="1">
        <v>2.3420000000000001</v>
      </c>
      <c r="BD1633" s="2">
        <v>40998</v>
      </c>
      <c r="BE1633" s="1">
        <v>1.0794999999999999</v>
      </c>
      <c r="BG1633" s="2">
        <v>41092</v>
      </c>
      <c r="BH1633" s="1">
        <v>1.6099999999999999</v>
      </c>
      <c r="BI1633" s="2"/>
      <c r="BJ1633" s="2">
        <v>41092</v>
      </c>
      <c r="BK1633" s="1">
        <v>0.67</v>
      </c>
      <c r="BM1633" s="2">
        <v>41003</v>
      </c>
      <c r="BN1633" s="1">
        <v>1.5649999999999999</v>
      </c>
    </row>
    <row r="1634" spans="2:66">
      <c r="B1634" s="2">
        <v>41466</v>
      </c>
      <c r="C1634" s="1">
        <v>2.69</v>
      </c>
      <c r="E1634" s="2">
        <v>40934</v>
      </c>
      <c r="F1634" s="1">
        <v>3.35</v>
      </c>
      <c r="H1634" s="2">
        <v>40959</v>
      </c>
      <c r="I1634" s="1">
        <v>3.4699999999999998</v>
      </c>
      <c r="K1634" s="2">
        <v>40955</v>
      </c>
      <c r="L1634" s="1">
        <v>3.81</v>
      </c>
      <c r="N1634" s="2">
        <v>40962</v>
      </c>
      <c r="O1634" s="1">
        <v>3.57</v>
      </c>
      <c r="Q1634" s="2">
        <v>41004</v>
      </c>
      <c r="R1634" s="1">
        <v>3.7759999999999998</v>
      </c>
      <c r="T1634" s="2">
        <v>41012</v>
      </c>
      <c r="U1634" s="1">
        <v>3.5525000000000002</v>
      </c>
      <c r="W1634" s="2">
        <v>41012</v>
      </c>
      <c r="X1634" s="1">
        <v>3.5150000000000001</v>
      </c>
      <c r="Z1634" s="2">
        <v>41005</v>
      </c>
      <c r="AA1634" s="1">
        <v>3.5425</v>
      </c>
      <c r="AC1634" s="2">
        <v>41005</v>
      </c>
      <c r="AD1634" s="1">
        <v>3.5430000000000001</v>
      </c>
      <c r="AF1634" s="2">
        <v>41442</v>
      </c>
      <c r="AG1634" s="1">
        <v>0.27324999999999999</v>
      </c>
      <c r="AI1634" s="2">
        <v>41010</v>
      </c>
      <c r="AJ1634" s="1">
        <v>2.8765000000000001</v>
      </c>
      <c r="AL1634" s="2">
        <v>41011</v>
      </c>
      <c r="AM1634" s="1">
        <v>2.1364999999999998</v>
      </c>
      <c r="AO1634" s="2">
        <v>41009</v>
      </c>
      <c r="AP1634" s="1">
        <v>0.59499999999999997</v>
      </c>
      <c r="AR1634" s="2">
        <v>41002</v>
      </c>
      <c r="AS1634" s="1">
        <v>0.50960000000000005</v>
      </c>
      <c r="AU1634" s="2">
        <v>41004</v>
      </c>
      <c r="AV1634" s="1">
        <v>2.5390000000000001</v>
      </c>
      <c r="AX1634" s="2">
        <v>41004</v>
      </c>
      <c r="AY1634" s="1">
        <v>2.6259999999999999</v>
      </c>
      <c r="BA1634" s="116">
        <v>41003</v>
      </c>
      <c r="BB1634" s="1">
        <v>2.2896999999999998</v>
      </c>
      <c r="BD1634" s="2">
        <v>41001</v>
      </c>
      <c r="BE1634" s="1">
        <v>1.077</v>
      </c>
      <c r="BG1634" s="2">
        <v>41093</v>
      </c>
      <c r="BH1634" s="1">
        <v>1.65</v>
      </c>
      <c r="BI1634" s="2"/>
      <c r="BJ1634" s="2">
        <v>41093</v>
      </c>
      <c r="BK1634" s="1">
        <v>0.69</v>
      </c>
      <c r="BM1634" s="2">
        <v>41004</v>
      </c>
      <c r="BN1634" s="1">
        <v>1.5127000000000002</v>
      </c>
    </row>
    <row r="1635" spans="2:66">
      <c r="B1635" s="2">
        <v>41467</v>
      </c>
      <c r="C1635" s="1">
        <v>2.69</v>
      </c>
      <c r="E1635" s="2">
        <v>40935</v>
      </c>
      <c r="F1635" s="1">
        <v>3.35</v>
      </c>
      <c r="H1635" s="2">
        <v>40960</v>
      </c>
      <c r="I1635" s="1">
        <v>3.4699999999999998</v>
      </c>
      <c r="K1635" s="2">
        <v>40956</v>
      </c>
      <c r="L1635" s="1">
        <v>3.83</v>
      </c>
      <c r="N1635" s="2">
        <v>40963</v>
      </c>
      <c r="O1635" s="1">
        <v>3.57</v>
      </c>
      <c r="Q1635" s="2">
        <v>41005</v>
      </c>
      <c r="R1635" s="1">
        <v>3.7650000000000001</v>
      </c>
      <c r="T1635" s="2">
        <v>41015</v>
      </c>
      <c r="U1635" s="1">
        <v>3.52</v>
      </c>
      <c r="W1635" s="2">
        <v>41015</v>
      </c>
      <c r="X1635" s="1">
        <v>3.4849999999999999</v>
      </c>
      <c r="Z1635" s="2">
        <v>41008</v>
      </c>
      <c r="AA1635" s="1">
        <v>3.5024999999999999</v>
      </c>
      <c r="AC1635" s="2">
        <v>41008</v>
      </c>
      <c r="AD1635" s="1">
        <v>3.5140000000000002</v>
      </c>
      <c r="AF1635" s="2">
        <v>41443</v>
      </c>
      <c r="AG1635" s="1">
        <v>0.27224999999999999</v>
      </c>
      <c r="AI1635" s="2">
        <v>41011</v>
      </c>
      <c r="AJ1635" s="1">
        <v>2.89</v>
      </c>
      <c r="AL1635" s="2">
        <v>41012</v>
      </c>
      <c r="AM1635" s="1">
        <v>2.0779999999999998</v>
      </c>
      <c r="AO1635" s="2">
        <v>41010</v>
      </c>
      <c r="AP1635" s="1">
        <v>0.58050000000000002</v>
      </c>
      <c r="AR1635" s="2">
        <v>41003</v>
      </c>
      <c r="AS1635" s="1">
        <v>0.52300000000000002</v>
      </c>
      <c r="AU1635" s="2">
        <v>41005</v>
      </c>
      <c r="AV1635" s="1">
        <v>2.5430000000000001</v>
      </c>
      <c r="AX1635" s="2">
        <v>41005</v>
      </c>
      <c r="AY1635" s="1">
        <v>2.63</v>
      </c>
      <c r="BA1635" s="116">
        <v>41004</v>
      </c>
      <c r="BB1635" s="1">
        <v>2.2513999999999998</v>
      </c>
      <c r="BD1635" s="2">
        <v>41002</v>
      </c>
      <c r="BE1635" s="1">
        <v>1.0992999999999999</v>
      </c>
      <c r="BG1635" s="2">
        <v>41095</v>
      </c>
      <c r="BH1635" s="1">
        <v>1.62</v>
      </c>
      <c r="BI1635" s="2"/>
      <c r="BJ1635" s="2">
        <v>41095</v>
      </c>
      <c r="BK1635" s="1">
        <v>0.68</v>
      </c>
      <c r="BM1635" s="2">
        <v>41005</v>
      </c>
      <c r="BN1635" s="1">
        <v>1.5190000000000001</v>
      </c>
    </row>
    <row r="1636" spans="2:66">
      <c r="B1636" s="2">
        <v>41470</v>
      </c>
      <c r="C1636" s="1">
        <v>2.69</v>
      </c>
      <c r="E1636" s="2">
        <v>40938</v>
      </c>
      <c r="F1636" s="1">
        <v>3.35</v>
      </c>
      <c r="H1636" s="2">
        <v>40961</v>
      </c>
      <c r="I1636" s="1">
        <v>3.46</v>
      </c>
      <c r="K1636" s="2">
        <v>40959</v>
      </c>
      <c r="L1636" s="1">
        <v>3.85</v>
      </c>
      <c r="N1636" s="2">
        <v>40966</v>
      </c>
      <c r="O1636" s="1">
        <v>3.55</v>
      </c>
      <c r="Q1636" s="2">
        <v>41008</v>
      </c>
      <c r="R1636" s="1">
        <v>3.7149999999999999</v>
      </c>
      <c r="T1636" s="2">
        <v>41016</v>
      </c>
      <c r="U1636" s="1">
        <v>3.5105</v>
      </c>
      <c r="W1636" s="2">
        <v>41016</v>
      </c>
      <c r="X1636" s="1">
        <v>3.4849999999999999</v>
      </c>
      <c r="Z1636" s="2">
        <v>41009</v>
      </c>
      <c r="AA1636" s="1">
        <v>3.4975000000000001</v>
      </c>
      <c r="AC1636" s="2">
        <v>41009</v>
      </c>
      <c r="AD1636" s="1">
        <v>3.508</v>
      </c>
      <c r="AF1636" s="2">
        <v>41444</v>
      </c>
      <c r="AG1636" s="1">
        <v>0.27174999999999999</v>
      </c>
      <c r="AI1636" s="2">
        <v>41012</v>
      </c>
      <c r="AJ1636" s="1">
        <v>2.8134999999999999</v>
      </c>
      <c r="AL1636" s="2">
        <v>41015</v>
      </c>
      <c r="AM1636" s="1">
        <v>2.0714999999999999</v>
      </c>
      <c r="AO1636" s="2">
        <v>41011</v>
      </c>
      <c r="AP1636" s="1">
        <v>0.5635</v>
      </c>
      <c r="AR1636" s="2">
        <v>41004</v>
      </c>
      <c r="AS1636" s="1">
        <v>0.53200000000000003</v>
      </c>
      <c r="AU1636" s="2">
        <v>41009</v>
      </c>
      <c r="AV1636" s="1">
        <v>2.4969999999999999</v>
      </c>
      <c r="AX1636" s="2">
        <v>41008</v>
      </c>
      <c r="AY1636" s="1">
        <v>2.629</v>
      </c>
      <c r="BA1636" s="116">
        <v>41005</v>
      </c>
      <c r="BB1636" s="1">
        <v>2.2549999999999999</v>
      </c>
      <c r="BD1636" s="2">
        <v>41003</v>
      </c>
      <c r="BE1636" s="1">
        <v>1.0772999999999999</v>
      </c>
      <c r="BG1636" s="2">
        <v>41096</v>
      </c>
      <c r="BH1636" s="1">
        <v>1.5699999999999998</v>
      </c>
      <c r="BI1636" s="2"/>
      <c r="BJ1636" s="2">
        <v>41096</v>
      </c>
      <c r="BK1636" s="1">
        <v>0.64</v>
      </c>
      <c r="BM1636" s="2">
        <v>41009</v>
      </c>
      <c r="BN1636" s="1">
        <v>1.4650000000000001</v>
      </c>
    </row>
    <row r="1637" spans="2:66">
      <c r="B1637" s="2">
        <v>41471</v>
      </c>
      <c r="C1637" s="1">
        <v>2.69</v>
      </c>
      <c r="E1637" s="2">
        <v>40939</v>
      </c>
      <c r="F1637" s="1">
        <v>3.35</v>
      </c>
      <c r="H1637" s="2">
        <v>40962</v>
      </c>
      <c r="I1637" s="1">
        <v>3.44</v>
      </c>
      <c r="K1637" s="2">
        <v>40960</v>
      </c>
      <c r="L1637" s="1">
        <v>3.85</v>
      </c>
      <c r="N1637" s="2">
        <v>40967</v>
      </c>
      <c r="O1637" s="1">
        <v>3.5300000000000002</v>
      </c>
      <c r="Q1637" s="2">
        <v>41009</v>
      </c>
      <c r="R1637" s="1">
        <v>3.6974999999999998</v>
      </c>
      <c r="T1637" s="2">
        <v>41017</v>
      </c>
      <c r="U1637" s="1">
        <v>3.5425</v>
      </c>
      <c r="W1637" s="2">
        <v>41017</v>
      </c>
      <c r="X1637" s="1">
        <v>3.51</v>
      </c>
      <c r="Z1637" s="2">
        <v>41011</v>
      </c>
      <c r="AA1637" s="1">
        <v>3.5</v>
      </c>
      <c r="AC1637" s="2">
        <v>41011</v>
      </c>
      <c r="AD1637" s="1">
        <v>3.5150000000000001</v>
      </c>
      <c r="AF1637" s="2">
        <v>41445</v>
      </c>
      <c r="AG1637" s="1">
        <v>0.27255000000000001</v>
      </c>
      <c r="AI1637" s="2">
        <v>41015</v>
      </c>
      <c r="AJ1637" s="1">
        <v>2.8120000000000003</v>
      </c>
      <c r="AL1637" s="2">
        <v>41016</v>
      </c>
      <c r="AM1637" s="1">
        <v>2.0859999999999999</v>
      </c>
      <c r="AO1637" s="2">
        <v>41012</v>
      </c>
      <c r="AP1637" s="1">
        <v>0.55900000000000005</v>
      </c>
      <c r="AR1637" s="2">
        <v>41005</v>
      </c>
      <c r="AS1637" s="1">
        <v>0.53849999999999998</v>
      </c>
      <c r="AU1637" s="2">
        <v>41010</v>
      </c>
      <c r="AV1637" s="1">
        <v>2.5247999999999999</v>
      </c>
      <c r="AX1637" s="2">
        <v>41009</v>
      </c>
      <c r="AY1637" s="1">
        <v>2.5760000000000001</v>
      </c>
      <c r="BA1637" s="116">
        <v>41009</v>
      </c>
      <c r="BB1637" s="1">
        <v>2.1960000000000002</v>
      </c>
      <c r="BD1637" s="2">
        <v>41004</v>
      </c>
      <c r="BE1637" s="1">
        <v>1.042</v>
      </c>
      <c r="BG1637" s="2">
        <v>41099</v>
      </c>
      <c r="BH1637" s="1">
        <v>1.53</v>
      </c>
      <c r="BI1637" s="2"/>
      <c r="BJ1637" s="2">
        <v>41099</v>
      </c>
      <c r="BK1637" s="1">
        <v>0.63</v>
      </c>
      <c r="BM1637" s="2">
        <v>41010</v>
      </c>
      <c r="BN1637" s="1">
        <v>1.514</v>
      </c>
    </row>
    <row r="1638" spans="2:66">
      <c r="B1638" s="2">
        <v>41472</v>
      </c>
      <c r="C1638" s="1">
        <v>2.69</v>
      </c>
      <c r="E1638" s="2">
        <v>40940</v>
      </c>
      <c r="F1638" s="1">
        <v>3.35</v>
      </c>
      <c r="H1638" s="2">
        <v>40963</v>
      </c>
      <c r="I1638" s="1">
        <v>3.45</v>
      </c>
      <c r="K1638" s="2">
        <v>40961</v>
      </c>
      <c r="L1638" s="1">
        <v>3.85</v>
      </c>
      <c r="N1638" s="2">
        <v>40968</v>
      </c>
      <c r="O1638" s="1">
        <v>3.55</v>
      </c>
      <c r="Q1638" s="2">
        <v>41011</v>
      </c>
      <c r="R1638" s="1">
        <v>3.69</v>
      </c>
      <c r="T1638" s="2">
        <v>41018</v>
      </c>
      <c r="U1638" s="1">
        <v>3.54</v>
      </c>
      <c r="W1638" s="2">
        <v>41018</v>
      </c>
      <c r="X1638" s="1">
        <v>3.5049999999999999</v>
      </c>
      <c r="Z1638" s="2">
        <v>41012</v>
      </c>
      <c r="AA1638" s="1">
        <v>3.5</v>
      </c>
      <c r="AC1638" s="2">
        <v>41012</v>
      </c>
      <c r="AD1638" s="1">
        <v>3.51</v>
      </c>
      <c r="AF1638" s="2">
        <v>41446</v>
      </c>
      <c r="AG1638" s="1">
        <v>0.27274999999999999</v>
      </c>
      <c r="AI1638" s="2">
        <v>41016</v>
      </c>
      <c r="AJ1638" s="1">
        <v>2.8285</v>
      </c>
      <c r="AL1638" s="2">
        <v>41017</v>
      </c>
      <c r="AM1638" s="1">
        <v>2.0665</v>
      </c>
      <c r="AO1638" s="2">
        <v>41015</v>
      </c>
      <c r="AP1638" s="1">
        <v>0.5625</v>
      </c>
      <c r="AR1638" s="2">
        <v>41008</v>
      </c>
      <c r="AS1638" s="1">
        <v>0.52900000000000003</v>
      </c>
      <c r="AU1638" s="2">
        <v>41011</v>
      </c>
      <c r="AV1638" s="1">
        <v>2.5274999999999999</v>
      </c>
      <c r="AX1638" s="2">
        <v>41010</v>
      </c>
      <c r="AY1638" s="1">
        <v>2.6126</v>
      </c>
      <c r="BA1638" s="116">
        <v>41010</v>
      </c>
      <c r="BB1638" s="1">
        <v>2.2359999999999998</v>
      </c>
      <c r="BD1638" s="2">
        <v>41005</v>
      </c>
      <c r="BE1638" s="1">
        <v>1.046</v>
      </c>
      <c r="BG1638" s="2">
        <v>41100</v>
      </c>
      <c r="BH1638" s="1">
        <v>1.53</v>
      </c>
      <c r="BI1638" s="2"/>
      <c r="BJ1638" s="2">
        <v>41100</v>
      </c>
      <c r="BK1638" s="1">
        <v>0.63</v>
      </c>
      <c r="BM1638" s="2">
        <v>41011</v>
      </c>
      <c r="BN1638" s="1">
        <v>1.5135000000000001</v>
      </c>
    </row>
    <row r="1639" spans="2:66">
      <c r="B1639" s="2">
        <v>41473</v>
      </c>
      <c r="C1639" s="1">
        <v>2.69</v>
      </c>
      <c r="E1639" s="2">
        <v>40941</v>
      </c>
      <c r="F1639" s="1">
        <v>3.35</v>
      </c>
      <c r="H1639" s="2">
        <v>40966</v>
      </c>
      <c r="I1639" s="1">
        <v>3.44</v>
      </c>
      <c r="K1639" s="2">
        <v>40962</v>
      </c>
      <c r="L1639" s="1">
        <v>3.83</v>
      </c>
      <c r="N1639" s="2">
        <v>40970</v>
      </c>
      <c r="O1639" s="1">
        <v>3.58</v>
      </c>
      <c r="Q1639" s="2">
        <v>41012</v>
      </c>
      <c r="R1639" s="1">
        <v>3.69</v>
      </c>
      <c r="T1639" s="2">
        <v>41019</v>
      </c>
      <c r="U1639" s="1">
        <v>3.5175000000000001</v>
      </c>
      <c r="W1639" s="2">
        <v>41019</v>
      </c>
      <c r="X1639" s="1">
        <v>3.4874999999999998</v>
      </c>
      <c r="Z1639" s="2">
        <v>41015</v>
      </c>
      <c r="AA1639" s="1">
        <v>3.4750000000000001</v>
      </c>
      <c r="AC1639" s="2">
        <v>41015</v>
      </c>
      <c r="AD1639" s="1">
        <v>3.4950000000000001</v>
      </c>
      <c r="AF1639" s="2">
        <v>41449</v>
      </c>
      <c r="AG1639" s="1">
        <v>0.27675</v>
      </c>
      <c r="AI1639" s="2">
        <v>41017</v>
      </c>
      <c r="AJ1639" s="1">
        <v>2.8174999999999999</v>
      </c>
      <c r="AL1639" s="2">
        <v>41018</v>
      </c>
      <c r="AM1639" s="1">
        <v>2.0644999999999998</v>
      </c>
      <c r="AO1639" s="2">
        <v>41016</v>
      </c>
      <c r="AP1639" s="1">
        <v>0.55349999999999999</v>
      </c>
      <c r="AR1639" s="2">
        <v>41009</v>
      </c>
      <c r="AS1639" s="1">
        <v>0.53549999999999998</v>
      </c>
      <c r="AU1639" s="2">
        <v>41012</v>
      </c>
      <c r="AV1639" s="1">
        <v>2.4870999999999999</v>
      </c>
      <c r="AX1639" s="2">
        <v>41011</v>
      </c>
      <c r="AY1639" s="1">
        <v>2.6165000000000003</v>
      </c>
      <c r="BA1639" s="116">
        <v>41011</v>
      </c>
      <c r="BB1639" s="1">
        <v>2.242</v>
      </c>
      <c r="BD1639" s="2">
        <v>41008</v>
      </c>
      <c r="BE1639" s="1">
        <v>1.046</v>
      </c>
      <c r="BG1639" s="2">
        <v>41101</v>
      </c>
      <c r="BH1639" s="1">
        <v>1.54</v>
      </c>
      <c r="BI1639" s="2"/>
      <c r="BJ1639" s="2">
        <v>41101</v>
      </c>
      <c r="BK1639" s="1">
        <v>0.64</v>
      </c>
      <c r="BM1639" s="2">
        <v>41012</v>
      </c>
      <c r="BN1639" s="1">
        <v>1.486</v>
      </c>
    </row>
    <row r="1640" spans="2:66">
      <c r="B1640" s="2">
        <v>41474</v>
      </c>
      <c r="C1640" s="1">
        <v>2.67</v>
      </c>
      <c r="E1640" s="2">
        <v>40942</v>
      </c>
      <c r="F1640" s="1">
        <v>3.35</v>
      </c>
      <c r="H1640" s="2">
        <v>40967</v>
      </c>
      <c r="I1640" s="1">
        <v>3.42</v>
      </c>
      <c r="K1640" s="2">
        <v>40963</v>
      </c>
      <c r="L1640" s="1">
        <v>3.83</v>
      </c>
      <c r="N1640" s="2">
        <v>40973</v>
      </c>
      <c r="O1640" s="1">
        <v>3.61</v>
      </c>
      <c r="Q1640" s="2">
        <v>41015</v>
      </c>
      <c r="R1640" s="1">
        <v>3.6574999999999998</v>
      </c>
      <c r="T1640" s="2">
        <v>41022</v>
      </c>
      <c r="U1640" s="1">
        <v>3.5274999999999999</v>
      </c>
      <c r="W1640" s="2">
        <v>41022</v>
      </c>
      <c r="X1640" s="1">
        <v>3.4975000000000001</v>
      </c>
      <c r="Z1640" s="2">
        <v>41016</v>
      </c>
      <c r="AA1640" s="1">
        <v>3.4750000000000001</v>
      </c>
      <c r="AC1640" s="2">
        <v>41016</v>
      </c>
      <c r="AD1640" s="1">
        <v>3.4950000000000001</v>
      </c>
      <c r="AF1640" s="2">
        <v>41450</v>
      </c>
      <c r="AG1640" s="1">
        <v>0.27610000000000001</v>
      </c>
      <c r="AI1640" s="2">
        <v>41018</v>
      </c>
      <c r="AJ1640" s="1">
        <v>2.8105000000000002</v>
      </c>
      <c r="AL1640" s="2">
        <v>41019</v>
      </c>
      <c r="AM1640" s="1">
        <v>2.06</v>
      </c>
      <c r="AO1640" s="2">
        <v>41017</v>
      </c>
      <c r="AP1640" s="1">
        <v>0.55349999999999999</v>
      </c>
      <c r="AR1640" s="2">
        <v>41010</v>
      </c>
      <c r="AS1640" s="1">
        <v>0.51900000000000002</v>
      </c>
      <c r="AU1640" s="2">
        <v>41015</v>
      </c>
      <c r="AV1640" s="1">
        <v>2.504</v>
      </c>
      <c r="AX1640" s="2">
        <v>41012</v>
      </c>
      <c r="AY1640" s="1">
        <v>2.5756000000000001</v>
      </c>
      <c r="BA1640" s="116">
        <v>41012</v>
      </c>
      <c r="BB1640" s="1">
        <v>2.1991000000000001</v>
      </c>
      <c r="BD1640" s="2">
        <v>41009</v>
      </c>
      <c r="BE1640" s="1">
        <v>1.0249999999999999</v>
      </c>
      <c r="BG1640" s="2">
        <v>41102</v>
      </c>
      <c r="BH1640" s="1">
        <v>1.5</v>
      </c>
      <c r="BI1640" s="2"/>
      <c r="BJ1640" s="2">
        <v>41102</v>
      </c>
      <c r="BK1640" s="1">
        <v>0.63</v>
      </c>
      <c r="BM1640" s="2">
        <v>41015</v>
      </c>
      <c r="BN1640" s="1">
        <v>1.5044999999999999</v>
      </c>
    </row>
    <row r="1641" spans="2:66">
      <c r="B1641" s="2">
        <v>41477</v>
      </c>
      <c r="C1641" s="1">
        <v>2.67</v>
      </c>
      <c r="E1641" s="2">
        <v>40945</v>
      </c>
      <c r="F1641" s="1">
        <v>3.35</v>
      </c>
      <c r="H1641" s="2">
        <v>40968</v>
      </c>
      <c r="I1641" s="1">
        <v>3.45</v>
      </c>
      <c r="K1641" s="2">
        <v>40966</v>
      </c>
      <c r="L1641" s="1">
        <v>3.82</v>
      </c>
      <c r="N1641" s="2">
        <v>40974</v>
      </c>
      <c r="O1641" s="1">
        <v>3.61</v>
      </c>
      <c r="Q1641" s="2">
        <v>41016</v>
      </c>
      <c r="R1641" s="1">
        <v>3.6475</v>
      </c>
      <c r="T1641" s="2">
        <v>41023</v>
      </c>
      <c r="U1641" s="1">
        <v>3.52</v>
      </c>
      <c r="W1641" s="2">
        <v>41023</v>
      </c>
      <c r="X1641" s="1">
        <v>3.4925000000000002</v>
      </c>
      <c r="Z1641" s="2">
        <v>41017</v>
      </c>
      <c r="AA1641" s="1">
        <v>3.4950000000000001</v>
      </c>
      <c r="AC1641" s="2">
        <v>41017</v>
      </c>
      <c r="AD1641" s="1">
        <v>3.5125000000000002</v>
      </c>
      <c r="AF1641" s="2">
        <v>41451</v>
      </c>
      <c r="AG1641" s="1">
        <v>0.27560000000000001</v>
      </c>
      <c r="AI1641" s="2">
        <v>41019</v>
      </c>
      <c r="AJ1641" s="1">
        <v>2.81</v>
      </c>
      <c r="AL1641" s="2">
        <v>41022</v>
      </c>
      <c r="AM1641" s="1">
        <v>2.04</v>
      </c>
      <c r="AO1641" s="2">
        <v>41018</v>
      </c>
      <c r="AP1641" s="1">
        <v>0.55800000000000005</v>
      </c>
      <c r="AR1641" s="2">
        <v>41011</v>
      </c>
      <c r="AS1641" s="1">
        <v>0.501</v>
      </c>
      <c r="AU1641" s="2">
        <v>41016</v>
      </c>
      <c r="AV1641" s="1">
        <v>2.5049000000000001</v>
      </c>
      <c r="AX1641" s="2">
        <v>41015</v>
      </c>
      <c r="AY1641" s="1">
        <v>2.593</v>
      </c>
      <c r="BA1641" s="116">
        <v>41015</v>
      </c>
      <c r="BB1641" s="1">
        <v>2.2200000000000002</v>
      </c>
      <c r="BD1641" s="2">
        <v>41010</v>
      </c>
      <c r="BE1641" s="1">
        <v>1.0485</v>
      </c>
      <c r="BG1641" s="2">
        <v>41103</v>
      </c>
      <c r="BH1641" s="1">
        <v>1.52</v>
      </c>
      <c r="BI1641" s="2"/>
      <c r="BJ1641" s="2">
        <v>41103</v>
      </c>
      <c r="BK1641" s="1">
        <v>0.63</v>
      </c>
      <c r="BM1641" s="2">
        <v>41016</v>
      </c>
      <c r="BN1641" s="1">
        <v>1.5085</v>
      </c>
    </row>
    <row r="1642" spans="2:66">
      <c r="B1642" s="2">
        <v>41478</v>
      </c>
      <c r="C1642" s="1">
        <v>2.67</v>
      </c>
      <c r="E1642" s="2">
        <v>40946</v>
      </c>
      <c r="F1642" s="1">
        <v>3.35</v>
      </c>
      <c r="H1642" s="2">
        <v>40970</v>
      </c>
      <c r="I1642" s="1">
        <v>3.48</v>
      </c>
      <c r="K1642" s="2">
        <v>40967</v>
      </c>
      <c r="L1642" s="1">
        <v>3.8</v>
      </c>
      <c r="N1642" s="2">
        <v>40975</v>
      </c>
      <c r="O1642" s="1">
        <v>3.63</v>
      </c>
      <c r="Q1642" s="2">
        <v>41017</v>
      </c>
      <c r="R1642" s="1">
        <v>3.6775000000000002</v>
      </c>
      <c r="T1642" s="2">
        <v>41024</v>
      </c>
      <c r="U1642" s="1">
        <v>3.5329999999999999</v>
      </c>
      <c r="W1642" s="2">
        <v>41024</v>
      </c>
      <c r="X1642" s="1">
        <v>3.5074999999999998</v>
      </c>
      <c r="Z1642" s="2">
        <v>41018</v>
      </c>
      <c r="AA1642" s="1">
        <v>3.4950000000000001</v>
      </c>
      <c r="AC1642" s="2">
        <v>41018</v>
      </c>
      <c r="AD1642" s="1">
        <v>3.5125000000000002</v>
      </c>
      <c r="AF1642" s="2">
        <v>41452</v>
      </c>
      <c r="AG1642" s="1">
        <v>0.27400000000000002</v>
      </c>
      <c r="AI1642" s="2">
        <v>41022</v>
      </c>
      <c r="AJ1642" s="1">
        <v>2.7789999999999999</v>
      </c>
      <c r="AL1642" s="2">
        <v>41023</v>
      </c>
      <c r="AM1642" s="1">
        <v>2.081</v>
      </c>
      <c r="AO1642" s="2">
        <v>41019</v>
      </c>
      <c r="AP1642" s="1">
        <v>0.5595</v>
      </c>
      <c r="AR1642" s="2">
        <v>41012</v>
      </c>
      <c r="AS1642" s="1">
        <v>0.50649999999999995</v>
      </c>
      <c r="AU1642" s="2">
        <v>41017</v>
      </c>
      <c r="AV1642" s="1">
        <v>2.4668999999999999</v>
      </c>
      <c r="AX1642" s="2">
        <v>41016</v>
      </c>
      <c r="AY1642" s="1">
        <v>2.5949999999999998</v>
      </c>
      <c r="BA1642" s="116">
        <v>41016</v>
      </c>
      <c r="BB1642" s="1">
        <v>2.2250000000000001</v>
      </c>
      <c r="BD1642" s="2">
        <v>41011</v>
      </c>
      <c r="BE1642" s="1">
        <v>1.0305</v>
      </c>
      <c r="BG1642" s="2">
        <v>41106</v>
      </c>
      <c r="BH1642" s="1">
        <v>1.5</v>
      </c>
      <c r="BI1642" s="2"/>
      <c r="BJ1642" s="2">
        <v>41106</v>
      </c>
      <c r="BK1642" s="1">
        <v>0.6</v>
      </c>
      <c r="BM1642" s="2">
        <v>41017</v>
      </c>
      <c r="BN1642" s="1">
        <v>1.4779</v>
      </c>
    </row>
    <row r="1643" spans="2:66">
      <c r="B1643" s="2">
        <v>41479</v>
      </c>
      <c r="C1643" s="1">
        <v>2.67</v>
      </c>
      <c r="E1643" s="2">
        <v>40947</v>
      </c>
      <c r="F1643" s="1">
        <v>3.36</v>
      </c>
      <c r="H1643" s="2">
        <v>40973</v>
      </c>
      <c r="I1643" s="1">
        <v>3.51</v>
      </c>
      <c r="K1643" s="2">
        <v>40968</v>
      </c>
      <c r="L1643" s="1">
        <v>3.82</v>
      </c>
      <c r="N1643" s="2">
        <v>40976</v>
      </c>
      <c r="O1643" s="1">
        <v>3.6</v>
      </c>
      <c r="Q1643" s="2">
        <v>41018</v>
      </c>
      <c r="R1643" s="1">
        <v>3.6739999999999999</v>
      </c>
      <c r="T1643" s="2">
        <v>41025</v>
      </c>
      <c r="U1643" s="1">
        <v>3.5329999999999999</v>
      </c>
      <c r="W1643" s="2">
        <v>41025</v>
      </c>
      <c r="X1643" s="1">
        <v>3.5030000000000001</v>
      </c>
      <c r="Z1643" s="2">
        <v>41019</v>
      </c>
      <c r="AA1643" s="1">
        <v>3.4775</v>
      </c>
      <c r="AC1643" s="2">
        <v>41019</v>
      </c>
      <c r="AD1643" s="1">
        <v>3.4990000000000001</v>
      </c>
      <c r="AF1643" s="2">
        <v>41453</v>
      </c>
      <c r="AG1643" s="1">
        <v>0.27310000000000001</v>
      </c>
      <c r="AI1643" s="2">
        <v>41023</v>
      </c>
      <c r="AJ1643" s="1">
        <v>2.8245</v>
      </c>
      <c r="AL1643" s="2">
        <v>41024</v>
      </c>
      <c r="AM1643" s="1">
        <v>2.0874999999999999</v>
      </c>
      <c r="AO1643" s="2">
        <v>41022</v>
      </c>
      <c r="AP1643" s="1">
        <v>0.5645</v>
      </c>
      <c r="AR1643" s="2">
        <v>41015</v>
      </c>
      <c r="AS1643" s="1">
        <v>0.50849999999999995</v>
      </c>
      <c r="AU1643" s="2">
        <v>41018</v>
      </c>
      <c r="AV1643" s="1">
        <v>2.4706999999999999</v>
      </c>
      <c r="AX1643" s="2">
        <v>41017</v>
      </c>
      <c r="AY1643" s="1">
        <v>2.5659999999999998</v>
      </c>
      <c r="BA1643" s="116">
        <v>41017</v>
      </c>
      <c r="BB1643" s="1">
        <v>2.1968999999999999</v>
      </c>
      <c r="BD1643" s="2">
        <v>41012</v>
      </c>
      <c r="BE1643" s="1">
        <v>1.0205</v>
      </c>
      <c r="BG1643" s="2">
        <v>41107</v>
      </c>
      <c r="BH1643" s="1">
        <v>1.53</v>
      </c>
      <c r="BI1643" s="2"/>
      <c r="BJ1643" s="2">
        <v>41107</v>
      </c>
      <c r="BK1643" s="1">
        <v>0.62</v>
      </c>
      <c r="BM1643" s="2">
        <v>41018</v>
      </c>
      <c r="BN1643" s="1">
        <v>1.4924999999999999</v>
      </c>
    </row>
    <row r="1644" spans="2:66">
      <c r="B1644" s="2">
        <v>41480</v>
      </c>
      <c r="C1644" s="1">
        <v>2.66</v>
      </c>
      <c r="E1644" s="2">
        <v>40948</v>
      </c>
      <c r="F1644" s="1">
        <v>3.36</v>
      </c>
      <c r="H1644" s="2">
        <v>40974</v>
      </c>
      <c r="I1644" s="1">
        <v>3.5</v>
      </c>
      <c r="K1644" s="2">
        <v>40970</v>
      </c>
      <c r="L1644" s="1">
        <v>3.85</v>
      </c>
      <c r="N1644" s="2">
        <v>40977</v>
      </c>
      <c r="O1644" s="1">
        <v>3.61</v>
      </c>
      <c r="Q1644" s="2">
        <v>41019</v>
      </c>
      <c r="R1644" s="1">
        <v>3.65</v>
      </c>
      <c r="T1644" s="2">
        <v>41026</v>
      </c>
      <c r="U1644" s="1">
        <v>3.504</v>
      </c>
      <c r="W1644" s="2">
        <v>41026</v>
      </c>
      <c r="X1644" s="1">
        <v>3.48</v>
      </c>
      <c r="Z1644" s="2">
        <v>41022</v>
      </c>
      <c r="AA1644" s="1">
        <v>3.4859999999999998</v>
      </c>
      <c r="AC1644" s="2">
        <v>41022</v>
      </c>
      <c r="AD1644" s="1">
        <v>3.5024999999999999</v>
      </c>
      <c r="AF1644" s="2">
        <v>41456</v>
      </c>
      <c r="AG1644" s="1">
        <v>0.27310000000000001</v>
      </c>
      <c r="AI1644" s="2">
        <v>41024</v>
      </c>
      <c r="AJ1644" s="1">
        <v>2.8420000000000001</v>
      </c>
      <c r="AL1644" s="2">
        <v>41025</v>
      </c>
      <c r="AM1644" s="1">
        <v>2.0510000000000002</v>
      </c>
      <c r="AO1644" s="2">
        <v>41023</v>
      </c>
      <c r="AP1644" s="1">
        <v>0.56850000000000001</v>
      </c>
      <c r="AR1644" s="2">
        <v>41016</v>
      </c>
      <c r="AS1644" s="1">
        <v>0.4965</v>
      </c>
      <c r="AU1644" s="2">
        <v>41019</v>
      </c>
      <c r="AV1644" s="1">
        <v>2.4866999999999999</v>
      </c>
      <c r="AX1644" s="2">
        <v>41018</v>
      </c>
      <c r="AY1644" s="1">
        <v>2.5716000000000001</v>
      </c>
      <c r="BA1644" s="116">
        <v>41018</v>
      </c>
      <c r="BB1644" s="1">
        <v>2.2021999999999999</v>
      </c>
      <c r="BD1644" s="2">
        <v>41015</v>
      </c>
      <c r="BE1644" s="1">
        <v>1.0449999999999999</v>
      </c>
      <c r="BG1644" s="2">
        <v>41108</v>
      </c>
      <c r="BH1644" s="1">
        <v>1.52</v>
      </c>
      <c r="BI1644" s="2"/>
      <c r="BJ1644" s="2">
        <v>41108</v>
      </c>
      <c r="BK1644" s="1">
        <v>0.6</v>
      </c>
      <c r="BM1644" s="2">
        <v>41019</v>
      </c>
      <c r="BN1644" s="1">
        <v>1.5310000000000001</v>
      </c>
    </row>
    <row r="1645" spans="2:66">
      <c r="B1645" s="2">
        <v>41481</v>
      </c>
      <c r="C1645" s="1">
        <v>2.67</v>
      </c>
      <c r="E1645" s="2">
        <v>40949</v>
      </c>
      <c r="F1645" s="1">
        <v>3.36</v>
      </c>
      <c r="H1645" s="2">
        <v>40975</v>
      </c>
      <c r="I1645" s="1">
        <v>3.5</v>
      </c>
      <c r="K1645" s="2">
        <v>40973</v>
      </c>
      <c r="L1645" s="1">
        <v>3.88</v>
      </c>
      <c r="N1645" s="2">
        <v>40980</v>
      </c>
      <c r="O1645" s="1">
        <v>3.59</v>
      </c>
      <c r="Q1645" s="2">
        <v>41022</v>
      </c>
      <c r="R1645" s="1">
        <v>3.6574999999999998</v>
      </c>
      <c r="T1645" s="2">
        <v>41029</v>
      </c>
      <c r="U1645" s="1">
        <v>3.4925000000000002</v>
      </c>
      <c r="W1645" s="2">
        <v>41029</v>
      </c>
      <c r="X1645" s="1">
        <v>3.4675000000000002</v>
      </c>
      <c r="Z1645" s="2">
        <v>41023</v>
      </c>
      <c r="AA1645" s="1">
        <v>3.4824999999999999</v>
      </c>
      <c r="AC1645" s="2">
        <v>41023</v>
      </c>
      <c r="AD1645" s="1">
        <v>3.5</v>
      </c>
      <c r="AF1645" s="2">
        <v>41457</v>
      </c>
      <c r="AG1645" s="1">
        <v>0.27289999999999998</v>
      </c>
      <c r="AI1645" s="2">
        <v>41025</v>
      </c>
      <c r="AJ1645" s="1">
        <v>2.8174999999999999</v>
      </c>
      <c r="AL1645" s="2">
        <v>41026</v>
      </c>
      <c r="AM1645" s="1">
        <v>2.0465</v>
      </c>
      <c r="AO1645" s="2">
        <v>41024</v>
      </c>
      <c r="AP1645" s="1">
        <v>0.55049999999999999</v>
      </c>
      <c r="AR1645" s="2">
        <v>41017</v>
      </c>
      <c r="AS1645" s="1">
        <v>0.50249999999999995</v>
      </c>
      <c r="AU1645" s="2">
        <v>41022</v>
      </c>
      <c r="AV1645" s="1">
        <v>2.4710000000000001</v>
      </c>
      <c r="AX1645" s="2">
        <v>41019</v>
      </c>
      <c r="AY1645" s="1">
        <v>2.5918999999999999</v>
      </c>
      <c r="BA1645" s="116">
        <v>41019</v>
      </c>
      <c r="BB1645" s="1">
        <v>2.2197</v>
      </c>
      <c r="BD1645" s="2">
        <v>41016</v>
      </c>
      <c r="BE1645" s="1">
        <v>1.0324</v>
      </c>
      <c r="BG1645" s="2">
        <v>41109</v>
      </c>
      <c r="BH1645" s="1">
        <v>1.54</v>
      </c>
      <c r="BI1645" s="2"/>
      <c r="BJ1645" s="2">
        <v>41109</v>
      </c>
      <c r="BK1645" s="1">
        <v>0.62</v>
      </c>
      <c r="BM1645" s="2">
        <v>41022</v>
      </c>
      <c r="BN1645" s="1">
        <v>1.5105</v>
      </c>
    </row>
    <row r="1646" spans="2:66">
      <c r="B1646" s="2">
        <v>41484</v>
      </c>
      <c r="C1646" s="1">
        <v>2.66</v>
      </c>
      <c r="E1646" s="2">
        <v>40952</v>
      </c>
      <c r="F1646" s="1">
        <v>3.36</v>
      </c>
      <c r="H1646" s="2">
        <v>40976</v>
      </c>
      <c r="I1646" s="1">
        <v>3.48</v>
      </c>
      <c r="K1646" s="2">
        <v>40974</v>
      </c>
      <c r="L1646" s="1">
        <v>3.88</v>
      </c>
      <c r="N1646" s="2">
        <v>40981</v>
      </c>
      <c r="O1646" s="1">
        <v>3.59</v>
      </c>
      <c r="Q1646" s="2">
        <v>41023</v>
      </c>
      <c r="R1646" s="1">
        <v>3.6480000000000001</v>
      </c>
      <c r="T1646" s="2">
        <v>41030</v>
      </c>
      <c r="U1646" s="1">
        <v>3.4925000000000002</v>
      </c>
      <c r="W1646" s="2">
        <v>41030</v>
      </c>
      <c r="X1646" s="1">
        <v>3.4675000000000002</v>
      </c>
      <c r="Z1646" s="2">
        <v>41024</v>
      </c>
      <c r="AA1646" s="1">
        <v>3.4950000000000001</v>
      </c>
      <c r="AC1646" s="2">
        <v>41024</v>
      </c>
      <c r="AD1646" s="1">
        <v>3.51</v>
      </c>
      <c r="AF1646" s="2">
        <v>41458</v>
      </c>
      <c r="AG1646" s="1">
        <v>0.27389999999999998</v>
      </c>
      <c r="AI1646" s="2">
        <v>41026</v>
      </c>
      <c r="AJ1646" s="1">
        <v>2.8159999999999998</v>
      </c>
      <c r="AL1646" s="2">
        <v>41029</v>
      </c>
      <c r="AM1646" s="1">
        <v>2.02</v>
      </c>
      <c r="AO1646" s="2">
        <v>41025</v>
      </c>
      <c r="AP1646" s="1">
        <v>0.55400000000000005</v>
      </c>
      <c r="AR1646" s="2">
        <v>41018</v>
      </c>
      <c r="AS1646" s="1">
        <v>0.50749999999999995</v>
      </c>
      <c r="AU1646" s="2">
        <v>41023</v>
      </c>
      <c r="AV1646" s="1">
        <v>2.5293000000000001</v>
      </c>
      <c r="AX1646" s="2">
        <v>41022</v>
      </c>
      <c r="AY1646" s="1">
        <v>2.5819999999999999</v>
      </c>
      <c r="BA1646" s="116">
        <v>41022</v>
      </c>
      <c r="BB1646" s="1">
        <v>2.2160000000000002</v>
      </c>
      <c r="BD1646" s="2">
        <v>41017</v>
      </c>
      <c r="BE1646" s="1">
        <v>1.01</v>
      </c>
      <c r="BG1646" s="2">
        <v>41110</v>
      </c>
      <c r="BH1646" s="1">
        <v>1.49</v>
      </c>
      <c r="BI1646" s="2"/>
      <c r="BJ1646" s="2">
        <v>41110</v>
      </c>
      <c r="BK1646" s="1">
        <v>0.59</v>
      </c>
      <c r="BM1646" s="2">
        <v>41023</v>
      </c>
      <c r="BN1646" s="1">
        <v>1.542</v>
      </c>
    </row>
    <row r="1647" spans="2:66">
      <c r="B1647" s="2">
        <v>41485</v>
      </c>
      <c r="C1647" s="1">
        <v>2.66</v>
      </c>
      <c r="E1647" s="2">
        <v>40953</v>
      </c>
      <c r="F1647" s="1">
        <v>3.36</v>
      </c>
      <c r="H1647" s="2">
        <v>40977</v>
      </c>
      <c r="I1647" s="1">
        <v>3.49</v>
      </c>
      <c r="K1647" s="2">
        <v>40975</v>
      </c>
      <c r="L1647" s="1">
        <v>3.9</v>
      </c>
      <c r="N1647" s="2">
        <v>40982</v>
      </c>
      <c r="O1647" s="1">
        <v>3.62</v>
      </c>
      <c r="Q1647" s="2">
        <v>41024</v>
      </c>
      <c r="R1647" s="1">
        <v>3.6625000000000001</v>
      </c>
      <c r="T1647" s="2">
        <v>41031</v>
      </c>
      <c r="U1647" s="1">
        <v>3.5</v>
      </c>
      <c r="W1647" s="2">
        <v>41031</v>
      </c>
      <c r="X1647" s="1">
        <v>3.4725000000000001</v>
      </c>
      <c r="Z1647" s="2">
        <v>41025</v>
      </c>
      <c r="AA1647" s="1">
        <v>3.4950000000000001</v>
      </c>
      <c r="AC1647" s="2">
        <v>41025</v>
      </c>
      <c r="AD1647" s="1">
        <v>3.5030000000000001</v>
      </c>
      <c r="AF1647" s="2">
        <v>41459</v>
      </c>
      <c r="AG1647" s="1">
        <v>0.27089999999999997</v>
      </c>
      <c r="AI1647" s="2">
        <v>41029</v>
      </c>
      <c r="AJ1647" s="1">
        <v>2.7995000000000001</v>
      </c>
      <c r="AL1647" s="2">
        <v>41030</v>
      </c>
      <c r="AM1647" s="1">
        <v>2.052</v>
      </c>
      <c r="AO1647" s="2">
        <v>41026</v>
      </c>
      <c r="AP1647" s="1">
        <v>0.54849999999999999</v>
      </c>
      <c r="AR1647" s="2">
        <v>41019</v>
      </c>
      <c r="AS1647" s="1">
        <v>0.50700000000000001</v>
      </c>
      <c r="AU1647" s="2">
        <v>41024</v>
      </c>
      <c r="AV1647" s="1">
        <v>2.5470000000000002</v>
      </c>
      <c r="AX1647" s="2">
        <v>41023</v>
      </c>
      <c r="AY1647" s="1">
        <v>2.6341999999999999</v>
      </c>
      <c r="BA1647" s="116">
        <v>41023</v>
      </c>
      <c r="BB1647" s="1">
        <v>2.2549999999999999</v>
      </c>
      <c r="BD1647" s="2">
        <v>41018</v>
      </c>
      <c r="BE1647" s="1">
        <v>1.032</v>
      </c>
      <c r="BG1647" s="2">
        <v>41113</v>
      </c>
      <c r="BH1647" s="1">
        <v>1.47</v>
      </c>
      <c r="BI1647" s="2"/>
      <c r="BJ1647" s="2">
        <v>41113</v>
      </c>
      <c r="BK1647" s="1">
        <v>0.56999999999999995</v>
      </c>
      <c r="BM1647" s="2">
        <v>41024</v>
      </c>
      <c r="BN1647" s="1">
        <v>1.5295000000000001</v>
      </c>
    </row>
    <row r="1648" spans="2:66">
      <c r="B1648" s="2">
        <v>41486</v>
      </c>
      <c r="C1648" s="1">
        <v>2.66</v>
      </c>
      <c r="E1648" s="2">
        <v>40954</v>
      </c>
      <c r="F1648" s="1">
        <v>3.36</v>
      </c>
      <c r="H1648" s="2">
        <v>40980</v>
      </c>
      <c r="I1648" s="1">
        <v>3.4699999999999998</v>
      </c>
      <c r="K1648" s="2">
        <v>40976</v>
      </c>
      <c r="L1648" s="1">
        <v>3.87</v>
      </c>
      <c r="N1648" s="2">
        <v>40983</v>
      </c>
      <c r="O1648" s="1">
        <v>3.68</v>
      </c>
      <c r="Q1648" s="2">
        <v>41025</v>
      </c>
      <c r="R1648" s="1">
        <v>3.6619999999999999</v>
      </c>
      <c r="T1648" s="2">
        <v>41032</v>
      </c>
      <c r="U1648" s="1">
        <v>3.4649999999999999</v>
      </c>
      <c r="W1648" s="2">
        <v>41032</v>
      </c>
      <c r="X1648" s="1">
        <v>3.4449999999999998</v>
      </c>
      <c r="Z1648" s="2">
        <v>41026</v>
      </c>
      <c r="AA1648" s="1">
        <v>3.4725000000000001</v>
      </c>
      <c r="AC1648" s="2">
        <v>41026</v>
      </c>
      <c r="AD1648" s="1">
        <v>3.49</v>
      </c>
      <c r="AF1648" s="2">
        <v>41460</v>
      </c>
      <c r="AG1648" s="1">
        <v>0.26989999999999997</v>
      </c>
      <c r="AI1648" s="2">
        <v>41030</v>
      </c>
      <c r="AJ1648" s="1">
        <v>2.839</v>
      </c>
      <c r="AL1648" s="2">
        <v>41031</v>
      </c>
      <c r="AM1648" s="1">
        <v>2.036</v>
      </c>
      <c r="AO1648" s="2">
        <v>41029</v>
      </c>
      <c r="AP1648" s="1">
        <v>0.54049999999999998</v>
      </c>
      <c r="AR1648" s="2">
        <v>41022</v>
      </c>
      <c r="AS1648" s="1">
        <v>0.51649999999999996</v>
      </c>
      <c r="AU1648" s="2">
        <v>41025</v>
      </c>
      <c r="AV1648" s="1">
        <v>2.532</v>
      </c>
      <c r="AX1648" s="2">
        <v>41024</v>
      </c>
      <c r="AY1648" s="1">
        <v>2.6488</v>
      </c>
      <c r="BA1648" s="116">
        <v>41024</v>
      </c>
      <c r="BB1648" s="1">
        <v>2.2578</v>
      </c>
      <c r="BD1648" s="2">
        <v>41019</v>
      </c>
      <c r="BE1648" s="1">
        <v>1.0740000000000001</v>
      </c>
      <c r="BG1648" s="2">
        <v>41114</v>
      </c>
      <c r="BH1648" s="1">
        <v>1.44</v>
      </c>
      <c r="BI1648" s="2"/>
      <c r="BJ1648" s="2">
        <v>41114</v>
      </c>
      <c r="BK1648" s="1">
        <v>0.56999999999999995</v>
      </c>
      <c r="BM1648" s="2">
        <v>41025</v>
      </c>
      <c r="BN1648" s="1">
        <v>1.4929999999999999</v>
      </c>
    </row>
    <row r="1649" spans="2:66">
      <c r="B1649" s="2">
        <v>41487</v>
      </c>
      <c r="C1649" s="1">
        <v>2.66</v>
      </c>
      <c r="E1649" s="2">
        <v>40955</v>
      </c>
      <c r="F1649" s="1">
        <v>3.36</v>
      </c>
      <c r="H1649" s="2">
        <v>40981</v>
      </c>
      <c r="I1649" s="1">
        <v>3.48</v>
      </c>
      <c r="K1649" s="2">
        <v>40977</v>
      </c>
      <c r="L1649" s="1">
        <v>3.87</v>
      </c>
      <c r="N1649" s="2">
        <v>40984</v>
      </c>
      <c r="O1649" s="1">
        <v>3.7</v>
      </c>
      <c r="Q1649" s="2">
        <v>41026</v>
      </c>
      <c r="R1649" s="1">
        <v>3.63</v>
      </c>
      <c r="T1649" s="2">
        <v>41033</v>
      </c>
      <c r="U1649" s="1">
        <v>3.45</v>
      </c>
      <c r="W1649" s="2">
        <v>41033</v>
      </c>
      <c r="X1649" s="1">
        <v>3.43</v>
      </c>
      <c r="Z1649" s="2">
        <v>41029</v>
      </c>
      <c r="AA1649" s="1">
        <v>3.4649999999999999</v>
      </c>
      <c r="AC1649" s="2">
        <v>41029</v>
      </c>
      <c r="AD1649" s="1">
        <v>3.4874999999999998</v>
      </c>
      <c r="AF1649" s="2">
        <v>41463</v>
      </c>
      <c r="AG1649" s="1">
        <v>0.26860000000000001</v>
      </c>
      <c r="AI1649" s="2">
        <v>41031</v>
      </c>
      <c r="AJ1649" s="1">
        <v>2.8085</v>
      </c>
      <c r="AL1649" s="2">
        <v>41032</v>
      </c>
      <c r="AM1649" s="1">
        <v>2.0390000000000001</v>
      </c>
      <c r="AO1649" s="2">
        <v>41030</v>
      </c>
      <c r="AP1649" s="1">
        <v>0.53949999999999998</v>
      </c>
      <c r="AR1649" s="2">
        <v>41023</v>
      </c>
      <c r="AS1649" s="1">
        <v>0.51500000000000001</v>
      </c>
      <c r="AU1649" s="2">
        <v>41026</v>
      </c>
      <c r="AV1649" s="1">
        <v>2.5133000000000001</v>
      </c>
      <c r="AX1649" s="2">
        <v>41025</v>
      </c>
      <c r="AY1649" s="1">
        <v>2.6337000000000002</v>
      </c>
      <c r="BA1649" s="116">
        <v>41025</v>
      </c>
      <c r="BB1649" s="1">
        <v>2.2376999999999998</v>
      </c>
      <c r="BD1649" s="2">
        <v>41022</v>
      </c>
      <c r="BE1649" s="1">
        <v>1.0469999999999999</v>
      </c>
      <c r="BG1649" s="2">
        <v>41115</v>
      </c>
      <c r="BH1649" s="1">
        <v>1.43</v>
      </c>
      <c r="BI1649" s="2"/>
      <c r="BJ1649" s="2">
        <v>41115</v>
      </c>
      <c r="BK1649" s="1">
        <v>0.56000000000000005</v>
      </c>
      <c r="BM1649" s="2">
        <v>41026</v>
      </c>
      <c r="BN1649" s="1">
        <v>1.4847999999999999</v>
      </c>
    </row>
    <row r="1650" spans="2:66">
      <c r="B1650" s="2">
        <v>41488</v>
      </c>
      <c r="C1650" s="1">
        <v>2.66</v>
      </c>
      <c r="E1650" s="2">
        <v>40956</v>
      </c>
      <c r="F1650" s="1">
        <v>3.36</v>
      </c>
      <c r="H1650" s="2">
        <v>40982</v>
      </c>
      <c r="I1650" s="1">
        <v>3.52</v>
      </c>
      <c r="K1650" s="2">
        <v>40980</v>
      </c>
      <c r="L1650" s="1">
        <v>3.85</v>
      </c>
      <c r="N1650" s="2">
        <v>40987</v>
      </c>
      <c r="O1650" s="1">
        <v>3.76</v>
      </c>
      <c r="Q1650" s="2">
        <v>41029</v>
      </c>
      <c r="R1650" s="1">
        <v>3.6150000000000002</v>
      </c>
      <c r="T1650" s="2">
        <v>41036</v>
      </c>
      <c r="U1650" s="1">
        <v>3.4024999999999999</v>
      </c>
      <c r="W1650" s="2">
        <v>41036</v>
      </c>
      <c r="X1650" s="1">
        <v>3.3875000000000002</v>
      </c>
      <c r="Z1650" s="2">
        <v>41030</v>
      </c>
      <c r="AA1650" s="1">
        <v>3.4649999999999999</v>
      </c>
      <c r="AC1650" s="2">
        <v>41030</v>
      </c>
      <c r="AD1650" s="1">
        <v>3.4874999999999998</v>
      </c>
      <c r="AF1650" s="2">
        <v>41464</v>
      </c>
      <c r="AG1650" s="1">
        <v>0.26910000000000001</v>
      </c>
      <c r="AI1650" s="2">
        <v>41032</v>
      </c>
      <c r="AJ1650" s="1">
        <v>2.8125</v>
      </c>
      <c r="AL1650" s="2">
        <v>41033</v>
      </c>
      <c r="AM1650" s="1">
        <v>1.9984999999999999</v>
      </c>
      <c r="AO1650" s="2">
        <v>41031</v>
      </c>
      <c r="AP1650" s="1">
        <v>0.54049999999999998</v>
      </c>
      <c r="AR1650" s="2">
        <v>41024</v>
      </c>
      <c r="AS1650" s="1">
        <v>0.50149999999999995</v>
      </c>
      <c r="AU1650" s="2">
        <v>41029</v>
      </c>
      <c r="AV1650" s="1">
        <v>2.5002</v>
      </c>
      <c r="AX1650" s="2">
        <v>41026</v>
      </c>
      <c r="AY1650" s="1">
        <v>2.6177000000000001</v>
      </c>
      <c r="BA1650" s="116">
        <v>41026</v>
      </c>
      <c r="BB1650" s="1">
        <v>2.2183000000000002</v>
      </c>
      <c r="BD1650" s="2">
        <v>41023</v>
      </c>
      <c r="BE1650" s="1">
        <v>1.0589999999999999</v>
      </c>
      <c r="BG1650" s="2">
        <v>41116</v>
      </c>
      <c r="BH1650" s="1">
        <v>1.45</v>
      </c>
      <c r="BI1650" s="2"/>
      <c r="BJ1650" s="2">
        <v>41116</v>
      </c>
      <c r="BK1650" s="1">
        <v>0.57999999999999996</v>
      </c>
      <c r="BM1650" s="2">
        <v>41029</v>
      </c>
      <c r="BN1650" s="1">
        <v>1.4203000000000001</v>
      </c>
    </row>
    <row r="1651" spans="2:66">
      <c r="B1651" s="2">
        <v>41491</v>
      </c>
      <c r="C1651" s="1">
        <v>2.66</v>
      </c>
      <c r="E1651" s="2">
        <v>40959</v>
      </c>
      <c r="F1651" s="1">
        <v>3.37</v>
      </c>
      <c r="H1651" s="2">
        <v>40983</v>
      </c>
      <c r="I1651" s="1">
        <v>3.57</v>
      </c>
      <c r="K1651" s="2">
        <v>40981</v>
      </c>
      <c r="L1651" s="1">
        <v>3.85</v>
      </c>
      <c r="N1651" s="2">
        <v>40988</v>
      </c>
      <c r="O1651" s="1">
        <v>3.76</v>
      </c>
      <c r="Q1651" s="2">
        <v>41030</v>
      </c>
      <c r="R1651" s="1">
        <v>3.6124999999999998</v>
      </c>
      <c r="T1651" s="2">
        <v>41037</v>
      </c>
      <c r="U1651" s="1">
        <v>3.4224999999999999</v>
      </c>
      <c r="W1651" s="2">
        <v>41037</v>
      </c>
      <c r="X1651" s="1">
        <v>3.4035000000000002</v>
      </c>
      <c r="Z1651" s="2">
        <v>41031</v>
      </c>
      <c r="AA1651" s="1">
        <v>3.4675000000000002</v>
      </c>
      <c r="AC1651" s="2">
        <v>41031</v>
      </c>
      <c r="AD1651" s="1">
        <v>3.49</v>
      </c>
      <c r="AF1651" s="2">
        <v>41465</v>
      </c>
      <c r="AG1651" s="1">
        <v>0.26910000000000001</v>
      </c>
      <c r="AI1651" s="2">
        <v>41033</v>
      </c>
      <c r="AJ1651" s="1">
        <v>2.7720000000000002</v>
      </c>
      <c r="AL1651" s="2">
        <v>41036</v>
      </c>
      <c r="AM1651" s="1">
        <v>1.9910000000000001</v>
      </c>
      <c r="AO1651" s="2">
        <v>41032</v>
      </c>
      <c r="AP1651" s="1">
        <v>0.53549999999999998</v>
      </c>
      <c r="AR1651" s="2">
        <v>41025</v>
      </c>
      <c r="AS1651" s="1">
        <v>0.50449999999999995</v>
      </c>
      <c r="AU1651" s="2">
        <v>41030</v>
      </c>
      <c r="AV1651" s="1">
        <v>2.4950000000000001</v>
      </c>
      <c r="AX1651" s="2">
        <v>41029</v>
      </c>
      <c r="AY1651" s="1">
        <v>2.6002000000000001</v>
      </c>
      <c r="BA1651" s="116">
        <v>41029</v>
      </c>
      <c r="BB1651" s="1">
        <v>2.1901999999999999</v>
      </c>
      <c r="BD1651" s="2">
        <v>41024</v>
      </c>
      <c r="BE1651" s="1">
        <v>1.026</v>
      </c>
      <c r="BG1651" s="2">
        <v>41117</v>
      </c>
      <c r="BH1651" s="1">
        <v>1.58</v>
      </c>
      <c r="BI1651" s="2"/>
      <c r="BJ1651" s="2">
        <v>41117</v>
      </c>
      <c r="BK1651" s="1">
        <v>0.65</v>
      </c>
      <c r="BM1651" s="2">
        <v>41030</v>
      </c>
      <c r="BN1651" s="1">
        <v>1.4268000000000001</v>
      </c>
    </row>
    <row r="1652" spans="2:66">
      <c r="B1652" s="2">
        <v>41492</v>
      </c>
      <c r="C1652" s="1">
        <v>2.66</v>
      </c>
      <c r="E1652" s="2">
        <v>40960</v>
      </c>
      <c r="F1652" s="1">
        <v>3.37</v>
      </c>
      <c r="H1652" s="2">
        <v>40984</v>
      </c>
      <c r="I1652" s="1">
        <v>3.59</v>
      </c>
      <c r="K1652" s="2">
        <v>40982</v>
      </c>
      <c r="L1652" s="1">
        <v>3.89</v>
      </c>
      <c r="N1652" s="2">
        <v>40989</v>
      </c>
      <c r="O1652" s="1">
        <v>3.8</v>
      </c>
      <c r="Q1652" s="2">
        <v>41031</v>
      </c>
      <c r="R1652" s="1">
        <v>3.62</v>
      </c>
      <c r="T1652" s="2">
        <v>41038</v>
      </c>
      <c r="U1652" s="1">
        <v>3.4175</v>
      </c>
      <c r="W1652" s="2">
        <v>41038</v>
      </c>
      <c r="X1652" s="1">
        <v>3.3975</v>
      </c>
      <c r="Z1652" s="2">
        <v>41032</v>
      </c>
      <c r="AA1652" s="1">
        <v>3.44</v>
      </c>
      <c r="AC1652" s="2">
        <v>41032</v>
      </c>
      <c r="AD1652" s="1">
        <v>3.4750000000000001</v>
      </c>
      <c r="AF1652" s="2">
        <v>41466</v>
      </c>
      <c r="AG1652" s="1">
        <v>0.2681</v>
      </c>
      <c r="AI1652" s="2">
        <v>41036</v>
      </c>
      <c r="AJ1652" s="1">
        <v>2.7589999999999999</v>
      </c>
      <c r="AL1652" s="2">
        <v>41037</v>
      </c>
      <c r="AM1652" s="1">
        <v>1.974</v>
      </c>
      <c r="AO1652" s="2">
        <v>41033</v>
      </c>
      <c r="AP1652" s="1">
        <v>0.53900000000000003</v>
      </c>
      <c r="AR1652" s="2">
        <v>41026</v>
      </c>
      <c r="AS1652" s="1">
        <v>0.4975</v>
      </c>
      <c r="AU1652" s="2">
        <v>41031</v>
      </c>
      <c r="AV1652" s="1">
        <v>2.4569999999999999</v>
      </c>
      <c r="AX1652" s="2">
        <v>41030</v>
      </c>
      <c r="AY1652" s="1">
        <v>2.5949999999999998</v>
      </c>
      <c r="BA1652" s="116">
        <v>41030</v>
      </c>
      <c r="BB1652" s="1">
        <v>2.1825000000000001</v>
      </c>
      <c r="BD1652" s="2">
        <v>41025</v>
      </c>
      <c r="BE1652" s="1">
        <v>0.97399999999999998</v>
      </c>
      <c r="BG1652" s="2">
        <v>41120</v>
      </c>
      <c r="BH1652" s="1">
        <v>1.53</v>
      </c>
      <c r="BI1652" s="2"/>
      <c r="BJ1652" s="2">
        <v>41120</v>
      </c>
      <c r="BK1652" s="1">
        <v>0.61</v>
      </c>
      <c r="BM1652" s="2">
        <v>41031</v>
      </c>
      <c r="BN1652" s="1">
        <v>1.3625</v>
      </c>
    </row>
    <row r="1653" spans="2:66">
      <c r="B1653" s="2">
        <v>41493</v>
      </c>
      <c r="C1653" s="1">
        <v>2.66</v>
      </c>
      <c r="E1653" s="2">
        <v>40961</v>
      </c>
      <c r="F1653" s="1">
        <v>3.37</v>
      </c>
      <c r="H1653" s="2">
        <v>40987</v>
      </c>
      <c r="I1653" s="1">
        <v>3.62</v>
      </c>
      <c r="K1653" s="2">
        <v>40983</v>
      </c>
      <c r="L1653" s="1">
        <v>3.95</v>
      </c>
      <c r="N1653" s="2">
        <v>40990</v>
      </c>
      <c r="O1653" s="1">
        <v>3.82</v>
      </c>
      <c r="Q1653" s="2">
        <v>41032</v>
      </c>
      <c r="R1653" s="1">
        <v>3.5830000000000002</v>
      </c>
      <c r="T1653" s="2">
        <v>41039</v>
      </c>
      <c r="U1653" s="1">
        <v>3.4550000000000001</v>
      </c>
      <c r="W1653" s="2">
        <v>41039</v>
      </c>
      <c r="X1653" s="1">
        <v>3.4275000000000002</v>
      </c>
      <c r="Z1653" s="2">
        <v>41033</v>
      </c>
      <c r="AA1653" s="1">
        <v>3.4279999999999999</v>
      </c>
      <c r="AC1653" s="2">
        <v>41033</v>
      </c>
      <c r="AD1653" s="1">
        <v>3.4649999999999999</v>
      </c>
      <c r="AF1653" s="2">
        <v>41467</v>
      </c>
      <c r="AG1653" s="1">
        <v>0.2676</v>
      </c>
      <c r="AI1653" s="2">
        <v>41037</v>
      </c>
      <c r="AJ1653" s="1">
        <v>2.7364999999999999</v>
      </c>
      <c r="AL1653" s="2">
        <v>41038</v>
      </c>
      <c r="AM1653" s="1">
        <v>1.9664999999999999</v>
      </c>
      <c r="AO1653" s="2">
        <v>41036</v>
      </c>
      <c r="AP1653" s="1">
        <v>0.54349999999999998</v>
      </c>
      <c r="AR1653" s="2">
        <v>41029</v>
      </c>
      <c r="AS1653" s="1">
        <v>0.4945</v>
      </c>
      <c r="AU1653" s="2">
        <v>41032</v>
      </c>
      <c r="AV1653" s="1">
        <v>2.44</v>
      </c>
      <c r="AX1653" s="2">
        <v>41031</v>
      </c>
      <c r="AY1653" s="1">
        <v>2.5499999999999998</v>
      </c>
      <c r="BA1653" s="116">
        <v>41031</v>
      </c>
      <c r="BB1653" s="1">
        <v>2.1240000000000001</v>
      </c>
      <c r="BD1653" s="2">
        <v>41026</v>
      </c>
      <c r="BE1653" s="1">
        <v>0.97499999999999998</v>
      </c>
      <c r="BG1653" s="2">
        <v>41121</v>
      </c>
      <c r="BH1653" s="1">
        <v>1.51</v>
      </c>
      <c r="BI1653" s="2"/>
      <c r="BJ1653" s="2">
        <v>41121</v>
      </c>
      <c r="BK1653" s="1">
        <v>0.6</v>
      </c>
      <c r="BM1653" s="2">
        <v>41032</v>
      </c>
      <c r="BN1653" s="1">
        <v>1.361</v>
      </c>
    </row>
    <row r="1654" spans="2:66">
      <c r="B1654" s="2">
        <v>41494</v>
      </c>
      <c r="C1654" s="1">
        <v>2.66</v>
      </c>
      <c r="E1654" s="2">
        <v>40962</v>
      </c>
      <c r="F1654" s="1">
        <v>3.37</v>
      </c>
      <c r="H1654" s="2">
        <v>40988</v>
      </c>
      <c r="I1654" s="1">
        <v>3.6</v>
      </c>
      <c r="K1654" s="2">
        <v>40984</v>
      </c>
      <c r="L1654" s="1">
        <v>3.9699999999999998</v>
      </c>
      <c r="N1654" s="2">
        <v>40991</v>
      </c>
      <c r="O1654" s="1">
        <v>3.82</v>
      </c>
      <c r="Q1654" s="2">
        <v>41033</v>
      </c>
      <c r="R1654" s="1">
        <v>3.5754999999999999</v>
      </c>
      <c r="T1654" s="2">
        <v>41040</v>
      </c>
      <c r="U1654" s="1">
        <v>3.4175</v>
      </c>
      <c r="W1654" s="2">
        <v>41040</v>
      </c>
      <c r="X1654" s="1">
        <v>3.399</v>
      </c>
      <c r="Z1654" s="2">
        <v>41036</v>
      </c>
      <c r="AA1654" s="1">
        <v>3.3875000000000002</v>
      </c>
      <c r="AC1654" s="2">
        <v>41036</v>
      </c>
      <c r="AD1654" s="1">
        <v>3.4449999999999998</v>
      </c>
      <c r="AF1654" s="2">
        <v>41470</v>
      </c>
      <c r="AG1654" s="1">
        <v>0.2676</v>
      </c>
      <c r="AI1654" s="2">
        <v>41038</v>
      </c>
      <c r="AJ1654" s="1">
        <v>2.7269999999999999</v>
      </c>
      <c r="AL1654" s="2">
        <v>41039</v>
      </c>
      <c r="AM1654" s="1">
        <v>1.9875</v>
      </c>
      <c r="AO1654" s="2">
        <v>41037</v>
      </c>
      <c r="AP1654" s="1">
        <v>0.55700000000000005</v>
      </c>
      <c r="AR1654" s="2">
        <v>41030</v>
      </c>
      <c r="AS1654" s="1">
        <v>0.49199999999999999</v>
      </c>
      <c r="AU1654" s="2">
        <v>41033</v>
      </c>
      <c r="AV1654" s="1">
        <v>2.4091</v>
      </c>
      <c r="AX1654" s="2">
        <v>41032</v>
      </c>
      <c r="AY1654" s="1">
        <v>2.5295000000000001</v>
      </c>
      <c r="BA1654" s="116">
        <v>41032</v>
      </c>
      <c r="BB1654" s="1">
        <v>2.0966999999999998</v>
      </c>
      <c r="BD1654" s="2">
        <v>41029</v>
      </c>
      <c r="BE1654" s="1">
        <v>0.92800000000000005</v>
      </c>
      <c r="BG1654" s="2">
        <v>41122</v>
      </c>
      <c r="BH1654" s="1">
        <v>1.56</v>
      </c>
      <c r="BI1654" s="2"/>
      <c r="BJ1654" s="2">
        <v>41122</v>
      </c>
      <c r="BK1654" s="1">
        <v>0.63</v>
      </c>
      <c r="BM1654" s="2">
        <v>41033</v>
      </c>
      <c r="BN1654" s="1">
        <v>1.3245</v>
      </c>
    </row>
    <row r="1655" spans="2:66">
      <c r="B1655" s="2">
        <v>41495</v>
      </c>
      <c r="C1655" s="1">
        <v>2.66</v>
      </c>
      <c r="E1655" s="2">
        <v>40963</v>
      </c>
      <c r="F1655" s="1">
        <v>3.37</v>
      </c>
      <c r="H1655" s="2">
        <v>40989</v>
      </c>
      <c r="I1655" s="1">
        <v>3.63</v>
      </c>
      <c r="K1655" s="2">
        <v>40987</v>
      </c>
      <c r="L1655" s="1">
        <v>4.01</v>
      </c>
      <c r="N1655" s="2">
        <v>40994</v>
      </c>
      <c r="O1655" s="1">
        <v>3.7800000000000002</v>
      </c>
      <c r="Q1655" s="2">
        <v>41036</v>
      </c>
      <c r="R1655" s="1">
        <v>3.5324999999999998</v>
      </c>
      <c r="T1655" s="2">
        <v>41043</v>
      </c>
      <c r="U1655" s="1">
        <v>3.4159999999999999</v>
      </c>
      <c r="W1655" s="2">
        <v>41043</v>
      </c>
      <c r="X1655" s="1">
        <v>3.3975</v>
      </c>
      <c r="Z1655" s="2">
        <v>41037</v>
      </c>
      <c r="AA1655" s="1">
        <v>3.4024999999999999</v>
      </c>
      <c r="AC1655" s="2">
        <v>41037</v>
      </c>
      <c r="AD1655" s="1">
        <v>3.4525000000000001</v>
      </c>
      <c r="AF1655" s="2">
        <v>41471</v>
      </c>
      <c r="AG1655" s="1">
        <v>0.26619999999999999</v>
      </c>
      <c r="AI1655" s="2">
        <v>41039</v>
      </c>
      <c r="AJ1655" s="1">
        <v>2.7469999999999999</v>
      </c>
      <c r="AL1655" s="2">
        <v>41040</v>
      </c>
      <c r="AM1655" s="1">
        <v>1.97</v>
      </c>
      <c r="AO1655" s="2">
        <v>41038</v>
      </c>
      <c r="AP1655" s="1">
        <v>0.58399999999999996</v>
      </c>
      <c r="AR1655" s="2">
        <v>41031</v>
      </c>
      <c r="AS1655" s="1">
        <v>0.495</v>
      </c>
      <c r="AU1655" s="2">
        <v>41036</v>
      </c>
      <c r="AV1655" s="1">
        <v>2.4169999999999998</v>
      </c>
      <c r="AX1655" s="2">
        <v>41033</v>
      </c>
      <c r="AY1655" s="1">
        <v>2.4950000000000001</v>
      </c>
      <c r="BA1655" s="116">
        <v>41033</v>
      </c>
      <c r="BB1655" s="1">
        <v>2.06</v>
      </c>
      <c r="BD1655" s="2">
        <v>41030</v>
      </c>
      <c r="BE1655" s="1">
        <v>0.93</v>
      </c>
      <c r="BG1655" s="2">
        <v>41123</v>
      </c>
      <c r="BH1655" s="1">
        <v>1.51</v>
      </c>
      <c r="BI1655" s="2"/>
      <c r="BJ1655" s="2">
        <v>41123</v>
      </c>
      <c r="BK1655" s="1">
        <v>0.61</v>
      </c>
      <c r="BM1655" s="2">
        <v>41036</v>
      </c>
      <c r="BN1655" s="1">
        <v>1.351</v>
      </c>
    </row>
    <row r="1656" spans="2:66">
      <c r="B1656" s="2">
        <v>41498</v>
      </c>
      <c r="C1656" s="1">
        <v>2.66</v>
      </c>
      <c r="E1656" s="2">
        <v>40966</v>
      </c>
      <c r="F1656" s="1">
        <v>3.37</v>
      </c>
      <c r="H1656" s="2">
        <v>40990</v>
      </c>
      <c r="I1656" s="1">
        <v>3.63</v>
      </c>
      <c r="K1656" s="2">
        <v>40988</v>
      </c>
      <c r="L1656" s="1">
        <v>4.01</v>
      </c>
      <c r="N1656" s="2">
        <v>40995</v>
      </c>
      <c r="O1656" s="1">
        <v>3.7800000000000002</v>
      </c>
      <c r="Q1656" s="2">
        <v>41037</v>
      </c>
      <c r="R1656" s="1">
        <v>3.5575000000000001</v>
      </c>
      <c r="T1656" s="2">
        <v>41044</v>
      </c>
      <c r="U1656" s="1">
        <v>3.3875000000000002</v>
      </c>
      <c r="W1656" s="2">
        <v>41044</v>
      </c>
      <c r="X1656" s="1">
        <v>3.37</v>
      </c>
      <c r="Z1656" s="2">
        <v>41038</v>
      </c>
      <c r="AA1656" s="1">
        <v>3.395</v>
      </c>
      <c r="AC1656" s="2">
        <v>41038</v>
      </c>
      <c r="AD1656" s="1">
        <v>3.4474999999999998</v>
      </c>
      <c r="AF1656" s="2">
        <v>41472</v>
      </c>
      <c r="AG1656" s="1">
        <v>0.26619999999999999</v>
      </c>
      <c r="AI1656" s="2">
        <v>41040</v>
      </c>
      <c r="AJ1656" s="1">
        <v>2.7109999999999999</v>
      </c>
      <c r="AL1656" s="2">
        <v>41043</v>
      </c>
      <c r="AM1656" s="1">
        <v>1.905</v>
      </c>
      <c r="AO1656" s="2">
        <v>41039</v>
      </c>
      <c r="AP1656" s="1">
        <v>0.58150000000000002</v>
      </c>
      <c r="AR1656" s="2">
        <v>41032</v>
      </c>
      <c r="AS1656" s="1">
        <v>0.49</v>
      </c>
      <c r="AU1656" s="2">
        <v>41037</v>
      </c>
      <c r="AV1656" s="1">
        <v>2.3974000000000002</v>
      </c>
      <c r="AX1656" s="2">
        <v>41036</v>
      </c>
      <c r="AY1656" s="1">
        <v>2.504</v>
      </c>
      <c r="BA1656" s="116">
        <v>41036</v>
      </c>
      <c r="BB1656" s="1">
        <v>2.0750000000000002</v>
      </c>
      <c r="BD1656" s="2">
        <v>41031</v>
      </c>
      <c r="BE1656" s="1">
        <v>0.89600000000000002</v>
      </c>
      <c r="BG1656" s="2">
        <v>41124</v>
      </c>
      <c r="BH1656" s="1">
        <v>1.6</v>
      </c>
      <c r="BI1656" s="2"/>
      <c r="BJ1656" s="2">
        <v>41124</v>
      </c>
      <c r="BK1656" s="1">
        <v>0.67</v>
      </c>
      <c r="BM1656" s="2">
        <v>41037</v>
      </c>
      <c r="BN1656" s="1">
        <v>1.3485</v>
      </c>
    </row>
    <row r="1657" spans="2:66">
      <c r="B1657" s="2">
        <v>41499</v>
      </c>
      <c r="C1657" s="1">
        <v>2.66</v>
      </c>
      <c r="E1657" s="2">
        <v>40967</v>
      </c>
      <c r="F1657" s="1">
        <v>3.37</v>
      </c>
      <c r="H1657" s="2">
        <v>40991</v>
      </c>
      <c r="I1657" s="1">
        <v>3.64</v>
      </c>
      <c r="K1657" s="2">
        <v>40989</v>
      </c>
      <c r="L1657" s="1">
        <v>4.05</v>
      </c>
      <c r="N1657" s="2">
        <v>40996</v>
      </c>
      <c r="O1657" s="1">
        <v>3.74</v>
      </c>
      <c r="Q1657" s="2">
        <v>41038</v>
      </c>
      <c r="R1657" s="1">
        <v>3.5550000000000002</v>
      </c>
      <c r="T1657" s="2">
        <v>41045</v>
      </c>
      <c r="U1657" s="1">
        <v>3.2925</v>
      </c>
      <c r="W1657" s="2">
        <v>41045</v>
      </c>
      <c r="X1657" s="1">
        <v>3.29</v>
      </c>
      <c r="Z1657" s="2">
        <v>41039</v>
      </c>
      <c r="AA1657" s="1">
        <v>3.4249999999999998</v>
      </c>
      <c r="AC1657" s="2">
        <v>41039</v>
      </c>
      <c r="AD1657" s="1">
        <v>3.4649999999999999</v>
      </c>
      <c r="AF1657" s="2">
        <v>41473</v>
      </c>
      <c r="AG1657" s="1">
        <v>0.26619999999999999</v>
      </c>
      <c r="AI1657" s="2">
        <v>41043</v>
      </c>
      <c r="AJ1657" s="1">
        <v>2.605</v>
      </c>
      <c r="AL1657" s="2">
        <v>41044</v>
      </c>
      <c r="AM1657" s="1">
        <v>1.9064999999999999</v>
      </c>
      <c r="AO1657" s="2">
        <v>41040</v>
      </c>
      <c r="AP1657" s="1">
        <v>0.60099999999999998</v>
      </c>
      <c r="AR1657" s="2">
        <v>41033</v>
      </c>
      <c r="AS1657" s="1">
        <v>0.4945</v>
      </c>
      <c r="AU1657" s="2">
        <v>41038</v>
      </c>
      <c r="AV1657" s="1">
        <v>2.3795999999999999</v>
      </c>
      <c r="AX1657" s="2">
        <v>41037</v>
      </c>
      <c r="AY1657" s="1">
        <v>2.4868000000000001</v>
      </c>
      <c r="BA1657" s="116">
        <v>41037</v>
      </c>
      <c r="BB1657" s="1">
        <v>2.0621999999999998</v>
      </c>
      <c r="BD1657" s="2">
        <v>41032</v>
      </c>
      <c r="BE1657" s="1">
        <v>0.91100000000000003</v>
      </c>
      <c r="BG1657" s="2">
        <v>41127</v>
      </c>
      <c r="BH1657" s="1">
        <v>1.5899999999999999</v>
      </c>
      <c r="BI1657" s="2"/>
      <c r="BJ1657" s="2">
        <v>41127</v>
      </c>
      <c r="BK1657" s="1">
        <v>0.65</v>
      </c>
      <c r="BM1657" s="2">
        <v>41038</v>
      </c>
      <c r="BN1657" s="1">
        <v>1.3726</v>
      </c>
    </row>
    <row r="1658" spans="2:66">
      <c r="B1658" s="2">
        <v>41500</v>
      </c>
      <c r="C1658" s="1">
        <v>2.66</v>
      </c>
      <c r="E1658" s="2">
        <v>40968</v>
      </c>
      <c r="F1658" s="1">
        <v>3.38</v>
      </c>
      <c r="H1658" s="2">
        <v>40994</v>
      </c>
      <c r="I1658" s="1">
        <v>3.62</v>
      </c>
      <c r="K1658" s="2">
        <v>40990</v>
      </c>
      <c r="L1658" s="1">
        <v>4.07</v>
      </c>
      <c r="N1658" s="2">
        <v>40997</v>
      </c>
      <c r="O1658" s="1">
        <v>3.7199999999999998</v>
      </c>
      <c r="Q1658" s="2">
        <v>41039</v>
      </c>
      <c r="R1658" s="1">
        <v>3.59</v>
      </c>
      <c r="T1658" s="2">
        <v>41046</v>
      </c>
      <c r="U1658" s="1">
        <v>3.31</v>
      </c>
      <c r="W1658" s="2">
        <v>41046</v>
      </c>
      <c r="X1658" s="1">
        <v>3.3025000000000002</v>
      </c>
      <c r="Z1658" s="2">
        <v>41040</v>
      </c>
      <c r="AA1658" s="1">
        <v>3.3975</v>
      </c>
      <c r="AC1658" s="2">
        <v>41040</v>
      </c>
      <c r="AD1658" s="1">
        <v>3.4474999999999998</v>
      </c>
      <c r="AF1658" s="2">
        <v>41474</v>
      </c>
      <c r="AG1658" s="1">
        <v>0.26469999999999999</v>
      </c>
      <c r="AI1658" s="2">
        <v>41044</v>
      </c>
      <c r="AJ1658" s="1">
        <v>2.5949999999999998</v>
      </c>
      <c r="AL1658" s="2">
        <v>41045</v>
      </c>
      <c r="AM1658" s="1">
        <v>1.8805000000000001</v>
      </c>
      <c r="AO1658" s="2">
        <v>41043</v>
      </c>
      <c r="AP1658" s="1">
        <v>0.63400000000000001</v>
      </c>
      <c r="AR1658" s="2">
        <v>41036</v>
      </c>
      <c r="AS1658" s="1">
        <v>0.5</v>
      </c>
      <c r="AU1658" s="2">
        <v>41039</v>
      </c>
      <c r="AV1658" s="1">
        <v>2.3170000000000002</v>
      </c>
      <c r="AX1658" s="2">
        <v>41038</v>
      </c>
      <c r="AY1658" s="1">
        <v>2.4750000000000001</v>
      </c>
      <c r="BA1658" s="116">
        <v>41038</v>
      </c>
      <c r="BB1658" s="1">
        <v>2.0680000000000001</v>
      </c>
      <c r="BD1658" s="2">
        <v>41033</v>
      </c>
      <c r="BE1658" s="1">
        <v>0.89500000000000002</v>
      </c>
      <c r="BG1658" s="2">
        <v>41128</v>
      </c>
      <c r="BH1658" s="1">
        <v>1.6600000000000001</v>
      </c>
      <c r="BI1658" s="2"/>
      <c r="BJ1658" s="2">
        <v>41128</v>
      </c>
      <c r="BK1658" s="1">
        <v>0.71</v>
      </c>
      <c r="BM1658" s="2">
        <v>41039</v>
      </c>
      <c r="BN1658" s="1">
        <v>1.3534999999999999</v>
      </c>
    </row>
    <row r="1659" spans="2:66">
      <c r="B1659" s="2">
        <v>41502</v>
      </c>
      <c r="C1659" s="1">
        <v>2.66</v>
      </c>
      <c r="E1659" s="2">
        <v>40970</v>
      </c>
      <c r="F1659" s="1">
        <v>3.38</v>
      </c>
      <c r="H1659" s="2">
        <v>40995</v>
      </c>
      <c r="I1659" s="1">
        <v>3.63</v>
      </c>
      <c r="K1659" s="2">
        <v>40991</v>
      </c>
      <c r="L1659" s="1">
        <v>4.07</v>
      </c>
      <c r="N1659" s="2">
        <v>40998</v>
      </c>
      <c r="O1659" s="1">
        <v>3.7</v>
      </c>
      <c r="Q1659" s="2">
        <v>41040</v>
      </c>
      <c r="R1659" s="1">
        <v>3.55</v>
      </c>
      <c r="T1659" s="2">
        <v>41047</v>
      </c>
      <c r="U1659" s="1">
        <v>3.2250000000000001</v>
      </c>
      <c r="W1659" s="2">
        <v>41047</v>
      </c>
      <c r="X1659" s="1">
        <v>3.2149999999999999</v>
      </c>
      <c r="Z1659" s="2">
        <v>41043</v>
      </c>
      <c r="AA1659" s="1">
        <v>3.395</v>
      </c>
      <c r="AC1659" s="2">
        <v>41043</v>
      </c>
      <c r="AD1659" s="1">
        <v>3.4474999999999998</v>
      </c>
      <c r="AF1659" s="2">
        <v>41477</v>
      </c>
      <c r="AG1659" s="1">
        <v>0.26469999999999999</v>
      </c>
      <c r="AI1659" s="2">
        <v>41045</v>
      </c>
      <c r="AJ1659" s="1">
        <v>2.5680000000000001</v>
      </c>
      <c r="AL1659" s="2">
        <v>41046</v>
      </c>
      <c r="AM1659" s="1">
        <v>1.8129999999999999</v>
      </c>
      <c r="AO1659" s="2">
        <v>41044</v>
      </c>
      <c r="AP1659" s="1">
        <v>0.65649999999999997</v>
      </c>
      <c r="AR1659" s="2">
        <v>41037</v>
      </c>
      <c r="AS1659" s="1">
        <v>0.51500000000000001</v>
      </c>
      <c r="AU1659" s="2">
        <v>41040</v>
      </c>
      <c r="AV1659" s="1">
        <v>2.2534999999999998</v>
      </c>
      <c r="AX1659" s="2">
        <v>41039</v>
      </c>
      <c r="AY1659" s="1">
        <v>2.423</v>
      </c>
      <c r="BA1659" s="116">
        <v>41039</v>
      </c>
      <c r="BB1659" s="1">
        <v>2.0339999999999998</v>
      </c>
      <c r="BD1659" s="2">
        <v>41036</v>
      </c>
      <c r="BE1659" s="1">
        <v>0.89800000000000002</v>
      </c>
      <c r="BG1659" s="2">
        <v>41129</v>
      </c>
      <c r="BH1659" s="1">
        <v>1.6800000000000002</v>
      </c>
      <c r="BI1659" s="2"/>
      <c r="BJ1659" s="2">
        <v>41129</v>
      </c>
      <c r="BK1659" s="1">
        <v>0.73</v>
      </c>
      <c r="BM1659" s="2">
        <v>41040</v>
      </c>
      <c r="BN1659" s="1">
        <v>1.3532</v>
      </c>
    </row>
    <row r="1660" spans="2:66">
      <c r="B1660" s="2">
        <v>41505</v>
      </c>
      <c r="C1660" s="1">
        <v>2.66</v>
      </c>
      <c r="E1660" s="2">
        <v>40973</v>
      </c>
      <c r="F1660" s="1">
        <v>3.39</v>
      </c>
      <c r="H1660" s="2">
        <v>40996</v>
      </c>
      <c r="I1660" s="1">
        <v>3.59</v>
      </c>
      <c r="K1660" s="2">
        <v>40994</v>
      </c>
      <c r="L1660" s="1">
        <v>4.04</v>
      </c>
      <c r="N1660" s="2">
        <v>41001</v>
      </c>
      <c r="O1660" s="1">
        <v>3.7199999999999998</v>
      </c>
      <c r="Q1660" s="2">
        <v>41043</v>
      </c>
      <c r="R1660" s="1">
        <v>3.5449999999999999</v>
      </c>
      <c r="T1660" s="2">
        <v>41050</v>
      </c>
      <c r="U1660" s="1">
        <v>3.25</v>
      </c>
      <c r="W1660" s="2">
        <v>41050</v>
      </c>
      <c r="X1660" s="1">
        <v>3.2324999999999999</v>
      </c>
      <c r="Z1660" s="2">
        <v>41044</v>
      </c>
      <c r="AA1660" s="1">
        <v>3.3675000000000002</v>
      </c>
      <c r="AC1660" s="2">
        <v>41044</v>
      </c>
      <c r="AD1660" s="1">
        <v>3.4175</v>
      </c>
      <c r="AF1660" s="2">
        <v>41478</v>
      </c>
      <c r="AG1660" s="1">
        <v>0.26590000000000003</v>
      </c>
      <c r="AI1660" s="2">
        <v>41046</v>
      </c>
      <c r="AJ1660" s="1">
        <v>2.4615</v>
      </c>
      <c r="AL1660" s="2">
        <v>41047</v>
      </c>
      <c r="AM1660" s="1">
        <v>1.8319999999999999</v>
      </c>
      <c r="AO1660" s="2">
        <v>41045</v>
      </c>
      <c r="AP1660" s="1">
        <v>0.64049999999999996</v>
      </c>
      <c r="AR1660" s="2">
        <v>41038</v>
      </c>
      <c r="AS1660" s="1">
        <v>0.54</v>
      </c>
      <c r="AU1660" s="2">
        <v>41043</v>
      </c>
      <c r="AV1660" s="1">
        <v>2.1760999999999999</v>
      </c>
      <c r="AX1660" s="2">
        <v>41040</v>
      </c>
      <c r="AY1660" s="1">
        <v>2.3755000000000002</v>
      </c>
      <c r="BA1660" s="116">
        <v>41040</v>
      </c>
      <c r="BB1660" s="1">
        <v>2.0192999999999999</v>
      </c>
      <c r="BD1660" s="2">
        <v>41037</v>
      </c>
      <c r="BE1660" s="1">
        <v>0.94420000000000004</v>
      </c>
      <c r="BG1660" s="2">
        <v>41130</v>
      </c>
      <c r="BH1660" s="1">
        <v>1.69</v>
      </c>
      <c r="BI1660" s="2"/>
      <c r="BJ1660" s="2">
        <v>41130</v>
      </c>
      <c r="BK1660" s="1">
        <v>0.74</v>
      </c>
      <c r="BM1660" s="2">
        <v>41043</v>
      </c>
      <c r="BN1660" s="1">
        <v>1.3380000000000001</v>
      </c>
    </row>
    <row r="1661" spans="2:66">
      <c r="B1661" s="2">
        <v>41506</v>
      </c>
      <c r="C1661" s="1">
        <v>2.66</v>
      </c>
      <c r="E1661" s="2">
        <v>40974</v>
      </c>
      <c r="F1661" s="1">
        <v>3.39</v>
      </c>
      <c r="H1661" s="2">
        <v>40997</v>
      </c>
      <c r="I1661" s="1">
        <v>3.57</v>
      </c>
      <c r="K1661" s="2">
        <v>40995</v>
      </c>
      <c r="L1661" s="1">
        <v>4.04</v>
      </c>
      <c r="N1661" s="2">
        <v>41002</v>
      </c>
      <c r="O1661" s="1">
        <v>3.7</v>
      </c>
      <c r="Q1661" s="2">
        <v>41044</v>
      </c>
      <c r="R1661" s="1">
        <v>3.5150000000000001</v>
      </c>
      <c r="T1661" s="2">
        <v>41051</v>
      </c>
      <c r="U1661" s="1">
        <v>3.3</v>
      </c>
      <c r="W1661" s="2">
        <v>41051</v>
      </c>
      <c r="X1661" s="1">
        <v>3.2800000000000002</v>
      </c>
      <c r="Z1661" s="2">
        <v>41045</v>
      </c>
      <c r="AA1661" s="1">
        <v>3.2925</v>
      </c>
      <c r="AC1661" s="2">
        <v>41045</v>
      </c>
      <c r="AD1661" s="1">
        <v>3.375</v>
      </c>
      <c r="AF1661" s="2">
        <v>41479</v>
      </c>
      <c r="AG1661" s="1">
        <v>0.26429999999999998</v>
      </c>
      <c r="AI1661" s="2">
        <v>41047</v>
      </c>
      <c r="AJ1661" s="1">
        <v>2.4710000000000001</v>
      </c>
      <c r="AL1661" s="2">
        <v>41050</v>
      </c>
      <c r="AM1661" s="1">
        <v>1.8485</v>
      </c>
      <c r="AO1661" s="2">
        <v>41046</v>
      </c>
      <c r="AP1661" s="1">
        <v>0.64749999999999996</v>
      </c>
      <c r="AR1661" s="2">
        <v>41039</v>
      </c>
      <c r="AS1661" s="1">
        <v>0.54149999999999998</v>
      </c>
      <c r="AU1661" s="2">
        <v>41044</v>
      </c>
      <c r="AV1661" s="1">
        <v>2.1951999999999998</v>
      </c>
      <c r="AX1661" s="2">
        <v>41043</v>
      </c>
      <c r="AY1661" s="1">
        <v>2.2911999999999999</v>
      </c>
      <c r="BA1661" s="116">
        <v>41043</v>
      </c>
      <c r="BB1661" s="1">
        <v>1.95</v>
      </c>
      <c r="BD1661" s="2">
        <v>41038</v>
      </c>
      <c r="BE1661" s="1">
        <v>0.9698</v>
      </c>
      <c r="BG1661" s="2">
        <v>41131</v>
      </c>
      <c r="BH1661" s="1">
        <v>1.65</v>
      </c>
      <c r="BI1661" s="2"/>
      <c r="BJ1661" s="2">
        <v>41131</v>
      </c>
      <c r="BK1661" s="1">
        <v>0.71</v>
      </c>
      <c r="BM1661" s="2">
        <v>41044</v>
      </c>
      <c r="BN1661" s="1">
        <v>1.3474999999999999</v>
      </c>
    </row>
    <row r="1662" spans="2:66">
      <c r="B1662" s="2">
        <v>41507</v>
      </c>
      <c r="C1662" s="1">
        <v>2.66</v>
      </c>
      <c r="E1662" s="2">
        <v>40975</v>
      </c>
      <c r="F1662" s="1">
        <v>3.39</v>
      </c>
      <c r="H1662" s="2">
        <v>40998</v>
      </c>
      <c r="I1662" s="1">
        <v>3.55</v>
      </c>
      <c r="K1662" s="2">
        <v>40996</v>
      </c>
      <c r="L1662" s="1">
        <v>4</v>
      </c>
      <c r="N1662" s="2">
        <v>41003</v>
      </c>
      <c r="O1662" s="1">
        <v>3.7199999999999998</v>
      </c>
      <c r="Q1662" s="2">
        <v>41045</v>
      </c>
      <c r="R1662" s="1">
        <v>3.4325000000000001</v>
      </c>
      <c r="T1662" s="2">
        <v>41052</v>
      </c>
      <c r="U1662" s="1">
        <v>3.3</v>
      </c>
      <c r="W1662" s="2">
        <v>41052</v>
      </c>
      <c r="X1662" s="1">
        <v>3.2800000000000002</v>
      </c>
      <c r="Z1662" s="2">
        <v>41046</v>
      </c>
      <c r="AA1662" s="1">
        <v>3.3079999999999998</v>
      </c>
      <c r="AC1662" s="2">
        <v>41046</v>
      </c>
      <c r="AD1662" s="1">
        <v>3.3849999999999998</v>
      </c>
      <c r="AF1662" s="2">
        <v>41480</v>
      </c>
      <c r="AG1662" s="1">
        <v>0.26379999999999998</v>
      </c>
      <c r="AI1662" s="2">
        <v>41050</v>
      </c>
      <c r="AJ1662" s="1">
        <v>2.4885000000000002</v>
      </c>
      <c r="AL1662" s="2">
        <v>41051</v>
      </c>
      <c r="AM1662" s="1">
        <v>1.8860000000000001</v>
      </c>
      <c r="AO1662" s="2">
        <v>41047</v>
      </c>
      <c r="AP1662" s="1">
        <v>0.65700000000000003</v>
      </c>
      <c r="AR1662" s="2">
        <v>41040</v>
      </c>
      <c r="AS1662" s="1">
        <v>0.55449999999999999</v>
      </c>
      <c r="AU1662" s="2">
        <v>41045</v>
      </c>
      <c r="AV1662" s="1">
        <v>2.2109999999999999</v>
      </c>
      <c r="AX1662" s="2">
        <v>41044</v>
      </c>
      <c r="AY1662" s="1">
        <v>2.3010999999999999</v>
      </c>
      <c r="BA1662" s="116">
        <v>41044</v>
      </c>
      <c r="BB1662" s="1">
        <v>1.9590000000000001</v>
      </c>
      <c r="BD1662" s="2">
        <v>41039</v>
      </c>
      <c r="BE1662" s="1">
        <v>0.95340000000000003</v>
      </c>
      <c r="BG1662" s="2">
        <v>41134</v>
      </c>
      <c r="BH1662" s="1">
        <v>1.65</v>
      </c>
      <c r="BI1662" s="2"/>
      <c r="BJ1662" s="2">
        <v>41134</v>
      </c>
      <c r="BK1662" s="1">
        <v>0.71</v>
      </c>
      <c r="BM1662" s="2">
        <v>41045</v>
      </c>
      <c r="BN1662" s="1">
        <v>1.3599999999999999</v>
      </c>
    </row>
    <row r="1663" spans="2:66">
      <c r="B1663" s="2">
        <v>41508</v>
      </c>
      <c r="C1663" s="1">
        <v>2.66</v>
      </c>
      <c r="E1663" s="2">
        <v>40976</v>
      </c>
      <c r="F1663" s="1">
        <v>3.39</v>
      </c>
      <c r="H1663" s="2">
        <v>41001</v>
      </c>
      <c r="I1663" s="1">
        <v>3.58</v>
      </c>
      <c r="K1663" s="2">
        <v>40997</v>
      </c>
      <c r="L1663" s="1">
        <v>3.99</v>
      </c>
      <c r="N1663" s="2">
        <v>41004</v>
      </c>
      <c r="O1663" s="1">
        <v>3.71</v>
      </c>
      <c r="Q1663" s="2">
        <v>41046</v>
      </c>
      <c r="R1663" s="1">
        <v>3.4375</v>
      </c>
      <c r="T1663" s="2">
        <v>41053</v>
      </c>
      <c r="U1663" s="1">
        <v>3.2925</v>
      </c>
      <c r="W1663" s="2">
        <v>41053</v>
      </c>
      <c r="X1663" s="1">
        <v>3.2650000000000001</v>
      </c>
      <c r="Z1663" s="2">
        <v>41047</v>
      </c>
      <c r="AA1663" s="1">
        <v>3.222</v>
      </c>
      <c r="AC1663" s="2">
        <v>41047</v>
      </c>
      <c r="AD1663" s="1">
        <v>3.3149999999999999</v>
      </c>
      <c r="AF1663" s="2">
        <v>41481</v>
      </c>
      <c r="AG1663" s="1">
        <v>0.26500000000000001</v>
      </c>
      <c r="AI1663" s="2">
        <v>41051</v>
      </c>
      <c r="AJ1663" s="1">
        <v>2.5625</v>
      </c>
      <c r="AL1663" s="2">
        <v>41052</v>
      </c>
      <c r="AM1663" s="1">
        <v>1.8565</v>
      </c>
      <c r="AO1663" s="2">
        <v>41050</v>
      </c>
      <c r="AP1663" s="1">
        <v>0.63</v>
      </c>
      <c r="AR1663" s="2">
        <v>41043</v>
      </c>
      <c r="AS1663" s="1">
        <v>0.58399999999999996</v>
      </c>
      <c r="AU1663" s="2">
        <v>41046</v>
      </c>
      <c r="AV1663" s="1">
        <v>2.1800000000000002</v>
      </c>
      <c r="AX1663" s="2">
        <v>41045</v>
      </c>
      <c r="AY1663" s="1">
        <v>2.3210000000000002</v>
      </c>
      <c r="BA1663" s="116">
        <v>41045</v>
      </c>
      <c r="BB1663" s="1">
        <v>1.9725000000000001</v>
      </c>
      <c r="BD1663" s="2">
        <v>41040</v>
      </c>
      <c r="BE1663" s="1">
        <v>0.9728</v>
      </c>
      <c r="BG1663" s="2">
        <v>41135</v>
      </c>
      <c r="BH1663" s="1">
        <v>1.73</v>
      </c>
      <c r="BI1663" s="2"/>
      <c r="BJ1663" s="2">
        <v>41135</v>
      </c>
      <c r="BK1663" s="1">
        <v>0.75</v>
      </c>
      <c r="BM1663" s="2">
        <v>41046</v>
      </c>
      <c r="BN1663" s="1">
        <v>1.3474999999999999</v>
      </c>
    </row>
    <row r="1664" spans="2:66">
      <c r="B1664" s="2">
        <v>41509</v>
      </c>
      <c r="C1664" s="1">
        <v>2.66</v>
      </c>
      <c r="E1664" s="2">
        <v>40977</v>
      </c>
      <c r="F1664" s="1">
        <v>3.39</v>
      </c>
      <c r="H1664" s="2">
        <v>41002</v>
      </c>
      <c r="I1664" s="1">
        <v>3.56</v>
      </c>
      <c r="K1664" s="2">
        <v>40998</v>
      </c>
      <c r="L1664" s="1">
        <v>3.96</v>
      </c>
      <c r="N1664" s="2">
        <v>41005</v>
      </c>
      <c r="O1664" s="1">
        <v>3.69</v>
      </c>
      <c r="Q1664" s="2">
        <v>41047</v>
      </c>
      <c r="R1664" s="1">
        <v>3.36</v>
      </c>
      <c r="T1664" s="2">
        <v>41054</v>
      </c>
      <c r="U1664" s="1">
        <v>3.3075000000000001</v>
      </c>
      <c r="W1664" s="2">
        <v>41054</v>
      </c>
      <c r="X1664" s="1">
        <v>3.2800000000000002</v>
      </c>
      <c r="Z1664" s="2">
        <v>41050</v>
      </c>
      <c r="AA1664" s="1">
        <v>3.2374999999999998</v>
      </c>
      <c r="AC1664" s="2">
        <v>41050</v>
      </c>
      <c r="AD1664" s="1">
        <v>3.3275000000000001</v>
      </c>
      <c r="AF1664" s="2">
        <v>41484</v>
      </c>
      <c r="AG1664" s="1">
        <v>0.26600000000000001</v>
      </c>
      <c r="AI1664" s="2">
        <v>41052</v>
      </c>
      <c r="AJ1664" s="1">
        <v>2.516</v>
      </c>
      <c r="AL1664" s="2">
        <v>41053</v>
      </c>
      <c r="AM1664" s="1">
        <v>1.9024999999999999</v>
      </c>
      <c r="AO1664" s="2">
        <v>41051</v>
      </c>
      <c r="AP1664" s="1">
        <v>0.63749999999999996</v>
      </c>
      <c r="AR1664" s="2">
        <v>41044</v>
      </c>
      <c r="AS1664" s="1">
        <v>0.59599999999999997</v>
      </c>
      <c r="AU1664" s="2">
        <v>41047</v>
      </c>
      <c r="AV1664" s="1">
        <v>2.169</v>
      </c>
      <c r="AX1664" s="2">
        <v>41046</v>
      </c>
      <c r="AY1664" s="1">
        <v>2.2919999999999998</v>
      </c>
      <c r="BA1664" s="116">
        <v>41046</v>
      </c>
      <c r="BB1664" s="1">
        <v>1.9376</v>
      </c>
      <c r="BD1664" s="2">
        <v>41043</v>
      </c>
      <c r="BE1664" s="1">
        <v>0.9909</v>
      </c>
      <c r="BG1664" s="2">
        <v>41136</v>
      </c>
      <c r="BH1664" s="1">
        <v>1.8</v>
      </c>
      <c r="BI1664" s="2"/>
      <c r="BJ1664" s="2">
        <v>41136</v>
      </c>
      <c r="BK1664" s="1">
        <v>0.8</v>
      </c>
      <c r="BM1664" s="2">
        <v>41047</v>
      </c>
      <c r="BN1664" s="1">
        <v>1.3485</v>
      </c>
    </row>
    <row r="1665" spans="2:66">
      <c r="B1665" s="2">
        <v>41512</v>
      </c>
      <c r="C1665" s="1">
        <v>2.66</v>
      </c>
      <c r="E1665" s="2">
        <v>40980</v>
      </c>
      <c r="F1665" s="1">
        <v>3.39</v>
      </c>
      <c r="H1665" s="2">
        <v>41003</v>
      </c>
      <c r="I1665" s="1">
        <v>3.56</v>
      </c>
      <c r="K1665" s="2">
        <v>41001</v>
      </c>
      <c r="L1665" s="1">
        <v>3.99</v>
      </c>
      <c r="N1665" s="2">
        <v>41008</v>
      </c>
      <c r="O1665" s="1">
        <v>3.65</v>
      </c>
      <c r="Q1665" s="2">
        <v>41050</v>
      </c>
      <c r="R1665" s="1">
        <v>3.39</v>
      </c>
      <c r="T1665" s="2">
        <v>41057</v>
      </c>
      <c r="U1665" s="1">
        <v>3.3075000000000001</v>
      </c>
      <c r="W1665" s="2">
        <v>41057</v>
      </c>
      <c r="X1665" s="1">
        <v>3.2800000000000002</v>
      </c>
      <c r="Z1665" s="2">
        <v>41051</v>
      </c>
      <c r="AA1665" s="1">
        <v>3.2800000000000002</v>
      </c>
      <c r="AC1665" s="2">
        <v>41051</v>
      </c>
      <c r="AD1665" s="1">
        <v>3.3525</v>
      </c>
      <c r="AF1665" s="2">
        <v>41485</v>
      </c>
      <c r="AG1665" s="1">
        <v>0.26500000000000001</v>
      </c>
      <c r="AI1665" s="2">
        <v>41053</v>
      </c>
      <c r="AJ1665" s="1">
        <v>2.58</v>
      </c>
      <c r="AL1665" s="2">
        <v>41054</v>
      </c>
      <c r="AM1665" s="1">
        <v>1.8679999999999999</v>
      </c>
      <c r="AO1665" s="2">
        <v>41052</v>
      </c>
      <c r="AP1665" s="1">
        <v>0.63049999999999995</v>
      </c>
      <c r="AR1665" s="2">
        <v>41045</v>
      </c>
      <c r="AS1665" s="1">
        <v>0.57850000000000001</v>
      </c>
      <c r="AU1665" s="2">
        <v>41050</v>
      </c>
      <c r="AV1665" s="1">
        <v>2.1934</v>
      </c>
      <c r="AX1665" s="2">
        <v>41047</v>
      </c>
      <c r="AY1665" s="1">
        <v>2.2833999999999999</v>
      </c>
      <c r="BA1665" s="116">
        <v>41047</v>
      </c>
      <c r="BB1665" s="1">
        <v>1.9527000000000001</v>
      </c>
      <c r="BD1665" s="2">
        <v>41044</v>
      </c>
      <c r="BE1665" s="1">
        <v>0.99</v>
      </c>
      <c r="BG1665" s="2">
        <v>41137</v>
      </c>
      <c r="BH1665" s="1">
        <v>1.83</v>
      </c>
      <c r="BI1665" s="2"/>
      <c r="BJ1665" s="2">
        <v>41137</v>
      </c>
      <c r="BK1665" s="1">
        <v>0.83</v>
      </c>
      <c r="BM1665" s="2">
        <v>41050</v>
      </c>
      <c r="BN1665" s="1">
        <v>1.3772</v>
      </c>
    </row>
    <row r="1666" spans="2:66">
      <c r="B1666" s="2">
        <v>41513</v>
      </c>
      <c r="C1666" s="1">
        <v>2.66</v>
      </c>
      <c r="E1666" s="2">
        <v>40981</v>
      </c>
      <c r="F1666" s="1">
        <v>3.39</v>
      </c>
      <c r="H1666" s="2">
        <v>41004</v>
      </c>
      <c r="I1666" s="1">
        <v>3.56</v>
      </c>
      <c r="K1666" s="2">
        <v>41002</v>
      </c>
      <c r="L1666" s="1">
        <v>3.96</v>
      </c>
      <c r="N1666" s="2">
        <v>41009</v>
      </c>
      <c r="O1666" s="1">
        <v>3.65</v>
      </c>
      <c r="Q1666" s="2">
        <v>41051</v>
      </c>
      <c r="R1666" s="1">
        <v>3.44</v>
      </c>
      <c r="T1666" s="2">
        <v>41058</v>
      </c>
      <c r="U1666" s="1">
        <v>3.33</v>
      </c>
      <c r="W1666" s="2">
        <v>41058</v>
      </c>
      <c r="X1666" s="1">
        <v>3.3075000000000001</v>
      </c>
      <c r="Z1666" s="2">
        <v>41052</v>
      </c>
      <c r="AA1666" s="1">
        <v>3.2829999999999999</v>
      </c>
      <c r="AC1666" s="2">
        <v>41052</v>
      </c>
      <c r="AD1666" s="1">
        <v>3.3529999999999998</v>
      </c>
      <c r="AF1666" s="2">
        <v>41486</v>
      </c>
      <c r="AG1666" s="1">
        <v>0.2656</v>
      </c>
      <c r="AI1666" s="2">
        <v>41054</v>
      </c>
      <c r="AJ1666" s="1">
        <v>2.548</v>
      </c>
      <c r="AL1666" s="2">
        <v>41057</v>
      </c>
      <c r="AM1666" s="1">
        <v>1.8679999999999999</v>
      </c>
      <c r="AO1666" s="2">
        <v>41053</v>
      </c>
      <c r="AP1666" s="1">
        <v>0.63349999999999995</v>
      </c>
      <c r="AR1666" s="2">
        <v>41046</v>
      </c>
      <c r="AS1666" s="1">
        <v>0.58350000000000002</v>
      </c>
      <c r="AU1666" s="2">
        <v>41051</v>
      </c>
      <c r="AV1666" s="1">
        <v>2.15</v>
      </c>
      <c r="AX1666" s="2">
        <v>41050</v>
      </c>
      <c r="AY1666" s="1">
        <v>2.3106999999999998</v>
      </c>
      <c r="BA1666" s="116">
        <v>41050</v>
      </c>
      <c r="BB1666" s="1">
        <v>1.9864000000000002</v>
      </c>
      <c r="BD1666" s="2">
        <v>41045</v>
      </c>
      <c r="BE1666" s="1">
        <v>0.97729999999999995</v>
      </c>
      <c r="BG1666" s="2">
        <v>41138</v>
      </c>
      <c r="BH1666" s="1">
        <v>1.81</v>
      </c>
      <c r="BI1666" s="2"/>
      <c r="BJ1666" s="2">
        <v>41138</v>
      </c>
      <c r="BK1666" s="1">
        <v>0.81</v>
      </c>
      <c r="BM1666" s="2">
        <v>41051</v>
      </c>
      <c r="BN1666" s="1">
        <v>1.3260000000000001</v>
      </c>
    </row>
    <row r="1667" spans="2:66">
      <c r="B1667" s="2">
        <v>41514</v>
      </c>
      <c r="C1667" s="1">
        <v>2.66</v>
      </c>
      <c r="E1667" s="2">
        <v>40982</v>
      </c>
      <c r="F1667" s="1">
        <v>3.41</v>
      </c>
      <c r="H1667" s="2">
        <v>41005</v>
      </c>
      <c r="I1667" s="1">
        <v>3.54</v>
      </c>
      <c r="K1667" s="2">
        <v>41003</v>
      </c>
      <c r="L1667" s="1">
        <v>3.9699999999999998</v>
      </c>
      <c r="N1667" s="2">
        <v>41011</v>
      </c>
      <c r="O1667" s="1">
        <v>3.65</v>
      </c>
      <c r="Q1667" s="2">
        <v>41052</v>
      </c>
      <c r="R1667" s="1">
        <v>3.4449999999999998</v>
      </c>
      <c r="T1667" s="2">
        <v>41059</v>
      </c>
      <c r="U1667" s="1">
        <v>3.3025000000000002</v>
      </c>
      <c r="W1667" s="2">
        <v>41059</v>
      </c>
      <c r="X1667" s="1">
        <v>3.2800000000000002</v>
      </c>
      <c r="Z1667" s="2">
        <v>41053</v>
      </c>
      <c r="AA1667" s="1">
        <v>3.27</v>
      </c>
      <c r="AC1667" s="2">
        <v>41053</v>
      </c>
      <c r="AD1667" s="1">
        <v>3.335</v>
      </c>
      <c r="AF1667" s="2">
        <v>41487</v>
      </c>
      <c r="AG1667" s="1">
        <v>0.2656</v>
      </c>
      <c r="AI1667" s="2">
        <v>41057</v>
      </c>
      <c r="AJ1667" s="1">
        <v>2.548</v>
      </c>
      <c r="AL1667" s="2">
        <v>41058</v>
      </c>
      <c r="AM1667" s="1">
        <v>1.8734999999999999</v>
      </c>
      <c r="AO1667" s="2">
        <v>41054</v>
      </c>
      <c r="AP1667" s="1">
        <v>0.63549999999999995</v>
      </c>
      <c r="AR1667" s="2">
        <v>41047</v>
      </c>
      <c r="AS1667" s="1">
        <v>0.58550000000000002</v>
      </c>
      <c r="AU1667" s="2">
        <v>41052</v>
      </c>
      <c r="AV1667" s="1">
        <v>2.0550000000000002</v>
      </c>
      <c r="AX1667" s="2">
        <v>41051</v>
      </c>
      <c r="AY1667" s="1">
        <v>2.2629999999999999</v>
      </c>
      <c r="BA1667" s="116">
        <v>41051</v>
      </c>
      <c r="BB1667" s="1">
        <v>1.9388999999999998</v>
      </c>
      <c r="BD1667" s="2">
        <v>41046</v>
      </c>
      <c r="BE1667" s="1">
        <v>0.98899999999999999</v>
      </c>
      <c r="BG1667" s="2">
        <v>41141</v>
      </c>
      <c r="BH1667" s="1">
        <v>1.8199999999999998</v>
      </c>
      <c r="BI1667" s="2"/>
      <c r="BJ1667" s="2">
        <v>41141</v>
      </c>
      <c r="BK1667" s="1">
        <v>0.8</v>
      </c>
      <c r="BM1667" s="2">
        <v>41052</v>
      </c>
      <c r="BN1667" s="1">
        <v>1.3091999999999999</v>
      </c>
    </row>
    <row r="1668" spans="2:66">
      <c r="B1668" s="2">
        <v>41515</v>
      </c>
      <c r="C1668" s="1">
        <v>2.66</v>
      </c>
      <c r="E1668" s="2">
        <v>40983</v>
      </c>
      <c r="F1668" s="1">
        <v>3.44</v>
      </c>
      <c r="H1668" s="2">
        <v>41008</v>
      </c>
      <c r="I1668" s="1">
        <v>3.5</v>
      </c>
      <c r="K1668" s="2">
        <v>41004</v>
      </c>
      <c r="L1668" s="1">
        <v>3.98</v>
      </c>
      <c r="N1668" s="2">
        <v>41012</v>
      </c>
      <c r="O1668" s="1">
        <v>3.64</v>
      </c>
      <c r="Q1668" s="2">
        <v>41053</v>
      </c>
      <c r="R1668" s="1">
        <v>3.4350000000000001</v>
      </c>
      <c r="T1668" s="2">
        <v>41060</v>
      </c>
      <c r="U1668" s="1">
        <v>3.258</v>
      </c>
      <c r="W1668" s="2">
        <v>41060</v>
      </c>
      <c r="X1668" s="1">
        <v>3.2330000000000001</v>
      </c>
      <c r="Z1668" s="2">
        <v>41054</v>
      </c>
      <c r="AA1668" s="1">
        <v>3.2824999999999998</v>
      </c>
      <c r="AC1668" s="2">
        <v>41054</v>
      </c>
      <c r="AD1668" s="1">
        <v>3.3475000000000001</v>
      </c>
      <c r="AF1668" s="2">
        <v>41488</v>
      </c>
      <c r="AG1668" s="1">
        <v>0.2666</v>
      </c>
      <c r="AI1668" s="2">
        <v>41058</v>
      </c>
      <c r="AJ1668" s="1">
        <v>2.5489999999999999</v>
      </c>
      <c r="AL1668" s="2">
        <v>41059</v>
      </c>
      <c r="AM1668" s="1">
        <v>1.7669999999999999</v>
      </c>
      <c r="AO1668" s="2">
        <v>41057</v>
      </c>
      <c r="AP1668" s="1">
        <v>0.627</v>
      </c>
      <c r="AR1668" s="2">
        <v>41050</v>
      </c>
      <c r="AS1668" s="1">
        <v>0.5635</v>
      </c>
      <c r="AU1668" s="2">
        <v>41053</v>
      </c>
      <c r="AV1668" s="1">
        <v>2.048</v>
      </c>
      <c r="AX1668" s="2">
        <v>41052</v>
      </c>
      <c r="AY1668" s="1">
        <v>2.1949999999999998</v>
      </c>
      <c r="BA1668" s="116">
        <v>41052</v>
      </c>
      <c r="BB1668" s="1">
        <v>1.9127999999999998</v>
      </c>
      <c r="BD1668" s="2">
        <v>41047</v>
      </c>
      <c r="BE1668" s="1">
        <v>0.99299999999999999</v>
      </c>
      <c r="BG1668" s="2">
        <v>41142</v>
      </c>
      <c r="BH1668" s="1">
        <v>1.8</v>
      </c>
      <c r="BI1668" s="2"/>
      <c r="BJ1668" s="2">
        <v>41142</v>
      </c>
      <c r="BK1668" s="1">
        <v>0.8</v>
      </c>
      <c r="BM1668" s="2">
        <v>41053</v>
      </c>
      <c r="BN1668" s="1">
        <v>1.2696000000000001</v>
      </c>
    </row>
    <row r="1669" spans="2:66">
      <c r="B1669" s="2">
        <v>41516</v>
      </c>
      <c r="C1669" s="1">
        <v>2.66</v>
      </c>
      <c r="E1669" s="2">
        <v>40984</v>
      </c>
      <c r="F1669" s="1">
        <v>3.45</v>
      </c>
      <c r="H1669" s="2">
        <v>41009</v>
      </c>
      <c r="I1669" s="1">
        <v>3.5</v>
      </c>
      <c r="K1669" s="2">
        <v>41005</v>
      </c>
      <c r="L1669" s="1">
        <v>3.95</v>
      </c>
      <c r="N1669" s="2">
        <v>41015</v>
      </c>
      <c r="O1669" s="1">
        <v>3.61</v>
      </c>
      <c r="Q1669" s="2">
        <v>41054</v>
      </c>
      <c r="R1669" s="1">
        <v>3.4449999999999998</v>
      </c>
      <c r="T1669" s="2">
        <v>41061</v>
      </c>
      <c r="U1669" s="1">
        <v>3.2075</v>
      </c>
      <c r="W1669" s="2">
        <v>41061</v>
      </c>
      <c r="X1669" s="1">
        <v>3.1949999999999998</v>
      </c>
      <c r="Z1669" s="2">
        <v>41057</v>
      </c>
      <c r="AA1669" s="1">
        <v>3.2824999999999998</v>
      </c>
      <c r="AC1669" s="2">
        <v>41057</v>
      </c>
      <c r="AD1669" s="1">
        <v>3.3475000000000001</v>
      </c>
      <c r="AF1669" s="2">
        <v>41491</v>
      </c>
      <c r="AG1669" s="1">
        <v>0.26540000000000002</v>
      </c>
      <c r="AI1669" s="2">
        <v>41059</v>
      </c>
      <c r="AJ1669" s="1">
        <v>2.4184999999999999</v>
      </c>
      <c r="AL1669" s="2">
        <v>41060</v>
      </c>
      <c r="AM1669" s="1">
        <v>1.722</v>
      </c>
      <c r="AO1669" s="2">
        <v>41058</v>
      </c>
      <c r="AP1669" s="1">
        <v>0.61650000000000005</v>
      </c>
      <c r="AR1669" s="2">
        <v>41051</v>
      </c>
      <c r="AS1669" s="1">
        <v>0.57299999999999995</v>
      </c>
      <c r="AU1669" s="2">
        <v>41054</v>
      </c>
      <c r="AV1669" s="1">
        <v>2.032</v>
      </c>
      <c r="AX1669" s="2">
        <v>41053</v>
      </c>
      <c r="AY1669" s="1">
        <v>2.1583000000000001</v>
      </c>
      <c r="BA1669" s="116">
        <v>41053</v>
      </c>
      <c r="BB1669" s="1">
        <v>1.873</v>
      </c>
      <c r="BD1669" s="2">
        <v>41050</v>
      </c>
      <c r="BE1669" s="1">
        <v>0.98599999999999999</v>
      </c>
      <c r="BG1669" s="2">
        <v>41143</v>
      </c>
      <c r="BH1669" s="1">
        <v>1.71</v>
      </c>
      <c r="BI1669" s="2"/>
      <c r="BJ1669" s="2">
        <v>41143</v>
      </c>
      <c r="BK1669" s="1">
        <v>0.71</v>
      </c>
      <c r="BM1669" s="2">
        <v>41054</v>
      </c>
      <c r="BN1669" s="1">
        <v>1.2530000000000001</v>
      </c>
    </row>
    <row r="1670" spans="2:66">
      <c r="B1670" s="2">
        <v>41519</v>
      </c>
      <c r="C1670" s="1">
        <v>2.66</v>
      </c>
      <c r="E1670" s="2">
        <v>40987</v>
      </c>
      <c r="F1670" s="1">
        <v>3.46</v>
      </c>
      <c r="H1670" s="2">
        <v>41011</v>
      </c>
      <c r="I1670" s="1">
        <v>3.5</v>
      </c>
      <c r="K1670" s="2">
        <v>41008</v>
      </c>
      <c r="L1670" s="1">
        <v>3.91</v>
      </c>
      <c r="N1670" s="2">
        <v>41016</v>
      </c>
      <c r="O1670" s="1">
        <v>3.6</v>
      </c>
      <c r="Q1670" s="2">
        <v>41057</v>
      </c>
      <c r="R1670" s="1">
        <v>3.4449999999999998</v>
      </c>
      <c r="T1670" s="2">
        <v>41064</v>
      </c>
      <c r="U1670" s="1">
        <v>3.18</v>
      </c>
      <c r="W1670" s="2">
        <v>41064</v>
      </c>
      <c r="X1670" s="1">
        <v>3.1625000000000001</v>
      </c>
      <c r="Z1670" s="2">
        <v>41058</v>
      </c>
      <c r="AA1670" s="1">
        <v>3.31</v>
      </c>
      <c r="AC1670" s="2">
        <v>41058</v>
      </c>
      <c r="AD1670" s="1">
        <v>3.37</v>
      </c>
      <c r="AF1670" s="2">
        <v>41492</v>
      </c>
      <c r="AG1670" s="1">
        <v>0.26640000000000003</v>
      </c>
      <c r="AI1670" s="2">
        <v>41060</v>
      </c>
      <c r="AJ1670" s="1">
        <v>2.3614999999999999</v>
      </c>
      <c r="AL1670" s="2">
        <v>41061</v>
      </c>
      <c r="AM1670" s="1">
        <v>1.653</v>
      </c>
      <c r="AO1670" s="2">
        <v>41059</v>
      </c>
      <c r="AP1670" s="1">
        <v>0.60799999999999998</v>
      </c>
      <c r="AR1670" s="2">
        <v>41052</v>
      </c>
      <c r="AS1670" s="1">
        <v>0.5675</v>
      </c>
      <c r="AU1670" s="2">
        <v>41057</v>
      </c>
      <c r="AV1670" s="1">
        <v>2.0070000000000001</v>
      </c>
      <c r="AX1670" s="2">
        <v>41054</v>
      </c>
      <c r="AY1670" s="1">
        <v>2.1429</v>
      </c>
      <c r="BA1670" s="116">
        <v>41054</v>
      </c>
      <c r="BB1670" s="1">
        <v>1.8519999999999999</v>
      </c>
      <c r="BD1670" s="2">
        <v>41051</v>
      </c>
      <c r="BE1670" s="1">
        <v>0.94820000000000004</v>
      </c>
      <c r="BG1670" s="2">
        <v>41144</v>
      </c>
      <c r="BH1670" s="1">
        <v>1.6800000000000002</v>
      </c>
      <c r="BI1670" s="2"/>
      <c r="BJ1670" s="2">
        <v>41144</v>
      </c>
      <c r="BK1670" s="1">
        <v>0.71</v>
      </c>
      <c r="BM1670" s="2">
        <v>41057</v>
      </c>
      <c r="BN1670" s="1">
        <v>1.244</v>
      </c>
    </row>
    <row r="1671" spans="2:66">
      <c r="B1671" s="2">
        <v>41520</v>
      </c>
      <c r="C1671" s="1">
        <v>2.66</v>
      </c>
      <c r="E1671" s="2">
        <v>40988</v>
      </c>
      <c r="F1671" s="1">
        <v>3.45</v>
      </c>
      <c r="H1671" s="2">
        <v>41012</v>
      </c>
      <c r="I1671" s="1">
        <v>3.49</v>
      </c>
      <c r="K1671" s="2">
        <v>41009</v>
      </c>
      <c r="L1671" s="1">
        <v>3.91</v>
      </c>
      <c r="N1671" s="2">
        <v>41017</v>
      </c>
      <c r="O1671" s="1">
        <v>3.62</v>
      </c>
      <c r="Q1671" s="2">
        <v>41058</v>
      </c>
      <c r="R1671" s="1">
        <v>3.4649999999999999</v>
      </c>
      <c r="T1671" s="2">
        <v>41065</v>
      </c>
      <c r="U1671" s="1">
        <v>3.2425000000000002</v>
      </c>
      <c r="W1671" s="2">
        <v>41065</v>
      </c>
      <c r="X1671" s="1">
        <v>3.22</v>
      </c>
      <c r="Z1671" s="2">
        <v>41059</v>
      </c>
      <c r="AA1671" s="1">
        <v>3.2850000000000001</v>
      </c>
      <c r="AC1671" s="2">
        <v>41059</v>
      </c>
      <c r="AD1671" s="1">
        <v>3.3540000000000001</v>
      </c>
      <c r="AF1671" s="2">
        <v>41493</v>
      </c>
      <c r="AG1671" s="1">
        <v>0.26640000000000003</v>
      </c>
      <c r="AI1671" s="2">
        <v>41061</v>
      </c>
      <c r="AJ1671" s="1">
        <v>2.2640000000000002</v>
      </c>
      <c r="AL1671" s="2">
        <v>41064</v>
      </c>
      <c r="AM1671" s="1">
        <v>1.7189999999999999</v>
      </c>
      <c r="AO1671" s="2">
        <v>41060</v>
      </c>
      <c r="AP1671" s="1">
        <v>0.61199999999999999</v>
      </c>
      <c r="AR1671" s="2">
        <v>41053</v>
      </c>
      <c r="AS1671" s="1">
        <v>0.56850000000000001</v>
      </c>
      <c r="AU1671" s="2">
        <v>41058</v>
      </c>
      <c r="AV1671" s="1">
        <v>2.032</v>
      </c>
      <c r="AX1671" s="2">
        <v>41057</v>
      </c>
      <c r="AY1671" s="1">
        <v>2.1150000000000002</v>
      </c>
      <c r="BA1671" s="116">
        <v>41057</v>
      </c>
      <c r="BB1671" s="1">
        <v>1.845</v>
      </c>
      <c r="BD1671" s="2">
        <v>41052</v>
      </c>
      <c r="BE1671" s="1">
        <v>0.9254</v>
      </c>
      <c r="BG1671" s="2">
        <v>41145</v>
      </c>
      <c r="BH1671" s="1">
        <v>1.6800000000000002</v>
      </c>
      <c r="BI1671" s="2"/>
      <c r="BJ1671" s="2">
        <v>41145</v>
      </c>
      <c r="BK1671" s="1">
        <v>0.72</v>
      </c>
      <c r="BM1671" s="2">
        <v>41058</v>
      </c>
      <c r="BN1671" s="1">
        <v>1.2867</v>
      </c>
    </row>
    <row r="1672" spans="2:66">
      <c r="B1672" s="2">
        <v>41521</v>
      </c>
      <c r="C1672" s="1">
        <v>2.66</v>
      </c>
      <c r="E1672" s="2">
        <v>40989</v>
      </c>
      <c r="F1672" s="1">
        <v>3.46</v>
      </c>
      <c r="H1672" s="2">
        <v>41015</v>
      </c>
      <c r="I1672" s="1">
        <v>3.4699999999999998</v>
      </c>
      <c r="K1672" s="2">
        <v>41011</v>
      </c>
      <c r="L1672" s="1">
        <v>3.91</v>
      </c>
      <c r="N1672" s="2">
        <v>41018</v>
      </c>
      <c r="O1672" s="1">
        <v>3.62</v>
      </c>
      <c r="Q1672" s="2">
        <v>41059</v>
      </c>
      <c r="R1672" s="1">
        <v>3.4325000000000001</v>
      </c>
      <c r="T1672" s="2">
        <v>41066</v>
      </c>
      <c r="U1672" s="1">
        <v>3.2425000000000002</v>
      </c>
      <c r="W1672" s="2">
        <v>41066</v>
      </c>
      <c r="X1672" s="1">
        <v>3.22</v>
      </c>
      <c r="Z1672" s="2">
        <v>41060</v>
      </c>
      <c r="AA1672" s="1">
        <v>3.24</v>
      </c>
      <c r="AC1672" s="2">
        <v>41060</v>
      </c>
      <c r="AD1672" s="1">
        <v>3.32</v>
      </c>
      <c r="AF1672" s="2">
        <v>41494</v>
      </c>
      <c r="AG1672" s="1">
        <v>0.26469999999999999</v>
      </c>
      <c r="AI1672" s="2">
        <v>41064</v>
      </c>
      <c r="AJ1672" s="1">
        <v>2.3125</v>
      </c>
      <c r="AL1672" s="2">
        <v>41065</v>
      </c>
      <c r="AM1672" s="1">
        <v>1.7524999999999999</v>
      </c>
      <c r="AO1672" s="2">
        <v>41061</v>
      </c>
      <c r="AP1672" s="1">
        <v>0.61550000000000005</v>
      </c>
      <c r="AR1672" s="2">
        <v>41054</v>
      </c>
      <c r="AS1672" s="1">
        <v>0.56999999999999995</v>
      </c>
      <c r="AU1672" s="2">
        <v>41059</v>
      </c>
      <c r="AV1672" s="1">
        <v>1.8776000000000002</v>
      </c>
      <c r="AX1672" s="2">
        <v>41058</v>
      </c>
      <c r="AY1672" s="1">
        <v>2.13</v>
      </c>
      <c r="BA1672" s="116">
        <v>41058</v>
      </c>
      <c r="BB1672" s="1">
        <v>1.855</v>
      </c>
      <c r="BD1672" s="2">
        <v>41053</v>
      </c>
      <c r="BE1672" s="1">
        <v>0.90249999999999997</v>
      </c>
      <c r="BG1672" s="2">
        <v>41148</v>
      </c>
      <c r="BH1672" s="1">
        <v>1.65</v>
      </c>
      <c r="BI1672" s="2"/>
      <c r="BJ1672" s="2">
        <v>41148</v>
      </c>
      <c r="BK1672" s="1">
        <v>0.7</v>
      </c>
      <c r="BM1672" s="2">
        <v>41059</v>
      </c>
      <c r="BN1672" s="1">
        <v>1.18</v>
      </c>
    </row>
    <row r="1673" spans="2:66">
      <c r="B1673" s="2">
        <v>41522</v>
      </c>
      <c r="C1673" s="1">
        <v>2.66</v>
      </c>
      <c r="E1673" s="2">
        <v>40990</v>
      </c>
      <c r="F1673" s="1">
        <v>3.46</v>
      </c>
      <c r="H1673" s="2">
        <v>41016</v>
      </c>
      <c r="I1673" s="1">
        <v>3.4699999999999998</v>
      </c>
      <c r="K1673" s="2">
        <v>41012</v>
      </c>
      <c r="L1673" s="1">
        <v>3.9</v>
      </c>
      <c r="N1673" s="2">
        <v>41019</v>
      </c>
      <c r="O1673" s="1">
        <v>3.59</v>
      </c>
      <c r="Q1673" s="2">
        <v>41060</v>
      </c>
      <c r="R1673" s="1">
        <v>3.3879999999999999</v>
      </c>
      <c r="T1673" s="2">
        <v>41067</v>
      </c>
      <c r="U1673" s="1">
        <v>3.2749999999999999</v>
      </c>
      <c r="W1673" s="2">
        <v>41067</v>
      </c>
      <c r="X1673" s="1">
        <v>3.2524999999999999</v>
      </c>
      <c r="Z1673" s="2">
        <v>41061</v>
      </c>
      <c r="AA1673" s="1">
        <v>3.2075</v>
      </c>
      <c r="AC1673" s="2">
        <v>41061</v>
      </c>
      <c r="AD1673" s="1">
        <v>3.3</v>
      </c>
      <c r="AF1673" s="2">
        <v>41495</v>
      </c>
      <c r="AG1673" s="1">
        <v>0.26469999999999999</v>
      </c>
      <c r="AI1673" s="2">
        <v>41065</v>
      </c>
      <c r="AJ1673" s="1">
        <v>2.3835000000000002</v>
      </c>
      <c r="AL1673" s="2">
        <v>41066</v>
      </c>
      <c r="AM1673" s="1">
        <v>1.8090000000000002</v>
      </c>
      <c r="AO1673" s="2">
        <v>41064</v>
      </c>
      <c r="AP1673" s="1">
        <v>0.61599999999999999</v>
      </c>
      <c r="AR1673" s="2">
        <v>41057</v>
      </c>
      <c r="AS1673" s="1">
        <v>0.55620000000000003</v>
      </c>
      <c r="AU1673" s="2">
        <v>41060</v>
      </c>
      <c r="AV1673" s="1">
        <v>1.8612</v>
      </c>
      <c r="AX1673" s="2">
        <v>41059</v>
      </c>
      <c r="AY1673" s="1">
        <v>1.9714</v>
      </c>
      <c r="BA1673" s="116">
        <v>41059</v>
      </c>
      <c r="BB1673" s="1">
        <v>1.7056</v>
      </c>
      <c r="BD1673" s="2">
        <v>41054</v>
      </c>
      <c r="BE1673" s="1">
        <v>0.89939999999999998</v>
      </c>
      <c r="BG1673" s="2">
        <v>41149</v>
      </c>
      <c r="BH1673" s="1">
        <v>1.6400000000000001</v>
      </c>
      <c r="BI1673" s="2"/>
      <c r="BJ1673" s="2">
        <v>41149</v>
      </c>
      <c r="BK1673" s="1">
        <v>0.69</v>
      </c>
      <c r="BM1673" s="2">
        <v>41060</v>
      </c>
      <c r="BN1673" s="1">
        <v>1.1692</v>
      </c>
    </row>
    <row r="1674" spans="2:66">
      <c r="B1674" s="2">
        <v>41523</v>
      </c>
      <c r="C1674" s="1">
        <v>2.66</v>
      </c>
      <c r="E1674" s="2">
        <v>40991</v>
      </c>
      <c r="F1674" s="1">
        <v>3.46</v>
      </c>
      <c r="H1674" s="2">
        <v>41017</v>
      </c>
      <c r="I1674" s="1">
        <v>3.49</v>
      </c>
      <c r="K1674" s="2">
        <v>41015</v>
      </c>
      <c r="L1674" s="1">
        <v>3.88</v>
      </c>
      <c r="N1674" s="2">
        <v>41022</v>
      </c>
      <c r="O1674" s="1">
        <v>3.6</v>
      </c>
      <c r="Q1674" s="2">
        <v>41061</v>
      </c>
      <c r="R1674" s="1">
        <v>3.335</v>
      </c>
      <c r="T1674" s="2">
        <v>41068</v>
      </c>
      <c r="U1674" s="1">
        <v>3.2425000000000002</v>
      </c>
      <c r="W1674" s="2">
        <v>41068</v>
      </c>
      <c r="X1674" s="1">
        <v>3.2</v>
      </c>
      <c r="Z1674" s="2">
        <v>41064</v>
      </c>
      <c r="AA1674" s="1">
        <v>3.18</v>
      </c>
      <c r="AC1674" s="2">
        <v>41064</v>
      </c>
      <c r="AD1674" s="1">
        <v>3.2800000000000002</v>
      </c>
      <c r="AF1674" s="2">
        <v>41498</v>
      </c>
      <c r="AG1674" s="1">
        <v>0.26469999999999999</v>
      </c>
      <c r="AI1674" s="2">
        <v>41066</v>
      </c>
      <c r="AJ1674" s="1">
        <v>2.4540000000000002</v>
      </c>
      <c r="AL1674" s="2">
        <v>41067</v>
      </c>
      <c r="AM1674" s="1">
        <v>1.8035000000000001</v>
      </c>
      <c r="AO1674" s="2">
        <v>41065</v>
      </c>
      <c r="AP1674" s="1">
        <v>0.6</v>
      </c>
      <c r="AR1674" s="2">
        <v>41058</v>
      </c>
      <c r="AS1674" s="1">
        <v>0.55349999999999999</v>
      </c>
      <c r="AU1674" s="2">
        <v>41061</v>
      </c>
      <c r="AV1674" s="1">
        <v>1.8054000000000001</v>
      </c>
      <c r="AX1674" s="2">
        <v>41060</v>
      </c>
      <c r="AY1674" s="1">
        <v>1.931</v>
      </c>
      <c r="BA1674" s="116">
        <v>41060</v>
      </c>
      <c r="BB1674" s="1">
        <v>1.681</v>
      </c>
      <c r="BD1674" s="2">
        <v>41057</v>
      </c>
      <c r="BE1674" s="1">
        <v>0.89149999999999996</v>
      </c>
      <c r="BG1674" s="2">
        <v>41150</v>
      </c>
      <c r="BH1674" s="1">
        <v>1.6600000000000001</v>
      </c>
      <c r="BI1674" s="2"/>
      <c r="BJ1674" s="2">
        <v>41150</v>
      </c>
      <c r="BK1674" s="1">
        <v>0.69</v>
      </c>
      <c r="BM1674" s="2">
        <v>41061</v>
      </c>
      <c r="BN1674" s="1">
        <v>1.1673</v>
      </c>
    </row>
    <row r="1675" spans="2:66">
      <c r="B1675" s="2">
        <v>41526</v>
      </c>
      <c r="C1675" s="1">
        <v>2.66</v>
      </c>
      <c r="E1675" s="2">
        <v>40994</v>
      </c>
      <c r="F1675" s="1">
        <v>3.46</v>
      </c>
      <c r="H1675" s="2">
        <v>41018</v>
      </c>
      <c r="I1675" s="1">
        <v>3.49</v>
      </c>
      <c r="K1675" s="2">
        <v>41016</v>
      </c>
      <c r="L1675" s="1">
        <v>3.87</v>
      </c>
      <c r="N1675" s="2">
        <v>41023</v>
      </c>
      <c r="O1675" s="1">
        <v>3.6</v>
      </c>
      <c r="Q1675" s="2">
        <v>41064</v>
      </c>
      <c r="R1675" s="1">
        <v>3.3025000000000002</v>
      </c>
      <c r="T1675" s="2">
        <v>41071</v>
      </c>
      <c r="U1675" s="1">
        <v>3.3075000000000001</v>
      </c>
      <c r="W1675" s="2">
        <v>41071</v>
      </c>
      <c r="X1675" s="1">
        <v>3.2625000000000002</v>
      </c>
      <c r="Z1675" s="2">
        <v>41065</v>
      </c>
      <c r="AA1675" s="1">
        <v>3.23</v>
      </c>
      <c r="AC1675" s="2">
        <v>41065</v>
      </c>
      <c r="AD1675" s="1">
        <v>3.31</v>
      </c>
      <c r="AF1675" s="2">
        <v>41499</v>
      </c>
      <c r="AG1675" s="1">
        <v>0.26419999999999999</v>
      </c>
      <c r="AI1675" s="2">
        <v>41067</v>
      </c>
      <c r="AJ1675" s="1">
        <v>2.4775</v>
      </c>
      <c r="AL1675" s="2">
        <v>41068</v>
      </c>
      <c r="AM1675" s="1">
        <v>1.8080000000000001</v>
      </c>
      <c r="AO1675" s="2">
        <v>41066</v>
      </c>
      <c r="AP1675" s="1">
        <v>0.58650000000000002</v>
      </c>
      <c r="AR1675" s="2">
        <v>41059</v>
      </c>
      <c r="AS1675" s="1">
        <v>0.55700000000000005</v>
      </c>
      <c r="AU1675" s="2">
        <v>41064</v>
      </c>
      <c r="AV1675" s="1">
        <v>1.8294000000000001</v>
      </c>
      <c r="AX1675" s="2">
        <v>41061</v>
      </c>
      <c r="AY1675" s="1">
        <v>1.8519999999999999</v>
      </c>
      <c r="BA1675" s="116">
        <v>41061</v>
      </c>
      <c r="BB1675" s="1">
        <v>1.6442000000000001</v>
      </c>
      <c r="BD1675" s="2">
        <v>41058</v>
      </c>
      <c r="BE1675" s="1">
        <v>0.90549999999999997</v>
      </c>
      <c r="BG1675" s="2">
        <v>41151</v>
      </c>
      <c r="BH1675" s="1">
        <v>1.63</v>
      </c>
      <c r="BI1675" s="2"/>
      <c r="BJ1675" s="2">
        <v>41151</v>
      </c>
      <c r="BK1675" s="1">
        <v>0.66</v>
      </c>
      <c r="BM1675" s="2">
        <v>41064</v>
      </c>
      <c r="BN1675" s="1">
        <v>1.1859</v>
      </c>
    </row>
    <row r="1676" spans="2:66">
      <c r="B1676" s="2">
        <v>41527</v>
      </c>
      <c r="C1676" s="1">
        <v>2.66</v>
      </c>
      <c r="E1676" s="2">
        <v>40995</v>
      </c>
      <c r="F1676" s="1">
        <v>3.46</v>
      </c>
      <c r="H1676" s="2">
        <v>41019</v>
      </c>
      <c r="I1676" s="1">
        <v>3.46</v>
      </c>
      <c r="K1676" s="2">
        <v>41017</v>
      </c>
      <c r="L1676" s="1">
        <v>3.88</v>
      </c>
      <c r="N1676" s="2">
        <v>41024</v>
      </c>
      <c r="O1676" s="1">
        <v>3.62</v>
      </c>
      <c r="Q1676" s="2">
        <v>41065</v>
      </c>
      <c r="R1676" s="1">
        <v>3.3725000000000001</v>
      </c>
      <c r="T1676" s="2">
        <v>41072</v>
      </c>
      <c r="U1676" s="1">
        <v>3.27</v>
      </c>
      <c r="W1676" s="2">
        <v>41072</v>
      </c>
      <c r="X1676" s="1">
        <v>3.23</v>
      </c>
      <c r="Z1676" s="2">
        <v>41066</v>
      </c>
      <c r="AA1676" s="1">
        <v>3.23</v>
      </c>
      <c r="AC1676" s="2">
        <v>41066</v>
      </c>
      <c r="AD1676" s="1">
        <v>3.31</v>
      </c>
      <c r="AF1676" s="2">
        <v>41500</v>
      </c>
      <c r="AG1676" s="1">
        <v>0.26319999999999999</v>
      </c>
      <c r="AI1676" s="2">
        <v>41068</v>
      </c>
      <c r="AJ1676" s="1">
        <v>2.5009999999999999</v>
      </c>
      <c r="AL1676" s="2">
        <v>41071</v>
      </c>
      <c r="AM1676" s="1">
        <v>1.7570000000000001</v>
      </c>
      <c r="AO1676" s="2">
        <v>41067</v>
      </c>
      <c r="AP1676" s="1">
        <v>0.57499999999999996</v>
      </c>
      <c r="AR1676" s="2">
        <v>41060</v>
      </c>
      <c r="AS1676" s="1">
        <v>0.55900000000000005</v>
      </c>
      <c r="AU1676" s="2">
        <v>41065</v>
      </c>
      <c r="AV1676" s="1">
        <v>1.8199999999999998</v>
      </c>
      <c r="AX1676" s="2">
        <v>41064</v>
      </c>
      <c r="AY1676" s="1">
        <v>1.8740000000000001</v>
      </c>
      <c r="BA1676" s="116">
        <v>41064</v>
      </c>
      <c r="BB1676" s="1">
        <v>1.6754</v>
      </c>
      <c r="BD1676" s="2">
        <v>41059</v>
      </c>
      <c r="BE1676" s="1">
        <v>0.87250000000000005</v>
      </c>
      <c r="BG1676" s="2">
        <v>41152</v>
      </c>
      <c r="BH1676" s="1">
        <v>1.5699999999999998</v>
      </c>
      <c r="BI1676" s="2"/>
      <c r="BJ1676" s="2">
        <v>41152</v>
      </c>
      <c r="BK1676" s="1">
        <v>0.59</v>
      </c>
      <c r="BM1676" s="2">
        <v>41065</v>
      </c>
      <c r="BN1676" s="1">
        <v>1.1910000000000001</v>
      </c>
    </row>
    <row r="1677" spans="2:66">
      <c r="B1677" s="2">
        <v>41528</v>
      </c>
      <c r="C1677" s="1">
        <v>2.66</v>
      </c>
      <c r="E1677" s="2">
        <v>40996</v>
      </c>
      <c r="F1677" s="1">
        <v>3.45</v>
      </c>
      <c r="H1677" s="2">
        <v>41022</v>
      </c>
      <c r="I1677" s="1">
        <v>3.4699999999999998</v>
      </c>
      <c r="K1677" s="2">
        <v>41018</v>
      </c>
      <c r="L1677" s="1">
        <v>3.88</v>
      </c>
      <c r="N1677" s="2">
        <v>41025</v>
      </c>
      <c r="O1677" s="1">
        <v>3.62</v>
      </c>
      <c r="Q1677" s="2">
        <v>41066</v>
      </c>
      <c r="R1677" s="1">
        <v>3.3725000000000001</v>
      </c>
      <c r="T1677" s="2">
        <v>41073</v>
      </c>
      <c r="U1677" s="1">
        <v>3.2850000000000001</v>
      </c>
      <c r="W1677" s="2">
        <v>41073</v>
      </c>
      <c r="X1677" s="1">
        <v>3.2450000000000001</v>
      </c>
      <c r="Z1677" s="2">
        <v>41067</v>
      </c>
      <c r="AA1677" s="1">
        <v>3.26</v>
      </c>
      <c r="AC1677" s="2">
        <v>41067</v>
      </c>
      <c r="AD1677" s="1">
        <v>3.335</v>
      </c>
      <c r="AF1677" s="2">
        <v>41501</v>
      </c>
      <c r="AG1677" s="1">
        <v>0.26319999999999999</v>
      </c>
      <c r="AI1677" s="2">
        <v>41071</v>
      </c>
      <c r="AJ1677" s="1">
        <v>2.4624999999999999</v>
      </c>
      <c r="AL1677" s="2">
        <v>41072</v>
      </c>
      <c r="AM1677" s="1">
        <v>1.8129999999999999</v>
      </c>
      <c r="AO1677" s="2">
        <v>41068</v>
      </c>
      <c r="AP1677" s="1">
        <v>0.5665</v>
      </c>
      <c r="AR1677" s="2">
        <v>41061</v>
      </c>
      <c r="AS1677" s="1">
        <v>0.57450000000000001</v>
      </c>
      <c r="AU1677" s="2">
        <v>41066</v>
      </c>
      <c r="AV1677" s="1">
        <v>1.9544999999999999</v>
      </c>
      <c r="AX1677" s="2">
        <v>41065</v>
      </c>
      <c r="AY1677" s="1">
        <v>1.8620000000000001</v>
      </c>
      <c r="BA1677" s="116">
        <v>41065</v>
      </c>
      <c r="BB1677" s="1">
        <v>1.675</v>
      </c>
      <c r="BD1677" s="2">
        <v>41060</v>
      </c>
      <c r="BE1677" s="1">
        <v>0.86199999999999999</v>
      </c>
      <c r="BG1677" s="2">
        <v>41156</v>
      </c>
      <c r="BH1677" s="1">
        <v>1.5899999999999999</v>
      </c>
      <c r="BI1677" s="2"/>
      <c r="BJ1677" s="2">
        <v>41156</v>
      </c>
      <c r="BK1677" s="1">
        <v>0.62</v>
      </c>
      <c r="BM1677" s="2">
        <v>41066</v>
      </c>
      <c r="BN1677" s="1">
        <v>1.2763</v>
      </c>
    </row>
    <row r="1678" spans="2:66">
      <c r="B1678" s="2">
        <v>41529</v>
      </c>
      <c r="C1678" s="1">
        <v>2.66</v>
      </c>
      <c r="E1678" s="2">
        <v>40997</v>
      </c>
      <c r="F1678" s="1">
        <v>3.44</v>
      </c>
      <c r="H1678" s="2">
        <v>41023</v>
      </c>
      <c r="I1678" s="1">
        <v>3.4699999999999998</v>
      </c>
      <c r="K1678" s="2">
        <v>41019</v>
      </c>
      <c r="L1678" s="1">
        <v>3.85</v>
      </c>
      <c r="N1678" s="2">
        <v>41026</v>
      </c>
      <c r="O1678" s="1">
        <v>3.58</v>
      </c>
      <c r="Q1678" s="2">
        <v>41067</v>
      </c>
      <c r="R1678" s="1">
        <v>3.4050000000000002</v>
      </c>
      <c r="T1678" s="2">
        <v>41074</v>
      </c>
      <c r="U1678" s="1">
        <v>3.2650000000000001</v>
      </c>
      <c r="W1678" s="2">
        <v>41074</v>
      </c>
      <c r="X1678" s="1">
        <v>3.2250000000000001</v>
      </c>
      <c r="Z1678" s="2">
        <v>41068</v>
      </c>
      <c r="AA1678" s="1">
        <v>3.2075</v>
      </c>
      <c r="AC1678" s="2">
        <v>41068</v>
      </c>
      <c r="AD1678" s="1">
        <v>3.2875000000000001</v>
      </c>
      <c r="AF1678" s="2">
        <v>41502</v>
      </c>
      <c r="AG1678" s="1">
        <v>0.2641</v>
      </c>
      <c r="AI1678" s="2">
        <v>41072</v>
      </c>
      <c r="AJ1678" s="1">
        <v>2.5009999999999999</v>
      </c>
      <c r="AL1678" s="2">
        <v>41073</v>
      </c>
      <c r="AM1678" s="1">
        <v>1.7415</v>
      </c>
      <c r="AO1678" s="2">
        <v>41071</v>
      </c>
      <c r="AP1678" s="1">
        <v>0.5625</v>
      </c>
      <c r="AR1678" s="2">
        <v>41064</v>
      </c>
      <c r="AS1678" s="1">
        <v>0.56950000000000001</v>
      </c>
      <c r="AU1678" s="2">
        <v>41067</v>
      </c>
      <c r="AV1678" s="1">
        <v>2.0392999999999999</v>
      </c>
      <c r="AX1678" s="2">
        <v>41066</v>
      </c>
      <c r="AY1678" s="1">
        <v>2.0110000000000001</v>
      </c>
      <c r="BA1678" s="116">
        <v>41066</v>
      </c>
      <c r="BB1678" s="1">
        <v>1.7869999999999999</v>
      </c>
      <c r="BD1678" s="2">
        <v>41061</v>
      </c>
      <c r="BE1678" s="1">
        <v>0.84699999999999998</v>
      </c>
      <c r="BG1678" s="2">
        <v>41157</v>
      </c>
      <c r="BH1678" s="1">
        <v>1.6</v>
      </c>
      <c r="BI1678" s="2"/>
      <c r="BJ1678" s="2">
        <v>41157</v>
      </c>
      <c r="BK1678" s="1">
        <v>0.62</v>
      </c>
      <c r="BM1678" s="2">
        <v>41067</v>
      </c>
      <c r="BN1678" s="1">
        <v>1.3083</v>
      </c>
    </row>
    <row r="1679" spans="2:66">
      <c r="B1679" s="2">
        <v>41530</v>
      </c>
      <c r="C1679" s="1">
        <v>2.66</v>
      </c>
      <c r="E1679" s="2">
        <v>40998</v>
      </c>
      <c r="F1679" s="1">
        <v>3.43</v>
      </c>
      <c r="H1679" s="2">
        <v>41024</v>
      </c>
      <c r="I1679" s="1">
        <v>3.49</v>
      </c>
      <c r="K1679" s="2">
        <v>41022</v>
      </c>
      <c r="L1679" s="1">
        <v>3.86</v>
      </c>
      <c r="N1679" s="2">
        <v>41029</v>
      </c>
      <c r="O1679" s="1">
        <v>3.56</v>
      </c>
      <c r="Q1679" s="2">
        <v>41068</v>
      </c>
      <c r="R1679" s="1">
        <v>3.3675000000000002</v>
      </c>
      <c r="T1679" s="2">
        <v>41075</v>
      </c>
      <c r="U1679" s="1">
        <v>3.2625000000000002</v>
      </c>
      <c r="W1679" s="2">
        <v>41075</v>
      </c>
      <c r="X1679" s="1">
        <v>3.2229999999999999</v>
      </c>
      <c r="Z1679" s="2">
        <v>41071</v>
      </c>
      <c r="AA1679" s="1">
        <v>3.2650000000000001</v>
      </c>
      <c r="AC1679" s="2">
        <v>41071</v>
      </c>
      <c r="AD1679" s="1">
        <v>3.3319999999999999</v>
      </c>
      <c r="AF1679" s="2">
        <v>41505</v>
      </c>
      <c r="AG1679" s="1">
        <v>0.2631</v>
      </c>
      <c r="AI1679" s="2">
        <v>41073</v>
      </c>
      <c r="AJ1679" s="1">
        <v>2.4285000000000001</v>
      </c>
      <c r="AL1679" s="2">
        <v>41074</v>
      </c>
      <c r="AM1679" s="1">
        <v>1.7814999999999999</v>
      </c>
      <c r="AO1679" s="2">
        <v>41072</v>
      </c>
      <c r="AP1679" s="1">
        <v>0.58650000000000002</v>
      </c>
      <c r="AR1679" s="2">
        <v>41065</v>
      </c>
      <c r="AS1679" s="1">
        <v>0.55800000000000005</v>
      </c>
      <c r="AU1679" s="2">
        <v>41068</v>
      </c>
      <c r="AV1679" s="1">
        <v>2.0059999999999998</v>
      </c>
      <c r="AX1679" s="2">
        <v>41067</v>
      </c>
      <c r="AY1679" s="1">
        <v>2.0966999999999998</v>
      </c>
      <c r="BA1679" s="116">
        <v>41067</v>
      </c>
      <c r="BB1679" s="1">
        <v>1.8412999999999999</v>
      </c>
      <c r="BD1679" s="2">
        <v>41064</v>
      </c>
      <c r="BE1679" s="1">
        <v>0.84899999999999998</v>
      </c>
      <c r="BG1679" s="2">
        <v>41158</v>
      </c>
      <c r="BH1679" s="1">
        <v>1.6800000000000002</v>
      </c>
      <c r="BI1679" s="2"/>
      <c r="BJ1679" s="2">
        <v>41158</v>
      </c>
      <c r="BK1679" s="1">
        <v>0.68</v>
      </c>
      <c r="BM1679" s="2">
        <v>41068</v>
      </c>
      <c r="BN1679" s="1">
        <v>1.2797000000000001</v>
      </c>
    </row>
    <row r="1680" spans="2:66">
      <c r="B1680" s="2">
        <v>41533</v>
      </c>
      <c r="C1680" s="1">
        <v>2.66</v>
      </c>
      <c r="E1680" s="2">
        <v>41001</v>
      </c>
      <c r="F1680" s="1">
        <v>3.43</v>
      </c>
      <c r="H1680" s="2">
        <v>41025</v>
      </c>
      <c r="I1680" s="1">
        <v>3.49</v>
      </c>
      <c r="K1680" s="2">
        <v>41023</v>
      </c>
      <c r="L1680" s="1">
        <v>3.86</v>
      </c>
      <c r="N1680" s="2">
        <v>41031</v>
      </c>
      <c r="O1680" s="1">
        <v>3.57</v>
      </c>
      <c r="Q1680" s="2">
        <v>41071</v>
      </c>
      <c r="R1680" s="1">
        <v>3.4325000000000001</v>
      </c>
      <c r="T1680" s="2">
        <v>41078</v>
      </c>
      <c r="U1680" s="1">
        <v>3.3025000000000002</v>
      </c>
      <c r="W1680" s="2">
        <v>41078</v>
      </c>
      <c r="X1680" s="1">
        <v>3.2650000000000001</v>
      </c>
      <c r="Z1680" s="2">
        <v>41072</v>
      </c>
      <c r="AA1680" s="1">
        <v>3.2330000000000001</v>
      </c>
      <c r="AC1680" s="2">
        <v>41072</v>
      </c>
      <c r="AD1680" s="1">
        <v>3.3029999999999999</v>
      </c>
      <c r="AF1680" s="2">
        <v>41506</v>
      </c>
      <c r="AG1680" s="1">
        <v>0.2621</v>
      </c>
      <c r="AI1680" s="2">
        <v>41074</v>
      </c>
      <c r="AJ1680" s="1">
        <v>2.4565000000000001</v>
      </c>
      <c r="AL1680" s="2">
        <v>41075</v>
      </c>
      <c r="AM1680" s="1">
        <v>1.712</v>
      </c>
      <c r="AO1680" s="2">
        <v>41073</v>
      </c>
      <c r="AP1680" s="1">
        <v>0.58750000000000002</v>
      </c>
      <c r="AR1680" s="2">
        <v>41066</v>
      </c>
      <c r="AS1680" s="1">
        <v>0.53649999999999998</v>
      </c>
      <c r="AU1680" s="2">
        <v>41071</v>
      </c>
      <c r="AV1680" s="1">
        <v>1.9872999999999998</v>
      </c>
      <c r="AX1680" s="2">
        <v>41068</v>
      </c>
      <c r="AY1680" s="1">
        <v>2.0470000000000002</v>
      </c>
      <c r="BA1680" s="116">
        <v>41068</v>
      </c>
      <c r="BB1680" s="1">
        <v>1.8128</v>
      </c>
      <c r="BD1680" s="2">
        <v>41065</v>
      </c>
      <c r="BE1680" s="1">
        <v>0.85199999999999998</v>
      </c>
      <c r="BG1680" s="2">
        <v>41159</v>
      </c>
      <c r="BH1680" s="1">
        <v>1.67</v>
      </c>
      <c r="BI1680" s="2"/>
      <c r="BJ1680" s="2">
        <v>41159</v>
      </c>
      <c r="BK1680" s="1">
        <v>0.64</v>
      </c>
      <c r="BM1680" s="2">
        <v>41071</v>
      </c>
      <c r="BN1680" s="1">
        <v>1.2492000000000001</v>
      </c>
    </row>
    <row r="1681" spans="2:66">
      <c r="B1681" s="2">
        <v>41534</v>
      </c>
      <c r="C1681" s="1">
        <v>2.66</v>
      </c>
      <c r="E1681" s="2">
        <v>41002</v>
      </c>
      <c r="F1681" s="1">
        <v>3.43</v>
      </c>
      <c r="H1681" s="2">
        <v>41026</v>
      </c>
      <c r="I1681" s="1">
        <v>3.46</v>
      </c>
      <c r="K1681" s="2">
        <v>41024</v>
      </c>
      <c r="L1681" s="1">
        <v>3.88</v>
      </c>
      <c r="N1681" s="2">
        <v>41032</v>
      </c>
      <c r="O1681" s="1">
        <v>3.55</v>
      </c>
      <c r="Q1681" s="2">
        <v>41072</v>
      </c>
      <c r="R1681" s="1">
        <v>3.3925000000000001</v>
      </c>
      <c r="T1681" s="2">
        <v>41079</v>
      </c>
      <c r="U1681" s="1">
        <v>3.2749999999999999</v>
      </c>
      <c r="W1681" s="2">
        <v>41079</v>
      </c>
      <c r="X1681" s="1">
        <v>3.2475000000000001</v>
      </c>
      <c r="Z1681" s="2">
        <v>41073</v>
      </c>
      <c r="AA1681" s="1">
        <v>3.2425000000000002</v>
      </c>
      <c r="AC1681" s="2">
        <v>41073</v>
      </c>
      <c r="AD1681" s="1">
        <v>3.3050000000000002</v>
      </c>
      <c r="AF1681" s="2">
        <v>41507</v>
      </c>
      <c r="AG1681" s="1">
        <v>0.2621</v>
      </c>
      <c r="AI1681" s="2">
        <v>41075</v>
      </c>
      <c r="AJ1681" s="1">
        <v>2.3940000000000001</v>
      </c>
      <c r="AL1681" s="2">
        <v>41078</v>
      </c>
      <c r="AM1681" s="1">
        <v>1.7115</v>
      </c>
      <c r="AO1681" s="2">
        <v>41074</v>
      </c>
      <c r="AP1681" s="1">
        <v>0.58399999999999996</v>
      </c>
      <c r="AR1681" s="2">
        <v>41067</v>
      </c>
      <c r="AS1681" s="1">
        <v>0.53200000000000003</v>
      </c>
      <c r="AU1681" s="2">
        <v>41072</v>
      </c>
      <c r="AV1681" s="1">
        <v>2.1522999999999999</v>
      </c>
      <c r="AX1681" s="2">
        <v>41071</v>
      </c>
      <c r="AY1681" s="1">
        <v>2.0112000000000001</v>
      </c>
      <c r="BA1681" s="116">
        <v>41071</v>
      </c>
      <c r="BB1681" s="1">
        <v>1.7706</v>
      </c>
      <c r="BD1681" s="2">
        <v>41066</v>
      </c>
      <c r="BE1681" s="1">
        <v>0.89300000000000002</v>
      </c>
      <c r="BG1681" s="2">
        <v>41162</v>
      </c>
      <c r="BH1681" s="1">
        <v>1.6800000000000002</v>
      </c>
      <c r="BI1681" s="2"/>
      <c r="BJ1681" s="2">
        <v>41162</v>
      </c>
      <c r="BK1681" s="1">
        <v>0.66</v>
      </c>
      <c r="BM1681" s="2">
        <v>41072</v>
      </c>
      <c r="BN1681" s="1">
        <v>1.3679000000000001</v>
      </c>
    </row>
    <row r="1682" spans="2:66">
      <c r="B1682" s="2">
        <v>41540</v>
      </c>
      <c r="C1682" s="1">
        <v>2.66</v>
      </c>
      <c r="E1682" s="2">
        <v>41003</v>
      </c>
      <c r="F1682" s="1">
        <v>3.43</v>
      </c>
      <c r="H1682" s="2">
        <v>41029</v>
      </c>
      <c r="I1682" s="1">
        <v>3.45</v>
      </c>
      <c r="K1682" s="2">
        <v>41025</v>
      </c>
      <c r="L1682" s="1">
        <v>3.87</v>
      </c>
      <c r="N1682" s="2">
        <v>41033</v>
      </c>
      <c r="O1682" s="1">
        <v>3.52</v>
      </c>
      <c r="Q1682" s="2">
        <v>41073</v>
      </c>
      <c r="R1682" s="1">
        <v>3.41</v>
      </c>
      <c r="T1682" s="2">
        <v>41080</v>
      </c>
      <c r="U1682" s="1">
        <v>3.3050000000000002</v>
      </c>
      <c r="W1682" s="2">
        <v>41080</v>
      </c>
      <c r="X1682" s="1">
        <v>3.278</v>
      </c>
      <c r="Z1682" s="2">
        <v>41074</v>
      </c>
      <c r="AA1682" s="1">
        <v>3.2250000000000001</v>
      </c>
      <c r="AC1682" s="2">
        <v>41074</v>
      </c>
      <c r="AD1682" s="1">
        <v>3.2974999999999999</v>
      </c>
      <c r="AF1682" s="2">
        <v>41508</v>
      </c>
      <c r="AG1682" s="1">
        <v>0.2621</v>
      </c>
      <c r="AI1682" s="2">
        <v>41078</v>
      </c>
      <c r="AJ1682" s="1">
        <v>2.3730000000000002</v>
      </c>
      <c r="AL1682" s="2">
        <v>41079</v>
      </c>
      <c r="AM1682" s="1">
        <v>1.7570000000000001</v>
      </c>
      <c r="AO1682" s="2">
        <v>41075</v>
      </c>
      <c r="AP1682" s="1">
        <v>0.53749999999999998</v>
      </c>
      <c r="AR1682" s="2">
        <v>41068</v>
      </c>
      <c r="AS1682" s="1">
        <v>0.53010000000000002</v>
      </c>
      <c r="AU1682" s="2">
        <v>41073</v>
      </c>
      <c r="AV1682" s="1">
        <v>2.2389999999999999</v>
      </c>
      <c r="AX1682" s="2">
        <v>41072</v>
      </c>
      <c r="AY1682" s="1">
        <v>2.1709999999999998</v>
      </c>
      <c r="BA1682" s="116">
        <v>41072</v>
      </c>
      <c r="BB1682" s="1">
        <v>1.9285999999999999</v>
      </c>
      <c r="BD1682" s="2">
        <v>41067</v>
      </c>
      <c r="BE1682" s="1">
        <v>0.91700000000000004</v>
      </c>
      <c r="BG1682" s="2">
        <v>41163</v>
      </c>
      <c r="BH1682" s="1">
        <v>1.7</v>
      </c>
      <c r="BI1682" s="2"/>
      <c r="BJ1682" s="2">
        <v>41163</v>
      </c>
      <c r="BK1682" s="1">
        <v>0.67</v>
      </c>
      <c r="BM1682" s="2">
        <v>41073</v>
      </c>
      <c r="BN1682" s="1">
        <v>1.3660000000000001</v>
      </c>
    </row>
    <row r="1683" spans="2:66">
      <c r="B1683" s="2">
        <v>41541</v>
      </c>
      <c r="C1683" s="1">
        <v>2.66</v>
      </c>
      <c r="E1683" s="2">
        <v>41004</v>
      </c>
      <c r="F1683" s="1">
        <v>3.43</v>
      </c>
      <c r="H1683" s="2">
        <v>41031</v>
      </c>
      <c r="I1683" s="1">
        <v>3.46</v>
      </c>
      <c r="K1683" s="2">
        <v>41026</v>
      </c>
      <c r="L1683" s="1">
        <v>3.83</v>
      </c>
      <c r="N1683" s="2">
        <v>41036</v>
      </c>
      <c r="O1683" s="1">
        <v>3.48</v>
      </c>
      <c r="Q1683" s="2">
        <v>41074</v>
      </c>
      <c r="R1683" s="1">
        <v>3.39</v>
      </c>
      <c r="T1683" s="2">
        <v>41081</v>
      </c>
      <c r="U1683" s="1">
        <v>3.3174999999999999</v>
      </c>
      <c r="W1683" s="2">
        <v>41081</v>
      </c>
      <c r="X1683" s="1">
        <v>3.294</v>
      </c>
      <c r="Z1683" s="2">
        <v>41075</v>
      </c>
      <c r="AA1683" s="1">
        <v>3.22</v>
      </c>
      <c r="AC1683" s="2">
        <v>41075</v>
      </c>
      <c r="AD1683" s="1">
        <v>3.2875000000000001</v>
      </c>
      <c r="AF1683" s="2">
        <v>41509</v>
      </c>
      <c r="AG1683" s="1">
        <v>0.2621</v>
      </c>
      <c r="AI1683" s="2">
        <v>41079</v>
      </c>
      <c r="AJ1683" s="1">
        <v>2.4529999999999998</v>
      </c>
      <c r="AL1683" s="2">
        <v>41080</v>
      </c>
      <c r="AM1683" s="1">
        <v>1.79</v>
      </c>
      <c r="AO1683" s="2">
        <v>41078</v>
      </c>
      <c r="AP1683" s="1">
        <v>0.53549999999999998</v>
      </c>
      <c r="AR1683" s="2">
        <v>41071</v>
      </c>
      <c r="AS1683" s="1">
        <v>0.52700000000000002</v>
      </c>
      <c r="AU1683" s="2">
        <v>41074</v>
      </c>
      <c r="AV1683" s="1">
        <v>2.2923999999999998</v>
      </c>
      <c r="AX1683" s="2">
        <v>41073</v>
      </c>
      <c r="AY1683" s="1">
        <v>2.2170000000000001</v>
      </c>
      <c r="BA1683" s="116">
        <v>41073</v>
      </c>
      <c r="BB1683" s="1">
        <v>1.9300000000000002</v>
      </c>
      <c r="BD1683" s="2">
        <v>41068</v>
      </c>
      <c r="BE1683" s="1">
        <v>0.87050000000000005</v>
      </c>
      <c r="BG1683" s="2">
        <v>41164</v>
      </c>
      <c r="BH1683" s="1">
        <v>1.77</v>
      </c>
      <c r="BI1683" s="2"/>
      <c r="BJ1683" s="2">
        <v>41164</v>
      </c>
      <c r="BK1683" s="1">
        <v>0.7</v>
      </c>
      <c r="BM1683" s="2">
        <v>41074</v>
      </c>
      <c r="BN1683" s="1">
        <v>1.389</v>
      </c>
    </row>
    <row r="1684" spans="2:66">
      <c r="B1684" s="2">
        <v>41542</v>
      </c>
      <c r="C1684" s="1">
        <v>2.66</v>
      </c>
      <c r="E1684" s="2">
        <v>41005</v>
      </c>
      <c r="F1684" s="1">
        <v>3.42</v>
      </c>
      <c r="H1684" s="2">
        <v>41032</v>
      </c>
      <c r="I1684" s="1">
        <v>3.44</v>
      </c>
      <c r="K1684" s="2">
        <v>41029</v>
      </c>
      <c r="L1684" s="1">
        <v>3.81</v>
      </c>
      <c r="N1684" s="2">
        <v>41037</v>
      </c>
      <c r="O1684" s="1">
        <v>3.5</v>
      </c>
      <c r="Q1684" s="2">
        <v>41075</v>
      </c>
      <c r="R1684" s="1">
        <v>3.3875000000000002</v>
      </c>
      <c r="T1684" s="2">
        <v>41082</v>
      </c>
      <c r="U1684" s="1">
        <v>3.2925</v>
      </c>
      <c r="W1684" s="2">
        <v>41082</v>
      </c>
      <c r="X1684" s="1">
        <v>3.2625000000000002</v>
      </c>
      <c r="Z1684" s="2">
        <v>41078</v>
      </c>
      <c r="AA1684" s="1">
        <v>3.2629999999999999</v>
      </c>
      <c r="AC1684" s="2">
        <v>41078</v>
      </c>
      <c r="AD1684" s="1">
        <v>3.3224999999999998</v>
      </c>
      <c r="AF1684" s="2">
        <v>41513</v>
      </c>
      <c r="AG1684" s="1">
        <v>0.25940000000000002</v>
      </c>
      <c r="AI1684" s="2">
        <v>41080</v>
      </c>
      <c r="AJ1684" s="1">
        <v>2.4645000000000001</v>
      </c>
      <c r="AL1684" s="2">
        <v>41081</v>
      </c>
      <c r="AM1684" s="1">
        <v>1.7585</v>
      </c>
      <c r="AO1684" s="2">
        <v>41079</v>
      </c>
      <c r="AP1684" s="1">
        <v>0.53049999999999997</v>
      </c>
      <c r="AR1684" s="2">
        <v>41072</v>
      </c>
      <c r="AS1684" s="1">
        <v>0.53680000000000005</v>
      </c>
      <c r="AU1684" s="2">
        <v>41075</v>
      </c>
      <c r="AV1684" s="1">
        <v>2.137</v>
      </c>
      <c r="AX1684" s="2">
        <v>41074</v>
      </c>
      <c r="AY1684" s="1">
        <v>2.2692999999999999</v>
      </c>
      <c r="BA1684" s="116">
        <v>41074</v>
      </c>
      <c r="BB1684" s="1">
        <v>1.9774</v>
      </c>
      <c r="BD1684" s="2">
        <v>41071</v>
      </c>
      <c r="BE1684" s="1">
        <v>0.87849999999999995</v>
      </c>
      <c r="BG1684" s="2">
        <v>41165</v>
      </c>
      <c r="BH1684" s="1">
        <v>1.75</v>
      </c>
      <c r="BI1684" s="2"/>
      <c r="BJ1684" s="2">
        <v>41165</v>
      </c>
      <c r="BK1684" s="1">
        <v>0.65</v>
      </c>
      <c r="BM1684" s="2">
        <v>41075</v>
      </c>
      <c r="BN1684" s="1">
        <v>1.2986</v>
      </c>
    </row>
    <row r="1685" spans="2:66">
      <c r="B1685" s="2">
        <v>41543</v>
      </c>
      <c r="C1685" s="1">
        <v>2.66</v>
      </c>
      <c r="E1685" s="2">
        <v>41008</v>
      </c>
      <c r="F1685" s="1">
        <v>3.41</v>
      </c>
      <c r="H1685" s="2">
        <v>41033</v>
      </c>
      <c r="I1685" s="1">
        <v>3.42</v>
      </c>
      <c r="K1685" s="2">
        <v>41031</v>
      </c>
      <c r="L1685" s="1">
        <v>3.82</v>
      </c>
      <c r="N1685" s="2">
        <v>41038</v>
      </c>
      <c r="O1685" s="1">
        <v>3.49</v>
      </c>
      <c r="Q1685" s="2">
        <v>41078</v>
      </c>
      <c r="R1685" s="1">
        <v>3.4275000000000002</v>
      </c>
      <c r="T1685" s="2">
        <v>41085</v>
      </c>
      <c r="U1685" s="1">
        <v>3.2875000000000001</v>
      </c>
      <c r="W1685" s="2">
        <v>41085</v>
      </c>
      <c r="X1685" s="1">
        <v>3.26</v>
      </c>
      <c r="Z1685" s="2">
        <v>41079</v>
      </c>
      <c r="AA1685" s="1">
        <v>3.2475000000000001</v>
      </c>
      <c r="AC1685" s="2">
        <v>41079</v>
      </c>
      <c r="AD1685" s="1">
        <v>3.3149999999999999</v>
      </c>
      <c r="AF1685" s="2">
        <v>41514</v>
      </c>
      <c r="AG1685" s="1">
        <v>0.26050000000000001</v>
      </c>
      <c r="AI1685" s="2">
        <v>41081</v>
      </c>
      <c r="AJ1685" s="1">
        <v>2.427</v>
      </c>
      <c r="AL1685" s="2">
        <v>41082</v>
      </c>
      <c r="AM1685" s="1">
        <v>1.7915000000000001</v>
      </c>
      <c r="AO1685" s="2">
        <v>41080</v>
      </c>
      <c r="AP1685" s="1">
        <v>0.54149999999999998</v>
      </c>
      <c r="AR1685" s="2">
        <v>41073</v>
      </c>
      <c r="AS1685" s="1">
        <v>0.53900000000000003</v>
      </c>
      <c r="AU1685" s="2">
        <v>41078</v>
      </c>
      <c r="AV1685" s="1">
        <v>2.133</v>
      </c>
      <c r="AX1685" s="2">
        <v>41075</v>
      </c>
      <c r="AY1685" s="1">
        <v>2.1360000000000001</v>
      </c>
      <c r="BA1685" s="116">
        <v>41075</v>
      </c>
      <c r="BB1685" s="1">
        <v>1.8820000000000001</v>
      </c>
      <c r="BD1685" s="2">
        <v>41072</v>
      </c>
      <c r="BE1685" s="1">
        <v>0.91500000000000004</v>
      </c>
      <c r="BG1685" s="2">
        <v>41166</v>
      </c>
      <c r="BH1685" s="1">
        <v>1.88</v>
      </c>
      <c r="BI1685" s="2"/>
      <c r="BJ1685" s="2">
        <v>41166</v>
      </c>
      <c r="BK1685" s="1">
        <v>0.72</v>
      </c>
      <c r="BM1685" s="2">
        <v>41078</v>
      </c>
      <c r="BN1685" s="1">
        <v>1.264</v>
      </c>
    </row>
    <row r="1686" spans="2:66">
      <c r="B1686" s="2">
        <v>41544</v>
      </c>
      <c r="C1686" s="1">
        <v>2.66</v>
      </c>
      <c r="E1686" s="2">
        <v>41009</v>
      </c>
      <c r="F1686" s="1">
        <v>3.41</v>
      </c>
      <c r="H1686" s="2">
        <v>41036</v>
      </c>
      <c r="I1686" s="1">
        <v>3.38</v>
      </c>
      <c r="K1686" s="2">
        <v>41032</v>
      </c>
      <c r="L1686" s="1">
        <v>3.8</v>
      </c>
      <c r="N1686" s="2">
        <v>41039</v>
      </c>
      <c r="O1686" s="1">
        <v>3.52</v>
      </c>
      <c r="Q1686" s="2">
        <v>41079</v>
      </c>
      <c r="R1686" s="1">
        <v>3.4024999999999999</v>
      </c>
      <c r="T1686" s="2">
        <v>41086</v>
      </c>
      <c r="U1686" s="1">
        <v>3.2875000000000001</v>
      </c>
      <c r="W1686" s="2">
        <v>41086</v>
      </c>
      <c r="X1686" s="1">
        <v>3.258</v>
      </c>
      <c r="Z1686" s="2">
        <v>41080</v>
      </c>
      <c r="AA1686" s="1">
        <v>3.2749999999999999</v>
      </c>
      <c r="AC1686" s="2">
        <v>41080</v>
      </c>
      <c r="AD1686" s="1">
        <v>3.3380000000000001</v>
      </c>
      <c r="AF1686" s="2">
        <v>41515</v>
      </c>
      <c r="AG1686" s="1">
        <v>0.26119999999999999</v>
      </c>
      <c r="AI1686" s="2">
        <v>41082</v>
      </c>
      <c r="AJ1686" s="1">
        <v>2.4784999999999999</v>
      </c>
      <c r="AL1686" s="2">
        <v>41085</v>
      </c>
      <c r="AM1686" s="1">
        <v>1.7235</v>
      </c>
      <c r="AO1686" s="2">
        <v>41081</v>
      </c>
      <c r="AP1686" s="1">
        <v>0.55300000000000005</v>
      </c>
      <c r="AR1686" s="2">
        <v>41074</v>
      </c>
      <c r="AS1686" s="1">
        <v>0.53300000000000003</v>
      </c>
      <c r="AU1686" s="2">
        <v>41079</v>
      </c>
      <c r="AV1686" s="1">
        <v>2.2387000000000001</v>
      </c>
      <c r="AX1686" s="2">
        <v>41078</v>
      </c>
      <c r="AY1686" s="1">
        <v>2.1162999999999998</v>
      </c>
      <c r="BA1686" s="116">
        <v>41078</v>
      </c>
      <c r="BB1686" s="1">
        <v>1.871</v>
      </c>
      <c r="BD1686" s="2">
        <v>41073</v>
      </c>
      <c r="BE1686" s="1">
        <v>0.94010000000000005</v>
      </c>
      <c r="BG1686" s="2">
        <v>41169</v>
      </c>
      <c r="BH1686" s="1">
        <v>1.85</v>
      </c>
      <c r="BI1686" s="2"/>
      <c r="BJ1686" s="2">
        <v>41169</v>
      </c>
      <c r="BK1686" s="1">
        <v>0.73</v>
      </c>
      <c r="BM1686" s="2">
        <v>41079</v>
      </c>
      <c r="BN1686" s="1">
        <v>1.3448</v>
      </c>
    </row>
    <row r="1687" spans="2:66">
      <c r="B1687" s="2">
        <v>41547</v>
      </c>
      <c r="C1687" s="1">
        <v>2.66</v>
      </c>
      <c r="E1687" s="2">
        <v>41011</v>
      </c>
      <c r="F1687" s="1">
        <v>3.41</v>
      </c>
      <c r="H1687" s="2">
        <v>41037</v>
      </c>
      <c r="I1687" s="1">
        <v>3.39</v>
      </c>
      <c r="K1687" s="2">
        <v>41033</v>
      </c>
      <c r="L1687" s="1">
        <v>3.79</v>
      </c>
      <c r="N1687" s="2">
        <v>41040</v>
      </c>
      <c r="O1687" s="1">
        <v>3.49</v>
      </c>
      <c r="Q1687" s="2">
        <v>41080</v>
      </c>
      <c r="R1687" s="1">
        <v>3.4325000000000001</v>
      </c>
      <c r="T1687" s="2">
        <v>41087</v>
      </c>
      <c r="U1687" s="1">
        <v>3.2665000000000002</v>
      </c>
      <c r="W1687" s="2">
        <v>41087</v>
      </c>
      <c r="X1687" s="1">
        <v>3.24</v>
      </c>
      <c r="Z1687" s="2">
        <v>41081</v>
      </c>
      <c r="AA1687" s="1">
        <v>3.2919999999999998</v>
      </c>
      <c r="AC1687" s="2">
        <v>41081</v>
      </c>
      <c r="AD1687" s="1">
        <v>3.3574999999999999</v>
      </c>
      <c r="AF1687" s="2">
        <v>41516</v>
      </c>
      <c r="AG1687" s="1">
        <v>0.25950000000000001</v>
      </c>
      <c r="AI1687" s="2">
        <v>41085</v>
      </c>
      <c r="AJ1687" s="1">
        <v>2.3980000000000001</v>
      </c>
      <c r="AL1687" s="2">
        <v>41086</v>
      </c>
      <c r="AM1687" s="1">
        <v>1.7450000000000001</v>
      </c>
      <c r="AO1687" s="2">
        <v>41082</v>
      </c>
      <c r="AP1687" s="1">
        <v>0.53300000000000003</v>
      </c>
      <c r="AR1687" s="2">
        <v>41075</v>
      </c>
      <c r="AS1687" s="1">
        <v>0.499</v>
      </c>
      <c r="AU1687" s="2">
        <v>41080</v>
      </c>
      <c r="AV1687" s="1">
        <v>2.2839999999999998</v>
      </c>
      <c r="AX1687" s="2">
        <v>41079</v>
      </c>
      <c r="AY1687" s="1">
        <v>2.2414999999999998</v>
      </c>
      <c r="BA1687" s="116">
        <v>41079</v>
      </c>
      <c r="BB1687" s="1">
        <v>1.9697</v>
      </c>
      <c r="BD1687" s="2">
        <v>41074</v>
      </c>
      <c r="BE1687" s="1">
        <v>0.93</v>
      </c>
      <c r="BG1687" s="2">
        <v>41170</v>
      </c>
      <c r="BH1687" s="1">
        <v>1.8199999999999998</v>
      </c>
      <c r="BI1687" s="2"/>
      <c r="BJ1687" s="2">
        <v>41170</v>
      </c>
      <c r="BK1687" s="1">
        <v>0.71</v>
      </c>
      <c r="BM1687" s="2">
        <v>41080</v>
      </c>
      <c r="BN1687" s="1">
        <v>1.377</v>
      </c>
    </row>
    <row r="1688" spans="2:66">
      <c r="B1688" s="2">
        <v>41548</v>
      </c>
      <c r="C1688" s="1">
        <v>2.66</v>
      </c>
      <c r="E1688" s="2">
        <v>41012</v>
      </c>
      <c r="F1688" s="1">
        <v>3.4</v>
      </c>
      <c r="H1688" s="2">
        <v>41038</v>
      </c>
      <c r="I1688" s="1">
        <v>3.37</v>
      </c>
      <c r="K1688" s="2">
        <v>41036</v>
      </c>
      <c r="L1688" s="1">
        <v>3.75</v>
      </c>
      <c r="N1688" s="2">
        <v>41043</v>
      </c>
      <c r="O1688" s="1">
        <v>3.5</v>
      </c>
      <c r="Q1688" s="2">
        <v>41081</v>
      </c>
      <c r="R1688" s="1">
        <v>3.4424999999999999</v>
      </c>
      <c r="T1688" s="2">
        <v>41088</v>
      </c>
      <c r="U1688" s="1">
        <v>3.2650000000000001</v>
      </c>
      <c r="W1688" s="2">
        <v>41088</v>
      </c>
      <c r="X1688" s="1">
        <v>3.2349999999999999</v>
      </c>
      <c r="Z1688" s="2">
        <v>41082</v>
      </c>
      <c r="AA1688" s="1">
        <v>3.2650000000000001</v>
      </c>
      <c r="AC1688" s="2">
        <v>41082</v>
      </c>
      <c r="AD1688" s="1">
        <v>3.34</v>
      </c>
      <c r="AF1688" s="2">
        <v>41519</v>
      </c>
      <c r="AG1688" s="1">
        <v>0.25950000000000001</v>
      </c>
      <c r="AI1688" s="2">
        <v>41086</v>
      </c>
      <c r="AJ1688" s="1">
        <v>2.4220000000000002</v>
      </c>
      <c r="AL1688" s="2">
        <v>41087</v>
      </c>
      <c r="AM1688" s="1">
        <v>1.7355</v>
      </c>
      <c r="AO1688" s="2">
        <v>41085</v>
      </c>
      <c r="AP1688" s="1">
        <v>0.52500000000000002</v>
      </c>
      <c r="AR1688" s="2">
        <v>41078</v>
      </c>
      <c r="AS1688" s="1">
        <v>0.50149999999999995</v>
      </c>
      <c r="AU1688" s="2">
        <v>41081</v>
      </c>
      <c r="AV1688" s="1">
        <v>2.1791</v>
      </c>
      <c r="AX1688" s="2">
        <v>41080</v>
      </c>
      <c r="AY1688" s="1">
        <v>2.2850000000000001</v>
      </c>
      <c r="BA1688" s="116">
        <v>41080</v>
      </c>
      <c r="BB1688" s="1">
        <v>2.0209000000000001</v>
      </c>
      <c r="BD1688" s="2">
        <v>41075</v>
      </c>
      <c r="BE1688" s="1">
        <v>0.85599999999999998</v>
      </c>
      <c r="BG1688" s="2">
        <v>41171</v>
      </c>
      <c r="BH1688" s="1">
        <v>1.79</v>
      </c>
      <c r="BI1688" s="2"/>
      <c r="BJ1688" s="2">
        <v>41171</v>
      </c>
      <c r="BK1688" s="1">
        <v>0.7</v>
      </c>
      <c r="BM1688" s="2">
        <v>41081</v>
      </c>
      <c r="BN1688" s="1">
        <v>1.2949999999999999</v>
      </c>
    </row>
    <row r="1689" spans="2:66">
      <c r="B1689" s="2">
        <v>41549</v>
      </c>
      <c r="C1689" s="1">
        <v>2.66</v>
      </c>
      <c r="E1689" s="2">
        <v>41015</v>
      </c>
      <c r="F1689" s="1">
        <v>3.39</v>
      </c>
      <c r="H1689" s="2">
        <v>41039</v>
      </c>
      <c r="I1689" s="1">
        <v>3.4</v>
      </c>
      <c r="K1689" s="2">
        <v>41037</v>
      </c>
      <c r="L1689" s="1">
        <v>3.77</v>
      </c>
      <c r="N1689" s="2">
        <v>41044</v>
      </c>
      <c r="O1689" s="1">
        <v>3.5</v>
      </c>
      <c r="Q1689" s="2">
        <v>41082</v>
      </c>
      <c r="R1689" s="1">
        <v>3.42</v>
      </c>
      <c r="T1689" s="2">
        <v>41089</v>
      </c>
      <c r="U1689" s="1">
        <v>3.3</v>
      </c>
      <c r="W1689" s="2">
        <v>41089</v>
      </c>
      <c r="X1689" s="1">
        <v>3.2654999999999998</v>
      </c>
      <c r="Z1689" s="2">
        <v>41085</v>
      </c>
      <c r="AA1689" s="1">
        <v>3.2625000000000002</v>
      </c>
      <c r="AC1689" s="2">
        <v>41085</v>
      </c>
      <c r="AD1689" s="1">
        <v>3.3374999999999999</v>
      </c>
      <c r="AF1689" s="2">
        <v>41520</v>
      </c>
      <c r="AG1689" s="1">
        <v>0.25950000000000001</v>
      </c>
      <c r="AI1689" s="2">
        <v>41087</v>
      </c>
      <c r="AJ1689" s="1">
        <v>2.4169999999999998</v>
      </c>
      <c r="AL1689" s="2">
        <v>41088</v>
      </c>
      <c r="AM1689" s="1">
        <v>1.6970000000000001</v>
      </c>
      <c r="AO1689" s="2">
        <v>41086</v>
      </c>
      <c r="AP1689" s="1">
        <v>0.53200000000000003</v>
      </c>
      <c r="AR1689" s="2">
        <v>41079</v>
      </c>
      <c r="AS1689" s="1">
        <v>0.49</v>
      </c>
      <c r="AU1689" s="2">
        <v>41082</v>
      </c>
      <c r="AV1689" s="1">
        <v>2.2164000000000001</v>
      </c>
      <c r="AX1689" s="2">
        <v>41081</v>
      </c>
      <c r="AY1689" s="1">
        <v>2.1937000000000002</v>
      </c>
      <c r="BA1689" s="116">
        <v>41081</v>
      </c>
      <c r="BB1689" s="1">
        <v>1.9180999999999999</v>
      </c>
      <c r="BD1689" s="2">
        <v>41078</v>
      </c>
      <c r="BE1689" s="1">
        <v>0.84550000000000003</v>
      </c>
      <c r="BG1689" s="2">
        <v>41172</v>
      </c>
      <c r="BH1689" s="1">
        <v>1.8</v>
      </c>
      <c r="BI1689" s="2"/>
      <c r="BJ1689" s="2">
        <v>41172</v>
      </c>
      <c r="BK1689" s="1">
        <v>0.7</v>
      </c>
      <c r="BM1689" s="2">
        <v>41082</v>
      </c>
      <c r="BN1689" s="1">
        <v>1.3189</v>
      </c>
    </row>
    <row r="1690" spans="2:66">
      <c r="B1690" s="2">
        <v>41551</v>
      </c>
      <c r="C1690" s="1">
        <v>2.66</v>
      </c>
      <c r="E1690" s="2">
        <v>41016</v>
      </c>
      <c r="F1690" s="1">
        <v>3.39</v>
      </c>
      <c r="H1690" s="2">
        <v>41040</v>
      </c>
      <c r="I1690" s="1">
        <v>3.37</v>
      </c>
      <c r="K1690" s="2">
        <v>41038</v>
      </c>
      <c r="L1690" s="1">
        <v>3.76</v>
      </c>
      <c r="N1690" s="2">
        <v>41045</v>
      </c>
      <c r="O1690" s="1">
        <v>3.49</v>
      </c>
      <c r="Q1690" s="2">
        <v>41085</v>
      </c>
      <c r="R1690" s="1">
        <v>3.415</v>
      </c>
      <c r="T1690" s="2">
        <v>41092</v>
      </c>
      <c r="U1690" s="1">
        <v>3.31</v>
      </c>
      <c r="W1690" s="2">
        <v>41092</v>
      </c>
      <c r="X1690" s="1">
        <v>3.2774999999999999</v>
      </c>
      <c r="Z1690" s="2">
        <v>41086</v>
      </c>
      <c r="AA1690" s="1">
        <v>3.2549999999999999</v>
      </c>
      <c r="AC1690" s="2">
        <v>41086</v>
      </c>
      <c r="AD1690" s="1">
        <v>3.3374999999999999</v>
      </c>
      <c r="AF1690" s="2">
        <v>41521</v>
      </c>
      <c r="AG1690" s="1">
        <v>0.25900000000000001</v>
      </c>
      <c r="AI1690" s="2">
        <v>41088</v>
      </c>
      <c r="AJ1690" s="1">
        <v>2.4045000000000001</v>
      </c>
      <c r="AL1690" s="2">
        <v>41089</v>
      </c>
      <c r="AM1690" s="1">
        <v>1.7570000000000001</v>
      </c>
      <c r="AO1690" s="2">
        <v>41087</v>
      </c>
      <c r="AP1690" s="1">
        <v>0.53749999999999998</v>
      </c>
      <c r="AR1690" s="2">
        <v>41080</v>
      </c>
      <c r="AS1690" s="1">
        <v>0.49349999999999999</v>
      </c>
      <c r="AU1690" s="2">
        <v>41085</v>
      </c>
      <c r="AV1690" s="1">
        <v>2.1574</v>
      </c>
      <c r="AX1690" s="2">
        <v>41082</v>
      </c>
      <c r="AY1690" s="1">
        <v>2.2320000000000002</v>
      </c>
      <c r="BA1690" s="116">
        <v>41082</v>
      </c>
      <c r="BB1690" s="1">
        <v>1.9563999999999999</v>
      </c>
      <c r="BD1690" s="2">
        <v>41079</v>
      </c>
      <c r="BE1690" s="1">
        <v>0.88560000000000005</v>
      </c>
      <c r="BG1690" s="2">
        <v>41173</v>
      </c>
      <c r="BH1690" s="1">
        <v>1.77</v>
      </c>
      <c r="BI1690" s="2"/>
      <c r="BJ1690" s="2">
        <v>41173</v>
      </c>
      <c r="BK1690" s="1">
        <v>0.68</v>
      </c>
      <c r="BM1690" s="2">
        <v>41085</v>
      </c>
      <c r="BN1690" s="1">
        <v>1.2534000000000001</v>
      </c>
    </row>
    <row r="1691" spans="2:66">
      <c r="B1691" s="2">
        <v>41554</v>
      </c>
      <c r="C1691" s="1">
        <v>2.66</v>
      </c>
      <c r="E1691" s="2">
        <v>41017</v>
      </c>
      <c r="F1691" s="1">
        <v>3.39</v>
      </c>
      <c r="H1691" s="2">
        <v>41043</v>
      </c>
      <c r="I1691" s="1">
        <v>3.38</v>
      </c>
      <c r="K1691" s="2">
        <v>41039</v>
      </c>
      <c r="L1691" s="1">
        <v>3.79</v>
      </c>
      <c r="N1691" s="2">
        <v>41046</v>
      </c>
      <c r="O1691" s="1">
        <v>3.5</v>
      </c>
      <c r="Q1691" s="2">
        <v>41086</v>
      </c>
      <c r="R1691" s="1">
        <v>3.4129999999999998</v>
      </c>
      <c r="T1691" s="2">
        <v>41093</v>
      </c>
      <c r="U1691" s="1">
        <v>3.3</v>
      </c>
      <c r="W1691" s="2">
        <v>41093</v>
      </c>
      <c r="X1691" s="1">
        <v>3.2679999999999998</v>
      </c>
      <c r="Z1691" s="2">
        <v>41087</v>
      </c>
      <c r="AA1691" s="1">
        <v>3.24</v>
      </c>
      <c r="AC1691" s="2">
        <v>41087</v>
      </c>
      <c r="AD1691" s="1">
        <v>3.3224999999999998</v>
      </c>
      <c r="AF1691" s="2">
        <v>41522</v>
      </c>
      <c r="AG1691" s="1">
        <v>0.2581</v>
      </c>
      <c r="AI1691" s="2">
        <v>41089</v>
      </c>
      <c r="AJ1691" s="1">
        <v>2.4815</v>
      </c>
      <c r="AL1691" s="2">
        <v>41092</v>
      </c>
      <c r="AM1691" s="1">
        <v>1.7204999999999999</v>
      </c>
      <c r="AO1691" s="2">
        <v>41088</v>
      </c>
      <c r="AP1691" s="1">
        <v>0.54449999999999998</v>
      </c>
      <c r="AR1691" s="2">
        <v>41081</v>
      </c>
      <c r="AS1691" s="1">
        <v>0.50449999999999995</v>
      </c>
      <c r="AU1691" s="2">
        <v>41086</v>
      </c>
      <c r="AV1691" s="1">
        <v>2.2065000000000001</v>
      </c>
      <c r="AX1691" s="2">
        <v>41085</v>
      </c>
      <c r="AY1691" s="1">
        <v>2.1718000000000002</v>
      </c>
      <c r="BA1691" s="116">
        <v>41085</v>
      </c>
      <c r="BB1691" s="1">
        <v>1.8923999999999999</v>
      </c>
      <c r="BD1691" s="2">
        <v>41080</v>
      </c>
      <c r="BE1691" s="1">
        <v>0.89229999999999998</v>
      </c>
      <c r="BG1691" s="2">
        <v>41176</v>
      </c>
      <c r="BH1691" s="1">
        <v>1.74</v>
      </c>
      <c r="BI1691" s="2"/>
      <c r="BJ1691" s="2">
        <v>41176</v>
      </c>
      <c r="BK1691" s="1">
        <v>0.68</v>
      </c>
      <c r="BM1691" s="2">
        <v>41086</v>
      </c>
      <c r="BN1691" s="1">
        <v>1.2902</v>
      </c>
    </row>
    <row r="1692" spans="2:66">
      <c r="B1692" s="2">
        <v>41555</v>
      </c>
      <c r="C1692" s="1">
        <v>2.66</v>
      </c>
      <c r="E1692" s="2">
        <v>41018</v>
      </c>
      <c r="F1692" s="1">
        <v>3.39</v>
      </c>
      <c r="H1692" s="2">
        <v>41044</v>
      </c>
      <c r="I1692" s="1">
        <v>3.38</v>
      </c>
      <c r="K1692" s="2">
        <v>41040</v>
      </c>
      <c r="L1692" s="1">
        <v>3.75</v>
      </c>
      <c r="N1692" s="2">
        <v>41047</v>
      </c>
      <c r="O1692" s="1">
        <v>3.4699999999999998</v>
      </c>
      <c r="Q1692" s="2">
        <v>41087</v>
      </c>
      <c r="R1692" s="1">
        <v>3.3875000000000002</v>
      </c>
      <c r="T1692" s="2">
        <v>41094</v>
      </c>
      <c r="U1692" s="1">
        <v>3.2974999999999999</v>
      </c>
      <c r="W1692" s="2">
        <v>41094</v>
      </c>
      <c r="X1692" s="1">
        <v>3.2625000000000002</v>
      </c>
      <c r="Z1692" s="2">
        <v>41088</v>
      </c>
      <c r="AA1692" s="1">
        <v>3.2349999999999999</v>
      </c>
      <c r="AC1692" s="2">
        <v>41088</v>
      </c>
      <c r="AD1692" s="1">
        <v>3.3224999999999998</v>
      </c>
      <c r="AF1692" s="2">
        <v>41523</v>
      </c>
      <c r="AG1692" s="1">
        <v>0.25640000000000002</v>
      </c>
      <c r="AI1692" s="2">
        <v>41092</v>
      </c>
      <c r="AJ1692" s="1">
        <v>2.4455</v>
      </c>
      <c r="AL1692" s="2">
        <v>41093</v>
      </c>
      <c r="AM1692" s="1">
        <v>1.7595000000000001</v>
      </c>
      <c r="AO1692" s="2">
        <v>41089</v>
      </c>
      <c r="AP1692" s="1">
        <v>0.54149999999999998</v>
      </c>
      <c r="AR1692" s="2">
        <v>41082</v>
      </c>
      <c r="AS1692" s="1">
        <v>0.47749999999999998</v>
      </c>
      <c r="AU1692" s="2">
        <v>41087</v>
      </c>
      <c r="AV1692" s="1">
        <v>2.2206999999999999</v>
      </c>
      <c r="AX1692" s="2">
        <v>41086</v>
      </c>
      <c r="AY1692" s="1">
        <v>2.2233999999999998</v>
      </c>
      <c r="BA1692" s="116">
        <v>41086</v>
      </c>
      <c r="BB1692" s="1">
        <v>1.9375</v>
      </c>
      <c r="BD1692" s="2">
        <v>41081</v>
      </c>
      <c r="BE1692" s="1">
        <v>0.84809999999999997</v>
      </c>
      <c r="BG1692" s="2">
        <v>41177</v>
      </c>
      <c r="BH1692" s="1">
        <v>1.7</v>
      </c>
      <c r="BI1692" s="2"/>
      <c r="BJ1692" s="2">
        <v>41177</v>
      </c>
      <c r="BK1692" s="1">
        <v>0.66</v>
      </c>
      <c r="BM1692" s="2">
        <v>41087</v>
      </c>
      <c r="BN1692" s="1">
        <v>1.3029999999999999</v>
      </c>
    </row>
    <row r="1693" spans="2:66">
      <c r="B1693" s="2">
        <v>41557</v>
      </c>
      <c r="C1693" s="1">
        <v>2.66</v>
      </c>
      <c r="E1693" s="2">
        <v>41019</v>
      </c>
      <c r="F1693" s="1">
        <v>3.38</v>
      </c>
      <c r="H1693" s="2">
        <v>41045</v>
      </c>
      <c r="I1693" s="1">
        <v>3.38</v>
      </c>
      <c r="K1693" s="2">
        <v>41043</v>
      </c>
      <c r="L1693" s="1">
        <v>3.75</v>
      </c>
      <c r="N1693" s="2">
        <v>41050</v>
      </c>
      <c r="O1693" s="1">
        <v>3.49</v>
      </c>
      <c r="Q1693" s="2">
        <v>41088</v>
      </c>
      <c r="R1693" s="1">
        <v>3.3824999999999998</v>
      </c>
      <c r="T1693" s="2">
        <v>41095</v>
      </c>
      <c r="U1693" s="1">
        <v>3.2885</v>
      </c>
      <c r="W1693" s="2">
        <v>41095</v>
      </c>
      <c r="X1693" s="1">
        <v>3.2570000000000001</v>
      </c>
      <c r="Z1693" s="2">
        <v>41089</v>
      </c>
      <c r="AA1693" s="1">
        <v>3.2635000000000001</v>
      </c>
      <c r="AC1693" s="2">
        <v>41089</v>
      </c>
      <c r="AD1693" s="1">
        <v>3.34</v>
      </c>
      <c r="AF1693" s="2">
        <v>41526</v>
      </c>
      <c r="AG1693" s="1">
        <v>0.25590000000000002</v>
      </c>
      <c r="AI1693" s="2">
        <v>41093</v>
      </c>
      <c r="AJ1693" s="1">
        <v>2.48</v>
      </c>
      <c r="AL1693" s="2">
        <v>41094</v>
      </c>
      <c r="AM1693" s="1">
        <v>1.7484999999999999</v>
      </c>
      <c r="AO1693" s="2">
        <v>41092</v>
      </c>
      <c r="AP1693" s="1">
        <v>0.53900000000000003</v>
      </c>
      <c r="AR1693" s="2">
        <v>41085</v>
      </c>
      <c r="AS1693" s="1">
        <v>0.47349999999999998</v>
      </c>
      <c r="AU1693" s="2">
        <v>41088</v>
      </c>
      <c r="AV1693" s="1">
        <v>2.2441</v>
      </c>
      <c r="AX1693" s="2">
        <v>41087</v>
      </c>
      <c r="AY1693" s="1">
        <v>2.2425000000000002</v>
      </c>
      <c r="BA1693" s="116">
        <v>41087</v>
      </c>
      <c r="BB1693" s="1">
        <v>1.9510000000000001</v>
      </c>
      <c r="BD1693" s="2">
        <v>41082</v>
      </c>
      <c r="BE1693" s="1">
        <v>0.85</v>
      </c>
      <c r="BG1693" s="2">
        <v>41178</v>
      </c>
      <c r="BH1693" s="1">
        <v>1.6400000000000001</v>
      </c>
      <c r="BI1693" s="2"/>
      <c r="BJ1693" s="2">
        <v>41178</v>
      </c>
      <c r="BK1693" s="1">
        <v>0.63</v>
      </c>
      <c r="BM1693" s="2">
        <v>41088</v>
      </c>
      <c r="BN1693" s="1">
        <v>1.2989999999999999</v>
      </c>
    </row>
    <row r="1694" spans="2:66">
      <c r="B1694" s="2">
        <v>41558</v>
      </c>
      <c r="C1694" s="1">
        <v>2.66</v>
      </c>
      <c r="E1694" s="2">
        <v>41022</v>
      </c>
      <c r="F1694" s="1">
        <v>3.39</v>
      </c>
      <c r="H1694" s="2">
        <v>41046</v>
      </c>
      <c r="I1694" s="1">
        <v>3.39</v>
      </c>
      <c r="K1694" s="2">
        <v>41044</v>
      </c>
      <c r="L1694" s="1">
        <v>3.74</v>
      </c>
      <c r="N1694" s="2">
        <v>41051</v>
      </c>
      <c r="O1694" s="1">
        <v>3.49</v>
      </c>
      <c r="Q1694" s="2">
        <v>41089</v>
      </c>
      <c r="R1694" s="1">
        <v>3.4125000000000001</v>
      </c>
      <c r="T1694" s="2">
        <v>41096</v>
      </c>
      <c r="U1694" s="1">
        <v>3.2524999999999999</v>
      </c>
      <c r="W1694" s="2">
        <v>41096</v>
      </c>
      <c r="X1694" s="1">
        <v>3.2189999999999999</v>
      </c>
      <c r="Z1694" s="2">
        <v>41092</v>
      </c>
      <c r="AA1694" s="1">
        <v>3.2749999999999999</v>
      </c>
      <c r="AC1694" s="2">
        <v>41092</v>
      </c>
      <c r="AD1694" s="1">
        <v>3.35</v>
      </c>
      <c r="AF1694" s="2">
        <v>41527</v>
      </c>
      <c r="AG1694" s="1">
        <v>0.25590000000000002</v>
      </c>
      <c r="AI1694" s="2">
        <v>41094</v>
      </c>
      <c r="AJ1694" s="1">
        <v>2.4900000000000002</v>
      </c>
      <c r="AL1694" s="2">
        <v>41095</v>
      </c>
      <c r="AM1694" s="1">
        <v>1.7290000000000001</v>
      </c>
      <c r="AO1694" s="2">
        <v>41093</v>
      </c>
      <c r="AP1694" s="1">
        <v>0.53349999999999997</v>
      </c>
      <c r="AR1694" s="2">
        <v>41086</v>
      </c>
      <c r="AS1694" s="1">
        <v>0.48049999999999998</v>
      </c>
      <c r="AU1694" s="2">
        <v>41089</v>
      </c>
      <c r="AV1694" s="1">
        <v>2.2873000000000001</v>
      </c>
      <c r="AX1694" s="2">
        <v>41088</v>
      </c>
      <c r="AY1694" s="1">
        <v>2.2580999999999998</v>
      </c>
      <c r="BA1694" s="116">
        <v>41088</v>
      </c>
      <c r="BB1694" s="1">
        <v>1.9537</v>
      </c>
      <c r="BD1694" s="2">
        <v>41085</v>
      </c>
      <c r="BE1694" s="1">
        <v>0.82499999999999996</v>
      </c>
      <c r="BG1694" s="2">
        <v>41179</v>
      </c>
      <c r="BH1694" s="1">
        <v>1.6600000000000001</v>
      </c>
      <c r="BI1694" s="2"/>
      <c r="BJ1694" s="2">
        <v>41179</v>
      </c>
      <c r="BK1694" s="1">
        <v>0.64</v>
      </c>
      <c r="BM1694" s="2">
        <v>41089</v>
      </c>
      <c r="BN1694" s="1">
        <v>1.306</v>
      </c>
    </row>
    <row r="1695" spans="2:66">
      <c r="B1695" s="2">
        <v>41561</v>
      </c>
      <c r="C1695" s="1">
        <v>2.66</v>
      </c>
      <c r="E1695" s="2">
        <v>41023</v>
      </c>
      <c r="F1695" s="1">
        <v>3.39</v>
      </c>
      <c r="H1695" s="2">
        <v>41047</v>
      </c>
      <c r="I1695" s="1">
        <v>3.36</v>
      </c>
      <c r="K1695" s="2">
        <v>41045</v>
      </c>
      <c r="L1695" s="1">
        <v>3.73</v>
      </c>
      <c r="N1695" s="2">
        <v>41052</v>
      </c>
      <c r="O1695" s="1">
        <v>3.48</v>
      </c>
      <c r="Q1695" s="2">
        <v>41092</v>
      </c>
      <c r="R1695" s="1">
        <v>3.4275000000000002</v>
      </c>
      <c r="T1695" s="2">
        <v>41099</v>
      </c>
      <c r="U1695" s="1">
        <v>3.2250000000000001</v>
      </c>
      <c r="W1695" s="2">
        <v>41099</v>
      </c>
      <c r="X1695" s="1">
        <v>3.1829999999999998</v>
      </c>
      <c r="Z1695" s="2">
        <v>41093</v>
      </c>
      <c r="AA1695" s="1">
        <v>3.2675000000000001</v>
      </c>
      <c r="AC1695" s="2">
        <v>41093</v>
      </c>
      <c r="AD1695" s="1">
        <v>3.3504999999999998</v>
      </c>
      <c r="AF1695" s="2">
        <v>41528</v>
      </c>
      <c r="AG1695" s="1">
        <v>0.25440000000000002</v>
      </c>
      <c r="AI1695" s="2">
        <v>41095</v>
      </c>
      <c r="AJ1695" s="1">
        <v>2.4630000000000001</v>
      </c>
      <c r="AL1695" s="2">
        <v>41096</v>
      </c>
      <c r="AM1695" s="1">
        <v>1.6844999999999999</v>
      </c>
      <c r="AO1695" s="2">
        <v>41094</v>
      </c>
      <c r="AP1695" s="1">
        <v>0.52500000000000002</v>
      </c>
      <c r="AR1695" s="2">
        <v>41087</v>
      </c>
      <c r="AS1695" s="1">
        <v>0.48409999999999997</v>
      </c>
      <c r="AU1695" s="2">
        <v>41092</v>
      </c>
      <c r="AV1695" s="1">
        <v>2.282</v>
      </c>
      <c r="AX1695" s="2">
        <v>41089</v>
      </c>
      <c r="AY1695" s="1">
        <v>2.3033999999999999</v>
      </c>
      <c r="BA1695" s="116">
        <v>41089</v>
      </c>
      <c r="BB1695" s="1">
        <v>1.9830999999999999</v>
      </c>
      <c r="BD1695" s="2">
        <v>41086</v>
      </c>
      <c r="BE1695" s="1">
        <v>0.85299999999999998</v>
      </c>
      <c r="BG1695" s="2">
        <v>41180</v>
      </c>
      <c r="BH1695" s="1">
        <v>1.65</v>
      </c>
      <c r="BI1695" s="2"/>
      <c r="BJ1695" s="2">
        <v>41180</v>
      </c>
      <c r="BK1695" s="1">
        <v>0.62</v>
      </c>
      <c r="BM1695" s="2">
        <v>41092</v>
      </c>
      <c r="BN1695" s="1">
        <v>1.25</v>
      </c>
    </row>
    <row r="1696" spans="2:66">
      <c r="B1696" s="2">
        <v>41562</v>
      </c>
      <c r="C1696" s="1">
        <v>2.66</v>
      </c>
      <c r="E1696" s="2">
        <v>41024</v>
      </c>
      <c r="F1696" s="1">
        <v>3.39</v>
      </c>
      <c r="H1696" s="2">
        <v>41050</v>
      </c>
      <c r="I1696" s="1">
        <v>3.37</v>
      </c>
      <c r="K1696" s="2">
        <v>41046</v>
      </c>
      <c r="L1696" s="1">
        <v>3.74</v>
      </c>
      <c r="N1696" s="2">
        <v>41053</v>
      </c>
      <c r="O1696" s="1">
        <v>3.4699999999999998</v>
      </c>
      <c r="Q1696" s="2">
        <v>41093</v>
      </c>
      <c r="R1696" s="1">
        <v>3.4175</v>
      </c>
      <c r="T1696" s="2">
        <v>41100</v>
      </c>
      <c r="U1696" s="1">
        <v>3.2250000000000001</v>
      </c>
      <c r="W1696" s="2">
        <v>41100</v>
      </c>
      <c r="X1696" s="1">
        <v>3.1825000000000001</v>
      </c>
      <c r="Z1696" s="2">
        <v>41094</v>
      </c>
      <c r="AA1696" s="1">
        <v>3.2625000000000002</v>
      </c>
      <c r="AC1696" s="2">
        <v>41094</v>
      </c>
      <c r="AD1696" s="1">
        <v>3.3525</v>
      </c>
      <c r="AF1696" s="2">
        <v>41529</v>
      </c>
      <c r="AG1696" s="1">
        <v>0.25440000000000002</v>
      </c>
      <c r="AI1696" s="2">
        <v>41096</v>
      </c>
      <c r="AJ1696" s="1">
        <v>2.4085000000000001</v>
      </c>
      <c r="AL1696" s="2">
        <v>41099</v>
      </c>
      <c r="AM1696" s="1">
        <v>1.6345000000000001</v>
      </c>
      <c r="AO1696" s="2">
        <v>41095</v>
      </c>
      <c r="AP1696" s="1">
        <v>0.52700000000000002</v>
      </c>
      <c r="AR1696" s="2">
        <v>41088</v>
      </c>
      <c r="AS1696" s="1">
        <v>0.499</v>
      </c>
      <c r="AU1696" s="2">
        <v>41093</v>
      </c>
      <c r="AV1696" s="1">
        <v>2.3326000000000002</v>
      </c>
      <c r="AX1696" s="2">
        <v>41092</v>
      </c>
      <c r="AY1696" s="1">
        <v>2.2909999999999999</v>
      </c>
      <c r="BA1696" s="116">
        <v>41092</v>
      </c>
      <c r="BB1696" s="1">
        <v>1.944</v>
      </c>
      <c r="BD1696" s="2">
        <v>41087</v>
      </c>
      <c r="BE1696" s="1">
        <v>0.86399999999999999</v>
      </c>
      <c r="BG1696" s="2">
        <v>41183</v>
      </c>
      <c r="BH1696" s="1">
        <v>1.6400000000000001</v>
      </c>
      <c r="BI1696" s="2"/>
      <c r="BJ1696" s="2">
        <v>41183</v>
      </c>
      <c r="BK1696" s="1">
        <v>0.62</v>
      </c>
      <c r="BM1696" s="2">
        <v>41093</v>
      </c>
      <c r="BN1696" s="1">
        <v>1.2310000000000001</v>
      </c>
    </row>
    <row r="1697" spans="2:66">
      <c r="B1697" s="2">
        <v>41563</v>
      </c>
      <c r="C1697" s="1">
        <v>2.66</v>
      </c>
      <c r="E1697" s="2">
        <v>41025</v>
      </c>
      <c r="F1697" s="1">
        <v>3.39</v>
      </c>
      <c r="H1697" s="2">
        <v>41051</v>
      </c>
      <c r="I1697" s="1">
        <v>3.36</v>
      </c>
      <c r="K1697" s="2">
        <v>41047</v>
      </c>
      <c r="L1697" s="1">
        <v>3.71</v>
      </c>
      <c r="N1697" s="2">
        <v>41054</v>
      </c>
      <c r="O1697" s="1">
        <v>3.4699999999999998</v>
      </c>
      <c r="Q1697" s="2">
        <v>41094</v>
      </c>
      <c r="R1697" s="1">
        <v>3.41</v>
      </c>
      <c r="T1697" s="2">
        <v>41101</v>
      </c>
      <c r="U1697" s="1">
        <v>3.2149999999999999</v>
      </c>
      <c r="W1697" s="2">
        <v>41101</v>
      </c>
      <c r="X1697" s="1">
        <v>3.177</v>
      </c>
      <c r="Z1697" s="2">
        <v>41095</v>
      </c>
      <c r="AA1697" s="1">
        <v>3.26</v>
      </c>
      <c r="AC1697" s="2">
        <v>41095</v>
      </c>
      <c r="AD1697" s="1">
        <v>3.36</v>
      </c>
      <c r="AF1697" s="2">
        <v>41530</v>
      </c>
      <c r="AG1697" s="1">
        <v>0.25390000000000001</v>
      </c>
      <c r="AI1697" s="2">
        <v>41099</v>
      </c>
      <c r="AJ1697" s="1">
        <v>2.3555000000000001</v>
      </c>
      <c r="AL1697" s="2">
        <v>41100</v>
      </c>
      <c r="AM1697" s="1">
        <v>1.6205000000000001</v>
      </c>
      <c r="AO1697" s="2">
        <v>41096</v>
      </c>
      <c r="AP1697" s="1">
        <v>0.51449999999999996</v>
      </c>
      <c r="AR1697" s="2">
        <v>41089</v>
      </c>
      <c r="AS1697" s="1">
        <v>0.4955</v>
      </c>
      <c r="AU1697" s="2">
        <v>41094</v>
      </c>
      <c r="AV1697" s="1">
        <v>2.3109999999999999</v>
      </c>
      <c r="AX1697" s="2">
        <v>41093</v>
      </c>
      <c r="AY1697" s="1">
        <v>2.3113999999999999</v>
      </c>
      <c r="BA1697" s="116">
        <v>41093</v>
      </c>
      <c r="BB1697" s="1">
        <v>1.9436</v>
      </c>
      <c r="BD1697" s="2">
        <v>41088</v>
      </c>
      <c r="BE1697" s="1">
        <v>0.8468</v>
      </c>
      <c r="BG1697" s="2">
        <v>41184</v>
      </c>
      <c r="BH1697" s="1">
        <v>1.6400000000000001</v>
      </c>
      <c r="BI1697" s="2"/>
      <c r="BJ1697" s="2">
        <v>41184</v>
      </c>
      <c r="BK1697" s="1">
        <v>0.61</v>
      </c>
      <c r="BM1697" s="2">
        <v>41094</v>
      </c>
      <c r="BN1697" s="1">
        <v>1.2077</v>
      </c>
    </row>
    <row r="1698" spans="2:66">
      <c r="B1698" s="2">
        <v>41564</v>
      </c>
      <c r="C1698" s="1">
        <v>2.66</v>
      </c>
      <c r="E1698" s="2">
        <v>41026</v>
      </c>
      <c r="F1698" s="1">
        <v>3.38</v>
      </c>
      <c r="H1698" s="2">
        <v>41052</v>
      </c>
      <c r="I1698" s="1">
        <v>3.36</v>
      </c>
      <c r="K1698" s="2">
        <v>41050</v>
      </c>
      <c r="L1698" s="1">
        <v>3.74</v>
      </c>
      <c r="N1698" s="2">
        <v>41058</v>
      </c>
      <c r="O1698" s="1">
        <v>3.48</v>
      </c>
      <c r="Q1698" s="2">
        <v>41095</v>
      </c>
      <c r="R1698" s="1">
        <v>3.403</v>
      </c>
      <c r="T1698" s="2">
        <v>41102</v>
      </c>
      <c r="U1698" s="1">
        <v>2.99</v>
      </c>
      <c r="W1698" s="2">
        <v>41102</v>
      </c>
      <c r="X1698" s="1">
        <v>2.9350000000000001</v>
      </c>
      <c r="Z1698" s="2">
        <v>41096</v>
      </c>
      <c r="AA1698" s="1">
        <v>3.22</v>
      </c>
      <c r="AC1698" s="2">
        <v>41096</v>
      </c>
      <c r="AD1698" s="1">
        <v>3.3165</v>
      </c>
      <c r="AF1698" s="2">
        <v>41533</v>
      </c>
      <c r="AG1698" s="1">
        <v>0.25185000000000002</v>
      </c>
      <c r="AI1698" s="2">
        <v>41100</v>
      </c>
      <c r="AJ1698" s="1">
        <v>2.335</v>
      </c>
      <c r="AL1698" s="2">
        <v>41101</v>
      </c>
      <c r="AM1698" s="1">
        <v>1.6259999999999999</v>
      </c>
      <c r="AO1698" s="2">
        <v>41099</v>
      </c>
      <c r="AP1698" s="1">
        <v>0.51300000000000001</v>
      </c>
      <c r="AR1698" s="2">
        <v>41092</v>
      </c>
      <c r="AS1698" s="1">
        <v>0.497</v>
      </c>
      <c r="AU1698" s="2">
        <v>41095</v>
      </c>
      <c r="AV1698" s="1">
        <v>2.2685</v>
      </c>
      <c r="AX1698" s="2">
        <v>41094</v>
      </c>
      <c r="AY1698" s="1">
        <v>2.2789999999999999</v>
      </c>
      <c r="BA1698" s="116">
        <v>41094</v>
      </c>
      <c r="BB1698" s="1">
        <v>1.8974</v>
      </c>
      <c r="BD1698" s="2">
        <v>41089</v>
      </c>
      <c r="BE1698" s="1">
        <v>0.85550000000000004</v>
      </c>
      <c r="BG1698" s="2">
        <v>41185</v>
      </c>
      <c r="BH1698" s="1">
        <v>1.6400000000000001</v>
      </c>
      <c r="BI1698" s="2"/>
      <c r="BJ1698" s="2">
        <v>41185</v>
      </c>
      <c r="BK1698" s="1">
        <v>0.61</v>
      </c>
      <c r="BM1698" s="2">
        <v>41095</v>
      </c>
      <c r="BN1698" s="1">
        <v>1.1299999999999999</v>
      </c>
    </row>
    <row r="1699" spans="2:66">
      <c r="B1699" s="2">
        <v>41565</v>
      </c>
      <c r="C1699" s="1">
        <v>2.66</v>
      </c>
      <c r="E1699" s="2">
        <v>41029</v>
      </c>
      <c r="F1699" s="1">
        <v>3.38</v>
      </c>
      <c r="H1699" s="2">
        <v>41053</v>
      </c>
      <c r="I1699" s="1">
        <v>3.35</v>
      </c>
      <c r="K1699" s="2">
        <v>41051</v>
      </c>
      <c r="L1699" s="1">
        <v>3.74</v>
      </c>
      <c r="N1699" s="2">
        <v>41059</v>
      </c>
      <c r="O1699" s="1">
        <v>3.4699999999999998</v>
      </c>
      <c r="Q1699" s="2">
        <v>41096</v>
      </c>
      <c r="R1699" s="1">
        <v>3.3650000000000002</v>
      </c>
      <c r="T1699" s="2">
        <v>41103</v>
      </c>
      <c r="U1699" s="1">
        <v>2.92</v>
      </c>
      <c r="W1699" s="2">
        <v>41103</v>
      </c>
      <c r="X1699" s="1">
        <v>2.8725000000000001</v>
      </c>
      <c r="Z1699" s="2">
        <v>41099</v>
      </c>
      <c r="AA1699" s="1">
        <v>3.1795</v>
      </c>
      <c r="AC1699" s="2">
        <v>41099</v>
      </c>
      <c r="AD1699" s="1">
        <v>3.2625000000000002</v>
      </c>
      <c r="AF1699" s="2">
        <v>41534</v>
      </c>
      <c r="AG1699" s="1">
        <v>0.25195000000000001</v>
      </c>
      <c r="AI1699" s="2">
        <v>41101</v>
      </c>
      <c r="AJ1699" s="1">
        <v>2.3454999999999999</v>
      </c>
      <c r="AL1699" s="2">
        <v>41102</v>
      </c>
      <c r="AM1699" s="1">
        <v>1.5785</v>
      </c>
      <c r="AO1699" s="2">
        <v>41100</v>
      </c>
      <c r="AP1699" s="1">
        <v>0.51700000000000002</v>
      </c>
      <c r="AR1699" s="2">
        <v>41093</v>
      </c>
      <c r="AS1699" s="1">
        <v>0.49209999999999998</v>
      </c>
      <c r="AU1699" s="2">
        <v>41096</v>
      </c>
      <c r="AV1699" s="1">
        <v>2.2439999999999998</v>
      </c>
      <c r="AX1699" s="2">
        <v>41095</v>
      </c>
      <c r="AY1699" s="1">
        <v>2.2387000000000001</v>
      </c>
      <c r="BA1699" s="116">
        <v>41095</v>
      </c>
      <c r="BB1699" s="1">
        <v>1.8425</v>
      </c>
      <c r="BD1699" s="2">
        <v>41092</v>
      </c>
      <c r="BE1699" s="1">
        <v>0.82310000000000005</v>
      </c>
      <c r="BG1699" s="2">
        <v>41186</v>
      </c>
      <c r="BH1699" s="1">
        <v>1.7</v>
      </c>
      <c r="BI1699" s="2"/>
      <c r="BJ1699" s="2">
        <v>41186</v>
      </c>
      <c r="BK1699" s="1">
        <v>0.63</v>
      </c>
      <c r="BM1699" s="2">
        <v>41096</v>
      </c>
      <c r="BN1699" s="1">
        <v>1.1015999999999999</v>
      </c>
    </row>
    <row r="1700" spans="2:66">
      <c r="B1700" s="2">
        <v>41568</v>
      </c>
      <c r="C1700" s="1">
        <v>2.66</v>
      </c>
      <c r="E1700" s="2">
        <v>41031</v>
      </c>
      <c r="F1700" s="1">
        <v>3.38</v>
      </c>
      <c r="H1700" s="2">
        <v>41054</v>
      </c>
      <c r="I1700" s="1">
        <v>3.35</v>
      </c>
      <c r="K1700" s="2">
        <v>41052</v>
      </c>
      <c r="L1700" s="1">
        <v>3.73</v>
      </c>
      <c r="N1700" s="2">
        <v>41060</v>
      </c>
      <c r="O1700" s="1">
        <v>3.43</v>
      </c>
      <c r="Q1700" s="2">
        <v>41099</v>
      </c>
      <c r="R1700" s="1">
        <v>3.3374999999999999</v>
      </c>
      <c r="T1700" s="2">
        <v>41106</v>
      </c>
      <c r="U1700" s="1">
        <v>2.895</v>
      </c>
      <c r="W1700" s="2">
        <v>41106</v>
      </c>
      <c r="X1700" s="1">
        <v>2.86</v>
      </c>
      <c r="Z1700" s="2">
        <v>41100</v>
      </c>
      <c r="AA1700" s="1">
        <v>3.1825000000000001</v>
      </c>
      <c r="AC1700" s="2">
        <v>41100</v>
      </c>
      <c r="AD1700" s="1">
        <v>3.2625000000000002</v>
      </c>
      <c r="AF1700" s="2">
        <v>41535</v>
      </c>
      <c r="AG1700" s="1">
        <v>0.25245000000000001</v>
      </c>
      <c r="AI1700" s="2">
        <v>41102</v>
      </c>
      <c r="AJ1700" s="1">
        <v>2.29</v>
      </c>
      <c r="AL1700" s="2">
        <v>41103</v>
      </c>
      <c r="AM1700" s="1">
        <v>1.5994999999999999</v>
      </c>
      <c r="AO1700" s="2">
        <v>41101</v>
      </c>
      <c r="AP1700" s="1">
        <v>0.49299999999999999</v>
      </c>
      <c r="AR1700" s="2">
        <v>41094</v>
      </c>
      <c r="AS1700" s="1">
        <v>0.4793</v>
      </c>
      <c r="AU1700" s="2">
        <v>41099</v>
      </c>
      <c r="AV1700" s="1">
        <v>2.2315</v>
      </c>
      <c r="AX1700" s="2">
        <v>41096</v>
      </c>
      <c r="AY1700" s="1">
        <v>2.2094999999999998</v>
      </c>
      <c r="BA1700" s="116">
        <v>41096</v>
      </c>
      <c r="BB1700" s="1">
        <v>1.81</v>
      </c>
      <c r="BD1700" s="2">
        <v>41093</v>
      </c>
      <c r="BE1700" s="1">
        <v>0.81689999999999996</v>
      </c>
      <c r="BG1700" s="2">
        <v>41187</v>
      </c>
      <c r="BH1700" s="1">
        <v>1.75</v>
      </c>
      <c r="BI1700" s="2"/>
      <c r="BJ1700" s="2">
        <v>41187</v>
      </c>
      <c r="BK1700" s="1">
        <v>0.67</v>
      </c>
      <c r="BM1700" s="2">
        <v>41099</v>
      </c>
      <c r="BN1700" s="1">
        <v>1.1296999999999999</v>
      </c>
    </row>
    <row r="1701" spans="2:66">
      <c r="B1701" s="2">
        <v>41569</v>
      </c>
      <c r="C1701" s="1">
        <v>2.66</v>
      </c>
      <c r="E1701" s="2">
        <v>41032</v>
      </c>
      <c r="F1701" s="1">
        <v>3.38</v>
      </c>
      <c r="H1701" s="2">
        <v>41058</v>
      </c>
      <c r="I1701" s="1">
        <v>3.36</v>
      </c>
      <c r="K1701" s="2">
        <v>41053</v>
      </c>
      <c r="L1701" s="1">
        <v>3.73</v>
      </c>
      <c r="N1701" s="2">
        <v>41061</v>
      </c>
      <c r="O1701" s="1">
        <v>3.39</v>
      </c>
      <c r="Q1701" s="2">
        <v>41100</v>
      </c>
      <c r="R1701" s="1">
        <v>3.3374999999999999</v>
      </c>
      <c r="T1701" s="2">
        <v>41107</v>
      </c>
      <c r="U1701" s="1">
        <v>2.875</v>
      </c>
      <c r="W1701" s="2">
        <v>41107</v>
      </c>
      <c r="X1701" s="1">
        <v>2.843</v>
      </c>
      <c r="Z1701" s="2">
        <v>41101</v>
      </c>
      <c r="AA1701" s="1">
        <v>3.1775000000000002</v>
      </c>
      <c r="AC1701" s="2">
        <v>41101</v>
      </c>
      <c r="AD1701" s="1">
        <v>3.25</v>
      </c>
      <c r="AF1701" s="2">
        <v>41536</v>
      </c>
      <c r="AG1701" s="1">
        <v>0.25019999999999998</v>
      </c>
      <c r="AI1701" s="2">
        <v>41103</v>
      </c>
      <c r="AJ1701" s="1">
        <v>2.3079999999999998</v>
      </c>
      <c r="AL1701" s="2">
        <v>41106</v>
      </c>
      <c r="AM1701" s="1">
        <v>1.6005</v>
      </c>
      <c r="AO1701" s="2">
        <v>41102</v>
      </c>
      <c r="AP1701" s="1">
        <v>0.47349999999999998</v>
      </c>
      <c r="AR1701" s="2">
        <v>41095</v>
      </c>
      <c r="AS1701" s="1">
        <v>0.48399999999999999</v>
      </c>
      <c r="AU1701" s="2">
        <v>41100</v>
      </c>
      <c r="AV1701" s="1">
        <v>2.214</v>
      </c>
      <c r="AX1701" s="2">
        <v>41099</v>
      </c>
      <c r="AY1701" s="1">
        <v>2.2039</v>
      </c>
      <c r="BA1701" s="116">
        <v>41099</v>
      </c>
      <c r="BB1701" s="1">
        <v>1.8254999999999999</v>
      </c>
      <c r="BD1701" s="2">
        <v>41094</v>
      </c>
      <c r="BE1701" s="1">
        <v>0.81100000000000005</v>
      </c>
      <c r="BG1701" s="2">
        <v>41191</v>
      </c>
      <c r="BH1701" s="1">
        <v>1.74</v>
      </c>
      <c r="BI1701" s="2"/>
      <c r="BJ1701" s="2">
        <v>41191</v>
      </c>
      <c r="BK1701" s="1">
        <v>0.67</v>
      </c>
      <c r="BM1701" s="2">
        <v>41100</v>
      </c>
      <c r="BN1701" s="1">
        <v>1.129</v>
      </c>
    </row>
    <row r="1702" spans="2:66">
      <c r="B1702" s="2">
        <v>41570</v>
      </c>
      <c r="C1702" s="1">
        <v>2.66</v>
      </c>
      <c r="E1702" s="2">
        <v>41033</v>
      </c>
      <c r="F1702" s="1">
        <v>3.37</v>
      </c>
      <c r="H1702" s="2">
        <v>41059</v>
      </c>
      <c r="I1702" s="1">
        <v>3.35</v>
      </c>
      <c r="K1702" s="2">
        <v>41054</v>
      </c>
      <c r="L1702" s="1">
        <v>3.73</v>
      </c>
      <c r="N1702" s="2">
        <v>41064</v>
      </c>
      <c r="O1702" s="1">
        <v>3.35</v>
      </c>
      <c r="Q1702" s="2">
        <v>41101</v>
      </c>
      <c r="R1702" s="1">
        <v>3.3275000000000001</v>
      </c>
      <c r="T1702" s="2">
        <v>41108</v>
      </c>
      <c r="U1702" s="1">
        <v>2.8050000000000002</v>
      </c>
      <c r="W1702" s="2">
        <v>41108</v>
      </c>
      <c r="X1702" s="1">
        <v>2.7725</v>
      </c>
      <c r="Z1702" s="2">
        <v>41102</v>
      </c>
      <c r="AA1702" s="1">
        <v>2.915</v>
      </c>
      <c r="AC1702" s="2">
        <v>41102</v>
      </c>
      <c r="AD1702" s="1">
        <v>2.9424999999999999</v>
      </c>
      <c r="AF1702" s="2">
        <v>41537</v>
      </c>
      <c r="AG1702" s="1">
        <v>0.24959999999999999</v>
      </c>
      <c r="AI1702" s="2">
        <v>41106</v>
      </c>
      <c r="AJ1702" s="1">
        <v>2.3125</v>
      </c>
      <c r="AL1702" s="2">
        <v>41107</v>
      </c>
      <c r="AM1702" s="1">
        <v>1.6379999999999999</v>
      </c>
      <c r="AO1702" s="2">
        <v>41103</v>
      </c>
      <c r="AP1702" s="1">
        <v>0.46400000000000002</v>
      </c>
      <c r="AR1702" s="2">
        <v>41096</v>
      </c>
      <c r="AS1702" s="1">
        <v>0.47610000000000002</v>
      </c>
      <c r="AU1702" s="2">
        <v>41101</v>
      </c>
      <c r="AV1702" s="1">
        <v>2.2010000000000001</v>
      </c>
      <c r="AX1702" s="2">
        <v>41100</v>
      </c>
      <c r="AY1702" s="1">
        <v>2.1817000000000002</v>
      </c>
      <c r="BA1702" s="116">
        <v>41100</v>
      </c>
      <c r="BB1702" s="1">
        <v>1.806</v>
      </c>
      <c r="BD1702" s="2">
        <v>41095</v>
      </c>
      <c r="BE1702" s="1">
        <v>0.75800000000000001</v>
      </c>
      <c r="BG1702" s="2">
        <v>41192</v>
      </c>
      <c r="BH1702" s="1">
        <v>1.72</v>
      </c>
      <c r="BI1702" s="2"/>
      <c r="BJ1702" s="2">
        <v>41192</v>
      </c>
      <c r="BK1702" s="1">
        <v>0.66</v>
      </c>
      <c r="BM1702" s="2">
        <v>41101</v>
      </c>
      <c r="BN1702" s="1">
        <v>1.1262000000000001</v>
      </c>
    </row>
    <row r="1703" spans="2:66">
      <c r="B1703" s="2">
        <v>41571</v>
      </c>
      <c r="C1703" s="1">
        <v>2.66</v>
      </c>
      <c r="E1703" s="2">
        <v>41036</v>
      </c>
      <c r="F1703" s="1">
        <v>3.35</v>
      </c>
      <c r="H1703" s="2">
        <v>41060</v>
      </c>
      <c r="I1703" s="1">
        <v>3.32</v>
      </c>
      <c r="K1703" s="2">
        <v>41058</v>
      </c>
      <c r="L1703" s="1">
        <v>3.74</v>
      </c>
      <c r="N1703" s="2">
        <v>41065</v>
      </c>
      <c r="O1703" s="1">
        <v>3.39</v>
      </c>
      <c r="Q1703" s="2">
        <v>41102</v>
      </c>
      <c r="R1703" s="1">
        <v>3.1080000000000001</v>
      </c>
      <c r="T1703" s="2">
        <v>41109</v>
      </c>
      <c r="U1703" s="1">
        <v>2.7875000000000001</v>
      </c>
      <c r="W1703" s="2">
        <v>41109</v>
      </c>
      <c r="X1703" s="1">
        <v>2.75</v>
      </c>
      <c r="Z1703" s="2">
        <v>41103</v>
      </c>
      <c r="AA1703" s="1">
        <v>2.8650000000000002</v>
      </c>
      <c r="AC1703" s="2">
        <v>41103</v>
      </c>
      <c r="AD1703" s="1">
        <v>2.92</v>
      </c>
      <c r="AF1703" s="2">
        <v>41540</v>
      </c>
      <c r="AG1703" s="1">
        <v>0.25059999999999999</v>
      </c>
      <c r="AI1703" s="2">
        <v>41107</v>
      </c>
      <c r="AJ1703" s="1">
        <v>2.3624999999999998</v>
      </c>
      <c r="AL1703" s="2">
        <v>41108</v>
      </c>
      <c r="AM1703" s="1">
        <v>1.6160000000000001</v>
      </c>
      <c r="AO1703" s="2">
        <v>41106</v>
      </c>
      <c r="AP1703" s="1">
        <v>0.45850000000000002</v>
      </c>
      <c r="AR1703" s="2">
        <v>41099</v>
      </c>
      <c r="AS1703" s="1">
        <v>0.47749999999999998</v>
      </c>
      <c r="AU1703" s="2">
        <v>41102</v>
      </c>
      <c r="AV1703" s="1">
        <v>2.1938</v>
      </c>
      <c r="AX1703" s="2">
        <v>41101</v>
      </c>
      <c r="AY1703" s="1">
        <v>2.1720000000000002</v>
      </c>
      <c r="BA1703" s="116">
        <v>41101</v>
      </c>
      <c r="BB1703" s="1">
        <v>1.7890000000000001</v>
      </c>
      <c r="BD1703" s="2">
        <v>41096</v>
      </c>
      <c r="BE1703" s="1">
        <v>0.73729999999999996</v>
      </c>
      <c r="BG1703" s="2">
        <v>41193</v>
      </c>
      <c r="BH1703" s="1">
        <v>1.7</v>
      </c>
      <c r="BI1703" s="2"/>
      <c r="BJ1703" s="2">
        <v>41193</v>
      </c>
      <c r="BK1703" s="1">
        <v>0.67</v>
      </c>
      <c r="BM1703" s="2">
        <v>41102</v>
      </c>
      <c r="BN1703" s="1">
        <v>1.0836999999999999</v>
      </c>
    </row>
    <row r="1704" spans="2:66">
      <c r="B1704" s="2">
        <v>41572</v>
      </c>
      <c r="C1704" s="1">
        <v>2.66</v>
      </c>
      <c r="E1704" s="2">
        <v>41037</v>
      </c>
      <c r="F1704" s="1">
        <v>3.35</v>
      </c>
      <c r="H1704" s="2">
        <v>41061</v>
      </c>
      <c r="I1704" s="1">
        <v>3.3</v>
      </c>
      <c r="K1704" s="2">
        <v>41059</v>
      </c>
      <c r="L1704" s="1">
        <v>3.73</v>
      </c>
      <c r="N1704" s="2">
        <v>41067</v>
      </c>
      <c r="O1704" s="1">
        <v>3.42</v>
      </c>
      <c r="Q1704" s="2">
        <v>41103</v>
      </c>
      <c r="R1704" s="1">
        <v>3.0474999999999999</v>
      </c>
      <c r="T1704" s="2">
        <v>41110</v>
      </c>
      <c r="U1704" s="1">
        <v>2.7574999999999998</v>
      </c>
      <c r="W1704" s="2">
        <v>41110</v>
      </c>
      <c r="X1704" s="1">
        <v>2.7199999999999998</v>
      </c>
      <c r="Z1704" s="2">
        <v>41106</v>
      </c>
      <c r="AA1704" s="1">
        <v>2.855</v>
      </c>
      <c r="AC1704" s="2">
        <v>41106</v>
      </c>
      <c r="AD1704" s="1">
        <v>2.95</v>
      </c>
      <c r="AF1704" s="2">
        <v>41541</v>
      </c>
      <c r="AG1704" s="1">
        <v>0.25019999999999998</v>
      </c>
      <c r="AI1704" s="2">
        <v>41108</v>
      </c>
      <c r="AJ1704" s="1">
        <v>2.3425000000000002</v>
      </c>
      <c r="AL1704" s="2">
        <v>41109</v>
      </c>
      <c r="AM1704" s="1">
        <v>1.6219999999999999</v>
      </c>
      <c r="AO1704" s="2">
        <v>41107</v>
      </c>
      <c r="AP1704" s="1">
        <v>0.46949999999999997</v>
      </c>
      <c r="AR1704" s="2">
        <v>41100</v>
      </c>
      <c r="AS1704" s="1">
        <v>0.48249999999999998</v>
      </c>
      <c r="AU1704" s="2">
        <v>41103</v>
      </c>
      <c r="AV1704" s="1">
        <v>2.2094999999999998</v>
      </c>
      <c r="AX1704" s="2">
        <v>41102</v>
      </c>
      <c r="AY1704" s="1">
        <v>2.1581000000000001</v>
      </c>
      <c r="BA1704" s="116">
        <v>41102</v>
      </c>
      <c r="BB1704" s="1">
        <v>1.7627999999999999</v>
      </c>
      <c r="BD1704" s="2">
        <v>41099</v>
      </c>
      <c r="BE1704" s="1">
        <v>0.76600000000000001</v>
      </c>
      <c r="BG1704" s="2">
        <v>41194</v>
      </c>
      <c r="BH1704" s="1">
        <v>1.69</v>
      </c>
      <c r="BI1704" s="2"/>
      <c r="BJ1704" s="2">
        <v>41194</v>
      </c>
      <c r="BK1704" s="1">
        <v>0.67</v>
      </c>
      <c r="BM1704" s="2">
        <v>41103</v>
      </c>
      <c r="BN1704" s="1">
        <v>1.077</v>
      </c>
    </row>
    <row r="1705" spans="2:66">
      <c r="B1705" s="2">
        <v>41575</v>
      </c>
      <c r="C1705" s="1">
        <v>2.66</v>
      </c>
      <c r="E1705" s="2">
        <v>41038</v>
      </c>
      <c r="F1705" s="1">
        <v>3.35</v>
      </c>
      <c r="H1705" s="2">
        <v>41064</v>
      </c>
      <c r="I1705" s="1">
        <v>3.26</v>
      </c>
      <c r="K1705" s="2">
        <v>41060</v>
      </c>
      <c r="L1705" s="1">
        <v>3.69</v>
      </c>
      <c r="N1705" s="2">
        <v>41068</v>
      </c>
      <c r="O1705" s="1">
        <v>3.35</v>
      </c>
      <c r="Q1705" s="2">
        <v>41106</v>
      </c>
      <c r="R1705" s="1">
        <v>3.0375000000000001</v>
      </c>
      <c r="T1705" s="2">
        <v>41113</v>
      </c>
      <c r="U1705" s="1">
        <v>2.6550000000000002</v>
      </c>
      <c r="W1705" s="2">
        <v>41113</v>
      </c>
      <c r="X1705" s="1">
        <v>2.6240000000000001</v>
      </c>
      <c r="Z1705" s="2">
        <v>41107</v>
      </c>
      <c r="AA1705" s="1">
        <v>2.843</v>
      </c>
      <c r="AC1705" s="2">
        <v>41107</v>
      </c>
      <c r="AD1705" s="1">
        <v>2.94</v>
      </c>
      <c r="AF1705" s="2">
        <v>41542</v>
      </c>
      <c r="AG1705" s="1">
        <v>0.24759999999999999</v>
      </c>
      <c r="AI1705" s="2">
        <v>41109</v>
      </c>
      <c r="AJ1705" s="1">
        <v>2.35</v>
      </c>
      <c r="AL1705" s="2">
        <v>41110</v>
      </c>
      <c r="AM1705" s="1">
        <v>1.5754999999999999</v>
      </c>
      <c r="AO1705" s="2">
        <v>41108</v>
      </c>
      <c r="AP1705" s="1">
        <v>0.45550000000000002</v>
      </c>
      <c r="AR1705" s="2">
        <v>41101</v>
      </c>
      <c r="AS1705" s="1">
        <v>0.45300000000000001</v>
      </c>
      <c r="AU1705" s="2">
        <v>41106</v>
      </c>
      <c r="AV1705" s="1">
        <v>2.2170000000000001</v>
      </c>
      <c r="AX1705" s="2">
        <v>41103</v>
      </c>
      <c r="AY1705" s="1">
        <v>2.1734999999999998</v>
      </c>
      <c r="BA1705" s="116">
        <v>41103</v>
      </c>
      <c r="BB1705" s="1">
        <v>1.7795000000000001</v>
      </c>
      <c r="BD1705" s="2">
        <v>41100</v>
      </c>
      <c r="BE1705" s="1">
        <v>0.75929999999999997</v>
      </c>
      <c r="BG1705" s="2">
        <v>41197</v>
      </c>
      <c r="BH1705" s="1">
        <v>1.7</v>
      </c>
      <c r="BI1705" s="2"/>
      <c r="BJ1705" s="2">
        <v>41197</v>
      </c>
      <c r="BK1705" s="1">
        <v>0.67</v>
      </c>
      <c r="BM1705" s="2">
        <v>41106</v>
      </c>
      <c r="BN1705" s="1">
        <v>1.0796000000000001</v>
      </c>
    </row>
    <row r="1706" spans="2:66">
      <c r="B1706" s="2">
        <v>41576</v>
      </c>
      <c r="C1706" s="1">
        <v>2.65</v>
      </c>
      <c r="E1706" s="2">
        <v>41039</v>
      </c>
      <c r="F1706" s="1">
        <v>3.35</v>
      </c>
      <c r="H1706" s="2">
        <v>41065</v>
      </c>
      <c r="I1706" s="1">
        <v>3.2800000000000002</v>
      </c>
      <c r="K1706" s="2">
        <v>41061</v>
      </c>
      <c r="L1706" s="1">
        <v>3.64</v>
      </c>
      <c r="N1706" s="2">
        <v>41071</v>
      </c>
      <c r="O1706" s="1">
        <v>3.44</v>
      </c>
      <c r="Q1706" s="2">
        <v>41107</v>
      </c>
      <c r="R1706" s="1">
        <v>3.0150000000000001</v>
      </c>
      <c r="T1706" s="2">
        <v>41114</v>
      </c>
      <c r="U1706" s="1">
        <v>2.67</v>
      </c>
      <c r="W1706" s="2">
        <v>41114</v>
      </c>
      <c r="X1706" s="1">
        <v>2.6425000000000001</v>
      </c>
      <c r="Z1706" s="2">
        <v>41108</v>
      </c>
      <c r="AA1706" s="1">
        <v>2.7749999999999999</v>
      </c>
      <c r="AC1706" s="2">
        <v>41108</v>
      </c>
      <c r="AD1706" s="1">
        <v>2.8824999999999998</v>
      </c>
      <c r="AF1706" s="2">
        <v>41543</v>
      </c>
      <c r="AG1706" s="1">
        <v>0.24809999999999999</v>
      </c>
      <c r="AI1706" s="2">
        <v>41110</v>
      </c>
      <c r="AJ1706" s="1">
        <v>2.2965</v>
      </c>
      <c r="AL1706" s="2">
        <v>41113</v>
      </c>
      <c r="AM1706" s="1">
        <v>1.5470000000000002</v>
      </c>
      <c r="AO1706" s="2">
        <v>41109</v>
      </c>
      <c r="AP1706" s="1">
        <v>0.44</v>
      </c>
      <c r="AR1706" s="2">
        <v>41102</v>
      </c>
      <c r="AS1706" s="1">
        <v>0.4385</v>
      </c>
      <c r="AU1706" s="2">
        <v>41107</v>
      </c>
      <c r="AV1706" s="1">
        <v>2.202</v>
      </c>
      <c r="AX1706" s="2">
        <v>41106</v>
      </c>
      <c r="AY1706" s="1">
        <v>2.1829999999999998</v>
      </c>
      <c r="BA1706" s="116">
        <v>41106</v>
      </c>
      <c r="BB1706" s="1">
        <v>1.784</v>
      </c>
      <c r="BD1706" s="2">
        <v>41101</v>
      </c>
      <c r="BE1706" s="1">
        <v>0.73850000000000005</v>
      </c>
      <c r="BG1706" s="2">
        <v>41198</v>
      </c>
      <c r="BH1706" s="1">
        <v>1.75</v>
      </c>
      <c r="BI1706" s="2"/>
      <c r="BJ1706" s="2">
        <v>41198</v>
      </c>
      <c r="BK1706" s="1">
        <v>0.7</v>
      </c>
      <c r="BM1706" s="2">
        <v>41107</v>
      </c>
      <c r="BN1706" s="1">
        <v>1.0780000000000001</v>
      </c>
    </row>
    <row r="1707" spans="2:66">
      <c r="B1707" s="2">
        <v>41577</v>
      </c>
      <c r="C1707" s="1">
        <v>2.65</v>
      </c>
      <c r="E1707" s="2">
        <v>41040</v>
      </c>
      <c r="F1707" s="1">
        <v>3.34</v>
      </c>
      <c r="H1707" s="2">
        <v>41067</v>
      </c>
      <c r="I1707" s="1">
        <v>3.3</v>
      </c>
      <c r="K1707" s="2">
        <v>41064</v>
      </c>
      <c r="L1707" s="1">
        <v>3.57</v>
      </c>
      <c r="N1707" s="2">
        <v>41072</v>
      </c>
      <c r="O1707" s="1">
        <v>3.41</v>
      </c>
      <c r="Q1707" s="2">
        <v>41108</v>
      </c>
      <c r="R1707" s="1">
        <v>2.9474999999999998</v>
      </c>
      <c r="T1707" s="2">
        <v>41115</v>
      </c>
      <c r="U1707" s="1">
        <v>2.645</v>
      </c>
      <c r="W1707" s="2">
        <v>41115</v>
      </c>
      <c r="X1707" s="1">
        <v>2.62</v>
      </c>
      <c r="Z1707" s="2">
        <v>41109</v>
      </c>
      <c r="AA1707" s="1">
        <v>2.7524999999999999</v>
      </c>
      <c r="AC1707" s="2">
        <v>41109</v>
      </c>
      <c r="AD1707" s="1">
        <v>2.8675000000000002</v>
      </c>
      <c r="AF1707" s="2">
        <v>41544</v>
      </c>
      <c r="AG1707" s="1">
        <v>0.24834999999999999</v>
      </c>
      <c r="AI1707" s="2">
        <v>41113</v>
      </c>
      <c r="AJ1707" s="1">
        <v>2.2560000000000002</v>
      </c>
      <c r="AL1707" s="2">
        <v>41114</v>
      </c>
      <c r="AM1707" s="1">
        <v>1.5135000000000001</v>
      </c>
      <c r="AO1707" s="2">
        <v>41110</v>
      </c>
      <c r="AP1707" s="1">
        <v>0.4375</v>
      </c>
      <c r="AR1707" s="2">
        <v>41103</v>
      </c>
      <c r="AS1707" s="1">
        <v>0.4284</v>
      </c>
      <c r="AU1707" s="2">
        <v>41108</v>
      </c>
      <c r="AV1707" s="1">
        <v>2.17</v>
      </c>
      <c r="AX1707" s="2">
        <v>41107</v>
      </c>
      <c r="AY1707" s="1">
        <v>2.1739999999999999</v>
      </c>
      <c r="BA1707" s="116">
        <v>41107</v>
      </c>
      <c r="BB1707" s="1">
        <v>1.774</v>
      </c>
      <c r="BD1707" s="2">
        <v>41102</v>
      </c>
      <c r="BE1707" s="1">
        <v>0.71299999999999997</v>
      </c>
      <c r="BG1707" s="2">
        <v>41199</v>
      </c>
      <c r="BH1707" s="1">
        <v>1.83</v>
      </c>
      <c r="BI1707" s="2"/>
      <c r="BJ1707" s="2">
        <v>41199</v>
      </c>
      <c r="BK1707" s="1">
        <v>0.78</v>
      </c>
      <c r="BM1707" s="2">
        <v>41108</v>
      </c>
      <c r="BN1707" s="1">
        <v>1.0469999999999999</v>
      </c>
    </row>
    <row r="1708" spans="2:66">
      <c r="B1708" s="2">
        <v>41578</v>
      </c>
      <c r="C1708" s="1">
        <v>2.65</v>
      </c>
      <c r="E1708" s="2">
        <v>41043</v>
      </c>
      <c r="F1708" s="1">
        <v>3.34</v>
      </c>
      <c r="H1708" s="2">
        <v>41068</v>
      </c>
      <c r="I1708" s="1">
        <v>3.25</v>
      </c>
      <c r="K1708" s="2">
        <v>41065</v>
      </c>
      <c r="L1708" s="1">
        <v>3.62</v>
      </c>
      <c r="N1708" s="2">
        <v>41073</v>
      </c>
      <c r="O1708" s="1">
        <v>3.42</v>
      </c>
      <c r="Q1708" s="2">
        <v>41109</v>
      </c>
      <c r="R1708" s="1">
        <v>2.93</v>
      </c>
      <c r="T1708" s="2">
        <v>41116</v>
      </c>
      <c r="U1708" s="1">
        <v>2.7225000000000001</v>
      </c>
      <c r="W1708" s="2">
        <v>41116</v>
      </c>
      <c r="X1708" s="1">
        <v>2.7</v>
      </c>
      <c r="Z1708" s="2">
        <v>41110</v>
      </c>
      <c r="AA1708" s="1">
        <v>2.7225000000000001</v>
      </c>
      <c r="AC1708" s="2">
        <v>41110</v>
      </c>
      <c r="AD1708" s="1">
        <v>2.8425000000000002</v>
      </c>
      <c r="AF1708" s="2">
        <v>41547</v>
      </c>
      <c r="AG1708" s="1">
        <v>0.24884999999999999</v>
      </c>
      <c r="AI1708" s="2">
        <v>41114</v>
      </c>
      <c r="AJ1708" s="1">
        <v>2.2214999999999998</v>
      </c>
      <c r="AL1708" s="2">
        <v>41115</v>
      </c>
      <c r="AM1708" s="1">
        <v>1.5209999999999999</v>
      </c>
      <c r="AO1708" s="2">
        <v>41113</v>
      </c>
      <c r="AP1708" s="1">
        <v>0.442</v>
      </c>
      <c r="AR1708" s="2">
        <v>41106</v>
      </c>
      <c r="AS1708" s="1">
        <v>0.42799999999999999</v>
      </c>
      <c r="AU1708" s="2">
        <v>41109</v>
      </c>
      <c r="AV1708" s="1">
        <v>2.1861999999999999</v>
      </c>
      <c r="AX1708" s="2">
        <v>41108</v>
      </c>
      <c r="AY1708" s="1">
        <v>2.1379000000000001</v>
      </c>
      <c r="BA1708" s="116">
        <v>41108</v>
      </c>
      <c r="BB1708" s="1">
        <v>1.7349999999999999</v>
      </c>
      <c r="BD1708" s="2">
        <v>41103</v>
      </c>
      <c r="BE1708" s="1">
        <v>0.69720000000000004</v>
      </c>
      <c r="BG1708" s="2">
        <v>41200</v>
      </c>
      <c r="BH1708" s="1">
        <v>1.8599999999999999</v>
      </c>
      <c r="BI1708" s="2"/>
      <c r="BJ1708" s="2">
        <v>41200</v>
      </c>
      <c r="BK1708" s="1">
        <v>0.79</v>
      </c>
      <c r="BM1708" s="2">
        <v>41109</v>
      </c>
      <c r="BN1708" s="1">
        <v>1.0518000000000001</v>
      </c>
    </row>
    <row r="1709" spans="2:66">
      <c r="B1709" s="2">
        <v>41579</v>
      </c>
      <c r="C1709" s="1">
        <v>2.65</v>
      </c>
      <c r="E1709" s="2">
        <v>41044</v>
      </c>
      <c r="F1709" s="1">
        <v>3.34</v>
      </c>
      <c r="H1709" s="2">
        <v>41071</v>
      </c>
      <c r="I1709" s="1">
        <v>3.32</v>
      </c>
      <c r="K1709" s="2">
        <v>41067</v>
      </c>
      <c r="L1709" s="1">
        <v>3.65</v>
      </c>
      <c r="N1709" s="2">
        <v>41074</v>
      </c>
      <c r="O1709" s="1">
        <v>3.41</v>
      </c>
      <c r="Q1709" s="2">
        <v>41110</v>
      </c>
      <c r="R1709" s="1">
        <v>2.9024999999999999</v>
      </c>
      <c r="T1709" s="2">
        <v>41117</v>
      </c>
      <c r="U1709" s="1">
        <v>2.8</v>
      </c>
      <c r="W1709" s="2">
        <v>41117</v>
      </c>
      <c r="X1709" s="1">
        <v>2.7650000000000001</v>
      </c>
      <c r="Z1709" s="2">
        <v>41113</v>
      </c>
      <c r="AA1709" s="1">
        <v>2.6375000000000002</v>
      </c>
      <c r="AC1709" s="2">
        <v>41113</v>
      </c>
      <c r="AD1709" s="1">
        <v>2.7774999999999999</v>
      </c>
      <c r="AF1709" s="2">
        <v>41548</v>
      </c>
      <c r="AG1709" s="1">
        <v>0.24585000000000001</v>
      </c>
      <c r="AI1709" s="2">
        <v>41115</v>
      </c>
      <c r="AJ1709" s="1">
        <v>2.2235</v>
      </c>
      <c r="AL1709" s="2">
        <v>41116</v>
      </c>
      <c r="AM1709" s="1">
        <v>1.556</v>
      </c>
      <c r="AO1709" s="2">
        <v>41114</v>
      </c>
      <c r="AP1709" s="1">
        <v>0.4345</v>
      </c>
      <c r="AR1709" s="2">
        <v>41107</v>
      </c>
      <c r="AS1709" s="1">
        <v>0.4375</v>
      </c>
      <c r="AU1709" s="2">
        <v>41110</v>
      </c>
      <c r="AV1709" s="1">
        <v>2.1545999999999998</v>
      </c>
      <c r="AX1709" s="2">
        <v>41109</v>
      </c>
      <c r="AY1709" s="1">
        <v>2.1509999999999998</v>
      </c>
      <c r="BA1709" s="116">
        <v>41109</v>
      </c>
      <c r="BB1709" s="1">
        <v>1.7532000000000001</v>
      </c>
      <c r="BD1709" s="2">
        <v>41106</v>
      </c>
      <c r="BE1709" s="1">
        <v>0.69169999999999998</v>
      </c>
      <c r="BG1709" s="2">
        <v>41201</v>
      </c>
      <c r="BH1709" s="1">
        <v>1.79</v>
      </c>
      <c r="BI1709" s="2"/>
      <c r="BJ1709" s="2">
        <v>41201</v>
      </c>
      <c r="BK1709" s="1">
        <v>0.77</v>
      </c>
      <c r="BM1709" s="2">
        <v>41110</v>
      </c>
      <c r="BN1709" s="1">
        <v>1.0049999999999999</v>
      </c>
    </row>
    <row r="1710" spans="2:66">
      <c r="B1710" s="2">
        <v>41582</v>
      </c>
      <c r="C1710" s="1">
        <v>2.65</v>
      </c>
      <c r="E1710" s="2">
        <v>41045</v>
      </c>
      <c r="F1710" s="1">
        <v>3.34</v>
      </c>
      <c r="H1710" s="2">
        <v>41072</v>
      </c>
      <c r="I1710" s="1">
        <v>3.29</v>
      </c>
      <c r="K1710" s="2">
        <v>41068</v>
      </c>
      <c r="L1710" s="1">
        <v>3.57</v>
      </c>
      <c r="N1710" s="2">
        <v>41075</v>
      </c>
      <c r="O1710" s="1">
        <v>3.4</v>
      </c>
      <c r="Q1710" s="2">
        <v>41113</v>
      </c>
      <c r="R1710" s="1">
        <v>2.8075000000000001</v>
      </c>
      <c r="T1710" s="2">
        <v>41120</v>
      </c>
      <c r="U1710" s="1">
        <v>2.81</v>
      </c>
      <c r="W1710" s="2">
        <v>41120</v>
      </c>
      <c r="X1710" s="1">
        <v>2.7824999999999998</v>
      </c>
      <c r="Z1710" s="2">
        <v>41114</v>
      </c>
      <c r="AA1710" s="1">
        <v>2.6550000000000002</v>
      </c>
      <c r="AC1710" s="2">
        <v>41114</v>
      </c>
      <c r="AD1710" s="1">
        <v>2.79</v>
      </c>
      <c r="AF1710" s="2">
        <v>41549</v>
      </c>
      <c r="AG1710" s="1">
        <v>0.24435000000000001</v>
      </c>
      <c r="AI1710" s="2">
        <v>41116</v>
      </c>
      <c r="AJ1710" s="1">
        <v>2.2675000000000001</v>
      </c>
      <c r="AL1710" s="2">
        <v>41117</v>
      </c>
      <c r="AM1710" s="1">
        <v>1.6524999999999999</v>
      </c>
      <c r="AO1710" s="2">
        <v>41115</v>
      </c>
      <c r="AP1710" s="1">
        <v>0.42849999999999999</v>
      </c>
      <c r="AR1710" s="2">
        <v>41108</v>
      </c>
      <c r="AS1710" s="1">
        <v>0.42730000000000001</v>
      </c>
      <c r="AU1710" s="2">
        <v>41113</v>
      </c>
      <c r="AV1710" s="1">
        <v>2.1741999999999999</v>
      </c>
      <c r="AX1710" s="2">
        <v>41110</v>
      </c>
      <c r="AY1710" s="1">
        <v>2.1133999999999999</v>
      </c>
      <c r="BA1710" s="116">
        <v>41110</v>
      </c>
      <c r="BB1710" s="1">
        <v>1.7029999999999998</v>
      </c>
      <c r="BD1710" s="2">
        <v>41107</v>
      </c>
      <c r="BE1710" s="1">
        <v>0.69399999999999995</v>
      </c>
      <c r="BG1710" s="2">
        <v>41204</v>
      </c>
      <c r="BH1710" s="1">
        <v>1.83</v>
      </c>
      <c r="BI1710" s="2"/>
      <c r="BJ1710" s="2">
        <v>41204</v>
      </c>
      <c r="BK1710" s="1">
        <v>0.79</v>
      </c>
      <c r="BM1710" s="2">
        <v>41113</v>
      </c>
      <c r="BN1710" s="1">
        <v>1.0309999999999999</v>
      </c>
    </row>
    <row r="1711" spans="2:66">
      <c r="B1711" s="2">
        <v>41583</v>
      </c>
      <c r="C1711" s="1">
        <v>2.65</v>
      </c>
      <c r="E1711" s="2">
        <v>41046</v>
      </c>
      <c r="F1711" s="1">
        <v>3.34</v>
      </c>
      <c r="H1711" s="2">
        <v>41073</v>
      </c>
      <c r="I1711" s="1">
        <v>3.31</v>
      </c>
      <c r="K1711" s="2">
        <v>41071</v>
      </c>
      <c r="L1711" s="1">
        <v>3.66</v>
      </c>
      <c r="N1711" s="2">
        <v>41078</v>
      </c>
      <c r="O1711" s="1">
        <v>3.44</v>
      </c>
      <c r="Q1711" s="2">
        <v>41114</v>
      </c>
      <c r="R1711" s="1">
        <v>2.8250000000000002</v>
      </c>
      <c r="T1711" s="2">
        <v>41121</v>
      </c>
      <c r="U1711" s="1">
        <v>2.8050000000000002</v>
      </c>
      <c r="W1711" s="2">
        <v>41121</v>
      </c>
      <c r="X1711" s="1">
        <v>2.7800000000000002</v>
      </c>
      <c r="Z1711" s="2">
        <v>41115</v>
      </c>
      <c r="AA1711" s="1">
        <v>2.6379999999999999</v>
      </c>
      <c r="AC1711" s="2">
        <v>41115</v>
      </c>
      <c r="AD1711" s="1">
        <v>2.7850000000000001</v>
      </c>
      <c r="AF1711" s="2">
        <v>41550</v>
      </c>
      <c r="AG1711" s="1">
        <v>0.24285000000000001</v>
      </c>
      <c r="AI1711" s="2">
        <v>41117</v>
      </c>
      <c r="AJ1711" s="1">
        <v>2.3774999999999999</v>
      </c>
      <c r="AL1711" s="2">
        <v>41120</v>
      </c>
      <c r="AM1711" s="1">
        <v>1.6025</v>
      </c>
      <c r="AO1711" s="2">
        <v>41116</v>
      </c>
      <c r="AP1711" s="1">
        <v>0.435</v>
      </c>
      <c r="AR1711" s="2">
        <v>41109</v>
      </c>
      <c r="AS1711" s="1">
        <v>0.41349999999999998</v>
      </c>
      <c r="AU1711" s="2">
        <v>41114</v>
      </c>
      <c r="AV1711" s="1">
        <v>2.2242000000000002</v>
      </c>
      <c r="AX1711" s="2">
        <v>41113</v>
      </c>
      <c r="AY1711" s="1">
        <v>2.1267999999999998</v>
      </c>
      <c r="BA1711" s="116">
        <v>41113</v>
      </c>
      <c r="BB1711" s="1">
        <v>1.7101999999999999</v>
      </c>
      <c r="BD1711" s="2">
        <v>41108</v>
      </c>
      <c r="BE1711" s="1">
        <v>0.66969999999999996</v>
      </c>
      <c r="BG1711" s="2">
        <v>41205</v>
      </c>
      <c r="BH1711" s="1">
        <v>1.79</v>
      </c>
      <c r="BI1711" s="2"/>
      <c r="BJ1711" s="2">
        <v>41205</v>
      </c>
      <c r="BK1711" s="1">
        <v>0.77</v>
      </c>
      <c r="BM1711" s="2">
        <v>41114</v>
      </c>
      <c r="BN1711" s="1">
        <v>1.044</v>
      </c>
    </row>
    <row r="1712" spans="2:66">
      <c r="B1712" s="2">
        <v>41584</v>
      </c>
      <c r="C1712" s="1">
        <v>2.65</v>
      </c>
      <c r="E1712" s="2">
        <v>41047</v>
      </c>
      <c r="F1712" s="1">
        <v>3.33</v>
      </c>
      <c r="H1712" s="2">
        <v>41074</v>
      </c>
      <c r="I1712" s="1">
        <v>3.29</v>
      </c>
      <c r="K1712" s="2">
        <v>41072</v>
      </c>
      <c r="L1712" s="1">
        <v>3.62</v>
      </c>
      <c r="N1712" s="2">
        <v>41079</v>
      </c>
      <c r="O1712" s="1">
        <v>3.43</v>
      </c>
      <c r="Q1712" s="2">
        <v>41115</v>
      </c>
      <c r="R1712" s="1">
        <v>2.7850000000000001</v>
      </c>
      <c r="T1712" s="2">
        <v>41122</v>
      </c>
      <c r="U1712" s="1">
        <v>2.7749999999999999</v>
      </c>
      <c r="W1712" s="2">
        <v>41122</v>
      </c>
      <c r="X1712" s="1">
        <v>2.7475000000000001</v>
      </c>
      <c r="Z1712" s="2">
        <v>41116</v>
      </c>
      <c r="AA1712" s="1">
        <v>2.71</v>
      </c>
      <c r="AC1712" s="2">
        <v>41116</v>
      </c>
      <c r="AD1712" s="1">
        <v>2.8330000000000002</v>
      </c>
      <c r="AF1712" s="2">
        <v>41551</v>
      </c>
      <c r="AG1712" s="1">
        <v>0.24285000000000001</v>
      </c>
      <c r="AI1712" s="2">
        <v>41120</v>
      </c>
      <c r="AJ1712" s="1">
        <v>2.3330000000000002</v>
      </c>
      <c r="AL1712" s="2">
        <v>41121</v>
      </c>
      <c r="AM1712" s="1">
        <v>1.5720000000000001</v>
      </c>
      <c r="AO1712" s="2">
        <v>41117</v>
      </c>
      <c r="AP1712" s="1">
        <v>0.4365</v>
      </c>
      <c r="AR1712" s="2">
        <v>41110</v>
      </c>
      <c r="AS1712" s="1">
        <v>0.41499999999999998</v>
      </c>
      <c r="AU1712" s="2">
        <v>41115</v>
      </c>
      <c r="AV1712" s="1">
        <v>2.2214999999999998</v>
      </c>
      <c r="AX1712" s="2">
        <v>41114</v>
      </c>
      <c r="AY1712" s="1">
        <v>2.1619999999999999</v>
      </c>
      <c r="BA1712" s="116">
        <v>41114</v>
      </c>
      <c r="BB1712" s="1">
        <v>1.7446999999999999</v>
      </c>
      <c r="BD1712" s="2">
        <v>41109</v>
      </c>
      <c r="BE1712" s="1">
        <v>0.66639999999999999</v>
      </c>
      <c r="BG1712" s="2">
        <v>41206</v>
      </c>
      <c r="BH1712" s="1">
        <v>1.8</v>
      </c>
      <c r="BI1712" s="2"/>
      <c r="BJ1712" s="2">
        <v>41206</v>
      </c>
      <c r="BK1712" s="1">
        <v>0.76</v>
      </c>
      <c r="BM1712" s="2">
        <v>41115</v>
      </c>
      <c r="BN1712" s="1">
        <v>1.0586</v>
      </c>
    </row>
    <row r="1713" spans="2:66">
      <c r="B1713" s="2">
        <v>41585</v>
      </c>
      <c r="C1713" s="1">
        <v>2.65</v>
      </c>
      <c r="E1713" s="2">
        <v>41050</v>
      </c>
      <c r="F1713" s="1">
        <v>3.33</v>
      </c>
      <c r="H1713" s="2">
        <v>41075</v>
      </c>
      <c r="I1713" s="1">
        <v>3.27</v>
      </c>
      <c r="K1713" s="2">
        <v>41073</v>
      </c>
      <c r="L1713" s="1">
        <v>3.64</v>
      </c>
      <c r="N1713" s="2">
        <v>41080</v>
      </c>
      <c r="O1713" s="1">
        <v>3.45</v>
      </c>
      <c r="Q1713" s="2">
        <v>41116</v>
      </c>
      <c r="R1713" s="1">
        <v>2.86</v>
      </c>
      <c r="T1713" s="2">
        <v>41123</v>
      </c>
      <c r="U1713" s="1">
        <v>2.7225000000000001</v>
      </c>
      <c r="W1713" s="2">
        <v>41123</v>
      </c>
      <c r="X1713" s="1">
        <v>2.69</v>
      </c>
      <c r="Z1713" s="2">
        <v>41117</v>
      </c>
      <c r="AA1713" s="1">
        <v>2.7679999999999998</v>
      </c>
      <c r="AC1713" s="2">
        <v>41117</v>
      </c>
      <c r="AD1713" s="1">
        <v>2.8650000000000002</v>
      </c>
      <c r="AF1713" s="2">
        <v>41554</v>
      </c>
      <c r="AG1713" s="1">
        <v>0.24335000000000001</v>
      </c>
      <c r="AI1713" s="2">
        <v>41121</v>
      </c>
      <c r="AJ1713" s="1">
        <v>2.3039999999999998</v>
      </c>
      <c r="AL1713" s="2">
        <v>41122</v>
      </c>
      <c r="AM1713" s="1">
        <v>1.641</v>
      </c>
      <c r="AO1713" s="2">
        <v>41120</v>
      </c>
      <c r="AP1713" s="1">
        <v>0.41249999999999998</v>
      </c>
      <c r="AR1713" s="2">
        <v>41113</v>
      </c>
      <c r="AS1713" s="1">
        <v>0.4254</v>
      </c>
      <c r="AU1713" s="2">
        <v>41116</v>
      </c>
      <c r="AV1713" s="1">
        <v>2.2570000000000001</v>
      </c>
      <c r="AX1713" s="2">
        <v>41115</v>
      </c>
      <c r="AY1713" s="1">
        <v>2.1741000000000001</v>
      </c>
      <c r="BA1713" s="116">
        <v>41115</v>
      </c>
      <c r="BB1713" s="1">
        <v>1.7629000000000001</v>
      </c>
      <c r="BD1713" s="2">
        <v>41110</v>
      </c>
      <c r="BE1713" s="1">
        <v>0.6381</v>
      </c>
      <c r="BG1713" s="2">
        <v>41207</v>
      </c>
      <c r="BH1713" s="1">
        <v>1.8599999999999999</v>
      </c>
      <c r="BI1713" s="2"/>
      <c r="BJ1713" s="2">
        <v>41207</v>
      </c>
      <c r="BK1713" s="1">
        <v>0.82</v>
      </c>
      <c r="BM1713" s="2">
        <v>41116</v>
      </c>
      <c r="BN1713" s="1">
        <v>1.101</v>
      </c>
    </row>
    <row r="1714" spans="2:66">
      <c r="B1714" s="2">
        <v>41586</v>
      </c>
      <c r="C1714" s="1">
        <v>2.65</v>
      </c>
      <c r="E1714" s="2">
        <v>41051</v>
      </c>
      <c r="F1714" s="1">
        <v>3.33</v>
      </c>
      <c r="H1714" s="2">
        <v>41078</v>
      </c>
      <c r="I1714" s="1">
        <v>3.3</v>
      </c>
      <c r="K1714" s="2">
        <v>41074</v>
      </c>
      <c r="L1714" s="1">
        <v>3.64</v>
      </c>
      <c r="N1714" s="2">
        <v>41081</v>
      </c>
      <c r="O1714" s="1">
        <v>3.44</v>
      </c>
      <c r="Q1714" s="2">
        <v>41117</v>
      </c>
      <c r="R1714" s="1">
        <v>2.9424999999999999</v>
      </c>
      <c r="T1714" s="2">
        <v>41124</v>
      </c>
      <c r="U1714" s="1">
        <v>2.6949999999999998</v>
      </c>
      <c r="W1714" s="2">
        <v>41124</v>
      </c>
      <c r="X1714" s="1">
        <v>2.665</v>
      </c>
      <c r="Z1714" s="2">
        <v>41120</v>
      </c>
      <c r="AA1714" s="1">
        <v>2.7824999999999998</v>
      </c>
      <c r="AC1714" s="2">
        <v>41120</v>
      </c>
      <c r="AD1714" s="1">
        <v>2.8875000000000002</v>
      </c>
      <c r="AF1714" s="2">
        <v>41555</v>
      </c>
      <c r="AG1714" s="1">
        <v>0.24360000000000001</v>
      </c>
      <c r="AI1714" s="2">
        <v>41122</v>
      </c>
      <c r="AJ1714" s="1">
        <v>2.3719999999999999</v>
      </c>
      <c r="AL1714" s="2">
        <v>41123</v>
      </c>
      <c r="AM1714" s="1">
        <v>1.62</v>
      </c>
      <c r="AO1714" s="2">
        <v>41121</v>
      </c>
      <c r="AP1714" s="1">
        <v>0.40899999999999997</v>
      </c>
      <c r="AR1714" s="2">
        <v>41114</v>
      </c>
      <c r="AS1714" s="1">
        <v>0.41620000000000001</v>
      </c>
      <c r="AU1714" s="2">
        <v>41117</v>
      </c>
      <c r="AV1714" s="1">
        <v>2.3050000000000002</v>
      </c>
      <c r="AX1714" s="2">
        <v>41116</v>
      </c>
      <c r="AY1714" s="1">
        <v>2.2139000000000002</v>
      </c>
      <c r="BA1714" s="116">
        <v>41116</v>
      </c>
      <c r="BB1714" s="1">
        <v>1.8170999999999999</v>
      </c>
      <c r="BD1714" s="2">
        <v>41113</v>
      </c>
      <c r="BE1714" s="1">
        <v>0.65900000000000003</v>
      </c>
      <c r="BG1714" s="2">
        <v>41208</v>
      </c>
      <c r="BH1714" s="1">
        <v>1.78</v>
      </c>
      <c r="BI1714" s="2"/>
      <c r="BJ1714" s="2">
        <v>41208</v>
      </c>
      <c r="BK1714" s="1">
        <v>0.76</v>
      </c>
      <c r="BM1714" s="2">
        <v>41117</v>
      </c>
      <c r="BN1714" s="1">
        <v>1.1003000000000001</v>
      </c>
    </row>
    <row r="1715" spans="2:66">
      <c r="B1715" s="2">
        <v>41589</v>
      </c>
      <c r="C1715" s="1">
        <v>2.65</v>
      </c>
      <c r="E1715" s="2">
        <v>41052</v>
      </c>
      <c r="F1715" s="1">
        <v>3.33</v>
      </c>
      <c r="H1715" s="2">
        <v>41079</v>
      </c>
      <c r="I1715" s="1">
        <v>3.29</v>
      </c>
      <c r="K1715" s="2">
        <v>41075</v>
      </c>
      <c r="L1715" s="1">
        <v>3.64</v>
      </c>
      <c r="N1715" s="2">
        <v>41082</v>
      </c>
      <c r="O1715" s="1">
        <v>3.42</v>
      </c>
      <c r="Q1715" s="2">
        <v>41120</v>
      </c>
      <c r="R1715" s="1">
        <v>2.9525000000000001</v>
      </c>
      <c r="T1715" s="2">
        <v>41127</v>
      </c>
      <c r="U1715" s="1">
        <v>2.71</v>
      </c>
      <c r="W1715" s="2">
        <v>41127</v>
      </c>
      <c r="X1715" s="1">
        <v>2.6779999999999999</v>
      </c>
      <c r="Z1715" s="2">
        <v>41121</v>
      </c>
      <c r="AA1715" s="1">
        <v>2.7800000000000002</v>
      </c>
      <c r="AC1715" s="2">
        <v>41121</v>
      </c>
      <c r="AD1715" s="1">
        <v>2.8879999999999999</v>
      </c>
      <c r="AF1715" s="2">
        <v>41556</v>
      </c>
      <c r="AG1715" s="1">
        <v>0.24560000000000001</v>
      </c>
      <c r="AI1715" s="2">
        <v>41123</v>
      </c>
      <c r="AJ1715" s="1">
        <v>2.35</v>
      </c>
      <c r="AL1715" s="2">
        <v>41124</v>
      </c>
      <c r="AM1715" s="1">
        <v>1.6955</v>
      </c>
      <c r="AO1715" s="2">
        <v>41122</v>
      </c>
      <c r="AP1715" s="1">
        <v>0.42749999999999999</v>
      </c>
      <c r="AR1715" s="2">
        <v>41115</v>
      </c>
      <c r="AS1715" s="1">
        <v>0.41099999999999998</v>
      </c>
      <c r="AU1715" s="2">
        <v>41120</v>
      </c>
      <c r="AV1715" s="1">
        <v>2.2900999999999998</v>
      </c>
      <c r="AX1715" s="2">
        <v>41117</v>
      </c>
      <c r="AY1715" s="1">
        <v>2.2749999999999999</v>
      </c>
      <c r="BA1715" s="116">
        <v>41117</v>
      </c>
      <c r="BB1715" s="1">
        <v>1.891</v>
      </c>
      <c r="BD1715" s="2">
        <v>41114</v>
      </c>
      <c r="BE1715" s="1">
        <v>0.66439999999999999</v>
      </c>
      <c r="BG1715" s="2">
        <v>41211</v>
      </c>
      <c r="BH1715" s="1">
        <v>1.74</v>
      </c>
      <c r="BI1715" s="2"/>
      <c r="BJ1715" s="2">
        <v>41211</v>
      </c>
      <c r="BK1715" s="1">
        <v>0.74</v>
      </c>
      <c r="BM1715" s="2">
        <v>41120</v>
      </c>
      <c r="BN1715" s="1">
        <v>1.0640000000000001</v>
      </c>
    </row>
    <row r="1716" spans="2:66">
      <c r="B1716" s="2">
        <v>41590</v>
      </c>
      <c r="C1716" s="1">
        <v>2.65</v>
      </c>
      <c r="E1716" s="2">
        <v>41053</v>
      </c>
      <c r="F1716" s="1">
        <v>3.33</v>
      </c>
      <c r="H1716" s="2">
        <v>41080</v>
      </c>
      <c r="I1716" s="1">
        <v>3.31</v>
      </c>
      <c r="K1716" s="2">
        <v>41078</v>
      </c>
      <c r="L1716" s="1">
        <v>3.67</v>
      </c>
      <c r="N1716" s="2">
        <v>41085</v>
      </c>
      <c r="O1716" s="1">
        <v>3.41</v>
      </c>
      <c r="Q1716" s="2">
        <v>41121</v>
      </c>
      <c r="R1716" s="1">
        <v>2.9525000000000001</v>
      </c>
      <c r="T1716" s="2">
        <v>41128</v>
      </c>
      <c r="U1716" s="1">
        <v>2.7149999999999999</v>
      </c>
      <c r="W1716" s="2">
        <v>41128</v>
      </c>
      <c r="X1716" s="1">
        <v>2.6825000000000001</v>
      </c>
      <c r="Z1716" s="2">
        <v>41122</v>
      </c>
      <c r="AA1716" s="1">
        <v>2.7450000000000001</v>
      </c>
      <c r="AC1716" s="2">
        <v>41122</v>
      </c>
      <c r="AD1716" s="1">
        <v>2.85</v>
      </c>
      <c r="AF1716" s="2">
        <v>41557</v>
      </c>
      <c r="AG1716" s="1">
        <v>0.24310000000000001</v>
      </c>
      <c r="AI1716" s="2">
        <v>41124</v>
      </c>
      <c r="AJ1716" s="1">
        <v>2.4255</v>
      </c>
      <c r="AL1716" s="2">
        <v>41127</v>
      </c>
      <c r="AM1716" s="1">
        <v>1.6919999999999999</v>
      </c>
      <c r="AO1716" s="2">
        <v>41123</v>
      </c>
      <c r="AP1716" s="1">
        <v>0.43099999999999999</v>
      </c>
      <c r="AR1716" s="2">
        <v>41116</v>
      </c>
      <c r="AS1716" s="1">
        <v>0.41239999999999999</v>
      </c>
      <c r="AU1716" s="2">
        <v>41121</v>
      </c>
      <c r="AV1716" s="1">
        <v>2.2069999999999999</v>
      </c>
      <c r="AX1716" s="2">
        <v>41120</v>
      </c>
      <c r="AY1716" s="1">
        <v>2.2530999999999999</v>
      </c>
      <c r="BA1716" s="116">
        <v>41120</v>
      </c>
      <c r="BB1716" s="1">
        <v>1.8391</v>
      </c>
      <c r="BD1716" s="2">
        <v>41115</v>
      </c>
      <c r="BE1716" s="1">
        <v>0.67190000000000005</v>
      </c>
      <c r="BG1716" s="2">
        <v>41213</v>
      </c>
      <c r="BH1716" s="1">
        <v>1.72</v>
      </c>
      <c r="BI1716" s="2"/>
      <c r="BJ1716" s="2">
        <v>41213</v>
      </c>
      <c r="BK1716" s="1">
        <v>0.72</v>
      </c>
      <c r="BM1716" s="2">
        <v>41121</v>
      </c>
      <c r="BN1716" s="1">
        <v>1.02</v>
      </c>
    </row>
    <row r="1717" spans="2:66">
      <c r="B1717" s="2">
        <v>41591</v>
      </c>
      <c r="C1717" s="1">
        <v>2.65</v>
      </c>
      <c r="E1717" s="2">
        <v>41054</v>
      </c>
      <c r="F1717" s="1">
        <v>3.33</v>
      </c>
      <c r="H1717" s="2">
        <v>41081</v>
      </c>
      <c r="I1717" s="1">
        <v>3.31</v>
      </c>
      <c r="K1717" s="2">
        <v>41079</v>
      </c>
      <c r="L1717" s="1">
        <v>3.65</v>
      </c>
      <c r="N1717" s="2">
        <v>41086</v>
      </c>
      <c r="O1717" s="1">
        <v>3.41</v>
      </c>
      <c r="Q1717" s="2">
        <v>41122</v>
      </c>
      <c r="R1717" s="1">
        <v>2.92</v>
      </c>
      <c r="T1717" s="2">
        <v>41129</v>
      </c>
      <c r="U1717" s="1">
        <v>2.7349999999999999</v>
      </c>
      <c r="W1717" s="2">
        <v>41129</v>
      </c>
      <c r="X1717" s="1">
        <v>2.6949999999999998</v>
      </c>
      <c r="Z1717" s="2">
        <v>41123</v>
      </c>
      <c r="AA1717" s="1">
        <v>2.69</v>
      </c>
      <c r="AC1717" s="2">
        <v>41123</v>
      </c>
      <c r="AD1717" s="1">
        <v>2.8180000000000001</v>
      </c>
      <c r="AF1717" s="2">
        <v>41558</v>
      </c>
      <c r="AG1717" s="1">
        <v>0.24360000000000001</v>
      </c>
      <c r="AI1717" s="2">
        <v>41127</v>
      </c>
      <c r="AJ1717" s="1">
        <v>2.4260000000000002</v>
      </c>
      <c r="AL1717" s="2">
        <v>41128</v>
      </c>
      <c r="AM1717" s="1">
        <v>1.754</v>
      </c>
      <c r="AO1717" s="2">
        <v>41124</v>
      </c>
      <c r="AP1717" s="1">
        <v>0.441</v>
      </c>
      <c r="AR1717" s="2">
        <v>41117</v>
      </c>
      <c r="AS1717" s="1">
        <v>0.40300000000000002</v>
      </c>
      <c r="AU1717" s="2">
        <v>41122</v>
      </c>
      <c r="AV1717" s="1">
        <v>2.2654000000000001</v>
      </c>
      <c r="AX1717" s="2">
        <v>41121</v>
      </c>
      <c r="AY1717" s="1">
        <v>2.181</v>
      </c>
      <c r="BA1717" s="116">
        <v>41121</v>
      </c>
      <c r="BB1717" s="1">
        <v>1.7717000000000001</v>
      </c>
      <c r="BD1717" s="2">
        <v>41116</v>
      </c>
      <c r="BE1717" s="1">
        <v>0.67820000000000003</v>
      </c>
      <c r="BG1717" s="2">
        <v>41214</v>
      </c>
      <c r="BH1717" s="1">
        <v>1.75</v>
      </c>
      <c r="BI1717" s="2"/>
      <c r="BJ1717" s="2">
        <v>41214</v>
      </c>
      <c r="BK1717" s="1">
        <v>0.73</v>
      </c>
      <c r="BM1717" s="2">
        <v>41122</v>
      </c>
      <c r="BN1717" s="1">
        <v>1.07</v>
      </c>
    </row>
    <row r="1718" spans="2:66">
      <c r="B1718" s="2">
        <v>41592</v>
      </c>
      <c r="C1718" s="1">
        <v>2.65</v>
      </c>
      <c r="E1718" s="2">
        <v>41058</v>
      </c>
      <c r="F1718" s="1">
        <v>3.33</v>
      </c>
      <c r="H1718" s="2">
        <v>41082</v>
      </c>
      <c r="I1718" s="1">
        <v>3.29</v>
      </c>
      <c r="K1718" s="2">
        <v>41080</v>
      </c>
      <c r="L1718" s="1">
        <v>3.67</v>
      </c>
      <c r="N1718" s="2">
        <v>41087</v>
      </c>
      <c r="O1718" s="1">
        <v>3.39</v>
      </c>
      <c r="Q1718" s="2">
        <v>41123</v>
      </c>
      <c r="R1718" s="1">
        <v>2.8675000000000002</v>
      </c>
      <c r="T1718" s="2">
        <v>41130</v>
      </c>
      <c r="U1718" s="1">
        <v>2.7930000000000001</v>
      </c>
      <c r="W1718" s="2">
        <v>41130</v>
      </c>
      <c r="X1718" s="1">
        <v>2.7629999999999999</v>
      </c>
      <c r="Z1718" s="2">
        <v>41124</v>
      </c>
      <c r="AA1718" s="1">
        <v>2.6625000000000001</v>
      </c>
      <c r="AC1718" s="2">
        <v>41124</v>
      </c>
      <c r="AD1718" s="1">
        <v>2.7974999999999999</v>
      </c>
      <c r="AF1718" s="2">
        <v>41561</v>
      </c>
      <c r="AG1718" s="1">
        <v>0.24579999999999999</v>
      </c>
      <c r="AI1718" s="2">
        <v>41128</v>
      </c>
      <c r="AJ1718" s="1">
        <v>2.4929999999999999</v>
      </c>
      <c r="AL1718" s="2">
        <v>41129</v>
      </c>
      <c r="AM1718" s="1">
        <v>1.7690000000000001</v>
      </c>
      <c r="AO1718" s="2">
        <v>41127</v>
      </c>
      <c r="AP1718" s="1">
        <v>0.43</v>
      </c>
      <c r="AR1718" s="2">
        <v>41120</v>
      </c>
      <c r="AS1718" s="1">
        <v>0.38900000000000001</v>
      </c>
      <c r="AU1718" s="2">
        <v>41123</v>
      </c>
      <c r="AV1718" s="1">
        <v>2.1678000000000002</v>
      </c>
      <c r="AX1718" s="2">
        <v>41122</v>
      </c>
      <c r="AY1718" s="1">
        <v>2.2481</v>
      </c>
      <c r="BA1718" s="116">
        <v>41122</v>
      </c>
      <c r="BB1718" s="1">
        <v>1.8319999999999999</v>
      </c>
      <c r="BD1718" s="2">
        <v>41117</v>
      </c>
      <c r="BE1718" s="1">
        <v>0.61550000000000005</v>
      </c>
      <c r="BG1718" s="2">
        <v>41215</v>
      </c>
      <c r="BH1718" s="1">
        <v>1.75</v>
      </c>
      <c r="BI1718" s="2"/>
      <c r="BJ1718" s="2">
        <v>41215</v>
      </c>
      <c r="BK1718" s="1">
        <v>0.73</v>
      </c>
      <c r="BM1718" s="2">
        <v>41123</v>
      </c>
      <c r="BN1718" s="1">
        <v>1.022</v>
      </c>
    </row>
    <row r="1719" spans="2:66">
      <c r="B1719" s="2">
        <v>41593</v>
      </c>
      <c r="C1719" s="1">
        <v>2.65</v>
      </c>
      <c r="E1719" s="2">
        <v>41059</v>
      </c>
      <c r="F1719" s="1">
        <v>3.33</v>
      </c>
      <c r="H1719" s="2">
        <v>41085</v>
      </c>
      <c r="I1719" s="1">
        <v>3.29</v>
      </c>
      <c r="K1719" s="2">
        <v>41081</v>
      </c>
      <c r="L1719" s="1">
        <v>3.66</v>
      </c>
      <c r="N1719" s="2">
        <v>41088</v>
      </c>
      <c r="O1719" s="1">
        <v>3.38</v>
      </c>
      <c r="Q1719" s="2">
        <v>41124</v>
      </c>
      <c r="R1719" s="1">
        <v>2.84</v>
      </c>
      <c r="T1719" s="2">
        <v>41131</v>
      </c>
      <c r="U1719" s="1">
        <v>2.7450000000000001</v>
      </c>
      <c r="W1719" s="2">
        <v>41131</v>
      </c>
      <c r="X1719" s="1">
        <v>2.7250000000000001</v>
      </c>
      <c r="Z1719" s="2">
        <v>41127</v>
      </c>
      <c r="AA1719" s="1">
        <v>2.6749999999999998</v>
      </c>
      <c r="AC1719" s="2">
        <v>41127</v>
      </c>
      <c r="AD1719" s="1">
        <v>2.8125</v>
      </c>
      <c r="AF1719" s="2">
        <v>41562</v>
      </c>
      <c r="AG1719" s="1">
        <v>0.24354999999999999</v>
      </c>
      <c r="AI1719" s="2">
        <v>41129</v>
      </c>
      <c r="AJ1719" s="1">
        <v>2.516</v>
      </c>
      <c r="AL1719" s="2">
        <v>41130</v>
      </c>
      <c r="AM1719" s="1">
        <v>1.7805</v>
      </c>
      <c r="AO1719" s="2">
        <v>41128</v>
      </c>
      <c r="AP1719" s="1">
        <v>0.45450000000000002</v>
      </c>
      <c r="AR1719" s="2">
        <v>41121</v>
      </c>
      <c r="AS1719" s="1">
        <v>0.38800000000000001</v>
      </c>
      <c r="AU1719" s="2">
        <v>41124</v>
      </c>
      <c r="AV1719" s="1">
        <v>2.3081</v>
      </c>
      <c r="AX1719" s="2">
        <v>41123</v>
      </c>
      <c r="AY1719" s="1">
        <v>2.1473</v>
      </c>
      <c r="BA1719" s="116">
        <v>41123</v>
      </c>
      <c r="BB1719" s="1">
        <v>1.7418</v>
      </c>
      <c r="BD1719" s="2">
        <v>41120</v>
      </c>
      <c r="BE1719" s="1">
        <v>0.60299999999999998</v>
      </c>
      <c r="BG1719" s="2">
        <v>41218</v>
      </c>
      <c r="BH1719" s="1">
        <v>1.72</v>
      </c>
      <c r="BI1719" s="2"/>
      <c r="BJ1719" s="2">
        <v>41218</v>
      </c>
      <c r="BK1719" s="1">
        <v>0.7</v>
      </c>
      <c r="BM1719" s="2">
        <v>41124</v>
      </c>
      <c r="BN1719" s="1">
        <v>1.1216999999999999</v>
      </c>
    </row>
    <row r="1720" spans="2:66">
      <c r="B1720" s="2">
        <v>41596</v>
      </c>
      <c r="C1720" s="1">
        <v>2.65</v>
      </c>
      <c r="E1720" s="2">
        <v>41060</v>
      </c>
      <c r="F1720" s="1">
        <v>3.31</v>
      </c>
      <c r="H1720" s="2">
        <v>41086</v>
      </c>
      <c r="I1720" s="1">
        <v>3.29</v>
      </c>
      <c r="K1720" s="2">
        <v>41082</v>
      </c>
      <c r="L1720" s="1">
        <v>3.64</v>
      </c>
      <c r="N1720" s="2">
        <v>41089</v>
      </c>
      <c r="O1720" s="1">
        <v>3.42</v>
      </c>
      <c r="Q1720" s="2">
        <v>41127</v>
      </c>
      <c r="R1720" s="1">
        <v>2.855</v>
      </c>
      <c r="T1720" s="2">
        <v>41134</v>
      </c>
      <c r="U1720" s="1">
        <v>2.7650000000000001</v>
      </c>
      <c r="W1720" s="2">
        <v>41134</v>
      </c>
      <c r="X1720" s="1">
        <v>2.7450000000000001</v>
      </c>
      <c r="Z1720" s="2">
        <v>41128</v>
      </c>
      <c r="AA1720" s="1">
        <v>2.68</v>
      </c>
      <c r="AC1720" s="2">
        <v>41128</v>
      </c>
      <c r="AD1720" s="1">
        <v>2.8149999999999999</v>
      </c>
      <c r="AF1720" s="2">
        <v>41563</v>
      </c>
      <c r="AG1720" s="1">
        <v>0.24604999999999999</v>
      </c>
      <c r="AI1720" s="2">
        <v>41130</v>
      </c>
      <c r="AJ1720" s="1">
        <v>2.5270000000000001</v>
      </c>
      <c r="AL1720" s="2">
        <v>41131</v>
      </c>
      <c r="AM1720" s="1">
        <v>1.7509999999999999</v>
      </c>
      <c r="AO1720" s="2">
        <v>41129</v>
      </c>
      <c r="AP1720" s="1">
        <v>0.46400000000000002</v>
      </c>
      <c r="AR1720" s="2">
        <v>41122</v>
      </c>
      <c r="AS1720" s="1">
        <v>0.39800000000000002</v>
      </c>
      <c r="AU1720" s="2">
        <v>41127</v>
      </c>
      <c r="AV1720" s="1">
        <v>2.294</v>
      </c>
      <c r="AX1720" s="2">
        <v>41124</v>
      </c>
      <c r="AY1720" s="1">
        <v>2.2864</v>
      </c>
      <c r="BA1720" s="116">
        <v>41124</v>
      </c>
      <c r="BB1720" s="1">
        <v>1.8855</v>
      </c>
      <c r="BD1720" s="2">
        <v>41121</v>
      </c>
      <c r="BE1720" s="1">
        <v>0.61170000000000002</v>
      </c>
      <c r="BG1720" s="2">
        <v>41219</v>
      </c>
      <c r="BH1720" s="1">
        <v>1.78</v>
      </c>
      <c r="BI1720" s="2"/>
      <c r="BJ1720" s="2">
        <v>41219</v>
      </c>
      <c r="BK1720" s="1">
        <v>0.75</v>
      </c>
      <c r="BM1720" s="2">
        <v>41127</v>
      </c>
      <c r="BN1720" s="1">
        <v>1.075</v>
      </c>
    </row>
    <row r="1721" spans="2:66">
      <c r="B1721" s="2">
        <v>41597</v>
      </c>
      <c r="C1721" s="1">
        <v>2.65</v>
      </c>
      <c r="E1721" s="2">
        <v>41061</v>
      </c>
      <c r="F1721" s="1">
        <v>3.3</v>
      </c>
      <c r="H1721" s="2">
        <v>41087</v>
      </c>
      <c r="I1721" s="1">
        <v>3.27</v>
      </c>
      <c r="K1721" s="2">
        <v>41085</v>
      </c>
      <c r="L1721" s="1">
        <v>3.63</v>
      </c>
      <c r="N1721" s="2">
        <v>41092</v>
      </c>
      <c r="O1721" s="1">
        <v>3.41</v>
      </c>
      <c r="Q1721" s="2">
        <v>41128</v>
      </c>
      <c r="R1721" s="1">
        <v>2.8675000000000002</v>
      </c>
      <c r="T1721" s="2">
        <v>41135</v>
      </c>
      <c r="U1721" s="1">
        <v>2.81</v>
      </c>
      <c r="W1721" s="2">
        <v>41135</v>
      </c>
      <c r="X1721" s="1">
        <v>2.7824999999999998</v>
      </c>
      <c r="Z1721" s="2">
        <v>41129</v>
      </c>
      <c r="AA1721" s="1">
        <v>2.6949999999999998</v>
      </c>
      <c r="AC1721" s="2">
        <v>41129</v>
      </c>
      <c r="AD1721" s="1">
        <v>2.8275000000000001</v>
      </c>
      <c r="AF1721" s="2">
        <v>41564</v>
      </c>
      <c r="AG1721" s="1">
        <v>0.24204999999999999</v>
      </c>
      <c r="AI1721" s="2">
        <v>41131</v>
      </c>
      <c r="AJ1721" s="1">
        <v>2.5089999999999999</v>
      </c>
      <c r="AL1721" s="2">
        <v>41134</v>
      </c>
      <c r="AM1721" s="1">
        <v>1.752</v>
      </c>
      <c r="AO1721" s="2">
        <v>41130</v>
      </c>
      <c r="AP1721" s="1">
        <v>0.47349999999999998</v>
      </c>
      <c r="AR1721" s="2">
        <v>41123</v>
      </c>
      <c r="AS1721" s="1">
        <v>0.40450000000000003</v>
      </c>
      <c r="AU1721" s="2">
        <v>41128</v>
      </c>
      <c r="AV1721" s="1">
        <v>2.3660000000000001</v>
      </c>
      <c r="AX1721" s="2">
        <v>41127</v>
      </c>
      <c r="AY1721" s="1">
        <v>2.2679999999999998</v>
      </c>
      <c r="BA1721" s="116">
        <v>41127</v>
      </c>
      <c r="BB1721" s="1">
        <v>1.851</v>
      </c>
      <c r="BD1721" s="2">
        <v>41122</v>
      </c>
      <c r="BE1721" s="1">
        <v>0.62050000000000005</v>
      </c>
      <c r="BG1721" s="2">
        <v>41220</v>
      </c>
      <c r="BH1721" s="1">
        <v>1.6800000000000002</v>
      </c>
      <c r="BI1721" s="2"/>
      <c r="BJ1721" s="2">
        <v>41220</v>
      </c>
      <c r="BK1721" s="1">
        <v>0.67</v>
      </c>
      <c r="BM1721" s="2">
        <v>41128</v>
      </c>
      <c r="BN1721" s="1">
        <v>1.1193</v>
      </c>
    </row>
    <row r="1722" spans="2:66">
      <c r="B1722" s="2">
        <v>41598</v>
      </c>
      <c r="C1722" s="1">
        <v>2.65</v>
      </c>
      <c r="E1722" s="2">
        <v>41064</v>
      </c>
      <c r="F1722" s="1">
        <v>3.27</v>
      </c>
      <c r="H1722" s="2">
        <v>41088</v>
      </c>
      <c r="I1722" s="1">
        <v>3.26</v>
      </c>
      <c r="K1722" s="2">
        <v>41086</v>
      </c>
      <c r="L1722" s="1">
        <v>3.63</v>
      </c>
      <c r="N1722" s="2">
        <v>41093</v>
      </c>
      <c r="O1722" s="1">
        <v>3.4</v>
      </c>
      <c r="Q1722" s="2">
        <v>41129</v>
      </c>
      <c r="R1722" s="1">
        <v>2.89</v>
      </c>
      <c r="T1722" s="2">
        <v>41137</v>
      </c>
      <c r="U1722" s="1">
        <v>2.9175</v>
      </c>
      <c r="W1722" s="2">
        <v>41137</v>
      </c>
      <c r="X1722" s="1">
        <v>2.8849999999999998</v>
      </c>
      <c r="Z1722" s="2">
        <v>41130</v>
      </c>
      <c r="AA1722" s="1">
        <v>2.7629999999999999</v>
      </c>
      <c r="AC1722" s="2">
        <v>41130</v>
      </c>
      <c r="AD1722" s="1">
        <v>2.883</v>
      </c>
      <c r="AF1722" s="2">
        <v>41565</v>
      </c>
      <c r="AG1722" s="1">
        <v>0.24055000000000001</v>
      </c>
      <c r="AI1722" s="2">
        <v>41134</v>
      </c>
      <c r="AJ1722" s="1">
        <v>2.5019999999999998</v>
      </c>
      <c r="AL1722" s="2">
        <v>41135</v>
      </c>
      <c r="AM1722" s="1">
        <v>1.823</v>
      </c>
      <c r="AO1722" s="2">
        <v>41131</v>
      </c>
      <c r="AP1722" s="1">
        <v>0.46300000000000002</v>
      </c>
      <c r="AR1722" s="2">
        <v>41124</v>
      </c>
      <c r="AS1722" s="1">
        <v>0.40849999999999997</v>
      </c>
      <c r="AU1722" s="2">
        <v>41129</v>
      </c>
      <c r="AV1722" s="1">
        <v>2.3252000000000002</v>
      </c>
      <c r="AX1722" s="2">
        <v>41128</v>
      </c>
      <c r="AY1722" s="1">
        <v>2.3397999999999999</v>
      </c>
      <c r="BA1722" s="116">
        <v>41128</v>
      </c>
      <c r="BB1722" s="1">
        <v>1.9085999999999999</v>
      </c>
      <c r="BD1722" s="2">
        <v>41123</v>
      </c>
      <c r="BE1722" s="1">
        <v>0.60950000000000004</v>
      </c>
      <c r="BG1722" s="2">
        <v>41221</v>
      </c>
      <c r="BH1722" s="1">
        <v>1.62</v>
      </c>
      <c r="BI1722" s="2"/>
      <c r="BJ1722" s="2">
        <v>41221</v>
      </c>
      <c r="BK1722" s="1">
        <v>0.65</v>
      </c>
      <c r="BM1722" s="2">
        <v>41129</v>
      </c>
      <c r="BN1722" s="1">
        <v>1.0871999999999999</v>
      </c>
    </row>
    <row r="1723" spans="2:66">
      <c r="B1723" s="2">
        <v>41599</v>
      </c>
      <c r="C1723" s="1">
        <v>2.65</v>
      </c>
      <c r="E1723" s="2">
        <v>41065</v>
      </c>
      <c r="F1723" s="1">
        <v>3.2800000000000002</v>
      </c>
      <c r="H1723" s="2">
        <v>41089</v>
      </c>
      <c r="I1723" s="1">
        <v>3.3</v>
      </c>
      <c r="K1723" s="2">
        <v>41087</v>
      </c>
      <c r="L1723" s="1">
        <v>3.61</v>
      </c>
      <c r="N1723" s="2">
        <v>41094</v>
      </c>
      <c r="O1723" s="1">
        <v>3.39</v>
      </c>
      <c r="Q1723" s="2">
        <v>41130</v>
      </c>
      <c r="R1723" s="1">
        <v>2.9449999999999998</v>
      </c>
      <c r="T1723" s="2">
        <v>41138</v>
      </c>
      <c r="U1723" s="1">
        <v>2.8925000000000001</v>
      </c>
      <c r="W1723" s="2">
        <v>41138</v>
      </c>
      <c r="X1723" s="1">
        <v>2.8624999999999998</v>
      </c>
      <c r="Z1723" s="2">
        <v>41131</v>
      </c>
      <c r="AA1723" s="1">
        <v>2.7250000000000001</v>
      </c>
      <c r="AC1723" s="2">
        <v>41131</v>
      </c>
      <c r="AD1723" s="1">
        <v>2.855</v>
      </c>
      <c r="AF1723" s="2">
        <v>41568</v>
      </c>
      <c r="AG1723" s="1">
        <v>0.23860000000000001</v>
      </c>
      <c r="AI1723" s="2">
        <v>41135</v>
      </c>
      <c r="AJ1723" s="1">
        <v>2.581</v>
      </c>
      <c r="AL1723" s="2">
        <v>41136</v>
      </c>
      <c r="AM1723" s="1">
        <v>1.9119999999999999</v>
      </c>
      <c r="AO1723" s="2">
        <v>41134</v>
      </c>
      <c r="AP1723" s="1">
        <v>0.45850000000000002</v>
      </c>
      <c r="AR1723" s="2">
        <v>41127</v>
      </c>
      <c r="AS1723" s="1">
        <v>0.40400000000000003</v>
      </c>
      <c r="AU1723" s="2">
        <v>41130</v>
      </c>
      <c r="AV1723" s="1">
        <v>2.2865000000000002</v>
      </c>
      <c r="AX1723" s="2">
        <v>41129</v>
      </c>
      <c r="AY1723" s="1">
        <v>2.2953999999999999</v>
      </c>
      <c r="BA1723" s="116">
        <v>41129</v>
      </c>
      <c r="BB1723" s="1">
        <v>1.865</v>
      </c>
      <c r="BD1723" s="2">
        <v>41124</v>
      </c>
      <c r="BE1723" s="1">
        <v>0.64700000000000002</v>
      </c>
      <c r="BG1723" s="2">
        <v>41222</v>
      </c>
      <c r="BH1723" s="1">
        <v>1.6099999999999999</v>
      </c>
      <c r="BI1723" s="2"/>
      <c r="BJ1723" s="2">
        <v>41222</v>
      </c>
      <c r="BK1723" s="1">
        <v>0.65</v>
      </c>
      <c r="BM1723" s="2">
        <v>41130</v>
      </c>
      <c r="BN1723" s="1">
        <v>1.0536000000000001</v>
      </c>
    </row>
    <row r="1724" spans="2:66">
      <c r="B1724" s="2">
        <v>41600</v>
      </c>
      <c r="C1724" s="1">
        <v>2.65</v>
      </c>
      <c r="E1724" s="2">
        <v>41067</v>
      </c>
      <c r="F1724" s="1">
        <v>3.29</v>
      </c>
      <c r="H1724" s="2">
        <v>41092</v>
      </c>
      <c r="I1724" s="1">
        <v>3.3</v>
      </c>
      <c r="K1724" s="2">
        <v>41088</v>
      </c>
      <c r="L1724" s="1">
        <v>3.58</v>
      </c>
      <c r="N1724" s="2">
        <v>41095</v>
      </c>
      <c r="O1724" s="1">
        <v>3.38</v>
      </c>
      <c r="Q1724" s="2">
        <v>41131</v>
      </c>
      <c r="R1724" s="1">
        <v>2.895</v>
      </c>
      <c r="T1724" s="2">
        <v>41141</v>
      </c>
      <c r="U1724" s="1">
        <v>2.9224999999999999</v>
      </c>
      <c r="W1724" s="2">
        <v>41141</v>
      </c>
      <c r="X1724" s="1">
        <v>2.89</v>
      </c>
      <c r="Z1724" s="2">
        <v>41134</v>
      </c>
      <c r="AA1724" s="1">
        <v>2.7425000000000002</v>
      </c>
      <c r="AC1724" s="2">
        <v>41134</v>
      </c>
      <c r="AD1724" s="1">
        <v>2.87</v>
      </c>
      <c r="AF1724" s="2">
        <v>41569</v>
      </c>
      <c r="AG1724" s="1">
        <v>0.23835000000000001</v>
      </c>
      <c r="AI1724" s="2">
        <v>41136</v>
      </c>
      <c r="AJ1724" s="1">
        <v>2.6739999999999999</v>
      </c>
      <c r="AL1724" s="2">
        <v>41137</v>
      </c>
      <c r="AM1724" s="1">
        <v>1.9335</v>
      </c>
      <c r="AO1724" s="2">
        <v>41135</v>
      </c>
      <c r="AP1724" s="1">
        <v>0.46800000000000003</v>
      </c>
      <c r="AR1724" s="2">
        <v>41128</v>
      </c>
      <c r="AS1724" s="1">
        <v>0.41199999999999998</v>
      </c>
      <c r="AU1724" s="2">
        <v>41131</v>
      </c>
      <c r="AV1724" s="1">
        <v>2.2560000000000002</v>
      </c>
      <c r="AX1724" s="2">
        <v>41130</v>
      </c>
      <c r="AY1724" s="1">
        <v>2.262</v>
      </c>
      <c r="BA1724" s="116">
        <v>41130</v>
      </c>
      <c r="BB1724" s="1">
        <v>1.8382000000000001</v>
      </c>
      <c r="BD1724" s="2">
        <v>41127</v>
      </c>
      <c r="BE1724" s="1">
        <v>0.60899999999999999</v>
      </c>
      <c r="BG1724" s="2">
        <v>41226</v>
      </c>
      <c r="BH1724" s="1">
        <v>1.5899999999999999</v>
      </c>
      <c r="BI1724" s="2"/>
      <c r="BJ1724" s="2">
        <v>41226</v>
      </c>
      <c r="BK1724" s="1">
        <v>0.63</v>
      </c>
      <c r="BM1724" s="2">
        <v>41131</v>
      </c>
      <c r="BN1724" s="1">
        <v>1.0258</v>
      </c>
    </row>
    <row r="1725" spans="2:66">
      <c r="B1725" s="2">
        <v>41603</v>
      </c>
      <c r="C1725" s="1">
        <v>2.65</v>
      </c>
      <c r="E1725" s="2">
        <v>41068</v>
      </c>
      <c r="F1725" s="1">
        <v>3.26</v>
      </c>
      <c r="H1725" s="2">
        <v>41093</v>
      </c>
      <c r="I1725" s="1">
        <v>3.29</v>
      </c>
      <c r="K1725" s="2">
        <v>41089</v>
      </c>
      <c r="L1725" s="1">
        <v>3.62</v>
      </c>
      <c r="N1725" s="2">
        <v>41096</v>
      </c>
      <c r="O1725" s="1">
        <v>3.35</v>
      </c>
      <c r="Q1725" s="2">
        <v>41134</v>
      </c>
      <c r="R1725" s="1">
        <v>2.9074999999999998</v>
      </c>
      <c r="T1725" s="2">
        <v>41142</v>
      </c>
      <c r="U1725" s="1">
        <v>2.875</v>
      </c>
      <c r="W1725" s="2">
        <v>41142</v>
      </c>
      <c r="X1725" s="1">
        <v>2.84</v>
      </c>
      <c r="Z1725" s="2">
        <v>41135</v>
      </c>
      <c r="AA1725" s="1">
        <v>2.7824999999999998</v>
      </c>
      <c r="AC1725" s="2">
        <v>41135</v>
      </c>
      <c r="AD1725" s="1">
        <v>2.9</v>
      </c>
      <c r="AF1725" s="2">
        <v>41570</v>
      </c>
      <c r="AG1725" s="1">
        <v>0.23835000000000001</v>
      </c>
      <c r="AI1725" s="2">
        <v>41137</v>
      </c>
      <c r="AJ1725" s="1">
        <v>2.71</v>
      </c>
      <c r="AL1725" s="2">
        <v>41138</v>
      </c>
      <c r="AM1725" s="1">
        <v>1.903</v>
      </c>
      <c r="AO1725" s="2">
        <v>41136</v>
      </c>
      <c r="AP1725" s="1">
        <v>0.48499999999999999</v>
      </c>
      <c r="AR1725" s="2">
        <v>41129</v>
      </c>
      <c r="AS1725" s="1">
        <v>0.41749999999999998</v>
      </c>
      <c r="AU1725" s="2">
        <v>41134</v>
      </c>
      <c r="AV1725" s="1">
        <v>2.2749999999999999</v>
      </c>
      <c r="AX1725" s="2">
        <v>41131</v>
      </c>
      <c r="AY1725" s="1">
        <v>2.2330000000000001</v>
      </c>
      <c r="BA1725" s="116">
        <v>41131</v>
      </c>
      <c r="BB1725" s="1">
        <v>1.8080000000000001</v>
      </c>
      <c r="BD1725" s="2">
        <v>41128</v>
      </c>
      <c r="BE1725" s="1">
        <v>0.6361</v>
      </c>
      <c r="BG1725" s="2">
        <v>41227</v>
      </c>
      <c r="BH1725" s="1">
        <v>1.5899999999999999</v>
      </c>
      <c r="BI1725" s="2"/>
      <c r="BJ1725" s="2">
        <v>41227</v>
      </c>
      <c r="BK1725" s="1">
        <v>0.63</v>
      </c>
      <c r="BM1725" s="2">
        <v>41134</v>
      </c>
      <c r="BN1725" s="1">
        <v>1.04</v>
      </c>
    </row>
    <row r="1726" spans="2:66">
      <c r="B1726" s="2">
        <v>41604</v>
      </c>
      <c r="C1726" s="1">
        <v>2.65</v>
      </c>
      <c r="E1726" s="2">
        <v>41071</v>
      </c>
      <c r="F1726" s="1">
        <v>3.3</v>
      </c>
      <c r="H1726" s="2">
        <v>41094</v>
      </c>
      <c r="I1726" s="1">
        <v>3.2800000000000002</v>
      </c>
      <c r="K1726" s="2">
        <v>41092</v>
      </c>
      <c r="L1726" s="1">
        <v>3.61</v>
      </c>
      <c r="N1726" s="2">
        <v>41099</v>
      </c>
      <c r="O1726" s="1">
        <v>3.33</v>
      </c>
      <c r="Q1726" s="2">
        <v>41135</v>
      </c>
      <c r="R1726" s="1">
        <v>2.9525000000000001</v>
      </c>
      <c r="T1726" s="2">
        <v>41143</v>
      </c>
      <c r="U1726" s="1">
        <v>2.8849999999999998</v>
      </c>
      <c r="W1726" s="2">
        <v>41143</v>
      </c>
      <c r="X1726" s="1">
        <v>2.8490000000000002</v>
      </c>
      <c r="Z1726" s="2">
        <v>41137</v>
      </c>
      <c r="AA1726" s="1">
        <v>2.8780000000000001</v>
      </c>
      <c r="AC1726" s="2">
        <v>41137</v>
      </c>
      <c r="AD1726" s="1">
        <v>2.9649999999999999</v>
      </c>
      <c r="AF1726" s="2">
        <v>41571</v>
      </c>
      <c r="AG1726" s="1">
        <v>0.23810000000000001</v>
      </c>
      <c r="AI1726" s="2">
        <v>41138</v>
      </c>
      <c r="AJ1726" s="1">
        <v>2.68</v>
      </c>
      <c r="AL1726" s="2">
        <v>41141</v>
      </c>
      <c r="AM1726" s="1">
        <v>1.895</v>
      </c>
      <c r="AO1726" s="2">
        <v>41137</v>
      </c>
      <c r="AP1726" s="1">
        <v>0.49049999999999999</v>
      </c>
      <c r="AR1726" s="2">
        <v>41130</v>
      </c>
      <c r="AS1726" s="1">
        <v>0.42549999999999999</v>
      </c>
      <c r="AU1726" s="2">
        <v>41135</v>
      </c>
      <c r="AV1726" s="1">
        <v>2.3199999999999998</v>
      </c>
      <c r="AX1726" s="2">
        <v>41134</v>
      </c>
      <c r="AY1726" s="1">
        <v>2.2480000000000002</v>
      </c>
      <c r="BA1726" s="116">
        <v>41134</v>
      </c>
      <c r="BB1726" s="1">
        <v>1.8209</v>
      </c>
      <c r="BD1726" s="2">
        <v>41129</v>
      </c>
      <c r="BE1726" s="1">
        <v>0.62</v>
      </c>
      <c r="BG1726" s="2">
        <v>41228</v>
      </c>
      <c r="BH1726" s="1">
        <v>1.58</v>
      </c>
      <c r="BI1726" s="2"/>
      <c r="BJ1726" s="2">
        <v>41228</v>
      </c>
      <c r="BK1726" s="1">
        <v>0.62</v>
      </c>
      <c r="BM1726" s="2">
        <v>41135</v>
      </c>
      <c r="BN1726" s="1">
        <v>1.0765</v>
      </c>
    </row>
    <row r="1727" spans="2:66">
      <c r="B1727" s="2">
        <v>41605</v>
      </c>
      <c r="C1727" s="1">
        <v>2.65</v>
      </c>
      <c r="E1727" s="2">
        <v>41072</v>
      </c>
      <c r="F1727" s="1">
        <v>3.2800000000000002</v>
      </c>
      <c r="H1727" s="2">
        <v>41095</v>
      </c>
      <c r="I1727" s="1">
        <v>3.27</v>
      </c>
      <c r="K1727" s="2">
        <v>41093</v>
      </c>
      <c r="L1727" s="1">
        <v>3.58</v>
      </c>
      <c r="N1727" s="2">
        <v>41100</v>
      </c>
      <c r="O1727" s="1">
        <v>3.34</v>
      </c>
      <c r="Q1727" s="2">
        <v>41137</v>
      </c>
      <c r="R1727" s="1">
        <v>3.07</v>
      </c>
      <c r="T1727" s="2">
        <v>41144</v>
      </c>
      <c r="U1727" s="1">
        <v>2.8574999999999999</v>
      </c>
      <c r="W1727" s="2">
        <v>41144</v>
      </c>
      <c r="X1727" s="1">
        <v>2.8209999999999997</v>
      </c>
      <c r="Z1727" s="2">
        <v>41138</v>
      </c>
      <c r="AA1727" s="1">
        <v>2.86</v>
      </c>
      <c r="AC1727" s="2">
        <v>41138</v>
      </c>
      <c r="AD1727" s="1">
        <v>2.95</v>
      </c>
      <c r="AF1727" s="2">
        <v>41572</v>
      </c>
      <c r="AG1727" s="1">
        <v>0.23685</v>
      </c>
      <c r="AI1727" s="2">
        <v>41141</v>
      </c>
      <c r="AJ1727" s="1">
        <v>2.6680000000000001</v>
      </c>
      <c r="AL1727" s="2">
        <v>41142</v>
      </c>
      <c r="AM1727" s="1">
        <v>1.8879999999999999</v>
      </c>
      <c r="AO1727" s="2">
        <v>41138</v>
      </c>
      <c r="AP1727" s="1">
        <v>0.48899999999999999</v>
      </c>
      <c r="AR1727" s="2">
        <v>41131</v>
      </c>
      <c r="AS1727" s="1">
        <v>0.42</v>
      </c>
      <c r="AU1727" s="2">
        <v>41136</v>
      </c>
      <c r="AV1727" s="1">
        <v>2.39</v>
      </c>
      <c r="AX1727" s="2">
        <v>41135</v>
      </c>
      <c r="AY1727" s="1">
        <v>2.2930000000000001</v>
      </c>
      <c r="BA1727" s="116">
        <v>41135</v>
      </c>
      <c r="BB1727" s="1">
        <v>1.8639999999999999</v>
      </c>
      <c r="BD1727" s="2">
        <v>41130</v>
      </c>
      <c r="BE1727" s="1">
        <v>0.59750000000000003</v>
      </c>
      <c r="BG1727" s="2">
        <v>41229</v>
      </c>
      <c r="BH1727" s="1">
        <v>1.58</v>
      </c>
      <c r="BI1727" s="2"/>
      <c r="BJ1727" s="2">
        <v>41229</v>
      </c>
      <c r="BK1727" s="1">
        <v>0.62</v>
      </c>
      <c r="BM1727" s="2">
        <v>41136</v>
      </c>
      <c r="BN1727" s="1">
        <v>1.1259999999999999</v>
      </c>
    </row>
    <row r="1728" spans="2:66">
      <c r="B1728" s="2">
        <v>41606</v>
      </c>
      <c r="C1728" s="1">
        <v>2.65</v>
      </c>
      <c r="E1728" s="2">
        <v>41073</v>
      </c>
      <c r="F1728" s="1">
        <v>3.29</v>
      </c>
      <c r="H1728" s="2">
        <v>41096</v>
      </c>
      <c r="I1728" s="1">
        <v>3.23</v>
      </c>
      <c r="K1728" s="2">
        <v>41094</v>
      </c>
      <c r="L1728" s="1">
        <v>3.57</v>
      </c>
      <c r="N1728" s="2">
        <v>41101</v>
      </c>
      <c r="O1728" s="1">
        <v>3.31</v>
      </c>
      <c r="Q1728" s="2">
        <v>41138</v>
      </c>
      <c r="R1728" s="1">
        <v>3.0425</v>
      </c>
      <c r="T1728" s="2">
        <v>41145</v>
      </c>
      <c r="U1728" s="1">
        <v>2.8125</v>
      </c>
      <c r="W1728" s="2">
        <v>41145</v>
      </c>
      <c r="X1728" s="1">
        <v>2.7850000000000001</v>
      </c>
      <c r="Z1728" s="2">
        <v>41141</v>
      </c>
      <c r="AA1728" s="1">
        <v>2.8875000000000002</v>
      </c>
      <c r="AC1728" s="2">
        <v>41141</v>
      </c>
      <c r="AD1728" s="1">
        <v>2.9675000000000002</v>
      </c>
      <c r="AF1728" s="2">
        <v>41575</v>
      </c>
      <c r="AG1728" s="1">
        <v>0.23585</v>
      </c>
      <c r="AI1728" s="2">
        <v>41142</v>
      </c>
      <c r="AJ1728" s="1">
        <v>2.6509999999999998</v>
      </c>
      <c r="AL1728" s="2">
        <v>41143</v>
      </c>
      <c r="AM1728" s="1">
        <v>1.7774999999999999</v>
      </c>
      <c r="AO1728" s="2">
        <v>41141</v>
      </c>
      <c r="AP1728" s="1">
        <v>0.48549999999999999</v>
      </c>
      <c r="AR1728" s="2">
        <v>41134</v>
      </c>
      <c r="AS1728" s="1">
        <v>0.41899999999999998</v>
      </c>
      <c r="AU1728" s="2">
        <v>41137</v>
      </c>
      <c r="AV1728" s="1">
        <v>2.36</v>
      </c>
      <c r="AX1728" s="2">
        <v>41136</v>
      </c>
      <c r="AY1728" s="1">
        <v>2.3620000000000001</v>
      </c>
      <c r="BA1728" s="116">
        <v>41136</v>
      </c>
      <c r="BB1728" s="1">
        <v>1.9279999999999999</v>
      </c>
      <c r="BD1728" s="2">
        <v>41131</v>
      </c>
      <c r="BE1728" s="1">
        <v>0.57550000000000001</v>
      </c>
      <c r="BG1728" s="2">
        <v>41232</v>
      </c>
      <c r="BH1728" s="1">
        <v>1.6099999999999999</v>
      </c>
      <c r="BI1728" s="2"/>
      <c r="BJ1728" s="2">
        <v>41232</v>
      </c>
      <c r="BK1728" s="1">
        <v>0.64</v>
      </c>
      <c r="BM1728" s="2">
        <v>41137</v>
      </c>
      <c r="BN1728" s="1">
        <v>1.1040000000000001</v>
      </c>
    </row>
    <row r="1729" spans="2:66">
      <c r="B1729" s="2">
        <v>41607</v>
      </c>
      <c r="C1729" s="1">
        <v>2.65</v>
      </c>
      <c r="E1729" s="2">
        <v>41074</v>
      </c>
      <c r="F1729" s="1">
        <v>3.2800000000000002</v>
      </c>
      <c r="H1729" s="2">
        <v>41099</v>
      </c>
      <c r="I1729" s="1">
        <v>3.21</v>
      </c>
      <c r="K1729" s="2">
        <v>41095</v>
      </c>
      <c r="L1729" s="1">
        <v>3.56</v>
      </c>
      <c r="N1729" s="2">
        <v>41102</v>
      </c>
      <c r="O1729" s="1">
        <v>3.07</v>
      </c>
      <c r="Q1729" s="2">
        <v>41141</v>
      </c>
      <c r="R1729" s="1">
        <v>3.0724999999999998</v>
      </c>
      <c r="T1729" s="2">
        <v>41148</v>
      </c>
      <c r="U1729" s="1">
        <v>2.8050000000000002</v>
      </c>
      <c r="W1729" s="2">
        <v>41148</v>
      </c>
      <c r="X1729" s="1">
        <v>2.7800000000000002</v>
      </c>
      <c r="Z1729" s="2">
        <v>41142</v>
      </c>
      <c r="AA1729" s="1">
        <v>2.8384999999999998</v>
      </c>
      <c r="AC1729" s="2">
        <v>41142</v>
      </c>
      <c r="AD1729" s="1">
        <v>2.93</v>
      </c>
      <c r="AF1729" s="2">
        <v>41576</v>
      </c>
      <c r="AG1729" s="1">
        <v>0.23744999999999999</v>
      </c>
      <c r="AI1729" s="2">
        <v>41143</v>
      </c>
      <c r="AJ1729" s="1">
        <v>2.5550000000000002</v>
      </c>
      <c r="AL1729" s="2">
        <v>41144</v>
      </c>
      <c r="AM1729" s="1">
        <v>1.7669999999999999</v>
      </c>
      <c r="AO1729" s="2">
        <v>41142</v>
      </c>
      <c r="AP1729" s="1">
        <v>0.49</v>
      </c>
      <c r="AR1729" s="2">
        <v>41135</v>
      </c>
      <c r="AS1729" s="1">
        <v>0.41899999999999998</v>
      </c>
      <c r="AU1729" s="2">
        <v>41138</v>
      </c>
      <c r="AV1729" s="1">
        <v>2.3311999999999999</v>
      </c>
      <c r="AX1729" s="2">
        <v>41137</v>
      </c>
      <c r="AY1729" s="1">
        <v>2.3449999999999998</v>
      </c>
      <c r="BA1729" s="116">
        <v>41137</v>
      </c>
      <c r="BB1729" s="1">
        <v>1.9079999999999999</v>
      </c>
      <c r="BD1729" s="2">
        <v>41134</v>
      </c>
      <c r="BE1729" s="1">
        <v>0.58830000000000005</v>
      </c>
      <c r="BG1729" s="2">
        <v>41233</v>
      </c>
      <c r="BH1729" s="1">
        <v>1.6600000000000001</v>
      </c>
      <c r="BI1729" s="2"/>
      <c r="BJ1729" s="2">
        <v>41233</v>
      </c>
      <c r="BK1729" s="1">
        <v>0.67</v>
      </c>
      <c r="BM1729" s="2">
        <v>41138</v>
      </c>
      <c r="BN1729" s="1">
        <v>1.0672999999999999</v>
      </c>
    </row>
    <row r="1730" spans="2:66">
      <c r="B1730" s="2">
        <v>41610</v>
      </c>
      <c r="C1730" s="1">
        <v>2.65</v>
      </c>
      <c r="E1730" s="2">
        <v>41075</v>
      </c>
      <c r="F1730" s="1">
        <v>3.27</v>
      </c>
      <c r="H1730" s="2">
        <v>41100</v>
      </c>
      <c r="I1730" s="1">
        <v>3.22</v>
      </c>
      <c r="K1730" s="2">
        <v>41096</v>
      </c>
      <c r="L1730" s="1">
        <v>3.54</v>
      </c>
      <c r="N1730" s="2">
        <v>41103</v>
      </c>
      <c r="O1730" s="1">
        <v>3.06</v>
      </c>
      <c r="Q1730" s="2">
        <v>41142</v>
      </c>
      <c r="R1730" s="1">
        <v>3.0249999999999999</v>
      </c>
      <c r="T1730" s="2">
        <v>41149</v>
      </c>
      <c r="U1730" s="1">
        <v>2.7974999999999999</v>
      </c>
      <c r="W1730" s="2">
        <v>41149</v>
      </c>
      <c r="X1730" s="1">
        <v>2.7749999999999999</v>
      </c>
      <c r="Z1730" s="2">
        <v>41143</v>
      </c>
      <c r="AA1730" s="1">
        <v>2.8475000000000001</v>
      </c>
      <c r="AC1730" s="2">
        <v>41143</v>
      </c>
      <c r="AD1730" s="1">
        <v>2.94</v>
      </c>
      <c r="AF1730" s="2">
        <v>41577</v>
      </c>
      <c r="AG1730" s="1">
        <v>0.2419</v>
      </c>
      <c r="AI1730" s="2">
        <v>41144</v>
      </c>
      <c r="AJ1730" s="1">
        <v>2.5455000000000001</v>
      </c>
      <c r="AL1730" s="2">
        <v>41145</v>
      </c>
      <c r="AM1730" s="1">
        <v>1.7745</v>
      </c>
      <c r="AO1730" s="2">
        <v>41143</v>
      </c>
      <c r="AP1730" s="1">
        <v>0.44750000000000001</v>
      </c>
      <c r="AR1730" s="2">
        <v>41136</v>
      </c>
      <c r="AS1730" s="1">
        <v>0.42580000000000001</v>
      </c>
      <c r="AU1730" s="2">
        <v>41141</v>
      </c>
      <c r="AV1730" s="1">
        <v>2.3228</v>
      </c>
      <c r="AX1730" s="2">
        <v>41138</v>
      </c>
      <c r="AY1730" s="1">
        <v>2.306</v>
      </c>
      <c r="BA1730" s="116">
        <v>41138</v>
      </c>
      <c r="BB1730" s="1">
        <v>1.8679999999999999</v>
      </c>
      <c r="BD1730" s="2">
        <v>41135</v>
      </c>
      <c r="BE1730" s="1">
        <v>0.59619999999999995</v>
      </c>
      <c r="BG1730" s="2">
        <v>41234</v>
      </c>
      <c r="BH1730" s="1">
        <v>1.69</v>
      </c>
      <c r="BI1730" s="2"/>
      <c r="BJ1730" s="2">
        <v>41234</v>
      </c>
      <c r="BK1730" s="1">
        <v>0.69</v>
      </c>
      <c r="BM1730" s="2">
        <v>41141</v>
      </c>
      <c r="BN1730" s="1">
        <v>1.0499000000000001</v>
      </c>
    </row>
    <row r="1731" spans="2:66">
      <c r="B1731" s="2">
        <v>41611</v>
      </c>
      <c r="C1731" s="1">
        <v>2.65</v>
      </c>
      <c r="E1731" s="2">
        <v>41078</v>
      </c>
      <c r="F1731" s="1">
        <v>3.2800000000000002</v>
      </c>
      <c r="H1731" s="2">
        <v>41101</v>
      </c>
      <c r="I1731" s="1">
        <v>3.19</v>
      </c>
      <c r="K1731" s="2">
        <v>41099</v>
      </c>
      <c r="L1731" s="1">
        <v>3.52</v>
      </c>
      <c r="N1731" s="2">
        <v>41106</v>
      </c>
      <c r="O1731" s="1">
        <v>3.05</v>
      </c>
      <c r="Q1731" s="2">
        <v>41143</v>
      </c>
      <c r="R1731" s="1">
        <v>3.0350000000000001</v>
      </c>
      <c r="T1731" s="2">
        <v>41150</v>
      </c>
      <c r="U1731" s="1">
        <v>2.7800000000000002</v>
      </c>
      <c r="W1731" s="2">
        <v>41150</v>
      </c>
      <c r="X1731" s="1">
        <v>2.7574999999999998</v>
      </c>
      <c r="Z1731" s="2">
        <v>41144</v>
      </c>
      <c r="AA1731" s="1">
        <v>2.82</v>
      </c>
      <c r="AC1731" s="2">
        <v>41144</v>
      </c>
      <c r="AD1731" s="1">
        <v>2.915</v>
      </c>
      <c r="AF1731" s="2">
        <v>41578</v>
      </c>
      <c r="AG1731" s="1">
        <v>0.24199999999999999</v>
      </c>
      <c r="AI1731" s="2">
        <v>41145</v>
      </c>
      <c r="AJ1731" s="1">
        <v>2.556</v>
      </c>
      <c r="AL1731" s="2">
        <v>41148</v>
      </c>
      <c r="AM1731" s="1">
        <v>1.7315</v>
      </c>
      <c r="AO1731" s="2">
        <v>41144</v>
      </c>
      <c r="AP1731" s="1">
        <v>0.4395</v>
      </c>
      <c r="AR1731" s="2">
        <v>41137</v>
      </c>
      <c r="AS1731" s="1">
        <v>0.42709999999999998</v>
      </c>
      <c r="AU1731" s="2">
        <v>41142</v>
      </c>
      <c r="AV1731" s="1">
        <v>2.339</v>
      </c>
      <c r="AX1731" s="2">
        <v>41141</v>
      </c>
      <c r="AY1731" s="1">
        <v>2.2984</v>
      </c>
      <c r="BA1731" s="116">
        <v>41141</v>
      </c>
      <c r="BB1731" s="1">
        <v>1.8578000000000001</v>
      </c>
      <c r="BD1731" s="2">
        <v>41136</v>
      </c>
      <c r="BE1731" s="1">
        <v>0.60899999999999999</v>
      </c>
      <c r="BG1731" s="2">
        <v>41236</v>
      </c>
      <c r="BH1731" s="1">
        <v>1.7</v>
      </c>
      <c r="BI1731" s="2"/>
      <c r="BJ1731" s="2">
        <v>41236</v>
      </c>
      <c r="BK1731" s="1">
        <v>0.7</v>
      </c>
      <c r="BM1731" s="2">
        <v>41142</v>
      </c>
      <c r="BN1731" s="1">
        <v>1.0482</v>
      </c>
    </row>
    <row r="1732" spans="2:66">
      <c r="B1732" s="2">
        <v>41612</v>
      </c>
      <c r="C1732" s="1">
        <v>2.65</v>
      </c>
      <c r="E1732" s="2">
        <v>41079</v>
      </c>
      <c r="F1732" s="1">
        <v>3.2800000000000002</v>
      </c>
      <c r="H1732" s="2">
        <v>41102</v>
      </c>
      <c r="I1732" s="1">
        <v>2.9699999999999998</v>
      </c>
      <c r="K1732" s="2">
        <v>41100</v>
      </c>
      <c r="L1732" s="1">
        <v>3.5300000000000002</v>
      </c>
      <c r="N1732" s="2">
        <v>41107</v>
      </c>
      <c r="O1732" s="1">
        <v>3.02</v>
      </c>
      <c r="Q1732" s="2">
        <v>41144</v>
      </c>
      <c r="R1732" s="1">
        <v>3.008</v>
      </c>
      <c r="T1732" s="2">
        <v>41151</v>
      </c>
      <c r="U1732" s="1">
        <v>2.7774999999999999</v>
      </c>
      <c r="W1732" s="2">
        <v>41151</v>
      </c>
      <c r="X1732" s="1">
        <v>2.75</v>
      </c>
      <c r="Z1732" s="2">
        <v>41145</v>
      </c>
      <c r="AA1732" s="1">
        <v>2.7839999999999998</v>
      </c>
      <c r="AC1732" s="2">
        <v>41145</v>
      </c>
      <c r="AD1732" s="1">
        <v>2.8875000000000002</v>
      </c>
      <c r="AF1732" s="2">
        <v>41579</v>
      </c>
      <c r="AG1732" s="1">
        <v>0.23774999999999999</v>
      </c>
      <c r="AI1732" s="2">
        <v>41148</v>
      </c>
      <c r="AJ1732" s="1">
        <v>2.5074999999999998</v>
      </c>
      <c r="AL1732" s="2">
        <v>41149</v>
      </c>
      <c r="AM1732" s="1">
        <v>1.708</v>
      </c>
      <c r="AO1732" s="2">
        <v>41145</v>
      </c>
      <c r="AP1732" s="1">
        <v>0.44500000000000001</v>
      </c>
      <c r="AR1732" s="2">
        <v>41138</v>
      </c>
      <c r="AS1732" s="1">
        <v>0.43</v>
      </c>
      <c r="AU1732" s="2">
        <v>41143</v>
      </c>
      <c r="AV1732" s="1">
        <v>2.2949999999999999</v>
      </c>
      <c r="AX1732" s="2">
        <v>41142</v>
      </c>
      <c r="AY1732" s="1">
        <v>2.31</v>
      </c>
      <c r="BA1732" s="116">
        <v>41142</v>
      </c>
      <c r="BB1732" s="1">
        <v>1.8580999999999999</v>
      </c>
      <c r="BD1732" s="2">
        <v>41137</v>
      </c>
      <c r="BE1732" s="1">
        <v>0.59099999999999997</v>
      </c>
      <c r="BG1732" s="2">
        <v>41239</v>
      </c>
      <c r="BH1732" s="1">
        <v>1.6600000000000001</v>
      </c>
      <c r="BI1732" s="2"/>
      <c r="BJ1732" s="2">
        <v>41239</v>
      </c>
      <c r="BK1732" s="1">
        <v>0.68</v>
      </c>
      <c r="BM1732" s="2">
        <v>41143</v>
      </c>
      <c r="BN1732" s="1">
        <v>1.0254000000000001</v>
      </c>
    </row>
    <row r="1733" spans="2:66">
      <c r="B1733" s="2">
        <v>41613</v>
      </c>
      <c r="C1733" s="1">
        <v>2.65</v>
      </c>
      <c r="E1733" s="2">
        <v>41080</v>
      </c>
      <c r="F1733" s="1">
        <v>3.29</v>
      </c>
      <c r="H1733" s="2">
        <v>41103</v>
      </c>
      <c r="I1733" s="1">
        <v>2.95</v>
      </c>
      <c r="K1733" s="2">
        <v>41101</v>
      </c>
      <c r="L1733" s="1">
        <v>3.51</v>
      </c>
      <c r="N1733" s="2">
        <v>41108</v>
      </c>
      <c r="O1733" s="1">
        <v>2.99</v>
      </c>
      <c r="Q1733" s="2">
        <v>41145</v>
      </c>
      <c r="R1733" s="1">
        <v>2.9649999999999999</v>
      </c>
      <c r="T1733" s="2">
        <v>41152</v>
      </c>
      <c r="U1733" s="1">
        <v>2.7625000000000002</v>
      </c>
      <c r="W1733" s="2">
        <v>41152</v>
      </c>
      <c r="X1733" s="1">
        <v>2.7324999999999999</v>
      </c>
      <c r="Z1733" s="2">
        <v>41148</v>
      </c>
      <c r="AA1733" s="1">
        <v>2.7850000000000001</v>
      </c>
      <c r="AC1733" s="2">
        <v>41148</v>
      </c>
      <c r="AD1733" s="1">
        <v>2.8925000000000001</v>
      </c>
      <c r="AF1733" s="2">
        <v>41582</v>
      </c>
      <c r="AG1733" s="1">
        <v>0.23810000000000001</v>
      </c>
      <c r="AI1733" s="2">
        <v>41149</v>
      </c>
      <c r="AJ1733" s="1">
        <v>2.496</v>
      </c>
      <c r="AL1733" s="2">
        <v>41150</v>
      </c>
      <c r="AM1733" s="1">
        <v>1.7335</v>
      </c>
      <c r="AO1733" s="2">
        <v>41148</v>
      </c>
      <c r="AP1733" s="1">
        <v>0.4395</v>
      </c>
      <c r="AR1733" s="2">
        <v>41141</v>
      </c>
      <c r="AS1733" s="1">
        <v>0.43099999999999999</v>
      </c>
      <c r="AU1733" s="2">
        <v>41144</v>
      </c>
      <c r="AV1733" s="1">
        <v>2.2263999999999999</v>
      </c>
      <c r="AX1733" s="2">
        <v>41143</v>
      </c>
      <c r="AY1733" s="1">
        <v>2.27</v>
      </c>
      <c r="BA1733" s="116">
        <v>41143</v>
      </c>
      <c r="BB1733" s="1">
        <v>1.8134999999999999</v>
      </c>
      <c r="BD1733" s="2">
        <v>41138</v>
      </c>
      <c r="BE1733" s="1">
        <v>0.56000000000000005</v>
      </c>
      <c r="BG1733" s="2">
        <v>41240</v>
      </c>
      <c r="BH1733" s="1">
        <v>1.6400000000000001</v>
      </c>
      <c r="BI1733" s="2"/>
      <c r="BJ1733" s="2">
        <v>41240</v>
      </c>
      <c r="BK1733" s="1">
        <v>0.66</v>
      </c>
      <c r="BM1733" s="2">
        <v>41144</v>
      </c>
      <c r="BN1733" s="1">
        <v>0.9819</v>
      </c>
    </row>
    <row r="1734" spans="2:66">
      <c r="B1734" s="2">
        <v>41614</v>
      </c>
      <c r="C1734" s="1">
        <v>2.65</v>
      </c>
      <c r="E1734" s="2">
        <v>41081</v>
      </c>
      <c r="F1734" s="1">
        <v>3.29</v>
      </c>
      <c r="H1734" s="2">
        <v>41106</v>
      </c>
      <c r="I1734" s="1">
        <v>2.95</v>
      </c>
      <c r="K1734" s="2">
        <v>41102</v>
      </c>
      <c r="L1734" s="1">
        <v>3.29</v>
      </c>
      <c r="N1734" s="2">
        <v>41109</v>
      </c>
      <c r="O1734" s="1">
        <v>3.01</v>
      </c>
      <c r="Q1734" s="2">
        <v>41148</v>
      </c>
      <c r="R1734" s="1">
        <v>2.9550000000000001</v>
      </c>
      <c r="T1734" s="2">
        <v>41155</v>
      </c>
      <c r="U1734" s="1">
        <v>2.7225000000000001</v>
      </c>
      <c r="W1734" s="2">
        <v>41155</v>
      </c>
      <c r="X1734" s="1">
        <v>2.6924999999999999</v>
      </c>
      <c r="Z1734" s="2">
        <v>41149</v>
      </c>
      <c r="AA1734" s="1">
        <v>2.7774999999999999</v>
      </c>
      <c r="AC1734" s="2">
        <v>41149</v>
      </c>
      <c r="AD1734" s="1">
        <v>2.8875000000000002</v>
      </c>
      <c r="AF1734" s="2">
        <v>41583</v>
      </c>
      <c r="AG1734" s="1">
        <v>0.23769999999999999</v>
      </c>
      <c r="AI1734" s="2">
        <v>41150</v>
      </c>
      <c r="AJ1734" s="1">
        <v>2.5274999999999999</v>
      </c>
      <c r="AL1734" s="2">
        <v>41151</v>
      </c>
      <c r="AM1734" s="1">
        <v>1.7149999999999999</v>
      </c>
      <c r="AO1734" s="2">
        <v>41149</v>
      </c>
      <c r="AP1734" s="1">
        <v>0.43149999999999999</v>
      </c>
      <c r="AR1734" s="2">
        <v>41142</v>
      </c>
      <c r="AS1734" s="1">
        <v>0.4355</v>
      </c>
      <c r="AU1734" s="2">
        <v>41145</v>
      </c>
      <c r="AV1734" s="1">
        <v>2.2096</v>
      </c>
      <c r="AX1734" s="2">
        <v>41144</v>
      </c>
      <c r="AY1734" s="1">
        <v>2.2033999999999998</v>
      </c>
      <c r="BA1734" s="116">
        <v>41144</v>
      </c>
      <c r="BB1734" s="1">
        <v>1.7584</v>
      </c>
      <c r="BD1734" s="2">
        <v>41141</v>
      </c>
      <c r="BE1734" s="1">
        <v>0.54800000000000004</v>
      </c>
      <c r="BG1734" s="2">
        <v>41241</v>
      </c>
      <c r="BH1734" s="1">
        <v>1.63</v>
      </c>
      <c r="BI1734" s="2"/>
      <c r="BJ1734" s="2">
        <v>41241</v>
      </c>
      <c r="BK1734" s="1">
        <v>0.64</v>
      </c>
      <c r="BM1734" s="2">
        <v>41145</v>
      </c>
      <c r="BN1734" s="1">
        <v>0.95899999999999996</v>
      </c>
    </row>
    <row r="1735" spans="2:66">
      <c r="B1735" s="2">
        <v>41617</v>
      </c>
      <c r="C1735" s="1">
        <v>2.65</v>
      </c>
      <c r="E1735" s="2">
        <v>41082</v>
      </c>
      <c r="F1735" s="1">
        <v>3.2800000000000002</v>
      </c>
      <c r="H1735" s="2">
        <v>41107</v>
      </c>
      <c r="I1735" s="1">
        <v>2.92</v>
      </c>
      <c r="K1735" s="2">
        <v>41103</v>
      </c>
      <c r="L1735" s="1">
        <v>3.27</v>
      </c>
      <c r="N1735" s="2">
        <v>41110</v>
      </c>
      <c r="O1735" s="1">
        <v>2.98</v>
      </c>
      <c r="Q1735" s="2">
        <v>41149</v>
      </c>
      <c r="R1735" s="1">
        <v>2.9449999999999998</v>
      </c>
      <c r="T1735" s="2">
        <v>41156</v>
      </c>
      <c r="U1735" s="1">
        <v>2.7250000000000001</v>
      </c>
      <c r="W1735" s="2">
        <v>41156</v>
      </c>
      <c r="X1735" s="1">
        <v>2.6949999999999998</v>
      </c>
      <c r="Z1735" s="2">
        <v>41150</v>
      </c>
      <c r="AA1735" s="1">
        <v>2.7650000000000001</v>
      </c>
      <c r="AC1735" s="2">
        <v>41150</v>
      </c>
      <c r="AD1735" s="1">
        <v>2.8780000000000001</v>
      </c>
      <c r="AF1735" s="2">
        <v>41584</v>
      </c>
      <c r="AG1735" s="1">
        <v>0.23865</v>
      </c>
      <c r="AI1735" s="2">
        <v>41151</v>
      </c>
      <c r="AJ1735" s="1">
        <v>2.5140000000000002</v>
      </c>
      <c r="AL1735" s="2">
        <v>41152</v>
      </c>
      <c r="AM1735" s="1">
        <v>1.6415</v>
      </c>
      <c r="AO1735" s="2">
        <v>41150</v>
      </c>
      <c r="AP1735" s="1">
        <v>0.4395</v>
      </c>
      <c r="AR1735" s="2">
        <v>41143</v>
      </c>
      <c r="AS1735" s="1">
        <v>0.40949999999999998</v>
      </c>
      <c r="AU1735" s="2">
        <v>41148</v>
      </c>
      <c r="AV1735" s="1">
        <v>2.2105000000000001</v>
      </c>
      <c r="AX1735" s="2">
        <v>41145</v>
      </c>
      <c r="AY1735" s="1">
        <v>2.1835</v>
      </c>
      <c r="BA1735" s="116">
        <v>41145</v>
      </c>
      <c r="BB1735" s="1">
        <v>1.7425999999999999</v>
      </c>
      <c r="BD1735" s="2">
        <v>41142</v>
      </c>
      <c r="BE1735" s="1">
        <v>0.56899999999999995</v>
      </c>
      <c r="BG1735" s="2">
        <v>41242</v>
      </c>
      <c r="BH1735" s="1">
        <v>1.62</v>
      </c>
      <c r="BI1735" s="2"/>
      <c r="BJ1735" s="2">
        <v>41242</v>
      </c>
      <c r="BK1735" s="1">
        <v>0.63</v>
      </c>
      <c r="BM1735" s="2">
        <v>41148</v>
      </c>
      <c r="BN1735" s="1">
        <v>0.96060000000000001</v>
      </c>
    </row>
    <row r="1736" spans="2:66">
      <c r="B1736" s="2">
        <v>41618</v>
      </c>
      <c r="C1736" s="1">
        <v>2.65</v>
      </c>
      <c r="E1736" s="2">
        <v>41085</v>
      </c>
      <c r="F1736" s="1">
        <v>3.2800000000000002</v>
      </c>
      <c r="H1736" s="2">
        <v>41108</v>
      </c>
      <c r="I1736" s="1">
        <v>2.89</v>
      </c>
      <c r="K1736" s="2">
        <v>41106</v>
      </c>
      <c r="L1736" s="1">
        <v>3.24</v>
      </c>
      <c r="N1736" s="2">
        <v>41113</v>
      </c>
      <c r="O1736" s="1">
        <v>2.91</v>
      </c>
      <c r="Q1736" s="2">
        <v>41150</v>
      </c>
      <c r="R1736" s="1">
        <v>2.9249999999999998</v>
      </c>
      <c r="T1736" s="2">
        <v>41157</v>
      </c>
      <c r="U1736" s="1">
        <v>2.6775000000000002</v>
      </c>
      <c r="W1736" s="2">
        <v>41157</v>
      </c>
      <c r="X1736" s="1">
        <v>2.6480000000000001</v>
      </c>
      <c r="Z1736" s="2">
        <v>41151</v>
      </c>
      <c r="AA1736" s="1">
        <v>2.7574999999999998</v>
      </c>
      <c r="AC1736" s="2">
        <v>41151</v>
      </c>
      <c r="AD1736" s="1">
        <v>2.87</v>
      </c>
      <c r="AF1736" s="2">
        <v>41585</v>
      </c>
      <c r="AG1736" s="1">
        <v>0.2389</v>
      </c>
      <c r="AI1736" s="2">
        <v>41152</v>
      </c>
      <c r="AJ1736" s="1">
        <v>2.4485000000000001</v>
      </c>
      <c r="AL1736" s="2">
        <v>41155</v>
      </c>
      <c r="AM1736" s="1">
        <v>1.6484999999999999</v>
      </c>
      <c r="AO1736" s="2">
        <v>41151</v>
      </c>
      <c r="AP1736" s="1">
        <v>0.42230000000000001</v>
      </c>
      <c r="AR1736" s="2">
        <v>41144</v>
      </c>
      <c r="AS1736" s="1">
        <v>0.40450000000000003</v>
      </c>
      <c r="AU1736" s="2">
        <v>41149</v>
      </c>
      <c r="AV1736" s="1">
        <v>2.1960000000000002</v>
      </c>
      <c r="AX1736" s="2">
        <v>41148</v>
      </c>
      <c r="AY1736" s="1">
        <v>2.1810999999999998</v>
      </c>
      <c r="BA1736" s="116">
        <v>41148</v>
      </c>
      <c r="BB1736" s="1">
        <v>1.7412000000000001</v>
      </c>
      <c r="BD1736" s="2">
        <v>41143</v>
      </c>
      <c r="BE1736" s="1">
        <v>0.5595</v>
      </c>
      <c r="BG1736" s="2">
        <v>41243</v>
      </c>
      <c r="BH1736" s="1">
        <v>1.62</v>
      </c>
      <c r="BI1736" s="2"/>
      <c r="BJ1736" s="2">
        <v>41243</v>
      </c>
      <c r="BK1736" s="1">
        <v>0.61</v>
      </c>
      <c r="BM1736" s="2">
        <v>41149</v>
      </c>
      <c r="BN1736" s="1">
        <v>0.96450000000000002</v>
      </c>
    </row>
    <row r="1737" spans="2:66">
      <c r="B1737" s="2">
        <v>41619</v>
      </c>
      <c r="C1737" s="1">
        <v>2.65</v>
      </c>
      <c r="E1737" s="2">
        <v>41086</v>
      </c>
      <c r="F1737" s="1">
        <v>3.2800000000000002</v>
      </c>
      <c r="H1737" s="2">
        <v>41109</v>
      </c>
      <c r="I1737" s="1">
        <v>2.91</v>
      </c>
      <c r="K1737" s="2">
        <v>41107</v>
      </c>
      <c r="L1737" s="1">
        <v>3.2</v>
      </c>
      <c r="N1737" s="2">
        <v>41114</v>
      </c>
      <c r="O1737" s="1">
        <v>2.92</v>
      </c>
      <c r="Q1737" s="2">
        <v>41151</v>
      </c>
      <c r="R1737" s="1">
        <v>2.9275000000000002</v>
      </c>
      <c r="T1737" s="2">
        <v>41158</v>
      </c>
      <c r="U1737" s="1">
        <v>2.6974999999999998</v>
      </c>
      <c r="W1737" s="2">
        <v>41158</v>
      </c>
      <c r="X1737" s="1">
        <v>2.6675</v>
      </c>
      <c r="Z1737" s="2">
        <v>41152</v>
      </c>
      <c r="AA1737" s="1">
        <v>2.7425000000000002</v>
      </c>
      <c r="AC1737" s="2">
        <v>41152</v>
      </c>
      <c r="AD1737" s="1">
        <v>2.8574999999999999</v>
      </c>
      <c r="AF1737" s="2">
        <v>41586</v>
      </c>
      <c r="AG1737" s="1">
        <v>0.2394</v>
      </c>
      <c r="AI1737" s="2">
        <v>41155</v>
      </c>
      <c r="AJ1737" s="1">
        <v>2.4449999999999998</v>
      </c>
      <c r="AL1737" s="2">
        <v>41156</v>
      </c>
      <c r="AM1737" s="1">
        <v>1.659</v>
      </c>
      <c r="AO1737" s="2">
        <v>41152</v>
      </c>
      <c r="AP1737" s="1">
        <v>0.39550000000000002</v>
      </c>
      <c r="AR1737" s="2">
        <v>41145</v>
      </c>
      <c r="AS1737" s="1">
        <v>0.40350000000000003</v>
      </c>
      <c r="AU1737" s="2">
        <v>41150</v>
      </c>
      <c r="AV1737" s="1">
        <v>2.1949000000000001</v>
      </c>
      <c r="AX1737" s="2">
        <v>41149</v>
      </c>
      <c r="AY1737" s="1">
        <v>2.1749999999999998</v>
      </c>
      <c r="BA1737" s="116">
        <v>41149</v>
      </c>
      <c r="BB1737" s="1">
        <v>1.7282</v>
      </c>
      <c r="BD1737" s="2">
        <v>41144</v>
      </c>
      <c r="BE1737" s="1">
        <v>0.53059999999999996</v>
      </c>
      <c r="BG1737" s="2">
        <v>41246</v>
      </c>
      <c r="BH1737" s="1">
        <v>1.63</v>
      </c>
      <c r="BI1737" s="2"/>
      <c r="BJ1737" s="2">
        <v>41246</v>
      </c>
      <c r="BK1737" s="1">
        <v>0.63</v>
      </c>
      <c r="BM1737" s="2">
        <v>41150</v>
      </c>
      <c r="BN1737" s="1">
        <v>0.96</v>
      </c>
    </row>
    <row r="1738" spans="2:66">
      <c r="B1738" s="2">
        <v>41620</v>
      </c>
      <c r="C1738" s="1">
        <v>2.65</v>
      </c>
      <c r="E1738" s="2">
        <v>41087</v>
      </c>
      <c r="F1738" s="1">
        <v>3.27</v>
      </c>
      <c r="H1738" s="2">
        <v>41110</v>
      </c>
      <c r="I1738" s="1">
        <v>2.88</v>
      </c>
      <c r="K1738" s="2">
        <v>41108</v>
      </c>
      <c r="L1738" s="1">
        <v>3.16</v>
      </c>
      <c r="N1738" s="2">
        <v>41115</v>
      </c>
      <c r="O1738" s="1">
        <v>2.86</v>
      </c>
      <c r="Q1738" s="2">
        <v>41152</v>
      </c>
      <c r="R1738" s="1">
        <v>2.92</v>
      </c>
      <c r="T1738" s="2">
        <v>41159</v>
      </c>
      <c r="U1738" s="1">
        <v>2.7824999999999998</v>
      </c>
      <c r="W1738" s="2">
        <v>41159</v>
      </c>
      <c r="X1738" s="1">
        <v>2.7475000000000001</v>
      </c>
      <c r="Z1738" s="2">
        <v>41155</v>
      </c>
      <c r="AA1738" s="1">
        <v>2.7050000000000001</v>
      </c>
      <c r="AC1738" s="2">
        <v>41155</v>
      </c>
      <c r="AD1738" s="1">
        <v>2.82</v>
      </c>
      <c r="AF1738" s="2">
        <v>41589</v>
      </c>
      <c r="AG1738" s="1">
        <v>0.23924999999999999</v>
      </c>
      <c r="AI1738" s="2">
        <v>41156</v>
      </c>
      <c r="AJ1738" s="1">
        <v>2.4565000000000001</v>
      </c>
      <c r="AL1738" s="2">
        <v>41157</v>
      </c>
      <c r="AM1738" s="1">
        <v>1.6775</v>
      </c>
      <c r="AO1738" s="2">
        <v>41155</v>
      </c>
      <c r="AP1738" s="1">
        <v>0.39700000000000002</v>
      </c>
      <c r="AR1738" s="2">
        <v>41148</v>
      </c>
      <c r="AS1738" s="1">
        <v>0.40100000000000002</v>
      </c>
      <c r="AU1738" s="2">
        <v>41151</v>
      </c>
      <c r="AV1738" s="1">
        <v>2.1604999999999999</v>
      </c>
      <c r="AX1738" s="2">
        <v>41150</v>
      </c>
      <c r="AY1738" s="1">
        <v>2.1739999999999999</v>
      </c>
      <c r="BA1738" s="116">
        <v>41150</v>
      </c>
      <c r="BB1738" s="1">
        <v>1.7336</v>
      </c>
      <c r="BD1738" s="2">
        <v>41145</v>
      </c>
      <c r="BE1738" s="1">
        <v>0.52359999999999995</v>
      </c>
      <c r="BG1738" s="2">
        <v>41247</v>
      </c>
      <c r="BH1738" s="1">
        <v>1.62</v>
      </c>
      <c r="BI1738" s="2"/>
      <c r="BJ1738" s="2">
        <v>41247</v>
      </c>
      <c r="BK1738" s="1">
        <v>0.63</v>
      </c>
      <c r="BM1738" s="2">
        <v>41151</v>
      </c>
      <c r="BN1738" s="1">
        <v>0.93089999999999995</v>
      </c>
    </row>
    <row r="1739" spans="2:66">
      <c r="B1739" s="2">
        <v>41621</v>
      </c>
      <c r="C1739" s="1">
        <v>2.65</v>
      </c>
      <c r="E1739" s="2">
        <v>41088</v>
      </c>
      <c r="F1739" s="1">
        <v>3.27</v>
      </c>
      <c r="H1739" s="2">
        <v>41113</v>
      </c>
      <c r="I1739" s="1">
        <v>2.82</v>
      </c>
      <c r="K1739" s="2">
        <v>41109</v>
      </c>
      <c r="L1739" s="1">
        <v>3.18</v>
      </c>
      <c r="N1739" s="2">
        <v>41116</v>
      </c>
      <c r="O1739" s="1">
        <v>2.89</v>
      </c>
      <c r="Q1739" s="2">
        <v>41155</v>
      </c>
      <c r="R1739" s="1">
        <v>2.88</v>
      </c>
      <c r="T1739" s="2">
        <v>41162</v>
      </c>
      <c r="U1739" s="1">
        <v>2.7675000000000001</v>
      </c>
      <c r="W1739" s="2">
        <v>41162</v>
      </c>
      <c r="X1739" s="1">
        <v>2.7349999999999999</v>
      </c>
      <c r="Z1739" s="2">
        <v>41156</v>
      </c>
      <c r="AA1739" s="1">
        <v>2.7075</v>
      </c>
      <c r="AC1739" s="2">
        <v>41156</v>
      </c>
      <c r="AD1739" s="1">
        <v>2.82</v>
      </c>
      <c r="AF1739" s="2">
        <v>41590</v>
      </c>
      <c r="AG1739" s="1">
        <v>0.23924999999999999</v>
      </c>
      <c r="AI1739" s="2">
        <v>41157</v>
      </c>
      <c r="AJ1739" s="1">
        <v>2.4779999999999998</v>
      </c>
      <c r="AL1739" s="2">
        <v>41158</v>
      </c>
      <c r="AM1739" s="1">
        <v>1.766</v>
      </c>
      <c r="AO1739" s="2">
        <v>41156</v>
      </c>
      <c r="AP1739" s="1">
        <v>0.39100000000000001</v>
      </c>
      <c r="AR1739" s="2">
        <v>41149</v>
      </c>
      <c r="AS1739" s="1">
        <v>0.39450000000000002</v>
      </c>
      <c r="AU1739" s="2">
        <v>41152</v>
      </c>
      <c r="AV1739" s="1">
        <v>2.1865999999999999</v>
      </c>
      <c r="AX1739" s="2">
        <v>41151</v>
      </c>
      <c r="AY1739" s="1">
        <v>2.1414</v>
      </c>
      <c r="BA1739" s="116">
        <v>41151</v>
      </c>
      <c r="BB1739" s="1">
        <v>1.6955</v>
      </c>
      <c r="BD1739" s="2">
        <v>41148</v>
      </c>
      <c r="BE1739" s="1">
        <v>0.52149999999999996</v>
      </c>
      <c r="BG1739" s="2">
        <v>41248</v>
      </c>
      <c r="BH1739" s="1">
        <v>1.6</v>
      </c>
      <c r="BI1739" s="2"/>
      <c r="BJ1739" s="2">
        <v>41248</v>
      </c>
      <c r="BK1739" s="1">
        <v>0.61</v>
      </c>
      <c r="BM1739" s="2">
        <v>41152</v>
      </c>
      <c r="BN1739" s="1">
        <v>0.93400000000000005</v>
      </c>
    </row>
    <row r="1740" spans="2:66">
      <c r="B1740" s="2">
        <v>41624</v>
      </c>
      <c r="C1740" s="1">
        <v>2.65</v>
      </c>
      <c r="E1740" s="2">
        <v>41089</v>
      </c>
      <c r="F1740" s="1">
        <v>3.29</v>
      </c>
      <c r="H1740" s="2">
        <v>41114</v>
      </c>
      <c r="I1740" s="1">
        <v>2.83</v>
      </c>
      <c r="K1740" s="2">
        <v>41110</v>
      </c>
      <c r="L1740" s="1">
        <v>3.15</v>
      </c>
      <c r="N1740" s="2">
        <v>41117</v>
      </c>
      <c r="O1740" s="1">
        <v>2.9699999999999998</v>
      </c>
      <c r="Q1740" s="2">
        <v>41156</v>
      </c>
      <c r="R1740" s="1">
        <v>2.8824999999999998</v>
      </c>
      <c r="T1740" s="2">
        <v>41163</v>
      </c>
      <c r="U1740" s="1">
        <v>2.75</v>
      </c>
      <c r="W1740" s="2">
        <v>41163</v>
      </c>
      <c r="X1740" s="1">
        <v>2.7175000000000002</v>
      </c>
      <c r="Z1740" s="2">
        <v>41157</v>
      </c>
      <c r="AA1740" s="1">
        <v>2.6675</v>
      </c>
      <c r="AC1740" s="2">
        <v>41157</v>
      </c>
      <c r="AD1740" s="1">
        <v>2.7925</v>
      </c>
      <c r="AF1740" s="2">
        <v>41591</v>
      </c>
      <c r="AG1740" s="1">
        <v>0.24060000000000001</v>
      </c>
      <c r="AI1740" s="2">
        <v>41158</v>
      </c>
      <c r="AJ1740" s="1">
        <v>2.573</v>
      </c>
      <c r="AL1740" s="2">
        <v>41159</v>
      </c>
      <c r="AM1740" s="1">
        <v>1.7585</v>
      </c>
      <c r="AO1740" s="2">
        <v>41157</v>
      </c>
      <c r="AP1740" s="1">
        <v>0.39650000000000002</v>
      </c>
      <c r="AR1740" s="2">
        <v>41150</v>
      </c>
      <c r="AS1740" s="1">
        <v>0.40150000000000002</v>
      </c>
      <c r="AU1740" s="2">
        <v>41155</v>
      </c>
      <c r="AV1740" s="1">
        <v>2.2040000000000002</v>
      </c>
      <c r="AX1740" s="2">
        <v>41152</v>
      </c>
      <c r="AY1740" s="1">
        <v>2.153</v>
      </c>
      <c r="BA1740" s="116">
        <v>41152</v>
      </c>
      <c r="BB1740" s="1">
        <v>1.7126000000000001</v>
      </c>
      <c r="BD1740" s="2">
        <v>41149</v>
      </c>
      <c r="BE1740" s="1">
        <v>0.52610000000000001</v>
      </c>
      <c r="BG1740" s="2">
        <v>41249</v>
      </c>
      <c r="BH1740" s="1">
        <v>1.5899999999999999</v>
      </c>
      <c r="BI1740" s="2"/>
      <c r="BJ1740" s="2">
        <v>41249</v>
      </c>
      <c r="BK1740" s="1">
        <v>0.6</v>
      </c>
      <c r="BM1740" s="2">
        <v>41155</v>
      </c>
      <c r="BN1740" s="1">
        <v>0.9476</v>
      </c>
    </row>
    <row r="1741" spans="2:66">
      <c r="B1741" s="2">
        <v>41625</v>
      </c>
      <c r="C1741" s="1">
        <v>2.65</v>
      </c>
      <c r="E1741" s="2">
        <v>41092</v>
      </c>
      <c r="F1741" s="1">
        <v>3.29</v>
      </c>
      <c r="H1741" s="2">
        <v>41115</v>
      </c>
      <c r="I1741" s="1">
        <v>2.7800000000000002</v>
      </c>
      <c r="K1741" s="2">
        <v>41113</v>
      </c>
      <c r="L1741" s="1">
        <v>3.06</v>
      </c>
      <c r="N1741" s="2">
        <v>41120</v>
      </c>
      <c r="O1741" s="1">
        <v>2.96</v>
      </c>
      <c r="Q1741" s="2">
        <v>41157</v>
      </c>
      <c r="R1741" s="1">
        <v>2.835</v>
      </c>
      <c r="T1741" s="2">
        <v>41164</v>
      </c>
      <c r="U1741" s="1">
        <v>2.79</v>
      </c>
      <c r="W1741" s="2">
        <v>41164</v>
      </c>
      <c r="X1741" s="1">
        <v>2.758</v>
      </c>
      <c r="Z1741" s="2">
        <v>41158</v>
      </c>
      <c r="AA1741" s="1">
        <v>2.6875</v>
      </c>
      <c r="AC1741" s="2">
        <v>41158</v>
      </c>
      <c r="AD1741" s="1">
        <v>2.8125</v>
      </c>
      <c r="AF1741" s="2">
        <v>41592</v>
      </c>
      <c r="AG1741" s="1">
        <v>0.23845</v>
      </c>
      <c r="AI1741" s="2">
        <v>41159</v>
      </c>
      <c r="AJ1741" s="1">
        <v>2.6044999999999998</v>
      </c>
      <c r="AL1741" s="2">
        <v>41162</v>
      </c>
      <c r="AM1741" s="1">
        <v>1.7370000000000001</v>
      </c>
      <c r="AO1741" s="2">
        <v>41158</v>
      </c>
      <c r="AP1741" s="1">
        <v>0.41949999999999998</v>
      </c>
      <c r="AR1741" s="2">
        <v>41151</v>
      </c>
      <c r="AS1741" s="1">
        <v>0.39090000000000003</v>
      </c>
      <c r="AU1741" s="2">
        <v>41156</v>
      </c>
      <c r="AV1741" s="1">
        <v>2.2446999999999999</v>
      </c>
      <c r="AX1741" s="2">
        <v>41155</v>
      </c>
      <c r="AY1741" s="1">
        <v>2.1716000000000002</v>
      </c>
      <c r="BA1741" s="116">
        <v>41155</v>
      </c>
      <c r="BB1741" s="1">
        <v>1.7250000000000001</v>
      </c>
      <c r="BD1741" s="2">
        <v>41150</v>
      </c>
      <c r="BE1741" s="1">
        <v>0.52239999999999998</v>
      </c>
      <c r="BG1741" s="2">
        <v>41250</v>
      </c>
      <c r="BH1741" s="1">
        <v>1.6400000000000001</v>
      </c>
      <c r="BI1741" s="2"/>
      <c r="BJ1741" s="2">
        <v>41250</v>
      </c>
      <c r="BK1741" s="1">
        <v>0.63</v>
      </c>
      <c r="BM1741" s="2">
        <v>41156</v>
      </c>
      <c r="BN1741" s="1">
        <v>0.95650000000000002</v>
      </c>
    </row>
    <row r="1742" spans="2:66">
      <c r="B1742" s="2">
        <v>41626</v>
      </c>
      <c r="C1742" s="1">
        <v>2.65</v>
      </c>
      <c r="E1742" s="2">
        <v>41093</v>
      </c>
      <c r="F1742" s="1">
        <v>3.29</v>
      </c>
      <c r="H1742" s="2">
        <v>41116</v>
      </c>
      <c r="I1742" s="1">
        <v>2.81</v>
      </c>
      <c r="K1742" s="2">
        <v>41114</v>
      </c>
      <c r="L1742" s="1">
        <v>3.07</v>
      </c>
      <c r="N1742" s="2">
        <v>41121</v>
      </c>
      <c r="O1742" s="1">
        <v>2.9699999999999998</v>
      </c>
      <c r="Q1742" s="2">
        <v>41158</v>
      </c>
      <c r="R1742" s="1">
        <v>2.855</v>
      </c>
      <c r="T1742" s="2">
        <v>41165</v>
      </c>
      <c r="U1742" s="1">
        <v>2.86</v>
      </c>
      <c r="W1742" s="2">
        <v>41165</v>
      </c>
      <c r="X1742" s="1">
        <v>2.8275000000000001</v>
      </c>
      <c r="Z1742" s="2">
        <v>41159</v>
      </c>
      <c r="AA1742" s="1">
        <v>2.7650000000000001</v>
      </c>
      <c r="AC1742" s="2">
        <v>41159</v>
      </c>
      <c r="AD1742" s="1">
        <v>2.8725000000000001</v>
      </c>
      <c r="AF1742" s="2">
        <v>41593</v>
      </c>
      <c r="AG1742" s="1">
        <v>0.23810000000000001</v>
      </c>
      <c r="AI1742" s="2">
        <v>41162</v>
      </c>
      <c r="AJ1742" s="1">
        <v>2.5855000000000001</v>
      </c>
      <c r="AL1742" s="2">
        <v>41163</v>
      </c>
      <c r="AM1742" s="1">
        <v>1.7805</v>
      </c>
      <c r="AO1742" s="2">
        <v>41159</v>
      </c>
      <c r="AP1742" s="1">
        <v>0.39850000000000002</v>
      </c>
      <c r="AR1742" s="2">
        <v>41152</v>
      </c>
      <c r="AS1742" s="1">
        <v>0.375</v>
      </c>
      <c r="AU1742" s="2">
        <v>41157</v>
      </c>
      <c r="AV1742" s="1">
        <v>2.2999999999999998</v>
      </c>
      <c r="AX1742" s="2">
        <v>41156</v>
      </c>
      <c r="AY1742" s="1">
        <v>2.2094999999999998</v>
      </c>
      <c r="BA1742" s="116">
        <v>41156</v>
      </c>
      <c r="BB1742" s="1">
        <v>1.7444999999999999</v>
      </c>
      <c r="BD1742" s="2">
        <v>41151</v>
      </c>
      <c r="BE1742" s="1">
        <v>0.49630000000000002</v>
      </c>
      <c r="BG1742" s="2">
        <v>41253</v>
      </c>
      <c r="BH1742" s="1">
        <v>1.63</v>
      </c>
      <c r="BI1742" s="2"/>
      <c r="BJ1742" s="2">
        <v>41253</v>
      </c>
      <c r="BK1742" s="1">
        <v>0.62</v>
      </c>
      <c r="BM1742" s="2">
        <v>41157</v>
      </c>
      <c r="BN1742" s="1">
        <v>0.97099999999999997</v>
      </c>
    </row>
    <row r="1743" spans="2:66">
      <c r="B1743" s="2">
        <v>41627</v>
      </c>
      <c r="C1743" s="1">
        <v>2.65</v>
      </c>
      <c r="E1743" s="2">
        <v>41094</v>
      </c>
      <c r="F1743" s="1">
        <v>3.29</v>
      </c>
      <c r="H1743" s="2">
        <v>41117</v>
      </c>
      <c r="I1743" s="1">
        <v>2.86</v>
      </c>
      <c r="K1743" s="2">
        <v>41115</v>
      </c>
      <c r="L1743" s="1">
        <v>3.01</v>
      </c>
      <c r="N1743" s="2">
        <v>41122</v>
      </c>
      <c r="O1743" s="1">
        <v>2.9699999999999998</v>
      </c>
      <c r="Q1743" s="2">
        <v>41159</v>
      </c>
      <c r="R1743" s="1">
        <v>2.9449999999999998</v>
      </c>
      <c r="T1743" s="2">
        <v>41166</v>
      </c>
      <c r="U1743" s="1">
        <v>2.87</v>
      </c>
      <c r="W1743" s="2">
        <v>41166</v>
      </c>
      <c r="X1743" s="1">
        <v>2.84</v>
      </c>
      <c r="Z1743" s="2">
        <v>41162</v>
      </c>
      <c r="AA1743" s="1">
        <v>2.7524999999999999</v>
      </c>
      <c r="AC1743" s="2">
        <v>41162</v>
      </c>
      <c r="AD1743" s="1">
        <v>2.8574999999999999</v>
      </c>
      <c r="AF1743" s="2">
        <v>41596</v>
      </c>
      <c r="AG1743" s="1">
        <v>0.23735000000000001</v>
      </c>
      <c r="AI1743" s="2">
        <v>41163</v>
      </c>
      <c r="AJ1743" s="1">
        <v>2.6280000000000001</v>
      </c>
      <c r="AL1743" s="2">
        <v>41164</v>
      </c>
      <c r="AM1743" s="1">
        <v>1.831</v>
      </c>
      <c r="AO1743" s="2">
        <v>41162</v>
      </c>
      <c r="AP1743" s="1">
        <v>0.39050000000000001</v>
      </c>
      <c r="AR1743" s="2">
        <v>41155</v>
      </c>
      <c r="AS1743" s="1">
        <v>0.3735</v>
      </c>
      <c r="AU1743" s="2">
        <v>41158</v>
      </c>
      <c r="AV1743" s="1">
        <v>2.3759999999999999</v>
      </c>
      <c r="AX1743" s="2">
        <v>41157</v>
      </c>
      <c r="AY1743" s="1">
        <v>2.2523</v>
      </c>
      <c r="BA1743" s="116">
        <v>41157</v>
      </c>
      <c r="BB1743" s="1">
        <v>1.77</v>
      </c>
      <c r="BD1743" s="2">
        <v>41152</v>
      </c>
      <c r="BE1743" s="1">
        <v>0.49890000000000001</v>
      </c>
      <c r="BG1743" s="2">
        <v>41254</v>
      </c>
      <c r="BH1743" s="1">
        <v>1.6600000000000001</v>
      </c>
      <c r="BI1743" s="2"/>
      <c r="BJ1743" s="2">
        <v>41254</v>
      </c>
      <c r="BK1743" s="1">
        <v>0.64</v>
      </c>
      <c r="BM1743" s="2">
        <v>41158</v>
      </c>
      <c r="BN1743" s="1">
        <v>1.0289999999999999</v>
      </c>
    </row>
    <row r="1744" spans="2:66">
      <c r="B1744" s="2">
        <v>41628</v>
      </c>
      <c r="C1744" s="1">
        <v>2.65</v>
      </c>
      <c r="E1744" s="2">
        <v>41095</v>
      </c>
      <c r="F1744" s="1">
        <v>3.2800000000000002</v>
      </c>
      <c r="H1744" s="2">
        <v>41120</v>
      </c>
      <c r="I1744" s="1">
        <v>2.85</v>
      </c>
      <c r="K1744" s="2">
        <v>41116</v>
      </c>
      <c r="L1744" s="1">
        <v>3.04</v>
      </c>
      <c r="N1744" s="2">
        <v>41123</v>
      </c>
      <c r="O1744" s="1">
        <v>2.92</v>
      </c>
      <c r="Q1744" s="2">
        <v>41162</v>
      </c>
      <c r="R1744" s="1">
        <v>2.93</v>
      </c>
      <c r="T1744" s="2">
        <v>41169</v>
      </c>
      <c r="U1744" s="1">
        <v>2.9180000000000001</v>
      </c>
      <c r="W1744" s="2">
        <v>41169</v>
      </c>
      <c r="X1744" s="1">
        <v>2.8849999999999998</v>
      </c>
      <c r="Z1744" s="2">
        <v>41163</v>
      </c>
      <c r="AA1744" s="1">
        <v>2.7349999999999999</v>
      </c>
      <c r="AC1744" s="2">
        <v>41163</v>
      </c>
      <c r="AD1744" s="1">
        <v>2.8325</v>
      </c>
      <c r="AF1744" s="2">
        <v>41597</v>
      </c>
      <c r="AG1744" s="1">
        <v>0.23910000000000001</v>
      </c>
      <c r="AI1744" s="2">
        <v>41164</v>
      </c>
      <c r="AJ1744" s="1">
        <v>2.6879999999999997</v>
      </c>
      <c r="AL1744" s="2">
        <v>41165</v>
      </c>
      <c r="AM1744" s="1">
        <v>1.772</v>
      </c>
      <c r="AO1744" s="2">
        <v>41163</v>
      </c>
      <c r="AP1744" s="1">
        <v>0.39050000000000001</v>
      </c>
      <c r="AR1744" s="2">
        <v>41156</v>
      </c>
      <c r="AS1744" s="1">
        <v>0.3695</v>
      </c>
      <c r="AU1744" s="2">
        <v>41159</v>
      </c>
      <c r="AV1744" s="1">
        <v>2.3963999999999999</v>
      </c>
      <c r="AX1744" s="2">
        <v>41158</v>
      </c>
      <c r="AY1744" s="1">
        <v>2.3319999999999999</v>
      </c>
      <c r="BA1744" s="116">
        <v>41158</v>
      </c>
      <c r="BB1744" s="1">
        <v>1.8439999999999999</v>
      </c>
      <c r="BD1744" s="2">
        <v>41155</v>
      </c>
      <c r="BE1744" s="1">
        <v>0.4985</v>
      </c>
      <c r="BG1744" s="2">
        <v>41255</v>
      </c>
      <c r="BH1744" s="1">
        <v>1.72</v>
      </c>
      <c r="BI1744" s="2"/>
      <c r="BJ1744" s="2">
        <v>41255</v>
      </c>
      <c r="BK1744" s="1">
        <v>0.66</v>
      </c>
      <c r="BM1744" s="2">
        <v>41159</v>
      </c>
      <c r="BN1744" s="1">
        <v>1.0349999999999999</v>
      </c>
    </row>
    <row r="1745" spans="2:66">
      <c r="B1745" s="2">
        <v>41631</v>
      </c>
      <c r="C1745" s="1">
        <v>2.65</v>
      </c>
      <c r="E1745" s="2">
        <v>41096</v>
      </c>
      <c r="F1745" s="1">
        <v>3.26</v>
      </c>
      <c r="H1745" s="2">
        <v>41121</v>
      </c>
      <c r="I1745" s="1">
        <v>2.85</v>
      </c>
      <c r="K1745" s="2">
        <v>41117</v>
      </c>
      <c r="L1745" s="1">
        <v>3.13</v>
      </c>
      <c r="N1745" s="2">
        <v>41124</v>
      </c>
      <c r="O1745" s="1">
        <v>2.87</v>
      </c>
      <c r="Q1745" s="2">
        <v>41163</v>
      </c>
      <c r="R1745" s="1">
        <v>2.9125000000000001</v>
      </c>
      <c r="T1745" s="2">
        <v>41170</v>
      </c>
      <c r="U1745" s="1">
        <v>2.88</v>
      </c>
      <c r="W1745" s="2">
        <v>41170</v>
      </c>
      <c r="X1745" s="1">
        <v>2.8475000000000001</v>
      </c>
      <c r="Z1745" s="2">
        <v>41164</v>
      </c>
      <c r="AA1745" s="1">
        <v>2.7730000000000001</v>
      </c>
      <c r="AC1745" s="2">
        <v>41164</v>
      </c>
      <c r="AD1745" s="1">
        <v>2.8525</v>
      </c>
      <c r="AF1745" s="2">
        <v>41598</v>
      </c>
      <c r="AG1745" s="1">
        <v>0.23810000000000001</v>
      </c>
      <c r="AI1745" s="2">
        <v>41165</v>
      </c>
      <c r="AJ1745" s="1">
        <v>2.681</v>
      </c>
      <c r="AL1745" s="2">
        <v>41166</v>
      </c>
      <c r="AM1745" s="1">
        <v>1.8759999999999999</v>
      </c>
      <c r="AO1745" s="2">
        <v>41164</v>
      </c>
      <c r="AP1745" s="1">
        <v>0.39300000000000002</v>
      </c>
      <c r="AR1745" s="2">
        <v>41157</v>
      </c>
      <c r="AS1745" s="1">
        <v>0.3745</v>
      </c>
      <c r="AU1745" s="2">
        <v>41162</v>
      </c>
      <c r="AV1745" s="1">
        <v>2.355</v>
      </c>
      <c r="AX1745" s="2">
        <v>41159</v>
      </c>
      <c r="AY1745" s="1">
        <v>2.3458000000000001</v>
      </c>
      <c r="BA1745" s="116">
        <v>41159</v>
      </c>
      <c r="BB1745" s="1">
        <v>1.8488</v>
      </c>
      <c r="BD1745" s="2">
        <v>41156</v>
      </c>
      <c r="BE1745" s="1">
        <v>0.50260000000000005</v>
      </c>
      <c r="BG1745" s="2">
        <v>41256</v>
      </c>
      <c r="BH1745" s="1">
        <v>1.74</v>
      </c>
      <c r="BI1745" s="2"/>
      <c r="BJ1745" s="2">
        <v>41256</v>
      </c>
      <c r="BK1745" s="1">
        <v>0.7</v>
      </c>
      <c r="BM1745" s="2">
        <v>41162</v>
      </c>
      <c r="BN1745" s="1">
        <v>0.98909999999999998</v>
      </c>
    </row>
    <row r="1746" spans="2:66">
      <c r="B1746" s="2">
        <v>41632</v>
      </c>
      <c r="C1746" s="1">
        <v>2.65</v>
      </c>
      <c r="E1746" s="2">
        <v>41099</v>
      </c>
      <c r="F1746" s="1">
        <v>3.24</v>
      </c>
      <c r="H1746" s="2">
        <v>41122</v>
      </c>
      <c r="I1746" s="1">
        <v>2.83</v>
      </c>
      <c r="K1746" s="2">
        <v>41120</v>
      </c>
      <c r="L1746" s="1">
        <v>3.13</v>
      </c>
      <c r="N1746" s="2">
        <v>41127</v>
      </c>
      <c r="O1746" s="1">
        <v>2.87</v>
      </c>
      <c r="Q1746" s="2">
        <v>41164</v>
      </c>
      <c r="R1746" s="1">
        <v>2.9525000000000001</v>
      </c>
      <c r="T1746" s="2">
        <v>41171</v>
      </c>
      <c r="U1746" s="1">
        <v>2.895</v>
      </c>
      <c r="W1746" s="2">
        <v>41171</v>
      </c>
      <c r="X1746" s="1">
        <v>2.86</v>
      </c>
      <c r="Z1746" s="2">
        <v>41165</v>
      </c>
      <c r="AA1746" s="1">
        <v>2.8325</v>
      </c>
      <c r="AC1746" s="2">
        <v>41165</v>
      </c>
      <c r="AD1746" s="1">
        <v>2.9</v>
      </c>
      <c r="AF1746" s="2">
        <v>41599</v>
      </c>
      <c r="AG1746" s="1">
        <v>0.23760000000000001</v>
      </c>
      <c r="AI1746" s="2">
        <v>41166</v>
      </c>
      <c r="AJ1746" s="1">
        <v>2.82</v>
      </c>
      <c r="AL1746" s="2">
        <v>41169</v>
      </c>
      <c r="AM1746" s="1">
        <v>1.8614999999999999</v>
      </c>
      <c r="AO1746" s="2">
        <v>41165</v>
      </c>
      <c r="AP1746" s="1">
        <v>0.36899999999999999</v>
      </c>
      <c r="AR1746" s="2">
        <v>41158</v>
      </c>
      <c r="AS1746" s="1">
        <v>0.38550000000000001</v>
      </c>
      <c r="AU1746" s="2">
        <v>41163</v>
      </c>
      <c r="AV1746" s="1">
        <v>2.395</v>
      </c>
      <c r="AX1746" s="2">
        <v>41162</v>
      </c>
      <c r="AY1746" s="1">
        <v>2.3003999999999998</v>
      </c>
      <c r="BA1746" s="116">
        <v>41162</v>
      </c>
      <c r="BB1746" s="1">
        <v>1.7917999999999998</v>
      </c>
      <c r="BD1746" s="2">
        <v>41157</v>
      </c>
      <c r="BE1746" s="1">
        <v>0.504</v>
      </c>
      <c r="BG1746" s="2">
        <v>41257</v>
      </c>
      <c r="BH1746" s="1">
        <v>1.72</v>
      </c>
      <c r="BI1746" s="2"/>
      <c r="BJ1746" s="2">
        <v>41257</v>
      </c>
      <c r="BK1746" s="1">
        <v>0.7</v>
      </c>
      <c r="BM1746" s="2">
        <v>41163</v>
      </c>
      <c r="BN1746" s="1">
        <v>1.0009999999999999</v>
      </c>
    </row>
    <row r="1747" spans="2:66">
      <c r="B1747" s="2">
        <v>41634</v>
      </c>
      <c r="C1747" s="1">
        <v>2.65</v>
      </c>
      <c r="E1747" s="2">
        <v>41100</v>
      </c>
      <c r="F1747" s="1">
        <v>3.24</v>
      </c>
      <c r="H1747" s="2">
        <v>41123</v>
      </c>
      <c r="I1747" s="1">
        <v>2.79</v>
      </c>
      <c r="K1747" s="2">
        <v>41121</v>
      </c>
      <c r="L1747" s="1">
        <v>3.14</v>
      </c>
      <c r="N1747" s="2">
        <v>41128</v>
      </c>
      <c r="O1747" s="1">
        <v>2.87</v>
      </c>
      <c r="Q1747" s="2">
        <v>41165</v>
      </c>
      <c r="R1747" s="1">
        <v>3.0249999999999999</v>
      </c>
      <c r="T1747" s="2">
        <v>41172</v>
      </c>
      <c r="U1747" s="1">
        <v>2.81</v>
      </c>
      <c r="W1747" s="2">
        <v>41172</v>
      </c>
      <c r="X1747" s="1">
        <v>2.7800000000000002</v>
      </c>
      <c r="Z1747" s="2">
        <v>41166</v>
      </c>
      <c r="AA1747" s="1">
        <v>2.85</v>
      </c>
      <c r="AC1747" s="2">
        <v>41166</v>
      </c>
      <c r="AD1747" s="1">
        <v>2.92</v>
      </c>
      <c r="AF1747" s="2">
        <v>41600</v>
      </c>
      <c r="AG1747" s="1">
        <v>0.2366</v>
      </c>
      <c r="AI1747" s="2">
        <v>41169</v>
      </c>
      <c r="AJ1747" s="1">
        <v>2.7694999999999999</v>
      </c>
      <c r="AL1747" s="2">
        <v>41170</v>
      </c>
      <c r="AM1747" s="1">
        <v>1.8254999999999999</v>
      </c>
      <c r="AO1747" s="2">
        <v>41166</v>
      </c>
      <c r="AP1747" s="1">
        <v>0.3705</v>
      </c>
      <c r="AR1747" s="2">
        <v>41159</v>
      </c>
      <c r="AS1747" s="1">
        <v>0.3735</v>
      </c>
      <c r="AU1747" s="2">
        <v>41164</v>
      </c>
      <c r="AV1747" s="1">
        <v>2.4779999999999998</v>
      </c>
      <c r="AX1747" s="2">
        <v>41163</v>
      </c>
      <c r="AY1747" s="1">
        <v>2.3387000000000002</v>
      </c>
      <c r="BA1747" s="116">
        <v>41163</v>
      </c>
      <c r="BB1747" s="1">
        <v>1.8220000000000001</v>
      </c>
      <c r="BD1747" s="2">
        <v>41158</v>
      </c>
      <c r="BE1747" s="1">
        <v>0.53410000000000002</v>
      </c>
      <c r="BG1747" s="2">
        <v>41260</v>
      </c>
      <c r="BH1747" s="1">
        <v>1.78</v>
      </c>
      <c r="BI1747" s="2"/>
      <c r="BJ1747" s="2">
        <v>41260</v>
      </c>
      <c r="BK1747" s="1">
        <v>0.74</v>
      </c>
      <c r="BM1747" s="2">
        <v>41164</v>
      </c>
      <c r="BN1747" s="1">
        <v>1.0594999999999999</v>
      </c>
    </row>
    <row r="1748" spans="2:66">
      <c r="B1748" s="2">
        <v>41635</v>
      </c>
      <c r="C1748" s="1">
        <v>2.65</v>
      </c>
      <c r="E1748" s="2">
        <v>41101</v>
      </c>
      <c r="F1748" s="1">
        <v>3.22</v>
      </c>
      <c r="H1748" s="2">
        <v>41124</v>
      </c>
      <c r="I1748" s="1">
        <v>2.77</v>
      </c>
      <c r="K1748" s="2">
        <v>41122</v>
      </c>
      <c r="L1748" s="1">
        <v>3.14</v>
      </c>
      <c r="N1748" s="2">
        <v>41129</v>
      </c>
      <c r="O1748" s="1">
        <v>2.86</v>
      </c>
      <c r="Q1748" s="2">
        <v>41166</v>
      </c>
      <c r="R1748" s="1">
        <v>3.0379999999999998</v>
      </c>
      <c r="T1748" s="2">
        <v>41173</v>
      </c>
      <c r="U1748" s="1">
        <v>2.835</v>
      </c>
      <c r="W1748" s="2">
        <v>41173</v>
      </c>
      <c r="X1748" s="1">
        <v>2.8025000000000002</v>
      </c>
      <c r="Z1748" s="2">
        <v>41169</v>
      </c>
      <c r="AA1748" s="1">
        <v>2.89</v>
      </c>
      <c r="AC1748" s="2">
        <v>41169</v>
      </c>
      <c r="AD1748" s="1">
        <v>2.9529999999999998</v>
      </c>
      <c r="AF1748" s="2">
        <v>41603</v>
      </c>
      <c r="AG1748" s="1">
        <v>0.23585</v>
      </c>
      <c r="AI1748" s="2">
        <v>41170</v>
      </c>
      <c r="AJ1748" s="1">
        <v>2.7269999999999999</v>
      </c>
      <c r="AL1748" s="2">
        <v>41171</v>
      </c>
      <c r="AM1748" s="1">
        <v>1.7749999999999999</v>
      </c>
      <c r="AO1748" s="2">
        <v>41169</v>
      </c>
      <c r="AP1748" s="1">
        <v>0.3765</v>
      </c>
      <c r="AR1748" s="2">
        <v>41162</v>
      </c>
      <c r="AS1748" s="1">
        <v>0.36549999999999999</v>
      </c>
      <c r="AU1748" s="2">
        <v>41165</v>
      </c>
      <c r="AV1748" s="1">
        <v>2.4182000000000001</v>
      </c>
      <c r="AX1748" s="2">
        <v>41164</v>
      </c>
      <c r="AY1748" s="1">
        <v>2.4180000000000001</v>
      </c>
      <c r="BA1748" s="116">
        <v>41164</v>
      </c>
      <c r="BB1748" s="1">
        <v>1.8885000000000001</v>
      </c>
      <c r="BD1748" s="2">
        <v>41159</v>
      </c>
      <c r="BE1748" s="1">
        <v>0.52429999999999999</v>
      </c>
      <c r="BG1748" s="2">
        <v>41261</v>
      </c>
      <c r="BH1748" s="1">
        <v>1.8399999999999999</v>
      </c>
      <c r="BI1748" s="2"/>
      <c r="BJ1748" s="2">
        <v>41261</v>
      </c>
      <c r="BK1748" s="1">
        <v>0.78</v>
      </c>
      <c r="BM1748" s="2">
        <v>41165</v>
      </c>
      <c r="BN1748" s="1">
        <v>1.0199</v>
      </c>
    </row>
    <row r="1749" spans="2:66">
      <c r="B1749" s="2">
        <v>41638</v>
      </c>
      <c r="C1749" s="1">
        <v>2.66</v>
      </c>
      <c r="E1749" s="2">
        <v>41102</v>
      </c>
      <c r="F1749" s="1">
        <v>2.99</v>
      </c>
      <c r="H1749" s="2">
        <v>41127</v>
      </c>
      <c r="I1749" s="1">
        <v>2.7800000000000002</v>
      </c>
      <c r="K1749" s="2">
        <v>41123</v>
      </c>
      <c r="L1749" s="1">
        <v>3.1</v>
      </c>
      <c r="N1749" s="2">
        <v>41130</v>
      </c>
      <c r="O1749" s="1">
        <v>2.93</v>
      </c>
      <c r="Q1749" s="2">
        <v>41169</v>
      </c>
      <c r="R1749" s="1">
        <v>3.085</v>
      </c>
      <c r="T1749" s="2">
        <v>41176</v>
      </c>
      <c r="U1749" s="1">
        <v>2.8</v>
      </c>
      <c r="W1749" s="2">
        <v>41176</v>
      </c>
      <c r="X1749" s="1">
        <v>2.7725</v>
      </c>
      <c r="Z1749" s="2">
        <v>41170</v>
      </c>
      <c r="AA1749" s="1">
        <v>2.85</v>
      </c>
      <c r="AC1749" s="2">
        <v>41170</v>
      </c>
      <c r="AD1749" s="1">
        <v>2.92</v>
      </c>
      <c r="AF1749" s="2">
        <v>41604</v>
      </c>
      <c r="AG1749" s="1">
        <v>0.2366</v>
      </c>
      <c r="AI1749" s="2">
        <v>41171</v>
      </c>
      <c r="AJ1749" s="1">
        <v>2.6745000000000001</v>
      </c>
      <c r="AL1749" s="2">
        <v>41172</v>
      </c>
      <c r="AM1749" s="1">
        <v>1.7534999999999998</v>
      </c>
      <c r="AO1749" s="2">
        <v>41170</v>
      </c>
      <c r="AP1749" s="1">
        <v>0.38200000000000001</v>
      </c>
      <c r="AR1749" s="2">
        <v>41163</v>
      </c>
      <c r="AS1749" s="1">
        <v>0.35649999999999998</v>
      </c>
      <c r="AU1749" s="2">
        <v>41166</v>
      </c>
      <c r="AV1749" s="1">
        <v>2.52</v>
      </c>
      <c r="AX1749" s="2">
        <v>41165</v>
      </c>
      <c r="AY1749" s="1">
        <v>2.3635000000000002</v>
      </c>
      <c r="BA1749" s="116">
        <v>41165</v>
      </c>
      <c r="BB1749" s="1">
        <v>1.8363</v>
      </c>
      <c r="BD1749" s="2">
        <v>41162</v>
      </c>
      <c r="BE1749" s="1">
        <v>0.50749999999999995</v>
      </c>
      <c r="BG1749" s="2">
        <v>41262</v>
      </c>
      <c r="BH1749" s="1">
        <v>1.8199999999999998</v>
      </c>
      <c r="BI1749" s="2"/>
      <c r="BJ1749" s="2">
        <v>41262</v>
      </c>
      <c r="BK1749" s="1">
        <v>0.77</v>
      </c>
      <c r="BM1749" s="2">
        <v>41166</v>
      </c>
      <c r="BN1749" s="1">
        <v>1.0900000000000001</v>
      </c>
    </row>
    <row r="1750" spans="2:66">
      <c r="B1750" s="2">
        <v>41639</v>
      </c>
      <c r="C1750" s="1">
        <v>2.66</v>
      </c>
      <c r="E1750" s="2">
        <v>41103</v>
      </c>
      <c r="F1750" s="1">
        <v>2.9699999999999998</v>
      </c>
      <c r="H1750" s="2">
        <v>41128</v>
      </c>
      <c r="I1750" s="1">
        <v>2.7800000000000002</v>
      </c>
      <c r="K1750" s="2">
        <v>41124</v>
      </c>
      <c r="L1750" s="1">
        <v>3.03</v>
      </c>
      <c r="N1750" s="2">
        <v>41131</v>
      </c>
      <c r="O1750" s="1">
        <v>2.9</v>
      </c>
      <c r="Q1750" s="2">
        <v>41170</v>
      </c>
      <c r="R1750" s="1">
        <v>3.05</v>
      </c>
      <c r="T1750" s="2">
        <v>41177</v>
      </c>
      <c r="U1750" s="1">
        <v>2.79</v>
      </c>
      <c r="W1750" s="2">
        <v>41177</v>
      </c>
      <c r="X1750" s="1">
        <v>2.76</v>
      </c>
      <c r="Z1750" s="2">
        <v>41171</v>
      </c>
      <c r="AA1750" s="1">
        <v>2.8624999999999998</v>
      </c>
      <c r="AC1750" s="2">
        <v>41171</v>
      </c>
      <c r="AD1750" s="1">
        <v>2.9350000000000001</v>
      </c>
      <c r="AF1750" s="2">
        <v>41605</v>
      </c>
      <c r="AG1750" s="1">
        <v>0.23760000000000001</v>
      </c>
      <c r="AI1750" s="2">
        <v>41172</v>
      </c>
      <c r="AJ1750" s="1">
        <v>2.6535000000000002</v>
      </c>
      <c r="AL1750" s="2">
        <v>41173</v>
      </c>
      <c r="AM1750" s="1">
        <v>1.7509999999999999</v>
      </c>
      <c r="AO1750" s="2">
        <v>41171</v>
      </c>
      <c r="AP1750" s="1">
        <v>0.38450000000000001</v>
      </c>
      <c r="AR1750" s="2">
        <v>41164</v>
      </c>
      <c r="AS1750" s="1">
        <v>0.35759999999999997</v>
      </c>
      <c r="AU1750" s="2">
        <v>41169</v>
      </c>
      <c r="AV1750" s="1">
        <v>2.4775</v>
      </c>
      <c r="AX1750" s="2">
        <v>41166</v>
      </c>
      <c r="AY1750" s="1">
        <v>2.4641000000000002</v>
      </c>
      <c r="BA1750" s="116">
        <v>41166</v>
      </c>
      <c r="BB1750" s="1">
        <v>1.9374</v>
      </c>
      <c r="BD1750" s="2">
        <v>41163</v>
      </c>
      <c r="BE1750" s="1">
        <v>0.50570000000000004</v>
      </c>
      <c r="BG1750" s="2">
        <v>41263</v>
      </c>
      <c r="BH1750" s="1">
        <v>1.81</v>
      </c>
      <c r="BI1750" s="2"/>
      <c r="BJ1750" s="2">
        <v>41263</v>
      </c>
      <c r="BK1750" s="1">
        <v>0.77</v>
      </c>
      <c r="BM1750" s="2">
        <v>41169</v>
      </c>
      <c r="BN1750" s="1">
        <v>1.0857000000000001</v>
      </c>
    </row>
    <row r="1751" spans="2:66">
      <c r="B1751" s="2">
        <v>41641</v>
      </c>
      <c r="C1751" s="1">
        <v>2.66</v>
      </c>
      <c r="E1751" s="2">
        <v>41106</v>
      </c>
      <c r="F1751" s="1">
        <v>2.9699999999999998</v>
      </c>
      <c r="H1751" s="2">
        <v>41129</v>
      </c>
      <c r="I1751" s="1">
        <v>2.76</v>
      </c>
      <c r="K1751" s="2">
        <v>41127</v>
      </c>
      <c r="L1751" s="1">
        <v>3.03</v>
      </c>
      <c r="N1751" s="2">
        <v>41134</v>
      </c>
      <c r="O1751" s="1">
        <v>2.93</v>
      </c>
      <c r="Q1751" s="2">
        <v>41171</v>
      </c>
      <c r="R1751" s="1">
        <v>3.0649999999999999</v>
      </c>
      <c r="T1751" s="2">
        <v>41178</v>
      </c>
      <c r="U1751" s="1">
        <v>2.79</v>
      </c>
      <c r="W1751" s="2">
        <v>41178</v>
      </c>
      <c r="X1751" s="1">
        <v>2.76</v>
      </c>
      <c r="Z1751" s="2">
        <v>41172</v>
      </c>
      <c r="AA1751" s="1">
        <v>2.7850000000000001</v>
      </c>
      <c r="AC1751" s="2">
        <v>41172</v>
      </c>
      <c r="AD1751" s="1">
        <v>2.8875000000000002</v>
      </c>
      <c r="AF1751" s="2">
        <v>41606</v>
      </c>
      <c r="AG1751" s="1">
        <v>0.23910000000000001</v>
      </c>
      <c r="AI1751" s="2">
        <v>41173</v>
      </c>
      <c r="AJ1751" s="1">
        <v>2.6684999999999999</v>
      </c>
      <c r="AL1751" s="2">
        <v>41176</v>
      </c>
      <c r="AM1751" s="1">
        <v>1.7109999999999999</v>
      </c>
      <c r="AO1751" s="2">
        <v>41172</v>
      </c>
      <c r="AP1751" s="1">
        <v>0.38850000000000001</v>
      </c>
      <c r="AR1751" s="2">
        <v>41165</v>
      </c>
      <c r="AS1751" s="1">
        <v>0.34460000000000002</v>
      </c>
      <c r="AU1751" s="2">
        <v>41170</v>
      </c>
      <c r="AV1751" s="1">
        <v>2.4447000000000001</v>
      </c>
      <c r="AX1751" s="2">
        <v>41169</v>
      </c>
      <c r="AY1751" s="1">
        <v>2.4291999999999998</v>
      </c>
      <c r="BA1751" s="116">
        <v>41169</v>
      </c>
      <c r="BB1751" s="1">
        <v>1.9205000000000001</v>
      </c>
      <c r="BD1751" s="2">
        <v>41164</v>
      </c>
      <c r="BE1751" s="1">
        <v>0.54700000000000004</v>
      </c>
      <c r="BG1751" s="2">
        <v>41264</v>
      </c>
      <c r="BH1751" s="1">
        <v>1.77</v>
      </c>
      <c r="BI1751" s="2"/>
      <c r="BJ1751" s="2">
        <v>41264</v>
      </c>
      <c r="BK1751" s="1">
        <v>0.75</v>
      </c>
      <c r="BM1751" s="2">
        <v>41170</v>
      </c>
      <c r="BN1751" s="1">
        <v>1.0495000000000001</v>
      </c>
    </row>
    <row r="1752" spans="2:66">
      <c r="B1752" s="2">
        <v>41642</v>
      </c>
      <c r="C1752" s="1">
        <v>2.66</v>
      </c>
      <c r="E1752" s="2">
        <v>41107</v>
      </c>
      <c r="F1752" s="1">
        <v>2.94</v>
      </c>
      <c r="H1752" s="2">
        <v>41130</v>
      </c>
      <c r="I1752" s="1">
        <v>2.82</v>
      </c>
      <c r="K1752" s="2">
        <v>41128</v>
      </c>
      <c r="L1752" s="1">
        <v>3.03</v>
      </c>
      <c r="N1752" s="2">
        <v>41135</v>
      </c>
      <c r="O1752" s="1">
        <v>2.98</v>
      </c>
      <c r="Q1752" s="2">
        <v>41172</v>
      </c>
      <c r="R1752" s="1">
        <v>2.98</v>
      </c>
      <c r="T1752" s="2">
        <v>41179</v>
      </c>
      <c r="U1752" s="1">
        <v>2.81</v>
      </c>
      <c r="W1752" s="2">
        <v>41179</v>
      </c>
      <c r="X1752" s="1">
        <v>2.778</v>
      </c>
      <c r="Z1752" s="2">
        <v>41173</v>
      </c>
      <c r="AA1752" s="1">
        <v>2.81</v>
      </c>
      <c r="AC1752" s="2">
        <v>41173</v>
      </c>
      <c r="AD1752" s="1">
        <v>2.9050000000000002</v>
      </c>
      <c r="AF1752" s="2">
        <v>41607</v>
      </c>
      <c r="AG1752" s="1">
        <v>0.23910000000000001</v>
      </c>
      <c r="AI1752" s="2">
        <v>41176</v>
      </c>
      <c r="AJ1752" s="1">
        <v>2.6254999999999997</v>
      </c>
      <c r="AL1752" s="2">
        <v>41177</v>
      </c>
      <c r="AM1752" s="1">
        <v>1.6819999999999999</v>
      </c>
      <c r="AO1752" s="2">
        <v>41173</v>
      </c>
      <c r="AP1752" s="1">
        <v>0.38400000000000001</v>
      </c>
      <c r="AR1752" s="2">
        <v>41166</v>
      </c>
      <c r="AS1752" s="1">
        <v>0.34200000000000003</v>
      </c>
      <c r="AU1752" s="2">
        <v>41171</v>
      </c>
      <c r="AV1752" s="1">
        <v>2.4430000000000001</v>
      </c>
      <c r="AX1752" s="2">
        <v>41170</v>
      </c>
      <c r="AY1752" s="1">
        <v>2.3948999999999998</v>
      </c>
      <c r="BA1752" s="116">
        <v>41170</v>
      </c>
      <c r="BB1752" s="1">
        <v>1.875</v>
      </c>
      <c r="BD1752" s="2">
        <v>41165</v>
      </c>
      <c r="BE1752" s="1">
        <v>0.52</v>
      </c>
      <c r="BG1752" s="2">
        <v>41267</v>
      </c>
      <c r="BH1752" s="1">
        <v>1.79</v>
      </c>
      <c r="BI1752" s="2"/>
      <c r="BJ1752" s="2">
        <v>41267</v>
      </c>
      <c r="BK1752" s="1">
        <v>0.77</v>
      </c>
      <c r="BM1752" s="2">
        <v>41171</v>
      </c>
      <c r="BN1752" s="1">
        <v>1.022</v>
      </c>
    </row>
    <row r="1753" spans="2:66">
      <c r="B1753" s="2">
        <v>41645</v>
      </c>
      <c r="C1753" s="1">
        <v>2.66</v>
      </c>
      <c r="E1753" s="2">
        <v>41108</v>
      </c>
      <c r="F1753" s="1">
        <v>2.91</v>
      </c>
      <c r="H1753" s="2">
        <v>41131</v>
      </c>
      <c r="I1753" s="1">
        <v>2.79</v>
      </c>
      <c r="K1753" s="2">
        <v>41129</v>
      </c>
      <c r="L1753" s="1">
        <v>3.01</v>
      </c>
      <c r="N1753" s="2">
        <v>41137</v>
      </c>
      <c r="O1753" s="1">
        <v>3.06</v>
      </c>
      <c r="Q1753" s="2">
        <v>41173</v>
      </c>
      <c r="R1753" s="1">
        <v>3.0074999999999998</v>
      </c>
      <c r="T1753" s="2">
        <v>41180</v>
      </c>
      <c r="U1753" s="1">
        <v>2.7850000000000001</v>
      </c>
      <c r="W1753" s="2">
        <v>41180</v>
      </c>
      <c r="X1753" s="1">
        <v>2.7524999999999999</v>
      </c>
      <c r="Z1753" s="2">
        <v>41176</v>
      </c>
      <c r="AA1753" s="1">
        <v>2.7774999999999999</v>
      </c>
      <c r="AC1753" s="2">
        <v>41176</v>
      </c>
      <c r="AD1753" s="1">
        <v>2.8849999999999998</v>
      </c>
      <c r="AF1753" s="2">
        <v>41610</v>
      </c>
      <c r="AG1753" s="1">
        <v>0.23885000000000001</v>
      </c>
      <c r="AI1753" s="2">
        <v>41177</v>
      </c>
      <c r="AJ1753" s="1">
        <v>2.589</v>
      </c>
      <c r="AL1753" s="2">
        <v>41178</v>
      </c>
      <c r="AM1753" s="1">
        <v>1.6480000000000001</v>
      </c>
      <c r="AO1753" s="2">
        <v>41176</v>
      </c>
      <c r="AP1753" s="1">
        <v>0.39100000000000001</v>
      </c>
      <c r="AR1753" s="2">
        <v>41169</v>
      </c>
      <c r="AS1753" s="1">
        <v>0.34449999999999997</v>
      </c>
      <c r="AU1753" s="2">
        <v>41172</v>
      </c>
      <c r="AV1753" s="1">
        <v>2.403</v>
      </c>
      <c r="AX1753" s="2">
        <v>41171</v>
      </c>
      <c r="AY1753" s="1">
        <v>2.3866000000000001</v>
      </c>
      <c r="BA1753" s="116">
        <v>41171</v>
      </c>
      <c r="BB1753" s="1">
        <v>1.857</v>
      </c>
      <c r="BD1753" s="2">
        <v>41166</v>
      </c>
      <c r="BE1753" s="1">
        <v>0.54530000000000001</v>
      </c>
      <c r="BG1753" s="2">
        <v>41269</v>
      </c>
      <c r="BH1753" s="1">
        <v>1.77</v>
      </c>
      <c r="BI1753" s="2"/>
      <c r="BJ1753" s="2">
        <v>41269</v>
      </c>
      <c r="BK1753" s="1">
        <v>0.76</v>
      </c>
      <c r="BM1753" s="2">
        <v>41172</v>
      </c>
      <c r="BN1753" s="1">
        <v>0.96299999999999997</v>
      </c>
    </row>
    <row r="1754" spans="2:66">
      <c r="B1754" s="2">
        <v>41646</v>
      </c>
      <c r="C1754" s="1">
        <v>2.66</v>
      </c>
      <c r="E1754" s="2">
        <v>41109</v>
      </c>
      <c r="F1754" s="1">
        <v>2.91</v>
      </c>
      <c r="H1754" s="2">
        <v>41134</v>
      </c>
      <c r="I1754" s="1">
        <v>2.82</v>
      </c>
      <c r="K1754" s="2">
        <v>41130</v>
      </c>
      <c r="L1754" s="1">
        <v>3.06</v>
      </c>
      <c r="N1754" s="2">
        <v>41138</v>
      </c>
      <c r="O1754" s="1">
        <v>3.04</v>
      </c>
      <c r="Q1754" s="2">
        <v>41176</v>
      </c>
      <c r="R1754" s="1">
        <v>2.9725000000000001</v>
      </c>
      <c r="T1754" s="2">
        <v>41184</v>
      </c>
      <c r="U1754" s="1">
        <v>2.7475000000000001</v>
      </c>
      <c r="W1754" s="2">
        <v>41184</v>
      </c>
      <c r="X1754" s="1">
        <v>2.7149999999999999</v>
      </c>
      <c r="Z1754" s="2">
        <v>41177</v>
      </c>
      <c r="AA1754" s="1">
        <v>2.7675000000000001</v>
      </c>
      <c r="AC1754" s="2">
        <v>41177</v>
      </c>
      <c r="AD1754" s="1">
        <v>2.875</v>
      </c>
      <c r="AF1754" s="2">
        <v>41611</v>
      </c>
      <c r="AG1754" s="1">
        <v>0.24129999999999999</v>
      </c>
      <c r="AI1754" s="2">
        <v>41178</v>
      </c>
      <c r="AJ1754" s="1">
        <v>2.5295000000000001</v>
      </c>
      <c r="AL1754" s="2">
        <v>41179</v>
      </c>
      <c r="AM1754" s="1">
        <v>1.6930000000000001</v>
      </c>
      <c r="AO1754" s="2">
        <v>41177</v>
      </c>
      <c r="AP1754" s="1">
        <v>0.39800000000000002</v>
      </c>
      <c r="AR1754" s="2">
        <v>41170</v>
      </c>
      <c r="AS1754" s="1">
        <v>0.35249999999999998</v>
      </c>
      <c r="AU1754" s="2">
        <v>41173</v>
      </c>
      <c r="AV1754" s="1">
        <v>2.4097</v>
      </c>
      <c r="AX1754" s="2">
        <v>41172</v>
      </c>
      <c r="AY1754" s="1">
        <v>2.3433000000000002</v>
      </c>
      <c r="BA1754" s="116">
        <v>41172</v>
      </c>
      <c r="BB1754" s="1">
        <v>1.8149999999999999</v>
      </c>
      <c r="BD1754" s="2">
        <v>41169</v>
      </c>
      <c r="BE1754" s="1">
        <v>0.52769999999999995</v>
      </c>
      <c r="BG1754" s="2">
        <v>41270</v>
      </c>
      <c r="BH1754" s="1">
        <v>1.74</v>
      </c>
      <c r="BI1754" s="2"/>
      <c r="BJ1754" s="2">
        <v>41270</v>
      </c>
      <c r="BK1754" s="1">
        <v>0.72</v>
      </c>
      <c r="BM1754" s="2">
        <v>41173</v>
      </c>
      <c r="BN1754" s="1">
        <v>0.93520000000000003</v>
      </c>
    </row>
    <row r="1755" spans="2:66">
      <c r="B1755" s="2">
        <v>41647</v>
      </c>
      <c r="C1755" s="1">
        <v>2.66</v>
      </c>
      <c r="E1755" s="2">
        <v>41110</v>
      </c>
      <c r="F1755" s="1">
        <v>2.88</v>
      </c>
      <c r="H1755" s="2">
        <v>41135</v>
      </c>
      <c r="I1755" s="1">
        <v>2.87</v>
      </c>
      <c r="K1755" s="2">
        <v>41131</v>
      </c>
      <c r="L1755" s="1">
        <v>3.04</v>
      </c>
      <c r="N1755" s="2">
        <v>41141</v>
      </c>
      <c r="O1755" s="1">
        <v>3.07</v>
      </c>
      <c r="Q1755" s="2">
        <v>41177</v>
      </c>
      <c r="R1755" s="1">
        <v>2.9624999999999999</v>
      </c>
      <c r="T1755" s="2">
        <v>41185</v>
      </c>
      <c r="U1755" s="1">
        <v>2.7475000000000001</v>
      </c>
      <c r="W1755" s="2">
        <v>41185</v>
      </c>
      <c r="X1755" s="1">
        <v>2.7149999999999999</v>
      </c>
      <c r="Z1755" s="2">
        <v>41178</v>
      </c>
      <c r="AA1755" s="1">
        <v>2.7725</v>
      </c>
      <c r="AC1755" s="2">
        <v>41178</v>
      </c>
      <c r="AD1755" s="1">
        <v>2.88</v>
      </c>
      <c r="AF1755" s="2">
        <v>41612</v>
      </c>
      <c r="AG1755" s="1">
        <v>0.24185000000000001</v>
      </c>
      <c r="AI1755" s="2">
        <v>41179</v>
      </c>
      <c r="AJ1755" s="1">
        <v>2.5840000000000001</v>
      </c>
      <c r="AL1755" s="2">
        <v>41180</v>
      </c>
      <c r="AM1755" s="1">
        <v>1.6870000000000001</v>
      </c>
      <c r="AO1755" s="2">
        <v>41178</v>
      </c>
      <c r="AP1755" s="1">
        <v>0.41599999999999998</v>
      </c>
      <c r="AR1755" s="2">
        <v>41171</v>
      </c>
      <c r="AS1755" s="1">
        <v>0.35499999999999998</v>
      </c>
      <c r="AU1755" s="2">
        <v>41176</v>
      </c>
      <c r="AV1755" s="1">
        <v>2.4020999999999999</v>
      </c>
      <c r="AX1755" s="2">
        <v>41173</v>
      </c>
      <c r="AY1755" s="1">
        <v>2.3451</v>
      </c>
      <c r="BA1755" s="116">
        <v>41173</v>
      </c>
      <c r="BB1755" s="1">
        <v>1.7936999999999999</v>
      </c>
      <c r="BD1755" s="2">
        <v>41170</v>
      </c>
      <c r="BE1755" s="1">
        <v>0.51</v>
      </c>
      <c r="BG1755" s="2">
        <v>41271</v>
      </c>
      <c r="BH1755" s="1">
        <v>1.73</v>
      </c>
      <c r="BI1755" s="2"/>
      <c r="BJ1755" s="2">
        <v>41271</v>
      </c>
      <c r="BK1755" s="1">
        <v>0.72</v>
      </c>
      <c r="BM1755" s="2">
        <v>41176</v>
      </c>
      <c r="BN1755" s="1">
        <v>0.92400000000000004</v>
      </c>
    </row>
    <row r="1756" spans="2:66">
      <c r="B1756" s="2">
        <v>41648</v>
      </c>
      <c r="C1756" s="1">
        <v>2.65</v>
      </c>
      <c r="E1756" s="2">
        <v>41113</v>
      </c>
      <c r="F1756" s="1">
        <v>2.82</v>
      </c>
      <c r="H1756" s="2">
        <v>41137</v>
      </c>
      <c r="I1756" s="1">
        <v>2.95</v>
      </c>
      <c r="K1756" s="2">
        <v>41134</v>
      </c>
      <c r="L1756" s="1">
        <v>3.06</v>
      </c>
      <c r="N1756" s="2">
        <v>41142</v>
      </c>
      <c r="O1756" s="1">
        <v>3.02</v>
      </c>
      <c r="Q1756" s="2">
        <v>41178</v>
      </c>
      <c r="R1756" s="1">
        <v>2.9624999999999999</v>
      </c>
      <c r="T1756" s="2">
        <v>41186</v>
      </c>
      <c r="U1756" s="1">
        <v>2.7199999999999998</v>
      </c>
      <c r="W1756" s="2">
        <v>41186</v>
      </c>
      <c r="X1756" s="1">
        <v>2.69</v>
      </c>
      <c r="Z1756" s="2">
        <v>41179</v>
      </c>
      <c r="AA1756" s="1">
        <v>2.79</v>
      </c>
      <c r="AC1756" s="2">
        <v>41179</v>
      </c>
      <c r="AD1756" s="1">
        <v>2.88</v>
      </c>
      <c r="AF1756" s="2">
        <v>41613</v>
      </c>
      <c r="AG1756" s="1">
        <v>0.24160000000000001</v>
      </c>
      <c r="AI1756" s="2">
        <v>41180</v>
      </c>
      <c r="AJ1756" s="1">
        <v>2.58</v>
      </c>
      <c r="AL1756" s="2">
        <v>41183</v>
      </c>
      <c r="AM1756" s="1">
        <v>1.6830000000000001</v>
      </c>
      <c r="AO1756" s="2">
        <v>41179</v>
      </c>
      <c r="AP1756" s="1">
        <v>0.39400000000000002</v>
      </c>
      <c r="AR1756" s="2">
        <v>41172</v>
      </c>
      <c r="AS1756" s="1">
        <v>0.35599999999999998</v>
      </c>
      <c r="AU1756" s="2">
        <v>41177</v>
      </c>
      <c r="AV1756" s="1">
        <v>2.355</v>
      </c>
      <c r="AX1756" s="2">
        <v>41176</v>
      </c>
      <c r="AY1756" s="1">
        <v>2.327</v>
      </c>
      <c r="BA1756" s="116">
        <v>41176</v>
      </c>
      <c r="BB1756" s="1">
        <v>1.7761</v>
      </c>
      <c r="BD1756" s="2">
        <v>41171</v>
      </c>
      <c r="BE1756" s="1">
        <v>0.48899999999999999</v>
      </c>
      <c r="BG1756" s="2">
        <v>41274</v>
      </c>
      <c r="BH1756" s="1">
        <v>1.78</v>
      </c>
      <c r="BI1756" s="2"/>
      <c r="BJ1756" s="2">
        <v>41274</v>
      </c>
      <c r="BK1756" s="1">
        <v>0.72</v>
      </c>
      <c r="BM1756" s="2">
        <v>41177</v>
      </c>
      <c r="BN1756" s="1">
        <v>0.94399999999999995</v>
      </c>
    </row>
    <row r="1757" spans="2:66">
      <c r="B1757" s="2">
        <v>41649</v>
      </c>
      <c r="C1757" s="1">
        <v>2.65</v>
      </c>
      <c r="E1757" s="2">
        <v>41114</v>
      </c>
      <c r="F1757" s="1">
        <v>2.83</v>
      </c>
      <c r="H1757" s="2">
        <v>41138</v>
      </c>
      <c r="I1757" s="1">
        <v>2.93</v>
      </c>
      <c r="K1757" s="2">
        <v>41135</v>
      </c>
      <c r="L1757" s="1">
        <v>3.11</v>
      </c>
      <c r="N1757" s="2">
        <v>41143</v>
      </c>
      <c r="O1757" s="1">
        <v>3.02</v>
      </c>
      <c r="Q1757" s="2">
        <v>41179</v>
      </c>
      <c r="R1757" s="1">
        <v>2.98</v>
      </c>
      <c r="T1757" s="2">
        <v>41187</v>
      </c>
      <c r="U1757" s="1">
        <v>2.73</v>
      </c>
      <c r="W1757" s="2">
        <v>41187</v>
      </c>
      <c r="X1757" s="1">
        <v>2.7</v>
      </c>
      <c r="Z1757" s="2">
        <v>41180</v>
      </c>
      <c r="AA1757" s="1">
        <v>2.7629999999999999</v>
      </c>
      <c r="AC1757" s="2">
        <v>41180</v>
      </c>
      <c r="AD1757" s="1">
        <v>2.86</v>
      </c>
      <c r="AF1757" s="2">
        <v>41614</v>
      </c>
      <c r="AG1757" s="1">
        <v>0.24085000000000001</v>
      </c>
      <c r="AI1757" s="2">
        <v>41183</v>
      </c>
      <c r="AJ1757" s="1">
        <v>2.5789999999999997</v>
      </c>
      <c r="AL1757" s="2">
        <v>41184</v>
      </c>
      <c r="AM1757" s="1">
        <v>1.6800000000000002</v>
      </c>
      <c r="AO1757" s="2">
        <v>41180</v>
      </c>
      <c r="AP1757" s="1">
        <v>0.36149999999999999</v>
      </c>
      <c r="AR1757" s="2">
        <v>41173</v>
      </c>
      <c r="AS1757" s="1">
        <v>0.3488</v>
      </c>
      <c r="AU1757" s="2">
        <v>41178</v>
      </c>
      <c r="AV1757" s="1">
        <v>2.3174999999999999</v>
      </c>
      <c r="AX1757" s="2">
        <v>41177</v>
      </c>
      <c r="AY1757" s="1">
        <v>2.2913999999999999</v>
      </c>
      <c r="BA1757" s="116">
        <v>41177</v>
      </c>
      <c r="BB1757" s="1">
        <v>1.7593000000000001</v>
      </c>
      <c r="BD1757" s="2">
        <v>41172</v>
      </c>
      <c r="BE1757" s="1">
        <v>0.44340000000000002</v>
      </c>
      <c r="BG1757" s="2">
        <v>41276</v>
      </c>
      <c r="BH1757" s="1">
        <v>1.8599999999999999</v>
      </c>
      <c r="BI1757" s="2"/>
      <c r="BJ1757" s="2">
        <v>41276</v>
      </c>
      <c r="BK1757" s="1">
        <v>0.76</v>
      </c>
      <c r="BM1757" s="2">
        <v>41178</v>
      </c>
      <c r="BN1757" s="1">
        <v>0.94599999999999995</v>
      </c>
    </row>
    <row r="1758" spans="2:66">
      <c r="B1758" s="2">
        <v>41652</v>
      </c>
      <c r="C1758" s="1">
        <v>2.65</v>
      </c>
      <c r="E1758" s="2">
        <v>41115</v>
      </c>
      <c r="F1758" s="1">
        <v>2.7800000000000002</v>
      </c>
      <c r="H1758" s="2">
        <v>41141</v>
      </c>
      <c r="I1758" s="1">
        <v>2.95</v>
      </c>
      <c r="K1758" s="2">
        <v>41137</v>
      </c>
      <c r="L1758" s="1">
        <v>3.21</v>
      </c>
      <c r="N1758" s="2">
        <v>41144</v>
      </c>
      <c r="O1758" s="1">
        <v>2.98</v>
      </c>
      <c r="Q1758" s="2">
        <v>41180</v>
      </c>
      <c r="R1758" s="1">
        <v>2.9575</v>
      </c>
      <c r="T1758" s="2">
        <v>41190</v>
      </c>
      <c r="U1758" s="1">
        <v>2.74</v>
      </c>
      <c r="W1758" s="2">
        <v>41190</v>
      </c>
      <c r="X1758" s="1">
        <v>2.7075</v>
      </c>
      <c r="Z1758" s="2">
        <v>41183</v>
      </c>
      <c r="AA1758" s="1">
        <v>2.7625000000000002</v>
      </c>
      <c r="AC1758" s="2">
        <v>41184</v>
      </c>
      <c r="AD1758" s="1">
        <v>2.8250000000000002</v>
      </c>
      <c r="AF1758" s="2">
        <v>41617</v>
      </c>
      <c r="AG1758" s="1">
        <v>0.24260000000000001</v>
      </c>
      <c r="AI1758" s="2">
        <v>41184</v>
      </c>
      <c r="AJ1758" s="1">
        <v>2.59</v>
      </c>
      <c r="AL1758" s="2">
        <v>41185</v>
      </c>
      <c r="AM1758" s="1">
        <v>1.663</v>
      </c>
      <c r="AO1758" s="2">
        <v>41183</v>
      </c>
      <c r="AP1758" s="1">
        <v>0.36099999999999999</v>
      </c>
      <c r="AR1758" s="2">
        <v>41176</v>
      </c>
      <c r="AS1758" s="1">
        <v>0.35830000000000001</v>
      </c>
      <c r="AU1758" s="2">
        <v>41179</v>
      </c>
      <c r="AV1758" s="1">
        <v>2.3132000000000001</v>
      </c>
      <c r="AX1758" s="2">
        <v>41178</v>
      </c>
      <c r="AY1758" s="1">
        <v>2.2659000000000002</v>
      </c>
      <c r="BA1758" s="116">
        <v>41178</v>
      </c>
      <c r="BB1758" s="1">
        <v>1.7385999999999999</v>
      </c>
      <c r="BD1758" s="2">
        <v>41173</v>
      </c>
      <c r="BE1758" s="1">
        <v>0.42459999999999998</v>
      </c>
      <c r="BG1758" s="2">
        <v>41277</v>
      </c>
      <c r="BH1758" s="1">
        <v>1.92</v>
      </c>
      <c r="BI1758" s="2"/>
      <c r="BJ1758" s="2">
        <v>41277</v>
      </c>
      <c r="BK1758" s="1">
        <v>0.81</v>
      </c>
      <c r="BM1758" s="2">
        <v>41179</v>
      </c>
      <c r="BN1758" s="1">
        <v>0.95099999999999996</v>
      </c>
    </row>
    <row r="1759" spans="2:66">
      <c r="B1759" s="2">
        <v>41653</v>
      </c>
      <c r="C1759" s="1">
        <v>2.65</v>
      </c>
      <c r="E1759" s="2">
        <v>41116</v>
      </c>
      <c r="F1759" s="1">
        <v>2.8</v>
      </c>
      <c r="H1759" s="2">
        <v>41142</v>
      </c>
      <c r="I1759" s="1">
        <v>2.9</v>
      </c>
      <c r="K1759" s="2">
        <v>41138</v>
      </c>
      <c r="L1759" s="1">
        <v>3.19</v>
      </c>
      <c r="N1759" s="2">
        <v>41145</v>
      </c>
      <c r="O1759" s="1">
        <v>2.93</v>
      </c>
      <c r="Q1759" s="2">
        <v>41184</v>
      </c>
      <c r="R1759" s="1">
        <v>2.92</v>
      </c>
      <c r="T1759" s="2">
        <v>41191</v>
      </c>
      <c r="U1759" s="1">
        <v>2.7324999999999999</v>
      </c>
      <c r="W1759" s="2">
        <v>41191</v>
      </c>
      <c r="X1759" s="1">
        <v>2.7050000000000001</v>
      </c>
      <c r="Z1759" s="2">
        <v>41184</v>
      </c>
      <c r="AA1759" s="1">
        <v>2.7250000000000001</v>
      </c>
      <c r="AC1759" s="2">
        <v>41185</v>
      </c>
      <c r="AD1759" s="1">
        <v>2.8250000000000002</v>
      </c>
      <c r="AF1759" s="2">
        <v>41618</v>
      </c>
      <c r="AG1759" s="1">
        <v>0.24185000000000001</v>
      </c>
      <c r="AI1759" s="2">
        <v>41185</v>
      </c>
      <c r="AJ1759" s="1">
        <v>2.5905</v>
      </c>
      <c r="AL1759" s="2">
        <v>41186</v>
      </c>
      <c r="AM1759" s="1">
        <v>1.732</v>
      </c>
      <c r="AO1759" s="2">
        <v>41184</v>
      </c>
      <c r="AP1759" s="1">
        <v>0.375</v>
      </c>
      <c r="AR1759" s="2">
        <v>41177</v>
      </c>
      <c r="AS1759" s="1">
        <v>0.36199999999999999</v>
      </c>
      <c r="AU1759" s="2">
        <v>41180</v>
      </c>
      <c r="AV1759" s="1">
        <v>2.327</v>
      </c>
      <c r="AX1759" s="2">
        <v>41179</v>
      </c>
      <c r="AY1759" s="1">
        <v>2.2629999999999999</v>
      </c>
      <c r="BA1759" s="116">
        <v>41179</v>
      </c>
      <c r="BB1759" s="1">
        <v>1.7492000000000001</v>
      </c>
      <c r="BD1759" s="2">
        <v>41176</v>
      </c>
      <c r="BE1759" s="1">
        <v>0.43</v>
      </c>
      <c r="BG1759" s="2">
        <v>41278</v>
      </c>
      <c r="BH1759" s="1">
        <v>1.9300000000000002</v>
      </c>
      <c r="BI1759" s="2"/>
      <c r="BJ1759" s="2">
        <v>41278</v>
      </c>
      <c r="BK1759" s="1">
        <v>0.82</v>
      </c>
      <c r="BM1759" s="2">
        <v>41180</v>
      </c>
      <c r="BN1759" s="1">
        <v>0.94699999999999995</v>
      </c>
    </row>
    <row r="1760" spans="2:66">
      <c r="B1760" s="2">
        <v>41654</v>
      </c>
      <c r="C1760" s="1">
        <v>2.65</v>
      </c>
      <c r="E1760" s="2">
        <v>41117</v>
      </c>
      <c r="F1760" s="1">
        <v>2.84</v>
      </c>
      <c r="H1760" s="2">
        <v>41143</v>
      </c>
      <c r="I1760" s="1">
        <v>2.9</v>
      </c>
      <c r="K1760" s="2">
        <v>41141</v>
      </c>
      <c r="L1760" s="1">
        <v>3.21</v>
      </c>
      <c r="N1760" s="2">
        <v>41148</v>
      </c>
      <c r="O1760" s="1">
        <v>2.91</v>
      </c>
      <c r="Q1760" s="2">
        <v>41185</v>
      </c>
      <c r="R1760" s="1">
        <v>2.92</v>
      </c>
      <c r="T1760" s="2">
        <v>41192</v>
      </c>
      <c r="U1760" s="1">
        <v>2.6850000000000001</v>
      </c>
      <c r="W1760" s="2">
        <v>41192</v>
      </c>
      <c r="X1760" s="1">
        <v>2.66</v>
      </c>
      <c r="Z1760" s="2">
        <v>41185</v>
      </c>
      <c r="AA1760" s="1">
        <v>2.7250000000000001</v>
      </c>
      <c r="AC1760" s="2">
        <v>41186</v>
      </c>
      <c r="AD1760" s="1">
        <v>2.8</v>
      </c>
      <c r="AF1760" s="2">
        <v>41619</v>
      </c>
      <c r="AG1760" s="1">
        <v>0.24385000000000001</v>
      </c>
      <c r="AI1760" s="2">
        <v>41186</v>
      </c>
      <c r="AJ1760" s="1">
        <v>2.6640000000000001</v>
      </c>
      <c r="AL1760" s="2">
        <v>41187</v>
      </c>
      <c r="AM1760" s="1">
        <v>1.7909999999999999</v>
      </c>
      <c r="AO1760" s="2">
        <v>41185</v>
      </c>
      <c r="AP1760" s="1">
        <v>0.36399999999999999</v>
      </c>
      <c r="AR1760" s="2">
        <v>41178</v>
      </c>
      <c r="AS1760" s="1">
        <v>0.38100000000000001</v>
      </c>
      <c r="AU1760" s="2">
        <v>41183</v>
      </c>
      <c r="AV1760" s="1">
        <v>2.3319999999999999</v>
      </c>
      <c r="AX1760" s="2">
        <v>41180</v>
      </c>
      <c r="AY1760" s="1">
        <v>2.2770999999999999</v>
      </c>
      <c r="BA1760" s="116">
        <v>41180</v>
      </c>
      <c r="BB1760" s="1">
        <v>1.7509999999999999</v>
      </c>
      <c r="BD1760" s="2">
        <v>41177</v>
      </c>
      <c r="BE1760" s="1">
        <v>0.4647</v>
      </c>
      <c r="BG1760" s="2">
        <v>41281</v>
      </c>
      <c r="BH1760" s="1">
        <v>1.92</v>
      </c>
      <c r="BI1760" s="2"/>
      <c r="BJ1760" s="2">
        <v>41281</v>
      </c>
      <c r="BK1760" s="1">
        <v>0.82</v>
      </c>
      <c r="BM1760" s="2">
        <v>41183</v>
      </c>
      <c r="BN1760" s="1">
        <v>0.94199999999999995</v>
      </c>
    </row>
    <row r="1761" spans="2:66">
      <c r="B1761" s="2">
        <v>41655</v>
      </c>
      <c r="C1761" s="1">
        <v>2.65</v>
      </c>
      <c r="E1761" s="2">
        <v>41120</v>
      </c>
      <c r="F1761" s="1">
        <v>2.84</v>
      </c>
      <c r="H1761" s="2">
        <v>41144</v>
      </c>
      <c r="I1761" s="1">
        <v>2.88</v>
      </c>
      <c r="K1761" s="2">
        <v>41142</v>
      </c>
      <c r="L1761" s="1">
        <v>3.16</v>
      </c>
      <c r="N1761" s="2">
        <v>41149</v>
      </c>
      <c r="O1761" s="1">
        <v>2.91</v>
      </c>
      <c r="Q1761" s="2">
        <v>41186</v>
      </c>
      <c r="R1761" s="1">
        <v>2.8875000000000002</v>
      </c>
      <c r="T1761" s="2">
        <v>41193</v>
      </c>
      <c r="U1761" s="1">
        <v>2.7199999999999998</v>
      </c>
      <c r="W1761" s="2">
        <v>41193</v>
      </c>
      <c r="X1761" s="1">
        <v>2.6850000000000001</v>
      </c>
      <c r="Z1761" s="2">
        <v>41186</v>
      </c>
      <c r="AA1761" s="1">
        <v>2.698</v>
      </c>
      <c r="AC1761" s="2">
        <v>41187</v>
      </c>
      <c r="AD1761" s="1">
        <v>2.8075000000000001</v>
      </c>
      <c r="AF1761" s="2">
        <v>41620</v>
      </c>
      <c r="AG1761" s="1">
        <v>0.24285000000000001</v>
      </c>
      <c r="AI1761" s="2">
        <v>41187</v>
      </c>
      <c r="AJ1761" s="1">
        <v>2.7410000000000001</v>
      </c>
      <c r="AL1761" s="2">
        <v>41190</v>
      </c>
      <c r="AM1761" s="1">
        <v>1.7885</v>
      </c>
      <c r="AO1761" s="2">
        <v>41186</v>
      </c>
      <c r="AP1761" s="1">
        <v>0.3765</v>
      </c>
      <c r="AR1761" s="2">
        <v>41179</v>
      </c>
      <c r="AS1761" s="1">
        <v>0.36049999999999999</v>
      </c>
      <c r="AU1761" s="2">
        <v>41184</v>
      </c>
      <c r="AV1761" s="1">
        <v>2.3561999999999999</v>
      </c>
      <c r="AX1761" s="2">
        <v>41183</v>
      </c>
      <c r="AY1761" s="1">
        <v>2.2800000000000002</v>
      </c>
      <c r="BA1761" s="116">
        <v>41183</v>
      </c>
      <c r="BB1761" s="1">
        <v>1.7389999999999999</v>
      </c>
      <c r="BD1761" s="2">
        <v>41178</v>
      </c>
      <c r="BE1761" s="1">
        <v>0.49199999999999999</v>
      </c>
      <c r="BG1761" s="2">
        <v>41282</v>
      </c>
      <c r="BH1761" s="1">
        <v>1.8900000000000001</v>
      </c>
      <c r="BI1761" s="2"/>
      <c r="BJ1761" s="2">
        <v>41282</v>
      </c>
      <c r="BK1761" s="1">
        <v>0.79</v>
      </c>
      <c r="BM1761" s="2">
        <v>41184</v>
      </c>
      <c r="BN1761" s="1">
        <v>0.94199999999999995</v>
      </c>
    </row>
    <row r="1762" spans="2:66">
      <c r="B1762" s="2">
        <v>41656</v>
      </c>
      <c r="C1762" s="1">
        <v>2.65</v>
      </c>
      <c r="E1762" s="2">
        <v>41121</v>
      </c>
      <c r="F1762" s="1">
        <v>2.84</v>
      </c>
      <c r="H1762" s="2">
        <v>41145</v>
      </c>
      <c r="I1762" s="1">
        <v>2.83</v>
      </c>
      <c r="K1762" s="2">
        <v>41143</v>
      </c>
      <c r="L1762" s="1">
        <v>3.16</v>
      </c>
      <c r="N1762" s="2">
        <v>41150</v>
      </c>
      <c r="O1762" s="1">
        <v>2.88</v>
      </c>
      <c r="Q1762" s="2">
        <v>41187</v>
      </c>
      <c r="R1762" s="1">
        <v>2.9</v>
      </c>
      <c r="T1762" s="2">
        <v>41194</v>
      </c>
      <c r="U1762" s="1">
        <v>2.7374999999999998</v>
      </c>
      <c r="W1762" s="2">
        <v>41194</v>
      </c>
      <c r="X1762" s="1">
        <v>2.7025000000000001</v>
      </c>
      <c r="Z1762" s="2">
        <v>41187</v>
      </c>
      <c r="AA1762" s="1">
        <v>2.71</v>
      </c>
      <c r="AC1762" s="2">
        <v>41190</v>
      </c>
      <c r="AD1762" s="1">
        <v>2.81</v>
      </c>
      <c r="AF1762" s="2">
        <v>41621</v>
      </c>
      <c r="AG1762" s="1">
        <v>0.24385000000000001</v>
      </c>
      <c r="AI1762" s="2">
        <v>41190</v>
      </c>
      <c r="AJ1762" s="1">
        <v>2.7429999999999999</v>
      </c>
      <c r="AL1762" s="2">
        <v>41191</v>
      </c>
      <c r="AM1762" s="1">
        <v>1.7530000000000001</v>
      </c>
      <c r="AO1762" s="2">
        <v>41187</v>
      </c>
      <c r="AP1762" s="1">
        <v>0.39500000000000002</v>
      </c>
      <c r="AR1762" s="2">
        <v>41180</v>
      </c>
      <c r="AS1762" s="1">
        <v>0.33350000000000002</v>
      </c>
      <c r="AU1762" s="2">
        <v>41185</v>
      </c>
      <c r="AV1762" s="1">
        <v>2.34</v>
      </c>
      <c r="AX1762" s="2">
        <v>41184</v>
      </c>
      <c r="AY1762" s="1">
        <v>2.3018000000000001</v>
      </c>
      <c r="BA1762" s="116">
        <v>41184</v>
      </c>
      <c r="BB1762" s="1">
        <v>1.7526999999999999</v>
      </c>
      <c r="BD1762" s="2">
        <v>41179</v>
      </c>
      <c r="BE1762" s="1">
        <v>0.47470000000000001</v>
      </c>
      <c r="BG1762" s="2">
        <v>41283</v>
      </c>
      <c r="BH1762" s="1">
        <v>1.88</v>
      </c>
      <c r="BI1762" s="2"/>
      <c r="BJ1762" s="2">
        <v>41283</v>
      </c>
      <c r="BK1762" s="1">
        <v>0.77</v>
      </c>
      <c r="BM1762" s="2">
        <v>41185</v>
      </c>
      <c r="BN1762" s="1">
        <v>0.91700000000000004</v>
      </c>
    </row>
    <row r="1763" spans="2:66">
      <c r="B1763" s="2">
        <v>41659</v>
      </c>
      <c r="C1763" s="1">
        <v>2.65</v>
      </c>
      <c r="E1763" s="2">
        <v>41122</v>
      </c>
      <c r="F1763" s="1">
        <v>2.82</v>
      </c>
      <c r="H1763" s="2">
        <v>41148</v>
      </c>
      <c r="I1763" s="1">
        <v>2.81</v>
      </c>
      <c r="K1763" s="2">
        <v>41144</v>
      </c>
      <c r="L1763" s="1">
        <v>3.12</v>
      </c>
      <c r="N1763" s="2">
        <v>41151</v>
      </c>
      <c r="O1763" s="1">
        <v>2.87</v>
      </c>
      <c r="Q1763" s="2">
        <v>41190</v>
      </c>
      <c r="R1763" s="1">
        <v>2.9050000000000002</v>
      </c>
      <c r="T1763" s="2">
        <v>41197</v>
      </c>
      <c r="U1763" s="1">
        <v>2.73</v>
      </c>
      <c r="W1763" s="2">
        <v>41197</v>
      </c>
      <c r="X1763" s="1">
        <v>2.6949999999999998</v>
      </c>
      <c r="Z1763" s="2">
        <v>41190</v>
      </c>
      <c r="AA1763" s="1">
        <v>2.7175000000000002</v>
      </c>
      <c r="AC1763" s="2">
        <v>41191</v>
      </c>
      <c r="AD1763" s="1">
        <v>2.8025000000000002</v>
      </c>
      <c r="AF1763" s="2">
        <v>41624</v>
      </c>
      <c r="AG1763" s="1">
        <v>0.24285000000000001</v>
      </c>
      <c r="AI1763" s="2">
        <v>41191</v>
      </c>
      <c r="AJ1763" s="1">
        <v>2.6850000000000001</v>
      </c>
      <c r="AL1763" s="2">
        <v>41192</v>
      </c>
      <c r="AM1763" s="1">
        <v>1.7105000000000001</v>
      </c>
      <c r="AO1763" s="2">
        <v>41190</v>
      </c>
      <c r="AP1763" s="1">
        <v>0.39200000000000002</v>
      </c>
      <c r="AR1763" s="2">
        <v>41183</v>
      </c>
      <c r="AS1763" s="1">
        <v>0.33150000000000002</v>
      </c>
      <c r="AU1763" s="2">
        <v>41186</v>
      </c>
      <c r="AV1763" s="1">
        <v>2.375</v>
      </c>
      <c r="AX1763" s="2">
        <v>41185</v>
      </c>
      <c r="AY1763" s="1">
        <v>2.2869999999999999</v>
      </c>
      <c r="BA1763" s="116">
        <v>41185</v>
      </c>
      <c r="BB1763" s="1">
        <v>1.738</v>
      </c>
      <c r="BD1763" s="2">
        <v>41180</v>
      </c>
      <c r="BE1763" s="1">
        <v>0.45700000000000002</v>
      </c>
      <c r="BG1763" s="2">
        <v>41284</v>
      </c>
      <c r="BH1763" s="1">
        <v>1.9100000000000001</v>
      </c>
      <c r="BI1763" s="2"/>
      <c r="BJ1763" s="2">
        <v>41284</v>
      </c>
      <c r="BK1763" s="1">
        <v>0.8</v>
      </c>
      <c r="BM1763" s="2">
        <v>41186</v>
      </c>
      <c r="BN1763" s="1">
        <v>0.96</v>
      </c>
    </row>
    <row r="1764" spans="2:66">
      <c r="B1764" s="2">
        <v>41660</v>
      </c>
      <c r="C1764" s="1">
        <v>2.65</v>
      </c>
      <c r="E1764" s="2">
        <v>41123</v>
      </c>
      <c r="F1764" s="1">
        <v>2.7800000000000002</v>
      </c>
      <c r="H1764" s="2">
        <v>41149</v>
      </c>
      <c r="I1764" s="1">
        <v>2.81</v>
      </c>
      <c r="K1764" s="2">
        <v>41145</v>
      </c>
      <c r="L1764" s="1">
        <v>3.08</v>
      </c>
      <c r="N1764" s="2">
        <v>41152</v>
      </c>
      <c r="O1764" s="1">
        <v>2.86</v>
      </c>
      <c r="Q1764" s="2">
        <v>41191</v>
      </c>
      <c r="R1764" s="1">
        <v>2.9</v>
      </c>
      <c r="T1764" s="2">
        <v>41198</v>
      </c>
      <c r="U1764" s="1">
        <v>2.7725</v>
      </c>
      <c r="W1764" s="2">
        <v>41198</v>
      </c>
      <c r="X1764" s="1">
        <v>2.74</v>
      </c>
      <c r="Z1764" s="2">
        <v>41191</v>
      </c>
      <c r="AA1764" s="1">
        <v>2.7175000000000002</v>
      </c>
      <c r="AC1764" s="2">
        <v>41192</v>
      </c>
      <c r="AD1764" s="1">
        <v>2.76</v>
      </c>
      <c r="AF1764" s="2">
        <v>41625</v>
      </c>
      <c r="AG1764" s="1">
        <v>0.24435000000000001</v>
      </c>
      <c r="AI1764" s="2">
        <v>41192</v>
      </c>
      <c r="AJ1764" s="1">
        <v>2.6379999999999999</v>
      </c>
      <c r="AL1764" s="2">
        <v>41193</v>
      </c>
      <c r="AM1764" s="1">
        <v>1.7</v>
      </c>
      <c r="AO1764" s="2">
        <v>41191</v>
      </c>
      <c r="AP1764" s="1">
        <v>0.38</v>
      </c>
      <c r="AR1764" s="2">
        <v>41184</v>
      </c>
      <c r="AS1764" s="1">
        <v>0.34389999999999998</v>
      </c>
      <c r="AU1764" s="2">
        <v>41187</v>
      </c>
      <c r="AV1764" s="1">
        <v>2.3925000000000001</v>
      </c>
      <c r="AX1764" s="2">
        <v>41186</v>
      </c>
      <c r="AY1764" s="1">
        <v>2.3279999999999998</v>
      </c>
      <c r="BA1764" s="116">
        <v>41186</v>
      </c>
      <c r="BB1764" s="1">
        <v>1.76</v>
      </c>
      <c r="BD1764" s="2">
        <v>41183</v>
      </c>
      <c r="BE1764" s="1">
        <v>0.47499999999999998</v>
      </c>
      <c r="BG1764" s="2">
        <v>41285</v>
      </c>
      <c r="BH1764" s="1">
        <v>1.8900000000000001</v>
      </c>
      <c r="BI1764" s="2"/>
      <c r="BJ1764" s="2">
        <v>41285</v>
      </c>
      <c r="BK1764" s="1">
        <v>0.78</v>
      </c>
      <c r="BM1764" s="2">
        <v>41187</v>
      </c>
      <c r="BN1764" s="1">
        <v>0.95520000000000005</v>
      </c>
    </row>
    <row r="1765" spans="2:66">
      <c r="B1765" s="2">
        <v>41661</v>
      </c>
      <c r="C1765" s="1">
        <v>2.65</v>
      </c>
      <c r="E1765" s="2">
        <v>41124</v>
      </c>
      <c r="F1765" s="1">
        <v>2.77</v>
      </c>
      <c r="H1765" s="2">
        <v>41150</v>
      </c>
      <c r="I1765" s="1">
        <v>2.79</v>
      </c>
      <c r="K1765" s="2">
        <v>41148</v>
      </c>
      <c r="L1765" s="1">
        <v>3.06</v>
      </c>
      <c r="N1765" s="2">
        <v>41155</v>
      </c>
      <c r="O1765" s="1">
        <v>2.83</v>
      </c>
      <c r="Q1765" s="2">
        <v>41192</v>
      </c>
      <c r="R1765" s="1">
        <v>2.855</v>
      </c>
      <c r="T1765" s="2">
        <v>41199</v>
      </c>
      <c r="U1765" s="1">
        <v>2.81</v>
      </c>
      <c r="W1765" s="2">
        <v>41199</v>
      </c>
      <c r="X1765" s="1">
        <v>2.7725</v>
      </c>
      <c r="Z1765" s="2">
        <v>41192</v>
      </c>
      <c r="AA1765" s="1">
        <v>2.67</v>
      </c>
      <c r="AC1765" s="2">
        <v>41193</v>
      </c>
      <c r="AD1765" s="1">
        <v>2.77</v>
      </c>
      <c r="AF1765" s="2">
        <v>41626</v>
      </c>
      <c r="AG1765" s="1">
        <v>0.24510000000000001</v>
      </c>
      <c r="AI1765" s="2">
        <v>41193</v>
      </c>
      <c r="AJ1765" s="1">
        <v>2.6005000000000003</v>
      </c>
      <c r="AL1765" s="2">
        <v>41194</v>
      </c>
      <c r="AM1765" s="1">
        <v>1.6945000000000001</v>
      </c>
      <c r="AO1765" s="2">
        <v>41192</v>
      </c>
      <c r="AP1765" s="1">
        <v>0.3795</v>
      </c>
      <c r="AR1765" s="2">
        <v>41185</v>
      </c>
      <c r="AS1765" s="1">
        <v>0.33300000000000002</v>
      </c>
      <c r="AU1765" s="2">
        <v>41190</v>
      </c>
      <c r="AV1765" s="1">
        <v>2.3498999999999999</v>
      </c>
      <c r="AX1765" s="2">
        <v>41187</v>
      </c>
      <c r="AY1765" s="1">
        <v>2.3435000000000001</v>
      </c>
      <c r="BA1765" s="116">
        <v>41187</v>
      </c>
      <c r="BB1765" s="1">
        <v>1.8</v>
      </c>
      <c r="BD1765" s="2">
        <v>41184</v>
      </c>
      <c r="BE1765" s="1">
        <v>0.47</v>
      </c>
      <c r="BG1765" s="2">
        <v>41288</v>
      </c>
      <c r="BH1765" s="1">
        <v>1.8900000000000001</v>
      </c>
      <c r="BI1765" s="2"/>
      <c r="BJ1765" s="2">
        <v>41288</v>
      </c>
      <c r="BK1765" s="1">
        <v>0.78</v>
      </c>
      <c r="BM1765" s="2">
        <v>41190</v>
      </c>
      <c r="BN1765" s="1">
        <v>0.93100000000000005</v>
      </c>
    </row>
    <row r="1766" spans="2:66">
      <c r="B1766" s="2">
        <v>41662</v>
      </c>
      <c r="C1766" s="1">
        <v>2.65</v>
      </c>
      <c r="E1766" s="2">
        <v>41127</v>
      </c>
      <c r="F1766" s="1">
        <v>2.77</v>
      </c>
      <c r="H1766" s="2">
        <v>41151</v>
      </c>
      <c r="I1766" s="1">
        <v>2.7800000000000002</v>
      </c>
      <c r="K1766" s="2">
        <v>41149</v>
      </c>
      <c r="L1766" s="1">
        <v>3.06</v>
      </c>
      <c r="N1766" s="2">
        <v>41156</v>
      </c>
      <c r="O1766" s="1">
        <v>2.86</v>
      </c>
      <c r="Q1766" s="2">
        <v>41193</v>
      </c>
      <c r="R1766" s="1">
        <v>2.89</v>
      </c>
      <c r="T1766" s="2">
        <v>41200</v>
      </c>
      <c r="U1766" s="1">
        <v>2.8374999999999999</v>
      </c>
      <c r="W1766" s="2">
        <v>41200</v>
      </c>
      <c r="X1766" s="1">
        <v>2.798</v>
      </c>
      <c r="Z1766" s="2">
        <v>41193</v>
      </c>
      <c r="AA1766" s="1">
        <v>2.6949999999999998</v>
      </c>
      <c r="AC1766" s="2">
        <v>41194</v>
      </c>
      <c r="AD1766" s="1">
        <v>2.7774999999999999</v>
      </c>
      <c r="AF1766" s="2">
        <v>41627</v>
      </c>
      <c r="AG1766" s="1">
        <v>0.24585000000000001</v>
      </c>
      <c r="AI1766" s="2">
        <v>41194</v>
      </c>
      <c r="AJ1766" s="1">
        <v>2.5859999999999999</v>
      </c>
      <c r="AL1766" s="2">
        <v>41197</v>
      </c>
      <c r="AM1766" s="1">
        <v>1.702</v>
      </c>
      <c r="AO1766" s="2">
        <v>41193</v>
      </c>
      <c r="AP1766" s="1">
        <v>0.38</v>
      </c>
      <c r="AR1766" s="2">
        <v>41186</v>
      </c>
      <c r="AS1766" s="1">
        <v>0.34050000000000002</v>
      </c>
      <c r="AU1766" s="2">
        <v>41191</v>
      </c>
      <c r="AV1766" s="1">
        <v>2.3491</v>
      </c>
      <c r="AX1766" s="2">
        <v>41190</v>
      </c>
      <c r="AY1766" s="1">
        <v>2.3008999999999999</v>
      </c>
      <c r="BA1766" s="116">
        <v>41190</v>
      </c>
      <c r="BB1766" s="1">
        <v>1.7579</v>
      </c>
      <c r="BD1766" s="2">
        <v>41185</v>
      </c>
      <c r="BE1766" s="1">
        <v>0.4516</v>
      </c>
      <c r="BG1766" s="2">
        <v>41289</v>
      </c>
      <c r="BH1766" s="1">
        <v>1.8599999999999999</v>
      </c>
      <c r="BI1766" s="2"/>
      <c r="BJ1766" s="2">
        <v>41289</v>
      </c>
      <c r="BK1766" s="1">
        <v>0.75</v>
      </c>
      <c r="BM1766" s="2">
        <v>41191</v>
      </c>
      <c r="BN1766" s="1">
        <v>0.92610000000000003</v>
      </c>
    </row>
    <row r="1767" spans="2:66">
      <c r="B1767" s="2">
        <v>41663</v>
      </c>
      <c r="C1767" s="1">
        <v>2.65</v>
      </c>
      <c r="E1767" s="2">
        <v>41128</v>
      </c>
      <c r="F1767" s="1">
        <v>2.77</v>
      </c>
      <c r="H1767" s="2">
        <v>41152</v>
      </c>
      <c r="I1767" s="1">
        <v>2.76</v>
      </c>
      <c r="K1767" s="2">
        <v>41150</v>
      </c>
      <c r="L1767" s="1">
        <v>3.03</v>
      </c>
      <c r="N1767" s="2">
        <v>41157</v>
      </c>
      <c r="O1767" s="1">
        <v>2.82</v>
      </c>
      <c r="Q1767" s="2">
        <v>41194</v>
      </c>
      <c r="R1767" s="1">
        <v>2.9125000000000001</v>
      </c>
      <c r="T1767" s="2">
        <v>41201</v>
      </c>
      <c r="U1767" s="1">
        <v>2.8149999999999999</v>
      </c>
      <c r="W1767" s="2">
        <v>41201</v>
      </c>
      <c r="X1767" s="1">
        <v>2.7730000000000001</v>
      </c>
      <c r="Z1767" s="2">
        <v>41194</v>
      </c>
      <c r="AA1767" s="1">
        <v>2.71</v>
      </c>
      <c r="AC1767" s="2">
        <v>41197</v>
      </c>
      <c r="AD1767" s="1">
        <v>2.77</v>
      </c>
      <c r="AF1767" s="2">
        <v>41628</v>
      </c>
      <c r="AG1767" s="1">
        <v>0.24834999999999999</v>
      </c>
      <c r="AI1767" s="2">
        <v>41197</v>
      </c>
      <c r="AJ1767" s="1">
        <v>2.5975000000000001</v>
      </c>
      <c r="AL1767" s="2">
        <v>41198</v>
      </c>
      <c r="AM1767" s="1">
        <v>1.7410000000000001</v>
      </c>
      <c r="AO1767" s="2">
        <v>41194</v>
      </c>
      <c r="AP1767" s="1">
        <v>0.375</v>
      </c>
      <c r="AR1767" s="2">
        <v>41187</v>
      </c>
      <c r="AS1767" s="1">
        <v>0.34899999999999998</v>
      </c>
      <c r="AU1767" s="2">
        <v>41192</v>
      </c>
      <c r="AV1767" s="1">
        <v>2.3445</v>
      </c>
      <c r="AX1767" s="2">
        <v>41191</v>
      </c>
      <c r="AY1767" s="1">
        <v>2.3001</v>
      </c>
      <c r="BA1767" s="116">
        <v>41191</v>
      </c>
      <c r="BB1767" s="1">
        <v>1.7511000000000001</v>
      </c>
      <c r="BD1767" s="2">
        <v>41186</v>
      </c>
      <c r="BE1767" s="1">
        <v>0.46929999999999999</v>
      </c>
      <c r="BG1767" s="2">
        <v>41290</v>
      </c>
      <c r="BH1767" s="1">
        <v>1.8399999999999999</v>
      </c>
      <c r="BI1767" s="2"/>
      <c r="BJ1767" s="2">
        <v>41290</v>
      </c>
      <c r="BK1767" s="1">
        <v>0.75</v>
      </c>
      <c r="BM1767" s="2">
        <v>41192</v>
      </c>
      <c r="BN1767" s="1">
        <v>0.91600000000000004</v>
      </c>
    </row>
    <row r="1768" spans="2:66">
      <c r="B1768" s="2">
        <v>41666</v>
      </c>
      <c r="C1768" s="1">
        <v>2.65</v>
      </c>
      <c r="E1768" s="2">
        <v>41129</v>
      </c>
      <c r="F1768" s="1">
        <v>2.76</v>
      </c>
      <c r="H1768" s="2">
        <v>41155</v>
      </c>
      <c r="I1768" s="1">
        <v>2.75</v>
      </c>
      <c r="K1768" s="2">
        <v>41151</v>
      </c>
      <c r="L1768" s="1">
        <v>3.03</v>
      </c>
      <c r="N1768" s="2">
        <v>41158</v>
      </c>
      <c r="O1768" s="1">
        <v>2.83</v>
      </c>
      <c r="Q1768" s="2">
        <v>41197</v>
      </c>
      <c r="R1768" s="1">
        <v>2.9</v>
      </c>
      <c r="T1768" s="2">
        <v>41204</v>
      </c>
      <c r="U1768" s="1">
        <v>2.84</v>
      </c>
      <c r="W1768" s="2">
        <v>41204</v>
      </c>
      <c r="X1768" s="1">
        <v>2.7949999999999999</v>
      </c>
      <c r="Z1768" s="2">
        <v>41197</v>
      </c>
      <c r="AA1768" s="1">
        <v>2.7</v>
      </c>
      <c r="AC1768" s="2">
        <v>41198</v>
      </c>
      <c r="AD1768" s="1">
        <v>2.81</v>
      </c>
      <c r="AF1768" s="2">
        <v>41631</v>
      </c>
      <c r="AG1768" s="1">
        <v>0.24585000000000001</v>
      </c>
      <c r="AI1768" s="2">
        <v>41198</v>
      </c>
      <c r="AJ1768" s="1">
        <v>2.6604999999999999</v>
      </c>
      <c r="AL1768" s="2">
        <v>41199</v>
      </c>
      <c r="AM1768" s="1">
        <v>1.831</v>
      </c>
      <c r="AO1768" s="2">
        <v>41197</v>
      </c>
      <c r="AP1768" s="1">
        <v>0.36299999999999999</v>
      </c>
      <c r="AR1768" s="2">
        <v>41190</v>
      </c>
      <c r="AS1768" s="1">
        <v>0.35149999999999998</v>
      </c>
      <c r="AU1768" s="2">
        <v>41193</v>
      </c>
      <c r="AV1768" s="1">
        <v>2.35</v>
      </c>
      <c r="AX1768" s="2">
        <v>41192</v>
      </c>
      <c r="AY1768" s="1">
        <v>2.2949999999999999</v>
      </c>
      <c r="BA1768" s="116">
        <v>41192</v>
      </c>
      <c r="BB1768" s="1">
        <v>1.7418</v>
      </c>
      <c r="BD1768" s="2">
        <v>41187</v>
      </c>
      <c r="BE1768" s="1">
        <v>0.4743</v>
      </c>
      <c r="BG1768" s="2">
        <v>41291</v>
      </c>
      <c r="BH1768" s="1">
        <v>1.8900000000000001</v>
      </c>
      <c r="BI1768" s="2"/>
      <c r="BJ1768" s="2">
        <v>41291</v>
      </c>
      <c r="BK1768" s="1">
        <v>0.79</v>
      </c>
      <c r="BM1768" s="2">
        <v>41193</v>
      </c>
      <c r="BN1768" s="1">
        <v>0.91390000000000005</v>
      </c>
    </row>
    <row r="1769" spans="2:66">
      <c r="B1769" s="2">
        <v>41667</v>
      </c>
      <c r="C1769" s="1">
        <v>2.65</v>
      </c>
      <c r="E1769" s="2">
        <v>41130</v>
      </c>
      <c r="F1769" s="1">
        <v>2.8</v>
      </c>
      <c r="H1769" s="2">
        <v>41156</v>
      </c>
      <c r="I1769" s="1">
        <v>2.77</v>
      </c>
      <c r="K1769" s="2">
        <v>41152</v>
      </c>
      <c r="L1769" s="1">
        <v>3.02</v>
      </c>
      <c r="N1769" s="2">
        <v>41159</v>
      </c>
      <c r="O1769" s="1">
        <v>2.9</v>
      </c>
      <c r="Q1769" s="2">
        <v>41198</v>
      </c>
      <c r="R1769" s="1">
        <v>2.94</v>
      </c>
      <c r="T1769" s="2">
        <v>41205</v>
      </c>
      <c r="U1769" s="1">
        <v>2.835</v>
      </c>
      <c r="W1769" s="2">
        <v>41205</v>
      </c>
      <c r="X1769" s="1">
        <v>2.7730000000000001</v>
      </c>
      <c r="Z1769" s="2">
        <v>41198</v>
      </c>
      <c r="AA1769" s="1">
        <v>2.75</v>
      </c>
      <c r="AC1769" s="2">
        <v>41199</v>
      </c>
      <c r="AD1769" s="1">
        <v>2.82</v>
      </c>
      <c r="AF1769" s="2">
        <v>41632</v>
      </c>
      <c r="AG1769" s="1">
        <v>0.24685000000000001</v>
      </c>
      <c r="AI1769" s="2">
        <v>41199</v>
      </c>
      <c r="AJ1769" s="1">
        <v>2.7370000000000001</v>
      </c>
      <c r="AL1769" s="2">
        <v>41200</v>
      </c>
      <c r="AM1769" s="1">
        <v>1.8460000000000001</v>
      </c>
      <c r="AO1769" s="2">
        <v>41198</v>
      </c>
      <c r="AP1769" s="1">
        <v>0.35699999999999998</v>
      </c>
      <c r="AR1769" s="2">
        <v>41191</v>
      </c>
      <c r="AS1769" s="1">
        <v>0.34</v>
      </c>
      <c r="AU1769" s="2">
        <v>41194</v>
      </c>
      <c r="AV1769" s="1">
        <v>2.3411</v>
      </c>
      <c r="AX1769" s="2">
        <v>41193</v>
      </c>
      <c r="AY1769" s="1">
        <v>2.2947000000000002</v>
      </c>
      <c r="BA1769" s="116">
        <v>41193</v>
      </c>
      <c r="BB1769" s="1">
        <v>1.7398</v>
      </c>
      <c r="BD1769" s="2">
        <v>41190</v>
      </c>
      <c r="BE1769" s="1">
        <v>0.45729999999999998</v>
      </c>
      <c r="BG1769" s="2">
        <v>41292</v>
      </c>
      <c r="BH1769" s="1">
        <v>1.87</v>
      </c>
      <c r="BI1769" s="2"/>
      <c r="BJ1769" s="2">
        <v>41292</v>
      </c>
      <c r="BK1769" s="1">
        <v>0.77</v>
      </c>
      <c r="BM1769" s="2">
        <v>41194</v>
      </c>
      <c r="BN1769" s="1">
        <v>0.92049999999999998</v>
      </c>
    </row>
    <row r="1770" spans="2:66">
      <c r="B1770" s="2">
        <v>41668</v>
      </c>
      <c r="C1770" s="1">
        <v>2.65</v>
      </c>
      <c r="E1770" s="2">
        <v>41131</v>
      </c>
      <c r="F1770" s="1">
        <v>2.7800000000000002</v>
      </c>
      <c r="H1770" s="2">
        <v>41157</v>
      </c>
      <c r="I1770" s="1">
        <v>2.74</v>
      </c>
      <c r="K1770" s="2">
        <v>41155</v>
      </c>
      <c r="L1770" s="1">
        <v>3</v>
      </c>
      <c r="N1770" s="2">
        <v>41162</v>
      </c>
      <c r="O1770" s="1">
        <v>2.88</v>
      </c>
      <c r="Q1770" s="2">
        <v>41199</v>
      </c>
      <c r="R1770" s="1">
        <v>2.98</v>
      </c>
      <c r="T1770" s="2">
        <v>41206</v>
      </c>
      <c r="U1770" s="1">
        <v>2.8125</v>
      </c>
      <c r="W1770" s="2">
        <v>41206</v>
      </c>
      <c r="X1770" s="1">
        <v>2.7549999999999999</v>
      </c>
      <c r="Z1770" s="2">
        <v>41199</v>
      </c>
      <c r="AA1770" s="1">
        <v>2.7749999999999999</v>
      </c>
      <c r="AC1770" s="2">
        <v>41200</v>
      </c>
      <c r="AD1770" s="1">
        <v>2.8325</v>
      </c>
      <c r="AF1770" s="2">
        <v>41635</v>
      </c>
      <c r="AG1770" s="1">
        <v>0.24660000000000001</v>
      </c>
      <c r="AI1770" s="2">
        <v>41200</v>
      </c>
      <c r="AJ1770" s="1">
        <v>2.7450000000000001</v>
      </c>
      <c r="AL1770" s="2">
        <v>41201</v>
      </c>
      <c r="AM1770" s="1">
        <v>1.7774999999999999</v>
      </c>
      <c r="AO1770" s="2">
        <v>41199</v>
      </c>
      <c r="AP1770" s="1">
        <v>0.38</v>
      </c>
      <c r="AR1770" s="2">
        <v>41192</v>
      </c>
      <c r="AS1770" s="1">
        <v>0.33650000000000002</v>
      </c>
      <c r="AU1770" s="2">
        <v>41197</v>
      </c>
      <c r="AV1770" s="1">
        <v>2.3746999999999998</v>
      </c>
      <c r="AX1770" s="2">
        <v>41194</v>
      </c>
      <c r="AY1770" s="1">
        <v>2.2963</v>
      </c>
      <c r="BA1770" s="116">
        <v>41194</v>
      </c>
      <c r="BB1770" s="1">
        <v>1.7410000000000001</v>
      </c>
      <c r="BD1770" s="2">
        <v>41191</v>
      </c>
      <c r="BE1770" s="1">
        <v>0.45100000000000001</v>
      </c>
      <c r="BG1770" s="2">
        <v>41296</v>
      </c>
      <c r="BH1770" s="1">
        <v>1.8599999999999999</v>
      </c>
      <c r="BI1770" s="2"/>
      <c r="BJ1770" s="2">
        <v>41296</v>
      </c>
      <c r="BK1770" s="1">
        <v>0.76</v>
      </c>
      <c r="BM1770" s="2">
        <v>41197</v>
      </c>
      <c r="BN1770" s="1">
        <v>0.94799999999999995</v>
      </c>
    </row>
    <row r="1771" spans="2:66">
      <c r="B1771" s="2">
        <v>41673</v>
      </c>
      <c r="C1771" s="1">
        <v>2.65</v>
      </c>
      <c r="E1771" s="2">
        <v>41134</v>
      </c>
      <c r="F1771" s="1">
        <v>2.8</v>
      </c>
      <c r="H1771" s="2">
        <v>41158</v>
      </c>
      <c r="I1771" s="1">
        <v>2.75</v>
      </c>
      <c r="K1771" s="2">
        <v>41156</v>
      </c>
      <c r="L1771" s="1">
        <v>3.02</v>
      </c>
      <c r="N1771" s="2">
        <v>41163</v>
      </c>
      <c r="O1771" s="1">
        <v>2.85</v>
      </c>
      <c r="Q1771" s="2">
        <v>41200</v>
      </c>
      <c r="R1771" s="1">
        <v>3.01</v>
      </c>
      <c r="T1771" s="2">
        <v>41207</v>
      </c>
      <c r="U1771" s="1">
        <v>2.8</v>
      </c>
      <c r="W1771" s="2">
        <v>41207</v>
      </c>
      <c r="X1771" s="1">
        <v>2.7450000000000001</v>
      </c>
      <c r="Z1771" s="2">
        <v>41200</v>
      </c>
      <c r="AA1771" s="1">
        <v>2.7949999999999999</v>
      </c>
      <c r="AC1771" s="2">
        <v>41201</v>
      </c>
      <c r="AD1771" s="1">
        <v>2.8079999999999998</v>
      </c>
      <c r="AF1771" s="2">
        <v>41638</v>
      </c>
      <c r="AG1771" s="1">
        <v>0.24660000000000001</v>
      </c>
      <c r="AI1771" s="2">
        <v>41201</v>
      </c>
      <c r="AJ1771" s="1">
        <v>2.665</v>
      </c>
      <c r="AL1771" s="2">
        <v>41204</v>
      </c>
      <c r="AM1771" s="1">
        <v>1.827</v>
      </c>
      <c r="AO1771" s="2">
        <v>41200</v>
      </c>
      <c r="AP1771" s="1">
        <v>0.39</v>
      </c>
      <c r="AR1771" s="2">
        <v>41193</v>
      </c>
      <c r="AS1771" s="1">
        <v>0.33500000000000002</v>
      </c>
      <c r="AU1771" s="2">
        <v>41198</v>
      </c>
      <c r="AV1771" s="1">
        <v>2.4215999999999998</v>
      </c>
      <c r="AX1771" s="2">
        <v>41197</v>
      </c>
      <c r="AY1771" s="1">
        <v>2.3275000000000001</v>
      </c>
      <c r="BA1771" s="116">
        <v>41197</v>
      </c>
      <c r="BB1771" s="1">
        <v>1.7690000000000001</v>
      </c>
      <c r="BD1771" s="2">
        <v>41192</v>
      </c>
      <c r="BE1771" s="1">
        <v>0.45269999999999999</v>
      </c>
      <c r="BG1771" s="2">
        <v>41297</v>
      </c>
      <c r="BH1771" s="1">
        <v>1.8599999999999999</v>
      </c>
      <c r="BI1771" s="2"/>
      <c r="BJ1771" s="2">
        <v>41297</v>
      </c>
      <c r="BK1771" s="1">
        <v>0.76</v>
      </c>
      <c r="BM1771" s="2">
        <v>41198</v>
      </c>
      <c r="BN1771" s="1">
        <v>0.98050000000000004</v>
      </c>
    </row>
    <row r="1772" spans="2:66">
      <c r="B1772" s="2">
        <v>41674</v>
      </c>
      <c r="C1772" s="1">
        <v>2.65</v>
      </c>
      <c r="E1772" s="2">
        <v>41135</v>
      </c>
      <c r="F1772" s="1">
        <v>2.84</v>
      </c>
      <c r="H1772" s="2">
        <v>41159</v>
      </c>
      <c r="I1772" s="1">
        <v>2.82</v>
      </c>
      <c r="K1772" s="2">
        <v>41157</v>
      </c>
      <c r="L1772" s="1">
        <v>2.98</v>
      </c>
      <c r="N1772" s="2">
        <v>41164</v>
      </c>
      <c r="O1772" s="1">
        <v>2.87</v>
      </c>
      <c r="Q1772" s="2">
        <v>41201</v>
      </c>
      <c r="R1772" s="1">
        <v>2.9975000000000001</v>
      </c>
      <c r="T1772" s="2">
        <v>41208</v>
      </c>
      <c r="U1772" s="1">
        <v>2.7625000000000002</v>
      </c>
      <c r="W1772" s="2">
        <v>41208</v>
      </c>
      <c r="X1772" s="1">
        <v>2.7025000000000001</v>
      </c>
      <c r="Z1772" s="2">
        <v>41201</v>
      </c>
      <c r="AA1772" s="1">
        <v>2.7725</v>
      </c>
      <c r="AC1772" s="2">
        <v>41204</v>
      </c>
      <c r="AD1772" s="1">
        <v>2.8149999999999999</v>
      </c>
      <c r="AF1772" s="2">
        <v>41639</v>
      </c>
      <c r="AG1772" s="1">
        <v>0.24610000000000001</v>
      </c>
      <c r="AI1772" s="2">
        <v>41204</v>
      </c>
      <c r="AJ1772" s="1">
        <v>2.7044999999999999</v>
      </c>
      <c r="AL1772" s="2">
        <v>41205</v>
      </c>
      <c r="AM1772" s="1">
        <v>1.7850000000000001</v>
      </c>
      <c r="AO1772" s="2">
        <v>41201</v>
      </c>
      <c r="AP1772" s="1">
        <v>0.39500000000000002</v>
      </c>
      <c r="AR1772" s="2">
        <v>41194</v>
      </c>
      <c r="AS1772" s="1">
        <v>0.32700000000000001</v>
      </c>
      <c r="AU1772" s="2">
        <v>41199</v>
      </c>
      <c r="AV1772" s="1">
        <v>2.5089000000000001</v>
      </c>
      <c r="AX1772" s="2">
        <v>41198</v>
      </c>
      <c r="AY1772" s="1">
        <v>2.3727999999999998</v>
      </c>
      <c r="BA1772" s="116">
        <v>41198</v>
      </c>
      <c r="BB1772" s="1">
        <v>1.8146</v>
      </c>
      <c r="BD1772" s="2">
        <v>41193</v>
      </c>
      <c r="BE1772" s="1">
        <v>0.4627</v>
      </c>
      <c r="BG1772" s="2">
        <v>41298</v>
      </c>
      <c r="BH1772" s="1">
        <v>1.88</v>
      </c>
      <c r="BI1772" s="2"/>
      <c r="BJ1772" s="2">
        <v>41298</v>
      </c>
      <c r="BK1772" s="1">
        <v>0.78</v>
      </c>
      <c r="BM1772" s="2">
        <v>41199</v>
      </c>
      <c r="BN1772" s="1">
        <v>1.05</v>
      </c>
    </row>
    <row r="1773" spans="2:66">
      <c r="B1773" s="2">
        <v>41675</v>
      </c>
      <c r="C1773" s="1">
        <v>2.65</v>
      </c>
      <c r="E1773" s="2">
        <v>41137</v>
      </c>
      <c r="F1773" s="1">
        <v>2.9</v>
      </c>
      <c r="H1773" s="2">
        <v>41162</v>
      </c>
      <c r="I1773" s="1">
        <v>2.8</v>
      </c>
      <c r="K1773" s="2">
        <v>41158</v>
      </c>
      <c r="L1773" s="1">
        <v>2.99</v>
      </c>
      <c r="N1773" s="2">
        <v>41165</v>
      </c>
      <c r="O1773" s="1">
        <v>2.94</v>
      </c>
      <c r="Q1773" s="2">
        <v>41204</v>
      </c>
      <c r="R1773" s="1">
        <v>3.03</v>
      </c>
      <c r="T1773" s="2">
        <v>41211</v>
      </c>
      <c r="U1773" s="1">
        <v>2.7625000000000002</v>
      </c>
      <c r="W1773" s="2">
        <v>41211</v>
      </c>
      <c r="X1773" s="1">
        <v>2.7075</v>
      </c>
      <c r="Z1773" s="2">
        <v>41204</v>
      </c>
      <c r="AA1773" s="1">
        <v>2.7925</v>
      </c>
      <c r="AC1773" s="2">
        <v>41205</v>
      </c>
      <c r="AD1773" s="1">
        <v>2.8079999999999998</v>
      </c>
      <c r="AF1773" s="2">
        <v>41641</v>
      </c>
      <c r="AG1773" s="1">
        <v>0.24285000000000001</v>
      </c>
      <c r="AI1773" s="2">
        <v>41205</v>
      </c>
      <c r="AJ1773" s="1">
        <v>2.6440000000000001</v>
      </c>
      <c r="AL1773" s="2">
        <v>41206</v>
      </c>
      <c r="AM1773" s="1">
        <v>1.8014999999999999</v>
      </c>
      <c r="AO1773" s="2">
        <v>41204</v>
      </c>
      <c r="AP1773" s="1">
        <v>0.39800000000000002</v>
      </c>
      <c r="AR1773" s="2">
        <v>41197</v>
      </c>
      <c r="AS1773" s="1">
        <v>0.317</v>
      </c>
      <c r="AU1773" s="2">
        <v>41200</v>
      </c>
      <c r="AV1773" s="1">
        <v>2.4630000000000001</v>
      </c>
      <c r="AX1773" s="2">
        <v>41199</v>
      </c>
      <c r="AY1773" s="1">
        <v>2.4569999999999999</v>
      </c>
      <c r="BA1773" s="116">
        <v>41199</v>
      </c>
      <c r="BB1773" s="1">
        <v>1.8929</v>
      </c>
      <c r="BD1773" s="2">
        <v>41194</v>
      </c>
      <c r="BE1773" s="1">
        <v>0.46600000000000003</v>
      </c>
      <c r="BG1773" s="2">
        <v>41299</v>
      </c>
      <c r="BH1773" s="1">
        <v>1.98</v>
      </c>
      <c r="BI1773" s="2"/>
      <c r="BJ1773" s="2">
        <v>41299</v>
      </c>
      <c r="BK1773" s="1">
        <v>0.87</v>
      </c>
      <c r="BM1773" s="2">
        <v>41200</v>
      </c>
      <c r="BN1773" s="1">
        <v>1.0349999999999999</v>
      </c>
    </row>
    <row r="1774" spans="2:66">
      <c r="B1774" s="2">
        <v>41676</v>
      </c>
      <c r="C1774" s="1">
        <v>2.65</v>
      </c>
      <c r="E1774" s="2">
        <v>41138</v>
      </c>
      <c r="F1774" s="1">
        <v>2.89</v>
      </c>
      <c r="H1774" s="2">
        <v>41163</v>
      </c>
      <c r="I1774" s="1">
        <v>2.7800000000000002</v>
      </c>
      <c r="K1774" s="2">
        <v>41159</v>
      </c>
      <c r="L1774" s="1">
        <v>3.06</v>
      </c>
      <c r="N1774" s="2">
        <v>41166</v>
      </c>
      <c r="O1774" s="1">
        <v>2.93</v>
      </c>
      <c r="Q1774" s="2">
        <v>41205</v>
      </c>
      <c r="R1774" s="1">
        <v>3.02</v>
      </c>
      <c r="T1774" s="2">
        <v>41212</v>
      </c>
      <c r="U1774" s="1">
        <v>2.758</v>
      </c>
      <c r="W1774" s="2">
        <v>41212</v>
      </c>
      <c r="X1774" s="1">
        <v>2.7050000000000001</v>
      </c>
      <c r="Z1774" s="2">
        <v>41205</v>
      </c>
      <c r="AA1774" s="1">
        <v>2.77</v>
      </c>
      <c r="AC1774" s="2">
        <v>41206</v>
      </c>
      <c r="AD1774" s="1">
        <v>2.7749999999999999</v>
      </c>
      <c r="AF1774" s="2">
        <v>41642</v>
      </c>
      <c r="AG1774" s="1">
        <v>0.23985000000000001</v>
      </c>
      <c r="AI1774" s="2">
        <v>41206</v>
      </c>
      <c r="AJ1774" s="1">
        <v>2.6734999999999998</v>
      </c>
      <c r="AL1774" s="2">
        <v>41207</v>
      </c>
      <c r="AM1774" s="1">
        <v>1.847</v>
      </c>
      <c r="AO1774" s="2">
        <v>41205</v>
      </c>
      <c r="AP1774" s="1">
        <v>0.39100000000000001</v>
      </c>
      <c r="AR1774" s="2">
        <v>41198</v>
      </c>
      <c r="AS1774" s="1">
        <v>0.308</v>
      </c>
      <c r="AU1774" s="2">
        <v>41201</v>
      </c>
      <c r="AV1774" s="1">
        <v>2.391</v>
      </c>
      <c r="AX1774" s="2">
        <v>41200</v>
      </c>
      <c r="AY1774" s="1">
        <v>2.4159999999999999</v>
      </c>
      <c r="BA1774" s="116">
        <v>41200</v>
      </c>
      <c r="BB1774" s="1">
        <v>1.8614999999999999</v>
      </c>
      <c r="BD1774" s="2">
        <v>41197</v>
      </c>
      <c r="BE1774" s="1">
        <v>0.49309999999999998</v>
      </c>
      <c r="BG1774" s="2">
        <v>41302</v>
      </c>
      <c r="BH1774" s="1">
        <v>2</v>
      </c>
      <c r="BI1774" s="2"/>
      <c r="BJ1774" s="2">
        <v>41302</v>
      </c>
      <c r="BK1774" s="1">
        <v>0.89</v>
      </c>
      <c r="BM1774" s="2">
        <v>41201</v>
      </c>
      <c r="BN1774" s="1">
        <v>0.999</v>
      </c>
    </row>
    <row r="1775" spans="2:66">
      <c r="B1775" s="2">
        <v>41677</v>
      </c>
      <c r="C1775" s="1">
        <v>2.65</v>
      </c>
      <c r="E1775" s="2">
        <v>41141</v>
      </c>
      <c r="F1775" s="1">
        <v>2.92</v>
      </c>
      <c r="H1775" s="2">
        <v>41164</v>
      </c>
      <c r="I1775" s="1">
        <v>2.8</v>
      </c>
      <c r="K1775" s="2">
        <v>41162</v>
      </c>
      <c r="L1775" s="1">
        <v>3.04</v>
      </c>
      <c r="N1775" s="2">
        <v>41169</v>
      </c>
      <c r="O1775" s="1">
        <v>2.9699999999999998</v>
      </c>
      <c r="Q1775" s="2">
        <v>41206</v>
      </c>
      <c r="R1775" s="1">
        <v>2.9975000000000001</v>
      </c>
      <c r="T1775" s="2">
        <v>41213</v>
      </c>
      <c r="U1775" s="1">
        <v>2.7625000000000002</v>
      </c>
      <c r="W1775" s="2">
        <v>41213</v>
      </c>
      <c r="X1775" s="1">
        <v>2.71</v>
      </c>
      <c r="Z1775" s="2">
        <v>41206</v>
      </c>
      <c r="AA1775" s="1">
        <v>2.75</v>
      </c>
      <c r="AC1775" s="2">
        <v>41207</v>
      </c>
      <c r="AD1775" s="1">
        <v>2.7675000000000001</v>
      </c>
      <c r="AF1775" s="2">
        <v>41645</v>
      </c>
      <c r="AG1775" s="1">
        <v>0.23935000000000001</v>
      </c>
      <c r="AI1775" s="2">
        <v>41207</v>
      </c>
      <c r="AJ1775" s="1">
        <v>2.7069999999999999</v>
      </c>
      <c r="AL1775" s="2">
        <v>41208</v>
      </c>
      <c r="AM1775" s="1">
        <v>1.7685</v>
      </c>
      <c r="AO1775" s="2">
        <v>41206</v>
      </c>
      <c r="AP1775" s="1">
        <v>0.38300000000000001</v>
      </c>
      <c r="AR1775" s="2">
        <v>41199</v>
      </c>
      <c r="AS1775" s="1">
        <v>0.3135</v>
      </c>
      <c r="AU1775" s="2">
        <v>41204</v>
      </c>
      <c r="AV1775" s="1">
        <v>2.4329999999999998</v>
      </c>
      <c r="AX1775" s="2">
        <v>41201</v>
      </c>
      <c r="AY1775" s="1">
        <v>2.3559999999999999</v>
      </c>
      <c r="BA1775" s="116">
        <v>41201</v>
      </c>
      <c r="BB1775" s="1">
        <v>1.8214999999999999</v>
      </c>
      <c r="BD1775" s="2">
        <v>41198</v>
      </c>
      <c r="BE1775" s="1">
        <v>0.50319999999999998</v>
      </c>
      <c r="BG1775" s="2">
        <v>41303</v>
      </c>
      <c r="BH1775" s="1">
        <v>2.0299999999999998</v>
      </c>
      <c r="BI1775" s="2"/>
      <c r="BJ1775" s="2">
        <v>41303</v>
      </c>
      <c r="BK1775" s="1">
        <v>0.9</v>
      </c>
      <c r="BM1775" s="2">
        <v>41204</v>
      </c>
      <c r="BN1775" s="1">
        <v>1.0489999999999999</v>
      </c>
    </row>
    <row r="1776" spans="2:66">
      <c r="B1776" s="2">
        <v>41680</v>
      </c>
      <c r="C1776" s="1">
        <v>2.65</v>
      </c>
      <c r="E1776" s="2">
        <v>41142</v>
      </c>
      <c r="F1776" s="1">
        <v>2.89</v>
      </c>
      <c r="H1776" s="2">
        <v>41165</v>
      </c>
      <c r="I1776" s="1">
        <v>2.87</v>
      </c>
      <c r="K1776" s="2">
        <v>41163</v>
      </c>
      <c r="L1776" s="1">
        <v>3.01</v>
      </c>
      <c r="N1776" s="2">
        <v>41170</v>
      </c>
      <c r="O1776" s="1">
        <v>2.94</v>
      </c>
      <c r="Q1776" s="2">
        <v>41207</v>
      </c>
      <c r="R1776" s="1">
        <v>2.9750000000000001</v>
      </c>
      <c r="T1776" s="2">
        <v>41214</v>
      </c>
      <c r="U1776" s="1">
        <v>2.7625000000000002</v>
      </c>
      <c r="W1776" s="2">
        <v>41214</v>
      </c>
      <c r="X1776" s="1">
        <v>2.7124999999999999</v>
      </c>
      <c r="Z1776" s="2">
        <v>41207</v>
      </c>
      <c r="AA1776" s="1">
        <v>2.74</v>
      </c>
      <c r="AC1776" s="2">
        <v>41208</v>
      </c>
      <c r="AD1776" s="1">
        <v>2.7374999999999998</v>
      </c>
      <c r="AF1776" s="2">
        <v>41646</v>
      </c>
      <c r="AG1776" s="1">
        <v>0.24210000000000001</v>
      </c>
      <c r="AI1776" s="2">
        <v>41208</v>
      </c>
      <c r="AJ1776" s="1">
        <v>2.6339999999999999</v>
      </c>
      <c r="AL1776" s="2">
        <v>41211</v>
      </c>
      <c r="AM1776" s="1">
        <v>1.7389999999999999</v>
      </c>
      <c r="AO1776" s="2">
        <v>41207</v>
      </c>
      <c r="AP1776" s="1">
        <v>0.41199999999999998</v>
      </c>
      <c r="AR1776" s="2">
        <v>41200</v>
      </c>
      <c r="AS1776" s="1">
        <v>0.31900000000000001</v>
      </c>
      <c r="AU1776" s="2">
        <v>41205</v>
      </c>
      <c r="AV1776" s="1">
        <v>2.4123999999999999</v>
      </c>
      <c r="AX1776" s="2">
        <v>41204</v>
      </c>
      <c r="AY1776" s="1">
        <v>2.395</v>
      </c>
      <c r="BA1776" s="116">
        <v>41204</v>
      </c>
      <c r="BB1776" s="1">
        <v>1.8599999999999999</v>
      </c>
      <c r="BD1776" s="2">
        <v>41199</v>
      </c>
      <c r="BE1776" s="1">
        <v>0.51719999999999999</v>
      </c>
      <c r="BG1776" s="2">
        <v>41304</v>
      </c>
      <c r="BH1776" s="1">
        <v>2.0299999999999998</v>
      </c>
      <c r="BI1776" s="2"/>
      <c r="BJ1776" s="2">
        <v>41304</v>
      </c>
      <c r="BK1776" s="1">
        <v>0.88</v>
      </c>
      <c r="BM1776" s="2">
        <v>41205</v>
      </c>
      <c r="BN1776" s="1">
        <v>1.0215000000000001</v>
      </c>
    </row>
    <row r="1777" spans="2:66">
      <c r="B1777" s="2">
        <v>41681</v>
      </c>
      <c r="C1777" s="1">
        <v>2.65</v>
      </c>
      <c r="E1777" s="2">
        <v>41143</v>
      </c>
      <c r="F1777" s="1">
        <v>2.9</v>
      </c>
      <c r="H1777" s="2">
        <v>41166</v>
      </c>
      <c r="I1777" s="1">
        <v>2.86</v>
      </c>
      <c r="K1777" s="2">
        <v>41164</v>
      </c>
      <c r="L1777" s="1">
        <v>3.02</v>
      </c>
      <c r="N1777" s="2">
        <v>41171</v>
      </c>
      <c r="O1777" s="1">
        <v>2.9699999999999998</v>
      </c>
      <c r="Q1777" s="2">
        <v>41208</v>
      </c>
      <c r="R1777" s="1">
        <v>2.9449999999999998</v>
      </c>
      <c r="T1777" s="2">
        <v>41215</v>
      </c>
      <c r="U1777" s="1">
        <v>2.7800000000000002</v>
      </c>
      <c r="W1777" s="2">
        <v>41215</v>
      </c>
      <c r="X1777" s="1">
        <v>2.7275</v>
      </c>
      <c r="Z1777" s="2">
        <v>41208</v>
      </c>
      <c r="AA1777" s="1">
        <v>2.7</v>
      </c>
      <c r="AC1777" s="2">
        <v>41211</v>
      </c>
      <c r="AD1777" s="1">
        <v>2.74</v>
      </c>
      <c r="AF1777" s="2">
        <v>41647</v>
      </c>
      <c r="AG1777" s="1">
        <v>0.2404</v>
      </c>
      <c r="AI1777" s="2">
        <v>41211</v>
      </c>
      <c r="AJ1777" s="1">
        <v>2.58</v>
      </c>
      <c r="AL1777" s="2">
        <v>41212</v>
      </c>
      <c r="AM1777" s="1">
        <v>1.7450000000000001</v>
      </c>
      <c r="AO1777" s="2">
        <v>41208</v>
      </c>
      <c r="AP1777" s="1">
        <v>0.39700000000000002</v>
      </c>
      <c r="AR1777" s="2">
        <v>41201</v>
      </c>
      <c r="AS1777" s="1">
        <v>0.33050000000000002</v>
      </c>
      <c r="AU1777" s="2">
        <v>41206</v>
      </c>
      <c r="AV1777" s="1">
        <v>2.4148999999999998</v>
      </c>
      <c r="AX1777" s="2">
        <v>41205</v>
      </c>
      <c r="AY1777" s="1">
        <v>2.3759999999999999</v>
      </c>
      <c r="BA1777" s="116">
        <v>41205</v>
      </c>
      <c r="BB1777" s="1">
        <v>1.841</v>
      </c>
      <c r="BD1777" s="2">
        <v>41200</v>
      </c>
      <c r="BE1777" s="1">
        <v>0.51490000000000002</v>
      </c>
      <c r="BG1777" s="2">
        <v>41305</v>
      </c>
      <c r="BH1777" s="1">
        <v>2.02</v>
      </c>
      <c r="BI1777" s="2"/>
      <c r="BJ1777" s="2">
        <v>41305</v>
      </c>
      <c r="BK1777" s="1">
        <v>0.88</v>
      </c>
      <c r="BM1777" s="2">
        <v>41206</v>
      </c>
      <c r="BN1777" s="1">
        <v>1.006</v>
      </c>
    </row>
    <row r="1778" spans="2:66">
      <c r="B1778" s="2">
        <v>41682</v>
      </c>
      <c r="C1778" s="1">
        <v>2.65</v>
      </c>
      <c r="E1778" s="2">
        <v>41144</v>
      </c>
      <c r="F1778" s="1">
        <v>2.87</v>
      </c>
      <c r="H1778" s="2">
        <v>41169</v>
      </c>
      <c r="I1778" s="1">
        <v>2.9</v>
      </c>
      <c r="K1778" s="2">
        <v>41165</v>
      </c>
      <c r="L1778" s="1">
        <v>3.07</v>
      </c>
      <c r="N1778" s="2">
        <v>41172</v>
      </c>
      <c r="O1778" s="1">
        <v>2.9</v>
      </c>
      <c r="Q1778" s="2">
        <v>41211</v>
      </c>
      <c r="R1778" s="1">
        <v>2.9474999999999998</v>
      </c>
      <c r="T1778" s="2">
        <v>41218</v>
      </c>
      <c r="U1778" s="1">
        <v>2.7949999999999999</v>
      </c>
      <c r="W1778" s="2">
        <v>41218</v>
      </c>
      <c r="X1778" s="1">
        <v>2.7349999999999999</v>
      </c>
      <c r="Z1778" s="2">
        <v>41211</v>
      </c>
      <c r="AA1778" s="1">
        <v>2.7050000000000001</v>
      </c>
      <c r="AC1778" s="2">
        <v>41212</v>
      </c>
      <c r="AD1778" s="1">
        <v>2.7374999999999998</v>
      </c>
      <c r="AF1778" s="2">
        <v>41648</v>
      </c>
      <c r="AG1778" s="1">
        <v>0.24165</v>
      </c>
      <c r="AI1778" s="2">
        <v>41212</v>
      </c>
      <c r="AJ1778" s="1">
        <v>2.6085000000000003</v>
      </c>
      <c r="AL1778" s="2">
        <v>41213</v>
      </c>
      <c r="AM1778" s="1">
        <v>1.7210000000000001</v>
      </c>
      <c r="AO1778" s="2">
        <v>41211</v>
      </c>
      <c r="AP1778" s="1">
        <v>0.39</v>
      </c>
      <c r="AR1778" s="2">
        <v>41204</v>
      </c>
      <c r="AS1778" s="1">
        <v>0.32300000000000001</v>
      </c>
      <c r="AU1778" s="2">
        <v>41207</v>
      </c>
      <c r="AV1778" s="1">
        <v>2.4379</v>
      </c>
      <c r="AX1778" s="2">
        <v>41206</v>
      </c>
      <c r="AY1778" s="1">
        <v>2.379</v>
      </c>
      <c r="BA1778" s="116">
        <v>41206</v>
      </c>
      <c r="BB1778" s="1">
        <v>1.8322000000000001</v>
      </c>
      <c r="BD1778" s="2">
        <v>41201</v>
      </c>
      <c r="BE1778" s="1">
        <v>0.50870000000000004</v>
      </c>
      <c r="BG1778" s="2">
        <v>41306</v>
      </c>
      <c r="BH1778" s="1">
        <v>2.04</v>
      </c>
      <c r="BI1778" s="2"/>
      <c r="BJ1778" s="2">
        <v>41306</v>
      </c>
      <c r="BK1778" s="1">
        <v>0.88</v>
      </c>
      <c r="BM1778" s="2">
        <v>41207</v>
      </c>
      <c r="BN1778" s="1">
        <v>1.0177</v>
      </c>
    </row>
    <row r="1779" spans="2:66">
      <c r="B1779" s="2">
        <v>41683</v>
      </c>
      <c r="C1779" s="1">
        <v>2.65</v>
      </c>
      <c r="E1779" s="2">
        <v>41145</v>
      </c>
      <c r="F1779" s="1">
        <v>2.85</v>
      </c>
      <c r="H1779" s="2">
        <v>41170</v>
      </c>
      <c r="I1779" s="1">
        <v>2.86</v>
      </c>
      <c r="K1779" s="2">
        <v>41166</v>
      </c>
      <c r="L1779" s="1">
        <v>3.08</v>
      </c>
      <c r="N1779" s="2">
        <v>41173</v>
      </c>
      <c r="O1779" s="1">
        <v>2.92</v>
      </c>
      <c r="Q1779" s="2">
        <v>41212</v>
      </c>
      <c r="R1779" s="1">
        <v>2.94</v>
      </c>
      <c r="T1779" s="2">
        <v>41219</v>
      </c>
      <c r="U1779" s="1">
        <v>2.7749999999999999</v>
      </c>
      <c r="W1779" s="2">
        <v>41219</v>
      </c>
      <c r="X1779" s="1">
        <v>2.7175000000000002</v>
      </c>
      <c r="Z1779" s="2">
        <v>41212</v>
      </c>
      <c r="AA1779" s="1">
        <v>2.7</v>
      </c>
      <c r="AC1779" s="2">
        <v>41213</v>
      </c>
      <c r="AD1779" s="1">
        <v>2.7425000000000002</v>
      </c>
      <c r="AF1779" s="2">
        <v>41649</v>
      </c>
      <c r="AG1779" s="1">
        <v>0.24165</v>
      </c>
      <c r="AI1779" s="2">
        <v>41213</v>
      </c>
      <c r="AJ1779" s="1">
        <v>2.5830000000000002</v>
      </c>
      <c r="AL1779" s="2">
        <v>41214</v>
      </c>
      <c r="AM1779" s="1">
        <v>1.7504999999999999</v>
      </c>
      <c r="AO1779" s="2">
        <v>41212</v>
      </c>
      <c r="AP1779" s="1">
        <v>0.40250000000000002</v>
      </c>
      <c r="AR1779" s="2">
        <v>41205</v>
      </c>
      <c r="AS1779" s="1">
        <v>0.32669999999999999</v>
      </c>
      <c r="AU1779" s="2">
        <v>41208</v>
      </c>
      <c r="AV1779" s="1">
        <v>2.3849999999999998</v>
      </c>
      <c r="AX1779" s="2">
        <v>41207</v>
      </c>
      <c r="AY1779" s="1">
        <v>2.3963999999999999</v>
      </c>
      <c r="BA1779" s="116">
        <v>41207</v>
      </c>
      <c r="BB1779" s="1">
        <v>1.8477000000000001</v>
      </c>
      <c r="BD1779" s="2">
        <v>41204</v>
      </c>
      <c r="BE1779" s="1">
        <v>0.52400000000000002</v>
      </c>
      <c r="BG1779" s="2">
        <v>41309</v>
      </c>
      <c r="BH1779" s="1">
        <v>2</v>
      </c>
      <c r="BI1779" s="2"/>
      <c r="BJ1779" s="2">
        <v>41309</v>
      </c>
      <c r="BK1779" s="1">
        <v>0.85</v>
      </c>
      <c r="BM1779" s="2">
        <v>41208</v>
      </c>
      <c r="BN1779" s="1">
        <v>0.97150000000000003</v>
      </c>
    </row>
    <row r="1780" spans="2:66">
      <c r="B1780" s="2">
        <v>41684</v>
      </c>
      <c r="C1780" s="1">
        <v>2.65</v>
      </c>
      <c r="E1780" s="2">
        <v>41148</v>
      </c>
      <c r="F1780" s="1">
        <v>2.85</v>
      </c>
      <c r="H1780" s="2">
        <v>41171</v>
      </c>
      <c r="I1780" s="1">
        <v>2.88</v>
      </c>
      <c r="K1780" s="2">
        <v>41169</v>
      </c>
      <c r="L1780" s="1">
        <v>3.13</v>
      </c>
      <c r="N1780" s="2">
        <v>41177</v>
      </c>
      <c r="O1780" s="1">
        <v>2.88</v>
      </c>
      <c r="Q1780" s="2">
        <v>41213</v>
      </c>
      <c r="R1780" s="1">
        <v>2.9424999999999999</v>
      </c>
      <c r="T1780" s="2">
        <v>41220</v>
      </c>
      <c r="U1780" s="1">
        <v>2.7725</v>
      </c>
      <c r="W1780" s="2">
        <v>41220</v>
      </c>
      <c r="X1780" s="1">
        <v>2.7175000000000002</v>
      </c>
      <c r="Z1780" s="2">
        <v>41213</v>
      </c>
      <c r="AA1780" s="1">
        <v>2.7050000000000001</v>
      </c>
      <c r="AC1780" s="2">
        <v>41214</v>
      </c>
      <c r="AD1780" s="1">
        <v>2.7450000000000001</v>
      </c>
      <c r="AF1780" s="2">
        <v>41652</v>
      </c>
      <c r="AG1780" s="1">
        <v>0.2389</v>
      </c>
      <c r="AI1780" s="2">
        <v>41214</v>
      </c>
      <c r="AJ1780" s="1">
        <v>2.6204999999999998</v>
      </c>
      <c r="AL1780" s="2">
        <v>41215</v>
      </c>
      <c r="AM1780" s="1">
        <v>1.728</v>
      </c>
      <c r="AO1780" s="2">
        <v>41213</v>
      </c>
      <c r="AP1780" s="1">
        <v>0.38200000000000001</v>
      </c>
      <c r="AR1780" s="2">
        <v>41206</v>
      </c>
      <c r="AS1780" s="1">
        <v>0.32369999999999999</v>
      </c>
      <c r="AU1780" s="2">
        <v>41211</v>
      </c>
      <c r="AV1780" s="1">
        <v>2.3540000000000001</v>
      </c>
      <c r="AX1780" s="2">
        <v>41208</v>
      </c>
      <c r="AY1780" s="1">
        <v>2.3464999999999998</v>
      </c>
      <c r="BA1780" s="116">
        <v>41208</v>
      </c>
      <c r="BB1780" s="1">
        <v>1.798</v>
      </c>
      <c r="BD1780" s="2">
        <v>41205</v>
      </c>
      <c r="BE1780" s="1">
        <v>0.50719999999999998</v>
      </c>
      <c r="BG1780" s="2">
        <v>41310</v>
      </c>
      <c r="BH1780" s="1">
        <v>2.04</v>
      </c>
      <c r="BI1780" s="2"/>
      <c r="BJ1780" s="2">
        <v>41310</v>
      </c>
      <c r="BK1780" s="1">
        <v>0.88</v>
      </c>
      <c r="BM1780" s="2">
        <v>41211</v>
      </c>
      <c r="BN1780" s="1">
        <v>0.95750000000000002</v>
      </c>
    </row>
    <row r="1781" spans="2:66">
      <c r="B1781" s="2">
        <v>41687</v>
      </c>
      <c r="C1781" s="1">
        <v>2.65</v>
      </c>
      <c r="E1781" s="2">
        <v>41149</v>
      </c>
      <c r="F1781" s="1">
        <v>2.86</v>
      </c>
      <c r="H1781" s="2">
        <v>41172</v>
      </c>
      <c r="I1781" s="1">
        <v>2.82</v>
      </c>
      <c r="K1781" s="2">
        <v>41170</v>
      </c>
      <c r="L1781" s="1">
        <v>3.09</v>
      </c>
      <c r="N1781" s="2">
        <v>41178</v>
      </c>
      <c r="O1781" s="1">
        <v>2.87</v>
      </c>
      <c r="Q1781" s="2">
        <v>41214</v>
      </c>
      <c r="R1781" s="1">
        <v>2.9424999999999999</v>
      </c>
      <c r="T1781" s="2">
        <v>41221</v>
      </c>
      <c r="U1781" s="1">
        <v>2.7530000000000001</v>
      </c>
      <c r="W1781" s="2">
        <v>41221</v>
      </c>
      <c r="X1781" s="1">
        <v>2.7025000000000001</v>
      </c>
      <c r="Z1781" s="2">
        <v>41214</v>
      </c>
      <c r="AA1781" s="1">
        <v>2.7075</v>
      </c>
      <c r="AC1781" s="2">
        <v>41215</v>
      </c>
      <c r="AD1781" s="1">
        <v>2.76</v>
      </c>
      <c r="AF1781" s="2">
        <v>41653</v>
      </c>
      <c r="AG1781" s="1">
        <v>0.23674999999999999</v>
      </c>
      <c r="AI1781" s="2">
        <v>41215</v>
      </c>
      <c r="AJ1781" s="1">
        <v>2.6150000000000002</v>
      </c>
      <c r="AL1781" s="2">
        <v>41218</v>
      </c>
      <c r="AM1781" s="1">
        <v>1.7010000000000001</v>
      </c>
      <c r="AO1781" s="2">
        <v>41214</v>
      </c>
      <c r="AP1781" s="1">
        <v>0.377</v>
      </c>
      <c r="AR1781" s="2">
        <v>41207</v>
      </c>
      <c r="AS1781" s="1">
        <v>0.33900000000000002</v>
      </c>
      <c r="AU1781" s="2">
        <v>41212</v>
      </c>
      <c r="AV1781" s="1">
        <v>2.3593999999999999</v>
      </c>
      <c r="AX1781" s="2">
        <v>41211</v>
      </c>
      <c r="AY1781" s="1">
        <v>2.3185000000000002</v>
      </c>
      <c r="BA1781" s="116">
        <v>41211</v>
      </c>
      <c r="BB1781" s="1">
        <v>1.7770000000000001</v>
      </c>
      <c r="BD1781" s="2">
        <v>41206</v>
      </c>
      <c r="BE1781" s="1">
        <v>0.49170000000000003</v>
      </c>
      <c r="BG1781" s="2">
        <v>41311</v>
      </c>
      <c r="BH1781" s="1">
        <v>2</v>
      </c>
      <c r="BI1781" s="2"/>
      <c r="BJ1781" s="2">
        <v>41311</v>
      </c>
      <c r="BK1781" s="1">
        <v>0.84</v>
      </c>
      <c r="BM1781" s="2">
        <v>41212</v>
      </c>
      <c r="BN1781" s="1">
        <v>0.95789999999999997</v>
      </c>
    </row>
    <row r="1782" spans="2:66">
      <c r="B1782" s="2">
        <v>41688</v>
      </c>
      <c r="C1782" s="1">
        <v>2.65</v>
      </c>
      <c r="E1782" s="2">
        <v>41150</v>
      </c>
      <c r="F1782" s="1">
        <v>2.84</v>
      </c>
      <c r="H1782" s="2">
        <v>41173</v>
      </c>
      <c r="I1782" s="1">
        <v>2.84</v>
      </c>
      <c r="K1782" s="2">
        <v>41171</v>
      </c>
      <c r="L1782" s="1">
        <v>3.12</v>
      </c>
      <c r="N1782" s="2">
        <v>41179</v>
      </c>
      <c r="O1782" s="1">
        <v>2.89</v>
      </c>
      <c r="Q1782" s="2">
        <v>41215</v>
      </c>
      <c r="R1782" s="1">
        <v>2.9699999999999998</v>
      </c>
      <c r="T1782" s="2">
        <v>41222</v>
      </c>
      <c r="U1782" s="1">
        <v>2.7749999999999999</v>
      </c>
      <c r="W1782" s="2">
        <v>41222</v>
      </c>
      <c r="X1782" s="1">
        <v>2.7250000000000001</v>
      </c>
      <c r="Z1782" s="2">
        <v>41215</v>
      </c>
      <c r="AA1782" s="1">
        <v>2.7225000000000001</v>
      </c>
      <c r="AC1782" s="2">
        <v>41218</v>
      </c>
      <c r="AD1782" s="1">
        <v>2.7650000000000001</v>
      </c>
      <c r="AF1782" s="2">
        <v>41654</v>
      </c>
      <c r="AG1782" s="1">
        <v>0.23785000000000001</v>
      </c>
      <c r="AI1782" s="2">
        <v>41218</v>
      </c>
      <c r="AJ1782" s="1">
        <v>2.5859999999999999</v>
      </c>
      <c r="AL1782" s="2">
        <v>41219</v>
      </c>
      <c r="AM1782" s="1">
        <v>1.7749999999999999</v>
      </c>
      <c r="AO1782" s="2">
        <v>41215</v>
      </c>
      <c r="AP1782" s="1">
        <v>0.375</v>
      </c>
      <c r="AR1782" s="2">
        <v>41208</v>
      </c>
      <c r="AS1782" s="1">
        <v>0.33100000000000002</v>
      </c>
      <c r="AU1782" s="2">
        <v>41213</v>
      </c>
      <c r="AV1782" s="1">
        <v>2.3414999999999999</v>
      </c>
      <c r="AX1782" s="2">
        <v>41212</v>
      </c>
      <c r="AY1782" s="1">
        <v>2.3233999999999999</v>
      </c>
      <c r="BA1782" s="116">
        <v>41212</v>
      </c>
      <c r="BB1782" s="1">
        <v>1.7764</v>
      </c>
      <c r="BD1782" s="2">
        <v>41207</v>
      </c>
      <c r="BE1782" s="1">
        <v>0.50409999999999999</v>
      </c>
      <c r="BG1782" s="2">
        <v>41312</v>
      </c>
      <c r="BH1782" s="1">
        <v>1.99</v>
      </c>
      <c r="BI1782" s="2"/>
      <c r="BJ1782" s="2">
        <v>41312</v>
      </c>
      <c r="BK1782" s="1">
        <v>0.83</v>
      </c>
      <c r="BM1782" s="2">
        <v>41213</v>
      </c>
      <c r="BN1782" s="1">
        <v>0.95450000000000002</v>
      </c>
    </row>
    <row r="1783" spans="2:66">
      <c r="B1783" s="2">
        <v>41689</v>
      </c>
      <c r="C1783" s="1">
        <v>2.65</v>
      </c>
      <c r="E1783" s="2">
        <v>41151</v>
      </c>
      <c r="F1783" s="1">
        <v>2.84</v>
      </c>
      <c r="H1783" s="2">
        <v>41176</v>
      </c>
      <c r="I1783" s="1">
        <v>2.81</v>
      </c>
      <c r="K1783" s="2">
        <v>41172</v>
      </c>
      <c r="L1783" s="1">
        <v>3.05</v>
      </c>
      <c r="N1783" s="2">
        <v>41180</v>
      </c>
      <c r="O1783" s="1">
        <v>2.87</v>
      </c>
      <c r="Q1783" s="2">
        <v>41218</v>
      </c>
      <c r="R1783" s="1">
        <v>2.99</v>
      </c>
      <c r="T1783" s="2">
        <v>41225</v>
      </c>
      <c r="U1783" s="1">
        <v>2.7774999999999999</v>
      </c>
      <c r="W1783" s="2">
        <v>41225</v>
      </c>
      <c r="X1783" s="1">
        <v>2.7250000000000001</v>
      </c>
      <c r="Z1783" s="2">
        <v>41218</v>
      </c>
      <c r="AA1783" s="1">
        <v>2.73</v>
      </c>
      <c r="AC1783" s="2">
        <v>41219</v>
      </c>
      <c r="AD1783" s="1">
        <v>2.7524999999999999</v>
      </c>
      <c r="AF1783" s="2">
        <v>41655</v>
      </c>
      <c r="AG1783" s="1">
        <v>0.23635</v>
      </c>
      <c r="AI1783" s="2">
        <v>41219</v>
      </c>
      <c r="AJ1783" s="1">
        <v>2.6349999999999998</v>
      </c>
      <c r="AL1783" s="2">
        <v>41220</v>
      </c>
      <c r="AM1783" s="1">
        <v>1.677</v>
      </c>
      <c r="AO1783" s="2">
        <v>41218</v>
      </c>
      <c r="AP1783" s="1">
        <v>0.36599999999999999</v>
      </c>
      <c r="AR1783" s="2">
        <v>41211</v>
      </c>
      <c r="AS1783" s="1">
        <v>0.33500000000000002</v>
      </c>
      <c r="AU1783" s="2">
        <v>41214</v>
      </c>
      <c r="AV1783" s="1">
        <v>2.3412999999999999</v>
      </c>
      <c r="AX1783" s="2">
        <v>41213</v>
      </c>
      <c r="AY1783" s="1">
        <v>2.3100999999999998</v>
      </c>
      <c r="BA1783" s="116">
        <v>41213</v>
      </c>
      <c r="BB1783" s="1">
        <v>1.7694999999999999</v>
      </c>
      <c r="BD1783" s="2">
        <v>41208</v>
      </c>
      <c r="BE1783" s="1">
        <v>0.47739999999999999</v>
      </c>
      <c r="BG1783" s="2">
        <v>41313</v>
      </c>
      <c r="BH1783" s="1">
        <v>1.99</v>
      </c>
      <c r="BI1783" s="2"/>
      <c r="BJ1783" s="2">
        <v>41313</v>
      </c>
      <c r="BK1783" s="1">
        <v>0.84</v>
      </c>
      <c r="BM1783" s="2">
        <v>41214</v>
      </c>
      <c r="BN1783" s="1">
        <v>0.95409999999999995</v>
      </c>
    </row>
    <row r="1784" spans="2:66">
      <c r="B1784" s="2">
        <v>41690</v>
      </c>
      <c r="C1784" s="1">
        <v>2.65</v>
      </c>
      <c r="E1784" s="2">
        <v>41152</v>
      </c>
      <c r="F1784" s="1">
        <v>2.84</v>
      </c>
      <c r="H1784" s="2">
        <v>41177</v>
      </c>
      <c r="I1784" s="1">
        <v>2.8</v>
      </c>
      <c r="K1784" s="2">
        <v>41173</v>
      </c>
      <c r="L1784" s="1">
        <v>3.07</v>
      </c>
      <c r="N1784" s="2">
        <v>41184</v>
      </c>
      <c r="O1784" s="1">
        <v>2.82</v>
      </c>
      <c r="Q1784" s="2">
        <v>41219</v>
      </c>
      <c r="R1784" s="1">
        <v>2.968</v>
      </c>
      <c r="T1784" s="2">
        <v>41226</v>
      </c>
      <c r="U1784" s="1">
        <v>2.7549999999999999</v>
      </c>
      <c r="W1784" s="2">
        <v>41226</v>
      </c>
      <c r="X1784" s="1">
        <v>2.7050000000000001</v>
      </c>
      <c r="Z1784" s="2">
        <v>41219</v>
      </c>
      <c r="AA1784" s="1">
        <v>2.714</v>
      </c>
      <c r="AC1784" s="2">
        <v>41220</v>
      </c>
      <c r="AD1784" s="1">
        <v>2.7475000000000001</v>
      </c>
      <c r="AF1784" s="2">
        <v>41656</v>
      </c>
      <c r="AG1784" s="1">
        <v>0.2366</v>
      </c>
      <c r="AI1784" s="2">
        <v>41220</v>
      </c>
      <c r="AJ1784" s="1">
        <v>2.5350000000000001</v>
      </c>
      <c r="AL1784" s="2">
        <v>41221</v>
      </c>
      <c r="AM1784" s="1">
        <v>1.6179999999999999</v>
      </c>
      <c r="AO1784" s="2">
        <v>41219</v>
      </c>
      <c r="AP1784" s="1">
        <v>0.39650000000000002</v>
      </c>
      <c r="AR1784" s="2">
        <v>41212</v>
      </c>
      <c r="AS1784" s="1">
        <v>0.33900000000000002</v>
      </c>
      <c r="AU1784" s="2">
        <v>41215</v>
      </c>
      <c r="AV1784" s="1">
        <v>2.3125999999999998</v>
      </c>
      <c r="AX1784" s="2">
        <v>41214</v>
      </c>
      <c r="AY1784" s="1">
        <v>2.31</v>
      </c>
      <c r="BA1784" s="116">
        <v>41214</v>
      </c>
      <c r="BB1784" s="1">
        <v>1.776</v>
      </c>
      <c r="BD1784" s="2">
        <v>41211</v>
      </c>
      <c r="BE1784" s="1">
        <v>0.4627</v>
      </c>
      <c r="BG1784" s="2">
        <v>41316</v>
      </c>
      <c r="BH1784" s="1">
        <v>1.99</v>
      </c>
      <c r="BI1784" s="2"/>
      <c r="BJ1784" s="2">
        <v>41316</v>
      </c>
      <c r="BK1784" s="1">
        <v>0.85</v>
      </c>
      <c r="BM1784" s="2">
        <v>41215</v>
      </c>
      <c r="BN1784" s="1">
        <v>0.92800000000000005</v>
      </c>
    </row>
    <row r="1785" spans="2:66">
      <c r="B1785" s="2">
        <v>41691</v>
      </c>
      <c r="C1785" s="1">
        <v>2.65</v>
      </c>
      <c r="E1785" s="2">
        <v>41155</v>
      </c>
      <c r="F1785" s="1">
        <v>2.82</v>
      </c>
      <c r="H1785" s="2">
        <v>41178</v>
      </c>
      <c r="I1785" s="1">
        <v>2.79</v>
      </c>
      <c r="K1785" s="2">
        <v>41176</v>
      </c>
      <c r="L1785" s="1">
        <v>3.05</v>
      </c>
      <c r="N1785" s="2">
        <v>41186</v>
      </c>
      <c r="O1785" s="1">
        <v>2.81</v>
      </c>
      <c r="Q1785" s="2">
        <v>41220</v>
      </c>
      <c r="R1785" s="1">
        <v>2.9675000000000002</v>
      </c>
      <c r="T1785" s="2">
        <v>41227</v>
      </c>
      <c r="U1785" s="1">
        <v>2.7679999999999998</v>
      </c>
      <c r="W1785" s="2">
        <v>41227</v>
      </c>
      <c r="X1785" s="1">
        <v>2.7199999999999998</v>
      </c>
      <c r="Z1785" s="2">
        <v>41220</v>
      </c>
      <c r="AA1785" s="1">
        <v>2.7124999999999999</v>
      </c>
      <c r="AC1785" s="2">
        <v>41221</v>
      </c>
      <c r="AD1785" s="1">
        <v>2.7349999999999999</v>
      </c>
      <c r="AF1785" s="2">
        <v>41659</v>
      </c>
      <c r="AG1785" s="1">
        <v>0.23710000000000001</v>
      </c>
      <c r="AI1785" s="2">
        <v>41221</v>
      </c>
      <c r="AJ1785" s="1">
        <v>2.4649999999999999</v>
      </c>
      <c r="AL1785" s="2">
        <v>41222</v>
      </c>
      <c r="AM1785" s="1">
        <v>1.627</v>
      </c>
      <c r="AO1785" s="2">
        <v>41220</v>
      </c>
      <c r="AP1785" s="1">
        <v>0.3725</v>
      </c>
      <c r="AR1785" s="2">
        <v>41213</v>
      </c>
      <c r="AS1785" s="1">
        <v>0.32600000000000001</v>
      </c>
      <c r="AU1785" s="2">
        <v>41218</v>
      </c>
      <c r="AV1785" s="1">
        <v>2.2909999999999999</v>
      </c>
      <c r="AX1785" s="2">
        <v>41215</v>
      </c>
      <c r="AY1785" s="1">
        <v>2.2881999999999998</v>
      </c>
      <c r="BA1785" s="116">
        <v>41215</v>
      </c>
      <c r="BB1785" s="1">
        <v>1.7606999999999999</v>
      </c>
      <c r="BD1785" s="2">
        <v>41212</v>
      </c>
      <c r="BE1785" s="1">
        <v>0.46539999999999998</v>
      </c>
      <c r="BG1785" s="2">
        <v>41317</v>
      </c>
      <c r="BH1785" s="1">
        <v>2.02</v>
      </c>
      <c r="BI1785" s="2"/>
      <c r="BJ1785" s="2">
        <v>41317</v>
      </c>
      <c r="BK1785" s="1">
        <v>0.88</v>
      </c>
      <c r="BM1785" s="2">
        <v>41218</v>
      </c>
      <c r="BN1785" s="1">
        <v>0.92500000000000004</v>
      </c>
    </row>
    <row r="1786" spans="2:66">
      <c r="B1786" s="2">
        <v>41694</v>
      </c>
      <c r="C1786" s="1">
        <v>2.65</v>
      </c>
      <c r="E1786" s="2">
        <v>41156</v>
      </c>
      <c r="F1786" s="1">
        <v>2.83</v>
      </c>
      <c r="H1786" s="2">
        <v>41179</v>
      </c>
      <c r="I1786" s="1">
        <v>2.81</v>
      </c>
      <c r="K1786" s="2">
        <v>41177</v>
      </c>
      <c r="L1786" s="1">
        <v>3.04</v>
      </c>
      <c r="N1786" s="2">
        <v>41187</v>
      </c>
      <c r="O1786" s="1">
        <v>2.82</v>
      </c>
      <c r="Q1786" s="2">
        <v>41221</v>
      </c>
      <c r="R1786" s="1">
        <v>2.95</v>
      </c>
      <c r="T1786" s="2">
        <v>41228</v>
      </c>
      <c r="U1786" s="1">
        <v>2.76</v>
      </c>
      <c r="W1786" s="2">
        <v>41228</v>
      </c>
      <c r="X1786" s="1">
        <v>2.714</v>
      </c>
      <c r="Z1786" s="2">
        <v>41221</v>
      </c>
      <c r="AA1786" s="1">
        <v>2.6949999999999998</v>
      </c>
      <c r="AC1786" s="2">
        <v>41222</v>
      </c>
      <c r="AD1786" s="1">
        <v>2.7549999999999999</v>
      </c>
      <c r="AF1786" s="2">
        <v>41660</v>
      </c>
      <c r="AG1786" s="1">
        <v>0.2366</v>
      </c>
      <c r="AI1786" s="2">
        <v>41222</v>
      </c>
      <c r="AJ1786" s="1">
        <v>2.46</v>
      </c>
      <c r="AL1786" s="2">
        <v>41225</v>
      </c>
      <c r="AM1786" s="1">
        <v>1.63</v>
      </c>
      <c r="AO1786" s="2">
        <v>41221</v>
      </c>
      <c r="AP1786" s="1">
        <v>0.36899999999999999</v>
      </c>
      <c r="AR1786" s="2">
        <v>41214</v>
      </c>
      <c r="AS1786" s="1">
        <v>0.32300000000000001</v>
      </c>
      <c r="AU1786" s="2">
        <v>41219</v>
      </c>
      <c r="AV1786" s="1">
        <v>2.319</v>
      </c>
      <c r="AX1786" s="2">
        <v>41218</v>
      </c>
      <c r="AY1786" s="1">
        <v>2.2736000000000001</v>
      </c>
      <c r="BA1786" s="116">
        <v>41218</v>
      </c>
      <c r="BB1786" s="1">
        <v>1.7509999999999999</v>
      </c>
      <c r="BD1786" s="2">
        <v>41213</v>
      </c>
      <c r="BE1786" s="1">
        <v>0.47360000000000002</v>
      </c>
      <c r="BG1786" s="2">
        <v>41318</v>
      </c>
      <c r="BH1786" s="1">
        <v>2.0499999999999998</v>
      </c>
      <c r="BI1786" s="2"/>
      <c r="BJ1786" s="2">
        <v>41318</v>
      </c>
      <c r="BK1786" s="1">
        <v>0.92</v>
      </c>
      <c r="BM1786" s="2">
        <v>41219</v>
      </c>
      <c r="BN1786" s="1">
        <v>0.93600000000000005</v>
      </c>
    </row>
    <row r="1787" spans="2:66">
      <c r="B1787" s="2">
        <v>41695</v>
      </c>
      <c r="C1787" s="1">
        <v>2.65</v>
      </c>
      <c r="E1787" s="2">
        <v>41157</v>
      </c>
      <c r="F1787" s="1">
        <v>2.81</v>
      </c>
      <c r="H1787" s="2">
        <v>41180</v>
      </c>
      <c r="I1787" s="1">
        <v>2.79</v>
      </c>
      <c r="K1787" s="2">
        <v>41178</v>
      </c>
      <c r="L1787" s="1">
        <v>3.03</v>
      </c>
      <c r="N1787" s="2">
        <v>41190</v>
      </c>
      <c r="O1787" s="1">
        <v>2.83</v>
      </c>
      <c r="Q1787" s="2">
        <v>41222</v>
      </c>
      <c r="R1787" s="1">
        <v>2.9649999999999999</v>
      </c>
      <c r="T1787" s="2">
        <v>41229</v>
      </c>
      <c r="U1787" s="1">
        <v>2.7625000000000002</v>
      </c>
      <c r="W1787" s="2">
        <v>41229</v>
      </c>
      <c r="X1787" s="1">
        <v>2.7175000000000002</v>
      </c>
      <c r="Z1787" s="2">
        <v>41222</v>
      </c>
      <c r="AA1787" s="1">
        <v>2.7149999999999999</v>
      </c>
      <c r="AC1787" s="2">
        <v>41225</v>
      </c>
      <c r="AD1787" s="1">
        <v>2.7625000000000002</v>
      </c>
      <c r="AF1787" s="2">
        <v>41661</v>
      </c>
      <c r="AG1787" s="1">
        <v>0.23710000000000001</v>
      </c>
      <c r="AI1787" s="2">
        <v>41225</v>
      </c>
      <c r="AJ1787" s="1">
        <v>2.4624999999999999</v>
      </c>
      <c r="AL1787" s="2">
        <v>41226</v>
      </c>
      <c r="AM1787" s="1">
        <v>1.623</v>
      </c>
      <c r="AO1787" s="2">
        <v>41222</v>
      </c>
      <c r="AP1787" s="1">
        <v>0.3755</v>
      </c>
      <c r="AR1787" s="2">
        <v>41215</v>
      </c>
      <c r="AS1787" s="1">
        <v>0.3201</v>
      </c>
      <c r="AU1787" s="2">
        <v>41220</v>
      </c>
      <c r="AV1787" s="1">
        <v>2.2669999999999999</v>
      </c>
      <c r="AX1787" s="2">
        <v>41219</v>
      </c>
      <c r="AY1787" s="1">
        <v>2.298</v>
      </c>
      <c r="BA1787" s="116">
        <v>41219</v>
      </c>
      <c r="BB1787" s="1">
        <v>1.7776999999999998</v>
      </c>
      <c r="BD1787" s="2">
        <v>41214</v>
      </c>
      <c r="BE1787" s="1">
        <v>0.45989999999999998</v>
      </c>
      <c r="BG1787" s="2">
        <v>41319</v>
      </c>
      <c r="BH1787" s="1">
        <v>2</v>
      </c>
      <c r="BI1787" s="2"/>
      <c r="BJ1787" s="2">
        <v>41319</v>
      </c>
      <c r="BK1787" s="1">
        <v>0.86</v>
      </c>
      <c r="BM1787" s="2">
        <v>41220</v>
      </c>
      <c r="BN1787" s="1">
        <v>0.872</v>
      </c>
    </row>
    <row r="1788" spans="2:66">
      <c r="B1788" s="2">
        <v>41696</v>
      </c>
      <c r="C1788" s="1">
        <v>2.65</v>
      </c>
      <c r="E1788" s="2">
        <v>41158</v>
      </c>
      <c r="F1788" s="1">
        <v>2.81</v>
      </c>
      <c r="H1788" s="2">
        <v>41184</v>
      </c>
      <c r="I1788" s="1">
        <v>2.76</v>
      </c>
      <c r="K1788" s="2">
        <v>41179</v>
      </c>
      <c r="L1788" s="1">
        <v>3.05</v>
      </c>
      <c r="N1788" s="2">
        <v>41191</v>
      </c>
      <c r="O1788" s="1">
        <v>2.83</v>
      </c>
      <c r="Q1788" s="2">
        <v>41225</v>
      </c>
      <c r="R1788" s="1">
        <v>2.9675000000000002</v>
      </c>
      <c r="T1788" s="2">
        <v>41232</v>
      </c>
      <c r="U1788" s="1">
        <v>2.7800000000000002</v>
      </c>
      <c r="W1788" s="2">
        <v>41232</v>
      </c>
      <c r="X1788" s="1">
        <v>2.7324999999999999</v>
      </c>
      <c r="Z1788" s="2">
        <v>41225</v>
      </c>
      <c r="AA1788" s="1">
        <v>2.7175000000000002</v>
      </c>
      <c r="AC1788" s="2">
        <v>41226</v>
      </c>
      <c r="AD1788" s="1">
        <v>2.7475000000000001</v>
      </c>
      <c r="AF1788" s="2">
        <v>41662</v>
      </c>
      <c r="AG1788" s="1">
        <v>0.23860000000000001</v>
      </c>
      <c r="AI1788" s="2">
        <v>41226</v>
      </c>
      <c r="AJ1788" s="1">
        <v>2.448</v>
      </c>
      <c r="AL1788" s="2">
        <v>41227</v>
      </c>
      <c r="AM1788" s="1">
        <v>1.6120000000000001</v>
      </c>
      <c r="AO1788" s="2">
        <v>41225</v>
      </c>
      <c r="AP1788" s="1">
        <v>0.377</v>
      </c>
      <c r="AR1788" s="2">
        <v>41218</v>
      </c>
      <c r="AS1788" s="1">
        <v>0.31950000000000001</v>
      </c>
      <c r="AU1788" s="2">
        <v>41221</v>
      </c>
      <c r="AV1788" s="1">
        <v>2.2606999999999999</v>
      </c>
      <c r="AX1788" s="2">
        <v>41220</v>
      </c>
      <c r="AY1788" s="1">
        <v>2.2400000000000002</v>
      </c>
      <c r="BA1788" s="116">
        <v>41220</v>
      </c>
      <c r="BB1788" s="1">
        <v>1.7010000000000001</v>
      </c>
      <c r="BD1788" s="2">
        <v>41215</v>
      </c>
      <c r="BE1788" s="1">
        <v>0.44309999999999999</v>
      </c>
      <c r="BG1788" s="2">
        <v>41320</v>
      </c>
      <c r="BH1788" s="1">
        <v>2.0099999999999998</v>
      </c>
      <c r="BI1788" s="2"/>
      <c r="BJ1788" s="2">
        <v>41320</v>
      </c>
      <c r="BK1788" s="1">
        <v>0.87</v>
      </c>
      <c r="BM1788" s="2">
        <v>41221</v>
      </c>
      <c r="BN1788" s="1">
        <v>0.85580000000000001</v>
      </c>
    </row>
    <row r="1789" spans="2:66">
      <c r="B1789" s="2">
        <v>41697</v>
      </c>
      <c r="C1789" s="1">
        <v>2.65</v>
      </c>
      <c r="E1789" s="2">
        <v>41159</v>
      </c>
      <c r="F1789" s="1">
        <v>2.85</v>
      </c>
      <c r="H1789" s="2">
        <v>41186</v>
      </c>
      <c r="I1789" s="1">
        <v>2.74</v>
      </c>
      <c r="K1789" s="2">
        <v>41180</v>
      </c>
      <c r="L1789" s="1">
        <v>3.02</v>
      </c>
      <c r="N1789" s="2">
        <v>41192</v>
      </c>
      <c r="O1789" s="1">
        <v>2.7800000000000002</v>
      </c>
      <c r="Q1789" s="2">
        <v>41226</v>
      </c>
      <c r="R1789" s="1">
        <v>2.9424999999999999</v>
      </c>
      <c r="T1789" s="2">
        <v>41233</v>
      </c>
      <c r="U1789" s="1">
        <v>2.786</v>
      </c>
      <c r="W1789" s="2">
        <v>41233</v>
      </c>
      <c r="X1789" s="1">
        <v>2.74</v>
      </c>
      <c r="Z1789" s="2">
        <v>41226</v>
      </c>
      <c r="AA1789" s="1">
        <v>2.6974999999999998</v>
      </c>
      <c r="AC1789" s="2">
        <v>41227</v>
      </c>
      <c r="AD1789" s="1">
        <v>2.7650000000000001</v>
      </c>
      <c r="AF1789" s="2">
        <v>41663</v>
      </c>
      <c r="AG1789" s="1">
        <v>0.23535</v>
      </c>
      <c r="AI1789" s="2">
        <v>41227</v>
      </c>
      <c r="AJ1789" s="1">
        <v>2.4489999999999998</v>
      </c>
      <c r="AL1789" s="2">
        <v>41228</v>
      </c>
      <c r="AM1789" s="1">
        <v>1.621</v>
      </c>
      <c r="AO1789" s="2">
        <v>41226</v>
      </c>
      <c r="AP1789" s="1">
        <v>0.36699999999999999</v>
      </c>
      <c r="AR1789" s="2">
        <v>41219</v>
      </c>
      <c r="AS1789" s="1">
        <v>0.33100000000000002</v>
      </c>
      <c r="AU1789" s="2">
        <v>41222</v>
      </c>
      <c r="AV1789" s="1">
        <v>2.2452000000000001</v>
      </c>
      <c r="AX1789" s="2">
        <v>41221</v>
      </c>
      <c r="AY1789" s="1">
        <v>2.2330999999999999</v>
      </c>
      <c r="BA1789" s="116">
        <v>41221</v>
      </c>
      <c r="BB1789" s="1">
        <v>1.6800000000000002</v>
      </c>
      <c r="BD1789" s="2">
        <v>41218</v>
      </c>
      <c r="BE1789" s="1">
        <v>0.432</v>
      </c>
      <c r="BG1789" s="2">
        <v>41324</v>
      </c>
      <c r="BH1789" s="1">
        <v>2.0299999999999998</v>
      </c>
      <c r="BI1789" s="2"/>
      <c r="BJ1789" s="2">
        <v>41324</v>
      </c>
      <c r="BK1789" s="1">
        <v>0.89</v>
      </c>
      <c r="BM1789" s="2">
        <v>41222</v>
      </c>
      <c r="BN1789" s="1">
        <v>0.83899999999999997</v>
      </c>
    </row>
    <row r="1790" spans="2:66">
      <c r="B1790" s="2">
        <v>41698</v>
      </c>
      <c r="C1790" s="1">
        <v>2.65</v>
      </c>
      <c r="E1790" s="2">
        <v>41162</v>
      </c>
      <c r="F1790" s="1">
        <v>2.84</v>
      </c>
      <c r="H1790" s="2">
        <v>41187</v>
      </c>
      <c r="I1790" s="1">
        <v>2.75</v>
      </c>
      <c r="K1790" s="2">
        <v>41184</v>
      </c>
      <c r="L1790" s="1">
        <v>2.9699999999999998</v>
      </c>
      <c r="N1790" s="2">
        <v>41193</v>
      </c>
      <c r="O1790" s="1">
        <v>2.81</v>
      </c>
      <c r="Q1790" s="2">
        <v>41227</v>
      </c>
      <c r="R1790" s="1">
        <v>2.9424999999999999</v>
      </c>
      <c r="T1790" s="2">
        <v>41234</v>
      </c>
      <c r="U1790" s="1">
        <v>2.7850000000000001</v>
      </c>
      <c r="W1790" s="2">
        <v>41234</v>
      </c>
      <c r="X1790" s="1">
        <v>2.7349999999999999</v>
      </c>
      <c r="Z1790" s="2">
        <v>41227</v>
      </c>
      <c r="AA1790" s="1">
        <v>2.7124999999999999</v>
      </c>
      <c r="AC1790" s="2">
        <v>41228</v>
      </c>
      <c r="AD1790" s="1">
        <v>2.7650000000000001</v>
      </c>
      <c r="AF1790" s="2">
        <v>41666</v>
      </c>
      <c r="AG1790" s="1">
        <v>0.2361</v>
      </c>
      <c r="AI1790" s="2">
        <v>41228</v>
      </c>
      <c r="AJ1790" s="1">
        <v>2.4590000000000001</v>
      </c>
      <c r="AL1790" s="2">
        <v>41229</v>
      </c>
      <c r="AM1790" s="1">
        <v>1.6114999999999999</v>
      </c>
      <c r="AO1790" s="2">
        <v>41227</v>
      </c>
      <c r="AP1790" s="1">
        <v>0.36199999999999999</v>
      </c>
      <c r="AR1790" s="2">
        <v>41220</v>
      </c>
      <c r="AS1790" s="1">
        <v>0.32200000000000001</v>
      </c>
      <c r="AU1790" s="2">
        <v>41225</v>
      </c>
      <c r="AV1790" s="1">
        <v>2.258</v>
      </c>
      <c r="AX1790" s="2">
        <v>41222</v>
      </c>
      <c r="AY1790" s="1">
        <v>2.2139000000000002</v>
      </c>
      <c r="BA1790" s="116">
        <v>41222</v>
      </c>
      <c r="BB1790" s="1">
        <v>1.6644999999999999</v>
      </c>
      <c r="BD1790" s="2">
        <v>41219</v>
      </c>
      <c r="BE1790" s="1">
        <v>0.43630000000000002</v>
      </c>
      <c r="BG1790" s="2">
        <v>41325</v>
      </c>
      <c r="BH1790" s="1">
        <v>2.02</v>
      </c>
      <c r="BI1790" s="2"/>
      <c r="BJ1790" s="2">
        <v>41325</v>
      </c>
      <c r="BK1790" s="1">
        <v>0.88</v>
      </c>
      <c r="BM1790" s="2">
        <v>41225</v>
      </c>
      <c r="BN1790" s="1">
        <v>0.84399999999999997</v>
      </c>
    </row>
    <row r="1791" spans="2:66">
      <c r="B1791" s="2">
        <v>41701</v>
      </c>
      <c r="C1791" s="1">
        <v>2.65</v>
      </c>
      <c r="E1791" s="2">
        <v>41163</v>
      </c>
      <c r="F1791" s="1">
        <v>2.82</v>
      </c>
      <c r="H1791" s="2">
        <v>41190</v>
      </c>
      <c r="I1791" s="1">
        <v>2.76</v>
      </c>
      <c r="K1791" s="2">
        <v>41186</v>
      </c>
      <c r="L1791" s="1">
        <v>2.95</v>
      </c>
      <c r="N1791" s="2">
        <v>41194</v>
      </c>
      <c r="O1791" s="1">
        <v>2.83</v>
      </c>
      <c r="Q1791" s="2">
        <v>41228</v>
      </c>
      <c r="R1791" s="1">
        <v>2.93</v>
      </c>
      <c r="T1791" s="2">
        <v>41235</v>
      </c>
      <c r="U1791" s="1">
        <v>2.8079999999999998</v>
      </c>
      <c r="W1791" s="2">
        <v>41235</v>
      </c>
      <c r="X1791" s="1">
        <v>2.758</v>
      </c>
      <c r="Z1791" s="2">
        <v>41228</v>
      </c>
      <c r="AA1791" s="1">
        <v>2.71</v>
      </c>
      <c r="AC1791" s="2">
        <v>41229</v>
      </c>
      <c r="AD1791" s="1">
        <v>2.77</v>
      </c>
      <c r="AF1791" s="2">
        <v>41667</v>
      </c>
      <c r="AG1791" s="1">
        <v>0.2361</v>
      </c>
      <c r="AI1791" s="2">
        <v>41229</v>
      </c>
      <c r="AJ1791" s="1">
        <v>2.4660000000000002</v>
      </c>
      <c r="AL1791" s="2">
        <v>41232</v>
      </c>
      <c r="AM1791" s="1">
        <v>1.6415</v>
      </c>
      <c r="AO1791" s="2">
        <v>41228</v>
      </c>
      <c r="AP1791" s="1">
        <v>0.372</v>
      </c>
      <c r="AR1791" s="2">
        <v>41221</v>
      </c>
      <c r="AS1791" s="1">
        <v>0.32200000000000001</v>
      </c>
      <c r="AU1791" s="2">
        <v>41226</v>
      </c>
      <c r="AV1791" s="1">
        <v>2.2370000000000001</v>
      </c>
      <c r="AX1791" s="2">
        <v>41225</v>
      </c>
      <c r="AY1791" s="1">
        <v>2.2240000000000002</v>
      </c>
      <c r="BA1791" s="116">
        <v>41225</v>
      </c>
      <c r="BB1791" s="1">
        <v>1.671</v>
      </c>
      <c r="BD1791" s="2">
        <v>41220</v>
      </c>
      <c r="BE1791" s="1">
        <v>0.40100000000000002</v>
      </c>
      <c r="BG1791" s="2">
        <v>41326</v>
      </c>
      <c r="BH1791" s="1">
        <v>1.99</v>
      </c>
      <c r="BI1791" s="2"/>
      <c r="BJ1791" s="2">
        <v>41326</v>
      </c>
      <c r="BK1791" s="1">
        <v>0.86</v>
      </c>
      <c r="BM1791" s="2">
        <v>41226</v>
      </c>
      <c r="BN1791" s="1">
        <v>0.8266</v>
      </c>
    </row>
    <row r="1792" spans="2:66">
      <c r="B1792" s="2">
        <v>41702</v>
      </c>
      <c r="C1792" s="1">
        <v>2.65</v>
      </c>
      <c r="E1792" s="2">
        <v>41164</v>
      </c>
      <c r="F1792" s="1">
        <v>2.83</v>
      </c>
      <c r="H1792" s="2">
        <v>41191</v>
      </c>
      <c r="I1792" s="1">
        <v>2.76</v>
      </c>
      <c r="K1792" s="2">
        <v>41187</v>
      </c>
      <c r="L1792" s="1">
        <v>2.95</v>
      </c>
      <c r="N1792" s="2">
        <v>41197</v>
      </c>
      <c r="O1792" s="1">
        <v>2.82</v>
      </c>
      <c r="Q1792" s="2">
        <v>41229</v>
      </c>
      <c r="R1792" s="1">
        <v>2.9275000000000002</v>
      </c>
      <c r="T1792" s="2">
        <v>41236</v>
      </c>
      <c r="U1792" s="1">
        <v>2.835</v>
      </c>
      <c r="W1792" s="2">
        <v>41236</v>
      </c>
      <c r="X1792" s="1">
        <v>2.7800000000000002</v>
      </c>
      <c r="Z1792" s="2">
        <v>41229</v>
      </c>
      <c r="AA1792" s="1">
        <v>2.7124999999999999</v>
      </c>
      <c r="AC1792" s="2">
        <v>41232</v>
      </c>
      <c r="AD1792" s="1">
        <v>2.7749999999999999</v>
      </c>
      <c r="AF1792" s="2">
        <v>41668</v>
      </c>
      <c r="AG1792" s="1">
        <v>0.2356</v>
      </c>
      <c r="AI1792" s="2">
        <v>41232</v>
      </c>
      <c r="AJ1792" s="1">
        <v>2.4980000000000002</v>
      </c>
      <c r="AL1792" s="2">
        <v>41233</v>
      </c>
      <c r="AM1792" s="1">
        <v>1.6870000000000001</v>
      </c>
      <c r="AO1792" s="2">
        <v>41229</v>
      </c>
      <c r="AP1792" s="1">
        <v>0.371</v>
      </c>
      <c r="AR1792" s="2">
        <v>41222</v>
      </c>
      <c r="AS1792" s="1">
        <v>0.3256</v>
      </c>
      <c r="AU1792" s="2">
        <v>41227</v>
      </c>
      <c r="AV1792" s="1">
        <v>2.2414000000000001</v>
      </c>
      <c r="AX1792" s="2">
        <v>41226</v>
      </c>
      <c r="AY1792" s="1">
        <v>2.2000000000000002</v>
      </c>
      <c r="BA1792" s="116">
        <v>41226</v>
      </c>
      <c r="BB1792" s="1">
        <v>1.643</v>
      </c>
      <c r="BD1792" s="2">
        <v>41221</v>
      </c>
      <c r="BE1792" s="1">
        <v>0.38400000000000001</v>
      </c>
      <c r="BG1792" s="2">
        <v>41327</v>
      </c>
      <c r="BH1792" s="1">
        <v>1.97</v>
      </c>
      <c r="BI1792" s="2"/>
      <c r="BJ1792" s="2">
        <v>41327</v>
      </c>
      <c r="BK1792" s="1">
        <v>0.84</v>
      </c>
      <c r="BM1792" s="2">
        <v>41227</v>
      </c>
      <c r="BN1792" s="1">
        <v>0.83</v>
      </c>
    </row>
    <row r="1793" spans="2:66">
      <c r="B1793" s="2">
        <v>41703</v>
      </c>
      <c r="C1793" s="1">
        <v>2.65</v>
      </c>
      <c r="E1793" s="2">
        <v>41165</v>
      </c>
      <c r="F1793" s="1">
        <v>2.88</v>
      </c>
      <c r="H1793" s="2">
        <v>41192</v>
      </c>
      <c r="I1793" s="1">
        <v>2.71</v>
      </c>
      <c r="K1793" s="2">
        <v>41190</v>
      </c>
      <c r="L1793" s="1">
        <v>2.96</v>
      </c>
      <c r="N1793" s="2">
        <v>41198</v>
      </c>
      <c r="O1793" s="1">
        <v>2.85</v>
      </c>
      <c r="Q1793" s="2">
        <v>41232</v>
      </c>
      <c r="R1793" s="1">
        <v>2.9424999999999999</v>
      </c>
      <c r="T1793" s="2">
        <v>41239</v>
      </c>
      <c r="U1793" s="1">
        <v>2.8250000000000002</v>
      </c>
      <c r="W1793" s="2">
        <v>41239</v>
      </c>
      <c r="X1793" s="1">
        <v>2.77</v>
      </c>
      <c r="Z1793" s="2">
        <v>41232</v>
      </c>
      <c r="AA1793" s="1">
        <v>2.7275</v>
      </c>
      <c r="AC1793" s="2">
        <v>41233</v>
      </c>
      <c r="AD1793" s="1">
        <v>2.7759999999999998</v>
      </c>
      <c r="AF1793" s="2">
        <v>41669</v>
      </c>
      <c r="AG1793" s="1">
        <v>0.23760000000000001</v>
      </c>
      <c r="AI1793" s="2">
        <v>41233</v>
      </c>
      <c r="AJ1793" s="1">
        <v>2.5540000000000003</v>
      </c>
      <c r="AL1793" s="2">
        <v>41234</v>
      </c>
      <c r="AM1793" s="1">
        <v>1.6985000000000001</v>
      </c>
      <c r="AO1793" s="2">
        <v>41232</v>
      </c>
      <c r="AP1793" s="1">
        <v>0.3695</v>
      </c>
      <c r="AR1793" s="2">
        <v>41225</v>
      </c>
      <c r="AS1793" s="1">
        <v>0.32350000000000001</v>
      </c>
      <c r="AU1793" s="2">
        <v>41228</v>
      </c>
      <c r="AV1793" s="1">
        <v>2.2589999999999999</v>
      </c>
      <c r="AX1793" s="2">
        <v>41227</v>
      </c>
      <c r="AY1793" s="1">
        <v>2.202</v>
      </c>
      <c r="BA1793" s="116">
        <v>41227</v>
      </c>
      <c r="BB1793" s="1">
        <v>1.6419999999999999</v>
      </c>
      <c r="BD1793" s="2">
        <v>41222</v>
      </c>
      <c r="BE1793" s="1">
        <v>0.38600000000000001</v>
      </c>
      <c r="BG1793" s="2">
        <v>41330</v>
      </c>
      <c r="BH1793" s="1">
        <v>1.88</v>
      </c>
      <c r="BI1793" s="2"/>
      <c r="BJ1793" s="2">
        <v>41330</v>
      </c>
      <c r="BK1793" s="1">
        <v>0.78</v>
      </c>
      <c r="BM1793" s="2">
        <v>41228</v>
      </c>
      <c r="BN1793" s="1">
        <v>0.83520000000000005</v>
      </c>
    </row>
    <row r="1794" spans="2:66">
      <c r="B1794" s="2">
        <v>41704</v>
      </c>
      <c r="C1794" s="1">
        <v>2.65</v>
      </c>
      <c r="E1794" s="2">
        <v>41166</v>
      </c>
      <c r="F1794" s="1">
        <v>2.88</v>
      </c>
      <c r="H1794" s="2">
        <v>41193</v>
      </c>
      <c r="I1794" s="1">
        <v>2.74</v>
      </c>
      <c r="K1794" s="2">
        <v>41191</v>
      </c>
      <c r="L1794" s="1">
        <v>2.96</v>
      </c>
      <c r="N1794" s="2">
        <v>41199</v>
      </c>
      <c r="O1794" s="1">
        <v>2.88</v>
      </c>
      <c r="Q1794" s="2">
        <v>41233</v>
      </c>
      <c r="R1794" s="1">
        <v>2.9550000000000001</v>
      </c>
      <c r="T1794" s="2">
        <v>41240</v>
      </c>
      <c r="U1794" s="1">
        <v>2.855</v>
      </c>
      <c r="W1794" s="2">
        <v>41240</v>
      </c>
      <c r="X1794" s="1">
        <v>2.7925</v>
      </c>
      <c r="Z1794" s="2">
        <v>41233</v>
      </c>
      <c r="AA1794" s="1">
        <v>2.7335000000000003</v>
      </c>
      <c r="AC1794" s="2">
        <v>41234</v>
      </c>
      <c r="AD1794" s="1">
        <v>2.7749999999999999</v>
      </c>
      <c r="AF1794" s="2">
        <v>41670</v>
      </c>
      <c r="AG1794" s="1">
        <v>0.2366</v>
      </c>
      <c r="AI1794" s="2">
        <v>41234</v>
      </c>
      <c r="AJ1794" s="1">
        <v>2.5540000000000003</v>
      </c>
      <c r="AL1794" s="2">
        <v>41235</v>
      </c>
      <c r="AM1794" s="1">
        <v>1.6989999999999998</v>
      </c>
      <c r="AO1794" s="2">
        <v>41233</v>
      </c>
      <c r="AP1794" s="1">
        <v>0.3765</v>
      </c>
      <c r="AR1794" s="2">
        <v>41226</v>
      </c>
      <c r="AS1794" s="1">
        <v>0.32200000000000001</v>
      </c>
      <c r="AU1794" s="2">
        <v>41229</v>
      </c>
      <c r="AV1794" s="1">
        <v>2.2709999999999999</v>
      </c>
      <c r="AX1794" s="2">
        <v>41228</v>
      </c>
      <c r="AY1794" s="1">
        <v>2.218</v>
      </c>
      <c r="BA1794" s="116">
        <v>41228</v>
      </c>
      <c r="BB1794" s="1">
        <v>1.655</v>
      </c>
      <c r="BD1794" s="2">
        <v>41225</v>
      </c>
      <c r="BE1794" s="1">
        <v>0.38729999999999998</v>
      </c>
      <c r="BG1794" s="2">
        <v>41331</v>
      </c>
      <c r="BH1794" s="1">
        <v>1.88</v>
      </c>
      <c r="BI1794" s="2"/>
      <c r="BJ1794" s="2">
        <v>41331</v>
      </c>
      <c r="BK1794" s="1">
        <v>0.78</v>
      </c>
      <c r="BM1794" s="2">
        <v>41229</v>
      </c>
      <c r="BN1794" s="1">
        <v>0.84499999999999997</v>
      </c>
    </row>
    <row r="1795" spans="2:66">
      <c r="B1795" s="2">
        <v>41705</v>
      </c>
      <c r="C1795" s="1">
        <v>2.65</v>
      </c>
      <c r="E1795" s="2">
        <v>41169</v>
      </c>
      <c r="F1795" s="1">
        <v>2.9</v>
      </c>
      <c r="H1795" s="2">
        <v>41194</v>
      </c>
      <c r="I1795" s="1">
        <v>2.77</v>
      </c>
      <c r="K1795" s="2">
        <v>41192</v>
      </c>
      <c r="L1795" s="1">
        <v>2.91</v>
      </c>
      <c r="N1795" s="2">
        <v>41200</v>
      </c>
      <c r="O1795" s="1">
        <v>2.91</v>
      </c>
      <c r="Q1795" s="2">
        <v>41234</v>
      </c>
      <c r="R1795" s="1">
        <v>2.95</v>
      </c>
      <c r="T1795" s="2">
        <v>41241</v>
      </c>
      <c r="U1795" s="1">
        <v>2.8325</v>
      </c>
      <c r="W1795" s="2">
        <v>41241</v>
      </c>
      <c r="X1795" s="1">
        <v>2.7774999999999999</v>
      </c>
      <c r="Z1795" s="2">
        <v>41234</v>
      </c>
      <c r="AA1795" s="1">
        <v>2.7349999999999999</v>
      </c>
      <c r="AC1795" s="2">
        <v>41235</v>
      </c>
      <c r="AD1795" s="1">
        <v>2.7880000000000003</v>
      </c>
      <c r="AF1795" s="2">
        <v>41673</v>
      </c>
      <c r="AG1795" s="1">
        <v>0.2356</v>
      </c>
      <c r="AI1795" s="2">
        <v>41235</v>
      </c>
      <c r="AJ1795" s="1">
        <v>2.5575000000000001</v>
      </c>
      <c r="AL1795" s="2">
        <v>41236</v>
      </c>
      <c r="AM1795" s="1">
        <v>1.7090000000000001</v>
      </c>
      <c r="AO1795" s="2">
        <v>41234</v>
      </c>
      <c r="AP1795" s="1">
        <v>0.38700000000000001</v>
      </c>
      <c r="AR1795" s="2">
        <v>41227</v>
      </c>
      <c r="AS1795" s="1">
        <v>0.32029999999999997</v>
      </c>
      <c r="AU1795" s="2">
        <v>41232</v>
      </c>
      <c r="AV1795" s="1">
        <v>2.2934999999999999</v>
      </c>
      <c r="AX1795" s="2">
        <v>41229</v>
      </c>
      <c r="AY1795" s="1">
        <v>2.226</v>
      </c>
      <c r="BA1795" s="116">
        <v>41229</v>
      </c>
      <c r="BB1795" s="1">
        <v>1.661</v>
      </c>
      <c r="BD1795" s="2">
        <v>41226</v>
      </c>
      <c r="BE1795" s="1">
        <v>0.38950000000000001</v>
      </c>
      <c r="BG1795" s="2">
        <v>41332</v>
      </c>
      <c r="BH1795" s="1">
        <v>1.9100000000000001</v>
      </c>
      <c r="BI1795" s="2"/>
      <c r="BJ1795" s="2">
        <v>41332</v>
      </c>
      <c r="BK1795" s="1">
        <v>0.78</v>
      </c>
      <c r="BM1795" s="2">
        <v>41232</v>
      </c>
      <c r="BN1795" s="1">
        <v>0.85829999999999995</v>
      </c>
    </row>
    <row r="1796" spans="2:66">
      <c r="B1796" s="2">
        <v>41708</v>
      </c>
      <c r="C1796" s="1">
        <v>2.65</v>
      </c>
      <c r="E1796" s="2">
        <v>41170</v>
      </c>
      <c r="F1796" s="1">
        <v>2.87</v>
      </c>
      <c r="H1796" s="2">
        <v>41197</v>
      </c>
      <c r="I1796" s="1">
        <v>2.76</v>
      </c>
      <c r="K1796" s="2">
        <v>41193</v>
      </c>
      <c r="L1796" s="1">
        <v>2.92</v>
      </c>
      <c r="N1796" s="2">
        <v>41201</v>
      </c>
      <c r="O1796" s="1">
        <v>2.89</v>
      </c>
      <c r="Q1796" s="2">
        <v>41235</v>
      </c>
      <c r="R1796" s="1">
        <v>2.98</v>
      </c>
      <c r="T1796" s="2">
        <v>41242</v>
      </c>
      <c r="U1796" s="1">
        <v>2.8325</v>
      </c>
      <c r="W1796" s="2">
        <v>41242</v>
      </c>
      <c r="X1796" s="1">
        <v>2.778</v>
      </c>
      <c r="Z1796" s="2">
        <v>41235</v>
      </c>
      <c r="AA1796" s="1">
        <v>2.7549999999999999</v>
      </c>
      <c r="AC1796" s="2">
        <v>41236</v>
      </c>
      <c r="AD1796" s="1">
        <v>2.798</v>
      </c>
      <c r="AF1796" s="2">
        <v>41674</v>
      </c>
      <c r="AG1796" s="1">
        <v>0.23644999999999999</v>
      </c>
      <c r="AI1796" s="2">
        <v>41236</v>
      </c>
      <c r="AJ1796" s="1">
        <v>2.569</v>
      </c>
      <c r="AL1796" s="2">
        <v>41239</v>
      </c>
      <c r="AM1796" s="1">
        <v>1.6859999999999999</v>
      </c>
      <c r="AO1796" s="2">
        <v>41235</v>
      </c>
      <c r="AP1796" s="1">
        <v>0.38800000000000001</v>
      </c>
      <c r="AR1796" s="2">
        <v>41228</v>
      </c>
      <c r="AS1796" s="1">
        <v>0.33040000000000003</v>
      </c>
      <c r="AU1796" s="2">
        <v>41233</v>
      </c>
      <c r="AV1796" s="1">
        <v>2.3346999999999998</v>
      </c>
      <c r="AX1796" s="2">
        <v>41232</v>
      </c>
      <c r="AY1796" s="1">
        <v>2.2496</v>
      </c>
      <c r="BA1796" s="116">
        <v>41232</v>
      </c>
      <c r="BB1796" s="1">
        <v>1.6830000000000001</v>
      </c>
      <c r="BD1796" s="2">
        <v>41227</v>
      </c>
      <c r="BE1796" s="1">
        <v>0.38100000000000001</v>
      </c>
      <c r="BG1796" s="2">
        <v>41333</v>
      </c>
      <c r="BH1796" s="1">
        <v>1.8900000000000001</v>
      </c>
      <c r="BI1796" s="2"/>
      <c r="BJ1796" s="2">
        <v>41333</v>
      </c>
      <c r="BK1796" s="1">
        <v>0.77</v>
      </c>
      <c r="BM1796" s="2">
        <v>41233</v>
      </c>
      <c r="BN1796" s="1">
        <v>0.89549999999999996</v>
      </c>
    </row>
    <row r="1797" spans="2:66">
      <c r="B1797" s="2">
        <v>41709</v>
      </c>
      <c r="C1797" s="1">
        <v>2.65</v>
      </c>
      <c r="E1797" s="2">
        <v>41171</v>
      </c>
      <c r="F1797" s="1">
        <v>2.89</v>
      </c>
      <c r="H1797" s="2">
        <v>41198</v>
      </c>
      <c r="I1797" s="1">
        <v>2.7800000000000002</v>
      </c>
      <c r="K1797" s="2">
        <v>41194</v>
      </c>
      <c r="L1797" s="1">
        <v>2.95</v>
      </c>
      <c r="N1797" s="2">
        <v>41204</v>
      </c>
      <c r="O1797" s="1">
        <v>2.92</v>
      </c>
      <c r="Q1797" s="2">
        <v>41236</v>
      </c>
      <c r="R1797" s="1">
        <v>3.0049999999999999</v>
      </c>
      <c r="T1797" s="2">
        <v>41243</v>
      </c>
      <c r="U1797" s="1">
        <v>2.8449999999999998</v>
      </c>
      <c r="W1797" s="2">
        <v>41243</v>
      </c>
      <c r="X1797" s="1">
        <v>2.7880000000000003</v>
      </c>
      <c r="Z1797" s="2">
        <v>41236</v>
      </c>
      <c r="AA1797" s="1">
        <v>2.7749999999999999</v>
      </c>
      <c r="AC1797" s="2">
        <v>41239</v>
      </c>
      <c r="AD1797" s="1">
        <v>2.7875000000000001</v>
      </c>
      <c r="AF1797" s="2">
        <v>41675</v>
      </c>
      <c r="AG1797" s="1">
        <v>0.23635</v>
      </c>
      <c r="AI1797" s="2">
        <v>41239</v>
      </c>
      <c r="AJ1797" s="1">
        <v>2.5510000000000002</v>
      </c>
      <c r="AL1797" s="2">
        <v>41240</v>
      </c>
      <c r="AM1797" s="1">
        <v>1.6539999999999999</v>
      </c>
      <c r="AO1797" s="2">
        <v>41236</v>
      </c>
      <c r="AP1797" s="1">
        <v>0.39100000000000001</v>
      </c>
      <c r="AR1797" s="2">
        <v>41229</v>
      </c>
      <c r="AS1797" s="1">
        <v>0.33450000000000002</v>
      </c>
      <c r="AU1797" s="2">
        <v>41234</v>
      </c>
      <c r="AV1797" s="1">
        <v>2.3395999999999999</v>
      </c>
      <c r="AX1797" s="2">
        <v>41233</v>
      </c>
      <c r="AY1797" s="1">
        <v>2.2906</v>
      </c>
      <c r="BA1797" s="116">
        <v>41233</v>
      </c>
      <c r="BB1797" s="1">
        <v>1.7257</v>
      </c>
      <c r="BD1797" s="2">
        <v>41228</v>
      </c>
      <c r="BE1797" s="1">
        <v>0.38100000000000001</v>
      </c>
      <c r="BG1797" s="2">
        <v>41334</v>
      </c>
      <c r="BH1797" s="1">
        <v>1.8599999999999999</v>
      </c>
      <c r="BI1797" s="2"/>
      <c r="BJ1797" s="2">
        <v>41334</v>
      </c>
      <c r="BK1797" s="1">
        <v>0.75</v>
      </c>
      <c r="BM1797" s="2">
        <v>41234</v>
      </c>
      <c r="BN1797" s="1">
        <v>0.90529999999999999</v>
      </c>
    </row>
    <row r="1798" spans="2:66">
      <c r="B1798" s="2">
        <v>41710</v>
      </c>
      <c r="C1798" s="1">
        <v>2.65</v>
      </c>
      <c r="E1798" s="2">
        <v>41172</v>
      </c>
      <c r="F1798" s="1">
        <v>2.84</v>
      </c>
      <c r="H1798" s="2">
        <v>41199</v>
      </c>
      <c r="I1798" s="1">
        <v>2.81</v>
      </c>
      <c r="K1798" s="2">
        <v>41197</v>
      </c>
      <c r="L1798" s="1">
        <v>2.94</v>
      </c>
      <c r="N1798" s="2">
        <v>41205</v>
      </c>
      <c r="O1798" s="1">
        <v>2.9</v>
      </c>
      <c r="Q1798" s="2">
        <v>41239</v>
      </c>
      <c r="R1798" s="1">
        <v>2.9950000000000001</v>
      </c>
      <c r="T1798" s="2">
        <v>41246</v>
      </c>
      <c r="U1798" s="1">
        <v>2.8475000000000001</v>
      </c>
      <c r="W1798" s="2">
        <v>41246</v>
      </c>
      <c r="X1798" s="1">
        <v>2.79</v>
      </c>
      <c r="Z1798" s="2">
        <v>41239</v>
      </c>
      <c r="AA1798" s="1">
        <v>2.7650000000000001</v>
      </c>
      <c r="AC1798" s="2">
        <v>41240</v>
      </c>
      <c r="AD1798" s="1">
        <v>2.8</v>
      </c>
      <c r="AF1798" s="2">
        <v>41676</v>
      </c>
      <c r="AG1798" s="1">
        <v>0.23685</v>
      </c>
      <c r="AI1798" s="2">
        <v>41240</v>
      </c>
      <c r="AJ1798" s="1">
        <v>2.5295000000000001</v>
      </c>
      <c r="AL1798" s="2">
        <v>41241</v>
      </c>
      <c r="AM1798" s="1">
        <v>1.65</v>
      </c>
      <c r="AO1798" s="2">
        <v>41239</v>
      </c>
      <c r="AP1798" s="1">
        <v>0.39400000000000002</v>
      </c>
      <c r="AR1798" s="2">
        <v>41232</v>
      </c>
      <c r="AS1798" s="1">
        <v>0.32779999999999998</v>
      </c>
      <c r="AU1798" s="2">
        <v>41235</v>
      </c>
      <c r="AV1798" s="1">
        <v>2.3464999999999998</v>
      </c>
      <c r="AX1798" s="2">
        <v>41234</v>
      </c>
      <c r="AY1798" s="1">
        <v>2.2965999999999998</v>
      </c>
      <c r="BA1798" s="116">
        <v>41234</v>
      </c>
      <c r="BB1798" s="1">
        <v>1.7336</v>
      </c>
      <c r="BD1798" s="2">
        <v>41229</v>
      </c>
      <c r="BE1798" s="1">
        <v>0.3921</v>
      </c>
      <c r="BG1798" s="2">
        <v>41337</v>
      </c>
      <c r="BH1798" s="1">
        <v>1.88</v>
      </c>
      <c r="BI1798" s="2"/>
      <c r="BJ1798" s="2">
        <v>41337</v>
      </c>
      <c r="BK1798" s="1">
        <v>0.76</v>
      </c>
      <c r="BM1798" s="2">
        <v>41235</v>
      </c>
      <c r="BN1798" s="1">
        <v>0.90600000000000003</v>
      </c>
    </row>
    <row r="1799" spans="2:66">
      <c r="B1799" s="2">
        <v>41711</v>
      </c>
      <c r="C1799" s="1">
        <v>2.65</v>
      </c>
      <c r="E1799" s="2">
        <v>41173</v>
      </c>
      <c r="F1799" s="1">
        <v>2.85</v>
      </c>
      <c r="H1799" s="2">
        <v>41200</v>
      </c>
      <c r="I1799" s="1">
        <v>2.84</v>
      </c>
      <c r="K1799" s="2">
        <v>41198</v>
      </c>
      <c r="L1799" s="1">
        <v>2.96</v>
      </c>
      <c r="N1799" s="2">
        <v>41206</v>
      </c>
      <c r="O1799" s="1">
        <v>2.89</v>
      </c>
      <c r="Q1799" s="2">
        <v>41240</v>
      </c>
      <c r="R1799" s="1">
        <v>3.0249999999999999</v>
      </c>
      <c r="T1799" s="2">
        <v>41247</v>
      </c>
      <c r="U1799" s="1">
        <v>2.8525</v>
      </c>
      <c r="W1799" s="2">
        <v>41247</v>
      </c>
      <c r="X1799" s="1">
        <v>2.79</v>
      </c>
      <c r="Z1799" s="2">
        <v>41240</v>
      </c>
      <c r="AA1799" s="1">
        <v>2.7875000000000001</v>
      </c>
      <c r="AC1799" s="2">
        <v>41241</v>
      </c>
      <c r="AD1799" s="1">
        <v>2.7880000000000003</v>
      </c>
      <c r="AF1799" s="2">
        <v>41677</v>
      </c>
      <c r="AG1799" s="1">
        <v>0.23385</v>
      </c>
      <c r="AI1799" s="2">
        <v>41241</v>
      </c>
      <c r="AJ1799" s="1">
        <v>2.5430000000000001</v>
      </c>
      <c r="AL1799" s="2">
        <v>41242</v>
      </c>
      <c r="AM1799" s="1">
        <v>1.6419999999999999</v>
      </c>
      <c r="AO1799" s="2">
        <v>41240</v>
      </c>
      <c r="AP1799" s="1">
        <v>0.38300000000000001</v>
      </c>
      <c r="AR1799" s="2">
        <v>41233</v>
      </c>
      <c r="AS1799" s="1">
        <v>0.3271</v>
      </c>
      <c r="AU1799" s="2">
        <v>41236</v>
      </c>
      <c r="AV1799" s="1">
        <v>2.3592</v>
      </c>
      <c r="AX1799" s="2">
        <v>41235</v>
      </c>
      <c r="AY1799" s="1">
        <v>2.3010000000000002</v>
      </c>
      <c r="BA1799" s="116">
        <v>41235</v>
      </c>
      <c r="BB1799" s="1">
        <v>1.7345000000000002</v>
      </c>
      <c r="BD1799" s="2">
        <v>41232</v>
      </c>
      <c r="BE1799" s="1">
        <v>0.39700000000000002</v>
      </c>
      <c r="BG1799" s="2">
        <v>41338</v>
      </c>
      <c r="BH1799" s="1">
        <v>1.9</v>
      </c>
      <c r="BI1799" s="2"/>
      <c r="BJ1799" s="2">
        <v>41338</v>
      </c>
      <c r="BK1799" s="1">
        <v>0.77</v>
      </c>
      <c r="BM1799" s="2">
        <v>41236</v>
      </c>
      <c r="BN1799" s="1">
        <v>0.91100000000000003</v>
      </c>
    </row>
    <row r="1800" spans="2:66">
      <c r="B1800" s="2">
        <v>41712</v>
      </c>
      <c r="C1800" s="1">
        <v>2.65</v>
      </c>
      <c r="E1800" s="2">
        <v>41177</v>
      </c>
      <c r="F1800" s="1">
        <v>2.84</v>
      </c>
      <c r="H1800" s="2">
        <v>41201</v>
      </c>
      <c r="I1800" s="1">
        <v>2.81</v>
      </c>
      <c r="K1800" s="2">
        <v>41199</v>
      </c>
      <c r="L1800" s="1">
        <v>2.98</v>
      </c>
      <c r="N1800" s="2">
        <v>41207</v>
      </c>
      <c r="O1800" s="1">
        <v>2.89</v>
      </c>
      <c r="Q1800" s="2">
        <v>41241</v>
      </c>
      <c r="R1800" s="1">
        <v>3.01</v>
      </c>
      <c r="T1800" s="2">
        <v>41248</v>
      </c>
      <c r="U1800" s="1">
        <v>2.8780000000000001</v>
      </c>
      <c r="W1800" s="2">
        <v>41248</v>
      </c>
      <c r="X1800" s="1">
        <v>2.81</v>
      </c>
      <c r="Z1800" s="2">
        <v>41241</v>
      </c>
      <c r="AA1800" s="1">
        <v>2.77</v>
      </c>
      <c r="AC1800" s="2">
        <v>41242</v>
      </c>
      <c r="AD1800" s="1">
        <v>2.7875000000000001</v>
      </c>
      <c r="AF1800" s="2">
        <v>41680</v>
      </c>
      <c r="AG1800" s="1">
        <v>0.23385</v>
      </c>
      <c r="AI1800" s="2">
        <v>41242</v>
      </c>
      <c r="AJ1800" s="1">
        <v>2.5449999999999999</v>
      </c>
      <c r="AL1800" s="2">
        <v>41243</v>
      </c>
      <c r="AM1800" s="1">
        <v>1.6480000000000001</v>
      </c>
      <c r="AO1800" s="2">
        <v>41241</v>
      </c>
      <c r="AP1800" s="1">
        <v>0.373</v>
      </c>
      <c r="AR1800" s="2">
        <v>41234</v>
      </c>
      <c r="AS1800" s="1">
        <v>0.33650000000000002</v>
      </c>
      <c r="AU1800" s="2">
        <v>41239</v>
      </c>
      <c r="AV1800" s="1">
        <v>2.3529999999999998</v>
      </c>
      <c r="AX1800" s="2">
        <v>41236</v>
      </c>
      <c r="AY1800" s="1">
        <v>2.3119999999999998</v>
      </c>
      <c r="BA1800" s="116">
        <v>41236</v>
      </c>
      <c r="BB1800" s="1">
        <v>1.7450000000000001</v>
      </c>
      <c r="BD1800" s="2">
        <v>41233</v>
      </c>
      <c r="BE1800" s="1">
        <v>0.41199999999999998</v>
      </c>
      <c r="BG1800" s="2">
        <v>41339</v>
      </c>
      <c r="BH1800" s="1">
        <v>1.95</v>
      </c>
      <c r="BI1800" s="2"/>
      <c r="BJ1800" s="2">
        <v>41339</v>
      </c>
      <c r="BK1800" s="1">
        <v>0.81</v>
      </c>
      <c r="BM1800" s="2">
        <v>41239</v>
      </c>
      <c r="BN1800" s="1">
        <v>0.90600000000000003</v>
      </c>
    </row>
    <row r="1801" spans="2:66">
      <c r="B1801" s="2">
        <v>41715</v>
      </c>
      <c r="C1801" s="1">
        <v>2.65</v>
      </c>
      <c r="E1801" s="2">
        <v>41178</v>
      </c>
      <c r="F1801" s="1">
        <v>2.84</v>
      </c>
      <c r="H1801" s="2">
        <v>41204</v>
      </c>
      <c r="I1801" s="1">
        <v>2.84</v>
      </c>
      <c r="K1801" s="2">
        <v>41200</v>
      </c>
      <c r="L1801" s="1">
        <v>3.02</v>
      </c>
      <c r="N1801" s="2">
        <v>41208</v>
      </c>
      <c r="O1801" s="1">
        <v>2.86</v>
      </c>
      <c r="Q1801" s="2">
        <v>41242</v>
      </c>
      <c r="R1801" s="1">
        <v>3.01</v>
      </c>
      <c r="T1801" s="2">
        <v>41249</v>
      </c>
      <c r="U1801" s="1">
        <v>2.863</v>
      </c>
      <c r="W1801" s="2">
        <v>41249</v>
      </c>
      <c r="X1801" s="1">
        <v>2.7949999999999999</v>
      </c>
      <c r="Z1801" s="2">
        <v>41242</v>
      </c>
      <c r="AA1801" s="1">
        <v>2.77</v>
      </c>
      <c r="AC1801" s="2">
        <v>41243</v>
      </c>
      <c r="AD1801" s="1">
        <v>2.7925</v>
      </c>
      <c r="AF1801" s="2">
        <v>41681</v>
      </c>
      <c r="AG1801" s="1">
        <v>0.2366</v>
      </c>
      <c r="AI1801" s="2">
        <v>41243</v>
      </c>
      <c r="AJ1801" s="1">
        <v>2.5579999999999998</v>
      </c>
      <c r="AL1801" s="2">
        <v>41246</v>
      </c>
      <c r="AM1801" s="1">
        <v>1.649</v>
      </c>
      <c r="AO1801" s="2">
        <v>41242</v>
      </c>
      <c r="AP1801" s="1">
        <v>0.372</v>
      </c>
      <c r="AR1801" s="2">
        <v>41235</v>
      </c>
      <c r="AS1801" s="1">
        <v>0.33100000000000002</v>
      </c>
      <c r="AU1801" s="2">
        <v>41240</v>
      </c>
      <c r="AV1801" s="1">
        <v>2.339</v>
      </c>
      <c r="AX1801" s="2">
        <v>41239</v>
      </c>
      <c r="AY1801" s="1">
        <v>2.3069999999999999</v>
      </c>
      <c r="BA1801" s="116">
        <v>41239</v>
      </c>
      <c r="BB1801" s="1">
        <v>1.73</v>
      </c>
      <c r="BD1801" s="2">
        <v>41234</v>
      </c>
      <c r="BE1801" s="1">
        <v>0.42459999999999998</v>
      </c>
      <c r="BG1801" s="2">
        <v>41340</v>
      </c>
      <c r="BH1801" s="1">
        <v>2</v>
      </c>
      <c r="BI1801" s="2"/>
      <c r="BJ1801" s="2">
        <v>41340</v>
      </c>
      <c r="BK1801" s="1">
        <v>0.85</v>
      </c>
      <c r="BM1801" s="2">
        <v>41240</v>
      </c>
      <c r="BN1801" s="1">
        <v>0.89900000000000002</v>
      </c>
    </row>
    <row r="1802" spans="2:66">
      <c r="B1802" s="2">
        <v>41716</v>
      </c>
      <c r="C1802" s="1">
        <v>2.65</v>
      </c>
      <c r="E1802" s="2">
        <v>41179</v>
      </c>
      <c r="F1802" s="1">
        <v>2.86</v>
      </c>
      <c r="H1802" s="2">
        <v>41205</v>
      </c>
      <c r="I1802" s="1">
        <v>2.82</v>
      </c>
      <c r="K1802" s="2">
        <v>41201</v>
      </c>
      <c r="L1802" s="1">
        <v>3.02</v>
      </c>
      <c r="N1802" s="2">
        <v>41211</v>
      </c>
      <c r="O1802" s="1">
        <v>2.87</v>
      </c>
      <c r="Q1802" s="2">
        <v>41243</v>
      </c>
      <c r="R1802" s="1">
        <v>3.0325000000000002</v>
      </c>
      <c r="T1802" s="2">
        <v>41250</v>
      </c>
      <c r="U1802" s="1">
        <v>2.835</v>
      </c>
      <c r="W1802" s="2">
        <v>41250</v>
      </c>
      <c r="X1802" s="1">
        <v>2.7725</v>
      </c>
      <c r="Z1802" s="2">
        <v>41243</v>
      </c>
      <c r="AA1802" s="1">
        <v>2.7800000000000002</v>
      </c>
      <c r="AC1802" s="2">
        <v>41246</v>
      </c>
      <c r="AD1802" s="1">
        <v>2.7925</v>
      </c>
      <c r="AF1802" s="2">
        <v>41682</v>
      </c>
      <c r="AG1802" s="1">
        <v>0.2361</v>
      </c>
      <c r="AI1802" s="2">
        <v>41246</v>
      </c>
      <c r="AJ1802" s="1">
        <v>2.5369999999999999</v>
      </c>
      <c r="AL1802" s="2">
        <v>41247</v>
      </c>
      <c r="AM1802" s="1">
        <v>1.635</v>
      </c>
      <c r="AO1802" s="2">
        <v>41243</v>
      </c>
      <c r="AP1802" s="1">
        <v>0.36499999999999999</v>
      </c>
      <c r="AR1802" s="2">
        <v>41236</v>
      </c>
      <c r="AS1802" s="1">
        <v>0.34250000000000003</v>
      </c>
      <c r="AU1802" s="2">
        <v>41241</v>
      </c>
      <c r="AV1802" s="1">
        <v>2.3039999999999998</v>
      </c>
      <c r="AX1802" s="2">
        <v>41240</v>
      </c>
      <c r="AY1802" s="1">
        <v>2.2953000000000001</v>
      </c>
      <c r="BA1802" s="116">
        <v>41240</v>
      </c>
      <c r="BB1802" s="1">
        <v>1.7229999999999999</v>
      </c>
      <c r="BD1802" s="2">
        <v>41235</v>
      </c>
      <c r="BE1802" s="1">
        <v>0.42399999999999999</v>
      </c>
      <c r="BG1802" s="2">
        <v>41341</v>
      </c>
      <c r="BH1802" s="1">
        <v>2.06</v>
      </c>
      <c r="BI1802" s="2"/>
      <c r="BJ1802" s="2">
        <v>41341</v>
      </c>
      <c r="BK1802" s="1">
        <v>0.9</v>
      </c>
      <c r="BM1802" s="2">
        <v>41241</v>
      </c>
      <c r="BN1802" s="1">
        <v>0.86399999999999999</v>
      </c>
    </row>
    <row r="1803" spans="2:66">
      <c r="B1803" s="2">
        <v>41717</v>
      </c>
      <c r="C1803" s="1">
        <v>2.65</v>
      </c>
      <c r="E1803" s="2">
        <v>41180</v>
      </c>
      <c r="F1803" s="1">
        <v>2.84</v>
      </c>
      <c r="H1803" s="2">
        <v>41206</v>
      </c>
      <c r="I1803" s="1">
        <v>2.81</v>
      </c>
      <c r="K1803" s="2">
        <v>41204</v>
      </c>
      <c r="L1803" s="1">
        <v>3.04</v>
      </c>
      <c r="N1803" s="2">
        <v>41212</v>
      </c>
      <c r="O1803" s="1">
        <v>2.86</v>
      </c>
      <c r="Q1803" s="2">
        <v>41246</v>
      </c>
      <c r="R1803" s="1">
        <v>3.04</v>
      </c>
      <c r="T1803" s="2">
        <v>41253</v>
      </c>
      <c r="U1803" s="1">
        <v>2.87</v>
      </c>
      <c r="W1803" s="2">
        <v>41253</v>
      </c>
      <c r="X1803" s="1">
        <v>2.8050000000000002</v>
      </c>
      <c r="Z1803" s="2">
        <v>41246</v>
      </c>
      <c r="AA1803" s="1">
        <v>2.7824999999999998</v>
      </c>
      <c r="AC1803" s="2">
        <v>41247</v>
      </c>
      <c r="AD1803" s="1">
        <v>2.79</v>
      </c>
      <c r="AF1803" s="2">
        <v>41683</v>
      </c>
      <c r="AG1803" s="1">
        <v>0.23585</v>
      </c>
      <c r="AI1803" s="2">
        <v>41247</v>
      </c>
      <c r="AJ1803" s="1">
        <v>2.5209999999999999</v>
      </c>
      <c r="AL1803" s="2">
        <v>41248</v>
      </c>
      <c r="AM1803" s="1">
        <v>1.6240000000000001</v>
      </c>
      <c r="AO1803" s="2">
        <v>41246</v>
      </c>
      <c r="AP1803" s="1">
        <v>0.36749999999999999</v>
      </c>
      <c r="AR1803" s="2">
        <v>41239</v>
      </c>
      <c r="AS1803" s="1">
        <v>0.34200000000000003</v>
      </c>
      <c r="AU1803" s="2">
        <v>41242</v>
      </c>
      <c r="AV1803" s="1">
        <v>2.3083</v>
      </c>
      <c r="AX1803" s="2">
        <v>41241</v>
      </c>
      <c r="AY1803" s="1">
        <v>2.2532000000000001</v>
      </c>
      <c r="BA1803" s="116">
        <v>41241</v>
      </c>
      <c r="BB1803" s="1">
        <v>1.6655</v>
      </c>
      <c r="BD1803" s="2">
        <v>41236</v>
      </c>
      <c r="BE1803" s="1">
        <v>0.42399999999999999</v>
      </c>
      <c r="BG1803" s="2">
        <v>41344</v>
      </c>
      <c r="BH1803" s="1">
        <v>2.0699999999999998</v>
      </c>
      <c r="BI1803" s="2"/>
      <c r="BJ1803" s="2">
        <v>41344</v>
      </c>
      <c r="BK1803" s="1">
        <v>0.9</v>
      </c>
      <c r="BM1803" s="2">
        <v>41242</v>
      </c>
      <c r="BN1803" s="1">
        <v>0.86599999999999999</v>
      </c>
    </row>
    <row r="1804" spans="2:66">
      <c r="B1804" s="2">
        <v>41718</v>
      </c>
      <c r="C1804" s="1">
        <v>2.65</v>
      </c>
      <c r="E1804" s="2">
        <v>41184</v>
      </c>
      <c r="F1804" s="1">
        <v>2.81</v>
      </c>
      <c r="H1804" s="2">
        <v>41207</v>
      </c>
      <c r="I1804" s="1">
        <v>2.81</v>
      </c>
      <c r="K1804" s="2">
        <v>41205</v>
      </c>
      <c r="L1804" s="1">
        <v>3.02</v>
      </c>
      <c r="N1804" s="2">
        <v>41213</v>
      </c>
      <c r="O1804" s="1">
        <v>2.84</v>
      </c>
      <c r="Q1804" s="2">
        <v>41247</v>
      </c>
      <c r="R1804" s="1">
        <v>3.05</v>
      </c>
      <c r="T1804" s="2">
        <v>41254</v>
      </c>
      <c r="U1804" s="1">
        <v>2.87</v>
      </c>
      <c r="W1804" s="2">
        <v>41254</v>
      </c>
      <c r="X1804" s="1">
        <v>2.8050000000000002</v>
      </c>
      <c r="Z1804" s="2">
        <v>41247</v>
      </c>
      <c r="AA1804" s="1">
        <v>2.7824999999999998</v>
      </c>
      <c r="AC1804" s="2">
        <v>41248</v>
      </c>
      <c r="AD1804" s="1">
        <v>2.7949999999999999</v>
      </c>
      <c r="AF1804" s="2">
        <v>41684</v>
      </c>
      <c r="AG1804" s="1">
        <v>0.23585</v>
      </c>
      <c r="AI1804" s="2">
        <v>41248</v>
      </c>
      <c r="AJ1804" s="1">
        <v>2.5289999999999999</v>
      </c>
      <c r="AL1804" s="2">
        <v>41249</v>
      </c>
      <c r="AM1804" s="1">
        <v>1.627</v>
      </c>
      <c r="AO1804" s="2">
        <v>41247</v>
      </c>
      <c r="AP1804" s="1">
        <v>0.35949999999999999</v>
      </c>
      <c r="AR1804" s="2">
        <v>41240</v>
      </c>
      <c r="AS1804" s="1">
        <v>0.33400000000000002</v>
      </c>
      <c r="AU1804" s="2">
        <v>41243</v>
      </c>
      <c r="AV1804" s="1">
        <v>2.2907999999999999</v>
      </c>
      <c r="AX1804" s="2">
        <v>41242</v>
      </c>
      <c r="AY1804" s="1">
        <v>2.2587999999999999</v>
      </c>
      <c r="BA1804" s="116">
        <v>41242</v>
      </c>
      <c r="BB1804" s="1">
        <v>1.6819999999999999</v>
      </c>
      <c r="BD1804" s="2">
        <v>41239</v>
      </c>
      <c r="BE1804" s="1">
        <v>0.42699999999999999</v>
      </c>
      <c r="BG1804" s="2">
        <v>41345</v>
      </c>
      <c r="BH1804" s="1">
        <v>2.0299999999999998</v>
      </c>
      <c r="BI1804" s="2"/>
      <c r="BJ1804" s="2">
        <v>41345</v>
      </c>
      <c r="BK1804" s="1">
        <v>0.88</v>
      </c>
      <c r="BM1804" s="2">
        <v>41243</v>
      </c>
      <c r="BN1804" s="1">
        <v>0.85199999999999998</v>
      </c>
    </row>
    <row r="1805" spans="2:66">
      <c r="B1805" s="2">
        <v>41719</v>
      </c>
      <c r="C1805" s="1">
        <v>2.65</v>
      </c>
      <c r="E1805" s="2">
        <v>41186</v>
      </c>
      <c r="F1805" s="1">
        <v>2.8</v>
      </c>
      <c r="H1805" s="2">
        <v>41208</v>
      </c>
      <c r="I1805" s="1">
        <v>2.7800000000000002</v>
      </c>
      <c r="K1805" s="2">
        <v>41206</v>
      </c>
      <c r="L1805" s="1">
        <v>3.01</v>
      </c>
      <c r="N1805" s="2">
        <v>41214</v>
      </c>
      <c r="O1805" s="1">
        <v>2.83</v>
      </c>
      <c r="Q1805" s="2">
        <v>41248</v>
      </c>
      <c r="R1805" s="1">
        <v>3.073</v>
      </c>
      <c r="T1805" s="2">
        <v>41255</v>
      </c>
      <c r="U1805" s="1">
        <v>2.8574999999999999</v>
      </c>
      <c r="W1805" s="2">
        <v>41255</v>
      </c>
      <c r="X1805" s="1">
        <v>2.7925</v>
      </c>
      <c r="Z1805" s="2">
        <v>41248</v>
      </c>
      <c r="AA1805" s="1">
        <v>2.7974999999999999</v>
      </c>
      <c r="AC1805" s="2">
        <v>41249</v>
      </c>
      <c r="AD1805" s="1">
        <v>2.7824999999999998</v>
      </c>
      <c r="AF1805" s="2">
        <v>41687</v>
      </c>
      <c r="AG1805" s="1">
        <v>0.2351</v>
      </c>
      <c r="AI1805" s="2">
        <v>41249</v>
      </c>
      <c r="AJ1805" s="1">
        <v>2.532</v>
      </c>
      <c r="AL1805" s="2">
        <v>41250</v>
      </c>
      <c r="AM1805" s="1">
        <v>1.661</v>
      </c>
      <c r="AO1805" s="2">
        <v>41248</v>
      </c>
      <c r="AP1805" s="1">
        <v>0.35549999999999998</v>
      </c>
      <c r="AR1805" s="2">
        <v>41241</v>
      </c>
      <c r="AS1805" s="1">
        <v>0.32600000000000001</v>
      </c>
      <c r="AU1805" s="2">
        <v>41246</v>
      </c>
      <c r="AV1805" s="1">
        <v>2.3226</v>
      </c>
      <c r="AX1805" s="2">
        <v>41243</v>
      </c>
      <c r="AY1805" s="1">
        <v>2.2418</v>
      </c>
      <c r="BA1805" s="116">
        <v>41243</v>
      </c>
      <c r="BB1805" s="1">
        <v>1.6652</v>
      </c>
      <c r="BD1805" s="2">
        <v>41240</v>
      </c>
      <c r="BE1805" s="1">
        <v>0.43099999999999999</v>
      </c>
      <c r="BG1805" s="2">
        <v>41346</v>
      </c>
      <c r="BH1805" s="1">
        <v>2.04</v>
      </c>
      <c r="BI1805" s="2"/>
      <c r="BJ1805" s="2">
        <v>41346</v>
      </c>
      <c r="BK1805" s="1">
        <v>0.89</v>
      </c>
      <c r="BM1805" s="2">
        <v>41246</v>
      </c>
      <c r="BN1805" s="1">
        <v>0.89100000000000001</v>
      </c>
    </row>
    <row r="1806" spans="2:66">
      <c r="B1806" s="2">
        <v>41722</v>
      </c>
      <c r="C1806" s="1">
        <v>2.65</v>
      </c>
      <c r="E1806" s="2">
        <v>41187</v>
      </c>
      <c r="F1806" s="1">
        <v>2.81</v>
      </c>
      <c r="H1806" s="2">
        <v>41211</v>
      </c>
      <c r="I1806" s="1">
        <v>2.79</v>
      </c>
      <c r="K1806" s="2">
        <v>41207</v>
      </c>
      <c r="L1806" s="1">
        <v>3.01</v>
      </c>
      <c r="N1806" s="2">
        <v>41215</v>
      </c>
      <c r="O1806" s="1">
        <v>2.84</v>
      </c>
      <c r="Q1806" s="2">
        <v>41249</v>
      </c>
      <c r="R1806" s="1">
        <v>3.0550000000000002</v>
      </c>
      <c r="T1806" s="2">
        <v>41256</v>
      </c>
      <c r="U1806" s="1">
        <v>2.8975</v>
      </c>
      <c r="W1806" s="2">
        <v>41256</v>
      </c>
      <c r="X1806" s="1">
        <v>2.8275000000000001</v>
      </c>
      <c r="Z1806" s="2">
        <v>41249</v>
      </c>
      <c r="AA1806" s="1">
        <v>2.7829999999999999</v>
      </c>
      <c r="AC1806" s="2">
        <v>41250</v>
      </c>
      <c r="AD1806" s="1">
        <v>2.76</v>
      </c>
      <c r="AF1806" s="2">
        <v>41688</v>
      </c>
      <c r="AG1806" s="1">
        <v>0.23455000000000001</v>
      </c>
      <c r="AI1806" s="2">
        <v>41250</v>
      </c>
      <c r="AJ1806" s="1">
        <v>2.5724999999999998</v>
      </c>
      <c r="AL1806" s="2">
        <v>41253</v>
      </c>
      <c r="AM1806" s="1">
        <v>1.657</v>
      </c>
      <c r="AO1806" s="2">
        <v>41249</v>
      </c>
      <c r="AP1806" s="1">
        <v>0.35299999999999998</v>
      </c>
      <c r="AR1806" s="2">
        <v>41242</v>
      </c>
      <c r="AS1806" s="1">
        <v>0.32740000000000002</v>
      </c>
      <c r="AU1806" s="2">
        <v>41247</v>
      </c>
      <c r="AV1806" s="1">
        <v>2.3109999999999999</v>
      </c>
      <c r="AX1806" s="2">
        <v>41246</v>
      </c>
      <c r="AY1806" s="1">
        <v>2.2720000000000002</v>
      </c>
      <c r="BA1806" s="116">
        <v>41246</v>
      </c>
      <c r="BB1806" s="1">
        <v>1.6916</v>
      </c>
      <c r="BD1806" s="2">
        <v>41241</v>
      </c>
      <c r="BE1806" s="1">
        <v>0.40460000000000002</v>
      </c>
      <c r="BG1806" s="2">
        <v>41347</v>
      </c>
      <c r="BH1806" s="1">
        <v>2.04</v>
      </c>
      <c r="BI1806" s="2"/>
      <c r="BJ1806" s="2">
        <v>41347</v>
      </c>
      <c r="BK1806" s="1">
        <v>0.88</v>
      </c>
      <c r="BM1806" s="2">
        <v>41247</v>
      </c>
      <c r="BN1806" s="1">
        <v>0.872</v>
      </c>
    </row>
    <row r="1807" spans="2:66">
      <c r="B1807" s="2">
        <v>41723</v>
      </c>
      <c r="C1807" s="1">
        <v>2.65</v>
      </c>
      <c r="E1807" s="2">
        <v>41190</v>
      </c>
      <c r="F1807" s="1">
        <v>2.82</v>
      </c>
      <c r="H1807" s="2">
        <v>41212</v>
      </c>
      <c r="I1807" s="1">
        <v>2.7800000000000002</v>
      </c>
      <c r="K1807" s="2">
        <v>41208</v>
      </c>
      <c r="L1807" s="1">
        <v>2.98</v>
      </c>
      <c r="N1807" s="2">
        <v>41218</v>
      </c>
      <c r="O1807" s="1">
        <v>2.86</v>
      </c>
      <c r="Q1807" s="2">
        <v>41250</v>
      </c>
      <c r="R1807" s="1">
        <v>3.0230000000000001</v>
      </c>
      <c r="T1807" s="2">
        <v>41257</v>
      </c>
      <c r="U1807" s="1">
        <v>2.915</v>
      </c>
      <c r="W1807" s="2">
        <v>41257</v>
      </c>
      <c r="X1807" s="1">
        <v>2.84</v>
      </c>
      <c r="Z1807" s="2">
        <v>41250</v>
      </c>
      <c r="AA1807" s="1">
        <v>2.76</v>
      </c>
      <c r="AC1807" s="2">
        <v>41253</v>
      </c>
      <c r="AD1807" s="1">
        <v>2.7949999999999999</v>
      </c>
      <c r="AF1807" s="2">
        <v>41689</v>
      </c>
      <c r="AG1807" s="1">
        <v>0.2336</v>
      </c>
      <c r="AI1807" s="2">
        <v>41253</v>
      </c>
      <c r="AJ1807" s="1">
        <v>2.5640000000000001</v>
      </c>
      <c r="AL1807" s="2">
        <v>41254</v>
      </c>
      <c r="AM1807" s="1">
        <v>1.6850000000000001</v>
      </c>
      <c r="AO1807" s="2">
        <v>41250</v>
      </c>
      <c r="AP1807" s="1">
        <v>0.35099999999999998</v>
      </c>
      <c r="AR1807" s="2">
        <v>41243</v>
      </c>
      <c r="AS1807" s="1">
        <v>0.32700000000000001</v>
      </c>
      <c r="AU1807" s="2">
        <v>41248</v>
      </c>
      <c r="AV1807" s="1">
        <v>2.2776999999999998</v>
      </c>
      <c r="AX1807" s="2">
        <v>41247</v>
      </c>
      <c r="AY1807" s="1">
        <v>2.2599999999999998</v>
      </c>
      <c r="BA1807" s="116">
        <v>41247</v>
      </c>
      <c r="BB1807" s="1">
        <v>1.679</v>
      </c>
      <c r="BD1807" s="2">
        <v>41242</v>
      </c>
      <c r="BE1807" s="1">
        <v>0.41499999999999998</v>
      </c>
      <c r="BG1807" s="2">
        <v>41348</v>
      </c>
      <c r="BH1807" s="1">
        <v>2.0099999999999998</v>
      </c>
      <c r="BI1807" s="2"/>
      <c r="BJ1807" s="2">
        <v>41348</v>
      </c>
      <c r="BK1807" s="1">
        <v>0.84</v>
      </c>
      <c r="BM1807" s="2">
        <v>41248</v>
      </c>
      <c r="BN1807" s="1">
        <v>0.84199999999999997</v>
      </c>
    </row>
    <row r="1808" spans="2:66">
      <c r="B1808" s="2">
        <v>41724</v>
      </c>
      <c r="C1808" s="1">
        <v>2.65</v>
      </c>
      <c r="E1808" s="2">
        <v>41191</v>
      </c>
      <c r="F1808" s="1">
        <v>2.82</v>
      </c>
      <c r="H1808" s="2">
        <v>41213</v>
      </c>
      <c r="I1808" s="1">
        <v>2.77</v>
      </c>
      <c r="K1808" s="2">
        <v>41211</v>
      </c>
      <c r="L1808" s="1">
        <v>2.98</v>
      </c>
      <c r="N1808" s="2">
        <v>41219</v>
      </c>
      <c r="O1808" s="1">
        <v>2.85</v>
      </c>
      <c r="Q1808" s="2">
        <v>41253</v>
      </c>
      <c r="R1808" s="1">
        <v>3.0630000000000002</v>
      </c>
      <c r="T1808" s="2">
        <v>41260</v>
      </c>
      <c r="U1808" s="1">
        <v>2.915</v>
      </c>
      <c r="W1808" s="2">
        <v>41260</v>
      </c>
      <c r="X1808" s="1">
        <v>2.84</v>
      </c>
      <c r="Z1808" s="2">
        <v>41253</v>
      </c>
      <c r="AA1808" s="1">
        <v>2.7925</v>
      </c>
      <c r="AC1808" s="2">
        <v>41254</v>
      </c>
      <c r="AD1808" s="1">
        <v>2.79</v>
      </c>
      <c r="AF1808" s="2">
        <v>41690</v>
      </c>
      <c r="AG1808" s="1">
        <v>0.2356</v>
      </c>
      <c r="AI1808" s="2">
        <v>41254</v>
      </c>
      <c r="AJ1808" s="1">
        <v>2.61</v>
      </c>
      <c r="AL1808" s="2">
        <v>41255</v>
      </c>
      <c r="AM1808" s="1">
        <v>1.7262999999999999</v>
      </c>
      <c r="AO1808" s="2">
        <v>41253</v>
      </c>
      <c r="AP1808" s="1">
        <v>0.35</v>
      </c>
      <c r="AR1808" s="2">
        <v>41246</v>
      </c>
      <c r="AS1808" s="1">
        <v>0.32700000000000001</v>
      </c>
      <c r="AU1808" s="2">
        <v>41249</v>
      </c>
      <c r="AV1808" s="1">
        <v>2.2610000000000001</v>
      </c>
      <c r="AX1808" s="2">
        <v>41248</v>
      </c>
      <c r="AY1808" s="1">
        <v>2.2239</v>
      </c>
      <c r="BA1808" s="116">
        <v>41248</v>
      </c>
      <c r="BB1808" s="1">
        <v>1.6413</v>
      </c>
      <c r="BD1808" s="2">
        <v>41243</v>
      </c>
      <c r="BE1808" s="1">
        <v>0.40960000000000002</v>
      </c>
      <c r="BG1808" s="2">
        <v>41351</v>
      </c>
      <c r="BH1808" s="1">
        <v>1.96</v>
      </c>
      <c r="BI1808" s="2"/>
      <c r="BJ1808" s="2">
        <v>41351</v>
      </c>
      <c r="BK1808" s="1">
        <v>0.81</v>
      </c>
      <c r="BM1808" s="2">
        <v>41249</v>
      </c>
      <c r="BN1808" s="1">
        <v>0.78100000000000003</v>
      </c>
    </row>
    <row r="1809" spans="2:66">
      <c r="B1809" s="2">
        <v>41725</v>
      </c>
      <c r="C1809" s="1">
        <v>2.65</v>
      </c>
      <c r="E1809" s="2">
        <v>41192</v>
      </c>
      <c r="F1809" s="1">
        <v>2.7800000000000002</v>
      </c>
      <c r="H1809" s="2">
        <v>41214</v>
      </c>
      <c r="I1809" s="1">
        <v>2.77</v>
      </c>
      <c r="K1809" s="2">
        <v>41212</v>
      </c>
      <c r="L1809" s="1">
        <v>2.98</v>
      </c>
      <c r="N1809" s="2">
        <v>41220</v>
      </c>
      <c r="O1809" s="1">
        <v>2.85</v>
      </c>
      <c r="Q1809" s="2">
        <v>41254</v>
      </c>
      <c r="R1809" s="1">
        <v>3.07</v>
      </c>
      <c r="T1809" s="2">
        <v>41261</v>
      </c>
      <c r="U1809" s="1">
        <v>2.9424999999999999</v>
      </c>
      <c r="W1809" s="2">
        <v>41261</v>
      </c>
      <c r="X1809" s="1">
        <v>2.8529999999999998</v>
      </c>
      <c r="Z1809" s="2">
        <v>41254</v>
      </c>
      <c r="AA1809" s="1">
        <v>2.79</v>
      </c>
      <c r="AC1809" s="2">
        <v>41255</v>
      </c>
      <c r="AD1809" s="1">
        <v>2.7800000000000002</v>
      </c>
      <c r="AF1809" s="2">
        <v>41691</v>
      </c>
      <c r="AG1809" s="1">
        <v>0.23485</v>
      </c>
      <c r="AI1809" s="2">
        <v>41255</v>
      </c>
      <c r="AJ1809" s="1">
        <v>2.6550000000000002</v>
      </c>
      <c r="AL1809" s="2">
        <v>41256</v>
      </c>
      <c r="AM1809" s="1">
        <v>1.7570000000000001</v>
      </c>
      <c r="AO1809" s="2">
        <v>41254</v>
      </c>
      <c r="AP1809" s="1">
        <v>0.34799999999999998</v>
      </c>
      <c r="AR1809" s="2">
        <v>41247</v>
      </c>
      <c r="AS1809" s="1">
        <v>0.32</v>
      </c>
      <c r="AU1809" s="2">
        <v>41250</v>
      </c>
      <c r="AV1809" s="1">
        <v>2.2705000000000002</v>
      </c>
      <c r="AX1809" s="2">
        <v>41249</v>
      </c>
      <c r="AY1809" s="1">
        <v>2.1959</v>
      </c>
      <c r="BA1809" s="116">
        <v>41249</v>
      </c>
      <c r="BB1809" s="1">
        <v>1.5939999999999999</v>
      </c>
      <c r="BD1809" s="2">
        <v>41246</v>
      </c>
      <c r="BE1809" s="1">
        <v>0.42199999999999999</v>
      </c>
      <c r="BG1809" s="2">
        <v>41352</v>
      </c>
      <c r="BH1809" s="1">
        <v>1.92</v>
      </c>
      <c r="BI1809" s="2"/>
      <c r="BJ1809" s="2">
        <v>41352</v>
      </c>
      <c r="BK1809" s="1">
        <v>0.79</v>
      </c>
      <c r="BM1809" s="2">
        <v>41250</v>
      </c>
      <c r="BN1809" s="1">
        <v>0.75149999999999995</v>
      </c>
    </row>
    <row r="1810" spans="2:66">
      <c r="B1810" s="2">
        <v>41726</v>
      </c>
      <c r="C1810" s="1">
        <v>2.65</v>
      </c>
      <c r="E1810" s="2">
        <v>41193</v>
      </c>
      <c r="F1810" s="1">
        <v>2.8</v>
      </c>
      <c r="H1810" s="2">
        <v>41215</v>
      </c>
      <c r="I1810" s="1">
        <v>2.7800000000000002</v>
      </c>
      <c r="K1810" s="2">
        <v>41213</v>
      </c>
      <c r="L1810" s="1">
        <v>2.96</v>
      </c>
      <c r="N1810" s="2">
        <v>41221</v>
      </c>
      <c r="O1810" s="1">
        <v>2.83</v>
      </c>
      <c r="Q1810" s="2">
        <v>41255</v>
      </c>
      <c r="R1810" s="1">
        <v>3.06</v>
      </c>
      <c r="T1810" s="2">
        <v>41262</v>
      </c>
      <c r="U1810" s="1">
        <v>2.9424999999999999</v>
      </c>
      <c r="W1810" s="2">
        <v>41262</v>
      </c>
      <c r="X1810" s="1">
        <v>2.8529999999999998</v>
      </c>
      <c r="Z1810" s="2">
        <v>41255</v>
      </c>
      <c r="AA1810" s="1">
        <v>2.778</v>
      </c>
      <c r="AC1810" s="2">
        <v>41256</v>
      </c>
      <c r="AD1810" s="1">
        <v>2.8075000000000001</v>
      </c>
      <c r="AF1810" s="2">
        <v>41694</v>
      </c>
      <c r="AG1810" s="1">
        <v>0.23435</v>
      </c>
      <c r="AI1810" s="2">
        <v>41256</v>
      </c>
      <c r="AJ1810" s="1">
        <v>2.6659999999999999</v>
      </c>
      <c r="AL1810" s="2">
        <v>41257</v>
      </c>
      <c r="AM1810" s="1">
        <v>1.7370000000000001</v>
      </c>
      <c r="AO1810" s="2">
        <v>41255</v>
      </c>
      <c r="AP1810" s="1">
        <v>0.34899999999999998</v>
      </c>
      <c r="AR1810" s="2">
        <v>41248</v>
      </c>
      <c r="AS1810" s="1">
        <v>0.31900000000000001</v>
      </c>
      <c r="AU1810" s="2">
        <v>41253</v>
      </c>
      <c r="AV1810" s="1">
        <v>2.2610000000000001</v>
      </c>
      <c r="AX1810" s="2">
        <v>41250</v>
      </c>
      <c r="AY1810" s="1">
        <v>2.2002000000000002</v>
      </c>
      <c r="BA1810" s="116">
        <v>41250</v>
      </c>
      <c r="BB1810" s="1">
        <v>1.5783</v>
      </c>
      <c r="BD1810" s="2">
        <v>41247</v>
      </c>
      <c r="BE1810" s="1">
        <v>0.40400000000000003</v>
      </c>
      <c r="BG1810" s="2">
        <v>41353</v>
      </c>
      <c r="BH1810" s="1">
        <v>1.96</v>
      </c>
      <c r="BI1810" s="2"/>
      <c r="BJ1810" s="2">
        <v>41353</v>
      </c>
      <c r="BK1810" s="1">
        <v>0.81</v>
      </c>
      <c r="BM1810" s="2">
        <v>41253</v>
      </c>
      <c r="BN1810" s="1">
        <v>0.75949999999999995</v>
      </c>
    </row>
    <row r="1811" spans="2:66">
      <c r="B1811" s="2">
        <v>41729</v>
      </c>
      <c r="C1811" s="1">
        <v>2.65</v>
      </c>
      <c r="E1811" s="2">
        <v>41194</v>
      </c>
      <c r="F1811" s="1">
        <v>2.82</v>
      </c>
      <c r="H1811" s="2">
        <v>41218</v>
      </c>
      <c r="I1811" s="1">
        <v>2.8</v>
      </c>
      <c r="K1811" s="2">
        <v>41214</v>
      </c>
      <c r="L1811" s="1">
        <v>2.96</v>
      </c>
      <c r="N1811" s="2">
        <v>41222</v>
      </c>
      <c r="O1811" s="1">
        <v>2.86</v>
      </c>
      <c r="Q1811" s="2">
        <v>41256</v>
      </c>
      <c r="R1811" s="1">
        <v>3.105</v>
      </c>
      <c r="T1811" s="2">
        <v>41263</v>
      </c>
      <c r="U1811" s="1">
        <v>2.9224999999999999</v>
      </c>
      <c r="W1811" s="2">
        <v>41263</v>
      </c>
      <c r="X1811" s="1">
        <v>2.84</v>
      </c>
      <c r="Z1811" s="2">
        <v>41256</v>
      </c>
      <c r="AA1811" s="1">
        <v>2.81</v>
      </c>
      <c r="AC1811" s="2">
        <v>41257</v>
      </c>
      <c r="AD1811" s="1">
        <v>2.8174999999999999</v>
      </c>
      <c r="AF1811" s="2">
        <v>41695</v>
      </c>
      <c r="AG1811" s="1">
        <v>0.2336</v>
      </c>
      <c r="AI1811" s="2">
        <v>41257</v>
      </c>
      <c r="AJ1811" s="1">
        <v>2.6324999999999998</v>
      </c>
      <c r="AL1811" s="2">
        <v>41260</v>
      </c>
      <c r="AM1811" s="1">
        <v>1.8045</v>
      </c>
      <c r="AO1811" s="2">
        <v>41256</v>
      </c>
      <c r="AP1811" s="1">
        <v>0.35949999999999999</v>
      </c>
      <c r="AR1811" s="2">
        <v>41249</v>
      </c>
      <c r="AS1811" s="1">
        <v>0.316</v>
      </c>
      <c r="AU1811" s="2">
        <v>41254</v>
      </c>
      <c r="AV1811" s="1">
        <v>2.2610000000000001</v>
      </c>
      <c r="AX1811" s="2">
        <v>41253</v>
      </c>
      <c r="AY1811" s="1">
        <v>2.1926000000000001</v>
      </c>
      <c r="BA1811" s="116">
        <v>41253</v>
      </c>
      <c r="BB1811" s="1">
        <v>1.58</v>
      </c>
      <c r="BD1811" s="2">
        <v>41248</v>
      </c>
      <c r="BE1811" s="1">
        <v>0.38369999999999999</v>
      </c>
      <c r="BG1811" s="2">
        <v>41354</v>
      </c>
      <c r="BH1811" s="1">
        <v>1.95</v>
      </c>
      <c r="BI1811" s="2"/>
      <c r="BJ1811" s="2">
        <v>41354</v>
      </c>
      <c r="BK1811" s="1">
        <v>0.81</v>
      </c>
      <c r="BM1811" s="2">
        <v>41254</v>
      </c>
      <c r="BN1811" s="1">
        <v>0.77</v>
      </c>
    </row>
    <row r="1812" spans="2:66">
      <c r="B1812" s="2">
        <v>41730</v>
      </c>
      <c r="C1812" s="1">
        <v>2.65</v>
      </c>
      <c r="E1812" s="2">
        <v>41197</v>
      </c>
      <c r="F1812" s="1">
        <v>2.81</v>
      </c>
      <c r="H1812" s="2">
        <v>41219</v>
      </c>
      <c r="I1812" s="1">
        <v>2.7800000000000002</v>
      </c>
      <c r="K1812" s="2">
        <v>41215</v>
      </c>
      <c r="L1812" s="1">
        <v>2.9699999999999998</v>
      </c>
      <c r="N1812" s="2">
        <v>41225</v>
      </c>
      <c r="O1812" s="1">
        <v>2.86</v>
      </c>
      <c r="Q1812" s="2">
        <v>41257</v>
      </c>
      <c r="R1812" s="1">
        <v>3.125</v>
      </c>
      <c r="T1812" s="2">
        <v>41264</v>
      </c>
      <c r="U1812" s="1">
        <v>2.9</v>
      </c>
      <c r="W1812" s="2">
        <v>41264</v>
      </c>
      <c r="X1812" s="1">
        <v>2.82</v>
      </c>
      <c r="Z1812" s="2">
        <v>41257</v>
      </c>
      <c r="AA1812" s="1">
        <v>2.82</v>
      </c>
      <c r="AC1812" s="2">
        <v>41260</v>
      </c>
      <c r="AD1812" s="1">
        <v>2.8149999999999999</v>
      </c>
      <c r="AF1812" s="2">
        <v>41696</v>
      </c>
      <c r="AG1812" s="1">
        <v>0.23330000000000001</v>
      </c>
      <c r="AI1812" s="2">
        <v>41260</v>
      </c>
      <c r="AJ1812" s="1">
        <v>2.7189999999999999</v>
      </c>
      <c r="AL1812" s="2">
        <v>41261</v>
      </c>
      <c r="AM1812" s="1">
        <v>1.849</v>
      </c>
      <c r="AO1812" s="2">
        <v>41257</v>
      </c>
      <c r="AP1812" s="1">
        <v>0.35299999999999998</v>
      </c>
      <c r="AR1812" s="2">
        <v>41250</v>
      </c>
      <c r="AS1812" s="1">
        <v>0.31130000000000002</v>
      </c>
      <c r="AU1812" s="2">
        <v>41255</v>
      </c>
      <c r="AV1812" s="1">
        <v>2.278</v>
      </c>
      <c r="AX1812" s="2">
        <v>41254</v>
      </c>
      <c r="AY1812" s="1">
        <v>2.1909999999999998</v>
      </c>
      <c r="BA1812" s="116">
        <v>41254</v>
      </c>
      <c r="BB1812" s="1">
        <v>1.5857000000000001</v>
      </c>
      <c r="BD1812" s="2">
        <v>41249</v>
      </c>
      <c r="BE1812" s="1">
        <v>0.34449999999999997</v>
      </c>
      <c r="BG1812" s="2">
        <v>41355</v>
      </c>
      <c r="BH1812" s="1">
        <v>1.9300000000000002</v>
      </c>
      <c r="BI1812" s="2"/>
      <c r="BJ1812" s="2">
        <v>41355</v>
      </c>
      <c r="BK1812" s="1">
        <v>0.8</v>
      </c>
      <c r="BM1812" s="2">
        <v>41255</v>
      </c>
      <c r="BN1812" s="1">
        <v>0.79700000000000004</v>
      </c>
    </row>
    <row r="1813" spans="2:66">
      <c r="B1813" s="2">
        <v>41731</v>
      </c>
      <c r="C1813" s="1">
        <v>2.65</v>
      </c>
      <c r="E1813" s="2">
        <v>41198</v>
      </c>
      <c r="F1813" s="1">
        <v>2.82</v>
      </c>
      <c r="H1813" s="2">
        <v>41220</v>
      </c>
      <c r="I1813" s="1">
        <v>2.7800000000000002</v>
      </c>
      <c r="K1813" s="2">
        <v>41218</v>
      </c>
      <c r="L1813" s="1">
        <v>2.99</v>
      </c>
      <c r="N1813" s="2">
        <v>41226</v>
      </c>
      <c r="O1813" s="1">
        <v>2.84</v>
      </c>
      <c r="Q1813" s="2">
        <v>41260</v>
      </c>
      <c r="R1813" s="1">
        <v>3.1225000000000001</v>
      </c>
      <c r="T1813" s="2">
        <v>41267</v>
      </c>
      <c r="U1813" s="1">
        <v>2.92</v>
      </c>
      <c r="W1813" s="2">
        <v>41267</v>
      </c>
      <c r="X1813" s="1">
        <v>2.835</v>
      </c>
      <c r="Z1813" s="2">
        <v>41260</v>
      </c>
      <c r="AA1813" s="1">
        <v>2.82</v>
      </c>
      <c r="AC1813" s="2">
        <v>41261</v>
      </c>
      <c r="AD1813" s="1">
        <v>2.82</v>
      </c>
      <c r="AF1813" s="2">
        <v>41697</v>
      </c>
      <c r="AG1813" s="1">
        <v>0.2361</v>
      </c>
      <c r="AI1813" s="2">
        <v>41261</v>
      </c>
      <c r="AJ1813" s="1">
        <v>2.7765</v>
      </c>
      <c r="AL1813" s="2">
        <v>41262</v>
      </c>
      <c r="AM1813" s="1">
        <v>1.831</v>
      </c>
      <c r="AO1813" s="2">
        <v>41260</v>
      </c>
      <c r="AP1813" s="1">
        <v>0.3735</v>
      </c>
      <c r="AR1813" s="2">
        <v>41253</v>
      </c>
      <c r="AS1813" s="1">
        <v>0.31040000000000001</v>
      </c>
      <c r="AU1813" s="2">
        <v>41256</v>
      </c>
      <c r="AV1813" s="1">
        <v>2.2719</v>
      </c>
      <c r="AX1813" s="2">
        <v>41255</v>
      </c>
      <c r="AY1813" s="1">
        <v>2.2117</v>
      </c>
      <c r="BA1813" s="116">
        <v>41255</v>
      </c>
      <c r="BB1813" s="1">
        <v>1.619</v>
      </c>
      <c r="BD1813" s="2">
        <v>41250</v>
      </c>
      <c r="BE1813" s="1">
        <v>0.318</v>
      </c>
      <c r="BG1813" s="2">
        <v>41358</v>
      </c>
      <c r="BH1813" s="1">
        <v>1.9300000000000002</v>
      </c>
      <c r="BI1813" s="2"/>
      <c r="BJ1813" s="2">
        <v>41358</v>
      </c>
      <c r="BK1813" s="1">
        <v>0.8</v>
      </c>
      <c r="BM1813" s="2">
        <v>41256</v>
      </c>
      <c r="BN1813" s="1">
        <v>0.79200000000000004</v>
      </c>
    </row>
    <row r="1814" spans="2:66">
      <c r="B1814" s="2">
        <v>41732</v>
      </c>
      <c r="C1814" s="1">
        <v>2.65</v>
      </c>
      <c r="E1814" s="2">
        <v>41199</v>
      </c>
      <c r="F1814" s="1">
        <v>2.84</v>
      </c>
      <c r="H1814" s="2">
        <v>41221</v>
      </c>
      <c r="I1814" s="1">
        <v>2.76</v>
      </c>
      <c r="K1814" s="2">
        <v>41219</v>
      </c>
      <c r="L1814" s="1">
        <v>2.99</v>
      </c>
      <c r="N1814" s="2">
        <v>41227</v>
      </c>
      <c r="O1814" s="1">
        <v>2.85</v>
      </c>
      <c r="Q1814" s="2">
        <v>41261</v>
      </c>
      <c r="R1814" s="1">
        <v>3.1524999999999999</v>
      </c>
      <c r="T1814" s="2">
        <v>41268</v>
      </c>
      <c r="U1814" s="1">
        <v>2.92</v>
      </c>
      <c r="W1814" s="2">
        <v>41268</v>
      </c>
      <c r="X1814" s="1">
        <v>2.835</v>
      </c>
      <c r="Z1814" s="2">
        <v>41261</v>
      </c>
      <c r="AA1814" s="1">
        <v>2.8275000000000001</v>
      </c>
      <c r="AC1814" s="2">
        <v>41262</v>
      </c>
      <c r="AD1814" s="1">
        <v>2.82</v>
      </c>
      <c r="AF1814" s="2">
        <v>41698</v>
      </c>
      <c r="AG1814" s="1">
        <v>0.23565</v>
      </c>
      <c r="AI1814" s="2">
        <v>41262</v>
      </c>
      <c r="AJ1814" s="1">
        <v>2.7610000000000001</v>
      </c>
      <c r="AL1814" s="2">
        <v>41263</v>
      </c>
      <c r="AM1814" s="1">
        <v>1.8279999999999998</v>
      </c>
      <c r="AO1814" s="2">
        <v>41261</v>
      </c>
      <c r="AP1814" s="1">
        <v>0.38950000000000001</v>
      </c>
      <c r="AR1814" s="2">
        <v>41254</v>
      </c>
      <c r="AS1814" s="1">
        <v>0.30630000000000002</v>
      </c>
      <c r="AU1814" s="2">
        <v>41257</v>
      </c>
      <c r="AV1814" s="1">
        <v>2.27</v>
      </c>
      <c r="AX1814" s="2">
        <v>41256</v>
      </c>
      <c r="AY1814" s="1">
        <v>2.2080000000000002</v>
      </c>
      <c r="BA1814" s="116">
        <v>41256</v>
      </c>
      <c r="BB1814" s="1">
        <v>1.6149</v>
      </c>
      <c r="BD1814" s="2">
        <v>41253</v>
      </c>
      <c r="BE1814" s="1">
        <v>0.32200000000000001</v>
      </c>
      <c r="BG1814" s="2">
        <v>41359</v>
      </c>
      <c r="BH1814" s="1">
        <v>1.92</v>
      </c>
      <c r="BI1814" s="2"/>
      <c r="BJ1814" s="2">
        <v>41359</v>
      </c>
      <c r="BK1814" s="1">
        <v>0.79</v>
      </c>
      <c r="BM1814" s="2">
        <v>41257</v>
      </c>
      <c r="BN1814" s="1">
        <v>0.80969999999999998</v>
      </c>
    </row>
    <row r="1815" spans="2:66">
      <c r="B1815" s="2">
        <v>41733</v>
      </c>
      <c r="C1815" s="1">
        <v>2.65</v>
      </c>
      <c r="E1815" s="2">
        <v>41200</v>
      </c>
      <c r="F1815" s="1">
        <v>2.85</v>
      </c>
      <c r="H1815" s="2">
        <v>41222</v>
      </c>
      <c r="I1815" s="1">
        <v>2.79</v>
      </c>
      <c r="K1815" s="2">
        <v>41220</v>
      </c>
      <c r="L1815" s="1">
        <v>2.99</v>
      </c>
      <c r="N1815" s="2">
        <v>41228</v>
      </c>
      <c r="O1815" s="1">
        <v>2.85</v>
      </c>
      <c r="Q1815" s="2">
        <v>41262</v>
      </c>
      <c r="R1815" s="1">
        <v>3.1524999999999999</v>
      </c>
      <c r="T1815" s="2">
        <v>41269</v>
      </c>
      <c r="U1815" s="1">
        <v>2.9449999999999998</v>
      </c>
      <c r="W1815" s="2">
        <v>41269</v>
      </c>
      <c r="X1815" s="1">
        <v>2.8574999999999999</v>
      </c>
      <c r="Z1815" s="2">
        <v>41262</v>
      </c>
      <c r="AA1815" s="1">
        <v>2.8275000000000001</v>
      </c>
      <c r="AC1815" s="2">
        <v>41263</v>
      </c>
      <c r="AD1815" s="1">
        <v>2.8079999999999998</v>
      </c>
      <c r="AF1815" s="2">
        <v>41701</v>
      </c>
      <c r="AG1815" s="1">
        <v>0.23565</v>
      </c>
      <c r="AI1815" s="2">
        <v>41263</v>
      </c>
      <c r="AJ1815" s="1">
        <v>2.7570000000000001</v>
      </c>
      <c r="AL1815" s="2">
        <v>41264</v>
      </c>
      <c r="AM1815" s="1">
        <v>1.804</v>
      </c>
      <c r="AO1815" s="2">
        <v>41262</v>
      </c>
      <c r="AP1815" s="1">
        <v>0.39300000000000002</v>
      </c>
      <c r="AR1815" s="2">
        <v>41255</v>
      </c>
      <c r="AS1815" s="1">
        <v>0.30449999999999999</v>
      </c>
      <c r="AU1815" s="2">
        <v>41260</v>
      </c>
      <c r="AV1815" s="1">
        <v>2.2949999999999999</v>
      </c>
      <c r="AX1815" s="2">
        <v>41257</v>
      </c>
      <c r="AY1815" s="1">
        <v>2.2174</v>
      </c>
      <c r="BA1815" s="116">
        <v>41257</v>
      </c>
      <c r="BB1815" s="1">
        <v>1.615</v>
      </c>
      <c r="BD1815" s="2">
        <v>41254</v>
      </c>
      <c r="BE1815" s="1">
        <v>0.33200000000000002</v>
      </c>
      <c r="BG1815" s="2">
        <v>41360</v>
      </c>
      <c r="BH1815" s="1">
        <v>1.87</v>
      </c>
      <c r="BI1815" s="2"/>
      <c r="BJ1815" s="2">
        <v>41360</v>
      </c>
      <c r="BK1815" s="1">
        <v>0.76</v>
      </c>
      <c r="BM1815" s="2">
        <v>41260</v>
      </c>
      <c r="BN1815" s="1">
        <v>0.81699999999999995</v>
      </c>
    </row>
    <row r="1816" spans="2:66">
      <c r="B1816" s="2">
        <v>41736</v>
      </c>
      <c r="C1816" s="1">
        <v>2.65</v>
      </c>
      <c r="E1816" s="2">
        <v>41201</v>
      </c>
      <c r="F1816" s="1">
        <v>2.83</v>
      </c>
      <c r="H1816" s="2">
        <v>41225</v>
      </c>
      <c r="I1816" s="1">
        <v>2.79</v>
      </c>
      <c r="K1816" s="2">
        <v>41221</v>
      </c>
      <c r="L1816" s="1">
        <v>2.96</v>
      </c>
      <c r="N1816" s="2">
        <v>41229</v>
      </c>
      <c r="O1816" s="1">
        <v>2.84</v>
      </c>
      <c r="Q1816" s="2">
        <v>41263</v>
      </c>
      <c r="R1816" s="1">
        <v>3.1375000000000002</v>
      </c>
      <c r="T1816" s="2">
        <v>41270</v>
      </c>
      <c r="U1816" s="1">
        <v>2.9279999999999999</v>
      </c>
      <c r="W1816" s="2">
        <v>41270</v>
      </c>
      <c r="X1816" s="1">
        <v>2.84</v>
      </c>
      <c r="Z1816" s="2">
        <v>41263</v>
      </c>
      <c r="AA1816" s="1">
        <v>2.8149999999999999</v>
      </c>
      <c r="AC1816" s="2">
        <v>41264</v>
      </c>
      <c r="AD1816" s="1">
        <v>2.8</v>
      </c>
      <c r="AF1816" s="2">
        <v>41702</v>
      </c>
      <c r="AG1816" s="1">
        <v>0.23535</v>
      </c>
      <c r="AI1816" s="2">
        <v>41264</v>
      </c>
      <c r="AJ1816" s="1">
        <v>2.7240000000000002</v>
      </c>
      <c r="AL1816" s="2">
        <v>41267</v>
      </c>
      <c r="AM1816" s="1">
        <v>1.8136999999999999</v>
      </c>
      <c r="AO1816" s="2">
        <v>41263</v>
      </c>
      <c r="AP1816" s="1">
        <v>0.39550000000000002</v>
      </c>
      <c r="AR1816" s="2">
        <v>41256</v>
      </c>
      <c r="AS1816" s="1">
        <v>0.30499999999999999</v>
      </c>
      <c r="AU1816" s="2">
        <v>41261</v>
      </c>
      <c r="AV1816" s="1">
        <v>2.31</v>
      </c>
      <c r="AX1816" s="2">
        <v>41260</v>
      </c>
      <c r="AY1816" s="1">
        <v>2.226</v>
      </c>
      <c r="BA1816" s="116">
        <v>41260</v>
      </c>
      <c r="BB1816" s="1">
        <v>1.6280000000000001</v>
      </c>
      <c r="BD1816" s="2">
        <v>41255</v>
      </c>
      <c r="BE1816" s="1">
        <v>0.34799999999999998</v>
      </c>
      <c r="BG1816" s="2">
        <v>41361</v>
      </c>
      <c r="BH1816" s="1">
        <v>1.87</v>
      </c>
      <c r="BI1816" s="2"/>
      <c r="BJ1816" s="2">
        <v>41361</v>
      </c>
      <c r="BK1816" s="1">
        <v>0.77</v>
      </c>
      <c r="BM1816" s="2">
        <v>41261</v>
      </c>
      <c r="BN1816" s="1">
        <v>0.83399999999999996</v>
      </c>
    </row>
    <row r="1817" spans="2:66">
      <c r="B1817" s="2">
        <v>41737</v>
      </c>
      <c r="C1817" s="1">
        <v>2.65</v>
      </c>
      <c r="E1817" s="2">
        <v>41204</v>
      </c>
      <c r="F1817" s="1">
        <v>2.8</v>
      </c>
      <c r="H1817" s="2">
        <v>41226</v>
      </c>
      <c r="I1817" s="1">
        <v>2.7800000000000002</v>
      </c>
      <c r="K1817" s="2">
        <v>41222</v>
      </c>
      <c r="L1817" s="1">
        <v>2.98</v>
      </c>
      <c r="N1817" s="2">
        <v>41232</v>
      </c>
      <c r="O1817" s="1">
        <v>2.86</v>
      </c>
      <c r="Q1817" s="2">
        <v>41264</v>
      </c>
      <c r="R1817" s="1">
        <v>3.1150000000000002</v>
      </c>
      <c r="T1817" s="2">
        <v>41271</v>
      </c>
      <c r="U1817" s="1">
        <v>2.895</v>
      </c>
      <c r="W1817" s="2">
        <v>41271</v>
      </c>
      <c r="X1817" s="1">
        <v>2.8174999999999999</v>
      </c>
      <c r="Z1817" s="2">
        <v>41264</v>
      </c>
      <c r="AA1817" s="1">
        <v>2.7974999999999999</v>
      </c>
      <c r="AC1817" s="2">
        <v>41267</v>
      </c>
      <c r="AD1817" s="1">
        <v>2.8050000000000002</v>
      </c>
      <c r="AF1817" s="2">
        <v>41703</v>
      </c>
      <c r="AG1817" s="1">
        <v>0.2344</v>
      </c>
      <c r="AI1817" s="2">
        <v>41267</v>
      </c>
      <c r="AJ1817" s="1">
        <v>2.7324999999999999</v>
      </c>
      <c r="AL1817" s="2">
        <v>41268</v>
      </c>
      <c r="AM1817" s="1">
        <v>1.8134999999999999</v>
      </c>
      <c r="AO1817" s="2">
        <v>41264</v>
      </c>
      <c r="AP1817" s="1">
        <v>0.39350000000000002</v>
      </c>
      <c r="AR1817" s="2">
        <v>41257</v>
      </c>
      <c r="AS1817" s="1">
        <v>0.30249999999999999</v>
      </c>
      <c r="AU1817" s="2">
        <v>41262</v>
      </c>
      <c r="AV1817" s="1">
        <v>2.319</v>
      </c>
      <c r="AX1817" s="2">
        <v>41261</v>
      </c>
      <c r="AY1817" s="1">
        <v>2.2425000000000002</v>
      </c>
      <c r="BA1817" s="116">
        <v>41261</v>
      </c>
      <c r="BB1817" s="1">
        <v>1.655</v>
      </c>
      <c r="BD1817" s="2">
        <v>41256</v>
      </c>
      <c r="BE1817" s="1">
        <v>0.34100000000000003</v>
      </c>
      <c r="BG1817" s="2">
        <v>41365</v>
      </c>
      <c r="BH1817" s="1">
        <v>1.8599999999999999</v>
      </c>
      <c r="BI1817" s="2"/>
      <c r="BJ1817" s="2">
        <v>41365</v>
      </c>
      <c r="BK1817" s="1">
        <v>0.76</v>
      </c>
      <c r="BM1817" s="2">
        <v>41262</v>
      </c>
      <c r="BN1817" s="1">
        <v>0.83499999999999996</v>
      </c>
    </row>
    <row r="1818" spans="2:66">
      <c r="B1818" s="2">
        <v>41738</v>
      </c>
      <c r="C1818" s="1">
        <v>2.65</v>
      </c>
      <c r="E1818" s="2">
        <v>41205</v>
      </c>
      <c r="F1818" s="1">
        <v>2.7800000000000002</v>
      </c>
      <c r="H1818" s="2">
        <v>41227</v>
      </c>
      <c r="I1818" s="1">
        <v>2.79</v>
      </c>
      <c r="K1818" s="2">
        <v>41225</v>
      </c>
      <c r="L1818" s="1">
        <v>2.98</v>
      </c>
      <c r="N1818" s="2">
        <v>41233</v>
      </c>
      <c r="O1818" s="1">
        <v>2.87</v>
      </c>
      <c r="Q1818" s="2">
        <v>41267</v>
      </c>
      <c r="R1818" s="1">
        <v>3.14</v>
      </c>
      <c r="T1818" s="2">
        <v>41274</v>
      </c>
      <c r="U1818" s="1">
        <v>2.895</v>
      </c>
      <c r="W1818" s="2">
        <v>41274</v>
      </c>
      <c r="X1818" s="1">
        <v>2.8174999999999999</v>
      </c>
      <c r="Z1818" s="2">
        <v>41267</v>
      </c>
      <c r="AA1818" s="1">
        <v>2.81</v>
      </c>
      <c r="AC1818" s="2">
        <v>41268</v>
      </c>
      <c r="AD1818" s="1">
        <v>2.8050000000000002</v>
      </c>
      <c r="AF1818" s="2">
        <v>41704</v>
      </c>
      <c r="AG1818" s="1">
        <v>0.2351</v>
      </c>
      <c r="AI1818" s="2">
        <v>41268</v>
      </c>
      <c r="AJ1818" s="1">
        <v>2.7204999999999999</v>
      </c>
      <c r="AL1818" s="2">
        <v>41269</v>
      </c>
      <c r="AM1818" s="1">
        <v>1.7934999999999999</v>
      </c>
      <c r="AO1818" s="2">
        <v>41267</v>
      </c>
      <c r="AP1818" s="1">
        <v>0.40100000000000002</v>
      </c>
      <c r="AR1818" s="2">
        <v>41260</v>
      </c>
      <c r="AS1818" s="1">
        <v>0.313</v>
      </c>
      <c r="AU1818" s="2">
        <v>41263</v>
      </c>
      <c r="AV1818" s="1">
        <v>2.2930000000000001</v>
      </c>
      <c r="AX1818" s="2">
        <v>41262</v>
      </c>
      <c r="AY1818" s="1">
        <v>2.2509999999999999</v>
      </c>
      <c r="BA1818" s="116">
        <v>41262</v>
      </c>
      <c r="BB1818" s="1">
        <v>1.6613</v>
      </c>
      <c r="BD1818" s="2">
        <v>41257</v>
      </c>
      <c r="BE1818" s="1">
        <v>0.34820000000000001</v>
      </c>
      <c r="BG1818" s="2">
        <v>41366</v>
      </c>
      <c r="BH1818" s="1">
        <v>1.88</v>
      </c>
      <c r="BI1818" s="2"/>
      <c r="BJ1818" s="2">
        <v>41366</v>
      </c>
      <c r="BK1818" s="1">
        <v>0.78</v>
      </c>
      <c r="BM1818" s="2">
        <v>41263</v>
      </c>
      <c r="BN1818" s="1">
        <v>0.81899999999999995</v>
      </c>
    </row>
    <row r="1819" spans="2:66">
      <c r="B1819" s="2">
        <v>41739</v>
      </c>
      <c r="C1819" s="1">
        <v>2.65</v>
      </c>
      <c r="E1819" s="2">
        <v>41206</v>
      </c>
      <c r="F1819" s="1">
        <v>2.77</v>
      </c>
      <c r="H1819" s="2">
        <v>41228</v>
      </c>
      <c r="I1819" s="1">
        <v>2.7800000000000002</v>
      </c>
      <c r="K1819" s="2">
        <v>41226</v>
      </c>
      <c r="L1819" s="1">
        <v>2.96</v>
      </c>
      <c r="N1819" s="2">
        <v>41234</v>
      </c>
      <c r="O1819" s="1">
        <v>2.87</v>
      </c>
      <c r="Q1819" s="2">
        <v>41268</v>
      </c>
      <c r="R1819" s="1">
        <v>3.14</v>
      </c>
      <c r="T1819" s="2">
        <v>41275</v>
      </c>
      <c r="U1819" s="1">
        <v>2.895</v>
      </c>
      <c r="W1819" s="2">
        <v>41275</v>
      </c>
      <c r="X1819" s="1">
        <v>2.8174999999999999</v>
      </c>
      <c r="Z1819" s="2">
        <v>41268</v>
      </c>
      <c r="AA1819" s="1">
        <v>2.81</v>
      </c>
      <c r="AC1819" s="2">
        <v>41269</v>
      </c>
      <c r="AD1819" s="1">
        <v>2.82</v>
      </c>
      <c r="AF1819" s="2">
        <v>41705</v>
      </c>
      <c r="AG1819" s="1">
        <v>0.23565</v>
      </c>
      <c r="AI1819" s="2">
        <v>41269</v>
      </c>
      <c r="AJ1819" s="1">
        <v>2.718</v>
      </c>
      <c r="AL1819" s="2">
        <v>41270</v>
      </c>
      <c r="AM1819" s="1">
        <v>1.7835000000000001</v>
      </c>
      <c r="AO1819" s="2">
        <v>41268</v>
      </c>
      <c r="AP1819" s="1">
        <v>0.38900000000000001</v>
      </c>
      <c r="AR1819" s="2">
        <v>41261</v>
      </c>
      <c r="AS1819" s="1">
        <v>0.32800000000000001</v>
      </c>
      <c r="AU1819" s="2">
        <v>41264</v>
      </c>
      <c r="AV1819" s="1">
        <v>2.2770000000000001</v>
      </c>
      <c r="AX1819" s="2">
        <v>41263</v>
      </c>
      <c r="AY1819" s="1">
        <v>2.2269999999999999</v>
      </c>
      <c r="BA1819" s="116">
        <v>41263</v>
      </c>
      <c r="BB1819" s="1">
        <v>1.6360000000000001</v>
      </c>
      <c r="BD1819" s="2">
        <v>41260</v>
      </c>
      <c r="BE1819" s="1">
        <v>0.371</v>
      </c>
      <c r="BG1819" s="2">
        <v>41367</v>
      </c>
      <c r="BH1819" s="1">
        <v>1.83</v>
      </c>
      <c r="BI1819" s="2"/>
      <c r="BJ1819" s="2">
        <v>41367</v>
      </c>
      <c r="BK1819" s="1">
        <v>0.73</v>
      </c>
      <c r="BM1819" s="2">
        <v>41264</v>
      </c>
      <c r="BN1819" s="1">
        <v>0.80500000000000005</v>
      </c>
    </row>
    <row r="1820" spans="2:66">
      <c r="B1820" s="2">
        <v>41740</v>
      </c>
      <c r="C1820" s="1">
        <v>2.65</v>
      </c>
      <c r="E1820" s="2">
        <v>41207</v>
      </c>
      <c r="F1820" s="1">
        <v>2.77</v>
      </c>
      <c r="H1820" s="2">
        <v>41229</v>
      </c>
      <c r="I1820" s="1">
        <v>2.77</v>
      </c>
      <c r="K1820" s="2">
        <v>41227</v>
      </c>
      <c r="L1820" s="1">
        <v>2.9699999999999998</v>
      </c>
      <c r="N1820" s="2">
        <v>41235</v>
      </c>
      <c r="O1820" s="1">
        <v>2.89</v>
      </c>
      <c r="Q1820" s="2">
        <v>41269</v>
      </c>
      <c r="R1820" s="1">
        <v>3.165</v>
      </c>
      <c r="T1820" s="2">
        <v>41276</v>
      </c>
      <c r="U1820" s="1">
        <v>2.915</v>
      </c>
      <c r="W1820" s="2">
        <v>41276</v>
      </c>
      <c r="X1820" s="1">
        <v>2.8250000000000002</v>
      </c>
      <c r="Z1820" s="2">
        <v>41269</v>
      </c>
      <c r="AA1820" s="1">
        <v>2.83</v>
      </c>
      <c r="AC1820" s="2">
        <v>41270</v>
      </c>
      <c r="AD1820" s="1">
        <v>2.81</v>
      </c>
      <c r="AF1820" s="2">
        <v>41708</v>
      </c>
      <c r="AG1820" s="1">
        <v>0.23435</v>
      </c>
      <c r="AI1820" s="2">
        <v>41270</v>
      </c>
      <c r="AJ1820" s="1">
        <v>2.722</v>
      </c>
      <c r="AL1820" s="2">
        <v>41271</v>
      </c>
      <c r="AM1820" s="1">
        <v>1.7450000000000001</v>
      </c>
      <c r="AO1820" s="2">
        <v>41269</v>
      </c>
      <c r="AP1820" s="1">
        <v>0.40699999999999997</v>
      </c>
      <c r="AR1820" s="2">
        <v>41262</v>
      </c>
      <c r="AS1820" s="1">
        <v>0.33</v>
      </c>
      <c r="AU1820" s="2">
        <v>41267</v>
      </c>
      <c r="AV1820" s="1">
        <v>2.2759999999999998</v>
      </c>
      <c r="AX1820" s="2">
        <v>41264</v>
      </c>
      <c r="AY1820" s="1">
        <v>2.21</v>
      </c>
      <c r="BA1820" s="116">
        <v>41264</v>
      </c>
      <c r="BB1820" s="1">
        <v>1.6139999999999999</v>
      </c>
      <c r="BD1820" s="2">
        <v>41261</v>
      </c>
      <c r="BE1820" s="1">
        <v>0.375</v>
      </c>
      <c r="BG1820" s="2">
        <v>41368</v>
      </c>
      <c r="BH1820" s="1">
        <v>1.78</v>
      </c>
      <c r="BI1820" s="2"/>
      <c r="BJ1820" s="2">
        <v>41368</v>
      </c>
      <c r="BK1820" s="1">
        <v>0.69</v>
      </c>
      <c r="BM1820" s="2">
        <v>41267</v>
      </c>
      <c r="BN1820" s="1">
        <v>0.80230000000000001</v>
      </c>
    </row>
    <row r="1821" spans="2:66">
      <c r="B1821" s="2">
        <v>41743</v>
      </c>
      <c r="C1821" s="1">
        <v>2.65</v>
      </c>
      <c r="E1821" s="2">
        <v>41208</v>
      </c>
      <c r="F1821" s="1">
        <v>2.75</v>
      </c>
      <c r="H1821" s="2">
        <v>41232</v>
      </c>
      <c r="I1821" s="1">
        <v>2.79</v>
      </c>
      <c r="K1821" s="2">
        <v>41228</v>
      </c>
      <c r="L1821" s="1">
        <v>2.9699999999999998</v>
      </c>
      <c r="N1821" s="2">
        <v>41236</v>
      </c>
      <c r="O1821" s="1">
        <v>2.91</v>
      </c>
      <c r="Q1821" s="2">
        <v>41270</v>
      </c>
      <c r="R1821" s="1">
        <v>3.15</v>
      </c>
      <c r="T1821" s="2">
        <v>41277</v>
      </c>
      <c r="U1821" s="1">
        <v>2.855</v>
      </c>
      <c r="W1821" s="2">
        <v>41277</v>
      </c>
      <c r="X1821" s="1">
        <v>2.7749999999999999</v>
      </c>
      <c r="Z1821" s="2">
        <v>41270</v>
      </c>
      <c r="AA1821" s="1">
        <v>2.8149999999999999</v>
      </c>
      <c r="AC1821" s="2">
        <v>41271</v>
      </c>
      <c r="AD1821" s="1">
        <v>2.7829999999999999</v>
      </c>
      <c r="AF1821" s="2">
        <v>41709</v>
      </c>
      <c r="AG1821" s="1">
        <v>0.23330000000000001</v>
      </c>
      <c r="AI1821" s="2">
        <v>41271</v>
      </c>
      <c r="AJ1821" s="1">
        <v>2.6779999999999999</v>
      </c>
      <c r="AL1821" s="2">
        <v>41274</v>
      </c>
      <c r="AM1821" s="1">
        <v>1.8205</v>
      </c>
      <c r="AO1821" s="2">
        <v>41270</v>
      </c>
      <c r="AP1821" s="1">
        <v>0.4</v>
      </c>
      <c r="AR1821" s="2">
        <v>41263</v>
      </c>
      <c r="AS1821" s="1">
        <v>0.33</v>
      </c>
      <c r="AU1821" s="2">
        <v>41269</v>
      </c>
      <c r="AV1821" s="1">
        <v>2.2759999999999998</v>
      </c>
      <c r="AX1821" s="2">
        <v>41267</v>
      </c>
      <c r="AY1821" s="1">
        <v>2.2090000000000001</v>
      </c>
      <c r="BA1821" s="116">
        <v>41267</v>
      </c>
      <c r="BB1821" s="1">
        <v>1.6120000000000001</v>
      </c>
      <c r="BD1821" s="2">
        <v>41262</v>
      </c>
      <c r="BE1821" s="1">
        <v>0.37909999999999999</v>
      </c>
      <c r="BG1821" s="2">
        <v>41369</v>
      </c>
      <c r="BH1821" s="1">
        <v>1.72</v>
      </c>
      <c r="BI1821" s="2"/>
      <c r="BJ1821" s="2">
        <v>41369</v>
      </c>
      <c r="BK1821" s="1">
        <v>0.68</v>
      </c>
      <c r="BM1821" s="2">
        <v>41269</v>
      </c>
      <c r="BN1821" s="1">
        <v>0.80400000000000005</v>
      </c>
    </row>
    <row r="1822" spans="2:66">
      <c r="B1822" s="2">
        <v>41744</v>
      </c>
      <c r="C1822" s="1">
        <v>2.65</v>
      </c>
      <c r="E1822" s="2">
        <v>41211</v>
      </c>
      <c r="F1822" s="1">
        <v>2.75</v>
      </c>
      <c r="H1822" s="2">
        <v>41233</v>
      </c>
      <c r="I1822" s="1">
        <v>2.8</v>
      </c>
      <c r="K1822" s="2">
        <v>41229</v>
      </c>
      <c r="L1822" s="1">
        <v>2.96</v>
      </c>
      <c r="N1822" s="2">
        <v>41239</v>
      </c>
      <c r="O1822" s="1">
        <v>2.9</v>
      </c>
      <c r="Q1822" s="2">
        <v>41271</v>
      </c>
      <c r="R1822" s="1">
        <v>3.113</v>
      </c>
      <c r="T1822" s="2">
        <v>41278</v>
      </c>
      <c r="U1822" s="1">
        <v>2.875</v>
      </c>
      <c r="W1822" s="2">
        <v>41278</v>
      </c>
      <c r="X1822" s="1">
        <v>2.79</v>
      </c>
      <c r="Z1822" s="2">
        <v>41271</v>
      </c>
      <c r="AA1822" s="1">
        <v>2.7880000000000003</v>
      </c>
      <c r="AC1822" s="2">
        <v>41274</v>
      </c>
      <c r="AD1822" s="1">
        <v>2.7824999999999998</v>
      </c>
      <c r="AF1822" s="2">
        <v>41710</v>
      </c>
      <c r="AG1822" s="1">
        <v>0.2341</v>
      </c>
      <c r="AI1822" s="2">
        <v>41274</v>
      </c>
      <c r="AJ1822" s="1">
        <v>2.7810000000000001</v>
      </c>
      <c r="AL1822" s="2">
        <v>41275</v>
      </c>
      <c r="AM1822" s="1">
        <v>1.806</v>
      </c>
      <c r="AO1822" s="2">
        <v>41271</v>
      </c>
      <c r="AP1822" s="1">
        <v>0.38800000000000001</v>
      </c>
      <c r="AR1822" s="2">
        <v>41264</v>
      </c>
      <c r="AS1822" s="1">
        <v>0.33129999999999998</v>
      </c>
      <c r="AU1822" s="2">
        <v>41270</v>
      </c>
      <c r="AV1822" s="1">
        <v>2.2336999999999998</v>
      </c>
      <c r="AX1822" s="2">
        <v>41269</v>
      </c>
      <c r="AY1822" s="1">
        <v>2.2090000000000001</v>
      </c>
      <c r="BA1822" s="116">
        <v>41268</v>
      </c>
      <c r="BB1822" s="1">
        <v>1.6120000000000001</v>
      </c>
      <c r="BD1822" s="2">
        <v>41263</v>
      </c>
      <c r="BE1822" s="1">
        <v>0.379</v>
      </c>
      <c r="BG1822" s="2">
        <v>41372</v>
      </c>
      <c r="BH1822" s="1">
        <v>1.76</v>
      </c>
      <c r="BI1822" s="2"/>
      <c r="BJ1822" s="2">
        <v>41372</v>
      </c>
      <c r="BK1822" s="1">
        <v>0.71</v>
      </c>
      <c r="BM1822" s="2">
        <v>41270</v>
      </c>
      <c r="BN1822" s="1">
        <v>0.76800000000000002</v>
      </c>
    </row>
    <row r="1823" spans="2:66">
      <c r="B1823" s="2">
        <v>41745</v>
      </c>
      <c r="C1823" s="1">
        <v>2.65</v>
      </c>
      <c r="E1823" s="2">
        <v>41212</v>
      </c>
      <c r="F1823" s="1">
        <v>2.75</v>
      </c>
      <c r="H1823" s="2">
        <v>41234</v>
      </c>
      <c r="I1823" s="1">
        <v>2.8</v>
      </c>
      <c r="K1823" s="2">
        <v>41232</v>
      </c>
      <c r="L1823" s="1">
        <v>2.98</v>
      </c>
      <c r="N1823" s="2">
        <v>41240</v>
      </c>
      <c r="O1823" s="1">
        <v>2.92</v>
      </c>
      <c r="Q1823" s="2">
        <v>41274</v>
      </c>
      <c r="R1823" s="1">
        <v>3.1225000000000001</v>
      </c>
      <c r="T1823" s="2">
        <v>41281</v>
      </c>
      <c r="U1823" s="1">
        <v>2.8849999999999998</v>
      </c>
      <c r="W1823" s="2">
        <v>41281</v>
      </c>
      <c r="X1823" s="1">
        <v>2.7974999999999999</v>
      </c>
      <c r="Z1823" s="2">
        <v>41274</v>
      </c>
      <c r="AA1823" s="1">
        <v>2.7875000000000001</v>
      </c>
      <c r="AC1823" s="2">
        <v>41275</v>
      </c>
      <c r="AD1823" s="1">
        <v>2.7824999999999998</v>
      </c>
      <c r="AF1823" s="2">
        <v>41711</v>
      </c>
      <c r="AG1823" s="1">
        <v>0.23335</v>
      </c>
      <c r="AI1823" s="2">
        <v>41275</v>
      </c>
      <c r="AJ1823" s="1">
        <v>2.76</v>
      </c>
      <c r="AL1823" s="2">
        <v>41276</v>
      </c>
      <c r="AM1823" s="1">
        <v>1.8585</v>
      </c>
      <c r="AO1823" s="2">
        <v>41274</v>
      </c>
      <c r="AP1823" s="1">
        <v>0.38600000000000001</v>
      </c>
      <c r="AR1823" s="2">
        <v>41267</v>
      </c>
      <c r="AS1823" s="1">
        <v>0.34200000000000003</v>
      </c>
      <c r="AU1823" s="2">
        <v>41271</v>
      </c>
      <c r="AV1823" s="1">
        <v>2.2400000000000002</v>
      </c>
      <c r="AX1823" s="2">
        <v>41270</v>
      </c>
      <c r="AY1823" s="1">
        <v>2.1669</v>
      </c>
      <c r="BA1823" s="116">
        <v>41270</v>
      </c>
      <c r="BB1823" s="1">
        <v>1.5699999999999998</v>
      </c>
      <c r="BD1823" s="2">
        <v>41264</v>
      </c>
      <c r="BE1823" s="1">
        <v>0.37690000000000001</v>
      </c>
      <c r="BG1823" s="2">
        <v>41373</v>
      </c>
      <c r="BH1823" s="1">
        <v>1.78</v>
      </c>
      <c r="BI1823" s="2"/>
      <c r="BJ1823" s="2">
        <v>41373</v>
      </c>
      <c r="BK1823" s="1">
        <v>0.7</v>
      </c>
      <c r="BM1823" s="2">
        <v>41271</v>
      </c>
      <c r="BN1823" s="1">
        <v>0.77139999999999997</v>
      </c>
    </row>
    <row r="1824" spans="2:66">
      <c r="B1824" s="2">
        <v>41746</v>
      </c>
      <c r="C1824" s="1">
        <v>2.65</v>
      </c>
      <c r="E1824" s="2">
        <v>41213</v>
      </c>
      <c r="F1824" s="1">
        <v>2.74</v>
      </c>
      <c r="H1824" s="2">
        <v>41235</v>
      </c>
      <c r="I1824" s="1">
        <v>2.82</v>
      </c>
      <c r="K1824" s="2">
        <v>41233</v>
      </c>
      <c r="L1824" s="1">
        <v>2.99</v>
      </c>
      <c r="N1824" s="2">
        <v>41241</v>
      </c>
      <c r="O1824" s="1">
        <v>2.9</v>
      </c>
      <c r="Q1824" s="2">
        <v>41275</v>
      </c>
      <c r="R1824" s="1">
        <v>3.1225000000000001</v>
      </c>
      <c r="T1824" s="2">
        <v>41282</v>
      </c>
      <c r="U1824" s="1">
        <v>2.835</v>
      </c>
      <c r="W1824" s="2">
        <v>41282</v>
      </c>
      <c r="X1824" s="1">
        <v>2.7625000000000002</v>
      </c>
      <c r="Z1824" s="2">
        <v>41275</v>
      </c>
      <c r="AA1824" s="1">
        <v>2.7875000000000001</v>
      </c>
      <c r="AC1824" s="2">
        <v>41276</v>
      </c>
      <c r="AD1824" s="1">
        <v>2.7800000000000002</v>
      </c>
      <c r="AF1824" s="2">
        <v>41712</v>
      </c>
      <c r="AG1824" s="1">
        <v>0.23485</v>
      </c>
      <c r="AI1824" s="2">
        <v>41276</v>
      </c>
      <c r="AJ1824" s="1">
        <v>2.8355000000000001</v>
      </c>
      <c r="AL1824" s="2">
        <v>41277</v>
      </c>
      <c r="AM1824" s="1">
        <v>1.9264999999999999</v>
      </c>
      <c r="AO1824" s="2">
        <v>41275</v>
      </c>
      <c r="AP1824" s="1">
        <v>0.38900000000000001</v>
      </c>
      <c r="AR1824" s="2">
        <v>41268</v>
      </c>
      <c r="AS1824" s="1">
        <v>0.33100000000000002</v>
      </c>
      <c r="AU1824" s="2">
        <v>41274</v>
      </c>
      <c r="AV1824" s="1">
        <v>2.2330000000000001</v>
      </c>
      <c r="AX1824" s="2">
        <v>41271</v>
      </c>
      <c r="AY1824" s="1">
        <v>2.1705000000000001</v>
      </c>
      <c r="BA1824" s="116">
        <v>41271</v>
      </c>
      <c r="BB1824" s="1">
        <v>1.5752999999999999</v>
      </c>
      <c r="BD1824" s="2">
        <v>41267</v>
      </c>
      <c r="BE1824" s="1">
        <v>0.38500000000000001</v>
      </c>
      <c r="BG1824" s="2">
        <v>41374</v>
      </c>
      <c r="BH1824" s="1">
        <v>1.8399999999999999</v>
      </c>
      <c r="BI1824" s="2"/>
      <c r="BJ1824" s="2">
        <v>41374</v>
      </c>
      <c r="BK1824" s="1">
        <v>0.74</v>
      </c>
      <c r="BM1824" s="2">
        <v>41274</v>
      </c>
      <c r="BN1824" s="1">
        <v>0.77</v>
      </c>
    </row>
    <row r="1825" spans="2:66">
      <c r="B1825" s="2">
        <v>41747</v>
      </c>
      <c r="C1825" s="1">
        <v>2.65</v>
      </c>
      <c r="E1825" s="2">
        <v>41214</v>
      </c>
      <c r="F1825" s="1">
        <v>2.74</v>
      </c>
      <c r="H1825" s="2">
        <v>41236</v>
      </c>
      <c r="I1825" s="1">
        <v>2.84</v>
      </c>
      <c r="K1825" s="2">
        <v>41234</v>
      </c>
      <c r="L1825" s="1">
        <v>2.99</v>
      </c>
      <c r="N1825" s="2">
        <v>41242</v>
      </c>
      <c r="O1825" s="1">
        <v>2.9</v>
      </c>
      <c r="Q1825" s="2">
        <v>41276</v>
      </c>
      <c r="R1825" s="1">
        <v>3.14</v>
      </c>
      <c r="T1825" s="2">
        <v>41283</v>
      </c>
      <c r="U1825" s="1">
        <v>2.8374999999999999</v>
      </c>
      <c r="W1825" s="2">
        <v>41283</v>
      </c>
      <c r="X1825" s="1">
        <v>2.7625000000000002</v>
      </c>
      <c r="Z1825" s="2">
        <v>41276</v>
      </c>
      <c r="AA1825" s="1">
        <v>2.7925</v>
      </c>
      <c r="AC1825" s="2">
        <v>41277</v>
      </c>
      <c r="AD1825" s="1">
        <v>2.7349999999999999</v>
      </c>
      <c r="AF1825" s="2">
        <v>41715</v>
      </c>
      <c r="AG1825" s="1">
        <v>0.23444999999999999</v>
      </c>
      <c r="AI1825" s="2">
        <v>41277</v>
      </c>
      <c r="AJ1825" s="1">
        <v>2.9015</v>
      </c>
      <c r="AL1825" s="2">
        <v>41278</v>
      </c>
      <c r="AM1825" s="1">
        <v>1.9100000000000001</v>
      </c>
      <c r="AO1825" s="2">
        <v>41276</v>
      </c>
      <c r="AP1825" s="1">
        <v>0.3795</v>
      </c>
      <c r="AR1825" s="2">
        <v>41269</v>
      </c>
      <c r="AS1825" s="1">
        <v>0.34429999999999999</v>
      </c>
      <c r="AU1825" s="2">
        <v>41276</v>
      </c>
      <c r="AV1825" s="1">
        <v>2.327</v>
      </c>
      <c r="AX1825" s="2">
        <v>41274</v>
      </c>
      <c r="AY1825" s="1">
        <v>2.1629999999999998</v>
      </c>
      <c r="BA1825" s="116">
        <v>41274</v>
      </c>
      <c r="BB1825" s="1">
        <v>1.5699999999999998</v>
      </c>
      <c r="BD1825" s="2">
        <v>41268</v>
      </c>
      <c r="BE1825" s="1">
        <v>0.38500000000000001</v>
      </c>
      <c r="BG1825" s="2">
        <v>41375</v>
      </c>
      <c r="BH1825" s="1">
        <v>1.8199999999999998</v>
      </c>
      <c r="BI1825" s="2"/>
      <c r="BJ1825" s="2">
        <v>41375</v>
      </c>
      <c r="BK1825" s="1">
        <v>0.74</v>
      </c>
      <c r="BM1825" s="2">
        <v>41276</v>
      </c>
      <c r="BN1825" s="1">
        <v>0.84599999999999997</v>
      </c>
    </row>
    <row r="1826" spans="2:66">
      <c r="B1826" s="2">
        <v>41750</v>
      </c>
      <c r="C1826" s="1">
        <v>2.65</v>
      </c>
      <c r="E1826" s="2">
        <v>41215</v>
      </c>
      <c r="F1826" s="1">
        <v>2.75</v>
      </c>
      <c r="H1826" s="2">
        <v>41239</v>
      </c>
      <c r="I1826" s="1">
        <v>2.82</v>
      </c>
      <c r="K1826" s="2">
        <v>41235</v>
      </c>
      <c r="L1826" s="1">
        <v>3.01</v>
      </c>
      <c r="N1826" s="2">
        <v>41243</v>
      </c>
      <c r="O1826" s="1">
        <v>2.91</v>
      </c>
      <c r="Q1826" s="2">
        <v>41277</v>
      </c>
      <c r="R1826" s="1">
        <v>3.0750000000000002</v>
      </c>
      <c r="T1826" s="2">
        <v>41284</v>
      </c>
      <c r="U1826" s="1">
        <v>2.8</v>
      </c>
      <c r="W1826" s="2">
        <v>41284</v>
      </c>
      <c r="X1826" s="1">
        <v>2.7199999999999998</v>
      </c>
      <c r="Z1826" s="2">
        <v>41277</v>
      </c>
      <c r="AA1826" s="1">
        <v>2.7450000000000001</v>
      </c>
      <c r="AC1826" s="2">
        <v>41278</v>
      </c>
      <c r="AD1826" s="1">
        <v>2.7450000000000001</v>
      </c>
      <c r="AF1826" s="2">
        <v>41716</v>
      </c>
      <c r="AG1826" s="1">
        <v>0.23485</v>
      </c>
      <c r="AI1826" s="2">
        <v>41278</v>
      </c>
      <c r="AJ1826" s="1">
        <v>2.86</v>
      </c>
      <c r="AL1826" s="2">
        <v>41281</v>
      </c>
      <c r="AM1826" s="1">
        <v>1.9079999999999999</v>
      </c>
      <c r="AO1826" s="2">
        <v>41277</v>
      </c>
      <c r="AP1826" s="1">
        <v>0.39200000000000002</v>
      </c>
      <c r="AR1826" s="2">
        <v>41270</v>
      </c>
      <c r="AS1826" s="1">
        <v>0.34200000000000003</v>
      </c>
      <c r="AU1826" s="2">
        <v>41277</v>
      </c>
      <c r="AV1826" s="1">
        <v>2.399</v>
      </c>
      <c r="AX1826" s="2">
        <v>41275</v>
      </c>
      <c r="AY1826" s="1">
        <v>2.1629999999999998</v>
      </c>
      <c r="BA1826" s="116">
        <v>41276</v>
      </c>
      <c r="BB1826" s="1">
        <v>1.6619999999999999</v>
      </c>
      <c r="BD1826" s="2">
        <v>41269</v>
      </c>
      <c r="BE1826" s="1">
        <v>0.376</v>
      </c>
      <c r="BG1826" s="2">
        <v>41376</v>
      </c>
      <c r="BH1826" s="1">
        <v>1.75</v>
      </c>
      <c r="BI1826" s="2"/>
      <c r="BJ1826" s="2">
        <v>41376</v>
      </c>
      <c r="BK1826" s="1">
        <v>0.7</v>
      </c>
      <c r="BM1826" s="2">
        <v>41277</v>
      </c>
      <c r="BN1826" s="1">
        <v>0.89600000000000002</v>
      </c>
    </row>
    <row r="1827" spans="2:66">
      <c r="B1827" s="2">
        <v>41751</v>
      </c>
      <c r="C1827" s="1">
        <v>2.65</v>
      </c>
      <c r="E1827" s="2">
        <v>41218</v>
      </c>
      <c r="F1827" s="1">
        <v>2.76</v>
      </c>
      <c r="H1827" s="2">
        <v>41240</v>
      </c>
      <c r="I1827" s="1">
        <v>2.84</v>
      </c>
      <c r="K1827" s="2">
        <v>41236</v>
      </c>
      <c r="L1827" s="1">
        <v>3.03</v>
      </c>
      <c r="N1827" s="2">
        <v>41246</v>
      </c>
      <c r="O1827" s="1">
        <v>2.91</v>
      </c>
      <c r="Q1827" s="2">
        <v>41278</v>
      </c>
      <c r="R1827" s="1">
        <v>3.1</v>
      </c>
      <c r="T1827" s="2">
        <v>41285</v>
      </c>
      <c r="U1827" s="1">
        <v>2.8449999999999998</v>
      </c>
      <c r="W1827" s="2">
        <v>41285</v>
      </c>
      <c r="X1827" s="1">
        <v>2.7650000000000001</v>
      </c>
      <c r="Z1827" s="2">
        <v>41278</v>
      </c>
      <c r="AA1827" s="1">
        <v>2.7475000000000001</v>
      </c>
      <c r="AC1827" s="2">
        <v>41281</v>
      </c>
      <c r="AD1827" s="1">
        <v>2.75</v>
      </c>
      <c r="AF1827" s="2">
        <v>41717</v>
      </c>
      <c r="AG1827" s="1">
        <v>0.23385</v>
      </c>
      <c r="AI1827" s="2">
        <v>41281</v>
      </c>
      <c r="AJ1827" s="1">
        <v>2.8675000000000002</v>
      </c>
      <c r="AL1827" s="2">
        <v>41282</v>
      </c>
      <c r="AM1827" s="1">
        <v>1.8719999999999999</v>
      </c>
      <c r="AO1827" s="2">
        <v>41278</v>
      </c>
      <c r="AP1827" s="1">
        <v>0.39650000000000002</v>
      </c>
      <c r="AR1827" s="2">
        <v>41271</v>
      </c>
      <c r="AS1827" s="1">
        <v>0.33300000000000002</v>
      </c>
      <c r="AU1827" s="2">
        <v>41278</v>
      </c>
      <c r="AV1827" s="1">
        <v>2.4260000000000002</v>
      </c>
      <c r="AX1827" s="2">
        <v>41276</v>
      </c>
      <c r="AY1827" s="1">
        <v>2.258</v>
      </c>
      <c r="BA1827" s="116">
        <v>41277</v>
      </c>
      <c r="BB1827" s="1">
        <v>1.7269999999999999</v>
      </c>
      <c r="BD1827" s="2">
        <v>41270</v>
      </c>
      <c r="BE1827" s="1">
        <v>0.38700000000000001</v>
      </c>
      <c r="BG1827" s="2">
        <v>41379</v>
      </c>
      <c r="BH1827" s="1">
        <v>1.72</v>
      </c>
      <c r="BI1827" s="2"/>
      <c r="BJ1827" s="2">
        <v>41379</v>
      </c>
      <c r="BK1827" s="1">
        <v>0.69</v>
      </c>
      <c r="BM1827" s="2">
        <v>41278</v>
      </c>
      <c r="BN1827" s="1">
        <v>0.91169999999999995</v>
      </c>
    </row>
    <row r="1828" spans="2:66">
      <c r="B1828" s="2">
        <v>41752</v>
      </c>
      <c r="C1828" s="1">
        <v>2.65</v>
      </c>
      <c r="E1828" s="2">
        <v>41219</v>
      </c>
      <c r="F1828" s="1">
        <v>2.75</v>
      </c>
      <c r="H1828" s="2">
        <v>41241</v>
      </c>
      <c r="I1828" s="1">
        <v>2.83</v>
      </c>
      <c r="K1828" s="2">
        <v>41239</v>
      </c>
      <c r="L1828" s="1">
        <v>3.02</v>
      </c>
      <c r="N1828" s="2">
        <v>41247</v>
      </c>
      <c r="O1828" s="1">
        <v>2.91</v>
      </c>
      <c r="Q1828" s="2">
        <v>41281</v>
      </c>
      <c r="R1828" s="1">
        <v>3.105</v>
      </c>
      <c r="T1828" s="2">
        <v>41288</v>
      </c>
      <c r="U1828" s="1">
        <v>2.835</v>
      </c>
      <c r="W1828" s="2">
        <v>41288</v>
      </c>
      <c r="X1828" s="1">
        <v>2.76</v>
      </c>
      <c r="Z1828" s="2">
        <v>41281</v>
      </c>
      <c r="AA1828" s="1">
        <v>2.7549999999999999</v>
      </c>
      <c r="AC1828" s="2">
        <v>41282</v>
      </c>
      <c r="AD1828" s="1">
        <v>2.7475000000000001</v>
      </c>
      <c r="AF1828" s="2">
        <v>41718</v>
      </c>
      <c r="AG1828" s="1">
        <v>0.2336</v>
      </c>
      <c r="AI1828" s="2">
        <v>41282</v>
      </c>
      <c r="AJ1828" s="1">
        <v>2.831</v>
      </c>
      <c r="AL1828" s="2">
        <v>41283</v>
      </c>
      <c r="AM1828" s="1">
        <v>1.865</v>
      </c>
      <c r="AO1828" s="2">
        <v>41281</v>
      </c>
      <c r="AP1828" s="1">
        <v>0.39050000000000001</v>
      </c>
      <c r="AR1828" s="2">
        <v>41274</v>
      </c>
      <c r="AS1828" s="1">
        <v>0.32329999999999998</v>
      </c>
      <c r="AU1828" s="2">
        <v>41281</v>
      </c>
      <c r="AV1828" s="1">
        <v>2.3929999999999998</v>
      </c>
      <c r="AX1828" s="2">
        <v>41277</v>
      </c>
      <c r="AY1828" s="1">
        <v>2.3250000000000002</v>
      </c>
      <c r="BA1828" s="116">
        <v>41278</v>
      </c>
      <c r="BB1828" s="1">
        <v>1.7534000000000001</v>
      </c>
      <c r="BD1828" s="2">
        <v>41271</v>
      </c>
      <c r="BE1828" s="1">
        <v>0.379</v>
      </c>
      <c r="BG1828" s="2">
        <v>41380</v>
      </c>
      <c r="BH1828" s="1">
        <v>1.75</v>
      </c>
      <c r="BI1828" s="2"/>
      <c r="BJ1828" s="2">
        <v>41380</v>
      </c>
      <c r="BK1828" s="1">
        <v>0.71</v>
      </c>
      <c r="BM1828" s="2">
        <v>41281</v>
      </c>
      <c r="BN1828" s="1">
        <v>0.89300000000000002</v>
      </c>
    </row>
    <row r="1829" spans="2:66">
      <c r="B1829" s="2">
        <v>41753</v>
      </c>
      <c r="C1829" s="1">
        <v>2.65</v>
      </c>
      <c r="E1829" s="2">
        <v>41220</v>
      </c>
      <c r="F1829" s="1">
        <v>2.75</v>
      </c>
      <c r="H1829" s="2">
        <v>41242</v>
      </c>
      <c r="I1829" s="1">
        <v>2.83</v>
      </c>
      <c r="K1829" s="2">
        <v>41240</v>
      </c>
      <c r="L1829" s="1">
        <v>3.04</v>
      </c>
      <c r="N1829" s="2">
        <v>41248</v>
      </c>
      <c r="O1829" s="1">
        <v>2.95</v>
      </c>
      <c r="Q1829" s="2">
        <v>41282</v>
      </c>
      <c r="R1829" s="1">
        <v>3.0425</v>
      </c>
      <c r="T1829" s="2">
        <v>41289</v>
      </c>
      <c r="U1829" s="1">
        <v>2.81</v>
      </c>
      <c r="W1829" s="2">
        <v>41289</v>
      </c>
      <c r="X1829" s="1">
        <v>2.7450000000000001</v>
      </c>
      <c r="Z1829" s="2">
        <v>41282</v>
      </c>
      <c r="AA1829" s="1">
        <v>2.73</v>
      </c>
      <c r="AC1829" s="2">
        <v>41283</v>
      </c>
      <c r="AD1829" s="1">
        <v>2.75</v>
      </c>
      <c r="AF1829" s="2">
        <v>41719</v>
      </c>
      <c r="AG1829" s="1">
        <v>0.23285</v>
      </c>
      <c r="AI1829" s="2">
        <v>41283</v>
      </c>
      <c r="AJ1829" s="1">
        <v>2.8330000000000002</v>
      </c>
      <c r="AL1829" s="2">
        <v>41284</v>
      </c>
      <c r="AM1829" s="1">
        <v>1.9060000000000001</v>
      </c>
      <c r="AO1829" s="2">
        <v>41282</v>
      </c>
      <c r="AP1829" s="1">
        <v>0.38100000000000001</v>
      </c>
      <c r="AR1829" s="2">
        <v>41275</v>
      </c>
      <c r="AS1829" s="1">
        <v>0.3241</v>
      </c>
      <c r="AU1829" s="2">
        <v>41282</v>
      </c>
      <c r="AV1829" s="1">
        <v>2.36</v>
      </c>
      <c r="AX1829" s="2">
        <v>41278</v>
      </c>
      <c r="AY1829" s="1">
        <v>2.355</v>
      </c>
      <c r="BA1829" s="116">
        <v>41281</v>
      </c>
      <c r="BB1829" s="1">
        <v>1.72</v>
      </c>
      <c r="BD1829" s="2">
        <v>41274</v>
      </c>
      <c r="BE1829" s="1">
        <v>0.375</v>
      </c>
      <c r="BG1829" s="2">
        <v>41381</v>
      </c>
      <c r="BH1829" s="1">
        <v>1.73</v>
      </c>
      <c r="BI1829" s="2"/>
      <c r="BJ1829" s="2">
        <v>41381</v>
      </c>
      <c r="BK1829" s="1">
        <v>0.71</v>
      </c>
      <c r="BM1829" s="2">
        <v>41282</v>
      </c>
      <c r="BN1829" s="1">
        <v>0.86899999999999999</v>
      </c>
    </row>
    <row r="1830" spans="2:66">
      <c r="B1830" s="2">
        <v>41754</v>
      </c>
      <c r="C1830" s="1">
        <v>2.65</v>
      </c>
      <c r="E1830" s="2">
        <v>41221</v>
      </c>
      <c r="F1830" s="1">
        <v>2.73</v>
      </c>
      <c r="H1830" s="2">
        <v>41243</v>
      </c>
      <c r="I1830" s="1">
        <v>2.84</v>
      </c>
      <c r="K1830" s="2">
        <v>41241</v>
      </c>
      <c r="L1830" s="1">
        <v>3.02</v>
      </c>
      <c r="N1830" s="2">
        <v>41249</v>
      </c>
      <c r="O1830" s="1">
        <v>2.94</v>
      </c>
      <c r="Q1830" s="2">
        <v>41283</v>
      </c>
      <c r="R1830" s="1">
        <v>3.0329999999999999</v>
      </c>
      <c r="T1830" s="2">
        <v>41290</v>
      </c>
      <c r="U1830" s="1">
        <v>2.7880000000000003</v>
      </c>
      <c r="W1830" s="2">
        <v>41290</v>
      </c>
      <c r="X1830" s="1">
        <v>2.7349999999999999</v>
      </c>
      <c r="Z1830" s="2">
        <v>41283</v>
      </c>
      <c r="AA1830" s="1">
        <v>2.7324999999999999</v>
      </c>
      <c r="AC1830" s="2">
        <v>41284</v>
      </c>
      <c r="AD1830" s="1">
        <v>2.71</v>
      </c>
      <c r="AF1830" s="2">
        <v>41722</v>
      </c>
      <c r="AG1830" s="1">
        <v>0.2351</v>
      </c>
      <c r="AI1830" s="2">
        <v>41284</v>
      </c>
      <c r="AJ1830" s="1">
        <v>2.8580000000000001</v>
      </c>
      <c r="AL1830" s="2">
        <v>41285</v>
      </c>
      <c r="AM1830" s="1">
        <v>1.883</v>
      </c>
      <c r="AO1830" s="2">
        <v>41283</v>
      </c>
      <c r="AP1830" s="1">
        <v>0.372</v>
      </c>
      <c r="AR1830" s="2">
        <v>41276</v>
      </c>
      <c r="AS1830" s="1">
        <v>0.316</v>
      </c>
      <c r="AU1830" s="2">
        <v>41283</v>
      </c>
      <c r="AV1830" s="1">
        <v>2.3609999999999998</v>
      </c>
      <c r="AX1830" s="2">
        <v>41281</v>
      </c>
      <c r="AY1830" s="1">
        <v>2.3210000000000002</v>
      </c>
      <c r="BA1830" s="116">
        <v>41282</v>
      </c>
      <c r="BB1830" s="1">
        <v>1.6890000000000001</v>
      </c>
      <c r="BD1830" s="2">
        <v>41275</v>
      </c>
      <c r="BE1830" s="1">
        <v>0.375</v>
      </c>
      <c r="BG1830" s="2">
        <v>41382</v>
      </c>
      <c r="BH1830" s="1">
        <v>1.72</v>
      </c>
      <c r="BI1830" s="2"/>
      <c r="BJ1830" s="2">
        <v>41382</v>
      </c>
      <c r="BK1830" s="1">
        <v>0.71</v>
      </c>
      <c r="BM1830" s="2">
        <v>41283</v>
      </c>
      <c r="BN1830" s="1">
        <v>0.85599999999999998</v>
      </c>
    </row>
    <row r="1831" spans="2:66">
      <c r="B1831" s="2">
        <v>41757</v>
      </c>
      <c r="C1831" s="1">
        <v>2.65</v>
      </c>
      <c r="E1831" s="2">
        <v>41222</v>
      </c>
      <c r="F1831" s="1">
        <v>2.75</v>
      </c>
      <c r="H1831" s="2">
        <v>41246</v>
      </c>
      <c r="I1831" s="1">
        <v>2.84</v>
      </c>
      <c r="K1831" s="2">
        <v>41242</v>
      </c>
      <c r="L1831" s="1">
        <v>3.02</v>
      </c>
      <c r="N1831" s="2">
        <v>41250</v>
      </c>
      <c r="O1831" s="1">
        <v>2.93</v>
      </c>
      <c r="Q1831" s="2">
        <v>41284</v>
      </c>
      <c r="R1831" s="1">
        <v>2.9975000000000001</v>
      </c>
      <c r="T1831" s="2">
        <v>41291</v>
      </c>
      <c r="U1831" s="1">
        <v>2.7730000000000001</v>
      </c>
      <c r="W1831" s="2">
        <v>41291</v>
      </c>
      <c r="X1831" s="1">
        <v>2.7279999999999998</v>
      </c>
      <c r="Z1831" s="2">
        <v>41284</v>
      </c>
      <c r="AA1831" s="1">
        <v>2.69</v>
      </c>
      <c r="AC1831" s="2">
        <v>41285</v>
      </c>
      <c r="AD1831" s="1">
        <v>2.7549999999999999</v>
      </c>
      <c r="AF1831" s="2">
        <v>41723</v>
      </c>
      <c r="AG1831" s="1">
        <v>0.23435</v>
      </c>
      <c r="AI1831" s="2">
        <v>41285</v>
      </c>
      <c r="AJ1831" s="1">
        <v>2.8359999999999999</v>
      </c>
      <c r="AL1831" s="2">
        <v>41288</v>
      </c>
      <c r="AM1831" s="1">
        <v>1.8580000000000001</v>
      </c>
      <c r="AO1831" s="2">
        <v>41284</v>
      </c>
      <c r="AP1831" s="1">
        <v>0.38250000000000001</v>
      </c>
      <c r="AR1831" s="2">
        <v>41277</v>
      </c>
      <c r="AS1831" s="1">
        <v>0.318</v>
      </c>
      <c r="AU1831" s="2">
        <v>41284</v>
      </c>
      <c r="AV1831" s="1">
        <v>2.4500000000000002</v>
      </c>
      <c r="AX1831" s="2">
        <v>41282</v>
      </c>
      <c r="AY1831" s="1">
        <v>2.2890000000000001</v>
      </c>
      <c r="BA1831" s="116">
        <v>41283</v>
      </c>
      <c r="BB1831" s="1">
        <v>1.6840000000000002</v>
      </c>
      <c r="BD1831" s="2">
        <v>41276</v>
      </c>
      <c r="BE1831" s="1">
        <v>0.39800000000000002</v>
      </c>
      <c r="BG1831" s="2">
        <v>41383</v>
      </c>
      <c r="BH1831" s="1">
        <v>1.73</v>
      </c>
      <c r="BI1831" s="2"/>
      <c r="BJ1831" s="2">
        <v>41383</v>
      </c>
      <c r="BK1831" s="1">
        <v>0.72</v>
      </c>
      <c r="BM1831" s="2">
        <v>41284</v>
      </c>
      <c r="BN1831" s="1">
        <v>0.9375</v>
      </c>
    </row>
    <row r="1832" spans="2:66">
      <c r="B1832" s="2">
        <v>41758</v>
      </c>
      <c r="C1832" s="1">
        <v>2.65</v>
      </c>
      <c r="E1832" s="2">
        <v>41225</v>
      </c>
      <c r="F1832" s="1">
        <v>2.75</v>
      </c>
      <c r="H1832" s="2">
        <v>41247</v>
      </c>
      <c r="I1832" s="1">
        <v>2.84</v>
      </c>
      <c r="K1832" s="2">
        <v>41243</v>
      </c>
      <c r="L1832" s="1">
        <v>3.03</v>
      </c>
      <c r="N1832" s="2">
        <v>41253</v>
      </c>
      <c r="O1832" s="1">
        <v>2.96</v>
      </c>
      <c r="Q1832" s="2">
        <v>41285</v>
      </c>
      <c r="R1832" s="1">
        <v>3.0425</v>
      </c>
      <c r="T1832" s="2">
        <v>41292</v>
      </c>
      <c r="U1832" s="1">
        <v>2.8079999999999998</v>
      </c>
      <c r="W1832" s="2">
        <v>41292</v>
      </c>
      <c r="X1832" s="1">
        <v>2.75</v>
      </c>
      <c r="Z1832" s="2">
        <v>41285</v>
      </c>
      <c r="AA1832" s="1">
        <v>2.73</v>
      </c>
      <c r="AC1832" s="2">
        <v>41288</v>
      </c>
      <c r="AD1832" s="1">
        <v>2.7475000000000001</v>
      </c>
      <c r="AF1832" s="2">
        <v>41724</v>
      </c>
      <c r="AG1832" s="1">
        <v>0.23335</v>
      </c>
      <c r="AI1832" s="2">
        <v>41288</v>
      </c>
      <c r="AJ1832" s="1">
        <v>2.8159999999999998</v>
      </c>
      <c r="AL1832" s="2">
        <v>41289</v>
      </c>
      <c r="AM1832" s="1">
        <v>1.851</v>
      </c>
      <c r="AO1832" s="2">
        <v>41285</v>
      </c>
      <c r="AP1832" s="1">
        <v>0.3785</v>
      </c>
      <c r="AR1832" s="2">
        <v>41278</v>
      </c>
      <c r="AS1832" s="1">
        <v>0.32179999999999997</v>
      </c>
      <c r="AU1832" s="2">
        <v>41285</v>
      </c>
      <c r="AV1832" s="1">
        <v>2.4569999999999999</v>
      </c>
      <c r="AX1832" s="2">
        <v>41283</v>
      </c>
      <c r="AY1832" s="1">
        <v>2.2879999999999998</v>
      </c>
      <c r="BA1832" s="116">
        <v>41284</v>
      </c>
      <c r="BB1832" s="1">
        <v>1.7741</v>
      </c>
      <c r="BD1832" s="2">
        <v>41277</v>
      </c>
      <c r="BE1832" s="1">
        <v>0.41849999999999998</v>
      </c>
      <c r="BG1832" s="2">
        <v>41386</v>
      </c>
      <c r="BH1832" s="1">
        <v>1.72</v>
      </c>
      <c r="BI1832" s="2"/>
      <c r="BJ1832" s="2">
        <v>41386</v>
      </c>
      <c r="BK1832" s="1">
        <v>0.7</v>
      </c>
      <c r="BM1832" s="2">
        <v>41285</v>
      </c>
      <c r="BN1832" s="1">
        <v>0.96699999999999997</v>
      </c>
    </row>
    <row r="1833" spans="2:66">
      <c r="B1833" s="2">
        <v>41759</v>
      </c>
      <c r="C1833" s="1">
        <v>2.65</v>
      </c>
      <c r="E1833" s="2">
        <v>41226</v>
      </c>
      <c r="F1833" s="1">
        <v>2.74</v>
      </c>
      <c r="H1833" s="2">
        <v>41248</v>
      </c>
      <c r="I1833" s="1">
        <v>2.86</v>
      </c>
      <c r="K1833" s="2">
        <v>41246</v>
      </c>
      <c r="L1833" s="1">
        <v>3.03</v>
      </c>
      <c r="N1833" s="2">
        <v>41254</v>
      </c>
      <c r="O1833" s="1">
        <v>2.9699999999999998</v>
      </c>
      <c r="Q1833" s="2">
        <v>41288</v>
      </c>
      <c r="R1833" s="1">
        <v>3.0325000000000002</v>
      </c>
      <c r="T1833" s="2">
        <v>41295</v>
      </c>
      <c r="U1833" s="1">
        <v>2.81</v>
      </c>
      <c r="W1833" s="2">
        <v>41295</v>
      </c>
      <c r="X1833" s="1">
        <v>2.7524999999999999</v>
      </c>
      <c r="Z1833" s="2">
        <v>41288</v>
      </c>
      <c r="AA1833" s="1">
        <v>2.7279999999999998</v>
      </c>
      <c r="AC1833" s="2">
        <v>41289</v>
      </c>
      <c r="AD1833" s="1">
        <v>2.74</v>
      </c>
      <c r="AF1833" s="2">
        <v>41725</v>
      </c>
      <c r="AG1833" s="1">
        <v>0.2336</v>
      </c>
      <c r="AI1833" s="2">
        <v>41289</v>
      </c>
      <c r="AJ1833" s="1">
        <v>2.8140000000000001</v>
      </c>
      <c r="AL1833" s="2">
        <v>41290</v>
      </c>
      <c r="AM1833" s="1">
        <v>1.8359999999999999</v>
      </c>
      <c r="AO1833" s="2">
        <v>41288</v>
      </c>
      <c r="AP1833" s="1">
        <v>0.374</v>
      </c>
      <c r="AR1833" s="2">
        <v>41281</v>
      </c>
      <c r="AS1833" s="1">
        <v>0.32100000000000001</v>
      </c>
      <c r="AU1833" s="2">
        <v>41288</v>
      </c>
      <c r="AV1833" s="1">
        <v>2.4529999999999998</v>
      </c>
      <c r="AX1833" s="2">
        <v>41284</v>
      </c>
      <c r="AY1833" s="1">
        <v>2.3771</v>
      </c>
      <c r="BA1833" s="116">
        <v>41285</v>
      </c>
      <c r="BB1833" s="1">
        <v>1.784</v>
      </c>
      <c r="BD1833" s="2">
        <v>41278</v>
      </c>
      <c r="BE1833" s="1">
        <v>0.442</v>
      </c>
      <c r="BG1833" s="2">
        <v>41387</v>
      </c>
      <c r="BH1833" s="1">
        <v>1.74</v>
      </c>
      <c r="BI1833" s="2"/>
      <c r="BJ1833" s="2">
        <v>41387</v>
      </c>
      <c r="BK1833" s="1">
        <v>0.71</v>
      </c>
      <c r="BM1833" s="2">
        <v>41288</v>
      </c>
      <c r="BN1833" s="1">
        <v>0.98799999999999999</v>
      </c>
    </row>
    <row r="1834" spans="2:66">
      <c r="B1834" s="2">
        <v>41761</v>
      </c>
      <c r="C1834" s="1">
        <v>2.65</v>
      </c>
      <c r="E1834" s="2">
        <v>41227</v>
      </c>
      <c r="F1834" s="1">
        <v>2.75</v>
      </c>
      <c r="H1834" s="2">
        <v>41249</v>
      </c>
      <c r="I1834" s="1">
        <v>2.83</v>
      </c>
      <c r="K1834" s="2">
        <v>41247</v>
      </c>
      <c r="L1834" s="1">
        <v>3.04</v>
      </c>
      <c r="N1834" s="2">
        <v>41255</v>
      </c>
      <c r="O1834" s="1">
        <v>2.96</v>
      </c>
      <c r="Q1834" s="2">
        <v>41289</v>
      </c>
      <c r="R1834" s="1">
        <v>3.0024999999999999</v>
      </c>
      <c r="T1834" s="2">
        <v>41296</v>
      </c>
      <c r="U1834" s="1">
        <v>2.8050000000000002</v>
      </c>
      <c r="W1834" s="2">
        <v>41296</v>
      </c>
      <c r="X1834" s="1">
        <v>2.7480000000000002</v>
      </c>
      <c r="Z1834" s="2">
        <v>41289</v>
      </c>
      <c r="AA1834" s="1">
        <v>2.7199999999999998</v>
      </c>
      <c r="AC1834" s="2">
        <v>41290</v>
      </c>
      <c r="AD1834" s="1">
        <v>2.74</v>
      </c>
      <c r="AF1834" s="2">
        <v>41726</v>
      </c>
      <c r="AG1834" s="1">
        <v>0.23335</v>
      </c>
      <c r="AI1834" s="2">
        <v>41290</v>
      </c>
      <c r="AJ1834" s="1">
        <v>2.7995000000000001</v>
      </c>
      <c r="AL1834" s="2">
        <v>41291</v>
      </c>
      <c r="AM1834" s="1">
        <v>1.9060000000000001</v>
      </c>
      <c r="AO1834" s="2">
        <v>41289</v>
      </c>
      <c r="AP1834" s="1">
        <v>0.37</v>
      </c>
      <c r="AR1834" s="2">
        <v>41282</v>
      </c>
      <c r="AS1834" s="1">
        <v>0.318</v>
      </c>
      <c r="AU1834" s="2">
        <v>41289</v>
      </c>
      <c r="AV1834" s="1">
        <v>2.4129999999999998</v>
      </c>
      <c r="AX1834" s="2">
        <v>41285</v>
      </c>
      <c r="AY1834" s="1">
        <v>2.3849999999999998</v>
      </c>
      <c r="BA1834" s="116">
        <v>41288</v>
      </c>
      <c r="BB1834" s="1">
        <v>1.7909999999999999</v>
      </c>
      <c r="BD1834" s="2">
        <v>41281</v>
      </c>
      <c r="BE1834" s="1">
        <v>0.434</v>
      </c>
      <c r="BG1834" s="2">
        <v>41388</v>
      </c>
      <c r="BH1834" s="1">
        <v>1.73</v>
      </c>
      <c r="BI1834" s="2"/>
      <c r="BJ1834" s="2">
        <v>41388</v>
      </c>
      <c r="BK1834" s="1">
        <v>0.7</v>
      </c>
      <c r="BM1834" s="2">
        <v>41289</v>
      </c>
      <c r="BN1834" s="1">
        <v>0.97299999999999998</v>
      </c>
    </row>
    <row r="1835" spans="2:66">
      <c r="B1835" s="2">
        <v>41766</v>
      </c>
      <c r="C1835" s="1">
        <v>2.65</v>
      </c>
      <c r="E1835" s="2">
        <v>41228</v>
      </c>
      <c r="F1835" s="1">
        <v>2.75</v>
      </c>
      <c r="H1835" s="2">
        <v>41250</v>
      </c>
      <c r="I1835" s="1">
        <v>2.81</v>
      </c>
      <c r="K1835" s="2">
        <v>41248</v>
      </c>
      <c r="L1835" s="1">
        <v>3.08</v>
      </c>
      <c r="N1835" s="2">
        <v>41256</v>
      </c>
      <c r="O1835" s="1">
        <v>2.99</v>
      </c>
      <c r="Q1835" s="2">
        <v>41290</v>
      </c>
      <c r="R1835" s="1">
        <v>2.9779999999999998</v>
      </c>
      <c r="T1835" s="2">
        <v>41297</v>
      </c>
      <c r="U1835" s="1">
        <v>2.7949999999999999</v>
      </c>
      <c r="W1835" s="2">
        <v>41297</v>
      </c>
      <c r="X1835" s="1">
        <v>2.7450000000000001</v>
      </c>
      <c r="Z1835" s="2">
        <v>41290</v>
      </c>
      <c r="AA1835" s="1">
        <v>2.7149999999999999</v>
      </c>
      <c r="AC1835" s="2">
        <v>41291</v>
      </c>
      <c r="AD1835" s="1">
        <v>2.7330000000000001</v>
      </c>
      <c r="AF1835" s="2">
        <v>41729</v>
      </c>
      <c r="AG1835" s="1">
        <v>0.2306</v>
      </c>
      <c r="AI1835" s="2">
        <v>41291</v>
      </c>
      <c r="AJ1835" s="1">
        <v>2.8609999999999998</v>
      </c>
      <c r="AL1835" s="2">
        <v>41292</v>
      </c>
      <c r="AM1835" s="1">
        <v>1.8759999999999999</v>
      </c>
      <c r="AO1835" s="2">
        <v>41290</v>
      </c>
      <c r="AP1835" s="1">
        <v>0.36749999999999999</v>
      </c>
      <c r="AR1835" s="2">
        <v>41283</v>
      </c>
      <c r="AS1835" s="1">
        <v>0.31130000000000002</v>
      </c>
      <c r="AU1835" s="2">
        <v>41290</v>
      </c>
      <c r="AV1835" s="1">
        <v>2.3719999999999999</v>
      </c>
      <c r="AX1835" s="2">
        <v>41288</v>
      </c>
      <c r="AY1835" s="1">
        <v>2.3860000000000001</v>
      </c>
      <c r="BA1835" s="116">
        <v>41289</v>
      </c>
      <c r="BB1835" s="1">
        <v>1.756</v>
      </c>
      <c r="BD1835" s="2">
        <v>41282</v>
      </c>
      <c r="BE1835" s="1">
        <v>0.42109999999999997</v>
      </c>
      <c r="BG1835" s="2">
        <v>41389</v>
      </c>
      <c r="BH1835" s="1">
        <v>1.74</v>
      </c>
      <c r="BI1835" s="2"/>
      <c r="BJ1835" s="2">
        <v>41389</v>
      </c>
      <c r="BK1835" s="1">
        <v>0.71</v>
      </c>
      <c r="BM1835" s="2">
        <v>41290</v>
      </c>
      <c r="BN1835" s="1">
        <v>0.94399999999999995</v>
      </c>
    </row>
    <row r="1836" spans="2:66">
      <c r="B1836" s="2">
        <v>41767</v>
      </c>
      <c r="C1836" s="1">
        <v>2.65</v>
      </c>
      <c r="E1836" s="2">
        <v>41229</v>
      </c>
      <c r="F1836" s="1">
        <v>2.74</v>
      </c>
      <c r="H1836" s="2">
        <v>41253</v>
      </c>
      <c r="I1836" s="1">
        <v>2.83</v>
      </c>
      <c r="K1836" s="2">
        <v>41249</v>
      </c>
      <c r="L1836" s="1">
        <v>3.07</v>
      </c>
      <c r="N1836" s="2">
        <v>41257</v>
      </c>
      <c r="O1836" s="1">
        <v>3</v>
      </c>
      <c r="Q1836" s="2">
        <v>41291</v>
      </c>
      <c r="R1836" s="1">
        <v>2.9550000000000001</v>
      </c>
      <c r="T1836" s="2">
        <v>41298</v>
      </c>
      <c r="U1836" s="1">
        <v>2.79</v>
      </c>
      <c r="W1836" s="2">
        <v>41298</v>
      </c>
      <c r="X1836" s="1">
        <v>2.74</v>
      </c>
      <c r="Z1836" s="2">
        <v>41291</v>
      </c>
      <c r="AA1836" s="1">
        <v>2.7075</v>
      </c>
      <c r="AC1836" s="2">
        <v>41292</v>
      </c>
      <c r="AD1836" s="1">
        <v>2.7450000000000001</v>
      </c>
      <c r="AF1836" s="2">
        <v>41730</v>
      </c>
      <c r="AG1836" s="1">
        <v>0.2281</v>
      </c>
      <c r="AI1836" s="2">
        <v>41292</v>
      </c>
      <c r="AJ1836" s="1">
        <v>2.8180000000000001</v>
      </c>
      <c r="AL1836" s="2">
        <v>41295</v>
      </c>
      <c r="AM1836" s="1">
        <v>1.881</v>
      </c>
      <c r="AO1836" s="2">
        <v>41291</v>
      </c>
      <c r="AP1836" s="1">
        <v>0.4</v>
      </c>
      <c r="AR1836" s="2">
        <v>41284</v>
      </c>
      <c r="AS1836" s="1">
        <v>0.3135</v>
      </c>
      <c r="AU1836" s="2">
        <v>41291</v>
      </c>
      <c r="AV1836" s="1">
        <v>2.4102000000000001</v>
      </c>
      <c r="AX1836" s="2">
        <v>41289</v>
      </c>
      <c r="AY1836" s="1">
        <v>2.3460000000000001</v>
      </c>
      <c r="BA1836" s="116">
        <v>41290</v>
      </c>
      <c r="BB1836" s="1">
        <v>1.7269999999999999</v>
      </c>
      <c r="BD1836" s="2">
        <v>41283</v>
      </c>
      <c r="BE1836" s="1">
        <v>0.40810000000000002</v>
      </c>
      <c r="BG1836" s="2">
        <v>41390</v>
      </c>
      <c r="BH1836" s="1">
        <v>1.7</v>
      </c>
      <c r="BI1836" s="2"/>
      <c r="BJ1836" s="2">
        <v>41390</v>
      </c>
      <c r="BK1836" s="1">
        <v>0.68</v>
      </c>
      <c r="BM1836" s="2">
        <v>41291</v>
      </c>
      <c r="BN1836" s="1">
        <v>1.054</v>
      </c>
    </row>
    <row r="1837" spans="2:66">
      <c r="B1837" s="2">
        <v>41768</v>
      </c>
      <c r="C1837" s="1">
        <v>2.65</v>
      </c>
      <c r="E1837" s="2">
        <v>41232</v>
      </c>
      <c r="F1837" s="1">
        <v>2.75</v>
      </c>
      <c r="H1837" s="2">
        <v>41254</v>
      </c>
      <c r="I1837" s="1">
        <v>2.83</v>
      </c>
      <c r="K1837" s="2">
        <v>41250</v>
      </c>
      <c r="L1837" s="1">
        <v>3.06</v>
      </c>
      <c r="N1837" s="2">
        <v>41260</v>
      </c>
      <c r="O1837" s="1">
        <v>3.02</v>
      </c>
      <c r="Q1837" s="2">
        <v>41292</v>
      </c>
      <c r="R1837" s="1">
        <v>2.9925000000000002</v>
      </c>
      <c r="T1837" s="2">
        <v>41299</v>
      </c>
      <c r="U1837" s="1">
        <v>2.7925</v>
      </c>
      <c r="W1837" s="2">
        <v>41299</v>
      </c>
      <c r="X1837" s="1">
        <v>2.7349999999999999</v>
      </c>
      <c r="Z1837" s="2">
        <v>41292</v>
      </c>
      <c r="AA1837" s="1">
        <v>2.7275</v>
      </c>
      <c r="AC1837" s="2">
        <v>41295</v>
      </c>
      <c r="AD1837" s="1">
        <v>2.7450000000000001</v>
      </c>
      <c r="AF1837" s="2">
        <v>41731</v>
      </c>
      <c r="AG1837" s="1">
        <v>0.2301</v>
      </c>
      <c r="AI1837" s="2">
        <v>41295</v>
      </c>
      <c r="AJ1837" s="1">
        <v>2.8250000000000002</v>
      </c>
      <c r="AL1837" s="2">
        <v>41296</v>
      </c>
      <c r="AM1837" s="1">
        <v>1.8759999999999999</v>
      </c>
      <c r="AO1837" s="2">
        <v>41292</v>
      </c>
      <c r="AP1837" s="1">
        <v>0.39200000000000002</v>
      </c>
      <c r="AR1837" s="2">
        <v>41285</v>
      </c>
      <c r="AS1837" s="1">
        <v>0.3105</v>
      </c>
      <c r="AU1837" s="2">
        <v>41292</v>
      </c>
      <c r="AV1837" s="1">
        <v>2.35</v>
      </c>
      <c r="AX1837" s="2">
        <v>41290</v>
      </c>
      <c r="AY1837" s="1">
        <v>2.3090000000000002</v>
      </c>
      <c r="BA1837" s="116">
        <v>41291</v>
      </c>
      <c r="BB1837" s="1">
        <v>1.7902</v>
      </c>
      <c r="BD1837" s="2">
        <v>41284</v>
      </c>
      <c r="BE1837" s="1">
        <v>0.45400000000000001</v>
      </c>
      <c r="BG1837" s="2">
        <v>41393</v>
      </c>
      <c r="BH1837" s="1">
        <v>1.7</v>
      </c>
      <c r="BI1837" s="2"/>
      <c r="BJ1837" s="2">
        <v>41393</v>
      </c>
      <c r="BK1837" s="1">
        <v>0.68</v>
      </c>
      <c r="BM1837" s="2">
        <v>41292</v>
      </c>
      <c r="BN1837" s="1">
        <v>1.0185</v>
      </c>
    </row>
    <row r="1838" spans="2:66">
      <c r="B1838" s="2">
        <v>41771</v>
      </c>
      <c r="C1838" s="1">
        <v>2.65</v>
      </c>
      <c r="E1838" s="2">
        <v>41233</v>
      </c>
      <c r="F1838" s="1">
        <v>2.76</v>
      </c>
      <c r="H1838" s="2">
        <v>41255</v>
      </c>
      <c r="I1838" s="1">
        <v>2.83</v>
      </c>
      <c r="K1838" s="2">
        <v>41253</v>
      </c>
      <c r="L1838" s="1">
        <v>3.09</v>
      </c>
      <c r="N1838" s="2">
        <v>41261</v>
      </c>
      <c r="O1838" s="1">
        <v>3.05</v>
      </c>
      <c r="Q1838" s="2">
        <v>41295</v>
      </c>
      <c r="R1838" s="1">
        <v>2.9950000000000001</v>
      </c>
      <c r="T1838" s="2">
        <v>41302</v>
      </c>
      <c r="U1838" s="1">
        <v>2.8224999999999998</v>
      </c>
      <c r="W1838" s="2">
        <v>41302</v>
      </c>
      <c r="X1838" s="1">
        <v>2.7549999999999999</v>
      </c>
      <c r="Z1838" s="2">
        <v>41295</v>
      </c>
      <c r="AA1838" s="1">
        <v>2.73</v>
      </c>
      <c r="AC1838" s="2">
        <v>41296</v>
      </c>
      <c r="AD1838" s="1">
        <v>2.7425000000000002</v>
      </c>
      <c r="AF1838" s="2">
        <v>41732</v>
      </c>
      <c r="AG1838" s="1">
        <v>0.23035</v>
      </c>
      <c r="AI1838" s="2">
        <v>41296</v>
      </c>
      <c r="AJ1838" s="1">
        <v>2.8170000000000002</v>
      </c>
      <c r="AL1838" s="2">
        <v>41297</v>
      </c>
      <c r="AM1838" s="1">
        <v>1.8620000000000001</v>
      </c>
      <c r="AO1838" s="2">
        <v>41295</v>
      </c>
      <c r="AP1838" s="1">
        <v>0.40200000000000002</v>
      </c>
      <c r="AR1838" s="2">
        <v>41288</v>
      </c>
      <c r="AS1838" s="1">
        <v>0.311</v>
      </c>
      <c r="AU1838" s="2">
        <v>41295</v>
      </c>
      <c r="AV1838" s="1">
        <v>2.351</v>
      </c>
      <c r="AX1838" s="2">
        <v>41291</v>
      </c>
      <c r="AY1838" s="1">
        <v>2.3519000000000001</v>
      </c>
      <c r="BA1838" s="116">
        <v>41292</v>
      </c>
      <c r="BB1838" s="1">
        <v>1.7418</v>
      </c>
      <c r="BD1838" s="2">
        <v>41285</v>
      </c>
      <c r="BE1838" s="1">
        <v>0.50800000000000001</v>
      </c>
      <c r="BG1838" s="2">
        <v>41394</v>
      </c>
      <c r="BH1838" s="1">
        <v>1.7</v>
      </c>
      <c r="BI1838" s="2"/>
      <c r="BJ1838" s="2">
        <v>41394</v>
      </c>
      <c r="BK1838" s="1">
        <v>0.68</v>
      </c>
      <c r="BM1838" s="2">
        <v>41295</v>
      </c>
      <c r="BN1838" s="1">
        <v>1.0329999999999999</v>
      </c>
    </row>
    <row r="1839" spans="2:66">
      <c r="B1839" s="2">
        <v>41772</v>
      </c>
      <c r="C1839" s="1">
        <v>2.65</v>
      </c>
      <c r="E1839" s="2">
        <v>41234</v>
      </c>
      <c r="F1839" s="1">
        <v>2.76</v>
      </c>
      <c r="H1839" s="2">
        <v>41256</v>
      </c>
      <c r="I1839" s="1">
        <v>2.86</v>
      </c>
      <c r="K1839" s="2">
        <v>41254</v>
      </c>
      <c r="L1839" s="1">
        <v>3.09</v>
      </c>
      <c r="N1839" s="2">
        <v>41263</v>
      </c>
      <c r="O1839" s="1">
        <v>3.04</v>
      </c>
      <c r="Q1839" s="2">
        <v>41296</v>
      </c>
      <c r="R1839" s="1">
        <v>2.99</v>
      </c>
      <c r="T1839" s="2">
        <v>41303</v>
      </c>
      <c r="U1839" s="1">
        <v>2.84</v>
      </c>
      <c r="W1839" s="2">
        <v>41303</v>
      </c>
      <c r="X1839" s="1">
        <v>2.77</v>
      </c>
      <c r="Z1839" s="2">
        <v>41296</v>
      </c>
      <c r="AA1839" s="1">
        <v>2.7250000000000001</v>
      </c>
      <c r="AC1839" s="2">
        <v>41297</v>
      </c>
      <c r="AD1839" s="1">
        <v>2.74</v>
      </c>
      <c r="AF1839" s="2">
        <v>41733</v>
      </c>
      <c r="AG1839" s="1">
        <v>0.2296</v>
      </c>
      <c r="AI1839" s="2">
        <v>41297</v>
      </c>
      <c r="AJ1839" s="1">
        <v>2.8040000000000003</v>
      </c>
      <c r="AL1839" s="2">
        <v>41298</v>
      </c>
      <c r="AM1839" s="1">
        <v>1.889</v>
      </c>
      <c r="AO1839" s="2">
        <v>41296</v>
      </c>
      <c r="AP1839" s="1">
        <v>0.38700000000000001</v>
      </c>
      <c r="AR1839" s="2">
        <v>41289</v>
      </c>
      <c r="AS1839" s="1">
        <v>0.315</v>
      </c>
      <c r="AU1839" s="2">
        <v>41296</v>
      </c>
      <c r="AV1839" s="1">
        <v>2.3580999999999999</v>
      </c>
      <c r="AX1839" s="2">
        <v>41292</v>
      </c>
      <c r="AY1839" s="1">
        <v>2.2909999999999999</v>
      </c>
      <c r="BA1839" s="116">
        <v>41295</v>
      </c>
      <c r="BB1839" s="1">
        <v>1.754</v>
      </c>
      <c r="BD1839" s="2">
        <v>41288</v>
      </c>
      <c r="BE1839" s="1">
        <v>0.51700000000000002</v>
      </c>
      <c r="BG1839" s="2">
        <v>41395</v>
      </c>
      <c r="BH1839" s="1">
        <v>1.6600000000000001</v>
      </c>
      <c r="BI1839" s="2"/>
      <c r="BJ1839" s="2">
        <v>41395</v>
      </c>
      <c r="BK1839" s="1">
        <v>0.65</v>
      </c>
      <c r="BM1839" s="2">
        <v>41296</v>
      </c>
      <c r="BN1839" s="1">
        <v>1.02</v>
      </c>
    </row>
    <row r="1840" spans="2:66">
      <c r="B1840" s="2">
        <v>41773</v>
      </c>
      <c r="C1840" s="1">
        <v>2.65</v>
      </c>
      <c r="E1840" s="2">
        <v>41235</v>
      </c>
      <c r="F1840" s="1">
        <v>2.77</v>
      </c>
      <c r="H1840" s="2">
        <v>41257</v>
      </c>
      <c r="I1840" s="1">
        <v>2.87</v>
      </c>
      <c r="K1840" s="2">
        <v>41255</v>
      </c>
      <c r="L1840" s="1">
        <v>3.1</v>
      </c>
      <c r="N1840" s="2">
        <v>41264</v>
      </c>
      <c r="O1840" s="1">
        <v>3.02</v>
      </c>
      <c r="Q1840" s="2">
        <v>41297</v>
      </c>
      <c r="R1840" s="1">
        <v>2.9779999999999998</v>
      </c>
      <c r="T1840" s="2">
        <v>41304</v>
      </c>
      <c r="U1840" s="1">
        <v>2.8650000000000002</v>
      </c>
      <c r="W1840" s="2">
        <v>41304</v>
      </c>
      <c r="X1840" s="1">
        <v>2.7925</v>
      </c>
      <c r="Z1840" s="2">
        <v>41297</v>
      </c>
      <c r="AA1840" s="1">
        <v>2.7229999999999999</v>
      </c>
      <c r="AC1840" s="2">
        <v>41298</v>
      </c>
      <c r="AD1840" s="1">
        <v>2.73</v>
      </c>
      <c r="AF1840" s="2">
        <v>41736</v>
      </c>
      <c r="AG1840" s="1">
        <v>0.22935</v>
      </c>
      <c r="AI1840" s="2">
        <v>41298</v>
      </c>
      <c r="AJ1840" s="1">
        <v>2.8340000000000001</v>
      </c>
      <c r="AL1840" s="2">
        <v>41299</v>
      </c>
      <c r="AM1840" s="1">
        <v>1.9925000000000002</v>
      </c>
      <c r="AO1840" s="2">
        <v>41297</v>
      </c>
      <c r="AP1840" s="1">
        <v>0.38200000000000001</v>
      </c>
      <c r="AR1840" s="2">
        <v>41290</v>
      </c>
      <c r="AS1840" s="1">
        <v>0.317</v>
      </c>
      <c r="AU1840" s="2">
        <v>41297</v>
      </c>
      <c r="AV1840" s="1">
        <v>2.3647999999999998</v>
      </c>
      <c r="AX1840" s="2">
        <v>41295</v>
      </c>
      <c r="AY1840" s="1">
        <v>2.2959000000000001</v>
      </c>
      <c r="BA1840" s="116">
        <v>41296</v>
      </c>
      <c r="BB1840" s="1">
        <v>1.7549999999999999</v>
      </c>
      <c r="BD1840" s="2">
        <v>41289</v>
      </c>
      <c r="BE1840" s="1">
        <v>0.51219999999999999</v>
      </c>
      <c r="BG1840" s="2">
        <v>41396</v>
      </c>
      <c r="BH1840" s="1">
        <v>1.6600000000000001</v>
      </c>
      <c r="BI1840" s="2"/>
      <c r="BJ1840" s="2">
        <v>41396</v>
      </c>
      <c r="BK1840" s="1">
        <v>0.65</v>
      </c>
      <c r="BM1840" s="2">
        <v>41297</v>
      </c>
      <c r="BN1840" s="1">
        <v>0.99199999999999999</v>
      </c>
    </row>
    <row r="1841" spans="2:66">
      <c r="B1841" s="2">
        <v>41774</v>
      </c>
      <c r="C1841" s="1">
        <v>2.65</v>
      </c>
      <c r="E1841" s="2">
        <v>41236</v>
      </c>
      <c r="F1841" s="1">
        <v>2.7800000000000002</v>
      </c>
      <c r="H1841" s="2">
        <v>41260</v>
      </c>
      <c r="I1841" s="1">
        <v>2.88</v>
      </c>
      <c r="K1841" s="2">
        <v>41256</v>
      </c>
      <c r="L1841" s="1">
        <v>3.14</v>
      </c>
      <c r="N1841" s="2">
        <v>41267</v>
      </c>
      <c r="O1841" s="1">
        <v>3.03</v>
      </c>
      <c r="Q1841" s="2">
        <v>41298</v>
      </c>
      <c r="R1841" s="1">
        <v>2.9750000000000001</v>
      </c>
      <c r="T1841" s="2">
        <v>41305</v>
      </c>
      <c r="U1841" s="1">
        <v>2.8624999999999998</v>
      </c>
      <c r="W1841" s="2">
        <v>41305</v>
      </c>
      <c r="X1841" s="1">
        <v>2.7949999999999999</v>
      </c>
      <c r="Z1841" s="2">
        <v>41298</v>
      </c>
      <c r="AA1841" s="1">
        <v>2.7149999999999999</v>
      </c>
      <c r="AC1841" s="2">
        <v>41299</v>
      </c>
      <c r="AD1841" s="1">
        <v>2.73</v>
      </c>
      <c r="AF1841" s="2">
        <v>41737</v>
      </c>
      <c r="AG1841" s="1">
        <v>0.2273</v>
      </c>
      <c r="AI1841" s="2">
        <v>41299</v>
      </c>
      <c r="AJ1841" s="1">
        <v>2.9379999999999997</v>
      </c>
      <c r="AL1841" s="2">
        <v>41302</v>
      </c>
      <c r="AM1841" s="1">
        <v>2.0030000000000001</v>
      </c>
      <c r="AO1841" s="2">
        <v>41298</v>
      </c>
      <c r="AP1841" s="1">
        <v>0.38900000000000001</v>
      </c>
      <c r="AR1841" s="2">
        <v>41291</v>
      </c>
      <c r="AS1841" s="1">
        <v>0.33200000000000002</v>
      </c>
      <c r="AU1841" s="2">
        <v>41298</v>
      </c>
      <c r="AV1841" s="1">
        <v>2.3889</v>
      </c>
      <c r="AX1841" s="2">
        <v>41296</v>
      </c>
      <c r="AY1841" s="1">
        <v>2.2970000000000002</v>
      </c>
      <c r="BA1841" s="116">
        <v>41297</v>
      </c>
      <c r="BB1841" s="1">
        <v>1.7378</v>
      </c>
      <c r="BD1841" s="2">
        <v>41290</v>
      </c>
      <c r="BE1841" s="1">
        <v>0.503</v>
      </c>
      <c r="BG1841" s="2">
        <v>41397</v>
      </c>
      <c r="BH1841" s="1">
        <v>1.78</v>
      </c>
      <c r="BI1841" s="2"/>
      <c r="BJ1841" s="2">
        <v>41397</v>
      </c>
      <c r="BK1841" s="1">
        <v>0.73</v>
      </c>
      <c r="BM1841" s="2">
        <v>41298</v>
      </c>
      <c r="BN1841" s="1">
        <v>1.0109999999999999</v>
      </c>
    </row>
    <row r="1842" spans="2:66">
      <c r="B1842" s="2">
        <v>41775</v>
      </c>
      <c r="C1842" s="1">
        <v>2.65</v>
      </c>
      <c r="E1842" s="2">
        <v>41239</v>
      </c>
      <c r="F1842" s="1">
        <v>2.77</v>
      </c>
      <c r="H1842" s="2">
        <v>41261</v>
      </c>
      <c r="I1842" s="1">
        <v>2.9</v>
      </c>
      <c r="K1842" s="2">
        <v>41257</v>
      </c>
      <c r="L1842" s="1">
        <v>3.15</v>
      </c>
      <c r="N1842" s="2">
        <v>41269</v>
      </c>
      <c r="O1842" s="1">
        <v>3.05</v>
      </c>
      <c r="Q1842" s="2">
        <v>41299</v>
      </c>
      <c r="R1842" s="1">
        <v>2.9775</v>
      </c>
      <c r="T1842" s="2">
        <v>41306</v>
      </c>
      <c r="U1842" s="1">
        <v>2.8679999999999999</v>
      </c>
      <c r="W1842" s="2">
        <v>41306</v>
      </c>
      <c r="X1842" s="1">
        <v>2.8</v>
      </c>
      <c r="Z1842" s="2">
        <v>41299</v>
      </c>
      <c r="AA1842" s="1">
        <v>2.7124999999999999</v>
      </c>
      <c r="AC1842" s="2">
        <v>41302</v>
      </c>
      <c r="AD1842" s="1">
        <v>2.7425000000000002</v>
      </c>
      <c r="AF1842" s="2">
        <v>41738</v>
      </c>
      <c r="AG1842" s="1">
        <v>0.22755</v>
      </c>
      <c r="AI1842" s="2">
        <v>41302</v>
      </c>
      <c r="AJ1842" s="1">
        <v>2.9424999999999999</v>
      </c>
      <c r="AL1842" s="2">
        <v>41303</v>
      </c>
      <c r="AM1842" s="1">
        <v>2.044</v>
      </c>
      <c r="AO1842" s="2">
        <v>41299</v>
      </c>
      <c r="AP1842" s="1">
        <v>0.42749999999999999</v>
      </c>
      <c r="AR1842" s="2">
        <v>41292</v>
      </c>
      <c r="AS1842" s="1">
        <v>0.32500000000000001</v>
      </c>
      <c r="AU1842" s="2">
        <v>41299</v>
      </c>
      <c r="AV1842" s="1">
        <v>2.4329999999999998</v>
      </c>
      <c r="AX1842" s="2">
        <v>41297</v>
      </c>
      <c r="AY1842" s="1">
        <v>2.2984999999999998</v>
      </c>
      <c r="BA1842" s="116">
        <v>41298</v>
      </c>
      <c r="BB1842" s="1">
        <v>1.7549999999999999</v>
      </c>
      <c r="BD1842" s="2">
        <v>41291</v>
      </c>
      <c r="BE1842" s="1">
        <v>0.59099999999999997</v>
      </c>
      <c r="BG1842" s="2">
        <v>41400</v>
      </c>
      <c r="BH1842" s="1">
        <v>1.8</v>
      </c>
      <c r="BI1842" s="2"/>
      <c r="BJ1842" s="2">
        <v>41400</v>
      </c>
      <c r="BK1842" s="1">
        <v>0.74</v>
      </c>
      <c r="BM1842" s="2">
        <v>41299</v>
      </c>
      <c r="BN1842" s="1">
        <v>1.1385000000000001</v>
      </c>
    </row>
    <row r="1843" spans="2:66">
      <c r="B1843" s="2">
        <v>41778</v>
      </c>
      <c r="C1843" s="1">
        <v>2.65</v>
      </c>
      <c r="E1843" s="2">
        <v>41240</v>
      </c>
      <c r="F1843" s="1">
        <v>2.7800000000000002</v>
      </c>
      <c r="H1843" s="2">
        <v>41263</v>
      </c>
      <c r="I1843" s="1">
        <v>2.88</v>
      </c>
      <c r="K1843" s="2">
        <v>41260</v>
      </c>
      <c r="L1843" s="1">
        <v>3.16</v>
      </c>
      <c r="N1843" s="2">
        <v>41270</v>
      </c>
      <c r="O1843" s="1">
        <v>3.03</v>
      </c>
      <c r="Q1843" s="2">
        <v>41302</v>
      </c>
      <c r="R1843" s="1">
        <v>3.0225</v>
      </c>
      <c r="T1843" s="2">
        <v>41309</v>
      </c>
      <c r="U1843" s="1">
        <v>2.8774999999999999</v>
      </c>
      <c r="W1843" s="2">
        <v>41309</v>
      </c>
      <c r="X1843" s="1">
        <v>2.8</v>
      </c>
      <c r="Z1843" s="2">
        <v>41302</v>
      </c>
      <c r="AA1843" s="1">
        <v>2.73</v>
      </c>
      <c r="AC1843" s="2">
        <v>41303</v>
      </c>
      <c r="AD1843" s="1">
        <v>2.7450000000000001</v>
      </c>
      <c r="AF1843" s="2">
        <v>41739</v>
      </c>
      <c r="AG1843" s="1">
        <v>0.22705</v>
      </c>
      <c r="AI1843" s="2">
        <v>41303</v>
      </c>
      <c r="AJ1843" s="1">
        <v>2.9859999999999998</v>
      </c>
      <c r="AL1843" s="2">
        <v>41304</v>
      </c>
      <c r="AM1843" s="1">
        <v>2.0459999999999998</v>
      </c>
      <c r="AO1843" s="2">
        <v>41302</v>
      </c>
      <c r="AP1843" s="1">
        <v>0.436</v>
      </c>
      <c r="AR1843" s="2">
        <v>41295</v>
      </c>
      <c r="AS1843" s="1">
        <v>0.32779999999999998</v>
      </c>
      <c r="AU1843" s="2">
        <v>41302</v>
      </c>
      <c r="AV1843" s="1">
        <v>2.4369999999999998</v>
      </c>
      <c r="AX1843" s="2">
        <v>41298</v>
      </c>
      <c r="AY1843" s="1">
        <v>2.3210999999999999</v>
      </c>
      <c r="BA1843" s="116">
        <v>41299</v>
      </c>
      <c r="BB1843" s="1">
        <v>1.8340000000000001</v>
      </c>
      <c r="BD1843" s="2">
        <v>41292</v>
      </c>
      <c r="BE1843" s="1">
        <v>0.56499999999999995</v>
      </c>
      <c r="BG1843" s="2">
        <v>41401</v>
      </c>
      <c r="BH1843" s="1">
        <v>1.8199999999999998</v>
      </c>
      <c r="BI1843" s="2"/>
      <c r="BJ1843" s="2">
        <v>41401</v>
      </c>
      <c r="BK1843" s="1">
        <v>0.75</v>
      </c>
      <c r="BM1843" s="2">
        <v>41302</v>
      </c>
      <c r="BN1843" s="1">
        <v>1.1995</v>
      </c>
    </row>
    <row r="1844" spans="2:66">
      <c r="B1844" s="2">
        <v>41779</v>
      </c>
      <c r="C1844" s="1">
        <v>2.65</v>
      </c>
      <c r="E1844" s="2">
        <v>41241</v>
      </c>
      <c r="F1844" s="1">
        <v>2.77</v>
      </c>
      <c r="H1844" s="2">
        <v>41264</v>
      </c>
      <c r="I1844" s="1">
        <v>2.85</v>
      </c>
      <c r="K1844" s="2">
        <v>41261</v>
      </c>
      <c r="L1844" s="1">
        <v>3.19</v>
      </c>
      <c r="N1844" s="2">
        <v>41271</v>
      </c>
      <c r="O1844" s="1">
        <v>2.9699999999999998</v>
      </c>
      <c r="Q1844" s="2">
        <v>41303</v>
      </c>
      <c r="R1844" s="1">
        <v>3.0474999999999999</v>
      </c>
      <c r="T1844" s="2">
        <v>41310</v>
      </c>
      <c r="U1844" s="1">
        <v>2.86</v>
      </c>
      <c r="W1844" s="2">
        <v>41310</v>
      </c>
      <c r="X1844" s="1">
        <v>2.7850000000000001</v>
      </c>
      <c r="Z1844" s="2">
        <v>41303</v>
      </c>
      <c r="AA1844" s="1">
        <v>2.7425000000000002</v>
      </c>
      <c r="AC1844" s="2">
        <v>41304</v>
      </c>
      <c r="AD1844" s="1">
        <v>2.77</v>
      </c>
      <c r="AF1844" s="2">
        <v>41740</v>
      </c>
      <c r="AG1844" s="1">
        <v>0.22645000000000001</v>
      </c>
      <c r="AI1844" s="2">
        <v>41304</v>
      </c>
      <c r="AJ1844" s="1">
        <v>2.9929999999999999</v>
      </c>
      <c r="AL1844" s="2">
        <v>41305</v>
      </c>
      <c r="AM1844" s="1">
        <v>2.044</v>
      </c>
      <c r="AO1844" s="2">
        <v>41303</v>
      </c>
      <c r="AP1844" s="1">
        <v>0.433</v>
      </c>
      <c r="AR1844" s="2">
        <v>41296</v>
      </c>
      <c r="AS1844" s="1">
        <v>0.32369999999999999</v>
      </c>
      <c r="AU1844" s="2">
        <v>41303</v>
      </c>
      <c r="AV1844" s="1">
        <v>2.4420999999999999</v>
      </c>
      <c r="AX1844" s="2">
        <v>41299</v>
      </c>
      <c r="AY1844" s="1">
        <v>2.3759999999999999</v>
      </c>
      <c r="BA1844" s="116">
        <v>41302</v>
      </c>
      <c r="BB1844" s="1">
        <v>1.8748</v>
      </c>
      <c r="BD1844" s="2">
        <v>41295</v>
      </c>
      <c r="BE1844" s="1">
        <v>0.57899999999999996</v>
      </c>
      <c r="BG1844" s="2">
        <v>41402</v>
      </c>
      <c r="BH1844" s="1">
        <v>1.81</v>
      </c>
      <c r="BI1844" s="2"/>
      <c r="BJ1844" s="2">
        <v>41402</v>
      </c>
      <c r="BK1844" s="1">
        <v>0.75</v>
      </c>
      <c r="BM1844" s="2">
        <v>41303</v>
      </c>
      <c r="BN1844" s="1">
        <v>1.1835</v>
      </c>
    </row>
    <row r="1845" spans="2:66">
      <c r="B1845" s="2">
        <v>41780</v>
      </c>
      <c r="C1845" s="1">
        <v>2.65</v>
      </c>
      <c r="E1845" s="2">
        <v>41242</v>
      </c>
      <c r="F1845" s="1">
        <v>2.77</v>
      </c>
      <c r="H1845" s="2">
        <v>41267</v>
      </c>
      <c r="I1845" s="1">
        <v>2.87</v>
      </c>
      <c r="K1845" s="2">
        <v>41263</v>
      </c>
      <c r="L1845" s="1">
        <v>3.2</v>
      </c>
      <c r="N1845" s="2">
        <v>41274</v>
      </c>
      <c r="O1845" s="1">
        <v>2.9699999999999998</v>
      </c>
      <c r="Q1845" s="2">
        <v>41304</v>
      </c>
      <c r="R1845" s="1">
        <v>3.0775000000000001</v>
      </c>
      <c r="T1845" s="2">
        <v>41311</v>
      </c>
      <c r="U1845" s="1">
        <v>2.8330000000000002</v>
      </c>
      <c r="W1845" s="2">
        <v>41311</v>
      </c>
      <c r="X1845" s="1">
        <v>2.76</v>
      </c>
      <c r="Z1845" s="2">
        <v>41304</v>
      </c>
      <c r="AA1845" s="1">
        <v>2.7650000000000001</v>
      </c>
      <c r="AC1845" s="2">
        <v>41305</v>
      </c>
      <c r="AD1845" s="1">
        <v>2.7725</v>
      </c>
      <c r="AF1845" s="2">
        <v>41743</v>
      </c>
      <c r="AG1845" s="1">
        <v>0.22864999999999999</v>
      </c>
      <c r="AI1845" s="2">
        <v>41305</v>
      </c>
      <c r="AJ1845" s="1">
        <v>2.9855</v>
      </c>
      <c r="AL1845" s="2">
        <v>41306</v>
      </c>
      <c r="AM1845" s="1">
        <v>2.0815000000000001</v>
      </c>
      <c r="AO1845" s="2">
        <v>41304</v>
      </c>
      <c r="AP1845" s="1">
        <v>0.42149999999999999</v>
      </c>
      <c r="AR1845" s="2">
        <v>41297</v>
      </c>
      <c r="AS1845" s="1">
        <v>0.32</v>
      </c>
      <c r="AU1845" s="2">
        <v>41304</v>
      </c>
      <c r="AV1845" s="1">
        <v>2.4319999999999999</v>
      </c>
      <c r="AX1845" s="2">
        <v>41302</v>
      </c>
      <c r="AY1845" s="1">
        <v>2.3940000000000001</v>
      </c>
      <c r="BA1845" s="116">
        <v>41303</v>
      </c>
      <c r="BB1845" s="1">
        <v>1.8845000000000001</v>
      </c>
      <c r="BD1845" s="2">
        <v>41296</v>
      </c>
      <c r="BE1845" s="1">
        <v>0.55200000000000005</v>
      </c>
      <c r="BG1845" s="2">
        <v>41403</v>
      </c>
      <c r="BH1845" s="1">
        <v>1.81</v>
      </c>
      <c r="BI1845" s="2"/>
      <c r="BJ1845" s="2">
        <v>41403</v>
      </c>
      <c r="BK1845" s="1">
        <v>0.75</v>
      </c>
      <c r="BM1845" s="2">
        <v>41304</v>
      </c>
      <c r="BN1845" s="1">
        <v>1.1919999999999999</v>
      </c>
    </row>
    <row r="1846" spans="2:66">
      <c r="B1846" s="2">
        <v>41781</v>
      </c>
      <c r="C1846" s="1">
        <v>2.65</v>
      </c>
      <c r="E1846" s="2">
        <v>41243</v>
      </c>
      <c r="F1846" s="1">
        <v>2.7800000000000002</v>
      </c>
      <c r="H1846" s="2">
        <v>41269</v>
      </c>
      <c r="I1846" s="1">
        <v>2.88</v>
      </c>
      <c r="K1846" s="2">
        <v>41264</v>
      </c>
      <c r="L1846" s="1">
        <v>3.18</v>
      </c>
      <c r="N1846" s="2">
        <v>41276</v>
      </c>
      <c r="O1846" s="1">
        <v>2.98</v>
      </c>
      <c r="Q1846" s="2">
        <v>41305</v>
      </c>
      <c r="R1846" s="1">
        <v>3.0724999999999998</v>
      </c>
      <c r="T1846" s="2">
        <v>41312</v>
      </c>
      <c r="U1846" s="1">
        <v>2.835</v>
      </c>
      <c r="W1846" s="2">
        <v>41312</v>
      </c>
      <c r="X1846" s="1">
        <v>2.7650000000000001</v>
      </c>
      <c r="Z1846" s="2">
        <v>41305</v>
      </c>
      <c r="AA1846" s="1">
        <v>2.7650000000000001</v>
      </c>
      <c r="AC1846" s="2">
        <v>41306</v>
      </c>
      <c r="AD1846" s="1">
        <v>2.7725</v>
      </c>
      <c r="AF1846" s="2">
        <v>41744</v>
      </c>
      <c r="AG1846" s="1">
        <v>0.22635</v>
      </c>
      <c r="AI1846" s="2">
        <v>41306</v>
      </c>
      <c r="AJ1846" s="1">
        <v>3.0335000000000001</v>
      </c>
      <c r="AL1846" s="2">
        <v>41309</v>
      </c>
      <c r="AM1846" s="1">
        <v>2.0270000000000001</v>
      </c>
      <c r="AO1846" s="2">
        <v>41305</v>
      </c>
      <c r="AP1846" s="1">
        <v>0.42899999999999999</v>
      </c>
      <c r="AR1846" s="2">
        <v>41298</v>
      </c>
      <c r="AS1846" s="1">
        <v>0.3226</v>
      </c>
      <c r="AU1846" s="2">
        <v>41305</v>
      </c>
      <c r="AV1846" s="1">
        <v>2.4329999999999998</v>
      </c>
      <c r="AX1846" s="2">
        <v>41303</v>
      </c>
      <c r="AY1846" s="1">
        <v>2.3959999999999999</v>
      </c>
      <c r="BA1846" s="116">
        <v>41304</v>
      </c>
      <c r="BB1846" s="1">
        <v>1.9009</v>
      </c>
      <c r="BD1846" s="2">
        <v>41297</v>
      </c>
      <c r="BE1846" s="1">
        <v>0.54800000000000004</v>
      </c>
      <c r="BG1846" s="2">
        <v>41404</v>
      </c>
      <c r="BH1846" s="1">
        <v>1.9</v>
      </c>
      <c r="BI1846" s="2"/>
      <c r="BJ1846" s="2">
        <v>41404</v>
      </c>
      <c r="BK1846" s="1">
        <v>0.82</v>
      </c>
      <c r="BM1846" s="2">
        <v>41305</v>
      </c>
      <c r="BN1846" s="1">
        <v>1.1875</v>
      </c>
    </row>
    <row r="1847" spans="2:66">
      <c r="B1847" s="2">
        <v>41782</v>
      </c>
      <c r="C1847" s="1">
        <v>2.65</v>
      </c>
      <c r="E1847" s="2">
        <v>41246</v>
      </c>
      <c r="F1847" s="1">
        <v>2.77</v>
      </c>
      <c r="H1847" s="2">
        <v>41270</v>
      </c>
      <c r="I1847" s="1">
        <v>2.85</v>
      </c>
      <c r="K1847" s="2">
        <v>41267</v>
      </c>
      <c r="L1847" s="1">
        <v>3.21</v>
      </c>
      <c r="N1847" s="2">
        <v>41277</v>
      </c>
      <c r="O1847" s="1">
        <v>2.91</v>
      </c>
      <c r="Q1847" s="2">
        <v>41306</v>
      </c>
      <c r="R1847" s="1">
        <v>3.0779999999999998</v>
      </c>
      <c r="T1847" s="2">
        <v>41313</v>
      </c>
      <c r="U1847" s="1">
        <v>2.8374999999999999</v>
      </c>
      <c r="W1847" s="2">
        <v>41313</v>
      </c>
      <c r="X1847" s="1">
        <v>2.76</v>
      </c>
      <c r="Z1847" s="2">
        <v>41306</v>
      </c>
      <c r="AA1847" s="1">
        <v>2.77</v>
      </c>
      <c r="AC1847" s="2">
        <v>41309</v>
      </c>
      <c r="AD1847" s="1">
        <v>2.7675000000000001</v>
      </c>
      <c r="AF1847" s="2">
        <v>41745</v>
      </c>
      <c r="AG1847" s="1">
        <v>0.22785</v>
      </c>
      <c r="AI1847" s="2">
        <v>41309</v>
      </c>
      <c r="AJ1847" s="1">
        <v>2.9820000000000002</v>
      </c>
      <c r="AL1847" s="2">
        <v>41310</v>
      </c>
      <c r="AM1847" s="1">
        <v>2.0674999999999999</v>
      </c>
      <c r="AO1847" s="2">
        <v>41306</v>
      </c>
      <c r="AP1847" s="1">
        <v>0.41799999999999998</v>
      </c>
      <c r="AR1847" s="2">
        <v>41299</v>
      </c>
      <c r="AS1847" s="1">
        <v>0.34399999999999997</v>
      </c>
      <c r="AU1847" s="2">
        <v>41306</v>
      </c>
      <c r="AV1847" s="1">
        <v>2.4809999999999999</v>
      </c>
      <c r="AX1847" s="2">
        <v>41304</v>
      </c>
      <c r="AY1847" s="1">
        <v>2.3927</v>
      </c>
      <c r="BA1847" s="116">
        <v>41305</v>
      </c>
      <c r="BB1847" s="1">
        <v>1.907</v>
      </c>
      <c r="BD1847" s="2">
        <v>41298</v>
      </c>
      <c r="BE1847" s="1">
        <v>0.55700000000000005</v>
      </c>
      <c r="BG1847" s="2">
        <v>41407</v>
      </c>
      <c r="BH1847" s="1">
        <v>1.92</v>
      </c>
      <c r="BI1847" s="2"/>
      <c r="BJ1847" s="2">
        <v>41407</v>
      </c>
      <c r="BK1847" s="1">
        <v>0.83</v>
      </c>
      <c r="BM1847" s="2">
        <v>41306</v>
      </c>
      <c r="BN1847" s="1">
        <v>1.1844999999999999</v>
      </c>
    </row>
    <row r="1848" spans="2:66">
      <c r="B1848" s="2">
        <v>41785</v>
      </c>
      <c r="C1848" s="1">
        <v>2.65</v>
      </c>
      <c r="E1848" s="2">
        <v>41247</v>
      </c>
      <c r="F1848" s="1">
        <v>2.76</v>
      </c>
      <c r="H1848" s="2">
        <v>41271</v>
      </c>
      <c r="I1848" s="1">
        <v>2.82</v>
      </c>
      <c r="K1848" s="2">
        <v>41269</v>
      </c>
      <c r="L1848" s="1">
        <v>3.24</v>
      </c>
      <c r="N1848" s="2">
        <v>41278</v>
      </c>
      <c r="O1848" s="1">
        <v>2.89</v>
      </c>
      <c r="Q1848" s="2">
        <v>41309</v>
      </c>
      <c r="R1848" s="1">
        <v>3.09</v>
      </c>
      <c r="T1848" s="2">
        <v>41317</v>
      </c>
      <c r="U1848" s="1">
        <v>2.8250000000000002</v>
      </c>
      <c r="W1848" s="2">
        <v>41317</v>
      </c>
      <c r="X1848" s="1">
        <v>2.74</v>
      </c>
      <c r="Z1848" s="2">
        <v>41309</v>
      </c>
      <c r="AA1848" s="1">
        <v>2.7675000000000001</v>
      </c>
      <c r="AC1848" s="2">
        <v>41310</v>
      </c>
      <c r="AD1848" s="1">
        <v>2.7625000000000002</v>
      </c>
      <c r="AF1848" s="2">
        <v>41746</v>
      </c>
      <c r="AG1848" s="1">
        <v>0.22585</v>
      </c>
      <c r="AI1848" s="2">
        <v>41310</v>
      </c>
      <c r="AJ1848" s="1">
        <v>3.0245000000000002</v>
      </c>
      <c r="AL1848" s="2">
        <v>41311</v>
      </c>
      <c r="AM1848" s="1">
        <v>2.0259999999999998</v>
      </c>
      <c r="AO1848" s="2">
        <v>41309</v>
      </c>
      <c r="AP1848" s="1">
        <v>0.41499999999999998</v>
      </c>
      <c r="AR1848" s="2">
        <v>41302</v>
      </c>
      <c r="AS1848" s="1">
        <v>0.34799999999999998</v>
      </c>
      <c r="AU1848" s="2">
        <v>41309</v>
      </c>
      <c r="AV1848" s="1">
        <v>2.3959999999999999</v>
      </c>
      <c r="AX1848" s="2">
        <v>41305</v>
      </c>
      <c r="AY1848" s="1">
        <v>2.3963999999999999</v>
      </c>
      <c r="BA1848" s="116">
        <v>41306</v>
      </c>
      <c r="BB1848" s="1">
        <v>1.9352</v>
      </c>
      <c r="BD1848" s="2">
        <v>41299</v>
      </c>
      <c r="BE1848" s="1">
        <v>0.67100000000000004</v>
      </c>
      <c r="BG1848" s="2">
        <v>41408</v>
      </c>
      <c r="BH1848" s="1">
        <v>1.96</v>
      </c>
      <c r="BI1848" s="2"/>
      <c r="BJ1848" s="2">
        <v>41408</v>
      </c>
      <c r="BK1848" s="1">
        <v>0.85</v>
      </c>
      <c r="BM1848" s="2">
        <v>41309</v>
      </c>
      <c r="BN1848" s="1">
        <v>1.1175999999999999</v>
      </c>
    </row>
    <row r="1849" spans="2:66">
      <c r="B1849" s="2">
        <v>41786</v>
      </c>
      <c r="C1849" s="1">
        <v>2.65</v>
      </c>
      <c r="E1849" s="2">
        <v>41248</v>
      </c>
      <c r="F1849" s="1">
        <v>2.77</v>
      </c>
      <c r="H1849" s="2">
        <v>41274</v>
      </c>
      <c r="I1849" s="1">
        <v>2.82</v>
      </c>
      <c r="K1849" s="2">
        <v>41270</v>
      </c>
      <c r="L1849" s="1">
        <v>3.21</v>
      </c>
      <c r="N1849" s="2">
        <v>41281</v>
      </c>
      <c r="O1849" s="1">
        <v>2.89</v>
      </c>
      <c r="Q1849" s="2">
        <v>41310</v>
      </c>
      <c r="R1849" s="1">
        <v>3.0724999999999998</v>
      </c>
      <c r="T1849" s="2">
        <v>41318</v>
      </c>
      <c r="U1849" s="1">
        <v>2.8425000000000002</v>
      </c>
      <c r="W1849" s="2">
        <v>41318</v>
      </c>
      <c r="X1849" s="1">
        <v>2.7574999999999998</v>
      </c>
      <c r="Z1849" s="2">
        <v>41310</v>
      </c>
      <c r="AA1849" s="1">
        <v>2.7574999999999998</v>
      </c>
      <c r="AC1849" s="2">
        <v>41311</v>
      </c>
      <c r="AD1849" s="1">
        <v>2.74</v>
      </c>
      <c r="AF1849" s="2">
        <v>41751</v>
      </c>
      <c r="AG1849" s="1">
        <v>0.2286</v>
      </c>
      <c r="AI1849" s="2">
        <v>41311</v>
      </c>
      <c r="AJ1849" s="1">
        <v>2.9830000000000001</v>
      </c>
      <c r="AL1849" s="2">
        <v>41312</v>
      </c>
      <c r="AM1849" s="1">
        <v>2.024</v>
      </c>
      <c r="AO1849" s="2">
        <v>41310</v>
      </c>
      <c r="AP1849" s="1">
        <v>0.42399999999999999</v>
      </c>
      <c r="AR1849" s="2">
        <v>41303</v>
      </c>
      <c r="AS1849" s="1">
        <v>0.34100000000000003</v>
      </c>
      <c r="AU1849" s="2">
        <v>41310</v>
      </c>
      <c r="AV1849" s="1">
        <v>2.4289999999999998</v>
      </c>
      <c r="AX1849" s="2">
        <v>41306</v>
      </c>
      <c r="AY1849" s="1">
        <v>2.4380999999999999</v>
      </c>
      <c r="BA1849" s="116">
        <v>41309</v>
      </c>
      <c r="BB1849" s="1">
        <v>1.8580000000000001</v>
      </c>
      <c r="BD1849" s="2">
        <v>41302</v>
      </c>
      <c r="BE1849" s="1">
        <v>0.70399999999999996</v>
      </c>
      <c r="BG1849" s="2">
        <v>41409</v>
      </c>
      <c r="BH1849" s="1">
        <v>1.94</v>
      </c>
      <c r="BI1849" s="2"/>
      <c r="BJ1849" s="2">
        <v>41409</v>
      </c>
      <c r="BK1849" s="1">
        <v>0.84</v>
      </c>
      <c r="BM1849" s="2">
        <v>41310</v>
      </c>
      <c r="BN1849" s="1">
        <v>1.151</v>
      </c>
    </row>
    <row r="1850" spans="2:66">
      <c r="B1850" s="2">
        <v>41787</v>
      </c>
      <c r="C1850" s="1">
        <v>2.65</v>
      </c>
      <c r="E1850" s="2">
        <v>41249</v>
      </c>
      <c r="F1850" s="1">
        <v>2.77</v>
      </c>
      <c r="H1850" s="2">
        <v>41276</v>
      </c>
      <c r="I1850" s="1">
        <v>2.82</v>
      </c>
      <c r="K1850" s="2">
        <v>41271</v>
      </c>
      <c r="L1850" s="1">
        <v>3.16</v>
      </c>
      <c r="N1850" s="2">
        <v>41282</v>
      </c>
      <c r="O1850" s="1">
        <v>2.87</v>
      </c>
      <c r="Q1850" s="2">
        <v>41311</v>
      </c>
      <c r="R1850" s="1">
        <v>3.048</v>
      </c>
      <c r="T1850" s="2">
        <v>41319</v>
      </c>
      <c r="U1850" s="1">
        <v>2.8574999999999999</v>
      </c>
      <c r="W1850" s="2">
        <v>41319</v>
      </c>
      <c r="X1850" s="1">
        <v>2.7725</v>
      </c>
      <c r="Z1850" s="2">
        <v>41311</v>
      </c>
      <c r="AA1850" s="1">
        <v>2.7349999999999999</v>
      </c>
      <c r="AC1850" s="2">
        <v>41312</v>
      </c>
      <c r="AD1850" s="1">
        <v>2.74</v>
      </c>
      <c r="AF1850" s="2">
        <v>41752</v>
      </c>
      <c r="AG1850" s="1">
        <v>0.22875000000000001</v>
      </c>
      <c r="AI1850" s="2">
        <v>41312</v>
      </c>
      <c r="AJ1850" s="1">
        <v>2.9779999999999998</v>
      </c>
      <c r="AL1850" s="2">
        <v>41313</v>
      </c>
      <c r="AM1850" s="1">
        <v>2.0139999999999998</v>
      </c>
      <c r="AO1850" s="2">
        <v>41311</v>
      </c>
      <c r="AP1850" s="1">
        <v>0.40500000000000003</v>
      </c>
      <c r="AR1850" s="2">
        <v>41304</v>
      </c>
      <c r="AS1850" s="1">
        <v>0.33300000000000002</v>
      </c>
      <c r="AU1850" s="2">
        <v>41311</v>
      </c>
      <c r="AV1850" s="1">
        <v>2.4300000000000002</v>
      </c>
      <c r="AX1850" s="2">
        <v>41309</v>
      </c>
      <c r="AY1850" s="1">
        <v>2.3650000000000002</v>
      </c>
      <c r="BA1850" s="116">
        <v>41310</v>
      </c>
      <c r="BB1850" s="1">
        <v>1.887</v>
      </c>
      <c r="BD1850" s="2">
        <v>41303</v>
      </c>
      <c r="BE1850" s="1">
        <v>0.67300000000000004</v>
      </c>
      <c r="BG1850" s="2">
        <v>41410</v>
      </c>
      <c r="BH1850" s="1">
        <v>1.87</v>
      </c>
      <c r="BI1850" s="2"/>
      <c r="BJ1850" s="2">
        <v>41410</v>
      </c>
      <c r="BK1850" s="1">
        <v>0.79</v>
      </c>
      <c r="BM1850" s="2">
        <v>41311</v>
      </c>
      <c r="BN1850" s="1">
        <v>1.139</v>
      </c>
    </row>
    <row r="1851" spans="2:66">
      <c r="B1851" s="2">
        <v>41788</v>
      </c>
      <c r="C1851" s="1">
        <v>2.65</v>
      </c>
      <c r="E1851" s="2">
        <v>41250</v>
      </c>
      <c r="F1851" s="1">
        <v>2.76</v>
      </c>
      <c r="H1851" s="2">
        <v>41277</v>
      </c>
      <c r="I1851" s="1">
        <v>2.76</v>
      </c>
      <c r="K1851" s="2">
        <v>41274</v>
      </c>
      <c r="L1851" s="1">
        <v>3.16</v>
      </c>
      <c r="N1851" s="2">
        <v>41283</v>
      </c>
      <c r="O1851" s="1">
        <v>2.87</v>
      </c>
      <c r="Q1851" s="2">
        <v>41312</v>
      </c>
      <c r="R1851" s="1">
        <v>3.0474999999999999</v>
      </c>
      <c r="T1851" s="2">
        <v>41320</v>
      </c>
      <c r="U1851" s="1">
        <v>2.8475000000000001</v>
      </c>
      <c r="W1851" s="2">
        <v>41320</v>
      </c>
      <c r="X1851" s="1">
        <v>2.76</v>
      </c>
      <c r="Z1851" s="2">
        <v>41312</v>
      </c>
      <c r="AA1851" s="1">
        <v>2.7374999999999998</v>
      </c>
      <c r="AC1851" s="2">
        <v>41313</v>
      </c>
      <c r="AD1851" s="1">
        <v>2.738</v>
      </c>
      <c r="AF1851" s="2">
        <v>41753</v>
      </c>
      <c r="AG1851" s="1">
        <v>0.22785</v>
      </c>
      <c r="AI1851" s="2">
        <v>41313</v>
      </c>
      <c r="AJ1851" s="1">
        <v>2.9649999999999999</v>
      </c>
      <c r="AL1851" s="2">
        <v>41316</v>
      </c>
      <c r="AM1851" s="1">
        <v>2.0299999999999998</v>
      </c>
      <c r="AO1851" s="2">
        <v>41312</v>
      </c>
      <c r="AP1851" s="1">
        <v>0.40400000000000003</v>
      </c>
      <c r="AR1851" s="2">
        <v>41305</v>
      </c>
      <c r="AS1851" s="1">
        <v>0.33750000000000002</v>
      </c>
      <c r="AU1851" s="2">
        <v>41312</v>
      </c>
      <c r="AV1851" s="1">
        <v>2.4222000000000001</v>
      </c>
      <c r="AX1851" s="2">
        <v>41310</v>
      </c>
      <c r="AY1851" s="1">
        <v>2.3929999999999998</v>
      </c>
      <c r="BA1851" s="116">
        <v>41311</v>
      </c>
      <c r="BB1851" s="1">
        <v>1.879</v>
      </c>
      <c r="BD1851" s="2">
        <v>41304</v>
      </c>
      <c r="BE1851" s="1">
        <v>0.69499999999999995</v>
      </c>
      <c r="BG1851" s="2">
        <v>41411</v>
      </c>
      <c r="BH1851" s="1">
        <v>1.95</v>
      </c>
      <c r="BI1851" s="2"/>
      <c r="BJ1851" s="2">
        <v>41411</v>
      </c>
      <c r="BK1851" s="1">
        <v>0.84</v>
      </c>
      <c r="BM1851" s="2">
        <v>41312</v>
      </c>
      <c r="BN1851" s="1">
        <v>1.0874999999999999</v>
      </c>
    </row>
    <row r="1852" spans="2:66">
      <c r="B1852" s="2">
        <v>41789</v>
      </c>
      <c r="C1852" s="1">
        <v>2.65</v>
      </c>
      <c r="E1852" s="2">
        <v>41253</v>
      </c>
      <c r="F1852" s="1">
        <v>2.77</v>
      </c>
      <c r="H1852" s="2">
        <v>41278</v>
      </c>
      <c r="I1852" s="1">
        <v>2.74</v>
      </c>
      <c r="K1852" s="2">
        <v>41276</v>
      </c>
      <c r="L1852" s="1">
        <v>3.19</v>
      </c>
      <c r="N1852" s="2">
        <v>41284</v>
      </c>
      <c r="O1852" s="1">
        <v>2.82</v>
      </c>
      <c r="Q1852" s="2">
        <v>41313</v>
      </c>
      <c r="R1852" s="1">
        <v>3.05</v>
      </c>
      <c r="T1852" s="2">
        <v>41323</v>
      </c>
      <c r="U1852" s="1">
        <v>2.8325</v>
      </c>
      <c r="W1852" s="2">
        <v>41323</v>
      </c>
      <c r="X1852" s="1">
        <v>2.7475000000000001</v>
      </c>
      <c r="Z1852" s="2">
        <v>41313</v>
      </c>
      <c r="AA1852" s="1">
        <v>2.73</v>
      </c>
      <c r="AC1852" s="2">
        <v>41317</v>
      </c>
      <c r="AD1852" s="1">
        <v>2.7199999999999998</v>
      </c>
      <c r="AF1852" s="2">
        <v>41754</v>
      </c>
      <c r="AG1852" s="1">
        <v>0.2266</v>
      </c>
      <c r="AI1852" s="2">
        <v>41316</v>
      </c>
      <c r="AJ1852" s="1">
        <v>2.9689999999999999</v>
      </c>
      <c r="AL1852" s="2">
        <v>41317</v>
      </c>
      <c r="AM1852" s="1">
        <v>2.0459999999999998</v>
      </c>
      <c r="AO1852" s="2">
        <v>41313</v>
      </c>
      <c r="AP1852" s="1">
        <v>0.39950000000000002</v>
      </c>
      <c r="AR1852" s="2">
        <v>41306</v>
      </c>
      <c r="AS1852" s="1">
        <v>0.33</v>
      </c>
      <c r="AU1852" s="2">
        <v>41313</v>
      </c>
      <c r="AV1852" s="1">
        <v>2.4239999999999999</v>
      </c>
      <c r="AX1852" s="2">
        <v>41311</v>
      </c>
      <c r="AY1852" s="1">
        <v>2.3885999999999998</v>
      </c>
      <c r="BA1852" s="116">
        <v>41312</v>
      </c>
      <c r="BB1852" s="1">
        <v>1.8552</v>
      </c>
      <c r="BD1852" s="2">
        <v>41305</v>
      </c>
      <c r="BE1852" s="1">
        <v>0.69799999999999995</v>
      </c>
      <c r="BG1852" s="2">
        <v>41414</v>
      </c>
      <c r="BH1852" s="1">
        <v>1.97</v>
      </c>
      <c r="BI1852" s="2"/>
      <c r="BJ1852" s="2">
        <v>41414</v>
      </c>
      <c r="BK1852" s="1">
        <v>0.85</v>
      </c>
      <c r="BM1852" s="2">
        <v>41313</v>
      </c>
      <c r="BN1852" s="1">
        <v>1.0645</v>
      </c>
    </row>
    <row r="1853" spans="2:66">
      <c r="B1853" s="2">
        <v>41792</v>
      </c>
      <c r="C1853" s="1">
        <v>2.65</v>
      </c>
      <c r="E1853" s="2">
        <v>41254</v>
      </c>
      <c r="F1853" s="1">
        <v>2.77</v>
      </c>
      <c r="H1853" s="2">
        <v>41281</v>
      </c>
      <c r="I1853" s="1">
        <v>2.76</v>
      </c>
      <c r="K1853" s="2">
        <v>41277</v>
      </c>
      <c r="L1853" s="1">
        <v>3.13</v>
      </c>
      <c r="N1853" s="2">
        <v>41285</v>
      </c>
      <c r="O1853" s="1">
        <v>2.87</v>
      </c>
      <c r="Q1853" s="2">
        <v>41317</v>
      </c>
      <c r="R1853" s="1">
        <v>3.04</v>
      </c>
      <c r="T1853" s="2">
        <v>41324</v>
      </c>
      <c r="U1853" s="1">
        <v>2.8</v>
      </c>
      <c r="W1853" s="2">
        <v>41324</v>
      </c>
      <c r="X1853" s="1">
        <v>2.7225000000000001</v>
      </c>
      <c r="Z1853" s="2">
        <v>41317</v>
      </c>
      <c r="AA1853" s="1">
        <v>2.7124999999999999</v>
      </c>
      <c r="AC1853" s="2">
        <v>41318</v>
      </c>
      <c r="AD1853" s="1">
        <v>2.7199999999999998</v>
      </c>
      <c r="AF1853" s="2">
        <v>41757</v>
      </c>
      <c r="AG1853" s="1">
        <v>0.22484999999999999</v>
      </c>
      <c r="AI1853" s="2">
        <v>41317</v>
      </c>
      <c r="AJ1853" s="1">
        <v>2.9895</v>
      </c>
      <c r="AL1853" s="2">
        <v>41318</v>
      </c>
      <c r="AM1853" s="1">
        <v>2.1</v>
      </c>
      <c r="AO1853" s="2">
        <v>41316</v>
      </c>
      <c r="AP1853" s="1">
        <v>0.41070000000000001</v>
      </c>
      <c r="AR1853" s="2">
        <v>41309</v>
      </c>
      <c r="AS1853" s="1">
        <v>0.33200000000000002</v>
      </c>
      <c r="AU1853" s="2">
        <v>41316</v>
      </c>
      <c r="AV1853" s="1">
        <v>2.4489999999999998</v>
      </c>
      <c r="AX1853" s="2">
        <v>41312</v>
      </c>
      <c r="AY1853" s="1">
        <v>2.3797000000000001</v>
      </c>
      <c r="BA1853" s="116">
        <v>41313</v>
      </c>
      <c r="BB1853" s="1">
        <v>1.837</v>
      </c>
      <c r="BD1853" s="2">
        <v>41306</v>
      </c>
      <c r="BE1853" s="1">
        <v>0.66400000000000003</v>
      </c>
      <c r="BG1853" s="2">
        <v>41415</v>
      </c>
      <c r="BH1853" s="1">
        <v>1.94</v>
      </c>
      <c r="BI1853" s="2"/>
      <c r="BJ1853" s="2">
        <v>41415</v>
      </c>
      <c r="BK1853" s="1">
        <v>0.84</v>
      </c>
      <c r="BM1853" s="2">
        <v>41316</v>
      </c>
      <c r="BN1853" s="1">
        <v>1.0665</v>
      </c>
    </row>
    <row r="1854" spans="2:66">
      <c r="B1854" s="2">
        <v>41793</v>
      </c>
      <c r="C1854" s="1">
        <v>2.65</v>
      </c>
      <c r="E1854" s="2">
        <v>41255</v>
      </c>
      <c r="F1854" s="1">
        <v>2.77</v>
      </c>
      <c r="H1854" s="2">
        <v>41282</v>
      </c>
      <c r="I1854" s="1">
        <v>2.74</v>
      </c>
      <c r="K1854" s="2">
        <v>41278</v>
      </c>
      <c r="L1854" s="1">
        <v>3.13</v>
      </c>
      <c r="N1854" s="2">
        <v>41288</v>
      </c>
      <c r="O1854" s="1">
        <v>2.88</v>
      </c>
      <c r="Q1854" s="2">
        <v>41318</v>
      </c>
      <c r="R1854" s="1">
        <v>3.0649999999999999</v>
      </c>
      <c r="T1854" s="2">
        <v>41325</v>
      </c>
      <c r="U1854" s="1">
        <v>2.8250000000000002</v>
      </c>
      <c r="W1854" s="2">
        <v>41325</v>
      </c>
      <c r="X1854" s="1">
        <v>2.7429999999999999</v>
      </c>
      <c r="Z1854" s="2">
        <v>41318</v>
      </c>
      <c r="AA1854" s="1">
        <v>2.7250000000000001</v>
      </c>
      <c r="AC1854" s="2">
        <v>41319</v>
      </c>
      <c r="AD1854" s="1">
        <v>2.7199999999999998</v>
      </c>
      <c r="AF1854" s="2">
        <v>41758</v>
      </c>
      <c r="AG1854" s="1">
        <v>0.22534999999999999</v>
      </c>
      <c r="AI1854" s="2">
        <v>41318</v>
      </c>
      <c r="AJ1854" s="1">
        <v>3.0375000000000001</v>
      </c>
      <c r="AL1854" s="2">
        <v>41319</v>
      </c>
      <c r="AM1854" s="1">
        <v>2.0459999999999998</v>
      </c>
      <c r="AO1854" s="2">
        <v>41317</v>
      </c>
      <c r="AP1854" s="1">
        <v>0.41649999999999998</v>
      </c>
      <c r="AR1854" s="2">
        <v>41310</v>
      </c>
      <c r="AS1854" s="1">
        <v>0.33500000000000002</v>
      </c>
      <c r="AU1854" s="2">
        <v>41317</v>
      </c>
      <c r="AV1854" s="1">
        <v>2.484</v>
      </c>
      <c r="AX1854" s="2">
        <v>41313</v>
      </c>
      <c r="AY1854" s="1">
        <v>2.3780000000000001</v>
      </c>
      <c r="BA1854" s="116">
        <v>41316</v>
      </c>
      <c r="BB1854" s="1">
        <v>1.8479999999999999</v>
      </c>
      <c r="BD1854" s="2">
        <v>41309</v>
      </c>
      <c r="BE1854" s="1">
        <v>0.627</v>
      </c>
      <c r="BG1854" s="2">
        <v>41416</v>
      </c>
      <c r="BH1854" s="1">
        <v>2.0299999999999998</v>
      </c>
      <c r="BI1854" s="2"/>
      <c r="BJ1854" s="2">
        <v>41416</v>
      </c>
      <c r="BK1854" s="1">
        <v>0.91</v>
      </c>
      <c r="BM1854" s="2">
        <v>41317</v>
      </c>
      <c r="BN1854" s="1">
        <v>1.101</v>
      </c>
    </row>
    <row r="1855" spans="2:66">
      <c r="B1855" s="2">
        <v>41795</v>
      </c>
      <c r="C1855" s="1">
        <v>2.65</v>
      </c>
      <c r="E1855" s="2">
        <v>41256</v>
      </c>
      <c r="F1855" s="1">
        <v>2.77</v>
      </c>
      <c r="H1855" s="2">
        <v>41283</v>
      </c>
      <c r="I1855" s="1">
        <v>2.75</v>
      </c>
      <c r="K1855" s="2">
        <v>41281</v>
      </c>
      <c r="L1855" s="1">
        <v>3.1</v>
      </c>
      <c r="N1855" s="2">
        <v>41289</v>
      </c>
      <c r="O1855" s="1">
        <v>2.84</v>
      </c>
      <c r="Q1855" s="2">
        <v>41319</v>
      </c>
      <c r="R1855" s="1">
        <v>3.0950000000000002</v>
      </c>
      <c r="T1855" s="2">
        <v>41326</v>
      </c>
      <c r="U1855" s="1">
        <v>2.8050000000000002</v>
      </c>
      <c r="W1855" s="2">
        <v>41326</v>
      </c>
      <c r="X1855" s="1">
        <v>2.7250000000000001</v>
      </c>
      <c r="Z1855" s="2">
        <v>41319</v>
      </c>
      <c r="AA1855" s="1">
        <v>2.7349999999999999</v>
      </c>
      <c r="AC1855" s="2">
        <v>41320</v>
      </c>
      <c r="AD1855" s="1">
        <v>2.7149999999999999</v>
      </c>
      <c r="AF1855" s="2">
        <v>41759</v>
      </c>
      <c r="AG1855" s="1">
        <v>0.22334999999999999</v>
      </c>
      <c r="AI1855" s="2">
        <v>41319</v>
      </c>
      <c r="AJ1855" s="1">
        <v>2.99</v>
      </c>
      <c r="AL1855" s="2">
        <v>41320</v>
      </c>
      <c r="AM1855" s="1">
        <v>2.0489999999999999</v>
      </c>
      <c r="AO1855" s="2">
        <v>41318</v>
      </c>
      <c r="AP1855" s="1">
        <v>0.42499999999999999</v>
      </c>
      <c r="AR1855" s="2">
        <v>41311</v>
      </c>
      <c r="AS1855" s="1">
        <v>0.32450000000000001</v>
      </c>
      <c r="AU1855" s="2">
        <v>41318</v>
      </c>
      <c r="AV1855" s="1">
        <v>2.5305</v>
      </c>
      <c r="AX1855" s="2">
        <v>41316</v>
      </c>
      <c r="AY1855" s="1">
        <v>2.4</v>
      </c>
      <c r="BA1855" s="116">
        <v>41317</v>
      </c>
      <c r="BB1855" s="1">
        <v>1.8780000000000001</v>
      </c>
      <c r="BD1855" s="2">
        <v>41310</v>
      </c>
      <c r="BE1855" s="1">
        <v>0.65100000000000002</v>
      </c>
      <c r="BG1855" s="2">
        <v>41417</v>
      </c>
      <c r="BH1855" s="1">
        <v>2.02</v>
      </c>
      <c r="BI1855" s="2"/>
      <c r="BJ1855" s="2">
        <v>41417</v>
      </c>
      <c r="BK1855" s="1">
        <v>0.91</v>
      </c>
      <c r="BM1855" s="2">
        <v>41318</v>
      </c>
      <c r="BN1855" s="1">
        <v>1.1485000000000001</v>
      </c>
    </row>
    <row r="1856" spans="2:66">
      <c r="B1856" s="2">
        <v>41799</v>
      </c>
      <c r="C1856" s="1">
        <v>2.65</v>
      </c>
      <c r="E1856" s="2">
        <v>41257</v>
      </c>
      <c r="F1856" s="1">
        <v>2.76</v>
      </c>
      <c r="H1856" s="2">
        <v>41284</v>
      </c>
      <c r="I1856" s="1">
        <v>2.7</v>
      </c>
      <c r="K1856" s="2">
        <v>41282</v>
      </c>
      <c r="L1856" s="1">
        <v>3.08</v>
      </c>
      <c r="N1856" s="2">
        <v>41290</v>
      </c>
      <c r="O1856" s="1">
        <v>2.84</v>
      </c>
      <c r="Q1856" s="2">
        <v>41320</v>
      </c>
      <c r="R1856" s="1">
        <v>3.0775000000000001</v>
      </c>
      <c r="T1856" s="2">
        <v>41327</v>
      </c>
      <c r="U1856" s="1">
        <v>2.8125</v>
      </c>
      <c r="W1856" s="2">
        <v>41327</v>
      </c>
      <c r="X1856" s="1">
        <v>2.7324999999999999</v>
      </c>
      <c r="Z1856" s="2">
        <v>41320</v>
      </c>
      <c r="AA1856" s="1">
        <v>2.7250000000000001</v>
      </c>
      <c r="AC1856" s="2">
        <v>41323</v>
      </c>
      <c r="AD1856" s="1">
        <v>2.7050000000000001</v>
      </c>
      <c r="AF1856" s="2">
        <v>41760</v>
      </c>
      <c r="AG1856" s="1">
        <v>0.22284999999999999</v>
      </c>
      <c r="AI1856" s="2">
        <v>41320</v>
      </c>
      <c r="AJ1856" s="1">
        <v>3.0065</v>
      </c>
      <c r="AL1856" s="2">
        <v>41323</v>
      </c>
      <c r="AM1856" s="1">
        <v>2.0556999999999999</v>
      </c>
      <c r="AO1856" s="2">
        <v>41319</v>
      </c>
      <c r="AP1856" s="1">
        <v>0.41199999999999998</v>
      </c>
      <c r="AR1856" s="2">
        <v>41312</v>
      </c>
      <c r="AS1856" s="1">
        <v>0.32200000000000001</v>
      </c>
      <c r="AU1856" s="2">
        <v>41319</v>
      </c>
      <c r="AV1856" s="1">
        <v>2.5009999999999999</v>
      </c>
      <c r="AX1856" s="2">
        <v>41317</v>
      </c>
      <c r="AY1856" s="1">
        <v>2.4380000000000002</v>
      </c>
      <c r="BA1856" s="116">
        <v>41318</v>
      </c>
      <c r="BB1856" s="1">
        <v>1.9295</v>
      </c>
      <c r="BD1856" s="2">
        <v>41311</v>
      </c>
      <c r="BE1856" s="1">
        <v>0.64100000000000001</v>
      </c>
      <c r="BG1856" s="2">
        <v>41418</v>
      </c>
      <c r="BH1856" s="1">
        <v>2.0099999999999998</v>
      </c>
      <c r="BI1856" s="2"/>
      <c r="BJ1856" s="2">
        <v>41418</v>
      </c>
      <c r="BK1856" s="1">
        <v>0.9</v>
      </c>
      <c r="BM1856" s="2">
        <v>41319</v>
      </c>
      <c r="BN1856" s="1">
        <v>1.091</v>
      </c>
    </row>
    <row r="1857" spans="2:66">
      <c r="B1857" s="2">
        <v>41800</v>
      </c>
      <c r="C1857" s="1">
        <v>2.65</v>
      </c>
      <c r="E1857" s="2">
        <v>41260</v>
      </c>
      <c r="F1857" s="1">
        <v>2.76</v>
      </c>
      <c r="H1857" s="2">
        <v>41285</v>
      </c>
      <c r="I1857" s="1">
        <v>2.76</v>
      </c>
      <c r="K1857" s="2">
        <v>41283</v>
      </c>
      <c r="L1857" s="1">
        <v>3.05</v>
      </c>
      <c r="N1857" s="2">
        <v>41291</v>
      </c>
      <c r="O1857" s="1">
        <v>2.83</v>
      </c>
      <c r="Q1857" s="2">
        <v>41323</v>
      </c>
      <c r="R1857" s="1">
        <v>3.06</v>
      </c>
      <c r="T1857" s="2">
        <v>41330</v>
      </c>
      <c r="U1857" s="1">
        <v>2.81</v>
      </c>
      <c r="W1857" s="2">
        <v>41330</v>
      </c>
      <c r="X1857" s="1">
        <v>2.7275</v>
      </c>
      <c r="Z1857" s="2">
        <v>41323</v>
      </c>
      <c r="AA1857" s="1">
        <v>2.7124999999999999</v>
      </c>
      <c r="AC1857" s="2">
        <v>41324</v>
      </c>
      <c r="AD1857" s="1">
        <v>2.69</v>
      </c>
      <c r="AF1857" s="2">
        <v>41761</v>
      </c>
      <c r="AG1857" s="1">
        <v>0.22284999999999999</v>
      </c>
      <c r="AI1857" s="2">
        <v>41323</v>
      </c>
      <c r="AJ1857" s="1">
        <v>3.0095000000000001</v>
      </c>
      <c r="AL1857" s="2">
        <v>41324</v>
      </c>
      <c r="AM1857" s="1">
        <v>2.0813999999999999</v>
      </c>
      <c r="AO1857" s="2">
        <v>41320</v>
      </c>
      <c r="AP1857" s="1">
        <v>0.41549999999999998</v>
      </c>
      <c r="AR1857" s="2">
        <v>41313</v>
      </c>
      <c r="AS1857" s="1">
        <v>0.32150000000000001</v>
      </c>
      <c r="AU1857" s="2">
        <v>41320</v>
      </c>
      <c r="AV1857" s="1">
        <v>2.5017</v>
      </c>
      <c r="AX1857" s="2">
        <v>41318</v>
      </c>
      <c r="AY1857" s="1">
        <v>2.4882</v>
      </c>
      <c r="BA1857" s="116">
        <v>41319</v>
      </c>
      <c r="BB1857" s="1">
        <v>1.8839999999999999</v>
      </c>
      <c r="BD1857" s="2">
        <v>41312</v>
      </c>
      <c r="BE1857" s="1">
        <v>0.59599999999999997</v>
      </c>
      <c r="BG1857" s="2">
        <v>41422</v>
      </c>
      <c r="BH1857" s="1">
        <v>2.15</v>
      </c>
      <c r="BI1857" s="2"/>
      <c r="BJ1857" s="2">
        <v>41422</v>
      </c>
      <c r="BK1857" s="1">
        <v>1.02</v>
      </c>
      <c r="BM1857" s="2">
        <v>41320</v>
      </c>
      <c r="BN1857" s="1">
        <v>1.0865</v>
      </c>
    </row>
    <row r="1858" spans="2:66">
      <c r="B1858" s="2">
        <v>41801</v>
      </c>
      <c r="C1858" s="1">
        <v>2.65</v>
      </c>
      <c r="E1858" s="2">
        <v>41261</v>
      </c>
      <c r="F1858" s="1">
        <v>2.77</v>
      </c>
      <c r="H1858" s="2">
        <v>41288</v>
      </c>
      <c r="I1858" s="1">
        <v>2.76</v>
      </c>
      <c r="K1858" s="2">
        <v>41284</v>
      </c>
      <c r="L1858" s="1">
        <v>3.02</v>
      </c>
      <c r="N1858" s="2">
        <v>41292</v>
      </c>
      <c r="O1858" s="1">
        <v>2.85</v>
      </c>
      <c r="Q1858" s="2">
        <v>41324</v>
      </c>
      <c r="R1858" s="1">
        <v>3.0249999999999999</v>
      </c>
      <c r="T1858" s="2">
        <v>41331</v>
      </c>
      <c r="U1858" s="1">
        <v>2.7679999999999998</v>
      </c>
      <c r="W1858" s="2">
        <v>41331</v>
      </c>
      <c r="X1858" s="1">
        <v>2.7</v>
      </c>
      <c r="Z1858" s="2">
        <v>41324</v>
      </c>
      <c r="AA1858" s="1">
        <v>2.69</v>
      </c>
      <c r="AC1858" s="2">
        <v>41325</v>
      </c>
      <c r="AD1858" s="1">
        <v>2.7050000000000001</v>
      </c>
      <c r="AF1858" s="2">
        <v>41765</v>
      </c>
      <c r="AG1858" s="1">
        <v>0.22484999999999999</v>
      </c>
      <c r="AI1858" s="2">
        <v>41324</v>
      </c>
      <c r="AJ1858" s="1">
        <v>3.0449999999999999</v>
      </c>
      <c r="AL1858" s="2">
        <v>41325</v>
      </c>
      <c r="AM1858" s="1">
        <v>2.0659999999999998</v>
      </c>
      <c r="AO1858" s="2">
        <v>41323</v>
      </c>
      <c r="AP1858" s="1">
        <v>0.41849999999999998</v>
      </c>
      <c r="AR1858" s="2">
        <v>41316</v>
      </c>
      <c r="AS1858" s="1">
        <v>0.32629999999999998</v>
      </c>
      <c r="AU1858" s="2">
        <v>41323</v>
      </c>
      <c r="AV1858" s="1">
        <v>2.5056000000000003</v>
      </c>
      <c r="AX1858" s="2">
        <v>41319</v>
      </c>
      <c r="AY1858" s="1">
        <v>2.4550000000000001</v>
      </c>
      <c r="BA1858" s="116">
        <v>41320</v>
      </c>
      <c r="BB1858" s="1">
        <v>1.8837000000000002</v>
      </c>
      <c r="BD1858" s="2">
        <v>41313</v>
      </c>
      <c r="BE1858" s="1">
        <v>0.58899999999999997</v>
      </c>
      <c r="BG1858" s="2">
        <v>41423</v>
      </c>
      <c r="BH1858" s="1">
        <v>2.13</v>
      </c>
      <c r="BI1858" s="2"/>
      <c r="BJ1858" s="2">
        <v>41423</v>
      </c>
      <c r="BK1858" s="1">
        <v>1.02</v>
      </c>
      <c r="BM1858" s="2">
        <v>41323</v>
      </c>
      <c r="BN1858" s="1">
        <v>1.0805</v>
      </c>
    </row>
    <row r="1859" spans="2:66">
      <c r="B1859" s="2">
        <v>41802</v>
      </c>
      <c r="C1859" s="1">
        <v>2.65</v>
      </c>
      <c r="E1859" s="2">
        <v>41263</v>
      </c>
      <c r="F1859" s="1">
        <v>2.76</v>
      </c>
      <c r="H1859" s="2">
        <v>41289</v>
      </c>
      <c r="I1859" s="1">
        <v>2.73</v>
      </c>
      <c r="K1859" s="2">
        <v>41285</v>
      </c>
      <c r="L1859" s="1">
        <v>3.05</v>
      </c>
      <c r="N1859" s="2">
        <v>41295</v>
      </c>
      <c r="O1859" s="1">
        <v>2.85</v>
      </c>
      <c r="Q1859" s="2">
        <v>41325</v>
      </c>
      <c r="R1859" s="1">
        <v>3.0550000000000002</v>
      </c>
      <c r="T1859" s="2">
        <v>41332</v>
      </c>
      <c r="U1859" s="1">
        <v>2.74</v>
      </c>
      <c r="W1859" s="2">
        <v>41332</v>
      </c>
      <c r="X1859" s="1">
        <v>2.6749999999999998</v>
      </c>
      <c r="Z1859" s="2">
        <v>41325</v>
      </c>
      <c r="AA1859" s="1">
        <v>2.7075</v>
      </c>
      <c r="AC1859" s="2">
        <v>41326</v>
      </c>
      <c r="AD1859" s="1">
        <v>2.6949999999999998</v>
      </c>
      <c r="AF1859" s="2">
        <v>41766</v>
      </c>
      <c r="AG1859" s="1">
        <v>0.22395000000000001</v>
      </c>
      <c r="AI1859" s="2">
        <v>41325</v>
      </c>
      <c r="AJ1859" s="1">
        <v>3.04</v>
      </c>
      <c r="AL1859" s="2">
        <v>41326</v>
      </c>
      <c r="AM1859" s="1">
        <v>2.032</v>
      </c>
      <c r="AO1859" s="2">
        <v>41324</v>
      </c>
      <c r="AP1859" s="1">
        <v>0.41699999999999998</v>
      </c>
      <c r="AR1859" s="2">
        <v>41317</v>
      </c>
      <c r="AS1859" s="1">
        <v>0.33</v>
      </c>
      <c r="AU1859" s="2">
        <v>41324</v>
      </c>
      <c r="AV1859" s="1">
        <v>2.5140000000000002</v>
      </c>
      <c r="AX1859" s="2">
        <v>41320</v>
      </c>
      <c r="AY1859" s="1">
        <v>2.4556</v>
      </c>
      <c r="BA1859" s="116">
        <v>41323</v>
      </c>
      <c r="BB1859" s="1">
        <v>1.8826000000000001</v>
      </c>
      <c r="BD1859" s="2">
        <v>41316</v>
      </c>
      <c r="BE1859" s="1">
        <v>0.59099999999999997</v>
      </c>
      <c r="BG1859" s="2">
        <v>41424</v>
      </c>
      <c r="BH1859" s="1">
        <v>2.13</v>
      </c>
      <c r="BI1859" s="2"/>
      <c r="BJ1859" s="2">
        <v>41424</v>
      </c>
      <c r="BK1859" s="1">
        <v>1.01</v>
      </c>
      <c r="BM1859" s="2">
        <v>41324</v>
      </c>
      <c r="BN1859" s="1">
        <v>1.0836999999999999</v>
      </c>
    </row>
    <row r="1860" spans="2:66">
      <c r="B1860" s="2">
        <v>41803</v>
      </c>
      <c r="C1860" s="1">
        <v>2.65</v>
      </c>
      <c r="E1860" s="2">
        <v>41264</v>
      </c>
      <c r="F1860" s="1">
        <v>2.75</v>
      </c>
      <c r="H1860" s="2">
        <v>41290</v>
      </c>
      <c r="I1860" s="1">
        <v>2.74</v>
      </c>
      <c r="K1860" s="2">
        <v>41288</v>
      </c>
      <c r="L1860" s="1">
        <v>3.04</v>
      </c>
      <c r="N1860" s="2">
        <v>41296</v>
      </c>
      <c r="O1860" s="1">
        <v>2.84</v>
      </c>
      <c r="Q1860" s="2">
        <v>41326</v>
      </c>
      <c r="R1860" s="1">
        <v>3.04</v>
      </c>
      <c r="T1860" s="2">
        <v>41333</v>
      </c>
      <c r="U1860" s="1">
        <v>2.76</v>
      </c>
      <c r="W1860" s="2">
        <v>41333</v>
      </c>
      <c r="X1860" s="1">
        <v>2.69</v>
      </c>
      <c r="Z1860" s="2">
        <v>41326</v>
      </c>
      <c r="AA1860" s="1">
        <v>2.6949999999999998</v>
      </c>
      <c r="AC1860" s="2">
        <v>41327</v>
      </c>
      <c r="AD1860" s="1">
        <v>2.7</v>
      </c>
      <c r="AF1860" s="2">
        <v>41767</v>
      </c>
      <c r="AG1860" s="1">
        <v>0.22334999999999999</v>
      </c>
      <c r="AI1860" s="2">
        <v>41326</v>
      </c>
      <c r="AJ1860" s="1">
        <v>3</v>
      </c>
      <c r="AL1860" s="2">
        <v>41327</v>
      </c>
      <c r="AM1860" s="1">
        <v>2.0209999999999999</v>
      </c>
      <c r="AO1860" s="2">
        <v>41325</v>
      </c>
      <c r="AP1860" s="1">
        <v>0.41010000000000002</v>
      </c>
      <c r="AR1860" s="2">
        <v>41318</v>
      </c>
      <c r="AS1860" s="1">
        <v>0.33229999999999998</v>
      </c>
      <c r="AU1860" s="2">
        <v>41325</v>
      </c>
      <c r="AV1860" s="1">
        <v>2.5246</v>
      </c>
      <c r="AX1860" s="2">
        <v>41323</v>
      </c>
      <c r="AY1860" s="1">
        <v>2.4584000000000001</v>
      </c>
      <c r="BA1860" s="116">
        <v>41324</v>
      </c>
      <c r="BB1860" s="1">
        <v>1.8864999999999998</v>
      </c>
      <c r="BD1860" s="2">
        <v>41317</v>
      </c>
      <c r="BE1860" s="1">
        <v>0.59699999999999998</v>
      </c>
      <c r="BG1860" s="2">
        <v>41425</v>
      </c>
      <c r="BH1860" s="1">
        <v>2.16</v>
      </c>
      <c r="BI1860" s="2"/>
      <c r="BJ1860" s="2">
        <v>41425</v>
      </c>
      <c r="BK1860" s="1">
        <v>1.05</v>
      </c>
      <c r="BM1860" s="2">
        <v>41325</v>
      </c>
      <c r="BN1860" s="1">
        <v>1.0925</v>
      </c>
    </row>
    <row r="1861" spans="2:66">
      <c r="B1861" s="2">
        <v>41806</v>
      </c>
      <c r="C1861" s="1">
        <v>2.65</v>
      </c>
      <c r="E1861" s="2">
        <v>41267</v>
      </c>
      <c r="F1861" s="1">
        <v>2.75</v>
      </c>
      <c r="H1861" s="2">
        <v>41291</v>
      </c>
      <c r="I1861" s="1">
        <v>2.73</v>
      </c>
      <c r="K1861" s="2">
        <v>41289</v>
      </c>
      <c r="L1861" s="1">
        <v>3.01</v>
      </c>
      <c r="N1861" s="2">
        <v>41297</v>
      </c>
      <c r="O1861" s="1">
        <v>2.83</v>
      </c>
      <c r="Q1861" s="2">
        <v>41327</v>
      </c>
      <c r="R1861" s="1">
        <v>3.0474999999999999</v>
      </c>
      <c r="T1861" s="2">
        <v>41337</v>
      </c>
      <c r="U1861" s="1">
        <v>2.7450000000000001</v>
      </c>
      <c r="W1861" s="2">
        <v>41337</v>
      </c>
      <c r="X1861" s="1">
        <v>2.6749999999999998</v>
      </c>
      <c r="Z1861" s="2">
        <v>41327</v>
      </c>
      <c r="AA1861" s="1">
        <v>2.7</v>
      </c>
      <c r="AC1861" s="2">
        <v>41330</v>
      </c>
      <c r="AD1861" s="1">
        <v>2.6974999999999998</v>
      </c>
      <c r="AF1861" s="2">
        <v>41768</v>
      </c>
      <c r="AG1861" s="1">
        <v>0.22409999999999999</v>
      </c>
      <c r="AI1861" s="2">
        <v>41327</v>
      </c>
      <c r="AJ1861" s="1">
        <v>2.9896000000000003</v>
      </c>
      <c r="AL1861" s="2">
        <v>41330</v>
      </c>
      <c r="AM1861" s="1">
        <v>1.923</v>
      </c>
      <c r="AO1861" s="2">
        <v>41326</v>
      </c>
      <c r="AP1861" s="1">
        <v>0.39850000000000002</v>
      </c>
      <c r="AR1861" s="2">
        <v>41319</v>
      </c>
      <c r="AS1861" s="1">
        <v>0.32790000000000002</v>
      </c>
      <c r="AU1861" s="2">
        <v>41326</v>
      </c>
      <c r="AV1861" s="1">
        <v>2.488</v>
      </c>
      <c r="AX1861" s="2">
        <v>41324</v>
      </c>
      <c r="AY1861" s="1">
        <v>2.4649999999999999</v>
      </c>
      <c r="BA1861" s="116">
        <v>41325</v>
      </c>
      <c r="BB1861" s="1">
        <v>1.8965999999999998</v>
      </c>
      <c r="BD1861" s="2">
        <v>41318</v>
      </c>
      <c r="BE1861" s="1">
        <v>0.61299999999999999</v>
      </c>
      <c r="BG1861" s="2">
        <v>41428</v>
      </c>
      <c r="BH1861" s="1">
        <v>2.13</v>
      </c>
      <c r="BI1861" s="2"/>
      <c r="BJ1861" s="2">
        <v>41428</v>
      </c>
      <c r="BK1861" s="1">
        <v>1.03</v>
      </c>
      <c r="BM1861" s="2">
        <v>41326</v>
      </c>
      <c r="BN1861" s="1">
        <v>1.0509999999999999</v>
      </c>
    </row>
    <row r="1862" spans="2:66">
      <c r="B1862" s="2">
        <v>41807</v>
      </c>
      <c r="C1862" s="1">
        <v>2.65</v>
      </c>
      <c r="E1862" s="2">
        <v>41269</v>
      </c>
      <c r="F1862" s="1">
        <v>2.76</v>
      </c>
      <c r="H1862" s="2">
        <v>41292</v>
      </c>
      <c r="I1862" s="1">
        <v>2.75</v>
      </c>
      <c r="K1862" s="2">
        <v>41290</v>
      </c>
      <c r="L1862" s="1">
        <v>3.02</v>
      </c>
      <c r="N1862" s="2">
        <v>41298</v>
      </c>
      <c r="O1862" s="1">
        <v>2.82</v>
      </c>
      <c r="Q1862" s="2">
        <v>41330</v>
      </c>
      <c r="R1862" s="1">
        <v>3.0449999999999999</v>
      </c>
      <c r="T1862" s="2">
        <v>41338</v>
      </c>
      <c r="U1862" s="1">
        <v>2.7374999999999998</v>
      </c>
      <c r="W1862" s="2">
        <v>41338</v>
      </c>
      <c r="X1862" s="1">
        <v>2.6625000000000001</v>
      </c>
      <c r="Z1862" s="2">
        <v>41330</v>
      </c>
      <c r="AA1862" s="1">
        <v>2.698</v>
      </c>
      <c r="AC1862" s="2">
        <v>41331</v>
      </c>
      <c r="AD1862" s="1">
        <v>2.6850000000000001</v>
      </c>
      <c r="AF1862" s="2">
        <v>41771</v>
      </c>
      <c r="AG1862" s="1">
        <v>0.22509999999999999</v>
      </c>
      <c r="AI1862" s="2">
        <v>41330</v>
      </c>
      <c r="AJ1862" s="1">
        <v>2.8929999999999998</v>
      </c>
      <c r="AL1862" s="2">
        <v>41331</v>
      </c>
      <c r="AM1862" s="1">
        <v>1.9525000000000001</v>
      </c>
      <c r="AO1862" s="2">
        <v>41327</v>
      </c>
      <c r="AP1862" s="1">
        <v>0.39410000000000001</v>
      </c>
      <c r="AR1862" s="2">
        <v>41320</v>
      </c>
      <c r="AS1862" s="1">
        <v>0.33</v>
      </c>
      <c r="AU1862" s="2">
        <v>41327</v>
      </c>
      <c r="AV1862" s="1">
        <v>2.4830000000000001</v>
      </c>
      <c r="AX1862" s="2">
        <v>41325</v>
      </c>
      <c r="AY1862" s="1">
        <v>2.4750000000000001</v>
      </c>
      <c r="BA1862" s="116">
        <v>41326</v>
      </c>
      <c r="BB1862" s="1">
        <v>1.8569</v>
      </c>
      <c r="BD1862" s="2">
        <v>41319</v>
      </c>
      <c r="BE1862" s="1">
        <v>0.57099999999999995</v>
      </c>
      <c r="BG1862" s="2">
        <v>41429</v>
      </c>
      <c r="BH1862" s="1">
        <v>2.14</v>
      </c>
      <c r="BI1862" s="2"/>
      <c r="BJ1862" s="2">
        <v>41429</v>
      </c>
      <c r="BK1862" s="1">
        <v>1.05</v>
      </c>
      <c r="BM1862" s="2">
        <v>41327</v>
      </c>
      <c r="BN1862" s="1">
        <v>1.024</v>
      </c>
    </row>
    <row r="1863" spans="2:66">
      <c r="B1863" s="2">
        <v>41808</v>
      </c>
      <c r="C1863" s="1">
        <v>2.65</v>
      </c>
      <c r="E1863" s="2">
        <v>41270</v>
      </c>
      <c r="F1863" s="1">
        <v>2.75</v>
      </c>
      <c r="H1863" s="2">
        <v>41295</v>
      </c>
      <c r="I1863" s="1">
        <v>2.74</v>
      </c>
      <c r="K1863" s="2">
        <v>41291</v>
      </c>
      <c r="L1863" s="1">
        <v>3</v>
      </c>
      <c r="N1863" s="2">
        <v>41299</v>
      </c>
      <c r="O1863" s="1">
        <v>2.82</v>
      </c>
      <c r="Q1863" s="2">
        <v>41331</v>
      </c>
      <c r="R1863" s="1">
        <v>2.9925000000000002</v>
      </c>
      <c r="T1863" s="2">
        <v>41339</v>
      </c>
      <c r="U1863" s="1">
        <v>2.7650000000000001</v>
      </c>
      <c r="W1863" s="2">
        <v>41339</v>
      </c>
      <c r="X1863" s="1">
        <v>2.6825000000000001</v>
      </c>
      <c r="Z1863" s="2">
        <v>41331</v>
      </c>
      <c r="AA1863" s="1">
        <v>2.6775000000000002</v>
      </c>
      <c r="AC1863" s="2">
        <v>41332</v>
      </c>
      <c r="AD1863" s="1">
        <v>2.6775000000000002</v>
      </c>
      <c r="AF1863" s="2">
        <v>41772</v>
      </c>
      <c r="AG1863" s="1">
        <v>0.22384999999999999</v>
      </c>
      <c r="AI1863" s="2">
        <v>41331</v>
      </c>
      <c r="AJ1863" s="1">
        <v>2.9112</v>
      </c>
      <c r="AL1863" s="2">
        <v>41332</v>
      </c>
      <c r="AM1863" s="1">
        <v>1.9725000000000001</v>
      </c>
      <c r="AO1863" s="2">
        <v>41330</v>
      </c>
      <c r="AP1863" s="1">
        <v>0.38150000000000001</v>
      </c>
      <c r="AR1863" s="2">
        <v>41323</v>
      </c>
      <c r="AS1863" s="1">
        <v>0.33100000000000002</v>
      </c>
      <c r="AU1863" s="2">
        <v>41330</v>
      </c>
      <c r="AV1863" s="1">
        <v>2.4380000000000002</v>
      </c>
      <c r="AX1863" s="2">
        <v>41326</v>
      </c>
      <c r="AY1863" s="1">
        <v>2.4420000000000002</v>
      </c>
      <c r="BA1863" s="116">
        <v>41327</v>
      </c>
      <c r="BB1863" s="1">
        <v>1.8384</v>
      </c>
      <c r="BD1863" s="2">
        <v>41320</v>
      </c>
      <c r="BE1863" s="1">
        <v>0.56869999999999998</v>
      </c>
      <c r="BG1863" s="2">
        <v>41430</v>
      </c>
      <c r="BH1863" s="1">
        <v>2.1</v>
      </c>
      <c r="BI1863" s="2"/>
      <c r="BJ1863" s="2">
        <v>41430</v>
      </c>
      <c r="BK1863" s="1">
        <v>1.02</v>
      </c>
      <c r="BM1863" s="2">
        <v>41330</v>
      </c>
      <c r="BN1863" s="1">
        <v>0.95350000000000001</v>
      </c>
    </row>
    <row r="1864" spans="2:66">
      <c r="B1864" s="2">
        <v>41809</v>
      </c>
      <c r="C1864" s="1">
        <v>2.65</v>
      </c>
      <c r="E1864" s="2">
        <v>41271</v>
      </c>
      <c r="F1864" s="1">
        <v>2.74</v>
      </c>
      <c r="H1864" s="2">
        <v>41296</v>
      </c>
      <c r="I1864" s="1">
        <v>2.73</v>
      </c>
      <c r="K1864" s="2">
        <v>41292</v>
      </c>
      <c r="L1864" s="1">
        <v>3.02</v>
      </c>
      <c r="N1864" s="2">
        <v>41302</v>
      </c>
      <c r="O1864" s="1">
        <v>2.91</v>
      </c>
      <c r="Q1864" s="2">
        <v>41332</v>
      </c>
      <c r="R1864" s="1">
        <v>2.9550000000000001</v>
      </c>
      <c r="T1864" s="2">
        <v>41340</v>
      </c>
      <c r="U1864" s="1">
        <v>2.7949999999999999</v>
      </c>
      <c r="W1864" s="2">
        <v>41340</v>
      </c>
      <c r="X1864" s="1">
        <v>2.7075</v>
      </c>
      <c r="Z1864" s="2">
        <v>41332</v>
      </c>
      <c r="AA1864" s="1">
        <v>2.6579999999999999</v>
      </c>
      <c r="AC1864" s="2">
        <v>41333</v>
      </c>
      <c r="AD1864" s="1">
        <v>2.6875</v>
      </c>
      <c r="AF1864" s="2">
        <v>41773</v>
      </c>
      <c r="AG1864" s="1">
        <v>0.22534999999999999</v>
      </c>
      <c r="AI1864" s="2">
        <v>41332</v>
      </c>
      <c r="AJ1864" s="1">
        <v>2.931</v>
      </c>
      <c r="AL1864" s="2">
        <v>41333</v>
      </c>
      <c r="AM1864" s="1">
        <v>1.948</v>
      </c>
      <c r="AO1864" s="2">
        <v>41331</v>
      </c>
      <c r="AP1864" s="1">
        <v>0.3871</v>
      </c>
      <c r="AR1864" s="2">
        <v>41324</v>
      </c>
      <c r="AS1864" s="1">
        <v>0.3266</v>
      </c>
      <c r="AU1864" s="2">
        <v>41331</v>
      </c>
      <c r="AV1864" s="1">
        <v>2.4319999999999999</v>
      </c>
      <c r="AX1864" s="2">
        <v>41327</v>
      </c>
      <c r="AY1864" s="1">
        <v>2.4329999999999998</v>
      </c>
      <c r="BA1864" s="116">
        <v>41330</v>
      </c>
      <c r="BB1864" s="1">
        <v>1.7732999999999999</v>
      </c>
      <c r="BD1864" s="2">
        <v>41323</v>
      </c>
      <c r="BE1864" s="1">
        <v>0.5615</v>
      </c>
      <c r="BG1864" s="2">
        <v>41431</v>
      </c>
      <c r="BH1864" s="1">
        <v>2.08</v>
      </c>
      <c r="BI1864" s="2"/>
      <c r="BJ1864" s="2">
        <v>41431</v>
      </c>
      <c r="BK1864" s="1">
        <v>1.01</v>
      </c>
      <c r="BM1864" s="2">
        <v>41331</v>
      </c>
      <c r="BN1864" s="1">
        <v>0.95299999999999996</v>
      </c>
    </row>
    <row r="1865" spans="2:66">
      <c r="B1865" s="2">
        <v>41810</v>
      </c>
      <c r="C1865" s="1">
        <v>2.65</v>
      </c>
      <c r="E1865" s="2">
        <v>41274</v>
      </c>
      <c r="F1865" s="1">
        <v>2.74</v>
      </c>
      <c r="H1865" s="2">
        <v>41297</v>
      </c>
      <c r="I1865" s="1">
        <v>2.7199999999999998</v>
      </c>
      <c r="K1865" s="2">
        <v>41295</v>
      </c>
      <c r="L1865" s="1">
        <v>3.02</v>
      </c>
      <c r="N1865" s="2">
        <v>41303</v>
      </c>
      <c r="O1865" s="1">
        <v>2.86</v>
      </c>
      <c r="Q1865" s="2">
        <v>41333</v>
      </c>
      <c r="R1865" s="1">
        <v>2.9750000000000001</v>
      </c>
      <c r="T1865" s="2">
        <v>41341</v>
      </c>
      <c r="U1865" s="1">
        <v>2.79</v>
      </c>
      <c r="W1865" s="2">
        <v>41341</v>
      </c>
      <c r="X1865" s="1">
        <v>2.7</v>
      </c>
      <c r="Z1865" s="2">
        <v>41333</v>
      </c>
      <c r="AA1865" s="1">
        <v>2.67</v>
      </c>
      <c r="AC1865" s="2">
        <v>41337</v>
      </c>
      <c r="AD1865" s="1">
        <v>2.68</v>
      </c>
      <c r="AF1865" s="2">
        <v>41774</v>
      </c>
      <c r="AG1865" s="1">
        <v>0.22585</v>
      </c>
      <c r="AI1865" s="2">
        <v>41333</v>
      </c>
      <c r="AJ1865" s="1">
        <v>2.9237000000000002</v>
      </c>
      <c r="AL1865" s="2">
        <v>41334</v>
      </c>
      <c r="AM1865" s="1">
        <v>1.9159999999999999</v>
      </c>
      <c r="AO1865" s="2">
        <v>41332</v>
      </c>
      <c r="AP1865" s="1">
        <v>0.38979999999999998</v>
      </c>
      <c r="AR1865" s="2">
        <v>41325</v>
      </c>
      <c r="AS1865" s="1">
        <v>0.32450000000000001</v>
      </c>
      <c r="AU1865" s="2">
        <v>41332</v>
      </c>
      <c r="AV1865" s="1">
        <v>2.4239999999999999</v>
      </c>
      <c r="AX1865" s="2">
        <v>41330</v>
      </c>
      <c r="AY1865" s="1">
        <v>2.3849999999999998</v>
      </c>
      <c r="BA1865" s="116">
        <v>41331</v>
      </c>
      <c r="BB1865" s="1">
        <v>1.778</v>
      </c>
      <c r="BD1865" s="2">
        <v>41324</v>
      </c>
      <c r="BE1865" s="1">
        <v>0.56799999999999995</v>
      </c>
      <c r="BG1865" s="2">
        <v>41432</v>
      </c>
      <c r="BH1865" s="1">
        <v>2.17</v>
      </c>
      <c r="BI1865" s="2"/>
      <c r="BJ1865" s="2">
        <v>41432</v>
      </c>
      <c r="BK1865" s="1">
        <v>1.1000000000000001</v>
      </c>
      <c r="BM1865" s="2">
        <v>41332</v>
      </c>
      <c r="BN1865" s="1">
        <v>0.96350000000000002</v>
      </c>
    </row>
    <row r="1866" spans="2:66">
      <c r="B1866" s="2">
        <v>41813</v>
      </c>
      <c r="C1866" s="1">
        <v>2.65</v>
      </c>
      <c r="E1866" s="2">
        <v>41276</v>
      </c>
      <c r="F1866" s="1">
        <v>2.73</v>
      </c>
      <c r="H1866" s="2">
        <v>41298</v>
      </c>
      <c r="I1866" s="1">
        <v>2.71</v>
      </c>
      <c r="K1866" s="2">
        <v>41296</v>
      </c>
      <c r="L1866" s="1">
        <v>3.02</v>
      </c>
      <c r="N1866" s="2">
        <v>41304</v>
      </c>
      <c r="O1866" s="1">
        <v>2.9</v>
      </c>
      <c r="Q1866" s="2">
        <v>41337</v>
      </c>
      <c r="R1866" s="1">
        <v>2.9699999999999998</v>
      </c>
      <c r="T1866" s="2">
        <v>41344</v>
      </c>
      <c r="U1866" s="1">
        <v>2.7949999999999999</v>
      </c>
      <c r="W1866" s="2">
        <v>41344</v>
      </c>
      <c r="X1866" s="1">
        <v>2.7025000000000001</v>
      </c>
      <c r="Z1866" s="2">
        <v>41334</v>
      </c>
      <c r="AA1866" s="1">
        <v>2.67</v>
      </c>
      <c r="AC1866" s="2">
        <v>41338</v>
      </c>
      <c r="AD1866" s="1">
        <v>2.6749999999999998</v>
      </c>
      <c r="AF1866" s="2">
        <v>41775</v>
      </c>
      <c r="AG1866" s="1">
        <v>0.2286</v>
      </c>
      <c r="AI1866" s="2">
        <v>41334</v>
      </c>
      <c r="AJ1866" s="1">
        <v>2.8935</v>
      </c>
      <c r="AL1866" s="2">
        <v>41337</v>
      </c>
      <c r="AM1866" s="1">
        <v>1.9420999999999999</v>
      </c>
      <c r="AO1866" s="2">
        <v>41333</v>
      </c>
      <c r="AP1866" s="1">
        <v>0.37769999999999998</v>
      </c>
      <c r="AR1866" s="2">
        <v>41326</v>
      </c>
      <c r="AS1866" s="1">
        <v>0.31850000000000001</v>
      </c>
      <c r="AU1866" s="2">
        <v>41333</v>
      </c>
      <c r="AV1866" s="1">
        <v>2.3948999999999998</v>
      </c>
      <c r="AX1866" s="2">
        <v>41331</v>
      </c>
      <c r="AY1866" s="1">
        <v>2.379</v>
      </c>
      <c r="BA1866" s="116">
        <v>41332</v>
      </c>
      <c r="BB1866" s="1">
        <v>1.7770999999999999</v>
      </c>
      <c r="BD1866" s="2">
        <v>41325</v>
      </c>
      <c r="BE1866" s="1">
        <v>0.58499999999999996</v>
      </c>
      <c r="BG1866" s="2">
        <v>41435</v>
      </c>
      <c r="BH1866" s="1">
        <v>2.2200000000000002</v>
      </c>
      <c r="BI1866" s="2"/>
      <c r="BJ1866" s="2">
        <v>41435</v>
      </c>
      <c r="BK1866" s="1">
        <v>1.1299999999999999</v>
      </c>
      <c r="BM1866" s="2">
        <v>41333</v>
      </c>
      <c r="BN1866" s="1">
        <v>0.91800000000000004</v>
      </c>
    </row>
    <row r="1867" spans="2:66">
      <c r="B1867" s="2">
        <v>41814</v>
      </c>
      <c r="C1867" s="1">
        <v>2.65</v>
      </c>
      <c r="E1867" s="2">
        <v>41277</v>
      </c>
      <c r="F1867" s="1">
        <v>2.71</v>
      </c>
      <c r="H1867" s="2">
        <v>41299</v>
      </c>
      <c r="I1867" s="1">
        <v>2.71</v>
      </c>
      <c r="K1867" s="2">
        <v>41297</v>
      </c>
      <c r="L1867" s="1">
        <v>3.01</v>
      </c>
      <c r="N1867" s="2">
        <v>41305</v>
      </c>
      <c r="O1867" s="1">
        <v>2.89</v>
      </c>
      <c r="Q1867" s="2">
        <v>41338</v>
      </c>
      <c r="R1867" s="1">
        <v>2.96</v>
      </c>
      <c r="T1867" s="2">
        <v>41345</v>
      </c>
      <c r="U1867" s="1">
        <v>2.7629999999999999</v>
      </c>
      <c r="W1867" s="2">
        <v>41345</v>
      </c>
      <c r="X1867" s="1">
        <v>2.6675</v>
      </c>
      <c r="Z1867" s="2">
        <v>41337</v>
      </c>
      <c r="AA1867" s="1">
        <v>2.66</v>
      </c>
      <c r="AC1867" s="2">
        <v>41339</v>
      </c>
      <c r="AD1867" s="1">
        <v>2.69</v>
      </c>
      <c r="AF1867" s="2">
        <v>41778</v>
      </c>
      <c r="AG1867" s="1">
        <v>0.22695000000000001</v>
      </c>
      <c r="AI1867" s="2">
        <v>41337</v>
      </c>
      <c r="AJ1867" s="1">
        <v>2.92</v>
      </c>
      <c r="AL1867" s="2">
        <v>41338</v>
      </c>
      <c r="AM1867" s="1">
        <v>1.9605000000000001</v>
      </c>
      <c r="AO1867" s="2">
        <v>41334</v>
      </c>
      <c r="AP1867" s="1">
        <v>0.374</v>
      </c>
      <c r="AR1867" s="2">
        <v>41327</v>
      </c>
      <c r="AS1867" s="1">
        <v>0.31950000000000001</v>
      </c>
      <c r="AU1867" s="2">
        <v>41334</v>
      </c>
      <c r="AV1867" s="1">
        <v>2.3719999999999999</v>
      </c>
      <c r="AX1867" s="2">
        <v>41332</v>
      </c>
      <c r="AY1867" s="1">
        <v>2.371</v>
      </c>
      <c r="BA1867" s="116">
        <v>41333</v>
      </c>
      <c r="BB1867" s="1">
        <v>1.748</v>
      </c>
      <c r="BD1867" s="2">
        <v>41326</v>
      </c>
      <c r="BE1867" s="1">
        <v>0.55049999999999999</v>
      </c>
      <c r="BG1867" s="2">
        <v>41436</v>
      </c>
      <c r="BH1867" s="1">
        <v>2.2000000000000002</v>
      </c>
      <c r="BI1867" s="2"/>
      <c r="BJ1867" s="2">
        <v>41436</v>
      </c>
      <c r="BK1867" s="1">
        <v>1.1200000000000001</v>
      </c>
      <c r="BM1867" s="2">
        <v>41334</v>
      </c>
      <c r="BN1867" s="1">
        <v>0.89049999999999996</v>
      </c>
    </row>
    <row r="1868" spans="2:66">
      <c r="B1868" s="2">
        <v>41815</v>
      </c>
      <c r="C1868" s="1">
        <v>2.65</v>
      </c>
      <c r="E1868" s="2">
        <v>41278</v>
      </c>
      <c r="F1868" s="1">
        <v>2.68</v>
      </c>
      <c r="H1868" s="2">
        <v>41302</v>
      </c>
      <c r="I1868" s="1">
        <v>2.74</v>
      </c>
      <c r="K1868" s="2">
        <v>41298</v>
      </c>
      <c r="L1868" s="1">
        <v>3</v>
      </c>
      <c r="N1868" s="2">
        <v>41306</v>
      </c>
      <c r="O1868" s="1">
        <v>2.9</v>
      </c>
      <c r="Q1868" s="2">
        <v>41339</v>
      </c>
      <c r="R1868" s="1">
        <v>2.9874999999999998</v>
      </c>
      <c r="T1868" s="2">
        <v>41346</v>
      </c>
      <c r="U1868" s="1">
        <v>2.7549999999999999</v>
      </c>
      <c r="W1868" s="2">
        <v>41346</v>
      </c>
      <c r="X1868" s="1">
        <v>2.67</v>
      </c>
      <c r="Z1868" s="2">
        <v>41338</v>
      </c>
      <c r="AA1868" s="1">
        <v>2.6524999999999999</v>
      </c>
      <c r="AC1868" s="2">
        <v>41340</v>
      </c>
      <c r="AD1868" s="1">
        <v>2.7050000000000001</v>
      </c>
      <c r="AF1868" s="2">
        <v>41779</v>
      </c>
      <c r="AG1868" s="1">
        <v>0.2281</v>
      </c>
      <c r="AI1868" s="2">
        <v>41338</v>
      </c>
      <c r="AJ1868" s="1">
        <v>2.9350000000000001</v>
      </c>
      <c r="AL1868" s="2">
        <v>41339</v>
      </c>
      <c r="AM1868" s="1">
        <v>2</v>
      </c>
      <c r="AO1868" s="2">
        <v>41337</v>
      </c>
      <c r="AP1868" s="1">
        <v>0.36899999999999999</v>
      </c>
      <c r="AR1868" s="2">
        <v>41330</v>
      </c>
      <c r="AS1868" s="1">
        <v>0.315</v>
      </c>
      <c r="AU1868" s="2">
        <v>41337</v>
      </c>
      <c r="AV1868" s="1">
        <v>2.3890000000000002</v>
      </c>
      <c r="AX1868" s="2">
        <v>41333</v>
      </c>
      <c r="AY1868" s="1">
        <v>2.3439999999999999</v>
      </c>
      <c r="BA1868" s="116">
        <v>41334</v>
      </c>
      <c r="BB1868" s="1">
        <v>1.71</v>
      </c>
      <c r="BD1868" s="2">
        <v>41327</v>
      </c>
      <c r="BE1868" s="1">
        <v>0.51500000000000001</v>
      </c>
      <c r="BG1868" s="2">
        <v>41437</v>
      </c>
      <c r="BH1868" s="1">
        <v>2.25</v>
      </c>
      <c r="BI1868" s="2"/>
      <c r="BJ1868" s="2">
        <v>41437</v>
      </c>
      <c r="BK1868" s="1">
        <v>1.1499999999999999</v>
      </c>
      <c r="BM1868" s="2">
        <v>41337</v>
      </c>
      <c r="BN1868" s="1">
        <v>0.90639999999999998</v>
      </c>
    </row>
    <row r="1869" spans="2:66">
      <c r="B1869" s="2">
        <v>41816</v>
      </c>
      <c r="C1869" s="1">
        <v>2.65</v>
      </c>
      <c r="E1869" s="2">
        <v>41281</v>
      </c>
      <c r="F1869" s="1">
        <v>2.69</v>
      </c>
      <c r="H1869" s="2">
        <v>41303</v>
      </c>
      <c r="I1869" s="1">
        <v>2.75</v>
      </c>
      <c r="K1869" s="2">
        <v>41299</v>
      </c>
      <c r="L1869" s="1">
        <v>2.99</v>
      </c>
      <c r="N1869" s="2">
        <v>41309</v>
      </c>
      <c r="O1869" s="1">
        <v>2.9</v>
      </c>
      <c r="Q1869" s="2">
        <v>41340</v>
      </c>
      <c r="R1869" s="1">
        <v>3.02</v>
      </c>
      <c r="T1869" s="2">
        <v>41347</v>
      </c>
      <c r="U1869" s="1">
        <v>2.7549999999999999</v>
      </c>
      <c r="W1869" s="2">
        <v>41347</v>
      </c>
      <c r="X1869" s="1">
        <v>2.6749999999999998</v>
      </c>
      <c r="Z1869" s="2">
        <v>41339</v>
      </c>
      <c r="AA1869" s="1">
        <v>2.67</v>
      </c>
      <c r="AC1869" s="2">
        <v>41341</v>
      </c>
      <c r="AD1869" s="1">
        <v>2.698</v>
      </c>
      <c r="AF1869" s="2">
        <v>41780</v>
      </c>
      <c r="AG1869" s="1">
        <v>0.22735</v>
      </c>
      <c r="AI1869" s="2">
        <v>41339</v>
      </c>
      <c r="AJ1869" s="1">
        <v>2.9830000000000001</v>
      </c>
      <c r="AL1869" s="2">
        <v>41340</v>
      </c>
      <c r="AM1869" s="1">
        <v>2.0579999999999998</v>
      </c>
      <c r="AO1869" s="2">
        <v>41338</v>
      </c>
      <c r="AP1869" s="1">
        <v>0.3745</v>
      </c>
      <c r="AR1869" s="2">
        <v>41331</v>
      </c>
      <c r="AS1869" s="1">
        <v>0.32400000000000001</v>
      </c>
      <c r="AU1869" s="2">
        <v>41338</v>
      </c>
      <c r="AV1869" s="1">
        <v>2.4169999999999998</v>
      </c>
      <c r="AX1869" s="2">
        <v>41334</v>
      </c>
      <c r="AY1869" s="1">
        <v>2.3109999999999999</v>
      </c>
      <c r="BA1869" s="116">
        <v>41337</v>
      </c>
      <c r="BB1869" s="1">
        <v>1.7215</v>
      </c>
      <c r="BD1869" s="2">
        <v>41330</v>
      </c>
      <c r="BE1869" s="1">
        <v>0.498</v>
      </c>
      <c r="BG1869" s="2">
        <v>41438</v>
      </c>
      <c r="BH1869" s="1">
        <v>2.19</v>
      </c>
      <c r="BI1869" s="2"/>
      <c r="BJ1869" s="2">
        <v>41438</v>
      </c>
      <c r="BK1869" s="1">
        <v>1.1100000000000001</v>
      </c>
      <c r="BM1869" s="2">
        <v>41338</v>
      </c>
      <c r="BN1869" s="1">
        <v>0.92700000000000005</v>
      </c>
    </row>
    <row r="1870" spans="2:66">
      <c r="B1870" s="2">
        <v>41817</v>
      </c>
      <c r="C1870" s="1">
        <v>2.65</v>
      </c>
      <c r="E1870" s="2">
        <v>41282</v>
      </c>
      <c r="F1870" s="1">
        <v>2.68</v>
      </c>
      <c r="H1870" s="2">
        <v>41304</v>
      </c>
      <c r="I1870" s="1">
        <v>2.7800000000000002</v>
      </c>
      <c r="K1870" s="2">
        <v>41302</v>
      </c>
      <c r="L1870" s="1">
        <v>3.02</v>
      </c>
      <c r="N1870" s="2">
        <v>41310</v>
      </c>
      <c r="O1870" s="1">
        <v>2.88</v>
      </c>
      <c r="Q1870" s="2">
        <v>41341</v>
      </c>
      <c r="R1870" s="1">
        <v>3.0150000000000001</v>
      </c>
      <c r="T1870" s="2">
        <v>41348</v>
      </c>
      <c r="U1870" s="1">
        <v>2.7465000000000002</v>
      </c>
      <c r="W1870" s="2">
        <v>41348</v>
      </c>
      <c r="X1870" s="1">
        <v>2.6749999999999998</v>
      </c>
      <c r="Z1870" s="2">
        <v>41340</v>
      </c>
      <c r="AA1870" s="1">
        <v>2.6875</v>
      </c>
      <c r="AC1870" s="2">
        <v>41344</v>
      </c>
      <c r="AD1870" s="1">
        <v>2.7</v>
      </c>
      <c r="AF1870" s="2">
        <v>41781</v>
      </c>
      <c r="AG1870" s="1">
        <v>0.22714999999999999</v>
      </c>
      <c r="AI1870" s="2">
        <v>41340</v>
      </c>
      <c r="AJ1870" s="1">
        <v>3.0362999999999998</v>
      </c>
      <c r="AL1870" s="2">
        <v>41341</v>
      </c>
      <c r="AM1870" s="1">
        <v>2.1080000000000001</v>
      </c>
      <c r="AO1870" s="2">
        <v>41339</v>
      </c>
      <c r="AP1870" s="1">
        <v>0.37780000000000002</v>
      </c>
      <c r="AR1870" s="2">
        <v>41332</v>
      </c>
      <c r="AS1870" s="1">
        <v>0.32650000000000001</v>
      </c>
      <c r="AU1870" s="2">
        <v>41339</v>
      </c>
      <c r="AV1870" s="1">
        <v>2.4085999999999999</v>
      </c>
      <c r="AX1870" s="2">
        <v>41337</v>
      </c>
      <c r="AY1870" s="1">
        <v>2.3260000000000001</v>
      </c>
      <c r="BA1870" s="116">
        <v>41338</v>
      </c>
      <c r="BB1870" s="1">
        <v>1.7427000000000001</v>
      </c>
      <c r="BD1870" s="2">
        <v>41331</v>
      </c>
      <c r="BE1870" s="1">
        <v>0.48299999999999998</v>
      </c>
      <c r="BG1870" s="2">
        <v>41439</v>
      </c>
      <c r="BH1870" s="1">
        <v>2.14</v>
      </c>
      <c r="BI1870" s="2"/>
      <c r="BJ1870" s="2">
        <v>41439</v>
      </c>
      <c r="BK1870" s="1">
        <v>1.04</v>
      </c>
      <c r="BM1870" s="2">
        <v>41339</v>
      </c>
      <c r="BN1870" s="1">
        <v>0.90800000000000003</v>
      </c>
    </row>
    <row r="1871" spans="2:66">
      <c r="B1871" s="2">
        <v>41820</v>
      </c>
      <c r="C1871" s="1">
        <v>2.65</v>
      </c>
      <c r="E1871" s="2">
        <v>41283</v>
      </c>
      <c r="F1871" s="1">
        <v>2.68</v>
      </c>
      <c r="H1871" s="2">
        <v>41305</v>
      </c>
      <c r="I1871" s="1">
        <v>2.76</v>
      </c>
      <c r="K1871" s="2">
        <v>41303</v>
      </c>
      <c r="L1871" s="1">
        <v>3.04</v>
      </c>
      <c r="N1871" s="2">
        <v>41311</v>
      </c>
      <c r="O1871" s="1">
        <v>2.85</v>
      </c>
      <c r="Q1871" s="2">
        <v>41344</v>
      </c>
      <c r="R1871" s="1">
        <v>3.0230000000000001</v>
      </c>
      <c r="T1871" s="2">
        <v>41351</v>
      </c>
      <c r="U1871" s="1">
        <v>2.71</v>
      </c>
      <c r="W1871" s="2">
        <v>41351</v>
      </c>
      <c r="X1871" s="1">
        <v>2.645</v>
      </c>
      <c r="Z1871" s="2">
        <v>41341</v>
      </c>
      <c r="AA1871" s="1">
        <v>2.68</v>
      </c>
      <c r="AC1871" s="2">
        <v>41345</v>
      </c>
      <c r="AD1871" s="1">
        <v>2.6749999999999998</v>
      </c>
      <c r="AF1871" s="2">
        <v>41782</v>
      </c>
      <c r="AG1871" s="1">
        <v>0.22935</v>
      </c>
      <c r="AI1871" s="2">
        <v>41341</v>
      </c>
      <c r="AJ1871" s="1">
        <v>3.0785</v>
      </c>
      <c r="AL1871" s="2">
        <v>41344</v>
      </c>
      <c r="AM1871" s="1">
        <v>2.1219999999999999</v>
      </c>
      <c r="AO1871" s="2">
        <v>41340</v>
      </c>
      <c r="AP1871" s="1">
        <v>0.38900000000000001</v>
      </c>
      <c r="AR1871" s="2">
        <v>41333</v>
      </c>
      <c r="AS1871" s="1">
        <v>0.316</v>
      </c>
      <c r="AU1871" s="2">
        <v>41340</v>
      </c>
      <c r="AV1871" s="1">
        <v>2.431</v>
      </c>
      <c r="AX1871" s="2">
        <v>41338</v>
      </c>
      <c r="AY1871" s="1">
        <v>2.3479999999999999</v>
      </c>
      <c r="BA1871" s="116">
        <v>41339</v>
      </c>
      <c r="BB1871" s="1">
        <v>1.7376</v>
      </c>
      <c r="BD1871" s="2">
        <v>41332</v>
      </c>
      <c r="BE1871" s="1">
        <v>0.47499999999999998</v>
      </c>
      <c r="BG1871" s="2">
        <v>41442</v>
      </c>
      <c r="BH1871" s="1">
        <v>2.19</v>
      </c>
      <c r="BI1871" s="2"/>
      <c r="BJ1871" s="2">
        <v>41442</v>
      </c>
      <c r="BK1871" s="1">
        <v>1.06</v>
      </c>
      <c r="BM1871" s="2">
        <v>41340</v>
      </c>
      <c r="BN1871" s="1">
        <v>0.95</v>
      </c>
    </row>
    <row r="1872" spans="2:66">
      <c r="B1872" s="2">
        <v>41821</v>
      </c>
      <c r="C1872" s="1">
        <v>2.65</v>
      </c>
      <c r="E1872" s="2">
        <v>41284</v>
      </c>
      <c r="F1872" s="1">
        <v>2.65</v>
      </c>
      <c r="H1872" s="2">
        <v>41306</v>
      </c>
      <c r="I1872" s="1">
        <v>2.76</v>
      </c>
      <c r="K1872" s="2">
        <v>41304</v>
      </c>
      <c r="L1872" s="1">
        <v>3.1</v>
      </c>
      <c r="N1872" s="2">
        <v>41312</v>
      </c>
      <c r="O1872" s="1">
        <v>2.85</v>
      </c>
      <c r="Q1872" s="2">
        <v>41345</v>
      </c>
      <c r="R1872" s="1">
        <v>2.9925000000000002</v>
      </c>
      <c r="T1872" s="2">
        <v>41352</v>
      </c>
      <c r="U1872" s="1">
        <v>2.71</v>
      </c>
      <c r="W1872" s="2">
        <v>41352</v>
      </c>
      <c r="X1872" s="1">
        <v>2.645</v>
      </c>
      <c r="Z1872" s="2">
        <v>41344</v>
      </c>
      <c r="AA1872" s="1">
        <v>2.6825000000000001</v>
      </c>
      <c r="AC1872" s="2">
        <v>41346</v>
      </c>
      <c r="AD1872" s="1">
        <v>2.6825000000000001</v>
      </c>
      <c r="AF1872" s="2">
        <v>41786</v>
      </c>
      <c r="AG1872" s="1">
        <v>0.22985</v>
      </c>
      <c r="AI1872" s="2">
        <v>41344</v>
      </c>
      <c r="AJ1872" s="1">
        <v>3.0943999999999998</v>
      </c>
      <c r="AL1872" s="2">
        <v>41345</v>
      </c>
      <c r="AM1872" s="1">
        <v>2.0825</v>
      </c>
      <c r="AO1872" s="2">
        <v>41341</v>
      </c>
      <c r="AP1872" s="1">
        <v>0.39300000000000002</v>
      </c>
      <c r="AR1872" s="2">
        <v>41334</v>
      </c>
      <c r="AS1872" s="1">
        <v>0.309</v>
      </c>
      <c r="AU1872" s="2">
        <v>41341</v>
      </c>
      <c r="AV1872" s="1">
        <v>2.4329999999999998</v>
      </c>
      <c r="AX1872" s="2">
        <v>41339</v>
      </c>
      <c r="AY1872" s="1">
        <v>2.3426999999999998</v>
      </c>
      <c r="BA1872" s="116">
        <v>41340</v>
      </c>
      <c r="BB1872" s="1">
        <v>1.7669999999999999</v>
      </c>
      <c r="BD1872" s="2">
        <v>41333</v>
      </c>
      <c r="BE1872" s="1">
        <v>0.44400000000000001</v>
      </c>
      <c r="BG1872" s="2">
        <v>41443</v>
      </c>
      <c r="BH1872" s="1">
        <v>2.2000000000000002</v>
      </c>
      <c r="BI1872" s="2"/>
      <c r="BJ1872" s="2">
        <v>41443</v>
      </c>
      <c r="BK1872" s="1">
        <v>1.07</v>
      </c>
      <c r="BM1872" s="2">
        <v>41341</v>
      </c>
      <c r="BN1872" s="1">
        <v>0.9425</v>
      </c>
    </row>
    <row r="1873" spans="2:66">
      <c r="B1873" s="2">
        <v>41822</v>
      </c>
      <c r="C1873" s="1">
        <v>2.65</v>
      </c>
      <c r="E1873" s="2">
        <v>41285</v>
      </c>
      <c r="F1873" s="1">
        <v>2.69</v>
      </c>
      <c r="H1873" s="2">
        <v>41309</v>
      </c>
      <c r="I1873" s="1">
        <v>2.76</v>
      </c>
      <c r="K1873" s="2">
        <v>41305</v>
      </c>
      <c r="L1873" s="1">
        <v>3.1</v>
      </c>
      <c r="N1873" s="2">
        <v>41313</v>
      </c>
      <c r="O1873" s="1">
        <v>2.84</v>
      </c>
      <c r="Q1873" s="2">
        <v>41346</v>
      </c>
      <c r="R1873" s="1">
        <v>2.9874999999999998</v>
      </c>
      <c r="T1873" s="2">
        <v>41353</v>
      </c>
      <c r="U1873" s="1">
        <v>2.7069999999999999</v>
      </c>
      <c r="W1873" s="2">
        <v>41353</v>
      </c>
      <c r="X1873" s="1">
        <v>2.6375000000000002</v>
      </c>
      <c r="Z1873" s="2">
        <v>41345</v>
      </c>
      <c r="AA1873" s="1">
        <v>2.6515</v>
      </c>
      <c r="AC1873" s="2">
        <v>41347</v>
      </c>
      <c r="AD1873" s="1">
        <v>2.6875</v>
      </c>
      <c r="AF1873" s="2">
        <v>41787</v>
      </c>
      <c r="AG1873" s="1">
        <v>0.2276</v>
      </c>
      <c r="AI1873" s="2">
        <v>41345</v>
      </c>
      <c r="AJ1873" s="1">
        <v>3.0470000000000002</v>
      </c>
      <c r="AL1873" s="2">
        <v>41346</v>
      </c>
      <c r="AM1873" s="1">
        <v>2.085</v>
      </c>
      <c r="AO1873" s="2">
        <v>41344</v>
      </c>
      <c r="AP1873" s="1">
        <v>0.39290000000000003</v>
      </c>
      <c r="AR1873" s="2">
        <v>41337</v>
      </c>
      <c r="AS1873" s="1">
        <v>0.30499999999999999</v>
      </c>
      <c r="AU1873" s="2">
        <v>41344</v>
      </c>
      <c r="AV1873" s="1">
        <v>2.4620000000000002</v>
      </c>
      <c r="AX1873" s="2">
        <v>41340</v>
      </c>
      <c r="AY1873" s="1">
        <v>2.3609999999999998</v>
      </c>
      <c r="BA1873" s="116">
        <v>41341</v>
      </c>
      <c r="BB1873" s="1">
        <v>1.78</v>
      </c>
      <c r="BD1873" s="2">
        <v>41334</v>
      </c>
      <c r="BE1873" s="1">
        <v>0.42799999999999999</v>
      </c>
      <c r="BG1873" s="2">
        <v>41444</v>
      </c>
      <c r="BH1873" s="1">
        <v>2.33</v>
      </c>
      <c r="BI1873" s="2"/>
      <c r="BJ1873" s="2">
        <v>41444</v>
      </c>
      <c r="BK1873" s="1">
        <v>1.24</v>
      </c>
      <c r="BM1873" s="2">
        <v>41344</v>
      </c>
      <c r="BN1873" s="1">
        <v>0.96299999999999997</v>
      </c>
    </row>
    <row r="1874" spans="2:66">
      <c r="B1874" s="2">
        <v>41823</v>
      </c>
      <c r="C1874" s="1">
        <v>2.65</v>
      </c>
      <c r="E1874" s="2">
        <v>41288</v>
      </c>
      <c r="F1874" s="1">
        <v>2.69</v>
      </c>
      <c r="H1874" s="2">
        <v>41310</v>
      </c>
      <c r="I1874" s="1">
        <v>2.75</v>
      </c>
      <c r="K1874" s="2">
        <v>41306</v>
      </c>
      <c r="L1874" s="1">
        <v>3.12</v>
      </c>
      <c r="N1874" s="2">
        <v>41317</v>
      </c>
      <c r="O1874" s="1">
        <v>2.83</v>
      </c>
      <c r="Q1874" s="2">
        <v>41347</v>
      </c>
      <c r="R1874" s="1">
        <v>2.98</v>
      </c>
      <c r="T1874" s="2">
        <v>41354</v>
      </c>
      <c r="U1874" s="1">
        <v>2.7025000000000001</v>
      </c>
      <c r="W1874" s="2">
        <v>41354</v>
      </c>
      <c r="X1874" s="1">
        <v>2.641</v>
      </c>
      <c r="Z1874" s="2">
        <v>41346</v>
      </c>
      <c r="AA1874" s="1">
        <v>2.6550000000000002</v>
      </c>
      <c r="AC1874" s="2">
        <v>41348</v>
      </c>
      <c r="AD1874" s="1">
        <v>2.6974999999999998</v>
      </c>
      <c r="AF1874" s="2">
        <v>41788</v>
      </c>
      <c r="AG1874" s="1">
        <v>0.22735</v>
      </c>
      <c r="AI1874" s="2">
        <v>41346</v>
      </c>
      <c r="AJ1874" s="1">
        <v>3.0529999999999999</v>
      </c>
      <c r="AL1874" s="2">
        <v>41347</v>
      </c>
      <c r="AM1874" s="1">
        <v>2.1004999999999998</v>
      </c>
      <c r="AO1874" s="2">
        <v>41345</v>
      </c>
      <c r="AP1874" s="1">
        <v>0.3886</v>
      </c>
      <c r="AR1874" s="2">
        <v>41338</v>
      </c>
      <c r="AS1874" s="1">
        <v>0.30499999999999999</v>
      </c>
      <c r="AU1874" s="2">
        <v>41345</v>
      </c>
      <c r="AV1874" s="1">
        <v>2.4340000000000002</v>
      </c>
      <c r="AX1874" s="2">
        <v>41341</v>
      </c>
      <c r="AY1874" s="1">
        <v>2.3679999999999999</v>
      </c>
      <c r="BA1874" s="116">
        <v>41344</v>
      </c>
      <c r="BB1874" s="1">
        <v>1.7890000000000001</v>
      </c>
      <c r="BD1874" s="2">
        <v>41337</v>
      </c>
      <c r="BE1874" s="1">
        <v>0.42899999999999999</v>
      </c>
      <c r="BG1874" s="2">
        <v>41445</v>
      </c>
      <c r="BH1874" s="1">
        <v>2.41</v>
      </c>
      <c r="BI1874" s="2"/>
      <c r="BJ1874" s="2">
        <v>41445</v>
      </c>
      <c r="BK1874" s="1">
        <v>1.31</v>
      </c>
      <c r="BM1874" s="2">
        <v>41345</v>
      </c>
      <c r="BN1874" s="1">
        <v>0.93100000000000005</v>
      </c>
    </row>
    <row r="1875" spans="2:66">
      <c r="B1875" s="2">
        <v>41824</v>
      </c>
      <c r="C1875" s="1">
        <v>2.65</v>
      </c>
      <c r="E1875" s="2">
        <v>41289</v>
      </c>
      <c r="F1875" s="1">
        <v>2.68</v>
      </c>
      <c r="H1875" s="2">
        <v>41311</v>
      </c>
      <c r="I1875" s="1">
        <v>2.7199999999999998</v>
      </c>
      <c r="K1875" s="2">
        <v>41309</v>
      </c>
      <c r="L1875" s="1">
        <v>3.11</v>
      </c>
      <c r="N1875" s="2">
        <v>41318</v>
      </c>
      <c r="O1875" s="1">
        <v>2.86</v>
      </c>
      <c r="Q1875" s="2">
        <v>41348</v>
      </c>
      <c r="R1875" s="1">
        <v>2.9699999999999998</v>
      </c>
      <c r="T1875" s="2">
        <v>41355</v>
      </c>
      <c r="U1875" s="1">
        <v>2.7</v>
      </c>
      <c r="W1875" s="2">
        <v>41355</v>
      </c>
      <c r="X1875" s="1">
        <v>2.64</v>
      </c>
      <c r="Z1875" s="2">
        <v>41347</v>
      </c>
      <c r="AA1875" s="1">
        <v>2.66</v>
      </c>
      <c r="AC1875" s="2">
        <v>41351</v>
      </c>
      <c r="AD1875" s="1">
        <v>2.6875</v>
      </c>
      <c r="AF1875" s="2">
        <v>41789</v>
      </c>
      <c r="AG1875" s="1">
        <v>0.22739999999999999</v>
      </c>
      <c r="AI1875" s="2">
        <v>41347</v>
      </c>
      <c r="AJ1875" s="1">
        <v>3.0815000000000001</v>
      </c>
      <c r="AL1875" s="2">
        <v>41348</v>
      </c>
      <c r="AM1875" s="1">
        <v>2.0630000000000002</v>
      </c>
      <c r="AO1875" s="2">
        <v>41346</v>
      </c>
      <c r="AP1875" s="1">
        <v>0.38969999999999999</v>
      </c>
      <c r="AR1875" s="2">
        <v>41339</v>
      </c>
      <c r="AS1875" s="1">
        <v>0.3044</v>
      </c>
      <c r="AU1875" s="2">
        <v>41346</v>
      </c>
      <c r="AV1875" s="1">
        <v>2.4297</v>
      </c>
      <c r="AX1875" s="2">
        <v>41344</v>
      </c>
      <c r="AY1875" s="1">
        <v>2.395</v>
      </c>
      <c r="BA1875" s="116">
        <v>41345</v>
      </c>
      <c r="BB1875" s="1">
        <v>1.752</v>
      </c>
      <c r="BD1875" s="2">
        <v>41338</v>
      </c>
      <c r="BE1875" s="1">
        <v>0.44400000000000001</v>
      </c>
      <c r="BG1875" s="2">
        <v>41446</v>
      </c>
      <c r="BH1875" s="1">
        <v>2.52</v>
      </c>
      <c r="BI1875" s="2"/>
      <c r="BJ1875" s="2">
        <v>41446</v>
      </c>
      <c r="BK1875" s="1">
        <v>1.42</v>
      </c>
      <c r="BM1875" s="2">
        <v>41346</v>
      </c>
      <c r="BN1875" s="1">
        <v>0.92600000000000005</v>
      </c>
    </row>
    <row r="1876" spans="2:66">
      <c r="B1876" s="2">
        <v>41827</v>
      </c>
      <c r="C1876" s="1">
        <v>2.65</v>
      </c>
      <c r="E1876" s="2">
        <v>41290</v>
      </c>
      <c r="F1876" s="1">
        <v>2.68</v>
      </c>
      <c r="H1876" s="2">
        <v>41312</v>
      </c>
      <c r="I1876" s="1">
        <v>2.7199999999999998</v>
      </c>
      <c r="K1876" s="2">
        <v>41310</v>
      </c>
      <c r="L1876" s="1">
        <v>3.08</v>
      </c>
      <c r="N1876" s="2">
        <v>41319</v>
      </c>
      <c r="O1876" s="1">
        <v>2.86</v>
      </c>
      <c r="Q1876" s="2">
        <v>41351</v>
      </c>
      <c r="R1876" s="1">
        <v>2.93</v>
      </c>
      <c r="T1876" s="2">
        <v>41358</v>
      </c>
      <c r="U1876" s="1">
        <v>2.7075</v>
      </c>
      <c r="W1876" s="2">
        <v>41358</v>
      </c>
      <c r="X1876" s="1">
        <v>2.6475</v>
      </c>
      <c r="Z1876" s="2">
        <v>41348</v>
      </c>
      <c r="AA1876" s="1">
        <v>2.665</v>
      </c>
      <c r="AC1876" s="2">
        <v>41352</v>
      </c>
      <c r="AD1876" s="1">
        <v>2.6875</v>
      </c>
      <c r="AF1876" s="2">
        <v>41792</v>
      </c>
      <c r="AG1876" s="1">
        <v>0.22714999999999999</v>
      </c>
      <c r="AI1876" s="2">
        <v>41348</v>
      </c>
      <c r="AJ1876" s="1">
        <v>3.0550000000000002</v>
      </c>
      <c r="AL1876" s="2">
        <v>41351</v>
      </c>
      <c r="AM1876" s="1">
        <v>2.0379999999999998</v>
      </c>
      <c r="AO1876" s="2">
        <v>41347</v>
      </c>
      <c r="AP1876" s="1">
        <v>0.39600000000000002</v>
      </c>
      <c r="AR1876" s="2">
        <v>41340</v>
      </c>
      <c r="AS1876" s="1">
        <v>0.309</v>
      </c>
      <c r="AU1876" s="2">
        <v>41347</v>
      </c>
      <c r="AV1876" s="1">
        <v>2.4359999999999999</v>
      </c>
      <c r="AX1876" s="2">
        <v>41345</v>
      </c>
      <c r="AY1876" s="1">
        <v>2.363</v>
      </c>
      <c r="BA1876" s="116">
        <v>41346</v>
      </c>
      <c r="BB1876" s="1">
        <v>1.7467000000000001</v>
      </c>
      <c r="BD1876" s="2">
        <v>41339</v>
      </c>
      <c r="BE1876" s="1">
        <v>0.42899999999999999</v>
      </c>
      <c r="BG1876" s="2">
        <v>41449</v>
      </c>
      <c r="BH1876" s="1">
        <v>2.57</v>
      </c>
      <c r="BI1876" s="2"/>
      <c r="BJ1876" s="2">
        <v>41449</v>
      </c>
      <c r="BK1876" s="1">
        <v>1.48</v>
      </c>
      <c r="BM1876" s="2">
        <v>41347</v>
      </c>
      <c r="BN1876" s="1">
        <v>0.92900000000000005</v>
      </c>
    </row>
    <row r="1877" spans="2:66">
      <c r="B1877" s="2">
        <v>41828</v>
      </c>
      <c r="C1877" s="1">
        <v>2.65</v>
      </c>
      <c r="E1877" s="2">
        <v>41291</v>
      </c>
      <c r="F1877" s="1">
        <v>2.68</v>
      </c>
      <c r="H1877" s="2">
        <v>41313</v>
      </c>
      <c r="I1877" s="1">
        <v>2.7199999999999998</v>
      </c>
      <c r="K1877" s="2">
        <v>41311</v>
      </c>
      <c r="L1877" s="1">
        <v>3.07</v>
      </c>
      <c r="N1877" s="2">
        <v>41320</v>
      </c>
      <c r="O1877" s="1">
        <v>2.84</v>
      </c>
      <c r="Q1877" s="2">
        <v>41352</v>
      </c>
      <c r="R1877" s="1">
        <v>2.93</v>
      </c>
      <c r="T1877" s="2">
        <v>41359</v>
      </c>
      <c r="U1877" s="1">
        <v>2.7080000000000002</v>
      </c>
      <c r="W1877" s="2">
        <v>41359</v>
      </c>
      <c r="X1877" s="1">
        <v>2.65</v>
      </c>
      <c r="Z1877" s="2">
        <v>41351</v>
      </c>
      <c r="AA1877" s="1">
        <v>2.64</v>
      </c>
      <c r="AC1877" s="2">
        <v>41353</v>
      </c>
      <c r="AD1877" s="1">
        <v>2.6829999999999998</v>
      </c>
      <c r="AF1877" s="2">
        <v>41793</v>
      </c>
      <c r="AG1877" s="1">
        <v>0.22739999999999999</v>
      </c>
      <c r="AI1877" s="2">
        <v>41351</v>
      </c>
      <c r="AJ1877" s="1">
        <v>3.028</v>
      </c>
      <c r="AL1877" s="2">
        <v>41352</v>
      </c>
      <c r="AM1877" s="1">
        <v>1.9969999999999999</v>
      </c>
      <c r="AO1877" s="2">
        <v>41348</v>
      </c>
      <c r="AP1877" s="1">
        <v>0.38700000000000001</v>
      </c>
      <c r="AR1877" s="2">
        <v>41341</v>
      </c>
      <c r="AS1877" s="1">
        <v>0.309</v>
      </c>
      <c r="AU1877" s="2">
        <v>41348</v>
      </c>
      <c r="AV1877" s="1">
        <v>2.423</v>
      </c>
      <c r="AX1877" s="2">
        <v>41346</v>
      </c>
      <c r="AY1877" s="1">
        <v>2.3580000000000001</v>
      </c>
      <c r="BA1877" s="116">
        <v>41347</v>
      </c>
      <c r="BB1877" s="1">
        <v>1.7479</v>
      </c>
      <c r="BD1877" s="2">
        <v>41340</v>
      </c>
      <c r="BE1877" s="1">
        <v>0.46400000000000002</v>
      </c>
      <c r="BG1877" s="2">
        <v>41450</v>
      </c>
      <c r="BH1877" s="1">
        <v>2.6</v>
      </c>
      <c r="BI1877" s="2"/>
      <c r="BJ1877" s="2">
        <v>41450</v>
      </c>
      <c r="BK1877" s="1">
        <v>1.49</v>
      </c>
      <c r="BM1877" s="2">
        <v>41348</v>
      </c>
      <c r="BN1877" s="1">
        <v>0.91149999999999998</v>
      </c>
    </row>
    <row r="1878" spans="2:66">
      <c r="B1878" s="2">
        <v>41829</v>
      </c>
      <c r="C1878" s="1">
        <v>2.65</v>
      </c>
      <c r="E1878" s="2">
        <v>41292</v>
      </c>
      <c r="F1878" s="1">
        <v>2.7</v>
      </c>
      <c r="H1878" s="2">
        <v>41317</v>
      </c>
      <c r="I1878" s="1">
        <v>2.71</v>
      </c>
      <c r="K1878" s="2">
        <v>41312</v>
      </c>
      <c r="L1878" s="1">
        <v>3.06</v>
      </c>
      <c r="N1878" s="2">
        <v>41323</v>
      </c>
      <c r="O1878" s="1">
        <v>2.83</v>
      </c>
      <c r="Q1878" s="2">
        <v>41353</v>
      </c>
      <c r="R1878" s="1">
        <v>2.9375</v>
      </c>
      <c r="T1878" s="2">
        <v>41360</v>
      </c>
      <c r="U1878" s="1">
        <v>2.6974999999999998</v>
      </c>
      <c r="W1878" s="2">
        <v>41360</v>
      </c>
      <c r="X1878" s="1">
        <v>2.645</v>
      </c>
      <c r="Z1878" s="2">
        <v>41352</v>
      </c>
      <c r="AA1878" s="1">
        <v>2.64</v>
      </c>
      <c r="AC1878" s="2">
        <v>41354</v>
      </c>
      <c r="AD1878" s="1">
        <v>2.6875</v>
      </c>
      <c r="AF1878" s="2">
        <v>41794</v>
      </c>
      <c r="AG1878" s="1">
        <v>0.22950000000000001</v>
      </c>
      <c r="AI1878" s="2">
        <v>41352</v>
      </c>
      <c r="AJ1878" s="1">
        <v>2.9750000000000001</v>
      </c>
      <c r="AL1878" s="2">
        <v>41353</v>
      </c>
      <c r="AM1878" s="1">
        <v>2.0565000000000002</v>
      </c>
      <c r="AO1878" s="2">
        <v>41351</v>
      </c>
      <c r="AP1878" s="1">
        <v>0.39100000000000001</v>
      </c>
      <c r="AR1878" s="2">
        <v>41344</v>
      </c>
      <c r="AS1878" s="1">
        <v>0.309</v>
      </c>
      <c r="AU1878" s="2">
        <v>41351</v>
      </c>
      <c r="AV1878" s="1">
        <v>2.3890000000000002</v>
      </c>
      <c r="AX1878" s="2">
        <v>41347</v>
      </c>
      <c r="AY1878" s="1">
        <v>2.3618999999999999</v>
      </c>
      <c r="BA1878" s="116">
        <v>41348</v>
      </c>
      <c r="BB1878" s="1">
        <v>1.7250000000000001</v>
      </c>
      <c r="BD1878" s="2">
        <v>41341</v>
      </c>
      <c r="BE1878" s="1">
        <v>0.45700000000000002</v>
      </c>
      <c r="BG1878" s="2">
        <v>41451</v>
      </c>
      <c r="BH1878" s="1">
        <v>2.5499999999999998</v>
      </c>
      <c r="BI1878" s="2"/>
      <c r="BJ1878" s="2">
        <v>41451</v>
      </c>
      <c r="BK1878" s="1">
        <v>1.45</v>
      </c>
      <c r="BM1878" s="2">
        <v>41351</v>
      </c>
      <c r="BN1878" s="1">
        <v>0.88560000000000005</v>
      </c>
    </row>
    <row r="1879" spans="2:66">
      <c r="B1879" s="2">
        <v>41830</v>
      </c>
      <c r="C1879" s="1">
        <v>2.65</v>
      </c>
      <c r="E1879" s="2">
        <v>41295</v>
      </c>
      <c r="F1879" s="1">
        <v>2.7</v>
      </c>
      <c r="H1879" s="2">
        <v>41318</v>
      </c>
      <c r="I1879" s="1">
        <v>2.73</v>
      </c>
      <c r="K1879" s="2">
        <v>41313</v>
      </c>
      <c r="L1879" s="1">
        <v>3.06</v>
      </c>
      <c r="N1879" s="2">
        <v>41324</v>
      </c>
      <c r="O1879" s="1">
        <v>2.8</v>
      </c>
      <c r="Q1879" s="2">
        <v>41354</v>
      </c>
      <c r="R1879" s="1">
        <v>2.9325000000000001</v>
      </c>
      <c r="T1879" s="2">
        <v>41361</v>
      </c>
      <c r="U1879" s="1">
        <v>2.585</v>
      </c>
      <c r="W1879" s="2">
        <v>41361</v>
      </c>
      <c r="X1879" s="1">
        <v>2.5449999999999999</v>
      </c>
      <c r="Z1879" s="2">
        <v>41353</v>
      </c>
      <c r="AA1879" s="1">
        <v>2.6324999999999998</v>
      </c>
      <c r="AC1879" s="2">
        <v>41355</v>
      </c>
      <c r="AD1879" s="1">
        <v>2.6875</v>
      </c>
      <c r="AF1879" s="2">
        <v>41795</v>
      </c>
      <c r="AG1879" s="1">
        <v>0.2306</v>
      </c>
      <c r="AI1879" s="2">
        <v>41353</v>
      </c>
      <c r="AJ1879" s="1">
        <v>3.0459999999999998</v>
      </c>
      <c r="AL1879" s="2">
        <v>41354</v>
      </c>
      <c r="AM1879" s="1">
        <v>2.0175000000000001</v>
      </c>
      <c r="AO1879" s="2">
        <v>41352</v>
      </c>
      <c r="AP1879" s="1">
        <v>0.41649999999999998</v>
      </c>
      <c r="AR1879" s="2">
        <v>41345</v>
      </c>
      <c r="AS1879" s="1">
        <v>0.309</v>
      </c>
      <c r="AU1879" s="2">
        <v>41352</v>
      </c>
      <c r="AV1879" s="1">
        <v>2.3262</v>
      </c>
      <c r="AX1879" s="2">
        <v>41348</v>
      </c>
      <c r="AY1879" s="1">
        <v>2.3449999999999998</v>
      </c>
      <c r="BA1879" s="116">
        <v>41351</v>
      </c>
      <c r="BB1879" s="1">
        <v>1.6897</v>
      </c>
      <c r="BD1879" s="2">
        <v>41344</v>
      </c>
      <c r="BE1879" s="1">
        <v>0.46</v>
      </c>
      <c r="BG1879" s="2">
        <v>41452</v>
      </c>
      <c r="BH1879" s="1">
        <v>2.4900000000000002</v>
      </c>
      <c r="BI1879" s="2"/>
      <c r="BJ1879" s="2">
        <v>41452</v>
      </c>
      <c r="BK1879" s="1">
        <v>1.38</v>
      </c>
      <c r="BM1879" s="2">
        <v>41352</v>
      </c>
      <c r="BN1879" s="1">
        <v>0.9</v>
      </c>
    </row>
    <row r="1880" spans="2:66">
      <c r="B1880" s="2">
        <v>41831</v>
      </c>
      <c r="C1880" s="1">
        <v>2.65</v>
      </c>
      <c r="E1880" s="2">
        <v>41296</v>
      </c>
      <c r="F1880" s="1">
        <v>2.7</v>
      </c>
      <c r="H1880" s="2">
        <v>41319</v>
      </c>
      <c r="I1880" s="1">
        <v>2.73</v>
      </c>
      <c r="K1880" s="2">
        <v>41317</v>
      </c>
      <c r="L1880" s="1">
        <v>3.04</v>
      </c>
      <c r="N1880" s="2">
        <v>41325</v>
      </c>
      <c r="O1880" s="1">
        <v>2.82</v>
      </c>
      <c r="Q1880" s="2">
        <v>41355</v>
      </c>
      <c r="R1880" s="1">
        <v>2.923</v>
      </c>
      <c r="T1880" s="2">
        <v>41362</v>
      </c>
      <c r="U1880" s="1">
        <v>2.65</v>
      </c>
      <c r="W1880" s="2">
        <v>41362</v>
      </c>
      <c r="X1880" s="1">
        <v>2.605</v>
      </c>
      <c r="Z1880" s="2">
        <v>41354</v>
      </c>
      <c r="AA1880" s="1">
        <v>2.641</v>
      </c>
      <c r="AC1880" s="2">
        <v>41358</v>
      </c>
      <c r="AD1880" s="1">
        <v>2.69</v>
      </c>
      <c r="AF1880" s="2">
        <v>41796</v>
      </c>
      <c r="AG1880" s="1">
        <v>0.2296</v>
      </c>
      <c r="AI1880" s="2">
        <v>41354</v>
      </c>
      <c r="AJ1880" s="1">
        <v>2.98</v>
      </c>
      <c r="AL1880" s="2">
        <v>41355</v>
      </c>
      <c r="AM1880" s="1">
        <v>2.0385</v>
      </c>
      <c r="AO1880" s="2">
        <v>41353</v>
      </c>
      <c r="AP1880" s="1">
        <v>0.41199999999999998</v>
      </c>
      <c r="AR1880" s="2">
        <v>41346</v>
      </c>
      <c r="AS1880" s="1">
        <v>0.30840000000000001</v>
      </c>
      <c r="AU1880" s="2">
        <v>41353</v>
      </c>
      <c r="AV1880" s="1">
        <v>2.3639999999999999</v>
      </c>
      <c r="AX1880" s="2">
        <v>41351</v>
      </c>
      <c r="AY1880" s="1">
        <v>2.3087</v>
      </c>
      <c r="BA1880" s="116">
        <v>41352</v>
      </c>
      <c r="BB1880" s="1">
        <v>1.6652</v>
      </c>
      <c r="BD1880" s="2">
        <v>41345</v>
      </c>
      <c r="BE1880" s="1">
        <v>0.44700000000000001</v>
      </c>
      <c r="BG1880" s="2">
        <v>41453</v>
      </c>
      <c r="BH1880" s="1">
        <v>2.52</v>
      </c>
      <c r="BI1880" s="2"/>
      <c r="BJ1880" s="2">
        <v>41453</v>
      </c>
      <c r="BK1880" s="1">
        <v>1.41</v>
      </c>
      <c r="BM1880" s="2">
        <v>41353</v>
      </c>
      <c r="BN1880" s="1">
        <v>0.93600000000000005</v>
      </c>
    </row>
    <row r="1881" spans="2:66">
      <c r="B1881" s="2">
        <v>41834</v>
      </c>
      <c r="C1881" s="1">
        <v>2.65</v>
      </c>
      <c r="E1881" s="2">
        <v>41297</v>
      </c>
      <c r="F1881" s="1">
        <v>2.7</v>
      </c>
      <c r="H1881" s="2">
        <v>41320</v>
      </c>
      <c r="I1881" s="1">
        <v>2.7199999999999998</v>
      </c>
      <c r="K1881" s="2">
        <v>41318</v>
      </c>
      <c r="L1881" s="1">
        <v>3.08</v>
      </c>
      <c r="N1881" s="2">
        <v>41326</v>
      </c>
      <c r="O1881" s="1">
        <v>2.79</v>
      </c>
      <c r="Q1881" s="2">
        <v>41358</v>
      </c>
      <c r="R1881" s="1">
        <v>2.9224999999999999</v>
      </c>
      <c r="T1881" s="2">
        <v>41365</v>
      </c>
      <c r="U1881" s="1">
        <v>2.64</v>
      </c>
      <c r="W1881" s="2">
        <v>41365</v>
      </c>
      <c r="X1881" s="1">
        <v>2.59</v>
      </c>
      <c r="Z1881" s="2">
        <v>41355</v>
      </c>
      <c r="AA1881" s="1">
        <v>2.64</v>
      </c>
      <c r="AC1881" s="2">
        <v>41359</v>
      </c>
      <c r="AD1881" s="1">
        <v>2.6924999999999999</v>
      </c>
      <c r="AF1881" s="2">
        <v>41799</v>
      </c>
      <c r="AG1881" s="1">
        <v>0.23055</v>
      </c>
      <c r="AI1881" s="2">
        <v>41355</v>
      </c>
      <c r="AJ1881" s="1">
        <v>3.0019999999999998</v>
      </c>
      <c r="AL1881" s="2">
        <v>41358</v>
      </c>
      <c r="AM1881" s="1">
        <v>2.0384000000000002</v>
      </c>
      <c r="AO1881" s="2">
        <v>41354</v>
      </c>
      <c r="AP1881" s="1">
        <v>0.42</v>
      </c>
      <c r="AR1881" s="2">
        <v>41347</v>
      </c>
      <c r="AS1881" s="1">
        <v>0.3145</v>
      </c>
      <c r="AU1881" s="2">
        <v>41354</v>
      </c>
      <c r="AV1881" s="1">
        <v>2.3260000000000001</v>
      </c>
      <c r="AX1881" s="2">
        <v>41352</v>
      </c>
      <c r="AY1881" s="1">
        <v>2.2587999999999999</v>
      </c>
      <c r="BA1881" s="116">
        <v>41353</v>
      </c>
      <c r="BB1881" s="1">
        <v>1.7035</v>
      </c>
      <c r="BD1881" s="2">
        <v>41346</v>
      </c>
      <c r="BE1881" s="1">
        <v>0.44700000000000001</v>
      </c>
      <c r="BG1881" s="2">
        <v>41456</v>
      </c>
      <c r="BH1881" s="1">
        <v>2.5</v>
      </c>
      <c r="BI1881" s="2"/>
      <c r="BJ1881" s="2">
        <v>41456</v>
      </c>
      <c r="BK1881" s="1">
        <v>1.3900000000000001</v>
      </c>
      <c r="BM1881" s="2">
        <v>41354</v>
      </c>
      <c r="BN1881" s="1">
        <v>0.90100000000000002</v>
      </c>
    </row>
    <row r="1882" spans="2:66">
      <c r="B1882" s="2">
        <v>41835</v>
      </c>
      <c r="C1882" s="1">
        <v>2.65</v>
      </c>
      <c r="E1882" s="2">
        <v>41298</v>
      </c>
      <c r="F1882" s="1">
        <v>2.7</v>
      </c>
      <c r="H1882" s="2">
        <v>41323</v>
      </c>
      <c r="I1882" s="1">
        <v>2.71</v>
      </c>
      <c r="K1882" s="2">
        <v>41319</v>
      </c>
      <c r="L1882" s="1">
        <v>3.09</v>
      </c>
      <c r="N1882" s="2">
        <v>41327</v>
      </c>
      <c r="O1882" s="1">
        <v>2.8</v>
      </c>
      <c r="Q1882" s="2">
        <v>41359</v>
      </c>
      <c r="R1882" s="1">
        <v>2.9224999999999999</v>
      </c>
      <c r="T1882" s="2">
        <v>41366</v>
      </c>
      <c r="U1882" s="1">
        <v>2.63</v>
      </c>
      <c r="W1882" s="2">
        <v>41366</v>
      </c>
      <c r="X1882" s="1">
        <v>2.5785</v>
      </c>
      <c r="Z1882" s="2">
        <v>41358</v>
      </c>
      <c r="AA1882" s="1">
        <v>2.6475</v>
      </c>
      <c r="AC1882" s="2">
        <v>41360</v>
      </c>
      <c r="AD1882" s="1">
        <v>2.6890000000000001</v>
      </c>
      <c r="AF1882" s="2">
        <v>41800</v>
      </c>
      <c r="AG1882" s="1">
        <v>0.2303</v>
      </c>
      <c r="AI1882" s="2">
        <v>41358</v>
      </c>
      <c r="AJ1882" s="1">
        <v>3.0089999999999999</v>
      </c>
      <c r="AL1882" s="2">
        <v>41359</v>
      </c>
      <c r="AM1882" s="1">
        <v>2.0455000000000001</v>
      </c>
      <c r="AO1882" s="2">
        <v>41355</v>
      </c>
      <c r="AP1882" s="1">
        <v>0.42099999999999999</v>
      </c>
      <c r="AR1882" s="2">
        <v>41348</v>
      </c>
      <c r="AS1882" s="1">
        <v>0.31540000000000001</v>
      </c>
      <c r="AU1882" s="2">
        <v>41355</v>
      </c>
      <c r="AV1882" s="1">
        <v>2.3311000000000002</v>
      </c>
      <c r="AX1882" s="2">
        <v>41353</v>
      </c>
      <c r="AY1882" s="1">
        <v>2.2934999999999999</v>
      </c>
      <c r="BA1882" s="116">
        <v>41354</v>
      </c>
      <c r="BB1882" s="1">
        <v>1.6720000000000002</v>
      </c>
      <c r="BD1882" s="2">
        <v>41347</v>
      </c>
      <c r="BE1882" s="1">
        <v>0.45200000000000001</v>
      </c>
      <c r="BG1882" s="2">
        <v>41457</v>
      </c>
      <c r="BH1882" s="1">
        <v>2.48</v>
      </c>
      <c r="BI1882" s="2"/>
      <c r="BJ1882" s="2">
        <v>41457</v>
      </c>
      <c r="BK1882" s="1">
        <v>1.38</v>
      </c>
      <c r="BM1882" s="2">
        <v>41355</v>
      </c>
      <c r="BN1882" s="1">
        <v>0.92</v>
      </c>
    </row>
    <row r="1883" spans="2:66">
      <c r="B1883" s="2">
        <v>41836</v>
      </c>
      <c r="C1883" s="1">
        <v>2.65</v>
      </c>
      <c r="E1883" s="2">
        <v>41299</v>
      </c>
      <c r="F1883" s="1">
        <v>2.7</v>
      </c>
      <c r="H1883" s="2">
        <v>41324</v>
      </c>
      <c r="I1883" s="1">
        <v>2.69</v>
      </c>
      <c r="K1883" s="2">
        <v>41320</v>
      </c>
      <c r="L1883" s="1">
        <v>3.08</v>
      </c>
      <c r="N1883" s="2">
        <v>41330</v>
      </c>
      <c r="O1883" s="1">
        <v>2.8</v>
      </c>
      <c r="Q1883" s="2">
        <v>41360</v>
      </c>
      <c r="R1883" s="1">
        <v>2.9125000000000001</v>
      </c>
      <c r="T1883" s="2">
        <v>41367</v>
      </c>
      <c r="U1883" s="1">
        <v>2.6230000000000002</v>
      </c>
      <c r="W1883" s="2">
        <v>41367</v>
      </c>
      <c r="X1883" s="1">
        <v>2.573</v>
      </c>
      <c r="Z1883" s="2">
        <v>41359</v>
      </c>
      <c r="AA1883" s="1">
        <v>2.65</v>
      </c>
      <c r="AC1883" s="2">
        <v>41361</v>
      </c>
      <c r="AD1883" s="1">
        <v>2.6150000000000002</v>
      </c>
      <c r="AF1883" s="2">
        <v>41801</v>
      </c>
      <c r="AG1883" s="1">
        <v>0.2298</v>
      </c>
      <c r="AI1883" s="2">
        <v>41359</v>
      </c>
      <c r="AJ1883" s="1">
        <v>3.0230000000000001</v>
      </c>
      <c r="AL1883" s="2">
        <v>41360</v>
      </c>
      <c r="AM1883" s="1">
        <v>1.984</v>
      </c>
      <c r="AO1883" s="2">
        <v>41358</v>
      </c>
      <c r="AP1883" s="1">
        <v>0.41909999999999997</v>
      </c>
      <c r="AR1883" s="2">
        <v>41351</v>
      </c>
      <c r="AS1883" s="1">
        <v>0.32040000000000002</v>
      </c>
      <c r="AU1883" s="2">
        <v>41358</v>
      </c>
      <c r="AV1883" s="1">
        <v>2.3290000000000002</v>
      </c>
      <c r="AX1883" s="2">
        <v>41354</v>
      </c>
      <c r="AY1883" s="1">
        <v>2.258</v>
      </c>
      <c r="BA1883" s="116">
        <v>41355</v>
      </c>
      <c r="BB1883" s="1">
        <v>1.6880999999999999</v>
      </c>
      <c r="BD1883" s="2">
        <v>41348</v>
      </c>
      <c r="BE1883" s="1">
        <v>0.438</v>
      </c>
      <c r="BG1883" s="2">
        <v>41458</v>
      </c>
      <c r="BH1883" s="1">
        <v>2.52</v>
      </c>
      <c r="BI1883" s="2"/>
      <c r="BJ1883" s="2">
        <v>41458</v>
      </c>
      <c r="BK1883" s="1">
        <v>1.42</v>
      </c>
      <c r="BM1883" s="2">
        <v>41358</v>
      </c>
      <c r="BN1883" s="1">
        <v>0.89700000000000002</v>
      </c>
    </row>
    <row r="1884" spans="2:66">
      <c r="B1884" s="2">
        <v>41837</v>
      </c>
      <c r="C1884" s="1">
        <v>2.65</v>
      </c>
      <c r="E1884" s="2">
        <v>41302</v>
      </c>
      <c r="F1884" s="1">
        <v>2.7199999999999998</v>
      </c>
      <c r="H1884" s="2">
        <v>41325</v>
      </c>
      <c r="I1884" s="1">
        <v>2.71</v>
      </c>
      <c r="K1884" s="2">
        <v>41323</v>
      </c>
      <c r="L1884" s="1">
        <v>3.06</v>
      </c>
      <c r="N1884" s="2">
        <v>41331</v>
      </c>
      <c r="O1884" s="1">
        <v>2.76</v>
      </c>
      <c r="Q1884" s="2">
        <v>41361</v>
      </c>
      <c r="R1884" s="1">
        <v>2.7949999999999999</v>
      </c>
      <c r="T1884" s="2">
        <v>41368</v>
      </c>
      <c r="U1884" s="1">
        <v>2.6185</v>
      </c>
      <c r="W1884" s="2">
        <v>41368</v>
      </c>
      <c r="X1884" s="1">
        <v>2.56</v>
      </c>
      <c r="Z1884" s="2">
        <v>41360</v>
      </c>
      <c r="AA1884" s="1">
        <v>2.645</v>
      </c>
      <c r="AC1884" s="2">
        <v>41362</v>
      </c>
      <c r="AD1884" s="1">
        <v>2.645</v>
      </c>
      <c r="AF1884" s="2">
        <v>41802</v>
      </c>
      <c r="AG1884" s="1">
        <v>0.2306</v>
      </c>
      <c r="AI1884" s="2">
        <v>41360</v>
      </c>
      <c r="AJ1884" s="1">
        <v>2.9580000000000002</v>
      </c>
      <c r="AL1884" s="2">
        <v>41361</v>
      </c>
      <c r="AM1884" s="1">
        <v>1.9887999999999999</v>
      </c>
      <c r="AO1884" s="2">
        <v>41359</v>
      </c>
      <c r="AP1884" s="1">
        <v>0.42449999999999999</v>
      </c>
      <c r="AR1884" s="2">
        <v>41352</v>
      </c>
      <c r="AS1884" s="1">
        <v>0.35</v>
      </c>
      <c r="AU1884" s="2">
        <v>41359</v>
      </c>
      <c r="AV1884" s="1">
        <v>2.3395000000000001</v>
      </c>
      <c r="AX1884" s="2">
        <v>41355</v>
      </c>
      <c r="AY1884" s="1">
        <v>2.2650999999999999</v>
      </c>
      <c r="BA1884" s="116">
        <v>41358</v>
      </c>
      <c r="BB1884" s="1">
        <v>1.6596</v>
      </c>
      <c r="BD1884" s="2">
        <v>41351</v>
      </c>
      <c r="BE1884" s="1">
        <v>0.434</v>
      </c>
      <c r="BG1884" s="2">
        <v>41460</v>
      </c>
      <c r="BH1884" s="1">
        <v>2.73</v>
      </c>
      <c r="BI1884" s="2"/>
      <c r="BJ1884" s="2">
        <v>41460</v>
      </c>
      <c r="BK1884" s="1">
        <v>1.6</v>
      </c>
      <c r="BM1884" s="2">
        <v>41359</v>
      </c>
      <c r="BN1884" s="1">
        <v>0.88970000000000005</v>
      </c>
    </row>
    <row r="1885" spans="2:66">
      <c r="B1885" s="2">
        <v>41838</v>
      </c>
      <c r="C1885" s="1">
        <v>2.65</v>
      </c>
      <c r="E1885" s="2">
        <v>41303</v>
      </c>
      <c r="F1885" s="1">
        <v>2.73</v>
      </c>
      <c r="H1885" s="2">
        <v>41326</v>
      </c>
      <c r="I1885" s="1">
        <v>2.68</v>
      </c>
      <c r="K1885" s="2">
        <v>41324</v>
      </c>
      <c r="L1885" s="1">
        <v>3.03</v>
      </c>
      <c r="N1885" s="2">
        <v>41332</v>
      </c>
      <c r="O1885" s="1">
        <v>2.73</v>
      </c>
      <c r="Q1885" s="2">
        <v>41362</v>
      </c>
      <c r="R1885" s="1">
        <v>2.8650000000000002</v>
      </c>
      <c r="T1885" s="2">
        <v>41369</v>
      </c>
      <c r="U1885" s="1">
        <v>2.5550000000000002</v>
      </c>
      <c r="W1885" s="2">
        <v>41369</v>
      </c>
      <c r="X1885" s="1">
        <v>2.5049999999999999</v>
      </c>
      <c r="Z1885" s="2">
        <v>41361</v>
      </c>
      <c r="AA1885" s="1">
        <v>2.5550000000000002</v>
      </c>
      <c r="AC1885" s="2">
        <v>41365</v>
      </c>
      <c r="AD1885" s="1">
        <v>2.6324999999999998</v>
      </c>
      <c r="AF1885" s="2">
        <v>41803</v>
      </c>
      <c r="AG1885" s="1">
        <v>0.2321</v>
      </c>
      <c r="AI1885" s="2">
        <v>41361</v>
      </c>
      <c r="AJ1885" s="1">
        <v>2.9710000000000001</v>
      </c>
      <c r="AL1885" s="2">
        <v>41362</v>
      </c>
      <c r="AM1885" s="1">
        <v>1.9889999999999999</v>
      </c>
      <c r="AO1885" s="2">
        <v>41360</v>
      </c>
      <c r="AP1885" s="1">
        <v>0.41449999999999998</v>
      </c>
      <c r="AR1885" s="2">
        <v>41353</v>
      </c>
      <c r="AS1885" s="1">
        <v>0.34350000000000003</v>
      </c>
      <c r="AU1885" s="2">
        <v>41360</v>
      </c>
      <c r="AV1885" s="1">
        <v>2.3050000000000002</v>
      </c>
      <c r="AX1885" s="2">
        <v>41358</v>
      </c>
      <c r="AY1885" s="1">
        <v>2.258</v>
      </c>
      <c r="BA1885" s="116">
        <v>41359</v>
      </c>
      <c r="BB1885" s="1">
        <v>1.6684999999999999</v>
      </c>
      <c r="BD1885" s="2">
        <v>41352</v>
      </c>
      <c r="BE1885" s="1">
        <v>0.498</v>
      </c>
      <c r="BG1885" s="2">
        <v>41463</v>
      </c>
      <c r="BH1885" s="1">
        <v>2.65</v>
      </c>
      <c r="BI1885" s="2"/>
      <c r="BJ1885" s="2">
        <v>41463</v>
      </c>
      <c r="BK1885" s="1">
        <v>1.51</v>
      </c>
      <c r="BM1885" s="2">
        <v>41360</v>
      </c>
      <c r="BN1885" s="1">
        <v>0.88619999999999999</v>
      </c>
    </row>
    <row r="1886" spans="2:66">
      <c r="B1886" s="2">
        <v>41841</v>
      </c>
      <c r="C1886" s="1">
        <v>2.65</v>
      </c>
      <c r="E1886" s="2">
        <v>41304</v>
      </c>
      <c r="F1886" s="1">
        <v>2.74</v>
      </c>
      <c r="H1886" s="2">
        <v>41327</v>
      </c>
      <c r="I1886" s="1">
        <v>2.69</v>
      </c>
      <c r="K1886" s="2">
        <v>41325</v>
      </c>
      <c r="L1886" s="1">
        <v>3.04</v>
      </c>
      <c r="N1886" s="2">
        <v>41333</v>
      </c>
      <c r="O1886" s="1">
        <v>2.74</v>
      </c>
      <c r="Q1886" s="2">
        <v>41365</v>
      </c>
      <c r="R1886" s="1">
        <v>2.8675000000000002</v>
      </c>
      <c r="T1886" s="2">
        <v>41372</v>
      </c>
      <c r="U1886" s="1">
        <v>2.5324999999999998</v>
      </c>
      <c r="W1886" s="2">
        <v>41372</v>
      </c>
      <c r="X1886" s="1">
        <v>2.4900000000000002</v>
      </c>
      <c r="Z1886" s="2">
        <v>41362</v>
      </c>
      <c r="AA1886" s="1">
        <v>2.6</v>
      </c>
      <c r="AC1886" s="2">
        <v>41366</v>
      </c>
      <c r="AD1886" s="1">
        <v>2.6225000000000001</v>
      </c>
      <c r="AF1886" s="2">
        <v>41806</v>
      </c>
      <c r="AG1886" s="1">
        <v>0.2306</v>
      </c>
      <c r="AI1886" s="2">
        <v>41362</v>
      </c>
      <c r="AJ1886" s="1">
        <v>2.9750000000000001</v>
      </c>
      <c r="AL1886" s="2">
        <v>41365</v>
      </c>
      <c r="AM1886" s="1">
        <v>1.9702999999999999</v>
      </c>
      <c r="AO1886" s="2">
        <v>41361</v>
      </c>
      <c r="AP1886" s="1">
        <v>0.41199999999999998</v>
      </c>
      <c r="AR1886" s="2">
        <v>41354</v>
      </c>
      <c r="AS1886" s="1">
        <v>0.3528</v>
      </c>
      <c r="AU1886" s="2">
        <v>41361</v>
      </c>
      <c r="AV1886" s="1">
        <v>2.3330000000000002</v>
      </c>
      <c r="AX1886" s="2">
        <v>41359</v>
      </c>
      <c r="AY1886" s="1">
        <v>2.2660999999999998</v>
      </c>
      <c r="BA1886" s="116">
        <v>41360</v>
      </c>
      <c r="BB1886" s="1">
        <v>1.6555</v>
      </c>
      <c r="BD1886" s="2">
        <v>41353</v>
      </c>
      <c r="BE1886" s="1">
        <v>0.503</v>
      </c>
      <c r="BG1886" s="2">
        <v>41464</v>
      </c>
      <c r="BH1886" s="1">
        <v>2.65</v>
      </c>
      <c r="BI1886" s="2"/>
      <c r="BJ1886" s="2">
        <v>41464</v>
      </c>
      <c r="BK1886" s="1">
        <v>1.5</v>
      </c>
      <c r="BM1886" s="2">
        <v>41361</v>
      </c>
      <c r="BN1886" s="1">
        <v>0.92030000000000001</v>
      </c>
    </row>
    <row r="1887" spans="2:66">
      <c r="B1887" s="2">
        <v>41842</v>
      </c>
      <c r="C1887" s="1">
        <v>2.65</v>
      </c>
      <c r="E1887" s="2">
        <v>41305</v>
      </c>
      <c r="F1887" s="1">
        <v>2.73</v>
      </c>
      <c r="H1887" s="2">
        <v>41330</v>
      </c>
      <c r="I1887" s="1">
        <v>2.68</v>
      </c>
      <c r="K1887" s="2">
        <v>41326</v>
      </c>
      <c r="L1887" s="1">
        <v>3.02</v>
      </c>
      <c r="N1887" s="2">
        <v>41337</v>
      </c>
      <c r="O1887" s="1">
        <v>2.74</v>
      </c>
      <c r="Q1887" s="2">
        <v>41366</v>
      </c>
      <c r="R1887" s="1">
        <v>2.8609999999999998</v>
      </c>
      <c r="T1887" s="2">
        <v>41373</v>
      </c>
      <c r="U1887" s="1">
        <v>2.5525000000000002</v>
      </c>
      <c r="W1887" s="2">
        <v>41373</v>
      </c>
      <c r="X1887" s="1">
        <v>2.5049999999999999</v>
      </c>
      <c r="Z1887" s="2">
        <v>41365</v>
      </c>
      <c r="AA1887" s="1">
        <v>2.585</v>
      </c>
      <c r="AC1887" s="2">
        <v>41367</v>
      </c>
      <c r="AD1887" s="1">
        <v>2.6175000000000002</v>
      </c>
      <c r="AF1887" s="2">
        <v>41807</v>
      </c>
      <c r="AG1887" s="1">
        <v>0.23100000000000001</v>
      </c>
      <c r="AI1887" s="2">
        <v>41365</v>
      </c>
      <c r="AJ1887" s="1">
        <v>2.9424999999999999</v>
      </c>
      <c r="AL1887" s="2">
        <v>41366</v>
      </c>
      <c r="AM1887" s="1">
        <v>1.9965000000000002</v>
      </c>
      <c r="AO1887" s="2">
        <v>41362</v>
      </c>
      <c r="AP1887" s="1">
        <v>0.42149999999999999</v>
      </c>
      <c r="AR1887" s="2">
        <v>41355</v>
      </c>
      <c r="AS1887" s="1">
        <v>0.35249999999999998</v>
      </c>
      <c r="AU1887" s="2">
        <v>41362</v>
      </c>
      <c r="AV1887" s="1">
        <v>2.3210000000000002</v>
      </c>
      <c r="AX1887" s="2">
        <v>41360</v>
      </c>
      <c r="AY1887" s="1">
        <v>2.2359999999999998</v>
      </c>
      <c r="BA1887" s="116">
        <v>41361</v>
      </c>
      <c r="BB1887" s="1">
        <v>1.673</v>
      </c>
      <c r="BD1887" s="2">
        <v>41354</v>
      </c>
      <c r="BE1887" s="1">
        <v>0.49199999999999999</v>
      </c>
      <c r="BG1887" s="2">
        <v>41465</v>
      </c>
      <c r="BH1887" s="1">
        <v>2.7</v>
      </c>
      <c r="BI1887" s="2"/>
      <c r="BJ1887" s="2">
        <v>41465</v>
      </c>
      <c r="BK1887" s="1">
        <v>1.54</v>
      </c>
      <c r="BM1887" s="2">
        <v>41362</v>
      </c>
      <c r="BN1887" s="1">
        <v>0.92</v>
      </c>
    </row>
    <row r="1888" spans="2:66">
      <c r="B1888" s="2">
        <v>41843</v>
      </c>
      <c r="C1888" s="1">
        <v>2.65</v>
      </c>
      <c r="E1888" s="2">
        <v>41306</v>
      </c>
      <c r="F1888" s="1">
        <v>2.73</v>
      </c>
      <c r="H1888" s="2">
        <v>41331</v>
      </c>
      <c r="I1888" s="1">
        <v>2.65</v>
      </c>
      <c r="K1888" s="2">
        <v>41327</v>
      </c>
      <c r="L1888" s="1">
        <v>3.02</v>
      </c>
      <c r="N1888" s="2">
        <v>41338</v>
      </c>
      <c r="O1888" s="1">
        <v>2.73</v>
      </c>
      <c r="Q1888" s="2">
        <v>41367</v>
      </c>
      <c r="R1888" s="1">
        <v>2.863</v>
      </c>
      <c r="T1888" s="2">
        <v>41374</v>
      </c>
      <c r="U1888" s="1">
        <v>2.577</v>
      </c>
      <c r="W1888" s="2">
        <v>41374</v>
      </c>
      <c r="X1888" s="1">
        <v>2.5175000000000001</v>
      </c>
      <c r="Z1888" s="2">
        <v>41366</v>
      </c>
      <c r="AA1888" s="1">
        <v>2.5735000000000001</v>
      </c>
      <c r="AC1888" s="2">
        <v>41368</v>
      </c>
      <c r="AD1888" s="1">
        <v>2.61</v>
      </c>
      <c r="AF1888" s="2">
        <v>41808</v>
      </c>
      <c r="AG1888" s="1">
        <v>0.23100000000000001</v>
      </c>
      <c r="AI1888" s="2">
        <v>41366</v>
      </c>
      <c r="AJ1888" s="1">
        <v>2.9699999999999998</v>
      </c>
      <c r="AL1888" s="2">
        <v>41367</v>
      </c>
      <c r="AM1888" s="1">
        <v>1.9529999999999998</v>
      </c>
      <c r="AO1888" s="2">
        <v>41365</v>
      </c>
      <c r="AP1888" s="1">
        <v>0.40400000000000003</v>
      </c>
      <c r="AR1888" s="2">
        <v>41358</v>
      </c>
      <c r="AS1888" s="1">
        <v>0.34799999999999998</v>
      </c>
      <c r="AU1888" s="2">
        <v>41365</v>
      </c>
      <c r="AV1888" s="1">
        <v>2.3210000000000002</v>
      </c>
      <c r="AX1888" s="2">
        <v>41361</v>
      </c>
      <c r="AY1888" s="1">
        <v>2.254</v>
      </c>
      <c r="BA1888" s="116">
        <v>41362</v>
      </c>
      <c r="BB1888" s="1">
        <v>1.673</v>
      </c>
      <c r="BD1888" s="2">
        <v>41355</v>
      </c>
      <c r="BE1888" s="1">
        <v>0.50600000000000001</v>
      </c>
      <c r="BG1888" s="2">
        <v>41466</v>
      </c>
      <c r="BH1888" s="1">
        <v>2.6</v>
      </c>
      <c r="BI1888" s="2"/>
      <c r="BJ1888" s="2">
        <v>41466</v>
      </c>
      <c r="BK1888" s="1">
        <v>1.4</v>
      </c>
      <c r="BM1888" s="2">
        <v>41366</v>
      </c>
      <c r="BN1888" s="1">
        <v>0.8911</v>
      </c>
    </row>
    <row r="1889" spans="2:66">
      <c r="B1889" s="2">
        <v>41844</v>
      </c>
      <c r="C1889" s="1">
        <v>2.65</v>
      </c>
      <c r="E1889" s="2">
        <v>41309</v>
      </c>
      <c r="F1889" s="1">
        <v>2.73</v>
      </c>
      <c r="H1889" s="2">
        <v>41332</v>
      </c>
      <c r="I1889" s="1">
        <v>2.63</v>
      </c>
      <c r="K1889" s="2">
        <v>41330</v>
      </c>
      <c r="L1889" s="1">
        <v>3.02</v>
      </c>
      <c r="N1889" s="2">
        <v>41339</v>
      </c>
      <c r="O1889" s="1">
        <v>2.75</v>
      </c>
      <c r="Q1889" s="2">
        <v>41368</v>
      </c>
      <c r="R1889" s="1">
        <v>2.8624999999999998</v>
      </c>
      <c r="T1889" s="2">
        <v>41375</v>
      </c>
      <c r="U1889" s="1">
        <v>2.6974999999999998</v>
      </c>
      <c r="W1889" s="2">
        <v>41375</v>
      </c>
      <c r="X1889" s="1">
        <v>2.64</v>
      </c>
      <c r="Z1889" s="2">
        <v>41367</v>
      </c>
      <c r="AA1889" s="1">
        <v>2.5674999999999999</v>
      </c>
      <c r="AC1889" s="2">
        <v>41369</v>
      </c>
      <c r="AD1889" s="1">
        <v>2.585</v>
      </c>
      <c r="AF1889" s="2">
        <v>41809</v>
      </c>
      <c r="AG1889" s="1">
        <v>0.2296</v>
      </c>
      <c r="AI1889" s="2">
        <v>41367</v>
      </c>
      <c r="AJ1889" s="1">
        <v>2.9283999999999999</v>
      </c>
      <c r="AL1889" s="2">
        <v>41368</v>
      </c>
      <c r="AM1889" s="1">
        <v>1.9125000000000001</v>
      </c>
      <c r="AO1889" s="2">
        <v>41366</v>
      </c>
      <c r="AP1889" s="1">
        <v>0.4</v>
      </c>
      <c r="AR1889" s="2">
        <v>41359</v>
      </c>
      <c r="AS1889" s="1">
        <v>0.35099999999999998</v>
      </c>
      <c r="AU1889" s="2">
        <v>41366</v>
      </c>
      <c r="AV1889" s="1">
        <v>2.3239999999999998</v>
      </c>
      <c r="AX1889" s="2">
        <v>41362</v>
      </c>
      <c r="AY1889" s="1">
        <v>2.2534999999999998</v>
      </c>
      <c r="BA1889" s="116">
        <v>41366</v>
      </c>
      <c r="BB1889" s="1">
        <v>1.6585000000000001</v>
      </c>
      <c r="BD1889" s="2">
        <v>41358</v>
      </c>
      <c r="BE1889" s="1">
        <v>0.48299999999999998</v>
      </c>
      <c r="BG1889" s="2">
        <v>41467</v>
      </c>
      <c r="BH1889" s="1">
        <v>2.61</v>
      </c>
      <c r="BI1889" s="2"/>
      <c r="BJ1889" s="2">
        <v>41467</v>
      </c>
      <c r="BK1889" s="1">
        <v>1.43</v>
      </c>
      <c r="BM1889" s="2">
        <v>41367</v>
      </c>
      <c r="BN1889" s="1">
        <v>0.87250000000000005</v>
      </c>
    </row>
    <row r="1890" spans="2:66">
      <c r="B1890" s="2">
        <v>41845</v>
      </c>
      <c r="C1890" s="1">
        <v>2.65</v>
      </c>
      <c r="E1890" s="2">
        <v>41310</v>
      </c>
      <c r="F1890" s="1">
        <v>2.71</v>
      </c>
      <c r="H1890" s="2">
        <v>41333</v>
      </c>
      <c r="I1890" s="1">
        <v>2.63</v>
      </c>
      <c r="K1890" s="2">
        <v>41331</v>
      </c>
      <c r="L1890" s="1">
        <v>2.98</v>
      </c>
      <c r="N1890" s="2">
        <v>41340</v>
      </c>
      <c r="O1890" s="1">
        <v>2.77</v>
      </c>
      <c r="Q1890" s="2">
        <v>41369</v>
      </c>
      <c r="R1890" s="1">
        <v>2.7850000000000001</v>
      </c>
      <c r="T1890" s="2">
        <v>41376</v>
      </c>
      <c r="U1890" s="1">
        <v>2.73</v>
      </c>
      <c r="W1890" s="2">
        <v>41376</v>
      </c>
      <c r="X1890" s="1">
        <v>2.6724999999999999</v>
      </c>
      <c r="Z1890" s="2">
        <v>41368</v>
      </c>
      <c r="AA1890" s="1">
        <v>2.5550000000000002</v>
      </c>
      <c r="AC1890" s="2">
        <v>41372</v>
      </c>
      <c r="AD1890" s="1">
        <v>2.58</v>
      </c>
      <c r="AF1890" s="2">
        <v>41810</v>
      </c>
      <c r="AG1890" s="1">
        <v>0.2306</v>
      </c>
      <c r="AI1890" s="2">
        <v>41368</v>
      </c>
      <c r="AJ1890" s="1">
        <v>2.871</v>
      </c>
      <c r="AL1890" s="2">
        <v>41369</v>
      </c>
      <c r="AM1890" s="1">
        <v>1.8662000000000001</v>
      </c>
      <c r="AO1890" s="2">
        <v>41367</v>
      </c>
      <c r="AP1890" s="1">
        <v>0.38600000000000001</v>
      </c>
      <c r="AR1890" s="2">
        <v>41360</v>
      </c>
      <c r="AS1890" s="1">
        <v>0.35</v>
      </c>
      <c r="AU1890" s="2">
        <v>41367</v>
      </c>
      <c r="AV1890" s="1">
        <v>2.3170000000000002</v>
      </c>
      <c r="AX1890" s="2">
        <v>41366</v>
      </c>
      <c r="AY1890" s="1">
        <v>2.2509999999999999</v>
      </c>
      <c r="BA1890" s="116">
        <v>41367</v>
      </c>
      <c r="BB1890" s="1">
        <v>1.6364999999999998</v>
      </c>
      <c r="BD1890" s="2">
        <v>41359</v>
      </c>
      <c r="BE1890" s="1">
        <v>0.47899999999999998</v>
      </c>
      <c r="BG1890" s="2">
        <v>41470</v>
      </c>
      <c r="BH1890" s="1">
        <v>2.57</v>
      </c>
      <c r="BI1890" s="2"/>
      <c r="BJ1890" s="2">
        <v>41470</v>
      </c>
      <c r="BK1890" s="1">
        <v>1.4</v>
      </c>
      <c r="BM1890" s="2">
        <v>41368</v>
      </c>
      <c r="BN1890" s="1">
        <v>0.82679999999999998</v>
      </c>
    </row>
    <row r="1891" spans="2:66">
      <c r="B1891" s="2">
        <v>41848</v>
      </c>
      <c r="C1891" s="1">
        <v>2.65</v>
      </c>
      <c r="E1891" s="2">
        <v>41311</v>
      </c>
      <c r="F1891" s="1">
        <v>2.69</v>
      </c>
      <c r="H1891" s="2">
        <v>41337</v>
      </c>
      <c r="I1891" s="1">
        <v>2.63</v>
      </c>
      <c r="K1891" s="2">
        <v>41332</v>
      </c>
      <c r="L1891" s="1">
        <v>2.93</v>
      </c>
      <c r="N1891" s="2">
        <v>41341</v>
      </c>
      <c r="O1891" s="1">
        <v>2.77</v>
      </c>
      <c r="Q1891" s="2">
        <v>41372</v>
      </c>
      <c r="R1891" s="1">
        <v>2.74</v>
      </c>
      <c r="T1891" s="2">
        <v>41379</v>
      </c>
      <c r="U1891" s="1">
        <v>2.7025000000000001</v>
      </c>
      <c r="W1891" s="2">
        <v>41379</v>
      </c>
      <c r="X1891" s="1">
        <v>2.6475</v>
      </c>
      <c r="Z1891" s="2">
        <v>41369</v>
      </c>
      <c r="AA1891" s="1">
        <v>2.5049999999999999</v>
      </c>
      <c r="AC1891" s="2">
        <v>41373</v>
      </c>
      <c r="AD1891" s="1">
        <v>2.5925000000000002</v>
      </c>
      <c r="AF1891" s="2">
        <v>41813</v>
      </c>
      <c r="AG1891" s="1">
        <v>0.2326</v>
      </c>
      <c r="AI1891" s="2">
        <v>41369</v>
      </c>
      <c r="AJ1891" s="1">
        <v>2.774</v>
      </c>
      <c r="AL1891" s="2">
        <v>41372</v>
      </c>
      <c r="AM1891" s="1">
        <v>1.9159999999999999</v>
      </c>
      <c r="AO1891" s="2">
        <v>41368</v>
      </c>
      <c r="AP1891" s="1">
        <v>0.3765</v>
      </c>
      <c r="AR1891" s="2">
        <v>41361</v>
      </c>
      <c r="AS1891" s="1">
        <v>0.3448</v>
      </c>
      <c r="AU1891" s="2">
        <v>41368</v>
      </c>
      <c r="AV1891" s="1">
        <v>2.2856000000000001</v>
      </c>
      <c r="AX1891" s="2">
        <v>41367</v>
      </c>
      <c r="AY1891" s="1">
        <v>2.242</v>
      </c>
      <c r="BA1891" s="116">
        <v>41368</v>
      </c>
      <c r="BB1891" s="1">
        <v>1.5895999999999999</v>
      </c>
      <c r="BD1891" s="2">
        <v>41360</v>
      </c>
      <c r="BE1891" s="1">
        <v>0.49299999999999999</v>
      </c>
      <c r="BG1891" s="2">
        <v>41471</v>
      </c>
      <c r="BH1891" s="1">
        <v>2.5499999999999998</v>
      </c>
      <c r="BI1891" s="2"/>
      <c r="BJ1891" s="2">
        <v>41471</v>
      </c>
      <c r="BK1891" s="1">
        <v>1.38</v>
      </c>
      <c r="BM1891" s="2">
        <v>41369</v>
      </c>
      <c r="BN1891" s="1">
        <v>0.82950000000000002</v>
      </c>
    </row>
    <row r="1892" spans="2:66">
      <c r="B1892" s="2">
        <v>41849</v>
      </c>
      <c r="C1892" s="1">
        <v>2.65</v>
      </c>
      <c r="E1892" s="2">
        <v>41312</v>
      </c>
      <c r="F1892" s="1">
        <v>2.69</v>
      </c>
      <c r="H1892" s="2">
        <v>41338</v>
      </c>
      <c r="I1892" s="1">
        <v>2.63</v>
      </c>
      <c r="K1892" s="2">
        <v>41333</v>
      </c>
      <c r="L1892" s="1">
        <v>2.94</v>
      </c>
      <c r="N1892" s="2">
        <v>41344</v>
      </c>
      <c r="O1892" s="1">
        <v>2.7800000000000002</v>
      </c>
      <c r="Q1892" s="2">
        <v>41373</v>
      </c>
      <c r="R1892" s="1">
        <v>2.7625000000000002</v>
      </c>
      <c r="T1892" s="2">
        <v>41380</v>
      </c>
      <c r="U1892" s="1">
        <v>2.6550000000000002</v>
      </c>
      <c r="W1892" s="2">
        <v>41380</v>
      </c>
      <c r="X1892" s="1">
        <v>2.6074999999999999</v>
      </c>
      <c r="Z1892" s="2">
        <v>41372</v>
      </c>
      <c r="AA1892" s="1">
        <v>2.4925000000000002</v>
      </c>
      <c r="AC1892" s="2">
        <v>41374</v>
      </c>
      <c r="AD1892" s="1">
        <v>2.59</v>
      </c>
      <c r="AF1892" s="2">
        <v>41814</v>
      </c>
      <c r="AG1892" s="1">
        <v>0.2336</v>
      </c>
      <c r="AI1892" s="2">
        <v>41372</v>
      </c>
      <c r="AJ1892" s="1">
        <v>2.8529</v>
      </c>
      <c r="AL1892" s="2">
        <v>41373</v>
      </c>
      <c r="AM1892" s="1">
        <v>1.9100000000000001</v>
      </c>
      <c r="AO1892" s="2">
        <v>41369</v>
      </c>
      <c r="AP1892" s="1">
        <v>0.371</v>
      </c>
      <c r="AR1892" s="2">
        <v>41362</v>
      </c>
      <c r="AS1892" s="1">
        <v>0.34799999999999998</v>
      </c>
      <c r="AU1892" s="2">
        <v>41369</v>
      </c>
      <c r="AV1892" s="1">
        <v>2.2250000000000001</v>
      </c>
      <c r="AX1892" s="2">
        <v>41368</v>
      </c>
      <c r="AY1892" s="1">
        <v>2.2056</v>
      </c>
      <c r="BA1892" s="116">
        <v>41369</v>
      </c>
      <c r="BB1892" s="1">
        <v>1.5699999999999998</v>
      </c>
      <c r="BD1892" s="2">
        <v>41361</v>
      </c>
      <c r="BE1892" s="1">
        <v>0.49399999999999999</v>
      </c>
      <c r="BG1892" s="2">
        <v>41472</v>
      </c>
      <c r="BH1892" s="1">
        <v>2.52</v>
      </c>
      <c r="BI1892" s="2"/>
      <c r="BJ1892" s="2">
        <v>41472</v>
      </c>
      <c r="BK1892" s="1">
        <v>1.33</v>
      </c>
      <c r="BM1892" s="2">
        <v>41372</v>
      </c>
      <c r="BN1892" s="1">
        <v>0.85150000000000003</v>
      </c>
    </row>
    <row r="1893" spans="2:66">
      <c r="B1893" s="2">
        <v>41850</v>
      </c>
      <c r="C1893" s="1">
        <v>2.65</v>
      </c>
      <c r="E1893" s="2">
        <v>41313</v>
      </c>
      <c r="F1893" s="1">
        <v>2.69</v>
      </c>
      <c r="H1893" s="2">
        <v>41339</v>
      </c>
      <c r="I1893" s="1">
        <v>2.64</v>
      </c>
      <c r="K1893" s="2">
        <v>41337</v>
      </c>
      <c r="L1893" s="1">
        <v>2.94</v>
      </c>
      <c r="N1893" s="2">
        <v>41345</v>
      </c>
      <c r="O1893" s="1">
        <v>2.7199999999999998</v>
      </c>
      <c r="Q1893" s="2">
        <v>41374</v>
      </c>
      <c r="R1893" s="1">
        <v>2.7875000000000001</v>
      </c>
      <c r="T1893" s="2">
        <v>41381</v>
      </c>
      <c r="U1893" s="1">
        <v>2.67</v>
      </c>
      <c r="W1893" s="2">
        <v>41381</v>
      </c>
      <c r="X1893" s="1">
        <v>2.6175000000000002</v>
      </c>
      <c r="Z1893" s="2">
        <v>41373</v>
      </c>
      <c r="AA1893" s="1">
        <v>2.5099999999999998</v>
      </c>
      <c r="AC1893" s="2">
        <v>41375</v>
      </c>
      <c r="AD1893" s="1">
        <v>2.68</v>
      </c>
      <c r="AF1893" s="2">
        <v>41815</v>
      </c>
      <c r="AG1893" s="1">
        <v>0.23385</v>
      </c>
      <c r="AI1893" s="2">
        <v>41373</v>
      </c>
      <c r="AJ1893" s="1">
        <v>2.8609999999999998</v>
      </c>
      <c r="AL1893" s="2">
        <v>41374</v>
      </c>
      <c r="AM1893" s="1">
        <v>1.9525000000000001</v>
      </c>
      <c r="AO1893" s="2">
        <v>41372</v>
      </c>
      <c r="AP1893" s="1">
        <v>0.3755</v>
      </c>
      <c r="AR1893" s="2">
        <v>41365</v>
      </c>
      <c r="AS1893" s="1">
        <v>0.33950000000000002</v>
      </c>
      <c r="AU1893" s="2">
        <v>41372</v>
      </c>
      <c r="AV1893" s="1">
        <v>2.2330000000000001</v>
      </c>
      <c r="AX1893" s="2">
        <v>41369</v>
      </c>
      <c r="AY1893" s="1">
        <v>2.16</v>
      </c>
      <c r="BA1893" s="116">
        <v>41372</v>
      </c>
      <c r="BB1893" s="1">
        <v>1.6</v>
      </c>
      <c r="BD1893" s="2">
        <v>41362</v>
      </c>
      <c r="BE1893" s="1">
        <v>0.498</v>
      </c>
      <c r="BG1893" s="2">
        <v>41473</v>
      </c>
      <c r="BH1893" s="1">
        <v>2.56</v>
      </c>
      <c r="BI1893" s="2"/>
      <c r="BJ1893" s="2">
        <v>41473</v>
      </c>
      <c r="BK1893" s="1">
        <v>1.35</v>
      </c>
      <c r="BM1893" s="2">
        <v>41373</v>
      </c>
      <c r="BN1893" s="1">
        <v>0.87350000000000005</v>
      </c>
    </row>
    <row r="1894" spans="2:66">
      <c r="B1894" s="2">
        <v>41851</v>
      </c>
      <c r="C1894" s="1">
        <v>2.65</v>
      </c>
      <c r="E1894" s="2">
        <v>41317</v>
      </c>
      <c r="F1894" s="1">
        <v>2.68</v>
      </c>
      <c r="H1894" s="2">
        <v>41340</v>
      </c>
      <c r="I1894" s="1">
        <v>2.66</v>
      </c>
      <c r="K1894" s="2">
        <v>41338</v>
      </c>
      <c r="L1894" s="1">
        <v>2.93</v>
      </c>
      <c r="N1894" s="2">
        <v>41346</v>
      </c>
      <c r="O1894" s="1">
        <v>2.7199999999999998</v>
      </c>
      <c r="Q1894" s="2">
        <v>41375</v>
      </c>
      <c r="R1894" s="1">
        <v>2.9</v>
      </c>
      <c r="T1894" s="2">
        <v>41382</v>
      </c>
      <c r="U1894" s="1">
        <v>2.64</v>
      </c>
      <c r="W1894" s="2">
        <v>41382</v>
      </c>
      <c r="X1894" s="1">
        <v>2.5949999999999998</v>
      </c>
      <c r="Z1894" s="2">
        <v>41374</v>
      </c>
      <c r="AA1894" s="1">
        <v>2.5225</v>
      </c>
      <c r="AC1894" s="2">
        <v>41376</v>
      </c>
      <c r="AD1894" s="1">
        <v>2.6974999999999998</v>
      </c>
      <c r="AF1894" s="2">
        <v>41816</v>
      </c>
      <c r="AG1894" s="1">
        <v>0.2341</v>
      </c>
      <c r="AI1894" s="2">
        <v>41374</v>
      </c>
      <c r="AJ1894" s="1">
        <v>2.9195000000000002</v>
      </c>
      <c r="AL1894" s="2">
        <v>41375</v>
      </c>
      <c r="AM1894" s="1">
        <v>1.94</v>
      </c>
      <c r="AO1894" s="2">
        <v>41373</v>
      </c>
      <c r="AP1894" s="1">
        <v>0.373</v>
      </c>
      <c r="AR1894" s="2">
        <v>41366</v>
      </c>
      <c r="AS1894" s="1">
        <v>0.33400000000000002</v>
      </c>
      <c r="AU1894" s="2">
        <v>41373</v>
      </c>
      <c r="AV1894" s="1">
        <v>2.2686000000000002</v>
      </c>
      <c r="AX1894" s="2">
        <v>41372</v>
      </c>
      <c r="AY1894" s="1">
        <v>2.1749999999999998</v>
      </c>
      <c r="BA1894" s="116">
        <v>41373</v>
      </c>
      <c r="BB1894" s="1">
        <v>1.6206</v>
      </c>
      <c r="BD1894" s="2">
        <v>41365</v>
      </c>
      <c r="BE1894" s="1">
        <v>0.499</v>
      </c>
      <c r="BG1894" s="2">
        <v>41474</v>
      </c>
      <c r="BH1894" s="1">
        <v>2.5</v>
      </c>
      <c r="BI1894" s="2"/>
      <c r="BJ1894" s="2">
        <v>41474</v>
      </c>
      <c r="BK1894" s="1">
        <v>1.31</v>
      </c>
      <c r="BM1894" s="2">
        <v>41374</v>
      </c>
      <c r="BN1894" s="1">
        <v>0.88200000000000001</v>
      </c>
    </row>
    <row r="1895" spans="2:66">
      <c r="B1895" s="2">
        <v>41852</v>
      </c>
      <c r="C1895" s="1">
        <v>2.65</v>
      </c>
      <c r="E1895" s="2">
        <v>41318</v>
      </c>
      <c r="F1895" s="1">
        <v>2.69</v>
      </c>
      <c r="H1895" s="2">
        <v>41341</v>
      </c>
      <c r="I1895" s="1">
        <v>2.66</v>
      </c>
      <c r="K1895" s="2">
        <v>41339</v>
      </c>
      <c r="L1895" s="1">
        <v>2.96</v>
      </c>
      <c r="N1895" s="2">
        <v>41347</v>
      </c>
      <c r="O1895" s="1">
        <v>2.7199999999999998</v>
      </c>
      <c r="Q1895" s="2">
        <v>41376</v>
      </c>
      <c r="R1895" s="1">
        <v>2.93</v>
      </c>
      <c r="T1895" s="2">
        <v>41383</v>
      </c>
      <c r="U1895" s="1">
        <v>2.6550000000000002</v>
      </c>
      <c r="W1895" s="2">
        <v>41383</v>
      </c>
      <c r="X1895" s="1">
        <v>2.6074999999999999</v>
      </c>
      <c r="Z1895" s="2">
        <v>41375</v>
      </c>
      <c r="AA1895" s="1">
        <v>2.64</v>
      </c>
      <c r="AC1895" s="2">
        <v>41379</v>
      </c>
      <c r="AD1895" s="1">
        <v>2.6775000000000002</v>
      </c>
      <c r="AF1895" s="2">
        <v>41817</v>
      </c>
      <c r="AG1895" s="1">
        <v>0.2346</v>
      </c>
      <c r="AI1895" s="2">
        <v>41375</v>
      </c>
      <c r="AJ1895" s="1">
        <v>2.9134000000000002</v>
      </c>
      <c r="AL1895" s="2">
        <v>41376</v>
      </c>
      <c r="AM1895" s="1">
        <v>1.8780000000000001</v>
      </c>
      <c r="AO1895" s="2">
        <v>41374</v>
      </c>
      <c r="AP1895" s="1">
        <v>0.37119999999999997</v>
      </c>
      <c r="AR1895" s="2">
        <v>41367</v>
      </c>
      <c r="AS1895" s="1">
        <v>0.32600000000000001</v>
      </c>
      <c r="AU1895" s="2">
        <v>41374</v>
      </c>
      <c r="AV1895" s="1">
        <v>2.3062</v>
      </c>
      <c r="AX1895" s="2">
        <v>41373</v>
      </c>
      <c r="AY1895" s="1">
        <v>2.2054999999999998</v>
      </c>
      <c r="BA1895" s="116">
        <v>41374</v>
      </c>
      <c r="BB1895" s="1">
        <v>1.6412</v>
      </c>
      <c r="BD1895" s="2">
        <v>41366</v>
      </c>
      <c r="BE1895" s="1">
        <v>0.46949999999999997</v>
      </c>
      <c r="BG1895" s="2">
        <v>41477</v>
      </c>
      <c r="BH1895" s="1">
        <v>2.5</v>
      </c>
      <c r="BI1895" s="2"/>
      <c r="BJ1895" s="2">
        <v>41477</v>
      </c>
      <c r="BK1895" s="1">
        <v>1.32</v>
      </c>
      <c r="BM1895" s="2">
        <v>41375</v>
      </c>
      <c r="BN1895" s="1">
        <v>0.87490000000000001</v>
      </c>
    </row>
    <row r="1896" spans="2:66">
      <c r="B1896" s="2">
        <v>41855</v>
      </c>
      <c r="C1896" s="1">
        <v>2.65</v>
      </c>
      <c r="E1896" s="2">
        <v>41319</v>
      </c>
      <c r="F1896" s="1">
        <v>2.69</v>
      </c>
      <c r="H1896" s="2">
        <v>41344</v>
      </c>
      <c r="I1896" s="1">
        <v>2.66</v>
      </c>
      <c r="K1896" s="2">
        <v>41340</v>
      </c>
      <c r="L1896" s="1">
        <v>2.99</v>
      </c>
      <c r="N1896" s="2">
        <v>41348</v>
      </c>
      <c r="O1896" s="1">
        <v>2.71</v>
      </c>
      <c r="Q1896" s="2">
        <v>41379</v>
      </c>
      <c r="R1896" s="1">
        <v>2.9024999999999999</v>
      </c>
      <c r="T1896" s="2">
        <v>41386</v>
      </c>
      <c r="U1896" s="1">
        <v>2.665</v>
      </c>
      <c r="W1896" s="2">
        <v>41386</v>
      </c>
      <c r="X1896" s="1">
        <v>2.6175000000000002</v>
      </c>
      <c r="Z1896" s="2">
        <v>41376</v>
      </c>
      <c r="AA1896" s="1">
        <v>2.6724999999999999</v>
      </c>
      <c r="AC1896" s="2">
        <v>41380</v>
      </c>
      <c r="AD1896" s="1">
        <v>2.65</v>
      </c>
      <c r="AF1896" s="2">
        <v>41820</v>
      </c>
      <c r="AG1896" s="1">
        <v>0.23069999999999999</v>
      </c>
      <c r="AI1896" s="2">
        <v>41376</v>
      </c>
      <c r="AJ1896" s="1">
        <v>2.8340000000000001</v>
      </c>
      <c r="AL1896" s="2">
        <v>41379</v>
      </c>
      <c r="AM1896" s="1">
        <v>1.8340000000000001</v>
      </c>
      <c r="AO1896" s="2">
        <v>41375</v>
      </c>
      <c r="AP1896" s="1">
        <v>0.36670000000000003</v>
      </c>
      <c r="AR1896" s="2">
        <v>41368</v>
      </c>
      <c r="AS1896" s="1">
        <v>0.31869999999999998</v>
      </c>
      <c r="AU1896" s="2">
        <v>41375</v>
      </c>
      <c r="AV1896" s="1">
        <v>2.2989999999999999</v>
      </c>
      <c r="AX1896" s="2">
        <v>41374</v>
      </c>
      <c r="AY1896" s="1">
        <v>2.234</v>
      </c>
      <c r="BA1896" s="116">
        <v>41375</v>
      </c>
      <c r="BB1896" s="1">
        <v>1.627</v>
      </c>
      <c r="BD1896" s="2">
        <v>41367</v>
      </c>
      <c r="BE1896" s="1">
        <v>0.45900000000000002</v>
      </c>
      <c r="BG1896" s="2">
        <v>41478</v>
      </c>
      <c r="BH1896" s="1">
        <v>2.5300000000000002</v>
      </c>
      <c r="BI1896" s="2"/>
      <c r="BJ1896" s="2">
        <v>41478</v>
      </c>
      <c r="BK1896" s="1">
        <v>1.33</v>
      </c>
      <c r="BM1896" s="2">
        <v>41376</v>
      </c>
      <c r="BN1896" s="1">
        <v>0.83450000000000002</v>
      </c>
    </row>
    <row r="1897" spans="2:66">
      <c r="B1897" s="2">
        <v>41856</v>
      </c>
      <c r="C1897" s="1">
        <v>2.65</v>
      </c>
      <c r="E1897" s="2">
        <v>41320</v>
      </c>
      <c r="F1897" s="1">
        <v>2.68</v>
      </c>
      <c r="H1897" s="2">
        <v>41345</v>
      </c>
      <c r="I1897" s="1">
        <v>2.61</v>
      </c>
      <c r="K1897" s="2">
        <v>41341</v>
      </c>
      <c r="L1897" s="1">
        <v>2.99</v>
      </c>
      <c r="N1897" s="2">
        <v>41351</v>
      </c>
      <c r="O1897" s="1">
        <v>2.68</v>
      </c>
      <c r="Q1897" s="2">
        <v>41380</v>
      </c>
      <c r="R1897" s="1">
        <v>2.85</v>
      </c>
      <c r="T1897" s="2">
        <v>41387</v>
      </c>
      <c r="U1897" s="1">
        <v>2.65</v>
      </c>
      <c r="W1897" s="2">
        <v>41387</v>
      </c>
      <c r="X1897" s="1">
        <v>2.61</v>
      </c>
      <c r="Z1897" s="2">
        <v>41379</v>
      </c>
      <c r="AA1897" s="1">
        <v>2.645</v>
      </c>
      <c r="AC1897" s="2">
        <v>41381</v>
      </c>
      <c r="AD1897" s="1">
        <v>2.6574999999999998</v>
      </c>
      <c r="AF1897" s="2">
        <v>41821</v>
      </c>
      <c r="AG1897" s="1">
        <v>0.23180000000000001</v>
      </c>
      <c r="AI1897" s="2">
        <v>41379</v>
      </c>
      <c r="AJ1897" s="1">
        <v>2.7650000000000001</v>
      </c>
      <c r="AL1897" s="2">
        <v>41380</v>
      </c>
      <c r="AM1897" s="1">
        <v>1.877</v>
      </c>
      <c r="AO1897" s="2">
        <v>41376</v>
      </c>
      <c r="AP1897" s="1">
        <v>0.36699999999999999</v>
      </c>
      <c r="AR1897" s="2">
        <v>41369</v>
      </c>
      <c r="AS1897" s="1">
        <v>0.314</v>
      </c>
      <c r="AU1897" s="2">
        <v>41376</v>
      </c>
      <c r="AV1897" s="1">
        <v>2.2650000000000001</v>
      </c>
      <c r="AX1897" s="2">
        <v>41375</v>
      </c>
      <c r="AY1897" s="1">
        <v>2.23</v>
      </c>
      <c r="BA1897" s="116">
        <v>41376</v>
      </c>
      <c r="BB1897" s="1">
        <v>1.589</v>
      </c>
      <c r="BD1897" s="2">
        <v>41368</v>
      </c>
      <c r="BE1897" s="1">
        <v>0.42799999999999999</v>
      </c>
      <c r="BG1897" s="2">
        <v>41479</v>
      </c>
      <c r="BH1897" s="1">
        <v>2.61</v>
      </c>
      <c r="BI1897" s="2"/>
      <c r="BJ1897" s="2">
        <v>41479</v>
      </c>
      <c r="BK1897" s="1">
        <v>1.4</v>
      </c>
      <c r="BM1897" s="2">
        <v>41379</v>
      </c>
      <c r="BN1897" s="1">
        <v>0.81100000000000005</v>
      </c>
    </row>
    <row r="1898" spans="2:66">
      <c r="B1898" s="2">
        <v>41857</v>
      </c>
      <c r="C1898" s="1">
        <v>2.65</v>
      </c>
      <c r="E1898" s="2">
        <v>41323</v>
      </c>
      <c r="F1898" s="1">
        <v>2.67</v>
      </c>
      <c r="H1898" s="2">
        <v>41346</v>
      </c>
      <c r="I1898" s="1">
        <v>2.61</v>
      </c>
      <c r="K1898" s="2">
        <v>41344</v>
      </c>
      <c r="L1898" s="1">
        <v>3</v>
      </c>
      <c r="N1898" s="2">
        <v>41352</v>
      </c>
      <c r="O1898" s="1">
        <v>2.68</v>
      </c>
      <c r="Q1898" s="2">
        <v>41381</v>
      </c>
      <c r="R1898" s="1">
        <v>2.8624999999999998</v>
      </c>
      <c r="T1898" s="2">
        <v>41388</v>
      </c>
      <c r="U1898" s="1">
        <v>2.66</v>
      </c>
      <c r="W1898" s="2">
        <v>41388</v>
      </c>
      <c r="X1898" s="1">
        <v>2.62</v>
      </c>
      <c r="Z1898" s="2">
        <v>41380</v>
      </c>
      <c r="AA1898" s="1">
        <v>2.6074999999999999</v>
      </c>
      <c r="AC1898" s="2">
        <v>41382</v>
      </c>
      <c r="AD1898" s="1">
        <v>2.6425000000000001</v>
      </c>
      <c r="AF1898" s="2">
        <v>41822</v>
      </c>
      <c r="AG1898" s="1">
        <v>0.2346</v>
      </c>
      <c r="AI1898" s="2">
        <v>41380</v>
      </c>
      <c r="AJ1898" s="1">
        <v>2.8174999999999999</v>
      </c>
      <c r="AL1898" s="2">
        <v>41381</v>
      </c>
      <c r="AM1898" s="1">
        <v>1.8445</v>
      </c>
      <c r="AO1898" s="2">
        <v>41379</v>
      </c>
      <c r="AP1898" s="1">
        <v>0.36299999999999999</v>
      </c>
      <c r="AR1898" s="2">
        <v>41372</v>
      </c>
      <c r="AS1898" s="1">
        <v>0.31900000000000001</v>
      </c>
      <c r="AU1898" s="2">
        <v>41379</v>
      </c>
      <c r="AV1898" s="1">
        <v>2.242</v>
      </c>
      <c r="AX1898" s="2">
        <v>41376</v>
      </c>
      <c r="AY1898" s="1">
        <v>2.194</v>
      </c>
      <c r="BA1898" s="116">
        <v>41379</v>
      </c>
      <c r="BB1898" s="1">
        <v>1.5590999999999999</v>
      </c>
      <c r="BD1898" s="2">
        <v>41369</v>
      </c>
      <c r="BE1898" s="1">
        <v>0.43099999999999999</v>
      </c>
      <c r="BG1898" s="2">
        <v>41480</v>
      </c>
      <c r="BH1898" s="1">
        <v>2.61</v>
      </c>
      <c r="BI1898" s="2"/>
      <c r="BJ1898" s="2">
        <v>41480</v>
      </c>
      <c r="BK1898" s="1">
        <v>1.38</v>
      </c>
      <c r="BM1898" s="2">
        <v>41380</v>
      </c>
      <c r="BN1898" s="1">
        <v>0.83</v>
      </c>
    </row>
    <row r="1899" spans="2:66">
      <c r="B1899" s="2">
        <v>41858</v>
      </c>
      <c r="C1899" s="1">
        <v>2.65</v>
      </c>
      <c r="E1899" s="2">
        <v>41324</v>
      </c>
      <c r="F1899" s="1">
        <v>2.65</v>
      </c>
      <c r="H1899" s="2">
        <v>41347</v>
      </c>
      <c r="I1899" s="1">
        <v>2.62</v>
      </c>
      <c r="K1899" s="2">
        <v>41345</v>
      </c>
      <c r="L1899" s="1">
        <v>2.95</v>
      </c>
      <c r="N1899" s="2">
        <v>41353</v>
      </c>
      <c r="O1899" s="1">
        <v>2.68</v>
      </c>
      <c r="Q1899" s="2">
        <v>41382</v>
      </c>
      <c r="R1899" s="1">
        <v>2.835</v>
      </c>
      <c r="T1899" s="2">
        <v>41389</v>
      </c>
      <c r="U1899" s="1">
        <v>2.63</v>
      </c>
      <c r="W1899" s="2">
        <v>41389</v>
      </c>
      <c r="X1899" s="1">
        <v>2.6</v>
      </c>
      <c r="Z1899" s="2">
        <v>41381</v>
      </c>
      <c r="AA1899" s="1">
        <v>2.6150000000000002</v>
      </c>
      <c r="AC1899" s="2">
        <v>41383</v>
      </c>
      <c r="AD1899" s="1">
        <v>2.6550000000000002</v>
      </c>
      <c r="AF1899" s="2">
        <v>41823</v>
      </c>
      <c r="AG1899" s="1">
        <v>0.2321</v>
      </c>
      <c r="AI1899" s="2">
        <v>41381</v>
      </c>
      <c r="AJ1899" s="1">
        <v>2.7749999999999999</v>
      </c>
      <c r="AL1899" s="2">
        <v>41382</v>
      </c>
      <c r="AM1899" s="1">
        <v>1.8325</v>
      </c>
      <c r="AO1899" s="2">
        <v>41380</v>
      </c>
      <c r="AP1899" s="1">
        <v>0.36299999999999999</v>
      </c>
      <c r="AR1899" s="2">
        <v>41373</v>
      </c>
      <c r="AS1899" s="1">
        <v>0.3155</v>
      </c>
      <c r="AU1899" s="2">
        <v>41380</v>
      </c>
      <c r="AV1899" s="1">
        <v>2.262</v>
      </c>
      <c r="AX1899" s="2">
        <v>41379</v>
      </c>
      <c r="AY1899" s="1">
        <v>2.17</v>
      </c>
      <c r="BA1899" s="116">
        <v>41380</v>
      </c>
      <c r="BB1899" s="1">
        <v>1.5874999999999999</v>
      </c>
      <c r="BD1899" s="2">
        <v>41372</v>
      </c>
      <c r="BE1899" s="1">
        <v>0.44800000000000001</v>
      </c>
      <c r="BG1899" s="2">
        <v>41481</v>
      </c>
      <c r="BH1899" s="1">
        <v>2.58</v>
      </c>
      <c r="BI1899" s="2"/>
      <c r="BJ1899" s="2">
        <v>41481</v>
      </c>
      <c r="BK1899" s="1">
        <v>1.3599999999999999</v>
      </c>
      <c r="BM1899" s="2">
        <v>41381</v>
      </c>
      <c r="BN1899" s="1">
        <v>0.80349999999999999</v>
      </c>
    </row>
    <row r="1900" spans="2:66">
      <c r="B1900" s="2">
        <v>41859</v>
      </c>
      <c r="C1900" s="1">
        <v>2.65</v>
      </c>
      <c r="E1900" s="2">
        <v>41325</v>
      </c>
      <c r="F1900" s="1">
        <v>2.66</v>
      </c>
      <c r="H1900" s="2">
        <v>41348</v>
      </c>
      <c r="I1900" s="1">
        <v>2.61</v>
      </c>
      <c r="K1900" s="2">
        <v>41346</v>
      </c>
      <c r="L1900" s="1">
        <v>2.96</v>
      </c>
      <c r="N1900" s="2">
        <v>41354</v>
      </c>
      <c r="O1900" s="1">
        <v>2.67</v>
      </c>
      <c r="Q1900" s="2">
        <v>41383</v>
      </c>
      <c r="R1900" s="1">
        <v>2.8475000000000001</v>
      </c>
      <c r="T1900" s="2">
        <v>41390</v>
      </c>
      <c r="U1900" s="1">
        <v>2.5949999999999998</v>
      </c>
      <c r="W1900" s="2">
        <v>41390</v>
      </c>
      <c r="X1900" s="1">
        <v>2.5680000000000001</v>
      </c>
      <c r="Z1900" s="2">
        <v>41382</v>
      </c>
      <c r="AA1900" s="1">
        <v>2.5949999999999998</v>
      </c>
      <c r="AC1900" s="2">
        <v>41386</v>
      </c>
      <c r="AD1900" s="1">
        <v>2.6625000000000001</v>
      </c>
      <c r="AF1900" s="2">
        <v>41824</v>
      </c>
      <c r="AG1900" s="1">
        <v>0.2331</v>
      </c>
      <c r="AI1900" s="2">
        <v>41382</v>
      </c>
      <c r="AJ1900" s="1">
        <v>2.7500999999999998</v>
      </c>
      <c r="AL1900" s="2">
        <v>41383</v>
      </c>
      <c r="AM1900" s="1">
        <v>1.8545</v>
      </c>
      <c r="AO1900" s="2">
        <v>41381</v>
      </c>
      <c r="AP1900" s="1">
        <v>0.36499999999999999</v>
      </c>
      <c r="AR1900" s="2">
        <v>41374</v>
      </c>
      <c r="AS1900" s="1">
        <v>0.3125</v>
      </c>
      <c r="AU1900" s="2">
        <v>41381</v>
      </c>
      <c r="AV1900" s="1">
        <v>2.2473000000000001</v>
      </c>
      <c r="AX1900" s="2">
        <v>41380</v>
      </c>
      <c r="AY1900" s="1">
        <v>2.1920000000000002</v>
      </c>
      <c r="BA1900" s="116">
        <v>41381</v>
      </c>
      <c r="BB1900" s="1">
        <v>1.56</v>
      </c>
      <c r="BD1900" s="2">
        <v>41373</v>
      </c>
      <c r="BE1900" s="1">
        <v>0.45600000000000002</v>
      </c>
      <c r="BG1900" s="2">
        <v>41484</v>
      </c>
      <c r="BH1900" s="1">
        <v>2.61</v>
      </c>
      <c r="BI1900" s="2"/>
      <c r="BJ1900" s="2">
        <v>41484</v>
      </c>
      <c r="BK1900" s="1">
        <v>1.37</v>
      </c>
      <c r="BM1900" s="2">
        <v>41382</v>
      </c>
      <c r="BN1900" s="1">
        <v>0.78800000000000003</v>
      </c>
    </row>
    <row r="1901" spans="2:66">
      <c r="B1901" s="2">
        <v>41862</v>
      </c>
      <c r="C1901" s="1">
        <v>2.63</v>
      </c>
      <c r="E1901" s="2">
        <v>41326</v>
      </c>
      <c r="F1901" s="1">
        <v>2.64</v>
      </c>
      <c r="H1901" s="2">
        <v>41351</v>
      </c>
      <c r="I1901" s="1">
        <v>2.59</v>
      </c>
      <c r="K1901" s="2">
        <v>41347</v>
      </c>
      <c r="L1901" s="1">
        <v>2.95</v>
      </c>
      <c r="N1901" s="2">
        <v>41355</v>
      </c>
      <c r="O1901" s="1">
        <v>2.66</v>
      </c>
      <c r="Q1901" s="2">
        <v>41386</v>
      </c>
      <c r="R1901" s="1">
        <v>2.86</v>
      </c>
      <c r="T1901" s="2">
        <v>41393</v>
      </c>
      <c r="U1901" s="1">
        <v>2.59</v>
      </c>
      <c r="W1901" s="2">
        <v>41393</v>
      </c>
      <c r="X1901" s="1">
        <v>2.5674999999999999</v>
      </c>
      <c r="Z1901" s="2">
        <v>41383</v>
      </c>
      <c r="AA1901" s="1">
        <v>2.6074999999999999</v>
      </c>
      <c r="AC1901" s="2">
        <v>41387</v>
      </c>
      <c r="AD1901" s="1">
        <v>2.66</v>
      </c>
      <c r="AF1901" s="2">
        <v>41827</v>
      </c>
      <c r="AG1901" s="1">
        <v>0.2341</v>
      </c>
      <c r="AI1901" s="2">
        <v>41383</v>
      </c>
      <c r="AJ1901" s="1">
        <v>2.7789999999999999</v>
      </c>
      <c r="AL1901" s="2">
        <v>41386</v>
      </c>
      <c r="AM1901" s="1">
        <v>1.8475000000000001</v>
      </c>
      <c r="AO1901" s="2">
        <v>41382</v>
      </c>
      <c r="AP1901" s="1">
        <v>0.36199999999999999</v>
      </c>
      <c r="AR1901" s="2">
        <v>41375</v>
      </c>
      <c r="AS1901" s="1">
        <v>0.30940000000000001</v>
      </c>
      <c r="AU1901" s="2">
        <v>41382</v>
      </c>
      <c r="AV1901" s="1">
        <v>2.2309999999999999</v>
      </c>
      <c r="AX1901" s="2">
        <v>41381</v>
      </c>
      <c r="AY1901" s="1">
        <v>2.1720000000000002</v>
      </c>
      <c r="BA1901" s="116">
        <v>41382</v>
      </c>
      <c r="BB1901" s="1">
        <v>1.544</v>
      </c>
      <c r="BD1901" s="2">
        <v>41374</v>
      </c>
      <c r="BE1901" s="1">
        <v>0.46200000000000002</v>
      </c>
      <c r="BG1901" s="2">
        <v>41485</v>
      </c>
      <c r="BH1901" s="1">
        <v>2.63</v>
      </c>
      <c r="BI1901" s="2"/>
      <c r="BJ1901" s="2">
        <v>41485</v>
      </c>
      <c r="BK1901" s="1">
        <v>1.3900000000000001</v>
      </c>
      <c r="BM1901" s="2">
        <v>41383</v>
      </c>
      <c r="BN1901" s="1">
        <v>0.80100000000000005</v>
      </c>
    </row>
    <row r="1902" spans="2:66">
      <c r="B1902" s="2">
        <v>41863</v>
      </c>
      <c r="C1902" s="1">
        <v>2.62</v>
      </c>
      <c r="E1902" s="2">
        <v>41327</v>
      </c>
      <c r="F1902" s="1">
        <v>2.65</v>
      </c>
      <c r="H1902" s="2">
        <v>41352</v>
      </c>
      <c r="I1902" s="1">
        <v>2.6</v>
      </c>
      <c r="K1902" s="2">
        <v>41348</v>
      </c>
      <c r="L1902" s="1">
        <v>2.93</v>
      </c>
      <c r="N1902" s="2">
        <v>41358</v>
      </c>
      <c r="O1902" s="1">
        <v>2.66</v>
      </c>
      <c r="Q1902" s="2">
        <v>41387</v>
      </c>
      <c r="R1902" s="1">
        <v>2.84</v>
      </c>
      <c r="T1902" s="2">
        <v>41394</v>
      </c>
      <c r="U1902" s="1">
        <v>2.5649999999999999</v>
      </c>
      <c r="W1902" s="2">
        <v>41394</v>
      </c>
      <c r="X1902" s="1">
        <v>2.5425</v>
      </c>
      <c r="Z1902" s="2">
        <v>41386</v>
      </c>
      <c r="AA1902" s="1">
        <v>2.6150000000000002</v>
      </c>
      <c r="AC1902" s="2">
        <v>41388</v>
      </c>
      <c r="AD1902" s="1">
        <v>2.67</v>
      </c>
      <c r="AF1902" s="2">
        <v>41828</v>
      </c>
      <c r="AG1902" s="1">
        <v>0.2336</v>
      </c>
      <c r="AI1902" s="2">
        <v>41386</v>
      </c>
      <c r="AJ1902" s="1">
        <v>2.7789999999999999</v>
      </c>
      <c r="AL1902" s="2">
        <v>41387</v>
      </c>
      <c r="AM1902" s="1">
        <v>1.8734999999999999</v>
      </c>
      <c r="AO1902" s="2">
        <v>41383</v>
      </c>
      <c r="AP1902" s="1">
        <v>0.36699999999999999</v>
      </c>
      <c r="AR1902" s="2">
        <v>41376</v>
      </c>
      <c r="AS1902" s="1">
        <v>0.315</v>
      </c>
      <c r="AU1902" s="2">
        <v>41383</v>
      </c>
      <c r="AV1902" s="1">
        <v>2.2549999999999999</v>
      </c>
      <c r="AX1902" s="2">
        <v>41382</v>
      </c>
      <c r="AY1902" s="1">
        <v>2.1560000000000001</v>
      </c>
      <c r="BA1902" s="116">
        <v>41383</v>
      </c>
      <c r="BB1902" s="1">
        <v>1.56</v>
      </c>
      <c r="BD1902" s="2">
        <v>41375</v>
      </c>
      <c r="BE1902" s="1">
        <v>0.45500000000000002</v>
      </c>
      <c r="BG1902" s="2">
        <v>41486</v>
      </c>
      <c r="BH1902" s="1">
        <v>2.6</v>
      </c>
      <c r="BI1902" s="2"/>
      <c r="BJ1902" s="2">
        <v>41486</v>
      </c>
      <c r="BK1902" s="1">
        <v>1.38</v>
      </c>
      <c r="BM1902" s="2">
        <v>41386</v>
      </c>
      <c r="BN1902" s="1">
        <v>0.77649999999999997</v>
      </c>
    </row>
    <row r="1903" spans="2:66">
      <c r="B1903" s="2">
        <v>41864</v>
      </c>
      <c r="C1903" s="1">
        <v>2.61</v>
      </c>
      <c r="E1903" s="2">
        <v>41330</v>
      </c>
      <c r="F1903" s="1">
        <v>2.65</v>
      </c>
      <c r="H1903" s="2">
        <v>41353</v>
      </c>
      <c r="I1903" s="1">
        <v>2.6</v>
      </c>
      <c r="K1903" s="2">
        <v>41351</v>
      </c>
      <c r="L1903" s="1">
        <v>2.9</v>
      </c>
      <c r="N1903" s="2">
        <v>41359</v>
      </c>
      <c r="O1903" s="1">
        <v>2.66</v>
      </c>
      <c r="Q1903" s="2">
        <v>41388</v>
      </c>
      <c r="R1903" s="1">
        <v>2.8475000000000001</v>
      </c>
      <c r="T1903" s="2">
        <v>41395</v>
      </c>
      <c r="U1903" s="1">
        <v>2.5649999999999999</v>
      </c>
      <c r="W1903" s="2">
        <v>41395</v>
      </c>
      <c r="X1903" s="1">
        <v>2.5425</v>
      </c>
      <c r="Z1903" s="2">
        <v>41387</v>
      </c>
      <c r="AA1903" s="1">
        <v>2.61</v>
      </c>
      <c r="AC1903" s="2">
        <v>41389</v>
      </c>
      <c r="AD1903" s="1">
        <v>2.65</v>
      </c>
      <c r="AF1903" s="2">
        <v>41829</v>
      </c>
      <c r="AG1903" s="1">
        <v>0.2341</v>
      </c>
      <c r="AI1903" s="2">
        <v>41387</v>
      </c>
      <c r="AJ1903" s="1">
        <v>2.8197999999999999</v>
      </c>
      <c r="AL1903" s="2">
        <v>41388</v>
      </c>
      <c r="AM1903" s="1">
        <v>1.8620000000000001</v>
      </c>
      <c r="AO1903" s="2">
        <v>41386</v>
      </c>
      <c r="AP1903" s="1">
        <v>0.35649999999999998</v>
      </c>
      <c r="AR1903" s="2">
        <v>41379</v>
      </c>
      <c r="AS1903" s="1">
        <v>0.31430000000000002</v>
      </c>
      <c r="AU1903" s="2">
        <v>41386</v>
      </c>
      <c r="AV1903" s="1">
        <v>2.234</v>
      </c>
      <c r="AX1903" s="2">
        <v>41383</v>
      </c>
      <c r="AY1903" s="1">
        <v>2.1760000000000002</v>
      </c>
      <c r="BA1903" s="116">
        <v>41386</v>
      </c>
      <c r="BB1903" s="1">
        <v>1.5354999999999999</v>
      </c>
      <c r="BD1903" s="2">
        <v>41376</v>
      </c>
      <c r="BE1903" s="1">
        <v>0.436</v>
      </c>
      <c r="BG1903" s="2">
        <v>41487</v>
      </c>
      <c r="BH1903" s="1">
        <v>2.74</v>
      </c>
      <c r="BI1903" s="2"/>
      <c r="BJ1903" s="2">
        <v>41487</v>
      </c>
      <c r="BK1903" s="1">
        <v>1.49</v>
      </c>
      <c r="BM1903" s="2">
        <v>41387</v>
      </c>
      <c r="BN1903" s="1">
        <v>0.76900000000000002</v>
      </c>
    </row>
    <row r="1904" spans="2:66">
      <c r="B1904" s="2">
        <v>41865</v>
      </c>
      <c r="C1904" s="1">
        <v>2.46</v>
      </c>
      <c r="E1904" s="2">
        <v>41331</v>
      </c>
      <c r="F1904" s="1">
        <v>2.63</v>
      </c>
      <c r="H1904" s="2">
        <v>41354</v>
      </c>
      <c r="I1904" s="1">
        <v>2.59</v>
      </c>
      <c r="K1904" s="2">
        <v>41352</v>
      </c>
      <c r="L1904" s="1">
        <v>2.88</v>
      </c>
      <c r="N1904" s="2">
        <v>41360</v>
      </c>
      <c r="O1904" s="1">
        <v>2.65</v>
      </c>
      <c r="Q1904" s="2">
        <v>41389</v>
      </c>
      <c r="R1904" s="1">
        <v>2.81</v>
      </c>
      <c r="T1904" s="2">
        <v>41396</v>
      </c>
      <c r="U1904" s="1">
        <v>2.52</v>
      </c>
      <c r="W1904" s="2">
        <v>41396</v>
      </c>
      <c r="X1904" s="1">
        <v>2.4980000000000002</v>
      </c>
      <c r="Z1904" s="2">
        <v>41388</v>
      </c>
      <c r="AA1904" s="1">
        <v>2.6225000000000001</v>
      </c>
      <c r="AC1904" s="2">
        <v>41390</v>
      </c>
      <c r="AD1904" s="1">
        <v>2.6349999999999998</v>
      </c>
      <c r="AF1904" s="2">
        <v>41830</v>
      </c>
      <c r="AG1904" s="1">
        <v>0.2336</v>
      </c>
      <c r="AI1904" s="2">
        <v>41388</v>
      </c>
      <c r="AJ1904" s="1">
        <v>2.8094999999999999</v>
      </c>
      <c r="AL1904" s="2">
        <v>41389</v>
      </c>
      <c r="AM1904" s="1">
        <v>1.867</v>
      </c>
      <c r="AO1904" s="2">
        <v>41387</v>
      </c>
      <c r="AP1904" s="1">
        <v>0.35870000000000002</v>
      </c>
      <c r="AR1904" s="2">
        <v>41380</v>
      </c>
      <c r="AS1904" s="1">
        <v>0.312</v>
      </c>
      <c r="AU1904" s="2">
        <v>41387</v>
      </c>
      <c r="AV1904" s="1">
        <v>2.2187000000000001</v>
      </c>
      <c r="AX1904" s="2">
        <v>41386</v>
      </c>
      <c r="AY1904" s="1">
        <v>2.1509999999999998</v>
      </c>
      <c r="BA1904" s="116">
        <v>41387</v>
      </c>
      <c r="BB1904" s="1">
        <v>1.5177</v>
      </c>
      <c r="BD1904" s="2">
        <v>41379</v>
      </c>
      <c r="BE1904" s="1">
        <v>0.41599999999999998</v>
      </c>
      <c r="BG1904" s="2">
        <v>41488</v>
      </c>
      <c r="BH1904" s="1">
        <v>2.63</v>
      </c>
      <c r="BI1904" s="2"/>
      <c r="BJ1904" s="2">
        <v>41488</v>
      </c>
      <c r="BK1904" s="1">
        <v>1.3599999999999999</v>
      </c>
      <c r="BM1904" s="2">
        <v>41388</v>
      </c>
      <c r="BN1904" s="1">
        <v>0.7681</v>
      </c>
    </row>
    <row r="1905" spans="2:66">
      <c r="B1905" s="2">
        <v>41869</v>
      </c>
      <c r="C1905" s="1">
        <v>2.4300000000000002</v>
      </c>
      <c r="E1905" s="2">
        <v>41332</v>
      </c>
      <c r="F1905" s="1">
        <v>2.62</v>
      </c>
      <c r="H1905" s="2">
        <v>41355</v>
      </c>
      <c r="I1905" s="1">
        <v>2.58</v>
      </c>
      <c r="K1905" s="2">
        <v>41353</v>
      </c>
      <c r="L1905" s="1">
        <v>2.9</v>
      </c>
      <c r="N1905" s="2">
        <v>41361</v>
      </c>
      <c r="O1905" s="1">
        <v>2.5099999999999998</v>
      </c>
      <c r="Q1905" s="2">
        <v>41390</v>
      </c>
      <c r="R1905" s="1">
        <v>2.7749999999999999</v>
      </c>
      <c r="T1905" s="2">
        <v>41397</v>
      </c>
      <c r="U1905" s="1">
        <v>2.5350000000000001</v>
      </c>
      <c r="W1905" s="2">
        <v>41397</v>
      </c>
      <c r="X1905" s="1">
        <v>2.5129999999999999</v>
      </c>
      <c r="Z1905" s="2">
        <v>41389</v>
      </c>
      <c r="AA1905" s="1">
        <v>2.6</v>
      </c>
      <c r="AC1905" s="2">
        <v>41393</v>
      </c>
      <c r="AD1905" s="1">
        <v>2.6349999999999998</v>
      </c>
      <c r="AF1905" s="2">
        <v>41831</v>
      </c>
      <c r="AG1905" s="1">
        <v>0.2336</v>
      </c>
      <c r="AI1905" s="2">
        <v>41389</v>
      </c>
      <c r="AJ1905" s="1">
        <v>2.8209999999999997</v>
      </c>
      <c r="AL1905" s="2">
        <v>41390</v>
      </c>
      <c r="AM1905" s="1">
        <v>1.827</v>
      </c>
      <c r="AO1905" s="2">
        <v>41388</v>
      </c>
      <c r="AP1905" s="1">
        <v>0.35549999999999998</v>
      </c>
      <c r="AR1905" s="2">
        <v>41381</v>
      </c>
      <c r="AS1905" s="1">
        <v>0.311</v>
      </c>
      <c r="AU1905" s="2">
        <v>41388</v>
      </c>
      <c r="AV1905" s="1">
        <v>2.2029999999999998</v>
      </c>
      <c r="AX1905" s="2">
        <v>41387</v>
      </c>
      <c r="AY1905" s="1">
        <v>2.1360000000000001</v>
      </c>
      <c r="BA1905" s="116">
        <v>41388</v>
      </c>
      <c r="BB1905" s="1">
        <v>1.5089999999999999</v>
      </c>
      <c r="BD1905" s="2">
        <v>41380</v>
      </c>
      <c r="BE1905" s="1">
        <v>0.432</v>
      </c>
      <c r="BG1905" s="2">
        <v>41491</v>
      </c>
      <c r="BH1905" s="1">
        <v>2.67</v>
      </c>
      <c r="BI1905" s="2"/>
      <c r="BJ1905" s="2">
        <v>41491</v>
      </c>
      <c r="BK1905" s="1">
        <v>1.3900000000000001</v>
      </c>
      <c r="BM1905" s="2">
        <v>41389</v>
      </c>
      <c r="BN1905" s="1">
        <v>0.76200000000000001</v>
      </c>
    </row>
    <row r="1906" spans="2:66">
      <c r="B1906" s="2">
        <v>41870</v>
      </c>
      <c r="C1906" s="1">
        <v>2.42</v>
      </c>
      <c r="E1906" s="2">
        <v>41333</v>
      </c>
      <c r="F1906" s="1">
        <v>2.63</v>
      </c>
      <c r="H1906" s="2">
        <v>41358</v>
      </c>
      <c r="I1906" s="1">
        <v>2.58</v>
      </c>
      <c r="K1906" s="2">
        <v>41354</v>
      </c>
      <c r="L1906" s="1">
        <v>2.89</v>
      </c>
      <c r="N1906" s="2">
        <v>41362</v>
      </c>
      <c r="O1906" s="1">
        <v>2.58</v>
      </c>
      <c r="Q1906" s="2">
        <v>41393</v>
      </c>
      <c r="R1906" s="1">
        <v>2.7675000000000001</v>
      </c>
      <c r="T1906" s="2">
        <v>41400</v>
      </c>
      <c r="U1906" s="1">
        <v>2.6</v>
      </c>
      <c r="W1906" s="2">
        <v>41400</v>
      </c>
      <c r="X1906" s="1">
        <v>2.58</v>
      </c>
      <c r="Z1906" s="2">
        <v>41390</v>
      </c>
      <c r="AA1906" s="1">
        <v>2.5724999999999998</v>
      </c>
      <c r="AC1906" s="2">
        <v>41394</v>
      </c>
      <c r="AD1906" s="1">
        <v>2.6175000000000002</v>
      </c>
      <c r="AF1906" s="2">
        <v>41834</v>
      </c>
      <c r="AG1906" s="1">
        <v>0.2326</v>
      </c>
      <c r="AI1906" s="2">
        <v>41390</v>
      </c>
      <c r="AJ1906" s="1">
        <v>2.7759999999999998</v>
      </c>
      <c r="AL1906" s="2">
        <v>41393</v>
      </c>
      <c r="AM1906" s="1">
        <v>1.825</v>
      </c>
      <c r="AO1906" s="2">
        <v>41389</v>
      </c>
      <c r="AP1906" s="1">
        <v>0.35899999999999999</v>
      </c>
      <c r="AR1906" s="2">
        <v>41382</v>
      </c>
      <c r="AS1906" s="1">
        <v>0.308</v>
      </c>
      <c r="AU1906" s="2">
        <v>41389</v>
      </c>
      <c r="AV1906" s="1">
        <v>2.1840000000000002</v>
      </c>
      <c r="AX1906" s="2">
        <v>41388</v>
      </c>
      <c r="AY1906" s="1">
        <v>2.1230000000000002</v>
      </c>
      <c r="BA1906" s="116">
        <v>41389</v>
      </c>
      <c r="BB1906" s="1">
        <v>1.5</v>
      </c>
      <c r="BD1906" s="2">
        <v>41381</v>
      </c>
      <c r="BE1906" s="1">
        <v>0.41199999999999998</v>
      </c>
      <c r="BG1906" s="2">
        <v>41492</v>
      </c>
      <c r="BH1906" s="1">
        <v>2.67</v>
      </c>
      <c r="BI1906" s="2"/>
      <c r="BJ1906" s="2">
        <v>41492</v>
      </c>
      <c r="BK1906" s="1">
        <v>1.3900000000000001</v>
      </c>
      <c r="BM1906" s="2">
        <v>41390</v>
      </c>
      <c r="BN1906" s="1">
        <v>0.754</v>
      </c>
    </row>
    <row r="1907" spans="2:66">
      <c r="B1907" s="2">
        <v>41871</v>
      </c>
      <c r="C1907" s="1">
        <v>2.42</v>
      </c>
      <c r="E1907" s="2">
        <v>41337</v>
      </c>
      <c r="F1907" s="1">
        <v>2.63</v>
      </c>
      <c r="H1907" s="2">
        <v>41359</v>
      </c>
      <c r="I1907" s="1">
        <v>2.58</v>
      </c>
      <c r="K1907" s="2">
        <v>41355</v>
      </c>
      <c r="L1907" s="1">
        <v>2.87</v>
      </c>
      <c r="N1907" s="2">
        <v>41365</v>
      </c>
      <c r="O1907" s="1">
        <v>2.57</v>
      </c>
      <c r="Q1907" s="2">
        <v>41394</v>
      </c>
      <c r="R1907" s="1">
        <v>2.7450000000000001</v>
      </c>
      <c r="T1907" s="2">
        <v>41401</v>
      </c>
      <c r="U1907" s="1">
        <v>2.585</v>
      </c>
      <c r="W1907" s="2">
        <v>41401</v>
      </c>
      <c r="X1907" s="1">
        <v>2.5649999999999999</v>
      </c>
      <c r="Z1907" s="2">
        <v>41393</v>
      </c>
      <c r="AA1907" s="1">
        <v>2.5674999999999999</v>
      </c>
      <c r="AC1907" s="2">
        <v>41395</v>
      </c>
      <c r="AD1907" s="1">
        <v>2.6175000000000002</v>
      </c>
      <c r="AF1907" s="2">
        <v>41835</v>
      </c>
      <c r="AG1907" s="1">
        <v>0.2331</v>
      </c>
      <c r="AI1907" s="2">
        <v>41393</v>
      </c>
      <c r="AJ1907" s="1">
        <v>2.7894999999999999</v>
      </c>
      <c r="AL1907" s="2">
        <v>41394</v>
      </c>
      <c r="AM1907" s="1">
        <v>1.83</v>
      </c>
      <c r="AO1907" s="2">
        <v>41390</v>
      </c>
      <c r="AP1907" s="1">
        <v>0.35399999999999998</v>
      </c>
      <c r="AR1907" s="2">
        <v>41383</v>
      </c>
      <c r="AS1907" s="1">
        <v>0.308</v>
      </c>
      <c r="AU1907" s="2">
        <v>41390</v>
      </c>
      <c r="AV1907" s="1">
        <v>2.1669999999999998</v>
      </c>
      <c r="AX1907" s="2">
        <v>41389</v>
      </c>
      <c r="AY1907" s="1">
        <v>2.101</v>
      </c>
      <c r="BA1907" s="116">
        <v>41390</v>
      </c>
      <c r="BB1907" s="1">
        <v>1.49</v>
      </c>
      <c r="BD1907" s="2">
        <v>41382</v>
      </c>
      <c r="BE1907" s="1">
        <v>0.39700000000000002</v>
      </c>
      <c r="BG1907" s="2">
        <v>41493</v>
      </c>
      <c r="BH1907" s="1">
        <v>2.61</v>
      </c>
      <c r="BI1907" s="2"/>
      <c r="BJ1907" s="2">
        <v>41493</v>
      </c>
      <c r="BK1907" s="1">
        <v>1.38</v>
      </c>
      <c r="BM1907" s="2">
        <v>41393</v>
      </c>
      <c r="BN1907" s="1">
        <v>0.74</v>
      </c>
    </row>
    <row r="1908" spans="2:66">
      <c r="B1908" s="2">
        <v>41872</v>
      </c>
      <c r="C1908" s="1">
        <v>2.42</v>
      </c>
      <c r="E1908" s="2">
        <v>41338</v>
      </c>
      <c r="F1908" s="1">
        <v>2.62</v>
      </c>
      <c r="H1908" s="2">
        <v>41360</v>
      </c>
      <c r="I1908" s="1">
        <v>2.58</v>
      </c>
      <c r="K1908" s="2">
        <v>41358</v>
      </c>
      <c r="L1908" s="1">
        <v>2.88</v>
      </c>
      <c r="N1908" s="2">
        <v>41366</v>
      </c>
      <c r="O1908" s="1">
        <v>2.56</v>
      </c>
      <c r="Q1908" s="2">
        <v>41395</v>
      </c>
      <c r="R1908" s="1">
        <v>2.7450000000000001</v>
      </c>
      <c r="T1908" s="2">
        <v>41402</v>
      </c>
      <c r="U1908" s="1">
        <v>2.6025</v>
      </c>
      <c r="W1908" s="2">
        <v>41402</v>
      </c>
      <c r="X1908" s="1">
        <v>2.5775000000000001</v>
      </c>
      <c r="Z1908" s="2">
        <v>41394</v>
      </c>
      <c r="AA1908" s="1">
        <v>2.5425</v>
      </c>
      <c r="AC1908" s="2">
        <v>41396</v>
      </c>
      <c r="AD1908" s="1">
        <v>2.59</v>
      </c>
      <c r="AF1908" s="2">
        <v>41836</v>
      </c>
      <c r="AG1908" s="1">
        <v>0.2336</v>
      </c>
      <c r="AI1908" s="2">
        <v>41394</v>
      </c>
      <c r="AJ1908" s="1">
        <v>2.7880000000000003</v>
      </c>
      <c r="AL1908" s="2">
        <v>41395</v>
      </c>
      <c r="AM1908" s="1">
        <v>1.8025</v>
      </c>
      <c r="AO1908" s="2">
        <v>41393</v>
      </c>
      <c r="AP1908" s="1">
        <v>0.34200000000000003</v>
      </c>
      <c r="AR1908" s="2">
        <v>41386</v>
      </c>
      <c r="AS1908" s="1">
        <v>0.30249999999999999</v>
      </c>
      <c r="AU1908" s="2">
        <v>41393</v>
      </c>
      <c r="AV1908" s="1">
        <v>2.1480000000000001</v>
      </c>
      <c r="AX1908" s="2">
        <v>41390</v>
      </c>
      <c r="AY1908" s="1">
        <v>2.0870000000000002</v>
      </c>
      <c r="BA1908" s="116">
        <v>41393</v>
      </c>
      <c r="BB1908" s="1">
        <v>1.4722</v>
      </c>
      <c r="BD1908" s="2">
        <v>41383</v>
      </c>
      <c r="BE1908" s="1">
        <v>0.41099999999999998</v>
      </c>
      <c r="BG1908" s="2">
        <v>41494</v>
      </c>
      <c r="BH1908" s="1">
        <v>2.58</v>
      </c>
      <c r="BI1908" s="2"/>
      <c r="BJ1908" s="2">
        <v>41494</v>
      </c>
      <c r="BK1908" s="1">
        <v>1.3599999999999999</v>
      </c>
      <c r="BM1908" s="2">
        <v>41394</v>
      </c>
      <c r="BN1908" s="1">
        <v>0.751</v>
      </c>
    </row>
    <row r="1909" spans="2:66">
      <c r="B1909" s="2">
        <v>41873</v>
      </c>
      <c r="C1909" s="1">
        <v>2.41</v>
      </c>
      <c r="E1909" s="2">
        <v>41339</v>
      </c>
      <c r="F1909" s="1">
        <v>2.63</v>
      </c>
      <c r="H1909" s="2">
        <v>41361</v>
      </c>
      <c r="I1909" s="1">
        <v>2.4500000000000002</v>
      </c>
      <c r="K1909" s="2">
        <v>41359</v>
      </c>
      <c r="L1909" s="1">
        <v>2.88</v>
      </c>
      <c r="N1909" s="2">
        <v>41367</v>
      </c>
      <c r="O1909" s="1">
        <v>2.56</v>
      </c>
      <c r="Q1909" s="2">
        <v>41396</v>
      </c>
      <c r="R1909" s="1">
        <v>2.7</v>
      </c>
      <c r="T1909" s="2">
        <v>41403</v>
      </c>
      <c r="U1909" s="1">
        <v>2.585</v>
      </c>
      <c r="W1909" s="2">
        <v>41403</v>
      </c>
      <c r="X1909" s="1">
        <v>2.5525000000000002</v>
      </c>
      <c r="Z1909" s="2">
        <v>41395</v>
      </c>
      <c r="AA1909" s="1">
        <v>2.5425</v>
      </c>
      <c r="AC1909" s="2">
        <v>41397</v>
      </c>
      <c r="AD1909" s="1">
        <v>2.6</v>
      </c>
      <c r="AF1909" s="2">
        <v>41837</v>
      </c>
      <c r="AG1909" s="1">
        <v>0.2336</v>
      </c>
      <c r="AI1909" s="2">
        <v>41395</v>
      </c>
      <c r="AJ1909" s="1">
        <v>2.7515000000000001</v>
      </c>
      <c r="AL1909" s="2">
        <v>41396</v>
      </c>
      <c r="AM1909" s="1">
        <v>1.7905</v>
      </c>
      <c r="AO1909" s="2">
        <v>41394</v>
      </c>
      <c r="AP1909" s="1">
        <v>0.34399999999999997</v>
      </c>
      <c r="AR1909" s="2">
        <v>41387</v>
      </c>
      <c r="AS1909" s="1">
        <v>0.30349999999999999</v>
      </c>
      <c r="AU1909" s="2">
        <v>41394</v>
      </c>
      <c r="AV1909" s="1">
        <v>2.149</v>
      </c>
      <c r="AX1909" s="2">
        <v>41393</v>
      </c>
      <c r="AY1909" s="1">
        <v>2.0651999999999999</v>
      </c>
      <c r="BA1909" s="116">
        <v>41394</v>
      </c>
      <c r="BB1909" s="1">
        <v>1.476</v>
      </c>
      <c r="BD1909" s="2">
        <v>41386</v>
      </c>
      <c r="BE1909" s="1">
        <v>0.40100000000000002</v>
      </c>
      <c r="BG1909" s="2">
        <v>41495</v>
      </c>
      <c r="BH1909" s="1">
        <v>2.57</v>
      </c>
      <c r="BI1909" s="2"/>
      <c r="BJ1909" s="2">
        <v>41495</v>
      </c>
      <c r="BK1909" s="1">
        <v>1.3599999999999999</v>
      </c>
      <c r="BM1909" s="2">
        <v>41395</v>
      </c>
      <c r="BN1909" s="1">
        <v>0.75019999999999998</v>
      </c>
    </row>
    <row r="1910" spans="2:66">
      <c r="B1910" s="2">
        <v>41876</v>
      </c>
      <c r="C1910" s="1">
        <v>2.41</v>
      </c>
      <c r="E1910" s="2">
        <v>41340</v>
      </c>
      <c r="F1910" s="1">
        <v>2.64</v>
      </c>
      <c r="H1910" s="2">
        <v>41362</v>
      </c>
      <c r="I1910" s="1">
        <v>2.52</v>
      </c>
      <c r="K1910" s="2">
        <v>41360</v>
      </c>
      <c r="L1910" s="1">
        <v>2.86</v>
      </c>
      <c r="N1910" s="2">
        <v>41368</v>
      </c>
      <c r="O1910" s="1">
        <v>2.57</v>
      </c>
      <c r="Q1910" s="2">
        <v>41397</v>
      </c>
      <c r="R1910" s="1">
        <v>2.7229999999999999</v>
      </c>
      <c r="T1910" s="2">
        <v>41404</v>
      </c>
      <c r="U1910" s="1">
        <v>2.6</v>
      </c>
      <c r="W1910" s="2">
        <v>41404</v>
      </c>
      <c r="X1910" s="1">
        <v>2.56</v>
      </c>
      <c r="Z1910" s="2">
        <v>41396</v>
      </c>
      <c r="AA1910" s="1">
        <v>2.504</v>
      </c>
      <c r="AC1910" s="2">
        <v>41400</v>
      </c>
      <c r="AD1910" s="1">
        <v>2.645</v>
      </c>
      <c r="AF1910" s="2">
        <v>41838</v>
      </c>
      <c r="AG1910" s="1">
        <v>0.2316</v>
      </c>
      <c r="AI1910" s="2">
        <v>41396</v>
      </c>
      <c r="AJ1910" s="1">
        <v>2.738</v>
      </c>
      <c r="AL1910" s="2">
        <v>41397</v>
      </c>
      <c r="AM1910" s="1">
        <v>1.899</v>
      </c>
      <c r="AO1910" s="2">
        <v>41395</v>
      </c>
      <c r="AP1910" s="1">
        <v>0.33750000000000002</v>
      </c>
      <c r="AR1910" s="2">
        <v>41388</v>
      </c>
      <c r="AS1910" s="1">
        <v>0.30099999999999999</v>
      </c>
      <c r="AU1910" s="2">
        <v>41395</v>
      </c>
      <c r="AV1910" s="1">
        <v>2.1434000000000002</v>
      </c>
      <c r="AX1910" s="2">
        <v>41394</v>
      </c>
      <c r="AY1910" s="1">
        <v>2.0670000000000002</v>
      </c>
      <c r="BA1910" s="116">
        <v>41395</v>
      </c>
      <c r="BB1910" s="1">
        <v>1.4703999999999999</v>
      </c>
      <c r="BD1910" s="2">
        <v>41387</v>
      </c>
      <c r="BE1910" s="1">
        <v>0.39500000000000002</v>
      </c>
      <c r="BG1910" s="2">
        <v>41498</v>
      </c>
      <c r="BH1910" s="1">
        <v>2.61</v>
      </c>
      <c r="BI1910" s="2"/>
      <c r="BJ1910" s="2">
        <v>41498</v>
      </c>
      <c r="BK1910" s="1">
        <v>1.3900000000000001</v>
      </c>
      <c r="BM1910" s="2">
        <v>41396</v>
      </c>
      <c r="BN1910" s="1">
        <v>0.71099999999999997</v>
      </c>
    </row>
    <row r="1911" spans="2:66">
      <c r="B1911" s="2">
        <v>41877</v>
      </c>
      <c r="C1911" s="1">
        <v>2.4</v>
      </c>
      <c r="E1911" s="2">
        <v>41341</v>
      </c>
      <c r="F1911" s="1">
        <v>2.64</v>
      </c>
      <c r="H1911" s="2">
        <v>41365</v>
      </c>
      <c r="I1911" s="1">
        <v>2.4900000000000002</v>
      </c>
      <c r="K1911" s="2">
        <v>41361</v>
      </c>
      <c r="L1911" s="1">
        <v>2.73</v>
      </c>
      <c r="N1911" s="2">
        <v>41369</v>
      </c>
      <c r="O1911" s="1">
        <v>2.54</v>
      </c>
      <c r="Q1911" s="2">
        <v>41400</v>
      </c>
      <c r="R1911" s="1">
        <v>2.7875000000000001</v>
      </c>
      <c r="T1911" s="2">
        <v>41407</v>
      </c>
      <c r="U1911" s="1">
        <v>2.62</v>
      </c>
      <c r="W1911" s="2">
        <v>41407</v>
      </c>
      <c r="X1911" s="1">
        <v>2.5750000000000002</v>
      </c>
      <c r="Z1911" s="2">
        <v>41397</v>
      </c>
      <c r="AA1911" s="1">
        <v>2.5179999999999998</v>
      </c>
      <c r="AC1911" s="2">
        <v>41401</v>
      </c>
      <c r="AD1911" s="1">
        <v>2.6379999999999999</v>
      </c>
      <c r="AF1911" s="2">
        <v>41841</v>
      </c>
      <c r="AG1911" s="1">
        <v>0.2331</v>
      </c>
      <c r="AI1911" s="2">
        <v>41397</v>
      </c>
      <c r="AJ1911" s="1">
        <v>2.8660000000000001</v>
      </c>
      <c r="AL1911" s="2">
        <v>41400</v>
      </c>
      <c r="AM1911" s="1">
        <v>1.9224999999999999</v>
      </c>
      <c r="AO1911" s="2">
        <v>41396</v>
      </c>
      <c r="AP1911" s="1">
        <v>0.33400000000000002</v>
      </c>
      <c r="AR1911" s="2">
        <v>41389</v>
      </c>
      <c r="AS1911" s="1">
        <v>0.30199999999999999</v>
      </c>
      <c r="AU1911" s="2">
        <v>41396</v>
      </c>
      <c r="AV1911" s="1">
        <v>2.1349999999999998</v>
      </c>
      <c r="AX1911" s="2">
        <v>41395</v>
      </c>
      <c r="AY1911" s="1">
        <v>2.0604</v>
      </c>
      <c r="BA1911" s="116">
        <v>41396</v>
      </c>
      <c r="BB1911" s="1">
        <v>1.4430000000000001</v>
      </c>
      <c r="BD1911" s="2">
        <v>41388</v>
      </c>
      <c r="BE1911" s="1">
        <v>0.38800000000000001</v>
      </c>
      <c r="BG1911" s="2">
        <v>41499</v>
      </c>
      <c r="BH1911" s="1">
        <v>2.71</v>
      </c>
      <c r="BI1911" s="2"/>
      <c r="BJ1911" s="2">
        <v>41499</v>
      </c>
      <c r="BK1911" s="1">
        <v>1.49</v>
      </c>
      <c r="BM1911" s="2">
        <v>41397</v>
      </c>
      <c r="BN1911" s="1">
        <v>0.76100000000000001</v>
      </c>
    </row>
    <row r="1912" spans="2:66">
      <c r="B1912" s="2">
        <v>41878</v>
      </c>
      <c r="C1912" s="1">
        <v>2.4</v>
      </c>
      <c r="E1912" s="2">
        <v>41344</v>
      </c>
      <c r="F1912" s="1">
        <v>2.64</v>
      </c>
      <c r="H1912" s="2">
        <v>41366</v>
      </c>
      <c r="I1912" s="1">
        <v>2.4699999999999998</v>
      </c>
      <c r="K1912" s="2">
        <v>41362</v>
      </c>
      <c r="L1912" s="1">
        <v>2.8</v>
      </c>
      <c r="N1912" s="2">
        <v>41372</v>
      </c>
      <c r="O1912" s="1">
        <v>2.57</v>
      </c>
      <c r="Q1912" s="2">
        <v>41401</v>
      </c>
      <c r="R1912" s="1">
        <v>2.77</v>
      </c>
      <c r="T1912" s="2">
        <v>41408</v>
      </c>
      <c r="U1912" s="1">
        <v>2.61</v>
      </c>
      <c r="W1912" s="2">
        <v>41408</v>
      </c>
      <c r="X1912" s="1">
        <v>2.5674999999999999</v>
      </c>
      <c r="Z1912" s="2">
        <v>41400</v>
      </c>
      <c r="AA1912" s="1">
        <v>2.5825</v>
      </c>
      <c r="AC1912" s="2">
        <v>41402</v>
      </c>
      <c r="AD1912" s="1">
        <v>2.6524999999999999</v>
      </c>
      <c r="AF1912" s="2">
        <v>41842</v>
      </c>
      <c r="AG1912" s="1">
        <v>0.2326</v>
      </c>
      <c r="AI1912" s="2">
        <v>41400</v>
      </c>
      <c r="AJ1912" s="1">
        <v>2.8936999999999999</v>
      </c>
      <c r="AL1912" s="2">
        <v>41401</v>
      </c>
      <c r="AM1912" s="1">
        <v>1.9370000000000001</v>
      </c>
      <c r="AO1912" s="2">
        <v>41397</v>
      </c>
      <c r="AP1912" s="1">
        <v>0.35160000000000002</v>
      </c>
      <c r="AR1912" s="2">
        <v>41390</v>
      </c>
      <c r="AS1912" s="1">
        <v>0.30149999999999999</v>
      </c>
      <c r="AU1912" s="2">
        <v>41397</v>
      </c>
      <c r="AV1912" s="1">
        <v>2.2439999999999998</v>
      </c>
      <c r="AX1912" s="2">
        <v>41396</v>
      </c>
      <c r="AY1912" s="1">
        <v>2.048</v>
      </c>
      <c r="BA1912" s="116">
        <v>41397</v>
      </c>
      <c r="BB1912" s="1">
        <v>1.528</v>
      </c>
      <c r="BD1912" s="2">
        <v>41389</v>
      </c>
      <c r="BE1912" s="1">
        <v>0.39200000000000002</v>
      </c>
      <c r="BG1912" s="2">
        <v>41500</v>
      </c>
      <c r="BH1912" s="1">
        <v>2.71</v>
      </c>
      <c r="BI1912" s="2"/>
      <c r="BJ1912" s="2">
        <v>41500</v>
      </c>
      <c r="BK1912" s="1">
        <v>1.48</v>
      </c>
      <c r="BM1912" s="2">
        <v>41400</v>
      </c>
      <c r="BN1912" s="1">
        <v>0.75800000000000001</v>
      </c>
    </row>
    <row r="1913" spans="2:66">
      <c r="B1913" s="2">
        <v>41879</v>
      </c>
      <c r="C1913" s="1">
        <v>2.4</v>
      </c>
      <c r="E1913" s="2">
        <v>41345</v>
      </c>
      <c r="F1913" s="1">
        <v>2.6</v>
      </c>
      <c r="H1913" s="2">
        <v>41367</v>
      </c>
      <c r="I1913" s="1">
        <v>2.4699999999999998</v>
      </c>
      <c r="K1913" s="2">
        <v>41365</v>
      </c>
      <c r="L1913" s="1">
        <v>2.81</v>
      </c>
      <c r="N1913" s="2">
        <v>41373</v>
      </c>
      <c r="O1913" s="1">
        <v>2.59</v>
      </c>
      <c r="Q1913" s="2">
        <v>41402</v>
      </c>
      <c r="R1913" s="1">
        <v>2.7850000000000001</v>
      </c>
      <c r="T1913" s="2">
        <v>41409</v>
      </c>
      <c r="U1913" s="1">
        <v>2.63</v>
      </c>
      <c r="W1913" s="2">
        <v>41409</v>
      </c>
      <c r="X1913" s="1">
        <v>2.5775000000000001</v>
      </c>
      <c r="Z1913" s="2">
        <v>41401</v>
      </c>
      <c r="AA1913" s="1">
        <v>2.5649999999999999</v>
      </c>
      <c r="AC1913" s="2">
        <v>41403</v>
      </c>
      <c r="AD1913" s="1">
        <v>2.59</v>
      </c>
      <c r="AF1913" s="2">
        <v>41843</v>
      </c>
      <c r="AG1913" s="1">
        <v>0.2341</v>
      </c>
      <c r="AI1913" s="2">
        <v>41401</v>
      </c>
      <c r="AJ1913" s="1">
        <v>2.9097</v>
      </c>
      <c r="AL1913" s="2">
        <v>41402</v>
      </c>
      <c r="AM1913" s="1">
        <v>1.9304999999999999</v>
      </c>
      <c r="AO1913" s="2">
        <v>41400</v>
      </c>
      <c r="AP1913" s="1">
        <v>0.35389999999999999</v>
      </c>
      <c r="AR1913" s="2">
        <v>41393</v>
      </c>
      <c r="AS1913" s="1">
        <v>0.29099999999999998</v>
      </c>
      <c r="AU1913" s="2">
        <v>41400</v>
      </c>
      <c r="AV1913" s="1">
        <v>2.2589999999999999</v>
      </c>
      <c r="AX1913" s="2">
        <v>41397</v>
      </c>
      <c r="AY1913" s="1">
        <v>2.1549999999999998</v>
      </c>
      <c r="BA1913" s="116">
        <v>41400</v>
      </c>
      <c r="BB1913" s="1">
        <v>1.5489999999999999</v>
      </c>
      <c r="BD1913" s="2">
        <v>41390</v>
      </c>
      <c r="BE1913" s="1">
        <v>0.38200000000000001</v>
      </c>
      <c r="BG1913" s="2">
        <v>41501</v>
      </c>
      <c r="BH1913" s="1">
        <v>2.77</v>
      </c>
      <c r="BI1913" s="2"/>
      <c r="BJ1913" s="2">
        <v>41501</v>
      </c>
      <c r="BK1913" s="1">
        <v>1.54</v>
      </c>
      <c r="BM1913" s="2">
        <v>41401</v>
      </c>
      <c r="BN1913" s="1">
        <v>0.81100000000000005</v>
      </c>
    </row>
    <row r="1914" spans="2:66">
      <c r="B1914" s="2">
        <v>41880</v>
      </c>
      <c r="C1914" s="1">
        <v>2.4</v>
      </c>
      <c r="E1914" s="2">
        <v>41346</v>
      </c>
      <c r="F1914" s="1">
        <v>2.6</v>
      </c>
      <c r="H1914" s="2">
        <v>41368</v>
      </c>
      <c r="I1914" s="1">
        <v>2.48</v>
      </c>
      <c r="K1914" s="2">
        <v>41366</v>
      </c>
      <c r="L1914" s="1">
        <v>2.8</v>
      </c>
      <c r="N1914" s="2">
        <v>41374</v>
      </c>
      <c r="O1914" s="1">
        <v>2.58</v>
      </c>
      <c r="Q1914" s="2">
        <v>41403</v>
      </c>
      <c r="R1914" s="1">
        <v>2.7749999999999999</v>
      </c>
      <c r="T1914" s="2">
        <v>41410</v>
      </c>
      <c r="U1914" s="1">
        <v>2.63</v>
      </c>
      <c r="W1914" s="2">
        <v>41410</v>
      </c>
      <c r="X1914" s="1">
        <v>2.58</v>
      </c>
      <c r="Z1914" s="2">
        <v>41402</v>
      </c>
      <c r="AA1914" s="1">
        <v>2.58</v>
      </c>
      <c r="AC1914" s="2">
        <v>41404</v>
      </c>
      <c r="AD1914" s="1">
        <v>2.5874999999999999</v>
      </c>
      <c r="AF1914" s="2">
        <v>41844</v>
      </c>
      <c r="AG1914" s="1">
        <v>0.2351</v>
      </c>
      <c r="AI1914" s="2">
        <v>41402</v>
      </c>
      <c r="AJ1914" s="1">
        <v>2.9064999999999999</v>
      </c>
      <c r="AL1914" s="2">
        <v>41403</v>
      </c>
      <c r="AM1914" s="1">
        <v>1.9391</v>
      </c>
      <c r="AO1914" s="2">
        <v>41401</v>
      </c>
      <c r="AP1914" s="1">
        <v>0.35980000000000001</v>
      </c>
      <c r="AR1914" s="2">
        <v>41394</v>
      </c>
      <c r="AS1914" s="1">
        <v>0.29099999999999998</v>
      </c>
      <c r="AU1914" s="2">
        <v>41401</v>
      </c>
      <c r="AV1914" s="1">
        <v>2.2833000000000001</v>
      </c>
      <c r="AX1914" s="2">
        <v>41400</v>
      </c>
      <c r="AY1914" s="1">
        <v>2.177</v>
      </c>
      <c r="BA1914" s="116">
        <v>41401</v>
      </c>
      <c r="BB1914" s="1">
        <v>1.581</v>
      </c>
      <c r="BD1914" s="2">
        <v>41393</v>
      </c>
      <c r="BE1914" s="1">
        <v>0.378</v>
      </c>
      <c r="BG1914" s="2">
        <v>41502</v>
      </c>
      <c r="BH1914" s="1">
        <v>2.84</v>
      </c>
      <c r="BI1914" s="2"/>
      <c r="BJ1914" s="2">
        <v>41502</v>
      </c>
      <c r="BK1914" s="1">
        <v>1.6</v>
      </c>
      <c r="BM1914" s="2">
        <v>41402</v>
      </c>
      <c r="BN1914" s="1">
        <v>0.78900000000000003</v>
      </c>
    </row>
    <row r="1915" spans="2:66">
      <c r="B1915" s="2">
        <v>41883</v>
      </c>
      <c r="C1915" s="1">
        <v>2.4</v>
      </c>
      <c r="E1915" s="2">
        <v>41347</v>
      </c>
      <c r="F1915" s="1">
        <v>2.6</v>
      </c>
      <c r="H1915" s="2">
        <v>41369</v>
      </c>
      <c r="I1915" s="1">
        <v>2.44</v>
      </c>
      <c r="K1915" s="2">
        <v>41367</v>
      </c>
      <c r="L1915" s="1">
        <v>2.7800000000000002</v>
      </c>
      <c r="N1915" s="2">
        <v>41375</v>
      </c>
      <c r="O1915" s="1">
        <v>2.7199999999999998</v>
      </c>
      <c r="Q1915" s="2">
        <v>41404</v>
      </c>
      <c r="R1915" s="1">
        <v>2.8075000000000001</v>
      </c>
      <c r="T1915" s="2">
        <v>41414</v>
      </c>
      <c r="U1915" s="1">
        <v>2.6724999999999999</v>
      </c>
      <c r="W1915" s="2">
        <v>41414</v>
      </c>
      <c r="X1915" s="1">
        <v>2.6150000000000002</v>
      </c>
      <c r="Z1915" s="2">
        <v>41403</v>
      </c>
      <c r="AA1915" s="1">
        <v>2.5449999999999999</v>
      </c>
      <c r="AC1915" s="2">
        <v>41407</v>
      </c>
      <c r="AD1915" s="1">
        <v>2.59</v>
      </c>
      <c r="AF1915" s="2">
        <v>41845</v>
      </c>
      <c r="AG1915" s="1">
        <v>0.2341</v>
      </c>
      <c r="AI1915" s="2">
        <v>41403</v>
      </c>
      <c r="AJ1915" s="1">
        <v>2.9175</v>
      </c>
      <c r="AL1915" s="2">
        <v>41404</v>
      </c>
      <c r="AM1915" s="1">
        <v>2.0219999999999998</v>
      </c>
      <c r="AO1915" s="2">
        <v>41402</v>
      </c>
      <c r="AP1915" s="1">
        <v>0.3533</v>
      </c>
      <c r="AR1915" s="2">
        <v>41395</v>
      </c>
      <c r="AS1915" s="1">
        <v>0.28970000000000001</v>
      </c>
      <c r="AU1915" s="2">
        <v>41402</v>
      </c>
      <c r="AV1915" s="1">
        <v>2.2720000000000002</v>
      </c>
      <c r="AX1915" s="2">
        <v>41401</v>
      </c>
      <c r="AY1915" s="1">
        <v>2.2050000000000001</v>
      </c>
      <c r="BA1915" s="116">
        <v>41402</v>
      </c>
      <c r="BB1915" s="1">
        <v>1.5659999999999998</v>
      </c>
      <c r="BD1915" s="2">
        <v>41394</v>
      </c>
      <c r="BE1915" s="1">
        <v>0.39200000000000002</v>
      </c>
      <c r="BG1915" s="2">
        <v>41505</v>
      </c>
      <c r="BH1915" s="1">
        <v>2.88</v>
      </c>
      <c r="BI1915" s="2"/>
      <c r="BJ1915" s="2">
        <v>41505</v>
      </c>
      <c r="BK1915" s="1">
        <v>1.63</v>
      </c>
      <c r="BM1915" s="2">
        <v>41403</v>
      </c>
      <c r="BN1915" s="1">
        <v>0.78249999999999997</v>
      </c>
    </row>
    <row r="1916" spans="2:66">
      <c r="B1916" s="2">
        <v>41884</v>
      </c>
      <c r="C1916" s="1">
        <v>2.36</v>
      </c>
      <c r="E1916" s="2">
        <v>41348</v>
      </c>
      <c r="F1916" s="1">
        <v>2.6</v>
      </c>
      <c r="H1916" s="2">
        <v>41372</v>
      </c>
      <c r="I1916" s="1">
        <v>2.4699999999999998</v>
      </c>
      <c r="K1916" s="2">
        <v>41368</v>
      </c>
      <c r="L1916" s="1">
        <v>2.79</v>
      </c>
      <c r="N1916" s="2">
        <v>41376</v>
      </c>
      <c r="O1916" s="1">
        <v>2.76</v>
      </c>
      <c r="Q1916" s="2">
        <v>41407</v>
      </c>
      <c r="R1916" s="1">
        <v>2.8250000000000002</v>
      </c>
      <c r="T1916" s="2">
        <v>41415</v>
      </c>
      <c r="U1916" s="1">
        <v>2.6775000000000002</v>
      </c>
      <c r="W1916" s="2">
        <v>41415</v>
      </c>
      <c r="X1916" s="1">
        <v>2.6175000000000002</v>
      </c>
      <c r="Z1916" s="2">
        <v>41404</v>
      </c>
      <c r="AA1916" s="1">
        <v>2.5474999999999999</v>
      </c>
      <c r="AC1916" s="2">
        <v>41408</v>
      </c>
      <c r="AD1916" s="1">
        <v>2.5825</v>
      </c>
      <c r="AF1916" s="2">
        <v>41848</v>
      </c>
      <c r="AG1916" s="1">
        <v>0.2361</v>
      </c>
      <c r="AI1916" s="2">
        <v>41404</v>
      </c>
      <c r="AJ1916" s="1">
        <v>3.0019999999999998</v>
      </c>
      <c r="AL1916" s="2">
        <v>41407</v>
      </c>
      <c r="AM1916" s="1">
        <v>2.0438999999999998</v>
      </c>
      <c r="AO1916" s="2">
        <v>41403</v>
      </c>
      <c r="AP1916" s="1">
        <v>0.35349999999999998</v>
      </c>
      <c r="AR1916" s="2">
        <v>41396</v>
      </c>
      <c r="AS1916" s="1">
        <v>0.28749999999999998</v>
      </c>
      <c r="AU1916" s="2">
        <v>41403</v>
      </c>
      <c r="AV1916" s="1">
        <v>2.2745000000000002</v>
      </c>
      <c r="AX1916" s="2">
        <v>41402</v>
      </c>
      <c r="AY1916" s="1">
        <v>2.19</v>
      </c>
      <c r="BA1916" s="116">
        <v>41403</v>
      </c>
      <c r="BB1916" s="1">
        <v>1.5655000000000001</v>
      </c>
      <c r="BD1916" s="2">
        <v>41395</v>
      </c>
      <c r="BE1916" s="1">
        <v>0.38</v>
      </c>
      <c r="BG1916" s="2">
        <v>41506</v>
      </c>
      <c r="BH1916" s="1">
        <v>2.82</v>
      </c>
      <c r="BI1916" s="2"/>
      <c r="BJ1916" s="2">
        <v>41506</v>
      </c>
      <c r="BK1916" s="1">
        <v>1.5699999999999998</v>
      </c>
      <c r="BM1916" s="2">
        <v>41404</v>
      </c>
      <c r="BN1916" s="1">
        <v>0.84550000000000003</v>
      </c>
    </row>
    <row r="1917" spans="2:66">
      <c r="B1917" s="2">
        <v>41885</v>
      </c>
      <c r="C1917" s="1">
        <v>2.36</v>
      </c>
      <c r="E1917" s="2">
        <v>41351</v>
      </c>
      <c r="F1917" s="1">
        <v>2.59</v>
      </c>
      <c r="H1917" s="2">
        <v>41373</v>
      </c>
      <c r="I1917" s="1">
        <v>2.4900000000000002</v>
      </c>
      <c r="K1917" s="2">
        <v>41369</v>
      </c>
      <c r="L1917" s="1">
        <v>2.76</v>
      </c>
      <c r="N1917" s="2">
        <v>41379</v>
      </c>
      <c r="O1917" s="1">
        <v>2.75</v>
      </c>
      <c r="Q1917" s="2">
        <v>41408</v>
      </c>
      <c r="R1917" s="1">
        <v>2.81</v>
      </c>
      <c r="T1917" s="2">
        <v>41416</v>
      </c>
      <c r="U1917" s="1">
        <v>2.6850000000000001</v>
      </c>
      <c r="W1917" s="2">
        <v>41416</v>
      </c>
      <c r="X1917" s="1">
        <v>2.6225000000000001</v>
      </c>
      <c r="Z1917" s="2">
        <v>41407</v>
      </c>
      <c r="AA1917" s="1">
        <v>2.56</v>
      </c>
      <c r="AC1917" s="2">
        <v>41409</v>
      </c>
      <c r="AD1917" s="1">
        <v>2.5874999999999999</v>
      </c>
      <c r="AF1917" s="2">
        <v>41849</v>
      </c>
      <c r="AG1917" s="1">
        <v>0.23710000000000001</v>
      </c>
      <c r="AI1917" s="2">
        <v>41407</v>
      </c>
      <c r="AJ1917" s="1">
        <v>3.0419999999999998</v>
      </c>
      <c r="AL1917" s="2">
        <v>41408</v>
      </c>
      <c r="AM1917" s="1">
        <v>2.0964999999999998</v>
      </c>
      <c r="AO1917" s="2">
        <v>41404</v>
      </c>
      <c r="AP1917" s="1">
        <v>0.36649999999999999</v>
      </c>
      <c r="AR1917" s="2">
        <v>41397</v>
      </c>
      <c r="AS1917" s="1">
        <v>0.29599999999999999</v>
      </c>
      <c r="AU1917" s="2">
        <v>41404</v>
      </c>
      <c r="AV1917" s="1">
        <v>2.3454999999999999</v>
      </c>
      <c r="AX1917" s="2">
        <v>41403</v>
      </c>
      <c r="AY1917" s="1">
        <v>2.1880000000000002</v>
      </c>
      <c r="BA1917" s="116">
        <v>41404</v>
      </c>
      <c r="BB1917" s="1">
        <v>1.6400000000000001</v>
      </c>
      <c r="BD1917" s="2">
        <v>41396</v>
      </c>
      <c r="BE1917" s="1">
        <v>0.34350000000000003</v>
      </c>
      <c r="BG1917" s="2">
        <v>41507</v>
      </c>
      <c r="BH1917" s="1">
        <v>2.87</v>
      </c>
      <c r="BI1917" s="2"/>
      <c r="BJ1917" s="2">
        <v>41507</v>
      </c>
      <c r="BK1917" s="1">
        <v>1.6400000000000001</v>
      </c>
      <c r="BM1917" s="2">
        <v>41407</v>
      </c>
      <c r="BN1917" s="1">
        <v>0.8115</v>
      </c>
    </row>
    <row r="1918" spans="2:66">
      <c r="B1918" s="2">
        <v>41886</v>
      </c>
      <c r="C1918" s="1">
        <v>2.35</v>
      </c>
      <c r="E1918" s="2">
        <v>41352</v>
      </c>
      <c r="F1918" s="1">
        <v>2.59</v>
      </c>
      <c r="H1918" s="2">
        <v>41374</v>
      </c>
      <c r="I1918" s="1">
        <v>2.48</v>
      </c>
      <c r="K1918" s="2">
        <v>41372</v>
      </c>
      <c r="L1918" s="1">
        <v>2.77</v>
      </c>
      <c r="N1918" s="2">
        <v>41380</v>
      </c>
      <c r="O1918" s="1">
        <v>2.69</v>
      </c>
      <c r="Q1918" s="2">
        <v>41409</v>
      </c>
      <c r="R1918" s="1">
        <v>2.83</v>
      </c>
      <c r="T1918" s="2">
        <v>41417</v>
      </c>
      <c r="U1918" s="1">
        <v>2.6875</v>
      </c>
      <c r="W1918" s="2">
        <v>41417</v>
      </c>
      <c r="X1918" s="1">
        <v>2.625</v>
      </c>
      <c r="Z1918" s="2">
        <v>41408</v>
      </c>
      <c r="AA1918" s="1">
        <v>2.5550000000000002</v>
      </c>
      <c r="AC1918" s="2">
        <v>41410</v>
      </c>
      <c r="AD1918" s="1">
        <v>2.5925000000000002</v>
      </c>
      <c r="AF1918" s="2">
        <v>41850</v>
      </c>
      <c r="AG1918" s="1">
        <v>0.23960000000000001</v>
      </c>
      <c r="AI1918" s="2">
        <v>41408</v>
      </c>
      <c r="AJ1918" s="1">
        <v>3.1</v>
      </c>
      <c r="AL1918" s="2">
        <v>41409</v>
      </c>
      <c r="AM1918" s="1">
        <v>2.0514999999999999</v>
      </c>
      <c r="AO1918" s="2">
        <v>41407</v>
      </c>
      <c r="AP1918" s="1">
        <v>0.3745</v>
      </c>
      <c r="AR1918" s="2">
        <v>41400</v>
      </c>
      <c r="AS1918" s="1">
        <v>0.29549999999999998</v>
      </c>
      <c r="AU1918" s="2">
        <v>41407</v>
      </c>
      <c r="AV1918" s="1">
        <v>2.3279999999999998</v>
      </c>
      <c r="AX1918" s="2">
        <v>41404</v>
      </c>
      <c r="AY1918" s="1">
        <v>2.2614999999999998</v>
      </c>
      <c r="BA1918" s="116">
        <v>41407</v>
      </c>
      <c r="BB1918" s="1">
        <v>1.6171</v>
      </c>
      <c r="BD1918" s="2">
        <v>41397</v>
      </c>
      <c r="BE1918" s="1">
        <v>0.36899999999999999</v>
      </c>
      <c r="BG1918" s="2">
        <v>41508</v>
      </c>
      <c r="BH1918" s="1">
        <v>2.9</v>
      </c>
      <c r="BI1918" s="2"/>
      <c r="BJ1918" s="2">
        <v>41508</v>
      </c>
      <c r="BK1918" s="1">
        <v>1.71</v>
      </c>
      <c r="BM1918" s="2">
        <v>41408</v>
      </c>
      <c r="BN1918" s="1">
        <v>0.84050000000000002</v>
      </c>
    </row>
    <row r="1919" spans="2:66">
      <c r="B1919" s="2">
        <v>41887</v>
      </c>
      <c r="C1919" s="1">
        <v>2.35</v>
      </c>
      <c r="E1919" s="2">
        <v>41353</v>
      </c>
      <c r="F1919" s="1">
        <v>2.59</v>
      </c>
      <c r="H1919" s="2">
        <v>41375</v>
      </c>
      <c r="I1919" s="1">
        <v>2.63</v>
      </c>
      <c r="K1919" s="2">
        <v>41373</v>
      </c>
      <c r="L1919" s="1">
        <v>2.79</v>
      </c>
      <c r="N1919" s="2">
        <v>41381</v>
      </c>
      <c r="O1919" s="1">
        <v>2.69</v>
      </c>
      <c r="Q1919" s="2">
        <v>41410</v>
      </c>
      <c r="R1919" s="1">
        <v>2.835</v>
      </c>
      <c r="T1919" s="2">
        <v>41418</v>
      </c>
      <c r="U1919" s="1">
        <v>2.6949999999999998</v>
      </c>
      <c r="W1919" s="2">
        <v>41418</v>
      </c>
      <c r="X1919" s="1">
        <v>2.6324999999999998</v>
      </c>
      <c r="Z1919" s="2">
        <v>41409</v>
      </c>
      <c r="AA1919" s="1">
        <v>2.5674999999999999</v>
      </c>
      <c r="AC1919" s="2">
        <v>41414</v>
      </c>
      <c r="AD1919" s="1">
        <v>2.61</v>
      </c>
      <c r="AF1919" s="2">
        <v>41851</v>
      </c>
      <c r="AG1919" s="1">
        <v>0.23910000000000001</v>
      </c>
      <c r="AI1919" s="2">
        <v>41409</v>
      </c>
      <c r="AJ1919" s="1">
        <v>3.0545</v>
      </c>
      <c r="AL1919" s="2">
        <v>41410</v>
      </c>
      <c r="AM1919" s="1">
        <v>1.99</v>
      </c>
      <c r="AO1919" s="2">
        <v>41408</v>
      </c>
      <c r="AP1919" s="1">
        <v>0.38150000000000001</v>
      </c>
      <c r="AR1919" s="2">
        <v>41401</v>
      </c>
      <c r="AS1919" s="1">
        <v>0.29849999999999999</v>
      </c>
      <c r="AU1919" s="2">
        <v>41408</v>
      </c>
      <c r="AV1919" s="1">
        <v>2.3613</v>
      </c>
      <c r="AX1919" s="2">
        <v>41407</v>
      </c>
      <c r="AY1919" s="1">
        <v>2.2441</v>
      </c>
      <c r="BA1919" s="116">
        <v>41408</v>
      </c>
      <c r="BB1919" s="1">
        <v>1.6493</v>
      </c>
      <c r="BD1919" s="2">
        <v>41400</v>
      </c>
      <c r="BE1919" s="1">
        <v>0.36699999999999999</v>
      </c>
      <c r="BG1919" s="2">
        <v>41509</v>
      </c>
      <c r="BH1919" s="1">
        <v>2.82</v>
      </c>
      <c r="BI1919" s="2"/>
      <c r="BJ1919" s="2">
        <v>41509</v>
      </c>
      <c r="BK1919" s="1">
        <v>1.6600000000000001</v>
      </c>
      <c r="BM1919" s="2">
        <v>41409</v>
      </c>
      <c r="BN1919" s="1">
        <v>0.80559999999999998</v>
      </c>
    </row>
    <row r="1920" spans="2:66">
      <c r="B1920" s="2">
        <v>41893</v>
      </c>
      <c r="C1920" s="1">
        <v>2.35</v>
      </c>
      <c r="E1920" s="2">
        <v>41354</v>
      </c>
      <c r="F1920" s="1">
        <v>2.59</v>
      </c>
      <c r="H1920" s="2">
        <v>41376</v>
      </c>
      <c r="I1920" s="1">
        <v>2.67</v>
      </c>
      <c r="K1920" s="2">
        <v>41374</v>
      </c>
      <c r="L1920" s="1">
        <v>2.79</v>
      </c>
      <c r="N1920" s="2">
        <v>41382</v>
      </c>
      <c r="O1920" s="1">
        <v>2.66</v>
      </c>
      <c r="Q1920" s="2">
        <v>41414</v>
      </c>
      <c r="R1920" s="1">
        <v>2.8774999999999999</v>
      </c>
      <c r="T1920" s="2">
        <v>41421</v>
      </c>
      <c r="U1920" s="1">
        <v>2.6749999999999998</v>
      </c>
      <c r="W1920" s="2">
        <v>41421</v>
      </c>
      <c r="X1920" s="1">
        <v>2.6150000000000002</v>
      </c>
      <c r="Z1920" s="2">
        <v>41410</v>
      </c>
      <c r="AA1920" s="1">
        <v>2.5674999999999999</v>
      </c>
      <c r="AC1920" s="2">
        <v>41415</v>
      </c>
      <c r="AD1920" s="1">
        <v>2.61</v>
      </c>
      <c r="AF1920" s="2">
        <v>41852</v>
      </c>
      <c r="AG1920" s="1">
        <v>0.23810000000000001</v>
      </c>
      <c r="AI1920" s="2">
        <v>41410</v>
      </c>
      <c r="AJ1920" s="1">
        <v>2.9885000000000002</v>
      </c>
      <c r="AL1920" s="2">
        <v>41411</v>
      </c>
      <c r="AM1920" s="1">
        <v>2.0670000000000002</v>
      </c>
      <c r="AO1920" s="2">
        <v>41409</v>
      </c>
      <c r="AP1920" s="1">
        <v>0.377</v>
      </c>
      <c r="AR1920" s="2">
        <v>41402</v>
      </c>
      <c r="AS1920" s="1">
        <v>0.29749999999999999</v>
      </c>
      <c r="AU1920" s="2">
        <v>41409</v>
      </c>
      <c r="AV1920" s="1">
        <v>2.33</v>
      </c>
      <c r="AX1920" s="2">
        <v>41408</v>
      </c>
      <c r="AY1920" s="1">
        <v>2.2785000000000002</v>
      </c>
      <c r="BA1920" s="116">
        <v>41409</v>
      </c>
      <c r="BB1920" s="1">
        <v>1.6099999999999999</v>
      </c>
      <c r="BD1920" s="2">
        <v>41401</v>
      </c>
      <c r="BE1920" s="1">
        <v>0.39300000000000002</v>
      </c>
      <c r="BG1920" s="2">
        <v>41512</v>
      </c>
      <c r="BH1920" s="1">
        <v>2.79</v>
      </c>
      <c r="BI1920" s="2"/>
      <c r="BJ1920" s="2">
        <v>41512</v>
      </c>
      <c r="BK1920" s="1">
        <v>1.6099999999999999</v>
      </c>
      <c r="BM1920" s="2">
        <v>41410</v>
      </c>
      <c r="BN1920" s="1">
        <v>0.78749999999999998</v>
      </c>
    </row>
    <row r="1921" spans="2:66">
      <c r="B1921" s="2">
        <v>41894</v>
      </c>
      <c r="C1921" s="1">
        <v>2.35</v>
      </c>
      <c r="E1921" s="2">
        <v>41355</v>
      </c>
      <c r="F1921" s="1">
        <v>2.58</v>
      </c>
      <c r="H1921" s="2">
        <v>41379</v>
      </c>
      <c r="I1921" s="1">
        <v>2.66</v>
      </c>
      <c r="K1921" s="2">
        <v>41375</v>
      </c>
      <c r="L1921" s="1">
        <v>2.91</v>
      </c>
      <c r="N1921" s="2">
        <v>41383</v>
      </c>
      <c r="O1921" s="1">
        <v>2.68</v>
      </c>
      <c r="Q1921" s="2">
        <v>41415</v>
      </c>
      <c r="R1921" s="1">
        <v>2.8824999999999998</v>
      </c>
      <c r="T1921" s="2">
        <v>41422</v>
      </c>
      <c r="U1921" s="1">
        <v>2.7050000000000001</v>
      </c>
      <c r="W1921" s="2">
        <v>41422</v>
      </c>
      <c r="X1921" s="1">
        <v>2.64</v>
      </c>
      <c r="Z1921" s="2">
        <v>41414</v>
      </c>
      <c r="AA1921" s="1">
        <v>2.5975000000000001</v>
      </c>
      <c r="AC1921" s="2">
        <v>41416</v>
      </c>
      <c r="AD1921" s="1">
        <v>2.6124999999999998</v>
      </c>
      <c r="AF1921" s="2">
        <v>41855</v>
      </c>
      <c r="AG1921" s="1">
        <v>0.23710000000000001</v>
      </c>
      <c r="AI1921" s="2">
        <v>41411</v>
      </c>
      <c r="AJ1921" s="1">
        <v>3.0659999999999998</v>
      </c>
      <c r="AL1921" s="2">
        <v>41414</v>
      </c>
      <c r="AM1921" s="1">
        <v>2.0781000000000001</v>
      </c>
      <c r="AO1921" s="2">
        <v>41410</v>
      </c>
      <c r="AP1921" s="1">
        <v>0.36809999999999998</v>
      </c>
      <c r="AR1921" s="2">
        <v>41403</v>
      </c>
      <c r="AS1921" s="1">
        <v>0.29699999999999999</v>
      </c>
      <c r="AU1921" s="2">
        <v>41410</v>
      </c>
      <c r="AV1921" s="1">
        <v>2.3140000000000001</v>
      </c>
      <c r="AX1921" s="2">
        <v>41409</v>
      </c>
      <c r="AY1921" s="1">
        <v>2.242</v>
      </c>
      <c r="BA1921" s="116">
        <v>41410</v>
      </c>
      <c r="BB1921" s="1">
        <v>1.591</v>
      </c>
      <c r="BD1921" s="2">
        <v>41402</v>
      </c>
      <c r="BE1921" s="1">
        <v>0.377</v>
      </c>
      <c r="BG1921" s="2">
        <v>41513</v>
      </c>
      <c r="BH1921" s="1">
        <v>2.7199999999999998</v>
      </c>
      <c r="BI1921" s="2"/>
      <c r="BJ1921" s="2">
        <v>41513</v>
      </c>
      <c r="BK1921" s="1">
        <v>1.56</v>
      </c>
      <c r="BM1921" s="2">
        <v>41411</v>
      </c>
      <c r="BN1921" s="1">
        <v>0.77800000000000002</v>
      </c>
    </row>
    <row r="1922" spans="2:66">
      <c r="B1922" s="2">
        <v>41897</v>
      </c>
      <c r="C1922" s="1">
        <v>2.35</v>
      </c>
      <c r="E1922" s="2">
        <v>41358</v>
      </c>
      <c r="F1922" s="1">
        <v>2.59</v>
      </c>
      <c r="H1922" s="2">
        <v>41380</v>
      </c>
      <c r="I1922" s="1">
        <v>2.61</v>
      </c>
      <c r="K1922" s="2">
        <v>41376</v>
      </c>
      <c r="L1922" s="1">
        <v>2.96</v>
      </c>
      <c r="N1922" s="2">
        <v>41386</v>
      </c>
      <c r="O1922" s="1">
        <v>2.69</v>
      </c>
      <c r="Q1922" s="2">
        <v>41416</v>
      </c>
      <c r="R1922" s="1">
        <v>2.89</v>
      </c>
      <c r="T1922" s="2">
        <v>41423</v>
      </c>
      <c r="U1922" s="1">
        <v>2.8250000000000002</v>
      </c>
      <c r="W1922" s="2">
        <v>41423</v>
      </c>
      <c r="X1922" s="1">
        <v>2.7374999999999998</v>
      </c>
      <c r="Z1922" s="2">
        <v>41415</v>
      </c>
      <c r="AA1922" s="1">
        <v>2.5975000000000001</v>
      </c>
      <c r="AC1922" s="2">
        <v>41417</v>
      </c>
      <c r="AD1922" s="1">
        <v>2.61</v>
      </c>
      <c r="AF1922" s="2">
        <v>41856</v>
      </c>
      <c r="AG1922" s="1">
        <v>0.23710000000000001</v>
      </c>
      <c r="AI1922" s="2">
        <v>41414</v>
      </c>
      <c r="AJ1922" s="1">
        <v>3.0720000000000001</v>
      </c>
      <c r="AL1922" s="2">
        <v>41415</v>
      </c>
      <c r="AM1922" s="1">
        <v>2.0352999999999999</v>
      </c>
      <c r="AO1922" s="2">
        <v>41411</v>
      </c>
      <c r="AP1922" s="1">
        <v>0.38479999999999998</v>
      </c>
      <c r="AR1922" s="2">
        <v>41404</v>
      </c>
      <c r="AS1922" s="1">
        <v>0.30109999999999998</v>
      </c>
      <c r="AU1922" s="2">
        <v>41411</v>
      </c>
      <c r="AV1922" s="1">
        <v>2.3176000000000001</v>
      </c>
      <c r="AX1922" s="2">
        <v>41410</v>
      </c>
      <c r="AY1922" s="1">
        <v>2.2250000000000001</v>
      </c>
      <c r="BA1922" s="116">
        <v>41411</v>
      </c>
      <c r="BB1922" s="1">
        <v>1.5906</v>
      </c>
      <c r="BD1922" s="2">
        <v>41403</v>
      </c>
      <c r="BE1922" s="1">
        <v>0.36899999999999999</v>
      </c>
      <c r="BG1922" s="2">
        <v>41514</v>
      </c>
      <c r="BH1922" s="1">
        <v>2.7800000000000002</v>
      </c>
      <c r="BI1922" s="2"/>
      <c r="BJ1922" s="2">
        <v>41514</v>
      </c>
      <c r="BK1922" s="1">
        <v>1.62</v>
      </c>
      <c r="BM1922" s="2">
        <v>41414</v>
      </c>
      <c r="BN1922" s="1">
        <v>0.79500000000000004</v>
      </c>
    </row>
    <row r="1923" spans="2:66">
      <c r="B1923" s="2">
        <v>41898</v>
      </c>
      <c r="C1923" s="1">
        <v>2.35</v>
      </c>
      <c r="E1923" s="2">
        <v>41359</v>
      </c>
      <c r="F1923" s="1">
        <v>2.59</v>
      </c>
      <c r="H1923" s="2">
        <v>41381</v>
      </c>
      <c r="I1923" s="1">
        <v>2.63</v>
      </c>
      <c r="K1923" s="2">
        <v>41379</v>
      </c>
      <c r="L1923" s="1">
        <v>2.9699999999999998</v>
      </c>
      <c r="N1923" s="2">
        <v>41387</v>
      </c>
      <c r="O1923" s="1">
        <v>2.67</v>
      </c>
      <c r="Q1923" s="2">
        <v>41417</v>
      </c>
      <c r="R1923" s="1">
        <v>2.895</v>
      </c>
      <c r="T1923" s="2">
        <v>41424</v>
      </c>
      <c r="U1923" s="1">
        <v>2.8050000000000002</v>
      </c>
      <c r="W1923" s="2">
        <v>41424</v>
      </c>
      <c r="X1923" s="1">
        <v>2.73</v>
      </c>
      <c r="Z1923" s="2">
        <v>41416</v>
      </c>
      <c r="AA1923" s="1">
        <v>2.6025</v>
      </c>
      <c r="AC1923" s="2">
        <v>41418</v>
      </c>
      <c r="AD1923" s="1">
        <v>2.6124999999999998</v>
      </c>
      <c r="AF1923" s="2">
        <v>41857</v>
      </c>
      <c r="AG1923" s="1">
        <v>0.23419999999999999</v>
      </c>
      <c r="AI1923" s="2">
        <v>41415</v>
      </c>
      <c r="AJ1923" s="1">
        <v>3.0188999999999999</v>
      </c>
      <c r="AL1923" s="2">
        <v>41416</v>
      </c>
      <c r="AM1923" s="1">
        <v>2.1522000000000001</v>
      </c>
      <c r="AO1923" s="2">
        <v>41414</v>
      </c>
      <c r="AP1923" s="1">
        <v>0.38179999999999997</v>
      </c>
      <c r="AR1923" s="2">
        <v>41407</v>
      </c>
      <c r="AS1923" s="1">
        <v>0.30599999999999999</v>
      </c>
      <c r="AU1923" s="2">
        <v>41414</v>
      </c>
      <c r="AV1923" s="1">
        <v>2.35</v>
      </c>
      <c r="AX1923" s="2">
        <v>41411</v>
      </c>
      <c r="AY1923" s="1">
        <v>2.2296</v>
      </c>
      <c r="BA1923" s="116">
        <v>41414</v>
      </c>
      <c r="BB1923" s="1">
        <v>1.6139999999999999</v>
      </c>
      <c r="BD1923" s="2">
        <v>41404</v>
      </c>
      <c r="BE1923" s="1">
        <v>0.40100000000000002</v>
      </c>
      <c r="BG1923" s="2">
        <v>41515</v>
      </c>
      <c r="BH1923" s="1">
        <v>2.75</v>
      </c>
      <c r="BI1923" s="2"/>
      <c r="BJ1923" s="2">
        <v>41515</v>
      </c>
      <c r="BK1923" s="1">
        <v>1.6</v>
      </c>
      <c r="BM1923" s="2">
        <v>41415</v>
      </c>
      <c r="BN1923" s="1">
        <v>0.82399999999999995</v>
      </c>
    </row>
    <row r="1924" spans="2:66">
      <c r="B1924" s="2">
        <v>41899</v>
      </c>
      <c r="C1924" s="1">
        <v>2.35</v>
      </c>
      <c r="E1924" s="2">
        <v>41360</v>
      </c>
      <c r="F1924" s="1">
        <v>2.59</v>
      </c>
      <c r="H1924" s="2">
        <v>41382</v>
      </c>
      <c r="I1924" s="1">
        <v>2.59</v>
      </c>
      <c r="K1924" s="2">
        <v>41380</v>
      </c>
      <c r="L1924" s="1">
        <v>2.9</v>
      </c>
      <c r="N1924" s="2">
        <v>41388</v>
      </c>
      <c r="O1924" s="1">
        <v>2.68</v>
      </c>
      <c r="Q1924" s="2">
        <v>41418</v>
      </c>
      <c r="R1924" s="1">
        <v>2.9024999999999999</v>
      </c>
      <c r="T1924" s="2">
        <v>41425</v>
      </c>
      <c r="U1924" s="1">
        <v>2.8395000000000001</v>
      </c>
      <c r="W1924" s="2">
        <v>41425</v>
      </c>
      <c r="X1924" s="1">
        <v>2.7574999999999998</v>
      </c>
      <c r="Z1924" s="2">
        <v>41417</v>
      </c>
      <c r="AA1924" s="1">
        <v>2.6025</v>
      </c>
      <c r="AC1924" s="2">
        <v>41421</v>
      </c>
      <c r="AD1924" s="1">
        <v>2.6</v>
      </c>
      <c r="AF1924" s="2">
        <v>41858</v>
      </c>
      <c r="AG1924" s="1">
        <v>0.2331</v>
      </c>
      <c r="AI1924" s="2">
        <v>41416</v>
      </c>
      <c r="AJ1924" s="1">
        <v>3.1147</v>
      </c>
      <c r="AL1924" s="2">
        <v>41417</v>
      </c>
      <c r="AM1924" s="1">
        <v>2.1343999999999999</v>
      </c>
      <c r="AO1924" s="2">
        <v>41415</v>
      </c>
      <c r="AP1924" s="1">
        <v>0.3805</v>
      </c>
      <c r="AR1924" s="2">
        <v>41408</v>
      </c>
      <c r="AS1924" s="1">
        <v>0.308</v>
      </c>
      <c r="AU1924" s="2">
        <v>41415</v>
      </c>
      <c r="AV1924" s="1">
        <v>2.3730000000000002</v>
      </c>
      <c r="AX1924" s="2">
        <v>41414</v>
      </c>
      <c r="AY1924" s="1">
        <v>2.2589999999999999</v>
      </c>
      <c r="BA1924" s="116">
        <v>41415</v>
      </c>
      <c r="BB1924" s="1">
        <v>1.639</v>
      </c>
      <c r="BD1924" s="2">
        <v>41407</v>
      </c>
      <c r="BE1924" s="1">
        <v>0.38300000000000001</v>
      </c>
      <c r="BG1924" s="2">
        <v>41516</v>
      </c>
      <c r="BH1924" s="1">
        <v>2.7800000000000002</v>
      </c>
      <c r="BI1924" s="2"/>
      <c r="BJ1924" s="2">
        <v>41516</v>
      </c>
      <c r="BK1924" s="1">
        <v>1.62</v>
      </c>
      <c r="BM1924" s="2">
        <v>41416</v>
      </c>
      <c r="BN1924" s="1">
        <v>0.83199999999999996</v>
      </c>
    </row>
    <row r="1925" spans="2:66">
      <c r="B1925" s="2">
        <v>41900</v>
      </c>
      <c r="C1925" s="1">
        <v>2.35</v>
      </c>
      <c r="E1925" s="2">
        <v>41361</v>
      </c>
      <c r="F1925" s="1">
        <v>2.5</v>
      </c>
      <c r="H1925" s="2">
        <v>41383</v>
      </c>
      <c r="I1925" s="1">
        <v>2.61</v>
      </c>
      <c r="K1925" s="2">
        <v>41381</v>
      </c>
      <c r="L1925" s="1">
        <v>2.9</v>
      </c>
      <c r="N1925" s="2">
        <v>41389</v>
      </c>
      <c r="O1925" s="1">
        <v>2.63</v>
      </c>
      <c r="Q1925" s="2">
        <v>41421</v>
      </c>
      <c r="R1925" s="1">
        <v>2.88</v>
      </c>
      <c r="T1925" s="2">
        <v>41428</v>
      </c>
      <c r="U1925" s="1">
        <v>2.83</v>
      </c>
      <c r="W1925" s="2">
        <v>41428</v>
      </c>
      <c r="X1925" s="1">
        <v>2.75</v>
      </c>
      <c r="Z1925" s="2">
        <v>41418</v>
      </c>
      <c r="AA1925" s="1">
        <v>2.6074999999999999</v>
      </c>
      <c r="AC1925" s="2">
        <v>41422</v>
      </c>
      <c r="AD1925" s="1">
        <v>2.62</v>
      </c>
      <c r="AF1925" s="2">
        <v>41859</v>
      </c>
      <c r="AG1925" s="1">
        <v>0.2351</v>
      </c>
      <c r="AI1925" s="2">
        <v>41417</v>
      </c>
      <c r="AJ1925" s="1">
        <v>3.0840000000000001</v>
      </c>
      <c r="AL1925" s="2">
        <v>41418</v>
      </c>
      <c r="AM1925" s="1">
        <v>2.1440000000000001</v>
      </c>
      <c r="AO1925" s="2">
        <v>41416</v>
      </c>
      <c r="AP1925" s="1">
        <v>0.39</v>
      </c>
      <c r="AR1925" s="2">
        <v>41409</v>
      </c>
      <c r="AS1925" s="1">
        <v>0.30449999999999999</v>
      </c>
      <c r="AU1925" s="2">
        <v>41416</v>
      </c>
      <c r="AV1925" s="1">
        <v>2.3849999999999998</v>
      </c>
      <c r="AX1925" s="2">
        <v>41415</v>
      </c>
      <c r="AY1925" s="1">
        <v>2.2850000000000001</v>
      </c>
      <c r="BA1925" s="116">
        <v>41416</v>
      </c>
      <c r="BB1925" s="1">
        <v>1.657</v>
      </c>
      <c r="BD1925" s="2">
        <v>41408</v>
      </c>
      <c r="BE1925" s="1">
        <v>0.4</v>
      </c>
      <c r="BG1925" s="2">
        <v>41520</v>
      </c>
      <c r="BH1925" s="1">
        <v>2.86</v>
      </c>
      <c r="BI1925" s="2"/>
      <c r="BJ1925" s="2">
        <v>41520</v>
      </c>
      <c r="BK1925" s="1">
        <v>1.6800000000000002</v>
      </c>
      <c r="BM1925" s="2">
        <v>41417</v>
      </c>
      <c r="BN1925" s="1">
        <v>0.85699999999999998</v>
      </c>
    </row>
    <row r="1926" spans="2:66">
      <c r="B1926" s="2">
        <v>41901</v>
      </c>
      <c r="C1926" s="1">
        <v>2.35</v>
      </c>
      <c r="E1926" s="2">
        <v>41362</v>
      </c>
      <c r="F1926" s="1">
        <v>2.54</v>
      </c>
      <c r="H1926" s="2">
        <v>41386</v>
      </c>
      <c r="I1926" s="1">
        <v>2.62</v>
      </c>
      <c r="K1926" s="2">
        <v>41382</v>
      </c>
      <c r="L1926" s="1">
        <v>2.86</v>
      </c>
      <c r="N1926" s="2">
        <v>41390</v>
      </c>
      <c r="O1926" s="1">
        <v>2.58</v>
      </c>
      <c r="Q1926" s="2">
        <v>41422</v>
      </c>
      <c r="R1926" s="1">
        <v>2.915</v>
      </c>
      <c r="T1926" s="2">
        <v>41429</v>
      </c>
      <c r="U1926" s="1">
        <v>2.8374999999999999</v>
      </c>
      <c r="W1926" s="2">
        <v>41429</v>
      </c>
      <c r="X1926" s="1">
        <v>2.758</v>
      </c>
      <c r="Z1926" s="2">
        <v>41421</v>
      </c>
      <c r="AA1926" s="1">
        <v>2.59</v>
      </c>
      <c r="AC1926" s="2">
        <v>41423</v>
      </c>
      <c r="AD1926" s="1">
        <v>2.6724999999999999</v>
      </c>
      <c r="AF1926" s="2">
        <v>41862</v>
      </c>
      <c r="AG1926" s="1">
        <v>0.23380000000000001</v>
      </c>
      <c r="AI1926" s="2">
        <v>41418</v>
      </c>
      <c r="AJ1926" s="1">
        <v>3.0750000000000002</v>
      </c>
      <c r="AL1926" s="2">
        <v>41421</v>
      </c>
      <c r="AM1926" s="1">
        <v>2.1379999999999999</v>
      </c>
      <c r="AO1926" s="2">
        <v>41417</v>
      </c>
      <c r="AP1926" s="1">
        <v>0.39400000000000002</v>
      </c>
      <c r="AR1926" s="2">
        <v>41410</v>
      </c>
      <c r="AS1926" s="1">
        <v>0.30349999999999999</v>
      </c>
      <c r="AU1926" s="2">
        <v>41417</v>
      </c>
      <c r="AV1926" s="1">
        <v>2.3573</v>
      </c>
      <c r="AX1926" s="2">
        <v>41416</v>
      </c>
      <c r="AY1926" s="1">
        <v>2.2989999999999999</v>
      </c>
      <c r="BA1926" s="116">
        <v>41417</v>
      </c>
      <c r="BB1926" s="1">
        <v>1.6579999999999999</v>
      </c>
      <c r="BD1926" s="2">
        <v>41409</v>
      </c>
      <c r="BE1926" s="1">
        <v>0.38100000000000001</v>
      </c>
      <c r="BG1926" s="2">
        <v>41521</v>
      </c>
      <c r="BH1926" s="1">
        <v>2.9</v>
      </c>
      <c r="BI1926" s="2"/>
      <c r="BJ1926" s="2">
        <v>41521</v>
      </c>
      <c r="BK1926" s="1">
        <v>1.74</v>
      </c>
      <c r="BM1926" s="2">
        <v>41418</v>
      </c>
      <c r="BN1926" s="1">
        <v>0.877</v>
      </c>
    </row>
    <row r="1927" spans="2:66">
      <c r="B1927" s="2">
        <v>41904</v>
      </c>
      <c r="C1927" s="1">
        <v>2.35</v>
      </c>
      <c r="E1927" s="2">
        <v>41365</v>
      </c>
      <c r="F1927" s="1">
        <v>2.52</v>
      </c>
      <c r="H1927" s="2">
        <v>41387</v>
      </c>
      <c r="I1927" s="1">
        <v>2.6</v>
      </c>
      <c r="K1927" s="2">
        <v>41383</v>
      </c>
      <c r="L1927" s="1">
        <v>2.87</v>
      </c>
      <c r="N1927" s="2">
        <v>41393</v>
      </c>
      <c r="O1927" s="1">
        <v>2.59</v>
      </c>
      <c r="Q1927" s="2">
        <v>41423</v>
      </c>
      <c r="R1927" s="1">
        <v>3.05</v>
      </c>
      <c r="T1927" s="2">
        <v>41430</v>
      </c>
      <c r="U1927" s="1">
        <v>2.8505000000000003</v>
      </c>
      <c r="W1927" s="2">
        <v>41430</v>
      </c>
      <c r="X1927" s="1">
        <v>2.7679999999999998</v>
      </c>
      <c r="Z1927" s="2">
        <v>41422</v>
      </c>
      <c r="AA1927" s="1">
        <v>2.61</v>
      </c>
      <c r="AC1927" s="2">
        <v>41424</v>
      </c>
      <c r="AD1927" s="1">
        <v>2.665</v>
      </c>
      <c r="AF1927" s="2">
        <v>41863</v>
      </c>
      <c r="AG1927" s="1">
        <v>0.2331</v>
      </c>
      <c r="AI1927" s="2">
        <v>41421</v>
      </c>
      <c r="AJ1927" s="1">
        <v>3.073</v>
      </c>
      <c r="AL1927" s="2">
        <v>41422</v>
      </c>
      <c r="AM1927" s="1">
        <v>2.3132000000000001</v>
      </c>
      <c r="AO1927" s="2">
        <v>41418</v>
      </c>
      <c r="AP1927" s="1">
        <v>0.4</v>
      </c>
      <c r="AR1927" s="2">
        <v>41411</v>
      </c>
      <c r="AS1927" s="1">
        <v>0.314</v>
      </c>
      <c r="AU1927" s="2">
        <v>41418</v>
      </c>
      <c r="AV1927" s="1">
        <v>2.35</v>
      </c>
      <c r="AX1927" s="2">
        <v>41417</v>
      </c>
      <c r="AY1927" s="1">
        <v>2.29</v>
      </c>
      <c r="BA1927" s="116">
        <v>41418</v>
      </c>
      <c r="BB1927" s="1">
        <v>1.673</v>
      </c>
      <c r="BD1927" s="2">
        <v>41410</v>
      </c>
      <c r="BE1927" s="1">
        <v>0.36</v>
      </c>
      <c r="BG1927" s="2">
        <v>41522</v>
      </c>
      <c r="BH1927" s="1">
        <v>2.98</v>
      </c>
      <c r="BI1927" s="2"/>
      <c r="BJ1927" s="2">
        <v>41522</v>
      </c>
      <c r="BK1927" s="1">
        <v>1.85</v>
      </c>
      <c r="BM1927" s="2">
        <v>41421</v>
      </c>
      <c r="BN1927" s="1">
        <v>0.90049999999999997</v>
      </c>
    </row>
    <row r="1928" spans="2:66">
      <c r="B1928" s="2">
        <v>41905</v>
      </c>
      <c r="C1928" s="1">
        <v>2.35</v>
      </c>
      <c r="E1928" s="2">
        <v>41366</v>
      </c>
      <c r="F1928" s="1">
        <v>2.5099999999999998</v>
      </c>
      <c r="H1928" s="2">
        <v>41388</v>
      </c>
      <c r="I1928" s="1">
        <v>2.61</v>
      </c>
      <c r="K1928" s="2">
        <v>41386</v>
      </c>
      <c r="L1928" s="1">
        <v>2.87</v>
      </c>
      <c r="N1928" s="2">
        <v>41394</v>
      </c>
      <c r="O1928" s="1">
        <v>2.56</v>
      </c>
      <c r="Q1928" s="2">
        <v>41424</v>
      </c>
      <c r="R1928" s="1">
        <v>3.0225</v>
      </c>
      <c r="T1928" s="2">
        <v>41432</v>
      </c>
      <c r="U1928" s="1">
        <v>2.8149999999999999</v>
      </c>
      <c r="W1928" s="2">
        <v>41432</v>
      </c>
      <c r="X1928" s="1">
        <v>2.7330000000000001</v>
      </c>
      <c r="Z1928" s="2">
        <v>41423</v>
      </c>
      <c r="AA1928" s="1">
        <v>2.6974999999999998</v>
      </c>
      <c r="AC1928" s="2">
        <v>41425</v>
      </c>
      <c r="AD1928" s="1">
        <v>2.6779999999999999</v>
      </c>
      <c r="AF1928" s="2">
        <v>41864</v>
      </c>
      <c r="AG1928" s="1">
        <v>0.2336</v>
      </c>
      <c r="AI1928" s="2">
        <v>41422</v>
      </c>
      <c r="AJ1928" s="1">
        <v>3.2338</v>
      </c>
      <c r="AL1928" s="2">
        <v>41423</v>
      </c>
      <c r="AM1928" s="1">
        <v>2.2560000000000002</v>
      </c>
      <c r="AO1928" s="2">
        <v>41421</v>
      </c>
      <c r="AP1928" s="1">
        <v>0.4</v>
      </c>
      <c r="AR1928" s="2">
        <v>41414</v>
      </c>
      <c r="AS1928" s="1">
        <v>0.30649999999999999</v>
      </c>
      <c r="AU1928" s="2">
        <v>41421</v>
      </c>
      <c r="AV1928" s="1">
        <v>2.375</v>
      </c>
      <c r="AX1928" s="2">
        <v>41418</v>
      </c>
      <c r="AY1928" s="1">
        <v>2.2800000000000002</v>
      </c>
      <c r="BA1928" s="116">
        <v>41421</v>
      </c>
      <c r="BB1928" s="1">
        <v>1.69</v>
      </c>
      <c r="BD1928" s="2">
        <v>41411</v>
      </c>
      <c r="BE1928" s="1">
        <v>0.34250000000000003</v>
      </c>
      <c r="BG1928" s="2">
        <v>41523</v>
      </c>
      <c r="BH1928" s="1">
        <v>2.94</v>
      </c>
      <c r="BI1928" s="2"/>
      <c r="BJ1928" s="2">
        <v>41523</v>
      </c>
      <c r="BK1928" s="1">
        <v>1.77</v>
      </c>
      <c r="BM1928" s="2">
        <v>41422</v>
      </c>
      <c r="BN1928" s="1">
        <v>0.93</v>
      </c>
    </row>
    <row r="1929" spans="2:66">
      <c r="B1929" s="2">
        <v>41906</v>
      </c>
      <c r="C1929" s="1">
        <v>2.35</v>
      </c>
      <c r="E1929" s="2">
        <v>41367</v>
      </c>
      <c r="F1929" s="1">
        <v>2.5099999999999998</v>
      </c>
      <c r="H1929" s="2">
        <v>41389</v>
      </c>
      <c r="I1929" s="1">
        <v>2.56</v>
      </c>
      <c r="K1929" s="2">
        <v>41387</v>
      </c>
      <c r="L1929" s="1">
        <v>2.85</v>
      </c>
      <c r="N1929" s="2">
        <v>41396</v>
      </c>
      <c r="O1929" s="1">
        <v>2.5099999999999998</v>
      </c>
      <c r="Q1929" s="2">
        <v>41425</v>
      </c>
      <c r="R1929" s="1">
        <v>3.0630000000000002</v>
      </c>
      <c r="T1929" s="2">
        <v>41435</v>
      </c>
      <c r="U1929" s="1">
        <v>2.8529999999999998</v>
      </c>
      <c r="W1929" s="2">
        <v>41435</v>
      </c>
      <c r="X1929" s="1">
        <v>2.76</v>
      </c>
      <c r="Z1929" s="2">
        <v>41424</v>
      </c>
      <c r="AA1929" s="1">
        <v>2.6924999999999999</v>
      </c>
      <c r="AC1929" s="2">
        <v>41428</v>
      </c>
      <c r="AD1929" s="1">
        <v>2.6749999999999998</v>
      </c>
      <c r="AF1929" s="2">
        <v>41865</v>
      </c>
      <c r="AG1929" s="1">
        <v>0.2311</v>
      </c>
      <c r="AI1929" s="2">
        <v>41423</v>
      </c>
      <c r="AJ1929" s="1">
        <v>3.1644999999999999</v>
      </c>
      <c r="AL1929" s="2">
        <v>41424</v>
      </c>
      <c r="AM1929" s="1">
        <v>2.2599999999999998</v>
      </c>
      <c r="AO1929" s="2">
        <v>41422</v>
      </c>
      <c r="AP1929" s="1">
        <v>0.46789999999999998</v>
      </c>
      <c r="AR1929" s="2">
        <v>41415</v>
      </c>
      <c r="AS1929" s="1">
        <v>0.30649999999999999</v>
      </c>
      <c r="AU1929" s="2">
        <v>41422</v>
      </c>
      <c r="AV1929" s="1">
        <v>2.4077000000000002</v>
      </c>
      <c r="AX1929" s="2">
        <v>41421</v>
      </c>
      <c r="AY1929" s="1">
        <v>2.2999999999999998</v>
      </c>
      <c r="BA1929" s="116">
        <v>41422</v>
      </c>
      <c r="BB1929" s="1">
        <v>1.7250000000000001</v>
      </c>
      <c r="BD1929" s="2">
        <v>41414</v>
      </c>
      <c r="BE1929" s="1">
        <v>0.36399999999999999</v>
      </c>
      <c r="BG1929" s="2">
        <v>41526</v>
      </c>
      <c r="BH1929" s="1">
        <v>2.9</v>
      </c>
      <c r="BI1929" s="2"/>
      <c r="BJ1929" s="2">
        <v>41526</v>
      </c>
      <c r="BK1929" s="1">
        <v>1.71</v>
      </c>
      <c r="BM1929" s="2">
        <v>41423</v>
      </c>
      <c r="BN1929" s="1">
        <v>0.95199999999999996</v>
      </c>
    </row>
    <row r="1930" spans="2:66">
      <c r="B1930" s="2">
        <v>41907</v>
      </c>
      <c r="C1930" s="1">
        <v>2.35</v>
      </c>
      <c r="E1930" s="2">
        <v>41368</v>
      </c>
      <c r="F1930" s="1">
        <v>2.52</v>
      </c>
      <c r="H1930" s="2">
        <v>41390</v>
      </c>
      <c r="I1930" s="1">
        <v>2.52</v>
      </c>
      <c r="K1930" s="2">
        <v>41388</v>
      </c>
      <c r="L1930" s="1">
        <v>2.85</v>
      </c>
      <c r="N1930" s="2">
        <v>41397</v>
      </c>
      <c r="O1930" s="1">
        <v>2.5300000000000002</v>
      </c>
      <c r="Q1930" s="2">
        <v>41428</v>
      </c>
      <c r="R1930" s="1">
        <v>3.0550000000000002</v>
      </c>
      <c r="T1930" s="2">
        <v>41436</v>
      </c>
      <c r="U1930" s="1">
        <v>2.8875000000000002</v>
      </c>
      <c r="W1930" s="2">
        <v>41436</v>
      </c>
      <c r="X1930" s="1">
        <v>2.7850000000000001</v>
      </c>
      <c r="Z1930" s="2">
        <v>41425</v>
      </c>
      <c r="AA1930" s="1">
        <v>2.7149999999999999</v>
      </c>
      <c r="AC1930" s="2">
        <v>41429</v>
      </c>
      <c r="AD1930" s="1">
        <v>2.6779999999999999</v>
      </c>
      <c r="AF1930" s="2">
        <v>41866</v>
      </c>
      <c r="AG1930" s="1">
        <v>0.2321</v>
      </c>
      <c r="AI1930" s="2">
        <v>41424</v>
      </c>
      <c r="AJ1930" s="1">
        <v>3.1747999999999998</v>
      </c>
      <c r="AL1930" s="2">
        <v>41425</v>
      </c>
      <c r="AM1930" s="1">
        <v>2.2843</v>
      </c>
      <c r="AO1930" s="2">
        <v>41423</v>
      </c>
      <c r="AP1930" s="1">
        <v>0.45050000000000001</v>
      </c>
      <c r="AR1930" s="2">
        <v>41416</v>
      </c>
      <c r="AS1930" s="1">
        <v>0.3105</v>
      </c>
      <c r="AU1930" s="2">
        <v>41423</v>
      </c>
      <c r="AV1930" s="1">
        <v>2.4050000000000002</v>
      </c>
      <c r="AX1930" s="2">
        <v>41422</v>
      </c>
      <c r="AY1930" s="1">
        <v>2.3357000000000001</v>
      </c>
      <c r="BA1930" s="116">
        <v>41423</v>
      </c>
      <c r="BB1930" s="1">
        <v>1.7370000000000001</v>
      </c>
      <c r="BD1930" s="2">
        <v>41415</v>
      </c>
      <c r="BE1930" s="1">
        <v>0.375</v>
      </c>
      <c r="BG1930" s="2">
        <v>41527</v>
      </c>
      <c r="BH1930" s="1">
        <v>2.96</v>
      </c>
      <c r="BI1930" s="2"/>
      <c r="BJ1930" s="2">
        <v>41527</v>
      </c>
      <c r="BK1930" s="1">
        <v>1.78</v>
      </c>
      <c r="BM1930" s="2">
        <v>41424</v>
      </c>
      <c r="BN1930" s="1">
        <v>0.96130000000000004</v>
      </c>
    </row>
    <row r="1931" spans="2:66">
      <c r="B1931" s="2">
        <v>41908</v>
      </c>
      <c r="C1931" s="1">
        <v>2.35</v>
      </c>
      <c r="E1931" s="2">
        <v>41369</v>
      </c>
      <c r="F1931" s="1">
        <v>2.4900000000000002</v>
      </c>
      <c r="H1931" s="2">
        <v>41393</v>
      </c>
      <c r="I1931" s="1">
        <v>2.52</v>
      </c>
      <c r="K1931" s="2">
        <v>41389</v>
      </c>
      <c r="L1931" s="1">
        <v>2.82</v>
      </c>
      <c r="N1931" s="2">
        <v>41400</v>
      </c>
      <c r="O1931" s="1">
        <v>2.62</v>
      </c>
      <c r="Q1931" s="2">
        <v>41429</v>
      </c>
      <c r="R1931" s="1">
        <v>3.0625</v>
      </c>
      <c r="T1931" s="2">
        <v>41437</v>
      </c>
      <c r="U1931" s="1">
        <v>2.94</v>
      </c>
      <c r="W1931" s="2">
        <v>41437</v>
      </c>
      <c r="X1931" s="1">
        <v>2.8180000000000001</v>
      </c>
      <c r="Z1931" s="2">
        <v>41428</v>
      </c>
      <c r="AA1931" s="1">
        <v>2.7124999999999999</v>
      </c>
      <c r="AC1931" s="2">
        <v>41430</v>
      </c>
      <c r="AD1931" s="1">
        <v>2.673</v>
      </c>
      <c r="AF1931" s="2">
        <v>41869</v>
      </c>
      <c r="AG1931" s="1">
        <v>0.2321</v>
      </c>
      <c r="AI1931" s="2">
        <v>41425</v>
      </c>
      <c r="AJ1931" s="1">
        <v>3.1928999999999998</v>
      </c>
      <c r="AL1931" s="2">
        <v>41428</v>
      </c>
      <c r="AM1931" s="1">
        <v>2.282</v>
      </c>
      <c r="AO1931" s="2">
        <v>41424</v>
      </c>
      <c r="AP1931" s="1">
        <v>0.45129999999999998</v>
      </c>
      <c r="AR1931" s="2">
        <v>41417</v>
      </c>
      <c r="AS1931" s="1">
        <v>0.312</v>
      </c>
      <c r="AU1931" s="2">
        <v>41424</v>
      </c>
      <c r="AV1931" s="1">
        <v>2.3935</v>
      </c>
      <c r="AX1931" s="2">
        <v>41423</v>
      </c>
      <c r="AY1931" s="1">
        <v>2.3380000000000001</v>
      </c>
      <c r="BA1931" s="116">
        <v>41424</v>
      </c>
      <c r="BB1931" s="1">
        <v>1.7351000000000001</v>
      </c>
      <c r="BD1931" s="2">
        <v>41416</v>
      </c>
      <c r="BE1931" s="1">
        <v>0.374</v>
      </c>
      <c r="BG1931" s="2">
        <v>41528</v>
      </c>
      <c r="BH1931" s="1">
        <v>2.93</v>
      </c>
      <c r="BI1931" s="2"/>
      <c r="BJ1931" s="2">
        <v>41528</v>
      </c>
      <c r="BK1931" s="1">
        <v>1.72</v>
      </c>
      <c r="BM1931" s="2">
        <v>41425</v>
      </c>
      <c r="BN1931" s="1">
        <v>0.93300000000000005</v>
      </c>
    </row>
    <row r="1932" spans="2:66">
      <c r="B1932" s="2">
        <v>41911</v>
      </c>
      <c r="C1932" s="1">
        <v>2.35</v>
      </c>
      <c r="E1932" s="2">
        <v>41372</v>
      </c>
      <c r="F1932" s="1">
        <v>2.5099999999999998</v>
      </c>
      <c r="H1932" s="2">
        <v>41394</v>
      </c>
      <c r="I1932" s="1">
        <v>2.4900000000000002</v>
      </c>
      <c r="K1932" s="2">
        <v>41390</v>
      </c>
      <c r="L1932" s="1">
        <v>2.8</v>
      </c>
      <c r="N1932" s="2">
        <v>41401</v>
      </c>
      <c r="O1932" s="1">
        <v>2.61</v>
      </c>
      <c r="Q1932" s="2">
        <v>41430</v>
      </c>
      <c r="R1932" s="1">
        <v>3.0775000000000001</v>
      </c>
      <c r="T1932" s="2">
        <v>41438</v>
      </c>
      <c r="U1932" s="1">
        <v>2.8774999999999999</v>
      </c>
      <c r="W1932" s="2">
        <v>41438</v>
      </c>
      <c r="X1932" s="1">
        <v>2.7829999999999999</v>
      </c>
      <c r="Z1932" s="2">
        <v>41429</v>
      </c>
      <c r="AA1932" s="1">
        <v>2.7175000000000002</v>
      </c>
      <c r="AC1932" s="2">
        <v>41432</v>
      </c>
      <c r="AD1932" s="1">
        <v>2.6550000000000002</v>
      </c>
      <c r="AF1932" s="2">
        <v>41870</v>
      </c>
      <c r="AG1932" s="1">
        <v>0.2344</v>
      </c>
      <c r="AI1932" s="2">
        <v>41428</v>
      </c>
      <c r="AJ1932" s="1">
        <v>3.1867999999999999</v>
      </c>
      <c r="AL1932" s="2">
        <v>41429</v>
      </c>
      <c r="AM1932" s="1">
        <v>2.3214999999999999</v>
      </c>
      <c r="AO1932" s="2">
        <v>41425</v>
      </c>
      <c r="AP1932" s="1">
        <v>0.4526</v>
      </c>
      <c r="AR1932" s="2">
        <v>41418</v>
      </c>
      <c r="AS1932" s="1">
        <v>0.31569999999999998</v>
      </c>
      <c r="AU1932" s="2">
        <v>41425</v>
      </c>
      <c r="AV1932" s="1">
        <v>2.3948</v>
      </c>
      <c r="AX1932" s="2">
        <v>41424</v>
      </c>
      <c r="AY1932" s="1">
        <v>2.3315000000000001</v>
      </c>
      <c r="BA1932" s="116">
        <v>41425</v>
      </c>
      <c r="BB1932" s="1">
        <v>1.7267999999999999</v>
      </c>
      <c r="BD1932" s="2">
        <v>41417</v>
      </c>
      <c r="BE1932" s="1">
        <v>0.38900000000000001</v>
      </c>
      <c r="BG1932" s="2">
        <v>41529</v>
      </c>
      <c r="BH1932" s="1">
        <v>2.92</v>
      </c>
      <c r="BI1932" s="2"/>
      <c r="BJ1932" s="2">
        <v>41529</v>
      </c>
      <c r="BK1932" s="1">
        <v>1.72</v>
      </c>
      <c r="BM1932" s="2">
        <v>41428</v>
      </c>
      <c r="BN1932" s="1">
        <v>0.98</v>
      </c>
    </row>
    <row r="1933" spans="2:66">
      <c r="B1933" s="2">
        <v>41912</v>
      </c>
      <c r="C1933" s="1">
        <v>2.35</v>
      </c>
      <c r="E1933" s="2">
        <v>41373</v>
      </c>
      <c r="F1933" s="1">
        <v>2.52</v>
      </c>
      <c r="H1933" s="2">
        <v>41396</v>
      </c>
      <c r="I1933" s="1">
        <v>2.44</v>
      </c>
      <c r="K1933" s="2">
        <v>41393</v>
      </c>
      <c r="L1933" s="1">
        <v>2.81</v>
      </c>
      <c r="N1933" s="2">
        <v>41402</v>
      </c>
      <c r="O1933" s="1">
        <v>2.62</v>
      </c>
      <c r="Q1933" s="2">
        <v>41432</v>
      </c>
      <c r="R1933" s="1">
        <v>3.0375000000000001</v>
      </c>
      <c r="T1933" s="2">
        <v>41439</v>
      </c>
      <c r="U1933" s="1">
        <v>2.8475000000000001</v>
      </c>
      <c r="W1933" s="2">
        <v>41439</v>
      </c>
      <c r="X1933" s="1">
        <v>2.76</v>
      </c>
      <c r="Z1933" s="2">
        <v>41430</v>
      </c>
      <c r="AA1933" s="1">
        <v>2.7189999999999999</v>
      </c>
      <c r="AC1933" s="2">
        <v>41435</v>
      </c>
      <c r="AD1933" s="1">
        <v>2.673</v>
      </c>
      <c r="AF1933" s="2">
        <v>41871</v>
      </c>
      <c r="AG1933" s="1">
        <v>0.2349</v>
      </c>
      <c r="AI1933" s="2">
        <v>41429</v>
      </c>
      <c r="AJ1933" s="1">
        <v>3.2345000000000002</v>
      </c>
      <c r="AL1933" s="2">
        <v>41430</v>
      </c>
      <c r="AM1933" s="1">
        <v>2.262</v>
      </c>
      <c r="AO1933" s="2">
        <v>41428</v>
      </c>
      <c r="AP1933" s="1">
        <v>0.44950000000000001</v>
      </c>
      <c r="AR1933" s="2">
        <v>41421</v>
      </c>
      <c r="AS1933" s="1">
        <v>0.317</v>
      </c>
      <c r="AU1933" s="2">
        <v>41428</v>
      </c>
      <c r="AV1933" s="1">
        <v>2.427</v>
      </c>
      <c r="AX1933" s="2">
        <v>41425</v>
      </c>
      <c r="AY1933" s="1">
        <v>2.3298000000000001</v>
      </c>
      <c r="BA1933" s="116">
        <v>41428</v>
      </c>
      <c r="BB1933" s="1">
        <v>1.7650000000000001</v>
      </c>
      <c r="BD1933" s="2">
        <v>41418</v>
      </c>
      <c r="BE1933" s="1">
        <v>0.39</v>
      </c>
      <c r="BG1933" s="2">
        <v>41530</v>
      </c>
      <c r="BH1933" s="1">
        <v>2.9</v>
      </c>
      <c r="BI1933" s="2"/>
      <c r="BJ1933" s="2">
        <v>41530</v>
      </c>
      <c r="BK1933" s="1">
        <v>1.71</v>
      </c>
      <c r="BM1933" s="2">
        <v>41429</v>
      </c>
      <c r="BN1933" s="1">
        <v>0.98799999999999999</v>
      </c>
    </row>
    <row r="1934" spans="2:66">
      <c r="B1934" s="2">
        <v>41913</v>
      </c>
      <c r="C1934" s="1">
        <v>2.35</v>
      </c>
      <c r="E1934" s="2">
        <v>41374</v>
      </c>
      <c r="F1934" s="1">
        <v>2.5</v>
      </c>
      <c r="H1934" s="2">
        <v>41397</v>
      </c>
      <c r="I1934" s="1">
        <v>2.4699999999999998</v>
      </c>
      <c r="K1934" s="2">
        <v>41394</v>
      </c>
      <c r="L1934" s="1">
        <v>2.77</v>
      </c>
      <c r="N1934" s="2">
        <v>41403</v>
      </c>
      <c r="O1934" s="1">
        <v>2.62</v>
      </c>
      <c r="Q1934" s="2">
        <v>41435</v>
      </c>
      <c r="R1934" s="1">
        <v>3.07</v>
      </c>
      <c r="T1934" s="2">
        <v>41442</v>
      </c>
      <c r="U1934" s="1">
        <v>2.92</v>
      </c>
      <c r="W1934" s="2">
        <v>41442</v>
      </c>
      <c r="X1934" s="1">
        <v>2.81</v>
      </c>
      <c r="Z1934" s="2">
        <v>41432</v>
      </c>
      <c r="AA1934" s="1">
        <v>2.69</v>
      </c>
      <c r="AC1934" s="2">
        <v>41436</v>
      </c>
      <c r="AD1934" s="1">
        <v>2.69</v>
      </c>
      <c r="AF1934" s="2">
        <v>41872</v>
      </c>
      <c r="AG1934" s="1">
        <v>0.2349</v>
      </c>
      <c r="AI1934" s="2">
        <v>41430</v>
      </c>
      <c r="AJ1934" s="1">
        <v>3.1619999999999999</v>
      </c>
      <c r="AL1934" s="2">
        <v>41431</v>
      </c>
      <c r="AM1934" s="1">
        <v>2.2505000000000002</v>
      </c>
      <c r="AO1934" s="2">
        <v>41429</v>
      </c>
      <c r="AP1934" s="1">
        <v>0.45900000000000002</v>
      </c>
      <c r="AR1934" s="2">
        <v>41422</v>
      </c>
      <c r="AS1934" s="1">
        <v>0.34839999999999999</v>
      </c>
      <c r="AU1934" s="2">
        <v>41429</v>
      </c>
      <c r="AV1934" s="1">
        <v>2.4279000000000002</v>
      </c>
      <c r="AX1934" s="2">
        <v>41428</v>
      </c>
      <c r="AY1934" s="1">
        <v>2.367</v>
      </c>
      <c r="BA1934" s="116">
        <v>41429</v>
      </c>
      <c r="BB1934" s="1">
        <v>1.7669999999999999</v>
      </c>
      <c r="BD1934" s="2">
        <v>41421</v>
      </c>
      <c r="BE1934" s="1">
        <v>0.41199999999999998</v>
      </c>
      <c r="BG1934" s="2">
        <v>41533</v>
      </c>
      <c r="BH1934" s="1">
        <v>2.88</v>
      </c>
      <c r="BI1934" s="2"/>
      <c r="BJ1934" s="2">
        <v>41533</v>
      </c>
      <c r="BK1934" s="1">
        <v>1.65</v>
      </c>
      <c r="BM1934" s="2">
        <v>41430</v>
      </c>
      <c r="BN1934" s="1">
        <v>0.96099999999999997</v>
      </c>
    </row>
    <row r="1935" spans="2:66">
      <c r="B1935" s="2">
        <v>41914</v>
      </c>
      <c r="C1935" s="1">
        <v>2.35</v>
      </c>
      <c r="E1935" s="2">
        <v>41375</v>
      </c>
      <c r="F1935" s="1">
        <v>2.63</v>
      </c>
      <c r="H1935" s="2">
        <v>41400</v>
      </c>
      <c r="I1935" s="1">
        <v>2.56</v>
      </c>
      <c r="K1935" s="2">
        <v>41396</v>
      </c>
      <c r="L1935" s="1">
        <v>2.73</v>
      </c>
      <c r="N1935" s="2">
        <v>41404</v>
      </c>
      <c r="O1935" s="1">
        <v>2.64</v>
      </c>
      <c r="Q1935" s="2">
        <v>41436</v>
      </c>
      <c r="R1935" s="1">
        <v>3.113</v>
      </c>
      <c r="T1935" s="2">
        <v>41443</v>
      </c>
      <c r="U1935" s="1">
        <v>2.903</v>
      </c>
      <c r="W1935" s="2">
        <v>41443</v>
      </c>
      <c r="X1935" s="1">
        <v>2.7949999999999999</v>
      </c>
      <c r="Z1935" s="2">
        <v>41435</v>
      </c>
      <c r="AA1935" s="1">
        <v>2.7130000000000001</v>
      </c>
      <c r="AC1935" s="2">
        <v>41437</v>
      </c>
      <c r="AD1935" s="1">
        <v>2.6930000000000001</v>
      </c>
      <c r="AF1935" s="2">
        <v>41873</v>
      </c>
      <c r="AG1935" s="1">
        <v>0.2384</v>
      </c>
      <c r="AI1935" s="2">
        <v>41431</v>
      </c>
      <c r="AJ1935" s="1">
        <v>3.149</v>
      </c>
      <c r="AL1935" s="2">
        <v>41432</v>
      </c>
      <c r="AM1935" s="1">
        <v>2.3471000000000002</v>
      </c>
      <c r="AO1935" s="2">
        <v>41430</v>
      </c>
      <c r="AP1935" s="1">
        <v>0.4521</v>
      </c>
      <c r="AR1935" s="2">
        <v>41423</v>
      </c>
      <c r="AS1935" s="1">
        <v>0.33650000000000002</v>
      </c>
      <c r="AU1935" s="2">
        <v>41430</v>
      </c>
      <c r="AV1935" s="1">
        <v>2.4039999999999999</v>
      </c>
      <c r="AX1935" s="2">
        <v>41429</v>
      </c>
      <c r="AY1935" s="1">
        <v>2.3689999999999998</v>
      </c>
      <c r="BA1935" s="116">
        <v>41430</v>
      </c>
      <c r="BB1935" s="1">
        <v>1.7518</v>
      </c>
      <c r="BD1935" s="2">
        <v>41422</v>
      </c>
      <c r="BE1935" s="1">
        <v>0.41710000000000003</v>
      </c>
      <c r="BG1935" s="2">
        <v>41534</v>
      </c>
      <c r="BH1935" s="1">
        <v>2.86</v>
      </c>
      <c r="BI1935" s="2"/>
      <c r="BJ1935" s="2">
        <v>41534</v>
      </c>
      <c r="BK1935" s="1">
        <v>1.62</v>
      </c>
      <c r="BM1935" s="2">
        <v>41431</v>
      </c>
      <c r="BN1935" s="1">
        <v>1.0109999999999999</v>
      </c>
    </row>
    <row r="1936" spans="2:66">
      <c r="B1936" s="2">
        <v>41918</v>
      </c>
      <c r="C1936" s="1">
        <v>2.35</v>
      </c>
      <c r="E1936" s="2">
        <v>41376</v>
      </c>
      <c r="F1936" s="1">
        <v>2.67</v>
      </c>
      <c r="H1936" s="2">
        <v>41401</v>
      </c>
      <c r="I1936" s="1">
        <v>2.54</v>
      </c>
      <c r="K1936" s="2">
        <v>41397</v>
      </c>
      <c r="L1936" s="1">
        <v>2.74</v>
      </c>
      <c r="N1936" s="2">
        <v>41407</v>
      </c>
      <c r="O1936" s="1">
        <v>2.66</v>
      </c>
      <c r="Q1936" s="2">
        <v>41437</v>
      </c>
      <c r="R1936" s="1">
        <v>3.1675</v>
      </c>
      <c r="T1936" s="2">
        <v>41444</v>
      </c>
      <c r="U1936" s="1">
        <v>2.92</v>
      </c>
      <c r="W1936" s="2">
        <v>41444</v>
      </c>
      <c r="X1936" s="1">
        <v>2.81</v>
      </c>
      <c r="Z1936" s="2">
        <v>41436</v>
      </c>
      <c r="AA1936" s="1">
        <v>2.7324999999999999</v>
      </c>
      <c r="AC1936" s="2">
        <v>41438</v>
      </c>
      <c r="AD1936" s="1">
        <v>2.6680000000000001</v>
      </c>
      <c r="AF1936" s="2">
        <v>41877</v>
      </c>
      <c r="AG1936" s="1">
        <v>0.23810000000000001</v>
      </c>
      <c r="AI1936" s="2">
        <v>41432</v>
      </c>
      <c r="AJ1936" s="1">
        <v>3.234</v>
      </c>
      <c r="AL1936" s="2">
        <v>41435</v>
      </c>
      <c r="AM1936" s="1">
        <v>2.3970000000000002</v>
      </c>
      <c r="AO1936" s="2">
        <v>41431</v>
      </c>
      <c r="AP1936" s="1">
        <v>0.45750000000000002</v>
      </c>
      <c r="AR1936" s="2">
        <v>41424</v>
      </c>
      <c r="AS1936" s="1">
        <v>0.33300000000000002</v>
      </c>
      <c r="AU1936" s="2">
        <v>41431</v>
      </c>
      <c r="AV1936" s="1">
        <v>2.4140000000000001</v>
      </c>
      <c r="AX1936" s="2">
        <v>41430</v>
      </c>
      <c r="AY1936" s="1">
        <v>2.3449999999999998</v>
      </c>
      <c r="BA1936" s="116">
        <v>41431</v>
      </c>
      <c r="BB1936" s="1">
        <v>1.784</v>
      </c>
      <c r="BD1936" s="2">
        <v>41423</v>
      </c>
      <c r="BE1936" s="1">
        <v>0.45</v>
      </c>
      <c r="BG1936" s="2">
        <v>41535</v>
      </c>
      <c r="BH1936" s="1">
        <v>2.69</v>
      </c>
      <c r="BI1936" s="2"/>
      <c r="BJ1936" s="2">
        <v>41535</v>
      </c>
      <c r="BK1936" s="1">
        <v>1.43</v>
      </c>
      <c r="BM1936" s="2">
        <v>41432</v>
      </c>
      <c r="BN1936" s="1">
        <v>1.07</v>
      </c>
    </row>
    <row r="1937" spans="2:66">
      <c r="B1937" s="2">
        <v>41919</v>
      </c>
      <c r="C1937" s="1">
        <v>2.31</v>
      </c>
      <c r="E1937" s="2">
        <v>41379</v>
      </c>
      <c r="F1937" s="1">
        <v>2.65</v>
      </c>
      <c r="H1937" s="2">
        <v>41402</v>
      </c>
      <c r="I1937" s="1">
        <v>2.5499999999999998</v>
      </c>
      <c r="K1937" s="2">
        <v>41400</v>
      </c>
      <c r="L1937" s="1">
        <v>2.81</v>
      </c>
      <c r="N1937" s="2">
        <v>41408</v>
      </c>
      <c r="O1937" s="1">
        <v>2.64</v>
      </c>
      <c r="Q1937" s="2">
        <v>41438</v>
      </c>
      <c r="R1937" s="1">
        <v>3.1</v>
      </c>
      <c r="T1937" s="2">
        <v>41445</v>
      </c>
      <c r="U1937" s="1">
        <v>3.04</v>
      </c>
      <c r="W1937" s="2">
        <v>41445</v>
      </c>
      <c r="X1937" s="1">
        <v>2.91</v>
      </c>
      <c r="Z1937" s="2">
        <v>41437</v>
      </c>
      <c r="AA1937" s="1">
        <v>2.76</v>
      </c>
      <c r="AC1937" s="2">
        <v>41439</v>
      </c>
      <c r="AD1937" s="1">
        <v>2.6630000000000003</v>
      </c>
      <c r="AF1937" s="2">
        <v>41878</v>
      </c>
      <c r="AG1937" s="1">
        <v>0.2346</v>
      </c>
      <c r="AI1937" s="2">
        <v>41435</v>
      </c>
      <c r="AJ1937" s="1">
        <v>3.2734999999999999</v>
      </c>
      <c r="AL1937" s="2">
        <v>41436</v>
      </c>
      <c r="AM1937" s="1">
        <v>2.3620000000000001</v>
      </c>
      <c r="AO1937" s="2">
        <v>41432</v>
      </c>
      <c r="AP1937" s="1">
        <v>0.47770000000000001</v>
      </c>
      <c r="AR1937" s="2">
        <v>41425</v>
      </c>
      <c r="AS1937" s="1">
        <v>0.33239999999999997</v>
      </c>
      <c r="AU1937" s="2">
        <v>41432</v>
      </c>
      <c r="AV1937" s="1">
        <v>2.4300000000000002</v>
      </c>
      <c r="AX1937" s="2">
        <v>41431</v>
      </c>
      <c r="AY1937" s="1">
        <v>2.3639999999999999</v>
      </c>
      <c r="BA1937" s="116">
        <v>41432</v>
      </c>
      <c r="BB1937" s="1">
        <v>1.821</v>
      </c>
      <c r="BD1937" s="2">
        <v>41424</v>
      </c>
      <c r="BE1937" s="1">
        <v>0.46</v>
      </c>
      <c r="BG1937" s="2">
        <v>41536</v>
      </c>
      <c r="BH1937" s="1">
        <v>2.76</v>
      </c>
      <c r="BI1937" s="2"/>
      <c r="BJ1937" s="2">
        <v>41536</v>
      </c>
      <c r="BK1937" s="1">
        <v>1.49</v>
      </c>
      <c r="BM1937" s="2">
        <v>41435</v>
      </c>
      <c r="BN1937" s="1">
        <v>1.1206</v>
      </c>
    </row>
    <row r="1938" spans="2:66">
      <c r="B1938" s="2">
        <v>41920</v>
      </c>
      <c r="C1938" s="1">
        <v>2.2999999999999998</v>
      </c>
      <c r="E1938" s="2">
        <v>41380</v>
      </c>
      <c r="F1938" s="1">
        <v>2.62</v>
      </c>
      <c r="H1938" s="2">
        <v>41403</v>
      </c>
      <c r="I1938" s="1">
        <v>2.5499999999999998</v>
      </c>
      <c r="K1938" s="2">
        <v>41401</v>
      </c>
      <c r="L1938" s="1">
        <v>2.8</v>
      </c>
      <c r="N1938" s="2">
        <v>41409</v>
      </c>
      <c r="O1938" s="1">
        <v>2.65</v>
      </c>
      <c r="Q1938" s="2">
        <v>41439</v>
      </c>
      <c r="R1938" s="1">
        <v>3.0630000000000002</v>
      </c>
      <c r="T1938" s="2">
        <v>41446</v>
      </c>
      <c r="U1938" s="1">
        <v>3.1280000000000001</v>
      </c>
      <c r="W1938" s="2">
        <v>41446</v>
      </c>
      <c r="X1938" s="1">
        <v>2.98</v>
      </c>
      <c r="Z1938" s="2">
        <v>41438</v>
      </c>
      <c r="AA1938" s="1">
        <v>2.7225000000000001</v>
      </c>
      <c r="AC1938" s="2">
        <v>41442</v>
      </c>
      <c r="AD1938" s="1">
        <v>2.6825000000000001</v>
      </c>
      <c r="AF1938" s="2">
        <v>41879</v>
      </c>
      <c r="AG1938" s="1">
        <v>0.2336</v>
      </c>
      <c r="AI1938" s="2">
        <v>41436</v>
      </c>
      <c r="AJ1938" s="1">
        <v>3.2035</v>
      </c>
      <c r="AL1938" s="2">
        <v>41437</v>
      </c>
      <c r="AM1938" s="1">
        <v>2.4015</v>
      </c>
      <c r="AO1938" s="2">
        <v>41435</v>
      </c>
      <c r="AP1938" s="1">
        <v>0.48599999999999999</v>
      </c>
      <c r="AR1938" s="2">
        <v>41428</v>
      </c>
      <c r="AS1938" s="1">
        <v>0.32600000000000001</v>
      </c>
      <c r="AU1938" s="2">
        <v>41435</v>
      </c>
      <c r="AV1938" s="1">
        <v>2.4740000000000002</v>
      </c>
      <c r="AX1938" s="2">
        <v>41432</v>
      </c>
      <c r="AY1938" s="1">
        <v>2.3860000000000001</v>
      </c>
      <c r="BA1938" s="116">
        <v>41435</v>
      </c>
      <c r="BB1938" s="1">
        <v>1.8639999999999999</v>
      </c>
      <c r="BD1938" s="2">
        <v>41425</v>
      </c>
      <c r="BE1938" s="1">
        <v>0.4385</v>
      </c>
      <c r="BG1938" s="2">
        <v>41537</v>
      </c>
      <c r="BH1938" s="1">
        <v>2.75</v>
      </c>
      <c r="BI1938" s="2"/>
      <c r="BJ1938" s="2">
        <v>41537</v>
      </c>
      <c r="BK1938" s="1">
        <v>1.5</v>
      </c>
      <c r="BM1938" s="2">
        <v>41436</v>
      </c>
      <c r="BN1938" s="1">
        <v>1.1316999999999999</v>
      </c>
    </row>
    <row r="1939" spans="2:66">
      <c r="B1939" s="2">
        <v>41922</v>
      </c>
      <c r="C1939" s="1">
        <v>2.29</v>
      </c>
      <c r="E1939" s="2">
        <v>41381</v>
      </c>
      <c r="F1939" s="1">
        <v>2.63</v>
      </c>
      <c r="H1939" s="2">
        <v>41404</v>
      </c>
      <c r="I1939" s="1">
        <v>2.5499999999999998</v>
      </c>
      <c r="K1939" s="2">
        <v>41402</v>
      </c>
      <c r="L1939" s="1">
        <v>2.82</v>
      </c>
      <c r="N1939" s="2">
        <v>41410</v>
      </c>
      <c r="O1939" s="1">
        <v>2.65</v>
      </c>
      <c r="Q1939" s="2">
        <v>41442</v>
      </c>
      <c r="R1939" s="1">
        <v>3.133</v>
      </c>
      <c r="T1939" s="2">
        <v>41449</v>
      </c>
      <c r="U1939" s="1">
        <v>3.2250000000000001</v>
      </c>
      <c r="W1939" s="2">
        <v>41449</v>
      </c>
      <c r="X1939" s="1">
        <v>3.05</v>
      </c>
      <c r="Z1939" s="2">
        <v>41439</v>
      </c>
      <c r="AA1939" s="1">
        <v>2.7124999999999999</v>
      </c>
      <c r="AC1939" s="2">
        <v>41443</v>
      </c>
      <c r="AD1939" s="1">
        <v>2.6829999999999998</v>
      </c>
      <c r="AF1939" s="2">
        <v>41880</v>
      </c>
      <c r="AG1939" s="1">
        <v>0.2336</v>
      </c>
      <c r="AI1939" s="2">
        <v>41437</v>
      </c>
      <c r="AJ1939" s="1">
        <v>3.2534999999999998</v>
      </c>
      <c r="AL1939" s="2">
        <v>41438</v>
      </c>
      <c r="AM1939" s="1">
        <v>2.3069999999999999</v>
      </c>
      <c r="AO1939" s="2">
        <v>41436</v>
      </c>
      <c r="AP1939" s="1">
        <v>0.49419999999999997</v>
      </c>
      <c r="AR1939" s="2">
        <v>41429</v>
      </c>
      <c r="AS1939" s="1">
        <v>0.32740000000000002</v>
      </c>
      <c r="AU1939" s="2">
        <v>41436</v>
      </c>
      <c r="AV1939" s="1">
        <v>2.4359999999999999</v>
      </c>
      <c r="AX1939" s="2">
        <v>41435</v>
      </c>
      <c r="AY1939" s="1">
        <v>2.4289999999999998</v>
      </c>
      <c r="BA1939" s="116">
        <v>41436</v>
      </c>
      <c r="BB1939" s="1">
        <v>1.8694999999999999</v>
      </c>
      <c r="BD1939" s="2">
        <v>41428</v>
      </c>
      <c r="BE1939" s="1">
        <v>0.47299999999999998</v>
      </c>
      <c r="BG1939" s="2">
        <v>41540</v>
      </c>
      <c r="BH1939" s="1">
        <v>2.7199999999999998</v>
      </c>
      <c r="BI1939" s="2"/>
      <c r="BJ1939" s="2">
        <v>41540</v>
      </c>
      <c r="BK1939" s="1">
        <v>1.48</v>
      </c>
      <c r="BM1939" s="2">
        <v>41437</v>
      </c>
      <c r="BN1939" s="1">
        <v>1.1194999999999999</v>
      </c>
    </row>
    <row r="1940" spans="2:66">
      <c r="B1940" s="2">
        <v>41925</v>
      </c>
      <c r="C1940" s="1">
        <v>2.2800000000000002</v>
      </c>
      <c r="E1940" s="2">
        <v>41382</v>
      </c>
      <c r="F1940" s="1">
        <v>2.61</v>
      </c>
      <c r="H1940" s="2">
        <v>41407</v>
      </c>
      <c r="I1940" s="1">
        <v>2.57</v>
      </c>
      <c r="K1940" s="2">
        <v>41403</v>
      </c>
      <c r="L1940" s="1">
        <v>2.84</v>
      </c>
      <c r="N1940" s="2">
        <v>41414</v>
      </c>
      <c r="O1940" s="1">
        <v>2.69</v>
      </c>
      <c r="Q1940" s="2">
        <v>41443</v>
      </c>
      <c r="R1940" s="1">
        <v>3.1150000000000002</v>
      </c>
      <c r="T1940" s="2">
        <v>41450</v>
      </c>
      <c r="U1940" s="1">
        <v>3.1475</v>
      </c>
      <c r="W1940" s="2">
        <v>41450</v>
      </c>
      <c r="X1940" s="1">
        <v>2.9874999999999998</v>
      </c>
      <c r="Z1940" s="2">
        <v>41442</v>
      </c>
      <c r="AA1940" s="1">
        <v>2.7425000000000002</v>
      </c>
      <c r="AC1940" s="2">
        <v>41444</v>
      </c>
      <c r="AD1940" s="1">
        <v>2.6949999999999998</v>
      </c>
      <c r="AF1940" s="2">
        <v>41883</v>
      </c>
      <c r="AG1940" s="1">
        <v>0.2336</v>
      </c>
      <c r="AI1940" s="2">
        <v>41438</v>
      </c>
      <c r="AJ1940" s="1">
        <v>3.19</v>
      </c>
      <c r="AL1940" s="2">
        <v>41439</v>
      </c>
      <c r="AM1940" s="1">
        <v>2.2875000000000001</v>
      </c>
      <c r="AO1940" s="2">
        <v>41437</v>
      </c>
      <c r="AP1940" s="1">
        <v>0.49419999999999997</v>
      </c>
      <c r="AR1940" s="2">
        <v>41430</v>
      </c>
      <c r="AS1940" s="1">
        <v>0.33200000000000002</v>
      </c>
      <c r="AU1940" s="2">
        <v>41437</v>
      </c>
      <c r="AV1940" s="1">
        <v>2.4580000000000002</v>
      </c>
      <c r="AX1940" s="2">
        <v>41436</v>
      </c>
      <c r="AY1940" s="1">
        <v>2.4039999999999999</v>
      </c>
      <c r="BA1940" s="116">
        <v>41437</v>
      </c>
      <c r="BB1940" s="1">
        <v>1.8835</v>
      </c>
      <c r="BD1940" s="2">
        <v>41429</v>
      </c>
      <c r="BE1940" s="1">
        <v>0.46400000000000002</v>
      </c>
      <c r="BG1940" s="2">
        <v>41541</v>
      </c>
      <c r="BH1940" s="1">
        <v>2.67</v>
      </c>
      <c r="BI1940" s="2"/>
      <c r="BJ1940" s="2">
        <v>41541</v>
      </c>
      <c r="BK1940" s="1">
        <v>1.44</v>
      </c>
      <c r="BM1940" s="2">
        <v>41438</v>
      </c>
      <c r="BN1940" s="1">
        <v>1.0708</v>
      </c>
    </row>
    <row r="1941" spans="2:66">
      <c r="B1941" s="2">
        <v>41926</v>
      </c>
      <c r="C1941" s="1">
        <v>2.2800000000000002</v>
      </c>
      <c r="E1941" s="2">
        <v>41383</v>
      </c>
      <c r="F1941" s="1">
        <v>2.63</v>
      </c>
      <c r="H1941" s="2">
        <v>41408</v>
      </c>
      <c r="I1941" s="1">
        <v>2.56</v>
      </c>
      <c r="K1941" s="2">
        <v>41404</v>
      </c>
      <c r="L1941" s="1">
        <v>2.87</v>
      </c>
      <c r="N1941" s="2">
        <v>41415</v>
      </c>
      <c r="O1941" s="1">
        <v>2.69</v>
      </c>
      <c r="Q1941" s="2">
        <v>41444</v>
      </c>
      <c r="R1941" s="1">
        <v>3.1425000000000001</v>
      </c>
      <c r="T1941" s="2">
        <v>41451</v>
      </c>
      <c r="U1941" s="1">
        <v>3.12</v>
      </c>
      <c r="W1941" s="2">
        <v>41451</v>
      </c>
      <c r="X1941" s="1">
        <v>2.9649999999999999</v>
      </c>
      <c r="Z1941" s="2">
        <v>41443</v>
      </c>
      <c r="AA1941" s="1">
        <v>2.73</v>
      </c>
      <c r="AC1941" s="2">
        <v>41445</v>
      </c>
      <c r="AD1941" s="1">
        <v>2.7675000000000001</v>
      </c>
      <c r="AF1941" s="2">
        <v>41884</v>
      </c>
      <c r="AG1941" s="1">
        <v>0.2331</v>
      </c>
      <c r="AI1941" s="2">
        <v>41439</v>
      </c>
      <c r="AJ1941" s="1">
        <v>3.1795</v>
      </c>
      <c r="AL1941" s="2">
        <v>41442</v>
      </c>
      <c r="AM1941" s="1">
        <v>2.3380000000000001</v>
      </c>
      <c r="AO1941" s="2">
        <v>41438</v>
      </c>
      <c r="AP1941" s="1">
        <v>0.43859999999999999</v>
      </c>
      <c r="AR1941" s="2">
        <v>41431</v>
      </c>
      <c r="AS1941" s="1">
        <v>0.33600000000000002</v>
      </c>
      <c r="AU1941" s="2">
        <v>41438</v>
      </c>
      <c r="AV1941" s="1">
        <v>2.4161000000000001</v>
      </c>
      <c r="AX1941" s="2">
        <v>41437</v>
      </c>
      <c r="AY1941" s="1">
        <v>2.4207000000000001</v>
      </c>
      <c r="BA1941" s="116">
        <v>41438</v>
      </c>
      <c r="BB1941" s="1">
        <v>1.8321000000000001</v>
      </c>
      <c r="BD1941" s="2">
        <v>41430</v>
      </c>
      <c r="BE1941" s="1">
        <v>0.45100000000000001</v>
      </c>
      <c r="BG1941" s="2">
        <v>41542</v>
      </c>
      <c r="BH1941" s="1">
        <v>2.63</v>
      </c>
      <c r="BI1941" s="2"/>
      <c r="BJ1941" s="2">
        <v>41542</v>
      </c>
      <c r="BK1941" s="1">
        <v>1.41</v>
      </c>
      <c r="BM1941" s="2">
        <v>41439</v>
      </c>
      <c r="BN1941" s="1">
        <v>1.034</v>
      </c>
    </row>
    <row r="1942" spans="2:66">
      <c r="B1942" s="2">
        <v>41927</v>
      </c>
      <c r="C1942" s="1">
        <v>2.1800000000000002</v>
      </c>
      <c r="E1942" s="2">
        <v>41386</v>
      </c>
      <c r="F1942" s="1">
        <v>2.65</v>
      </c>
      <c r="H1942" s="2">
        <v>41409</v>
      </c>
      <c r="I1942" s="1">
        <v>2.56</v>
      </c>
      <c r="K1942" s="2">
        <v>41407</v>
      </c>
      <c r="L1942" s="1">
        <v>2.89</v>
      </c>
      <c r="N1942" s="2">
        <v>41416</v>
      </c>
      <c r="O1942" s="1">
        <v>2.7</v>
      </c>
      <c r="Q1942" s="2">
        <v>41445</v>
      </c>
      <c r="R1942" s="1">
        <v>3.2730000000000001</v>
      </c>
      <c r="T1942" s="2">
        <v>41452</v>
      </c>
      <c r="U1942" s="1">
        <v>3.085</v>
      </c>
      <c r="W1942" s="2">
        <v>41452</v>
      </c>
      <c r="X1942" s="1">
        <v>2.9424999999999999</v>
      </c>
      <c r="Z1942" s="2">
        <v>41444</v>
      </c>
      <c r="AA1942" s="1">
        <v>2.7475000000000001</v>
      </c>
      <c r="AC1942" s="2">
        <v>41446</v>
      </c>
      <c r="AD1942" s="1">
        <v>2.79</v>
      </c>
      <c r="AF1942" s="2">
        <v>41885</v>
      </c>
      <c r="AG1942" s="1">
        <v>0.2341</v>
      </c>
      <c r="AI1942" s="2">
        <v>41442</v>
      </c>
      <c r="AJ1942" s="1">
        <v>3.2195</v>
      </c>
      <c r="AL1942" s="2">
        <v>41443</v>
      </c>
      <c r="AM1942" s="1">
        <v>2.3479999999999999</v>
      </c>
      <c r="AO1942" s="2">
        <v>41439</v>
      </c>
      <c r="AP1942" s="1">
        <v>0.42499999999999999</v>
      </c>
      <c r="AR1942" s="2">
        <v>41432</v>
      </c>
      <c r="AS1942" s="1">
        <v>0.33600000000000002</v>
      </c>
      <c r="AU1942" s="2">
        <v>41439</v>
      </c>
      <c r="AV1942" s="1">
        <v>2.42</v>
      </c>
      <c r="AX1942" s="2">
        <v>41438</v>
      </c>
      <c r="AY1942" s="1">
        <v>2.3761000000000001</v>
      </c>
      <c r="BA1942" s="116">
        <v>41439</v>
      </c>
      <c r="BB1942" s="1">
        <v>1.8035000000000001</v>
      </c>
      <c r="BD1942" s="2">
        <v>41431</v>
      </c>
      <c r="BE1942" s="1">
        <v>0.49249999999999999</v>
      </c>
      <c r="BG1942" s="2">
        <v>41543</v>
      </c>
      <c r="BH1942" s="1">
        <v>2.66</v>
      </c>
      <c r="BI1942" s="2"/>
      <c r="BJ1942" s="2">
        <v>41543</v>
      </c>
      <c r="BK1942" s="1">
        <v>1.43</v>
      </c>
      <c r="BM1942" s="2">
        <v>41442</v>
      </c>
      <c r="BN1942" s="1">
        <v>1.0345</v>
      </c>
    </row>
    <row r="1943" spans="2:66">
      <c r="B1943" s="2">
        <v>41928</v>
      </c>
      <c r="C1943" s="1">
        <v>2.17</v>
      </c>
      <c r="E1943" s="2">
        <v>41387</v>
      </c>
      <c r="F1943" s="1">
        <v>2.65</v>
      </c>
      <c r="H1943" s="2">
        <v>41410</v>
      </c>
      <c r="I1943" s="1">
        <v>2.56</v>
      </c>
      <c r="K1943" s="2">
        <v>41408</v>
      </c>
      <c r="L1943" s="1">
        <v>2.87</v>
      </c>
      <c r="N1943" s="2">
        <v>41417</v>
      </c>
      <c r="O1943" s="1">
        <v>2.7</v>
      </c>
      <c r="Q1943" s="2">
        <v>41446</v>
      </c>
      <c r="R1943" s="1">
        <v>3.355</v>
      </c>
      <c r="T1943" s="2">
        <v>41453</v>
      </c>
      <c r="U1943" s="1">
        <v>3.0325000000000002</v>
      </c>
      <c r="W1943" s="2">
        <v>41453</v>
      </c>
      <c r="X1943" s="1">
        <v>2.895</v>
      </c>
      <c r="Z1943" s="2">
        <v>41445</v>
      </c>
      <c r="AA1943" s="1">
        <v>2.835</v>
      </c>
      <c r="AC1943" s="2">
        <v>41449</v>
      </c>
      <c r="AD1943" s="1">
        <v>2.8149999999999999</v>
      </c>
      <c r="AF1943" s="2">
        <v>41886</v>
      </c>
      <c r="AG1943" s="1">
        <v>0.2331</v>
      </c>
      <c r="AI1943" s="2">
        <v>41443</v>
      </c>
      <c r="AJ1943" s="1">
        <v>3.2222</v>
      </c>
      <c r="AL1943" s="2">
        <v>41444</v>
      </c>
      <c r="AM1943" s="1">
        <v>2.5409999999999999</v>
      </c>
      <c r="AO1943" s="2">
        <v>41442</v>
      </c>
      <c r="AP1943" s="1">
        <v>0.42080000000000001</v>
      </c>
      <c r="AR1943" s="2">
        <v>41435</v>
      </c>
      <c r="AS1943" s="1">
        <v>0.33500000000000002</v>
      </c>
      <c r="AU1943" s="2">
        <v>41442</v>
      </c>
      <c r="AV1943" s="1">
        <v>2.4260000000000002</v>
      </c>
      <c r="AX1943" s="2">
        <v>41439</v>
      </c>
      <c r="AY1943" s="1">
        <v>2.37</v>
      </c>
      <c r="BA1943" s="116">
        <v>41442</v>
      </c>
      <c r="BB1943" s="1">
        <v>1.7989999999999999</v>
      </c>
      <c r="BD1943" s="2">
        <v>41432</v>
      </c>
      <c r="BE1943" s="1">
        <v>0.53500000000000003</v>
      </c>
      <c r="BG1943" s="2">
        <v>41544</v>
      </c>
      <c r="BH1943" s="1">
        <v>2.64</v>
      </c>
      <c r="BI1943" s="2"/>
      <c r="BJ1943" s="2">
        <v>41544</v>
      </c>
      <c r="BK1943" s="1">
        <v>1.4</v>
      </c>
      <c r="BM1943" s="2">
        <v>41443</v>
      </c>
      <c r="BN1943" s="1">
        <v>1.0666</v>
      </c>
    </row>
    <row r="1944" spans="2:66">
      <c r="B1944" s="2">
        <v>41929</v>
      </c>
      <c r="C1944" s="1">
        <v>2.17</v>
      </c>
      <c r="E1944" s="2">
        <v>41388</v>
      </c>
      <c r="F1944" s="1">
        <v>2.67</v>
      </c>
      <c r="H1944" s="2">
        <v>41414</v>
      </c>
      <c r="I1944" s="1">
        <v>2.6</v>
      </c>
      <c r="K1944" s="2">
        <v>41409</v>
      </c>
      <c r="L1944" s="1">
        <v>2.88</v>
      </c>
      <c r="N1944" s="2">
        <v>41418</v>
      </c>
      <c r="O1944" s="1">
        <v>2.71</v>
      </c>
      <c r="Q1944" s="2">
        <v>41449</v>
      </c>
      <c r="R1944" s="1">
        <v>3.48</v>
      </c>
      <c r="T1944" s="2">
        <v>41456</v>
      </c>
      <c r="U1944" s="1">
        <v>3.121</v>
      </c>
      <c r="W1944" s="2">
        <v>41456</v>
      </c>
      <c r="X1944" s="1">
        <v>2.9779999999999998</v>
      </c>
      <c r="Z1944" s="2">
        <v>41446</v>
      </c>
      <c r="AA1944" s="1">
        <v>2.8849999999999998</v>
      </c>
      <c r="AC1944" s="2">
        <v>41450</v>
      </c>
      <c r="AD1944" s="1">
        <v>2.7725</v>
      </c>
      <c r="AF1944" s="2">
        <v>41887</v>
      </c>
      <c r="AG1944" s="1">
        <v>0.23230000000000001</v>
      </c>
      <c r="AI1944" s="2">
        <v>41444</v>
      </c>
      <c r="AJ1944" s="1">
        <v>3.3025000000000002</v>
      </c>
      <c r="AL1944" s="2">
        <v>41445</v>
      </c>
      <c r="AM1944" s="1">
        <v>2.6219999999999999</v>
      </c>
      <c r="AO1944" s="2">
        <v>41443</v>
      </c>
      <c r="AP1944" s="1">
        <v>0.41839999999999999</v>
      </c>
      <c r="AR1944" s="2">
        <v>41436</v>
      </c>
      <c r="AS1944" s="1">
        <v>0.34150000000000003</v>
      </c>
      <c r="AU1944" s="2">
        <v>41443</v>
      </c>
      <c r="AV1944" s="1">
        <v>2.4470000000000001</v>
      </c>
      <c r="AX1944" s="2">
        <v>41442</v>
      </c>
      <c r="AY1944" s="1">
        <v>2.3748</v>
      </c>
      <c r="BA1944" s="116">
        <v>41443</v>
      </c>
      <c r="BB1944" s="1">
        <v>1.825</v>
      </c>
      <c r="BD1944" s="2">
        <v>41435</v>
      </c>
      <c r="BE1944" s="1">
        <v>0.57299999999999995</v>
      </c>
      <c r="BG1944" s="2">
        <v>41547</v>
      </c>
      <c r="BH1944" s="1">
        <v>2.64</v>
      </c>
      <c r="BI1944" s="2"/>
      <c r="BJ1944" s="2">
        <v>41547</v>
      </c>
      <c r="BK1944" s="1">
        <v>1.3900000000000001</v>
      </c>
      <c r="BM1944" s="2">
        <v>41444</v>
      </c>
      <c r="BN1944" s="1">
        <v>1.1488</v>
      </c>
    </row>
    <row r="1945" spans="2:66">
      <c r="B1945" s="2">
        <v>41932</v>
      </c>
      <c r="C1945" s="1">
        <v>2.16</v>
      </c>
      <c r="E1945" s="2">
        <v>41389</v>
      </c>
      <c r="F1945" s="1">
        <v>2.65</v>
      </c>
      <c r="H1945" s="2">
        <v>41415</v>
      </c>
      <c r="I1945" s="1">
        <v>2.6</v>
      </c>
      <c r="K1945" s="2">
        <v>41410</v>
      </c>
      <c r="L1945" s="1">
        <v>2.89</v>
      </c>
      <c r="N1945" s="2">
        <v>41421</v>
      </c>
      <c r="O1945" s="1">
        <v>2.7</v>
      </c>
      <c r="Q1945" s="2">
        <v>41450</v>
      </c>
      <c r="R1945" s="1">
        <v>3.3925000000000001</v>
      </c>
      <c r="T1945" s="2">
        <v>41457</v>
      </c>
      <c r="U1945" s="1">
        <v>3.09</v>
      </c>
      <c r="W1945" s="2">
        <v>41457</v>
      </c>
      <c r="X1945" s="1">
        <v>2.9474999999999998</v>
      </c>
      <c r="Z1945" s="2">
        <v>41449</v>
      </c>
      <c r="AA1945" s="1">
        <v>2.9350000000000001</v>
      </c>
      <c r="AC1945" s="2">
        <v>41451</v>
      </c>
      <c r="AD1945" s="1">
        <v>2.75</v>
      </c>
      <c r="AF1945" s="2">
        <v>41890</v>
      </c>
      <c r="AG1945" s="1">
        <v>0.2336</v>
      </c>
      <c r="AI1945" s="2">
        <v>41445</v>
      </c>
      <c r="AJ1945" s="1">
        <v>3.4005000000000001</v>
      </c>
      <c r="AL1945" s="2">
        <v>41446</v>
      </c>
      <c r="AM1945" s="1">
        <v>2.7389999999999999</v>
      </c>
      <c r="AO1945" s="2">
        <v>41444</v>
      </c>
      <c r="AP1945" s="1">
        <v>0.46600000000000003</v>
      </c>
      <c r="AR1945" s="2">
        <v>41437</v>
      </c>
      <c r="AS1945" s="1">
        <v>0.33700000000000002</v>
      </c>
      <c r="AU1945" s="2">
        <v>41444</v>
      </c>
      <c r="AV1945" s="1">
        <v>2.5190000000000001</v>
      </c>
      <c r="AX1945" s="2">
        <v>41443</v>
      </c>
      <c r="AY1945" s="1">
        <v>2.3980000000000001</v>
      </c>
      <c r="BA1945" s="116">
        <v>41444</v>
      </c>
      <c r="BB1945" s="1">
        <v>1.901</v>
      </c>
      <c r="BD1945" s="2">
        <v>41436</v>
      </c>
      <c r="BE1945" s="1">
        <v>0.57799999999999996</v>
      </c>
      <c r="BG1945" s="2">
        <v>41548</v>
      </c>
      <c r="BH1945" s="1">
        <v>2.66</v>
      </c>
      <c r="BI1945" s="2"/>
      <c r="BJ1945" s="2">
        <v>41548</v>
      </c>
      <c r="BK1945" s="1">
        <v>1.42</v>
      </c>
      <c r="BM1945" s="2">
        <v>41445</v>
      </c>
      <c r="BN1945" s="1">
        <v>1.2370000000000001</v>
      </c>
    </row>
    <row r="1946" spans="2:66">
      <c r="B1946" s="2">
        <v>41933</v>
      </c>
      <c r="C1946" s="1">
        <v>2.15</v>
      </c>
      <c r="E1946" s="2">
        <v>41390</v>
      </c>
      <c r="F1946" s="1">
        <v>2.64</v>
      </c>
      <c r="H1946" s="2">
        <v>41416</v>
      </c>
      <c r="I1946" s="1">
        <v>2.61</v>
      </c>
      <c r="K1946" s="2">
        <v>41414</v>
      </c>
      <c r="L1946" s="1">
        <v>2.92</v>
      </c>
      <c r="N1946" s="2">
        <v>41422</v>
      </c>
      <c r="O1946" s="1">
        <v>2.73</v>
      </c>
      <c r="Q1946" s="2">
        <v>41451</v>
      </c>
      <c r="R1946" s="1">
        <v>3.3650000000000002</v>
      </c>
      <c r="T1946" s="2">
        <v>41458</v>
      </c>
      <c r="U1946" s="1">
        <v>3.0920000000000001</v>
      </c>
      <c r="W1946" s="2">
        <v>41458</v>
      </c>
      <c r="X1946" s="1">
        <v>2.9474999999999998</v>
      </c>
      <c r="Z1946" s="2">
        <v>41450</v>
      </c>
      <c r="AA1946" s="1">
        <v>2.8875000000000002</v>
      </c>
      <c r="AC1946" s="2">
        <v>41452</v>
      </c>
      <c r="AD1946" s="1">
        <v>2.7524999999999999</v>
      </c>
      <c r="AF1946" s="2">
        <v>41891</v>
      </c>
      <c r="AG1946" s="1">
        <v>0.2346</v>
      </c>
      <c r="AI1946" s="2">
        <v>41446</v>
      </c>
      <c r="AJ1946" s="1">
        <v>3.4678</v>
      </c>
      <c r="AL1946" s="2">
        <v>41449</v>
      </c>
      <c r="AM1946" s="1">
        <v>2.7435</v>
      </c>
      <c r="AO1946" s="2">
        <v>41445</v>
      </c>
      <c r="AP1946" s="1">
        <v>0.502</v>
      </c>
      <c r="AR1946" s="2">
        <v>41438</v>
      </c>
      <c r="AS1946" s="1">
        <v>0.3175</v>
      </c>
      <c r="AU1946" s="2">
        <v>41445</v>
      </c>
      <c r="AV1946" s="1">
        <v>2.5140000000000002</v>
      </c>
      <c r="AX1946" s="2">
        <v>41444</v>
      </c>
      <c r="AY1946" s="1">
        <v>2.4729999999999999</v>
      </c>
      <c r="BA1946" s="116">
        <v>41445</v>
      </c>
      <c r="BB1946" s="1">
        <v>1.958</v>
      </c>
      <c r="BD1946" s="2">
        <v>41437</v>
      </c>
      <c r="BE1946" s="1">
        <v>0.54400000000000004</v>
      </c>
      <c r="BG1946" s="2">
        <v>41549</v>
      </c>
      <c r="BH1946" s="1">
        <v>2.63</v>
      </c>
      <c r="BI1946" s="2"/>
      <c r="BJ1946" s="2">
        <v>41549</v>
      </c>
      <c r="BK1946" s="1">
        <v>1.38</v>
      </c>
      <c r="BM1946" s="2">
        <v>41446</v>
      </c>
      <c r="BN1946" s="1">
        <v>1.319</v>
      </c>
    </row>
    <row r="1947" spans="2:66">
      <c r="B1947" s="2">
        <v>41934</v>
      </c>
      <c r="C1947" s="1">
        <v>2.15</v>
      </c>
      <c r="E1947" s="2">
        <v>41393</v>
      </c>
      <c r="F1947" s="1">
        <v>2.66</v>
      </c>
      <c r="H1947" s="2">
        <v>41417</v>
      </c>
      <c r="I1947" s="1">
        <v>2.61</v>
      </c>
      <c r="K1947" s="2">
        <v>41415</v>
      </c>
      <c r="L1947" s="1">
        <v>2.92</v>
      </c>
      <c r="N1947" s="2">
        <v>41423</v>
      </c>
      <c r="O1947" s="1">
        <v>2.85</v>
      </c>
      <c r="Q1947" s="2">
        <v>41452</v>
      </c>
      <c r="R1947" s="1">
        <v>3.3149999999999999</v>
      </c>
      <c r="T1947" s="2">
        <v>41459</v>
      </c>
      <c r="U1947" s="1">
        <v>3.0990000000000002</v>
      </c>
      <c r="W1947" s="2">
        <v>41459</v>
      </c>
      <c r="X1947" s="1">
        <v>2.9474999999999998</v>
      </c>
      <c r="Z1947" s="2">
        <v>41451</v>
      </c>
      <c r="AA1947" s="1">
        <v>2.8650000000000002</v>
      </c>
      <c r="AC1947" s="2">
        <v>41453</v>
      </c>
      <c r="AD1947" s="1">
        <v>2.73</v>
      </c>
      <c r="AF1947" s="2">
        <v>41892</v>
      </c>
      <c r="AG1947" s="1">
        <v>0.2346</v>
      </c>
      <c r="AI1947" s="2">
        <v>41449</v>
      </c>
      <c r="AJ1947" s="1">
        <v>3.444</v>
      </c>
      <c r="AL1947" s="2">
        <v>41450</v>
      </c>
      <c r="AM1947" s="1">
        <v>2.81</v>
      </c>
      <c r="AO1947" s="2">
        <v>41446</v>
      </c>
      <c r="AP1947" s="1">
        <v>0.55800000000000005</v>
      </c>
      <c r="AR1947" s="2">
        <v>41439</v>
      </c>
      <c r="AS1947" s="1">
        <v>0.312</v>
      </c>
      <c r="AU1947" s="2">
        <v>41446</v>
      </c>
      <c r="AV1947" s="1">
        <v>2.5649999999999999</v>
      </c>
      <c r="AX1947" s="2">
        <v>41445</v>
      </c>
      <c r="AY1947" s="1">
        <v>2.4830000000000001</v>
      </c>
      <c r="BA1947" s="116">
        <v>41446</v>
      </c>
      <c r="BB1947" s="1">
        <v>2.0590000000000002</v>
      </c>
      <c r="BD1947" s="2">
        <v>41438</v>
      </c>
      <c r="BE1947" s="1">
        <v>0.53</v>
      </c>
      <c r="BG1947" s="2">
        <v>41550</v>
      </c>
      <c r="BH1947" s="1">
        <v>2.62</v>
      </c>
      <c r="BI1947" s="2"/>
      <c r="BJ1947" s="2">
        <v>41550</v>
      </c>
      <c r="BK1947" s="1">
        <v>1.3599999999999999</v>
      </c>
      <c r="BM1947" s="2">
        <v>41449</v>
      </c>
      <c r="BN1947" s="1">
        <v>1.3879999999999999</v>
      </c>
    </row>
    <row r="1948" spans="2:66">
      <c r="B1948" s="2">
        <v>41935</v>
      </c>
      <c r="C1948" s="1">
        <v>2.14</v>
      </c>
      <c r="E1948" s="2">
        <v>41394</v>
      </c>
      <c r="F1948" s="1">
        <v>2.63</v>
      </c>
      <c r="H1948" s="2">
        <v>41418</v>
      </c>
      <c r="I1948" s="1">
        <v>2.62</v>
      </c>
      <c r="K1948" s="2">
        <v>41416</v>
      </c>
      <c r="L1948" s="1">
        <v>2.93</v>
      </c>
      <c r="N1948" s="2">
        <v>41424</v>
      </c>
      <c r="O1948" s="1">
        <v>2.85</v>
      </c>
      <c r="Q1948" s="2">
        <v>41453</v>
      </c>
      <c r="R1948" s="1">
        <v>3.2749999999999999</v>
      </c>
      <c r="T1948" s="2">
        <v>41460</v>
      </c>
      <c r="U1948" s="1">
        <v>3.125</v>
      </c>
      <c r="W1948" s="2">
        <v>41460</v>
      </c>
      <c r="X1948" s="1">
        <v>2.9550000000000001</v>
      </c>
      <c r="Z1948" s="2">
        <v>41452</v>
      </c>
      <c r="AA1948" s="1">
        <v>2.855</v>
      </c>
      <c r="AC1948" s="2">
        <v>41456</v>
      </c>
      <c r="AD1948" s="1">
        <v>2.7774999999999999</v>
      </c>
      <c r="AF1948" s="2">
        <v>41893</v>
      </c>
      <c r="AG1948" s="1">
        <v>0.2341</v>
      </c>
      <c r="AI1948" s="2">
        <v>41450</v>
      </c>
      <c r="AJ1948" s="1">
        <v>3.5209999999999999</v>
      </c>
      <c r="AL1948" s="2">
        <v>41451</v>
      </c>
      <c r="AM1948" s="1">
        <v>2.7294999999999998</v>
      </c>
      <c r="AO1948" s="2">
        <v>41449</v>
      </c>
      <c r="AP1948" s="1">
        <v>0.5726</v>
      </c>
      <c r="AR1948" s="2">
        <v>41442</v>
      </c>
      <c r="AS1948" s="1">
        <v>0.31</v>
      </c>
      <c r="AU1948" s="2">
        <v>41449</v>
      </c>
      <c r="AV1948" s="1">
        <v>2.5526</v>
      </c>
      <c r="AX1948" s="2">
        <v>41446</v>
      </c>
      <c r="AY1948" s="1">
        <v>2.5449999999999999</v>
      </c>
      <c r="BA1948" s="116">
        <v>41449</v>
      </c>
      <c r="BB1948" s="1">
        <v>2.1215999999999999</v>
      </c>
      <c r="BD1948" s="2">
        <v>41439</v>
      </c>
      <c r="BE1948" s="1">
        <v>0.50049999999999994</v>
      </c>
      <c r="BG1948" s="2">
        <v>41551</v>
      </c>
      <c r="BH1948" s="1">
        <v>2.66</v>
      </c>
      <c r="BI1948" s="2"/>
      <c r="BJ1948" s="2">
        <v>41551</v>
      </c>
      <c r="BK1948" s="1">
        <v>1.41</v>
      </c>
      <c r="BM1948" s="2">
        <v>41450</v>
      </c>
      <c r="BN1948" s="1">
        <v>1.35</v>
      </c>
    </row>
    <row r="1949" spans="2:66">
      <c r="B1949" s="2">
        <v>41936</v>
      </c>
      <c r="C1949" s="1">
        <v>2.14</v>
      </c>
      <c r="E1949" s="2">
        <v>41396</v>
      </c>
      <c r="F1949" s="1">
        <v>2.58</v>
      </c>
      <c r="H1949" s="2">
        <v>41421</v>
      </c>
      <c r="I1949" s="1">
        <v>2.61</v>
      </c>
      <c r="K1949" s="2">
        <v>41417</v>
      </c>
      <c r="L1949" s="1">
        <v>2.93</v>
      </c>
      <c r="N1949" s="2">
        <v>41425</v>
      </c>
      <c r="O1949" s="1">
        <v>2.9</v>
      </c>
      <c r="Q1949" s="2">
        <v>41456</v>
      </c>
      <c r="R1949" s="1">
        <v>3.3675000000000002</v>
      </c>
      <c r="T1949" s="2">
        <v>41463</v>
      </c>
      <c r="U1949" s="1">
        <v>3.1875</v>
      </c>
      <c r="W1949" s="2">
        <v>41463</v>
      </c>
      <c r="X1949" s="1">
        <v>2.99</v>
      </c>
      <c r="Z1949" s="2">
        <v>41453</v>
      </c>
      <c r="AA1949" s="1">
        <v>2.81</v>
      </c>
      <c r="AC1949" s="2">
        <v>41457</v>
      </c>
      <c r="AD1949" s="1">
        <v>2.7574999999999998</v>
      </c>
      <c r="AF1949" s="2">
        <v>41894</v>
      </c>
      <c r="AG1949" s="1">
        <v>0.2346</v>
      </c>
      <c r="AI1949" s="2">
        <v>41451</v>
      </c>
      <c r="AJ1949" s="1">
        <v>3.49</v>
      </c>
      <c r="AL1949" s="2">
        <v>41452</v>
      </c>
      <c r="AM1949" s="1">
        <v>2.6535000000000002</v>
      </c>
      <c r="AO1949" s="2">
        <v>41450</v>
      </c>
      <c r="AP1949" s="1">
        <v>0.57609999999999995</v>
      </c>
      <c r="AR1949" s="2">
        <v>41443</v>
      </c>
      <c r="AS1949" s="1">
        <v>0.30990000000000001</v>
      </c>
      <c r="AU1949" s="2">
        <v>41450</v>
      </c>
      <c r="AV1949" s="1">
        <v>2.5533000000000001</v>
      </c>
      <c r="AX1949" s="2">
        <v>41449</v>
      </c>
      <c r="AY1949" s="1">
        <v>2.5606</v>
      </c>
      <c r="BA1949" s="116">
        <v>41450</v>
      </c>
      <c r="BB1949" s="1">
        <v>2.0979999999999999</v>
      </c>
      <c r="BD1949" s="2">
        <v>41442</v>
      </c>
      <c r="BE1949" s="1">
        <v>0.50600000000000001</v>
      </c>
      <c r="BG1949" s="2">
        <v>41554</v>
      </c>
      <c r="BH1949" s="1">
        <v>2.65</v>
      </c>
      <c r="BI1949" s="2"/>
      <c r="BJ1949" s="2">
        <v>41554</v>
      </c>
      <c r="BK1949" s="1">
        <v>1.41</v>
      </c>
      <c r="BM1949" s="2">
        <v>41451</v>
      </c>
      <c r="BN1949" s="1">
        <v>1.262</v>
      </c>
    </row>
    <row r="1950" spans="2:66">
      <c r="B1950" s="2">
        <v>41939</v>
      </c>
      <c r="C1950" s="1">
        <v>2.14</v>
      </c>
      <c r="E1950" s="2">
        <v>41397</v>
      </c>
      <c r="F1950" s="1">
        <v>2.6</v>
      </c>
      <c r="H1950" s="2">
        <v>41422</v>
      </c>
      <c r="I1950" s="1">
        <v>2.64</v>
      </c>
      <c r="K1950" s="2">
        <v>41418</v>
      </c>
      <c r="L1950" s="1">
        <v>2.94</v>
      </c>
      <c r="N1950" s="2">
        <v>41428</v>
      </c>
      <c r="O1950" s="1">
        <v>2.9</v>
      </c>
      <c r="Q1950" s="2">
        <v>41457</v>
      </c>
      <c r="R1950" s="1">
        <v>3.3275000000000001</v>
      </c>
      <c r="T1950" s="2">
        <v>41464</v>
      </c>
      <c r="U1950" s="1">
        <v>3.1724999999999999</v>
      </c>
      <c r="W1950" s="2">
        <v>41464</v>
      </c>
      <c r="X1950" s="1">
        <v>2.9824999999999999</v>
      </c>
      <c r="Z1950" s="2">
        <v>41456</v>
      </c>
      <c r="AA1950" s="1">
        <v>2.8774999999999999</v>
      </c>
      <c r="AC1950" s="2">
        <v>41458</v>
      </c>
      <c r="AD1950" s="1">
        <v>2.75</v>
      </c>
      <c r="AF1950" s="2">
        <v>41897</v>
      </c>
      <c r="AG1950" s="1">
        <v>0.2346</v>
      </c>
      <c r="AI1950" s="2">
        <v>41452</v>
      </c>
      <c r="AJ1950" s="1">
        <v>3.4355000000000002</v>
      </c>
      <c r="AL1950" s="2">
        <v>41453</v>
      </c>
      <c r="AM1950" s="1">
        <v>2.6760000000000002</v>
      </c>
      <c r="AO1950" s="2">
        <v>41451</v>
      </c>
      <c r="AP1950" s="1">
        <v>0.52600000000000002</v>
      </c>
      <c r="AR1950" s="2">
        <v>41444</v>
      </c>
      <c r="AS1950" s="1">
        <v>0.32119999999999999</v>
      </c>
      <c r="AU1950" s="2">
        <v>41451</v>
      </c>
      <c r="AV1950" s="1">
        <v>2.54</v>
      </c>
      <c r="AX1950" s="2">
        <v>41450</v>
      </c>
      <c r="AY1950" s="1">
        <v>2.5552999999999999</v>
      </c>
      <c r="BA1950" s="116">
        <v>41451</v>
      </c>
      <c r="BB1950" s="1">
        <v>2.0524</v>
      </c>
      <c r="BD1950" s="2">
        <v>41443</v>
      </c>
      <c r="BE1950" s="1">
        <v>0.53849999999999998</v>
      </c>
      <c r="BG1950" s="2">
        <v>41555</v>
      </c>
      <c r="BH1950" s="1">
        <v>2.66</v>
      </c>
      <c r="BI1950" s="2"/>
      <c r="BJ1950" s="2">
        <v>41555</v>
      </c>
      <c r="BK1950" s="1">
        <v>1.43</v>
      </c>
      <c r="BM1950" s="2">
        <v>41452</v>
      </c>
      <c r="BN1950" s="1">
        <v>1.2250000000000001</v>
      </c>
    </row>
    <row r="1951" spans="2:66">
      <c r="B1951" s="2">
        <v>41940</v>
      </c>
      <c r="C1951" s="1">
        <v>2.14</v>
      </c>
      <c r="E1951" s="2">
        <v>41400</v>
      </c>
      <c r="F1951" s="1">
        <v>2.67</v>
      </c>
      <c r="H1951" s="2">
        <v>41423</v>
      </c>
      <c r="I1951" s="1">
        <v>2.75</v>
      </c>
      <c r="K1951" s="2">
        <v>41421</v>
      </c>
      <c r="L1951" s="1">
        <v>2.92</v>
      </c>
      <c r="N1951" s="2">
        <v>41429</v>
      </c>
      <c r="O1951" s="1">
        <v>2.93</v>
      </c>
      <c r="Q1951" s="2">
        <v>41458</v>
      </c>
      <c r="R1951" s="1">
        <v>3.3275000000000001</v>
      </c>
      <c r="T1951" s="2">
        <v>41465</v>
      </c>
      <c r="U1951" s="1">
        <v>3.14</v>
      </c>
      <c r="W1951" s="2">
        <v>41465</v>
      </c>
      <c r="X1951" s="1">
        <v>2.9550000000000001</v>
      </c>
      <c r="Z1951" s="2">
        <v>41457</v>
      </c>
      <c r="AA1951" s="1">
        <v>2.85</v>
      </c>
      <c r="AC1951" s="2">
        <v>41459</v>
      </c>
      <c r="AD1951" s="1">
        <v>2.7450000000000001</v>
      </c>
      <c r="AF1951" s="2">
        <v>41898</v>
      </c>
      <c r="AG1951" s="1">
        <v>0.2344</v>
      </c>
      <c r="AI1951" s="2">
        <v>41453</v>
      </c>
      <c r="AJ1951" s="1">
        <v>3.4260000000000002</v>
      </c>
      <c r="AL1951" s="2">
        <v>41456</v>
      </c>
      <c r="AM1951" s="1">
        <v>2.673</v>
      </c>
      <c r="AO1951" s="2">
        <v>41452</v>
      </c>
      <c r="AP1951" s="1">
        <v>0.49909999999999999</v>
      </c>
      <c r="AR1951" s="2">
        <v>41445</v>
      </c>
      <c r="AS1951" s="1">
        <v>0.33750000000000002</v>
      </c>
      <c r="AU1951" s="2">
        <v>41452</v>
      </c>
      <c r="AV1951" s="1">
        <v>2.4941</v>
      </c>
      <c r="AX1951" s="2">
        <v>41451</v>
      </c>
      <c r="AY1951" s="1">
        <v>2.5354000000000001</v>
      </c>
      <c r="BA1951" s="116">
        <v>41452</v>
      </c>
      <c r="BB1951" s="1">
        <v>1.9910000000000001</v>
      </c>
      <c r="BD1951" s="2">
        <v>41444</v>
      </c>
      <c r="BE1951" s="1">
        <v>0.53449999999999998</v>
      </c>
      <c r="BG1951" s="2">
        <v>41556</v>
      </c>
      <c r="BH1951" s="1">
        <v>2.68</v>
      </c>
      <c r="BI1951" s="2"/>
      <c r="BJ1951" s="2">
        <v>41556</v>
      </c>
      <c r="BK1951" s="1">
        <v>1.43</v>
      </c>
      <c r="BM1951" s="2">
        <v>41453</v>
      </c>
      <c r="BN1951" s="1">
        <v>1.2210000000000001</v>
      </c>
    </row>
    <row r="1952" spans="2:66">
      <c r="B1952" s="2">
        <v>41941</v>
      </c>
      <c r="C1952" s="1">
        <v>2.14</v>
      </c>
      <c r="E1952" s="2">
        <v>41401</v>
      </c>
      <c r="F1952" s="1">
        <v>2.65</v>
      </c>
      <c r="H1952" s="2">
        <v>41424</v>
      </c>
      <c r="I1952" s="1">
        <v>2.75</v>
      </c>
      <c r="K1952" s="2">
        <v>41422</v>
      </c>
      <c r="L1952" s="1">
        <v>2.94</v>
      </c>
      <c r="N1952" s="2">
        <v>41430</v>
      </c>
      <c r="O1952" s="1">
        <v>2.96</v>
      </c>
      <c r="Q1952" s="2">
        <v>41459</v>
      </c>
      <c r="R1952" s="1">
        <v>3.3250000000000002</v>
      </c>
      <c r="T1952" s="2">
        <v>41466</v>
      </c>
      <c r="U1952" s="1">
        <v>3.0350000000000001</v>
      </c>
      <c r="W1952" s="2">
        <v>41466</v>
      </c>
      <c r="X1952" s="1">
        <v>2.875</v>
      </c>
      <c r="Z1952" s="2">
        <v>41458</v>
      </c>
      <c r="AA1952" s="1">
        <v>2.8475000000000001</v>
      </c>
      <c r="AC1952" s="2">
        <v>41460</v>
      </c>
      <c r="AD1952" s="1">
        <v>2.7475000000000001</v>
      </c>
      <c r="AF1952" s="2">
        <v>41899</v>
      </c>
      <c r="AG1952" s="1">
        <v>0.2341</v>
      </c>
      <c r="AI1952" s="2">
        <v>41456</v>
      </c>
      <c r="AJ1952" s="1">
        <v>3.4089999999999998</v>
      </c>
      <c r="AL1952" s="2">
        <v>41457</v>
      </c>
      <c r="AM1952" s="1">
        <v>2.6715</v>
      </c>
      <c r="AO1952" s="2">
        <v>41453</v>
      </c>
      <c r="AP1952" s="1">
        <v>0.505</v>
      </c>
      <c r="AR1952" s="2">
        <v>41446</v>
      </c>
      <c r="AS1952" s="1">
        <v>0.36549999999999999</v>
      </c>
      <c r="AU1952" s="2">
        <v>41453</v>
      </c>
      <c r="AV1952" s="1">
        <v>2.5049999999999999</v>
      </c>
      <c r="AX1952" s="2">
        <v>41452</v>
      </c>
      <c r="AY1952" s="1">
        <v>2.4771000000000001</v>
      </c>
      <c r="BA1952" s="116">
        <v>41453</v>
      </c>
      <c r="BB1952" s="1">
        <v>2.0049999999999999</v>
      </c>
      <c r="BD1952" s="2">
        <v>41445</v>
      </c>
      <c r="BE1952" s="1">
        <v>0.63400000000000001</v>
      </c>
      <c r="BG1952" s="2">
        <v>41557</v>
      </c>
      <c r="BH1952" s="1">
        <v>2.71</v>
      </c>
      <c r="BI1952" s="2"/>
      <c r="BJ1952" s="2">
        <v>41557</v>
      </c>
      <c r="BK1952" s="1">
        <v>1.44</v>
      </c>
      <c r="BM1952" s="2">
        <v>41456</v>
      </c>
      <c r="BN1952" s="1">
        <v>1.234</v>
      </c>
    </row>
    <row r="1953" spans="2:66">
      <c r="B1953" s="2">
        <v>41942</v>
      </c>
      <c r="C1953" s="1">
        <v>2.14</v>
      </c>
      <c r="E1953" s="2">
        <v>41402</v>
      </c>
      <c r="F1953" s="1">
        <v>2.66</v>
      </c>
      <c r="H1953" s="2">
        <v>41425</v>
      </c>
      <c r="I1953" s="1">
        <v>2.7800000000000002</v>
      </c>
      <c r="K1953" s="2">
        <v>41423</v>
      </c>
      <c r="L1953" s="1">
        <v>3.04</v>
      </c>
      <c r="N1953" s="2">
        <v>41432</v>
      </c>
      <c r="O1953" s="1">
        <v>2.92</v>
      </c>
      <c r="Q1953" s="2">
        <v>41460</v>
      </c>
      <c r="R1953" s="1">
        <v>3.363</v>
      </c>
      <c r="T1953" s="2">
        <v>41467</v>
      </c>
      <c r="U1953" s="1">
        <v>3.0350000000000001</v>
      </c>
      <c r="W1953" s="2">
        <v>41467</v>
      </c>
      <c r="X1953" s="1">
        <v>2.8780000000000001</v>
      </c>
      <c r="Z1953" s="2">
        <v>41459</v>
      </c>
      <c r="AA1953" s="1">
        <v>2.8425000000000002</v>
      </c>
      <c r="AC1953" s="2">
        <v>41463</v>
      </c>
      <c r="AD1953" s="1">
        <v>2.7524999999999999</v>
      </c>
      <c r="AF1953" s="2">
        <v>41900</v>
      </c>
      <c r="AG1953" s="1">
        <v>0.2331</v>
      </c>
      <c r="AI1953" s="2">
        <v>41457</v>
      </c>
      <c r="AJ1953" s="1">
        <v>3.4186000000000001</v>
      </c>
      <c r="AL1953" s="2">
        <v>41458</v>
      </c>
      <c r="AM1953" s="1">
        <v>2.714</v>
      </c>
      <c r="AO1953" s="2">
        <v>41456</v>
      </c>
      <c r="AP1953" s="1">
        <v>0.51080000000000003</v>
      </c>
      <c r="AR1953" s="2">
        <v>41449</v>
      </c>
      <c r="AS1953" s="1">
        <v>0.38990000000000002</v>
      </c>
      <c r="AU1953" s="2">
        <v>41456</v>
      </c>
      <c r="AV1953" s="1">
        <v>2.5049999999999999</v>
      </c>
      <c r="AX1953" s="2">
        <v>41453</v>
      </c>
      <c r="AY1953" s="1">
        <v>2.4900000000000002</v>
      </c>
      <c r="BA1953" s="116">
        <v>41456</v>
      </c>
      <c r="BB1953" s="1">
        <v>2.0099999999999998</v>
      </c>
      <c r="BD1953" s="2">
        <v>41446</v>
      </c>
      <c r="BE1953" s="1">
        <v>0.66500000000000004</v>
      </c>
      <c r="BG1953" s="2">
        <v>41558</v>
      </c>
      <c r="BH1953" s="1">
        <v>2.7</v>
      </c>
      <c r="BI1953" s="2"/>
      <c r="BJ1953" s="2">
        <v>41558</v>
      </c>
      <c r="BK1953" s="1">
        <v>1.42</v>
      </c>
      <c r="BM1953" s="2">
        <v>41457</v>
      </c>
      <c r="BN1953" s="1">
        <v>1.1713</v>
      </c>
    </row>
    <row r="1954" spans="2:66">
      <c r="B1954" s="2">
        <v>41943</v>
      </c>
      <c r="C1954" s="1">
        <v>2.14</v>
      </c>
      <c r="E1954" s="2">
        <v>41403</v>
      </c>
      <c r="F1954" s="1">
        <v>2.64</v>
      </c>
      <c r="H1954" s="2">
        <v>41428</v>
      </c>
      <c r="I1954" s="1">
        <v>2.7800000000000002</v>
      </c>
      <c r="K1954" s="2">
        <v>41424</v>
      </c>
      <c r="L1954" s="1">
        <v>3.05</v>
      </c>
      <c r="N1954" s="2">
        <v>41435</v>
      </c>
      <c r="O1954" s="1">
        <v>2.95</v>
      </c>
      <c r="Q1954" s="2">
        <v>41463</v>
      </c>
      <c r="R1954" s="1">
        <v>3.45</v>
      </c>
      <c r="T1954" s="2">
        <v>41470</v>
      </c>
      <c r="U1954" s="1">
        <v>3.0550000000000002</v>
      </c>
      <c r="W1954" s="2">
        <v>41470</v>
      </c>
      <c r="X1954" s="1">
        <v>2.9050000000000002</v>
      </c>
      <c r="Z1954" s="2">
        <v>41460</v>
      </c>
      <c r="AA1954" s="1">
        <v>2.8425000000000002</v>
      </c>
      <c r="AC1954" s="2">
        <v>41464</v>
      </c>
      <c r="AD1954" s="1">
        <v>2.75</v>
      </c>
      <c r="AF1954" s="2">
        <v>41901</v>
      </c>
      <c r="AG1954" s="1">
        <v>0.2331</v>
      </c>
      <c r="AI1954" s="2">
        <v>41458</v>
      </c>
      <c r="AJ1954" s="1">
        <v>3.4306000000000001</v>
      </c>
      <c r="AL1954" s="2">
        <v>41459</v>
      </c>
      <c r="AM1954" s="1">
        <v>2.7149999999999999</v>
      </c>
      <c r="AO1954" s="2">
        <v>41457</v>
      </c>
      <c r="AP1954" s="1">
        <v>0.51600000000000001</v>
      </c>
      <c r="AR1954" s="2">
        <v>41450</v>
      </c>
      <c r="AS1954" s="1">
        <v>0.39</v>
      </c>
      <c r="AU1954" s="2">
        <v>41457</v>
      </c>
      <c r="AV1954" s="1">
        <v>2.476</v>
      </c>
      <c r="AX1954" s="2">
        <v>41456</v>
      </c>
      <c r="AY1954" s="1">
        <v>2.492</v>
      </c>
      <c r="BA1954" s="116">
        <v>41457</v>
      </c>
      <c r="BB1954" s="1">
        <v>1.966</v>
      </c>
      <c r="BD1954" s="2">
        <v>41449</v>
      </c>
      <c r="BE1954" s="1">
        <v>0.71099999999999997</v>
      </c>
      <c r="BG1954" s="2">
        <v>41562</v>
      </c>
      <c r="BH1954" s="1">
        <v>2.75</v>
      </c>
      <c r="BI1954" s="2"/>
      <c r="BJ1954" s="2">
        <v>41562</v>
      </c>
      <c r="BK1954" s="1">
        <v>1.45</v>
      </c>
      <c r="BM1954" s="2">
        <v>41458</v>
      </c>
      <c r="BN1954" s="1">
        <v>1.2030000000000001</v>
      </c>
    </row>
    <row r="1955" spans="2:66">
      <c r="B1955" s="2">
        <v>41946</v>
      </c>
      <c r="C1955" s="1">
        <v>2.14</v>
      </c>
      <c r="E1955" s="2">
        <v>41404</v>
      </c>
      <c r="F1955" s="1">
        <v>2.59</v>
      </c>
      <c r="H1955" s="2">
        <v>41429</v>
      </c>
      <c r="I1955" s="1">
        <v>2.7800000000000002</v>
      </c>
      <c r="K1955" s="2">
        <v>41425</v>
      </c>
      <c r="L1955" s="1">
        <v>3.12</v>
      </c>
      <c r="N1955" s="2">
        <v>41436</v>
      </c>
      <c r="O1955" s="1">
        <v>3</v>
      </c>
      <c r="Q1955" s="2">
        <v>41464</v>
      </c>
      <c r="R1955" s="1">
        <v>3.4275000000000002</v>
      </c>
      <c r="T1955" s="2">
        <v>41471</v>
      </c>
      <c r="U1955" s="1">
        <v>3.05</v>
      </c>
      <c r="W1955" s="2">
        <v>41471</v>
      </c>
      <c r="X1955" s="1">
        <v>2.9</v>
      </c>
      <c r="Z1955" s="2">
        <v>41463</v>
      </c>
      <c r="AA1955" s="1">
        <v>2.8624999999999998</v>
      </c>
      <c r="AC1955" s="2">
        <v>41465</v>
      </c>
      <c r="AD1955" s="1">
        <v>2.73</v>
      </c>
      <c r="AF1955" s="2">
        <v>41904</v>
      </c>
      <c r="AG1955" s="1">
        <v>0.2356</v>
      </c>
      <c r="AI1955" s="2">
        <v>41459</v>
      </c>
      <c r="AJ1955" s="1">
        <v>3.452</v>
      </c>
      <c r="AL1955" s="2">
        <v>41460</v>
      </c>
      <c r="AM1955" s="1">
        <v>2.9740000000000002</v>
      </c>
      <c r="AO1955" s="2">
        <v>41458</v>
      </c>
      <c r="AP1955" s="1">
        <v>0.54349999999999998</v>
      </c>
      <c r="AR1955" s="2">
        <v>41451</v>
      </c>
      <c r="AS1955" s="1">
        <v>0.36149999999999999</v>
      </c>
      <c r="AU1955" s="2">
        <v>41458</v>
      </c>
      <c r="AV1955" s="1">
        <v>2.4803000000000002</v>
      </c>
      <c r="AX1955" s="2">
        <v>41457</v>
      </c>
      <c r="AY1955" s="1">
        <v>2.4620000000000002</v>
      </c>
      <c r="BA1955" s="116">
        <v>41458</v>
      </c>
      <c r="BB1955" s="1">
        <v>1.982</v>
      </c>
      <c r="BD1955" s="2">
        <v>41450</v>
      </c>
      <c r="BE1955" s="1">
        <v>0.66210000000000002</v>
      </c>
      <c r="BG1955" s="2">
        <v>41563</v>
      </c>
      <c r="BH1955" s="1">
        <v>2.69</v>
      </c>
      <c r="BI1955" s="2"/>
      <c r="BJ1955" s="2">
        <v>41563</v>
      </c>
      <c r="BK1955" s="1">
        <v>1.41</v>
      </c>
      <c r="BM1955" s="2">
        <v>41459</v>
      </c>
      <c r="BN1955" s="1">
        <v>1.129</v>
      </c>
    </row>
    <row r="1956" spans="2:66">
      <c r="B1956" s="2">
        <v>41947</v>
      </c>
      <c r="C1956" s="1">
        <v>2.14</v>
      </c>
      <c r="E1956" s="2">
        <v>41407</v>
      </c>
      <c r="F1956" s="1">
        <v>2.58</v>
      </c>
      <c r="H1956" s="2">
        <v>41430</v>
      </c>
      <c r="I1956" s="1">
        <v>2.81</v>
      </c>
      <c r="K1956" s="2">
        <v>41428</v>
      </c>
      <c r="L1956" s="1">
        <v>3.12</v>
      </c>
      <c r="N1956" s="2">
        <v>41437</v>
      </c>
      <c r="O1956" s="1">
        <v>3.08</v>
      </c>
      <c r="Q1956" s="2">
        <v>41465</v>
      </c>
      <c r="R1956" s="1">
        <v>3.4</v>
      </c>
      <c r="T1956" s="2">
        <v>41472</v>
      </c>
      <c r="U1956" s="1">
        <v>3.08</v>
      </c>
      <c r="W1956" s="2">
        <v>41472</v>
      </c>
      <c r="X1956" s="1">
        <v>2.915</v>
      </c>
      <c r="Z1956" s="2">
        <v>41464</v>
      </c>
      <c r="AA1956" s="1">
        <v>2.86</v>
      </c>
      <c r="AC1956" s="2">
        <v>41466</v>
      </c>
      <c r="AD1956" s="1">
        <v>2.7075</v>
      </c>
      <c r="AF1956" s="2">
        <v>41905</v>
      </c>
      <c r="AG1956" s="1">
        <v>0.2341</v>
      </c>
      <c r="AI1956" s="2">
        <v>41460</v>
      </c>
      <c r="AJ1956" s="1">
        <v>3.7076000000000002</v>
      </c>
      <c r="AL1956" s="2">
        <v>41463</v>
      </c>
      <c r="AM1956" s="1">
        <v>2.8607</v>
      </c>
      <c r="AO1956" s="2">
        <v>41459</v>
      </c>
      <c r="AP1956" s="1">
        <v>0.52700000000000002</v>
      </c>
      <c r="AR1956" s="2">
        <v>41452</v>
      </c>
      <c r="AS1956" s="1">
        <v>0.35099999999999998</v>
      </c>
      <c r="AU1956" s="2">
        <v>41459</v>
      </c>
      <c r="AV1956" s="1">
        <v>2.4910000000000001</v>
      </c>
      <c r="AX1956" s="2">
        <v>41458</v>
      </c>
      <c r="AY1956" s="1">
        <v>2.4729999999999999</v>
      </c>
      <c r="BA1956" s="116">
        <v>41459</v>
      </c>
      <c r="BB1956" s="1">
        <v>1.9590000000000001</v>
      </c>
      <c r="BD1956" s="2">
        <v>41451</v>
      </c>
      <c r="BE1956" s="1">
        <v>0.60099999999999998</v>
      </c>
      <c r="BG1956" s="2">
        <v>41564</v>
      </c>
      <c r="BH1956" s="1">
        <v>2.61</v>
      </c>
      <c r="BI1956" s="2"/>
      <c r="BJ1956" s="2">
        <v>41564</v>
      </c>
      <c r="BK1956" s="1">
        <v>1.35</v>
      </c>
      <c r="BM1956" s="2">
        <v>41460</v>
      </c>
      <c r="BN1956" s="1">
        <v>1.1599999999999999</v>
      </c>
    </row>
    <row r="1957" spans="2:66">
      <c r="B1957" s="2">
        <v>41948</v>
      </c>
      <c r="C1957" s="1">
        <v>2.14</v>
      </c>
      <c r="E1957" s="2">
        <v>41408</v>
      </c>
      <c r="F1957" s="1">
        <v>2.54</v>
      </c>
      <c r="H1957" s="2">
        <v>41432</v>
      </c>
      <c r="I1957" s="1">
        <v>2.77</v>
      </c>
      <c r="K1957" s="2">
        <v>41429</v>
      </c>
      <c r="L1957" s="1">
        <v>3.13</v>
      </c>
      <c r="N1957" s="2">
        <v>41438</v>
      </c>
      <c r="O1957" s="1">
        <v>3.03</v>
      </c>
      <c r="Q1957" s="2">
        <v>41466</v>
      </c>
      <c r="R1957" s="1">
        <v>3.2925</v>
      </c>
      <c r="T1957" s="2">
        <v>41473</v>
      </c>
      <c r="U1957" s="1">
        <v>3.0375000000000001</v>
      </c>
      <c r="W1957" s="2">
        <v>41473</v>
      </c>
      <c r="X1957" s="1">
        <v>2.875</v>
      </c>
      <c r="Z1957" s="2">
        <v>41465</v>
      </c>
      <c r="AA1957" s="1">
        <v>2.835</v>
      </c>
      <c r="AC1957" s="2">
        <v>41467</v>
      </c>
      <c r="AD1957" s="1">
        <v>2.718</v>
      </c>
      <c r="AF1957" s="2">
        <v>41906</v>
      </c>
      <c r="AG1957" s="1">
        <v>0.2351</v>
      </c>
      <c r="AI1957" s="2">
        <v>41463</v>
      </c>
      <c r="AJ1957" s="1">
        <v>3.625</v>
      </c>
      <c r="AL1957" s="2">
        <v>41464</v>
      </c>
      <c r="AM1957" s="1">
        <v>2.8405</v>
      </c>
      <c r="AO1957" s="2">
        <v>41460</v>
      </c>
      <c r="AP1957" s="1">
        <v>0.57899999999999996</v>
      </c>
      <c r="AR1957" s="2">
        <v>41453</v>
      </c>
      <c r="AS1957" s="1">
        <v>0.35399999999999998</v>
      </c>
      <c r="AU1957" s="2">
        <v>41460</v>
      </c>
      <c r="AV1957" s="1">
        <v>2.5659999999999998</v>
      </c>
      <c r="AX1957" s="2">
        <v>41459</v>
      </c>
      <c r="AY1957" s="1">
        <v>2.472</v>
      </c>
      <c r="BA1957" s="116">
        <v>41460</v>
      </c>
      <c r="BB1957" s="1">
        <v>2.0209999999999999</v>
      </c>
      <c r="BD1957" s="2">
        <v>41452</v>
      </c>
      <c r="BE1957" s="1">
        <v>0.58299999999999996</v>
      </c>
      <c r="BG1957" s="2">
        <v>41565</v>
      </c>
      <c r="BH1957" s="1">
        <v>2.6</v>
      </c>
      <c r="BI1957" s="2"/>
      <c r="BJ1957" s="2">
        <v>41565</v>
      </c>
      <c r="BK1957" s="1">
        <v>1.35</v>
      </c>
      <c r="BM1957" s="2">
        <v>41463</v>
      </c>
      <c r="BN1957" s="1">
        <v>1.1285000000000001</v>
      </c>
    </row>
    <row r="1958" spans="2:66">
      <c r="B1958" s="2">
        <v>41949</v>
      </c>
      <c r="C1958" s="1">
        <v>2.14</v>
      </c>
      <c r="E1958" s="2">
        <v>41409</v>
      </c>
      <c r="F1958" s="1">
        <v>2.54</v>
      </c>
      <c r="H1958" s="2">
        <v>41435</v>
      </c>
      <c r="I1958" s="1">
        <v>2.79</v>
      </c>
      <c r="K1958" s="2">
        <v>41430</v>
      </c>
      <c r="L1958" s="1">
        <v>3.16</v>
      </c>
      <c r="N1958" s="2">
        <v>41439</v>
      </c>
      <c r="O1958" s="1">
        <v>2.96</v>
      </c>
      <c r="Q1958" s="2">
        <v>41467</v>
      </c>
      <c r="R1958" s="1">
        <v>3.2925</v>
      </c>
      <c r="T1958" s="2">
        <v>41474</v>
      </c>
      <c r="U1958" s="1">
        <v>3.03</v>
      </c>
      <c r="W1958" s="2">
        <v>41474</v>
      </c>
      <c r="X1958" s="1">
        <v>2.8675000000000002</v>
      </c>
      <c r="Z1958" s="2">
        <v>41466</v>
      </c>
      <c r="AA1958" s="1">
        <v>2.7875000000000001</v>
      </c>
      <c r="AC1958" s="2">
        <v>41470</v>
      </c>
      <c r="AD1958" s="1">
        <v>2.7324999999999999</v>
      </c>
      <c r="AF1958" s="2">
        <v>41907</v>
      </c>
      <c r="AG1958" s="1">
        <v>0.2336</v>
      </c>
      <c r="AI1958" s="2">
        <v>41464</v>
      </c>
      <c r="AJ1958" s="1">
        <v>3.6173000000000002</v>
      </c>
      <c r="AL1958" s="2">
        <v>41465</v>
      </c>
      <c r="AM1958" s="1">
        <v>2.819</v>
      </c>
      <c r="AO1958" s="2">
        <v>41463</v>
      </c>
      <c r="AP1958" s="1">
        <v>0.5323</v>
      </c>
      <c r="AR1958" s="2">
        <v>41456</v>
      </c>
      <c r="AS1958" s="1">
        <v>0.35799999999999998</v>
      </c>
      <c r="AU1958" s="2">
        <v>41463</v>
      </c>
      <c r="AV1958" s="1">
        <v>2.5579999999999998</v>
      </c>
      <c r="AX1958" s="2">
        <v>41460</v>
      </c>
      <c r="AY1958" s="1">
        <v>2.548</v>
      </c>
      <c r="BA1958" s="116">
        <v>41463</v>
      </c>
      <c r="BB1958" s="1">
        <v>1.9925000000000002</v>
      </c>
      <c r="BD1958" s="2">
        <v>41453</v>
      </c>
      <c r="BE1958" s="1">
        <v>0.59799999999999998</v>
      </c>
      <c r="BG1958" s="2">
        <v>41568</v>
      </c>
      <c r="BH1958" s="1">
        <v>2.63</v>
      </c>
      <c r="BI1958" s="2"/>
      <c r="BJ1958" s="2">
        <v>41568</v>
      </c>
      <c r="BK1958" s="1">
        <v>1.38</v>
      </c>
      <c r="BM1958" s="2">
        <v>41464</v>
      </c>
      <c r="BN1958" s="1">
        <v>1.0754999999999999</v>
      </c>
    </row>
    <row r="1959" spans="2:66">
      <c r="B1959" s="2">
        <v>41950</v>
      </c>
      <c r="C1959" s="1">
        <v>2.14</v>
      </c>
      <c r="E1959" s="2">
        <v>41410</v>
      </c>
      <c r="F1959" s="1">
        <v>2.5300000000000002</v>
      </c>
      <c r="H1959" s="2">
        <v>41436</v>
      </c>
      <c r="I1959" s="1">
        <v>2.8</v>
      </c>
      <c r="K1959" s="2">
        <v>41432</v>
      </c>
      <c r="L1959" s="1">
        <v>3.13</v>
      </c>
      <c r="N1959" s="2">
        <v>41442</v>
      </c>
      <c r="O1959" s="1">
        <v>3.02</v>
      </c>
      <c r="Q1959" s="2">
        <v>41470</v>
      </c>
      <c r="R1959" s="1">
        <v>3.3149999999999999</v>
      </c>
      <c r="T1959" s="2">
        <v>41477</v>
      </c>
      <c r="U1959" s="1">
        <v>3.0150000000000001</v>
      </c>
      <c r="W1959" s="2">
        <v>41477</v>
      </c>
      <c r="X1959" s="1">
        <v>2.8574999999999999</v>
      </c>
      <c r="Z1959" s="2">
        <v>41467</v>
      </c>
      <c r="AA1959" s="1">
        <v>2.8</v>
      </c>
      <c r="AC1959" s="2">
        <v>41471</v>
      </c>
      <c r="AD1959" s="1">
        <v>2.7275</v>
      </c>
      <c r="AF1959" s="2">
        <v>41908</v>
      </c>
      <c r="AG1959" s="1">
        <v>0.2331</v>
      </c>
      <c r="AI1959" s="2">
        <v>41465</v>
      </c>
      <c r="AJ1959" s="1">
        <v>3.6154999999999999</v>
      </c>
      <c r="AL1959" s="2">
        <v>41466</v>
      </c>
      <c r="AM1959" s="1">
        <v>2.7685</v>
      </c>
      <c r="AO1959" s="2">
        <v>41464</v>
      </c>
      <c r="AP1959" s="1">
        <v>0.52949999999999997</v>
      </c>
      <c r="AR1959" s="2">
        <v>41457</v>
      </c>
      <c r="AS1959" s="1">
        <v>0.36199999999999999</v>
      </c>
      <c r="AU1959" s="2">
        <v>41464</v>
      </c>
      <c r="AV1959" s="1">
        <v>2.5049999999999999</v>
      </c>
      <c r="AX1959" s="2">
        <v>41463</v>
      </c>
      <c r="AY1959" s="1">
        <v>2.5358000000000001</v>
      </c>
      <c r="BA1959" s="116">
        <v>41464</v>
      </c>
      <c r="BB1959" s="1">
        <v>1.9335</v>
      </c>
      <c r="BD1959" s="2">
        <v>41456</v>
      </c>
      <c r="BE1959" s="1">
        <v>0.61750000000000005</v>
      </c>
      <c r="BG1959" s="2">
        <v>41569</v>
      </c>
      <c r="BH1959" s="1">
        <v>2.54</v>
      </c>
      <c r="BI1959" s="2"/>
      <c r="BJ1959" s="2">
        <v>41569</v>
      </c>
      <c r="BK1959" s="1">
        <v>1.3</v>
      </c>
      <c r="BM1959" s="2">
        <v>41465</v>
      </c>
      <c r="BN1959" s="1">
        <v>1.129</v>
      </c>
    </row>
    <row r="1960" spans="2:66">
      <c r="B1960" s="2">
        <v>41953</v>
      </c>
      <c r="C1960" s="1">
        <v>2.14</v>
      </c>
      <c r="E1960" s="2">
        <v>41414</v>
      </c>
      <c r="F1960" s="1">
        <v>2.56</v>
      </c>
      <c r="H1960" s="2">
        <v>41437</v>
      </c>
      <c r="I1960" s="1">
        <v>2.88</v>
      </c>
      <c r="K1960" s="2">
        <v>41435</v>
      </c>
      <c r="L1960" s="1">
        <v>3.15</v>
      </c>
      <c r="N1960" s="2">
        <v>41443</v>
      </c>
      <c r="O1960" s="1">
        <v>2.98</v>
      </c>
      <c r="Q1960" s="2">
        <v>41471</v>
      </c>
      <c r="R1960" s="1">
        <v>3.3149999999999999</v>
      </c>
      <c r="T1960" s="2">
        <v>41478</v>
      </c>
      <c r="U1960" s="1">
        <v>3.0225</v>
      </c>
      <c r="W1960" s="2">
        <v>41478</v>
      </c>
      <c r="X1960" s="1">
        <v>2.8675000000000002</v>
      </c>
      <c r="Z1960" s="2">
        <v>41470</v>
      </c>
      <c r="AA1960" s="1">
        <v>2.8149999999999999</v>
      </c>
      <c r="AC1960" s="2">
        <v>41472</v>
      </c>
      <c r="AD1960" s="1">
        <v>2.7374999999999998</v>
      </c>
      <c r="AF1960" s="2">
        <v>41911</v>
      </c>
      <c r="AG1960" s="1">
        <v>0.2351</v>
      </c>
      <c r="AI1960" s="2">
        <v>41466</v>
      </c>
      <c r="AJ1960" s="1">
        <v>3.5861999999999998</v>
      </c>
      <c r="AL1960" s="2">
        <v>41467</v>
      </c>
      <c r="AM1960" s="1">
        <v>2.7839999999999998</v>
      </c>
      <c r="AO1960" s="2">
        <v>41465</v>
      </c>
      <c r="AP1960" s="1">
        <v>0.51049999999999995</v>
      </c>
      <c r="AR1960" s="2">
        <v>41458</v>
      </c>
      <c r="AS1960" s="1">
        <v>0.377</v>
      </c>
      <c r="AU1960" s="2">
        <v>41465</v>
      </c>
      <c r="AV1960" s="1">
        <v>2.5249999999999999</v>
      </c>
      <c r="AX1960" s="2">
        <v>41464</v>
      </c>
      <c r="AY1960" s="1">
        <v>2.4820000000000002</v>
      </c>
      <c r="BA1960" s="116">
        <v>41465</v>
      </c>
      <c r="BB1960" s="1">
        <v>1.9675</v>
      </c>
      <c r="BD1960" s="2">
        <v>41457</v>
      </c>
      <c r="BE1960" s="1">
        <v>0.57899999999999996</v>
      </c>
      <c r="BG1960" s="2">
        <v>41570</v>
      </c>
      <c r="BH1960" s="1">
        <v>2.5099999999999998</v>
      </c>
      <c r="BI1960" s="2"/>
      <c r="BJ1960" s="2">
        <v>41570</v>
      </c>
      <c r="BK1960" s="1">
        <v>1.3</v>
      </c>
      <c r="BM1960" s="2">
        <v>41466</v>
      </c>
      <c r="BN1960" s="1">
        <v>1.1080000000000001</v>
      </c>
    </row>
    <row r="1961" spans="2:66">
      <c r="B1961" s="2">
        <v>41954</v>
      </c>
      <c r="C1961" s="1">
        <v>2.14</v>
      </c>
      <c r="E1961" s="2">
        <v>41415</v>
      </c>
      <c r="F1961" s="1">
        <v>2.54</v>
      </c>
      <c r="H1961" s="2">
        <v>41438</v>
      </c>
      <c r="I1961" s="1">
        <v>2.82</v>
      </c>
      <c r="K1961" s="2">
        <v>41436</v>
      </c>
      <c r="L1961" s="1">
        <v>3.2</v>
      </c>
      <c r="N1961" s="2">
        <v>41444</v>
      </c>
      <c r="O1961" s="1">
        <v>3.02</v>
      </c>
      <c r="Q1961" s="2">
        <v>41472</v>
      </c>
      <c r="R1961" s="1">
        <v>3.3475000000000001</v>
      </c>
      <c r="T1961" s="2">
        <v>41479</v>
      </c>
      <c r="U1961" s="1">
        <v>3.0474999999999999</v>
      </c>
      <c r="W1961" s="2">
        <v>41479</v>
      </c>
      <c r="X1961" s="1">
        <v>2.8875000000000002</v>
      </c>
      <c r="Z1961" s="2">
        <v>41471</v>
      </c>
      <c r="AA1961" s="1">
        <v>2.81</v>
      </c>
      <c r="AC1961" s="2">
        <v>41473</v>
      </c>
      <c r="AD1961" s="1">
        <v>2.7175000000000002</v>
      </c>
      <c r="AF1961" s="2">
        <v>41912</v>
      </c>
      <c r="AG1961" s="1">
        <v>0.2351</v>
      </c>
      <c r="AI1961" s="2">
        <v>41467</v>
      </c>
      <c r="AJ1961" s="1">
        <v>3.5922000000000001</v>
      </c>
      <c r="AL1961" s="2">
        <v>41470</v>
      </c>
      <c r="AM1961" s="1">
        <v>2.734</v>
      </c>
      <c r="AO1961" s="2">
        <v>41466</v>
      </c>
      <c r="AP1961" s="1">
        <v>0.49199999999999999</v>
      </c>
      <c r="AR1961" s="2">
        <v>41459</v>
      </c>
      <c r="AS1961" s="1">
        <v>0.35699999999999998</v>
      </c>
      <c r="AU1961" s="2">
        <v>41466</v>
      </c>
      <c r="AV1961" s="1">
        <v>2.4969999999999999</v>
      </c>
      <c r="AX1961" s="2">
        <v>41465</v>
      </c>
      <c r="AY1961" s="1">
        <v>2.5060000000000002</v>
      </c>
      <c r="BA1961" s="116">
        <v>41466</v>
      </c>
      <c r="BB1961" s="1">
        <v>1.9319999999999999</v>
      </c>
      <c r="BD1961" s="2">
        <v>41458</v>
      </c>
      <c r="BE1961" s="1">
        <v>0.59899999999999998</v>
      </c>
      <c r="BG1961" s="2">
        <v>41571</v>
      </c>
      <c r="BH1961" s="1">
        <v>2.5300000000000002</v>
      </c>
      <c r="BI1961" s="2"/>
      <c r="BJ1961" s="2">
        <v>41571</v>
      </c>
      <c r="BK1961" s="1">
        <v>1.32</v>
      </c>
      <c r="BM1961" s="2">
        <v>41467</v>
      </c>
      <c r="BN1961" s="1">
        <v>1.085</v>
      </c>
    </row>
    <row r="1962" spans="2:66">
      <c r="B1962" s="2">
        <v>41955</v>
      </c>
      <c r="C1962" s="1">
        <v>2.14</v>
      </c>
      <c r="E1962" s="2">
        <v>41416</v>
      </c>
      <c r="F1962" s="1">
        <v>2.54</v>
      </c>
      <c r="H1962" s="2">
        <v>41439</v>
      </c>
      <c r="I1962" s="1">
        <v>2.76</v>
      </c>
      <c r="K1962" s="2">
        <v>41437</v>
      </c>
      <c r="L1962" s="1">
        <v>3.31</v>
      </c>
      <c r="N1962" s="2">
        <v>41445</v>
      </c>
      <c r="O1962" s="1">
        <v>3.16</v>
      </c>
      <c r="Q1962" s="2">
        <v>41473</v>
      </c>
      <c r="R1962" s="1">
        <v>3.3025000000000002</v>
      </c>
      <c r="T1962" s="2">
        <v>41480</v>
      </c>
      <c r="U1962" s="1">
        <v>3.1124999999999998</v>
      </c>
      <c r="W1962" s="2">
        <v>41480</v>
      </c>
      <c r="X1962" s="1">
        <v>2.94</v>
      </c>
      <c r="Z1962" s="2">
        <v>41472</v>
      </c>
      <c r="AA1962" s="1">
        <v>2.82</v>
      </c>
      <c r="AC1962" s="2">
        <v>41474</v>
      </c>
      <c r="AD1962" s="1">
        <v>2.71</v>
      </c>
      <c r="AF1962" s="2">
        <v>41913</v>
      </c>
      <c r="AG1962" s="1">
        <v>0.2326</v>
      </c>
      <c r="AI1962" s="2">
        <v>41470</v>
      </c>
      <c r="AJ1962" s="1">
        <v>3.5569999999999999</v>
      </c>
      <c r="AL1962" s="2">
        <v>41471</v>
      </c>
      <c r="AM1962" s="1">
        <v>2.7239</v>
      </c>
      <c r="AO1962" s="2">
        <v>41467</v>
      </c>
      <c r="AP1962" s="1">
        <v>0.51919999999999999</v>
      </c>
      <c r="AR1962" s="2">
        <v>41460</v>
      </c>
      <c r="AS1962" s="1">
        <v>0.38</v>
      </c>
      <c r="AU1962" s="2">
        <v>41467</v>
      </c>
      <c r="AV1962" s="1">
        <v>2.4420000000000002</v>
      </c>
      <c r="AX1962" s="2">
        <v>41466</v>
      </c>
      <c r="AY1962" s="1">
        <v>2.4779999999999998</v>
      </c>
      <c r="BA1962" s="116">
        <v>41467</v>
      </c>
      <c r="BB1962" s="1">
        <v>1.8774999999999999</v>
      </c>
      <c r="BD1962" s="2">
        <v>41459</v>
      </c>
      <c r="BE1962" s="1">
        <v>0.53500000000000003</v>
      </c>
      <c r="BG1962" s="2">
        <v>41572</v>
      </c>
      <c r="BH1962" s="1">
        <v>2.5300000000000002</v>
      </c>
      <c r="BI1962" s="2"/>
      <c r="BJ1962" s="2">
        <v>41572</v>
      </c>
      <c r="BK1962" s="1">
        <v>1.3</v>
      </c>
      <c r="BM1962" s="2">
        <v>41470</v>
      </c>
      <c r="BN1962" s="1">
        <v>1.1089</v>
      </c>
    </row>
    <row r="1963" spans="2:66">
      <c r="B1963" s="2">
        <v>41956</v>
      </c>
      <c r="C1963" s="1">
        <v>2.14</v>
      </c>
      <c r="E1963" s="2">
        <v>41417</v>
      </c>
      <c r="F1963" s="1">
        <v>2.54</v>
      </c>
      <c r="H1963" s="2">
        <v>41442</v>
      </c>
      <c r="I1963" s="1">
        <v>2.81</v>
      </c>
      <c r="K1963" s="2">
        <v>41438</v>
      </c>
      <c r="L1963" s="1">
        <v>3.25</v>
      </c>
      <c r="N1963" s="2">
        <v>41446</v>
      </c>
      <c r="O1963" s="1">
        <v>3.32</v>
      </c>
      <c r="Q1963" s="2">
        <v>41474</v>
      </c>
      <c r="R1963" s="1">
        <v>3.3025000000000002</v>
      </c>
      <c r="T1963" s="2">
        <v>41481</v>
      </c>
      <c r="U1963" s="1">
        <v>3.11</v>
      </c>
      <c r="W1963" s="2">
        <v>41481</v>
      </c>
      <c r="X1963" s="1">
        <v>2.9350000000000001</v>
      </c>
      <c r="Z1963" s="2">
        <v>41473</v>
      </c>
      <c r="AA1963" s="1">
        <v>2.79</v>
      </c>
      <c r="AC1963" s="2">
        <v>41477</v>
      </c>
      <c r="AD1963" s="1">
        <v>2.7050000000000001</v>
      </c>
      <c r="AF1963" s="2">
        <v>41914</v>
      </c>
      <c r="AG1963" s="1">
        <v>0.23119999999999999</v>
      </c>
      <c r="AI1963" s="2">
        <v>41471</v>
      </c>
      <c r="AJ1963" s="1">
        <v>3.5489999999999999</v>
      </c>
      <c r="AL1963" s="2">
        <v>41472</v>
      </c>
      <c r="AM1963" s="1">
        <v>2.6741000000000001</v>
      </c>
      <c r="AO1963" s="2">
        <v>41470</v>
      </c>
      <c r="AP1963" s="1">
        <v>0.50349999999999995</v>
      </c>
      <c r="AR1963" s="2">
        <v>41463</v>
      </c>
      <c r="AS1963" s="1">
        <v>0.35599999999999998</v>
      </c>
      <c r="AU1963" s="2">
        <v>41470</v>
      </c>
      <c r="AV1963" s="1">
        <v>2.4666999999999999</v>
      </c>
      <c r="AX1963" s="2">
        <v>41467</v>
      </c>
      <c r="AY1963" s="1">
        <v>2.4220000000000002</v>
      </c>
      <c r="BA1963" s="116">
        <v>41470</v>
      </c>
      <c r="BB1963" s="1">
        <v>1.9064999999999999</v>
      </c>
      <c r="BD1963" s="2">
        <v>41460</v>
      </c>
      <c r="BE1963" s="1">
        <v>0.52800000000000002</v>
      </c>
      <c r="BG1963" s="2">
        <v>41575</v>
      </c>
      <c r="BH1963" s="1">
        <v>2.54</v>
      </c>
      <c r="BI1963" s="2"/>
      <c r="BJ1963" s="2">
        <v>41575</v>
      </c>
      <c r="BK1963" s="1">
        <v>1.31</v>
      </c>
      <c r="BM1963" s="2">
        <v>41471</v>
      </c>
      <c r="BN1963" s="1">
        <v>1.0849</v>
      </c>
    </row>
    <row r="1964" spans="2:66">
      <c r="B1964" s="2">
        <v>41957</v>
      </c>
      <c r="C1964" s="1">
        <v>2.14</v>
      </c>
      <c r="E1964" s="2">
        <v>41418</v>
      </c>
      <c r="F1964" s="1">
        <v>2.5499999999999998</v>
      </c>
      <c r="H1964" s="2">
        <v>41443</v>
      </c>
      <c r="I1964" s="1">
        <v>2.77</v>
      </c>
      <c r="K1964" s="2">
        <v>41439</v>
      </c>
      <c r="L1964" s="1">
        <v>3.19</v>
      </c>
      <c r="N1964" s="2">
        <v>41449</v>
      </c>
      <c r="O1964" s="1">
        <v>3.43</v>
      </c>
      <c r="Q1964" s="2">
        <v>41477</v>
      </c>
      <c r="R1964" s="1">
        <v>3.2875000000000001</v>
      </c>
      <c r="T1964" s="2">
        <v>41484</v>
      </c>
      <c r="U1964" s="1">
        <v>3.0775000000000001</v>
      </c>
      <c r="W1964" s="2">
        <v>41484</v>
      </c>
      <c r="X1964" s="1">
        <v>2.9175</v>
      </c>
      <c r="Z1964" s="2">
        <v>41474</v>
      </c>
      <c r="AA1964" s="1">
        <v>2.7824999999999998</v>
      </c>
      <c r="AC1964" s="2">
        <v>41478</v>
      </c>
      <c r="AD1964" s="1">
        <v>2.7124999999999999</v>
      </c>
      <c r="AF1964" s="2">
        <v>41915</v>
      </c>
      <c r="AG1964" s="1">
        <v>0.2316</v>
      </c>
      <c r="AI1964" s="2">
        <v>41472</v>
      </c>
      <c r="AJ1964" s="1">
        <v>3.5350000000000001</v>
      </c>
      <c r="AL1964" s="2">
        <v>41473</v>
      </c>
      <c r="AM1964" s="1">
        <v>2.7119999999999997</v>
      </c>
      <c r="AO1964" s="2">
        <v>41471</v>
      </c>
      <c r="AP1964" s="1">
        <v>0.48899999999999999</v>
      </c>
      <c r="AR1964" s="2">
        <v>41464</v>
      </c>
      <c r="AS1964" s="1">
        <v>0.35210000000000002</v>
      </c>
      <c r="AU1964" s="2">
        <v>41471</v>
      </c>
      <c r="AV1964" s="1">
        <v>2.4460000000000002</v>
      </c>
      <c r="AX1964" s="2">
        <v>41470</v>
      </c>
      <c r="AY1964" s="1">
        <v>2.4487000000000001</v>
      </c>
      <c r="BA1964" s="116">
        <v>41471</v>
      </c>
      <c r="BB1964" s="1">
        <v>1.8820000000000001</v>
      </c>
      <c r="BD1964" s="2">
        <v>41463</v>
      </c>
      <c r="BE1964" s="1">
        <v>0.49199999999999999</v>
      </c>
      <c r="BG1964" s="2">
        <v>41576</v>
      </c>
      <c r="BH1964" s="1">
        <v>2.5300000000000002</v>
      </c>
      <c r="BI1964" s="2"/>
      <c r="BJ1964" s="2">
        <v>41576</v>
      </c>
      <c r="BK1964" s="1">
        <v>1.29</v>
      </c>
      <c r="BM1964" s="2">
        <v>41472</v>
      </c>
      <c r="BN1964" s="1">
        <v>1.0660000000000001</v>
      </c>
    </row>
    <row r="1965" spans="2:66">
      <c r="B1965" s="2">
        <v>41960</v>
      </c>
      <c r="C1965" s="1">
        <v>2.14</v>
      </c>
      <c r="E1965" s="2">
        <v>41421</v>
      </c>
      <c r="F1965" s="1">
        <v>2.54</v>
      </c>
      <c r="H1965" s="2">
        <v>41444</v>
      </c>
      <c r="I1965" s="1">
        <v>2.81</v>
      </c>
      <c r="K1965" s="2">
        <v>41442</v>
      </c>
      <c r="L1965" s="1">
        <v>3.27</v>
      </c>
      <c r="N1965" s="2">
        <v>41450</v>
      </c>
      <c r="O1965" s="1">
        <v>3.32</v>
      </c>
      <c r="Q1965" s="2">
        <v>41478</v>
      </c>
      <c r="R1965" s="1">
        <v>3.2949999999999999</v>
      </c>
      <c r="T1965" s="2">
        <v>41485</v>
      </c>
      <c r="U1965" s="1">
        <v>3.09</v>
      </c>
      <c r="W1965" s="2">
        <v>41485</v>
      </c>
      <c r="X1965" s="1">
        <v>2.9275000000000002</v>
      </c>
      <c r="Z1965" s="2">
        <v>41477</v>
      </c>
      <c r="AA1965" s="1">
        <v>2.7774999999999999</v>
      </c>
      <c r="AC1965" s="2">
        <v>41479</v>
      </c>
      <c r="AD1965" s="1">
        <v>2.7175000000000002</v>
      </c>
      <c r="AF1965" s="2">
        <v>41918</v>
      </c>
      <c r="AG1965" s="1">
        <v>0.2326</v>
      </c>
      <c r="AI1965" s="2">
        <v>41473</v>
      </c>
      <c r="AJ1965" s="1">
        <v>3.589</v>
      </c>
      <c r="AL1965" s="2">
        <v>41474</v>
      </c>
      <c r="AM1965" s="1">
        <v>2.67</v>
      </c>
      <c r="AO1965" s="2">
        <v>41472</v>
      </c>
      <c r="AP1965" s="1">
        <v>0.46800000000000003</v>
      </c>
      <c r="AR1965" s="2">
        <v>41465</v>
      </c>
      <c r="AS1965" s="1">
        <v>0.34799999999999998</v>
      </c>
      <c r="AU1965" s="2">
        <v>41472</v>
      </c>
      <c r="AV1965" s="1">
        <v>2.4359999999999999</v>
      </c>
      <c r="AX1965" s="2">
        <v>41471</v>
      </c>
      <c r="AY1965" s="1">
        <v>2.4260000000000002</v>
      </c>
      <c r="BA1965" s="116">
        <v>41472</v>
      </c>
      <c r="BB1965" s="1">
        <v>1.8679999999999999</v>
      </c>
      <c r="BD1965" s="2">
        <v>41464</v>
      </c>
      <c r="BE1965" s="1">
        <v>0.47299999999999998</v>
      </c>
      <c r="BG1965" s="2">
        <v>41577</v>
      </c>
      <c r="BH1965" s="1">
        <v>2.5499999999999998</v>
      </c>
      <c r="BI1965" s="2"/>
      <c r="BJ1965" s="2">
        <v>41577</v>
      </c>
      <c r="BK1965" s="1">
        <v>1.3</v>
      </c>
      <c r="BM1965" s="2">
        <v>41473</v>
      </c>
      <c r="BN1965" s="1">
        <v>1.0425</v>
      </c>
    </row>
    <row r="1966" spans="2:66">
      <c r="B1966" s="2">
        <v>41961</v>
      </c>
      <c r="C1966" s="1">
        <v>2.14</v>
      </c>
      <c r="E1966" s="2">
        <v>41422</v>
      </c>
      <c r="F1966" s="1">
        <v>2.56</v>
      </c>
      <c r="H1966" s="2">
        <v>41445</v>
      </c>
      <c r="I1966" s="1">
        <v>2.94</v>
      </c>
      <c r="K1966" s="2">
        <v>41443</v>
      </c>
      <c r="L1966" s="1">
        <v>3.21</v>
      </c>
      <c r="N1966" s="2">
        <v>41451</v>
      </c>
      <c r="O1966" s="1">
        <v>3.25</v>
      </c>
      <c r="Q1966" s="2">
        <v>41479</v>
      </c>
      <c r="R1966" s="1">
        <v>3.32</v>
      </c>
      <c r="T1966" s="2">
        <v>41486</v>
      </c>
      <c r="U1966" s="1">
        <v>3.1150000000000002</v>
      </c>
      <c r="W1966" s="2">
        <v>41486</v>
      </c>
      <c r="X1966" s="1">
        <v>2.9510000000000001</v>
      </c>
      <c r="Z1966" s="2">
        <v>41478</v>
      </c>
      <c r="AA1966" s="1">
        <v>2.79</v>
      </c>
      <c r="AC1966" s="2">
        <v>41480</v>
      </c>
      <c r="AD1966" s="1">
        <v>2.738</v>
      </c>
      <c r="AF1966" s="2">
        <v>41919</v>
      </c>
      <c r="AG1966" s="1">
        <v>0.2311</v>
      </c>
      <c r="AI1966" s="2">
        <v>41474</v>
      </c>
      <c r="AJ1966" s="1">
        <v>3.5169999999999999</v>
      </c>
      <c r="AL1966" s="2">
        <v>41477</v>
      </c>
      <c r="AM1966" s="1">
        <v>2.6671</v>
      </c>
      <c r="AO1966" s="2">
        <v>41473</v>
      </c>
      <c r="AP1966" s="1">
        <v>0.47299999999999998</v>
      </c>
      <c r="AR1966" s="2">
        <v>41466</v>
      </c>
      <c r="AS1966" s="1">
        <v>0.33850000000000002</v>
      </c>
      <c r="AU1966" s="2">
        <v>41473</v>
      </c>
      <c r="AV1966" s="1">
        <v>2.4306999999999999</v>
      </c>
      <c r="AX1966" s="2">
        <v>41472</v>
      </c>
      <c r="AY1966" s="1">
        <v>2.415</v>
      </c>
      <c r="BA1966" s="116">
        <v>41473</v>
      </c>
      <c r="BB1966" s="1">
        <v>1.857</v>
      </c>
      <c r="BD1966" s="2">
        <v>41465</v>
      </c>
      <c r="BE1966" s="1">
        <v>0.51400000000000001</v>
      </c>
      <c r="BG1966" s="2">
        <v>41578</v>
      </c>
      <c r="BH1966" s="1">
        <v>2.57</v>
      </c>
      <c r="BI1966" s="2"/>
      <c r="BJ1966" s="2">
        <v>41578</v>
      </c>
      <c r="BK1966" s="1">
        <v>1.31</v>
      </c>
      <c r="BM1966" s="2">
        <v>41474</v>
      </c>
      <c r="BN1966" s="1">
        <v>1.06</v>
      </c>
    </row>
    <row r="1967" spans="2:66">
      <c r="B1967" s="2">
        <v>41962</v>
      </c>
      <c r="C1967" s="1">
        <v>2.14</v>
      </c>
      <c r="E1967" s="2">
        <v>41423</v>
      </c>
      <c r="F1967" s="1">
        <v>2.63</v>
      </c>
      <c r="H1967" s="2">
        <v>41446</v>
      </c>
      <c r="I1967" s="1">
        <v>3.04</v>
      </c>
      <c r="K1967" s="2">
        <v>41444</v>
      </c>
      <c r="L1967" s="1">
        <v>3.24</v>
      </c>
      <c r="N1967" s="2">
        <v>41452</v>
      </c>
      <c r="O1967" s="1">
        <v>3.21</v>
      </c>
      <c r="Q1967" s="2">
        <v>41480</v>
      </c>
      <c r="R1967" s="1">
        <v>3.395</v>
      </c>
      <c r="T1967" s="2">
        <v>41487</v>
      </c>
      <c r="U1967" s="1">
        <v>3.12</v>
      </c>
      <c r="W1967" s="2">
        <v>41487</v>
      </c>
      <c r="X1967" s="1">
        <v>2.9550000000000001</v>
      </c>
      <c r="Z1967" s="2">
        <v>41479</v>
      </c>
      <c r="AA1967" s="1">
        <v>2.8075000000000001</v>
      </c>
      <c r="AC1967" s="2">
        <v>41481</v>
      </c>
      <c r="AD1967" s="1">
        <v>2.7349999999999999</v>
      </c>
      <c r="AF1967" s="2">
        <v>41920</v>
      </c>
      <c r="AG1967" s="1">
        <v>0.2291</v>
      </c>
      <c r="AI1967" s="2">
        <v>41477</v>
      </c>
      <c r="AJ1967" s="1">
        <v>3.5129999999999999</v>
      </c>
      <c r="AL1967" s="2">
        <v>41478</v>
      </c>
      <c r="AM1967" s="1">
        <v>2.6850000000000001</v>
      </c>
      <c r="AO1967" s="2">
        <v>41474</v>
      </c>
      <c r="AP1967" s="1">
        <v>0.46800000000000003</v>
      </c>
      <c r="AR1967" s="2">
        <v>41467</v>
      </c>
      <c r="AS1967" s="1">
        <v>0.35299999999999998</v>
      </c>
      <c r="AU1967" s="2">
        <v>41474</v>
      </c>
      <c r="AV1967" s="1">
        <v>2.4323999999999999</v>
      </c>
      <c r="AX1967" s="2">
        <v>41473</v>
      </c>
      <c r="AY1967" s="1">
        <v>2.4047000000000001</v>
      </c>
      <c r="BA1967" s="116">
        <v>41474</v>
      </c>
      <c r="BB1967" s="1">
        <v>1.8559999999999999</v>
      </c>
      <c r="BD1967" s="2">
        <v>41466</v>
      </c>
      <c r="BE1967" s="1">
        <v>0.53010000000000002</v>
      </c>
      <c r="BG1967" s="2">
        <v>41579</v>
      </c>
      <c r="BH1967" s="1">
        <v>2.65</v>
      </c>
      <c r="BI1967" s="2"/>
      <c r="BJ1967" s="2">
        <v>41579</v>
      </c>
      <c r="BK1967" s="1">
        <v>1.37</v>
      </c>
      <c r="BM1967" s="2">
        <v>41477</v>
      </c>
      <c r="BN1967" s="1">
        <v>1.0669999999999999</v>
      </c>
    </row>
    <row r="1968" spans="2:66">
      <c r="B1968" s="2">
        <v>41963</v>
      </c>
      <c r="C1968" s="1">
        <v>2.14</v>
      </c>
      <c r="E1968" s="2">
        <v>41424</v>
      </c>
      <c r="F1968" s="1">
        <v>2.59</v>
      </c>
      <c r="H1968" s="2">
        <v>41449</v>
      </c>
      <c r="I1968" s="1">
        <v>3.12</v>
      </c>
      <c r="K1968" s="2">
        <v>41445</v>
      </c>
      <c r="L1968" s="1">
        <v>3.41</v>
      </c>
      <c r="N1968" s="2">
        <v>41453</v>
      </c>
      <c r="O1968" s="1">
        <v>3.14</v>
      </c>
      <c r="Q1968" s="2">
        <v>41481</v>
      </c>
      <c r="R1968" s="1">
        <v>3.39</v>
      </c>
      <c r="T1968" s="2">
        <v>41488</v>
      </c>
      <c r="U1968" s="1">
        <v>3.1749999999999998</v>
      </c>
      <c r="W1968" s="2">
        <v>41488</v>
      </c>
      <c r="X1968" s="1">
        <v>3.0024999999999999</v>
      </c>
      <c r="Z1968" s="2">
        <v>41480</v>
      </c>
      <c r="AA1968" s="1">
        <v>2.8425000000000002</v>
      </c>
      <c r="AC1968" s="2">
        <v>41484</v>
      </c>
      <c r="AD1968" s="1">
        <v>2.7175000000000002</v>
      </c>
      <c r="AF1968" s="2">
        <v>41921</v>
      </c>
      <c r="AG1968" s="1">
        <v>0.2291</v>
      </c>
      <c r="AI1968" s="2">
        <v>41478</v>
      </c>
      <c r="AJ1968" s="1">
        <v>3.536</v>
      </c>
      <c r="AL1968" s="2">
        <v>41479</v>
      </c>
      <c r="AM1968" s="1">
        <v>2.7629999999999999</v>
      </c>
      <c r="AO1968" s="2">
        <v>41477</v>
      </c>
      <c r="AP1968" s="1">
        <v>0.47199999999999998</v>
      </c>
      <c r="AR1968" s="2">
        <v>41470</v>
      </c>
      <c r="AS1968" s="1">
        <v>0.34499999999999997</v>
      </c>
      <c r="AU1968" s="2">
        <v>41477</v>
      </c>
      <c r="AV1968" s="1">
        <v>2.419</v>
      </c>
      <c r="AX1968" s="2">
        <v>41474</v>
      </c>
      <c r="AY1968" s="1">
        <v>2.411</v>
      </c>
      <c r="BA1968" s="116">
        <v>41477</v>
      </c>
      <c r="BB1968" s="1">
        <v>1.8540000000000001</v>
      </c>
      <c r="BD1968" s="2">
        <v>41467</v>
      </c>
      <c r="BE1968" s="1">
        <v>0.54249999999999998</v>
      </c>
      <c r="BG1968" s="2">
        <v>41582</v>
      </c>
      <c r="BH1968" s="1">
        <v>2.63</v>
      </c>
      <c r="BI1968" s="2"/>
      <c r="BJ1968" s="2">
        <v>41582</v>
      </c>
      <c r="BK1968" s="1">
        <v>1.3599999999999999</v>
      </c>
      <c r="BM1968" s="2">
        <v>41478</v>
      </c>
      <c r="BN1968" s="1">
        <v>1.113</v>
      </c>
    </row>
    <row r="1969" spans="2:66">
      <c r="B1969" s="2">
        <v>41964</v>
      </c>
      <c r="C1969" s="1">
        <v>2.14</v>
      </c>
      <c r="E1969" s="2">
        <v>41425</v>
      </c>
      <c r="F1969" s="1">
        <v>2.59</v>
      </c>
      <c r="H1969" s="2">
        <v>41450</v>
      </c>
      <c r="I1969" s="1">
        <v>3.02</v>
      </c>
      <c r="K1969" s="2">
        <v>41446</v>
      </c>
      <c r="L1969" s="1">
        <v>3.58</v>
      </c>
      <c r="N1969" s="2">
        <v>41456</v>
      </c>
      <c r="O1969" s="1">
        <v>3.25</v>
      </c>
      <c r="Q1969" s="2">
        <v>41484</v>
      </c>
      <c r="R1969" s="1">
        <v>3.3574999999999999</v>
      </c>
      <c r="T1969" s="2">
        <v>41491</v>
      </c>
      <c r="U1969" s="1">
        <v>3.13</v>
      </c>
      <c r="W1969" s="2">
        <v>41491</v>
      </c>
      <c r="X1969" s="1">
        <v>2.9649999999999999</v>
      </c>
      <c r="Z1969" s="2">
        <v>41481</v>
      </c>
      <c r="AA1969" s="1">
        <v>2.8380000000000001</v>
      </c>
      <c r="AC1969" s="2">
        <v>41485</v>
      </c>
      <c r="AD1969" s="1">
        <v>2.7199999999999998</v>
      </c>
      <c r="AF1969" s="2">
        <v>41922</v>
      </c>
      <c r="AG1969" s="1">
        <v>0.23</v>
      </c>
      <c r="AI1969" s="2">
        <v>41479</v>
      </c>
      <c r="AJ1969" s="1">
        <v>3.6019999999999999</v>
      </c>
      <c r="AL1969" s="2">
        <v>41480</v>
      </c>
      <c r="AM1969" s="1">
        <v>2.7530000000000001</v>
      </c>
      <c r="AO1969" s="2">
        <v>41478</v>
      </c>
      <c r="AP1969" s="1">
        <v>0.47749999999999998</v>
      </c>
      <c r="AR1969" s="2">
        <v>41471</v>
      </c>
      <c r="AS1969" s="1">
        <v>0.33610000000000001</v>
      </c>
      <c r="AU1969" s="2">
        <v>41478</v>
      </c>
      <c r="AV1969" s="1">
        <v>2.4359999999999999</v>
      </c>
      <c r="AX1969" s="2">
        <v>41477</v>
      </c>
      <c r="AY1969" s="1">
        <v>2.4</v>
      </c>
      <c r="BA1969" s="116">
        <v>41478</v>
      </c>
      <c r="BB1969" s="1">
        <v>1.8888</v>
      </c>
      <c r="BD1969" s="2">
        <v>41470</v>
      </c>
      <c r="BE1969" s="1">
        <v>0.54900000000000004</v>
      </c>
      <c r="BG1969" s="2">
        <v>41583</v>
      </c>
      <c r="BH1969" s="1">
        <v>2.69</v>
      </c>
      <c r="BI1969" s="2"/>
      <c r="BJ1969" s="2">
        <v>41583</v>
      </c>
      <c r="BK1969" s="1">
        <v>1.3900000000000001</v>
      </c>
      <c r="BM1969" s="2">
        <v>41479</v>
      </c>
      <c r="BN1969" s="1">
        <v>1.1870000000000001</v>
      </c>
    </row>
    <row r="1970" spans="2:66">
      <c r="B1970" s="2">
        <v>41967</v>
      </c>
      <c r="C1970" s="1">
        <v>2.14</v>
      </c>
      <c r="E1970" s="2">
        <v>41428</v>
      </c>
      <c r="F1970" s="1">
        <v>2.56</v>
      </c>
      <c r="H1970" s="2">
        <v>41451</v>
      </c>
      <c r="I1970" s="1">
        <v>2.9699999999999998</v>
      </c>
      <c r="K1970" s="2">
        <v>41449</v>
      </c>
      <c r="L1970" s="1">
        <v>3.68</v>
      </c>
      <c r="N1970" s="2">
        <v>41457</v>
      </c>
      <c r="O1970" s="1">
        <v>3.18</v>
      </c>
      <c r="Q1970" s="2">
        <v>41485</v>
      </c>
      <c r="R1970" s="1">
        <v>3.3725000000000001</v>
      </c>
      <c r="T1970" s="2">
        <v>41492</v>
      </c>
      <c r="U1970" s="1">
        <v>3.125</v>
      </c>
      <c r="W1970" s="2">
        <v>41492</v>
      </c>
      <c r="X1970" s="1">
        <v>2.9575</v>
      </c>
      <c r="Z1970" s="2">
        <v>41484</v>
      </c>
      <c r="AA1970" s="1">
        <v>2.8214999999999999</v>
      </c>
      <c r="AC1970" s="2">
        <v>41486</v>
      </c>
      <c r="AD1970" s="1">
        <v>2.7275</v>
      </c>
      <c r="AF1970" s="2">
        <v>41925</v>
      </c>
      <c r="AG1970" s="1">
        <v>0.2306</v>
      </c>
      <c r="AI1970" s="2">
        <v>41480</v>
      </c>
      <c r="AJ1970" s="1">
        <v>3.6025</v>
      </c>
      <c r="AL1970" s="2">
        <v>41481</v>
      </c>
      <c r="AM1970" s="1">
        <v>2.742</v>
      </c>
      <c r="AO1970" s="2">
        <v>41479</v>
      </c>
      <c r="AP1970" s="1">
        <v>0.501</v>
      </c>
      <c r="AR1970" s="2">
        <v>41472</v>
      </c>
      <c r="AS1970" s="1">
        <v>0.33</v>
      </c>
      <c r="AU1970" s="2">
        <v>41479</v>
      </c>
      <c r="AV1970" s="1">
        <v>2.4980000000000002</v>
      </c>
      <c r="AX1970" s="2">
        <v>41478</v>
      </c>
      <c r="AY1970" s="1">
        <v>2.4218000000000002</v>
      </c>
      <c r="BA1970" s="116">
        <v>41479</v>
      </c>
      <c r="BB1970" s="1">
        <v>1.9835</v>
      </c>
      <c r="BD1970" s="2">
        <v>41471</v>
      </c>
      <c r="BE1970" s="1">
        <v>0.52200000000000002</v>
      </c>
      <c r="BG1970" s="2">
        <v>41584</v>
      </c>
      <c r="BH1970" s="1">
        <v>2.67</v>
      </c>
      <c r="BI1970" s="2"/>
      <c r="BJ1970" s="2">
        <v>41584</v>
      </c>
      <c r="BK1970" s="1">
        <v>1.34</v>
      </c>
      <c r="BM1970" s="2">
        <v>41480</v>
      </c>
      <c r="BN1970" s="1">
        <v>1.1665000000000001</v>
      </c>
    </row>
    <row r="1971" spans="2:66">
      <c r="B1971" s="2">
        <v>41968</v>
      </c>
      <c r="C1971" s="1">
        <v>2.13</v>
      </c>
      <c r="E1971" s="2">
        <v>41429</v>
      </c>
      <c r="F1971" s="1">
        <v>2.56</v>
      </c>
      <c r="H1971" s="2">
        <v>41452</v>
      </c>
      <c r="I1971" s="1">
        <v>2.9699999999999998</v>
      </c>
      <c r="K1971" s="2">
        <v>41450</v>
      </c>
      <c r="L1971" s="1">
        <v>3.58</v>
      </c>
      <c r="N1971" s="2">
        <v>41458</v>
      </c>
      <c r="O1971" s="1">
        <v>3.19</v>
      </c>
      <c r="Q1971" s="2">
        <v>41486</v>
      </c>
      <c r="R1971" s="1">
        <v>3.3975</v>
      </c>
      <c r="T1971" s="2">
        <v>41493</v>
      </c>
      <c r="U1971" s="1">
        <v>3.16</v>
      </c>
      <c r="W1971" s="2">
        <v>41493</v>
      </c>
      <c r="X1971" s="1">
        <v>2.9750000000000001</v>
      </c>
      <c r="Z1971" s="2">
        <v>41485</v>
      </c>
      <c r="AA1971" s="1">
        <v>2.83</v>
      </c>
      <c r="AC1971" s="2">
        <v>41487</v>
      </c>
      <c r="AD1971" s="1">
        <v>2.7275</v>
      </c>
      <c r="AF1971" s="2">
        <v>41926</v>
      </c>
      <c r="AG1971" s="1">
        <v>0.2291</v>
      </c>
      <c r="AI1971" s="2">
        <v>41481</v>
      </c>
      <c r="AJ1971" s="1">
        <v>3.5831</v>
      </c>
      <c r="AL1971" s="2">
        <v>41484</v>
      </c>
      <c r="AM1971" s="1">
        <v>2.7755000000000001</v>
      </c>
      <c r="AO1971" s="2">
        <v>41480</v>
      </c>
      <c r="AP1971" s="1">
        <v>0.47049999999999997</v>
      </c>
      <c r="AR1971" s="2">
        <v>41473</v>
      </c>
      <c r="AS1971" s="1">
        <v>0.33250000000000002</v>
      </c>
      <c r="AU1971" s="2">
        <v>41480</v>
      </c>
      <c r="AV1971" s="1">
        <v>2.504</v>
      </c>
      <c r="AX1971" s="2">
        <v>41479</v>
      </c>
      <c r="AY1971" s="1">
        <v>2.492</v>
      </c>
      <c r="BA1971" s="116">
        <v>41480</v>
      </c>
      <c r="BB1971" s="1">
        <v>1.9795</v>
      </c>
      <c r="BD1971" s="2">
        <v>41472</v>
      </c>
      <c r="BE1971" s="1">
        <v>0.4995</v>
      </c>
      <c r="BG1971" s="2">
        <v>41585</v>
      </c>
      <c r="BH1971" s="1">
        <v>2.63</v>
      </c>
      <c r="BI1971" s="2"/>
      <c r="BJ1971" s="2">
        <v>41585</v>
      </c>
      <c r="BK1971" s="1">
        <v>1.31</v>
      </c>
      <c r="BM1971" s="2">
        <v>41481</v>
      </c>
      <c r="BN1971" s="1">
        <v>1.17</v>
      </c>
    </row>
    <row r="1972" spans="2:66">
      <c r="B1972" s="2">
        <v>41969</v>
      </c>
      <c r="C1972" s="1">
        <v>2.13</v>
      </c>
      <c r="E1972" s="2">
        <v>41430</v>
      </c>
      <c r="F1972" s="1">
        <v>2.57</v>
      </c>
      <c r="H1972" s="2">
        <v>41453</v>
      </c>
      <c r="I1972" s="1">
        <v>2.88</v>
      </c>
      <c r="K1972" s="2">
        <v>41451</v>
      </c>
      <c r="L1972" s="1">
        <v>3.5</v>
      </c>
      <c r="N1972" s="2">
        <v>41459</v>
      </c>
      <c r="O1972" s="1">
        <v>3.19</v>
      </c>
      <c r="Q1972" s="2">
        <v>41487</v>
      </c>
      <c r="R1972" s="1">
        <v>3.4024999999999999</v>
      </c>
      <c r="T1972" s="2">
        <v>41494</v>
      </c>
      <c r="U1972" s="1">
        <v>3.1475</v>
      </c>
      <c r="W1972" s="2">
        <v>41494</v>
      </c>
      <c r="X1972" s="1">
        <v>2.9624999999999999</v>
      </c>
      <c r="Z1972" s="2">
        <v>41486</v>
      </c>
      <c r="AA1972" s="1">
        <v>2.8519999999999999</v>
      </c>
      <c r="AC1972" s="2">
        <v>41488</v>
      </c>
      <c r="AD1972" s="1">
        <v>2.7450000000000001</v>
      </c>
      <c r="AF1972" s="2">
        <v>41927</v>
      </c>
      <c r="AG1972" s="1">
        <v>0.2281</v>
      </c>
      <c r="AI1972" s="2">
        <v>41484</v>
      </c>
      <c r="AJ1972" s="1">
        <v>3.6349999999999998</v>
      </c>
      <c r="AL1972" s="2">
        <v>41485</v>
      </c>
      <c r="AM1972" s="1">
        <v>2.7814999999999999</v>
      </c>
      <c r="AO1972" s="2">
        <v>41481</v>
      </c>
      <c r="AP1972" s="1">
        <v>0.46789999999999998</v>
      </c>
      <c r="AR1972" s="2">
        <v>41474</v>
      </c>
      <c r="AS1972" s="1">
        <v>0.32900000000000001</v>
      </c>
      <c r="AU1972" s="2">
        <v>41481</v>
      </c>
      <c r="AV1972" s="1">
        <v>2.5270000000000001</v>
      </c>
      <c r="AX1972" s="2">
        <v>41480</v>
      </c>
      <c r="AY1972" s="1">
        <v>2.4969999999999999</v>
      </c>
      <c r="BA1972" s="116">
        <v>41481</v>
      </c>
      <c r="BB1972" s="1">
        <v>1.9889999999999999</v>
      </c>
      <c r="BD1972" s="2">
        <v>41473</v>
      </c>
      <c r="BE1972" s="1">
        <v>0.48299999999999998</v>
      </c>
      <c r="BG1972" s="2">
        <v>41586</v>
      </c>
      <c r="BH1972" s="1">
        <v>2.77</v>
      </c>
      <c r="BI1972" s="2"/>
      <c r="BJ1972" s="2">
        <v>41586</v>
      </c>
      <c r="BK1972" s="1">
        <v>1.42</v>
      </c>
      <c r="BM1972" s="2">
        <v>41484</v>
      </c>
      <c r="BN1972" s="1">
        <v>1.1819999999999999</v>
      </c>
    </row>
    <row r="1973" spans="2:66">
      <c r="B1973" s="2">
        <v>41970</v>
      </c>
      <c r="C1973" s="1">
        <v>2.13</v>
      </c>
      <c r="E1973" s="2">
        <v>41432</v>
      </c>
      <c r="F1973" s="1">
        <v>2.5300000000000002</v>
      </c>
      <c r="H1973" s="2">
        <v>41456</v>
      </c>
      <c r="I1973" s="1">
        <v>2.99</v>
      </c>
      <c r="K1973" s="2">
        <v>41452</v>
      </c>
      <c r="L1973" s="1">
        <v>3.44</v>
      </c>
      <c r="N1973" s="2">
        <v>41460</v>
      </c>
      <c r="O1973" s="1">
        <v>3.22</v>
      </c>
      <c r="Q1973" s="2">
        <v>41488</v>
      </c>
      <c r="R1973" s="1">
        <v>3.4675000000000002</v>
      </c>
      <c r="T1973" s="2">
        <v>41495</v>
      </c>
      <c r="U1973" s="1">
        <v>3.1575000000000002</v>
      </c>
      <c r="W1973" s="2">
        <v>41495</v>
      </c>
      <c r="X1973" s="1">
        <v>2.9649999999999999</v>
      </c>
      <c r="Z1973" s="2">
        <v>41487</v>
      </c>
      <c r="AA1973" s="1">
        <v>2.8525</v>
      </c>
      <c r="AC1973" s="2">
        <v>41491</v>
      </c>
      <c r="AD1973" s="1">
        <v>2.7250000000000001</v>
      </c>
      <c r="AF1973" s="2">
        <v>41928</v>
      </c>
      <c r="AG1973" s="1">
        <v>0.23075000000000001</v>
      </c>
      <c r="AI1973" s="2">
        <v>41485</v>
      </c>
      <c r="AJ1973" s="1">
        <v>3.6435</v>
      </c>
      <c r="AL1973" s="2">
        <v>41486</v>
      </c>
      <c r="AM1973" s="1">
        <v>2.7484999999999999</v>
      </c>
      <c r="AO1973" s="2">
        <v>41484</v>
      </c>
      <c r="AP1973" s="1">
        <v>0.47249999999999998</v>
      </c>
      <c r="AR1973" s="2">
        <v>41477</v>
      </c>
      <c r="AS1973" s="1">
        <v>0.33200000000000002</v>
      </c>
      <c r="AU1973" s="2">
        <v>41484</v>
      </c>
      <c r="AV1973" s="1">
        <v>2.5220000000000002</v>
      </c>
      <c r="AX1973" s="2">
        <v>41481</v>
      </c>
      <c r="AY1973" s="1">
        <v>2.5129999999999999</v>
      </c>
      <c r="BA1973" s="116">
        <v>41484</v>
      </c>
      <c r="BB1973" s="1">
        <v>1.992</v>
      </c>
      <c r="BD1973" s="2">
        <v>41474</v>
      </c>
      <c r="BE1973" s="1">
        <v>0.50849999999999995</v>
      </c>
      <c r="BG1973" s="2">
        <v>41590</v>
      </c>
      <c r="BH1973" s="1">
        <v>2.8</v>
      </c>
      <c r="BI1973" s="2"/>
      <c r="BJ1973" s="2">
        <v>41590</v>
      </c>
      <c r="BK1973" s="1">
        <v>1.47</v>
      </c>
      <c r="BM1973" s="2">
        <v>41485</v>
      </c>
      <c r="BN1973" s="1">
        <v>1.196</v>
      </c>
    </row>
    <row r="1974" spans="2:66">
      <c r="B1974" s="2">
        <v>41971</v>
      </c>
      <c r="C1974" s="1">
        <v>2.13</v>
      </c>
      <c r="E1974" s="2">
        <v>41435</v>
      </c>
      <c r="F1974" s="1">
        <v>2.5300000000000002</v>
      </c>
      <c r="H1974" s="2">
        <v>41457</v>
      </c>
      <c r="I1974" s="1">
        <v>2.94</v>
      </c>
      <c r="K1974" s="2">
        <v>41453</v>
      </c>
      <c r="L1974" s="1">
        <v>3.4</v>
      </c>
      <c r="N1974" s="2">
        <v>41463</v>
      </c>
      <c r="O1974" s="1">
        <v>3.31</v>
      </c>
      <c r="Q1974" s="2">
        <v>41491</v>
      </c>
      <c r="R1974" s="1">
        <v>3.4180000000000001</v>
      </c>
      <c r="T1974" s="2">
        <v>41498</v>
      </c>
      <c r="U1974" s="1">
        <v>3.13</v>
      </c>
      <c r="W1974" s="2">
        <v>41498</v>
      </c>
      <c r="X1974" s="1">
        <v>2.94</v>
      </c>
      <c r="Z1974" s="2">
        <v>41488</v>
      </c>
      <c r="AA1974" s="1">
        <v>2.8849999999999998</v>
      </c>
      <c r="AC1974" s="2">
        <v>41492</v>
      </c>
      <c r="AD1974" s="1">
        <v>2.7199999999999998</v>
      </c>
      <c r="AF1974" s="2">
        <v>41929</v>
      </c>
      <c r="AG1974" s="1">
        <v>0.23135</v>
      </c>
      <c r="AI1974" s="2">
        <v>41486</v>
      </c>
      <c r="AJ1974" s="1">
        <v>3.5954999999999999</v>
      </c>
      <c r="AL1974" s="2">
        <v>41487</v>
      </c>
      <c r="AM1974" s="1">
        <v>2.8725000000000001</v>
      </c>
      <c r="AO1974" s="2">
        <v>41485</v>
      </c>
      <c r="AP1974" s="1">
        <v>0.47199999999999998</v>
      </c>
      <c r="AR1974" s="2">
        <v>41478</v>
      </c>
      <c r="AS1974" s="1">
        <v>0.33800000000000002</v>
      </c>
      <c r="AU1974" s="2">
        <v>41485</v>
      </c>
      <c r="AV1974" s="1">
        <v>2.5329999999999999</v>
      </c>
      <c r="AX1974" s="2">
        <v>41484</v>
      </c>
      <c r="AY1974" s="1">
        <v>2.512</v>
      </c>
      <c r="BA1974" s="116">
        <v>41485</v>
      </c>
      <c r="BB1974" s="1">
        <v>2.0002</v>
      </c>
      <c r="BD1974" s="2">
        <v>41477</v>
      </c>
      <c r="BE1974" s="1">
        <v>0.53400000000000003</v>
      </c>
      <c r="BG1974" s="2">
        <v>41591</v>
      </c>
      <c r="BH1974" s="1">
        <v>2.75</v>
      </c>
      <c r="BI1974" s="2"/>
      <c r="BJ1974" s="2">
        <v>41591</v>
      </c>
      <c r="BK1974" s="1">
        <v>1.41</v>
      </c>
      <c r="BM1974" s="2">
        <v>41486</v>
      </c>
      <c r="BN1974" s="1">
        <v>1.1623000000000001</v>
      </c>
    </row>
    <row r="1975" spans="2:66">
      <c r="B1975" s="2">
        <v>41974</v>
      </c>
      <c r="C1975" s="1">
        <v>2.13</v>
      </c>
      <c r="E1975" s="2">
        <v>41436</v>
      </c>
      <c r="F1975" s="1">
        <v>2.54</v>
      </c>
      <c r="H1975" s="2">
        <v>41458</v>
      </c>
      <c r="I1975" s="1">
        <v>2.95</v>
      </c>
      <c r="K1975" s="2">
        <v>41456</v>
      </c>
      <c r="L1975" s="1">
        <v>3.51</v>
      </c>
      <c r="N1975" s="2">
        <v>41464</v>
      </c>
      <c r="O1975" s="1">
        <v>3.29</v>
      </c>
      <c r="Q1975" s="2">
        <v>41492</v>
      </c>
      <c r="R1975" s="1">
        <v>3.41</v>
      </c>
      <c r="T1975" s="2">
        <v>41499</v>
      </c>
      <c r="U1975" s="1">
        <v>3.1524999999999999</v>
      </c>
      <c r="W1975" s="2">
        <v>41499</v>
      </c>
      <c r="X1975" s="1">
        <v>2.96</v>
      </c>
      <c r="Z1975" s="2">
        <v>41491</v>
      </c>
      <c r="AA1975" s="1">
        <v>2.85</v>
      </c>
      <c r="AC1975" s="2">
        <v>41493</v>
      </c>
      <c r="AD1975" s="1">
        <v>2.7250000000000001</v>
      </c>
      <c r="AF1975" s="2">
        <v>41932</v>
      </c>
      <c r="AG1975" s="1">
        <v>0.2321</v>
      </c>
      <c r="AI1975" s="2">
        <v>41487</v>
      </c>
      <c r="AJ1975" s="1">
        <v>3.706</v>
      </c>
      <c r="AL1975" s="2">
        <v>41488</v>
      </c>
      <c r="AM1975" s="1">
        <v>2.7507999999999999</v>
      </c>
      <c r="AO1975" s="2">
        <v>41486</v>
      </c>
      <c r="AP1975" s="1">
        <v>0.47199999999999998</v>
      </c>
      <c r="AR1975" s="2">
        <v>41479</v>
      </c>
      <c r="AS1975" s="1">
        <v>0.34310000000000002</v>
      </c>
      <c r="AU1975" s="2">
        <v>41486</v>
      </c>
      <c r="AV1975" s="1">
        <v>2.4822000000000002</v>
      </c>
      <c r="AX1975" s="2">
        <v>41485</v>
      </c>
      <c r="AY1975" s="1">
        <v>2.5259999999999998</v>
      </c>
      <c r="BA1975" s="116">
        <v>41486</v>
      </c>
      <c r="BB1975" s="1">
        <v>1.9582000000000002</v>
      </c>
      <c r="BD1975" s="2">
        <v>41478</v>
      </c>
      <c r="BE1975" s="1">
        <v>0.56100000000000005</v>
      </c>
      <c r="BG1975" s="2">
        <v>41592</v>
      </c>
      <c r="BH1975" s="1">
        <v>2.69</v>
      </c>
      <c r="BI1975" s="2"/>
      <c r="BJ1975" s="2">
        <v>41592</v>
      </c>
      <c r="BK1975" s="1">
        <v>1.34</v>
      </c>
      <c r="BM1975" s="2">
        <v>41487</v>
      </c>
      <c r="BN1975" s="1">
        <v>1.2130000000000001</v>
      </c>
    </row>
    <row r="1976" spans="2:66">
      <c r="B1976" s="2">
        <v>41975</v>
      </c>
      <c r="C1976" s="1">
        <v>2.13</v>
      </c>
      <c r="E1976" s="2">
        <v>41437</v>
      </c>
      <c r="F1976" s="1">
        <v>2.56</v>
      </c>
      <c r="H1976" s="2">
        <v>41459</v>
      </c>
      <c r="I1976" s="1">
        <v>2.93</v>
      </c>
      <c r="K1976" s="2">
        <v>41457</v>
      </c>
      <c r="L1976" s="1">
        <v>3.42</v>
      </c>
      <c r="N1976" s="2">
        <v>41465</v>
      </c>
      <c r="O1976" s="1">
        <v>3.24</v>
      </c>
      <c r="Q1976" s="2">
        <v>41493</v>
      </c>
      <c r="R1976" s="1">
        <v>3.4449999999999998</v>
      </c>
      <c r="T1976" s="2">
        <v>41500</v>
      </c>
      <c r="U1976" s="1">
        <v>3.2050000000000001</v>
      </c>
      <c r="W1976" s="2">
        <v>41500</v>
      </c>
      <c r="X1976" s="1">
        <v>3</v>
      </c>
      <c r="Z1976" s="2">
        <v>41492</v>
      </c>
      <c r="AA1976" s="1">
        <v>2.8449999999999998</v>
      </c>
      <c r="AC1976" s="2">
        <v>41494</v>
      </c>
      <c r="AD1976" s="1">
        <v>2.7175000000000002</v>
      </c>
      <c r="AF1976" s="2">
        <v>41933</v>
      </c>
      <c r="AG1976" s="1">
        <v>0.2306</v>
      </c>
      <c r="AI1976" s="2">
        <v>41488</v>
      </c>
      <c r="AJ1976" s="1">
        <v>3.6215000000000002</v>
      </c>
      <c r="AL1976" s="2">
        <v>41491</v>
      </c>
      <c r="AM1976" s="1">
        <v>2.7894999999999999</v>
      </c>
      <c r="AO1976" s="2">
        <v>41487</v>
      </c>
      <c r="AP1976" s="1">
        <v>0.49249999999999999</v>
      </c>
      <c r="AR1976" s="2">
        <v>41480</v>
      </c>
      <c r="AS1976" s="1">
        <v>0.32950000000000002</v>
      </c>
      <c r="AU1976" s="2">
        <v>41487</v>
      </c>
      <c r="AV1976" s="1">
        <v>2.528</v>
      </c>
      <c r="AX1976" s="2">
        <v>41486</v>
      </c>
      <c r="AY1976" s="1">
        <v>2.4752000000000001</v>
      </c>
      <c r="BA1976" s="116">
        <v>41487</v>
      </c>
      <c r="BB1976" s="1">
        <v>2.0131999999999999</v>
      </c>
      <c r="BD1976" s="2">
        <v>41479</v>
      </c>
      <c r="BE1976" s="1">
        <v>0.57799999999999996</v>
      </c>
      <c r="BG1976" s="2">
        <v>41593</v>
      </c>
      <c r="BH1976" s="1">
        <v>2.71</v>
      </c>
      <c r="BI1976" s="2"/>
      <c r="BJ1976" s="2">
        <v>41593</v>
      </c>
      <c r="BK1976" s="1">
        <v>1.3599999999999999</v>
      </c>
      <c r="BM1976" s="2">
        <v>41488</v>
      </c>
      <c r="BN1976" s="1">
        <v>1.1847000000000001</v>
      </c>
    </row>
    <row r="1977" spans="2:66">
      <c r="B1977" s="2">
        <v>41976</v>
      </c>
      <c r="C1977" s="1">
        <v>2.13</v>
      </c>
      <c r="E1977" s="2">
        <v>41438</v>
      </c>
      <c r="F1977" s="1">
        <v>2.52</v>
      </c>
      <c r="H1977" s="2">
        <v>41460</v>
      </c>
      <c r="I1977" s="1">
        <v>2.95</v>
      </c>
      <c r="K1977" s="2">
        <v>41458</v>
      </c>
      <c r="L1977" s="1">
        <v>3.45</v>
      </c>
      <c r="N1977" s="2">
        <v>41466</v>
      </c>
      <c r="O1977" s="1">
        <v>3.1</v>
      </c>
      <c r="Q1977" s="2">
        <v>41494</v>
      </c>
      <c r="R1977" s="1">
        <v>3.4375</v>
      </c>
      <c r="T1977" s="2">
        <v>41501</v>
      </c>
      <c r="U1977" s="1">
        <v>3.2050000000000001</v>
      </c>
      <c r="W1977" s="2">
        <v>41502</v>
      </c>
      <c r="X1977" s="1">
        <v>3.02</v>
      </c>
      <c r="Z1977" s="2">
        <v>41493</v>
      </c>
      <c r="AA1977" s="1">
        <v>2.86</v>
      </c>
      <c r="AC1977" s="2">
        <v>41495</v>
      </c>
      <c r="AD1977" s="1">
        <v>2.7175000000000002</v>
      </c>
      <c r="AF1977" s="2">
        <v>41934</v>
      </c>
      <c r="AG1977" s="1">
        <v>0.23280000000000001</v>
      </c>
      <c r="AI1977" s="2">
        <v>41491</v>
      </c>
      <c r="AJ1977" s="1">
        <v>3.6695000000000002</v>
      </c>
      <c r="AL1977" s="2">
        <v>41492</v>
      </c>
      <c r="AM1977" s="1">
        <v>2.8054999999999999</v>
      </c>
      <c r="AO1977" s="2">
        <v>41488</v>
      </c>
      <c r="AP1977" s="1">
        <v>0.46300000000000002</v>
      </c>
      <c r="AR1977" s="2">
        <v>41481</v>
      </c>
      <c r="AS1977" s="1">
        <v>0.32900000000000001</v>
      </c>
      <c r="AU1977" s="2">
        <v>41488</v>
      </c>
      <c r="AV1977" s="1">
        <v>2.5019999999999998</v>
      </c>
      <c r="AX1977" s="2">
        <v>41487</v>
      </c>
      <c r="AY1977" s="1">
        <v>2.5249999999999999</v>
      </c>
      <c r="BA1977" s="116">
        <v>41488</v>
      </c>
      <c r="BB1977" s="1">
        <v>1.9835</v>
      </c>
      <c r="BD1977" s="2">
        <v>41480</v>
      </c>
      <c r="BE1977" s="1">
        <v>0.55400000000000005</v>
      </c>
      <c r="BG1977" s="2">
        <v>41596</v>
      </c>
      <c r="BH1977" s="1">
        <v>2.67</v>
      </c>
      <c r="BI1977" s="2"/>
      <c r="BJ1977" s="2">
        <v>41596</v>
      </c>
      <c r="BK1977" s="1">
        <v>1.33</v>
      </c>
      <c r="BM1977" s="2">
        <v>41491</v>
      </c>
      <c r="BN1977" s="1">
        <v>1.2135</v>
      </c>
    </row>
    <row r="1978" spans="2:66">
      <c r="B1978" s="2">
        <v>41977</v>
      </c>
      <c r="C1978" s="1">
        <v>2.13</v>
      </c>
      <c r="E1978" s="2">
        <v>41439</v>
      </c>
      <c r="F1978" s="1">
        <v>2.5</v>
      </c>
      <c r="H1978" s="2">
        <v>41463</v>
      </c>
      <c r="I1978" s="1">
        <v>3</v>
      </c>
      <c r="K1978" s="2">
        <v>41459</v>
      </c>
      <c r="L1978" s="1">
        <v>3.46</v>
      </c>
      <c r="N1978" s="2">
        <v>41467</v>
      </c>
      <c r="O1978" s="1">
        <v>3.11</v>
      </c>
      <c r="Q1978" s="2">
        <v>41495</v>
      </c>
      <c r="R1978" s="1">
        <v>3.4424999999999999</v>
      </c>
      <c r="T1978" s="2">
        <v>41502</v>
      </c>
      <c r="U1978" s="1">
        <v>3.2349999999999999</v>
      </c>
      <c r="W1978" s="2">
        <v>41505</v>
      </c>
      <c r="X1978" s="1">
        <v>3.0649999999999999</v>
      </c>
      <c r="Z1978" s="2">
        <v>41494</v>
      </c>
      <c r="AA1978" s="1">
        <v>2.8449999999999998</v>
      </c>
      <c r="AC1978" s="2">
        <v>41498</v>
      </c>
      <c r="AD1978" s="1">
        <v>2.7124999999999999</v>
      </c>
      <c r="AF1978" s="2">
        <v>41935</v>
      </c>
      <c r="AG1978" s="1">
        <v>0.2336</v>
      </c>
      <c r="AI1978" s="2">
        <v>41492</v>
      </c>
      <c r="AJ1978" s="1">
        <v>3.6755</v>
      </c>
      <c r="AL1978" s="2">
        <v>41493</v>
      </c>
      <c r="AM1978" s="1">
        <v>2.7589999999999999</v>
      </c>
      <c r="AO1978" s="2">
        <v>41491</v>
      </c>
      <c r="AP1978" s="1">
        <v>0.47199999999999998</v>
      </c>
      <c r="AR1978" s="2">
        <v>41484</v>
      </c>
      <c r="AS1978" s="1">
        <v>0.3281</v>
      </c>
      <c r="AU1978" s="2">
        <v>41491</v>
      </c>
      <c r="AV1978" s="1">
        <v>2.5339999999999998</v>
      </c>
      <c r="AX1978" s="2">
        <v>41488</v>
      </c>
      <c r="AY1978" s="1">
        <v>2.4954999999999998</v>
      </c>
      <c r="BA1978" s="116">
        <v>41491</v>
      </c>
      <c r="BB1978" s="1">
        <v>2.0175000000000001</v>
      </c>
      <c r="BD1978" s="2">
        <v>41481</v>
      </c>
      <c r="BE1978" s="1">
        <v>0.55600000000000005</v>
      </c>
      <c r="BG1978" s="2">
        <v>41597</v>
      </c>
      <c r="BH1978" s="1">
        <v>2.71</v>
      </c>
      <c r="BI1978" s="2"/>
      <c r="BJ1978" s="2">
        <v>41597</v>
      </c>
      <c r="BK1978" s="1">
        <v>1.37</v>
      </c>
      <c r="BM1978" s="2">
        <v>41492</v>
      </c>
      <c r="BN1978" s="1">
        <v>1.2244999999999999</v>
      </c>
    </row>
    <row r="1979" spans="2:66">
      <c r="B1979" s="2">
        <v>41978</v>
      </c>
      <c r="C1979" s="1">
        <v>2.13</v>
      </c>
      <c r="E1979" s="2">
        <v>41442</v>
      </c>
      <c r="F1979" s="1">
        <v>2.5300000000000002</v>
      </c>
      <c r="H1979" s="2">
        <v>41464</v>
      </c>
      <c r="I1979" s="1">
        <v>2.99</v>
      </c>
      <c r="K1979" s="2">
        <v>41460</v>
      </c>
      <c r="L1979" s="1">
        <v>3.5</v>
      </c>
      <c r="N1979" s="2">
        <v>41470</v>
      </c>
      <c r="O1979" s="1">
        <v>3.15</v>
      </c>
      <c r="Q1979" s="2">
        <v>41498</v>
      </c>
      <c r="R1979" s="1">
        <v>3.4</v>
      </c>
      <c r="T1979" s="2">
        <v>41505</v>
      </c>
      <c r="U1979" s="1">
        <v>3.3</v>
      </c>
      <c r="W1979" s="2">
        <v>41506</v>
      </c>
      <c r="X1979" s="1">
        <v>3.01</v>
      </c>
      <c r="Z1979" s="2">
        <v>41495</v>
      </c>
      <c r="AA1979" s="1">
        <v>2.85</v>
      </c>
      <c r="AC1979" s="2">
        <v>41499</v>
      </c>
      <c r="AD1979" s="1">
        <v>2.7225000000000001</v>
      </c>
      <c r="AF1979" s="2">
        <v>41936</v>
      </c>
      <c r="AG1979" s="1">
        <v>0.2331</v>
      </c>
      <c r="AI1979" s="2">
        <v>41493</v>
      </c>
      <c r="AJ1979" s="1">
        <v>3.6295000000000002</v>
      </c>
      <c r="AL1979" s="2">
        <v>41494</v>
      </c>
      <c r="AM1979" s="1">
        <v>2.7435</v>
      </c>
      <c r="AO1979" s="2">
        <v>41492</v>
      </c>
      <c r="AP1979" s="1">
        <v>0.4783</v>
      </c>
      <c r="AR1979" s="2">
        <v>41485</v>
      </c>
      <c r="AS1979" s="1">
        <v>0.32750000000000001</v>
      </c>
      <c r="AU1979" s="2">
        <v>41492</v>
      </c>
      <c r="AV1979" s="1">
        <v>2.5455000000000001</v>
      </c>
      <c r="AX1979" s="2">
        <v>41491</v>
      </c>
      <c r="AY1979" s="1">
        <v>2.5300000000000002</v>
      </c>
      <c r="BA1979" s="116">
        <v>41492</v>
      </c>
      <c r="BB1979" s="1">
        <v>2.0325000000000002</v>
      </c>
      <c r="BD1979" s="2">
        <v>41484</v>
      </c>
      <c r="BE1979" s="1">
        <v>0.56299999999999994</v>
      </c>
      <c r="BG1979" s="2">
        <v>41598</v>
      </c>
      <c r="BH1979" s="1">
        <v>2.8</v>
      </c>
      <c r="BI1979" s="2"/>
      <c r="BJ1979" s="2">
        <v>41598</v>
      </c>
      <c r="BK1979" s="1">
        <v>1.3900000000000001</v>
      </c>
      <c r="BM1979" s="2">
        <v>41493</v>
      </c>
      <c r="BN1979" s="1">
        <v>1.202</v>
      </c>
    </row>
    <row r="1980" spans="2:66">
      <c r="B1980" s="2">
        <v>41981</v>
      </c>
      <c r="C1980" s="1">
        <v>2.13</v>
      </c>
      <c r="E1980" s="2">
        <v>41443</v>
      </c>
      <c r="F1980" s="1">
        <v>2.5</v>
      </c>
      <c r="H1980" s="2">
        <v>41465</v>
      </c>
      <c r="I1980" s="1">
        <v>2.94</v>
      </c>
      <c r="K1980" s="2">
        <v>41463</v>
      </c>
      <c r="L1980" s="1">
        <v>3.61</v>
      </c>
      <c r="N1980" s="2">
        <v>41471</v>
      </c>
      <c r="O1980" s="1">
        <v>3.14</v>
      </c>
      <c r="Q1980" s="2">
        <v>41499</v>
      </c>
      <c r="R1980" s="1">
        <v>3.4249999999999998</v>
      </c>
      <c r="T1980" s="2">
        <v>41506</v>
      </c>
      <c r="U1980" s="1">
        <v>3.24</v>
      </c>
      <c r="W1980" s="2">
        <v>41507</v>
      </c>
      <c r="X1980" s="1">
        <v>3.0175000000000001</v>
      </c>
      <c r="Z1980" s="2">
        <v>41498</v>
      </c>
      <c r="AA1980" s="1">
        <v>2.8325</v>
      </c>
      <c r="AC1980" s="2">
        <v>41500</v>
      </c>
      <c r="AD1980" s="1">
        <v>2.74</v>
      </c>
      <c r="AF1980" s="2">
        <v>41939</v>
      </c>
      <c r="AG1980" s="1">
        <v>0.2326</v>
      </c>
      <c r="AI1980" s="2">
        <v>41494</v>
      </c>
      <c r="AJ1980" s="1">
        <v>3.6165000000000003</v>
      </c>
      <c r="AL1980" s="2">
        <v>41495</v>
      </c>
      <c r="AM1980" s="1">
        <v>2.7250000000000001</v>
      </c>
      <c r="AO1980" s="2">
        <v>41493</v>
      </c>
      <c r="AP1980" s="1">
        <v>0.47349999999999998</v>
      </c>
      <c r="AR1980" s="2">
        <v>41486</v>
      </c>
      <c r="AS1980" s="1">
        <v>0.32850000000000001</v>
      </c>
      <c r="AU1980" s="2">
        <v>41493</v>
      </c>
      <c r="AV1980" s="1">
        <v>2.5289999999999999</v>
      </c>
      <c r="AX1980" s="2">
        <v>41492</v>
      </c>
      <c r="AY1980" s="1">
        <v>2.5419999999999998</v>
      </c>
      <c r="BA1980" s="116">
        <v>41493</v>
      </c>
      <c r="BB1980" s="1">
        <v>2.0150000000000001</v>
      </c>
      <c r="BD1980" s="2">
        <v>41485</v>
      </c>
      <c r="BE1980" s="1">
        <v>0.56299999999999994</v>
      </c>
      <c r="BG1980" s="2">
        <v>41599</v>
      </c>
      <c r="BH1980" s="1">
        <v>2.79</v>
      </c>
      <c r="BI1980" s="2"/>
      <c r="BJ1980" s="2">
        <v>41599</v>
      </c>
      <c r="BK1980" s="1">
        <v>1.38</v>
      </c>
      <c r="BM1980" s="2">
        <v>41494</v>
      </c>
      <c r="BN1980" s="1">
        <v>1.2250000000000001</v>
      </c>
    </row>
    <row r="1981" spans="2:66">
      <c r="B1981" s="2">
        <v>41982</v>
      </c>
      <c r="C1981" s="1">
        <v>2.13</v>
      </c>
      <c r="E1981" s="2">
        <v>41444</v>
      </c>
      <c r="F1981" s="1">
        <v>2.54</v>
      </c>
      <c r="H1981" s="2">
        <v>41466</v>
      </c>
      <c r="I1981" s="1">
        <v>2.84</v>
      </c>
      <c r="K1981" s="2">
        <v>41464</v>
      </c>
      <c r="L1981" s="1">
        <v>3.6</v>
      </c>
      <c r="N1981" s="2">
        <v>41472</v>
      </c>
      <c r="O1981" s="1">
        <v>3.16</v>
      </c>
      <c r="Q1981" s="2">
        <v>41500</v>
      </c>
      <c r="R1981" s="1">
        <v>3.5049999999999999</v>
      </c>
      <c r="T1981" s="2">
        <v>41507</v>
      </c>
      <c r="U1981" s="1">
        <v>3.2475000000000001</v>
      </c>
      <c r="W1981" s="2">
        <v>41508</v>
      </c>
      <c r="X1981" s="1">
        <v>3.0474999999999999</v>
      </c>
      <c r="Z1981" s="2">
        <v>41499</v>
      </c>
      <c r="AA1981" s="1">
        <v>2.85</v>
      </c>
      <c r="AC1981" s="2">
        <v>41501</v>
      </c>
      <c r="AD1981" s="1">
        <v>2.74</v>
      </c>
      <c r="AF1981" s="2">
        <v>41940</v>
      </c>
      <c r="AG1981" s="1">
        <v>0.2326</v>
      </c>
      <c r="AI1981" s="2">
        <v>41495</v>
      </c>
      <c r="AJ1981" s="1">
        <v>3.5985</v>
      </c>
      <c r="AL1981" s="2">
        <v>41498</v>
      </c>
      <c r="AM1981" s="1">
        <v>2.7715000000000001</v>
      </c>
      <c r="AO1981" s="2">
        <v>41494</v>
      </c>
      <c r="AP1981" s="1">
        <v>0.47399999999999998</v>
      </c>
      <c r="AR1981" s="2">
        <v>41487</v>
      </c>
      <c r="AS1981" s="1">
        <v>0.33069999999999999</v>
      </c>
      <c r="AU1981" s="2">
        <v>41494</v>
      </c>
      <c r="AV1981" s="1">
        <v>2.548</v>
      </c>
      <c r="AX1981" s="2">
        <v>41493</v>
      </c>
      <c r="AY1981" s="1">
        <v>2.5259999999999998</v>
      </c>
      <c r="BA1981" s="116">
        <v>41494</v>
      </c>
      <c r="BB1981" s="1">
        <v>2.036</v>
      </c>
      <c r="BD1981" s="2">
        <v>41486</v>
      </c>
      <c r="BE1981" s="1">
        <v>0.55300000000000005</v>
      </c>
      <c r="BG1981" s="2">
        <v>41600</v>
      </c>
      <c r="BH1981" s="1">
        <v>2.75</v>
      </c>
      <c r="BI1981" s="2"/>
      <c r="BJ1981" s="2">
        <v>41600</v>
      </c>
      <c r="BK1981" s="1">
        <v>1.37</v>
      </c>
      <c r="BM1981" s="2">
        <v>41495</v>
      </c>
      <c r="BN1981" s="1">
        <v>1.1865000000000001</v>
      </c>
    </row>
    <row r="1982" spans="2:66">
      <c r="B1982" s="2">
        <v>41983</v>
      </c>
      <c r="C1982" s="1">
        <v>2.13</v>
      </c>
      <c r="E1982" s="2">
        <v>41445</v>
      </c>
      <c r="F1982" s="1">
        <v>2.59</v>
      </c>
      <c r="H1982" s="2">
        <v>41467</v>
      </c>
      <c r="I1982" s="1">
        <v>2.86</v>
      </c>
      <c r="K1982" s="2">
        <v>41465</v>
      </c>
      <c r="L1982" s="1">
        <v>3.5300000000000002</v>
      </c>
      <c r="N1982" s="2">
        <v>41473</v>
      </c>
      <c r="O1982" s="1">
        <v>3.11</v>
      </c>
      <c r="Q1982" s="2">
        <v>41502</v>
      </c>
      <c r="R1982" s="1">
        <v>3.5550000000000002</v>
      </c>
      <c r="T1982" s="2">
        <v>41508</v>
      </c>
      <c r="U1982" s="1">
        <v>3.2925</v>
      </c>
      <c r="W1982" s="2">
        <v>41509</v>
      </c>
      <c r="X1982" s="1">
        <v>3.03</v>
      </c>
      <c r="Z1982" s="2">
        <v>41500</v>
      </c>
      <c r="AA1982" s="1">
        <v>2.875</v>
      </c>
      <c r="AC1982" s="2">
        <v>41502</v>
      </c>
      <c r="AD1982" s="1">
        <v>2.7475000000000001</v>
      </c>
      <c r="AF1982" s="2">
        <v>41941</v>
      </c>
      <c r="AG1982" s="1">
        <v>0.2326</v>
      </c>
      <c r="AI1982" s="2">
        <v>41498</v>
      </c>
      <c r="AJ1982" s="1">
        <v>3.6480000000000001</v>
      </c>
      <c r="AL1982" s="2">
        <v>41499</v>
      </c>
      <c r="AM1982" s="1">
        <v>2.8679999999999999</v>
      </c>
      <c r="AO1982" s="2">
        <v>41495</v>
      </c>
      <c r="AP1982" s="1">
        <v>0.4708</v>
      </c>
      <c r="AR1982" s="2">
        <v>41488</v>
      </c>
      <c r="AS1982" s="1">
        <v>0.32250000000000001</v>
      </c>
      <c r="AU1982" s="2">
        <v>41495</v>
      </c>
      <c r="AV1982" s="1">
        <v>2.5055000000000001</v>
      </c>
      <c r="AX1982" s="2">
        <v>41494</v>
      </c>
      <c r="AY1982" s="1">
        <v>2.5461</v>
      </c>
      <c r="BA1982" s="116">
        <v>41495</v>
      </c>
      <c r="BB1982" s="1">
        <v>2.0005000000000002</v>
      </c>
      <c r="BD1982" s="2">
        <v>41487</v>
      </c>
      <c r="BE1982" s="1">
        <v>0.5655</v>
      </c>
      <c r="BG1982" s="2">
        <v>41603</v>
      </c>
      <c r="BH1982" s="1">
        <v>2.74</v>
      </c>
      <c r="BI1982" s="2"/>
      <c r="BJ1982" s="2">
        <v>41603</v>
      </c>
      <c r="BK1982" s="1">
        <v>1.37</v>
      </c>
      <c r="BM1982" s="2">
        <v>41498</v>
      </c>
      <c r="BN1982" s="1">
        <v>1.2053</v>
      </c>
    </row>
    <row r="1983" spans="2:66">
      <c r="B1983" s="2">
        <v>41984</v>
      </c>
      <c r="C1983" s="1">
        <v>2.13</v>
      </c>
      <c r="E1983" s="2">
        <v>41446</v>
      </c>
      <c r="F1983" s="1">
        <v>2.63</v>
      </c>
      <c r="H1983" s="2">
        <v>41470</v>
      </c>
      <c r="I1983" s="1">
        <v>2.89</v>
      </c>
      <c r="K1983" s="2">
        <v>41466</v>
      </c>
      <c r="L1983" s="1">
        <v>3.37</v>
      </c>
      <c r="N1983" s="2">
        <v>41474</v>
      </c>
      <c r="O1983" s="1">
        <v>3.1</v>
      </c>
      <c r="Q1983" s="2">
        <v>41505</v>
      </c>
      <c r="R1983" s="1">
        <v>3.625</v>
      </c>
      <c r="T1983" s="2">
        <v>41509</v>
      </c>
      <c r="U1983" s="1">
        <v>3.2725</v>
      </c>
      <c r="W1983" s="2">
        <v>41512</v>
      </c>
      <c r="X1983" s="1">
        <v>3.0024999999999999</v>
      </c>
      <c r="Z1983" s="2">
        <v>41501</v>
      </c>
      <c r="AA1983" s="1">
        <v>2.875</v>
      </c>
      <c r="AC1983" s="2">
        <v>41505</v>
      </c>
      <c r="AD1983" s="1">
        <v>2.76</v>
      </c>
      <c r="AF1983" s="2">
        <v>41942</v>
      </c>
      <c r="AG1983" s="1">
        <v>0.23235</v>
      </c>
      <c r="AI1983" s="2">
        <v>41499</v>
      </c>
      <c r="AJ1983" s="1">
        <v>3.7201</v>
      </c>
      <c r="AL1983" s="2">
        <v>41500</v>
      </c>
      <c r="AM1983" s="1">
        <v>2.8578000000000001</v>
      </c>
      <c r="AO1983" s="2">
        <v>41498</v>
      </c>
      <c r="AP1983" s="1">
        <v>0.4748</v>
      </c>
      <c r="AR1983" s="2">
        <v>41491</v>
      </c>
      <c r="AS1983" s="1">
        <v>0.32500000000000001</v>
      </c>
      <c r="AU1983" s="2">
        <v>41498</v>
      </c>
      <c r="AV1983" s="1">
        <v>2.5387</v>
      </c>
      <c r="AX1983" s="2">
        <v>41495</v>
      </c>
      <c r="AY1983" s="1">
        <v>2.5074999999999998</v>
      </c>
      <c r="BA1983" s="116">
        <v>41498</v>
      </c>
      <c r="BB1983" s="1">
        <v>2.0257000000000001</v>
      </c>
      <c r="BD1983" s="2">
        <v>41488</v>
      </c>
      <c r="BE1983" s="1">
        <v>0.55900000000000005</v>
      </c>
      <c r="BG1983" s="2">
        <v>41604</v>
      </c>
      <c r="BH1983" s="1">
        <v>2.71</v>
      </c>
      <c r="BI1983" s="2"/>
      <c r="BJ1983" s="2">
        <v>41604</v>
      </c>
      <c r="BK1983" s="1">
        <v>1.34</v>
      </c>
      <c r="BM1983" s="2">
        <v>41499</v>
      </c>
      <c r="BN1983" s="1">
        <v>1.302</v>
      </c>
    </row>
    <row r="1984" spans="2:66">
      <c r="B1984" s="2">
        <v>41985</v>
      </c>
      <c r="C1984" s="1">
        <v>2.13</v>
      </c>
      <c r="E1984" s="2">
        <v>41449</v>
      </c>
      <c r="F1984" s="1">
        <v>2.65</v>
      </c>
      <c r="H1984" s="2">
        <v>41471</v>
      </c>
      <c r="I1984" s="1">
        <v>2.88</v>
      </c>
      <c r="K1984" s="2">
        <v>41467</v>
      </c>
      <c r="L1984" s="1">
        <v>3.38</v>
      </c>
      <c r="N1984" s="2">
        <v>41477</v>
      </c>
      <c r="O1984" s="1">
        <v>3.1</v>
      </c>
      <c r="Q1984" s="2">
        <v>41506</v>
      </c>
      <c r="R1984" s="1">
        <v>3.5449999999999999</v>
      </c>
      <c r="T1984" s="2">
        <v>41512</v>
      </c>
      <c r="U1984" s="1">
        <v>3.2349999999999999</v>
      </c>
      <c r="W1984" s="2">
        <v>41513</v>
      </c>
      <c r="X1984" s="1">
        <v>3.0074999999999998</v>
      </c>
      <c r="Z1984" s="2">
        <v>41502</v>
      </c>
      <c r="AA1984" s="1">
        <v>2.89</v>
      </c>
      <c r="AC1984" s="2">
        <v>41506</v>
      </c>
      <c r="AD1984" s="1">
        <v>2.7349999999999999</v>
      </c>
      <c r="AF1984" s="2">
        <v>41943</v>
      </c>
      <c r="AG1984" s="1">
        <v>0.2321</v>
      </c>
      <c r="AI1984" s="2">
        <v>41500</v>
      </c>
      <c r="AJ1984" s="1">
        <v>3.7039999999999997</v>
      </c>
      <c r="AL1984" s="2">
        <v>41501</v>
      </c>
      <c r="AM1984" s="1">
        <v>2.9079999999999999</v>
      </c>
      <c r="AO1984" s="2">
        <v>41499</v>
      </c>
      <c r="AP1984" s="1">
        <v>0.504</v>
      </c>
      <c r="AR1984" s="2">
        <v>41492</v>
      </c>
      <c r="AS1984" s="1">
        <v>0.32350000000000001</v>
      </c>
      <c r="AU1984" s="2">
        <v>41499</v>
      </c>
      <c r="AV1984" s="1">
        <v>2.6269999999999998</v>
      </c>
      <c r="AX1984" s="2">
        <v>41498</v>
      </c>
      <c r="AY1984" s="1">
        <v>2.5377000000000001</v>
      </c>
      <c r="BA1984" s="116">
        <v>41499</v>
      </c>
      <c r="BB1984" s="1">
        <v>2.1292</v>
      </c>
      <c r="BD1984" s="2">
        <v>41491</v>
      </c>
      <c r="BE1984" s="1">
        <v>0.56999999999999995</v>
      </c>
      <c r="BG1984" s="2">
        <v>41605</v>
      </c>
      <c r="BH1984" s="1">
        <v>2.74</v>
      </c>
      <c r="BI1984" s="2"/>
      <c r="BJ1984" s="2">
        <v>41605</v>
      </c>
      <c r="BK1984" s="1">
        <v>1.3599999999999999</v>
      </c>
      <c r="BM1984" s="2">
        <v>41500</v>
      </c>
      <c r="BN1984" s="1">
        <v>1.284</v>
      </c>
    </row>
    <row r="1985" spans="2:66">
      <c r="B1985" s="2">
        <v>41988</v>
      </c>
      <c r="C1985" s="1">
        <v>2.13</v>
      </c>
      <c r="E1985" s="2">
        <v>41450</v>
      </c>
      <c r="F1985" s="1">
        <v>2.6</v>
      </c>
      <c r="H1985" s="2">
        <v>41472</v>
      </c>
      <c r="I1985" s="1">
        <v>2.89</v>
      </c>
      <c r="K1985" s="2">
        <v>41470</v>
      </c>
      <c r="L1985" s="1">
        <v>3.45</v>
      </c>
      <c r="N1985" s="2">
        <v>41478</v>
      </c>
      <c r="O1985" s="1">
        <v>3.12</v>
      </c>
      <c r="Q1985" s="2">
        <v>41507</v>
      </c>
      <c r="R1985" s="1">
        <v>3.5550000000000002</v>
      </c>
      <c r="T1985" s="2">
        <v>41513</v>
      </c>
      <c r="U1985" s="1">
        <v>3.2374999999999998</v>
      </c>
      <c r="W1985" s="2">
        <v>41514</v>
      </c>
      <c r="X1985" s="1">
        <v>2.99</v>
      </c>
      <c r="Z1985" s="2">
        <v>41505</v>
      </c>
      <c r="AA1985" s="1">
        <v>2.9224999999999999</v>
      </c>
      <c r="AC1985" s="2">
        <v>41507</v>
      </c>
      <c r="AD1985" s="1">
        <v>2.7374999999999998</v>
      </c>
      <c r="AF1985" s="2">
        <v>41946</v>
      </c>
      <c r="AG1985" s="1">
        <v>0.23235</v>
      </c>
      <c r="AI1985" s="2">
        <v>41501</v>
      </c>
      <c r="AJ1985" s="1">
        <v>3.7469999999999999</v>
      </c>
      <c r="AL1985" s="2">
        <v>41502</v>
      </c>
      <c r="AM1985" s="1">
        <v>2.9718</v>
      </c>
      <c r="AO1985" s="2">
        <v>41500</v>
      </c>
      <c r="AP1985" s="1">
        <v>0.4985</v>
      </c>
      <c r="AR1985" s="2">
        <v>41493</v>
      </c>
      <c r="AS1985" s="1">
        <v>0.32250000000000001</v>
      </c>
      <c r="AU1985" s="2">
        <v>41500</v>
      </c>
      <c r="AV1985" s="1">
        <v>2.6310000000000002</v>
      </c>
      <c r="AX1985" s="2">
        <v>41499</v>
      </c>
      <c r="AY1985" s="1">
        <v>2.637</v>
      </c>
      <c r="BA1985" s="116">
        <v>41500</v>
      </c>
      <c r="BB1985" s="1">
        <v>2.1273</v>
      </c>
      <c r="BD1985" s="2">
        <v>41492</v>
      </c>
      <c r="BE1985" s="1">
        <v>0.57899999999999996</v>
      </c>
      <c r="BG1985" s="2">
        <v>41607</v>
      </c>
      <c r="BH1985" s="1">
        <v>2.75</v>
      </c>
      <c r="BI1985" s="2"/>
      <c r="BJ1985" s="2">
        <v>41607</v>
      </c>
      <c r="BK1985" s="1">
        <v>1.37</v>
      </c>
      <c r="BM1985" s="2">
        <v>41501</v>
      </c>
      <c r="BN1985" s="1">
        <v>1.3305</v>
      </c>
    </row>
    <row r="1986" spans="2:66">
      <c r="B1986" s="2">
        <v>41989</v>
      </c>
      <c r="C1986" s="1">
        <v>2.13</v>
      </c>
      <c r="E1986" s="2">
        <v>41451</v>
      </c>
      <c r="F1986" s="1">
        <v>2.6</v>
      </c>
      <c r="H1986" s="2">
        <v>41473</v>
      </c>
      <c r="I1986" s="1">
        <v>2.85</v>
      </c>
      <c r="K1986" s="2">
        <v>41471</v>
      </c>
      <c r="L1986" s="1">
        <v>3.44</v>
      </c>
      <c r="N1986" s="2">
        <v>41479</v>
      </c>
      <c r="O1986" s="1">
        <v>3.14</v>
      </c>
      <c r="Q1986" s="2">
        <v>41508</v>
      </c>
      <c r="R1986" s="1">
        <v>3.605</v>
      </c>
      <c r="T1986" s="2">
        <v>41514</v>
      </c>
      <c r="U1986" s="1">
        <v>3.2149999999999999</v>
      </c>
      <c r="W1986" s="2">
        <v>41515</v>
      </c>
      <c r="X1986" s="1">
        <v>2.9824999999999999</v>
      </c>
      <c r="Z1986" s="2">
        <v>41506</v>
      </c>
      <c r="AA1986" s="1">
        <v>2.8774999999999999</v>
      </c>
      <c r="AC1986" s="2">
        <v>41508</v>
      </c>
      <c r="AD1986" s="1">
        <v>2.7524999999999999</v>
      </c>
      <c r="AF1986" s="2">
        <v>41947</v>
      </c>
      <c r="AG1986" s="1">
        <v>0.23185</v>
      </c>
      <c r="AI1986" s="2">
        <v>41502</v>
      </c>
      <c r="AJ1986" s="1">
        <v>3.7875000000000001</v>
      </c>
      <c r="AL1986" s="2">
        <v>41505</v>
      </c>
      <c r="AM1986" s="1">
        <v>3.0390000000000001</v>
      </c>
      <c r="AO1986" s="2">
        <v>41501</v>
      </c>
      <c r="AP1986" s="1">
        <v>0.51949999999999996</v>
      </c>
      <c r="AR1986" s="2">
        <v>41494</v>
      </c>
      <c r="AS1986" s="1">
        <v>0.32240000000000002</v>
      </c>
      <c r="AU1986" s="2">
        <v>41501</v>
      </c>
      <c r="AV1986" s="1">
        <v>2.6859999999999999</v>
      </c>
      <c r="AX1986" s="2">
        <v>41500</v>
      </c>
      <c r="AY1986" s="1">
        <v>2.6390000000000002</v>
      </c>
      <c r="BA1986" s="116">
        <v>41501</v>
      </c>
      <c r="BB1986" s="1">
        <v>2.1789999999999998</v>
      </c>
      <c r="BD1986" s="2">
        <v>41493</v>
      </c>
      <c r="BE1986" s="1">
        <v>0.57099999999999995</v>
      </c>
      <c r="BG1986" s="2">
        <v>41610</v>
      </c>
      <c r="BH1986" s="1">
        <v>2.81</v>
      </c>
      <c r="BI1986" s="2"/>
      <c r="BJ1986" s="2">
        <v>41610</v>
      </c>
      <c r="BK1986" s="1">
        <v>1.43</v>
      </c>
      <c r="BM1986" s="2">
        <v>41502</v>
      </c>
      <c r="BN1986" s="1">
        <v>1.3435000000000001</v>
      </c>
    </row>
    <row r="1987" spans="2:66">
      <c r="B1987" s="2">
        <v>41990</v>
      </c>
      <c r="C1987" s="1">
        <v>2.13</v>
      </c>
      <c r="E1987" s="2">
        <v>41452</v>
      </c>
      <c r="F1987" s="1">
        <v>2.61</v>
      </c>
      <c r="H1987" s="2">
        <v>41474</v>
      </c>
      <c r="I1987" s="1">
        <v>2.85</v>
      </c>
      <c r="K1987" s="2">
        <v>41472</v>
      </c>
      <c r="L1987" s="1">
        <v>3.4699999999999998</v>
      </c>
      <c r="N1987" s="2">
        <v>41480</v>
      </c>
      <c r="O1987" s="1">
        <v>3.22</v>
      </c>
      <c r="Q1987" s="2">
        <v>41509</v>
      </c>
      <c r="R1987" s="1">
        <v>3.58</v>
      </c>
      <c r="T1987" s="2">
        <v>41515</v>
      </c>
      <c r="U1987" s="1">
        <v>3.1974999999999998</v>
      </c>
      <c r="W1987" s="2">
        <v>41516</v>
      </c>
      <c r="X1987" s="1">
        <v>2.9575</v>
      </c>
      <c r="Z1987" s="2">
        <v>41507</v>
      </c>
      <c r="AA1987" s="1">
        <v>2.8849999999999998</v>
      </c>
      <c r="AC1987" s="2">
        <v>41509</v>
      </c>
      <c r="AD1987" s="1">
        <v>2.7374999999999998</v>
      </c>
      <c r="AF1987" s="2">
        <v>41948</v>
      </c>
      <c r="AG1987" s="1">
        <v>0.23185</v>
      </c>
      <c r="AI1987" s="2">
        <v>41505</v>
      </c>
      <c r="AJ1987" s="1">
        <v>3.8454999999999999</v>
      </c>
      <c r="AL1987" s="2">
        <v>41506</v>
      </c>
      <c r="AM1987" s="1">
        <v>2.9779999999999998</v>
      </c>
      <c r="AO1987" s="2">
        <v>41502</v>
      </c>
      <c r="AP1987" s="1">
        <v>0.52300000000000002</v>
      </c>
      <c r="AR1987" s="2">
        <v>41495</v>
      </c>
      <c r="AS1987" s="1">
        <v>0.32300000000000001</v>
      </c>
      <c r="AU1987" s="2">
        <v>41502</v>
      </c>
      <c r="AV1987" s="1">
        <v>2.7168999999999999</v>
      </c>
      <c r="AX1987" s="2">
        <v>41501</v>
      </c>
      <c r="AY1987" s="1">
        <v>2.6909999999999998</v>
      </c>
      <c r="BA1987" s="116">
        <v>41502</v>
      </c>
      <c r="BB1987" s="1">
        <v>2.2029000000000001</v>
      </c>
      <c r="BD1987" s="2">
        <v>41494</v>
      </c>
      <c r="BE1987" s="1">
        <v>0.57450000000000001</v>
      </c>
      <c r="BG1987" s="2">
        <v>41611</v>
      </c>
      <c r="BH1987" s="1">
        <v>2.79</v>
      </c>
      <c r="BI1987" s="2"/>
      <c r="BJ1987" s="2">
        <v>41611</v>
      </c>
      <c r="BK1987" s="1">
        <v>1.4</v>
      </c>
      <c r="BM1987" s="2">
        <v>41505</v>
      </c>
      <c r="BN1987" s="1">
        <v>1.3494999999999999</v>
      </c>
    </row>
    <row r="1988" spans="2:66">
      <c r="B1988" s="2">
        <v>41991</v>
      </c>
      <c r="C1988" s="1">
        <v>2.13</v>
      </c>
      <c r="E1988" s="2">
        <v>41453</v>
      </c>
      <c r="F1988" s="1">
        <v>2.58</v>
      </c>
      <c r="H1988" s="2">
        <v>41477</v>
      </c>
      <c r="I1988" s="1">
        <v>2.85</v>
      </c>
      <c r="K1988" s="2">
        <v>41473</v>
      </c>
      <c r="L1988" s="1">
        <v>3.41</v>
      </c>
      <c r="N1988" s="2">
        <v>41481</v>
      </c>
      <c r="O1988" s="1">
        <v>3.21</v>
      </c>
      <c r="Q1988" s="2">
        <v>41512</v>
      </c>
      <c r="R1988" s="1">
        <v>3.54</v>
      </c>
      <c r="T1988" s="2">
        <v>41516</v>
      </c>
      <c r="U1988" s="1">
        <v>3.16</v>
      </c>
      <c r="W1988" s="2">
        <v>41519</v>
      </c>
      <c r="X1988" s="1">
        <v>2.9824999999999999</v>
      </c>
      <c r="Z1988" s="2">
        <v>41508</v>
      </c>
      <c r="AA1988" s="1">
        <v>2.9024999999999999</v>
      </c>
      <c r="AC1988" s="2">
        <v>41512</v>
      </c>
      <c r="AD1988" s="1">
        <v>2.7199999999999998</v>
      </c>
      <c r="AF1988" s="2">
        <v>41949</v>
      </c>
      <c r="AG1988" s="1">
        <v>0.2316</v>
      </c>
      <c r="AI1988" s="2">
        <v>41506</v>
      </c>
      <c r="AJ1988" s="1">
        <v>3.8125</v>
      </c>
      <c r="AL1988" s="2">
        <v>41507</v>
      </c>
      <c r="AM1988" s="1">
        <v>3.0648</v>
      </c>
      <c r="AO1988" s="2">
        <v>41505</v>
      </c>
      <c r="AP1988" s="1">
        <v>0.53810000000000002</v>
      </c>
      <c r="AR1988" s="2">
        <v>41498</v>
      </c>
      <c r="AS1988" s="1">
        <v>0.32350000000000001</v>
      </c>
      <c r="AU1988" s="2">
        <v>41505</v>
      </c>
      <c r="AV1988" s="1">
        <v>2.7130000000000001</v>
      </c>
      <c r="AX1988" s="2">
        <v>41502</v>
      </c>
      <c r="AY1988" s="1">
        <v>2.7189000000000001</v>
      </c>
      <c r="BA1988" s="116">
        <v>41505</v>
      </c>
      <c r="BB1988" s="1">
        <v>2.198</v>
      </c>
      <c r="BD1988" s="2">
        <v>41495</v>
      </c>
      <c r="BE1988" s="1">
        <v>0.56299999999999994</v>
      </c>
      <c r="BG1988" s="2">
        <v>41612</v>
      </c>
      <c r="BH1988" s="1">
        <v>2.84</v>
      </c>
      <c r="BI1988" s="2"/>
      <c r="BJ1988" s="2">
        <v>41612</v>
      </c>
      <c r="BK1988" s="1">
        <v>1.45</v>
      </c>
      <c r="BM1988" s="2">
        <v>41506</v>
      </c>
      <c r="BN1988" s="1">
        <v>1.3109999999999999</v>
      </c>
    </row>
    <row r="1989" spans="2:66">
      <c r="B1989" s="2">
        <v>41992</v>
      </c>
      <c r="C1989" s="1">
        <v>2.13</v>
      </c>
      <c r="E1989" s="2">
        <v>41456</v>
      </c>
      <c r="F1989" s="1">
        <v>2.63</v>
      </c>
      <c r="H1989" s="2">
        <v>41478</v>
      </c>
      <c r="I1989" s="1">
        <v>2.88</v>
      </c>
      <c r="K1989" s="2">
        <v>41474</v>
      </c>
      <c r="L1989" s="1">
        <v>3.42</v>
      </c>
      <c r="N1989" s="2">
        <v>41484</v>
      </c>
      <c r="O1989" s="1">
        <v>3.17</v>
      </c>
      <c r="Q1989" s="2">
        <v>41513</v>
      </c>
      <c r="R1989" s="1">
        <v>3.5350000000000001</v>
      </c>
      <c r="T1989" s="2">
        <v>41519</v>
      </c>
      <c r="U1989" s="1">
        <v>3.19</v>
      </c>
      <c r="W1989" s="2">
        <v>41520</v>
      </c>
      <c r="X1989" s="1">
        <v>2.988</v>
      </c>
      <c r="Z1989" s="2">
        <v>41509</v>
      </c>
      <c r="AA1989" s="1">
        <v>2.88</v>
      </c>
      <c r="AC1989" s="2">
        <v>41513</v>
      </c>
      <c r="AD1989" s="1">
        <v>2.7250000000000001</v>
      </c>
      <c r="AF1989" s="2">
        <v>41950</v>
      </c>
      <c r="AG1989" s="1">
        <v>0.2326</v>
      </c>
      <c r="AI1989" s="2">
        <v>41507</v>
      </c>
      <c r="AJ1989" s="1">
        <v>3.8849999999999998</v>
      </c>
      <c r="AL1989" s="2">
        <v>41508</v>
      </c>
      <c r="AM1989" s="1">
        <v>3.0638000000000001</v>
      </c>
      <c r="AO1989" s="2">
        <v>41506</v>
      </c>
      <c r="AP1989" s="1">
        <v>0.52100000000000002</v>
      </c>
      <c r="AR1989" s="2">
        <v>41499</v>
      </c>
      <c r="AS1989" s="1">
        <v>0.33350000000000002</v>
      </c>
      <c r="AU1989" s="2">
        <v>41506</v>
      </c>
      <c r="AV1989" s="1">
        <v>2.6680000000000001</v>
      </c>
      <c r="AX1989" s="2">
        <v>41505</v>
      </c>
      <c r="AY1989" s="1">
        <v>2.7160000000000002</v>
      </c>
      <c r="BA1989" s="116">
        <v>41506</v>
      </c>
      <c r="BB1989" s="1">
        <v>2.1469999999999998</v>
      </c>
      <c r="BD1989" s="2">
        <v>41498</v>
      </c>
      <c r="BE1989" s="1">
        <v>0.56399999999999995</v>
      </c>
      <c r="BG1989" s="2">
        <v>41613</v>
      </c>
      <c r="BH1989" s="1">
        <v>2.88</v>
      </c>
      <c r="BI1989" s="2"/>
      <c r="BJ1989" s="2">
        <v>41613</v>
      </c>
      <c r="BK1989" s="1">
        <v>1.49</v>
      </c>
      <c r="BM1989" s="2">
        <v>41507</v>
      </c>
      <c r="BN1989" s="1">
        <v>1.3597999999999999</v>
      </c>
    </row>
    <row r="1990" spans="2:66">
      <c r="B1990" s="2">
        <v>41995</v>
      </c>
      <c r="C1990" s="1">
        <v>2.13</v>
      </c>
      <c r="E1990" s="2">
        <v>41457</v>
      </c>
      <c r="F1990" s="1">
        <v>2.56</v>
      </c>
      <c r="H1990" s="2">
        <v>41479</v>
      </c>
      <c r="I1990" s="1">
        <v>2.89</v>
      </c>
      <c r="K1990" s="2">
        <v>41477</v>
      </c>
      <c r="L1990" s="1">
        <v>3.41</v>
      </c>
      <c r="N1990" s="2">
        <v>41485</v>
      </c>
      <c r="O1990" s="1">
        <v>3.18</v>
      </c>
      <c r="Q1990" s="2">
        <v>41514</v>
      </c>
      <c r="R1990" s="1">
        <v>3.4950000000000001</v>
      </c>
      <c r="T1990" s="2">
        <v>41520</v>
      </c>
      <c r="U1990" s="1">
        <v>3.198</v>
      </c>
      <c r="W1990" s="2">
        <v>41521</v>
      </c>
      <c r="X1990" s="1">
        <v>3.01</v>
      </c>
      <c r="Z1990" s="2">
        <v>41512</v>
      </c>
      <c r="AA1990" s="1">
        <v>2.86</v>
      </c>
      <c r="AC1990" s="2">
        <v>41514</v>
      </c>
      <c r="AD1990" s="1">
        <v>2.7225000000000001</v>
      </c>
      <c r="AF1990" s="2">
        <v>41953</v>
      </c>
      <c r="AG1990" s="1">
        <v>0.2331</v>
      </c>
      <c r="AI1990" s="2">
        <v>41508</v>
      </c>
      <c r="AJ1990" s="1">
        <v>3.851</v>
      </c>
      <c r="AL1990" s="2">
        <v>41509</v>
      </c>
      <c r="AM1990" s="1">
        <v>2.9859999999999998</v>
      </c>
      <c r="AO1990" s="2">
        <v>41507</v>
      </c>
      <c r="AP1990" s="1">
        <v>0.54800000000000004</v>
      </c>
      <c r="AR1990" s="2">
        <v>41500</v>
      </c>
      <c r="AS1990" s="1">
        <v>0.33129999999999998</v>
      </c>
      <c r="AU1990" s="2">
        <v>41507</v>
      </c>
      <c r="AV1990" s="1">
        <v>2.7250000000000001</v>
      </c>
      <c r="AX1990" s="2">
        <v>41506</v>
      </c>
      <c r="AY1990" s="1">
        <v>2.67</v>
      </c>
      <c r="BA1990" s="116">
        <v>41507</v>
      </c>
      <c r="BB1990" s="1">
        <v>2.1989999999999998</v>
      </c>
      <c r="BD1990" s="2">
        <v>41499</v>
      </c>
      <c r="BE1990" s="1">
        <v>0.627</v>
      </c>
      <c r="BG1990" s="2">
        <v>41614</v>
      </c>
      <c r="BH1990" s="1">
        <v>2.88</v>
      </c>
      <c r="BI1990" s="2"/>
      <c r="BJ1990" s="2">
        <v>41614</v>
      </c>
      <c r="BK1990" s="1">
        <v>1.51</v>
      </c>
      <c r="BM1990" s="2">
        <v>41508</v>
      </c>
      <c r="BN1990" s="1">
        <v>1.38</v>
      </c>
    </row>
    <row r="1991" spans="2:66">
      <c r="B1991" s="2">
        <v>41996</v>
      </c>
      <c r="C1991" s="1">
        <v>2.13</v>
      </c>
      <c r="E1991" s="2">
        <v>41458</v>
      </c>
      <c r="F1991" s="1">
        <v>2.5300000000000002</v>
      </c>
      <c r="H1991" s="2">
        <v>41480</v>
      </c>
      <c r="I1991" s="1">
        <v>2.95</v>
      </c>
      <c r="K1991" s="2">
        <v>41478</v>
      </c>
      <c r="L1991" s="1">
        <v>3.41</v>
      </c>
      <c r="N1991" s="2">
        <v>41486</v>
      </c>
      <c r="O1991" s="1">
        <v>3.2</v>
      </c>
      <c r="Q1991" s="2">
        <v>41515</v>
      </c>
      <c r="R1991" s="1">
        <v>3.4874999999999998</v>
      </c>
      <c r="T1991" s="2">
        <v>41521</v>
      </c>
      <c r="U1991" s="1">
        <v>3.2250000000000001</v>
      </c>
      <c r="W1991" s="2">
        <v>41522</v>
      </c>
      <c r="X1991" s="1">
        <v>3.0525000000000002</v>
      </c>
      <c r="Z1991" s="2">
        <v>41513</v>
      </c>
      <c r="AA1991" s="1">
        <v>2.8624999999999998</v>
      </c>
      <c r="AC1991" s="2">
        <v>41515</v>
      </c>
      <c r="AD1991" s="1">
        <v>2.7199999999999998</v>
      </c>
      <c r="AF1991" s="2">
        <v>41954</v>
      </c>
      <c r="AG1991" s="1">
        <v>0.23319999999999999</v>
      </c>
      <c r="AI1991" s="2">
        <v>41509</v>
      </c>
      <c r="AJ1991" s="1">
        <v>3.7730000000000001</v>
      </c>
      <c r="AL1991" s="2">
        <v>41512</v>
      </c>
      <c r="AM1991" s="1">
        <v>2.95</v>
      </c>
      <c r="AO1991" s="2">
        <v>41508</v>
      </c>
      <c r="AP1991" s="1">
        <v>0.57299999999999995</v>
      </c>
      <c r="AR1991" s="2">
        <v>41501</v>
      </c>
      <c r="AS1991" s="1">
        <v>0.33750000000000002</v>
      </c>
      <c r="AU1991" s="2">
        <v>41508</v>
      </c>
      <c r="AV1991" s="1">
        <v>2.7509999999999999</v>
      </c>
      <c r="AX1991" s="2">
        <v>41507</v>
      </c>
      <c r="AY1991" s="1">
        <v>2.7240000000000002</v>
      </c>
      <c r="BA1991" s="116">
        <v>41508</v>
      </c>
      <c r="BB1991" s="1">
        <v>2.2250000000000001</v>
      </c>
      <c r="BD1991" s="2">
        <v>41500</v>
      </c>
      <c r="BE1991" s="1">
        <v>0.60899999999999999</v>
      </c>
      <c r="BG1991" s="2">
        <v>41617</v>
      </c>
      <c r="BH1991" s="1">
        <v>2.86</v>
      </c>
      <c r="BI1991" s="2"/>
      <c r="BJ1991" s="2">
        <v>41617</v>
      </c>
      <c r="BK1991" s="1">
        <v>1.5</v>
      </c>
      <c r="BM1991" s="2">
        <v>41509</v>
      </c>
      <c r="BN1991" s="1">
        <v>1.4215</v>
      </c>
    </row>
    <row r="1992" spans="2:66">
      <c r="B1992" s="2">
        <v>41997</v>
      </c>
      <c r="C1992" s="1">
        <v>2.13</v>
      </c>
      <c r="E1992" s="2">
        <v>41459</v>
      </c>
      <c r="F1992" s="1">
        <v>2.5</v>
      </c>
      <c r="H1992" s="2">
        <v>41481</v>
      </c>
      <c r="I1992" s="1">
        <v>2.94</v>
      </c>
      <c r="K1992" s="2">
        <v>41479</v>
      </c>
      <c r="L1992" s="1">
        <v>3.43</v>
      </c>
      <c r="N1992" s="2">
        <v>41487</v>
      </c>
      <c r="O1992" s="1">
        <v>3.2</v>
      </c>
      <c r="Q1992" s="2">
        <v>41516</v>
      </c>
      <c r="R1992" s="1">
        <v>3.448</v>
      </c>
      <c r="T1992" s="2">
        <v>41522</v>
      </c>
      <c r="U1992" s="1">
        <v>3.2749999999999999</v>
      </c>
      <c r="W1992" s="2">
        <v>41523</v>
      </c>
      <c r="X1992" s="1">
        <v>3.0575000000000001</v>
      </c>
      <c r="Z1992" s="2">
        <v>41514</v>
      </c>
      <c r="AA1992" s="1">
        <v>2.8525</v>
      </c>
      <c r="AC1992" s="2">
        <v>41516</v>
      </c>
      <c r="AD1992" s="1">
        <v>2.7199999999999998</v>
      </c>
      <c r="AF1992" s="2">
        <v>41955</v>
      </c>
      <c r="AG1992" s="1">
        <v>0.23319999999999999</v>
      </c>
      <c r="AI1992" s="2">
        <v>41512</v>
      </c>
      <c r="AJ1992" s="1">
        <v>3.7429999999999999</v>
      </c>
      <c r="AL1992" s="2">
        <v>41513</v>
      </c>
      <c r="AM1992" s="1">
        <v>2.8740000000000001</v>
      </c>
      <c r="AO1992" s="2">
        <v>41509</v>
      </c>
      <c r="AP1992" s="1">
        <v>0.55400000000000005</v>
      </c>
      <c r="AR1992" s="2">
        <v>41502</v>
      </c>
      <c r="AS1992" s="1">
        <v>0.33450000000000002</v>
      </c>
      <c r="AU1992" s="2">
        <v>41509</v>
      </c>
      <c r="AV1992" s="1">
        <v>2.742</v>
      </c>
      <c r="AX1992" s="2">
        <v>41508</v>
      </c>
      <c r="AY1992" s="1">
        <v>2.75</v>
      </c>
      <c r="BA1992" s="116">
        <v>41509</v>
      </c>
      <c r="BB1992" s="1">
        <v>2.2429999999999999</v>
      </c>
      <c r="BD1992" s="2">
        <v>41501</v>
      </c>
      <c r="BE1992" s="1">
        <v>0.629</v>
      </c>
      <c r="BG1992" s="2">
        <v>41618</v>
      </c>
      <c r="BH1992" s="1">
        <v>2.81</v>
      </c>
      <c r="BI1992" s="2"/>
      <c r="BJ1992" s="2">
        <v>41618</v>
      </c>
      <c r="BK1992" s="1">
        <v>1.46</v>
      </c>
      <c r="BM1992" s="2">
        <v>41512</v>
      </c>
      <c r="BN1992" s="1">
        <v>1.3900000000000001</v>
      </c>
    </row>
    <row r="1993" spans="2:66">
      <c r="B1993" s="2">
        <v>41999</v>
      </c>
      <c r="C1993" s="1">
        <v>2.13</v>
      </c>
      <c r="E1993" s="2">
        <v>41460</v>
      </c>
      <c r="F1993" s="1">
        <v>2.5</v>
      </c>
      <c r="H1993" s="2">
        <v>41484</v>
      </c>
      <c r="I1993" s="1">
        <v>2.9</v>
      </c>
      <c r="K1993" s="2">
        <v>41480</v>
      </c>
      <c r="L1993" s="1">
        <v>3.52</v>
      </c>
      <c r="N1993" s="2">
        <v>41488</v>
      </c>
      <c r="O1993" s="1">
        <v>3.26</v>
      </c>
      <c r="Q1993" s="2">
        <v>41519</v>
      </c>
      <c r="R1993" s="1">
        <v>3.4849999999999999</v>
      </c>
      <c r="T1993" s="2">
        <v>41523</v>
      </c>
      <c r="U1993" s="1">
        <v>3.2730000000000001</v>
      </c>
      <c r="W1993" s="2">
        <v>41526</v>
      </c>
      <c r="X1993" s="1">
        <v>3.0125000000000002</v>
      </c>
      <c r="Z1993" s="2">
        <v>41515</v>
      </c>
      <c r="AA1993" s="1">
        <v>2.8475000000000001</v>
      </c>
      <c r="AC1993" s="2">
        <v>41519</v>
      </c>
      <c r="AD1993" s="1">
        <v>2.7324999999999999</v>
      </c>
      <c r="AF1993" s="2">
        <v>41956</v>
      </c>
      <c r="AG1993" s="1">
        <v>0.2321</v>
      </c>
      <c r="AI1993" s="2">
        <v>41513</v>
      </c>
      <c r="AJ1993" s="1">
        <v>3.6695000000000002</v>
      </c>
      <c r="AL1993" s="2">
        <v>41514</v>
      </c>
      <c r="AM1993" s="1">
        <v>2.9319999999999999</v>
      </c>
      <c r="AO1993" s="2">
        <v>41512</v>
      </c>
      <c r="AP1993" s="1">
        <v>0.54149999999999998</v>
      </c>
      <c r="AR1993" s="2">
        <v>41505</v>
      </c>
      <c r="AS1993" s="1">
        <v>0.33950000000000002</v>
      </c>
      <c r="AU1993" s="2">
        <v>41512</v>
      </c>
      <c r="AV1993" s="1">
        <v>2.714</v>
      </c>
      <c r="AX1993" s="2">
        <v>41509</v>
      </c>
      <c r="AY1993" s="1">
        <v>2.7469999999999999</v>
      </c>
      <c r="BA1993" s="116">
        <v>41512</v>
      </c>
      <c r="BB1993" s="1">
        <v>2.214</v>
      </c>
      <c r="BD1993" s="2">
        <v>41502</v>
      </c>
      <c r="BE1993" s="1">
        <v>0.625</v>
      </c>
      <c r="BG1993" s="2">
        <v>41619</v>
      </c>
      <c r="BH1993" s="1">
        <v>2.86</v>
      </c>
      <c r="BI1993" s="2"/>
      <c r="BJ1993" s="2">
        <v>41619</v>
      </c>
      <c r="BK1993" s="1">
        <v>1.5</v>
      </c>
      <c r="BM1993" s="2">
        <v>41513</v>
      </c>
      <c r="BN1993" s="1">
        <v>1.3269</v>
      </c>
    </row>
    <row r="1994" spans="2:66">
      <c r="B1994" s="2">
        <v>42002</v>
      </c>
      <c r="C1994" s="1">
        <v>2.13</v>
      </c>
      <c r="E1994" s="2">
        <v>41463</v>
      </c>
      <c r="F1994" s="1">
        <v>2.5</v>
      </c>
      <c r="H1994" s="2">
        <v>41485</v>
      </c>
      <c r="I1994" s="1">
        <v>2.91</v>
      </c>
      <c r="K1994" s="2">
        <v>41481</v>
      </c>
      <c r="L1994" s="1">
        <v>3.51</v>
      </c>
      <c r="N1994" s="2">
        <v>41491</v>
      </c>
      <c r="O1994" s="1">
        <v>3.2</v>
      </c>
      <c r="Q1994" s="2">
        <v>41520</v>
      </c>
      <c r="R1994" s="1">
        <v>3.5</v>
      </c>
      <c r="T1994" s="2">
        <v>41526</v>
      </c>
      <c r="U1994" s="1">
        <v>3.2075</v>
      </c>
      <c r="W1994" s="2">
        <v>41527</v>
      </c>
      <c r="X1994" s="1">
        <v>3.0350000000000001</v>
      </c>
      <c r="Z1994" s="2">
        <v>41516</v>
      </c>
      <c r="AA1994" s="1">
        <v>2.835</v>
      </c>
      <c r="AC1994" s="2">
        <v>41520</v>
      </c>
      <c r="AD1994" s="1">
        <v>2.74</v>
      </c>
      <c r="AF1994" s="2">
        <v>41957</v>
      </c>
      <c r="AG1994" s="1">
        <v>0.2321</v>
      </c>
      <c r="AI1994" s="2">
        <v>41514</v>
      </c>
      <c r="AJ1994" s="1">
        <v>3.7229999999999999</v>
      </c>
      <c r="AL1994" s="2">
        <v>41515</v>
      </c>
      <c r="AM1994" s="1">
        <v>2.93</v>
      </c>
      <c r="AO1994" s="2">
        <v>41513</v>
      </c>
      <c r="AP1994" s="1">
        <v>0.53080000000000005</v>
      </c>
      <c r="AR1994" s="2">
        <v>41506</v>
      </c>
      <c r="AS1994" s="1">
        <v>0.33250000000000002</v>
      </c>
      <c r="AU1994" s="2">
        <v>41513</v>
      </c>
      <c r="AV1994" s="1">
        <v>2.6518999999999999</v>
      </c>
      <c r="AX1994" s="2">
        <v>41512</v>
      </c>
      <c r="AY1994" s="1">
        <v>2.718</v>
      </c>
      <c r="BA1994" s="116">
        <v>41513</v>
      </c>
      <c r="BB1994" s="1">
        <v>2.1339000000000001</v>
      </c>
      <c r="BD1994" s="2">
        <v>41505</v>
      </c>
      <c r="BE1994" s="1">
        <v>0.63800000000000001</v>
      </c>
      <c r="BG1994" s="2">
        <v>41620</v>
      </c>
      <c r="BH1994" s="1">
        <v>2.89</v>
      </c>
      <c r="BI1994" s="2"/>
      <c r="BJ1994" s="2">
        <v>41620</v>
      </c>
      <c r="BK1994" s="1">
        <v>1.55</v>
      </c>
      <c r="BM1994" s="2">
        <v>41514</v>
      </c>
      <c r="BN1994" s="1">
        <v>1.375</v>
      </c>
    </row>
    <row r="1995" spans="2:66">
      <c r="B1995" s="2">
        <v>42003</v>
      </c>
      <c r="C1995" s="1">
        <v>2.13</v>
      </c>
      <c r="E1995" s="2">
        <v>41464</v>
      </c>
      <c r="F1995" s="1">
        <v>2.4900000000000002</v>
      </c>
      <c r="H1995" s="2">
        <v>41486</v>
      </c>
      <c r="I1995" s="1">
        <v>2.92</v>
      </c>
      <c r="K1995" s="2">
        <v>41484</v>
      </c>
      <c r="L1995" s="1">
        <v>3.46</v>
      </c>
      <c r="N1995" s="2">
        <v>41492</v>
      </c>
      <c r="O1995" s="1">
        <v>3.2</v>
      </c>
      <c r="Q1995" s="2">
        <v>41521</v>
      </c>
      <c r="R1995" s="1">
        <v>3.5350000000000001</v>
      </c>
      <c r="T1995" s="2">
        <v>41527</v>
      </c>
      <c r="U1995" s="1">
        <v>3.2275</v>
      </c>
      <c r="W1995" s="2">
        <v>41528</v>
      </c>
      <c r="X1995" s="1">
        <v>3.0225</v>
      </c>
      <c r="Z1995" s="2">
        <v>41519</v>
      </c>
      <c r="AA1995" s="1">
        <v>2.855</v>
      </c>
      <c r="AC1995" s="2">
        <v>41521</v>
      </c>
      <c r="AD1995" s="1">
        <v>2.75</v>
      </c>
      <c r="AF1995" s="2">
        <v>41960</v>
      </c>
      <c r="AG1995" s="1">
        <v>0.23185</v>
      </c>
      <c r="AI1995" s="2">
        <v>41515</v>
      </c>
      <c r="AJ1995" s="1">
        <v>3.7050000000000001</v>
      </c>
      <c r="AL1995" s="2">
        <v>41516</v>
      </c>
      <c r="AM1995" s="1">
        <v>2.9605000000000001</v>
      </c>
      <c r="AO1995" s="2">
        <v>41514</v>
      </c>
      <c r="AP1995" s="1">
        <v>0.55149999999999999</v>
      </c>
      <c r="AR1995" s="2">
        <v>41507</v>
      </c>
      <c r="AS1995" s="1">
        <v>0.34200000000000003</v>
      </c>
      <c r="AU1995" s="2">
        <v>41514</v>
      </c>
      <c r="AV1995" s="1">
        <v>2.7029999999999998</v>
      </c>
      <c r="AX1995" s="2">
        <v>41513</v>
      </c>
      <c r="AY1995" s="1">
        <v>2.6499000000000001</v>
      </c>
      <c r="BA1995" s="116">
        <v>41514</v>
      </c>
      <c r="BB1995" s="1">
        <v>2.1890000000000001</v>
      </c>
      <c r="BD1995" s="2">
        <v>41506</v>
      </c>
      <c r="BE1995" s="1">
        <v>0.61099999999999999</v>
      </c>
      <c r="BG1995" s="2">
        <v>41621</v>
      </c>
      <c r="BH1995" s="1">
        <v>2.88</v>
      </c>
      <c r="BI1995" s="2"/>
      <c r="BJ1995" s="2">
        <v>41621</v>
      </c>
      <c r="BK1995" s="1">
        <v>1.55</v>
      </c>
      <c r="BM1995" s="2">
        <v>41515</v>
      </c>
      <c r="BN1995" s="1">
        <v>1.3519999999999999</v>
      </c>
    </row>
    <row r="1996" spans="2:66">
      <c r="B1996" s="2">
        <v>42004</v>
      </c>
      <c r="C1996" s="1">
        <v>2.13</v>
      </c>
      <c r="E1996" s="2">
        <v>41465</v>
      </c>
      <c r="F1996" s="1">
        <v>2.4699999999999998</v>
      </c>
      <c r="H1996" s="2">
        <v>41487</v>
      </c>
      <c r="I1996" s="1">
        <v>2.92</v>
      </c>
      <c r="K1996" s="2">
        <v>41485</v>
      </c>
      <c r="L1996" s="1">
        <v>3.4699999999999998</v>
      </c>
      <c r="N1996" s="2">
        <v>41493</v>
      </c>
      <c r="O1996" s="1">
        <v>3.25</v>
      </c>
      <c r="Q1996" s="2">
        <v>41522</v>
      </c>
      <c r="R1996" s="1">
        <v>3.5949999999999998</v>
      </c>
      <c r="T1996" s="2">
        <v>41528</v>
      </c>
      <c r="U1996" s="1">
        <v>3.1949999999999998</v>
      </c>
      <c r="W1996" s="2">
        <v>41529</v>
      </c>
      <c r="X1996" s="1">
        <v>3.0049999999999999</v>
      </c>
      <c r="Z1996" s="2">
        <v>41520</v>
      </c>
      <c r="AA1996" s="1">
        <v>2.8624999999999998</v>
      </c>
      <c r="AC1996" s="2">
        <v>41522</v>
      </c>
      <c r="AD1996" s="1">
        <v>2.7650000000000001</v>
      </c>
      <c r="AF1996" s="2">
        <v>41961</v>
      </c>
      <c r="AG1996" s="1">
        <v>0.23185</v>
      </c>
      <c r="AI1996" s="2">
        <v>41516</v>
      </c>
      <c r="AJ1996" s="1">
        <v>3.7010000000000001</v>
      </c>
      <c r="AL1996" s="2">
        <v>41519</v>
      </c>
      <c r="AM1996" s="1">
        <v>2.9609999999999999</v>
      </c>
      <c r="AO1996" s="2">
        <v>41515</v>
      </c>
      <c r="AP1996" s="1">
        <v>0.5575</v>
      </c>
      <c r="AR1996" s="2">
        <v>41508</v>
      </c>
      <c r="AS1996" s="1">
        <v>0.34799999999999998</v>
      </c>
      <c r="AU1996" s="2">
        <v>41515</v>
      </c>
      <c r="AV1996" s="1">
        <v>2.6879</v>
      </c>
      <c r="AX1996" s="2">
        <v>41514</v>
      </c>
      <c r="AY1996" s="1">
        <v>2.7039999999999997</v>
      </c>
      <c r="BA1996" s="116">
        <v>41515</v>
      </c>
      <c r="BB1996" s="1">
        <v>2.1669999999999998</v>
      </c>
      <c r="BD1996" s="2">
        <v>41507</v>
      </c>
      <c r="BE1996" s="1">
        <v>0.623</v>
      </c>
      <c r="BG1996" s="2">
        <v>41624</v>
      </c>
      <c r="BH1996" s="1">
        <v>2.89</v>
      </c>
      <c r="BI1996" s="2"/>
      <c r="BJ1996" s="2">
        <v>41624</v>
      </c>
      <c r="BK1996" s="1">
        <v>1.55</v>
      </c>
      <c r="BM1996" s="2">
        <v>41516</v>
      </c>
      <c r="BN1996" s="1">
        <v>1.365</v>
      </c>
    </row>
    <row r="1997" spans="2:66">
      <c r="B1997" s="2">
        <v>42006</v>
      </c>
      <c r="C1997" s="1">
        <v>2.13</v>
      </c>
      <c r="E1997" s="2">
        <v>41466</v>
      </c>
      <c r="F1997" s="1">
        <v>2.44</v>
      </c>
      <c r="H1997" s="2">
        <v>41488</v>
      </c>
      <c r="I1997" s="1">
        <v>2.96</v>
      </c>
      <c r="K1997" s="2">
        <v>41486</v>
      </c>
      <c r="L1997" s="1">
        <v>3.49</v>
      </c>
      <c r="N1997" s="2">
        <v>41494</v>
      </c>
      <c r="O1997" s="1">
        <v>3.23</v>
      </c>
      <c r="Q1997" s="2">
        <v>41523</v>
      </c>
      <c r="R1997" s="1">
        <v>3.59</v>
      </c>
      <c r="T1997" s="2">
        <v>41529</v>
      </c>
      <c r="U1997" s="1">
        <v>3.1675</v>
      </c>
      <c r="W1997" s="2">
        <v>41530</v>
      </c>
      <c r="X1997" s="1">
        <v>3.0249999999999999</v>
      </c>
      <c r="Z1997" s="2">
        <v>41521</v>
      </c>
      <c r="AA1997" s="1">
        <v>2.8774999999999999</v>
      </c>
      <c r="AC1997" s="2">
        <v>41523</v>
      </c>
      <c r="AD1997" s="1">
        <v>2.7650000000000001</v>
      </c>
      <c r="AF1997" s="2">
        <v>41962</v>
      </c>
      <c r="AG1997" s="1">
        <v>0.2311</v>
      </c>
      <c r="AI1997" s="2">
        <v>41519</v>
      </c>
      <c r="AJ1997" s="1">
        <v>3.7010000000000001</v>
      </c>
      <c r="AL1997" s="2">
        <v>41520</v>
      </c>
      <c r="AM1997" s="1">
        <v>3.0125000000000002</v>
      </c>
      <c r="AO1997" s="2">
        <v>41516</v>
      </c>
      <c r="AP1997" s="1">
        <v>0.5615</v>
      </c>
      <c r="AR1997" s="2">
        <v>41509</v>
      </c>
      <c r="AS1997" s="1">
        <v>0.33750000000000002</v>
      </c>
      <c r="AU1997" s="2">
        <v>41516</v>
      </c>
      <c r="AV1997" s="1">
        <v>2.7134999999999998</v>
      </c>
      <c r="AX1997" s="2">
        <v>41515</v>
      </c>
      <c r="AY1997" s="1">
        <v>2.69</v>
      </c>
      <c r="BA1997" s="116">
        <v>41516</v>
      </c>
      <c r="BB1997" s="1">
        <v>2.1905000000000001</v>
      </c>
      <c r="BD1997" s="2">
        <v>41508</v>
      </c>
      <c r="BE1997" s="1">
        <v>0.64300000000000002</v>
      </c>
      <c r="BG1997" s="2">
        <v>41625</v>
      </c>
      <c r="BH1997" s="1">
        <v>2.85</v>
      </c>
      <c r="BI1997" s="2"/>
      <c r="BJ1997" s="2">
        <v>41625</v>
      </c>
      <c r="BK1997" s="1">
        <v>1.52</v>
      </c>
      <c r="BM1997" s="2">
        <v>41519</v>
      </c>
      <c r="BN1997" s="1">
        <v>1.3980000000000001</v>
      </c>
    </row>
    <row r="1998" spans="2:66">
      <c r="B1998" s="2">
        <v>42009</v>
      </c>
      <c r="C1998" s="1">
        <v>2.13</v>
      </c>
      <c r="E1998" s="2">
        <v>41467</v>
      </c>
      <c r="F1998" s="1">
        <v>2.46</v>
      </c>
      <c r="H1998" s="2">
        <v>41491</v>
      </c>
      <c r="I1998" s="1">
        <v>2.92</v>
      </c>
      <c r="K1998" s="2">
        <v>41487</v>
      </c>
      <c r="L1998" s="1">
        <v>3.49</v>
      </c>
      <c r="N1998" s="2">
        <v>41495</v>
      </c>
      <c r="O1998" s="1">
        <v>3.23</v>
      </c>
      <c r="Q1998" s="2">
        <v>41526</v>
      </c>
      <c r="R1998" s="1">
        <v>3.5024999999999999</v>
      </c>
      <c r="T1998" s="2">
        <v>41530</v>
      </c>
      <c r="U1998" s="1">
        <v>3.1924999999999999</v>
      </c>
      <c r="W1998" s="2">
        <v>41533</v>
      </c>
      <c r="X1998" s="1">
        <v>2.98</v>
      </c>
      <c r="Z1998" s="2">
        <v>41522</v>
      </c>
      <c r="AA1998" s="1">
        <v>2.915</v>
      </c>
      <c r="AC1998" s="2">
        <v>41526</v>
      </c>
      <c r="AD1998" s="1">
        <v>2.7475000000000001</v>
      </c>
      <c r="AF1998" s="2">
        <v>41963</v>
      </c>
      <c r="AG1998" s="1">
        <v>0.2329</v>
      </c>
      <c r="AI1998" s="2">
        <v>41520</v>
      </c>
      <c r="AJ1998" s="1">
        <v>3.7765</v>
      </c>
      <c r="AL1998" s="2">
        <v>41521</v>
      </c>
      <c r="AM1998" s="1">
        <v>3.056</v>
      </c>
      <c r="AO1998" s="2">
        <v>41519</v>
      </c>
      <c r="AP1998" s="1">
        <v>0.55649999999999999</v>
      </c>
      <c r="AR1998" s="2">
        <v>41512</v>
      </c>
      <c r="AS1998" s="1">
        <v>0.33550000000000002</v>
      </c>
      <c r="AU1998" s="2">
        <v>41519</v>
      </c>
      <c r="AV1998" s="1">
        <v>2.7269999999999999</v>
      </c>
      <c r="AX1998" s="2">
        <v>41516</v>
      </c>
      <c r="AY1998" s="1">
        <v>2.7134999999999998</v>
      </c>
      <c r="BA1998" s="116">
        <v>41519</v>
      </c>
      <c r="BB1998" s="1">
        <v>2.218</v>
      </c>
      <c r="BD1998" s="2">
        <v>41509</v>
      </c>
      <c r="BE1998" s="1">
        <v>0.66</v>
      </c>
      <c r="BG1998" s="2">
        <v>41626</v>
      </c>
      <c r="BH1998" s="1">
        <v>2.89</v>
      </c>
      <c r="BI1998" s="2"/>
      <c r="BJ1998" s="2">
        <v>41626</v>
      </c>
      <c r="BK1998" s="1">
        <v>1.55</v>
      </c>
      <c r="BM1998" s="2">
        <v>41520</v>
      </c>
      <c r="BN1998" s="1">
        <v>1.4159999999999999</v>
      </c>
    </row>
    <row r="1999" spans="2:66">
      <c r="B1999" s="2">
        <v>42010</v>
      </c>
      <c r="C1999" s="1">
        <v>2.13</v>
      </c>
      <c r="E1999" s="2">
        <v>41470</v>
      </c>
      <c r="F1999" s="1">
        <v>2.48</v>
      </c>
      <c r="H1999" s="2">
        <v>41492</v>
      </c>
      <c r="I1999" s="1">
        <v>2.92</v>
      </c>
      <c r="K1999" s="2">
        <v>41488</v>
      </c>
      <c r="L1999" s="1">
        <v>3.58</v>
      </c>
      <c r="N1999" s="2">
        <v>41498</v>
      </c>
      <c r="O1999" s="1">
        <v>3.21</v>
      </c>
      <c r="Q1999" s="2">
        <v>41527</v>
      </c>
      <c r="R1999" s="1">
        <v>3.5249999999999999</v>
      </c>
      <c r="T1999" s="2">
        <v>41533</v>
      </c>
      <c r="U1999" s="1">
        <v>3.14</v>
      </c>
      <c r="W1999" s="2">
        <v>41534</v>
      </c>
      <c r="X1999" s="1">
        <v>2.9449999999999998</v>
      </c>
      <c r="Z1999" s="2">
        <v>41523</v>
      </c>
      <c r="AA1999" s="1">
        <v>2.92</v>
      </c>
      <c r="AC1999" s="2">
        <v>41527</v>
      </c>
      <c r="AD1999" s="1">
        <v>2.7549999999999999</v>
      </c>
      <c r="AF1999" s="2">
        <v>41964</v>
      </c>
      <c r="AG1999" s="1">
        <v>0.23285</v>
      </c>
      <c r="AI1999" s="2">
        <v>41521</v>
      </c>
      <c r="AJ1999" s="1">
        <v>3.7883</v>
      </c>
      <c r="AL1999" s="2">
        <v>41522</v>
      </c>
      <c r="AM1999" s="1">
        <v>3.1629999999999998</v>
      </c>
      <c r="AO1999" s="2">
        <v>41520</v>
      </c>
      <c r="AP1999" s="1">
        <v>0.58099999999999996</v>
      </c>
      <c r="AR1999" s="2">
        <v>41513</v>
      </c>
      <c r="AS1999" s="1">
        <v>0.33300000000000002</v>
      </c>
      <c r="AU1999" s="2">
        <v>41520</v>
      </c>
      <c r="AV1999" s="1">
        <v>2.7286999999999999</v>
      </c>
      <c r="AX1999" s="2">
        <v>41519</v>
      </c>
      <c r="AY1999" s="1">
        <v>2.73</v>
      </c>
      <c r="BA1999" s="116">
        <v>41520</v>
      </c>
      <c r="BB1999" s="1">
        <v>2.2296999999999998</v>
      </c>
      <c r="BD1999" s="2">
        <v>41512</v>
      </c>
      <c r="BE1999" s="1">
        <v>0.64900000000000002</v>
      </c>
      <c r="BG1999" s="2">
        <v>41627</v>
      </c>
      <c r="BH1999" s="1">
        <v>2.94</v>
      </c>
      <c r="BI1999" s="2"/>
      <c r="BJ1999" s="2">
        <v>41627</v>
      </c>
      <c r="BK1999" s="1">
        <v>1.63</v>
      </c>
      <c r="BM1999" s="2">
        <v>41521</v>
      </c>
      <c r="BN1999" s="1">
        <v>1.4226000000000001</v>
      </c>
    </row>
    <row r="2000" spans="2:66">
      <c r="B2000" s="2">
        <v>42011</v>
      </c>
      <c r="C2000" s="1">
        <v>2.13</v>
      </c>
      <c r="E2000" s="2">
        <v>41471</v>
      </c>
      <c r="F2000" s="1">
        <v>2.48</v>
      </c>
      <c r="H2000" s="2">
        <v>41493</v>
      </c>
      <c r="I2000" s="1">
        <v>2.94</v>
      </c>
      <c r="K2000" s="2">
        <v>41491</v>
      </c>
      <c r="L2000" s="1">
        <v>3.51</v>
      </c>
      <c r="N2000" s="2">
        <v>41499</v>
      </c>
      <c r="O2000" s="1">
        <v>3.23</v>
      </c>
      <c r="Q2000" s="2">
        <v>41528</v>
      </c>
      <c r="R2000" s="1">
        <v>3.4699999999999998</v>
      </c>
      <c r="T2000" s="2">
        <v>41534</v>
      </c>
      <c r="U2000" s="1">
        <v>3.1</v>
      </c>
      <c r="W2000" s="2">
        <v>41535</v>
      </c>
      <c r="X2000" s="1">
        <v>2.9449999999999998</v>
      </c>
      <c r="Z2000" s="2">
        <v>41526</v>
      </c>
      <c r="AA2000" s="1">
        <v>2.895</v>
      </c>
      <c r="AC2000" s="2">
        <v>41528</v>
      </c>
      <c r="AD2000" s="1">
        <v>2.7475000000000001</v>
      </c>
      <c r="AF2000" s="2">
        <v>41967</v>
      </c>
      <c r="AG2000" s="1">
        <v>0.23435</v>
      </c>
      <c r="AI2000" s="2">
        <v>41522</v>
      </c>
      <c r="AJ2000" s="1">
        <v>3.8986000000000001</v>
      </c>
      <c r="AL2000" s="2">
        <v>41523</v>
      </c>
      <c r="AM2000" s="1">
        <v>3.0960000000000001</v>
      </c>
      <c r="AO2000" s="2">
        <v>41521</v>
      </c>
      <c r="AP2000" s="1">
        <v>0.61919999999999997</v>
      </c>
      <c r="AR2000" s="2">
        <v>41514</v>
      </c>
      <c r="AS2000" s="1">
        <v>0.33900000000000002</v>
      </c>
      <c r="AU2000" s="2">
        <v>41521</v>
      </c>
      <c r="AV2000" s="1">
        <v>2.7530000000000001</v>
      </c>
      <c r="AX2000" s="2">
        <v>41520</v>
      </c>
      <c r="AY2000" s="1">
        <v>2.7347000000000001</v>
      </c>
      <c r="BA2000" s="116">
        <v>41521</v>
      </c>
      <c r="BB2000" s="1">
        <v>2.2589999999999999</v>
      </c>
      <c r="BD2000" s="2">
        <v>41513</v>
      </c>
      <c r="BE2000" s="1">
        <v>0.623</v>
      </c>
      <c r="BG2000" s="2">
        <v>41628</v>
      </c>
      <c r="BH2000" s="1">
        <v>2.89</v>
      </c>
      <c r="BI2000" s="2"/>
      <c r="BJ2000" s="2">
        <v>41628</v>
      </c>
      <c r="BK2000" s="1">
        <v>1.6600000000000001</v>
      </c>
      <c r="BM2000" s="2">
        <v>41522</v>
      </c>
      <c r="BN2000" s="1">
        <v>1.5390000000000001</v>
      </c>
    </row>
    <row r="2001" spans="2:66">
      <c r="B2001" s="2">
        <v>42012</v>
      </c>
      <c r="C2001" s="1">
        <v>2.13</v>
      </c>
      <c r="E2001" s="2">
        <v>41472</v>
      </c>
      <c r="F2001" s="1">
        <v>2.4900000000000002</v>
      </c>
      <c r="H2001" s="2">
        <v>41494</v>
      </c>
      <c r="I2001" s="1">
        <v>2.92</v>
      </c>
      <c r="K2001" s="2">
        <v>41492</v>
      </c>
      <c r="L2001" s="1">
        <v>3.52</v>
      </c>
      <c r="N2001" s="2">
        <v>41500</v>
      </c>
      <c r="O2001" s="1">
        <v>3.2800000000000002</v>
      </c>
      <c r="Q2001" s="2">
        <v>41529</v>
      </c>
      <c r="R2001" s="1">
        <v>3.4449999999999998</v>
      </c>
      <c r="T2001" s="2">
        <v>41535</v>
      </c>
      <c r="U2001" s="1">
        <v>3.1</v>
      </c>
      <c r="W2001" s="2">
        <v>41540</v>
      </c>
      <c r="X2001" s="1">
        <v>2.8780000000000001</v>
      </c>
      <c r="Z2001" s="2">
        <v>41527</v>
      </c>
      <c r="AA2001" s="1">
        <v>2.9125000000000001</v>
      </c>
      <c r="AC2001" s="2">
        <v>41529</v>
      </c>
      <c r="AD2001" s="1">
        <v>2.7450000000000001</v>
      </c>
      <c r="AF2001" s="2">
        <v>41968</v>
      </c>
      <c r="AG2001" s="1">
        <v>0.2356</v>
      </c>
      <c r="AI2001" s="2">
        <v>41523</v>
      </c>
      <c r="AJ2001" s="1">
        <v>3.8719999999999999</v>
      </c>
      <c r="AL2001" s="2">
        <v>41526</v>
      </c>
      <c r="AM2001" s="1">
        <v>3.0625</v>
      </c>
      <c r="AO2001" s="2">
        <v>41522</v>
      </c>
      <c r="AP2001" s="1">
        <v>0.66200000000000003</v>
      </c>
      <c r="AR2001" s="2">
        <v>41515</v>
      </c>
      <c r="AS2001" s="1">
        <v>0.33900000000000002</v>
      </c>
      <c r="AU2001" s="2">
        <v>41522</v>
      </c>
      <c r="AV2001" s="1">
        <v>2.8129999999999997</v>
      </c>
      <c r="AX2001" s="2">
        <v>41521</v>
      </c>
      <c r="AY2001" s="1">
        <v>2.7610000000000001</v>
      </c>
      <c r="BA2001" s="116">
        <v>41522</v>
      </c>
      <c r="BB2001" s="1">
        <v>2.359</v>
      </c>
      <c r="BD2001" s="2">
        <v>41514</v>
      </c>
      <c r="BE2001" s="1">
        <v>0.63200000000000001</v>
      </c>
      <c r="BG2001" s="2">
        <v>41631</v>
      </c>
      <c r="BH2001" s="1">
        <v>2.94</v>
      </c>
      <c r="BI2001" s="2"/>
      <c r="BJ2001" s="2">
        <v>41631</v>
      </c>
      <c r="BK2001" s="1">
        <v>1.6800000000000002</v>
      </c>
      <c r="BM2001" s="2">
        <v>41523</v>
      </c>
      <c r="BN2001" s="1">
        <v>1.4485999999999999</v>
      </c>
    </row>
    <row r="2002" spans="2:66">
      <c r="B2002" s="2">
        <v>42013</v>
      </c>
      <c r="C2002" s="1">
        <v>2.13</v>
      </c>
      <c r="E2002" s="2">
        <v>41473</v>
      </c>
      <c r="F2002" s="1">
        <v>2.4699999999999998</v>
      </c>
      <c r="H2002" s="2">
        <v>41495</v>
      </c>
      <c r="I2002" s="1">
        <v>2.91</v>
      </c>
      <c r="K2002" s="2">
        <v>41493</v>
      </c>
      <c r="L2002" s="1">
        <v>3.59</v>
      </c>
      <c r="N2002" s="2">
        <v>41502</v>
      </c>
      <c r="O2002" s="1">
        <v>3.29</v>
      </c>
      <c r="Q2002" s="2">
        <v>41530</v>
      </c>
      <c r="R2002" s="1">
        <v>3.4699999999999998</v>
      </c>
      <c r="T2002" s="2">
        <v>41540</v>
      </c>
      <c r="U2002" s="1">
        <v>3.02</v>
      </c>
      <c r="W2002" s="2">
        <v>41541</v>
      </c>
      <c r="X2002" s="1">
        <v>2.8824999999999998</v>
      </c>
      <c r="Z2002" s="2">
        <v>41528</v>
      </c>
      <c r="AA2002" s="1">
        <v>2.9024999999999999</v>
      </c>
      <c r="AC2002" s="2">
        <v>41530</v>
      </c>
      <c r="AD2002" s="1">
        <v>2.7574999999999998</v>
      </c>
      <c r="AF2002" s="2">
        <v>41969</v>
      </c>
      <c r="AG2002" s="1">
        <v>0.2356</v>
      </c>
      <c r="AI2002" s="2">
        <v>41526</v>
      </c>
      <c r="AJ2002" s="1">
        <v>3.85</v>
      </c>
      <c r="AL2002" s="2">
        <v>41527</v>
      </c>
      <c r="AM2002" s="1">
        <v>3.1032999999999999</v>
      </c>
      <c r="AO2002" s="2">
        <v>41523</v>
      </c>
      <c r="AP2002" s="1">
        <v>0.60799999999999998</v>
      </c>
      <c r="AR2002" s="2">
        <v>41516</v>
      </c>
      <c r="AS2002" s="1">
        <v>0.3357</v>
      </c>
      <c r="AU2002" s="2">
        <v>41523</v>
      </c>
      <c r="AV2002" s="1">
        <v>2.746</v>
      </c>
      <c r="AX2002" s="2">
        <v>41522</v>
      </c>
      <c r="AY2002" s="1">
        <v>2.8319999999999999</v>
      </c>
      <c r="BA2002" s="116">
        <v>41523</v>
      </c>
      <c r="BB2002" s="1">
        <v>2.2721999999999998</v>
      </c>
      <c r="BD2002" s="2">
        <v>41515</v>
      </c>
      <c r="BE2002" s="1">
        <v>0.621</v>
      </c>
      <c r="BG2002" s="2">
        <v>41632</v>
      </c>
      <c r="BH2002" s="1">
        <v>2.99</v>
      </c>
      <c r="BI2002" s="2"/>
      <c r="BJ2002" s="2">
        <v>41632</v>
      </c>
      <c r="BK2002" s="1">
        <v>1.73</v>
      </c>
      <c r="BM2002" s="2">
        <v>41526</v>
      </c>
      <c r="BN2002" s="1">
        <v>1.4490000000000001</v>
      </c>
    </row>
    <row r="2003" spans="2:66">
      <c r="B2003" s="2">
        <v>42016</v>
      </c>
      <c r="C2003" s="1">
        <v>2.13</v>
      </c>
      <c r="E2003" s="2">
        <v>41474</v>
      </c>
      <c r="F2003" s="1">
        <v>2.4699999999999998</v>
      </c>
      <c r="H2003" s="2">
        <v>41498</v>
      </c>
      <c r="I2003" s="1">
        <v>2.9</v>
      </c>
      <c r="K2003" s="2">
        <v>41494</v>
      </c>
      <c r="L2003" s="1">
        <v>3.58</v>
      </c>
      <c r="N2003" s="2">
        <v>41505</v>
      </c>
      <c r="O2003" s="1">
        <v>3.34</v>
      </c>
      <c r="Q2003" s="2">
        <v>41533</v>
      </c>
      <c r="R2003" s="1">
        <v>3.42</v>
      </c>
      <c r="T2003" s="2">
        <v>41541</v>
      </c>
      <c r="U2003" s="1">
        <v>3.0175000000000001</v>
      </c>
      <c r="W2003" s="2">
        <v>41542</v>
      </c>
      <c r="X2003" s="1">
        <v>2.8925000000000001</v>
      </c>
      <c r="Z2003" s="2">
        <v>41529</v>
      </c>
      <c r="AA2003" s="1">
        <v>2.8975</v>
      </c>
      <c r="AC2003" s="2">
        <v>41533</v>
      </c>
      <c r="AD2003" s="1">
        <v>2.7475000000000001</v>
      </c>
      <c r="AF2003" s="2">
        <v>41970</v>
      </c>
      <c r="AG2003" s="1">
        <v>0.2336</v>
      </c>
      <c r="AI2003" s="2">
        <v>41527</v>
      </c>
      <c r="AJ2003" s="1">
        <v>3.8820000000000001</v>
      </c>
      <c r="AL2003" s="2">
        <v>41528</v>
      </c>
      <c r="AM2003" s="1">
        <v>3.0543</v>
      </c>
      <c r="AO2003" s="2">
        <v>41526</v>
      </c>
      <c r="AP2003" s="1">
        <v>0.59450000000000003</v>
      </c>
      <c r="AR2003" s="2">
        <v>41519</v>
      </c>
      <c r="AS2003" s="1">
        <v>0.34250000000000003</v>
      </c>
      <c r="AU2003" s="2">
        <v>41526</v>
      </c>
      <c r="AV2003" s="1">
        <v>2.7709999999999999</v>
      </c>
      <c r="AX2003" s="2">
        <v>41523</v>
      </c>
      <c r="AY2003" s="1">
        <v>2.7509999999999999</v>
      </c>
      <c r="BA2003" s="116">
        <v>41526</v>
      </c>
      <c r="BB2003" s="1">
        <v>2.2810000000000001</v>
      </c>
      <c r="BD2003" s="2">
        <v>41516</v>
      </c>
      <c r="BE2003" s="1">
        <v>0.626</v>
      </c>
      <c r="BG2003" s="2">
        <v>41634</v>
      </c>
      <c r="BH2003" s="1">
        <v>3</v>
      </c>
      <c r="BI2003" s="2"/>
      <c r="BJ2003" s="2">
        <v>41634</v>
      </c>
      <c r="BK2003" s="1">
        <v>1.74</v>
      </c>
      <c r="BM2003" s="2">
        <v>41527</v>
      </c>
      <c r="BN2003" s="1">
        <v>1.49</v>
      </c>
    </row>
    <row r="2004" spans="2:66">
      <c r="B2004" s="2">
        <v>42017</v>
      </c>
      <c r="C2004" s="1">
        <v>2.13</v>
      </c>
      <c r="E2004" s="2">
        <v>41477</v>
      </c>
      <c r="F2004" s="1">
        <v>2.48</v>
      </c>
      <c r="H2004" s="2">
        <v>41499</v>
      </c>
      <c r="I2004" s="1">
        <v>2.92</v>
      </c>
      <c r="K2004" s="2">
        <v>41495</v>
      </c>
      <c r="L2004" s="1">
        <v>3.58</v>
      </c>
      <c r="N2004" s="2">
        <v>41506</v>
      </c>
      <c r="O2004" s="1">
        <v>3.2800000000000002</v>
      </c>
      <c r="Q2004" s="2">
        <v>41534</v>
      </c>
      <c r="R2004" s="1">
        <v>3.39</v>
      </c>
      <c r="T2004" s="2">
        <v>41542</v>
      </c>
      <c r="U2004" s="1">
        <v>3.0350000000000001</v>
      </c>
      <c r="W2004" s="2">
        <v>41543</v>
      </c>
      <c r="X2004" s="1">
        <v>2.91</v>
      </c>
      <c r="Z2004" s="2">
        <v>41530</v>
      </c>
      <c r="AA2004" s="1">
        <v>2.91</v>
      </c>
      <c r="AC2004" s="2">
        <v>41534</v>
      </c>
      <c r="AD2004" s="1">
        <v>2.74</v>
      </c>
      <c r="AF2004" s="2">
        <v>41971</v>
      </c>
      <c r="AG2004" s="1">
        <v>0.2336</v>
      </c>
      <c r="AI2004" s="2">
        <v>41528</v>
      </c>
      <c r="AJ2004" s="1">
        <v>3.8380000000000001</v>
      </c>
      <c r="AL2004" s="2">
        <v>41529</v>
      </c>
      <c r="AM2004" s="1">
        <v>3.0453000000000001</v>
      </c>
      <c r="AO2004" s="2">
        <v>41527</v>
      </c>
      <c r="AP2004" s="1">
        <v>0.61399999999999999</v>
      </c>
      <c r="AR2004" s="2">
        <v>41520</v>
      </c>
      <c r="AS2004" s="1">
        <v>0.33889999999999998</v>
      </c>
      <c r="AU2004" s="2">
        <v>41527</v>
      </c>
      <c r="AV2004" s="1">
        <v>2.8220000000000001</v>
      </c>
      <c r="AX2004" s="2">
        <v>41526</v>
      </c>
      <c r="AY2004" s="1">
        <v>2.7789999999999999</v>
      </c>
      <c r="BA2004" s="116">
        <v>41527</v>
      </c>
      <c r="BB2004" s="1">
        <v>2.3359999999999999</v>
      </c>
      <c r="BD2004" s="2">
        <v>41519</v>
      </c>
      <c r="BE2004" s="1">
        <v>0.64300000000000002</v>
      </c>
      <c r="BG2004" s="2">
        <v>41635</v>
      </c>
      <c r="BH2004" s="1">
        <v>3.02</v>
      </c>
      <c r="BI2004" s="2"/>
      <c r="BJ2004" s="2">
        <v>41635</v>
      </c>
      <c r="BK2004" s="1">
        <v>1.74</v>
      </c>
      <c r="BM2004" s="2">
        <v>41528</v>
      </c>
      <c r="BN2004" s="1">
        <v>1.4420999999999999</v>
      </c>
    </row>
    <row r="2005" spans="2:66">
      <c r="B2005" s="2">
        <v>42018</v>
      </c>
      <c r="C2005" s="1">
        <v>2.13</v>
      </c>
      <c r="E2005" s="2">
        <v>41478</v>
      </c>
      <c r="F2005" s="1">
        <v>2.5</v>
      </c>
      <c r="H2005" s="2">
        <v>41500</v>
      </c>
      <c r="I2005" s="1">
        <v>2.9699999999999998</v>
      </c>
      <c r="K2005" s="2">
        <v>41498</v>
      </c>
      <c r="L2005" s="1">
        <v>3.54</v>
      </c>
      <c r="N2005" s="2">
        <v>41507</v>
      </c>
      <c r="O2005" s="1">
        <v>3.31</v>
      </c>
      <c r="Q2005" s="2">
        <v>41535</v>
      </c>
      <c r="R2005" s="1">
        <v>3.3875000000000002</v>
      </c>
      <c r="T2005" s="2">
        <v>41543</v>
      </c>
      <c r="U2005" s="1">
        <v>3.06</v>
      </c>
      <c r="W2005" s="2">
        <v>41544</v>
      </c>
      <c r="X2005" s="1">
        <v>2.9</v>
      </c>
      <c r="Z2005" s="2">
        <v>41533</v>
      </c>
      <c r="AA2005" s="1">
        <v>2.875</v>
      </c>
      <c r="AC2005" s="2">
        <v>41535</v>
      </c>
      <c r="AD2005" s="1">
        <v>2.74</v>
      </c>
      <c r="AF2005" s="2">
        <v>41974</v>
      </c>
      <c r="AG2005" s="1">
        <v>0.2346</v>
      </c>
      <c r="AI2005" s="2">
        <v>41529</v>
      </c>
      <c r="AJ2005" s="1">
        <v>3.827</v>
      </c>
      <c r="AL2005" s="2">
        <v>41530</v>
      </c>
      <c r="AM2005" s="1">
        <v>3.0289999999999999</v>
      </c>
      <c r="AO2005" s="2">
        <v>41528</v>
      </c>
      <c r="AP2005" s="1">
        <v>0.58799999999999997</v>
      </c>
      <c r="AR2005" s="2">
        <v>41521</v>
      </c>
      <c r="AS2005" s="1">
        <v>0.35099999999999998</v>
      </c>
      <c r="AU2005" s="2">
        <v>41528</v>
      </c>
      <c r="AV2005" s="1">
        <v>2.786</v>
      </c>
      <c r="AX2005" s="2">
        <v>41527</v>
      </c>
      <c r="AY2005" s="1">
        <v>2.83</v>
      </c>
      <c r="BA2005" s="116">
        <v>41528</v>
      </c>
      <c r="BB2005" s="1">
        <v>2.294</v>
      </c>
      <c r="BD2005" s="2">
        <v>41520</v>
      </c>
      <c r="BE2005" s="1">
        <v>0.65200000000000002</v>
      </c>
      <c r="BG2005" s="2">
        <v>41638</v>
      </c>
      <c r="BH2005" s="1">
        <v>2.99</v>
      </c>
      <c r="BI2005" s="2"/>
      <c r="BJ2005" s="2">
        <v>41638</v>
      </c>
      <c r="BK2005" s="1">
        <v>1.71</v>
      </c>
      <c r="BM2005" s="2">
        <v>41529</v>
      </c>
      <c r="BN2005" s="1">
        <v>1.4119999999999999</v>
      </c>
    </row>
    <row r="2006" spans="2:66">
      <c r="B2006" s="2">
        <v>42019</v>
      </c>
      <c r="C2006" s="1">
        <v>2.13</v>
      </c>
      <c r="E2006" s="2">
        <v>41479</v>
      </c>
      <c r="F2006" s="1">
        <v>2.5099999999999998</v>
      </c>
      <c r="H2006" s="2">
        <v>41502</v>
      </c>
      <c r="I2006" s="1">
        <v>2.96</v>
      </c>
      <c r="K2006" s="2">
        <v>41499</v>
      </c>
      <c r="L2006" s="1">
        <v>3.57</v>
      </c>
      <c r="N2006" s="2">
        <v>41508</v>
      </c>
      <c r="O2006" s="1">
        <v>3.35</v>
      </c>
      <c r="Q2006" s="2">
        <v>41540</v>
      </c>
      <c r="R2006" s="1">
        <v>3.31</v>
      </c>
      <c r="T2006" s="2">
        <v>41544</v>
      </c>
      <c r="U2006" s="1">
        <v>3.0569999999999999</v>
      </c>
      <c r="W2006" s="2">
        <v>41547</v>
      </c>
      <c r="X2006" s="1">
        <v>2.8919999999999999</v>
      </c>
      <c r="Z2006" s="2">
        <v>41534</v>
      </c>
      <c r="AA2006" s="1">
        <v>2.8475000000000001</v>
      </c>
      <c r="AC2006" s="2">
        <v>41540</v>
      </c>
      <c r="AD2006" s="1">
        <v>2.7149999999999999</v>
      </c>
      <c r="AF2006" s="2">
        <v>41975</v>
      </c>
      <c r="AG2006" s="1">
        <v>0.2346</v>
      </c>
      <c r="AI2006" s="2">
        <v>41530</v>
      </c>
      <c r="AJ2006" s="1">
        <v>3.8209999999999997</v>
      </c>
      <c r="AL2006" s="2">
        <v>41533</v>
      </c>
      <c r="AM2006" s="1">
        <v>2.9984999999999999</v>
      </c>
      <c r="AO2006" s="2">
        <v>41529</v>
      </c>
      <c r="AP2006" s="1">
        <v>0.58750000000000002</v>
      </c>
      <c r="AR2006" s="2">
        <v>41522</v>
      </c>
      <c r="AS2006" s="1">
        <v>0.35780000000000001</v>
      </c>
      <c r="AU2006" s="2">
        <v>41529</v>
      </c>
      <c r="AV2006" s="1">
        <v>2.7829999999999999</v>
      </c>
      <c r="AX2006" s="2">
        <v>41528</v>
      </c>
      <c r="AY2006" s="1">
        <v>2.794</v>
      </c>
      <c r="BA2006" s="116">
        <v>41529</v>
      </c>
      <c r="BB2006" s="1">
        <v>2.27</v>
      </c>
      <c r="BD2006" s="2">
        <v>41521</v>
      </c>
      <c r="BE2006" s="1">
        <v>0.64900000000000002</v>
      </c>
      <c r="BG2006" s="2">
        <v>41639</v>
      </c>
      <c r="BH2006" s="1">
        <v>3.04</v>
      </c>
      <c r="BI2006" s="2"/>
      <c r="BJ2006" s="2">
        <v>41639</v>
      </c>
      <c r="BK2006" s="1">
        <v>1.75</v>
      </c>
      <c r="BM2006" s="2">
        <v>41530</v>
      </c>
      <c r="BN2006" s="1">
        <v>1.3978999999999999</v>
      </c>
    </row>
    <row r="2007" spans="2:66">
      <c r="B2007" s="2">
        <v>42020</v>
      </c>
      <c r="C2007" s="1">
        <v>2.13</v>
      </c>
      <c r="E2007" s="2">
        <v>41480</v>
      </c>
      <c r="F2007" s="1">
        <v>2.5499999999999998</v>
      </c>
      <c r="H2007" s="2">
        <v>41505</v>
      </c>
      <c r="I2007" s="1">
        <v>2.99</v>
      </c>
      <c r="K2007" s="2">
        <v>41500</v>
      </c>
      <c r="L2007" s="1">
        <v>3.66</v>
      </c>
      <c r="N2007" s="2">
        <v>41509</v>
      </c>
      <c r="O2007" s="1">
        <v>3.33</v>
      </c>
      <c r="Q2007" s="2">
        <v>41541</v>
      </c>
      <c r="R2007" s="1">
        <v>3.3149999999999999</v>
      </c>
      <c r="T2007" s="2">
        <v>41547</v>
      </c>
      <c r="U2007" s="1">
        <v>3.05</v>
      </c>
      <c r="W2007" s="2">
        <v>41548</v>
      </c>
      <c r="X2007" s="1">
        <v>2.91</v>
      </c>
      <c r="Z2007" s="2">
        <v>41535</v>
      </c>
      <c r="AA2007" s="1">
        <v>2.8475000000000001</v>
      </c>
      <c r="AC2007" s="2">
        <v>41541</v>
      </c>
      <c r="AD2007" s="1">
        <v>2.7149999999999999</v>
      </c>
      <c r="AF2007" s="2">
        <v>41976</v>
      </c>
      <c r="AG2007" s="1">
        <v>0.23485</v>
      </c>
      <c r="AI2007" s="2">
        <v>41533</v>
      </c>
      <c r="AJ2007" s="1">
        <v>3.8345000000000002</v>
      </c>
      <c r="AL2007" s="2">
        <v>41534</v>
      </c>
      <c r="AM2007" s="1">
        <v>2.9765000000000001</v>
      </c>
      <c r="AO2007" s="2">
        <v>41530</v>
      </c>
      <c r="AP2007" s="1">
        <v>0.58599999999999997</v>
      </c>
      <c r="AR2007" s="2">
        <v>41523</v>
      </c>
      <c r="AS2007" s="1">
        <v>0.33579999999999999</v>
      </c>
      <c r="AU2007" s="2">
        <v>41530</v>
      </c>
      <c r="AV2007" s="1">
        <v>2.7381000000000002</v>
      </c>
      <c r="AX2007" s="2">
        <v>41529</v>
      </c>
      <c r="AY2007" s="1">
        <v>2.7829999999999999</v>
      </c>
      <c r="BA2007" s="116">
        <v>41530</v>
      </c>
      <c r="BB2007" s="1">
        <v>2.2359999999999998</v>
      </c>
      <c r="BD2007" s="2">
        <v>41522</v>
      </c>
      <c r="BE2007" s="1">
        <v>0.70599999999999996</v>
      </c>
      <c r="BG2007" s="2">
        <v>41641</v>
      </c>
      <c r="BH2007" s="1">
        <v>3</v>
      </c>
      <c r="BI2007" s="2"/>
      <c r="BJ2007" s="2">
        <v>41641</v>
      </c>
      <c r="BK2007" s="1">
        <v>1.72</v>
      </c>
      <c r="BM2007" s="2">
        <v>41533</v>
      </c>
      <c r="BN2007" s="1">
        <v>1.3780000000000001</v>
      </c>
    </row>
    <row r="2008" spans="2:66">
      <c r="B2008" s="2">
        <v>42023</v>
      </c>
      <c r="C2008" s="1">
        <v>2.13</v>
      </c>
      <c r="E2008" s="2">
        <v>41481</v>
      </c>
      <c r="F2008" s="1">
        <v>2.54</v>
      </c>
      <c r="H2008" s="2">
        <v>41506</v>
      </c>
      <c r="I2008" s="1">
        <v>2.94</v>
      </c>
      <c r="K2008" s="2">
        <v>41502</v>
      </c>
      <c r="L2008" s="1">
        <v>3.67</v>
      </c>
      <c r="N2008" s="2">
        <v>41512</v>
      </c>
      <c r="O2008" s="1">
        <v>3.2800000000000002</v>
      </c>
      <c r="Q2008" s="2">
        <v>41542</v>
      </c>
      <c r="R2008" s="1">
        <v>3.335</v>
      </c>
      <c r="T2008" s="2">
        <v>41548</v>
      </c>
      <c r="U2008" s="1">
        <v>3.0750000000000002</v>
      </c>
      <c r="W2008" s="2">
        <v>41549</v>
      </c>
      <c r="X2008" s="1">
        <v>2.895</v>
      </c>
      <c r="Z2008" s="2">
        <v>41540</v>
      </c>
      <c r="AA2008" s="1">
        <v>2.7949999999999999</v>
      </c>
      <c r="AC2008" s="2">
        <v>41542</v>
      </c>
      <c r="AD2008" s="1">
        <v>2.7225000000000001</v>
      </c>
      <c r="AF2008" s="2">
        <v>41977</v>
      </c>
      <c r="AG2008" s="1">
        <v>0.23535</v>
      </c>
      <c r="AI2008" s="2">
        <v>41534</v>
      </c>
      <c r="AJ2008" s="1">
        <v>3.7945000000000002</v>
      </c>
      <c r="AL2008" s="2">
        <v>41535</v>
      </c>
      <c r="AM2008" s="1">
        <v>2.819</v>
      </c>
      <c r="AO2008" s="2">
        <v>41533</v>
      </c>
      <c r="AP2008" s="1">
        <v>0.53949999999999998</v>
      </c>
      <c r="AR2008" s="2">
        <v>41526</v>
      </c>
      <c r="AS2008" s="1">
        <v>0.33300000000000002</v>
      </c>
      <c r="AU2008" s="2">
        <v>41533</v>
      </c>
      <c r="AV2008" s="1">
        <v>2.7429999999999999</v>
      </c>
      <c r="AX2008" s="2">
        <v>41530</v>
      </c>
      <c r="AY2008" s="1">
        <v>2.7420999999999998</v>
      </c>
      <c r="BA2008" s="116">
        <v>41533</v>
      </c>
      <c r="BB2008" s="1">
        <v>2.2210000000000001</v>
      </c>
      <c r="BD2008" s="2">
        <v>41523</v>
      </c>
      <c r="BE2008" s="1">
        <v>0.65</v>
      </c>
      <c r="BG2008" s="2">
        <v>41642</v>
      </c>
      <c r="BH2008" s="1">
        <v>3.01</v>
      </c>
      <c r="BI2008" s="2"/>
      <c r="BJ2008" s="2">
        <v>41642</v>
      </c>
      <c r="BK2008" s="1">
        <v>1.73</v>
      </c>
      <c r="BM2008" s="2">
        <v>41534</v>
      </c>
      <c r="BN2008" s="1">
        <v>1.379</v>
      </c>
    </row>
    <row r="2009" spans="2:66">
      <c r="B2009" s="2">
        <v>42024</v>
      </c>
      <c r="C2009" s="1">
        <v>2.13</v>
      </c>
      <c r="E2009" s="2">
        <v>41484</v>
      </c>
      <c r="F2009" s="1">
        <v>2.5300000000000002</v>
      </c>
      <c r="H2009" s="2">
        <v>41507</v>
      </c>
      <c r="I2009" s="1">
        <v>2.9699999999999998</v>
      </c>
      <c r="K2009" s="2">
        <v>41505</v>
      </c>
      <c r="L2009" s="1">
        <v>3.74</v>
      </c>
      <c r="N2009" s="2">
        <v>41513</v>
      </c>
      <c r="O2009" s="1">
        <v>3.27</v>
      </c>
      <c r="Q2009" s="2">
        <v>41543</v>
      </c>
      <c r="R2009" s="1">
        <v>3.3624999999999998</v>
      </c>
      <c r="T2009" s="2">
        <v>41549</v>
      </c>
      <c r="U2009" s="1">
        <v>3.0525000000000002</v>
      </c>
      <c r="W2009" s="2">
        <v>41551</v>
      </c>
      <c r="X2009" s="1">
        <v>2.89</v>
      </c>
      <c r="Z2009" s="2">
        <v>41541</v>
      </c>
      <c r="AA2009" s="1">
        <v>2.7925</v>
      </c>
      <c r="AC2009" s="2">
        <v>41543</v>
      </c>
      <c r="AD2009" s="1">
        <v>2.73</v>
      </c>
      <c r="AF2009" s="2">
        <v>41978</v>
      </c>
      <c r="AG2009" s="1">
        <v>0.2356</v>
      </c>
      <c r="AI2009" s="2">
        <v>41535</v>
      </c>
      <c r="AJ2009" s="1">
        <v>3.698</v>
      </c>
      <c r="AL2009" s="2">
        <v>41536</v>
      </c>
      <c r="AM2009" s="1">
        <v>2.8885000000000001</v>
      </c>
      <c r="AO2009" s="2">
        <v>41534</v>
      </c>
      <c r="AP2009" s="1">
        <v>0.52400000000000002</v>
      </c>
      <c r="AR2009" s="2">
        <v>41527</v>
      </c>
      <c r="AS2009" s="1">
        <v>0.33900000000000002</v>
      </c>
      <c r="AU2009" s="2">
        <v>41534</v>
      </c>
      <c r="AV2009" s="1">
        <v>2.7450000000000001</v>
      </c>
      <c r="AX2009" s="2">
        <v>41533</v>
      </c>
      <c r="AY2009" s="1">
        <v>2.7391999999999999</v>
      </c>
      <c r="BA2009" s="116">
        <v>41534</v>
      </c>
      <c r="BB2009" s="1">
        <v>2.2330000000000001</v>
      </c>
      <c r="BD2009" s="2">
        <v>41526</v>
      </c>
      <c r="BE2009" s="1">
        <v>0.64600000000000002</v>
      </c>
      <c r="BG2009" s="2">
        <v>41645</v>
      </c>
      <c r="BH2009" s="1">
        <v>2.98</v>
      </c>
      <c r="BI2009" s="2"/>
      <c r="BJ2009" s="2">
        <v>41645</v>
      </c>
      <c r="BK2009" s="1">
        <v>1.7</v>
      </c>
      <c r="BM2009" s="2">
        <v>41535</v>
      </c>
      <c r="BN2009" s="1">
        <v>1.3169999999999999</v>
      </c>
    </row>
    <row r="2010" spans="2:66">
      <c r="B2010" s="2">
        <v>42025</v>
      </c>
      <c r="C2010" s="1">
        <v>2.13</v>
      </c>
      <c r="E2010" s="2">
        <v>41485</v>
      </c>
      <c r="F2010" s="1">
        <v>2.54</v>
      </c>
      <c r="H2010" s="2">
        <v>41508</v>
      </c>
      <c r="I2010" s="1">
        <v>2.99</v>
      </c>
      <c r="K2010" s="2">
        <v>41506</v>
      </c>
      <c r="L2010" s="1">
        <v>3.64</v>
      </c>
      <c r="N2010" s="2">
        <v>41514</v>
      </c>
      <c r="O2010" s="1">
        <v>3.24</v>
      </c>
      <c r="Q2010" s="2">
        <v>41544</v>
      </c>
      <c r="R2010" s="1">
        <v>3.35</v>
      </c>
      <c r="T2010" s="2">
        <v>41551</v>
      </c>
      <c r="U2010" s="1">
        <v>3.0449999999999999</v>
      </c>
      <c r="W2010" s="2">
        <v>41554</v>
      </c>
      <c r="X2010" s="1">
        <v>2.8849999999999998</v>
      </c>
      <c r="Z2010" s="2">
        <v>41542</v>
      </c>
      <c r="AA2010" s="1">
        <v>2.8050000000000002</v>
      </c>
      <c r="AC2010" s="2">
        <v>41544</v>
      </c>
      <c r="AD2010" s="1">
        <v>2.7250000000000001</v>
      </c>
      <c r="AF2010" s="2">
        <v>41981</v>
      </c>
      <c r="AG2010" s="1">
        <v>0.23760000000000001</v>
      </c>
      <c r="AI2010" s="2">
        <v>41536</v>
      </c>
      <c r="AJ2010" s="1">
        <v>3.7640000000000002</v>
      </c>
      <c r="AL2010" s="2">
        <v>41537</v>
      </c>
      <c r="AM2010" s="1">
        <v>2.8704999999999998</v>
      </c>
      <c r="AO2010" s="2">
        <v>41535</v>
      </c>
      <c r="AP2010" s="1">
        <v>0.4768</v>
      </c>
      <c r="AR2010" s="2">
        <v>41528</v>
      </c>
      <c r="AS2010" s="1">
        <v>0.33400000000000002</v>
      </c>
      <c r="AU2010" s="2">
        <v>41535</v>
      </c>
      <c r="AV2010" s="1">
        <v>2.6710000000000003</v>
      </c>
      <c r="AX2010" s="2">
        <v>41534</v>
      </c>
      <c r="AY2010" s="1">
        <v>2.7439999999999998</v>
      </c>
      <c r="BA2010" s="116">
        <v>41535</v>
      </c>
      <c r="BB2010" s="1">
        <v>2.169</v>
      </c>
      <c r="BD2010" s="2">
        <v>41527</v>
      </c>
      <c r="BE2010" s="1">
        <v>0.66600000000000004</v>
      </c>
      <c r="BG2010" s="2">
        <v>41646</v>
      </c>
      <c r="BH2010" s="1">
        <v>2.96</v>
      </c>
      <c r="BI2010" s="2"/>
      <c r="BJ2010" s="2">
        <v>41646</v>
      </c>
      <c r="BK2010" s="1">
        <v>1.69</v>
      </c>
      <c r="BM2010" s="2">
        <v>41536</v>
      </c>
      <c r="BN2010" s="1">
        <v>1.3425</v>
      </c>
    </row>
    <row r="2011" spans="2:66">
      <c r="B2011" s="2">
        <v>42026</v>
      </c>
      <c r="C2011" s="1">
        <v>2.13</v>
      </c>
      <c r="E2011" s="2">
        <v>41486</v>
      </c>
      <c r="F2011" s="1">
        <v>2.56</v>
      </c>
      <c r="H2011" s="2">
        <v>41509</v>
      </c>
      <c r="I2011" s="1">
        <v>2.96</v>
      </c>
      <c r="K2011" s="2">
        <v>41507</v>
      </c>
      <c r="L2011" s="1">
        <v>3.66</v>
      </c>
      <c r="N2011" s="2">
        <v>41515</v>
      </c>
      <c r="O2011" s="1">
        <v>3.21</v>
      </c>
      <c r="Q2011" s="2">
        <v>41547</v>
      </c>
      <c r="R2011" s="1">
        <v>3.3374999999999999</v>
      </c>
      <c r="T2011" s="2">
        <v>41554</v>
      </c>
      <c r="U2011" s="1">
        <v>3.0449999999999999</v>
      </c>
      <c r="W2011" s="2">
        <v>41555</v>
      </c>
      <c r="X2011" s="1">
        <v>2.8975</v>
      </c>
      <c r="Z2011" s="2">
        <v>41543</v>
      </c>
      <c r="AA2011" s="1">
        <v>2.8174999999999999</v>
      </c>
      <c r="AC2011" s="2">
        <v>41547</v>
      </c>
      <c r="AD2011" s="1">
        <v>2.7199999999999998</v>
      </c>
      <c r="AF2011" s="2">
        <v>41982</v>
      </c>
      <c r="AG2011" s="1">
        <v>0.23885000000000001</v>
      </c>
      <c r="AI2011" s="2">
        <v>41537</v>
      </c>
      <c r="AJ2011" s="1">
        <v>3.7250999999999999</v>
      </c>
      <c r="AL2011" s="2">
        <v>41540</v>
      </c>
      <c r="AM2011" s="1">
        <v>2.83</v>
      </c>
      <c r="AO2011" s="2">
        <v>41536</v>
      </c>
      <c r="AP2011" s="1">
        <v>0.49049999999999999</v>
      </c>
      <c r="AR2011" s="2">
        <v>41529</v>
      </c>
      <c r="AS2011" s="1">
        <v>0.33650000000000002</v>
      </c>
      <c r="AU2011" s="2">
        <v>41536</v>
      </c>
      <c r="AV2011" s="1">
        <v>2.7720000000000002</v>
      </c>
      <c r="AX2011" s="2">
        <v>41535</v>
      </c>
      <c r="AY2011" s="1">
        <v>2.673</v>
      </c>
      <c r="BA2011" s="116">
        <v>41536</v>
      </c>
      <c r="BB2011" s="1">
        <v>2.2185999999999999</v>
      </c>
      <c r="BD2011" s="2">
        <v>41528</v>
      </c>
      <c r="BE2011" s="1">
        <v>0.64200000000000002</v>
      </c>
      <c r="BG2011" s="2">
        <v>41647</v>
      </c>
      <c r="BH2011" s="1">
        <v>3.01</v>
      </c>
      <c r="BI2011" s="2"/>
      <c r="BJ2011" s="2">
        <v>41647</v>
      </c>
      <c r="BK2011" s="1">
        <v>1.77</v>
      </c>
      <c r="BM2011" s="2">
        <v>41537</v>
      </c>
      <c r="BN2011" s="1">
        <v>1.339</v>
      </c>
    </row>
    <row r="2012" spans="2:66">
      <c r="B2012" s="2">
        <v>42027</v>
      </c>
      <c r="C2012" s="1">
        <v>2.13</v>
      </c>
      <c r="E2012" s="2">
        <v>41487</v>
      </c>
      <c r="F2012" s="1">
        <v>2.58</v>
      </c>
      <c r="H2012" s="2">
        <v>41512</v>
      </c>
      <c r="I2012" s="1">
        <v>2.94</v>
      </c>
      <c r="K2012" s="2">
        <v>41508</v>
      </c>
      <c r="L2012" s="1">
        <v>3.73</v>
      </c>
      <c r="N2012" s="2">
        <v>41516</v>
      </c>
      <c r="O2012" s="1">
        <v>3.17</v>
      </c>
      <c r="Q2012" s="2">
        <v>41548</v>
      </c>
      <c r="R2012" s="1">
        <v>3.36</v>
      </c>
      <c r="T2012" s="2">
        <v>41555</v>
      </c>
      <c r="U2012" s="1">
        <v>3.0625</v>
      </c>
      <c r="W2012" s="2">
        <v>41557</v>
      </c>
      <c r="X2012" s="1">
        <v>2.9275000000000002</v>
      </c>
      <c r="Z2012" s="2">
        <v>41544</v>
      </c>
      <c r="AA2012" s="1">
        <v>2.81</v>
      </c>
      <c r="AC2012" s="2">
        <v>41548</v>
      </c>
      <c r="AD2012" s="1">
        <v>2.73</v>
      </c>
      <c r="AF2012" s="2">
        <v>41983</v>
      </c>
      <c r="AG2012" s="1">
        <v>0.2399</v>
      </c>
      <c r="AI2012" s="2">
        <v>41540</v>
      </c>
      <c r="AJ2012" s="1">
        <v>3.6840000000000002</v>
      </c>
      <c r="AL2012" s="2">
        <v>41541</v>
      </c>
      <c r="AM2012" s="1">
        <v>2.7873000000000001</v>
      </c>
      <c r="AO2012" s="2">
        <v>41537</v>
      </c>
      <c r="AP2012" s="1">
        <v>0.48149999999999998</v>
      </c>
      <c r="AR2012" s="2">
        <v>41530</v>
      </c>
      <c r="AS2012" s="1">
        <v>0.33600000000000002</v>
      </c>
      <c r="AU2012" s="2">
        <v>41537</v>
      </c>
      <c r="AV2012" s="1">
        <v>2.7749999999999999</v>
      </c>
      <c r="AX2012" s="2">
        <v>41536</v>
      </c>
      <c r="AY2012" s="1">
        <v>2.7589999999999999</v>
      </c>
      <c r="BA2012" s="116">
        <v>41537</v>
      </c>
      <c r="BB2012" s="1">
        <v>2.222</v>
      </c>
      <c r="BD2012" s="2">
        <v>41529</v>
      </c>
      <c r="BE2012" s="1">
        <v>0.625</v>
      </c>
      <c r="BG2012" s="2">
        <v>41648</v>
      </c>
      <c r="BH2012" s="1">
        <v>2.9699999999999998</v>
      </c>
      <c r="BI2012" s="2"/>
      <c r="BJ2012" s="2">
        <v>41648</v>
      </c>
      <c r="BK2012" s="1">
        <v>1.75</v>
      </c>
      <c r="BM2012" s="2">
        <v>41540</v>
      </c>
      <c r="BN2012" s="1">
        <v>1.3099000000000001</v>
      </c>
    </row>
    <row r="2013" spans="2:66">
      <c r="B2013" s="2">
        <v>42030</v>
      </c>
      <c r="C2013" s="1">
        <v>2.13</v>
      </c>
      <c r="E2013" s="2">
        <v>41488</v>
      </c>
      <c r="F2013" s="1">
        <v>2.6</v>
      </c>
      <c r="H2013" s="2">
        <v>41513</v>
      </c>
      <c r="I2013" s="1">
        <v>2.94</v>
      </c>
      <c r="K2013" s="2">
        <v>41509</v>
      </c>
      <c r="L2013" s="1">
        <v>3.7199999999999998</v>
      </c>
      <c r="N2013" s="2">
        <v>41519</v>
      </c>
      <c r="O2013" s="1">
        <v>3.21</v>
      </c>
      <c r="Q2013" s="2">
        <v>41549</v>
      </c>
      <c r="R2013" s="1">
        <v>3.335</v>
      </c>
      <c r="T2013" s="2">
        <v>41557</v>
      </c>
      <c r="U2013" s="1">
        <v>3.11</v>
      </c>
      <c r="W2013" s="2">
        <v>41558</v>
      </c>
      <c r="X2013" s="1">
        <v>2.92</v>
      </c>
      <c r="Z2013" s="2">
        <v>41547</v>
      </c>
      <c r="AA2013" s="1">
        <v>2.8</v>
      </c>
      <c r="AC2013" s="2">
        <v>41549</v>
      </c>
      <c r="AD2013" s="1">
        <v>2.7199999999999998</v>
      </c>
      <c r="AF2013" s="2">
        <v>41984</v>
      </c>
      <c r="AG2013" s="1">
        <v>0.24060000000000001</v>
      </c>
      <c r="AI2013" s="2">
        <v>41541</v>
      </c>
      <c r="AJ2013" s="1">
        <v>3.6315</v>
      </c>
      <c r="AL2013" s="2">
        <v>41542</v>
      </c>
      <c r="AM2013" s="1">
        <v>2.7582</v>
      </c>
      <c r="AO2013" s="2">
        <v>41540</v>
      </c>
      <c r="AP2013" s="1">
        <v>0.47299999999999998</v>
      </c>
      <c r="AR2013" s="2">
        <v>41533</v>
      </c>
      <c r="AS2013" s="1">
        <v>0.32100000000000001</v>
      </c>
      <c r="AU2013" s="2">
        <v>41540</v>
      </c>
      <c r="AV2013" s="1">
        <v>2.7561999999999998</v>
      </c>
      <c r="AX2013" s="2">
        <v>41537</v>
      </c>
      <c r="AY2013" s="1">
        <v>2.762</v>
      </c>
      <c r="BA2013" s="116">
        <v>41540</v>
      </c>
      <c r="BB2013" s="1">
        <v>2.1970000000000001</v>
      </c>
      <c r="BD2013" s="2">
        <v>41530</v>
      </c>
      <c r="BE2013" s="1">
        <v>0.62549999999999994</v>
      </c>
      <c r="BG2013" s="2">
        <v>41649</v>
      </c>
      <c r="BH2013" s="1">
        <v>2.88</v>
      </c>
      <c r="BI2013" s="2"/>
      <c r="BJ2013" s="2">
        <v>41649</v>
      </c>
      <c r="BK2013" s="1">
        <v>1.6400000000000001</v>
      </c>
      <c r="BM2013" s="2">
        <v>41541</v>
      </c>
      <c r="BN2013" s="1">
        <v>1.256</v>
      </c>
    </row>
    <row r="2014" spans="2:66">
      <c r="B2014" s="2">
        <v>42031</v>
      </c>
      <c r="C2014" s="1">
        <v>2.13</v>
      </c>
      <c r="E2014" s="2">
        <v>41491</v>
      </c>
      <c r="F2014" s="1">
        <v>2.56</v>
      </c>
      <c r="H2014" s="2">
        <v>41514</v>
      </c>
      <c r="I2014" s="1">
        <v>2.93</v>
      </c>
      <c r="K2014" s="2">
        <v>41512</v>
      </c>
      <c r="L2014" s="1">
        <v>3.67</v>
      </c>
      <c r="N2014" s="2">
        <v>41520</v>
      </c>
      <c r="O2014" s="1">
        <v>3.22</v>
      </c>
      <c r="Q2014" s="2">
        <v>41551</v>
      </c>
      <c r="R2014" s="1">
        <v>3.33</v>
      </c>
      <c r="T2014" s="2">
        <v>41558</v>
      </c>
      <c r="U2014" s="1">
        <v>3.105</v>
      </c>
      <c r="W2014" s="2">
        <v>41561</v>
      </c>
      <c r="X2014" s="1">
        <v>2.9359999999999999</v>
      </c>
      <c r="Z2014" s="2">
        <v>41548</v>
      </c>
      <c r="AA2014" s="1">
        <v>2.8149999999999999</v>
      </c>
      <c r="AC2014" s="2">
        <v>41551</v>
      </c>
      <c r="AD2014" s="1">
        <v>2.7175000000000002</v>
      </c>
      <c r="AF2014" s="2">
        <v>41985</v>
      </c>
      <c r="AG2014" s="1">
        <v>0.24285000000000001</v>
      </c>
      <c r="AI2014" s="2">
        <v>41542</v>
      </c>
      <c r="AJ2014" s="1">
        <v>3.6274999999999999</v>
      </c>
      <c r="AL2014" s="2">
        <v>41543</v>
      </c>
      <c r="AM2014" s="1">
        <v>2.7791999999999999</v>
      </c>
      <c r="AO2014" s="2">
        <v>41541</v>
      </c>
      <c r="AP2014" s="1">
        <v>0.47399999999999998</v>
      </c>
      <c r="AR2014" s="2">
        <v>41534</v>
      </c>
      <c r="AS2014" s="1">
        <v>0.318</v>
      </c>
      <c r="AU2014" s="2">
        <v>41541</v>
      </c>
      <c r="AV2014" s="1">
        <v>2.6989999999999998</v>
      </c>
      <c r="AX2014" s="2">
        <v>41540</v>
      </c>
      <c r="AY2014" s="1">
        <v>2.7412000000000001</v>
      </c>
      <c r="BA2014" s="116">
        <v>41541</v>
      </c>
      <c r="BB2014" s="1">
        <v>2.13</v>
      </c>
      <c r="BD2014" s="2">
        <v>41533</v>
      </c>
      <c r="BE2014" s="1">
        <v>0.60199999999999998</v>
      </c>
      <c r="BG2014" s="2">
        <v>41652</v>
      </c>
      <c r="BH2014" s="1">
        <v>2.84</v>
      </c>
      <c r="BI2014" s="2"/>
      <c r="BJ2014" s="2">
        <v>41652</v>
      </c>
      <c r="BK2014" s="1">
        <v>1.6</v>
      </c>
      <c r="BM2014" s="2">
        <v>41542</v>
      </c>
      <c r="BN2014" s="1">
        <v>1.2509999999999999</v>
      </c>
    </row>
    <row r="2015" spans="2:66">
      <c r="B2015" s="2">
        <v>42032</v>
      </c>
      <c r="C2015" s="1">
        <v>2.12</v>
      </c>
      <c r="E2015" s="2">
        <v>41492</v>
      </c>
      <c r="F2015" s="1">
        <v>2.56</v>
      </c>
      <c r="H2015" s="2">
        <v>41515</v>
      </c>
      <c r="I2015" s="1">
        <v>2.91</v>
      </c>
      <c r="K2015" s="2">
        <v>41513</v>
      </c>
      <c r="L2015" s="1">
        <v>3.66</v>
      </c>
      <c r="N2015" s="2">
        <v>41521</v>
      </c>
      <c r="O2015" s="1">
        <v>3.24</v>
      </c>
      <c r="Q2015" s="2">
        <v>41554</v>
      </c>
      <c r="R2015" s="1">
        <v>3.3325</v>
      </c>
      <c r="T2015" s="2">
        <v>41561</v>
      </c>
      <c r="U2015" s="1">
        <v>3.1225000000000001</v>
      </c>
      <c r="W2015" s="2">
        <v>41562</v>
      </c>
      <c r="X2015" s="1">
        <v>2.9325000000000001</v>
      </c>
      <c r="Z2015" s="2">
        <v>41549</v>
      </c>
      <c r="AA2015" s="1">
        <v>2.8025000000000002</v>
      </c>
      <c r="AC2015" s="2">
        <v>41554</v>
      </c>
      <c r="AD2015" s="1">
        <v>2.7175000000000002</v>
      </c>
      <c r="AF2015" s="2">
        <v>41988</v>
      </c>
      <c r="AG2015" s="1">
        <v>0.24260000000000001</v>
      </c>
      <c r="AI2015" s="2">
        <v>41543</v>
      </c>
      <c r="AJ2015" s="1">
        <v>3.6535000000000002</v>
      </c>
      <c r="AL2015" s="2">
        <v>41544</v>
      </c>
      <c r="AM2015" s="1">
        <v>2.7584999999999997</v>
      </c>
      <c r="AO2015" s="2">
        <v>41542</v>
      </c>
      <c r="AP2015" s="1">
        <v>0.46429999999999999</v>
      </c>
      <c r="AR2015" s="2">
        <v>41535</v>
      </c>
      <c r="AS2015" s="1">
        <v>0.311</v>
      </c>
      <c r="AU2015" s="2">
        <v>41542</v>
      </c>
      <c r="AV2015" s="1">
        <v>2.6680000000000001</v>
      </c>
      <c r="AX2015" s="2">
        <v>41541</v>
      </c>
      <c r="AY2015" s="1">
        <v>2.68</v>
      </c>
      <c r="BA2015" s="116">
        <v>41542</v>
      </c>
      <c r="BB2015" s="1">
        <v>2.1110000000000002</v>
      </c>
      <c r="BD2015" s="2">
        <v>41534</v>
      </c>
      <c r="BE2015" s="1">
        <v>0.61399999999999999</v>
      </c>
      <c r="BG2015" s="2">
        <v>41653</v>
      </c>
      <c r="BH2015" s="1">
        <v>2.88</v>
      </c>
      <c r="BI2015" s="2"/>
      <c r="BJ2015" s="2">
        <v>41653</v>
      </c>
      <c r="BK2015" s="1">
        <v>1.65</v>
      </c>
      <c r="BM2015" s="2">
        <v>41543</v>
      </c>
      <c r="BN2015" s="1">
        <v>1.2650000000000001</v>
      </c>
    </row>
    <row r="2016" spans="2:66">
      <c r="B2016" s="2">
        <v>42033</v>
      </c>
      <c r="C2016" s="1">
        <v>2.12</v>
      </c>
      <c r="E2016" s="2">
        <v>41493</v>
      </c>
      <c r="F2016" s="1">
        <v>2.56</v>
      </c>
      <c r="H2016" s="2">
        <v>41516</v>
      </c>
      <c r="I2016" s="1">
        <v>2.88</v>
      </c>
      <c r="K2016" s="2">
        <v>41514</v>
      </c>
      <c r="L2016" s="1">
        <v>3.61</v>
      </c>
      <c r="N2016" s="2">
        <v>41522</v>
      </c>
      <c r="O2016" s="1">
        <v>3.31</v>
      </c>
      <c r="Q2016" s="2">
        <v>41555</v>
      </c>
      <c r="R2016" s="1">
        <v>3.35</v>
      </c>
      <c r="T2016" s="2">
        <v>41562</v>
      </c>
      <c r="U2016" s="1">
        <v>3.1150000000000002</v>
      </c>
      <c r="W2016" s="2">
        <v>41563</v>
      </c>
      <c r="X2016" s="1">
        <v>2.9249999999999998</v>
      </c>
      <c r="Z2016" s="2">
        <v>41551</v>
      </c>
      <c r="AA2016" s="1">
        <v>2.8</v>
      </c>
      <c r="AC2016" s="2">
        <v>41555</v>
      </c>
      <c r="AD2016" s="1">
        <v>2.7225000000000001</v>
      </c>
      <c r="AF2016" s="2">
        <v>41989</v>
      </c>
      <c r="AG2016" s="1">
        <v>0.24260000000000001</v>
      </c>
      <c r="AI2016" s="2">
        <v>41544</v>
      </c>
      <c r="AJ2016" s="1">
        <v>3.6425000000000001</v>
      </c>
      <c r="AL2016" s="2">
        <v>41547</v>
      </c>
      <c r="AM2016" s="1">
        <v>2.7439999999999998</v>
      </c>
      <c r="AO2016" s="2">
        <v>41543</v>
      </c>
      <c r="AP2016" s="1">
        <v>0.46750000000000003</v>
      </c>
      <c r="AR2016" s="2">
        <v>41536</v>
      </c>
      <c r="AS2016" s="1">
        <v>0.3085</v>
      </c>
      <c r="AU2016" s="2">
        <v>41543</v>
      </c>
      <c r="AV2016" s="1">
        <v>2.6640000000000001</v>
      </c>
      <c r="AX2016" s="2">
        <v>41542</v>
      </c>
      <c r="AY2016" s="1">
        <v>2.6509999999999998</v>
      </c>
      <c r="BA2016" s="116">
        <v>41543</v>
      </c>
      <c r="BB2016" s="1">
        <v>2.1160000000000001</v>
      </c>
      <c r="BD2016" s="2">
        <v>41535</v>
      </c>
      <c r="BE2016" s="1">
        <v>0.6</v>
      </c>
      <c r="BG2016" s="2">
        <v>41654</v>
      </c>
      <c r="BH2016" s="1">
        <v>2.9</v>
      </c>
      <c r="BI2016" s="2"/>
      <c r="BJ2016" s="2">
        <v>41654</v>
      </c>
      <c r="BK2016" s="1">
        <v>1.6800000000000002</v>
      </c>
      <c r="BM2016" s="2">
        <v>41544</v>
      </c>
      <c r="BN2016" s="1">
        <v>1.242</v>
      </c>
    </row>
    <row r="2017" spans="2:66">
      <c r="B2017" s="2">
        <v>42034</v>
      </c>
      <c r="C2017" s="1">
        <v>2.12</v>
      </c>
      <c r="E2017" s="2">
        <v>41494</v>
      </c>
      <c r="F2017" s="1">
        <v>2.54</v>
      </c>
      <c r="H2017" s="2">
        <v>41519</v>
      </c>
      <c r="I2017" s="1">
        <v>2.92</v>
      </c>
      <c r="K2017" s="2">
        <v>41515</v>
      </c>
      <c r="L2017" s="1">
        <v>3.58</v>
      </c>
      <c r="N2017" s="2">
        <v>41523</v>
      </c>
      <c r="O2017" s="1">
        <v>3.31</v>
      </c>
      <c r="Q2017" s="2">
        <v>41557</v>
      </c>
      <c r="R2017" s="1">
        <v>3.4050000000000002</v>
      </c>
      <c r="T2017" s="2">
        <v>41563</v>
      </c>
      <c r="U2017" s="1">
        <v>3.1074999999999999</v>
      </c>
      <c r="W2017" s="2">
        <v>41564</v>
      </c>
      <c r="X2017" s="1">
        <v>2.9024999999999999</v>
      </c>
      <c r="Z2017" s="2">
        <v>41554</v>
      </c>
      <c r="AA2017" s="1">
        <v>2.7925</v>
      </c>
      <c r="AC2017" s="2">
        <v>41556</v>
      </c>
      <c r="AD2017" s="1">
        <v>2.7225000000000001</v>
      </c>
      <c r="AF2017" s="2">
        <v>41990</v>
      </c>
      <c r="AG2017" s="1">
        <v>0.24535000000000001</v>
      </c>
      <c r="AI2017" s="2">
        <v>41547</v>
      </c>
      <c r="AJ2017" s="1">
        <v>3.6362999999999999</v>
      </c>
      <c r="AL2017" s="2">
        <v>41548</v>
      </c>
      <c r="AM2017" s="1">
        <v>2.7890000000000001</v>
      </c>
      <c r="AO2017" s="2">
        <v>41544</v>
      </c>
      <c r="AP2017" s="1">
        <v>0.46200000000000002</v>
      </c>
      <c r="AR2017" s="2">
        <v>41537</v>
      </c>
      <c r="AS2017" s="1">
        <v>0.308</v>
      </c>
      <c r="AU2017" s="2">
        <v>41544</v>
      </c>
      <c r="AV2017" s="1">
        <v>2.6406000000000001</v>
      </c>
      <c r="AX2017" s="2">
        <v>41543</v>
      </c>
      <c r="AY2017" s="1">
        <v>2.649</v>
      </c>
      <c r="BA2017" s="116">
        <v>41544</v>
      </c>
      <c r="BB2017" s="1">
        <v>2.0840000000000001</v>
      </c>
      <c r="BD2017" s="2">
        <v>41536</v>
      </c>
      <c r="BE2017" s="1">
        <v>0.58199999999999996</v>
      </c>
      <c r="BG2017" s="2">
        <v>41655</v>
      </c>
      <c r="BH2017" s="1">
        <v>2.86</v>
      </c>
      <c r="BI2017" s="2"/>
      <c r="BJ2017" s="2">
        <v>41655</v>
      </c>
      <c r="BK2017" s="1">
        <v>1.6600000000000001</v>
      </c>
      <c r="BM2017" s="2">
        <v>41547</v>
      </c>
      <c r="BN2017" s="1">
        <v>1.218</v>
      </c>
    </row>
    <row r="2018" spans="2:66">
      <c r="B2018" s="2">
        <v>42037</v>
      </c>
      <c r="C2018" s="1">
        <v>2.12</v>
      </c>
      <c r="E2018" s="2">
        <v>41495</v>
      </c>
      <c r="F2018" s="1">
        <v>2.54</v>
      </c>
      <c r="H2018" s="2">
        <v>41520</v>
      </c>
      <c r="I2018" s="1">
        <v>2.93</v>
      </c>
      <c r="K2018" s="2">
        <v>41516</v>
      </c>
      <c r="L2018" s="1">
        <v>3.5300000000000002</v>
      </c>
      <c r="N2018" s="2">
        <v>41526</v>
      </c>
      <c r="O2018" s="1">
        <v>3.25</v>
      </c>
      <c r="Q2018" s="2">
        <v>41558</v>
      </c>
      <c r="R2018" s="1">
        <v>3.3975</v>
      </c>
      <c r="T2018" s="2">
        <v>41564</v>
      </c>
      <c r="U2018" s="1">
        <v>3.0750000000000002</v>
      </c>
      <c r="W2018" s="2">
        <v>41565</v>
      </c>
      <c r="X2018" s="1">
        <v>2.875</v>
      </c>
      <c r="Z2018" s="2">
        <v>41555</v>
      </c>
      <c r="AA2018" s="1">
        <v>2.8025000000000002</v>
      </c>
      <c r="AC2018" s="2">
        <v>41557</v>
      </c>
      <c r="AD2018" s="1">
        <v>2.7250000000000001</v>
      </c>
      <c r="AF2018" s="2">
        <v>41991</v>
      </c>
      <c r="AG2018" s="1">
        <v>0.24709999999999999</v>
      </c>
      <c r="AI2018" s="2">
        <v>41548</v>
      </c>
      <c r="AJ2018" s="1">
        <v>3.6663999999999999</v>
      </c>
      <c r="AL2018" s="2">
        <v>41549</v>
      </c>
      <c r="AM2018" s="1">
        <v>2.7610000000000001</v>
      </c>
      <c r="AO2018" s="2">
        <v>41547</v>
      </c>
      <c r="AP2018" s="1">
        <v>0.45350000000000001</v>
      </c>
      <c r="AR2018" s="2">
        <v>41540</v>
      </c>
      <c r="AS2018" s="1">
        <v>0.30499999999999999</v>
      </c>
      <c r="AU2018" s="2">
        <v>41547</v>
      </c>
      <c r="AV2018" s="1">
        <v>2.6120000000000001</v>
      </c>
      <c r="AX2018" s="2">
        <v>41544</v>
      </c>
      <c r="AY2018" s="1">
        <v>2.6226000000000003</v>
      </c>
      <c r="BA2018" s="116">
        <v>41547</v>
      </c>
      <c r="BB2018" s="1">
        <v>2.0609999999999999</v>
      </c>
      <c r="BD2018" s="2">
        <v>41537</v>
      </c>
      <c r="BE2018" s="1">
        <v>0.57999999999999996</v>
      </c>
      <c r="BG2018" s="2">
        <v>41656</v>
      </c>
      <c r="BH2018" s="1">
        <v>2.84</v>
      </c>
      <c r="BI2018" s="2"/>
      <c r="BJ2018" s="2">
        <v>41656</v>
      </c>
      <c r="BK2018" s="1">
        <v>1.6400000000000001</v>
      </c>
      <c r="BM2018" s="2">
        <v>41548</v>
      </c>
      <c r="BN2018" s="1">
        <v>1.262</v>
      </c>
    </row>
    <row r="2019" spans="2:66">
      <c r="B2019" s="2">
        <v>42038</v>
      </c>
      <c r="C2019" s="1">
        <v>2.12</v>
      </c>
      <c r="E2019" s="2">
        <v>41498</v>
      </c>
      <c r="F2019" s="1">
        <v>2.54</v>
      </c>
      <c r="H2019" s="2">
        <v>41521</v>
      </c>
      <c r="I2019" s="1">
        <v>2.93</v>
      </c>
      <c r="K2019" s="2">
        <v>41519</v>
      </c>
      <c r="L2019" s="1">
        <v>3.59</v>
      </c>
      <c r="N2019" s="2">
        <v>41527</v>
      </c>
      <c r="O2019" s="1">
        <v>3.2800000000000002</v>
      </c>
      <c r="Q2019" s="2">
        <v>41561</v>
      </c>
      <c r="R2019" s="1">
        <v>3.4125000000000001</v>
      </c>
      <c r="T2019" s="2">
        <v>41565</v>
      </c>
      <c r="U2019" s="1">
        <v>3.0375000000000001</v>
      </c>
      <c r="W2019" s="2">
        <v>41568</v>
      </c>
      <c r="X2019" s="1">
        <v>2.88</v>
      </c>
      <c r="Z2019" s="2">
        <v>41556</v>
      </c>
      <c r="AA2019" s="1">
        <v>2.8025000000000002</v>
      </c>
      <c r="AC2019" s="2">
        <v>41558</v>
      </c>
      <c r="AD2019" s="1">
        <v>2.7199999999999998</v>
      </c>
      <c r="AF2019" s="2">
        <v>41992</v>
      </c>
      <c r="AG2019" s="1">
        <v>0.25209999999999999</v>
      </c>
      <c r="AI2019" s="2">
        <v>41549</v>
      </c>
      <c r="AJ2019" s="1">
        <v>3.661</v>
      </c>
      <c r="AL2019" s="2">
        <v>41550</v>
      </c>
      <c r="AM2019" s="1">
        <v>2.7484999999999999</v>
      </c>
      <c r="AO2019" s="2">
        <v>41548</v>
      </c>
      <c r="AP2019" s="1">
        <v>0.46200000000000002</v>
      </c>
      <c r="AR2019" s="2">
        <v>41541</v>
      </c>
      <c r="AS2019" s="1">
        <v>0.309</v>
      </c>
      <c r="AU2019" s="2">
        <v>41548</v>
      </c>
      <c r="AV2019" s="1">
        <v>2.661</v>
      </c>
      <c r="AX2019" s="2">
        <v>41547</v>
      </c>
      <c r="AY2019" s="1">
        <v>2.5960000000000001</v>
      </c>
      <c r="BA2019" s="116">
        <v>41548</v>
      </c>
      <c r="BB2019" s="1">
        <v>2.105</v>
      </c>
      <c r="BD2019" s="2">
        <v>41540</v>
      </c>
      <c r="BE2019" s="1">
        <v>0.56499999999999995</v>
      </c>
      <c r="BG2019" s="2">
        <v>41660</v>
      </c>
      <c r="BH2019" s="1">
        <v>2.85</v>
      </c>
      <c r="BI2019" s="2"/>
      <c r="BJ2019" s="2">
        <v>41660</v>
      </c>
      <c r="BK2019" s="1">
        <v>1.67</v>
      </c>
      <c r="BM2019" s="2">
        <v>41549</v>
      </c>
      <c r="BN2019" s="1">
        <v>1.2604</v>
      </c>
    </row>
    <row r="2020" spans="2:66">
      <c r="B2020" s="2">
        <v>42039</v>
      </c>
      <c r="C2020" s="1">
        <v>2.12</v>
      </c>
      <c r="E2020" s="2">
        <v>41499</v>
      </c>
      <c r="F2020" s="1">
        <v>2.5499999999999998</v>
      </c>
      <c r="H2020" s="2">
        <v>41522</v>
      </c>
      <c r="I2020" s="1">
        <v>2.99</v>
      </c>
      <c r="K2020" s="2">
        <v>41520</v>
      </c>
      <c r="L2020" s="1">
        <v>3.6</v>
      </c>
      <c r="N2020" s="2">
        <v>41528</v>
      </c>
      <c r="O2020" s="1">
        <v>3.24</v>
      </c>
      <c r="Q2020" s="2">
        <v>41562</v>
      </c>
      <c r="R2020" s="1">
        <v>3.3975</v>
      </c>
      <c r="T2020" s="2">
        <v>41568</v>
      </c>
      <c r="U2020" s="1">
        <v>3.04</v>
      </c>
      <c r="W2020" s="2">
        <v>41569</v>
      </c>
      <c r="X2020" s="1">
        <v>2.875</v>
      </c>
      <c r="Z2020" s="2">
        <v>41557</v>
      </c>
      <c r="AA2020" s="1">
        <v>2.8250000000000002</v>
      </c>
      <c r="AC2020" s="2">
        <v>41561</v>
      </c>
      <c r="AD2020" s="1">
        <v>2.73</v>
      </c>
      <c r="AF2020" s="2">
        <v>41995</v>
      </c>
      <c r="AG2020" s="1">
        <v>0.25509999999999999</v>
      </c>
      <c r="AI2020" s="2">
        <v>41550</v>
      </c>
      <c r="AJ2020" s="1">
        <v>3.6635</v>
      </c>
      <c r="AL2020" s="2">
        <v>41551</v>
      </c>
      <c r="AM2020" s="1">
        <v>2.7881</v>
      </c>
      <c r="AO2020" s="2">
        <v>41549</v>
      </c>
      <c r="AP2020" s="1">
        <v>0.45250000000000001</v>
      </c>
      <c r="AR2020" s="2">
        <v>41542</v>
      </c>
      <c r="AS2020" s="1">
        <v>0.30869999999999997</v>
      </c>
      <c r="AU2020" s="2">
        <v>41549</v>
      </c>
      <c r="AV2020" s="1">
        <v>2.69</v>
      </c>
      <c r="AX2020" s="2">
        <v>41548</v>
      </c>
      <c r="AY2020" s="1">
        <v>2.6440000000000001</v>
      </c>
      <c r="BA2020" s="116">
        <v>41549</v>
      </c>
      <c r="BB2020" s="1">
        <v>2.1139999999999999</v>
      </c>
      <c r="BD2020" s="2">
        <v>41541</v>
      </c>
      <c r="BE2020" s="1">
        <v>0.55100000000000005</v>
      </c>
      <c r="BG2020" s="2">
        <v>41661</v>
      </c>
      <c r="BH2020" s="1">
        <v>2.87</v>
      </c>
      <c r="BI2020" s="2"/>
      <c r="BJ2020" s="2">
        <v>41661</v>
      </c>
      <c r="BK2020" s="1">
        <v>1.72</v>
      </c>
      <c r="BM2020" s="2">
        <v>41550</v>
      </c>
      <c r="BN2020" s="1">
        <v>1.272</v>
      </c>
    </row>
    <row r="2021" spans="2:66">
      <c r="B2021" s="2">
        <v>42040</v>
      </c>
      <c r="C2021" s="1">
        <v>2.12</v>
      </c>
      <c r="E2021" s="2">
        <v>41500</v>
      </c>
      <c r="F2021" s="1">
        <v>2.58</v>
      </c>
      <c r="H2021" s="2">
        <v>41523</v>
      </c>
      <c r="I2021" s="1">
        <v>2.99</v>
      </c>
      <c r="K2021" s="2">
        <v>41521</v>
      </c>
      <c r="L2021" s="1">
        <v>3.63</v>
      </c>
      <c r="N2021" s="2">
        <v>41529</v>
      </c>
      <c r="O2021" s="1">
        <v>3.21</v>
      </c>
      <c r="Q2021" s="2">
        <v>41563</v>
      </c>
      <c r="R2021" s="1">
        <v>3.3875000000000002</v>
      </c>
      <c r="T2021" s="2">
        <v>41569</v>
      </c>
      <c r="U2021" s="1">
        <v>3.0274999999999999</v>
      </c>
      <c r="W2021" s="2">
        <v>41570</v>
      </c>
      <c r="X2021" s="1">
        <v>2.8224999999999998</v>
      </c>
      <c r="Z2021" s="2">
        <v>41558</v>
      </c>
      <c r="AA2021" s="1">
        <v>2.8174999999999999</v>
      </c>
      <c r="AC2021" s="2">
        <v>41562</v>
      </c>
      <c r="AD2021" s="1">
        <v>2.7250000000000001</v>
      </c>
      <c r="AF2021" s="2">
        <v>41996</v>
      </c>
      <c r="AG2021" s="1">
        <v>0.25459999999999999</v>
      </c>
      <c r="AI2021" s="2">
        <v>41551</v>
      </c>
      <c r="AJ2021" s="1">
        <v>3.6776</v>
      </c>
      <c r="AL2021" s="2">
        <v>41554</v>
      </c>
      <c r="AM2021" s="1">
        <v>2.7625000000000002</v>
      </c>
      <c r="AO2021" s="2">
        <v>41550</v>
      </c>
      <c r="AP2021" s="1">
        <v>0.44350000000000001</v>
      </c>
      <c r="AR2021" s="2">
        <v>41543</v>
      </c>
      <c r="AS2021" s="1">
        <v>0.30980000000000002</v>
      </c>
      <c r="AU2021" s="2">
        <v>41550</v>
      </c>
      <c r="AV2021" s="1">
        <v>2.7052</v>
      </c>
      <c r="AX2021" s="2">
        <v>41549</v>
      </c>
      <c r="AY2021" s="1">
        <v>2.6659999999999999</v>
      </c>
      <c r="BA2021" s="116">
        <v>41550</v>
      </c>
      <c r="BB2021" s="1">
        <v>2.1280000000000001</v>
      </c>
      <c r="BD2021" s="2">
        <v>41542</v>
      </c>
      <c r="BE2021" s="1">
        <v>0.55900000000000005</v>
      </c>
      <c r="BG2021" s="2">
        <v>41662</v>
      </c>
      <c r="BH2021" s="1">
        <v>2.79</v>
      </c>
      <c r="BI2021" s="2"/>
      <c r="BJ2021" s="2">
        <v>41662</v>
      </c>
      <c r="BK2021" s="1">
        <v>1.62</v>
      </c>
      <c r="BM2021" s="2">
        <v>41551</v>
      </c>
      <c r="BN2021" s="1">
        <v>1.302</v>
      </c>
    </row>
    <row r="2022" spans="2:66">
      <c r="B2022" s="2">
        <v>42041</v>
      </c>
      <c r="C2022" s="1">
        <v>2.12</v>
      </c>
      <c r="E2022" s="2">
        <v>41502</v>
      </c>
      <c r="F2022" s="1">
        <v>2.58</v>
      </c>
      <c r="H2022" s="2">
        <v>41526</v>
      </c>
      <c r="I2022" s="1">
        <v>2.95</v>
      </c>
      <c r="K2022" s="2">
        <v>41522</v>
      </c>
      <c r="L2022" s="1">
        <v>3.7</v>
      </c>
      <c r="N2022" s="2">
        <v>41530</v>
      </c>
      <c r="O2022" s="1">
        <v>3.23</v>
      </c>
      <c r="Q2022" s="2">
        <v>41564</v>
      </c>
      <c r="R2022" s="1">
        <v>3.3449999999999998</v>
      </c>
      <c r="T2022" s="2">
        <v>41570</v>
      </c>
      <c r="U2022" s="1">
        <v>2.9525000000000001</v>
      </c>
      <c r="W2022" s="2">
        <v>41571</v>
      </c>
      <c r="X2022" s="1">
        <v>2.835</v>
      </c>
      <c r="Z2022" s="2">
        <v>41561</v>
      </c>
      <c r="AA2022" s="1">
        <v>2.83</v>
      </c>
      <c r="AC2022" s="2">
        <v>41563</v>
      </c>
      <c r="AD2022" s="1">
        <v>2.7275</v>
      </c>
      <c r="AF2022" s="2">
        <v>41997</v>
      </c>
      <c r="AG2022" s="1">
        <v>0.25659999999999999</v>
      </c>
      <c r="AI2022" s="2">
        <v>41554</v>
      </c>
      <c r="AJ2022" s="1">
        <v>3.6404999999999998</v>
      </c>
      <c r="AL2022" s="2">
        <v>41555</v>
      </c>
      <c r="AM2022" s="1">
        <v>2.7534999999999998</v>
      </c>
      <c r="AO2022" s="2">
        <v>41551</v>
      </c>
      <c r="AP2022" s="1">
        <v>0.45750000000000002</v>
      </c>
      <c r="AR2022" s="2">
        <v>41544</v>
      </c>
      <c r="AS2022" s="1">
        <v>0.31</v>
      </c>
      <c r="AU2022" s="2">
        <v>41551</v>
      </c>
      <c r="AV2022" s="1">
        <v>2.7370000000000001</v>
      </c>
      <c r="AX2022" s="2">
        <v>41550</v>
      </c>
      <c r="AY2022" s="1">
        <v>2.6819999999999999</v>
      </c>
      <c r="BA2022" s="116">
        <v>41551</v>
      </c>
      <c r="BB2022" s="1">
        <v>2.1579999999999999</v>
      </c>
      <c r="BD2022" s="2">
        <v>41543</v>
      </c>
      <c r="BE2022" s="1">
        <v>0.57099999999999995</v>
      </c>
      <c r="BG2022" s="2">
        <v>41663</v>
      </c>
      <c r="BH2022" s="1">
        <v>2.75</v>
      </c>
      <c r="BI2022" s="2"/>
      <c r="BJ2022" s="2">
        <v>41663</v>
      </c>
      <c r="BK2022" s="1">
        <v>1.58</v>
      </c>
      <c r="BM2022" s="2">
        <v>41554</v>
      </c>
      <c r="BN2022" s="1">
        <v>1.2748999999999999</v>
      </c>
    </row>
    <row r="2023" spans="2:66">
      <c r="B2023" s="2">
        <v>42044</v>
      </c>
      <c r="C2023" s="1">
        <v>2.12</v>
      </c>
      <c r="E2023" s="2">
        <v>41505</v>
      </c>
      <c r="F2023" s="1">
        <v>2.59</v>
      </c>
      <c r="H2023" s="2">
        <v>41527</v>
      </c>
      <c r="I2023" s="1">
        <v>2.9699999999999998</v>
      </c>
      <c r="K2023" s="2">
        <v>41523</v>
      </c>
      <c r="L2023" s="1">
        <v>3.69</v>
      </c>
      <c r="N2023" s="2">
        <v>41533</v>
      </c>
      <c r="O2023" s="1">
        <v>3.15</v>
      </c>
      <c r="Q2023" s="2">
        <v>41565</v>
      </c>
      <c r="R2023" s="1">
        <v>3.2949999999999999</v>
      </c>
      <c r="T2023" s="2">
        <v>41571</v>
      </c>
      <c r="U2023" s="1">
        <v>2.9624999999999999</v>
      </c>
      <c r="W2023" s="2">
        <v>41572</v>
      </c>
      <c r="X2023" s="1">
        <v>2.83</v>
      </c>
      <c r="Z2023" s="2">
        <v>41562</v>
      </c>
      <c r="AA2023" s="1">
        <v>2.8224999999999998</v>
      </c>
      <c r="AC2023" s="2">
        <v>41564</v>
      </c>
      <c r="AD2023" s="1">
        <v>2.7225000000000001</v>
      </c>
      <c r="AF2023" s="2">
        <v>42002</v>
      </c>
      <c r="AG2023" s="1">
        <v>0.25509999999999999</v>
      </c>
      <c r="AI2023" s="2">
        <v>41555</v>
      </c>
      <c r="AJ2023" s="1">
        <v>3.6339999999999999</v>
      </c>
      <c r="AL2023" s="2">
        <v>41556</v>
      </c>
      <c r="AM2023" s="1">
        <v>2.7865000000000002</v>
      </c>
      <c r="AO2023" s="2">
        <v>41554</v>
      </c>
      <c r="AP2023" s="1">
        <v>0.46600000000000003</v>
      </c>
      <c r="AR2023" s="2">
        <v>41547</v>
      </c>
      <c r="AS2023" s="1">
        <v>0.3115</v>
      </c>
      <c r="AU2023" s="2">
        <v>41554</v>
      </c>
      <c r="AV2023" s="1">
        <v>2.7126000000000001</v>
      </c>
      <c r="AX2023" s="2">
        <v>41551</v>
      </c>
      <c r="AY2023" s="1">
        <v>2.7130000000000001</v>
      </c>
      <c r="BA2023" s="116">
        <v>41554</v>
      </c>
      <c r="BB2023" s="1">
        <v>2.1295999999999999</v>
      </c>
      <c r="BD2023" s="2">
        <v>41544</v>
      </c>
      <c r="BE2023" s="1">
        <v>0.55700000000000005</v>
      </c>
      <c r="BG2023" s="2">
        <v>41666</v>
      </c>
      <c r="BH2023" s="1">
        <v>2.7800000000000002</v>
      </c>
      <c r="BI2023" s="2"/>
      <c r="BJ2023" s="2">
        <v>41666</v>
      </c>
      <c r="BK2023" s="1">
        <v>1.6099999999999999</v>
      </c>
      <c r="BM2023" s="2">
        <v>41555</v>
      </c>
      <c r="BN2023" s="1">
        <v>1.29</v>
      </c>
    </row>
    <row r="2024" spans="2:66">
      <c r="B2024" s="2">
        <v>42045</v>
      </c>
      <c r="C2024" s="1">
        <v>2.12</v>
      </c>
      <c r="E2024" s="2">
        <v>41506</v>
      </c>
      <c r="F2024" s="1">
        <v>2.56</v>
      </c>
      <c r="H2024" s="2">
        <v>41528</v>
      </c>
      <c r="I2024" s="1">
        <v>2.94</v>
      </c>
      <c r="K2024" s="2">
        <v>41526</v>
      </c>
      <c r="L2024" s="1">
        <v>3.59</v>
      </c>
      <c r="N2024" s="2">
        <v>41534</v>
      </c>
      <c r="O2024" s="1">
        <v>3.11</v>
      </c>
      <c r="Q2024" s="2">
        <v>41568</v>
      </c>
      <c r="R2024" s="1">
        <v>3.3</v>
      </c>
      <c r="T2024" s="2">
        <v>41572</v>
      </c>
      <c r="U2024" s="1">
        <v>2.9575</v>
      </c>
      <c r="W2024" s="2">
        <v>41575</v>
      </c>
      <c r="X2024" s="1">
        <v>2.8475000000000001</v>
      </c>
      <c r="Z2024" s="2">
        <v>41563</v>
      </c>
      <c r="AA2024" s="1">
        <v>2.82</v>
      </c>
      <c r="AC2024" s="2">
        <v>41565</v>
      </c>
      <c r="AD2024" s="1">
        <v>2.7124999999999999</v>
      </c>
      <c r="AF2024" s="2">
        <v>42003</v>
      </c>
      <c r="AG2024" s="1">
        <v>0.25519999999999998</v>
      </c>
      <c r="AI2024" s="2">
        <v>41556</v>
      </c>
      <c r="AJ2024" s="1">
        <v>3.6844999999999999</v>
      </c>
      <c r="AL2024" s="2">
        <v>41557</v>
      </c>
      <c r="AM2024" s="1">
        <v>2.7955000000000001</v>
      </c>
      <c r="AO2024" s="2">
        <v>41555</v>
      </c>
      <c r="AP2024" s="1">
        <v>0.4955</v>
      </c>
      <c r="AR2024" s="2">
        <v>41548</v>
      </c>
      <c r="AS2024" s="1">
        <v>0.30649999999999999</v>
      </c>
      <c r="AU2024" s="2">
        <v>41555</v>
      </c>
      <c r="AV2024" s="1">
        <v>2.7109999999999999</v>
      </c>
      <c r="AX2024" s="2">
        <v>41554</v>
      </c>
      <c r="AY2024" s="1">
        <v>2.6865999999999999</v>
      </c>
      <c r="BA2024" s="116">
        <v>41555</v>
      </c>
      <c r="BB2024" s="1">
        <v>2.1310000000000002</v>
      </c>
      <c r="BD2024" s="2">
        <v>41547</v>
      </c>
      <c r="BE2024" s="1">
        <v>0.55000000000000004</v>
      </c>
      <c r="BG2024" s="2">
        <v>41667</v>
      </c>
      <c r="BH2024" s="1">
        <v>2.77</v>
      </c>
      <c r="BI2024" s="2"/>
      <c r="BJ2024" s="2">
        <v>41667</v>
      </c>
      <c r="BK2024" s="1">
        <v>1.5899999999999999</v>
      </c>
      <c r="BM2024" s="2">
        <v>41556</v>
      </c>
      <c r="BN2024" s="1">
        <v>1.2849999999999999</v>
      </c>
    </row>
    <row r="2025" spans="2:66">
      <c r="B2025" s="2">
        <v>42046</v>
      </c>
      <c r="C2025" s="1">
        <v>2.12</v>
      </c>
      <c r="E2025" s="2">
        <v>41507</v>
      </c>
      <c r="F2025" s="1">
        <v>2.57</v>
      </c>
      <c r="H2025" s="2">
        <v>41529</v>
      </c>
      <c r="I2025" s="1">
        <v>2.91</v>
      </c>
      <c r="K2025" s="2">
        <v>41527</v>
      </c>
      <c r="L2025" s="1">
        <v>3.62</v>
      </c>
      <c r="N2025" s="2">
        <v>41540</v>
      </c>
      <c r="O2025" s="1">
        <v>3.04</v>
      </c>
      <c r="Q2025" s="2">
        <v>41569</v>
      </c>
      <c r="R2025" s="1">
        <v>3.2949999999999999</v>
      </c>
      <c r="T2025" s="2">
        <v>41575</v>
      </c>
      <c r="U2025" s="1">
        <v>2.9849999999999999</v>
      </c>
      <c r="W2025" s="2">
        <v>41576</v>
      </c>
      <c r="X2025" s="1">
        <v>2.8275000000000001</v>
      </c>
      <c r="Z2025" s="2">
        <v>41564</v>
      </c>
      <c r="AA2025" s="1">
        <v>2.8</v>
      </c>
      <c r="AC2025" s="2">
        <v>41568</v>
      </c>
      <c r="AD2025" s="1">
        <v>2.7149999999999999</v>
      </c>
      <c r="AF2025" s="2">
        <v>42004</v>
      </c>
      <c r="AG2025" s="1">
        <v>0.25559999999999999</v>
      </c>
      <c r="AI2025" s="2">
        <v>41557</v>
      </c>
      <c r="AJ2025" s="1">
        <v>3.6776</v>
      </c>
      <c r="AL2025" s="2">
        <v>41558</v>
      </c>
      <c r="AM2025" s="1">
        <v>2.8</v>
      </c>
      <c r="AO2025" s="2">
        <v>41556</v>
      </c>
      <c r="AP2025" s="1">
        <v>0.48099999999999998</v>
      </c>
      <c r="AR2025" s="2">
        <v>41549</v>
      </c>
      <c r="AS2025" s="1">
        <v>0.311</v>
      </c>
      <c r="AU2025" s="2">
        <v>41556</v>
      </c>
      <c r="AV2025" s="1">
        <v>2.7229999999999999</v>
      </c>
      <c r="AX2025" s="2">
        <v>41555</v>
      </c>
      <c r="AY2025" s="1">
        <v>2.6850000000000001</v>
      </c>
      <c r="BA2025" s="116">
        <v>41556</v>
      </c>
      <c r="BB2025" s="1">
        <v>2.137</v>
      </c>
      <c r="BD2025" s="2">
        <v>41548</v>
      </c>
      <c r="BE2025" s="1">
        <v>0.5625</v>
      </c>
      <c r="BG2025" s="2">
        <v>41668</v>
      </c>
      <c r="BH2025" s="1">
        <v>2.69</v>
      </c>
      <c r="BI2025" s="2"/>
      <c r="BJ2025" s="2">
        <v>41668</v>
      </c>
      <c r="BK2025" s="1">
        <v>1.52</v>
      </c>
      <c r="BM2025" s="2">
        <v>41557</v>
      </c>
      <c r="BN2025" s="1">
        <v>1.3109999999999999</v>
      </c>
    </row>
    <row r="2026" spans="2:66">
      <c r="B2026" s="2">
        <v>42047</v>
      </c>
      <c r="C2026" s="1">
        <v>2.12</v>
      </c>
      <c r="E2026" s="2">
        <v>41508</v>
      </c>
      <c r="F2026" s="1">
        <v>2.58</v>
      </c>
      <c r="H2026" s="2">
        <v>41530</v>
      </c>
      <c r="I2026" s="1">
        <v>2.93</v>
      </c>
      <c r="K2026" s="2">
        <v>41528</v>
      </c>
      <c r="L2026" s="1">
        <v>3.55</v>
      </c>
      <c r="N2026" s="2">
        <v>41541</v>
      </c>
      <c r="O2026" s="1">
        <v>3.05</v>
      </c>
      <c r="Q2026" s="2">
        <v>41570</v>
      </c>
      <c r="R2026" s="1">
        <v>3.2149999999999999</v>
      </c>
      <c r="T2026" s="2">
        <v>41576</v>
      </c>
      <c r="U2026" s="1">
        <v>2.96</v>
      </c>
      <c r="W2026" s="2">
        <v>41577</v>
      </c>
      <c r="X2026" s="1">
        <v>2.8275000000000001</v>
      </c>
      <c r="Z2026" s="2">
        <v>41565</v>
      </c>
      <c r="AA2026" s="1">
        <v>2.7824999999999998</v>
      </c>
      <c r="AC2026" s="2">
        <v>41569</v>
      </c>
      <c r="AD2026" s="1">
        <v>2.7124999999999999</v>
      </c>
      <c r="AF2026" s="2">
        <v>42006</v>
      </c>
      <c r="AG2026" s="1">
        <v>0.25559999999999999</v>
      </c>
      <c r="AI2026" s="2">
        <v>41558</v>
      </c>
      <c r="AJ2026" s="1">
        <v>3.6935000000000002</v>
      </c>
      <c r="AL2026" s="2">
        <v>41561</v>
      </c>
      <c r="AM2026" s="1">
        <v>2.8014999999999999</v>
      </c>
      <c r="AO2026" s="2">
        <v>41557</v>
      </c>
      <c r="AP2026" s="1">
        <v>0.47099999999999997</v>
      </c>
      <c r="AR2026" s="2">
        <v>41550</v>
      </c>
      <c r="AS2026" s="1">
        <v>0.30649999999999999</v>
      </c>
      <c r="AU2026" s="2">
        <v>41557</v>
      </c>
      <c r="AV2026" s="1">
        <v>2.7605</v>
      </c>
      <c r="AX2026" s="2">
        <v>41556</v>
      </c>
      <c r="AY2026" s="1">
        <v>2.6920000000000002</v>
      </c>
      <c r="BA2026" s="116">
        <v>41557</v>
      </c>
      <c r="BB2026" s="1">
        <v>2.1715</v>
      </c>
      <c r="BD2026" s="2">
        <v>41549</v>
      </c>
      <c r="BE2026" s="1">
        <v>0.5625</v>
      </c>
      <c r="BG2026" s="2">
        <v>41669</v>
      </c>
      <c r="BH2026" s="1">
        <v>2.7199999999999998</v>
      </c>
      <c r="BI2026" s="2"/>
      <c r="BJ2026" s="2">
        <v>41669</v>
      </c>
      <c r="BK2026" s="1">
        <v>1.55</v>
      </c>
      <c r="BM2026" s="2">
        <v>41558</v>
      </c>
      <c r="BN2026" s="1">
        <v>1.2989999999999999</v>
      </c>
    </row>
    <row r="2027" spans="2:66">
      <c r="B2027" s="2">
        <v>42048</v>
      </c>
      <c r="C2027" s="1">
        <v>2.12</v>
      </c>
      <c r="E2027" s="2">
        <v>41509</v>
      </c>
      <c r="F2027" s="1">
        <v>2.57</v>
      </c>
      <c r="H2027" s="2">
        <v>41533</v>
      </c>
      <c r="I2027" s="1">
        <v>2.87</v>
      </c>
      <c r="K2027" s="2">
        <v>41529</v>
      </c>
      <c r="L2027" s="1">
        <v>3.5300000000000002</v>
      </c>
      <c r="N2027" s="2">
        <v>41542</v>
      </c>
      <c r="O2027" s="1">
        <v>3.06</v>
      </c>
      <c r="Q2027" s="2">
        <v>41571</v>
      </c>
      <c r="R2027" s="1">
        <v>3.2250000000000001</v>
      </c>
      <c r="T2027" s="2">
        <v>41577</v>
      </c>
      <c r="U2027" s="1">
        <v>2.9550000000000001</v>
      </c>
      <c r="W2027" s="2">
        <v>41578</v>
      </c>
      <c r="X2027" s="1">
        <v>2.8525</v>
      </c>
      <c r="Z2027" s="2">
        <v>41568</v>
      </c>
      <c r="AA2027" s="1">
        <v>2.7875000000000001</v>
      </c>
      <c r="AC2027" s="2">
        <v>41570</v>
      </c>
      <c r="AD2027" s="1">
        <v>2.6974999999999998</v>
      </c>
      <c r="AF2027" s="2">
        <v>42009</v>
      </c>
      <c r="AG2027" s="1">
        <v>0.25359999999999999</v>
      </c>
      <c r="AI2027" s="2">
        <v>41561</v>
      </c>
      <c r="AJ2027" s="1">
        <v>3.6959999999999997</v>
      </c>
      <c r="AL2027" s="2">
        <v>41562</v>
      </c>
      <c r="AM2027" s="1">
        <v>2.8369999999999997</v>
      </c>
      <c r="AO2027" s="2">
        <v>41558</v>
      </c>
      <c r="AP2027" s="1">
        <v>0.47249999999999998</v>
      </c>
      <c r="AR2027" s="2">
        <v>41551</v>
      </c>
      <c r="AS2027" s="1">
        <v>0.3105</v>
      </c>
      <c r="AU2027" s="2">
        <v>41558</v>
      </c>
      <c r="AV2027" s="1">
        <v>2.7610000000000001</v>
      </c>
      <c r="AX2027" s="2">
        <v>41557</v>
      </c>
      <c r="AY2027" s="1">
        <v>2.7315</v>
      </c>
      <c r="BA2027" s="116">
        <v>41558</v>
      </c>
      <c r="BB2027" s="1">
        <v>2.1665999999999999</v>
      </c>
      <c r="BD2027" s="2">
        <v>41550</v>
      </c>
      <c r="BE2027" s="1">
        <v>0.56100000000000005</v>
      </c>
      <c r="BG2027" s="2">
        <v>41670</v>
      </c>
      <c r="BH2027" s="1">
        <v>2.67</v>
      </c>
      <c r="BI2027" s="2"/>
      <c r="BJ2027" s="2">
        <v>41670</v>
      </c>
      <c r="BK2027" s="1">
        <v>1.49</v>
      </c>
      <c r="BM2027" s="2">
        <v>41561</v>
      </c>
      <c r="BN2027" s="1">
        <v>1.3155000000000001</v>
      </c>
    </row>
    <row r="2028" spans="2:66">
      <c r="B2028" s="2">
        <v>42051</v>
      </c>
      <c r="C2028" s="1">
        <v>2.12</v>
      </c>
      <c r="E2028" s="2">
        <v>41512</v>
      </c>
      <c r="F2028" s="1">
        <v>2.56</v>
      </c>
      <c r="H2028" s="2">
        <v>41534</v>
      </c>
      <c r="I2028" s="1">
        <v>2.85</v>
      </c>
      <c r="K2028" s="2">
        <v>41530</v>
      </c>
      <c r="L2028" s="1">
        <v>3.57</v>
      </c>
      <c r="N2028" s="2">
        <v>41543</v>
      </c>
      <c r="O2028" s="1">
        <v>3.09</v>
      </c>
      <c r="Q2028" s="2">
        <v>41572</v>
      </c>
      <c r="R2028" s="1">
        <v>3.2225000000000001</v>
      </c>
      <c r="T2028" s="2">
        <v>41578</v>
      </c>
      <c r="U2028" s="1">
        <v>2.9925000000000002</v>
      </c>
      <c r="W2028" s="2">
        <v>41579</v>
      </c>
      <c r="X2028" s="1">
        <v>2.8774999999999999</v>
      </c>
      <c r="Z2028" s="2">
        <v>41569</v>
      </c>
      <c r="AA2028" s="1">
        <v>2.7824999999999998</v>
      </c>
      <c r="AC2028" s="2">
        <v>41571</v>
      </c>
      <c r="AD2028" s="1">
        <v>2.7</v>
      </c>
      <c r="AF2028" s="2">
        <v>42010</v>
      </c>
      <c r="AG2028" s="1">
        <v>0.25109999999999999</v>
      </c>
      <c r="AI2028" s="2">
        <v>41562</v>
      </c>
      <c r="AJ2028" s="1">
        <v>3.7389999999999999</v>
      </c>
      <c r="AL2028" s="2">
        <v>41563</v>
      </c>
      <c r="AM2028" s="1">
        <v>2.7774999999999999</v>
      </c>
      <c r="AO2028" s="2">
        <v>41561</v>
      </c>
      <c r="AP2028" s="1">
        <v>0.47499999999999998</v>
      </c>
      <c r="AR2028" s="2">
        <v>41554</v>
      </c>
      <c r="AS2028" s="1">
        <v>0.31769999999999998</v>
      </c>
      <c r="AU2028" s="2">
        <v>41561</v>
      </c>
      <c r="AV2028" s="1">
        <v>2.7869999999999999</v>
      </c>
      <c r="AX2028" s="2">
        <v>41558</v>
      </c>
      <c r="AY2028" s="1">
        <v>2.7269999999999999</v>
      </c>
      <c r="BA2028" s="116">
        <v>41561</v>
      </c>
      <c r="BB2028" s="1">
        <v>2.1840000000000002</v>
      </c>
      <c r="BD2028" s="2">
        <v>41551</v>
      </c>
      <c r="BE2028" s="1">
        <v>0.57699999999999996</v>
      </c>
      <c r="BG2028" s="2">
        <v>41673</v>
      </c>
      <c r="BH2028" s="1">
        <v>2.61</v>
      </c>
      <c r="BI2028" s="2"/>
      <c r="BJ2028" s="2">
        <v>41673</v>
      </c>
      <c r="BK2028" s="1">
        <v>1.44</v>
      </c>
      <c r="BM2028" s="2">
        <v>41562</v>
      </c>
      <c r="BN2028" s="1">
        <v>1.3220000000000001</v>
      </c>
    </row>
    <row r="2029" spans="2:66">
      <c r="B2029" s="2">
        <v>42052</v>
      </c>
      <c r="C2029" s="1">
        <v>2.12</v>
      </c>
      <c r="E2029" s="2">
        <v>41513</v>
      </c>
      <c r="F2029" s="1">
        <v>2.56</v>
      </c>
      <c r="H2029" s="2">
        <v>41540</v>
      </c>
      <c r="I2029" s="1">
        <v>2.8</v>
      </c>
      <c r="K2029" s="2">
        <v>41533</v>
      </c>
      <c r="L2029" s="1">
        <v>3.5</v>
      </c>
      <c r="N2029" s="2">
        <v>41544</v>
      </c>
      <c r="O2029" s="1">
        <v>3.06</v>
      </c>
      <c r="Q2029" s="2">
        <v>41575</v>
      </c>
      <c r="R2029" s="1">
        <v>3.2524999999999999</v>
      </c>
      <c r="T2029" s="2">
        <v>41579</v>
      </c>
      <c r="U2029" s="1">
        <v>3.03</v>
      </c>
      <c r="W2029" s="2">
        <v>41582</v>
      </c>
      <c r="X2029" s="1">
        <v>2.8975</v>
      </c>
      <c r="Z2029" s="2">
        <v>41570</v>
      </c>
      <c r="AA2029" s="1">
        <v>2.75</v>
      </c>
      <c r="AC2029" s="2">
        <v>41572</v>
      </c>
      <c r="AD2029" s="1">
        <v>2.6974999999999998</v>
      </c>
      <c r="AF2029" s="2">
        <v>42011</v>
      </c>
      <c r="AG2029" s="1">
        <v>0.25209999999999999</v>
      </c>
      <c r="AI2029" s="2">
        <v>41563</v>
      </c>
      <c r="AJ2029" s="1">
        <v>3.6825000000000001</v>
      </c>
      <c r="AL2029" s="2">
        <v>41564</v>
      </c>
      <c r="AM2029" s="1">
        <v>2.7090000000000001</v>
      </c>
      <c r="AO2029" s="2">
        <v>41562</v>
      </c>
      <c r="AP2029" s="1">
        <v>0.4738</v>
      </c>
      <c r="AR2029" s="2">
        <v>41555</v>
      </c>
      <c r="AS2029" s="1">
        <v>0.34549999999999997</v>
      </c>
      <c r="AU2029" s="2">
        <v>41562</v>
      </c>
      <c r="AV2029" s="1">
        <v>2.7989999999999999</v>
      </c>
      <c r="AX2029" s="2">
        <v>41561</v>
      </c>
      <c r="AY2029" s="1">
        <v>2.75</v>
      </c>
      <c r="BA2029" s="116">
        <v>41562</v>
      </c>
      <c r="BB2029" s="1">
        <v>2.1958000000000002</v>
      </c>
      <c r="BD2029" s="2">
        <v>41554</v>
      </c>
      <c r="BE2029" s="1">
        <v>0.56399999999999995</v>
      </c>
      <c r="BG2029" s="2">
        <v>41674</v>
      </c>
      <c r="BH2029" s="1">
        <v>2.64</v>
      </c>
      <c r="BI2029" s="2"/>
      <c r="BJ2029" s="2">
        <v>41674</v>
      </c>
      <c r="BK2029" s="1">
        <v>1.46</v>
      </c>
      <c r="BM2029" s="2">
        <v>41563</v>
      </c>
      <c r="BN2029" s="1">
        <v>1.3109999999999999</v>
      </c>
    </row>
    <row r="2030" spans="2:66">
      <c r="B2030" s="2">
        <v>42058</v>
      </c>
      <c r="C2030" s="1">
        <v>2.12</v>
      </c>
      <c r="E2030" s="2">
        <v>41514</v>
      </c>
      <c r="F2030" s="1">
        <v>2.56</v>
      </c>
      <c r="H2030" s="2">
        <v>41541</v>
      </c>
      <c r="I2030" s="1">
        <v>2.82</v>
      </c>
      <c r="K2030" s="2">
        <v>41534</v>
      </c>
      <c r="L2030" s="1">
        <v>3.4699999999999998</v>
      </c>
      <c r="N2030" s="2">
        <v>41547</v>
      </c>
      <c r="O2030" s="1">
        <v>3.05</v>
      </c>
      <c r="Q2030" s="2">
        <v>41576</v>
      </c>
      <c r="R2030" s="1">
        <v>3.2275</v>
      </c>
      <c r="T2030" s="2">
        <v>41582</v>
      </c>
      <c r="U2030" s="1">
        <v>3.0525000000000002</v>
      </c>
      <c r="W2030" s="2">
        <v>41583</v>
      </c>
      <c r="X2030" s="1">
        <v>2.91</v>
      </c>
      <c r="Z2030" s="2">
        <v>41571</v>
      </c>
      <c r="AA2030" s="1">
        <v>2.7549999999999999</v>
      </c>
      <c r="AC2030" s="2">
        <v>41575</v>
      </c>
      <c r="AD2030" s="1">
        <v>2.7050000000000001</v>
      </c>
      <c r="AF2030" s="2">
        <v>42012</v>
      </c>
      <c r="AG2030" s="1">
        <v>0.25209999999999999</v>
      </c>
      <c r="AI2030" s="2">
        <v>41564</v>
      </c>
      <c r="AJ2030" s="1">
        <v>3.6219999999999999</v>
      </c>
      <c r="AL2030" s="2">
        <v>41565</v>
      </c>
      <c r="AM2030" s="1">
        <v>2.7021999999999999</v>
      </c>
      <c r="AO2030" s="2">
        <v>41563</v>
      </c>
      <c r="AP2030" s="1">
        <v>0.45850000000000002</v>
      </c>
      <c r="AR2030" s="2">
        <v>41556</v>
      </c>
      <c r="AS2030" s="1">
        <v>0.33400000000000002</v>
      </c>
      <c r="AU2030" s="2">
        <v>41563</v>
      </c>
      <c r="AV2030" s="1">
        <v>2.7789999999999999</v>
      </c>
      <c r="AX2030" s="2">
        <v>41562</v>
      </c>
      <c r="AY2030" s="1">
        <v>2.762</v>
      </c>
      <c r="BA2030" s="116">
        <v>41563</v>
      </c>
      <c r="BB2030" s="1">
        <v>2.1829999999999998</v>
      </c>
      <c r="BD2030" s="2">
        <v>41555</v>
      </c>
      <c r="BE2030" s="1">
        <v>0.59</v>
      </c>
      <c r="BG2030" s="2">
        <v>41675</v>
      </c>
      <c r="BH2030" s="1">
        <v>2.7</v>
      </c>
      <c r="BI2030" s="2"/>
      <c r="BJ2030" s="2">
        <v>41675</v>
      </c>
      <c r="BK2030" s="1">
        <v>1.5</v>
      </c>
      <c r="BM2030" s="2">
        <v>41564</v>
      </c>
      <c r="BN2030" s="1">
        <v>1.276</v>
      </c>
    </row>
    <row r="2031" spans="2:66">
      <c r="B2031" s="2">
        <v>42059</v>
      </c>
      <c r="C2031" s="1">
        <v>2.1</v>
      </c>
      <c r="E2031" s="2">
        <v>41515</v>
      </c>
      <c r="F2031" s="1">
        <v>2.5499999999999998</v>
      </c>
      <c r="H2031" s="2">
        <v>41542</v>
      </c>
      <c r="I2031" s="1">
        <v>2.84</v>
      </c>
      <c r="K2031" s="2">
        <v>41540</v>
      </c>
      <c r="L2031" s="1">
        <v>3.4</v>
      </c>
      <c r="N2031" s="2">
        <v>41548</v>
      </c>
      <c r="O2031" s="1">
        <v>3.08</v>
      </c>
      <c r="Q2031" s="2">
        <v>41577</v>
      </c>
      <c r="R2031" s="1">
        <v>3.218</v>
      </c>
      <c r="T2031" s="2">
        <v>41583</v>
      </c>
      <c r="U2031" s="1">
        <v>3.0750000000000002</v>
      </c>
      <c r="W2031" s="2">
        <v>41584</v>
      </c>
      <c r="X2031" s="1">
        <v>2.91</v>
      </c>
      <c r="Z2031" s="2">
        <v>41572</v>
      </c>
      <c r="AA2031" s="1">
        <v>2.7524999999999999</v>
      </c>
      <c r="AC2031" s="2">
        <v>41576</v>
      </c>
      <c r="AD2031" s="1">
        <v>2.6875</v>
      </c>
      <c r="AF2031" s="2">
        <v>42013</v>
      </c>
      <c r="AG2031" s="1">
        <v>0.25409999999999999</v>
      </c>
      <c r="AI2031" s="2">
        <v>41565</v>
      </c>
      <c r="AJ2031" s="1">
        <v>3.6080000000000001</v>
      </c>
      <c r="AL2031" s="2">
        <v>41568</v>
      </c>
      <c r="AM2031" s="1">
        <v>2.7229999999999999</v>
      </c>
      <c r="AO2031" s="2">
        <v>41564</v>
      </c>
      <c r="AP2031" s="1">
        <v>0.4395</v>
      </c>
      <c r="AR2031" s="2">
        <v>41557</v>
      </c>
      <c r="AS2031" s="1">
        <v>0.32150000000000001</v>
      </c>
      <c r="AU2031" s="2">
        <v>41564</v>
      </c>
      <c r="AV2031" s="1">
        <v>2.77</v>
      </c>
      <c r="AX2031" s="2">
        <v>41563</v>
      </c>
      <c r="AY2031" s="1">
        <v>2.746</v>
      </c>
      <c r="BA2031" s="116">
        <v>41564</v>
      </c>
      <c r="BB2031" s="1">
        <v>2.1587000000000001</v>
      </c>
      <c r="BD2031" s="2">
        <v>41556</v>
      </c>
      <c r="BE2031" s="1">
        <v>0.59499999999999997</v>
      </c>
      <c r="BG2031" s="2">
        <v>41676</v>
      </c>
      <c r="BH2031" s="1">
        <v>2.73</v>
      </c>
      <c r="BI2031" s="2"/>
      <c r="BJ2031" s="2">
        <v>41676</v>
      </c>
      <c r="BK2031" s="1">
        <v>1.52</v>
      </c>
      <c r="BM2031" s="2">
        <v>41565</v>
      </c>
      <c r="BN2031" s="1">
        <v>1.2450000000000001</v>
      </c>
    </row>
    <row r="2032" spans="2:66">
      <c r="B2032" s="2">
        <v>42060</v>
      </c>
      <c r="C2032" s="1">
        <v>2.1</v>
      </c>
      <c r="E2032" s="2">
        <v>41516</v>
      </c>
      <c r="F2032" s="1">
        <v>2.54</v>
      </c>
      <c r="H2032" s="2">
        <v>41543</v>
      </c>
      <c r="I2032" s="1">
        <v>2.85</v>
      </c>
      <c r="K2032" s="2">
        <v>41541</v>
      </c>
      <c r="L2032" s="1">
        <v>3.39</v>
      </c>
      <c r="N2032" s="2">
        <v>41549</v>
      </c>
      <c r="O2032" s="1">
        <v>3.05</v>
      </c>
      <c r="Q2032" s="2">
        <v>41578</v>
      </c>
      <c r="R2032" s="1">
        <v>3.2574999999999998</v>
      </c>
      <c r="T2032" s="2">
        <v>41584</v>
      </c>
      <c r="U2032" s="1">
        <v>3.0775000000000001</v>
      </c>
      <c r="W2032" s="2">
        <v>41585</v>
      </c>
      <c r="X2032" s="1">
        <v>2.9175</v>
      </c>
      <c r="Z2032" s="2">
        <v>41575</v>
      </c>
      <c r="AA2032" s="1">
        <v>2.7675000000000001</v>
      </c>
      <c r="AC2032" s="2">
        <v>41577</v>
      </c>
      <c r="AD2032" s="1">
        <v>2.6875</v>
      </c>
      <c r="AF2032" s="2">
        <v>42016</v>
      </c>
      <c r="AG2032" s="1">
        <v>0.25280000000000002</v>
      </c>
      <c r="AI2032" s="2">
        <v>41568</v>
      </c>
      <c r="AJ2032" s="1">
        <v>3.6274999999999999</v>
      </c>
      <c r="AL2032" s="2">
        <v>41569</v>
      </c>
      <c r="AM2032" s="1">
        <v>2.6360000000000001</v>
      </c>
      <c r="AO2032" s="2">
        <v>41565</v>
      </c>
      <c r="AP2032" s="1">
        <v>0.43930000000000002</v>
      </c>
      <c r="AR2032" s="2">
        <v>41558</v>
      </c>
      <c r="AS2032" s="1">
        <v>0.32719999999999999</v>
      </c>
      <c r="AU2032" s="2">
        <v>41565</v>
      </c>
      <c r="AV2032" s="1">
        <v>2.7450000000000001</v>
      </c>
      <c r="AX2032" s="2">
        <v>41564</v>
      </c>
      <c r="AY2032" s="1">
        <v>2.7309999999999999</v>
      </c>
      <c r="BA2032" s="116">
        <v>41565</v>
      </c>
      <c r="BB2032" s="1">
        <v>2.1219999999999999</v>
      </c>
      <c r="BD2032" s="2">
        <v>41557</v>
      </c>
      <c r="BE2032" s="1">
        <v>0.58699999999999997</v>
      </c>
      <c r="BG2032" s="2">
        <v>41677</v>
      </c>
      <c r="BH2032" s="1">
        <v>2.71</v>
      </c>
      <c r="BI2032" s="2"/>
      <c r="BJ2032" s="2">
        <v>41677</v>
      </c>
      <c r="BK2032" s="1">
        <v>1.47</v>
      </c>
      <c r="BM2032" s="2">
        <v>41568</v>
      </c>
      <c r="BN2032" s="1">
        <v>1.2530000000000001</v>
      </c>
    </row>
    <row r="2033" spans="2:66">
      <c r="B2033" s="2">
        <v>42061</v>
      </c>
      <c r="C2033" s="1">
        <v>2.1</v>
      </c>
      <c r="E2033" s="2">
        <v>41519</v>
      </c>
      <c r="F2033" s="1">
        <v>2.56</v>
      </c>
      <c r="H2033" s="2">
        <v>41544</v>
      </c>
      <c r="I2033" s="1">
        <v>2.83</v>
      </c>
      <c r="K2033" s="2">
        <v>41542</v>
      </c>
      <c r="L2033" s="1">
        <v>3.4</v>
      </c>
      <c r="N2033" s="2">
        <v>41551</v>
      </c>
      <c r="O2033" s="1">
        <v>3.05</v>
      </c>
      <c r="Q2033" s="2">
        <v>41579</v>
      </c>
      <c r="R2033" s="1">
        <v>3.2949999999999999</v>
      </c>
      <c r="T2033" s="2">
        <v>41585</v>
      </c>
      <c r="U2033" s="1">
        <v>3.0880000000000001</v>
      </c>
      <c r="W2033" s="2">
        <v>41586</v>
      </c>
      <c r="X2033" s="1">
        <v>2.895</v>
      </c>
      <c r="Z2033" s="2">
        <v>41576</v>
      </c>
      <c r="AA2033" s="1">
        <v>2.7475000000000001</v>
      </c>
      <c r="AC2033" s="2">
        <v>41578</v>
      </c>
      <c r="AD2033" s="1">
        <v>2.7</v>
      </c>
      <c r="AF2033" s="2">
        <v>42017</v>
      </c>
      <c r="AG2033" s="1">
        <v>0.25330000000000003</v>
      </c>
      <c r="AI2033" s="2">
        <v>41569</v>
      </c>
      <c r="AJ2033" s="1">
        <v>3.5605000000000002</v>
      </c>
      <c r="AL2033" s="2">
        <v>41570</v>
      </c>
      <c r="AM2033" s="1">
        <v>2.63</v>
      </c>
      <c r="AO2033" s="2">
        <v>41568</v>
      </c>
      <c r="AP2033" s="1">
        <v>0.442</v>
      </c>
      <c r="AR2033" s="2">
        <v>41561</v>
      </c>
      <c r="AS2033" s="1">
        <v>0.33</v>
      </c>
      <c r="AU2033" s="2">
        <v>41568</v>
      </c>
      <c r="AV2033" s="1">
        <v>2.7519999999999998</v>
      </c>
      <c r="AX2033" s="2">
        <v>41565</v>
      </c>
      <c r="AY2033" s="1">
        <v>2.702</v>
      </c>
      <c r="BA2033" s="116">
        <v>41568</v>
      </c>
      <c r="BB2033" s="1">
        <v>2.129</v>
      </c>
      <c r="BD2033" s="2">
        <v>41558</v>
      </c>
      <c r="BE2033" s="1">
        <v>0.57999999999999996</v>
      </c>
      <c r="BG2033" s="2">
        <v>41680</v>
      </c>
      <c r="BH2033" s="1">
        <v>2.7</v>
      </c>
      <c r="BI2033" s="2"/>
      <c r="BJ2033" s="2">
        <v>41680</v>
      </c>
      <c r="BK2033" s="1">
        <v>1.48</v>
      </c>
      <c r="BM2033" s="2">
        <v>41569</v>
      </c>
      <c r="BN2033" s="1">
        <v>1.1955</v>
      </c>
    </row>
    <row r="2034" spans="2:66">
      <c r="B2034" s="2">
        <v>42062</v>
      </c>
      <c r="C2034" s="1">
        <v>2.1</v>
      </c>
      <c r="E2034" s="2">
        <v>41520</v>
      </c>
      <c r="F2034" s="1">
        <v>2.56</v>
      </c>
      <c r="H2034" s="2">
        <v>41547</v>
      </c>
      <c r="I2034" s="1">
        <v>2.82</v>
      </c>
      <c r="K2034" s="2">
        <v>41543</v>
      </c>
      <c r="L2034" s="1">
        <v>3.46</v>
      </c>
      <c r="N2034" s="2">
        <v>41554</v>
      </c>
      <c r="O2034" s="1">
        <v>3.07</v>
      </c>
      <c r="Q2034" s="2">
        <v>41582</v>
      </c>
      <c r="R2034" s="1">
        <v>3.3174999999999999</v>
      </c>
      <c r="T2034" s="2">
        <v>41586</v>
      </c>
      <c r="U2034" s="1">
        <v>3.0474999999999999</v>
      </c>
      <c r="W2034" s="2">
        <v>41589</v>
      </c>
      <c r="X2034" s="1">
        <v>2.9525000000000001</v>
      </c>
      <c r="Z2034" s="2">
        <v>41577</v>
      </c>
      <c r="AA2034" s="1">
        <v>2.7475000000000001</v>
      </c>
      <c r="AC2034" s="2">
        <v>41579</v>
      </c>
      <c r="AD2034" s="1">
        <v>2.7075</v>
      </c>
      <c r="AF2034" s="2">
        <v>42018</v>
      </c>
      <c r="AG2034" s="1">
        <v>0.25359999999999999</v>
      </c>
      <c r="AI2034" s="2">
        <v>41570</v>
      </c>
      <c r="AJ2034" s="1">
        <v>3.544</v>
      </c>
      <c r="AL2034" s="2">
        <v>41571</v>
      </c>
      <c r="AM2034" s="1">
        <v>2.6515</v>
      </c>
      <c r="AO2034" s="2">
        <v>41569</v>
      </c>
      <c r="AP2034" s="1">
        <v>0.42199999999999999</v>
      </c>
      <c r="AR2034" s="2">
        <v>41562</v>
      </c>
      <c r="AS2034" s="1">
        <v>0.32440000000000002</v>
      </c>
      <c r="AU2034" s="2">
        <v>41569</v>
      </c>
      <c r="AV2034" s="1">
        <v>2.706</v>
      </c>
      <c r="AX2034" s="2">
        <v>41568</v>
      </c>
      <c r="AY2034" s="1">
        <v>2.7189999999999999</v>
      </c>
      <c r="BA2034" s="116">
        <v>41569</v>
      </c>
      <c r="BB2034" s="1">
        <v>2.0720000000000001</v>
      </c>
      <c r="BD2034" s="2">
        <v>41561</v>
      </c>
      <c r="BE2034" s="1">
        <v>0.57799999999999996</v>
      </c>
      <c r="BG2034" s="2">
        <v>41681</v>
      </c>
      <c r="BH2034" s="1">
        <v>2.75</v>
      </c>
      <c r="BI2034" s="2"/>
      <c r="BJ2034" s="2">
        <v>41681</v>
      </c>
      <c r="BK2034" s="1">
        <v>1.54</v>
      </c>
      <c r="BM2034" s="2">
        <v>41570</v>
      </c>
      <c r="BN2034" s="1">
        <v>1.179</v>
      </c>
    </row>
    <row r="2035" spans="2:66">
      <c r="B2035" s="2">
        <v>42065</v>
      </c>
      <c r="C2035" s="1">
        <v>2.1</v>
      </c>
      <c r="E2035" s="2">
        <v>41521</v>
      </c>
      <c r="F2035" s="1">
        <v>2.56</v>
      </c>
      <c r="H2035" s="2">
        <v>41548</v>
      </c>
      <c r="I2035" s="1">
        <v>2.84</v>
      </c>
      <c r="K2035" s="2">
        <v>41544</v>
      </c>
      <c r="L2035" s="1">
        <v>3.44</v>
      </c>
      <c r="N2035" s="2">
        <v>41555</v>
      </c>
      <c r="O2035" s="1">
        <v>3.09</v>
      </c>
      <c r="Q2035" s="2">
        <v>41583</v>
      </c>
      <c r="R2035" s="1">
        <v>3.3449999999999998</v>
      </c>
      <c r="T2035" s="2">
        <v>41589</v>
      </c>
      <c r="U2035" s="1">
        <v>3.1274999999999999</v>
      </c>
      <c r="W2035" s="2">
        <v>41590</v>
      </c>
      <c r="X2035" s="1">
        <v>2.9525000000000001</v>
      </c>
      <c r="Z2035" s="2">
        <v>41578</v>
      </c>
      <c r="AA2035" s="1">
        <v>2.7675000000000001</v>
      </c>
      <c r="AC2035" s="2">
        <v>41582</v>
      </c>
      <c r="AD2035" s="1">
        <v>2.7275</v>
      </c>
      <c r="AF2035" s="2">
        <v>42019</v>
      </c>
      <c r="AG2035" s="1">
        <v>0.25259999999999999</v>
      </c>
      <c r="AI2035" s="2">
        <v>41571</v>
      </c>
      <c r="AJ2035" s="1">
        <v>3.5589</v>
      </c>
      <c r="AL2035" s="2">
        <v>41572</v>
      </c>
      <c r="AM2035" s="1">
        <v>2.6425000000000001</v>
      </c>
      <c r="AO2035" s="2">
        <v>41570</v>
      </c>
      <c r="AP2035" s="1">
        <v>0.43569999999999998</v>
      </c>
      <c r="AR2035" s="2">
        <v>41563</v>
      </c>
      <c r="AS2035" s="1">
        <v>0.31409999999999999</v>
      </c>
      <c r="AU2035" s="2">
        <v>41570</v>
      </c>
      <c r="AV2035" s="1">
        <v>2.6829999999999998</v>
      </c>
      <c r="AX2035" s="2">
        <v>41569</v>
      </c>
      <c r="AY2035" s="1">
        <v>2.6595</v>
      </c>
      <c r="BA2035" s="116">
        <v>41570</v>
      </c>
      <c r="BB2035" s="1">
        <v>2.052</v>
      </c>
      <c r="BD2035" s="2">
        <v>41562</v>
      </c>
      <c r="BE2035" s="1">
        <v>0.59099999999999997</v>
      </c>
      <c r="BG2035" s="2">
        <v>41682</v>
      </c>
      <c r="BH2035" s="1">
        <v>2.8</v>
      </c>
      <c r="BI2035" s="2"/>
      <c r="BJ2035" s="2">
        <v>41682</v>
      </c>
      <c r="BK2035" s="1">
        <v>1.5899999999999999</v>
      </c>
      <c r="BM2035" s="2">
        <v>41571</v>
      </c>
      <c r="BN2035" s="1">
        <v>1.202</v>
      </c>
    </row>
    <row r="2036" spans="2:66">
      <c r="B2036" s="2">
        <v>42066</v>
      </c>
      <c r="C2036" s="1">
        <v>2.1</v>
      </c>
      <c r="E2036" s="2">
        <v>41522</v>
      </c>
      <c r="F2036" s="1">
        <v>2.58</v>
      </c>
      <c r="H2036" s="2">
        <v>41549</v>
      </c>
      <c r="I2036" s="1">
        <v>2.82</v>
      </c>
      <c r="K2036" s="2">
        <v>41547</v>
      </c>
      <c r="L2036" s="1">
        <v>3.42</v>
      </c>
      <c r="N2036" s="2">
        <v>41557</v>
      </c>
      <c r="O2036" s="1">
        <v>3.13</v>
      </c>
      <c r="Q2036" s="2">
        <v>41584</v>
      </c>
      <c r="R2036" s="1">
        <v>3.3475000000000001</v>
      </c>
      <c r="T2036" s="2">
        <v>41590</v>
      </c>
      <c r="U2036" s="1">
        <v>3.133</v>
      </c>
      <c r="W2036" s="2">
        <v>41591</v>
      </c>
      <c r="X2036" s="1">
        <v>2.9424999999999999</v>
      </c>
      <c r="Z2036" s="2">
        <v>41579</v>
      </c>
      <c r="AA2036" s="1">
        <v>2.7850000000000001</v>
      </c>
      <c r="AC2036" s="2">
        <v>41583</v>
      </c>
      <c r="AD2036" s="1">
        <v>2.7225000000000001</v>
      </c>
      <c r="AF2036" s="2">
        <v>42020</v>
      </c>
      <c r="AG2036" s="1">
        <v>0.25659999999999999</v>
      </c>
      <c r="AI2036" s="2">
        <v>41572</v>
      </c>
      <c r="AJ2036" s="1">
        <v>3.5556000000000001</v>
      </c>
      <c r="AL2036" s="2">
        <v>41575</v>
      </c>
      <c r="AM2036" s="1">
        <v>2.6509999999999998</v>
      </c>
      <c r="AO2036" s="2">
        <v>41571</v>
      </c>
      <c r="AP2036" s="1">
        <v>0.432</v>
      </c>
      <c r="AR2036" s="2">
        <v>41564</v>
      </c>
      <c r="AS2036" s="1">
        <v>0.30149999999999999</v>
      </c>
      <c r="AU2036" s="2">
        <v>41571</v>
      </c>
      <c r="AV2036" s="1">
        <v>2.6966000000000001</v>
      </c>
      <c r="AX2036" s="2">
        <v>41570</v>
      </c>
      <c r="AY2036" s="1">
        <v>2.637</v>
      </c>
      <c r="BA2036" s="116">
        <v>41571</v>
      </c>
      <c r="BB2036" s="1">
        <v>2.0710000000000002</v>
      </c>
      <c r="BD2036" s="2">
        <v>41563</v>
      </c>
      <c r="BE2036" s="1">
        <v>0.59299999999999997</v>
      </c>
      <c r="BG2036" s="2">
        <v>41683</v>
      </c>
      <c r="BH2036" s="1">
        <v>2.73</v>
      </c>
      <c r="BI2036" s="2"/>
      <c r="BJ2036" s="2">
        <v>41683</v>
      </c>
      <c r="BK2036" s="1">
        <v>1.51</v>
      </c>
      <c r="BM2036" s="2">
        <v>41572</v>
      </c>
      <c r="BN2036" s="1">
        <v>1.202</v>
      </c>
    </row>
    <row r="2037" spans="2:66">
      <c r="B2037" s="2">
        <v>42067</v>
      </c>
      <c r="C2037" s="1">
        <v>2.1</v>
      </c>
      <c r="E2037" s="2">
        <v>41523</v>
      </c>
      <c r="F2037" s="1">
        <v>2.58</v>
      </c>
      <c r="H2037" s="2">
        <v>41551</v>
      </c>
      <c r="I2037" s="1">
        <v>2.83</v>
      </c>
      <c r="K2037" s="2">
        <v>41548</v>
      </c>
      <c r="L2037" s="1">
        <v>3.45</v>
      </c>
      <c r="N2037" s="2">
        <v>41558</v>
      </c>
      <c r="O2037" s="1">
        <v>3.12</v>
      </c>
      <c r="Q2037" s="2">
        <v>41585</v>
      </c>
      <c r="R2037" s="1">
        <v>3.3580000000000001</v>
      </c>
      <c r="T2037" s="2">
        <v>41591</v>
      </c>
      <c r="U2037" s="1">
        <v>3.12</v>
      </c>
      <c r="W2037" s="2">
        <v>41592</v>
      </c>
      <c r="X2037" s="1">
        <v>2.94</v>
      </c>
      <c r="Z2037" s="2">
        <v>41582</v>
      </c>
      <c r="AA2037" s="1">
        <v>2.8050000000000002</v>
      </c>
      <c r="AC2037" s="2">
        <v>41584</v>
      </c>
      <c r="AD2037" s="1">
        <v>2.7199999999999998</v>
      </c>
      <c r="AF2037" s="2">
        <v>42023</v>
      </c>
      <c r="AG2037" s="1">
        <v>0.25619999999999998</v>
      </c>
      <c r="AI2037" s="2">
        <v>41575</v>
      </c>
      <c r="AJ2037" s="1">
        <v>3.5666000000000002</v>
      </c>
      <c r="AL2037" s="2">
        <v>41576</v>
      </c>
      <c r="AM2037" s="1">
        <v>2.6332</v>
      </c>
      <c r="AO2037" s="2">
        <v>41572</v>
      </c>
      <c r="AP2037" s="1">
        <v>0.42599999999999999</v>
      </c>
      <c r="AR2037" s="2">
        <v>41565</v>
      </c>
      <c r="AS2037" s="1">
        <v>0.29980000000000001</v>
      </c>
      <c r="AU2037" s="2">
        <v>41572</v>
      </c>
      <c r="AV2037" s="1">
        <v>2.6612999999999998</v>
      </c>
      <c r="AX2037" s="2">
        <v>41571</v>
      </c>
      <c r="AY2037" s="1">
        <v>2.6526000000000001</v>
      </c>
      <c r="BA2037" s="116">
        <v>41572</v>
      </c>
      <c r="BB2037" s="1">
        <v>2.044</v>
      </c>
      <c r="BD2037" s="2">
        <v>41564</v>
      </c>
      <c r="BE2037" s="1">
        <v>0.56799999999999995</v>
      </c>
      <c r="BG2037" s="2">
        <v>41684</v>
      </c>
      <c r="BH2037" s="1">
        <v>2.75</v>
      </c>
      <c r="BI2037" s="2"/>
      <c r="BJ2037" s="2">
        <v>41684</v>
      </c>
      <c r="BK2037" s="1">
        <v>1.53</v>
      </c>
      <c r="BM2037" s="2">
        <v>41575</v>
      </c>
      <c r="BN2037" s="1">
        <v>1.2096</v>
      </c>
    </row>
    <row r="2038" spans="2:66">
      <c r="B2038" s="2">
        <v>42068</v>
      </c>
      <c r="C2038" s="1">
        <v>2.1</v>
      </c>
      <c r="E2038" s="2">
        <v>41526</v>
      </c>
      <c r="F2038" s="1">
        <v>2.56</v>
      </c>
      <c r="H2038" s="2">
        <v>41554</v>
      </c>
      <c r="I2038" s="1">
        <v>2.84</v>
      </c>
      <c r="K2038" s="2">
        <v>41549</v>
      </c>
      <c r="L2038" s="1">
        <v>3.41</v>
      </c>
      <c r="N2038" s="2">
        <v>41561</v>
      </c>
      <c r="O2038" s="1">
        <v>3.15</v>
      </c>
      <c r="Q2038" s="2">
        <v>41586</v>
      </c>
      <c r="R2038" s="1">
        <v>3.3075000000000001</v>
      </c>
      <c r="T2038" s="2">
        <v>41592</v>
      </c>
      <c r="U2038" s="1">
        <v>3.12</v>
      </c>
      <c r="W2038" s="2">
        <v>41593</v>
      </c>
      <c r="X2038" s="1">
        <v>2.9449999999999998</v>
      </c>
      <c r="Z2038" s="2">
        <v>41583</v>
      </c>
      <c r="AA2038" s="1">
        <v>2.8075000000000001</v>
      </c>
      <c r="AC2038" s="2">
        <v>41585</v>
      </c>
      <c r="AD2038" s="1">
        <v>2.7175000000000002</v>
      </c>
      <c r="AF2038" s="2">
        <v>42024</v>
      </c>
      <c r="AG2038" s="1">
        <v>0.25669999999999998</v>
      </c>
      <c r="AI2038" s="2">
        <v>41576</v>
      </c>
      <c r="AJ2038" s="1">
        <v>3.5575000000000001</v>
      </c>
      <c r="AL2038" s="2">
        <v>41577</v>
      </c>
      <c r="AM2038" s="1">
        <v>2.661</v>
      </c>
      <c r="AO2038" s="2">
        <v>41575</v>
      </c>
      <c r="AP2038" s="1">
        <v>0.43099999999999999</v>
      </c>
      <c r="AR2038" s="2">
        <v>41568</v>
      </c>
      <c r="AS2038" s="1">
        <v>0.29449999999999998</v>
      </c>
      <c r="AU2038" s="2">
        <v>41575</v>
      </c>
      <c r="AV2038" s="1">
        <v>2.6672000000000002</v>
      </c>
      <c r="AX2038" s="2">
        <v>41572</v>
      </c>
      <c r="AY2038" s="1">
        <v>2.6183000000000001</v>
      </c>
      <c r="BA2038" s="116">
        <v>41575</v>
      </c>
      <c r="BB2038" s="1">
        <v>2.0510000000000002</v>
      </c>
      <c r="BD2038" s="2">
        <v>41565</v>
      </c>
      <c r="BE2038" s="1">
        <v>0.55800000000000005</v>
      </c>
      <c r="BG2038" s="2">
        <v>41688</v>
      </c>
      <c r="BH2038" s="1">
        <v>2.71</v>
      </c>
      <c r="BI2038" s="2"/>
      <c r="BJ2038" s="2">
        <v>41688</v>
      </c>
      <c r="BK2038" s="1">
        <v>1.5</v>
      </c>
      <c r="BM2038" s="2">
        <v>41576</v>
      </c>
      <c r="BN2038" s="1">
        <v>1.1779999999999999</v>
      </c>
    </row>
    <row r="2039" spans="2:66">
      <c r="B2039" s="2">
        <v>42069</v>
      </c>
      <c r="C2039" s="1">
        <v>2.1</v>
      </c>
      <c r="E2039" s="2">
        <v>41527</v>
      </c>
      <c r="F2039" s="1">
        <v>2.57</v>
      </c>
      <c r="H2039" s="2">
        <v>41555</v>
      </c>
      <c r="I2039" s="1">
        <v>2.85</v>
      </c>
      <c r="K2039" s="2">
        <v>41551</v>
      </c>
      <c r="L2039" s="1">
        <v>3.4</v>
      </c>
      <c r="N2039" s="2">
        <v>41562</v>
      </c>
      <c r="O2039" s="1">
        <v>3.15</v>
      </c>
      <c r="Q2039" s="2">
        <v>41589</v>
      </c>
      <c r="R2039" s="1">
        <v>3.3875000000000002</v>
      </c>
      <c r="T2039" s="2">
        <v>41593</v>
      </c>
      <c r="U2039" s="1">
        <v>3.125</v>
      </c>
      <c r="W2039" s="2">
        <v>41596</v>
      </c>
      <c r="X2039" s="1">
        <v>2.9424999999999999</v>
      </c>
      <c r="Z2039" s="2">
        <v>41584</v>
      </c>
      <c r="AA2039" s="1">
        <v>2.8075000000000001</v>
      </c>
      <c r="AC2039" s="2">
        <v>41586</v>
      </c>
      <c r="AD2039" s="1">
        <v>2.7124999999999999</v>
      </c>
      <c r="AF2039" s="2">
        <v>42025</v>
      </c>
      <c r="AG2039" s="1">
        <v>0.2571</v>
      </c>
      <c r="AI2039" s="2">
        <v>41577</v>
      </c>
      <c r="AJ2039" s="1">
        <v>3.5804999999999998</v>
      </c>
      <c r="AL2039" s="2">
        <v>41578</v>
      </c>
      <c r="AM2039" s="1">
        <v>2.68</v>
      </c>
      <c r="AO2039" s="2">
        <v>41576</v>
      </c>
      <c r="AP2039" s="1">
        <v>0.42599999999999999</v>
      </c>
      <c r="AR2039" s="2">
        <v>41569</v>
      </c>
      <c r="AS2039" s="1">
        <v>0.28760000000000002</v>
      </c>
      <c r="AU2039" s="2">
        <v>41576</v>
      </c>
      <c r="AV2039" s="1">
        <v>2.64</v>
      </c>
      <c r="AX2039" s="2">
        <v>41575</v>
      </c>
      <c r="AY2039" s="1">
        <v>2.625</v>
      </c>
      <c r="BA2039" s="116">
        <v>41576</v>
      </c>
      <c r="BB2039" s="1">
        <v>2.0169999999999999</v>
      </c>
      <c r="BD2039" s="2">
        <v>41568</v>
      </c>
      <c r="BE2039" s="1">
        <v>0.56100000000000005</v>
      </c>
      <c r="BG2039" s="2">
        <v>41689</v>
      </c>
      <c r="BH2039" s="1">
        <v>2.73</v>
      </c>
      <c r="BI2039" s="2"/>
      <c r="BJ2039" s="2">
        <v>41689</v>
      </c>
      <c r="BK2039" s="1">
        <v>1.53</v>
      </c>
      <c r="BM2039" s="2">
        <v>41577</v>
      </c>
      <c r="BN2039" s="1">
        <v>1.1659999999999999</v>
      </c>
    </row>
    <row r="2040" spans="2:66">
      <c r="B2040" s="2">
        <v>42072</v>
      </c>
      <c r="C2040" s="1">
        <v>2.1</v>
      </c>
      <c r="E2040" s="2">
        <v>41528</v>
      </c>
      <c r="F2040" s="1">
        <v>2.56</v>
      </c>
      <c r="H2040" s="2">
        <v>41557</v>
      </c>
      <c r="I2040" s="1">
        <v>2.87</v>
      </c>
      <c r="K2040" s="2">
        <v>41554</v>
      </c>
      <c r="L2040" s="1">
        <v>3.42</v>
      </c>
      <c r="N2040" s="2">
        <v>41563</v>
      </c>
      <c r="O2040" s="1">
        <v>3.14</v>
      </c>
      <c r="Q2040" s="2">
        <v>41590</v>
      </c>
      <c r="R2040" s="1">
        <v>3.4024999999999999</v>
      </c>
      <c r="T2040" s="2">
        <v>41596</v>
      </c>
      <c r="U2040" s="1">
        <v>3.1274999999999999</v>
      </c>
      <c r="W2040" s="2">
        <v>41597</v>
      </c>
      <c r="X2040" s="1">
        <v>2.96</v>
      </c>
      <c r="Z2040" s="2">
        <v>41585</v>
      </c>
      <c r="AA2040" s="1">
        <v>2.81</v>
      </c>
      <c r="AC2040" s="2">
        <v>41589</v>
      </c>
      <c r="AD2040" s="1">
        <v>2.7324999999999999</v>
      </c>
      <c r="AF2040" s="2">
        <v>42026</v>
      </c>
      <c r="AG2040" s="1">
        <v>0.25609999999999999</v>
      </c>
      <c r="AI2040" s="2">
        <v>41578</v>
      </c>
      <c r="AJ2040" s="1">
        <v>3.5804999999999998</v>
      </c>
      <c r="AL2040" s="2">
        <v>41579</v>
      </c>
      <c r="AM2040" s="1">
        <v>2.7439999999999998</v>
      </c>
      <c r="AO2040" s="2">
        <v>41577</v>
      </c>
      <c r="AP2040" s="1">
        <v>0.4274</v>
      </c>
      <c r="AR2040" s="2">
        <v>41570</v>
      </c>
      <c r="AS2040" s="1">
        <v>0.29399999999999998</v>
      </c>
      <c r="AU2040" s="2">
        <v>41577</v>
      </c>
      <c r="AV2040" s="1">
        <v>2.6550000000000002</v>
      </c>
      <c r="AX2040" s="2">
        <v>41576</v>
      </c>
      <c r="AY2040" s="1">
        <v>2.597</v>
      </c>
      <c r="BA2040" s="116">
        <v>41577</v>
      </c>
      <c r="BB2040" s="1">
        <v>2.012</v>
      </c>
      <c r="BD2040" s="2">
        <v>41569</v>
      </c>
      <c r="BE2040" s="1">
        <v>0.53200000000000003</v>
      </c>
      <c r="BG2040" s="2">
        <v>41690</v>
      </c>
      <c r="BH2040" s="1">
        <v>2.76</v>
      </c>
      <c r="BI2040" s="2"/>
      <c r="BJ2040" s="2">
        <v>41690</v>
      </c>
      <c r="BK2040" s="1">
        <v>1.5699999999999998</v>
      </c>
      <c r="BM2040" s="2">
        <v>41578</v>
      </c>
      <c r="BN2040" s="1">
        <v>1.099</v>
      </c>
    </row>
    <row r="2041" spans="2:66">
      <c r="B2041" s="2">
        <v>42073</v>
      </c>
      <c r="C2041" s="1">
        <v>2.1</v>
      </c>
      <c r="E2041" s="2">
        <v>41529</v>
      </c>
      <c r="F2041" s="1">
        <v>2.5499999999999998</v>
      </c>
      <c r="H2041" s="2">
        <v>41558</v>
      </c>
      <c r="I2041" s="1">
        <v>2.86</v>
      </c>
      <c r="K2041" s="2">
        <v>41555</v>
      </c>
      <c r="L2041" s="1">
        <v>3.46</v>
      </c>
      <c r="N2041" s="2">
        <v>41564</v>
      </c>
      <c r="O2041" s="1">
        <v>3.12</v>
      </c>
      <c r="Q2041" s="2">
        <v>41591</v>
      </c>
      <c r="R2041" s="1">
        <v>3.39</v>
      </c>
      <c r="T2041" s="2">
        <v>41597</v>
      </c>
      <c r="U2041" s="1">
        <v>3.15</v>
      </c>
      <c r="W2041" s="2">
        <v>41598</v>
      </c>
      <c r="X2041" s="1">
        <v>2.96</v>
      </c>
      <c r="Z2041" s="2">
        <v>41586</v>
      </c>
      <c r="AA2041" s="1">
        <v>2.7949999999999999</v>
      </c>
      <c r="AC2041" s="2">
        <v>41590</v>
      </c>
      <c r="AD2041" s="1">
        <v>2.7275</v>
      </c>
      <c r="AF2041" s="2">
        <v>42027</v>
      </c>
      <c r="AG2041" s="1">
        <v>0.25609999999999999</v>
      </c>
      <c r="AI2041" s="2">
        <v>41579</v>
      </c>
      <c r="AJ2041" s="1">
        <v>3.6457000000000002</v>
      </c>
      <c r="AL2041" s="2">
        <v>41582</v>
      </c>
      <c r="AM2041" s="1">
        <v>2.7275</v>
      </c>
      <c r="AO2041" s="2">
        <v>41578</v>
      </c>
      <c r="AP2041" s="1">
        <v>0.42</v>
      </c>
      <c r="AR2041" s="2">
        <v>41571</v>
      </c>
      <c r="AS2041" s="1">
        <v>0.29199999999999998</v>
      </c>
      <c r="AU2041" s="2">
        <v>41578</v>
      </c>
      <c r="AV2041" s="1">
        <v>2.62</v>
      </c>
      <c r="AX2041" s="2">
        <v>41577</v>
      </c>
      <c r="AY2041" s="1">
        <v>2.6019999999999999</v>
      </c>
      <c r="BA2041" s="116">
        <v>41578</v>
      </c>
      <c r="BB2041" s="1">
        <v>1.97</v>
      </c>
      <c r="BD2041" s="2">
        <v>41570</v>
      </c>
      <c r="BE2041" s="1">
        <v>0.54200000000000004</v>
      </c>
      <c r="BG2041" s="2">
        <v>41691</v>
      </c>
      <c r="BH2041" s="1">
        <v>2.73</v>
      </c>
      <c r="BI2041" s="2"/>
      <c r="BJ2041" s="2">
        <v>41691</v>
      </c>
      <c r="BK2041" s="1">
        <v>1.56</v>
      </c>
      <c r="BM2041" s="2">
        <v>41579</v>
      </c>
      <c r="BN2041" s="1">
        <v>1.1040000000000001</v>
      </c>
    </row>
    <row r="2042" spans="2:66">
      <c r="B2042" s="2">
        <v>42074</v>
      </c>
      <c r="C2042" s="1">
        <v>2.1</v>
      </c>
      <c r="E2042" s="2">
        <v>41530</v>
      </c>
      <c r="F2042" s="1">
        <v>2.56</v>
      </c>
      <c r="H2042" s="2">
        <v>41561</v>
      </c>
      <c r="I2042" s="1">
        <v>2.88</v>
      </c>
      <c r="K2042" s="2">
        <v>41557</v>
      </c>
      <c r="L2042" s="1">
        <v>3.51</v>
      </c>
      <c r="N2042" s="2">
        <v>41565</v>
      </c>
      <c r="O2042" s="1">
        <v>3.08</v>
      </c>
      <c r="Q2042" s="2">
        <v>41592</v>
      </c>
      <c r="R2042" s="1">
        <v>3.3925000000000001</v>
      </c>
      <c r="T2042" s="2">
        <v>41598</v>
      </c>
      <c r="U2042" s="1">
        <v>3.1524999999999999</v>
      </c>
      <c r="W2042" s="2">
        <v>41599</v>
      </c>
      <c r="X2042" s="1">
        <v>2.9824999999999999</v>
      </c>
      <c r="Z2042" s="2">
        <v>41589</v>
      </c>
      <c r="AA2042" s="1">
        <v>2.8425000000000002</v>
      </c>
      <c r="AC2042" s="2">
        <v>41591</v>
      </c>
      <c r="AD2042" s="1">
        <v>2.7199999999999998</v>
      </c>
      <c r="AF2042" s="2">
        <v>42030</v>
      </c>
      <c r="AG2042" s="1">
        <v>0.25609999999999999</v>
      </c>
      <c r="AI2042" s="2">
        <v>41582</v>
      </c>
      <c r="AJ2042" s="1">
        <v>3.6476999999999999</v>
      </c>
      <c r="AL2042" s="2">
        <v>41583</v>
      </c>
      <c r="AM2042" s="1">
        <v>2.7919999999999998</v>
      </c>
      <c r="AO2042" s="2">
        <v>41579</v>
      </c>
      <c r="AP2042" s="1">
        <v>0.42499999999999999</v>
      </c>
      <c r="AR2042" s="2">
        <v>41572</v>
      </c>
      <c r="AS2042" s="1">
        <v>0.28899999999999998</v>
      </c>
      <c r="AU2042" s="2">
        <v>41579</v>
      </c>
      <c r="AV2042" s="1">
        <v>2.6404999999999998</v>
      </c>
      <c r="AX2042" s="2">
        <v>41578</v>
      </c>
      <c r="AY2042" s="1">
        <v>2.5659999999999998</v>
      </c>
      <c r="BA2042" s="116">
        <v>41579</v>
      </c>
      <c r="BB2042" s="1">
        <v>1.9845000000000002</v>
      </c>
      <c r="BD2042" s="2">
        <v>41571</v>
      </c>
      <c r="BE2042" s="1">
        <v>0.56299999999999994</v>
      </c>
      <c r="BG2042" s="2">
        <v>41694</v>
      </c>
      <c r="BH2042" s="1">
        <v>2.75</v>
      </c>
      <c r="BI2042" s="2"/>
      <c r="BJ2042" s="2">
        <v>41694</v>
      </c>
      <c r="BK2042" s="1">
        <v>1.5699999999999998</v>
      </c>
      <c r="BM2042" s="2">
        <v>41582</v>
      </c>
      <c r="BN2042" s="1">
        <v>1.0968</v>
      </c>
    </row>
    <row r="2043" spans="2:66">
      <c r="B2043" s="2">
        <v>42075</v>
      </c>
      <c r="C2043" s="1">
        <v>1.9100000000000001</v>
      </c>
      <c r="E2043" s="2">
        <v>41533</v>
      </c>
      <c r="F2043" s="1">
        <v>2.5300000000000002</v>
      </c>
      <c r="H2043" s="2">
        <v>41562</v>
      </c>
      <c r="I2043" s="1">
        <v>2.88</v>
      </c>
      <c r="K2043" s="2">
        <v>41558</v>
      </c>
      <c r="L2043" s="1">
        <v>3.5</v>
      </c>
      <c r="N2043" s="2">
        <v>41568</v>
      </c>
      <c r="O2043" s="1">
        <v>3.1</v>
      </c>
      <c r="Q2043" s="2">
        <v>41593</v>
      </c>
      <c r="R2043" s="1">
        <v>3.395</v>
      </c>
      <c r="T2043" s="2">
        <v>41599</v>
      </c>
      <c r="U2043" s="1">
        <v>3.1875</v>
      </c>
      <c r="W2043" s="2">
        <v>41600</v>
      </c>
      <c r="X2043" s="1">
        <v>2.9675000000000002</v>
      </c>
      <c r="Z2043" s="2">
        <v>41590</v>
      </c>
      <c r="AA2043" s="1">
        <v>2.84</v>
      </c>
      <c r="AC2043" s="2">
        <v>41592</v>
      </c>
      <c r="AD2043" s="1">
        <v>2.7199999999999998</v>
      </c>
      <c r="AF2043" s="2">
        <v>42031</v>
      </c>
      <c r="AG2043" s="1">
        <v>0.25259999999999999</v>
      </c>
      <c r="AI2043" s="2">
        <v>41583</v>
      </c>
      <c r="AJ2043" s="1">
        <v>3.7214999999999998</v>
      </c>
      <c r="AL2043" s="2">
        <v>41584</v>
      </c>
      <c r="AM2043" s="1">
        <v>2.754</v>
      </c>
      <c r="AO2043" s="2">
        <v>41582</v>
      </c>
      <c r="AP2043" s="1">
        <v>0.41499999999999998</v>
      </c>
      <c r="AR2043" s="2">
        <v>41575</v>
      </c>
      <c r="AS2043" s="1">
        <v>0.29099999999999998</v>
      </c>
      <c r="AU2043" s="2">
        <v>41582</v>
      </c>
      <c r="AV2043" s="1">
        <v>2.625</v>
      </c>
      <c r="AX2043" s="2">
        <v>41579</v>
      </c>
      <c r="AY2043" s="1">
        <v>2.585</v>
      </c>
      <c r="BA2043" s="116">
        <v>41582</v>
      </c>
      <c r="BB2043" s="1">
        <v>1.9729999999999999</v>
      </c>
      <c r="BD2043" s="2">
        <v>41572</v>
      </c>
      <c r="BE2043" s="1">
        <v>0.57499999999999996</v>
      </c>
      <c r="BG2043" s="2">
        <v>41695</v>
      </c>
      <c r="BH2043" s="1">
        <v>2.7</v>
      </c>
      <c r="BI2043" s="2"/>
      <c r="BJ2043" s="2">
        <v>41695</v>
      </c>
      <c r="BK2043" s="1">
        <v>1.53</v>
      </c>
      <c r="BM2043" s="2">
        <v>41583</v>
      </c>
      <c r="BN2043" s="1">
        <v>1.1405000000000001</v>
      </c>
    </row>
    <row r="2044" spans="2:66">
      <c r="B2044" s="2">
        <v>42076</v>
      </c>
      <c r="C2044" s="1">
        <v>1.9</v>
      </c>
      <c r="E2044" s="2">
        <v>41534</v>
      </c>
      <c r="F2044" s="1">
        <v>2.52</v>
      </c>
      <c r="H2044" s="2">
        <v>41563</v>
      </c>
      <c r="I2044" s="1">
        <v>2.87</v>
      </c>
      <c r="K2044" s="2">
        <v>41561</v>
      </c>
      <c r="L2044" s="1">
        <v>3.54</v>
      </c>
      <c r="N2044" s="2">
        <v>41569</v>
      </c>
      <c r="O2044" s="1">
        <v>3.09</v>
      </c>
      <c r="Q2044" s="2">
        <v>41596</v>
      </c>
      <c r="R2044" s="1">
        <v>3.395</v>
      </c>
      <c r="T2044" s="2">
        <v>41600</v>
      </c>
      <c r="U2044" s="1">
        <v>3.1724999999999999</v>
      </c>
      <c r="W2044" s="2">
        <v>41603</v>
      </c>
      <c r="X2044" s="1">
        <v>2.9750000000000001</v>
      </c>
      <c r="Z2044" s="2">
        <v>41591</v>
      </c>
      <c r="AA2044" s="1">
        <v>2.8275000000000001</v>
      </c>
      <c r="AC2044" s="2">
        <v>41593</v>
      </c>
      <c r="AD2044" s="1">
        <v>2.7225000000000001</v>
      </c>
      <c r="AF2044" s="2">
        <v>42032</v>
      </c>
      <c r="AG2044" s="1">
        <v>0.25459999999999999</v>
      </c>
      <c r="AI2044" s="2">
        <v>41584</v>
      </c>
      <c r="AJ2044" s="1">
        <v>3.7124999999999999</v>
      </c>
      <c r="AL2044" s="2">
        <v>41585</v>
      </c>
      <c r="AM2044" s="1">
        <v>2.7133000000000003</v>
      </c>
      <c r="AO2044" s="2">
        <v>41583</v>
      </c>
      <c r="AP2044" s="1">
        <v>0.41710000000000003</v>
      </c>
      <c r="AR2044" s="2">
        <v>41576</v>
      </c>
      <c r="AS2044" s="1">
        <v>0.28970000000000001</v>
      </c>
      <c r="AU2044" s="2">
        <v>41583</v>
      </c>
      <c r="AV2044" s="1">
        <v>2.6677</v>
      </c>
      <c r="AX2044" s="2">
        <v>41582</v>
      </c>
      <c r="AY2044" s="1">
        <v>2.57</v>
      </c>
      <c r="BA2044" s="116">
        <v>41583</v>
      </c>
      <c r="BB2044" s="1">
        <v>2.0194999999999999</v>
      </c>
      <c r="BD2044" s="2">
        <v>41575</v>
      </c>
      <c r="BE2044" s="1">
        <v>0.57799999999999996</v>
      </c>
      <c r="BG2044" s="2">
        <v>41696</v>
      </c>
      <c r="BH2044" s="1">
        <v>2.67</v>
      </c>
      <c r="BI2044" s="2"/>
      <c r="BJ2044" s="2">
        <v>41696</v>
      </c>
      <c r="BK2044" s="1">
        <v>1.5</v>
      </c>
      <c r="BM2044" s="2">
        <v>41584</v>
      </c>
      <c r="BN2044" s="1">
        <v>1.1439999999999999</v>
      </c>
    </row>
    <row r="2045" spans="2:66">
      <c r="B2045" s="2">
        <v>42079</v>
      </c>
      <c r="C2045" s="1">
        <v>1.8900000000000001</v>
      </c>
      <c r="E2045" s="2">
        <v>41540</v>
      </c>
      <c r="F2045" s="1">
        <v>2.5099999999999998</v>
      </c>
      <c r="H2045" s="2">
        <v>41564</v>
      </c>
      <c r="I2045" s="1">
        <v>2.85</v>
      </c>
      <c r="K2045" s="2">
        <v>41562</v>
      </c>
      <c r="L2045" s="1">
        <v>3.5300000000000002</v>
      </c>
      <c r="N2045" s="2">
        <v>41570</v>
      </c>
      <c r="O2045" s="1">
        <v>3.02</v>
      </c>
      <c r="Q2045" s="2">
        <v>41597</v>
      </c>
      <c r="R2045" s="1">
        <v>3.4224999999999999</v>
      </c>
      <c r="T2045" s="2">
        <v>41603</v>
      </c>
      <c r="U2045" s="1">
        <v>3.1825000000000001</v>
      </c>
      <c r="W2045" s="2">
        <v>41604</v>
      </c>
      <c r="X2045" s="1">
        <v>2.9725000000000001</v>
      </c>
      <c r="Z2045" s="2">
        <v>41592</v>
      </c>
      <c r="AA2045" s="1">
        <v>2.8224999999999998</v>
      </c>
      <c r="AC2045" s="2">
        <v>41596</v>
      </c>
      <c r="AD2045" s="1">
        <v>2.7199999999999998</v>
      </c>
      <c r="AF2045" s="2">
        <v>42033</v>
      </c>
      <c r="AG2045" s="1">
        <v>0.25459999999999999</v>
      </c>
      <c r="AI2045" s="2">
        <v>41585</v>
      </c>
      <c r="AJ2045" s="1">
        <v>3.645</v>
      </c>
      <c r="AL2045" s="2">
        <v>41586</v>
      </c>
      <c r="AM2045" s="1">
        <v>2.8515000000000001</v>
      </c>
      <c r="AO2045" s="2">
        <v>41584</v>
      </c>
      <c r="AP2045" s="1">
        <v>0.40450000000000003</v>
      </c>
      <c r="AR2045" s="2">
        <v>41577</v>
      </c>
      <c r="AS2045" s="1">
        <v>0.28999999999999998</v>
      </c>
      <c r="AU2045" s="2">
        <v>41584</v>
      </c>
      <c r="AV2045" s="1">
        <v>2.6970000000000001</v>
      </c>
      <c r="AX2045" s="2">
        <v>41583</v>
      </c>
      <c r="AY2045" s="1">
        <v>2.6156999999999999</v>
      </c>
      <c r="BA2045" s="116">
        <v>41584</v>
      </c>
      <c r="BB2045" s="1">
        <v>2.0369999999999999</v>
      </c>
      <c r="BD2045" s="2">
        <v>41576</v>
      </c>
      <c r="BE2045" s="1">
        <v>0.56999999999999995</v>
      </c>
      <c r="BG2045" s="2">
        <v>41697</v>
      </c>
      <c r="BH2045" s="1">
        <v>2.65</v>
      </c>
      <c r="BI2045" s="2"/>
      <c r="BJ2045" s="2">
        <v>41697</v>
      </c>
      <c r="BK2045" s="1">
        <v>1.49</v>
      </c>
      <c r="BM2045" s="2">
        <v>41585</v>
      </c>
      <c r="BN2045" s="1">
        <v>1.0569999999999999</v>
      </c>
    </row>
    <row r="2046" spans="2:66">
      <c r="B2046" s="2">
        <v>42080</v>
      </c>
      <c r="C2046" s="1">
        <v>1.88</v>
      </c>
      <c r="E2046" s="2">
        <v>41541</v>
      </c>
      <c r="F2046" s="1">
        <v>2.52</v>
      </c>
      <c r="H2046" s="2">
        <v>41565</v>
      </c>
      <c r="I2046" s="1">
        <v>2.82</v>
      </c>
      <c r="K2046" s="2">
        <v>41563</v>
      </c>
      <c r="L2046" s="1">
        <v>3.51</v>
      </c>
      <c r="N2046" s="2">
        <v>41571</v>
      </c>
      <c r="O2046" s="1">
        <v>3.04</v>
      </c>
      <c r="Q2046" s="2">
        <v>41598</v>
      </c>
      <c r="R2046" s="1">
        <v>3.4249999999999998</v>
      </c>
      <c r="T2046" s="2">
        <v>41604</v>
      </c>
      <c r="U2046" s="1">
        <v>3.1749999999999998</v>
      </c>
      <c r="W2046" s="2">
        <v>41605</v>
      </c>
      <c r="X2046" s="1">
        <v>2.9699999999999998</v>
      </c>
      <c r="Z2046" s="2">
        <v>41593</v>
      </c>
      <c r="AA2046" s="1">
        <v>2.8224999999999998</v>
      </c>
      <c r="AC2046" s="2">
        <v>41597</v>
      </c>
      <c r="AD2046" s="1">
        <v>2.7250000000000001</v>
      </c>
      <c r="AF2046" s="2">
        <v>42034</v>
      </c>
      <c r="AG2046" s="1">
        <v>0.25309999999999999</v>
      </c>
      <c r="AI2046" s="2">
        <v>41586</v>
      </c>
      <c r="AJ2046" s="1">
        <v>3.7810000000000001</v>
      </c>
      <c r="AL2046" s="2">
        <v>41589</v>
      </c>
      <c r="AM2046" s="1">
        <v>2.8460000000000001</v>
      </c>
      <c r="AO2046" s="2">
        <v>41585</v>
      </c>
      <c r="AP2046" s="1">
        <v>0.39950000000000002</v>
      </c>
      <c r="AR2046" s="2">
        <v>41578</v>
      </c>
      <c r="AS2046" s="1">
        <v>0.28799999999999998</v>
      </c>
      <c r="AU2046" s="2">
        <v>41585</v>
      </c>
      <c r="AV2046" s="1">
        <v>2.6515</v>
      </c>
      <c r="AX2046" s="2">
        <v>41584</v>
      </c>
      <c r="AY2046" s="1">
        <v>2.6419999999999999</v>
      </c>
      <c r="BA2046" s="116">
        <v>41585</v>
      </c>
      <c r="BB2046" s="1">
        <v>1.9695</v>
      </c>
      <c r="BD2046" s="2">
        <v>41577</v>
      </c>
      <c r="BE2046" s="1">
        <v>0.54500000000000004</v>
      </c>
      <c r="BG2046" s="2">
        <v>41698</v>
      </c>
      <c r="BH2046" s="1">
        <v>2.66</v>
      </c>
      <c r="BI2046" s="2"/>
      <c r="BJ2046" s="2">
        <v>41698</v>
      </c>
      <c r="BK2046" s="1">
        <v>1.51</v>
      </c>
      <c r="BM2046" s="2">
        <v>41586</v>
      </c>
      <c r="BN2046" s="1">
        <v>1.1134999999999999</v>
      </c>
    </row>
    <row r="2047" spans="2:66">
      <c r="B2047" s="2">
        <v>42081</v>
      </c>
      <c r="C2047" s="1">
        <v>1.87</v>
      </c>
      <c r="E2047" s="2">
        <v>41542</v>
      </c>
      <c r="F2047" s="1">
        <v>2.5300000000000002</v>
      </c>
      <c r="H2047" s="2">
        <v>41568</v>
      </c>
      <c r="I2047" s="1">
        <v>2.84</v>
      </c>
      <c r="K2047" s="2">
        <v>41564</v>
      </c>
      <c r="L2047" s="1">
        <v>3.49</v>
      </c>
      <c r="N2047" s="2">
        <v>41572</v>
      </c>
      <c r="O2047" s="1">
        <v>3.03</v>
      </c>
      <c r="Q2047" s="2">
        <v>41599</v>
      </c>
      <c r="R2047" s="1">
        <v>3.4675000000000002</v>
      </c>
      <c r="T2047" s="2">
        <v>41605</v>
      </c>
      <c r="U2047" s="1">
        <v>3.1724999999999999</v>
      </c>
      <c r="W2047" s="2">
        <v>41606</v>
      </c>
      <c r="X2047" s="1">
        <v>2.9775</v>
      </c>
      <c r="Z2047" s="2">
        <v>41596</v>
      </c>
      <c r="AA2047" s="1">
        <v>2.82</v>
      </c>
      <c r="AC2047" s="2">
        <v>41598</v>
      </c>
      <c r="AD2047" s="1">
        <v>2.7225000000000001</v>
      </c>
      <c r="AF2047" s="2">
        <v>42037</v>
      </c>
      <c r="AG2047" s="1">
        <v>0.25209999999999999</v>
      </c>
      <c r="AI2047" s="2">
        <v>41589</v>
      </c>
      <c r="AJ2047" s="1">
        <v>3.7759999999999998</v>
      </c>
      <c r="AL2047" s="2">
        <v>41590</v>
      </c>
      <c r="AM2047" s="1">
        <v>2.8725000000000001</v>
      </c>
      <c r="AO2047" s="2">
        <v>41586</v>
      </c>
      <c r="AP2047" s="1">
        <v>0.4234</v>
      </c>
      <c r="AR2047" s="2">
        <v>41579</v>
      </c>
      <c r="AS2047" s="1">
        <v>0.28499999999999998</v>
      </c>
      <c r="AU2047" s="2">
        <v>41586</v>
      </c>
      <c r="AV2047" s="1">
        <v>2.7090000000000001</v>
      </c>
      <c r="AX2047" s="2">
        <v>41585</v>
      </c>
      <c r="AY2047" s="1">
        <v>2.5895000000000001</v>
      </c>
      <c r="BA2047" s="116">
        <v>41586</v>
      </c>
      <c r="BB2047" s="1">
        <v>2.0449999999999999</v>
      </c>
      <c r="BD2047" s="2">
        <v>41578</v>
      </c>
      <c r="BE2047" s="1">
        <v>0.49299999999999999</v>
      </c>
      <c r="BG2047" s="2">
        <v>41701</v>
      </c>
      <c r="BH2047" s="1">
        <v>2.6</v>
      </c>
      <c r="BI2047" s="2"/>
      <c r="BJ2047" s="2">
        <v>41701</v>
      </c>
      <c r="BK2047" s="1">
        <v>1.46</v>
      </c>
      <c r="BM2047" s="2">
        <v>41589</v>
      </c>
      <c r="BN2047" s="1">
        <v>1.115</v>
      </c>
    </row>
    <row r="2048" spans="2:66">
      <c r="B2048" s="2">
        <v>42082</v>
      </c>
      <c r="C2048" s="1">
        <v>1.87</v>
      </c>
      <c r="E2048" s="2">
        <v>41543</v>
      </c>
      <c r="F2048" s="1">
        <v>2.5300000000000002</v>
      </c>
      <c r="H2048" s="2">
        <v>41569</v>
      </c>
      <c r="I2048" s="1">
        <v>2.83</v>
      </c>
      <c r="K2048" s="2">
        <v>41565</v>
      </c>
      <c r="L2048" s="1">
        <v>3.44</v>
      </c>
      <c r="N2048" s="2">
        <v>41575</v>
      </c>
      <c r="O2048" s="1">
        <v>3.05</v>
      </c>
      <c r="Q2048" s="2">
        <v>41600</v>
      </c>
      <c r="R2048" s="1">
        <v>3.4525000000000001</v>
      </c>
      <c r="T2048" s="2">
        <v>41606</v>
      </c>
      <c r="U2048" s="1">
        <v>3.1775000000000002</v>
      </c>
      <c r="W2048" s="2">
        <v>41607</v>
      </c>
      <c r="X2048" s="1">
        <v>2.9925000000000002</v>
      </c>
      <c r="Z2048" s="2">
        <v>41597</v>
      </c>
      <c r="AA2048" s="1">
        <v>2.8325</v>
      </c>
      <c r="AC2048" s="2">
        <v>41599</v>
      </c>
      <c r="AD2048" s="1">
        <v>2.7275</v>
      </c>
      <c r="AF2048" s="2">
        <v>42038</v>
      </c>
      <c r="AG2048" s="1">
        <v>0.25509999999999999</v>
      </c>
      <c r="AI2048" s="2">
        <v>41590</v>
      </c>
      <c r="AJ2048" s="1">
        <v>3.7909999999999999</v>
      </c>
      <c r="AL2048" s="2">
        <v>41591</v>
      </c>
      <c r="AM2048" s="1">
        <v>2.7894999999999999</v>
      </c>
      <c r="AO2048" s="2">
        <v>41589</v>
      </c>
      <c r="AP2048" s="1">
        <v>0.42</v>
      </c>
      <c r="AR2048" s="2">
        <v>41582</v>
      </c>
      <c r="AS2048" s="1">
        <v>0.28100000000000003</v>
      </c>
      <c r="AU2048" s="2">
        <v>41589</v>
      </c>
      <c r="AV2048" s="1">
        <v>2.7160000000000002</v>
      </c>
      <c r="AX2048" s="2">
        <v>41586</v>
      </c>
      <c r="AY2048" s="1">
        <v>2.6539999999999999</v>
      </c>
      <c r="BA2048" s="116">
        <v>41589</v>
      </c>
      <c r="BB2048" s="1">
        <v>2.0459999999999998</v>
      </c>
      <c r="BD2048" s="2">
        <v>41579</v>
      </c>
      <c r="BE2048" s="1">
        <v>0.48399999999999999</v>
      </c>
      <c r="BG2048" s="2">
        <v>41702</v>
      </c>
      <c r="BH2048" s="1">
        <v>2.7</v>
      </c>
      <c r="BI2048" s="2"/>
      <c r="BJ2048" s="2">
        <v>41702</v>
      </c>
      <c r="BK2048" s="1">
        <v>1.54</v>
      </c>
      <c r="BM2048" s="2">
        <v>41590</v>
      </c>
      <c r="BN2048" s="1">
        <v>1.1202000000000001</v>
      </c>
    </row>
    <row r="2049" spans="2:66">
      <c r="B2049" s="2">
        <v>42083</v>
      </c>
      <c r="C2049" s="1">
        <v>1.8599999999999999</v>
      </c>
      <c r="E2049" s="2">
        <v>41544</v>
      </c>
      <c r="F2049" s="1">
        <v>2.5300000000000002</v>
      </c>
      <c r="H2049" s="2">
        <v>41570</v>
      </c>
      <c r="I2049" s="1">
        <v>2.79</v>
      </c>
      <c r="K2049" s="2">
        <v>41568</v>
      </c>
      <c r="L2049" s="1">
        <v>3.45</v>
      </c>
      <c r="N2049" s="2">
        <v>41576</v>
      </c>
      <c r="O2049" s="1">
        <v>3.05</v>
      </c>
      <c r="Q2049" s="2">
        <v>41603</v>
      </c>
      <c r="R2049" s="1">
        <v>3.4575</v>
      </c>
      <c r="T2049" s="2">
        <v>41607</v>
      </c>
      <c r="U2049" s="1">
        <v>3.1949999999999998</v>
      </c>
      <c r="W2049" s="2">
        <v>41610</v>
      </c>
      <c r="X2049" s="1">
        <v>3.0150000000000001</v>
      </c>
      <c r="Z2049" s="2">
        <v>41598</v>
      </c>
      <c r="AA2049" s="1">
        <v>2.8325</v>
      </c>
      <c r="AC2049" s="2">
        <v>41600</v>
      </c>
      <c r="AD2049" s="1">
        <v>2.7149999999999999</v>
      </c>
      <c r="AF2049" s="2">
        <v>42039</v>
      </c>
      <c r="AG2049" s="1">
        <v>0.25509999999999999</v>
      </c>
      <c r="AI2049" s="2">
        <v>41591</v>
      </c>
      <c r="AJ2049" s="1">
        <v>3.7374999999999998</v>
      </c>
      <c r="AL2049" s="2">
        <v>41592</v>
      </c>
      <c r="AM2049" s="1">
        <v>2.7549999999999999</v>
      </c>
      <c r="AO2049" s="2">
        <v>41590</v>
      </c>
      <c r="AP2049" s="1">
        <v>0.43419999999999997</v>
      </c>
      <c r="AR2049" s="2">
        <v>41583</v>
      </c>
      <c r="AS2049" s="1">
        <v>0.28110000000000002</v>
      </c>
      <c r="AU2049" s="2">
        <v>41590</v>
      </c>
      <c r="AV2049" s="1">
        <v>2.7545000000000002</v>
      </c>
      <c r="AX2049" s="2">
        <v>41589</v>
      </c>
      <c r="AY2049" s="1">
        <v>2.66</v>
      </c>
      <c r="BA2049" s="116">
        <v>41590</v>
      </c>
      <c r="BB2049" s="1">
        <v>2.073</v>
      </c>
      <c r="BD2049" s="2">
        <v>41582</v>
      </c>
      <c r="BE2049" s="1">
        <v>0.48199999999999998</v>
      </c>
      <c r="BG2049" s="2">
        <v>41703</v>
      </c>
      <c r="BH2049" s="1">
        <v>2.7</v>
      </c>
      <c r="BI2049" s="2"/>
      <c r="BJ2049" s="2">
        <v>41703</v>
      </c>
      <c r="BK2049" s="1">
        <v>1.54</v>
      </c>
      <c r="BM2049" s="2">
        <v>41591</v>
      </c>
      <c r="BN2049" s="1">
        <v>1.071</v>
      </c>
    </row>
    <row r="2050" spans="2:66">
      <c r="B2050" s="2">
        <v>42086</v>
      </c>
      <c r="C2050" s="1">
        <v>1.8599999999999999</v>
      </c>
      <c r="E2050" s="2">
        <v>41547</v>
      </c>
      <c r="F2050" s="1">
        <v>2.5300000000000002</v>
      </c>
      <c r="H2050" s="2">
        <v>41571</v>
      </c>
      <c r="I2050" s="1">
        <v>2.8</v>
      </c>
      <c r="K2050" s="2">
        <v>41569</v>
      </c>
      <c r="L2050" s="1">
        <v>3.44</v>
      </c>
      <c r="N2050" s="2">
        <v>41577</v>
      </c>
      <c r="O2050" s="1">
        <v>3.03</v>
      </c>
      <c r="Q2050" s="2">
        <v>41604</v>
      </c>
      <c r="R2050" s="1">
        <v>3.45</v>
      </c>
      <c r="T2050" s="2">
        <v>41610</v>
      </c>
      <c r="U2050" s="1">
        <v>3.22</v>
      </c>
      <c r="W2050" s="2">
        <v>41611</v>
      </c>
      <c r="X2050" s="1">
        <v>3.0150000000000001</v>
      </c>
      <c r="Z2050" s="2">
        <v>41599</v>
      </c>
      <c r="AA2050" s="1">
        <v>2.8449999999999998</v>
      </c>
      <c r="AC2050" s="2">
        <v>41603</v>
      </c>
      <c r="AD2050" s="1">
        <v>2.7199999999999998</v>
      </c>
      <c r="AF2050" s="2">
        <v>42040</v>
      </c>
      <c r="AG2050" s="1">
        <v>0.25609999999999999</v>
      </c>
      <c r="AI2050" s="2">
        <v>41592</v>
      </c>
      <c r="AJ2050" s="1">
        <v>3.7035</v>
      </c>
      <c r="AL2050" s="2">
        <v>41593</v>
      </c>
      <c r="AM2050" s="1">
        <v>2.746</v>
      </c>
      <c r="AO2050" s="2">
        <v>41591</v>
      </c>
      <c r="AP2050" s="1">
        <v>0.40450000000000003</v>
      </c>
      <c r="AR2050" s="2">
        <v>41584</v>
      </c>
      <c r="AS2050" s="1">
        <v>0.27800000000000002</v>
      </c>
      <c r="AU2050" s="2">
        <v>41591</v>
      </c>
      <c r="AV2050" s="1">
        <v>2.7029999999999998</v>
      </c>
      <c r="AX2050" s="2">
        <v>41590</v>
      </c>
      <c r="AY2050" s="1">
        <v>2.6970000000000001</v>
      </c>
      <c r="BA2050" s="116">
        <v>41591</v>
      </c>
      <c r="BB2050" s="1">
        <v>2.0169999999999999</v>
      </c>
      <c r="BD2050" s="2">
        <v>41583</v>
      </c>
      <c r="BE2050" s="1">
        <v>0.51200000000000001</v>
      </c>
      <c r="BG2050" s="2">
        <v>41704</v>
      </c>
      <c r="BH2050" s="1">
        <v>2.74</v>
      </c>
      <c r="BI2050" s="2"/>
      <c r="BJ2050" s="2">
        <v>41704</v>
      </c>
      <c r="BK2050" s="1">
        <v>1.5699999999999998</v>
      </c>
      <c r="BM2050" s="2">
        <v>41592</v>
      </c>
      <c r="BN2050" s="1">
        <v>1.0634999999999999</v>
      </c>
    </row>
    <row r="2051" spans="2:66">
      <c r="B2051" s="2">
        <v>42087</v>
      </c>
      <c r="C2051" s="1">
        <v>1.8599999999999999</v>
      </c>
      <c r="E2051" s="2">
        <v>41548</v>
      </c>
      <c r="F2051" s="1">
        <v>2.54</v>
      </c>
      <c r="H2051" s="2">
        <v>41572</v>
      </c>
      <c r="I2051" s="1">
        <v>2.8</v>
      </c>
      <c r="K2051" s="2">
        <v>41570</v>
      </c>
      <c r="L2051" s="1">
        <v>3.35</v>
      </c>
      <c r="N2051" s="2">
        <v>41578</v>
      </c>
      <c r="O2051" s="1">
        <v>3.04</v>
      </c>
      <c r="Q2051" s="2">
        <v>41605</v>
      </c>
      <c r="R2051" s="1">
        <v>3.44</v>
      </c>
      <c r="T2051" s="2">
        <v>41611</v>
      </c>
      <c r="U2051" s="1">
        <v>3.2225000000000001</v>
      </c>
      <c r="W2051" s="2">
        <v>41612</v>
      </c>
      <c r="X2051" s="1">
        <v>3.0125000000000002</v>
      </c>
      <c r="Z2051" s="2">
        <v>41600</v>
      </c>
      <c r="AA2051" s="1">
        <v>2.83</v>
      </c>
      <c r="AC2051" s="2">
        <v>41604</v>
      </c>
      <c r="AD2051" s="1">
        <v>2.7175000000000002</v>
      </c>
      <c r="AF2051" s="2">
        <v>42041</v>
      </c>
      <c r="AG2051" s="1">
        <v>0.25559999999999999</v>
      </c>
      <c r="AI2051" s="2">
        <v>41593</v>
      </c>
      <c r="AJ2051" s="1">
        <v>3.6764999999999999</v>
      </c>
      <c r="AL2051" s="2">
        <v>41596</v>
      </c>
      <c r="AM2051" s="1">
        <v>2.7050000000000001</v>
      </c>
      <c r="AO2051" s="2">
        <v>41592</v>
      </c>
      <c r="AP2051" s="1">
        <v>0.39250000000000002</v>
      </c>
      <c r="AR2051" s="2">
        <v>41585</v>
      </c>
      <c r="AS2051" s="1">
        <v>0.27800000000000002</v>
      </c>
      <c r="AU2051" s="2">
        <v>41592</v>
      </c>
      <c r="AV2051" s="1">
        <v>2.6745000000000001</v>
      </c>
      <c r="AX2051" s="2">
        <v>41591</v>
      </c>
      <c r="AY2051" s="1">
        <v>2.6459999999999999</v>
      </c>
      <c r="BA2051" s="116">
        <v>41592</v>
      </c>
      <c r="BB2051" s="1">
        <v>1.9864999999999999</v>
      </c>
      <c r="BD2051" s="2">
        <v>41584</v>
      </c>
      <c r="BE2051" s="1">
        <v>0.503</v>
      </c>
      <c r="BG2051" s="2">
        <v>41705</v>
      </c>
      <c r="BH2051" s="1">
        <v>2.8</v>
      </c>
      <c r="BI2051" s="2"/>
      <c r="BJ2051" s="2">
        <v>41705</v>
      </c>
      <c r="BK2051" s="1">
        <v>1.65</v>
      </c>
      <c r="BM2051" s="2">
        <v>41593</v>
      </c>
      <c r="BN2051" s="1">
        <v>1.0706</v>
      </c>
    </row>
    <row r="2052" spans="2:66">
      <c r="B2052" s="2">
        <v>42088</v>
      </c>
      <c r="C2052" s="1">
        <v>1.8599999999999999</v>
      </c>
      <c r="E2052" s="2">
        <v>41549</v>
      </c>
      <c r="F2052" s="1">
        <v>2.5300000000000002</v>
      </c>
      <c r="H2052" s="2">
        <v>41575</v>
      </c>
      <c r="I2052" s="1">
        <v>2.82</v>
      </c>
      <c r="K2052" s="2">
        <v>41571</v>
      </c>
      <c r="L2052" s="1">
        <v>3.37</v>
      </c>
      <c r="N2052" s="2">
        <v>41579</v>
      </c>
      <c r="O2052" s="1">
        <v>3.09</v>
      </c>
      <c r="Q2052" s="2">
        <v>41606</v>
      </c>
      <c r="R2052" s="1">
        <v>3.4424999999999999</v>
      </c>
      <c r="T2052" s="2">
        <v>41612</v>
      </c>
      <c r="U2052" s="1">
        <v>3.2174999999999998</v>
      </c>
      <c r="W2052" s="2">
        <v>41613</v>
      </c>
      <c r="X2052" s="1">
        <v>3.0274999999999999</v>
      </c>
      <c r="Z2052" s="2">
        <v>41603</v>
      </c>
      <c r="AA2052" s="1">
        <v>2.8374999999999999</v>
      </c>
      <c r="AC2052" s="2">
        <v>41605</v>
      </c>
      <c r="AD2052" s="1">
        <v>2.7175000000000002</v>
      </c>
      <c r="AF2052" s="2">
        <v>42044</v>
      </c>
      <c r="AG2052" s="1">
        <v>0.25835000000000002</v>
      </c>
      <c r="AI2052" s="2">
        <v>41596</v>
      </c>
      <c r="AJ2052" s="1">
        <v>3.6444999999999999</v>
      </c>
      <c r="AL2052" s="2">
        <v>41597</v>
      </c>
      <c r="AM2052" s="1">
        <v>2.7368000000000001</v>
      </c>
      <c r="AO2052" s="2">
        <v>41593</v>
      </c>
      <c r="AP2052" s="1">
        <v>0.39</v>
      </c>
      <c r="AR2052" s="2">
        <v>41586</v>
      </c>
      <c r="AS2052" s="1">
        <v>0.28299999999999997</v>
      </c>
      <c r="AU2052" s="2">
        <v>41593</v>
      </c>
      <c r="AV2052" s="1">
        <v>2.6669999999999998</v>
      </c>
      <c r="AX2052" s="2">
        <v>41592</v>
      </c>
      <c r="AY2052" s="1">
        <v>2.6181000000000001</v>
      </c>
      <c r="BA2052" s="116">
        <v>41593</v>
      </c>
      <c r="BB2052" s="1">
        <v>1.986</v>
      </c>
      <c r="BD2052" s="2">
        <v>41585</v>
      </c>
      <c r="BE2052" s="1">
        <v>0.44600000000000001</v>
      </c>
      <c r="BG2052" s="2">
        <v>41708</v>
      </c>
      <c r="BH2052" s="1">
        <v>2.79</v>
      </c>
      <c r="BI2052" s="2"/>
      <c r="BJ2052" s="2">
        <v>41708</v>
      </c>
      <c r="BK2052" s="1">
        <v>1.6400000000000001</v>
      </c>
      <c r="BM2052" s="2">
        <v>41596</v>
      </c>
      <c r="BN2052" s="1">
        <v>1.0508999999999999</v>
      </c>
    </row>
    <row r="2053" spans="2:66">
      <c r="B2053" s="2">
        <v>42089</v>
      </c>
      <c r="C2053" s="1">
        <v>1.8599999999999999</v>
      </c>
      <c r="E2053" s="2">
        <v>41551</v>
      </c>
      <c r="F2053" s="1">
        <v>2.5300000000000002</v>
      </c>
      <c r="H2053" s="2">
        <v>41576</v>
      </c>
      <c r="I2053" s="1">
        <v>2.81</v>
      </c>
      <c r="K2053" s="2">
        <v>41572</v>
      </c>
      <c r="L2053" s="1">
        <v>3.36</v>
      </c>
      <c r="N2053" s="2">
        <v>41582</v>
      </c>
      <c r="O2053" s="1">
        <v>3.11</v>
      </c>
      <c r="Q2053" s="2">
        <v>41607</v>
      </c>
      <c r="R2053" s="1">
        <v>3.46</v>
      </c>
      <c r="T2053" s="2">
        <v>41613</v>
      </c>
      <c r="U2053" s="1">
        <v>3.24</v>
      </c>
      <c r="W2053" s="2">
        <v>41614</v>
      </c>
      <c r="X2053" s="1">
        <v>3.0150000000000001</v>
      </c>
      <c r="Z2053" s="2">
        <v>41604</v>
      </c>
      <c r="AA2053" s="1">
        <v>2.8374999999999999</v>
      </c>
      <c r="AC2053" s="2">
        <v>41606</v>
      </c>
      <c r="AD2053" s="1">
        <v>2.7250000000000001</v>
      </c>
      <c r="AF2053" s="2">
        <v>42045</v>
      </c>
      <c r="AG2053" s="1">
        <v>0.2581</v>
      </c>
      <c r="AI2053" s="2">
        <v>41597</v>
      </c>
      <c r="AJ2053" s="1">
        <v>3.6733000000000002</v>
      </c>
      <c r="AL2053" s="2">
        <v>41598</v>
      </c>
      <c r="AM2053" s="1">
        <v>2.819</v>
      </c>
      <c r="AO2053" s="2">
        <v>41596</v>
      </c>
      <c r="AP2053" s="1">
        <v>0.38300000000000001</v>
      </c>
      <c r="AR2053" s="2">
        <v>41589</v>
      </c>
      <c r="AS2053" s="1">
        <v>0.28100000000000003</v>
      </c>
      <c r="AU2053" s="2">
        <v>41596</v>
      </c>
      <c r="AV2053" s="1">
        <v>2.6509999999999998</v>
      </c>
      <c r="AX2053" s="2">
        <v>41593</v>
      </c>
      <c r="AY2053" s="1">
        <v>2.61</v>
      </c>
      <c r="BA2053" s="116">
        <v>41596</v>
      </c>
      <c r="BB2053" s="1">
        <v>1.9710000000000001</v>
      </c>
      <c r="BD2053" s="2">
        <v>41586</v>
      </c>
      <c r="BE2053" s="1">
        <v>0.46200000000000002</v>
      </c>
      <c r="BG2053" s="2">
        <v>41709</v>
      </c>
      <c r="BH2053" s="1">
        <v>2.77</v>
      </c>
      <c r="BI2053" s="2"/>
      <c r="BJ2053" s="2">
        <v>41709</v>
      </c>
      <c r="BK2053" s="1">
        <v>1.62</v>
      </c>
      <c r="BM2053" s="2">
        <v>41597</v>
      </c>
      <c r="BN2053" s="1">
        <v>1.0886</v>
      </c>
    </row>
    <row r="2054" spans="2:66">
      <c r="B2054" s="2">
        <v>42090</v>
      </c>
      <c r="C2054" s="1">
        <v>1.8599999999999999</v>
      </c>
      <c r="E2054" s="2">
        <v>41554</v>
      </c>
      <c r="F2054" s="1">
        <v>2.5300000000000002</v>
      </c>
      <c r="H2054" s="2">
        <v>41577</v>
      </c>
      <c r="I2054" s="1">
        <v>2.8</v>
      </c>
      <c r="K2054" s="2">
        <v>41575</v>
      </c>
      <c r="L2054" s="1">
        <v>3.4</v>
      </c>
      <c r="N2054" s="2">
        <v>41583</v>
      </c>
      <c r="O2054" s="1">
        <v>3.15</v>
      </c>
      <c r="Q2054" s="2">
        <v>41610</v>
      </c>
      <c r="R2054" s="1">
        <v>3.4925000000000002</v>
      </c>
      <c r="T2054" s="2">
        <v>41614</v>
      </c>
      <c r="U2054" s="1">
        <v>3.23</v>
      </c>
      <c r="W2054" s="2">
        <v>41617</v>
      </c>
      <c r="X2054" s="1">
        <v>2.9925000000000002</v>
      </c>
      <c r="Z2054" s="2">
        <v>41605</v>
      </c>
      <c r="AA2054" s="1">
        <v>2.835</v>
      </c>
      <c r="AC2054" s="2">
        <v>41607</v>
      </c>
      <c r="AD2054" s="1">
        <v>2.7324999999999999</v>
      </c>
      <c r="AF2054" s="2">
        <v>42046</v>
      </c>
      <c r="AG2054" s="1">
        <v>0.2581</v>
      </c>
      <c r="AI2054" s="2">
        <v>41598</v>
      </c>
      <c r="AJ2054" s="1">
        <v>3.7772999999999999</v>
      </c>
      <c r="AL2054" s="2">
        <v>41599</v>
      </c>
      <c r="AM2054" s="1">
        <v>2.8085</v>
      </c>
      <c r="AO2054" s="2">
        <v>41597</v>
      </c>
      <c r="AP2054" s="1">
        <v>0.39279999999999998</v>
      </c>
      <c r="AR2054" s="2">
        <v>41590</v>
      </c>
      <c r="AS2054" s="1">
        <v>0.28699999999999998</v>
      </c>
      <c r="AU2054" s="2">
        <v>41597</v>
      </c>
      <c r="AV2054" s="1">
        <v>2.6760000000000002</v>
      </c>
      <c r="AX2054" s="2">
        <v>41596</v>
      </c>
      <c r="AY2054" s="1">
        <v>2.593</v>
      </c>
      <c r="BA2054" s="116">
        <v>41597</v>
      </c>
      <c r="BB2054" s="1">
        <v>2.012</v>
      </c>
      <c r="BD2054" s="2">
        <v>41589</v>
      </c>
      <c r="BE2054" s="1">
        <v>0.46</v>
      </c>
      <c r="BG2054" s="2">
        <v>41710</v>
      </c>
      <c r="BH2054" s="1">
        <v>2.73</v>
      </c>
      <c r="BI2054" s="2"/>
      <c r="BJ2054" s="2">
        <v>41710</v>
      </c>
      <c r="BK2054" s="1">
        <v>1.5899999999999999</v>
      </c>
      <c r="BM2054" s="2">
        <v>41598</v>
      </c>
      <c r="BN2054" s="1">
        <v>1.0893999999999999</v>
      </c>
    </row>
    <row r="2055" spans="2:66">
      <c r="B2055" s="2">
        <v>42093</v>
      </c>
      <c r="C2055" s="1">
        <v>1.85</v>
      </c>
      <c r="E2055" s="2">
        <v>41555</v>
      </c>
      <c r="F2055" s="1">
        <v>2.5300000000000002</v>
      </c>
      <c r="H2055" s="2">
        <v>41578</v>
      </c>
      <c r="I2055" s="1">
        <v>2.81</v>
      </c>
      <c r="K2055" s="2">
        <v>41576</v>
      </c>
      <c r="L2055" s="1">
        <v>3.4</v>
      </c>
      <c r="N2055" s="2">
        <v>41584</v>
      </c>
      <c r="O2055" s="1">
        <v>3.14</v>
      </c>
      <c r="Q2055" s="2">
        <v>41611</v>
      </c>
      <c r="R2055" s="1">
        <v>3.4950000000000001</v>
      </c>
      <c r="T2055" s="2">
        <v>41617</v>
      </c>
      <c r="U2055" s="1">
        <v>3.2050000000000001</v>
      </c>
      <c r="W2055" s="2">
        <v>41618</v>
      </c>
      <c r="X2055" s="1">
        <v>2.9874999999999998</v>
      </c>
      <c r="Z2055" s="2">
        <v>41606</v>
      </c>
      <c r="AA2055" s="1">
        <v>2.8449999999999998</v>
      </c>
      <c r="AC2055" s="2">
        <v>41610</v>
      </c>
      <c r="AD2055" s="1">
        <v>2.7425000000000002</v>
      </c>
      <c r="AF2055" s="2">
        <v>42047</v>
      </c>
      <c r="AG2055" s="1">
        <v>0.2581</v>
      </c>
      <c r="AI2055" s="2">
        <v>41599</v>
      </c>
      <c r="AJ2055" s="1">
        <v>3.7534999999999998</v>
      </c>
      <c r="AL2055" s="2">
        <v>41600</v>
      </c>
      <c r="AM2055" s="1">
        <v>2.7875000000000001</v>
      </c>
      <c r="AO2055" s="2">
        <v>41598</v>
      </c>
      <c r="AP2055" s="1">
        <v>0.37330000000000002</v>
      </c>
      <c r="AR2055" s="2">
        <v>41591</v>
      </c>
      <c r="AS2055" s="1">
        <v>0.28100000000000003</v>
      </c>
      <c r="AU2055" s="2">
        <v>41598</v>
      </c>
      <c r="AV2055" s="1">
        <v>2.7176</v>
      </c>
      <c r="AX2055" s="2">
        <v>41597</v>
      </c>
      <c r="AY2055" s="1">
        <v>2.6259999999999999</v>
      </c>
      <c r="BA2055" s="116">
        <v>41598</v>
      </c>
      <c r="BB2055" s="1">
        <v>2.0369999999999999</v>
      </c>
      <c r="BD2055" s="2">
        <v>41590</v>
      </c>
      <c r="BE2055" s="1">
        <v>0.45700000000000002</v>
      </c>
      <c r="BG2055" s="2">
        <v>41711</v>
      </c>
      <c r="BH2055" s="1">
        <v>2.66</v>
      </c>
      <c r="BI2055" s="2"/>
      <c r="BJ2055" s="2">
        <v>41711</v>
      </c>
      <c r="BK2055" s="1">
        <v>1.53</v>
      </c>
      <c r="BM2055" s="2">
        <v>41599</v>
      </c>
      <c r="BN2055" s="1">
        <v>1.071</v>
      </c>
    </row>
    <row r="2056" spans="2:66">
      <c r="B2056" s="2">
        <v>42094</v>
      </c>
      <c r="C2056" s="1">
        <v>1.85</v>
      </c>
      <c r="E2056" s="2">
        <v>41557</v>
      </c>
      <c r="F2056" s="1">
        <v>2.5300000000000002</v>
      </c>
      <c r="H2056" s="2">
        <v>41579</v>
      </c>
      <c r="I2056" s="1">
        <v>2.85</v>
      </c>
      <c r="K2056" s="2">
        <v>41577</v>
      </c>
      <c r="L2056" s="1">
        <v>3.37</v>
      </c>
      <c r="N2056" s="2">
        <v>41585</v>
      </c>
      <c r="O2056" s="1">
        <v>3.16</v>
      </c>
      <c r="Q2056" s="2">
        <v>41612</v>
      </c>
      <c r="R2056" s="1">
        <v>3.49</v>
      </c>
      <c r="T2056" s="2">
        <v>41618</v>
      </c>
      <c r="U2056" s="1">
        <v>3.2025000000000001</v>
      </c>
      <c r="W2056" s="2">
        <v>41619</v>
      </c>
      <c r="X2056" s="1">
        <v>2.99</v>
      </c>
      <c r="Z2056" s="2">
        <v>41607</v>
      </c>
      <c r="AA2056" s="1">
        <v>2.8574999999999999</v>
      </c>
      <c r="AC2056" s="2">
        <v>41611</v>
      </c>
      <c r="AD2056" s="1">
        <v>2.7450000000000001</v>
      </c>
      <c r="AF2056" s="2">
        <v>42048</v>
      </c>
      <c r="AG2056" s="1">
        <v>0.2571</v>
      </c>
      <c r="AI2056" s="2">
        <v>41600</v>
      </c>
      <c r="AJ2056" s="1">
        <v>3.7250000000000001</v>
      </c>
      <c r="AL2056" s="2">
        <v>41603</v>
      </c>
      <c r="AM2056" s="1">
        <v>2.7725</v>
      </c>
      <c r="AO2056" s="2">
        <v>41599</v>
      </c>
      <c r="AP2056" s="1">
        <v>0.37</v>
      </c>
      <c r="AR2056" s="2">
        <v>41592</v>
      </c>
      <c r="AS2056" s="1">
        <v>0.27400000000000002</v>
      </c>
      <c r="AU2056" s="2">
        <v>41599</v>
      </c>
      <c r="AV2056" s="1">
        <v>2.6720000000000002</v>
      </c>
      <c r="AX2056" s="2">
        <v>41598</v>
      </c>
      <c r="AY2056" s="1">
        <v>2.6665000000000001</v>
      </c>
      <c r="BA2056" s="116">
        <v>41599</v>
      </c>
      <c r="BB2056" s="1">
        <v>2.0139999999999998</v>
      </c>
      <c r="BD2056" s="2">
        <v>41591</v>
      </c>
      <c r="BE2056" s="1">
        <v>0.432</v>
      </c>
      <c r="BG2056" s="2">
        <v>41712</v>
      </c>
      <c r="BH2056" s="1">
        <v>2.65</v>
      </c>
      <c r="BI2056" s="2"/>
      <c r="BJ2056" s="2">
        <v>41712</v>
      </c>
      <c r="BK2056" s="1">
        <v>1.55</v>
      </c>
      <c r="BM2056" s="2">
        <v>41600</v>
      </c>
      <c r="BN2056" s="1">
        <v>1.0761000000000001</v>
      </c>
    </row>
    <row r="2057" spans="2:66">
      <c r="B2057" s="2">
        <v>42095</v>
      </c>
      <c r="C2057" s="1">
        <v>1.85</v>
      </c>
      <c r="E2057" s="2">
        <v>41558</v>
      </c>
      <c r="F2057" s="1">
        <v>2.5300000000000002</v>
      </c>
      <c r="H2057" s="2">
        <v>41582</v>
      </c>
      <c r="I2057" s="1">
        <v>2.86</v>
      </c>
      <c r="K2057" s="2">
        <v>41578</v>
      </c>
      <c r="L2057" s="1">
        <v>3.39</v>
      </c>
      <c r="N2057" s="2">
        <v>41586</v>
      </c>
      <c r="O2057" s="1">
        <v>3.14</v>
      </c>
      <c r="Q2057" s="2">
        <v>41613</v>
      </c>
      <c r="R2057" s="1">
        <v>3.5249999999999999</v>
      </c>
      <c r="T2057" s="2">
        <v>41619</v>
      </c>
      <c r="U2057" s="1">
        <v>3.2025000000000001</v>
      </c>
      <c r="W2057" s="2">
        <v>41620</v>
      </c>
      <c r="X2057" s="1">
        <v>2.99</v>
      </c>
      <c r="Z2057" s="2">
        <v>41610</v>
      </c>
      <c r="AA2057" s="1">
        <v>2.875</v>
      </c>
      <c r="AC2057" s="2">
        <v>41612</v>
      </c>
      <c r="AD2057" s="1">
        <v>2.7374999999999998</v>
      </c>
      <c r="AF2057" s="2">
        <v>42051</v>
      </c>
      <c r="AG2057" s="1">
        <v>0.25619999999999998</v>
      </c>
      <c r="AI2057" s="2">
        <v>41603</v>
      </c>
      <c r="AJ2057" s="1">
        <v>3.7050000000000001</v>
      </c>
      <c r="AL2057" s="2">
        <v>41604</v>
      </c>
      <c r="AM2057" s="1">
        <v>2.7612999999999999</v>
      </c>
      <c r="AO2057" s="2">
        <v>41600</v>
      </c>
      <c r="AP2057" s="1">
        <v>0.374</v>
      </c>
      <c r="AR2057" s="2">
        <v>41593</v>
      </c>
      <c r="AS2057" s="1">
        <v>0.27100000000000002</v>
      </c>
      <c r="AU2057" s="2">
        <v>41600</v>
      </c>
      <c r="AV2057" s="1">
        <v>2.653</v>
      </c>
      <c r="AX2057" s="2">
        <v>41599</v>
      </c>
      <c r="AY2057" s="1">
        <v>2.6282999999999999</v>
      </c>
      <c r="BA2057" s="116">
        <v>41600</v>
      </c>
      <c r="BB2057" s="1">
        <v>2.0024999999999999</v>
      </c>
      <c r="BD2057" s="2">
        <v>41592</v>
      </c>
      <c r="BE2057" s="1">
        <v>0.44600000000000001</v>
      </c>
      <c r="BG2057" s="2">
        <v>41715</v>
      </c>
      <c r="BH2057" s="1">
        <v>2.7</v>
      </c>
      <c r="BI2057" s="2"/>
      <c r="BJ2057" s="2">
        <v>41715</v>
      </c>
      <c r="BK2057" s="1">
        <v>1.58</v>
      </c>
      <c r="BM2057" s="2">
        <v>41603</v>
      </c>
      <c r="BN2057" s="1">
        <v>1.0687</v>
      </c>
    </row>
    <row r="2058" spans="2:66">
      <c r="B2058" s="2">
        <v>42096</v>
      </c>
      <c r="C2058" s="1">
        <v>1.85</v>
      </c>
      <c r="E2058" s="2">
        <v>41561</v>
      </c>
      <c r="F2058" s="1">
        <v>2.54</v>
      </c>
      <c r="H2058" s="2">
        <v>41583</v>
      </c>
      <c r="I2058" s="1">
        <v>2.89</v>
      </c>
      <c r="K2058" s="2">
        <v>41579</v>
      </c>
      <c r="L2058" s="1">
        <v>3.45</v>
      </c>
      <c r="N2058" s="2">
        <v>41589</v>
      </c>
      <c r="O2058" s="1">
        <v>3.24</v>
      </c>
      <c r="Q2058" s="2">
        <v>41614</v>
      </c>
      <c r="R2058" s="1">
        <v>3.5125000000000002</v>
      </c>
      <c r="T2058" s="2">
        <v>41620</v>
      </c>
      <c r="U2058" s="1">
        <v>3.2050000000000001</v>
      </c>
      <c r="W2058" s="2">
        <v>41621</v>
      </c>
      <c r="X2058" s="1">
        <v>2.9675000000000002</v>
      </c>
      <c r="Z2058" s="2">
        <v>41611</v>
      </c>
      <c r="AA2058" s="1">
        <v>2.8774999999999999</v>
      </c>
      <c r="AC2058" s="2">
        <v>41613</v>
      </c>
      <c r="AD2058" s="1">
        <v>2.7374999999999998</v>
      </c>
      <c r="AF2058" s="2">
        <v>42052</v>
      </c>
      <c r="AG2058" s="1">
        <v>0.25669999999999998</v>
      </c>
      <c r="AI2058" s="2">
        <v>41604</v>
      </c>
      <c r="AJ2058" s="1">
        <v>3.6959</v>
      </c>
      <c r="AL2058" s="2">
        <v>41605</v>
      </c>
      <c r="AM2058" s="1">
        <v>2.7974999999999999</v>
      </c>
      <c r="AO2058" s="2">
        <v>41603</v>
      </c>
      <c r="AP2058" s="1">
        <v>0.37309999999999999</v>
      </c>
      <c r="AR2058" s="2">
        <v>41596</v>
      </c>
      <c r="AS2058" s="1">
        <v>0.26879999999999998</v>
      </c>
      <c r="AU2058" s="2">
        <v>41603</v>
      </c>
      <c r="AV2058" s="1">
        <v>2.6310000000000002</v>
      </c>
      <c r="AX2058" s="2">
        <v>41600</v>
      </c>
      <c r="AY2058" s="1">
        <v>2.613</v>
      </c>
      <c r="BA2058" s="116">
        <v>41603</v>
      </c>
      <c r="BB2058" s="1">
        <v>1.9790000000000001</v>
      </c>
      <c r="BD2058" s="2">
        <v>41593</v>
      </c>
      <c r="BE2058" s="1">
        <v>0.45200000000000001</v>
      </c>
      <c r="BG2058" s="2">
        <v>41716</v>
      </c>
      <c r="BH2058" s="1">
        <v>2.68</v>
      </c>
      <c r="BI2058" s="2"/>
      <c r="BJ2058" s="2">
        <v>41716</v>
      </c>
      <c r="BK2058" s="1">
        <v>1.56</v>
      </c>
      <c r="BM2058" s="2">
        <v>41604</v>
      </c>
      <c r="BN2058" s="1">
        <v>1.0529999999999999</v>
      </c>
    </row>
    <row r="2059" spans="2:66">
      <c r="B2059" s="2">
        <v>42097</v>
      </c>
      <c r="C2059" s="1">
        <v>1.85</v>
      </c>
      <c r="E2059" s="2">
        <v>41562</v>
      </c>
      <c r="F2059" s="1">
        <v>2.54</v>
      </c>
      <c r="H2059" s="2">
        <v>41584</v>
      </c>
      <c r="I2059" s="1">
        <v>2.89</v>
      </c>
      <c r="K2059" s="2">
        <v>41582</v>
      </c>
      <c r="L2059" s="1">
        <v>3.48</v>
      </c>
      <c r="N2059" s="2">
        <v>41590</v>
      </c>
      <c r="O2059" s="1">
        <v>3.25</v>
      </c>
      <c r="Q2059" s="2">
        <v>41617</v>
      </c>
      <c r="R2059" s="1">
        <v>3.4849999999999999</v>
      </c>
      <c r="T2059" s="2">
        <v>41621</v>
      </c>
      <c r="U2059" s="1">
        <v>3.1779999999999999</v>
      </c>
      <c r="W2059" s="2">
        <v>41624</v>
      </c>
      <c r="X2059" s="1">
        <v>2.9550000000000001</v>
      </c>
      <c r="Z2059" s="2">
        <v>41612</v>
      </c>
      <c r="AA2059" s="1">
        <v>2.875</v>
      </c>
      <c r="AC2059" s="2">
        <v>41614</v>
      </c>
      <c r="AD2059" s="1">
        <v>2.7275</v>
      </c>
      <c r="AF2059" s="2">
        <v>42053</v>
      </c>
      <c r="AG2059" s="1">
        <v>0.2606</v>
      </c>
      <c r="AI2059" s="2">
        <v>41605</v>
      </c>
      <c r="AJ2059" s="1">
        <v>3.7244999999999999</v>
      </c>
      <c r="AL2059" s="2">
        <v>41606</v>
      </c>
      <c r="AM2059" s="1">
        <v>2.7949999999999999</v>
      </c>
      <c r="AO2059" s="2">
        <v>41604</v>
      </c>
      <c r="AP2059" s="1">
        <v>0.3715</v>
      </c>
      <c r="AR2059" s="2">
        <v>41597</v>
      </c>
      <c r="AS2059" s="1">
        <v>0.27160000000000001</v>
      </c>
      <c r="AU2059" s="2">
        <v>41604</v>
      </c>
      <c r="AV2059" s="1">
        <v>2.6089000000000002</v>
      </c>
      <c r="AX2059" s="2">
        <v>41603</v>
      </c>
      <c r="AY2059" s="1">
        <v>2.589</v>
      </c>
      <c r="BA2059" s="116">
        <v>41604</v>
      </c>
      <c r="BB2059" s="1">
        <v>1.9559</v>
      </c>
      <c r="BD2059" s="2">
        <v>41596</v>
      </c>
      <c r="BE2059" s="1">
        <v>0.44700000000000001</v>
      </c>
      <c r="BG2059" s="2">
        <v>41717</v>
      </c>
      <c r="BH2059" s="1">
        <v>2.7800000000000002</v>
      </c>
      <c r="BI2059" s="2"/>
      <c r="BJ2059" s="2">
        <v>41717</v>
      </c>
      <c r="BK2059" s="1">
        <v>1.75</v>
      </c>
      <c r="BM2059" s="2">
        <v>41605</v>
      </c>
      <c r="BN2059" s="1">
        <v>1.0532999999999999</v>
      </c>
    </row>
    <row r="2060" spans="2:66">
      <c r="B2060" s="2">
        <v>42100</v>
      </c>
      <c r="C2060" s="1">
        <v>1.85</v>
      </c>
      <c r="E2060" s="2">
        <v>41563</v>
      </c>
      <c r="F2060" s="1">
        <v>2.54</v>
      </c>
      <c r="H2060" s="2">
        <v>41585</v>
      </c>
      <c r="I2060" s="1">
        <v>2.9</v>
      </c>
      <c r="K2060" s="2">
        <v>41583</v>
      </c>
      <c r="L2060" s="1">
        <v>3.52</v>
      </c>
      <c r="N2060" s="2">
        <v>41591</v>
      </c>
      <c r="O2060" s="1">
        <v>3.23</v>
      </c>
      <c r="Q2060" s="2">
        <v>41618</v>
      </c>
      <c r="R2060" s="1">
        <v>3.4824999999999999</v>
      </c>
      <c r="T2060" s="2">
        <v>41624</v>
      </c>
      <c r="U2060" s="1">
        <v>3.1575000000000002</v>
      </c>
      <c r="W2060" s="2">
        <v>41625</v>
      </c>
      <c r="X2060" s="1">
        <v>2.9375</v>
      </c>
      <c r="Z2060" s="2">
        <v>41613</v>
      </c>
      <c r="AA2060" s="1">
        <v>2.8849999999999998</v>
      </c>
      <c r="AC2060" s="2">
        <v>41617</v>
      </c>
      <c r="AD2060" s="1">
        <v>2.7124999999999999</v>
      </c>
      <c r="AF2060" s="2">
        <v>42054</v>
      </c>
      <c r="AG2060" s="1">
        <v>0.26150000000000001</v>
      </c>
      <c r="AI2060" s="2">
        <v>41606</v>
      </c>
      <c r="AJ2060" s="1">
        <v>3.7290000000000001</v>
      </c>
      <c r="AL2060" s="2">
        <v>41607</v>
      </c>
      <c r="AM2060" s="1">
        <v>2.81</v>
      </c>
      <c r="AO2060" s="2">
        <v>41605</v>
      </c>
      <c r="AP2060" s="1">
        <v>0.36849999999999999</v>
      </c>
      <c r="AR2060" s="2">
        <v>41598</v>
      </c>
      <c r="AS2060" s="1">
        <v>0.25700000000000001</v>
      </c>
      <c r="AU2060" s="2">
        <v>41605</v>
      </c>
      <c r="AV2060" s="1">
        <v>2.6379999999999999</v>
      </c>
      <c r="AX2060" s="2">
        <v>41604</v>
      </c>
      <c r="AY2060" s="1">
        <v>2.5659000000000001</v>
      </c>
      <c r="BA2060" s="116">
        <v>41605</v>
      </c>
      <c r="BB2060" s="1">
        <v>1.9868999999999999</v>
      </c>
      <c r="BD2060" s="2">
        <v>41597</v>
      </c>
      <c r="BE2060" s="1">
        <v>0.45900000000000002</v>
      </c>
      <c r="BG2060" s="2">
        <v>41718</v>
      </c>
      <c r="BH2060" s="1">
        <v>2.79</v>
      </c>
      <c r="BI2060" s="2"/>
      <c r="BJ2060" s="2">
        <v>41718</v>
      </c>
      <c r="BK2060" s="1">
        <v>1.73</v>
      </c>
      <c r="BM2060" s="2">
        <v>41606</v>
      </c>
      <c r="BN2060" s="1">
        <v>1.054</v>
      </c>
    </row>
    <row r="2061" spans="2:66">
      <c r="B2061" s="2">
        <v>42101</v>
      </c>
      <c r="C2061" s="1">
        <v>1.83</v>
      </c>
      <c r="E2061" s="2">
        <v>41564</v>
      </c>
      <c r="F2061" s="1">
        <v>2.54</v>
      </c>
      <c r="H2061" s="2">
        <v>41586</v>
      </c>
      <c r="I2061" s="1">
        <v>2.88</v>
      </c>
      <c r="K2061" s="2">
        <v>41584</v>
      </c>
      <c r="L2061" s="1">
        <v>3.5</v>
      </c>
      <c r="N2061" s="2">
        <v>41592</v>
      </c>
      <c r="O2061" s="1">
        <v>3.24</v>
      </c>
      <c r="Q2061" s="2">
        <v>41619</v>
      </c>
      <c r="R2061" s="1">
        <v>3.48</v>
      </c>
      <c r="T2061" s="2">
        <v>41625</v>
      </c>
      <c r="U2061" s="1">
        <v>3.1349999999999998</v>
      </c>
      <c r="W2061" s="2">
        <v>41626</v>
      </c>
      <c r="X2061" s="1">
        <v>2.9325000000000001</v>
      </c>
      <c r="Z2061" s="2">
        <v>41614</v>
      </c>
      <c r="AA2061" s="1">
        <v>2.875</v>
      </c>
      <c r="AC2061" s="2">
        <v>41618</v>
      </c>
      <c r="AD2061" s="1">
        <v>2.7124999999999999</v>
      </c>
      <c r="AF2061" s="2">
        <v>42055</v>
      </c>
      <c r="AG2061" s="1">
        <v>0.2626</v>
      </c>
      <c r="AI2061" s="2">
        <v>41607</v>
      </c>
      <c r="AJ2061" s="1">
        <v>3.7229999999999999</v>
      </c>
      <c r="AL2061" s="2">
        <v>41610</v>
      </c>
      <c r="AM2061" s="1">
        <v>2.8632</v>
      </c>
      <c r="AO2061" s="2">
        <v>41606</v>
      </c>
      <c r="AP2061" s="1">
        <v>0.3715</v>
      </c>
      <c r="AR2061" s="2">
        <v>41599</v>
      </c>
      <c r="AS2061" s="1">
        <v>0.26</v>
      </c>
      <c r="AU2061" s="2">
        <v>41606</v>
      </c>
      <c r="AV2061" s="1">
        <v>2.613</v>
      </c>
      <c r="AX2061" s="2">
        <v>41605</v>
      </c>
      <c r="AY2061" s="1">
        <v>2.5836999999999999</v>
      </c>
      <c r="BA2061" s="116">
        <v>41606</v>
      </c>
      <c r="BB2061" s="1">
        <v>1.9689999999999999</v>
      </c>
      <c r="BD2061" s="2">
        <v>41598</v>
      </c>
      <c r="BE2061" s="1">
        <v>0.436</v>
      </c>
      <c r="BG2061" s="2">
        <v>41719</v>
      </c>
      <c r="BH2061" s="1">
        <v>2.75</v>
      </c>
      <c r="BI2061" s="2"/>
      <c r="BJ2061" s="2">
        <v>41719</v>
      </c>
      <c r="BK2061" s="1">
        <v>1.73</v>
      </c>
      <c r="BM2061" s="2">
        <v>41607</v>
      </c>
      <c r="BN2061" s="1">
        <v>1.054</v>
      </c>
    </row>
    <row r="2062" spans="2:66">
      <c r="B2062" s="2">
        <v>42102</v>
      </c>
      <c r="C2062" s="1">
        <v>1.83</v>
      </c>
      <c r="E2062" s="2">
        <v>41565</v>
      </c>
      <c r="F2062" s="1">
        <v>2.5300000000000002</v>
      </c>
      <c r="H2062" s="2">
        <v>41589</v>
      </c>
      <c r="I2062" s="1">
        <v>2.96</v>
      </c>
      <c r="K2062" s="2">
        <v>41585</v>
      </c>
      <c r="L2062" s="1">
        <v>3.52</v>
      </c>
      <c r="N2062" s="2">
        <v>41593</v>
      </c>
      <c r="O2062" s="1">
        <v>3.25</v>
      </c>
      <c r="Q2062" s="2">
        <v>41620</v>
      </c>
      <c r="R2062" s="1">
        <v>3.48</v>
      </c>
      <c r="T2062" s="2">
        <v>41626</v>
      </c>
      <c r="U2062" s="1">
        <v>3.13</v>
      </c>
      <c r="W2062" s="2">
        <v>41627</v>
      </c>
      <c r="X2062" s="1">
        <v>2.95</v>
      </c>
      <c r="Z2062" s="2">
        <v>41617</v>
      </c>
      <c r="AA2062" s="1">
        <v>2.8525</v>
      </c>
      <c r="AC2062" s="2">
        <v>41619</v>
      </c>
      <c r="AD2062" s="1">
        <v>2.7149999999999999</v>
      </c>
      <c r="AF2062" s="2">
        <v>42058</v>
      </c>
      <c r="AG2062" s="1">
        <v>0.2616</v>
      </c>
      <c r="AI2062" s="2">
        <v>41610</v>
      </c>
      <c r="AJ2062" s="1">
        <v>3.7715000000000001</v>
      </c>
      <c r="AL2062" s="2">
        <v>41611</v>
      </c>
      <c r="AM2062" s="1">
        <v>2.8519999999999999</v>
      </c>
      <c r="AO2062" s="2">
        <v>41607</v>
      </c>
      <c r="AP2062" s="1">
        <v>0.37009999999999998</v>
      </c>
      <c r="AR2062" s="2">
        <v>41600</v>
      </c>
      <c r="AS2062" s="1">
        <v>0.26300000000000001</v>
      </c>
      <c r="AU2062" s="2">
        <v>41607</v>
      </c>
      <c r="AV2062" s="1">
        <v>2.61</v>
      </c>
      <c r="AX2062" s="2">
        <v>41606</v>
      </c>
      <c r="AY2062" s="1">
        <v>2.577</v>
      </c>
      <c r="BA2062" s="116">
        <v>41607</v>
      </c>
      <c r="BB2062" s="1">
        <v>1.968</v>
      </c>
      <c r="BD2062" s="2">
        <v>41599</v>
      </c>
      <c r="BE2062" s="1">
        <v>0.43099999999999999</v>
      </c>
      <c r="BG2062" s="2">
        <v>41722</v>
      </c>
      <c r="BH2062" s="1">
        <v>2.74</v>
      </c>
      <c r="BI2062" s="2"/>
      <c r="BJ2062" s="2">
        <v>41722</v>
      </c>
      <c r="BK2062" s="1">
        <v>1.76</v>
      </c>
      <c r="BM2062" s="2">
        <v>41610</v>
      </c>
      <c r="BN2062" s="1">
        <v>1.0697000000000001</v>
      </c>
    </row>
    <row r="2063" spans="2:66">
      <c r="B2063" s="2">
        <v>42103</v>
      </c>
      <c r="C2063" s="1">
        <v>1.8199999999999998</v>
      </c>
      <c r="E2063" s="2">
        <v>41568</v>
      </c>
      <c r="F2063" s="1">
        <v>2.5300000000000002</v>
      </c>
      <c r="H2063" s="2">
        <v>41590</v>
      </c>
      <c r="I2063" s="1">
        <v>2.96</v>
      </c>
      <c r="K2063" s="2">
        <v>41586</v>
      </c>
      <c r="L2063" s="1">
        <v>3.49</v>
      </c>
      <c r="N2063" s="2">
        <v>41596</v>
      </c>
      <c r="O2063" s="1">
        <v>3.25</v>
      </c>
      <c r="Q2063" s="2">
        <v>41621</v>
      </c>
      <c r="R2063" s="1">
        <v>3.4575</v>
      </c>
      <c r="T2063" s="2">
        <v>41627</v>
      </c>
      <c r="U2063" s="1">
        <v>3.1625000000000001</v>
      </c>
      <c r="W2063" s="2">
        <v>41628</v>
      </c>
      <c r="X2063" s="1">
        <v>2.9525000000000001</v>
      </c>
      <c r="Z2063" s="2">
        <v>41618</v>
      </c>
      <c r="AA2063" s="1">
        <v>2.8475000000000001</v>
      </c>
      <c r="AC2063" s="2">
        <v>41620</v>
      </c>
      <c r="AD2063" s="1">
        <v>2.7199999999999998</v>
      </c>
      <c r="AF2063" s="2">
        <v>42059</v>
      </c>
      <c r="AG2063" s="1">
        <v>0.2611</v>
      </c>
      <c r="AI2063" s="2">
        <v>41611</v>
      </c>
      <c r="AJ2063" s="1">
        <v>3.7589999999999999</v>
      </c>
      <c r="AL2063" s="2">
        <v>41612</v>
      </c>
      <c r="AM2063" s="1">
        <v>2.887</v>
      </c>
      <c r="AO2063" s="2">
        <v>41610</v>
      </c>
      <c r="AP2063" s="1">
        <v>0.378</v>
      </c>
      <c r="AR2063" s="2">
        <v>41603</v>
      </c>
      <c r="AS2063" s="1">
        <v>0.26400000000000001</v>
      </c>
      <c r="AU2063" s="2">
        <v>41610</v>
      </c>
      <c r="AV2063" s="1">
        <v>2.6320000000000001</v>
      </c>
      <c r="AX2063" s="2">
        <v>41607</v>
      </c>
      <c r="AY2063" s="1">
        <v>2.5779999999999998</v>
      </c>
      <c r="BA2063" s="116">
        <v>41610</v>
      </c>
      <c r="BB2063" s="1">
        <v>2.0065</v>
      </c>
      <c r="BD2063" s="2">
        <v>41600</v>
      </c>
      <c r="BE2063" s="1">
        <v>0.44950000000000001</v>
      </c>
      <c r="BG2063" s="2">
        <v>41723</v>
      </c>
      <c r="BH2063" s="1">
        <v>2.75</v>
      </c>
      <c r="BI2063" s="2"/>
      <c r="BJ2063" s="2">
        <v>41723</v>
      </c>
      <c r="BK2063" s="1">
        <v>1.76</v>
      </c>
      <c r="BM2063" s="2">
        <v>41611</v>
      </c>
      <c r="BN2063" s="1">
        <v>1.0609999999999999</v>
      </c>
    </row>
    <row r="2064" spans="2:66">
      <c r="B2064" s="2">
        <v>42104</v>
      </c>
      <c r="C2064" s="1">
        <v>1.8</v>
      </c>
      <c r="E2064" s="2">
        <v>41569</v>
      </c>
      <c r="F2064" s="1">
        <v>2.5300000000000002</v>
      </c>
      <c r="H2064" s="2">
        <v>41591</v>
      </c>
      <c r="I2064" s="1">
        <v>2.94</v>
      </c>
      <c r="K2064" s="2">
        <v>41589</v>
      </c>
      <c r="L2064" s="1">
        <v>3.58</v>
      </c>
      <c r="N2064" s="2">
        <v>41597</v>
      </c>
      <c r="O2064" s="1">
        <v>3.29</v>
      </c>
      <c r="Q2064" s="2">
        <v>41624</v>
      </c>
      <c r="R2064" s="1">
        <v>3.4375</v>
      </c>
      <c r="T2064" s="2">
        <v>41628</v>
      </c>
      <c r="U2064" s="1">
        <v>3.1724999999999999</v>
      </c>
      <c r="W2064" s="2">
        <v>41631</v>
      </c>
      <c r="X2064" s="1">
        <v>2.9325000000000001</v>
      </c>
      <c r="Z2064" s="2">
        <v>41619</v>
      </c>
      <c r="AA2064" s="1">
        <v>2.855</v>
      </c>
      <c r="AC2064" s="2">
        <v>41621</v>
      </c>
      <c r="AD2064" s="1">
        <v>2.71</v>
      </c>
      <c r="AF2064" s="2">
        <v>42060</v>
      </c>
      <c r="AG2064" s="1">
        <v>0.26090000000000002</v>
      </c>
      <c r="AI2064" s="2">
        <v>41612</v>
      </c>
      <c r="AJ2064" s="1">
        <v>3.802</v>
      </c>
      <c r="AL2064" s="2">
        <v>41613</v>
      </c>
      <c r="AM2064" s="1">
        <v>2.923</v>
      </c>
      <c r="AO2064" s="2">
        <v>41611</v>
      </c>
      <c r="AP2064" s="1">
        <v>0.3775</v>
      </c>
      <c r="AR2064" s="2">
        <v>41604</v>
      </c>
      <c r="AS2064" s="1">
        <v>0.26329999999999998</v>
      </c>
      <c r="AU2064" s="2">
        <v>41611</v>
      </c>
      <c r="AV2064" s="1">
        <v>2.6139999999999999</v>
      </c>
      <c r="AX2064" s="2">
        <v>41610</v>
      </c>
      <c r="AY2064" s="1">
        <v>2.605</v>
      </c>
      <c r="BA2064" s="116">
        <v>41611</v>
      </c>
      <c r="BB2064" s="1">
        <v>1.986</v>
      </c>
      <c r="BD2064" s="2">
        <v>41603</v>
      </c>
      <c r="BE2064" s="1">
        <v>0.45</v>
      </c>
      <c r="BG2064" s="2">
        <v>41724</v>
      </c>
      <c r="BH2064" s="1">
        <v>2.71</v>
      </c>
      <c r="BI2064" s="2"/>
      <c r="BJ2064" s="2">
        <v>41724</v>
      </c>
      <c r="BK2064" s="1">
        <v>1.7</v>
      </c>
      <c r="BM2064" s="2">
        <v>41612</v>
      </c>
      <c r="BN2064" s="1">
        <v>1.1205000000000001</v>
      </c>
    </row>
    <row r="2065" spans="2:66">
      <c r="B2065" s="2">
        <v>42107</v>
      </c>
      <c r="C2065" s="1">
        <v>1.8</v>
      </c>
      <c r="E2065" s="2">
        <v>41570</v>
      </c>
      <c r="F2065" s="1">
        <v>2.5099999999999998</v>
      </c>
      <c r="H2065" s="2">
        <v>41592</v>
      </c>
      <c r="I2065" s="1">
        <v>2.94</v>
      </c>
      <c r="K2065" s="2">
        <v>41590</v>
      </c>
      <c r="L2065" s="1">
        <v>3.59</v>
      </c>
      <c r="N2065" s="2">
        <v>41598</v>
      </c>
      <c r="O2065" s="1">
        <v>3.3</v>
      </c>
      <c r="Q2065" s="2">
        <v>41625</v>
      </c>
      <c r="R2065" s="1">
        <v>3.4050000000000002</v>
      </c>
      <c r="T2065" s="2">
        <v>41631</v>
      </c>
      <c r="U2065" s="1">
        <v>3.1475</v>
      </c>
      <c r="W2065" s="2">
        <v>41632</v>
      </c>
      <c r="X2065" s="1">
        <v>2.93</v>
      </c>
      <c r="Z2065" s="2">
        <v>41620</v>
      </c>
      <c r="AA2065" s="1">
        <v>2.855</v>
      </c>
      <c r="AC2065" s="2">
        <v>41624</v>
      </c>
      <c r="AD2065" s="1">
        <v>2.7075</v>
      </c>
      <c r="AF2065" s="2">
        <v>42061</v>
      </c>
      <c r="AG2065" s="1">
        <v>0.2616</v>
      </c>
      <c r="AI2065" s="2">
        <v>41613</v>
      </c>
      <c r="AJ2065" s="1">
        <v>3.8142</v>
      </c>
      <c r="AL2065" s="2">
        <v>41614</v>
      </c>
      <c r="AM2065" s="1">
        <v>2.9005000000000001</v>
      </c>
      <c r="AO2065" s="2">
        <v>41612</v>
      </c>
      <c r="AP2065" s="1">
        <v>0.38069999999999998</v>
      </c>
      <c r="AR2065" s="2">
        <v>41605</v>
      </c>
      <c r="AS2065" s="1">
        <v>0.26300000000000001</v>
      </c>
      <c r="AU2065" s="2">
        <v>41612</v>
      </c>
      <c r="AV2065" s="1">
        <v>2.677</v>
      </c>
      <c r="AX2065" s="2">
        <v>41611</v>
      </c>
      <c r="AY2065" s="1">
        <v>2.589</v>
      </c>
      <c r="BA2065" s="116">
        <v>41612</v>
      </c>
      <c r="BB2065" s="1">
        <v>2.0539999999999998</v>
      </c>
      <c r="BD2065" s="2">
        <v>41604</v>
      </c>
      <c r="BE2065" s="1">
        <v>0.44</v>
      </c>
      <c r="BG2065" s="2">
        <v>41725</v>
      </c>
      <c r="BH2065" s="1">
        <v>2.69</v>
      </c>
      <c r="BI2065" s="2"/>
      <c r="BJ2065" s="2">
        <v>41725</v>
      </c>
      <c r="BK2065" s="1">
        <v>1.7</v>
      </c>
      <c r="BM2065" s="2">
        <v>41613</v>
      </c>
      <c r="BN2065" s="1">
        <v>1.1746000000000001</v>
      </c>
    </row>
    <row r="2066" spans="2:66">
      <c r="B2066" s="2">
        <v>42108</v>
      </c>
      <c r="C2066" s="1">
        <v>1.8</v>
      </c>
      <c r="E2066" s="2">
        <v>41571</v>
      </c>
      <c r="F2066" s="1">
        <v>2.5099999999999998</v>
      </c>
      <c r="H2066" s="2">
        <v>41593</v>
      </c>
      <c r="I2066" s="1">
        <v>2.94</v>
      </c>
      <c r="K2066" s="2">
        <v>41591</v>
      </c>
      <c r="L2066" s="1">
        <v>3.56</v>
      </c>
      <c r="N2066" s="2">
        <v>41599</v>
      </c>
      <c r="O2066" s="1">
        <v>3.32</v>
      </c>
      <c r="Q2066" s="2">
        <v>41626</v>
      </c>
      <c r="R2066" s="1">
        <v>3.4024999999999999</v>
      </c>
      <c r="T2066" s="2">
        <v>41632</v>
      </c>
      <c r="U2066" s="1">
        <v>3.1475</v>
      </c>
      <c r="W2066" s="2">
        <v>41633</v>
      </c>
      <c r="X2066" s="1">
        <v>2.9325000000000001</v>
      </c>
      <c r="Z2066" s="2">
        <v>41621</v>
      </c>
      <c r="AA2066" s="1">
        <v>2.8325</v>
      </c>
      <c r="AC2066" s="2">
        <v>41625</v>
      </c>
      <c r="AD2066" s="1">
        <v>2.7</v>
      </c>
      <c r="AF2066" s="2">
        <v>42062</v>
      </c>
      <c r="AG2066" s="1">
        <v>0.26185000000000003</v>
      </c>
      <c r="AI2066" s="2">
        <v>41614</v>
      </c>
      <c r="AJ2066" s="1">
        <v>3.786</v>
      </c>
      <c r="AL2066" s="2">
        <v>41617</v>
      </c>
      <c r="AM2066" s="1">
        <v>2.8774999999999999</v>
      </c>
      <c r="AO2066" s="2">
        <v>41613</v>
      </c>
      <c r="AP2066" s="1">
        <v>0.38590000000000002</v>
      </c>
      <c r="AR2066" s="2">
        <v>41606</v>
      </c>
      <c r="AS2066" s="1">
        <v>0.26400000000000001</v>
      </c>
      <c r="AU2066" s="2">
        <v>41613</v>
      </c>
      <c r="AV2066" s="1">
        <v>2.7099000000000002</v>
      </c>
      <c r="AX2066" s="2">
        <v>41612</v>
      </c>
      <c r="AY2066" s="1">
        <v>2.6560000000000001</v>
      </c>
      <c r="BA2066" s="116">
        <v>41613</v>
      </c>
      <c r="BB2066" s="1">
        <v>2.0979000000000001</v>
      </c>
      <c r="BD2066" s="2">
        <v>41605</v>
      </c>
      <c r="BE2066" s="1">
        <v>0.437</v>
      </c>
      <c r="BG2066" s="2">
        <v>41726</v>
      </c>
      <c r="BH2066" s="1">
        <v>2.73</v>
      </c>
      <c r="BI2066" s="2"/>
      <c r="BJ2066" s="2">
        <v>41726</v>
      </c>
      <c r="BK2066" s="1">
        <v>1.74</v>
      </c>
      <c r="BM2066" s="2">
        <v>41614</v>
      </c>
      <c r="BN2066" s="1">
        <v>1.1576</v>
      </c>
    </row>
    <row r="2067" spans="2:66">
      <c r="B2067" s="2">
        <v>42109</v>
      </c>
      <c r="C2067" s="1">
        <v>1.8</v>
      </c>
      <c r="E2067" s="2">
        <v>41572</v>
      </c>
      <c r="F2067" s="1">
        <v>2.5099999999999998</v>
      </c>
      <c r="H2067" s="2">
        <v>41596</v>
      </c>
      <c r="I2067" s="1">
        <v>2.94</v>
      </c>
      <c r="K2067" s="2">
        <v>41592</v>
      </c>
      <c r="L2067" s="1">
        <v>3.58</v>
      </c>
      <c r="N2067" s="2">
        <v>41600</v>
      </c>
      <c r="O2067" s="1">
        <v>3.29</v>
      </c>
      <c r="Q2067" s="2">
        <v>41627</v>
      </c>
      <c r="R2067" s="1">
        <v>3.44</v>
      </c>
      <c r="T2067" s="2">
        <v>41633</v>
      </c>
      <c r="U2067" s="1">
        <v>3.145</v>
      </c>
      <c r="W2067" s="2">
        <v>41634</v>
      </c>
      <c r="X2067" s="1">
        <v>2.9350000000000001</v>
      </c>
      <c r="Z2067" s="2">
        <v>41624</v>
      </c>
      <c r="AA2067" s="1">
        <v>2.82</v>
      </c>
      <c r="AC2067" s="2">
        <v>41626</v>
      </c>
      <c r="AD2067" s="1">
        <v>2.7075</v>
      </c>
      <c r="AF2067" s="2">
        <v>42065</v>
      </c>
      <c r="AG2067" s="1">
        <v>0.26095000000000002</v>
      </c>
      <c r="AI2067" s="2">
        <v>41617</v>
      </c>
      <c r="AJ2067" s="1">
        <v>3.7560000000000002</v>
      </c>
      <c r="AL2067" s="2">
        <v>41618</v>
      </c>
      <c r="AM2067" s="1">
        <v>2.8479999999999999</v>
      </c>
      <c r="AO2067" s="2">
        <v>41614</v>
      </c>
      <c r="AP2067" s="1">
        <v>0.39350000000000002</v>
      </c>
      <c r="AR2067" s="2">
        <v>41607</v>
      </c>
      <c r="AS2067" s="1">
        <v>0.26529999999999998</v>
      </c>
      <c r="AU2067" s="2">
        <v>41614</v>
      </c>
      <c r="AV2067" s="1">
        <v>2.6894999999999998</v>
      </c>
      <c r="AX2067" s="2">
        <v>41613</v>
      </c>
      <c r="AY2067" s="1">
        <v>2.6909000000000001</v>
      </c>
      <c r="BA2067" s="116">
        <v>41614</v>
      </c>
      <c r="BB2067" s="1">
        <v>2.0834999999999999</v>
      </c>
      <c r="BD2067" s="2">
        <v>41606</v>
      </c>
      <c r="BE2067" s="1">
        <v>0.437</v>
      </c>
      <c r="BG2067" s="2">
        <v>41729</v>
      </c>
      <c r="BH2067" s="1">
        <v>2.73</v>
      </c>
      <c r="BI2067" s="2"/>
      <c r="BJ2067" s="2">
        <v>41729</v>
      </c>
      <c r="BK2067" s="1">
        <v>1.73</v>
      </c>
      <c r="BM2067" s="2">
        <v>41617</v>
      </c>
      <c r="BN2067" s="1">
        <v>1.1659999999999999</v>
      </c>
    </row>
    <row r="2068" spans="2:66">
      <c r="B2068" s="2">
        <v>42110</v>
      </c>
      <c r="C2068" s="1">
        <v>1.8</v>
      </c>
      <c r="E2068" s="2">
        <v>41575</v>
      </c>
      <c r="F2068" s="1">
        <v>2.54</v>
      </c>
      <c r="H2068" s="2">
        <v>41597</v>
      </c>
      <c r="I2068" s="1">
        <v>2.95</v>
      </c>
      <c r="K2068" s="2">
        <v>41593</v>
      </c>
      <c r="L2068" s="1">
        <v>3.6</v>
      </c>
      <c r="N2068" s="2">
        <v>41603</v>
      </c>
      <c r="O2068" s="1">
        <v>3.31</v>
      </c>
      <c r="Q2068" s="2">
        <v>41628</v>
      </c>
      <c r="R2068" s="1">
        <v>3.4474999999999998</v>
      </c>
      <c r="T2068" s="2">
        <v>41634</v>
      </c>
      <c r="U2068" s="1">
        <v>3.1524999999999999</v>
      </c>
      <c r="W2068" s="2">
        <v>41635</v>
      </c>
      <c r="X2068" s="1">
        <v>2.9175</v>
      </c>
      <c r="Z2068" s="2">
        <v>41625</v>
      </c>
      <c r="AA2068" s="1">
        <v>2.81</v>
      </c>
      <c r="AC2068" s="2">
        <v>41627</v>
      </c>
      <c r="AD2068" s="1">
        <v>2.7075</v>
      </c>
      <c r="AF2068" s="2">
        <v>42066</v>
      </c>
      <c r="AG2068" s="1">
        <v>0.26515</v>
      </c>
      <c r="AI2068" s="2">
        <v>41618</v>
      </c>
      <c r="AJ2068" s="1">
        <v>3.73</v>
      </c>
      <c r="AL2068" s="2">
        <v>41619</v>
      </c>
      <c r="AM2068" s="1">
        <v>2.895</v>
      </c>
      <c r="AO2068" s="2">
        <v>41617</v>
      </c>
      <c r="AP2068" s="1">
        <v>0.39029999999999998</v>
      </c>
      <c r="AR2068" s="2">
        <v>41610</v>
      </c>
      <c r="AS2068" s="1">
        <v>0.26600000000000001</v>
      </c>
      <c r="AU2068" s="2">
        <v>41617</v>
      </c>
      <c r="AV2068" s="1">
        <v>2.6935000000000002</v>
      </c>
      <c r="AX2068" s="2">
        <v>41614</v>
      </c>
      <c r="AY2068" s="1">
        <v>2.6707000000000001</v>
      </c>
      <c r="BA2068" s="116">
        <v>41617</v>
      </c>
      <c r="BB2068" s="1">
        <v>2.09</v>
      </c>
      <c r="BD2068" s="2">
        <v>41607</v>
      </c>
      <c r="BE2068" s="1">
        <v>0.43049999999999999</v>
      </c>
      <c r="BG2068" s="2">
        <v>41730</v>
      </c>
      <c r="BH2068" s="1">
        <v>2.77</v>
      </c>
      <c r="BI2068" s="2"/>
      <c r="BJ2068" s="2">
        <v>41730</v>
      </c>
      <c r="BK2068" s="1">
        <v>1.74</v>
      </c>
      <c r="BM2068" s="2">
        <v>41618</v>
      </c>
      <c r="BN2068" s="1">
        <v>1.1465000000000001</v>
      </c>
    </row>
    <row r="2069" spans="2:66">
      <c r="B2069" s="2">
        <v>42111</v>
      </c>
      <c r="C2069" s="1">
        <v>1.8</v>
      </c>
      <c r="E2069" s="2">
        <v>41576</v>
      </c>
      <c r="F2069" s="1">
        <v>2.54</v>
      </c>
      <c r="H2069" s="2">
        <v>41598</v>
      </c>
      <c r="I2069" s="1">
        <v>2.96</v>
      </c>
      <c r="K2069" s="2">
        <v>41596</v>
      </c>
      <c r="L2069" s="1">
        <v>3.59</v>
      </c>
      <c r="N2069" s="2">
        <v>41604</v>
      </c>
      <c r="O2069" s="1">
        <v>3.29</v>
      </c>
      <c r="Q2069" s="2">
        <v>41631</v>
      </c>
      <c r="R2069" s="1">
        <v>3.4224999999999999</v>
      </c>
      <c r="T2069" s="2">
        <v>41635</v>
      </c>
      <c r="U2069" s="1">
        <v>3.1324999999999998</v>
      </c>
      <c r="W2069" s="2">
        <v>41638</v>
      </c>
      <c r="X2069" s="1">
        <v>2.9350000000000001</v>
      </c>
      <c r="Z2069" s="2">
        <v>41626</v>
      </c>
      <c r="AA2069" s="1">
        <v>2.8075000000000001</v>
      </c>
      <c r="AC2069" s="2">
        <v>41628</v>
      </c>
      <c r="AD2069" s="1">
        <v>2.7075</v>
      </c>
      <c r="AF2069" s="2">
        <v>42067</v>
      </c>
      <c r="AG2069" s="1">
        <v>0.2636</v>
      </c>
      <c r="AI2069" s="2">
        <v>41619</v>
      </c>
      <c r="AJ2069" s="1">
        <v>3.7730000000000001</v>
      </c>
      <c r="AL2069" s="2">
        <v>41620</v>
      </c>
      <c r="AM2069" s="1">
        <v>2.9175</v>
      </c>
      <c r="AO2069" s="2">
        <v>41618</v>
      </c>
      <c r="AP2069" s="1">
        <v>0.38850000000000001</v>
      </c>
      <c r="AR2069" s="2">
        <v>41611</v>
      </c>
      <c r="AS2069" s="1">
        <v>0.26500000000000001</v>
      </c>
      <c r="AU2069" s="2">
        <v>41618</v>
      </c>
      <c r="AV2069" s="1">
        <v>2.6734999999999998</v>
      </c>
      <c r="AX2069" s="2">
        <v>41617</v>
      </c>
      <c r="AY2069" s="1">
        <v>2.6779999999999999</v>
      </c>
      <c r="BA2069" s="116">
        <v>41618</v>
      </c>
      <c r="BB2069" s="1">
        <v>2.0665</v>
      </c>
      <c r="BD2069" s="2">
        <v>41610</v>
      </c>
      <c r="BE2069" s="1">
        <v>0.436</v>
      </c>
      <c r="BG2069" s="2">
        <v>41731</v>
      </c>
      <c r="BH2069" s="1">
        <v>2.82</v>
      </c>
      <c r="BI2069" s="2"/>
      <c r="BJ2069" s="2">
        <v>41731</v>
      </c>
      <c r="BK2069" s="1">
        <v>1.8</v>
      </c>
      <c r="BM2069" s="2">
        <v>41619</v>
      </c>
      <c r="BN2069" s="1">
        <v>1.1625000000000001</v>
      </c>
    </row>
    <row r="2070" spans="2:66">
      <c r="B2070" s="2">
        <v>42114</v>
      </c>
      <c r="C2070" s="1">
        <v>1.8</v>
      </c>
      <c r="E2070" s="2">
        <v>41577</v>
      </c>
      <c r="F2070" s="1">
        <v>2.54</v>
      </c>
      <c r="H2070" s="2">
        <v>41599</v>
      </c>
      <c r="I2070" s="1">
        <v>2.9699999999999998</v>
      </c>
      <c r="K2070" s="2">
        <v>41597</v>
      </c>
      <c r="L2070" s="1">
        <v>3.63</v>
      </c>
      <c r="N2070" s="2">
        <v>41605</v>
      </c>
      <c r="O2070" s="1">
        <v>3.3</v>
      </c>
      <c r="Q2070" s="2">
        <v>41632</v>
      </c>
      <c r="R2070" s="1">
        <v>3.4224999999999999</v>
      </c>
      <c r="T2070" s="2">
        <v>41638</v>
      </c>
      <c r="U2070" s="1">
        <v>3.1524999999999999</v>
      </c>
      <c r="W2070" s="2">
        <v>41639</v>
      </c>
      <c r="X2070" s="1">
        <v>2.9350000000000001</v>
      </c>
      <c r="Z2070" s="2">
        <v>41627</v>
      </c>
      <c r="AA2070" s="1">
        <v>2.8250000000000002</v>
      </c>
      <c r="AC2070" s="2">
        <v>41631</v>
      </c>
      <c r="AD2070" s="1">
        <v>2.7075</v>
      </c>
      <c r="AF2070" s="2">
        <v>42068</v>
      </c>
      <c r="AG2070" s="1">
        <v>0.2636</v>
      </c>
      <c r="AI2070" s="2">
        <v>41620</v>
      </c>
      <c r="AJ2070" s="1">
        <v>3.7781000000000002</v>
      </c>
      <c r="AL2070" s="2">
        <v>41621</v>
      </c>
      <c r="AM2070" s="1">
        <v>2.9050000000000002</v>
      </c>
      <c r="AO2070" s="2">
        <v>41619</v>
      </c>
      <c r="AP2070" s="1">
        <v>0.40250000000000002</v>
      </c>
      <c r="AR2070" s="2">
        <v>41612</v>
      </c>
      <c r="AS2070" s="1">
        <v>0.26450000000000001</v>
      </c>
      <c r="AU2070" s="2">
        <v>41619</v>
      </c>
      <c r="AV2070" s="1">
        <v>2.6764999999999999</v>
      </c>
      <c r="AX2070" s="2">
        <v>41618</v>
      </c>
      <c r="AY2070" s="1">
        <v>2.6558000000000002</v>
      </c>
      <c r="BA2070" s="116">
        <v>41619</v>
      </c>
      <c r="BB2070" s="1">
        <v>2.0705</v>
      </c>
      <c r="BD2070" s="2">
        <v>41611</v>
      </c>
      <c r="BE2070" s="1">
        <v>0.434</v>
      </c>
      <c r="BG2070" s="2">
        <v>41732</v>
      </c>
      <c r="BH2070" s="1">
        <v>2.8</v>
      </c>
      <c r="BI2070" s="2"/>
      <c r="BJ2070" s="2">
        <v>41732</v>
      </c>
      <c r="BK2070" s="1">
        <v>1.79</v>
      </c>
      <c r="BM2070" s="2">
        <v>41620</v>
      </c>
      <c r="BN2070" s="1">
        <v>1.149</v>
      </c>
    </row>
    <row r="2071" spans="2:66">
      <c r="B2071" s="2">
        <v>42115</v>
      </c>
      <c r="C2071" s="1">
        <v>1.8</v>
      </c>
      <c r="E2071" s="2">
        <v>41578</v>
      </c>
      <c r="F2071" s="1">
        <v>2.5300000000000002</v>
      </c>
      <c r="H2071" s="2">
        <v>41600</v>
      </c>
      <c r="I2071" s="1">
        <v>2.95</v>
      </c>
      <c r="K2071" s="2">
        <v>41598</v>
      </c>
      <c r="L2071" s="1">
        <v>3.64</v>
      </c>
      <c r="N2071" s="2">
        <v>41606</v>
      </c>
      <c r="O2071" s="1">
        <v>3.32</v>
      </c>
      <c r="Q2071" s="2">
        <v>41633</v>
      </c>
      <c r="R2071" s="1">
        <v>3.42</v>
      </c>
      <c r="T2071" s="2">
        <v>41639</v>
      </c>
      <c r="U2071" s="1">
        <v>3.1549999999999998</v>
      </c>
      <c r="W2071" s="2">
        <v>41640</v>
      </c>
      <c r="X2071" s="1">
        <v>2.9350000000000001</v>
      </c>
      <c r="Z2071" s="2">
        <v>41628</v>
      </c>
      <c r="AA2071" s="1">
        <v>2.8275000000000001</v>
      </c>
      <c r="AC2071" s="2">
        <v>41632</v>
      </c>
      <c r="AD2071" s="1">
        <v>2.71</v>
      </c>
      <c r="AF2071" s="2">
        <v>42069</v>
      </c>
      <c r="AG2071" s="1">
        <v>0.2646</v>
      </c>
      <c r="AI2071" s="2">
        <v>41621</v>
      </c>
      <c r="AJ2071" s="1">
        <v>3.7633000000000001</v>
      </c>
      <c r="AL2071" s="2">
        <v>41624</v>
      </c>
      <c r="AM2071" s="1">
        <v>2.915</v>
      </c>
      <c r="AO2071" s="2">
        <v>41620</v>
      </c>
      <c r="AP2071" s="1">
        <v>0.41849999999999998</v>
      </c>
      <c r="AR2071" s="2">
        <v>41613</v>
      </c>
      <c r="AS2071" s="1">
        <v>0.26500000000000001</v>
      </c>
      <c r="AU2071" s="2">
        <v>41620</v>
      </c>
      <c r="AV2071" s="1">
        <v>2.649</v>
      </c>
      <c r="AX2071" s="2">
        <v>41619</v>
      </c>
      <c r="AY2071" s="1">
        <v>2.6560000000000001</v>
      </c>
      <c r="BA2071" s="116">
        <v>41620</v>
      </c>
      <c r="BB2071" s="1">
        <v>2.0619999999999998</v>
      </c>
      <c r="BD2071" s="2">
        <v>41612</v>
      </c>
      <c r="BE2071" s="1">
        <v>0.45500000000000002</v>
      </c>
      <c r="BG2071" s="2">
        <v>41733</v>
      </c>
      <c r="BH2071" s="1">
        <v>2.74</v>
      </c>
      <c r="BI2071" s="2"/>
      <c r="BJ2071" s="2">
        <v>41733</v>
      </c>
      <c r="BK2071" s="1">
        <v>1.71</v>
      </c>
      <c r="BM2071" s="2">
        <v>41621</v>
      </c>
      <c r="BN2071" s="1">
        <v>1.1415</v>
      </c>
    </row>
    <row r="2072" spans="2:66">
      <c r="B2072" s="2">
        <v>42116</v>
      </c>
      <c r="C2072" s="1">
        <v>1.8</v>
      </c>
      <c r="E2072" s="2">
        <v>41579</v>
      </c>
      <c r="F2072" s="1">
        <v>2.5300000000000002</v>
      </c>
      <c r="H2072" s="2">
        <v>41603</v>
      </c>
      <c r="I2072" s="1">
        <v>2.9699999999999998</v>
      </c>
      <c r="K2072" s="2">
        <v>41599</v>
      </c>
      <c r="L2072" s="1">
        <v>3.68</v>
      </c>
      <c r="N2072" s="2">
        <v>41607</v>
      </c>
      <c r="O2072" s="1">
        <v>3.35</v>
      </c>
      <c r="Q2072" s="2">
        <v>41634</v>
      </c>
      <c r="R2072" s="1">
        <v>3.4275000000000002</v>
      </c>
      <c r="T2072" s="2">
        <v>41640</v>
      </c>
      <c r="U2072" s="1">
        <v>3.1549999999999998</v>
      </c>
      <c r="W2072" s="2">
        <v>41641</v>
      </c>
      <c r="X2072" s="1">
        <v>2.9824999999999999</v>
      </c>
      <c r="Z2072" s="2">
        <v>41631</v>
      </c>
      <c r="AA2072" s="1">
        <v>2.8149999999999999</v>
      </c>
      <c r="AC2072" s="2">
        <v>41633</v>
      </c>
      <c r="AD2072" s="1">
        <v>2.71</v>
      </c>
      <c r="AF2072" s="2">
        <v>42072</v>
      </c>
      <c r="AG2072" s="1">
        <v>0.2666</v>
      </c>
      <c r="AI2072" s="2">
        <v>41624</v>
      </c>
      <c r="AJ2072" s="1">
        <v>3.7835000000000001</v>
      </c>
      <c r="AL2072" s="2">
        <v>41625</v>
      </c>
      <c r="AM2072" s="1">
        <v>2.8665000000000003</v>
      </c>
      <c r="AO2072" s="2">
        <v>41621</v>
      </c>
      <c r="AP2072" s="1">
        <v>0.42249999999999999</v>
      </c>
      <c r="AR2072" s="2">
        <v>41614</v>
      </c>
      <c r="AS2072" s="1">
        <v>0.26650000000000001</v>
      </c>
      <c r="AU2072" s="2">
        <v>41621</v>
      </c>
      <c r="AV2072" s="1">
        <v>2.6320000000000001</v>
      </c>
      <c r="AX2072" s="2">
        <v>41620</v>
      </c>
      <c r="AY2072" s="1">
        <v>2.6334999999999997</v>
      </c>
      <c r="BA2072" s="116">
        <v>41621</v>
      </c>
      <c r="BB2072" s="1">
        <v>2.0419999999999998</v>
      </c>
      <c r="BD2072" s="2">
        <v>41613</v>
      </c>
      <c r="BE2072" s="1">
        <v>0.48299999999999998</v>
      </c>
      <c r="BG2072" s="2">
        <v>41736</v>
      </c>
      <c r="BH2072" s="1">
        <v>2.71</v>
      </c>
      <c r="BI2072" s="2"/>
      <c r="BJ2072" s="2">
        <v>41736</v>
      </c>
      <c r="BK2072" s="1">
        <v>1.6800000000000002</v>
      </c>
      <c r="BM2072" s="2">
        <v>41624</v>
      </c>
      <c r="BN2072" s="1">
        <v>1.163</v>
      </c>
    </row>
    <row r="2073" spans="2:66">
      <c r="B2073" s="2">
        <v>42117</v>
      </c>
      <c r="C2073" s="1">
        <v>1.8</v>
      </c>
      <c r="E2073" s="2">
        <v>41582</v>
      </c>
      <c r="F2073" s="1">
        <v>2.54</v>
      </c>
      <c r="H2073" s="2">
        <v>41604</v>
      </c>
      <c r="I2073" s="1">
        <v>2.96</v>
      </c>
      <c r="K2073" s="2">
        <v>41600</v>
      </c>
      <c r="L2073" s="1">
        <v>3.64</v>
      </c>
      <c r="N2073" s="2">
        <v>41610</v>
      </c>
      <c r="O2073" s="1">
        <v>3.39</v>
      </c>
      <c r="Q2073" s="2">
        <v>41635</v>
      </c>
      <c r="R2073" s="1">
        <v>3.41</v>
      </c>
      <c r="T2073" s="2">
        <v>41641</v>
      </c>
      <c r="U2073" s="1">
        <v>3.2124999999999999</v>
      </c>
      <c r="W2073" s="2">
        <v>41642</v>
      </c>
      <c r="X2073" s="1">
        <v>2.98</v>
      </c>
      <c r="Z2073" s="2">
        <v>41632</v>
      </c>
      <c r="AA2073" s="1">
        <v>2.8149999999999999</v>
      </c>
      <c r="AC2073" s="2">
        <v>41634</v>
      </c>
      <c r="AD2073" s="1">
        <v>2.7124999999999999</v>
      </c>
      <c r="AF2073" s="2">
        <v>42073</v>
      </c>
      <c r="AG2073" s="1">
        <v>0.26769999999999999</v>
      </c>
      <c r="AI2073" s="2">
        <v>41625</v>
      </c>
      <c r="AJ2073" s="1">
        <v>3.758</v>
      </c>
      <c r="AL2073" s="2">
        <v>41626</v>
      </c>
      <c r="AM2073" s="1">
        <v>2.9279999999999999</v>
      </c>
      <c r="AO2073" s="2">
        <v>41624</v>
      </c>
      <c r="AP2073" s="1">
        <v>0.41849999999999998</v>
      </c>
      <c r="AR2073" s="2">
        <v>41617</v>
      </c>
      <c r="AS2073" s="1">
        <v>0.26800000000000002</v>
      </c>
      <c r="AU2073" s="2">
        <v>41624</v>
      </c>
      <c r="AV2073" s="1">
        <v>2.6429999999999998</v>
      </c>
      <c r="AX2073" s="2">
        <v>41621</v>
      </c>
      <c r="AY2073" s="1">
        <v>2.62</v>
      </c>
      <c r="BA2073" s="116">
        <v>41624</v>
      </c>
      <c r="BB2073" s="1">
        <v>2.0539000000000001</v>
      </c>
      <c r="BD2073" s="2">
        <v>41614</v>
      </c>
      <c r="BE2073" s="1">
        <v>0.48199999999999998</v>
      </c>
      <c r="BG2073" s="2">
        <v>41737</v>
      </c>
      <c r="BH2073" s="1">
        <v>2.69</v>
      </c>
      <c r="BI2073" s="2"/>
      <c r="BJ2073" s="2">
        <v>41737</v>
      </c>
      <c r="BK2073" s="1">
        <v>1.67</v>
      </c>
      <c r="BM2073" s="2">
        <v>41625</v>
      </c>
      <c r="BN2073" s="1">
        <v>1.137</v>
      </c>
    </row>
    <row r="2074" spans="2:66">
      <c r="B2074" s="2">
        <v>42118</v>
      </c>
      <c r="C2074" s="1">
        <v>1.8</v>
      </c>
      <c r="E2074" s="2">
        <v>41583</v>
      </c>
      <c r="F2074" s="1">
        <v>2.5300000000000002</v>
      </c>
      <c r="H2074" s="2">
        <v>41605</v>
      </c>
      <c r="I2074" s="1">
        <v>2.9699999999999998</v>
      </c>
      <c r="K2074" s="2">
        <v>41603</v>
      </c>
      <c r="L2074" s="1">
        <v>3.65</v>
      </c>
      <c r="N2074" s="2">
        <v>41611</v>
      </c>
      <c r="O2074" s="1">
        <v>3.39</v>
      </c>
      <c r="Q2074" s="2">
        <v>41638</v>
      </c>
      <c r="R2074" s="1">
        <v>3.43</v>
      </c>
      <c r="T2074" s="2">
        <v>41642</v>
      </c>
      <c r="U2074" s="1">
        <v>3.2149999999999999</v>
      </c>
      <c r="W2074" s="2">
        <v>41645</v>
      </c>
      <c r="X2074" s="1">
        <v>2.9175</v>
      </c>
      <c r="Z2074" s="2">
        <v>41633</v>
      </c>
      <c r="AA2074" s="1">
        <v>2.81</v>
      </c>
      <c r="AC2074" s="2">
        <v>41635</v>
      </c>
      <c r="AD2074" s="1">
        <v>2.6974999999999998</v>
      </c>
      <c r="AF2074" s="2">
        <v>42074</v>
      </c>
      <c r="AG2074" s="1">
        <v>0.26989999999999997</v>
      </c>
      <c r="AI2074" s="2">
        <v>41626</v>
      </c>
      <c r="AJ2074" s="1">
        <v>3.806</v>
      </c>
      <c r="AL2074" s="2">
        <v>41627</v>
      </c>
      <c r="AM2074" s="1">
        <v>2.9735</v>
      </c>
      <c r="AO2074" s="2">
        <v>41625</v>
      </c>
      <c r="AP2074" s="1">
        <v>0.39400000000000002</v>
      </c>
      <c r="AR2074" s="2">
        <v>41618</v>
      </c>
      <c r="AS2074" s="1">
        <v>0.27100000000000002</v>
      </c>
      <c r="AU2074" s="2">
        <v>41625</v>
      </c>
      <c r="AV2074" s="1">
        <v>2.6259999999999999</v>
      </c>
      <c r="AX2074" s="2">
        <v>41624</v>
      </c>
      <c r="AY2074" s="1">
        <v>2.6313</v>
      </c>
      <c r="BA2074" s="116">
        <v>41625</v>
      </c>
      <c r="BB2074" s="1">
        <v>2.0430000000000001</v>
      </c>
      <c r="BD2074" s="2">
        <v>41617</v>
      </c>
      <c r="BE2074" s="1">
        <v>0.498</v>
      </c>
      <c r="BG2074" s="2">
        <v>41738</v>
      </c>
      <c r="BH2074" s="1">
        <v>2.71</v>
      </c>
      <c r="BI2074" s="2"/>
      <c r="BJ2074" s="2">
        <v>41738</v>
      </c>
      <c r="BK2074" s="1">
        <v>1.65</v>
      </c>
      <c r="BM2074" s="2">
        <v>41626</v>
      </c>
      <c r="BN2074" s="1">
        <v>1.1609</v>
      </c>
    </row>
    <row r="2075" spans="2:66">
      <c r="B2075" s="2">
        <v>42121</v>
      </c>
      <c r="C2075" s="1">
        <v>1.8</v>
      </c>
      <c r="E2075" s="2">
        <v>41584</v>
      </c>
      <c r="F2075" s="1">
        <v>2.5300000000000002</v>
      </c>
      <c r="H2075" s="2">
        <v>41606</v>
      </c>
      <c r="I2075" s="1">
        <v>2.99</v>
      </c>
      <c r="K2075" s="2">
        <v>41604</v>
      </c>
      <c r="L2075" s="1">
        <v>3.64</v>
      </c>
      <c r="N2075" s="2">
        <v>41612</v>
      </c>
      <c r="O2075" s="1">
        <v>3.39</v>
      </c>
      <c r="Q2075" s="2">
        <v>41639</v>
      </c>
      <c r="R2075" s="1">
        <v>3.43</v>
      </c>
      <c r="T2075" s="2">
        <v>41645</v>
      </c>
      <c r="U2075" s="1">
        <v>3.165</v>
      </c>
      <c r="W2075" s="2">
        <v>41646</v>
      </c>
      <c r="X2075" s="1">
        <v>2.9050000000000002</v>
      </c>
      <c r="Z2075" s="2">
        <v>41634</v>
      </c>
      <c r="AA2075" s="1">
        <v>2.82</v>
      </c>
      <c r="AC2075" s="2">
        <v>41638</v>
      </c>
      <c r="AD2075" s="1">
        <v>2.71</v>
      </c>
      <c r="AF2075" s="2">
        <v>42075</v>
      </c>
      <c r="AG2075" s="1">
        <v>0.27060000000000001</v>
      </c>
      <c r="AI2075" s="2">
        <v>41627</v>
      </c>
      <c r="AJ2075" s="1">
        <v>3.8365</v>
      </c>
      <c r="AL2075" s="2">
        <v>41628</v>
      </c>
      <c r="AM2075" s="1">
        <v>2.9323000000000001</v>
      </c>
      <c r="AO2075" s="2">
        <v>41626</v>
      </c>
      <c r="AP2075" s="1">
        <v>0.3982</v>
      </c>
      <c r="AR2075" s="2">
        <v>41619</v>
      </c>
      <c r="AS2075" s="1">
        <v>0.27550000000000002</v>
      </c>
      <c r="AU2075" s="2">
        <v>41626</v>
      </c>
      <c r="AV2075" s="1">
        <v>2.6402999999999999</v>
      </c>
      <c r="AX2075" s="2">
        <v>41625</v>
      </c>
      <c r="AY2075" s="1">
        <v>2.6160000000000001</v>
      </c>
      <c r="BA2075" s="116">
        <v>41626</v>
      </c>
      <c r="BB2075" s="1">
        <v>2.0699999999999998</v>
      </c>
      <c r="BD2075" s="2">
        <v>41618</v>
      </c>
      <c r="BE2075" s="1">
        <v>0.49299999999999999</v>
      </c>
      <c r="BG2075" s="2">
        <v>41739</v>
      </c>
      <c r="BH2075" s="1">
        <v>2.65</v>
      </c>
      <c r="BI2075" s="2"/>
      <c r="BJ2075" s="2">
        <v>41739</v>
      </c>
      <c r="BK2075" s="1">
        <v>1.5899999999999999</v>
      </c>
      <c r="BM2075" s="2">
        <v>41627</v>
      </c>
      <c r="BN2075" s="1">
        <v>1.1842999999999999</v>
      </c>
    </row>
    <row r="2076" spans="2:66">
      <c r="B2076" s="2">
        <v>42122</v>
      </c>
      <c r="C2076" s="1">
        <v>1.8</v>
      </c>
      <c r="E2076" s="2">
        <v>41585</v>
      </c>
      <c r="F2076" s="1">
        <v>2.54</v>
      </c>
      <c r="H2076" s="2">
        <v>41607</v>
      </c>
      <c r="I2076" s="1">
        <v>3.01</v>
      </c>
      <c r="K2076" s="2">
        <v>41605</v>
      </c>
      <c r="L2076" s="1">
        <v>3.64</v>
      </c>
      <c r="N2076" s="2">
        <v>41613</v>
      </c>
      <c r="O2076" s="1">
        <v>3.41</v>
      </c>
      <c r="Q2076" s="2">
        <v>41640</v>
      </c>
      <c r="R2076" s="1">
        <v>3.43</v>
      </c>
      <c r="T2076" s="2">
        <v>41646</v>
      </c>
      <c r="U2076" s="1">
        <v>3.1549999999999998</v>
      </c>
      <c r="W2076" s="2">
        <v>41647</v>
      </c>
      <c r="X2076" s="1">
        <v>2.8925000000000001</v>
      </c>
      <c r="Z2076" s="2">
        <v>41635</v>
      </c>
      <c r="AA2076" s="1">
        <v>2.8025000000000002</v>
      </c>
      <c r="AC2076" s="2">
        <v>41639</v>
      </c>
      <c r="AD2076" s="1">
        <v>2.7124999999999999</v>
      </c>
      <c r="AF2076" s="2">
        <v>42076</v>
      </c>
      <c r="AG2076" s="1">
        <v>0.27065</v>
      </c>
      <c r="AI2076" s="2">
        <v>41628</v>
      </c>
      <c r="AJ2076" s="1">
        <v>3.7545000000000002</v>
      </c>
      <c r="AL2076" s="2">
        <v>41631</v>
      </c>
      <c r="AM2076" s="1">
        <v>2.9748999999999999</v>
      </c>
      <c r="AO2076" s="2">
        <v>41627</v>
      </c>
      <c r="AP2076" s="1">
        <v>0.4355</v>
      </c>
      <c r="AR2076" s="2">
        <v>41620</v>
      </c>
      <c r="AS2076" s="1">
        <v>0.28199999999999997</v>
      </c>
      <c r="AU2076" s="2">
        <v>41627</v>
      </c>
      <c r="AV2076" s="1">
        <v>2.6831</v>
      </c>
      <c r="AX2076" s="2">
        <v>41626</v>
      </c>
      <c r="AY2076" s="1">
        <v>2.6333000000000002</v>
      </c>
      <c r="BA2076" s="116">
        <v>41627</v>
      </c>
      <c r="BB2076" s="1">
        <v>2.1019999999999999</v>
      </c>
      <c r="BD2076" s="2">
        <v>41619</v>
      </c>
      <c r="BE2076" s="1">
        <v>0.51100000000000001</v>
      </c>
      <c r="BG2076" s="2">
        <v>41740</v>
      </c>
      <c r="BH2076" s="1">
        <v>2.63</v>
      </c>
      <c r="BI2076" s="2"/>
      <c r="BJ2076" s="2">
        <v>41740</v>
      </c>
      <c r="BK2076" s="1">
        <v>1.58</v>
      </c>
      <c r="BM2076" s="2">
        <v>41628</v>
      </c>
      <c r="BN2076" s="1">
        <v>1.2050000000000001</v>
      </c>
    </row>
    <row r="2077" spans="2:66">
      <c r="B2077" s="2">
        <v>42123</v>
      </c>
      <c r="C2077" s="1">
        <v>1.8</v>
      </c>
      <c r="E2077" s="2">
        <v>41586</v>
      </c>
      <c r="F2077" s="1">
        <v>2.54</v>
      </c>
      <c r="H2077" s="2">
        <v>41610</v>
      </c>
      <c r="I2077" s="1">
        <v>3.04</v>
      </c>
      <c r="K2077" s="2">
        <v>41606</v>
      </c>
      <c r="L2077" s="1">
        <v>3.65</v>
      </c>
      <c r="N2077" s="2">
        <v>41614</v>
      </c>
      <c r="O2077" s="1">
        <v>3.39</v>
      </c>
      <c r="Q2077" s="2">
        <v>41641</v>
      </c>
      <c r="R2077" s="1">
        <v>3.4950000000000001</v>
      </c>
      <c r="T2077" s="2">
        <v>41647</v>
      </c>
      <c r="U2077" s="1">
        <v>3.1375000000000002</v>
      </c>
      <c r="W2077" s="2">
        <v>41648</v>
      </c>
      <c r="X2077" s="1">
        <v>2.9224999999999999</v>
      </c>
      <c r="Z2077" s="2">
        <v>41638</v>
      </c>
      <c r="AA2077" s="1">
        <v>2.8174999999999999</v>
      </c>
      <c r="AC2077" s="2">
        <v>41640</v>
      </c>
      <c r="AD2077" s="1">
        <v>2.7124999999999999</v>
      </c>
      <c r="AF2077" s="2">
        <v>42079</v>
      </c>
      <c r="AG2077" s="1">
        <v>0.27015</v>
      </c>
      <c r="AI2077" s="2">
        <v>41631</v>
      </c>
      <c r="AJ2077" s="1">
        <v>3.7909999999999999</v>
      </c>
      <c r="AL2077" s="2">
        <v>41632</v>
      </c>
      <c r="AM2077" s="1">
        <v>3.03</v>
      </c>
      <c r="AO2077" s="2">
        <v>41628</v>
      </c>
      <c r="AP2077" s="1">
        <v>0.44900000000000001</v>
      </c>
      <c r="AR2077" s="2">
        <v>41621</v>
      </c>
      <c r="AS2077" s="1">
        <v>0.28299999999999997</v>
      </c>
      <c r="AU2077" s="2">
        <v>41628</v>
      </c>
      <c r="AV2077" s="1">
        <v>2.6779999999999999</v>
      </c>
      <c r="AX2077" s="2">
        <v>41627</v>
      </c>
      <c r="AY2077" s="1">
        <v>2.6669999999999998</v>
      </c>
      <c r="BA2077" s="116">
        <v>41628</v>
      </c>
      <c r="BB2077" s="1">
        <v>2.0954999999999999</v>
      </c>
      <c r="BD2077" s="2">
        <v>41620</v>
      </c>
      <c r="BE2077" s="1">
        <v>0.52010000000000001</v>
      </c>
      <c r="BG2077" s="2">
        <v>41743</v>
      </c>
      <c r="BH2077" s="1">
        <v>2.65</v>
      </c>
      <c r="BI2077" s="2"/>
      <c r="BJ2077" s="2">
        <v>41743</v>
      </c>
      <c r="BK2077" s="1">
        <v>1.6099999999999999</v>
      </c>
      <c r="BM2077" s="2">
        <v>41631</v>
      </c>
      <c r="BN2077" s="1">
        <v>1.2204999999999999</v>
      </c>
    </row>
    <row r="2078" spans="2:66">
      <c r="B2078" s="2">
        <v>42124</v>
      </c>
      <c r="C2078" s="1">
        <v>1.8</v>
      </c>
      <c r="E2078" s="2">
        <v>41589</v>
      </c>
      <c r="F2078" s="1">
        <v>2.54</v>
      </c>
      <c r="H2078" s="2">
        <v>41611</v>
      </c>
      <c r="I2078" s="1">
        <v>3.04</v>
      </c>
      <c r="K2078" s="2">
        <v>41607</v>
      </c>
      <c r="L2078" s="1">
        <v>3.67</v>
      </c>
      <c r="N2078" s="2">
        <v>41617</v>
      </c>
      <c r="O2078" s="1">
        <v>3.34</v>
      </c>
      <c r="Q2078" s="2">
        <v>41642</v>
      </c>
      <c r="R2078" s="1">
        <v>3.5</v>
      </c>
      <c r="T2078" s="2">
        <v>41648</v>
      </c>
      <c r="U2078" s="1">
        <v>3.1675</v>
      </c>
      <c r="W2078" s="2">
        <v>41649</v>
      </c>
      <c r="X2078" s="1">
        <v>2.9249999999999998</v>
      </c>
      <c r="Z2078" s="2">
        <v>41639</v>
      </c>
      <c r="AA2078" s="1">
        <v>2.8174999999999999</v>
      </c>
      <c r="AC2078" s="2">
        <v>41641</v>
      </c>
      <c r="AD2078" s="1">
        <v>2.7225000000000001</v>
      </c>
      <c r="AF2078" s="2">
        <v>42080</v>
      </c>
      <c r="AG2078" s="1">
        <v>0.26934999999999998</v>
      </c>
      <c r="AI2078" s="2">
        <v>41632</v>
      </c>
      <c r="AJ2078" s="1">
        <v>3.8418999999999999</v>
      </c>
      <c r="AL2078" s="2">
        <v>41633</v>
      </c>
      <c r="AM2078" s="1">
        <v>3.028</v>
      </c>
      <c r="AO2078" s="2">
        <v>41631</v>
      </c>
      <c r="AP2078" s="1">
        <v>0.47120000000000001</v>
      </c>
      <c r="AR2078" s="2">
        <v>41624</v>
      </c>
      <c r="AS2078" s="1">
        <v>0.28710000000000002</v>
      </c>
      <c r="AU2078" s="2">
        <v>41631</v>
      </c>
      <c r="AV2078" s="1">
        <v>2.7010000000000001</v>
      </c>
      <c r="AX2078" s="2">
        <v>41628</v>
      </c>
      <c r="AY2078" s="1">
        <v>2.6595</v>
      </c>
      <c r="BA2078" s="116">
        <v>41631</v>
      </c>
      <c r="BB2078" s="1">
        <v>2.1145</v>
      </c>
      <c r="BD2078" s="2">
        <v>41621</v>
      </c>
      <c r="BE2078" s="1">
        <v>0.51500000000000001</v>
      </c>
      <c r="BG2078" s="2">
        <v>41744</v>
      </c>
      <c r="BH2078" s="1">
        <v>2.64</v>
      </c>
      <c r="BI2078" s="2"/>
      <c r="BJ2078" s="2">
        <v>41744</v>
      </c>
      <c r="BK2078" s="1">
        <v>1.63</v>
      </c>
      <c r="BM2078" s="2">
        <v>41632</v>
      </c>
      <c r="BN2078" s="1">
        <v>1.22</v>
      </c>
    </row>
    <row r="2079" spans="2:66">
      <c r="B2079" s="2">
        <v>42128</v>
      </c>
      <c r="C2079" s="1">
        <v>1.8</v>
      </c>
      <c r="E2079" s="2">
        <v>41590</v>
      </c>
      <c r="F2079" s="1">
        <v>2.54</v>
      </c>
      <c r="H2079" s="2">
        <v>41612</v>
      </c>
      <c r="I2079" s="1">
        <v>3.03</v>
      </c>
      <c r="K2079" s="2">
        <v>41610</v>
      </c>
      <c r="L2079" s="1">
        <v>3.73</v>
      </c>
      <c r="N2079" s="2">
        <v>41618</v>
      </c>
      <c r="O2079" s="1">
        <v>3.35</v>
      </c>
      <c r="Q2079" s="2">
        <v>41645</v>
      </c>
      <c r="R2079" s="1">
        <v>3.4550000000000001</v>
      </c>
      <c r="T2079" s="2">
        <v>41649</v>
      </c>
      <c r="U2079" s="1">
        <v>3.16</v>
      </c>
      <c r="W2079" s="2">
        <v>41652</v>
      </c>
      <c r="X2079" s="1">
        <v>2.9050000000000002</v>
      </c>
      <c r="Z2079" s="2">
        <v>41640</v>
      </c>
      <c r="AA2079" s="1">
        <v>2.8174999999999999</v>
      </c>
      <c r="AC2079" s="2">
        <v>41642</v>
      </c>
      <c r="AD2079" s="1">
        <v>2.7175000000000002</v>
      </c>
      <c r="AF2079" s="2">
        <v>42081</v>
      </c>
      <c r="AG2079" s="1">
        <v>0.27029999999999998</v>
      </c>
      <c r="AI2079" s="2">
        <v>41633</v>
      </c>
      <c r="AJ2079" s="1">
        <v>3.839</v>
      </c>
      <c r="AL2079" s="2">
        <v>41634</v>
      </c>
      <c r="AM2079" s="1">
        <v>3.0385</v>
      </c>
      <c r="AO2079" s="2">
        <v>41632</v>
      </c>
      <c r="AP2079" s="1">
        <v>0.48199999999999998</v>
      </c>
      <c r="AR2079" s="2">
        <v>41625</v>
      </c>
      <c r="AS2079" s="1">
        <v>0.27700000000000002</v>
      </c>
      <c r="AU2079" s="2">
        <v>41632</v>
      </c>
      <c r="AV2079" s="1">
        <v>2.7010000000000001</v>
      </c>
      <c r="AX2079" s="2">
        <v>41631</v>
      </c>
      <c r="AY2079" s="1">
        <v>2.6804999999999999</v>
      </c>
      <c r="BA2079" s="116">
        <v>41632</v>
      </c>
      <c r="BB2079" s="1">
        <v>2.1154999999999999</v>
      </c>
      <c r="BD2079" s="2">
        <v>41624</v>
      </c>
      <c r="BE2079" s="1">
        <v>0.53500000000000003</v>
      </c>
      <c r="BG2079" s="2">
        <v>41745</v>
      </c>
      <c r="BH2079" s="1">
        <v>2.65</v>
      </c>
      <c r="BI2079" s="2"/>
      <c r="BJ2079" s="2">
        <v>41745</v>
      </c>
      <c r="BK2079" s="1">
        <v>1.67</v>
      </c>
      <c r="BM2079" s="2">
        <v>41633</v>
      </c>
      <c r="BN2079" s="1">
        <v>1.22</v>
      </c>
    </row>
    <row r="2080" spans="2:66">
      <c r="B2080" s="2">
        <v>42130</v>
      </c>
      <c r="C2080" s="1">
        <v>1.8</v>
      </c>
      <c r="E2080" s="2">
        <v>41591</v>
      </c>
      <c r="F2080" s="1">
        <v>2.54</v>
      </c>
      <c r="H2080" s="2">
        <v>41613</v>
      </c>
      <c r="I2080" s="1">
        <v>3.02</v>
      </c>
      <c r="K2080" s="2">
        <v>41611</v>
      </c>
      <c r="L2080" s="1">
        <v>3.73</v>
      </c>
      <c r="N2080" s="2">
        <v>41619</v>
      </c>
      <c r="O2080" s="1">
        <v>3.3679999999999999</v>
      </c>
      <c r="Q2080" s="2">
        <v>41646</v>
      </c>
      <c r="R2080" s="1">
        <v>3.4525000000000001</v>
      </c>
      <c r="T2080" s="2">
        <v>41652</v>
      </c>
      <c r="U2080" s="1">
        <v>3.13</v>
      </c>
      <c r="W2080" s="2">
        <v>41653</v>
      </c>
      <c r="X2080" s="1">
        <v>2.915</v>
      </c>
      <c r="Z2080" s="2">
        <v>41641</v>
      </c>
      <c r="AA2080" s="1">
        <v>2.855</v>
      </c>
      <c r="AC2080" s="2">
        <v>41645</v>
      </c>
      <c r="AD2080" s="1">
        <v>2.665</v>
      </c>
      <c r="AF2080" s="2">
        <v>42082</v>
      </c>
      <c r="AG2080" s="1">
        <v>0.26455000000000001</v>
      </c>
      <c r="AI2080" s="2">
        <v>41634</v>
      </c>
      <c r="AJ2080" s="1">
        <v>3.8694999999999999</v>
      </c>
      <c r="AL2080" s="2">
        <v>41635</v>
      </c>
      <c r="AM2080" s="1">
        <v>3.0377999999999998</v>
      </c>
      <c r="AO2080" s="2">
        <v>41633</v>
      </c>
      <c r="AP2080" s="1">
        <v>0.49199999999999999</v>
      </c>
      <c r="AR2080" s="2">
        <v>41626</v>
      </c>
      <c r="AS2080" s="1">
        <v>0.28349999999999997</v>
      </c>
      <c r="AU2080" s="2">
        <v>41633</v>
      </c>
      <c r="AV2080" s="1">
        <v>2.7010000000000001</v>
      </c>
      <c r="AX2080" s="2">
        <v>41632</v>
      </c>
      <c r="AY2080" s="1">
        <v>2.6814999999999998</v>
      </c>
      <c r="BA2080" s="116">
        <v>41633</v>
      </c>
      <c r="BB2080" s="1">
        <v>2.1154999999999999</v>
      </c>
      <c r="BD2080" s="2">
        <v>41625</v>
      </c>
      <c r="BE2080" s="1">
        <v>0.504</v>
      </c>
      <c r="BG2080" s="2">
        <v>41746</v>
      </c>
      <c r="BH2080" s="1">
        <v>2.73</v>
      </c>
      <c r="BI2080" s="2"/>
      <c r="BJ2080" s="2">
        <v>41746</v>
      </c>
      <c r="BK2080" s="1">
        <v>1.75</v>
      </c>
      <c r="BM2080" s="2">
        <v>41634</v>
      </c>
      <c r="BN2080" s="1">
        <v>1.22</v>
      </c>
    </row>
    <row r="2081" spans="2:66">
      <c r="B2081" s="2">
        <v>42131</v>
      </c>
      <c r="C2081" s="1">
        <v>1.8</v>
      </c>
      <c r="E2081" s="2">
        <v>41592</v>
      </c>
      <c r="F2081" s="1">
        <v>2.54</v>
      </c>
      <c r="H2081" s="2">
        <v>41614</v>
      </c>
      <c r="I2081" s="1">
        <v>3.01</v>
      </c>
      <c r="K2081" s="2">
        <v>41612</v>
      </c>
      <c r="L2081" s="1">
        <v>3.73</v>
      </c>
      <c r="N2081" s="2">
        <v>41620</v>
      </c>
      <c r="O2081" s="1">
        <v>3.3650000000000002</v>
      </c>
      <c r="Q2081" s="2">
        <v>41647</v>
      </c>
      <c r="R2081" s="1">
        <v>3.4424999999999999</v>
      </c>
      <c r="T2081" s="2">
        <v>41653</v>
      </c>
      <c r="U2081" s="1">
        <v>3.14</v>
      </c>
      <c r="W2081" s="2">
        <v>41654</v>
      </c>
      <c r="X2081" s="1">
        <v>2.9249999999999998</v>
      </c>
      <c r="Z2081" s="2">
        <v>41642</v>
      </c>
      <c r="AA2081" s="1">
        <v>2.8475000000000001</v>
      </c>
      <c r="AC2081" s="2">
        <v>41646</v>
      </c>
      <c r="AD2081" s="1">
        <v>2.6625000000000001</v>
      </c>
      <c r="AF2081" s="2">
        <v>42083</v>
      </c>
      <c r="AG2081" s="1">
        <v>0.26679999999999998</v>
      </c>
      <c r="AI2081" s="2">
        <v>41635</v>
      </c>
      <c r="AJ2081" s="1">
        <v>3.8780000000000001</v>
      </c>
      <c r="AL2081" s="2">
        <v>41638</v>
      </c>
      <c r="AM2081" s="1">
        <v>3.0095000000000001</v>
      </c>
      <c r="AO2081" s="2">
        <v>41634</v>
      </c>
      <c r="AP2081" s="1">
        <v>0.4995</v>
      </c>
      <c r="AR2081" s="2">
        <v>41627</v>
      </c>
      <c r="AS2081" s="1">
        <v>0.30080000000000001</v>
      </c>
      <c r="AU2081" s="2">
        <v>41634</v>
      </c>
      <c r="AV2081" s="1">
        <v>2.7010000000000001</v>
      </c>
      <c r="AX2081" s="2">
        <v>41633</v>
      </c>
      <c r="AY2081" s="1">
        <v>2.6819999999999999</v>
      </c>
      <c r="BA2081" s="116">
        <v>41634</v>
      </c>
      <c r="BB2081" s="1">
        <v>2.1154999999999999</v>
      </c>
      <c r="BD2081" s="2">
        <v>41626</v>
      </c>
      <c r="BE2081" s="1">
        <v>0.50900000000000001</v>
      </c>
      <c r="BG2081" s="2">
        <v>41750</v>
      </c>
      <c r="BH2081" s="1">
        <v>2.73</v>
      </c>
      <c r="BI2081" s="2"/>
      <c r="BJ2081" s="2">
        <v>41750</v>
      </c>
      <c r="BK2081" s="1">
        <v>1.74</v>
      </c>
      <c r="BM2081" s="2">
        <v>41635</v>
      </c>
      <c r="BN2081" s="1">
        <v>1.2835000000000001</v>
      </c>
    </row>
    <row r="2082" spans="2:66">
      <c r="B2082" s="2">
        <v>42132</v>
      </c>
      <c r="C2082" s="1">
        <v>1.8</v>
      </c>
      <c r="E2082" s="2">
        <v>41593</v>
      </c>
      <c r="F2082" s="1">
        <v>2.54</v>
      </c>
      <c r="H2082" s="2">
        <v>41617</v>
      </c>
      <c r="I2082" s="1">
        <v>2.99</v>
      </c>
      <c r="K2082" s="2">
        <v>41613</v>
      </c>
      <c r="L2082" s="1">
        <v>3.75</v>
      </c>
      <c r="N2082" s="2">
        <v>41621</v>
      </c>
      <c r="O2082" s="1">
        <v>3.3290000000000002</v>
      </c>
      <c r="Q2082" s="2">
        <v>41648</v>
      </c>
      <c r="R2082" s="1">
        <v>3.46</v>
      </c>
      <c r="T2082" s="2">
        <v>41654</v>
      </c>
      <c r="U2082" s="1">
        <v>3.1575000000000002</v>
      </c>
      <c r="W2082" s="2">
        <v>41655</v>
      </c>
      <c r="X2082" s="1">
        <v>2.9074999999999998</v>
      </c>
      <c r="Z2082" s="2">
        <v>41645</v>
      </c>
      <c r="AA2082" s="1">
        <v>2.7800000000000002</v>
      </c>
      <c r="AC2082" s="2">
        <v>41647</v>
      </c>
      <c r="AD2082" s="1">
        <v>2.66</v>
      </c>
      <c r="AF2082" s="2">
        <v>42086</v>
      </c>
      <c r="AG2082" s="1">
        <v>0.26679999999999998</v>
      </c>
      <c r="AI2082" s="2">
        <v>41638</v>
      </c>
      <c r="AJ2082" s="1">
        <v>3.8420000000000001</v>
      </c>
      <c r="AL2082" s="2">
        <v>41639</v>
      </c>
      <c r="AM2082" s="1">
        <v>3.0625</v>
      </c>
      <c r="AO2082" s="2">
        <v>41635</v>
      </c>
      <c r="AP2082" s="1">
        <v>0.4788</v>
      </c>
      <c r="AR2082" s="2">
        <v>41628</v>
      </c>
      <c r="AS2082" s="1">
        <v>0.30499999999999999</v>
      </c>
      <c r="AU2082" s="2">
        <v>41635</v>
      </c>
      <c r="AV2082" s="1">
        <v>2.7570000000000001</v>
      </c>
      <c r="AX2082" s="2">
        <v>41634</v>
      </c>
      <c r="AY2082" s="1">
        <v>2.6814999999999998</v>
      </c>
      <c r="BA2082" s="116">
        <v>41635</v>
      </c>
      <c r="BB2082" s="1">
        <v>2.1800000000000002</v>
      </c>
      <c r="BD2082" s="2">
        <v>41627</v>
      </c>
      <c r="BE2082" s="1">
        <v>0.497</v>
      </c>
      <c r="BG2082" s="2">
        <v>41751</v>
      </c>
      <c r="BH2082" s="1">
        <v>2.73</v>
      </c>
      <c r="BI2082" s="2"/>
      <c r="BJ2082" s="2">
        <v>41751</v>
      </c>
      <c r="BK2082" s="1">
        <v>1.76</v>
      </c>
      <c r="BM2082" s="2">
        <v>41638</v>
      </c>
      <c r="BN2082" s="1">
        <v>1.2589999999999999</v>
      </c>
    </row>
    <row r="2083" spans="2:66">
      <c r="B2083" s="2">
        <v>42135</v>
      </c>
      <c r="C2083" s="1">
        <v>1.8</v>
      </c>
      <c r="E2083" s="2">
        <v>41596</v>
      </c>
      <c r="F2083" s="1">
        <v>2.54</v>
      </c>
      <c r="H2083" s="2">
        <v>41618</v>
      </c>
      <c r="I2083" s="1">
        <v>2.99</v>
      </c>
      <c r="K2083" s="2">
        <v>41614</v>
      </c>
      <c r="L2083" s="1">
        <v>3.73</v>
      </c>
      <c r="N2083" s="2">
        <v>41624</v>
      </c>
      <c r="O2083" s="1">
        <v>3.2720000000000002</v>
      </c>
      <c r="Q2083" s="2">
        <v>41649</v>
      </c>
      <c r="R2083" s="1">
        <v>3.45</v>
      </c>
      <c r="T2083" s="2">
        <v>41655</v>
      </c>
      <c r="U2083" s="1">
        <v>3.1349999999999998</v>
      </c>
      <c r="W2083" s="2">
        <v>41656</v>
      </c>
      <c r="X2083" s="1">
        <v>2.9074999999999998</v>
      </c>
      <c r="Z2083" s="2">
        <v>41646</v>
      </c>
      <c r="AA2083" s="1">
        <v>2.7675000000000001</v>
      </c>
      <c r="AC2083" s="2">
        <v>41648</v>
      </c>
      <c r="AD2083" s="1">
        <v>2.6724999999999999</v>
      </c>
      <c r="AF2083" s="2">
        <v>42087</v>
      </c>
      <c r="AG2083" s="1">
        <v>0.26934999999999998</v>
      </c>
      <c r="AI2083" s="2">
        <v>41639</v>
      </c>
      <c r="AJ2083" s="1">
        <v>3.9051</v>
      </c>
      <c r="AL2083" s="2">
        <v>41640</v>
      </c>
      <c r="AM2083" s="1">
        <v>3.0724999999999998</v>
      </c>
      <c r="AO2083" s="2">
        <v>41638</v>
      </c>
      <c r="AP2083" s="1">
        <v>0.47049999999999997</v>
      </c>
      <c r="AR2083" s="2">
        <v>41631</v>
      </c>
      <c r="AS2083" s="1">
        <v>0.3085</v>
      </c>
      <c r="AU2083" s="2">
        <v>41638</v>
      </c>
      <c r="AV2083" s="1">
        <v>2.7309999999999999</v>
      </c>
      <c r="AX2083" s="2">
        <v>41635</v>
      </c>
      <c r="AY2083" s="1">
        <v>2.738</v>
      </c>
      <c r="BA2083" s="116">
        <v>41638</v>
      </c>
      <c r="BB2083" s="1">
        <v>2.1518000000000002</v>
      </c>
      <c r="BD2083" s="2">
        <v>41628</v>
      </c>
      <c r="BE2083" s="1">
        <v>0.50900000000000001</v>
      </c>
      <c r="BG2083" s="2">
        <v>41752</v>
      </c>
      <c r="BH2083" s="1">
        <v>2.7</v>
      </c>
      <c r="BI2083" s="2"/>
      <c r="BJ2083" s="2">
        <v>41752</v>
      </c>
      <c r="BK2083" s="1">
        <v>1.73</v>
      </c>
      <c r="BM2083" s="2">
        <v>41639</v>
      </c>
      <c r="BN2083" s="1">
        <v>1.2591000000000001</v>
      </c>
    </row>
    <row r="2084" spans="2:66">
      <c r="B2084" s="2">
        <v>42136</v>
      </c>
      <c r="C2084" s="1">
        <v>1.8</v>
      </c>
      <c r="E2084" s="2">
        <v>41597</v>
      </c>
      <c r="F2084" s="1">
        <v>2.54</v>
      </c>
      <c r="H2084" s="2">
        <v>41619</v>
      </c>
      <c r="I2084" s="1">
        <v>3.0049999999999999</v>
      </c>
      <c r="K2084" s="2">
        <v>41617</v>
      </c>
      <c r="L2084" s="1">
        <v>3.68</v>
      </c>
      <c r="N2084" s="2">
        <v>41625</v>
      </c>
      <c r="O2084" s="1">
        <v>3.2349999999999999</v>
      </c>
      <c r="Q2084" s="2">
        <v>41652</v>
      </c>
      <c r="R2084" s="1">
        <v>3.4125000000000001</v>
      </c>
      <c r="T2084" s="2">
        <v>41656</v>
      </c>
      <c r="U2084" s="1">
        <v>3.1349999999999998</v>
      </c>
      <c r="W2084" s="2">
        <v>41659</v>
      </c>
      <c r="X2084" s="1">
        <v>2.9125000000000001</v>
      </c>
      <c r="Z2084" s="2">
        <v>41647</v>
      </c>
      <c r="AA2084" s="1">
        <v>2.7625000000000002</v>
      </c>
      <c r="AC2084" s="2">
        <v>41649</v>
      </c>
      <c r="AD2084" s="1">
        <v>2.68</v>
      </c>
      <c r="AF2084" s="2">
        <v>42088</v>
      </c>
      <c r="AG2084" s="1">
        <v>0.26855000000000001</v>
      </c>
      <c r="AI2084" s="2">
        <v>41640</v>
      </c>
      <c r="AJ2084" s="1">
        <v>3.9159999999999999</v>
      </c>
      <c r="AL2084" s="2">
        <v>41641</v>
      </c>
      <c r="AM2084" s="1">
        <v>3.0394999999999999</v>
      </c>
      <c r="AO2084" s="2">
        <v>41639</v>
      </c>
      <c r="AP2084" s="1">
        <v>0.48599999999999999</v>
      </c>
      <c r="AR2084" s="2">
        <v>41632</v>
      </c>
      <c r="AS2084" s="1">
        <v>0.3115</v>
      </c>
      <c r="AU2084" s="2">
        <v>41639</v>
      </c>
      <c r="AV2084" s="1">
        <v>2.7309000000000001</v>
      </c>
      <c r="AX2084" s="2">
        <v>41638</v>
      </c>
      <c r="AY2084" s="1">
        <v>2.7160000000000002</v>
      </c>
      <c r="BA2084" s="116">
        <v>41639</v>
      </c>
      <c r="BB2084" s="1">
        <v>2.1551</v>
      </c>
      <c r="BD2084" s="2">
        <v>41631</v>
      </c>
      <c r="BE2084" s="1">
        <v>0.53500000000000003</v>
      </c>
      <c r="BG2084" s="2">
        <v>41753</v>
      </c>
      <c r="BH2084" s="1">
        <v>2.7</v>
      </c>
      <c r="BI2084" s="2"/>
      <c r="BJ2084" s="2">
        <v>41753</v>
      </c>
      <c r="BK2084" s="1">
        <v>1.74</v>
      </c>
      <c r="BM2084" s="2">
        <v>41640</v>
      </c>
      <c r="BN2084" s="1">
        <v>1.2589999999999999</v>
      </c>
    </row>
    <row r="2085" spans="2:66">
      <c r="B2085" s="2">
        <v>42137</v>
      </c>
      <c r="C2085" s="1">
        <v>1.8</v>
      </c>
      <c r="E2085" s="2">
        <v>41598</v>
      </c>
      <c r="F2085" s="1">
        <v>2.5300000000000002</v>
      </c>
      <c r="H2085" s="2">
        <v>41620</v>
      </c>
      <c r="I2085" s="1">
        <v>3.0049999999999999</v>
      </c>
      <c r="K2085" s="2">
        <v>41618</v>
      </c>
      <c r="L2085" s="1">
        <v>3.69</v>
      </c>
      <c r="N2085" s="2">
        <v>41626</v>
      </c>
      <c r="O2085" s="1">
        <v>3.25</v>
      </c>
      <c r="Q2085" s="2">
        <v>41653</v>
      </c>
      <c r="R2085" s="1">
        <v>3.4249999999999998</v>
      </c>
      <c r="T2085" s="2">
        <v>41659</v>
      </c>
      <c r="U2085" s="1">
        <v>3.14</v>
      </c>
      <c r="W2085" s="2">
        <v>41660</v>
      </c>
      <c r="X2085" s="1">
        <v>2.9224999999999999</v>
      </c>
      <c r="Z2085" s="2">
        <v>41648</v>
      </c>
      <c r="AA2085" s="1">
        <v>2.79</v>
      </c>
      <c r="AC2085" s="2">
        <v>41652</v>
      </c>
      <c r="AD2085" s="1">
        <v>2.6724999999999999</v>
      </c>
      <c r="AF2085" s="2">
        <v>42089</v>
      </c>
      <c r="AG2085" s="1">
        <v>0.27305000000000001</v>
      </c>
      <c r="AI2085" s="2">
        <v>41641</v>
      </c>
      <c r="AJ2085" s="1">
        <v>3.8757999999999999</v>
      </c>
      <c r="AL2085" s="2">
        <v>41642</v>
      </c>
      <c r="AM2085" s="1">
        <v>3.0449999999999999</v>
      </c>
      <c r="AO2085" s="2">
        <v>41640</v>
      </c>
      <c r="AP2085" s="1">
        <v>0.47099999999999997</v>
      </c>
      <c r="AR2085" s="2">
        <v>41633</v>
      </c>
      <c r="AS2085" s="1">
        <v>0.311</v>
      </c>
      <c r="AU2085" s="2">
        <v>41640</v>
      </c>
      <c r="AV2085" s="1">
        <v>2.7330000000000001</v>
      </c>
      <c r="AX2085" s="2">
        <v>41639</v>
      </c>
      <c r="AY2085" s="1">
        <v>2.7160000000000002</v>
      </c>
      <c r="BA2085" s="116">
        <v>41640</v>
      </c>
      <c r="BB2085" s="1">
        <v>2.1539999999999999</v>
      </c>
      <c r="BD2085" s="2">
        <v>41632</v>
      </c>
      <c r="BE2085" s="1">
        <v>0.52700000000000002</v>
      </c>
      <c r="BG2085" s="2">
        <v>41754</v>
      </c>
      <c r="BH2085" s="1">
        <v>2.68</v>
      </c>
      <c r="BI2085" s="2"/>
      <c r="BJ2085" s="2">
        <v>41754</v>
      </c>
      <c r="BK2085" s="1">
        <v>1.72</v>
      </c>
      <c r="BM2085" s="2">
        <v>41641</v>
      </c>
      <c r="BN2085" s="1">
        <v>1.268</v>
      </c>
    </row>
    <row r="2086" spans="2:66">
      <c r="B2086" s="2">
        <v>42138</v>
      </c>
      <c r="C2086" s="1">
        <v>1.8</v>
      </c>
      <c r="E2086" s="2">
        <v>41599</v>
      </c>
      <c r="F2086" s="1">
        <v>2.5300000000000002</v>
      </c>
      <c r="H2086" s="2">
        <v>41621</v>
      </c>
      <c r="I2086" s="1">
        <v>2.9550000000000001</v>
      </c>
      <c r="K2086" s="2">
        <v>41619</v>
      </c>
      <c r="L2086" s="1">
        <v>3.7149999999999999</v>
      </c>
      <c r="N2086" s="2">
        <v>41627</v>
      </c>
      <c r="O2086" s="1">
        <v>3.25</v>
      </c>
      <c r="Q2086" s="2">
        <v>41654</v>
      </c>
      <c r="R2086" s="1">
        <v>3.4449999999999998</v>
      </c>
      <c r="T2086" s="2">
        <v>41660</v>
      </c>
      <c r="U2086" s="1">
        <v>3.1524999999999999</v>
      </c>
      <c r="W2086" s="2">
        <v>41661</v>
      </c>
      <c r="X2086" s="1">
        <v>2.9275000000000002</v>
      </c>
      <c r="Z2086" s="2">
        <v>41649</v>
      </c>
      <c r="AA2086" s="1">
        <v>2.7974999999999999</v>
      </c>
      <c r="AC2086" s="2">
        <v>41653</v>
      </c>
      <c r="AD2086" s="1">
        <v>2.6775000000000002</v>
      </c>
      <c r="AF2086" s="2">
        <v>42090</v>
      </c>
      <c r="AG2086" s="1">
        <v>0.27539999999999998</v>
      </c>
      <c r="AI2086" s="2">
        <v>41642</v>
      </c>
      <c r="AJ2086" s="1">
        <v>3.8752</v>
      </c>
      <c r="AL2086" s="2">
        <v>41645</v>
      </c>
      <c r="AM2086" s="1">
        <v>3.0045000000000002</v>
      </c>
      <c r="AO2086" s="2">
        <v>41641</v>
      </c>
      <c r="AP2086" s="1">
        <v>0.48370000000000002</v>
      </c>
      <c r="AR2086" s="2">
        <v>41634</v>
      </c>
      <c r="AS2086" s="1">
        <v>0.315</v>
      </c>
      <c r="AU2086" s="2">
        <v>41641</v>
      </c>
      <c r="AV2086" s="1">
        <v>2.75</v>
      </c>
      <c r="AX2086" s="2">
        <v>41640</v>
      </c>
      <c r="AY2086" s="1">
        <v>2.7160000000000002</v>
      </c>
      <c r="BA2086" s="116">
        <v>41641</v>
      </c>
      <c r="BB2086" s="1">
        <v>2.1680000000000001</v>
      </c>
      <c r="BD2086" s="2">
        <v>41633</v>
      </c>
      <c r="BE2086" s="1">
        <v>0.53500000000000003</v>
      </c>
      <c r="BG2086" s="2">
        <v>41757</v>
      </c>
      <c r="BH2086" s="1">
        <v>2.7</v>
      </c>
      <c r="BI2086" s="2"/>
      <c r="BJ2086" s="2">
        <v>41757</v>
      </c>
      <c r="BK2086" s="1">
        <v>1.73</v>
      </c>
      <c r="BM2086" s="2">
        <v>41642</v>
      </c>
      <c r="BN2086" s="1">
        <v>1.2530000000000001</v>
      </c>
    </row>
    <row r="2087" spans="2:66">
      <c r="B2087" s="2">
        <v>42139</v>
      </c>
      <c r="C2087" s="1">
        <v>1.8</v>
      </c>
      <c r="E2087" s="2">
        <v>41600</v>
      </c>
      <c r="F2087" s="1">
        <v>2.54</v>
      </c>
      <c r="H2087" s="2">
        <v>41624</v>
      </c>
      <c r="I2087" s="1">
        <v>2.92</v>
      </c>
      <c r="K2087" s="2">
        <v>41620</v>
      </c>
      <c r="L2087" s="1">
        <v>3.71</v>
      </c>
      <c r="N2087" s="2">
        <v>41628</v>
      </c>
      <c r="O2087" s="1">
        <v>3.2349999999999999</v>
      </c>
      <c r="Q2087" s="2">
        <v>41655</v>
      </c>
      <c r="R2087" s="1">
        <v>3.4224999999999999</v>
      </c>
      <c r="T2087" s="2">
        <v>41661</v>
      </c>
      <c r="U2087" s="1">
        <v>3.16</v>
      </c>
      <c r="W2087" s="2">
        <v>41662</v>
      </c>
      <c r="X2087" s="1">
        <v>2.9125000000000001</v>
      </c>
      <c r="Z2087" s="2">
        <v>41652</v>
      </c>
      <c r="AA2087" s="1">
        <v>2.7824999999999998</v>
      </c>
      <c r="AC2087" s="2">
        <v>41654</v>
      </c>
      <c r="AD2087" s="1">
        <v>2.6825000000000001</v>
      </c>
      <c r="AF2087" s="2">
        <v>42093</v>
      </c>
      <c r="AG2087" s="1">
        <v>0.27415</v>
      </c>
      <c r="AI2087" s="2">
        <v>41645</v>
      </c>
      <c r="AJ2087" s="1">
        <v>3.8534999999999999</v>
      </c>
      <c r="AL2087" s="2">
        <v>41646</v>
      </c>
      <c r="AM2087" s="1">
        <v>2.988</v>
      </c>
      <c r="AO2087" s="2">
        <v>41642</v>
      </c>
      <c r="AP2087" s="1">
        <v>0.50429999999999997</v>
      </c>
      <c r="AR2087" s="2">
        <v>41635</v>
      </c>
      <c r="AS2087" s="1">
        <v>0.30599999999999999</v>
      </c>
      <c r="AU2087" s="2">
        <v>41642</v>
      </c>
      <c r="AV2087" s="1">
        <v>2.7530999999999999</v>
      </c>
      <c r="AX2087" s="2">
        <v>41641</v>
      </c>
      <c r="AY2087" s="1">
        <v>2.7330000000000001</v>
      </c>
      <c r="BA2087" s="116">
        <v>41642</v>
      </c>
      <c r="BB2087" s="1">
        <v>2.1680000000000001</v>
      </c>
      <c r="BD2087" s="2">
        <v>41634</v>
      </c>
      <c r="BE2087" s="1">
        <v>0.53500000000000003</v>
      </c>
      <c r="BG2087" s="2">
        <v>41758</v>
      </c>
      <c r="BH2087" s="1">
        <v>2.71</v>
      </c>
      <c r="BI2087" s="2"/>
      <c r="BJ2087" s="2">
        <v>41758</v>
      </c>
      <c r="BK2087" s="1">
        <v>1.74</v>
      </c>
      <c r="BM2087" s="2">
        <v>41645</v>
      </c>
      <c r="BN2087" s="1">
        <v>1.2310000000000001</v>
      </c>
    </row>
    <row r="2088" spans="2:66">
      <c r="B2088" s="2">
        <v>42142</v>
      </c>
      <c r="C2088" s="1">
        <v>1.8</v>
      </c>
      <c r="E2088" s="2">
        <v>41603</v>
      </c>
      <c r="F2088" s="1">
        <v>2.5300000000000002</v>
      </c>
      <c r="H2088" s="2">
        <v>41625</v>
      </c>
      <c r="I2088" s="1">
        <v>2.8849999999999998</v>
      </c>
      <c r="K2088" s="2">
        <v>41621</v>
      </c>
      <c r="L2088" s="1">
        <v>3.68</v>
      </c>
      <c r="N2088" s="2">
        <v>41631</v>
      </c>
      <c r="O2088" s="1">
        <v>3.2250000000000001</v>
      </c>
      <c r="Q2088" s="2">
        <v>41656</v>
      </c>
      <c r="R2088" s="1">
        <v>3.4275000000000002</v>
      </c>
      <c r="T2088" s="2">
        <v>41662</v>
      </c>
      <c r="U2088" s="1">
        <v>3.14</v>
      </c>
      <c r="W2088" s="2">
        <v>41663</v>
      </c>
      <c r="X2088" s="1">
        <v>2.875</v>
      </c>
      <c r="Z2088" s="2">
        <v>41653</v>
      </c>
      <c r="AA2088" s="1">
        <v>2.7925</v>
      </c>
      <c r="AC2088" s="2">
        <v>41655</v>
      </c>
      <c r="AD2088" s="1">
        <v>2.6749999999999998</v>
      </c>
      <c r="AF2088" s="2">
        <v>42094</v>
      </c>
      <c r="AG2088" s="1">
        <v>0.27074999999999999</v>
      </c>
      <c r="AI2088" s="2">
        <v>41646</v>
      </c>
      <c r="AJ2088" s="1">
        <v>3.8374999999999999</v>
      </c>
      <c r="AL2088" s="2">
        <v>41647</v>
      </c>
      <c r="AM2088" s="1">
        <v>3.044</v>
      </c>
      <c r="AO2088" s="2">
        <v>41645</v>
      </c>
      <c r="AP2088" s="1">
        <v>0.49349999999999999</v>
      </c>
      <c r="AR2088" s="2">
        <v>41638</v>
      </c>
      <c r="AS2088" s="1">
        <v>0.30299999999999999</v>
      </c>
      <c r="AU2088" s="2">
        <v>41645</v>
      </c>
      <c r="AV2088" s="1">
        <v>2.7309999999999999</v>
      </c>
      <c r="AX2088" s="2">
        <v>41642</v>
      </c>
      <c r="AY2088" s="1">
        <v>2.734</v>
      </c>
      <c r="BA2088" s="116">
        <v>41645</v>
      </c>
      <c r="BB2088" s="1">
        <v>2.137</v>
      </c>
      <c r="BD2088" s="2">
        <v>41635</v>
      </c>
      <c r="BE2088" s="1">
        <v>0.53200000000000003</v>
      </c>
      <c r="BG2088" s="2">
        <v>41759</v>
      </c>
      <c r="BH2088" s="1">
        <v>2.67</v>
      </c>
      <c r="BI2088" s="2"/>
      <c r="BJ2088" s="2">
        <v>41759</v>
      </c>
      <c r="BK2088" s="1">
        <v>1.69</v>
      </c>
      <c r="BM2088" s="2">
        <v>41646</v>
      </c>
      <c r="BN2088" s="1">
        <v>1.2230000000000001</v>
      </c>
    </row>
    <row r="2089" spans="2:66">
      <c r="B2089" s="2">
        <v>42143</v>
      </c>
      <c r="C2089" s="1">
        <v>1.8</v>
      </c>
      <c r="E2089" s="2">
        <v>41604</v>
      </c>
      <c r="F2089" s="1">
        <v>2.5300000000000002</v>
      </c>
      <c r="H2089" s="2">
        <v>41626</v>
      </c>
      <c r="I2089" s="1">
        <v>2.9</v>
      </c>
      <c r="K2089" s="2">
        <v>41624</v>
      </c>
      <c r="L2089" s="1">
        <v>3.63</v>
      </c>
      <c r="N2089" s="2">
        <v>41632</v>
      </c>
      <c r="O2089" s="1">
        <v>3.22</v>
      </c>
      <c r="Q2089" s="2">
        <v>41659</v>
      </c>
      <c r="R2089" s="1">
        <v>3.4350000000000001</v>
      </c>
      <c r="T2089" s="2">
        <v>41663</v>
      </c>
      <c r="U2089" s="1">
        <v>3.0874999999999999</v>
      </c>
      <c r="W2089" s="2">
        <v>41666</v>
      </c>
      <c r="X2089" s="1">
        <v>2.8824999999999998</v>
      </c>
      <c r="Z2089" s="2">
        <v>41654</v>
      </c>
      <c r="AA2089" s="1">
        <v>2.8025000000000002</v>
      </c>
      <c r="AC2089" s="2">
        <v>41656</v>
      </c>
      <c r="AD2089" s="1">
        <v>2.6749999999999998</v>
      </c>
      <c r="AF2089" s="2">
        <v>42095</v>
      </c>
      <c r="AG2089" s="1">
        <v>0.27074999999999999</v>
      </c>
      <c r="AI2089" s="2">
        <v>41647</v>
      </c>
      <c r="AJ2089" s="1">
        <v>3.851</v>
      </c>
      <c r="AL2089" s="2">
        <v>41648</v>
      </c>
      <c r="AM2089" s="1">
        <v>3.0310000000000001</v>
      </c>
      <c r="AO2089" s="2">
        <v>41646</v>
      </c>
      <c r="AP2089" s="1">
        <v>0.49199999999999999</v>
      </c>
      <c r="AR2089" s="2">
        <v>41639</v>
      </c>
      <c r="AS2089" s="1">
        <v>0.30880000000000002</v>
      </c>
      <c r="AU2089" s="2">
        <v>41646</v>
      </c>
      <c r="AV2089" s="1">
        <v>2.7155</v>
      </c>
      <c r="AX2089" s="2">
        <v>41645</v>
      </c>
      <c r="AY2089" s="1">
        <v>2.7069999999999999</v>
      </c>
      <c r="BA2089" s="116">
        <v>41646</v>
      </c>
      <c r="BB2089" s="1">
        <v>2.125</v>
      </c>
      <c r="BD2089" s="2">
        <v>41638</v>
      </c>
      <c r="BE2089" s="1">
        <v>0.52</v>
      </c>
      <c r="BG2089" s="2">
        <v>41760</v>
      </c>
      <c r="BH2089" s="1">
        <v>2.63</v>
      </c>
      <c r="BI2089" s="2"/>
      <c r="BJ2089" s="2">
        <v>41760</v>
      </c>
      <c r="BK2089" s="1">
        <v>1.6600000000000001</v>
      </c>
      <c r="BM2089" s="2">
        <v>41647</v>
      </c>
      <c r="BN2089" s="1">
        <v>1.2650000000000001</v>
      </c>
    </row>
    <row r="2090" spans="2:66">
      <c r="B2090" s="2">
        <v>42144</v>
      </c>
      <c r="C2090" s="1">
        <v>1.8</v>
      </c>
      <c r="E2090" s="2">
        <v>41605</v>
      </c>
      <c r="F2090" s="1">
        <v>2.5300000000000002</v>
      </c>
      <c r="H2090" s="2">
        <v>41627</v>
      </c>
      <c r="I2090" s="1">
        <v>2.89</v>
      </c>
      <c r="K2090" s="2">
        <v>41625</v>
      </c>
      <c r="L2090" s="1">
        <v>3.605</v>
      </c>
      <c r="N2090" s="2">
        <v>41634</v>
      </c>
      <c r="O2090" s="1">
        <v>3.2250000000000001</v>
      </c>
      <c r="Q2090" s="2">
        <v>41660</v>
      </c>
      <c r="R2090" s="1">
        <v>3.45</v>
      </c>
      <c r="T2090" s="2">
        <v>41666</v>
      </c>
      <c r="U2090" s="1">
        <v>3.0825</v>
      </c>
      <c r="W2090" s="2">
        <v>41667</v>
      </c>
      <c r="X2090" s="1">
        <v>2.875</v>
      </c>
      <c r="Z2090" s="2">
        <v>41655</v>
      </c>
      <c r="AA2090" s="1">
        <v>2.7850000000000001</v>
      </c>
      <c r="AC2090" s="2">
        <v>41659</v>
      </c>
      <c r="AD2090" s="1">
        <v>2.6775000000000002</v>
      </c>
      <c r="AF2090" s="2">
        <v>42096</v>
      </c>
      <c r="AG2090" s="1">
        <v>0.27374999999999999</v>
      </c>
      <c r="AI2090" s="2">
        <v>41648</v>
      </c>
      <c r="AJ2090" s="1">
        <v>3.8330000000000002</v>
      </c>
      <c r="AL2090" s="2">
        <v>41649</v>
      </c>
      <c r="AM2090" s="1">
        <v>2.93</v>
      </c>
      <c r="AO2090" s="2">
        <v>41647</v>
      </c>
      <c r="AP2090" s="1">
        <v>0.5373</v>
      </c>
      <c r="AR2090" s="2">
        <v>41640</v>
      </c>
      <c r="AS2090" s="1">
        <v>0.30399999999999999</v>
      </c>
      <c r="AU2090" s="2">
        <v>41647</v>
      </c>
      <c r="AV2090" s="1">
        <v>2.7650000000000001</v>
      </c>
      <c r="AX2090" s="2">
        <v>41646</v>
      </c>
      <c r="AY2090" s="1">
        <v>2.6949999999999998</v>
      </c>
      <c r="BA2090" s="116">
        <v>41647</v>
      </c>
      <c r="BB2090" s="1">
        <v>2.1669999999999998</v>
      </c>
      <c r="BD2090" s="2">
        <v>41639</v>
      </c>
      <c r="BE2090" s="1">
        <v>0.53</v>
      </c>
      <c r="BG2090" s="2">
        <v>41761</v>
      </c>
      <c r="BH2090" s="1">
        <v>2.6</v>
      </c>
      <c r="BI2090" s="2"/>
      <c r="BJ2090" s="2">
        <v>41761</v>
      </c>
      <c r="BK2090" s="1">
        <v>1.67</v>
      </c>
      <c r="BM2090" s="2">
        <v>41648</v>
      </c>
      <c r="BN2090" s="1">
        <v>1.26</v>
      </c>
    </row>
    <row r="2091" spans="2:66">
      <c r="B2091" s="2">
        <v>42145</v>
      </c>
      <c r="C2091" s="1">
        <v>1.8</v>
      </c>
      <c r="E2091" s="2">
        <v>41606</v>
      </c>
      <c r="F2091" s="1">
        <v>2.5300000000000002</v>
      </c>
      <c r="H2091" s="2">
        <v>41628</v>
      </c>
      <c r="I2091" s="1">
        <v>2.8780000000000001</v>
      </c>
      <c r="K2091" s="2">
        <v>41626</v>
      </c>
      <c r="L2091" s="1">
        <v>3.62</v>
      </c>
      <c r="N2091" s="2">
        <v>41635</v>
      </c>
      <c r="O2091" s="1">
        <v>3.19</v>
      </c>
      <c r="Q2091" s="2">
        <v>41661</v>
      </c>
      <c r="R2091" s="1">
        <v>3.46</v>
      </c>
      <c r="T2091" s="2">
        <v>41667</v>
      </c>
      <c r="U2091" s="1">
        <v>3.0750000000000002</v>
      </c>
      <c r="W2091" s="2">
        <v>41668</v>
      </c>
      <c r="X2091" s="1">
        <v>2.8875000000000002</v>
      </c>
      <c r="Z2091" s="2">
        <v>41656</v>
      </c>
      <c r="AA2091" s="1">
        <v>2.7850000000000001</v>
      </c>
      <c r="AC2091" s="2">
        <v>41660</v>
      </c>
      <c r="AD2091" s="1">
        <v>2.6775000000000002</v>
      </c>
      <c r="AF2091" s="2">
        <v>42101</v>
      </c>
      <c r="AG2091" s="1">
        <v>0.27374999999999999</v>
      </c>
      <c r="AI2091" s="2">
        <v>41649</v>
      </c>
      <c r="AJ2091" s="1">
        <v>3.7610000000000001</v>
      </c>
      <c r="AL2091" s="2">
        <v>41652</v>
      </c>
      <c r="AM2091" s="1">
        <v>2.8890000000000002</v>
      </c>
      <c r="AO2091" s="2">
        <v>41648</v>
      </c>
      <c r="AP2091" s="1">
        <v>0.54</v>
      </c>
      <c r="AR2091" s="2">
        <v>41641</v>
      </c>
      <c r="AS2091" s="1">
        <v>0.30599999999999999</v>
      </c>
      <c r="AU2091" s="2">
        <v>41648</v>
      </c>
      <c r="AV2091" s="1">
        <v>2.7728999999999999</v>
      </c>
      <c r="AX2091" s="2">
        <v>41647</v>
      </c>
      <c r="AY2091" s="1">
        <v>2.7389999999999999</v>
      </c>
      <c r="BA2091" s="116">
        <v>41648</v>
      </c>
      <c r="BB2091" s="1">
        <v>2.1640000000000001</v>
      </c>
      <c r="BD2091" s="2">
        <v>41640</v>
      </c>
      <c r="BE2091" s="1">
        <v>0.52500000000000002</v>
      </c>
      <c r="BG2091" s="2">
        <v>41764</v>
      </c>
      <c r="BH2091" s="1">
        <v>2.63</v>
      </c>
      <c r="BI2091" s="2"/>
      <c r="BJ2091" s="2">
        <v>41764</v>
      </c>
      <c r="BK2091" s="1">
        <v>1.6800000000000002</v>
      </c>
      <c r="BM2091" s="2">
        <v>41649</v>
      </c>
      <c r="BN2091" s="1">
        <v>1.1968000000000001</v>
      </c>
    </row>
    <row r="2092" spans="2:66">
      <c r="B2092" s="2">
        <v>42146</v>
      </c>
      <c r="C2092" s="1">
        <v>1.8</v>
      </c>
      <c r="E2092" s="2">
        <v>41607</v>
      </c>
      <c r="F2092" s="1">
        <v>2.5300000000000002</v>
      </c>
      <c r="H2092" s="2">
        <v>41631</v>
      </c>
      <c r="I2092" s="1">
        <v>2.88</v>
      </c>
      <c r="K2092" s="2">
        <v>41627</v>
      </c>
      <c r="L2092" s="1">
        <v>3.63</v>
      </c>
      <c r="N2092" s="2">
        <v>41638</v>
      </c>
      <c r="O2092" s="1">
        <v>3.23</v>
      </c>
      <c r="Q2092" s="2">
        <v>41662</v>
      </c>
      <c r="R2092" s="1">
        <v>3.4375</v>
      </c>
      <c r="T2092" s="2">
        <v>41668</v>
      </c>
      <c r="U2092" s="1">
        <v>3.0880000000000001</v>
      </c>
      <c r="W2092" s="2">
        <v>41670</v>
      </c>
      <c r="X2092" s="1">
        <v>2.8875000000000002</v>
      </c>
      <c r="Z2092" s="2">
        <v>41659</v>
      </c>
      <c r="AA2092" s="1">
        <v>2.79</v>
      </c>
      <c r="AC2092" s="2">
        <v>41661</v>
      </c>
      <c r="AD2092" s="1">
        <v>2.6775000000000002</v>
      </c>
      <c r="AF2092" s="2">
        <v>42102</v>
      </c>
      <c r="AG2092" s="1">
        <v>0.2712</v>
      </c>
      <c r="AI2092" s="2">
        <v>41652</v>
      </c>
      <c r="AJ2092" s="1">
        <v>3.7288000000000001</v>
      </c>
      <c r="AL2092" s="2">
        <v>41653</v>
      </c>
      <c r="AM2092" s="1">
        <v>2.9424999999999999</v>
      </c>
      <c r="AO2092" s="2">
        <v>41649</v>
      </c>
      <c r="AP2092" s="1">
        <v>0.48530000000000001</v>
      </c>
      <c r="AR2092" s="2">
        <v>41642</v>
      </c>
      <c r="AS2092" s="1">
        <v>0.30680000000000002</v>
      </c>
      <c r="AU2092" s="2">
        <v>41649</v>
      </c>
      <c r="AV2092" s="1">
        <v>2.746</v>
      </c>
      <c r="AX2092" s="2">
        <v>41648</v>
      </c>
      <c r="AY2092" s="1">
        <v>2.7480000000000002</v>
      </c>
      <c r="BA2092" s="116">
        <v>41649</v>
      </c>
      <c r="BB2092" s="1">
        <v>2.113</v>
      </c>
      <c r="BD2092" s="2">
        <v>41641</v>
      </c>
      <c r="BE2092" s="1">
        <v>0.53400000000000003</v>
      </c>
      <c r="BG2092" s="2">
        <v>41765</v>
      </c>
      <c r="BH2092" s="1">
        <v>2.61</v>
      </c>
      <c r="BI2092" s="2"/>
      <c r="BJ2092" s="2">
        <v>41765</v>
      </c>
      <c r="BK2092" s="1">
        <v>1.6800000000000002</v>
      </c>
      <c r="BM2092" s="2">
        <v>41652</v>
      </c>
      <c r="BN2092" s="1">
        <v>1.177</v>
      </c>
    </row>
    <row r="2093" spans="2:66">
      <c r="B2093" s="2">
        <v>42150</v>
      </c>
      <c r="C2093" s="1">
        <v>1.8</v>
      </c>
      <c r="E2093" s="2">
        <v>41610</v>
      </c>
      <c r="F2093" s="1">
        <v>2.5300000000000002</v>
      </c>
      <c r="H2093" s="2">
        <v>41632</v>
      </c>
      <c r="I2093" s="1">
        <v>2.883</v>
      </c>
      <c r="K2093" s="2">
        <v>41628</v>
      </c>
      <c r="L2093" s="1">
        <v>3.625</v>
      </c>
      <c r="N2093" s="2">
        <v>41639</v>
      </c>
      <c r="O2093" s="1">
        <v>3.23</v>
      </c>
      <c r="Q2093" s="2">
        <v>41663</v>
      </c>
      <c r="R2093" s="1">
        <v>3.3774999999999999</v>
      </c>
      <c r="T2093" s="2">
        <v>41670</v>
      </c>
      <c r="U2093" s="1">
        <v>3.0874999999999999</v>
      </c>
      <c r="W2093" s="2">
        <v>41673</v>
      </c>
      <c r="X2093" s="1">
        <v>2.8774999999999999</v>
      </c>
      <c r="Z2093" s="2">
        <v>41660</v>
      </c>
      <c r="AA2093" s="1">
        <v>2.7974999999999999</v>
      </c>
      <c r="AC2093" s="2">
        <v>41662</v>
      </c>
      <c r="AD2093" s="1">
        <v>2.6775000000000002</v>
      </c>
      <c r="AF2093" s="2">
        <v>42103</v>
      </c>
      <c r="AG2093" s="1">
        <v>0.27589999999999998</v>
      </c>
      <c r="AI2093" s="2">
        <v>41653</v>
      </c>
      <c r="AJ2093" s="1">
        <v>3.7645</v>
      </c>
      <c r="AL2093" s="2">
        <v>41654</v>
      </c>
      <c r="AM2093" s="1">
        <v>2.9685000000000001</v>
      </c>
      <c r="AO2093" s="2">
        <v>41652</v>
      </c>
      <c r="AP2093" s="1">
        <v>0.47149999999999997</v>
      </c>
      <c r="AR2093" s="2">
        <v>41645</v>
      </c>
      <c r="AS2093" s="1">
        <v>0.30349999999999999</v>
      </c>
      <c r="AU2093" s="2">
        <v>41652</v>
      </c>
      <c r="AV2093" s="1">
        <v>2.7290000000000001</v>
      </c>
      <c r="AX2093" s="2">
        <v>41649</v>
      </c>
      <c r="AY2093" s="1">
        <v>2.7090000000000001</v>
      </c>
      <c r="BA2093" s="116">
        <v>41652</v>
      </c>
      <c r="BB2093" s="1">
        <v>2.0859999999999999</v>
      </c>
      <c r="BD2093" s="2">
        <v>41642</v>
      </c>
      <c r="BE2093" s="1">
        <v>0.52300000000000002</v>
      </c>
      <c r="BG2093" s="2">
        <v>41766</v>
      </c>
      <c r="BH2093" s="1">
        <v>2.62</v>
      </c>
      <c r="BI2093" s="2"/>
      <c r="BJ2093" s="2">
        <v>41766</v>
      </c>
      <c r="BK2093" s="1">
        <v>1.65</v>
      </c>
      <c r="BM2093" s="2">
        <v>41653</v>
      </c>
      <c r="BN2093" s="1">
        <v>1.2</v>
      </c>
    </row>
    <row r="2094" spans="2:66">
      <c r="B2094" s="2">
        <v>42151</v>
      </c>
      <c r="C2094" s="1">
        <v>1.8</v>
      </c>
      <c r="E2094" s="2">
        <v>41611</v>
      </c>
      <c r="F2094" s="1">
        <v>2.5499999999999998</v>
      </c>
      <c r="H2094" s="2">
        <v>41634</v>
      </c>
      <c r="I2094" s="1">
        <v>2.88</v>
      </c>
      <c r="K2094" s="2">
        <v>41631</v>
      </c>
      <c r="L2094" s="1">
        <v>3.58</v>
      </c>
      <c r="N2094" s="2">
        <v>41641</v>
      </c>
      <c r="O2094" s="1">
        <v>3.3050000000000002</v>
      </c>
      <c r="Q2094" s="2">
        <v>41666</v>
      </c>
      <c r="R2094" s="1">
        <v>3.3725000000000001</v>
      </c>
      <c r="T2094" s="2">
        <v>41673</v>
      </c>
      <c r="U2094" s="1">
        <v>3.0724999999999998</v>
      </c>
      <c r="W2094" s="2">
        <v>41674</v>
      </c>
      <c r="X2094" s="1">
        <v>2.835</v>
      </c>
      <c r="Z2094" s="2">
        <v>41661</v>
      </c>
      <c r="AA2094" s="1">
        <v>2.8</v>
      </c>
      <c r="AC2094" s="2">
        <v>41663</v>
      </c>
      <c r="AD2094" s="1">
        <v>2.6625000000000001</v>
      </c>
      <c r="AF2094" s="2">
        <v>42104</v>
      </c>
      <c r="AG2094" s="1">
        <v>0.27700000000000002</v>
      </c>
      <c r="AI2094" s="2">
        <v>41654</v>
      </c>
      <c r="AJ2094" s="1">
        <v>3.7885</v>
      </c>
      <c r="AL2094" s="2">
        <v>41655</v>
      </c>
      <c r="AM2094" s="1">
        <v>2.9290000000000003</v>
      </c>
      <c r="AO2094" s="2">
        <v>41653</v>
      </c>
      <c r="AP2094" s="1">
        <v>0.49380000000000002</v>
      </c>
      <c r="AR2094" s="2">
        <v>41646</v>
      </c>
      <c r="AS2094" s="1">
        <v>0.3</v>
      </c>
      <c r="AU2094" s="2">
        <v>41653</v>
      </c>
      <c r="AV2094" s="1">
        <v>2.7359999999999998</v>
      </c>
      <c r="AX2094" s="2">
        <v>41652</v>
      </c>
      <c r="AY2094" s="1">
        <v>2.6760999999999999</v>
      </c>
      <c r="BA2094" s="116">
        <v>41653</v>
      </c>
      <c r="BB2094" s="1">
        <v>2.101</v>
      </c>
      <c r="BD2094" s="2">
        <v>41645</v>
      </c>
      <c r="BE2094" s="1">
        <v>0.52100000000000002</v>
      </c>
      <c r="BG2094" s="2">
        <v>41767</v>
      </c>
      <c r="BH2094" s="1">
        <v>2.61</v>
      </c>
      <c r="BI2094" s="2"/>
      <c r="BJ2094" s="2">
        <v>41767</v>
      </c>
      <c r="BK2094" s="1">
        <v>1.63</v>
      </c>
      <c r="BM2094" s="2">
        <v>41654</v>
      </c>
      <c r="BN2094" s="1">
        <v>1.212</v>
      </c>
    </row>
    <row r="2095" spans="2:66">
      <c r="B2095" s="2">
        <v>42152</v>
      </c>
      <c r="C2095" s="1">
        <v>1.8</v>
      </c>
      <c r="E2095" s="2">
        <v>41612</v>
      </c>
      <c r="F2095" s="1">
        <v>2.5499999999999998</v>
      </c>
      <c r="H2095" s="2">
        <v>41635</v>
      </c>
      <c r="I2095" s="1">
        <v>2.83</v>
      </c>
      <c r="K2095" s="2">
        <v>41632</v>
      </c>
      <c r="L2095" s="1">
        <v>3.5649999999999999</v>
      </c>
      <c r="N2095" s="2">
        <v>41642</v>
      </c>
      <c r="O2095" s="1">
        <v>3.3250000000000002</v>
      </c>
      <c r="Q2095" s="2">
        <v>41667</v>
      </c>
      <c r="R2095" s="1">
        <v>3.36</v>
      </c>
      <c r="T2095" s="2">
        <v>41674</v>
      </c>
      <c r="U2095" s="1">
        <v>3.0225</v>
      </c>
      <c r="W2095" s="2">
        <v>41675</v>
      </c>
      <c r="X2095" s="1">
        <v>2.84</v>
      </c>
      <c r="Z2095" s="2">
        <v>41662</v>
      </c>
      <c r="AA2095" s="1">
        <v>2.79</v>
      </c>
      <c r="AC2095" s="2">
        <v>41666</v>
      </c>
      <c r="AD2095" s="1">
        <v>2.665</v>
      </c>
      <c r="AF2095" s="2">
        <v>42107</v>
      </c>
      <c r="AG2095" s="1">
        <v>0.27529999999999999</v>
      </c>
      <c r="AI2095" s="2">
        <v>41655</v>
      </c>
      <c r="AJ2095" s="1">
        <v>3.7395</v>
      </c>
      <c r="AL2095" s="2">
        <v>41656</v>
      </c>
      <c r="AM2095" s="1">
        <v>2.9089999999999998</v>
      </c>
      <c r="AO2095" s="2">
        <v>41654</v>
      </c>
      <c r="AP2095" s="1">
        <v>0.51400000000000001</v>
      </c>
      <c r="AR2095" s="2">
        <v>41647</v>
      </c>
      <c r="AS2095" s="1">
        <v>0.31480000000000002</v>
      </c>
      <c r="AU2095" s="2">
        <v>41654</v>
      </c>
      <c r="AV2095" s="1">
        <v>2.7315</v>
      </c>
      <c r="AX2095" s="2">
        <v>41653</v>
      </c>
      <c r="AY2095" s="1">
        <v>2.6989999999999998</v>
      </c>
      <c r="BA2095" s="116">
        <v>41654</v>
      </c>
      <c r="BB2095" s="1">
        <v>2.1074999999999999</v>
      </c>
      <c r="BD2095" s="2">
        <v>41646</v>
      </c>
      <c r="BE2095" s="1">
        <v>0.53300000000000003</v>
      </c>
      <c r="BG2095" s="2">
        <v>41768</v>
      </c>
      <c r="BH2095" s="1">
        <v>2.62</v>
      </c>
      <c r="BI2095" s="2"/>
      <c r="BJ2095" s="2">
        <v>41768</v>
      </c>
      <c r="BK2095" s="1">
        <v>1.63</v>
      </c>
      <c r="BM2095" s="2">
        <v>41655</v>
      </c>
      <c r="BN2095" s="1">
        <v>1.1659999999999999</v>
      </c>
    </row>
    <row r="2096" spans="2:66">
      <c r="B2096" s="2">
        <v>42153</v>
      </c>
      <c r="C2096" s="1">
        <v>1.8</v>
      </c>
      <c r="E2096" s="2">
        <v>41613</v>
      </c>
      <c r="F2096" s="1">
        <v>2.54</v>
      </c>
      <c r="H2096" s="2">
        <v>41638</v>
      </c>
      <c r="I2096" s="1">
        <v>2.8650000000000002</v>
      </c>
      <c r="K2096" s="2">
        <v>41634</v>
      </c>
      <c r="L2096" s="1">
        <v>3.5750000000000002</v>
      </c>
      <c r="N2096" s="2">
        <v>41645</v>
      </c>
      <c r="O2096" s="1">
        <v>3.254</v>
      </c>
      <c r="Q2096" s="2">
        <v>41668</v>
      </c>
      <c r="R2096" s="1">
        <v>3.3774999999999999</v>
      </c>
      <c r="T2096" s="2">
        <v>41675</v>
      </c>
      <c r="U2096" s="1">
        <v>3.03</v>
      </c>
      <c r="W2096" s="2">
        <v>41676</v>
      </c>
      <c r="X2096" s="1">
        <v>2.84</v>
      </c>
      <c r="Z2096" s="2">
        <v>41663</v>
      </c>
      <c r="AA2096" s="1">
        <v>2.7574999999999998</v>
      </c>
      <c r="AC2096" s="2">
        <v>41667</v>
      </c>
      <c r="AD2096" s="1">
        <v>2.6675</v>
      </c>
      <c r="AF2096" s="2">
        <v>42108</v>
      </c>
      <c r="AG2096" s="1">
        <v>0.27555000000000002</v>
      </c>
      <c r="AI2096" s="2">
        <v>41656</v>
      </c>
      <c r="AJ2096" s="1">
        <v>3.7157999999999998</v>
      </c>
      <c r="AL2096" s="2">
        <v>41659</v>
      </c>
      <c r="AM2096" s="1">
        <v>2.93</v>
      </c>
      <c r="AO2096" s="2">
        <v>41655</v>
      </c>
      <c r="AP2096" s="1">
        <v>0.505</v>
      </c>
      <c r="AR2096" s="2">
        <v>41648</v>
      </c>
      <c r="AS2096" s="1">
        <v>0.31119999999999998</v>
      </c>
      <c r="AU2096" s="2">
        <v>41655</v>
      </c>
      <c r="AV2096" s="1">
        <v>2.7080000000000002</v>
      </c>
      <c r="AX2096" s="2">
        <v>41654</v>
      </c>
      <c r="AY2096" s="1">
        <v>2.7</v>
      </c>
      <c r="BA2096" s="116">
        <v>41655</v>
      </c>
      <c r="BB2096" s="1">
        <v>2.069</v>
      </c>
      <c r="BD2096" s="2">
        <v>41647</v>
      </c>
      <c r="BE2096" s="1">
        <v>0.55300000000000005</v>
      </c>
      <c r="BG2096" s="2">
        <v>41771</v>
      </c>
      <c r="BH2096" s="1">
        <v>2.66</v>
      </c>
      <c r="BI2096" s="2"/>
      <c r="BJ2096" s="2">
        <v>41771</v>
      </c>
      <c r="BK2096" s="1">
        <v>1.67</v>
      </c>
      <c r="BM2096" s="2">
        <v>41656</v>
      </c>
      <c r="BN2096" s="1">
        <v>1.1326000000000001</v>
      </c>
    </row>
    <row r="2097" spans="2:66">
      <c r="B2097" s="2">
        <v>42156</v>
      </c>
      <c r="C2097" s="1">
        <v>1.8</v>
      </c>
      <c r="E2097" s="2">
        <v>41614</v>
      </c>
      <c r="F2097" s="1">
        <v>2.54</v>
      </c>
      <c r="H2097" s="2">
        <v>41639</v>
      </c>
      <c r="I2097" s="1">
        <v>2.8650000000000002</v>
      </c>
      <c r="K2097" s="2">
        <v>41635</v>
      </c>
      <c r="L2097" s="1">
        <v>3.55</v>
      </c>
      <c r="N2097" s="2">
        <v>41646</v>
      </c>
      <c r="O2097" s="1">
        <v>3.2549999999999999</v>
      </c>
      <c r="Q2097" s="2">
        <v>41670</v>
      </c>
      <c r="R2097" s="1">
        <v>3.3774999999999999</v>
      </c>
      <c r="T2097" s="2">
        <v>41676</v>
      </c>
      <c r="U2097" s="1">
        <v>3.0274999999999999</v>
      </c>
      <c r="W2097" s="2">
        <v>41677</v>
      </c>
      <c r="X2097" s="1">
        <v>2.8574999999999999</v>
      </c>
      <c r="Z2097" s="2">
        <v>41666</v>
      </c>
      <c r="AA2097" s="1">
        <v>2.7625000000000002</v>
      </c>
      <c r="AC2097" s="2">
        <v>41668</v>
      </c>
      <c r="AD2097" s="1">
        <v>2.6724999999999999</v>
      </c>
      <c r="AF2097" s="2">
        <v>42109</v>
      </c>
      <c r="AG2097" s="1">
        <v>0.27434999999999998</v>
      </c>
      <c r="AI2097" s="2">
        <v>41659</v>
      </c>
      <c r="AJ2097" s="1">
        <v>3.714</v>
      </c>
      <c r="AL2097" s="2">
        <v>41660</v>
      </c>
      <c r="AM2097" s="1">
        <v>2.9117999999999999</v>
      </c>
      <c r="AO2097" s="2">
        <v>41656</v>
      </c>
      <c r="AP2097" s="1">
        <v>0.5</v>
      </c>
      <c r="AR2097" s="2">
        <v>41649</v>
      </c>
      <c r="AS2097" s="1">
        <v>0.29499999999999998</v>
      </c>
      <c r="AU2097" s="2">
        <v>41656</v>
      </c>
      <c r="AV2097" s="1">
        <v>2.6764999999999999</v>
      </c>
      <c r="AX2097" s="2">
        <v>41655</v>
      </c>
      <c r="AY2097" s="1">
        <v>2.6680000000000001</v>
      </c>
      <c r="BA2097" s="116">
        <v>41656</v>
      </c>
      <c r="BB2097" s="1">
        <v>2.0295000000000001</v>
      </c>
      <c r="BD2097" s="2">
        <v>41648</v>
      </c>
      <c r="BE2097" s="1">
        <v>0.53800000000000003</v>
      </c>
      <c r="BG2097" s="2">
        <v>41772</v>
      </c>
      <c r="BH2097" s="1">
        <v>2.61</v>
      </c>
      <c r="BI2097" s="2"/>
      <c r="BJ2097" s="2">
        <v>41772</v>
      </c>
      <c r="BK2097" s="1">
        <v>1.62</v>
      </c>
      <c r="BM2097" s="2">
        <v>41659</v>
      </c>
      <c r="BN2097" s="1">
        <v>1.1179999999999999</v>
      </c>
    </row>
    <row r="2098" spans="2:66">
      <c r="B2098" s="2">
        <v>42157</v>
      </c>
      <c r="C2098" s="1">
        <v>1.8</v>
      </c>
      <c r="E2098" s="2">
        <v>41617</v>
      </c>
      <c r="F2098" s="1">
        <v>2.54</v>
      </c>
      <c r="H2098" s="2">
        <v>41641</v>
      </c>
      <c r="I2098" s="1">
        <v>2.91</v>
      </c>
      <c r="K2098" s="2">
        <v>41638</v>
      </c>
      <c r="L2098" s="1">
        <v>3.585</v>
      </c>
      <c r="N2098" s="2">
        <v>41647</v>
      </c>
      <c r="O2098" s="1">
        <v>3.24</v>
      </c>
      <c r="Q2098" s="2">
        <v>41673</v>
      </c>
      <c r="R2098" s="1">
        <v>3.36</v>
      </c>
      <c r="T2098" s="2">
        <v>41677</v>
      </c>
      <c r="U2098" s="1">
        <v>3.06</v>
      </c>
      <c r="W2098" s="2">
        <v>41680</v>
      </c>
      <c r="X2098" s="1">
        <v>2.8475000000000001</v>
      </c>
      <c r="Z2098" s="2">
        <v>41667</v>
      </c>
      <c r="AA2098" s="1">
        <v>2.76</v>
      </c>
      <c r="AC2098" s="2">
        <v>41669</v>
      </c>
      <c r="AD2098" s="1">
        <v>2.6724999999999999</v>
      </c>
      <c r="AF2098" s="2">
        <v>42110</v>
      </c>
      <c r="AG2098" s="1">
        <v>0.27510000000000001</v>
      </c>
      <c r="AI2098" s="2">
        <v>41660</v>
      </c>
      <c r="AJ2098" s="1">
        <v>3.7080000000000002</v>
      </c>
      <c r="AL2098" s="2">
        <v>41661</v>
      </c>
      <c r="AM2098" s="1">
        <v>2.9550000000000001</v>
      </c>
      <c r="AO2098" s="2">
        <v>41659</v>
      </c>
      <c r="AP2098" s="1">
        <v>0.50249999999999995</v>
      </c>
      <c r="AR2098" s="2">
        <v>41652</v>
      </c>
      <c r="AS2098" s="1">
        <v>0.29299999999999998</v>
      </c>
      <c r="AU2098" s="2">
        <v>41659</v>
      </c>
      <c r="AV2098" s="1">
        <v>2.661</v>
      </c>
      <c r="AX2098" s="2">
        <v>41656</v>
      </c>
      <c r="AY2098" s="1">
        <v>2.6360000000000001</v>
      </c>
      <c r="BA2098" s="116">
        <v>41659</v>
      </c>
      <c r="BB2098" s="1">
        <v>2.0209999999999999</v>
      </c>
      <c r="BD2098" s="2">
        <v>41649</v>
      </c>
      <c r="BE2098" s="1">
        <v>0.51400000000000001</v>
      </c>
      <c r="BG2098" s="2">
        <v>41773</v>
      </c>
      <c r="BH2098" s="1">
        <v>2.54</v>
      </c>
      <c r="BI2098" s="2"/>
      <c r="BJ2098" s="2">
        <v>41773</v>
      </c>
      <c r="BK2098" s="1">
        <v>1.5699999999999998</v>
      </c>
      <c r="BM2098" s="2">
        <v>41660</v>
      </c>
      <c r="BN2098" s="1">
        <v>1.1174999999999999</v>
      </c>
    </row>
    <row r="2099" spans="2:66">
      <c r="B2099" s="2">
        <v>42158</v>
      </c>
      <c r="C2099" s="1">
        <v>1.8</v>
      </c>
      <c r="E2099" s="2">
        <v>41618</v>
      </c>
      <c r="F2099" s="1">
        <v>2.54</v>
      </c>
      <c r="H2099" s="2">
        <v>41642</v>
      </c>
      <c r="I2099" s="1">
        <v>2.93</v>
      </c>
      <c r="K2099" s="2">
        <v>41639</v>
      </c>
      <c r="L2099" s="1">
        <v>3.585</v>
      </c>
      <c r="N2099" s="2">
        <v>41648</v>
      </c>
      <c r="O2099" s="1">
        <v>3.2789999999999999</v>
      </c>
      <c r="Q2099" s="2">
        <v>41674</v>
      </c>
      <c r="R2099" s="1">
        <v>3.3050000000000002</v>
      </c>
      <c r="T2099" s="2">
        <v>41680</v>
      </c>
      <c r="U2099" s="1">
        <v>3.0449999999999999</v>
      </c>
      <c r="W2099" s="2">
        <v>41681</v>
      </c>
      <c r="X2099" s="1">
        <v>2.835</v>
      </c>
      <c r="Z2099" s="2">
        <v>41668</v>
      </c>
      <c r="AA2099" s="1">
        <v>2.7725</v>
      </c>
      <c r="AC2099" s="2">
        <v>41670</v>
      </c>
      <c r="AD2099" s="1">
        <v>2.6724999999999999</v>
      </c>
      <c r="AF2099" s="2">
        <v>42111</v>
      </c>
      <c r="AG2099" s="1">
        <v>0.27575</v>
      </c>
      <c r="AI2099" s="2">
        <v>41661</v>
      </c>
      <c r="AJ2099" s="1">
        <v>3.7279999999999998</v>
      </c>
      <c r="AL2099" s="2">
        <v>41662</v>
      </c>
      <c r="AM2099" s="1">
        <v>2.8769999999999998</v>
      </c>
      <c r="AO2099" s="2">
        <v>41660</v>
      </c>
      <c r="AP2099" s="1">
        <v>0.50800000000000001</v>
      </c>
      <c r="AR2099" s="2">
        <v>41653</v>
      </c>
      <c r="AS2099" s="1">
        <v>0.29549999999999998</v>
      </c>
      <c r="AU2099" s="2">
        <v>41660</v>
      </c>
      <c r="AV2099" s="1">
        <v>2.657</v>
      </c>
      <c r="AX2099" s="2">
        <v>41659</v>
      </c>
      <c r="AY2099" s="1">
        <v>2.621</v>
      </c>
      <c r="BA2099" s="116">
        <v>41660</v>
      </c>
      <c r="BB2099" s="1">
        <v>2.0135999999999998</v>
      </c>
      <c r="BD2099" s="2">
        <v>41652</v>
      </c>
      <c r="BE2099" s="1">
        <v>0.497</v>
      </c>
      <c r="BG2099" s="2">
        <v>41774</v>
      </c>
      <c r="BH2099" s="1">
        <v>2.5</v>
      </c>
      <c r="BI2099" s="2"/>
      <c r="BJ2099" s="2">
        <v>41774</v>
      </c>
      <c r="BK2099" s="1">
        <v>1.55</v>
      </c>
      <c r="BM2099" s="2">
        <v>41661</v>
      </c>
      <c r="BN2099" s="1">
        <v>1.1463000000000001</v>
      </c>
    </row>
    <row r="2100" spans="2:66">
      <c r="B2100" s="2">
        <v>42159</v>
      </c>
      <c r="C2100" s="1">
        <v>1.8</v>
      </c>
      <c r="E2100" s="2">
        <v>41619</v>
      </c>
      <c r="F2100" s="1">
        <v>2.5449999999999999</v>
      </c>
      <c r="H2100" s="2">
        <v>41645</v>
      </c>
      <c r="I2100" s="1">
        <v>2.86</v>
      </c>
      <c r="K2100" s="2">
        <v>41641</v>
      </c>
      <c r="L2100" s="1">
        <v>3.68</v>
      </c>
      <c r="N2100" s="2">
        <v>41649</v>
      </c>
      <c r="O2100" s="1">
        <v>3.2800000000000002</v>
      </c>
      <c r="Q2100" s="2">
        <v>41675</v>
      </c>
      <c r="R2100" s="1">
        <v>3.31</v>
      </c>
      <c r="T2100" s="2">
        <v>41681</v>
      </c>
      <c r="U2100" s="1">
        <v>3.0274999999999999</v>
      </c>
      <c r="W2100" s="2">
        <v>41682</v>
      </c>
      <c r="X2100" s="1">
        <v>2.8425000000000002</v>
      </c>
      <c r="Z2100" s="2">
        <v>41670</v>
      </c>
      <c r="AA2100" s="1">
        <v>2.7725</v>
      </c>
      <c r="AC2100" s="2">
        <v>41673</v>
      </c>
      <c r="AD2100" s="1">
        <v>2.67</v>
      </c>
      <c r="AF2100" s="2">
        <v>42114</v>
      </c>
      <c r="AG2100" s="1">
        <v>0.27600000000000002</v>
      </c>
      <c r="AI2100" s="2">
        <v>41662</v>
      </c>
      <c r="AJ2100" s="1">
        <v>3.6602000000000001</v>
      </c>
      <c r="AL2100" s="2">
        <v>41663</v>
      </c>
      <c r="AM2100" s="1">
        <v>2.8170000000000002</v>
      </c>
      <c r="AO2100" s="2">
        <v>41661</v>
      </c>
      <c r="AP2100" s="1">
        <v>0.53300000000000003</v>
      </c>
      <c r="AR2100" s="2">
        <v>41654</v>
      </c>
      <c r="AS2100" s="1">
        <v>0.29799999999999999</v>
      </c>
      <c r="AU2100" s="2">
        <v>41661</v>
      </c>
      <c r="AV2100" s="1">
        <v>2.6710000000000003</v>
      </c>
      <c r="AX2100" s="2">
        <v>41660</v>
      </c>
      <c r="AY2100" s="1">
        <v>2.6150000000000002</v>
      </c>
      <c r="BA2100" s="116">
        <v>41661</v>
      </c>
      <c r="BB2100" s="1">
        <v>2.0390000000000001</v>
      </c>
      <c r="BD2100" s="2">
        <v>41653</v>
      </c>
      <c r="BE2100" s="1">
        <v>0.53300000000000003</v>
      </c>
      <c r="BG2100" s="2">
        <v>41775</v>
      </c>
      <c r="BH2100" s="1">
        <v>2.52</v>
      </c>
      <c r="BI2100" s="2"/>
      <c r="BJ2100" s="2">
        <v>41775</v>
      </c>
      <c r="BK2100" s="1">
        <v>1.56</v>
      </c>
      <c r="BM2100" s="2">
        <v>41662</v>
      </c>
      <c r="BN2100" s="1">
        <v>1.121</v>
      </c>
    </row>
    <row r="2101" spans="2:66">
      <c r="B2101" s="2">
        <v>42160</v>
      </c>
      <c r="C2101" s="1">
        <v>1.8</v>
      </c>
      <c r="E2101" s="2">
        <v>41620</v>
      </c>
      <c r="F2101" s="1">
        <v>2.5430000000000001</v>
      </c>
      <c r="H2101" s="2">
        <v>41646</v>
      </c>
      <c r="I2101" s="1">
        <v>2.8639999999999999</v>
      </c>
      <c r="K2101" s="2">
        <v>41642</v>
      </c>
      <c r="L2101" s="1">
        <v>3.7</v>
      </c>
      <c r="N2101" s="2">
        <v>41652</v>
      </c>
      <c r="O2101" s="1">
        <v>3.24</v>
      </c>
      <c r="Q2101" s="2">
        <v>41676</v>
      </c>
      <c r="R2101" s="1">
        <v>3.3050000000000002</v>
      </c>
      <c r="T2101" s="2">
        <v>41682</v>
      </c>
      <c r="U2101" s="1">
        <v>3.0350000000000001</v>
      </c>
      <c r="W2101" s="2">
        <v>41683</v>
      </c>
      <c r="X2101" s="1">
        <v>2.83</v>
      </c>
      <c r="Z2101" s="2">
        <v>41673</v>
      </c>
      <c r="AA2101" s="1">
        <v>2.7650000000000001</v>
      </c>
      <c r="AC2101" s="2">
        <v>41674</v>
      </c>
      <c r="AD2101" s="1">
        <v>2.6574999999999998</v>
      </c>
      <c r="AF2101" s="2">
        <v>42115</v>
      </c>
      <c r="AG2101" s="1">
        <v>0.27725</v>
      </c>
      <c r="AI2101" s="2">
        <v>41663</v>
      </c>
      <c r="AJ2101" s="1">
        <v>3.6</v>
      </c>
      <c r="AL2101" s="2">
        <v>41666</v>
      </c>
      <c r="AM2101" s="1">
        <v>2.8529999999999998</v>
      </c>
      <c r="AO2101" s="2">
        <v>41662</v>
      </c>
      <c r="AP2101" s="1">
        <v>0.4975</v>
      </c>
      <c r="AR2101" s="2">
        <v>41655</v>
      </c>
      <c r="AS2101" s="1">
        <v>0.29399999999999998</v>
      </c>
      <c r="AU2101" s="2">
        <v>41662</v>
      </c>
      <c r="AV2101" s="1">
        <v>2.6</v>
      </c>
      <c r="AX2101" s="2">
        <v>41661</v>
      </c>
      <c r="AY2101" s="1">
        <v>2.633</v>
      </c>
      <c r="BA2101" s="116">
        <v>41662</v>
      </c>
      <c r="BB2101" s="1">
        <v>1.978</v>
      </c>
      <c r="BD2101" s="2">
        <v>41654</v>
      </c>
      <c r="BE2101" s="1">
        <v>0.54300000000000004</v>
      </c>
      <c r="BG2101" s="2">
        <v>41778</v>
      </c>
      <c r="BH2101" s="1">
        <v>2.54</v>
      </c>
      <c r="BI2101" s="2"/>
      <c r="BJ2101" s="2">
        <v>41778</v>
      </c>
      <c r="BK2101" s="1">
        <v>1.56</v>
      </c>
      <c r="BM2101" s="2">
        <v>41663</v>
      </c>
      <c r="BN2101" s="1">
        <v>1.0880000000000001</v>
      </c>
    </row>
    <row r="2102" spans="2:66">
      <c r="B2102" s="2">
        <v>42163</v>
      </c>
      <c r="C2102" s="1">
        <v>1.8</v>
      </c>
      <c r="E2102" s="2">
        <v>41621</v>
      </c>
      <c r="F2102" s="1">
        <v>2.54</v>
      </c>
      <c r="H2102" s="2">
        <v>41647</v>
      </c>
      <c r="I2102" s="1">
        <v>2.855</v>
      </c>
      <c r="K2102" s="2">
        <v>41645</v>
      </c>
      <c r="L2102" s="1">
        <v>3.645</v>
      </c>
      <c r="N2102" s="2">
        <v>41653</v>
      </c>
      <c r="O2102" s="1">
        <v>3.26</v>
      </c>
      <c r="Q2102" s="2">
        <v>41677</v>
      </c>
      <c r="R2102" s="1">
        <v>3.3425000000000002</v>
      </c>
      <c r="T2102" s="2">
        <v>41683</v>
      </c>
      <c r="U2102" s="1">
        <v>3.01</v>
      </c>
      <c r="W2102" s="2">
        <v>41684</v>
      </c>
      <c r="X2102" s="1">
        <v>2.835</v>
      </c>
      <c r="Z2102" s="2">
        <v>41674</v>
      </c>
      <c r="AA2102" s="1">
        <v>2.7349999999999999</v>
      </c>
      <c r="AC2102" s="2">
        <v>41675</v>
      </c>
      <c r="AD2102" s="1">
        <v>2.66</v>
      </c>
      <c r="AF2102" s="2">
        <v>42116</v>
      </c>
      <c r="AG2102" s="1">
        <v>0.27750000000000002</v>
      </c>
      <c r="AI2102" s="2">
        <v>41666</v>
      </c>
      <c r="AJ2102" s="1">
        <v>3.6320000000000001</v>
      </c>
      <c r="AL2102" s="2">
        <v>41667</v>
      </c>
      <c r="AM2102" s="1">
        <v>2.8555000000000001</v>
      </c>
      <c r="AO2102" s="2">
        <v>41663</v>
      </c>
      <c r="AP2102" s="1">
        <v>0.48399999999999999</v>
      </c>
      <c r="AR2102" s="2">
        <v>41656</v>
      </c>
      <c r="AS2102" s="1">
        <v>0.29299999999999998</v>
      </c>
      <c r="AU2102" s="2">
        <v>41663</v>
      </c>
      <c r="AV2102" s="1">
        <v>2.5760000000000001</v>
      </c>
      <c r="AX2102" s="2">
        <v>41662</v>
      </c>
      <c r="AY2102" s="1">
        <v>2.5625</v>
      </c>
      <c r="BA2102" s="116">
        <v>41663</v>
      </c>
      <c r="BB2102" s="1">
        <v>1.9556</v>
      </c>
      <c r="BD2102" s="2">
        <v>41655</v>
      </c>
      <c r="BE2102" s="1">
        <v>0.51900000000000002</v>
      </c>
      <c r="BG2102" s="2">
        <v>41779</v>
      </c>
      <c r="BH2102" s="1">
        <v>2.52</v>
      </c>
      <c r="BI2102" s="2"/>
      <c r="BJ2102" s="2">
        <v>41779</v>
      </c>
      <c r="BK2102" s="1">
        <v>1.53</v>
      </c>
      <c r="BM2102" s="2">
        <v>41666</v>
      </c>
      <c r="BN2102" s="1">
        <v>1.1100000000000001</v>
      </c>
    </row>
    <row r="2103" spans="2:66">
      <c r="B2103" s="2">
        <v>42164</v>
      </c>
      <c r="C2103" s="1">
        <v>1.8</v>
      </c>
      <c r="E2103" s="2">
        <v>41624</v>
      </c>
      <c r="F2103" s="1">
        <v>2.54</v>
      </c>
      <c r="H2103" s="2">
        <v>41648</v>
      </c>
      <c r="I2103" s="1">
        <v>2.895</v>
      </c>
      <c r="K2103" s="2">
        <v>41646</v>
      </c>
      <c r="L2103" s="1">
        <v>3.65</v>
      </c>
      <c r="N2103" s="2">
        <v>41654</v>
      </c>
      <c r="O2103" s="1">
        <v>3.27</v>
      </c>
      <c r="Q2103" s="2">
        <v>41680</v>
      </c>
      <c r="R2103" s="1">
        <v>3.3250000000000002</v>
      </c>
      <c r="T2103" s="2">
        <v>41684</v>
      </c>
      <c r="U2103" s="1">
        <v>3</v>
      </c>
      <c r="W2103" s="2">
        <v>41687</v>
      </c>
      <c r="X2103" s="1">
        <v>2.8449999999999998</v>
      </c>
      <c r="Z2103" s="2">
        <v>41675</v>
      </c>
      <c r="AA2103" s="1">
        <v>2.7425000000000002</v>
      </c>
      <c r="AC2103" s="2">
        <v>41676</v>
      </c>
      <c r="AD2103" s="1">
        <v>2.66</v>
      </c>
      <c r="AF2103" s="2">
        <v>42117</v>
      </c>
      <c r="AG2103" s="1">
        <v>0.27700000000000002</v>
      </c>
      <c r="AI2103" s="2">
        <v>41667</v>
      </c>
      <c r="AJ2103" s="1">
        <v>3.6475</v>
      </c>
      <c r="AL2103" s="2">
        <v>41668</v>
      </c>
      <c r="AM2103" s="1">
        <v>2.7955000000000001</v>
      </c>
      <c r="AO2103" s="2">
        <v>41666</v>
      </c>
      <c r="AP2103" s="1">
        <v>0.49049999999999999</v>
      </c>
      <c r="AR2103" s="2">
        <v>41659</v>
      </c>
      <c r="AS2103" s="1">
        <v>0.29299999999999998</v>
      </c>
      <c r="AU2103" s="2">
        <v>41666</v>
      </c>
      <c r="AV2103" s="1">
        <v>2.593</v>
      </c>
      <c r="AX2103" s="2">
        <v>41663</v>
      </c>
      <c r="AY2103" s="1">
        <v>2.5406</v>
      </c>
      <c r="BA2103" s="116">
        <v>41666</v>
      </c>
      <c r="BB2103" s="1">
        <v>1.982</v>
      </c>
      <c r="BD2103" s="2">
        <v>41656</v>
      </c>
      <c r="BE2103" s="1">
        <v>0.49199999999999999</v>
      </c>
      <c r="BG2103" s="2">
        <v>41780</v>
      </c>
      <c r="BH2103" s="1">
        <v>2.54</v>
      </c>
      <c r="BI2103" s="2"/>
      <c r="BJ2103" s="2">
        <v>41780</v>
      </c>
      <c r="BK2103" s="1">
        <v>1.55</v>
      </c>
      <c r="BM2103" s="2">
        <v>41667</v>
      </c>
      <c r="BN2103" s="1">
        <v>1.1000000000000001</v>
      </c>
    </row>
    <row r="2104" spans="2:66">
      <c r="B2104" s="2">
        <v>42165</v>
      </c>
      <c r="C2104" s="1">
        <v>1.8</v>
      </c>
      <c r="E2104" s="2">
        <v>41625</v>
      </c>
      <c r="F2104" s="1">
        <v>2.548</v>
      </c>
      <c r="H2104" s="2">
        <v>41649</v>
      </c>
      <c r="I2104" s="1">
        <v>2.91</v>
      </c>
      <c r="K2104" s="2">
        <v>41647</v>
      </c>
      <c r="L2104" s="1">
        <v>3.645</v>
      </c>
      <c r="N2104" s="2">
        <v>41655</v>
      </c>
      <c r="O2104" s="1">
        <v>3.25</v>
      </c>
      <c r="Q2104" s="2">
        <v>41681</v>
      </c>
      <c r="R2104" s="1">
        <v>3.3050000000000002</v>
      </c>
      <c r="T2104" s="2">
        <v>41687</v>
      </c>
      <c r="U2104" s="1">
        <v>3.0049999999999999</v>
      </c>
      <c r="W2104" s="2">
        <v>41688</v>
      </c>
      <c r="X2104" s="1">
        <v>2.8624999999999998</v>
      </c>
      <c r="Z2104" s="2">
        <v>41676</v>
      </c>
      <c r="AA2104" s="1">
        <v>2.7425000000000002</v>
      </c>
      <c r="AC2104" s="2">
        <v>41677</v>
      </c>
      <c r="AD2104" s="1">
        <v>2.66</v>
      </c>
      <c r="AF2104" s="2">
        <v>42118</v>
      </c>
      <c r="AG2104" s="1">
        <v>0.27900000000000003</v>
      </c>
      <c r="AI2104" s="2">
        <v>41668</v>
      </c>
      <c r="AJ2104" s="1">
        <v>3.5935000000000001</v>
      </c>
      <c r="AL2104" s="2">
        <v>41669</v>
      </c>
      <c r="AM2104" s="1">
        <v>2.81</v>
      </c>
      <c r="AO2104" s="2">
        <v>41667</v>
      </c>
      <c r="AP2104" s="1">
        <v>0.47899999999999998</v>
      </c>
      <c r="AR2104" s="2">
        <v>41660</v>
      </c>
      <c r="AS2104" s="1">
        <v>0.28799999999999998</v>
      </c>
      <c r="AU2104" s="2">
        <v>41667</v>
      </c>
      <c r="AV2104" s="1">
        <v>2.59</v>
      </c>
      <c r="AX2104" s="2">
        <v>41666</v>
      </c>
      <c r="AY2104" s="1">
        <v>2.5590000000000002</v>
      </c>
      <c r="BA2104" s="116">
        <v>41667</v>
      </c>
      <c r="BB2104" s="1">
        <v>1.9717</v>
      </c>
      <c r="BD2104" s="2">
        <v>41659</v>
      </c>
      <c r="BE2104" s="1">
        <v>0.49099999999999999</v>
      </c>
      <c r="BG2104" s="2">
        <v>41781</v>
      </c>
      <c r="BH2104" s="1">
        <v>2.56</v>
      </c>
      <c r="BI2104" s="2"/>
      <c r="BJ2104" s="2">
        <v>41781</v>
      </c>
      <c r="BK2104" s="1">
        <v>1.5699999999999998</v>
      </c>
      <c r="BM2104" s="2">
        <v>41668</v>
      </c>
      <c r="BN2104" s="1">
        <v>1.069</v>
      </c>
    </row>
    <row r="2105" spans="2:66">
      <c r="B2105" s="2">
        <v>42166</v>
      </c>
      <c r="C2105" s="1">
        <v>1.65</v>
      </c>
      <c r="E2105" s="2">
        <v>41626</v>
      </c>
      <c r="F2105" s="1">
        <v>2.5550000000000002</v>
      </c>
      <c r="H2105" s="2">
        <v>41652</v>
      </c>
      <c r="I2105" s="1">
        <v>2.89</v>
      </c>
      <c r="K2105" s="2">
        <v>41648</v>
      </c>
      <c r="L2105" s="1">
        <v>3.6739999999999999</v>
      </c>
      <c r="N2105" s="2">
        <v>41656</v>
      </c>
      <c r="O2105" s="1">
        <v>3.2549999999999999</v>
      </c>
      <c r="Q2105" s="2">
        <v>41682</v>
      </c>
      <c r="R2105" s="1">
        <v>3.3075000000000001</v>
      </c>
      <c r="T2105" s="2">
        <v>41688</v>
      </c>
      <c r="U2105" s="1">
        <v>3.03</v>
      </c>
      <c r="W2105" s="2">
        <v>41689</v>
      </c>
      <c r="X2105" s="1">
        <v>2.86</v>
      </c>
      <c r="Z2105" s="2">
        <v>41677</v>
      </c>
      <c r="AA2105" s="1">
        <v>2.7524999999999999</v>
      </c>
      <c r="AC2105" s="2">
        <v>41680</v>
      </c>
      <c r="AD2105" s="1">
        <v>2.6574999999999998</v>
      </c>
      <c r="AF2105" s="2">
        <v>42121</v>
      </c>
      <c r="AG2105" s="1">
        <v>0.27900000000000003</v>
      </c>
      <c r="AI2105" s="2">
        <v>41669</v>
      </c>
      <c r="AJ2105" s="1">
        <v>3.6124999999999998</v>
      </c>
      <c r="AL2105" s="2">
        <v>41670</v>
      </c>
      <c r="AM2105" s="1">
        <v>2.7640000000000002</v>
      </c>
      <c r="AO2105" s="2">
        <v>41668</v>
      </c>
      <c r="AP2105" s="1">
        <v>0.46700000000000003</v>
      </c>
      <c r="AR2105" s="2">
        <v>41661</v>
      </c>
      <c r="AS2105" s="1">
        <v>0.29249999999999998</v>
      </c>
      <c r="AU2105" s="2">
        <v>41668</v>
      </c>
      <c r="AV2105" s="1">
        <v>2.5460000000000003</v>
      </c>
      <c r="AX2105" s="2">
        <v>41667</v>
      </c>
      <c r="AY2105" s="1">
        <v>2.5550000000000002</v>
      </c>
      <c r="BA2105" s="116">
        <v>41668</v>
      </c>
      <c r="BB2105" s="1">
        <v>1.9300000000000002</v>
      </c>
      <c r="BD2105" s="2">
        <v>41660</v>
      </c>
      <c r="BE2105" s="1">
        <v>0.49099999999999999</v>
      </c>
      <c r="BG2105" s="2">
        <v>41782</v>
      </c>
      <c r="BH2105" s="1">
        <v>2.54</v>
      </c>
      <c r="BI2105" s="2"/>
      <c r="BJ2105" s="2">
        <v>41782</v>
      </c>
      <c r="BK2105" s="1">
        <v>1.55</v>
      </c>
      <c r="BM2105" s="2">
        <v>41669</v>
      </c>
      <c r="BN2105" s="1">
        <v>1.0629999999999999</v>
      </c>
    </row>
    <row r="2106" spans="2:66">
      <c r="B2106" s="2">
        <v>42167</v>
      </c>
      <c r="C2106" s="1">
        <v>1.65</v>
      </c>
      <c r="E2106" s="2">
        <v>41627</v>
      </c>
      <c r="F2106" s="1">
        <v>2.5750000000000002</v>
      </c>
      <c r="H2106" s="2">
        <v>41653</v>
      </c>
      <c r="I2106" s="1">
        <v>2.9050000000000002</v>
      </c>
      <c r="K2106" s="2">
        <v>41649</v>
      </c>
      <c r="L2106" s="1">
        <v>3.6520000000000001</v>
      </c>
      <c r="N2106" s="2">
        <v>41659</v>
      </c>
      <c r="O2106" s="1">
        <v>3.26</v>
      </c>
      <c r="Q2106" s="2">
        <v>41683</v>
      </c>
      <c r="R2106" s="1">
        <v>3.2725</v>
      </c>
      <c r="T2106" s="2">
        <v>41689</v>
      </c>
      <c r="U2106" s="1">
        <v>3.02</v>
      </c>
      <c r="W2106" s="2">
        <v>41690</v>
      </c>
      <c r="X2106" s="1">
        <v>2.86</v>
      </c>
      <c r="Z2106" s="2">
        <v>41680</v>
      </c>
      <c r="AA2106" s="1">
        <v>2.7450000000000001</v>
      </c>
      <c r="AC2106" s="2">
        <v>41681</v>
      </c>
      <c r="AD2106" s="1">
        <v>2.6550000000000002</v>
      </c>
      <c r="AF2106" s="2">
        <v>42122</v>
      </c>
      <c r="AG2106" s="1">
        <v>0.27815000000000001</v>
      </c>
      <c r="AI2106" s="2">
        <v>41670</v>
      </c>
      <c r="AJ2106" s="1">
        <v>3.5756000000000001</v>
      </c>
      <c r="AL2106" s="2">
        <v>41673</v>
      </c>
      <c r="AM2106" s="1">
        <v>2.6989999999999998</v>
      </c>
      <c r="AO2106" s="2">
        <v>41669</v>
      </c>
      <c r="AP2106" s="1">
        <v>0.46400000000000002</v>
      </c>
      <c r="AR2106" s="2">
        <v>41662</v>
      </c>
      <c r="AS2106" s="1">
        <v>0.29099999999999998</v>
      </c>
      <c r="AU2106" s="2">
        <v>41669</v>
      </c>
      <c r="AV2106" s="1">
        <v>2.556</v>
      </c>
      <c r="AX2106" s="2">
        <v>41668</v>
      </c>
      <c r="AY2106" s="1">
        <v>2.528</v>
      </c>
      <c r="BA2106" s="116">
        <v>41669</v>
      </c>
      <c r="BB2106" s="1">
        <v>1.9359999999999999</v>
      </c>
      <c r="BD2106" s="2">
        <v>41661</v>
      </c>
      <c r="BE2106" s="1">
        <v>0.504</v>
      </c>
      <c r="BG2106" s="2">
        <v>41786</v>
      </c>
      <c r="BH2106" s="1">
        <v>2.52</v>
      </c>
      <c r="BI2106" s="2"/>
      <c r="BJ2106" s="2">
        <v>41786</v>
      </c>
      <c r="BK2106" s="1">
        <v>1.56</v>
      </c>
      <c r="BM2106" s="2">
        <v>41670</v>
      </c>
      <c r="BN2106" s="1">
        <v>1.0149999999999999</v>
      </c>
    </row>
    <row r="2107" spans="2:66">
      <c r="B2107" s="2">
        <v>42170</v>
      </c>
      <c r="C2107" s="1">
        <v>1.65</v>
      </c>
      <c r="E2107" s="2">
        <v>41628</v>
      </c>
      <c r="F2107" s="1">
        <v>2.5649999999999999</v>
      </c>
      <c r="H2107" s="2">
        <v>41654</v>
      </c>
      <c r="I2107" s="1">
        <v>2.9050000000000002</v>
      </c>
      <c r="K2107" s="2">
        <v>41652</v>
      </c>
      <c r="L2107" s="1">
        <v>3.6269999999999998</v>
      </c>
      <c r="N2107" s="2">
        <v>41660</v>
      </c>
      <c r="O2107" s="1">
        <v>3.27</v>
      </c>
      <c r="Q2107" s="2">
        <v>41684</v>
      </c>
      <c r="R2107" s="1">
        <v>3.2549999999999999</v>
      </c>
      <c r="T2107" s="2">
        <v>41690</v>
      </c>
      <c r="U2107" s="1">
        <v>3.02</v>
      </c>
      <c r="W2107" s="2">
        <v>41691</v>
      </c>
      <c r="X2107" s="1">
        <v>2.8774999999999999</v>
      </c>
      <c r="Z2107" s="2">
        <v>41681</v>
      </c>
      <c r="AA2107" s="1">
        <v>2.7374999999999998</v>
      </c>
      <c r="AC2107" s="2">
        <v>41682</v>
      </c>
      <c r="AD2107" s="1">
        <v>2.6524999999999999</v>
      </c>
      <c r="AF2107" s="2">
        <v>42123</v>
      </c>
      <c r="AG2107" s="1">
        <v>0.27815000000000001</v>
      </c>
      <c r="AI2107" s="2">
        <v>41673</v>
      </c>
      <c r="AJ2107" s="1">
        <v>3.5074999999999998</v>
      </c>
      <c r="AL2107" s="2">
        <v>41674</v>
      </c>
      <c r="AM2107" s="1">
        <v>2.7509999999999999</v>
      </c>
      <c r="AO2107" s="2">
        <v>41670</v>
      </c>
      <c r="AP2107" s="1">
        <v>0.4536</v>
      </c>
      <c r="AR2107" s="2">
        <v>41663</v>
      </c>
      <c r="AS2107" s="1">
        <v>0.30399999999999999</v>
      </c>
      <c r="AU2107" s="2">
        <v>41670</v>
      </c>
      <c r="AV2107" s="1">
        <v>2.5101</v>
      </c>
      <c r="AX2107" s="2">
        <v>41669</v>
      </c>
      <c r="AY2107" s="1">
        <v>2.5190000000000001</v>
      </c>
      <c r="BA2107" s="116">
        <v>41670</v>
      </c>
      <c r="BB2107" s="1">
        <v>1.88</v>
      </c>
      <c r="BD2107" s="2">
        <v>41662</v>
      </c>
      <c r="BE2107" s="1">
        <v>0.47899999999999998</v>
      </c>
      <c r="BG2107" s="2">
        <v>41787</v>
      </c>
      <c r="BH2107" s="1">
        <v>2.44</v>
      </c>
      <c r="BI2107" s="2"/>
      <c r="BJ2107" s="2">
        <v>41787</v>
      </c>
      <c r="BK2107" s="1">
        <v>1.5</v>
      </c>
      <c r="BM2107" s="2">
        <v>41673</v>
      </c>
      <c r="BN2107" s="1">
        <v>0.99909999999999999</v>
      </c>
    </row>
    <row r="2108" spans="2:66">
      <c r="B2108" s="2">
        <v>42171</v>
      </c>
      <c r="C2108" s="1">
        <v>1.65</v>
      </c>
      <c r="E2108" s="2">
        <v>41631</v>
      </c>
      <c r="F2108" s="1">
        <v>2.5949999999999998</v>
      </c>
      <c r="H2108" s="2">
        <v>41655</v>
      </c>
      <c r="I2108" s="1">
        <v>2.89</v>
      </c>
      <c r="K2108" s="2">
        <v>41653</v>
      </c>
      <c r="L2108" s="1">
        <v>3.645</v>
      </c>
      <c r="N2108" s="2">
        <v>41661</v>
      </c>
      <c r="O2108" s="1">
        <v>3.282</v>
      </c>
      <c r="Q2108" s="2">
        <v>41687</v>
      </c>
      <c r="R2108" s="1">
        <v>3.2574999999999998</v>
      </c>
      <c r="T2108" s="2">
        <v>41691</v>
      </c>
      <c r="U2108" s="1">
        <v>3.0375000000000001</v>
      </c>
      <c r="W2108" s="2">
        <v>41694</v>
      </c>
      <c r="X2108" s="1">
        <v>2.8675000000000002</v>
      </c>
      <c r="Z2108" s="2">
        <v>41682</v>
      </c>
      <c r="AA2108" s="1">
        <v>2.7425000000000002</v>
      </c>
      <c r="AC2108" s="2">
        <v>41683</v>
      </c>
      <c r="AD2108" s="1">
        <v>2.6524999999999999</v>
      </c>
      <c r="AF2108" s="2">
        <v>42124</v>
      </c>
      <c r="AG2108" s="1">
        <v>0.27875</v>
      </c>
      <c r="AI2108" s="2">
        <v>41674</v>
      </c>
      <c r="AJ2108" s="1">
        <v>3.5804999999999998</v>
      </c>
      <c r="AL2108" s="2">
        <v>41675</v>
      </c>
      <c r="AM2108" s="1">
        <v>2.7877999999999998</v>
      </c>
      <c r="AO2108" s="2">
        <v>41673</v>
      </c>
      <c r="AP2108" s="1">
        <v>0.42799999999999999</v>
      </c>
      <c r="AR2108" s="2">
        <v>41666</v>
      </c>
      <c r="AS2108" s="1">
        <v>0.29399999999999998</v>
      </c>
      <c r="AU2108" s="2">
        <v>41673</v>
      </c>
      <c r="AV2108" s="1">
        <v>2.5015999999999998</v>
      </c>
      <c r="AX2108" s="2">
        <v>41670</v>
      </c>
      <c r="AY2108" s="1">
        <v>2.4830000000000001</v>
      </c>
      <c r="BA2108" s="116">
        <v>41673</v>
      </c>
      <c r="BB2108" s="1">
        <v>1.8666</v>
      </c>
      <c r="BD2108" s="2">
        <v>41663</v>
      </c>
      <c r="BE2108" s="1">
        <v>0.48499999999999999</v>
      </c>
      <c r="BG2108" s="2">
        <v>41788</v>
      </c>
      <c r="BH2108" s="1">
        <v>2.4500000000000002</v>
      </c>
      <c r="BI2108" s="2"/>
      <c r="BJ2108" s="2">
        <v>41788</v>
      </c>
      <c r="BK2108" s="1">
        <v>1.52</v>
      </c>
      <c r="BM2108" s="2">
        <v>41674</v>
      </c>
      <c r="BN2108" s="1">
        <v>1.01</v>
      </c>
    </row>
    <row r="2109" spans="2:66">
      <c r="B2109" s="2">
        <v>42172</v>
      </c>
      <c r="C2109" s="1">
        <v>1.65</v>
      </c>
      <c r="E2109" s="2">
        <v>41632</v>
      </c>
      <c r="F2109" s="1">
        <v>2.5880000000000001</v>
      </c>
      <c r="H2109" s="2">
        <v>41656</v>
      </c>
      <c r="I2109" s="1">
        <v>2.8970000000000002</v>
      </c>
      <c r="K2109" s="2">
        <v>41654</v>
      </c>
      <c r="L2109" s="1">
        <v>3.665</v>
      </c>
      <c r="N2109" s="2">
        <v>41662</v>
      </c>
      <c r="O2109" s="1">
        <v>3.26</v>
      </c>
      <c r="Q2109" s="2">
        <v>41688</v>
      </c>
      <c r="R2109" s="1">
        <v>3.2850000000000001</v>
      </c>
      <c r="T2109" s="2">
        <v>41694</v>
      </c>
      <c r="U2109" s="1">
        <v>3.0225</v>
      </c>
      <c r="W2109" s="2">
        <v>41695</v>
      </c>
      <c r="X2109" s="1">
        <v>2.86</v>
      </c>
      <c r="Z2109" s="2">
        <v>41683</v>
      </c>
      <c r="AA2109" s="1">
        <v>2.7349999999999999</v>
      </c>
      <c r="AC2109" s="2">
        <v>41684</v>
      </c>
      <c r="AD2109" s="1">
        <v>2.6550000000000002</v>
      </c>
      <c r="AF2109" s="2">
        <v>42125</v>
      </c>
      <c r="AG2109" s="1">
        <v>0.27975</v>
      </c>
      <c r="AI2109" s="2">
        <v>41675</v>
      </c>
      <c r="AJ2109" s="1">
        <v>3.6295000000000002</v>
      </c>
      <c r="AL2109" s="2">
        <v>41676</v>
      </c>
      <c r="AM2109" s="1">
        <v>2.8170000000000002</v>
      </c>
      <c r="AO2109" s="2">
        <v>41674</v>
      </c>
      <c r="AP2109" s="1">
        <v>0.43559999999999999</v>
      </c>
      <c r="AR2109" s="2">
        <v>41667</v>
      </c>
      <c r="AS2109" s="1">
        <v>0.29199999999999998</v>
      </c>
      <c r="AU2109" s="2">
        <v>41674</v>
      </c>
      <c r="AV2109" s="1">
        <v>2.52</v>
      </c>
      <c r="AX2109" s="2">
        <v>41673</v>
      </c>
      <c r="AY2109" s="1">
        <v>2.4596</v>
      </c>
      <c r="BA2109" s="116">
        <v>41674</v>
      </c>
      <c r="BB2109" s="1">
        <v>1.8860000000000001</v>
      </c>
      <c r="BD2109" s="2">
        <v>41666</v>
      </c>
      <c r="BE2109" s="1">
        <v>0.502</v>
      </c>
      <c r="BG2109" s="2">
        <v>41789</v>
      </c>
      <c r="BH2109" s="1">
        <v>2.48</v>
      </c>
      <c r="BI2109" s="2"/>
      <c r="BJ2109" s="2">
        <v>41789</v>
      </c>
      <c r="BK2109" s="1">
        <v>1.54</v>
      </c>
      <c r="BM2109" s="2">
        <v>41675</v>
      </c>
      <c r="BN2109" s="1">
        <v>1.0021</v>
      </c>
    </row>
    <row r="2110" spans="2:66">
      <c r="B2110" s="2">
        <v>42173</v>
      </c>
      <c r="C2110" s="1">
        <v>1.65</v>
      </c>
      <c r="E2110" s="2">
        <v>41634</v>
      </c>
      <c r="F2110" s="1">
        <v>2.5880000000000001</v>
      </c>
      <c r="H2110" s="2">
        <v>41659</v>
      </c>
      <c r="I2110" s="1">
        <v>2.9050000000000002</v>
      </c>
      <c r="K2110" s="2">
        <v>41655</v>
      </c>
      <c r="L2110" s="1">
        <v>3.645</v>
      </c>
      <c r="N2110" s="2">
        <v>41663</v>
      </c>
      <c r="O2110" s="1">
        <v>3.2130000000000001</v>
      </c>
      <c r="Q2110" s="2">
        <v>41689</v>
      </c>
      <c r="R2110" s="1">
        <v>3.2675000000000001</v>
      </c>
      <c r="T2110" s="2">
        <v>41695</v>
      </c>
      <c r="U2110" s="1">
        <v>3.0150000000000001</v>
      </c>
      <c r="W2110" s="2">
        <v>41696</v>
      </c>
      <c r="X2110" s="1">
        <v>2.8624999999999998</v>
      </c>
      <c r="Z2110" s="2">
        <v>41684</v>
      </c>
      <c r="AA2110" s="1">
        <v>2.7450000000000001</v>
      </c>
      <c r="AC2110" s="2">
        <v>41687</v>
      </c>
      <c r="AD2110" s="1">
        <v>2.6574999999999998</v>
      </c>
      <c r="AF2110" s="2">
        <v>42129</v>
      </c>
      <c r="AG2110" s="1">
        <v>0.27589999999999998</v>
      </c>
      <c r="AI2110" s="2">
        <v>41676</v>
      </c>
      <c r="AJ2110" s="1">
        <v>3.65</v>
      </c>
      <c r="AL2110" s="2">
        <v>41677</v>
      </c>
      <c r="AM2110" s="1">
        <v>2.7934999999999999</v>
      </c>
      <c r="AO2110" s="2">
        <v>41675</v>
      </c>
      <c r="AP2110" s="1">
        <v>0.436</v>
      </c>
      <c r="AR2110" s="2">
        <v>41668</v>
      </c>
      <c r="AS2110" s="1">
        <v>0.28799999999999998</v>
      </c>
      <c r="AU2110" s="2">
        <v>41675</v>
      </c>
      <c r="AV2110" s="1">
        <v>2.5030000000000001</v>
      </c>
      <c r="AX2110" s="2">
        <v>41674</v>
      </c>
      <c r="AY2110" s="1">
        <v>2.4769999999999999</v>
      </c>
      <c r="BA2110" s="116">
        <v>41675</v>
      </c>
      <c r="BB2110" s="1">
        <v>1.8705000000000001</v>
      </c>
      <c r="BD2110" s="2">
        <v>41667</v>
      </c>
      <c r="BE2110" s="1">
        <v>0.48799999999999999</v>
      </c>
      <c r="BG2110" s="2">
        <v>41792</v>
      </c>
      <c r="BH2110" s="1">
        <v>2.54</v>
      </c>
      <c r="BI2110" s="2"/>
      <c r="BJ2110" s="2">
        <v>41792</v>
      </c>
      <c r="BK2110" s="1">
        <v>1.6</v>
      </c>
      <c r="BM2110" s="2">
        <v>41676</v>
      </c>
      <c r="BN2110" s="1">
        <v>1.0561</v>
      </c>
    </row>
    <row r="2111" spans="2:66">
      <c r="B2111" s="2">
        <v>42174</v>
      </c>
      <c r="C2111" s="1">
        <v>1.65</v>
      </c>
      <c r="E2111" s="2">
        <v>41635</v>
      </c>
      <c r="F2111" s="1">
        <v>2.5629999999999997</v>
      </c>
      <c r="H2111" s="2">
        <v>41660</v>
      </c>
      <c r="I2111" s="1">
        <v>2.91</v>
      </c>
      <c r="K2111" s="2">
        <v>41656</v>
      </c>
      <c r="L2111" s="1">
        <v>3.65</v>
      </c>
      <c r="N2111" s="2">
        <v>41666</v>
      </c>
      <c r="O2111" s="1">
        <v>3.23</v>
      </c>
      <c r="Q2111" s="2">
        <v>41690</v>
      </c>
      <c r="R2111" s="1">
        <v>3.26</v>
      </c>
      <c r="T2111" s="2">
        <v>41696</v>
      </c>
      <c r="U2111" s="1">
        <v>3.0325000000000002</v>
      </c>
      <c r="W2111" s="2">
        <v>41697</v>
      </c>
      <c r="X2111" s="1">
        <v>2.8574999999999999</v>
      </c>
      <c r="Z2111" s="2">
        <v>41687</v>
      </c>
      <c r="AA2111" s="1">
        <v>2.7524999999999999</v>
      </c>
      <c r="AC2111" s="2">
        <v>41688</v>
      </c>
      <c r="AD2111" s="1">
        <v>2.66</v>
      </c>
      <c r="AF2111" s="2">
        <v>42130</v>
      </c>
      <c r="AG2111" s="1">
        <v>0.27600000000000002</v>
      </c>
      <c r="AI2111" s="2">
        <v>41677</v>
      </c>
      <c r="AJ2111" s="1">
        <v>3.6459999999999999</v>
      </c>
      <c r="AL2111" s="2">
        <v>41680</v>
      </c>
      <c r="AM2111" s="1">
        <v>2.7694999999999999</v>
      </c>
      <c r="AO2111" s="2">
        <v>41676</v>
      </c>
      <c r="AP2111" s="1">
        <v>0.44800000000000001</v>
      </c>
      <c r="AR2111" s="2">
        <v>41669</v>
      </c>
      <c r="AS2111" s="1">
        <v>0.28100000000000003</v>
      </c>
      <c r="AU2111" s="2">
        <v>41676</v>
      </c>
      <c r="AV2111" s="1">
        <v>2.5423999999999998</v>
      </c>
      <c r="AX2111" s="2">
        <v>41675</v>
      </c>
      <c r="AY2111" s="1">
        <v>2.46</v>
      </c>
      <c r="BA2111" s="116">
        <v>41676</v>
      </c>
      <c r="BB2111" s="1">
        <v>1.919</v>
      </c>
      <c r="BD2111" s="2">
        <v>41668</v>
      </c>
      <c r="BE2111" s="1">
        <v>0.47110000000000002</v>
      </c>
      <c r="BG2111" s="2">
        <v>41793</v>
      </c>
      <c r="BH2111" s="1">
        <v>2.6</v>
      </c>
      <c r="BI2111" s="2"/>
      <c r="BJ2111" s="2">
        <v>41793</v>
      </c>
      <c r="BK2111" s="1">
        <v>1.65</v>
      </c>
      <c r="BM2111" s="2">
        <v>41677</v>
      </c>
      <c r="BN2111" s="1">
        <v>1.0208999999999999</v>
      </c>
    </row>
    <row r="2112" spans="2:66">
      <c r="B2112" s="2">
        <v>42177</v>
      </c>
      <c r="C2112" s="1">
        <v>1.65</v>
      </c>
      <c r="E2112" s="2">
        <v>41638</v>
      </c>
      <c r="F2112" s="1">
        <v>2.5629999999999997</v>
      </c>
      <c r="H2112" s="2">
        <v>41661</v>
      </c>
      <c r="I2112" s="1">
        <v>2.92</v>
      </c>
      <c r="K2112" s="2">
        <v>41659</v>
      </c>
      <c r="L2112" s="1">
        <v>3.65</v>
      </c>
      <c r="N2112" s="2">
        <v>41667</v>
      </c>
      <c r="O2112" s="1">
        <v>3.22</v>
      </c>
      <c r="Q2112" s="2">
        <v>41691</v>
      </c>
      <c r="R2112" s="1">
        <v>3.29</v>
      </c>
      <c r="T2112" s="2">
        <v>41697</v>
      </c>
      <c r="U2112" s="1">
        <v>3.0274999999999999</v>
      </c>
      <c r="W2112" s="2">
        <v>41698</v>
      </c>
      <c r="X2112" s="1">
        <v>2.8525</v>
      </c>
      <c r="Z2112" s="2">
        <v>41688</v>
      </c>
      <c r="AA2112" s="1">
        <v>2.7625000000000002</v>
      </c>
      <c r="AC2112" s="2">
        <v>41689</v>
      </c>
      <c r="AD2112" s="1">
        <v>2.66</v>
      </c>
      <c r="AF2112" s="2">
        <v>42131</v>
      </c>
      <c r="AG2112" s="1">
        <v>0.27884999999999999</v>
      </c>
      <c r="AI2112" s="2">
        <v>41680</v>
      </c>
      <c r="AJ2112" s="1">
        <v>3.6154999999999999</v>
      </c>
      <c r="AL2112" s="2">
        <v>41681</v>
      </c>
      <c r="AM2112" s="1">
        <v>2.8279999999999998</v>
      </c>
      <c r="AO2112" s="2">
        <v>41677</v>
      </c>
      <c r="AP2112" s="1">
        <v>0.41899999999999998</v>
      </c>
      <c r="AR2112" s="2">
        <v>41670</v>
      </c>
      <c r="AS2112" s="1">
        <v>0.27800000000000002</v>
      </c>
      <c r="AU2112" s="2">
        <v>41677</v>
      </c>
      <c r="AV2112" s="1">
        <v>2.5282999999999998</v>
      </c>
      <c r="AX2112" s="2">
        <v>41676</v>
      </c>
      <c r="AY2112" s="1">
        <v>2.504</v>
      </c>
      <c r="BA2112" s="116">
        <v>41677</v>
      </c>
      <c r="BB2112" s="1">
        <v>1.8893</v>
      </c>
      <c r="BD2112" s="2">
        <v>41669</v>
      </c>
      <c r="BE2112" s="1">
        <v>0.45400000000000001</v>
      </c>
      <c r="BG2112" s="2">
        <v>41794</v>
      </c>
      <c r="BH2112" s="1">
        <v>2.61</v>
      </c>
      <c r="BI2112" s="2"/>
      <c r="BJ2112" s="2">
        <v>41794</v>
      </c>
      <c r="BK2112" s="1">
        <v>1.65</v>
      </c>
      <c r="BM2112" s="2">
        <v>41680</v>
      </c>
      <c r="BN2112" s="1">
        <v>1.0249999999999999</v>
      </c>
    </row>
    <row r="2113" spans="2:66">
      <c r="B2113" s="2">
        <v>42178</v>
      </c>
      <c r="C2113" s="1">
        <v>1.65</v>
      </c>
      <c r="E2113" s="2">
        <v>41639</v>
      </c>
      <c r="F2113" s="1">
        <v>2.5629999999999997</v>
      </c>
      <c r="H2113" s="2">
        <v>41662</v>
      </c>
      <c r="I2113" s="1">
        <v>2.9020000000000001</v>
      </c>
      <c r="K2113" s="2">
        <v>41660</v>
      </c>
      <c r="L2113" s="1">
        <v>3.665</v>
      </c>
      <c r="N2113" s="2">
        <v>41668</v>
      </c>
      <c r="O2113" s="1">
        <v>3.2250000000000001</v>
      </c>
      <c r="Q2113" s="2">
        <v>41694</v>
      </c>
      <c r="R2113" s="1">
        <v>3.27</v>
      </c>
      <c r="T2113" s="2">
        <v>41698</v>
      </c>
      <c r="U2113" s="1">
        <v>3.0249999999999999</v>
      </c>
      <c r="W2113" s="2">
        <v>41701</v>
      </c>
      <c r="X2113" s="1">
        <v>2.895</v>
      </c>
      <c r="Z2113" s="2">
        <v>41689</v>
      </c>
      <c r="AA2113" s="1">
        <v>2.7625000000000002</v>
      </c>
      <c r="AC2113" s="2">
        <v>41690</v>
      </c>
      <c r="AD2113" s="1">
        <v>2.66</v>
      </c>
      <c r="AF2113" s="2">
        <v>42132</v>
      </c>
      <c r="AG2113" s="1">
        <v>0.27984999999999999</v>
      </c>
      <c r="AI2113" s="2">
        <v>41681</v>
      </c>
      <c r="AJ2113" s="1">
        <v>3.66</v>
      </c>
      <c r="AL2113" s="2">
        <v>41682</v>
      </c>
      <c r="AM2113" s="1">
        <v>2.8647</v>
      </c>
      <c r="AO2113" s="2">
        <v>41680</v>
      </c>
      <c r="AP2113" s="1">
        <v>0.42299999999999999</v>
      </c>
      <c r="AR2113" s="2">
        <v>41673</v>
      </c>
      <c r="AS2113" s="1">
        <v>0.27500000000000002</v>
      </c>
      <c r="AU2113" s="2">
        <v>41680</v>
      </c>
      <c r="AV2113" s="1">
        <v>2.5425</v>
      </c>
      <c r="AX2113" s="2">
        <v>41677</v>
      </c>
      <c r="AY2113" s="1">
        <v>2.4830000000000001</v>
      </c>
      <c r="BA2113" s="116">
        <v>41680</v>
      </c>
      <c r="BB2113" s="1">
        <v>1.8984999999999999</v>
      </c>
      <c r="BD2113" s="2">
        <v>41670</v>
      </c>
      <c r="BE2113" s="1">
        <v>0.436</v>
      </c>
      <c r="BG2113" s="2">
        <v>41795</v>
      </c>
      <c r="BH2113" s="1">
        <v>2.59</v>
      </c>
      <c r="BI2113" s="2"/>
      <c r="BJ2113" s="2">
        <v>41795</v>
      </c>
      <c r="BK2113" s="1">
        <v>1.63</v>
      </c>
      <c r="BM2113" s="2">
        <v>41681</v>
      </c>
      <c r="BN2113" s="1">
        <v>1.03</v>
      </c>
    </row>
    <row r="2114" spans="2:66">
      <c r="B2114" s="2">
        <v>42179</v>
      </c>
      <c r="C2114" s="1">
        <v>1.65</v>
      </c>
      <c r="E2114" s="2">
        <v>41641</v>
      </c>
      <c r="F2114" s="1">
        <v>2.5579999999999998</v>
      </c>
      <c r="H2114" s="2">
        <v>41663</v>
      </c>
      <c r="I2114" s="1">
        <v>2.8650000000000002</v>
      </c>
      <c r="K2114" s="2">
        <v>41661</v>
      </c>
      <c r="L2114" s="1">
        <v>3.68</v>
      </c>
      <c r="N2114" s="2">
        <v>41673</v>
      </c>
      <c r="O2114" s="1">
        <v>3.2250000000000001</v>
      </c>
      <c r="Q2114" s="2">
        <v>41695</v>
      </c>
      <c r="R2114" s="1">
        <v>3.26</v>
      </c>
      <c r="T2114" s="2">
        <v>41701</v>
      </c>
      <c r="U2114" s="1">
        <v>3.0750000000000002</v>
      </c>
      <c r="W2114" s="2">
        <v>41702</v>
      </c>
      <c r="X2114" s="1">
        <v>2.9</v>
      </c>
      <c r="Z2114" s="2">
        <v>41690</v>
      </c>
      <c r="AA2114" s="1">
        <v>2.7625000000000002</v>
      </c>
      <c r="AC2114" s="2">
        <v>41691</v>
      </c>
      <c r="AD2114" s="1">
        <v>2.66</v>
      </c>
      <c r="AF2114" s="2">
        <v>42135</v>
      </c>
      <c r="AG2114" s="1">
        <v>0.27660000000000001</v>
      </c>
      <c r="AI2114" s="2">
        <v>41682</v>
      </c>
      <c r="AJ2114" s="1">
        <v>3.6905000000000001</v>
      </c>
      <c r="AL2114" s="2">
        <v>41683</v>
      </c>
      <c r="AM2114" s="1">
        <v>2.8129999999999997</v>
      </c>
      <c r="AO2114" s="2">
        <v>41681</v>
      </c>
      <c r="AP2114" s="1">
        <v>0.44400000000000001</v>
      </c>
      <c r="AR2114" s="2">
        <v>41674</v>
      </c>
      <c r="AS2114" s="1">
        <v>0.27400000000000002</v>
      </c>
      <c r="AU2114" s="2">
        <v>41681</v>
      </c>
      <c r="AV2114" s="1">
        <v>2.5499999999999998</v>
      </c>
      <c r="AX2114" s="2">
        <v>41680</v>
      </c>
      <c r="AY2114" s="1">
        <v>2.496</v>
      </c>
      <c r="BA2114" s="116">
        <v>41681</v>
      </c>
      <c r="BB2114" s="1">
        <v>1.9060000000000001</v>
      </c>
      <c r="BD2114" s="2">
        <v>41673</v>
      </c>
      <c r="BE2114" s="1">
        <v>0.43099999999999999</v>
      </c>
      <c r="BG2114" s="2">
        <v>41796</v>
      </c>
      <c r="BH2114" s="1">
        <v>2.6</v>
      </c>
      <c r="BI2114" s="2"/>
      <c r="BJ2114" s="2">
        <v>41796</v>
      </c>
      <c r="BK2114" s="1">
        <v>1.6600000000000001</v>
      </c>
      <c r="BM2114" s="2">
        <v>41682</v>
      </c>
      <c r="BN2114" s="1">
        <v>1.0469999999999999</v>
      </c>
    </row>
    <row r="2115" spans="2:66">
      <c r="B2115" s="2">
        <v>42180</v>
      </c>
      <c r="C2115" s="1">
        <v>1.65</v>
      </c>
      <c r="E2115" s="2">
        <v>41642</v>
      </c>
      <c r="F2115" s="1">
        <v>2.5579999999999998</v>
      </c>
      <c r="H2115" s="2">
        <v>41666</v>
      </c>
      <c r="I2115" s="1">
        <v>2.8849999999999998</v>
      </c>
      <c r="K2115" s="2">
        <v>41662</v>
      </c>
      <c r="L2115" s="1">
        <v>3.6550000000000002</v>
      </c>
      <c r="N2115" s="2">
        <v>41674</v>
      </c>
      <c r="O2115" s="1">
        <v>3.1739999999999999</v>
      </c>
      <c r="Q2115" s="2">
        <v>41696</v>
      </c>
      <c r="R2115" s="1">
        <v>3.2875000000000001</v>
      </c>
      <c r="T2115" s="2">
        <v>41702</v>
      </c>
      <c r="U2115" s="1">
        <v>3.085</v>
      </c>
      <c r="W2115" s="2">
        <v>41703</v>
      </c>
      <c r="X2115" s="1">
        <v>2.8925000000000001</v>
      </c>
      <c r="Z2115" s="2">
        <v>41691</v>
      </c>
      <c r="AA2115" s="1">
        <v>2.7749999999999999</v>
      </c>
      <c r="AC2115" s="2">
        <v>41694</v>
      </c>
      <c r="AD2115" s="1">
        <v>2.66</v>
      </c>
      <c r="AF2115" s="2">
        <v>42136</v>
      </c>
      <c r="AG2115" s="1">
        <v>0.27500000000000002</v>
      </c>
      <c r="AI2115" s="2">
        <v>41683</v>
      </c>
      <c r="AJ2115" s="1">
        <v>3.6522000000000001</v>
      </c>
      <c r="AL2115" s="2">
        <v>41684</v>
      </c>
      <c r="AM2115" s="1">
        <v>2.83</v>
      </c>
      <c r="AO2115" s="2">
        <v>41682</v>
      </c>
      <c r="AP2115" s="1">
        <v>0.45600000000000002</v>
      </c>
      <c r="AR2115" s="2">
        <v>41675</v>
      </c>
      <c r="AS2115" s="1">
        <v>0.27100000000000002</v>
      </c>
      <c r="AU2115" s="2">
        <v>41682</v>
      </c>
      <c r="AV2115" s="1">
        <v>2.5681000000000003</v>
      </c>
      <c r="AX2115" s="2">
        <v>41681</v>
      </c>
      <c r="AY2115" s="1">
        <v>2.5030000000000001</v>
      </c>
      <c r="BA2115" s="116">
        <v>41682</v>
      </c>
      <c r="BB2115" s="1">
        <v>1.929</v>
      </c>
      <c r="BD2115" s="2">
        <v>41674</v>
      </c>
      <c r="BE2115" s="1">
        <v>0.438</v>
      </c>
      <c r="BG2115" s="2">
        <v>41799</v>
      </c>
      <c r="BH2115" s="1">
        <v>2.62</v>
      </c>
      <c r="BI2115" s="2"/>
      <c r="BJ2115" s="2">
        <v>41799</v>
      </c>
      <c r="BK2115" s="1">
        <v>1.69</v>
      </c>
      <c r="BM2115" s="2">
        <v>41683</v>
      </c>
      <c r="BN2115" s="1">
        <v>1.0029999999999999</v>
      </c>
    </row>
    <row r="2116" spans="2:66">
      <c r="B2116" s="2">
        <v>42181</v>
      </c>
      <c r="C2116" s="1">
        <v>1.65</v>
      </c>
      <c r="E2116" s="2">
        <v>41645</v>
      </c>
      <c r="F2116" s="1">
        <v>2.5380000000000003</v>
      </c>
      <c r="H2116" s="2">
        <v>41667</v>
      </c>
      <c r="I2116" s="1">
        <v>2.8719999999999999</v>
      </c>
      <c r="K2116" s="2">
        <v>41663</v>
      </c>
      <c r="L2116" s="1">
        <v>3.585</v>
      </c>
      <c r="N2116" s="2">
        <v>41675</v>
      </c>
      <c r="O2116" s="1">
        <v>3.1850000000000001</v>
      </c>
      <c r="Q2116" s="2">
        <v>41697</v>
      </c>
      <c r="R2116" s="1">
        <v>3.2800000000000002</v>
      </c>
      <c r="T2116" s="2">
        <v>41703</v>
      </c>
      <c r="U2116" s="1">
        <v>3.0775000000000001</v>
      </c>
      <c r="W2116" s="2">
        <v>41704</v>
      </c>
      <c r="X2116" s="1">
        <v>2.8875000000000002</v>
      </c>
      <c r="Z2116" s="2">
        <v>41694</v>
      </c>
      <c r="AA2116" s="1">
        <v>2.77</v>
      </c>
      <c r="AC2116" s="2">
        <v>41695</v>
      </c>
      <c r="AD2116" s="1">
        <v>2.66</v>
      </c>
      <c r="AF2116" s="2">
        <v>42137</v>
      </c>
      <c r="AG2116" s="1">
        <v>0.27389999999999998</v>
      </c>
      <c r="AI2116" s="2">
        <v>41684</v>
      </c>
      <c r="AJ2116" s="1">
        <v>3.6615000000000002</v>
      </c>
      <c r="AL2116" s="2">
        <v>41687</v>
      </c>
      <c r="AM2116" s="1">
        <v>2.8330000000000002</v>
      </c>
      <c r="AO2116" s="2">
        <v>41683</v>
      </c>
      <c r="AP2116" s="1">
        <v>0.433</v>
      </c>
      <c r="AR2116" s="2">
        <v>41676</v>
      </c>
      <c r="AS2116" s="1">
        <v>0.27079999999999999</v>
      </c>
      <c r="AU2116" s="2">
        <v>41683</v>
      </c>
      <c r="AV2116" s="1">
        <v>2.536</v>
      </c>
      <c r="AX2116" s="2">
        <v>41682</v>
      </c>
      <c r="AY2116" s="1">
        <v>2.5234999999999999</v>
      </c>
      <c r="BA2116" s="116">
        <v>41683</v>
      </c>
      <c r="BB2116" s="1">
        <v>1.8904999999999998</v>
      </c>
      <c r="BD2116" s="2">
        <v>41675</v>
      </c>
      <c r="BE2116" s="1">
        <v>0.435</v>
      </c>
      <c r="BG2116" s="2">
        <v>41800</v>
      </c>
      <c r="BH2116" s="1">
        <v>2.64</v>
      </c>
      <c r="BI2116" s="2"/>
      <c r="BJ2116" s="2">
        <v>41800</v>
      </c>
      <c r="BK2116" s="1">
        <v>1.71</v>
      </c>
      <c r="BM2116" s="2">
        <v>41684</v>
      </c>
      <c r="BN2116" s="1">
        <v>1.0165</v>
      </c>
    </row>
    <row r="2117" spans="2:66">
      <c r="B2117" s="2">
        <v>42184</v>
      </c>
      <c r="C2117" s="1">
        <v>1.65</v>
      </c>
      <c r="E2117" s="2">
        <v>41646</v>
      </c>
      <c r="F2117" s="1">
        <v>2.5329999999999999</v>
      </c>
      <c r="H2117" s="2">
        <v>41668</v>
      </c>
      <c r="I2117" s="1">
        <v>2.8849999999999998</v>
      </c>
      <c r="K2117" s="2">
        <v>41666</v>
      </c>
      <c r="L2117" s="1">
        <v>3.6070000000000002</v>
      </c>
      <c r="N2117" s="2">
        <v>41676</v>
      </c>
      <c r="O2117" s="1">
        <v>3.18</v>
      </c>
      <c r="Q2117" s="2">
        <v>41698</v>
      </c>
      <c r="R2117" s="1">
        <v>3.2774999999999999</v>
      </c>
      <c r="T2117" s="2">
        <v>41704</v>
      </c>
      <c r="U2117" s="1">
        <v>3.0750000000000002</v>
      </c>
      <c r="W2117" s="2">
        <v>41705</v>
      </c>
      <c r="X2117" s="1">
        <v>2.89</v>
      </c>
      <c r="Z2117" s="2">
        <v>41695</v>
      </c>
      <c r="AA2117" s="1">
        <v>2.7625000000000002</v>
      </c>
      <c r="AC2117" s="2">
        <v>41696</v>
      </c>
      <c r="AD2117" s="1">
        <v>2.6574999999999998</v>
      </c>
      <c r="AF2117" s="2">
        <v>42138</v>
      </c>
      <c r="AG2117" s="1">
        <v>0.27600000000000002</v>
      </c>
      <c r="AI2117" s="2">
        <v>41687</v>
      </c>
      <c r="AJ2117" s="1">
        <v>3.661</v>
      </c>
      <c r="AL2117" s="2">
        <v>41688</v>
      </c>
      <c r="AM2117" s="1">
        <v>2.7960000000000003</v>
      </c>
      <c r="AO2117" s="2">
        <v>41684</v>
      </c>
      <c r="AP2117" s="1">
        <v>0.441</v>
      </c>
      <c r="AR2117" s="2">
        <v>41677</v>
      </c>
      <c r="AS2117" s="1">
        <v>0.26300000000000001</v>
      </c>
      <c r="AU2117" s="2">
        <v>41684</v>
      </c>
      <c r="AV2117" s="1">
        <v>2.5460000000000003</v>
      </c>
      <c r="AX2117" s="2">
        <v>41683</v>
      </c>
      <c r="AY2117" s="1">
        <v>2.488</v>
      </c>
      <c r="BA2117" s="116">
        <v>41684</v>
      </c>
      <c r="BB2117" s="1">
        <v>1.8980000000000001</v>
      </c>
      <c r="BD2117" s="2">
        <v>41676</v>
      </c>
      <c r="BE2117" s="1">
        <v>0.47</v>
      </c>
      <c r="BG2117" s="2">
        <v>41801</v>
      </c>
      <c r="BH2117" s="1">
        <v>2.65</v>
      </c>
      <c r="BI2117" s="2"/>
      <c r="BJ2117" s="2">
        <v>41801</v>
      </c>
      <c r="BK2117" s="1">
        <v>1.7</v>
      </c>
      <c r="BM2117" s="2">
        <v>41687</v>
      </c>
      <c r="BN2117" s="1">
        <v>1.0172000000000001</v>
      </c>
    </row>
    <row r="2118" spans="2:66">
      <c r="B2118" s="2">
        <v>42185</v>
      </c>
      <c r="C2118" s="1">
        <v>1.65</v>
      </c>
      <c r="E2118" s="2">
        <v>41647</v>
      </c>
      <c r="F2118" s="1">
        <v>2.528</v>
      </c>
      <c r="H2118" s="2">
        <v>41673</v>
      </c>
      <c r="I2118" s="1">
        <v>2.8820000000000001</v>
      </c>
      <c r="K2118" s="2">
        <v>41667</v>
      </c>
      <c r="L2118" s="1">
        <v>3.6019999999999999</v>
      </c>
      <c r="N2118" s="2">
        <v>41677</v>
      </c>
      <c r="O2118" s="1">
        <v>3.1970000000000001</v>
      </c>
      <c r="Q2118" s="2">
        <v>41701</v>
      </c>
      <c r="R2118" s="1">
        <v>3.335</v>
      </c>
      <c r="T2118" s="2">
        <v>41705</v>
      </c>
      <c r="U2118" s="1">
        <v>3.0775000000000001</v>
      </c>
      <c r="W2118" s="2">
        <v>41708</v>
      </c>
      <c r="X2118" s="1">
        <v>2.8875000000000002</v>
      </c>
      <c r="Z2118" s="2">
        <v>41696</v>
      </c>
      <c r="AA2118" s="1">
        <v>2.7574999999999998</v>
      </c>
      <c r="AC2118" s="2">
        <v>41697</v>
      </c>
      <c r="AD2118" s="1">
        <v>2.6550000000000002</v>
      </c>
      <c r="AF2118" s="2">
        <v>42139</v>
      </c>
      <c r="AG2118" s="1">
        <v>0.27650000000000002</v>
      </c>
      <c r="AI2118" s="2">
        <v>41688</v>
      </c>
      <c r="AJ2118" s="1">
        <v>3.6465000000000001</v>
      </c>
      <c r="AL2118" s="2">
        <v>41689</v>
      </c>
      <c r="AM2118" s="1">
        <v>2.8277999999999999</v>
      </c>
      <c r="AO2118" s="2">
        <v>41687</v>
      </c>
      <c r="AP2118" s="1">
        <v>0.442</v>
      </c>
      <c r="AR2118" s="2">
        <v>41680</v>
      </c>
      <c r="AS2118" s="1">
        <v>0.26400000000000001</v>
      </c>
      <c r="AU2118" s="2">
        <v>41687</v>
      </c>
      <c r="AV2118" s="1">
        <v>2.5620000000000003</v>
      </c>
      <c r="AX2118" s="2">
        <v>41684</v>
      </c>
      <c r="AY2118" s="1">
        <v>2.4990000000000001</v>
      </c>
      <c r="BA2118" s="116">
        <v>41687</v>
      </c>
      <c r="BB2118" s="1">
        <v>1.9039999999999999</v>
      </c>
      <c r="BD2118" s="2">
        <v>41677</v>
      </c>
      <c r="BE2118" s="1">
        <v>0.44</v>
      </c>
      <c r="BG2118" s="2">
        <v>41802</v>
      </c>
      <c r="BH2118" s="1">
        <v>2.58</v>
      </c>
      <c r="BI2118" s="2"/>
      <c r="BJ2118" s="2">
        <v>41802</v>
      </c>
      <c r="BK2118" s="1">
        <v>1.6600000000000001</v>
      </c>
      <c r="BM2118" s="2">
        <v>41688</v>
      </c>
      <c r="BN2118" s="1">
        <v>1.0004999999999999</v>
      </c>
    </row>
    <row r="2119" spans="2:66">
      <c r="B2119" s="2">
        <v>42186</v>
      </c>
      <c r="C2119" s="1">
        <v>1.65</v>
      </c>
      <c r="E2119" s="2">
        <v>41648</v>
      </c>
      <c r="F2119" s="1">
        <v>2.528</v>
      </c>
      <c r="H2119" s="2">
        <v>41674</v>
      </c>
      <c r="I2119" s="1">
        <v>2.85</v>
      </c>
      <c r="K2119" s="2">
        <v>41668</v>
      </c>
      <c r="L2119" s="1">
        <v>3.6150000000000002</v>
      </c>
      <c r="N2119" s="2">
        <v>41680</v>
      </c>
      <c r="O2119" s="1">
        <v>3.1720000000000002</v>
      </c>
      <c r="Q2119" s="2">
        <v>41702</v>
      </c>
      <c r="R2119" s="1">
        <v>3.3449999999999998</v>
      </c>
      <c r="T2119" s="2">
        <v>41708</v>
      </c>
      <c r="U2119" s="1">
        <v>3.0724999999999998</v>
      </c>
      <c r="W2119" s="2">
        <v>41709</v>
      </c>
      <c r="X2119" s="1">
        <v>2.89</v>
      </c>
      <c r="Z2119" s="2">
        <v>41697</v>
      </c>
      <c r="AA2119" s="1">
        <v>2.7549999999999999</v>
      </c>
      <c r="AC2119" s="2">
        <v>41698</v>
      </c>
      <c r="AD2119" s="1">
        <v>2.6524999999999999</v>
      </c>
      <c r="AF2119" s="2">
        <v>42142</v>
      </c>
      <c r="AG2119" s="1">
        <v>0.27600000000000002</v>
      </c>
      <c r="AI2119" s="2">
        <v>41689</v>
      </c>
      <c r="AJ2119" s="1">
        <v>3.6781000000000001</v>
      </c>
      <c r="AL2119" s="2">
        <v>41690</v>
      </c>
      <c r="AM2119" s="1">
        <v>2.8359999999999999</v>
      </c>
      <c r="AO2119" s="2">
        <v>41688</v>
      </c>
      <c r="AP2119" s="1">
        <v>0.42799999999999999</v>
      </c>
      <c r="AR2119" s="2">
        <v>41681</v>
      </c>
      <c r="AS2119" s="1">
        <v>0.26900000000000002</v>
      </c>
      <c r="AU2119" s="2">
        <v>41688</v>
      </c>
      <c r="AV2119" s="1">
        <v>2.5489999999999999</v>
      </c>
      <c r="AX2119" s="2">
        <v>41687</v>
      </c>
      <c r="AY2119" s="1">
        <v>2.5099999999999998</v>
      </c>
      <c r="BA2119" s="116">
        <v>41688</v>
      </c>
      <c r="BB2119" s="1">
        <v>1.8839999999999999</v>
      </c>
      <c r="BD2119" s="2">
        <v>41680</v>
      </c>
      <c r="BE2119" s="1">
        <v>0.45100000000000001</v>
      </c>
      <c r="BG2119" s="2">
        <v>41803</v>
      </c>
      <c r="BH2119" s="1">
        <v>2.6</v>
      </c>
      <c r="BI2119" s="2"/>
      <c r="BJ2119" s="2">
        <v>41803</v>
      </c>
      <c r="BK2119" s="1">
        <v>1.7</v>
      </c>
      <c r="BM2119" s="2">
        <v>41689</v>
      </c>
      <c r="BN2119" s="1">
        <v>1.0037</v>
      </c>
    </row>
    <row r="2120" spans="2:66">
      <c r="B2120" s="2">
        <v>42187</v>
      </c>
      <c r="C2120" s="1">
        <v>1.65</v>
      </c>
      <c r="E2120" s="2">
        <v>41649</v>
      </c>
      <c r="F2120" s="1">
        <v>2.5350000000000001</v>
      </c>
      <c r="H2120" s="2">
        <v>41675</v>
      </c>
      <c r="I2120" s="1">
        <v>2.855</v>
      </c>
      <c r="K2120" s="2">
        <v>41673</v>
      </c>
      <c r="L2120" s="1">
        <v>3.6070000000000002</v>
      </c>
      <c r="N2120" s="2">
        <v>41681</v>
      </c>
      <c r="O2120" s="1">
        <v>3.1579999999999999</v>
      </c>
      <c r="Q2120" s="2">
        <v>41703</v>
      </c>
      <c r="R2120" s="1">
        <v>3.3275000000000001</v>
      </c>
      <c r="T2120" s="2">
        <v>41709</v>
      </c>
      <c r="U2120" s="1">
        <v>3.0750000000000002</v>
      </c>
      <c r="W2120" s="2">
        <v>41710</v>
      </c>
      <c r="X2120" s="1">
        <v>2.88</v>
      </c>
      <c r="Z2120" s="2">
        <v>41698</v>
      </c>
      <c r="AA2120" s="1">
        <v>2.75</v>
      </c>
      <c r="AC2120" s="2">
        <v>41701</v>
      </c>
      <c r="AD2120" s="1">
        <v>2.6850000000000001</v>
      </c>
      <c r="AF2120" s="2">
        <v>42143</v>
      </c>
      <c r="AG2120" s="1">
        <v>0.28100000000000003</v>
      </c>
      <c r="AI2120" s="2">
        <v>41690</v>
      </c>
      <c r="AJ2120" s="1">
        <v>3.6749999999999998</v>
      </c>
      <c r="AL2120" s="2">
        <v>41691</v>
      </c>
      <c r="AM2120" s="1">
        <v>2.8085</v>
      </c>
      <c r="AO2120" s="2">
        <v>41689</v>
      </c>
      <c r="AP2120" s="1">
        <v>0.44550000000000001</v>
      </c>
      <c r="AR2120" s="2">
        <v>41682</v>
      </c>
      <c r="AS2120" s="1">
        <v>0.26700000000000002</v>
      </c>
      <c r="AU2120" s="2">
        <v>41689</v>
      </c>
      <c r="AV2120" s="1">
        <v>2.5579999999999998</v>
      </c>
      <c r="AX2120" s="2">
        <v>41688</v>
      </c>
      <c r="AY2120" s="1">
        <v>2.4969999999999999</v>
      </c>
      <c r="BA2120" s="116">
        <v>41689</v>
      </c>
      <c r="BB2120" s="1">
        <v>1.8816000000000002</v>
      </c>
      <c r="BD2120" s="2">
        <v>41681</v>
      </c>
      <c r="BE2120" s="1">
        <v>0.44800000000000001</v>
      </c>
      <c r="BG2120" s="2">
        <v>41806</v>
      </c>
      <c r="BH2120" s="1">
        <v>2.61</v>
      </c>
      <c r="BI2120" s="2"/>
      <c r="BJ2120" s="2">
        <v>41806</v>
      </c>
      <c r="BK2120" s="1">
        <v>1.71</v>
      </c>
      <c r="BM2120" s="2">
        <v>41690</v>
      </c>
      <c r="BN2120" s="1">
        <v>1.0269999999999999</v>
      </c>
    </row>
    <row r="2121" spans="2:66">
      <c r="B2121" s="2">
        <v>42188</v>
      </c>
      <c r="C2121" s="1">
        <v>1.65</v>
      </c>
      <c r="E2121" s="2">
        <v>41652</v>
      </c>
      <c r="F2121" s="1">
        <v>2.5449999999999999</v>
      </c>
      <c r="H2121" s="2">
        <v>41676</v>
      </c>
      <c r="I2121" s="1">
        <v>2.8490000000000002</v>
      </c>
      <c r="K2121" s="2">
        <v>41674</v>
      </c>
      <c r="L2121" s="1">
        <v>3.544</v>
      </c>
      <c r="N2121" s="2">
        <v>41682</v>
      </c>
      <c r="O2121" s="1">
        <v>3.16</v>
      </c>
      <c r="Q2121" s="2">
        <v>41704</v>
      </c>
      <c r="R2121" s="1">
        <v>3.32</v>
      </c>
      <c r="T2121" s="2">
        <v>41710</v>
      </c>
      <c r="U2121" s="1">
        <v>3.0625</v>
      </c>
      <c r="W2121" s="2">
        <v>41711</v>
      </c>
      <c r="X2121" s="1">
        <v>2.875</v>
      </c>
      <c r="Z2121" s="2">
        <v>41701</v>
      </c>
      <c r="AA2121" s="1">
        <v>2.7875000000000001</v>
      </c>
      <c r="AC2121" s="2">
        <v>41702</v>
      </c>
      <c r="AD2121" s="1">
        <v>2.6850000000000001</v>
      </c>
      <c r="AF2121" s="2">
        <v>42144</v>
      </c>
      <c r="AG2121" s="1">
        <v>0.28349999999999997</v>
      </c>
      <c r="AI2121" s="2">
        <v>41691</v>
      </c>
      <c r="AJ2121" s="1">
        <v>3.6429999999999998</v>
      </c>
      <c r="AL2121" s="2">
        <v>41694</v>
      </c>
      <c r="AM2121" s="1">
        <v>2.8120000000000003</v>
      </c>
      <c r="AO2121" s="2">
        <v>41690</v>
      </c>
      <c r="AP2121" s="1">
        <v>0.45200000000000001</v>
      </c>
      <c r="AR2121" s="2">
        <v>41683</v>
      </c>
      <c r="AS2121" s="1">
        <v>0.2586</v>
      </c>
      <c r="AU2121" s="2">
        <v>41690</v>
      </c>
      <c r="AV2121" s="1">
        <v>2.577</v>
      </c>
      <c r="AX2121" s="2">
        <v>41689</v>
      </c>
      <c r="AY2121" s="1">
        <v>2.496</v>
      </c>
      <c r="BA2121" s="116">
        <v>41690</v>
      </c>
      <c r="BB2121" s="1">
        <v>1.917</v>
      </c>
      <c r="BD2121" s="2">
        <v>41682</v>
      </c>
      <c r="BE2121" s="1">
        <v>0.45200000000000001</v>
      </c>
      <c r="BG2121" s="2">
        <v>41807</v>
      </c>
      <c r="BH2121" s="1">
        <v>2.66</v>
      </c>
      <c r="BI2121" s="2"/>
      <c r="BJ2121" s="2">
        <v>41807</v>
      </c>
      <c r="BK2121" s="1">
        <v>1.77</v>
      </c>
      <c r="BM2121" s="2">
        <v>41691</v>
      </c>
      <c r="BN2121" s="1">
        <v>1.0104</v>
      </c>
    </row>
    <row r="2122" spans="2:66">
      <c r="B2122" s="2">
        <v>42191</v>
      </c>
      <c r="C2122" s="1">
        <v>1.65</v>
      </c>
      <c r="E2122" s="2">
        <v>41653</v>
      </c>
      <c r="F2122" s="1">
        <v>2.548</v>
      </c>
      <c r="H2122" s="2">
        <v>41677</v>
      </c>
      <c r="I2122" s="1">
        <v>2.855</v>
      </c>
      <c r="K2122" s="2">
        <v>41675</v>
      </c>
      <c r="L2122" s="1">
        <v>3.5449999999999999</v>
      </c>
      <c r="N2122" s="2">
        <v>41683</v>
      </c>
      <c r="O2122" s="1">
        <v>3.14</v>
      </c>
      <c r="Q2122" s="2">
        <v>41705</v>
      </c>
      <c r="R2122" s="1">
        <v>3.32</v>
      </c>
      <c r="T2122" s="2">
        <v>41711</v>
      </c>
      <c r="U2122" s="1">
        <v>3.0575000000000001</v>
      </c>
      <c r="W2122" s="2">
        <v>41712</v>
      </c>
      <c r="X2122" s="1">
        <v>2.835</v>
      </c>
      <c r="Z2122" s="2">
        <v>41702</v>
      </c>
      <c r="AA2122" s="1">
        <v>2.7925</v>
      </c>
      <c r="AC2122" s="2">
        <v>41703</v>
      </c>
      <c r="AD2122" s="1">
        <v>2.68</v>
      </c>
      <c r="AF2122" s="2">
        <v>42145</v>
      </c>
      <c r="AG2122" s="1">
        <v>0.28199999999999997</v>
      </c>
      <c r="AI2122" s="2">
        <v>41694</v>
      </c>
      <c r="AJ2122" s="1">
        <v>3.6427</v>
      </c>
      <c r="AL2122" s="2">
        <v>41695</v>
      </c>
      <c r="AM2122" s="1">
        <v>2.7749999999999999</v>
      </c>
      <c r="AO2122" s="2">
        <v>41691</v>
      </c>
      <c r="AP2122" s="1">
        <v>0.44700000000000001</v>
      </c>
      <c r="AR2122" s="2">
        <v>41684</v>
      </c>
      <c r="AS2122" s="1">
        <v>0.26100000000000001</v>
      </c>
      <c r="AU2122" s="2">
        <v>41691</v>
      </c>
      <c r="AV2122" s="1">
        <v>2.5629999999999997</v>
      </c>
      <c r="AX2122" s="2">
        <v>41690</v>
      </c>
      <c r="AY2122" s="1">
        <v>2.528</v>
      </c>
      <c r="BA2122" s="116">
        <v>41691</v>
      </c>
      <c r="BB2122" s="1">
        <v>1.8904999999999998</v>
      </c>
      <c r="BD2122" s="2">
        <v>41683</v>
      </c>
      <c r="BE2122" s="1">
        <v>0.432</v>
      </c>
      <c r="BG2122" s="2">
        <v>41808</v>
      </c>
      <c r="BH2122" s="1">
        <v>2.61</v>
      </c>
      <c r="BI2122" s="2"/>
      <c r="BJ2122" s="2">
        <v>41808</v>
      </c>
      <c r="BK2122" s="1">
        <v>1.71</v>
      </c>
      <c r="BM2122" s="2">
        <v>41694</v>
      </c>
      <c r="BN2122" s="1">
        <v>1.0318000000000001</v>
      </c>
    </row>
    <row r="2123" spans="2:66">
      <c r="B2123" s="2">
        <v>42192</v>
      </c>
      <c r="C2123" s="1">
        <v>1.65</v>
      </c>
      <c r="E2123" s="2">
        <v>41654</v>
      </c>
      <c r="F2123" s="1">
        <v>2.548</v>
      </c>
      <c r="H2123" s="2">
        <v>41680</v>
      </c>
      <c r="I2123" s="1">
        <v>2.8449999999999998</v>
      </c>
      <c r="K2123" s="2">
        <v>41676</v>
      </c>
      <c r="L2123" s="1">
        <v>3.54</v>
      </c>
      <c r="N2123" s="2">
        <v>41684</v>
      </c>
      <c r="O2123" s="1">
        <v>3.133</v>
      </c>
      <c r="Q2123" s="2">
        <v>41708</v>
      </c>
      <c r="R2123" s="1">
        <v>3.3125</v>
      </c>
      <c r="T2123" s="2">
        <v>41712</v>
      </c>
      <c r="U2123" s="1">
        <v>3.0049999999999999</v>
      </c>
      <c r="W2123" s="2">
        <v>41715</v>
      </c>
      <c r="X2123" s="1">
        <v>2.8624999999999998</v>
      </c>
      <c r="Z2123" s="2">
        <v>41703</v>
      </c>
      <c r="AA2123" s="1">
        <v>2.7850000000000001</v>
      </c>
      <c r="AC2123" s="2">
        <v>41704</v>
      </c>
      <c r="AD2123" s="1">
        <v>2.6775000000000002</v>
      </c>
      <c r="AF2123" s="2">
        <v>42146</v>
      </c>
      <c r="AG2123" s="1">
        <v>0.28449999999999998</v>
      </c>
      <c r="AI2123" s="2">
        <v>41695</v>
      </c>
      <c r="AJ2123" s="1">
        <v>3.6017000000000001</v>
      </c>
      <c r="AL2123" s="2">
        <v>41696</v>
      </c>
      <c r="AM2123" s="1">
        <v>2.7429000000000001</v>
      </c>
      <c r="AO2123" s="2">
        <v>41694</v>
      </c>
      <c r="AP2123" s="1">
        <v>0.45100000000000001</v>
      </c>
      <c r="AR2123" s="2">
        <v>41687</v>
      </c>
      <c r="AS2123" s="1">
        <v>0.26200000000000001</v>
      </c>
      <c r="AU2123" s="2">
        <v>41694</v>
      </c>
      <c r="AV2123" s="1">
        <v>2.5880000000000001</v>
      </c>
      <c r="AX2123" s="2">
        <v>41691</v>
      </c>
      <c r="AY2123" s="1">
        <v>2.508</v>
      </c>
      <c r="BA2123" s="116">
        <v>41694</v>
      </c>
      <c r="BB2123" s="1">
        <v>1.9117999999999999</v>
      </c>
      <c r="BD2123" s="2">
        <v>41684</v>
      </c>
      <c r="BE2123" s="1">
        <v>0.44500000000000001</v>
      </c>
      <c r="BG2123" s="2">
        <v>41809</v>
      </c>
      <c r="BH2123" s="1">
        <v>2.64</v>
      </c>
      <c r="BI2123" s="2"/>
      <c r="BJ2123" s="2">
        <v>41809</v>
      </c>
      <c r="BK2123" s="1">
        <v>1.71</v>
      </c>
      <c r="BM2123" s="2">
        <v>41695</v>
      </c>
      <c r="BN2123" s="1">
        <v>1.0107999999999999</v>
      </c>
    </row>
    <row r="2124" spans="2:66">
      <c r="B2124" s="2">
        <v>42193</v>
      </c>
      <c r="C2124" s="1">
        <v>1.65</v>
      </c>
      <c r="E2124" s="2">
        <v>41655</v>
      </c>
      <c r="F2124" s="1">
        <v>2.548</v>
      </c>
      <c r="H2124" s="2">
        <v>41681</v>
      </c>
      <c r="I2124" s="1">
        <v>2.84</v>
      </c>
      <c r="K2124" s="2">
        <v>41677</v>
      </c>
      <c r="L2124" s="1">
        <v>3.5670000000000002</v>
      </c>
      <c r="N2124" s="2">
        <v>41687</v>
      </c>
      <c r="O2124" s="1">
        <v>3.15</v>
      </c>
      <c r="Q2124" s="2">
        <v>41709</v>
      </c>
      <c r="R2124" s="1">
        <v>3.32</v>
      </c>
      <c r="T2124" s="2">
        <v>41715</v>
      </c>
      <c r="U2124" s="1">
        <v>3.0375000000000001</v>
      </c>
      <c r="W2124" s="2">
        <v>41716</v>
      </c>
      <c r="X2124" s="1">
        <v>2.8574999999999999</v>
      </c>
      <c r="Z2124" s="2">
        <v>41704</v>
      </c>
      <c r="AA2124" s="1">
        <v>2.7800000000000002</v>
      </c>
      <c r="AC2124" s="2">
        <v>41705</v>
      </c>
      <c r="AD2124" s="1">
        <v>2.6775000000000002</v>
      </c>
      <c r="AF2124" s="2">
        <v>42150</v>
      </c>
      <c r="AG2124" s="1">
        <v>0.28584999999999999</v>
      </c>
      <c r="AI2124" s="2">
        <v>41696</v>
      </c>
      <c r="AJ2124" s="1">
        <v>3.5735000000000001</v>
      </c>
      <c r="AL2124" s="2">
        <v>41697</v>
      </c>
      <c r="AM2124" s="1">
        <v>2.7250000000000001</v>
      </c>
      <c r="AO2124" s="2">
        <v>41695</v>
      </c>
      <c r="AP2124" s="1">
        <v>0.443</v>
      </c>
      <c r="AR2124" s="2">
        <v>41688</v>
      </c>
      <c r="AS2124" s="1">
        <v>0.25950000000000001</v>
      </c>
      <c r="AU2124" s="2">
        <v>41695</v>
      </c>
      <c r="AV2124" s="1">
        <v>2.5460000000000003</v>
      </c>
      <c r="AX2124" s="2">
        <v>41694</v>
      </c>
      <c r="AY2124" s="1">
        <v>2.532</v>
      </c>
      <c r="BA2124" s="116">
        <v>41695</v>
      </c>
      <c r="BB2124" s="1">
        <v>1.8803000000000001</v>
      </c>
      <c r="BD2124" s="2">
        <v>41687</v>
      </c>
      <c r="BE2124" s="1">
        <v>0.44500000000000001</v>
      </c>
      <c r="BG2124" s="2">
        <v>41810</v>
      </c>
      <c r="BH2124" s="1">
        <v>2.63</v>
      </c>
      <c r="BI2124" s="2"/>
      <c r="BJ2124" s="2">
        <v>41810</v>
      </c>
      <c r="BK2124" s="1">
        <v>1.71</v>
      </c>
      <c r="BM2124" s="2">
        <v>41696</v>
      </c>
      <c r="BN2124" s="1">
        <v>0.9889</v>
      </c>
    </row>
    <row r="2125" spans="2:66">
      <c r="B2125" s="2">
        <v>42194</v>
      </c>
      <c r="C2125" s="1">
        <v>1.65</v>
      </c>
      <c r="E2125" s="2">
        <v>41656</v>
      </c>
      <c r="F2125" s="1">
        <v>2.5499999999999998</v>
      </c>
      <c r="H2125" s="2">
        <v>41682</v>
      </c>
      <c r="I2125" s="1">
        <v>2.8439999999999999</v>
      </c>
      <c r="K2125" s="2">
        <v>41680</v>
      </c>
      <c r="L2125" s="1">
        <v>3.5449999999999999</v>
      </c>
      <c r="N2125" s="2">
        <v>41688</v>
      </c>
      <c r="O2125" s="1">
        <v>3.1640000000000001</v>
      </c>
      <c r="Q2125" s="2">
        <v>41710</v>
      </c>
      <c r="R2125" s="1">
        <v>3.3174999999999999</v>
      </c>
      <c r="T2125" s="2">
        <v>41716</v>
      </c>
      <c r="U2125" s="1">
        <v>3.0325000000000002</v>
      </c>
      <c r="W2125" s="2">
        <v>41717</v>
      </c>
      <c r="X2125" s="1">
        <v>2.8475000000000001</v>
      </c>
      <c r="Z2125" s="2">
        <v>41705</v>
      </c>
      <c r="AA2125" s="1">
        <v>2.7800000000000002</v>
      </c>
      <c r="AC2125" s="2">
        <v>41708</v>
      </c>
      <c r="AD2125" s="1">
        <v>2.6775000000000002</v>
      </c>
      <c r="AF2125" s="2">
        <v>42151</v>
      </c>
      <c r="AG2125" s="1">
        <v>0.28349999999999997</v>
      </c>
      <c r="AI2125" s="2">
        <v>41697</v>
      </c>
      <c r="AJ2125" s="1">
        <v>3.5425</v>
      </c>
      <c r="AL2125" s="2">
        <v>41698</v>
      </c>
      <c r="AM2125" s="1">
        <v>2.7385000000000002</v>
      </c>
      <c r="AO2125" s="2">
        <v>41696</v>
      </c>
      <c r="AP2125" s="1">
        <v>0.43240000000000001</v>
      </c>
      <c r="AR2125" s="2">
        <v>41689</v>
      </c>
      <c r="AS2125" s="1">
        <v>0.26350000000000001</v>
      </c>
      <c r="AU2125" s="2">
        <v>41696</v>
      </c>
      <c r="AV2125" s="1">
        <v>2.4847999999999999</v>
      </c>
      <c r="AX2125" s="2">
        <v>41695</v>
      </c>
      <c r="AY2125" s="1">
        <v>2.4952999999999999</v>
      </c>
      <c r="BA2125" s="116">
        <v>41696</v>
      </c>
      <c r="BB2125" s="1">
        <v>1.8512</v>
      </c>
      <c r="BD2125" s="2">
        <v>41688</v>
      </c>
      <c r="BE2125" s="1">
        <v>0.438</v>
      </c>
      <c r="BG2125" s="2">
        <v>41813</v>
      </c>
      <c r="BH2125" s="1">
        <v>2.63</v>
      </c>
      <c r="BI2125" s="2"/>
      <c r="BJ2125" s="2">
        <v>41813</v>
      </c>
      <c r="BK2125" s="1">
        <v>1.72</v>
      </c>
      <c r="BM2125" s="2">
        <v>41697</v>
      </c>
      <c r="BN2125" s="1">
        <v>0.95299999999999996</v>
      </c>
    </row>
    <row r="2126" spans="2:66">
      <c r="B2126" s="2">
        <v>42195</v>
      </c>
      <c r="C2126" s="1">
        <v>1.65</v>
      </c>
      <c r="E2126" s="2">
        <v>41659</v>
      </c>
      <c r="F2126" s="1">
        <v>2.5579999999999998</v>
      </c>
      <c r="H2126" s="2">
        <v>41683</v>
      </c>
      <c r="I2126" s="1">
        <v>2.8369999999999997</v>
      </c>
      <c r="K2126" s="2">
        <v>41681</v>
      </c>
      <c r="L2126" s="1">
        <v>3.5300000000000002</v>
      </c>
      <c r="N2126" s="2">
        <v>41689</v>
      </c>
      <c r="O2126" s="1">
        <v>3.1480000000000001</v>
      </c>
      <c r="Q2126" s="2">
        <v>41711</v>
      </c>
      <c r="R2126" s="1">
        <v>3.31</v>
      </c>
      <c r="T2126" s="2">
        <v>41717</v>
      </c>
      <c r="U2126" s="1">
        <v>3.02</v>
      </c>
      <c r="W2126" s="2">
        <v>41718</v>
      </c>
      <c r="X2126" s="1">
        <v>2.875</v>
      </c>
      <c r="Z2126" s="2">
        <v>41708</v>
      </c>
      <c r="AA2126" s="1">
        <v>2.7774999999999999</v>
      </c>
      <c r="AC2126" s="2">
        <v>41709</v>
      </c>
      <c r="AD2126" s="1">
        <v>2.68</v>
      </c>
      <c r="AF2126" s="2">
        <v>42152</v>
      </c>
      <c r="AG2126" s="1">
        <v>0.28275</v>
      </c>
      <c r="AI2126" s="2">
        <v>41698</v>
      </c>
      <c r="AJ2126" s="1">
        <v>3.5484999999999998</v>
      </c>
      <c r="AL2126" s="2">
        <v>41701</v>
      </c>
      <c r="AM2126" s="1">
        <v>2.7035</v>
      </c>
      <c r="AO2126" s="2">
        <v>41697</v>
      </c>
      <c r="AP2126" s="1">
        <v>0.437</v>
      </c>
      <c r="AR2126" s="2">
        <v>41690</v>
      </c>
      <c r="AS2126" s="1">
        <v>0.26400000000000001</v>
      </c>
      <c r="AU2126" s="2">
        <v>41697</v>
      </c>
      <c r="AV2126" s="1">
        <v>2.4630000000000001</v>
      </c>
      <c r="AX2126" s="2">
        <v>41696</v>
      </c>
      <c r="AY2126" s="1">
        <v>2.4558</v>
      </c>
      <c r="BA2126" s="116">
        <v>41697</v>
      </c>
      <c r="BB2126" s="1">
        <v>1.8058000000000001</v>
      </c>
      <c r="BD2126" s="2">
        <v>41689</v>
      </c>
      <c r="BE2126" s="1">
        <v>0.435</v>
      </c>
      <c r="BG2126" s="2">
        <v>41814</v>
      </c>
      <c r="BH2126" s="1">
        <v>2.59</v>
      </c>
      <c r="BI2126" s="2"/>
      <c r="BJ2126" s="2">
        <v>41814</v>
      </c>
      <c r="BK2126" s="1">
        <v>1.7</v>
      </c>
      <c r="BM2126" s="2">
        <v>41698</v>
      </c>
      <c r="BN2126" s="1">
        <v>0.99990000000000001</v>
      </c>
    </row>
    <row r="2127" spans="2:66">
      <c r="B2127" s="2">
        <v>42198</v>
      </c>
      <c r="C2127" s="1">
        <v>1.65</v>
      </c>
      <c r="E2127" s="2">
        <v>41660</v>
      </c>
      <c r="F2127" s="1">
        <v>2.5579999999999998</v>
      </c>
      <c r="H2127" s="2">
        <v>41684</v>
      </c>
      <c r="I2127" s="1">
        <v>2.84</v>
      </c>
      <c r="K2127" s="2">
        <v>41682</v>
      </c>
      <c r="L2127" s="1">
        <v>3.5300000000000002</v>
      </c>
      <c r="N2127" s="2">
        <v>41690</v>
      </c>
      <c r="O2127" s="1">
        <v>3.145</v>
      </c>
      <c r="Q2127" s="2">
        <v>41712</v>
      </c>
      <c r="R2127" s="1">
        <v>3.2475000000000001</v>
      </c>
      <c r="T2127" s="2">
        <v>41718</v>
      </c>
      <c r="U2127" s="1">
        <v>3.0474999999999999</v>
      </c>
      <c r="W2127" s="2">
        <v>41719</v>
      </c>
      <c r="X2127" s="1">
        <v>2.895</v>
      </c>
      <c r="Z2127" s="2">
        <v>41709</v>
      </c>
      <c r="AA2127" s="1">
        <v>2.7800000000000002</v>
      </c>
      <c r="AC2127" s="2">
        <v>41710</v>
      </c>
      <c r="AD2127" s="1">
        <v>2.6749999999999998</v>
      </c>
      <c r="AF2127" s="2">
        <v>42153</v>
      </c>
      <c r="AG2127" s="1">
        <v>0.28375</v>
      </c>
      <c r="AI2127" s="2">
        <v>41701</v>
      </c>
      <c r="AJ2127" s="1">
        <v>3.5175000000000001</v>
      </c>
      <c r="AL2127" s="2">
        <v>41702</v>
      </c>
      <c r="AM2127" s="1">
        <v>2.7885</v>
      </c>
      <c r="AO2127" s="2">
        <v>41698</v>
      </c>
      <c r="AP2127" s="1">
        <v>0.44350000000000001</v>
      </c>
      <c r="AR2127" s="2">
        <v>41691</v>
      </c>
      <c r="AS2127" s="1">
        <v>0.2621</v>
      </c>
      <c r="AU2127" s="2">
        <v>41698</v>
      </c>
      <c r="AV2127" s="1">
        <v>2.4849999999999999</v>
      </c>
      <c r="AX2127" s="2">
        <v>41697</v>
      </c>
      <c r="AY2127" s="1">
        <v>2.4119999999999999</v>
      </c>
      <c r="BA2127" s="116">
        <v>41698</v>
      </c>
      <c r="BB2127" s="1">
        <v>1.8399999999999999</v>
      </c>
      <c r="BD2127" s="2">
        <v>41690</v>
      </c>
      <c r="BE2127" s="1">
        <v>0.44400000000000001</v>
      </c>
      <c r="BG2127" s="2">
        <v>41815</v>
      </c>
      <c r="BH2127" s="1">
        <v>2.57</v>
      </c>
      <c r="BI2127" s="2"/>
      <c r="BJ2127" s="2">
        <v>41815</v>
      </c>
      <c r="BK2127" s="1">
        <v>1.6800000000000002</v>
      </c>
      <c r="BM2127" s="2">
        <v>41701</v>
      </c>
      <c r="BN2127" s="1">
        <v>0.96899999999999997</v>
      </c>
    </row>
    <row r="2128" spans="2:66">
      <c r="B2128" s="2">
        <v>42199</v>
      </c>
      <c r="C2128" s="1">
        <v>1.65</v>
      </c>
      <c r="E2128" s="2">
        <v>41661</v>
      </c>
      <c r="F2128" s="1">
        <v>2.56</v>
      </c>
      <c r="H2128" s="2">
        <v>41687</v>
      </c>
      <c r="I2128" s="1">
        <v>2.8529999999999998</v>
      </c>
      <c r="K2128" s="2">
        <v>41683</v>
      </c>
      <c r="L2128" s="1">
        <v>3.492</v>
      </c>
      <c r="N2128" s="2">
        <v>41691</v>
      </c>
      <c r="O2128" s="1">
        <v>3.1749999999999998</v>
      </c>
      <c r="Q2128" s="2">
        <v>41715</v>
      </c>
      <c r="R2128" s="1">
        <v>3.2824999999999998</v>
      </c>
      <c r="T2128" s="2">
        <v>41719</v>
      </c>
      <c r="U2128" s="1">
        <v>3.0674999999999999</v>
      </c>
      <c r="W2128" s="2">
        <v>41722</v>
      </c>
      <c r="X2128" s="1">
        <v>2.9</v>
      </c>
      <c r="Z2128" s="2">
        <v>41710</v>
      </c>
      <c r="AA2128" s="1">
        <v>2.7725</v>
      </c>
      <c r="AC2128" s="2">
        <v>41711</v>
      </c>
      <c r="AD2128" s="1">
        <v>2.6749999999999998</v>
      </c>
      <c r="AF2128" s="2">
        <v>42156</v>
      </c>
      <c r="AG2128" s="1">
        <v>0.28249999999999997</v>
      </c>
      <c r="AI2128" s="2">
        <v>41702</v>
      </c>
      <c r="AJ2128" s="1">
        <v>3.6085000000000003</v>
      </c>
      <c r="AL2128" s="2">
        <v>41703</v>
      </c>
      <c r="AM2128" s="1">
        <v>2.7904999999999998</v>
      </c>
      <c r="AO2128" s="2">
        <v>41701</v>
      </c>
      <c r="AP2128" s="1">
        <v>0.437</v>
      </c>
      <c r="AR2128" s="2">
        <v>41694</v>
      </c>
      <c r="AS2128" s="1">
        <v>0.26319999999999999</v>
      </c>
      <c r="AU2128" s="2">
        <v>41701</v>
      </c>
      <c r="AV2128" s="1">
        <v>2.4500000000000002</v>
      </c>
      <c r="AX2128" s="2">
        <v>41698</v>
      </c>
      <c r="AY2128" s="1">
        <v>2.4380000000000002</v>
      </c>
      <c r="BA2128" s="116">
        <v>41701</v>
      </c>
      <c r="BB2128" s="1">
        <v>1.7995000000000001</v>
      </c>
      <c r="BD2128" s="2">
        <v>41691</v>
      </c>
      <c r="BE2128" s="1">
        <v>0.44400000000000001</v>
      </c>
      <c r="BG2128" s="2">
        <v>41816</v>
      </c>
      <c r="BH2128" s="1">
        <v>2.5300000000000002</v>
      </c>
      <c r="BI2128" s="2"/>
      <c r="BJ2128" s="2">
        <v>41816</v>
      </c>
      <c r="BK2128" s="1">
        <v>1.6400000000000001</v>
      </c>
      <c r="BM2128" s="2">
        <v>41702</v>
      </c>
      <c r="BN2128" s="1">
        <v>0.98299999999999998</v>
      </c>
    </row>
    <row r="2129" spans="2:66">
      <c r="B2129" s="2">
        <v>42200</v>
      </c>
      <c r="C2129" s="1">
        <v>1.65</v>
      </c>
      <c r="E2129" s="2">
        <v>41662</v>
      </c>
      <c r="F2129" s="1">
        <v>2.56</v>
      </c>
      <c r="H2129" s="2">
        <v>41688</v>
      </c>
      <c r="I2129" s="1">
        <v>2.8620000000000001</v>
      </c>
      <c r="K2129" s="2">
        <v>41684</v>
      </c>
      <c r="L2129" s="1">
        <v>3.4820000000000002</v>
      </c>
      <c r="N2129" s="2">
        <v>41694</v>
      </c>
      <c r="O2129" s="1">
        <v>3.16</v>
      </c>
      <c r="Q2129" s="2">
        <v>41716</v>
      </c>
      <c r="R2129" s="1">
        <v>3.2875000000000001</v>
      </c>
      <c r="T2129" s="2">
        <v>41722</v>
      </c>
      <c r="U2129" s="1">
        <v>3.0724999999999998</v>
      </c>
      <c r="W2129" s="2">
        <v>41723</v>
      </c>
      <c r="X2129" s="1">
        <v>2.895</v>
      </c>
      <c r="Z2129" s="2">
        <v>41711</v>
      </c>
      <c r="AA2129" s="1">
        <v>2.77</v>
      </c>
      <c r="AC2129" s="2">
        <v>41712</v>
      </c>
      <c r="AD2129" s="1">
        <v>2.66</v>
      </c>
      <c r="AF2129" s="2">
        <v>42157</v>
      </c>
      <c r="AG2129" s="1">
        <v>0.2787</v>
      </c>
      <c r="AI2129" s="2">
        <v>41703</v>
      </c>
      <c r="AJ2129" s="1">
        <v>3.5985</v>
      </c>
      <c r="AL2129" s="2">
        <v>41704</v>
      </c>
      <c r="AM2129" s="1">
        <v>2.827</v>
      </c>
      <c r="AO2129" s="2">
        <v>41702</v>
      </c>
      <c r="AP2129" s="1">
        <v>0.46100000000000002</v>
      </c>
      <c r="AR2129" s="2">
        <v>41695</v>
      </c>
      <c r="AS2129" s="1">
        <v>0.26100000000000001</v>
      </c>
      <c r="AU2129" s="2">
        <v>41702</v>
      </c>
      <c r="AV2129" s="1">
        <v>2.4870000000000001</v>
      </c>
      <c r="AX2129" s="2">
        <v>41701</v>
      </c>
      <c r="AY2129" s="1">
        <v>2.399</v>
      </c>
      <c r="BA2129" s="116">
        <v>41702</v>
      </c>
      <c r="BB2129" s="1">
        <v>1.831</v>
      </c>
      <c r="BD2129" s="2">
        <v>41694</v>
      </c>
      <c r="BE2129" s="1">
        <v>0.45300000000000001</v>
      </c>
      <c r="BG2129" s="2">
        <v>41817</v>
      </c>
      <c r="BH2129" s="1">
        <v>2.54</v>
      </c>
      <c r="BI2129" s="2"/>
      <c r="BJ2129" s="2">
        <v>41817</v>
      </c>
      <c r="BK2129" s="1">
        <v>1.6400000000000001</v>
      </c>
      <c r="BM2129" s="2">
        <v>41703</v>
      </c>
      <c r="BN2129" s="1">
        <v>0.97909999999999997</v>
      </c>
    </row>
    <row r="2130" spans="2:66">
      <c r="B2130" s="2">
        <v>42201</v>
      </c>
      <c r="C2130" s="1">
        <v>1.65</v>
      </c>
      <c r="E2130" s="2">
        <v>41663</v>
      </c>
      <c r="F2130" s="1">
        <v>2.5649999999999999</v>
      </c>
      <c r="H2130" s="2">
        <v>41689</v>
      </c>
      <c r="I2130" s="1">
        <v>2.855</v>
      </c>
      <c r="K2130" s="2">
        <v>41687</v>
      </c>
      <c r="L2130" s="1">
        <v>3.5</v>
      </c>
      <c r="N2130" s="2">
        <v>41695</v>
      </c>
      <c r="O2130" s="1">
        <v>3.1480000000000001</v>
      </c>
      <c r="Q2130" s="2">
        <v>41717</v>
      </c>
      <c r="R2130" s="1">
        <v>3.2749999999999999</v>
      </c>
      <c r="T2130" s="2">
        <v>41723</v>
      </c>
      <c r="U2130" s="1">
        <v>3.0649999999999999</v>
      </c>
      <c r="W2130" s="2">
        <v>41724</v>
      </c>
      <c r="X2130" s="1">
        <v>2.9024999999999999</v>
      </c>
      <c r="Z2130" s="2">
        <v>41712</v>
      </c>
      <c r="AA2130" s="1">
        <v>2.738</v>
      </c>
      <c r="AC2130" s="2">
        <v>41715</v>
      </c>
      <c r="AD2130" s="1">
        <v>2.67</v>
      </c>
      <c r="AF2130" s="2">
        <v>42158</v>
      </c>
      <c r="AG2130" s="1">
        <v>0.2792</v>
      </c>
      <c r="AI2130" s="2">
        <v>41704</v>
      </c>
      <c r="AJ2130" s="1">
        <v>3.6444999999999999</v>
      </c>
      <c r="AL2130" s="2">
        <v>41705</v>
      </c>
      <c r="AM2130" s="1">
        <v>2.871</v>
      </c>
      <c r="AO2130" s="2">
        <v>41703</v>
      </c>
      <c r="AP2130" s="1">
        <v>0.45900000000000002</v>
      </c>
      <c r="AR2130" s="2">
        <v>41696</v>
      </c>
      <c r="AS2130" s="1">
        <v>0.26100000000000001</v>
      </c>
      <c r="AU2130" s="2">
        <v>41703</v>
      </c>
      <c r="AV2130" s="1">
        <v>2.4950000000000001</v>
      </c>
      <c r="AX2130" s="2">
        <v>41702</v>
      </c>
      <c r="AY2130" s="1">
        <v>2.431</v>
      </c>
      <c r="BA2130" s="116">
        <v>41703</v>
      </c>
      <c r="BB2130" s="1">
        <v>1.8385</v>
      </c>
      <c r="BD2130" s="2">
        <v>41695</v>
      </c>
      <c r="BE2130" s="1">
        <v>0.45329999999999998</v>
      </c>
      <c r="BG2130" s="2">
        <v>41820</v>
      </c>
      <c r="BH2130" s="1">
        <v>2.5300000000000002</v>
      </c>
      <c r="BI2130" s="2"/>
      <c r="BJ2130" s="2">
        <v>41820</v>
      </c>
      <c r="BK2130" s="1">
        <v>1.62</v>
      </c>
      <c r="BM2130" s="2">
        <v>41704</v>
      </c>
      <c r="BN2130" s="1">
        <v>1.0349999999999999</v>
      </c>
    </row>
    <row r="2131" spans="2:66">
      <c r="B2131" s="2">
        <v>42202</v>
      </c>
      <c r="C2131" s="1">
        <v>1.65</v>
      </c>
      <c r="E2131" s="2">
        <v>41666</v>
      </c>
      <c r="F2131" s="1">
        <v>2.58</v>
      </c>
      <c r="H2131" s="2">
        <v>41690</v>
      </c>
      <c r="I2131" s="1">
        <v>2.86</v>
      </c>
      <c r="K2131" s="2">
        <v>41688</v>
      </c>
      <c r="L2131" s="1">
        <v>3.524</v>
      </c>
      <c r="N2131" s="2">
        <v>41696</v>
      </c>
      <c r="O2131" s="1">
        <v>3.15</v>
      </c>
      <c r="Q2131" s="2">
        <v>41718</v>
      </c>
      <c r="R2131" s="1">
        <v>3.3</v>
      </c>
      <c r="T2131" s="2">
        <v>41724</v>
      </c>
      <c r="U2131" s="1">
        <v>3.0724999999999998</v>
      </c>
      <c r="W2131" s="2">
        <v>41725</v>
      </c>
      <c r="X2131" s="1">
        <v>2.895</v>
      </c>
      <c r="Z2131" s="2">
        <v>41715</v>
      </c>
      <c r="AA2131" s="1">
        <v>2.7625000000000002</v>
      </c>
      <c r="AC2131" s="2">
        <v>41716</v>
      </c>
      <c r="AD2131" s="1">
        <v>2.6675</v>
      </c>
      <c r="AF2131" s="2">
        <v>42159</v>
      </c>
      <c r="AG2131" s="1">
        <v>0.27889999999999998</v>
      </c>
      <c r="AI2131" s="2">
        <v>41705</v>
      </c>
      <c r="AJ2131" s="1">
        <v>3.669</v>
      </c>
      <c r="AL2131" s="2">
        <v>41708</v>
      </c>
      <c r="AM2131" s="1">
        <v>2.855</v>
      </c>
      <c r="AO2131" s="2">
        <v>41704</v>
      </c>
      <c r="AP2131" s="1">
        <v>0.4713</v>
      </c>
      <c r="AR2131" s="2">
        <v>41697</v>
      </c>
      <c r="AS2131" s="1">
        <v>0.26400000000000001</v>
      </c>
      <c r="AU2131" s="2">
        <v>41704</v>
      </c>
      <c r="AV2131" s="1">
        <v>2.5367999999999999</v>
      </c>
      <c r="AX2131" s="2">
        <v>41703</v>
      </c>
      <c r="AY2131" s="1">
        <v>2.4436</v>
      </c>
      <c r="BA2131" s="116">
        <v>41704</v>
      </c>
      <c r="BB2131" s="1">
        <v>1.8839000000000001</v>
      </c>
      <c r="BD2131" s="2">
        <v>41696</v>
      </c>
      <c r="BE2131" s="1">
        <v>0.438</v>
      </c>
      <c r="BG2131" s="2">
        <v>41821</v>
      </c>
      <c r="BH2131" s="1">
        <v>2.58</v>
      </c>
      <c r="BI2131" s="2"/>
      <c r="BJ2131" s="2">
        <v>41821</v>
      </c>
      <c r="BK2131" s="1">
        <v>1.6600000000000001</v>
      </c>
      <c r="BM2131" s="2">
        <v>41705</v>
      </c>
      <c r="BN2131" s="1">
        <v>1.0432999999999999</v>
      </c>
    </row>
    <row r="2132" spans="2:66">
      <c r="B2132" s="2">
        <v>42205</v>
      </c>
      <c r="C2132" s="1">
        <v>1.65</v>
      </c>
      <c r="E2132" s="2">
        <v>41667</v>
      </c>
      <c r="F2132" s="1">
        <v>2.5830000000000002</v>
      </c>
      <c r="H2132" s="2">
        <v>41691</v>
      </c>
      <c r="I2132" s="1">
        <v>2.8769999999999998</v>
      </c>
      <c r="K2132" s="2">
        <v>41689</v>
      </c>
      <c r="L2132" s="1">
        <v>3.4980000000000002</v>
      </c>
      <c r="N2132" s="2">
        <v>41697</v>
      </c>
      <c r="O2132" s="1">
        <v>3.1320000000000001</v>
      </c>
      <c r="Q2132" s="2">
        <v>41719</v>
      </c>
      <c r="R2132" s="1">
        <v>3.3174999999999999</v>
      </c>
      <c r="T2132" s="2">
        <v>41725</v>
      </c>
      <c r="U2132" s="1">
        <v>3.0649999999999999</v>
      </c>
      <c r="W2132" s="2">
        <v>41726</v>
      </c>
      <c r="X2132" s="1">
        <v>2.89</v>
      </c>
      <c r="Z2132" s="2">
        <v>41716</v>
      </c>
      <c r="AA2132" s="1">
        <v>2.76</v>
      </c>
      <c r="AC2132" s="2">
        <v>41717</v>
      </c>
      <c r="AD2132" s="1">
        <v>2.665</v>
      </c>
      <c r="AF2132" s="2">
        <v>42160</v>
      </c>
      <c r="AG2132" s="1">
        <v>0.28120000000000001</v>
      </c>
      <c r="AI2132" s="2">
        <v>41708</v>
      </c>
      <c r="AJ2132" s="1">
        <v>3.6646000000000001</v>
      </c>
      <c r="AL2132" s="2">
        <v>41709</v>
      </c>
      <c r="AM2132" s="1">
        <v>2.8479999999999999</v>
      </c>
      <c r="AO2132" s="2">
        <v>41705</v>
      </c>
      <c r="AP2132" s="1">
        <v>0.50249999999999995</v>
      </c>
      <c r="AR2132" s="2">
        <v>41698</v>
      </c>
      <c r="AS2132" s="1">
        <v>0.26350000000000001</v>
      </c>
      <c r="AU2132" s="2">
        <v>41705</v>
      </c>
      <c r="AV2132" s="1">
        <v>2.5350000000000001</v>
      </c>
      <c r="AX2132" s="2">
        <v>41704</v>
      </c>
      <c r="AY2132" s="1">
        <v>2.4870000000000001</v>
      </c>
      <c r="BA2132" s="116">
        <v>41705</v>
      </c>
      <c r="BB2132" s="1">
        <v>1.8875</v>
      </c>
      <c r="BD2132" s="2">
        <v>41697</v>
      </c>
      <c r="BE2132" s="1">
        <v>0.433</v>
      </c>
      <c r="BG2132" s="2">
        <v>41822</v>
      </c>
      <c r="BH2132" s="1">
        <v>2.64</v>
      </c>
      <c r="BI2132" s="2"/>
      <c r="BJ2132" s="2">
        <v>41822</v>
      </c>
      <c r="BK2132" s="1">
        <v>1.71</v>
      </c>
      <c r="BM2132" s="2">
        <v>41708</v>
      </c>
      <c r="BN2132" s="1">
        <v>1.0275000000000001</v>
      </c>
    </row>
    <row r="2133" spans="2:66">
      <c r="B2133" s="2">
        <v>42206</v>
      </c>
      <c r="C2133" s="1">
        <v>1.65</v>
      </c>
      <c r="E2133" s="2">
        <v>41668</v>
      </c>
      <c r="F2133" s="1">
        <v>2.58</v>
      </c>
      <c r="H2133" s="2">
        <v>41694</v>
      </c>
      <c r="I2133" s="1">
        <v>2.87</v>
      </c>
      <c r="K2133" s="2">
        <v>41690</v>
      </c>
      <c r="L2133" s="1">
        <v>3.4950000000000001</v>
      </c>
      <c r="N2133" s="2">
        <v>41698</v>
      </c>
      <c r="O2133" s="1">
        <v>3.1259999999999999</v>
      </c>
      <c r="Q2133" s="2">
        <v>41722</v>
      </c>
      <c r="R2133" s="1">
        <v>3.3250000000000002</v>
      </c>
      <c r="T2133" s="2">
        <v>41726</v>
      </c>
      <c r="U2133" s="1">
        <v>3.05</v>
      </c>
      <c r="W2133" s="2">
        <v>41729</v>
      </c>
      <c r="X2133" s="1">
        <v>2.8975</v>
      </c>
      <c r="Z2133" s="2">
        <v>41717</v>
      </c>
      <c r="AA2133" s="1">
        <v>2.7524999999999999</v>
      </c>
      <c r="AC2133" s="2">
        <v>41718</v>
      </c>
      <c r="AD2133" s="1">
        <v>2.6775000000000002</v>
      </c>
      <c r="AF2133" s="2">
        <v>42163</v>
      </c>
      <c r="AG2133" s="1">
        <v>0.28220000000000001</v>
      </c>
      <c r="AI2133" s="2">
        <v>41709</v>
      </c>
      <c r="AJ2133" s="1">
        <v>3.653</v>
      </c>
      <c r="AL2133" s="2">
        <v>41710</v>
      </c>
      <c r="AM2133" s="1">
        <v>2.8105000000000002</v>
      </c>
      <c r="AO2133" s="2">
        <v>41708</v>
      </c>
      <c r="AP2133" s="1">
        <v>0.4985</v>
      </c>
      <c r="AR2133" s="2">
        <v>41701</v>
      </c>
      <c r="AS2133" s="1">
        <v>0.26300000000000001</v>
      </c>
      <c r="AU2133" s="2">
        <v>41708</v>
      </c>
      <c r="AV2133" s="1">
        <v>2.528</v>
      </c>
      <c r="AX2133" s="2">
        <v>41705</v>
      </c>
      <c r="AY2133" s="1">
        <v>2.4859999999999998</v>
      </c>
      <c r="BA2133" s="116">
        <v>41708</v>
      </c>
      <c r="BB2133" s="1">
        <v>1.8685</v>
      </c>
      <c r="BD2133" s="2">
        <v>41698</v>
      </c>
      <c r="BE2133" s="1">
        <v>0.46100000000000002</v>
      </c>
      <c r="BG2133" s="2">
        <v>41823</v>
      </c>
      <c r="BH2133" s="1">
        <v>2.65</v>
      </c>
      <c r="BI2133" s="2"/>
      <c r="BJ2133" s="2">
        <v>41823</v>
      </c>
      <c r="BK2133" s="1">
        <v>1.74</v>
      </c>
      <c r="BM2133" s="2">
        <v>41709</v>
      </c>
      <c r="BN2133" s="1">
        <v>1.0185</v>
      </c>
    </row>
    <row r="2134" spans="2:66">
      <c r="B2134" s="2">
        <v>42207</v>
      </c>
      <c r="C2134" s="1">
        <v>1.65</v>
      </c>
      <c r="E2134" s="2">
        <v>41673</v>
      </c>
      <c r="F2134" s="1">
        <v>2.5750000000000002</v>
      </c>
      <c r="H2134" s="2">
        <v>41695</v>
      </c>
      <c r="I2134" s="1">
        <v>2.859</v>
      </c>
      <c r="K2134" s="2">
        <v>41691</v>
      </c>
      <c r="L2134" s="1">
        <v>3.5300000000000002</v>
      </c>
      <c r="N2134" s="2">
        <v>41701</v>
      </c>
      <c r="O2134" s="1">
        <v>3.1749999999999998</v>
      </c>
      <c r="Q2134" s="2">
        <v>41723</v>
      </c>
      <c r="R2134" s="1">
        <v>3.3125</v>
      </c>
      <c r="T2134" s="2">
        <v>41729</v>
      </c>
      <c r="U2134" s="1">
        <v>3.0550000000000002</v>
      </c>
      <c r="W2134" s="2">
        <v>41730</v>
      </c>
      <c r="X2134" s="1">
        <v>2.9</v>
      </c>
      <c r="Z2134" s="2">
        <v>41718</v>
      </c>
      <c r="AA2134" s="1">
        <v>2.7774999999999999</v>
      </c>
      <c r="AC2134" s="2">
        <v>41719</v>
      </c>
      <c r="AD2134" s="1">
        <v>2.6850000000000001</v>
      </c>
      <c r="AF2134" s="2">
        <v>42164</v>
      </c>
      <c r="AG2134" s="1">
        <v>0.28549999999999998</v>
      </c>
      <c r="AI2134" s="2">
        <v>41710</v>
      </c>
      <c r="AJ2134" s="1">
        <v>3.6150000000000002</v>
      </c>
      <c r="AL2134" s="2">
        <v>41711</v>
      </c>
      <c r="AM2134" s="1">
        <v>2.7320000000000002</v>
      </c>
      <c r="AO2134" s="2">
        <v>41709</v>
      </c>
      <c r="AP2134" s="1">
        <v>0.50249999999999995</v>
      </c>
      <c r="AR2134" s="2">
        <v>41702</v>
      </c>
      <c r="AS2134" s="1">
        <v>0.26640000000000003</v>
      </c>
      <c r="AU2134" s="2">
        <v>41709</v>
      </c>
      <c r="AV2134" s="1">
        <v>2.5460000000000003</v>
      </c>
      <c r="AX2134" s="2">
        <v>41708</v>
      </c>
      <c r="AY2134" s="1">
        <v>2.4748000000000001</v>
      </c>
      <c r="BA2134" s="116">
        <v>41709</v>
      </c>
      <c r="BB2134" s="1">
        <v>1.871</v>
      </c>
      <c r="BD2134" s="2">
        <v>41701</v>
      </c>
      <c r="BE2134" s="1">
        <v>0.45</v>
      </c>
      <c r="BG2134" s="2">
        <v>41827</v>
      </c>
      <c r="BH2134" s="1">
        <v>2.63</v>
      </c>
      <c r="BI2134" s="2"/>
      <c r="BJ2134" s="2">
        <v>41827</v>
      </c>
      <c r="BK2134" s="1">
        <v>1.74</v>
      </c>
      <c r="BM2134" s="2">
        <v>41710</v>
      </c>
      <c r="BN2134" s="1">
        <v>0.98899999999999999</v>
      </c>
    </row>
    <row r="2135" spans="2:66">
      <c r="B2135" s="2">
        <v>42208</v>
      </c>
      <c r="C2135" s="1">
        <v>1.65</v>
      </c>
      <c r="E2135" s="2">
        <v>41674</v>
      </c>
      <c r="F2135" s="1">
        <v>2.57</v>
      </c>
      <c r="H2135" s="2">
        <v>41696</v>
      </c>
      <c r="I2135" s="1">
        <v>2.855</v>
      </c>
      <c r="K2135" s="2">
        <v>41694</v>
      </c>
      <c r="L2135" s="1">
        <v>3.5129999999999999</v>
      </c>
      <c r="N2135" s="2">
        <v>41702</v>
      </c>
      <c r="O2135" s="1">
        <v>3.2080000000000002</v>
      </c>
      <c r="Q2135" s="2">
        <v>41724</v>
      </c>
      <c r="R2135" s="1">
        <v>3.3174999999999999</v>
      </c>
      <c r="T2135" s="2">
        <v>41730</v>
      </c>
      <c r="U2135" s="1">
        <v>3.0625</v>
      </c>
      <c r="W2135" s="2">
        <v>41731</v>
      </c>
      <c r="X2135" s="1">
        <v>2.91</v>
      </c>
      <c r="Z2135" s="2">
        <v>41719</v>
      </c>
      <c r="AA2135" s="1">
        <v>2.7949999999999999</v>
      </c>
      <c r="AC2135" s="2">
        <v>41722</v>
      </c>
      <c r="AD2135" s="1">
        <v>2.6850000000000001</v>
      </c>
      <c r="AF2135" s="2">
        <v>42165</v>
      </c>
      <c r="AG2135" s="1">
        <v>0.28784999999999999</v>
      </c>
      <c r="AI2135" s="2">
        <v>41711</v>
      </c>
      <c r="AJ2135" s="1">
        <v>3.5365000000000002</v>
      </c>
      <c r="AL2135" s="2">
        <v>41712</v>
      </c>
      <c r="AM2135" s="1">
        <v>2.7465000000000002</v>
      </c>
      <c r="AO2135" s="2">
        <v>41710</v>
      </c>
      <c r="AP2135" s="1">
        <v>0.49299999999999999</v>
      </c>
      <c r="AR2135" s="2">
        <v>41703</v>
      </c>
      <c r="AS2135" s="1">
        <v>0.26650000000000001</v>
      </c>
      <c r="AU2135" s="2">
        <v>41710</v>
      </c>
      <c r="AV2135" s="1">
        <v>2.52</v>
      </c>
      <c r="AX2135" s="2">
        <v>41709</v>
      </c>
      <c r="AY2135" s="1">
        <v>2.4900000000000002</v>
      </c>
      <c r="BA2135" s="116">
        <v>41710</v>
      </c>
      <c r="BB2135" s="1">
        <v>1.835</v>
      </c>
      <c r="BD2135" s="2">
        <v>41702</v>
      </c>
      <c r="BE2135" s="1">
        <v>0.44800000000000001</v>
      </c>
      <c r="BG2135" s="2">
        <v>41828</v>
      </c>
      <c r="BH2135" s="1">
        <v>2.58</v>
      </c>
      <c r="BI2135" s="2"/>
      <c r="BJ2135" s="2">
        <v>41828</v>
      </c>
      <c r="BK2135" s="1">
        <v>1.7</v>
      </c>
      <c r="BM2135" s="2">
        <v>41711</v>
      </c>
      <c r="BN2135" s="1">
        <v>0.92949999999999999</v>
      </c>
    </row>
    <row r="2136" spans="2:66">
      <c r="B2136" s="2">
        <v>42209</v>
      </c>
      <c r="C2136" s="1">
        <v>1.65</v>
      </c>
      <c r="E2136" s="2">
        <v>41675</v>
      </c>
      <c r="F2136" s="1">
        <v>2.5680000000000001</v>
      </c>
      <c r="H2136" s="2">
        <v>41697</v>
      </c>
      <c r="I2136" s="1">
        <v>2.85</v>
      </c>
      <c r="K2136" s="2">
        <v>41695</v>
      </c>
      <c r="L2136" s="1">
        <v>3.4990000000000001</v>
      </c>
      <c r="N2136" s="2">
        <v>41703</v>
      </c>
      <c r="O2136" s="1">
        <v>3.1850000000000001</v>
      </c>
      <c r="Q2136" s="2">
        <v>41725</v>
      </c>
      <c r="R2136" s="1">
        <v>3.3075000000000001</v>
      </c>
      <c r="T2136" s="2">
        <v>41731</v>
      </c>
      <c r="U2136" s="1">
        <v>3.08</v>
      </c>
      <c r="W2136" s="2">
        <v>41732</v>
      </c>
      <c r="X2136" s="1">
        <v>2.9175</v>
      </c>
      <c r="Z2136" s="2">
        <v>41722</v>
      </c>
      <c r="AA2136" s="1">
        <v>2.7974999999999999</v>
      </c>
      <c r="AC2136" s="2">
        <v>41723</v>
      </c>
      <c r="AD2136" s="1">
        <v>2.68</v>
      </c>
      <c r="AF2136" s="2">
        <v>42166</v>
      </c>
      <c r="AG2136" s="1">
        <v>0.28584999999999999</v>
      </c>
      <c r="AI2136" s="2">
        <v>41712</v>
      </c>
      <c r="AJ2136" s="1">
        <v>3.5474999999999999</v>
      </c>
      <c r="AL2136" s="2">
        <v>41715</v>
      </c>
      <c r="AM2136" s="1">
        <v>2.7850000000000001</v>
      </c>
      <c r="AO2136" s="2">
        <v>41711</v>
      </c>
      <c r="AP2136" s="1">
        <v>0.47699999999999998</v>
      </c>
      <c r="AR2136" s="2">
        <v>41704</v>
      </c>
      <c r="AS2136" s="1">
        <v>0.26700000000000002</v>
      </c>
      <c r="AU2136" s="2">
        <v>41711</v>
      </c>
      <c r="AV2136" s="1">
        <v>2.464</v>
      </c>
      <c r="AX2136" s="2">
        <v>41710</v>
      </c>
      <c r="AY2136" s="1">
        <v>2.4595000000000002</v>
      </c>
      <c r="BA2136" s="116">
        <v>41711</v>
      </c>
      <c r="BB2136" s="1">
        <v>1.772</v>
      </c>
      <c r="BD2136" s="2">
        <v>41703</v>
      </c>
      <c r="BE2136" s="1">
        <v>0.44800000000000001</v>
      </c>
      <c r="BG2136" s="2">
        <v>41829</v>
      </c>
      <c r="BH2136" s="1">
        <v>2.57</v>
      </c>
      <c r="BI2136" s="2"/>
      <c r="BJ2136" s="2">
        <v>41829</v>
      </c>
      <c r="BK2136" s="1">
        <v>1.6800000000000002</v>
      </c>
      <c r="BM2136" s="2">
        <v>41712</v>
      </c>
      <c r="BN2136" s="1">
        <v>0.96450000000000002</v>
      </c>
    </row>
    <row r="2137" spans="2:66">
      <c r="B2137" s="2">
        <v>42212</v>
      </c>
      <c r="C2137" s="1">
        <v>1.6400000000000001</v>
      </c>
      <c r="E2137" s="2">
        <v>41676</v>
      </c>
      <c r="F2137" s="1">
        <v>2.5680000000000001</v>
      </c>
      <c r="H2137" s="2">
        <v>41698</v>
      </c>
      <c r="I2137" s="1">
        <v>2.85</v>
      </c>
      <c r="K2137" s="2">
        <v>41696</v>
      </c>
      <c r="L2137" s="1">
        <v>3.512</v>
      </c>
      <c r="N2137" s="2">
        <v>41704</v>
      </c>
      <c r="O2137" s="1">
        <v>3.1850000000000001</v>
      </c>
      <c r="Q2137" s="2">
        <v>41726</v>
      </c>
      <c r="R2137" s="1">
        <v>3.2875000000000001</v>
      </c>
      <c r="T2137" s="2">
        <v>41732</v>
      </c>
      <c r="U2137" s="1">
        <v>3.0924999999999998</v>
      </c>
      <c r="W2137" s="2">
        <v>41733</v>
      </c>
      <c r="X2137" s="1">
        <v>2.92</v>
      </c>
      <c r="Z2137" s="2">
        <v>41723</v>
      </c>
      <c r="AA2137" s="1">
        <v>2.7925</v>
      </c>
      <c r="AC2137" s="2">
        <v>41724</v>
      </c>
      <c r="AD2137" s="1">
        <v>2.6850000000000001</v>
      </c>
      <c r="AF2137" s="2">
        <v>42167</v>
      </c>
      <c r="AG2137" s="1">
        <v>0.28605000000000003</v>
      </c>
      <c r="AI2137" s="2">
        <v>41715</v>
      </c>
      <c r="AJ2137" s="1">
        <v>3.58</v>
      </c>
      <c r="AL2137" s="2">
        <v>41716</v>
      </c>
      <c r="AM2137" s="1">
        <v>2.7654999999999998</v>
      </c>
      <c r="AO2137" s="2">
        <v>41712</v>
      </c>
      <c r="AP2137" s="1">
        <v>0.47599999999999998</v>
      </c>
      <c r="AR2137" s="2">
        <v>41705</v>
      </c>
      <c r="AS2137" s="1">
        <v>0.27600000000000002</v>
      </c>
      <c r="AU2137" s="2">
        <v>41712</v>
      </c>
      <c r="AV2137" s="1">
        <v>2.4889999999999999</v>
      </c>
      <c r="AX2137" s="2">
        <v>41711</v>
      </c>
      <c r="AY2137" s="1">
        <v>2.4</v>
      </c>
      <c r="BA2137" s="116">
        <v>41712</v>
      </c>
      <c r="BB2137" s="1">
        <v>1.7995000000000001</v>
      </c>
      <c r="BD2137" s="2">
        <v>41704</v>
      </c>
      <c r="BE2137" s="1">
        <v>0.48199999999999998</v>
      </c>
      <c r="BG2137" s="2">
        <v>41830</v>
      </c>
      <c r="BH2137" s="1">
        <v>2.5499999999999998</v>
      </c>
      <c r="BI2137" s="2"/>
      <c r="BJ2137" s="2">
        <v>41830</v>
      </c>
      <c r="BK2137" s="1">
        <v>1.6600000000000001</v>
      </c>
      <c r="BM2137" s="2">
        <v>41715</v>
      </c>
      <c r="BN2137" s="1">
        <v>0.97850000000000004</v>
      </c>
    </row>
    <row r="2138" spans="2:66">
      <c r="B2138" s="2">
        <v>42213</v>
      </c>
      <c r="C2138" s="1">
        <v>1.6400000000000001</v>
      </c>
      <c r="E2138" s="2">
        <v>41677</v>
      </c>
      <c r="F2138" s="1">
        <v>2.5629999999999997</v>
      </c>
      <c r="H2138" s="2">
        <v>41701</v>
      </c>
      <c r="I2138" s="1">
        <v>2.89</v>
      </c>
      <c r="K2138" s="2">
        <v>41697</v>
      </c>
      <c r="L2138" s="1">
        <v>3.5009999999999999</v>
      </c>
      <c r="N2138" s="2">
        <v>41705</v>
      </c>
      <c r="O2138" s="1">
        <v>3.19</v>
      </c>
      <c r="Q2138" s="2">
        <v>41729</v>
      </c>
      <c r="R2138" s="1">
        <v>3.2925</v>
      </c>
      <c r="T2138" s="2">
        <v>41733</v>
      </c>
      <c r="U2138" s="1">
        <v>3.0924999999999998</v>
      </c>
      <c r="W2138" s="2">
        <v>41736</v>
      </c>
      <c r="X2138" s="1">
        <v>2.9</v>
      </c>
      <c r="Z2138" s="2">
        <v>41724</v>
      </c>
      <c r="AA2138" s="1">
        <v>2.8</v>
      </c>
      <c r="AC2138" s="2">
        <v>41725</v>
      </c>
      <c r="AD2138" s="1">
        <v>2.6825000000000001</v>
      </c>
      <c r="AF2138" s="2">
        <v>42170</v>
      </c>
      <c r="AG2138" s="1">
        <v>0.28325</v>
      </c>
      <c r="AI2138" s="2">
        <v>41716</v>
      </c>
      <c r="AJ2138" s="1">
        <v>3.5649999999999999</v>
      </c>
      <c r="AL2138" s="2">
        <v>41717</v>
      </c>
      <c r="AM2138" s="1">
        <v>2.8675000000000002</v>
      </c>
      <c r="AO2138" s="2">
        <v>41715</v>
      </c>
      <c r="AP2138" s="1">
        <v>0.49099999999999999</v>
      </c>
      <c r="AR2138" s="2">
        <v>41708</v>
      </c>
      <c r="AS2138" s="1">
        <v>0.27300000000000002</v>
      </c>
      <c r="AU2138" s="2">
        <v>41715</v>
      </c>
      <c r="AV2138" s="1">
        <v>2.5070000000000001</v>
      </c>
      <c r="AX2138" s="2">
        <v>41712</v>
      </c>
      <c r="AY2138" s="1">
        <v>2.4245999999999999</v>
      </c>
      <c r="BA2138" s="116">
        <v>41715</v>
      </c>
      <c r="BB2138" s="1">
        <v>1.819</v>
      </c>
      <c r="BD2138" s="2">
        <v>41705</v>
      </c>
      <c r="BE2138" s="1">
        <v>0.497</v>
      </c>
      <c r="BG2138" s="2">
        <v>41831</v>
      </c>
      <c r="BH2138" s="1">
        <v>2.5300000000000002</v>
      </c>
      <c r="BI2138" s="2"/>
      <c r="BJ2138" s="2">
        <v>41831</v>
      </c>
      <c r="BK2138" s="1">
        <v>1.65</v>
      </c>
      <c r="BM2138" s="2">
        <v>41716</v>
      </c>
      <c r="BN2138" s="1">
        <v>0.97929999999999995</v>
      </c>
    </row>
    <row r="2139" spans="2:66">
      <c r="B2139" s="2">
        <v>42214</v>
      </c>
      <c r="C2139" s="1">
        <v>1.6400000000000001</v>
      </c>
      <c r="E2139" s="2">
        <v>41680</v>
      </c>
      <c r="F2139" s="1">
        <v>2.56</v>
      </c>
      <c r="H2139" s="2">
        <v>41702</v>
      </c>
      <c r="I2139" s="1">
        <v>2.9130000000000003</v>
      </c>
      <c r="K2139" s="2">
        <v>41698</v>
      </c>
      <c r="L2139" s="1">
        <v>3.4969999999999999</v>
      </c>
      <c r="N2139" s="2">
        <v>41708</v>
      </c>
      <c r="O2139" s="1">
        <v>3.1749999999999998</v>
      </c>
      <c r="Q2139" s="2">
        <v>41730</v>
      </c>
      <c r="R2139" s="1">
        <v>3.3</v>
      </c>
      <c r="T2139" s="2">
        <v>41736</v>
      </c>
      <c r="U2139" s="1">
        <v>3.0649999999999999</v>
      </c>
      <c r="W2139" s="2">
        <v>41737</v>
      </c>
      <c r="X2139" s="1">
        <v>2.9</v>
      </c>
      <c r="Z2139" s="2">
        <v>41725</v>
      </c>
      <c r="AA2139" s="1">
        <v>2.7925</v>
      </c>
      <c r="AC2139" s="2">
        <v>41726</v>
      </c>
      <c r="AD2139" s="1">
        <v>2.68</v>
      </c>
      <c r="AF2139" s="2">
        <v>42171</v>
      </c>
      <c r="AG2139" s="1">
        <v>0.28625</v>
      </c>
      <c r="AI2139" s="2">
        <v>41717</v>
      </c>
      <c r="AJ2139" s="1">
        <v>3.6160000000000001</v>
      </c>
      <c r="AL2139" s="2">
        <v>41718</v>
      </c>
      <c r="AM2139" s="1">
        <v>2.8708999999999998</v>
      </c>
      <c r="AO2139" s="2">
        <v>41716</v>
      </c>
      <c r="AP2139" s="1">
        <v>0.47799999999999998</v>
      </c>
      <c r="AR2139" s="2">
        <v>41709</v>
      </c>
      <c r="AS2139" s="1">
        <v>0.27600000000000002</v>
      </c>
      <c r="AU2139" s="2">
        <v>41716</v>
      </c>
      <c r="AV2139" s="1">
        <v>2.5037000000000003</v>
      </c>
      <c r="AX2139" s="2">
        <v>41715</v>
      </c>
      <c r="AY2139" s="1">
        <v>2.444</v>
      </c>
      <c r="BA2139" s="116">
        <v>41716</v>
      </c>
      <c r="BB2139" s="1">
        <v>1.8185</v>
      </c>
      <c r="BD2139" s="2">
        <v>41708</v>
      </c>
      <c r="BE2139" s="1">
        <v>0.48599999999999999</v>
      </c>
      <c r="BG2139" s="2">
        <v>41834</v>
      </c>
      <c r="BH2139" s="1">
        <v>2.5499999999999998</v>
      </c>
      <c r="BI2139" s="2"/>
      <c r="BJ2139" s="2">
        <v>41834</v>
      </c>
      <c r="BK2139" s="1">
        <v>1.6800000000000002</v>
      </c>
      <c r="BM2139" s="2">
        <v>41717</v>
      </c>
      <c r="BN2139" s="1">
        <v>1.0475000000000001</v>
      </c>
    </row>
    <row r="2140" spans="2:66">
      <c r="B2140" s="2">
        <v>42215</v>
      </c>
      <c r="C2140" s="1">
        <v>1.6400000000000001</v>
      </c>
      <c r="E2140" s="2">
        <v>41681</v>
      </c>
      <c r="F2140" s="1">
        <v>2.5629999999999997</v>
      </c>
      <c r="H2140" s="2">
        <v>41703</v>
      </c>
      <c r="I2140" s="1">
        <v>2.895</v>
      </c>
      <c r="K2140" s="2">
        <v>41701</v>
      </c>
      <c r="L2140" s="1">
        <v>3.548</v>
      </c>
      <c r="N2140" s="2">
        <v>41709</v>
      </c>
      <c r="O2140" s="1">
        <v>3.1960000000000002</v>
      </c>
      <c r="Q2140" s="2">
        <v>41731</v>
      </c>
      <c r="R2140" s="1">
        <v>3.3250000000000002</v>
      </c>
      <c r="T2140" s="2">
        <v>41737</v>
      </c>
      <c r="U2140" s="1">
        <v>3.0674999999999999</v>
      </c>
      <c r="W2140" s="2">
        <v>41738</v>
      </c>
      <c r="X2140" s="1">
        <v>2.8849999999999998</v>
      </c>
      <c r="Z2140" s="2">
        <v>41726</v>
      </c>
      <c r="AA2140" s="1">
        <v>2.79</v>
      </c>
      <c r="AC2140" s="2">
        <v>41729</v>
      </c>
      <c r="AD2140" s="1">
        <v>2.68</v>
      </c>
      <c r="AF2140" s="2">
        <v>42172</v>
      </c>
      <c r="AG2140" s="1">
        <v>0.28570000000000001</v>
      </c>
      <c r="AI2140" s="2">
        <v>41718</v>
      </c>
      <c r="AJ2140" s="1">
        <v>3.6234000000000002</v>
      </c>
      <c r="AL2140" s="2">
        <v>41719</v>
      </c>
      <c r="AM2140" s="1">
        <v>2.8384999999999998</v>
      </c>
      <c r="AO2140" s="2">
        <v>41717</v>
      </c>
      <c r="AP2140" s="1">
        <v>0.54249999999999998</v>
      </c>
      <c r="AR2140" s="2">
        <v>41710</v>
      </c>
      <c r="AS2140" s="1">
        <v>0.27400000000000002</v>
      </c>
      <c r="AU2140" s="2">
        <v>41717</v>
      </c>
      <c r="AV2140" s="1">
        <v>2.5587999999999997</v>
      </c>
      <c r="AX2140" s="2">
        <v>41716</v>
      </c>
      <c r="AY2140" s="1">
        <v>2.4405000000000001</v>
      </c>
      <c r="BA2140" s="116">
        <v>41717</v>
      </c>
      <c r="BB2140" s="1">
        <v>1.8654999999999999</v>
      </c>
      <c r="BD2140" s="2">
        <v>41709</v>
      </c>
      <c r="BE2140" s="1">
        <v>0.48499999999999999</v>
      </c>
      <c r="BG2140" s="2">
        <v>41835</v>
      </c>
      <c r="BH2140" s="1">
        <v>2.56</v>
      </c>
      <c r="BI2140" s="2"/>
      <c r="BJ2140" s="2">
        <v>41835</v>
      </c>
      <c r="BK2140" s="1">
        <v>1.7</v>
      </c>
      <c r="BM2140" s="2">
        <v>41718</v>
      </c>
      <c r="BN2140" s="1">
        <v>1.0485</v>
      </c>
    </row>
    <row r="2141" spans="2:66">
      <c r="B2141" s="2">
        <v>42216</v>
      </c>
      <c r="C2141" s="1">
        <v>1.6400000000000001</v>
      </c>
      <c r="E2141" s="2">
        <v>41682</v>
      </c>
      <c r="F2141" s="1">
        <v>2.5629999999999997</v>
      </c>
      <c r="H2141" s="2">
        <v>41704</v>
      </c>
      <c r="I2141" s="1">
        <v>2.895</v>
      </c>
      <c r="K2141" s="2">
        <v>41702</v>
      </c>
      <c r="L2141" s="1">
        <v>3.585</v>
      </c>
      <c r="N2141" s="2">
        <v>41710</v>
      </c>
      <c r="O2141" s="1">
        <v>3.18</v>
      </c>
      <c r="Q2141" s="2">
        <v>41732</v>
      </c>
      <c r="R2141" s="1">
        <v>3.34</v>
      </c>
      <c r="T2141" s="2">
        <v>41738</v>
      </c>
      <c r="U2141" s="1">
        <v>3.05</v>
      </c>
      <c r="W2141" s="2">
        <v>41739</v>
      </c>
      <c r="X2141" s="1">
        <v>2.895</v>
      </c>
      <c r="Z2141" s="2">
        <v>41729</v>
      </c>
      <c r="AA2141" s="1">
        <v>2.7949999999999999</v>
      </c>
      <c r="AC2141" s="2">
        <v>41730</v>
      </c>
      <c r="AD2141" s="1">
        <v>2.68</v>
      </c>
      <c r="AF2141" s="2">
        <v>42173</v>
      </c>
      <c r="AG2141" s="1">
        <v>0.28079999999999999</v>
      </c>
      <c r="AI2141" s="2">
        <v>41719</v>
      </c>
      <c r="AJ2141" s="1">
        <v>3.5579999999999998</v>
      </c>
      <c r="AL2141" s="2">
        <v>41722</v>
      </c>
      <c r="AM2141" s="1">
        <v>2.8260000000000001</v>
      </c>
      <c r="AO2141" s="2">
        <v>41718</v>
      </c>
      <c r="AP2141" s="1">
        <v>0.54449999999999998</v>
      </c>
      <c r="AR2141" s="2">
        <v>41711</v>
      </c>
      <c r="AS2141" s="1">
        <v>0.27350000000000002</v>
      </c>
      <c r="AU2141" s="2">
        <v>41718</v>
      </c>
      <c r="AV2141" s="1">
        <v>2.5423</v>
      </c>
      <c r="AX2141" s="2">
        <v>41717</v>
      </c>
      <c r="AY2141" s="1">
        <v>2.4855</v>
      </c>
      <c r="BA2141" s="116">
        <v>41718</v>
      </c>
      <c r="BB2141" s="1">
        <v>1.8805000000000001</v>
      </c>
      <c r="BD2141" s="2">
        <v>41710</v>
      </c>
      <c r="BE2141" s="1">
        <v>0.47599999999999998</v>
      </c>
      <c r="BG2141" s="2">
        <v>41836</v>
      </c>
      <c r="BH2141" s="1">
        <v>2.5499999999999998</v>
      </c>
      <c r="BI2141" s="2"/>
      <c r="BJ2141" s="2">
        <v>41836</v>
      </c>
      <c r="BK2141" s="1">
        <v>1.71</v>
      </c>
      <c r="BM2141" s="2">
        <v>41719</v>
      </c>
      <c r="BN2141" s="1">
        <v>1.0445</v>
      </c>
    </row>
    <row r="2142" spans="2:66">
      <c r="B2142" s="2">
        <v>42219</v>
      </c>
      <c r="C2142" s="1">
        <v>1.6400000000000001</v>
      </c>
      <c r="E2142" s="2">
        <v>41683</v>
      </c>
      <c r="F2142" s="1">
        <v>2.56</v>
      </c>
      <c r="H2142" s="2">
        <v>41705</v>
      </c>
      <c r="I2142" s="1">
        <v>2.8929999999999998</v>
      </c>
      <c r="K2142" s="2">
        <v>41703</v>
      </c>
      <c r="L2142" s="1">
        <v>3.56</v>
      </c>
      <c r="N2142" s="2">
        <v>41711</v>
      </c>
      <c r="O2142" s="1">
        <v>3.18</v>
      </c>
      <c r="Q2142" s="2">
        <v>41733</v>
      </c>
      <c r="R2142" s="1">
        <v>3.3449999999999998</v>
      </c>
      <c r="T2142" s="2">
        <v>41739</v>
      </c>
      <c r="U2142" s="1">
        <v>3.06</v>
      </c>
      <c r="W2142" s="2">
        <v>41740</v>
      </c>
      <c r="X2142" s="1">
        <v>2.8875000000000002</v>
      </c>
      <c r="Z2142" s="2">
        <v>41730</v>
      </c>
      <c r="AA2142" s="1">
        <v>2.7974999999999999</v>
      </c>
      <c r="AC2142" s="2">
        <v>41731</v>
      </c>
      <c r="AD2142" s="1">
        <v>2.6850000000000001</v>
      </c>
      <c r="AF2142" s="2">
        <v>42174</v>
      </c>
      <c r="AG2142" s="1">
        <v>0.28129999999999999</v>
      </c>
      <c r="AI2142" s="2">
        <v>41722</v>
      </c>
      <c r="AJ2142" s="1">
        <v>3.5194999999999999</v>
      </c>
      <c r="AL2142" s="2">
        <v>41723</v>
      </c>
      <c r="AM2142" s="1">
        <v>2.847</v>
      </c>
      <c r="AO2142" s="2">
        <v>41719</v>
      </c>
      <c r="AP2142" s="1">
        <v>0.55600000000000005</v>
      </c>
      <c r="AR2142" s="2">
        <v>41712</v>
      </c>
      <c r="AS2142" s="1">
        <v>0.27600000000000002</v>
      </c>
      <c r="AU2142" s="2">
        <v>41719</v>
      </c>
      <c r="AV2142" s="1">
        <v>2.5249999999999999</v>
      </c>
      <c r="AX2142" s="2">
        <v>41718</v>
      </c>
      <c r="AY2142" s="1">
        <v>2.4900000000000002</v>
      </c>
      <c r="BA2142" s="116">
        <v>41719</v>
      </c>
      <c r="BB2142" s="1">
        <v>1.8685</v>
      </c>
      <c r="BD2142" s="2">
        <v>41711</v>
      </c>
      <c r="BE2142" s="1">
        <v>0.45950000000000002</v>
      </c>
      <c r="BG2142" s="2">
        <v>41837</v>
      </c>
      <c r="BH2142" s="1">
        <v>2.4699999999999998</v>
      </c>
      <c r="BI2142" s="2"/>
      <c r="BJ2142" s="2">
        <v>41837</v>
      </c>
      <c r="BK2142" s="1">
        <v>1.65</v>
      </c>
      <c r="BM2142" s="2">
        <v>41722</v>
      </c>
      <c r="BN2142" s="1">
        <v>1.0111000000000001</v>
      </c>
    </row>
    <row r="2143" spans="2:66">
      <c r="B2143" s="2">
        <v>42220</v>
      </c>
      <c r="C2143" s="1">
        <v>1.6400000000000001</v>
      </c>
      <c r="E2143" s="2">
        <v>41684</v>
      </c>
      <c r="F2143" s="1">
        <v>2.5629999999999997</v>
      </c>
      <c r="H2143" s="2">
        <v>41708</v>
      </c>
      <c r="I2143" s="1">
        <v>2.883</v>
      </c>
      <c r="K2143" s="2">
        <v>41704</v>
      </c>
      <c r="L2143" s="1">
        <v>3.57</v>
      </c>
      <c r="N2143" s="2">
        <v>41712</v>
      </c>
      <c r="O2143" s="1">
        <v>3.125</v>
      </c>
      <c r="Q2143" s="2">
        <v>41736</v>
      </c>
      <c r="R2143" s="1">
        <v>3.3149999999999999</v>
      </c>
      <c r="T2143" s="2">
        <v>41740</v>
      </c>
      <c r="U2143" s="1">
        <v>3.05</v>
      </c>
      <c r="W2143" s="2">
        <v>41743</v>
      </c>
      <c r="X2143" s="1">
        <v>2.895</v>
      </c>
      <c r="Z2143" s="2">
        <v>41731</v>
      </c>
      <c r="AA2143" s="1">
        <v>2.8050000000000002</v>
      </c>
      <c r="AC2143" s="2">
        <v>41732</v>
      </c>
      <c r="AD2143" s="1">
        <v>2.6850000000000001</v>
      </c>
      <c r="AF2143" s="2">
        <v>42177</v>
      </c>
      <c r="AG2143" s="1">
        <v>0.28225</v>
      </c>
      <c r="AI2143" s="2">
        <v>41723</v>
      </c>
      <c r="AJ2143" s="1">
        <v>3.5489999999999999</v>
      </c>
      <c r="AL2143" s="2">
        <v>41724</v>
      </c>
      <c r="AM2143" s="1">
        <v>2.7909999999999999</v>
      </c>
      <c r="AO2143" s="2">
        <v>41722</v>
      </c>
      <c r="AP2143" s="1">
        <v>0.56999999999999995</v>
      </c>
      <c r="AR2143" s="2">
        <v>41715</v>
      </c>
      <c r="AS2143" s="1">
        <v>0.27650000000000002</v>
      </c>
      <c r="AU2143" s="2">
        <v>41722</v>
      </c>
      <c r="AV2143" s="1">
        <v>2.4870000000000001</v>
      </c>
      <c r="AX2143" s="2">
        <v>41719</v>
      </c>
      <c r="AY2143" s="1">
        <v>2.4750000000000001</v>
      </c>
      <c r="BA2143" s="116">
        <v>41722</v>
      </c>
      <c r="BB2143" s="1">
        <v>1.825</v>
      </c>
      <c r="BD2143" s="2">
        <v>41712</v>
      </c>
      <c r="BE2143" s="1">
        <v>0.47620000000000001</v>
      </c>
      <c r="BG2143" s="2">
        <v>41838</v>
      </c>
      <c r="BH2143" s="1">
        <v>2.5</v>
      </c>
      <c r="BI2143" s="2"/>
      <c r="BJ2143" s="2">
        <v>41838</v>
      </c>
      <c r="BK2143" s="1">
        <v>1.69</v>
      </c>
      <c r="BM2143" s="2">
        <v>41723</v>
      </c>
      <c r="BN2143" s="1">
        <v>0.9929</v>
      </c>
    </row>
    <row r="2144" spans="2:66">
      <c r="B2144" s="2">
        <v>42221</v>
      </c>
      <c r="C2144" s="1">
        <v>1.6400000000000001</v>
      </c>
      <c r="E2144" s="2">
        <v>41687</v>
      </c>
      <c r="F2144" s="1">
        <v>2.5629999999999997</v>
      </c>
      <c r="H2144" s="2">
        <v>41709</v>
      </c>
      <c r="I2144" s="1">
        <v>2.88</v>
      </c>
      <c r="K2144" s="2">
        <v>41705</v>
      </c>
      <c r="L2144" s="1">
        <v>3.5789999999999997</v>
      </c>
      <c r="N2144" s="2">
        <v>41715</v>
      </c>
      <c r="O2144" s="1">
        <v>3.1539999999999999</v>
      </c>
      <c r="Q2144" s="2">
        <v>41737</v>
      </c>
      <c r="R2144" s="1">
        <v>3.3125</v>
      </c>
      <c r="T2144" s="2">
        <v>41743</v>
      </c>
      <c r="U2144" s="1">
        <v>3.0550000000000002</v>
      </c>
      <c r="W2144" s="2">
        <v>41744</v>
      </c>
      <c r="X2144" s="1">
        <v>2.9024999999999999</v>
      </c>
      <c r="Z2144" s="2">
        <v>41732</v>
      </c>
      <c r="AA2144" s="1">
        <v>2.81</v>
      </c>
      <c r="AC2144" s="2">
        <v>41733</v>
      </c>
      <c r="AD2144" s="1">
        <v>2.6875</v>
      </c>
      <c r="AF2144" s="2">
        <v>42178</v>
      </c>
      <c r="AG2144" s="1">
        <v>0.28075</v>
      </c>
      <c r="AI2144" s="2">
        <v>41724</v>
      </c>
      <c r="AJ2144" s="1">
        <v>3.5009000000000001</v>
      </c>
      <c r="AL2144" s="2">
        <v>41725</v>
      </c>
      <c r="AM2144" s="1">
        <v>2.782</v>
      </c>
      <c r="AO2144" s="2">
        <v>41723</v>
      </c>
      <c r="AP2144" s="1">
        <v>0.56200000000000006</v>
      </c>
      <c r="AR2144" s="2">
        <v>41716</v>
      </c>
      <c r="AS2144" s="1">
        <v>0.27500000000000002</v>
      </c>
      <c r="AU2144" s="2">
        <v>41723</v>
      </c>
      <c r="AV2144" s="1">
        <v>2.4820000000000002</v>
      </c>
      <c r="AX2144" s="2">
        <v>41722</v>
      </c>
      <c r="AY2144" s="1">
        <v>2.431</v>
      </c>
      <c r="BA2144" s="116">
        <v>41723</v>
      </c>
      <c r="BB2144" s="1">
        <v>1.8149</v>
      </c>
      <c r="BD2144" s="2">
        <v>41715</v>
      </c>
      <c r="BE2144" s="1">
        <v>0.48299999999999998</v>
      </c>
      <c r="BG2144" s="2">
        <v>41841</v>
      </c>
      <c r="BH2144" s="1">
        <v>2.4900000000000002</v>
      </c>
      <c r="BI2144" s="2"/>
      <c r="BJ2144" s="2">
        <v>41841</v>
      </c>
      <c r="BK2144" s="1">
        <v>1.7</v>
      </c>
      <c r="BM2144" s="2">
        <v>41724</v>
      </c>
      <c r="BN2144" s="1">
        <v>0.96399999999999997</v>
      </c>
    </row>
    <row r="2145" spans="2:66">
      <c r="B2145" s="2">
        <v>42222</v>
      </c>
      <c r="C2145" s="1">
        <v>1.6400000000000001</v>
      </c>
      <c r="E2145" s="2">
        <v>41688</v>
      </c>
      <c r="F2145" s="1">
        <v>2.5629999999999997</v>
      </c>
      <c r="H2145" s="2">
        <v>41710</v>
      </c>
      <c r="I2145" s="1">
        <v>2.867</v>
      </c>
      <c r="K2145" s="2">
        <v>41708</v>
      </c>
      <c r="L2145" s="1">
        <v>3.5680000000000001</v>
      </c>
      <c r="N2145" s="2">
        <v>41716</v>
      </c>
      <c r="O2145" s="1">
        <v>3.1480000000000001</v>
      </c>
      <c r="Q2145" s="2">
        <v>41738</v>
      </c>
      <c r="R2145" s="1">
        <v>3.2850000000000001</v>
      </c>
      <c r="T2145" s="2">
        <v>41744</v>
      </c>
      <c r="U2145" s="1">
        <v>3.06</v>
      </c>
      <c r="W2145" s="2">
        <v>41745</v>
      </c>
      <c r="X2145" s="1">
        <v>2.91</v>
      </c>
      <c r="Z2145" s="2">
        <v>41733</v>
      </c>
      <c r="AA2145" s="1">
        <v>2.8125</v>
      </c>
      <c r="AC2145" s="2">
        <v>41736</v>
      </c>
      <c r="AD2145" s="1">
        <v>2.68</v>
      </c>
      <c r="AF2145" s="2">
        <v>42179</v>
      </c>
      <c r="AG2145" s="1">
        <v>0.28075</v>
      </c>
      <c r="AI2145" s="2">
        <v>41725</v>
      </c>
      <c r="AJ2145" s="1">
        <v>3.484</v>
      </c>
      <c r="AL2145" s="2">
        <v>41726</v>
      </c>
      <c r="AM2145" s="1">
        <v>2.82</v>
      </c>
      <c r="AO2145" s="2">
        <v>41724</v>
      </c>
      <c r="AP2145" s="1">
        <v>0.54500000000000004</v>
      </c>
      <c r="AR2145" s="2">
        <v>41717</v>
      </c>
      <c r="AS2145" s="1">
        <v>0.28399999999999997</v>
      </c>
      <c r="AU2145" s="2">
        <v>41724</v>
      </c>
      <c r="AV2145" s="1">
        <v>2.4580000000000002</v>
      </c>
      <c r="AX2145" s="2">
        <v>41723</v>
      </c>
      <c r="AY2145" s="1">
        <v>2.4249999999999998</v>
      </c>
      <c r="BA2145" s="116">
        <v>41724</v>
      </c>
      <c r="BB2145" s="1">
        <v>1.7869999999999999</v>
      </c>
      <c r="BD2145" s="2">
        <v>41716</v>
      </c>
      <c r="BE2145" s="1">
        <v>0.48449999999999999</v>
      </c>
      <c r="BG2145" s="2">
        <v>41842</v>
      </c>
      <c r="BH2145" s="1">
        <v>2.48</v>
      </c>
      <c r="BI2145" s="2"/>
      <c r="BJ2145" s="2">
        <v>41842</v>
      </c>
      <c r="BK2145" s="1">
        <v>1.6800000000000002</v>
      </c>
      <c r="BM2145" s="2">
        <v>41725</v>
      </c>
      <c r="BN2145" s="1">
        <v>0.95199999999999996</v>
      </c>
    </row>
    <row r="2146" spans="2:66">
      <c r="B2146" s="2">
        <v>42223</v>
      </c>
      <c r="C2146" s="1">
        <v>1.6400000000000001</v>
      </c>
      <c r="E2146" s="2">
        <v>41689</v>
      </c>
      <c r="F2146" s="1">
        <v>2.5629999999999997</v>
      </c>
      <c r="H2146" s="2">
        <v>41711</v>
      </c>
      <c r="I2146" s="1">
        <v>2.8679999999999999</v>
      </c>
      <c r="K2146" s="2">
        <v>41709</v>
      </c>
      <c r="L2146" s="1">
        <v>3.56</v>
      </c>
      <c r="N2146" s="2">
        <v>41717</v>
      </c>
      <c r="O2146" s="1">
        <v>3.13</v>
      </c>
      <c r="Q2146" s="2">
        <v>41739</v>
      </c>
      <c r="R2146" s="1">
        <v>3.2974999999999999</v>
      </c>
      <c r="T2146" s="2">
        <v>41745</v>
      </c>
      <c r="U2146" s="1">
        <v>3.0649999999999999</v>
      </c>
      <c r="W2146" s="2">
        <v>41746</v>
      </c>
      <c r="X2146" s="1">
        <v>2.9050000000000002</v>
      </c>
      <c r="Z2146" s="2">
        <v>41736</v>
      </c>
      <c r="AA2146" s="1">
        <v>2.7949999999999999</v>
      </c>
      <c r="AC2146" s="2">
        <v>41737</v>
      </c>
      <c r="AD2146" s="1">
        <v>2.6825000000000001</v>
      </c>
      <c r="AF2146" s="2">
        <v>42180</v>
      </c>
      <c r="AG2146" s="1">
        <v>0.28199999999999997</v>
      </c>
      <c r="AI2146" s="2">
        <v>41726</v>
      </c>
      <c r="AJ2146" s="1">
        <v>3.5030000000000001</v>
      </c>
      <c r="AL2146" s="2">
        <v>41729</v>
      </c>
      <c r="AM2146" s="1">
        <v>2.8195000000000001</v>
      </c>
      <c r="AO2146" s="2">
        <v>41725</v>
      </c>
      <c r="AP2146" s="1">
        <v>0.55579999999999996</v>
      </c>
      <c r="AR2146" s="2">
        <v>41718</v>
      </c>
      <c r="AS2146" s="1">
        <v>0.28470000000000001</v>
      </c>
      <c r="AU2146" s="2">
        <v>41725</v>
      </c>
      <c r="AV2146" s="1">
        <v>2.4569999999999999</v>
      </c>
      <c r="AX2146" s="2">
        <v>41724</v>
      </c>
      <c r="AY2146" s="1">
        <v>2.4009999999999998</v>
      </c>
      <c r="BA2146" s="116">
        <v>41725</v>
      </c>
      <c r="BB2146" s="1">
        <v>1.774</v>
      </c>
      <c r="BD2146" s="2">
        <v>41717</v>
      </c>
      <c r="BE2146" s="1">
        <v>0.50800000000000001</v>
      </c>
      <c r="BG2146" s="2">
        <v>41843</v>
      </c>
      <c r="BH2146" s="1">
        <v>2.48</v>
      </c>
      <c r="BI2146" s="2"/>
      <c r="BJ2146" s="2">
        <v>41843</v>
      </c>
      <c r="BK2146" s="1">
        <v>1.67</v>
      </c>
      <c r="BM2146" s="2">
        <v>41726</v>
      </c>
      <c r="BN2146" s="1">
        <v>0.96099999999999997</v>
      </c>
    </row>
    <row r="2147" spans="2:66">
      <c r="B2147" s="2">
        <v>42226</v>
      </c>
      <c r="C2147" s="1">
        <v>1.6400000000000001</v>
      </c>
      <c r="E2147" s="2">
        <v>41690</v>
      </c>
      <c r="F2147" s="1">
        <v>2.5629999999999997</v>
      </c>
      <c r="H2147" s="2">
        <v>41712</v>
      </c>
      <c r="I2147" s="1">
        <v>2.8250000000000002</v>
      </c>
      <c r="K2147" s="2">
        <v>41710</v>
      </c>
      <c r="L2147" s="1">
        <v>3.536</v>
      </c>
      <c r="N2147" s="2">
        <v>41718</v>
      </c>
      <c r="O2147" s="1">
        <v>3.1579999999999999</v>
      </c>
      <c r="Q2147" s="2">
        <v>41740</v>
      </c>
      <c r="R2147" s="1">
        <v>3.2850000000000001</v>
      </c>
      <c r="T2147" s="2">
        <v>41746</v>
      </c>
      <c r="U2147" s="1">
        <v>3.05</v>
      </c>
      <c r="W2147" s="2">
        <v>41747</v>
      </c>
      <c r="X2147" s="1">
        <v>2.9224999999999999</v>
      </c>
      <c r="Z2147" s="2">
        <v>41737</v>
      </c>
      <c r="AA2147" s="1">
        <v>2.7974999999999999</v>
      </c>
      <c r="AC2147" s="2">
        <v>41738</v>
      </c>
      <c r="AD2147" s="1">
        <v>2.6749999999999998</v>
      </c>
      <c r="AF2147" s="2">
        <v>42181</v>
      </c>
      <c r="AG2147" s="1">
        <v>0.28175</v>
      </c>
      <c r="AI2147" s="2">
        <v>41729</v>
      </c>
      <c r="AJ2147" s="1">
        <v>3.5190000000000001</v>
      </c>
      <c r="AL2147" s="2">
        <v>41730</v>
      </c>
      <c r="AM2147" s="1">
        <v>2.8555000000000001</v>
      </c>
      <c r="AO2147" s="2">
        <v>41726</v>
      </c>
      <c r="AP2147" s="1">
        <v>0.5645</v>
      </c>
      <c r="AR2147" s="2">
        <v>41719</v>
      </c>
      <c r="AS2147" s="1">
        <v>0.28399999999999997</v>
      </c>
      <c r="AU2147" s="2">
        <v>41726</v>
      </c>
      <c r="AV2147" s="1">
        <v>2.448</v>
      </c>
      <c r="AX2147" s="2">
        <v>41725</v>
      </c>
      <c r="AY2147" s="1">
        <v>2.3948999999999998</v>
      </c>
      <c r="BA2147" s="116">
        <v>41726</v>
      </c>
      <c r="BB2147" s="1">
        <v>1.7745</v>
      </c>
      <c r="BD2147" s="2">
        <v>41718</v>
      </c>
      <c r="BE2147" s="1">
        <v>0.51900000000000002</v>
      </c>
      <c r="BG2147" s="2">
        <v>41844</v>
      </c>
      <c r="BH2147" s="1">
        <v>2.52</v>
      </c>
      <c r="BI2147" s="2"/>
      <c r="BJ2147" s="2">
        <v>41844</v>
      </c>
      <c r="BK2147" s="1">
        <v>1.72</v>
      </c>
      <c r="BM2147" s="2">
        <v>41729</v>
      </c>
      <c r="BN2147" s="1">
        <v>0.9718</v>
      </c>
    </row>
    <row r="2148" spans="2:66">
      <c r="B2148" s="2">
        <v>42227</v>
      </c>
      <c r="C2148" s="1">
        <v>1.6400000000000001</v>
      </c>
      <c r="E2148" s="2">
        <v>41691</v>
      </c>
      <c r="F2148" s="1">
        <v>2.56</v>
      </c>
      <c r="H2148" s="2">
        <v>41715</v>
      </c>
      <c r="I2148" s="1">
        <v>2.8479999999999999</v>
      </c>
      <c r="K2148" s="2">
        <v>41711</v>
      </c>
      <c r="L2148" s="1">
        <v>3.5329999999999999</v>
      </c>
      <c r="N2148" s="2">
        <v>41719</v>
      </c>
      <c r="O2148" s="1">
        <v>3.1749999999999998</v>
      </c>
      <c r="Q2148" s="2">
        <v>41743</v>
      </c>
      <c r="R2148" s="1">
        <v>3.2824999999999998</v>
      </c>
      <c r="T2148" s="2">
        <v>41747</v>
      </c>
      <c r="U2148" s="1">
        <v>3.07</v>
      </c>
      <c r="W2148" s="2">
        <v>41750</v>
      </c>
      <c r="X2148" s="1">
        <v>2.9249999999999998</v>
      </c>
      <c r="Z2148" s="2">
        <v>41738</v>
      </c>
      <c r="AA2148" s="1">
        <v>2.7824999999999998</v>
      </c>
      <c r="AC2148" s="2">
        <v>41739</v>
      </c>
      <c r="AD2148" s="1">
        <v>2.6825000000000001</v>
      </c>
      <c r="AF2148" s="2">
        <v>42184</v>
      </c>
      <c r="AG2148" s="1">
        <v>0.28370000000000001</v>
      </c>
      <c r="AI2148" s="2">
        <v>41730</v>
      </c>
      <c r="AJ2148" s="1">
        <v>3.5695000000000001</v>
      </c>
      <c r="AL2148" s="2">
        <v>41731</v>
      </c>
      <c r="AM2148" s="1">
        <v>2.903</v>
      </c>
      <c r="AO2148" s="2">
        <v>41729</v>
      </c>
      <c r="AP2148" s="1">
        <v>0.53749999999999998</v>
      </c>
      <c r="AR2148" s="2">
        <v>41722</v>
      </c>
      <c r="AS2148" s="1">
        <v>0.28699999999999998</v>
      </c>
      <c r="AU2148" s="2">
        <v>41729</v>
      </c>
      <c r="AV2148" s="1">
        <v>2.448</v>
      </c>
      <c r="AX2148" s="2">
        <v>41726</v>
      </c>
      <c r="AY2148" s="1">
        <v>2.3890000000000002</v>
      </c>
      <c r="BA2148" s="116">
        <v>41729</v>
      </c>
      <c r="BB2148" s="1">
        <v>1.7814999999999999</v>
      </c>
      <c r="BD2148" s="2">
        <v>41719</v>
      </c>
      <c r="BE2148" s="1">
        <v>0.52100000000000002</v>
      </c>
      <c r="BG2148" s="2">
        <v>41845</v>
      </c>
      <c r="BH2148" s="1">
        <v>2.48</v>
      </c>
      <c r="BI2148" s="2"/>
      <c r="BJ2148" s="2">
        <v>41845</v>
      </c>
      <c r="BK2148" s="1">
        <v>1.69</v>
      </c>
      <c r="BM2148" s="2">
        <v>41730</v>
      </c>
      <c r="BN2148" s="1">
        <v>0.98950000000000005</v>
      </c>
    </row>
    <row r="2149" spans="2:66">
      <c r="B2149" s="2">
        <v>42228</v>
      </c>
      <c r="C2149" s="1">
        <v>1.6400000000000001</v>
      </c>
      <c r="E2149" s="2">
        <v>41694</v>
      </c>
      <c r="F2149" s="1">
        <v>2.5629999999999997</v>
      </c>
      <c r="H2149" s="2">
        <v>41716</v>
      </c>
      <c r="I2149" s="1">
        <v>2.8380000000000001</v>
      </c>
      <c r="K2149" s="2">
        <v>41712</v>
      </c>
      <c r="L2149" s="1">
        <v>3.4729999999999999</v>
      </c>
      <c r="N2149" s="2">
        <v>41722</v>
      </c>
      <c r="O2149" s="1">
        <v>3.1829999999999998</v>
      </c>
      <c r="Q2149" s="2">
        <v>41744</v>
      </c>
      <c r="R2149" s="1">
        <v>3.2850000000000001</v>
      </c>
      <c r="T2149" s="2">
        <v>41750</v>
      </c>
      <c r="U2149" s="1">
        <v>3.0775000000000001</v>
      </c>
      <c r="W2149" s="2">
        <v>41751</v>
      </c>
      <c r="X2149" s="1">
        <v>2.92</v>
      </c>
      <c r="Z2149" s="2">
        <v>41739</v>
      </c>
      <c r="AA2149" s="1">
        <v>2.7925</v>
      </c>
      <c r="AC2149" s="2">
        <v>41740</v>
      </c>
      <c r="AD2149" s="1">
        <v>2.6875</v>
      </c>
      <c r="AF2149" s="2">
        <v>42185</v>
      </c>
      <c r="AG2149" s="1">
        <v>0.28320000000000001</v>
      </c>
      <c r="AI2149" s="2">
        <v>41731</v>
      </c>
      <c r="AJ2149" s="1">
        <v>3.61</v>
      </c>
      <c r="AL2149" s="2">
        <v>41732</v>
      </c>
      <c r="AM2149" s="1">
        <v>2.8980000000000001</v>
      </c>
      <c r="AO2149" s="2">
        <v>41730</v>
      </c>
      <c r="AP2149" s="1">
        <v>0.54400000000000004</v>
      </c>
      <c r="AR2149" s="2">
        <v>41723</v>
      </c>
      <c r="AS2149" s="1">
        <v>0.28100000000000003</v>
      </c>
      <c r="AU2149" s="2">
        <v>41730</v>
      </c>
      <c r="AV2149" s="1">
        <v>2.4649999999999999</v>
      </c>
      <c r="AX2149" s="2">
        <v>41729</v>
      </c>
      <c r="AY2149" s="1">
        <v>2.391</v>
      </c>
      <c r="BA2149" s="116">
        <v>41730</v>
      </c>
      <c r="BB2149" s="1">
        <v>1.7955000000000001</v>
      </c>
      <c r="BD2149" s="2">
        <v>41722</v>
      </c>
      <c r="BE2149" s="1">
        <v>0.50600000000000001</v>
      </c>
      <c r="BG2149" s="2">
        <v>41848</v>
      </c>
      <c r="BH2149" s="1">
        <v>2.5</v>
      </c>
      <c r="BI2149" s="2"/>
      <c r="BJ2149" s="2">
        <v>41848</v>
      </c>
      <c r="BK2149" s="1">
        <v>1.73</v>
      </c>
      <c r="BM2149" s="2">
        <v>41731</v>
      </c>
      <c r="BN2149" s="1">
        <v>1.012</v>
      </c>
    </row>
    <row r="2150" spans="2:66">
      <c r="B2150" s="2">
        <v>42229</v>
      </c>
      <c r="C2150" s="1">
        <v>1.6400000000000001</v>
      </c>
      <c r="E2150" s="2">
        <v>41695</v>
      </c>
      <c r="F2150" s="1">
        <v>2.5680000000000001</v>
      </c>
      <c r="H2150" s="2">
        <v>41717</v>
      </c>
      <c r="I2150" s="1">
        <v>2.83</v>
      </c>
      <c r="K2150" s="2">
        <v>41715</v>
      </c>
      <c r="L2150" s="1">
        <v>3.52</v>
      </c>
      <c r="N2150" s="2">
        <v>41723</v>
      </c>
      <c r="O2150" s="1">
        <v>3.169</v>
      </c>
      <c r="Q2150" s="2">
        <v>41745</v>
      </c>
      <c r="R2150" s="1">
        <v>3.29</v>
      </c>
      <c r="T2150" s="2">
        <v>41751</v>
      </c>
      <c r="U2150" s="1">
        <v>3.0750000000000002</v>
      </c>
      <c r="W2150" s="2">
        <v>41752</v>
      </c>
      <c r="X2150" s="1">
        <v>2.9224999999999999</v>
      </c>
      <c r="Z2150" s="2">
        <v>41740</v>
      </c>
      <c r="AA2150" s="1">
        <v>2.7949999999999999</v>
      </c>
      <c r="AC2150" s="2">
        <v>41743</v>
      </c>
      <c r="AD2150" s="1">
        <v>2.6949999999999998</v>
      </c>
      <c r="AF2150" s="2">
        <v>42186</v>
      </c>
      <c r="AG2150" s="1">
        <v>0.28360000000000002</v>
      </c>
      <c r="AI2150" s="2">
        <v>41732</v>
      </c>
      <c r="AJ2150" s="1">
        <v>3.5949999999999998</v>
      </c>
      <c r="AL2150" s="2">
        <v>41733</v>
      </c>
      <c r="AM2150" s="1">
        <v>2.8159999999999998</v>
      </c>
      <c r="AO2150" s="2">
        <v>41731</v>
      </c>
      <c r="AP2150" s="1">
        <v>0.56469999999999998</v>
      </c>
      <c r="AR2150" s="2">
        <v>41724</v>
      </c>
      <c r="AS2150" s="1">
        <v>0.27750000000000002</v>
      </c>
      <c r="AU2150" s="2">
        <v>41731</v>
      </c>
      <c r="AV2150" s="1">
        <v>2.4929999999999999</v>
      </c>
      <c r="AX2150" s="2">
        <v>41730</v>
      </c>
      <c r="AY2150" s="1">
        <v>2.407</v>
      </c>
      <c r="BA2150" s="116">
        <v>41731</v>
      </c>
      <c r="BB2150" s="1">
        <v>1.8275000000000001</v>
      </c>
      <c r="BD2150" s="2">
        <v>41723</v>
      </c>
      <c r="BE2150" s="1">
        <v>0.48449999999999999</v>
      </c>
      <c r="BG2150" s="2">
        <v>41849</v>
      </c>
      <c r="BH2150" s="1">
        <v>2.4699999999999998</v>
      </c>
      <c r="BI2150" s="2"/>
      <c r="BJ2150" s="2">
        <v>41849</v>
      </c>
      <c r="BK2150" s="1">
        <v>1.7</v>
      </c>
      <c r="BM2150" s="2">
        <v>41732</v>
      </c>
      <c r="BN2150" s="1">
        <v>0.99609999999999999</v>
      </c>
    </row>
    <row r="2151" spans="2:66">
      <c r="B2151" s="2">
        <v>42233</v>
      </c>
      <c r="C2151" s="1">
        <v>1.6400000000000001</v>
      </c>
      <c r="E2151" s="2">
        <v>41696</v>
      </c>
      <c r="F2151" s="1">
        <v>2.5649999999999999</v>
      </c>
      <c r="H2151" s="2">
        <v>41718</v>
      </c>
      <c r="I2151" s="1">
        <v>2.8650000000000002</v>
      </c>
      <c r="K2151" s="2">
        <v>41716</v>
      </c>
      <c r="L2151" s="1">
        <v>3.5350000000000001</v>
      </c>
      <c r="N2151" s="2">
        <v>41724</v>
      </c>
      <c r="O2151" s="1">
        <v>3.17</v>
      </c>
      <c r="Q2151" s="2">
        <v>41746</v>
      </c>
      <c r="R2151" s="1">
        <v>3.2650000000000001</v>
      </c>
      <c r="T2151" s="2">
        <v>41752</v>
      </c>
      <c r="U2151" s="1">
        <v>3.0775000000000001</v>
      </c>
      <c r="W2151" s="2">
        <v>41753</v>
      </c>
      <c r="X2151" s="1">
        <v>2.92</v>
      </c>
      <c r="Z2151" s="2">
        <v>41743</v>
      </c>
      <c r="AA2151" s="1">
        <v>2.8050000000000002</v>
      </c>
      <c r="AC2151" s="2">
        <v>41744</v>
      </c>
      <c r="AD2151" s="1">
        <v>2.7025000000000001</v>
      </c>
      <c r="AF2151" s="2">
        <v>42187</v>
      </c>
      <c r="AG2151" s="1">
        <v>0.28349999999999997</v>
      </c>
      <c r="AI2151" s="2">
        <v>41733</v>
      </c>
      <c r="AJ2151" s="1">
        <v>3.548</v>
      </c>
      <c r="AL2151" s="2">
        <v>41736</v>
      </c>
      <c r="AM2151" s="1">
        <v>2.7984999999999998</v>
      </c>
      <c r="AO2151" s="2">
        <v>41732</v>
      </c>
      <c r="AP2151" s="1">
        <v>0.56950000000000001</v>
      </c>
      <c r="AR2151" s="2">
        <v>41725</v>
      </c>
      <c r="AS2151" s="1">
        <v>0.27460000000000001</v>
      </c>
      <c r="AU2151" s="2">
        <v>41732</v>
      </c>
      <c r="AV2151" s="1">
        <v>2.4980000000000002</v>
      </c>
      <c r="AX2151" s="2">
        <v>41731</v>
      </c>
      <c r="AY2151" s="1">
        <v>2.4375</v>
      </c>
      <c r="BA2151" s="116">
        <v>41732</v>
      </c>
      <c r="BB2151" s="1">
        <v>1.8167</v>
      </c>
      <c r="BD2151" s="2">
        <v>41724</v>
      </c>
      <c r="BE2151" s="1">
        <v>0.47099999999999997</v>
      </c>
      <c r="BG2151" s="2">
        <v>41850</v>
      </c>
      <c r="BH2151" s="1">
        <v>2.57</v>
      </c>
      <c r="BI2151" s="2"/>
      <c r="BJ2151" s="2">
        <v>41850</v>
      </c>
      <c r="BK2151" s="1">
        <v>1.77</v>
      </c>
      <c r="BM2151" s="2">
        <v>41733</v>
      </c>
      <c r="BN2151" s="1">
        <v>0.93610000000000004</v>
      </c>
    </row>
    <row r="2152" spans="2:66">
      <c r="B2152" s="2">
        <v>42234</v>
      </c>
      <c r="C2152" s="1">
        <v>1.6400000000000001</v>
      </c>
      <c r="E2152" s="2">
        <v>41697</v>
      </c>
      <c r="F2152" s="1">
        <v>2.5649999999999999</v>
      </c>
      <c r="H2152" s="2">
        <v>41719</v>
      </c>
      <c r="I2152" s="1">
        <v>2.8839999999999999</v>
      </c>
      <c r="K2152" s="2">
        <v>41717</v>
      </c>
      <c r="L2152" s="1">
        <v>3.5150000000000001</v>
      </c>
      <c r="N2152" s="2">
        <v>41725</v>
      </c>
      <c r="O2152" s="1">
        <v>3.1669999999999998</v>
      </c>
      <c r="Q2152" s="2">
        <v>41747</v>
      </c>
      <c r="R2152" s="1">
        <v>3.2850000000000001</v>
      </c>
      <c r="T2152" s="2">
        <v>41753</v>
      </c>
      <c r="U2152" s="1">
        <v>3.0750000000000002</v>
      </c>
      <c r="W2152" s="2">
        <v>41754</v>
      </c>
      <c r="X2152" s="1">
        <v>2.9050000000000002</v>
      </c>
      <c r="Z2152" s="2">
        <v>41744</v>
      </c>
      <c r="AA2152" s="1">
        <v>2.8125</v>
      </c>
      <c r="AC2152" s="2">
        <v>41745</v>
      </c>
      <c r="AD2152" s="1">
        <v>2.7075</v>
      </c>
      <c r="AF2152" s="2">
        <v>42188</v>
      </c>
      <c r="AG2152" s="1">
        <v>0.2843</v>
      </c>
      <c r="AI2152" s="2">
        <v>41736</v>
      </c>
      <c r="AJ2152" s="1">
        <v>3.5244999999999997</v>
      </c>
      <c r="AL2152" s="2">
        <v>41737</v>
      </c>
      <c r="AM2152" s="1">
        <v>2.7765</v>
      </c>
      <c r="AO2152" s="2">
        <v>41733</v>
      </c>
      <c r="AP2152" s="1">
        <v>0.53</v>
      </c>
      <c r="AR2152" s="2">
        <v>41726</v>
      </c>
      <c r="AS2152" s="1">
        <v>0.27450000000000002</v>
      </c>
      <c r="AU2152" s="2">
        <v>41733</v>
      </c>
      <c r="AV2152" s="1">
        <v>2.4569999999999999</v>
      </c>
      <c r="AX2152" s="2">
        <v>41732</v>
      </c>
      <c r="AY2152" s="1">
        <v>2.4346999999999999</v>
      </c>
      <c r="BA2152" s="116">
        <v>41733</v>
      </c>
      <c r="BB2152" s="1">
        <v>1.7578</v>
      </c>
      <c r="BD2152" s="2">
        <v>41725</v>
      </c>
      <c r="BE2152" s="1">
        <v>0.46100000000000002</v>
      </c>
      <c r="BG2152" s="2">
        <v>41851</v>
      </c>
      <c r="BH2152" s="1">
        <v>2.58</v>
      </c>
      <c r="BI2152" s="2"/>
      <c r="BJ2152" s="2">
        <v>41851</v>
      </c>
      <c r="BK2152" s="1">
        <v>1.76</v>
      </c>
      <c r="BM2152" s="2">
        <v>41736</v>
      </c>
      <c r="BN2152" s="1">
        <v>0.9365</v>
      </c>
    </row>
    <row r="2153" spans="2:66">
      <c r="B2153" s="2">
        <v>42235</v>
      </c>
      <c r="C2153" s="1">
        <v>1.6400000000000001</v>
      </c>
      <c r="E2153" s="2">
        <v>41701</v>
      </c>
      <c r="F2153" s="1">
        <v>2.5750000000000002</v>
      </c>
      <c r="H2153" s="2">
        <v>41722</v>
      </c>
      <c r="I2153" s="1">
        <v>2.89</v>
      </c>
      <c r="K2153" s="2">
        <v>41718</v>
      </c>
      <c r="L2153" s="1">
        <v>3.5350000000000001</v>
      </c>
      <c r="N2153" s="2">
        <v>41726</v>
      </c>
      <c r="O2153" s="1">
        <v>3.15</v>
      </c>
      <c r="Q2153" s="2">
        <v>41750</v>
      </c>
      <c r="R2153" s="1">
        <v>3.2974999999999999</v>
      </c>
      <c r="T2153" s="2">
        <v>41754</v>
      </c>
      <c r="U2153" s="1">
        <v>3.0575000000000001</v>
      </c>
      <c r="W2153" s="2">
        <v>41757</v>
      </c>
      <c r="X2153" s="1">
        <v>2.9050000000000002</v>
      </c>
      <c r="Z2153" s="2">
        <v>41745</v>
      </c>
      <c r="AA2153" s="1">
        <v>2.8174999999999999</v>
      </c>
      <c r="AC2153" s="2">
        <v>41746</v>
      </c>
      <c r="AD2153" s="1">
        <v>2.7050000000000001</v>
      </c>
      <c r="AF2153" s="2">
        <v>42191</v>
      </c>
      <c r="AG2153" s="1">
        <v>0.28425</v>
      </c>
      <c r="AI2153" s="2">
        <v>41737</v>
      </c>
      <c r="AJ2153" s="1">
        <v>3.5049999999999999</v>
      </c>
      <c r="AL2153" s="2">
        <v>41738</v>
      </c>
      <c r="AM2153" s="1">
        <v>2.7810000000000001</v>
      </c>
      <c r="AO2153" s="2">
        <v>41736</v>
      </c>
      <c r="AP2153" s="1">
        <v>0.51900000000000002</v>
      </c>
      <c r="AR2153" s="2">
        <v>41729</v>
      </c>
      <c r="AS2153" s="1">
        <v>0.26800000000000002</v>
      </c>
      <c r="AU2153" s="2">
        <v>41736</v>
      </c>
      <c r="AV2153" s="1">
        <v>2.4710000000000001</v>
      </c>
      <c r="AX2153" s="2">
        <v>41733</v>
      </c>
      <c r="AY2153" s="1">
        <v>2.39</v>
      </c>
      <c r="BA2153" s="116">
        <v>41736</v>
      </c>
      <c r="BB2153" s="1">
        <v>1.7513999999999998</v>
      </c>
      <c r="BD2153" s="2">
        <v>41726</v>
      </c>
      <c r="BE2153" s="1">
        <v>0.47</v>
      </c>
      <c r="BG2153" s="2">
        <v>41852</v>
      </c>
      <c r="BH2153" s="1">
        <v>2.52</v>
      </c>
      <c r="BI2153" s="2"/>
      <c r="BJ2153" s="2">
        <v>41852</v>
      </c>
      <c r="BK2153" s="1">
        <v>1.67</v>
      </c>
      <c r="BM2153" s="2">
        <v>41737</v>
      </c>
      <c r="BN2153" s="1">
        <v>0.95199999999999996</v>
      </c>
    </row>
    <row r="2154" spans="2:66">
      <c r="B2154" s="2">
        <v>42236</v>
      </c>
      <c r="C2154" s="1">
        <v>1.6400000000000001</v>
      </c>
      <c r="E2154" s="2">
        <v>41702</v>
      </c>
      <c r="F2154" s="1">
        <v>2.5779999999999998</v>
      </c>
      <c r="H2154" s="2">
        <v>41723</v>
      </c>
      <c r="I2154" s="1">
        <v>2.88</v>
      </c>
      <c r="K2154" s="2">
        <v>41719</v>
      </c>
      <c r="L2154" s="1">
        <v>3.56</v>
      </c>
      <c r="N2154" s="2">
        <v>41729</v>
      </c>
      <c r="O2154" s="1">
        <v>3.1549999999999998</v>
      </c>
      <c r="Q2154" s="2">
        <v>41751</v>
      </c>
      <c r="R2154" s="1">
        <v>3.2949999999999999</v>
      </c>
      <c r="T2154" s="2">
        <v>41757</v>
      </c>
      <c r="U2154" s="1">
        <v>3.0550000000000002</v>
      </c>
      <c r="W2154" s="2">
        <v>41758</v>
      </c>
      <c r="X2154" s="1">
        <v>2.9024999999999999</v>
      </c>
      <c r="Z2154" s="2">
        <v>41746</v>
      </c>
      <c r="AA2154" s="1">
        <v>2.8125</v>
      </c>
      <c r="AC2154" s="2">
        <v>41747</v>
      </c>
      <c r="AD2154" s="1">
        <v>2.71</v>
      </c>
      <c r="AF2154" s="2">
        <v>42192</v>
      </c>
      <c r="AG2154" s="1">
        <v>0.28325</v>
      </c>
      <c r="AI2154" s="2">
        <v>41738</v>
      </c>
      <c r="AJ2154" s="1">
        <v>3.536</v>
      </c>
      <c r="AL2154" s="2">
        <v>41739</v>
      </c>
      <c r="AM2154" s="1">
        <v>2.7465000000000002</v>
      </c>
      <c r="AO2154" s="2">
        <v>41737</v>
      </c>
      <c r="AP2154" s="1">
        <v>0.52</v>
      </c>
      <c r="AR2154" s="2">
        <v>41730</v>
      </c>
      <c r="AS2154" s="1">
        <v>0.26850000000000002</v>
      </c>
      <c r="AU2154" s="2">
        <v>41737</v>
      </c>
      <c r="AV2154" s="1">
        <v>2.4769999999999999</v>
      </c>
      <c r="AX2154" s="2">
        <v>41736</v>
      </c>
      <c r="AY2154" s="1">
        <v>2.3925000000000001</v>
      </c>
      <c r="BA2154" s="116">
        <v>41737</v>
      </c>
      <c r="BB2154" s="1">
        <v>1.77</v>
      </c>
      <c r="BD2154" s="2">
        <v>41729</v>
      </c>
      <c r="BE2154" s="1">
        <v>0.47799999999999998</v>
      </c>
      <c r="BG2154" s="2">
        <v>41855</v>
      </c>
      <c r="BH2154" s="1">
        <v>2.5099999999999998</v>
      </c>
      <c r="BI2154" s="2"/>
      <c r="BJ2154" s="2">
        <v>41855</v>
      </c>
      <c r="BK2154" s="1">
        <v>1.6600000000000001</v>
      </c>
      <c r="BM2154" s="2">
        <v>41738</v>
      </c>
      <c r="BN2154" s="1">
        <v>0.98199999999999998</v>
      </c>
    </row>
    <row r="2155" spans="2:66">
      <c r="B2155" s="2">
        <v>42237</v>
      </c>
      <c r="C2155" s="1">
        <v>1.6400000000000001</v>
      </c>
      <c r="E2155" s="2">
        <v>41703</v>
      </c>
      <c r="F2155" s="1">
        <v>2.5750000000000002</v>
      </c>
      <c r="H2155" s="2">
        <v>41724</v>
      </c>
      <c r="I2155" s="1">
        <v>2.8820000000000001</v>
      </c>
      <c r="K2155" s="2">
        <v>41722</v>
      </c>
      <c r="L2155" s="1">
        <v>3.5680000000000001</v>
      </c>
      <c r="N2155" s="2">
        <v>41730</v>
      </c>
      <c r="O2155" s="1">
        <v>3.16</v>
      </c>
      <c r="Q2155" s="2">
        <v>41752</v>
      </c>
      <c r="R2155" s="1">
        <v>3.2974999999999999</v>
      </c>
      <c r="T2155" s="2">
        <v>41758</v>
      </c>
      <c r="U2155" s="1">
        <v>3.0525000000000002</v>
      </c>
      <c r="W2155" s="2">
        <v>41759</v>
      </c>
      <c r="X2155" s="1">
        <v>2.9</v>
      </c>
      <c r="Z2155" s="2">
        <v>41747</v>
      </c>
      <c r="AA2155" s="1">
        <v>2.8250000000000002</v>
      </c>
      <c r="AC2155" s="2">
        <v>41750</v>
      </c>
      <c r="AD2155" s="1">
        <v>2.71</v>
      </c>
      <c r="AF2155" s="2">
        <v>42193</v>
      </c>
      <c r="AG2155" s="1">
        <v>0.28344999999999998</v>
      </c>
      <c r="AI2155" s="2">
        <v>41739</v>
      </c>
      <c r="AJ2155" s="1">
        <v>3.4849999999999999</v>
      </c>
      <c r="AL2155" s="2">
        <v>41740</v>
      </c>
      <c r="AM2155" s="1">
        <v>2.7214999999999998</v>
      </c>
      <c r="AO2155" s="2">
        <v>41738</v>
      </c>
      <c r="AP2155" s="1">
        <v>0.49</v>
      </c>
      <c r="AR2155" s="2">
        <v>41731</v>
      </c>
      <c r="AS2155" s="1">
        <v>0.27150000000000002</v>
      </c>
      <c r="AU2155" s="2">
        <v>41738</v>
      </c>
      <c r="AV2155" s="1">
        <v>2.4820000000000002</v>
      </c>
      <c r="AX2155" s="2">
        <v>41737</v>
      </c>
      <c r="AY2155" s="1">
        <v>2.4039999999999999</v>
      </c>
      <c r="BA2155" s="116">
        <v>41738</v>
      </c>
      <c r="BB2155" s="1">
        <v>1.8010000000000002</v>
      </c>
      <c r="BD2155" s="2">
        <v>41730</v>
      </c>
      <c r="BE2155" s="1">
        <v>0.49249999999999999</v>
      </c>
      <c r="BG2155" s="2">
        <v>41856</v>
      </c>
      <c r="BH2155" s="1">
        <v>2.4900000000000002</v>
      </c>
      <c r="BI2155" s="2"/>
      <c r="BJ2155" s="2">
        <v>41856</v>
      </c>
      <c r="BK2155" s="1">
        <v>1.6600000000000001</v>
      </c>
      <c r="BM2155" s="2">
        <v>41739</v>
      </c>
      <c r="BN2155" s="1">
        <v>0.94289999999999996</v>
      </c>
    </row>
    <row r="2156" spans="2:66">
      <c r="B2156" s="2">
        <v>42240</v>
      </c>
      <c r="C2156" s="1">
        <v>1.6400000000000001</v>
      </c>
      <c r="E2156" s="2">
        <v>41704</v>
      </c>
      <c r="F2156" s="1">
        <v>2.5750000000000002</v>
      </c>
      <c r="H2156" s="2">
        <v>41725</v>
      </c>
      <c r="I2156" s="1">
        <v>2.8780000000000001</v>
      </c>
      <c r="K2156" s="2">
        <v>41723</v>
      </c>
      <c r="L2156" s="1">
        <v>3.5430000000000001</v>
      </c>
      <c r="N2156" s="2">
        <v>41731</v>
      </c>
      <c r="O2156" s="1">
        <v>3.1749999999999998</v>
      </c>
      <c r="Q2156" s="2">
        <v>41753</v>
      </c>
      <c r="R2156" s="1">
        <v>3.2974999999999999</v>
      </c>
      <c r="T2156" s="2">
        <v>41759</v>
      </c>
      <c r="U2156" s="1">
        <v>3.05</v>
      </c>
      <c r="W2156" s="2">
        <v>41760</v>
      </c>
      <c r="X2156" s="1">
        <v>2.9</v>
      </c>
      <c r="Z2156" s="2">
        <v>41750</v>
      </c>
      <c r="AA2156" s="1">
        <v>2.8275000000000001</v>
      </c>
      <c r="AC2156" s="2">
        <v>41751</v>
      </c>
      <c r="AD2156" s="1">
        <v>2.7075</v>
      </c>
      <c r="AF2156" s="2">
        <v>42194</v>
      </c>
      <c r="AG2156" s="1">
        <v>0.28599999999999998</v>
      </c>
      <c r="AI2156" s="2">
        <v>41740</v>
      </c>
      <c r="AJ2156" s="1">
        <v>3.4462000000000002</v>
      </c>
      <c r="AL2156" s="2">
        <v>41743</v>
      </c>
      <c r="AM2156" s="1">
        <v>2.7435</v>
      </c>
      <c r="AO2156" s="2">
        <v>41739</v>
      </c>
      <c r="AP2156" s="1">
        <v>0.48299999999999998</v>
      </c>
      <c r="AR2156" s="2">
        <v>41732</v>
      </c>
      <c r="AS2156" s="1">
        <v>0.27400000000000002</v>
      </c>
      <c r="AU2156" s="2">
        <v>41739</v>
      </c>
      <c r="AV2156" s="1">
        <v>2.4455</v>
      </c>
      <c r="AX2156" s="2">
        <v>41738</v>
      </c>
      <c r="AY2156" s="1">
        <v>2.4226999999999999</v>
      </c>
      <c r="BA2156" s="116">
        <v>41739</v>
      </c>
      <c r="BB2156" s="1">
        <v>1.7547999999999999</v>
      </c>
      <c r="BD2156" s="2">
        <v>41731</v>
      </c>
      <c r="BE2156" s="1">
        <v>0.497</v>
      </c>
      <c r="BG2156" s="2">
        <v>41857</v>
      </c>
      <c r="BH2156" s="1">
        <v>2.4900000000000002</v>
      </c>
      <c r="BI2156" s="2"/>
      <c r="BJ2156" s="2">
        <v>41857</v>
      </c>
      <c r="BK2156" s="1">
        <v>1.6600000000000001</v>
      </c>
      <c r="BM2156" s="2">
        <v>41740</v>
      </c>
      <c r="BN2156" s="1">
        <v>0.92479999999999996</v>
      </c>
    </row>
    <row r="2157" spans="2:66">
      <c r="B2157" s="2">
        <v>42241</v>
      </c>
      <c r="C2157" s="1">
        <v>1.6400000000000001</v>
      </c>
      <c r="E2157" s="2">
        <v>41705</v>
      </c>
      <c r="F2157" s="1">
        <v>2.5779999999999998</v>
      </c>
      <c r="H2157" s="2">
        <v>41726</v>
      </c>
      <c r="I2157" s="1">
        <v>2.8679999999999999</v>
      </c>
      <c r="K2157" s="2">
        <v>41724</v>
      </c>
      <c r="L2157" s="1">
        <v>3.5430000000000001</v>
      </c>
      <c r="N2157" s="2">
        <v>41732</v>
      </c>
      <c r="O2157" s="1">
        <v>3.1779999999999999</v>
      </c>
      <c r="Q2157" s="2">
        <v>41754</v>
      </c>
      <c r="R2157" s="1">
        <v>3.2774999999999999</v>
      </c>
      <c r="T2157" s="2">
        <v>41760</v>
      </c>
      <c r="U2157" s="1">
        <v>3.05</v>
      </c>
      <c r="W2157" s="2">
        <v>41761</v>
      </c>
      <c r="X2157" s="1">
        <v>2.88</v>
      </c>
      <c r="Z2157" s="2">
        <v>41751</v>
      </c>
      <c r="AA2157" s="1">
        <v>2.8224999999999998</v>
      </c>
      <c r="AC2157" s="2">
        <v>41752</v>
      </c>
      <c r="AD2157" s="1">
        <v>2.71</v>
      </c>
      <c r="AF2157" s="2">
        <v>42195</v>
      </c>
      <c r="AG2157" s="1">
        <v>0.2858</v>
      </c>
      <c r="AI2157" s="2">
        <v>41743</v>
      </c>
      <c r="AJ2157" s="1">
        <v>3.4565000000000001</v>
      </c>
      <c r="AL2157" s="2">
        <v>41744</v>
      </c>
      <c r="AM2157" s="1">
        <v>2.7290000000000001</v>
      </c>
      <c r="AO2157" s="2">
        <v>41740</v>
      </c>
      <c r="AP2157" s="1">
        <v>0.48399999999999999</v>
      </c>
      <c r="AR2157" s="2">
        <v>41733</v>
      </c>
      <c r="AS2157" s="1">
        <v>0.26500000000000001</v>
      </c>
      <c r="AU2157" s="2">
        <v>41740</v>
      </c>
      <c r="AV2157" s="1">
        <v>2.4154999999999998</v>
      </c>
      <c r="AX2157" s="2">
        <v>41739</v>
      </c>
      <c r="AY2157" s="1">
        <v>2.3765000000000001</v>
      </c>
      <c r="BA2157" s="116">
        <v>41740</v>
      </c>
      <c r="BB2157" s="1">
        <v>1.734</v>
      </c>
      <c r="BD2157" s="2">
        <v>41732</v>
      </c>
      <c r="BE2157" s="1">
        <v>0.48899999999999999</v>
      </c>
      <c r="BG2157" s="2">
        <v>41858</v>
      </c>
      <c r="BH2157" s="1">
        <v>2.4300000000000002</v>
      </c>
      <c r="BI2157" s="2"/>
      <c r="BJ2157" s="2">
        <v>41858</v>
      </c>
      <c r="BK2157" s="1">
        <v>1.6</v>
      </c>
      <c r="BM2157" s="2">
        <v>41743</v>
      </c>
      <c r="BN2157" s="1">
        <v>0.93300000000000005</v>
      </c>
    </row>
    <row r="2158" spans="2:66">
      <c r="B2158" s="2">
        <v>42242</v>
      </c>
      <c r="C2158" s="1">
        <v>1.6400000000000001</v>
      </c>
      <c r="E2158" s="2">
        <v>41708</v>
      </c>
      <c r="F2158" s="1">
        <v>2.5779999999999998</v>
      </c>
      <c r="H2158" s="2">
        <v>41729</v>
      </c>
      <c r="I2158" s="1">
        <v>2.87</v>
      </c>
      <c r="K2158" s="2">
        <v>41725</v>
      </c>
      <c r="L2158" s="1">
        <v>3.5380000000000003</v>
      </c>
      <c r="N2158" s="2">
        <v>41733</v>
      </c>
      <c r="O2158" s="1">
        <v>3.177</v>
      </c>
      <c r="Q2158" s="2">
        <v>41757</v>
      </c>
      <c r="R2158" s="1">
        <v>3.2749999999999999</v>
      </c>
      <c r="T2158" s="2">
        <v>41761</v>
      </c>
      <c r="U2158" s="1">
        <v>3.0325000000000002</v>
      </c>
      <c r="W2158" s="2">
        <v>41765</v>
      </c>
      <c r="X2158" s="1">
        <v>2.88</v>
      </c>
      <c r="Z2158" s="2">
        <v>41752</v>
      </c>
      <c r="AA2158" s="1">
        <v>2.8224999999999998</v>
      </c>
      <c r="AC2158" s="2">
        <v>41753</v>
      </c>
      <c r="AD2158" s="1">
        <v>2.7075</v>
      </c>
      <c r="AF2158" s="2">
        <v>42198</v>
      </c>
      <c r="AG2158" s="1">
        <v>0.2888</v>
      </c>
      <c r="AI2158" s="2">
        <v>41744</v>
      </c>
      <c r="AJ2158" s="1">
        <v>3.4319999999999999</v>
      </c>
      <c r="AL2158" s="2">
        <v>41745</v>
      </c>
      <c r="AM2158" s="1">
        <v>2.7349999999999999</v>
      </c>
      <c r="AO2158" s="2">
        <v>41743</v>
      </c>
      <c r="AP2158" s="1">
        <v>0.49809999999999999</v>
      </c>
      <c r="AR2158" s="2">
        <v>41736</v>
      </c>
      <c r="AS2158" s="1">
        <v>0.26400000000000001</v>
      </c>
      <c r="AU2158" s="2">
        <v>41743</v>
      </c>
      <c r="AV2158" s="1">
        <v>2.4392</v>
      </c>
      <c r="AX2158" s="2">
        <v>41740</v>
      </c>
      <c r="AY2158" s="1">
        <v>2.3519999999999999</v>
      </c>
      <c r="BA2158" s="116">
        <v>41743</v>
      </c>
      <c r="BB2158" s="1">
        <v>1.7530000000000001</v>
      </c>
      <c r="BD2158" s="2">
        <v>41733</v>
      </c>
      <c r="BE2158" s="1">
        <v>0.46600000000000003</v>
      </c>
      <c r="BG2158" s="2">
        <v>41859</v>
      </c>
      <c r="BH2158" s="1">
        <v>2.44</v>
      </c>
      <c r="BI2158" s="2"/>
      <c r="BJ2158" s="2">
        <v>41859</v>
      </c>
      <c r="BK2158" s="1">
        <v>1.62</v>
      </c>
      <c r="BM2158" s="2">
        <v>41744</v>
      </c>
      <c r="BN2158" s="1">
        <v>0.89449999999999996</v>
      </c>
    </row>
    <row r="2159" spans="2:66">
      <c r="B2159" s="2">
        <v>42243</v>
      </c>
      <c r="C2159" s="1">
        <v>1.6400000000000001</v>
      </c>
      <c r="E2159" s="2">
        <v>41709</v>
      </c>
      <c r="F2159" s="1">
        <v>2.58</v>
      </c>
      <c r="H2159" s="2">
        <v>41730</v>
      </c>
      <c r="I2159" s="1">
        <v>2.8719999999999999</v>
      </c>
      <c r="K2159" s="2">
        <v>41726</v>
      </c>
      <c r="L2159" s="1">
        <v>3.5140000000000002</v>
      </c>
      <c r="N2159" s="2">
        <v>41736</v>
      </c>
      <c r="O2159" s="1">
        <v>3.1579999999999999</v>
      </c>
      <c r="Q2159" s="2">
        <v>41758</v>
      </c>
      <c r="R2159" s="1">
        <v>3.2725</v>
      </c>
      <c r="T2159" s="2">
        <v>41765</v>
      </c>
      <c r="U2159" s="1">
        <v>3.0325000000000002</v>
      </c>
      <c r="W2159" s="2">
        <v>41766</v>
      </c>
      <c r="X2159" s="1">
        <v>2.8650000000000002</v>
      </c>
      <c r="Z2159" s="2">
        <v>41753</v>
      </c>
      <c r="AA2159" s="1">
        <v>2.82</v>
      </c>
      <c r="AC2159" s="2">
        <v>41754</v>
      </c>
      <c r="AD2159" s="1">
        <v>2.7025000000000001</v>
      </c>
      <c r="AF2159" s="2">
        <v>42199</v>
      </c>
      <c r="AG2159" s="1">
        <v>0.28849999999999998</v>
      </c>
      <c r="AI2159" s="2">
        <v>41745</v>
      </c>
      <c r="AJ2159" s="1">
        <v>3.419</v>
      </c>
      <c r="AL2159" s="2">
        <v>41746</v>
      </c>
      <c r="AM2159" s="1">
        <v>2.8224999999999998</v>
      </c>
      <c r="AO2159" s="2">
        <v>41744</v>
      </c>
      <c r="AP2159" s="1">
        <v>0.503</v>
      </c>
      <c r="AR2159" s="2">
        <v>41737</v>
      </c>
      <c r="AS2159" s="1">
        <v>0.26390000000000002</v>
      </c>
      <c r="AU2159" s="2">
        <v>41744</v>
      </c>
      <c r="AV2159" s="1">
        <v>2.4020000000000001</v>
      </c>
      <c r="AX2159" s="2">
        <v>41743</v>
      </c>
      <c r="AY2159" s="1">
        <v>2.3736000000000002</v>
      </c>
      <c r="BA2159" s="116">
        <v>41744</v>
      </c>
      <c r="BB2159" s="1">
        <v>1.7078</v>
      </c>
      <c r="BD2159" s="2">
        <v>41736</v>
      </c>
      <c r="BE2159" s="1">
        <v>0.47399999999999998</v>
      </c>
      <c r="BG2159" s="2">
        <v>41862</v>
      </c>
      <c r="BH2159" s="1">
        <v>2.44</v>
      </c>
      <c r="BI2159" s="2"/>
      <c r="BJ2159" s="2">
        <v>41862</v>
      </c>
      <c r="BK2159" s="1">
        <v>1.62</v>
      </c>
      <c r="BM2159" s="2">
        <v>41745</v>
      </c>
      <c r="BN2159" s="1">
        <v>0.90200000000000002</v>
      </c>
    </row>
    <row r="2160" spans="2:66">
      <c r="B2160" s="2">
        <v>42244</v>
      </c>
      <c r="C2160" s="1">
        <v>1.6400000000000001</v>
      </c>
      <c r="E2160" s="2">
        <v>41710</v>
      </c>
      <c r="F2160" s="1">
        <v>2.58</v>
      </c>
      <c r="H2160" s="2">
        <v>41731</v>
      </c>
      <c r="I2160" s="1">
        <v>2.88</v>
      </c>
      <c r="K2160" s="2">
        <v>41729</v>
      </c>
      <c r="L2160" s="1">
        <v>3.52</v>
      </c>
      <c r="N2160" s="2">
        <v>41737</v>
      </c>
      <c r="O2160" s="1">
        <v>3.1680000000000001</v>
      </c>
      <c r="Q2160" s="2">
        <v>41759</v>
      </c>
      <c r="R2160" s="1">
        <v>3.2749999999999999</v>
      </c>
      <c r="T2160" s="2">
        <v>41766</v>
      </c>
      <c r="U2160" s="1">
        <v>3.0024999999999999</v>
      </c>
      <c r="W2160" s="2">
        <v>41767</v>
      </c>
      <c r="X2160" s="1">
        <v>2.8624999999999998</v>
      </c>
      <c r="Z2160" s="2">
        <v>41754</v>
      </c>
      <c r="AA2160" s="1">
        <v>2.8075000000000001</v>
      </c>
      <c r="AC2160" s="2">
        <v>41757</v>
      </c>
      <c r="AD2160" s="1">
        <v>2.7025000000000001</v>
      </c>
      <c r="AF2160" s="2">
        <v>42200</v>
      </c>
      <c r="AG2160" s="1">
        <v>0.28849999999999998</v>
      </c>
      <c r="AI2160" s="2">
        <v>41746</v>
      </c>
      <c r="AJ2160" s="1">
        <v>3.5</v>
      </c>
      <c r="AL2160" s="2">
        <v>41747</v>
      </c>
      <c r="AM2160" s="1">
        <v>2.8250000000000002</v>
      </c>
      <c r="AO2160" s="2">
        <v>41745</v>
      </c>
      <c r="AP2160" s="1">
        <v>0.51349999999999996</v>
      </c>
      <c r="AR2160" s="2">
        <v>41738</v>
      </c>
      <c r="AS2160" s="1">
        <v>0.25600000000000001</v>
      </c>
      <c r="AU2160" s="2">
        <v>41745</v>
      </c>
      <c r="AV2160" s="1">
        <v>2.4009999999999998</v>
      </c>
      <c r="AX2160" s="2">
        <v>41744</v>
      </c>
      <c r="AY2160" s="1">
        <v>2.3290000000000002</v>
      </c>
      <c r="BA2160" s="116">
        <v>41745</v>
      </c>
      <c r="BB2160" s="1">
        <v>1.716</v>
      </c>
      <c r="BD2160" s="2">
        <v>41737</v>
      </c>
      <c r="BE2160" s="1">
        <v>0.47499999999999998</v>
      </c>
      <c r="BG2160" s="2">
        <v>41863</v>
      </c>
      <c r="BH2160" s="1">
        <v>2.46</v>
      </c>
      <c r="BI2160" s="2"/>
      <c r="BJ2160" s="2">
        <v>41863</v>
      </c>
      <c r="BK2160" s="1">
        <v>1.63</v>
      </c>
      <c r="BM2160" s="2">
        <v>41746</v>
      </c>
      <c r="BN2160" s="1">
        <v>0.95250000000000001</v>
      </c>
    </row>
    <row r="2161" spans="2:66">
      <c r="B2161" s="2">
        <v>42247</v>
      </c>
      <c r="C2161" s="1">
        <v>1.63</v>
      </c>
      <c r="E2161" s="2">
        <v>41711</v>
      </c>
      <c r="F2161" s="1">
        <v>2.5949999999999998</v>
      </c>
      <c r="H2161" s="2">
        <v>41732</v>
      </c>
      <c r="I2161" s="1">
        <v>2.883</v>
      </c>
      <c r="K2161" s="2">
        <v>41730</v>
      </c>
      <c r="L2161" s="1">
        <v>3.5350000000000001</v>
      </c>
      <c r="N2161" s="2">
        <v>41738</v>
      </c>
      <c r="O2161" s="1">
        <v>3.1429999999999998</v>
      </c>
      <c r="Q2161" s="2">
        <v>41760</v>
      </c>
      <c r="R2161" s="1">
        <v>3.2749999999999999</v>
      </c>
      <c r="T2161" s="2">
        <v>41767</v>
      </c>
      <c r="U2161" s="1">
        <v>3</v>
      </c>
      <c r="W2161" s="2">
        <v>41768</v>
      </c>
      <c r="X2161" s="1">
        <v>2.85</v>
      </c>
      <c r="Z2161" s="2">
        <v>41757</v>
      </c>
      <c r="AA2161" s="1">
        <v>2.8075000000000001</v>
      </c>
      <c r="AC2161" s="2">
        <v>41758</v>
      </c>
      <c r="AD2161" s="1">
        <v>2.7025000000000001</v>
      </c>
      <c r="AF2161" s="2">
        <v>42201</v>
      </c>
      <c r="AG2161" s="1">
        <v>0.28699999999999998</v>
      </c>
      <c r="AI2161" s="2">
        <v>41747</v>
      </c>
      <c r="AJ2161" s="1">
        <v>3.5024999999999999</v>
      </c>
      <c r="AL2161" s="2">
        <v>41750</v>
      </c>
      <c r="AM2161" s="1">
        <v>2.8029999999999999</v>
      </c>
      <c r="AO2161" s="2">
        <v>41746</v>
      </c>
      <c r="AP2161" s="1">
        <v>0.54049999999999998</v>
      </c>
      <c r="AR2161" s="2">
        <v>41739</v>
      </c>
      <c r="AS2161" s="1">
        <v>0.2545</v>
      </c>
      <c r="AU2161" s="2">
        <v>41746</v>
      </c>
      <c r="AV2161" s="1">
        <v>2.4426000000000001</v>
      </c>
      <c r="AX2161" s="2">
        <v>41745</v>
      </c>
      <c r="AY2161" s="1">
        <v>2.335</v>
      </c>
      <c r="BA2161" s="116">
        <v>41746</v>
      </c>
      <c r="BB2161" s="1">
        <v>1.764</v>
      </c>
      <c r="BD2161" s="2">
        <v>41738</v>
      </c>
      <c r="BE2161" s="1">
        <v>0.48</v>
      </c>
      <c r="BG2161" s="2">
        <v>41864</v>
      </c>
      <c r="BH2161" s="1">
        <v>2.4300000000000002</v>
      </c>
      <c r="BI2161" s="2"/>
      <c r="BJ2161" s="2">
        <v>41864</v>
      </c>
      <c r="BK2161" s="1">
        <v>1.5899999999999999</v>
      </c>
      <c r="BM2161" s="2">
        <v>41747</v>
      </c>
      <c r="BN2161" s="1">
        <v>0.95650000000000002</v>
      </c>
    </row>
    <row r="2162" spans="2:66">
      <c r="B2162" s="2">
        <v>42248</v>
      </c>
      <c r="C2162" s="1">
        <v>1.63</v>
      </c>
      <c r="E2162" s="2">
        <v>41712</v>
      </c>
      <c r="F2162" s="1">
        <v>2.5880000000000001</v>
      </c>
      <c r="H2162" s="2">
        <v>41733</v>
      </c>
      <c r="I2162" s="1">
        <v>2.887</v>
      </c>
      <c r="K2162" s="2">
        <v>41731</v>
      </c>
      <c r="L2162" s="1">
        <v>3.5590000000000002</v>
      </c>
      <c r="N2162" s="2">
        <v>41739</v>
      </c>
      <c r="O2162" s="1">
        <v>3.1469999999999998</v>
      </c>
      <c r="Q2162" s="2">
        <v>41761</v>
      </c>
      <c r="R2162" s="1">
        <v>3.2574999999999998</v>
      </c>
      <c r="T2162" s="2">
        <v>41768</v>
      </c>
      <c r="U2162" s="1">
        <v>2.9824999999999999</v>
      </c>
      <c r="W2162" s="2">
        <v>41771</v>
      </c>
      <c r="X2162" s="1">
        <v>2.855</v>
      </c>
      <c r="Z2162" s="2">
        <v>41758</v>
      </c>
      <c r="AA2162" s="1">
        <v>2.8050000000000002</v>
      </c>
      <c r="AC2162" s="2">
        <v>41759</v>
      </c>
      <c r="AD2162" s="1">
        <v>2.6949999999999998</v>
      </c>
      <c r="AF2162" s="2">
        <v>42202</v>
      </c>
      <c r="AG2162" s="1">
        <v>0.29175000000000001</v>
      </c>
      <c r="AI2162" s="2">
        <v>41750</v>
      </c>
      <c r="AJ2162" s="1">
        <v>3.488</v>
      </c>
      <c r="AL2162" s="2">
        <v>41751</v>
      </c>
      <c r="AM2162" s="1">
        <v>2.7970000000000002</v>
      </c>
      <c r="AO2162" s="2">
        <v>41747</v>
      </c>
      <c r="AP2162" s="1">
        <v>0.54</v>
      </c>
      <c r="AR2162" s="2">
        <v>41740</v>
      </c>
      <c r="AS2162" s="1">
        <v>0.252</v>
      </c>
      <c r="AU2162" s="2">
        <v>41747</v>
      </c>
      <c r="AV2162" s="1">
        <v>2.4455</v>
      </c>
      <c r="AX2162" s="2">
        <v>41746</v>
      </c>
      <c r="AY2162" s="1">
        <v>2.3786</v>
      </c>
      <c r="BA2162" s="116">
        <v>41747</v>
      </c>
      <c r="BB2162" s="1">
        <v>1.7675000000000001</v>
      </c>
      <c r="BD2162" s="2">
        <v>41739</v>
      </c>
      <c r="BE2162" s="1">
        <v>0.46</v>
      </c>
      <c r="BG2162" s="2">
        <v>41865</v>
      </c>
      <c r="BH2162" s="1">
        <v>2.4</v>
      </c>
      <c r="BI2162" s="2"/>
      <c r="BJ2162" s="2">
        <v>41865</v>
      </c>
      <c r="BK2162" s="1">
        <v>1.58</v>
      </c>
      <c r="BM2162" s="2">
        <v>41750</v>
      </c>
      <c r="BN2162" s="1">
        <v>0.95250000000000001</v>
      </c>
    </row>
    <row r="2163" spans="2:66">
      <c r="B2163" s="2">
        <v>42249</v>
      </c>
      <c r="C2163" s="1">
        <v>1.6099999999999999</v>
      </c>
      <c r="E2163" s="2">
        <v>41715</v>
      </c>
      <c r="F2163" s="1">
        <v>2.585</v>
      </c>
      <c r="H2163" s="2">
        <v>41736</v>
      </c>
      <c r="I2163" s="1">
        <v>2.87</v>
      </c>
      <c r="K2163" s="2">
        <v>41732</v>
      </c>
      <c r="L2163" s="1">
        <v>3.5629999999999997</v>
      </c>
      <c r="N2163" s="2">
        <v>41740</v>
      </c>
      <c r="O2163" s="1">
        <v>3.145</v>
      </c>
      <c r="Q2163" s="2">
        <v>41765</v>
      </c>
      <c r="R2163" s="1">
        <v>3.2574999999999998</v>
      </c>
      <c r="T2163" s="2">
        <v>41771</v>
      </c>
      <c r="U2163" s="1">
        <v>2.9874999999999998</v>
      </c>
      <c r="W2163" s="2">
        <v>41772</v>
      </c>
      <c r="X2163" s="1">
        <v>2.8650000000000002</v>
      </c>
      <c r="Z2163" s="2">
        <v>41759</v>
      </c>
      <c r="AA2163" s="1">
        <v>2.8025000000000002</v>
      </c>
      <c r="AC2163" s="2">
        <v>41760</v>
      </c>
      <c r="AD2163" s="1">
        <v>2.6949999999999998</v>
      </c>
      <c r="AF2163" s="2">
        <v>42205</v>
      </c>
      <c r="AG2163" s="1">
        <v>0.29499999999999998</v>
      </c>
      <c r="AI2163" s="2">
        <v>41751</v>
      </c>
      <c r="AJ2163" s="1">
        <v>3.4634999999999998</v>
      </c>
      <c r="AL2163" s="2">
        <v>41752</v>
      </c>
      <c r="AM2163" s="1">
        <v>2.7824999999999998</v>
      </c>
      <c r="AO2163" s="2">
        <v>41750</v>
      </c>
      <c r="AP2163" s="1">
        <v>0.52949999999999997</v>
      </c>
      <c r="AR2163" s="2">
        <v>41743</v>
      </c>
      <c r="AS2163" s="1">
        <v>0.25700000000000001</v>
      </c>
      <c r="AU2163" s="2">
        <v>41750</v>
      </c>
      <c r="AV2163" s="1">
        <v>2.4455</v>
      </c>
      <c r="AX2163" s="2">
        <v>41747</v>
      </c>
      <c r="AY2163" s="1">
        <v>2.3815</v>
      </c>
      <c r="BA2163" s="116">
        <v>41750</v>
      </c>
      <c r="BB2163" s="1">
        <v>1.748</v>
      </c>
      <c r="BD2163" s="2">
        <v>41740</v>
      </c>
      <c r="BE2163" s="1">
        <v>0.46750000000000003</v>
      </c>
      <c r="BG2163" s="2">
        <v>41866</v>
      </c>
      <c r="BH2163" s="1">
        <v>2.34</v>
      </c>
      <c r="BI2163" s="2"/>
      <c r="BJ2163" s="2">
        <v>41866</v>
      </c>
      <c r="BK2163" s="1">
        <v>1.55</v>
      </c>
      <c r="BM2163" s="2">
        <v>41751</v>
      </c>
      <c r="BN2163" s="1">
        <v>0.95</v>
      </c>
    </row>
    <row r="2164" spans="2:66">
      <c r="B2164" s="2">
        <v>42250</v>
      </c>
      <c r="C2164" s="1">
        <v>1.6099999999999999</v>
      </c>
      <c r="E2164" s="2">
        <v>41716</v>
      </c>
      <c r="F2164" s="1">
        <v>2.5830000000000002</v>
      </c>
      <c r="H2164" s="2">
        <v>41737</v>
      </c>
      <c r="I2164" s="1">
        <v>2.8780000000000001</v>
      </c>
      <c r="K2164" s="2">
        <v>41733</v>
      </c>
      <c r="L2164" s="1">
        <v>3.56</v>
      </c>
      <c r="N2164" s="2">
        <v>41743</v>
      </c>
      <c r="O2164" s="1">
        <v>3.1629999999999998</v>
      </c>
      <c r="Q2164" s="2">
        <v>41766</v>
      </c>
      <c r="R2164" s="1">
        <v>3.2225000000000001</v>
      </c>
      <c r="T2164" s="2">
        <v>41772</v>
      </c>
      <c r="U2164" s="1">
        <v>2.9975000000000001</v>
      </c>
      <c r="W2164" s="2">
        <v>41773</v>
      </c>
      <c r="X2164" s="1">
        <v>2.86</v>
      </c>
      <c r="Z2164" s="2">
        <v>41760</v>
      </c>
      <c r="AA2164" s="1">
        <v>2.8</v>
      </c>
      <c r="AC2164" s="2">
        <v>41761</v>
      </c>
      <c r="AD2164" s="1">
        <v>2.6850000000000001</v>
      </c>
      <c r="AF2164" s="2">
        <v>42206</v>
      </c>
      <c r="AG2164" s="1">
        <v>0.29409999999999997</v>
      </c>
      <c r="AI2164" s="2">
        <v>41752</v>
      </c>
      <c r="AJ2164" s="1">
        <v>3.4474999999999998</v>
      </c>
      <c r="AL2164" s="2">
        <v>41753</v>
      </c>
      <c r="AM2164" s="1">
        <v>2.7667000000000002</v>
      </c>
      <c r="AO2164" s="2">
        <v>41751</v>
      </c>
      <c r="AP2164" s="1">
        <v>0.53649999999999998</v>
      </c>
      <c r="AR2164" s="2">
        <v>41744</v>
      </c>
      <c r="AS2164" s="1">
        <v>0.255</v>
      </c>
      <c r="AU2164" s="2">
        <v>41751</v>
      </c>
      <c r="AV2164" s="1">
        <v>2.4300000000000002</v>
      </c>
      <c r="AX2164" s="2">
        <v>41750</v>
      </c>
      <c r="AY2164" s="1">
        <v>2.3810000000000002</v>
      </c>
      <c r="BA2164" s="116">
        <v>41751</v>
      </c>
      <c r="BB2164" s="1">
        <v>1.7570000000000001</v>
      </c>
      <c r="BD2164" s="2">
        <v>41743</v>
      </c>
      <c r="BE2164" s="1">
        <v>0.45800000000000002</v>
      </c>
      <c r="BG2164" s="2">
        <v>41869</v>
      </c>
      <c r="BH2164" s="1">
        <v>2.39</v>
      </c>
      <c r="BI2164" s="2"/>
      <c r="BJ2164" s="2">
        <v>41869</v>
      </c>
      <c r="BK2164" s="1">
        <v>1.58</v>
      </c>
      <c r="BM2164" s="2">
        <v>41752</v>
      </c>
      <c r="BN2164" s="1">
        <v>0.96299999999999997</v>
      </c>
    </row>
    <row r="2165" spans="2:66">
      <c r="B2165" s="2">
        <v>42251</v>
      </c>
      <c r="C2165" s="1">
        <v>1.6</v>
      </c>
      <c r="E2165" s="2">
        <v>41717</v>
      </c>
      <c r="F2165" s="1">
        <v>2.5830000000000002</v>
      </c>
      <c r="H2165" s="2">
        <v>41738</v>
      </c>
      <c r="I2165" s="1">
        <v>2.855</v>
      </c>
      <c r="K2165" s="2">
        <v>41736</v>
      </c>
      <c r="L2165" s="1">
        <v>3.5300000000000002</v>
      </c>
      <c r="N2165" s="2">
        <v>41744</v>
      </c>
      <c r="O2165" s="1">
        <v>3.1680000000000001</v>
      </c>
      <c r="Q2165" s="2">
        <v>41767</v>
      </c>
      <c r="R2165" s="1">
        <v>3.2174999999999998</v>
      </c>
      <c r="T2165" s="2">
        <v>41773</v>
      </c>
      <c r="U2165" s="1">
        <v>2.99</v>
      </c>
      <c r="W2165" s="2">
        <v>41774</v>
      </c>
      <c r="X2165" s="1">
        <v>2.8325</v>
      </c>
      <c r="Z2165" s="2">
        <v>41761</v>
      </c>
      <c r="AA2165" s="1">
        <v>2.7824999999999998</v>
      </c>
      <c r="AC2165" s="2">
        <v>41765</v>
      </c>
      <c r="AD2165" s="1">
        <v>2.6825000000000001</v>
      </c>
      <c r="AF2165" s="2">
        <v>42207</v>
      </c>
      <c r="AG2165" s="1">
        <v>0.29249999999999998</v>
      </c>
      <c r="AI2165" s="2">
        <v>41753</v>
      </c>
      <c r="AJ2165" s="1">
        <v>3.4209999999999998</v>
      </c>
      <c r="AL2165" s="2">
        <v>41754</v>
      </c>
      <c r="AM2165" s="1">
        <v>2.754</v>
      </c>
      <c r="AO2165" s="2">
        <v>41752</v>
      </c>
      <c r="AP2165" s="1">
        <v>0.53349999999999997</v>
      </c>
      <c r="AR2165" s="2">
        <v>41745</v>
      </c>
      <c r="AS2165" s="1">
        <v>0.25590000000000002</v>
      </c>
      <c r="AU2165" s="2">
        <v>41752</v>
      </c>
      <c r="AV2165" s="1">
        <v>2.4260000000000002</v>
      </c>
      <c r="AX2165" s="2">
        <v>41751</v>
      </c>
      <c r="AY2165" s="1">
        <v>2.3679999999999999</v>
      </c>
      <c r="BA2165" s="116">
        <v>41752</v>
      </c>
      <c r="BB2165" s="1">
        <v>1.7570000000000001</v>
      </c>
      <c r="BD2165" s="2">
        <v>41744</v>
      </c>
      <c r="BE2165" s="1">
        <v>0.44</v>
      </c>
      <c r="BG2165" s="2">
        <v>41870</v>
      </c>
      <c r="BH2165" s="1">
        <v>2.4</v>
      </c>
      <c r="BI2165" s="2"/>
      <c r="BJ2165" s="2">
        <v>41870</v>
      </c>
      <c r="BK2165" s="1">
        <v>1.5899999999999999</v>
      </c>
      <c r="BM2165" s="2">
        <v>41753</v>
      </c>
      <c r="BN2165" s="1">
        <v>0.97199999999999998</v>
      </c>
    </row>
    <row r="2166" spans="2:66">
      <c r="B2166" s="2">
        <v>42254</v>
      </c>
      <c r="C2166" s="1">
        <v>1.6</v>
      </c>
      <c r="E2166" s="2">
        <v>41718</v>
      </c>
      <c r="F2166" s="1">
        <v>2.58</v>
      </c>
      <c r="H2166" s="2">
        <v>41739</v>
      </c>
      <c r="I2166" s="1">
        <v>2.8580000000000001</v>
      </c>
      <c r="K2166" s="2">
        <v>41737</v>
      </c>
      <c r="L2166" s="1">
        <v>3.5449999999999999</v>
      </c>
      <c r="N2166" s="2">
        <v>41745</v>
      </c>
      <c r="O2166" s="1">
        <v>3.18</v>
      </c>
      <c r="Q2166" s="2">
        <v>41768</v>
      </c>
      <c r="R2166" s="1">
        <v>3.1949999999999998</v>
      </c>
      <c r="T2166" s="2">
        <v>41774</v>
      </c>
      <c r="U2166" s="1">
        <v>2.9474999999999998</v>
      </c>
      <c r="W2166" s="2">
        <v>41775</v>
      </c>
      <c r="X2166" s="1">
        <v>2.8374999999999999</v>
      </c>
      <c r="Z2166" s="2">
        <v>41765</v>
      </c>
      <c r="AA2166" s="1">
        <v>2.7824999999999998</v>
      </c>
      <c r="AC2166" s="2">
        <v>41766</v>
      </c>
      <c r="AD2166" s="1">
        <v>2.6749999999999998</v>
      </c>
      <c r="AF2166" s="2">
        <v>42208</v>
      </c>
      <c r="AG2166" s="1">
        <v>0.29509999999999997</v>
      </c>
      <c r="AI2166" s="2">
        <v>41754</v>
      </c>
      <c r="AJ2166" s="1">
        <v>3.4175</v>
      </c>
      <c r="AL2166" s="2">
        <v>41757</v>
      </c>
      <c r="AM2166" s="1">
        <v>2.7854999999999999</v>
      </c>
      <c r="AO2166" s="2">
        <v>41753</v>
      </c>
      <c r="AP2166" s="1">
        <v>0.53749999999999998</v>
      </c>
      <c r="AR2166" s="2">
        <v>41746</v>
      </c>
      <c r="AS2166" s="1">
        <v>0.26200000000000001</v>
      </c>
      <c r="AU2166" s="2">
        <v>41753</v>
      </c>
      <c r="AV2166" s="1">
        <v>2.415</v>
      </c>
      <c r="AX2166" s="2">
        <v>41752</v>
      </c>
      <c r="AY2166" s="1">
        <v>2.3639999999999999</v>
      </c>
      <c r="BA2166" s="116">
        <v>41753</v>
      </c>
      <c r="BB2166" s="1">
        <v>1.7549999999999999</v>
      </c>
      <c r="BD2166" s="2">
        <v>41745</v>
      </c>
      <c r="BE2166" s="1">
        <v>0.44729999999999998</v>
      </c>
      <c r="BG2166" s="2">
        <v>41871</v>
      </c>
      <c r="BH2166" s="1">
        <v>2.4300000000000002</v>
      </c>
      <c r="BI2166" s="2"/>
      <c r="BJ2166" s="2">
        <v>41871</v>
      </c>
      <c r="BK2166" s="1">
        <v>1.65</v>
      </c>
      <c r="BM2166" s="2">
        <v>41754</v>
      </c>
      <c r="BN2166" s="1">
        <v>0.95450000000000002</v>
      </c>
    </row>
    <row r="2167" spans="2:66">
      <c r="B2167" s="2">
        <v>42255</v>
      </c>
      <c r="C2167" s="1">
        <v>1.6</v>
      </c>
      <c r="E2167" s="2">
        <v>41719</v>
      </c>
      <c r="F2167" s="1">
        <v>2.58</v>
      </c>
      <c r="H2167" s="2">
        <v>41740</v>
      </c>
      <c r="I2167" s="1">
        <v>2.8570000000000002</v>
      </c>
      <c r="K2167" s="2">
        <v>41738</v>
      </c>
      <c r="L2167" s="1">
        <v>3.5230000000000001</v>
      </c>
      <c r="N2167" s="2">
        <v>41746</v>
      </c>
      <c r="O2167" s="1">
        <v>3.16</v>
      </c>
      <c r="Q2167" s="2">
        <v>41771</v>
      </c>
      <c r="R2167" s="1">
        <v>3.2</v>
      </c>
      <c r="T2167" s="2">
        <v>41775</v>
      </c>
      <c r="U2167" s="1">
        <v>2.9550000000000001</v>
      </c>
      <c r="W2167" s="2">
        <v>41778</v>
      </c>
      <c r="X2167" s="1">
        <v>2.84</v>
      </c>
      <c r="Z2167" s="2">
        <v>41766</v>
      </c>
      <c r="AA2167" s="1">
        <v>2.77</v>
      </c>
      <c r="AC2167" s="2">
        <v>41767</v>
      </c>
      <c r="AD2167" s="1">
        <v>2.6775000000000002</v>
      </c>
      <c r="AF2167" s="2">
        <v>42209</v>
      </c>
      <c r="AG2167" s="1">
        <v>0.29360000000000003</v>
      </c>
      <c r="AI2167" s="2">
        <v>41757</v>
      </c>
      <c r="AJ2167" s="1">
        <v>3.4595000000000002</v>
      </c>
      <c r="AL2167" s="2">
        <v>41758</v>
      </c>
      <c r="AM2167" s="1">
        <v>2.7715000000000001</v>
      </c>
      <c r="AO2167" s="2">
        <v>41754</v>
      </c>
      <c r="AP2167" s="1">
        <v>0.53600000000000003</v>
      </c>
      <c r="AR2167" s="2">
        <v>41747</v>
      </c>
      <c r="AS2167" s="1">
        <v>0.26200000000000001</v>
      </c>
      <c r="AU2167" s="2">
        <v>41754</v>
      </c>
      <c r="AV2167" s="1">
        <v>2.3769999999999998</v>
      </c>
      <c r="AX2167" s="2">
        <v>41753</v>
      </c>
      <c r="AY2167" s="1">
        <v>2.3559999999999999</v>
      </c>
      <c r="BA2167" s="116">
        <v>41754</v>
      </c>
      <c r="BB2167" s="1">
        <v>1.728</v>
      </c>
      <c r="BD2167" s="2">
        <v>41746</v>
      </c>
      <c r="BE2167" s="1">
        <v>0.47299999999999998</v>
      </c>
      <c r="BG2167" s="2">
        <v>41872</v>
      </c>
      <c r="BH2167" s="1">
        <v>2.41</v>
      </c>
      <c r="BI2167" s="2"/>
      <c r="BJ2167" s="2">
        <v>41872</v>
      </c>
      <c r="BK2167" s="1">
        <v>1.6400000000000001</v>
      </c>
      <c r="BM2167" s="2">
        <v>41757</v>
      </c>
      <c r="BN2167" s="1">
        <v>0.95840000000000003</v>
      </c>
    </row>
    <row r="2168" spans="2:66">
      <c r="B2168" s="2">
        <v>42256</v>
      </c>
      <c r="C2168" s="1">
        <v>1.6</v>
      </c>
      <c r="E2168" s="2">
        <v>41722</v>
      </c>
      <c r="F2168" s="1">
        <v>2.58</v>
      </c>
      <c r="H2168" s="2">
        <v>41743</v>
      </c>
      <c r="I2168" s="1">
        <v>2.8730000000000002</v>
      </c>
      <c r="K2168" s="2">
        <v>41739</v>
      </c>
      <c r="L2168" s="1">
        <v>3.5350000000000001</v>
      </c>
      <c r="N2168" s="2">
        <v>41747</v>
      </c>
      <c r="O2168" s="1">
        <v>3.1749999999999998</v>
      </c>
      <c r="Q2168" s="2">
        <v>41772</v>
      </c>
      <c r="R2168" s="1">
        <v>3.2075</v>
      </c>
      <c r="T2168" s="2">
        <v>41778</v>
      </c>
      <c r="U2168" s="1">
        <v>2.96</v>
      </c>
      <c r="W2168" s="2">
        <v>41779</v>
      </c>
      <c r="X2168" s="1">
        <v>2.847</v>
      </c>
      <c r="Z2168" s="2">
        <v>41767</v>
      </c>
      <c r="AA2168" s="1">
        <v>2.7725</v>
      </c>
      <c r="AC2168" s="2">
        <v>41768</v>
      </c>
      <c r="AD2168" s="1">
        <v>2.6724999999999999</v>
      </c>
      <c r="AF2168" s="2">
        <v>42212</v>
      </c>
      <c r="AG2168" s="1">
        <v>0.29409999999999997</v>
      </c>
      <c r="AI2168" s="2">
        <v>41758</v>
      </c>
      <c r="AJ2168" s="1">
        <v>3.4544999999999999</v>
      </c>
      <c r="AL2168" s="2">
        <v>41759</v>
      </c>
      <c r="AM2168" s="1">
        <v>2.7320000000000002</v>
      </c>
      <c r="AO2168" s="2">
        <v>41757</v>
      </c>
      <c r="AP2168" s="1">
        <v>0.53800000000000003</v>
      </c>
      <c r="AR2168" s="2">
        <v>41750</v>
      </c>
      <c r="AS2168" s="1">
        <v>0.25600000000000001</v>
      </c>
      <c r="AU2168" s="2">
        <v>41757</v>
      </c>
      <c r="AV2168" s="1">
        <v>2.383</v>
      </c>
      <c r="AX2168" s="2">
        <v>41754</v>
      </c>
      <c r="AY2168" s="1">
        <v>2.3199999999999998</v>
      </c>
      <c r="BA2168" s="116">
        <v>41757</v>
      </c>
      <c r="BB2168" s="1">
        <v>1.732</v>
      </c>
      <c r="BD2168" s="2">
        <v>41751</v>
      </c>
      <c r="BE2168" s="1">
        <v>0.47099999999999997</v>
      </c>
      <c r="BG2168" s="2">
        <v>41873</v>
      </c>
      <c r="BH2168" s="1">
        <v>2.4</v>
      </c>
      <c r="BI2168" s="2"/>
      <c r="BJ2168" s="2">
        <v>41873</v>
      </c>
      <c r="BK2168" s="1">
        <v>1.6800000000000002</v>
      </c>
      <c r="BM2168" s="2">
        <v>41758</v>
      </c>
      <c r="BN2168" s="1">
        <v>0.93700000000000006</v>
      </c>
    </row>
    <row r="2169" spans="2:66">
      <c r="B2169" s="2">
        <v>42257</v>
      </c>
      <c r="C2169" s="1">
        <v>1.6</v>
      </c>
      <c r="E2169" s="2">
        <v>41723</v>
      </c>
      <c r="F2169" s="1">
        <v>2.5779999999999998</v>
      </c>
      <c r="H2169" s="2">
        <v>41744</v>
      </c>
      <c r="I2169" s="1">
        <v>2.879</v>
      </c>
      <c r="K2169" s="2">
        <v>41740</v>
      </c>
      <c r="L2169" s="1">
        <v>3.5339999999999998</v>
      </c>
      <c r="N2169" s="2">
        <v>41750</v>
      </c>
      <c r="O2169" s="1">
        <v>3.1840000000000002</v>
      </c>
      <c r="Q2169" s="2">
        <v>41773</v>
      </c>
      <c r="R2169" s="1">
        <v>3.1949999999999998</v>
      </c>
      <c r="T2169" s="2">
        <v>41779</v>
      </c>
      <c r="U2169" s="1">
        <v>2.9699999999999998</v>
      </c>
      <c r="W2169" s="2">
        <v>41780</v>
      </c>
      <c r="X2169" s="1">
        <v>2.8449999999999998</v>
      </c>
      <c r="Z2169" s="2">
        <v>41768</v>
      </c>
      <c r="AA2169" s="1">
        <v>2.7650000000000001</v>
      </c>
      <c r="AC2169" s="2">
        <v>41771</v>
      </c>
      <c r="AD2169" s="1">
        <v>2.6749999999999998</v>
      </c>
      <c r="AF2169" s="2">
        <v>42213</v>
      </c>
      <c r="AG2169" s="1">
        <v>0.29680000000000001</v>
      </c>
      <c r="AI2169" s="2">
        <v>41759</v>
      </c>
      <c r="AJ2169" s="1">
        <v>3.4260000000000002</v>
      </c>
      <c r="AL2169" s="2">
        <v>41760</v>
      </c>
      <c r="AM2169" s="1">
        <v>2.71</v>
      </c>
      <c r="AO2169" s="2">
        <v>41758</v>
      </c>
      <c r="AP2169" s="1">
        <v>0.54500000000000004</v>
      </c>
      <c r="AR2169" s="2">
        <v>41751</v>
      </c>
      <c r="AS2169" s="1">
        <v>0.26</v>
      </c>
      <c r="AU2169" s="2">
        <v>41758</v>
      </c>
      <c r="AV2169" s="1">
        <v>2.3887</v>
      </c>
      <c r="AX2169" s="2">
        <v>41757</v>
      </c>
      <c r="AY2169" s="1">
        <v>2.3260000000000001</v>
      </c>
      <c r="BA2169" s="116">
        <v>41758</v>
      </c>
      <c r="BB2169" s="1">
        <v>1.7330000000000001</v>
      </c>
      <c r="BD2169" s="2">
        <v>41752</v>
      </c>
      <c r="BE2169" s="1">
        <v>0.48</v>
      </c>
      <c r="BG2169" s="2">
        <v>41876</v>
      </c>
      <c r="BH2169" s="1">
        <v>2.39</v>
      </c>
      <c r="BI2169" s="2"/>
      <c r="BJ2169" s="2">
        <v>41876</v>
      </c>
      <c r="BK2169" s="1">
        <v>1.69</v>
      </c>
      <c r="BM2169" s="2">
        <v>41759</v>
      </c>
      <c r="BN2169" s="1">
        <v>0.91559999999999997</v>
      </c>
    </row>
    <row r="2170" spans="2:66">
      <c r="B2170" s="2">
        <v>42258</v>
      </c>
      <c r="C2170" s="1">
        <v>1.6</v>
      </c>
      <c r="E2170" s="2">
        <v>41724</v>
      </c>
      <c r="F2170" s="1">
        <v>2.5779999999999998</v>
      </c>
      <c r="H2170" s="2">
        <v>41745</v>
      </c>
      <c r="I2170" s="1">
        <v>2.8879999999999999</v>
      </c>
      <c r="K2170" s="2">
        <v>41743</v>
      </c>
      <c r="L2170" s="1">
        <v>3.5380000000000003</v>
      </c>
      <c r="N2170" s="2">
        <v>41751</v>
      </c>
      <c r="O2170" s="1">
        <v>3.1749999999999998</v>
      </c>
      <c r="Q2170" s="2">
        <v>41774</v>
      </c>
      <c r="R2170" s="1">
        <v>3.1375000000000002</v>
      </c>
      <c r="T2170" s="2">
        <v>41780</v>
      </c>
      <c r="U2170" s="1">
        <v>2.9649999999999999</v>
      </c>
      <c r="W2170" s="2">
        <v>41781</v>
      </c>
      <c r="X2170" s="1">
        <v>2.8574999999999999</v>
      </c>
      <c r="Z2170" s="2">
        <v>41771</v>
      </c>
      <c r="AA2170" s="1">
        <v>2.77</v>
      </c>
      <c r="AC2170" s="2">
        <v>41772</v>
      </c>
      <c r="AD2170" s="1">
        <v>2.68</v>
      </c>
      <c r="AF2170" s="2">
        <v>42214</v>
      </c>
      <c r="AG2170" s="1">
        <v>0.29680000000000001</v>
      </c>
      <c r="AI2170" s="2">
        <v>41760</v>
      </c>
      <c r="AJ2170" s="1">
        <v>3.3864999999999998</v>
      </c>
      <c r="AL2170" s="2">
        <v>41761</v>
      </c>
      <c r="AM2170" s="1">
        <v>2.6819999999999999</v>
      </c>
      <c r="AO2170" s="2">
        <v>41759</v>
      </c>
      <c r="AP2170" s="1">
        <v>0.52349999999999997</v>
      </c>
      <c r="AR2170" s="2">
        <v>41752</v>
      </c>
      <c r="AS2170" s="1">
        <v>0.26</v>
      </c>
      <c r="AU2170" s="2">
        <v>41759</v>
      </c>
      <c r="AV2170" s="1">
        <v>2.367</v>
      </c>
      <c r="AX2170" s="2">
        <v>41758</v>
      </c>
      <c r="AY2170" s="1">
        <v>2.3348</v>
      </c>
      <c r="BA2170" s="116">
        <v>41759</v>
      </c>
      <c r="BB2170" s="1">
        <v>1.7069999999999999</v>
      </c>
      <c r="BD2170" s="2">
        <v>41753</v>
      </c>
      <c r="BE2170" s="1">
        <v>0.48599999999999999</v>
      </c>
      <c r="BG2170" s="2">
        <v>41877</v>
      </c>
      <c r="BH2170" s="1">
        <v>2.39</v>
      </c>
      <c r="BI2170" s="2"/>
      <c r="BJ2170" s="2">
        <v>41877</v>
      </c>
      <c r="BK2170" s="1">
        <v>1.6800000000000002</v>
      </c>
      <c r="BM2170" s="2">
        <v>41760</v>
      </c>
      <c r="BN2170" s="1">
        <v>0.91549999999999998</v>
      </c>
    </row>
    <row r="2171" spans="2:66">
      <c r="B2171" s="2">
        <v>42261</v>
      </c>
      <c r="C2171" s="1">
        <v>1.6</v>
      </c>
      <c r="E2171" s="2">
        <v>41725</v>
      </c>
      <c r="F2171" s="1">
        <v>2.5750000000000002</v>
      </c>
      <c r="H2171" s="2">
        <v>41746</v>
      </c>
      <c r="I2171" s="1">
        <v>2.87</v>
      </c>
      <c r="K2171" s="2">
        <v>41744</v>
      </c>
      <c r="L2171" s="1">
        <v>3.5380000000000003</v>
      </c>
      <c r="N2171" s="2">
        <v>41752</v>
      </c>
      <c r="O2171" s="1">
        <v>3.18</v>
      </c>
      <c r="Q2171" s="2">
        <v>41775</v>
      </c>
      <c r="R2171" s="1">
        <v>3.15</v>
      </c>
      <c r="T2171" s="2">
        <v>41781</v>
      </c>
      <c r="U2171" s="1">
        <v>2.9824999999999999</v>
      </c>
      <c r="W2171" s="2">
        <v>41782</v>
      </c>
      <c r="X2171" s="1">
        <v>2.8475000000000001</v>
      </c>
      <c r="Z2171" s="2">
        <v>41772</v>
      </c>
      <c r="AA2171" s="1">
        <v>2.7800000000000002</v>
      </c>
      <c r="AC2171" s="2">
        <v>41773</v>
      </c>
      <c r="AD2171" s="1">
        <v>2.6775000000000002</v>
      </c>
      <c r="AF2171" s="2">
        <v>42215</v>
      </c>
      <c r="AG2171" s="1">
        <v>0.30009999999999998</v>
      </c>
      <c r="AI2171" s="2">
        <v>41761</v>
      </c>
      <c r="AJ2171" s="1">
        <v>3.3439999999999999</v>
      </c>
      <c r="AL2171" s="2">
        <v>41764</v>
      </c>
      <c r="AM2171" s="1">
        <v>2.7075</v>
      </c>
      <c r="AO2171" s="2">
        <v>41760</v>
      </c>
      <c r="AP2171" s="1">
        <v>0.52649999999999997</v>
      </c>
      <c r="AR2171" s="2">
        <v>41753</v>
      </c>
      <c r="AS2171" s="1">
        <v>0.26150000000000001</v>
      </c>
      <c r="AU2171" s="2">
        <v>41760</v>
      </c>
      <c r="AV2171" s="1">
        <v>2.3654999999999999</v>
      </c>
      <c r="AX2171" s="2">
        <v>41759</v>
      </c>
      <c r="AY2171" s="1">
        <v>2.3079999999999998</v>
      </c>
      <c r="BA2171" s="116">
        <v>41760</v>
      </c>
      <c r="BB2171" s="1">
        <v>1.7090000000000001</v>
      </c>
      <c r="BD2171" s="2">
        <v>41754</v>
      </c>
      <c r="BE2171" s="1">
        <v>0.47949999999999998</v>
      </c>
      <c r="BG2171" s="2">
        <v>41878</v>
      </c>
      <c r="BH2171" s="1">
        <v>2.37</v>
      </c>
      <c r="BI2171" s="2"/>
      <c r="BJ2171" s="2">
        <v>41878</v>
      </c>
      <c r="BK2171" s="1">
        <v>1.65</v>
      </c>
      <c r="BM2171" s="2">
        <v>41761</v>
      </c>
      <c r="BN2171" s="1">
        <v>0.89759999999999995</v>
      </c>
    </row>
    <row r="2172" spans="2:66">
      <c r="B2172" s="2">
        <v>42262</v>
      </c>
      <c r="C2172" s="1">
        <v>1.6</v>
      </c>
      <c r="E2172" s="2">
        <v>41726</v>
      </c>
      <c r="F2172" s="1">
        <v>2.5779999999999998</v>
      </c>
      <c r="H2172" s="2">
        <v>41747</v>
      </c>
      <c r="I2172" s="1">
        <v>2.8769999999999998</v>
      </c>
      <c r="K2172" s="2">
        <v>41745</v>
      </c>
      <c r="L2172" s="1">
        <v>3.548</v>
      </c>
      <c r="N2172" s="2">
        <v>41753</v>
      </c>
      <c r="O2172" s="1">
        <v>3.18</v>
      </c>
      <c r="Q2172" s="2">
        <v>41778</v>
      </c>
      <c r="R2172" s="1">
        <v>3.15</v>
      </c>
      <c r="T2172" s="2">
        <v>41782</v>
      </c>
      <c r="U2172" s="1">
        <v>2.9699999999999998</v>
      </c>
      <c r="W2172" s="2">
        <v>41785</v>
      </c>
      <c r="X2172" s="1">
        <v>2.8449999999999998</v>
      </c>
      <c r="Z2172" s="2">
        <v>41773</v>
      </c>
      <c r="AA2172" s="1">
        <v>2.7749999999999999</v>
      </c>
      <c r="AC2172" s="2">
        <v>41774</v>
      </c>
      <c r="AD2172" s="1">
        <v>2.67</v>
      </c>
      <c r="AF2172" s="2">
        <v>42216</v>
      </c>
      <c r="AG2172" s="1">
        <v>0.30859999999999999</v>
      </c>
      <c r="AI2172" s="2">
        <v>41764</v>
      </c>
      <c r="AJ2172" s="1">
        <v>3.383</v>
      </c>
      <c r="AL2172" s="2">
        <v>41765</v>
      </c>
      <c r="AM2172" s="1">
        <v>2.6875</v>
      </c>
      <c r="AO2172" s="2">
        <v>41761</v>
      </c>
      <c r="AP2172" s="1">
        <v>0.54900000000000004</v>
      </c>
      <c r="AR2172" s="2">
        <v>41754</v>
      </c>
      <c r="AS2172" s="1">
        <v>0.26150000000000001</v>
      </c>
      <c r="AU2172" s="2">
        <v>41761</v>
      </c>
      <c r="AV2172" s="1">
        <v>2.3529999999999998</v>
      </c>
      <c r="AX2172" s="2">
        <v>41760</v>
      </c>
      <c r="AY2172" s="1">
        <v>2.3054999999999999</v>
      </c>
      <c r="BA2172" s="116">
        <v>41761</v>
      </c>
      <c r="BB2172" s="1">
        <v>1.6992</v>
      </c>
      <c r="BD2172" s="2">
        <v>41757</v>
      </c>
      <c r="BE2172" s="1">
        <v>0.48199999999999998</v>
      </c>
      <c r="BG2172" s="2">
        <v>41879</v>
      </c>
      <c r="BH2172" s="1">
        <v>2.34</v>
      </c>
      <c r="BI2172" s="2"/>
      <c r="BJ2172" s="2">
        <v>41879</v>
      </c>
      <c r="BK2172" s="1">
        <v>1.63</v>
      </c>
      <c r="BM2172" s="2">
        <v>41764</v>
      </c>
      <c r="BN2172" s="1">
        <v>0.90700000000000003</v>
      </c>
    </row>
    <row r="2173" spans="2:66">
      <c r="B2173" s="2">
        <v>42263</v>
      </c>
      <c r="C2173" s="1">
        <v>1.6</v>
      </c>
      <c r="E2173" s="2">
        <v>41729</v>
      </c>
      <c r="F2173" s="1">
        <v>2.5750000000000002</v>
      </c>
      <c r="H2173" s="2">
        <v>41750</v>
      </c>
      <c r="I2173" s="1">
        <v>2.8849999999999998</v>
      </c>
      <c r="K2173" s="2">
        <v>41746</v>
      </c>
      <c r="L2173" s="1">
        <v>3.5169999999999999</v>
      </c>
      <c r="N2173" s="2">
        <v>41754</v>
      </c>
      <c r="O2173" s="1">
        <v>3.17</v>
      </c>
      <c r="Q2173" s="2">
        <v>41779</v>
      </c>
      <c r="R2173" s="1">
        <v>3.1625000000000001</v>
      </c>
      <c r="T2173" s="2">
        <v>41785</v>
      </c>
      <c r="U2173" s="1">
        <v>2.9675000000000002</v>
      </c>
      <c r="W2173" s="2">
        <v>41786</v>
      </c>
      <c r="X2173" s="1">
        <v>2.8475000000000001</v>
      </c>
      <c r="Z2173" s="2">
        <v>41774</v>
      </c>
      <c r="AA2173" s="1">
        <v>2.7524999999999999</v>
      </c>
      <c r="AC2173" s="2">
        <v>41775</v>
      </c>
      <c r="AD2173" s="1">
        <v>2.6724999999999999</v>
      </c>
      <c r="AF2173" s="2">
        <v>42219</v>
      </c>
      <c r="AG2173" s="1">
        <v>0.30370000000000003</v>
      </c>
      <c r="AI2173" s="2">
        <v>41765</v>
      </c>
      <c r="AJ2173" s="1">
        <v>3.3544999999999998</v>
      </c>
      <c r="AL2173" s="2">
        <v>41766</v>
      </c>
      <c r="AM2173" s="1">
        <v>2.6745000000000001</v>
      </c>
      <c r="AO2173" s="2">
        <v>41764</v>
      </c>
      <c r="AP2173" s="1">
        <v>0.55200000000000005</v>
      </c>
      <c r="AR2173" s="2">
        <v>41757</v>
      </c>
      <c r="AS2173" s="1">
        <v>0.26100000000000001</v>
      </c>
      <c r="AU2173" s="2">
        <v>41764</v>
      </c>
      <c r="AV2173" s="1">
        <v>2.3773</v>
      </c>
      <c r="AX2173" s="2">
        <v>41761</v>
      </c>
      <c r="AY2173" s="1">
        <v>2.302</v>
      </c>
      <c r="BA2173" s="116">
        <v>41764</v>
      </c>
      <c r="BB2173" s="1">
        <v>1.7105000000000001</v>
      </c>
      <c r="BD2173" s="2">
        <v>41758</v>
      </c>
      <c r="BE2173" s="1">
        <v>0.45500000000000002</v>
      </c>
      <c r="BG2173" s="2">
        <v>41880</v>
      </c>
      <c r="BH2173" s="1">
        <v>2.35</v>
      </c>
      <c r="BI2173" s="2"/>
      <c r="BJ2173" s="2">
        <v>41880</v>
      </c>
      <c r="BK2173" s="1">
        <v>1.63</v>
      </c>
      <c r="BM2173" s="2">
        <v>41765</v>
      </c>
      <c r="BN2173" s="1">
        <v>0.92449999999999999</v>
      </c>
    </row>
    <row r="2174" spans="2:66">
      <c r="B2174" s="2">
        <v>42264</v>
      </c>
      <c r="C2174" s="1">
        <v>1.6</v>
      </c>
      <c r="E2174" s="2">
        <v>41730</v>
      </c>
      <c r="F2174" s="1">
        <v>2.5750000000000002</v>
      </c>
      <c r="H2174" s="2">
        <v>41751</v>
      </c>
      <c r="I2174" s="1">
        <v>2.875</v>
      </c>
      <c r="K2174" s="2">
        <v>41747</v>
      </c>
      <c r="L2174" s="1">
        <v>3.54</v>
      </c>
      <c r="N2174" s="2">
        <v>41757</v>
      </c>
      <c r="O2174" s="1">
        <v>3.17</v>
      </c>
      <c r="Q2174" s="2">
        <v>41780</v>
      </c>
      <c r="R2174" s="1">
        <v>3.1549999999999998</v>
      </c>
      <c r="T2174" s="2">
        <v>41786</v>
      </c>
      <c r="U2174" s="1">
        <v>2.9699999999999998</v>
      </c>
      <c r="W2174" s="2">
        <v>41787</v>
      </c>
      <c r="X2174" s="1">
        <v>2.84</v>
      </c>
      <c r="Z2174" s="2">
        <v>41775</v>
      </c>
      <c r="AA2174" s="1">
        <v>2.7574999999999998</v>
      </c>
      <c r="AC2174" s="2">
        <v>41778</v>
      </c>
      <c r="AD2174" s="1">
        <v>2.6749999999999998</v>
      </c>
      <c r="AF2174" s="2">
        <v>42220</v>
      </c>
      <c r="AG2174" s="1">
        <v>0.30109999999999998</v>
      </c>
      <c r="AI2174" s="2">
        <v>41766</v>
      </c>
      <c r="AJ2174" s="1">
        <v>3.371</v>
      </c>
      <c r="AL2174" s="2">
        <v>41767</v>
      </c>
      <c r="AM2174" s="1">
        <v>2.6724999999999999</v>
      </c>
      <c r="AO2174" s="2">
        <v>41765</v>
      </c>
      <c r="AP2174" s="1">
        <v>0.55300000000000005</v>
      </c>
      <c r="AR2174" s="2">
        <v>41758</v>
      </c>
      <c r="AS2174" s="1">
        <v>0.26400000000000001</v>
      </c>
      <c r="AU2174" s="2">
        <v>41765</v>
      </c>
      <c r="AV2174" s="1">
        <v>2.3730000000000002</v>
      </c>
      <c r="AX2174" s="2">
        <v>41764</v>
      </c>
      <c r="AY2174" s="1">
        <v>2.3140000000000001</v>
      </c>
      <c r="BA2174" s="116">
        <v>41765</v>
      </c>
      <c r="BB2174" s="1">
        <v>1.7115</v>
      </c>
      <c r="BD2174" s="2">
        <v>41759</v>
      </c>
      <c r="BE2174" s="1">
        <v>0.44800000000000001</v>
      </c>
      <c r="BG2174" s="2">
        <v>41884</v>
      </c>
      <c r="BH2174" s="1">
        <v>2.42</v>
      </c>
      <c r="BI2174" s="2"/>
      <c r="BJ2174" s="2">
        <v>41884</v>
      </c>
      <c r="BK2174" s="1">
        <v>1.69</v>
      </c>
      <c r="BM2174" s="2">
        <v>41766</v>
      </c>
      <c r="BN2174" s="1">
        <v>0.93579999999999997</v>
      </c>
    </row>
    <row r="2175" spans="2:66">
      <c r="B2175" s="2">
        <v>42265</v>
      </c>
      <c r="C2175" s="1">
        <v>1.6</v>
      </c>
      <c r="E2175" s="2">
        <v>41731</v>
      </c>
      <c r="F2175" s="1">
        <v>2.573</v>
      </c>
      <c r="H2175" s="2">
        <v>41752</v>
      </c>
      <c r="I2175" s="1">
        <v>2.88</v>
      </c>
      <c r="K2175" s="2">
        <v>41750</v>
      </c>
      <c r="L2175" s="1">
        <v>3.5620000000000003</v>
      </c>
      <c r="N2175" s="2">
        <v>41758</v>
      </c>
      <c r="O2175" s="1">
        <v>3.165</v>
      </c>
      <c r="Q2175" s="2">
        <v>41781</v>
      </c>
      <c r="R2175" s="1">
        <v>3.1749999999999998</v>
      </c>
      <c r="T2175" s="2">
        <v>41787</v>
      </c>
      <c r="U2175" s="1">
        <v>2.9550000000000001</v>
      </c>
      <c r="W2175" s="2">
        <v>41788</v>
      </c>
      <c r="X2175" s="1">
        <v>2.8275000000000001</v>
      </c>
      <c r="Z2175" s="2">
        <v>41778</v>
      </c>
      <c r="AA2175" s="1">
        <v>2.76</v>
      </c>
      <c r="AC2175" s="2">
        <v>41779</v>
      </c>
      <c r="AD2175" s="1">
        <v>2.6775000000000002</v>
      </c>
      <c r="AF2175" s="2">
        <v>42221</v>
      </c>
      <c r="AG2175" s="1">
        <v>0.31090000000000001</v>
      </c>
      <c r="AI2175" s="2">
        <v>41767</v>
      </c>
      <c r="AJ2175" s="1">
        <v>3.3955000000000002</v>
      </c>
      <c r="AL2175" s="2">
        <v>41768</v>
      </c>
      <c r="AM2175" s="1">
        <v>2.6837999999999997</v>
      </c>
      <c r="AO2175" s="2">
        <v>41766</v>
      </c>
      <c r="AP2175" s="1">
        <v>0.52800000000000002</v>
      </c>
      <c r="AR2175" s="2">
        <v>41759</v>
      </c>
      <c r="AS2175" s="1">
        <v>0.25700000000000001</v>
      </c>
      <c r="AU2175" s="2">
        <v>41766</v>
      </c>
      <c r="AV2175" s="1">
        <v>2.3765999999999998</v>
      </c>
      <c r="AX2175" s="2">
        <v>41765</v>
      </c>
      <c r="AY2175" s="1">
        <v>2.3170000000000002</v>
      </c>
      <c r="BA2175" s="116">
        <v>41766</v>
      </c>
      <c r="BB2175" s="1">
        <v>1.7193000000000001</v>
      </c>
      <c r="BD2175" s="2">
        <v>41760</v>
      </c>
      <c r="BE2175" s="1">
        <v>0.44900000000000001</v>
      </c>
      <c r="BG2175" s="2">
        <v>41885</v>
      </c>
      <c r="BH2175" s="1">
        <v>2.41</v>
      </c>
      <c r="BI2175" s="2"/>
      <c r="BJ2175" s="2">
        <v>41885</v>
      </c>
      <c r="BK2175" s="1">
        <v>1.69</v>
      </c>
      <c r="BM2175" s="2">
        <v>41767</v>
      </c>
      <c r="BN2175" s="1">
        <v>0.89100000000000001</v>
      </c>
    </row>
    <row r="2176" spans="2:66">
      <c r="B2176" s="2">
        <v>42268</v>
      </c>
      <c r="C2176" s="1">
        <v>1.6</v>
      </c>
      <c r="E2176" s="2">
        <v>41732</v>
      </c>
      <c r="F2176" s="1">
        <v>2.573</v>
      </c>
      <c r="H2176" s="2">
        <v>41753</v>
      </c>
      <c r="I2176" s="1">
        <v>2.88</v>
      </c>
      <c r="K2176" s="2">
        <v>41751</v>
      </c>
      <c r="L2176" s="1">
        <v>3.55</v>
      </c>
      <c r="N2176" s="2">
        <v>41759</v>
      </c>
      <c r="O2176" s="1">
        <v>3.165</v>
      </c>
      <c r="Q2176" s="2">
        <v>41782</v>
      </c>
      <c r="R2176" s="1">
        <v>3.165</v>
      </c>
      <c r="T2176" s="2">
        <v>41788</v>
      </c>
      <c r="U2176" s="1">
        <v>2.9350000000000001</v>
      </c>
      <c r="W2176" s="2">
        <v>41789</v>
      </c>
      <c r="X2176" s="1">
        <v>2.83</v>
      </c>
      <c r="Z2176" s="2">
        <v>41779</v>
      </c>
      <c r="AA2176" s="1">
        <v>2.7650000000000001</v>
      </c>
      <c r="AC2176" s="2">
        <v>41780</v>
      </c>
      <c r="AD2176" s="1">
        <v>2.6775000000000002</v>
      </c>
      <c r="AF2176" s="2">
        <v>42222</v>
      </c>
      <c r="AG2176" s="1">
        <v>0.31140000000000001</v>
      </c>
      <c r="AI2176" s="2">
        <v>41768</v>
      </c>
      <c r="AJ2176" s="1">
        <v>3.4117999999999999</v>
      </c>
      <c r="AL2176" s="2">
        <v>41771</v>
      </c>
      <c r="AM2176" s="1">
        <v>2.7187999999999999</v>
      </c>
      <c r="AO2176" s="2">
        <v>41767</v>
      </c>
      <c r="AP2176" s="1">
        <v>0.51600000000000001</v>
      </c>
      <c r="AR2176" s="2">
        <v>41760</v>
      </c>
      <c r="AS2176" s="1">
        <v>0.25850000000000001</v>
      </c>
      <c r="AU2176" s="2">
        <v>41767</v>
      </c>
      <c r="AV2176" s="1">
        <v>2.3759999999999999</v>
      </c>
      <c r="AX2176" s="2">
        <v>41766</v>
      </c>
      <c r="AY2176" s="1">
        <v>2.3170000000000002</v>
      </c>
      <c r="BA2176" s="116">
        <v>41767</v>
      </c>
      <c r="BB2176" s="1">
        <v>1.6919999999999999</v>
      </c>
      <c r="BD2176" s="2">
        <v>41761</v>
      </c>
      <c r="BE2176" s="1">
        <v>0.4355</v>
      </c>
      <c r="BG2176" s="2">
        <v>41886</v>
      </c>
      <c r="BH2176" s="1">
        <v>2.4500000000000002</v>
      </c>
      <c r="BI2176" s="2"/>
      <c r="BJ2176" s="2">
        <v>41886</v>
      </c>
      <c r="BK2176" s="1">
        <v>1.71</v>
      </c>
      <c r="BM2176" s="2">
        <v>41768</v>
      </c>
      <c r="BN2176" s="1">
        <v>0.89</v>
      </c>
    </row>
    <row r="2177" spans="2:66">
      <c r="B2177" s="2">
        <v>42269</v>
      </c>
      <c r="C2177" s="1">
        <v>1.6</v>
      </c>
      <c r="E2177" s="2">
        <v>41733</v>
      </c>
      <c r="F2177" s="1">
        <v>2.5680000000000001</v>
      </c>
      <c r="H2177" s="2">
        <v>41754</v>
      </c>
      <c r="I2177" s="1">
        <v>2.875</v>
      </c>
      <c r="K2177" s="2">
        <v>41752</v>
      </c>
      <c r="L2177" s="1">
        <v>3.5470000000000002</v>
      </c>
      <c r="N2177" s="2">
        <v>41761</v>
      </c>
      <c r="O2177" s="1">
        <v>3.1520000000000001</v>
      </c>
      <c r="Q2177" s="2">
        <v>41785</v>
      </c>
      <c r="R2177" s="1">
        <v>3.1625000000000001</v>
      </c>
      <c r="T2177" s="2">
        <v>41789</v>
      </c>
      <c r="U2177" s="1">
        <v>2.94</v>
      </c>
      <c r="W2177" s="2">
        <v>41792</v>
      </c>
      <c r="X2177" s="1">
        <v>2.84</v>
      </c>
      <c r="Z2177" s="2">
        <v>41780</v>
      </c>
      <c r="AA2177" s="1">
        <v>2.7625000000000002</v>
      </c>
      <c r="AC2177" s="2">
        <v>41781</v>
      </c>
      <c r="AD2177" s="1">
        <v>2.68</v>
      </c>
      <c r="AF2177" s="2">
        <v>42223</v>
      </c>
      <c r="AG2177" s="1">
        <v>0.31159999999999999</v>
      </c>
      <c r="AI2177" s="2">
        <v>41771</v>
      </c>
      <c r="AJ2177" s="1">
        <v>3.44</v>
      </c>
      <c r="AL2177" s="2">
        <v>41772</v>
      </c>
      <c r="AM2177" s="1">
        <v>2.6724999999999999</v>
      </c>
      <c r="AO2177" s="2">
        <v>41768</v>
      </c>
      <c r="AP2177" s="1">
        <v>0.51300000000000001</v>
      </c>
      <c r="AR2177" s="2">
        <v>41761</v>
      </c>
      <c r="AS2177" s="1">
        <v>0.25990000000000002</v>
      </c>
      <c r="AU2177" s="2">
        <v>41768</v>
      </c>
      <c r="AV2177" s="1">
        <v>2.4</v>
      </c>
      <c r="AX2177" s="2">
        <v>41767</v>
      </c>
      <c r="AY2177" s="1">
        <v>2.3090000000000002</v>
      </c>
      <c r="BA2177" s="116">
        <v>41768</v>
      </c>
      <c r="BB2177" s="1">
        <v>1.7029999999999998</v>
      </c>
      <c r="BD2177" s="2">
        <v>41764</v>
      </c>
      <c r="BE2177" s="1">
        <v>0.44650000000000001</v>
      </c>
      <c r="BG2177" s="2">
        <v>41887</v>
      </c>
      <c r="BH2177" s="1">
        <v>2.46</v>
      </c>
      <c r="BI2177" s="2"/>
      <c r="BJ2177" s="2">
        <v>41887</v>
      </c>
      <c r="BK2177" s="1">
        <v>1.69</v>
      </c>
      <c r="BM2177" s="2">
        <v>41771</v>
      </c>
      <c r="BN2177" s="1">
        <v>0.88590000000000002</v>
      </c>
    </row>
    <row r="2178" spans="2:66">
      <c r="B2178" s="2">
        <v>42270</v>
      </c>
      <c r="C2178" s="1">
        <v>1.6</v>
      </c>
      <c r="E2178" s="2">
        <v>41736</v>
      </c>
      <c r="F2178" s="1">
        <v>2.573</v>
      </c>
      <c r="H2178" s="2">
        <v>41757</v>
      </c>
      <c r="I2178" s="1">
        <v>2.8769999999999998</v>
      </c>
      <c r="K2178" s="2">
        <v>41753</v>
      </c>
      <c r="L2178" s="1">
        <v>3.5470000000000002</v>
      </c>
      <c r="N2178" s="2">
        <v>41766</v>
      </c>
      <c r="O2178" s="1">
        <v>3.1269999999999998</v>
      </c>
      <c r="Q2178" s="2">
        <v>41786</v>
      </c>
      <c r="R2178" s="1">
        <v>3.1675</v>
      </c>
      <c r="T2178" s="2">
        <v>41792</v>
      </c>
      <c r="U2178" s="1">
        <v>2.9575</v>
      </c>
      <c r="W2178" s="2">
        <v>41793</v>
      </c>
      <c r="X2178" s="1">
        <v>2.8449999999999998</v>
      </c>
      <c r="Z2178" s="2">
        <v>41781</v>
      </c>
      <c r="AA2178" s="1">
        <v>2.7725</v>
      </c>
      <c r="AC2178" s="2">
        <v>41782</v>
      </c>
      <c r="AD2178" s="1">
        <v>2.6775000000000002</v>
      </c>
      <c r="AF2178" s="2">
        <v>42226</v>
      </c>
      <c r="AG2178" s="1">
        <v>0.31419999999999998</v>
      </c>
      <c r="AI2178" s="2">
        <v>41772</v>
      </c>
      <c r="AJ2178" s="1">
        <v>3.3935</v>
      </c>
      <c r="AL2178" s="2">
        <v>41773</v>
      </c>
      <c r="AM2178" s="1">
        <v>2.6114999999999999</v>
      </c>
      <c r="AO2178" s="2">
        <v>41771</v>
      </c>
      <c r="AP2178" s="1">
        <v>0.53249999999999997</v>
      </c>
      <c r="AR2178" s="2">
        <v>41764</v>
      </c>
      <c r="AS2178" s="1">
        <v>0.25900000000000001</v>
      </c>
      <c r="AU2178" s="2">
        <v>41771</v>
      </c>
      <c r="AV2178" s="1">
        <v>2.4079999999999999</v>
      </c>
      <c r="AX2178" s="2">
        <v>41768</v>
      </c>
      <c r="AY2178" s="1">
        <v>2.331</v>
      </c>
      <c r="BA2178" s="116">
        <v>41771</v>
      </c>
      <c r="BB2178" s="1">
        <v>1.7050000000000001</v>
      </c>
      <c r="BD2178" s="2">
        <v>41765</v>
      </c>
      <c r="BE2178" s="1">
        <v>0.45900000000000002</v>
      </c>
      <c r="BG2178" s="2">
        <v>41890</v>
      </c>
      <c r="BH2178" s="1">
        <v>2.48</v>
      </c>
      <c r="BI2178" s="2"/>
      <c r="BJ2178" s="2">
        <v>41890</v>
      </c>
      <c r="BK2178" s="1">
        <v>1.72</v>
      </c>
      <c r="BM2178" s="2">
        <v>41772</v>
      </c>
      <c r="BN2178" s="1">
        <v>0.8357</v>
      </c>
    </row>
    <row r="2179" spans="2:66">
      <c r="B2179" s="2">
        <v>42271</v>
      </c>
      <c r="C2179" s="1">
        <v>1.6</v>
      </c>
      <c r="E2179" s="2">
        <v>41737</v>
      </c>
      <c r="F2179" s="1">
        <v>2.573</v>
      </c>
      <c r="H2179" s="2">
        <v>41758</v>
      </c>
      <c r="I2179" s="1">
        <v>2.8719999999999999</v>
      </c>
      <c r="K2179" s="2">
        <v>41754</v>
      </c>
      <c r="L2179" s="1">
        <v>3.5300000000000002</v>
      </c>
      <c r="N2179" s="2">
        <v>41767</v>
      </c>
      <c r="O2179" s="1">
        <v>3.12</v>
      </c>
      <c r="Q2179" s="2">
        <v>41787</v>
      </c>
      <c r="R2179" s="1">
        <v>3.1549999999999998</v>
      </c>
      <c r="T2179" s="2">
        <v>41793</v>
      </c>
      <c r="U2179" s="1">
        <v>2.9649999999999999</v>
      </c>
      <c r="W2179" s="2">
        <v>41794</v>
      </c>
      <c r="X2179" s="1">
        <v>2.8449999999999998</v>
      </c>
      <c r="Z2179" s="2">
        <v>41782</v>
      </c>
      <c r="AA2179" s="1">
        <v>2.7650000000000001</v>
      </c>
      <c r="AC2179" s="2">
        <v>41785</v>
      </c>
      <c r="AD2179" s="1">
        <v>2.6775000000000002</v>
      </c>
      <c r="AF2179" s="2">
        <v>42227</v>
      </c>
      <c r="AG2179" s="1">
        <v>0.31435000000000002</v>
      </c>
      <c r="AI2179" s="2">
        <v>41773</v>
      </c>
      <c r="AJ2179" s="1">
        <v>3.3304999999999998</v>
      </c>
      <c r="AL2179" s="2">
        <v>41774</v>
      </c>
      <c r="AM2179" s="1">
        <v>2.5620000000000003</v>
      </c>
      <c r="AO2179" s="2">
        <v>41772</v>
      </c>
      <c r="AP2179" s="1">
        <v>0.51200000000000001</v>
      </c>
      <c r="AR2179" s="2">
        <v>41765</v>
      </c>
      <c r="AS2179" s="1">
        <v>0.26100000000000001</v>
      </c>
      <c r="AU2179" s="2">
        <v>41772</v>
      </c>
      <c r="AV2179" s="1">
        <v>2.3637999999999999</v>
      </c>
      <c r="AX2179" s="2">
        <v>41771</v>
      </c>
      <c r="AY2179" s="1">
        <v>2.3319999999999999</v>
      </c>
      <c r="BA2179" s="116">
        <v>41772</v>
      </c>
      <c r="BB2179" s="1">
        <v>1.6494</v>
      </c>
      <c r="BD2179" s="2">
        <v>41766</v>
      </c>
      <c r="BE2179" s="1">
        <v>0.46100000000000002</v>
      </c>
      <c r="BG2179" s="2">
        <v>41891</v>
      </c>
      <c r="BH2179" s="1">
        <v>2.5</v>
      </c>
      <c r="BI2179" s="2"/>
      <c r="BJ2179" s="2">
        <v>41891</v>
      </c>
      <c r="BK2179" s="1">
        <v>1.76</v>
      </c>
      <c r="BM2179" s="2">
        <v>41773</v>
      </c>
      <c r="BN2179" s="1">
        <v>0.78759999999999997</v>
      </c>
    </row>
    <row r="2180" spans="2:66">
      <c r="B2180" s="2">
        <v>42272</v>
      </c>
      <c r="C2180" s="1">
        <v>1.6</v>
      </c>
      <c r="E2180" s="2">
        <v>41738</v>
      </c>
      <c r="F2180" s="1">
        <v>2.57</v>
      </c>
      <c r="H2180" s="2">
        <v>41759</v>
      </c>
      <c r="I2180" s="1">
        <v>2.87</v>
      </c>
      <c r="K2180" s="2">
        <v>41757</v>
      </c>
      <c r="L2180" s="1">
        <v>3.5270000000000001</v>
      </c>
      <c r="N2180" s="2">
        <v>41768</v>
      </c>
      <c r="O2180" s="1">
        <v>3.101</v>
      </c>
      <c r="Q2180" s="2">
        <v>41788</v>
      </c>
      <c r="R2180" s="1">
        <v>3.13</v>
      </c>
      <c r="T2180" s="2">
        <v>41795</v>
      </c>
      <c r="U2180" s="1">
        <v>2.9725000000000001</v>
      </c>
      <c r="W2180" s="2">
        <v>41795</v>
      </c>
      <c r="X2180" s="1">
        <v>2.8475000000000001</v>
      </c>
      <c r="Z2180" s="2">
        <v>41785</v>
      </c>
      <c r="AA2180" s="1">
        <v>2.7650000000000001</v>
      </c>
      <c r="AC2180" s="2">
        <v>41786</v>
      </c>
      <c r="AD2180" s="1">
        <v>2.68</v>
      </c>
      <c r="AF2180" s="2">
        <v>42228</v>
      </c>
      <c r="AG2180" s="1">
        <v>0.30930000000000002</v>
      </c>
      <c r="AI2180" s="2">
        <v>41774</v>
      </c>
      <c r="AJ2180" s="1">
        <v>3.2759</v>
      </c>
      <c r="AL2180" s="2">
        <v>41775</v>
      </c>
      <c r="AM2180" s="1">
        <v>2.601</v>
      </c>
      <c r="AO2180" s="2">
        <v>41773</v>
      </c>
      <c r="AP2180" s="1">
        <v>0.49419999999999997</v>
      </c>
      <c r="AR2180" s="2">
        <v>41766</v>
      </c>
      <c r="AS2180" s="1">
        <v>0.254</v>
      </c>
      <c r="AU2180" s="2">
        <v>41773</v>
      </c>
      <c r="AV2180" s="1">
        <v>2.3170000000000002</v>
      </c>
      <c r="AX2180" s="2">
        <v>41772</v>
      </c>
      <c r="AY2180" s="1">
        <v>2.2892000000000001</v>
      </c>
      <c r="BA2180" s="116">
        <v>41773</v>
      </c>
      <c r="BB2180" s="1">
        <v>1.5943000000000001</v>
      </c>
      <c r="BD2180" s="2">
        <v>41767</v>
      </c>
      <c r="BE2180" s="1">
        <v>0.432</v>
      </c>
      <c r="BG2180" s="2">
        <v>41892</v>
      </c>
      <c r="BH2180" s="1">
        <v>2.54</v>
      </c>
      <c r="BI2180" s="2"/>
      <c r="BJ2180" s="2">
        <v>41892</v>
      </c>
      <c r="BK2180" s="1">
        <v>1.79</v>
      </c>
      <c r="BM2180" s="2">
        <v>41774</v>
      </c>
      <c r="BN2180" s="1">
        <v>0.75349999999999995</v>
      </c>
    </row>
    <row r="2181" spans="2:66">
      <c r="B2181" s="2">
        <v>42277</v>
      </c>
      <c r="C2181" s="1">
        <v>1.5899999999999999</v>
      </c>
      <c r="E2181" s="2">
        <v>41739</v>
      </c>
      <c r="F2181" s="1">
        <v>2.57</v>
      </c>
      <c r="H2181" s="2">
        <v>41761</v>
      </c>
      <c r="I2181" s="1">
        <v>2.8620000000000001</v>
      </c>
      <c r="K2181" s="2">
        <v>41758</v>
      </c>
      <c r="L2181" s="1">
        <v>3.5249999999999999</v>
      </c>
      <c r="N2181" s="2">
        <v>41771</v>
      </c>
      <c r="O2181" s="1">
        <v>3.1120000000000001</v>
      </c>
      <c r="Q2181" s="2">
        <v>41789</v>
      </c>
      <c r="R2181" s="1">
        <v>3.1375000000000002</v>
      </c>
      <c r="T2181" s="2">
        <v>41796</v>
      </c>
      <c r="U2181" s="1">
        <v>2.9725000000000001</v>
      </c>
      <c r="W2181" s="2">
        <v>41796</v>
      </c>
      <c r="X2181" s="1">
        <v>2.8475000000000001</v>
      </c>
      <c r="Z2181" s="2">
        <v>41786</v>
      </c>
      <c r="AA2181" s="1">
        <v>2.7675000000000001</v>
      </c>
      <c r="AC2181" s="2">
        <v>41787</v>
      </c>
      <c r="AD2181" s="1">
        <v>2.6724999999999999</v>
      </c>
      <c r="AF2181" s="2">
        <v>42229</v>
      </c>
      <c r="AG2181" s="1">
        <v>0.32050000000000001</v>
      </c>
      <c r="AI2181" s="2">
        <v>41775</v>
      </c>
      <c r="AJ2181" s="1">
        <v>3.2995000000000001</v>
      </c>
      <c r="AL2181" s="2">
        <v>41778</v>
      </c>
      <c r="AM2181" s="1">
        <v>2.6234999999999999</v>
      </c>
      <c r="AO2181" s="2">
        <v>41774</v>
      </c>
      <c r="AP2181" s="1">
        <v>0.48949999999999999</v>
      </c>
      <c r="AR2181" s="2">
        <v>41767</v>
      </c>
      <c r="AS2181" s="1">
        <v>0.25</v>
      </c>
      <c r="AU2181" s="2">
        <v>41774</v>
      </c>
      <c r="AV2181" s="1">
        <v>2.2462</v>
      </c>
      <c r="AX2181" s="2">
        <v>41773</v>
      </c>
      <c r="AY2181" s="1">
        <v>2.2378999999999998</v>
      </c>
      <c r="BA2181" s="116">
        <v>41774</v>
      </c>
      <c r="BB2181" s="1">
        <v>1.5409999999999999</v>
      </c>
      <c r="BD2181" s="2">
        <v>41768</v>
      </c>
      <c r="BE2181" s="1">
        <v>0.4395</v>
      </c>
      <c r="BG2181" s="2">
        <v>41893</v>
      </c>
      <c r="BH2181" s="1">
        <v>2.54</v>
      </c>
      <c r="BI2181" s="2"/>
      <c r="BJ2181" s="2">
        <v>41893</v>
      </c>
      <c r="BK2181" s="1">
        <v>1.79</v>
      </c>
      <c r="BM2181" s="2">
        <v>41775</v>
      </c>
      <c r="BN2181" s="1">
        <v>0.77700000000000002</v>
      </c>
    </row>
    <row r="2182" spans="2:66">
      <c r="B2182" s="2">
        <v>42278</v>
      </c>
      <c r="C2182" s="1">
        <v>1.5899999999999999</v>
      </c>
      <c r="E2182" s="2">
        <v>41740</v>
      </c>
      <c r="F2182" s="1">
        <v>2.57</v>
      </c>
      <c r="H2182" s="2">
        <v>41766</v>
      </c>
      <c r="I2182" s="1">
        <v>2.8519999999999999</v>
      </c>
      <c r="K2182" s="2">
        <v>41759</v>
      </c>
      <c r="L2182" s="1">
        <v>3.5249999999999999</v>
      </c>
      <c r="N2182" s="2">
        <v>41772</v>
      </c>
      <c r="O2182" s="1">
        <v>3.12</v>
      </c>
      <c r="Q2182" s="2">
        <v>41792</v>
      </c>
      <c r="R2182" s="1">
        <v>3.16</v>
      </c>
      <c r="T2182" s="2">
        <v>41799</v>
      </c>
      <c r="U2182" s="1">
        <v>2.9775</v>
      </c>
      <c r="W2182" s="2">
        <v>41799</v>
      </c>
      <c r="X2182" s="1">
        <v>2.85</v>
      </c>
      <c r="Z2182" s="2">
        <v>41787</v>
      </c>
      <c r="AA2182" s="1">
        <v>2.76</v>
      </c>
      <c r="AC2182" s="2">
        <v>41788</v>
      </c>
      <c r="AD2182" s="1">
        <v>2.67</v>
      </c>
      <c r="AF2182" s="2">
        <v>42230</v>
      </c>
      <c r="AG2182" s="1">
        <v>0.32445000000000002</v>
      </c>
      <c r="AI2182" s="2">
        <v>41778</v>
      </c>
      <c r="AJ2182" s="1">
        <v>3.3410000000000002</v>
      </c>
      <c r="AL2182" s="2">
        <v>41779</v>
      </c>
      <c r="AM2182" s="1">
        <v>2.59</v>
      </c>
      <c r="AO2182" s="2">
        <v>41775</v>
      </c>
      <c r="AP2182" s="1">
        <v>0.50349999999999995</v>
      </c>
      <c r="AR2182" s="2">
        <v>41768</v>
      </c>
      <c r="AS2182" s="1">
        <v>0.2515</v>
      </c>
      <c r="AU2182" s="2">
        <v>41775</v>
      </c>
      <c r="AV2182" s="1">
        <v>2.2772999999999999</v>
      </c>
      <c r="AX2182" s="2">
        <v>41774</v>
      </c>
      <c r="AY2182" s="1">
        <v>2.1745000000000001</v>
      </c>
      <c r="BA2182" s="116">
        <v>41775</v>
      </c>
      <c r="BB2182" s="1">
        <v>1.569</v>
      </c>
      <c r="BD2182" s="2">
        <v>41771</v>
      </c>
      <c r="BE2182" s="1">
        <v>0.436</v>
      </c>
      <c r="BG2182" s="2">
        <v>41894</v>
      </c>
      <c r="BH2182" s="1">
        <v>2.62</v>
      </c>
      <c r="BI2182" s="2"/>
      <c r="BJ2182" s="2">
        <v>41894</v>
      </c>
      <c r="BK2182" s="1">
        <v>1.83</v>
      </c>
      <c r="BM2182" s="2">
        <v>41778</v>
      </c>
      <c r="BN2182" s="1">
        <v>0.80310000000000004</v>
      </c>
    </row>
    <row r="2183" spans="2:66">
      <c r="B2183" s="2">
        <v>42279</v>
      </c>
      <c r="C2183" s="1">
        <v>1.5899999999999999</v>
      </c>
      <c r="E2183" s="2">
        <v>41743</v>
      </c>
      <c r="F2183" s="1">
        <v>2.57</v>
      </c>
      <c r="H2183" s="2">
        <v>41767</v>
      </c>
      <c r="I2183" s="1">
        <v>2.8460000000000001</v>
      </c>
      <c r="K2183" s="2">
        <v>41761</v>
      </c>
      <c r="L2183" s="1">
        <v>3.5060000000000002</v>
      </c>
      <c r="N2183" s="2">
        <v>41773</v>
      </c>
      <c r="O2183" s="1">
        <v>3.11</v>
      </c>
      <c r="Q2183" s="2">
        <v>41793</v>
      </c>
      <c r="R2183" s="1">
        <v>3.1724999999999999</v>
      </c>
      <c r="T2183" s="2">
        <v>41800</v>
      </c>
      <c r="U2183" s="1">
        <v>2.9478</v>
      </c>
      <c r="W2183" s="2">
        <v>41800</v>
      </c>
      <c r="X2183" s="1">
        <v>2.8250000000000002</v>
      </c>
      <c r="Z2183" s="2">
        <v>41788</v>
      </c>
      <c r="AA2183" s="1">
        <v>2.75</v>
      </c>
      <c r="AC2183" s="2">
        <v>41789</v>
      </c>
      <c r="AD2183" s="1">
        <v>2.67</v>
      </c>
      <c r="AF2183" s="2">
        <v>42233</v>
      </c>
      <c r="AG2183" s="1">
        <v>0.33284999999999998</v>
      </c>
      <c r="AI2183" s="2">
        <v>41779</v>
      </c>
      <c r="AJ2183" s="1">
        <v>3.3319999999999999</v>
      </c>
      <c r="AL2183" s="2">
        <v>41780</v>
      </c>
      <c r="AM2183" s="1">
        <v>2.6044999999999998</v>
      </c>
      <c r="AO2183" s="2">
        <v>41778</v>
      </c>
      <c r="AP2183" s="1">
        <v>0.49199999999999999</v>
      </c>
      <c r="AR2183" s="2">
        <v>41771</v>
      </c>
      <c r="AS2183" s="1">
        <v>0.25979999999999998</v>
      </c>
      <c r="AU2183" s="2">
        <v>41778</v>
      </c>
      <c r="AV2183" s="1">
        <v>2.2890000000000001</v>
      </c>
      <c r="AX2183" s="2">
        <v>41775</v>
      </c>
      <c r="AY2183" s="1">
        <v>2.2000000000000002</v>
      </c>
      <c r="BA2183" s="116">
        <v>41778</v>
      </c>
      <c r="BB2183" s="1">
        <v>1.5956000000000001</v>
      </c>
      <c r="BD2183" s="2">
        <v>41772</v>
      </c>
      <c r="BE2183" s="1">
        <v>0.41499999999999998</v>
      </c>
      <c r="BG2183" s="2">
        <v>41897</v>
      </c>
      <c r="BH2183" s="1">
        <v>2.6</v>
      </c>
      <c r="BI2183" s="2"/>
      <c r="BJ2183" s="2">
        <v>41897</v>
      </c>
      <c r="BK2183" s="1">
        <v>1.8</v>
      </c>
      <c r="BM2183" s="2">
        <v>41779</v>
      </c>
      <c r="BN2183" s="1">
        <v>0.79200000000000004</v>
      </c>
    </row>
    <row r="2184" spans="2:66">
      <c r="B2184" s="2">
        <v>42282</v>
      </c>
      <c r="C2184" s="1">
        <v>1.5899999999999999</v>
      </c>
      <c r="E2184" s="2">
        <v>41744</v>
      </c>
      <c r="F2184" s="1">
        <v>2.57</v>
      </c>
      <c r="H2184" s="2">
        <v>41768</v>
      </c>
      <c r="I2184" s="1">
        <v>2.835</v>
      </c>
      <c r="K2184" s="2">
        <v>41766</v>
      </c>
      <c r="L2184" s="1">
        <v>3.4660000000000002</v>
      </c>
      <c r="N2184" s="2">
        <v>41774</v>
      </c>
      <c r="O2184" s="1">
        <v>3.0649999999999999</v>
      </c>
      <c r="Q2184" s="2">
        <v>41795</v>
      </c>
      <c r="R2184" s="1">
        <v>3.1850000000000001</v>
      </c>
      <c r="T2184" s="2">
        <v>41801</v>
      </c>
      <c r="U2184" s="1">
        <v>2.96</v>
      </c>
      <c r="W2184" s="2">
        <v>41801</v>
      </c>
      <c r="X2184" s="1">
        <v>2.8325</v>
      </c>
      <c r="Z2184" s="2">
        <v>41789</v>
      </c>
      <c r="AA2184" s="1">
        <v>2.7524999999999999</v>
      </c>
      <c r="AC2184" s="2">
        <v>41792</v>
      </c>
      <c r="AD2184" s="1">
        <v>2.6724999999999999</v>
      </c>
      <c r="AF2184" s="2">
        <v>42234</v>
      </c>
      <c r="AG2184" s="1">
        <v>0.33284999999999998</v>
      </c>
      <c r="AI2184" s="2">
        <v>41780</v>
      </c>
      <c r="AJ2184" s="1">
        <v>3.3525</v>
      </c>
      <c r="AL2184" s="2">
        <v>41781</v>
      </c>
      <c r="AM2184" s="1">
        <v>2.6240000000000001</v>
      </c>
      <c r="AO2184" s="2">
        <v>41779</v>
      </c>
      <c r="AP2184" s="1">
        <v>0.48149999999999998</v>
      </c>
      <c r="AR2184" s="2">
        <v>41772</v>
      </c>
      <c r="AS2184" s="1">
        <v>0.255</v>
      </c>
      <c r="AU2184" s="2">
        <v>41779</v>
      </c>
      <c r="AV2184" s="1">
        <v>2.2869999999999999</v>
      </c>
      <c r="AX2184" s="2">
        <v>41778</v>
      </c>
      <c r="AY2184" s="1">
        <v>2.2149999999999999</v>
      </c>
      <c r="BA2184" s="116">
        <v>41779</v>
      </c>
      <c r="BB2184" s="1">
        <v>1.5939999999999999</v>
      </c>
      <c r="BD2184" s="2">
        <v>41773</v>
      </c>
      <c r="BE2184" s="1">
        <v>0.39900000000000002</v>
      </c>
      <c r="BG2184" s="2">
        <v>41898</v>
      </c>
      <c r="BH2184" s="1">
        <v>2.6</v>
      </c>
      <c r="BI2184" s="2"/>
      <c r="BJ2184" s="2">
        <v>41898</v>
      </c>
      <c r="BK2184" s="1">
        <v>1.78</v>
      </c>
      <c r="BM2184" s="2">
        <v>41780</v>
      </c>
      <c r="BN2184" s="1">
        <v>0.81440000000000001</v>
      </c>
    </row>
    <row r="2185" spans="2:66">
      <c r="B2185" s="2">
        <v>42283</v>
      </c>
      <c r="C2185" s="1">
        <v>1.5899999999999999</v>
      </c>
      <c r="E2185" s="2">
        <v>41745</v>
      </c>
      <c r="F2185" s="1">
        <v>2.57</v>
      </c>
      <c r="H2185" s="2">
        <v>41771</v>
      </c>
      <c r="I2185" s="1">
        <v>2.8490000000000002</v>
      </c>
      <c r="K2185" s="2">
        <v>41767</v>
      </c>
      <c r="L2185" s="1">
        <v>3.46</v>
      </c>
      <c r="N2185" s="2">
        <v>41775</v>
      </c>
      <c r="O2185" s="1">
        <v>3.0670000000000002</v>
      </c>
      <c r="Q2185" s="2">
        <v>41796</v>
      </c>
      <c r="R2185" s="1">
        <v>3.1850000000000001</v>
      </c>
      <c r="T2185" s="2">
        <v>41802</v>
      </c>
      <c r="U2185" s="1">
        <v>2.9249999999999998</v>
      </c>
      <c r="W2185" s="2">
        <v>41802</v>
      </c>
      <c r="X2185" s="1">
        <v>2.8025000000000002</v>
      </c>
      <c r="Z2185" s="2">
        <v>41792</v>
      </c>
      <c r="AA2185" s="1">
        <v>2.76</v>
      </c>
      <c r="AC2185" s="2">
        <v>41793</v>
      </c>
      <c r="AD2185" s="1">
        <v>2.6749999999999998</v>
      </c>
      <c r="AF2185" s="2">
        <v>42235</v>
      </c>
      <c r="AG2185" s="1">
        <v>0.33334999999999998</v>
      </c>
      <c r="AI2185" s="2">
        <v>41781</v>
      </c>
      <c r="AJ2185" s="1">
        <v>3.3675000000000002</v>
      </c>
      <c r="AL2185" s="2">
        <v>41782</v>
      </c>
      <c r="AM2185" s="1">
        <v>2.6005000000000003</v>
      </c>
      <c r="AO2185" s="2">
        <v>41780</v>
      </c>
      <c r="AP2185" s="1">
        <v>0.48399999999999999</v>
      </c>
      <c r="AR2185" s="2">
        <v>41773</v>
      </c>
      <c r="AS2185" s="1">
        <v>0.251</v>
      </c>
      <c r="AU2185" s="2">
        <v>41780</v>
      </c>
      <c r="AV2185" s="1">
        <v>2.3029999999999999</v>
      </c>
      <c r="AX2185" s="2">
        <v>41779</v>
      </c>
      <c r="AY2185" s="1">
        <v>2.218</v>
      </c>
      <c r="BA2185" s="116">
        <v>41780</v>
      </c>
      <c r="BB2185" s="1">
        <v>1.617</v>
      </c>
      <c r="BD2185" s="2">
        <v>41774</v>
      </c>
      <c r="BE2185" s="1">
        <v>0.38750000000000001</v>
      </c>
      <c r="BG2185" s="2">
        <v>41899</v>
      </c>
      <c r="BH2185" s="1">
        <v>2.62</v>
      </c>
      <c r="BI2185" s="2"/>
      <c r="BJ2185" s="2">
        <v>41899</v>
      </c>
      <c r="BK2185" s="1">
        <v>1.8199999999999998</v>
      </c>
      <c r="BM2185" s="2">
        <v>41781</v>
      </c>
      <c r="BN2185" s="1">
        <v>0.79720000000000002</v>
      </c>
    </row>
    <row r="2186" spans="2:66">
      <c r="B2186" s="2">
        <v>42284</v>
      </c>
      <c r="C2186" s="1">
        <v>1.5899999999999999</v>
      </c>
      <c r="E2186" s="2">
        <v>41746</v>
      </c>
      <c r="F2186" s="1">
        <v>2.5750000000000002</v>
      </c>
      <c r="H2186" s="2">
        <v>41772</v>
      </c>
      <c r="I2186" s="1">
        <v>2.855</v>
      </c>
      <c r="K2186" s="2">
        <v>41768</v>
      </c>
      <c r="L2186" s="1">
        <v>3.4220000000000002</v>
      </c>
      <c r="N2186" s="2">
        <v>41778</v>
      </c>
      <c r="O2186" s="1">
        <v>3.0569999999999999</v>
      </c>
      <c r="Q2186" s="2">
        <v>41799</v>
      </c>
      <c r="R2186" s="1">
        <v>3.1875</v>
      </c>
      <c r="T2186" s="2">
        <v>41803</v>
      </c>
      <c r="U2186" s="1">
        <v>2.903</v>
      </c>
      <c r="W2186" s="2">
        <v>41803</v>
      </c>
      <c r="X2186" s="1">
        <v>2.7650000000000001</v>
      </c>
      <c r="Z2186" s="2">
        <v>41793</v>
      </c>
      <c r="AA2186" s="1">
        <v>2.7625000000000002</v>
      </c>
      <c r="AC2186" s="2">
        <v>41794</v>
      </c>
      <c r="AD2186" s="1">
        <v>2.6724999999999999</v>
      </c>
      <c r="AF2186" s="2">
        <v>42236</v>
      </c>
      <c r="AG2186" s="1">
        <v>0.3291</v>
      </c>
      <c r="AI2186" s="2">
        <v>41782</v>
      </c>
      <c r="AJ2186" s="1">
        <v>3.3325</v>
      </c>
      <c r="AL2186" s="2">
        <v>41785</v>
      </c>
      <c r="AM2186" s="1">
        <v>2.6057999999999999</v>
      </c>
      <c r="AO2186" s="2">
        <v>41781</v>
      </c>
      <c r="AP2186" s="1">
        <v>0.495</v>
      </c>
      <c r="AR2186" s="2">
        <v>41774</v>
      </c>
      <c r="AS2186" s="1">
        <v>0.251</v>
      </c>
      <c r="AU2186" s="2">
        <v>41781</v>
      </c>
      <c r="AV2186" s="1">
        <v>2.2839999999999998</v>
      </c>
      <c r="AX2186" s="2">
        <v>41780</v>
      </c>
      <c r="AY2186" s="1">
        <v>2.2370000000000001</v>
      </c>
      <c r="BA2186" s="116">
        <v>41781</v>
      </c>
      <c r="BB2186" s="1">
        <v>1.6040000000000001</v>
      </c>
      <c r="BD2186" s="2">
        <v>41775</v>
      </c>
      <c r="BE2186" s="1">
        <v>0.39</v>
      </c>
      <c r="BG2186" s="2">
        <v>41900</v>
      </c>
      <c r="BH2186" s="1">
        <v>2.63</v>
      </c>
      <c r="BI2186" s="2"/>
      <c r="BJ2186" s="2">
        <v>41900</v>
      </c>
      <c r="BK2186" s="1">
        <v>1.85</v>
      </c>
      <c r="BM2186" s="2">
        <v>41782</v>
      </c>
      <c r="BN2186" s="1">
        <v>0.79890000000000005</v>
      </c>
    </row>
    <row r="2187" spans="2:66">
      <c r="B2187" s="2">
        <v>42285</v>
      </c>
      <c r="C2187" s="1">
        <v>1.5899999999999999</v>
      </c>
      <c r="E2187" s="2">
        <v>41750</v>
      </c>
      <c r="F2187" s="1">
        <v>2.5750000000000002</v>
      </c>
      <c r="H2187" s="2">
        <v>41773</v>
      </c>
      <c r="I2187" s="1">
        <v>2.85</v>
      </c>
      <c r="K2187" s="2">
        <v>41771</v>
      </c>
      <c r="L2187" s="1">
        <v>3.44</v>
      </c>
      <c r="N2187" s="2">
        <v>41779</v>
      </c>
      <c r="O2187" s="1">
        <v>3.07</v>
      </c>
      <c r="Q2187" s="2">
        <v>41800</v>
      </c>
      <c r="R2187" s="1">
        <v>3.1577999999999999</v>
      </c>
      <c r="T2187" s="2">
        <v>41806</v>
      </c>
      <c r="U2187" s="1">
        <v>2.8925000000000001</v>
      </c>
      <c r="W2187" s="2">
        <v>41806</v>
      </c>
      <c r="X2187" s="1">
        <v>2.7524999999999999</v>
      </c>
      <c r="Z2187" s="2">
        <v>41794</v>
      </c>
      <c r="AA2187" s="1">
        <v>2.7625000000000002</v>
      </c>
      <c r="AC2187" s="2">
        <v>41795</v>
      </c>
      <c r="AD2187" s="1">
        <v>2.6749999999999998</v>
      </c>
      <c r="AF2187" s="2">
        <v>42237</v>
      </c>
      <c r="AG2187" s="1">
        <v>0.3291</v>
      </c>
      <c r="AI2187" s="2">
        <v>41785</v>
      </c>
      <c r="AJ2187" s="1">
        <v>3.3359999999999999</v>
      </c>
      <c r="AL2187" s="2">
        <v>41786</v>
      </c>
      <c r="AM2187" s="1">
        <v>2.5874999999999999</v>
      </c>
      <c r="AO2187" s="2">
        <v>41782</v>
      </c>
      <c r="AP2187" s="1">
        <v>0.4985</v>
      </c>
      <c r="AR2187" s="2">
        <v>41775</v>
      </c>
      <c r="AS2187" s="1">
        <v>0.255</v>
      </c>
      <c r="AU2187" s="2">
        <v>41782</v>
      </c>
      <c r="AV2187" s="1">
        <v>2.3003999999999998</v>
      </c>
      <c r="AX2187" s="2">
        <v>41781</v>
      </c>
      <c r="AY2187" s="1">
        <v>2.2189999999999999</v>
      </c>
      <c r="BA2187" s="116">
        <v>41782</v>
      </c>
      <c r="BB2187" s="1">
        <v>1.6099999999999999</v>
      </c>
      <c r="BD2187" s="2">
        <v>41778</v>
      </c>
      <c r="BE2187" s="1">
        <v>0.39750000000000002</v>
      </c>
      <c r="BG2187" s="2">
        <v>41901</v>
      </c>
      <c r="BH2187" s="1">
        <v>2.59</v>
      </c>
      <c r="BI2187" s="2"/>
      <c r="BJ2187" s="2">
        <v>41901</v>
      </c>
      <c r="BK2187" s="1">
        <v>1.83</v>
      </c>
      <c r="BM2187" s="2">
        <v>41785</v>
      </c>
      <c r="BN2187" s="1">
        <v>0.79300000000000004</v>
      </c>
    </row>
    <row r="2188" spans="2:66">
      <c r="B2188" s="2">
        <v>42289</v>
      </c>
      <c r="C2188" s="1">
        <v>1.5899999999999999</v>
      </c>
      <c r="E2188" s="2">
        <v>41751</v>
      </c>
      <c r="F2188" s="1">
        <v>2.5750000000000002</v>
      </c>
      <c r="H2188" s="2">
        <v>41774</v>
      </c>
      <c r="I2188" s="1">
        <v>2.8250000000000002</v>
      </c>
      <c r="K2188" s="2">
        <v>41772</v>
      </c>
      <c r="L2188" s="1">
        <v>3.452</v>
      </c>
      <c r="N2188" s="2">
        <v>41780</v>
      </c>
      <c r="O2188" s="1">
        <v>3.07</v>
      </c>
      <c r="Q2188" s="2">
        <v>41801</v>
      </c>
      <c r="R2188" s="1">
        <v>3.1749999999999998</v>
      </c>
      <c r="T2188" s="2">
        <v>41807</v>
      </c>
      <c r="U2188" s="1">
        <v>2.89</v>
      </c>
      <c r="W2188" s="2">
        <v>41807</v>
      </c>
      <c r="X2188" s="1">
        <v>2.7549999999999999</v>
      </c>
      <c r="Z2188" s="2">
        <v>41795</v>
      </c>
      <c r="AA2188" s="1">
        <v>2.7650000000000001</v>
      </c>
      <c r="AC2188" s="2">
        <v>41796</v>
      </c>
      <c r="AD2188" s="1">
        <v>2.6724999999999999</v>
      </c>
      <c r="AF2188" s="2">
        <v>42240</v>
      </c>
      <c r="AG2188" s="1">
        <v>0.33160000000000001</v>
      </c>
      <c r="AI2188" s="2">
        <v>41786</v>
      </c>
      <c r="AJ2188" s="1">
        <v>3.3045</v>
      </c>
      <c r="AL2188" s="2">
        <v>41787</v>
      </c>
      <c r="AM2188" s="1">
        <v>2.5185</v>
      </c>
      <c r="AO2188" s="2">
        <v>41785</v>
      </c>
      <c r="AP2188" s="1">
        <v>0.501</v>
      </c>
      <c r="AR2188" s="2">
        <v>41778</v>
      </c>
      <c r="AS2188" s="1">
        <v>0.25169999999999998</v>
      </c>
      <c r="AU2188" s="2">
        <v>41785</v>
      </c>
      <c r="AV2188" s="1">
        <v>2.3069999999999999</v>
      </c>
      <c r="AX2188" s="2">
        <v>41782</v>
      </c>
      <c r="AY2188" s="1">
        <v>2.2320000000000002</v>
      </c>
      <c r="BA2188" s="116">
        <v>41785</v>
      </c>
      <c r="BB2188" s="1">
        <v>1.613</v>
      </c>
      <c r="BD2188" s="2">
        <v>41779</v>
      </c>
      <c r="BE2188" s="1">
        <v>0.38700000000000001</v>
      </c>
      <c r="BG2188" s="2">
        <v>41904</v>
      </c>
      <c r="BH2188" s="1">
        <v>2.57</v>
      </c>
      <c r="BI2188" s="2"/>
      <c r="BJ2188" s="2">
        <v>41904</v>
      </c>
      <c r="BK2188" s="1">
        <v>1.8</v>
      </c>
      <c r="BM2188" s="2">
        <v>41786</v>
      </c>
      <c r="BN2188" s="1">
        <v>0.76290000000000002</v>
      </c>
    </row>
    <row r="2189" spans="2:66">
      <c r="B2189" s="2">
        <v>42290</v>
      </c>
      <c r="C2189" s="1">
        <v>1.58</v>
      </c>
      <c r="E2189" s="2">
        <v>41752</v>
      </c>
      <c r="F2189" s="1">
        <v>2.573</v>
      </c>
      <c r="H2189" s="2">
        <v>41775</v>
      </c>
      <c r="I2189" s="1">
        <v>2.835</v>
      </c>
      <c r="K2189" s="2">
        <v>41773</v>
      </c>
      <c r="L2189" s="1">
        <v>3.4420000000000002</v>
      </c>
      <c r="N2189" s="2">
        <v>41781</v>
      </c>
      <c r="O2189" s="1">
        <v>3.0870000000000002</v>
      </c>
      <c r="Q2189" s="2">
        <v>41802</v>
      </c>
      <c r="R2189" s="1">
        <v>3.1425000000000001</v>
      </c>
      <c r="T2189" s="2">
        <v>41808</v>
      </c>
      <c r="U2189" s="1">
        <v>2.8925000000000001</v>
      </c>
      <c r="W2189" s="2">
        <v>41808</v>
      </c>
      <c r="X2189" s="1">
        <v>2.76</v>
      </c>
      <c r="Z2189" s="2">
        <v>41796</v>
      </c>
      <c r="AA2189" s="1">
        <v>2.7650000000000001</v>
      </c>
      <c r="AC2189" s="2">
        <v>41799</v>
      </c>
      <c r="AD2189" s="1">
        <v>2.6724999999999999</v>
      </c>
      <c r="AF2189" s="2">
        <v>42241</v>
      </c>
      <c r="AG2189" s="1">
        <v>0.32700000000000001</v>
      </c>
      <c r="AI2189" s="2">
        <v>41787</v>
      </c>
      <c r="AJ2189" s="1">
        <v>3.2450000000000001</v>
      </c>
      <c r="AL2189" s="2">
        <v>41788</v>
      </c>
      <c r="AM2189" s="1">
        <v>2.5449999999999999</v>
      </c>
      <c r="AO2189" s="2">
        <v>41786</v>
      </c>
      <c r="AP2189" s="1">
        <v>0.50049999999999994</v>
      </c>
      <c r="AR2189" s="2">
        <v>41779</v>
      </c>
      <c r="AS2189" s="1">
        <v>0.25600000000000001</v>
      </c>
      <c r="AU2189" s="2">
        <v>41786</v>
      </c>
      <c r="AV2189" s="1">
        <v>2.2745000000000002</v>
      </c>
      <c r="AX2189" s="2">
        <v>41785</v>
      </c>
      <c r="AY2189" s="1">
        <v>2.238</v>
      </c>
      <c r="BA2189" s="116">
        <v>41786</v>
      </c>
      <c r="BB2189" s="1">
        <v>1.5775000000000001</v>
      </c>
      <c r="BD2189" s="2">
        <v>41780</v>
      </c>
      <c r="BE2189" s="1">
        <v>0.38950000000000001</v>
      </c>
      <c r="BG2189" s="2">
        <v>41905</v>
      </c>
      <c r="BH2189" s="1">
        <v>2.54</v>
      </c>
      <c r="BI2189" s="2"/>
      <c r="BJ2189" s="2">
        <v>41905</v>
      </c>
      <c r="BK2189" s="1">
        <v>1.78</v>
      </c>
      <c r="BM2189" s="2">
        <v>41787</v>
      </c>
      <c r="BN2189" s="1">
        <v>0.73839999999999995</v>
      </c>
    </row>
    <row r="2190" spans="2:66">
      <c r="B2190" s="2">
        <v>42291</v>
      </c>
      <c r="C2190" s="1">
        <v>1.5699999999999998</v>
      </c>
      <c r="E2190" s="2">
        <v>41753</v>
      </c>
      <c r="F2190" s="1">
        <v>2.58</v>
      </c>
      <c r="H2190" s="2">
        <v>41778</v>
      </c>
      <c r="I2190" s="1">
        <v>2.8359999999999999</v>
      </c>
      <c r="K2190" s="2">
        <v>41774</v>
      </c>
      <c r="L2190" s="1">
        <v>3.38</v>
      </c>
      <c r="N2190" s="2">
        <v>41782</v>
      </c>
      <c r="O2190" s="1">
        <v>3.0680000000000001</v>
      </c>
      <c r="Q2190" s="2">
        <v>41803</v>
      </c>
      <c r="R2190" s="1">
        <v>3.1274999999999999</v>
      </c>
      <c r="T2190" s="2">
        <v>41809</v>
      </c>
      <c r="U2190" s="1">
        <v>2.86</v>
      </c>
      <c r="W2190" s="2">
        <v>41809</v>
      </c>
      <c r="X2190" s="1">
        <v>2.7349999999999999</v>
      </c>
      <c r="Z2190" s="2">
        <v>41799</v>
      </c>
      <c r="AA2190" s="1">
        <v>2.7675000000000001</v>
      </c>
      <c r="AC2190" s="2">
        <v>41800</v>
      </c>
      <c r="AD2190" s="1">
        <v>2.67</v>
      </c>
      <c r="AF2190" s="2">
        <v>42242</v>
      </c>
      <c r="AG2190" s="1">
        <v>0.32519999999999999</v>
      </c>
      <c r="AI2190" s="2">
        <v>41788</v>
      </c>
      <c r="AJ2190" s="1">
        <v>3.2774999999999999</v>
      </c>
      <c r="AL2190" s="2">
        <v>41789</v>
      </c>
      <c r="AM2190" s="1">
        <v>2.5655000000000001</v>
      </c>
      <c r="AO2190" s="2">
        <v>41787</v>
      </c>
      <c r="AP2190" s="1">
        <v>0.4844</v>
      </c>
      <c r="AR2190" s="2">
        <v>41780</v>
      </c>
      <c r="AS2190" s="1">
        <v>0.25600000000000001</v>
      </c>
      <c r="AU2190" s="2">
        <v>41787</v>
      </c>
      <c r="AV2190" s="1">
        <v>2.2273000000000001</v>
      </c>
      <c r="AX2190" s="2">
        <v>41786</v>
      </c>
      <c r="AY2190" s="1">
        <v>2.2067000000000001</v>
      </c>
      <c r="BA2190" s="116">
        <v>41787</v>
      </c>
      <c r="BB2190" s="1">
        <v>1.5298</v>
      </c>
      <c r="BD2190" s="2">
        <v>41781</v>
      </c>
      <c r="BE2190" s="1">
        <v>0.38300000000000001</v>
      </c>
      <c r="BG2190" s="2">
        <v>41906</v>
      </c>
      <c r="BH2190" s="1">
        <v>2.57</v>
      </c>
      <c r="BI2190" s="2"/>
      <c r="BJ2190" s="2">
        <v>41906</v>
      </c>
      <c r="BK2190" s="1">
        <v>1.8199999999999998</v>
      </c>
      <c r="BM2190" s="2">
        <v>41788</v>
      </c>
      <c r="BN2190" s="1">
        <v>0.753</v>
      </c>
    </row>
    <row r="2191" spans="2:66">
      <c r="B2191" s="2">
        <v>42292</v>
      </c>
      <c r="C2191" s="1">
        <v>1.5699999999999998</v>
      </c>
      <c r="E2191" s="2">
        <v>41754</v>
      </c>
      <c r="F2191" s="1">
        <v>2.58</v>
      </c>
      <c r="H2191" s="2">
        <v>41779</v>
      </c>
      <c r="I2191" s="1">
        <v>2.8420000000000001</v>
      </c>
      <c r="K2191" s="2">
        <v>41775</v>
      </c>
      <c r="L2191" s="1">
        <v>3.387</v>
      </c>
      <c r="N2191" s="2">
        <v>41785</v>
      </c>
      <c r="O2191" s="1">
        <v>3.06</v>
      </c>
      <c r="Q2191" s="2">
        <v>41806</v>
      </c>
      <c r="R2191" s="1">
        <v>3.125</v>
      </c>
      <c r="T2191" s="2">
        <v>41810</v>
      </c>
      <c r="U2191" s="1">
        <v>2.8325</v>
      </c>
      <c r="W2191" s="2">
        <v>41810</v>
      </c>
      <c r="X2191" s="1">
        <v>2.7050000000000001</v>
      </c>
      <c r="Z2191" s="2">
        <v>41800</v>
      </c>
      <c r="AA2191" s="1">
        <v>2.7475000000000001</v>
      </c>
      <c r="AC2191" s="2">
        <v>41801</v>
      </c>
      <c r="AD2191" s="1">
        <v>2.67</v>
      </c>
      <c r="AF2191" s="2">
        <v>42243</v>
      </c>
      <c r="AG2191" s="1">
        <v>0.32440000000000002</v>
      </c>
      <c r="AI2191" s="2">
        <v>41789</v>
      </c>
      <c r="AJ2191" s="1">
        <v>3.2854999999999999</v>
      </c>
      <c r="AL2191" s="2">
        <v>41792</v>
      </c>
      <c r="AM2191" s="1">
        <v>2.6160000000000001</v>
      </c>
      <c r="AO2191" s="2">
        <v>41788</v>
      </c>
      <c r="AP2191" s="1">
        <v>0.4995</v>
      </c>
      <c r="AR2191" s="2">
        <v>41781</v>
      </c>
      <c r="AS2191" s="1">
        <v>0.25879999999999997</v>
      </c>
      <c r="AU2191" s="2">
        <v>41788</v>
      </c>
      <c r="AV2191" s="1">
        <v>2.2599999999999998</v>
      </c>
      <c r="AX2191" s="2">
        <v>41787</v>
      </c>
      <c r="AY2191" s="1">
        <v>2.1583000000000001</v>
      </c>
      <c r="BA2191" s="116">
        <v>41788</v>
      </c>
      <c r="BB2191" s="1">
        <v>1.5605</v>
      </c>
      <c r="BD2191" s="2">
        <v>41782</v>
      </c>
      <c r="BE2191" s="1">
        <v>0.376</v>
      </c>
      <c r="BG2191" s="2">
        <v>41907</v>
      </c>
      <c r="BH2191" s="1">
        <v>2.52</v>
      </c>
      <c r="BI2191" s="2"/>
      <c r="BJ2191" s="2">
        <v>41907</v>
      </c>
      <c r="BK2191" s="1">
        <v>1.75</v>
      </c>
      <c r="BM2191" s="2">
        <v>41789</v>
      </c>
      <c r="BN2191" s="1">
        <v>0.76200000000000001</v>
      </c>
    </row>
    <row r="2192" spans="2:66">
      <c r="B2192" s="2">
        <v>42293</v>
      </c>
      <c r="C2192" s="1">
        <v>1.5699999999999998</v>
      </c>
      <c r="E2192" s="2">
        <v>41757</v>
      </c>
      <c r="F2192" s="1">
        <v>2.5750000000000002</v>
      </c>
      <c r="H2192" s="2">
        <v>41780</v>
      </c>
      <c r="I2192" s="1">
        <v>2.8420000000000001</v>
      </c>
      <c r="K2192" s="2">
        <v>41778</v>
      </c>
      <c r="L2192" s="1">
        <v>3.3730000000000002</v>
      </c>
      <c r="N2192" s="2">
        <v>41786</v>
      </c>
      <c r="O2192" s="1">
        <v>3.0569999999999999</v>
      </c>
      <c r="Q2192" s="2">
        <v>41807</v>
      </c>
      <c r="R2192" s="1">
        <v>3.12</v>
      </c>
      <c r="T2192" s="2">
        <v>41813</v>
      </c>
      <c r="U2192" s="1">
        <v>2.8449999999999998</v>
      </c>
      <c r="W2192" s="2">
        <v>41813</v>
      </c>
      <c r="X2192" s="1">
        <v>2.7199999999999998</v>
      </c>
      <c r="Z2192" s="2">
        <v>41801</v>
      </c>
      <c r="AA2192" s="1">
        <v>2.75</v>
      </c>
      <c r="AC2192" s="2">
        <v>41802</v>
      </c>
      <c r="AD2192" s="1">
        <v>2.66</v>
      </c>
      <c r="AF2192" s="2">
        <v>42244</v>
      </c>
      <c r="AG2192" s="1">
        <v>0.32900000000000001</v>
      </c>
      <c r="AI2192" s="2">
        <v>41792</v>
      </c>
      <c r="AJ2192" s="1">
        <v>3.3334999999999999</v>
      </c>
      <c r="AL2192" s="2">
        <v>41793</v>
      </c>
      <c r="AM2192" s="1">
        <v>2.6890000000000001</v>
      </c>
      <c r="AO2192" s="2">
        <v>41789</v>
      </c>
      <c r="AP2192" s="1">
        <v>0.50549999999999995</v>
      </c>
      <c r="AR2192" s="2">
        <v>41782</v>
      </c>
      <c r="AS2192" s="1">
        <v>0.26100000000000001</v>
      </c>
      <c r="AU2192" s="2">
        <v>41789</v>
      </c>
      <c r="AV2192" s="1">
        <v>2.258</v>
      </c>
      <c r="AX2192" s="2">
        <v>41788</v>
      </c>
      <c r="AY2192" s="1">
        <v>2.1884999999999999</v>
      </c>
      <c r="BA2192" s="116">
        <v>41789</v>
      </c>
      <c r="BB2192" s="1">
        <v>1.556</v>
      </c>
      <c r="BD2192" s="2">
        <v>41785</v>
      </c>
      <c r="BE2192" s="1">
        <v>0.36299999999999999</v>
      </c>
      <c r="BG2192" s="2">
        <v>41908</v>
      </c>
      <c r="BH2192" s="1">
        <v>2.54</v>
      </c>
      <c r="BI2192" s="2"/>
      <c r="BJ2192" s="2">
        <v>41908</v>
      </c>
      <c r="BK2192" s="1">
        <v>1.8</v>
      </c>
      <c r="BM2192" s="2">
        <v>41792</v>
      </c>
      <c r="BN2192" s="1">
        <v>0.75749999999999995</v>
      </c>
    </row>
    <row r="2193" spans="2:66">
      <c r="B2193" s="2">
        <v>42296</v>
      </c>
      <c r="C2193" s="1">
        <v>1.5699999999999998</v>
      </c>
      <c r="E2193" s="2">
        <v>41758</v>
      </c>
      <c r="F2193" s="1">
        <v>2.5830000000000002</v>
      </c>
      <c r="H2193" s="2">
        <v>41781</v>
      </c>
      <c r="I2193" s="1">
        <v>2.847</v>
      </c>
      <c r="K2193" s="2">
        <v>41779</v>
      </c>
      <c r="L2193" s="1">
        <v>3.3820000000000001</v>
      </c>
      <c r="N2193" s="2">
        <v>41787</v>
      </c>
      <c r="O2193" s="1">
        <v>3.04</v>
      </c>
      <c r="Q2193" s="2">
        <v>41808</v>
      </c>
      <c r="R2193" s="1">
        <v>3.12</v>
      </c>
      <c r="T2193" s="2">
        <v>41814</v>
      </c>
      <c r="U2193" s="1">
        <v>2.84</v>
      </c>
      <c r="W2193" s="2">
        <v>41814</v>
      </c>
      <c r="X2193" s="1">
        <v>2.7199999999999998</v>
      </c>
      <c r="Z2193" s="2">
        <v>41802</v>
      </c>
      <c r="AA2193" s="1">
        <v>2.7250000000000001</v>
      </c>
      <c r="AC2193" s="2">
        <v>41803</v>
      </c>
      <c r="AD2193" s="1">
        <v>2.63</v>
      </c>
      <c r="AF2193" s="2">
        <v>42248</v>
      </c>
      <c r="AG2193" s="1">
        <v>0.33400000000000002</v>
      </c>
      <c r="AI2193" s="2">
        <v>41793</v>
      </c>
      <c r="AJ2193" s="1">
        <v>3.4045000000000001</v>
      </c>
      <c r="AL2193" s="2">
        <v>41794</v>
      </c>
      <c r="AM2193" s="1">
        <v>2.6985000000000001</v>
      </c>
      <c r="AO2193" s="2">
        <v>41792</v>
      </c>
      <c r="AP2193" s="1">
        <v>0.51949999999999996</v>
      </c>
      <c r="AR2193" s="2">
        <v>41785</v>
      </c>
      <c r="AS2193" s="1">
        <v>0.26100000000000001</v>
      </c>
      <c r="AU2193" s="2">
        <v>41792</v>
      </c>
      <c r="AV2193" s="1">
        <v>2.2679</v>
      </c>
      <c r="AX2193" s="2">
        <v>41789</v>
      </c>
      <c r="AY2193" s="1">
        <v>2.1890000000000001</v>
      </c>
      <c r="BA2193" s="116">
        <v>41792</v>
      </c>
      <c r="BB2193" s="1">
        <v>1.5565</v>
      </c>
      <c r="BD2193" s="2">
        <v>41786</v>
      </c>
      <c r="BE2193" s="1">
        <v>0.36799999999999999</v>
      </c>
      <c r="BG2193" s="2">
        <v>41911</v>
      </c>
      <c r="BH2193" s="1">
        <v>2.5</v>
      </c>
      <c r="BI2193" s="2"/>
      <c r="BJ2193" s="2">
        <v>41911</v>
      </c>
      <c r="BK2193" s="1">
        <v>1.77</v>
      </c>
      <c r="BM2193" s="2">
        <v>41793</v>
      </c>
      <c r="BN2193" s="1">
        <v>0.78500000000000003</v>
      </c>
    </row>
    <row r="2194" spans="2:66">
      <c r="B2194" s="2">
        <v>42297</v>
      </c>
      <c r="C2194" s="1">
        <v>1.5699999999999998</v>
      </c>
      <c r="E2194" s="2">
        <v>41759</v>
      </c>
      <c r="F2194" s="1">
        <v>2.5779999999999998</v>
      </c>
      <c r="H2194" s="2">
        <v>41782</v>
      </c>
      <c r="I2194" s="1">
        <v>2.83</v>
      </c>
      <c r="K2194" s="2">
        <v>41780</v>
      </c>
      <c r="L2194" s="1">
        <v>3.38</v>
      </c>
      <c r="N2194" s="2">
        <v>41788</v>
      </c>
      <c r="O2194" s="1">
        <v>3.02</v>
      </c>
      <c r="Q2194" s="2">
        <v>41809</v>
      </c>
      <c r="R2194" s="1">
        <v>3.085</v>
      </c>
      <c r="T2194" s="2">
        <v>41815</v>
      </c>
      <c r="U2194" s="1">
        <v>2.84</v>
      </c>
      <c r="W2194" s="2">
        <v>41815</v>
      </c>
      <c r="X2194" s="1">
        <v>2.7199999999999998</v>
      </c>
      <c r="Z2194" s="2">
        <v>41803</v>
      </c>
      <c r="AA2194" s="1">
        <v>2.69</v>
      </c>
      <c r="AC2194" s="2">
        <v>41806</v>
      </c>
      <c r="AD2194" s="1">
        <v>2.625</v>
      </c>
      <c r="AF2194" s="2">
        <v>42249</v>
      </c>
      <c r="AG2194" s="1">
        <v>0.33250000000000002</v>
      </c>
      <c r="AI2194" s="2">
        <v>41794</v>
      </c>
      <c r="AJ2194" s="1">
        <v>3.4089999999999998</v>
      </c>
      <c r="AL2194" s="2">
        <v>41795</v>
      </c>
      <c r="AM2194" s="1">
        <v>2.6827999999999999</v>
      </c>
      <c r="AO2194" s="2">
        <v>41793</v>
      </c>
      <c r="AP2194" s="1">
        <v>0.52949999999999997</v>
      </c>
      <c r="AR2194" s="2">
        <v>41786</v>
      </c>
      <c r="AS2194" s="1">
        <v>0.26100000000000001</v>
      </c>
      <c r="AU2194" s="2">
        <v>41793</v>
      </c>
      <c r="AV2194" s="1">
        <v>2.3119999999999998</v>
      </c>
      <c r="AX2194" s="2">
        <v>41792</v>
      </c>
      <c r="AY2194" s="1">
        <v>2.1909999999999998</v>
      </c>
      <c r="BA2194" s="116">
        <v>41793</v>
      </c>
      <c r="BB2194" s="1">
        <v>1.609</v>
      </c>
      <c r="BD2194" s="2">
        <v>41787</v>
      </c>
      <c r="BE2194" s="1">
        <v>0.36399999999999999</v>
      </c>
      <c r="BG2194" s="2">
        <v>41912</v>
      </c>
      <c r="BH2194" s="1">
        <v>2.52</v>
      </c>
      <c r="BI2194" s="2"/>
      <c r="BJ2194" s="2">
        <v>41912</v>
      </c>
      <c r="BK2194" s="1">
        <v>1.78</v>
      </c>
      <c r="BM2194" s="2">
        <v>41794</v>
      </c>
      <c r="BN2194" s="1">
        <v>0.78600000000000003</v>
      </c>
    </row>
    <row r="2195" spans="2:66">
      <c r="B2195" s="2">
        <v>42298</v>
      </c>
      <c r="C2195" s="1">
        <v>1.5699999999999998</v>
      </c>
      <c r="E2195" s="2">
        <v>41761</v>
      </c>
      <c r="F2195" s="1">
        <v>2.5779999999999998</v>
      </c>
      <c r="H2195" s="2">
        <v>41785</v>
      </c>
      <c r="I2195" s="1">
        <v>2.827</v>
      </c>
      <c r="K2195" s="2">
        <v>41781</v>
      </c>
      <c r="L2195" s="1">
        <v>3.407</v>
      </c>
      <c r="N2195" s="2">
        <v>41789</v>
      </c>
      <c r="O2195" s="1">
        <v>3.0350000000000001</v>
      </c>
      <c r="Q2195" s="2">
        <v>41810</v>
      </c>
      <c r="R2195" s="1">
        <v>3.0474999999999999</v>
      </c>
      <c r="T2195" s="2">
        <v>41816</v>
      </c>
      <c r="U2195" s="1">
        <v>2.8325</v>
      </c>
      <c r="W2195" s="2">
        <v>41816</v>
      </c>
      <c r="X2195" s="1">
        <v>2.7175000000000002</v>
      </c>
      <c r="Z2195" s="2">
        <v>41806</v>
      </c>
      <c r="AA2195" s="1">
        <v>2.6775000000000002</v>
      </c>
      <c r="AC2195" s="2">
        <v>41807</v>
      </c>
      <c r="AD2195" s="1">
        <v>2.6274999999999999</v>
      </c>
      <c r="AF2195" s="2">
        <v>42250</v>
      </c>
      <c r="AG2195" s="1">
        <v>0.33350000000000002</v>
      </c>
      <c r="AI2195" s="2">
        <v>41795</v>
      </c>
      <c r="AJ2195" s="1">
        <v>3.403</v>
      </c>
      <c r="AL2195" s="2">
        <v>41796</v>
      </c>
      <c r="AM2195" s="1">
        <v>2.6829999999999998</v>
      </c>
      <c r="AO2195" s="2">
        <v>41794</v>
      </c>
      <c r="AP2195" s="1">
        <v>0.52500000000000002</v>
      </c>
      <c r="AR2195" s="2">
        <v>41787</v>
      </c>
      <c r="AS2195" s="1">
        <v>0.25900000000000001</v>
      </c>
      <c r="AU2195" s="2">
        <v>41794</v>
      </c>
      <c r="AV2195" s="1">
        <v>2.3109999999999999</v>
      </c>
      <c r="AX2195" s="2">
        <v>41793</v>
      </c>
      <c r="AY2195" s="1">
        <v>2.2400000000000002</v>
      </c>
      <c r="BA2195" s="116">
        <v>41794</v>
      </c>
      <c r="BB2195" s="1">
        <v>1.6158999999999999</v>
      </c>
      <c r="BD2195" s="2">
        <v>41788</v>
      </c>
      <c r="BE2195" s="1">
        <v>0.36699999999999999</v>
      </c>
      <c r="BG2195" s="2">
        <v>41913</v>
      </c>
      <c r="BH2195" s="1">
        <v>2.42</v>
      </c>
      <c r="BI2195" s="2"/>
      <c r="BJ2195" s="2">
        <v>41913</v>
      </c>
      <c r="BK2195" s="1">
        <v>1.69</v>
      </c>
      <c r="BM2195" s="2">
        <v>41795</v>
      </c>
      <c r="BN2195" s="1">
        <v>0.73199999999999998</v>
      </c>
    </row>
    <row r="2196" spans="2:66">
      <c r="B2196" s="2">
        <v>42299</v>
      </c>
      <c r="C2196" s="1">
        <v>1.5699999999999998</v>
      </c>
      <c r="E2196" s="2">
        <v>41766</v>
      </c>
      <c r="F2196" s="1">
        <v>2.5750000000000002</v>
      </c>
      <c r="H2196" s="2">
        <v>41786</v>
      </c>
      <c r="I2196" s="1">
        <v>2.827</v>
      </c>
      <c r="K2196" s="2">
        <v>41782</v>
      </c>
      <c r="L2196" s="1">
        <v>3.3810000000000002</v>
      </c>
      <c r="N2196" s="2">
        <v>41792</v>
      </c>
      <c r="O2196" s="1">
        <v>3.0550000000000002</v>
      </c>
      <c r="Q2196" s="2">
        <v>41813</v>
      </c>
      <c r="R2196" s="1">
        <v>3.06</v>
      </c>
      <c r="T2196" s="2">
        <v>41817</v>
      </c>
      <c r="U2196" s="1">
        <v>2.8050000000000002</v>
      </c>
      <c r="W2196" s="2">
        <v>41817</v>
      </c>
      <c r="X2196" s="1">
        <v>2.6924999999999999</v>
      </c>
      <c r="Z2196" s="2">
        <v>41807</v>
      </c>
      <c r="AA2196" s="1">
        <v>2.68</v>
      </c>
      <c r="AC2196" s="2">
        <v>41808</v>
      </c>
      <c r="AD2196" s="1">
        <v>2.63</v>
      </c>
      <c r="AF2196" s="2">
        <v>42251</v>
      </c>
      <c r="AG2196" s="1">
        <v>0.33200000000000002</v>
      </c>
      <c r="AI2196" s="2">
        <v>41796</v>
      </c>
      <c r="AJ2196" s="1">
        <v>3.3935</v>
      </c>
      <c r="AL2196" s="2">
        <v>41799</v>
      </c>
      <c r="AM2196" s="1">
        <v>2.6989999999999998</v>
      </c>
      <c r="AO2196" s="2">
        <v>41795</v>
      </c>
      <c r="AP2196" s="1">
        <v>0.51600000000000001</v>
      </c>
      <c r="AR2196" s="2">
        <v>41788</v>
      </c>
      <c r="AS2196" s="1">
        <v>0.26100000000000001</v>
      </c>
      <c r="AU2196" s="2">
        <v>41795</v>
      </c>
      <c r="AV2196" s="1">
        <v>2.2989999999999999</v>
      </c>
      <c r="AX2196" s="2">
        <v>41794</v>
      </c>
      <c r="AY2196" s="1">
        <v>2.2458</v>
      </c>
      <c r="BA2196" s="116">
        <v>41795</v>
      </c>
      <c r="BB2196" s="1">
        <v>1.5739999999999998</v>
      </c>
      <c r="BD2196" s="2">
        <v>41789</v>
      </c>
      <c r="BE2196" s="1">
        <v>0.37</v>
      </c>
      <c r="BG2196" s="2">
        <v>41914</v>
      </c>
      <c r="BH2196" s="1">
        <v>2.44</v>
      </c>
      <c r="BI2196" s="2"/>
      <c r="BJ2196" s="2">
        <v>41914</v>
      </c>
      <c r="BK2196" s="1">
        <v>1.7</v>
      </c>
      <c r="BM2196" s="2">
        <v>41796</v>
      </c>
      <c r="BN2196" s="1">
        <v>0.69079999999999997</v>
      </c>
    </row>
    <row r="2197" spans="2:66">
      <c r="B2197" s="2">
        <v>42300</v>
      </c>
      <c r="C2197" s="1">
        <v>1.5699999999999998</v>
      </c>
      <c r="E2197" s="2">
        <v>41767</v>
      </c>
      <c r="F2197" s="1">
        <v>2.573</v>
      </c>
      <c r="H2197" s="2">
        <v>41787</v>
      </c>
      <c r="I2197" s="1">
        <v>2.8149999999999999</v>
      </c>
      <c r="K2197" s="2">
        <v>41785</v>
      </c>
      <c r="L2197" s="1">
        <v>3.371</v>
      </c>
      <c r="N2197" s="2">
        <v>41793</v>
      </c>
      <c r="O2197" s="1">
        <v>3.0649999999999999</v>
      </c>
      <c r="Q2197" s="2">
        <v>41814</v>
      </c>
      <c r="R2197" s="1">
        <v>3.0474999999999999</v>
      </c>
      <c r="T2197" s="2">
        <v>41820</v>
      </c>
      <c r="U2197" s="1">
        <v>2.7949999999999999</v>
      </c>
      <c r="W2197" s="2">
        <v>41820</v>
      </c>
      <c r="X2197" s="1">
        <v>2.68</v>
      </c>
      <c r="Z2197" s="2">
        <v>41808</v>
      </c>
      <c r="AA2197" s="1">
        <v>2.6875</v>
      </c>
      <c r="AC2197" s="2">
        <v>41809</v>
      </c>
      <c r="AD2197" s="1">
        <v>2.6175000000000002</v>
      </c>
      <c r="AF2197" s="2">
        <v>42254</v>
      </c>
      <c r="AG2197" s="1">
        <v>0.33300000000000002</v>
      </c>
      <c r="AI2197" s="2">
        <v>41799</v>
      </c>
      <c r="AJ2197" s="1">
        <v>3.4015</v>
      </c>
      <c r="AL2197" s="2">
        <v>41800</v>
      </c>
      <c r="AM2197" s="1">
        <v>2.7364999999999999</v>
      </c>
      <c r="AO2197" s="2">
        <v>41796</v>
      </c>
      <c r="AP2197" s="1">
        <v>0.53549999999999998</v>
      </c>
      <c r="AR2197" s="2">
        <v>41789</v>
      </c>
      <c r="AS2197" s="1">
        <v>0.26100000000000001</v>
      </c>
      <c r="AU2197" s="2">
        <v>41796</v>
      </c>
      <c r="AV2197" s="1">
        <v>2.2984999999999998</v>
      </c>
      <c r="AX2197" s="2">
        <v>41795</v>
      </c>
      <c r="AY2197" s="1">
        <v>2.2210000000000001</v>
      </c>
      <c r="BA2197" s="116">
        <v>41796</v>
      </c>
      <c r="BB2197" s="1">
        <v>1.5310000000000001</v>
      </c>
      <c r="BD2197" s="2">
        <v>41792</v>
      </c>
      <c r="BE2197" s="1">
        <v>0.36399999999999999</v>
      </c>
      <c r="BG2197" s="2">
        <v>41915</v>
      </c>
      <c r="BH2197" s="1">
        <v>2.4500000000000002</v>
      </c>
      <c r="BI2197" s="2"/>
      <c r="BJ2197" s="2">
        <v>41915</v>
      </c>
      <c r="BK2197" s="1">
        <v>1.73</v>
      </c>
      <c r="BM2197" s="2">
        <v>41799</v>
      </c>
      <c r="BN2197" s="1">
        <v>0.70750000000000002</v>
      </c>
    </row>
    <row r="2198" spans="2:66">
      <c r="B2198" s="2">
        <v>42303</v>
      </c>
      <c r="C2198" s="1">
        <v>1.5699999999999998</v>
      </c>
      <c r="E2198" s="2">
        <v>41768</v>
      </c>
      <c r="F2198" s="1">
        <v>2.573</v>
      </c>
      <c r="H2198" s="2">
        <v>41788</v>
      </c>
      <c r="I2198" s="1">
        <v>2.8050000000000002</v>
      </c>
      <c r="K2198" s="2">
        <v>41786</v>
      </c>
      <c r="L2198" s="1">
        <v>3.367</v>
      </c>
      <c r="N2198" s="2">
        <v>41795</v>
      </c>
      <c r="O2198" s="1">
        <v>3.0720000000000001</v>
      </c>
      <c r="Q2198" s="2">
        <v>41815</v>
      </c>
      <c r="R2198" s="1">
        <v>3.0425</v>
      </c>
      <c r="T2198" s="2">
        <v>41821</v>
      </c>
      <c r="U2198" s="1">
        <v>2.79</v>
      </c>
      <c r="W2198" s="2">
        <v>41821</v>
      </c>
      <c r="X2198" s="1">
        <v>2.6749999999999998</v>
      </c>
      <c r="Z2198" s="2">
        <v>41809</v>
      </c>
      <c r="AA2198" s="1">
        <v>2.67</v>
      </c>
      <c r="AC2198" s="2">
        <v>41810</v>
      </c>
      <c r="AD2198" s="1">
        <v>2.5975000000000001</v>
      </c>
      <c r="AF2198" s="2">
        <v>42255</v>
      </c>
      <c r="AG2198" s="1">
        <v>0.33200000000000002</v>
      </c>
      <c r="AI2198" s="2">
        <v>41800</v>
      </c>
      <c r="AJ2198" s="1">
        <v>3.4329999999999998</v>
      </c>
      <c r="AL2198" s="2">
        <v>41801</v>
      </c>
      <c r="AM2198" s="1">
        <v>2.7225000000000001</v>
      </c>
      <c r="AO2198" s="2">
        <v>41799</v>
      </c>
      <c r="AP2198" s="1">
        <v>0.5575</v>
      </c>
      <c r="AR2198" s="2">
        <v>41792</v>
      </c>
      <c r="AS2198" s="1">
        <v>0.26300000000000001</v>
      </c>
      <c r="AU2198" s="2">
        <v>41799</v>
      </c>
      <c r="AV2198" s="1">
        <v>2.302</v>
      </c>
      <c r="AX2198" s="2">
        <v>41796</v>
      </c>
      <c r="AY2198" s="1">
        <v>2.2080000000000002</v>
      </c>
      <c r="BA2198" s="116">
        <v>41799</v>
      </c>
      <c r="BB2198" s="1">
        <v>1.5411000000000001</v>
      </c>
      <c r="BD2198" s="2">
        <v>41793</v>
      </c>
      <c r="BE2198" s="1">
        <v>0.36099999999999999</v>
      </c>
      <c r="BG2198" s="2">
        <v>41918</v>
      </c>
      <c r="BH2198" s="1">
        <v>2.4300000000000002</v>
      </c>
      <c r="BI2198" s="2"/>
      <c r="BJ2198" s="2">
        <v>41918</v>
      </c>
      <c r="BK2198" s="1">
        <v>1.7</v>
      </c>
      <c r="BM2198" s="2">
        <v>41800</v>
      </c>
      <c r="BN2198" s="1">
        <v>0.72950000000000004</v>
      </c>
    </row>
    <row r="2199" spans="2:66">
      <c r="B2199" s="2">
        <v>42304</v>
      </c>
      <c r="C2199" s="1">
        <v>1.5699999999999998</v>
      </c>
      <c r="E2199" s="2">
        <v>41771</v>
      </c>
      <c r="F2199" s="1">
        <v>2.57</v>
      </c>
      <c r="H2199" s="2">
        <v>41789</v>
      </c>
      <c r="I2199" s="1">
        <v>2.8149999999999999</v>
      </c>
      <c r="K2199" s="2">
        <v>41787</v>
      </c>
      <c r="L2199" s="1">
        <v>3.347</v>
      </c>
      <c r="N2199" s="2">
        <v>41799</v>
      </c>
      <c r="O2199" s="1">
        <v>3.07</v>
      </c>
      <c r="Q2199" s="2">
        <v>41816</v>
      </c>
      <c r="R2199" s="1">
        <v>3.0327999999999999</v>
      </c>
      <c r="T2199" s="2">
        <v>41822</v>
      </c>
      <c r="U2199" s="1">
        <v>2.74</v>
      </c>
      <c r="W2199" s="2">
        <v>41822</v>
      </c>
      <c r="X2199" s="1">
        <v>2.6175000000000002</v>
      </c>
      <c r="Z2199" s="2">
        <v>41810</v>
      </c>
      <c r="AA2199" s="1">
        <v>2.64</v>
      </c>
      <c r="AC2199" s="2">
        <v>41813</v>
      </c>
      <c r="AD2199" s="1">
        <v>2.6025</v>
      </c>
      <c r="AF2199" s="2">
        <v>42256</v>
      </c>
      <c r="AG2199" s="1">
        <v>0.33300000000000002</v>
      </c>
      <c r="AI2199" s="2">
        <v>41801</v>
      </c>
      <c r="AJ2199" s="1">
        <v>3.4129999999999998</v>
      </c>
      <c r="AL2199" s="2">
        <v>41802</v>
      </c>
      <c r="AM2199" s="1">
        <v>2.6760000000000002</v>
      </c>
      <c r="AO2199" s="2">
        <v>41800</v>
      </c>
      <c r="AP2199" s="1">
        <v>0.57299999999999995</v>
      </c>
      <c r="AR2199" s="2">
        <v>41793</v>
      </c>
      <c r="AS2199" s="1">
        <v>0.26300000000000001</v>
      </c>
      <c r="AU2199" s="2">
        <v>41800</v>
      </c>
      <c r="AV2199" s="1">
        <v>2.3338000000000001</v>
      </c>
      <c r="AX2199" s="2">
        <v>41799</v>
      </c>
      <c r="AY2199" s="1">
        <v>2.2121</v>
      </c>
      <c r="BA2199" s="116">
        <v>41800</v>
      </c>
      <c r="BB2199" s="1">
        <v>1.5779999999999998</v>
      </c>
      <c r="BD2199" s="2">
        <v>41794</v>
      </c>
      <c r="BE2199" s="1">
        <v>0.34499999999999997</v>
      </c>
      <c r="BG2199" s="2">
        <v>41919</v>
      </c>
      <c r="BH2199" s="1">
        <v>2.36</v>
      </c>
      <c r="BI2199" s="2"/>
      <c r="BJ2199" s="2">
        <v>41919</v>
      </c>
      <c r="BK2199" s="1">
        <v>1.6400000000000001</v>
      </c>
      <c r="BM2199" s="2">
        <v>41801</v>
      </c>
      <c r="BN2199" s="1">
        <v>0.72299999999999998</v>
      </c>
    </row>
    <row r="2200" spans="2:66">
      <c r="B2200" s="2">
        <v>42305</v>
      </c>
      <c r="C2200" s="1">
        <v>1.5699999999999998</v>
      </c>
      <c r="E2200" s="2">
        <v>41772</v>
      </c>
      <c r="F2200" s="1">
        <v>2.5750000000000002</v>
      </c>
      <c r="H2200" s="2">
        <v>41792</v>
      </c>
      <c r="I2200" s="1">
        <v>2.8250000000000002</v>
      </c>
      <c r="K2200" s="2">
        <v>41788</v>
      </c>
      <c r="L2200" s="1">
        <v>3.32</v>
      </c>
      <c r="N2200" s="2">
        <v>41800</v>
      </c>
      <c r="O2200" s="1">
        <v>3.04</v>
      </c>
      <c r="Q2200" s="2">
        <v>41817</v>
      </c>
      <c r="R2200" s="1">
        <v>3.0049999999999999</v>
      </c>
      <c r="T2200" s="2">
        <v>41823</v>
      </c>
      <c r="U2200" s="1">
        <v>2.7549999999999999</v>
      </c>
      <c r="W2200" s="2">
        <v>41823</v>
      </c>
      <c r="X2200" s="1">
        <v>2.625</v>
      </c>
      <c r="Z2200" s="2">
        <v>41813</v>
      </c>
      <c r="AA2200" s="1">
        <v>2.6550000000000002</v>
      </c>
      <c r="AC2200" s="2">
        <v>41814</v>
      </c>
      <c r="AD2200" s="1">
        <v>2.6025</v>
      </c>
      <c r="AF2200" s="2">
        <v>42257</v>
      </c>
      <c r="AG2200" s="1">
        <v>0.33600000000000002</v>
      </c>
      <c r="AI2200" s="2">
        <v>41802</v>
      </c>
      <c r="AJ2200" s="1">
        <v>3.3525</v>
      </c>
      <c r="AL2200" s="2">
        <v>41803</v>
      </c>
      <c r="AM2200" s="1">
        <v>2.6825000000000001</v>
      </c>
      <c r="AO2200" s="2">
        <v>41801</v>
      </c>
      <c r="AP2200" s="1">
        <v>0.56999999999999995</v>
      </c>
      <c r="AR2200" s="2">
        <v>41794</v>
      </c>
      <c r="AS2200" s="1">
        <v>0.26500000000000001</v>
      </c>
      <c r="AU2200" s="2">
        <v>41801</v>
      </c>
      <c r="AV2200" s="1">
        <v>2.3406000000000002</v>
      </c>
      <c r="AX2200" s="2">
        <v>41800</v>
      </c>
      <c r="AY2200" s="1">
        <v>2.246</v>
      </c>
      <c r="BA2200" s="116">
        <v>41801</v>
      </c>
      <c r="BB2200" s="1">
        <v>1.5840000000000001</v>
      </c>
      <c r="BD2200" s="2">
        <v>41795</v>
      </c>
      <c r="BE2200" s="1">
        <v>0.34499999999999997</v>
      </c>
      <c r="BG2200" s="2">
        <v>41920</v>
      </c>
      <c r="BH2200" s="1">
        <v>2.35</v>
      </c>
      <c r="BI2200" s="2"/>
      <c r="BJ2200" s="2">
        <v>41920</v>
      </c>
      <c r="BK2200" s="1">
        <v>1.5699999999999998</v>
      </c>
      <c r="BM2200" s="2">
        <v>41802</v>
      </c>
      <c r="BN2200" s="1">
        <v>0.69189999999999996</v>
      </c>
    </row>
    <row r="2201" spans="2:66">
      <c r="B2201" s="2">
        <v>42306</v>
      </c>
      <c r="C2201" s="1">
        <v>1.5699999999999998</v>
      </c>
      <c r="E2201" s="2">
        <v>41773</v>
      </c>
      <c r="F2201" s="1">
        <v>2.57</v>
      </c>
      <c r="H2201" s="2">
        <v>41793</v>
      </c>
      <c r="I2201" s="1">
        <v>2.8369999999999997</v>
      </c>
      <c r="K2201" s="2">
        <v>41789</v>
      </c>
      <c r="L2201" s="1">
        <v>3.34</v>
      </c>
      <c r="N2201" s="2">
        <v>41801</v>
      </c>
      <c r="O2201" s="1">
        <v>3.05</v>
      </c>
      <c r="Q2201" s="2">
        <v>41820</v>
      </c>
      <c r="R2201" s="1">
        <v>2.9925000000000002</v>
      </c>
      <c r="T2201" s="2">
        <v>41824</v>
      </c>
      <c r="U2201" s="1">
        <v>2.7578</v>
      </c>
      <c r="W2201" s="2">
        <v>41824</v>
      </c>
      <c r="X2201" s="1">
        <v>2.6274999999999999</v>
      </c>
      <c r="Z2201" s="2">
        <v>41814</v>
      </c>
      <c r="AA2201" s="1">
        <v>2.6550000000000002</v>
      </c>
      <c r="AC2201" s="2">
        <v>41815</v>
      </c>
      <c r="AD2201" s="1">
        <v>2.605</v>
      </c>
      <c r="AF2201" s="2">
        <v>42258</v>
      </c>
      <c r="AG2201" s="1">
        <v>0.3372</v>
      </c>
      <c r="AI2201" s="2">
        <v>41803</v>
      </c>
      <c r="AJ2201" s="1">
        <v>3.3570000000000002</v>
      </c>
      <c r="AL2201" s="2">
        <v>41806</v>
      </c>
      <c r="AM2201" s="1">
        <v>2.6760000000000002</v>
      </c>
      <c r="AO2201" s="2">
        <v>41802</v>
      </c>
      <c r="AP2201" s="1">
        <v>0.57799999999999996</v>
      </c>
      <c r="AR2201" s="2">
        <v>41795</v>
      </c>
      <c r="AS2201" s="1">
        <v>0.25900000000000001</v>
      </c>
      <c r="AU2201" s="2">
        <v>41802</v>
      </c>
      <c r="AV2201" s="1">
        <v>2.33</v>
      </c>
      <c r="AX2201" s="2">
        <v>41801</v>
      </c>
      <c r="AY2201" s="1">
        <v>2.2530000000000001</v>
      </c>
      <c r="BA2201" s="116">
        <v>41802</v>
      </c>
      <c r="BB2201" s="1">
        <v>1.556</v>
      </c>
      <c r="BD2201" s="2">
        <v>41796</v>
      </c>
      <c r="BE2201" s="1">
        <v>0.34649999999999997</v>
      </c>
      <c r="BG2201" s="2">
        <v>41921</v>
      </c>
      <c r="BH2201" s="1">
        <v>2.34</v>
      </c>
      <c r="BI2201" s="2"/>
      <c r="BJ2201" s="2">
        <v>41921</v>
      </c>
      <c r="BK2201" s="1">
        <v>1.58</v>
      </c>
      <c r="BM2201" s="2">
        <v>41803</v>
      </c>
      <c r="BN2201" s="1">
        <v>0.69850000000000001</v>
      </c>
    </row>
    <row r="2202" spans="2:66">
      <c r="B2202" s="2">
        <v>42307</v>
      </c>
      <c r="C2202" s="1">
        <v>1.5699999999999998</v>
      </c>
      <c r="E2202" s="2">
        <v>41774</v>
      </c>
      <c r="F2202" s="1">
        <v>2.5750000000000002</v>
      </c>
      <c r="H2202" s="2">
        <v>41795</v>
      </c>
      <c r="I2202" s="1">
        <v>2.8369999999999997</v>
      </c>
      <c r="K2202" s="2">
        <v>41792</v>
      </c>
      <c r="L2202" s="1">
        <v>3.36</v>
      </c>
      <c r="N2202" s="2">
        <v>41802</v>
      </c>
      <c r="O2202" s="1">
        <v>3.02</v>
      </c>
      <c r="Q2202" s="2">
        <v>41821</v>
      </c>
      <c r="R2202" s="1">
        <v>2.9950000000000001</v>
      </c>
      <c r="T2202" s="2">
        <v>41827</v>
      </c>
      <c r="U2202" s="1">
        <v>2.7625000000000002</v>
      </c>
      <c r="W2202" s="2">
        <v>41827</v>
      </c>
      <c r="X2202" s="1">
        <v>2.6324999999999998</v>
      </c>
      <c r="Z2202" s="2">
        <v>41815</v>
      </c>
      <c r="AA2202" s="1">
        <v>2.6574999999999998</v>
      </c>
      <c r="AC2202" s="2">
        <v>41816</v>
      </c>
      <c r="AD2202" s="1">
        <v>2.6074999999999999</v>
      </c>
      <c r="AF2202" s="2">
        <v>42261</v>
      </c>
      <c r="AG2202" s="1">
        <v>0.33550000000000002</v>
      </c>
      <c r="AI2202" s="2">
        <v>41806</v>
      </c>
      <c r="AJ2202" s="1">
        <v>3.3405</v>
      </c>
      <c r="AL2202" s="2">
        <v>41807</v>
      </c>
      <c r="AM2202" s="1">
        <v>2.7229999999999999</v>
      </c>
      <c r="AO2202" s="2">
        <v>41803</v>
      </c>
      <c r="AP2202" s="1">
        <v>0.58699999999999997</v>
      </c>
      <c r="AR2202" s="2">
        <v>41796</v>
      </c>
      <c r="AS2202" s="1">
        <v>0.26329999999999998</v>
      </c>
      <c r="AU2202" s="2">
        <v>41803</v>
      </c>
      <c r="AV2202" s="1">
        <v>2.3159999999999998</v>
      </c>
      <c r="AX2202" s="2">
        <v>41802</v>
      </c>
      <c r="AY2202" s="1">
        <v>2.2389999999999999</v>
      </c>
      <c r="BA2202" s="116">
        <v>41803</v>
      </c>
      <c r="BB2202" s="1">
        <v>1.5529999999999999</v>
      </c>
      <c r="BD2202" s="2">
        <v>41799</v>
      </c>
      <c r="BE2202" s="1">
        <v>0.34200000000000003</v>
      </c>
      <c r="BG2202" s="2">
        <v>41922</v>
      </c>
      <c r="BH2202" s="1">
        <v>2.31</v>
      </c>
      <c r="BI2202" s="2"/>
      <c r="BJ2202" s="2">
        <v>41922</v>
      </c>
      <c r="BK2202" s="1">
        <v>1.55</v>
      </c>
      <c r="BM2202" s="2">
        <v>41806</v>
      </c>
      <c r="BN2202" s="1">
        <v>0.69610000000000005</v>
      </c>
    </row>
    <row r="2203" spans="2:66">
      <c r="B2203" s="2">
        <v>42310</v>
      </c>
      <c r="C2203" s="1">
        <v>1.5699999999999998</v>
      </c>
      <c r="E2203" s="2">
        <v>41775</v>
      </c>
      <c r="F2203" s="1">
        <v>2.57</v>
      </c>
      <c r="H2203" s="2">
        <v>41799</v>
      </c>
      <c r="I2203" s="1">
        <v>2.8369999999999997</v>
      </c>
      <c r="K2203" s="2">
        <v>41793</v>
      </c>
      <c r="L2203" s="1">
        <v>3.375</v>
      </c>
      <c r="N2203" s="2">
        <v>41803</v>
      </c>
      <c r="O2203" s="1">
        <v>2.99</v>
      </c>
      <c r="Q2203" s="2">
        <v>41822</v>
      </c>
      <c r="R2203" s="1">
        <v>2.9525000000000001</v>
      </c>
      <c r="T2203" s="2">
        <v>41828</v>
      </c>
      <c r="U2203" s="1">
        <v>2.7875000000000001</v>
      </c>
      <c r="W2203" s="2">
        <v>41828</v>
      </c>
      <c r="X2203" s="1">
        <v>2.6625000000000001</v>
      </c>
      <c r="Z2203" s="2">
        <v>41816</v>
      </c>
      <c r="AA2203" s="1">
        <v>2.6574999999999998</v>
      </c>
      <c r="AC2203" s="2">
        <v>41817</v>
      </c>
      <c r="AD2203" s="1">
        <v>2.6</v>
      </c>
      <c r="AF2203" s="2">
        <v>42262</v>
      </c>
      <c r="AG2203" s="1">
        <v>0.33424999999999999</v>
      </c>
      <c r="AI2203" s="2">
        <v>41807</v>
      </c>
      <c r="AJ2203" s="1">
        <v>3.3855</v>
      </c>
      <c r="AL2203" s="2">
        <v>41808</v>
      </c>
      <c r="AM2203" s="1">
        <v>2.6579999999999999</v>
      </c>
      <c r="AO2203" s="2">
        <v>41806</v>
      </c>
      <c r="AP2203" s="1">
        <v>0.60899999999999999</v>
      </c>
      <c r="AR2203" s="2">
        <v>41799</v>
      </c>
      <c r="AS2203" s="1">
        <v>0.26800000000000002</v>
      </c>
      <c r="AU2203" s="2">
        <v>41806</v>
      </c>
      <c r="AV2203" s="1">
        <v>2.2949999999999999</v>
      </c>
      <c r="AX2203" s="2">
        <v>41803</v>
      </c>
      <c r="AY2203" s="1">
        <v>2.2275</v>
      </c>
      <c r="BA2203" s="116">
        <v>41806</v>
      </c>
      <c r="BB2203" s="1">
        <v>1.5371000000000001</v>
      </c>
      <c r="BD2203" s="2">
        <v>41800</v>
      </c>
      <c r="BE2203" s="1">
        <v>0.35049999999999998</v>
      </c>
      <c r="BG2203" s="2">
        <v>41926</v>
      </c>
      <c r="BH2203" s="1">
        <v>2.21</v>
      </c>
      <c r="BI2203" s="2"/>
      <c r="BJ2203" s="2">
        <v>41926</v>
      </c>
      <c r="BK2203" s="1">
        <v>1.45</v>
      </c>
      <c r="BM2203" s="2">
        <v>41807</v>
      </c>
      <c r="BN2203" s="1">
        <v>0.72829999999999995</v>
      </c>
    </row>
    <row r="2204" spans="2:66">
      <c r="B2204" s="2">
        <v>42311</v>
      </c>
      <c r="C2204" s="1">
        <v>1.5699999999999998</v>
      </c>
      <c r="E2204" s="2">
        <v>41778</v>
      </c>
      <c r="F2204" s="1">
        <v>2.57</v>
      </c>
      <c r="H2204" s="2">
        <v>41800</v>
      </c>
      <c r="I2204" s="1">
        <v>2.8170000000000002</v>
      </c>
      <c r="K2204" s="2">
        <v>41795</v>
      </c>
      <c r="L2204" s="1">
        <v>3.38</v>
      </c>
      <c r="N2204" s="2">
        <v>41806</v>
      </c>
      <c r="O2204" s="1">
        <v>2.9790000000000001</v>
      </c>
      <c r="Q2204" s="2">
        <v>41823</v>
      </c>
      <c r="R2204" s="1">
        <v>2.9675000000000002</v>
      </c>
      <c r="T2204" s="2">
        <v>41829</v>
      </c>
      <c r="U2204" s="1">
        <v>2.7800000000000002</v>
      </c>
      <c r="W2204" s="2">
        <v>41829</v>
      </c>
      <c r="X2204" s="1">
        <v>2.64</v>
      </c>
      <c r="Z2204" s="2">
        <v>41817</v>
      </c>
      <c r="AA2204" s="1">
        <v>2.64</v>
      </c>
      <c r="AC2204" s="2">
        <v>41820</v>
      </c>
      <c r="AD2204" s="1">
        <v>2.5949999999999998</v>
      </c>
      <c r="AF2204" s="2">
        <v>42263</v>
      </c>
      <c r="AG2204" s="1">
        <v>0.33960000000000001</v>
      </c>
      <c r="AI2204" s="2">
        <v>41808</v>
      </c>
      <c r="AJ2204" s="1">
        <v>3.3439999999999999</v>
      </c>
      <c r="AL2204" s="2">
        <v>41809</v>
      </c>
      <c r="AM2204" s="1">
        <v>2.6905000000000001</v>
      </c>
      <c r="AO2204" s="2">
        <v>41807</v>
      </c>
      <c r="AP2204" s="1">
        <v>0.626</v>
      </c>
      <c r="AR2204" s="2">
        <v>41800</v>
      </c>
      <c r="AS2204" s="1">
        <v>0.27110000000000001</v>
      </c>
      <c r="AU2204" s="2">
        <v>41807</v>
      </c>
      <c r="AV2204" s="1">
        <v>2.3184</v>
      </c>
      <c r="AX2204" s="2">
        <v>41806</v>
      </c>
      <c r="AY2204" s="1">
        <v>2.2050000000000001</v>
      </c>
      <c r="BA2204" s="116">
        <v>41807</v>
      </c>
      <c r="BB2204" s="1">
        <v>1.5735000000000001</v>
      </c>
      <c r="BD2204" s="2">
        <v>41801</v>
      </c>
      <c r="BE2204" s="1">
        <v>0.33250000000000002</v>
      </c>
      <c r="BG2204" s="2">
        <v>41927</v>
      </c>
      <c r="BH2204" s="1">
        <v>2.15</v>
      </c>
      <c r="BI2204" s="2"/>
      <c r="BJ2204" s="2">
        <v>41927</v>
      </c>
      <c r="BK2204" s="1">
        <v>1.37</v>
      </c>
      <c r="BM2204" s="2">
        <v>41808</v>
      </c>
      <c r="BN2204" s="1">
        <v>0.70450000000000002</v>
      </c>
    </row>
    <row r="2205" spans="2:66">
      <c r="B2205" s="2">
        <v>42312</v>
      </c>
      <c r="C2205" s="1">
        <v>1.5699999999999998</v>
      </c>
      <c r="E2205" s="2">
        <v>41779</v>
      </c>
      <c r="F2205" s="1">
        <v>2.5750000000000002</v>
      </c>
      <c r="H2205" s="2">
        <v>41801</v>
      </c>
      <c r="I2205" s="1">
        <v>2.82</v>
      </c>
      <c r="K2205" s="2">
        <v>41799</v>
      </c>
      <c r="L2205" s="1">
        <v>3.38</v>
      </c>
      <c r="N2205" s="2">
        <v>41807</v>
      </c>
      <c r="O2205" s="1">
        <v>2.972</v>
      </c>
      <c r="Q2205" s="2">
        <v>41824</v>
      </c>
      <c r="R2205" s="1">
        <v>2.9699999999999998</v>
      </c>
      <c r="T2205" s="2">
        <v>41830</v>
      </c>
      <c r="U2205" s="1">
        <v>2.73</v>
      </c>
      <c r="W2205" s="2">
        <v>41830</v>
      </c>
      <c r="X2205" s="1">
        <v>2.6</v>
      </c>
      <c r="Z2205" s="2">
        <v>41820</v>
      </c>
      <c r="AA2205" s="1">
        <v>2.63</v>
      </c>
      <c r="AC2205" s="2">
        <v>41821</v>
      </c>
      <c r="AD2205" s="1">
        <v>2.5925000000000002</v>
      </c>
      <c r="AF2205" s="2">
        <v>42264</v>
      </c>
      <c r="AG2205" s="1">
        <v>0.34510000000000002</v>
      </c>
      <c r="AI2205" s="2">
        <v>41809</v>
      </c>
      <c r="AJ2205" s="1">
        <v>3.403</v>
      </c>
      <c r="AL2205" s="2">
        <v>41810</v>
      </c>
      <c r="AM2205" s="1">
        <v>2.6749999999999998</v>
      </c>
      <c r="AO2205" s="2">
        <v>41808</v>
      </c>
      <c r="AP2205" s="1">
        <v>0.59760000000000002</v>
      </c>
      <c r="AR2205" s="2">
        <v>41801</v>
      </c>
      <c r="AS2205" s="1">
        <v>0.27200000000000002</v>
      </c>
      <c r="AU2205" s="2">
        <v>41808</v>
      </c>
      <c r="AV2205" s="1">
        <v>2.2774999999999999</v>
      </c>
      <c r="AX2205" s="2">
        <v>41807</v>
      </c>
      <c r="AY2205" s="1">
        <v>2.2320000000000002</v>
      </c>
      <c r="BA2205" s="116">
        <v>41808</v>
      </c>
      <c r="BB2205" s="1">
        <v>1.5449999999999999</v>
      </c>
      <c r="BD2205" s="2">
        <v>41802</v>
      </c>
      <c r="BE2205" s="1">
        <v>0.32300000000000001</v>
      </c>
      <c r="BG2205" s="2">
        <v>41928</v>
      </c>
      <c r="BH2205" s="1">
        <v>2.17</v>
      </c>
      <c r="BI2205" s="2"/>
      <c r="BJ2205" s="2">
        <v>41928</v>
      </c>
      <c r="BK2205" s="1">
        <v>1.3900000000000001</v>
      </c>
      <c r="BM2205" s="2">
        <v>41809</v>
      </c>
      <c r="BN2205" s="1">
        <v>0.68300000000000005</v>
      </c>
    </row>
    <row r="2206" spans="2:66">
      <c r="B2206" s="2">
        <v>42313</v>
      </c>
      <c r="C2206" s="1">
        <v>1.5699999999999998</v>
      </c>
      <c r="E2206" s="2">
        <v>41780</v>
      </c>
      <c r="F2206" s="1">
        <v>2.57</v>
      </c>
      <c r="H2206" s="2">
        <v>41802</v>
      </c>
      <c r="I2206" s="1">
        <v>2.79</v>
      </c>
      <c r="K2206" s="2">
        <v>41800</v>
      </c>
      <c r="L2206" s="1">
        <v>3.34</v>
      </c>
      <c r="N2206" s="2">
        <v>41808</v>
      </c>
      <c r="O2206" s="1">
        <v>2.972</v>
      </c>
      <c r="Q2206" s="2">
        <v>41827</v>
      </c>
      <c r="R2206" s="1">
        <v>2.98</v>
      </c>
      <c r="T2206" s="2">
        <v>41831</v>
      </c>
      <c r="U2206" s="1">
        <v>2.7075</v>
      </c>
      <c r="W2206" s="2">
        <v>41831</v>
      </c>
      <c r="X2206" s="1">
        <v>2.585</v>
      </c>
      <c r="Z2206" s="2">
        <v>41821</v>
      </c>
      <c r="AA2206" s="1">
        <v>2.6225000000000001</v>
      </c>
      <c r="AC2206" s="2">
        <v>41822</v>
      </c>
      <c r="AD2206" s="1">
        <v>2.56</v>
      </c>
      <c r="AF2206" s="2">
        <v>42265</v>
      </c>
      <c r="AG2206" s="1">
        <v>0.31919999999999998</v>
      </c>
      <c r="AI2206" s="2">
        <v>41810</v>
      </c>
      <c r="AJ2206" s="1">
        <v>3.371</v>
      </c>
      <c r="AL2206" s="2">
        <v>41813</v>
      </c>
      <c r="AM2206" s="1">
        <v>2.6935000000000002</v>
      </c>
      <c r="AO2206" s="2">
        <v>41809</v>
      </c>
      <c r="AP2206" s="1">
        <v>0.59599999999999997</v>
      </c>
      <c r="AR2206" s="2">
        <v>41802</v>
      </c>
      <c r="AS2206" s="1">
        <v>0.27400000000000002</v>
      </c>
      <c r="AU2206" s="2">
        <v>41809</v>
      </c>
      <c r="AV2206" s="1">
        <v>2.2745000000000002</v>
      </c>
      <c r="AX2206" s="2">
        <v>41808</v>
      </c>
      <c r="AY2206" s="1">
        <v>2.2040000000000002</v>
      </c>
      <c r="BA2206" s="116">
        <v>41809</v>
      </c>
      <c r="BB2206" s="1">
        <v>1.51</v>
      </c>
      <c r="BD2206" s="2">
        <v>41803</v>
      </c>
      <c r="BE2206" s="1">
        <v>0.317</v>
      </c>
      <c r="BG2206" s="2">
        <v>41929</v>
      </c>
      <c r="BH2206" s="1">
        <v>2.2200000000000002</v>
      </c>
      <c r="BI2206" s="2"/>
      <c r="BJ2206" s="2">
        <v>41929</v>
      </c>
      <c r="BK2206" s="1">
        <v>1.44</v>
      </c>
      <c r="BM2206" s="2">
        <v>41810</v>
      </c>
      <c r="BN2206" s="1">
        <v>0.69399999999999995</v>
      </c>
    </row>
    <row r="2207" spans="2:66">
      <c r="B2207" s="2">
        <v>42314</v>
      </c>
      <c r="C2207" s="1">
        <v>1.5699999999999998</v>
      </c>
      <c r="E2207" s="2">
        <v>41781</v>
      </c>
      <c r="F2207" s="1">
        <v>2.5750000000000002</v>
      </c>
      <c r="H2207" s="2">
        <v>41803</v>
      </c>
      <c r="I2207" s="1">
        <v>2.74</v>
      </c>
      <c r="K2207" s="2">
        <v>41801</v>
      </c>
      <c r="L2207" s="1">
        <v>3.355</v>
      </c>
      <c r="N2207" s="2">
        <v>41809</v>
      </c>
      <c r="O2207" s="1">
        <v>2.927</v>
      </c>
      <c r="Q2207" s="2">
        <v>41828</v>
      </c>
      <c r="R2207" s="1">
        <v>3.0125000000000002</v>
      </c>
      <c r="T2207" s="2">
        <v>41834</v>
      </c>
      <c r="U2207" s="1">
        <v>2.71</v>
      </c>
      <c r="W2207" s="2">
        <v>41834</v>
      </c>
      <c r="X2207" s="1">
        <v>2.59</v>
      </c>
      <c r="Z2207" s="2">
        <v>41822</v>
      </c>
      <c r="AA2207" s="1">
        <v>2.57</v>
      </c>
      <c r="AC2207" s="2">
        <v>41823</v>
      </c>
      <c r="AD2207" s="1">
        <v>2.5649999999999999</v>
      </c>
      <c r="AF2207" s="2">
        <v>42268</v>
      </c>
      <c r="AG2207" s="1">
        <v>0.32600000000000001</v>
      </c>
      <c r="AI2207" s="2">
        <v>41813</v>
      </c>
      <c r="AJ2207" s="1">
        <v>3.39</v>
      </c>
      <c r="AL2207" s="2">
        <v>41814</v>
      </c>
      <c r="AM2207" s="1">
        <v>2.6545000000000001</v>
      </c>
      <c r="AO2207" s="2">
        <v>41810</v>
      </c>
      <c r="AP2207" s="1">
        <v>0.59599999999999997</v>
      </c>
      <c r="AR2207" s="2">
        <v>41803</v>
      </c>
      <c r="AS2207" s="1">
        <v>0.28499999999999998</v>
      </c>
      <c r="AU2207" s="2">
        <v>41810</v>
      </c>
      <c r="AV2207" s="1">
        <v>2.2824999999999998</v>
      </c>
      <c r="AX2207" s="2">
        <v>41809</v>
      </c>
      <c r="AY2207" s="1">
        <v>2.1779999999999999</v>
      </c>
      <c r="BA2207" s="116">
        <v>41810</v>
      </c>
      <c r="BB2207" s="1">
        <v>1.5190000000000001</v>
      </c>
      <c r="BD2207" s="2">
        <v>41806</v>
      </c>
      <c r="BE2207" s="1">
        <v>0.31630000000000003</v>
      </c>
      <c r="BG2207" s="2">
        <v>41932</v>
      </c>
      <c r="BH2207" s="1">
        <v>2.2000000000000002</v>
      </c>
      <c r="BI2207" s="2"/>
      <c r="BJ2207" s="2">
        <v>41932</v>
      </c>
      <c r="BK2207" s="1">
        <v>1.41</v>
      </c>
      <c r="BM2207" s="2">
        <v>41813</v>
      </c>
      <c r="BN2207" s="1">
        <v>0.68600000000000005</v>
      </c>
    </row>
    <row r="2208" spans="2:66">
      <c r="B2208" s="2">
        <v>42317</v>
      </c>
      <c r="C2208" s="1">
        <v>1.5699999999999998</v>
      </c>
      <c r="E2208" s="2">
        <v>41782</v>
      </c>
      <c r="F2208" s="1">
        <v>2.57</v>
      </c>
      <c r="H2208" s="2">
        <v>41806</v>
      </c>
      <c r="I2208" s="1">
        <v>2.7160000000000002</v>
      </c>
      <c r="K2208" s="2">
        <v>41802</v>
      </c>
      <c r="L2208" s="1">
        <v>3.3210000000000002</v>
      </c>
      <c r="N2208" s="2">
        <v>41810</v>
      </c>
      <c r="O2208" s="1">
        <v>2.87</v>
      </c>
      <c r="Q2208" s="2">
        <v>41829</v>
      </c>
      <c r="R2208" s="1">
        <v>3.02</v>
      </c>
      <c r="T2208" s="2">
        <v>41835</v>
      </c>
      <c r="U2208" s="1">
        <v>2.6949999999999998</v>
      </c>
      <c r="W2208" s="2">
        <v>41835</v>
      </c>
      <c r="X2208" s="1">
        <v>2.58</v>
      </c>
      <c r="Z2208" s="2">
        <v>41823</v>
      </c>
      <c r="AA2208" s="1">
        <v>2.58</v>
      </c>
      <c r="AC2208" s="2">
        <v>41824</v>
      </c>
      <c r="AD2208" s="1">
        <v>2.5674999999999999</v>
      </c>
      <c r="AF2208" s="2">
        <v>42269</v>
      </c>
      <c r="AG2208" s="1">
        <v>0.32650000000000001</v>
      </c>
      <c r="AI2208" s="2">
        <v>41814</v>
      </c>
      <c r="AJ2208" s="1">
        <v>3.3435000000000001</v>
      </c>
      <c r="AL2208" s="2">
        <v>41815</v>
      </c>
      <c r="AM2208" s="1">
        <v>2.6385000000000001</v>
      </c>
      <c r="AO2208" s="2">
        <v>41813</v>
      </c>
      <c r="AP2208" s="1">
        <v>0.61150000000000004</v>
      </c>
      <c r="AR2208" s="2">
        <v>41806</v>
      </c>
      <c r="AS2208" s="1">
        <v>0.29299999999999998</v>
      </c>
      <c r="AU2208" s="2">
        <v>41813</v>
      </c>
      <c r="AV2208" s="1">
        <v>2.278</v>
      </c>
      <c r="AX2208" s="2">
        <v>41810</v>
      </c>
      <c r="AY2208" s="1">
        <v>2.1890000000000001</v>
      </c>
      <c r="BA2208" s="116">
        <v>41813</v>
      </c>
      <c r="BB2208" s="1">
        <v>1.504</v>
      </c>
      <c r="BD2208" s="2">
        <v>41807</v>
      </c>
      <c r="BE2208" s="1">
        <v>0.32550000000000001</v>
      </c>
      <c r="BG2208" s="2">
        <v>41933</v>
      </c>
      <c r="BH2208" s="1">
        <v>2.23</v>
      </c>
      <c r="BI2208" s="2"/>
      <c r="BJ2208" s="2">
        <v>41933</v>
      </c>
      <c r="BK2208" s="1">
        <v>1.44</v>
      </c>
      <c r="BM2208" s="2">
        <v>41814</v>
      </c>
      <c r="BN2208" s="1">
        <v>0.68400000000000005</v>
      </c>
    </row>
    <row r="2209" spans="2:66">
      <c r="B2209" s="2">
        <v>42318</v>
      </c>
      <c r="C2209" s="1">
        <v>1.5699999999999998</v>
      </c>
      <c r="E2209" s="2">
        <v>41785</v>
      </c>
      <c r="F2209" s="1">
        <v>2.57</v>
      </c>
      <c r="H2209" s="2">
        <v>41807</v>
      </c>
      <c r="I2209" s="1">
        <v>2.7250000000000001</v>
      </c>
      <c r="K2209" s="2">
        <v>41803</v>
      </c>
      <c r="L2209" s="1">
        <v>3.31</v>
      </c>
      <c r="N2209" s="2">
        <v>41813</v>
      </c>
      <c r="O2209" s="1">
        <v>2.9020000000000001</v>
      </c>
      <c r="Q2209" s="2">
        <v>41830</v>
      </c>
      <c r="R2209" s="1">
        <v>2.9649999999999999</v>
      </c>
      <c r="T2209" s="2">
        <v>41836</v>
      </c>
      <c r="U2209" s="1">
        <v>2.6825000000000001</v>
      </c>
      <c r="W2209" s="2">
        <v>41836</v>
      </c>
      <c r="X2209" s="1">
        <v>2.5728</v>
      </c>
      <c r="Z2209" s="2">
        <v>41824</v>
      </c>
      <c r="AA2209" s="1">
        <v>2.5825</v>
      </c>
      <c r="AC2209" s="2">
        <v>41827</v>
      </c>
      <c r="AD2209" s="1">
        <v>2.5724999999999998</v>
      </c>
      <c r="AF2209" s="2">
        <v>42270</v>
      </c>
      <c r="AG2209" s="1">
        <v>0.32550000000000001</v>
      </c>
      <c r="AI2209" s="2">
        <v>41815</v>
      </c>
      <c r="AJ2209" s="1">
        <v>3.3319999999999999</v>
      </c>
      <c r="AL2209" s="2">
        <v>41816</v>
      </c>
      <c r="AM2209" s="1">
        <v>2.6160000000000001</v>
      </c>
      <c r="AO2209" s="2">
        <v>41814</v>
      </c>
      <c r="AP2209" s="1">
        <v>0.60499999999999998</v>
      </c>
      <c r="AR2209" s="2">
        <v>41807</v>
      </c>
      <c r="AS2209" s="1">
        <v>0.29699999999999999</v>
      </c>
      <c r="AU2209" s="2">
        <v>41814</v>
      </c>
      <c r="AV2209" s="1">
        <v>2.2560000000000002</v>
      </c>
      <c r="AX2209" s="2">
        <v>41813</v>
      </c>
      <c r="AY2209" s="1">
        <v>2.1760000000000002</v>
      </c>
      <c r="BA2209" s="116">
        <v>41814</v>
      </c>
      <c r="BB2209" s="1">
        <v>1.496</v>
      </c>
      <c r="BD2209" s="2">
        <v>41808</v>
      </c>
      <c r="BE2209" s="1">
        <v>0.32600000000000001</v>
      </c>
      <c r="BG2209" s="2">
        <v>41934</v>
      </c>
      <c r="BH2209" s="1">
        <v>2.25</v>
      </c>
      <c r="BI2209" s="2"/>
      <c r="BJ2209" s="2">
        <v>41934</v>
      </c>
      <c r="BK2209" s="1">
        <v>1.46</v>
      </c>
      <c r="BM2209" s="2">
        <v>41815</v>
      </c>
      <c r="BN2209" s="1">
        <v>0.6573</v>
      </c>
    </row>
    <row r="2210" spans="2:66">
      <c r="B2210" s="2">
        <v>42319</v>
      </c>
      <c r="C2210" s="1">
        <v>1.5699999999999998</v>
      </c>
      <c r="E2210" s="2">
        <v>41786</v>
      </c>
      <c r="F2210" s="1">
        <v>2.573</v>
      </c>
      <c r="H2210" s="2">
        <v>41808</v>
      </c>
      <c r="I2210" s="1">
        <v>2.7240000000000002</v>
      </c>
      <c r="K2210" s="2">
        <v>41806</v>
      </c>
      <c r="L2210" s="1">
        <v>3.3149999999999999</v>
      </c>
      <c r="N2210" s="2">
        <v>41814</v>
      </c>
      <c r="O2210" s="1">
        <v>2.8919999999999999</v>
      </c>
      <c r="Q2210" s="2">
        <v>41831</v>
      </c>
      <c r="R2210" s="1">
        <v>2.9424999999999999</v>
      </c>
      <c r="T2210" s="2">
        <v>41837</v>
      </c>
      <c r="U2210" s="1">
        <v>2.625</v>
      </c>
      <c r="W2210" s="2">
        <v>41837</v>
      </c>
      <c r="X2210" s="1">
        <v>2.5274999999999999</v>
      </c>
      <c r="Z2210" s="2">
        <v>41827</v>
      </c>
      <c r="AA2210" s="1">
        <v>2.5874999999999999</v>
      </c>
      <c r="AC2210" s="2">
        <v>41828</v>
      </c>
      <c r="AD2210" s="1">
        <v>2.59</v>
      </c>
      <c r="AF2210" s="2">
        <v>42271</v>
      </c>
      <c r="AG2210" s="1">
        <v>0.32640000000000002</v>
      </c>
      <c r="AI2210" s="2">
        <v>41816</v>
      </c>
      <c r="AJ2210" s="1">
        <v>3.3140000000000001</v>
      </c>
      <c r="AL2210" s="2">
        <v>41817</v>
      </c>
      <c r="AM2210" s="1">
        <v>2.6179999999999999</v>
      </c>
      <c r="AO2210" s="2">
        <v>41815</v>
      </c>
      <c r="AP2210" s="1">
        <v>0.59399999999999997</v>
      </c>
      <c r="AR2210" s="2">
        <v>41808</v>
      </c>
      <c r="AS2210" s="1">
        <v>0.28949999999999998</v>
      </c>
      <c r="AU2210" s="2">
        <v>41815</v>
      </c>
      <c r="AV2210" s="1">
        <v>2.2130000000000001</v>
      </c>
      <c r="AX2210" s="2">
        <v>41814</v>
      </c>
      <c r="AY2210" s="1">
        <v>2.1659999999999999</v>
      </c>
      <c r="BA2210" s="116">
        <v>41815</v>
      </c>
      <c r="BB2210" s="1">
        <v>1.4541999999999999</v>
      </c>
      <c r="BD2210" s="2">
        <v>41809</v>
      </c>
      <c r="BE2210" s="1">
        <v>0.32050000000000001</v>
      </c>
      <c r="BG2210" s="2">
        <v>41935</v>
      </c>
      <c r="BH2210" s="1">
        <v>2.29</v>
      </c>
      <c r="BI2210" s="2"/>
      <c r="BJ2210" s="2">
        <v>41935</v>
      </c>
      <c r="BK2210" s="1">
        <v>1.52</v>
      </c>
      <c r="BM2210" s="2">
        <v>41816</v>
      </c>
      <c r="BN2210" s="1">
        <v>0.65100000000000002</v>
      </c>
    </row>
    <row r="2211" spans="2:66">
      <c r="B2211" s="2">
        <v>42320</v>
      </c>
      <c r="C2211" s="1">
        <v>1.58</v>
      </c>
      <c r="E2211" s="2">
        <v>41787</v>
      </c>
      <c r="F2211" s="1">
        <v>2.573</v>
      </c>
      <c r="H2211" s="2">
        <v>41809</v>
      </c>
      <c r="I2211" s="1">
        <v>2.681</v>
      </c>
      <c r="K2211" s="2">
        <v>41807</v>
      </c>
      <c r="L2211" s="1">
        <v>3.2970000000000002</v>
      </c>
      <c r="N2211" s="2">
        <v>41815</v>
      </c>
      <c r="O2211" s="1">
        <v>2.9089999999999998</v>
      </c>
      <c r="Q2211" s="2">
        <v>41834</v>
      </c>
      <c r="R2211" s="1">
        <v>2.9474999999999998</v>
      </c>
      <c r="T2211" s="2">
        <v>41838</v>
      </c>
      <c r="U2211" s="1">
        <v>2.6425000000000001</v>
      </c>
      <c r="W2211" s="2">
        <v>41838</v>
      </c>
      <c r="X2211" s="1">
        <v>2.54</v>
      </c>
      <c r="Z2211" s="2">
        <v>41828</v>
      </c>
      <c r="AA2211" s="1">
        <v>2.6124999999999998</v>
      </c>
      <c r="AC2211" s="2">
        <v>41829</v>
      </c>
      <c r="AD2211" s="1">
        <v>2.5674999999999999</v>
      </c>
      <c r="AF2211" s="2">
        <v>42272</v>
      </c>
      <c r="AG2211" s="1">
        <v>0.3261</v>
      </c>
      <c r="AI2211" s="2">
        <v>41817</v>
      </c>
      <c r="AJ2211" s="1">
        <v>3.3214999999999999</v>
      </c>
      <c r="AL2211" s="2">
        <v>41820</v>
      </c>
      <c r="AM2211" s="1">
        <v>2.6139999999999999</v>
      </c>
      <c r="AO2211" s="2">
        <v>41816</v>
      </c>
      <c r="AP2211" s="1">
        <v>0.57950000000000002</v>
      </c>
      <c r="AR2211" s="2">
        <v>41809</v>
      </c>
      <c r="AS2211" s="1">
        <v>0.28449999999999998</v>
      </c>
      <c r="AU2211" s="2">
        <v>41816</v>
      </c>
      <c r="AV2211" s="1">
        <v>2.1909999999999998</v>
      </c>
      <c r="AX2211" s="2">
        <v>41815</v>
      </c>
      <c r="AY2211" s="1">
        <v>2.1204999999999998</v>
      </c>
      <c r="BA2211" s="116">
        <v>41816</v>
      </c>
      <c r="BB2211" s="1">
        <v>1.4359999999999999</v>
      </c>
      <c r="BD2211" s="2">
        <v>41810</v>
      </c>
      <c r="BE2211" s="1">
        <v>0.32500000000000001</v>
      </c>
      <c r="BG2211" s="2">
        <v>41936</v>
      </c>
      <c r="BH2211" s="1">
        <v>2.29</v>
      </c>
      <c r="BI2211" s="2"/>
      <c r="BJ2211" s="2">
        <v>41936</v>
      </c>
      <c r="BK2211" s="1">
        <v>1.52</v>
      </c>
      <c r="BM2211" s="2">
        <v>41817</v>
      </c>
      <c r="BN2211" s="1">
        <v>0.67300000000000004</v>
      </c>
    </row>
    <row r="2212" spans="2:66">
      <c r="B2212" s="2">
        <v>42321</v>
      </c>
      <c r="C2212" s="1">
        <v>1.58</v>
      </c>
      <c r="E2212" s="2">
        <v>41788</v>
      </c>
      <c r="F2212" s="1">
        <v>2.573</v>
      </c>
      <c r="H2212" s="2">
        <v>41810</v>
      </c>
      <c r="I2212" s="1">
        <v>2.66</v>
      </c>
      <c r="K2212" s="2">
        <v>41808</v>
      </c>
      <c r="L2212" s="1">
        <v>3.2970000000000002</v>
      </c>
      <c r="N2212" s="2">
        <v>41816</v>
      </c>
      <c r="O2212" s="1">
        <v>2.91</v>
      </c>
      <c r="Q2212" s="2">
        <v>41835</v>
      </c>
      <c r="R2212" s="1">
        <v>2.93</v>
      </c>
      <c r="T2212" s="2">
        <v>41841</v>
      </c>
      <c r="U2212" s="1">
        <v>2.6524999999999999</v>
      </c>
      <c r="W2212" s="2">
        <v>41841</v>
      </c>
      <c r="X2212" s="1">
        <v>2.5474999999999999</v>
      </c>
      <c r="Z2212" s="2">
        <v>41829</v>
      </c>
      <c r="AA2212" s="1">
        <v>2.585</v>
      </c>
      <c r="AC2212" s="2">
        <v>41830</v>
      </c>
      <c r="AD2212" s="1">
        <v>2.5449999999999999</v>
      </c>
      <c r="AF2212" s="2">
        <v>42275</v>
      </c>
      <c r="AG2212" s="1">
        <v>0.3266</v>
      </c>
      <c r="AI2212" s="2">
        <v>41820</v>
      </c>
      <c r="AJ2212" s="1">
        <v>3.3085</v>
      </c>
      <c r="AL2212" s="2">
        <v>41821</v>
      </c>
      <c r="AM2212" s="1">
        <v>2.645</v>
      </c>
      <c r="AO2212" s="2">
        <v>41817</v>
      </c>
      <c r="AP2212" s="1">
        <v>0.58050000000000002</v>
      </c>
      <c r="AR2212" s="2">
        <v>41810</v>
      </c>
      <c r="AS2212" s="1">
        <v>0.28349999999999997</v>
      </c>
      <c r="AU2212" s="2">
        <v>41817</v>
      </c>
      <c r="AV2212" s="1">
        <v>2.1974999999999998</v>
      </c>
      <c r="AX2212" s="2">
        <v>41816</v>
      </c>
      <c r="AY2212" s="1">
        <v>2.0939999999999999</v>
      </c>
      <c r="BA2212" s="116">
        <v>41817</v>
      </c>
      <c r="BB2212" s="1">
        <v>1.45</v>
      </c>
      <c r="BD2212" s="2">
        <v>41813</v>
      </c>
      <c r="BE2212" s="1">
        <v>0.32600000000000001</v>
      </c>
      <c r="BG2212" s="2">
        <v>41939</v>
      </c>
      <c r="BH2212" s="1">
        <v>2.27</v>
      </c>
      <c r="BI2212" s="2"/>
      <c r="BJ2212" s="2">
        <v>41939</v>
      </c>
      <c r="BK2212" s="1">
        <v>1.51</v>
      </c>
      <c r="BM2212" s="2">
        <v>41820</v>
      </c>
      <c r="BN2212" s="1">
        <v>0.6542</v>
      </c>
    </row>
    <row r="2213" spans="2:66">
      <c r="B2213" s="2">
        <v>42324</v>
      </c>
      <c r="C2213" s="1">
        <v>1.58</v>
      </c>
      <c r="E2213" s="2">
        <v>41789</v>
      </c>
      <c r="F2213" s="1">
        <v>2.573</v>
      </c>
      <c r="H2213" s="2">
        <v>41813</v>
      </c>
      <c r="I2213" s="1">
        <v>2.69</v>
      </c>
      <c r="K2213" s="2">
        <v>41809</v>
      </c>
      <c r="L2213" s="1">
        <v>3.25</v>
      </c>
      <c r="N2213" s="2">
        <v>41817</v>
      </c>
      <c r="O2213" s="1">
        <v>2.8919999999999999</v>
      </c>
      <c r="Q2213" s="2">
        <v>41836</v>
      </c>
      <c r="R2213" s="1">
        <v>2.9173</v>
      </c>
      <c r="T2213" s="2">
        <v>41842</v>
      </c>
      <c r="U2213" s="1">
        <v>2.6528</v>
      </c>
      <c r="W2213" s="2">
        <v>41842</v>
      </c>
      <c r="X2213" s="1">
        <v>2.5474999999999999</v>
      </c>
      <c r="Z2213" s="2">
        <v>41830</v>
      </c>
      <c r="AA2213" s="1">
        <v>2.5499999999999998</v>
      </c>
      <c r="AC2213" s="2">
        <v>41831</v>
      </c>
      <c r="AD2213" s="1">
        <v>2.5300000000000002</v>
      </c>
      <c r="AF2213" s="2">
        <v>42276</v>
      </c>
      <c r="AG2213" s="1">
        <v>0.32550000000000001</v>
      </c>
      <c r="AI2213" s="2">
        <v>41821</v>
      </c>
      <c r="AJ2213" s="1">
        <v>3.3454999999999999</v>
      </c>
      <c r="AL2213" s="2">
        <v>41822</v>
      </c>
      <c r="AM2213" s="1">
        <v>2.7069999999999999</v>
      </c>
      <c r="AO2213" s="2">
        <v>41820</v>
      </c>
      <c r="AP2213" s="1">
        <v>0.57450000000000001</v>
      </c>
      <c r="AR2213" s="2">
        <v>41813</v>
      </c>
      <c r="AS2213" s="1">
        <v>0.28899999999999998</v>
      </c>
      <c r="AU2213" s="2">
        <v>41820</v>
      </c>
      <c r="AV2213" s="1">
        <v>2.1819999999999999</v>
      </c>
      <c r="AX2213" s="2">
        <v>41817</v>
      </c>
      <c r="AY2213" s="1">
        <v>2.105</v>
      </c>
      <c r="BA2213" s="116">
        <v>41820</v>
      </c>
      <c r="BB2213" s="1">
        <v>1.44</v>
      </c>
      <c r="BD2213" s="2">
        <v>41814</v>
      </c>
      <c r="BE2213" s="1">
        <v>0.32200000000000001</v>
      </c>
      <c r="BG2213" s="2">
        <v>41940</v>
      </c>
      <c r="BH2213" s="1">
        <v>2.2999999999999998</v>
      </c>
      <c r="BI2213" s="2"/>
      <c r="BJ2213" s="2">
        <v>41940</v>
      </c>
      <c r="BK2213" s="1">
        <v>1.53</v>
      </c>
      <c r="BM2213" s="2">
        <v>41821</v>
      </c>
      <c r="BN2213" s="1">
        <v>0.6512</v>
      </c>
    </row>
    <row r="2214" spans="2:66">
      <c r="B2214" s="2">
        <v>42325</v>
      </c>
      <c r="C2214" s="1">
        <v>1.58</v>
      </c>
      <c r="E2214" s="2">
        <v>41792</v>
      </c>
      <c r="F2214" s="1">
        <v>2.573</v>
      </c>
      <c r="H2214" s="2">
        <v>41814</v>
      </c>
      <c r="I2214" s="1">
        <v>2.68</v>
      </c>
      <c r="K2214" s="2">
        <v>41810</v>
      </c>
      <c r="L2214" s="1">
        <v>3.2109999999999999</v>
      </c>
      <c r="N2214" s="2">
        <v>41820</v>
      </c>
      <c r="O2214" s="1">
        <v>2.88</v>
      </c>
      <c r="Q2214" s="2">
        <v>41837</v>
      </c>
      <c r="R2214" s="1">
        <v>2.8475000000000001</v>
      </c>
      <c r="T2214" s="2">
        <v>41843</v>
      </c>
      <c r="U2214" s="1">
        <v>2.6150000000000002</v>
      </c>
      <c r="W2214" s="2">
        <v>41843</v>
      </c>
      <c r="X2214" s="1">
        <v>2.5074999999999998</v>
      </c>
      <c r="Z2214" s="2">
        <v>41831</v>
      </c>
      <c r="AA2214" s="1">
        <v>2.5375000000000001</v>
      </c>
      <c r="AC2214" s="2">
        <v>41834</v>
      </c>
      <c r="AD2214" s="1">
        <v>2.5300000000000002</v>
      </c>
      <c r="AF2214" s="2">
        <v>42277</v>
      </c>
      <c r="AG2214" s="1">
        <v>0.32500000000000001</v>
      </c>
      <c r="AI2214" s="2">
        <v>41822</v>
      </c>
      <c r="AJ2214" s="1">
        <v>3.4020000000000001</v>
      </c>
      <c r="AL2214" s="2">
        <v>41823</v>
      </c>
      <c r="AM2214" s="1">
        <v>2.7170000000000001</v>
      </c>
      <c r="AO2214" s="2">
        <v>41821</v>
      </c>
      <c r="AP2214" s="1">
        <v>0.58879999999999999</v>
      </c>
      <c r="AR2214" s="2">
        <v>41814</v>
      </c>
      <c r="AS2214" s="1">
        <v>0.29020000000000001</v>
      </c>
      <c r="AU2214" s="2">
        <v>41821</v>
      </c>
      <c r="AV2214" s="1">
        <v>2.198</v>
      </c>
      <c r="AX2214" s="2">
        <v>41820</v>
      </c>
      <c r="AY2214" s="1">
        <v>2.0880000000000001</v>
      </c>
      <c r="BA2214" s="116">
        <v>41821</v>
      </c>
      <c r="BB2214" s="1">
        <v>1.4419999999999999</v>
      </c>
      <c r="BD2214" s="2">
        <v>41815</v>
      </c>
      <c r="BE2214" s="1">
        <v>0.317</v>
      </c>
      <c r="BG2214" s="2">
        <v>41941</v>
      </c>
      <c r="BH2214" s="1">
        <v>2.34</v>
      </c>
      <c r="BI2214" s="2"/>
      <c r="BJ2214" s="2">
        <v>41941</v>
      </c>
      <c r="BK2214" s="1">
        <v>1.6099999999999999</v>
      </c>
      <c r="BM2214" s="2">
        <v>41822</v>
      </c>
      <c r="BN2214" s="1">
        <v>0.67700000000000005</v>
      </c>
    </row>
    <row r="2215" spans="2:66">
      <c r="B2215" s="2">
        <v>42326</v>
      </c>
      <c r="C2215" s="1">
        <v>1.58</v>
      </c>
      <c r="E2215" s="2">
        <v>41793</v>
      </c>
      <c r="F2215" s="1">
        <v>2.573</v>
      </c>
      <c r="H2215" s="2">
        <v>41815</v>
      </c>
      <c r="I2215" s="1">
        <v>2.6949999999999998</v>
      </c>
      <c r="K2215" s="2">
        <v>41813</v>
      </c>
      <c r="L2215" s="1">
        <v>3.24</v>
      </c>
      <c r="N2215" s="2">
        <v>41821</v>
      </c>
      <c r="O2215" s="1">
        <v>2.8650000000000002</v>
      </c>
      <c r="Q2215" s="2">
        <v>41838</v>
      </c>
      <c r="R2215" s="1">
        <v>2.8624999999999998</v>
      </c>
      <c r="T2215" s="2">
        <v>41844</v>
      </c>
      <c r="U2215" s="1">
        <v>2.645</v>
      </c>
      <c r="W2215" s="2">
        <v>41844</v>
      </c>
      <c r="X2215" s="1">
        <v>2.5249999999999999</v>
      </c>
      <c r="Z2215" s="2">
        <v>41834</v>
      </c>
      <c r="AA2215" s="1">
        <v>2.5425</v>
      </c>
      <c r="AC2215" s="2">
        <v>41835</v>
      </c>
      <c r="AD2215" s="1">
        <v>2.5249999999999999</v>
      </c>
      <c r="AF2215" s="2">
        <v>42278</v>
      </c>
      <c r="AG2215" s="1">
        <v>0.32400000000000001</v>
      </c>
      <c r="AI2215" s="2">
        <v>41823</v>
      </c>
      <c r="AJ2215" s="1">
        <v>3.4095</v>
      </c>
      <c r="AL2215" s="2">
        <v>41824</v>
      </c>
      <c r="AM2215" s="1">
        <v>2.734</v>
      </c>
      <c r="AO2215" s="2">
        <v>41822</v>
      </c>
      <c r="AP2215" s="1">
        <v>0.60799999999999998</v>
      </c>
      <c r="AR2215" s="2">
        <v>41815</v>
      </c>
      <c r="AS2215" s="1">
        <v>0.28699999999999998</v>
      </c>
      <c r="AU2215" s="2">
        <v>41822</v>
      </c>
      <c r="AV2215" s="1">
        <v>2.2359999999999998</v>
      </c>
      <c r="AX2215" s="2">
        <v>41821</v>
      </c>
      <c r="AY2215" s="1">
        <v>2.1</v>
      </c>
      <c r="BA2215" s="116">
        <v>41822</v>
      </c>
      <c r="BB2215" s="1">
        <v>1.4822</v>
      </c>
      <c r="BD2215" s="2">
        <v>41816</v>
      </c>
      <c r="BE2215" s="1">
        <v>0.315</v>
      </c>
      <c r="BG2215" s="2">
        <v>41942</v>
      </c>
      <c r="BH2215" s="1">
        <v>2.3199999999999998</v>
      </c>
      <c r="BI2215" s="2"/>
      <c r="BJ2215" s="2">
        <v>41942</v>
      </c>
      <c r="BK2215" s="1">
        <v>1.58</v>
      </c>
      <c r="BM2215" s="2">
        <v>41823</v>
      </c>
      <c r="BN2215" s="1">
        <v>0.67900000000000005</v>
      </c>
    </row>
    <row r="2216" spans="2:66">
      <c r="B2216" s="2">
        <v>42327</v>
      </c>
      <c r="C2216" s="1">
        <v>1.58</v>
      </c>
      <c r="E2216" s="2">
        <v>41795</v>
      </c>
      <c r="F2216" s="1">
        <v>2.573</v>
      </c>
      <c r="H2216" s="2">
        <v>41816</v>
      </c>
      <c r="I2216" s="1">
        <v>2.71</v>
      </c>
      <c r="K2216" s="2">
        <v>41814</v>
      </c>
      <c r="L2216" s="1">
        <v>3.2120000000000002</v>
      </c>
      <c r="N2216" s="2">
        <v>41822</v>
      </c>
      <c r="O2216" s="1">
        <v>2.7869999999999999</v>
      </c>
      <c r="Q2216" s="2">
        <v>41841</v>
      </c>
      <c r="R2216" s="1">
        <v>2.8774999999999999</v>
      </c>
      <c r="T2216" s="2">
        <v>41845</v>
      </c>
      <c r="U2216" s="1">
        <v>2.64</v>
      </c>
      <c r="W2216" s="2">
        <v>41845</v>
      </c>
      <c r="X2216" s="1">
        <v>2.5225</v>
      </c>
      <c r="Z2216" s="2">
        <v>41835</v>
      </c>
      <c r="AA2216" s="1">
        <v>2.5375000000000001</v>
      </c>
      <c r="AC2216" s="2">
        <v>41836</v>
      </c>
      <c r="AD2216" s="1">
        <v>2.5249999999999999</v>
      </c>
      <c r="AF2216" s="2">
        <v>42279</v>
      </c>
      <c r="AG2216" s="1">
        <v>0.3271</v>
      </c>
      <c r="AI2216" s="2">
        <v>41824</v>
      </c>
      <c r="AJ2216" s="1">
        <v>3.4095</v>
      </c>
      <c r="AL2216" s="2">
        <v>41827</v>
      </c>
      <c r="AM2216" s="1">
        <v>2.6875</v>
      </c>
      <c r="AO2216" s="2">
        <v>41823</v>
      </c>
      <c r="AP2216" s="1">
        <v>0.63600000000000001</v>
      </c>
      <c r="AR2216" s="2">
        <v>41816</v>
      </c>
      <c r="AS2216" s="1">
        <v>0.28549999999999998</v>
      </c>
      <c r="AU2216" s="2">
        <v>41823</v>
      </c>
      <c r="AV2216" s="1">
        <v>2.2509999999999999</v>
      </c>
      <c r="AX2216" s="2">
        <v>41822</v>
      </c>
      <c r="AY2216" s="1">
        <v>2.1419999999999999</v>
      </c>
      <c r="BA2216" s="116">
        <v>41823</v>
      </c>
      <c r="BB2216" s="1">
        <v>1.4924999999999999</v>
      </c>
      <c r="BD2216" s="2">
        <v>41817</v>
      </c>
      <c r="BE2216" s="1">
        <v>0.32</v>
      </c>
      <c r="BG2216" s="2">
        <v>41943</v>
      </c>
      <c r="BH2216" s="1">
        <v>2.35</v>
      </c>
      <c r="BI2216" s="2"/>
      <c r="BJ2216" s="2">
        <v>41943</v>
      </c>
      <c r="BK2216" s="1">
        <v>1.62</v>
      </c>
      <c r="BM2216" s="2">
        <v>41824</v>
      </c>
      <c r="BN2216" s="1">
        <v>0.66100000000000003</v>
      </c>
    </row>
    <row r="2217" spans="2:66">
      <c r="B2217" s="2">
        <v>42328</v>
      </c>
      <c r="C2217" s="1">
        <v>1.58</v>
      </c>
      <c r="E2217" s="2">
        <v>41799</v>
      </c>
      <c r="F2217" s="1">
        <v>2.58</v>
      </c>
      <c r="H2217" s="2">
        <v>41817</v>
      </c>
      <c r="I2217" s="1">
        <v>2.6970000000000001</v>
      </c>
      <c r="K2217" s="2">
        <v>41815</v>
      </c>
      <c r="L2217" s="1">
        <v>3.2170000000000001</v>
      </c>
      <c r="N2217" s="2">
        <v>41823</v>
      </c>
      <c r="O2217" s="1">
        <v>2.7949999999999999</v>
      </c>
      <c r="Q2217" s="2">
        <v>41842</v>
      </c>
      <c r="R2217" s="1">
        <v>2.8824999999999998</v>
      </c>
      <c r="T2217" s="2">
        <v>41848</v>
      </c>
      <c r="U2217" s="1">
        <v>2.6574999999999998</v>
      </c>
      <c r="W2217" s="2">
        <v>41848</v>
      </c>
      <c r="X2217" s="1">
        <v>2.5300000000000002</v>
      </c>
      <c r="Z2217" s="2">
        <v>41836</v>
      </c>
      <c r="AA2217" s="1">
        <v>2.5350000000000001</v>
      </c>
      <c r="AC2217" s="2">
        <v>41837</v>
      </c>
      <c r="AD2217" s="1">
        <v>2.4900000000000002</v>
      </c>
      <c r="AF2217" s="2">
        <v>42282</v>
      </c>
      <c r="AG2217" s="1">
        <v>0.32319999999999999</v>
      </c>
      <c r="AI2217" s="2">
        <v>41827</v>
      </c>
      <c r="AJ2217" s="1">
        <v>3.3774999999999999</v>
      </c>
      <c r="AL2217" s="2">
        <v>41828</v>
      </c>
      <c r="AM2217" s="1">
        <v>2.6320000000000001</v>
      </c>
      <c r="AO2217" s="2">
        <v>41824</v>
      </c>
      <c r="AP2217" s="1">
        <v>0.64449999999999996</v>
      </c>
      <c r="AR2217" s="2">
        <v>41817</v>
      </c>
      <c r="AS2217" s="1">
        <v>0.28549999999999998</v>
      </c>
      <c r="AU2217" s="2">
        <v>41824</v>
      </c>
      <c r="AV2217" s="1">
        <v>2.2288999999999999</v>
      </c>
      <c r="AX2217" s="2">
        <v>41823</v>
      </c>
      <c r="AY2217" s="1">
        <v>2.1537999999999999</v>
      </c>
      <c r="BA2217" s="116">
        <v>41824</v>
      </c>
      <c r="BB2217" s="1">
        <v>1.4675</v>
      </c>
      <c r="BD2217" s="2">
        <v>41820</v>
      </c>
      <c r="BE2217" s="1">
        <v>0.311</v>
      </c>
      <c r="BG2217" s="2">
        <v>41946</v>
      </c>
      <c r="BH2217" s="1">
        <v>2.36</v>
      </c>
      <c r="BI2217" s="2"/>
      <c r="BJ2217" s="2">
        <v>41946</v>
      </c>
      <c r="BK2217" s="1">
        <v>1.63</v>
      </c>
      <c r="BM2217" s="2">
        <v>41827</v>
      </c>
      <c r="BN2217" s="1">
        <v>0.66400000000000003</v>
      </c>
    </row>
    <row r="2218" spans="2:66">
      <c r="B2218" s="2">
        <v>42331</v>
      </c>
      <c r="C2218" s="1">
        <v>1.5899999999999999</v>
      </c>
      <c r="E2218" s="2">
        <v>41800</v>
      </c>
      <c r="F2218" s="1">
        <v>2.5779999999999998</v>
      </c>
      <c r="H2218" s="2">
        <v>41820</v>
      </c>
      <c r="I2218" s="1">
        <v>2.6819999999999999</v>
      </c>
      <c r="K2218" s="2">
        <v>41816</v>
      </c>
      <c r="L2218" s="1">
        <v>3.2050000000000001</v>
      </c>
      <c r="N2218" s="2">
        <v>41824</v>
      </c>
      <c r="O2218" s="1">
        <v>2.8120000000000003</v>
      </c>
      <c r="Q2218" s="2">
        <v>41843</v>
      </c>
      <c r="R2218" s="1">
        <v>2.8449999999999998</v>
      </c>
      <c r="T2218" s="2">
        <v>41849</v>
      </c>
      <c r="U2218" s="1">
        <v>2.6724999999999999</v>
      </c>
      <c r="W2218" s="2">
        <v>41849</v>
      </c>
      <c r="X2218" s="1">
        <v>2.5375000000000001</v>
      </c>
      <c r="Z2218" s="2">
        <v>41837</v>
      </c>
      <c r="AA2218" s="1">
        <v>2.4900000000000002</v>
      </c>
      <c r="AC2218" s="2">
        <v>41838</v>
      </c>
      <c r="AD2218" s="1">
        <v>2.4950000000000001</v>
      </c>
      <c r="AF2218" s="2">
        <v>42283</v>
      </c>
      <c r="AG2218" s="1">
        <v>0.318</v>
      </c>
      <c r="AI2218" s="2">
        <v>41828</v>
      </c>
      <c r="AJ2218" s="1">
        <v>3.3155000000000001</v>
      </c>
      <c r="AL2218" s="2">
        <v>41829</v>
      </c>
      <c r="AM2218" s="1">
        <v>2.63</v>
      </c>
      <c r="AO2218" s="2">
        <v>41827</v>
      </c>
      <c r="AP2218" s="1">
        <v>0.65200000000000002</v>
      </c>
      <c r="AR2218" s="2">
        <v>41820</v>
      </c>
      <c r="AS2218" s="1">
        <v>0.28149999999999997</v>
      </c>
      <c r="AU2218" s="2">
        <v>41827</v>
      </c>
      <c r="AV2218" s="1">
        <v>2.2320000000000002</v>
      </c>
      <c r="AX2218" s="2">
        <v>41824</v>
      </c>
      <c r="AY2218" s="1">
        <v>2.1320000000000001</v>
      </c>
      <c r="BA2218" s="116">
        <v>41827</v>
      </c>
      <c r="BB2218" s="1">
        <v>1.4650000000000001</v>
      </c>
      <c r="BD2218" s="2">
        <v>41821</v>
      </c>
      <c r="BE2218" s="1">
        <v>0.307</v>
      </c>
      <c r="BG2218" s="2">
        <v>41947</v>
      </c>
      <c r="BH2218" s="1">
        <v>2.35</v>
      </c>
      <c r="BI2218" s="2"/>
      <c r="BJ2218" s="2">
        <v>41947</v>
      </c>
      <c r="BK2218" s="1">
        <v>1.63</v>
      </c>
      <c r="BM2218" s="2">
        <v>41828</v>
      </c>
      <c r="BN2218" s="1">
        <v>0.63549999999999995</v>
      </c>
    </row>
    <row r="2219" spans="2:66">
      <c r="B2219" s="2">
        <v>42332</v>
      </c>
      <c r="C2219" s="1">
        <v>1.5899999999999999</v>
      </c>
      <c r="E2219" s="2">
        <v>41801</v>
      </c>
      <c r="F2219" s="1">
        <v>2.5779999999999998</v>
      </c>
      <c r="H2219" s="2">
        <v>41821</v>
      </c>
      <c r="I2219" s="1">
        <v>2.665</v>
      </c>
      <c r="K2219" s="2">
        <v>41817</v>
      </c>
      <c r="L2219" s="1">
        <v>3.1819999999999999</v>
      </c>
      <c r="N2219" s="2">
        <v>41827</v>
      </c>
      <c r="O2219" s="1">
        <v>2.8250000000000002</v>
      </c>
      <c r="Q2219" s="2">
        <v>41844</v>
      </c>
      <c r="R2219" s="1">
        <v>2.88</v>
      </c>
      <c r="T2219" s="2">
        <v>41850</v>
      </c>
      <c r="U2219" s="1">
        <v>2.6749999999999998</v>
      </c>
      <c r="W2219" s="2">
        <v>41850</v>
      </c>
      <c r="X2219" s="1">
        <v>2.54</v>
      </c>
      <c r="Z2219" s="2">
        <v>41838</v>
      </c>
      <c r="AA2219" s="1">
        <v>2.5</v>
      </c>
      <c r="AC2219" s="2">
        <v>41841</v>
      </c>
      <c r="AD2219" s="1">
        <v>2.5</v>
      </c>
      <c r="AF2219" s="2">
        <v>42284</v>
      </c>
      <c r="AG2219" s="1">
        <v>0.31859999999999999</v>
      </c>
      <c r="AI2219" s="2">
        <v>41829</v>
      </c>
      <c r="AJ2219" s="1">
        <v>3.3224999999999998</v>
      </c>
      <c r="AL2219" s="2">
        <v>41830</v>
      </c>
      <c r="AM2219" s="1">
        <v>2.6259999999999999</v>
      </c>
      <c r="AO2219" s="2">
        <v>41828</v>
      </c>
      <c r="AP2219" s="1">
        <v>0.63749999999999996</v>
      </c>
      <c r="AR2219" s="2">
        <v>41821</v>
      </c>
      <c r="AS2219" s="1">
        <v>0.28599999999999998</v>
      </c>
      <c r="AU2219" s="2">
        <v>41828</v>
      </c>
      <c r="AV2219" s="1">
        <v>2.194</v>
      </c>
      <c r="AX2219" s="2">
        <v>41827</v>
      </c>
      <c r="AY2219" s="1">
        <v>2.1310000000000002</v>
      </c>
      <c r="BA2219" s="116">
        <v>41828</v>
      </c>
      <c r="BB2219" s="1">
        <v>1.4245000000000001</v>
      </c>
      <c r="BD2219" s="2">
        <v>41822</v>
      </c>
      <c r="BE2219" s="1">
        <v>0.318</v>
      </c>
      <c r="BG2219" s="2">
        <v>41948</v>
      </c>
      <c r="BH2219" s="1">
        <v>2.36</v>
      </c>
      <c r="BI2219" s="2"/>
      <c r="BJ2219" s="2">
        <v>41948</v>
      </c>
      <c r="BK2219" s="1">
        <v>1.63</v>
      </c>
      <c r="BM2219" s="2">
        <v>41829</v>
      </c>
      <c r="BN2219" s="1">
        <v>0.64449999999999996</v>
      </c>
    </row>
    <row r="2220" spans="2:66">
      <c r="B2220" s="2">
        <v>42333</v>
      </c>
      <c r="C2220" s="1">
        <v>1.5899999999999999</v>
      </c>
      <c r="E2220" s="2">
        <v>41802</v>
      </c>
      <c r="F2220" s="1">
        <v>2.57</v>
      </c>
      <c r="H2220" s="2">
        <v>41822</v>
      </c>
      <c r="I2220" s="1">
        <v>2.58</v>
      </c>
      <c r="K2220" s="2">
        <v>41820</v>
      </c>
      <c r="L2220" s="1">
        <v>3.1720000000000002</v>
      </c>
      <c r="N2220" s="2">
        <v>41828</v>
      </c>
      <c r="O2220" s="1">
        <v>2.8620000000000001</v>
      </c>
      <c r="Q2220" s="2">
        <v>41845</v>
      </c>
      <c r="R2220" s="1">
        <v>2.8725000000000001</v>
      </c>
      <c r="T2220" s="2">
        <v>41851</v>
      </c>
      <c r="U2220" s="1">
        <v>2.6875</v>
      </c>
      <c r="W2220" s="2">
        <v>41851</v>
      </c>
      <c r="X2220" s="1">
        <v>2.5499999999999998</v>
      </c>
      <c r="Z2220" s="2">
        <v>41841</v>
      </c>
      <c r="AA2220" s="1">
        <v>2.5074999999999998</v>
      </c>
      <c r="AC2220" s="2">
        <v>41842</v>
      </c>
      <c r="AD2220" s="1">
        <v>2.4975000000000001</v>
      </c>
      <c r="AF2220" s="2">
        <v>42285</v>
      </c>
      <c r="AG2220" s="1">
        <v>0.3196</v>
      </c>
      <c r="AI2220" s="2">
        <v>41830</v>
      </c>
      <c r="AJ2220" s="1">
        <v>3.3195000000000001</v>
      </c>
      <c r="AL2220" s="2">
        <v>41831</v>
      </c>
      <c r="AM2220" s="1">
        <v>2.6059999999999999</v>
      </c>
      <c r="AO2220" s="2">
        <v>41829</v>
      </c>
      <c r="AP2220" s="1">
        <v>0.61099999999999999</v>
      </c>
      <c r="AR2220" s="2">
        <v>41822</v>
      </c>
      <c r="AS2220" s="1">
        <v>0.28999999999999998</v>
      </c>
      <c r="AU2220" s="2">
        <v>41829</v>
      </c>
      <c r="AV2220" s="1">
        <v>2.1928999999999998</v>
      </c>
      <c r="AX2220" s="2">
        <v>41828</v>
      </c>
      <c r="AY2220" s="1">
        <v>2.0933000000000002</v>
      </c>
      <c r="BA2220" s="116">
        <v>41829</v>
      </c>
      <c r="BB2220" s="1">
        <v>1.4279999999999999</v>
      </c>
      <c r="BD2220" s="2">
        <v>41823</v>
      </c>
      <c r="BE2220" s="1">
        <v>0.313</v>
      </c>
      <c r="BG2220" s="2">
        <v>41949</v>
      </c>
      <c r="BH2220" s="1">
        <v>2.39</v>
      </c>
      <c r="BI2220" s="2"/>
      <c r="BJ2220" s="2">
        <v>41949</v>
      </c>
      <c r="BK2220" s="1">
        <v>1.67</v>
      </c>
      <c r="BM2220" s="2">
        <v>41830</v>
      </c>
      <c r="BN2220" s="1">
        <v>0.63900000000000001</v>
      </c>
    </row>
    <row r="2221" spans="2:66">
      <c r="B2221" s="2">
        <v>42334</v>
      </c>
      <c r="C2221" s="1">
        <v>1.62</v>
      </c>
      <c r="E2221" s="2">
        <v>41803</v>
      </c>
      <c r="F2221" s="1">
        <v>2.5629999999999997</v>
      </c>
      <c r="H2221" s="2">
        <v>41823</v>
      </c>
      <c r="I2221" s="1">
        <v>2.597</v>
      </c>
      <c r="K2221" s="2">
        <v>41821</v>
      </c>
      <c r="L2221" s="1">
        <v>3.1669999999999998</v>
      </c>
      <c r="N2221" s="2">
        <v>41829</v>
      </c>
      <c r="O2221" s="1">
        <v>2.8369999999999997</v>
      </c>
      <c r="Q2221" s="2">
        <v>41848</v>
      </c>
      <c r="R2221" s="1">
        <v>2.89</v>
      </c>
      <c r="T2221" s="2">
        <v>41852</v>
      </c>
      <c r="U2221" s="1">
        <v>2.7175000000000002</v>
      </c>
      <c r="W2221" s="2">
        <v>41852</v>
      </c>
      <c r="X2221" s="1">
        <v>2.57</v>
      </c>
      <c r="Z2221" s="2">
        <v>41842</v>
      </c>
      <c r="AA2221" s="1">
        <v>2.5049999999999999</v>
      </c>
      <c r="AC2221" s="2">
        <v>41843</v>
      </c>
      <c r="AD2221" s="1">
        <v>2.4750000000000001</v>
      </c>
      <c r="AF2221" s="2">
        <v>42286</v>
      </c>
      <c r="AG2221" s="1">
        <v>0.3206</v>
      </c>
      <c r="AI2221" s="2">
        <v>41831</v>
      </c>
      <c r="AJ2221" s="1">
        <v>3.2805</v>
      </c>
      <c r="AL2221" s="2">
        <v>41834</v>
      </c>
      <c r="AM2221" s="1">
        <v>2.6349999999999998</v>
      </c>
      <c r="AO2221" s="2">
        <v>41830</v>
      </c>
      <c r="AP2221" s="1">
        <v>0.61650000000000005</v>
      </c>
      <c r="AR2221" s="2">
        <v>41823</v>
      </c>
      <c r="AS2221" s="1">
        <v>0.29699999999999999</v>
      </c>
      <c r="AU2221" s="2">
        <v>41830</v>
      </c>
      <c r="AV2221" s="1">
        <v>2.1669999999999998</v>
      </c>
      <c r="AX2221" s="2">
        <v>41829</v>
      </c>
      <c r="AY2221" s="1">
        <v>2.0910000000000002</v>
      </c>
      <c r="BA2221" s="116">
        <v>41830</v>
      </c>
      <c r="BB2221" s="1">
        <v>1.4123000000000001</v>
      </c>
      <c r="BD2221" s="2">
        <v>41824</v>
      </c>
      <c r="BE2221" s="1">
        <v>0.3095</v>
      </c>
      <c r="BG2221" s="2">
        <v>41950</v>
      </c>
      <c r="BH2221" s="1">
        <v>2.3199999999999998</v>
      </c>
      <c r="BI2221" s="2"/>
      <c r="BJ2221" s="2">
        <v>41950</v>
      </c>
      <c r="BK2221" s="1">
        <v>1.6</v>
      </c>
      <c r="BM2221" s="2">
        <v>41831</v>
      </c>
      <c r="BN2221" s="1">
        <v>0.63600000000000001</v>
      </c>
    </row>
    <row r="2222" spans="2:66">
      <c r="B2222" s="2">
        <v>42335</v>
      </c>
      <c r="C2222" s="1">
        <v>1.62</v>
      </c>
      <c r="E2222" s="2">
        <v>41806</v>
      </c>
      <c r="F2222" s="1">
        <v>2.56</v>
      </c>
      <c r="H2222" s="2">
        <v>41824</v>
      </c>
      <c r="I2222" s="1">
        <v>2.6139999999999999</v>
      </c>
      <c r="K2222" s="2">
        <v>41822</v>
      </c>
      <c r="L2222" s="1">
        <v>3.0870000000000002</v>
      </c>
      <c r="N2222" s="2">
        <v>41830</v>
      </c>
      <c r="O2222" s="1">
        <v>2.819</v>
      </c>
      <c r="Q2222" s="2">
        <v>41849</v>
      </c>
      <c r="R2222" s="1">
        <v>2.9074999999999998</v>
      </c>
      <c r="T2222" s="2">
        <v>41855</v>
      </c>
      <c r="U2222" s="1">
        <v>2.7199999999999998</v>
      </c>
      <c r="W2222" s="2">
        <v>41855</v>
      </c>
      <c r="X2222" s="1">
        <v>2.5724999999999998</v>
      </c>
      <c r="Z2222" s="2">
        <v>41843</v>
      </c>
      <c r="AA2222" s="1">
        <v>2.4675000000000002</v>
      </c>
      <c r="AC2222" s="2">
        <v>41844</v>
      </c>
      <c r="AD2222" s="1">
        <v>2.48</v>
      </c>
      <c r="AF2222" s="2">
        <v>42289</v>
      </c>
      <c r="AG2222" s="1">
        <v>0.32074999999999998</v>
      </c>
      <c r="AI2222" s="2">
        <v>41834</v>
      </c>
      <c r="AJ2222" s="1">
        <v>3.3144999999999998</v>
      </c>
      <c r="AL2222" s="2">
        <v>41835</v>
      </c>
      <c r="AM2222" s="1">
        <v>2.6345000000000001</v>
      </c>
      <c r="AO2222" s="2">
        <v>41831</v>
      </c>
      <c r="AP2222" s="1">
        <v>0.61</v>
      </c>
      <c r="AR2222" s="2">
        <v>41824</v>
      </c>
      <c r="AS2222" s="1">
        <v>0.3</v>
      </c>
      <c r="AU2222" s="2">
        <v>41831</v>
      </c>
      <c r="AV2222" s="1">
        <v>2.1688999999999998</v>
      </c>
      <c r="AX2222" s="2">
        <v>41830</v>
      </c>
      <c r="AY2222" s="1">
        <v>2.0680999999999998</v>
      </c>
      <c r="BA2222" s="116">
        <v>41831</v>
      </c>
      <c r="BB2222" s="1">
        <v>1.415</v>
      </c>
      <c r="BD2222" s="2">
        <v>41827</v>
      </c>
      <c r="BE2222" s="1">
        <v>0.311</v>
      </c>
      <c r="BG2222" s="2">
        <v>41953</v>
      </c>
      <c r="BH2222" s="1">
        <v>2.38</v>
      </c>
      <c r="BI2222" s="2"/>
      <c r="BJ2222" s="2">
        <v>41953</v>
      </c>
      <c r="BK2222" s="1">
        <v>1.65</v>
      </c>
      <c r="BM2222" s="2">
        <v>41834</v>
      </c>
      <c r="BN2222" s="1">
        <v>0.63939999999999997</v>
      </c>
    </row>
    <row r="2223" spans="2:66">
      <c r="B2223" s="2">
        <v>42338</v>
      </c>
      <c r="C2223" s="1">
        <v>1.6600000000000001</v>
      </c>
      <c r="E2223" s="2">
        <v>41807</v>
      </c>
      <c r="F2223" s="1">
        <v>2.56</v>
      </c>
      <c r="H2223" s="2">
        <v>41827</v>
      </c>
      <c r="I2223" s="1">
        <v>2.6150000000000002</v>
      </c>
      <c r="K2223" s="2">
        <v>41823</v>
      </c>
      <c r="L2223" s="1">
        <v>3.105</v>
      </c>
      <c r="N2223" s="2">
        <v>41831</v>
      </c>
      <c r="O2223" s="1">
        <v>2.7690000000000001</v>
      </c>
      <c r="Q2223" s="2">
        <v>41850</v>
      </c>
      <c r="R2223" s="1">
        <v>2.9079999999999999</v>
      </c>
      <c r="T2223" s="2">
        <v>41856</v>
      </c>
      <c r="U2223" s="1">
        <v>2.7</v>
      </c>
      <c r="W2223" s="2">
        <v>41856</v>
      </c>
      <c r="X2223" s="1">
        <v>2.5625</v>
      </c>
      <c r="Z2223" s="2">
        <v>41844</v>
      </c>
      <c r="AA2223" s="1">
        <v>2.48</v>
      </c>
      <c r="AC2223" s="2">
        <v>41845</v>
      </c>
      <c r="AD2223" s="1">
        <v>2.4775</v>
      </c>
      <c r="AF2223" s="2">
        <v>42290</v>
      </c>
      <c r="AG2223" s="1">
        <v>0.32050000000000001</v>
      </c>
      <c r="AI2223" s="2">
        <v>41835</v>
      </c>
      <c r="AJ2223" s="1">
        <v>3.3109999999999999</v>
      </c>
      <c r="AL2223" s="2">
        <v>41836</v>
      </c>
      <c r="AM2223" s="1">
        <v>2.6160000000000001</v>
      </c>
      <c r="AO2223" s="2">
        <v>41834</v>
      </c>
      <c r="AP2223" s="1">
        <v>0.626</v>
      </c>
      <c r="AR2223" s="2">
        <v>41827</v>
      </c>
      <c r="AS2223" s="1">
        <v>0.30399999999999999</v>
      </c>
      <c r="AU2223" s="2">
        <v>41834</v>
      </c>
      <c r="AV2223" s="1">
        <v>2.1619999999999999</v>
      </c>
      <c r="AX2223" s="2">
        <v>41831</v>
      </c>
      <c r="AY2223" s="1">
        <v>2.0670000000000002</v>
      </c>
      <c r="BA2223" s="116">
        <v>41834</v>
      </c>
      <c r="BB2223" s="1">
        <v>1.4155</v>
      </c>
      <c r="BD2223" s="2">
        <v>41828</v>
      </c>
      <c r="BE2223" s="1">
        <v>0.30930000000000002</v>
      </c>
      <c r="BG2223" s="2">
        <v>41955</v>
      </c>
      <c r="BH2223" s="1">
        <v>2.37</v>
      </c>
      <c r="BI2223" s="2"/>
      <c r="BJ2223" s="2">
        <v>41955</v>
      </c>
      <c r="BK2223" s="1">
        <v>1.65</v>
      </c>
      <c r="BM2223" s="2">
        <v>41835</v>
      </c>
      <c r="BN2223" s="1">
        <v>0.64100000000000001</v>
      </c>
    </row>
    <row r="2224" spans="2:66">
      <c r="B2224" s="2">
        <v>42339</v>
      </c>
      <c r="C2224" s="1">
        <v>1.67</v>
      </c>
      <c r="E2224" s="2">
        <v>41808</v>
      </c>
      <c r="F2224" s="1">
        <v>2.5629999999999997</v>
      </c>
      <c r="H2224" s="2">
        <v>41828</v>
      </c>
      <c r="I2224" s="1">
        <v>2.65</v>
      </c>
      <c r="K2224" s="2">
        <v>41824</v>
      </c>
      <c r="L2224" s="1">
        <v>3.125</v>
      </c>
      <c r="N2224" s="2">
        <v>41834</v>
      </c>
      <c r="O2224" s="1">
        <v>2.7850000000000001</v>
      </c>
      <c r="Q2224" s="2">
        <v>41851</v>
      </c>
      <c r="R2224" s="1">
        <v>2.9275000000000002</v>
      </c>
      <c r="T2224" s="2">
        <v>41857</v>
      </c>
      <c r="U2224" s="1">
        <v>2.7250000000000001</v>
      </c>
      <c r="W2224" s="2">
        <v>41857</v>
      </c>
      <c r="X2224" s="1">
        <v>2.577</v>
      </c>
      <c r="Z2224" s="2">
        <v>41845</v>
      </c>
      <c r="AA2224" s="1">
        <v>2.4775</v>
      </c>
      <c r="AC2224" s="2">
        <v>41848</v>
      </c>
      <c r="AD2224" s="1">
        <v>2.4824999999999999</v>
      </c>
      <c r="AF2224" s="2">
        <v>42291</v>
      </c>
      <c r="AG2224" s="1">
        <v>0.31705</v>
      </c>
      <c r="AI2224" s="2">
        <v>41836</v>
      </c>
      <c r="AJ2224" s="1">
        <v>3.2829999999999999</v>
      </c>
      <c r="AL2224" s="2">
        <v>41837</v>
      </c>
      <c r="AM2224" s="1">
        <v>2.5474999999999999</v>
      </c>
      <c r="AO2224" s="2">
        <v>41835</v>
      </c>
      <c r="AP2224" s="1">
        <v>0.64900000000000002</v>
      </c>
      <c r="AR2224" s="2">
        <v>41828</v>
      </c>
      <c r="AS2224" s="1">
        <v>0.3</v>
      </c>
      <c r="AU2224" s="2">
        <v>41835</v>
      </c>
      <c r="AV2224" s="1">
        <v>2.141</v>
      </c>
      <c r="AX2224" s="2">
        <v>41834</v>
      </c>
      <c r="AY2224" s="1">
        <v>2.0670000000000002</v>
      </c>
      <c r="BA2224" s="116">
        <v>41835</v>
      </c>
      <c r="BB2224" s="1">
        <v>1.4115</v>
      </c>
      <c r="BD2224" s="2">
        <v>41829</v>
      </c>
      <c r="BE2224" s="1">
        <v>0.313</v>
      </c>
      <c r="BG2224" s="2">
        <v>41956</v>
      </c>
      <c r="BH2224" s="1">
        <v>2.35</v>
      </c>
      <c r="BI2224" s="2"/>
      <c r="BJ2224" s="2">
        <v>41956</v>
      </c>
      <c r="BK2224" s="1">
        <v>1.6400000000000001</v>
      </c>
      <c r="BM2224" s="2">
        <v>41836</v>
      </c>
      <c r="BN2224" s="1">
        <v>0.63200000000000001</v>
      </c>
    </row>
    <row r="2225" spans="2:66">
      <c r="B2225" s="2">
        <v>42340</v>
      </c>
      <c r="C2225" s="1">
        <v>1.67</v>
      </c>
      <c r="E2225" s="2">
        <v>41809</v>
      </c>
      <c r="F2225" s="1">
        <v>2.56</v>
      </c>
      <c r="H2225" s="2">
        <v>41829</v>
      </c>
      <c r="I2225" s="1">
        <v>2.61</v>
      </c>
      <c r="K2225" s="2">
        <v>41827</v>
      </c>
      <c r="L2225" s="1">
        <v>3.13</v>
      </c>
      <c r="N2225" s="2">
        <v>41835</v>
      </c>
      <c r="O2225" s="1">
        <v>2.7800000000000002</v>
      </c>
      <c r="Q2225" s="2">
        <v>41852</v>
      </c>
      <c r="R2225" s="1">
        <v>2.9699999999999998</v>
      </c>
      <c r="T2225" s="2">
        <v>41858</v>
      </c>
      <c r="U2225" s="1">
        <v>2.7122999999999999</v>
      </c>
      <c r="W2225" s="2">
        <v>41858</v>
      </c>
      <c r="X2225" s="1">
        <v>2.5674999999999999</v>
      </c>
      <c r="Z2225" s="2">
        <v>41848</v>
      </c>
      <c r="AA2225" s="1">
        <v>2.4824999999999999</v>
      </c>
      <c r="AC2225" s="2">
        <v>41849</v>
      </c>
      <c r="AD2225" s="1">
        <v>2.4824999999999999</v>
      </c>
      <c r="AF2225" s="2">
        <v>42292</v>
      </c>
      <c r="AG2225" s="1">
        <v>0.31514999999999999</v>
      </c>
      <c r="AI2225" s="2">
        <v>41837</v>
      </c>
      <c r="AJ2225" s="1">
        <v>3.2185000000000001</v>
      </c>
      <c r="AL2225" s="2">
        <v>41838</v>
      </c>
      <c r="AM2225" s="1">
        <v>2.577</v>
      </c>
      <c r="AO2225" s="2">
        <v>41836</v>
      </c>
      <c r="AP2225" s="1">
        <v>0.65749999999999997</v>
      </c>
      <c r="AR2225" s="2">
        <v>41829</v>
      </c>
      <c r="AS2225" s="1">
        <v>0.29399999999999998</v>
      </c>
      <c r="AU2225" s="2">
        <v>41836</v>
      </c>
      <c r="AV2225" s="1">
        <v>2.1080000000000001</v>
      </c>
      <c r="AX2225" s="2">
        <v>41835</v>
      </c>
      <c r="AY2225" s="1">
        <v>2.056</v>
      </c>
      <c r="BA2225" s="116">
        <v>41836</v>
      </c>
      <c r="BB2225" s="1">
        <v>1.391</v>
      </c>
      <c r="BD2225" s="2">
        <v>41830</v>
      </c>
      <c r="BE2225" s="1">
        <v>0.313</v>
      </c>
      <c r="BG2225" s="2">
        <v>41957</v>
      </c>
      <c r="BH2225" s="1">
        <v>2.3199999999999998</v>
      </c>
      <c r="BI2225" s="2"/>
      <c r="BJ2225" s="2">
        <v>41957</v>
      </c>
      <c r="BK2225" s="1">
        <v>1.62</v>
      </c>
      <c r="BM2225" s="2">
        <v>41837</v>
      </c>
      <c r="BN2225" s="1">
        <v>0.61799999999999999</v>
      </c>
    </row>
    <row r="2226" spans="2:66">
      <c r="B2226" s="2">
        <v>42341</v>
      </c>
      <c r="C2226" s="1">
        <v>1.67</v>
      </c>
      <c r="E2226" s="2">
        <v>41810</v>
      </c>
      <c r="F2226" s="1">
        <v>2.56</v>
      </c>
      <c r="H2226" s="2">
        <v>41830</v>
      </c>
      <c r="I2226" s="1">
        <v>2.6059999999999999</v>
      </c>
      <c r="K2226" s="2">
        <v>41828</v>
      </c>
      <c r="L2226" s="1">
        <v>3.16</v>
      </c>
      <c r="N2226" s="2">
        <v>41836</v>
      </c>
      <c r="O2226" s="1">
        <v>2.7640000000000002</v>
      </c>
      <c r="Q2226" s="2">
        <v>41855</v>
      </c>
      <c r="R2226" s="1">
        <v>2.9699999999999998</v>
      </c>
      <c r="T2226" s="2">
        <v>41859</v>
      </c>
      <c r="U2226" s="1">
        <v>2.645</v>
      </c>
      <c r="W2226" s="2">
        <v>41859</v>
      </c>
      <c r="X2226" s="1">
        <v>2.5375000000000001</v>
      </c>
      <c r="Z2226" s="2">
        <v>41849</v>
      </c>
      <c r="AA2226" s="1">
        <v>2.4849999999999999</v>
      </c>
      <c r="AC2226" s="2">
        <v>41850</v>
      </c>
      <c r="AD2226" s="1">
        <v>2.4725000000000001</v>
      </c>
      <c r="AF2226" s="2">
        <v>42293</v>
      </c>
      <c r="AG2226" s="1">
        <v>0.31714999999999999</v>
      </c>
      <c r="AI2226" s="2">
        <v>41838</v>
      </c>
      <c r="AJ2226" s="1">
        <v>3.2364999999999999</v>
      </c>
      <c r="AL2226" s="2">
        <v>41841</v>
      </c>
      <c r="AM2226" s="1">
        <v>2.5670000000000002</v>
      </c>
      <c r="AO2226" s="2">
        <v>41837</v>
      </c>
      <c r="AP2226" s="1">
        <v>0.63400000000000001</v>
      </c>
      <c r="AR2226" s="2">
        <v>41830</v>
      </c>
      <c r="AS2226" s="1">
        <v>0.29199999999999998</v>
      </c>
      <c r="AU2226" s="2">
        <v>41837</v>
      </c>
      <c r="AV2226" s="1">
        <v>2.0699999999999998</v>
      </c>
      <c r="AX2226" s="2">
        <v>41836</v>
      </c>
      <c r="AY2226" s="1">
        <v>2.0255000000000001</v>
      </c>
      <c r="BA2226" s="116">
        <v>41837</v>
      </c>
      <c r="BB2226" s="1">
        <v>1.347</v>
      </c>
      <c r="BD2226" s="2">
        <v>41831</v>
      </c>
      <c r="BE2226" s="1">
        <v>0.315</v>
      </c>
      <c r="BG2226" s="2">
        <v>41960</v>
      </c>
      <c r="BH2226" s="1">
        <v>2.34</v>
      </c>
      <c r="BI2226" s="2"/>
      <c r="BJ2226" s="2">
        <v>41960</v>
      </c>
      <c r="BK2226" s="1">
        <v>1.6400000000000001</v>
      </c>
      <c r="BM2226" s="2">
        <v>41838</v>
      </c>
      <c r="BN2226" s="1">
        <v>0.62670000000000003</v>
      </c>
    </row>
    <row r="2227" spans="2:66">
      <c r="B2227" s="2">
        <v>42342</v>
      </c>
      <c r="C2227" s="1">
        <v>1.67</v>
      </c>
      <c r="E2227" s="2">
        <v>41813</v>
      </c>
      <c r="F2227" s="1">
        <v>2.56</v>
      </c>
      <c r="H2227" s="2">
        <v>41831</v>
      </c>
      <c r="I2227" s="1">
        <v>2.5819999999999999</v>
      </c>
      <c r="K2227" s="2">
        <v>41829</v>
      </c>
      <c r="L2227" s="1">
        <v>3.1549999999999998</v>
      </c>
      <c r="N2227" s="2">
        <v>41837</v>
      </c>
      <c r="O2227" s="1">
        <v>2.734</v>
      </c>
      <c r="Q2227" s="2">
        <v>41856</v>
      </c>
      <c r="R2227" s="1">
        <v>2.9474999999999998</v>
      </c>
      <c r="T2227" s="2">
        <v>41862</v>
      </c>
      <c r="U2227" s="1">
        <v>2.6625000000000001</v>
      </c>
      <c r="W2227" s="2">
        <v>41862</v>
      </c>
      <c r="X2227" s="1">
        <v>2.5449999999999999</v>
      </c>
      <c r="Z2227" s="2">
        <v>41850</v>
      </c>
      <c r="AA2227" s="1">
        <v>2.4775</v>
      </c>
      <c r="AC2227" s="2">
        <v>41851</v>
      </c>
      <c r="AD2227" s="1">
        <v>2.4725000000000001</v>
      </c>
      <c r="AF2227" s="2">
        <v>42296</v>
      </c>
      <c r="AG2227" s="1">
        <v>0.31664999999999999</v>
      </c>
      <c r="AI2227" s="2">
        <v>41841</v>
      </c>
      <c r="AJ2227" s="1">
        <v>3.2069999999999999</v>
      </c>
      <c r="AL2227" s="2">
        <v>41842</v>
      </c>
      <c r="AM2227" s="1">
        <v>2.5629999999999997</v>
      </c>
      <c r="AO2227" s="2">
        <v>41838</v>
      </c>
      <c r="AP2227" s="1">
        <v>0.66049999999999998</v>
      </c>
      <c r="AR2227" s="2">
        <v>41831</v>
      </c>
      <c r="AS2227" s="1">
        <v>0.29399999999999998</v>
      </c>
      <c r="AU2227" s="2">
        <v>41838</v>
      </c>
      <c r="AV2227" s="1">
        <v>2.0674000000000001</v>
      </c>
      <c r="AX2227" s="2">
        <v>41837</v>
      </c>
      <c r="AY2227" s="1">
        <v>1.9904999999999999</v>
      </c>
      <c r="BA2227" s="116">
        <v>41838</v>
      </c>
      <c r="BB2227" s="1">
        <v>1.353</v>
      </c>
      <c r="BD2227" s="2">
        <v>41834</v>
      </c>
      <c r="BE2227" s="1">
        <v>0.31850000000000001</v>
      </c>
      <c r="BG2227" s="2">
        <v>41961</v>
      </c>
      <c r="BH2227" s="1">
        <v>2.3199999999999998</v>
      </c>
      <c r="BI2227" s="2"/>
      <c r="BJ2227" s="2">
        <v>41961</v>
      </c>
      <c r="BK2227" s="1">
        <v>1.63</v>
      </c>
      <c r="BM2227" s="2">
        <v>41841</v>
      </c>
      <c r="BN2227" s="1">
        <v>0.625</v>
      </c>
    </row>
    <row r="2228" spans="2:66">
      <c r="B2228" s="2">
        <v>42345</v>
      </c>
      <c r="C2228" s="1">
        <v>1.67</v>
      </c>
      <c r="E2228" s="2">
        <v>41814</v>
      </c>
      <c r="F2228" s="1">
        <v>2.56</v>
      </c>
      <c r="H2228" s="2">
        <v>41834</v>
      </c>
      <c r="I2228" s="1">
        <v>2.5949999999999998</v>
      </c>
      <c r="K2228" s="2">
        <v>41830</v>
      </c>
      <c r="L2228" s="1">
        <v>3.125</v>
      </c>
      <c r="N2228" s="2">
        <v>41838</v>
      </c>
      <c r="O2228" s="1">
        <v>2.7109999999999999</v>
      </c>
      <c r="Q2228" s="2">
        <v>41857</v>
      </c>
      <c r="R2228" s="1">
        <v>2.9750000000000001</v>
      </c>
      <c r="T2228" s="2">
        <v>41863</v>
      </c>
      <c r="U2228" s="1">
        <v>2.6775000000000002</v>
      </c>
      <c r="W2228" s="2">
        <v>41863</v>
      </c>
      <c r="X2228" s="1">
        <v>2.5575000000000001</v>
      </c>
      <c r="Z2228" s="2">
        <v>41851</v>
      </c>
      <c r="AA2228" s="1">
        <v>2.4849999999999999</v>
      </c>
      <c r="AC2228" s="2">
        <v>41852</v>
      </c>
      <c r="AD2228" s="1">
        <v>2.4750000000000001</v>
      </c>
      <c r="AF2228" s="2">
        <v>42297</v>
      </c>
      <c r="AG2228" s="1">
        <v>0.32040000000000002</v>
      </c>
      <c r="AI2228" s="2">
        <v>41842</v>
      </c>
      <c r="AJ2228" s="1">
        <v>3.2</v>
      </c>
      <c r="AL2228" s="2">
        <v>41843</v>
      </c>
      <c r="AM2228" s="1">
        <v>2.5686999999999998</v>
      </c>
      <c r="AO2228" s="2">
        <v>41841</v>
      </c>
      <c r="AP2228" s="1">
        <v>0.67949999999999999</v>
      </c>
      <c r="AR2228" s="2">
        <v>41834</v>
      </c>
      <c r="AS2228" s="1">
        <v>0.29599999999999999</v>
      </c>
      <c r="AU2228" s="2">
        <v>41841</v>
      </c>
      <c r="AV2228" s="1">
        <v>2.0609999999999999</v>
      </c>
      <c r="AX2228" s="2">
        <v>41838</v>
      </c>
      <c r="AY2228" s="1">
        <v>1.982</v>
      </c>
      <c r="BA2228" s="116">
        <v>41841</v>
      </c>
      <c r="BB2228" s="1">
        <v>1.347</v>
      </c>
      <c r="BD2228" s="2">
        <v>41835</v>
      </c>
      <c r="BE2228" s="1">
        <v>0.318</v>
      </c>
      <c r="BG2228" s="2">
        <v>41962</v>
      </c>
      <c r="BH2228" s="1">
        <v>2.36</v>
      </c>
      <c r="BI2228" s="2"/>
      <c r="BJ2228" s="2">
        <v>41962</v>
      </c>
      <c r="BK2228" s="1">
        <v>1.6600000000000001</v>
      </c>
      <c r="BM2228" s="2">
        <v>41842</v>
      </c>
      <c r="BN2228" s="1">
        <v>0.64200000000000002</v>
      </c>
    </row>
    <row r="2229" spans="2:66">
      <c r="B2229" s="2">
        <v>42346</v>
      </c>
      <c r="C2229" s="1">
        <v>1.67</v>
      </c>
      <c r="E2229" s="2">
        <v>41815</v>
      </c>
      <c r="F2229" s="1">
        <v>2.5629999999999997</v>
      </c>
      <c r="H2229" s="2">
        <v>41835</v>
      </c>
      <c r="I2229" s="1">
        <v>2.5949999999999998</v>
      </c>
      <c r="K2229" s="2">
        <v>41831</v>
      </c>
      <c r="L2229" s="1">
        <v>3.06</v>
      </c>
      <c r="N2229" s="2">
        <v>41841</v>
      </c>
      <c r="O2229" s="1">
        <v>2.7250000000000001</v>
      </c>
      <c r="Q2229" s="2">
        <v>41858</v>
      </c>
      <c r="R2229" s="1">
        <v>2.96</v>
      </c>
      <c r="T2229" s="2">
        <v>41864</v>
      </c>
      <c r="U2229" s="1">
        <v>2.6825000000000001</v>
      </c>
      <c r="W2229" s="2">
        <v>41864</v>
      </c>
      <c r="X2229" s="1">
        <v>2.56</v>
      </c>
      <c r="Z2229" s="2">
        <v>41852</v>
      </c>
      <c r="AA2229" s="1">
        <v>2.4925000000000002</v>
      </c>
      <c r="AC2229" s="2">
        <v>41855</v>
      </c>
      <c r="AD2229" s="1">
        <v>2.4725000000000001</v>
      </c>
      <c r="AF2229" s="2">
        <v>42298</v>
      </c>
      <c r="AG2229" s="1">
        <v>0.31640000000000001</v>
      </c>
      <c r="AI2229" s="2">
        <v>41843</v>
      </c>
      <c r="AJ2229" s="1">
        <v>3.214</v>
      </c>
      <c r="AL2229" s="2">
        <v>41844</v>
      </c>
      <c r="AM2229" s="1">
        <v>2.6057000000000001</v>
      </c>
      <c r="AO2229" s="2">
        <v>41842</v>
      </c>
      <c r="AP2229" s="1">
        <v>0.66700000000000004</v>
      </c>
      <c r="AR2229" s="2">
        <v>41835</v>
      </c>
      <c r="AS2229" s="1">
        <v>0.3</v>
      </c>
      <c r="AU2229" s="2">
        <v>41842</v>
      </c>
      <c r="AV2229" s="1">
        <v>2.0735000000000001</v>
      </c>
      <c r="AX2229" s="2">
        <v>41841</v>
      </c>
      <c r="AY2229" s="1">
        <v>1.972</v>
      </c>
      <c r="BA2229" s="116">
        <v>41842</v>
      </c>
      <c r="BB2229" s="1">
        <v>1.3645</v>
      </c>
      <c r="BD2229" s="2">
        <v>41836</v>
      </c>
      <c r="BE2229" s="1">
        <v>0.315</v>
      </c>
      <c r="BG2229" s="2">
        <v>41963</v>
      </c>
      <c r="BH2229" s="1">
        <v>2.34</v>
      </c>
      <c r="BI2229" s="2"/>
      <c r="BJ2229" s="2">
        <v>41963</v>
      </c>
      <c r="BK2229" s="1">
        <v>1.6400000000000001</v>
      </c>
      <c r="BM2229" s="2">
        <v>41843</v>
      </c>
      <c r="BN2229" s="1">
        <v>0.63229999999999997</v>
      </c>
    </row>
    <row r="2230" spans="2:66">
      <c r="B2230" s="2">
        <v>42347</v>
      </c>
      <c r="C2230" s="1">
        <v>1.67</v>
      </c>
      <c r="E2230" s="2">
        <v>41816</v>
      </c>
      <c r="F2230" s="1">
        <v>2.5649999999999999</v>
      </c>
      <c r="H2230" s="2">
        <v>41836</v>
      </c>
      <c r="I2230" s="1">
        <v>2.585</v>
      </c>
      <c r="K2230" s="2">
        <v>41834</v>
      </c>
      <c r="L2230" s="1">
        <v>3.0750000000000002</v>
      </c>
      <c r="N2230" s="2">
        <v>41842</v>
      </c>
      <c r="O2230" s="1">
        <v>2.7240000000000002</v>
      </c>
      <c r="Q2230" s="2">
        <v>41859</v>
      </c>
      <c r="R2230" s="1">
        <v>2.8925000000000001</v>
      </c>
      <c r="T2230" s="2">
        <v>41865</v>
      </c>
      <c r="U2230" s="1">
        <v>2.6924999999999999</v>
      </c>
      <c r="W2230" s="2">
        <v>41865</v>
      </c>
      <c r="X2230" s="1">
        <v>2.56</v>
      </c>
      <c r="Z2230" s="2">
        <v>41855</v>
      </c>
      <c r="AA2230" s="1">
        <v>2.4925000000000002</v>
      </c>
      <c r="AC2230" s="2">
        <v>41856</v>
      </c>
      <c r="AD2230" s="1">
        <v>2.4649999999999999</v>
      </c>
      <c r="AF2230" s="2">
        <v>42299</v>
      </c>
      <c r="AG2230" s="1">
        <v>0.31990000000000002</v>
      </c>
      <c r="AI2230" s="2">
        <v>41844</v>
      </c>
      <c r="AJ2230" s="1">
        <v>3.2425000000000002</v>
      </c>
      <c r="AL2230" s="2">
        <v>41845</v>
      </c>
      <c r="AM2230" s="1">
        <v>2.5685000000000002</v>
      </c>
      <c r="AO2230" s="2">
        <v>41843</v>
      </c>
      <c r="AP2230" s="1">
        <v>0.65949999999999998</v>
      </c>
      <c r="AR2230" s="2">
        <v>41836</v>
      </c>
      <c r="AS2230" s="1">
        <v>0.30399999999999999</v>
      </c>
      <c r="AU2230" s="2">
        <v>41843</v>
      </c>
      <c r="AV2230" s="1">
        <v>2.0699999999999998</v>
      </c>
      <c r="AX2230" s="2">
        <v>41842</v>
      </c>
      <c r="AY2230" s="1">
        <v>1.9889999999999999</v>
      </c>
      <c r="BA2230" s="116">
        <v>41843</v>
      </c>
      <c r="BB2230" s="1">
        <v>1.3566</v>
      </c>
      <c r="BD2230" s="2">
        <v>41837</v>
      </c>
      <c r="BE2230" s="1">
        <v>0.315</v>
      </c>
      <c r="BG2230" s="2">
        <v>41964</v>
      </c>
      <c r="BH2230" s="1">
        <v>2.31</v>
      </c>
      <c r="BI2230" s="2"/>
      <c r="BJ2230" s="2">
        <v>41964</v>
      </c>
      <c r="BK2230" s="1">
        <v>1.63</v>
      </c>
      <c r="BM2230" s="2">
        <v>41844</v>
      </c>
      <c r="BN2230" s="1">
        <v>0.65500000000000003</v>
      </c>
    </row>
    <row r="2231" spans="2:66">
      <c r="B2231" s="2">
        <v>42348</v>
      </c>
      <c r="C2231" s="1">
        <v>1.67</v>
      </c>
      <c r="E2231" s="2">
        <v>41817</v>
      </c>
      <c r="F2231" s="1">
        <v>2.5649999999999999</v>
      </c>
      <c r="H2231" s="2">
        <v>41837</v>
      </c>
      <c r="I2231" s="1">
        <v>2.5529999999999999</v>
      </c>
      <c r="K2231" s="2">
        <v>41835</v>
      </c>
      <c r="L2231" s="1">
        <v>3.0680000000000001</v>
      </c>
      <c r="N2231" s="2">
        <v>41843</v>
      </c>
      <c r="O2231" s="1">
        <v>2.6949999999999998</v>
      </c>
      <c r="Q2231" s="2">
        <v>41862</v>
      </c>
      <c r="R2231" s="1">
        <v>2.9074999999999998</v>
      </c>
      <c r="T2231" s="2">
        <v>41869</v>
      </c>
      <c r="U2231" s="1">
        <v>2.6930000000000001</v>
      </c>
      <c r="W2231" s="2">
        <v>41869</v>
      </c>
      <c r="X2231" s="1">
        <v>2.56</v>
      </c>
      <c r="Z2231" s="2">
        <v>41856</v>
      </c>
      <c r="AA2231" s="1">
        <v>2.4874999999999998</v>
      </c>
      <c r="AC2231" s="2">
        <v>41857</v>
      </c>
      <c r="AD2231" s="1">
        <v>2.4699999999999998</v>
      </c>
      <c r="AF2231" s="2">
        <v>42300</v>
      </c>
      <c r="AG2231" s="1">
        <v>0.32290000000000002</v>
      </c>
      <c r="AI2231" s="2">
        <v>41845</v>
      </c>
      <c r="AJ2231" s="1">
        <v>3.1835</v>
      </c>
      <c r="AL2231" s="2">
        <v>41848</v>
      </c>
      <c r="AM2231" s="1">
        <v>2.589</v>
      </c>
      <c r="AO2231" s="2">
        <v>41844</v>
      </c>
      <c r="AP2231" s="1">
        <v>0.68340000000000001</v>
      </c>
      <c r="AR2231" s="2">
        <v>41837</v>
      </c>
      <c r="AS2231" s="1">
        <v>0.3</v>
      </c>
      <c r="AU2231" s="2">
        <v>41844</v>
      </c>
      <c r="AV2231" s="1">
        <v>2.0990000000000002</v>
      </c>
      <c r="AX2231" s="2">
        <v>41843</v>
      </c>
      <c r="AY2231" s="1">
        <v>1.9849999999999999</v>
      </c>
      <c r="BA2231" s="116">
        <v>41844</v>
      </c>
      <c r="BB2231" s="1">
        <v>1.3860000000000001</v>
      </c>
      <c r="BD2231" s="2">
        <v>41838</v>
      </c>
      <c r="BE2231" s="1">
        <v>0.32</v>
      </c>
      <c r="BG2231" s="2">
        <v>41967</v>
      </c>
      <c r="BH2231" s="1">
        <v>2.2999999999999998</v>
      </c>
      <c r="BI2231" s="2"/>
      <c r="BJ2231" s="2">
        <v>41967</v>
      </c>
      <c r="BK2231" s="1">
        <v>1.62</v>
      </c>
      <c r="BM2231" s="2">
        <v>41845</v>
      </c>
      <c r="BN2231" s="1">
        <v>0.63009999999999999</v>
      </c>
    </row>
    <row r="2232" spans="2:66">
      <c r="B2232" s="2">
        <v>42349</v>
      </c>
      <c r="C2232" s="1">
        <v>1.67</v>
      </c>
      <c r="E2232" s="2">
        <v>41820</v>
      </c>
      <c r="F2232" s="1">
        <v>2.5649999999999999</v>
      </c>
      <c r="H2232" s="2">
        <v>41838</v>
      </c>
      <c r="I2232" s="1">
        <v>2.5249999999999999</v>
      </c>
      <c r="K2232" s="2">
        <v>41836</v>
      </c>
      <c r="L2232" s="1">
        <v>3.0409999999999999</v>
      </c>
      <c r="N2232" s="2">
        <v>41844</v>
      </c>
      <c r="O2232" s="1">
        <v>2.7189999999999999</v>
      </c>
      <c r="Q2232" s="2">
        <v>41863</v>
      </c>
      <c r="R2232" s="1">
        <v>2.9224999999999999</v>
      </c>
      <c r="T2232" s="2">
        <v>41870</v>
      </c>
      <c r="U2232" s="1">
        <v>2.7050000000000001</v>
      </c>
      <c r="W2232" s="2">
        <v>41870</v>
      </c>
      <c r="X2232" s="1">
        <v>2.56</v>
      </c>
      <c r="Z2232" s="2">
        <v>41857</v>
      </c>
      <c r="AA2232" s="1">
        <v>2.4975000000000001</v>
      </c>
      <c r="AC2232" s="2">
        <v>41858</v>
      </c>
      <c r="AD2232" s="1">
        <v>2.4649999999999999</v>
      </c>
      <c r="AF2232" s="2">
        <v>42303</v>
      </c>
      <c r="AG2232" s="1">
        <v>0.32314999999999999</v>
      </c>
      <c r="AI2232" s="2">
        <v>41848</v>
      </c>
      <c r="AJ2232" s="1">
        <v>3.2025000000000001</v>
      </c>
      <c r="AL2232" s="2">
        <v>41849</v>
      </c>
      <c r="AM2232" s="1">
        <v>2.5695000000000001</v>
      </c>
      <c r="AO2232" s="2">
        <v>41845</v>
      </c>
      <c r="AP2232" s="1">
        <v>0.68200000000000005</v>
      </c>
      <c r="AR2232" s="2">
        <v>41838</v>
      </c>
      <c r="AS2232" s="1">
        <v>0.30649999999999999</v>
      </c>
      <c r="AU2232" s="2">
        <v>41845</v>
      </c>
      <c r="AV2232" s="1">
        <v>2.0619999999999998</v>
      </c>
      <c r="AX2232" s="2">
        <v>41844</v>
      </c>
      <c r="AY2232" s="1">
        <v>2.0129999999999999</v>
      </c>
      <c r="BA2232" s="116">
        <v>41845</v>
      </c>
      <c r="BB2232" s="1">
        <v>1.3512999999999999</v>
      </c>
      <c r="BD2232" s="2">
        <v>41841</v>
      </c>
      <c r="BE2232" s="1">
        <v>0.32350000000000001</v>
      </c>
      <c r="BG2232" s="2">
        <v>41968</v>
      </c>
      <c r="BH2232" s="1">
        <v>2.27</v>
      </c>
      <c r="BI2232" s="2"/>
      <c r="BJ2232" s="2">
        <v>41968</v>
      </c>
      <c r="BK2232" s="1">
        <v>1.58</v>
      </c>
      <c r="BM2232" s="2">
        <v>41848</v>
      </c>
      <c r="BN2232" s="1">
        <v>0.63480000000000003</v>
      </c>
    </row>
    <row r="2233" spans="2:66">
      <c r="B2233" s="2">
        <v>42352</v>
      </c>
      <c r="C2233" s="1">
        <v>1.67</v>
      </c>
      <c r="E2233" s="2">
        <v>41821</v>
      </c>
      <c r="F2233" s="1">
        <v>2.5629999999999997</v>
      </c>
      <c r="H2233" s="2">
        <v>41841</v>
      </c>
      <c r="I2233" s="1">
        <v>2.52</v>
      </c>
      <c r="K2233" s="2">
        <v>41837</v>
      </c>
      <c r="L2233" s="1">
        <v>3.0009999999999999</v>
      </c>
      <c r="N2233" s="2">
        <v>41845</v>
      </c>
      <c r="O2233" s="1">
        <v>2.7109999999999999</v>
      </c>
      <c r="Q2233" s="2">
        <v>41864</v>
      </c>
      <c r="R2233" s="1">
        <v>2.9249999999999998</v>
      </c>
      <c r="T2233" s="2">
        <v>41871</v>
      </c>
      <c r="U2233" s="1">
        <v>2.7175000000000002</v>
      </c>
      <c r="W2233" s="2">
        <v>41871</v>
      </c>
      <c r="X2233" s="1">
        <v>2.5680000000000001</v>
      </c>
      <c r="Z2233" s="2">
        <v>41858</v>
      </c>
      <c r="AA2233" s="1">
        <v>2.4925000000000002</v>
      </c>
      <c r="AC2233" s="2">
        <v>41859</v>
      </c>
      <c r="AD2233" s="1">
        <v>2.4527999999999999</v>
      </c>
      <c r="AF2233" s="2">
        <v>42304</v>
      </c>
      <c r="AG2233" s="1">
        <v>0.32390000000000002</v>
      </c>
      <c r="AI2233" s="2">
        <v>41849</v>
      </c>
      <c r="AJ2233" s="1">
        <v>3.1775000000000002</v>
      </c>
      <c r="AL2233" s="2">
        <v>41850</v>
      </c>
      <c r="AM2233" s="1">
        <v>2.6644999999999999</v>
      </c>
      <c r="AO2233" s="2">
        <v>41848</v>
      </c>
      <c r="AP2233" s="1">
        <v>0.7</v>
      </c>
      <c r="AR2233" s="2">
        <v>41841</v>
      </c>
      <c r="AS2233" s="1">
        <v>0.311</v>
      </c>
      <c r="AU2233" s="2">
        <v>41848</v>
      </c>
      <c r="AV2233" s="1">
        <v>2.0371000000000001</v>
      </c>
      <c r="AX2233" s="2">
        <v>41845</v>
      </c>
      <c r="AY2233" s="1">
        <v>1.9782999999999999</v>
      </c>
      <c r="BA2233" s="116">
        <v>41848</v>
      </c>
      <c r="BB2233" s="1">
        <v>1.3425</v>
      </c>
      <c r="BD2233" s="2">
        <v>41842</v>
      </c>
      <c r="BE2233" s="1">
        <v>0.33300000000000002</v>
      </c>
      <c r="BG2233" s="2">
        <v>41969</v>
      </c>
      <c r="BH2233" s="1">
        <v>2.2400000000000002</v>
      </c>
      <c r="BI2233" s="2"/>
      <c r="BJ2233" s="2">
        <v>41969</v>
      </c>
      <c r="BK2233" s="1">
        <v>1.56</v>
      </c>
      <c r="BM2233" s="2">
        <v>41849</v>
      </c>
      <c r="BN2233" s="1">
        <v>0.62480000000000002</v>
      </c>
    </row>
    <row r="2234" spans="2:66">
      <c r="B2234" s="2">
        <v>42353</v>
      </c>
      <c r="C2234" s="1">
        <v>1.67</v>
      </c>
      <c r="E2234" s="2">
        <v>41822</v>
      </c>
      <c r="F2234" s="1">
        <v>2.528</v>
      </c>
      <c r="H2234" s="2">
        <v>41842</v>
      </c>
      <c r="I2234" s="1">
        <v>2.5150000000000001</v>
      </c>
      <c r="K2234" s="2">
        <v>41838</v>
      </c>
      <c r="L2234" s="1">
        <v>2.9750000000000001</v>
      </c>
      <c r="N2234" s="2">
        <v>41848</v>
      </c>
      <c r="O2234" s="1">
        <v>2.73</v>
      </c>
      <c r="Q2234" s="2">
        <v>41865</v>
      </c>
      <c r="R2234" s="1">
        <v>2.93</v>
      </c>
      <c r="T2234" s="2">
        <v>41872</v>
      </c>
      <c r="U2234" s="1">
        <v>2.7250000000000001</v>
      </c>
      <c r="W2234" s="2">
        <v>41872</v>
      </c>
      <c r="X2234" s="1">
        <v>2.58</v>
      </c>
      <c r="Z2234" s="2">
        <v>41859</v>
      </c>
      <c r="AA2234" s="1">
        <v>2.4750000000000001</v>
      </c>
      <c r="AC2234" s="2">
        <v>41862</v>
      </c>
      <c r="AD2234" s="1">
        <v>2.4575</v>
      </c>
      <c r="AF2234" s="2">
        <v>42305</v>
      </c>
      <c r="AG2234" s="1">
        <v>0.32190000000000002</v>
      </c>
      <c r="AI2234" s="2">
        <v>41850</v>
      </c>
      <c r="AJ2234" s="1">
        <v>3.2669999999999999</v>
      </c>
      <c r="AL2234" s="2">
        <v>41851</v>
      </c>
      <c r="AM2234" s="1">
        <v>2.6760000000000002</v>
      </c>
      <c r="AO2234" s="2">
        <v>41849</v>
      </c>
      <c r="AP2234" s="1">
        <v>0.70299999999999996</v>
      </c>
      <c r="AR2234" s="2">
        <v>41842</v>
      </c>
      <c r="AS2234" s="1">
        <v>0.30499999999999999</v>
      </c>
      <c r="AU2234" s="2">
        <v>41849</v>
      </c>
      <c r="AV2234" s="1">
        <v>1.9935</v>
      </c>
      <c r="AX2234" s="2">
        <v>41848</v>
      </c>
      <c r="AY2234" s="1">
        <v>1.9529999999999998</v>
      </c>
      <c r="BA2234" s="116">
        <v>41849</v>
      </c>
      <c r="BB2234" s="1">
        <v>1.3169999999999999</v>
      </c>
      <c r="BD2234" s="2">
        <v>41843</v>
      </c>
      <c r="BE2234" s="1">
        <v>0.33</v>
      </c>
      <c r="BG2234" s="2">
        <v>41971</v>
      </c>
      <c r="BH2234" s="1">
        <v>2.1800000000000002</v>
      </c>
      <c r="BI2234" s="2"/>
      <c r="BJ2234" s="2">
        <v>41971</v>
      </c>
      <c r="BK2234" s="1">
        <v>1.49</v>
      </c>
      <c r="BM2234" s="2">
        <v>41850</v>
      </c>
      <c r="BN2234" s="1">
        <v>0.66549999999999998</v>
      </c>
    </row>
    <row r="2235" spans="2:66">
      <c r="B2235" s="2">
        <v>42354</v>
      </c>
      <c r="C2235" s="1">
        <v>1.67</v>
      </c>
      <c r="E2235" s="2">
        <v>41823</v>
      </c>
      <c r="F2235" s="1">
        <v>2.54</v>
      </c>
      <c r="H2235" s="2">
        <v>41843</v>
      </c>
      <c r="I2235" s="1">
        <v>2.4779999999999998</v>
      </c>
      <c r="K2235" s="2">
        <v>41841</v>
      </c>
      <c r="L2235" s="1">
        <v>3</v>
      </c>
      <c r="N2235" s="2">
        <v>41849</v>
      </c>
      <c r="O2235" s="1">
        <v>2.746</v>
      </c>
      <c r="Q2235" s="2">
        <v>41869</v>
      </c>
      <c r="R2235" s="1">
        <v>2.923</v>
      </c>
      <c r="T2235" s="2">
        <v>41873</v>
      </c>
      <c r="U2235" s="1">
        <v>2.7175000000000002</v>
      </c>
      <c r="W2235" s="2">
        <v>41873</v>
      </c>
      <c r="X2235" s="1">
        <v>2.5750000000000002</v>
      </c>
      <c r="Z2235" s="2">
        <v>41862</v>
      </c>
      <c r="AA2235" s="1">
        <v>2.4775</v>
      </c>
      <c r="AC2235" s="2">
        <v>41863</v>
      </c>
      <c r="AD2235" s="1">
        <v>2.4624999999999999</v>
      </c>
      <c r="AF2235" s="2">
        <v>42306</v>
      </c>
      <c r="AG2235" s="1">
        <v>0.32890000000000003</v>
      </c>
      <c r="AI2235" s="2">
        <v>41851</v>
      </c>
      <c r="AJ2235" s="1">
        <v>3.2770000000000001</v>
      </c>
      <c r="AL2235" s="2">
        <v>41852</v>
      </c>
      <c r="AM2235" s="1">
        <v>2.613</v>
      </c>
      <c r="AO2235" s="2">
        <v>41850</v>
      </c>
      <c r="AP2235" s="1">
        <v>0.73050000000000004</v>
      </c>
      <c r="AR2235" s="2">
        <v>41843</v>
      </c>
      <c r="AS2235" s="1">
        <v>0.3075</v>
      </c>
      <c r="AU2235" s="2">
        <v>41850</v>
      </c>
      <c r="AV2235" s="1">
        <v>2.073</v>
      </c>
      <c r="AX2235" s="2">
        <v>41849</v>
      </c>
      <c r="AY2235" s="1">
        <v>1.9163999999999999</v>
      </c>
      <c r="BA2235" s="116">
        <v>41850</v>
      </c>
      <c r="BB2235" s="1">
        <v>1.38</v>
      </c>
      <c r="BD2235" s="2">
        <v>41844</v>
      </c>
      <c r="BE2235" s="1">
        <v>0.33800000000000002</v>
      </c>
      <c r="BG2235" s="2">
        <v>41974</v>
      </c>
      <c r="BH2235" s="1">
        <v>2.2200000000000002</v>
      </c>
      <c r="BI2235" s="2"/>
      <c r="BJ2235" s="2">
        <v>41974</v>
      </c>
      <c r="BK2235" s="1">
        <v>1.52</v>
      </c>
      <c r="BM2235" s="2">
        <v>41851</v>
      </c>
      <c r="BN2235" s="1">
        <v>0.64800000000000002</v>
      </c>
    </row>
    <row r="2236" spans="2:66">
      <c r="B2236" s="2">
        <v>42355</v>
      </c>
      <c r="C2236" s="1">
        <v>1.67</v>
      </c>
      <c r="E2236" s="2">
        <v>41824</v>
      </c>
      <c r="F2236" s="1">
        <v>2.5350000000000001</v>
      </c>
      <c r="H2236" s="2">
        <v>41844</v>
      </c>
      <c r="I2236" s="1">
        <v>2.4969999999999999</v>
      </c>
      <c r="K2236" s="2">
        <v>41842</v>
      </c>
      <c r="L2236" s="1">
        <v>2.9990000000000001</v>
      </c>
      <c r="N2236" s="2">
        <v>41850</v>
      </c>
      <c r="O2236" s="1">
        <v>2.7450000000000001</v>
      </c>
      <c r="Q2236" s="2">
        <v>41870</v>
      </c>
      <c r="R2236" s="1">
        <v>2.9325000000000001</v>
      </c>
      <c r="T2236" s="2">
        <v>41876</v>
      </c>
      <c r="U2236" s="1">
        <v>2.6924999999999999</v>
      </c>
      <c r="W2236" s="2">
        <v>41876</v>
      </c>
      <c r="X2236" s="1">
        <v>2.56</v>
      </c>
      <c r="Z2236" s="2">
        <v>41863</v>
      </c>
      <c r="AA2236" s="1">
        <v>2.4874999999999998</v>
      </c>
      <c r="AC2236" s="2">
        <v>41864</v>
      </c>
      <c r="AD2236" s="1">
        <v>2.46</v>
      </c>
      <c r="AF2236" s="2">
        <v>42307</v>
      </c>
      <c r="AG2236" s="1">
        <v>0.33410000000000001</v>
      </c>
      <c r="AI2236" s="2">
        <v>41852</v>
      </c>
      <c r="AJ2236" s="1">
        <v>3.2374999999999998</v>
      </c>
      <c r="AL2236" s="2">
        <v>41855</v>
      </c>
      <c r="AM2236" s="1">
        <v>2.601</v>
      </c>
      <c r="AO2236" s="2">
        <v>41851</v>
      </c>
      <c r="AP2236" s="1">
        <v>0.71950000000000003</v>
      </c>
      <c r="AR2236" s="2">
        <v>41844</v>
      </c>
      <c r="AS2236" s="1">
        <v>0.312</v>
      </c>
      <c r="AU2236" s="2">
        <v>41851</v>
      </c>
      <c r="AV2236" s="1">
        <v>2.073</v>
      </c>
      <c r="AX2236" s="2">
        <v>41850</v>
      </c>
      <c r="AY2236" s="1">
        <v>1.988</v>
      </c>
      <c r="BA2236" s="116">
        <v>41851</v>
      </c>
      <c r="BB2236" s="1">
        <v>1.3745000000000001</v>
      </c>
      <c r="BD2236" s="2">
        <v>41845</v>
      </c>
      <c r="BE2236" s="1">
        <v>0.32850000000000001</v>
      </c>
      <c r="BG2236" s="2">
        <v>41975</v>
      </c>
      <c r="BH2236" s="1">
        <v>2.2800000000000002</v>
      </c>
      <c r="BI2236" s="2"/>
      <c r="BJ2236" s="2">
        <v>41975</v>
      </c>
      <c r="BK2236" s="1">
        <v>1.5899999999999999</v>
      </c>
      <c r="BM2236" s="2">
        <v>41852</v>
      </c>
      <c r="BN2236" s="1">
        <v>0.63900000000000001</v>
      </c>
    </row>
    <row r="2237" spans="2:66">
      <c r="B2237" s="2">
        <v>42356</v>
      </c>
      <c r="C2237" s="1">
        <v>1.67</v>
      </c>
      <c r="E2237" s="2">
        <v>41827</v>
      </c>
      <c r="F2237" s="1">
        <v>2.5350000000000001</v>
      </c>
      <c r="H2237" s="2">
        <v>41845</v>
      </c>
      <c r="I2237" s="1">
        <v>2.4929999999999999</v>
      </c>
      <c r="K2237" s="2">
        <v>41843</v>
      </c>
      <c r="L2237" s="1">
        <v>2.9769999999999999</v>
      </c>
      <c r="N2237" s="2">
        <v>41851</v>
      </c>
      <c r="O2237" s="1">
        <v>2.7570000000000001</v>
      </c>
      <c r="Q2237" s="2">
        <v>41871</v>
      </c>
      <c r="R2237" s="1">
        <v>2.9424999999999999</v>
      </c>
      <c r="T2237" s="2">
        <v>41877</v>
      </c>
      <c r="U2237" s="1">
        <v>2.6625000000000001</v>
      </c>
      <c r="W2237" s="2">
        <v>41877</v>
      </c>
      <c r="X2237" s="1">
        <v>2.5350000000000001</v>
      </c>
      <c r="Z2237" s="2">
        <v>41864</v>
      </c>
      <c r="AA2237" s="1">
        <v>2.4900000000000002</v>
      </c>
      <c r="AC2237" s="2">
        <v>41865</v>
      </c>
      <c r="AD2237" s="1">
        <v>2.4300000000000002</v>
      </c>
      <c r="AF2237" s="2">
        <v>42310</v>
      </c>
      <c r="AG2237" s="1">
        <v>0.33410000000000001</v>
      </c>
      <c r="AI2237" s="2">
        <v>41855</v>
      </c>
      <c r="AJ2237" s="1">
        <v>3.2454999999999998</v>
      </c>
      <c r="AL2237" s="2">
        <v>41856</v>
      </c>
      <c r="AM2237" s="1">
        <v>2.6074999999999999</v>
      </c>
      <c r="AO2237" s="2">
        <v>41852</v>
      </c>
      <c r="AP2237" s="1">
        <v>0.67200000000000004</v>
      </c>
      <c r="AR2237" s="2">
        <v>41845</v>
      </c>
      <c r="AS2237" s="1">
        <v>0.316</v>
      </c>
      <c r="AU2237" s="2">
        <v>41852</v>
      </c>
      <c r="AV2237" s="1">
        <v>2.0579999999999998</v>
      </c>
      <c r="AX2237" s="2">
        <v>41851</v>
      </c>
      <c r="AY2237" s="1">
        <v>1.986</v>
      </c>
      <c r="BA2237" s="116">
        <v>41852</v>
      </c>
      <c r="BB2237" s="1">
        <v>1.3540000000000001</v>
      </c>
      <c r="BD2237" s="2">
        <v>41848</v>
      </c>
      <c r="BE2237" s="1">
        <v>0.33500000000000002</v>
      </c>
      <c r="BG2237" s="2">
        <v>41976</v>
      </c>
      <c r="BH2237" s="1">
        <v>2.29</v>
      </c>
      <c r="BI2237" s="2"/>
      <c r="BJ2237" s="2">
        <v>41976</v>
      </c>
      <c r="BK2237" s="1">
        <v>1.6099999999999999</v>
      </c>
      <c r="BM2237" s="2">
        <v>41855</v>
      </c>
      <c r="BN2237" s="1">
        <v>0.65049999999999997</v>
      </c>
    </row>
    <row r="2238" spans="2:66">
      <c r="B2238" s="2">
        <v>42359</v>
      </c>
      <c r="C2238" s="1">
        <v>1.67</v>
      </c>
      <c r="E2238" s="2">
        <v>41828</v>
      </c>
      <c r="F2238" s="1">
        <v>2.5350000000000001</v>
      </c>
      <c r="H2238" s="2">
        <v>41848</v>
      </c>
      <c r="I2238" s="1">
        <v>2.5060000000000002</v>
      </c>
      <c r="K2238" s="2">
        <v>41844</v>
      </c>
      <c r="L2238" s="1">
        <v>3.0139999999999998</v>
      </c>
      <c r="N2238" s="2">
        <v>41852</v>
      </c>
      <c r="O2238" s="1">
        <v>2.802</v>
      </c>
      <c r="Q2238" s="2">
        <v>41872</v>
      </c>
      <c r="R2238" s="1">
        <v>2.9474999999999998</v>
      </c>
      <c r="T2238" s="2">
        <v>41878</v>
      </c>
      <c r="U2238" s="1">
        <v>2.645</v>
      </c>
      <c r="W2238" s="2">
        <v>41878</v>
      </c>
      <c r="X2238" s="1">
        <v>2.52</v>
      </c>
      <c r="Z2238" s="2">
        <v>41865</v>
      </c>
      <c r="AA2238" s="1">
        <v>2.4849999999999999</v>
      </c>
      <c r="AC2238" s="2">
        <v>41869</v>
      </c>
      <c r="AD2238" s="1">
        <v>2.4249999999999998</v>
      </c>
      <c r="AF2238" s="2">
        <v>42311</v>
      </c>
      <c r="AG2238" s="1">
        <v>0.33360000000000001</v>
      </c>
      <c r="AI2238" s="2">
        <v>41856</v>
      </c>
      <c r="AJ2238" s="1">
        <v>3.2410000000000001</v>
      </c>
      <c r="AL2238" s="2">
        <v>41857</v>
      </c>
      <c r="AM2238" s="1">
        <v>2.5947</v>
      </c>
      <c r="AO2238" s="2">
        <v>41855</v>
      </c>
      <c r="AP2238" s="1">
        <v>0.66710000000000003</v>
      </c>
      <c r="AR2238" s="2">
        <v>41848</v>
      </c>
      <c r="AS2238" s="1">
        <v>0.32300000000000001</v>
      </c>
      <c r="AU2238" s="2">
        <v>41855</v>
      </c>
      <c r="AV2238" s="1">
        <v>2.0625</v>
      </c>
      <c r="AX2238" s="2">
        <v>41852</v>
      </c>
      <c r="AY2238" s="1">
        <v>1.9742999999999999</v>
      </c>
      <c r="BA2238" s="116">
        <v>41855</v>
      </c>
      <c r="BB2238" s="1">
        <v>1.357</v>
      </c>
      <c r="BD2238" s="2">
        <v>41849</v>
      </c>
      <c r="BE2238" s="1">
        <v>0.33500000000000002</v>
      </c>
      <c r="BG2238" s="2">
        <v>41977</v>
      </c>
      <c r="BH2238" s="1">
        <v>2.25</v>
      </c>
      <c r="BI2238" s="2"/>
      <c r="BJ2238" s="2">
        <v>41977</v>
      </c>
      <c r="BK2238" s="1">
        <v>1.5899999999999999</v>
      </c>
      <c r="BM2238" s="2">
        <v>41856</v>
      </c>
      <c r="BN2238" s="1">
        <v>0.65800000000000003</v>
      </c>
    </row>
    <row r="2239" spans="2:66">
      <c r="B2239" s="2">
        <v>42360</v>
      </c>
      <c r="C2239" s="1">
        <v>1.67</v>
      </c>
      <c r="E2239" s="2">
        <v>41829</v>
      </c>
      <c r="F2239" s="1">
        <v>2.5179999999999998</v>
      </c>
      <c r="H2239" s="2">
        <v>41849</v>
      </c>
      <c r="I2239" s="1">
        <v>2.52</v>
      </c>
      <c r="K2239" s="2">
        <v>41845</v>
      </c>
      <c r="L2239" s="1">
        <v>3.0019999999999998</v>
      </c>
      <c r="N2239" s="2">
        <v>41855</v>
      </c>
      <c r="O2239" s="1">
        <v>2.8050000000000002</v>
      </c>
      <c r="Q2239" s="2">
        <v>41873</v>
      </c>
      <c r="R2239" s="1">
        <v>2.9375</v>
      </c>
      <c r="T2239" s="2">
        <v>41879</v>
      </c>
      <c r="U2239" s="1">
        <v>2.65</v>
      </c>
      <c r="W2239" s="2">
        <v>41879</v>
      </c>
      <c r="X2239" s="1">
        <v>2.5225</v>
      </c>
      <c r="Z2239" s="2">
        <v>41869</v>
      </c>
      <c r="AA2239" s="1">
        <v>2.4824999999999999</v>
      </c>
      <c r="AC2239" s="2">
        <v>41870</v>
      </c>
      <c r="AD2239" s="1">
        <v>2.4028</v>
      </c>
      <c r="AF2239" s="2">
        <v>42312</v>
      </c>
      <c r="AG2239" s="1">
        <v>0.33660000000000001</v>
      </c>
      <c r="AI2239" s="2">
        <v>41857</v>
      </c>
      <c r="AJ2239" s="1">
        <v>3.2244999999999999</v>
      </c>
      <c r="AL2239" s="2">
        <v>41858</v>
      </c>
      <c r="AM2239" s="1">
        <v>2.544</v>
      </c>
      <c r="AO2239" s="2">
        <v>41856</v>
      </c>
      <c r="AP2239" s="1">
        <v>0.67500000000000004</v>
      </c>
      <c r="AR2239" s="2">
        <v>41849</v>
      </c>
      <c r="AS2239" s="1">
        <v>0.32700000000000001</v>
      </c>
      <c r="AU2239" s="2">
        <v>41856</v>
      </c>
      <c r="AV2239" s="1">
        <v>2.0750000000000002</v>
      </c>
      <c r="AX2239" s="2">
        <v>41855</v>
      </c>
      <c r="AY2239" s="1">
        <v>1.976</v>
      </c>
      <c r="BA2239" s="116">
        <v>41856</v>
      </c>
      <c r="BB2239" s="1">
        <v>1.38</v>
      </c>
      <c r="BD2239" s="2">
        <v>41850</v>
      </c>
      <c r="BE2239" s="1">
        <v>0.34050000000000002</v>
      </c>
      <c r="BG2239" s="2">
        <v>41978</v>
      </c>
      <c r="BH2239" s="1">
        <v>2.31</v>
      </c>
      <c r="BI2239" s="2"/>
      <c r="BJ2239" s="2">
        <v>41978</v>
      </c>
      <c r="BK2239" s="1">
        <v>1.69</v>
      </c>
      <c r="BM2239" s="2">
        <v>41857</v>
      </c>
      <c r="BN2239" s="1">
        <v>0.621</v>
      </c>
    </row>
    <row r="2240" spans="2:66">
      <c r="B2240" s="2">
        <v>42361</v>
      </c>
      <c r="C2240" s="1">
        <v>1.67</v>
      </c>
      <c r="E2240" s="2">
        <v>41830</v>
      </c>
      <c r="F2240" s="1">
        <v>2.5230000000000001</v>
      </c>
      <c r="H2240" s="2">
        <v>41850</v>
      </c>
      <c r="I2240" s="1">
        <v>2.5089999999999999</v>
      </c>
      <c r="K2240" s="2">
        <v>41848</v>
      </c>
      <c r="L2240" s="1">
        <v>3.0209999999999999</v>
      </c>
      <c r="N2240" s="2">
        <v>41856</v>
      </c>
      <c r="O2240" s="1">
        <v>2.7570000000000001</v>
      </c>
      <c r="Q2240" s="2">
        <v>41876</v>
      </c>
      <c r="R2240" s="1">
        <v>2.915</v>
      </c>
      <c r="T2240" s="2">
        <v>41880</v>
      </c>
      <c r="U2240" s="1">
        <v>2.6375000000000002</v>
      </c>
      <c r="W2240" s="2">
        <v>41880</v>
      </c>
      <c r="X2240" s="1">
        <v>2.5125000000000002</v>
      </c>
      <c r="Z2240" s="2">
        <v>41870</v>
      </c>
      <c r="AA2240" s="1">
        <v>2.4699999999999998</v>
      </c>
      <c r="AC2240" s="2">
        <v>41871</v>
      </c>
      <c r="AD2240" s="1">
        <v>2.4050000000000002</v>
      </c>
      <c r="AF2240" s="2">
        <v>42313</v>
      </c>
      <c r="AG2240" s="1">
        <v>0.34389999999999998</v>
      </c>
      <c r="AI2240" s="2">
        <v>41858</v>
      </c>
      <c r="AJ2240" s="1">
        <v>3.1745000000000001</v>
      </c>
      <c r="AL2240" s="2">
        <v>41859</v>
      </c>
      <c r="AM2240" s="1">
        <v>2.5575000000000001</v>
      </c>
      <c r="AO2240" s="2">
        <v>41857</v>
      </c>
      <c r="AP2240" s="1">
        <v>0.66500000000000004</v>
      </c>
      <c r="AR2240" s="2">
        <v>41850</v>
      </c>
      <c r="AS2240" s="1">
        <v>0.33850000000000002</v>
      </c>
      <c r="AU2240" s="2">
        <v>41857</v>
      </c>
      <c r="AV2240" s="1">
        <v>2.0065</v>
      </c>
      <c r="AX2240" s="2">
        <v>41856</v>
      </c>
      <c r="AY2240" s="1">
        <v>1.9910000000000001</v>
      </c>
      <c r="BA2240" s="116">
        <v>41857</v>
      </c>
      <c r="BB2240" s="1">
        <v>1.325</v>
      </c>
      <c r="BD2240" s="2">
        <v>41851</v>
      </c>
      <c r="BE2240" s="1">
        <v>0.33600000000000002</v>
      </c>
      <c r="BG2240" s="2">
        <v>41981</v>
      </c>
      <c r="BH2240" s="1">
        <v>2.2599999999999998</v>
      </c>
      <c r="BI2240" s="2"/>
      <c r="BJ2240" s="2">
        <v>41981</v>
      </c>
      <c r="BK2240" s="1">
        <v>1.67</v>
      </c>
      <c r="BM2240" s="2">
        <v>41858</v>
      </c>
      <c r="BN2240" s="1">
        <v>0.60980000000000001</v>
      </c>
    </row>
    <row r="2241" spans="2:66">
      <c r="B2241" s="2">
        <v>42362</v>
      </c>
      <c r="C2241" s="1">
        <v>1.67</v>
      </c>
      <c r="E2241" s="2">
        <v>41831</v>
      </c>
      <c r="F2241" s="1">
        <v>2.5049999999999999</v>
      </c>
      <c r="H2241" s="2">
        <v>41851</v>
      </c>
      <c r="I2241" s="1">
        <v>2.516</v>
      </c>
      <c r="K2241" s="2">
        <v>41849</v>
      </c>
      <c r="L2241" s="1">
        <v>3.0339999999999998</v>
      </c>
      <c r="N2241" s="2">
        <v>41857</v>
      </c>
      <c r="O2241" s="1">
        <v>2.7669999999999999</v>
      </c>
      <c r="Q2241" s="2">
        <v>41877</v>
      </c>
      <c r="R2241" s="1">
        <v>2.8849999999999998</v>
      </c>
      <c r="T2241" s="2">
        <v>41883</v>
      </c>
      <c r="U2241" s="1">
        <v>2.64</v>
      </c>
      <c r="W2241" s="2">
        <v>41883</v>
      </c>
      <c r="X2241" s="1">
        <v>2.5150000000000001</v>
      </c>
      <c r="Z2241" s="2">
        <v>41871</v>
      </c>
      <c r="AA2241" s="1">
        <v>2.4775</v>
      </c>
      <c r="AC2241" s="2">
        <v>41872</v>
      </c>
      <c r="AD2241" s="1">
        <v>2.4050000000000002</v>
      </c>
      <c r="AF2241" s="2">
        <v>42314</v>
      </c>
      <c r="AG2241" s="1">
        <v>0.34139999999999998</v>
      </c>
      <c r="AI2241" s="2">
        <v>41859</v>
      </c>
      <c r="AJ2241" s="1">
        <v>3.1795</v>
      </c>
      <c r="AL2241" s="2">
        <v>41862</v>
      </c>
      <c r="AM2241" s="1">
        <v>2.5655000000000001</v>
      </c>
      <c r="AO2241" s="2">
        <v>41858</v>
      </c>
      <c r="AP2241" s="1">
        <v>0.65800000000000003</v>
      </c>
      <c r="AR2241" s="2">
        <v>41851</v>
      </c>
      <c r="AS2241" s="1">
        <v>0.33400000000000002</v>
      </c>
      <c r="AU2241" s="2">
        <v>41858</v>
      </c>
      <c r="AV2241" s="1">
        <v>1.9569999999999999</v>
      </c>
      <c r="AX2241" s="2">
        <v>41857</v>
      </c>
      <c r="AY2241" s="1">
        <v>1.927</v>
      </c>
      <c r="BA2241" s="116">
        <v>41858</v>
      </c>
      <c r="BB2241" s="1">
        <v>1.2845</v>
      </c>
      <c r="BD2241" s="2">
        <v>41852</v>
      </c>
      <c r="BE2241" s="1">
        <v>0.33600000000000002</v>
      </c>
      <c r="BG2241" s="2">
        <v>41982</v>
      </c>
      <c r="BH2241" s="1">
        <v>2.2200000000000002</v>
      </c>
      <c r="BI2241" s="2"/>
      <c r="BJ2241" s="2">
        <v>41982</v>
      </c>
      <c r="BK2241" s="1">
        <v>1.63</v>
      </c>
      <c r="BM2241" s="2">
        <v>41859</v>
      </c>
      <c r="BN2241" s="1">
        <v>0.63890000000000002</v>
      </c>
    </row>
    <row r="2242" spans="2:66">
      <c r="B2242" s="2">
        <v>42366</v>
      </c>
      <c r="C2242" s="1">
        <v>1.67</v>
      </c>
      <c r="E2242" s="2">
        <v>41834</v>
      </c>
      <c r="F2242" s="1">
        <v>2.5049999999999999</v>
      </c>
      <c r="H2242" s="2">
        <v>41852</v>
      </c>
      <c r="I2242" s="1">
        <v>2.544</v>
      </c>
      <c r="K2242" s="2">
        <v>41850</v>
      </c>
      <c r="L2242" s="1">
        <v>3.0369999999999999</v>
      </c>
      <c r="N2242" s="2">
        <v>41858</v>
      </c>
      <c r="O2242" s="1">
        <v>2.7560000000000002</v>
      </c>
      <c r="Q2242" s="2">
        <v>41878</v>
      </c>
      <c r="R2242" s="1">
        <v>2.86</v>
      </c>
      <c r="T2242" s="2">
        <v>41884</v>
      </c>
      <c r="U2242" s="1">
        <v>2.6425000000000001</v>
      </c>
      <c r="W2242" s="2">
        <v>41884</v>
      </c>
      <c r="X2242" s="1">
        <v>2.5024999999999999</v>
      </c>
      <c r="Z2242" s="2">
        <v>41872</v>
      </c>
      <c r="AA2242" s="1">
        <v>2.4849999999999999</v>
      </c>
      <c r="AC2242" s="2">
        <v>41873</v>
      </c>
      <c r="AD2242" s="1">
        <v>2.3975</v>
      </c>
      <c r="AF2242" s="2">
        <v>42317</v>
      </c>
      <c r="AG2242" s="1">
        <v>0.35560000000000003</v>
      </c>
      <c r="AI2242" s="2">
        <v>41862</v>
      </c>
      <c r="AJ2242" s="1">
        <v>3.1935000000000002</v>
      </c>
      <c r="AL2242" s="2">
        <v>41863</v>
      </c>
      <c r="AM2242" s="1">
        <v>2.5813000000000001</v>
      </c>
      <c r="AO2242" s="2">
        <v>41859</v>
      </c>
      <c r="AP2242" s="1">
        <v>0.66749999999999998</v>
      </c>
      <c r="AR2242" s="2">
        <v>41852</v>
      </c>
      <c r="AS2242" s="1">
        <v>0.317</v>
      </c>
      <c r="AU2242" s="2">
        <v>41859</v>
      </c>
      <c r="AV2242" s="1">
        <v>1.974</v>
      </c>
      <c r="AX2242" s="2">
        <v>41858</v>
      </c>
      <c r="AY2242" s="1">
        <v>1.8795999999999999</v>
      </c>
      <c r="BA2242" s="116">
        <v>41859</v>
      </c>
      <c r="BB2242" s="1">
        <v>1.2957000000000001</v>
      </c>
      <c r="BD2242" s="2">
        <v>41855</v>
      </c>
      <c r="BE2242" s="1">
        <v>0.33800000000000002</v>
      </c>
      <c r="BG2242" s="2">
        <v>41983</v>
      </c>
      <c r="BH2242" s="1">
        <v>2.1800000000000002</v>
      </c>
      <c r="BI2242" s="2"/>
      <c r="BJ2242" s="2">
        <v>41983</v>
      </c>
      <c r="BK2242" s="1">
        <v>1.58</v>
      </c>
      <c r="BM2242" s="2">
        <v>41862</v>
      </c>
      <c r="BN2242" s="1">
        <v>0.62129999999999996</v>
      </c>
    </row>
    <row r="2243" spans="2:66">
      <c r="B2243" s="2">
        <v>42367</v>
      </c>
      <c r="C2243" s="1">
        <v>1.67</v>
      </c>
      <c r="E2243" s="2">
        <v>41835</v>
      </c>
      <c r="F2243" s="1">
        <v>2.5009999999999999</v>
      </c>
      <c r="H2243" s="2">
        <v>41855</v>
      </c>
      <c r="I2243" s="1">
        <v>2.5449999999999999</v>
      </c>
      <c r="K2243" s="2">
        <v>41851</v>
      </c>
      <c r="L2243" s="1">
        <v>3.0539999999999998</v>
      </c>
      <c r="N2243" s="2">
        <v>41859</v>
      </c>
      <c r="O2243" s="1">
        <v>2.718</v>
      </c>
      <c r="Q2243" s="2">
        <v>41879</v>
      </c>
      <c r="R2243" s="1">
        <v>2.86</v>
      </c>
      <c r="T2243" s="2">
        <v>41885</v>
      </c>
      <c r="U2243" s="1">
        <v>2.6675</v>
      </c>
      <c r="W2243" s="2">
        <v>41885</v>
      </c>
      <c r="X2243" s="1">
        <v>2.5175000000000001</v>
      </c>
      <c r="Z2243" s="2">
        <v>41873</v>
      </c>
      <c r="AA2243" s="1">
        <v>2.4775</v>
      </c>
      <c r="AC2243" s="2">
        <v>41876</v>
      </c>
      <c r="AD2243" s="1">
        <v>2.39</v>
      </c>
      <c r="AF2243" s="2">
        <v>42318</v>
      </c>
      <c r="AG2243" s="1">
        <v>0.35610000000000003</v>
      </c>
      <c r="AI2243" s="2">
        <v>41863</v>
      </c>
      <c r="AJ2243" s="1">
        <v>3.2204999999999999</v>
      </c>
      <c r="AL2243" s="2">
        <v>41864</v>
      </c>
      <c r="AM2243" s="1">
        <v>2.5455000000000001</v>
      </c>
      <c r="AO2243" s="2">
        <v>41862</v>
      </c>
      <c r="AP2243" s="1">
        <v>0.66649999999999998</v>
      </c>
      <c r="AR2243" s="2">
        <v>41855</v>
      </c>
      <c r="AS2243" s="1">
        <v>0.317</v>
      </c>
      <c r="AU2243" s="2">
        <v>41862</v>
      </c>
      <c r="AV2243" s="1">
        <v>1.9710000000000001</v>
      </c>
      <c r="AX2243" s="2">
        <v>41859</v>
      </c>
      <c r="AY2243" s="1">
        <v>1.899</v>
      </c>
      <c r="BA2243" s="116">
        <v>41862</v>
      </c>
      <c r="BB2243" s="1">
        <v>1.3029999999999999</v>
      </c>
      <c r="BD2243" s="2">
        <v>41856</v>
      </c>
      <c r="BE2243" s="1">
        <v>0.34200000000000003</v>
      </c>
      <c r="BG2243" s="2">
        <v>41984</v>
      </c>
      <c r="BH2243" s="1">
        <v>2.19</v>
      </c>
      <c r="BI2243" s="2"/>
      <c r="BJ2243" s="2">
        <v>41984</v>
      </c>
      <c r="BK2243" s="1">
        <v>1.62</v>
      </c>
      <c r="BM2243" s="2">
        <v>41863</v>
      </c>
      <c r="BN2243" s="1">
        <v>0.621</v>
      </c>
    </row>
    <row r="2244" spans="2:66">
      <c r="B2244" s="2">
        <v>42368</v>
      </c>
      <c r="C2244" s="1">
        <v>1.67</v>
      </c>
      <c r="E2244" s="2">
        <v>41836</v>
      </c>
      <c r="F2244" s="1">
        <v>2.4950000000000001</v>
      </c>
      <c r="H2244" s="2">
        <v>41856</v>
      </c>
      <c r="I2244" s="1">
        <v>2.52</v>
      </c>
      <c r="K2244" s="2">
        <v>41852</v>
      </c>
      <c r="L2244" s="1">
        <v>3.1019999999999999</v>
      </c>
      <c r="N2244" s="2">
        <v>41862</v>
      </c>
      <c r="O2244" s="1">
        <v>2.7349999999999999</v>
      </c>
      <c r="Q2244" s="2">
        <v>41880</v>
      </c>
      <c r="R2244" s="1">
        <v>2.8525</v>
      </c>
      <c r="T2244" s="2">
        <v>41886</v>
      </c>
      <c r="U2244" s="1">
        <v>2.67</v>
      </c>
      <c r="W2244" s="2">
        <v>41886</v>
      </c>
      <c r="X2244" s="1">
        <v>2.52</v>
      </c>
      <c r="Z2244" s="2">
        <v>41876</v>
      </c>
      <c r="AA2244" s="1">
        <v>2.4624999999999999</v>
      </c>
      <c r="AC2244" s="2">
        <v>41877</v>
      </c>
      <c r="AD2244" s="1">
        <v>2.375</v>
      </c>
      <c r="AF2244" s="2">
        <v>42319</v>
      </c>
      <c r="AG2244" s="1">
        <v>0.35909999999999997</v>
      </c>
      <c r="AI2244" s="2">
        <v>41864</v>
      </c>
      <c r="AJ2244" s="1">
        <v>3.1850000000000001</v>
      </c>
      <c r="AL2244" s="2">
        <v>41865</v>
      </c>
      <c r="AM2244" s="1">
        <v>2.524</v>
      </c>
      <c r="AO2244" s="2">
        <v>41863</v>
      </c>
      <c r="AP2244" s="1">
        <v>0.65610000000000002</v>
      </c>
      <c r="AR2244" s="2">
        <v>41856</v>
      </c>
      <c r="AS2244" s="1">
        <v>0.318</v>
      </c>
      <c r="AU2244" s="2">
        <v>41863</v>
      </c>
      <c r="AV2244" s="1">
        <v>1.996</v>
      </c>
      <c r="AX2244" s="2">
        <v>41862</v>
      </c>
      <c r="AY2244" s="1">
        <v>1.8940000000000001</v>
      </c>
      <c r="BA2244" s="116">
        <v>41863</v>
      </c>
      <c r="BB2244" s="1">
        <v>1.3089</v>
      </c>
      <c r="BD2244" s="2">
        <v>41857</v>
      </c>
      <c r="BE2244" s="1">
        <v>0.32800000000000001</v>
      </c>
      <c r="BG2244" s="2">
        <v>41985</v>
      </c>
      <c r="BH2244" s="1">
        <v>2.1</v>
      </c>
      <c r="BI2244" s="2"/>
      <c r="BJ2244" s="2">
        <v>41985</v>
      </c>
      <c r="BK2244" s="1">
        <v>1.53</v>
      </c>
      <c r="BM2244" s="2">
        <v>41864</v>
      </c>
      <c r="BN2244" s="1">
        <v>0.58650000000000002</v>
      </c>
    </row>
    <row r="2245" spans="2:66">
      <c r="B2245" s="2">
        <v>42369</v>
      </c>
      <c r="C2245" s="1">
        <v>1.67</v>
      </c>
      <c r="E2245" s="2">
        <v>41837</v>
      </c>
      <c r="F2245" s="1">
        <v>2.4750000000000001</v>
      </c>
      <c r="H2245" s="2">
        <v>41857</v>
      </c>
      <c r="I2245" s="1">
        <v>2.5339999999999998</v>
      </c>
      <c r="K2245" s="2">
        <v>41855</v>
      </c>
      <c r="L2245" s="1">
        <v>3.105</v>
      </c>
      <c r="N2245" s="2">
        <v>41863</v>
      </c>
      <c r="O2245" s="1">
        <v>2.7490000000000001</v>
      </c>
      <c r="Q2245" s="2">
        <v>41883</v>
      </c>
      <c r="R2245" s="1">
        <v>2.8574999999999999</v>
      </c>
      <c r="T2245" s="2">
        <v>41887</v>
      </c>
      <c r="U2245" s="1">
        <v>2.645</v>
      </c>
      <c r="W2245" s="2">
        <v>41887</v>
      </c>
      <c r="X2245" s="1">
        <v>2.4925000000000002</v>
      </c>
      <c r="Z2245" s="2">
        <v>41877</v>
      </c>
      <c r="AA2245" s="1">
        <v>2.4449999999999998</v>
      </c>
      <c r="AC2245" s="2">
        <v>41878</v>
      </c>
      <c r="AD2245" s="1">
        <v>2.3675000000000002</v>
      </c>
      <c r="AF2245" s="2">
        <v>42320</v>
      </c>
      <c r="AG2245" s="1">
        <v>0.36159999999999998</v>
      </c>
      <c r="AI2245" s="2">
        <v>41865</v>
      </c>
      <c r="AJ2245" s="1">
        <v>3.141</v>
      </c>
      <c r="AL2245" s="2">
        <v>41866</v>
      </c>
      <c r="AM2245" s="1">
        <v>2.4695</v>
      </c>
      <c r="AO2245" s="2">
        <v>41864</v>
      </c>
      <c r="AP2245" s="1">
        <v>0.63300000000000001</v>
      </c>
      <c r="AR2245" s="2">
        <v>41857</v>
      </c>
      <c r="AS2245" s="1">
        <v>0.317</v>
      </c>
      <c r="AU2245" s="2">
        <v>41864</v>
      </c>
      <c r="AV2245" s="1">
        <v>1.9630000000000001</v>
      </c>
      <c r="AX2245" s="2">
        <v>41863</v>
      </c>
      <c r="AY2245" s="1">
        <v>1.909</v>
      </c>
      <c r="BA2245" s="116">
        <v>41864</v>
      </c>
      <c r="BB2245" s="1">
        <v>1.2699</v>
      </c>
      <c r="BD2245" s="2">
        <v>41858</v>
      </c>
      <c r="BE2245" s="1">
        <v>0.32600000000000001</v>
      </c>
      <c r="BG2245" s="2">
        <v>41988</v>
      </c>
      <c r="BH2245" s="1">
        <v>2.12</v>
      </c>
      <c r="BI2245" s="2"/>
      <c r="BJ2245" s="2">
        <v>41988</v>
      </c>
      <c r="BK2245" s="1">
        <v>1.58</v>
      </c>
      <c r="BM2245" s="2">
        <v>41865</v>
      </c>
      <c r="BN2245" s="1">
        <v>0.58189999999999997</v>
      </c>
    </row>
    <row r="2246" spans="2:66">
      <c r="B2246" s="2">
        <v>42373</v>
      </c>
      <c r="C2246" s="1">
        <v>1.67</v>
      </c>
      <c r="E2246" s="2">
        <v>41838</v>
      </c>
      <c r="F2246" s="1">
        <v>2.4510000000000001</v>
      </c>
      <c r="H2246" s="2">
        <v>41858</v>
      </c>
      <c r="I2246" s="1">
        <v>2.5259999999999998</v>
      </c>
      <c r="K2246" s="2">
        <v>41856</v>
      </c>
      <c r="L2246" s="1">
        <v>3.0649999999999999</v>
      </c>
      <c r="N2246" s="2">
        <v>41864</v>
      </c>
      <c r="O2246" s="1">
        <v>2.75</v>
      </c>
      <c r="Q2246" s="2">
        <v>41884</v>
      </c>
      <c r="R2246" s="1">
        <v>2.8675000000000002</v>
      </c>
      <c r="T2246" s="2">
        <v>41891</v>
      </c>
      <c r="U2246" s="1">
        <v>2.645</v>
      </c>
      <c r="W2246" s="2">
        <v>41891</v>
      </c>
      <c r="X2246" s="1">
        <v>2.4925000000000002</v>
      </c>
      <c r="Z2246" s="2">
        <v>41878</v>
      </c>
      <c r="AA2246" s="1">
        <v>2.4350000000000001</v>
      </c>
      <c r="AC2246" s="2">
        <v>41879</v>
      </c>
      <c r="AD2246" s="1">
        <v>2.3650000000000002</v>
      </c>
      <c r="AF2246" s="2">
        <v>42321</v>
      </c>
      <c r="AG2246" s="1">
        <v>0.36359999999999998</v>
      </c>
      <c r="AI2246" s="2">
        <v>41866</v>
      </c>
      <c r="AJ2246" s="1">
        <v>3.0830000000000002</v>
      </c>
      <c r="AL2246" s="2">
        <v>41869</v>
      </c>
      <c r="AM2246" s="1">
        <v>2.5230000000000001</v>
      </c>
      <c r="AO2246" s="2">
        <v>41865</v>
      </c>
      <c r="AP2246" s="1">
        <v>0.63549999999999995</v>
      </c>
      <c r="AR2246" s="2">
        <v>41858</v>
      </c>
      <c r="AS2246" s="1">
        <v>0.314</v>
      </c>
      <c r="AU2246" s="2">
        <v>41865</v>
      </c>
      <c r="AV2246" s="1">
        <v>1.9379999999999999</v>
      </c>
      <c r="AX2246" s="2">
        <v>41864</v>
      </c>
      <c r="AY2246" s="1">
        <v>1.8765000000000001</v>
      </c>
      <c r="BA2246" s="116">
        <v>41865</v>
      </c>
      <c r="BB2246" s="1">
        <v>1.258</v>
      </c>
      <c r="BD2246" s="2">
        <v>41859</v>
      </c>
      <c r="BE2246" s="1">
        <v>0.33400000000000002</v>
      </c>
      <c r="BG2246" s="2">
        <v>41989</v>
      </c>
      <c r="BH2246" s="1">
        <v>2.0699999999999998</v>
      </c>
      <c r="BI2246" s="2"/>
      <c r="BJ2246" s="2">
        <v>41989</v>
      </c>
      <c r="BK2246" s="1">
        <v>1.53</v>
      </c>
      <c r="BM2246" s="2">
        <v>41866</v>
      </c>
      <c r="BN2246" s="1">
        <v>0.57699999999999996</v>
      </c>
    </row>
    <row r="2247" spans="2:66">
      <c r="B2247" s="2">
        <v>42374</v>
      </c>
      <c r="C2247" s="1">
        <v>1.67</v>
      </c>
      <c r="E2247" s="2">
        <v>41841</v>
      </c>
      <c r="F2247" s="1">
        <v>2.4449999999999998</v>
      </c>
      <c r="H2247" s="2">
        <v>41859</v>
      </c>
      <c r="I2247" s="1">
        <v>2.5</v>
      </c>
      <c r="K2247" s="2">
        <v>41857</v>
      </c>
      <c r="L2247" s="1">
        <v>3.0950000000000002</v>
      </c>
      <c r="N2247" s="2">
        <v>41865</v>
      </c>
      <c r="O2247" s="1">
        <v>2.7610000000000001</v>
      </c>
      <c r="Q2247" s="2">
        <v>41885</v>
      </c>
      <c r="R2247" s="1">
        <v>2.9024999999999999</v>
      </c>
      <c r="T2247" s="2">
        <v>41892</v>
      </c>
      <c r="U2247" s="1">
        <v>2.645</v>
      </c>
      <c r="W2247" s="2">
        <v>41892</v>
      </c>
      <c r="X2247" s="1">
        <v>2.4925000000000002</v>
      </c>
      <c r="Z2247" s="2">
        <v>41879</v>
      </c>
      <c r="AA2247" s="1">
        <v>2.4325000000000001</v>
      </c>
      <c r="AC2247" s="2">
        <v>41880</v>
      </c>
      <c r="AD2247" s="1">
        <v>2.3574999999999999</v>
      </c>
      <c r="AF2247" s="2">
        <v>42324</v>
      </c>
      <c r="AG2247" s="1">
        <v>0.36409999999999998</v>
      </c>
      <c r="AI2247" s="2">
        <v>41869</v>
      </c>
      <c r="AJ2247" s="1">
        <v>3.1560000000000001</v>
      </c>
      <c r="AL2247" s="2">
        <v>41870</v>
      </c>
      <c r="AM2247" s="1">
        <v>2.5329999999999999</v>
      </c>
      <c r="AO2247" s="2">
        <v>41866</v>
      </c>
      <c r="AP2247" s="1">
        <v>0.623</v>
      </c>
      <c r="AR2247" s="2">
        <v>41859</v>
      </c>
      <c r="AS2247" s="1">
        <v>0.314</v>
      </c>
      <c r="AU2247" s="2">
        <v>41866</v>
      </c>
      <c r="AV2247" s="1">
        <v>1.879</v>
      </c>
      <c r="AX2247" s="2">
        <v>41865</v>
      </c>
      <c r="AY2247" s="1">
        <v>1.8519999999999999</v>
      </c>
      <c r="BA2247" s="116">
        <v>41866</v>
      </c>
      <c r="BB2247" s="1">
        <v>1.214</v>
      </c>
      <c r="BD2247" s="2">
        <v>41862</v>
      </c>
      <c r="BE2247" s="1">
        <v>0.32679999999999998</v>
      </c>
      <c r="BG2247" s="2">
        <v>41990</v>
      </c>
      <c r="BH2247" s="1">
        <v>2.14</v>
      </c>
      <c r="BI2247" s="2"/>
      <c r="BJ2247" s="2">
        <v>41990</v>
      </c>
      <c r="BK2247" s="1">
        <v>1.6099999999999999</v>
      </c>
      <c r="BM2247" s="2">
        <v>41869</v>
      </c>
      <c r="BN2247" s="1">
        <v>0.59179999999999999</v>
      </c>
    </row>
    <row r="2248" spans="2:66">
      <c r="B2248" s="2">
        <v>42375</v>
      </c>
      <c r="C2248" s="1">
        <v>1.67</v>
      </c>
      <c r="E2248" s="2">
        <v>41842</v>
      </c>
      <c r="F2248" s="1">
        <v>2.44</v>
      </c>
      <c r="H2248" s="2">
        <v>41862</v>
      </c>
      <c r="I2248" s="1">
        <v>2.5099999999999998</v>
      </c>
      <c r="K2248" s="2">
        <v>41858</v>
      </c>
      <c r="L2248" s="1">
        <v>3.085</v>
      </c>
      <c r="N2248" s="2">
        <v>41869</v>
      </c>
      <c r="O2248" s="1">
        <v>2.7949999999999999</v>
      </c>
      <c r="Q2248" s="2">
        <v>41886</v>
      </c>
      <c r="R2248" s="1">
        <v>2.9050000000000002</v>
      </c>
      <c r="T2248" s="2">
        <v>41893</v>
      </c>
      <c r="U2248" s="1">
        <v>2.645</v>
      </c>
      <c r="W2248" s="2">
        <v>41893</v>
      </c>
      <c r="X2248" s="1">
        <v>2.48</v>
      </c>
      <c r="Z2248" s="2">
        <v>41880</v>
      </c>
      <c r="AA2248" s="1">
        <v>2.4249999999999998</v>
      </c>
      <c r="AC2248" s="2">
        <v>41883</v>
      </c>
      <c r="AD2248" s="1">
        <v>2.36</v>
      </c>
      <c r="AF2248" s="2">
        <v>42325</v>
      </c>
      <c r="AG2248" s="1">
        <v>0.36709999999999998</v>
      </c>
      <c r="AI2248" s="2">
        <v>41870</v>
      </c>
      <c r="AJ2248" s="1">
        <v>3.1724999999999999</v>
      </c>
      <c r="AL2248" s="2">
        <v>41871</v>
      </c>
      <c r="AM2248" s="1">
        <v>2.5590000000000002</v>
      </c>
      <c r="AO2248" s="2">
        <v>41869</v>
      </c>
      <c r="AP2248" s="1">
        <v>0.64249999999999996</v>
      </c>
      <c r="AR2248" s="2">
        <v>41862</v>
      </c>
      <c r="AS2248" s="1">
        <v>0.313</v>
      </c>
      <c r="AU2248" s="2">
        <v>41869</v>
      </c>
      <c r="AV2248" s="1">
        <v>1.9159999999999999</v>
      </c>
      <c r="AX2248" s="2">
        <v>41866</v>
      </c>
      <c r="AY2248" s="1">
        <v>1.7909999999999999</v>
      </c>
      <c r="BA2248" s="116">
        <v>41869</v>
      </c>
      <c r="BB2248" s="1">
        <v>1.25</v>
      </c>
      <c r="BD2248" s="2">
        <v>41863</v>
      </c>
      <c r="BE2248" s="1">
        <v>0.32550000000000001</v>
      </c>
      <c r="BG2248" s="2">
        <v>41991</v>
      </c>
      <c r="BH2248" s="1">
        <v>2.2200000000000002</v>
      </c>
      <c r="BI2248" s="2"/>
      <c r="BJ2248" s="2">
        <v>41991</v>
      </c>
      <c r="BK2248" s="1">
        <v>1.6800000000000002</v>
      </c>
      <c r="BM2248" s="2">
        <v>41870</v>
      </c>
      <c r="BN2248" s="1">
        <v>0.57299999999999995</v>
      </c>
    </row>
    <row r="2249" spans="2:66">
      <c r="B2249" s="2">
        <v>42376</v>
      </c>
      <c r="C2249" s="1">
        <v>1.67</v>
      </c>
      <c r="E2249" s="2">
        <v>41843</v>
      </c>
      <c r="F2249" s="1">
        <v>2.4140000000000001</v>
      </c>
      <c r="H2249" s="2">
        <v>41863</v>
      </c>
      <c r="I2249" s="1">
        <v>2.5190000000000001</v>
      </c>
      <c r="K2249" s="2">
        <v>41859</v>
      </c>
      <c r="L2249" s="1">
        <v>3.0379999999999998</v>
      </c>
      <c r="N2249" s="2">
        <v>41870</v>
      </c>
      <c r="O2249" s="1">
        <v>2.8159999999999998</v>
      </c>
      <c r="Q2249" s="2">
        <v>41887</v>
      </c>
      <c r="R2249" s="1">
        <v>2.8774999999999999</v>
      </c>
      <c r="T2249" s="2">
        <v>41894</v>
      </c>
      <c r="U2249" s="1">
        <v>2.5825</v>
      </c>
      <c r="W2249" s="2">
        <v>41894</v>
      </c>
      <c r="X2249" s="1">
        <v>2.4180000000000001</v>
      </c>
      <c r="Z2249" s="2">
        <v>41883</v>
      </c>
      <c r="AA2249" s="1">
        <v>2.4249999999999998</v>
      </c>
      <c r="AC2249" s="2">
        <v>41884</v>
      </c>
      <c r="AD2249" s="1">
        <v>2.3449999999999998</v>
      </c>
      <c r="AF2249" s="2">
        <v>42326</v>
      </c>
      <c r="AG2249" s="1">
        <v>0.36959999999999998</v>
      </c>
      <c r="AI2249" s="2">
        <v>41871</v>
      </c>
      <c r="AJ2249" s="1">
        <v>3.1835</v>
      </c>
      <c r="AL2249" s="2">
        <v>41872</v>
      </c>
      <c r="AM2249" s="1">
        <v>2.5365000000000002</v>
      </c>
      <c r="AO2249" s="2">
        <v>41870</v>
      </c>
      <c r="AP2249" s="1">
        <v>0.64700000000000002</v>
      </c>
      <c r="AR2249" s="2">
        <v>41863</v>
      </c>
      <c r="AS2249" s="1">
        <v>0.312</v>
      </c>
      <c r="AU2249" s="2">
        <v>41870</v>
      </c>
      <c r="AV2249" s="1">
        <v>1.887</v>
      </c>
      <c r="AX2249" s="2">
        <v>41869</v>
      </c>
      <c r="AY2249" s="1">
        <v>1.831</v>
      </c>
      <c r="BA2249" s="116">
        <v>41870</v>
      </c>
      <c r="BB2249" s="1">
        <v>1.2242999999999999</v>
      </c>
      <c r="BD2249" s="2">
        <v>41864</v>
      </c>
      <c r="BE2249" s="1">
        <v>0.32</v>
      </c>
      <c r="BG2249" s="2">
        <v>41992</v>
      </c>
      <c r="BH2249" s="1">
        <v>2.17</v>
      </c>
      <c r="BI2249" s="2"/>
      <c r="BJ2249" s="2">
        <v>41992</v>
      </c>
      <c r="BK2249" s="1">
        <v>1.6600000000000001</v>
      </c>
      <c r="BM2249" s="2">
        <v>41871</v>
      </c>
      <c r="BN2249" s="1">
        <v>0.55900000000000005</v>
      </c>
    </row>
    <row r="2250" spans="2:66">
      <c r="B2250" s="2">
        <v>42377</v>
      </c>
      <c r="C2250" s="1">
        <v>1.67</v>
      </c>
      <c r="E2250" s="2">
        <v>41844</v>
      </c>
      <c r="F2250" s="1">
        <v>2.4180000000000001</v>
      </c>
      <c r="H2250" s="2">
        <v>41864</v>
      </c>
      <c r="I2250" s="1">
        <v>2.5129999999999999</v>
      </c>
      <c r="K2250" s="2">
        <v>41862</v>
      </c>
      <c r="L2250" s="1">
        <v>3.0470000000000002</v>
      </c>
      <c r="N2250" s="2">
        <v>41871</v>
      </c>
      <c r="O2250" s="1">
        <v>2.82</v>
      </c>
      <c r="Q2250" s="2">
        <v>41891</v>
      </c>
      <c r="R2250" s="1">
        <v>2.875</v>
      </c>
      <c r="T2250" s="2">
        <v>41897</v>
      </c>
      <c r="U2250" s="1">
        <v>2.5949999999999998</v>
      </c>
      <c r="W2250" s="2">
        <v>41897</v>
      </c>
      <c r="X2250" s="1">
        <v>2.4175</v>
      </c>
      <c r="Z2250" s="2">
        <v>41884</v>
      </c>
      <c r="AA2250" s="1">
        <v>2.4074999999999998</v>
      </c>
      <c r="AC2250" s="2">
        <v>41885</v>
      </c>
      <c r="AD2250" s="1">
        <v>2.3475000000000001</v>
      </c>
      <c r="AF2250" s="2">
        <v>42327</v>
      </c>
      <c r="AG2250" s="1">
        <v>0.37759999999999999</v>
      </c>
      <c r="AI2250" s="2">
        <v>41872</v>
      </c>
      <c r="AJ2250" s="1">
        <v>3.149</v>
      </c>
      <c r="AL2250" s="2">
        <v>41873</v>
      </c>
      <c r="AM2250" s="1">
        <v>2.5295000000000001</v>
      </c>
      <c r="AO2250" s="2">
        <v>41871</v>
      </c>
      <c r="AP2250" s="1">
        <v>0.6825</v>
      </c>
      <c r="AR2250" s="2">
        <v>41864</v>
      </c>
      <c r="AS2250" s="1">
        <v>0.30299999999999999</v>
      </c>
      <c r="AU2250" s="2">
        <v>41871</v>
      </c>
      <c r="AV2250" s="1">
        <v>1.8569</v>
      </c>
      <c r="AX2250" s="2">
        <v>41870</v>
      </c>
      <c r="AY2250" s="1">
        <v>1.7949999999999999</v>
      </c>
      <c r="BA2250" s="116">
        <v>41871</v>
      </c>
      <c r="BB2250" s="1">
        <v>1.2018</v>
      </c>
      <c r="BD2250" s="2">
        <v>41865</v>
      </c>
      <c r="BE2250" s="1">
        <v>0.31879999999999997</v>
      </c>
      <c r="BG2250" s="2">
        <v>41995</v>
      </c>
      <c r="BH2250" s="1">
        <v>2.17</v>
      </c>
      <c r="BI2250" s="2"/>
      <c r="BJ2250" s="2">
        <v>41995</v>
      </c>
      <c r="BK2250" s="1">
        <v>1.67</v>
      </c>
      <c r="BM2250" s="2">
        <v>41872</v>
      </c>
      <c r="BN2250" s="1">
        <v>0.5675</v>
      </c>
    </row>
    <row r="2251" spans="2:66">
      <c r="B2251" s="2">
        <v>42380</v>
      </c>
      <c r="C2251" s="1">
        <v>1.67</v>
      </c>
      <c r="E2251" s="2">
        <v>41845</v>
      </c>
      <c r="F2251" s="1">
        <v>2.407</v>
      </c>
      <c r="H2251" s="2">
        <v>41865</v>
      </c>
      <c r="I2251" s="1">
        <v>2.54</v>
      </c>
      <c r="K2251" s="2">
        <v>41863</v>
      </c>
      <c r="L2251" s="1">
        <v>3.0649999999999999</v>
      </c>
      <c r="N2251" s="2">
        <v>41872</v>
      </c>
      <c r="O2251" s="1">
        <v>2.83</v>
      </c>
      <c r="Q2251" s="2">
        <v>41892</v>
      </c>
      <c r="R2251" s="1">
        <v>2.875</v>
      </c>
      <c r="T2251" s="2">
        <v>41898</v>
      </c>
      <c r="U2251" s="1">
        <v>2.585</v>
      </c>
      <c r="W2251" s="2">
        <v>41898</v>
      </c>
      <c r="X2251" s="1">
        <v>2.4</v>
      </c>
      <c r="Z2251" s="2">
        <v>41885</v>
      </c>
      <c r="AA2251" s="1">
        <v>2.4175</v>
      </c>
      <c r="AC2251" s="2">
        <v>41886</v>
      </c>
      <c r="AD2251" s="1">
        <v>2.3425000000000002</v>
      </c>
      <c r="AF2251" s="2">
        <v>42328</v>
      </c>
      <c r="AG2251" s="1">
        <v>0.3821</v>
      </c>
      <c r="AI2251" s="2">
        <v>41873</v>
      </c>
      <c r="AJ2251" s="1">
        <v>3.1189999999999998</v>
      </c>
      <c r="AL2251" s="2">
        <v>41876</v>
      </c>
      <c r="AM2251" s="1">
        <v>2.5015000000000001</v>
      </c>
      <c r="AO2251" s="2">
        <v>41872</v>
      </c>
      <c r="AP2251" s="1">
        <v>0.68200000000000005</v>
      </c>
      <c r="AR2251" s="2">
        <v>41865</v>
      </c>
      <c r="AS2251" s="1">
        <v>0.29799999999999999</v>
      </c>
      <c r="AU2251" s="2">
        <v>41872</v>
      </c>
      <c r="AV2251" s="1">
        <v>1.8512</v>
      </c>
      <c r="AX2251" s="2">
        <v>41871</v>
      </c>
      <c r="AY2251" s="1">
        <v>1.76</v>
      </c>
      <c r="BA2251" s="116">
        <v>41872</v>
      </c>
      <c r="BB2251" s="1">
        <v>1.2035</v>
      </c>
      <c r="BD2251" s="2">
        <v>41866</v>
      </c>
      <c r="BE2251" s="1">
        <v>0.311</v>
      </c>
      <c r="BG2251" s="2">
        <v>41996</v>
      </c>
      <c r="BH2251" s="1">
        <v>2.2599999999999998</v>
      </c>
      <c r="BI2251" s="2"/>
      <c r="BJ2251" s="2">
        <v>41996</v>
      </c>
      <c r="BK2251" s="1">
        <v>1.76</v>
      </c>
      <c r="BM2251" s="2">
        <v>41873</v>
      </c>
      <c r="BN2251" s="1">
        <v>0.55249999999999999</v>
      </c>
    </row>
    <row r="2252" spans="2:66">
      <c r="B2252" s="2">
        <v>42381</v>
      </c>
      <c r="C2252" s="1">
        <v>1.67</v>
      </c>
      <c r="E2252" s="2">
        <v>41848</v>
      </c>
      <c r="F2252" s="1">
        <v>2.4079999999999999</v>
      </c>
      <c r="H2252" s="2">
        <v>41869</v>
      </c>
      <c r="I2252" s="1">
        <v>2.5649999999999999</v>
      </c>
      <c r="K2252" s="2">
        <v>41864</v>
      </c>
      <c r="L2252" s="1">
        <v>3.07</v>
      </c>
      <c r="N2252" s="2">
        <v>41873</v>
      </c>
      <c r="O2252" s="1">
        <v>2.8250000000000002</v>
      </c>
      <c r="Q2252" s="2">
        <v>41893</v>
      </c>
      <c r="R2252" s="1">
        <v>2.8849999999999998</v>
      </c>
      <c r="T2252" s="2">
        <v>41899</v>
      </c>
      <c r="U2252" s="1">
        <v>2.5724999999999998</v>
      </c>
      <c r="W2252" s="2">
        <v>41899</v>
      </c>
      <c r="X2252" s="1">
        <v>2.3875000000000002</v>
      </c>
      <c r="Z2252" s="2">
        <v>41886</v>
      </c>
      <c r="AA2252" s="1">
        <v>2.42</v>
      </c>
      <c r="AC2252" s="2">
        <v>41887</v>
      </c>
      <c r="AD2252" s="1">
        <v>2.3224999999999998</v>
      </c>
      <c r="AF2252" s="2">
        <v>42331</v>
      </c>
      <c r="AG2252" s="1">
        <v>0.39319999999999999</v>
      </c>
      <c r="AI2252" s="2">
        <v>41876</v>
      </c>
      <c r="AJ2252" s="1">
        <v>3.0880000000000001</v>
      </c>
      <c r="AL2252" s="2">
        <v>41877</v>
      </c>
      <c r="AM2252" s="1">
        <v>2.5164999999999997</v>
      </c>
      <c r="AO2252" s="2">
        <v>41873</v>
      </c>
      <c r="AP2252" s="1">
        <v>0.70550000000000002</v>
      </c>
      <c r="AR2252" s="2">
        <v>41866</v>
      </c>
      <c r="AS2252" s="1">
        <v>0.29509999999999997</v>
      </c>
      <c r="AU2252" s="2">
        <v>41873</v>
      </c>
      <c r="AV2252" s="1">
        <v>1.827</v>
      </c>
      <c r="AX2252" s="2">
        <v>41872</v>
      </c>
      <c r="AY2252" s="1">
        <v>1.7549999999999999</v>
      </c>
      <c r="BA2252" s="116">
        <v>41873</v>
      </c>
      <c r="BB2252" s="1">
        <v>1.1865000000000001</v>
      </c>
      <c r="BD2252" s="2">
        <v>41869</v>
      </c>
      <c r="BE2252" s="1">
        <v>0.316</v>
      </c>
      <c r="BG2252" s="2">
        <v>41997</v>
      </c>
      <c r="BH2252" s="1">
        <v>2.27</v>
      </c>
      <c r="BI2252" s="2"/>
      <c r="BJ2252" s="2">
        <v>41997</v>
      </c>
      <c r="BK2252" s="1">
        <v>1.76</v>
      </c>
      <c r="BM2252" s="2">
        <v>41876</v>
      </c>
      <c r="BN2252" s="1">
        <v>0.51500000000000001</v>
      </c>
    </row>
    <row r="2253" spans="2:66">
      <c r="B2253" s="2">
        <v>42382</v>
      </c>
      <c r="C2253" s="1">
        <v>1.67</v>
      </c>
      <c r="E2253" s="2">
        <v>41849</v>
      </c>
      <c r="F2253" s="1">
        <v>2.4129999999999998</v>
      </c>
      <c r="H2253" s="2">
        <v>41870</v>
      </c>
      <c r="I2253" s="1">
        <v>2.5720000000000001</v>
      </c>
      <c r="K2253" s="2">
        <v>41865</v>
      </c>
      <c r="L2253" s="1">
        <v>3.0649999999999999</v>
      </c>
      <c r="N2253" s="2">
        <v>41876</v>
      </c>
      <c r="O2253" s="1">
        <v>2.7919999999999998</v>
      </c>
      <c r="Q2253" s="2">
        <v>41894</v>
      </c>
      <c r="R2253" s="1">
        <v>2.82</v>
      </c>
      <c r="T2253" s="2">
        <v>41900</v>
      </c>
      <c r="U2253" s="1">
        <v>2.5575000000000001</v>
      </c>
      <c r="W2253" s="2">
        <v>41900</v>
      </c>
      <c r="X2253" s="1">
        <v>2.38</v>
      </c>
      <c r="Z2253" s="2">
        <v>41887</v>
      </c>
      <c r="AA2253" s="1">
        <v>2.3925000000000001</v>
      </c>
      <c r="AC2253" s="2">
        <v>41891</v>
      </c>
      <c r="AD2253" s="1">
        <v>2.3224999999999998</v>
      </c>
      <c r="AF2253" s="2">
        <v>42332</v>
      </c>
      <c r="AG2253" s="1">
        <v>0.40229999999999999</v>
      </c>
      <c r="AI2253" s="2">
        <v>41877</v>
      </c>
      <c r="AJ2253" s="1">
        <v>3.1164999999999998</v>
      </c>
      <c r="AL2253" s="2">
        <v>41878</v>
      </c>
      <c r="AM2253" s="1">
        <v>2.4824999999999999</v>
      </c>
      <c r="AO2253" s="2">
        <v>41876</v>
      </c>
      <c r="AP2253" s="1">
        <v>0.71699999999999997</v>
      </c>
      <c r="AR2253" s="2">
        <v>41869</v>
      </c>
      <c r="AS2253" s="1">
        <v>0.30099999999999999</v>
      </c>
      <c r="AU2253" s="2">
        <v>41876</v>
      </c>
      <c r="AV2253" s="1">
        <v>1.8054999999999999</v>
      </c>
      <c r="AX2253" s="2">
        <v>41873</v>
      </c>
      <c r="AY2253" s="1">
        <v>1.734</v>
      </c>
      <c r="BA2253" s="116">
        <v>41876</v>
      </c>
      <c r="BB2253" s="1">
        <v>1.139</v>
      </c>
      <c r="BD2253" s="2">
        <v>41870</v>
      </c>
      <c r="BE2253" s="1">
        <v>0.309</v>
      </c>
      <c r="BG2253" s="2">
        <v>41999</v>
      </c>
      <c r="BH2253" s="1">
        <v>2.25</v>
      </c>
      <c r="BI2253" s="2"/>
      <c r="BJ2253" s="2">
        <v>41999</v>
      </c>
      <c r="BK2253" s="1">
        <v>1.75</v>
      </c>
      <c r="BM2253" s="2">
        <v>41877</v>
      </c>
      <c r="BN2253" s="1">
        <v>0.51149999999999995</v>
      </c>
    </row>
    <row r="2254" spans="2:66">
      <c r="B2254" s="2">
        <v>42383</v>
      </c>
      <c r="C2254" s="1">
        <v>1.67</v>
      </c>
      <c r="E2254" s="2">
        <v>41850</v>
      </c>
      <c r="F2254" s="1">
        <v>2.4020000000000001</v>
      </c>
      <c r="H2254" s="2">
        <v>41871</v>
      </c>
      <c r="I2254" s="1">
        <v>2.577</v>
      </c>
      <c r="K2254" s="2">
        <v>41869</v>
      </c>
      <c r="L2254" s="1">
        <v>3.1030000000000002</v>
      </c>
      <c r="N2254" s="2">
        <v>41877</v>
      </c>
      <c r="O2254" s="1">
        <v>2.7560000000000002</v>
      </c>
      <c r="Q2254" s="2">
        <v>41897</v>
      </c>
      <c r="R2254" s="1">
        <v>2.8449999999999998</v>
      </c>
      <c r="T2254" s="2">
        <v>41901</v>
      </c>
      <c r="U2254" s="1">
        <v>2.5575000000000001</v>
      </c>
      <c r="W2254" s="2">
        <v>41901</v>
      </c>
      <c r="X2254" s="1">
        <v>2.3824999999999998</v>
      </c>
      <c r="Z2254" s="2">
        <v>41891</v>
      </c>
      <c r="AA2254" s="1">
        <v>2.3925000000000001</v>
      </c>
      <c r="AC2254" s="2">
        <v>41892</v>
      </c>
      <c r="AD2254" s="1">
        <v>2.3224999999999998</v>
      </c>
      <c r="AF2254" s="2">
        <v>42333</v>
      </c>
      <c r="AG2254" s="1">
        <v>0.40670000000000001</v>
      </c>
      <c r="AI2254" s="2">
        <v>41878</v>
      </c>
      <c r="AJ2254" s="1">
        <v>3.0623999999999998</v>
      </c>
      <c r="AL2254" s="2">
        <v>41879</v>
      </c>
      <c r="AM2254" s="1">
        <v>2.4689999999999999</v>
      </c>
      <c r="AO2254" s="2">
        <v>41877</v>
      </c>
      <c r="AP2254" s="1">
        <v>0.70899999999999996</v>
      </c>
      <c r="AR2254" s="2">
        <v>41870</v>
      </c>
      <c r="AS2254" s="1">
        <v>0.30499999999999999</v>
      </c>
      <c r="AU2254" s="2">
        <v>41877</v>
      </c>
      <c r="AV2254" s="1">
        <v>1.7965</v>
      </c>
      <c r="AX2254" s="2">
        <v>41876</v>
      </c>
      <c r="AY2254" s="1">
        <v>1.704</v>
      </c>
      <c r="BA2254" s="116">
        <v>41877</v>
      </c>
      <c r="BB2254" s="1">
        <v>1.1289</v>
      </c>
      <c r="BD2254" s="2">
        <v>41871</v>
      </c>
      <c r="BE2254" s="1">
        <v>0.307</v>
      </c>
      <c r="BG2254" s="2">
        <v>42002</v>
      </c>
      <c r="BH2254" s="1">
        <v>2.2200000000000002</v>
      </c>
      <c r="BI2254" s="2"/>
      <c r="BJ2254" s="2">
        <v>42002</v>
      </c>
      <c r="BK2254" s="1">
        <v>1.72</v>
      </c>
      <c r="BM2254" s="2">
        <v>41878</v>
      </c>
      <c r="BN2254" s="1">
        <v>0.495</v>
      </c>
    </row>
    <row r="2255" spans="2:66">
      <c r="B2255" s="2">
        <v>42384</v>
      </c>
      <c r="C2255" s="1">
        <v>1.67</v>
      </c>
      <c r="E2255" s="2">
        <v>41851</v>
      </c>
      <c r="F2255" s="1">
        <v>2.3959999999999999</v>
      </c>
      <c r="H2255" s="2">
        <v>41872</v>
      </c>
      <c r="I2255" s="1">
        <v>2.585</v>
      </c>
      <c r="K2255" s="2">
        <v>41870</v>
      </c>
      <c r="L2255" s="1">
        <v>3.1419999999999999</v>
      </c>
      <c r="N2255" s="2">
        <v>41878</v>
      </c>
      <c r="O2255" s="1">
        <v>2.75</v>
      </c>
      <c r="Q2255" s="2">
        <v>41898</v>
      </c>
      <c r="R2255" s="1">
        <v>2.8425000000000002</v>
      </c>
      <c r="T2255" s="2">
        <v>41904</v>
      </c>
      <c r="U2255" s="1">
        <v>2.5175000000000001</v>
      </c>
      <c r="W2255" s="2">
        <v>41904</v>
      </c>
      <c r="X2255" s="1">
        <v>2.36</v>
      </c>
      <c r="Z2255" s="2">
        <v>41892</v>
      </c>
      <c r="AA2255" s="1">
        <v>2.3925000000000001</v>
      </c>
      <c r="AC2255" s="2">
        <v>41893</v>
      </c>
      <c r="AD2255" s="1">
        <v>2.3075000000000001</v>
      </c>
      <c r="AF2255" s="2">
        <v>42334</v>
      </c>
      <c r="AG2255" s="1">
        <v>0.41170000000000001</v>
      </c>
      <c r="AI2255" s="2">
        <v>41879</v>
      </c>
      <c r="AJ2255" s="1">
        <v>3.0405000000000002</v>
      </c>
      <c r="AL2255" s="2">
        <v>41880</v>
      </c>
      <c r="AM2255" s="1">
        <v>2.476</v>
      </c>
      <c r="AO2255" s="2">
        <v>41878</v>
      </c>
      <c r="AP2255" s="1">
        <v>0.70579999999999998</v>
      </c>
      <c r="AR2255" s="2">
        <v>41871</v>
      </c>
      <c r="AS2255" s="1">
        <v>0.32300000000000001</v>
      </c>
      <c r="AU2255" s="2">
        <v>41878</v>
      </c>
      <c r="AV2255" s="1">
        <v>1.7789000000000001</v>
      </c>
      <c r="AX2255" s="2">
        <v>41877</v>
      </c>
      <c r="AY2255" s="1">
        <v>1.694</v>
      </c>
      <c r="BA2255" s="116">
        <v>41878</v>
      </c>
      <c r="BB2255" s="1">
        <v>1.0974999999999999</v>
      </c>
      <c r="BD2255" s="2">
        <v>41872</v>
      </c>
      <c r="BE2255" s="1">
        <v>0.30299999999999999</v>
      </c>
      <c r="BG2255" s="2">
        <v>42003</v>
      </c>
      <c r="BH2255" s="1">
        <v>2.2000000000000002</v>
      </c>
      <c r="BI2255" s="2"/>
      <c r="BJ2255" s="2">
        <v>42003</v>
      </c>
      <c r="BK2255" s="1">
        <v>1.6800000000000002</v>
      </c>
      <c r="BM2255" s="2">
        <v>41879</v>
      </c>
      <c r="BN2255" s="1">
        <v>0.49959999999999999</v>
      </c>
    </row>
    <row r="2256" spans="2:66">
      <c r="B2256" s="2">
        <v>42387</v>
      </c>
      <c r="C2256" s="1">
        <v>1.67</v>
      </c>
      <c r="E2256" s="2">
        <v>41852</v>
      </c>
      <c r="F2256" s="1">
        <v>2.399</v>
      </c>
      <c r="H2256" s="2">
        <v>41873</v>
      </c>
      <c r="I2256" s="1">
        <v>2.5819999999999999</v>
      </c>
      <c r="K2256" s="2">
        <v>41871</v>
      </c>
      <c r="L2256" s="1">
        <v>3.1419999999999999</v>
      </c>
      <c r="N2256" s="2">
        <v>41879</v>
      </c>
      <c r="O2256" s="1">
        <v>2.7509999999999999</v>
      </c>
      <c r="Q2256" s="2">
        <v>41899</v>
      </c>
      <c r="R2256" s="1">
        <v>2.8250000000000002</v>
      </c>
      <c r="T2256" s="2">
        <v>41905</v>
      </c>
      <c r="U2256" s="1">
        <v>2.5125000000000002</v>
      </c>
      <c r="W2256" s="2">
        <v>41905</v>
      </c>
      <c r="X2256" s="1">
        <v>2.355</v>
      </c>
      <c r="Z2256" s="2">
        <v>41893</v>
      </c>
      <c r="AA2256" s="1">
        <v>2.38</v>
      </c>
      <c r="AC2256" s="2">
        <v>41894</v>
      </c>
      <c r="AD2256" s="1">
        <v>2.2625000000000002</v>
      </c>
      <c r="AF2256" s="2">
        <v>42335</v>
      </c>
      <c r="AG2256" s="1">
        <v>0.41420000000000001</v>
      </c>
      <c r="AI2256" s="2">
        <v>41880</v>
      </c>
      <c r="AJ2256" s="1">
        <v>3.0459999999999998</v>
      </c>
      <c r="AL2256" s="2">
        <v>41883</v>
      </c>
      <c r="AM2256" s="1">
        <v>2.4744999999999999</v>
      </c>
      <c r="AO2256" s="2">
        <v>41879</v>
      </c>
      <c r="AP2256" s="1">
        <v>0.70579999999999998</v>
      </c>
      <c r="AR2256" s="2">
        <v>41872</v>
      </c>
      <c r="AS2256" s="1">
        <v>0.32200000000000001</v>
      </c>
      <c r="AU2256" s="2">
        <v>41879</v>
      </c>
      <c r="AV2256" s="1">
        <v>1.7345000000000002</v>
      </c>
      <c r="AX2256" s="2">
        <v>41878</v>
      </c>
      <c r="AY2256" s="1">
        <v>1.6674</v>
      </c>
      <c r="BA2256" s="116">
        <v>41879</v>
      </c>
      <c r="BB2256" s="1">
        <v>1.0713999999999999</v>
      </c>
      <c r="BD2256" s="2">
        <v>41873</v>
      </c>
      <c r="BE2256" s="1">
        <v>0.30049999999999999</v>
      </c>
      <c r="BG2256" s="2">
        <v>42004</v>
      </c>
      <c r="BH2256" s="1">
        <v>2.17</v>
      </c>
      <c r="BI2256" s="2"/>
      <c r="BJ2256" s="2">
        <v>42004</v>
      </c>
      <c r="BK2256" s="1">
        <v>1.65</v>
      </c>
      <c r="BM2256" s="2">
        <v>41880</v>
      </c>
      <c r="BN2256" s="1">
        <v>0.50349999999999995</v>
      </c>
    </row>
    <row r="2257" spans="2:66">
      <c r="B2257" s="2">
        <v>42388</v>
      </c>
      <c r="C2257" s="1">
        <v>1.67</v>
      </c>
      <c r="E2257" s="2">
        <v>41855</v>
      </c>
      <c r="F2257" s="1">
        <v>2.3929999999999998</v>
      </c>
      <c r="H2257" s="2">
        <v>41876</v>
      </c>
      <c r="I2257" s="1">
        <v>2.5670000000000002</v>
      </c>
      <c r="K2257" s="2">
        <v>41872</v>
      </c>
      <c r="L2257" s="1">
        <v>3.149</v>
      </c>
      <c r="N2257" s="2">
        <v>41880</v>
      </c>
      <c r="O2257" s="1">
        <v>2.7359999999999998</v>
      </c>
      <c r="Q2257" s="2">
        <v>41900</v>
      </c>
      <c r="R2257" s="1">
        <v>2.8149999999999999</v>
      </c>
      <c r="T2257" s="2">
        <v>41906</v>
      </c>
      <c r="U2257" s="1">
        <v>2.5049999999999999</v>
      </c>
      <c r="W2257" s="2">
        <v>41906</v>
      </c>
      <c r="X2257" s="1">
        <v>2.3523000000000001</v>
      </c>
      <c r="Z2257" s="2">
        <v>41894</v>
      </c>
      <c r="AA2257" s="1">
        <v>2.3275000000000001</v>
      </c>
      <c r="AC2257" s="2">
        <v>41897</v>
      </c>
      <c r="AD2257" s="1">
        <v>2.2574999999999998</v>
      </c>
      <c r="AF2257" s="2">
        <v>42338</v>
      </c>
      <c r="AG2257" s="1">
        <v>0.41620000000000001</v>
      </c>
      <c r="AI2257" s="2">
        <v>41883</v>
      </c>
      <c r="AJ2257" s="1">
        <v>3.0449999999999999</v>
      </c>
      <c r="AL2257" s="2">
        <v>41884</v>
      </c>
      <c r="AM2257" s="1">
        <v>2.5295000000000001</v>
      </c>
      <c r="AO2257" s="2">
        <v>41880</v>
      </c>
      <c r="AP2257" s="1">
        <v>0.70450000000000002</v>
      </c>
      <c r="AR2257" s="2">
        <v>41873</v>
      </c>
      <c r="AS2257" s="1">
        <v>0.33</v>
      </c>
      <c r="AU2257" s="2">
        <v>41880</v>
      </c>
      <c r="AV2257" s="1">
        <v>1.76</v>
      </c>
      <c r="AX2257" s="2">
        <v>41879</v>
      </c>
      <c r="AY2257" s="1">
        <v>1.619</v>
      </c>
      <c r="BA2257" s="116">
        <v>41880</v>
      </c>
      <c r="BB2257" s="1">
        <v>1.0894999999999999</v>
      </c>
      <c r="BD2257" s="2">
        <v>41876</v>
      </c>
      <c r="BE2257" s="1">
        <v>0.26</v>
      </c>
      <c r="BG2257" s="2">
        <v>42006</v>
      </c>
      <c r="BH2257" s="1">
        <v>2.12</v>
      </c>
      <c r="BI2257" s="2"/>
      <c r="BJ2257" s="2">
        <v>42006</v>
      </c>
      <c r="BK2257" s="1">
        <v>1.6099999999999999</v>
      </c>
      <c r="BM2257" s="2">
        <v>41883</v>
      </c>
      <c r="BN2257" s="1">
        <v>0.48209999999999997</v>
      </c>
    </row>
    <row r="2258" spans="2:66">
      <c r="B2258" s="2">
        <v>42389</v>
      </c>
      <c r="C2258" s="1">
        <v>1.67</v>
      </c>
      <c r="E2258" s="2">
        <v>41856</v>
      </c>
      <c r="F2258" s="1">
        <v>2.383</v>
      </c>
      <c r="H2258" s="2">
        <v>41877</v>
      </c>
      <c r="I2258" s="1">
        <v>2.5369999999999999</v>
      </c>
      <c r="K2258" s="2">
        <v>41873</v>
      </c>
      <c r="L2258" s="1">
        <v>3.1440000000000001</v>
      </c>
      <c r="N2258" s="2">
        <v>41883</v>
      </c>
      <c r="O2258" s="1">
        <v>2.7370000000000001</v>
      </c>
      <c r="Q2258" s="2">
        <v>41901</v>
      </c>
      <c r="R2258" s="1">
        <v>2.8149999999999999</v>
      </c>
      <c r="T2258" s="2">
        <v>41907</v>
      </c>
      <c r="U2258" s="1">
        <v>2.4900000000000002</v>
      </c>
      <c r="W2258" s="2">
        <v>41907</v>
      </c>
      <c r="X2258" s="1">
        <v>2.3475000000000001</v>
      </c>
      <c r="Z2258" s="2">
        <v>41897</v>
      </c>
      <c r="AA2258" s="1">
        <v>2.3250000000000002</v>
      </c>
      <c r="AC2258" s="2">
        <v>41898</v>
      </c>
      <c r="AD2258" s="1">
        <v>2.2425000000000002</v>
      </c>
      <c r="AF2258" s="2">
        <v>42339</v>
      </c>
      <c r="AG2258" s="1">
        <v>0.42220000000000002</v>
      </c>
      <c r="AI2258" s="2">
        <v>41884</v>
      </c>
      <c r="AJ2258" s="1">
        <v>3.1230000000000002</v>
      </c>
      <c r="AL2258" s="2">
        <v>41885</v>
      </c>
      <c r="AM2258" s="1">
        <v>2.4944999999999999</v>
      </c>
      <c r="AO2258" s="2">
        <v>41883</v>
      </c>
      <c r="AP2258" s="1">
        <v>0.71160000000000001</v>
      </c>
      <c r="AR2258" s="2">
        <v>41876</v>
      </c>
      <c r="AS2258" s="1">
        <v>0.33400000000000002</v>
      </c>
      <c r="AU2258" s="2">
        <v>41883</v>
      </c>
      <c r="AV2258" s="1">
        <v>1.776</v>
      </c>
      <c r="AX2258" s="2">
        <v>41880</v>
      </c>
      <c r="AY2258" s="1">
        <v>1.6415</v>
      </c>
      <c r="BA2258" s="116">
        <v>41883</v>
      </c>
      <c r="BB2258" s="1">
        <v>1.081</v>
      </c>
      <c r="BD2258" s="2">
        <v>41877</v>
      </c>
      <c r="BE2258" s="1">
        <v>0.27179999999999999</v>
      </c>
      <c r="BG2258" s="2">
        <v>42009</v>
      </c>
      <c r="BH2258" s="1">
        <v>2.04</v>
      </c>
      <c r="BI2258" s="2"/>
      <c r="BJ2258" s="2">
        <v>42009</v>
      </c>
      <c r="BK2258" s="1">
        <v>1.5699999999999998</v>
      </c>
      <c r="BM2258" s="2">
        <v>41884</v>
      </c>
      <c r="BN2258" s="1">
        <v>0.503</v>
      </c>
    </row>
    <row r="2259" spans="2:66">
      <c r="B2259" s="2">
        <v>42390</v>
      </c>
      <c r="C2259" s="1">
        <v>1.67</v>
      </c>
      <c r="E2259" s="2">
        <v>41857</v>
      </c>
      <c r="F2259" s="1">
        <v>2.387</v>
      </c>
      <c r="H2259" s="2">
        <v>41878</v>
      </c>
      <c r="I2259" s="1">
        <v>2.5259999999999998</v>
      </c>
      <c r="K2259" s="2">
        <v>41876</v>
      </c>
      <c r="L2259" s="1">
        <v>3.1059999999999999</v>
      </c>
      <c r="N2259" s="2">
        <v>41884</v>
      </c>
      <c r="O2259" s="1">
        <v>2.742</v>
      </c>
      <c r="Q2259" s="2">
        <v>41904</v>
      </c>
      <c r="R2259" s="1">
        <v>2.7749999999999999</v>
      </c>
      <c r="T2259" s="2">
        <v>41908</v>
      </c>
      <c r="U2259" s="1">
        <v>2.4725000000000001</v>
      </c>
      <c r="W2259" s="2">
        <v>41908</v>
      </c>
      <c r="X2259" s="1">
        <v>2.3374999999999999</v>
      </c>
      <c r="Z2259" s="2">
        <v>41898</v>
      </c>
      <c r="AA2259" s="1">
        <v>2.3125</v>
      </c>
      <c r="AC2259" s="2">
        <v>41899</v>
      </c>
      <c r="AD2259" s="1">
        <v>2.2349999999999999</v>
      </c>
      <c r="AF2259" s="2">
        <v>42340</v>
      </c>
      <c r="AG2259" s="1">
        <v>0.436</v>
      </c>
      <c r="AI2259" s="2">
        <v>41885</v>
      </c>
      <c r="AJ2259" s="1">
        <v>3.0840000000000001</v>
      </c>
      <c r="AL2259" s="2">
        <v>41886</v>
      </c>
      <c r="AM2259" s="1">
        <v>2.552</v>
      </c>
      <c r="AO2259" s="2">
        <v>41884</v>
      </c>
      <c r="AP2259" s="1">
        <v>0.72599999999999998</v>
      </c>
      <c r="AR2259" s="2">
        <v>41877</v>
      </c>
      <c r="AS2259" s="1">
        <v>0.33200000000000002</v>
      </c>
      <c r="AU2259" s="2">
        <v>41884</v>
      </c>
      <c r="AV2259" s="1">
        <v>1.8439999999999999</v>
      </c>
      <c r="AX2259" s="2">
        <v>41883</v>
      </c>
      <c r="AY2259" s="1">
        <v>1.649</v>
      </c>
      <c r="BA2259" s="116">
        <v>41884</v>
      </c>
      <c r="BB2259" s="1">
        <v>1.1345000000000001</v>
      </c>
      <c r="BD2259" s="2">
        <v>41878</v>
      </c>
      <c r="BE2259" s="1">
        <v>0.27300000000000002</v>
      </c>
      <c r="BG2259" s="2">
        <v>42010</v>
      </c>
      <c r="BH2259" s="1">
        <v>1.97</v>
      </c>
      <c r="BI2259" s="2"/>
      <c r="BJ2259" s="2">
        <v>42010</v>
      </c>
      <c r="BK2259" s="1">
        <v>1.5</v>
      </c>
      <c r="BM2259" s="2">
        <v>41885</v>
      </c>
      <c r="BN2259" s="1">
        <v>0.504</v>
      </c>
    </row>
    <row r="2260" spans="2:66">
      <c r="B2260" s="2">
        <v>42391</v>
      </c>
      <c r="C2260" s="1">
        <v>1.67</v>
      </c>
      <c r="E2260" s="2">
        <v>41858</v>
      </c>
      <c r="F2260" s="1">
        <v>2.3730000000000002</v>
      </c>
      <c r="H2260" s="2">
        <v>41879</v>
      </c>
      <c r="I2260" s="1">
        <v>2.5249999999999999</v>
      </c>
      <c r="K2260" s="2">
        <v>41877</v>
      </c>
      <c r="L2260" s="1">
        <v>3.0619999999999998</v>
      </c>
      <c r="N2260" s="2">
        <v>41885</v>
      </c>
      <c r="O2260" s="1">
        <v>2.7679999999999998</v>
      </c>
      <c r="Q2260" s="2">
        <v>41905</v>
      </c>
      <c r="R2260" s="1">
        <v>2.77</v>
      </c>
      <c r="T2260" s="2">
        <v>41911</v>
      </c>
      <c r="U2260" s="1">
        <v>2.4750000000000001</v>
      </c>
      <c r="W2260" s="2">
        <v>41911</v>
      </c>
      <c r="X2260" s="1">
        <v>2.34</v>
      </c>
      <c r="Z2260" s="2">
        <v>41899</v>
      </c>
      <c r="AA2260" s="1">
        <v>2.2999999999999998</v>
      </c>
      <c r="AC2260" s="2">
        <v>41900</v>
      </c>
      <c r="AD2260" s="1">
        <v>2.2324999999999999</v>
      </c>
      <c r="AF2260" s="2">
        <v>42341</v>
      </c>
      <c r="AG2260" s="1">
        <v>0.45200000000000001</v>
      </c>
      <c r="AI2260" s="2">
        <v>41886</v>
      </c>
      <c r="AJ2260" s="1">
        <v>3.153</v>
      </c>
      <c r="AL2260" s="2">
        <v>41887</v>
      </c>
      <c r="AM2260" s="1">
        <v>2.5579999999999998</v>
      </c>
      <c r="AO2260" s="2">
        <v>41885</v>
      </c>
      <c r="AP2260" s="1">
        <v>0.71850000000000003</v>
      </c>
      <c r="AR2260" s="2">
        <v>41878</v>
      </c>
      <c r="AS2260" s="1">
        <v>0.32850000000000001</v>
      </c>
      <c r="AU2260" s="2">
        <v>41885</v>
      </c>
      <c r="AV2260" s="1">
        <v>1.8711</v>
      </c>
      <c r="AX2260" s="2">
        <v>41884</v>
      </c>
      <c r="AY2260" s="1">
        <v>1.7155</v>
      </c>
      <c r="BA2260" s="116">
        <v>41885</v>
      </c>
      <c r="BB2260" s="1">
        <v>1.1439999999999999</v>
      </c>
      <c r="BD2260" s="2">
        <v>41879</v>
      </c>
      <c r="BE2260" s="1">
        <v>0.28149999999999997</v>
      </c>
      <c r="BG2260" s="2">
        <v>42011</v>
      </c>
      <c r="BH2260" s="1">
        <v>1.96</v>
      </c>
      <c r="BI2260" s="2"/>
      <c r="BJ2260" s="2">
        <v>42011</v>
      </c>
      <c r="BK2260" s="1">
        <v>1.47</v>
      </c>
      <c r="BM2260" s="2">
        <v>41886</v>
      </c>
      <c r="BN2260" s="1">
        <v>0.47199999999999998</v>
      </c>
    </row>
    <row r="2261" spans="2:66">
      <c r="B2261" s="2">
        <v>42394</v>
      </c>
      <c r="C2261" s="1">
        <v>1.65</v>
      </c>
      <c r="E2261" s="2">
        <v>41859</v>
      </c>
      <c r="F2261" s="1">
        <v>2.359</v>
      </c>
      <c r="H2261" s="2">
        <v>41880</v>
      </c>
      <c r="I2261" s="1">
        <v>2.5129999999999999</v>
      </c>
      <c r="K2261" s="2">
        <v>41878</v>
      </c>
      <c r="L2261" s="1">
        <v>3.0470000000000002</v>
      </c>
      <c r="N2261" s="2">
        <v>41886</v>
      </c>
      <c r="O2261" s="1">
        <v>2.7669999999999999</v>
      </c>
      <c r="Q2261" s="2">
        <v>41906</v>
      </c>
      <c r="R2261" s="1">
        <v>2.76</v>
      </c>
      <c r="T2261" s="2">
        <v>41912</v>
      </c>
      <c r="U2261" s="1">
        <v>2.4474999999999998</v>
      </c>
      <c r="W2261" s="2">
        <v>41912</v>
      </c>
      <c r="X2261" s="1">
        <v>2.3149999999999999</v>
      </c>
      <c r="Z2261" s="2">
        <v>41900</v>
      </c>
      <c r="AA2261" s="1">
        <v>2.2949999999999999</v>
      </c>
      <c r="AC2261" s="2">
        <v>41901</v>
      </c>
      <c r="AD2261" s="1">
        <v>2.2349999999999999</v>
      </c>
      <c r="AF2261" s="2">
        <v>42342</v>
      </c>
      <c r="AG2261" s="1">
        <v>0.46200000000000002</v>
      </c>
      <c r="AI2261" s="2">
        <v>41887</v>
      </c>
      <c r="AJ2261" s="1">
        <v>3.1739999999999999</v>
      </c>
      <c r="AL2261" s="2">
        <v>41890</v>
      </c>
      <c r="AM2261" s="1">
        <v>2.5739999999999998</v>
      </c>
      <c r="AO2261" s="2">
        <v>41886</v>
      </c>
      <c r="AP2261" s="1">
        <v>0.73550000000000004</v>
      </c>
      <c r="AR2261" s="2">
        <v>41879</v>
      </c>
      <c r="AS2261" s="1">
        <v>0.33300000000000002</v>
      </c>
      <c r="AU2261" s="2">
        <v>41886</v>
      </c>
      <c r="AV2261" s="1">
        <v>1.964</v>
      </c>
      <c r="AX2261" s="2">
        <v>41885</v>
      </c>
      <c r="AY2261" s="1">
        <v>1.7401</v>
      </c>
      <c r="BA2261" s="116">
        <v>41886</v>
      </c>
      <c r="BB2261" s="1">
        <v>1.17</v>
      </c>
      <c r="BD2261" s="2">
        <v>41880</v>
      </c>
      <c r="BE2261" s="1">
        <v>0.26550000000000001</v>
      </c>
      <c r="BG2261" s="2">
        <v>42012</v>
      </c>
      <c r="BH2261" s="1">
        <v>2.0299999999999998</v>
      </c>
      <c r="BI2261" s="2"/>
      <c r="BJ2261" s="2">
        <v>42012</v>
      </c>
      <c r="BK2261" s="1">
        <v>1.5</v>
      </c>
      <c r="BM2261" s="2">
        <v>41887</v>
      </c>
      <c r="BN2261" s="1">
        <v>0.45910000000000001</v>
      </c>
    </row>
    <row r="2262" spans="2:66">
      <c r="B2262" s="2">
        <v>42395</v>
      </c>
      <c r="C2262" s="1">
        <v>1.65</v>
      </c>
      <c r="E2262" s="2">
        <v>41862</v>
      </c>
      <c r="F2262" s="1">
        <v>2.3529999999999998</v>
      </c>
      <c r="H2262" s="2">
        <v>41883</v>
      </c>
      <c r="I2262" s="1">
        <v>2.5169999999999999</v>
      </c>
      <c r="K2262" s="2">
        <v>41879</v>
      </c>
      <c r="L2262" s="1">
        <v>3.0590000000000002</v>
      </c>
      <c r="N2262" s="2">
        <v>41887</v>
      </c>
      <c r="O2262" s="1">
        <v>2.7320000000000002</v>
      </c>
      <c r="Q2262" s="2">
        <v>41907</v>
      </c>
      <c r="R2262" s="1">
        <v>2.7374999999999998</v>
      </c>
      <c r="T2262" s="2">
        <v>41913</v>
      </c>
      <c r="U2262" s="1">
        <v>2.3849999999999998</v>
      </c>
      <c r="W2262" s="2">
        <v>41913</v>
      </c>
      <c r="X2262" s="1">
        <v>2.2549999999999999</v>
      </c>
      <c r="Z2262" s="2">
        <v>41901</v>
      </c>
      <c r="AA2262" s="1">
        <v>2.2974999999999999</v>
      </c>
      <c r="AC2262" s="2">
        <v>41904</v>
      </c>
      <c r="AD2262" s="1">
        <v>2.2275</v>
      </c>
      <c r="AF2262" s="2">
        <v>42345</v>
      </c>
      <c r="AG2262" s="1">
        <v>0.47699999999999998</v>
      </c>
      <c r="AI2262" s="2">
        <v>41890</v>
      </c>
      <c r="AJ2262" s="1">
        <v>3.1755</v>
      </c>
      <c r="AL2262" s="2">
        <v>41891</v>
      </c>
      <c r="AM2262" s="1">
        <v>2.6109999999999998</v>
      </c>
      <c r="AO2262" s="2">
        <v>41887</v>
      </c>
      <c r="AP2262" s="1">
        <v>0.71099999999999997</v>
      </c>
      <c r="AR2262" s="2">
        <v>41880</v>
      </c>
      <c r="AS2262" s="1">
        <v>0.33200000000000002</v>
      </c>
      <c r="AU2262" s="2">
        <v>41887</v>
      </c>
      <c r="AV2262" s="1">
        <v>1.9335</v>
      </c>
      <c r="AX2262" s="2">
        <v>41886</v>
      </c>
      <c r="AY2262" s="1">
        <v>1.8120000000000001</v>
      </c>
      <c r="BA2262" s="116">
        <v>41887</v>
      </c>
      <c r="BB2262" s="1">
        <v>1.1415</v>
      </c>
      <c r="BD2262" s="2">
        <v>41883</v>
      </c>
      <c r="BE2262" s="1">
        <v>0.255</v>
      </c>
      <c r="BG2262" s="2">
        <v>42013</v>
      </c>
      <c r="BH2262" s="1">
        <v>1.98</v>
      </c>
      <c r="BI2262" s="2"/>
      <c r="BJ2262" s="2">
        <v>42013</v>
      </c>
      <c r="BK2262" s="1">
        <v>1.45</v>
      </c>
      <c r="BM2262" s="2">
        <v>41890</v>
      </c>
      <c r="BN2262" s="1">
        <v>0.48130000000000001</v>
      </c>
    </row>
    <row r="2263" spans="2:66">
      <c r="B2263" s="2">
        <v>42396</v>
      </c>
      <c r="C2263" s="1">
        <v>1.65</v>
      </c>
      <c r="E2263" s="2">
        <v>41863</v>
      </c>
      <c r="F2263" s="1">
        <v>2.355</v>
      </c>
      <c r="H2263" s="2">
        <v>41884</v>
      </c>
      <c r="I2263" s="1">
        <v>2.5110000000000001</v>
      </c>
      <c r="K2263" s="2">
        <v>41880</v>
      </c>
      <c r="L2263" s="1">
        <v>3.0329999999999999</v>
      </c>
      <c r="N2263" s="2">
        <v>41893</v>
      </c>
      <c r="O2263" s="1">
        <v>2.7309999999999999</v>
      </c>
      <c r="Q2263" s="2">
        <v>41908</v>
      </c>
      <c r="R2263" s="1">
        <v>2.7050000000000001</v>
      </c>
      <c r="T2263" s="2">
        <v>41914</v>
      </c>
      <c r="U2263" s="1">
        <v>2.4024999999999999</v>
      </c>
      <c r="W2263" s="2">
        <v>41914</v>
      </c>
      <c r="X2263" s="1">
        <v>2.2549999999999999</v>
      </c>
      <c r="Z2263" s="2">
        <v>41904</v>
      </c>
      <c r="AA2263" s="1">
        <v>2.2800000000000002</v>
      </c>
      <c r="AC2263" s="2">
        <v>41905</v>
      </c>
      <c r="AD2263" s="1">
        <v>2.2324999999999999</v>
      </c>
      <c r="AF2263" s="2">
        <v>42346</v>
      </c>
      <c r="AG2263" s="1">
        <v>0.48649999999999999</v>
      </c>
      <c r="AI2263" s="2">
        <v>41891</v>
      </c>
      <c r="AJ2263" s="1">
        <v>3.1930000000000001</v>
      </c>
      <c r="AL2263" s="2">
        <v>41892</v>
      </c>
      <c r="AM2263" s="1">
        <v>2.6550000000000002</v>
      </c>
      <c r="AO2263" s="2">
        <v>41890</v>
      </c>
      <c r="AP2263" s="1">
        <v>0.74399999999999999</v>
      </c>
      <c r="AR2263" s="2">
        <v>41883</v>
      </c>
      <c r="AS2263" s="1">
        <v>0.33700000000000002</v>
      </c>
      <c r="AU2263" s="2">
        <v>41890</v>
      </c>
      <c r="AV2263" s="1">
        <v>1.9571000000000001</v>
      </c>
      <c r="AX2263" s="2">
        <v>41887</v>
      </c>
      <c r="AY2263" s="1">
        <v>1.7825</v>
      </c>
      <c r="BA2263" s="116">
        <v>41890</v>
      </c>
      <c r="BB2263" s="1">
        <v>1.1715</v>
      </c>
      <c r="BD2263" s="2">
        <v>41884</v>
      </c>
      <c r="BE2263" s="1">
        <v>0.25800000000000001</v>
      </c>
      <c r="BG2263" s="2">
        <v>42016</v>
      </c>
      <c r="BH2263" s="1">
        <v>1.92</v>
      </c>
      <c r="BI2263" s="2"/>
      <c r="BJ2263" s="2">
        <v>42016</v>
      </c>
      <c r="BK2263" s="1">
        <v>1.3900000000000001</v>
      </c>
      <c r="BM2263" s="2">
        <v>41891</v>
      </c>
      <c r="BN2263" s="1">
        <v>0.48699999999999999</v>
      </c>
    </row>
    <row r="2264" spans="2:66">
      <c r="B2264" s="2">
        <v>42397</v>
      </c>
      <c r="C2264" s="1">
        <v>1.65</v>
      </c>
      <c r="E2264" s="2">
        <v>41864</v>
      </c>
      <c r="F2264" s="1">
        <v>2.343</v>
      </c>
      <c r="H2264" s="2">
        <v>41885</v>
      </c>
      <c r="I2264" s="1">
        <v>2.5329999999999999</v>
      </c>
      <c r="K2264" s="2">
        <v>41883</v>
      </c>
      <c r="L2264" s="1">
        <v>3.04</v>
      </c>
      <c r="N2264" s="2">
        <v>41894</v>
      </c>
      <c r="O2264" s="1">
        <v>2.66</v>
      </c>
      <c r="Q2264" s="2">
        <v>41911</v>
      </c>
      <c r="R2264" s="1">
        <v>2.7149999999999999</v>
      </c>
      <c r="T2264" s="2">
        <v>41918</v>
      </c>
      <c r="U2264" s="1">
        <v>2.4125000000000001</v>
      </c>
      <c r="W2264" s="2">
        <v>41918</v>
      </c>
      <c r="X2264" s="1">
        <v>2.2574999999999998</v>
      </c>
      <c r="Z2264" s="2">
        <v>41905</v>
      </c>
      <c r="AA2264" s="1">
        <v>2.2800000000000002</v>
      </c>
      <c r="AC2264" s="2">
        <v>41906</v>
      </c>
      <c r="AD2264" s="1">
        <v>2.2374999999999998</v>
      </c>
      <c r="AF2264" s="2">
        <v>42347</v>
      </c>
      <c r="AG2264" s="1">
        <v>0.49199999999999999</v>
      </c>
      <c r="AI2264" s="2">
        <v>41892</v>
      </c>
      <c r="AJ2264" s="1">
        <v>3.238</v>
      </c>
      <c r="AL2264" s="2">
        <v>41893</v>
      </c>
      <c r="AM2264" s="1">
        <v>2.6640000000000001</v>
      </c>
      <c r="AO2264" s="2">
        <v>41891</v>
      </c>
      <c r="AP2264" s="1">
        <v>0.76600000000000001</v>
      </c>
      <c r="AR2264" s="2">
        <v>41884</v>
      </c>
      <c r="AS2264" s="1">
        <v>0.33800000000000002</v>
      </c>
      <c r="AU2264" s="2">
        <v>41891</v>
      </c>
      <c r="AV2264" s="1">
        <v>1.994</v>
      </c>
      <c r="AX2264" s="2">
        <v>41890</v>
      </c>
      <c r="AY2264" s="1">
        <v>1.8090999999999999</v>
      </c>
      <c r="BA2264" s="116">
        <v>41891</v>
      </c>
      <c r="BB2264" s="1">
        <v>1.202</v>
      </c>
      <c r="BD2264" s="2">
        <v>41885</v>
      </c>
      <c r="BE2264" s="1">
        <v>0.26500000000000001</v>
      </c>
      <c r="BG2264" s="2">
        <v>42017</v>
      </c>
      <c r="BH2264" s="1">
        <v>1.9100000000000001</v>
      </c>
      <c r="BI2264" s="2"/>
      <c r="BJ2264" s="2">
        <v>42017</v>
      </c>
      <c r="BK2264" s="1">
        <v>1.37</v>
      </c>
      <c r="BM2264" s="2">
        <v>41892</v>
      </c>
      <c r="BN2264" s="1">
        <v>0.4924</v>
      </c>
    </row>
    <row r="2265" spans="2:66">
      <c r="B2265" s="2">
        <v>42398</v>
      </c>
      <c r="C2265" s="1">
        <v>1.65</v>
      </c>
      <c r="E2265" s="2">
        <v>41865</v>
      </c>
      <c r="F2265" s="1">
        <v>2.331</v>
      </c>
      <c r="H2265" s="2">
        <v>41886</v>
      </c>
      <c r="I2265" s="1">
        <v>2.5409999999999999</v>
      </c>
      <c r="K2265" s="2">
        <v>41884</v>
      </c>
      <c r="L2265" s="1">
        <v>3.0630000000000002</v>
      </c>
      <c r="N2265" s="2">
        <v>41897</v>
      </c>
      <c r="O2265" s="1">
        <v>2.6760000000000002</v>
      </c>
      <c r="Q2265" s="2">
        <v>41912</v>
      </c>
      <c r="R2265" s="1">
        <v>2.6924999999999999</v>
      </c>
      <c r="T2265" s="2">
        <v>41919</v>
      </c>
      <c r="U2265" s="1">
        <v>2.4350000000000001</v>
      </c>
      <c r="W2265" s="2">
        <v>41919</v>
      </c>
      <c r="X2265" s="1">
        <v>2.2725</v>
      </c>
      <c r="Z2265" s="2">
        <v>41906</v>
      </c>
      <c r="AA2265" s="1">
        <v>2.2774999999999999</v>
      </c>
      <c r="AC2265" s="2">
        <v>41907</v>
      </c>
      <c r="AD2265" s="1">
        <v>2.2374999999999998</v>
      </c>
      <c r="AF2265" s="2">
        <v>42348</v>
      </c>
      <c r="AG2265" s="1">
        <v>0.502</v>
      </c>
      <c r="AI2265" s="2">
        <v>41893</v>
      </c>
      <c r="AJ2265" s="1">
        <v>3.2443</v>
      </c>
      <c r="AL2265" s="2">
        <v>41894</v>
      </c>
      <c r="AM2265" s="1">
        <v>2.7240000000000002</v>
      </c>
      <c r="AO2265" s="2">
        <v>41892</v>
      </c>
      <c r="AP2265" s="1">
        <v>0.78249999999999997</v>
      </c>
      <c r="AR2265" s="2">
        <v>41885</v>
      </c>
      <c r="AS2265" s="1">
        <v>0.33500000000000002</v>
      </c>
      <c r="AU2265" s="2">
        <v>41892</v>
      </c>
      <c r="AV2265" s="1">
        <v>1.998</v>
      </c>
      <c r="AX2265" s="2">
        <v>41891</v>
      </c>
      <c r="AY2265" s="1">
        <v>1.8460000000000001</v>
      </c>
      <c r="BA2265" s="116">
        <v>41892</v>
      </c>
      <c r="BB2265" s="1">
        <v>1.214</v>
      </c>
      <c r="BD2265" s="2">
        <v>41886</v>
      </c>
      <c r="BE2265" s="1">
        <v>0.22</v>
      </c>
      <c r="BG2265" s="2">
        <v>42018</v>
      </c>
      <c r="BH2265" s="1">
        <v>1.8599999999999999</v>
      </c>
      <c r="BI2265" s="2"/>
      <c r="BJ2265" s="2">
        <v>42018</v>
      </c>
      <c r="BK2265" s="1">
        <v>1.33</v>
      </c>
      <c r="BM2265" s="2">
        <v>41893</v>
      </c>
      <c r="BN2265" s="1">
        <v>0.48270000000000002</v>
      </c>
    </row>
    <row r="2266" spans="2:66">
      <c r="B2266" s="2">
        <v>42401</v>
      </c>
      <c r="C2266" s="1">
        <v>1.65</v>
      </c>
      <c r="E2266" s="2">
        <v>41869</v>
      </c>
      <c r="F2266" s="1">
        <v>2.323</v>
      </c>
      <c r="H2266" s="2">
        <v>41887</v>
      </c>
      <c r="I2266" s="1">
        <v>2.5049999999999999</v>
      </c>
      <c r="K2266" s="2">
        <v>41885</v>
      </c>
      <c r="L2266" s="1">
        <v>3.1</v>
      </c>
      <c r="N2266" s="2">
        <v>41898</v>
      </c>
      <c r="O2266" s="1">
        <v>2.66</v>
      </c>
      <c r="Q2266" s="2">
        <v>41913</v>
      </c>
      <c r="R2266" s="1">
        <v>2.6324999999999998</v>
      </c>
      <c r="T2266" s="2">
        <v>41920</v>
      </c>
      <c r="U2266" s="1">
        <v>2.4375</v>
      </c>
      <c r="W2266" s="2">
        <v>41920</v>
      </c>
      <c r="X2266" s="1">
        <v>2.2800000000000002</v>
      </c>
      <c r="Z2266" s="2">
        <v>41907</v>
      </c>
      <c r="AA2266" s="1">
        <v>2.2774999999999999</v>
      </c>
      <c r="AC2266" s="2">
        <v>41908</v>
      </c>
      <c r="AD2266" s="1">
        <v>2.2374999999999998</v>
      </c>
      <c r="AF2266" s="2">
        <v>42349</v>
      </c>
      <c r="AG2266" s="1">
        <v>0.51200000000000001</v>
      </c>
      <c r="AI2266" s="2">
        <v>41894</v>
      </c>
      <c r="AJ2266" s="1">
        <v>3.3132999999999999</v>
      </c>
      <c r="AL2266" s="2">
        <v>41897</v>
      </c>
      <c r="AM2266" s="1">
        <v>2.7077999999999998</v>
      </c>
      <c r="AO2266" s="2">
        <v>41893</v>
      </c>
      <c r="AP2266" s="1">
        <v>0.78700000000000003</v>
      </c>
      <c r="AR2266" s="2">
        <v>41886</v>
      </c>
      <c r="AS2266" s="1">
        <v>0.34300000000000003</v>
      </c>
      <c r="AU2266" s="2">
        <v>41893</v>
      </c>
      <c r="AV2266" s="1">
        <v>1.9790000000000001</v>
      </c>
      <c r="AX2266" s="2">
        <v>41892</v>
      </c>
      <c r="AY2266" s="1">
        <v>1.857</v>
      </c>
      <c r="BA2266" s="116">
        <v>41893</v>
      </c>
      <c r="BB2266" s="1">
        <v>1.212</v>
      </c>
      <c r="BD2266" s="2">
        <v>41887</v>
      </c>
      <c r="BE2266" s="1">
        <v>0.20399999999999999</v>
      </c>
      <c r="BG2266" s="2">
        <v>42019</v>
      </c>
      <c r="BH2266" s="1">
        <v>1.77</v>
      </c>
      <c r="BI2266" s="2"/>
      <c r="BJ2266" s="2">
        <v>42019</v>
      </c>
      <c r="BK2266" s="1">
        <v>1.22</v>
      </c>
      <c r="BM2266" s="2">
        <v>41894</v>
      </c>
      <c r="BN2266" s="1">
        <v>0.51500000000000001</v>
      </c>
    </row>
    <row r="2267" spans="2:66">
      <c r="B2267" s="2">
        <v>42402</v>
      </c>
      <c r="C2267" s="1">
        <v>1.65</v>
      </c>
      <c r="E2267" s="2">
        <v>41870</v>
      </c>
      <c r="F2267" s="1">
        <v>2.3220000000000001</v>
      </c>
      <c r="H2267" s="2">
        <v>41893</v>
      </c>
      <c r="I2267" s="1">
        <v>2.4950000000000001</v>
      </c>
      <c r="K2267" s="2">
        <v>41886</v>
      </c>
      <c r="L2267" s="1">
        <v>3.0979999999999999</v>
      </c>
      <c r="N2267" s="2">
        <v>41899</v>
      </c>
      <c r="O2267" s="1">
        <v>2.65</v>
      </c>
      <c r="Q2267" s="2">
        <v>41914</v>
      </c>
      <c r="R2267" s="1">
        <v>2.66</v>
      </c>
      <c r="T2267" s="2">
        <v>41922</v>
      </c>
      <c r="U2267" s="1">
        <v>2.4050000000000002</v>
      </c>
      <c r="W2267" s="2">
        <v>41921</v>
      </c>
      <c r="X2267" s="1">
        <v>2.2800000000000002</v>
      </c>
      <c r="Z2267" s="2">
        <v>41908</v>
      </c>
      <c r="AA2267" s="1">
        <v>2.2725</v>
      </c>
      <c r="AC2267" s="2">
        <v>41911</v>
      </c>
      <c r="AD2267" s="1">
        <v>2.2425000000000002</v>
      </c>
      <c r="AF2267" s="2">
        <v>42352</v>
      </c>
      <c r="AG2267" s="1">
        <v>0.51775000000000004</v>
      </c>
      <c r="AI2267" s="2">
        <v>41897</v>
      </c>
      <c r="AJ2267" s="1">
        <v>3.3172999999999999</v>
      </c>
      <c r="AL2267" s="2">
        <v>41898</v>
      </c>
      <c r="AM2267" s="1">
        <v>2.7149999999999999</v>
      </c>
      <c r="AO2267" s="2">
        <v>41894</v>
      </c>
      <c r="AP2267" s="1">
        <v>0.78949999999999998</v>
      </c>
      <c r="AR2267" s="2">
        <v>41887</v>
      </c>
      <c r="AS2267" s="1">
        <v>0.33</v>
      </c>
      <c r="AU2267" s="2">
        <v>41894</v>
      </c>
      <c r="AV2267" s="1">
        <v>2.0169999999999999</v>
      </c>
      <c r="AX2267" s="2">
        <v>41893</v>
      </c>
      <c r="AY2267" s="1">
        <v>1.849</v>
      </c>
      <c r="BA2267" s="116">
        <v>41894</v>
      </c>
      <c r="BB2267" s="1">
        <v>1.2524999999999999</v>
      </c>
      <c r="BD2267" s="2">
        <v>41890</v>
      </c>
      <c r="BE2267" s="1">
        <v>0.20499999999999999</v>
      </c>
      <c r="BG2267" s="2">
        <v>42020</v>
      </c>
      <c r="BH2267" s="1">
        <v>1.83</v>
      </c>
      <c r="BI2267" s="2"/>
      <c r="BJ2267" s="2">
        <v>42020</v>
      </c>
      <c r="BK2267" s="1">
        <v>1.29</v>
      </c>
      <c r="BM2267" s="2">
        <v>41897</v>
      </c>
      <c r="BN2267" s="1">
        <v>0.48799999999999999</v>
      </c>
    </row>
    <row r="2268" spans="2:66">
      <c r="B2268" s="2">
        <v>42403</v>
      </c>
      <c r="C2268" s="1">
        <v>1.65</v>
      </c>
      <c r="E2268" s="2">
        <v>41871</v>
      </c>
      <c r="F2268" s="1">
        <v>2.3149999999999999</v>
      </c>
      <c r="H2268" s="2">
        <v>41894</v>
      </c>
      <c r="I2268" s="1">
        <v>2.4039999999999999</v>
      </c>
      <c r="K2268" s="2">
        <v>41887</v>
      </c>
      <c r="L2268" s="1">
        <v>3.069</v>
      </c>
      <c r="N2268" s="2">
        <v>41900</v>
      </c>
      <c r="O2268" s="1">
        <v>2.633</v>
      </c>
      <c r="Q2268" s="2">
        <v>41918</v>
      </c>
      <c r="R2268" s="1">
        <v>2.67</v>
      </c>
      <c r="T2268" s="2">
        <v>41925</v>
      </c>
      <c r="U2268" s="1">
        <v>2.3927999999999998</v>
      </c>
      <c r="W2268" s="2">
        <v>41922</v>
      </c>
      <c r="X2268" s="1">
        <v>2.2475000000000001</v>
      </c>
      <c r="Z2268" s="2">
        <v>41911</v>
      </c>
      <c r="AA2268" s="1">
        <v>2.2749999999999999</v>
      </c>
      <c r="AC2268" s="2">
        <v>41912</v>
      </c>
      <c r="AD2268" s="1">
        <v>2.2250000000000001</v>
      </c>
      <c r="AF2268" s="2">
        <v>42353</v>
      </c>
      <c r="AG2268" s="1">
        <v>0.52575000000000005</v>
      </c>
      <c r="AI2268" s="2">
        <v>41898</v>
      </c>
      <c r="AJ2268" s="1">
        <v>3.3340000000000001</v>
      </c>
      <c r="AL2268" s="2">
        <v>41899</v>
      </c>
      <c r="AM2268" s="1">
        <v>2.74</v>
      </c>
      <c r="AO2268" s="2">
        <v>41897</v>
      </c>
      <c r="AP2268" s="1">
        <v>0.77449999999999997</v>
      </c>
      <c r="AR2268" s="2">
        <v>41890</v>
      </c>
      <c r="AS2268" s="1">
        <v>0.34549999999999997</v>
      </c>
      <c r="AU2268" s="2">
        <v>41897</v>
      </c>
      <c r="AV2268" s="1">
        <v>1.994</v>
      </c>
      <c r="AX2268" s="2">
        <v>41894</v>
      </c>
      <c r="AY2268" s="1">
        <v>1.887</v>
      </c>
      <c r="BA2268" s="116">
        <v>41897</v>
      </c>
      <c r="BB2268" s="1">
        <v>1.222</v>
      </c>
      <c r="BD2268" s="2">
        <v>41891</v>
      </c>
      <c r="BE2268" s="1">
        <v>0.20680000000000001</v>
      </c>
      <c r="BG2268" s="2">
        <v>42024</v>
      </c>
      <c r="BH2268" s="1">
        <v>1.8199999999999998</v>
      </c>
      <c r="BI2268" s="2"/>
      <c r="BJ2268" s="2">
        <v>42024</v>
      </c>
      <c r="BK2268" s="1">
        <v>1.31</v>
      </c>
      <c r="BM2268" s="2">
        <v>41898</v>
      </c>
      <c r="BN2268" s="1">
        <v>0.50680000000000003</v>
      </c>
    </row>
    <row r="2269" spans="2:66">
      <c r="B2269" s="2">
        <v>42404</v>
      </c>
      <c r="C2269" s="1">
        <v>1.65</v>
      </c>
      <c r="E2269" s="2">
        <v>41872</v>
      </c>
      <c r="F2269" s="1">
        <v>2.3149999999999999</v>
      </c>
      <c r="H2269" s="2">
        <v>41897</v>
      </c>
      <c r="I2269" s="1">
        <v>2.4</v>
      </c>
      <c r="K2269" s="2">
        <v>41893</v>
      </c>
      <c r="L2269" s="1">
        <v>3.0819999999999999</v>
      </c>
      <c r="N2269" s="2">
        <v>41901</v>
      </c>
      <c r="O2269" s="1">
        <v>2.6360000000000001</v>
      </c>
      <c r="Q2269" s="2">
        <v>41919</v>
      </c>
      <c r="R2269" s="1">
        <v>2.6949999999999998</v>
      </c>
      <c r="T2269" s="2">
        <v>41926</v>
      </c>
      <c r="U2269" s="1">
        <v>2.415</v>
      </c>
      <c r="W2269" s="2">
        <v>41925</v>
      </c>
      <c r="X2269" s="1">
        <v>2.2425000000000002</v>
      </c>
      <c r="Z2269" s="2">
        <v>41912</v>
      </c>
      <c r="AA2269" s="1">
        <v>2.2524999999999999</v>
      </c>
      <c r="AC2269" s="2">
        <v>41913</v>
      </c>
      <c r="AD2269" s="1">
        <v>2.1800000000000002</v>
      </c>
      <c r="AF2269" s="2">
        <v>42354</v>
      </c>
      <c r="AG2269" s="1">
        <v>0.53249999999999997</v>
      </c>
      <c r="AI2269" s="2">
        <v>41899</v>
      </c>
      <c r="AJ2269" s="1">
        <v>3.343</v>
      </c>
      <c r="AL2269" s="2">
        <v>41900</v>
      </c>
      <c r="AM2269" s="1">
        <v>2.7305000000000001</v>
      </c>
      <c r="AO2269" s="2">
        <v>41898</v>
      </c>
      <c r="AP2269" s="1">
        <v>0.76449999999999996</v>
      </c>
      <c r="AR2269" s="2">
        <v>41891</v>
      </c>
      <c r="AS2269" s="1">
        <v>0.35570000000000002</v>
      </c>
      <c r="AU2269" s="2">
        <v>41898</v>
      </c>
      <c r="AV2269" s="1">
        <v>2.0289000000000001</v>
      </c>
      <c r="AX2269" s="2">
        <v>41897</v>
      </c>
      <c r="AY2269" s="1">
        <v>1.867</v>
      </c>
      <c r="BA2269" s="116">
        <v>41898</v>
      </c>
      <c r="BB2269" s="1">
        <v>1.2316</v>
      </c>
      <c r="BD2269" s="2">
        <v>41892</v>
      </c>
      <c r="BE2269" s="1">
        <v>0.20549999999999999</v>
      </c>
      <c r="BG2269" s="2">
        <v>42025</v>
      </c>
      <c r="BH2269" s="1">
        <v>1.87</v>
      </c>
      <c r="BI2269" s="2"/>
      <c r="BJ2269" s="2">
        <v>42025</v>
      </c>
      <c r="BK2269" s="1">
        <v>1.35</v>
      </c>
      <c r="BM2269" s="2">
        <v>41899</v>
      </c>
      <c r="BN2269" s="1">
        <v>0.49249999999999999</v>
      </c>
    </row>
    <row r="2270" spans="2:66">
      <c r="B2270" s="2">
        <v>42405</v>
      </c>
      <c r="C2270" s="1">
        <v>1.65</v>
      </c>
      <c r="E2270" s="2">
        <v>41873</v>
      </c>
      <c r="F2270" s="1">
        <v>2.3079999999999998</v>
      </c>
      <c r="H2270" s="2">
        <v>41898</v>
      </c>
      <c r="I2270" s="1">
        <v>2.367</v>
      </c>
      <c r="K2270" s="2">
        <v>41894</v>
      </c>
      <c r="L2270" s="1">
        <v>3.0110000000000001</v>
      </c>
      <c r="N2270" s="2">
        <v>41904</v>
      </c>
      <c r="O2270" s="1">
        <v>2.605</v>
      </c>
      <c r="Q2270" s="2">
        <v>41920</v>
      </c>
      <c r="R2270" s="1">
        <v>2.69</v>
      </c>
      <c r="T2270" s="2">
        <v>41927</v>
      </c>
      <c r="U2270" s="1">
        <v>2.415</v>
      </c>
      <c r="W2270" s="2">
        <v>41926</v>
      </c>
      <c r="X2270" s="1">
        <v>2.2650000000000001</v>
      </c>
      <c r="Z2270" s="2">
        <v>41913</v>
      </c>
      <c r="AA2270" s="1">
        <v>2.2000000000000002</v>
      </c>
      <c r="AC2270" s="2">
        <v>41914</v>
      </c>
      <c r="AD2270" s="1">
        <v>2.1749999999999998</v>
      </c>
      <c r="AF2270" s="2">
        <v>42355</v>
      </c>
      <c r="AG2270" s="1">
        <v>0.56950000000000001</v>
      </c>
      <c r="AI2270" s="2">
        <v>41900</v>
      </c>
      <c r="AJ2270" s="1">
        <v>3.32</v>
      </c>
      <c r="AL2270" s="2">
        <v>41901</v>
      </c>
      <c r="AM2270" s="1">
        <v>2.6865000000000001</v>
      </c>
      <c r="AO2270" s="2">
        <v>41899</v>
      </c>
      <c r="AP2270" s="1">
        <v>0.79400000000000004</v>
      </c>
      <c r="AR2270" s="2">
        <v>41892</v>
      </c>
      <c r="AS2270" s="1">
        <v>0.36199999999999999</v>
      </c>
      <c r="AU2270" s="2">
        <v>41899</v>
      </c>
      <c r="AV2270" s="1">
        <v>2.0366</v>
      </c>
      <c r="AX2270" s="2">
        <v>41898</v>
      </c>
      <c r="AY2270" s="1">
        <v>1.8895</v>
      </c>
      <c r="BA2270" s="116">
        <v>41899</v>
      </c>
      <c r="BB2270" s="1">
        <v>1.2264999999999999</v>
      </c>
      <c r="BD2270" s="2">
        <v>41893</v>
      </c>
      <c r="BE2270" s="1">
        <v>0.20349999999999999</v>
      </c>
      <c r="BG2270" s="2">
        <v>42026</v>
      </c>
      <c r="BH2270" s="1">
        <v>1.9</v>
      </c>
      <c r="BI2270" s="2"/>
      <c r="BJ2270" s="2">
        <v>42026</v>
      </c>
      <c r="BK2270" s="1">
        <v>1.3900000000000001</v>
      </c>
      <c r="BM2270" s="2">
        <v>41900</v>
      </c>
      <c r="BN2270" s="1">
        <v>0.52749999999999997</v>
      </c>
    </row>
    <row r="2271" spans="2:66">
      <c r="B2271" s="2">
        <v>42411</v>
      </c>
      <c r="C2271" s="1">
        <v>1.6400000000000001</v>
      </c>
      <c r="E2271" s="2">
        <v>41876</v>
      </c>
      <c r="F2271" s="1">
        <v>2.3079999999999998</v>
      </c>
      <c r="H2271" s="2">
        <v>41899</v>
      </c>
      <c r="I2271" s="1">
        <v>2.37</v>
      </c>
      <c r="K2271" s="2">
        <v>41897</v>
      </c>
      <c r="L2271" s="1">
        <v>3.0419999999999998</v>
      </c>
      <c r="N2271" s="2">
        <v>41905</v>
      </c>
      <c r="O2271" s="1">
        <v>2.5920000000000001</v>
      </c>
      <c r="Q2271" s="2">
        <v>41922</v>
      </c>
      <c r="R2271" s="1">
        <v>2.66</v>
      </c>
      <c r="T2271" s="2">
        <v>41928</v>
      </c>
      <c r="U2271" s="1">
        <v>2.34</v>
      </c>
      <c r="W2271" s="2">
        <v>41927</v>
      </c>
      <c r="X2271" s="1">
        <v>2.2675000000000001</v>
      </c>
      <c r="Z2271" s="2">
        <v>41914</v>
      </c>
      <c r="AA2271" s="1">
        <v>2.2000000000000002</v>
      </c>
      <c r="AC2271" s="2">
        <v>41918</v>
      </c>
      <c r="AD2271" s="1">
        <v>2.1749999999999998</v>
      </c>
      <c r="AF2271" s="2">
        <v>42356</v>
      </c>
      <c r="AG2271" s="1">
        <v>0.58550000000000002</v>
      </c>
      <c r="AI2271" s="2">
        <v>41901</v>
      </c>
      <c r="AJ2271" s="1">
        <v>3.2549999999999999</v>
      </c>
      <c r="AL2271" s="2">
        <v>41904</v>
      </c>
      <c r="AM2271" s="1">
        <v>2.6630000000000003</v>
      </c>
      <c r="AO2271" s="2">
        <v>41900</v>
      </c>
      <c r="AP2271" s="1">
        <v>0.79600000000000004</v>
      </c>
      <c r="AR2271" s="2">
        <v>41893</v>
      </c>
      <c r="AS2271" s="1">
        <v>0.36370000000000002</v>
      </c>
      <c r="AU2271" s="2">
        <v>41900</v>
      </c>
      <c r="AV2271" s="1">
        <v>2.0390000000000001</v>
      </c>
      <c r="AX2271" s="2">
        <v>41899</v>
      </c>
      <c r="AY2271" s="1">
        <v>1.8866000000000001</v>
      </c>
      <c r="BA2271" s="116">
        <v>41900</v>
      </c>
      <c r="BB2271" s="1">
        <v>1.2589999999999999</v>
      </c>
      <c r="BD2271" s="2">
        <v>41894</v>
      </c>
      <c r="BE2271" s="1">
        <v>0.214</v>
      </c>
      <c r="BG2271" s="2">
        <v>42027</v>
      </c>
      <c r="BH2271" s="1">
        <v>1.81</v>
      </c>
      <c r="BI2271" s="2"/>
      <c r="BJ2271" s="2">
        <v>42027</v>
      </c>
      <c r="BK2271" s="1">
        <v>1.33</v>
      </c>
      <c r="BM2271" s="2">
        <v>41901</v>
      </c>
      <c r="BN2271" s="1">
        <v>0.48899999999999999</v>
      </c>
    </row>
    <row r="2272" spans="2:66">
      <c r="B2272" s="2">
        <v>42412</v>
      </c>
      <c r="C2272" s="1">
        <v>1.6400000000000001</v>
      </c>
      <c r="E2272" s="2">
        <v>41877</v>
      </c>
      <c r="F2272" s="1">
        <v>2.3050000000000002</v>
      </c>
      <c r="H2272" s="2">
        <v>41900</v>
      </c>
      <c r="I2272" s="1">
        <v>2.3639999999999999</v>
      </c>
      <c r="K2272" s="2">
        <v>41898</v>
      </c>
      <c r="L2272" s="1">
        <v>3.0470000000000002</v>
      </c>
      <c r="N2272" s="2">
        <v>41906</v>
      </c>
      <c r="O2272" s="1">
        <v>2.577</v>
      </c>
      <c r="Q2272" s="2">
        <v>41925</v>
      </c>
      <c r="R2272" s="1">
        <v>2.6475</v>
      </c>
      <c r="T2272" s="2">
        <v>41929</v>
      </c>
      <c r="U2272" s="1">
        <v>2.3149999999999999</v>
      </c>
      <c r="W2272" s="2">
        <v>41928</v>
      </c>
      <c r="X2272" s="1">
        <v>2.2149999999999999</v>
      </c>
      <c r="Z2272" s="2">
        <v>41918</v>
      </c>
      <c r="AA2272" s="1">
        <v>2.2025000000000001</v>
      </c>
      <c r="AC2272" s="2">
        <v>41919</v>
      </c>
      <c r="AD2272" s="1">
        <v>2.17</v>
      </c>
      <c r="AF2272" s="2">
        <v>42359</v>
      </c>
      <c r="AG2272" s="1">
        <v>0.59309999999999996</v>
      </c>
      <c r="AI2272" s="2">
        <v>41904</v>
      </c>
      <c r="AJ2272" s="1">
        <v>3.2469000000000001</v>
      </c>
      <c r="AL2272" s="2">
        <v>41905</v>
      </c>
      <c r="AM2272" s="1">
        <v>2.6295000000000002</v>
      </c>
      <c r="AO2272" s="2">
        <v>41901</v>
      </c>
      <c r="AP2272" s="1">
        <v>0.79549999999999998</v>
      </c>
      <c r="AR2272" s="2">
        <v>41894</v>
      </c>
      <c r="AS2272" s="1">
        <v>0.36599999999999999</v>
      </c>
      <c r="AU2272" s="2">
        <v>41901</v>
      </c>
      <c r="AV2272" s="1">
        <v>1.9958</v>
      </c>
      <c r="AX2272" s="2">
        <v>41900</v>
      </c>
      <c r="AY2272" s="1">
        <v>1.913</v>
      </c>
      <c r="BA2272" s="116">
        <v>41901</v>
      </c>
      <c r="BB2272" s="1">
        <v>1.2128000000000001</v>
      </c>
      <c r="BD2272" s="2">
        <v>41897</v>
      </c>
      <c r="BE2272" s="1">
        <v>0.20349999999999999</v>
      </c>
      <c r="BG2272" s="2">
        <v>42030</v>
      </c>
      <c r="BH2272" s="1">
        <v>1.83</v>
      </c>
      <c r="BI2272" s="2"/>
      <c r="BJ2272" s="2">
        <v>42030</v>
      </c>
      <c r="BK2272" s="1">
        <v>1.3599999999999999</v>
      </c>
      <c r="BM2272" s="2">
        <v>41904</v>
      </c>
      <c r="BN2272" s="1">
        <v>0.48199999999999998</v>
      </c>
    </row>
    <row r="2273" spans="2:66">
      <c r="B2273" s="2">
        <v>42415</v>
      </c>
      <c r="C2273" s="1">
        <v>1.6400000000000001</v>
      </c>
      <c r="E2273" s="2">
        <v>41878</v>
      </c>
      <c r="F2273" s="1">
        <v>2.3010000000000002</v>
      </c>
      <c r="H2273" s="2">
        <v>41901</v>
      </c>
      <c r="I2273" s="1">
        <v>2.3689999999999998</v>
      </c>
      <c r="K2273" s="2">
        <v>41899</v>
      </c>
      <c r="L2273" s="1">
        <v>3.036</v>
      </c>
      <c r="N2273" s="2">
        <v>41907</v>
      </c>
      <c r="O2273" s="1">
        <v>2.56</v>
      </c>
      <c r="Q2273" s="2">
        <v>41926</v>
      </c>
      <c r="R2273" s="1">
        <v>2.67</v>
      </c>
      <c r="T2273" s="2">
        <v>41932</v>
      </c>
      <c r="U2273" s="1">
        <v>2.34</v>
      </c>
      <c r="W2273" s="2">
        <v>41929</v>
      </c>
      <c r="X2273" s="1">
        <v>2.1949999999999998</v>
      </c>
      <c r="Z2273" s="2">
        <v>41919</v>
      </c>
      <c r="AA2273" s="1">
        <v>2.21</v>
      </c>
      <c r="AC2273" s="2">
        <v>41920</v>
      </c>
      <c r="AD2273" s="1">
        <v>2.1749999999999998</v>
      </c>
      <c r="AF2273" s="2">
        <v>42360</v>
      </c>
      <c r="AG2273" s="1">
        <v>0.59435000000000004</v>
      </c>
      <c r="AI2273" s="2">
        <v>41905</v>
      </c>
      <c r="AJ2273" s="1">
        <v>3.2035</v>
      </c>
      <c r="AL2273" s="2">
        <v>41906</v>
      </c>
      <c r="AM2273" s="1">
        <v>2.67</v>
      </c>
      <c r="AO2273" s="2">
        <v>41904</v>
      </c>
      <c r="AP2273" s="1">
        <v>0.77849999999999997</v>
      </c>
      <c r="AR2273" s="2">
        <v>41897</v>
      </c>
      <c r="AS2273" s="1">
        <v>0.35649999999999998</v>
      </c>
      <c r="AU2273" s="2">
        <v>41904</v>
      </c>
      <c r="AV2273" s="1">
        <v>1.97</v>
      </c>
      <c r="AX2273" s="2">
        <v>41901</v>
      </c>
      <c r="AY2273" s="1">
        <v>1.8679999999999999</v>
      </c>
      <c r="BA2273" s="116">
        <v>41904</v>
      </c>
      <c r="BB2273" s="1">
        <v>1.1851</v>
      </c>
      <c r="BD2273" s="2">
        <v>41898</v>
      </c>
      <c r="BE2273" s="1">
        <v>0.21299999999999999</v>
      </c>
      <c r="BG2273" s="2">
        <v>42031</v>
      </c>
      <c r="BH2273" s="1">
        <v>1.83</v>
      </c>
      <c r="BI2273" s="2"/>
      <c r="BJ2273" s="2">
        <v>42031</v>
      </c>
      <c r="BK2273" s="1">
        <v>1.34</v>
      </c>
      <c r="BM2273" s="2">
        <v>41905</v>
      </c>
      <c r="BN2273" s="1">
        <v>0.48949999999999999</v>
      </c>
    </row>
    <row r="2274" spans="2:66">
      <c r="B2274" s="2">
        <v>42416</v>
      </c>
      <c r="C2274" s="1">
        <v>1.63</v>
      </c>
      <c r="E2274" s="2">
        <v>41879</v>
      </c>
      <c r="F2274" s="1">
        <v>2.302</v>
      </c>
      <c r="H2274" s="2">
        <v>41904</v>
      </c>
      <c r="I2274" s="1">
        <v>2.3519999999999999</v>
      </c>
      <c r="K2274" s="2">
        <v>41900</v>
      </c>
      <c r="L2274" s="1">
        <v>3.0190000000000001</v>
      </c>
      <c r="N2274" s="2">
        <v>41908</v>
      </c>
      <c r="O2274" s="1">
        <v>2.536</v>
      </c>
      <c r="Q2274" s="2">
        <v>41927</v>
      </c>
      <c r="R2274" s="1">
        <v>2.6724999999999999</v>
      </c>
      <c r="T2274" s="2">
        <v>41933</v>
      </c>
      <c r="U2274" s="1">
        <v>2.3199999999999998</v>
      </c>
      <c r="W2274" s="2">
        <v>41932</v>
      </c>
      <c r="X2274" s="1">
        <v>2.2124999999999999</v>
      </c>
      <c r="Z2274" s="2">
        <v>41920</v>
      </c>
      <c r="AA2274" s="1">
        <v>2.2174999999999998</v>
      </c>
      <c r="AC2274" s="2">
        <v>41921</v>
      </c>
      <c r="AD2274" s="1">
        <v>2.1749999999999998</v>
      </c>
      <c r="AF2274" s="2">
        <v>42361</v>
      </c>
      <c r="AG2274" s="1">
        <v>0.60309999999999997</v>
      </c>
      <c r="AI2274" s="2">
        <v>41906</v>
      </c>
      <c r="AJ2274" s="1">
        <v>3.24</v>
      </c>
      <c r="AL2274" s="2">
        <v>41907</v>
      </c>
      <c r="AM2274" s="1">
        <v>2.6141999999999999</v>
      </c>
      <c r="AO2274" s="2">
        <v>41905</v>
      </c>
      <c r="AP2274" s="1">
        <v>0.77649999999999997</v>
      </c>
      <c r="AR2274" s="2">
        <v>41898</v>
      </c>
      <c r="AS2274" s="1">
        <v>0.35599999999999998</v>
      </c>
      <c r="AU2274" s="2">
        <v>41905</v>
      </c>
      <c r="AV2274" s="1">
        <v>1.9513</v>
      </c>
      <c r="AX2274" s="2">
        <v>41904</v>
      </c>
      <c r="AY2274" s="1">
        <v>1.8439999999999999</v>
      </c>
      <c r="BA2274" s="116">
        <v>41905</v>
      </c>
      <c r="BB2274" s="1">
        <v>1.1859999999999999</v>
      </c>
      <c r="BD2274" s="2">
        <v>41899</v>
      </c>
      <c r="BE2274" s="1">
        <v>0.20530000000000001</v>
      </c>
      <c r="BG2274" s="2">
        <v>42032</v>
      </c>
      <c r="BH2274" s="1">
        <v>1.73</v>
      </c>
      <c r="BI2274" s="2"/>
      <c r="BJ2274" s="2">
        <v>42032</v>
      </c>
      <c r="BK2274" s="1">
        <v>1.25</v>
      </c>
      <c r="BM2274" s="2">
        <v>41906</v>
      </c>
      <c r="BN2274" s="1">
        <v>0.4965</v>
      </c>
    </row>
    <row r="2275" spans="2:66">
      <c r="B2275" s="2">
        <v>42417</v>
      </c>
      <c r="C2275" s="1">
        <v>1.63</v>
      </c>
      <c r="E2275" s="2">
        <v>41880</v>
      </c>
      <c r="F2275" s="1">
        <v>2.3010000000000002</v>
      </c>
      <c r="H2275" s="2">
        <v>41905</v>
      </c>
      <c r="I2275" s="1">
        <v>2.3460000000000001</v>
      </c>
      <c r="K2275" s="2">
        <v>41901</v>
      </c>
      <c r="L2275" s="1">
        <v>3.03</v>
      </c>
      <c r="N2275" s="2">
        <v>41911</v>
      </c>
      <c r="O2275" s="1">
        <v>2.5369999999999999</v>
      </c>
      <c r="Q2275" s="2">
        <v>41928</v>
      </c>
      <c r="R2275" s="1">
        <v>2.6</v>
      </c>
      <c r="T2275" s="2">
        <v>41934</v>
      </c>
      <c r="U2275" s="1">
        <v>2.3199999999999998</v>
      </c>
      <c r="W2275" s="2">
        <v>41933</v>
      </c>
      <c r="X2275" s="1">
        <v>2.2000000000000002</v>
      </c>
      <c r="Z2275" s="2">
        <v>41921</v>
      </c>
      <c r="AA2275" s="1">
        <v>2.2174999999999998</v>
      </c>
      <c r="AC2275" s="2">
        <v>41922</v>
      </c>
      <c r="AD2275" s="1">
        <v>2.165</v>
      </c>
      <c r="AF2275" s="2">
        <v>42362</v>
      </c>
      <c r="AG2275" s="1">
        <v>0.60309999999999997</v>
      </c>
      <c r="AI2275" s="2">
        <v>41907</v>
      </c>
      <c r="AJ2275" s="1">
        <v>3.1806000000000001</v>
      </c>
      <c r="AL2275" s="2">
        <v>41908</v>
      </c>
      <c r="AM2275" s="1">
        <v>2.6324999999999998</v>
      </c>
      <c r="AO2275" s="2">
        <v>41906</v>
      </c>
      <c r="AP2275" s="1">
        <v>0.79100000000000004</v>
      </c>
      <c r="AR2275" s="2">
        <v>41899</v>
      </c>
      <c r="AS2275" s="1">
        <v>0.36049999999999999</v>
      </c>
      <c r="AU2275" s="2">
        <v>41906</v>
      </c>
      <c r="AV2275" s="1">
        <v>1.9590000000000001</v>
      </c>
      <c r="AX2275" s="2">
        <v>41905</v>
      </c>
      <c r="AY2275" s="1">
        <v>1.8305</v>
      </c>
      <c r="BA2275" s="116">
        <v>41906</v>
      </c>
      <c r="BB2275" s="1">
        <v>1.1870000000000001</v>
      </c>
      <c r="BD2275" s="2">
        <v>41900</v>
      </c>
      <c r="BE2275" s="1">
        <v>0.216</v>
      </c>
      <c r="BG2275" s="2">
        <v>42033</v>
      </c>
      <c r="BH2275" s="1">
        <v>1.77</v>
      </c>
      <c r="BI2275" s="2"/>
      <c r="BJ2275" s="2">
        <v>42033</v>
      </c>
      <c r="BK2275" s="1">
        <v>1.28</v>
      </c>
      <c r="BM2275" s="2">
        <v>41907</v>
      </c>
      <c r="BN2275" s="1">
        <v>0.46500000000000002</v>
      </c>
    </row>
    <row r="2276" spans="2:66">
      <c r="B2276" s="2">
        <v>42418</v>
      </c>
      <c r="C2276" s="1">
        <v>1.63</v>
      </c>
      <c r="E2276" s="2">
        <v>41883</v>
      </c>
      <c r="F2276" s="1">
        <v>2.302</v>
      </c>
      <c r="H2276" s="2">
        <v>41906</v>
      </c>
      <c r="I2276" s="1">
        <v>2.33</v>
      </c>
      <c r="K2276" s="2">
        <v>41904</v>
      </c>
      <c r="L2276" s="1">
        <v>2.9870000000000001</v>
      </c>
      <c r="N2276" s="2">
        <v>41912</v>
      </c>
      <c r="O2276" s="1">
        <v>2.4950000000000001</v>
      </c>
      <c r="Q2276" s="2">
        <v>41929</v>
      </c>
      <c r="R2276" s="1">
        <v>2.5750000000000002</v>
      </c>
      <c r="T2276" s="2">
        <v>41935</v>
      </c>
      <c r="U2276" s="1">
        <v>2.2999999999999998</v>
      </c>
      <c r="W2276" s="2">
        <v>41934</v>
      </c>
      <c r="X2276" s="1">
        <v>2.2000000000000002</v>
      </c>
      <c r="Z2276" s="2">
        <v>41922</v>
      </c>
      <c r="AA2276" s="1">
        <v>2.1924999999999999</v>
      </c>
      <c r="AC2276" s="2">
        <v>41925</v>
      </c>
      <c r="AD2276" s="1">
        <v>2.17</v>
      </c>
      <c r="AF2276" s="2">
        <v>42367</v>
      </c>
      <c r="AG2276" s="1">
        <v>0.60670000000000002</v>
      </c>
      <c r="AI2276" s="2">
        <v>41908</v>
      </c>
      <c r="AJ2276" s="1">
        <v>3.1749999999999998</v>
      </c>
      <c r="AL2276" s="2">
        <v>41911</v>
      </c>
      <c r="AM2276" s="1">
        <v>2.6008</v>
      </c>
      <c r="AO2276" s="2">
        <v>41907</v>
      </c>
      <c r="AP2276" s="1">
        <v>0.76949999999999996</v>
      </c>
      <c r="AR2276" s="2">
        <v>41900</v>
      </c>
      <c r="AS2276" s="1">
        <v>0.36249999999999999</v>
      </c>
      <c r="AU2276" s="2">
        <v>41907</v>
      </c>
      <c r="AV2276" s="1">
        <v>1.9359999999999999</v>
      </c>
      <c r="AX2276" s="2">
        <v>41906</v>
      </c>
      <c r="AY2276" s="1">
        <v>1.837</v>
      </c>
      <c r="BA2276" s="116">
        <v>41907</v>
      </c>
      <c r="BB2276" s="1">
        <v>1.1513</v>
      </c>
      <c r="BD2276" s="2">
        <v>41901</v>
      </c>
      <c r="BE2276" s="1">
        <v>0.20480000000000001</v>
      </c>
      <c r="BG2276" s="2">
        <v>42034</v>
      </c>
      <c r="BH2276" s="1">
        <v>1.6800000000000002</v>
      </c>
      <c r="BI2276" s="2"/>
      <c r="BJ2276" s="2">
        <v>42034</v>
      </c>
      <c r="BK2276" s="1">
        <v>1.18</v>
      </c>
      <c r="BM2276" s="2">
        <v>41908</v>
      </c>
      <c r="BN2276" s="1">
        <v>0.46750000000000003</v>
      </c>
    </row>
    <row r="2277" spans="2:66">
      <c r="B2277" s="2">
        <v>42419</v>
      </c>
      <c r="C2277" s="1">
        <v>1.63</v>
      </c>
      <c r="E2277" s="2">
        <v>41884</v>
      </c>
      <c r="F2277" s="1">
        <v>2.2869999999999999</v>
      </c>
      <c r="H2277" s="2">
        <v>41907</v>
      </c>
      <c r="I2277" s="1">
        <v>2.3220000000000001</v>
      </c>
      <c r="K2277" s="2">
        <v>41905</v>
      </c>
      <c r="L2277" s="1">
        <v>2.9750000000000001</v>
      </c>
      <c r="N2277" s="2">
        <v>41913</v>
      </c>
      <c r="O2277" s="1">
        <v>2.4169999999999998</v>
      </c>
      <c r="Q2277" s="2">
        <v>41932</v>
      </c>
      <c r="R2277" s="1">
        <v>2.6</v>
      </c>
      <c r="T2277" s="2">
        <v>41936</v>
      </c>
      <c r="U2277" s="1">
        <v>2.29</v>
      </c>
      <c r="W2277" s="2">
        <v>41935</v>
      </c>
      <c r="X2277" s="1">
        <v>2.1850000000000001</v>
      </c>
      <c r="Z2277" s="2">
        <v>41925</v>
      </c>
      <c r="AA2277" s="1">
        <v>2.1850000000000001</v>
      </c>
      <c r="AC2277" s="2">
        <v>41926</v>
      </c>
      <c r="AD2277" s="1">
        <v>2.1825000000000001</v>
      </c>
      <c r="AF2277" s="2">
        <v>42368</v>
      </c>
      <c r="AG2277" s="1">
        <v>0.61219999999999997</v>
      </c>
      <c r="AI2277" s="2">
        <v>41911</v>
      </c>
      <c r="AJ2277" s="1">
        <v>3.1352000000000002</v>
      </c>
      <c r="AL2277" s="2">
        <v>41912</v>
      </c>
      <c r="AM2277" s="1">
        <v>2.6179999999999999</v>
      </c>
      <c r="AO2277" s="2">
        <v>41908</v>
      </c>
      <c r="AP2277" s="1">
        <v>0.80149999999999999</v>
      </c>
      <c r="AR2277" s="2">
        <v>41901</v>
      </c>
      <c r="AS2277" s="1">
        <v>0.35820000000000002</v>
      </c>
      <c r="AU2277" s="2">
        <v>41908</v>
      </c>
      <c r="AV2277" s="1">
        <v>1.923</v>
      </c>
      <c r="AX2277" s="2">
        <v>41907</v>
      </c>
      <c r="AY2277" s="1">
        <v>1.8073000000000001</v>
      </c>
      <c r="BA2277" s="116">
        <v>41908</v>
      </c>
      <c r="BB2277" s="1">
        <v>1.1515</v>
      </c>
      <c r="BD2277" s="2">
        <v>41904</v>
      </c>
      <c r="BE2277" s="1">
        <v>0.20499999999999999</v>
      </c>
      <c r="BG2277" s="2">
        <v>42037</v>
      </c>
      <c r="BH2277" s="1">
        <v>1.6800000000000002</v>
      </c>
      <c r="BI2277" s="2"/>
      <c r="BJ2277" s="2">
        <v>42037</v>
      </c>
      <c r="BK2277" s="1">
        <v>1.19</v>
      </c>
      <c r="BM2277" s="2">
        <v>41911</v>
      </c>
      <c r="BN2277" s="1">
        <v>0.4637</v>
      </c>
    </row>
    <row r="2278" spans="2:66">
      <c r="B2278" s="2">
        <v>42422</v>
      </c>
      <c r="C2278" s="1">
        <v>1.63</v>
      </c>
      <c r="E2278" s="2">
        <v>41885</v>
      </c>
      <c r="F2278" s="1">
        <v>2.2869999999999999</v>
      </c>
      <c r="H2278" s="2">
        <v>41908</v>
      </c>
      <c r="I2278" s="1">
        <v>2.3149999999999999</v>
      </c>
      <c r="K2278" s="2">
        <v>41906</v>
      </c>
      <c r="L2278" s="1">
        <v>2.9699999999999998</v>
      </c>
      <c r="N2278" s="2">
        <v>41914</v>
      </c>
      <c r="O2278" s="1">
        <v>2.4260000000000002</v>
      </c>
      <c r="Q2278" s="2">
        <v>41933</v>
      </c>
      <c r="R2278" s="1">
        <v>2.58</v>
      </c>
      <c r="T2278" s="2">
        <v>41939</v>
      </c>
      <c r="U2278" s="1">
        <v>2.3050000000000002</v>
      </c>
      <c r="W2278" s="2">
        <v>41936</v>
      </c>
      <c r="X2278" s="1">
        <v>2.1775000000000002</v>
      </c>
      <c r="Z2278" s="2">
        <v>41926</v>
      </c>
      <c r="AA2278" s="1">
        <v>2.2075</v>
      </c>
      <c r="AC2278" s="2">
        <v>41927</v>
      </c>
      <c r="AD2278" s="1">
        <v>2.1549999999999998</v>
      </c>
      <c r="AF2278" s="2">
        <v>42369</v>
      </c>
      <c r="AG2278" s="1">
        <v>0.61270000000000002</v>
      </c>
      <c r="AI2278" s="2">
        <v>41912</v>
      </c>
      <c r="AJ2278" s="1">
        <v>3.1684999999999999</v>
      </c>
      <c r="AL2278" s="2">
        <v>41913</v>
      </c>
      <c r="AM2278" s="1">
        <v>2.516</v>
      </c>
      <c r="AO2278" s="2">
        <v>41911</v>
      </c>
      <c r="AP2278" s="1">
        <v>0.80900000000000005</v>
      </c>
      <c r="AR2278" s="2">
        <v>41904</v>
      </c>
      <c r="AS2278" s="1">
        <v>0.35299999999999998</v>
      </c>
      <c r="AU2278" s="2">
        <v>41911</v>
      </c>
      <c r="AV2278" s="1">
        <v>1.9075</v>
      </c>
      <c r="AX2278" s="2">
        <v>41908</v>
      </c>
      <c r="AY2278" s="1">
        <v>1.7985</v>
      </c>
      <c r="BA2278" s="116">
        <v>41911</v>
      </c>
      <c r="BB2278" s="1">
        <v>1.1468</v>
      </c>
      <c r="BD2278" s="2">
        <v>41905</v>
      </c>
      <c r="BE2278" s="1">
        <v>0.218</v>
      </c>
      <c r="BG2278" s="2">
        <v>42038</v>
      </c>
      <c r="BH2278" s="1">
        <v>1.79</v>
      </c>
      <c r="BI2278" s="2"/>
      <c r="BJ2278" s="2">
        <v>42038</v>
      </c>
      <c r="BK2278" s="1">
        <v>1.28</v>
      </c>
      <c r="BM2278" s="2">
        <v>41912</v>
      </c>
      <c r="BN2278" s="1">
        <v>0.44600000000000001</v>
      </c>
    </row>
    <row r="2279" spans="2:66">
      <c r="B2279" s="2">
        <v>42423</v>
      </c>
      <c r="C2279" s="1">
        <v>1.63</v>
      </c>
      <c r="E2279" s="2">
        <v>41886</v>
      </c>
      <c r="F2279" s="1">
        <v>2.2869999999999999</v>
      </c>
      <c r="H2279" s="2">
        <v>41911</v>
      </c>
      <c r="I2279" s="1">
        <v>2.3220000000000001</v>
      </c>
      <c r="K2279" s="2">
        <v>41907</v>
      </c>
      <c r="L2279" s="1">
        <v>2.95</v>
      </c>
      <c r="N2279" s="2">
        <v>41918</v>
      </c>
      <c r="O2279" s="1">
        <v>2.44</v>
      </c>
      <c r="Q2279" s="2">
        <v>41934</v>
      </c>
      <c r="R2279" s="1">
        <v>2.58</v>
      </c>
      <c r="T2279" s="2">
        <v>41940</v>
      </c>
      <c r="U2279" s="1">
        <v>2.2978000000000001</v>
      </c>
      <c r="W2279" s="2">
        <v>41939</v>
      </c>
      <c r="X2279" s="1">
        <v>2.1875</v>
      </c>
      <c r="Z2279" s="2">
        <v>41927</v>
      </c>
      <c r="AA2279" s="1">
        <v>2.2050000000000001</v>
      </c>
      <c r="AC2279" s="2">
        <v>41928</v>
      </c>
      <c r="AD2279" s="1">
        <v>2.12</v>
      </c>
      <c r="AF2279" s="2">
        <v>42373</v>
      </c>
      <c r="AG2279" s="1">
        <v>0.61170000000000002</v>
      </c>
      <c r="AI2279" s="2">
        <v>41913</v>
      </c>
      <c r="AJ2279" s="1">
        <v>3.0670000000000002</v>
      </c>
      <c r="AL2279" s="2">
        <v>41914</v>
      </c>
      <c r="AM2279" s="1">
        <v>2.5540000000000003</v>
      </c>
      <c r="AO2279" s="2">
        <v>41912</v>
      </c>
      <c r="AP2279" s="1">
        <v>0.8075</v>
      </c>
      <c r="AR2279" s="2">
        <v>41905</v>
      </c>
      <c r="AS2279" s="1">
        <v>0.35460000000000003</v>
      </c>
      <c r="AU2279" s="2">
        <v>41912</v>
      </c>
      <c r="AV2279" s="1">
        <v>1.913</v>
      </c>
      <c r="AX2279" s="2">
        <v>41911</v>
      </c>
      <c r="AY2279" s="1">
        <v>1.7898000000000001</v>
      </c>
      <c r="BA2279" s="116">
        <v>41912</v>
      </c>
      <c r="BB2279" s="1">
        <v>1.139</v>
      </c>
      <c r="BD2279" s="2">
        <v>41906</v>
      </c>
      <c r="BE2279" s="1">
        <v>0.20749999999999999</v>
      </c>
      <c r="BG2279" s="2">
        <v>42039</v>
      </c>
      <c r="BH2279" s="1">
        <v>1.81</v>
      </c>
      <c r="BI2279" s="2"/>
      <c r="BJ2279" s="2">
        <v>42039</v>
      </c>
      <c r="BK2279" s="1">
        <v>1.29</v>
      </c>
      <c r="BM2279" s="2">
        <v>41913</v>
      </c>
      <c r="BN2279" s="1">
        <v>0.41699999999999998</v>
      </c>
    </row>
    <row r="2280" spans="2:66">
      <c r="B2280" s="2">
        <v>42424</v>
      </c>
      <c r="C2280" s="1">
        <v>1.63</v>
      </c>
      <c r="E2280" s="2">
        <v>41887</v>
      </c>
      <c r="F2280" s="1">
        <v>2.2770000000000001</v>
      </c>
      <c r="H2280" s="2">
        <v>41912</v>
      </c>
      <c r="I2280" s="1">
        <v>2.2919999999999998</v>
      </c>
      <c r="K2280" s="2">
        <v>41908</v>
      </c>
      <c r="L2280" s="1">
        <v>2.92</v>
      </c>
      <c r="N2280" s="2">
        <v>41919</v>
      </c>
      <c r="O2280" s="1">
        <v>2.4660000000000002</v>
      </c>
      <c r="Q2280" s="2">
        <v>41935</v>
      </c>
      <c r="R2280" s="1">
        <v>2.5575000000000001</v>
      </c>
      <c r="T2280" s="2">
        <v>41941</v>
      </c>
      <c r="U2280" s="1">
        <v>2.2850000000000001</v>
      </c>
      <c r="W2280" s="2">
        <v>41940</v>
      </c>
      <c r="X2280" s="1">
        <v>2.1775000000000002</v>
      </c>
      <c r="Z2280" s="2">
        <v>41928</v>
      </c>
      <c r="AA2280" s="1">
        <v>2.165</v>
      </c>
      <c r="AC2280" s="2">
        <v>41929</v>
      </c>
      <c r="AD2280" s="1">
        <v>2.11</v>
      </c>
      <c r="AF2280" s="2">
        <v>42374</v>
      </c>
      <c r="AG2280" s="1">
        <v>0.61709999999999998</v>
      </c>
      <c r="AI2280" s="2">
        <v>41914</v>
      </c>
      <c r="AJ2280" s="1">
        <v>3.1175000000000002</v>
      </c>
      <c r="AL2280" s="2">
        <v>41915</v>
      </c>
      <c r="AM2280" s="1">
        <v>2.5697999999999999</v>
      </c>
      <c r="AO2280" s="2">
        <v>41913</v>
      </c>
      <c r="AP2280" s="1">
        <v>0.77270000000000005</v>
      </c>
      <c r="AR2280" s="2">
        <v>41906</v>
      </c>
      <c r="AS2280" s="1">
        <v>0.36299999999999999</v>
      </c>
      <c r="AU2280" s="2">
        <v>41913</v>
      </c>
      <c r="AV2280" s="1">
        <v>1.8628</v>
      </c>
      <c r="AX2280" s="2">
        <v>41912</v>
      </c>
      <c r="AY2280" s="1">
        <v>1.7905</v>
      </c>
      <c r="BA2280" s="116">
        <v>41913</v>
      </c>
      <c r="BB2280" s="1">
        <v>1.0860000000000001</v>
      </c>
      <c r="BD2280" s="2">
        <v>41907</v>
      </c>
      <c r="BE2280" s="1">
        <v>0.20449999999999999</v>
      </c>
      <c r="BG2280" s="2">
        <v>42040</v>
      </c>
      <c r="BH2280" s="1">
        <v>1.83</v>
      </c>
      <c r="BI2280" s="2"/>
      <c r="BJ2280" s="2">
        <v>42040</v>
      </c>
      <c r="BK2280" s="1">
        <v>1.3</v>
      </c>
      <c r="BM2280" s="2">
        <v>41914</v>
      </c>
      <c r="BN2280" s="1">
        <v>0.45700000000000002</v>
      </c>
    </row>
    <row r="2281" spans="2:66">
      <c r="B2281" s="2">
        <v>42425</v>
      </c>
      <c r="C2281" s="1">
        <v>1.63</v>
      </c>
      <c r="E2281" s="2">
        <v>41893</v>
      </c>
      <c r="F2281" s="1">
        <v>2.2720000000000002</v>
      </c>
      <c r="H2281" s="2">
        <v>41913</v>
      </c>
      <c r="I2281" s="1">
        <v>2.2120000000000002</v>
      </c>
      <c r="K2281" s="2">
        <v>41911</v>
      </c>
      <c r="L2281" s="1">
        <v>2.911</v>
      </c>
      <c r="N2281" s="2">
        <v>41920</v>
      </c>
      <c r="O2281" s="1">
        <v>2.4670000000000001</v>
      </c>
      <c r="Q2281" s="2">
        <v>41936</v>
      </c>
      <c r="R2281" s="1">
        <v>2.5474999999999999</v>
      </c>
      <c r="T2281" s="2">
        <v>41942</v>
      </c>
      <c r="U2281" s="1">
        <v>2.2574999999999998</v>
      </c>
      <c r="W2281" s="2">
        <v>41941</v>
      </c>
      <c r="X2281" s="1">
        <v>2.1675</v>
      </c>
      <c r="Z2281" s="2">
        <v>41929</v>
      </c>
      <c r="AA2281" s="1">
        <v>2.1425000000000001</v>
      </c>
      <c r="AC2281" s="2">
        <v>41932</v>
      </c>
      <c r="AD2281" s="1">
        <v>2.1175000000000002</v>
      </c>
      <c r="AF2281" s="2">
        <v>42375</v>
      </c>
      <c r="AG2281" s="1">
        <v>0.62009999999999998</v>
      </c>
      <c r="AI2281" s="2">
        <v>41915</v>
      </c>
      <c r="AJ2281" s="1">
        <v>3.1091000000000002</v>
      </c>
      <c r="AL2281" s="2">
        <v>41918</v>
      </c>
      <c r="AM2281" s="1">
        <v>2.5550000000000002</v>
      </c>
      <c r="AO2281" s="2">
        <v>41914</v>
      </c>
      <c r="AP2281" s="1">
        <v>0.78700000000000003</v>
      </c>
      <c r="AR2281" s="2">
        <v>41907</v>
      </c>
      <c r="AS2281" s="1">
        <v>0.34799999999999998</v>
      </c>
      <c r="AU2281" s="2">
        <v>41914</v>
      </c>
      <c r="AV2281" s="1">
        <v>1.8864999999999998</v>
      </c>
      <c r="AX2281" s="2">
        <v>41913</v>
      </c>
      <c r="AY2281" s="1">
        <v>1.7330000000000001</v>
      </c>
      <c r="BA2281" s="116">
        <v>41914</v>
      </c>
      <c r="BB2281" s="1">
        <v>1.1133999999999999</v>
      </c>
      <c r="BD2281" s="2">
        <v>41908</v>
      </c>
      <c r="BE2281" s="1">
        <v>0.20180000000000001</v>
      </c>
      <c r="BG2281" s="2">
        <v>42041</v>
      </c>
      <c r="BH2281" s="1">
        <v>1.95</v>
      </c>
      <c r="BI2281" s="2"/>
      <c r="BJ2281" s="2">
        <v>42041</v>
      </c>
      <c r="BK2281" s="1">
        <v>1.48</v>
      </c>
      <c r="BM2281" s="2">
        <v>41915</v>
      </c>
      <c r="BN2281" s="1">
        <v>0.45950000000000002</v>
      </c>
    </row>
    <row r="2282" spans="2:66">
      <c r="B2282" s="2">
        <v>42426</v>
      </c>
      <c r="C2282" s="1">
        <v>1.63</v>
      </c>
      <c r="E2282" s="2">
        <v>41894</v>
      </c>
      <c r="F2282" s="1">
        <v>2.222</v>
      </c>
      <c r="H2282" s="2">
        <v>41914</v>
      </c>
      <c r="I2282" s="1">
        <v>2.242</v>
      </c>
      <c r="K2282" s="2">
        <v>41912</v>
      </c>
      <c r="L2282" s="1">
        <v>2.8519999999999999</v>
      </c>
      <c r="N2282" s="2">
        <v>41922</v>
      </c>
      <c r="O2282" s="1">
        <v>2.456</v>
      </c>
      <c r="Q2282" s="2">
        <v>41939</v>
      </c>
      <c r="R2282" s="1">
        <v>2.5649999999999999</v>
      </c>
      <c r="T2282" s="2">
        <v>41943</v>
      </c>
      <c r="U2282" s="1">
        <v>2.2124999999999999</v>
      </c>
      <c r="W2282" s="2">
        <v>41942</v>
      </c>
      <c r="X2282" s="1">
        <v>2.145</v>
      </c>
      <c r="Z2282" s="2">
        <v>41932</v>
      </c>
      <c r="AA2282" s="1">
        <v>2.1575000000000002</v>
      </c>
      <c r="AC2282" s="2">
        <v>41933</v>
      </c>
      <c r="AD2282" s="1">
        <v>2.11</v>
      </c>
      <c r="AF2282" s="2">
        <v>42376</v>
      </c>
      <c r="AG2282" s="1">
        <v>0.61685000000000001</v>
      </c>
      <c r="AI2282" s="2">
        <v>41918</v>
      </c>
      <c r="AJ2282" s="1">
        <v>3.11</v>
      </c>
      <c r="AL2282" s="2">
        <v>41919</v>
      </c>
      <c r="AM2282" s="1">
        <v>2.4790000000000001</v>
      </c>
      <c r="AO2282" s="2">
        <v>41915</v>
      </c>
      <c r="AP2282" s="1">
        <v>0.81299999999999994</v>
      </c>
      <c r="AR2282" s="2">
        <v>41908</v>
      </c>
      <c r="AS2282" s="1">
        <v>0.35749999999999998</v>
      </c>
      <c r="AU2282" s="2">
        <v>41915</v>
      </c>
      <c r="AV2282" s="1">
        <v>1.8693</v>
      </c>
      <c r="AX2282" s="2">
        <v>41914</v>
      </c>
      <c r="AY2282" s="1">
        <v>1.7570999999999999</v>
      </c>
      <c r="BA2282" s="116">
        <v>41915</v>
      </c>
      <c r="BB2282" s="1">
        <v>1.1243000000000001</v>
      </c>
      <c r="BD2282" s="2">
        <v>41911</v>
      </c>
      <c r="BE2282" s="1">
        <v>0.20300000000000001</v>
      </c>
      <c r="BG2282" s="2">
        <v>42044</v>
      </c>
      <c r="BH2282" s="1">
        <v>1.96</v>
      </c>
      <c r="BI2282" s="2"/>
      <c r="BJ2282" s="2">
        <v>42044</v>
      </c>
      <c r="BK2282" s="1">
        <v>1.49</v>
      </c>
      <c r="BM2282" s="2">
        <v>41918</v>
      </c>
      <c r="BN2282" s="1">
        <v>0.4511</v>
      </c>
    </row>
    <row r="2283" spans="2:66">
      <c r="B2283" s="2">
        <v>42429</v>
      </c>
      <c r="C2283" s="1">
        <v>1.63</v>
      </c>
      <c r="E2283" s="2">
        <v>41897</v>
      </c>
      <c r="F2283" s="1">
        <v>2.222</v>
      </c>
      <c r="H2283" s="2">
        <v>41918</v>
      </c>
      <c r="I2283" s="1">
        <v>2.2599999999999998</v>
      </c>
      <c r="K2283" s="2">
        <v>41913</v>
      </c>
      <c r="L2283" s="1">
        <v>2.8050000000000002</v>
      </c>
      <c r="N2283" s="2">
        <v>41925</v>
      </c>
      <c r="O2283" s="1">
        <v>2.472</v>
      </c>
      <c r="Q2283" s="2">
        <v>41940</v>
      </c>
      <c r="R2283" s="1">
        <v>2.5525000000000002</v>
      </c>
      <c r="T2283" s="2">
        <v>41946</v>
      </c>
      <c r="U2283" s="1">
        <v>2.1949999999999998</v>
      </c>
      <c r="W2283" s="2">
        <v>41943</v>
      </c>
      <c r="X2283" s="1">
        <v>2.1025</v>
      </c>
      <c r="Z2283" s="2">
        <v>41933</v>
      </c>
      <c r="AA2283" s="1">
        <v>2.145</v>
      </c>
      <c r="AC2283" s="2">
        <v>41934</v>
      </c>
      <c r="AD2283" s="1">
        <v>2.105</v>
      </c>
      <c r="AF2283" s="2">
        <v>42377</v>
      </c>
      <c r="AG2283" s="1">
        <v>0.62109999999999999</v>
      </c>
      <c r="AI2283" s="2">
        <v>41919</v>
      </c>
      <c r="AJ2283" s="1">
        <v>3.0325000000000002</v>
      </c>
      <c r="AL2283" s="2">
        <v>41920</v>
      </c>
      <c r="AM2283" s="1">
        <v>2.4485000000000001</v>
      </c>
      <c r="AO2283" s="2">
        <v>41918</v>
      </c>
      <c r="AP2283" s="1">
        <v>0.79549999999999998</v>
      </c>
      <c r="AR2283" s="2">
        <v>41911</v>
      </c>
      <c r="AS2283" s="1">
        <v>0.36299999999999999</v>
      </c>
      <c r="AU2283" s="2">
        <v>41918</v>
      </c>
      <c r="AV2283" s="1">
        <v>1.875</v>
      </c>
      <c r="AX2283" s="2">
        <v>41915</v>
      </c>
      <c r="AY2283" s="1">
        <v>1.7492999999999999</v>
      </c>
      <c r="BA2283" s="116">
        <v>41918</v>
      </c>
      <c r="BB2283" s="1">
        <v>1.1193</v>
      </c>
      <c r="BD2283" s="2">
        <v>41912</v>
      </c>
      <c r="BE2283" s="1">
        <v>0.1928</v>
      </c>
      <c r="BG2283" s="2">
        <v>42045</v>
      </c>
      <c r="BH2283" s="1">
        <v>2.0099999999999998</v>
      </c>
      <c r="BI2283" s="2"/>
      <c r="BJ2283" s="2">
        <v>42045</v>
      </c>
      <c r="BK2283" s="1">
        <v>1.52</v>
      </c>
      <c r="BM2283" s="2">
        <v>41919</v>
      </c>
      <c r="BN2283" s="1">
        <v>0.44409999999999999</v>
      </c>
    </row>
    <row r="2284" spans="2:66">
      <c r="B2284" s="2">
        <v>42431</v>
      </c>
      <c r="C2284" s="1">
        <v>1.63</v>
      </c>
      <c r="E2284" s="2">
        <v>41898</v>
      </c>
      <c r="F2284" s="1">
        <v>2.2000000000000002</v>
      </c>
      <c r="H2284" s="2">
        <v>41919</v>
      </c>
      <c r="I2284" s="1">
        <v>2.2869999999999999</v>
      </c>
      <c r="K2284" s="2">
        <v>41914</v>
      </c>
      <c r="L2284" s="1">
        <v>2.8250000000000002</v>
      </c>
      <c r="N2284" s="2">
        <v>41926</v>
      </c>
      <c r="O2284" s="1">
        <v>2.5</v>
      </c>
      <c r="Q2284" s="2">
        <v>41941</v>
      </c>
      <c r="R2284" s="1">
        <v>2.5300000000000002</v>
      </c>
      <c r="T2284" s="2">
        <v>41947</v>
      </c>
      <c r="U2284" s="1">
        <v>2.17</v>
      </c>
      <c r="W2284" s="2">
        <v>41946</v>
      </c>
      <c r="X2284" s="1">
        <v>2.0699999999999998</v>
      </c>
      <c r="Z2284" s="2">
        <v>41934</v>
      </c>
      <c r="AA2284" s="1">
        <v>2.145</v>
      </c>
      <c r="AC2284" s="2">
        <v>41935</v>
      </c>
      <c r="AD2284" s="1">
        <v>2.1</v>
      </c>
      <c r="AF2284" s="2">
        <v>42380</v>
      </c>
      <c r="AG2284" s="1">
        <v>0.62209999999999999</v>
      </c>
      <c r="AI2284" s="2">
        <v>41920</v>
      </c>
      <c r="AJ2284" s="1">
        <v>3.0329999999999999</v>
      </c>
      <c r="AL2284" s="2">
        <v>41921</v>
      </c>
      <c r="AM2284" s="1">
        <v>2.4300000000000002</v>
      </c>
      <c r="AO2284" s="2">
        <v>41919</v>
      </c>
      <c r="AP2284" s="1">
        <v>0.75949999999999995</v>
      </c>
      <c r="AR2284" s="2">
        <v>41912</v>
      </c>
      <c r="AS2284" s="1">
        <v>0.35549999999999998</v>
      </c>
      <c r="AU2284" s="2">
        <v>41919</v>
      </c>
      <c r="AV2284" s="1">
        <v>1.873</v>
      </c>
      <c r="AX2284" s="2">
        <v>41918</v>
      </c>
      <c r="AY2284" s="1">
        <v>1.752</v>
      </c>
      <c r="BA2284" s="116">
        <v>41919</v>
      </c>
      <c r="BB2284" s="1">
        <v>1.1160000000000001</v>
      </c>
      <c r="BD2284" s="2">
        <v>41913</v>
      </c>
      <c r="BE2284" s="1">
        <v>0.18579999999999999</v>
      </c>
      <c r="BG2284" s="2">
        <v>42046</v>
      </c>
      <c r="BH2284" s="1">
        <v>2</v>
      </c>
      <c r="BI2284" s="2"/>
      <c r="BJ2284" s="2">
        <v>42046</v>
      </c>
      <c r="BK2284" s="1">
        <v>1.53</v>
      </c>
      <c r="BM2284" s="2">
        <v>41920</v>
      </c>
      <c r="BN2284" s="1">
        <v>0.44750000000000001</v>
      </c>
    </row>
    <row r="2285" spans="2:66">
      <c r="B2285" s="2">
        <v>42432</v>
      </c>
      <c r="C2285" s="1">
        <v>1.63</v>
      </c>
      <c r="E2285" s="2">
        <v>41899</v>
      </c>
      <c r="F2285" s="1">
        <v>2.2010000000000001</v>
      </c>
      <c r="H2285" s="2">
        <v>41920</v>
      </c>
      <c r="I2285" s="1">
        <v>2.2869999999999999</v>
      </c>
      <c r="K2285" s="2">
        <v>41918</v>
      </c>
      <c r="L2285" s="1">
        <v>2.847</v>
      </c>
      <c r="N2285" s="2">
        <v>41927</v>
      </c>
      <c r="O2285" s="1">
        <v>2.4929999999999999</v>
      </c>
      <c r="Q2285" s="2">
        <v>41942</v>
      </c>
      <c r="R2285" s="1">
        <v>2.5</v>
      </c>
      <c r="T2285" s="2">
        <v>41948</v>
      </c>
      <c r="U2285" s="1">
        <v>2.1749999999999998</v>
      </c>
      <c r="W2285" s="2">
        <v>41947</v>
      </c>
      <c r="X2285" s="1">
        <v>2.0499999999999998</v>
      </c>
      <c r="Z2285" s="2">
        <v>41935</v>
      </c>
      <c r="AA2285" s="1">
        <v>2.1324999999999998</v>
      </c>
      <c r="AC2285" s="2">
        <v>41936</v>
      </c>
      <c r="AD2285" s="1">
        <v>2.1</v>
      </c>
      <c r="AF2285" s="2">
        <v>42381</v>
      </c>
      <c r="AG2285" s="1">
        <v>0.62360000000000004</v>
      </c>
      <c r="AI2285" s="2">
        <v>41921</v>
      </c>
      <c r="AJ2285" s="1">
        <v>3.0129999999999999</v>
      </c>
      <c r="AL2285" s="2">
        <v>41922</v>
      </c>
      <c r="AM2285" s="1">
        <v>2.3959999999999999</v>
      </c>
      <c r="AO2285" s="2">
        <v>41920</v>
      </c>
      <c r="AP2285" s="1">
        <v>0.70350000000000001</v>
      </c>
      <c r="AR2285" s="2">
        <v>41913</v>
      </c>
      <c r="AS2285" s="1">
        <v>0.34350000000000003</v>
      </c>
      <c r="AU2285" s="2">
        <v>41920</v>
      </c>
      <c r="AV2285" s="1">
        <v>1.8759999999999999</v>
      </c>
      <c r="AX2285" s="2">
        <v>41919</v>
      </c>
      <c r="AY2285" s="1">
        <v>1.7570000000000001</v>
      </c>
      <c r="BA2285" s="116">
        <v>41920</v>
      </c>
      <c r="BB2285" s="1">
        <v>1.119</v>
      </c>
      <c r="BD2285" s="2">
        <v>41914</v>
      </c>
      <c r="BE2285" s="1">
        <v>0.19450000000000001</v>
      </c>
      <c r="BG2285" s="2">
        <v>42047</v>
      </c>
      <c r="BH2285" s="1">
        <v>1.99</v>
      </c>
      <c r="BI2285" s="2"/>
      <c r="BJ2285" s="2">
        <v>42047</v>
      </c>
      <c r="BK2285" s="1">
        <v>1.5</v>
      </c>
      <c r="BM2285" s="2">
        <v>41921</v>
      </c>
      <c r="BN2285" s="1">
        <v>0.45860000000000001</v>
      </c>
    </row>
    <row r="2286" spans="2:66">
      <c r="B2286" s="2">
        <v>42433</v>
      </c>
      <c r="C2286" s="1">
        <v>1.63</v>
      </c>
      <c r="E2286" s="2">
        <v>41900</v>
      </c>
      <c r="F2286" s="1">
        <v>2.1970000000000001</v>
      </c>
      <c r="H2286" s="2">
        <v>41922</v>
      </c>
      <c r="I2286" s="1">
        <v>2.262</v>
      </c>
      <c r="K2286" s="2">
        <v>41919</v>
      </c>
      <c r="L2286" s="1">
        <v>2.8620000000000001</v>
      </c>
      <c r="N2286" s="2">
        <v>41928</v>
      </c>
      <c r="O2286" s="1">
        <v>2.4319999999999999</v>
      </c>
      <c r="Q2286" s="2">
        <v>41943</v>
      </c>
      <c r="R2286" s="1">
        <v>2.4550000000000001</v>
      </c>
      <c r="T2286" s="2">
        <v>41949</v>
      </c>
      <c r="U2286" s="1">
        <v>2.1749999999999998</v>
      </c>
      <c r="W2286" s="2">
        <v>41948</v>
      </c>
      <c r="X2286" s="1">
        <v>2.0499999999999998</v>
      </c>
      <c r="Z2286" s="2">
        <v>41936</v>
      </c>
      <c r="AA2286" s="1">
        <v>2.1274999999999999</v>
      </c>
      <c r="AC2286" s="2">
        <v>41939</v>
      </c>
      <c r="AD2286" s="1">
        <v>2.105</v>
      </c>
      <c r="AF2286" s="2">
        <v>42382</v>
      </c>
      <c r="AG2286" s="1">
        <v>0.622</v>
      </c>
      <c r="AI2286" s="2">
        <v>41922</v>
      </c>
      <c r="AJ2286" s="1">
        <v>2.9740000000000002</v>
      </c>
      <c r="AL2286" s="2">
        <v>41925</v>
      </c>
      <c r="AM2286" s="1">
        <v>2.3975</v>
      </c>
      <c r="AO2286" s="2">
        <v>41921</v>
      </c>
      <c r="AP2286" s="1">
        <v>0.70199999999999996</v>
      </c>
      <c r="AR2286" s="2">
        <v>41914</v>
      </c>
      <c r="AS2286" s="1">
        <v>0.34699999999999998</v>
      </c>
      <c r="AU2286" s="2">
        <v>41921</v>
      </c>
      <c r="AV2286" s="1">
        <v>1.8976</v>
      </c>
      <c r="AX2286" s="2">
        <v>41920</v>
      </c>
      <c r="AY2286" s="1">
        <v>1.7495000000000001</v>
      </c>
      <c r="BA2286" s="116">
        <v>41921</v>
      </c>
      <c r="BB2286" s="1">
        <v>1.1206</v>
      </c>
      <c r="BD2286" s="2">
        <v>41915</v>
      </c>
      <c r="BE2286" s="1">
        <v>0.20100000000000001</v>
      </c>
      <c r="BG2286" s="2">
        <v>42048</v>
      </c>
      <c r="BH2286" s="1">
        <v>2.02</v>
      </c>
      <c r="BI2286" s="2"/>
      <c r="BJ2286" s="2">
        <v>42048</v>
      </c>
      <c r="BK2286" s="1">
        <v>1.53</v>
      </c>
      <c r="BM2286" s="2">
        <v>41922</v>
      </c>
      <c r="BN2286" s="1">
        <v>0.45400000000000001</v>
      </c>
    </row>
    <row r="2287" spans="2:66">
      <c r="B2287" s="2">
        <v>42436</v>
      </c>
      <c r="C2287" s="1">
        <v>1.63</v>
      </c>
      <c r="E2287" s="2">
        <v>41901</v>
      </c>
      <c r="F2287" s="1">
        <v>2.1949999999999998</v>
      </c>
      <c r="H2287" s="2">
        <v>41925</v>
      </c>
      <c r="I2287" s="1">
        <v>2.2549999999999999</v>
      </c>
      <c r="K2287" s="2">
        <v>41920</v>
      </c>
      <c r="L2287" s="1">
        <v>2.847</v>
      </c>
      <c r="N2287" s="2">
        <v>41929</v>
      </c>
      <c r="O2287" s="1">
        <v>2.42</v>
      </c>
      <c r="Q2287" s="2">
        <v>41946</v>
      </c>
      <c r="R2287" s="1">
        <v>2.4525000000000001</v>
      </c>
      <c r="T2287" s="2">
        <v>41950</v>
      </c>
      <c r="U2287" s="1">
        <v>2.2025000000000001</v>
      </c>
      <c r="W2287" s="2">
        <v>41949</v>
      </c>
      <c r="X2287" s="1">
        <v>2.04</v>
      </c>
      <c r="Z2287" s="2">
        <v>41939</v>
      </c>
      <c r="AA2287" s="1">
        <v>2.1375000000000002</v>
      </c>
      <c r="AC2287" s="2">
        <v>41940</v>
      </c>
      <c r="AD2287" s="1">
        <v>2.1025</v>
      </c>
      <c r="AF2287" s="2">
        <v>42383</v>
      </c>
      <c r="AG2287" s="1">
        <v>0.62109999999999999</v>
      </c>
      <c r="AI2287" s="2">
        <v>41925</v>
      </c>
      <c r="AJ2287" s="1">
        <v>2.9750000000000001</v>
      </c>
      <c r="AL2287" s="2">
        <v>41926</v>
      </c>
      <c r="AM2287" s="1">
        <v>2.3245</v>
      </c>
      <c r="AO2287" s="2">
        <v>41922</v>
      </c>
      <c r="AP2287" s="1">
        <v>0.68400000000000005</v>
      </c>
      <c r="AR2287" s="2">
        <v>41915</v>
      </c>
      <c r="AS2287" s="1">
        <v>0.35599999999999998</v>
      </c>
      <c r="AU2287" s="2">
        <v>41922</v>
      </c>
      <c r="AV2287" s="1">
        <v>1.8705000000000001</v>
      </c>
      <c r="AX2287" s="2">
        <v>41921</v>
      </c>
      <c r="AY2287" s="1">
        <v>1.7629999999999999</v>
      </c>
      <c r="BA2287" s="116">
        <v>41922</v>
      </c>
      <c r="BB2287" s="1">
        <v>1.103</v>
      </c>
      <c r="BD2287" s="2">
        <v>41918</v>
      </c>
      <c r="BE2287" s="1">
        <v>0.19400000000000001</v>
      </c>
      <c r="BG2287" s="2">
        <v>42052</v>
      </c>
      <c r="BH2287" s="1">
        <v>2.14</v>
      </c>
      <c r="BI2287" s="2"/>
      <c r="BJ2287" s="2">
        <v>42052</v>
      </c>
      <c r="BK2287" s="1">
        <v>1.62</v>
      </c>
      <c r="BM2287" s="2">
        <v>41925</v>
      </c>
      <c r="BN2287" s="1">
        <v>0.46489999999999998</v>
      </c>
    </row>
    <row r="2288" spans="2:66">
      <c r="B2288" s="2">
        <v>42437</v>
      </c>
      <c r="C2288" s="1">
        <v>1.63</v>
      </c>
      <c r="E2288" s="2">
        <v>41904</v>
      </c>
      <c r="F2288" s="1">
        <v>2.1930000000000001</v>
      </c>
      <c r="H2288" s="2">
        <v>41926</v>
      </c>
      <c r="I2288" s="1">
        <v>2.2800000000000002</v>
      </c>
      <c r="K2288" s="2">
        <v>41922</v>
      </c>
      <c r="L2288" s="1">
        <v>2.8170000000000002</v>
      </c>
      <c r="N2288" s="2">
        <v>41932</v>
      </c>
      <c r="O2288" s="1">
        <v>2.4470000000000001</v>
      </c>
      <c r="Q2288" s="2">
        <v>41947</v>
      </c>
      <c r="R2288" s="1">
        <v>2.4249999999999998</v>
      </c>
      <c r="T2288" s="2">
        <v>41953</v>
      </c>
      <c r="U2288" s="1">
        <v>2.2149999999999999</v>
      </c>
      <c r="W2288" s="2">
        <v>41950</v>
      </c>
      <c r="X2288" s="1">
        <v>2.0575000000000001</v>
      </c>
      <c r="Z2288" s="2">
        <v>41940</v>
      </c>
      <c r="AA2288" s="1">
        <v>2.13</v>
      </c>
      <c r="AC2288" s="2">
        <v>41941</v>
      </c>
      <c r="AD2288" s="1">
        <v>2.1</v>
      </c>
      <c r="AF2288" s="2">
        <v>42384</v>
      </c>
      <c r="AG2288" s="1">
        <v>0.61960000000000004</v>
      </c>
      <c r="AI2288" s="2">
        <v>41926</v>
      </c>
      <c r="AJ2288" s="1">
        <v>2.9239999999999999</v>
      </c>
      <c r="AL2288" s="2">
        <v>41927</v>
      </c>
      <c r="AM2288" s="1">
        <v>2.2749999999999999</v>
      </c>
      <c r="AO2288" s="2">
        <v>41925</v>
      </c>
      <c r="AP2288" s="1">
        <v>0.66100000000000003</v>
      </c>
      <c r="AR2288" s="2">
        <v>41918</v>
      </c>
      <c r="AS2288" s="1">
        <v>0.34799999999999998</v>
      </c>
      <c r="AU2288" s="2">
        <v>41925</v>
      </c>
      <c r="AV2288" s="1">
        <v>1.8780000000000001</v>
      </c>
      <c r="AX2288" s="2">
        <v>41922</v>
      </c>
      <c r="AY2288" s="1">
        <v>1.7410000000000001</v>
      </c>
      <c r="BA2288" s="116">
        <v>41925</v>
      </c>
      <c r="BB2288" s="1">
        <v>1.1059000000000001</v>
      </c>
      <c r="BD2288" s="2">
        <v>41919</v>
      </c>
      <c r="BE2288" s="1">
        <v>0.19550000000000001</v>
      </c>
      <c r="BG2288" s="2">
        <v>42053</v>
      </c>
      <c r="BH2288" s="1">
        <v>2.0699999999999998</v>
      </c>
      <c r="BI2288" s="2"/>
      <c r="BJ2288" s="2">
        <v>42053</v>
      </c>
      <c r="BK2288" s="1">
        <v>1.52</v>
      </c>
      <c r="BM2288" s="2">
        <v>41926</v>
      </c>
      <c r="BN2288" s="1">
        <v>0.4375</v>
      </c>
    </row>
    <row r="2289" spans="2:66">
      <c r="B2289" s="2">
        <v>42438</v>
      </c>
      <c r="C2289" s="1">
        <v>1.63</v>
      </c>
      <c r="E2289" s="2">
        <v>41905</v>
      </c>
      <c r="F2289" s="1">
        <v>2.1930000000000001</v>
      </c>
      <c r="H2289" s="2">
        <v>41927</v>
      </c>
      <c r="I2289" s="1">
        <v>2.2869999999999999</v>
      </c>
      <c r="K2289" s="2">
        <v>41925</v>
      </c>
      <c r="L2289" s="1">
        <v>2.82</v>
      </c>
      <c r="N2289" s="2">
        <v>41933</v>
      </c>
      <c r="O2289" s="1">
        <v>2.4220000000000002</v>
      </c>
      <c r="Q2289" s="2">
        <v>41948</v>
      </c>
      <c r="R2289" s="1">
        <v>2.4350000000000001</v>
      </c>
      <c r="T2289" s="2">
        <v>41954</v>
      </c>
      <c r="U2289" s="1">
        <v>2.2675000000000001</v>
      </c>
      <c r="W2289" s="2">
        <v>41953</v>
      </c>
      <c r="X2289" s="1">
        <v>2.0750000000000002</v>
      </c>
      <c r="Z2289" s="2">
        <v>41941</v>
      </c>
      <c r="AA2289" s="1">
        <v>2.12</v>
      </c>
      <c r="AC2289" s="2">
        <v>41942</v>
      </c>
      <c r="AD2289" s="1">
        <v>2.0775000000000001</v>
      </c>
      <c r="AF2289" s="2">
        <v>42387</v>
      </c>
      <c r="AG2289" s="1">
        <v>0.62380000000000002</v>
      </c>
      <c r="AI2289" s="2">
        <v>41927</v>
      </c>
      <c r="AJ2289" s="1">
        <v>2.8980000000000001</v>
      </c>
      <c r="AL2289" s="2">
        <v>41928</v>
      </c>
      <c r="AM2289" s="1">
        <v>2.3014999999999999</v>
      </c>
      <c r="AO2289" s="2">
        <v>41926</v>
      </c>
      <c r="AP2289" s="1">
        <v>0.63380000000000003</v>
      </c>
      <c r="AR2289" s="2">
        <v>41919</v>
      </c>
      <c r="AS2289" s="1">
        <v>0.34100000000000003</v>
      </c>
      <c r="AU2289" s="2">
        <v>41926</v>
      </c>
      <c r="AV2289" s="1">
        <v>1.7989999999999999</v>
      </c>
      <c r="AX2289" s="2">
        <v>41925</v>
      </c>
      <c r="AY2289" s="1">
        <v>1.7495000000000001</v>
      </c>
      <c r="BA2289" s="116">
        <v>41926</v>
      </c>
      <c r="BB2289" s="1">
        <v>1.05</v>
      </c>
      <c r="BD2289" s="2">
        <v>41920</v>
      </c>
      <c r="BE2289" s="1">
        <v>0.19800000000000001</v>
      </c>
      <c r="BG2289" s="2">
        <v>42054</v>
      </c>
      <c r="BH2289" s="1">
        <v>2.11</v>
      </c>
      <c r="BI2289" s="2"/>
      <c r="BJ2289" s="2">
        <v>42054</v>
      </c>
      <c r="BK2289" s="1">
        <v>1.58</v>
      </c>
      <c r="BM2289" s="2">
        <v>41927</v>
      </c>
      <c r="BN2289" s="1">
        <v>0.40200000000000002</v>
      </c>
    </row>
    <row r="2290" spans="2:66">
      <c r="B2290" s="2">
        <v>42439</v>
      </c>
      <c r="C2290" s="1">
        <v>1.63</v>
      </c>
      <c r="E2290" s="2">
        <v>41906</v>
      </c>
      <c r="F2290" s="1">
        <v>2.1970000000000001</v>
      </c>
      <c r="H2290" s="2">
        <v>41928</v>
      </c>
      <c r="I2290" s="1">
        <v>2.25</v>
      </c>
      <c r="K2290" s="2">
        <v>41926</v>
      </c>
      <c r="L2290" s="1">
        <v>2.84</v>
      </c>
      <c r="N2290" s="2">
        <v>41934</v>
      </c>
      <c r="O2290" s="1">
        <v>2.415</v>
      </c>
      <c r="Q2290" s="2">
        <v>41949</v>
      </c>
      <c r="R2290" s="1">
        <v>2.44</v>
      </c>
      <c r="T2290" s="2">
        <v>41955</v>
      </c>
      <c r="U2290" s="1">
        <v>2.2925</v>
      </c>
      <c r="W2290" s="2">
        <v>41954</v>
      </c>
      <c r="X2290" s="1">
        <v>2.1375000000000002</v>
      </c>
      <c r="Z2290" s="2">
        <v>41942</v>
      </c>
      <c r="AA2290" s="1">
        <v>2.1025</v>
      </c>
      <c r="AC2290" s="2">
        <v>41943</v>
      </c>
      <c r="AD2290" s="1">
        <v>2.0425</v>
      </c>
      <c r="AF2290" s="2">
        <v>42388</v>
      </c>
      <c r="AG2290" s="1">
        <v>0.62429999999999997</v>
      </c>
      <c r="AI2290" s="2">
        <v>41928</v>
      </c>
      <c r="AJ2290" s="1">
        <v>2.9169999999999998</v>
      </c>
      <c r="AL2290" s="2">
        <v>41929</v>
      </c>
      <c r="AM2290" s="1">
        <v>2.3285</v>
      </c>
      <c r="AO2290" s="2">
        <v>41927</v>
      </c>
      <c r="AP2290" s="1">
        <v>0.57250000000000001</v>
      </c>
      <c r="AR2290" s="2">
        <v>41920</v>
      </c>
      <c r="AS2290" s="1">
        <v>0.3155</v>
      </c>
      <c r="AU2290" s="2">
        <v>41927</v>
      </c>
      <c r="AV2290" s="1">
        <v>1.7415</v>
      </c>
      <c r="AX2290" s="2">
        <v>41926</v>
      </c>
      <c r="AY2290" s="1">
        <v>1.6739999999999999</v>
      </c>
      <c r="BA2290" s="116">
        <v>41927</v>
      </c>
      <c r="BB2290" s="1">
        <v>1.0129999999999999</v>
      </c>
      <c r="BD2290" s="2">
        <v>41921</v>
      </c>
      <c r="BE2290" s="1">
        <v>0.20100000000000001</v>
      </c>
      <c r="BG2290" s="2">
        <v>42055</v>
      </c>
      <c r="BH2290" s="1">
        <v>2.13</v>
      </c>
      <c r="BI2290" s="2"/>
      <c r="BJ2290" s="2">
        <v>42055</v>
      </c>
      <c r="BK2290" s="1">
        <v>1.6099999999999999</v>
      </c>
      <c r="BM2290" s="2">
        <v>41928</v>
      </c>
      <c r="BN2290" s="1">
        <v>0.46920000000000001</v>
      </c>
    </row>
    <row r="2291" spans="2:66">
      <c r="B2291" s="2">
        <v>42440</v>
      </c>
      <c r="C2291" s="1">
        <v>1.63</v>
      </c>
      <c r="E2291" s="2">
        <v>41907</v>
      </c>
      <c r="F2291" s="1">
        <v>2.1949999999999998</v>
      </c>
      <c r="H2291" s="2">
        <v>41929</v>
      </c>
      <c r="I2291" s="1">
        <v>2.2450000000000001</v>
      </c>
      <c r="K2291" s="2">
        <v>41927</v>
      </c>
      <c r="L2291" s="1">
        <v>2.8250000000000002</v>
      </c>
      <c r="N2291" s="2">
        <v>41935</v>
      </c>
      <c r="O2291" s="1">
        <v>2.39</v>
      </c>
      <c r="Q2291" s="2">
        <v>41950</v>
      </c>
      <c r="R2291" s="1">
        <v>2.4824999999999999</v>
      </c>
      <c r="T2291" s="2">
        <v>41956</v>
      </c>
      <c r="U2291" s="1">
        <v>2.3125</v>
      </c>
      <c r="W2291" s="2">
        <v>41955</v>
      </c>
      <c r="X2291" s="1">
        <v>2.1625000000000001</v>
      </c>
      <c r="Z2291" s="2">
        <v>41943</v>
      </c>
      <c r="AA2291" s="1">
        <v>2.0575000000000001</v>
      </c>
      <c r="AC2291" s="2">
        <v>41946</v>
      </c>
      <c r="AD2291" s="1">
        <v>2.0274999999999999</v>
      </c>
      <c r="AF2291" s="2">
        <v>42389</v>
      </c>
      <c r="AG2291" s="1">
        <v>0.62129999999999996</v>
      </c>
      <c r="AI2291" s="2">
        <v>41929</v>
      </c>
      <c r="AJ2291" s="1">
        <v>2.9430000000000001</v>
      </c>
      <c r="AL2291" s="2">
        <v>41932</v>
      </c>
      <c r="AM2291" s="1">
        <v>2.3130000000000002</v>
      </c>
      <c r="AO2291" s="2">
        <v>41928</v>
      </c>
      <c r="AP2291" s="1">
        <v>0.62150000000000005</v>
      </c>
      <c r="AR2291" s="2">
        <v>41921</v>
      </c>
      <c r="AS2291" s="1">
        <v>0.314</v>
      </c>
      <c r="AU2291" s="2">
        <v>41928</v>
      </c>
      <c r="AV2291" s="1">
        <v>1.7955999999999999</v>
      </c>
      <c r="AX2291" s="2">
        <v>41927</v>
      </c>
      <c r="AY2291" s="1">
        <v>1.6179999999999999</v>
      </c>
      <c r="BA2291" s="116">
        <v>41928</v>
      </c>
      <c r="BB2291" s="1">
        <v>1.0860000000000001</v>
      </c>
      <c r="BD2291" s="2">
        <v>41922</v>
      </c>
      <c r="BE2291" s="1">
        <v>0.21299999999999999</v>
      </c>
      <c r="BG2291" s="2">
        <v>42058</v>
      </c>
      <c r="BH2291" s="1">
        <v>2.06</v>
      </c>
      <c r="BI2291" s="2"/>
      <c r="BJ2291" s="2">
        <v>42058</v>
      </c>
      <c r="BK2291" s="1">
        <v>1.56</v>
      </c>
      <c r="BM2291" s="2">
        <v>41929</v>
      </c>
      <c r="BN2291" s="1">
        <v>0.46800000000000003</v>
      </c>
    </row>
    <row r="2292" spans="2:66">
      <c r="B2292" s="2">
        <v>42443</v>
      </c>
      <c r="C2292" s="1">
        <v>1.63</v>
      </c>
      <c r="E2292" s="2">
        <v>41908</v>
      </c>
      <c r="F2292" s="1">
        <v>2.1949999999999998</v>
      </c>
      <c r="H2292" s="2">
        <v>41932</v>
      </c>
      <c r="I2292" s="1">
        <v>2.2570000000000001</v>
      </c>
      <c r="K2292" s="2">
        <v>41928</v>
      </c>
      <c r="L2292" s="1">
        <v>2.7349999999999999</v>
      </c>
      <c r="N2292" s="2">
        <v>41936</v>
      </c>
      <c r="O2292" s="1">
        <v>2.37</v>
      </c>
      <c r="Q2292" s="2">
        <v>41953</v>
      </c>
      <c r="R2292" s="1">
        <v>2.4925000000000002</v>
      </c>
      <c r="T2292" s="2">
        <v>41957</v>
      </c>
      <c r="U2292" s="1">
        <v>2.3125</v>
      </c>
      <c r="W2292" s="2">
        <v>41956</v>
      </c>
      <c r="X2292" s="1">
        <v>2.1800000000000002</v>
      </c>
      <c r="Z2292" s="2">
        <v>41946</v>
      </c>
      <c r="AA2292" s="1">
        <v>2.0299999999999998</v>
      </c>
      <c r="AC2292" s="2">
        <v>41947</v>
      </c>
      <c r="AD2292" s="1">
        <v>2.0150000000000001</v>
      </c>
      <c r="AF2292" s="2">
        <v>42390</v>
      </c>
      <c r="AG2292" s="1">
        <v>0.61860000000000004</v>
      </c>
      <c r="AI2292" s="2">
        <v>41932</v>
      </c>
      <c r="AJ2292" s="1">
        <v>2.931</v>
      </c>
      <c r="AL2292" s="2">
        <v>41933</v>
      </c>
      <c r="AM2292" s="1">
        <v>2.3410000000000002</v>
      </c>
      <c r="AO2292" s="2">
        <v>41929</v>
      </c>
      <c r="AP2292" s="1">
        <v>0.62749999999999995</v>
      </c>
      <c r="AR2292" s="2">
        <v>41922</v>
      </c>
      <c r="AS2292" s="1">
        <v>0.309</v>
      </c>
      <c r="AU2292" s="2">
        <v>41929</v>
      </c>
      <c r="AV2292" s="1">
        <v>1.8340000000000001</v>
      </c>
      <c r="AX2292" s="2">
        <v>41928</v>
      </c>
      <c r="AY2292" s="1">
        <v>1.6840000000000002</v>
      </c>
      <c r="BA2292" s="116">
        <v>41929</v>
      </c>
      <c r="BB2292" s="1">
        <v>1.1044</v>
      </c>
      <c r="BD2292" s="2">
        <v>41925</v>
      </c>
      <c r="BE2292" s="1">
        <v>0.2215</v>
      </c>
      <c r="BG2292" s="2">
        <v>42059</v>
      </c>
      <c r="BH2292" s="1">
        <v>1.99</v>
      </c>
      <c r="BI2292" s="2"/>
      <c r="BJ2292" s="2">
        <v>42059</v>
      </c>
      <c r="BK2292" s="1">
        <v>1.47</v>
      </c>
      <c r="BM2292" s="2">
        <v>41932</v>
      </c>
      <c r="BN2292" s="1">
        <v>0.45800000000000002</v>
      </c>
    </row>
    <row r="2293" spans="2:66">
      <c r="B2293" s="2">
        <v>42444</v>
      </c>
      <c r="C2293" s="1">
        <v>1.63</v>
      </c>
      <c r="E2293" s="2">
        <v>41911</v>
      </c>
      <c r="F2293" s="1">
        <v>2.1949999999999998</v>
      </c>
      <c r="H2293" s="2">
        <v>41933</v>
      </c>
      <c r="I2293" s="1">
        <v>2.242</v>
      </c>
      <c r="K2293" s="2">
        <v>41929</v>
      </c>
      <c r="L2293" s="1">
        <v>2.73</v>
      </c>
      <c r="N2293" s="2">
        <v>41939</v>
      </c>
      <c r="O2293" s="1">
        <v>2.3820000000000001</v>
      </c>
      <c r="Q2293" s="2">
        <v>41954</v>
      </c>
      <c r="R2293" s="1">
        <v>2.5274999999999999</v>
      </c>
      <c r="T2293" s="2">
        <v>41960</v>
      </c>
      <c r="U2293" s="1">
        <v>2.3025000000000002</v>
      </c>
      <c r="W2293" s="2">
        <v>41957</v>
      </c>
      <c r="X2293" s="1">
        <v>2.1775000000000002</v>
      </c>
      <c r="Z2293" s="2">
        <v>41947</v>
      </c>
      <c r="AA2293" s="1">
        <v>2.0125000000000002</v>
      </c>
      <c r="AC2293" s="2">
        <v>41948</v>
      </c>
      <c r="AD2293" s="1">
        <v>2.0125000000000002</v>
      </c>
      <c r="AF2293" s="2">
        <v>42391</v>
      </c>
      <c r="AG2293" s="1">
        <v>0.61909999999999998</v>
      </c>
      <c r="AI2293" s="2">
        <v>41933</v>
      </c>
      <c r="AJ2293" s="1">
        <v>2.952</v>
      </c>
      <c r="AL2293" s="2">
        <v>41934</v>
      </c>
      <c r="AM2293" s="1">
        <v>2.33</v>
      </c>
      <c r="AO2293" s="2">
        <v>41932</v>
      </c>
      <c r="AP2293" s="1">
        <v>0.60850000000000004</v>
      </c>
      <c r="AR2293" s="2">
        <v>41925</v>
      </c>
      <c r="AS2293" s="1">
        <v>0.30349999999999999</v>
      </c>
      <c r="AU2293" s="2">
        <v>41932</v>
      </c>
      <c r="AV2293" s="1">
        <v>1.8325</v>
      </c>
      <c r="AX2293" s="2">
        <v>41929</v>
      </c>
      <c r="AY2293" s="1">
        <v>1.7149999999999999</v>
      </c>
      <c r="BA2293" s="116">
        <v>41932</v>
      </c>
      <c r="BB2293" s="1">
        <v>1.0992</v>
      </c>
      <c r="BD2293" s="2">
        <v>41926</v>
      </c>
      <c r="BE2293" s="1">
        <v>0.21199999999999999</v>
      </c>
      <c r="BG2293" s="2">
        <v>42060</v>
      </c>
      <c r="BH2293" s="1">
        <v>1.96</v>
      </c>
      <c r="BI2293" s="2"/>
      <c r="BJ2293" s="2">
        <v>42060</v>
      </c>
      <c r="BK2293" s="1">
        <v>1.47</v>
      </c>
      <c r="BM2293" s="2">
        <v>41933</v>
      </c>
      <c r="BN2293" s="1">
        <v>0.47799999999999998</v>
      </c>
    </row>
    <row r="2294" spans="2:66">
      <c r="B2294" s="2">
        <v>42445</v>
      </c>
      <c r="C2294" s="1">
        <v>1.63</v>
      </c>
      <c r="E2294" s="2">
        <v>41912</v>
      </c>
      <c r="F2294" s="1">
        <v>2.1819999999999999</v>
      </c>
      <c r="H2294" s="2">
        <v>41934</v>
      </c>
      <c r="I2294" s="1">
        <v>2.2320000000000002</v>
      </c>
      <c r="K2294" s="2">
        <v>41932</v>
      </c>
      <c r="L2294" s="1">
        <v>2.7850000000000001</v>
      </c>
      <c r="N2294" s="2">
        <v>41940</v>
      </c>
      <c r="O2294" s="1">
        <v>2.3769999999999998</v>
      </c>
      <c r="Q2294" s="2">
        <v>41955</v>
      </c>
      <c r="R2294" s="1">
        <v>2.5550000000000002</v>
      </c>
      <c r="T2294" s="2">
        <v>41961</v>
      </c>
      <c r="U2294" s="1">
        <v>2.2827999999999999</v>
      </c>
      <c r="W2294" s="2">
        <v>41960</v>
      </c>
      <c r="X2294" s="1">
        <v>2.165</v>
      </c>
      <c r="Z2294" s="2">
        <v>41948</v>
      </c>
      <c r="AA2294" s="1">
        <v>2.0099999999999998</v>
      </c>
      <c r="AC2294" s="2">
        <v>41949</v>
      </c>
      <c r="AD2294" s="1">
        <v>2.0024999999999999</v>
      </c>
      <c r="AF2294" s="2">
        <v>42394</v>
      </c>
      <c r="AG2294" s="1">
        <v>0.62129999999999996</v>
      </c>
      <c r="AI2294" s="2">
        <v>41934</v>
      </c>
      <c r="AJ2294" s="1">
        <v>2.9470000000000001</v>
      </c>
      <c r="AL2294" s="2">
        <v>41935</v>
      </c>
      <c r="AM2294" s="1">
        <v>2.3935</v>
      </c>
      <c r="AO2294" s="2">
        <v>41933</v>
      </c>
      <c r="AP2294" s="1">
        <v>0.61399999999999999</v>
      </c>
      <c r="AR2294" s="2">
        <v>41926</v>
      </c>
      <c r="AS2294" s="1">
        <v>0.29649999999999999</v>
      </c>
      <c r="AU2294" s="2">
        <v>41933</v>
      </c>
      <c r="AV2294" s="1">
        <v>1.8660000000000001</v>
      </c>
      <c r="AX2294" s="2">
        <v>41932</v>
      </c>
      <c r="AY2294" s="1">
        <v>1.7130000000000001</v>
      </c>
      <c r="BA2294" s="116">
        <v>41933</v>
      </c>
      <c r="BB2294" s="1">
        <v>1.123</v>
      </c>
      <c r="BD2294" s="2">
        <v>41927</v>
      </c>
      <c r="BE2294" s="1">
        <v>0.20630000000000001</v>
      </c>
      <c r="BG2294" s="2">
        <v>42061</v>
      </c>
      <c r="BH2294" s="1">
        <v>2.0299999999999998</v>
      </c>
      <c r="BI2294" s="2"/>
      <c r="BJ2294" s="2">
        <v>42061</v>
      </c>
      <c r="BK2294" s="1">
        <v>1.54</v>
      </c>
      <c r="BM2294" s="2">
        <v>41934</v>
      </c>
      <c r="BN2294" s="1">
        <v>0.46700000000000003</v>
      </c>
    </row>
    <row r="2295" spans="2:66">
      <c r="B2295" s="2">
        <v>42446</v>
      </c>
      <c r="C2295" s="1">
        <v>1.63</v>
      </c>
      <c r="E2295" s="2">
        <v>41913</v>
      </c>
      <c r="F2295" s="1">
        <v>2.1269999999999998</v>
      </c>
      <c r="H2295" s="2">
        <v>41935</v>
      </c>
      <c r="I2295" s="1">
        <v>2.2160000000000002</v>
      </c>
      <c r="K2295" s="2">
        <v>41933</v>
      </c>
      <c r="L2295" s="1">
        <v>2.7570000000000001</v>
      </c>
      <c r="N2295" s="2">
        <v>41941</v>
      </c>
      <c r="O2295" s="1">
        <v>2.3650000000000002</v>
      </c>
      <c r="Q2295" s="2">
        <v>41956</v>
      </c>
      <c r="R2295" s="1">
        <v>2.5750000000000002</v>
      </c>
      <c r="T2295" s="2">
        <v>41962</v>
      </c>
      <c r="U2295" s="1">
        <v>2.2725</v>
      </c>
      <c r="W2295" s="2">
        <v>41961</v>
      </c>
      <c r="X2295" s="1">
        <v>2.1473</v>
      </c>
      <c r="Z2295" s="2">
        <v>41949</v>
      </c>
      <c r="AA2295" s="1">
        <v>2</v>
      </c>
      <c r="AC2295" s="2">
        <v>41950</v>
      </c>
      <c r="AD2295" s="1">
        <v>2.0049999999999999</v>
      </c>
      <c r="AF2295" s="2">
        <v>42395</v>
      </c>
      <c r="AG2295" s="1">
        <v>0.62109999999999999</v>
      </c>
      <c r="AI2295" s="2">
        <v>41935</v>
      </c>
      <c r="AJ2295" s="1">
        <v>3.0034999999999998</v>
      </c>
      <c r="AL2295" s="2">
        <v>41936</v>
      </c>
      <c r="AM2295" s="1">
        <v>2.3925000000000001</v>
      </c>
      <c r="AO2295" s="2">
        <v>41934</v>
      </c>
      <c r="AP2295" s="1">
        <v>0.60350000000000004</v>
      </c>
      <c r="AR2295" s="2">
        <v>41927</v>
      </c>
      <c r="AS2295" s="1">
        <v>0.29199999999999998</v>
      </c>
      <c r="AU2295" s="2">
        <v>41934</v>
      </c>
      <c r="AV2295" s="1">
        <v>1.85</v>
      </c>
      <c r="AX2295" s="2">
        <v>41933</v>
      </c>
      <c r="AY2295" s="1">
        <v>1.7389999999999999</v>
      </c>
      <c r="BA2295" s="116">
        <v>41934</v>
      </c>
      <c r="BB2295" s="1">
        <v>1.1056999999999999</v>
      </c>
      <c r="BD2295" s="2">
        <v>41928</v>
      </c>
      <c r="BE2295" s="1">
        <v>0.23449999999999999</v>
      </c>
      <c r="BG2295" s="2">
        <v>42062</v>
      </c>
      <c r="BH2295" s="1">
        <v>2</v>
      </c>
      <c r="BI2295" s="2"/>
      <c r="BJ2295" s="2">
        <v>42062</v>
      </c>
      <c r="BK2295" s="1">
        <v>1.5</v>
      </c>
      <c r="BM2295" s="2">
        <v>41935</v>
      </c>
      <c r="BN2295" s="1">
        <v>0.48799999999999999</v>
      </c>
    </row>
    <row r="2296" spans="2:66">
      <c r="B2296" s="2">
        <v>42447</v>
      </c>
      <c r="C2296" s="1">
        <v>1.63</v>
      </c>
      <c r="E2296" s="2">
        <v>41914</v>
      </c>
      <c r="F2296" s="1">
        <v>2.1269999999999998</v>
      </c>
      <c r="H2296" s="2">
        <v>41936</v>
      </c>
      <c r="I2296" s="1">
        <v>2.21</v>
      </c>
      <c r="K2296" s="2">
        <v>41934</v>
      </c>
      <c r="L2296" s="1">
        <v>2.7519999999999998</v>
      </c>
      <c r="N2296" s="2">
        <v>41942</v>
      </c>
      <c r="O2296" s="1">
        <v>2.3439999999999999</v>
      </c>
      <c r="Q2296" s="2">
        <v>41957</v>
      </c>
      <c r="R2296" s="1">
        <v>2.5775000000000001</v>
      </c>
      <c r="T2296" s="2">
        <v>41963</v>
      </c>
      <c r="U2296" s="1">
        <v>2.2374999999999998</v>
      </c>
      <c r="W2296" s="2">
        <v>41962</v>
      </c>
      <c r="X2296" s="1">
        <v>2.1349999999999998</v>
      </c>
      <c r="Z2296" s="2">
        <v>41950</v>
      </c>
      <c r="AA2296" s="1">
        <v>2.0074999999999998</v>
      </c>
      <c r="AC2296" s="2">
        <v>41953</v>
      </c>
      <c r="AD2296" s="1">
        <v>2.0150000000000001</v>
      </c>
      <c r="AF2296" s="2">
        <v>42396</v>
      </c>
      <c r="AG2296" s="1">
        <v>0.61809999999999998</v>
      </c>
      <c r="AI2296" s="2">
        <v>41936</v>
      </c>
      <c r="AJ2296" s="1">
        <v>3.0045000000000002</v>
      </c>
      <c r="AL2296" s="2">
        <v>41939</v>
      </c>
      <c r="AM2296" s="1">
        <v>2.3879999999999999</v>
      </c>
      <c r="AO2296" s="2">
        <v>41935</v>
      </c>
      <c r="AP2296" s="1">
        <v>0.6381</v>
      </c>
      <c r="AR2296" s="2">
        <v>41928</v>
      </c>
      <c r="AS2296" s="1">
        <v>0.3155</v>
      </c>
      <c r="AU2296" s="2">
        <v>41935</v>
      </c>
      <c r="AV2296" s="1">
        <v>1.8940000000000001</v>
      </c>
      <c r="AX2296" s="2">
        <v>41934</v>
      </c>
      <c r="AY2296" s="1">
        <v>1.7271000000000001</v>
      </c>
      <c r="BA2296" s="116">
        <v>41935</v>
      </c>
      <c r="BB2296" s="1">
        <v>1.1405000000000001</v>
      </c>
      <c r="BD2296" s="2">
        <v>41929</v>
      </c>
      <c r="BE2296" s="1">
        <v>0.22800000000000001</v>
      </c>
      <c r="BG2296" s="2">
        <v>42065</v>
      </c>
      <c r="BH2296" s="1">
        <v>2.08</v>
      </c>
      <c r="BI2296" s="2"/>
      <c r="BJ2296" s="2">
        <v>42065</v>
      </c>
      <c r="BK2296" s="1">
        <v>1.5699999999999998</v>
      </c>
      <c r="BM2296" s="2">
        <v>41936</v>
      </c>
      <c r="BN2296" s="1">
        <v>0.48949999999999999</v>
      </c>
    </row>
    <row r="2297" spans="2:66">
      <c r="B2297" s="2">
        <v>42450</v>
      </c>
      <c r="C2297" s="1">
        <v>1.63</v>
      </c>
      <c r="E2297" s="2">
        <v>41918</v>
      </c>
      <c r="F2297" s="1">
        <v>2.125</v>
      </c>
      <c r="H2297" s="2">
        <v>41939</v>
      </c>
      <c r="I2297" s="1">
        <v>2.2189999999999999</v>
      </c>
      <c r="K2297" s="2">
        <v>41935</v>
      </c>
      <c r="L2297" s="1">
        <v>2.722</v>
      </c>
      <c r="N2297" s="2">
        <v>41943</v>
      </c>
      <c r="O2297" s="1">
        <v>2.2949999999999999</v>
      </c>
      <c r="Q2297" s="2">
        <v>41960</v>
      </c>
      <c r="R2297" s="1">
        <v>2.57</v>
      </c>
      <c r="T2297" s="2">
        <v>41964</v>
      </c>
      <c r="U2297" s="1">
        <v>2.2324999999999999</v>
      </c>
      <c r="W2297" s="2">
        <v>41963</v>
      </c>
      <c r="X2297" s="1">
        <v>2.1</v>
      </c>
      <c r="Z2297" s="2">
        <v>41953</v>
      </c>
      <c r="AA2297" s="1">
        <v>2.0249999999999999</v>
      </c>
      <c r="AC2297" s="2">
        <v>41954</v>
      </c>
      <c r="AD2297" s="1">
        <v>2.0625</v>
      </c>
      <c r="AF2297" s="2">
        <v>42397</v>
      </c>
      <c r="AG2297" s="1">
        <v>0.61560000000000004</v>
      </c>
      <c r="AI2297" s="2">
        <v>41939</v>
      </c>
      <c r="AJ2297" s="1">
        <v>3.0005000000000002</v>
      </c>
      <c r="AL2297" s="2">
        <v>41940</v>
      </c>
      <c r="AM2297" s="1">
        <v>2.419</v>
      </c>
      <c r="AO2297" s="2">
        <v>41936</v>
      </c>
      <c r="AP2297" s="1">
        <v>0.63549999999999995</v>
      </c>
      <c r="AR2297" s="2">
        <v>41929</v>
      </c>
      <c r="AS2297" s="1">
        <v>0.3095</v>
      </c>
      <c r="AU2297" s="2">
        <v>41936</v>
      </c>
      <c r="AV2297" s="1">
        <v>1.875</v>
      </c>
      <c r="AX2297" s="2">
        <v>41935</v>
      </c>
      <c r="AY2297" s="1">
        <v>1.768</v>
      </c>
      <c r="BA2297" s="116">
        <v>41936</v>
      </c>
      <c r="BB2297" s="1">
        <v>1.131</v>
      </c>
      <c r="BD2297" s="2">
        <v>41932</v>
      </c>
      <c r="BE2297" s="1">
        <v>0.22550000000000001</v>
      </c>
      <c r="BG2297" s="2">
        <v>42066</v>
      </c>
      <c r="BH2297" s="1">
        <v>2.12</v>
      </c>
      <c r="BI2297" s="2"/>
      <c r="BJ2297" s="2">
        <v>42066</v>
      </c>
      <c r="BK2297" s="1">
        <v>1.6099999999999999</v>
      </c>
      <c r="BM2297" s="2">
        <v>41939</v>
      </c>
      <c r="BN2297" s="1">
        <v>0.48209999999999997</v>
      </c>
    </row>
    <row r="2298" spans="2:66">
      <c r="B2298" s="2">
        <v>42451</v>
      </c>
      <c r="C2298" s="1">
        <v>1.63</v>
      </c>
      <c r="E2298" s="2">
        <v>41919</v>
      </c>
      <c r="F2298" s="1">
        <v>2.1269999999999998</v>
      </c>
      <c r="H2298" s="2">
        <v>41940</v>
      </c>
      <c r="I2298" s="1">
        <v>2.2120000000000002</v>
      </c>
      <c r="K2298" s="2">
        <v>41936</v>
      </c>
      <c r="L2298" s="1">
        <v>2.7</v>
      </c>
      <c r="N2298" s="2">
        <v>41946</v>
      </c>
      <c r="O2298" s="1">
        <v>2.29</v>
      </c>
      <c r="Q2298" s="2">
        <v>41961</v>
      </c>
      <c r="R2298" s="1">
        <v>2.5499999999999998</v>
      </c>
      <c r="T2298" s="2">
        <v>41967</v>
      </c>
      <c r="U2298" s="1">
        <v>2.19</v>
      </c>
      <c r="W2298" s="2">
        <v>41964</v>
      </c>
      <c r="X2298" s="1">
        <v>2.0924999999999998</v>
      </c>
      <c r="Z2298" s="2">
        <v>41954</v>
      </c>
      <c r="AA2298" s="1">
        <v>2.085</v>
      </c>
      <c r="AC2298" s="2">
        <v>41955</v>
      </c>
      <c r="AD2298" s="1">
        <v>2.0699999999999998</v>
      </c>
      <c r="AF2298" s="2">
        <v>42398</v>
      </c>
      <c r="AG2298" s="1">
        <v>0.61260000000000003</v>
      </c>
      <c r="AI2298" s="2">
        <v>41940</v>
      </c>
      <c r="AJ2298" s="1">
        <v>3.0225</v>
      </c>
      <c r="AL2298" s="2">
        <v>41941</v>
      </c>
      <c r="AM2298" s="1">
        <v>2.4390000000000001</v>
      </c>
      <c r="AO2298" s="2">
        <v>41939</v>
      </c>
      <c r="AP2298" s="1">
        <v>0.63300000000000001</v>
      </c>
      <c r="AR2298" s="2">
        <v>41932</v>
      </c>
      <c r="AS2298" s="1">
        <v>0.29549999999999998</v>
      </c>
      <c r="AU2298" s="2">
        <v>41939</v>
      </c>
      <c r="AV2298" s="1">
        <v>1.8405</v>
      </c>
      <c r="AX2298" s="2">
        <v>41936</v>
      </c>
      <c r="AY2298" s="1">
        <v>1.7519</v>
      </c>
      <c r="BA2298" s="116">
        <v>41939</v>
      </c>
      <c r="BB2298" s="1">
        <v>1.1100000000000001</v>
      </c>
      <c r="BD2298" s="2">
        <v>41933</v>
      </c>
      <c r="BE2298" s="1">
        <v>0.23250000000000001</v>
      </c>
      <c r="BG2298" s="2">
        <v>42067</v>
      </c>
      <c r="BH2298" s="1">
        <v>2.12</v>
      </c>
      <c r="BJ2298" s="2">
        <v>42067</v>
      </c>
      <c r="BK2298" s="1">
        <v>1.6</v>
      </c>
      <c r="BM2298" s="2">
        <v>41940</v>
      </c>
      <c r="BN2298" s="1">
        <v>0.48449999999999999</v>
      </c>
    </row>
    <row r="2299" spans="2:66">
      <c r="B2299" s="2">
        <v>42452</v>
      </c>
      <c r="C2299" s="1">
        <v>1.63</v>
      </c>
      <c r="E2299" s="2">
        <v>41920</v>
      </c>
      <c r="F2299" s="1">
        <v>2.1269999999999998</v>
      </c>
      <c r="H2299" s="2">
        <v>41941</v>
      </c>
      <c r="I2299" s="1">
        <v>2.2050000000000001</v>
      </c>
      <c r="K2299" s="2">
        <v>41939</v>
      </c>
      <c r="L2299" s="1">
        <v>2.7199999999999998</v>
      </c>
      <c r="N2299" s="2">
        <v>41947</v>
      </c>
      <c r="O2299" s="1">
        <v>2.27</v>
      </c>
      <c r="Q2299" s="2">
        <v>41962</v>
      </c>
      <c r="R2299" s="1">
        <v>2.54</v>
      </c>
      <c r="T2299" s="2">
        <v>41968</v>
      </c>
      <c r="U2299" s="1">
        <v>2.1675</v>
      </c>
      <c r="W2299" s="2">
        <v>41967</v>
      </c>
      <c r="X2299" s="1">
        <v>2.0575000000000001</v>
      </c>
      <c r="Z2299" s="2">
        <v>41955</v>
      </c>
      <c r="AA2299" s="1">
        <v>2.1074999999999999</v>
      </c>
      <c r="AC2299" s="2">
        <v>41956</v>
      </c>
      <c r="AD2299" s="1">
        <v>2.0819999999999999</v>
      </c>
      <c r="AF2299" s="2">
        <v>42401</v>
      </c>
      <c r="AG2299" s="1">
        <v>0.61860000000000004</v>
      </c>
      <c r="AI2299" s="2">
        <v>41941</v>
      </c>
      <c r="AJ2299" s="1">
        <v>3.0065</v>
      </c>
      <c r="AL2299" s="2">
        <v>41942</v>
      </c>
      <c r="AM2299" s="1">
        <v>2.427</v>
      </c>
      <c r="AO2299" s="2">
        <v>41940</v>
      </c>
      <c r="AP2299" s="1">
        <v>0.63749999999999996</v>
      </c>
      <c r="AR2299" s="2">
        <v>41933</v>
      </c>
      <c r="AS2299" s="1">
        <v>0.30499999999999999</v>
      </c>
      <c r="AU2299" s="2">
        <v>41940</v>
      </c>
      <c r="AV2299" s="1">
        <v>1.8345</v>
      </c>
      <c r="AX2299" s="2">
        <v>41939</v>
      </c>
      <c r="AY2299" s="1">
        <v>1.722</v>
      </c>
      <c r="BA2299" s="116">
        <v>41940</v>
      </c>
      <c r="BB2299" s="1">
        <v>1.1120000000000001</v>
      </c>
      <c r="BD2299" s="2">
        <v>41934</v>
      </c>
      <c r="BE2299" s="1">
        <v>0.23330000000000001</v>
      </c>
      <c r="BG2299" s="2">
        <v>42068</v>
      </c>
      <c r="BH2299" s="1">
        <v>2.11</v>
      </c>
      <c r="BJ2299" s="2">
        <v>42068</v>
      </c>
      <c r="BK2299" s="1">
        <v>1.5699999999999998</v>
      </c>
      <c r="BM2299" s="2">
        <v>41941</v>
      </c>
      <c r="BN2299" s="1">
        <v>0.49399999999999999</v>
      </c>
    </row>
    <row r="2300" spans="2:66">
      <c r="B2300" s="2">
        <v>42453</v>
      </c>
      <c r="C2300" s="1">
        <v>1.63</v>
      </c>
      <c r="E2300" s="2">
        <v>41922</v>
      </c>
      <c r="F2300" s="1">
        <v>2.1179999999999999</v>
      </c>
      <c r="H2300" s="2">
        <v>41942</v>
      </c>
      <c r="I2300" s="1">
        <v>2.1949999999999998</v>
      </c>
      <c r="K2300" s="2">
        <v>41940</v>
      </c>
      <c r="L2300" s="1">
        <v>2.7149999999999999</v>
      </c>
      <c r="N2300" s="2">
        <v>41948</v>
      </c>
      <c r="O2300" s="1">
        <v>2.2749999999999999</v>
      </c>
      <c r="Q2300" s="2">
        <v>41963</v>
      </c>
      <c r="R2300" s="1">
        <v>2.5049999999999999</v>
      </c>
      <c r="T2300" s="2">
        <v>41969</v>
      </c>
      <c r="U2300" s="1">
        <v>2.1475</v>
      </c>
      <c r="W2300" s="2">
        <v>41968</v>
      </c>
      <c r="X2300" s="1">
        <v>2.0449999999999999</v>
      </c>
      <c r="Z2300" s="2">
        <v>41956</v>
      </c>
      <c r="AA2300" s="1">
        <v>2.12</v>
      </c>
      <c r="AC2300" s="2">
        <v>41957</v>
      </c>
      <c r="AD2300" s="1">
        <v>2.08</v>
      </c>
      <c r="AF2300" s="2">
        <v>42402</v>
      </c>
      <c r="AG2300" s="1">
        <v>0.61919999999999997</v>
      </c>
      <c r="AI2300" s="2">
        <v>41942</v>
      </c>
      <c r="AJ2300" s="1">
        <v>3.008</v>
      </c>
      <c r="AL2300" s="2">
        <v>41943</v>
      </c>
      <c r="AM2300" s="1">
        <v>2.46</v>
      </c>
      <c r="AO2300" s="2">
        <v>41941</v>
      </c>
      <c r="AP2300" s="1">
        <v>0.6885</v>
      </c>
      <c r="AR2300" s="2">
        <v>41934</v>
      </c>
      <c r="AS2300" s="1">
        <v>0.29849999999999999</v>
      </c>
      <c r="AU2300" s="2">
        <v>41941</v>
      </c>
      <c r="AV2300" s="1">
        <v>1.849</v>
      </c>
      <c r="AX2300" s="2">
        <v>41940</v>
      </c>
      <c r="AY2300" s="1">
        <v>1.716</v>
      </c>
      <c r="BA2300" s="116">
        <v>41941</v>
      </c>
      <c r="BB2300" s="1">
        <v>1.119</v>
      </c>
      <c r="BD2300" s="2">
        <v>41935</v>
      </c>
      <c r="BE2300" s="1">
        <v>0.23300000000000001</v>
      </c>
      <c r="BG2300" s="2">
        <v>42069</v>
      </c>
      <c r="BH2300" s="1">
        <v>2.2400000000000002</v>
      </c>
      <c r="BJ2300" s="2">
        <v>42069</v>
      </c>
      <c r="BK2300" s="1">
        <v>1.7</v>
      </c>
      <c r="BM2300" s="2">
        <v>41942</v>
      </c>
      <c r="BN2300" s="1">
        <v>0.46350000000000002</v>
      </c>
    </row>
    <row r="2301" spans="2:66">
      <c r="B2301" s="2">
        <v>42454</v>
      </c>
      <c r="C2301" s="1">
        <v>1.63</v>
      </c>
      <c r="E2301" s="2">
        <v>41925</v>
      </c>
      <c r="F2301" s="1">
        <v>2.1179999999999999</v>
      </c>
      <c r="H2301" s="2">
        <v>41943</v>
      </c>
      <c r="I2301" s="1">
        <v>2.145</v>
      </c>
      <c r="K2301" s="2">
        <v>41941</v>
      </c>
      <c r="L2301" s="1">
        <v>2.702</v>
      </c>
      <c r="N2301" s="2">
        <v>41949</v>
      </c>
      <c r="O2301" s="1">
        <v>2.2720000000000002</v>
      </c>
      <c r="Q2301" s="2">
        <v>41964</v>
      </c>
      <c r="R2301" s="1">
        <v>2.5</v>
      </c>
      <c r="T2301" s="2">
        <v>41970</v>
      </c>
      <c r="U2301" s="1">
        <v>2.165</v>
      </c>
      <c r="W2301" s="2">
        <v>41969</v>
      </c>
      <c r="X2301" s="1">
        <v>2.0375000000000001</v>
      </c>
      <c r="Z2301" s="2">
        <v>41957</v>
      </c>
      <c r="AA2301" s="1">
        <v>2.1175000000000002</v>
      </c>
      <c r="AC2301" s="2">
        <v>41960</v>
      </c>
      <c r="AD2301" s="1">
        <v>2.0724999999999998</v>
      </c>
      <c r="AF2301" s="2">
        <v>42403</v>
      </c>
      <c r="AG2301" s="1">
        <v>0.62060000000000004</v>
      </c>
      <c r="AI2301" s="2">
        <v>41943</v>
      </c>
      <c r="AJ2301" s="1">
        <v>3.0352999999999999</v>
      </c>
      <c r="AL2301" s="2">
        <v>41946</v>
      </c>
      <c r="AM2301" s="1">
        <v>2.4605000000000001</v>
      </c>
      <c r="AO2301" s="2">
        <v>41942</v>
      </c>
      <c r="AP2301" s="1">
        <v>0.67849999999999999</v>
      </c>
      <c r="AR2301" s="2">
        <v>41935</v>
      </c>
      <c r="AS2301" s="1">
        <v>0.30599999999999999</v>
      </c>
      <c r="AU2301" s="2">
        <v>41942</v>
      </c>
      <c r="AV2301" s="1">
        <v>1.802</v>
      </c>
      <c r="AX2301" s="2">
        <v>41941</v>
      </c>
      <c r="AY2301" s="1">
        <v>1.728</v>
      </c>
      <c r="BA2301" s="116">
        <v>41942</v>
      </c>
      <c r="BB2301" s="1">
        <v>1.0780000000000001</v>
      </c>
      <c r="BD2301" s="2">
        <v>41936</v>
      </c>
      <c r="BE2301" s="1">
        <v>0.23899999999999999</v>
      </c>
      <c r="BG2301" s="2">
        <v>42072</v>
      </c>
      <c r="BH2301" s="1">
        <v>2.2000000000000002</v>
      </c>
      <c r="BJ2301" s="2">
        <v>42072</v>
      </c>
      <c r="BK2301" s="1">
        <v>1.6600000000000001</v>
      </c>
      <c r="BM2301" s="2">
        <v>41943</v>
      </c>
      <c r="BN2301" s="1">
        <v>0.437</v>
      </c>
    </row>
    <row r="2302" spans="2:66">
      <c r="B2302" s="2">
        <v>42457</v>
      </c>
      <c r="C2302" s="1">
        <v>1.6099999999999999</v>
      </c>
      <c r="E2302" s="2">
        <v>41926</v>
      </c>
      <c r="F2302" s="1">
        <v>2.117</v>
      </c>
      <c r="H2302" s="2">
        <v>41946</v>
      </c>
      <c r="I2302" s="1">
        <v>2.117</v>
      </c>
      <c r="K2302" s="2">
        <v>41942</v>
      </c>
      <c r="L2302" s="1">
        <v>2.6850000000000001</v>
      </c>
      <c r="N2302" s="2">
        <v>41950</v>
      </c>
      <c r="O2302" s="1">
        <v>2.2999999999999998</v>
      </c>
      <c r="Q2302" s="2">
        <v>41967</v>
      </c>
      <c r="R2302" s="1">
        <v>2.4575</v>
      </c>
      <c r="T2302" s="2">
        <v>41971</v>
      </c>
      <c r="U2302" s="1">
        <v>2.125</v>
      </c>
      <c r="W2302" s="2">
        <v>41970</v>
      </c>
      <c r="X2302" s="1">
        <v>2.0575000000000001</v>
      </c>
      <c r="Z2302" s="2">
        <v>41960</v>
      </c>
      <c r="AA2302" s="1">
        <v>2.1025</v>
      </c>
      <c r="AC2302" s="2">
        <v>41961</v>
      </c>
      <c r="AD2302" s="1">
        <v>2.0649999999999999</v>
      </c>
      <c r="AF2302" s="2">
        <v>42404</v>
      </c>
      <c r="AG2302" s="1">
        <v>0.62019999999999997</v>
      </c>
      <c r="AI2302" s="2">
        <v>41946</v>
      </c>
      <c r="AJ2302" s="1">
        <v>3.0265</v>
      </c>
      <c r="AL2302" s="2">
        <v>41947</v>
      </c>
      <c r="AM2302" s="1">
        <v>2.4540000000000002</v>
      </c>
      <c r="AO2302" s="2">
        <v>41943</v>
      </c>
      <c r="AP2302" s="1">
        <v>0.69899999999999995</v>
      </c>
      <c r="AR2302" s="2">
        <v>41936</v>
      </c>
      <c r="AS2302" s="1">
        <v>0.3</v>
      </c>
      <c r="AU2302" s="2">
        <v>41943</v>
      </c>
      <c r="AV2302" s="1">
        <v>1.81</v>
      </c>
      <c r="AX2302" s="2">
        <v>41942</v>
      </c>
      <c r="AY2302" s="1">
        <v>1.681</v>
      </c>
      <c r="BA2302" s="116">
        <v>41943</v>
      </c>
      <c r="BB2302" s="1">
        <v>1.0645</v>
      </c>
      <c r="BD2302" s="2">
        <v>41939</v>
      </c>
      <c r="BE2302" s="1">
        <v>0.23699999999999999</v>
      </c>
      <c r="BG2302" s="2">
        <v>42073</v>
      </c>
      <c r="BH2302" s="1">
        <v>2.14</v>
      </c>
      <c r="BJ2302" s="2">
        <v>42073</v>
      </c>
      <c r="BK2302" s="1">
        <v>1.62</v>
      </c>
      <c r="BM2302" s="2">
        <v>41946</v>
      </c>
      <c r="BN2302" s="1">
        <v>0.45250000000000001</v>
      </c>
    </row>
    <row r="2303" spans="2:66">
      <c r="B2303" s="2">
        <v>42458</v>
      </c>
      <c r="C2303" s="1">
        <v>1.6099999999999999</v>
      </c>
      <c r="E2303" s="2">
        <v>41927</v>
      </c>
      <c r="F2303" s="1">
        <v>2.0779999999999998</v>
      </c>
      <c r="H2303" s="2">
        <v>41947</v>
      </c>
      <c r="I2303" s="1">
        <v>2.0950000000000002</v>
      </c>
      <c r="K2303" s="2">
        <v>41943</v>
      </c>
      <c r="L2303" s="1">
        <v>2.6550000000000002</v>
      </c>
      <c r="N2303" s="2">
        <v>41953</v>
      </c>
      <c r="O2303" s="1">
        <v>2.3220000000000001</v>
      </c>
      <c r="Q2303" s="2">
        <v>41968</v>
      </c>
      <c r="R2303" s="1">
        <v>2.4350000000000001</v>
      </c>
      <c r="T2303" s="2">
        <v>41974</v>
      </c>
      <c r="U2303" s="1">
        <v>2.12</v>
      </c>
      <c r="W2303" s="2">
        <v>41971</v>
      </c>
      <c r="X2303" s="1">
        <v>2.0299999999999998</v>
      </c>
      <c r="Z2303" s="2">
        <v>41961</v>
      </c>
      <c r="AA2303" s="1">
        <v>2.0874999999999999</v>
      </c>
      <c r="AC2303" s="2">
        <v>41962</v>
      </c>
      <c r="AD2303" s="1">
        <v>2.0499999999999998</v>
      </c>
      <c r="AF2303" s="2">
        <v>42405</v>
      </c>
      <c r="AG2303" s="1">
        <v>0.61970000000000003</v>
      </c>
      <c r="AI2303" s="2">
        <v>41947</v>
      </c>
      <c r="AJ2303" s="1">
        <v>3.0129999999999999</v>
      </c>
      <c r="AL2303" s="2">
        <v>41948</v>
      </c>
      <c r="AM2303" s="1">
        <v>2.4670000000000001</v>
      </c>
      <c r="AO2303" s="2">
        <v>41946</v>
      </c>
      <c r="AP2303" s="1">
        <v>0.71199999999999997</v>
      </c>
      <c r="AR2303" s="2">
        <v>41939</v>
      </c>
      <c r="AS2303" s="1">
        <v>0.3</v>
      </c>
      <c r="AU2303" s="2">
        <v>41946</v>
      </c>
      <c r="AV2303" s="1">
        <v>1.8244</v>
      </c>
      <c r="AX2303" s="2">
        <v>41943</v>
      </c>
      <c r="AY2303" s="1">
        <v>1.681</v>
      </c>
      <c r="BA2303" s="116">
        <v>41946</v>
      </c>
      <c r="BB2303" s="1">
        <v>1.0693999999999999</v>
      </c>
      <c r="BD2303" s="2">
        <v>41940</v>
      </c>
      <c r="BE2303" s="1">
        <v>0.23449999999999999</v>
      </c>
      <c r="BG2303" s="2">
        <v>42074</v>
      </c>
      <c r="BH2303" s="1">
        <v>2.11</v>
      </c>
      <c r="BJ2303" s="2">
        <v>42074</v>
      </c>
      <c r="BK2303" s="1">
        <v>1.6</v>
      </c>
      <c r="BM2303" s="2">
        <v>41947</v>
      </c>
      <c r="BN2303" s="1">
        <v>0.42630000000000001</v>
      </c>
    </row>
    <row r="2304" spans="2:66">
      <c r="B2304" s="2">
        <v>42459</v>
      </c>
      <c r="C2304" s="1">
        <v>1.6099999999999999</v>
      </c>
      <c r="E2304" s="2">
        <v>41928</v>
      </c>
      <c r="F2304" s="1">
        <v>2.0529999999999999</v>
      </c>
      <c r="H2304" s="2">
        <v>41948</v>
      </c>
      <c r="I2304" s="1">
        <v>2.0870000000000002</v>
      </c>
      <c r="K2304" s="2">
        <v>41946</v>
      </c>
      <c r="L2304" s="1">
        <v>2.665</v>
      </c>
      <c r="N2304" s="2">
        <v>41954</v>
      </c>
      <c r="O2304" s="1">
        <v>2.3719999999999999</v>
      </c>
      <c r="Q2304" s="2">
        <v>41969</v>
      </c>
      <c r="R2304" s="1">
        <v>2.415</v>
      </c>
      <c r="T2304" s="2">
        <v>41975</v>
      </c>
      <c r="U2304" s="1">
        <v>2.145</v>
      </c>
      <c r="W2304" s="2">
        <v>41974</v>
      </c>
      <c r="X2304" s="1">
        <v>2.0299999999999998</v>
      </c>
      <c r="Z2304" s="2">
        <v>41962</v>
      </c>
      <c r="AA2304" s="1">
        <v>2.0724999999999998</v>
      </c>
      <c r="AC2304" s="2">
        <v>41963</v>
      </c>
      <c r="AD2304" s="1">
        <v>2.0225</v>
      </c>
      <c r="AF2304" s="2">
        <v>42408</v>
      </c>
      <c r="AG2304" s="1">
        <v>0.621</v>
      </c>
      <c r="AI2304" s="2">
        <v>41948</v>
      </c>
      <c r="AJ2304" s="1">
        <v>3.0245000000000002</v>
      </c>
      <c r="AL2304" s="2">
        <v>41949</v>
      </c>
      <c r="AM2304" s="1">
        <v>2.508</v>
      </c>
      <c r="AO2304" s="2">
        <v>41947</v>
      </c>
      <c r="AP2304" s="1">
        <v>0.71099999999999997</v>
      </c>
      <c r="AR2304" s="2">
        <v>41940</v>
      </c>
      <c r="AS2304" s="1">
        <v>0.29899999999999999</v>
      </c>
      <c r="AU2304" s="2">
        <v>41947</v>
      </c>
      <c r="AV2304" s="1">
        <v>1.792</v>
      </c>
      <c r="AX2304" s="2">
        <v>41946</v>
      </c>
      <c r="AY2304" s="1">
        <v>1.6949999999999998</v>
      </c>
      <c r="BA2304" s="116">
        <v>41947</v>
      </c>
      <c r="BB2304" s="1">
        <v>1.0349999999999999</v>
      </c>
      <c r="BD2304" s="2">
        <v>41941</v>
      </c>
      <c r="BE2304" s="1">
        <v>0.24099999999999999</v>
      </c>
      <c r="BG2304" s="2">
        <v>42075</v>
      </c>
      <c r="BH2304" s="1">
        <v>2.1</v>
      </c>
      <c r="BJ2304" s="2">
        <v>42075</v>
      </c>
      <c r="BK2304" s="1">
        <v>1.5899999999999999</v>
      </c>
      <c r="BM2304" s="2">
        <v>41948</v>
      </c>
      <c r="BN2304" s="1">
        <v>0.43099999999999999</v>
      </c>
    </row>
    <row r="2305" spans="2:66">
      <c r="B2305" s="2">
        <v>42460</v>
      </c>
      <c r="C2305" s="1">
        <v>1.6099999999999999</v>
      </c>
      <c r="E2305" s="2">
        <v>41929</v>
      </c>
      <c r="F2305" s="1">
        <v>2.0499999999999998</v>
      </c>
      <c r="H2305" s="2">
        <v>41949</v>
      </c>
      <c r="I2305" s="1">
        <v>2.08</v>
      </c>
      <c r="K2305" s="2">
        <v>41947</v>
      </c>
      <c r="L2305" s="1">
        <v>2.63</v>
      </c>
      <c r="N2305" s="2">
        <v>41955</v>
      </c>
      <c r="O2305" s="1">
        <v>2.4050000000000002</v>
      </c>
      <c r="Q2305" s="2">
        <v>41970</v>
      </c>
      <c r="R2305" s="1">
        <v>2.4350000000000001</v>
      </c>
      <c r="T2305" s="2">
        <v>41976</v>
      </c>
      <c r="U2305" s="1">
        <v>2.2225000000000001</v>
      </c>
      <c r="W2305" s="2">
        <v>41975</v>
      </c>
      <c r="X2305" s="1">
        <v>2.0499999999999998</v>
      </c>
      <c r="Z2305" s="2">
        <v>41963</v>
      </c>
      <c r="AA2305" s="1">
        <v>2.0375000000000001</v>
      </c>
      <c r="AC2305" s="2">
        <v>41964</v>
      </c>
      <c r="AD2305" s="1">
        <v>2.02</v>
      </c>
      <c r="AF2305" s="2">
        <v>42409</v>
      </c>
      <c r="AG2305" s="1">
        <v>0.62050000000000005</v>
      </c>
      <c r="AI2305" s="2">
        <v>41949</v>
      </c>
      <c r="AJ2305" s="1">
        <v>3.0649999999999999</v>
      </c>
      <c r="AL2305" s="2">
        <v>41950</v>
      </c>
      <c r="AM2305" s="1">
        <v>2.4159999999999999</v>
      </c>
      <c r="AO2305" s="2">
        <v>41948</v>
      </c>
      <c r="AP2305" s="1">
        <v>0.72799999999999998</v>
      </c>
      <c r="AR2305" s="2">
        <v>41941</v>
      </c>
      <c r="AS2305" s="1">
        <v>0.316</v>
      </c>
      <c r="AU2305" s="2">
        <v>41948</v>
      </c>
      <c r="AV2305" s="1">
        <v>1.8065</v>
      </c>
      <c r="AX2305" s="2">
        <v>41947</v>
      </c>
      <c r="AY2305" s="1">
        <v>1.657</v>
      </c>
      <c r="BA2305" s="116">
        <v>41948</v>
      </c>
      <c r="BB2305" s="1">
        <v>1.0448999999999999</v>
      </c>
      <c r="BD2305" s="2">
        <v>41942</v>
      </c>
      <c r="BE2305" s="1">
        <v>0.22900000000000001</v>
      </c>
      <c r="BG2305" s="2">
        <v>42076</v>
      </c>
      <c r="BH2305" s="1">
        <v>2.13</v>
      </c>
      <c r="BJ2305" s="2">
        <v>42076</v>
      </c>
      <c r="BK2305" s="1">
        <v>1.6</v>
      </c>
      <c r="BM2305" s="2">
        <v>41949</v>
      </c>
      <c r="BN2305" s="1">
        <v>0.43149999999999999</v>
      </c>
    </row>
    <row r="2306" spans="2:66">
      <c r="B2306" s="2">
        <v>42461</v>
      </c>
      <c r="C2306" s="1">
        <v>1.6099999999999999</v>
      </c>
      <c r="E2306" s="2">
        <v>41932</v>
      </c>
      <c r="F2306" s="1">
        <v>2.0499999999999998</v>
      </c>
      <c r="H2306" s="2">
        <v>41950</v>
      </c>
      <c r="I2306" s="1">
        <v>2.09</v>
      </c>
      <c r="K2306" s="2">
        <v>41948</v>
      </c>
      <c r="L2306" s="1">
        <v>2.637</v>
      </c>
      <c r="N2306" s="2">
        <v>41956</v>
      </c>
      <c r="O2306" s="1">
        <v>2.4180000000000001</v>
      </c>
      <c r="Q2306" s="2">
        <v>41971</v>
      </c>
      <c r="R2306" s="1">
        <v>2.3849999999999998</v>
      </c>
      <c r="T2306" s="2">
        <v>41977</v>
      </c>
      <c r="U2306" s="1">
        <v>2.25</v>
      </c>
      <c r="W2306" s="2">
        <v>41976</v>
      </c>
      <c r="X2306" s="1">
        <v>2.1074999999999999</v>
      </c>
      <c r="Z2306" s="2">
        <v>41964</v>
      </c>
      <c r="AA2306" s="1">
        <v>2.0350000000000001</v>
      </c>
      <c r="AC2306" s="2">
        <v>41967</v>
      </c>
      <c r="AD2306" s="1">
        <v>2.0049999999999999</v>
      </c>
      <c r="AF2306" s="2">
        <v>42410</v>
      </c>
      <c r="AG2306" s="1">
        <v>0.61760000000000004</v>
      </c>
      <c r="AI2306" s="2">
        <v>41950</v>
      </c>
      <c r="AJ2306" s="1">
        <v>2.9830000000000001</v>
      </c>
      <c r="AL2306" s="2">
        <v>41953</v>
      </c>
      <c r="AM2306" s="1">
        <v>2.4729999999999999</v>
      </c>
      <c r="AO2306" s="2">
        <v>41949</v>
      </c>
      <c r="AP2306" s="1">
        <v>0.751</v>
      </c>
      <c r="AR2306" s="2">
        <v>41942</v>
      </c>
      <c r="AS2306" s="1">
        <v>0.313</v>
      </c>
      <c r="AU2306" s="2">
        <v>41949</v>
      </c>
      <c r="AV2306" s="1">
        <v>1.8178000000000001</v>
      </c>
      <c r="AX2306" s="2">
        <v>41948</v>
      </c>
      <c r="AY2306" s="1">
        <v>1.6739999999999999</v>
      </c>
      <c r="BA2306" s="116">
        <v>41949</v>
      </c>
      <c r="BB2306" s="1">
        <v>1.0505</v>
      </c>
      <c r="BD2306" s="2">
        <v>41943</v>
      </c>
      <c r="BE2306" s="1">
        <v>0.218</v>
      </c>
      <c r="BG2306" s="2">
        <v>42079</v>
      </c>
      <c r="BH2306" s="1">
        <v>2.1</v>
      </c>
      <c r="BJ2306" s="2">
        <v>42079</v>
      </c>
      <c r="BK2306" s="1">
        <v>1.5699999999999998</v>
      </c>
      <c r="BM2306" s="2">
        <v>41950</v>
      </c>
      <c r="BN2306" s="1">
        <v>0.41899999999999998</v>
      </c>
    </row>
    <row r="2307" spans="2:66">
      <c r="B2307" s="2">
        <v>42464</v>
      </c>
      <c r="C2307" s="1">
        <v>1.6099999999999999</v>
      </c>
      <c r="E2307" s="2">
        <v>41933</v>
      </c>
      <c r="F2307" s="1">
        <v>2.0470000000000002</v>
      </c>
      <c r="H2307" s="2">
        <v>41953</v>
      </c>
      <c r="I2307" s="1">
        <v>2.117</v>
      </c>
      <c r="K2307" s="2">
        <v>41949</v>
      </c>
      <c r="L2307" s="1">
        <v>2.6419999999999999</v>
      </c>
      <c r="N2307" s="2">
        <v>41957</v>
      </c>
      <c r="O2307" s="1">
        <v>2.407</v>
      </c>
      <c r="Q2307" s="2">
        <v>41974</v>
      </c>
      <c r="R2307" s="1">
        <v>2.37</v>
      </c>
      <c r="T2307" s="2">
        <v>41978</v>
      </c>
      <c r="U2307" s="1">
        <v>2.2599999999999998</v>
      </c>
      <c r="W2307" s="2">
        <v>41977</v>
      </c>
      <c r="X2307" s="1">
        <v>2.1349999999999998</v>
      </c>
      <c r="Z2307" s="2">
        <v>41967</v>
      </c>
      <c r="AA2307" s="1">
        <v>2.0049999999999999</v>
      </c>
      <c r="AC2307" s="2">
        <v>41968</v>
      </c>
      <c r="AD2307" s="1">
        <v>2.0024999999999999</v>
      </c>
      <c r="AF2307" s="2">
        <v>42411</v>
      </c>
      <c r="AG2307" s="1">
        <v>0.61719999999999997</v>
      </c>
      <c r="AI2307" s="2">
        <v>41953</v>
      </c>
      <c r="AJ2307" s="1">
        <v>3.0385</v>
      </c>
      <c r="AL2307" s="2">
        <v>41954</v>
      </c>
      <c r="AM2307" s="1">
        <v>2.4710000000000001</v>
      </c>
      <c r="AO2307" s="2">
        <v>41950</v>
      </c>
      <c r="AP2307" s="1">
        <v>0.70879999999999999</v>
      </c>
      <c r="AR2307" s="2">
        <v>41943</v>
      </c>
      <c r="AS2307" s="1">
        <v>0.32029999999999997</v>
      </c>
      <c r="AU2307" s="2">
        <v>41950</v>
      </c>
      <c r="AV2307" s="1">
        <v>1.79</v>
      </c>
      <c r="AX2307" s="2">
        <v>41949</v>
      </c>
      <c r="AY2307" s="1">
        <v>1.6830000000000001</v>
      </c>
      <c r="BA2307" s="116">
        <v>41950</v>
      </c>
      <c r="BB2307" s="1">
        <v>1.0333000000000001</v>
      </c>
      <c r="BD2307" s="2">
        <v>41946</v>
      </c>
      <c r="BE2307" s="1">
        <v>0.219</v>
      </c>
      <c r="BG2307" s="2">
        <v>42080</v>
      </c>
      <c r="BH2307" s="1">
        <v>2.06</v>
      </c>
      <c r="BJ2307" s="2">
        <v>42080</v>
      </c>
      <c r="BK2307" s="1">
        <v>1.56</v>
      </c>
      <c r="BM2307" s="2">
        <v>41953</v>
      </c>
      <c r="BN2307" s="1">
        <v>0.435</v>
      </c>
    </row>
    <row r="2308" spans="2:66">
      <c r="B2308" s="2">
        <v>42465</v>
      </c>
      <c r="C2308" s="1">
        <v>1.6099999999999999</v>
      </c>
      <c r="E2308" s="2">
        <v>41934</v>
      </c>
      <c r="F2308" s="1">
        <v>2.0470000000000002</v>
      </c>
      <c r="H2308" s="2">
        <v>41954</v>
      </c>
      <c r="I2308" s="1">
        <v>2.1789999999999998</v>
      </c>
      <c r="K2308" s="2">
        <v>41950</v>
      </c>
      <c r="L2308" s="1">
        <v>2.6749999999999998</v>
      </c>
      <c r="N2308" s="2">
        <v>41960</v>
      </c>
      <c r="O2308" s="1">
        <v>2.39</v>
      </c>
      <c r="Q2308" s="2">
        <v>41975</v>
      </c>
      <c r="R2308" s="1">
        <v>2.3975</v>
      </c>
      <c r="T2308" s="2">
        <v>41981</v>
      </c>
      <c r="U2308" s="1">
        <v>2.3449999999999998</v>
      </c>
      <c r="W2308" s="2">
        <v>41978</v>
      </c>
      <c r="X2308" s="1">
        <v>2.1375000000000002</v>
      </c>
      <c r="Z2308" s="2">
        <v>41968</v>
      </c>
      <c r="AA2308" s="1">
        <v>2.0024999999999999</v>
      </c>
      <c r="AC2308" s="2">
        <v>41969</v>
      </c>
      <c r="AD2308" s="1">
        <v>2.0074999999999998</v>
      </c>
      <c r="AF2308" s="2">
        <v>42412</v>
      </c>
      <c r="AG2308" s="1">
        <v>0.61819999999999997</v>
      </c>
      <c r="AI2308" s="2">
        <v>41954</v>
      </c>
      <c r="AJ2308" s="1">
        <v>3.0365000000000002</v>
      </c>
      <c r="AL2308" s="2">
        <v>41955</v>
      </c>
      <c r="AM2308" s="1">
        <v>2.4820000000000002</v>
      </c>
      <c r="AO2308" s="2">
        <v>41953</v>
      </c>
      <c r="AP2308" s="1">
        <v>0.73729999999999996</v>
      </c>
      <c r="AR2308" s="2">
        <v>41946</v>
      </c>
      <c r="AS2308" s="1">
        <v>0.32650000000000001</v>
      </c>
      <c r="AU2308" s="2">
        <v>41953</v>
      </c>
      <c r="AV2308" s="1">
        <v>1.79</v>
      </c>
      <c r="AX2308" s="2">
        <v>41950</v>
      </c>
      <c r="AY2308" s="1">
        <v>1.6583000000000001</v>
      </c>
      <c r="BA2308" s="116">
        <v>41953</v>
      </c>
      <c r="BB2308" s="1">
        <v>1.0429999999999999</v>
      </c>
      <c r="BD2308" s="2">
        <v>41947</v>
      </c>
      <c r="BE2308" s="1">
        <v>0.216</v>
      </c>
      <c r="BG2308" s="2">
        <v>42081</v>
      </c>
      <c r="BH2308" s="1">
        <v>1.9300000000000002</v>
      </c>
      <c r="BJ2308" s="2">
        <v>42081</v>
      </c>
      <c r="BK2308" s="1">
        <v>1.41</v>
      </c>
      <c r="BM2308" s="2">
        <v>41954</v>
      </c>
      <c r="BN2308" s="1">
        <v>0.43140000000000001</v>
      </c>
    </row>
    <row r="2309" spans="2:66">
      <c r="B2309" s="2">
        <v>42466</v>
      </c>
      <c r="C2309" s="1">
        <v>1.6099999999999999</v>
      </c>
      <c r="E2309" s="2">
        <v>41935</v>
      </c>
      <c r="F2309" s="1">
        <v>2.0470000000000002</v>
      </c>
      <c r="H2309" s="2">
        <v>41955</v>
      </c>
      <c r="I2309" s="1">
        <v>2.2050000000000001</v>
      </c>
      <c r="K2309" s="2">
        <v>41953</v>
      </c>
      <c r="L2309" s="1">
        <v>2.6859999999999999</v>
      </c>
      <c r="N2309" s="2">
        <v>41961</v>
      </c>
      <c r="O2309" s="1">
        <v>2.37</v>
      </c>
      <c r="Q2309" s="2">
        <v>41976</v>
      </c>
      <c r="R2309" s="1">
        <v>2.48</v>
      </c>
      <c r="T2309" s="2">
        <v>41982</v>
      </c>
      <c r="U2309" s="1">
        <v>2.2749999999999999</v>
      </c>
      <c r="W2309" s="2">
        <v>41981</v>
      </c>
      <c r="X2309" s="1">
        <v>2.2050000000000001</v>
      </c>
      <c r="Z2309" s="2">
        <v>41969</v>
      </c>
      <c r="AA2309" s="1">
        <v>2</v>
      </c>
      <c r="AC2309" s="2">
        <v>41970</v>
      </c>
      <c r="AD2309" s="1">
        <v>2.02</v>
      </c>
      <c r="AF2309" s="2">
        <v>42415</v>
      </c>
      <c r="AG2309" s="1">
        <v>0.61819999999999997</v>
      </c>
      <c r="AI2309" s="2">
        <v>41955</v>
      </c>
      <c r="AJ2309" s="1">
        <v>3.0474999999999999</v>
      </c>
      <c r="AL2309" s="2">
        <v>41956</v>
      </c>
      <c r="AM2309" s="1">
        <v>2.4415</v>
      </c>
      <c r="AO2309" s="2">
        <v>41954</v>
      </c>
      <c r="AP2309" s="1">
        <v>0.74299999999999999</v>
      </c>
      <c r="AR2309" s="2">
        <v>41947</v>
      </c>
      <c r="AS2309" s="1">
        <v>0.32700000000000001</v>
      </c>
      <c r="AU2309" s="2">
        <v>41954</v>
      </c>
      <c r="AV2309" s="1">
        <v>1.7829999999999999</v>
      </c>
      <c r="AX2309" s="2">
        <v>41953</v>
      </c>
      <c r="AY2309" s="1">
        <v>1.6600000000000001</v>
      </c>
      <c r="BA2309" s="116">
        <v>41954</v>
      </c>
      <c r="BB2309" s="1">
        <v>1.0365</v>
      </c>
      <c r="BD2309" s="2">
        <v>41948</v>
      </c>
      <c r="BE2309" s="1">
        <v>0.217</v>
      </c>
      <c r="BG2309" s="2">
        <v>42082</v>
      </c>
      <c r="BH2309" s="1">
        <v>1.98</v>
      </c>
      <c r="BJ2309" s="2">
        <v>42082</v>
      </c>
      <c r="BK2309" s="1">
        <v>1.48</v>
      </c>
      <c r="BM2309" s="2">
        <v>41955</v>
      </c>
      <c r="BN2309" s="1">
        <v>0.42199999999999999</v>
      </c>
    </row>
    <row r="2310" spans="2:66">
      <c r="B2310" s="2">
        <v>42467</v>
      </c>
      <c r="C2310" s="1">
        <v>1.6099999999999999</v>
      </c>
      <c r="E2310" s="2">
        <v>41936</v>
      </c>
      <c r="F2310" s="1">
        <v>2.0449999999999999</v>
      </c>
      <c r="H2310" s="2">
        <v>41956</v>
      </c>
      <c r="I2310" s="1">
        <v>2.214</v>
      </c>
      <c r="K2310" s="2">
        <v>41954</v>
      </c>
      <c r="L2310" s="1">
        <v>2.7170000000000001</v>
      </c>
      <c r="N2310" s="2">
        <v>41962</v>
      </c>
      <c r="O2310" s="1">
        <v>2.37</v>
      </c>
      <c r="Q2310" s="2">
        <v>41977</v>
      </c>
      <c r="R2310" s="1">
        <v>2.5074999999999998</v>
      </c>
      <c r="T2310" s="2">
        <v>41983</v>
      </c>
      <c r="U2310" s="1">
        <v>2.2925</v>
      </c>
      <c r="W2310" s="2">
        <v>41982</v>
      </c>
      <c r="X2310" s="1">
        <v>2.1375000000000002</v>
      </c>
      <c r="Z2310" s="2">
        <v>41970</v>
      </c>
      <c r="AA2310" s="1">
        <v>2.02</v>
      </c>
      <c r="AC2310" s="2">
        <v>41971</v>
      </c>
      <c r="AD2310" s="1">
        <v>2.0049999999999999</v>
      </c>
      <c r="AF2310" s="2">
        <v>42416</v>
      </c>
      <c r="AG2310" s="1">
        <v>0.61819999999999997</v>
      </c>
      <c r="AI2310" s="2">
        <v>41956</v>
      </c>
      <c r="AJ2310" s="1">
        <v>3.0129999999999999</v>
      </c>
      <c r="AL2310" s="2">
        <v>41957</v>
      </c>
      <c r="AM2310" s="1">
        <v>2.4264999999999999</v>
      </c>
      <c r="AO2310" s="2">
        <v>41955</v>
      </c>
      <c r="AP2310" s="1">
        <v>0.74399999999999999</v>
      </c>
      <c r="AR2310" s="2">
        <v>41948</v>
      </c>
      <c r="AS2310" s="1">
        <v>0.33650000000000002</v>
      </c>
      <c r="AU2310" s="2">
        <v>41955</v>
      </c>
      <c r="AV2310" s="1">
        <v>1.7677</v>
      </c>
      <c r="AX2310" s="2">
        <v>41954</v>
      </c>
      <c r="AY2310" s="1">
        <v>1.653</v>
      </c>
      <c r="BA2310" s="116">
        <v>41955</v>
      </c>
      <c r="BB2310" s="1">
        <v>1.0257000000000001</v>
      </c>
      <c r="BD2310" s="2">
        <v>41949</v>
      </c>
      <c r="BE2310" s="1">
        <v>0.21099999999999999</v>
      </c>
      <c r="BG2310" s="2">
        <v>42083</v>
      </c>
      <c r="BH2310" s="1">
        <v>1.9300000000000002</v>
      </c>
      <c r="BJ2310" s="2">
        <v>42083</v>
      </c>
      <c r="BK2310" s="1">
        <v>1.42</v>
      </c>
      <c r="BM2310" s="2">
        <v>41956</v>
      </c>
      <c r="BN2310" s="1">
        <v>0.40600000000000003</v>
      </c>
    </row>
    <row r="2311" spans="2:66">
      <c r="B2311" s="2">
        <v>42468</v>
      </c>
      <c r="C2311" s="1">
        <v>1.6099999999999999</v>
      </c>
      <c r="E2311" s="2">
        <v>41939</v>
      </c>
      <c r="F2311" s="1">
        <v>2.0449999999999999</v>
      </c>
      <c r="H2311" s="2">
        <v>41957</v>
      </c>
      <c r="I2311" s="1">
        <v>2.1949999999999998</v>
      </c>
      <c r="K2311" s="2">
        <v>41955</v>
      </c>
      <c r="L2311" s="1">
        <v>2.7589999999999999</v>
      </c>
      <c r="N2311" s="2">
        <v>41963</v>
      </c>
      <c r="O2311" s="1">
        <v>2.3449999999999998</v>
      </c>
      <c r="Q2311" s="2">
        <v>41978</v>
      </c>
      <c r="R2311" s="1">
        <v>2.5125000000000002</v>
      </c>
      <c r="T2311" s="2">
        <v>41984</v>
      </c>
      <c r="U2311" s="1">
        <v>2.2450000000000001</v>
      </c>
      <c r="W2311" s="2">
        <v>41983</v>
      </c>
      <c r="X2311" s="1">
        <v>2.15</v>
      </c>
      <c r="Z2311" s="2">
        <v>41971</v>
      </c>
      <c r="AA2311" s="1">
        <v>1.9975000000000001</v>
      </c>
      <c r="AC2311" s="2">
        <v>41974</v>
      </c>
      <c r="AD2311" s="1">
        <v>2.0099999999999998</v>
      </c>
      <c r="AF2311" s="2">
        <v>42417</v>
      </c>
      <c r="AG2311" s="1">
        <v>0.61939999999999995</v>
      </c>
      <c r="AI2311" s="2">
        <v>41957</v>
      </c>
      <c r="AJ2311" s="1">
        <v>2.9990000000000001</v>
      </c>
      <c r="AL2311" s="2">
        <v>41960</v>
      </c>
      <c r="AM2311" s="1">
        <v>2.4430000000000001</v>
      </c>
      <c r="AO2311" s="2">
        <v>41956</v>
      </c>
      <c r="AP2311" s="1">
        <v>0.72699999999999998</v>
      </c>
      <c r="AR2311" s="2">
        <v>41949</v>
      </c>
      <c r="AS2311" s="1">
        <v>0.34300000000000003</v>
      </c>
      <c r="AU2311" s="2">
        <v>41956</v>
      </c>
      <c r="AV2311" s="1">
        <v>1.74</v>
      </c>
      <c r="AX2311" s="2">
        <v>41955</v>
      </c>
      <c r="AY2311" s="1">
        <v>1.6419999999999999</v>
      </c>
      <c r="BA2311" s="116">
        <v>41956</v>
      </c>
      <c r="BB2311" s="1">
        <v>0.996</v>
      </c>
      <c r="BD2311" s="2">
        <v>41950</v>
      </c>
      <c r="BE2311" s="1">
        <v>0.20899999999999999</v>
      </c>
      <c r="BG2311" s="2">
        <v>42086</v>
      </c>
      <c r="BH2311" s="1">
        <v>1.92</v>
      </c>
      <c r="BJ2311" s="2">
        <v>42086</v>
      </c>
      <c r="BK2311" s="1">
        <v>1.41</v>
      </c>
      <c r="BM2311" s="2">
        <v>41957</v>
      </c>
      <c r="BN2311" s="1">
        <v>0.4</v>
      </c>
    </row>
    <row r="2312" spans="2:66">
      <c r="B2312" s="2">
        <v>42471</v>
      </c>
      <c r="C2312" s="1">
        <v>1.6099999999999999</v>
      </c>
      <c r="E2312" s="2">
        <v>41940</v>
      </c>
      <c r="F2312" s="1">
        <v>2.0449999999999999</v>
      </c>
      <c r="H2312" s="2">
        <v>41960</v>
      </c>
      <c r="I2312" s="1">
        <v>2.1869999999999998</v>
      </c>
      <c r="K2312" s="2">
        <v>41956</v>
      </c>
      <c r="L2312" s="1">
        <v>2.7770000000000001</v>
      </c>
      <c r="N2312" s="2">
        <v>41964</v>
      </c>
      <c r="O2312" s="1">
        <v>2.3570000000000002</v>
      </c>
      <c r="Q2312" s="2">
        <v>41981</v>
      </c>
      <c r="R2312" s="1">
        <v>2.5949999999999998</v>
      </c>
      <c r="T2312" s="2">
        <v>41985</v>
      </c>
      <c r="U2312" s="1">
        <v>2.2400000000000002</v>
      </c>
      <c r="W2312" s="2">
        <v>41984</v>
      </c>
      <c r="X2312" s="1">
        <v>2.1025</v>
      </c>
      <c r="Z2312" s="2">
        <v>41974</v>
      </c>
      <c r="AA2312" s="1">
        <v>2</v>
      </c>
      <c r="AC2312" s="2">
        <v>41975</v>
      </c>
      <c r="AD2312" s="1">
        <v>2.0175000000000001</v>
      </c>
      <c r="AF2312" s="2">
        <v>42418</v>
      </c>
      <c r="AG2312" s="1">
        <v>0.61819999999999997</v>
      </c>
      <c r="AI2312" s="2">
        <v>41960</v>
      </c>
      <c r="AJ2312" s="1">
        <v>3.0070000000000001</v>
      </c>
      <c r="AL2312" s="2">
        <v>41961</v>
      </c>
      <c r="AM2312" s="1">
        <v>2.4159999999999999</v>
      </c>
      <c r="AO2312" s="2">
        <v>41957</v>
      </c>
      <c r="AP2312" s="1">
        <v>0.71899999999999997</v>
      </c>
      <c r="AR2312" s="2">
        <v>41950</v>
      </c>
      <c r="AS2312" s="1">
        <v>0.32950000000000002</v>
      </c>
      <c r="AU2312" s="2">
        <v>41957</v>
      </c>
      <c r="AV2312" s="1">
        <v>1.72</v>
      </c>
      <c r="AX2312" s="2">
        <v>41956</v>
      </c>
      <c r="AY2312" s="1">
        <v>1.6114000000000002</v>
      </c>
      <c r="BA2312" s="116">
        <v>41957</v>
      </c>
      <c r="BB2312" s="1">
        <v>0.98599999999999999</v>
      </c>
      <c r="BD2312" s="2">
        <v>41953</v>
      </c>
      <c r="BE2312" s="1">
        <v>0.21279999999999999</v>
      </c>
      <c r="BG2312" s="2">
        <v>42087</v>
      </c>
      <c r="BH2312" s="1">
        <v>1.88</v>
      </c>
      <c r="BJ2312" s="2">
        <v>42087</v>
      </c>
      <c r="BK2312" s="1">
        <v>1.37</v>
      </c>
      <c r="BM2312" s="2">
        <v>41960</v>
      </c>
      <c r="BN2312" s="1">
        <v>0.42299999999999999</v>
      </c>
    </row>
    <row r="2313" spans="2:66">
      <c r="B2313" s="2">
        <v>42472</v>
      </c>
      <c r="C2313" s="1">
        <v>1.6099999999999999</v>
      </c>
      <c r="E2313" s="2">
        <v>41941</v>
      </c>
      <c r="F2313" s="1">
        <v>2.0430000000000001</v>
      </c>
      <c r="H2313" s="2">
        <v>41961</v>
      </c>
      <c r="I2313" s="1">
        <v>2.1800000000000002</v>
      </c>
      <c r="K2313" s="2">
        <v>41957</v>
      </c>
      <c r="L2313" s="1">
        <v>2.7749999999999999</v>
      </c>
      <c r="N2313" s="2">
        <v>41967</v>
      </c>
      <c r="O2313" s="1">
        <v>2.302</v>
      </c>
      <c r="Q2313" s="2">
        <v>41982</v>
      </c>
      <c r="R2313" s="1">
        <v>2.52</v>
      </c>
      <c r="T2313" s="2">
        <v>41988</v>
      </c>
      <c r="U2313" s="1">
        <v>2.2425000000000002</v>
      </c>
      <c r="W2313" s="2">
        <v>41985</v>
      </c>
      <c r="X2313" s="1">
        <v>2.1</v>
      </c>
      <c r="Z2313" s="2">
        <v>41975</v>
      </c>
      <c r="AA2313" s="1">
        <v>2.0150000000000001</v>
      </c>
      <c r="AC2313" s="2">
        <v>41976</v>
      </c>
      <c r="AD2313" s="1">
        <v>2.04</v>
      </c>
      <c r="AF2313" s="2">
        <v>42419</v>
      </c>
      <c r="AG2313" s="1">
        <v>0.61819999999999997</v>
      </c>
      <c r="AI2313" s="2">
        <v>41961</v>
      </c>
      <c r="AJ2313" s="1">
        <v>2.9820000000000002</v>
      </c>
      <c r="AL2313" s="2">
        <v>41962</v>
      </c>
      <c r="AM2313" s="1">
        <v>2.4584999999999999</v>
      </c>
      <c r="AO2313" s="2">
        <v>41960</v>
      </c>
      <c r="AP2313" s="1">
        <v>0.71199999999999997</v>
      </c>
      <c r="AR2313" s="2">
        <v>41953</v>
      </c>
      <c r="AS2313" s="1">
        <v>0.33900000000000002</v>
      </c>
      <c r="AU2313" s="2">
        <v>41960</v>
      </c>
      <c r="AV2313" s="1">
        <v>1.7410000000000001</v>
      </c>
      <c r="AX2313" s="2">
        <v>41957</v>
      </c>
      <c r="AY2313" s="1">
        <v>1.593</v>
      </c>
      <c r="BA2313" s="116">
        <v>41960</v>
      </c>
      <c r="BB2313" s="1">
        <v>1.008</v>
      </c>
      <c r="BD2313" s="2">
        <v>41954</v>
      </c>
      <c r="BE2313" s="1">
        <v>0.21249999999999999</v>
      </c>
      <c r="BG2313" s="2">
        <v>42088</v>
      </c>
      <c r="BH2313" s="1">
        <v>1.9300000000000002</v>
      </c>
      <c r="BJ2313" s="2">
        <v>42088</v>
      </c>
      <c r="BK2313" s="1">
        <v>1.41</v>
      </c>
      <c r="BM2313" s="2">
        <v>41961</v>
      </c>
      <c r="BN2313" s="1">
        <v>0.433</v>
      </c>
    </row>
    <row r="2314" spans="2:66">
      <c r="B2314" s="2">
        <v>42474</v>
      </c>
      <c r="C2314" s="1">
        <v>1.6099999999999999</v>
      </c>
      <c r="E2314" s="2">
        <v>41942</v>
      </c>
      <c r="F2314" s="1">
        <v>2.0419999999999998</v>
      </c>
      <c r="H2314" s="2">
        <v>41962</v>
      </c>
      <c r="I2314" s="1">
        <v>2.1819999999999999</v>
      </c>
      <c r="K2314" s="2">
        <v>41960</v>
      </c>
      <c r="L2314" s="1">
        <v>2.762</v>
      </c>
      <c r="N2314" s="2">
        <v>41968</v>
      </c>
      <c r="O2314" s="1">
        <v>2.2800000000000002</v>
      </c>
      <c r="Q2314" s="2">
        <v>41983</v>
      </c>
      <c r="R2314" s="1">
        <v>2.5375000000000001</v>
      </c>
      <c r="T2314" s="2">
        <v>41989</v>
      </c>
      <c r="U2314" s="1">
        <v>2.2324999999999999</v>
      </c>
      <c r="W2314" s="2">
        <v>41988</v>
      </c>
      <c r="X2314" s="1">
        <v>2.1074999999999999</v>
      </c>
      <c r="Z2314" s="2">
        <v>41976</v>
      </c>
      <c r="AA2314" s="1">
        <v>2.0649999999999999</v>
      </c>
      <c r="AC2314" s="2">
        <v>41977</v>
      </c>
      <c r="AD2314" s="1">
        <v>2.0550000000000002</v>
      </c>
      <c r="AF2314" s="2">
        <v>42422</v>
      </c>
      <c r="AG2314" s="1">
        <v>0.62460000000000004</v>
      </c>
      <c r="AI2314" s="2">
        <v>41962</v>
      </c>
      <c r="AJ2314" s="1">
        <v>3.0194999999999999</v>
      </c>
      <c r="AL2314" s="2">
        <v>41963</v>
      </c>
      <c r="AM2314" s="1">
        <v>2.4390000000000001</v>
      </c>
      <c r="AO2314" s="2">
        <v>41961</v>
      </c>
      <c r="AP2314" s="1">
        <v>0.70850000000000002</v>
      </c>
      <c r="AR2314" s="2">
        <v>41954</v>
      </c>
      <c r="AS2314" s="1">
        <v>0.34</v>
      </c>
      <c r="AU2314" s="2">
        <v>41961</v>
      </c>
      <c r="AV2314" s="1">
        <v>1.748</v>
      </c>
      <c r="AX2314" s="2">
        <v>41960</v>
      </c>
      <c r="AY2314" s="1">
        <v>1.6111</v>
      </c>
      <c r="BA2314" s="116">
        <v>41961</v>
      </c>
      <c r="BB2314" s="1">
        <v>1.01</v>
      </c>
      <c r="BD2314" s="2">
        <v>41955</v>
      </c>
      <c r="BE2314" s="1">
        <v>0.20899999999999999</v>
      </c>
      <c r="BG2314" s="2">
        <v>42089</v>
      </c>
      <c r="BH2314" s="1">
        <v>2.0099999999999998</v>
      </c>
      <c r="BJ2314" s="2">
        <v>42089</v>
      </c>
      <c r="BK2314" s="1">
        <v>1.47</v>
      </c>
      <c r="BM2314" s="2">
        <v>41962</v>
      </c>
      <c r="BN2314" s="1">
        <v>0.46079999999999999</v>
      </c>
    </row>
    <row r="2315" spans="2:66">
      <c r="B2315" s="2">
        <v>42475</v>
      </c>
      <c r="C2315" s="1">
        <v>1.6099999999999999</v>
      </c>
      <c r="E2315" s="2">
        <v>41943</v>
      </c>
      <c r="F2315" s="1">
        <v>2.0299999999999998</v>
      </c>
      <c r="H2315" s="2">
        <v>41963</v>
      </c>
      <c r="I2315" s="1">
        <v>2.1549999999999998</v>
      </c>
      <c r="K2315" s="2">
        <v>41961</v>
      </c>
      <c r="L2315" s="1">
        <v>2.7450000000000001</v>
      </c>
      <c r="N2315" s="2">
        <v>41969</v>
      </c>
      <c r="O2315" s="1">
        <v>2.27</v>
      </c>
      <c r="Q2315" s="2">
        <v>41984</v>
      </c>
      <c r="R2315" s="1">
        <v>2.4874999999999998</v>
      </c>
      <c r="T2315" s="2">
        <v>41990</v>
      </c>
      <c r="U2315" s="1">
        <v>2.2599999999999998</v>
      </c>
      <c r="W2315" s="2">
        <v>41989</v>
      </c>
      <c r="X2315" s="1">
        <v>2.1</v>
      </c>
      <c r="Z2315" s="2">
        <v>41977</v>
      </c>
      <c r="AA2315" s="1">
        <v>2.09</v>
      </c>
      <c r="AC2315" s="2">
        <v>41978</v>
      </c>
      <c r="AD2315" s="1">
        <v>2.0550000000000002</v>
      </c>
      <c r="AF2315" s="2">
        <v>42423</v>
      </c>
      <c r="AG2315" s="1">
        <v>0.62909999999999999</v>
      </c>
      <c r="AI2315" s="2">
        <v>41963</v>
      </c>
      <c r="AJ2315" s="1">
        <v>2.9990000000000001</v>
      </c>
      <c r="AL2315" s="2">
        <v>41964</v>
      </c>
      <c r="AM2315" s="1">
        <v>2.4104999999999999</v>
      </c>
      <c r="AO2315" s="2">
        <v>41962</v>
      </c>
      <c r="AP2315" s="1">
        <v>0.72450000000000003</v>
      </c>
      <c r="AR2315" s="2">
        <v>41955</v>
      </c>
      <c r="AS2315" s="1">
        <v>0.34300000000000003</v>
      </c>
      <c r="AU2315" s="2">
        <v>41962</v>
      </c>
      <c r="AV2315" s="1">
        <v>1.7861</v>
      </c>
      <c r="AX2315" s="2">
        <v>41961</v>
      </c>
      <c r="AY2315" s="1">
        <v>1.6179999999999999</v>
      </c>
      <c r="BA2315" s="116">
        <v>41962</v>
      </c>
      <c r="BB2315" s="1">
        <v>1.05</v>
      </c>
      <c r="BD2315" s="2">
        <v>41956</v>
      </c>
      <c r="BE2315" s="1">
        <v>0.20949999999999999</v>
      </c>
      <c r="BG2315" s="2">
        <v>42090</v>
      </c>
      <c r="BH2315" s="1">
        <v>1.95</v>
      </c>
      <c r="BJ2315" s="2">
        <v>42090</v>
      </c>
      <c r="BK2315" s="1">
        <v>1.42</v>
      </c>
      <c r="BM2315" s="2">
        <v>41963</v>
      </c>
      <c r="BN2315" s="1">
        <v>0.42899999999999999</v>
      </c>
    </row>
    <row r="2316" spans="2:66">
      <c r="B2316" s="2">
        <v>42478</v>
      </c>
      <c r="C2316" s="1">
        <v>1.6099999999999999</v>
      </c>
      <c r="E2316" s="2">
        <v>41946</v>
      </c>
      <c r="F2316" s="1">
        <v>2.02</v>
      </c>
      <c r="H2316" s="2">
        <v>41964</v>
      </c>
      <c r="I2316" s="1">
        <v>2.1659999999999999</v>
      </c>
      <c r="K2316" s="2">
        <v>41962</v>
      </c>
      <c r="L2316" s="1">
        <v>2.7410000000000001</v>
      </c>
      <c r="N2316" s="2">
        <v>41970</v>
      </c>
      <c r="O2316" s="1">
        <v>2.282</v>
      </c>
      <c r="Q2316" s="2">
        <v>41985</v>
      </c>
      <c r="R2316" s="1">
        <v>2.4824999999999999</v>
      </c>
      <c r="T2316" s="2">
        <v>41991</v>
      </c>
      <c r="U2316" s="1">
        <v>2.2875000000000001</v>
      </c>
      <c r="W2316" s="2">
        <v>41990</v>
      </c>
      <c r="X2316" s="1">
        <v>2.13</v>
      </c>
      <c r="Z2316" s="2">
        <v>41978</v>
      </c>
      <c r="AA2316" s="1">
        <v>2.09</v>
      </c>
      <c r="AC2316" s="2">
        <v>41981</v>
      </c>
      <c r="AD2316" s="1">
        <v>2.0924999999999998</v>
      </c>
      <c r="AF2316" s="2">
        <v>42424</v>
      </c>
      <c r="AG2316" s="1">
        <v>0.63460000000000005</v>
      </c>
      <c r="AI2316" s="2">
        <v>41964</v>
      </c>
      <c r="AJ2316" s="1">
        <v>2.9634999999999998</v>
      </c>
      <c r="AL2316" s="2">
        <v>41967</v>
      </c>
      <c r="AM2316" s="1">
        <v>2.4089999999999998</v>
      </c>
      <c r="AO2316" s="2">
        <v>41963</v>
      </c>
      <c r="AP2316" s="1">
        <v>0.71599999999999997</v>
      </c>
      <c r="AR2316" s="2">
        <v>41956</v>
      </c>
      <c r="AS2316" s="1">
        <v>0.33700000000000002</v>
      </c>
      <c r="AU2316" s="2">
        <v>41963</v>
      </c>
      <c r="AV2316" s="1">
        <v>1.7450000000000001</v>
      </c>
      <c r="AX2316" s="2">
        <v>41962</v>
      </c>
      <c r="AY2316" s="1">
        <v>1.659</v>
      </c>
      <c r="BA2316" s="116">
        <v>41963</v>
      </c>
      <c r="BB2316" s="1">
        <v>1.0049999999999999</v>
      </c>
      <c r="BD2316" s="2">
        <v>41957</v>
      </c>
      <c r="BE2316" s="1">
        <v>0.21249999999999999</v>
      </c>
      <c r="BG2316" s="2">
        <v>42093</v>
      </c>
      <c r="BH2316" s="1">
        <v>1.96</v>
      </c>
      <c r="BJ2316" s="2">
        <v>42093</v>
      </c>
      <c r="BK2316" s="1">
        <v>1.41</v>
      </c>
      <c r="BM2316" s="2">
        <v>41964</v>
      </c>
      <c r="BN2316" s="1">
        <v>0.41299999999999998</v>
      </c>
    </row>
    <row r="2317" spans="2:66">
      <c r="B2317" s="2">
        <v>42479</v>
      </c>
      <c r="C2317" s="1">
        <v>1.6099999999999999</v>
      </c>
      <c r="E2317" s="2">
        <v>41947</v>
      </c>
      <c r="F2317" s="1">
        <v>2.0019999999999998</v>
      </c>
      <c r="H2317" s="2">
        <v>41967</v>
      </c>
      <c r="I2317" s="1">
        <v>2.1219999999999999</v>
      </c>
      <c r="K2317" s="2">
        <v>41963</v>
      </c>
      <c r="L2317" s="1">
        <v>2.7149999999999999</v>
      </c>
      <c r="N2317" s="2">
        <v>41971</v>
      </c>
      <c r="O2317" s="1">
        <v>2.23</v>
      </c>
      <c r="Q2317" s="2">
        <v>41988</v>
      </c>
      <c r="R2317" s="1">
        <v>2.4849999999999999</v>
      </c>
      <c r="T2317" s="2">
        <v>41992</v>
      </c>
      <c r="U2317" s="1">
        <v>2.2875000000000001</v>
      </c>
      <c r="W2317" s="2">
        <v>41991</v>
      </c>
      <c r="X2317" s="1">
        <v>2.1524999999999999</v>
      </c>
      <c r="Z2317" s="2">
        <v>41981</v>
      </c>
      <c r="AA2317" s="1">
        <v>2.1349999999999998</v>
      </c>
      <c r="AC2317" s="2">
        <v>41982</v>
      </c>
      <c r="AD2317" s="1">
        <v>2.04</v>
      </c>
      <c r="AF2317" s="2">
        <v>42425</v>
      </c>
      <c r="AG2317" s="1">
        <v>0.63560000000000005</v>
      </c>
      <c r="AI2317" s="2">
        <v>41967</v>
      </c>
      <c r="AJ2317" s="1">
        <v>2.9695</v>
      </c>
      <c r="AL2317" s="2">
        <v>41968</v>
      </c>
      <c r="AM2317" s="1">
        <v>2.3614999999999999</v>
      </c>
      <c r="AO2317" s="2">
        <v>41964</v>
      </c>
      <c r="AP2317" s="1">
        <v>0.70799999999999996</v>
      </c>
      <c r="AR2317" s="2">
        <v>41957</v>
      </c>
      <c r="AS2317" s="1">
        <v>0.33600000000000002</v>
      </c>
      <c r="AU2317" s="2">
        <v>41964</v>
      </c>
      <c r="AV2317" s="1">
        <v>1.714</v>
      </c>
      <c r="AX2317" s="2">
        <v>41963</v>
      </c>
      <c r="AY2317" s="1">
        <v>1.6143999999999998</v>
      </c>
      <c r="BA2317" s="116">
        <v>41964</v>
      </c>
      <c r="BB2317" s="1">
        <v>0.97399999999999998</v>
      </c>
      <c r="BD2317" s="2">
        <v>41960</v>
      </c>
      <c r="BE2317" s="1">
        <v>0.215</v>
      </c>
      <c r="BG2317" s="2">
        <v>42094</v>
      </c>
      <c r="BH2317" s="1">
        <v>1.94</v>
      </c>
      <c r="BJ2317" s="2">
        <v>42094</v>
      </c>
      <c r="BK2317" s="1">
        <v>1.37</v>
      </c>
      <c r="BM2317" s="2">
        <v>41967</v>
      </c>
      <c r="BN2317" s="1">
        <v>0.41099999999999998</v>
      </c>
    </row>
    <row r="2318" spans="2:66">
      <c r="B2318" s="2">
        <v>42480</v>
      </c>
      <c r="C2318" s="1">
        <v>1.6099999999999999</v>
      </c>
      <c r="E2318" s="2">
        <v>41948</v>
      </c>
      <c r="F2318" s="1">
        <v>1.99</v>
      </c>
      <c r="H2318" s="2">
        <v>41968</v>
      </c>
      <c r="I2318" s="1">
        <v>2.1030000000000002</v>
      </c>
      <c r="K2318" s="2">
        <v>41964</v>
      </c>
      <c r="L2318" s="1">
        <v>2.73</v>
      </c>
      <c r="N2318" s="2">
        <v>41974</v>
      </c>
      <c r="O2318" s="1">
        <v>2.2320000000000002</v>
      </c>
      <c r="Q2318" s="2">
        <v>41989</v>
      </c>
      <c r="R2318" s="1">
        <v>2.4725000000000001</v>
      </c>
      <c r="T2318" s="2">
        <v>41995</v>
      </c>
      <c r="U2318" s="1">
        <v>2.2599999999999998</v>
      </c>
      <c r="W2318" s="2">
        <v>41992</v>
      </c>
      <c r="X2318" s="1">
        <v>2.15</v>
      </c>
      <c r="Z2318" s="2">
        <v>41982</v>
      </c>
      <c r="AA2318" s="1">
        <v>2.0724999999999998</v>
      </c>
      <c r="AC2318" s="2">
        <v>41983</v>
      </c>
      <c r="AD2318" s="1">
        <v>2.0474999999999999</v>
      </c>
      <c r="AF2318" s="2">
        <v>42426</v>
      </c>
      <c r="AG2318" s="1">
        <v>0.6351</v>
      </c>
      <c r="AI2318" s="2">
        <v>41968</v>
      </c>
      <c r="AJ2318" s="1">
        <v>2.9144999999999999</v>
      </c>
      <c r="AL2318" s="2">
        <v>41969</v>
      </c>
      <c r="AM2318" s="1">
        <v>2.3525</v>
      </c>
      <c r="AO2318" s="2">
        <v>41967</v>
      </c>
      <c r="AP2318" s="1">
        <v>0.71199999999999997</v>
      </c>
      <c r="AR2318" s="2">
        <v>41960</v>
      </c>
      <c r="AS2318" s="1">
        <v>0.33</v>
      </c>
      <c r="AU2318" s="2">
        <v>41967</v>
      </c>
      <c r="AV2318" s="1">
        <v>1.7170000000000001</v>
      </c>
      <c r="AX2318" s="2">
        <v>41964</v>
      </c>
      <c r="AY2318" s="1">
        <v>1.5832999999999999</v>
      </c>
      <c r="BA2318" s="116">
        <v>41967</v>
      </c>
      <c r="BB2318" s="1">
        <v>0.98040000000000005</v>
      </c>
      <c r="BD2318" s="2">
        <v>41961</v>
      </c>
      <c r="BE2318" s="1">
        <v>0.2233</v>
      </c>
      <c r="BG2318" s="2">
        <v>42095</v>
      </c>
      <c r="BH2318" s="1">
        <v>1.87</v>
      </c>
      <c r="BJ2318" s="2">
        <v>42095</v>
      </c>
      <c r="BK2318" s="1">
        <v>1.32</v>
      </c>
      <c r="BM2318" s="2">
        <v>41968</v>
      </c>
      <c r="BN2318" s="1">
        <v>0.40139999999999998</v>
      </c>
    </row>
    <row r="2319" spans="2:66">
      <c r="B2319" s="2">
        <v>42481</v>
      </c>
      <c r="C2319" s="1">
        <v>1.6099999999999999</v>
      </c>
      <c r="E2319" s="2">
        <v>41949</v>
      </c>
      <c r="F2319" s="1">
        <v>1.982</v>
      </c>
      <c r="H2319" s="2">
        <v>41969</v>
      </c>
      <c r="I2319" s="1">
        <v>2.097</v>
      </c>
      <c r="K2319" s="2">
        <v>41967</v>
      </c>
      <c r="L2319" s="1">
        <v>2.6749999999999998</v>
      </c>
      <c r="N2319" s="2">
        <v>41975</v>
      </c>
      <c r="O2319" s="1">
        <v>2.2570000000000001</v>
      </c>
      <c r="Q2319" s="2">
        <v>41990</v>
      </c>
      <c r="R2319" s="1">
        <v>2.4900000000000002</v>
      </c>
      <c r="T2319" s="2">
        <v>41996</v>
      </c>
      <c r="U2319" s="1">
        <v>2.25</v>
      </c>
      <c r="W2319" s="2">
        <v>41995</v>
      </c>
      <c r="X2319" s="1">
        <v>2.1349999999999998</v>
      </c>
      <c r="Z2319" s="2">
        <v>41983</v>
      </c>
      <c r="AA2319" s="1">
        <v>2.085</v>
      </c>
      <c r="AC2319" s="2">
        <v>41984</v>
      </c>
      <c r="AD2319" s="1">
        <v>2.0299999999999998</v>
      </c>
      <c r="AF2319" s="2">
        <v>42429</v>
      </c>
      <c r="AG2319" s="1">
        <v>0.6331</v>
      </c>
      <c r="AI2319" s="2">
        <v>41969</v>
      </c>
      <c r="AJ2319" s="1">
        <v>2.9115000000000002</v>
      </c>
      <c r="AL2319" s="2">
        <v>41970</v>
      </c>
      <c r="AM2319" s="1">
        <v>2.351</v>
      </c>
      <c r="AO2319" s="2">
        <v>41968</v>
      </c>
      <c r="AP2319" s="1">
        <v>0.70199999999999996</v>
      </c>
      <c r="AR2319" s="2">
        <v>41961</v>
      </c>
      <c r="AS2319" s="1">
        <v>0.3347</v>
      </c>
      <c r="AU2319" s="2">
        <v>41968</v>
      </c>
      <c r="AV2319" s="1">
        <v>1.6909999999999998</v>
      </c>
      <c r="AX2319" s="2">
        <v>41967</v>
      </c>
      <c r="AY2319" s="1">
        <v>1.5884</v>
      </c>
      <c r="BA2319" s="116">
        <v>41968</v>
      </c>
      <c r="BB2319" s="1">
        <v>0.94399999999999995</v>
      </c>
      <c r="BD2319" s="2">
        <v>41962</v>
      </c>
      <c r="BE2319" s="1">
        <v>0.23180000000000001</v>
      </c>
      <c r="BG2319" s="2">
        <v>42096</v>
      </c>
      <c r="BH2319" s="1">
        <v>1.92</v>
      </c>
      <c r="BJ2319" s="2">
        <v>42096</v>
      </c>
      <c r="BK2319" s="1">
        <v>1.35</v>
      </c>
      <c r="BM2319" s="2">
        <v>41969</v>
      </c>
      <c r="BN2319" s="1">
        <v>0.40039999999999998</v>
      </c>
    </row>
    <row r="2320" spans="2:66">
      <c r="B2320" s="2">
        <v>42482</v>
      </c>
      <c r="C2320" s="1">
        <v>1.6099999999999999</v>
      </c>
      <c r="E2320" s="2">
        <v>41950</v>
      </c>
      <c r="F2320" s="1">
        <v>1.982</v>
      </c>
      <c r="H2320" s="2">
        <v>41970</v>
      </c>
      <c r="I2320" s="1">
        <v>2.1150000000000002</v>
      </c>
      <c r="K2320" s="2">
        <v>41968</v>
      </c>
      <c r="L2320" s="1">
        <v>2.65</v>
      </c>
      <c r="N2320" s="2">
        <v>41976</v>
      </c>
      <c r="O2320" s="1">
        <v>2.33</v>
      </c>
      <c r="Q2320" s="2">
        <v>41991</v>
      </c>
      <c r="R2320" s="1">
        <v>2.5274999999999999</v>
      </c>
      <c r="T2320" s="2">
        <v>41997</v>
      </c>
      <c r="U2320" s="1">
        <v>2.2425000000000002</v>
      </c>
      <c r="W2320" s="2">
        <v>41996</v>
      </c>
      <c r="X2320" s="1">
        <v>2.133</v>
      </c>
      <c r="Z2320" s="2">
        <v>41984</v>
      </c>
      <c r="AA2320" s="1">
        <v>2.0499999999999998</v>
      </c>
      <c r="AC2320" s="2">
        <v>41985</v>
      </c>
      <c r="AD2320" s="1">
        <v>2.0299999999999998</v>
      </c>
      <c r="AF2320" s="2">
        <v>42430</v>
      </c>
      <c r="AG2320" s="1">
        <v>0.63160000000000005</v>
      </c>
      <c r="AI2320" s="2">
        <v>41970</v>
      </c>
      <c r="AJ2320" s="1">
        <v>2.9115000000000002</v>
      </c>
      <c r="AL2320" s="2">
        <v>41971</v>
      </c>
      <c r="AM2320" s="1">
        <v>2.2795000000000001</v>
      </c>
      <c r="AO2320" s="2">
        <v>41969</v>
      </c>
      <c r="AP2320" s="1">
        <v>0.70169999999999999</v>
      </c>
      <c r="AR2320" s="2">
        <v>41962</v>
      </c>
      <c r="AS2320" s="1">
        <v>0.33900000000000002</v>
      </c>
      <c r="AU2320" s="2">
        <v>41969</v>
      </c>
      <c r="AV2320" s="1">
        <v>1.6779999999999999</v>
      </c>
      <c r="AX2320" s="2">
        <v>41968</v>
      </c>
      <c r="AY2320" s="1">
        <v>1.5529999999999999</v>
      </c>
      <c r="BA2320" s="116">
        <v>41969</v>
      </c>
      <c r="BB2320" s="1">
        <v>0.94079999999999997</v>
      </c>
      <c r="BD2320" s="2">
        <v>41963</v>
      </c>
      <c r="BE2320" s="1">
        <v>0.221</v>
      </c>
      <c r="BG2320" s="2">
        <v>42097</v>
      </c>
      <c r="BH2320" s="1">
        <v>1.85</v>
      </c>
      <c r="BJ2320" s="2">
        <v>42097</v>
      </c>
      <c r="BK2320" s="1">
        <v>1.26</v>
      </c>
      <c r="BM2320" s="2">
        <v>41970</v>
      </c>
      <c r="BN2320" s="1">
        <v>0.39600000000000002</v>
      </c>
    </row>
    <row r="2321" spans="2:66">
      <c r="B2321" s="2">
        <v>42485</v>
      </c>
      <c r="C2321" s="1">
        <v>1.6099999999999999</v>
      </c>
      <c r="E2321" s="2">
        <v>41953</v>
      </c>
      <c r="F2321" s="1">
        <v>1.982</v>
      </c>
      <c r="H2321" s="2">
        <v>41971</v>
      </c>
      <c r="I2321" s="1">
        <v>2.077</v>
      </c>
      <c r="K2321" s="2">
        <v>41969</v>
      </c>
      <c r="L2321" s="1">
        <v>2.637</v>
      </c>
      <c r="N2321" s="2">
        <v>41977</v>
      </c>
      <c r="O2321" s="1">
        <v>2.37</v>
      </c>
      <c r="Q2321" s="2">
        <v>41992</v>
      </c>
      <c r="R2321" s="1">
        <v>2.5278</v>
      </c>
      <c r="T2321" s="2">
        <v>41998</v>
      </c>
      <c r="U2321" s="1">
        <v>2.2425000000000002</v>
      </c>
      <c r="W2321" s="2">
        <v>41997</v>
      </c>
      <c r="X2321" s="1">
        <v>2.1274999999999999</v>
      </c>
      <c r="Z2321" s="2">
        <v>41985</v>
      </c>
      <c r="AA2321" s="1">
        <v>2.0449999999999999</v>
      </c>
      <c r="AC2321" s="2">
        <v>41988</v>
      </c>
      <c r="AD2321" s="1">
        <v>2.0325000000000002</v>
      </c>
      <c r="AF2321" s="2">
        <v>42431</v>
      </c>
      <c r="AG2321" s="1">
        <v>0.63485000000000003</v>
      </c>
      <c r="AI2321" s="2">
        <v>41971</v>
      </c>
      <c r="AJ2321" s="1">
        <v>2.8525</v>
      </c>
      <c r="AL2321" s="2">
        <v>41974</v>
      </c>
      <c r="AM2321" s="1">
        <v>2.3454999999999999</v>
      </c>
      <c r="AO2321" s="2">
        <v>41970</v>
      </c>
      <c r="AP2321" s="1">
        <v>0.69550000000000001</v>
      </c>
      <c r="AR2321" s="2">
        <v>41963</v>
      </c>
      <c r="AS2321" s="1">
        <v>0.33500000000000002</v>
      </c>
      <c r="AU2321" s="2">
        <v>41970</v>
      </c>
      <c r="AV2321" s="1">
        <v>1.63</v>
      </c>
      <c r="AX2321" s="2">
        <v>41969</v>
      </c>
      <c r="AY2321" s="1">
        <v>1.5413000000000001</v>
      </c>
      <c r="BA2321" s="116">
        <v>41970</v>
      </c>
      <c r="BB2321" s="1">
        <v>0.91200000000000003</v>
      </c>
      <c r="BD2321" s="2">
        <v>41964</v>
      </c>
      <c r="BE2321" s="1">
        <v>0.21</v>
      </c>
      <c r="BG2321" s="2">
        <v>42100</v>
      </c>
      <c r="BH2321" s="1">
        <v>1.92</v>
      </c>
      <c r="BJ2321" s="2">
        <v>42100</v>
      </c>
      <c r="BK2321" s="1">
        <v>1.31</v>
      </c>
      <c r="BM2321" s="2">
        <v>41971</v>
      </c>
      <c r="BN2321" s="1">
        <v>0.39689999999999998</v>
      </c>
    </row>
    <row r="2322" spans="2:66">
      <c r="B2322" s="2">
        <v>42486</v>
      </c>
      <c r="C2322" s="1">
        <v>1.6099999999999999</v>
      </c>
      <c r="E2322" s="2">
        <v>41954</v>
      </c>
      <c r="F2322" s="1">
        <v>2.012</v>
      </c>
      <c r="H2322" s="2">
        <v>41974</v>
      </c>
      <c r="I2322" s="1">
        <v>2.0819999999999999</v>
      </c>
      <c r="K2322" s="2">
        <v>41970</v>
      </c>
      <c r="L2322" s="1">
        <v>2.649</v>
      </c>
      <c r="N2322" s="2">
        <v>41978</v>
      </c>
      <c r="O2322" s="1">
        <v>2.37</v>
      </c>
      <c r="Q2322" s="2">
        <v>41995</v>
      </c>
      <c r="R2322" s="1">
        <v>2.4925000000000002</v>
      </c>
      <c r="T2322" s="2">
        <v>41999</v>
      </c>
      <c r="U2322" s="1">
        <v>2.2475000000000001</v>
      </c>
      <c r="W2322" s="2">
        <v>41998</v>
      </c>
      <c r="X2322" s="1">
        <v>2.1274999999999999</v>
      </c>
      <c r="Z2322" s="2">
        <v>41988</v>
      </c>
      <c r="AA2322" s="1">
        <v>2.0550000000000002</v>
      </c>
      <c r="AC2322" s="2">
        <v>41989</v>
      </c>
      <c r="AD2322" s="1">
        <v>2.0350000000000001</v>
      </c>
      <c r="AF2322" s="2">
        <v>42432</v>
      </c>
      <c r="AG2322" s="1">
        <v>0.63560000000000005</v>
      </c>
      <c r="AI2322" s="2">
        <v>41974</v>
      </c>
      <c r="AJ2322" s="1">
        <v>2.9165000000000001</v>
      </c>
      <c r="AL2322" s="2">
        <v>41975</v>
      </c>
      <c r="AM2322" s="1">
        <v>2.4</v>
      </c>
      <c r="AO2322" s="2">
        <v>41971</v>
      </c>
      <c r="AP2322" s="1">
        <v>0.68200000000000005</v>
      </c>
      <c r="AR2322" s="2">
        <v>41964</v>
      </c>
      <c r="AS2322" s="1">
        <v>0.33600000000000002</v>
      </c>
      <c r="AU2322" s="2">
        <v>41971</v>
      </c>
      <c r="AV2322" s="1">
        <v>1.6240000000000001</v>
      </c>
      <c r="AX2322" s="2">
        <v>41970</v>
      </c>
      <c r="AY2322" s="1">
        <v>1.496</v>
      </c>
      <c r="BA2322" s="116">
        <v>41971</v>
      </c>
      <c r="BB2322" s="1">
        <v>0.90800000000000003</v>
      </c>
      <c r="BD2322" s="2">
        <v>41967</v>
      </c>
      <c r="BE2322" s="1">
        <v>0.20549999999999999</v>
      </c>
      <c r="BG2322" s="2">
        <v>42101</v>
      </c>
      <c r="BH2322" s="1">
        <v>1.8900000000000001</v>
      </c>
      <c r="BJ2322" s="2">
        <v>42101</v>
      </c>
      <c r="BK2322" s="1">
        <v>1.32</v>
      </c>
      <c r="BM2322" s="2">
        <v>41974</v>
      </c>
      <c r="BN2322" s="1">
        <v>0.441</v>
      </c>
    </row>
    <row r="2323" spans="2:66">
      <c r="B2323" s="2">
        <v>42487</v>
      </c>
      <c r="C2323" s="1">
        <v>1.6099999999999999</v>
      </c>
      <c r="E2323" s="2">
        <v>41955</v>
      </c>
      <c r="F2323" s="1">
        <v>2.0219999999999998</v>
      </c>
      <c r="H2323" s="2">
        <v>41975</v>
      </c>
      <c r="I2323" s="1">
        <v>2.077</v>
      </c>
      <c r="K2323" s="2">
        <v>41971</v>
      </c>
      <c r="L2323" s="1">
        <v>2.59</v>
      </c>
      <c r="N2323" s="2">
        <v>41981</v>
      </c>
      <c r="O2323" s="1">
        <v>2.4500000000000002</v>
      </c>
      <c r="Q2323" s="2">
        <v>41996</v>
      </c>
      <c r="R2323" s="1">
        <v>2.4950000000000001</v>
      </c>
      <c r="T2323" s="2">
        <v>42002</v>
      </c>
      <c r="U2323" s="1">
        <v>2.2250000000000001</v>
      </c>
      <c r="W2323" s="2">
        <v>41999</v>
      </c>
      <c r="X2323" s="1">
        <v>2.1324999999999998</v>
      </c>
      <c r="Z2323" s="2">
        <v>41989</v>
      </c>
      <c r="AA2323" s="1">
        <v>2.0499999999999998</v>
      </c>
      <c r="AC2323" s="2">
        <v>41990</v>
      </c>
      <c r="AD2323" s="1">
        <v>2.0575000000000001</v>
      </c>
      <c r="AF2323" s="2">
        <v>42433</v>
      </c>
      <c r="AG2323" s="1">
        <v>0.63349999999999995</v>
      </c>
      <c r="AI2323" s="2">
        <v>41975</v>
      </c>
      <c r="AJ2323" s="1">
        <v>2.9630000000000001</v>
      </c>
      <c r="AL2323" s="2">
        <v>41976</v>
      </c>
      <c r="AM2323" s="1">
        <v>2.3879999999999999</v>
      </c>
      <c r="AO2323" s="2">
        <v>41974</v>
      </c>
      <c r="AP2323" s="1">
        <v>0.69699999999999995</v>
      </c>
      <c r="AR2323" s="2">
        <v>41967</v>
      </c>
      <c r="AS2323" s="1">
        <v>0.33700000000000002</v>
      </c>
      <c r="AU2323" s="2">
        <v>41974</v>
      </c>
      <c r="AV2323" s="1">
        <v>1.6811</v>
      </c>
      <c r="AX2323" s="2">
        <v>41971</v>
      </c>
      <c r="AY2323" s="1">
        <v>1.4882</v>
      </c>
      <c r="BA2323" s="116">
        <v>41974</v>
      </c>
      <c r="BB2323" s="1">
        <v>0.96709999999999996</v>
      </c>
      <c r="BD2323" s="2">
        <v>41968</v>
      </c>
      <c r="BE2323" s="1">
        <v>0.20899999999999999</v>
      </c>
      <c r="BG2323" s="2">
        <v>42102</v>
      </c>
      <c r="BH2323" s="1">
        <v>1.92</v>
      </c>
      <c r="BJ2323" s="2">
        <v>42102</v>
      </c>
      <c r="BK2323" s="1">
        <v>1.35</v>
      </c>
      <c r="BM2323" s="2">
        <v>41975</v>
      </c>
      <c r="BN2323" s="1">
        <v>0.42430000000000001</v>
      </c>
    </row>
    <row r="2324" spans="2:66">
      <c r="B2324" s="2">
        <v>42488</v>
      </c>
      <c r="C2324" s="1">
        <v>1.6099999999999999</v>
      </c>
      <c r="E2324" s="2">
        <v>41956</v>
      </c>
      <c r="F2324" s="1">
        <v>2.0289999999999999</v>
      </c>
      <c r="H2324" s="2">
        <v>41976</v>
      </c>
      <c r="I2324" s="1">
        <v>2.117</v>
      </c>
      <c r="K2324" s="2">
        <v>41974</v>
      </c>
      <c r="L2324" s="1">
        <v>2.5869999999999997</v>
      </c>
      <c r="N2324" s="2">
        <v>41982</v>
      </c>
      <c r="O2324" s="1">
        <v>2.3970000000000002</v>
      </c>
      <c r="Q2324" s="2">
        <v>41997</v>
      </c>
      <c r="R2324" s="1">
        <v>2.4900000000000002</v>
      </c>
      <c r="T2324" s="2">
        <v>42003</v>
      </c>
      <c r="U2324" s="1">
        <v>2.2050000000000001</v>
      </c>
      <c r="W2324" s="2">
        <v>42002</v>
      </c>
      <c r="X2324" s="1">
        <v>2.12</v>
      </c>
      <c r="Z2324" s="2">
        <v>41990</v>
      </c>
      <c r="AA2324" s="1">
        <v>2.0825</v>
      </c>
      <c r="AC2324" s="2">
        <v>41991</v>
      </c>
      <c r="AD2324" s="1">
        <v>2.0649999999999999</v>
      </c>
      <c r="AF2324" s="2">
        <v>42436</v>
      </c>
      <c r="AG2324" s="1">
        <v>0.6361</v>
      </c>
      <c r="AI2324" s="2">
        <v>41976</v>
      </c>
      <c r="AJ2324" s="1">
        <v>2.9335</v>
      </c>
      <c r="AL2324" s="2">
        <v>41977</v>
      </c>
      <c r="AM2324" s="1">
        <v>2.3319999999999999</v>
      </c>
      <c r="AO2324" s="2">
        <v>41975</v>
      </c>
      <c r="AP2324" s="1">
        <v>0.73099999999999998</v>
      </c>
      <c r="AR2324" s="2">
        <v>41968</v>
      </c>
      <c r="AS2324" s="1">
        <v>0.33600000000000002</v>
      </c>
      <c r="AU2324" s="2">
        <v>41975</v>
      </c>
      <c r="AV2324" s="1">
        <v>1.6850000000000001</v>
      </c>
      <c r="AX2324" s="2">
        <v>41974</v>
      </c>
      <c r="AY2324" s="1">
        <v>1.5451000000000001</v>
      </c>
      <c r="BA2324" s="116">
        <v>41975</v>
      </c>
      <c r="BB2324" s="1">
        <v>0.97199999999999998</v>
      </c>
      <c r="BD2324" s="2">
        <v>41969</v>
      </c>
      <c r="BE2324" s="1">
        <v>0.20899999999999999</v>
      </c>
      <c r="BG2324" s="2">
        <v>42103</v>
      </c>
      <c r="BH2324" s="1">
        <v>1.97</v>
      </c>
      <c r="BJ2324" s="2">
        <v>42103</v>
      </c>
      <c r="BK2324" s="1">
        <v>1.4</v>
      </c>
      <c r="BM2324" s="2">
        <v>41976</v>
      </c>
      <c r="BN2324" s="1">
        <v>0.40400000000000003</v>
      </c>
    </row>
    <row r="2325" spans="2:66">
      <c r="B2325" s="2">
        <v>42489</v>
      </c>
      <c r="C2325" s="1">
        <v>1.6099999999999999</v>
      </c>
      <c r="E2325" s="2">
        <v>41957</v>
      </c>
      <c r="F2325" s="1">
        <v>2.0219999999999998</v>
      </c>
      <c r="H2325" s="2">
        <v>41977</v>
      </c>
      <c r="I2325" s="1">
        <v>2.165</v>
      </c>
      <c r="K2325" s="2">
        <v>41975</v>
      </c>
      <c r="L2325" s="1">
        <v>2.605</v>
      </c>
      <c r="N2325" s="2">
        <v>41983</v>
      </c>
      <c r="O2325" s="1">
        <v>2.41</v>
      </c>
      <c r="Q2325" s="2">
        <v>41998</v>
      </c>
      <c r="R2325" s="1">
        <v>2.4900000000000002</v>
      </c>
      <c r="T2325" s="2">
        <v>42004</v>
      </c>
      <c r="U2325" s="1">
        <v>2.2050000000000001</v>
      </c>
      <c r="W2325" s="2">
        <v>42003</v>
      </c>
      <c r="X2325" s="1">
        <v>2.1</v>
      </c>
      <c r="Z2325" s="2">
        <v>41991</v>
      </c>
      <c r="AA2325" s="1">
        <v>2.0975000000000001</v>
      </c>
      <c r="AC2325" s="2">
        <v>41992</v>
      </c>
      <c r="AD2325" s="1">
        <v>2.0625</v>
      </c>
      <c r="AF2325" s="2">
        <v>42437</v>
      </c>
      <c r="AG2325" s="1">
        <v>0.63514999999999999</v>
      </c>
      <c r="AI2325" s="2">
        <v>41977</v>
      </c>
      <c r="AJ2325" s="1">
        <v>2.8774999999999999</v>
      </c>
      <c r="AL2325" s="2">
        <v>41978</v>
      </c>
      <c r="AM2325" s="1">
        <v>2.3995000000000002</v>
      </c>
      <c r="AO2325" s="2">
        <v>41976</v>
      </c>
      <c r="AP2325" s="1">
        <v>0.755</v>
      </c>
      <c r="AR2325" s="2">
        <v>41969</v>
      </c>
      <c r="AS2325" s="1">
        <v>0.33400000000000002</v>
      </c>
      <c r="AU2325" s="2">
        <v>41976</v>
      </c>
      <c r="AV2325" s="1">
        <v>1.698</v>
      </c>
      <c r="AX2325" s="2">
        <v>41975</v>
      </c>
      <c r="AY2325" s="1">
        <v>1.548</v>
      </c>
      <c r="BA2325" s="116">
        <v>41976</v>
      </c>
      <c r="BB2325" s="1">
        <v>0.97699999999999998</v>
      </c>
      <c r="BD2325" s="2">
        <v>41970</v>
      </c>
      <c r="BE2325" s="1">
        <v>0.21</v>
      </c>
      <c r="BG2325" s="2">
        <v>42104</v>
      </c>
      <c r="BH2325" s="1">
        <v>1.96</v>
      </c>
      <c r="BJ2325" s="2">
        <v>42104</v>
      </c>
      <c r="BK2325" s="1">
        <v>1.41</v>
      </c>
      <c r="BM2325" s="2">
        <v>41977</v>
      </c>
      <c r="BN2325" s="1">
        <v>0.41160000000000002</v>
      </c>
    </row>
    <row r="2326" spans="2:66">
      <c r="B2326" s="2">
        <v>42492</v>
      </c>
      <c r="C2326" s="1">
        <v>1.6099999999999999</v>
      </c>
      <c r="E2326" s="2">
        <v>41960</v>
      </c>
      <c r="F2326" s="1">
        <v>2.0219999999999998</v>
      </c>
      <c r="H2326" s="2">
        <v>41978</v>
      </c>
      <c r="I2326" s="1">
        <v>2.1659999999999999</v>
      </c>
      <c r="K2326" s="2">
        <v>41976</v>
      </c>
      <c r="L2326" s="1">
        <v>2.6819999999999999</v>
      </c>
      <c r="N2326" s="2">
        <v>41984</v>
      </c>
      <c r="O2326" s="1">
        <v>2.3449999999999998</v>
      </c>
      <c r="Q2326" s="2">
        <v>41999</v>
      </c>
      <c r="R2326" s="1">
        <v>2.4925000000000002</v>
      </c>
      <c r="T2326" s="2">
        <v>42005</v>
      </c>
      <c r="U2326" s="1">
        <v>2.2050000000000001</v>
      </c>
      <c r="W2326" s="2">
        <v>42004</v>
      </c>
      <c r="X2326" s="1">
        <v>2.1</v>
      </c>
      <c r="Z2326" s="2">
        <v>41992</v>
      </c>
      <c r="AA2326" s="1">
        <v>2.0975000000000001</v>
      </c>
      <c r="AC2326" s="2">
        <v>41995</v>
      </c>
      <c r="AD2326" s="1">
        <v>2.06</v>
      </c>
      <c r="AF2326" s="2">
        <v>42438</v>
      </c>
      <c r="AG2326" s="1">
        <v>0.63460000000000005</v>
      </c>
      <c r="AI2326" s="2">
        <v>41978</v>
      </c>
      <c r="AJ2326" s="1">
        <v>2.9055</v>
      </c>
      <c r="AL2326" s="2">
        <v>41981</v>
      </c>
      <c r="AM2326" s="1">
        <v>2.355</v>
      </c>
      <c r="AO2326" s="2">
        <v>41977</v>
      </c>
      <c r="AP2326" s="1">
        <v>0.74119999999999997</v>
      </c>
      <c r="AR2326" s="2">
        <v>41970</v>
      </c>
      <c r="AS2326" s="1">
        <v>0.33189999999999997</v>
      </c>
      <c r="AU2326" s="2">
        <v>41977</v>
      </c>
      <c r="AV2326" s="1">
        <v>1.7014</v>
      </c>
      <c r="AX2326" s="2">
        <v>41976</v>
      </c>
      <c r="AY2326" s="1">
        <v>1.5620000000000001</v>
      </c>
      <c r="BA2326" s="116">
        <v>41977</v>
      </c>
      <c r="BB2326" s="1">
        <v>0.98440000000000005</v>
      </c>
      <c r="BD2326" s="2">
        <v>41971</v>
      </c>
      <c r="BE2326" s="1">
        <v>0.20799999999999999</v>
      </c>
      <c r="BG2326" s="2">
        <v>42107</v>
      </c>
      <c r="BH2326" s="1">
        <v>1.94</v>
      </c>
      <c r="BJ2326" s="2">
        <v>42107</v>
      </c>
      <c r="BK2326" s="1">
        <v>1.38</v>
      </c>
      <c r="BM2326" s="2">
        <v>41978</v>
      </c>
      <c r="BN2326" s="1">
        <v>0.42599999999999999</v>
      </c>
    </row>
    <row r="2327" spans="2:66">
      <c r="B2327" s="2">
        <v>42493</v>
      </c>
      <c r="C2327" s="1">
        <v>1.6099999999999999</v>
      </c>
      <c r="E2327" s="2">
        <v>41961</v>
      </c>
      <c r="F2327" s="1">
        <v>2.0219999999999998</v>
      </c>
      <c r="H2327" s="2">
        <v>41981</v>
      </c>
      <c r="I2327" s="1">
        <v>2.226</v>
      </c>
      <c r="K2327" s="2">
        <v>41977</v>
      </c>
      <c r="L2327" s="1">
        <v>2.7189999999999999</v>
      </c>
      <c r="N2327" s="2">
        <v>41985</v>
      </c>
      <c r="O2327" s="1">
        <v>2.327</v>
      </c>
      <c r="Q2327" s="2">
        <v>42002</v>
      </c>
      <c r="R2327" s="1">
        <v>2.4575</v>
      </c>
      <c r="T2327" s="2">
        <v>42006</v>
      </c>
      <c r="U2327" s="1">
        <v>2.2250000000000001</v>
      </c>
      <c r="W2327" s="2">
        <v>42005</v>
      </c>
      <c r="X2327" s="1">
        <v>2.1</v>
      </c>
      <c r="Z2327" s="2">
        <v>41995</v>
      </c>
      <c r="AA2327" s="1">
        <v>2.0874999999999999</v>
      </c>
      <c r="AC2327" s="2">
        <v>41996</v>
      </c>
      <c r="AD2327" s="1">
        <v>2.0575000000000001</v>
      </c>
      <c r="AF2327" s="2">
        <v>42439</v>
      </c>
      <c r="AG2327" s="1">
        <v>0.63234999999999997</v>
      </c>
      <c r="AI2327" s="2">
        <v>41981</v>
      </c>
      <c r="AJ2327" s="1">
        <v>2.8517000000000001</v>
      </c>
      <c r="AL2327" s="2">
        <v>41982</v>
      </c>
      <c r="AM2327" s="1">
        <v>2.3094999999999999</v>
      </c>
      <c r="AO2327" s="2">
        <v>41978</v>
      </c>
      <c r="AP2327" s="1">
        <v>0.84599999999999997</v>
      </c>
      <c r="AR2327" s="2">
        <v>41971</v>
      </c>
      <c r="AS2327" s="1">
        <v>0.32800000000000001</v>
      </c>
      <c r="AU2327" s="2">
        <v>41978</v>
      </c>
      <c r="AV2327" s="1">
        <v>1.7105999999999999</v>
      </c>
      <c r="AX2327" s="2">
        <v>41977</v>
      </c>
      <c r="AY2327" s="1">
        <v>1.569</v>
      </c>
      <c r="BA2327" s="116">
        <v>41978</v>
      </c>
      <c r="BB2327" s="1">
        <v>1.0049999999999999</v>
      </c>
      <c r="BD2327" s="2">
        <v>41974</v>
      </c>
      <c r="BE2327" s="1">
        <v>0.222</v>
      </c>
      <c r="BG2327" s="2">
        <v>42108</v>
      </c>
      <c r="BH2327" s="1">
        <v>1.9</v>
      </c>
      <c r="BJ2327" s="2">
        <v>42108</v>
      </c>
      <c r="BK2327" s="1">
        <v>1.34</v>
      </c>
      <c r="BM2327" s="2">
        <v>41981</v>
      </c>
      <c r="BN2327" s="1">
        <v>0.40439999999999998</v>
      </c>
    </row>
    <row r="2328" spans="2:66">
      <c r="B2328" s="2">
        <v>42494</v>
      </c>
      <c r="C2328" s="1">
        <v>1.6099999999999999</v>
      </c>
      <c r="E2328" s="2">
        <v>41962</v>
      </c>
      <c r="F2328" s="1">
        <v>2.02</v>
      </c>
      <c r="H2328" s="2">
        <v>41982</v>
      </c>
      <c r="I2328" s="1">
        <v>2.1709999999999998</v>
      </c>
      <c r="K2328" s="2">
        <v>41978</v>
      </c>
      <c r="L2328" s="1">
        <v>2.7240000000000002</v>
      </c>
      <c r="N2328" s="2">
        <v>41988</v>
      </c>
      <c r="O2328" s="1">
        <v>2.3410000000000002</v>
      </c>
      <c r="Q2328" s="2">
        <v>42003</v>
      </c>
      <c r="R2328" s="1">
        <v>2.44</v>
      </c>
      <c r="T2328" s="2">
        <v>42009</v>
      </c>
      <c r="U2328" s="1">
        <v>2.2025000000000001</v>
      </c>
      <c r="W2328" s="2">
        <v>42006</v>
      </c>
      <c r="X2328" s="1">
        <v>2.125</v>
      </c>
      <c r="Z2328" s="2">
        <v>41996</v>
      </c>
      <c r="AA2328" s="1">
        <v>2.085</v>
      </c>
      <c r="AC2328" s="2">
        <v>41997</v>
      </c>
      <c r="AD2328" s="1">
        <v>2.06</v>
      </c>
      <c r="AF2328" s="2">
        <v>42440</v>
      </c>
      <c r="AG2328" s="1">
        <v>0.63385000000000002</v>
      </c>
      <c r="AI2328" s="2">
        <v>41982</v>
      </c>
      <c r="AJ2328" s="1">
        <v>2.8170000000000002</v>
      </c>
      <c r="AL2328" s="2">
        <v>41983</v>
      </c>
      <c r="AM2328" s="1">
        <v>2.2599999999999998</v>
      </c>
      <c r="AO2328" s="2">
        <v>41981</v>
      </c>
      <c r="AP2328" s="1">
        <v>0.83899999999999997</v>
      </c>
      <c r="AR2328" s="2">
        <v>41974</v>
      </c>
      <c r="AS2328" s="1">
        <v>0.33</v>
      </c>
      <c r="AU2328" s="2">
        <v>41981</v>
      </c>
      <c r="AV2328" s="1">
        <v>1.6600000000000001</v>
      </c>
      <c r="AX2328" s="2">
        <v>41978</v>
      </c>
      <c r="AY2328" s="1">
        <v>1.5880000000000001</v>
      </c>
      <c r="BA2328" s="116">
        <v>41981</v>
      </c>
      <c r="BB2328" s="1">
        <v>0.95199999999999996</v>
      </c>
      <c r="BD2328" s="2">
        <v>41975</v>
      </c>
      <c r="BE2328" s="1">
        <v>0.21099999999999999</v>
      </c>
      <c r="BG2328" s="2">
        <v>42109</v>
      </c>
      <c r="BH2328" s="1">
        <v>1.9100000000000001</v>
      </c>
      <c r="BJ2328" s="2">
        <v>42109</v>
      </c>
      <c r="BK2328" s="1">
        <v>1.33</v>
      </c>
      <c r="BM2328" s="2">
        <v>41982</v>
      </c>
      <c r="BN2328" s="1">
        <v>0.41099999999999998</v>
      </c>
    </row>
    <row r="2329" spans="2:66">
      <c r="B2329" s="2">
        <v>42495</v>
      </c>
      <c r="C2329" s="1">
        <v>1.6099999999999999</v>
      </c>
      <c r="E2329" s="2">
        <v>41963</v>
      </c>
      <c r="F2329" s="1">
        <v>2.02</v>
      </c>
      <c r="H2329" s="2">
        <v>41983</v>
      </c>
      <c r="I2329" s="1">
        <v>2.177</v>
      </c>
      <c r="K2329" s="2">
        <v>41981</v>
      </c>
      <c r="L2329" s="1">
        <v>2.81</v>
      </c>
      <c r="N2329" s="2">
        <v>41989</v>
      </c>
      <c r="O2329" s="1">
        <v>2.3220000000000001</v>
      </c>
      <c r="Q2329" s="2">
        <v>42004</v>
      </c>
      <c r="R2329" s="1">
        <v>2.4375</v>
      </c>
      <c r="T2329" s="2">
        <v>42010</v>
      </c>
      <c r="U2329" s="1">
        <v>2.145</v>
      </c>
      <c r="W2329" s="2">
        <v>42009</v>
      </c>
      <c r="X2329" s="1">
        <v>2.0950000000000002</v>
      </c>
      <c r="Z2329" s="2">
        <v>41997</v>
      </c>
      <c r="AA2329" s="1">
        <v>2.08</v>
      </c>
      <c r="AC2329" s="2">
        <v>41998</v>
      </c>
      <c r="AD2329" s="1">
        <v>2.06</v>
      </c>
      <c r="AF2329" s="2">
        <v>42443</v>
      </c>
      <c r="AG2329" s="1">
        <v>0.63954999999999995</v>
      </c>
      <c r="AI2329" s="2">
        <v>41983</v>
      </c>
      <c r="AJ2329" s="1">
        <v>2.7715000000000001</v>
      </c>
      <c r="AL2329" s="2">
        <v>41984</v>
      </c>
      <c r="AM2329" s="1">
        <v>2.2685</v>
      </c>
      <c r="AO2329" s="2">
        <v>41982</v>
      </c>
      <c r="AP2329" s="1">
        <v>0.82550000000000001</v>
      </c>
      <c r="AR2329" s="2">
        <v>41975</v>
      </c>
      <c r="AS2329" s="1">
        <v>0.34799999999999998</v>
      </c>
      <c r="AU2329" s="2">
        <v>41982</v>
      </c>
      <c r="AV2329" s="1">
        <v>1.62</v>
      </c>
      <c r="AX2329" s="2">
        <v>41981</v>
      </c>
      <c r="AY2329" s="1">
        <v>1.5310000000000001</v>
      </c>
      <c r="BA2329" s="116">
        <v>41982</v>
      </c>
      <c r="BB2329" s="1">
        <v>0.9415</v>
      </c>
      <c r="BD2329" s="2">
        <v>41976</v>
      </c>
      <c r="BE2329" s="1">
        <v>0.20499999999999999</v>
      </c>
      <c r="BG2329" s="2">
        <v>42110</v>
      </c>
      <c r="BH2329" s="1">
        <v>1.9</v>
      </c>
      <c r="BJ2329" s="2">
        <v>42110</v>
      </c>
      <c r="BK2329" s="1">
        <v>1.31</v>
      </c>
      <c r="BM2329" s="2">
        <v>41983</v>
      </c>
      <c r="BN2329" s="1">
        <v>0.40300000000000002</v>
      </c>
    </row>
    <row r="2330" spans="2:66">
      <c r="B2330" s="2">
        <v>42499</v>
      </c>
      <c r="C2330" s="1">
        <v>1.6099999999999999</v>
      </c>
      <c r="E2330" s="2">
        <v>41964</v>
      </c>
      <c r="F2330" s="1">
        <v>2.02</v>
      </c>
      <c r="H2330" s="2">
        <v>41984</v>
      </c>
      <c r="I2330" s="1">
        <v>2.1219999999999999</v>
      </c>
      <c r="K2330" s="2">
        <v>41982</v>
      </c>
      <c r="L2330" s="1">
        <v>2.75</v>
      </c>
      <c r="N2330" s="2">
        <v>41990</v>
      </c>
      <c r="O2330" s="1">
        <v>2.36</v>
      </c>
      <c r="Q2330" s="2">
        <v>42005</v>
      </c>
      <c r="R2330" s="1">
        <v>2.4375</v>
      </c>
      <c r="T2330" s="2">
        <v>42011</v>
      </c>
      <c r="U2330" s="1">
        <v>2.1375000000000002</v>
      </c>
      <c r="W2330" s="2">
        <v>42010</v>
      </c>
      <c r="X2330" s="1">
        <v>2.0474999999999999</v>
      </c>
      <c r="Z2330" s="2">
        <v>41998</v>
      </c>
      <c r="AA2330" s="1">
        <v>2.08</v>
      </c>
      <c r="AC2330" s="2">
        <v>41999</v>
      </c>
      <c r="AD2330" s="1">
        <v>2.0575000000000001</v>
      </c>
      <c r="AF2330" s="2">
        <v>42444</v>
      </c>
      <c r="AG2330" s="1">
        <v>0.64195000000000002</v>
      </c>
      <c r="AI2330" s="2">
        <v>41984</v>
      </c>
      <c r="AJ2330" s="1">
        <v>2.7545000000000002</v>
      </c>
      <c r="AL2330" s="2">
        <v>41985</v>
      </c>
      <c r="AM2330" s="1">
        <v>2.1890000000000001</v>
      </c>
      <c r="AO2330" s="2">
        <v>41983</v>
      </c>
      <c r="AP2330" s="1">
        <v>0.7863</v>
      </c>
      <c r="AR2330" s="2">
        <v>41976</v>
      </c>
      <c r="AS2330" s="1">
        <v>0.35699999999999998</v>
      </c>
      <c r="AU2330" s="2">
        <v>41983</v>
      </c>
      <c r="AV2330" s="1">
        <v>1.5796000000000001</v>
      </c>
      <c r="AX2330" s="2">
        <v>41982</v>
      </c>
      <c r="AY2330" s="1">
        <v>1.5</v>
      </c>
      <c r="BA2330" s="116">
        <v>41983</v>
      </c>
      <c r="BB2330" s="1">
        <v>0.91700000000000004</v>
      </c>
      <c r="BD2330" s="2">
        <v>41977</v>
      </c>
      <c r="BE2330" s="1">
        <v>0.21099999999999999</v>
      </c>
      <c r="BG2330" s="2">
        <v>42111</v>
      </c>
      <c r="BH2330" s="1">
        <v>1.87</v>
      </c>
      <c r="BJ2330" s="2">
        <v>42111</v>
      </c>
      <c r="BK2330" s="1">
        <v>1.31</v>
      </c>
      <c r="BM2330" s="2">
        <v>41984</v>
      </c>
      <c r="BN2330" s="1">
        <v>0.40329999999999999</v>
      </c>
    </row>
    <row r="2331" spans="2:66">
      <c r="B2331" s="2">
        <v>42500</v>
      </c>
      <c r="C2331" s="1">
        <v>1.6</v>
      </c>
      <c r="E2331" s="2">
        <v>41967</v>
      </c>
      <c r="F2331" s="1">
        <v>2.0150000000000001</v>
      </c>
      <c r="H2331" s="2">
        <v>41985</v>
      </c>
      <c r="I2331" s="1">
        <v>2.109</v>
      </c>
      <c r="K2331" s="2">
        <v>41983</v>
      </c>
      <c r="L2331" s="1">
        <v>2.766</v>
      </c>
      <c r="N2331" s="2">
        <v>41991</v>
      </c>
      <c r="O2331" s="1">
        <v>2.3849999999999998</v>
      </c>
      <c r="Q2331" s="2">
        <v>42006</v>
      </c>
      <c r="R2331" s="1">
        <v>2.4750000000000001</v>
      </c>
      <c r="T2331" s="2">
        <v>42012</v>
      </c>
      <c r="U2331" s="1">
        <v>2.1349999999999998</v>
      </c>
      <c r="W2331" s="2">
        <v>42011</v>
      </c>
      <c r="X2331" s="1">
        <v>2.0375000000000001</v>
      </c>
      <c r="Z2331" s="2">
        <v>41999</v>
      </c>
      <c r="AA2331" s="1">
        <v>2.085</v>
      </c>
      <c r="AC2331" s="2">
        <v>42002</v>
      </c>
      <c r="AD2331" s="1">
        <v>2.0550000000000002</v>
      </c>
      <c r="AF2331" s="2">
        <v>42445</v>
      </c>
      <c r="AG2331" s="1">
        <v>0.63900000000000001</v>
      </c>
      <c r="AI2331" s="2">
        <v>41985</v>
      </c>
      <c r="AJ2331" s="1">
        <v>2.6804999999999999</v>
      </c>
      <c r="AL2331" s="2">
        <v>41988</v>
      </c>
      <c r="AM2331" s="1">
        <v>2.226</v>
      </c>
      <c r="AO2331" s="2">
        <v>41984</v>
      </c>
      <c r="AP2331" s="1">
        <v>0.81799999999999995</v>
      </c>
      <c r="AR2331" s="2">
        <v>41977</v>
      </c>
      <c r="AS2331" s="1">
        <v>0.35</v>
      </c>
      <c r="AU2331" s="2">
        <v>41984</v>
      </c>
      <c r="AV2331" s="1">
        <v>1.5752999999999999</v>
      </c>
      <c r="AX2331" s="2">
        <v>41983</v>
      </c>
      <c r="AY2331" s="1">
        <v>1.4550000000000001</v>
      </c>
      <c r="BA2331" s="116">
        <v>41984</v>
      </c>
      <c r="BB2331" s="1">
        <v>0.92359999999999998</v>
      </c>
      <c r="BD2331" s="2">
        <v>41978</v>
      </c>
      <c r="BE2331" s="1">
        <v>0.217</v>
      </c>
      <c r="BG2331" s="2">
        <v>42114</v>
      </c>
      <c r="BH2331" s="1">
        <v>1.9</v>
      </c>
      <c r="BJ2331" s="2">
        <v>42114</v>
      </c>
      <c r="BK2331" s="1">
        <v>1.33</v>
      </c>
      <c r="BM2331" s="2">
        <v>41985</v>
      </c>
      <c r="BN2331" s="1">
        <v>0.38800000000000001</v>
      </c>
    </row>
    <row r="2332" spans="2:66">
      <c r="B2332" s="2">
        <v>42501</v>
      </c>
      <c r="C2332" s="1">
        <v>1.6</v>
      </c>
      <c r="E2332" s="2">
        <v>41968</v>
      </c>
      <c r="F2332" s="1">
        <v>2.0150000000000001</v>
      </c>
      <c r="H2332" s="2">
        <v>41988</v>
      </c>
      <c r="I2332" s="1">
        <v>2.133</v>
      </c>
      <c r="K2332" s="2">
        <v>41984</v>
      </c>
      <c r="L2332" s="1">
        <v>2.6949999999999998</v>
      </c>
      <c r="N2332" s="2">
        <v>41992</v>
      </c>
      <c r="O2332" s="1">
        <v>2.37</v>
      </c>
      <c r="Q2332" s="2">
        <v>42009</v>
      </c>
      <c r="R2332" s="1">
        <v>2.44</v>
      </c>
      <c r="T2332" s="2">
        <v>42013</v>
      </c>
      <c r="U2332" s="1">
        <v>2.12</v>
      </c>
      <c r="W2332" s="2">
        <v>42012</v>
      </c>
      <c r="X2332" s="1">
        <v>2.0350000000000001</v>
      </c>
      <c r="Z2332" s="2">
        <v>42002</v>
      </c>
      <c r="AA2332" s="1">
        <v>2.0775000000000001</v>
      </c>
      <c r="AC2332" s="2">
        <v>42003</v>
      </c>
      <c r="AD2332" s="1">
        <v>2.04</v>
      </c>
      <c r="AF2332" s="2">
        <v>42446</v>
      </c>
      <c r="AG2332" s="1">
        <v>0.62339999999999995</v>
      </c>
      <c r="AI2332" s="2">
        <v>41988</v>
      </c>
      <c r="AJ2332" s="1">
        <v>2.6884999999999999</v>
      </c>
      <c r="AL2332" s="2">
        <v>41989</v>
      </c>
      <c r="AM2332" s="1">
        <v>2.1680000000000001</v>
      </c>
      <c r="AO2332" s="2">
        <v>41985</v>
      </c>
      <c r="AP2332" s="1">
        <v>0.76849999999999996</v>
      </c>
      <c r="AR2332" s="2">
        <v>41978</v>
      </c>
      <c r="AS2332" s="1">
        <v>0.39900000000000002</v>
      </c>
      <c r="AU2332" s="2">
        <v>41985</v>
      </c>
      <c r="AV2332" s="1">
        <v>1.498</v>
      </c>
      <c r="AX2332" s="2">
        <v>41984</v>
      </c>
      <c r="AY2332" s="1">
        <v>1.4550000000000001</v>
      </c>
      <c r="BA2332" s="116">
        <v>41985</v>
      </c>
      <c r="BB2332" s="1">
        <v>0.871</v>
      </c>
      <c r="BD2332" s="2">
        <v>41981</v>
      </c>
      <c r="BE2332" s="1">
        <v>0.21</v>
      </c>
      <c r="BG2332" s="2">
        <v>42115</v>
      </c>
      <c r="BH2332" s="1">
        <v>1.92</v>
      </c>
      <c r="BJ2332" s="2">
        <v>42115</v>
      </c>
      <c r="BK2332" s="1">
        <v>1.35</v>
      </c>
      <c r="BM2332" s="2">
        <v>41988</v>
      </c>
      <c r="BN2332" s="1">
        <v>0.39100000000000001</v>
      </c>
    </row>
    <row r="2333" spans="2:66">
      <c r="B2333" s="2">
        <v>42502</v>
      </c>
      <c r="C2333" s="1">
        <v>1.6</v>
      </c>
      <c r="E2333" s="2">
        <v>41969</v>
      </c>
      <c r="F2333" s="1">
        <v>2.0129999999999999</v>
      </c>
      <c r="H2333" s="2">
        <v>41989</v>
      </c>
      <c r="I2333" s="1">
        <v>2.1269999999999998</v>
      </c>
      <c r="K2333" s="2">
        <v>41985</v>
      </c>
      <c r="L2333" s="1">
        <v>2.6959999999999997</v>
      </c>
      <c r="N2333" s="2">
        <v>41995</v>
      </c>
      <c r="O2333" s="1">
        <v>2.3319999999999999</v>
      </c>
      <c r="Q2333" s="2">
        <v>42010</v>
      </c>
      <c r="R2333" s="1">
        <v>2.3824999999999998</v>
      </c>
      <c r="T2333" s="2">
        <v>42016</v>
      </c>
      <c r="U2333" s="1">
        <v>2.0449999999999999</v>
      </c>
      <c r="W2333" s="2">
        <v>42013</v>
      </c>
      <c r="X2333" s="1">
        <v>2.0249999999999999</v>
      </c>
      <c r="Z2333" s="2">
        <v>42003</v>
      </c>
      <c r="AA2333" s="1">
        <v>2.0525000000000002</v>
      </c>
      <c r="AC2333" s="2">
        <v>42004</v>
      </c>
      <c r="AD2333" s="1">
        <v>2.0425</v>
      </c>
      <c r="AF2333" s="2">
        <v>42447</v>
      </c>
      <c r="AG2333" s="1">
        <v>0.62429999999999997</v>
      </c>
      <c r="AI2333" s="2">
        <v>41989</v>
      </c>
      <c r="AJ2333" s="1">
        <v>2.633</v>
      </c>
      <c r="AL2333" s="2">
        <v>41990</v>
      </c>
      <c r="AM2333" s="1">
        <v>2.2414999999999998</v>
      </c>
      <c r="AO2333" s="2">
        <v>41988</v>
      </c>
      <c r="AP2333" s="1">
        <v>0.80349999999999999</v>
      </c>
      <c r="AR2333" s="2">
        <v>41981</v>
      </c>
      <c r="AS2333" s="1">
        <v>0.39500000000000002</v>
      </c>
      <c r="AU2333" s="2">
        <v>41988</v>
      </c>
      <c r="AV2333" s="1">
        <v>1.5238</v>
      </c>
      <c r="AX2333" s="2">
        <v>41985</v>
      </c>
      <c r="AY2333" s="1">
        <v>1.379</v>
      </c>
      <c r="BA2333" s="116">
        <v>41988</v>
      </c>
      <c r="BB2333" s="1">
        <v>0.88800000000000001</v>
      </c>
      <c r="BD2333" s="2">
        <v>41982</v>
      </c>
      <c r="BE2333" s="1">
        <v>0.20880000000000001</v>
      </c>
      <c r="BG2333" s="2">
        <v>42116</v>
      </c>
      <c r="BH2333" s="1">
        <v>1.99</v>
      </c>
      <c r="BJ2333" s="2">
        <v>42116</v>
      </c>
      <c r="BK2333" s="1">
        <v>1.41</v>
      </c>
      <c r="BM2333" s="2">
        <v>41989</v>
      </c>
      <c r="BN2333" s="1">
        <v>0.3846</v>
      </c>
    </row>
    <row r="2334" spans="2:66">
      <c r="B2334" s="2">
        <v>42503</v>
      </c>
      <c r="C2334" s="1">
        <v>1.6</v>
      </c>
      <c r="E2334" s="2">
        <v>41970</v>
      </c>
      <c r="F2334" s="1">
        <v>2.0249999999999999</v>
      </c>
      <c r="H2334" s="2">
        <v>41990</v>
      </c>
      <c r="I2334" s="1">
        <v>2.17</v>
      </c>
      <c r="K2334" s="2">
        <v>41988</v>
      </c>
      <c r="L2334" s="1">
        <v>2.69</v>
      </c>
      <c r="N2334" s="2">
        <v>41996</v>
      </c>
      <c r="O2334" s="1">
        <v>2.3319999999999999</v>
      </c>
      <c r="Q2334" s="2">
        <v>42011</v>
      </c>
      <c r="R2334" s="1">
        <v>2.3725000000000001</v>
      </c>
      <c r="T2334" s="2">
        <v>42017</v>
      </c>
      <c r="U2334" s="1">
        <v>2.0449999999999999</v>
      </c>
      <c r="W2334" s="2">
        <v>42016</v>
      </c>
      <c r="X2334" s="1">
        <v>1.9649999999999999</v>
      </c>
      <c r="Z2334" s="2">
        <v>42004</v>
      </c>
      <c r="AA2334" s="1">
        <v>2.0550000000000002</v>
      </c>
      <c r="AC2334" s="2">
        <v>42005</v>
      </c>
      <c r="AD2334" s="1">
        <v>2.04</v>
      </c>
      <c r="AF2334" s="2">
        <v>42450</v>
      </c>
      <c r="AG2334" s="1">
        <v>0.62460000000000004</v>
      </c>
      <c r="AI2334" s="2">
        <v>41990</v>
      </c>
      <c r="AJ2334" s="1">
        <v>2.66</v>
      </c>
      <c r="AL2334" s="2">
        <v>41991</v>
      </c>
      <c r="AM2334" s="1">
        <v>2.3134999999999999</v>
      </c>
      <c r="AO2334" s="2">
        <v>41989</v>
      </c>
      <c r="AP2334" s="1">
        <v>0.77300000000000002</v>
      </c>
      <c r="AR2334" s="2">
        <v>41982</v>
      </c>
      <c r="AS2334" s="1">
        <v>0.4</v>
      </c>
      <c r="AU2334" s="2">
        <v>41989</v>
      </c>
      <c r="AV2334" s="1">
        <v>1.4699</v>
      </c>
      <c r="AX2334" s="2">
        <v>41988</v>
      </c>
      <c r="AY2334" s="1">
        <v>1.397</v>
      </c>
      <c r="BA2334" s="116">
        <v>41989</v>
      </c>
      <c r="BB2334" s="1">
        <v>0.85599999999999998</v>
      </c>
      <c r="BD2334" s="2">
        <v>41983</v>
      </c>
      <c r="BE2334" s="1">
        <v>0.21199999999999999</v>
      </c>
      <c r="BG2334" s="2">
        <v>42117</v>
      </c>
      <c r="BH2334" s="1">
        <v>1.96</v>
      </c>
      <c r="BJ2334" s="2">
        <v>42117</v>
      </c>
      <c r="BK2334" s="1">
        <v>1.37</v>
      </c>
      <c r="BM2334" s="2">
        <v>41990</v>
      </c>
      <c r="BN2334" s="1">
        <v>0.39579999999999999</v>
      </c>
    </row>
    <row r="2335" spans="2:66">
      <c r="B2335" s="2">
        <v>42506</v>
      </c>
      <c r="C2335" s="1">
        <v>1.58</v>
      </c>
      <c r="E2335" s="2">
        <v>41971</v>
      </c>
      <c r="F2335" s="1">
        <v>2.0179999999999998</v>
      </c>
      <c r="H2335" s="2">
        <v>41991</v>
      </c>
      <c r="I2335" s="1">
        <v>2.1920000000000002</v>
      </c>
      <c r="K2335" s="2">
        <v>41989</v>
      </c>
      <c r="L2335" s="1">
        <v>2.6619999999999999</v>
      </c>
      <c r="N2335" s="2">
        <v>41997</v>
      </c>
      <c r="O2335" s="1">
        <v>2.3069999999999999</v>
      </c>
      <c r="Q2335" s="2">
        <v>42012</v>
      </c>
      <c r="R2335" s="1">
        <v>2.3675000000000002</v>
      </c>
      <c r="T2335" s="2">
        <v>42018</v>
      </c>
      <c r="U2335" s="1">
        <v>1.9925000000000002</v>
      </c>
      <c r="W2335" s="2">
        <v>42017</v>
      </c>
      <c r="X2335" s="1">
        <v>1.9750000000000001</v>
      </c>
      <c r="Z2335" s="2">
        <v>42005</v>
      </c>
      <c r="AA2335" s="1">
        <v>2.0525000000000002</v>
      </c>
      <c r="AC2335" s="2">
        <v>42006</v>
      </c>
      <c r="AD2335" s="1">
        <v>2.0550000000000002</v>
      </c>
      <c r="AF2335" s="2">
        <v>42451</v>
      </c>
      <c r="AG2335" s="1">
        <v>0.62834999999999996</v>
      </c>
      <c r="AI2335" s="2">
        <v>41991</v>
      </c>
      <c r="AJ2335" s="1">
        <v>2.7519999999999998</v>
      </c>
      <c r="AL2335" s="2">
        <v>41992</v>
      </c>
      <c r="AM2335" s="1">
        <v>2.2709999999999999</v>
      </c>
      <c r="AO2335" s="2">
        <v>41990</v>
      </c>
      <c r="AP2335" s="1">
        <v>0.81599999999999995</v>
      </c>
      <c r="AR2335" s="2">
        <v>41983</v>
      </c>
      <c r="AS2335" s="1">
        <v>0.38500000000000001</v>
      </c>
      <c r="AU2335" s="2">
        <v>41990</v>
      </c>
      <c r="AV2335" s="1">
        <v>1.49</v>
      </c>
      <c r="AX2335" s="2">
        <v>41989</v>
      </c>
      <c r="AY2335" s="1">
        <v>1.33</v>
      </c>
      <c r="BA2335" s="116">
        <v>41990</v>
      </c>
      <c r="BB2335" s="1">
        <v>0.86709999999999998</v>
      </c>
      <c r="BD2335" s="2">
        <v>41984</v>
      </c>
      <c r="BE2335" s="1">
        <v>0.20899999999999999</v>
      </c>
      <c r="BG2335" s="2">
        <v>42118</v>
      </c>
      <c r="BH2335" s="1">
        <v>1.9300000000000002</v>
      </c>
      <c r="BJ2335" s="2">
        <v>42118</v>
      </c>
      <c r="BK2335" s="1">
        <v>1.34</v>
      </c>
      <c r="BM2335" s="2">
        <v>41991</v>
      </c>
      <c r="BN2335" s="1">
        <v>0.40329999999999999</v>
      </c>
    </row>
    <row r="2336" spans="2:66">
      <c r="B2336" s="2">
        <v>42507</v>
      </c>
      <c r="C2336" s="1">
        <v>1.58</v>
      </c>
      <c r="E2336" s="2">
        <v>41974</v>
      </c>
      <c r="F2336" s="1">
        <v>2.02</v>
      </c>
      <c r="H2336" s="2">
        <v>41992</v>
      </c>
      <c r="I2336" s="1">
        <v>2.1800000000000002</v>
      </c>
      <c r="K2336" s="2">
        <v>41990</v>
      </c>
      <c r="L2336" s="1">
        <v>2.6949999999999998</v>
      </c>
      <c r="N2336" s="2">
        <v>41999</v>
      </c>
      <c r="O2336" s="1">
        <v>2.3170000000000002</v>
      </c>
      <c r="Q2336" s="2">
        <v>42013</v>
      </c>
      <c r="R2336" s="1">
        <v>2.3425000000000002</v>
      </c>
      <c r="T2336" s="2">
        <v>42019</v>
      </c>
      <c r="U2336" s="1">
        <v>2.0649999999999999</v>
      </c>
      <c r="W2336" s="2">
        <v>42018</v>
      </c>
      <c r="X2336" s="1">
        <v>1.9300000000000002</v>
      </c>
      <c r="Z2336" s="2">
        <v>42006</v>
      </c>
      <c r="AA2336" s="1">
        <v>2.0775000000000001</v>
      </c>
      <c r="AC2336" s="2">
        <v>42009</v>
      </c>
      <c r="AD2336" s="1">
        <v>2.0325000000000002</v>
      </c>
      <c r="AF2336" s="2">
        <v>42452</v>
      </c>
      <c r="AG2336" s="1">
        <v>0.63009999999999999</v>
      </c>
      <c r="AI2336" s="2">
        <v>41992</v>
      </c>
      <c r="AJ2336" s="1">
        <v>2.6905000000000001</v>
      </c>
      <c r="AL2336" s="2">
        <v>41995</v>
      </c>
      <c r="AM2336" s="1">
        <v>2.2675000000000001</v>
      </c>
      <c r="AO2336" s="2">
        <v>41991</v>
      </c>
      <c r="AP2336" s="1">
        <v>0.84299999999999997</v>
      </c>
      <c r="AR2336" s="2">
        <v>41984</v>
      </c>
      <c r="AS2336" s="1">
        <v>0.40279999999999999</v>
      </c>
      <c r="AU2336" s="2">
        <v>41991</v>
      </c>
      <c r="AV2336" s="1">
        <v>1.536</v>
      </c>
      <c r="AX2336" s="2">
        <v>41990</v>
      </c>
      <c r="AY2336" s="1">
        <v>1.347</v>
      </c>
      <c r="BA2336" s="116">
        <v>41991</v>
      </c>
      <c r="BB2336" s="1">
        <v>0.88300000000000001</v>
      </c>
      <c r="BD2336" s="2">
        <v>41985</v>
      </c>
      <c r="BE2336" s="1">
        <v>0.20599999999999999</v>
      </c>
      <c r="BG2336" s="2">
        <v>42121</v>
      </c>
      <c r="BH2336" s="1">
        <v>1.94</v>
      </c>
      <c r="BJ2336" s="2">
        <v>42121</v>
      </c>
      <c r="BK2336" s="1">
        <v>1.3599999999999999</v>
      </c>
      <c r="BM2336" s="2">
        <v>41992</v>
      </c>
      <c r="BN2336" s="1">
        <v>0.38900000000000001</v>
      </c>
    </row>
    <row r="2337" spans="2:66">
      <c r="B2337" s="2">
        <v>42508</v>
      </c>
      <c r="C2337" s="1">
        <v>1.58</v>
      </c>
      <c r="E2337" s="2">
        <v>41975</v>
      </c>
      <c r="F2337" s="1">
        <v>2.0230000000000001</v>
      </c>
      <c r="H2337" s="2">
        <v>41995</v>
      </c>
      <c r="I2337" s="1">
        <v>2.1589999999999998</v>
      </c>
      <c r="K2337" s="2">
        <v>41991</v>
      </c>
      <c r="L2337" s="1">
        <v>2.7269999999999999</v>
      </c>
      <c r="N2337" s="2">
        <v>42002</v>
      </c>
      <c r="O2337" s="1">
        <v>2.2919999999999998</v>
      </c>
      <c r="Q2337" s="2">
        <v>42016</v>
      </c>
      <c r="R2337" s="1">
        <v>2.2599999999999998</v>
      </c>
      <c r="T2337" s="2">
        <v>42020</v>
      </c>
      <c r="U2337" s="1">
        <v>2.02</v>
      </c>
      <c r="W2337" s="2">
        <v>42019</v>
      </c>
      <c r="X2337" s="1">
        <v>2.0024999999999999</v>
      </c>
      <c r="Z2337" s="2">
        <v>42009</v>
      </c>
      <c r="AA2337" s="1">
        <v>2.0474999999999999</v>
      </c>
      <c r="AC2337" s="2">
        <v>42010</v>
      </c>
      <c r="AD2337" s="1">
        <v>2.0049999999999999</v>
      </c>
      <c r="AF2337" s="2">
        <v>42453</v>
      </c>
      <c r="AG2337" s="1">
        <v>0.62860000000000005</v>
      </c>
      <c r="AI2337" s="2">
        <v>41995</v>
      </c>
      <c r="AJ2337" s="1">
        <v>2.6724999999999999</v>
      </c>
      <c r="AL2337" s="2">
        <v>41996</v>
      </c>
      <c r="AM2337" s="1">
        <v>2.3685</v>
      </c>
      <c r="AO2337" s="2">
        <v>41992</v>
      </c>
      <c r="AP2337" s="1">
        <v>0.86099999999999999</v>
      </c>
      <c r="AR2337" s="2">
        <v>41985</v>
      </c>
      <c r="AS2337" s="1">
        <v>0.38</v>
      </c>
      <c r="AU2337" s="2">
        <v>41992</v>
      </c>
      <c r="AV2337" s="1">
        <v>1.536</v>
      </c>
      <c r="AX2337" s="2">
        <v>41991</v>
      </c>
      <c r="AY2337" s="1">
        <v>1.389</v>
      </c>
      <c r="BA2337" s="116">
        <v>41992</v>
      </c>
      <c r="BB2337" s="1">
        <v>0.86599999999999999</v>
      </c>
      <c r="BD2337" s="2">
        <v>41988</v>
      </c>
      <c r="BE2337" s="1">
        <v>0.19900000000000001</v>
      </c>
      <c r="BG2337" s="2">
        <v>42122</v>
      </c>
      <c r="BH2337" s="1">
        <v>2</v>
      </c>
      <c r="BJ2337" s="2">
        <v>42122</v>
      </c>
      <c r="BK2337" s="1">
        <v>1.3900000000000001</v>
      </c>
      <c r="BM2337" s="2">
        <v>41995</v>
      </c>
      <c r="BN2337" s="1">
        <v>0.39100000000000001</v>
      </c>
    </row>
    <row r="2338" spans="2:66">
      <c r="B2338" s="2">
        <v>42509</v>
      </c>
      <c r="C2338" s="1">
        <v>1.56</v>
      </c>
      <c r="E2338" s="2">
        <v>41976</v>
      </c>
      <c r="F2338" s="1">
        <v>2.032</v>
      </c>
      <c r="H2338" s="2">
        <v>41996</v>
      </c>
      <c r="I2338" s="1">
        <v>2.16</v>
      </c>
      <c r="K2338" s="2">
        <v>41992</v>
      </c>
      <c r="L2338" s="1">
        <v>2.7170000000000001</v>
      </c>
      <c r="N2338" s="2">
        <v>42003</v>
      </c>
      <c r="O2338" s="1">
        <v>2.2850000000000001</v>
      </c>
      <c r="Q2338" s="2">
        <v>42017</v>
      </c>
      <c r="R2338" s="1">
        <v>2.2524999999999999</v>
      </c>
      <c r="T2338" s="2">
        <v>42023</v>
      </c>
      <c r="U2338" s="1">
        <v>2.0449999999999999</v>
      </c>
      <c r="W2338" s="2">
        <v>42020</v>
      </c>
      <c r="X2338" s="1">
        <v>1.9775</v>
      </c>
      <c r="Z2338" s="2">
        <v>42010</v>
      </c>
      <c r="AA2338" s="1">
        <v>2.0074999999999998</v>
      </c>
      <c r="AC2338" s="2">
        <v>42011</v>
      </c>
      <c r="AD2338" s="1">
        <v>1.9975000000000001</v>
      </c>
      <c r="AF2338" s="2">
        <v>42458</v>
      </c>
      <c r="AG2338" s="1">
        <v>0.63085000000000002</v>
      </c>
      <c r="AI2338" s="2">
        <v>41996</v>
      </c>
      <c r="AJ2338" s="1">
        <v>2.7824999999999998</v>
      </c>
      <c r="AL2338" s="2">
        <v>41997</v>
      </c>
      <c r="AM2338" s="1">
        <v>2.3645</v>
      </c>
      <c r="AO2338" s="2">
        <v>41995</v>
      </c>
      <c r="AP2338" s="1">
        <v>0.88800000000000001</v>
      </c>
      <c r="AR2338" s="2">
        <v>41988</v>
      </c>
      <c r="AS2338" s="1">
        <v>0.39350000000000002</v>
      </c>
      <c r="AU2338" s="2">
        <v>41995</v>
      </c>
      <c r="AV2338" s="1">
        <v>1.542</v>
      </c>
      <c r="AX2338" s="2">
        <v>41992</v>
      </c>
      <c r="AY2338" s="1">
        <v>1.387</v>
      </c>
      <c r="BA2338" s="116">
        <v>41995</v>
      </c>
      <c r="BB2338" s="1">
        <v>0.87270000000000003</v>
      </c>
      <c r="BD2338" s="2">
        <v>41989</v>
      </c>
      <c r="BE2338" s="1">
        <v>0.20599999999999999</v>
      </c>
      <c r="BG2338" s="2">
        <v>42123</v>
      </c>
      <c r="BH2338" s="1">
        <v>2.06</v>
      </c>
      <c r="BJ2338" s="2">
        <v>42123</v>
      </c>
      <c r="BK2338" s="1">
        <v>1.43</v>
      </c>
      <c r="BM2338" s="2">
        <v>41996</v>
      </c>
      <c r="BN2338" s="1">
        <v>0.39529999999999998</v>
      </c>
    </row>
    <row r="2339" spans="2:66">
      <c r="B2339" s="2">
        <v>42510</v>
      </c>
      <c r="C2339" s="1">
        <v>1.56</v>
      </c>
      <c r="E2339" s="2">
        <v>41977</v>
      </c>
      <c r="F2339" s="1">
        <v>2.0350000000000001</v>
      </c>
      <c r="H2339" s="2">
        <v>41997</v>
      </c>
      <c r="I2339" s="1">
        <v>2.145</v>
      </c>
      <c r="K2339" s="2">
        <v>41995</v>
      </c>
      <c r="L2339" s="1">
        <v>2.6659999999999999</v>
      </c>
      <c r="N2339" s="2">
        <v>42004</v>
      </c>
      <c r="O2339" s="1">
        <v>2.2850000000000001</v>
      </c>
      <c r="Q2339" s="2">
        <v>42018</v>
      </c>
      <c r="R2339" s="1">
        <v>2.1875</v>
      </c>
      <c r="T2339" s="2">
        <v>42024</v>
      </c>
      <c r="U2339" s="1">
        <v>2.0350000000000001</v>
      </c>
      <c r="W2339" s="2">
        <v>42023</v>
      </c>
      <c r="X2339" s="1">
        <v>1.9975000000000001</v>
      </c>
      <c r="Z2339" s="2">
        <v>42011</v>
      </c>
      <c r="AA2339" s="1">
        <v>1.9975000000000001</v>
      </c>
      <c r="AC2339" s="2">
        <v>42012</v>
      </c>
      <c r="AD2339" s="1">
        <v>2</v>
      </c>
      <c r="AF2339" s="2">
        <v>42459</v>
      </c>
      <c r="AG2339" s="1">
        <v>0.62509999999999999</v>
      </c>
      <c r="AI2339" s="2">
        <v>41997</v>
      </c>
      <c r="AJ2339" s="1">
        <v>2.774</v>
      </c>
      <c r="AL2339" s="2">
        <v>41998</v>
      </c>
      <c r="AM2339" s="1">
        <v>2.3719999999999999</v>
      </c>
      <c r="AO2339" s="2">
        <v>41996</v>
      </c>
      <c r="AP2339" s="1">
        <v>0.91600000000000004</v>
      </c>
      <c r="AR2339" s="2">
        <v>41989</v>
      </c>
      <c r="AS2339" s="1">
        <v>0.38600000000000001</v>
      </c>
      <c r="AU2339" s="2">
        <v>41996</v>
      </c>
      <c r="AV2339" s="1">
        <v>1.5510000000000002</v>
      </c>
      <c r="AX2339" s="2">
        <v>41995</v>
      </c>
      <c r="AY2339" s="1">
        <v>1.3980000000000001</v>
      </c>
      <c r="BA2339" s="116">
        <v>41996</v>
      </c>
      <c r="BB2339" s="1">
        <v>0.88500000000000001</v>
      </c>
      <c r="BD2339" s="2">
        <v>41990</v>
      </c>
      <c r="BE2339" s="1">
        <v>0.20100000000000001</v>
      </c>
      <c r="BG2339" s="2">
        <v>42124</v>
      </c>
      <c r="BH2339" s="1">
        <v>2.0499999999999998</v>
      </c>
      <c r="BJ2339" s="2">
        <v>42124</v>
      </c>
      <c r="BK2339" s="1">
        <v>1.43</v>
      </c>
      <c r="BM2339" s="2">
        <v>41997</v>
      </c>
      <c r="BN2339" s="1">
        <v>0.39100000000000001</v>
      </c>
    </row>
    <row r="2340" spans="2:66">
      <c r="B2340" s="2">
        <v>42513</v>
      </c>
      <c r="C2340" s="1">
        <v>1.56</v>
      </c>
      <c r="E2340" s="2">
        <v>41978</v>
      </c>
      <c r="F2340" s="1">
        <v>2.0379999999999998</v>
      </c>
      <c r="H2340" s="2">
        <v>41999</v>
      </c>
      <c r="I2340" s="1">
        <v>2.16</v>
      </c>
      <c r="K2340" s="2">
        <v>41996</v>
      </c>
      <c r="L2340" s="1">
        <v>2.67</v>
      </c>
      <c r="N2340" s="2">
        <v>42006</v>
      </c>
      <c r="O2340" s="1">
        <v>2.3199999999999998</v>
      </c>
      <c r="Q2340" s="2">
        <v>42019</v>
      </c>
      <c r="R2340" s="1">
        <v>2.2549999999999999</v>
      </c>
      <c r="T2340" s="2">
        <v>42025</v>
      </c>
      <c r="U2340" s="1">
        <v>2.06</v>
      </c>
      <c r="W2340" s="2">
        <v>42024</v>
      </c>
      <c r="X2340" s="1">
        <v>1.9950000000000001</v>
      </c>
      <c r="Z2340" s="2">
        <v>42012</v>
      </c>
      <c r="AA2340" s="1">
        <v>1.9975000000000001</v>
      </c>
      <c r="AC2340" s="2">
        <v>42013</v>
      </c>
      <c r="AD2340" s="1">
        <v>2</v>
      </c>
      <c r="AF2340" s="2">
        <v>42460</v>
      </c>
      <c r="AG2340" s="1">
        <v>0.62860000000000005</v>
      </c>
      <c r="AI2340" s="2">
        <v>41998</v>
      </c>
      <c r="AJ2340" s="1">
        <v>2.7709999999999999</v>
      </c>
      <c r="AL2340" s="2">
        <v>41999</v>
      </c>
      <c r="AM2340" s="1">
        <v>2.35</v>
      </c>
      <c r="AO2340" s="2">
        <v>41997</v>
      </c>
      <c r="AP2340" s="1">
        <v>0.91249999999999998</v>
      </c>
      <c r="AR2340" s="2">
        <v>41990</v>
      </c>
      <c r="AS2340" s="1">
        <v>0.39800000000000002</v>
      </c>
      <c r="AU2340" s="2">
        <v>41997</v>
      </c>
      <c r="AV2340" s="1">
        <v>1.5470000000000002</v>
      </c>
      <c r="AX2340" s="2">
        <v>41996</v>
      </c>
      <c r="AY2340" s="1">
        <v>1.3980000000000001</v>
      </c>
      <c r="BA2340" s="116">
        <v>41997</v>
      </c>
      <c r="BB2340" s="1">
        <v>0.87</v>
      </c>
      <c r="BD2340" s="2">
        <v>41991</v>
      </c>
      <c r="BE2340" s="1">
        <v>0.1988</v>
      </c>
      <c r="BG2340" s="2">
        <v>42125</v>
      </c>
      <c r="BH2340" s="1">
        <v>2.12</v>
      </c>
      <c r="BJ2340" s="2">
        <v>42125</v>
      </c>
      <c r="BK2340" s="1">
        <v>1.5</v>
      </c>
      <c r="BM2340" s="2">
        <v>41998</v>
      </c>
      <c r="BN2340" s="1">
        <v>0.39</v>
      </c>
    </row>
    <row r="2341" spans="2:66">
      <c r="B2341" s="2">
        <v>42514</v>
      </c>
      <c r="C2341" s="1">
        <v>1.56</v>
      </c>
      <c r="E2341" s="2">
        <v>41981</v>
      </c>
      <c r="F2341" s="1">
        <v>2.0720000000000001</v>
      </c>
      <c r="H2341" s="2">
        <v>42002</v>
      </c>
      <c r="I2341" s="1">
        <v>2.1320000000000001</v>
      </c>
      <c r="K2341" s="2">
        <v>41997</v>
      </c>
      <c r="L2341" s="1">
        <v>2.649</v>
      </c>
      <c r="N2341" s="2">
        <v>42009</v>
      </c>
      <c r="O2341" s="1">
        <v>2.2869999999999999</v>
      </c>
      <c r="Q2341" s="2">
        <v>42020</v>
      </c>
      <c r="R2341" s="1">
        <v>2.1675</v>
      </c>
      <c r="T2341" s="2">
        <v>42026</v>
      </c>
      <c r="U2341" s="1">
        <v>2.08</v>
      </c>
      <c r="W2341" s="2">
        <v>42025</v>
      </c>
      <c r="X2341" s="1">
        <v>2.0125000000000002</v>
      </c>
      <c r="Z2341" s="2">
        <v>42013</v>
      </c>
      <c r="AA2341" s="1">
        <v>1.9925000000000002</v>
      </c>
      <c r="AC2341" s="2">
        <v>42016</v>
      </c>
      <c r="AD2341" s="1">
        <v>1.9624999999999999</v>
      </c>
      <c r="AF2341" s="2">
        <v>42461</v>
      </c>
      <c r="AG2341" s="1">
        <v>0.62909999999999999</v>
      </c>
      <c r="AI2341" s="2">
        <v>41999</v>
      </c>
      <c r="AJ2341" s="1">
        <v>2.7480000000000002</v>
      </c>
      <c r="AL2341" s="2">
        <v>42002</v>
      </c>
      <c r="AM2341" s="1">
        <v>2.2959999999999998</v>
      </c>
      <c r="AO2341" s="2">
        <v>41998</v>
      </c>
      <c r="AP2341" s="1">
        <v>0.91249999999999998</v>
      </c>
      <c r="AR2341" s="2">
        <v>41991</v>
      </c>
      <c r="AS2341" s="1">
        <v>0.4143</v>
      </c>
      <c r="AU2341" s="2">
        <v>41998</v>
      </c>
      <c r="AV2341" s="1">
        <v>1.54</v>
      </c>
      <c r="AX2341" s="2">
        <v>41997</v>
      </c>
      <c r="AY2341" s="1">
        <v>1.3966000000000001</v>
      </c>
      <c r="BA2341" s="116">
        <v>41998</v>
      </c>
      <c r="BB2341" s="1">
        <v>0.87</v>
      </c>
      <c r="BD2341" s="2">
        <v>41992</v>
      </c>
      <c r="BE2341" s="1">
        <v>0.192</v>
      </c>
      <c r="BG2341" s="2">
        <v>42128</v>
      </c>
      <c r="BH2341" s="1">
        <v>2.16</v>
      </c>
      <c r="BJ2341" s="2">
        <v>42128</v>
      </c>
      <c r="BK2341" s="1">
        <v>1.51</v>
      </c>
      <c r="BM2341" s="2">
        <v>41999</v>
      </c>
      <c r="BN2341" s="1">
        <v>0.39150000000000001</v>
      </c>
    </row>
    <row r="2342" spans="2:66">
      <c r="B2342" s="2">
        <v>42515</v>
      </c>
      <c r="C2342" s="1">
        <v>1.56</v>
      </c>
      <c r="E2342" s="2">
        <v>41982</v>
      </c>
      <c r="F2342" s="1">
        <v>2.0670000000000002</v>
      </c>
      <c r="H2342" s="2">
        <v>42003</v>
      </c>
      <c r="I2342" s="1">
        <v>2.0960000000000001</v>
      </c>
      <c r="K2342" s="2">
        <v>41999</v>
      </c>
      <c r="L2342" s="1">
        <v>2.65</v>
      </c>
      <c r="N2342" s="2">
        <v>42010</v>
      </c>
      <c r="O2342" s="1">
        <v>2.2349999999999999</v>
      </c>
      <c r="Q2342" s="2">
        <v>42023</v>
      </c>
      <c r="R2342" s="1">
        <v>2.1974999999999998</v>
      </c>
      <c r="T2342" s="2">
        <v>42027</v>
      </c>
      <c r="U2342" s="1">
        <v>2.0150000000000001</v>
      </c>
      <c r="W2342" s="2">
        <v>42026</v>
      </c>
      <c r="X2342" s="1">
        <v>2.0274999999999999</v>
      </c>
      <c r="Z2342" s="2">
        <v>42016</v>
      </c>
      <c r="AA2342" s="1">
        <v>1.9475</v>
      </c>
      <c r="AC2342" s="2">
        <v>42017</v>
      </c>
      <c r="AD2342" s="1">
        <v>1.9675</v>
      </c>
      <c r="AF2342" s="2">
        <v>42464</v>
      </c>
      <c r="AG2342" s="1">
        <v>0.63009999999999999</v>
      </c>
      <c r="AI2342" s="2">
        <v>42002</v>
      </c>
      <c r="AJ2342" s="1">
        <v>2.7065000000000001</v>
      </c>
      <c r="AL2342" s="2">
        <v>42003</v>
      </c>
      <c r="AM2342" s="1">
        <v>2.2770000000000001</v>
      </c>
      <c r="AO2342" s="2">
        <v>41999</v>
      </c>
      <c r="AP2342" s="1">
        <v>0.91249999999999998</v>
      </c>
      <c r="AR2342" s="2">
        <v>41992</v>
      </c>
      <c r="AS2342" s="1">
        <v>0.42199999999999999</v>
      </c>
      <c r="AU2342" s="2">
        <v>41999</v>
      </c>
      <c r="AV2342" s="1">
        <v>1.5476000000000001</v>
      </c>
      <c r="AX2342" s="2">
        <v>41998</v>
      </c>
      <c r="AY2342" s="1">
        <v>1.3919999999999999</v>
      </c>
      <c r="BA2342" s="116">
        <v>41999</v>
      </c>
      <c r="BB2342" s="1">
        <v>0.877</v>
      </c>
      <c r="BD2342" s="2">
        <v>41995</v>
      </c>
      <c r="BE2342" s="1">
        <v>0.188</v>
      </c>
      <c r="BG2342" s="2">
        <v>42129</v>
      </c>
      <c r="BH2342" s="1">
        <v>2.19</v>
      </c>
      <c r="BJ2342" s="2">
        <v>42129</v>
      </c>
      <c r="BK2342" s="1">
        <v>1.54</v>
      </c>
      <c r="BM2342" s="2">
        <v>42002</v>
      </c>
      <c r="BN2342" s="1">
        <v>0.36699999999999999</v>
      </c>
    </row>
    <row r="2343" spans="2:66">
      <c r="B2343" s="2">
        <v>42516</v>
      </c>
      <c r="C2343" s="1">
        <v>1.56</v>
      </c>
      <c r="E2343" s="2">
        <v>41983</v>
      </c>
      <c r="F2343" s="1">
        <v>2.0680000000000001</v>
      </c>
      <c r="H2343" s="2">
        <v>42004</v>
      </c>
      <c r="I2343" s="1">
        <v>2.0960000000000001</v>
      </c>
      <c r="K2343" s="2">
        <v>42002</v>
      </c>
      <c r="L2343" s="1">
        <v>2.61</v>
      </c>
      <c r="N2343" s="2">
        <v>42011</v>
      </c>
      <c r="O2343" s="1">
        <v>2.2349999999999999</v>
      </c>
      <c r="Q2343" s="2">
        <v>42024</v>
      </c>
      <c r="R2343" s="1">
        <v>2.1850000000000001</v>
      </c>
      <c r="T2343" s="2">
        <v>42030</v>
      </c>
      <c r="U2343" s="1">
        <v>2</v>
      </c>
      <c r="W2343" s="2">
        <v>42027</v>
      </c>
      <c r="X2343" s="1">
        <v>1.9775</v>
      </c>
      <c r="Z2343" s="2">
        <v>42017</v>
      </c>
      <c r="AA2343" s="1">
        <v>1.96</v>
      </c>
      <c r="AC2343" s="2">
        <v>42018</v>
      </c>
      <c r="AD2343" s="1">
        <v>1.9350000000000001</v>
      </c>
      <c r="AF2343" s="2">
        <v>42465</v>
      </c>
      <c r="AG2343" s="1">
        <v>0.62660000000000005</v>
      </c>
      <c r="AI2343" s="2">
        <v>42003</v>
      </c>
      <c r="AJ2343" s="1">
        <v>2.6875999999999998</v>
      </c>
      <c r="AL2343" s="2">
        <v>42004</v>
      </c>
      <c r="AM2343" s="1">
        <v>2.2614999999999998</v>
      </c>
      <c r="AO2343" s="2">
        <v>42002</v>
      </c>
      <c r="AP2343" s="1">
        <v>0.89339999999999997</v>
      </c>
      <c r="AR2343" s="2">
        <v>41995</v>
      </c>
      <c r="AS2343" s="1">
        <v>0.435</v>
      </c>
      <c r="AU2343" s="2">
        <v>42002</v>
      </c>
      <c r="AV2343" s="1">
        <v>1.486</v>
      </c>
      <c r="AX2343" s="2">
        <v>41999</v>
      </c>
      <c r="AY2343" s="1">
        <v>1.3919999999999999</v>
      </c>
      <c r="BA2343" s="116">
        <v>42002</v>
      </c>
      <c r="BB2343" s="1">
        <v>0.83299999999999996</v>
      </c>
      <c r="BD2343" s="2">
        <v>41996</v>
      </c>
      <c r="BE2343" s="1">
        <v>0.191</v>
      </c>
      <c r="BG2343" s="2">
        <v>42130</v>
      </c>
      <c r="BH2343" s="1">
        <v>2.25</v>
      </c>
      <c r="BJ2343" s="2">
        <v>42130</v>
      </c>
      <c r="BK2343" s="1">
        <v>1.58</v>
      </c>
      <c r="BM2343" s="2">
        <v>42003</v>
      </c>
      <c r="BN2343" s="1">
        <v>0.35899999999999999</v>
      </c>
    </row>
    <row r="2344" spans="2:66">
      <c r="B2344" s="2">
        <v>42517</v>
      </c>
      <c r="C2344" s="1">
        <v>1.56</v>
      </c>
      <c r="E2344" s="2">
        <v>41984</v>
      </c>
      <c r="F2344" s="1">
        <v>2.06</v>
      </c>
      <c r="H2344" s="2">
        <v>42006</v>
      </c>
      <c r="I2344" s="1">
        <v>2.1349999999999998</v>
      </c>
      <c r="K2344" s="2">
        <v>42003</v>
      </c>
      <c r="L2344" s="1">
        <v>2.605</v>
      </c>
      <c r="N2344" s="2">
        <v>42012</v>
      </c>
      <c r="O2344" s="1">
        <v>2.2240000000000002</v>
      </c>
      <c r="Q2344" s="2">
        <v>42025</v>
      </c>
      <c r="R2344" s="1">
        <v>2.2149999999999999</v>
      </c>
      <c r="T2344" s="2">
        <v>42031</v>
      </c>
      <c r="U2344" s="1">
        <v>2</v>
      </c>
      <c r="W2344" s="2">
        <v>42030</v>
      </c>
      <c r="X2344" s="1">
        <v>1.9725000000000001</v>
      </c>
      <c r="Z2344" s="2">
        <v>42018</v>
      </c>
      <c r="AA2344" s="1">
        <v>1.9175</v>
      </c>
      <c r="AC2344" s="2">
        <v>42019</v>
      </c>
      <c r="AD2344" s="1">
        <v>1.99</v>
      </c>
      <c r="AF2344" s="2">
        <v>42466</v>
      </c>
      <c r="AG2344" s="1">
        <v>0.63060000000000005</v>
      </c>
      <c r="AI2344" s="2">
        <v>42004</v>
      </c>
      <c r="AJ2344" s="1">
        <v>2.677</v>
      </c>
      <c r="AL2344" s="2">
        <v>42005</v>
      </c>
      <c r="AM2344" s="1">
        <v>2.2650000000000001</v>
      </c>
      <c r="AO2344" s="2">
        <v>42003</v>
      </c>
      <c r="AP2344" s="1">
        <v>0.88239999999999996</v>
      </c>
      <c r="AR2344" s="2">
        <v>41996</v>
      </c>
      <c r="AS2344" s="1">
        <v>0.4415</v>
      </c>
      <c r="AU2344" s="2">
        <v>42003</v>
      </c>
      <c r="AV2344" s="1">
        <v>1.468</v>
      </c>
      <c r="AX2344" s="2">
        <v>42002</v>
      </c>
      <c r="AY2344" s="1">
        <v>1.337</v>
      </c>
      <c r="BA2344" s="116">
        <v>42003</v>
      </c>
      <c r="BB2344" s="1">
        <v>0.81320000000000003</v>
      </c>
      <c r="BD2344" s="2">
        <v>41997</v>
      </c>
      <c r="BE2344" s="1">
        <v>0.19</v>
      </c>
      <c r="BG2344" s="2">
        <v>42131</v>
      </c>
      <c r="BH2344" s="1">
        <v>2.1800000000000002</v>
      </c>
      <c r="BJ2344" s="2">
        <v>42131</v>
      </c>
      <c r="BK2344" s="1">
        <v>1.55</v>
      </c>
      <c r="BM2344" s="2">
        <v>42004</v>
      </c>
      <c r="BN2344" s="1">
        <v>0.35809999999999997</v>
      </c>
    </row>
    <row r="2345" spans="2:66">
      <c r="B2345" s="2">
        <v>42520</v>
      </c>
      <c r="C2345" s="1">
        <v>1.56</v>
      </c>
      <c r="E2345" s="2">
        <v>41985</v>
      </c>
      <c r="F2345" s="1">
        <v>2.0579999999999998</v>
      </c>
      <c r="H2345" s="2">
        <v>42009</v>
      </c>
      <c r="I2345" s="1">
        <v>2.1150000000000002</v>
      </c>
      <c r="K2345" s="2">
        <v>42004</v>
      </c>
      <c r="L2345" s="1">
        <v>2.605</v>
      </c>
      <c r="N2345" s="2">
        <v>42013</v>
      </c>
      <c r="O2345" s="1">
        <v>2.2210000000000001</v>
      </c>
      <c r="Q2345" s="2">
        <v>42026</v>
      </c>
      <c r="R2345" s="1">
        <v>2.2400000000000002</v>
      </c>
      <c r="T2345" s="2">
        <v>42032</v>
      </c>
      <c r="U2345" s="1">
        <v>1.9775</v>
      </c>
      <c r="W2345" s="2">
        <v>42031</v>
      </c>
      <c r="X2345" s="1">
        <v>1.97</v>
      </c>
      <c r="Z2345" s="2">
        <v>42019</v>
      </c>
      <c r="AA2345" s="1">
        <v>1.9824999999999999</v>
      </c>
      <c r="AC2345" s="2">
        <v>42020</v>
      </c>
      <c r="AD2345" s="1">
        <v>1.9775</v>
      </c>
      <c r="AF2345" s="2">
        <v>42467</v>
      </c>
      <c r="AG2345" s="1">
        <v>0.62880000000000003</v>
      </c>
      <c r="AI2345" s="2">
        <v>42005</v>
      </c>
      <c r="AJ2345" s="1">
        <v>2.6814999999999998</v>
      </c>
      <c r="AL2345" s="2">
        <v>42006</v>
      </c>
      <c r="AM2345" s="1">
        <v>2.2029999999999998</v>
      </c>
      <c r="AO2345" s="2">
        <v>42004</v>
      </c>
      <c r="AP2345" s="1">
        <v>0.88529999999999998</v>
      </c>
      <c r="AR2345" s="2">
        <v>41997</v>
      </c>
      <c r="AS2345" s="1">
        <v>0.442</v>
      </c>
      <c r="AU2345" s="2">
        <v>42004</v>
      </c>
      <c r="AV2345" s="1">
        <v>1.4670000000000001</v>
      </c>
      <c r="AX2345" s="2">
        <v>42003</v>
      </c>
      <c r="AY2345" s="1">
        <v>1.3149999999999999</v>
      </c>
      <c r="BA2345" s="116">
        <v>42004</v>
      </c>
      <c r="BB2345" s="1">
        <v>0.81899999999999995</v>
      </c>
      <c r="BD2345" s="2">
        <v>41998</v>
      </c>
      <c r="BE2345" s="1">
        <v>0.19</v>
      </c>
      <c r="BG2345" s="2">
        <v>42132</v>
      </c>
      <c r="BH2345" s="1">
        <v>2.16</v>
      </c>
      <c r="BJ2345" s="2">
        <v>42132</v>
      </c>
      <c r="BK2345" s="1">
        <v>1.5</v>
      </c>
      <c r="BM2345" s="2">
        <v>42005</v>
      </c>
      <c r="BN2345" s="1">
        <v>0.35699999999999998</v>
      </c>
    </row>
    <row r="2346" spans="2:66">
      <c r="B2346" s="2">
        <v>42521</v>
      </c>
      <c r="C2346" s="1">
        <v>1.56</v>
      </c>
      <c r="E2346" s="2">
        <v>41988</v>
      </c>
      <c r="F2346" s="1">
        <v>2.0670000000000002</v>
      </c>
      <c r="H2346" s="2">
        <v>42010</v>
      </c>
      <c r="I2346" s="1">
        <v>2.08</v>
      </c>
      <c r="K2346" s="2">
        <v>42006</v>
      </c>
      <c r="L2346" s="1">
        <v>2.6560000000000001</v>
      </c>
      <c r="N2346" s="2">
        <v>42016</v>
      </c>
      <c r="O2346" s="1">
        <v>2.1520000000000001</v>
      </c>
      <c r="Q2346" s="2">
        <v>42027</v>
      </c>
      <c r="R2346" s="1">
        <v>2.1749999999999998</v>
      </c>
      <c r="T2346" s="2">
        <v>42033</v>
      </c>
      <c r="U2346" s="1">
        <v>1.9649999999999999</v>
      </c>
      <c r="W2346" s="2">
        <v>42032</v>
      </c>
      <c r="X2346" s="1">
        <v>1.9475</v>
      </c>
      <c r="Z2346" s="2">
        <v>42020</v>
      </c>
      <c r="AA2346" s="1">
        <v>1.9675</v>
      </c>
      <c r="AC2346" s="2">
        <v>42023</v>
      </c>
      <c r="AD2346" s="1">
        <v>1.99</v>
      </c>
      <c r="AF2346" s="2">
        <v>42468</v>
      </c>
      <c r="AG2346" s="1">
        <v>0.63080000000000003</v>
      </c>
      <c r="AI2346" s="2">
        <v>42006</v>
      </c>
      <c r="AJ2346" s="1">
        <v>2.6185</v>
      </c>
      <c r="AL2346" s="2">
        <v>42009</v>
      </c>
      <c r="AM2346" s="1">
        <v>2.1240000000000001</v>
      </c>
      <c r="AO2346" s="2">
        <v>42005</v>
      </c>
      <c r="AP2346" s="1">
        <v>0.88849999999999996</v>
      </c>
      <c r="AR2346" s="2">
        <v>41998</v>
      </c>
      <c r="AS2346" s="1">
        <v>0.441</v>
      </c>
      <c r="AU2346" s="2">
        <v>42005</v>
      </c>
      <c r="AV2346" s="1">
        <v>1.4610000000000001</v>
      </c>
      <c r="AX2346" s="2">
        <v>42004</v>
      </c>
      <c r="AY2346" s="1">
        <v>1.325</v>
      </c>
      <c r="BA2346" s="116">
        <v>42005</v>
      </c>
      <c r="BB2346" s="1">
        <v>0.81200000000000006</v>
      </c>
      <c r="BD2346" s="2">
        <v>41999</v>
      </c>
      <c r="BE2346" s="1">
        <v>0.19</v>
      </c>
      <c r="BG2346" s="2">
        <v>42135</v>
      </c>
      <c r="BH2346" s="1">
        <v>2.2800000000000002</v>
      </c>
      <c r="BJ2346" s="2">
        <v>42135</v>
      </c>
      <c r="BK2346" s="1">
        <v>1.5899999999999999</v>
      </c>
      <c r="BM2346" s="2">
        <v>42006</v>
      </c>
      <c r="BN2346" s="1">
        <v>0.34200000000000003</v>
      </c>
    </row>
    <row r="2347" spans="2:66">
      <c r="B2347" s="2">
        <v>42522</v>
      </c>
      <c r="C2347" s="1">
        <v>1.56</v>
      </c>
      <c r="E2347" s="2">
        <v>41989</v>
      </c>
      <c r="F2347" s="1">
        <v>2.0670000000000002</v>
      </c>
      <c r="H2347" s="2">
        <v>42011</v>
      </c>
      <c r="I2347" s="1">
        <v>2.077</v>
      </c>
      <c r="K2347" s="2">
        <v>42009</v>
      </c>
      <c r="L2347" s="1">
        <v>2.617</v>
      </c>
      <c r="N2347" s="2">
        <v>42017</v>
      </c>
      <c r="O2347" s="1">
        <v>2.1560000000000001</v>
      </c>
      <c r="Q2347" s="2">
        <v>42030</v>
      </c>
      <c r="R2347" s="1">
        <v>2.1575000000000002</v>
      </c>
      <c r="T2347" s="2">
        <v>42034</v>
      </c>
      <c r="U2347" s="1">
        <v>1.9649999999999999</v>
      </c>
      <c r="W2347" s="2">
        <v>42033</v>
      </c>
      <c r="X2347" s="1">
        <v>1.94</v>
      </c>
      <c r="Z2347" s="2">
        <v>42023</v>
      </c>
      <c r="AA2347" s="1">
        <v>1.9849999999999999</v>
      </c>
      <c r="AC2347" s="2">
        <v>42024</v>
      </c>
      <c r="AD2347" s="1">
        <v>1.99</v>
      </c>
      <c r="AF2347" s="2">
        <v>42471</v>
      </c>
      <c r="AG2347" s="1">
        <v>0.62985000000000002</v>
      </c>
      <c r="AI2347" s="2">
        <v>42009</v>
      </c>
      <c r="AJ2347" s="1">
        <v>2.5249999999999999</v>
      </c>
      <c r="AL2347" s="2">
        <v>42010</v>
      </c>
      <c r="AM2347" s="1">
        <v>2.0255000000000001</v>
      </c>
      <c r="AO2347" s="2">
        <v>42006</v>
      </c>
      <c r="AP2347" s="1">
        <v>0.88149999999999995</v>
      </c>
      <c r="AR2347" s="2">
        <v>41999</v>
      </c>
      <c r="AS2347" s="1">
        <v>0.441</v>
      </c>
      <c r="AU2347" s="2">
        <v>42006</v>
      </c>
      <c r="AV2347" s="1">
        <v>1.403</v>
      </c>
      <c r="AX2347" s="2">
        <v>42005</v>
      </c>
      <c r="AY2347" s="1">
        <v>1.32</v>
      </c>
      <c r="BA2347" s="116">
        <v>42006</v>
      </c>
      <c r="BB2347" s="1">
        <v>0.75939999999999996</v>
      </c>
      <c r="BD2347" s="2">
        <v>42002</v>
      </c>
      <c r="BE2347" s="1">
        <v>0.183</v>
      </c>
      <c r="BG2347" s="2">
        <v>42136</v>
      </c>
      <c r="BH2347" s="1">
        <v>2.2800000000000002</v>
      </c>
      <c r="BJ2347" s="2">
        <v>42136</v>
      </c>
      <c r="BK2347" s="1">
        <v>1.58</v>
      </c>
      <c r="BM2347" s="2">
        <v>42009</v>
      </c>
      <c r="BN2347" s="1">
        <v>0.34499999999999997</v>
      </c>
    </row>
    <row r="2348" spans="2:66">
      <c r="B2348" s="2">
        <v>42523</v>
      </c>
      <c r="C2348" s="1">
        <v>1.56</v>
      </c>
      <c r="E2348" s="2">
        <v>41990</v>
      </c>
      <c r="F2348" s="1">
        <v>2.08</v>
      </c>
      <c r="H2348" s="2">
        <v>42012</v>
      </c>
      <c r="I2348" s="1">
        <v>2.0710000000000002</v>
      </c>
      <c r="K2348" s="2">
        <v>42010</v>
      </c>
      <c r="L2348" s="1">
        <v>2.5550000000000002</v>
      </c>
      <c r="N2348" s="2">
        <v>42018</v>
      </c>
      <c r="O2348" s="1">
        <v>2.0830000000000002</v>
      </c>
      <c r="Q2348" s="2">
        <v>42031</v>
      </c>
      <c r="R2348" s="1">
        <v>2.16</v>
      </c>
      <c r="T2348" s="2">
        <v>42037</v>
      </c>
      <c r="U2348" s="1">
        <v>1.9624999999999999</v>
      </c>
      <c r="W2348" s="2">
        <v>42034</v>
      </c>
      <c r="X2348" s="1">
        <v>1.9300000000000002</v>
      </c>
      <c r="Z2348" s="2">
        <v>42024</v>
      </c>
      <c r="AA2348" s="1">
        <v>1.9824999999999999</v>
      </c>
      <c r="AC2348" s="2">
        <v>42025</v>
      </c>
      <c r="AD2348" s="1">
        <v>2</v>
      </c>
      <c r="AF2348" s="2">
        <v>42472</v>
      </c>
      <c r="AG2348" s="1">
        <v>0.62960000000000005</v>
      </c>
      <c r="AI2348" s="2">
        <v>42010</v>
      </c>
      <c r="AJ2348" s="1">
        <v>2.4169999999999998</v>
      </c>
      <c r="AL2348" s="2">
        <v>42011</v>
      </c>
      <c r="AM2348" s="1">
        <v>2.0638000000000001</v>
      </c>
      <c r="AO2348" s="2">
        <v>42009</v>
      </c>
      <c r="AP2348" s="1">
        <v>0.874</v>
      </c>
      <c r="AR2348" s="2">
        <v>42002</v>
      </c>
      <c r="AS2348" s="1">
        <v>0.438</v>
      </c>
      <c r="AU2348" s="2">
        <v>42009</v>
      </c>
      <c r="AV2348" s="1">
        <v>1.403</v>
      </c>
      <c r="AX2348" s="2">
        <v>42006</v>
      </c>
      <c r="AY2348" s="1">
        <v>1.2570000000000001</v>
      </c>
      <c r="BA2348" s="116">
        <v>42009</v>
      </c>
      <c r="BB2348" s="1">
        <v>0.77600000000000002</v>
      </c>
      <c r="BD2348" s="2">
        <v>42003</v>
      </c>
      <c r="BE2348" s="1">
        <v>0.17799999999999999</v>
      </c>
      <c r="BG2348" s="2">
        <v>42137</v>
      </c>
      <c r="BH2348" s="1">
        <v>2.27</v>
      </c>
      <c r="BJ2348" s="2">
        <v>42137</v>
      </c>
      <c r="BK2348" s="1">
        <v>1.5699999999999998</v>
      </c>
      <c r="BM2348" s="2">
        <v>42010</v>
      </c>
      <c r="BN2348" s="1">
        <v>0.33489999999999998</v>
      </c>
    </row>
    <row r="2349" spans="2:66">
      <c r="B2349" s="2">
        <v>42524</v>
      </c>
      <c r="C2349" s="1">
        <v>1.56</v>
      </c>
      <c r="E2349" s="2">
        <v>41991</v>
      </c>
      <c r="F2349" s="1">
        <v>2.085</v>
      </c>
      <c r="H2349" s="2">
        <v>42013</v>
      </c>
      <c r="I2349" s="1">
        <v>2.056</v>
      </c>
      <c r="K2349" s="2">
        <v>42011</v>
      </c>
      <c r="L2349" s="1">
        <v>2.5569999999999999</v>
      </c>
      <c r="N2349" s="2">
        <v>42019</v>
      </c>
      <c r="O2349" s="1">
        <v>2.1680000000000001</v>
      </c>
      <c r="Q2349" s="2">
        <v>42032</v>
      </c>
      <c r="R2349" s="1">
        <v>2.1225000000000001</v>
      </c>
      <c r="T2349" s="2">
        <v>42038</v>
      </c>
      <c r="U2349" s="1">
        <v>1.925</v>
      </c>
      <c r="W2349" s="2">
        <v>42037</v>
      </c>
      <c r="X2349" s="1">
        <v>1.9325000000000001</v>
      </c>
      <c r="Z2349" s="2">
        <v>42025</v>
      </c>
      <c r="AA2349" s="1">
        <v>1.9950000000000001</v>
      </c>
      <c r="AC2349" s="2">
        <v>42026</v>
      </c>
      <c r="AD2349" s="1">
        <v>2.0125000000000002</v>
      </c>
      <c r="AF2349" s="2">
        <v>42473</v>
      </c>
      <c r="AG2349" s="1">
        <v>0.62834999999999996</v>
      </c>
      <c r="AI2349" s="2">
        <v>42011</v>
      </c>
      <c r="AJ2349" s="1">
        <v>2.452</v>
      </c>
      <c r="AL2349" s="2">
        <v>42012</v>
      </c>
      <c r="AM2349" s="1">
        <v>2.1179999999999999</v>
      </c>
      <c r="AO2349" s="2">
        <v>42010</v>
      </c>
      <c r="AP2349" s="1">
        <v>0.84</v>
      </c>
      <c r="AR2349" s="2">
        <v>42003</v>
      </c>
      <c r="AS2349" s="1">
        <v>0.4335</v>
      </c>
      <c r="AU2349" s="2">
        <v>42010</v>
      </c>
      <c r="AV2349" s="1">
        <v>1.2730000000000001</v>
      </c>
      <c r="AX2349" s="2">
        <v>42009</v>
      </c>
      <c r="AY2349" s="1">
        <v>1.2589999999999999</v>
      </c>
      <c r="BA2349" s="116">
        <v>42010</v>
      </c>
      <c r="BB2349" s="1">
        <v>0.72399999999999998</v>
      </c>
      <c r="BD2349" s="2">
        <v>42004</v>
      </c>
      <c r="BE2349" s="1">
        <v>0.182</v>
      </c>
      <c r="BG2349" s="2">
        <v>42138</v>
      </c>
      <c r="BH2349" s="1">
        <v>2.23</v>
      </c>
      <c r="BJ2349" s="2">
        <v>42138</v>
      </c>
      <c r="BK2349" s="1">
        <v>1.51</v>
      </c>
      <c r="BM2349" s="2">
        <v>42011</v>
      </c>
      <c r="BN2349" s="1">
        <v>0.34350000000000003</v>
      </c>
    </row>
    <row r="2350" spans="2:66">
      <c r="B2350" s="2">
        <v>42528</v>
      </c>
      <c r="C2350" s="1">
        <v>1.56</v>
      </c>
      <c r="E2350" s="2">
        <v>41992</v>
      </c>
      <c r="F2350" s="1">
        <v>2.0830000000000002</v>
      </c>
      <c r="H2350" s="2">
        <v>42016</v>
      </c>
      <c r="I2350" s="1">
        <v>2.0059999999999998</v>
      </c>
      <c r="K2350" s="2">
        <v>42012</v>
      </c>
      <c r="L2350" s="1">
        <v>2.5499999999999998</v>
      </c>
      <c r="N2350" s="2">
        <v>42020</v>
      </c>
      <c r="O2350" s="1">
        <v>2.101</v>
      </c>
      <c r="Q2350" s="2">
        <v>42033</v>
      </c>
      <c r="R2350" s="1">
        <v>2.0975000000000001</v>
      </c>
      <c r="T2350" s="2">
        <v>42039</v>
      </c>
      <c r="U2350" s="1">
        <v>1.96</v>
      </c>
      <c r="W2350" s="2">
        <v>42038</v>
      </c>
      <c r="X2350" s="1">
        <v>1.8925000000000001</v>
      </c>
      <c r="Z2350" s="2">
        <v>42026</v>
      </c>
      <c r="AA2350" s="1">
        <v>2.0074999999999998</v>
      </c>
      <c r="AC2350" s="2">
        <v>42027</v>
      </c>
      <c r="AD2350" s="1">
        <v>1.9925000000000002</v>
      </c>
      <c r="AF2350" s="2">
        <v>42474</v>
      </c>
      <c r="AG2350" s="1">
        <v>0.63285000000000002</v>
      </c>
      <c r="AI2350" s="2">
        <v>42012</v>
      </c>
      <c r="AJ2350" s="1">
        <v>2.5265</v>
      </c>
      <c r="AL2350" s="2">
        <v>42013</v>
      </c>
      <c r="AM2350" s="1">
        <v>2.0459999999999998</v>
      </c>
      <c r="AO2350" s="2">
        <v>42011</v>
      </c>
      <c r="AP2350" s="1">
        <v>0.83199999999999996</v>
      </c>
      <c r="AR2350" s="2">
        <v>42004</v>
      </c>
      <c r="AS2350" s="1">
        <v>0.437</v>
      </c>
      <c r="AU2350" s="2">
        <v>42011</v>
      </c>
      <c r="AV2350" s="1">
        <v>1.3220000000000001</v>
      </c>
      <c r="AX2350" s="2">
        <v>42010</v>
      </c>
      <c r="AY2350" s="1">
        <v>1.141</v>
      </c>
      <c r="BA2350" s="116">
        <v>42011</v>
      </c>
      <c r="BB2350" s="1">
        <v>0.74980000000000002</v>
      </c>
      <c r="BD2350" s="2">
        <v>42005</v>
      </c>
      <c r="BE2350" s="1">
        <v>0.17499999999999999</v>
      </c>
      <c r="BG2350" s="2">
        <v>42139</v>
      </c>
      <c r="BH2350" s="1">
        <v>2.14</v>
      </c>
      <c r="BJ2350" s="2">
        <v>42139</v>
      </c>
      <c r="BK2350" s="1">
        <v>1.46</v>
      </c>
      <c r="BM2350" s="2">
        <v>42012</v>
      </c>
      <c r="BN2350" s="1">
        <v>0.35</v>
      </c>
    </row>
    <row r="2351" spans="2:66">
      <c r="B2351" s="2">
        <v>42529</v>
      </c>
      <c r="C2351" s="1">
        <v>1.56</v>
      </c>
      <c r="E2351" s="2">
        <v>41995</v>
      </c>
      <c r="F2351" s="1">
        <v>2.08</v>
      </c>
      <c r="H2351" s="2">
        <v>42017</v>
      </c>
      <c r="I2351" s="1">
        <v>2.02</v>
      </c>
      <c r="K2351" s="2">
        <v>42013</v>
      </c>
      <c r="L2351" s="1">
        <v>2.5350000000000001</v>
      </c>
      <c r="N2351" s="2">
        <v>42023</v>
      </c>
      <c r="O2351" s="1">
        <v>2.13</v>
      </c>
      <c r="Q2351" s="2">
        <v>42034</v>
      </c>
      <c r="R2351" s="1">
        <v>2.1025</v>
      </c>
      <c r="T2351" s="2">
        <v>42040</v>
      </c>
      <c r="U2351" s="1">
        <v>1.9725000000000001</v>
      </c>
      <c r="W2351" s="2">
        <v>42039</v>
      </c>
      <c r="X2351" s="1">
        <v>1.92</v>
      </c>
      <c r="Z2351" s="2">
        <v>42027</v>
      </c>
      <c r="AA2351" s="1">
        <v>1.97</v>
      </c>
      <c r="AC2351" s="2">
        <v>42030</v>
      </c>
      <c r="AD2351" s="1">
        <v>1.99</v>
      </c>
      <c r="AF2351" s="2">
        <v>42475</v>
      </c>
      <c r="AG2351" s="1">
        <v>0.6331</v>
      </c>
      <c r="AI2351" s="2">
        <v>42013</v>
      </c>
      <c r="AJ2351" s="1">
        <v>2.4500000000000002</v>
      </c>
      <c r="AL2351" s="2">
        <v>42016</v>
      </c>
      <c r="AM2351" s="1">
        <v>2.0049999999999999</v>
      </c>
      <c r="AO2351" s="2">
        <v>42012</v>
      </c>
      <c r="AP2351" s="1">
        <v>0.83</v>
      </c>
      <c r="AR2351" s="2">
        <v>42005</v>
      </c>
      <c r="AS2351" s="1">
        <v>0.4375</v>
      </c>
      <c r="AU2351" s="2">
        <v>42012</v>
      </c>
      <c r="AV2351" s="1">
        <v>1.375</v>
      </c>
      <c r="AX2351" s="2">
        <v>42011</v>
      </c>
      <c r="AY2351" s="1">
        <v>1.1798</v>
      </c>
      <c r="BA2351" s="116">
        <v>42012</v>
      </c>
      <c r="BB2351" s="1">
        <v>0.78469999999999995</v>
      </c>
      <c r="BD2351" s="2">
        <v>42006</v>
      </c>
      <c r="BE2351" s="1">
        <v>0.16500000000000001</v>
      </c>
      <c r="BG2351" s="2">
        <v>42142</v>
      </c>
      <c r="BH2351" s="1">
        <v>2.23</v>
      </c>
      <c r="BJ2351" s="2">
        <v>42142</v>
      </c>
      <c r="BK2351" s="1">
        <v>1.54</v>
      </c>
      <c r="BM2351" s="2">
        <v>42013</v>
      </c>
      <c r="BN2351" s="1">
        <v>0.34549999999999997</v>
      </c>
    </row>
    <row r="2352" spans="2:66">
      <c r="B2352" s="2">
        <v>42530</v>
      </c>
      <c r="C2352" s="1">
        <v>1.3900000000000001</v>
      </c>
      <c r="E2352" s="2">
        <v>41996</v>
      </c>
      <c r="F2352" s="1">
        <v>2.0819999999999999</v>
      </c>
      <c r="H2352" s="2">
        <v>42018</v>
      </c>
      <c r="I2352" s="1">
        <v>1.9750000000000001</v>
      </c>
      <c r="K2352" s="2">
        <v>42016</v>
      </c>
      <c r="L2352" s="1">
        <v>2.4500000000000002</v>
      </c>
      <c r="N2352" s="2">
        <v>42024</v>
      </c>
      <c r="O2352" s="1">
        <v>2.1219999999999999</v>
      </c>
      <c r="Q2352" s="2">
        <v>42037</v>
      </c>
      <c r="R2352" s="1">
        <v>2.1025</v>
      </c>
      <c r="T2352" s="2">
        <v>42041</v>
      </c>
      <c r="U2352" s="1">
        <v>1.9649999999999999</v>
      </c>
      <c r="W2352" s="2">
        <v>42040</v>
      </c>
      <c r="X2352" s="1">
        <v>1.9350000000000001</v>
      </c>
      <c r="Z2352" s="2">
        <v>42030</v>
      </c>
      <c r="AA2352" s="1">
        <v>1.9649999999999999</v>
      </c>
      <c r="AC2352" s="2">
        <v>42031</v>
      </c>
      <c r="AD2352" s="1">
        <v>1.9925000000000002</v>
      </c>
      <c r="AF2352" s="2">
        <v>42478</v>
      </c>
      <c r="AG2352" s="1">
        <v>0.63434999999999997</v>
      </c>
      <c r="AI2352" s="2">
        <v>42016</v>
      </c>
      <c r="AJ2352" s="1">
        <v>2.4119999999999999</v>
      </c>
      <c r="AL2352" s="2">
        <v>42017</v>
      </c>
      <c r="AM2352" s="1">
        <v>1.994</v>
      </c>
      <c r="AO2352" s="2">
        <v>42013</v>
      </c>
      <c r="AP2352" s="1">
        <v>0.78</v>
      </c>
      <c r="AR2352" s="2">
        <v>42006</v>
      </c>
      <c r="AS2352" s="1">
        <v>0.45</v>
      </c>
      <c r="AU2352" s="2">
        <v>42013</v>
      </c>
      <c r="AV2352" s="1">
        <v>1.337</v>
      </c>
      <c r="AX2352" s="2">
        <v>42012</v>
      </c>
      <c r="AY2352" s="1">
        <v>1.2330000000000001</v>
      </c>
      <c r="BA2352" s="116">
        <v>42013</v>
      </c>
      <c r="BB2352" s="1">
        <v>0.76680000000000004</v>
      </c>
      <c r="BD2352" s="2">
        <v>42009</v>
      </c>
      <c r="BE2352" s="1">
        <v>0.16700000000000001</v>
      </c>
      <c r="BG2352" s="2">
        <v>42143</v>
      </c>
      <c r="BH2352" s="1">
        <v>2.27</v>
      </c>
      <c r="BJ2352" s="2">
        <v>42143</v>
      </c>
      <c r="BK2352" s="1">
        <v>1.6</v>
      </c>
      <c r="BM2352" s="2">
        <v>42016</v>
      </c>
      <c r="BN2352" s="1">
        <v>0.33329999999999999</v>
      </c>
    </row>
    <row r="2353" spans="2:66">
      <c r="B2353" s="2">
        <v>42531</v>
      </c>
      <c r="C2353" s="1">
        <v>1.3900000000000001</v>
      </c>
      <c r="E2353" s="2">
        <v>41997</v>
      </c>
      <c r="F2353" s="1">
        <v>2.08</v>
      </c>
      <c r="H2353" s="2">
        <v>42019</v>
      </c>
      <c r="I2353" s="1">
        <v>2.0379999999999998</v>
      </c>
      <c r="K2353" s="2">
        <v>42017</v>
      </c>
      <c r="L2353" s="1">
        <v>2.4329999999999998</v>
      </c>
      <c r="N2353" s="2">
        <v>42025</v>
      </c>
      <c r="O2353" s="1">
        <v>2.1469999999999998</v>
      </c>
      <c r="Q2353" s="2">
        <v>42038</v>
      </c>
      <c r="R2353" s="1">
        <v>2.0649999999999999</v>
      </c>
      <c r="T2353" s="2">
        <v>42044</v>
      </c>
      <c r="U2353" s="1">
        <v>1.9875</v>
      </c>
      <c r="W2353" s="2">
        <v>42041</v>
      </c>
      <c r="X2353" s="1">
        <v>1.925</v>
      </c>
      <c r="Z2353" s="2">
        <v>42031</v>
      </c>
      <c r="AA2353" s="1">
        <v>1.9675</v>
      </c>
      <c r="AC2353" s="2">
        <v>42032</v>
      </c>
      <c r="AD2353" s="1">
        <v>1.9775</v>
      </c>
      <c r="AF2353" s="2">
        <v>42479</v>
      </c>
      <c r="AG2353" s="1">
        <v>0.63485000000000003</v>
      </c>
      <c r="AI2353" s="2">
        <v>42017</v>
      </c>
      <c r="AJ2353" s="1">
        <v>2.4064999999999999</v>
      </c>
      <c r="AL2353" s="2">
        <v>42018</v>
      </c>
      <c r="AM2353" s="1">
        <v>1.9495</v>
      </c>
      <c r="AO2353" s="2">
        <v>42016</v>
      </c>
      <c r="AP2353" s="1">
        <v>0.76600000000000001</v>
      </c>
      <c r="AR2353" s="2">
        <v>42009</v>
      </c>
      <c r="AS2353" s="1">
        <v>0.443</v>
      </c>
      <c r="AU2353" s="2">
        <v>42016</v>
      </c>
      <c r="AV2353" s="1">
        <v>1.288</v>
      </c>
      <c r="AX2353" s="2">
        <v>42013</v>
      </c>
      <c r="AY2353" s="1">
        <v>1.2130000000000001</v>
      </c>
      <c r="BA2353" s="116">
        <v>42016</v>
      </c>
      <c r="BB2353" s="1">
        <v>0.73899999999999999</v>
      </c>
      <c r="BD2353" s="2">
        <v>42010</v>
      </c>
      <c r="BE2353" s="1">
        <v>0.16500000000000001</v>
      </c>
      <c r="BG2353" s="2">
        <v>42144</v>
      </c>
      <c r="BH2353" s="1">
        <v>2.2599999999999998</v>
      </c>
      <c r="BJ2353" s="2">
        <v>42144</v>
      </c>
      <c r="BK2353" s="1">
        <v>1.5699999999999998</v>
      </c>
      <c r="BM2353" s="2">
        <v>42017</v>
      </c>
      <c r="BN2353" s="1">
        <v>0.33400000000000002</v>
      </c>
    </row>
    <row r="2354" spans="2:66">
      <c r="B2354" s="2">
        <v>42534</v>
      </c>
      <c r="C2354" s="1">
        <v>1.3900000000000001</v>
      </c>
      <c r="E2354" s="2">
        <v>41999</v>
      </c>
      <c r="F2354" s="1">
        <v>2.0819999999999999</v>
      </c>
      <c r="H2354" s="2">
        <v>42020</v>
      </c>
      <c r="I2354" s="1">
        <v>2.0150000000000001</v>
      </c>
      <c r="K2354" s="2">
        <v>42018</v>
      </c>
      <c r="L2354" s="1">
        <v>2.37</v>
      </c>
      <c r="N2354" s="2">
        <v>42026</v>
      </c>
      <c r="O2354" s="1">
        <v>2.17</v>
      </c>
      <c r="Q2354" s="2">
        <v>42039</v>
      </c>
      <c r="R2354" s="1">
        <v>2.11</v>
      </c>
      <c r="T2354" s="2">
        <v>42045</v>
      </c>
      <c r="U2354" s="1">
        <v>2.0575000000000001</v>
      </c>
      <c r="W2354" s="2">
        <v>42044</v>
      </c>
      <c r="X2354" s="1">
        <v>1.9375</v>
      </c>
      <c r="Z2354" s="2">
        <v>42032</v>
      </c>
      <c r="AA2354" s="1">
        <v>1.9449999999999998</v>
      </c>
      <c r="AC2354" s="2">
        <v>42033</v>
      </c>
      <c r="AD2354" s="1">
        <v>1.9725000000000001</v>
      </c>
      <c r="AF2354" s="2">
        <v>42480</v>
      </c>
      <c r="AG2354" s="1">
        <v>0.6351</v>
      </c>
      <c r="AI2354" s="2">
        <v>42018</v>
      </c>
      <c r="AJ2354" s="1">
        <v>2.3719999999999999</v>
      </c>
      <c r="AL2354" s="2">
        <v>42019</v>
      </c>
      <c r="AM2354" s="1">
        <v>1.8149999999999999</v>
      </c>
      <c r="AO2354" s="2">
        <v>42017</v>
      </c>
      <c r="AP2354" s="1">
        <v>0.753</v>
      </c>
      <c r="AR2354" s="2">
        <v>42010</v>
      </c>
      <c r="AS2354" s="1">
        <v>0.43</v>
      </c>
      <c r="AU2354" s="2">
        <v>42017</v>
      </c>
      <c r="AV2354" s="1">
        <v>1.3042</v>
      </c>
      <c r="AX2354" s="2">
        <v>42016</v>
      </c>
      <c r="AY2354" s="1">
        <v>1.1635</v>
      </c>
      <c r="BA2354" s="116">
        <v>42017</v>
      </c>
      <c r="BB2354" s="1">
        <v>0.749</v>
      </c>
      <c r="BD2354" s="2">
        <v>42011</v>
      </c>
      <c r="BE2354" s="1">
        <v>0.16500000000000001</v>
      </c>
      <c r="BG2354" s="2">
        <v>42145</v>
      </c>
      <c r="BH2354" s="1">
        <v>2.19</v>
      </c>
      <c r="BJ2354" s="2">
        <v>42145</v>
      </c>
      <c r="BK2354" s="1">
        <v>1.53</v>
      </c>
      <c r="BM2354" s="2">
        <v>42018</v>
      </c>
      <c r="BN2354" s="1">
        <v>0.316</v>
      </c>
    </row>
    <row r="2355" spans="2:66">
      <c r="B2355" s="2">
        <v>42535</v>
      </c>
      <c r="C2355" s="1">
        <v>1.3900000000000001</v>
      </c>
      <c r="E2355" s="2">
        <v>42002</v>
      </c>
      <c r="F2355" s="1">
        <v>2.0750000000000002</v>
      </c>
      <c r="H2355" s="2">
        <v>42023</v>
      </c>
      <c r="I2355" s="1">
        <v>2.04</v>
      </c>
      <c r="K2355" s="2">
        <v>42019</v>
      </c>
      <c r="L2355" s="1">
        <v>2.4510000000000001</v>
      </c>
      <c r="N2355" s="2">
        <v>42027</v>
      </c>
      <c r="O2355" s="1">
        <v>2.13</v>
      </c>
      <c r="Q2355" s="2">
        <v>42040</v>
      </c>
      <c r="R2355" s="1">
        <v>2.1349999999999998</v>
      </c>
      <c r="T2355" s="2">
        <v>42046</v>
      </c>
      <c r="U2355" s="1">
        <v>2.06</v>
      </c>
      <c r="W2355" s="2">
        <v>42045</v>
      </c>
      <c r="X2355" s="1">
        <v>2.008</v>
      </c>
      <c r="Z2355" s="2">
        <v>42033</v>
      </c>
      <c r="AA2355" s="1">
        <v>1.9375</v>
      </c>
      <c r="AC2355" s="2">
        <v>42034</v>
      </c>
      <c r="AD2355" s="1">
        <v>1.96</v>
      </c>
      <c r="AF2355" s="2">
        <v>42481</v>
      </c>
      <c r="AG2355" s="1">
        <v>0.6381</v>
      </c>
      <c r="AI2355" s="2">
        <v>42019</v>
      </c>
      <c r="AJ2355" s="1">
        <v>2.2705000000000002</v>
      </c>
      <c r="AL2355" s="2">
        <v>42020</v>
      </c>
      <c r="AM2355" s="1">
        <v>1.9340000000000002</v>
      </c>
      <c r="AO2355" s="2">
        <v>42018</v>
      </c>
      <c r="AP2355" s="1">
        <v>0.71399999999999997</v>
      </c>
      <c r="AR2355" s="2">
        <v>42011</v>
      </c>
      <c r="AS2355" s="1">
        <v>0.42699999999999999</v>
      </c>
      <c r="AU2355" s="2">
        <v>42018</v>
      </c>
      <c r="AV2355" s="1">
        <v>1.284</v>
      </c>
      <c r="AX2355" s="2">
        <v>42017</v>
      </c>
      <c r="AY2355" s="1">
        <v>1.1804999999999999</v>
      </c>
      <c r="BA2355" s="116">
        <v>42018</v>
      </c>
      <c r="BB2355" s="1">
        <v>0.71599999999999997</v>
      </c>
      <c r="BD2355" s="2">
        <v>42012</v>
      </c>
      <c r="BE2355" s="1">
        <v>0.17100000000000001</v>
      </c>
      <c r="BG2355" s="2">
        <v>42146</v>
      </c>
      <c r="BH2355" s="1">
        <v>2.21</v>
      </c>
      <c r="BJ2355" s="2">
        <v>42146</v>
      </c>
      <c r="BK2355" s="1">
        <v>1.5699999999999998</v>
      </c>
      <c r="BM2355" s="2">
        <v>42019</v>
      </c>
      <c r="BN2355" s="1">
        <v>0.28270000000000001</v>
      </c>
    </row>
    <row r="2356" spans="2:66">
      <c r="B2356" s="2">
        <v>42536</v>
      </c>
      <c r="C2356" s="1">
        <v>1.3900000000000001</v>
      </c>
      <c r="E2356" s="2">
        <v>42003</v>
      </c>
      <c r="F2356" s="1">
        <v>2.0670000000000002</v>
      </c>
      <c r="H2356" s="2">
        <v>42024</v>
      </c>
      <c r="I2356" s="1">
        <v>2.032</v>
      </c>
      <c r="K2356" s="2">
        <v>42020</v>
      </c>
      <c r="L2356" s="1">
        <v>2.347</v>
      </c>
      <c r="N2356" s="2">
        <v>42030</v>
      </c>
      <c r="O2356" s="1">
        <v>2.11</v>
      </c>
      <c r="Q2356" s="2">
        <v>42041</v>
      </c>
      <c r="R2356" s="1">
        <v>2.12</v>
      </c>
      <c r="T2356" s="2">
        <v>42047</v>
      </c>
      <c r="U2356" s="1">
        <v>2.08</v>
      </c>
      <c r="W2356" s="2">
        <v>42046</v>
      </c>
      <c r="X2356" s="1">
        <v>2.0099999999999998</v>
      </c>
      <c r="Z2356" s="2">
        <v>42034</v>
      </c>
      <c r="AA2356" s="1">
        <v>1.9275</v>
      </c>
      <c r="AC2356" s="2">
        <v>42037</v>
      </c>
      <c r="AD2356" s="1">
        <v>1.9624999999999999</v>
      </c>
      <c r="AF2356" s="2">
        <v>42482</v>
      </c>
      <c r="AG2356" s="1">
        <v>0.63585000000000003</v>
      </c>
      <c r="AI2356" s="2">
        <v>42020</v>
      </c>
      <c r="AJ2356" s="1">
        <v>2.3540000000000001</v>
      </c>
      <c r="AL2356" s="2">
        <v>42023</v>
      </c>
      <c r="AM2356" s="1">
        <v>1.8944999999999999</v>
      </c>
      <c r="AO2356" s="2">
        <v>42019</v>
      </c>
      <c r="AP2356" s="1">
        <v>0.63700000000000001</v>
      </c>
      <c r="AR2356" s="2">
        <v>42012</v>
      </c>
      <c r="AS2356" s="1">
        <v>0.42399999999999999</v>
      </c>
      <c r="AU2356" s="2">
        <v>42019</v>
      </c>
      <c r="AV2356" s="1">
        <v>1.2814999999999999</v>
      </c>
      <c r="AX2356" s="2">
        <v>42018</v>
      </c>
      <c r="AY2356" s="1">
        <v>1.1455</v>
      </c>
      <c r="BA2356" s="116">
        <v>42019</v>
      </c>
      <c r="BB2356" s="1">
        <v>0.70199999999999996</v>
      </c>
      <c r="BD2356" s="2">
        <v>42013</v>
      </c>
      <c r="BE2356" s="1">
        <v>0.16400000000000001</v>
      </c>
      <c r="BG2356" s="2">
        <v>42150</v>
      </c>
      <c r="BH2356" s="1">
        <v>2.14</v>
      </c>
      <c r="BJ2356" s="2">
        <v>42150</v>
      </c>
      <c r="BK2356" s="1">
        <v>1.54</v>
      </c>
      <c r="BM2356" s="2">
        <v>42020</v>
      </c>
      <c r="BN2356" s="1">
        <v>0.28589999999999999</v>
      </c>
    </row>
    <row r="2357" spans="2:66">
      <c r="B2357" s="2">
        <v>42537</v>
      </c>
      <c r="C2357" s="1">
        <v>1.3900000000000001</v>
      </c>
      <c r="E2357" s="2">
        <v>42004</v>
      </c>
      <c r="F2357" s="1">
        <v>2.0670000000000002</v>
      </c>
      <c r="H2357" s="2">
        <v>42025</v>
      </c>
      <c r="I2357" s="1">
        <v>2.0470000000000002</v>
      </c>
      <c r="K2357" s="2">
        <v>42023</v>
      </c>
      <c r="L2357" s="1">
        <v>2.3820000000000001</v>
      </c>
      <c r="N2357" s="2">
        <v>42031</v>
      </c>
      <c r="O2357" s="1">
        <v>2.1059999999999999</v>
      </c>
      <c r="Q2357" s="2">
        <v>42044</v>
      </c>
      <c r="R2357" s="1">
        <v>2.14</v>
      </c>
      <c r="T2357" s="2">
        <v>42048</v>
      </c>
      <c r="U2357" s="1">
        <v>2.0750000000000002</v>
      </c>
      <c r="W2357" s="2">
        <v>42047</v>
      </c>
      <c r="X2357" s="1">
        <v>2.0299999999999998</v>
      </c>
      <c r="Z2357" s="2">
        <v>42037</v>
      </c>
      <c r="AA2357" s="1">
        <v>1.925</v>
      </c>
      <c r="AC2357" s="2">
        <v>42038</v>
      </c>
      <c r="AD2357" s="1">
        <v>1.9350000000000001</v>
      </c>
      <c r="AF2357" s="2">
        <v>42485</v>
      </c>
      <c r="AG2357" s="1">
        <v>0.63385000000000002</v>
      </c>
      <c r="AI2357" s="2">
        <v>42023</v>
      </c>
      <c r="AJ2357" s="1">
        <v>2.3635000000000002</v>
      </c>
      <c r="AL2357" s="2">
        <v>42024</v>
      </c>
      <c r="AM2357" s="1">
        <v>1.8963000000000001</v>
      </c>
      <c r="AO2357" s="2">
        <v>42020</v>
      </c>
      <c r="AP2357" s="1">
        <v>0.71399999999999997</v>
      </c>
      <c r="AR2357" s="2">
        <v>42013</v>
      </c>
      <c r="AS2357" s="1">
        <v>0.4</v>
      </c>
      <c r="AU2357" s="2">
        <v>42020</v>
      </c>
      <c r="AV2357" s="1">
        <v>1.2955999999999999</v>
      </c>
      <c r="AX2357" s="2">
        <v>42019</v>
      </c>
      <c r="AY2357" s="1">
        <v>1.1439999999999999</v>
      </c>
      <c r="BA2357" s="116">
        <v>42020</v>
      </c>
      <c r="BB2357" s="1">
        <v>0.71499999999999997</v>
      </c>
      <c r="BD2357" s="2">
        <v>42016</v>
      </c>
      <c r="BE2357" s="1">
        <v>0.16300000000000001</v>
      </c>
      <c r="BG2357" s="2">
        <v>42151</v>
      </c>
      <c r="BH2357" s="1">
        <v>2.14</v>
      </c>
      <c r="BJ2357" s="2">
        <v>42151</v>
      </c>
      <c r="BK2357" s="1">
        <v>1.53</v>
      </c>
      <c r="BM2357" s="2">
        <v>42023</v>
      </c>
      <c r="BN2357" s="1">
        <v>0.27850000000000003</v>
      </c>
    </row>
    <row r="2358" spans="2:66">
      <c r="B2358" s="2">
        <v>42538</v>
      </c>
      <c r="C2358" s="1">
        <v>1.3900000000000001</v>
      </c>
      <c r="E2358" s="2">
        <v>42006</v>
      </c>
      <c r="F2358" s="1">
        <v>2.0630000000000002</v>
      </c>
      <c r="H2358" s="2">
        <v>42026</v>
      </c>
      <c r="I2358" s="1">
        <v>2.06</v>
      </c>
      <c r="K2358" s="2">
        <v>42024</v>
      </c>
      <c r="L2358" s="1">
        <v>2.36</v>
      </c>
      <c r="N2358" s="2">
        <v>42032</v>
      </c>
      <c r="O2358" s="1">
        <v>2.077</v>
      </c>
      <c r="Q2358" s="2">
        <v>42045</v>
      </c>
      <c r="R2358" s="1">
        <v>2.21</v>
      </c>
      <c r="T2358" s="2">
        <v>42051</v>
      </c>
      <c r="U2358" s="1">
        <v>2.1274999999999999</v>
      </c>
      <c r="W2358" s="2">
        <v>42048</v>
      </c>
      <c r="X2358" s="1">
        <v>2.02</v>
      </c>
      <c r="Z2358" s="2">
        <v>42038</v>
      </c>
      <c r="AA2358" s="1">
        <v>1.885</v>
      </c>
      <c r="AC2358" s="2">
        <v>42039</v>
      </c>
      <c r="AD2358" s="1">
        <v>1.95</v>
      </c>
      <c r="AF2358" s="2">
        <v>42486</v>
      </c>
      <c r="AG2358" s="1">
        <v>0.63434999999999997</v>
      </c>
      <c r="AI2358" s="2">
        <v>42024</v>
      </c>
      <c r="AJ2358" s="1">
        <v>2.2875000000000001</v>
      </c>
      <c r="AL2358" s="2">
        <v>42025</v>
      </c>
      <c r="AM2358" s="1">
        <v>1.986</v>
      </c>
      <c r="AO2358" s="2">
        <v>42023</v>
      </c>
      <c r="AP2358" s="1">
        <v>0.66900000000000004</v>
      </c>
      <c r="AR2358" s="2">
        <v>42016</v>
      </c>
      <c r="AS2358" s="1">
        <v>0.39800000000000002</v>
      </c>
      <c r="AU2358" s="2">
        <v>42023</v>
      </c>
      <c r="AV2358" s="1">
        <v>1.2725</v>
      </c>
      <c r="AX2358" s="2">
        <v>42020</v>
      </c>
      <c r="AY2358" s="1">
        <v>1.1556</v>
      </c>
      <c r="BA2358" s="116">
        <v>42023</v>
      </c>
      <c r="BB2358" s="1">
        <v>0.70050000000000001</v>
      </c>
      <c r="BD2358" s="2">
        <v>42017</v>
      </c>
      <c r="BE2358" s="1">
        <v>0.161</v>
      </c>
      <c r="BG2358" s="2">
        <v>42152</v>
      </c>
      <c r="BH2358" s="1">
        <v>2.13</v>
      </c>
      <c r="BJ2358" s="2">
        <v>42152</v>
      </c>
      <c r="BK2358" s="1">
        <v>1.51</v>
      </c>
      <c r="BM2358" s="2">
        <v>42024</v>
      </c>
      <c r="BN2358" s="1">
        <v>0.29949999999999999</v>
      </c>
    </row>
    <row r="2359" spans="2:66">
      <c r="B2359" s="2">
        <v>42541</v>
      </c>
      <c r="C2359" s="1">
        <v>1.3900000000000001</v>
      </c>
      <c r="E2359" s="2">
        <v>42009</v>
      </c>
      <c r="F2359" s="1">
        <v>2.0470000000000002</v>
      </c>
      <c r="H2359" s="2">
        <v>42027</v>
      </c>
      <c r="I2359" s="1">
        <v>2.0299999999999998</v>
      </c>
      <c r="K2359" s="2">
        <v>42025</v>
      </c>
      <c r="L2359" s="1">
        <v>2.375</v>
      </c>
      <c r="N2359" s="2">
        <v>42033</v>
      </c>
      <c r="O2359" s="1">
        <v>2.0699999999999998</v>
      </c>
      <c r="Q2359" s="2">
        <v>42046</v>
      </c>
      <c r="R2359" s="1">
        <v>2.2124999999999999</v>
      </c>
      <c r="T2359" s="2">
        <v>42052</v>
      </c>
      <c r="U2359" s="1">
        <v>2.0699999999999998</v>
      </c>
      <c r="W2359" s="2">
        <v>42051</v>
      </c>
      <c r="X2359" s="1">
        <v>2.0625</v>
      </c>
      <c r="Z2359" s="2">
        <v>42039</v>
      </c>
      <c r="AA2359" s="1">
        <v>1.9125000000000001</v>
      </c>
      <c r="AC2359" s="2">
        <v>42040</v>
      </c>
      <c r="AD2359" s="1">
        <v>1.9550000000000001</v>
      </c>
      <c r="AF2359" s="2">
        <v>42487</v>
      </c>
      <c r="AG2359" s="1">
        <v>0.63834999999999997</v>
      </c>
      <c r="AI2359" s="2">
        <v>42025</v>
      </c>
      <c r="AJ2359" s="1">
        <v>2.3664999999999998</v>
      </c>
      <c r="AL2359" s="2">
        <v>42026</v>
      </c>
      <c r="AM2359" s="1">
        <v>1.98</v>
      </c>
      <c r="AO2359" s="2">
        <v>42024</v>
      </c>
      <c r="AP2359" s="1">
        <v>0.72699999999999998</v>
      </c>
      <c r="AR2359" s="2">
        <v>42017</v>
      </c>
      <c r="AS2359" s="1">
        <v>0.39500000000000002</v>
      </c>
      <c r="AU2359" s="2">
        <v>42024</v>
      </c>
      <c r="AV2359" s="1">
        <v>1.2751999999999999</v>
      </c>
      <c r="AX2359" s="2">
        <v>42023</v>
      </c>
      <c r="AY2359" s="1">
        <v>1.1379999999999999</v>
      </c>
      <c r="BA2359" s="116">
        <v>42024</v>
      </c>
      <c r="BB2359" s="1">
        <v>0.71499999999999997</v>
      </c>
      <c r="BD2359" s="2">
        <v>42018</v>
      </c>
      <c r="BE2359" s="1">
        <v>0.153</v>
      </c>
      <c r="BG2359" s="2">
        <v>42153</v>
      </c>
      <c r="BH2359" s="1">
        <v>2.12</v>
      </c>
      <c r="BJ2359" s="2">
        <v>42153</v>
      </c>
      <c r="BK2359" s="1">
        <v>1.49</v>
      </c>
      <c r="BM2359" s="2">
        <v>42025</v>
      </c>
      <c r="BN2359" s="1">
        <v>0.33200000000000002</v>
      </c>
    </row>
    <row r="2360" spans="2:66">
      <c r="B2360" s="2">
        <v>42542</v>
      </c>
      <c r="C2360" s="1">
        <v>1.3900000000000001</v>
      </c>
      <c r="E2360" s="2">
        <v>42010</v>
      </c>
      <c r="F2360" s="1">
        <v>2.0179999999999998</v>
      </c>
      <c r="H2360" s="2">
        <v>42030</v>
      </c>
      <c r="I2360" s="1">
        <v>2.0249999999999999</v>
      </c>
      <c r="K2360" s="2">
        <v>42026</v>
      </c>
      <c r="L2360" s="1">
        <v>2.4</v>
      </c>
      <c r="N2360" s="2">
        <v>42034</v>
      </c>
      <c r="O2360" s="1">
        <v>2.0470000000000002</v>
      </c>
      <c r="Q2360" s="2">
        <v>42047</v>
      </c>
      <c r="R2360" s="1">
        <v>2.2349999999999999</v>
      </c>
      <c r="T2360" s="2">
        <v>42058</v>
      </c>
      <c r="U2360" s="1">
        <v>2.1</v>
      </c>
      <c r="W2360" s="2">
        <v>42052</v>
      </c>
      <c r="X2360" s="1">
        <v>2.02</v>
      </c>
      <c r="Z2360" s="2">
        <v>42040</v>
      </c>
      <c r="AA2360" s="1">
        <v>1.925</v>
      </c>
      <c r="AC2360" s="2">
        <v>42041</v>
      </c>
      <c r="AD2360" s="1">
        <v>1.9525000000000001</v>
      </c>
      <c r="AF2360" s="2">
        <v>42488</v>
      </c>
      <c r="AG2360" s="1">
        <v>0.63660000000000005</v>
      </c>
      <c r="AI2360" s="2">
        <v>42026</v>
      </c>
      <c r="AJ2360" s="1">
        <v>2.3410000000000002</v>
      </c>
      <c r="AL2360" s="2">
        <v>42027</v>
      </c>
      <c r="AM2360" s="1">
        <v>1.921</v>
      </c>
      <c r="AO2360" s="2">
        <v>42025</v>
      </c>
      <c r="AP2360" s="1">
        <v>0.73950000000000005</v>
      </c>
      <c r="AR2360" s="2">
        <v>42018</v>
      </c>
      <c r="AS2360" s="1">
        <v>0.38</v>
      </c>
      <c r="AU2360" s="2">
        <v>42025</v>
      </c>
      <c r="AV2360" s="1">
        <v>1.3620000000000001</v>
      </c>
      <c r="AX2360" s="2">
        <v>42024</v>
      </c>
      <c r="AY2360" s="1">
        <v>1.1461999999999999</v>
      </c>
      <c r="BA2360" s="116">
        <v>42025</v>
      </c>
      <c r="BB2360" s="1">
        <v>0.79900000000000004</v>
      </c>
      <c r="BD2360" s="2">
        <v>42019</v>
      </c>
      <c r="BE2360" s="1">
        <v>0.127</v>
      </c>
      <c r="BG2360" s="2">
        <v>42156</v>
      </c>
      <c r="BH2360" s="1">
        <v>2.19</v>
      </c>
      <c r="BJ2360" s="2">
        <v>42156</v>
      </c>
      <c r="BK2360" s="1">
        <v>1.55</v>
      </c>
      <c r="BM2360" s="2">
        <v>42026</v>
      </c>
      <c r="BN2360" s="1">
        <v>0.30859999999999999</v>
      </c>
    </row>
    <row r="2361" spans="2:66">
      <c r="B2361" s="2">
        <v>42543</v>
      </c>
      <c r="C2361" s="1">
        <v>1.3900000000000001</v>
      </c>
      <c r="E2361" s="2">
        <v>42011</v>
      </c>
      <c r="F2361" s="1">
        <v>2.0129999999999999</v>
      </c>
      <c r="H2361" s="2">
        <v>42031</v>
      </c>
      <c r="I2361" s="1">
        <v>2.0299999999999998</v>
      </c>
      <c r="K2361" s="2">
        <v>42027</v>
      </c>
      <c r="L2361" s="1">
        <v>2.3319999999999999</v>
      </c>
      <c r="N2361" s="2">
        <v>42037</v>
      </c>
      <c r="O2361" s="1">
        <v>2.0550000000000002</v>
      </c>
      <c r="Q2361" s="2">
        <v>42048</v>
      </c>
      <c r="R2361" s="1">
        <v>2.2250000000000001</v>
      </c>
      <c r="T2361" s="2">
        <v>42059</v>
      </c>
      <c r="U2361" s="1">
        <v>2.1074999999999999</v>
      </c>
      <c r="W2361" s="2">
        <v>42058</v>
      </c>
      <c r="X2361" s="1">
        <v>2.04</v>
      </c>
      <c r="Z2361" s="2">
        <v>42041</v>
      </c>
      <c r="AA2361" s="1">
        <v>1.915</v>
      </c>
      <c r="AC2361" s="2">
        <v>42044</v>
      </c>
      <c r="AD2361" s="1">
        <v>1.96</v>
      </c>
      <c r="AF2361" s="2">
        <v>42489</v>
      </c>
      <c r="AG2361" s="1">
        <v>0.63660000000000005</v>
      </c>
      <c r="AI2361" s="2">
        <v>42027</v>
      </c>
      <c r="AJ2361" s="1">
        <v>2.2774999999999999</v>
      </c>
      <c r="AL2361" s="2">
        <v>42030</v>
      </c>
      <c r="AM2361" s="1">
        <v>1.9504999999999999</v>
      </c>
      <c r="AO2361" s="2">
        <v>42026</v>
      </c>
      <c r="AP2361" s="1">
        <v>0.75900000000000001</v>
      </c>
      <c r="AR2361" s="2">
        <v>42019</v>
      </c>
      <c r="AS2361" s="1">
        <v>0.35</v>
      </c>
      <c r="AU2361" s="2">
        <v>42026</v>
      </c>
      <c r="AV2361" s="1">
        <v>1.3285</v>
      </c>
      <c r="AX2361" s="2">
        <v>42025</v>
      </c>
      <c r="AY2361" s="1">
        <v>1.2370000000000001</v>
      </c>
      <c r="BA2361" s="116">
        <v>42026</v>
      </c>
      <c r="BB2361" s="1">
        <v>0.75380000000000003</v>
      </c>
      <c r="BD2361" s="2">
        <v>42020</v>
      </c>
      <c r="BE2361" s="1">
        <v>0.11700000000000001</v>
      </c>
      <c r="BG2361" s="2">
        <v>42157</v>
      </c>
      <c r="BH2361" s="1">
        <v>2.27</v>
      </c>
      <c r="BJ2361" s="2">
        <v>42157</v>
      </c>
      <c r="BK2361" s="1">
        <v>1.6099999999999999</v>
      </c>
      <c r="BM2361" s="2">
        <v>42027</v>
      </c>
      <c r="BN2361" s="1">
        <v>0.27360000000000001</v>
      </c>
    </row>
    <row r="2362" spans="2:66">
      <c r="B2362" s="2">
        <v>42544</v>
      </c>
      <c r="C2362" s="1">
        <v>1.3900000000000001</v>
      </c>
      <c r="E2362" s="2">
        <v>42012</v>
      </c>
      <c r="F2362" s="1">
        <v>2.0059999999999998</v>
      </c>
      <c r="H2362" s="2">
        <v>42032</v>
      </c>
      <c r="I2362" s="1">
        <v>2.0049999999999999</v>
      </c>
      <c r="K2362" s="2">
        <v>42030</v>
      </c>
      <c r="L2362" s="1">
        <v>2.2999999999999998</v>
      </c>
      <c r="N2362" s="2">
        <v>42038</v>
      </c>
      <c r="O2362" s="1">
        <v>2.0070000000000001</v>
      </c>
      <c r="Q2362" s="2">
        <v>42051</v>
      </c>
      <c r="R2362" s="1">
        <v>2.2875000000000001</v>
      </c>
      <c r="T2362" s="2">
        <v>42060</v>
      </c>
      <c r="U2362" s="1">
        <v>2.0674999999999999</v>
      </c>
      <c r="W2362" s="2">
        <v>42059</v>
      </c>
      <c r="X2362" s="1">
        <v>2.04</v>
      </c>
      <c r="Z2362" s="2">
        <v>42044</v>
      </c>
      <c r="AA2362" s="1">
        <v>1.925</v>
      </c>
      <c r="AC2362" s="2">
        <v>42045</v>
      </c>
      <c r="AD2362" s="1">
        <v>2.0175000000000001</v>
      </c>
      <c r="AF2362" s="2">
        <v>42493</v>
      </c>
      <c r="AG2362" s="1">
        <v>0.63290000000000002</v>
      </c>
      <c r="AI2362" s="2">
        <v>42030</v>
      </c>
      <c r="AJ2362" s="1">
        <v>2.3039999999999998</v>
      </c>
      <c r="AL2362" s="2">
        <v>42031</v>
      </c>
      <c r="AM2362" s="1">
        <v>1.9510000000000001</v>
      </c>
      <c r="AO2362" s="2">
        <v>42027</v>
      </c>
      <c r="AP2362" s="1">
        <v>0.73650000000000004</v>
      </c>
      <c r="AR2362" s="2">
        <v>42020</v>
      </c>
      <c r="AS2362" s="1">
        <v>0.38200000000000001</v>
      </c>
      <c r="AU2362" s="2">
        <v>42027</v>
      </c>
      <c r="AV2362" s="1">
        <v>1.248</v>
      </c>
      <c r="AX2362" s="2">
        <v>42026</v>
      </c>
      <c r="AY2362" s="1">
        <v>1.1968000000000001</v>
      </c>
      <c r="BA2362" s="116">
        <v>42027</v>
      </c>
      <c r="BB2362" s="1">
        <v>0.6835</v>
      </c>
      <c r="BD2362" s="2">
        <v>42023</v>
      </c>
      <c r="BE2362" s="1">
        <v>0.115</v>
      </c>
      <c r="BG2362" s="2">
        <v>42158</v>
      </c>
      <c r="BH2362" s="1">
        <v>2.38</v>
      </c>
      <c r="BJ2362" s="2">
        <v>42158</v>
      </c>
      <c r="BK2362" s="1">
        <v>1.69</v>
      </c>
      <c r="BM2362" s="2">
        <v>42030</v>
      </c>
      <c r="BN2362" s="1">
        <v>0.316</v>
      </c>
    </row>
    <row r="2363" spans="2:66">
      <c r="B2363" s="2">
        <v>42545</v>
      </c>
      <c r="C2363" s="1">
        <v>1.37</v>
      </c>
      <c r="E2363" s="2">
        <v>42013</v>
      </c>
      <c r="F2363" s="1">
        <v>2.0030000000000001</v>
      </c>
      <c r="H2363" s="2">
        <v>42033</v>
      </c>
      <c r="I2363" s="1">
        <v>1.996</v>
      </c>
      <c r="K2363" s="2">
        <v>42031</v>
      </c>
      <c r="L2363" s="1">
        <v>2.2970000000000002</v>
      </c>
      <c r="N2363" s="2">
        <v>42039</v>
      </c>
      <c r="O2363" s="1">
        <v>2.0350000000000001</v>
      </c>
      <c r="Q2363" s="2">
        <v>42052</v>
      </c>
      <c r="R2363" s="1">
        <v>2.2124999999999999</v>
      </c>
      <c r="T2363" s="2">
        <v>42061</v>
      </c>
      <c r="U2363" s="1">
        <v>2.0674999999999999</v>
      </c>
      <c r="W2363" s="2">
        <v>42060</v>
      </c>
      <c r="X2363" s="1">
        <v>2.0074999999999998</v>
      </c>
      <c r="Z2363" s="2">
        <v>42045</v>
      </c>
      <c r="AA2363" s="1">
        <v>1.9925000000000002</v>
      </c>
      <c r="AC2363" s="2">
        <v>42046</v>
      </c>
      <c r="AD2363" s="1">
        <v>2.0125000000000002</v>
      </c>
      <c r="AF2363" s="2">
        <v>42494</v>
      </c>
      <c r="AG2363" s="1">
        <v>0.6341</v>
      </c>
      <c r="AI2363" s="2">
        <v>42031</v>
      </c>
      <c r="AJ2363" s="1">
        <v>2.3109999999999999</v>
      </c>
      <c r="AL2363" s="2">
        <v>42032</v>
      </c>
      <c r="AM2363" s="1">
        <v>1.8435000000000001</v>
      </c>
      <c r="AO2363" s="2">
        <v>42030</v>
      </c>
      <c r="AP2363" s="1">
        <v>0.76049999999999995</v>
      </c>
      <c r="AR2363" s="2">
        <v>42023</v>
      </c>
      <c r="AS2363" s="1">
        <v>0.37480000000000002</v>
      </c>
      <c r="AU2363" s="2">
        <v>42030</v>
      </c>
      <c r="AV2363" s="1">
        <v>1.2909999999999999</v>
      </c>
      <c r="AX2363" s="2">
        <v>42027</v>
      </c>
      <c r="AY2363" s="1">
        <v>1.115</v>
      </c>
      <c r="BA2363" s="116">
        <v>42030</v>
      </c>
      <c r="BB2363" s="1">
        <v>0.73860000000000003</v>
      </c>
      <c r="BD2363" s="2">
        <v>42024</v>
      </c>
      <c r="BE2363" s="1">
        <v>0.127</v>
      </c>
      <c r="BG2363" s="2">
        <v>42159</v>
      </c>
      <c r="BH2363" s="1">
        <v>2.31</v>
      </c>
      <c r="BJ2363" s="2">
        <v>42159</v>
      </c>
      <c r="BK2363" s="1">
        <v>1.65</v>
      </c>
      <c r="BM2363" s="2">
        <v>42031</v>
      </c>
      <c r="BN2363" s="1">
        <v>0.3085</v>
      </c>
    </row>
    <row r="2364" spans="2:66">
      <c r="B2364" s="2">
        <v>42548</v>
      </c>
      <c r="C2364" s="1">
        <v>1.37</v>
      </c>
      <c r="E2364" s="2">
        <v>42016</v>
      </c>
      <c r="F2364" s="1">
        <v>1.972</v>
      </c>
      <c r="H2364" s="2">
        <v>42034</v>
      </c>
      <c r="I2364" s="1">
        <v>1.9689999999999999</v>
      </c>
      <c r="K2364" s="2">
        <v>42032</v>
      </c>
      <c r="L2364" s="1">
        <v>2.2570000000000001</v>
      </c>
      <c r="N2364" s="2">
        <v>42040</v>
      </c>
      <c r="O2364" s="1">
        <v>2.0569999999999999</v>
      </c>
      <c r="Q2364" s="2">
        <v>42058</v>
      </c>
      <c r="R2364" s="1">
        <v>2.25</v>
      </c>
      <c r="T2364" s="2">
        <v>42062</v>
      </c>
      <c r="U2364" s="1">
        <v>2.0550000000000002</v>
      </c>
      <c r="W2364" s="2">
        <v>42061</v>
      </c>
      <c r="X2364" s="1">
        <v>2.0099999999999998</v>
      </c>
      <c r="Z2364" s="2">
        <v>42046</v>
      </c>
      <c r="AA2364" s="1">
        <v>1.9925000000000002</v>
      </c>
      <c r="AC2364" s="2">
        <v>42047</v>
      </c>
      <c r="AD2364" s="1">
        <v>2.0249999999999999</v>
      </c>
      <c r="AF2364" s="2">
        <v>42495</v>
      </c>
      <c r="AG2364" s="1">
        <v>0.63180000000000003</v>
      </c>
      <c r="AI2364" s="2">
        <v>42032</v>
      </c>
      <c r="AJ2364" s="1">
        <v>2.1964999999999999</v>
      </c>
      <c r="AL2364" s="2">
        <v>42033</v>
      </c>
      <c r="AM2364" s="1">
        <v>1.8685</v>
      </c>
      <c r="AO2364" s="2">
        <v>42031</v>
      </c>
      <c r="AP2364" s="1">
        <v>0.753</v>
      </c>
      <c r="AR2364" s="2">
        <v>42024</v>
      </c>
      <c r="AS2364" s="1">
        <v>0.39</v>
      </c>
      <c r="AU2364" s="2">
        <v>42031</v>
      </c>
      <c r="AV2364" s="1">
        <v>1.294</v>
      </c>
      <c r="AX2364" s="2">
        <v>42030</v>
      </c>
      <c r="AY2364" s="1">
        <v>1.1616</v>
      </c>
      <c r="BA2364" s="116">
        <v>42031</v>
      </c>
      <c r="BB2364" s="1">
        <v>0.73299999999999998</v>
      </c>
      <c r="BD2364" s="2">
        <v>42025</v>
      </c>
      <c r="BE2364" s="1">
        <v>0.13300000000000001</v>
      </c>
      <c r="BG2364" s="2">
        <v>42160</v>
      </c>
      <c r="BH2364" s="1">
        <v>2.41</v>
      </c>
      <c r="BJ2364" s="2">
        <v>42160</v>
      </c>
      <c r="BK2364" s="1">
        <v>1.75</v>
      </c>
      <c r="BM2364" s="2">
        <v>42032</v>
      </c>
      <c r="BN2364" s="1">
        <v>0.27300000000000002</v>
      </c>
    </row>
    <row r="2365" spans="2:66">
      <c r="B2365" s="2">
        <v>42549</v>
      </c>
      <c r="C2365" s="1">
        <v>1.37</v>
      </c>
      <c r="E2365" s="2">
        <v>42017</v>
      </c>
      <c r="F2365" s="1">
        <v>1.9710000000000001</v>
      </c>
      <c r="H2365" s="2">
        <v>42037</v>
      </c>
      <c r="I2365" s="1">
        <v>1.9849999999999999</v>
      </c>
      <c r="K2365" s="2">
        <v>42033</v>
      </c>
      <c r="L2365" s="1">
        <v>2.23</v>
      </c>
      <c r="N2365" s="2">
        <v>42041</v>
      </c>
      <c r="O2365" s="1">
        <v>2.0499999999999998</v>
      </c>
      <c r="Q2365" s="2">
        <v>42059</v>
      </c>
      <c r="R2365" s="1">
        <v>2.2625000000000002</v>
      </c>
      <c r="T2365" s="2">
        <v>42065</v>
      </c>
      <c r="U2365" s="1">
        <v>2.0352999999999999</v>
      </c>
      <c r="W2365" s="2">
        <v>42062</v>
      </c>
      <c r="X2365" s="1">
        <v>2.0024999999999999</v>
      </c>
      <c r="Z2365" s="2">
        <v>42047</v>
      </c>
      <c r="AA2365" s="1">
        <v>2.0099999999999998</v>
      </c>
      <c r="AC2365" s="2">
        <v>42048</v>
      </c>
      <c r="AD2365" s="1">
        <v>2.0175000000000001</v>
      </c>
      <c r="AF2365" s="2">
        <v>42496</v>
      </c>
      <c r="AG2365" s="1">
        <v>0.62960000000000005</v>
      </c>
      <c r="AI2365" s="2">
        <v>42033</v>
      </c>
      <c r="AJ2365" s="1">
        <v>2.2189999999999999</v>
      </c>
      <c r="AL2365" s="2">
        <v>42034</v>
      </c>
      <c r="AM2365" s="1">
        <v>1.7675000000000001</v>
      </c>
      <c r="AO2365" s="2">
        <v>42032</v>
      </c>
      <c r="AP2365" s="1">
        <v>0.71150000000000002</v>
      </c>
      <c r="AR2365" s="2">
        <v>42025</v>
      </c>
      <c r="AS2365" s="1">
        <v>0.39300000000000002</v>
      </c>
      <c r="AU2365" s="2">
        <v>42032</v>
      </c>
      <c r="AV2365" s="1">
        <v>1.2214</v>
      </c>
      <c r="AX2365" s="2">
        <v>42031</v>
      </c>
      <c r="AY2365" s="1">
        <v>1.1679999999999999</v>
      </c>
      <c r="BA2365" s="116">
        <v>42032</v>
      </c>
      <c r="BB2365" s="1">
        <v>0.6794</v>
      </c>
      <c r="BD2365" s="2">
        <v>42026</v>
      </c>
      <c r="BE2365" s="1">
        <v>0.12</v>
      </c>
      <c r="BG2365" s="2">
        <v>42163</v>
      </c>
      <c r="BH2365" s="1">
        <v>2.39</v>
      </c>
      <c r="BJ2365" s="2">
        <v>42163</v>
      </c>
      <c r="BK2365" s="1">
        <v>1.72</v>
      </c>
      <c r="BM2365" s="2">
        <v>42033</v>
      </c>
      <c r="BN2365" s="1">
        <v>0.317</v>
      </c>
    </row>
    <row r="2366" spans="2:66">
      <c r="B2366" s="2">
        <v>42550</v>
      </c>
      <c r="C2366" s="1">
        <v>1.37</v>
      </c>
      <c r="E2366" s="2">
        <v>42018</v>
      </c>
      <c r="F2366" s="1">
        <v>1.9370000000000001</v>
      </c>
      <c r="H2366" s="2">
        <v>42038</v>
      </c>
      <c r="I2366" s="1">
        <v>1.9370000000000001</v>
      </c>
      <c r="K2366" s="2">
        <v>42034</v>
      </c>
      <c r="L2366" s="1">
        <v>2.2400000000000002</v>
      </c>
      <c r="N2366" s="2">
        <v>42044</v>
      </c>
      <c r="O2366" s="1">
        <v>2.0750000000000002</v>
      </c>
      <c r="Q2366" s="2">
        <v>42060</v>
      </c>
      <c r="R2366" s="1">
        <v>2.2225000000000001</v>
      </c>
      <c r="T2366" s="2">
        <v>42066</v>
      </c>
      <c r="U2366" s="1">
        <v>2.0425</v>
      </c>
      <c r="W2366" s="2">
        <v>42065</v>
      </c>
      <c r="X2366" s="1">
        <v>1.9775</v>
      </c>
      <c r="Z2366" s="2">
        <v>42048</v>
      </c>
      <c r="AA2366" s="1">
        <v>2</v>
      </c>
      <c r="AC2366" s="2">
        <v>42051</v>
      </c>
      <c r="AD2366" s="1">
        <v>2.0325000000000002</v>
      </c>
      <c r="AF2366" s="2">
        <v>42499</v>
      </c>
      <c r="AG2366" s="1">
        <v>0.62960000000000005</v>
      </c>
      <c r="AI2366" s="2">
        <v>42034</v>
      </c>
      <c r="AJ2366" s="1">
        <v>2.1305000000000001</v>
      </c>
      <c r="AL2366" s="2">
        <v>42037</v>
      </c>
      <c r="AM2366" s="1">
        <v>1.7814999999999999</v>
      </c>
      <c r="AO2366" s="2">
        <v>42033</v>
      </c>
      <c r="AP2366" s="1">
        <v>0.73599999999999999</v>
      </c>
      <c r="AR2366" s="2">
        <v>42026</v>
      </c>
      <c r="AS2366" s="1">
        <v>0.39979999999999999</v>
      </c>
      <c r="AU2366" s="2">
        <v>42033</v>
      </c>
      <c r="AV2366" s="1">
        <v>1.2789999999999999</v>
      </c>
      <c r="AX2366" s="2">
        <v>42032</v>
      </c>
      <c r="AY2366" s="1">
        <v>1.1064000000000001</v>
      </c>
      <c r="BA2366" s="116">
        <v>42033</v>
      </c>
      <c r="BB2366" s="1">
        <v>0.73750000000000004</v>
      </c>
      <c r="BD2366" s="2">
        <v>42027</v>
      </c>
      <c r="BE2366" s="1">
        <v>0.10630000000000001</v>
      </c>
      <c r="BG2366" s="2">
        <v>42164</v>
      </c>
      <c r="BH2366" s="1">
        <v>2.42</v>
      </c>
      <c r="BJ2366" s="2">
        <v>42164</v>
      </c>
      <c r="BK2366" s="1">
        <v>1.74</v>
      </c>
      <c r="BM2366" s="2">
        <v>42034</v>
      </c>
      <c r="BN2366" s="1">
        <v>0.30099999999999999</v>
      </c>
    </row>
    <row r="2367" spans="2:66">
      <c r="B2367" s="2">
        <v>42551</v>
      </c>
      <c r="C2367" s="1">
        <v>1.37</v>
      </c>
      <c r="E2367" s="2">
        <v>42019</v>
      </c>
      <c r="F2367" s="1">
        <v>1.9769999999999999</v>
      </c>
      <c r="H2367" s="2">
        <v>42039</v>
      </c>
      <c r="I2367" s="1">
        <v>1.9569999999999999</v>
      </c>
      <c r="K2367" s="2">
        <v>42037</v>
      </c>
      <c r="L2367" s="1">
        <v>2.2450000000000001</v>
      </c>
      <c r="N2367" s="2">
        <v>42045</v>
      </c>
      <c r="O2367" s="1">
        <v>2.1549999999999998</v>
      </c>
      <c r="Q2367" s="2">
        <v>42061</v>
      </c>
      <c r="R2367" s="1">
        <v>2.2250000000000001</v>
      </c>
      <c r="T2367" s="2">
        <v>42067</v>
      </c>
      <c r="U2367" s="1">
        <v>2.0375000000000001</v>
      </c>
      <c r="W2367" s="2">
        <v>42066</v>
      </c>
      <c r="X2367" s="1">
        <v>1.97</v>
      </c>
      <c r="Z2367" s="2">
        <v>42051</v>
      </c>
      <c r="AA2367" s="1">
        <v>2.0325000000000002</v>
      </c>
      <c r="AC2367" s="2">
        <v>42052</v>
      </c>
      <c r="AD2367" s="1">
        <v>2.0099999999999998</v>
      </c>
      <c r="AF2367" s="2">
        <v>42500</v>
      </c>
      <c r="AG2367" s="1">
        <v>0.62809999999999999</v>
      </c>
      <c r="AI2367" s="2">
        <v>42037</v>
      </c>
      <c r="AJ2367" s="1">
        <v>2.1480000000000001</v>
      </c>
      <c r="AL2367" s="2">
        <v>42038</v>
      </c>
      <c r="AM2367" s="1">
        <v>1.9140000000000001</v>
      </c>
      <c r="AO2367" s="2">
        <v>42034</v>
      </c>
      <c r="AP2367" s="1">
        <v>0.68200000000000005</v>
      </c>
      <c r="AR2367" s="2">
        <v>42027</v>
      </c>
      <c r="AS2367" s="1">
        <v>0.39100000000000001</v>
      </c>
      <c r="AU2367" s="2">
        <v>42034</v>
      </c>
      <c r="AV2367" s="1">
        <v>1.1759999999999999</v>
      </c>
      <c r="AX2367" s="2">
        <v>42033</v>
      </c>
      <c r="AY2367" s="1">
        <v>1.1659999999999999</v>
      </c>
      <c r="BA2367" s="116">
        <v>42034</v>
      </c>
      <c r="BB2367" s="1">
        <v>0.67</v>
      </c>
      <c r="BD2367" s="2">
        <v>42030</v>
      </c>
      <c r="BE2367" s="1">
        <v>0.129</v>
      </c>
      <c r="BG2367" s="2">
        <v>42165</v>
      </c>
      <c r="BH2367" s="1">
        <v>2.5</v>
      </c>
      <c r="BJ2367" s="2">
        <v>42165</v>
      </c>
      <c r="BK2367" s="1">
        <v>1.8</v>
      </c>
      <c r="BM2367" s="2">
        <v>42037</v>
      </c>
      <c r="BN2367" s="1">
        <v>0.30909999999999999</v>
      </c>
    </row>
    <row r="2368" spans="2:66">
      <c r="B2368" s="2">
        <v>42552</v>
      </c>
      <c r="C2368" s="1">
        <v>1.37</v>
      </c>
      <c r="E2368" s="2">
        <v>42020</v>
      </c>
      <c r="F2368" s="1">
        <v>1.97</v>
      </c>
      <c r="H2368" s="2">
        <v>42040</v>
      </c>
      <c r="I2368" s="1">
        <v>1.9750000000000001</v>
      </c>
      <c r="K2368" s="2">
        <v>42038</v>
      </c>
      <c r="L2368" s="1">
        <v>2.21</v>
      </c>
      <c r="N2368" s="2">
        <v>42046</v>
      </c>
      <c r="O2368" s="1">
        <v>2.1469999999999998</v>
      </c>
      <c r="Q2368" s="2">
        <v>42062</v>
      </c>
      <c r="R2368" s="1">
        <v>2.2149999999999999</v>
      </c>
      <c r="T2368" s="2">
        <v>42068</v>
      </c>
      <c r="U2368" s="1">
        <v>2.0274999999999999</v>
      </c>
      <c r="W2368" s="2">
        <v>42067</v>
      </c>
      <c r="X2368" s="1">
        <v>1.9550000000000001</v>
      </c>
      <c r="Z2368" s="2">
        <v>42052</v>
      </c>
      <c r="AA2368" s="1">
        <v>1.9975000000000001</v>
      </c>
      <c r="AC2368" s="2">
        <v>42058</v>
      </c>
      <c r="AD2368" s="1">
        <v>2.0175000000000001</v>
      </c>
      <c r="AF2368" s="2">
        <v>42501</v>
      </c>
      <c r="AG2368" s="1">
        <v>0.62660000000000005</v>
      </c>
      <c r="AI2368" s="2">
        <v>42038</v>
      </c>
      <c r="AJ2368" s="1">
        <v>2.278</v>
      </c>
      <c r="AL2368" s="2">
        <v>42039</v>
      </c>
      <c r="AM2368" s="1">
        <v>1.8719999999999999</v>
      </c>
      <c r="AO2368" s="2">
        <v>42037</v>
      </c>
      <c r="AP2368" s="1">
        <v>0.69399999999999995</v>
      </c>
      <c r="AR2368" s="2">
        <v>42030</v>
      </c>
      <c r="AS2368" s="1">
        <v>0.40460000000000002</v>
      </c>
      <c r="AU2368" s="2">
        <v>42037</v>
      </c>
      <c r="AV2368" s="1">
        <v>1.177</v>
      </c>
      <c r="AX2368" s="2">
        <v>42034</v>
      </c>
      <c r="AY2368" s="1">
        <v>1.0680000000000001</v>
      </c>
      <c r="BA2368" s="116">
        <v>42037</v>
      </c>
      <c r="BB2368" s="1">
        <v>0.68869999999999998</v>
      </c>
      <c r="BD2368" s="2">
        <v>42031</v>
      </c>
      <c r="BE2368" s="1">
        <v>0.123</v>
      </c>
      <c r="BG2368" s="2">
        <v>42166</v>
      </c>
      <c r="BH2368" s="1">
        <v>2.39</v>
      </c>
      <c r="BJ2368" s="2">
        <v>42166</v>
      </c>
      <c r="BK2368" s="1">
        <v>1.74</v>
      </c>
      <c r="BM2368" s="2">
        <v>42038</v>
      </c>
      <c r="BN2368" s="1">
        <v>0.31219999999999998</v>
      </c>
    </row>
    <row r="2369" spans="2:66">
      <c r="B2369" s="2">
        <v>42555</v>
      </c>
      <c r="C2369" s="1">
        <v>1.37</v>
      </c>
      <c r="E2369" s="2">
        <v>42023</v>
      </c>
      <c r="F2369" s="1">
        <v>1.9670000000000001</v>
      </c>
      <c r="H2369" s="2">
        <v>42041</v>
      </c>
      <c r="I2369" s="1">
        <v>1.96</v>
      </c>
      <c r="K2369" s="2">
        <v>42039</v>
      </c>
      <c r="L2369" s="1">
        <v>2.242</v>
      </c>
      <c r="N2369" s="2">
        <v>42047</v>
      </c>
      <c r="O2369" s="1">
        <v>2.1720000000000002</v>
      </c>
      <c r="Q2369" s="2">
        <v>42065</v>
      </c>
      <c r="R2369" s="1">
        <v>2.2000000000000002</v>
      </c>
      <c r="T2369" s="2">
        <v>42069</v>
      </c>
      <c r="U2369" s="1">
        <v>2</v>
      </c>
      <c r="W2369" s="2">
        <v>42068</v>
      </c>
      <c r="X2369" s="1">
        <v>1.9424999999999999</v>
      </c>
      <c r="Z2369" s="2">
        <v>42058</v>
      </c>
      <c r="AA2369" s="1">
        <v>2.0125000000000002</v>
      </c>
      <c r="AC2369" s="2">
        <v>42059</v>
      </c>
      <c r="AD2369" s="1">
        <v>2.0049999999999999</v>
      </c>
      <c r="AF2369" s="2">
        <v>42502</v>
      </c>
      <c r="AG2369" s="1">
        <v>0.62609999999999999</v>
      </c>
      <c r="AI2369" s="2">
        <v>42039</v>
      </c>
      <c r="AJ2369" s="1">
        <v>2.2480000000000002</v>
      </c>
      <c r="AL2369" s="2">
        <v>42040</v>
      </c>
      <c r="AM2369" s="1">
        <v>1.94</v>
      </c>
      <c r="AO2369" s="2">
        <v>42038</v>
      </c>
      <c r="AP2369" s="1">
        <v>0.74950000000000006</v>
      </c>
      <c r="AR2369" s="2">
        <v>42031</v>
      </c>
      <c r="AS2369" s="1">
        <v>0.39900000000000002</v>
      </c>
      <c r="AU2369" s="2">
        <v>42038</v>
      </c>
      <c r="AV2369" s="1">
        <v>1.2230000000000001</v>
      </c>
      <c r="AX2369" s="2">
        <v>42037</v>
      </c>
      <c r="AY2369" s="1">
        <v>1.0799000000000001</v>
      </c>
      <c r="BA2369" s="116">
        <v>42038</v>
      </c>
      <c r="BB2369" s="1">
        <v>0.71499999999999997</v>
      </c>
      <c r="BD2369" s="2">
        <v>42032</v>
      </c>
      <c r="BE2369" s="1">
        <v>0.121</v>
      </c>
      <c r="BG2369" s="2">
        <v>42167</v>
      </c>
      <c r="BH2369" s="1">
        <v>2.39</v>
      </c>
      <c r="BJ2369" s="2">
        <v>42167</v>
      </c>
      <c r="BK2369" s="1">
        <v>1.75</v>
      </c>
      <c r="BM2369" s="2">
        <v>42039</v>
      </c>
      <c r="BN2369" s="1">
        <v>0.313</v>
      </c>
    </row>
    <row r="2370" spans="2:66">
      <c r="B2370" s="2">
        <v>42556</v>
      </c>
      <c r="C2370" s="1">
        <v>1.37</v>
      </c>
      <c r="E2370" s="2">
        <v>42024</v>
      </c>
      <c r="F2370" s="1">
        <v>1.958</v>
      </c>
      <c r="H2370" s="2">
        <v>42044</v>
      </c>
      <c r="I2370" s="1">
        <v>1.9750000000000001</v>
      </c>
      <c r="K2370" s="2">
        <v>42040</v>
      </c>
      <c r="L2370" s="1">
        <v>2.2770000000000001</v>
      </c>
      <c r="N2370" s="2">
        <v>42048</v>
      </c>
      <c r="O2370" s="1">
        <v>2.1549999999999998</v>
      </c>
      <c r="Q2370" s="2">
        <v>42066</v>
      </c>
      <c r="R2370" s="1">
        <v>2.2200000000000002</v>
      </c>
      <c r="T2370" s="2">
        <v>42072</v>
      </c>
      <c r="U2370" s="1">
        <v>2.0274999999999999</v>
      </c>
      <c r="W2370" s="2">
        <v>42069</v>
      </c>
      <c r="X2370" s="1">
        <v>1.915</v>
      </c>
      <c r="Z2370" s="2">
        <v>42059</v>
      </c>
      <c r="AA2370" s="1">
        <v>2.0024999999999999</v>
      </c>
      <c r="AC2370" s="2">
        <v>42060</v>
      </c>
      <c r="AD2370" s="1">
        <v>1.99</v>
      </c>
      <c r="AF2370" s="2">
        <v>42503</v>
      </c>
      <c r="AG2370" s="1">
        <v>0.62760000000000005</v>
      </c>
      <c r="AI2370" s="2">
        <v>42040</v>
      </c>
      <c r="AJ2370" s="1">
        <v>2.3250000000000002</v>
      </c>
      <c r="AL2370" s="2">
        <v>42041</v>
      </c>
      <c r="AM2370" s="1">
        <v>2.0764999999999998</v>
      </c>
      <c r="AO2370" s="2">
        <v>42039</v>
      </c>
      <c r="AP2370" s="1">
        <v>0.72799999999999998</v>
      </c>
      <c r="AR2370" s="2">
        <v>42032</v>
      </c>
      <c r="AS2370" s="1">
        <v>0.38750000000000001</v>
      </c>
      <c r="AU2370" s="2">
        <v>42039</v>
      </c>
      <c r="AV2370" s="1">
        <v>1.2010000000000001</v>
      </c>
      <c r="AX2370" s="2">
        <v>42038</v>
      </c>
      <c r="AY2370" s="1">
        <v>1.115</v>
      </c>
      <c r="BA2370" s="116">
        <v>42039</v>
      </c>
      <c r="BB2370" s="1">
        <v>0.70150000000000001</v>
      </c>
      <c r="BD2370" s="2">
        <v>42033</v>
      </c>
      <c r="BE2370" s="1">
        <v>0.14099999999999999</v>
      </c>
      <c r="BG2370" s="2">
        <v>42170</v>
      </c>
      <c r="BH2370" s="1">
        <v>2.36</v>
      </c>
      <c r="BJ2370" s="2">
        <v>42170</v>
      </c>
      <c r="BK2370" s="1">
        <v>1.71</v>
      </c>
      <c r="BM2370" s="2">
        <v>42040</v>
      </c>
      <c r="BN2370" s="1">
        <v>0.314</v>
      </c>
    </row>
    <row r="2371" spans="2:66">
      <c r="B2371" s="2">
        <v>42557</v>
      </c>
      <c r="C2371" s="1">
        <v>1.37</v>
      </c>
      <c r="E2371" s="2">
        <v>42025</v>
      </c>
      <c r="F2371" s="1">
        <v>1.96</v>
      </c>
      <c r="H2371" s="2">
        <v>42045</v>
      </c>
      <c r="I2371" s="1">
        <v>2.06</v>
      </c>
      <c r="K2371" s="2">
        <v>42041</v>
      </c>
      <c r="L2371" s="1">
        <v>2.2669999999999999</v>
      </c>
      <c r="N2371" s="2">
        <v>42051</v>
      </c>
      <c r="O2371" s="1">
        <v>2.222</v>
      </c>
      <c r="Q2371" s="2">
        <v>42067</v>
      </c>
      <c r="R2371" s="1">
        <v>2.23</v>
      </c>
      <c r="T2371" s="2">
        <v>42073</v>
      </c>
      <c r="U2371" s="1">
        <v>2.04</v>
      </c>
      <c r="W2371" s="2">
        <v>42072</v>
      </c>
      <c r="X2371" s="1">
        <v>1.9100000000000001</v>
      </c>
      <c r="Z2371" s="2">
        <v>42060</v>
      </c>
      <c r="AA2371" s="1">
        <v>1.9775</v>
      </c>
      <c r="AC2371" s="2">
        <v>42061</v>
      </c>
      <c r="AD2371" s="1">
        <v>1.99</v>
      </c>
      <c r="AF2371" s="2">
        <v>42506</v>
      </c>
      <c r="AG2371" s="1">
        <v>0.62609999999999999</v>
      </c>
      <c r="AI2371" s="2">
        <v>42041</v>
      </c>
      <c r="AJ2371" s="1">
        <v>2.4209999999999998</v>
      </c>
      <c r="AL2371" s="2">
        <v>42044</v>
      </c>
      <c r="AM2371" s="1">
        <v>2.0960000000000001</v>
      </c>
      <c r="AO2371" s="2">
        <v>42040</v>
      </c>
      <c r="AP2371" s="1">
        <v>0.76300000000000001</v>
      </c>
      <c r="AR2371" s="2">
        <v>42033</v>
      </c>
      <c r="AS2371" s="1">
        <v>0.40600000000000003</v>
      </c>
      <c r="AU2371" s="2">
        <v>42040</v>
      </c>
      <c r="AV2371" s="1">
        <v>1.1970000000000001</v>
      </c>
      <c r="AX2371" s="2">
        <v>42039</v>
      </c>
      <c r="AY2371" s="1">
        <v>1.103</v>
      </c>
      <c r="BA2371" s="116">
        <v>42040</v>
      </c>
      <c r="BB2371" s="1">
        <v>0.70960000000000001</v>
      </c>
      <c r="BD2371" s="2">
        <v>42034</v>
      </c>
      <c r="BE2371" s="1">
        <v>0.152</v>
      </c>
      <c r="BG2371" s="2">
        <v>42171</v>
      </c>
      <c r="BH2371" s="1">
        <v>2.3199999999999998</v>
      </c>
      <c r="BJ2371" s="2">
        <v>42171</v>
      </c>
      <c r="BK2371" s="1">
        <v>1.6800000000000002</v>
      </c>
      <c r="BM2371" s="2">
        <v>42041</v>
      </c>
      <c r="BN2371" s="1">
        <v>0.30599999999999999</v>
      </c>
    </row>
    <row r="2372" spans="2:66">
      <c r="B2372" s="2">
        <v>42558</v>
      </c>
      <c r="C2372" s="1">
        <v>1.3599999999999999</v>
      </c>
      <c r="E2372" s="2">
        <v>42026</v>
      </c>
      <c r="F2372" s="1">
        <v>1.9630000000000001</v>
      </c>
      <c r="H2372" s="2">
        <v>42046</v>
      </c>
      <c r="I2372" s="1">
        <v>2.0499999999999998</v>
      </c>
      <c r="K2372" s="2">
        <v>42044</v>
      </c>
      <c r="L2372" s="1">
        <v>2.2919999999999998</v>
      </c>
      <c r="N2372" s="2">
        <v>42052</v>
      </c>
      <c r="O2372" s="1">
        <v>2.1469999999999998</v>
      </c>
      <c r="Q2372" s="2">
        <v>42068</v>
      </c>
      <c r="R2372" s="1">
        <v>2.2174999999999998</v>
      </c>
      <c r="T2372" s="2">
        <v>42074</v>
      </c>
      <c r="U2372" s="1">
        <v>1.9875</v>
      </c>
      <c r="W2372" s="2">
        <v>42073</v>
      </c>
      <c r="X2372" s="1">
        <v>1.923</v>
      </c>
      <c r="Z2372" s="2">
        <v>42061</v>
      </c>
      <c r="AA2372" s="1">
        <v>1.98</v>
      </c>
      <c r="AC2372" s="2">
        <v>42062</v>
      </c>
      <c r="AD2372" s="1">
        <v>1.9875</v>
      </c>
      <c r="AF2372" s="2">
        <v>42507</v>
      </c>
      <c r="AG2372" s="1">
        <v>0.62509999999999999</v>
      </c>
      <c r="AI2372" s="2">
        <v>42044</v>
      </c>
      <c r="AJ2372" s="1">
        <v>2.4445000000000001</v>
      </c>
      <c r="AL2372" s="2">
        <v>42045</v>
      </c>
      <c r="AM2372" s="1">
        <v>2.1139999999999999</v>
      </c>
      <c r="AO2372" s="2">
        <v>42041</v>
      </c>
      <c r="AP2372" s="1">
        <v>0.88700000000000001</v>
      </c>
      <c r="AR2372" s="2">
        <v>42034</v>
      </c>
      <c r="AS2372" s="1">
        <v>0.39150000000000001</v>
      </c>
      <c r="AU2372" s="2">
        <v>42041</v>
      </c>
      <c r="AV2372" s="1">
        <v>1.1919999999999999</v>
      </c>
      <c r="AX2372" s="2">
        <v>42040</v>
      </c>
      <c r="AY2372" s="1">
        <v>1.0986</v>
      </c>
      <c r="BA2372" s="116">
        <v>42041</v>
      </c>
      <c r="BB2372" s="1">
        <v>0.71499999999999997</v>
      </c>
      <c r="BD2372" s="2">
        <v>42037</v>
      </c>
      <c r="BE2372" s="1">
        <v>0.14799999999999999</v>
      </c>
      <c r="BG2372" s="2">
        <v>42172</v>
      </c>
      <c r="BH2372" s="1">
        <v>2.3199999999999998</v>
      </c>
      <c r="BJ2372" s="2">
        <v>42172</v>
      </c>
      <c r="BK2372" s="1">
        <v>1.63</v>
      </c>
      <c r="BM2372" s="2">
        <v>42044</v>
      </c>
      <c r="BN2372" s="1">
        <v>0.3165</v>
      </c>
    </row>
    <row r="2373" spans="2:66">
      <c r="B2373" s="2">
        <v>42559</v>
      </c>
      <c r="C2373" s="1">
        <v>1.3599999999999999</v>
      </c>
      <c r="E2373" s="2">
        <v>42027</v>
      </c>
      <c r="F2373" s="1">
        <v>1.9649999999999999</v>
      </c>
      <c r="H2373" s="2">
        <v>42047</v>
      </c>
      <c r="I2373" s="1">
        <v>2.0699999999999998</v>
      </c>
      <c r="K2373" s="2">
        <v>42045</v>
      </c>
      <c r="L2373" s="1">
        <v>2.3540000000000001</v>
      </c>
      <c r="N2373" s="2">
        <v>42058</v>
      </c>
      <c r="O2373" s="1">
        <v>2.17</v>
      </c>
      <c r="Q2373" s="2">
        <v>42069</v>
      </c>
      <c r="R2373" s="1">
        <v>2.1924999999999999</v>
      </c>
      <c r="T2373" s="2">
        <v>42075</v>
      </c>
      <c r="U2373" s="1">
        <v>1.9849999999999999</v>
      </c>
      <c r="W2373" s="2">
        <v>42074</v>
      </c>
      <c r="X2373" s="1">
        <v>1.8900000000000001</v>
      </c>
      <c r="Z2373" s="2">
        <v>42062</v>
      </c>
      <c r="AA2373" s="1">
        <v>1.9725000000000001</v>
      </c>
      <c r="AC2373" s="2">
        <v>42065</v>
      </c>
      <c r="AD2373" s="1">
        <v>1.97</v>
      </c>
      <c r="AF2373" s="2">
        <v>42508</v>
      </c>
      <c r="AG2373" s="1">
        <v>0.63560000000000005</v>
      </c>
      <c r="AI2373" s="2">
        <v>42045</v>
      </c>
      <c r="AJ2373" s="1">
        <v>2.4645000000000001</v>
      </c>
      <c r="AL2373" s="2">
        <v>42046</v>
      </c>
      <c r="AM2373" s="1">
        <v>2.1284999999999998</v>
      </c>
      <c r="AO2373" s="2">
        <v>42044</v>
      </c>
      <c r="AP2373" s="1">
        <v>0.90649999999999997</v>
      </c>
      <c r="AR2373" s="2">
        <v>42037</v>
      </c>
      <c r="AS2373" s="1">
        <v>0.39150000000000001</v>
      </c>
      <c r="AU2373" s="2">
        <v>42044</v>
      </c>
      <c r="AV2373" s="1">
        <v>1.196</v>
      </c>
      <c r="AX2373" s="2">
        <v>42041</v>
      </c>
      <c r="AY2373" s="1">
        <v>1.0961000000000001</v>
      </c>
      <c r="BA2373" s="116">
        <v>42044</v>
      </c>
      <c r="BB2373" s="1">
        <v>0.70899999999999996</v>
      </c>
      <c r="BD2373" s="2">
        <v>42038</v>
      </c>
      <c r="BE2373" s="1">
        <v>0.13400000000000001</v>
      </c>
      <c r="BG2373" s="2">
        <v>42173</v>
      </c>
      <c r="BH2373" s="1">
        <v>2.35</v>
      </c>
      <c r="BJ2373" s="2">
        <v>42173</v>
      </c>
      <c r="BK2373" s="1">
        <v>1.65</v>
      </c>
      <c r="BM2373" s="2">
        <v>42045</v>
      </c>
      <c r="BN2373" s="1">
        <v>0.31850000000000001</v>
      </c>
    </row>
    <row r="2374" spans="2:66">
      <c r="B2374" s="2">
        <v>42562</v>
      </c>
      <c r="C2374" s="1">
        <v>1.3599999999999999</v>
      </c>
      <c r="E2374" s="2">
        <v>42030</v>
      </c>
      <c r="F2374" s="1">
        <v>1.968</v>
      </c>
      <c r="H2374" s="2">
        <v>42048</v>
      </c>
      <c r="I2374" s="1">
        <v>2.0499999999999998</v>
      </c>
      <c r="K2374" s="2">
        <v>42046</v>
      </c>
      <c r="L2374" s="1">
        <v>2.3559999999999999</v>
      </c>
      <c r="N2374" s="2">
        <v>42059</v>
      </c>
      <c r="O2374" s="1">
        <v>2.1749999999999998</v>
      </c>
      <c r="Q2374" s="2">
        <v>42072</v>
      </c>
      <c r="R2374" s="1">
        <v>2.2275</v>
      </c>
      <c r="T2374" s="2">
        <v>42076</v>
      </c>
      <c r="U2374" s="1">
        <v>1.97</v>
      </c>
      <c r="W2374" s="2">
        <v>42075</v>
      </c>
      <c r="X2374" s="1">
        <v>1.8725000000000001</v>
      </c>
      <c r="Z2374" s="2">
        <v>42065</v>
      </c>
      <c r="AA2374" s="1">
        <v>1.9424999999999999</v>
      </c>
      <c r="AC2374" s="2">
        <v>42066</v>
      </c>
      <c r="AD2374" s="1">
        <v>1.9550000000000001</v>
      </c>
      <c r="AF2374" s="2">
        <v>42509</v>
      </c>
      <c r="AG2374" s="1">
        <v>0.65390000000000004</v>
      </c>
      <c r="AI2374" s="2">
        <v>42046</v>
      </c>
      <c r="AJ2374" s="1">
        <v>2.468</v>
      </c>
      <c r="AL2374" s="2">
        <v>42047</v>
      </c>
      <c r="AM2374" s="1">
        <v>2.097</v>
      </c>
      <c r="AO2374" s="2">
        <v>42045</v>
      </c>
      <c r="AP2374" s="1">
        <v>0.90449999999999997</v>
      </c>
      <c r="AR2374" s="2">
        <v>42038</v>
      </c>
      <c r="AS2374" s="1">
        <v>0.41499999999999998</v>
      </c>
      <c r="AU2374" s="2">
        <v>42045</v>
      </c>
      <c r="AV2374" s="1">
        <v>1.19</v>
      </c>
      <c r="AX2374" s="2">
        <v>42044</v>
      </c>
      <c r="AY2374" s="1">
        <v>1.099</v>
      </c>
      <c r="BA2374" s="116">
        <v>42045</v>
      </c>
      <c r="BB2374" s="1">
        <v>0.71479999999999999</v>
      </c>
      <c r="BD2374" s="2">
        <v>42039</v>
      </c>
      <c r="BE2374" s="1">
        <v>0.13800000000000001</v>
      </c>
      <c r="BG2374" s="2">
        <v>42174</v>
      </c>
      <c r="BH2374" s="1">
        <v>2.2599999999999998</v>
      </c>
      <c r="BJ2374" s="2">
        <v>42174</v>
      </c>
      <c r="BK2374" s="1">
        <v>1.5899999999999999</v>
      </c>
      <c r="BM2374" s="2">
        <v>42046</v>
      </c>
      <c r="BN2374" s="1">
        <v>0.311</v>
      </c>
    </row>
    <row r="2375" spans="2:66">
      <c r="B2375" s="2">
        <v>42563</v>
      </c>
      <c r="C2375" s="1">
        <v>1.3599999999999999</v>
      </c>
      <c r="E2375" s="2">
        <v>42031</v>
      </c>
      <c r="F2375" s="1">
        <v>1.98</v>
      </c>
      <c r="H2375" s="2">
        <v>42051</v>
      </c>
      <c r="I2375" s="1">
        <v>2.0950000000000002</v>
      </c>
      <c r="K2375" s="2">
        <v>42047</v>
      </c>
      <c r="L2375" s="1">
        <v>2.4050000000000002</v>
      </c>
      <c r="N2375" s="2">
        <v>42060</v>
      </c>
      <c r="O2375" s="1">
        <v>2.13</v>
      </c>
      <c r="Q2375" s="2">
        <v>42073</v>
      </c>
      <c r="R2375" s="1">
        <v>2.2425000000000002</v>
      </c>
      <c r="T2375" s="2">
        <v>42079</v>
      </c>
      <c r="U2375" s="1">
        <v>1.9449999999999998</v>
      </c>
      <c r="W2375" s="2">
        <v>42076</v>
      </c>
      <c r="X2375" s="1">
        <v>1.85</v>
      </c>
      <c r="Z2375" s="2">
        <v>42066</v>
      </c>
      <c r="AA2375" s="1">
        <v>1.9375</v>
      </c>
      <c r="AC2375" s="2">
        <v>42067</v>
      </c>
      <c r="AD2375" s="1">
        <v>1.9475</v>
      </c>
      <c r="AF2375" s="2">
        <v>42510</v>
      </c>
      <c r="AG2375" s="1">
        <v>0.6613</v>
      </c>
      <c r="AI2375" s="2">
        <v>42047</v>
      </c>
      <c r="AJ2375" s="1">
        <v>2.4569999999999999</v>
      </c>
      <c r="AL2375" s="2">
        <v>42048</v>
      </c>
      <c r="AM2375" s="1">
        <v>2.1560000000000001</v>
      </c>
      <c r="AO2375" s="2">
        <v>42046</v>
      </c>
      <c r="AP2375" s="1">
        <v>0.91649999999999998</v>
      </c>
      <c r="AR2375" s="2">
        <v>42039</v>
      </c>
      <c r="AS2375" s="1">
        <v>0.41149999999999998</v>
      </c>
      <c r="AU2375" s="2">
        <v>42046</v>
      </c>
      <c r="AV2375" s="1">
        <v>1.1679999999999999</v>
      </c>
      <c r="AX2375" s="2">
        <v>42045</v>
      </c>
      <c r="AY2375" s="1">
        <v>1.0940000000000001</v>
      </c>
      <c r="BA2375" s="116">
        <v>42046</v>
      </c>
      <c r="BB2375" s="1">
        <v>0.70099999999999996</v>
      </c>
      <c r="BD2375" s="2">
        <v>42040</v>
      </c>
      <c r="BE2375" s="1">
        <v>0.14099999999999999</v>
      </c>
      <c r="BG2375" s="2">
        <v>42177</v>
      </c>
      <c r="BH2375" s="1">
        <v>2.37</v>
      </c>
      <c r="BJ2375" s="2">
        <v>42177</v>
      </c>
      <c r="BK2375" s="1">
        <v>1.6800000000000002</v>
      </c>
      <c r="BM2375" s="2">
        <v>42047</v>
      </c>
      <c r="BN2375" s="1">
        <v>0.29399999999999998</v>
      </c>
    </row>
    <row r="2376" spans="2:66">
      <c r="B2376" s="2">
        <v>42564</v>
      </c>
      <c r="C2376" s="1">
        <v>1.3599999999999999</v>
      </c>
      <c r="E2376" s="2">
        <v>42032</v>
      </c>
      <c r="F2376" s="1">
        <v>1.978</v>
      </c>
      <c r="H2376" s="2">
        <v>42052</v>
      </c>
      <c r="I2376" s="1">
        <v>2.0550000000000002</v>
      </c>
      <c r="K2376" s="2">
        <v>42048</v>
      </c>
      <c r="L2376" s="1">
        <v>2.3970000000000002</v>
      </c>
      <c r="N2376" s="2">
        <v>42061</v>
      </c>
      <c r="O2376" s="1">
        <v>2.1230000000000002</v>
      </c>
      <c r="Q2376" s="2">
        <v>42074</v>
      </c>
      <c r="R2376" s="1">
        <v>2.1875</v>
      </c>
      <c r="T2376" s="2">
        <v>42080</v>
      </c>
      <c r="U2376" s="1">
        <v>1.9449999999999998</v>
      </c>
      <c r="W2376" s="2">
        <v>42079</v>
      </c>
      <c r="X2376" s="1">
        <v>1.835</v>
      </c>
      <c r="Z2376" s="2">
        <v>42067</v>
      </c>
      <c r="AA2376" s="1">
        <v>1.925</v>
      </c>
      <c r="AC2376" s="2">
        <v>42068</v>
      </c>
      <c r="AD2376" s="1">
        <v>1.94</v>
      </c>
      <c r="AF2376" s="2">
        <v>42513</v>
      </c>
      <c r="AG2376" s="1">
        <v>0.6623</v>
      </c>
      <c r="AI2376" s="2">
        <v>42048</v>
      </c>
      <c r="AJ2376" s="1">
        <v>2.5220000000000002</v>
      </c>
      <c r="AL2376" s="2">
        <v>42051</v>
      </c>
      <c r="AM2376" s="1">
        <v>2.1579999999999999</v>
      </c>
      <c r="AO2376" s="2">
        <v>42047</v>
      </c>
      <c r="AP2376" s="1">
        <v>0.88149999999999995</v>
      </c>
      <c r="AR2376" s="2">
        <v>42040</v>
      </c>
      <c r="AS2376" s="1">
        <v>0.42749999999999999</v>
      </c>
      <c r="AU2376" s="2">
        <v>42047</v>
      </c>
      <c r="AV2376" s="1">
        <v>1.1415</v>
      </c>
      <c r="AX2376" s="2">
        <v>42046</v>
      </c>
      <c r="AY2376" s="1">
        <v>1.083</v>
      </c>
      <c r="BA2376" s="116">
        <v>42047</v>
      </c>
      <c r="BB2376" s="1">
        <v>0.68100000000000005</v>
      </c>
      <c r="BD2376" s="2">
        <v>42041</v>
      </c>
      <c r="BE2376" s="1">
        <v>0.14149999999999999</v>
      </c>
      <c r="BG2376" s="2">
        <v>42178</v>
      </c>
      <c r="BH2376" s="1">
        <v>2.42</v>
      </c>
      <c r="BJ2376" s="2">
        <v>42178</v>
      </c>
      <c r="BK2376" s="1">
        <v>1.71</v>
      </c>
      <c r="BM2376" s="2">
        <v>42048</v>
      </c>
      <c r="BN2376" s="1">
        <v>0.30099999999999999</v>
      </c>
    </row>
    <row r="2377" spans="2:66">
      <c r="B2377" s="2">
        <v>42565</v>
      </c>
      <c r="C2377" s="1">
        <v>1.3599999999999999</v>
      </c>
      <c r="E2377" s="2">
        <v>42033</v>
      </c>
      <c r="F2377" s="1">
        <v>1.98</v>
      </c>
      <c r="H2377" s="2">
        <v>42058</v>
      </c>
      <c r="I2377" s="1">
        <v>2.0670000000000002</v>
      </c>
      <c r="K2377" s="2">
        <v>42051</v>
      </c>
      <c r="L2377" s="1">
        <v>2.48</v>
      </c>
      <c r="N2377" s="2">
        <v>42062</v>
      </c>
      <c r="O2377" s="1">
        <v>2.1070000000000002</v>
      </c>
      <c r="Q2377" s="2">
        <v>42075</v>
      </c>
      <c r="R2377" s="1">
        <v>2.2050000000000001</v>
      </c>
      <c r="T2377" s="2">
        <v>42081</v>
      </c>
      <c r="U2377" s="1">
        <v>1.9224999999999999</v>
      </c>
      <c r="W2377" s="2">
        <v>42080</v>
      </c>
      <c r="X2377" s="1">
        <v>1.8399999999999999</v>
      </c>
      <c r="Z2377" s="2">
        <v>42068</v>
      </c>
      <c r="AA2377" s="1">
        <v>1.9125000000000001</v>
      </c>
      <c r="AC2377" s="2">
        <v>42069</v>
      </c>
      <c r="AD2377" s="1">
        <v>1.915</v>
      </c>
      <c r="AF2377" s="2">
        <v>42514</v>
      </c>
      <c r="AG2377" s="1">
        <v>0.6653</v>
      </c>
      <c r="AI2377" s="2">
        <v>42051</v>
      </c>
      <c r="AJ2377" s="1">
        <v>2.5230000000000001</v>
      </c>
      <c r="AL2377" s="2">
        <v>42052</v>
      </c>
      <c r="AM2377" s="1">
        <v>2.2469999999999999</v>
      </c>
      <c r="AO2377" s="2">
        <v>42048</v>
      </c>
      <c r="AP2377" s="1">
        <v>0.89400000000000002</v>
      </c>
      <c r="AR2377" s="2">
        <v>42041</v>
      </c>
      <c r="AS2377" s="1">
        <v>0.48459999999999998</v>
      </c>
      <c r="AU2377" s="2">
        <v>42048</v>
      </c>
      <c r="AV2377" s="1">
        <v>1.181</v>
      </c>
      <c r="AX2377" s="2">
        <v>42047</v>
      </c>
      <c r="AY2377" s="1">
        <v>1.048</v>
      </c>
      <c r="BA2377" s="116">
        <v>42048</v>
      </c>
      <c r="BB2377" s="1">
        <v>0.70879999999999999</v>
      </c>
      <c r="BD2377" s="2">
        <v>42044</v>
      </c>
      <c r="BE2377" s="1">
        <v>0.15</v>
      </c>
      <c r="BG2377" s="2">
        <v>42179</v>
      </c>
      <c r="BH2377" s="1">
        <v>2.38</v>
      </c>
      <c r="BJ2377" s="2">
        <v>42179</v>
      </c>
      <c r="BK2377" s="1">
        <v>1.69</v>
      </c>
      <c r="BM2377" s="2">
        <v>42051</v>
      </c>
      <c r="BN2377" s="1">
        <v>0.28110000000000002</v>
      </c>
    </row>
    <row r="2378" spans="2:66">
      <c r="B2378" s="2">
        <v>42566</v>
      </c>
      <c r="C2378" s="1">
        <v>1.3599999999999999</v>
      </c>
      <c r="E2378" s="2">
        <v>42034</v>
      </c>
      <c r="F2378" s="1">
        <v>1.98</v>
      </c>
      <c r="H2378" s="2">
        <v>42059</v>
      </c>
      <c r="I2378" s="1">
        <v>2.0670000000000002</v>
      </c>
      <c r="K2378" s="2">
        <v>42052</v>
      </c>
      <c r="L2378" s="1">
        <v>2.38</v>
      </c>
      <c r="N2378" s="2">
        <v>42065</v>
      </c>
      <c r="O2378" s="1">
        <v>2.077</v>
      </c>
      <c r="Q2378" s="2">
        <v>42076</v>
      </c>
      <c r="R2378" s="1">
        <v>2.2000000000000002</v>
      </c>
      <c r="T2378" s="2">
        <v>42082</v>
      </c>
      <c r="U2378" s="1">
        <v>1.8774999999999999</v>
      </c>
      <c r="W2378" s="2">
        <v>42081</v>
      </c>
      <c r="X2378" s="1">
        <v>1.825</v>
      </c>
      <c r="Z2378" s="2">
        <v>42069</v>
      </c>
      <c r="AA2378" s="1">
        <v>1.885</v>
      </c>
      <c r="AC2378" s="2">
        <v>42072</v>
      </c>
      <c r="AD2378" s="1">
        <v>1.9075</v>
      </c>
      <c r="AF2378" s="2">
        <v>42515</v>
      </c>
      <c r="AG2378" s="1">
        <v>0.66654999999999998</v>
      </c>
      <c r="AI2378" s="2">
        <v>42052</v>
      </c>
      <c r="AJ2378" s="1">
        <v>2.605</v>
      </c>
      <c r="AL2378" s="2">
        <v>42053</v>
      </c>
      <c r="AM2378" s="1">
        <v>2.1890000000000001</v>
      </c>
      <c r="AO2378" s="2">
        <v>42051</v>
      </c>
      <c r="AP2378" s="1">
        <v>0.89900000000000002</v>
      </c>
      <c r="AR2378" s="2">
        <v>42044</v>
      </c>
      <c r="AS2378" s="1">
        <v>0.48799999999999999</v>
      </c>
      <c r="AU2378" s="2">
        <v>42051</v>
      </c>
      <c r="AV2378" s="1">
        <v>1.1512</v>
      </c>
      <c r="AX2378" s="2">
        <v>42048</v>
      </c>
      <c r="AY2378" s="1">
        <v>1.0860000000000001</v>
      </c>
      <c r="BA2378" s="116">
        <v>42051</v>
      </c>
      <c r="BB2378" s="1">
        <v>0.66849999999999998</v>
      </c>
      <c r="BD2378" s="2">
        <v>42045</v>
      </c>
      <c r="BE2378" s="1">
        <v>0.14399999999999999</v>
      </c>
      <c r="BG2378" s="2">
        <v>42180</v>
      </c>
      <c r="BH2378" s="1">
        <v>2.4</v>
      </c>
      <c r="BJ2378" s="2">
        <v>42180</v>
      </c>
      <c r="BK2378" s="1">
        <v>1.7</v>
      </c>
      <c r="BM2378" s="2">
        <v>42052</v>
      </c>
      <c r="BN2378" s="1">
        <v>0.313</v>
      </c>
    </row>
    <row r="2379" spans="2:66">
      <c r="B2379" s="2">
        <v>42569</v>
      </c>
      <c r="C2379" s="1">
        <v>1.3599999999999999</v>
      </c>
      <c r="E2379" s="2">
        <v>42037</v>
      </c>
      <c r="F2379" s="1">
        <v>1.9750000000000001</v>
      </c>
      <c r="H2379" s="2">
        <v>42060</v>
      </c>
      <c r="I2379" s="1">
        <v>2.04</v>
      </c>
      <c r="K2379" s="2">
        <v>42058</v>
      </c>
      <c r="L2379" s="1">
        <v>2.427</v>
      </c>
      <c r="N2379" s="2">
        <v>42066</v>
      </c>
      <c r="O2379" s="1">
        <v>2.0870000000000002</v>
      </c>
      <c r="Q2379" s="2">
        <v>42079</v>
      </c>
      <c r="R2379" s="1">
        <v>2.1549999999999998</v>
      </c>
      <c r="T2379" s="2">
        <v>42083</v>
      </c>
      <c r="U2379" s="1">
        <v>1.8599999999999999</v>
      </c>
      <c r="W2379" s="2">
        <v>42082</v>
      </c>
      <c r="X2379" s="1">
        <v>1.7875000000000001</v>
      </c>
      <c r="Z2379" s="2">
        <v>42072</v>
      </c>
      <c r="AA2379" s="1">
        <v>1.8774999999999999</v>
      </c>
      <c r="AC2379" s="2">
        <v>42073</v>
      </c>
      <c r="AD2379" s="1">
        <v>1.915</v>
      </c>
      <c r="AF2379" s="2">
        <v>42516</v>
      </c>
      <c r="AG2379" s="1">
        <v>0.67405000000000004</v>
      </c>
      <c r="AI2379" s="2">
        <v>42053</v>
      </c>
      <c r="AJ2379" s="1">
        <v>2.5874999999999999</v>
      </c>
      <c r="AL2379" s="2">
        <v>42054</v>
      </c>
      <c r="AM2379" s="1">
        <v>2.226</v>
      </c>
      <c r="AO2379" s="2">
        <v>42052</v>
      </c>
      <c r="AP2379" s="1">
        <v>0.92449999999999999</v>
      </c>
      <c r="AR2379" s="2">
        <v>42045</v>
      </c>
      <c r="AS2379" s="1">
        <v>0.48849999999999999</v>
      </c>
      <c r="AU2379" s="2">
        <v>42052</v>
      </c>
      <c r="AV2379" s="1">
        <v>1.2170000000000001</v>
      </c>
      <c r="AX2379" s="2">
        <v>42051</v>
      </c>
      <c r="AY2379" s="1">
        <v>1.0529999999999999</v>
      </c>
      <c r="BA2379" s="116">
        <v>42052</v>
      </c>
      <c r="BB2379" s="1">
        <v>0.7248</v>
      </c>
      <c r="BD2379" s="2">
        <v>42046</v>
      </c>
      <c r="BE2379" s="1">
        <v>0.14230000000000001</v>
      </c>
      <c r="BG2379" s="2">
        <v>42181</v>
      </c>
      <c r="BH2379" s="1">
        <v>2.4900000000000002</v>
      </c>
      <c r="BJ2379" s="2">
        <v>42181</v>
      </c>
      <c r="BK2379" s="1">
        <v>1.75</v>
      </c>
      <c r="BM2379" s="2">
        <v>42053</v>
      </c>
      <c r="BN2379" s="1">
        <v>0.3085</v>
      </c>
    </row>
    <row r="2380" spans="2:66">
      <c r="B2380" s="2">
        <v>42570</v>
      </c>
      <c r="C2380" s="1">
        <v>1.3599999999999999</v>
      </c>
      <c r="E2380" s="2">
        <v>42038</v>
      </c>
      <c r="F2380" s="1">
        <v>1.95</v>
      </c>
      <c r="H2380" s="2">
        <v>42061</v>
      </c>
      <c r="I2380" s="1">
        <v>2.04</v>
      </c>
      <c r="K2380" s="2">
        <v>42059</v>
      </c>
      <c r="L2380" s="1">
        <v>2.4369999999999998</v>
      </c>
      <c r="N2380" s="2">
        <v>42067</v>
      </c>
      <c r="O2380" s="1">
        <v>2.09</v>
      </c>
      <c r="Q2380" s="2">
        <v>42080</v>
      </c>
      <c r="R2380" s="1">
        <v>2.1553</v>
      </c>
      <c r="T2380" s="2">
        <v>42086</v>
      </c>
      <c r="U2380" s="1">
        <v>1.855</v>
      </c>
      <c r="W2380" s="2">
        <v>42083</v>
      </c>
      <c r="X2380" s="1">
        <v>1.7574999999999998</v>
      </c>
      <c r="Z2380" s="2">
        <v>42073</v>
      </c>
      <c r="AA2380" s="1">
        <v>1.8925000000000001</v>
      </c>
      <c r="AC2380" s="2">
        <v>42074</v>
      </c>
      <c r="AD2380" s="1">
        <v>1.9</v>
      </c>
      <c r="AF2380" s="2">
        <v>42517</v>
      </c>
      <c r="AG2380" s="1">
        <v>0.67305000000000004</v>
      </c>
      <c r="AI2380" s="2">
        <v>42054</v>
      </c>
      <c r="AJ2380" s="1">
        <v>2.6154999999999999</v>
      </c>
      <c r="AL2380" s="2">
        <v>42055</v>
      </c>
      <c r="AM2380" s="1">
        <v>2.2200000000000002</v>
      </c>
      <c r="AO2380" s="2">
        <v>42053</v>
      </c>
      <c r="AP2380" s="1">
        <v>0.86350000000000005</v>
      </c>
      <c r="AR2380" s="2">
        <v>42046</v>
      </c>
      <c r="AS2380" s="1">
        <v>0.496</v>
      </c>
      <c r="AU2380" s="2">
        <v>42053</v>
      </c>
      <c r="AV2380" s="1">
        <v>1.2490000000000001</v>
      </c>
      <c r="AX2380" s="2">
        <v>42052</v>
      </c>
      <c r="AY2380" s="1">
        <v>1.1148</v>
      </c>
      <c r="BA2380" s="116">
        <v>42053</v>
      </c>
      <c r="BB2380" s="1">
        <v>0.73</v>
      </c>
      <c r="BD2380" s="2">
        <v>42047</v>
      </c>
      <c r="BE2380" s="1">
        <v>0.13100000000000001</v>
      </c>
      <c r="BG2380" s="2">
        <v>42184</v>
      </c>
      <c r="BH2380" s="1">
        <v>2.33</v>
      </c>
      <c r="BJ2380" s="2">
        <v>42184</v>
      </c>
      <c r="BK2380" s="1">
        <v>1.62</v>
      </c>
      <c r="BM2380" s="2">
        <v>42054</v>
      </c>
      <c r="BN2380" s="1">
        <v>0.3095</v>
      </c>
    </row>
    <row r="2381" spans="2:66">
      <c r="B2381" s="2">
        <v>42571</v>
      </c>
      <c r="C2381" s="1">
        <v>1.3599999999999999</v>
      </c>
      <c r="E2381" s="2">
        <v>42039</v>
      </c>
      <c r="F2381" s="1">
        <v>1.9550000000000001</v>
      </c>
      <c r="H2381" s="2">
        <v>42062</v>
      </c>
      <c r="I2381" s="1">
        <v>2.0350000000000001</v>
      </c>
      <c r="K2381" s="2">
        <v>42060</v>
      </c>
      <c r="L2381" s="1">
        <v>2.375</v>
      </c>
      <c r="N2381" s="2">
        <v>42068</v>
      </c>
      <c r="O2381" s="1">
        <v>2.0710000000000002</v>
      </c>
      <c r="Q2381" s="2">
        <v>42081</v>
      </c>
      <c r="R2381" s="1">
        <v>2.1150000000000002</v>
      </c>
      <c r="T2381" s="2">
        <v>42087</v>
      </c>
      <c r="U2381" s="1">
        <v>1.8574999999999999</v>
      </c>
      <c r="W2381" s="2">
        <v>42086</v>
      </c>
      <c r="X2381" s="1">
        <v>1.7549999999999999</v>
      </c>
      <c r="Z2381" s="2">
        <v>42074</v>
      </c>
      <c r="AA2381" s="1">
        <v>1.8625</v>
      </c>
      <c r="AC2381" s="2">
        <v>42075</v>
      </c>
      <c r="AD2381" s="1">
        <v>1.8205</v>
      </c>
      <c r="AF2381" s="2">
        <v>42521</v>
      </c>
      <c r="AG2381" s="1">
        <v>0.68579999999999997</v>
      </c>
      <c r="AI2381" s="2">
        <v>42055</v>
      </c>
      <c r="AJ2381" s="1">
        <v>2.5922999999999998</v>
      </c>
      <c r="AL2381" s="2">
        <v>42058</v>
      </c>
      <c r="AM2381" s="1">
        <v>2.1720000000000002</v>
      </c>
      <c r="AO2381" s="2">
        <v>42054</v>
      </c>
      <c r="AP2381" s="1">
        <v>0.89500000000000002</v>
      </c>
      <c r="AR2381" s="2">
        <v>42047</v>
      </c>
      <c r="AS2381" s="1">
        <v>0.48199999999999998</v>
      </c>
      <c r="AU2381" s="2">
        <v>42054</v>
      </c>
      <c r="AV2381" s="1">
        <v>1.2730000000000001</v>
      </c>
      <c r="AX2381" s="2">
        <v>42053</v>
      </c>
      <c r="AY2381" s="1">
        <v>1.1419999999999999</v>
      </c>
      <c r="BA2381" s="116">
        <v>42054</v>
      </c>
      <c r="BB2381" s="1">
        <v>0.73099999999999998</v>
      </c>
      <c r="BD2381" s="2">
        <v>42048</v>
      </c>
      <c r="BE2381" s="1">
        <v>0.13200000000000001</v>
      </c>
      <c r="BG2381" s="2">
        <v>42185</v>
      </c>
      <c r="BH2381" s="1">
        <v>2.35</v>
      </c>
      <c r="BJ2381" s="2">
        <v>42185</v>
      </c>
      <c r="BK2381" s="1">
        <v>1.63</v>
      </c>
      <c r="BM2381" s="2">
        <v>42055</v>
      </c>
      <c r="BN2381" s="1">
        <v>0.32079999999999997</v>
      </c>
    </row>
    <row r="2382" spans="2:66">
      <c r="B2382" s="2">
        <v>42572</v>
      </c>
      <c r="C2382" s="1">
        <v>1.3599999999999999</v>
      </c>
      <c r="E2382" s="2">
        <v>42040</v>
      </c>
      <c r="F2382" s="1">
        <v>1.952</v>
      </c>
      <c r="H2382" s="2">
        <v>42065</v>
      </c>
      <c r="I2382" s="1">
        <v>2</v>
      </c>
      <c r="K2382" s="2">
        <v>42061</v>
      </c>
      <c r="L2382" s="1">
        <v>2.3650000000000002</v>
      </c>
      <c r="N2382" s="2">
        <v>42069</v>
      </c>
      <c r="O2382" s="1">
        <v>2.04</v>
      </c>
      <c r="Q2382" s="2">
        <v>42082</v>
      </c>
      <c r="R2382" s="1">
        <v>2.0649999999999999</v>
      </c>
      <c r="T2382" s="2">
        <v>42088</v>
      </c>
      <c r="U2382" s="1">
        <v>1.8397999999999999</v>
      </c>
      <c r="W2382" s="2">
        <v>42087</v>
      </c>
      <c r="X2382" s="1">
        <v>1.7549999999999999</v>
      </c>
      <c r="Z2382" s="2">
        <v>42075</v>
      </c>
      <c r="AA2382" s="1">
        <v>1.8225</v>
      </c>
      <c r="AC2382" s="2">
        <v>42076</v>
      </c>
      <c r="AD2382" s="1">
        <v>1.8050000000000002</v>
      </c>
      <c r="AF2382" s="2">
        <v>42522</v>
      </c>
      <c r="AG2382" s="1">
        <v>0.68130000000000002</v>
      </c>
      <c r="AI2382" s="2">
        <v>42058</v>
      </c>
      <c r="AJ2382" s="1">
        <v>2.5425</v>
      </c>
      <c r="AL2382" s="2">
        <v>42059</v>
      </c>
      <c r="AM2382" s="1">
        <v>2.0950000000000002</v>
      </c>
      <c r="AO2382" s="2">
        <v>42055</v>
      </c>
      <c r="AP2382" s="1">
        <v>0.90500000000000003</v>
      </c>
      <c r="AR2382" s="2">
        <v>42048</v>
      </c>
      <c r="AS2382" s="1">
        <v>0.48399999999999999</v>
      </c>
      <c r="AU2382" s="2">
        <v>42055</v>
      </c>
      <c r="AV2382" s="1">
        <v>1.2989999999999999</v>
      </c>
      <c r="AX2382" s="2">
        <v>42054</v>
      </c>
      <c r="AY2382" s="1">
        <v>1.1579999999999999</v>
      </c>
      <c r="BA2382" s="116">
        <v>42055</v>
      </c>
      <c r="BB2382" s="1">
        <v>0.749</v>
      </c>
      <c r="BD2382" s="2">
        <v>42051</v>
      </c>
      <c r="BE2382" s="1">
        <v>0.1308</v>
      </c>
      <c r="BG2382" s="2">
        <v>42186</v>
      </c>
      <c r="BH2382" s="1">
        <v>2.4300000000000002</v>
      </c>
      <c r="BJ2382" s="2">
        <v>42186</v>
      </c>
      <c r="BK2382" s="1">
        <v>1.7</v>
      </c>
      <c r="BM2382" s="2">
        <v>42058</v>
      </c>
      <c r="BN2382" s="1">
        <v>0.29499999999999998</v>
      </c>
    </row>
    <row r="2383" spans="2:66">
      <c r="B2383" s="2">
        <v>42573</v>
      </c>
      <c r="C2383" s="1">
        <v>1.3599999999999999</v>
      </c>
      <c r="E2383" s="2">
        <v>42041</v>
      </c>
      <c r="F2383" s="1">
        <v>1.9449999999999998</v>
      </c>
      <c r="H2383" s="2">
        <v>42066</v>
      </c>
      <c r="I2383" s="1">
        <v>1.99</v>
      </c>
      <c r="K2383" s="2">
        <v>42062</v>
      </c>
      <c r="L2383" s="1">
        <v>2.355</v>
      </c>
      <c r="N2383" s="2">
        <v>42072</v>
      </c>
      <c r="O2383" s="1">
        <v>2.0569999999999999</v>
      </c>
      <c r="Q2383" s="2">
        <v>42083</v>
      </c>
      <c r="R2383" s="1">
        <v>2.0674999999999999</v>
      </c>
      <c r="T2383" s="2">
        <v>42089</v>
      </c>
      <c r="U2383" s="1">
        <v>1.845</v>
      </c>
      <c r="W2383" s="2">
        <v>42088</v>
      </c>
      <c r="X2383" s="1">
        <v>1.74</v>
      </c>
      <c r="Z2383" s="2">
        <v>42076</v>
      </c>
      <c r="AA2383" s="1">
        <v>1.8050000000000002</v>
      </c>
      <c r="AC2383" s="2">
        <v>42079</v>
      </c>
      <c r="AD2383" s="1">
        <v>1.8</v>
      </c>
      <c r="AF2383" s="2">
        <v>42523</v>
      </c>
      <c r="AG2383" s="1">
        <v>0.68010000000000004</v>
      </c>
      <c r="AI2383" s="2">
        <v>42059</v>
      </c>
      <c r="AJ2383" s="1">
        <v>2.4779999999999998</v>
      </c>
      <c r="AL2383" s="2">
        <v>42060</v>
      </c>
      <c r="AM2383" s="1">
        <v>2.08</v>
      </c>
      <c r="AO2383" s="2">
        <v>42058</v>
      </c>
      <c r="AP2383" s="1">
        <v>0.88449999999999995</v>
      </c>
      <c r="AR2383" s="2">
        <v>42051</v>
      </c>
      <c r="AS2383" s="1">
        <v>0.49</v>
      </c>
      <c r="AU2383" s="2">
        <v>42058</v>
      </c>
      <c r="AV2383" s="1">
        <v>1.2633000000000001</v>
      </c>
      <c r="AX2383" s="2">
        <v>42055</v>
      </c>
      <c r="AY2383" s="1">
        <v>1.18</v>
      </c>
      <c r="BA2383" s="116">
        <v>42058</v>
      </c>
      <c r="BB2383" s="1">
        <v>0.71050000000000002</v>
      </c>
      <c r="BD2383" s="2">
        <v>42052</v>
      </c>
      <c r="BE2383" s="1">
        <v>0.1363</v>
      </c>
      <c r="BG2383" s="2">
        <v>42187</v>
      </c>
      <c r="BH2383" s="1">
        <v>2.4</v>
      </c>
      <c r="BJ2383" s="2">
        <v>42187</v>
      </c>
      <c r="BK2383" s="1">
        <v>1.6400000000000001</v>
      </c>
      <c r="BM2383" s="2">
        <v>42059</v>
      </c>
      <c r="BN2383" s="1">
        <v>0.28949999999999998</v>
      </c>
    </row>
    <row r="2384" spans="2:66">
      <c r="B2384" s="2">
        <v>42576</v>
      </c>
      <c r="C2384" s="1">
        <v>1.3599999999999999</v>
      </c>
      <c r="E2384" s="2">
        <v>42044</v>
      </c>
      <c r="F2384" s="1">
        <v>1.9470000000000001</v>
      </c>
      <c r="H2384" s="2">
        <v>42067</v>
      </c>
      <c r="I2384" s="1">
        <v>1.98</v>
      </c>
      <c r="K2384" s="2">
        <v>42065</v>
      </c>
      <c r="L2384" s="1">
        <v>2.335</v>
      </c>
      <c r="N2384" s="2">
        <v>42073</v>
      </c>
      <c r="O2384" s="1">
        <v>2.077</v>
      </c>
      <c r="Q2384" s="2">
        <v>42086</v>
      </c>
      <c r="R2384" s="1">
        <v>2.0649999999999999</v>
      </c>
      <c r="T2384" s="2">
        <v>42090</v>
      </c>
      <c r="U2384" s="1">
        <v>1.8399999999999999</v>
      </c>
      <c r="W2384" s="2">
        <v>42089</v>
      </c>
      <c r="X2384" s="1">
        <v>1.74</v>
      </c>
      <c r="Z2384" s="2">
        <v>42079</v>
      </c>
      <c r="AA2384" s="1">
        <v>1.7949999999999999</v>
      </c>
      <c r="AC2384" s="2">
        <v>42080</v>
      </c>
      <c r="AD2384" s="1">
        <v>1.8025</v>
      </c>
      <c r="AF2384" s="2">
        <v>42524</v>
      </c>
      <c r="AG2384" s="1">
        <v>0.68215000000000003</v>
      </c>
      <c r="AI2384" s="2">
        <v>42060</v>
      </c>
      <c r="AJ2384" s="1">
        <v>2.4515000000000002</v>
      </c>
      <c r="AL2384" s="2">
        <v>42061</v>
      </c>
      <c r="AM2384" s="1">
        <v>2.1364999999999998</v>
      </c>
      <c r="AO2384" s="2">
        <v>42059</v>
      </c>
      <c r="AP2384" s="1">
        <v>0.83350000000000002</v>
      </c>
      <c r="AR2384" s="2">
        <v>42052</v>
      </c>
      <c r="AS2384" s="1">
        <v>0.50049999999999994</v>
      </c>
      <c r="AU2384" s="2">
        <v>42059</v>
      </c>
      <c r="AV2384" s="1">
        <v>1.2429999999999999</v>
      </c>
      <c r="AX2384" s="2">
        <v>42058</v>
      </c>
      <c r="AY2384" s="1">
        <v>1.1400000000000001</v>
      </c>
      <c r="BA2384" s="116">
        <v>42059</v>
      </c>
      <c r="BB2384" s="1">
        <v>0.70150000000000001</v>
      </c>
      <c r="BD2384" s="2">
        <v>42053</v>
      </c>
      <c r="BE2384" s="1">
        <v>0.13</v>
      </c>
      <c r="BG2384" s="2">
        <v>42191</v>
      </c>
      <c r="BH2384" s="1">
        <v>2.2999999999999998</v>
      </c>
      <c r="BJ2384" s="2">
        <v>42191</v>
      </c>
      <c r="BK2384" s="1">
        <v>1.56</v>
      </c>
      <c r="BM2384" s="2">
        <v>42060</v>
      </c>
      <c r="BN2384" s="1">
        <v>0.26600000000000001</v>
      </c>
    </row>
    <row r="2385" spans="2:66">
      <c r="B2385" s="2">
        <v>42577</v>
      </c>
      <c r="C2385" s="1">
        <v>1.3599999999999999</v>
      </c>
      <c r="E2385" s="2">
        <v>42045</v>
      </c>
      <c r="F2385" s="1">
        <v>1.9849999999999999</v>
      </c>
      <c r="H2385" s="2">
        <v>42068</v>
      </c>
      <c r="I2385" s="1">
        <v>1.9750000000000001</v>
      </c>
      <c r="K2385" s="2">
        <v>42066</v>
      </c>
      <c r="L2385" s="1">
        <v>2.3519999999999999</v>
      </c>
      <c r="N2385" s="2">
        <v>42074</v>
      </c>
      <c r="O2385" s="1">
        <v>2.012</v>
      </c>
      <c r="Q2385" s="2">
        <v>42087</v>
      </c>
      <c r="R2385" s="1">
        <v>2.0625</v>
      </c>
      <c r="T2385" s="2">
        <v>42093</v>
      </c>
      <c r="U2385" s="1">
        <v>1.825</v>
      </c>
      <c r="W2385" s="2">
        <v>42090</v>
      </c>
      <c r="X2385" s="1">
        <v>1.7375</v>
      </c>
      <c r="Z2385" s="2">
        <v>42080</v>
      </c>
      <c r="AA2385" s="1">
        <v>1.8</v>
      </c>
      <c r="AC2385" s="2">
        <v>42081</v>
      </c>
      <c r="AD2385" s="1">
        <v>1.7875000000000001</v>
      </c>
      <c r="AF2385" s="2">
        <v>42527</v>
      </c>
      <c r="AG2385" s="1">
        <v>0.66064999999999996</v>
      </c>
      <c r="AI2385" s="2">
        <v>42061</v>
      </c>
      <c r="AJ2385" s="1">
        <v>2.5049999999999999</v>
      </c>
      <c r="AL2385" s="2">
        <v>42062</v>
      </c>
      <c r="AM2385" s="1">
        <v>2.1</v>
      </c>
      <c r="AO2385" s="2">
        <v>42060</v>
      </c>
      <c r="AP2385" s="1">
        <v>0.83750000000000002</v>
      </c>
      <c r="AR2385" s="2">
        <v>42053</v>
      </c>
      <c r="AS2385" s="1">
        <v>0.46839999999999998</v>
      </c>
      <c r="AU2385" s="2">
        <v>42060</v>
      </c>
      <c r="AV2385" s="1">
        <v>1.2061999999999999</v>
      </c>
      <c r="AX2385" s="2">
        <v>42059</v>
      </c>
      <c r="AY2385" s="1">
        <v>1.125</v>
      </c>
      <c r="BA2385" s="116">
        <v>42060</v>
      </c>
      <c r="BB2385" s="1">
        <v>0.66900000000000004</v>
      </c>
      <c r="BD2385" s="2">
        <v>42054</v>
      </c>
      <c r="BE2385" s="1">
        <v>0.13</v>
      </c>
      <c r="BG2385" s="2">
        <v>42192</v>
      </c>
      <c r="BH2385" s="1">
        <v>2.27</v>
      </c>
      <c r="BJ2385" s="2">
        <v>42192</v>
      </c>
      <c r="BK2385" s="1">
        <v>1.55</v>
      </c>
      <c r="BM2385" s="2">
        <v>42061</v>
      </c>
      <c r="BN2385" s="1">
        <v>0.2606</v>
      </c>
    </row>
    <row r="2386" spans="2:66">
      <c r="B2386" s="2">
        <v>42578</v>
      </c>
      <c r="C2386" s="1">
        <v>1.3599999999999999</v>
      </c>
      <c r="E2386" s="2">
        <v>42046</v>
      </c>
      <c r="F2386" s="1">
        <v>1.9870000000000001</v>
      </c>
      <c r="H2386" s="2">
        <v>42069</v>
      </c>
      <c r="I2386" s="1">
        <v>1.9449999999999998</v>
      </c>
      <c r="K2386" s="2">
        <v>42067</v>
      </c>
      <c r="L2386" s="1">
        <v>2.37</v>
      </c>
      <c r="N2386" s="2">
        <v>42075</v>
      </c>
      <c r="O2386" s="1">
        <v>2.0299999999999998</v>
      </c>
      <c r="Q2386" s="2">
        <v>42088</v>
      </c>
      <c r="R2386" s="1">
        <v>2.04</v>
      </c>
      <c r="T2386" s="2">
        <v>42094</v>
      </c>
      <c r="U2386" s="1">
        <v>1.8225</v>
      </c>
      <c r="W2386" s="2">
        <v>42093</v>
      </c>
      <c r="X2386" s="1">
        <v>1.7124999999999999</v>
      </c>
      <c r="Z2386" s="2">
        <v>42081</v>
      </c>
      <c r="AA2386" s="1">
        <v>1.7850000000000001</v>
      </c>
      <c r="AC2386" s="2">
        <v>42082</v>
      </c>
      <c r="AD2386" s="1">
        <v>1.76</v>
      </c>
      <c r="AF2386" s="2">
        <v>42528</v>
      </c>
      <c r="AG2386" s="1">
        <v>0.65659999999999996</v>
      </c>
      <c r="AI2386" s="2">
        <v>42062</v>
      </c>
      <c r="AJ2386" s="1">
        <v>2.4624999999999999</v>
      </c>
      <c r="AL2386" s="2">
        <v>42065</v>
      </c>
      <c r="AM2386" s="1">
        <v>2.1844999999999999</v>
      </c>
      <c r="AO2386" s="2">
        <v>42061</v>
      </c>
      <c r="AP2386" s="1">
        <v>0.88100000000000001</v>
      </c>
      <c r="AR2386" s="2">
        <v>42054</v>
      </c>
      <c r="AS2386" s="1">
        <v>0.48199999999999998</v>
      </c>
      <c r="AU2386" s="2">
        <v>42061</v>
      </c>
      <c r="AV2386" s="1">
        <v>1.198</v>
      </c>
      <c r="AX2386" s="2">
        <v>42060</v>
      </c>
      <c r="AY2386" s="1">
        <v>1.095</v>
      </c>
      <c r="BA2386" s="116">
        <v>42061</v>
      </c>
      <c r="BB2386" s="1">
        <v>0.66100000000000003</v>
      </c>
      <c r="BD2386" s="2">
        <v>42055</v>
      </c>
      <c r="BE2386" s="1">
        <v>0.13600000000000001</v>
      </c>
      <c r="BG2386" s="2">
        <v>42193</v>
      </c>
      <c r="BH2386" s="1">
        <v>2.2200000000000002</v>
      </c>
      <c r="BJ2386" s="2">
        <v>42193</v>
      </c>
      <c r="BK2386" s="1">
        <v>1.5</v>
      </c>
      <c r="BM2386" s="2">
        <v>42062</v>
      </c>
      <c r="BN2386" s="1">
        <v>0.26800000000000002</v>
      </c>
    </row>
    <row r="2387" spans="2:66">
      <c r="B2387" s="2">
        <v>42579</v>
      </c>
      <c r="C2387" s="1">
        <v>1.3599999999999999</v>
      </c>
      <c r="E2387" s="2">
        <v>42047</v>
      </c>
      <c r="F2387" s="1">
        <v>1.9929999999999999</v>
      </c>
      <c r="H2387" s="2">
        <v>42072</v>
      </c>
      <c r="I2387" s="1">
        <v>1.9220000000000002</v>
      </c>
      <c r="K2387" s="2">
        <v>42068</v>
      </c>
      <c r="L2387" s="1">
        <v>2.355</v>
      </c>
      <c r="N2387" s="2">
        <v>42076</v>
      </c>
      <c r="O2387" s="1">
        <v>2.0129999999999999</v>
      </c>
      <c r="Q2387" s="2">
        <v>42089</v>
      </c>
      <c r="R2387" s="1">
        <v>2.0499999999999998</v>
      </c>
      <c r="T2387" s="2">
        <v>42095</v>
      </c>
      <c r="U2387" s="1">
        <v>1.8199999999999998</v>
      </c>
      <c r="W2387" s="2">
        <v>42094</v>
      </c>
      <c r="X2387" s="1">
        <v>1.7025000000000001</v>
      </c>
      <c r="Z2387" s="2">
        <v>42082</v>
      </c>
      <c r="AA2387" s="1">
        <v>1.7524999999999999</v>
      </c>
      <c r="AC2387" s="2">
        <v>42083</v>
      </c>
      <c r="AD2387" s="1">
        <v>1.7324999999999999</v>
      </c>
      <c r="AF2387" s="2">
        <v>42529</v>
      </c>
      <c r="AG2387" s="1">
        <v>0.65800000000000003</v>
      </c>
      <c r="AI2387" s="2">
        <v>42065</v>
      </c>
      <c r="AJ2387" s="1">
        <v>2.5505</v>
      </c>
      <c r="AL2387" s="2">
        <v>42066</v>
      </c>
      <c r="AM2387" s="1">
        <v>2.2200000000000002</v>
      </c>
      <c r="AO2387" s="2">
        <v>42062</v>
      </c>
      <c r="AP2387" s="1">
        <v>0.86350000000000005</v>
      </c>
      <c r="AR2387" s="2">
        <v>42055</v>
      </c>
      <c r="AS2387" s="1">
        <v>0.49</v>
      </c>
      <c r="AU2387" s="2">
        <v>42062</v>
      </c>
      <c r="AV2387" s="1">
        <v>1.2209000000000001</v>
      </c>
      <c r="AX2387" s="2">
        <v>42061</v>
      </c>
      <c r="AY2387" s="1">
        <v>1.0787</v>
      </c>
      <c r="BA2387" s="116">
        <v>42062</v>
      </c>
      <c r="BB2387" s="1">
        <v>0.68289999999999995</v>
      </c>
      <c r="BD2387" s="2">
        <v>42058</v>
      </c>
      <c r="BE2387" s="1">
        <v>0.122</v>
      </c>
      <c r="BG2387" s="2">
        <v>42194</v>
      </c>
      <c r="BH2387" s="1">
        <v>2.3199999999999998</v>
      </c>
      <c r="BJ2387" s="2">
        <v>42194</v>
      </c>
      <c r="BK2387" s="1">
        <v>1.58</v>
      </c>
      <c r="BM2387" s="2">
        <v>42065</v>
      </c>
      <c r="BN2387" s="1">
        <v>0.27700000000000002</v>
      </c>
    </row>
    <row r="2388" spans="2:66">
      <c r="B2388" s="2">
        <v>42580</v>
      </c>
      <c r="C2388" s="1">
        <v>1.3599999999999999</v>
      </c>
      <c r="E2388" s="2">
        <v>42048</v>
      </c>
      <c r="F2388" s="1">
        <v>1.9929999999999999</v>
      </c>
      <c r="H2388" s="2">
        <v>42073</v>
      </c>
      <c r="I2388" s="1">
        <v>1.94</v>
      </c>
      <c r="K2388" s="2">
        <v>42069</v>
      </c>
      <c r="L2388" s="1">
        <v>2.3319999999999999</v>
      </c>
      <c r="N2388" s="2">
        <v>42079</v>
      </c>
      <c r="O2388" s="1">
        <v>1.9849999999999999</v>
      </c>
      <c r="Q2388" s="2">
        <v>42090</v>
      </c>
      <c r="R2388" s="1">
        <v>2.0474999999999999</v>
      </c>
      <c r="T2388" s="2">
        <v>42096</v>
      </c>
      <c r="U2388" s="1">
        <v>1.8050000000000002</v>
      </c>
      <c r="W2388" s="2">
        <v>42095</v>
      </c>
      <c r="X2388" s="1">
        <v>1.71</v>
      </c>
      <c r="Z2388" s="2">
        <v>42083</v>
      </c>
      <c r="AA2388" s="1">
        <v>1.7225000000000001</v>
      </c>
      <c r="AC2388" s="2">
        <v>42086</v>
      </c>
      <c r="AD2388" s="1">
        <v>1.7275</v>
      </c>
      <c r="AF2388" s="2">
        <v>42530</v>
      </c>
      <c r="AG2388" s="1">
        <v>0.65605000000000002</v>
      </c>
      <c r="AI2388" s="2">
        <v>42066</v>
      </c>
      <c r="AJ2388" s="1">
        <v>2.5825</v>
      </c>
      <c r="AL2388" s="2">
        <v>42067</v>
      </c>
      <c r="AM2388" s="1">
        <v>2.2185000000000001</v>
      </c>
      <c r="AO2388" s="2">
        <v>42065</v>
      </c>
      <c r="AP2388" s="1">
        <v>0.90200000000000002</v>
      </c>
      <c r="AR2388" s="2">
        <v>42058</v>
      </c>
      <c r="AS2388" s="1">
        <v>0.47349999999999998</v>
      </c>
      <c r="AU2388" s="2">
        <v>42065</v>
      </c>
      <c r="AV2388" s="1">
        <v>1.24</v>
      </c>
      <c r="AX2388" s="2">
        <v>42062</v>
      </c>
      <c r="AY2388" s="1">
        <v>1.1000000000000001</v>
      </c>
      <c r="BA2388" s="116">
        <v>42065</v>
      </c>
      <c r="BB2388" s="1">
        <v>0.7006</v>
      </c>
      <c r="BD2388" s="2">
        <v>42059</v>
      </c>
      <c r="BE2388" s="1">
        <v>0.114</v>
      </c>
      <c r="BG2388" s="2">
        <v>42195</v>
      </c>
      <c r="BH2388" s="1">
        <v>2.42</v>
      </c>
      <c r="BJ2388" s="2">
        <v>42195</v>
      </c>
      <c r="BK2388" s="1">
        <v>1.6800000000000002</v>
      </c>
      <c r="BM2388" s="2">
        <v>42066</v>
      </c>
      <c r="BN2388" s="1">
        <v>0.28370000000000001</v>
      </c>
    </row>
    <row r="2389" spans="2:66">
      <c r="B2389" s="2">
        <v>42583</v>
      </c>
      <c r="C2389" s="1">
        <v>1.3599999999999999</v>
      </c>
      <c r="E2389" s="2">
        <v>42051</v>
      </c>
      <c r="F2389" s="1">
        <v>2.0030000000000001</v>
      </c>
      <c r="H2389" s="2">
        <v>42074</v>
      </c>
      <c r="I2389" s="1">
        <v>1.9100000000000001</v>
      </c>
      <c r="K2389" s="2">
        <v>42072</v>
      </c>
      <c r="L2389" s="1">
        <v>2.375</v>
      </c>
      <c r="N2389" s="2">
        <v>42080</v>
      </c>
      <c r="O2389" s="1">
        <v>1.99</v>
      </c>
      <c r="Q2389" s="2">
        <v>42093</v>
      </c>
      <c r="R2389" s="1">
        <v>2.0329999999999999</v>
      </c>
      <c r="T2389" s="2">
        <v>42097</v>
      </c>
      <c r="U2389" s="1">
        <v>1.7949999999999999</v>
      </c>
      <c r="W2389" s="2">
        <v>42096</v>
      </c>
      <c r="X2389" s="1">
        <v>1.71</v>
      </c>
      <c r="Z2389" s="2">
        <v>42086</v>
      </c>
      <c r="AA2389" s="1">
        <v>1.7175</v>
      </c>
      <c r="AC2389" s="2">
        <v>42087</v>
      </c>
      <c r="AD2389" s="1">
        <v>1.73</v>
      </c>
      <c r="AF2389" s="2">
        <v>42531</v>
      </c>
      <c r="AG2389" s="1">
        <v>0.65559999999999996</v>
      </c>
      <c r="AI2389" s="2">
        <v>42067</v>
      </c>
      <c r="AJ2389" s="1">
        <v>2.5884999999999998</v>
      </c>
      <c r="AL2389" s="2">
        <v>42068</v>
      </c>
      <c r="AM2389" s="1">
        <v>2.2185000000000001</v>
      </c>
      <c r="AO2389" s="2">
        <v>42066</v>
      </c>
      <c r="AP2389" s="1">
        <v>0.91600000000000004</v>
      </c>
      <c r="AR2389" s="2">
        <v>42059</v>
      </c>
      <c r="AS2389" s="1">
        <v>0.4521</v>
      </c>
      <c r="AU2389" s="2">
        <v>42066</v>
      </c>
      <c r="AV2389" s="1">
        <v>1.222</v>
      </c>
      <c r="AX2389" s="2">
        <v>42065</v>
      </c>
      <c r="AY2389" s="1">
        <v>1.1206</v>
      </c>
      <c r="BA2389" s="116">
        <v>42066</v>
      </c>
      <c r="BB2389" s="1">
        <v>0.70799999999999996</v>
      </c>
      <c r="BD2389" s="2">
        <v>42060</v>
      </c>
      <c r="BE2389" s="1">
        <v>0.107</v>
      </c>
      <c r="BG2389" s="2">
        <v>42198</v>
      </c>
      <c r="BH2389" s="1">
        <v>2.44</v>
      </c>
      <c r="BJ2389" s="2">
        <v>42198</v>
      </c>
      <c r="BK2389" s="1">
        <v>1.71</v>
      </c>
      <c r="BM2389" s="2">
        <v>42067</v>
      </c>
      <c r="BN2389" s="1">
        <v>0.29799999999999999</v>
      </c>
    </row>
    <row r="2390" spans="2:66">
      <c r="B2390" s="2">
        <v>42584</v>
      </c>
      <c r="C2390" s="1">
        <v>1.3599999999999999</v>
      </c>
      <c r="E2390" s="2">
        <v>42052</v>
      </c>
      <c r="F2390" s="1">
        <v>2</v>
      </c>
      <c r="H2390" s="2">
        <v>42075</v>
      </c>
      <c r="I2390" s="1">
        <v>1.9</v>
      </c>
      <c r="K2390" s="2">
        <v>42073</v>
      </c>
      <c r="L2390" s="1">
        <v>2.387</v>
      </c>
      <c r="N2390" s="2">
        <v>42081</v>
      </c>
      <c r="O2390" s="1">
        <v>1.97</v>
      </c>
      <c r="Q2390" s="2">
        <v>42094</v>
      </c>
      <c r="R2390" s="1">
        <v>2.04</v>
      </c>
      <c r="T2390" s="2">
        <v>42100</v>
      </c>
      <c r="U2390" s="1">
        <v>1.7850000000000001</v>
      </c>
      <c r="W2390" s="2">
        <v>42097</v>
      </c>
      <c r="X2390" s="1">
        <v>1.7050000000000001</v>
      </c>
      <c r="Z2390" s="2">
        <v>42087</v>
      </c>
      <c r="AA2390" s="1">
        <v>1.7149999999999999</v>
      </c>
      <c r="AC2390" s="2">
        <v>42088</v>
      </c>
      <c r="AD2390" s="1">
        <v>1.72</v>
      </c>
      <c r="AF2390" s="2">
        <v>42534</v>
      </c>
      <c r="AG2390" s="1">
        <v>0.65249999999999997</v>
      </c>
      <c r="AI2390" s="2">
        <v>42068</v>
      </c>
      <c r="AJ2390" s="1">
        <v>2.597</v>
      </c>
      <c r="AL2390" s="2">
        <v>42069</v>
      </c>
      <c r="AM2390" s="1">
        <v>2.335</v>
      </c>
      <c r="AO2390" s="2">
        <v>42067</v>
      </c>
      <c r="AP2390" s="1">
        <v>0.89049999999999996</v>
      </c>
      <c r="AR2390" s="2">
        <v>42060</v>
      </c>
      <c r="AS2390" s="1">
        <v>0.45700000000000002</v>
      </c>
      <c r="AU2390" s="2">
        <v>42067</v>
      </c>
      <c r="AV2390" s="1">
        <v>1.212</v>
      </c>
      <c r="AX2390" s="2">
        <v>42066</v>
      </c>
      <c r="AY2390" s="1">
        <v>1.1047</v>
      </c>
      <c r="BA2390" s="116">
        <v>42067</v>
      </c>
      <c r="BB2390" s="1">
        <v>0.71579999999999999</v>
      </c>
      <c r="BD2390" s="2">
        <v>42061</v>
      </c>
      <c r="BE2390" s="1">
        <v>9.8000000000000004E-2</v>
      </c>
      <c r="BG2390" s="2">
        <v>42199</v>
      </c>
      <c r="BH2390" s="1">
        <v>2.41</v>
      </c>
      <c r="BJ2390" s="2">
        <v>42199</v>
      </c>
      <c r="BK2390" s="1">
        <v>1.67</v>
      </c>
      <c r="BM2390" s="2">
        <v>42068</v>
      </c>
      <c r="BN2390" s="1">
        <v>0.29499999999999998</v>
      </c>
    </row>
    <row r="2391" spans="2:66">
      <c r="B2391" s="2">
        <v>42585</v>
      </c>
      <c r="C2391" s="1">
        <v>1.3599999999999999</v>
      </c>
      <c r="E2391" s="2">
        <v>42058</v>
      </c>
      <c r="F2391" s="1">
        <v>2</v>
      </c>
      <c r="H2391" s="2">
        <v>42076</v>
      </c>
      <c r="I2391" s="1">
        <v>1.8660000000000001</v>
      </c>
      <c r="K2391" s="2">
        <v>42074</v>
      </c>
      <c r="L2391" s="1">
        <v>2.3149999999999999</v>
      </c>
      <c r="N2391" s="2">
        <v>42082</v>
      </c>
      <c r="O2391" s="1">
        <v>1.925</v>
      </c>
      <c r="Q2391" s="2">
        <v>42095</v>
      </c>
      <c r="R2391" s="1">
        <v>2.04</v>
      </c>
      <c r="T2391" s="2">
        <v>42101</v>
      </c>
      <c r="U2391" s="1">
        <v>1.81</v>
      </c>
      <c r="W2391" s="2">
        <v>42100</v>
      </c>
      <c r="X2391" s="1">
        <v>1.7025000000000001</v>
      </c>
      <c r="Z2391" s="2">
        <v>42088</v>
      </c>
      <c r="AA2391" s="1">
        <v>1.7025000000000001</v>
      </c>
      <c r="AC2391" s="2">
        <v>42089</v>
      </c>
      <c r="AD2391" s="1">
        <v>1.7225000000000001</v>
      </c>
      <c r="AF2391" s="2">
        <v>42535</v>
      </c>
      <c r="AG2391" s="1">
        <v>0.65480000000000005</v>
      </c>
      <c r="AI2391" s="2">
        <v>42069</v>
      </c>
      <c r="AJ2391" s="1">
        <v>2.7010000000000001</v>
      </c>
      <c r="AL2391" s="2">
        <v>42072</v>
      </c>
      <c r="AM2391" s="1">
        <v>2.2755000000000001</v>
      </c>
      <c r="AO2391" s="2">
        <v>42068</v>
      </c>
      <c r="AP2391" s="1">
        <v>0.88500000000000001</v>
      </c>
      <c r="AR2391" s="2">
        <v>42061</v>
      </c>
      <c r="AS2391" s="1">
        <v>0.47699999999999998</v>
      </c>
      <c r="AU2391" s="2">
        <v>42068</v>
      </c>
      <c r="AV2391" s="1">
        <v>1.1719999999999999</v>
      </c>
      <c r="AX2391" s="2">
        <v>42067</v>
      </c>
      <c r="AY2391" s="1">
        <v>1.1078000000000001</v>
      </c>
      <c r="BA2391" s="116">
        <v>42068</v>
      </c>
      <c r="BB2391" s="1">
        <v>0.70599999999999996</v>
      </c>
      <c r="BD2391" s="2">
        <v>42062</v>
      </c>
      <c r="BE2391" s="1">
        <v>9.8000000000000004E-2</v>
      </c>
      <c r="BG2391" s="2">
        <v>42200</v>
      </c>
      <c r="BH2391" s="1">
        <v>2.36</v>
      </c>
      <c r="BJ2391" s="2">
        <v>42200</v>
      </c>
      <c r="BK2391" s="1">
        <v>1.63</v>
      </c>
      <c r="BM2391" s="2">
        <v>42069</v>
      </c>
      <c r="BN2391" s="1">
        <v>0.32540000000000002</v>
      </c>
    </row>
    <row r="2392" spans="2:66">
      <c r="B2392" s="2">
        <v>42586</v>
      </c>
      <c r="C2392" s="1">
        <v>1.3599999999999999</v>
      </c>
      <c r="E2392" s="2">
        <v>42059</v>
      </c>
      <c r="F2392" s="1">
        <v>2</v>
      </c>
      <c r="H2392" s="2">
        <v>42079</v>
      </c>
      <c r="I2392" s="1">
        <v>1.857</v>
      </c>
      <c r="K2392" s="2">
        <v>42075</v>
      </c>
      <c r="L2392" s="1">
        <v>2.35</v>
      </c>
      <c r="N2392" s="2">
        <v>42083</v>
      </c>
      <c r="O2392" s="1">
        <v>1.903</v>
      </c>
      <c r="Q2392" s="2">
        <v>42096</v>
      </c>
      <c r="R2392" s="1">
        <v>2.0175000000000001</v>
      </c>
      <c r="T2392" s="2">
        <v>42102</v>
      </c>
      <c r="U2392" s="1">
        <v>1.8275000000000001</v>
      </c>
      <c r="W2392" s="2">
        <v>42101</v>
      </c>
      <c r="X2392" s="1">
        <v>1.7175</v>
      </c>
      <c r="Z2392" s="2">
        <v>42089</v>
      </c>
      <c r="AA2392" s="1">
        <v>1.7025000000000001</v>
      </c>
      <c r="AC2392" s="2">
        <v>42090</v>
      </c>
      <c r="AD2392" s="1">
        <v>1.72</v>
      </c>
      <c r="AF2392" s="2">
        <v>42536</v>
      </c>
      <c r="AG2392" s="1">
        <v>0.65634999999999999</v>
      </c>
      <c r="AI2392" s="2">
        <v>42072</v>
      </c>
      <c r="AJ2392" s="1">
        <v>2.65</v>
      </c>
      <c r="AL2392" s="2">
        <v>42073</v>
      </c>
      <c r="AM2392" s="1">
        <v>2.226</v>
      </c>
      <c r="AO2392" s="2">
        <v>42069</v>
      </c>
      <c r="AP2392" s="1">
        <v>0.97</v>
      </c>
      <c r="AR2392" s="2">
        <v>42062</v>
      </c>
      <c r="AS2392" s="1">
        <v>0.47</v>
      </c>
      <c r="AU2392" s="2">
        <v>42069</v>
      </c>
      <c r="AV2392" s="1">
        <v>1.26</v>
      </c>
      <c r="AX2392" s="2">
        <v>42068</v>
      </c>
      <c r="AY2392" s="1">
        <v>1.077</v>
      </c>
      <c r="BA2392" s="116">
        <v>42069</v>
      </c>
      <c r="BB2392" s="1">
        <v>0.77549999999999997</v>
      </c>
      <c r="BD2392" s="2">
        <v>42065</v>
      </c>
      <c r="BE2392" s="1">
        <v>9.9000000000000005E-2</v>
      </c>
      <c r="BG2392" s="2">
        <v>42201</v>
      </c>
      <c r="BH2392" s="1">
        <v>2.36</v>
      </c>
      <c r="BJ2392" s="2">
        <v>42201</v>
      </c>
      <c r="BK2392" s="1">
        <v>1.6600000000000001</v>
      </c>
      <c r="BM2392" s="2">
        <v>42072</v>
      </c>
      <c r="BN2392" s="1">
        <v>0.29849999999999999</v>
      </c>
    </row>
    <row r="2393" spans="2:66">
      <c r="B2393" s="2">
        <v>42587</v>
      </c>
      <c r="C2393" s="1">
        <v>1.3599999999999999</v>
      </c>
      <c r="E2393" s="2">
        <v>42060</v>
      </c>
      <c r="F2393" s="1">
        <v>1.998</v>
      </c>
      <c r="H2393" s="2">
        <v>42080</v>
      </c>
      <c r="I2393" s="1">
        <v>1.871</v>
      </c>
      <c r="K2393" s="2">
        <v>42076</v>
      </c>
      <c r="L2393" s="1">
        <v>2.3570000000000002</v>
      </c>
      <c r="N2393" s="2">
        <v>42086</v>
      </c>
      <c r="O2393" s="1">
        <v>1.893</v>
      </c>
      <c r="Q2393" s="2">
        <v>42097</v>
      </c>
      <c r="R2393" s="1">
        <v>2</v>
      </c>
      <c r="T2393" s="2">
        <v>42103</v>
      </c>
      <c r="U2393" s="1">
        <v>1.8</v>
      </c>
      <c r="W2393" s="2">
        <v>42102</v>
      </c>
      <c r="X2393" s="1">
        <v>1.7324999999999999</v>
      </c>
      <c r="Z2393" s="2">
        <v>42090</v>
      </c>
      <c r="AA2393" s="1">
        <v>1.6949999999999998</v>
      </c>
      <c r="AC2393" s="2">
        <v>42093</v>
      </c>
      <c r="AD2393" s="1">
        <v>1.69</v>
      </c>
      <c r="AF2393" s="2">
        <v>42537</v>
      </c>
      <c r="AG2393" s="1">
        <v>0.64659999999999995</v>
      </c>
      <c r="AI2393" s="2">
        <v>42073</v>
      </c>
      <c r="AJ2393" s="1">
        <v>2.5750000000000002</v>
      </c>
      <c r="AL2393" s="2">
        <v>42074</v>
      </c>
      <c r="AM2393" s="1">
        <v>2.206</v>
      </c>
      <c r="AO2393" s="2">
        <v>42072</v>
      </c>
      <c r="AP2393" s="1">
        <v>0.94840000000000002</v>
      </c>
      <c r="AR2393" s="2">
        <v>42065</v>
      </c>
      <c r="AS2393" s="1">
        <v>0.48399999999999999</v>
      </c>
      <c r="AU2393" s="2">
        <v>42072</v>
      </c>
      <c r="AV2393" s="1">
        <v>1.1930000000000001</v>
      </c>
      <c r="AX2393" s="2">
        <v>42069</v>
      </c>
      <c r="AY2393" s="1">
        <v>1.1579999999999999</v>
      </c>
      <c r="BA2393" s="116">
        <v>42072</v>
      </c>
      <c r="BB2393" s="1">
        <v>0.71050000000000002</v>
      </c>
      <c r="BD2393" s="2">
        <v>42066</v>
      </c>
      <c r="BE2393" s="1">
        <v>0.1013</v>
      </c>
      <c r="BG2393" s="2">
        <v>42202</v>
      </c>
      <c r="BH2393" s="1">
        <v>2.34</v>
      </c>
      <c r="BJ2393" s="2">
        <v>42202</v>
      </c>
      <c r="BK2393" s="1">
        <v>1.67</v>
      </c>
      <c r="BM2393" s="2">
        <v>42073</v>
      </c>
      <c r="BN2393" s="1">
        <v>0.27</v>
      </c>
    </row>
    <row r="2394" spans="2:66">
      <c r="B2394" s="2">
        <v>42590</v>
      </c>
      <c r="C2394" s="1">
        <v>1.3599999999999999</v>
      </c>
      <c r="E2394" s="2">
        <v>42061</v>
      </c>
      <c r="F2394" s="1">
        <v>1.998</v>
      </c>
      <c r="H2394" s="2">
        <v>42081</v>
      </c>
      <c r="I2394" s="1">
        <v>1.85</v>
      </c>
      <c r="K2394" s="2">
        <v>42079</v>
      </c>
      <c r="L2394" s="1">
        <v>2.3119999999999998</v>
      </c>
      <c r="N2394" s="2">
        <v>42087</v>
      </c>
      <c r="O2394" s="1">
        <v>1.8900000000000001</v>
      </c>
      <c r="Q2394" s="2">
        <v>42100</v>
      </c>
      <c r="R2394" s="1">
        <v>1.9824999999999999</v>
      </c>
      <c r="T2394" s="2">
        <v>42104</v>
      </c>
      <c r="U2394" s="1">
        <v>1.8149999999999999</v>
      </c>
      <c r="W2394" s="2">
        <v>42103</v>
      </c>
      <c r="X2394" s="1">
        <v>1.7025000000000001</v>
      </c>
      <c r="Z2394" s="2">
        <v>42093</v>
      </c>
      <c r="AA2394" s="1">
        <v>1.665</v>
      </c>
      <c r="AC2394" s="2">
        <v>42094</v>
      </c>
      <c r="AD2394" s="1">
        <v>1.6825000000000001</v>
      </c>
      <c r="AF2394" s="2">
        <v>42538</v>
      </c>
      <c r="AG2394" s="1">
        <v>0.64439999999999997</v>
      </c>
      <c r="AI2394" s="2">
        <v>42074</v>
      </c>
      <c r="AJ2394" s="1">
        <v>2.5345</v>
      </c>
      <c r="AL2394" s="2">
        <v>42075</v>
      </c>
      <c r="AM2394" s="1">
        <v>2.2090000000000001</v>
      </c>
      <c r="AO2394" s="2">
        <v>42073</v>
      </c>
      <c r="AP2394" s="1">
        <v>0.93700000000000006</v>
      </c>
      <c r="AR2394" s="2">
        <v>42066</v>
      </c>
      <c r="AS2394" s="1">
        <v>0.49249999999999999</v>
      </c>
      <c r="AU2394" s="2">
        <v>42073</v>
      </c>
      <c r="AV2394" s="1">
        <v>1.0840000000000001</v>
      </c>
      <c r="AX2394" s="2">
        <v>42072</v>
      </c>
      <c r="AY2394" s="1">
        <v>1.0900000000000001</v>
      </c>
      <c r="BA2394" s="116">
        <v>42073</v>
      </c>
      <c r="BB2394" s="1">
        <v>0.64300000000000002</v>
      </c>
      <c r="BD2394" s="2">
        <v>42067</v>
      </c>
      <c r="BE2394" s="1">
        <v>0.111</v>
      </c>
      <c r="BG2394" s="2">
        <v>42205</v>
      </c>
      <c r="BH2394" s="1">
        <v>2.38</v>
      </c>
      <c r="BJ2394" s="2">
        <v>42205</v>
      </c>
      <c r="BK2394" s="1">
        <v>1.72</v>
      </c>
      <c r="BM2394" s="2">
        <v>42074</v>
      </c>
      <c r="BN2394" s="1">
        <v>0.25</v>
      </c>
    </row>
    <row r="2395" spans="2:66">
      <c r="B2395" s="2">
        <v>42591</v>
      </c>
      <c r="C2395" s="1">
        <v>1.3599999999999999</v>
      </c>
      <c r="E2395" s="2">
        <v>42062</v>
      </c>
      <c r="F2395" s="1">
        <v>1.998</v>
      </c>
      <c r="H2395" s="2">
        <v>42082</v>
      </c>
      <c r="I2395" s="1">
        <v>1.825</v>
      </c>
      <c r="K2395" s="2">
        <v>42080</v>
      </c>
      <c r="L2395" s="1">
        <v>2.3149999999999999</v>
      </c>
      <c r="N2395" s="2">
        <v>42088</v>
      </c>
      <c r="O2395" s="1">
        <v>1.867</v>
      </c>
      <c r="Q2395" s="2">
        <v>42101</v>
      </c>
      <c r="R2395" s="1">
        <v>2.02</v>
      </c>
      <c r="T2395" s="2">
        <v>42107</v>
      </c>
      <c r="U2395" s="1">
        <v>1.8399999999999999</v>
      </c>
      <c r="W2395" s="2">
        <v>42104</v>
      </c>
      <c r="X2395" s="1">
        <v>1.7149999999999999</v>
      </c>
      <c r="Z2395" s="2">
        <v>42094</v>
      </c>
      <c r="AA2395" s="1">
        <v>1.6575</v>
      </c>
      <c r="AC2395" s="2">
        <v>42095</v>
      </c>
      <c r="AD2395" s="1">
        <v>1.6924999999999999</v>
      </c>
      <c r="AF2395" s="2">
        <v>42541</v>
      </c>
      <c r="AG2395" s="1">
        <v>0.64649999999999996</v>
      </c>
      <c r="AI2395" s="2">
        <v>42075</v>
      </c>
      <c r="AJ2395" s="1">
        <v>2.5470000000000002</v>
      </c>
      <c r="AL2395" s="2">
        <v>42076</v>
      </c>
      <c r="AM2395" s="1">
        <v>2.2069999999999999</v>
      </c>
      <c r="AO2395" s="2">
        <v>42074</v>
      </c>
      <c r="AP2395" s="1">
        <v>0.9385</v>
      </c>
      <c r="AR2395" s="2">
        <v>42067</v>
      </c>
      <c r="AS2395" s="1">
        <v>0.47899999999999998</v>
      </c>
      <c r="AU2395" s="2">
        <v>42074</v>
      </c>
      <c r="AV2395" s="1">
        <v>1</v>
      </c>
      <c r="AX2395" s="2">
        <v>42073</v>
      </c>
      <c r="AY2395" s="1">
        <v>0.98599999999999999</v>
      </c>
      <c r="BA2395" s="116">
        <v>42074</v>
      </c>
      <c r="BB2395" s="1">
        <v>0.59699999999999998</v>
      </c>
      <c r="BD2395" s="2">
        <v>42068</v>
      </c>
      <c r="BE2395" s="1">
        <v>0.112</v>
      </c>
      <c r="BG2395" s="2">
        <v>42206</v>
      </c>
      <c r="BH2395" s="1">
        <v>2.35</v>
      </c>
      <c r="BJ2395" s="2">
        <v>42206</v>
      </c>
      <c r="BK2395" s="1">
        <v>1.69</v>
      </c>
      <c r="BM2395" s="2">
        <v>42075</v>
      </c>
      <c r="BN2395" s="1">
        <v>0.28000000000000003</v>
      </c>
    </row>
    <row r="2396" spans="2:66">
      <c r="B2396" s="2">
        <v>42592</v>
      </c>
      <c r="C2396" s="1">
        <v>1.3599999999999999</v>
      </c>
      <c r="E2396" s="2">
        <v>42065</v>
      </c>
      <c r="F2396" s="1">
        <v>1.982</v>
      </c>
      <c r="H2396" s="2">
        <v>42083</v>
      </c>
      <c r="I2396" s="1">
        <v>1.8</v>
      </c>
      <c r="K2396" s="2">
        <v>42081</v>
      </c>
      <c r="L2396" s="1">
        <v>2.27</v>
      </c>
      <c r="N2396" s="2">
        <v>42089</v>
      </c>
      <c r="O2396" s="1">
        <v>1.87</v>
      </c>
      <c r="Q2396" s="2">
        <v>42102</v>
      </c>
      <c r="R2396" s="1">
        <v>2.0350000000000001</v>
      </c>
      <c r="T2396" s="2">
        <v>42108</v>
      </c>
      <c r="U2396" s="1">
        <v>1.8475000000000001</v>
      </c>
      <c r="W2396" s="2">
        <v>42107</v>
      </c>
      <c r="X2396" s="1">
        <v>1.7324999999999999</v>
      </c>
      <c r="Z2396" s="2">
        <v>42095</v>
      </c>
      <c r="AA2396" s="1">
        <v>1.67</v>
      </c>
      <c r="AC2396" s="2">
        <v>42096</v>
      </c>
      <c r="AD2396" s="1">
        <v>1.6975</v>
      </c>
      <c r="AF2396" s="2">
        <v>42542</v>
      </c>
      <c r="AG2396" s="1">
        <v>0.64185000000000003</v>
      </c>
      <c r="AI2396" s="2">
        <v>42076</v>
      </c>
      <c r="AJ2396" s="1">
        <v>2.5484999999999998</v>
      </c>
      <c r="AL2396" s="2">
        <v>42079</v>
      </c>
      <c r="AM2396" s="1">
        <v>2.1595</v>
      </c>
      <c r="AO2396" s="2">
        <v>42075</v>
      </c>
      <c r="AP2396" s="1">
        <v>0.92700000000000005</v>
      </c>
      <c r="AR2396" s="2">
        <v>42068</v>
      </c>
      <c r="AS2396" s="1">
        <v>0.48099999999999998</v>
      </c>
      <c r="AU2396" s="2">
        <v>42075</v>
      </c>
      <c r="AV2396" s="1">
        <v>1.0429999999999999</v>
      </c>
      <c r="AX2396" s="2">
        <v>42074</v>
      </c>
      <c r="AY2396" s="1">
        <v>0.91200000000000003</v>
      </c>
      <c r="BA2396" s="116">
        <v>42075</v>
      </c>
      <c r="BB2396" s="1">
        <v>0.64</v>
      </c>
      <c r="BD2396" s="2">
        <v>42069</v>
      </c>
      <c r="BE2396" s="1">
        <v>0.112</v>
      </c>
      <c r="BG2396" s="2">
        <v>42207</v>
      </c>
      <c r="BH2396" s="1">
        <v>2.33</v>
      </c>
      <c r="BJ2396" s="2">
        <v>42207</v>
      </c>
      <c r="BK2396" s="1">
        <v>1.69</v>
      </c>
      <c r="BM2396" s="2">
        <v>42076</v>
      </c>
      <c r="BN2396" s="1">
        <v>0.27350000000000002</v>
      </c>
    </row>
    <row r="2397" spans="2:66">
      <c r="B2397" s="2">
        <v>42593</v>
      </c>
      <c r="C2397" s="1">
        <v>1.35</v>
      </c>
      <c r="E2397" s="2">
        <v>42066</v>
      </c>
      <c r="F2397" s="1">
        <v>1.968</v>
      </c>
      <c r="H2397" s="2">
        <v>42086</v>
      </c>
      <c r="I2397" s="1">
        <v>1.7949999999999999</v>
      </c>
      <c r="K2397" s="2">
        <v>42082</v>
      </c>
      <c r="L2397" s="1">
        <v>2.21</v>
      </c>
      <c r="N2397" s="2">
        <v>42090</v>
      </c>
      <c r="O2397" s="1">
        <v>1.85</v>
      </c>
      <c r="Q2397" s="2">
        <v>42103</v>
      </c>
      <c r="R2397" s="1">
        <v>1.99</v>
      </c>
      <c r="T2397" s="2">
        <v>42109</v>
      </c>
      <c r="U2397" s="1">
        <v>1.85</v>
      </c>
      <c r="W2397" s="2">
        <v>42108</v>
      </c>
      <c r="X2397" s="1">
        <v>1.7349999999999999</v>
      </c>
      <c r="Z2397" s="2">
        <v>42096</v>
      </c>
      <c r="AA2397" s="1">
        <v>1.675</v>
      </c>
      <c r="AC2397" s="2">
        <v>42097</v>
      </c>
      <c r="AD2397" s="1">
        <v>1.6949999999999998</v>
      </c>
      <c r="AF2397" s="2">
        <v>42543</v>
      </c>
      <c r="AG2397" s="1">
        <v>0.6401</v>
      </c>
      <c r="AI2397" s="2">
        <v>42079</v>
      </c>
      <c r="AJ2397" s="1">
        <v>2.4925000000000002</v>
      </c>
      <c r="AL2397" s="2">
        <v>42080</v>
      </c>
      <c r="AM2397" s="1">
        <v>2.1339999999999999</v>
      </c>
      <c r="AO2397" s="2">
        <v>42076</v>
      </c>
      <c r="AP2397" s="1">
        <v>0.91969999999999996</v>
      </c>
      <c r="AR2397" s="2">
        <v>42069</v>
      </c>
      <c r="AS2397" s="1">
        <v>0.52800000000000002</v>
      </c>
      <c r="AU2397" s="2">
        <v>42076</v>
      </c>
      <c r="AV2397" s="1">
        <v>1.0249999999999999</v>
      </c>
      <c r="AX2397" s="2">
        <v>42075</v>
      </c>
      <c r="AY2397" s="1">
        <v>0.95199999999999996</v>
      </c>
      <c r="BA2397" s="116">
        <v>42076</v>
      </c>
      <c r="BB2397" s="1">
        <v>0.626</v>
      </c>
      <c r="BD2397" s="2">
        <v>42072</v>
      </c>
      <c r="BE2397" s="1">
        <v>0.1055</v>
      </c>
      <c r="BG2397" s="2">
        <v>42208</v>
      </c>
      <c r="BH2397" s="1">
        <v>2.2800000000000002</v>
      </c>
      <c r="BJ2397" s="2">
        <v>42208</v>
      </c>
      <c r="BK2397" s="1">
        <v>1.65</v>
      </c>
      <c r="BM2397" s="2">
        <v>42079</v>
      </c>
      <c r="BN2397" s="1">
        <v>0.28349999999999997</v>
      </c>
    </row>
    <row r="2398" spans="2:66">
      <c r="B2398" s="2">
        <v>42594</v>
      </c>
      <c r="C2398" s="1">
        <v>1.35</v>
      </c>
      <c r="E2398" s="2">
        <v>42067</v>
      </c>
      <c r="F2398" s="1">
        <v>1.958</v>
      </c>
      <c r="H2398" s="2">
        <v>42087</v>
      </c>
      <c r="I2398" s="1">
        <v>1.7949999999999999</v>
      </c>
      <c r="K2398" s="2">
        <v>42083</v>
      </c>
      <c r="L2398" s="1">
        <v>2.2069999999999999</v>
      </c>
      <c r="N2398" s="2">
        <v>42093</v>
      </c>
      <c r="O2398" s="1">
        <v>1.8199999999999998</v>
      </c>
      <c r="Q2398" s="2">
        <v>42104</v>
      </c>
      <c r="R2398" s="1">
        <v>2.0125000000000002</v>
      </c>
      <c r="T2398" s="2">
        <v>42110</v>
      </c>
      <c r="U2398" s="1">
        <v>1.875</v>
      </c>
      <c r="W2398" s="2">
        <v>42109</v>
      </c>
      <c r="X2398" s="1">
        <v>1.7324999999999999</v>
      </c>
      <c r="Z2398" s="2">
        <v>42097</v>
      </c>
      <c r="AA2398" s="1">
        <v>1.673</v>
      </c>
      <c r="AC2398" s="2">
        <v>42100</v>
      </c>
      <c r="AD2398" s="1">
        <v>1.6949999999999998</v>
      </c>
      <c r="AF2398" s="2">
        <v>42544</v>
      </c>
      <c r="AG2398" s="1">
        <v>0.6401</v>
      </c>
      <c r="AI2398" s="2">
        <v>42080</v>
      </c>
      <c r="AJ2398" s="1">
        <v>2.4445000000000001</v>
      </c>
      <c r="AL2398" s="2">
        <v>42081</v>
      </c>
      <c r="AM2398" s="1">
        <v>1.9864999999999999</v>
      </c>
      <c r="AO2398" s="2">
        <v>42079</v>
      </c>
      <c r="AP2398" s="1">
        <v>0.90949999999999998</v>
      </c>
      <c r="AR2398" s="2">
        <v>42072</v>
      </c>
      <c r="AS2398" s="1">
        <v>0.51500000000000001</v>
      </c>
      <c r="AU2398" s="2">
        <v>42079</v>
      </c>
      <c r="AV2398" s="1">
        <v>0.97699999999999998</v>
      </c>
      <c r="AX2398" s="2">
        <v>42076</v>
      </c>
      <c r="AY2398" s="1">
        <v>0.93899999999999995</v>
      </c>
      <c r="BA2398" s="116">
        <v>42079</v>
      </c>
      <c r="BB2398" s="1">
        <v>0.61699999999999999</v>
      </c>
      <c r="BD2398" s="2">
        <v>42073</v>
      </c>
      <c r="BE2398" s="1">
        <v>9.1999999999999998E-2</v>
      </c>
      <c r="BG2398" s="2">
        <v>42209</v>
      </c>
      <c r="BH2398" s="1">
        <v>2.27</v>
      </c>
      <c r="BJ2398" s="2">
        <v>42209</v>
      </c>
      <c r="BK2398" s="1">
        <v>1.6400000000000001</v>
      </c>
      <c r="BM2398" s="2">
        <v>42080</v>
      </c>
      <c r="BN2398" s="1">
        <v>0.28439999999999999</v>
      </c>
    </row>
    <row r="2399" spans="2:66">
      <c r="B2399" s="2">
        <v>42598</v>
      </c>
      <c r="C2399" s="1">
        <v>1.35</v>
      </c>
      <c r="E2399" s="2">
        <v>42068</v>
      </c>
      <c r="F2399" s="1">
        <v>1.948</v>
      </c>
      <c r="H2399" s="2">
        <v>42088</v>
      </c>
      <c r="I2399" s="1">
        <v>1.7770000000000001</v>
      </c>
      <c r="K2399" s="2">
        <v>42086</v>
      </c>
      <c r="L2399" s="1">
        <v>2.1970000000000001</v>
      </c>
      <c r="N2399" s="2">
        <v>42094</v>
      </c>
      <c r="O2399" s="1">
        <v>1.802</v>
      </c>
      <c r="Q2399" s="2">
        <v>42107</v>
      </c>
      <c r="R2399" s="1">
        <v>2.0449999999999999</v>
      </c>
      <c r="T2399" s="2">
        <v>42111</v>
      </c>
      <c r="U2399" s="1">
        <v>1.847</v>
      </c>
      <c r="W2399" s="2">
        <v>42110</v>
      </c>
      <c r="X2399" s="1">
        <v>1.7425000000000002</v>
      </c>
      <c r="Z2399" s="2">
        <v>42100</v>
      </c>
      <c r="AA2399" s="1">
        <v>1.675</v>
      </c>
      <c r="AC2399" s="2">
        <v>42101</v>
      </c>
      <c r="AD2399" s="1">
        <v>1.6949999999999998</v>
      </c>
      <c r="AF2399" s="2">
        <v>42545</v>
      </c>
      <c r="AG2399" s="1">
        <v>0.62360000000000004</v>
      </c>
      <c r="AI2399" s="2">
        <v>42081</v>
      </c>
      <c r="AJ2399" s="1">
        <v>2.3199999999999998</v>
      </c>
      <c r="AL2399" s="2">
        <v>42082</v>
      </c>
      <c r="AM2399" s="1">
        <v>2.0305</v>
      </c>
      <c r="AO2399" s="2">
        <v>42080</v>
      </c>
      <c r="AP2399" s="1">
        <v>0.92900000000000005</v>
      </c>
      <c r="AR2399" s="2">
        <v>42073</v>
      </c>
      <c r="AS2399" s="1">
        <v>0.51400000000000001</v>
      </c>
      <c r="AU2399" s="2">
        <v>42080</v>
      </c>
      <c r="AV2399" s="1">
        <v>0.99099999999999999</v>
      </c>
      <c r="AX2399" s="2">
        <v>42079</v>
      </c>
      <c r="AY2399" s="1">
        <v>0.90200000000000002</v>
      </c>
      <c r="BA2399" s="116">
        <v>42080</v>
      </c>
      <c r="BB2399" s="1">
        <v>0.623</v>
      </c>
      <c r="BD2399" s="2">
        <v>42074</v>
      </c>
      <c r="BE2399" s="1">
        <v>8.4000000000000005E-2</v>
      </c>
      <c r="BG2399" s="2">
        <v>42212</v>
      </c>
      <c r="BH2399" s="1">
        <v>2.23</v>
      </c>
      <c r="BJ2399" s="2">
        <v>42212</v>
      </c>
      <c r="BK2399" s="1">
        <v>1.58</v>
      </c>
      <c r="BM2399" s="2">
        <v>42081</v>
      </c>
      <c r="BN2399" s="1">
        <v>0.24349999999999999</v>
      </c>
    </row>
    <row r="2400" spans="2:66">
      <c r="B2400" s="2">
        <v>42599</v>
      </c>
      <c r="C2400" s="1">
        <v>1.35</v>
      </c>
      <c r="E2400" s="2">
        <v>42069</v>
      </c>
      <c r="F2400" s="1">
        <v>1.92</v>
      </c>
      <c r="H2400" s="2">
        <v>42089</v>
      </c>
      <c r="I2400" s="1">
        <v>1.7770000000000001</v>
      </c>
      <c r="K2400" s="2">
        <v>42087</v>
      </c>
      <c r="L2400" s="1">
        <v>2.1909999999999998</v>
      </c>
      <c r="N2400" s="2">
        <v>42095</v>
      </c>
      <c r="O2400" s="1">
        <v>1.802</v>
      </c>
      <c r="Q2400" s="2">
        <v>42108</v>
      </c>
      <c r="R2400" s="1">
        <v>2.0550000000000002</v>
      </c>
      <c r="T2400" s="2">
        <v>42114</v>
      </c>
      <c r="U2400" s="1">
        <v>1.855</v>
      </c>
      <c r="W2400" s="2">
        <v>42111</v>
      </c>
      <c r="X2400" s="1">
        <v>1.718</v>
      </c>
      <c r="Z2400" s="2">
        <v>42101</v>
      </c>
      <c r="AA2400" s="1">
        <v>1.6850000000000001</v>
      </c>
      <c r="AC2400" s="2">
        <v>42102</v>
      </c>
      <c r="AD2400" s="1">
        <v>1.7</v>
      </c>
      <c r="AF2400" s="2">
        <v>42548</v>
      </c>
      <c r="AG2400" s="1">
        <v>0.62709999999999999</v>
      </c>
      <c r="AI2400" s="2">
        <v>42082</v>
      </c>
      <c r="AJ2400" s="1">
        <v>2.3319999999999999</v>
      </c>
      <c r="AL2400" s="2">
        <v>42083</v>
      </c>
      <c r="AM2400" s="1">
        <v>2.0099999999999998</v>
      </c>
      <c r="AO2400" s="2">
        <v>42081</v>
      </c>
      <c r="AP2400" s="1">
        <v>0.80700000000000005</v>
      </c>
      <c r="AR2400" s="2">
        <v>42074</v>
      </c>
      <c r="AS2400" s="1">
        <v>0.51500000000000001</v>
      </c>
      <c r="AU2400" s="2">
        <v>42081</v>
      </c>
      <c r="AV2400" s="1">
        <v>0.876</v>
      </c>
      <c r="AX2400" s="2">
        <v>42080</v>
      </c>
      <c r="AY2400" s="1">
        <v>0.91200000000000003</v>
      </c>
      <c r="BA2400" s="116">
        <v>42081</v>
      </c>
      <c r="BB2400" s="1">
        <v>0.52200000000000002</v>
      </c>
      <c r="BD2400" s="2">
        <v>42075</v>
      </c>
      <c r="BE2400" s="1">
        <v>9.1999999999999998E-2</v>
      </c>
      <c r="BG2400" s="2">
        <v>42213</v>
      </c>
      <c r="BH2400" s="1">
        <v>2.2599999999999998</v>
      </c>
      <c r="BJ2400" s="2">
        <v>42213</v>
      </c>
      <c r="BK2400" s="1">
        <v>1.6099999999999999</v>
      </c>
      <c r="BM2400" s="2">
        <v>42082</v>
      </c>
      <c r="BN2400" s="1">
        <v>0.2495</v>
      </c>
    </row>
    <row r="2401" spans="2:66">
      <c r="B2401" s="2">
        <v>42600</v>
      </c>
      <c r="C2401" s="1">
        <v>1.34</v>
      </c>
      <c r="E2401" s="2">
        <v>42072</v>
      </c>
      <c r="F2401" s="1">
        <v>1.9020000000000001</v>
      </c>
      <c r="H2401" s="2">
        <v>42090</v>
      </c>
      <c r="I2401" s="1">
        <v>1.77</v>
      </c>
      <c r="K2401" s="2">
        <v>42088</v>
      </c>
      <c r="L2401" s="1">
        <v>2.165</v>
      </c>
      <c r="N2401" s="2">
        <v>42096</v>
      </c>
      <c r="O2401" s="1">
        <v>1.792</v>
      </c>
      <c r="Q2401" s="2">
        <v>42109</v>
      </c>
      <c r="R2401" s="1">
        <v>2.0499999999999998</v>
      </c>
      <c r="T2401" s="2">
        <v>42115</v>
      </c>
      <c r="U2401" s="1">
        <v>1.8675000000000002</v>
      </c>
      <c r="W2401" s="2">
        <v>42114</v>
      </c>
      <c r="X2401" s="1">
        <v>1.7225000000000001</v>
      </c>
      <c r="Z2401" s="2">
        <v>42102</v>
      </c>
      <c r="AA2401" s="1">
        <v>1.6949999999999998</v>
      </c>
      <c r="AC2401" s="2">
        <v>42103</v>
      </c>
      <c r="AD2401" s="1">
        <v>1.6775</v>
      </c>
      <c r="AF2401" s="2">
        <v>42549</v>
      </c>
      <c r="AG2401" s="1">
        <v>0.63109999999999999</v>
      </c>
      <c r="AI2401" s="2">
        <v>42083</v>
      </c>
      <c r="AJ2401" s="1">
        <v>2.327</v>
      </c>
      <c r="AL2401" s="2">
        <v>42086</v>
      </c>
      <c r="AM2401" s="1">
        <v>1.986</v>
      </c>
      <c r="AO2401" s="2">
        <v>42082</v>
      </c>
      <c r="AP2401" s="1">
        <v>0.86099999999999999</v>
      </c>
      <c r="AR2401" s="2">
        <v>42075</v>
      </c>
      <c r="AS2401" s="1">
        <v>0.50800000000000001</v>
      </c>
      <c r="AU2401" s="2">
        <v>42082</v>
      </c>
      <c r="AV2401" s="1">
        <v>0.88700000000000001</v>
      </c>
      <c r="AX2401" s="2">
        <v>42081</v>
      </c>
      <c r="AY2401" s="1">
        <v>0.80100000000000005</v>
      </c>
      <c r="BA2401" s="116">
        <v>42082</v>
      </c>
      <c r="BB2401" s="1">
        <v>0.54200000000000004</v>
      </c>
      <c r="BD2401" s="2">
        <v>42076</v>
      </c>
      <c r="BE2401" s="1">
        <v>0.09</v>
      </c>
      <c r="BG2401" s="2">
        <v>42214</v>
      </c>
      <c r="BH2401" s="1">
        <v>2.29</v>
      </c>
      <c r="BJ2401" s="2">
        <v>42214</v>
      </c>
      <c r="BK2401" s="1">
        <v>1.62</v>
      </c>
      <c r="BM2401" s="2">
        <v>42083</v>
      </c>
      <c r="BN2401" s="1">
        <v>0.25</v>
      </c>
    </row>
    <row r="2402" spans="2:66">
      <c r="B2402" s="2">
        <v>42601</v>
      </c>
      <c r="C2402" s="1">
        <v>1.34</v>
      </c>
      <c r="E2402" s="2">
        <v>42073</v>
      </c>
      <c r="F2402" s="1">
        <v>1.8900000000000001</v>
      </c>
      <c r="H2402" s="2">
        <v>42093</v>
      </c>
      <c r="I2402" s="1">
        <v>1.74</v>
      </c>
      <c r="K2402" s="2">
        <v>42089</v>
      </c>
      <c r="L2402" s="1">
        <v>2.177</v>
      </c>
      <c r="N2402" s="2">
        <v>42097</v>
      </c>
      <c r="O2402" s="1">
        <v>1.8</v>
      </c>
      <c r="Q2402" s="2">
        <v>42110</v>
      </c>
      <c r="R2402" s="1">
        <v>2.0798000000000001</v>
      </c>
      <c r="T2402" s="2">
        <v>42116</v>
      </c>
      <c r="U2402" s="1">
        <v>1.867</v>
      </c>
      <c r="W2402" s="2">
        <v>42115</v>
      </c>
      <c r="X2402" s="1">
        <v>1.7324999999999999</v>
      </c>
      <c r="Z2402" s="2">
        <v>42103</v>
      </c>
      <c r="AA2402" s="1">
        <v>1.675</v>
      </c>
      <c r="AC2402" s="2">
        <v>42104</v>
      </c>
      <c r="AD2402" s="1">
        <v>1.6825000000000001</v>
      </c>
      <c r="AF2402" s="2">
        <v>42550</v>
      </c>
      <c r="AG2402" s="1">
        <v>0.64610000000000001</v>
      </c>
      <c r="AI2402" s="2">
        <v>42086</v>
      </c>
      <c r="AJ2402" s="1">
        <v>2.327</v>
      </c>
      <c r="AL2402" s="2">
        <v>42087</v>
      </c>
      <c r="AM2402" s="1">
        <v>1.9470000000000001</v>
      </c>
      <c r="AO2402" s="2">
        <v>42083</v>
      </c>
      <c r="AP2402" s="1">
        <v>0.83450000000000002</v>
      </c>
      <c r="AR2402" s="2">
        <v>42076</v>
      </c>
      <c r="AS2402" s="1">
        <v>0.50549999999999995</v>
      </c>
      <c r="AU2402" s="2">
        <v>42083</v>
      </c>
      <c r="AV2402" s="1">
        <v>0.879</v>
      </c>
      <c r="AX2402" s="2">
        <v>42082</v>
      </c>
      <c r="AY2402" s="1">
        <v>0.81299999999999994</v>
      </c>
      <c r="BA2402" s="116">
        <v>42083</v>
      </c>
      <c r="BB2402" s="1">
        <v>0.53800000000000003</v>
      </c>
      <c r="BD2402" s="2">
        <v>42079</v>
      </c>
      <c r="BE2402" s="1">
        <v>9.0800000000000006E-2</v>
      </c>
      <c r="BG2402" s="2">
        <v>42215</v>
      </c>
      <c r="BH2402" s="1">
        <v>2.2800000000000002</v>
      </c>
      <c r="BJ2402" s="2">
        <v>42215</v>
      </c>
      <c r="BK2402" s="1">
        <v>1.62</v>
      </c>
      <c r="BM2402" s="2">
        <v>42086</v>
      </c>
      <c r="BN2402" s="1">
        <v>0.28110000000000002</v>
      </c>
    </row>
    <row r="2403" spans="2:66">
      <c r="B2403" s="2">
        <v>42604</v>
      </c>
      <c r="C2403" s="1">
        <v>1.34</v>
      </c>
      <c r="E2403" s="2">
        <v>42074</v>
      </c>
      <c r="F2403" s="1">
        <v>1.8519999999999999</v>
      </c>
      <c r="H2403" s="2">
        <v>42094</v>
      </c>
      <c r="I2403" s="1">
        <v>1.7170000000000001</v>
      </c>
      <c r="K2403" s="2">
        <v>42090</v>
      </c>
      <c r="L2403" s="1">
        <v>2.1749999999999998</v>
      </c>
      <c r="N2403" s="2">
        <v>42100</v>
      </c>
      <c r="O2403" s="1">
        <v>1.7930000000000001</v>
      </c>
      <c r="Q2403" s="2">
        <v>42111</v>
      </c>
      <c r="R2403" s="1">
        <v>2.0525000000000002</v>
      </c>
      <c r="T2403" s="2">
        <v>42117</v>
      </c>
      <c r="U2403" s="1">
        <v>1.92</v>
      </c>
      <c r="W2403" s="2">
        <v>42116</v>
      </c>
      <c r="X2403" s="1">
        <v>1.7375</v>
      </c>
      <c r="Z2403" s="2">
        <v>42104</v>
      </c>
      <c r="AA2403" s="1">
        <v>1.6875</v>
      </c>
      <c r="AC2403" s="2">
        <v>42107</v>
      </c>
      <c r="AD2403" s="1">
        <v>1.6924999999999999</v>
      </c>
      <c r="AF2403" s="2">
        <v>42551</v>
      </c>
      <c r="AG2403" s="1">
        <v>0.65410000000000001</v>
      </c>
      <c r="AI2403" s="2">
        <v>42087</v>
      </c>
      <c r="AJ2403" s="1">
        <v>2.2805</v>
      </c>
      <c r="AL2403" s="2">
        <v>42088</v>
      </c>
      <c r="AM2403" s="1">
        <v>1.9995000000000001</v>
      </c>
      <c r="AO2403" s="2">
        <v>42086</v>
      </c>
      <c r="AP2403" s="1">
        <v>0.82699999999999996</v>
      </c>
      <c r="AR2403" s="2">
        <v>42079</v>
      </c>
      <c r="AS2403" s="1">
        <v>0.504</v>
      </c>
      <c r="AU2403" s="2">
        <v>42086</v>
      </c>
      <c r="AV2403" s="1">
        <v>0.90300000000000002</v>
      </c>
      <c r="AX2403" s="2">
        <v>42083</v>
      </c>
      <c r="AY2403" s="1">
        <v>0.8085</v>
      </c>
      <c r="BA2403" s="116">
        <v>42086</v>
      </c>
      <c r="BB2403" s="1">
        <v>0.56799999999999995</v>
      </c>
      <c r="BD2403" s="2">
        <v>42080</v>
      </c>
      <c r="BE2403" s="1">
        <v>0.10100000000000001</v>
      </c>
      <c r="BG2403" s="2">
        <v>42216</v>
      </c>
      <c r="BH2403" s="1">
        <v>2.2000000000000002</v>
      </c>
      <c r="BJ2403" s="2">
        <v>42216</v>
      </c>
      <c r="BK2403" s="1">
        <v>1.54</v>
      </c>
      <c r="BM2403" s="2">
        <v>42087</v>
      </c>
      <c r="BN2403" s="1">
        <v>0.27839999999999998</v>
      </c>
    </row>
    <row r="2404" spans="2:66">
      <c r="B2404" s="2">
        <v>42605</v>
      </c>
      <c r="C2404" s="1">
        <v>1.34</v>
      </c>
      <c r="E2404" s="2">
        <v>42075</v>
      </c>
      <c r="F2404" s="1">
        <v>1.7949999999999999</v>
      </c>
      <c r="H2404" s="2">
        <v>42095</v>
      </c>
      <c r="I2404" s="1">
        <v>1.722</v>
      </c>
      <c r="K2404" s="2">
        <v>42093</v>
      </c>
      <c r="L2404" s="1">
        <v>2.15</v>
      </c>
      <c r="N2404" s="2">
        <v>42101</v>
      </c>
      <c r="O2404" s="1">
        <v>1.8120000000000001</v>
      </c>
      <c r="Q2404" s="2">
        <v>42114</v>
      </c>
      <c r="R2404" s="1">
        <v>2.0699999999999998</v>
      </c>
      <c r="T2404" s="2">
        <v>42118</v>
      </c>
      <c r="U2404" s="1">
        <v>1.9550000000000001</v>
      </c>
      <c r="W2404" s="2">
        <v>42117</v>
      </c>
      <c r="X2404" s="1">
        <v>1.7725</v>
      </c>
      <c r="Z2404" s="2">
        <v>42107</v>
      </c>
      <c r="AA2404" s="1">
        <v>1.7025000000000001</v>
      </c>
      <c r="AC2404" s="2">
        <v>42108</v>
      </c>
      <c r="AD2404" s="1">
        <v>1.6924999999999999</v>
      </c>
      <c r="AF2404" s="2">
        <v>42552</v>
      </c>
      <c r="AG2404" s="1">
        <v>0.65334999999999999</v>
      </c>
      <c r="AI2404" s="2">
        <v>42088</v>
      </c>
      <c r="AJ2404" s="1">
        <v>2.327</v>
      </c>
      <c r="AL2404" s="2">
        <v>42089</v>
      </c>
      <c r="AM2404" s="1">
        <v>2.0655999999999999</v>
      </c>
      <c r="AO2404" s="2">
        <v>42087</v>
      </c>
      <c r="AP2404" s="1">
        <v>0.81100000000000005</v>
      </c>
      <c r="AR2404" s="2">
        <v>42080</v>
      </c>
      <c r="AS2404" s="1">
        <v>0.51900000000000002</v>
      </c>
      <c r="AU2404" s="2">
        <v>42087</v>
      </c>
      <c r="AV2404" s="1">
        <v>0.89500000000000002</v>
      </c>
      <c r="AX2404" s="2">
        <v>42086</v>
      </c>
      <c r="AY2404" s="1">
        <v>0.83399999999999996</v>
      </c>
      <c r="BA2404" s="116">
        <v>42087</v>
      </c>
      <c r="BB2404" s="1">
        <v>0.57599999999999996</v>
      </c>
      <c r="BD2404" s="2">
        <v>42081</v>
      </c>
      <c r="BE2404" s="1">
        <v>8.9499999999999996E-2</v>
      </c>
      <c r="BG2404" s="2">
        <v>42219</v>
      </c>
      <c r="BH2404" s="1">
        <v>2.16</v>
      </c>
      <c r="BJ2404" s="2">
        <v>42219</v>
      </c>
      <c r="BK2404" s="1">
        <v>1.52</v>
      </c>
      <c r="BM2404" s="2">
        <v>42088</v>
      </c>
      <c r="BN2404" s="1">
        <v>0.26950000000000002</v>
      </c>
    </row>
    <row r="2405" spans="2:66">
      <c r="B2405" s="2">
        <v>42606</v>
      </c>
      <c r="C2405" s="1">
        <v>1.34</v>
      </c>
      <c r="E2405" s="2">
        <v>42076</v>
      </c>
      <c r="F2405" s="1">
        <v>1.768</v>
      </c>
      <c r="H2405" s="2">
        <v>42096</v>
      </c>
      <c r="I2405" s="1">
        <v>1.7149999999999999</v>
      </c>
      <c r="K2405" s="2">
        <v>42094</v>
      </c>
      <c r="L2405" s="1">
        <v>2.157</v>
      </c>
      <c r="N2405" s="2">
        <v>42102</v>
      </c>
      <c r="O2405" s="1">
        <v>1.825</v>
      </c>
      <c r="Q2405" s="2">
        <v>42115</v>
      </c>
      <c r="R2405" s="1">
        <v>2.085</v>
      </c>
      <c r="T2405" s="2">
        <v>42121</v>
      </c>
      <c r="U2405" s="1">
        <v>1.9525000000000001</v>
      </c>
      <c r="W2405" s="2">
        <v>42118</v>
      </c>
      <c r="X2405" s="1">
        <v>1.8050000000000002</v>
      </c>
      <c r="Z2405" s="2">
        <v>42108</v>
      </c>
      <c r="AA2405" s="1">
        <v>1.7</v>
      </c>
      <c r="AC2405" s="2">
        <v>42109</v>
      </c>
      <c r="AD2405" s="1">
        <v>1.6924999999999999</v>
      </c>
      <c r="AF2405" s="2">
        <v>42555</v>
      </c>
      <c r="AG2405" s="1">
        <v>0.65634999999999999</v>
      </c>
      <c r="AI2405" s="2">
        <v>42089</v>
      </c>
      <c r="AJ2405" s="1">
        <v>2.403</v>
      </c>
      <c r="AL2405" s="2">
        <v>42090</v>
      </c>
      <c r="AM2405" s="1">
        <v>2.0325000000000002</v>
      </c>
      <c r="AO2405" s="2">
        <v>42088</v>
      </c>
      <c r="AP2405" s="1">
        <v>0.82850000000000001</v>
      </c>
      <c r="AR2405" s="2">
        <v>42081</v>
      </c>
      <c r="AS2405" s="1">
        <v>0.45500000000000002</v>
      </c>
      <c r="AU2405" s="2">
        <v>42088</v>
      </c>
      <c r="AV2405" s="1">
        <v>0.88900000000000001</v>
      </c>
      <c r="AX2405" s="2">
        <v>42087</v>
      </c>
      <c r="AY2405" s="1">
        <v>0.83299999999999996</v>
      </c>
      <c r="BA2405" s="116">
        <v>42088</v>
      </c>
      <c r="BB2405" s="1">
        <v>0.58950000000000002</v>
      </c>
      <c r="BD2405" s="2">
        <v>42082</v>
      </c>
      <c r="BE2405" s="1">
        <v>9.4E-2</v>
      </c>
      <c r="BG2405" s="2">
        <v>42220</v>
      </c>
      <c r="BH2405" s="1">
        <v>2.23</v>
      </c>
      <c r="BJ2405" s="2">
        <v>42220</v>
      </c>
      <c r="BK2405" s="1">
        <v>1.6</v>
      </c>
      <c r="BM2405" s="2">
        <v>42089</v>
      </c>
      <c r="BN2405" s="1">
        <v>0.2555</v>
      </c>
    </row>
    <row r="2406" spans="2:66">
      <c r="B2406" s="2">
        <v>42607</v>
      </c>
      <c r="C2406" s="1">
        <v>1.34</v>
      </c>
      <c r="E2406" s="2">
        <v>42079</v>
      </c>
      <c r="F2406" s="1">
        <v>1.76</v>
      </c>
      <c r="H2406" s="2">
        <v>42097</v>
      </c>
      <c r="I2406" s="1">
        <v>1.712</v>
      </c>
      <c r="K2406" s="2">
        <v>42095</v>
      </c>
      <c r="L2406" s="1">
        <v>2.1469999999999998</v>
      </c>
      <c r="N2406" s="2">
        <v>42103</v>
      </c>
      <c r="O2406" s="1">
        <v>1.7770000000000001</v>
      </c>
      <c r="Q2406" s="2">
        <v>42116</v>
      </c>
      <c r="R2406" s="1">
        <v>2.077</v>
      </c>
      <c r="T2406" s="2">
        <v>42122</v>
      </c>
      <c r="U2406" s="1">
        <v>2.0099999999999998</v>
      </c>
      <c r="W2406" s="2">
        <v>42121</v>
      </c>
      <c r="X2406" s="1">
        <v>1.8075000000000001</v>
      </c>
      <c r="Z2406" s="2">
        <v>42109</v>
      </c>
      <c r="AA2406" s="1">
        <v>1.69</v>
      </c>
      <c r="AC2406" s="2">
        <v>42110</v>
      </c>
      <c r="AD2406" s="1">
        <v>1.6875</v>
      </c>
      <c r="AF2406" s="2">
        <v>42556</v>
      </c>
      <c r="AG2406" s="1">
        <v>0.65710000000000002</v>
      </c>
      <c r="AI2406" s="2">
        <v>42090</v>
      </c>
      <c r="AJ2406" s="1">
        <v>2.359</v>
      </c>
      <c r="AL2406" s="2">
        <v>42093</v>
      </c>
      <c r="AM2406" s="1">
        <v>2.0209999999999999</v>
      </c>
      <c r="AO2406" s="2">
        <v>42089</v>
      </c>
      <c r="AP2406" s="1">
        <v>0.84099999999999997</v>
      </c>
      <c r="AR2406" s="2">
        <v>42082</v>
      </c>
      <c r="AS2406" s="1">
        <v>0.48649999999999999</v>
      </c>
      <c r="AU2406" s="2">
        <v>42089</v>
      </c>
      <c r="AV2406" s="1">
        <v>0.87</v>
      </c>
      <c r="AX2406" s="2">
        <v>42088</v>
      </c>
      <c r="AY2406" s="1">
        <v>0.84099999999999997</v>
      </c>
      <c r="BA2406" s="116">
        <v>42089</v>
      </c>
      <c r="BB2406" s="1">
        <v>0.57599999999999996</v>
      </c>
      <c r="BD2406" s="2">
        <v>42083</v>
      </c>
      <c r="BE2406" s="1">
        <v>8.9800000000000005E-2</v>
      </c>
      <c r="BG2406" s="2">
        <v>42221</v>
      </c>
      <c r="BH2406" s="1">
        <v>2.2800000000000002</v>
      </c>
      <c r="BJ2406" s="2">
        <v>42221</v>
      </c>
      <c r="BK2406" s="1">
        <v>1.65</v>
      </c>
      <c r="BM2406" s="2">
        <v>42090</v>
      </c>
      <c r="BN2406" s="1">
        <v>0.26129999999999998</v>
      </c>
    </row>
    <row r="2407" spans="2:66">
      <c r="B2407" s="2">
        <v>42608</v>
      </c>
      <c r="C2407" s="1">
        <v>1.34</v>
      </c>
      <c r="E2407" s="2">
        <v>42080</v>
      </c>
      <c r="F2407" s="1">
        <v>1.752</v>
      </c>
      <c r="H2407" s="2">
        <v>42100</v>
      </c>
      <c r="I2407" s="1">
        <v>1.71</v>
      </c>
      <c r="K2407" s="2">
        <v>42096</v>
      </c>
      <c r="L2407" s="1">
        <v>2.11</v>
      </c>
      <c r="N2407" s="2">
        <v>42104</v>
      </c>
      <c r="O2407" s="1">
        <v>1.8</v>
      </c>
      <c r="Q2407" s="2">
        <v>42117</v>
      </c>
      <c r="R2407" s="1">
        <v>2.1349999999999998</v>
      </c>
      <c r="T2407" s="2">
        <v>42123</v>
      </c>
      <c r="U2407" s="1">
        <v>2.0230000000000001</v>
      </c>
      <c r="W2407" s="2">
        <v>42122</v>
      </c>
      <c r="X2407" s="1">
        <v>1.855</v>
      </c>
      <c r="Z2407" s="2">
        <v>42110</v>
      </c>
      <c r="AA2407" s="1">
        <v>1.6875</v>
      </c>
      <c r="AC2407" s="2">
        <v>42111</v>
      </c>
      <c r="AD2407" s="1">
        <v>1.67</v>
      </c>
      <c r="AF2407" s="2">
        <v>42557</v>
      </c>
      <c r="AG2407" s="1">
        <v>0.66110000000000002</v>
      </c>
      <c r="AI2407" s="2">
        <v>42093</v>
      </c>
      <c r="AJ2407" s="1">
        <v>2.3715000000000002</v>
      </c>
      <c r="AL2407" s="2">
        <v>42094</v>
      </c>
      <c r="AM2407" s="1">
        <v>2.0034999999999998</v>
      </c>
      <c r="AO2407" s="2">
        <v>42090</v>
      </c>
      <c r="AP2407" s="1">
        <v>0.82489999999999997</v>
      </c>
      <c r="AR2407" s="2">
        <v>42083</v>
      </c>
      <c r="AS2407" s="1">
        <v>0.47849999999999998</v>
      </c>
      <c r="AU2407" s="2">
        <v>42090</v>
      </c>
      <c r="AV2407" s="1">
        <v>0.86560000000000004</v>
      </c>
      <c r="AX2407" s="2">
        <v>42089</v>
      </c>
      <c r="AY2407" s="1">
        <v>0.82699999999999996</v>
      </c>
      <c r="BA2407" s="116">
        <v>42090</v>
      </c>
      <c r="BB2407" s="1">
        <v>0.5786</v>
      </c>
      <c r="BD2407" s="2">
        <v>42086</v>
      </c>
      <c r="BE2407" s="1">
        <v>9.8000000000000004E-2</v>
      </c>
      <c r="BG2407" s="2">
        <v>42222</v>
      </c>
      <c r="BH2407" s="1">
        <v>2.23</v>
      </c>
      <c r="BJ2407" s="2">
        <v>42222</v>
      </c>
      <c r="BK2407" s="1">
        <v>1.62</v>
      </c>
      <c r="BM2407" s="2">
        <v>42093</v>
      </c>
      <c r="BN2407" s="1">
        <v>0.26800000000000002</v>
      </c>
    </row>
    <row r="2408" spans="2:66">
      <c r="B2408" s="2">
        <v>42611</v>
      </c>
      <c r="C2408" s="1">
        <v>1.34</v>
      </c>
      <c r="E2408" s="2">
        <v>42081</v>
      </c>
      <c r="F2408" s="1">
        <v>1.7530000000000001</v>
      </c>
      <c r="H2408" s="2">
        <v>42101</v>
      </c>
      <c r="I2408" s="1">
        <v>1.722</v>
      </c>
      <c r="K2408" s="2">
        <v>42097</v>
      </c>
      <c r="L2408" s="1">
        <v>2.085</v>
      </c>
      <c r="N2408" s="2">
        <v>42107</v>
      </c>
      <c r="O2408" s="1">
        <v>1.835</v>
      </c>
      <c r="Q2408" s="2">
        <v>42118</v>
      </c>
      <c r="R2408" s="1">
        <v>2.17</v>
      </c>
      <c r="T2408" s="2">
        <v>42124</v>
      </c>
      <c r="U2408" s="1">
        <v>2.0499999999999998</v>
      </c>
      <c r="W2408" s="2">
        <v>42123</v>
      </c>
      <c r="X2408" s="1">
        <v>1.8725000000000001</v>
      </c>
      <c r="Z2408" s="2">
        <v>42111</v>
      </c>
      <c r="AA2408" s="1">
        <v>1.665</v>
      </c>
      <c r="AC2408" s="2">
        <v>42114</v>
      </c>
      <c r="AD2408" s="1">
        <v>1.665</v>
      </c>
      <c r="AF2408" s="2">
        <v>42558</v>
      </c>
      <c r="AG2408" s="1">
        <v>0.66459999999999997</v>
      </c>
      <c r="AI2408" s="2">
        <v>42094</v>
      </c>
      <c r="AJ2408" s="1">
        <v>2.367</v>
      </c>
      <c r="AL2408" s="2">
        <v>42095</v>
      </c>
      <c r="AM2408" s="1">
        <v>1.9449999999999998</v>
      </c>
      <c r="AO2408" s="2">
        <v>42093</v>
      </c>
      <c r="AP2408" s="1">
        <v>0.81200000000000006</v>
      </c>
      <c r="AR2408" s="2">
        <v>42086</v>
      </c>
      <c r="AS2408" s="1">
        <v>0.47699999999999998</v>
      </c>
      <c r="AU2408" s="2">
        <v>42093</v>
      </c>
      <c r="AV2408" s="1">
        <v>0.83199999999999996</v>
      </c>
      <c r="AX2408" s="2">
        <v>42090</v>
      </c>
      <c r="AY2408" s="1">
        <v>0.82899999999999996</v>
      </c>
      <c r="BA2408" s="116">
        <v>42093</v>
      </c>
      <c r="BB2408" s="1">
        <v>0.58499999999999996</v>
      </c>
      <c r="BD2408" s="2">
        <v>42087</v>
      </c>
      <c r="BE2408" s="1">
        <v>9.9500000000000005E-2</v>
      </c>
      <c r="BG2408" s="2">
        <v>42223</v>
      </c>
      <c r="BH2408" s="1">
        <v>2.1800000000000002</v>
      </c>
      <c r="BJ2408" s="2">
        <v>42223</v>
      </c>
      <c r="BK2408" s="1">
        <v>1.5899999999999999</v>
      </c>
      <c r="BM2408" s="2">
        <v>42094</v>
      </c>
      <c r="BN2408" s="1">
        <v>0.2445</v>
      </c>
    </row>
    <row r="2409" spans="2:66">
      <c r="B2409" s="2">
        <v>42612</v>
      </c>
      <c r="C2409" s="1">
        <v>1.34</v>
      </c>
      <c r="E2409" s="2">
        <v>42082</v>
      </c>
      <c r="F2409" s="1">
        <v>1.752</v>
      </c>
      <c r="H2409" s="2">
        <v>42102</v>
      </c>
      <c r="I2409" s="1">
        <v>1.7269999999999999</v>
      </c>
      <c r="K2409" s="2">
        <v>42100</v>
      </c>
      <c r="L2409" s="1">
        <v>2.0649999999999999</v>
      </c>
      <c r="N2409" s="2">
        <v>42108</v>
      </c>
      <c r="O2409" s="1">
        <v>1.841</v>
      </c>
      <c r="Q2409" s="2">
        <v>42121</v>
      </c>
      <c r="R2409" s="1">
        <v>2.165</v>
      </c>
      <c r="T2409" s="2">
        <v>42128</v>
      </c>
      <c r="U2409" s="1">
        <v>2.105</v>
      </c>
      <c r="W2409" s="2">
        <v>42124</v>
      </c>
      <c r="X2409" s="1">
        <v>1.88</v>
      </c>
      <c r="Z2409" s="2">
        <v>42114</v>
      </c>
      <c r="AA2409" s="1">
        <v>1.6625000000000001</v>
      </c>
      <c r="AC2409" s="2">
        <v>42115</v>
      </c>
      <c r="AD2409" s="1">
        <v>1.67</v>
      </c>
      <c r="AF2409" s="2">
        <v>42559</v>
      </c>
      <c r="AG2409" s="1">
        <v>0.66710000000000003</v>
      </c>
      <c r="AI2409" s="2">
        <v>42095</v>
      </c>
      <c r="AJ2409" s="1">
        <v>2.2989999999999999</v>
      </c>
      <c r="AL2409" s="2">
        <v>42096</v>
      </c>
      <c r="AM2409" s="1">
        <v>1.9955000000000001</v>
      </c>
      <c r="AO2409" s="2">
        <v>42094</v>
      </c>
      <c r="AP2409" s="1">
        <v>0.79700000000000004</v>
      </c>
      <c r="AR2409" s="2">
        <v>42087</v>
      </c>
      <c r="AS2409" s="1">
        <v>0.46700000000000003</v>
      </c>
      <c r="AU2409" s="2">
        <v>42094</v>
      </c>
      <c r="AV2409" s="1">
        <v>0.80400000000000005</v>
      </c>
      <c r="AX2409" s="2">
        <v>42093</v>
      </c>
      <c r="AY2409" s="1">
        <v>0.81200000000000006</v>
      </c>
      <c r="BA2409" s="116">
        <v>42094</v>
      </c>
      <c r="BB2409" s="1">
        <v>0.55600000000000005</v>
      </c>
      <c r="BD2409" s="2">
        <v>42088</v>
      </c>
      <c r="BE2409" s="1">
        <v>9.0499999999999997E-2</v>
      </c>
      <c r="BG2409" s="2">
        <v>42226</v>
      </c>
      <c r="BH2409" s="1">
        <v>2.2400000000000002</v>
      </c>
      <c r="BJ2409" s="2">
        <v>42226</v>
      </c>
      <c r="BK2409" s="1">
        <v>1.62</v>
      </c>
      <c r="BM2409" s="2">
        <v>42095</v>
      </c>
      <c r="BN2409" s="1">
        <v>0.25</v>
      </c>
    </row>
    <row r="2410" spans="2:66">
      <c r="B2410" s="2">
        <v>42613</v>
      </c>
      <c r="C2410" s="1">
        <v>1.34</v>
      </c>
      <c r="E2410" s="2">
        <v>42083</v>
      </c>
      <c r="F2410" s="1">
        <v>1.748</v>
      </c>
      <c r="H2410" s="2">
        <v>42103</v>
      </c>
      <c r="I2410" s="1">
        <v>1.6949999999999998</v>
      </c>
      <c r="K2410" s="2">
        <v>42101</v>
      </c>
      <c r="L2410" s="1">
        <v>2.105</v>
      </c>
      <c r="N2410" s="2">
        <v>42109</v>
      </c>
      <c r="O2410" s="1">
        <v>1.8260000000000001</v>
      </c>
      <c r="Q2410" s="2">
        <v>42122</v>
      </c>
      <c r="R2410" s="1">
        <v>2.2374999999999998</v>
      </c>
      <c r="T2410" s="2">
        <v>42130</v>
      </c>
      <c r="U2410" s="1">
        <v>2.1819999999999999</v>
      </c>
      <c r="W2410" s="2">
        <v>42128</v>
      </c>
      <c r="X2410" s="1">
        <v>1.925</v>
      </c>
      <c r="Z2410" s="2">
        <v>42115</v>
      </c>
      <c r="AA2410" s="1">
        <v>1.6724999999999999</v>
      </c>
      <c r="AC2410" s="2">
        <v>42116</v>
      </c>
      <c r="AD2410" s="1">
        <v>1.6800000000000002</v>
      </c>
      <c r="AF2410" s="2">
        <v>42562</v>
      </c>
      <c r="AG2410" s="1">
        <v>0.66910000000000003</v>
      </c>
      <c r="AI2410" s="2">
        <v>42096</v>
      </c>
      <c r="AJ2410" s="1">
        <v>2.3689999999999998</v>
      </c>
      <c r="AL2410" s="2">
        <v>42097</v>
      </c>
      <c r="AM2410" s="1">
        <v>1.94</v>
      </c>
      <c r="AO2410" s="2">
        <v>42095</v>
      </c>
      <c r="AP2410" s="1">
        <v>0.78200000000000003</v>
      </c>
      <c r="AR2410" s="2">
        <v>42088</v>
      </c>
      <c r="AS2410" s="1">
        <v>0.46899999999999997</v>
      </c>
      <c r="AU2410" s="2">
        <v>42095</v>
      </c>
      <c r="AV2410" s="1">
        <v>0.80859999999999999</v>
      </c>
      <c r="AX2410" s="2">
        <v>42094</v>
      </c>
      <c r="AY2410" s="1">
        <v>0.78100000000000003</v>
      </c>
      <c r="BA2410" s="116">
        <v>42095</v>
      </c>
      <c r="BB2410" s="1">
        <v>0.55759999999999998</v>
      </c>
      <c r="BD2410" s="2">
        <v>42089</v>
      </c>
      <c r="BE2410" s="1">
        <v>8.8999999999999996E-2</v>
      </c>
      <c r="BG2410" s="2">
        <v>42227</v>
      </c>
      <c r="BH2410" s="1">
        <v>2.15</v>
      </c>
      <c r="BJ2410" s="2">
        <v>42227</v>
      </c>
      <c r="BK2410" s="1">
        <v>1.53</v>
      </c>
      <c r="BM2410" s="2">
        <v>42096</v>
      </c>
      <c r="BN2410" s="1">
        <v>0.26400000000000001</v>
      </c>
    </row>
    <row r="2411" spans="2:66">
      <c r="B2411" s="2">
        <v>42614</v>
      </c>
      <c r="C2411" s="1">
        <v>1.34</v>
      </c>
      <c r="E2411" s="2">
        <v>42086</v>
      </c>
      <c r="F2411" s="1">
        <v>1.748</v>
      </c>
      <c r="H2411" s="2">
        <v>42104</v>
      </c>
      <c r="I2411" s="1">
        <v>1.7170000000000001</v>
      </c>
      <c r="K2411" s="2">
        <v>42102</v>
      </c>
      <c r="L2411" s="1">
        <v>2.1150000000000002</v>
      </c>
      <c r="N2411" s="2">
        <v>42110</v>
      </c>
      <c r="O2411" s="1">
        <v>1.837</v>
      </c>
      <c r="Q2411" s="2">
        <v>42123</v>
      </c>
      <c r="R2411" s="1">
        <v>2.2599999999999998</v>
      </c>
      <c r="T2411" s="2">
        <v>42131</v>
      </c>
      <c r="U2411" s="1">
        <v>2.1425000000000001</v>
      </c>
      <c r="W2411" s="2">
        <v>42130</v>
      </c>
      <c r="X2411" s="1">
        <v>1.9925000000000002</v>
      </c>
      <c r="Z2411" s="2">
        <v>42116</v>
      </c>
      <c r="AA2411" s="1">
        <v>1.6800000000000002</v>
      </c>
      <c r="AC2411" s="2">
        <v>42117</v>
      </c>
      <c r="AD2411" s="1">
        <v>1.7</v>
      </c>
      <c r="AF2411" s="2">
        <v>42563</v>
      </c>
      <c r="AG2411" s="1">
        <v>0.67335</v>
      </c>
      <c r="AI2411" s="2">
        <v>42097</v>
      </c>
      <c r="AJ2411" s="1">
        <v>2.3210000000000002</v>
      </c>
      <c r="AL2411" s="2">
        <v>42100</v>
      </c>
      <c r="AM2411" s="1">
        <v>1.9883</v>
      </c>
      <c r="AO2411" s="2">
        <v>42096</v>
      </c>
      <c r="AP2411" s="1">
        <v>0.78949999999999998</v>
      </c>
      <c r="AR2411" s="2">
        <v>42089</v>
      </c>
      <c r="AS2411" s="1">
        <v>0.47499999999999998</v>
      </c>
      <c r="AU2411" s="2">
        <v>42096</v>
      </c>
      <c r="AV2411" s="1">
        <v>0.84219999999999995</v>
      </c>
      <c r="AX2411" s="2">
        <v>42095</v>
      </c>
      <c r="AY2411" s="1">
        <v>0.78559999999999997</v>
      </c>
      <c r="BA2411" s="116">
        <v>42096</v>
      </c>
      <c r="BB2411" s="1">
        <v>0.57520000000000004</v>
      </c>
      <c r="BD2411" s="2">
        <v>42090</v>
      </c>
      <c r="BE2411" s="1">
        <v>9.2999999999999999E-2</v>
      </c>
      <c r="BG2411" s="2">
        <v>42228</v>
      </c>
      <c r="BH2411" s="1">
        <v>2.14</v>
      </c>
      <c r="BJ2411" s="2">
        <v>42228</v>
      </c>
      <c r="BK2411" s="1">
        <v>1.52</v>
      </c>
      <c r="BM2411" s="2">
        <v>42097</v>
      </c>
      <c r="BN2411" s="1">
        <v>0.26450000000000001</v>
      </c>
    </row>
    <row r="2412" spans="2:66">
      <c r="B2412" s="2">
        <v>42615</v>
      </c>
      <c r="C2412" s="1">
        <v>1.34</v>
      </c>
      <c r="E2412" s="2">
        <v>42087</v>
      </c>
      <c r="F2412" s="1">
        <v>1.752</v>
      </c>
      <c r="H2412" s="2">
        <v>42107</v>
      </c>
      <c r="I2412" s="1">
        <v>1.732</v>
      </c>
      <c r="K2412" s="2">
        <v>42103</v>
      </c>
      <c r="L2412" s="1">
        <v>2.0619999999999998</v>
      </c>
      <c r="N2412" s="2">
        <v>42111</v>
      </c>
      <c r="O2412" s="1">
        <v>1.802</v>
      </c>
      <c r="Q2412" s="2">
        <v>42124</v>
      </c>
      <c r="R2412" s="1">
        <v>2.2824999999999998</v>
      </c>
      <c r="T2412" s="2">
        <v>42132</v>
      </c>
      <c r="U2412" s="1">
        <v>2.0299999999999998</v>
      </c>
      <c r="W2412" s="2">
        <v>42131</v>
      </c>
      <c r="X2412" s="1">
        <v>1.97</v>
      </c>
      <c r="Z2412" s="2">
        <v>42117</v>
      </c>
      <c r="AA2412" s="1">
        <v>1.71</v>
      </c>
      <c r="AC2412" s="2">
        <v>42118</v>
      </c>
      <c r="AD2412" s="1">
        <v>1.7175</v>
      </c>
      <c r="AF2412" s="2">
        <v>42564</v>
      </c>
      <c r="AG2412" s="1">
        <v>0.68010000000000004</v>
      </c>
      <c r="AI2412" s="2">
        <v>42100</v>
      </c>
      <c r="AJ2412" s="1">
        <v>2.3940000000000001</v>
      </c>
      <c r="AL2412" s="2">
        <v>42101</v>
      </c>
      <c r="AM2412" s="1">
        <v>1.9689999999999999</v>
      </c>
      <c r="AO2412" s="2">
        <v>42097</v>
      </c>
      <c r="AP2412" s="1">
        <v>0.73199999999999998</v>
      </c>
      <c r="AR2412" s="2">
        <v>42090</v>
      </c>
      <c r="AS2412" s="1">
        <v>0.46400000000000002</v>
      </c>
      <c r="AU2412" s="2">
        <v>42097</v>
      </c>
      <c r="AV2412" s="1">
        <v>0.84299999999999997</v>
      </c>
      <c r="AX2412" s="2">
        <v>42096</v>
      </c>
      <c r="AY2412" s="1">
        <v>0.81399999999999995</v>
      </c>
      <c r="BA2412" s="116">
        <v>42097</v>
      </c>
      <c r="BB2412" s="1">
        <v>0.57599999999999996</v>
      </c>
      <c r="BD2412" s="2">
        <v>42093</v>
      </c>
      <c r="BE2412" s="1">
        <v>8.8499999999999995E-2</v>
      </c>
      <c r="BG2412" s="2">
        <v>42229</v>
      </c>
      <c r="BH2412" s="1">
        <v>2.19</v>
      </c>
      <c r="BJ2412" s="2">
        <v>42229</v>
      </c>
      <c r="BK2412" s="1">
        <v>1.58</v>
      </c>
      <c r="BM2412" s="2">
        <v>42100</v>
      </c>
      <c r="BN2412" s="1">
        <v>0.26450000000000001</v>
      </c>
    </row>
    <row r="2413" spans="2:66">
      <c r="B2413" s="2">
        <v>42618</v>
      </c>
      <c r="C2413" s="1">
        <v>1.34</v>
      </c>
      <c r="E2413" s="2">
        <v>42088</v>
      </c>
      <c r="F2413" s="1">
        <v>1.748</v>
      </c>
      <c r="H2413" s="2">
        <v>42108</v>
      </c>
      <c r="I2413" s="1">
        <v>1.73</v>
      </c>
      <c r="K2413" s="2">
        <v>42104</v>
      </c>
      <c r="L2413" s="1">
        <v>2.0750000000000002</v>
      </c>
      <c r="N2413" s="2">
        <v>42114</v>
      </c>
      <c r="O2413" s="1">
        <v>1.8129999999999999</v>
      </c>
      <c r="Q2413" s="2">
        <v>42128</v>
      </c>
      <c r="R2413" s="1">
        <v>2.3425000000000002</v>
      </c>
      <c r="T2413" s="2">
        <v>42135</v>
      </c>
      <c r="U2413" s="1">
        <v>2.0425</v>
      </c>
      <c r="W2413" s="2">
        <v>42132</v>
      </c>
      <c r="X2413" s="1">
        <v>1.885</v>
      </c>
      <c r="Z2413" s="2">
        <v>42118</v>
      </c>
      <c r="AA2413" s="1">
        <v>1.7349999999999999</v>
      </c>
      <c r="AC2413" s="2">
        <v>42121</v>
      </c>
      <c r="AD2413" s="1">
        <v>1.7175</v>
      </c>
      <c r="AF2413" s="2">
        <v>42565</v>
      </c>
      <c r="AG2413" s="1">
        <v>0.67910000000000004</v>
      </c>
      <c r="AI2413" s="2">
        <v>42101</v>
      </c>
      <c r="AJ2413" s="1">
        <v>2.3479999999999999</v>
      </c>
      <c r="AL2413" s="2">
        <v>42102</v>
      </c>
      <c r="AM2413" s="1">
        <v>1.9784999999999999</v>
      </c>
      <c r="AO2413" s="2">
        <v>42100</v>
      </c>
      <c r="AP2413" s="1">
        <v>0.74650000000000005</v>
      </c>
      <c r="AR2413" s="2">
        <v>42093</v>
      </c>
      <c r="AS2413" s="1">
        <v>0.46050000000000002</v>
      </c>
      <c r="AU2413" s="2">
        <v>42100</v>
      </c>
      <c r="AV2413" s="1">
        <v>0.84299999999999997</v>
      </c>
      <c r="AX2413" s="2">
        <v>42097</v>
      </c>
      <c r="AY2413" s="1">
        <v>0.81499999999999995</v>
      </c>
      <c r="BA2413" s="116">
        <v>42100</v>
      </c>
      <c r="BB2413" s="1">
        <v>0.57520000000000004</v>
      </c>
      <c r="BD2413" s="2">
        <v>42094</v>
      </c>
      <c r="BE2413" s="1">
        <v>8.2799999999999999E-2</v>
      </c>
      <c r="BG2413" s="2">
        <v>42230</v>
      </c>
      <c r="BH2413" s="1">
        <v>2.2000000000000002</v>
      </c>
      <c r="BJ2413" s="2">
        <v>42230</v>
      </c>
      <c r="BK2413" s="1">
        <v>1.6099999999999999</v>
      </c>
      <c r="BM2413" s="2">
        <v>42101</v>
      </c>
      <c r="BN2413" s="1">
        <v>0.249</v>
      </c>
    </row>
    <row r="2414" spans="2:66">
      <c r="B2414" s="2">
        <v>42619</v>
      </c>
      <c r="C2414" s="1">
        <v>1.34</v>
      </c>
      <c r="E2414" s="2">
        <v>42089</v>
      </c>
      <c r="F2414" s="1">
        <v>1.748</v>
      </c>
      <c r="H2414" s="2">
        <v>42109</v>
      </c>
      <c r="I2414" s="1">
        <v>1.7170000000000001</v>
      </c>
      <c r="K2414" s="2">
        <v>42107</v>
      </c>
      <c r="L2414" s="1">
        <v>2.1070000000000002</v>
      </c>
      <c r="N2414" s="2">
        <v>42115</v>
      </c>
      <c r="O2414" s="1">
        <v>1.829</v>
      </c>
      <c r="Q2414" s="2">
        <v>42130</v>
      </c>
      <c r="R2414" s="1">
        <v>2.41</v>
      </c>
      <c r="T2414" s="2">
        <v>42136</v>
      </c>
      <c r="U2414" s="1">
        <v>2.1225000000000001</v>
      </c>
      <c r="W2414" s="2">
        <v>42135</v>
      </c>
      <c r="X2414" s="1">
        <v>1.8675000000000002</v>
      </c>
      <c r="Z2414" s="2">
        <v>42121</v>
      </c>
      <c r="AA2414" s="1">
        <v>1.7375</v>
      </c>
      <c r="AC2414" s="2">
        <v>42122</v>
      </c>
      <c r="AD2414" s="1">
        <v>1.74</v>
      </c>
      <c r="AF2414" s="2">
        <v>42566</v>
      </c>
      <c r="AG2414" s="1">
        <v>0.68784999999999996</v>
      </c>
      <c r="AI2414" s="2">
        <v>42102</v>
      </c>
      <c r="AJ2414" s="1">
        <v>2.3464999999999998</v>
      </c>
      <c r="AL2414" s="2">
        <v>42103</v>
      </c>
      <c r="AM2414" s="1">
        <v>2.036</v>
      </c>
      <c r="AO2414" s="2">
        <v>42101</v>
      </c>
      <c r="AP2414" s="1">
        <v>0.76149999999999995</v>
      </c>
      <c r="AR2414" s="2">
        <v>42094</v>
      </c>
      <c r="AS2414" s="1">
        <v>0.45700000000000002</v>
      </c>
      <c r="AU2414" s="2">
        <v>42101</v>
      </c>
      <c r="AV2414" s="1">
        <v>0.86099999999999999</v>
      </c>
      <c r="AX2414" s="2">
        <v>42100</v>
      </c>
      <c r="AY2414" s="1">
        <v>0.81499999999999995</v>
      </c>
      <c r="BA2414" s="116">
        <v>42101</v>
      </c>
      <c r="BB2414" s="1">
        <v>0.56689999999999996</v>
      </c>
      <c r="BD2414" s="2">
        <v>42095</v>
      </c>
      <c r="BE2414" s="1">
        <v>8.5300000000000001E-2</v>
      </c>
      <c r="BG2414" s="2">
        <v>42233</v>
      </c>
      <c r="BH2414" s="1">
        <v>2.16</v>
      </c>
      <c r="BJ2414" s="2">
        <v>42233</v>
      </c>
      <c r="BK2414" s="1">
        <v>1.58</v>
      </c>
      <c r="BM2414" s="2">
        <v>42102</v>
      </c>
      <c r="BN2414" s="1">
        <v>0.22</v>
      </c>
    </row>
    <row r="2415" spans="2:66">
      <c r="B2415" s="2">
        <v>42620</v>
      </c>
      <c r="C2415" s="1">
        <v>1.34</v>
      </c>
      <c r="E2415" s="2">
        <v>42090</v>
      </c>
      <c r="F2415" s="1">
        <v>1.748</v>
      </c>
      <c r="H2415" s="2">
        <v>42110</v>
      </c>
      <c r="I2415" s="1">
        <v>1.72</v>
      </c>
      <c r="K2415" s="2">
        <v>42108</v>
      </c>
      <c r="L2415" s="1">
        <v>2.121</v>
      </c>
      <c r="N2415" s="2">
        <v>42116</v>
      </c>
      <c r="O2415" s="1">
        <v>1.835</v>
      </c>
      <c r="Q2415" s="2">
        <v>42131</v>
      </c>
      <c r="R2415" s="1">
        <v>2.3675000000000002</v>
      </c>
      <c r="T2415" s="2">
        <v>42137</v>
      </c>
      <c r="U2415" s="1">
        <v>2.0649999999999999</v>
      </c>
      <c r="W2415" s="2">
        <v>42136</v>
      </c>
      <c r="X2415" s="1">
        <v>1.9275</v>
      </c>
      <c r="Z2415" s="2">
        <v>42122</v>
      </c>
      <c r="AA2415" s="1">
        <v>1.7749999999999999</v>
      </c>
      <c r="AC2415" s="2">
        <v>42123</v>
      </c>
      <c r="AD2415" s="1">
        <v>1.75</v>
      </c>
      <c r="AF2415" s="2">
        <v>42569</v>
      </c>
      <c r="AG2415" s="1">
        <v>0.6956</v>
      </c>
      <c r="AI2415" s="2">
        <v>42103</v>
      </c>
      <c r="AJ2415" s="1">
        <v>2.4144999999999999</v>
      </c>
      <c r="AL2415" s="2">
        <v>42104</v>
      </c>
      <c r="AM2415" s="1">
        <v>2.0209999999999999</v>
      </c>
      <c r="AO2415" s="2">
        <v>42102</v>
      </c>
      <c r="AP2415" s="1">
        <v>0.77400000000000002</v>
      </c>
      <c r="AR2415" s="2">
        <v>42095</v>
      </c>
      <c r="AS2415" s="1">
        <v>0.45250000000000001</v>
      </c>
      <c r="AU2415" s="2">
        <v>42102</v>
      </c>
      <c r="AV2415" s="1">
        <v>0.84799999999999998</v>
      </c>
      <c r="AX2415" s="2">
        <v>42101</v>
      </c>
      <c r="AY2415" s="1">
        <v>0.82389999999999997</v>
      </c>
      <c r="BA2415" s="116">
        <v>42102</v>
      </c>
      <c r="BB2415" s="1">
        <v>0.53900000000000003</v>
      </c>
      <c r="BD2415" s="2">
        <v>42096</v>
      </c>
      <c r="BE2415" s="1">
        <v>9.1300000000000006E-2</v>
      </c>
      <c r="BG2415" s="2">
        <v>42234</v>
      </c>
      <c r="BH2415" s="1">
        <v>2.2000000000000002</v>
      </c>
      <c r="BJ2415" s="2">
        <v>42234</v>
      </c>
      <c r="BK2415" s="1">
        <v>1.6</v>
      </c>
      <c r="BM2415" s="2">
        <v>42103</v>
      </c>
      <c r="BN2415" s="1">
        <v>0.21820000000000001</v>
      </c>
    </row>
    <row r="2416" spans="2:66">
      <c r="B2416" s="2">
        <v>42621</v>
      </c>
      <c r="C2416" s="1">
        <v>1.34</v>
      </c>
      <c r="E2416" s="2">
        <v>42093</v>
      </c>
      <c r="F2416" s="1">
        <v>1.742</v>
      </c>
      <c r="H2416" s="2">
        <v>42111</v>
      </c>
      <c r="I2416" s="1">
        <v>1.6919999999999999</v>
      </c>
      <c r="K2416" s="2">
        <v>42109</v>
      </c>
      <c r="L2416" s="1">
        <v>2.1269999999999998</v>
      </c>
      <c r="N2416" s="2">
        <v>42117</v>
      </c>
      <c r="O2416" s="1">
        <v>1.9</v>
      </c>
      <c r="Q2416" s="2">
        <v>42132</v>
      </c>
      <c r="R2416" s="1">
        <v>2.2450000000000001</v>
      </c>
      <c r="T2416" s="2">
        <v>42138</v>
      </c>
      <c r="U2416" s="1">
        <v>2.0499999999999998</v>
      </c>
      <c r="W2416" s="2">
        <v>42137</v>
      </c>
      <c r="X2416" s="1">
        <v>1.8625</v>
      </c>
      <c r="Z2416" s="2">
        <v>42123</v>
      </c>
      <c r="AA2416" s="1">
        <v>1.7875000000000001</v>
      </c>
      <c r="AC2416" s="2">
        <v>42124</v>
      </c>
      <c r="AD2416" s="1">
        <v>1.7549999999999999</v>
      </c>
      <c r="AF2416" s="2">
        <v>42570</v>
      </c>
      <c r="AG2416" s="1">
        <v>0.69710000000000005</v>
      </c>
      <c r="AI2416" s="2">
        <v>42104</v>
      </c>
      <c r="AJ2416" s="1">
        <v>2.3970000000000002</v>
      </c>
      <c r="AL2416" s="2">
        <v>42107</v>
      </c>
      <c r="AM2416" s="1">
        <v>1.9935</v>
      </c>
      <c r="AO2416" s="2">
        <v>42103</v>
      </c>
      <c r="AP2416" s="1">
        <v>0.79900000000000004</v>
      </c>
      <c r="AR2416" s="2">
        <v>42096</v>
      </c>
      <c r="AS2416" s="1">
        <v>0.45650000000000002</v>
      </c>
      <c r="AU2416" s="2">
        <v>42103</v>
      </c>
      <c r="AV2416" s="1">
        <v>0.85099999999999998</v>
      </c>
      <c r="AX2416" s="2">
        <v>42102</v>
      </c>
      <c r="AY2416" s="1">
        <v>0.80600000000000005</v>
      </c>
      <c r="BA2416" s="116">
        <v>42103</v>
      </c>
      <c r="BB2416" s="1">
        <v>0.53800000000000003</v>
      </c>
      <c r="BD2416" s="2">
        <v>42097</v>
      </c>
      <c r="BE2416" s="1">
        <v>0.09</v>
      </c>
      <c r="BG2416" s="2">
        <v>42235</v>
      </c>
      <c r="BH2416" s="1">
        <v>2.12</v>
      </c>
      <c r="BJ2416" s="2">
        <v>42235</v>
      </c>
      <c r="BK2416" s="1">
        <v>1.5</v>
      </c>
      <c r="BM2416" s="2">
        <v>42104</v>
      </c>
      <c r="BN2416" s="1">
        <v>0.2175</v>
      </c>
    </row>
    <row r="2417" spans="2:66">
      <c r="B2417" s="2">
        <v>42622</v>
      </c>
      <c r="C2417" s="1">
        <v>1.34</v>
      </c>
      <c r="E2417" s="2">
        <v>42094</v>
      </c>
      <c r="F2417" s="1">
        <v>1.7189999999999999</v>
      </c>
      <c r="H2417" s="2">
        <v>42114</v>
      </c>
      <c r="I2417" s="1">
        <v>1.6949999999999998</v>
      </c>
      <c r="K2417" s="2">
        <v>42110</v>
      </c>
      <c r="L2417" s="1">
        <v>2.1549999999999998</v>
      </c>
      <c r="N2417" s="2">
        <v>42118</v>
      </c>
      <c r="O2417" s="1">
        <v>1.9370000000000001</v>
      </c>
      <c r="Q2417" s="2">
        <v>42135</v>
      </c>
      <c r="R2417" s="1">
        <v>2.2774999999999999</v>
      </c>
      <c r="T2417" s="2">
        <v>42139</v>
      </c>
      <c r="U2417" s="1">
        <v>2.0699999999999998</v>
      </c>
      <c r="W2417" s="2">
        <v>42138</v>
      </c>
      <c r="X2417" s="1">
        <v>1.8475000000000001</v>
      </c>
      <c r="Z2417" s="2">
        <v>42124</v>
      </c>
      <c r="AA2417" s="1">
        <v>1.7925</v>
      </c>
      <c r="AC2417" s="2">
        <v>42128</v>
      </c>
      <c r="AD2417" s="1">
        <v>1.7675000000000001</v>
      </c>
      <c r="AF2417" s="2">
        <v>42571</v>
      </c>
      <c r="AG2417" s="1">
        <v>0.7016</v>
      </c>
      <c r="AI2417" s="2">
        <v>42107</v>
      </c>
      <c r="AJ2417" s="1">
        <v>2.3849999999999998</v>
      </c>
      <c r="AL2417" s="2">
        <v>42108</v>
      </c>
      <c r="AM2417" s="1">
        <v>1.964</v>
      </c>
      <c r="AO2417" s="2">
        <v>42104</v>
      </c>
      <c r="AP2417" s="1">
        <v>0.80649999999999999</v>
      </c>
      <c r="AR2417" s="2">
        <v>42097</v>
      </c>
      <c r="AS2417" s="1">
        <v>0.42649999999999999</v>
      </c>
      <c r="AU2417" s="2">
        <v>42104</v>
      </c>
      <c r="AV2417" s="1">
        <v>0.85199999999999998</v>
      </c>
      <c r="AX2417" s="2">
        <v>42103</v>
      </c>
      <c r="AY2417" s="1">
        <v>0.80600000000000005</v>
      </c>
      <c r="BA2417" s="116">
        <v>42104</v>
      </c>
      <c r="BB2417" s="1">
        <v>0.53410000000000002</v>
      </c>
      <c r="BD2417" s="2">
        <v>42100</v>
      </c>
      <c r="BE2417" s="1">
        <v>8.7999999999999995E-2</v>
      </c>
      <c r="BG2417" s="2">
        <v>42236</v>
      </c>
      <c r="BH2417" s="1">
        <v>2.09</v>
      </c>
      <c r="BJ2417" s="2">
        <v>42236</v>
      </c>
      <c r="BK2417" s="1">
        <v>1.5</v>
      </c>
      <c r="BM2417" s="2">
        <v>42107</v>
      </c>
      <c r="BN2417" s="1">
        <v>0.21390000000000001</v>
      </c>
    </row>
    <row r="2418" spans="2:66">
      <c r="B2418" s="2">
        <v>42625</v>
      </c>
      <c r="C2418" s="1">
        <v>1.34</v>
      </c>
      <c r="E2418" s="2">
        <v>42095</v>
      </c>
      <c r="F2418" s="1">
        <v>1.7069999999999999</v>
      </c>
      <c r="H2418" s="2">
        <v>42115</v>
      </c>
      <c r="I2418" s="1">
        <v>1.7069999999999999</v>
      </c>
      <c r="K2418" s="2">
        <v>42111</v>
      </c>
      <c r="L2418" s="1">
        <v>2.1150000000000002</v>
      </c>
      <c r="N2418" s="2">
        <v>42121</v>
      </c>
      <c r="O2418" s="1">
        <v>1.9419999999999999</v>
      </c>
      <c r="Q2418" s="2">
        <v>42136</v>
      </c>
      <c r="R2418" s="1">
        <v>2.3774999999999999</v>
      </c>
      <c r="T2418" s="2">
        <v>42142</v>
      </c>
      <c r="U2418" s="1">
        <v>2.0750000000000002</v>
      </c>
      <c r="W2418" s="2">
        <v>42139</v>
      </c>
      <c r="X2418" s="1">
        <v>1.875</v>
      </c>
      <c r="Z2418" s="2">
        <v>42128</v>
      </c>
      <c r="AA2418" s="1">
        <v>1.8225</v>
      </c>
      <c r="AC2418" s="2">
        <v>42130</v>
      </c>
      <c r="AD2418" s="1">
        <v>1.78</v>
      </c>
      <c r="AF2418" s="2">
        <v>42572</v>
      </c>
      <c r="AG2418" s="1">
        <v>0.71450000000000002</v>
      </c>
      <c r="AI2418" s="2">
        <v>42108</v>
      </c>
      <c r="AJ2418" s="1">
        <v>2.3529999999999998</v>
      </c>
      <c r="AL2418" s="2">
        <v>42109</v>
      </c>
      <c r="AM2418" s="1">
        <v>1.9544999999999999</v>
      </c>
      <c r="AO2418" s="2">
        <v>42107</v>
      </c>
      <c r="AP2418" s="1">
        <v>0.78249999999999997</v>
      </c>
      <c r="AR2418" s="2">
        <v>42100</v>
      </c>
      <c r="AS2418" s="1">
        <v>0.434</v>
      </c>
      <c r="AU2418" s="2">
        <v>42107</v>
      </c>
      <c r="AV2418" s="1">
        <v>0.83</v>
      </c>
      <c r="AX2418" s="2">
        <v>42104</v>
      </c>
      <c r="AY2418" s="1">
        <v>0.80600000000000005</v>
      </c>
      <c r="BA2418" s="116">
        <v>42107</v>
      </c>
      <c r="BB2418" s="1">
        <v>0.51500000000000001</v>
      </c>
      <c r="BD2418" s="2">
        <v>42101</v>
      </c>
      <c r="BE2418" s="1">
        <v>8.5000000000000006E-2</v>
      </c>
      <c r="BG2418" s="2">
        <v>42237</v>
      </c>
      <c r="BH2418" s="1">
        <v>2.0499999999999998</v>
      </c>
      <c r="BJ2418" s="2">
        <v>42237</v>
      </c>
      <c r="BK2418" s="1">
        <v>1.44</v>
      </c>
      <c r="BM2418" s="2">
        <v>42108</v>
      </c>
      <c r="BN2418" s="1">
        <v>0.20399999999999999</v>
      </c>
    </row>
    <row r="2419" spans="2:66">
      <c r="B2419" s="2">
        <v>42626</v>
      </c>
      <c r="C2419" s="1">
        <v>1.34</v>
      </c>
      <c r="E2419" s="2">
        <v>42096</v>
      </c>
      <c r="F2419" s="1">
        <v>1.7050000000000001</v>
      </c>
      <c r="H2419" s="2">
        <v>42116</v>
      </c>
      <c r="I2419" s="1">
        <v>1.7130000000000001</v>
      </c>
      <c r="K2419" s="2">
        <v>42114</v>
      </c>
      <c r="L2419" s="1">
        <v>2.1469999999999998</v>
      </c>
      <c r="N2419" s="2">
        <v>42122</v>
      </c>
      <c r="O2419" s="1">
        <v>2.0070000000000001</v>
      </c>
      <c r="Q2419" s="2">
        <v>42137</v>
      </c>
      <c r="R2419" s="1">
        <v>2.33</v>
      </c>
      <c r="T2419" s="2">
        <v>42143</v>
      </c>
      <c r="U2419" s="1">
        <v>2.0874999999999999</v>
      </c>
      <c r="W2419" s="2">
        <v>42142</v>
      </c>
      <c r="X2419" s="1">
        <v>1.885</v>
      </c>
      <c r="Z2419" s="2">
        <v>42130</v>
      </c>
      <c r="AA2419" s="1">
        <v>1.8774999999999999</v>
      </c>
      <c r="AC2419" s="2">
        <v>42131</v>
      </c>
      <c r="AD2419" s="1">
        <v>1.7650000000000001</v>
      </c>
      <c r="AF2419" s="2">
        <v>42573</v>
      </c>
      <c r="AG2419" s="1">
        <v>0.72099999999999997</v>
      </c>
      <c r="AI2419" s="2">
        <v>42109</v>
      </c>
      <c r="AJ2419" s="1">
        <v>2.3515000000000001</v>
      </c>
      <c r="AL2419" s="2">
        <v>42110</v>
      </c>
      <c r="AM2419" s="1">
        <v>1.958</v>
      </c>
      <c r="AO2419" s="2">
        <v>42108</v>
      </c>
      <c r="AP2419" s="1">
        <v>0.76500000000000001</v>
      </c>
      <c r="AR2419" s="2">
        <v>42101</v>
      </c>
      <c r="AS2419" s="1">
        <v>0.442</v>
      </c>
      <c r="AU2419" s="2">
        <v>42108</v>
      </c>
      <c r="AV2419" s="1">
        <v>0.82440000000000002</v>
      </c>
      <c r="AX2419" s="2">
        <v>42107</v>
      </c>
      <c r="AY2419" s="1">
        <v>0.78500000000000003</v>
      </c>
      <c r="BA2419" s="116">
        <v>42108</v>
      </c>
      <c r="BB2419" s="1">
        <v>0.505</v>
      </c>
      <c r="BD2419" s="2">
        <v>42102</v>
      </c>
      <c r="BE2419" s="1">
        <v>7.4999999999999997E-2</v>
      </c>
      <c r="BG2419" s="2">
        <v>42240</v>
      </c>
      <c r="BH2419" s="1">
        <v>2.0099999999999998</v>
      </c>
      <c r="BJ2419" s="2">
        <v>42240</v>
      </c>
      <c r="BK2419" s="1">
        <v>1.3900000000000001</v>
      </c>
      <c r="BM2419" s="2">
        <v>42109</v>
      </c>
      <c r="BN2419" s="1">
        <v>0.19159999999999999</v>
      </c>
    </row>
    <row r="2420" spans="2:66">
      <c r="B2420" s="2">
        <v>42632</v>
      </c>
      <c r="C2420" s="1">
        <v>1.34</v>
      </c>
      <c r="E2420" s="2">
        <v>42097</v>
      </c>
      <c r="F2420" s="1">
        <v>1.7050000000000001</v>
      </c>
      <c r="H2420" s="2">
        <v>42117</v>
      </c>
      <c r="I2420" s="1">
        <v>1.742</v>
      </c>
      <c r="K2420" s="2">
        <v>42115</v>
      </c>
      <c r="L2420" s="1">
        <v>2.17</v>
      </c>
      <c r="N2420" s="2">
        <v>42123</v>
      </c>
      <c r="O2420" s="1">
        <v>2.0270000000000001</v>
      </c>
      <c r="Q2420" s="2">
        <v>42138</v>
      </c>
      <c r="R2420" s="1">
        <v>2.3149999999999999</v>
      </c>
      <c r="T2420" s="2">
        <v>42144</v>
      </c>
      <c r="U2420" s="1">
        <v>2.0550000000000002</v>
      </c>
      <c r="W2420" s="2">
        <v>42143</v>
      </c>
      <c r="X2420" s="1">
        <v>1.8975</v>
      </c>
      <c r="Z2420" s="2">
        <v>42131</v>
      </c>
      <c r="AA2420" s="1">
        <v>1.8599999999999999</v>
      </c>
      <c r="AC2420" s="2">
        <v>42132</v>
      </c>
      <c r="AD2420" s="1">
        <v>1.73</v>
      </c>
      <c r="AF2420" s="2">
        <v>42576</v>
      </c>
      <c r="AG2420" s="1">
        <v>0.73350000000000004</v>
      </c>
      <c r="AI2420" s="2">
        <v>42110</v>
      </c>
      <c r="AJ2420" s="1">
        <v>2.3765000000000001</v>
      </c>
      <c r="AL2420" s="2">
        <v>42111</v>
      </c>
      <c r="AM2420" s="1">
        <v>1.9365000000000001</v>
      </c>
      <c r="AO2420" s="2">
        <v>42109</v>
      </c>
      <c r="AP2420" s="1">
        <v>0.75349999999999995</v>
      </c>
      <c r="AR2420" s="2">
        <v>42102</v>
      </c>
      <c r="AS2420" s="1">
        <v>0.44500000000000001</v>
      </c>
      <c r="AU2420" s="2">
        <v>42109</v>
      </c>
      <c r="AV2420" s="1">
        <v>0.77349999999999997</v>
      </c>
      <c r="AX2420" s="2">
        <v>42108</v>
      </c>
      <c r="AY2420" s="1">
        <v>0.77439999999999998</v>
      </c>
      <c r="BA2420" s="116">
        <v>42109</v>
      </c>
      <c r="BB2420" s="1">
        <v>0.47</v>
      </c>
      <c r="BD2420" s="2">
        <v>42103</v>
      </c>
      <c r="BE2420" s="1">
        <v>7.1800000000000003E-2</v>
      </c>
      <c r="BG2420" s="2">
        <v>42241</v>
      </c>
      <c r="BH2420" s="1">
        <v>2.12</v>
      </c>
      <c r="BJ2420" s="2">
        <v>42241</v>
      </c>
      <c r="BK2420" s="1">
        <v>1.48</v>
      </c>
      <c r="BM2420" s="2">
        <v>42110</v>
      </c>
      <c r="BN2420" s="1">
        <v>0.185</v>
      </c>
    </row>
    <row r="2421" spans="2:66">
      <c r="B2421" s="2">
        <v>42633</v>
      </c>
      <c r="C2421" s="1">
        <v>1.34</v>
      </c>
      <c r="E2421" s="2">
        <v>42100</v>
      </c>
      <c r="F2421" s="1">
        <v>1.7029999999999998</v>
      </c>
      <c r="H2421" s="2">
        <v>42118</v>
      </c>
      <c r="I2421" s="1">
        <v>1.782</v>
      </c>
      <c r="K2421" s="2">
        <v>42116</v>
      </c>
      <c r="L2421" s="1">
        <v>2.177</v>
      </c>
      <c r="N2421" s="2">
        <v>42124</v>
      </c>
      <c r="O2421" s="1">
        <v>2.0499999999999998</v>
      </c>
      <c r="Q2421" s="2">
        <v>42139</v>
      </c>
      <c r="R2421" s="1">
        <v>2.3325</v>
      </c>
      <c r="T2421" s="2">
        <v>42145</v>
      </c>
      <c r="U2421" s="1">
        <v>2.0625</v>
      </c>
      <c r="W2421" s="2">
        <v>42144</v>
      </c>
      <c r="X2421" s="1">
        <v>1.8725000000000001</v>
      </c>
      <c r="Z2421" s="2">
        <v>42132</v>
      </c>
      <c r="AA2421" s="1">
        <v>1.79</v>
      </c>
      <c r="AC2421" s="2">
        <v>42135</v>
      </c>
      <c r="AD2421" s="1">
        <v>1.7149999999999999</v>
      </c>
      <c r="AF2421" s="2">
        <v>42577</v>
      </c>
      <c r="AG2421" s="1">
        <v>0.74299999999999999</v>
      </c>
      <c r="AI2421" s="2">
        <v>42111</v>
      </c>
      <c r="AJ2421" s="1">
        <v>2.3125</v>
      </c>
      <c r="AL2421" s="2">
        <v>42114</v>
      </c>
      <c r="AM2421" s="1">
        <v>1.9544999999999999</v>
      </c>
      <c r="AO2421" s="2">
        <v>42110</v>
      </c>
      <c r="AP2421" s="1">
        <v>0.73950000000000005</v>
      </c>
      <c r="AR2421" s="2">
        <v>42103</v>
      </c>
      <c r="AS2421" s="1">
        <v>0.45750000000000002</v>
      </c>
      <c r="AU2421" s="2">
        <v>42110</v>
      </c>
      <c r="AV2421" s="1">
        <v>0.74950000000000006</v>
      </c>
      <c r="AX2421" s="2">
        <v>42109</v>
      </c>
      <c r="AY2421" s="1">
        <v>0.7319</v>
      </c>
      <c r="BA2421" s="116">
        <v>42110</v>
      </c>
      <c r="BB2421" s="1">
        <v>0.45600000000000002</v>
      </c>
      <c r="BD2421" s="2">
        <v>42104</v>
      </c>
      <c r="BE2421" s="1">
        <v>7.1999999999999995E-2</v>
      </c>
      <c r="BG2421" s="2">
        <v>42242</v>
      </c>
      <c r="BH2421" s="1">
        <v>2.1800000000000002</v>
      </c>
      <c r="BJ2421" s="2">
        <v>42242</v>
      </c>
      <c r="BK2421" s="1">
        <v>1.49</v>
      </c>
      <c r="BM2421" s="2">
        <v>42111</v>
      </c>
      <c r="BN2421" s="1">
        <v>0.18559999999999999</v>
      </c>
    </row>
    <row r="2422" spans="2:66">
      <c r="B2422" s="2">
        <v>42634</v>
      </c>
      <c r="C2422" s="1">
        <v>1.34</v>
      </c>
      <c r="E2422" s="2">
        <v>42101</v>
      </c>
      <c r="F2422" s="1">
        <v>1.7</v>
      </c>
      <c r="H2422" s="2">
        <v>42121</v>
      </c>
      <c r="I2422" s="1">
        <v>1.7890000000000001</v>
      </c>
      <c r="K2422" s="2">
        <v>42117</v>
      </c>
      <c r="L2422" s="1">
        <v>2.2650000000000001</v>
      </c>
      <c r="N2422" s="2">
        <v>42128</v>
      </c>
      <c r="O2422" s="1">
        <v>2.121</v>
      </c>
      <c r="Q2422" s="2">
        <v>42142</v>
      </c>
      <c r="R2422" s="1">
        <v>2.34</v>
      </c>
      <c r="T2422" s="2">
        <v>42146</v>
      </c>
      <c r="U2422" s="1">
        <v>2.0525000000000002</v>
      </c>
      <c r="W2422" s="2">
        <v>42145</v>
      </c>
      <c r="X2422" s="1">
        <v>1.88</v>
      </c>
      <c r="Z2422" s="2">
        <v>42135</v>
      </c>
      <c r="AA2422" s="1">
        <v>1.7725</v>
      </c>
      <c r="AC2422" s="2">
        <v>42136</v>
      </c>
      <c r="AD2422" s="1">
        <v>1.7349999999999999</v>
      </c>
      <c r="AF2422" s="2">
        <v>42578</v>
      </c>
      <c r="AG2422" s="1">
        <v>0.75149999999999995</v>
      </c>
      <c r="AI2422" s="2">
        <v>42114</v>
      </c>
      <c r="AJ2422" s="1">
        <v>2.3380000000000001</v>
      </c>
      <c r="AL2422" s="2">
        <v>42115</v>
      </c>
      <c r="AM2422" s="1">
        <v>1.9664999999999999</v>
      </c>
      <c r="AO2422" s="2">
        <v>42111</v>
      </c>
      <c r="AP2422" s="1">
        <v>0.76049999999999995</v>
      </c>
      <c r="AR2422" s="2">
        <v>42104</v>
      </c>
      <c r="AS2422" s="1">
        <v>0.46</v>
      </c>
      <c r="AU2422" s="2">
        <v>42111</v>
      </c>
      <c r="AV2422" s="1">
        <v>0.73499999999999999</v>
      </c>
      <c r="AX2422" s="2">
        <v>42110</v>
      </c>
      <c r="AY2422" s="1">
        <v>0.71099999999999997</v>
      </c>
      <c r="BA2422" s="116">
        <v>42111</v>
      </c>
      <c r="BB2422" s="1">
        <v>0.45069999999999999</v>
      </c>
      <c r="BD2422" s="2">
        <v>42107</v>
      </c>
      <c r="BE2422" s="1">
        <v>6.7299999999999999E-2</v>
      </c>
      <c r="BG2422" s="2">
        <v>42243</v>
      </c>
      <c r="BH2422" s="1">
        <v>2.1800000000000002</v>
      </c>
      <c r="BJ2422" s="2">
        <v>42243</v>
      </c>
      <c r="BK2422" s="1">
        <v>1.49</v>
      </c>
      <c r="BM2422" s="2">
        <v>42114</v>
      </c>
      <c r="BN2422" s="1">
        <v>0.19500000000000001</v>
      </c>
    </row>
    <row r="2423" spans="2:66">
      <c r="B2423" s="2">
        <v>42635</v>
      </c>
      <c r="C2423" s="1">
        <v>1.34</v>
      </c>
      <c r="E2423" s="2">
        <v>42102</v>
      </c>
      <c r="F2423" s="1">
        <v>1.698</v>
      </c>
      <c r="H2423" s="2">
        <v>42122</v>
      </c>
      <c r="I2423" s="1">
        <v>1.829</v>
      </c>
      <c r="K2423" s="2">
        <v>42118</v>
      </c>
      <c r="L2423" s="1">
        <v>2.2949999999999999</v>
      </c>
      <c r="N2423" s="2">
        <v>42130</v>
      </c>
      <c r="O2423" s="1">
        <v>2.2330000000000001</v>
      </c>
      <c r="Q2423" s="2">
        <v>42143</v>
      </c>
      <c r="R2423" s="1">
        <v>2.3525</v>
      </c>
      <c r="T2423" s="2">
        <v>42150</v>
      </c>
      <c r="U2423" s="1">
        <v>2.0525000000000002</v>
      </c>
      <c r="W2423" s="2">
        <v>42146</v>
      </c>
      <c r="X2423" s="1">
        <v>1.8725000000000001</v>
      </c>
      <c r="Z2423" s="2">
        <v>42136</v>
      </c>
      <c r="AA2423" s="1">
        <v>1.8225</v>
      </c>
      <c r="AC2423" s="2">
        <v>42137</v>
      </c>
      <c r="AD2423" s="1">
        <v>1.7075</v>
      </c>
      <c r="AF2423" s="2">
        <v>42579</v>
      </c>
      <c r="AG2423" s="1">
        <v>0.75649999999999995</v>
      </c>
      <c r="AI2423" s="2">
        <v>42115</v>
      </c>
      <c r="AJ2423" s="1">
        <v>2.3374999999999999</v>
      </c>
      <c r="AL2423" s="2">
        <v>42116</v>
      </c>
      <c r="AM2423" s="1">
        <v>2.0369999999999999</v>
      </c>
      <c r="AO2423" s="2">
        <v>42114</v>
      </c>
      <c r="AP2423" s="1">
        <v>0.77800000000000002</v>
      </c>
      <c r="AR2423" s="2">
        <v>42107</v>
      </c>
      <c r="AS2423" s="1">
        <v>0.44800000000000001</v>
      </c>
      <c r="AU2423" s="2">
        <v>42114</v>
      </c>
      <c r="AV2423" s="1">
        <v>0.72499999999999998</v>
      </c>
      <c r="AX2423" s="2">
        <v>42111</v>
      </c>
      <c r="AY2423" s="1">
        <v>0.6976</v>
      </c>
      <c r="BA2423" s="116">
        <v>42114</v>
      </c>
      <c r="BB2423" s="1">
        <v>0.45169999999999999</v>
      </c>
      <c r="BD2423" s="2">
        <v>42108</v>
      </c>
      <c r="BE2423" s="1">
        <v>5.9499999999999997E-2</v>
      </c>
      <c r="BG2423" s="2">
        <v>42244</v>
      </c>
      <c r="BH2423" s="1">
        <v>2.19</v>
      </c>
      <c r="BJ2423" s="2">
        <v>42244</v>
      </c>
      <c r="BK2423" s="1">
        <v>1.52</v>
      </c>
      <c r="BM2423" s="2">
        <v>42115</v>
      </c>
      <c r="BN2423" s="1">
        <v>0.21049999999999999</v>
      </c>
    </row>
    <row r="2424" spans="2:66">
      <c r="B2424" s="2">
        <v>42636</v>
      </c>
      <c r="C2424" s="1">
        <v>1.34</v>
      </c>
      <c r="E2424" s="2">
        <v>42103</v>
      </c>
      <c r="F2424" s="1">
        <v>1.6720000000000002</v>
      </c>
      <c r="H2424" s="2">
        <v>42123</v>
      </c>
      <c r="I2424" s="1">
        <v>1.839</v>
      </c>
      <c r="K2424" s="2">
        <v>42121</v>
      </c>
      <c r="L2424" s="1">
        <v>2.2869999999999999</v>
      </c>
      <c r="N2424" s="2">
        <v>42131</v>
      </c>
      <c r="O2424" s="1">
        <v>2.2149999999999999</v>
      </c>
      <c r="Q2424" s="2">
        <v>42144</v>
      </c>
      <c r="R2424" s="1">
        <v>2.3174999999999999</v>
      </c>
      <c r="T2424" s="2">
        <v>42151</v>
      </c>
      <c r="U2424" s="1">
        <v>2.0150000000000001</v>
      </c>
      <c r="W2424" s="2">
        <v>42150</v>
      </c>
      <c r="X2424" s="1">
        <v>1.8675000000000002</v>
      </c>
      <c r="Z2424" s="2">
        <v>42137</v>
      </c>
      <c r="AA2424" s="1">
        <v>1.76</v>
      </c>
      <c r="AC2424" s="2">
        <v>42138</v>
      </c>
      <c r="AD2424" s="1">
        <v>1.6949999999999998</v>
      </c>
      <c r="AF2424" s="2">
        <v>42580</v>
      </c>
      <c r="AG2424" s="1">
        <v>0.7591</v>
      </c>
      <c r="AI2424" s="2">
        <v>42116</v>
      </c>
      <c r="AJ2424" s="1">
        <v>2.4138000000000002</v>
      </c>
      <c r="AL2424" s="2">
        <v>42117</v>
      </c>
      <c r="AM2424" s="1">
        <v>2.0074999999999998</v>
      </c>
      <c r="AO2424" s="2">
        <v>42115</v>
      </c>
      <c r="AP2424" s="1">
        <v>0.77949999999999997</v>
      </c>
      <c r="AR2424" s="2">
        <v>42108</v>
      </c>
      <c r="AS2424" s="1">
        <v>0.443</v>
      </c>
      <c r="AU2424" s="2">
        <v>42115</v>
      </c>
      <c r="AV2424" s="1">
        <v>0.76170000000000004</v>
      </c>
      <c r="AX2424" s="2">
        <v>42114</v>
      </c>
      <c r="AY2424" s="1">
        <v>0.6905</v>
      </c>
      <c r="BA2424" s="116">
        <v>42115</v>
      </c>
      <c r="BB2424" s="1">
        <v>0.48070000000000002</v>
      </c>
      <c r="BD2424" s="2">
        <v>42109</v>
      </c>
      <c r="BE2424" s="1">
        <v>5.9799999999999999E-2</v>
      </c>
      <c r="BG2424" s="2">
        <v>42247</v>
      </c>
      <c r="BH2424" s="1">
        <v>2.21</v>
      </c>
      <c r="BJ2424" s="2">
        <v>42247</v>
      </c>
      <c r="BK2424" s="1">
        <v>1.54</v>
      </c>
      <c r="BM2424" s="2">
        <v>42116</v>
      </c>
      <c r="BN2424" s="1">
        <v>0.23380000000000001</v>
      </c>
    </row>
    <row r="2425" spans="2:66">
      <c r="B2425" s="2">
        <v>42639</v>
      </c>
      <c r="C2425" s="1">
        <v>1.34</v>
      </c>
      <c r="E2425" s="2">
        <v>42104</v>
      </c>
      <c r="F2425" s="1">
        <v>1.6720000000000002</v>
      </c>
      <c r="H2425" s="2">
        <v>42124</v>
      </c>
      <c r="I2425" s="1">
        <v>1.85</v>
      </c>
      <c r="K2425" s="2">
        <v>42122</v>
      </c>
      <c r="L2425" s="1">
        <v>2.367</v>
      </c>
      <c r="N2425" s="2">
        <v>42132</v>
      </c>
      <c r="O2425" s="1">
        <v>2.0699999999999998</v>
      </c>
      <c r="Q2425" s="2">
        <v>42145</v>
      </c>
      <c r="R2425" s="1">
        <v>2.3250000000000002</v>
      </c>
      <c r="T2425" s="2">
        <v>42152</v>
      </c>
      <c r="U2425" s="1">
        <v>1.9775</v>
      </c>
      <c r="W2425" s="2">
        <v>42151</v>
      </c>
      <c r="X2425" s="1">
        <v>1.8399999999999999</v>
      </c>
      <c r="Z2425" s="2">
        <v>42138</v>
      </c>
      <c r="AA2425" s="1">
        <v>1.7450000000000001</v>
      </c>
      <c r="AC2425" s="2">
        <v>42139</v>
      </c>
      <c r="AD2425" s="1">
        <v>1.73</v>
      </c>
      <c r="AF2425" s="2">
        <v>42583</v>
      </c>
      <c r="AG2425" s="1">
        <v>0.7591</v>
      </c>
      <c r="AI2425" s="2">
        <v>42117</v>
      </c>
      <c r="AJ2425" s="1">
        <v>2.3839999999999999</v>
      </c>
      <c r="AL2425" s="2">
        <v>42118</v>
      </c>
      <c r="AM2425" s="1">
        <v>1.9675</v>
      </c>
      <c r="AO2425" s="2">
        <v>42116</v>
      </c>
      <c r="AP2425" s="1">
        <v>0.80600000000000005</v>
      </c>
      <c r="AR2425" s="2">
        <v>42109</v>
      </c>
      <c r="AS2425" s="1">
        <v>0.4365</v>
      </c>
      <c r="AU2425" s="2">
        <v>42116</v>
      </c>
      <c r="AV2425" s="1">
        <v>0.80800000000000005</v>
      </c>
      <c r="AX2425" s="2">
        <v>42115</v>
      </c>
      <c r="AY2425" s="1">
        <v>0.72270000000000001</v>
      </c>
      <c r="BA2425" s="116">
        <v>42116</v>
      </c>
      <c r="BB2425" s="1">
        <v>0.51149999999999995</v>
      </c>
      <c r="BD2425" s="2">
        <v>42110</v>
      </c>
      <c r="BE2425" s="1">
        <v>6.1499999999999999E-2</v>
      </c>
      <c r="BG2425" s="2">
        <v>42248</v>
      </c>
      <c r="BH2425" s="1">
        <v>2.17</v>
      </c>
      <c r="BJ2425" s="2">
        <v>42248</v>
      </c>
      <c r="BK2425" s="1">
        <v>1.49</v>
      </c>
      <c r="BM2425" s="2">
        <v>42117</v>
      </c>
      <c r="BN2425" s="1">
        <v>0.21709999999999999</v>
      </c>
    </row>
    <row r="2426" spans="2:66">
      <c r="B2426" s="2">
        <v>42640</v>
      </c>
      <c r="C2426" s="1">
        <v>1.34</v>
      </c>
      <c r="E2426" s="2">
        <v>42107</v>
      </c>
      <c r="F2426" s="1">
        <v>1.677</v>
      </c>
      <c r="H2426" s="2">
        <v>42128</v>
      </c>
      <c r="I2426" s="1">
        <v>1.9</v>
      </c>
      <c r="K2426" s="2">
        <v>42123</v>
      </c>
      <c r="L2426" s="1">
        <v>2.38</v>
      </c>
      <c r="N2426" s="2">
        <v>42135</v>
      </c>
      <c r="O2426" s="1">
        <v>2.1080000000000001</v>
      </c>
      <c r="Q2426" s="2">
        <v>42146</v>
      </c>
      <c r="R2426" s="1">
        <v>2.3075000000000001</v>
      </c>
      <c r="T2426" s="2">
        <v>42153</v>
      </c>
      <c r="U2426" s="1">
        <v>1.9</v>
      </c>
      <c r="W2426" s="2">
        <v>42152</v>
      </c>
      <c r="X2426" s="1">
        <v>1.8174999999999999</v>
      </c>
      <c r="Z2426" s="2">
        <v>42139</v>
      </c>
      <c r="AA2426" s="1">
        <v>1.78</v>
      </c>
      <c r="AC2426" s="2">
        <v>42142</v>
      </c>
      <c r="AD2426" s="1">
        <v>1.7375</v>
      </c>
      <c r="AF2426" s="2">
        <v>42584</v>
      </c>
      <c r="AG2426" s="1">
        <v>0.76759999999999995</v>
      </c>
      <c r="AI2426" s="2">
        <v>42118</v>
      </c>
      <c r="AJ2426" s="1">
        <v>2.3595000000000002</v>
      </c>
      <c r="AL2426" s="2">
        <v>42121</v>
      </c>
      <c r="AM2426" s="1">
        <v>1.9855</v>
      </c>
      <c r="AO2426" s="2">
        <v>42117</v>
      </c>
      <c r="AP2426" s="1">
        <v>0.78600000000000003</v>
      </c>
      <c r="AR2426" s="2">
        <v>42110</v>
      </c>
      <c r="AS2426" s="1">
        <v>0.43149999999999999</v>
      </c>
      <c r="AU2426" s="2">
        <v>42117</v>
      </c>
      <c r="AV2426" s="1">
        <v>0.80700000000000005</v>
      </c>
      <c r="AX2426" s="2">
        <v>42116</v>
      </c>
      <c r="AY2426" s="1">
        <v>0.75239999999999996</v>
      </c>
      <c r="BA2426" s="116">
        <v>42117</v>
      </c>
      <c r="BB2426" s="1">
        <v>0.51249999999999996</v>
      </c>
      <c r="BD2426" s="2">
        <v>42111</v>
      </c>
      <c r="BE2426" s="1">
        <v>6.9000000000000006E-2</v>
      </c>
      <c r="BG2426" s="2">
        <v>42249</v>
      </c>
      <c r="BH2426" s="1">
        <v>2.2000000000000002</v>
      </c>
      <c r="BJ2426" s="2">
        <v>42249</v>
      </c>
      <c r="BK2426" s="1">
        <v>1.52</v>
      </c>
      <c r="BM2426" s="2">
        <v>42118</v>
      </c>
      <c r="BN2426" s="1">
        <v>0.21099999999999999</v>
      </c>
    </row>
    <row r="2427" spans="2:66">
      <c r="B2427" s="2">
        <v>42641</v>
      </c>
      <c r="C2427" s="1">
        <v>1.34</v>
      </c>
      <c r="E2427" s="2">
        <v>42108</v>
      </c>
      <c r="F2427" s="1">
        <v>1.677</v>
      </c>
      <c r="H2427" s="2">
        <v>42130</v>
      </c>
      <c r="I2427" s="1">
        <v>1.976</v>
      </c>
      <c r="K2427" s="2">
        <v>42124</v>
      </c>
      <c r="L2427" s="1">
        <v>2.4239999999999999</v>
      </c>
      <c r="N2427" s="2">
        <v>42136</v>
      </c>
      <c r="O2427" s="1">
        <v>2.2210000000000001</v>
      </c>
      <c r="Q2427" s="2">
        <v>42150</v>
      </c>
      <c r="R2427" s="1">
        <v>2.3125</v>
      </c>
      <c r="T2427" s="2">
        <v>42156</v>
      </c>
      <c r="U2427" s="1">
        <v>1.9175</v>
      </c>
      <c r="W2427" s="2">
        <v>42153</v>
      </c>
      <c r="X2427" s="1">
        <v>1.7549999999999999</v>
      </c>
      <c r="Z2427" s="2">
        <v>42142</v>
      </c>
      <c r="AA2427" s="1">
        <v>1.7875000000000001</v>
      </c>
      <c r="AC2427" s="2">
        <v>42143</v>
      </c>
      <c r="AD2427" s="1">
        <v>1.7425000000000002</v>
      </c>
      <c r="AF2427" s="2">
        <v>42585</v>
      </c>
      <c r="AG2427" s="1">
        <v>0.77759999999999996</v>
      </c>
      <c r="AI2427" s="2">
        <v>42121</v>
      </c>
      <c r="AJ2427" s="1">
        <v>2.37</v>
      </c>
      <c r="AL2427" s="2">
        <v>42122</v>
      </c>
      <c r="AM2427" s="1">
        <v>2.0649999999999999</v>
      </c>
      <c r="AO2427" s="2">
        <v>42118</v>
      </c>
      <c r="AP2427" s="1">
        <v>0.75800000000000001</v>
      </c>
      <c r="AR2427" s="2">
        <v>42111</v>
      </c>
      <c r="AS2427" s="1">
        <v>0.44700000000000001</v>
      </c>
      <c r="AU2427" s="2">
        <v>42118</v>
      </c>
      <c r="AV2427" s="1">
        <v>0.8014</v>
      </c>
      <c r="AX2427" s="2">
        <v>42117</v>
      </c>
      <c r="AY2427" s="1">
        <v>0.76500000000000001</v>
      </c>
      <c r="BA2427" s="116">
        <v>42118</v>
      </c>
      <c r="BB2427" s="1">
        <v>0.49740000000000001</v>
      </c>
      <c r="BD2427" s="2">
        <v>42114</v>
      </c>
      <c r="BE2427" s="1">
        <v>7.2999999999999995E-2</v>
      </c>
      <c r="BG2427" s="2">
        <v>42250</v>
      </c>
      <c r="BH2427" s="1">
        <v>2.1800000000000002</v>
      </c>
      <c r="BJ2427" s="2">
        <v>42250</v>
      </c>
      <c r="BK2427" s="1">
        <v>1.49</v>
      </c>
      <c r="BM2427" s="2">
        <v>42121</v>
      </c>
      <c r="BN2427" s="1">
        <v>0.21049999999999999</v>
      </c>
    </row>
    <row r="2428" spans="2:66">
      <c r="B2428" s="2">
        <v>42642</v>
      </c>
      <c r="C2428" s="1">
        <v>1.34</v>
      </c>
      <c r="E2428" s="2">
        <v>42109</v>
      </c>
      <c r="F2428" s="1">
        <v>1.677</v>
      </c>
      <c r="H2428" s="2">
        <v>42131</v>
      </c>
      <c r="I2428" s="1">
        <v>1.968</v>
      </c>
      <c r="K2428" s="2">
        <v>42128</v>
      </c>
      <c r="L2428" s="1">
        <v>2.496</v>
      </c>
      <c r="N2428" s="2">
        <v>42137</v>
      </c>
      <c r="O2428" s="1">
        <v>2.137</v>
      </c>
      <c r="Q2428" s="2">
        <v>42151</v>
      </c>
      <c r="R2428" s="1">
        <v>2.2625000000000002</v>
      </c>
      <c r="T2428" s="2">
        <v>42157</v>
      </c>
      <c r="U2428" s="1">
        <v>1.9100000000000001</v>
      </c>
      <c r="W2428" s="2">
        <v>42156</v>
      </c>
      <c r="X2428" s="1">
        <v>1.76</v>
      </c>
      <c r="Z2428" s="2">
        <v>42143</v>
      </c>
      <c r="AA2428" s="1">
        <v>1.8</v>
      </c>
      <c r="AC2428" s="2">
        <v>42144</v>
      </c>
      <c r="AD2428" s="1">
        <v>1.7324999999999999</v>
      </c>
      <c r="AF2428" s="2">
        <v>42586</v>
      </c>
      <c r="AG2428" s="1">
        <v>0.78759999999999997</v>
      </c>
      <c r="AI2428" s="2">
        <v>42122</v>
      </c>
      <c r="AJ2428" s="1">
        <v>2.4655</v>
      </c>
      <c r="AL2428" s="2">
        <v>42123</v>
      </c>
      <c r="AM2428" s="1">
        <v>2.0979999999999999</v>
      </c>
      <c r="AO2428" s="2">
        <v>42121</v>
      </c>
      <c r="AP2428" s="1">
        <v>0.76849999999999996</v>
      </c>
      <c r="AR2428" s="2">
        <v>42114</v>
      </c>
      <c r="AS2428" s="1">
        <v>0.45100000000000001</v>
      </c>
      <c r="AU2428" s="2">
        <v>42121</v>
      </c>
      <c r="AV2428" s="1">
        <v>0.81010000000000004</v>
      </c>
      <c r="AX2428" s="2">
        <v>42118</v>
      </c>
      <c r="AY2428" s="1">
        <v>0.7591</v>
      </c>
      <c r="BA2428" s="116">
        <v>42121</v>
      </c>
      <c r="BB2428" s="1">
        <v>0.50609999999999999</v>
      </c>
      <c r="BD2428" s="2">
        <v>42115</v>
      </c>
      <c r="BE2428" s="1">
        <v>7.0000000000000007E-2</v>
      </c>
      <c r="BG2428" s="2">
        <v>42251</v>
      </c>
      <c r="BH2428" s="1">
        <v>2.13</v>
      </c>
      <c r="BJ2428" s="2">
        <v>42251</v>
      </c>
      <c r="BK2428" s="1">
        <v>1.47</v>
      </c>
      <c r="BM2428" s="2">
        <v>42122</v>
      </c>
      <c r="BN2428" s="1">
        <v>0.20499999999999999</v>
      </c>
    </row>
    <row r="2429" spans="2:66">
      <c r="B2429" s="2">
        <v>42643</v>
      </c>
      <c r="C2429" s="1">
        <v>1.34</v>
      </c>
      <c r="E2429" s="2">
        <v>42110</v>
      </c>
      <c r="F2429" s="1">
        <v>1.677</v>
      </c>
      <c r="H2429" s="2">
        <v>42132</v>
      </c>
      <c r="I2429" s="1">
        <v>1.88</v>
      </c>
      <c r="K2429" s="2">
        <v>42130</v>
      </c>
      <c r="L2429" s="1">
        <v>2.593</v>
      </c>
      <c r="N2429" s="2">
        <v>42138</v>
      </c>
      <c r="O2429" s="1">
        <v>2.101</v>
      </c>
      <c r="Q2429" s="2">
        <v>42152</v>
      </c>
      <c r="R2429" s="1">
        <v>2.2250000000000001</v>
      </c>
      <c r="T2429" s="2">
        <v>42158</v>
      </c>
      <c r="U2429" s="1">
        <v>1.9875</v>
      </c>
      <c r="W2429" s="2">
        <v>42157</v>
      </c>
      <c r="X2429" s="1">
        <v>1.75</v>
      </c>
      <c r="Z2429" s="2">
        <v>42144</v>
      </c>
      <c r="AA2429" s="1">
        <v>1.78</v>
      </c>
      <c r="AC2429" s="2">
        <v>42145</v>
      </c>
      <c r="AD2429" s="1">
        <v>1.7349999999999999</v>
      </c>
      <c r="AF2429" s="2">
        <v>42587</v>
      </c>
      <c r="AG2429" s="1">
        <v>0.79235</v>
      </c>
      <c r="AI2429" s="2">
        <v>42123</v>
      </c>
      <c r="AJ2429" s="1">
        <v>2.504</v>
      </c>
      <c r="AL2429" s="2">
        <v>42124</v>
      </c>
      <c r="AM2429" s="1">
        <v>2.1025</v>
      </c>
      <c r="AO2429" s="2">
        <v>42122</v>
      </c>
      <c r="AP2429" s="1">
        <v>0.79049999999999998</v>
      </c>
      <c r="AR2429" s="2">
        <v>42115</v>
      </c>
      <c r="AS2429" s="1">
        <v>0.45300000000000001</v>
      </c>
      <c r="AU2429" s="2">
        <v>42122</v>
      </c>
      <c r="AV2429" s="1">
        <v>0.84</v>
      </c>
      <c r="AX2429" s="2">
        <v>42121</v>
      </c>
      <c r="AY2429" s="1">
        <v>0.76500000000000001</v>
      </c>
      <c r="BA2429" s="116">
        <v>42122</v>
      </c>
      <c r="BB2429" s="1">
        <v>0.50539999999999996</v>
      </c>
      <c r="BD2429" s="2">
        <v>42116</v>
      </c>
      <c r="BE2429" s="1">
        <v>7.5999999999999998E-2</v>
      </c>
      <c r="BG2429" s="2">
        <v>42255</v>
      </c>
      <c r="BH2429" s="1">
        <v>2.2000000000000002</v>
      </c>
      <c r="BJ2429" s="2">
        <v>42255</v>
      </c>
      <c r="BK2429" s="1">
        <v>1.53</v>
      </c>
      <c r="BM2429" s="2">
        <v>42123</v>
      </c>
      <c r="BN2429" s="1">
        <v>0.2555</v>
      </c>
    </row>
    <row r="2430" spans="2:66">
      <c r="B2430" s="2">
        <v>42647</v>
      </c>
      <c r="C2430" s="1">
        <v>1.34</v>
      </c>
      <c r="E2430" s="2">
        <v>42111</v>
      </c>
      <c r="F2430" s="1">
        <v>1.6720000000000002</v>
      </c>
      <c r="H2430" s="2">
        <v>42135</v>
      </c>
      <c r="I2430" s="1">
        <v>1.8719999999999999</v>
      </c>
      <c r="K2430" s="2">
        <v>42131</v>
      </c>
      <c r="L2430" s="1">
        <v>2.5499999999999998</v>
      </c>
      <c r="N2430" s="2">
        <v>42139</v>
      </c>
      <c r="O2430" s="1">
        <v>2.1269999999999998</v>
      </c>
      <c r="Q2430" s="2">
        <v>42153</v>
      </c>
      <c r="R2430" s="1">
        <v>2.1425000000000001</v>
      </c>
      <c r="T2430" s="2">
        <v>42159</v>
      </c>
      <c r="U2430" s="1">
        <v>1.9975000000000001</v>
      </c>
      <c r="W2430" s="2">
        <v>42158</v>
      </c>
      <c r="X2430" s="1">
        <v>1.7974999999999999</v>
      </c>
      <c r="Z2430" s="2">
        <v>42145</v>
      </c>
      <c r="AA2430" s="1">
        <v>1.79</v>
      </c>
      <c r="AC2430" s="2">
        <v>42146</v>
      </c>
      <c r="AD2430" s="1">
        <v>1.7324999999999999</v>
      </c>
      <c r="AF2430" s="2">
        <v>42590</v>
      </c>
      <c r="AG2430" s="1">
        <v>0.80649999999999999</v>
      </c>
      <c r="AI2430" s="2">
        <v>42124</v>
      </c>
      <c r="AJ2430" s="1">
        <v>2.5045000000000002</v>
      </c>
      <c r="AL2430" s="2">
        <v>42125</v>
      </c>
      <c r="AM2430" s="1">
        <v>2.1819999999999999</v>
      </c>
      <c r="AO2430" s="2">
        <v>42123</v>
      </c>
      <c r="AP2430" s="1">
        <v>0.78800000000000003</v>
      </c>
      <c r="AR2430" s="2">
        <v>42116</v>
      </c>
      <c r="AS2430" s="1">
        <v>0.46700000000000003</v>
      </c>
      <c r="AU2430" s="2">
        <v>42123</v>
      </c>
      <c r="AV2430" s="1">
        <v>0.97599999999999998</v>
      </c>
      <c r="AX2430" s="2">
        <v>42122</v>
      </c>
      <c r="AY2430" s="1">
        <v>0.78400000000000003</v>
      </c>
      <c r="BA2430" s="116">
        <v>42123</v>
      </c>
      <c r="BB2430" s="1">
        <v>0.59899999999999998</v>
      </c>
      <c r="BD2430" s="2">
        <v>42117</v>
      </c>
      <c r="BE2430" s="1">
        <v>7.0800000000000002E-2</v>
      </c>
      <c r="BG2430" s="2">
        <v>42256</v>
      </c>
      <c r="BH2430" s="1">
        <v>2.21</v>
      </c>
      <c r="BJ2430" s="2">
        <v>42256</v>
      </c>
      <c r="BK2430" s="1">
        <v>1.53</v>
      </c>
      <c r="BM2430" s="2">
        <v>42124</v>
      </c>
      <c r="BN2430" s="1">
        <v>0.29289999999999999</v>
      </c>
    </row>
    <row r="2431" spans="2:66">
      <c r="B2431" s="2">
        <v>42648</v>
      </c>
      <c r="C2431" s="1">
        <v>1.34</v>
      </c>
      <c r="E2431" s="2">
        <v>42114</v>
      </c>
      <c r="F2431" s="1">
        <v>1.669</v>
      </c>
      <c r="H2431" s="2">
        <v>42136</v>
      </c>
      <c r="I2431" s="1">
        <v>1.946</v>
      </c>
      <c r="K2431" s="2">
        <v>42132</v>
      </c>
      <c r="L2431" s="1">
        <v>2.399</v>
      </c>
      <c r="N2431" s="2">
        <v>42142</v>
      </c>
      <c r="O2431" s="1">
        <v>2.137</v>
      </c>
      <c r="Q2431" s="2">
        <v>42156</v>
      </c>
      <c r="R2431" s="1">
        <v>2.1724999999999999</v>
      </c>
      <c r="T2431" s="2">
        <v>42160</v>
      </c>
      <c r="U2431" s="1">
        <v>1.9649999999999999</v>
      </c>
      <c r="W2431" s="2">
        <v>42159</v>
      </c>
      <c r="X2431" s="1">
        <v>1.7974999999999999</v>
      </c>
      <c r="Z2431" s="2">
        <v>42146</v>
      </c>
      <c r="AA2431" s="1">
        <v>1.7825</v>
      </c>
      <c r="AC2431" s="2">
        <v>42150</v>
      </c>
      <c r="AD2431" s="1">
        <v>1.7275</v>
      </c>
      <c r="AF2431" s="2">
        <v>42591</v>
      </c>
      <c r="AG2431" s="1">
        <v>0.81599999999999995</v>
      </c>
      <c r="AI2431" s="2">
        <v>42125</v>
      </c>
      <c r="AJ2431" s="1">
        <v>2.5910000000000002</v>
      </c>
      <c r="AL2431" s="2">
        <v>42128</v>
      </c>
      <c r="AM2431" s="1">
        <v>2.214</v>
      </c>
      <c r="AO2431" s="2">
        <v>42124</v>
      </c>
      <c r="AP2431" s="1">
        <v>0.8125</v>
      </c>
      <c r="AR2431" s="2">
        <v>42117</v>
      </c>
      <c r="AS2431" s="1">
        <v>0.45500000000000002</v>
      </c>
      <c r="AU2431" s="2">
        <v>42124</v>
      </c>
      <c r="AV2431" s="1">
        <v>1.0159</v>
      </c>
      <c r="AX2431" s="2">
        <v>42123</v>
      </c>
      <c r="AY2431" s="1">
        <v>0.91300000000000003</v>
      </c>
      <c r="BA2431" s="116">
        <v>42124</v>
      </c>
      <c r="BB2431" s="1">
        <v>0.65400000000000003</v>
      </c>
      <c r="BD2431" s="2">
        <v>42118</v>
      </c>
      <c r="BE2431" s="1">
        <v>6.9000000000000006E-2</v>
      </c>
      <c r="BG2431" s="2">
        <v>42257</v>
      </c>
      <c r="BH2431" s="1">
        <v>2.23</v>
      </c>
      <c r="BJ2431" s="2">
        <v>42257</v>
      </c>
      <c r="BK2431" s="1">
        <v>1.55</v>
      </c>
      <c r="BM2431" s="2">
        <v>42125</v>
      </c>
      <c r="BN2431" s="1">
        <v>0.29289999999999999</v>
      </c>
    </row>
    <row r="2432" spans="2:66">
      <c r="B2432" s="2">
        <v>42649</v>
      </c>
      <c r="C2432" s="1">
        <v>1.34</v>
      </c>
      <c r="E2432" s="2">
        <v>42115</v>
      </c>
      <c r="F2432" s="1">
        <v>1.67</v>
      </c>
      <c r="H2432" s="2">
        <v>42137</v>
      </c>
      <c r="I2432" s="1">
        <v>1.8620000000000001</v>
      </c>
      <c r="K2432" s="2">
        <v>42135</v>
      </c>
      <c r="L2432" s="1">
        <v>2.46</v>
      </c>
      <c r="N2432" s="2">
        <v>42143</v>
      </c>
      <c r="O2432" s="1">
        <v>2.15</v>
      </c>
      <c r="Q2432" s="2">
        <v>42157</v>
      </c>
      <c r="R2432" s="1">
        <v>2.17</v>
      </c>
      <c r="T2432" s="2">
        <v>42163</v>
      </c>
      <c r="U2432" s="1">
        <v>1.97</v>
      </c>
      <c r="W2432" s="2">
        <v>42160</v>
      </c>
      <c r="X2432" s="1">
        <v>1.77</v>
      </c>
      <c r="Z2432" s="2">
        <v>42150</v>
      </c>
      <c r="AA2432" s="1">
        <v>1.7774999999999999</v>
      </c>
      <c r="AC2432" s="2">
        <v>42151</v>
      </c>
      <c r="AD2432" s="1">
        <v>1.7124999999999999</v>
      </c>
      <c r="AF2432" s="2">
        <v>42592</v>
      </c>
      <c r="AG2432" s="1">
        <v>0.81759999999999999</v>
      </c>
      <c r="AI2432" s="2">
        <v>42128</v>
      </c>
      <c r="AJ2432" s="1">
        <v>2.6379999999999999</v>
      </c>
      <c r="AL2432" s="2">
        <v>42129</v>
      </c>
      <c r="AM2432" s="1">
        <v>2.2490000000000001</v>
      </c>
      <c r="AO2432" s="2">
        <v>42125</v>
      </c>
      <c r="AP2432" s="1">
        <v>0.84599999999999997</v>
      </c>
      <c r="AR2432" s="2">
        <v>42118</v>
      </c>
      <c r="AS2432" s="1">
        <v>0.44450000000000001</v>
      </c>
      <c r="AU2432" s="2">
        <v>42125</v>
      </c>
      <c r="AV2432" s="1">
        <v>1.016</v>
      </c>
      <c r="AX2432" s="2">
        <v>42124</v>
      </c>
      <c r="AY2432" s="1">
        <v>0.95789999999999997</v>
      </c>
      <c r="BA2432" s="116">
        <v>42125</v>
      </c>
      <c r="BB2432" s="1">
        <v>0.65390000000000004</v>
      </c>
      <c r="BD2432" s="2">
        <v>42121</v>
      </c>
      <c r="BE2432" s="1">
        <v>6.6299999999999998E-2</v>
      </c>
      <c r="BG2432" s="2">
        <v>42258</v>
      </c>
      <c r="BH2432" s="1">
        <v>2.2000000000000002</v>
      </c>
      <c r="BJ2432" s="2">
        <v>42258</v>
      </c>
      <c r="BK2432" s="1">
        <v>1.52</v>
      </c>
      <c r="BM2432" s="2">
        <v>42128</v>
      </c>
      <c r="BN2432" s="1">
        <v>0.35039999999999999</v>
      </c>
    </row>
    <row r="2433" spans="2:66">
      <c r="B2433" s="2">
        <v>42650</v>
      </c>
      <c r="C2433" s="1">
        <v>1.34</v>
      </c>
      <c r="E2433" s="2">
        <v>42116</v>
      </c>
      <c r="F2433" s="1">
        <v>1.6680000000000001</v>
      </c>
      <c r="H2433" s="2">
        <v>42138</v>
      </c>
      <c r="I2433" s="1">
        <v>1.855</v>
      </c>
      <c r="K2433" s="2">
        <v>42136</v>
      </c>
      <c r="L2433" s="1">
        <v>2.6</v>
      </c>
      <c r="N2433" s="2">
        <v>42144</v>
      </c>
      <c r="O2433" s="1">
        <v>2.11</v>
      </c>
      <c r="Q2433" s="2">
        <v>42158</v>
      </c>
      <c r="R2433" s="1">
        <v>2.2725</v>
      </c>
      <c r="T2433" s="2">
        <v>42164</v>
      </c>
      <c r="U2433" s="1">
        <v>1.95</v>
      </c>
      <c r="W2433" s="2">
        <v>42163</v>
      </c>
      <c r="X2433" s="1">
        <v>1.7625</v>
      </c>
      <c r="Z2433" s="2">
        <v>42151</v>
      </c>
      <c r="AA2433" s="1">
        <v>1.7524999999999999</v>
      </c>
      <c r="AC2433" s="2">
        <v>42152</v>
      </c>
      <c r="AD2433" s="1">
        <v>1.7124999999999999</v>
      </c>
      <c r="AF2433" s="2">
        <v>42593</v>
      </c>
      <c r="AG2433" s="1">
        <v>0.81699999999999995</v>
      </c>
      <c r="AI2433" s="2">
        <v>42129</v>
      </c>
      <c r="AJ2433" s="1">
        <v>2.6635</v>
      </c>
      <c r="AL2433" s="2">
        <v>42130</v>
      </c>
      <c r="AM2433" s="1">
        <v>2.3039999999999998</v>
      </c>
      <c r="AO2433" s="2">
        <v>42128</v>
      </c>
      <c r="AP2433" s="1">
        <v>0.84650000000000003</v>
      </c>
      <c r="AR2433" s="2">
        <v>42121</v>
      </c>
      <c r="AS2433" s="1">
        <v>0.44900000000000001</v>
      </c>
      <c r="AU2433" s="2">
        <v>42128</v>
      </c>
      <c r="AV2433" s="1">
        <v>1.171</v>
      </c>
      <c r="AX2433" s="2">
        <v>42125</v>
      </c>
      <c r="AY2433" s="1">
        <v>0.95789999999999997</v>
      </c>
      <c r="BA2433" s="116">
        <v>42128</v>
      </c>
      <c r="BB2433" s="1">
        <v>0.77</v>
      </c>
      <c r="BD2433" s="2">
        <v>42122</v>
      </c>
      <c r="BE2433" s="1">
        <v>5.8500000000000003E-2</v>
      </c>
      <c r="BG2433" s="2">
        <v>42261</v>
      </c>
      <c r="BH2433" s="1">
        <v>2.1800000000000002</v>
      </c>
      <c r="BJ2433" s="2">
        <v>42261</v>
      </c>
      <c r="BK2433" s="1">
        <v>1.51</v>
      </c>
      <c r="BM2433" s="2">
        <v>42129</v>
      </c>
      <c r="BN2433" s="1">
        <v>0.371</v>
      </c>
    </row>
    <row r="2434" spans="2:66">
      <c r="B2434" s="2">
        <v>42653</v>
      </c>
      <c r="C2434" s="1">
        <v>1.34</v>
      </c>
      <c r="E2434" s="2">
        <v>42117</v>
      </c>
      <c r="F2434" s="1">
        <v>1.677</v>
      </c>
      <c r="H2434" s="2">
        <v>42139</v>
      </c>
      <c r="I2434" s="1">
        <v>1.8820000000000001</v>
      </c>
      <c r="K2434" s="2">
        <v>42137</v>
      </c>
      <c r="L2434" s="1">
        <v>2.5350000000000001</v>
      </c>
      <c r="N2434" s="2">
        <v>42145</v>
      </c>
      <c r="O2434" s="1">
        <v>2.12</v>
      </c>
      <c r="Q2434" s="2">
        <v>42159</v>
      </c>
      <c r="R2434" s="1">
        <v>2.2974999999999999</v>
      </c>
      <c r="T2434" s="2">
        <v>42165</v>
      </c>
      <c r="U2434" s="1">
        <v>1.98</v>
      </c>
      <c r="W2434" s="2">
        <v>42164</v>
      </c>
      <c r="X2434" s="1">
        <v>1.7574999999999998</v>
      </c>
      <c r="Z2434" s="2">
        <v>42152</v>
      </c>
      <c r="AA2434" s="1">
        <v>1.7375</v>
      </c>
      <c r="AC2434" s="2">
        <v>42153</v>
      </c>
      <c r="AD2434" s="1">
        <v>1.6825000000000001</v>
      </c>
      <c r="AF2434" s="2">
        <v>42594</v>
      </c>
      <c r="AG2434" s="1">
        <v>0.81825000000000003</v>
      </c>
      <c r="AI2434" s="2">
        <v>42130</v>
      </c>
      <c r="AJ2434" s="1">
        <v>2.742</v>
      </c>
      <c r="AL2434" s="2">
        <v>42131</v>
      </c>
      <c r="AM2434" s="1">
        <v>2.2389999999999999</v>
      </c>
      <c r="AO2434" s="2">
        <v>42129</v>
      </c>
      <c r="AP2434" s="1">
        <v>0.86970000000000003</v>
      </c>
      <c r="AR2434" s="2">
        <v>42122</v>
      </c>
      <c r="AS2434" s="1">
        <v>0.45650000000000002</v>
      </c>
      <c r="AU2434" s="2">
        <v>42129</v>
      </c>
      <c r="AV2434" s="1">
        <v>1.2230000000000001</v>
      </c>
      <c r="AX2434" s="2">
        <v>42128</v>
      </c>
      <c r="AY2434" s="1">
        <v>1.0985</v>
      </c>
      <c r="BA2434" s="116">
        <v>42129</v>
      </c>
      <c r="BB2434" s="1">
        <v>0.82889999999999997</v>
      </c>
      <c r="BD2434" s="2">
        <v>42123</v>
      </c>
      <c r="BE2434" s="1">
        <v>0.08</v>
      </c>
      <c r="BG2434" s="2">
        <v>42262</v>
      </c>
      <c r="BH2434" s="1">
        <v>2.2800000000000002</v>
      </c>
      <c r="BJ2434" s="2">
        <v>42262</v>
      </c>
      <c r="BK2434" s="1">
        <v>1.6099999999999999</v>
      </c>
      <c r="BM2434" s="2">
        <v>42130</v>
      </c>
      <c r="BN2434" s="1">
        <v>0.40789999999999998</v>
      </c>
    </row>
    <row r="2435" spans="2:66">
      <c r="B2435" s="2">
        <v>42654</v>
      </c>
      <c r="C2435" s="1">
        <v>1.34</v>
      </c>
      <c r="E2435" s="2">
        <v>42118</v>
      </c>
      <c r="F2435" s="1">
        <v>1.6870000000000001</v>
      </c>
      <c r="H2435" s="2">
        <v>42142</v>
      </c>
      <c r="I2435" s="1">
        <v>1.8919999999999999</v>
      </c>
      <c r="K2435" s="2">
        <v>42138</v>
      </c>
      <c r="L2435" s="1">
        <v>2.4950000000000001</v>
      </c>
      <c r="N2435" s="2">
        <v>42146</v>
      </c>
      <c r="O2435" s="1">
        <v>2.097</v>
      </c>
      <c r="Q2435" s="2">
        <v>42160</v>
      </c>
      <c r="R2435" s="1">
        <v>2.2675000000000001</v>
      </c>
      <c r="T2435" s="2">
        <v>42166</v>
      </c>
      <c r="U2435" s="1">
        <v>2.0350000000000001</v>
      </c>
      <c r="W2435" s="2">
        <v>42165</v>
      </c>
      <c r="X2435" s="1">
        <v>1.7850000000000001</v>
      </c>
      <c r="Z2435" s="2">
        <v>42153</v>
      </c>
      <c r="AA2435" s="1">
        <v>1.6825000000000001</v>
      </c>
      <c r="AC2435" s="2">
        <v>42156</v>
      </c>
      <c r="AD2435" s="1">
        <v>1.6850000000000001</v>
      </c>
      <c r="AF2435" s="2">
        <v>42597</v>
      </c>
      <c r="AG2435" s="1">
        <v>0.80410999999999999</v>
      </c>
      <c r="AI2435" s="2">
        <v>42131</v>
      </c>
      <c r="AJ2435" s="1">
        <v>2.6545000000000001</v>
      </c>
      <c r="AL2435" s="2">
        <v>42132</v>
      </c>
      <c r="AM2435" s="1">
        <v>2.2025000000000001</v>
      </c>
      <c r="AO2435" s="2">
        <v>42130</v>
      </c>
      <c r="AP2435" s="1">
        <v>0.88100000000000001</v>
      </c>
      <c r="AR2435" s="2">
        <v>42123</v>
      </c>
      <c r="AS2435" s="1">
        <v>0.45550000000000002</v>
      </c>
      <c r="AU2435" s="2">
        <v>42130</v>
      </c>
      <c r="AV2435" s="1">
        <v>1.3260000000000001</v>
      </c>
      <c r="AX2435" s="2">
        <v>42129</v>
      </c>
      <c r="AY2435" s="1">
        <v>1.163</v>
      </c>
      <c r="BA2435" s="116">
        <v>42130</v>
      </c>
      <c r="BB2435" s="1">
        <v>0.90990000000000004</v>
      </c>
      <c r="BD2435" s="2">
        <v>42124</v>
      </c>
      <c r="BE2435" s="1">
        <v>9.2999999999999999E-2</v>
      </c>
      <c r="BG2435" s="2">
        <v>42263</v>
      </c>
      <c r="BH2435" s="1">
        <v>2.2999999999999998</v>
      </c>
      <c r="BJ2435" s="2">
        <v>42263</v>
      </c>
      <c r="BK2435" s="1">
        <v>1.62</v>
      </c>
      <c r="BM2435" s="2">
        <v>42131</v>
      </c>
      <c r="BN2435" s="1">
        <v>0.38350000000000001</v>
      </c>
    </row>
    <row r="2436" spans="2:66">
      <c r="B2436" s="2">
        <v>42655</v>
      </c>
      <c r="C2436" s="1">
        <v>1.34</v>
      </c>
      <c r="E2436" s="2">
        <v>42121</v>
      </c>
      <c r="F2436" s="1">
        <v>1.6949999999999998</v>
      </c>
      <c r="H2436" s="2">
        <v>42143</v>
      </c>
      <c r="I2436" s="1">
        <v>1.9</v>
      </c>
      <c r="K2436" s="2">
        <v>42139</v>
      </c>
      <c r="L2436" s="1">
        <v>2.5070000000000001</v>
      </c>
      <c r="N2436" s="2">
        <v>42150</v>
      </c>
      <c r="O2436" s="1">
        <v>2.0950000000000002</v>
      </c>
      <c r="Q2436" s="2">
        <v>42163</v>
      </c>
      <c r="R2436" s="1">
        <v>2.2774999999999999</v>
      </c>
      <c r="T2436" s="2">
        <v>42167</v>
      </c>
      <c r="U2436" s="1">
        <v>1.9775</v>
      </c>
      <c r="W2436" s="2">
        <v>42166</v>
      </c>
      <c r="X2436" s="1">
        <v>1.8199999999999998</v>
      </c>
      <c r="Z2436" s="2">
        <v>42156</v>
      </c>
      <c r="AA2436" s="1">
        <v>1.6875</v>
      </c>
      <c r="AC2436" s="2">
        <v>42157</v>
      </c>
      <c r="AD2436" s="1">
        <v>1.6724999999999999</v>
      </c>
      <c r="AF2436" s="2">
        <v>42598</v>
      </c>
      <c r="AG2436" s="1">
        <v>0.80127999999999999</v>
      </c>
      <c r="AI2436" s="2">
        <v>42132</v>
      </c>
      <c r="AJ2436" s="1">
        <v>2.6470000000000002</v>
      </c>
      <c r="AL2436" s="2">
        <v>42135</v>
      </c>
      <c r="AM2436" s="1">
        <v>2.327</v>
      </c>
      <c r="AO2436" s="2">
        <v>42131</v>
      </c>
      <c r="AP2436" s="1">
        <v>0.89200000000000002</v>
      </c>
      <c r="AR2436" s="2">
        <v>42124</v>
      </c>
      <c r="AS2436" s="1">
        <v>0.46600000000000003</v>
      </c>
      <c r="AU2436" s="2">
        <v>42131</v>
      </c>
      <c r="AV2436" s="1">
        <v>1.2310000000000001</v>
      </c>
      <c r="AX2436" s="2">
        <v>42130</v>
      </c>
      <c r="AY2436" s="1">
        <v>1.2679</v>
      </c>
      <c r="BA2436" s="116">
        <v>42131</v>
      </c>
      <c r="BB2436" s="1">
        <v>0.86550000000000005</v>
      </c>
      <c r="BD2436" s="2">
        <v>42125</v>
      </c>
      <c r="BE2436" s="1">
        <v>0.10199999999999999</v>
      </c>
      <c r="BG2436" s="2">
        <v>42264</v>
      </c>
      <c r="BH2436" s="1">
        <v>2.21</v>
      </c>
      <c r="BJ2436" s="2">
        <v>42264</v>
      </c>
      <c r="BK2436" s="1">
        <v>1.5</v>
      </c>
      <c r="BM2436" s="2">
        <v>42132</v>
      </c>
      <c r="BN2436" s="1">
        <v>0.36499999999999999</v>
      </c>
    </row>
    <row r="2437" spans="2:66">
      <c r="B2437" s="2">
        <v>42656</v>
      </c>
      <c r="C2437" s="1">
        <v>1.34</v>
      </c>
      <c r="E2437" s="2">
        <v>42122</v>
      </c>
      <c r="F2437" s="1">
        <v>1.722</v>
      </c>
      <c r="H2437" s="2">
        <v>42144</v>
      </c>
      <c r="I2437" s="1">
        <v>1.8780000000000001</v>
      </c>
      <c r="K2437" s="2">
        <v>42142</v>
      </c>
      <c r="L2437" s="1">
        <v>2.528</v>
      </c>
      <c r="N2437" s="2">
        <v>42151</v>
      </c>
      <c r="O2437" s="1">
        <v>2.052</v>
      </c>
      <c r="Q2437" s="2">
        <v>42164</v>
      </c>
      <c r="R2437" s="1">
        <v>2.2349999999999999</v>
      </c>
      <c r="T2437" s="2">
        <v>42170</v>
      </c>
      <c r="U2437" s="1">
        <v>1.99</v>
      </c>
      <c r="W2437" s="2">
        <v>42167</v>
      </c>
      <c r="X2437" s="1">
        <v>1.7825</v>
      </c>
      <c r="Z2437" s="2">
        <v>42157</v>
      </c>
      <c r="AA2437" s="1">
        <v>1.6825000000000001</v>
      </c>
      <c r="AC2437" s="2">
        <v>42158</v>
      </c>
      <c r="AD2437" s="1">
        <v>1.6775</v>
      </c>
      <c r="AF2437" s="2">
        <v>42599</v>
      </c>
      <c r="AG2437" s="1">
        <v>0.81128</v>
      </c>
      <c r="AI2437" s="2">
        <v>42135</v>
      </c>
      <c r="AJ2437" s="1">
        <v>2.782</v>
      </c>
      <c r="AL2437" s="2">
        <v>42136</v>
      </c>
      <c r="AM2437" s="1">
        <v>2.2959999999999998</v>
      </c>
      <c r="AO2437" s="2">
        <v>42132</v>
      </c>
      <c r="AP2437" s="1">
        <v>0.82950000000000002</v>
      </c>
      <c r="AR2437" s="2">
        <v>42125</v>
      </c>
      <c r="AS2437" s="1">
        <v>0.48199999999999998</v>
      </c>
      <c r="AU2437" s="2">
        <v>42132</v>
      </c>
      <c r="AV2437" s="1">
        <v>1.224</v>
      </c>
      <c r="AX2437" s="2">
        <v>42131</v>
      </c>
      <c r="AY2437" s="1">
        <v>1.196</v>
      </c>
      <c r="BA2437" s="116">
        <v>42132</v>
      </c>
      <c r="BB2437" s="1">
        <v>0.83</v>
      </c>
      <c r="BD2437" s="2">
        <v>42128</v>
      </c>
      <c r="BE2437" s="1">
        <v>0.10100000000000001</v>
      </c>
      <c r="BG2437" s="2">
        <v>42265</v>
      </c>
      <c r="BH2437" s="1">
        <v>2.13</v>
      </c>
      <c r="BJ2437" s="2">
        <v>42265</v>
      </c>
      <c r="BK2437" s="1">
        <v>1.45</v>
      </c>
      <c r="BM2437" s="2">
        <v>42135</v>
      </c>
      <c r="BN2437" s="1">
        <v>0.40200000000000002</v>
      </c>
    </row>
    <row r="2438" spans="2:66">
      <c r="B2438" s="2">
        <v>42657</v>
      </c>
      <c r="C2438" s="1">
        <v>1.34</v>
      </c>
      <c r="E2438" s="2">
        <v>42123</v>
      </c>
      <c r="F2438" s="1">
        <v>1.722</v>
      </c>
      <c r="H2438" s="2">
        <v>42145</v>
      </c>
      <c r="I2438" s="1">
        <v>1.88</v>
      </c>
      <c r="K2438" s="2">
        <v>42143</v>
      </c>
      <c r="L2438" s="1">
        <v>2.5419999999999998</v>
      </c>
      <c r="N2438" s="2">
        <v>42152</v>
      </c>
      <c r="O2438" s="1">
        <v>2.016</v>
      </c>
      <c r="Q2438" s="2">
        <v>42165</v>
      </c>
      <c r="R2438" s="1">
        <v>2.2675000000000001</v>
      </c>
      <c r="T2438" s="2">
        <v>42171</v>
      </c>
      <c r="U2438" s="1">
        <v>1.9824999999999999</v>
      </c>
      <c r="W2438" s="2">
        <v>42170</v>
      </c>
      <c r="X2438" s="1">
        <v>1.7850000000000001</v>
      </c>
      <c r="Z2438" s="2">
        <v>42158</v>
      </c>
      <c r="AA2438" s="1">
        <v>1.7050000000000001</v>
      </c>
      <c r="AC2438" s="2">
        <v>42159</v>
      </c>
      <c r="AD2438" s="1">
        <v>1.675</v>
      </c>
      <c r="AF2438" s="2">
        <v>42600</v>
      </c>
      <c r="AG2438" s="1">
        <v>0.81100000000000005</v>
      </c>
      <c r="AI2438" s="2">
        <v>42136</v>
      </c>
      <c r="AJ2438" s="1">
        <v>2.7490000000000001</v>
      </c>
      <c r="AL2438" s="2">
        <v>42137</v>
      </c>
      <c r="AM2438" s="1">
        <v>2.3285</v>
      </c>
      <c r="AO2438" s="2">
        <v>42135</v>
      </c>
      <c r="AP2438" s="1">
        <v>0.87849999999999995</v>
      </c>
      <c r="AR2438" s="2">
        <v>42128</v>
      </c>
      <c r="AS2438" s="1">
        <v>0.48499999999999999</v>
      </c>
      <c r="AU2438" s="2">
        <v>42135</v>
      </c>
      <c r="AV2438" s="1">
        <v>1.3371999999999999</v>
      </c>
      <c r="AX2438" s="2">
        <v>42132</v>
      </c>
      <c r="AY2438" s="1">
        <v>1.175</v>
      </c>
      <c r="BA2438" s="116">
        <v>42135</v>
      </c>
      <c r="BB2438" s="1">
        <v>0.91500000000000004</v>
      </c>
      <c r="BD2438" s="2">
        <v>42129</v>
      </c>
      <c r="BE2438" s="1">
        <v>0.104</v>
      </c>
      <c r="BG2438" s="2">
        <v>42268</v>
      </c>
      <c r="BH2438" s="1">
        <v>2.2000000000000002</v>
      </c>
      <c r="BJ2438" s="2">
        <v>42268</v>
      </c>
      <c r="BK2438" s="1">
        <v>1.51</v>
      </c>
      <c r="BM2438" s="2">
        <v>42136</v>
      </c>
      <c r="BN2438" s="1">
        <v>0.42599999999999999</v>
      </c>
    </row>
    <row r="2439" spans="2:66">
      <c r="B2439" s="2">
        <v>42660</v>
      </c>
      <c r="C2439" s="1">
        <v>1.34</v>
      </c>
      <c r="E2439" s="2">
        <v>42124</v>
      </c>
      <c r="F2439" s="1">
        <v>1.722</v>
      </c>
      <c r="H2439" s="2">
        <v>42146</v>
      </c>
      <c r="I2439" s="1">
        <v>1.871</v>
      </c>
      <c r="K2439" s="2">
        <v>42144</v>
      </c>
      <c r="L2439" s="1">
        <v>2.4900000000000002</v>
      </c>
      <c r="N2439" s="2">
        <v>42153</v>
      </c>
      <c r="O2439" s="1">
        <v>1.915</v>
      </c>
      <c r="Q2439" s="2">
        <v>42166</v>
      </c>
      <c r="R2439" s="1">
        <v>2.3250000000000002</v>
      </c>
      <c r="T2439" s="2">
        <v>42172</v>
      </c>
      <c r="U2439" s="1">
        <v>2.0299999999999998</v>
      </c>
      <c r="W2439" s="2">
        <v>42171</v>
      </c>
      <c r="X2439" s="1">
        <v>1.7850000000000001</v>
      </c>
      <c r="Z2439" s="2">
        <v>42159</v>
      </c>
      <c r="AA2439" s="1">
        <v>1.7050000000000001</v>
      </c>
      <c r="AC2439" s="2">
        <v>42160</v>
      </c>
      <c r="AD2439" s="1">
        <v>1.665</v>
      </c>
      <c r="AF2439" s="2">
        <v>42601</v>
      </c>
      <c r="AG2439" s="1">
        <v>0.81711</v>
      </c>
      <c r="AI2439" s="2">
        <v>42137</v>
      </c>
      <c r="AJ2439" s="1">
        <v>2.8069999999999999</v>
      </c>
      <c r="AL2439" s="2">
        <v>42138</v>
      </c>
      <c r="AM2439" s="1">
        <v>2.2654999999999998</v>
      </c>
      <c r="AO2439" s="2">
        <v>42136</v>
      </c>
      <c r="AP2439" s="1">
        <v>0.85299999999999998</v>
      </c>
      <c r="AR2439" s="2">
        <v>42129</v>
      </c>
      <c r="AS2439" s="1">
        <v>0.48849999999999999</v>
      </c>
      <c r="AU2439" s="2">
        <v>42136</v>
      </c>
      <c r="AV2439" s="1">
        <v>1.3839999999999999</v>
      </c>
      <c r="AX2439" s="2">
        <v>42135</v>
      </c>
      <c r="AY2439" s="1">
        <v>1.2909999999999999</v>
      </c>
      <c r="BA2439" s="116">
        <v>42136</v>
      </c>
      <c r="BB2439" s="1">
        <v>0.95299999999999996</v>
      </c>
      <c r="BD2439" s="2">
        <v>42130</v>
      </c>
      <c r="BE2439" s="1">
        <v>0.10199999999999999</v>
      </c>
      <c r="BG2439" s="2">
        <v>42269</v>
      </c>
      <c r="BH2439" s="1">
        <v>2.14</v>
      </c>
      <c r="BJ2439" s="2">
        <v>42269</v>
      </c>
      <c r="BK2439" s="1">
        <v>1.44</v>
      </c>
      <c r="BM2439" s="2">
        <v>42137</v>
      </c>
      <c r="BN2439" s="1">
        <v>0.42949999999999999</v>
      </c>
    </row>
    <row r="2440" spans="2:66">
      <c r="B2440" s="2">
        <v>42661</v>
      </c>
      <c r="C2440" s="1">
        <v>1.34</v>
      </c>
      <c r="E2440" s="2">
        <v>42128</v>
      </c>
      <c r="F2440" s="1">
        <v>1.7269999999999999</v>
      </c>
      <c r="H2440" s="2">
        <v>42150</v>
      </c>
      <c r="I2440" s="1">
        <v>1.845</v>
      </c>
      <c r="K2440" s="2">
        <v>42145</v>
      </c>
      <c r="L2440" s="1">
        <v>2.5150000000000001</v>
      </c>
      <c r="N2440" s="2">
        <v>42156</v>
      </c>
      <c r="O2440" s="1">
        <v>1.9449999999999998</v>
      </c>
      <c r="Q2440" s="2">
        <v>42167</v>
      </c>
      <c r="R2440" s="1">
        <v>2.2599999999999998</v>
      </c>
      <c r="T2440" s="2">
        <v>42173</v>
      </c>
      <c r="U2440" s="1">
        <v>1.9925000000000002</v>
      </c>
      <c r="W2440" s="2">
        <v>42172</v>
      </c>
      <c r="X2440" s="1">
        <v>1.8149999999999999</v>
      </c>
      <c r="Z2440" s="2">
        <v>42160</v>
      </c>
      <c r="AA2440" s="1">
        <v>1.6825000000000001</v>
      </c>
      <c r="AC2440" s="2">
        <v>42163</v>
      </c>
      <c r="AD2440" s="1">
        <v>1.6600000000000001</v>
      </c>
      <c r="AF2440" s="2">
        <v>42604</v>
      </c>
      <c r="AG2440" s="1">
        <v>0.82543999999999995</v>
      </c>
      <c r="AI2440" s="2">
        <v>42138</v>
      </c>
      <c r="AJ2440" s="1">
        <v>2.7610000000000001</v>
      </c>
      <c r="AL2440" s="2">
        <v>42139</v>
      </c>
      <c r="AM2440" s="1">
        <v>2.1795</v>
      </c>
      <c r="AO2440" s="2">
        <v>42137</v>
      </c>
      <c r="AP2440" s="1">
        <v>0.83199999999999996</v>
      </c>
      <c r="AR2440" s="2">
        <v>42130</v>
      </c>
      <c r="AS2440" s="1">
        <v>0.48149999999999998</v>
      </c>
      <c r="AU2440" s="2">
        <v>42137</v>
      </c>
      <c r="AV2440" s="1">
        <v>1.4687999999999999</v>
      </c>
      <c r="AX2440" s="2">
        <v>42136</v>
      </c>
      <c r="AY2440" s="1">
        <v>1.3336999999999999</v>
      </c>
      <c r="BA2440" s="116">
        <v>42137</v>
      </c>
      <c r="BB2440" s="1">
        <v>1.0187999999999999</v>
      </c>
      <c r="BD2440" s="2">
        <v>42131</v>
      </c>
      <c r="BE2440" s="1">
        <v>9.7299999999999998E-2</v>
      </c>
      <c r="BG2440" s="2">
        <v>42270</v>
      </c>
      <c r="BH2440" s="1">
        <v>2.16</v>
      </c>
      <c r="BJ2440" s="2">
        <v>42270</v>
      </c>
      <c r="BK2440" s="1">
        <v>1.47</v>
      </c>
      <c r="BM2440" s="2">
        <v>42138</v>
      </c>
      <c r="BN2440" s="1">
        <v>0.41399999999999998</v>
      </c>
    </row>
    <row r="2441" spans="2:66">
      <c r="B2441" s="2">
        <v>42662</v>
      </c>
      <c r="C2441" s="1">
        <v>1.34</v>
      </c>
      <c r="E2441" s="2">
        <v>42130</v>
      </c>
      <c r="F2441" s="1">
        <v>1.732</v>
      </c>
      <c r="H2441" s="2">
        <v>42151</v>
      </c>
      <c r="I2441" s="1">
        <v>1.8069999999999999</v>
      </c>
      <c r="K2441" s="2">
        <v>42146</v>
      </c>
      <c r="L2441" s="1">
        <v>2.4769999999999999</v>
      </c>
      <c r="N2441" s="2">
        <v>42157</v>
      </c>
      <c r="O2441" s="1">
        <v>1.9319999999999999</v>
      </c>
      <c r="Q2441" s="2">
        <v>42170</v>
      </c>
      <c r="R2441" s="1">
        <v>2.2749999999999999</v>
      </c>
      <c r="T2441" s="2">
        <v>42174</v>
      </c>
      <c r="U2441" s="1">
        <v>1.9550000000000001</v>
      </c>
      <c r="W2441" s="2">
        <v>42173</v>
      </c>
      <c r="X2441" s="1">
        <v>1.7949999999999999</v>
      </c>
      <c r="Z2441" s="2">
        <v>42163</v>
      </c>
      <c r="AA2441" s="1">
        <v>1.6724999999999999</v>
      </c>
      <c r="AC2441" s="2">
        <v>42164</v>
      </c>
      <c r="AD2441" s="1">
        <v>1.6600000000000001</v>
      </c>
      <c r="AF2441" s="2">
        <v>42605</v>
      </c>
      <c r="AG2441" s="1">
        <v>0.82543999999999995</v>
      </c>
      <c r="AI2441" s="2">
        <v>42139</v>
      </c>
      <c r="AJ2441" s="1">
        <v>2.6522000000000001</v>
      </c>
      <c r="AL2441" s="2">
        <v>42142</v>
      </c>
      <c r="AM2441" s="1">
        <v>2.2709999999999999</v>
      </c>
      <c r="AO2441" s="2">
        <v>42138</v>
      </c>
      <c r="AP2441" s="1">
        <v>0.79400000000000004</v>
      </c>
      <c r="AR2441" s="2">
        <v>42131</v>
      </c>
      <c r="AS2441" s="1">
        <v>0.48299999999999998</v>
      </c>
      <c r="AU2441" s="2">
        <v>42138</v>
      </c>
      <c r="AV2441" s="1">
        <v>1.43</v>
      </c>
      <c r="AX2441" s="2">
        <v>42137</v>
      </c>
      <c r="AY2441" s="1">
        <v>1.415</v>
      </c>
      <c r="BA2441" s="116">
        <v>42138</v>
      </c>
      <c r="BB2441" s="1">
        <v>0.97699999999999998</v>
      </c>
      <c r="BD2441" s="2">
        <v>42132</v>
      </c>
      <c r="BE2441" s="1">
        <v>9.4E-2</v>
      </c>
      <c r="BG2441" s="2">
        <v>42271</v>
      </c>
      <c r="BH2441" s="1">
        <v>2.13</v>
      </c>
      <c r="BJ2441" s="2">
        <v>42271</v>
      </c>
      <c r="BK2441" s="1">
        <v>1.44</v>
      </c>
      <c r="BM2441" s="2">
        <v>42139</v>
      </c>
      <c r="BN2441" s="1">
        <v>0.40439999999999998</v>
      </c>
    </row>
    <row r="2442" spans="2:66">
      <c r="B2442" s="2">
        <v>42663</v>
      </c>
      <c r="C2442" s="1">
        <v>1.34</v>
      </c>
      <c r="E2442" s="2">
        <v>42131</v>
      </c>
      <c r="F2442" s="1">
        <v>1.7269999999999999</v>
      </c>
      <c r="H2442" s="2">
        <v>42152</v>
      </c>
      <c r="I2442" s="1">
        <v>1.7970000000000002</v>
      </c>
      <c r="K2442" s="2">
        <v>42150</v>
      </c>
      <c r="L2442" s="1">
        <v>2.4950000000000001</v>
      </c>
      <c r="N2442" s="2">
        <v>42158</v>
      </c>
      <c r="O2442" s="1">
        <v>2.012</v>
      </c>
      <c r="Q2442" s="2">
        <v>42171</v>
      </c>
      <c r="R2442" s="1">
        <v>2.2650000000000001</v>
      </c>
      <c r="T2442" s="2">
        <v>42177</v>
      </c>
      <c r="U2442" s="1">
        <v>2</v>
      </c>
      <c r="W2442" s="2">
        <v>42174</v>
      </c>
      <c r="X2442" s="1">
        <v>1.78</v>
      </c>
      <c r="Z2442" s="2">
        <v>42164</v>
      </c>
      <c r="AA2442" s="1">
        <v>1.675</v>
      </c>
      <c r="AC2442" s="2">
        <v>42165</v>
      </c>
      <c r="AD2442" s="1">
        <v>1.675</v>
      </c>
      <c r="AF2442" s="2">
        <v>42606</v>
      </c>
      <c r="AG2442" s="1">
        <v>0.82543999999999995</v>
      </c>
      <c r="AI2442" s="2">
        <v>42142</v>
      </c>
      <c r="AJ2442" s="1">
        <v>2.7335000000000003</v>
      </c>
      <c r="AL2442" s="2">
        <v>42143</v>
      </c>
      <c r="AM2442" s="1">
        <v>2.3130000000000002</v>
      </c>
      <c r="AO2442" s="2">
        <v>42139</v>
      </c>
      <c r="AP2442" s="1">
        <v>0.79549999999999998</v>
      </c>
      <c r="AR2442" s="2">
        <v>42132</v>
      </c>
      <c r="AS2442" s="1">
        <v>0.45800000000000002</v>
      </c>
      <c r="AU2442" s="2">
        <v>42139</v>
      </c>
      <c r="AV2442" s="1">
        <v>1.353</v>
      </c>
      <c r="AX2442" s="2">
        <v>42138</v>
      </c>
      <c r="AY2442" s="1">
        <v>1.38</v>
      </c>
      <c r="BA2442" s="116">
        <v>42139</v>
      </c>
      <c r="BB2442" s="1">
        <v>0.93169999999999997</v>
      </c>
      <c r="BD2442" s="2">
        <v>42135</v>
      </c>
      <c r="BE2442" s="1">
        <v>0.10150000000000001</v>
      </c>
      <c r="BG2442" s="2">
        <v>42272</v>
      </c>
      <c r="BH2442" s="1">
        <v>2.17</v>
      </c>
      <c r="BJ2442" s="2">
        <v>42272</v>
      </c>
      <c r="BK2442" s="1">
        <v>1.48</v>
      </c>
      <c r="BM2442" s="2">
        <v>42142</v>
      </c>
      <c r="BN2442" s="1">
        <v>0.41070000000000001</v>
      </c>
    </row>
    <row r="2443" spans="2:66">
      <c r="B2443" s="2">
        <v>42664</v>
      </c>
      <c r="C2443" s="1">
        <v>1.3599999999999999</v>
      </c>
      <c r="E2443" s="2">
        <v>42132</v>
      </c>
      <c r="F2443" s="1">
        <v>1.708</v>
      </c>
      <c r="H2443" s="2">
        <v>42153</v>
      </c>
      <c r="I2443" s="1">
        <v>1.7450000000000001</v>
      </c>
      <c r="K2443" s="2">
        <v>42151</v>
      </c>
      <c r="L2443" s="1">
        <v>2.4449999999999998</v>
      </c>
      <c r="N2443" s="2">
        <v>42159</v>
      </c>
      <c r="O2443" s="1">
        <v>2.0470000000000002</v>
      </c>
      <c r="Q2443" s="2">
        <v>42172</v>
      </c>
      <c r="R2443" s="1">
        <v>2.31</v>
      </c>
      <c r="T2443" s="2">
        <v>42178</v>
      </c>
      <c r="U2443" s="1">
        <v>2</v>
      </c>
      <c r="W2443" s="2">
        <v>42177</v>
      </c>
      <c r="X2443" s="1">
        <v>1.8050000000000002</v>
      </c>
      <c r="Z2443" s="2">
        <v>42165</v>
      </c>
      <c r="AA2443" s="1">
        <v>1.7025000000000001</v>
      </c>
      <c r="AC2443" s="2">
        <v>42166</v>
      </c>
      <c r="AD2443" s="1">
        <v>1.625</v>
      </c>
      <c r="AF2443" s="2">
        <v>42607</v>
      </c>
      <c r="AG2443" s="1">
        <v>0.82933000000000001</v>
      </c>
      <c r="AI2443" s="2">
        <v>42143</v>
      </c>
      <c r="AJ2443" s="1">
        <v>2.7555000000000001</v>
      </c>
      <c r="AL2443" s="2">
        <v>42144</v>
      </c>
      <c r="AM2443" s="1">
        <v>2.2713000000000001</v>
      </c>
      <c r="AO2443" s="2">
        <v>42142</v>
      </c>
      <c r="AP2443" s="1">
        <v>0.82599999999999996</v>
      </c>
      <c r="AR2443" s="2">
        <v>42135</v>
      </c>
      <c r="AS2443" s="1">
        <v>0.48</v>
      </c>
      <c r="AU2443" s="2">
        <v>42142</v>
      </c>
      <c r="AV2443" s="1">
        <v>1.3881000000000001</v>
      </c>
      <c r="AX2443" s="2">
        <v>42139</v>
      </c>
      <c r="AY2443" s="1">
        <v>1.3118000000000001</v>
      </c>
      <c r="BA2443" s="116">
        <v>42142</v>
      </c>
      <c r="BB2443" s="1">
        <v>0.95050000000000001</v>
      </c>
      <c r="BD2443" s="2">
        <v>42136</v>
      </c>
      <c r="BE2443" s="1">
        <v>0.109</v>
      </c>
      <c r="BG2443" s="2">
        <v>42275</v>
      </c>
      <c r="BH2443" s="1">
        <v>2.1</v>
      </c>
      <c r="BJ2443" s="2">
        <v>42275</v>
      </c>
      <c r="BK2443" s="1">
        <v>1.42</v>
      </c>
      <c r="BM2443" s="2">
        <v>42143</v>
      </c>
      <c r="BN2443" s="1">
        <v>0.39340000000000003</v>
      </c>
    </row>
    <row r="2444" spans="2:66">
      <c r="B2444" s="2">
        <v>42667</v>
      </c>
      <c r="C2444" s="1">
        <v>1.37</v>
      </c>
      <c r="E2444" s="2">
        <v>42135</v>
      </c>
      <c r="F2444" s="1">
        <v>1.7050000000000001</v>
      </c>
      <c r="H2444" s="2">
        <v>42156</v>
      </c>
      <c r="I2444" s="1">
        <v>1.746</v>
      </c>
      <c r="K2444" s="2">
        <v>42152</v>
      </c>
      <c r="L2444" s="1">
        <v>2.4050000000000002</v>
      </c>
      <c r="N2444" s="2">
        <v>42160</v>
      </c>
      <c r="O2444" s="1">
        <v>2.0099999999999998</v>
      </c>
      <c r="Q2444" s="2">
        <v>42173</v>
      </c>
      <c r="R2444" s="1">
        <v>2.2725</v>
      </c>
      <c r="T2444" s="2">
        <v>42179</v>
      </c>
      <c r="U2444" s="1">
        <v>2</v>
      </c>
      <c r="W2444" s="2">
        <v>42178</v>
      </c>
      <c r="X2444" s="1">
        <v>1.8174999999999999</v>
      </c>
      <c r="Z2444" s="2">
        <v>42166</v>
      </c>
      <c r="AA2444" s="1">
        <v>1.7075</v>
      </c>
      <c r="AC2444" s="2">
        <v>42167</v>
      </c>
      <c r="AD2444" s="1">
        <v>1.615</v>
      </c>
      <c r="AF2444" s="2">
        <v>42608</v>
      </c>
      <c r="AG2444" s="1">
        <v>0.83343999999999996</v>
      </c>
      <c r="AI2444" s="2">
        <v>42144</v>
      </c>
      <c r="AJ2444" s="1">
        <v>2.7275</v>
      </c>
      <c r="AL2444" s="2">
        <v>42145</v>
      </c>
      <c r="AM2444" s="1">
        <v>2.2269999999999999</v>
      </c>
      <c r="AO2444" s="2">
        <v>42143</v>
      </c>
      <c r="AP2444" s="1">
        <v>0.85899999999999999</v>
      </c>
      <c r="AR2444" s="2">
        <v>42136</v>
      </c>
      <c r="AS2444" s="1">
        <v>0.46600000000000003</v>
      </c>
      <c r="AU2444" s="2">
        <v>42143</v>
      </c>
      <c r="AV2444" s="1">
        <v>1.3348</v>
      </c>
      <c r="AX2444" s="2">
        <v>42142</v>
      </c>
      <c r="AY2444" s="1">
        <v>1.3461000000000001</v>
      </c>
      <c r="BA2444" s="116">
        <v>42143</v>
      </c>
      <c r="BB2444" s="1">
        <v>0.91400000000000003</v>
      </c>
      <c r="BD2444" s="2">
        <v>42137</v>
      </c>
      <c r="BE2444" s="1">
        <v>0.125</v>
      </c>
      <c r="BG2444" s="2">
        <v>42276</v>
      </c>
      <c r="BH2444" s="1">
        <v>2.0499999999999998</v>
      </c>
      <c r="BJ2444" s="2">
        <v>42276</v>
      </c>
      <c r="BK2444" s="1">
        <v>1.37</v>
      </c>
      <c r="BM2444" s="2">
        <v>42144</v>
      </c>
      <c r="BN2444" s="1">
        <v>0.39629999999999999</v>
      </c>
    </row>
    <row r="2445" spans="2:66">
      <c r="B2445" s="2">
        <v>42668</v>
      </c>
      <c r="C2445" s="1">
        <v>1.38</v>
      </c>
      <c r="E2445" s="2">
        <v>42136</v>
      </c>
      <c r="F2445" s="1">
        <v>1.722</v>
      </c>
      <c r="H2445" s="2">
        <v>42157</v>
      </c>
      <c r="I2445" s="1">
        <v>1.73</v>
      </c>
      <c r="K2445" s="2">
        <v>42153</v>
      </c>
      <c r="L2445" s="1">
        <v>2.3050000000000002</v>
      </c>
      <c r="N2445" s="2">
        <v>42163</v>
      </c>
      <c r="O2445" s="1">
        <v>2.024</v>
      </c>
      <c r="Q2445" s="2">
        <v>42174</v>
      </c>
      <c r="R2445" s="1">
        <v>2.2250000000000001</v>
      </c>
      <c r="T2445" s="2">
        <v>42180</v>
      </c>
      <c r="U2445" s="1">
        <v>2.0150000000000001</v>
      </c>
      <c r="W2445" s="2">
        <v>42179</v>
      </c>
      <c r="X2445" s="1">
        <v>1.8174999999999999</v>
      </c>
      <c r="Z2445" s="2">
        <v>42167</v>
      </c>
      <c r="AA2445" s="1">
        <v>1.675</v>
      </c>
      <c r="AC2445" s="2">
        <v>42170</v>
      </c>
      <c r="AD2445" s="1">
        <v>1.6125</v>
      </c>
      <c r="AF2445" s="2">
        <v>42612</v>
      </c>
      <c r="AG2445" s="1">
        <v>0.84211000000000003</v>
      </c>
      <c r="AI2445" s="2">
        <v>42145</v>
      </c>
      <c r="AJ2445" s="1">
        <v>2.6760000000000002</v>
      </c>
      <c r="AL2445" s="2">
        <v>42146</v>
      </c>
      <c r="AM2445" s="1">
        <v>2.2605</v>
      </c>
      <c r="AO2445" s="2">
        <v>42144</v>
      </c>
      <c r="AP2445" s="1">
        <v>0.83250000000000002</v>
      </c>
      <c r="AR2445" s="2">
        <v>42137</v>
      </c>
      <c r="AS2445" s="1">
        <v>0.45250000000000001</v>
      </c>
      <c r="AU2445" s="2">
        <v>42144</v>
      </c>
      <c r="AV2445" s="1">
        <v>1.3719999999999999</v>
      </c>
      <c r="AX2445" s="2">
        <v>42143</v>
      </c>
      <c r="AY2445" s="1">
        <v>1.2968</v>
      </c>
      <c r="BA2445" s="116">
        <v>42144</v>
      </c>
      <c r="BB2445" s="1">
        <v>0.9395</v>
      </c>
      <c r="BD2445" s="2">
        <v>42138</v>
      </c>
      <c r="BE2445" s="1">
        <v>0.114</v>
      </c>
      <c r="BG2445" s="2">
        <v>42277</v>
      </c>
      <c r="BH2445" s="1">
        <v>2.06</v>
      </c>
      <c r="BJ2445" s="2">
        <v>42277</v>
      </c>
      <c r="BK2445" s="1">
        <v>1.37</v>
      </c>
      <c r="BM2445" s="2">
        <v>42145</v>
      </c>
      <c r="BN2445" s="1">
        <v>0.40539999999999998</v>
      </c>
    </row>
    <row r="2446" spans="2:66">
      <c r="B2446" s="2">
        <v>42669</v>
      </c>
      <c r="C2446" s="1">
        <v>1.3900000000000001</v>
      </c>
      <c r="E2446" s="2">
        <v>42137</v>
      </c>
      <c r="F2446" s="1">
        <v>1.7050000000000001</v>
      </c>
      <c r="H2446" s="2">
        <v>42158</v>
      </c>
      <c r="I2446" s="1">
        <v>1.76</v>
      </c>
      <c r="K2446" s="2">
        <v>42156</v>
      </c>
      <c r="L2446" s="1">
        <v>2.35</v>
      </c>
      <c r="N2446" s="2">
        <v>42164</v>
      </c>
      <c r="O2446" s="1">
        <v>1.99</v>
      </c>
      <c r="Q2446" s="2">
        <v>42177</v>
      </c>
      <c r="R2446" s="1">
        <v>2.2725</v>
      </c>
      <c r="T2446" s="2">
        <v>42181</v>
      </c>
      <c r="U2446" s="1">
        <v>2.0150000000000001</v>
      </c>
      <c r="W2446" s="2">
        <v>42180</v>
      </c>
      <c r="X2446" s="1">
        <v>1.8199999999999998</v>
      </c>
      <c r="Z2446" s="2">
        <v>42170</v>
      </c>
      <c r="AA2446" s="1">
        <v>1.6724999999999999</v>
      </c>
      <c r="AC2446" s="2">
        <v>42171</v>
      </c>
      <c r="AD2446" s="1">
        <v>1.615</v>
      </c>
      <c r="AF2446" s="2">
        <v>42613</v>
      </c>
      <c r="AG2446" s="1">
        <v>0.83933000000000002</v>
      </c>
      <c r="AI2446" s="2">
        <v>42146</v>
      </c>
      <c r="AJ2446" s="1">
        <v>2.6976</v>
      </c>
      <c r="AL2446" s="2">
        <v>42149</v>
      </c>
      <c r="AM2446" s="1">
        <v>2.2519999999999998</v>
      </c>
      <c r="AO2446" s="2">
        <v>42145</v>
      </c>
      <c r="AP2446" s="1">
        <v>0.82499999999999996</v>
      </c>
      <c r="AR2446" s="2">
        <v>42138</v>
      </c>
      <c r="AS2446" s="1">
        <v>0.44</v>
      </c>
      <c r="AU2446" s="2">
        <v>42145</v>
      </c>
      <c r="AV2446" s="1">
        <v>1.413</v>
      </c>
      <c r="AX2446" s="2">
        <v>42144</v>
      </c>
      <c r="AY2446" s="1">
        <v>1.321</v>
      </c>
      <c r="BA2446" s="116">
        <v>42145</v>
      </c>
      <c r="BB2446" s="1">
        <v>0.96499999999999997</v>
      </c>
      <c r="BD2446" s="2">
        <v>42139</v>
      </c>
      <c r="BE2446" s="1">
        <v>0.113</v>
      </c>
      <c r="BG2446" s="2">
        <v>42278</v>
      </c>
      <c r="BH2446" s="1">
        <v>2.0499999999999998</v>
      </c>
      <c r="BJ2446" s="2">
        <v>42278</v>
      </c>
      <c r="BK2446" s="1">
        <v>1.37</v>
      </c>
      <c r="BM2446" s="2">
        <v>42146</v>
      </c>
      <c r="BN2446" s="1">
        <v>0.3987</v>
      </c>
    </row>
    <row r="2447" spans="2:66">
      <c r="B2447" s="2">
        <v>42670</v>
      </c>
      <c r="C2447" s="1">
        <v>1.3900000000000001</v>
      </c>
      <c r="E2447" s="2">
        <v>42138</v>
      </c>
      <c r="F2447" s="1">
        <v>1.7029999999999998</v>
      </c>
      <c r="H2447" s="2">
        <v>42159</v>
      </c>
      <c r="I2447" s="1">
        <v>1.77</v>
      </c>
      <c r="K2447" s="2">
        <v>42157</v>
      </c>
      <c r="L2447" s="1">
        <v>2.34</v>
      </c>
      <c r="N2447" s="2">
        <v>42165</v>
      </c>
      <c r="O2447" s="1">
        <v>2.0270000000000001</v>
      </c>
      <c r="Q2447" s="2">
        <v>42178</v>
      </c>
      <c r="R2447" s="1">
        <v>2.2625000000000002</v>
      </c>
      <c r="T2447" s="2">
        <v>42184</v>
      </c>
      <c r="U2447" s="1">
        <v>1.98</v>
      </c>
      <c r="W2447" s="2">
        <v>42181</v>
      </c>
      <c r="X2447" s="1">
        <v>1.8149999999999999</v>
      </c>
      <c r="Z2447" s="2">
        <v>42171</v>
      </c>
      <c r="AA2447" s="1">
        <v>1.675</v>
      </c>
      <c r="AC2447" s="2">
        <v>42172</v>
      </c>
      <c r="AD2447" s="1">
        <v>1.6225000000000001</v>
      </c>
      <c r="AF2447" s="2">
        <v>42614</v>
      </c>
      <c r="AG2447" s="1">
        <v>0.83567000000000002</v>
      </c>
      <c r="AI2447" s="2">
        <v>42149</v>
      </c>
      <c r="AJ2447" s="1">
        <v>2.6909999999999998</v>
      </c>
      <c r="AL2447" s="2">
        <v>42150</v>
      </c>
      <c r="AM2447" s="1">
        <v>2.2004999999999999</v>
      </c>
      <c r="AO2447" s="2">
        <v>42146</v>
      </c>
      <c r="AP2447" s="1">
        <v>0.86850000000000005</v>
      </c>
      <c r="AR2447" s="2">
        <v>42139</v>
      </c>
      <c r="AS2447" s="1">
        <v>0.44400000000000001</v>
      </c>
      <c r="AU2447" s="2">
        <v>42146</v>
      </c>
      <c r="AV2447" s="1">
        <v>1.395</v>
      </c>
      <c r="AX2447" s="2">
        <v>42145</v>
      </c>
      <c r="AY2447" s="1">
        <v>1.3608</v>
      </c>
      <c r="BA2447" s="116">
        <v>42146</v>
      </c>
      <c r="BB2447" s="1">
        <v>0.94099999999999995</v>
      </c>
      <c r="BD2447" s="2">
        <v>42142</v>
      </c>
      <c r="BE2447" s="1">
        <v>0.115</v>
      </c>
      <c r="BG2447" s="2">
        <v>42279</v>
      </c>
      <c r="BH2447" s="1">
        <v>1.99</v>
      </c>
      <c r="BJ2447" s="2">
        <v>42279</v>
      </c>
      <c r="BK2447" s="1">
        <v>1.29</v>
      </c>
      <c r="BM2447" s="2">
        <v>42149</v>
      </c>
      <c r="BN2447" s="1">
        <v>0.39879999999999999</v>
      </c>
    </row>
    <row r="2448" spans="2:66">
      <c r="B2448" s="2">
        <v>42671</v>
      </c>
      <c r="C2448" s="1">
        <v>1.3900000000000001</v>
      </c>
      <c r="E2448" s="2">
        <v>42139</v>
      </c>
      <c r="F2448" s="1">
        <v>1.7069999999999999</v>
      </c>
      <c r="H2448" s="2">
        <v>42160</v>
      </c>
      <c r="I2448" s="1">
        <v>1.74</v>
      </c>
      <c r="K2448" s="2">
        <v>42158</v>
      </c>
      <c r="L2448" s="1">
        <v>2.4300000000000002</v>
      </c>
      <c r="N2448" s="2">
        <v>42166</v>
      </c>
      <c r="O2448" s="1">
        <v>2.09</v>
      </c>
      <c r="Q2448" s="2">
        <v>42179</v>
      </c>
      <c r="R2448" s="1">
        <v>2.2675000000000001</v>
      </c>
      <c r="T2448" s="2">
        <v>42185</v>
      </c>
      <c r="U2448" s="1">
        <v>1.9925000000000002</v>
      </c>
      <c r="W2448" s="2">
        <v>42184</v>
      </c>
      <c r="X2448" s="1">
        <v>1.7875000000000001</v>
      </c>
      <c r="Z2448" s="2">
        <v>42172</v>
      </c>
      <c r="AA2448" s="1">
        <v>1.6975</v>
      </c>
      <c r="AC2448" s="2">
        <v>42173</v>
      </c>
      <c r="AD2448" s="1">
        <v>1.615</v>
      </c>
      <c r="AF2448" s="2">
        <v>42615</v>
      </c>
      <c r="AG2448" s="1">
        <v>0.83511000000000002</v>
      </c>
      <c r="AI2448" s="2">
        <v>42150</v>
      </c>
      <c r="AJ2448" s="1">
        <v>2.6234999999999999</v>
      </c>
      <c r="AL2448" s="2">
        <v>42151</v>
      </c>
      <c r="AM2448" s="1">
        <v>2.1869999999999998</v>
      </c>
      <c r="AO2448" s="2">
        <v>42149</v>
      </c>
      <c r="AP2448" s="1">
        <v>0.87250000000000005</v>
      </c>
      <c r="AR2448" s="2">
        <v>42142</v>
      </c>
      <c r="AS2448" s="1">
        <v>0.45700000000000002</v>
      </c>
      <c r="AU2448" s="2">
        <v>42149</v>
      </c>
      <c r="AV2448" s="1">
        <v>1.3952</v>
      </c>
      <c r="AX2448" s="2">
        <v>42146</v>
      </c>
      <c r="AY2448" s="1">
        <v>1.3420000000000001</v>
      </c>
      <c r="BA2448" s="116">
        <v>42149</v>
      </c>
      <c r="BB2448" s="1">
        <v>0.95</v>
      </c>
      <c r="BD2448" s="2">
        <v>42143</v>
      </c>
      <c r="BE2448" s="1">
        <v>0.106</v>
      </c>
      <c r="BG2448" s="2">
        <v>42282</v>
      </c>
      <c r="BH2448" s="1">
        <v>2.0699999999999998</v>
      </c>
      <c r="BJ2448" s="2">
        <v>42282</v>
      </c>
      <c r="BK2448" s="1">
        <v>1.35</v>
      </c>
      <c r="BM2448" s="2">
        <v>42150</v>
      </c>
      <c r="BN2448" s="1">
        <v>0.375</v>
      </c>
    </row>
    <row r="2449" spans="2:66">
      <c r="B2449" s="2">
        <v>42674</v>
      </c>
      <c r="C2449" s="1">
        <v>1.3900000000000001</v>
      </c>
      <c r="E2449" s="2">
        <v>42142</v>
      </c>
      <c r="F2449" s="1">
        <v>1.7069999999999999</v>
      </c>
      <c r="H2449" s="2">
        <v>42163</v>
      </c>
      <c r="I2449" s="1">
        <v>1.7250000000000001</v>
      </c>
      <c r="K2449" s="2">
        <v>42159</v>
      </c>
      <c r="L2449" s="1">
        <v>2.4849999999999999</v>
      </c>
      <c r="N2449" s="2">
        <v>42167</v>
      </c>
      <c r="O2449" s="1">
        <v>2.0270000000000001</v>
      </c>
      <c r="Q2449" s="2">
        <v>42180</v>
      </c>
      <c r="R2449" s="1">
        <v>2.2850000000000001</v>
      </c>
      <c r="T2449" s="2">
        <v>42186</v>
      </c>
      <c r="U2449" s="1">
        <v>2.0099999999999998</v>
      </c>
      <c r="W2449" s="2">
        <v>42185</v>
      </c>
      <c r="X2449" s="1">
        <v>1.7974999999999999</v>
      </c>
      <c r="Z2449" s="2">
        <v>42173</v>
      </c>
      <c r="AA2449" s="1">
        <v>1.6875</v>
      </c>
      <c r="AC2449" s="2">
        <v>42174</v>
      </c>
      <c r="AD2449" s="1">
        <v>1.6175000000000002</v>
      </c>
      <c r="AF2449" s="2">
        <v>42618</v>
      </c>
      <c r="AG2449" s="1">
        <v>0.83343999999999996</v>
      </c>
      <c r="AI2449" s="2">
        <v>42151</v>
      </c>
      <c r="AJ2449" s="1">
        <v>2.5945</v>
      </c>
      <c r="AL2449" s="2">
        <v>42152</v>
      </c>
      <c r="AM2449" s="1">
        <v>2.1985000000000001</v>
      </c>
      <c r="AO2449" s="2">
        <v>42150</v>
      </c>
      <c r="AP2449" s="1">
        <v>0.86499999999999999</v>
      </c>
      <c r="AR2449" s="2">
        <v>42143</v>
      </c>
      <c r="AS2449" s="1">
        <v>0.47699999999999998</v>
      </c>
      <c r="AU2449" s="2">
        <v>42150</v>
      </c>
      <c r="AV2449" s="1">
        <v>1.347</v>
      </c>
      <c r="AX2449" s="2">
        <v>42149</v>
      </c>
      <c r="AY2449" s="1">
        <v>1.3431999999999999</v>
      </c>
      <c r="BA2449" s="116">
        <v>42150</v>
      </c>
      <c r="BB2449" s="1">
        <v>0.9</v>
      </c>
      <c r="BD2449" s="2">
        <v>42144</v>
      </c>
      <c r="BE2449" s="1">
        <v>0.10299999999999999</v>
      </c>
      <c r="BG2449" s="2">
        <v>42283</v>
      </c>
      <c r="BH2449" s="1">
        <v>2.0499999999999998</v>
      </c>
      <c r="BJ2449" s="2">
        <v>42283</v>
      </c>
      <c r="BK2449" s="1">
        <v>1.34</v>
      </c>
      <c r="BM2449" s="2">
        <v>42151</v>
      </c>
      <c r="BN2449" s="1">
        <v>0.36649999999999999</v>
      </c>
    </row>
    <row r="2450" spans="2:66">
      <c r="B2450" s="2">
        <v>42675</v>
      </c>
      <c r="C2450" s="1">
        <v>1.3900000000000001</v>
      </c>
      <c r="E2450" s="2">
        <v>42143</v>
      </c>
      <c r="F2450" s="1">
        <v>1.7069999999999999</v>
      </c>
      <c r="H2450" s="2">
        <v>42164</v>
      </c>
      <c r="I2450" s="1">
        <v>1.7330000000000001</v>
      </c>
      <c r="K2450" s="2">
        <v>42160</v>
      </c>
      <c r="L2450" s="1">
        <v>2.4660000000000002</v>
      </c>
      <c r="N2450" s="2">
        <v>42170</v>
      </c>
      <c r="O2450" s="1">
        <v>2.0339999999999998</v>
      </c>
      <c r="Q2450" s="2">
        <v>42181</v>
      </c>
      <c r="R2450" s="1">
        <v>2.2800000000000002</v>
      </c>
      <c r="T2450" s="2">
        <v>42187</v>
      </c>
      <c r="U2450" s="1">
        <v>2.0474999999999999</v>
      </c>
      <c r="W2450" s="2">
        <v>42186</v>
      </c>
      <c r="X2450" s="1">
        <v>1.8075000000000001</v>
      </c>
      <c r="Z2450" s="2">
        <v>42174</v>
      </c>
      <c r="AA2450" s="1">
        <v>1.6875</v>
      </c>
      <c r="AC2450" s="2">
        <v>42177</v>
      </c>
      <c r="AD2450" s="1">
        <v>1.625</v>
      </c>
      <c r="AF2450" s="2">
        <v>42619</v>
      </c>
      <c r="AG2450" s="1">
        <v>0.84067000000000003</v>
      </c>
      <c r="AI2450" s="2">
        <v>42152</v>
      </c>
      <c r="AJ2450" s="1">
        <v>2.6259999999999999</v>
      </c>
      <c r="AL2450" s="2">
        <v>42153</v>
      </c>
      <c r="AM2450" s="1">
        <v>2.1935000000000002</v>
      </c>
      <c r="AO2450" s="2">
        <v>42151</v>
      </c>
      <c r="AP2450" s="1">
        <v>0.871</v>
      </c>
      <c r="AR2450" s="2">
        <v>42144</v>
      </c>
      <c r="AS2450" s="1">
        <v>0.46899999999999997</v>
      </c>
      <c r="AU2450" s="2">
        <v>42151</v>
      </c>
      <c r="AV2450" s="1">
        <v>1.3494999999999999</v>
      </c>
      <c r="AX2450" s="2">
        <v>42150</v>
      </c>
      <c r="AY2450" s="1">
        <v>1.2894999999999999</v>
      </c>
      <c r="BA2450" s="116">
        <v>42151</v>
      </c>
      <c r="BB2450" s="1">
        <v>0.91059999999999997</v>
      </c>
      <c r="BD2450" s="2">
        <v>42145</v>
      </c>
      <c r="BE2450" s="1">
        <v>0.105</v>
      </c>
      <c r="BG2450" s="2">
        <v>42284</v>
      </c>
      <c r="BH2450" s="1">
        <v>2.08</v>
      </c>
      <c r="BJ2450" s="2">
        <v>42284</v>
      </c>
      <c r="BK2450" s="1">
        <v>1.37</v>
      </c>
      <c r="BM2450" s="2">
        <v>42152</v>
      </c>
      <c r="BN2450" s="1">
        <v>0.372</v>
      </c>
    </row>
    <row r="2451" spans="2:66">
      <c r="B2451" s="2">
        <v>42676</v>
      </c>
      <c r="C2451" s="1">
        <v>1.3900000000000001</v>
      </c>
      <c r="E2451" s="2">
        <v>42144</v>
      </c>
      <c r="F2451" s="1">
        <v>1.7</v>
      </c>
      <c r="H2451" s="2">
        <v>42165</v>
      </c>
      <c r="I2451" s="1">
        <v>1.78</v>
      </c>
      <c r="K2451" s="2">
        <v>42163</v>
      </c>
      <c r="L2451" s="1">
        <v>2.48</v>
      </c>
      <c r="N2451" s="2">
        <v>42171</v>
      </c>
      <c r="O2451" s="1">
        <v>2.04</v>
      </c>
      <c r="Q2451" s="2">
        <v>42184</v>
      </c>
      <c r="R2451" s="1">
        <v>2.25</v>
      </c>
      <c r="T2451" s="2">
        <v>42188</v>
      </c>
      <c r="U2451" s="1">
        <v>2.04</v>
      </c>
      <c r="W2451" s="2">
        <v>42187</v>
      </c>
      <c r="X2451" s="1">
        <v>1.835</v>
      </c>
      <c r="Z2451" s="2">
        <v>42177</v>
      </c>
      <c r="AA2451" s="1">
        <v>1.7075</v>
      </c>
      <c r="AC2451" s="2">
        <v>42178</v>
      </c>
      <c r="AD2451" s="1">
        <v>1.63</v>
      </c>
      <c r="AF2451" s="2">
        <v>42620</v>
      </c>
      <c r="AG2451" s="1">
        <v>0.83355999999999997</v>
      </c>
      <c r="AI2451" s="2">
        <v>42153</v>
      </c>
      <c r="AJ2451" s="1">
        <v>2.6269999999999998</v>
      </c>
      <c r="AL2451" s="2">
        <v>42156</v>
      </c>
      <c r="AM2451" s="1">
        <v>2.2410000000000001</v>
      </c>
      <c r="AO2451" s="2">
        <v>42152</v>
      </c>
      <c r="AP2451" s="1">
        <v>0.85399999999999998</v>
      </c>
      <c r="AR2451" s="2">
        <v>42145</v>
      </c>
      <c r="AS2451" s="1">
        <v>0.46700000000000003</v>
      </c>
      <c r="AU2451" s="2">
        <v>42152</v>
      </c>
      <c r="AV2451" s="1">
        <v>1.3248</v>
      </c>
      <c r="AX2451" s="2">
        <v>42151</v>
      </c>
      <c r="AY2451" s="1">
        <v>1.3057000000000001</v>
      </c>
      <c r="BA2451" s="116">
        <v>42152</v>
      </c>
      <c r="BB2451" s="1">
        <v>0.88600000000000001</v>
      </c>
      <c r="BD2451" s="2">
        <v>42146</v>
      </c>
      <c r="BE2451" s="1">
        <v>0.109</v>
      </c>
      <c r="BG2451" s="2">
        <v>42285</v>
      </c>
      <c r="BH2451" s="1">
        <v>2.12</v>
      </c>
      <c r="BJ2451" s="2">
        <v>42285</v>
      </c>
      <c r="BK2451" s="1">
        <v>1.4</v>
      </c>
      <c r="BM2451" s="2">
        <v>42153</v>
      </c>
      <c r="BN2451" s="1">
        <v>0.35</v>
      </c>
    </row>
    <row r="2452" spans="2:66">
      <c r="B2452" s="2">
        <v>42677</v>
      </c>
      <c r="C2452" s="1">
        <v>1.3900000000000001</v>
      </c>
      <c r="E2452" s="2">
        <v>42145</v>
      </c>
      <c r="F2452" s="1">
        <v>1.698</v>
      </c>
      <c r="H2452" s="2">
        <v>42166</v>
      </c>
      <c r="I2452" s="1">
        <v>1.7970000000000002</v>
      </c>
      <c r="K2452" s="2">
        <v>42164</v>
      </c>
      <c r="L2452" s="1">
        <v>2.4249999999999998</v>
      </c>
      <c r="N2452" s="2">
        <v>42172</v>
      </c>
      <c r="O2452" s="1">
        <v>2.097</v>
      </c>
      <c r="Q2452" s="2">
        <v>42185</v>
      </c>
      <c r="R2452" s="1">
        <v>2.2625000000000002</v>
      </c>
      <c r="T2452" s="2">
        <v>42191</v>
      </c>
      <c r="U2452" s="1">
        <v>2.0074999999999998</v>
      </c>
      <c r="W2452" s="2">
        <v>42188</v>
      </c>
      <c r="X2452" s="1">
        <v>1.8275000000000001</v>
      </c>
      <c r="Z2452" s="2">
        <v>42178</v>
      </c>
      <c r="AA2452" s="1">
        <v>1.7175</v>
      </c>
      <c r="AC2452" s="2">
        <v>42179</v>
      </c>
      <c r="AD2452" s="1">
        <v>1.63</v>
      </c>
      <c r="AF2452" s="2">
        <v>42621</v>
      </c>
      <c r="AG2452" s="1">
        <v>0.84543999999999997</v>
      </c>
      <c r="AI2452" s="2">
        <v>42156</v>
      </c>
      <c r="AJ2452" s="1">
        <v>2.6625000000000001</v>
      </c>
      <c r="AL2452" s="2">
        <v>42157</v>
      </c>
      <c r="AM2452" s="1">
        <v>2.3170000000000002</v>
      </c>
      <c r="AO2452" s="2">
        <v>42153</v>
      </c>
      <c r="AP2452" s="1">
        <v>0.83919999999999995</v>
      </c>
      <c r="AR2452" s="2">
        <v>42146</v>
      </c>
      <c r="AS2452" s="1">
        <v>0.49399999999999999</v>
      </c>
      <c r="AU2452" s="2">
        <v>42153</v>
      </c>
      <c r="AV2452" s="1">
        <v>1.2876000000000001</v>
      </c>
      <c r="AX2452" s="2">
        <v>42152</v>
      </c>
      <c r="AY2452" s="1">
        <v>1.2767999999999999</v>
      </c>
      <c r="BA2452" s="116">
        <v>42153</v>
      </c>
      <c r="BB2452" s="1">
        <v>0.85250000000000004</v>
      </c>
      <c r="BD2452" s="2">
        <v>42149</v>
      </c>
      <c r="BE2452" s="1">
        <v>0.11</v>
      </c>
      <c r="BG2452" s="2">
        <v>42286</v>
      </c>
      <c r="BH2452" s="1">
        <v>2.12</v>
      </c>
      <c r="BJ2452" s="2">
        <v>42286</v>
      </c>
      <c r="BK2452" s="1">
        <v>1.41</v>
      </c>
      <c r="BM2452" s="2">
        <v>42156</v>
      </c>
      <c r="BN2452" s="1">
        <v>0.39500000000000002</v>
      </c>
    </row>
    <row r="2453" spans="2:66">
      <c r="B2453" s="2">
        <v>42678</v>
      </c>
      <c r="C2453" s="1">
        <v>1.3900000000000001</v>
      </c>
      <c r="E2453" s="2">
        <v>42146</v>
      </c>
      <c r="F2453" s="1">
        <v>1.7069999999999999</v>
      </c>
      <c r="H2453" s="2">
        <v>42167</v>
      </c>
      <c r="I2453" s="1">
        <v>1.7650000000000001</v>
      </c>
      <c r="K2453" s="2">
        <v>42165</v>
      </c>
      <c r="L2453" s="1">
        <v>2.4670000000000001</v>
      </c>
      <c r="N2453" s="2">
        <v>42173</v>
      </c>
      <c r="O2453" s="1">
        <v>2.052</v>
      </c>
      <c r="Q2453" s="2">
        <v>42186</v>
      </c>
      <c r="R2453" s="1">
        <v>2.2850000000000001</v>
      </c>
      <c r="T2453" s="2">
        <v>42192</v>
      </c>
      <c r="U2453" s="1">
        <v>2.0125000000000002</v>
      </c>
      <c r="W2453" s="2">
        <v>42191</v>
      </c>
      <c r="X2453" s="1">
        <v>1.8125</v>
      </c>
      <c r="Z2453" s="2">
        <v>42179</v>
      </c>
      <c r="AA2453" s="1">
        <v>1.7149999999999999</v>
      </c>
      <c r="AC2453" s="2">
        <v>42180</v>
      </c>
      <c r="AD2453" s="1">
        <v>1.625</v>
      </c>
      <c r="AF2453" s="2">
        <v>42622</v>
      </c>
      <c r="AG2453" s="1">
        <v>0.85221999999999998</v>
      </c>
      <c r="AI2453" s="2">
        <v>42157</v>
      </c>
      <c r="AJ2453" s="1">
        <v>2.7395</v>
      </c>
      <c r="AL2453" s="2">
        <v>42158</v>
      </c>
      <c r="AM2453" s="1">
        <v>2.4234999999999998</v>
      </c>
      <c r="AO2453" s="2">
        <v>42156</v>
      </c>
      <c r="AP2453" s="1">
        <v>0.87409999999999999</v>
      </c>
      <c r="AR2453" s="2">
        <v>42149</v>
      </c>
      <c r="AS2453" s="1">
        <v>0.49399999999999999</v>
      </c>
      <c r="AU2453" s="2">
        <v>42156</v>
      </c>
      <c r="AV2453" s="1">
        <v>1.3325</v>
      </c>
      <c r="AX2453" s="2">
        <v>42153</v>
      </c>
      <c r="AY2453" s="1">
        <v>1.2410000000000001</v>
      </c>
      <c r="BA2453" s="116">
        <v>42156</v>
      </c>
      <c r="BB2453" s="1">
        <v>0.90449999999999997</v>
      </c>
      <c r="BD2453" s="2">
        <v>42150</v>
      </c>
      <c r="BE2453" s="1">
        <v>0.1023</v>
      </c>
      <c r="BG2453" s="2">
        <v>42290</v>
      </c>
      <c r="BH2453" s="1">
        <v>2.06</v>
      </c>
      <c r="BJ2453" s="2">
        <v>42290</v>
      </c>
      <c r="BK2453" s="1">
        <v>1.3599999999999999</v>
      </c>
      <c r="BM2453" s="2">
        <v>42157</v>
      </c>
      <c r="BN2453" s="1">
        <v>0.43099999999999999</v>
      </c>
    </row>
    <row r="2454" spans="2:66">
      <c r="B2454" s="2">
        <v>42681</v>
      </c>
      <c r="C2454" s="1">
        <v>1.3900000000000001</v>
      </c>
      <c r="E2454" s="2">
        <v>42150</v>
      </c>
      <c r="F2454" s="1">
        <v>1.7069999999999999</v>
      </c>
      <c r="H2454" s="2">
        <v>42170</v>
      </c>
      <c r="I2454" s="1">
        <v>1.7610000000000001</v>
      </c>
      <c r="K2454" s="2">
        <v>42166</v>
      </c>
      <c r="L2454" s="1">
        <v>2.532</v>
      </c>
      <c r="N2454" s="2">
        <v>42174</v>
      </c>
      <c r="O2454" s="1">
        <v>2.0150000000000001</v>
      </c>
      <c r="Q2454" s="2">
        <v>42187</v>
      </c>
      <c r="R2454" s="1">
        <v>2.335</v>
      </c>
      <c r="T2454" s="2">
        <v>42193</v>
      </c>
      <c r="U2454" s="1">
        <v>1.9775</v>
      </c>
      <c r="W2454" s="2">
        <v>42192</v>
      </c>
      <c r="X2454" s="1">
        <v>1.8075000000000001</v>
      </c>
      <c r="Z2454" s="2">
        <v>42180</v>
      </c>
      <c r="AA2454" s="1">
        <v>1.7075</v>
      </c>
      <c r="AC2454" s="2">
        <v>42181</v>
      </c>
      <c r="AD2454" s="1">
        <v>1.6225000000000001</v>
      </c>
      <c r="AF2454" s="2">
        <v>42625</v>
      </c>
      <c r="AG2454" s="1">
        <v>0.85577999999999999</v>
      </c>
      <c r="AI2454" s="2">
        <v>42158</v>
      </c>
      <c r="AJ2454" s="1">
        <v>2.843</v>
      </c>
      <c r="AL2454" s="2">
        <v>42159</v>
      </c>
      <c r="AM2454" s="1">
        <v>2.37</v>
      </c>
      <c r="AO2454" s="2">
        <v>42157</v>
      </c>
      <c r="AP2454" s="1">
        <v>0.877</v>
      </c>
      <c r="AR2454" s="2">
        <v>42150</v>
      </c>
      <c r="AS2454" s="1">
        <v>0.495</v>
      </c>
      <c r="AU2454" s="2">
        <v>42157</v>
      </c>
      <c r="AV2454" s="1">
        <v>1.4595</v>
      </c>
      <c r="AX2454" s="2">
        <v>42156</v>
      </c>
      <c r="AY2454" s="1">
        <v>1.288</v>
      </c>
      <c r="BA2454" s="116">
        <v>42157</v>
      </c>
      <c r="BB2454" s="1">
        <v>1.0189999999999999</v>
      </c>
      <c r="BD2454" s="2">
        <v>42151</v>
      </c>
      <c r="BE2454" s="1">
        <v>9.8000000000000004E-2</v>
      </c>
      <c r="BG2454" s="2">
        <v>42291</v>
      </c>
      <c r="BH2454" s="1">
        <v>1.99</v>
      </c>
      <c r="BJ2454" s="2">
        <v>42291</v>
      </c>
      <c r="BK2454" s="1">
        <v>1.29</v>
      </c>
      <c r="BM2454" s="2">
        <v>42158</v>
      </c>
      <c r="BN2454" s="1">
        <v>0.55400000000000005</v>
      </c>
    </row>
    <row r="2455" spans="2:66">
      <c r="B2455" s="2">
        <v>42682</v>
      </c>
      <c r="C2455" s="1">
        <v>1.3900000000000001</v>
      </c>
      <c r="E2455" s="2">
        <v>42151</v>
      </c>
      <c r="F2455" s="1">
        <v>1.7</v>
      </c>
      <c r="H2455" s="2">
        <v>42171</v>
      </c>
      <c r="I2455" s="1">
        <v>1.7650000000000001</v>
      </c>
      <c r="K2455" s="2">
        <v>42167</v>
      </c>
      <c r="L2455" s="1">
        <v>2.456</v>
      </c>
      <c r="N2455" s="2">
        <v>42177</v>
      </c>
      <c r="O2455" s="1">
        <v>2.06</v>
      </c>
      <c r="Q2455" s="2">
        <v>42188</v>
      </c>
      <c r="R2455" s="1">
        <v>2.3275000000000001</v>
      </c>
      <c r="T2455" s="2">
        <v>42194</v>
      </c>
      <c r="U2455" s="1">
        <v>1.9824999999999999</v>
      </c>
      <c r="W2455" s="2">
        <v>42193</v>
      </c>
      <c r="X2455" s="1">
        <v>1.7749999999999999</v>
      </c>
      <c r="Z2455" s="2">
        <v>42181</v>
      </c>
      <c r="AA2455" s="1">
        <v>1.7</v>
      </c>
      <c r="AC2455" s="2">
        <v>42184</v>
      </c>
      <c r="AD2455" s="1">
        <v>1.6175000000000002</v>
      </c>
      <c r="AF2455" s="2">
        <v>42626</v>
      </c>
      <c r="AG2455" s="1">
        <v>0.85028000000000004</v>
      </c>
      <c r="AI2455" s="2">
        <v>42159</v>
      </c>
      <c r="AJ2455" s="1">
        <v>2.7970000000000002</v>
      </c>
      <c r="AL2455" s="2">
        <v>42160</v>
      </c>
      <c r="AM2455" s="1">
        <v>2.472</v>
      </c>
      <c r="AO2455" s="2">
        <v>42158</v>
      </c>
      <c r="AP2455" s="1">
        <v>0.90049999999999997</v>
      </c>
      <c r="AR2455" s="2">
        <v>42151</v>
      </c>
      <c r="AS2455" s="1">
        <v>0.498</v>
      </c>
      <c r="AU2455" s="2">
        <v>42158</v>
      </c>
      <c r="AV2455" s="1">
        <v>1.63</v>
      </c>
      <c r="AX2455" s="2">
        <v>42157</v>
      </c>
      <c r="AY2455" s="1">
        <v>1.417</v>
      </c>
      <c r="BA2455" s="116">
        <v>42158</v>
      </c>
      <c r="BB2455" s="1">
        <v>1.1779999999999999</v>
      </c>
      <c r="BD2455" s="2">
        <v>42152</v>
      </c>
      <c r="BE2455" s="1">
        <v>0.10299999999999999</v>
      </c>
      <c r="BG2455" s="2">
        <v>42292</v>
      </c>
      <c r="BH2455" s="1">
        <v>2.04</v>
      </c>
      <c r="BJ2455" s="2">
        <v>42292</v>
      </c>
      <c r="BK2455" s="1">
        <v>1.34</v>
      </c>
      <c r="BM2455" s="2">
        <v>42159</v>
      </c>
      <c r="BN2455" s="1">
        <v>0.495</v>
      </c>
    </row>
    <row r="2456" spans="2:66">
      <c r="B2456" s="2">
        <v>42683</v>
      </c>
      <c r="C2456" s="1">
        <v>1.3900000000000001</v>
      </c>
      <c r="E2456" s="2">
        <v>42152</v>
      </c>
      <c r="F2456" s="1">
        <v>1.702</v>
      </c>
      <c r="H2456" s="2">
        <v>42172</v>
      </c>
      <c r="I2456" s="1">
        <v>1.8010000000000002</v>
      </c>
      <c r="K2456" s="2">
        <v>42170</v>
      </c>
      <c r="L2456" s="1">
        <v>2.4969999999999999</v>
      </c>
      <c r="N2456" s="2">
        <v>42178</v>
      </c>
      <c r="O2456" s="1">
        <v>2.06</v>
      </c>
      <c r="Q2456" s="2">
        <v>42191</v>
      </c>
      <c r="R2456" s="1">
        <v>2.2875000000000001</v>
      </c>
      <c r="T2456" s="2">
        <v>42195</v>
      </c>
      <c r="U2456" s="1">
        <v>1.9824999999999999</v>
      </c>
      <c r="W2456" s="2">
        <v>42194</v>
      </c>
      <c r="X2456" s="1">
        <v>1.78</v>
      </c>
      <c r="Z2456" s="2">
        <v>42184</v>
      </c>
      <c r="AA2456" s="1">
        <v>1.6800000000000002</v>
      </c>
      <c r="AC2456" s="2">
        <v>42185</v>
      </c>
      <c r="AD2456" s="1">
        <v>1.62</v>
      </c>
      <c r="AF2456" s="2">
        <v>42627</v>
      </c>
      <c r="AG2456" s="1">
        <v>0.85389000000000004</v>
      </c>
      <c r="AI2456" s="2">
        <v>42160</v>
      </c>
      <c r="AJ2456" s="1">
        <v>2.8780000000000001</v>
      </c>
      <c r="AL2456" s="2">
        <v>42163</v>
      </c>
      <c r="AM2456" s="1">
        <v>2.4390000000000001</v>
      </c>
      <c r="AO2456" s="2">
        <v>42159</v>
      </c>
      <c r="AP2456" s="1">
        <v>0.89749999999999996</v>
      </c>
      <c r="AR2456" s="2">
        <v>42152</v>
      </c>
      <c r="AS2456" s="1">
        <v>0.49</v>
      </c>
      <c r="AU2456" s="2">
        <v>42159</v>
      </c>
      <c r="AV2456" s="1">
        <v>1.5669999999999999</v>
      </c>
      <c r="AX2456" s="2">
        <v>42158</v>
      </c>
      <c r="AY2456" s="1">
        <v>1.5939999999999999</v>
      </c>
      <c r="BA2456" s="116">
        <v>42159</v>
      </c>
      <c r="BB2456" s="1">
        <v>1.1174999999999999</v>
      </c>
      <c r="BD2456" s="2">
        <v>42153</v>
      </c>
      <c r="BE2456" s="1">
        <v>0.10100000000000001</v>
      </c>
      <c r="BG2456" s="2">
        <v>42293</v>
      </c>
      <c r="BH2456" s="1">
        <v>2.04</v>
      </c>
      <c r="BJ2456" s="2">
        <v>42293</v>
      </c>
      <c r="BK2456" s="1">
        <v>1.3599999999999999</v>
      </c>
      <c r="BM2456" s="2">
        <v>42160</v>
      </c>
      <c r="BN2456" s="1">
        <v>0.51319999999999999</v>
      </c>
    </row>
    <row r="2457" spans="2:66">
      <c r="B2457" s="2">
        <v>42684</v>
      </c>
      <c r="C2457" s="1">
        <v>1.3900000000000001</v>
      </c>
      <c r="E2457" s="2">
        <v>42153</v>
      </c>
      <c r="F2457" s="1">
        <v>1.6930000000000001</v>
      </c>
      <c r="H2457" s="2">
        <v>42173</v>
      </c>
      <c r="I2457" s="1">
        <v>1.7789999999999999</v>
      </c>
      <c r="K2457" s="2">
        <v>42171</v>
      </c>
      <c r="L2457" s="1">
        <v>2.5070000000000001</v>
      </c>
      <c r="N2457" s="2">
        <v>42179</v>
      </c>
      <c r="O2457" s="1">
        <v>2.077</v>
      </c>
      <c r="Q2457" s="2">
        <v>42192</v>
      </c>
      <c r="R2457" s="1">
        <v>2.3125</v>
      </c>
      <c r="T2457" s="2">
        <v>42198</v>
      </c>
      <c r="U2457" s="1">
        <v>1.9925000000000002</v>
      </c>
      <c r="W2457" s="2">
        <v>42195</v>
      </c>
      <c r="X2457" s="1">
        <v>1.7749999999999999</v>
      </c>
      <c r="Z2457" s="2">
        <v>42185</v>
      </c>
      <c r="AA2457" s="1">
        <v>1.6850000000000001</v>
      </c>
      <c r="AC2457" s="2">
        <v>42186</v>
      </c>
      <c r="AD2457" s="1">
        <v>1.625</v>
      </c>
      <c r="AF2457" s="2">
        <v>42628</v>
      </c>
      <c r="AG2457" s="1">
        <v>0.85655999999999999</v>
      </c>
      <c r="AI2457" s="2">
        <v>42163</v>
      </c>
      <c r="AJ2457" s="1">
        <v>2.8734999999999999</v>
      </c>
      <c r="AL2457" s="2">
        <v>42164</v>
      </c>
      <c r="AM2457" s="1">
        <v>2.4950000000000001</v>
      </c>
      <c r="AO2457" s="2">
        <v>42160</v>
      </c>
      <c r="AP2457" s="1">
        <v>0.94850000000000001</v>
      </c>
      <c r="AR2457" s="2">
        <v>42153</v>
      </c>
      <c r="AS2457" s="1">
        <v>0.47949999999999998</v>
      </c>
      <c r="AU2457" s="2">
        <v>42160</v>
      </c>
      <c r="AV2457" s="1">
        <v>1.603</v>
      </c>
      <c r="AX2457" s="2">
        <v>42159</v>
      </c>
      <c r="AY2457" s="1">
        <v>1.5325</v>
      </c>
      <c r="BA2457" s="116">
        <v>42160</v>
      </c>
      <c r="BB2457" s="1">
        <v>1.141</v>
      </c>
      <c r="BD2457" s="2">
        <v>42156</v>
      </c>
      <c r="BE2457" s="1">
        <v>0.106</v>
      </c>
      <c r="BG2457" s="2">
        <v>42296</v>
      </c>
      <c r="BH2457" s="1">
        <v>2.04</v>
      </c>
      <c r="BJ2457" s="2">
        <v>42296</v>
      </c>
      <c r="BK2457" s="1">
        <v>1.35</v>
      </c>
      <c r="BM2457" s="2">
        <v>42163</v>
      </c>
      <c r="BN2457" s="1">
        <v>0.54100000000000004</v>
      </c>
    </row>
    <row r="2458" spans="2:66">
      <c r="B2458" s="2">
        <v>42685</v>
      </c>
      <c r="C2458" s="1">
        <v>1.3900000000000001</v>
      </c>
      <c r="E2458" s="2">
        <v>42156</v>
      </c>
      <c r="F2458" s="1">
        <v>1.6879999999999999</v>
      </c>
      <c r="H2458" s="2">
        <v>42174</v>
      </c>
      <c r="I2458" s="1">
        <v>1.7749999999999999</v>
      </c>
      <c r="K2458" s="2">
        <v>42172</v>
      </c>
      <c r="L2458" s="1">
        <v>2.556</v>
      </c>
      <c r="N2458" s="2">
        <v>42180</v>
      </c>
      <c r="O2458" s="1">
        <v>2.1</v>
      </c>
      <c r="Q2458" s="2">
        <v>42193</v>
      </c>
      <c r="R2458" s="1">
        <v>2.27</v>
      </c>
      <c r="T2458" s="2">
        <v>42199</v>
      </c>
      <c r="U2458" s="1">
        <v>2</v>
      </c>
      <c r="W2458" s="2">
        <v>42198</v>
      </c>
      <c r="X2458" s="1">
        <v>1.7753000000000001</v>
      </c>
      <c r="Z2458" s="2">
        <v>42186</v>
      </c>
      <c r="AA2458" s="1">
        <v>1.6949999999999998</v>
      </c>
      <c r="AC2458" s="2">
        <v>42187</v>
      </c>
      <c r="AD2458" s="1">
        <v>1.6274999999999999</v>
      </c>
      <c r="AF2458" s="2">
        <v>42629</v>
      </c>
      <c r="AG2458" s="1">
        <v>0.85711000000000004</v>
      </c>
      <c r="AI2458" s="2">
        <v>42164</v>
      </c>
      <c r="AJ2458" s="1">
        <v>2.9220000000000002</v>
      </c>
      <c r="AL2458" s="2">
        <v>42165</v>
      </c>
      <c r="AM2458" s="1">
        <v>2.54</v>
      </c>
      <c r="AO2458" s="2">
        <v>42163</v>
      </c>
      <c r="AP2458" s="1">
        <v>0.93049999999999999</v>
      </c>
      <c r="AR2458" s="2">
        <v>42156</v>
      </c>
      <c r="AS2458" s="1">
        <v>0.495</v>
      </c>
      <c r="AU2458" s="2">
        <v>42163</v>
      </c>
      <c r="AV2458" s="1">
        <v>1.65</v>
      </c>
      <c r="AX2458" s="2">
        <v>42160</v>
      </c>
      <c r="AY2458" s="1">
        <v>1.5680000000000001</v>
      </c>
      <c r="BA2458" s="116">
        <v>42163</v>
      </c>
      <c r="BB2458" s="1">
        <v>1.1884999999999999</v>
      </c>
      <c r="BD2458" s="2">
        <v>42157</v>
      </c>
      <c r="BE2458" s="1">
        <v>0.111</v>
      </c>
      <c r="BG2458" s="2">
        <v>42297</v>
      </c>
      <c r="BH2458" s="1">
        <v>2.08</v>
      </c>
      <c r="BJ2458" s="2">
        <v>42297</v>
      </c>
      <c r="BK2458" s="1">
        <v>1.4</v>
      </c>
      <c r="BM2458" s="2">
        <v>42164</v>
      </c>
      <c r="BN2458" s="1">
        <v>0.58299999999999996</v>
      </c>
    </row>
    <row r="2459" spans="2:66">
      <c r="B2459" s="2">
        <v>42688</v>
      </c>
      <c r="C2459" s="1">
        <v>1.3900000000000001</v>
      </c>
      <c r="E2459" s="2">
        <v>42157</v>
      </c>
      <c r="F2459" s="1">
        <v>1.667</v>
      </c>
      <c r="H2459" s="2">
        <v>42177</v>
      </c>
      <c r="I2459" s="1">
        <v>1.79</v>
      </c>
      <c r="K2459" s="2">
        <v>42173</v>
      </c>
      <c r="L2459" s="1">
        <v>2.5110000000000001</v>
      </c>
      <c r="N2459" s="2">
        <v>42181</v>
      </c>
      <c r="O2459" s="1">
        <v>2.1</v>
      </c>
      <c r="Q2459" s="2">
        <v>42194</v>
      </c>
      <c r="R2459" s="1">
        <v>2.27</v>
      </c>
      <c r="T2459" s="2">
        <v>42200</v>
      </c>
      <c r="U2459" s="1">
        <v>1.9925000000000002</v>
      </c>
      <c r="W2459" s="2">
        <v>42199</v>
      </c>
      <c r="X2459" s="1">
        <v>1.78</v>
      </c>
      <c r="Z2459" s="2">
        <v>42187</v>
      </c>
      <c r="AA2459" s="1">
        <v>1.71</v>
      </c>
      <c r="AC2459" s="2">
        <v>42188</v>
      </c>
      <c r="AD2459" s="1">
        <v>1.6274999999999999</v>
      </c>
      <c r="AF2459" s="2">
        <v>42632</v>
      </c>
      <c r="AG2459" s="1">
        <v>0.86067000000000005</v>
      </c>
      <c r="AI2459" s="2">
        <v>42165</v>
      </c>
      <c r="AJ2459" s="1">
        <v>2.9655</v>
      </c>
      <c r="AL2459" s="2">
        <v>42166</v>
      </c>
      <c r="AM2459" s="1">
        <v>2.4359999999999999</v>
      </c>
      <c r="AO2459" s="2">
        <v>42164</v>
      </c>
      <c r="AP2459" s="1">
        <v>0.95799999999999996</v>
      </c>
      <c r="AR2459" s="2">
        <v>42157</v>
      </c>
      <c r="AS2459" s="1">
        <v>0.49249999999999999</v>
      </c>
      <c r="AU2459" s="2">
        <v>42164</v>
      </c>
      <c r="AV2459" s="1">
        <v>1.7330000000000001</v>
      </c>
      <c r="AX2459" s="2">
        <v>42163</v>
      </c>
      <c r="AY2459" s="1">
        <v>1.6160000000000001</v>
      </c>
      <c r="BA2459" s="116">
        <v>42164</v>
      </c>
      <c r="BB2459" s="1">
        <v>1.2695000000000001</v>
      </c>
      <c r="BD2459" s="2">
        <v>42158</v>
      </c>
      <c r="BE2459" s="1">
        <v>0.127</v>
      </c>
      <c r="BG2459" s="2">
        <v>42298</v>
      </c>
      <c r="BH2459" s="1">
        <v>2.04</v>
      </c>
      <c r="BJ2459" s="2">
        <v>42298</v>
      </c>
      <c r="BK2459" s="1">
        <v>1.37</v>
      </c>
      <c r="BM2459" s="2">
        <v>42165</v>
      </c>
      <c r="BN2459" s="1">
        <v>0.58420000000000005</v>
      </c>
    </row>
    <row r="2460" spans="2:66">
      <c r="B2460" s="2">
        <v>42689</v>
      </c>
      <c r="C2460" s="1">
        <v>1.3900000000000001</v>
      </c>
      <c r="E2460" s="2">
        <v>42158</v>
      </c>
      <c r="F2460" s="1">
        <v>1.663</v>
      </c>
      <c r="H2460" s="2">
        <v>42178</v>
      </c>
      <c r="I2460" s="1">
        <v>1.7970000000000002</v>
      </c>
      <c r="K2460" s="2">
        <v>42174</v>
      </c>
      <c r="L2460" s="1">
        <v>2.4449999999999998</v>
      </c>
      <c r="N2460" s="2">
        <v>42184</v>
      </c>
      <c r="O2460" s="1">
        <v>2.0699999999999998</v>
      </c>
      <c r="Q2460" s="2">
        <v>42195</v>
      </c>
      <c r="R2460" s="1">
        <v>2.2675000000000001</v>
      </c>
      <c r="T2460" s="2">
        <v>42201</v>
      </c>
      <c r="U2460" s="1">
        <v>1.9725000000000001</v>
      </c>
      <c r="W2460" s="2">
        <v>42200</v>
      </c>
      <c r="X2460" s="1">
        <v>1.7774999999999999</v>
      </c>
      <c r="Z2460" s="2">
        <v>42188</v>
      </c>
      <c r="AA2460" s="1">
        <v>1.7025000000000001</v>
      </c>
      <c r="AC2460" s="2">
        <v>42191</v>
      </c>
      <c r="AD2460" s="1">
        <v>1.625</v>
      </c>
      <c r="AF2460" s="2">
        <v>42633</v>
      </c>
      <c r="AG2460" s="1">
        <v>0.86589000000000005</v>
      </c>
      <c r="AI2460" s="2">
        <v>42166</v>
      </c>
      <c r="AJ2460" s="1">
        <v>2.8494999999999999</v>
      </c>
      <c r="AL2460" s="2">
        <v>42167</v>
      </c>
      <c r="AM2460" s="1">
        <v>2.4493999999999998</v>
      </c>
      <c r="AO2460" s="2">
        <v>42165</v>
      </c>
      <c r="AP2460" s="1">
        <v>0.96899999999999997</v>
      </c>
      <c r="AR2460" s="2">
        <v>42158</v>
      </c>
      <c r="AS2460" s="1">
        <v>0.4995</v>
      </c>
      <c r="AU2460" s="2">
        <v>42165</v>
      </c>
      <c r="AV2460" s="1">
        <v>1.7829999999999999</v>
      </c>
      <c r="AX2460" s="2">
        <v>42164</v>
      </c>
      <c r="AY2460" s="1">
        <v>1.7073</v>
      </c>
      <c r="BA2460" s="116">
        <v>42165</v>
      </c>
      <c r="BB2460" s="1">
        <v>1.3009999999999999</v>
      </c>
      <c r="BD2460" s="2">
        <v>42159</v>
      </c>
      <c r="BE2460" s="1">
        <v>0.127</v>
      </c>
      <c r="BG2460" s="2">
        <v>42299</v>
      </c>
      <c r="BH2460" s="1">
        <v>2.04</v>
      </c>
      <c r="BJ2460" s="2">
        <v>42299</v>
      </c>
      <c r="BK2460" s="1">
        <v>1.3599999999999999</v>
      </c>
      <c r="BM2460" s="2">
        <v>42166</v>
      </c>
      <c r="BN2460" s="1">
        <v>0.54410000000000003</v>
      </c>
    </row>
    <row r="2461" spans="2:66">
      <c r="B2461" s="2">
        <v>42690</v>
      </c>
      <c r="C2461" s="1">
        <v>1.3900000000000001</v>
      </c>
      <c r="E2461" s="2">
        <v>42159</v>
      </c>
      <c r="F2461" s="1">
        <v>1.6619999999999999</v>
      </c>
      <c r="H2461" s="2">
        <v>42179</v>
      </c>
      <c r="I2461" s="1">
        <v>1.81</v>
      </c>
      <c r="K2461" s="2">
        <v>42177</v>
      </c>
      <c r="L2461" s="1">
        <v>2.5070000000000001</v>
      </c>
      <c r="N2461" s="2">
        <v>42185</v>
      </c>
      <c r="O2461" s="1">
        <v>2.0699999999999998</v>
      </c>
      <c r="Q2461" s="2">
        <v>42198</v>
      </c>
      <c r="R2461" s="1">
        <v>2.2749999999999999</v>
      </c>
      <c r="T2461" s="2">
        <v>42202</v>
      </c>
      <c r="U2461" s="1">
        <v>1.9550000000000001</v>
      </c>
      <c r="W2461" s="2">
        <v>42201</v>
      </c>
      <c r="X2461" s="1">
        <v>1.77</v>
      </c>
      <c r="Z2461" s="2">
        <v>42191</v>
      </c>
      <c r="AA2461" s="1">
        <v>1.6924999999999999</v>
      </c>
      <c r="AC2461" s="2">
        <v>42192</v>
      </c>
      <c r="AD2461" s="1">
        <v>1.6225000000000001</v>
      </c>
      <c r="AF2461" s="2">
        <v>42634</v>
      </c>
      <c r="AG2461" s="1">
        <v>0.86333000000000004</v>
      </c>
      <c r="AI2461" s="2">
        <v>42167</v>
      </c>
      <c r="AJ2461" s="1">
        <v>2.8609999999999998</v>
      </c>
      <c r="AL2461" s="2">
        <v>42170</v>
      </c>
      <c r="AM2461" s="1">
        <v>2.4144999999999999</v>
      </c>
      <c r="AO2461" s="2">
        <v>42166</v>
      </c>
      <c r="AP2461" s="1">
        <v>0.96599999999999997</v>
      </c>
      <c r="AR2461" s="2">
        <v>42159</v>
      </c>
      <c r="AS2461" s="1">
        <v>0.50449999999999995</v>
      </c>
      <c r="AU2461" s="2">
        <v>42166</v>
      </c>
      <c r="AV2461" s="1">
        <v>1.6539999999999999</v>
      </c>
      <c r="AX2461" s="2">
        <v>42165</v>
      </c>
      <c r="AY2461" s="1">
        <v>1.7446999999999999</v>
      </c>
      <c r="BA2461" s="116">
        <v>42166</v>
      </c>
      <c r="BB2461" s="1">
        <v>1.1819999999999999</v>
      </c>
      <c r="BD2461" s="2">
        <v>42160</v>
      </c>
      <c r="BE2461" s="1">
        <v>0.129</v>
      </c>
      <c r="BG2461" s="2">
        <v>42300</v>
      </c>
      <c r="BH2461" s="1">
        <v>2.09</v>
      </c>
      <c r="BJ2461" s="2">
        <v>42300</v>
      </c>
      <c r="BK2461" s="1">
        <v>1.43</v>
      </c>
      <c r="BM2461" s="2">
        <v>42167</v>
      </c>
      <c r="BN2461" s="1">
        <v>0.55700000000000005</v>
      </c>
    </row>
    <row r="2462" spans="2:66">
      <c r="B2462" s="2">
        <v>42691</v>
      </c>
      <c r="C2462" s="1">
        <v>1.4</v>
      </c>
      <c r="E2462" s="2">
        <v>42160</v>
      </c>
      <c r="F2462" s="1">
        <v>1.6579999999999999</v>
      </c>
      <c r="H2462" s="2">
        <v>42180</v>
      </c>
      <c r="I2462" s="1">
        <v>1.8199999999999998</v>
      </c>
      <c r="K2462" s="2">
        <v>42178</v>
      </c>
      <c r="L2462" s="1">
        <v>2.48</v>
      </c>
      <c r="N2462" s="2">
        <v>42186</v>
      </c>
      <c r="O2462" s="1">
        <v>2.0819999999999999</v>
      </c>
      <c r="Q2462" s="2">
        <v>42199</v>
      </c>
      <c r="R2462" s="1">
        <v>2.29</v>
      </c>
      <c r="T2462" s="2">
        <v>42205</v>
      </c>
      <c r="U2462" s="1">
        <v>1.9424999999999999</v>
      </c>
      <c r="W2462" s="2">
        <v>42202</v>
      </c>
      <c r="X2462" s="1">
        <v>1.7549999999999999</v>
      </c>
      <c r="Z2462" s="2">
        <v>42192</v>
      </c>
      <c r="AA2462" s="1">
        <v>1.6975</v>
      </c>
      <c r="AC2462" s="2">
        <v>42193</v>
      </c>
      <c r="AD2462" s="1">
        <v>1.615</v>
      </c>
      <c r="AF2462" s="2">
        <v>42635</v>
      </c>
      <c r="AG2462" s="1">
        <v>0.85672000000000004</v>
      </c>
      <c r="AI2462" s="2">
        <v>42170</v>
      </c>
      <c r="AJ2462" s="1">
        <v>2.8384999999999998</v>
      </c>
      <c r="AL2462" s="2">
        <v>42171</v>
      </c>
      <c r="AM2462" s="1">
        <v>2.3765000000000001</v>
      </c>
      <c r="AO2462" s="2">
        <v>42167</v>
      </c>
      <c r="AP2462" s="1">
        <v>0.98060000000000003</v>
      </c>
      <c r="AR2462" s="2">
        <v>42160</v>
      </c>
      <c r="AS2462" s="1">
        <v>0.53500000000000003</v>
      </c>
      <c r="AU2462" s="2">
        <v>42167</v>
      </c>
      <c r="AV2462" s="1">
        <v>1.6619999999999999</v>
      </c>
      <c r="AX2462" s="2">
        <v>42166</v>
      </c>
      <c r="AY2462" s="1">
        <v>1.627</v>
      </c>
      <c r="BA2462" s="116">
        <v>42167</v>
      </c>
      <c r="BB2462" s="1">
        <v>1.1910000000000001</v>
      </c>
      <c r="BD2462" s="2">
        <v>42163</v>
      </c>
      <c r="BE2462" s="1">
        <v>0.14799999999999999</v>
      </c>
      <c r="BG2462" s="2">
        <v>42303</v>
      </c>
      <c r="BH2462" s="1">
        <v>2.0699999999999998</v>
      </c>
      <c r="BJ2462" s="2">
        <v>42303</v>
      </c>
      <c r="BK2462" s="1">
        <v>1.41</v>
      </c>
      <c r="BM2462" s="2">
        <v>42170</v>
      </c>
      <c r="BN2462" s="1">
        <v>0.5585</v>
      </c>
    </row>
    <row r="2463" spans="2:66">
      <c r="B2463" s="2">
        <v>42692</v>
      </c>
      <c r="C2463" s="1">
        <v>1.4</v>
      </c>
      <c r="E2463" s="2">
        <v>42163</v>
      </c>
      <c r="F2463" s="1">
        <v>1.637</v>
      </c>
      <c r="H2463" s="2">
        <v>42181</v>
      </c>
      <c r="I2463" s="1">
        <v>1.819</v>
      </c>
      <c r="K2463" s="2">
        <v>42179</v>
      </c>
      <c r="L2463" s="1">
        <v>2.4649999999999999</v>
      </c>
      <c r="N2463" s="2">
        <v>42187</v>
      </c>
      <c r="O2463" s="1">
        <v>2.137</v>
      </c>
      <c r="Q2463" s="2">
        <v>42200</v>
      </c>
      <c r="R2463" s="1">
        <v>2.2824999999999998</v>
      </c>
      <c r="T2463" s="2">
        <v>42206</v>
      </c>
      <c r="U2463" s="1">
        <v>1.925</v>
      </c>
      <c r="W2463" s="2">
        <v>42205</v>
      </c>
      <c r="X2463" s="1">
        <v>1.75</v>
      </c>
      <c r="Z2463" s="2">
        <v>42193</v>
      </c>
      <c r="AA2463" s="1">
        <v>1.6724999999999999</v>
      </c>
      <c r="AC2463" s="2">
        <v>42194</v>
      </c>
      <c r="AD2463" s="1">
        <v>1.6125</v>
      </c>
      <c r="AF2463" s="2">
        <v>42636</v>
      </c>
      <c r="AG2463" s="1">
        <v>0.85294000000000003</v>
      </c>
      <c r="AI2463" s="2">
        <v>42171</v>
      </c>
      <c r="AJ2463" s="1">
        <v>2.7957000000000001</v>
      </c>
      <c r="AL2463" s="2">
        <v>42172</v>
      </c>
      <c r="AM2463" s="1">
        <v>2.3755000000000002</v>
      </c>
      <c r="AO2463" s="2">
        <v>42170</v>
      </c>
      <c r="AP2463" s="1">
        <v>0.96199999999999997</v>
      </c>
      <c r="AR2463" s="2">
        <v>42163</v>
      </c>
      <c r="AS2463" s="1">
        <v>0.52449999999999997</v>
      </c>
      <c r="AU2463" s="2">
        <v>42170</v>
      </c>
      <c r="AV2463" s="1">
        <v>1.639</v>
      </c>
      <c r="AX2463" s="2">
        <v>42167</v>
      </c>
      <c r="AY2463" s="1">
        <v>1.63</v>
      </c>
      <c r="BA2463" s="116">
        <v>42170</v>
      </c>
      <c r="BB2463" s="1">
        <v>1.1748000000000001</v>
      </c>
      <c r="BD2463" s="2">
        <v>42164</v>
      </c>
      <c r="BE2463" s="1">
        <v>0.152</v>
      </c>
      <c r="BG2463" s="2">
        <v>42304</v>
      </c>
      <c r="BH2463" s="1">
        <v>2.0499999999999998</v>
      </c>
      <c r="BJ2463" s="2">
        <v>42304</v>
      </c>
      <c r="BK2463" s="1">
        <v>1.38</v>
      </c>
      <c r="BM2463" s="2">
        <v>42171</v>
      </c>
      <c r="BN2463" s="1">
        <v>0.54249999999999998</v>
      </c>
    </row>
    <row r="2464" spans="2:66">
      <c r="B2464" s="2">
        <v>42695</v>
      </c>
      <c r="C2464" s="1">
        <v>1.41</v>
      </c>
      <c r="E2464" s="2">
        <v>42164</v>
      </c>
      <c r="F2464" s="1">
        <v>1.63</v>
      </c>
      <c r="H2464" s="2">
        <v>42184</v>
      </c>
      <c r="I2464" s="1">
        <v>1.794</v>
      </c>
      <c r="K2464" s="2">
        <v>42180</v>
      </c>
      <c r="L2464" s="1">
        <v>2.496</v>
      </c>
      <c r="N2464" s="2">
        <v>42188</v>
      </c>
      <c r="O2464" s="1">
        <v>2.13</v>
      </c>
      <c r="Q2464" s="2">
        <v>42201</v>
      </c>
      <c r="R2464" s="1">
        <v>2.2749999999999999</v>
      </c>
      <c r="T2464" s="2">
        <v>42207</v>
      </c>
      <c r="U2464" s="1">
        <v>1.9</v>
      </c>
      <c r="W2464" s="2">
        <v>42206</v>
      </c>
      <c r="X2464" s="1">
        <v>1.7375</v>
      </c>
      <c r="Z2464" s="2">
        <v>42194</v>
      </c>
      <c r="AA2464" s="1">
        <v>1.675</v>
      </c>
      <c r="AC2464" s="2">
        <v>42195</v>
      </c>
      <c r="AD2464" s="1">
        <v>1.6074999999999999</v>
      </c>
      <c r="AF2464" s="2">
        <v>42639</v>
      </c>
      <c r="AG2464" s="1">
        <v>0.85294000000000003</v>
      </c>
      <c r="AI2464" s="2">
        <v>42172</v>
      </c>
      <c r="AJ2464" s="1">
        <v>2.8319999999999999</v>
      </c>
      <c r="AL2464" s="2">
        <v>42173</v>
      </c>
      <c r="AM2464" s="1">
        <v>2.395</v>
      </c>
      <c r="AO2464" s="2">
        <v>42171</v>
      </c>
      <c r="AP2464" s="1">
        <v>0.94</v>
      </c>
      <c r="AR2464" s="2">
        <v>42164</v>
      </c>
      <c r="AS2464" s="1">
        <v>0.54100000000000004</v>
      </c>
      <c r="AU2464" s="2">
        <v>42171</v>
      </c>
      <c r="AV2464" s="1">
        <v>1.6240000000000001</v>
      </c>
      <c r="AX2464" s="2">
        <v>42170</v>
      </c>
      <c r="AY2464" s="1">
        <v>1.609</v>
      </c>
      <c r="BA2464" s="116">
        <v>42171</v>
      </c>
      <c r="BB2464" s="1">
        <v>1.1539999999999999</v>
      </c>
      <c r="BD2464" s="2">
        <v>42165</v>
      </c>
      <c r="BE2464" s="1">
        <v>0.14480000000000001</v>
      </c>
      <c r="BG2464" s="2">
        <v>42305</v>
      </c>
      <c r="BH2464" s="1">
        <v>2.1</v>
      </c>
      <c r="BJ2464" s="2">
        <v>42305</v>
      </c>
      <c r="BK2464" s="1">
        <v>1.47</v>
      </c>
      <c r="BM2464" s="2">
        <v>42172</v>
      </c>
      <c r="BN2464" s="1">
        <v>0.53100000000000003</v>
      </c>
    </row>
    <row r="2465" spans="2:66">
      <c r="B2465" s="2">
        <v>42696</v>
      </c>
      <c r="C2465" s="1">
        <v>1.42</v>
      </c>
      <c r="E2465" s="2">
        <v>42165</v>
      </c>
      <c r="F2465" s="1">
        <v>1.613</v>
      </c>
      <c r="H2465" s="2">
        <v>42185</v>
      </c>
      <c r="I2465" s="1">
        <v>1.7949999999999999</v>
      </c>
      <c r="K2465" s="2">
        <v>42181</v>
      </c>
      <c r="L2465" s="1">
        <v>2.496</v>
      </c>
      <c r="N2465" s="2">
        <v>42191</v>
      </c>
      <c r="O2465" s="1">
        <v>2.0920000000000001</v>
      </c>
      <c r="Q2465" s="2">
        <v>42202</v>
      </c>
      <c r="R2465" s="1">
        <v>2.25</v>
      </c>
      <c r="T2465" s="2">
        <v>42208</v>
      </c>
      <c r="U2465" s="1">
        <v>1.8675000000000002</v>
      </c>
      <c r="W2465" s="2">
        <v>42207</v>
      </c>
      <c r="X2465" s="1">
        <v>1.7275</v>
      </c>
      <c r="Z2465" s="2">
        <v>42195</v>
      </c>
      <c r="AA2465" s="1">
        <v>1.665</v>
      </c>
      <c r="AC2465" s="2">
        <v>42198</v>
      </c>
      <c r="AD2465" s="1">
        <v>1.603</v>
      </c>
      <c r="AF2465" s="2">
        <v>42640</v>
      </c>
      <c r="AG2465" s="1">
        <v>0.85377999999999998</v>
      </c>
      <c r="AI2465" s="2">
        <v>42173</v>
      </c>
      <c r="AJ2465" s="1">
        <v>2.8559999999999999</v>
      </c>
      <c r="AL2465" s="2">
        <v>42174</v>
      </c>
      <c r="AM2465" s="1">
        <v>2.319</v>
      </c>
      <c r="AO2465" s="2">
        <v>42172</v>
      </c>
      <c r="AP2465" s="1">
        <v>0.9</v>
      </c>
      <c r="AR2465" s="2">
        <v>42165</v>
      </c>
      <c r="AS2465" s="1">
        <v>0.54849999999999999</v>
      </c>
      <c r="AU2465" s="2">
        <v>42172</v>
      </c>
      <c r="AV2465" s="1">
        <v>1.6074999999999999</v>
      </c>
      <c r="AX2465" s="2">
        <v>42171</v>
      </c>
      <c r="AY2465" s="1">
        <v>1.589</v>
      </c>
      <c r="BA2465" s="116">
        <v>42172</v>
      </c>
      <c r="BB2465" s="1">
        <v>1.143</v>
      </c>
      <c r="BD2465" s="2">
        <v>42166</v>
      </c>
      <c r="BE2465" s="1">
        <v>0.14499999999999999</v>
      </c>
      <c r="BG2465" s="2">
        <v>42306</v>
      </c>
      <c r="BH2465" s="1">
        <v>2.19</v>
      </c>
      <c r="BJ2465" s="2">
        <v>42306</v>
      </c>
      <c r="BK2465" s="1">
        <v>1.53</v>
      </c>
      <c r="BM2465" s="2">
        <v>42173</v>
      </c>
      <c r="BN2465" s="1">
        <v>0.53249999999999997</v>
      </c>
    </row>
    <row r="2466" spans="2:66">
      <c r="B2466" s="2">
        <v>42697</v>
      </c>
      <c r="C2466" s="1">
        <v>1.43</v>
      </c>
      <c r="E2466" s="2">
        <v>42166</v>
      </c>
      <c r="F2466" s="1">
        <v>1.5580000000000001</v>
      </c>
      <c r="H2466" s="2">
        <v>42186</v>
      </c>
      <c r="I2466" s="1">
        <v>1.8050000000000002</v>
      </c>
      <c r="K2466" s="2">
        <v>42184</v>
      </c>
      <c r="L2466" s="1">
        <v>2.4470000000000001</v>
      </c>
      <c r="N2466" s="2">
        <v>42192</v>
      </c>
      <c r="O2466" s="1">
        <v>2.1019999999999999</v>
      </c>
      <c r="Q2466" s="2">
        <v>42205</v>
      </c>
      <c r="R2466" s="1">
        <v>2.2374999999999998</v>
      </c>
      <c r="T2466" s="2">
        <v>42209</v>
      </c>
      <c r="U2466" s="1">
        <v>1.85</v>
      </c>
      <c r="W2466" s="2">
        <v>42208</v>
      </c>
      <c r="X2466" s="1">
        <v>1.6975</v>
      </c>
      <c r="Z2466" s="2">
        <v>42198</v>
      </c>
      <c r="AA2466" s="1">
        <v>1.6625000000000001</v>
      </c>
      <c r="AC2466" s="2">
        <v>42199</v>
      </c>
      <c r="AD2466" s="1">
        <v>1.6025</v>
      </c>
      <c r="AF2466" s="2">
        <v>42641</v>
      </c>
      <c r="AG2466" s="1">
        <v>0.83769000000000005</v>
      </c>
      <c r="AI2466" s="2">
        <v>42174</v>
      </c>
      <c r="AJ2466" s="1">
        <v>2.7720000000000002</v>
      </c>
      <c r="AL2466" s="2">
        <v>42177</v>
      </c>
      <c r="AM2466" s="1">
        <v>2.4319999999999999</v>
      </c>
      <c r="AO2466" s="2">
        <v>42173</v>
      </c>
      <c r="AP2466" s="1">
        <v>0.88849999999999996</v>
      </c>
      <c r="AR2466" s="2">
        <v>42166</v>
      </c>
      <c r="AS2466" s="1">
        <v>0.55400000000000005</v>
      </c>
      <c r="AU2466" s="2">
        <v>42173</v>
      </c>
      <c r="AV2466" s="1">
        <v>1.6389</v>
      </c>
      <c r="AX2466" s="2">
        <v>42172</v>
      </c>
      <c r="AY2466" s="1">
        <v>1.5760000000000001</v>
      </c>
      <c r="BA2466" s="116">
        <v>42173</v>
      </c>
      <c r="BB2466" s="1">
        <v>1.1758999999999999</v>
      </c>
      <c r="BD2466" s="2">
        <v>42167</v>
      </c>
      <c r="BE2466" s="1">
        <v>0.155</v>
      </c>
      <c r="BG2466" s="2">
        <v>42307</v>
      </c>
      <c r="BH2466" s="1">
        <v>2.16</v>
      </c>
      <c r="BJ2466" s="2">
        <v>42307</v>
      </c>
      <c r="BK2466" s="1">
        <v>1.52</v>
      </c>
      <c r="BM2466" s="2">
        <v>42174</v>
      </c>
      <c r="BN2466" s="1">
        <v>0.51190000000000002</v>
      </c>
    </row>
    <row r="2467" spans="2:66">
      <c r="B2467" s="2">
        <v>42698</v>
      </c>
      <c r="C2467" s="1">
        <v>1.46</v>
      </c>
      <c r="E2467" s="2">
        <v>42167</v>
      </c>
      <c r="F2467" s="1">
        <v>1.5449999999999999</v>
      </c>
      <c r="H2467" s="2">
        <v>42187</v>
      </c>
      <c r="I2467" s="1">
        <v>1.83</v>
      </c>
      <c r="K2467" s="2">
        <v>42185</v>
      </c>
      <c r="L2467" s="1">
        <v>2.452</v>
      </c>
      <c r="N2467" s="2">
        <v>42193</v>
      </c>
      <c r="O2467" s="1">
        <v>2.0710000000000002</v>
      </c>
      <c r="Q2467" s="2">
        <v>42206</v>
      </c>
      <c r="R2467" s="1">
        <v>2.2149999999999999</v>
      </c>
      <c r="T2467" s="2">
        <v>42212</v>
      </c>
      <c r="U2467" s="1">
        <v>1.85</v>
      </c>
      <c r="W2467" s="2">
        <v>42209</v>
      </c>
      <c r="X2467" s="1">
        <v>1.69</v>
      </c>
      <c r="Z2467" s="2">
        <v>42199</v>
      </c>
      <c r="AA2467" s="1">
        <v>1.6675</v>
      </c>
      <c r="AC2467" s="2">
        <v>42200</v>
      </c>
      <c r="AD2467" s="1">
        <v>1.6</v>
      </c>
      <c r="AF2467" s="2">
        <v>42642</v>
      </c>
      <c r="AG2467" s="1">
        <v>0.84560999999999997</v>
      </c>
      <c r="AI2467" s="2">
        <v>42177</v>
      </c>
      <c r="AJ2467" s="1">
        <v>2.8834999999999997</v>
      </c>
      <c r="AL2467" s="2">
        <v>42178</v>
      </c>
      <c r="AM2467" s="1">
        <v>2.4729999999999999</v>
      </c>
      <c r="AO2467" s="2">
        <v>42174</v>
      </c>
      <c r="AP2467" s="1">
        <v>0.86199999999999999</v>
      </c>
      <c r="AR2467" s="2">
        <v>42167</v>
      </c>
      <c r="AS2467" s="1">
        <v>0.5615</v>
      </c>
      <c r="AU2467" s="2">
        <v>42174</v>
      </c>
      <c r="AV2467" s="1">
        <v>1.587</v>
      </c>
      <c r="AX2467" s="2">
        <v>42173</v>
      </c>
      <c r="AY2467" s="1">
        <v>1.605</v>
      </c>
      <c r="BA2467" s="116">
        <v>42174</v>
      </c>
      <c r="BB2467" s="1">
        <v>1.1259999999999999</v>
      </c>
      <c r="BD2467" s="2">
        <v>42170</v>
      </c>
      <c r="BE2467" s="1">
        <v>0.17</v>
      </c>
      <c r="BG2467" s="2">
        <v>42310</v>
      </c>
      <c r="BH2467" s="1">
        <v>2.2000000000000002</v>
      </c>
      <c r="BJ2467" s="2">
        <v>42310</v>
      </c>
      <c r="BK2467" s="1">
        <v>1.5699999999999998</v>
      </c>
      <c r="BM2467" s="2">
        <v>42177</v>
      </c>
      <c r="BN2467" s="1">
        <v>0.55620000000000003</v>
      </c>
    </row>
    <row r="2468" spans="2:66">
      <c r="B2468" s="2">
        <v>42699</v>
      </c>
      <c r="C2468" s="1">
        <v>1.48</v>
      </c>
      <c r="E2468" s="2">
        <v>42170</v>
      </c>
      <c r="F2468" s="1">
        <v>1.5449999999999999</v>
      </c>
      <c r="H2468" s="2">
        <v>42188</v>
      </c>
      <c r="I2468" s="1">
        <v>1.83</v>
      </c>
      <c r="K2468" s="2">
        <v>42186</v>
      </c>
      <c r="L2468" s="1">
        <v>2.472</v>
      </c>
      <c r="N2468" s="2">
        <v>42194</v>
      </c>
      <c r="O2468" s="1">
        <v>2.085</v>
      </c>
      <c r="Q2468" s="2">
        <v>42207</v>
      </c>
      <c r="R2468" s="1">
        <v>2.1825000000000001</v>
      </c>
      <c r="T2468" s="2">
        <v>42213</v>
      </c>
      <c r="U2468" s="1">
        <v>1.8675000000000002</v>
      </c>
      <c r="W2468" s="2">
        <v>42212</v>
      </c>
      <c r="X2468" s="1">
        <v>1.6850000000000001</v>
      </c>
      <c r="Z2468" s="2">
        <v>42200</v>
      </c>
      <c r="AA2468" s="1">
        <v>1.6675</v>
      </c>
      <c r="AC2468" s="2">
        <v>42201</v>
      </c>
      <c r="AD2468" s="1">
        <v>1.6</v>
      </c>
      <c r="AF2468" s="2">
        <v>42643</v>
      </c>
      <c r="AG2468" s="1">
        <v>0.85367000000000004</v>
      </c>
      <c r="AI2468" s="2">
        <v>42178</v>
      </c>
      <c r="AJ2468" s="1">
        <v>2.9314999999999998</v>
      </c>
      <c r="AL2468" s="2">
        <v>42179</v>
      </c>
      <c r="AM2468" s="1">
        <v>2.4394999999999998</v>
      </c>
      <c r="AO2468" s="2">
        <v>42177</v>
      </c>
      <c r="AP2468" s="1">
        <v>0.89500000000000002</v>
      </c>
      <c r="AR2468" s="2">
        <v>42170</v>
      </c>
      <c r="AS2468" s="1">
        <v>0.55000000000000004</v>
      </c>
      <c r="AU2468" s="2">
        <v>42177</v>
      </c>
      <c r="AV2468" s="1">
        <v>1.7149999999999999</v>
      </c>
      <c r="AX2468" s="2">
        <v>42174</v>
      </c>
      <c r="AY2468" s="1">
        <v>1.5569999999999999</v>
      </c>
      <c r="BA2468" s="116">
        <v>42177</v>
      </c>
      <c r="BB2468" s="1">
        <v>1.2363999999999999</v>
      </c>
      <c r="BD2468" s="2">
        <v>42171</v>
      </c>
      <c r="BE2468" s="1">
        <v>0.161</v>
      </c>
      <c r="BG2468" s="2">
        <v>42311</v>
      </c>
      <c r="BH2468" s="1">
        <v>2.23</v>
      </c>
      <c r="BJ2468" s="2">
        <v>42311</v>
      </c>
      <c r="BK2468" s="1">
        <v>1.5899999999999999</v>
      </c>
      <c r="BM2468" s="2">
        <v>42178</v>
      </c>
      <c r="BN2468" s="1">
        <v>0.55349999999999999</v>
      </c>
    </row>
    <row r="2469" spans="2:66">
      <c r="B2469" s="2">
        <v>42702</v>
      </c>
      <c r="C2469" s="1">
        <v>1.49</v>
      </c>
      <c r="E2469" s="2">
        <v>42171</v>
      </c>
      <c r="F2469" s="1">
        <v>1.5449999999999999</v>
      </c>
      <c r="H2469" s="2">
        <v>42191</v>
      </c>
      <c r="I2469" s="1">
        <v>1.827</v>
      </c>
      <c r="K2469" s="2">
        <v>42187</v>
      </c>
      <c r="L2469" s="1">
        <v>2.532</v>
      </c>
      <c r="N2469" s="2">
        <v>42195</v>
      </c>
      <c r="O2469" s="1">
        <v>2.1019999999999999</v>
      </c>
      <c r="Q2469" s="2">
        <v>42208</v>
      </c>
      <c r="R2469" s="1">
        <v>2.145</v>
      </c>
      <c r="T2469" s="2">
        <v>42214</v>
      </c>
      <c r="U2469" s="1">
        <v>1.8574999999999999</v>
      </c>
      <c r="W2469" s="2">
        <v>42213</v>
      </c>
      <c r="X2469" s="1">
        <v>1.7</v>
      </c>
      <c r="Z2469" s="2">
        <v>42201</v>
      </c>
      <c r="AA2469" s="1">
        <v>1.665</v>
      </c>
      <c r="AC2469" s="2">
        <v>42202</v>
      </c>
      <c r="AD2469" s="1">
        <v>1.6</v>
      </c>
      <c r="AF2469" s="2">
        <v>42646</v>
      </c>
      <c r="AG2469" s="1">
        <v>0.85789000000000004</v>
      </c>
      <c r="AI2469" s="2">
        <v>42179</v>
      </c>
      <c r="AJ2469" s="1">
        <v>2.9020000000000001</v>
      </c>
      <c r="AL2469" s="2">
        <v>42180</v>
      </c>
      <c r="AM2469" s="1">
        <v>2.4864999999999999</v>
      </c>
      <c r="AO2469" s="2">
        <v>42178</v>
      </c>
      <c r="AP2469" s="1">
        <v>0.90749999999999997</v>
      </c>
      <c r="AR2469" s="2">
        <v>42171</v>
      </c>
      <c r="AS2469" s="1">
        <v>0.54200000000000004</v>
      </c>
      <c r="AU2469" s="2">
        <v>42178</v>
      </c>
      <c r="AV2469" s="1">
        <v>1.7469999999999999</v>
      </c>
      <c r="AX2469" s="2">
        <v>42177</v>
      </c>
      <c r="AY2469" s="1">
        <v>1.679</v>
      </c>
      <c r="BA2469" s="116">
        <v>42178</v>
      </c>
      <c r="BB2469" s="1">
        <v>1.2265999999999999</v>
      </c>
      <c r="BD2469" s="2">
        <v>42172</v>
      </c>
      <c r="BE2469" s="1">
        <v>0.155</v>
      </c>
      <c r="BG2469" s="2">
        <v>42312</v>
      </c>
      <c r="BH2469" s="1">
        <v>2.25</v>
      </c>
      <c r="BJ2469" s="2">
        <v>42312</v>
      </c>
      <c r="BK2469" s="1">
        <v>1.6400000000000001</v>
      </c>
      <c r="BM2469" s="2">
        <v>42179</v>
      </c>
      <c r="BN2469" s="1">
        <v>0.51400000000000001</v>
      </c>
    </row>
    <row r="2470" spans="2:66">
      <c r="B2470" s="2">
        <v>42703</v>
      </c>
      <c r="C2470" s="1">
        <v>1.52</v>
      </c>
      <c r="E2470" s="2">
        <v>42172</v>
      </c>
      <c r="F2470" s="1">
        <v>1.548</v>
      </c>
      <c r="H2470" s="2">
        <v>42192</v>
      </c>
      <c r="I2470" s="1">
        <v>1.825</v>
      </c>
      <c r="K2470" s="2">
        <v>42188</v>
      </c>
      <c r="L2470" s="1">
        <v>2.52</v>
      </c>
      <c r="N2470" s="2">
        <v>42198</v>
      </c>
      <c r="O2470" s="1">
        <v>2.1</v>
      </c>
      <c r="Q2470" s="2">
        <v>42209</v>
      </c>
      <c r="R2470" s="1">
        <v>2.1225000000000001</v>
      </c>
      <c r="T2470" s="2">
        <v>42215</v>
      </c>
      <c r="U2470" s="1">
        <v>1.8774999999999999</v>
      </c>
      <c r="W2470" s="2">
        <v>42214</v>
      </c>
      <c r="X2470" s="1">
        <v>1.69</v>
      </c>
      <c r="Z2470" s="2">
        <v>42202</v>
      </c>
      <c r="AA2470" s="1">
        <v>1.6600000000000001</v>
      </c>
      <c r="AC2470" s="2">
        <v>42205</v>
      </c>
      <c r="AD2470" s="1">
        <v>1.6</v>
      </c>
      <c r="AF2470" s="2">
        <v>42647</v>
      </c>
      <c r="AG2470" s="1">
        <v>0.86433000000000004</v>
      </c>
      <c r="AI2470" s="2">
        <v>42180</v>
      </c>
      <c r="AJ2470" s="1">
        <v>2.9495</v>
      </c>
      <c r="AL2470" s="2">
        <v>42181</v>
      </c>
      <c r="AM2470" s="1">
        <v>2.5409999999999999</v>
      </c>
      <c r="AO2470" s="2">
        <v>42179</v>
      </c>
      <c r="AP2470" s="1">
        <v>0.88900000000000001</v>
      </c>
      <c r="AR2470" s="2">
        <v>42172</v>
      </c>
      <c r="AS2470" s="1">
        <v>0.51100000000000001</v>
      </c>
      <c r="AU2470" s="2">
        <v>42179</v>
      </c>
      <c r="AV2470" s="1">
        <v>1.6879999999999999</v>
      </c>
      <c r="AX2470" s="2">
        <v>42178</v>
      </c>
      <c r="AY2470" s="1">
        <v>1.7044999999999999</v>
      </c>
      <c r="BA2470" s="116">
        <v>42179</v>
      </c>
      <c r="BB2470" s="1">
        <v>1.175</v>
      </c>
      <c r="BD2470" s="2">
        <v>42173</v>
      </c>
      <c r="BE2470" s="1">
        <v>0.14799999999999999</v>
      </c>
      <c r="BG2470" s="2">
        <v>42313</v>
      </c>
      <c r="BH2470" s="1">
        <v>2.2599999999999998</v>
      </c>
      <c r="BJ2470" s="2">
        <v>42313</v>
      </c>
      <c r="BK2470" s="1">
        <v>1.65</v>
      </c>
      <c r="BM2470" s="2">
        <v>42180</v>
      </c>
      <c r="BN2470" s="1">
        <v>0.53029999999999999</v>
      </c>
    </row>
    <row r="2471" spans="2:66">
      <c r="B2471" s="2">
        <v>42704</v>
      </c>
      <c r="C2471" s="1">
        <v>1.52</v>
      </c>
      <c r="E2471" s="2">
        <v>42173</v>
      </c>
      <c r="F2471" s="1">
        <v>1.542</v>
      </c>
      <c r="H2471" s="2">
        <v>42193</v>
      </c>
      <c r="I2471" s="1">
        <v>1.8050000000000002</v>
      </c>
      <c r="K2471" s="2">
        <v>42191</v>
      </c>
      <c r="L2471" s="1">
        <v>2.464</v>
      </c>
      <c r="N2471" s="2">
        <v>42199</v>
      </c>
      <c r="O2471" s="1">
        <v>2.0920000000000001</v>
      </c>
      <c r="Q2471" s="2">
        <v>42212</v>
      </c>
      <c r="R2471" s="1">
        <v>2.1274999999999999</v>
      </c>
      <c r="T2471" s="2">
        <v>42216</v>
      </c>
      <c r="U2471" s="1">
        <v>1.92</v>
      </c>
      <c r="W2471" s="2">
        <v>42215</v>
      </c>
      <c r="X2471" s="1">
        <v>1.7025000000000001</v>
      </c>
      <c r="Z2471" s="2">
        <v>42205</v>
      </c>
      <c r="AA2471" s="1">
        <v>1.6600000000000001</v>
      </c>
      <c r="AC2471" s="2">
        <v>42206</v>
      </c>
      <c r="AD2471" s="1">
        <v>1.6</v>
      </c>
      <c r="AF2471" s="2">
        <v>42648</v>
      </c>
      <c r="AG2471" s="1">
        <v>0.86794000000000004</v>
      </c>
      <c r="AI2471" s="2">
        <v>42181</v>
      </c>
      <c r="AJ2471" s="1">
        <v>3.0139999999999998</v>
      </c>
      <c r="AL2471" s="2">
        <v>42184</v>
      </c>
      <c r="AM2471" s="1">
        <v>2.4115000000000002</v>
      </c>
      <c r="AO2471" s="2">
        <v>42180</v>
      </c>
      <c r="AP2471" s="1">
        <v>0.90600000000000003</v>
      </c>
      <c r="AR2471" s="2">
        <v>42173</v>
      </c>
      <c r="AS2471" s="1">
        <v>0.50600000000000001</v>
      </c>
      <c r="AU2471" s="2">
        <v>42180</v>
      </c>
      <c r="AV2471" s="1">
        <v>1.7303999999999999</v>
      </c>
      <c r="AX2471" s="2">
        <v>42179</v>
      </c>
      <c r="AY2471" s="1">
        <v>1.6480000000000001</v>
      </c>
      <c r="BA2471" s="116">
        <v>42180</v>
      </c>
      <c r="BB2471" s="1">
        <v>1.212</v>
      </c>
      <c r="BD2471" s="2">
        <v>42174</v>
      </c>
      <c r="BE2471" s="1">
        <v>0.14599999999999999</v>
      </c>
      <c r="BG2471" s="2">
        <v>42314</v>
      </c>
      <c r="BH2471" s="1">
        <v>2.34</v>
      </c>
      <c r="BJ2471" s="2">
        <v>42314</v>
      </c>
      <c r="BK2471" s="1">
        <v>1.73</v>
      </c>
      <c r="BM2471" s="2">
        <v>42181</v>
      </c>
      <c r="BN2471" s="1">
        <v>0.56940000000000002</v>
      </c>
    </row>
    <row r="2472" spans="2:66">
      <c r="B2472" s="2">
        <v>42705</v>
      </c>
      <c r="C2472" s="1">
        <v>1.53</v>
      </c>
      <c r="E2472" s="2">
        <v>42174</v>
      </c>
      <c r="F2472" s="1">
        <v>1.542</v>
      </c>
      <c r="H2472" s="2">
        <v>42194</v>
      </c>
      <c r="I2472" s="1">
        <v>1.7970000000000002</v>
      </c>
      <c r="K2472" s="2">
        <v>42192</v>
      </c>
      <c r="L2472" s="1">
        <v>2.4950000000000001</v>
      </c>
      <c r="N2472" s="2">
        <v>42200</v>
      </c>
      <c r="O2472" s="1">
        <v>2.08</v>
      </c>
      <c r="Q2472" s="2">
        <v>42213</v>
      </c>
      <c r="R2472" s="1">
        <v>2.1524999999999999</v>
      </c>
      <c r="T2472" s="2">
        <v>42219</v>
      </c>
      <c r="U2472" s="1">
        <v>1.8975</v>
      </c>
      <c r="W2472" s="2">
        <v>42216</v>
      </c>
      <c r="X2472" s="1">
        <v>1.7324999999999999</v>
      </c>
      <c r="Z2472" s="2">
        <v>42206</v>
      </c>
      <c r="AA2472" s="1">
        <v>1.6524999999999999</v>
      </c>
      <c r="AC2472" s="2">
        <v>42207</v>
      </c>
      <c r="AD2472" s="1">
        <v>1.6</v>
      </c>
      <c r="AF2472" s="2">
        <v>42649</v>
      </c>
      <c r="AG2472" s="1">
        <v>0.87156</v>
      </c>
      <c r="AI2472" s="2">
        <v>42184</v>
      </c>
      <c r="AJ2472" s="1">
        <v>2.8885000000000001</v>
      </c>
      <c r="AL2472" s="2">
        <v>42185</v>
      </c>
      <c r="AM2472" s="1">
        <v>2.4430000000000001</v>
      </c>
      <c r="AO2472" s="2">
        <v>42181</v>
      </c>
      <c r="AP2472" s="1">
        <v>0.92849999999999999</v>
      </c>
      <c r="AR2472" s="2">
        <v>42174</v>
      </c>
      <c r="AS2472" s="1">
        <v>0.495</v>
      </c>
      <c r="AU2472" s="2">
        <v>42181</v>
      </c>
      <c r="AV2472" s="1">
        <v>1.804</v>
      </c>
      <c r="AX2472" s="2">
        <v>42180</v>
      </c>
      <c r="AY2472" s="1">
        <v>1.694</v>
      </c>
      <c r="BA2472" s="116">
        <v>42181</v>
      </c>
      <c r="BB2472" s="1">
        <v>1.27</v>
      </c>
      <c r="BD2472" s="2">
        <v>42177</v>
      </c>
      <c r="BE2472" s="1">
        <v>0.13139999999999999</v>
      </c>
      <c r="BG2472" s="2">
        <v>42317</v>
      </c>
      <c r="BH2472" s="1">
        <v>2.36</v>
      </c>
      <c r="BJ2472" s="2">
        <v>42317</v>
      </c>
      <c r="BK2472" s="1">
        <v>1.75</v>
      </c>
      <c r="BM2472" s="2">
        <v>42184</v>
      </c>
      <c r="BN2472" s="1">
        <v>0.4975</v>
      </c>
    </row>
    <row r="2473" spans="2:66">
      <c r="B2473" s="2">
        <v>42706</v>
      </c>
      <c r="C2473" s="1">
        <v>1.54</v>
      </c>
      <c r="E2473" s="2">
        <v>42177</v>
      </c>
      <c r="F2473" s="1">
        <v>1.5580000000000001</v>
      </c>
      <c r="H2473" s="2">
        <v>42195</v>
      </c>
      <c r="I2473" s="1">
        <v>1.802</v>
      </c>
      <c r="K2473" s="2">
        <v>42193</v>
      </c>
      <c r="L2473" s="1">
        <v>2.4670000000000001</v>
      </c>
      <c r="N2473" s="2">
        <v>42201</v>
      </c>
      <c r="O2473" s="1">
        <v>2.0699999999999998</v>
      </c>
      <c r="Q2473" s="2">
        <v>42214</v>
      </c>
      <c r="R2473" s="1">
        <v>2.145</v>
      </c>
      <c r="T2473" s="2">
        <v>42220</v>
      </c>
      <c r="U2473" s="1">
        <v>1.9100000000000001</v>
      </c>
      <c r="W2473" s="2">
        <v>42219</v>
      </c>
      <c r="X2473" s="1">
        <v>1.7175</v>
      </c>
      <c r="Z2473" s="2">
        <v>42207</v>
      </c>
      <c r="AA2473" s="1">
        <v>1.6475</v>
      </c>
      <c r="AC2473" s="2">
        <v>42208</v>
      </c>
      <c r="AD2473" s="1">
        <v>1.5899999999999999</v>
      </c>
      <c r="AF2473" s="2">
        <v>42650</v>
      </c>
      <c r="AG2473" s="1">
        <v>0.87605999999999995</v>
      </c>
      <c r="AI2473" s="2">
        <v>42185</v>
      </c>
      <c r="AJ2473" s="1">
        <v>2.9169999999999998</v>
      </c>
      <c r="AL2473" s="2">
        <v>42186</v>
      </c>
      <c r="AM2473" s="1">
        <v>2.5009999999999999</v>
      </c>
      <c r="AO2473" s="2">
        <v>42184</v>
      </c>
      <c r="AP2473" s="1">
        <v>0.874</v>
      </c>
      <c r="AR2473" s="2">
        <v>42177</v>
      </c>
      <c r="AS2473" s="1">
        <v>0.50380000000000003</v>
      </c>
      <c r="AU2473" s="2">
        <v>42184</v>
      </c>
      <c r="AV2473" s="1">
        <v>1.6484000000000001</v>
      </c>
      <c r="AX2473" s="2">
        <v>42181</v>
      </c>
      <c r="AY2473" s="1">
        <v>1.7574000000000001</v>
      </c>
      <c r="BA2473" s="116">
        <v>42184</v>
      </c>
      <c r="BB2473" s="1">
        <v>1.133</v>
      </c>
      <c r="BD2473" s="2">
        <v>42178</v>
      </c>
      <c r="BE2473" s="1">
        <v>0.13300000000000001</v>
      </c>
      <c r="BG2473" s="2">
        <v>42318</v>
      </c>
      <c r="BH2473" s="1">
        <v>2.3199999999999998</v>
      </c>
      <c r="BJ2473" s="2">
        <v>42318</v>
      </c>
      <c r="BK2473" s="1">
        <v>1.72</v>
      </c>
      <c r="BM2473" s="2">
        <v>42185</v>
      </c>
      <c r="BN2473" s="1">
        <v>0.50049999999999994</v>
      </c>
    </row>
    <row r="2474" spans="2:66">
      <c r="B2474" s="2">
        <v>42709</v>
      </c>
      <c r="C2474" s="1">
        <v>1.54</v>
      </c>
      <c r="E2474" s="2">
        <v>42178</v>
      </c>
      <c r="F2474" s="1">
        <v>1.5649999999999999</v>
      </c>
      <c r="H2474" s="2">
        <v>42198</v>
      </c>
      <c r="I2474" s="1">
        <v>1.802</v>
      </c>
      <c r="K2474" s="2">
        <v>42194</v>
      </c>
      <c r="L2474" s="1">
        <v>2.4870000000000001</v>
      </c>
      <c r="N2474" s="2">
        <v>42202</v>
      </c>
      <c r="O2474" s="1">
        <v>2.052</v>
      </c>
      <c r="Q2474" s="2">
        <v>42215</v>
      </c>
      <c r="R2474" s="1">
        <v>2.17</v>
      </c>
      <c r="T2474" s="2">
        <v>42221</v>
      </c>
      <c r="U2474" s="1">
        <v>1.925</v>
      </c>
      <c r="W2474" s="2">
        <v>42220</v>
      </c>
      <c r="X2474" s="1">
        <v>1.7250000000000001</v>
      </c>
      <c r="Z2474" s="2">
        <v>42208</v>
      </c>
      <c r="AA2474" s="1">
        <v>1.625</v>
      </c>
      <c r="AC2474" s="2">
        <v>42209</v>
      </c>
      <c r="AD2474" s="1">
        <v>1.5899999999999999</v>
      </c>
      <c r="AF2474" s="2">
        <v>42653</v>
      </c>
      <c r="AG2474" s="1">
        <v>0.87388999999999994</v>
      </c>
      <c r="AI2474" s="2">
        <v>42186</v>
      </c>
      <c r="AJ2474" s="1">
        <v>2.98</v>
      </c>
      <c r="AL2474" s="2">
        <v>42187</v>
      </c>
      <c r="AM2474" s="1">
        <v>2.4714999999999998</v>
      </c>
      <c r="AO2474" s="2">
        <v>42185</v>
      </c>
      <c r="AP2474" s="1">
        <v>0.89200000000000002</v>
      </c>
      <c r="AR2474" s="2">
        <v>42178</v>
      </c>
      <c r="AS2474" s="1">
        <v>0.51580000000000004</v>
      </c>
      <c r="AU2474" s="2">
        <v>42185</v>
      </c>
      <c r="AV2474" s="1">
        <v>1.69</v>
      </c>
      <c r="AX2474" s="2">
        <v>42184</v>
      </c>
      <c r="AY2474" s="1">
        <v>1.6053999999999999</v>
      </c>
      <c r="BA2474" s="116">
        <v>42185</v>
      </c>
      <c r="BB2474" s="1">
        <v>1.1499999999999999</v>
      </c>
      <c r="BD2474" s="2">
        <v>42179</v>
      </c>
      <c r="BE2474" s="1">
        <v>0.1285</v>
      </c>
      <c r="BG2474" s="2">
        <v>42320</v>
      </c>
      <c r="BH2474" s="1">
        <v>2.3199999999999998</v>
      </c>
      <c r="BJ2474" s="2">
        <v>42320</v>
      </c>
      <c r="BK2474" s="1">
        <v>1.73</v>
      </c>
      <c r="BM2474" s="2">
        <v>42186</v>
      </c>
      <c r="BN2474" s="1">
        <v>0.50860000000000005</v>
      </c>
    </row>
    <row r="2475" spans="2:66">
      <c r="B2475" s="2">
        <v>42710</v>
      </c>
      <c r="C2475" s="1">
        <v>1.54</v>
      </c>
      <c r="E2475" s="2">
        <v>42179</v>
      </c>
      <c r="F2475" s="1">
        <v>1.5699999999999998</v>
      </c>
      <c r="H2475" s="2">
        <v>42199</v>
      </c>
      <c r="I2475" s="1">
        <v>1.7970000000000002</v>
      </c>
      <c r="K2475" s="2">
        <v>42195</v>
      </c>
      <c r="L2475" s="1">
        <v>2.5019999999999998</v>
      </c>
      <c r="N2475" s="2">
        <v>42205</v>
      </c>
      <c r="O2475" s="1">
        <v>2.0449999999999999</v>
      </c>
      <c r="Q2475" s="2">
        <v>42216</v>
      </c>
      <c r="R2475" s="1">
        <v>2.21</v>
      </c>
      <c r="T2475" s="2">
        <v>42222</v>
      </c>
      <c r="U2475" s="1">
        <v>1.92</v>
      </c>
      <c r="W2475" s="2">
        <v>42221</v>
      </c>
      <c r="X2475" s="1">
        <v>1.7425000000000002</v>
      </c>
      <c r="Z2475" s="2">
        <v>42209</v>
      </c>
      <c r="AA2475" s="1">
        <v>1.6175000000000002</v>
      </c>
      <c r="AC2475" s="2">
        <v>42212</v>
      </c>
      <c r="AD2475" s="1">
        <v>1.5825</v>
      </c>
      <c r="AF2475" s="2">
        <v>42654</v>
      </c>
      <c r="AG2475" s="1">
        <v>0.87749999999999995</v>
      </c>
      <c r="AI2475" s="2">
        <v>42187</v>
      </c>
      <c r="AJ2475" s="1">
        <v>2.972</v>
      </c>
      <c r="AL2475" s="2">
        <v>42188</v>
      </c>
      <c r="AM2475" s="1">
        <v>2.4750000000000001</v>
      </c>
      <c r="AO2475" s="2">
        <v>42186</v>
      </c>
      <c r="AP2475" s="1">
        <v>0.92949999999999999</v>
      </c>
      <c r="AR2475" s="2">
        <v>42179</v>
      </c>
      <c r="AS2475" s="1">
        <v>0.50219999999999998</v>
      </c>
      <c r="AU2475" s="2">
        <v>42186</v>
      </c>
      <c r="AV2475" s="1">
        <v>1.7785</v>
      </c>
      <c r="AX2475" s="2">
        <v>42185</v>
      </c>
      <c r="AY2475" s="1">
        <v>1.6400000000000001</v>
      </c>
      <c r="BA2475" s="116">
        <v>42186</v>
      </c>
      <c r="BB2475" s="1">
        <v>1.2000999999999999</v>
      </c>
      <c r="BD2475" s="2">
        <v>42180</v>
      </c>
      <c r="BE2475" s="1">
        <v>0.12690000000000001</v>
      </c>
      <c r="BG2475" s="2">
        <v>42321</v>
      </c>
      <c r="BH2475" s="1">
        <v>2.2800000000000002</v>
      </c>
      <c r="BJ2475" s="2">
        <v>42321</v>
      </c>
      <c r="BK2475" s="1">
        <v>1.67</v>
      </c>
      <c r="BM2475" s="2">
        <v>42187</v>
      </c>
      <c r="BN2475" s="1">
        <v>0.51829999999999998</v>
      </c>
    </row>
    <row r="2476" spans="2:66">
      <c r="B2476" s="2">
        <v>42711</v>
      </c>
      <c r="C2476" s="1">
        <v>1.54</v>
      </c>
      <c r="E2476" s="2">
        <v>42180</v>
      </c>
      <c r="F2476" s="1">
        <v>1.5699999999999998</v>
      </c>
      <c r="H2476" s="2">
        <v>42200</v>
      </c>
      <c r="I2476" s="1">
        <v>1.79</v>
      </c>
      <c r="K2476" s="2">
        <v>42198</v>
      </c>
      <c r="L2476" s="1">
        <v>2.5070000000000001</v>
      </c>
      <c r="N2476" s="2">
        <v>42206</v>
      </c>
      <c r="O2476" s="1">
        <v>2.0350000000000001</v>
      </c>
      <c r="Q2476" s="2">
        <v>42219</v>
      </c>
      <c r="R2476" s="1">
        <v>2.1749999999999998</v>
      </c>
      <c r="T2476" s="2">
        <v>42223</v>
      </c>
      <c r="U2476" s="1">
        <v>1.9224999999999999</v>
      </c>
      <c r="W2476" s="2">
        <v>42222</v>
      </c>
      <c r="X2476" s="1">
        <v>1.74</v>
      </c>
      <c r="Z2476" s="2">
        <v>42212</v>
      </c>
      <c r="AA2476" s="1">
        <v>1.6125</v>
      </c>
      <c r="AC2476" s="2">
        <v>42213</v>
      </c>
      <c r="AD2476" s="1">
        <v>1.5899999999999999</v>
      </c>
      <c r="AF2476" s="2">
        <v>42655</v>
      </c>
      <c r="AG2476" s="1">
        <v>0.88110999999999995</v>
      </c>
      <c r="AI2476" s="2">
        <v>42188</v>
      </c>
      <c r="AJ2476" s="1">
        <v>2.9609999999999999</v>
      </c>
      <c r="AL2476" s="2">
        <v>42191</v>
      </c>
      <c r="AM2476" s="1">
        <v>2.3860000000000001</v>
      </c>
      <c r="AO2476" s="2">
        <v>42187</v>
      </c>
      <c r="AP2476" s="1">
        <v>0.88119999999999998</v>
      </c>
      <c r="AR2476" s="2">
        <v>42180</v>
      </c>
      <c r="AS2476" s="1">
        <v>0.51149999999999995</v>
      </c>
      <c r="AU2476" s="2">
        <v>42187</v>
      </c>
      <c r="AV2476" s="1">
        <v>1.8285</v>
      </c>
      <c r="AX2476" s="2">
        <v>42186</v>
      </c>
      <c r="AY2476" s="1">
        <v>1.72</v>
      </c>
      <c r="BA2476" s="116">
        <v>42187</v>
      </c>
      <c r="BB2476" s="1">
        <v>1.2538</v>
      </c>
      <c r="BD2476" s="2">
        <v>42181</v>
      </c>
      <c r="BE2476" s="1">
        <v>0.13600000000000001</v>
      </c>
      <c r="BG2476" s="2">
        <v>42324</v>
      </c>
      <c r="BH2476" s="1">
        <v>2.27</v>
      </c>
      <c r="BJ2476" s="2">
        <v>42324</v>
      </c>
      <c r="BK2476" s="1">
        <v>1.6600000000000001</v>
      </c>
      <c r="BM2476" s="2">
        <v>42188</v>
      </c>
      <c r="BN2476" s="1">
        <v>0.49220000000000003</v>
      </c>
    </row>
    <row r="2477" spans="2:66">
      <c r="B2477" s="2">
        <v>42712</v>
      </c>
      <c r="C2477" s="1">
        <v>1.54</v>
      </c>
      <c r="E2477" s="2">
        <v>42181</v>
      </c>
      <c r="F2477" s="1">
        <v>1.5699999999999998</v>
      </c>
      <c r="H2477" s="2">
        <v>42201</v>
      </c>
      <c r="I2477" s="1">
        <v>1.79</v>
      </c>
      <c r="K2477" s="2">
        <v>42199</v>
      </c>
      <c r="L2477" s="1">
        <v>2.5019999999999998</v>
      </c>
      <c r="N2477" s="2">
        <v>42207</v>
      </c>
      <c r="O2477" s="1">
        <v>2.0070000000000001</v>
      </c>
      <c r="Q2477" s="2">
        <v>42220</v>
      </c>
      <c r="R2477" s="1">
        <v>2.1825000000000001</v>
      </c>
      <c r="T2477" s="2">
        <v>42226</v>
      </c>
      <c r="U2477" s="1">
        <v>1.885</v>
      </c>
      <c r="W2477" s="2">
        <v>42223</v>
      </c>
      <c r="X2477" s="1">
        <v>1.7425000000000002</v>
      </c>
      <c r="Z2477" s="2">
        <v>42213</v>
      </c>
      <c r="AA2477" s="1">
        <v>1.625</v>
      </c>
      <c r="AC2477" s="2">
        <v>42214</v>
      </c>
      <c r="AD2477" s="1">
        <v>1.5874999999999999</v>
      </c>
      <c r="AF2477" s="2">
        <v>42656</v>
      </c>
      <c r="AG2477" s="1">
        <v>0.88</v>
      </c>
      <c r="AI2477" s="2">
        <v>42191</v>
      </c>
      <c r="AJ2477" s="1">
        <v>2.8822000000000001</v>
      </c>
      <c r="AL2477" s="2">
        <v>42192</v>
      </c>
      <c r="AM2477" s="1">
        <v>2.3595000000000002</v>
      </c>
      <c r="AO2477" s="2">
        <v>42188</v>
      </c>
      <c r="AP2477" s="1">
        <v>0.86850000000000005</v>
      </c>
      <c r="AR2477" s="2">
        <v>42181</v>
      </c>
      <c r="AS2477" s="1">
        <v>0.52249999999999996</v>
      </c>
      <c r="AU2477" s="2">
        <v>42188</v>
      </c>
      <c r="AV2477" s="1">
        <v>1.7625999999999999</v>
      </c>
      <c r="AX2477" s="2">
        <v>42187</v>
      </c>
      <c r="AY2477" s="1">
        <v>1.7747000000000002</v>
      </c>
      <c r="BA2477" s="116">
        <v>42188</v>
      </c>
      <c r="BB2477" s="1">
        <v>1.1896</v>
      </c>
      <c r="BD2477" s="2">
        <v>42184</v>
      </c>
      <c r="BE2477" s="1">
        <v>0.13200000000000001</v>
      </c>
      <c r="BG2477" s="2">
        <v>42325</v>
      </c>
      <c r="BH2477" s="1">
        <v>2.25</v>
      </c>
      <c r="BJ2477" s="2">
        <v>42325</v>
      </c>
      <c r="BK2477" s="1">
        <v>1.6600000000000001</v>
      </c>
      <c r="BM2477" s="2">
        <v>42191</v>
      </c>
      <c r="BN2477" s="1">
        <v>0.45950000000000002</v>
      </c>
    </row>
    <row r="2478" spans="2:66">
      <c r="B2478" s="2">
        <v>42713</v>
      </c>
      <c r="C2478" s="1">
        <v>1.54</v>
      </c>
      <c r="E2478" s="2">
        <v>42184</v>
      </c>
      <c r="F2478" s="1">
        <v>1.5669999999999999</v>
      </c>
      <c r="H2478" s="2">
        <v>42202</v>
      </c>
      <c r="I2478" s="1">
        <v>1.78</v>
      </c>
      <c r="K2478" s="2">
        <v>42200</v>
      </c>
      <c r="L2478" s="1">
        <v>2.492</v>
      </c>
      <c r="N2478" s="2">
        <v>42208</v>
      </c>
      <c r="O2478" s="1">
        <v>1.958</v>
      </c>
      <c r="Q2478" s="2">
        <v>42221</v>
      </c>
      <c r="R2478" s="1">
        <v>2.1924999999999999</v>
      </c>
      <c r="T2478" s="2">
        <v>42227</v>
      </c>
      <c r="U2478" s="1">
        <v>1.8625</v>
      </c>
      <c r="W2478" s="2">
        <v>42226</v>
      </c>
      <c r="X2478" s="1">
        <v>1.7225000000000001</v>
      </c>
      <c r="Z2478" s="2">
        <v>42214</v>
      </c>
      <c r="AA2478" s="1">
        <v>1.615</v>
      </c>
      <c r="AC2478" s="2">
        <v>42215</v>
      </c>
      <c r="AD2478" s="1">
        <v>1.5899999999999999</v>
      </c>
      <c r="AF2478" s="2">
        <v>42657</v>
      </c>
      <c r="AG2478" s="1">
        <v>0.88166999999999995</v>
      </c>
      <c r="AI2478" s="2">
        <v>42192</v>
      </c>
      <c r="AJ2478" s="1">
        <v>2.8374999999999999</v>
      </c>
      <c r="AL2478" s="2">
        <v>42193</v>
      </c>
      <c r="AM2478" s="1">
        <v>2.2894999999999999</v>
      </c>
      <c r="AO2478" s="2">
        <v>42191</v>
      </c>
      <c r="AP2478" s="1">
        <v>0.84399999999999997</v>
      </c>
      <c r="AR2478" s="2">
        <v>42184</v>
      </c>
      <c r="AS2478" s="1">
        <v>0.496</v>
      </c>
      <c r="AU2478" s="2">
        <v>42191</v>
      </c>
      <c r="AV2478" s="1">
        <v>1.7101999999999999</v>
      </c>
      <c r="AX2478" s="2">
        <v>42188</v>
      </c>
      <c r="AY2478" s="1">
        <v>1.7116</v>
      </c>
      <c r="BA2478" s="116">
        <v>42191</v>
      </c>
      <c r="BB2478" s="1">
        <v>1.165</v>
      </c>
      <c r="BD2478" s="2">
        <v>42185</v>
      </c>
      <c r="BE2478" s="1">
        <v>0.125</v>
      </c>
      <c r="BG2478" s="2">
        <v>42326</v>
      </c>
      <c r="BH2478" s="1">
        <v>2.27</v>
      </c>
      <c r="BJ2478" s="2">
        <v>42326</v>
      </c>
      <c r="BK2478" s="1">
        <v>1.69</v>
      </c>
      <c r="BM2478" s="2">
        <v>42192</v>
      </c>
      <c r="BN2478" s="1">
        <v>0.44900000000000001</v>
      </c>
    </row>
    <row r="2479" spans="2:66">
      <c r="B2479" s="2">
        <v>42716</v>
      </c>
      <c r="C2479" s="1">
        <v>1.54</v>
      </c>
      <c r="E2479" s="2">
        <v>42185</v>
      </c>
      <c r="F2479" s="1">
        <v>1.5669999999999999</v>
      </c>
      <c r="H2479" s="2">
        <v>42205</v>
      </c>
      <c r="I2479" s="1">
        <v>1.7749999999999999</v>
      </c>
      <c r="K2479" s="2">
        <v>42201</v>
      </c>
      <c r="L2479" s="1">
        <v>2.4820000000000002</v>
      </c>
      <c r="N2479" s="2">
        <v>42209</v>
      </c>
      <c r="O2479" s="1">
        <v>1.9370000000000001</v>
      </c>
      <c r="Q2479" s="2">
        <v>42222</v>
      </c>
      <c r="R2479" s="1">
        <v>2.1825000000000001</v>
      </c>
      <c r="T2479" s="2">
        <v>42228</v>
      </c>
      <c r="U2479" s="1">
        <v>1.8050000000000002</v>
      </c>
      <c r="W2479" s="2">
        <v>42227</v>
      </c>
      <c r="X2479" s="1">
        <v>1.7075</v>
      </c>
      <c r="Z2479" s="2">
        <v>42215</v>
      </c>
      <c r="AA2479" s="1">
        <v>1.6274999999999999</v>
      </c>
      <c r="AC2479" s="2">
        <v>42216</v>
      </c>
      <c r="AD2479" s="1">
        <v>1.5925</v>
      </c>
      <c r="AF2479" s="2">
        <v>42660</v>
      </c>
      <c r="AG2479" s="1">
        <v>0.87761</v>
      </c>
      <c r="AI2479" s="2">
        <v>42193</v>
      </c>
      <c r="AJ2479" s="1">
        <v>2.7685</v>
      </c>
      <c r="AL2479" s="2">
        <v>42194</v>
      </c>
      <c r="AM2479" s="1">
        <v>2.403</v>
      </c>
      <c r="AO2479" s="2">
        <v>42192</v>
      </c>
      <c r="AP2479" s="1">
        <v>0.83050000000000002</v>
      </c>
      <c r="AR2479" s="2">
        <v>42185</v>
      </c>
      <c r="AS2479" s="1">
        <v>0.50649999999999995</v>
      </c>
      <c r="AU2479" s="2">
        <v>42192</v>
      </c>
      <c r="AV2479" s="1">
        <v>1.635</v>
      </c>
      <c r="AX2479" s="2">
        <v>42191</v>
      </c>
      <c r="AY2479" s="1">
        <v>1.6879999999999999</v>
      </c>
      <c r="BA2479" s="116">
        <v>42192</v>
      </c>
      <c r="BB2479" s="1">
        <v>1.1105</v>
      </c>
      <c r="BD2479" s="2">
        <v>42186</v>
      </c>
      <c r="BE2479" s="1">
        <v>0.122</v>
      </c>
      <c r="BG2479" s="2">
        <v>42327</v>
      </c>
      <c r="BH2479" s="1">
        <v>2.2400000000000002</v>
      </c>
      <c r="BJ2479" s="2">
        <v>42327</v>
      </c>
      <c r="BK2479" s="1">
        <v>1.6800000000000002</v>
      </c>
      <c r="BM2479" s="2">
        <v>42193</v>
      </c>
      <c r="BN2479" s="1">
        <v>0.45479999999999998</v>
      </c>
    </row>
    <row r="2480" spans="2:66">
      <c r="B2480" s="2">
        <v>42717</v>
      </c>
      <c r="C2480" s="1">
        <v>1.54</v>
      </c>
      <c r="E2480" s="2">
        <v>42186</v>
      </c>
      <c r="F2480" s="1">
        <v>1.5669999999999999</v>
      </c>
      <c r="H2480" s="2">
        <v>42206</v>
      </c>
      <c r="I2480" s="1">
        <v>1.77</v>
      </c>
      <c r="K2480" s="2">
        <v>42202</v>
      </c>
      <c r="L2480" s="1">
        <v>2.4670000000000001</v>
      </c>
      <c r="N2480" s="2">
        <v>42212</v>
      </c>
      <c r="O2480" s="1">
        <v>1.9449999999999998</v>
      </c>
      <c r="Q2480" s="2">
        <v>42223</v>
      </c>
      <c r="R2480" s="1">
        <v>2.19</v>
      </c>
      <c r="T2480" s="2">
        <v>42229</v>
      </c>
      <c r="U2480" s="1">
        <v>1.8399999999999999</v>
      </c>
      <c r="W2480" s="2">
        <v>42228</v>
      </c>
      <c r="X2480" s="1">
        <v>1.6600000000000001</v>
      </c>
      <c r="Z2480" s="2">
        <v>42216</v>
      </c>
      <c r="AA2480" s="1">
        <v>1.645</v>
      </c>
      <c r="AC2480" s="2">
        <v>42219</v>
      </c>
      <c r="AD2480" s="1">
        <v>1.5853000000000002</v>
      </c>
      <c r="AF2480" s="2">
        <v>42661</v>
      </c>
      <c r="AG2480" s="1">
        <v>0.88122</v>
      </c>
      <c r="AI2480" s="2">
        <v>42194</v>
      </c>
      <c r="AJ2480" s="1">
        <v>2.89</v>
      </c>
      <c r="AL2480" s="2">
        <v>42195</v>
      </c>
      <c r="AM2480" s="1">
        <v>2.4699999999999998</v>
      </c>
      <c r="AO2480" s="2">
        <v>42193</v>
      </c>
      <c r="AP2480" s="1">
        <v>0.78949999999999998</v>
      </c>
      <c r="AR2480" s="2">
        <v>42186</v>
      </c>
      <c r="AS2480" s="1">
        <v>0.52749999999999997</v>
      </c>
      <c r="AU2480" s="2">
        <v>42193</v>
      </c>
      <c r="AV2480" s="1">
        <v>1.5760000000000001</v>
      </c>
      <c r="AX2480" s="2">
        <v>42192</v>
      </c>
      <c r="AY2480" s="1">
        <v>1.5819999999999999</v>
      </c>
      <c r="BA2480" s="116">
        <v>42193</v>
      </c>
      <c r="BB2480" s="1">
        <v>1.0734999999999999</v>
      </c>
      <c r="BD2480" s="2">
        <v>42187</v>
      </c>
      <c r="BE2480" s="1">
        <v>0.12</v>
      </c>
      <c r="BG2480" s="2">
        <v>42328</v>
      </c>
      <c r="BH2480" s="1">
        <v>2.2599999999999998</v>
      </c>
      <c r="BJ2480" s="2">
        <v>42328</v>
      </c>
      <c r="BK2480" s="1">
        <v>1.7</v>
      </c>
      <c r="BM2480" s="2">
        <v>42194</v>
      </c>
      <c r="BN2480" s="1">
        <v>0.48249999999999998</v>
      </c>
    </row>
    <row r="2481" spans="2:66">
      <c r="B2481" s="2">
        <v>42718</v>
      </c>
      <c r="C2481" s="1">
        <v>1.54</v>
      </c>
      <c r="E2481" s="2">
        <v>42187</v>
      </c>
      <c r="F2481" s="1">
        <v>1.5649999999999999</v>
      </c>
      <c r="H2481" s="2">
        <v>42207</v>
      </c>
      <c r="I2481" s="1">
        <v>1.75</v>
      </c>
      <c r="K2481" s="2">
        <v>42205</v>
      </c>
      <c r="L2481" s="1">
        <v>2.4670000000000001</v>
      </c>
      <c r="N2481" s="2">
        <v>42213</v>
      </c>
      <c r="O2481" s="1">
        <v>1.98</v>
      </c>
      <c r="Q2481" s="2">
        <v>42226</v>
      </c>
      <c r="R2481" s="1">
        <v>2.14</v>
      </c>
      <c r="T2481" s="2">
        <v>42230</v>
      </c>
      <c r="U2481" s="1">
        <v>1.8399999999999999</v>
      </c>
      <c r="W2481" s="2">
        <v>42229</v>
      </c>
      <c r="X2481" s="1">
        <v>1.6875</v>
      </c>
      <c r="Z2481" s="2">
        <v>42219</v>
      </c>
      <c r="AA2481" s="1">
        <v>1.63</v>
      </c>
      <c r="AC2481" s="2">
        <v>42220</v>
      </c>
      <c r="AD2481" s="1">
        <v>1.5853000000000002</v>
      </c>
      <c r="AF2481" s="2">
        <v>42662</v>
      </c>
      <c r="AG2481" s="1">
        <v>0.88066999999999995</v>
      </c>
      <c r="AI2481" s="2">
        <v>42195</v>
      </c>
      <c r="AJ2481" s="1">
        <v>2.9539999999999997</v>
      </c>
      <c r="AL2481" s="2">
        <v>42198</v>
      </c>
      <c r="AM2481" s="1">
        <v>2.52</v>
      </c>
      <c r="AO2481" s="2">
        <v>42194</v>
      </c>
      <c r="AP2481" s="1">
        <v>0.82899999999999996</v>
      </c>
      <c r="AR2481" s="2">
        <v>42187</v>
      </c>
      <c r="AS2481" s="1">
        <v>0.497</v>
      </c>
      <c r="AU2481" s="2">
        <v>42194</v>
      </c>
      <c r="AV2481" s="1">
        <v>1.6779999999999999</v>
      </c>
      <c r="AX2481" s="2">
        <v>42193</v>
      </c>
      <c r="AY2481" s="1">
        <v>1.544</v>
      </c>
      <c r="BA2481" s="116">
        <v>42194</v>
      </c>
      <c r="BB2481" s="1">
        <v>1.1499999999999999</v>
      </c>
      <c r="BD2481" s="2">
        <v>42188</v>
      </c>
      <c r="BE2481" s="1">
        <v>0.124</v>
      </c>
      <c r="BG2481" s="2">
        <v>42331</v>
      </c>
      <c r="BH2481" s="1">
        <v>2.25</v>
      </c>
      <c r="BJ2481" s="2">
        <v>42331</v>
      </c>
      <c r="BK2481" s="1">
        <v>1.7</v>
      </c>
      <c r="BM2481" s="2">
        <v>42195</v>
      </c>
      <c r="BN2481" s="1">
        <v>0.5585</v>
      </c>
    </row>
    <row r="2482" spans="2:66">
      <c r="B2482" s="2">
        <v>42719</v>
      </c>
      <c r="C2482" s="1">
        <v>1.54</v>
      </c>
      <c r="E2482" s="2">
        <v>42188</v>
      </c>
      <c r="F2482" s="1">
        <v>1.552</v>
      </c>
      <c r="H2482" s="2">
        <v>42208</v>
      </c>
      <c r="I2482" s="1">
        <v>1.7170000000000001</v>
      </c>
      <c r="K2482" s="2">
        <v>42206</v>
      </c>
      <c r="L2482" s="1">
        <v>2.4550000000000001</v>
      </c>
      <c r="N2482" s="2">
        <v>42214</v>
      </c>
      <c r="O2482" s="1">
        <v>1.9649999999999999</v>
      </c>
      <c r="Q2482" s="2">
        <v>42227</v>
      </c>
      <c r="R2482" s="1">
        <v>2.1124999999999998</v>
      </c>
      <c r="T2482" s="2">
        <v>42233</v>
      </c>
      <c r="U2482" s="1">
        <v>1.8374999999999999</v>
      </c>
      <c r="W2482" s="2">
        <v>42230</v>
      </c>
      <c r="X2482" s="1">
        <v>1.69</v>
      </c>
      <c r="Z2482" s="2">
        <v>42220</v>
      </c>
      <c r="AA2482" s="1">
        <v>1.635</v>
      </c>
      <c r="AC2482" s="2">
        <v>42221</v>
      </c>
      <c r="AD2482" s="1">
        <v>1.595</v>
      </c>
      <c r="AF2482" s="2">
        <v>42663</v>
      </c>
      <c r="AG2482" s="1">
        <v>0.88178000000000001</v>
      </c>
      <c r="AI2482" s="2">
        <v>42198</v>
      </c>
      <c r="AJ2482" s="1">
        <v>3.0009999999999999</v>
      </c>
      <c r="AL2482" s="2">
        <v>42199</v>
      </c>
      <c r="AM2482" s="1">
        <v>2.4605000000000001</v>
      </c>
      <c r="AO2482" s="2">
        <v>42195</v>
      </c>
      <c r="AP2482" s="1">
        <v>0.88109999999999999</v>
      </c>
      <c r="AR2482" s="2">
        <v>42188</v>
      </c>
      <c r="AS2482" s="1">
        <v>0.49349999999999999</v>
      </c>
      <c r="AU2482" s="2">
        <v>42195</v>
      </c>
      <c r="AV2482" s="1">
        <v>1.8115000000000001</v>
      </c>
      <c r="AX2482" s="2">
        <v>42194</v>
      </c>
      <c r="AY2482" s="1">
        <v>1.637</v>
      </c>
      <c r="BA2482" s="116">
        <v>42195</v>
      </c>
      <c r="BB2482" s="1">
        <v>1.26</v>
      </c>
      <c r="BD2482" s="2">
        <v>42191</v>
      </c>
      <c r="BE2482" s="1">
        <v>0.124</v>
      </c>
      <c r="BG2482" s="2">
        <v>42332</v>
      </c>
      <c r="BH2482" s="1">
        <v>2.2400000000000002</v>
      </c>
      <c r="BJ2482" s="2">
        <v>42332</v>
      </c>
      <c r="BK2482" s="1">
        <v>1.6600000000000001</v>
      </c>
      <c r="BM2482" s="2">
        <v>42198</v>
      </c>
      <c r="BN2482" s="1">
        <v>0.51700000000000002</v>
      </c>
    </row>
    <row r="2483" spans="2:66">
      <c r="B2483" s="2">
        <v>42720</v>
      </c>
      <c r="C2483" s="1">
        <v>1.54</v>
      </c>
      <c r="E2483" s="2">
        <v>42191</v>
      </c>
      <c r="F2483" s="1">
        <v>1.5409999999999999</v>
      </c>
      <c r="H2483" s="2">
        <v>42209</v>
      </c>
      <c r="I2483" s="1">
        <v>1.7050000000000001</v>
      </c>
      <c r="K2483" s="2">
        <v>42207</v>
      </c>
      <c r="L2483" s="1">
        <v>2.4209999999999998</v>
      </c>
      <c r="N2483" s="2">
        <v>42215</v>
      </c>
      <c r="O2483" s="1">
        <v>1.99</v>
      </c>
      <c r="Q2483" s="2">
        <v>42228</v>
      </c>
      <c r="R2483" s="1">
        <v>2.0499999999999998</v>
      </c>
      <c r="T2483" s="2">
        <v>42234</v>
      </c>
      <c r="U2483" s="1">
        <v>1.8325</v>
      </c>
      <c r="W2483" s="2">
        <v>42233</v>
      </c>
      <c r="X2483" s="1">
        <v>1.6850000000000001</v>
      </c>
      <c r="Z2483" s="2">
        <v>42221</v>
      </c>
      <c r="AA2483" s="1">
        <v>1.6524999999999999</v>
      </c>
      <c r="AC2483" s="2">
        <v>42222</v>
      </c>
      <c r="AD2483" s="1">
        <v>1.595</v>
      </c>
      <c r="AF2483" s="2">
        <v>42664</v>
      </c>
      <c r="AG2483" s="1">
        <v>0.88178000000000001</v>
      </c>
      <c r="AI2483" s="2">
        <v>42199</v>
      </c>
      <c r="AJ2483" s="1">
        <v>2.9554999999999998</v>
      </c>
      <c r="AL2483" s="2">
        <v>42200</v>
      </c>
      <c r="AM2483" s="1">
        <v>2.4138000000000002</v>
      </c>
      <c r="AO2483" s="2">
        <v>42198</v>
      </c>
      <c r="AP2483" s="1">
        <v>0.91690000000000005</v>
      </c>
      <c r="AR2483" s="2">
        <v>42191</v>
      </c>
      <c r="AS2483" s="1">
        <v>0.48049999999999998</v>
      </c>
      <c r="AU2483" s="2">
        <v>42198</v>
      </c>
      <c r="AV2483" s="1">
        <v>1.8005</v>
      </c>
      <c r="AX2483" s="2">
        <v>42195</v>
      </c>
      <c r="AY2483" s="1">
        <v>1.7650000000000001</v>
      </c>
      <c r="BA2483" s="116">
        <v>42198</v>
      </c>
      <c r="BB2483" s="1">
        <v>1.2293000000000001</v>
      </c>
      <c r="BD2483" s="2">
        <v>42192</v>
      </c>
      <c r="BE2483" s="1">
        <v>0.122</v>
      </c>
      <c r="BG2483" s="2">
        <v>42333</v>
      </c>
      <c r="BH2483" s="1">
        <v>2.23</v>
      </c>
      <c r="BJ2483" s="2">
        <v>42333</v>
      </c>
      <c r="BK2483" s="1">
        <v>1.6600000000000001</v>
      </c>
      <c r="BM2483" s="2">
        <v>42199</v>
      </c>
      <c r="BN2483" s="1">
        <v>0.49690000000000001</v>
      </c>
    </row>
    <row r="2484" spans="2:66">
      <c r="B2484" s="2">
        <v>42723</v>
      </c>
      <c r="C2484" s="1">
        <v>1.54</v>
      </c>
      <c r="E2484" s="2">
        <v>42192</v>
      </c>
      <c r="F2484" s="1">
        <v>1.5329999999999999</v>
      </c>
      <c r="H2484" s="2">
        <v>42212</v>
      </c>
      <c r="I2484" s="1">
        <v>1.702</v>
      </c>
      <c r="K2484" s="2">
        <v>42208</v>
      </c>
      <c r="L2484" s="1">
        <v>2.3679999999999999</v>
      </c>
      <c r="N2484" s="2">
        <v>42216</v>
      </c>
      <c r="O2484" s="1">
        <v>2.032</v>
      </c>
      <c r="Q2484" s="2">
        <v>42229</v>
      </c>
      <c r="R2484" s="1">
        <v>2.0924999999999998</v>
      </c>
      <c r="T2484" s="2">
        <v>42235</v>
      </c>
      <c r="U2484" s="1">
        <v>1.855</v>
      </c>
      <c r="W2484" s="2">
        <v>42234</v>
      </c>
      <c r="X2484" s="1">
        <v>1.6825000000000001</v>
      </c>
      <c r="Z2484" s="2">
        <v>42222</v>
      </c>
      <c r="AA2484" s="1">
        <v>1.6524999999999999</v>
      </c>
      <c r="AC2484" s="2">
        <v>42223</v>
      </c>
      <c r="AD2484" s="1">
        <v>1.6</v>
      </c>
      <c r="AF2484" s="2">
        <v>42667</v>
      </c>
      <c r="AG2484" s="1">
        <v>0.88371999999999995</v>
      </c>
      <c r="AI2484" s="2">
        <v>42200</v>
      </c>
      <c r="AJ2484" s="1">
        <v>2.9045000000000001</v>
      </c>
      <c r="AL2484" s="2">
        <v>42201</v>
      </c>
      <c r="AM2484" s="1">
        <v>2.4129999999999998</v>
      </c>
      <c r="AO2484" s="2">
        <v>42199</v>
      </c>
      <c r="AP2484" s="1">
        <v>0.876</v>
      </c>
      <c r="AR2484" s="2">
        <v>42192</v>
      </c>
      <c r="AS2484" s="1">
        <v>0.47549999999999998</v>
      </c>
      <c r="AU2484" s="2">
        <v>42199</v>
      </c>
      <c r="AV2484" s="1">
        <v>1.788</v>
      </c>
      <c r="AX2484" s="2">
        <v>42198</v>
      </c>
      <c r="AY2484" s="1">
        <v>1.7577</v>
      </c>
      <c r="BA2484" s="116">
        <v>42199</v>
      </c>
      <c r="BB2484" s="1">
        <v>1.2089000000000001</v>
      </c>
      <c r="BD2484" s="2">
        <v>42193</v>
      </c>
      <c r="BE2484" s="1">
        <v>0.1154</v>
      </c>
      <c r="BG2484" s="2">
        <v>42335</v>
      </c>
      <c r="BH2484" s="1">
        <v>2.2200000000000002</v>
      </c>
      <c r="BJ2484" s="2">
        <v>42335</v>
      </c>
      <c r="BK2484" s="1">
        <v>1.6400000000000001</v>
      </c>
      <c r="BM2484" s="2">
        <v>42200</v>
      </c>
      <c r="BN2484" s="1">
        <v>0.46100000000000002</v>
      </c>
    </row>
    <row r="2485" spans="2:66">
      <c r="B2485" s="2">
        <v>42724</v>
      </c>
      <c r="C2485" s="1">
        <v>1.54</v>
      </c>
      <c r="E2485" s="2">
        <v>42193</v>
      </c>
      <c r="F2485" s="1">
        <v>1.528</v>
      </c>
      <c r="H2485" s="2">
        <v>42213</v>
      </c>
      <c r="I2485" s="1">
        <v>1.7269999999999999</v>
      </c>
      <c r="K2485" s="2">
        <v>42209</v>
      </c>
      <c r="L2485" s="1">
        <v>2.335</v>
      </c>
      <c r="N2485" s="2">
        <v>42219</v>
      </c>
      <c r="O2485" s="1">
        <v>2.0150000000000001</v>
      </c>
      <c r="Q2485" s="2">
        <v>42230</v>
      </c>
      <c r="R2485" s="1">
        <v>2.0924999999999998</v>
      </c>
      <c r="T2485" s="2">
        <v>42236</v>
      </c>
      <c r="U2485" s="1">
        <v>1.8275000000000001</v>
      </c>
      <c r="W2485" s="2">
        <v>42235</v>
      </c>
      <c r="X2485" s="1">
        <v>1.6949999999999998</v>
      </c>
      <c r="Z2485" s="2">
        <v>42223</v>
      </c>
      <c r="AA2485" s="1">
        <v>1.655</v>
      </c>
      <c r="AC2485" s="2">
        <v>42226</v>
      </c>
      <c r="AD2485" s="1">
        <v>1.5975000000000001</v>
      </c>
      <c r="AF2485" s="2">
        <v>42668</v>
      </c>
      <c r="AG2485" s="1">
        <v>0.88566999999999996</v>
      </c>
      <c r="AI2485" s="2">
        <v>42201</v>
      </c>
      <c r="AJ2485" s="1">
        <v>2.879</v>
      </c>
      <c r="AL2485" s="2">
        <v>42202</v>
      </c>
      <c r="AM2485" s="1">
        <v>2.4159999999999999</v>
      </c>
      <c r="AO2485" s="2">
        <v>42200</v>
      </c>
      <c r="AP2485" s="1">
        <v>0.86750000000000005</v>
      </c>
      <c r="AR2485" s="2">
        <v>42193</v>
      </c>
      <c r="AS2485" s="1">
        <v>0.45300000000000001</v>
      </c>
      <c r="AU2485" s="2">
        <v>42200</v>
      </c>
      <c r="AV2485" s="1">
        <v>1.7012</v>
      </c>
      <c r="AX2485" s="2">
        <v>42199</v>
      </c>
      <c r="AY2485" s="1">
        <v>1.7418</v>
      </c>
      <c r="BA2485" s="116">
        <v>42200</v>
      </c>
      <c r="BB2485" s="1">
        <v>1.127</v>
      </c>
      <c r="BD2485" s="2">
        <v>42194</v>
      </c>
      <c r="BE2485" s="1">
        <v>0.12</v>
      </c>
      <c r="BG2485" s="2">
        <v>42338</v>
      </c>
      <c r="BH2485" s="1">
        <v>2.21</v>
      </c>
      <c r="BJ2485" s="2">
        <v>42338</v>
      </c>
      <c r="BK2485" s="1">
        <v>1.65</v>
      </c>
      <c r="BM2485" s="2">
        <v>42201</v>
      </c>
      <c r="BN2485" s="1">
        <v>0.47949999999999998</v>
      </c>
    </row>
    <row r="2486" spans="2:66">
      <c r="B2486" s="2">
        <v>42725</v>
      </c>
      <c r="C2486" s="1">
        <v>1.54</v>
      </c>
      <c r="E2486" s="2">
        <v>42194</v>
      </c>
      <c r="F2486" s="1">
        <v>1.5230000000000001</v>
      </c>
      <c r="H2486" s="2">
        <v>42214</v>
      </c>
      <c r="I2486" s="1">
        <v>1.7149999999999999</v>
      </c>
      <c r="K2486" s="2">
        <v>42212</v>
      </c>
      <c r="L2486" s="1">
        <v>2.35</v>
      </c>
      <c r="N2486" s="2">
        <v>42220</v>
      </c>
      <c r="O2486" s="1">
        <v>2.036</v>
      </c>
      <c r="Q2486" s="2">
        <v>42233</v>
      </c>
      <c r="R2486" s="1">
        <v>2.08</v>
      </c>
      <c r="T2486" s="2">
        <v>42237</v>
      </c>
      <c r="U2486" s="1">
        <v>1.8025</v>
      </c>
      <c r="W2486" s="2">
        <v>42236</v>
      </c>
      <c r="X2486" s="1">
        <v>1.675</v>
      </c>
      <c r="Z2486" s="2">
        <v>42226</v>
      </c>
      <c r="AA2486" s="1">
        <v>1.645</v>
      </c>
      <c r="AC2486" s="2">
        <v>42227</v>
      </c>
      <c r="AD2486" s="1">
        <v>1.5925</v>
      </c>
      <c r="AF2486" s="2">
        <v>42669</v>
      </c>
      <c r="AG2486" s="1">
        <v>0.89039000000000001</v>
      </c>
      <c r="AI2486" s="2">
        <v>42202</v>
      </c>
      <c r="AJ2486" s="1">
        <v>2.86</v>
      </c>
      <c r="AL2486" s="2">
        <v>42205</v>
      </c>
      <c r="AM2486" s="1">
        <v>2.4365000000000001</v>
      </c>
      <c r="AO2486" s="2">
        <v>42201</v>
      </c>
      <c r="AP2486" s="1">
        <v>0.89549999999999996</v>
      </c>
      <c r="AR2486" s="2">
        <v>42194</v>
      </c>
      <c r="AS2486" s="1">
        <v>0.47349999999999998</v>
      </c>
      <c r="AU2486" s="2">
        <v>42201</v>
      </c>
      <c r="AV2486" s="1">
        <v>1.7317</v>
      </c>
      <c r="AX2486" s="2">
        <v>42200</v>
      </c>
      <c r="AY2486" s="1">
        <v>1.657</v>
      </c>
      <c r="BA2486" s="116">
        <v>42201</v>
      </c>
      <c r="BB2486" s="1">
        <v>1.151</v>
      </c>
      <c r="BD2486" s="2">
        <v>42195</v>
      </c>
      <c r="BE2486" s="1">
        <v>0.13800000000000001</v>
      </c>
      <c r="BG2486" s="2">
        <v>42339</v>
      </c>
      <c r="BH2486" s="1">
        <v>2.15</v>
      </c>
      <c r="BJ2486" s="2">
        <v>42339</v>
      </c>
      <c r="BK2486" s="1">
        <v>1.5899999999999999</v>
      </c>
      <c r="BM2486" s="2">
        <v>42202</v>
      </c>
      <c r="BN2486" s="1">
        <v>0.44629999999999997</v>
      </c>
    </row>
    <row r="2487" spans="2:66">
      <c r="B2487" s="2">
        <v>42726</v>
      </c>
      <c r="C2487" s="1">
        <v>1.54</v>
      </c>
      <c r="E2487" s="2">
        <v>42195</v>
      </c>
      <c r="F2487" s="1">
        <v>1.522</v>
      </c>
      <c r="H2487" s="2">
        <v>42215</v>
      </c>
      <c r="I2487" s="1">
        <v>1.7349999999999999</v>
      </c>
      <c r="K2487" s="2">
        <v>42213</v>
      </c>
      <c r="L2487" s="1">
        <v>2.3820000000000001</v>
      </c>
      <c r="N2487" s="2">
        <v>42221</v>
      </c>
      <c r="O2487" s="1">
        <v>2.0510000000000002</v>
      </c>
      <c r="Q2487" s="2">
        <v>42234</v>
      </c>
      <c r="R2487" s="1">
        <v>2.0750000000000002</v>
      </c>
      <c r="T2487" s="2">
        <v>42240</v>
      </c>
      <c r="U2487" s="1">
        <v>1.75</v>
      </c>
      <c r="W2487" s="2">
        <v>42237</v>
      </c>
      <c r="X2487" s="1">
        <v>1.655</v>
      </c>
      <c r="Z2487" s="2">
        <v>42227</v>
      </c>
      <c r="AA2487" s="1">
        <v>1.6324999999999998</v>
      </c>
      <c r="AC2487" s="2">
        <v>42228</v>
      </c>
      <c r="AD2487" s="1">
        <v>1.56</v>
      </c>
      <c r="AF2487" s="2">
        <v>42670</v>
      </c>
      <c r="AG2487" s="1">
        <v>0.88732999999999995</v>
      </c>
      <c r="AI2487" s="2">
        <v>42205</v>
      </c>
      <c r="AJ2487" s="1">
        <v>2.8683000000000001</v>
      </c>
      <c r="AL2487" s="2">
        <v>42206</v>
      </c>
      <c r="AM2487" s="1">
        <v>2.3890000000000002</v>
      </c>
      <c r="AO2487" s="2">
        <v>42202</v>
      </c>
      <c r="AP2487" s="1">
        <v>0.91549999999999998</v>
      </c>
      <c r="AR2487" s="2">
        <v>42195</v>
      </c>
      <c r="AS2487" s="1">
        <v>0.50349999999999995</v>
      </c>
      <c r="AU2487" s="2">
        <v>42202</v>
      </c>
      <c r="AV2487" s="1">
        <v>1.671</v>
      </c>
      <c r="AX2487" s="2">
        <v>42201</v>
      </c>
      <c r="AY2487" s="1">
        <v>1.6772</v>
      </c>
      <c r="BA2487" s="116">
        <v>42202</v>
      </c>
      <c r="BB2487" s="1">
        <v>1.1140000000000001</v>
      </c>
      <c r="BD2487" s="2">
        <v>42198</v>
      </c>
      <c r="BE2487" s="1">
        <v>0.11849999999999999</v>
      </c>
      <c r="BG2487" s="2">
        <v>42340</v>
      </c>
      <c r="BH2487" s="1">
        <v>2.1800000000000002</v>
      </c>
      <c r="BJ2487" s="2">
        <v>42340</v>
      </c>
      <c r="BK2487" s="1">
        <v>1.63</v>
      </c>
      <c r="BM2487" s="2">
        <v>42205</v>
      </c>
      <c r="BN2487" s="1">
        <v>0.44190000000000002</v>
      </c>
    </row>
    <row r="2488" spans="2:66">
      <c r="B2488" s="2">
        <v>42727</v>
      </c>
      <c r="C2488" s="1">
        <v>1.54</v>
      </c>
      <c r="E2488" s="2">
        <v>42198</v>
      </c>
      <c r="F2488" s="1">
        <v>1.52</v>
      </c>
      <c r="H2488" s="2">
        <v>42216</v>
      </c>
      <c r="I2488" s="1">
        <v>1.77</v>
      </c>
      <c r="K2488" s="2">
        <v>42214</v>
      </c>
      <c r="L2488" s="1">
        <v>2.36</v>
      </c>
      <c r="N2488" s="2">
        <v>42222</v>
      </c>
      <c r="O2488" s="1">
        <v>2.0369999999999999</v>
      </c>
      <c r="Q2488" s="2">
        <v>42235</v>
      </c>
      <c r="R2488" s="1">
        <v>2.1025</v>
      </c>
      <c r="T2488" s="2">
        <v>42241</v>
      </c>
      <c r="U2488" s="1">
        <v>1.7850000000000001</v>
      </c>
      <c r="W2488" s="2">
        <v>42240</v>
      </c>
      <c r="X2488" s="1">
        <v>1.62</v>
      </c>
      <c r="Z2488" s="2">
        <v>42228</v>
      </c>
      <c r="AA2488" s="1">
        <v>1.5899999999999999</v>
      </c>
      <c r="AC2488" s="2">
        <v>42229</v>
      </c>
      <c r="AD2488" s="1">
        <v>1.5653000000000001</v>
      </c>
      <c r="AF2488" s="2">
        <v>42671</v>
      </c>
      <c r="AG2488" s="1">
        <v>0.88593999999999995</v>
      </c>
      <c r="AI2488" s="2">
        <v>42206</v>
      </c>
      <c r="AJ2488" s="1">
        <v>2.8369999999999997</v>
      </c>
      <c r="AL2488" s="2">
        <v>42207</v>
      </c>
      <c r="AM2488" s="1">
        <v>2.3915000000000002</v>
      </c>
      <c r="AO2488" s="2">
        <v>42205</v>
      </c>
      <c r="AP2488" s="1">
        <v>0.95250000000000001</v>
      </c>
      <c r="AR2488" s="2">
        <v>42198</v>
      </c>
      <c r="AS2488" s="1">
        <v>0.52200000000000002</v>
      </c>
      <c r="AU2488" s="2">
        <v>42205</v>
      </c>
      <c r="AV2488" s="1">
        <v>1.645</v>
      </c>
      <c r="AX2488" s="2">
        <v>42202</v>
      </c>
      <c r="AY2488" s="1">
        <v>1.6215000000000002</v>
      </c>
      <c r="BA2488" s="116">
        <v>42205</v>
      </c>
      <c r="BB2488" s="1">
        <v>1.0839000000000001</v>
      </c>
      <c r="BD2488" s="2">
        <v>42199</v>
      </c>
      <c r="BE2488" s="1">
        <v>0.109</v>
      </c>
      <c r="BG2488" s="2">
        <v>42341</v>
      </c>
      <c r="BH2488" s="1">
        <v>2.33</v>
      </c>
      <c r="BJ2488" s="2">
        <v>42341</v>
      </c>
      <c r="BK2488" s="1">
        <v>1.74</v>
      </c>
      <c r="BM2488" s="2">
        <v>42206</v>
      </c>
      <c r="BN2488" s="1">
        <v>0.45169999999999999</v>
      </c>
    </row>
    <row r="2489" spans="2:66">
      <c r="B2489" s="2">
        <v>42730</v>
      </c>
      <c r="C2489" s="1">
        <v>1.54</v>
      </c>
      <c r="E2489" s="2">
        <v>42199</v>
      </c>
      <c r="F2489" s="1">
        <v>1.5190000000000001</v>
      </c>
      <c r="H2489" s="2">
        <v>42219</v>
      </c>
      <c r="I2489" s="1">
        <v>1.7570000000000001</v>
      </c>
      <c r="K2489" s="2">
        <v>42215</v>
      </c>
      <c r="L2489" s="1">
        <v>2.39</v>
      </c>
      <c r="N2489" s="2">
        <v>42223</v>
      </c>
      <c r="O2489" s="1">
        <v>2.0369999999999999</v>
      </c>
      <c r="Q2489" s="2">
        <v>42236</v>
      </c>
      <c r="R2489" s="1">
        <v>2.0674999999999999</v>
      </c>
      <c r="T2489" s="2">
        <v>42242</v>
      </c>
      <c r="U2489" s="1">
        <v>1.8174999999999999</v>
      </c>
      <c r="W2489" s="2">
        <v>42241</v>
      </c>
      <c r="X2489" s="1">
        <v>1.645</v>
      </c>
      <c r="Z2489" s="2">
        <v>42229</v>
      </c>
      <c r="AA2489" s="1">
        <v>1.6074999999999999</v>
      </c>
      <c r="AC2489" s="2">
        <v>42230</v>
      </c>
      <c r="AD2489" s="1">
        <v>1.5674999999999999</v>
      </c>
      <c r="AF2489" s="2">
        <v>42674</v>
      </c>
      <c r="AG2489" s="1">
        <v>0.88427999999999995</v>
      </c>
      <c r="AI2489" s="2">
        <v>42207</v>
      </c>
      <c r="AJ2489" s="1">
        <v>2.8214999999999999</v>
      </c>
      <c r="AL2489" s="2">
        <v>42208</v>
      </c>
      <c r="AM2489" s="1">
        <v>2.3319999999999999</v>
      </c>
      <c r="AO2489" s="2">
        <v>42206</v>
      </c>
      <c r="AP2489" s="1">
        <v>0.92310000000000003</v>
      </c>
      <c r="AR2489" s="2">
        <v>42199</v>
      </c>
      <c r="AS2489" s="1">
        <v>0.503</v>
      </c>
      <c r="AU2489" s="2">
        <v>42206</v>
      </c>
      <c r="AV2489" s="1">
        <v>1.6657</v>
      </c>
      <c r="AX2489" s="2">
        <v>42205</v>
      </c>
      <c r="AY2489" s="1">
        <v>1.593</v>
      </c>
      <c r="BA2489" s="116">
        <v>42206</v>
      </c>
      <c r="BB2489" s="1">
        <v>1.0937000000000001</v>
      </c>
      <c r="BD2489" s="2">
        <v>42200</v>
      </c>
      <c r="BE2489" s="1">
        <v>0.10100000000000001</v>
      </c>
      <c r="BG2489" s="2">
        <v>42342</v>
      </c>
      <c r="BH2489" s="1">
        <v>2.2800000000000002</v>
      </c>
      <c r="BJ2489" s="2">
        <v>42342</v>
      </c>
      <c r="BK2489" s="1">
        <v>1.71</v>
      </c>
      <c r="BM2489" s="2">
        <v>42207</v>
      </c>
      <c r="BN2489" s="1">
        <v>0.43099999999999999</v>
      </c>
    </row>
    <row r="2490" spans="2:66">
      <c r="B2490" s="2">
        <v>42731</v>
      </c>
      <c r="C2490" s="1">
        <v>1.54</v>
      </c>
      <c r="E2490" s="2">
        <v>42200</v>
      </c>
      <c r="F2490" s="1">
        <v>1.516</v>
      </c>
      <c r="H2490" s="2">
        <v>42220</v>
      </c>
      <c r="I2490" s="1">
        <v>1.7770000000000001</v>
      </c>
      <c r="K2490" s="2">
        <v>42216</v>
      </c>
      <c r="L2490" s="1">
        <v>2.4249999999999998</v>
      </c>
      <c r="N2490" s="2">
        <v>42226</v>
      </c>
      <c r="O2490" s="1">
        <v>1.99</v>
      </c>
      <c r="Q2490" s="2">
        <v>42237</v>
      </c>
      <c r="R2490" s="1">
        <v>2.0430000000000001</v>
      </c>
      <c r="T2490" s="2">
        <v>42243</v>
      </c>
      <c r="U2490" s="1">
        <v>1.8275000000000001</v>
      </c>
      <c r="W2490" s="2">
        <v>42242</v>
      </c>
      <c r="X2490" s="1">
        <v>1.6675</v>
      </c>
      <c r="Z2490" s="2">
        <v>42230</v>
      </c>
      <c r="AA2490" s="1">
        <v>1.6099999999999999</v>
      </c>
      <c r="AC2490" s="2">
        <v>42233</v>
      </c>
      <c r="AD2490" s="1">
        <v>1.5674999999999999</v>
      </c>
      <c r="AF2490" s="2">
        <v>42675</v>
      </c>
      <c r="AG2490" s="1">
        <v>0.88093999999999995</v>
      </c>
      <c r="AI2490" s="2">
        <v>42208</v>
      </c>
      <c r="AJ2490" s="1">
        <v>2.754</v>
      </c>
      <c r="AL2490" s="2">
        <v>42209</v>
      </c>
      <c r="AM2490" s="1">
        <v>2.3245</v>
      </c>
      <c r="AO2490" s="2">
        <v>42207</v>
      </c>
      <c r="AP2490" s="1">
        <v>0.94899999999999995</v>
      </c>
      <c r="AR2490" s="2">
        <v>42200</v>
      </c>
      <c r="AS2490" s="1">
        <v>0.50249999999999995</v>
      </c>
      <c r="AU2490" s="2">
        <v>42207</v>
      </c>
      <c r="AV2490" s="1">
        <v>1.617</v>
      </c>
      <c r="AX2490" s="2">
        <v>42206</v>
      </c>
      <c r="AY2490" s="1">
        <v>1.613</v>
      </c>
      <c r="BA2490" s="116">
        <v>42207</v>
      </c>
      <c r="BB2490" s="1">
        <v>1.0589999999999999</v>
      </c>
      <c r="BD2490" s="2">
        <v>42201</v>
      </c>
      <c r="BE2490" s="1">
        <v>0.104</v>
      </c>
      <c r="BG2490" s="2">
        <v>42345</v>
      </c>
      <c r="BH2490" s="1">
        <v>2.23</v>
      </c>
      <c r="BJ2490" s="2">
        <v>42345</v>
      </c>
      <c r="BK2490" s="1">
        <v>1.67</v>
      </c>
      <c r="BM2490" s="2">
        <v>42208</v>
      </c>
      <c r="BN2490" s="1">
        <v>0.4244</v>
      </c>
    </row>
    <row r="2491" spans="2:66">
      <c r="B2491" s="2">
        <v>42732</v>
      </c>
      <c r="C2491" s="1">
        <v>1.53</v>
      </c>
      <c r="E2491" s="2">
        <v>42201</v>
      </c>
      <c r="F2491" s="1">
        <v>1.5169999999999999</v>
      </c>
      <c r="H2491" s="2">
        <v>42221</v>
      </c>
      <c r="I2491" s="1">
        <v>1.792</v>
      </c>
      <c r="K2491" s="2">
        <v>42219</v>
      </c>
      <c r="L2491" s="1">
        <v>2.4020000000000001</v>
      </c>
      <c r="N2491" s="2">
        <v>42227</v>
      </c>
      <c r="O2491" s="1">
        <v>1.96</v>
      </c>
      <c r="Q2491" s="2">
        <v>42240</v>
      </c>
      <c r="R2491" s="1">
        <v>1.9775</v>
      </c>
      <c r="T2491" s="2">
        <v>42244</v>
      </c>
      <c r="U2491" s="1">
        <v>1.85</v>
      </c>
      <c r="W2491" s="2">
        <v>42243</v>
      </c>
      <c r="X2491" s="1">
        <v>1.6675</v>
      </c>
      <c r="Z2491" s="2">
        <v>42233</v>
      </c>
      <c r="AA2491" s="1">
        <v>1.6074999999999999</v>
      </c>
      <c r="AC2491" s="2">
        <v>42234</v>
      </c>
      <c r="AD2491" s="1">
        <v>1.5674999999999999</v>
      </c>
      <c r="AF2491" s="2">
        <v>42676</v>
      </c>
      <c r="AG2491" s="1">
        <v>0.87566999999999995</v>
      </c>
      <c r="AI2491" s="2">
        <v>42209</v>
      </c>
      <c r="AJ2491" s="1">
        <v>2.7530000000000001</v>
      </c>
      <c r="AL2491" s="2">
        <v>42212</v>
      </c>
      <c r="AM2491" s="1">
        <v>2.2818999999999998</v>
      </c>
      <c r="AO2491" s="2">
        <v>42208</v>
      </c>
      <c r="AP2491" s="1">
        <v>0.93500000000000005</v>
      </c>
      <c r="AR2491" s="2">
        <v>42201</v>
      </c>
      <c r="AS2491" s="1">
        <v>0.51849999999999996</v>
      </c>
      <c r="AU2491" s="2">
        <v>42208</v>
      </c>
      <c r="AV2491" s="1">
        <v>1.5998000000000001</v>
      </c>
      <c r="AX2491" s="2">
        <v>42207</v>
      </c>
      <c r="AY2491" s="1">
        <v>1.5659999999999998</v>
      </c>
      <c r="BA2491" s="116">
        <v>42208</v>
      </c>
      <c r="BB2491" s="1">
        <v>1.0456000000000001</v>
      </c>
      <c r="BD2491" s="2">
        <v>42202</v>
      </c>
      <c r="BE2491" s="1">
        <v>0.104</v>
      </c>
      <c r="BG2491" s="2">
        <v>42346</v>
      </c>
      <c r="BH2491" s="1">
        <v>2.2400000000000002</v>
      </c>
      <c r="BJ2491" s="2">
        <v>42346</v>
      </c>
      <c r="BK2491" s="1">
        <v>1.6800000000000002</v>
      </c>
      <c r="BM2491" s="2">
        <v>42209</v>
      </c>
      <c r="BN2491" s="1">
        <v>0.41099999999999998</v>
      </c>
    </row>
    <row r="2492" spans="2:66">
      <c r="B2492" s="2">
        <v>42733</v>
      </c>
      <c r="C2492" s="1">
        <v>1.52</v>
      </c>
      <c r="E2492" s="2">
        <v>42202</v>
      </c>
      <c r="F2492" s="1">
        <v>1.5169999999999999</v>
      </c>
      <c r="H2492" s="2">
        <v>42222</v>
      </c>
      <c r="I2492" s="1">
        <v>1.7850000000000001</v>
      </c>
      <c r="K2492" s="2">
        <v>42220</v>
      </c>
      <c r="L2492" s="1">
        <v>2.41</v>
      </c>
      <c r="N2492" s="2">
        <v>42228</v>
      </c>
      <c r="O2492" s="1">
        <v>1.915</v>
      </c>
      <c r="Q2492" s="2">
        <v>42241</v>
      </c>
      <c r="R2492" s="1">
        <v>2.0152999999999999</v>
      </c>
      <c r="T2492" s="2">
        <v>42247</v>
      </c>
      <c r="U2492" s="1">
        <v>1.855</v>
      </c>
      <c r="W2492" s="2">
        <v>42244</v>
      </c>
      <c r="X2492" s="1">
        <v>1.6850000000000001</v>
      </c>
      <c r="Z2492" s="2">
        <v>42234</v>
      </c>
      <c r="AA2492" s="1">
        <v>1.605</v>
      </c>
      <c r="AC2492" s="2">
        <v>42235</v>
      </c>
      <c r="AD2492" s="1">
        <v>1.5725</v>
      </c>
      <c r="AF2492" s="2">
        <v>42677</v>
      </c>
      <c r="AG2492" s="1">
        <v>0.88093999999999995</v>
      </c>
      <c r="AI2492" s="2">
        <v>42212</v>
      </c>
      <c r="AJ2492" s="1">
        <v>2.7235</v>
      </c>
      <c r="AL2492" s="2">
        <v>42213</v>
      </c>
      <c r="AM2492" s="1">
        <v>2.3105000000000002</v>
      </c>
      <c r="AO2492" s="2">
        <v>42209</v>
      </c>
      <c r="AP2492" s="1">
        <v>0.91549999999999998</v>
      </c>
      <c r="AR2492" s="2">
        <v>42202</v>
      </c>
      <c r="AS2492" s="1">
        <v>0.53149999999999997</v>
      </c>
      <c r="AU2492" s="2">
        <v>42209</v>
      </c>
      <c r="AV2492" s="1">
        <v>1.5632000000000001</v>
      </c>
      <c r="AX2492" s="2">
        <v>42208</v>
      </c>
      <c r="AY2492" s="1">
        <v>1.5531000000000001</v>
      </c>
      <c r="BA2492" s="116">
        <v>42209</v>
      </c>
      <c r="BB2492" s="1">
        <v>1.0142</v>
      </c>
      <c r="BD2492" s="2">
        <v>42205</v>
      </c>
      <c r="BE2492" s="1">
        <v>0.1055</v>
      </c>
      <c r="BG2492" s="2">
        <v>42347</v>
      </c>
      <c r="BH2492" s="1">
        <v>2.2200000000000002</v>
      </c>
      <c r="BJ2492" s="2">
        <v>42347</v>
      </c>
      <c r="BK2492" s="1">
        <v>1.6400000000000001</v>
      </c>
      <c r="BM2492" s="2">
        <v>42212</v>
      </c>
      <c r="BN2492" s="1">
        <v>0.40620000000000001</v>
      </c>
    </row>
    <row r="2493" spans="2:66">
      <c r="B2493" s="2">
        <v>42734</v>
      </c>
      <c r="C2493" s="1">
        <v>1.52</v>
      </c>
      <c r="E2493" s="2">
        <v>42205</v>
      </c>
      <c r="F2493" s="1">
        <v>1.5169999999999999</v>
      </c>
      <c r="H2493" s="2">
        <v>42223</v>
      </c>
      <c r="I2493" s="1">
        <v>1.7850000000000001</v>
      </c>
      <c r="K2493" s="2">
        <v>42221</v>
      </c>
      <c r="L2493" s="1">
        <v>2.4209999999999998</v>
      </c>
      <c r="N2493" s="2">
        <v>42229</v>
      </c>
      <c r="O2493" s="1">
        <v>1.9409999999999998</v>
      </c>
      <c r="Q2493" s="2">
        <v>42242</v>
      </c>
      <c r="R2493" s="1">
        <v>2.0525000000000002</v>
      </c>
      <c r="T2493" s="2">
        <v>42248</v>
      </c>
      <c r="U2493" s="1">
        <v>1.8599999999999999</v>
      </c>
      <c r="W2493" s="2">
        <v>42247</v>
      </c>
      <c r="X2493" s="1">
        <v>1.6924999999999999</v>
      </c>
      <c r="Z2493" s="2">
        <v>42235</v>
      </c>
      <c r="AA2493" s="1">
        <v>1.615</v>
      </c>
      <c r="AC2493" s="2">
        <v>42236</v>
      </c>
      <c r="AD2493" s="1">
        <v>1.5699999999999998</v>
      </c>
      <c r="AF2493" s="2">
        <v>42678</v>
      </c>
      <c r="AG2493" s="1">
        <v>0.88261000000000001</v>
      </c>
      <c r="AI2493" s="2">
        <v>42213</v>
      </c>
      <c r="AJ2493" s="1">
        <v>2.7454999999999998</v>
      </c>
      <c r="AL2493" s="2">
        <v>42214</v>
      </c>
      <c r="AM2493" s="1">
        <v>2.3468999999999998</v>
      </c>
      <c r="AO2493" s="2">
        <v>42212</v>
      </c>
      <c r="AP2493" s="1">
        <v>0.88749999999999996</v>
      </c>
      <c r="AR2493" s="2">
        <v>42205</v>
      </c>
      <c r="AS2493" s="1">
        <v>0.55700000000000005</v>
      </c>
      <c r="AU2493" s="2">
        <v>42212</v>
      </c>
      <c r="AV2493" s="1">
        <v>1.528</v>
      </c>
      <c r="AX2493" s="2">
        <v>42209</v>
      </c>
      <c r="AY2493" s="1">
        <v>1.5150000000000001</v>
      </c>
      <c r="BA2493" s="116">
        <v>42212</v>
      </c>
      <c r="BB2493" s="1">
        <v>1.0054000000000001</v>
      </c>
      <c r="BD2493" s="2">
        <v>42206</v>
      </c>
      <c r="BE2493" s="1">
        <v>0.10349999999999999</v>
      </c>
      <c r="BG2493" s="2">
        <v>42348</v>
      </c>
      <c r="BH2493" s="1">
        <v>2.2400000000000002</v>
      </c>
      <c r="BJ2493" s="2">
        <v>42348</v>
      </c>
      <c r="BK2493" s="1">
        <v>1.6800000000000002</v>
      </c>
      <c r="BM2493" s="2">
        <v>42213</v>
      </c>
      <c r="BN2493" s="1">
        <v>0.41599999999999998</v>
      </c>
    </row>
    <row r="2494" spans="2:66">
      <c r="B2494" s="2">
        <v>42737</v>
      </c>
      <c r="C2494" s="1">
        <v>1.52</v>
      </c>
      <c r="E2494" s="2">
        <v>42206</v>
      </c>
      <c r="F2494" s="1">
        <v>1.5169999999999999</v>
      </c>
      <c r="H2494" s="2">
        <v>42226</v>
      </c>
      <c r="I2494" s="1">
        <v>1.762</v>
      </c>
      <c r="K2494" s="2">
        <v>42222</v>
      </c>
      <c r="L2494" s="1">
        <v>2.407</v>
      </c>
      <c r="N2494" s="2">
        <v>42233</v>
      </c>
      <c r="O2494" s="1">
        <v>1.9350000000000001</v>
      </c>
      <c r="Q2494" s="2">
        <v>42243</v>
      </c>
      <c r="R2494" s="1">
        <v>2.0699999999999998</v>
      </c>
      <c r="T2494" s="2">
        <v>42249</v>
      </c>
      <c r="U2494" s="1">
        <v>1.8325</v>
      </c>
      <c r="W2494" s="2">
        <v>42248</v>
      </c>
      <c r="X2494" s="1">
        <v>1.69</v>
      </c>
      <c r="Z2494" s="2">
        <v>42236</v>
      </c>
      <c r="AA2494" s="1">
        <v>1.6025</v>
      </c>
      <c r="AC2494" s="2">
        <v>42237</v>
      </c>
      <c r="AD2494" s="1">
        <v>1.5649999999999999</v>
      </c>
      <c r="AF2494" s="2">
        <v>42681</v>
      </c>
      <c r="AG2494" s="1">
        <v>0.88678000000000001</v>
      </c>
      <c r="AI2494" s="2">
        <v>42214</v>
      </c>
      <c r="AJ2494" s="1">
        <v>2.7770000000000001</v>
      </c>
      <c r="AL2494" s="2">
        <v>42215</v>
      </c>
      <c r="AM2494" s="1">
        <v>2.3235000000000001</v>
      </c>
      <c r="AO2494" s="2">
        <v>42213</v>
      </c>
      <c r="AP2494" s="1">
        <v>0.90300000000000002</v>
      </c>
      <c r="AR2494" s="2">
        <v>42206</v>
      </c>
      <c r="AS2494" s="1">
        <v>0.54300000000000004</v>
      </c>
      <c r="AU2494" s="2">
        <v>42213</v>
      </c>
      <c r="AV2494" s="1">
        <v>1.5569999999999999</v>
      </c>
      <c r="AX2494" s="2">
        <v>42212</v>
      </c>
      <c r="AY2494" s="1">
        <v>1.4897</v>
      </c>
      <c r="BA2494" s="116">
        <v>42213</v>
      </c>
      <c r="BB2494" s="1">
        <v>1.0270999999999999</v>
      </c>
      <c r="BD2494" s="2">
        <v>42207</v>
      </c>
      <c r="BE2494" s="1">
        <v>0.105</v>
      </c>
      <c r="BG2494" s="2">
        <v>42349</v>
      </c>
      <c r="BH2494" s="1">
        <v>2.13</v>
      </c>
      <c r="BJ2494" s="2">
        <v>42349</v>
      </c>
      <c r="BK2494" s="1">
        <v>1.56</v>
      </c>
      <c r="BM2494" s="2">
        <v>42214</v>
      </c>
      <c r="BN2494" s="1">
        <v>0.41110000000000002</v>
      </c>
    </row>
    <row r="2495" spans="2:66">
      <c r="B2495" s="2">
        <v>42738</v>
      </c>
      <c r="C2495" s="1">
        <v>1.52</v>
      </c>
      <c r="E2495" s="2">
        <v>42207</v>
      </c>
      <c r="F2495" s="1">
        <v>1.5169999999999999</v>
      </c>
      <c r="H2495" s="2">
        <v>42227</v>
      </c>
      <c r="I2495" s="1">
        <v>1.7370000000000001</v>
      </c>
      <c r="K2495" s="2">
        <v>42223</v>
      </c>
      <c r="L2495" s="1">
        <v>2.4119999999999999</v>
      </c>
      <c r="N2495" s="2">
        <v>42234</v>
      </c>
      <c r="O2495" s="1">
        <v>1.92</v>
      </c>
      <c r="Q2495" s="2">
        <v>42244</v>
      </c>
      <c r="R2495" s="1">
        <v>2.1</v>
      </c>
      <c r="T2495" s="2">
        <v>42250</v>
      </c>
      <c r="U2495" s="1">
        <v>1.8275000000000001</v>
      </c>
      <c r="W2495" s="2">
        <v>42249</v>
      </c>
      <c r="X2495" s="1">
        <v>1.6675</v>
      </c>
      <c r="Z2495" s="2">
        <v>42237</v>
      </c>
      <c r="AA2495" s="1">
        <v>1.5899999999999999</v>
      </c>
      <c r="AC2495" s="2">
        <v>42240</v>
      </c>
      <c r="AD2495" s="1">
        <v>1.5525</v>
      </c>
      <c r="AF2495" s="2">
        <v>42682</v>
      </c>
      <c r="AG2495" s="1">
        <v>0.88232999999999995</v>
      </c>
      <c r="AI2495" s="2">
        <v>42215</v>
      </c>
      <c r="AJ2495" s="1">
        <v>2.7324999999999999</v>
      </c>
      <c r="AL2495" s="2">
        <v>42216</v>
      </c>
      <c r="AM2495" s="1">
        <v>2.2454999999999998</v>
      </c>
      <c r="AO2495" s="2">
        <v>42214</v>
      </c>
      <c r="AP2495" s="1">
        <v>0.91749999999999998</v>
      </c>
      <c r="AR2495" s="2">
        <v>42207</v>
      </c>
      <c r="AS2495" s="1">
        <v>0.55500000000000005</v>
      </c>
      <c r="AU2495" s="2">
        <v>42214</v>
      </c>
      <c r="AV2495" s="1">
        <v>1.5672000000000001</v>
      </c>
      <c r="AX2495" s="2">
        <v>42213</v>
      </c>
      <c r="AY2495" s="1">
        <v>1.5097</v>
      </c>
      <c r="BA2495" s="116">
        <v>42214</v>
      </c>
      <c r="BB2495" s="1">
        <v>1.0327999999999999</v>
      </c>
      <c r="BD2495" s="2">
        <v>42208</v>
      </c>
      <c r="BE2495" s="1">
        <v>0.1038</v>
      </c>
      <c r="BG2495" s="2">
        <v>42352</v>
      </c>
      <c r="BH2495" s="1">
        <v>2.23</v>
      </c>
      <c r="BJ2495" s="2">
        <v>42352</v>
      </c>
      <c r="BK2495" s="1">
        <v>1.6600000000000001</v>
      </c>
      <c r="BM2495" s="2">
        <v>42215</v>
      </c>
      <c r="BN2495" s="1">
        <v>0.40100000000000002</v>
      </c>
    </row>
    <row r="2496" spans="2:66">
      <c r="B2496" s="2">
        <v>42739</v>
      </c>
      <c r="C2496" s="1">
        <v>1.51</v>
      </c>
      <c r="E2496" s="2">
        <v>42208</v>
      </c>
      <c r="F2496" s="1">
        <v>1.5129999999999999</v>
      </c>
      <c r="H2496" s="2">
        <v>42228</v>
      </c>
      <c r="I2496" s="1">
        <v>1.7050000000000001</v>
      </c>
      <c r="K2496" s="2">
        <v>42226</v>
      </c>
      <c r="L2496" s="1">
        <v>2.3570000000000002</v>
      </c>
      <c r="N2496" s="2">
        <v>42235</v>
      </c>
      <c r="O2496" s="1">
        <v>1.9370000000000001</v>
      </c>
      <c r="Q2496" s="2">
        <v>42247</v>
      </c>
      <c r="R2496" s="1">
        <v>2.1019999999999999</v>
      </c>
      <c r="T2496" s="2">
        <v>42251</v>
      </c>
      <c r="U2496" s="1">
        <v>1.7903</v>
      </c>
      <c r="W2496" s="2">
        <v>42250</v>
      </c>
      <c r="X2496" s="1">
        <v>1.6524999999999999</v>
      </c>
      <c r="Z2496" s="2">
        <v>42240</v>
      </c>
      <c r="AA2496" s="1">
        <v>1.5625</v>
      </c>
      <c r="AC2496" s="2">
        <v>42241</v>
      </c>
      <c r="AD2496" s="1">
        <v>1.56</v>
      </c>
      <c r="AF2496" s="2">
        <v>42683</v>
      </c>
      <c r="AG2496" s="1">
        <v>0.88649999999999995</v>
      </c>
      <c r="AI2496" s="2">
        <v>42216</v>
      </c>
      <c r="AJ2496" s="1">
        <v>2.6890000000000001</v>
      </c>
      <c r="AL2496" s="2">
        <v>42219</v>
      </c>
      <c r="AM2496" s="1">
        <v>2.2134999999999998</v>
      </c>
      <c r="AO2496" s="2">
        <v>42215</v>
      </c>
      <c r="AP2496" s="1">
        <v>0.94950000000000001</v>
      </c>
      <c r="AR2496" s="2">
        <v>42208</v>
      </c>
      <c r="AS2496" s="1">
        <v>0.54900000000000004</v>
      </c>
      <c r="AU2496" s="2">
        <v>42215</v>
      </c>
      <c r="AV2496" s="1">
        <v>1.5297000000000001</v>
      </c>
      <c r="AX2496" s="2">
        <v>42214</v>
      </c>
      <c r="AY2496" s="1">
        <v>1.5211999999999999</v>
      </c>
      <c r="BA2496" s="116">
        <v>42215</v>
      </c>
      <c r="BB2496" s="1">
        <v>1.004</v>
      </c>
      <c r="BD2496" s="2">
        <v>42209</v>
      </c>
      <c r="BE2496" s="1">
        <v>0.1023</v>
      </c>
      <c r="BG2496" s="2">
        <v>42353</v>
      </c>
      <c r="BH2496" s="1">
        <v>2.2800000000000002</v>
      </c>
      <c r="BJ2496" s="2">
        <v>42353</v>
      </c>
      <c r="BK2496" s="1">
        <v>1.71</v>
      </c>
      <c r="BM2496" s="2">
        <v>42216</v>
      </c>
      <c r="BN2496" s="1">
        <v>0.39850000000000002</v>
      </c>
    </row>
    <row r="2497" spans="2:66">
      <c r="B2497" s="2">
        <v>42740</v>
      </c>
      <c r="C2497" s="1">
        <v>1.51</v>
      </c>
      <c r="E2497" s="2">
        <v>42209</v>
      </c>
      <c r="F2497" s="1">
        <v>1.512</v>
      </c>
      <c r="H2497" s="2">
        <v>42229</v>
      </c>
      <c r="I2497" s="1">
        <v>1.7250000000000001</v>
      </c>
      <c r="K2497" s="2">
        <v>42227</v>
      </c>
      <c r="L2497" s="1">
        <v>2.3220000000000001</v>
      </c>
      <c r="N2497" s="2">
        <v>42236</v>
      </c>
      <c r="O2497" s="1">
        <v>1.9020000000000001</v>
      </c>
      <c r="Q2497" s="2">
        <v>42248</v>
      </c>
      <c r="R2497" s="1">
        <v>2.1074999999999999</v>
      </c>
      <c r="T2497" s="2">
        <v>42254</v>
      </c>
      <c r="U2497" s="1">
        <v>1.79</v>
      </c>
      <c r="W2497" s="2">
        <v>42251</v>
      </c>
      <c r="X2497" s="1">
        <v>1.62</v>
      </c>
      <c r="Z2497" s="2">
        <v>42241</v>
      </c>
      <c r="AA2497" s="1">
        <v>1.585</v>
      </c>
      <c r="AC2497" s="2">
        <v>42242</v>
      </c>
      <c r="AD2497" s="1">
        <v>1.5674999999999999</v>
      </c>
      <c r="AF2497" s="2">
        <v>42684</v>
      </c>
      <c r="AG2497" s="1">
        <v>0.90205999999999997</v>
      </c>
      <c r="AI2497" s="2">
        <v>42219</v>
      </c>
      <c r="AJ2497" s="1">
        <v>2.6284999999999998</v>
      </c>
      <c r="AL2497" s="2">
        <v>42220</v>
      </c>
      <c r="AM2497" s="1">
        <v>2.2879999999999998</v>
      </c>
      <c r="AO2497" s="2">
        <v>42216</v>
      </c>
      <c r="AP2497" s="1">
        <v>0.88349999999999995</v>
      </c>
      <c r="AR2497" s="2">
        <v>42209</v>
      </c>
      <c r="AS2497" s="1">
        <v>0.54049999999999998</v>
      </c>
      <c r="AU2497" s="2">
        <v>42216</v>
      </c>
      <c r="AV2497" s="1">
        <v>1.4887999999999999</v>
      </c>
      <c r="AX2497" s="2">
        <v>42215</v>
      </c>
      <c r="AY2497" s="1">
        <v>1.4882</v>
      </c>
      <c r="BA2497" s="116">
        <v>42216</v>
      </c>
      <c r="BB2497" s="1">
        <v>0.98470000000000002</v>
      </c>
      <c r="BD2497" s="2">
        <v>42212</v>
      </c>
      <c r="BE2497" s="1">
        <v>0.104</v>
      </c>
      <c r="BG2497" s="2">
        <v>42354</v>
      </c>
      <c r="BH2497" s="1">
        <v>2.2999999999999998</v>
      </c>
      <c r="BJ2497" s="2">
        <v>42354</v>
      </c>
      <c r="BK2497" s="1">
        <v>1.75</v>
      </c>
      <c r="BM2497" s="2">
        <v>42219</v>
      </c>
      <c r="BN2497" s="1">
        <v>0.38400000000000001</v>
      </c>
    </row>
    <row r="2498" spans="2:66">
      <c r="B2498" s="2">
        <v>42741</v>
      </c>
      <c r="C2498" s="1">
        <v>1.49</v>
      </c>
      <c r="E2498" s="2">
        <v>42212</v>
      </c>
      <c r="F2498" s="1">
        <v>1.512</v>
      </c>
      <c r="H2498" s="2">
        <v>42233</v>
      </c>
      <c r="I2498" s="1">
        <v>1.722</v>
      </c>
      <c r="K2498" s="2">
        <v>42228</v>
      </c>
      <c r="L2498" s="1">
        <v>2.2549999999999999</v>
      </c>
      <c r="N2498" s="2">
        <v>42237</v>
      </c>
      <c r="O2498" s="1">
        <v>1.88</v>
      </c>
      <c r="Q2498" s="2">
        <v>42249</v>
      </c>
      <c r="R2498" s="1">
        <v>2.0775000000000001</v>
      </c>
      <c r="T2498" s="2">
        <v>42255</v>
      </c>
      <c r="U2498" s="1">
        <v>1.7974999999999999</v>
      </c>
      <c r="W2498" s="2">
        <v>42254</v>
      </c>
      <c r="X2498" s="1">
        <v>1.62</v>
      </c>
      <c r="Z2498" s="2">
        <v>42242</v>
      </c>
      <c r="AA2498" s="1">
        <v>1.605</v>
      </c>
      <c r="AC2498" s="2">
        <v>42243</v>
      </c>
      <c r="AD2498" s="1">
        <v>1.5674999999999999</v>
      </c>
      <c r="AF2498" s="2">
        <v>42685</v>
      </c>
      <c r="AG2498" s="1">
        <v>0.90566999999999998</v>
      </c>
      <c r="AI2498" s="2">
        <v>42220</v>
      </c>
      <c r="AJ2498" s="1">
        <v>2.6831</v>
      </c>
      <c r="AL2498" s="2">
        <v>42221</v>
      </c>
      <c r="AM2498" s="1">
        <v>2.339</v>
      </c>
      <c r="AO2498" s="2">
        <v>42219</v>
      </c>
      <c r="AP2498" s="1">
        <v>0.88649999999999995</v>
      </c>
      <c r="AR2498" s="2">
        <v>42212</v>
      </c>
      <c r="AS2498" s="1">
        <v>0.52849999999999997</v>
      </c>
      <c r="AU2498" s="2">
        <v>42219</v>
      </c>
      <c r="AV2498" s="1">
        <v>1.4818</v>
      </c>
      <c r="AX2498" s="2">
        <v>42216</v>
      </c>
      <c r="AY2498" s="1">
        <v>1.4510000000000001</v>
      </c>
      <c r="BA2498" s="116">
        <v>42219</v>
      </c>
      <c r="BB2498" s="1">
        <v>0.96579999999999999</v>
      </c>
      <c r="BD2498" s="2">
        <v>42213</v>
      </c>
      <c r="BE2498" s="1">
        <v>0.10199999999999999</v>
      </c>
      <c r="BG2498" s="2">
        <v>42355</v>
      </c>
      <c r="BH2498" s="1">
        <v>2.2400000000000002</v>
      </c>
      <c r="BJ2498" s="2">
        <v>42355</v>
      </c>
      <c r="BK2498" s="1">
        <v>1.73</v>
      </c>
      <c r="BM2498" s="2">
        <v>42220</v>
      </c>
      <c r="BN2498" s="1">
        <v>0.40749999999999997</v>
      </c>
    </row>
    <row r="2499" spans="2:66">
      <c r="B2499" s="2">
        <v>42744</v>
      </c>
      <c r="C2499" s="1">
        <v>1.49</v>
      </c>
      <c r="E2499" s="2">
        <v>42213</v>
      </c>
      <c r="F2499" s="1">
        <v>1.514</v>
      </c>
      <c r="H2499" s="2">
        <v>42234</v>
      </c>
      <c r="I2499" s="1">
        <v>1.7149999999999999</v>
      </c>
      <c r="K2499" s="2">
        <v>42229</v>
      </c>
      <c r="L2499" s="1">
        <v>2.2909999999999999</v>
      </c>
      <c r="N2499" s="2">
        <v>42240</v>
      </c>
      <c r="O2499" s="1">
        <v>1.847</v>
      </c>
      <c r="Q2499" s="2">
        <v>42250</v>
      </c>
      <c r="R2499" s="1">
        <v>2.085</v>
      </c>
      <c r="T2499" s="2">
        <v>42256</v>
      </c>
      <c r="U2499" s="1">
        <v>1.8174999999999999</v>
      </c>
      <c r="W2499" s="2">
        <v>42255</v>
      </c>
      <c r="X2499" s="1">
        <v>1.635</v>
      </c>
      <c r="Z2499" s="2">
        <v>42243</v>
      </c>
      <c r="AA2499" s="1">
        <v>1.6</v>
      </c>
      <c r="AC2499" s="2">
        <v>42244</v>
      </c>
      <c r="AD2499" s="1">
        <v>1.575</v>
      </c>
      <c r="AF2499" s="2">
        <v>42688</v>
      </c>
      <c r="AG2499" s="1">
        <v>0.91122000000000003</v>
      </c>
      <c r="AI2499" s="2">
        <v>42221</v>
      </c>
      <c r="AJ2499" s="1">
        <v>2.7320000000000002</v>
      </c>
      <c r="AL2499" s="2">
        <v>42222</v>
      </c>
      <c r="AM2499" s="1">
        <v>2.2919999999999998</v>
      </c>
      <c r="AO2499" s="2">
        <v>42220</v>
      </c>
      <c r="AP2499" s="1">
        <v>0.95099999999999996</v>
      </c>
      <c r="AR2499" s="2">
        <v>42213</v>
      </c>
      <c r="AS2499" s="1">
        <v>0.53700000000000003</v>
      </c>
      <c r="AU2499" s="2">
        <v>42220</v>
      </c>
      <c r="AV2499" s="1">
        <v>1.5444</v>
      </c>
      <c r="AX2499" s="2">
        <v>42219</v>
      </c>
      <c r="AY2499" s="1">
        <v>1.4398</v>
      </c>
      <c r="BA2499" s="116">
        <v>42220</v>
      </c>
      <c r="BB2499" s="1">
        <v>1.0147999999999999</v>
      </c>
      <c r="BD2499" s="2">
        <v>42214</v>
      </c>
      <c r="BE2499" s="1">
        <v>9.8500000000000004E-2</v>
      </c>
      <c r="BG2499" s="2">
        <v>42356</v>
      </c>
      <c r="BH2499" s="1">
        <v>2.19</v>
      </c>
      <c r="BJ2499" s="2">
        <v>42356</v>
      </c>
      <c r="BK2499" s="1">
        <v>1.67</v>
      </c>
      <c r="BM2499" s="2">
        <v>42221</v>
      </c>
      <c r="BN2499" s="1">
        <v>0.4325</v>
      </c>
    </row>
    <row r="2500" spans="2:66">
      <c r="B2500" s="2">
        <v>42745</v>
      </c>
      <c r="C2500" s="1">
        <v>1.49</v>
      </c>
      <c r="E2500" s="2">
        <v>42214</v>
      </c>
      <c r="F2500" s="1">
        <v>1.5110000000000001</v>
      </c>
      <c r="H2500" s="2">
        <v>42235</v>
      </c>
      <c r="I2500" s="1">
        <v>1.73</v>
      </c>
      <c r="K2500" s="2">
        <v>42233</v>
      </c>
      <c r="L2500" s="1">
        <v>2.2800000000000002</v>
      </c>
      <c r="N2500" s="2">
        <v>42241</v>
      </c>
      <c r="O2500" s="1">
        <v>1.8719999999999999</v>
      </c>
      <c r="Q2500" s="2">
        <v>42251</v>
      </c>
      <c r="R2500" s="1">
        <v>2.048</v>
      </c>
      <c r="T2500" s="2">
        <v>42257</v>
      </c>
      <c r="U2500" s="1">
        <v>1.7875000000000001</v>
      </c>
      <c r="W2500" s="2">
        <v>42256</v>
      </c>
      <c r="X2500" s="1">
        <v>1.65</v>
      </c>
      <c r="Z2500" s="2">
        <v>42244</v>
      </c>
      <c r="AA2500" s="1">
        <v>1.6125</v>
      </c>
      <c r="AC2500" s="2">
        <v>42247</v>
      </c>
      <c r="AD2500" s="1">
        <v>1.577</v>
      </c>
      <c r="AF2500" s="2">
        <v>42689</v>
      </c>
      <c r="AG2500" s="1">
        <v>0.90622000000000003</v>
      </c>
      <c r="AI2500" s="2">
        <v>42222</v>
      </c>
      <c r="AJ2500" s="1">
        <v>2.6865000000000001</v>
      </c>
      <c r="AL2500" s="2">
        <v>42223</v>
      </c>
      <c r="AM2500" s="1">
        <v>2.2334999999999998</v>
      </c>
      <c r="AO2500" s="2">
        <v>42221</v>
      </c>
      <c r="AP2500" s="1">
        <v>0.96150000000000002</v>
      </c>
      <c r="AR2500" s="2">
        <v>42214</v>
      </c>
      <c r="AS2500" s="1">
        <v>0.54200000000000004</v>
      </c>
      <c r="AU2500" s="2">
        <v>42221</v>
      </c>
      <c r="AV2500" s="1">
        <v>1.6379000000000001</v>
      </c>
      <c r="AX2500" s="2">
        <v>42220</v>
      </c>
      <c r="AY2500" s="1">
        <v>1.4984999999999999</v>
      </c>
      <c r="BA2500" s="116">
        <v>42221</v>
      </c>
      <c r="BB2500" s="1">
        <v>1.0861000000000001</v>
      </c>
      <c r="BD2500" s="2">
        <v>42215</v>
      </c>
      <c r="BE2500" s="1">
        <v>9.5000000000000001E-2</v>
      </c>
      <c r="BG2500" s="2">
        <v>42359</v>
      </c>
      <c r="BH2500" s="1">
        <v>2.2000000000000002</v>
      </c>
      <c r="BJ2500" s="2">
        <v>42359</v>
      </c>
      <c r="BK2500" s="1">
        <v>1.67</v>
      </c>
      <c r="BM2500" s="2">
        <v>42222</v>
      </c>
      <c r="BN2500" s="1">
        <v>0.41399999999999998</v>
      </c>
    </row>
    <row r="2501" spans="2:66">
      <c r="B2501" s="2">
        <v>42746</v>
      </c>
      <c r="C2501" s="1">
        <v>1.49</v>
      </c>
      <c r="E2501" s="2">
        <v>42215</v>
      </c>
      <c r="F2501" s="1">
        <v>1.5110000000000001</v>
      </c>
      <c r="H2501" s="2">
        <v>42236</v>
      </c>
      <c r="I2501" s="1">
        <v>1.712</v>
      </c>
      <c r="K2501" s="2">
        <v>42234</v>
      </c>
      <c r="L2501" s="1">
        <v>2.2720000000000002</v>
      </c>
      <c r="N2501" s="2">
        <v>42242</v>
      </c>
      <c r="O2501" s="1">
        <v>1.9</v>
      </c>
      <c r="Q2501" s="2">
        <v>42254</v>
      </c>
      <c r="R2501" s="1">
        <v>2.04</v>
      </c>
      <c r="T2501" s="2">
        <v>42258</v>
      </c>
      <c r="U2501" s="1">
        <v>1.8025</v>
      </c>
      <c r="W2501" s="2">
        <v>42257</v>
      </c>
      <c r="X2501" s="1">
        <v>1.62</v>
      </c>
      <c r="Z2501" s="2">
        <v>42247</v>
      </c>
      <c r="AA2501" s="1">
        <v>1.62</v>
      </c>
      <c r="AC2501" s="2">
        <v>42248</v>
      </c>
      <c r="AD2501" s="1">
        <v>1.5674999999999999</v>
      </c>
      <c r="AF2501" s="2">
        <v>42690</v>
      </c>
      <c r="AG2501" s="1">
        <v>0.90871999999999997</v>
      </c>
      <c r="AI2501" s="2">
        <v>42223</v>
      </c>
      <c r="AJ2501" s="1">
        <v>2.621</v>
      </c>
      <c r="AL2501" s="2">
        <v>42226</v>
      </c>
      <c r="AM2501" s="1">
        <v>2.2890000000000001</v>
      </c>
      <c r="AO2501" s="2">
        <v>42222</v>
      </c>
      <c r="AP2501" s="1">
        <v>0.94850000000000001</v>
      </c>
      <c r="AR2501" s="2">
        <v>42215</v>
      </c>
      <c r="AS2501" s="1">
        <v>0.57499999999999996</v>
      </c>
      <c r="AU2501" s="2">
        <v>42222</v>
      </c>
      <c r="AV2501" s="1">
        <v>1.593</v>
      </c>
      <c r="AX2501" s="2">
        <v>42221</v>
      </c>
      <c r="AY2501" s="1">
        <v>1.5834999999999999</v>
      </c>
      <c r="BA2501" s="116">
        <v>42222</v>
      </c>
      <c r="BB2501" s="1">
        <v>1.0429999999999999</v>
      </c>
      <c r="BD2501" s="2">
        <v>42216</v>
      </c>
      <c r="BE2501" s="1">
        <v>9.4E-2</v>
      </c>
      <c r="BG2501" s="2">
        <v>42360</v>
      </c>
      <c r="BH2501" s="1">
        <v>2.2400000000000002</v>
      </c>
      <c r="BJ2501" s="2">
        <v>42360</v>
      </c>
      <c r="BK2501" s="1">
        <v>1.71</v>
      </c>
      <c r="BM2501" s="2">
        <v>42223</v>
      </c>
      <c r="BN2501" s="1">
        <v>0.39119999999999999</v>
      </c>
    </row>
    <row r="2502" spans="2:66">
      <c r="B2502" s="2">
        <v>42747</v>
      </c>
      <c r="C2502" s="1">
        <v>1.49</v>
      </c>
      <c r="E2502" s="2">
        <v>42216</v>
      </c>
      <c r="F2502" s="1">
        <v>1.5110000000000001</v>
      </c>
      <c r="H2502" s="2">
        <v>42237</v>
      </c>
      <c r="I2502" s="1">
        <v>1.7069999999999999</v>
      </c>
      <c r="K2502" s="2">
        <v>42235</v>
      </c>
      <c r="L2502" s="1">
        <v>2.3069999999999999</v>
      </c>
      <c r="N2502" s="2">
        <v>42243</v>
      </c>
      <c r="O2502" s="1">
        <v>1.893</v>
      </c>
      <c r="Q2502" s="2">
        <v>42255</v>
      </c>
      <c r="R2502" s="1">
        <v>2.0499999999999998</v>
      </c>
      <c r="T2502" s="2">
        <v>42261</v>
      </c>
      <c r="U2502" s="1">
        <v>1.835</v>
      </c>
      <c r="W2502" s="2">
        <v>42258</v>
      </c>
      <c r="X2502" s="1">
        <v>1.63</v>
      </c>
      <c r="Z2502" s="2">
        <v>42248</v>
      </c>
      <c r="AA2502" s="1">
        <v>1.6125</v>
      </c>
      <c r="AC2502" s="2">
        <v>42249</v>
      </c>
      <c r="AD2502" s="1">
        <v>1.5525</v>
      </c>
      <c r="AF2502" s="2">
        <v>42691</v>
      </c>
      <c r="AG2502" s="1">
        <v>0.91122000000000003</v>
      </c>
      <c r="AI2502" s="2">
        <v>42226</v>
      </c>
      <c r="AJ2502" s="1">
        <v>2.6829999999999998</v>
      </c>
      <c r="AL2502" s="2">
        <v>42227</v>
      </c>
      <c r="AM2502" s="1">
        <v>2.2044999999999999</v>
      </c>
      <c r="AO2502" s="2">
        <v>42223</v>
      </c>
      <c r="AP2502" s="1">
        <v>0.95599999999999996</v>
      </c>
      <c r="AR2502" s="2">
        <v>42216</v>
      </c>
      <c r="AS2502" s="1">
        <v>0.53349999999999997</v>
      </c>
      <c r="AU2502" s="2">
        <v>42223</v>
      </c>
      <c r="AV2502" s="1">
        <v>1.5510999999999999</v>
      </c>
      <c r="AX2502" s="2">
        <v>42222</v>
      </c>
      <c r="AY2502" s="1">
        <v>1.542</v>
      </c>
      <c r="BA2502" s="116">
        <v>42223</v>
      </c>
      <c r="BB2502" s="1">
        <v>1.0001</v>
      </c>
      <c r="BD2502" s="2">
        <v>42219</v>
      </c>
      <c r="BE2502" s="1">
        <v>9.0800000000000006E-2</v>
      </c>
      <c r="BG2502" s="2">
        <v>42361</v>
      </c>
      <c r="BH2502" s="1">
        <v>2.27</v>
      </c>
      <c r="BJ2502" s="2">
        <v>42361</v>
      </c>
      <c r="BK2502" s="1">
        <v>1.74</v>
      </c>
      <c r="BM2502" s="2">
        <v>42226</v>
      </c>
      <c r="BN2502" s="1">
        <v>0.4093</v>
      </c>
    </row>
    <row r="2503" spans="2:66">
      <c r="B2503" s="2">
        <v>42748</v>
      </c>
      <c r="C2503" s="1">
        <v>1.49</v>
      </c>
      <c r="E2503" s="2">
        <v>42219</v>
      </c>
      <c r="F2503" s="1">
        <v>1.5070000000000001</v>
      </c>
      <c r="H2503" s="2">
        <v>42240</v>
      </c>
      <c r="I2503" s="1">
        <v>1.6919999999999999</v>
      </c>
      <c r="K2503" s="2">
        <v>42236</v>
      </c>
      <c r="L2503" s="1">
        <v>2.2749999999999999</v>
      </c>
      <c r="N2503" s="2">
        <v>42244</v>
      </c>
      <c r="O2503" s="1">
        <v>1.911</v>
      </c>
      <c r="Q2503" s="2">
        <v>42256</v>
      </c>
      <c r="R2503" s="1">
        <v>2.08</v>
      </c>
      <c r="T2503" s="2">
        <v>42262</v>
      </c>
      <c r="U2503" s="1">
        <v>1.81</v>
      </c>
      <c r="W2503" s="2">
        <v>42261</v>
      </c>
      <c r="X2503" s="1">
        <v>1.655</v>
      </c>
      <c r="Z2503" s="2">
        <v>42249</v>
      </c>
      <c r="AA2503" s="1">
        <v>1.585</v>
      </c>
      <c r="AC2503" s="2">
        <v>42250</v>
      </c>
      <c r="AD2503" s="1">
        <v>1.5375000000000001</v>
      </c>
      <c r="AF2503" s="2">
        <v>42692</v>
      </c>
      <c r="AG2503" s="1">
        <v>0.91622000000000003</v>
      </c>
      <c r="AI2503" s="2">
        <v>42227</v>
      </c>
      <c r="AJ2503" s="1">
        <v>2.5949999999999998</v>
      </c>
      <c r="AL2503" s="2">
        <v>42228</v>
      </c>
      <c r="AM2503" s="1">
        <v>2.2109999999999999</v>
      </c>
      <c r="AO2503" s="2">
        <v>42226</v>
      </c>
      <c r="AP2503" s="1">
        <v>0.96399999999999997</v>
      </c>
      <c r="AR2503" s="2">
        <v>42219</v>
      </c>
      <c r="AS2503" s="1">
        <v>0.53300000000000003</v>
      </c>
      <c r="AU2503" s="2">
        <v>42226</v>
      </c>
      <c r="AV2503" s="1">
        <v>1.5905</v>
      </c>
      <c r="AX2503" s="2">
        <v>42223</v>
      </c>
      <c r="AY2503" s="1">
        <v>1.496</v>
      </c>
      <c r="BA2503" s="116">
        <v>42226</v>
      </c>
      <c r="BB2503" s="1">
        <v>1.0386</v>
      </c>
      <c r="BD2503" s="2">
        <v>42220</v>
      </c>
      <c r="BE2503" s="1">
        <v>8.8999999999999996E-2</v>
      </c>
      <c r="BG2503" s="2">
        <v>42362</v>
      </c>
      <c r="BH2503" s="1">
        <v>2.25</v>
      </c>
      <c r="BJ2503" s="2">
        <v>42362</v>
      </c>
      <c r="BK2503" s="1">
        <v>1.73</v>
      </c>
      <c r="BM2503" s="2">
        <v>42227</v>
      </c>
      <c r="BN2503" s="1">
        <v>0.38300000000000001</v>
      </c>
    </row>
    <row r="2504" spans="2:66">
      <c r="B2504" s="2">
        <v>42751</v>
      </c>
      <c r="C2504" s="1">
        <v>1.49</v>
      </c>
      <c r="E2504" s="2">
        <v>42220</v>
      </c>
      <c r="F2504" s="1">
        <v>1.5049999999999999</v>
      </c>
      <c r="H2504" s="2">
        <v>42241</v>
      </c>
      <c r="I2504" s="1">
        <v>1.7069999999999999</v>
      </c>
      <c r="K2504" s="2">
        <v>42237</v>
      </c>
      <c r="L2504" s="1">
        <v>2.2519999999999998</v>
      </c>
      <c r="N2504" s="2">
        <v>42247</v>
      </c>
      <c r="O2504" s="1">
        <v>1.927</v>
      </c>
      <c r="Q2504" s="2">
        <v>42257</v>
      </c>
      <c r="R2504" s="1">
        <v>2.0499999999999998</v>
      </c>
      <c r="T2504" s="2">
        <v>42263</v>
      </c>
      <c r="U2504" s="1">
        <v>1.835</v>
      </c>
      <c r="W2504" s="2">
        <v>42262</v>
      </c>
      <c r="X2504" s="1">
        <v>1.6375</v>
      </c>
      <c r="Z2504" s="2">
        <v>42250</v>
      </c>
      <c r="AA2504" s="1">
        <v>1.5674999999999999</v>
      </c>
      <c r="AC2504" s="2">
        <v>42251</v>
      </c>
      <c r="AD2504" s="1">
        <v>1.5150000000000001</v>
      </c>
      <c r="AF2504" s="2">
        <v>42695</v>
      </c>
      <c r="AG2504" s="1">
        <v>0.91983000000000004</v>
      </c>
      <c r="AI2504" s="2">
        <v>42228</v>
      </c>
      <c r="AJ2504" s="1">
        <v>2.6204999999999998</v>
      </c>
      <c r="AL2504" s="2">
        <v>42229</v>
      </c>
      <c r="AM2504" s="1">
        <v>2.2425000000000002</v>
      </c>
      <c r="AO2504" s="2">
        <v>42227</v>
      </c>
      <c r="AP2504" s="1">
        <v>0.91080000000000005</v>
      </c>
      <c r="AR2504" s="2">
        <v>42220</v>
      </c>
      <c r="AS2504" s="1">
        <v>0.57850000000000001</v>
      </c>
      <c r="AU2504" s="2">
        <v>42227</v>
      </c>
      <c r="AV2504" s="1">
        <v>1.5137</v>
      </c>
      <c r="AX2504" s="2">
        <v>42226</v>
      </c>
      <c r="AY2504" s="1">
        <v>1.538</v>
      </c>
      <c r="BA2504" s="116">
        <v>42227</v>
      </c>
      <c r="BB2504" s="1">
        <v>0.97899999999999998</v>
      </c>
      <c r="BD2504" s="2">
        <v>42221</v>
      </c>
      <c r="BE2504" s="1">
        <v>9.5000000000000001E-2</v>
      </c>
      <c r="BG2504" s="2">
        <v>42366</v>
      </c>
      <c r="BH2504" s="1">
        <v>2.2400000000000002</v>
      </c>
      <c r="BJ2504" s="2">
        <v>42366</v>
      </c>
      <c r="BK2504" s="1">
        <v>1.73</v>
      </c>
      <c r="BM2504" s="2">
        <v>42228</v>
      </c>
      <c r="BN2504" s="1">
        <v>0.375</v>
      </c>
    </row>
    <row r="2505" spans="2:66">
      <c r="B2505" s="2">
        <v>42752</v>
      </c>
      <c r="C2505" s="1">
        <v>1.49</v>
      </c>
      <c r="E2505" s="2">
        <v>42221</v>
      </c>
      <c r="F2505" s="1">
        <v>1.5049999999999999</v>
      </c>
      <c r="H2505" s="2">
        <v>42242</v>
      </c>
      <c r="I2505" s="1">
        <v>1.7170000000000001</v>
      </c>
      <c r="K2505" s="2">
        <v>42240</v>
      </c>
      <c r="L2505" s="1">
        <v>2.1880000000000002</v>
      </c>
      <c r="N2505" s="2">
        <v>42248</v>
      </c>
      <c r="O2505" s="1">
        <v>1.9279999999999999</v>
      </c>
      <c r="Q2505" s="2">
        <v>42258</v>
      </c>
      <c r="R2505" s="1">
        <v>2.0674999999999999</v>
      </c>
      <c r="T2505" s="2">
        <v>42264</v>
      </c>
      <c r="U2505" s="1">
        <v>1.8325</v>
      </c>
      <c r="W2505" s="2">
        <v>42263</v>
      </c>
      <c r="X2505" s="1">
        <v>1.6600000000000001</v>
      </c>
      <c r="Z2505" s="2">
        <v>42251</v>
      </c>
      <c r="AA2505" s="1">
        <v>1.54</v>
      </c>
      <c r="AC2505" s="2">
        <v>42254</v>
      </c>
      <c r="AD2505" s="1">
        <v>1.5150000000000001</v>
      </c>
      <c r="AF2505" s="2">
        <v>42696</v>
      </c>
      <c r="AG2505" s="1">
        <v>0.92483000000000004</v>
      </c>
      <c r="AI2505" s="2">
        <v>42229</v>
      </c>
      <c r="AJ2505" s="1">
        <v>2.6379999999999999</v>
      </c>
      <c r="AL2505" s="2">
        <v>42230</v>
      </c>
      <c r="AM2505" s="1">
        <v>2.2530000000000001</v>
      </c>
      <c r="AO2505" s="2">
        <v>42228</v>
      </c>
      <c r="AP2505" s="1">
        <v>0.90300000000000002</v>
      </c>
      <c r="AR2505" s="2">
        <v>42221</v>
      </c>
      <c r="AS2505" s="1">
        <v>0.58299999999999996</v>
      </c>
      <c r="AU2505" s="2">
        <v>42228</v>
      </c>
      <c r="AV2505" s="1">
        <v>1.5070999999999999</v>
      </c>
      <c r="AX2505" s="2">
        <v>42227</v>
      </c>
      <c r="AY2505" s="1">
        <v>1.46</v>
      </c>
      <c r="BA2505" s="116">
        <v>42228</v>
      </c>
      <c r="BB2505" s="1">
        <v>0.97509999999999997</v>
      </c>
      <c r="BD2505" s="2">
        <v>42222</v>
      </c>
      <c r="BE2505" s="1">
        <v>9.6000000000000002E-2</v>
      </c>
      <c r="BG2505" s="2">
        <v>42367</v>
      </c>
      <c r="BH2505" s="1">
        <v>2.3199999999999998</v>
      </c>
      <c r="BJ2505" s="2">
        <v>42367</v>
      </c>
      <c r="BK2505" s="1">
        <v>1.81</v>
      </c>
      <c r="BM2505" s="2">
        <v>42229</v>
      </c>
      <c r="BN2505" s="1">
        <v>0.38400000000000001</v>
      </c>
    </row>
    <row r="2506" spans="2:66">
      <c r="B2506" s="2">
        <v>42753</v>
      </c>
      <c r="C2506" s="1">
        <v>1.49</v>
      </c>
      <c r="E2506" s="2">
        <v>42222</v>
      </c>
      <c r="F2506" s="1">
        <v>1.5049999999999999</v>
      </c>
      <c r="H2506" s="2">
        <v>42243</v>
      </c>
      <c r="I2506" s="1">
        <v>1.706</v>
      </c>
      <c r="K2506" s="2">
        <v>42241</v>
      </c>
      <c r="L2506" s="1">
        <v>2.2200000000000002</v>
      </c>
      <c r="N2506" s="2">
        <v>42249</v>
      </c>
      <c r="O2506" s="1">
        <v>1.893</v>
      </c>
      <c r="Q2506" s="2">
        <v>42261</v>
      </c>
      <c r="R2506" s="1">
        <v>2.1025</v>
      </c>
      <c r="T2506" s="2">
        <v>42265</v>
      </c>
      <c r="U2506" s="1">
        <v>1.7650000000000001</v>
      </c>
      <c r="W2506" s="2">
        <v>42264</v>
      </c>
      <c r="X2506" s="1">
        <v>1.665</v>
      </c>
      <c r="Z2506" s="2">
        <v>42254</v>
      </c>
      <c r="AA2506" s="1">
        <v>1.5425</v>
      </c>
      <c r="AC2506" s="2">
        <v>42255</v>
      </c>
      <c r="AD2506" s="1">
        <v>1.52</v>
      </c>
      <c r="AF2506" s="2">
        <v>42697</v>
      </c>
      <c r="AG2506" s="1">
        <v>0.93010999999999999</v>
      </c>
      <c r="AI2506" s="2">
        <v>42230</v>
      </c>
      <c r="AJ2506" s="1">
        <v>2.6310000000000002</v>
      </c>
      <c r="AL2506" s="2">
        <v>42233</v>
      </c>
      <c r="AM2506" s="1">
        <v>2.2214999999999998</v>
      </c>
      <c r="AO2506" s="2">
        <v>42229</v>
      </c>
      <c r="AP2506" s="1">
        <v>0.94</v>
      </c>
      <c r="AR2506" s="2">
        <v>42222</v>
      </c>
      <c r="AS2506" s="1">
        <v>0.57599999999999996</v>
      </c>
      <c r="AU2506" s="2">
        <v>42229</v>
      </c>
      <c r="AV2506" s="1">
        <v>1.5077</v>
      </c>
      <c r="AX2506" s="2">
        <v>42228</v>
      </c>
      <c r="AY2506" s="1">
        <v>1.4591000000000001</v>
      </c>
      <c r="BA2506" s="116">
        <v>42229</v>
      </c>
      <c r="BB2506" s="1">
        <v>0.97899999999999998</v>
      </c>
      <c r="BD2506" s="2">
        <v>42223</v>
      </c>
      <c r="BE2506" s="1">
        <v>8.8499999999999995E-2</v>
      </c>
      <c r="BG2506" s="2">
        <v>42368</v>
      </c>
      <c r="BH2506" s="1">
        <v>2.31</v>
      </c>
      <c r="BJ2506" s="2">
        <v>42368</v>
      </c>
      <c r="BK2506" s="1">
        <v>1.8</v>
      </c>
      <c r="BM2506" s="2">
        <v>42230</v>
      </c>
      <c r="BN2506" s="1">
        <v>0.40200000000000002</v>
      </c>
    </row>
    <row r="2507" spans="2:66">
      <c r="B2507" s="2">
        <v>42754</v>
      </c>
      <c r="C2507" s="1">
        <v>1.49</v>
      </c>
      <c r="E2507" s="2">
        <v>42223</v>
      </c>
      <c r="F2507" s="1">
        <v>1.502</v>
      </c>
      <c r="H2507" s="2">
        <v>42244</v>
      </c>
      <c r="I2507" s="1">
        <v>1.718</v>
      </c>
      <c r="K2507" s="2">
        <v>42242</v>
      </c>
      <c r="L2507" s="1">
        <v>2.2469999999999999</v>
      </c>
      <c r="N2507" s="2">
        <v>42250</v>
      </c>
      <c r="O2507" s="1">
        <v>1.8860000000000001</v>
      </c>
      <c r="Q2507" s="2">
        <v>42262</v>
      </c>
      <c r="R2507" s="1">
        <v>2.0674999999999999</v>
      </c>
      <c r="T2507" s="2">
        <v>42268</v>
      </c>
      <c r="U2507" s="1">
        <v>1.7375</v>
      </c>
      <c r="W2507" s="2">
        <v>42265</v>
      </c>
      <c r="X2507" s="1">
        <v>1.6099999999999999</v>
      </c>
      <c r="Z2507" s="2">
        <v>42255</v>
      </c>
      <c r="AA2507" s="1">
        <v>1.5550000000000002</v>
      </c>
      <c r="AC2507" s="2">
        <v>42256</v>
      </c>
      <c r="AD2507" s="1">
        <v>1.5274999999999999</v>
      </c>
      <c r="AF2507" s="2">
        <v>42698</v>
      </c>
      <c r="AG2507" s="1">
        <v>0.93706</v>
      </c>
      <c r="AI2507" s="2">
        <v>42233</v>
      </c>
      <c r="AJ2507" s="1">
        <v>2.6124999999999998</v>
      </c>
      <c r="AL2507" s="2">
        <v>42234</v>
      </c>
      <c r="AM2507" s="1">
        <v>2.2444999999999999</v>
      </c>
      <c r="AO2507" s="2">
        <v>42230</v>
      </c>
      <c r="AP2507" s="1">
        <v>0.95399999999999996</v>
      </c>
      <c r="AR2507" s="2">
        <v>42223</v>
      </c>
      <c r="AS2507" s="1">
        <v>0.58750000000000002</v>
      </c>
      <c r="AU2507" s="2">
        <v>42230</v>
      </c>
      <c r="AV2507" s="1">
        <v>1.5274000000000001</v>
      </c>
      <c r="AX2507" s="2">
        <v>42229</v>
      </c>
      <c r="AY2507" s="1">
        <v>1.4567000000000001</v>
      </c>
      <c r="BA2507" s="116">
        <v>42230</v>
      </c>
      <c r="BB2507" s="1">
        <v>1.0087999999999999</v>
      </c>
      <c r="BD2507" s="2">
        <v>42226</v>
      </c>
      <c r="BE2507" s="1">
        <v>8.8999999999999996E-2</v>
      </c>
      <c r="BG2507" s="2">
        <v>42369</v>
      </c>
      <c r="BH2507" s="1">
        <v>2.27</v>
      </c>
      <c r="BJ2507" s="2">
        <v>42369</v>
      </c>
      <c r="BK2507" s="1">
        <v>1.76</v>
      </c>
      <c r="BM2507" s="2">
        <v>42233</v>
      </c>
      <c r="BN2507" s="1">
        <v>0.3901</v>
      </c>
    </row>
    <row r="2508" spans="2:66">
      <c r="B2508" s="2">
        <v>42755</v>
      </c>
      <c r="C2508" s="1">
        <v>1.49</v>
      </c>
      <c r="E2508" s="2">
        <v>42226</v>
      </c>
      <c r="F2508" s="1">
        <v>1.5</v>
      </c>
      <c r="H2508" s="2">
        <v>42247</v>
      </c>
      <c r="I2508" s="1">
        <v>1.7349999999999999</v>
      </c>
      <c r="K2508" s="2">
        <v>42243</v>
      </c>
      <c r="L2508" s="1">
        <v>2.2530000000000001</v>
      </c>
      <c r="N2508" s="2">
        <v>42251</v>
      </c>
      <c r="O2508" s="1">
        <v>1.8399999999999999</v>
      </c>
      <c r="Q2508" s="2">
        <v>42263</v>
      </c>
      <c r="R2508" s="1">
        <v>2.0924999999999998</v>
      </c>
      <c r="T2508" s="2">
        <v>42269</v>
      </c>
      <c r="U2508" s="1">
        <v>1.7275</v>
      </c>
      <c r="W2508" s="2">
        <v>42268</v>
      </c>
      <c r="X2508" s="1">
        <v>1.5899999999999999</v>
      </c>
      <c r="Z2508" s="2">
        <v>42256</v>
      </c>
      <c r="AA2508" s="1">
        <v>1.5699999999999998</v>
      </c>
      <c r="AC2508" s="2">
        <v>42257</v>
      </c>
      <c r="AD2508" s="1">
        <v>1.5049999999999999</v>
      </c>
      <c r="AF2508" s="2">
        <v>42699</v>
      </c>
      <c r="AG2508" s="1">
        <v>0.93733</v>
      </c>
      <c r="AI2508" s="2">
        <v>42234</v>
      </c>
      <c r="AJ2508" s="1">
        <v>2.6465000000000001</v>
      </c>
      <c r="AL2508" s="2">
        <v>42235</v>
      </c>
      <c r="AM2508" s="1">
        <v>2.1825000000000001</v>
      </c>
      <c r="AO2508" s="2">
        <v>42233</v>
      </c>
      <c r="AP2508" s="1">
        <v>0.93400000000000005</v>
      </c>
      <c r="AR2508" s="2">
        <v>42226</v>
      </c>
      <c r="AS2508" s="1">
        <v>0.58950000000000002</v>
      </c>
      <c r="AU2508" s="2">
        <v>42233</v>
      </c>
      <c r="AV2508" s="1">
        <v>1.5049999999999999</v>
      </c>
      <c r="AX2508" s="2">
        <v>42230</v>
      </c>
      <c r="AY2508" s="1">
        <v>1.4823</v>
      </c>
      <c r="BA2508" s="116">
        <v>42233</v>
      </c>
      <c r="BB2508" s="1">
        <v>0.99080000000000001</v>
      </c>
      <c r="BD2508" s="2">
        <v>42227</v>
      </c>
      <c r="BE2508" s="1">
        <v>8.4000000000000005E-2</v>
      </c>
      <c r="BG2508" s="2">
        <v>42373</v>
      </c>
      <c r="BH2508" s="1">
        <v>2.2400000000000002</v>
      </c>
      <c r="BJ2508" s="2">
        <v>42373</v>
      </c>
      <c r="BK2508" s="1">
        <v>1.73</v>
      </c>
      <c r="BM2508" s="2">
        <v>42234</v>
      </c>
      <c r="BN2508" s="1">
        <v>0.39529999999999998</v>
      </c>
    </row>
    <row r="2509" spans="2:66">
      <c r="B2509" s="2">
        <v>42758</v>
      </c>
      <c r="C2509" s="1">
        <v>1.49</v>
      </c>
      <c r="E2509" s="2">
        <v>42227</v>
      </c>
      <c r="F2509" s="1">
        <v>1.5</v>
      </c>
      <c r="H2509" s="2">
        <v>42248</v>
      </c>
      <c r="I2509" s="1">
        <v>1.724</v>
      </c>
      <c r="K2509" s="2">
        <v>42244</v>
      </c>
      <c r="L2509" s="1">
        <v>2.2869999999999999</v>
      </c>
      <c r="N2509" s="2">
        <v>42254</v>
      </c>
      <c r="O2509" s="1">
        <v>1.8399999999999999</v>
      </c>
      <c r="Q2509" s="2">
        <v>42264</v>
      </c>
      <c r="R2509" s="1">
        <v>2.085</v>
      </c>
      <c r="T2509" s="2">
        <v>42270</v>
      </c>
      <c r="U2509" s="1">
        <v>1.7149999999999999</v>
      </c>
      <c r="W2509" s="2">
        <v>42269</v>
      </c>
      <c r="X2509" s="1">
        <v>1.595</v>
      </c>
      <c r="Z2509" s="2">
        <v>42257</v>
      </c>
      <c r="AA2509" s="1">
        <v>1.5425</v>
      </c>
      <c r="AC2509" s="2">
        <v>42258</v>
      </c>
      <c r="AD2509" s="1">
        <v>1.52</v>
      </c>
      <c r="AF2509" s="2">
        <v>42702</v>
      </c>
      <c r="AG2509" s="1">
        <v>0.93511</v>
      </c>
      <c r="AI2509" s="2">
        <v>42235</v>
      </c>
      <c r="AJ2509" s="1">
        <v>2.6085000000000003</v>
      </c>
      <c r="AL2509" s="2">
        <v>42236</v>
      </c>
      <c r="AM2509" s="1">
        <v>2.13</v>
      </c>
      <c r="AO2509" s="2">
        <v>42234</v>
      </c>
      <c r="AP2509" s="1">
        <v>0.93899999999999995</v>
      </c>
      <c r="AR2509" s="2">
        <v>42227</v>
      </c>
      <c r="AS2509" s="1">
        <v>0.5605</v>
      </c>
      <c r="AU2509" s="2">
        <v>42234</v>
      </c>
      <c r="AV2509" s="1">
        <v>1.5264</v>
      </c>
      <c r="AX2509" s="2">
        <v>42233</v>
      </c>
      <c r="AY2509" s="1">
        <v>1.4550000000000001</v>
      </c>
      <c r="BA2509" s="116">
        <v>42234</v>
      </c>
      <c r="BB2509" s="1">
        <v>1.0021</v>
      </c>
      <c r="BD2509" s="2">
        <v>42228</v>
      </c>
      <c r="BE2509" s="1">
        <v>0.09</v>
      </c>
      <c r="BG2509" s="2">
        <v>42374</v>
      </c>
      <c r="BH2509" s="1">
        <v>2.25</v>
      </c>
      <c r="BJ2509" s="2">
        <v>42374</v>
      </c>
      <c r="BK2509" s="1">
        <v>1.73</v>
      </c>
      <c r="BM2509" s="2">
        <v>42235</v>
      </c>
      <c r="BN2509" s="1">
        <v>0.36470000000000002</v>
      </c>
    </row>
    <row r="2510" spans="2:66">
      <c r="B2510" s="2">
        <v>42759</v>
      </c>
      <c r="C2510" s="1">
        <v>1.49</v>
      </c>
      <c r="E2510" s="2">
        <v>42228</v>
      </c>
      <c r="F2510" s="1">
        <v>1.5</v>
      </c>
      <c r="H2510" s="2">
        <v>42249</v>
      </c>
      <c r="I2510" s="1">
        <v>1.6970000000000001</v>
      </c>
      <c r="K2510" s="2">
        <v>42247</v>
      </c>
      <c r="L2510" s="1">
        <v>2.2949999999999999</v>
      </c>
      <c r="N2510" s="2">
        <v>42255</v>
      </c>
      <c r="O2510" s="1">
        <v>1.8559999999999999</v>
      </c>
      <c r="Q2510" s="2">
        <v>42265</v>
      </c>
      <c r="R2510" s="1">
        <v>2.0099999999999998</v>
      </c>
      <c r="T2510" s="2">
        <v>42271</v>
      </c>
      <c r="U2510" s="1">
        <v>1.7349999999999999</v>
      </c>
      <c r="W2510" s="2">
        <v>42270</v>
      </c>
      <c r="X2510" s="1">
        <v>1.5925</v>
      </c>
      <c r="Z2510" s="2">
        <v>42258</v>
      </c>
      <c r="AA2510" s="1">
        <v>1.5550000000000002</v>
      </c>
      <c r="AC2510" s="2">
        <v>42261</v>
      </c>
      <c r="AD2510" s="1">
        <v>1.5274999999999999</v>
      </c>
      <c r="AF2510" s="2">
        <v>42703</v>
      </c>
      <c r="AG2510" s="1">
        <v>0.93067</v>
      </c>
      <c r="AI2510" s="2">
        <v>42236</v>
      </c>
      <c r="AJ2510" s="1">
        <v>2.5394999999999999</v>
      </c>
      <c r="AL2510" s="2">
        <v>42237</v>
      </c>
      <c r="AM2510" s="1">
        <v>2.0939999999999999</v>
      </c>
      <c r="AO2510" s="2">
        <v>42235</v>
      </c>
      <c r="AP2510" s="1">
        <v>0.88549999999999995</v>
      </c>
      <c r="AR2510" s="2">
        <v>42228</v>
      </c>
      <c r="AS2510" s="1">
        <v>0.55349999999999999</v>
      </c>
      <c r="AU2510" s="2">
        <v>42235</v>
      </c>
      <c r="AV2510" s="1">
        <v>1.4775</v>
      </c>
      <c r="AX2510" s="2">
        <v>42234</v>
      </c>
      <c r="AY2510" s="1">
        <v>1.4796</v>
      </c>
      <c r="BA2510" s="116">
        <v>42235</v>
      </c>
      <c r="BB2510" s="1">
        <v>0.94750000000000001</v>
      </c>
      <c r="BD2510" s="2">
        <v>42229</v>
      </c>
      <c r="BE2510" s="1">
        <v>8.3000000000000004E-2</v>
      </c>
      <c r="BG2510" s="2">
        <v>42375</v>
      </c>
      <c r="BH2510" s="1">
        <v>2.1800000000000002</v>
      </c>
      <c r="BJ2510" s="2">
        <v>42375</v>
      </c>
      <c r="BK2510" s="1">
        <v>1.65</v>
      </c>
      <c r="BM2510" s="2">
        <v>42236</v>
      </c>
      <c r="BN2510" s="1">
        <v>0.35399999999999998</v>
      </c>
    </row>
    <row r="2511" spans="2:66">
      <c r="B2511" s="2">
        <v>42760</v>
      </c>
      <c r="C2511" s="1">
        <v>1.49</v>
      </c>
      <c r="E2511" s="2">
        <v>42229</v>
      </c>
      <c r="F2511" s="1">
        <v>1.5009999999999999</v>
      </c>
      <c r="H2511" s="2">
        <v>42250</v>
      </c>
      <c r="I2511" s="1">
        <v>1.6720000000000002</v>
      </c>
      <c r="K2511" s="2">
        <v>42248</v>
      </c>
      <c r="L2511" s="1">
        <v>2.3029999999999999</v>
      </c>
      <c r="N2511" s="2">
        <v>42256</v>
      </c>
      <c r="O2511" s="1">
        <v>1.8660000000000001</v>
      </c>
      <c r="Q2511" s="2">
        <v>42268</v>
      </c>
      <c r="R2511" s="1">
        <v>1.9725000000000001</v>
      </c>
      <c r="T2511" s="2">
        <v>42272</v>
      </c>
      <c r="U2511" s="1">
        <v>1.7225000000000001</v>
      </c>
      <c r="W2511" s="2">
        <v>42271</v>
      </c>
      <c r="X2511" s="1">
        <v>1.605</v>
      </c>
      <c r="Z2511" s="2">
        <v>42261</v>
      </c>
      <c r="AA2511" s="1">
        <v>1.575</v>
      </c>
      <c r="AC2511" s="2">
        <v>42262</v>
      </c>
      <c r="AD2511" s="1">
        <v>1.53</v>
      </c>
      <c r="AF2511" s="2">
        <v>42704</v>
      </c>
      <c r="AG2511" s="1">
        <v>0.93416999999999994</v>
      </c>
      <c r="AI2511" s="2">
        <v>42237</v>
      </c>
      <c r="AJ2511" s="1">
        <v>2.512</v>
      </c>
      <c r="AL2511" s="2">
        <v>42240</v>
      </c>
      <c r="AM2511" s="1">
        <v>2.0535000000000001</v>
      </c>
      <c r="AO2511" s="2">
        <v>42236</v>
      </c>
      <c r="AP2511" s="1">
        <v>0.876</v>
      </c>
      <c r="AR2511" s="2">
        <v>42229</v>
      </c>
      <c r="AS2511" s="1">
        <v>0.58050000000000002</v>
      </c>
      <c r="AU2511" s="2">
        <v>42236</v>
      </c>
      <c r="AV2511" s="1">
        <v>1.4490000000000001</v>
      </c>
      <c r="AX2511" s="2">
        <v>42235</v>
      </c>
      <c r="AY2511" s="1">
        <v>1.4315</v>
      </c>
      <c r="BA2511" s="116">
        <v>42236</v>
      </c>
      <c r="BB2511" s="1">
        <v>0.92600000000000005</v>
      </c>
      <c r="BD2511" s="2">
        <v>42230</v>
      </c>
      <c r="BE2511" s="1">
        <v>8.5999999999999993E-2</v>
      </c>
      <c r="BG2511" s="2">
        <v>42376</v>
      </c>
      <c r="BH2511" s="1">
        <v>2.16</v>
      </c>
      <c r="BJ2511" s="2">
        <v>42376</v>
      </c>
      <c r="BK2511" s="1">
        <v>1.6099999999999999</v>
      </c>
      <c r="BM2511" s="2">
        <v>42237</v>
      </c>
      <c r="BN2511" s="1">
        <v>0.35680000000000001</v>
      </c>
    </row>
    <row r="2512" spans="2:66">
      <c r="B2512" s="2">
        <v>42761</v>
      </c>
      <c r="C2512" s="1">
        <v>1.49</v>
      </c>
      <c r="E2512" s="2">
        <v>42233</v>
      </c>
      <c r="F2512" s="1">
        <v>1.5</v>
      </c>
      <c r="H2512" s="2">
        <v>42251</v>
      </c>
      <c r="I2512" s="1">
        <v>1.643</v>
      </c>
      <c r="K2512" s="2">
        <v>42249</v>
      </c>
      <c r="L2512" s="1">
        <v>2.2640000000000002</v>
      </c>
      <c r="N2512" s="2">
        <v>42257</v>
      </c>
      <c r="O2512" s="1">
        <v>1.8599999999999999</v>
      </c>
      <c r="Q2512" s="2">
        <v>42269</v>
      </c>
      <c r="R2512" s="1">
        <v>1.97</v>
      </c>
      <c r="T2512" s="2">
        <v>42276</v>
      </c>
      <c r="U2512" s="1">
        <v>1.7250000000000001</v>
      </c>
      <c r="W2512" s="2">
        <v>42272</v>
      </c>
      <c r="X2512" s="1">
        <v>1.5925</v>
      </c>
      <c r="Z2512" s="2">
        <v>42262</v>
      </c>
      <c r="AA2512" s="1">
        <v>1.5674999999999999</v>
      </c>
      <c r="AC2512" s="2">
        <v>42263</v>
      </c>
      <c r="AD2512" s="1">
        <v>1.5350000000000001</v>
      </c>
      <c r="AF2512" s="2">
        <v>42705</v>
      </c>
      <c r="AG2512" s="1">
        <v>0.94167000000000001</v>
      </c>
      <c r="AI2512" s="2">
        <v>42240</v>
      </c>
      <c r="AJ2512" s="1">
        <v>2.4950000000000001</v>
      </c>
      <c r="AL2512" s="2">
        <v>42241</v>
      </c>
      <c r="AM2512" s="1">
        <v>2.1169000000000002</v>
      </c>
      <c r="AO2512" s="2">
        <v>42237</v>
      </c>
      <c r="AP2512" s="1">
        <v>0.83350000000000002</v>
      </c>
      <c r="AR2512" s="2">
        <v>42230</v>
      </c>
      <c r="AS2512" s="1">
        <v>0.58899999999999997</v>
      </c>
      <c r="AU2512" s="2">
        <v>42237</v>
      </c>
      <c r="AV2512" s="1">
        <v>1.4179999999999999</v>
      </c>
      <c r="AX2512" s="2">
        <v>42236</v>
      </c>
      <c r="AY2512" s="1">
        <v>1.4077999999999999</v>
      </c>
      <c r="BA2512" s="116">
        <v>42237</v>
      </c>
      <c r="BB2512" s="1">
        <v>0.92</v>
      </c>
      <c r="BD2512" s="2">
        <v>42233</v>
      </c>
      <c r="BE2512" s="1">
        <v>8.6300000000000002E-2</v>
      </c>
      <c r="BG2512" s="2">
        <v>42377</v>
      </c>
      <c r="BH2512" s="1">
        <v>2.13</v>
      </c>
      <c r="BJ2512" s="2">
        <v>42377</v>
      </c>
      <c r="BK2512" s="1">
        <v>1.5699999999999998</v>
      </c>
      <c r="BM2512" s="2">
        <v>42240</v>
      </c>
      <c r="BN2512" s="1">
        <v>0.37419999999999998</v>
      </c>
    </row>
    <row r="2513" spans="2:66">
      <c r="B2513" s="2">
        <v>42766</v>
      </c>
      <c r="C2513" s="1">
        <v>1.49</v>
      </c>
      <c r="E2513" s="2">
        <v>42234</v>
      </c>
      <c r="F2513" s="1">
        <v>1.5</v>
      </c>
      <c r="H2513" s="2">
        <v>42254</v>
      </c>
      <c r="I2513" s="1">
        <v>1.6520000000000001</v>
      </c>
      <c r="K2513" s="2">
        <v>42250</v>
      </c>
      <c r="L2513" s="1">
        <v>2.2800000000000002</v>
      </c>
      <c r="N2513" s="2">
        <v>42258</v>
      </c>
      <c r="O2513" s="1">
        <v>1.88</v>
      </c>
      <c r="Q2513" s="2">
        <v>42270</v>
      </c>
      <c r="R2513" s="1">
        <v>1.9575</v>
      </c>
      <c r="T2513" s="2">
        <v>42277</v>
      </c>
      <c r="U2513" s="1">
        <v>1.665</v>
      </c>
      <c r="W2513" s="2">
        <v>42276</v>
      </c>
      <c r="X2513" s="1">
        <v>1.5925</v>
      </c>
      <c r="Z2513" s="2">
        <v>42263</v>
      </c>
      <c r="AA2513" s="1">
        <v>1.5825</v>
      </c>
      <c r="AC2513" s="2">
        <v>42264</v>
      </c>
      <c r="AD2513" s="1">
        <v>1.5403</v>
      </c>
      <c r="AF2513" s="2">
        <v>42706</v>
      </c>
      <c r="AG2513" s="1">
        <v>0.94638999999999995</v>
      </c>
      <c r="AI2513" s="2">
        <v>42241</v>
      </c>
      <c r="AJ2513" s="1">
        <v>2.5569999999999999</v>
      </c>
      <c r="AL2513" s="2">
        <v>42242</v>
      </c>
      <c r="AM2513" s="1">
        <v>2.2090000000000001</v>
      </c>
      <c r="AO2513" s="2">
        <v>42240</v>
      </c>
      <c r="AP2513" s="1">
        <v>0.77649999999999997</v>
      </c>
      <c r="AR2513" s="2">
        <v>42233</v>
      </c>
      <c r="AS2513" s="1">
        <v>0.57650000000000001</v>
      </c>
      <c r="AU2513" s="2">
        <v>42240</v>
      </c>
      <c r="AV2513" s="1">
        <v>1.4330000000000001</v>
      </c>
      <c r="AX2513" s="2">
        <v>42237</v>
      </c>
      <c r="AY2513" s="1">
        <v>1.38</v>
      </c>
      <c r="BA2513" s="116">
        <v>42240</v>
      </c>
      <c r="BB2513" s="1">
        <v>0.94340000000000002</v>
      </c>
      <c r="BD2513" s="2">
        <v>42234</v>
      </c>
      <c r="BE2513" s="1">
        <v>8.6499999999999994E-2</v>
      </c>
      <c r="BG2513" s="2">
        <v>42380</v>
      </c>
      <c r="BH2513" s="1">
        <v>2.17</v>
      </c>
      <c r="BJ2513" s="2">
        <v>42380</v>
      </c>
      <c r="BK2513" s="1">
        <v>1.58</v>
      </c>
      <c r="BM2513" s="2">
        <v>42241</v>
      </c>
      <c r="BN2513" s="1">
        <v>0.43390000000000001</v>
      </c>
    </row>
    <row r="2514" spans="2:66">
      <c r="B2514" s="2">
        <v>42767</v>
      </c>
      <c r="C2514" s="1">
        <v>1.49</v>
      </c>
      <c r="E2514" s="2">
        <v>42235</v>
      </c>
      <c r="F2514" s="1">
        <v>1.5</v>
      </c>
      <c r="H2514" s="2">
        <v>42255</v>
      </c>
      <c r="I2514" s="1">
        <v>1.6680000000000001</v>
      </c>
      <c r="K2514" s="2">
        <v>42251</v>
      </c>
      <c r="L2514" s="1">
        <v>2.238</v>
      </c>
      <c r="N2514" s="2">
        <v>42261</v>
      </c>
      <c r="O2514" s="1">
        <v>1.9020000000000001</v>
      </c>
      <c r="Q2514" s="2">
        <v>42271</v>
      </c>
      <c r="R2514" s="1">
        <v>1.98</v>
      </c>
      <c r="T2514" s="2">
        <v>42278</v>
      </c>
      <c r="U2514" s="1">
        <v>1.7025000000000001</v>
      </c>
      <c r="W2514" s="2">
        <v>42277</v>
      </c>
      <c r="X2514" s="1">
        <v>1.5474999999999999</v>
      </c>
      <c r="Z2514" s="2">
        <v>42264</v>
      </c>
      <c r="AA2514" s="1">
        <v>1.5925</v>
      </c>
      <c r="AC2514" s="2">
        <v>42265</v>
      </c>
      <c r="AD2514" s="1">
        <v>1.5225</v>
      </c>
      <c r="AF2514" s="2">
        <v>42709</v>
      </c>
      <c r="AG2514" s="1">
        <v>0.94806000000000001</v>
      </c>
      <c r="AI2514" s="2">
        <v>42242</v>
      </c>
      <c r="AJ2514" s="1">
        <v>2.6710000000000003</v>
      </c>
      <c r="AL2514" s="2">
        <v>42243</v>
      </c>
      <c r="AM2514" s="1">
        <v>2.2324999999999999</v>
      </c>
      <c r="AO2514" s="2">
        <v>42241</v>
      </c>
      <c r="AP2514" s="1">
        <v>0.78549999999999998</v>
      </c>
      <c r="AR2514" s="2">
        <v>42234</v>
      </c>
      <c r="AS2514" s="1">
        <v>0.58499999999999996</v>
      </c>
      <c r="AU2514" s="2">
        <v>42241</v>
      </c>
      <c r="AV2514" s="1">
        <v>1.5587</v>
      </c>
      <c r="AX2514" s="2">
        <v>42240</v>
      </c>
      <c r="AY2514" s="1">
        <v>1.399</v>
      </c>
      <c r="BA2514" s="116">
        <v>42241</v>
      </c>
      <c r="BB2514" s="1">
        <v>1.056</v>
      </c>
      <c r="BD2514" s="2">
        <v>42235</v>
      </c>
      <c r="BE2514" s="1">
        <v>8.5000000000000006E-2</v>
      </c>
      <c r="BG2514" s="2">
        <v>42381</v>
      </c>
      <c r="BH2514" s="1">
        <v>2.12</v>
      </c>
      <c r="BJ2514" s="2">
        <v>42381</v>
      </c>
      <c r="BK2514" s="1">
        <v>1.55</v>
      </c>
      <c r="BM2514" s="2">
        <v>42242</v>
      </c>
      <c r="BN2514" s="1">
        <v>0.43190000000000001</v>
      </c>
    </row>
    <row r="2515" spans="2:66">
      <c r="B2515" s="2">
        <v>42768</v>
      </c>
      <c r="C2515" s="1">
        <v>1.49</v>
      </c>
      <c r="E2515" s="2">
        <v>42236</v>
      </c>
      <c r="F2515" s="1">
        <v>1.5</v>
      </c>
      <c r="H2515" s="2">
        <v>42256</v>
      </c>
      <c r="I2515" s="1">
        <v>1.6779999999999999</v>
      </c>
      <c r="K2515" s="2">
        <v>42254</v>
      </c>
      <c r="L2515" s="1">
        <v>2.222</v>
      </c>
      <c r="N2515" s="2">
        <v>42262</v>
      </c>
      <c r="O2515" s="1">
        <v>1.8780000000000001</v>
      </c>
      <c r="Q2515" s="2">
        <v>42272</v>
      </c>
      <c r="R2515" s="1">
        <v>1.9575</v>
      </c>
      <c r="T2515" s="2">
        <v>42279</v>
      </c>
      <c r="U2515" s="1">
        <v>1.6875</v>
      </c>
      <c r="W2515" s="2">
        <v>42278</v>
      </c>
      <c r="X2515" s="1">
        <v>1.573</v>
      </c>
      <c r="Z2515" s="2">
        <v>42265</v>
      </c>
      <c r="AA2515" s="1">
        <v>1.5474999999999999</v>
      </c>
      <c r="AC2515" s="2">
        <v>42268</v>
      </c>
      <c r="AD2515" s="1">
        <v>1.5125</v>
      </c>
      <c r="AF2515" s="2">
        <v>42710</v>
      </c>
      <c r="AG2515" s="1">
        <v>0.95082999999999995</v>
      </c>
      <c r="AI2515" s="2">
        <v>42243</v>
      </c>
      <c r="AJ2515" s="1">
        <v>2.6879999999999997</v>
      </c>
      <c r="AL2515" s="2">
        <v>42244</v>
      </c>
      <c r="AM2515" s="1">
        <v>2.2185000000000001</v>
      </c>
      <c r="AO2515" s="2">
        <v>42242</v>
      </c>
      <c r="AP2515" s="1">
        <v>0.79949999999999999</v>
      </c>
      <c r="AR2515" s="2">
        <v>42235</v>
      </c>
      <c r="AS2515" s="1">
        <v>0.55000000000000004</v>
      </c>
      <c r="AU2515" s="2">
        <v>42242</v>
      </c>
      <c r="AV2515" s="1">
        <v>1.5744</v>
      </c>
      <c r="AX2515" s="2">
        <v>42241</v>
      </c>
      <c r="AY2515" s="1">
        <v>1.5249999999999999</v>
      </c>
      <c r="BA2515" s="116">
        <v>42242</v>
      </c>
      <c r="BB2515" s="1">
        <v>1.06</v>
      </c>
      <c r="BD2515" s="2">
        <v>42236</v>
      </c>
      <c r="BE2515" s="1">
        <v>7.9000000000000001E-2</v>
      </c>
      <c r="BG2515" s="2">
        <v>42382</v>
      </c>
      <c r="BH2515" s="1">
        <v>2.08</v>
      </c>
      <c r="BJ2515" s="2">
        <v>42382</v>
      </c>
      <c r="BK2515" s="1">
        <v>1.51</v>
      </c>
      <c r="BM2515" s="2">
        <v>42243</v>
      </c>
      <c r="BN2515" s="1">
        <v>0.42259999999999998</v>
      </c>
    </row>
    <row r="2516" spans="2:66">
      <c r="B2516" s="2">
        <v>42769</v>
      </c>
      <c r="C2516" s="1">
        <v>1.49</v>
      </c>
      <c r="E2516" s="2">
        <v>42237</v>
      </c>
      <c r="F2516" s="1">
        <v>1.5030000000000001</v>
      </c>
      <c r="H2516" s="2">
        <v>42257</v>
      </c>
      <c r="I2516" s="1">
        <v>1.65</v>
      </c>
      <c r="K2516" s="2">
        <v>42255</v>
      </c>
      <c r="L2516" s="1">
        <v>2.2290000000000001</v>
      </c>
      <c r="N2516" s="2">
        <v>42263</v>
      </c>
      <c r="O2516" s="1">
        <v>1.9020000000000001</v>
      </c>
      <c r="Q2516" s="2">
        <v>42276</v>
      </c>
      <c r="R2516" s="1">
        <v>1.9575</v>
      </c>
      <c r="T2516" s="2">
        <v>42282</v>
      </c>
      <c r="U2516" s="1">
        <v>1.6675</v>
      </c>
      <c r="W2516" s="2">
        <v>42279</v>
      </c>
      <c r="X2516" s="1">
        <v>1.5625</v>
      </c>
      <c r="Z2516" s="2">
        <v>42268</v>
      </c>
      <c r="AA2516" s="1">
        <v>1.5325</v>
      </c>
      <c r="AC2516" s="2">
        <v>42269</v>
      </c>
      <c r="AD2516" s="1">
        <v>1.5274999999999999</v>
      </c>
      <c r="AF2516" s="2">
        <v>42711</v>
      </c>
      <c r="AG2516" s="1">
        <v>0.95082999999999995</v>
      </c>
      <c r="AI2516" s="2">
        <v>42244</v>
      </c>
      <c r="AJ2516" s="1">
        <v>2.6680000000000001</v>
      </c>
      <c r="AL2516" s="2">
        <v>42247</v>
      </c>
      <c r="AM2516" s="1">
        <v>2.2530000000000001</v>
      </c>
      <c r="AO2516" s="2">
        <v>42243</v>
      </c>
      <c r="AP2516" s="1">
        <v>0.82299999999999995</v>
      </c>
      <c r="AR2516" s="2">
        <v>42236</v>
      </c>
      <c r="AS2516" s="1">
        <v>0.54349999999999998</v>
      </c>
      <c r="AU2516" s="2">
        <v>42243</v>
      </c>
      <c r="AV2516" s="1">
        <v>1.5840000000000001</v>
      </c>
      <c r="AX2516" s="2">
        <v>42242</v>
      </c>
      <c r="AY2516" s="1">
        <v>1.5310000000000001</v>
      </c>
      <c r="BA2516" s="116">
        <v>42243</v>
      </c>
      <c r="BB2516" s="1">
        <v>1.0569999999999999</v>
      </c>
      <c r="BD2516" s="2">
        <v>42237</v>
      </c>
      <c r="BE2516" s="1">
        <v>0.08</v>
      </c>
      <c r="BG2516" s="2">
        <v>42383</v>
      </c>
      <c r="BH2516" s="1">
        <v>2.1</v>
      </c>
      <c r="BJ2516" s="2">
        <v>42383</v>
      </c>
      <c r="BK2516" s="1">
        <v>1.52</v>
      </c>
      <c r="BM2516" s="2">
        <v>42244</v>
      </c>
      <c r="BN2516" s="1">
        <v>0.4284</v>
      </c>
    </row>
    <row r="2517" spans="2:66">
      <c r="B2517" s="2">
        <v>42772</v>
      </c>
      <c r="C2517" s="1">
        <v>1.49</v>
      </c>
      <c r="E2517" s="2">
        <v>42240</v>
      </c>
      <c r="F2517" s="1">
        <v>1.5070000000000001</v>
      </c>
      <c r="H2517" s="2">
        <v>42258</v>
      </c>
      <c r="I2517" s="1">
        <v>1.657</v>
      </c>
      <c r="K2517" s="2">
        <v>42256</v>
      </c>
      <c r="L2517" s="1">
        <v>2.2509999999999999</v>
      </c>
      <c r="N2517" s="2">
        <v>42264</v>
      </c>
      <c r="O2517" s="1">
        <v>1.897</v>
      </c>
      <c r="Q2517" s="2">
        <v>42277</v>
      </c>
      <c r="R2517" s="1">
        <v>1.895</v>
      </c>
      <c r="T2517" s="2">
        <v>42283</v>
      </c>
      <c r="U2517" s="1">
        <v>1.6775</v>
      </c>
      <c r="W2517" s="2">
        <v>42282</v>
      </c>
      <c r="X2517" s="1">
        <v>1.55</v>
      </c>
      <c r="Z2517" s="2">
        <v>42269</v>
      </c>
      <c r="AA2517" s="1">
        <v>1.5449999999999999</v>
      </c>
      <c r="AC2517" s="2">
        <v>42270</v>
      </c>
      <c r="AD2517" s="1">
        <v>1.5249999999999999</v>
      </c>
      <c r="AF2517" s="2">
        <v>42712</v>
      </c>
      <c r="AG2517" s="1">
        <v>0.95306000000000002</v>
      </c>
      <c r="AI2517" s="2">
        <v>42247</v>
      </c>
      <c r="AJ2517" s="1">
        <v>2.71</v>
      </c>
      <c r="AL2517" s="2">
        <v>42248</v>
      </c>
      <c r="AM2517" s="1">
        <v>2.1734999999999998</v>
      </c>
      <c r="AO2517" s="2">
        <v>42244</v>
      </c>
      <c r="AP2517" s="1">
        <v>0.85770000000000002</v>
      </c>
      <c r="AR2517" s="2">
        <v>42237</v>
      </c>
      <c r="AS2517" s="1">
        <v>0.52049999999999996</v>
      </c>
      <c r="AU2517" s="2">
        <v>42244</v>
      </c>
      <c r="AV2517" s="1">
        <v>1.5756000000000001</v>
      </c>
      <c r="AX2517" s="2">
        <v>42243</v>
      </c>
      <c r="AY2517" s="1">
        <v>1.5430000000000001</v>
      </c>
      <c r="BA2517" s="116">
        <v>42244</v>
      </c>
      <c r="BB2517" s="1">
        <v>1.0529999999999999</v>
      </c>
      <c r="BD2517" s="2">
        <v>42240</v>
      </c>
      <c r="BE2517" s="1">
        <v>9.6000000000000002E-2</v>
      </c>
      <c r="BG2517" s="2">
        <v>42384</v>
      </c>
      <c r="BH2517" s="1">
        <v>2.0299999999999998</v>
      </c>
      <c r="BJ2517" s="2">
        <v>42384</v>
      </c>
      <c r="BK2517" s="1">
        <v>1.46</v>
      </c>
      <c r="BM2517" s="2">
        <v>42247</v>
      </c>
      <c r="BN2517" s="1">
        <v>0.46779999999999999</v>
      </c>
    </row>
    <row r="2518" spans="2:66">
      <c r="B2518" s="2">
        <v>42773</v>
      </c>
      <c r="C2518" s="1">
        <v>1.49</v>
      </c>
      <c r="E2518" s="2">
        <v>42241</v>
      </c>
      <c r="F2518" s="1">
        <v>1.518</v>
      </c>
      <c r="H2518" s="2">
        <v>42261</v>
      </c>
      <c r="I2518" s="1">
        <v>1.667</v>
      </c>
      <c r="K2518" s="2">
        <v>42257</v>
      </c>
      <c r="L2518" s="1">
        <v>2.2229999999999999</v>
      </c>
      <c r="N2518" s="2">
        <v>42265</v>
      </c>
      <c r="O2518" s="1">
        <v>1.8199999999999998</v>
      </c>
      <c r="Q2518" s="2">
        <v>42278</v>
      </c>
      <c r="R2518" s="1">
        <v>1.9449999999999998</v>
      </c>
      <c r="T2518" s="2">
        <v>42284</v>
      </c>
      <c r="U2518" s="1">
        <v>1.71</v>
      </c>
      <c r="W2518" s="2">
        <v>42283</v>
      </c>
      <c r="X2518" s="1">
        <v>1.5625</v>
      </c>
      <c r="Z2518" s="2">
        <v>42270</v>
      </c>
      <c r="AA2518" s="1">
        <v>1.5425</v>
      </c>
      <c r="AC2518" s="2">
        <v>42271</v>
      </c>
      <c r="AD2518" s="1">
        <v>1.528</v>
      </c>
      <c r="AF2518" s="2">
        <v>42713</v>
      </c>
      <c r="AG2518" s="1">
        <v>0.95650000000000002</v>
      </c>
      <c r="AI2518" s="2">
        <v>42248</v>
      </c>
      <c r="AJ2518" s="1">
        <v>2.6355</v>
      </c>
      <c r="AL2518" s="2">
        <v>42249</v>
      </c>
      <c r="AM2518" s="1">
        <v>2.2130000000000001</v>
      </c>
      <c r="AO2518" s="2">
        <v>42247</v>
      </c>
      <c r="AP2518" s="1">
        <v>0.88049999999999995</v>
      </c>
      <c r="AR2518" s="2">
        <v>42240</v>
      </c>
      <c r="AS2518" s="1">
        <v>0.47299999999999998</v>
      </c>
      <c r="AU2518" s="2">
        <v>42247</v>
      </c>
      <c r="AV2518" s="1">
        <v>1.6497999999999999</v>
      </c>
      <c r="AX2518" s="2">
        <v>42244</v>
      </c>
      <c r="AY2518" s="1">
        <v>1.5390000000000001</v>
      </c>
      <c r="BA2518" s="116">
        <v>42247</v>
      </c>
      <c r="BB2518" s="1">
        <v>1.1295999999999999</v>
      </c>
      <c r="BD2518" s="2">
        <v>42241</v>
      </c>
      <c r="BE2518" s="1">
        <v>9.6000000000000002E-2</v>
      </c>
      <c r="BG2518" s="2">
        <v>42388</v>
      </c>
      <c r="BH2518" s="1">
        <v>2.06</v>
      </c>
      <c r="BJ2518" s="2">
        <v>42388</v>
      </c>
      <c r="BK2518" s="1">
        <v>1.49</v>
      </c>
      <c r="BM2518" s="2">
        <v>42248</v>
      </c>
      <c r="BN2518" s="1">
        <v>0.45529999999999998</v>
      </c>
    </row>
    <row r="2519" spans="2:66">
      <c r="B2519" s="2">
        <v>42774</v>
      </c>
      <c r="C2519" s="1">
        <v>1.49</v>
      </c>
      <c r="E2519" s="2">
        <v>42242</v>
      </c>
      <c r="F2519" s="1">
        <v>1.5249999999999999</v>
      </c>
      <c r="H2519" s="2">
        <v>42262</v>
      </c>
      <c r="I2519" s="1">
        <v>1.653</v>
      </c>
      <c r="K2519" s="2">
        <v>42258</v>
      </c>
      <c r="L2519" s="1">
        <v>2.2330000000000001</v>
      </c>
      <c r="N2519" s="2">
        <v>42268</v>
      </c>
      <c r="O2519" s="1">
        <v>1.79</v>
      </c>
      <c r="Q2519" s="2">
        <v>42279</v>
      </c>
      <c r="R2519" s="1">
        <v>1.925</v>
      </c>
      <c r="T2519" s="2">
        <v>42285</v>
      </c>
      <c r="U2519" s="1">
        <v>1.7175</v>
      </c>
      <c r="W2519" s="2">
        <v>42284</v>
      </c>
      <c r="X2519" s="1">
        <v>1.5899999999999999</v>
      </c>
      <c r="Z2519" s="2">
        <v>42271</v>
      </c>
      <c r="AA2519" s="1">
        <v>1.5474999999999999</v>
      </c>
      <c r="AC2519" s="2">
        <v>42272</v>
      </c>
      <c r="AD2519" s="1">
        <v>1.52</v>
      </c>
      <c r="AF2519" s="2">
        <v>42716</v>
      </c>
      <c r="AG2519" s="1">
        <v>0.95872000000000002</v>
      </c>
      <c r="AI2519" s="2">
        <v>42249</v>
      </c>
      <c r="AJ2519" s="1">
        <v>2.6829999999999998</v>
      </c>
      <c r="AL2519" s="2">
        <v>42250</v>
      </c>
      <c r="AM2519" s="1">
        <v>2.1993999999999998</v>
      </c>
      <c r="AO2519" s="2">
        <v>42248</v>
      </c>
      <c r="AP2519" s="1">
        <v>0.82899999999999996</v>
      </c>
      <c r="AR2519" s="2">
        <v>42241</v>
      </c>
      <c r="AS2519" s="1">
        <v>0.47899999999999998</v>
      </c>
      <c r="AU2519" s="2">
        <v>42248</v>
      </c>
      <c r="AV2519" s="1">
        <v>1.6459999999999999</v>
      </c>
      <c r="AX2519" s="2">
        <v>42247</v>
      </c>
      <c r="AY2519" s="1">
        <v>1.6137999999999999</v>
      </c>
      <c r="BA2519" s="116">
        <v>42248</v>
      </c>
      <c r="BB2519" s="1">
        <v>1.1160000000000001</v>
      </c>
      <c r="BD2519" s="2">
        <v>42242</v>
      </c>
      <c r="BE2519" s="1">
        <v>9.7000000000000003E-2</v>
      </c>
      <c r="BG2519" s="2">
        <v>42389</v>
      </c>
      <c r="BH2519" s="1">
        <v>2.0099999999999998</v>
      </c>
      <c r="BJ2519" s="2">
        <v>42389</v>
      </c>
      <c r="BK2519" s="1">
        <v>1.44</v>
      </c>
      <c r="BM2519" s="2">
        <v>42249</v>
      </c>
      <c r="BN2519" s="1">
        <v>0.44379999999999997</v>
      </c>
    </row>
    <row r="2520" spans="2:66">
      <c r="B2520" s="2">
        <v>42775</v>
      </c>
      <c r="C2520" s="1">
        <v>1.49</v>
      </c>
      <c r="E2520" s="2">
        <v>42243</v>
      </c>
      <c r="F2520" s="1">
        <v>1.5230000000000001</v>
      </c>
      <c r="H2520" s="2">
        <v>42263</v>
      </c>
      <c r="I2520" s="1">
        <v>1.67</v>
      </c>
      <c r="K2520" s="2">
        <v>42261</v>
      </c>
      <c r="L2520" s="1">
        <v>2.27</v>
      </c>
      <c r="N2520" s="2">
        <v>42269</v>
      </c>
      <c r="O2520" s="1">
        <v>1.7949999999999999</v>
      </c>
      <c r="Q2520" s="2">
        <v>42282</v>
      </c>
      <c r="R2520" s="1">
        <v>1.8975</v>
      </c>
      <c r="T2520" s="2">
        <v>42289</v>
      </c>
      <c r="U2520" s="1">
        <v>1.7625</v>
      </c>
      <c r="W2520" s="2">
        <v>42285</v>
      </c>
      <c r="X2520" s="1">
        <v>1.595</v>
      </c>
      <c r="Z2520" s="2">
        <v>42272</v>
      </c>
      <c r="AA2520" s="1">
        <v>1.5350000000000001</v>
      </c>
      <c r="AC2520" s="2">
        <v>42276</v>
      </c>
      <c r="AD2520" s="1">
        <v>1.52</v>
      </c>
      <c r="AF2520" s="2">
        <v>42717</v>
      </c>
      <c r="AG2520" s="1">
        <v>0.96343999999999996</v>
      </c>
      <c r="AI2520" s="2">
        <v>42250</v>
      </c>
      <c r="AJ2520" s="1">
        <v>2.6755</v>
      </c>
      <c r="AL2520" s="2">
        <v>42251</v>
      </c>
      <c r="AM2520" s="1">
        <v>2.1524999999999999</v>
      </c>
      <c r="AO2520" s="2">
        <v>42249</v>
      </c>
      <c r="AP2520" s="1">
        <v>0.83150000000000002</v>
      </c>
      <c r="AR2520" s="2">
        <v>42242</v>
      </c>
      <c r="AS2520" s="1">
        <v>0.48699999999999999</v>
      </c>
      <c r="AU2520" s="2">
        <v>42249</v>
      </c>
      <c r="AV2520" s="1">
        <v>1.6465999999999998</v>
      </c>
      <c r="AX2520" s="2">
        <v>42248</v>
      </c>
      <c r="AY2520" s="1">
        <v>1.607</v>
      </c>
      <c r="BA2520" s="116">
        <v>42249</v>
      </c>
      <c r="BB2520" s="1">
        <v>1.1057999999999999</v>
      </c>
      <c r="BD2520" s="2">
        <v>42243</v>
      </c>
      <c r="BE2520" s="1">
        <v>9.0999999999999998E-2</v>
      </c>
      <c r="BG2520" s="2">
        <v>42390</v>
      </c>
      <c r="BH2520" s="1">
        <v>2.02</v>
      </c>
      <c r="BJ2520" s="2">
        <v>42390</v>
      </c>
      <c r="BK2520" s="1">
        <v>1.44</v>
      </c>
      <c r="BM2520" s="2">
        <v>42250</v>
      </c>
      <c r="BN2520" s="1">
        <v>0.40200000000000002</v>
      </c>
    </row>
    <row r="2521" spans="2:66">
      <c r="B2521" s="2">
        <v>42776</v>
      </c>
      <c r="C2521" s="1">
        <v>1.49</v>
      </c>
      <c r="E2521" s="2">
        <v>42244</v>
      </c>
      <c r="F2521" s="1">
        <v>1.532</v>
      </c>
      <c r="H2521" s="2">
        <v>42264</v>
      </c>
      <c r="I2521" s="1">
        <v>1.6819999999999999</v>
      </c>
      <c r="K2521" s="2">
        <v>42262</v>
      </c>
      <c r="L2521" s="1">
        <v>2.2560000000000002</v>
      </c>
      <c r="N2521" s="2">
        <v>42270</v>
      </c>
      <c r="O2521" s="1">
        <v>1.7850000000000001</v>
      </c>
      <c r="Q2521" s="2">
        <v>42283</v>
      </c>
      <c r="R2521" s="1">
        <v>1.9075</v>
      </c>
      <c r="T2521" s="2">
        <v>42290</v>
      </c>
      <c r="U2521" s="1">
        <v>1.7425000000000002</v>
      </c>
      <c r="W2521" s="2">
        <v>42289</v>
      </c>
      <c r="X2521" s="1">
        <v>1.63</v>
      </c>
      <c r="Z2521" s="2">
        <v>42276</v>
      </c>
      <c r="AA2521" s="1">
        <v>1.5350000000000001</v>
      </c>
      <c r="AC2521" s="2">
        <v>42277</v>
      </c>
      <c r="AD2521" s="1">
        <v>1.4950000000000001</v>
      </c>
      <c r="AF2521" s="2">
        <v>42718</v>
      </c>
      <c r="AG2521" s="1">
        <v>0.97038999999999997</v>
      </c>
      <c r="AI2521" s="2">
        <v>42251</v>
      </c>
      <c r="AJ2521" s="1">
        <v>2.625</v>
      </c>
      <c r="AL2521" s="2">
        <v>42254</v>
      </c>
      <c r="AM2521" s="1">
        <v>2.1560000000000001</v>
      </c>
      <c r="AO2521" s="2">
        <v>42250</v>
      </c>
      <c r="AP2521" s="1">
        <v>0.82799999999999996</v>
      </c>
      <c r="AR2521" s="2">
        <v>42243</v>
      </c>
      <c r="AS2521" s="1">
        <v>0.50149999999999995</v>
      </c>
      <c r="AU2521" s="2">
        <v>42250</v>
      </c>
      <c r="AV2521" s="1">
        <v>1.5920000000000001</v>
      </c>
      <c r="AX2521" s="2">
        <v>42249</v>
      </c>
      <c r="AY2521" s="1">
        <v>1.6038000000000001</v>
      </c>
      <c r="BA2521" s="116">
        <v>42250</v>
      </c>
      <c r="BB2521" s="1">
        <v>1.0449999999999999</v>
      </c>
      <c r="BD2521" s="2">
        <v>42244</v>
      </c>
      <c r="BE2521" s="1">
        <v>9.4E-2</v>
      </c>
      <c r="BG2521" s="2">
        <v>42391</v>
      </c>
      <c r="BH2521" s="1">
        <v>2.0699999999999998</v>
      </c>
      <c r="BJ2521" s="2">
        <v>42391</v>
      </c>
      <c r="BK2521" s="1">
        <v>1.49</v>
      </c>
      <c r="BM2521" s="2">
        <v>42251</v>
      </c>
      <c r="BN2521" s="1">
        <v>0.37980000000000003</v>
      </c>
    </row>
    <row r="2522" spans="2:66">
      <c r="B2522" s="2">
        <v>42779</v>
      </c>
      <c r="C2522" s="1">
        <v>1.49</v>
      </c>
      <c r="E2522" s="2">
        <v>42247</v>
      </c>
      <c r="F2522" s="1">
        <v>1.5329999999999999</v>
      </c>
      <c r="H2522" s="2">
        <v>42265</v>
      </c>
      <c r="I2522" s="1">
        <v>1.6320000000000001</v>
      </c>
      <c r="K2522" s="2">
        <v>42263</v>
      </c>
      <c r="L2522" s="1">
        <v>2.2770000000000001</v>
      </c>
      <c r="N2522" s="2">
        <v>42271</v>
      </c>
      <c r="O2522" s="1">
        <v>1.8</v>
      </c>
      <c r="Q2522" s="2">
        <v>42284</v>
      </c>
      <c r="R2522" s="1">
        <v>1.9424999999999999</v>
      </c>
      <c r="T2522" s="2">
        <v>42291</v>
      </c>
      <c r="U2522" s="1">
        <v>1.74</v>
      </c>
      <c r="W2522" s="2">
        <v>42290</v>
      </c>
      <c r="X2522" s="1">
        <v>1.6175000000000002</v>
      </c>
      <c r="Z2522" s="2">
        <v>42277</v>
      </c>
      <c r="AA2522" s="1">
        <v>1.5</v>
      </c>
      <c r="AC2522" s="2">
        <v>42278</v>
      </c>
      <c r="AD2522" s="1">
        <v>1.51</v>
      </c>
      <c r="AF2522" s="2">
        <v>42719</v>
      </c>
      <c r="AG2522" s="1">
        <v>0.99317</v>
      </c>
      <c r="AI2522" s="2">
        <v>42254</v>
      </c>
      <c r="AJ2522" s="1">
        <v>2.6315</v>
      </c>
      <c r="AL2522" s="2">
        <v>42255</v>
      </c>
      <c r="AM2522" s="1">
        <v>2.1924999999999999</v>
      </c>
      <c r="AO2522" s="2">
        <v>42251</v>
      </c>
      <c r="AP2522" s="1">
        <v>0.82799999999999996</v>
      </c>
      <c r="AR2522" s="2">
        <v>42244</v>
      </c>
      <c r="AS2522" s="1">
        <v>0.52500000000000002</v>
      </c>
      <c r="AU2522" s="2">
        <v>42251</v>
      </c>
      <c r="AV2522" s="1">
        <v>1.516</v>
      </c>
      <c r="AX2522" s="2">
        <v>42250</v>
      </c>
      <c r="AY2522" s="1">
        <v>1.5510000000000002</v>
      </c>
      <c r="BA2522" s="116">
        <v>42251</v>
      </c>
      <c r="BB2522" s="1">
        <v>0.97460000000000002</v>
      </c>
      <c r="BD2522" s="2">
        <v>42247</v>
      </c>
      <c r="BE2522" s="1">
        <v>0.13700000000000001</v>
      </c>
      <c r="BG2522" s="2">
        <v>42394</v>
      </c>
      <c r="BH2522" s="1">
        <v>2.0299999999999998</v>
      </c>
      <c r="BJ2522" s="2">
        <v>42394</v>
      </c>
      <c r="BK2522" s="1">
        <v>1.47</v>
      </c>
      <c r="BM2522" s="2">
        <v>42254</v>
      </c>
      <c r="BN2522" s="1">
        <v>0.37580000000000002</v>
      </c>
    </row>
    <row r="2523" spans="2:66">
      <c r="B2523" s="2">
        <v>42780</v>
      </c>
      <c r="C2523" s="1">
        <v>1.49</v>
      </c>
      <c r="E2523" s="2">
        <v>42248</v>
      </c>
      <c r="F2523" s="1">
        <v>1.522</v>
      </c>
      <c r="H2523" s="2">
        <v>42268</v>
      </c>
      <c r="I2523" s="1">
        <v>1.62</v>
      </c>
      <c r="K2523" s="2">
        <v>42264</v>
      </c>
      <c r="L2523" s="1">
        <v>2.27</v>
      </c>
      <c r="N2523" s="2">
        <v>42272</v>
      </c>
      <c r="O2523" s="1">
        <v>1.7850000000000001</v>
      </c>
      <c r="Q2523" s="2">
        <v>42285</v>
      </c>
      <c r="R2523" s="1">
        <v>1.9525000000000001</v>
      </c>
      <c r="T2523" s="2">
        <v>42292</v>
      </c>
      <c r="U2523" s="1">
        <v>1.69</v>
      </c>
      <c r="W2523" s="2">
        <v>42291</v>
      </c>
      <c r="X2523" s="1">
        <v>1.6274999999999999</v>
      </c>
      <c r="Z2523" s="2">
        <v>42278</v>
      </c>
      <c r="AA2523" s="1">
        <v>1.5225</v>
      </c>
      <c r="AC2523" s="2">
        <v>42279</v>
      </c>
      <c r="AD2523" s="1">
        <v>1.5</v>
      </c>
      <c r="AF2523" s="2">
        <v>42720</v>
      </c>
      <c r="AG2523" s="1">
        <v>0.99733000000000005</v>
      </c>
      <c r="AI2523" s="2">
        <v>42255</v>
      </c>
      <c r="AJ2523" s="1">
        <v>2.6695000000000002</v>
      </c>
      <c r="AL2523" s="2">
        <v>42256</v>
      </c>
      <c r="AM2523" s="1">
        <v>2.1890000000000001</v>
      </c>
      <c r="AO2523" s="2">
        <v>42254</v>
      </c>
      <c r="AP2523" s="1">
        <v>0.83850000000000002</v>
      </c>
      <c r="AR2523" s="2">
        <v>42247</v>
      </c>
      <c r="AS2523" s="1">
        <v>0.54049999999999998</v>
      </c>
      <c r="AU2523" s="2">
        <v>42254</v>
      </c>
      <c r="AV2523" s="1">
        <v>1.5474000000000001</v>
      </c>
      <c r="AX2523" s="2">
        <v>42251</v>
      </c>
      <c r="AY2523" s="1">
        <v>1.4706000000000001</v>
      </c>
      <c r="BA2523" s="116">
        <v>42254</v>
      </c>
      <c r="BB2523" s="1">
        <v>0.99609999999999999</v>
      </c>
      <c r="BD2523" s="2">
        <v>42248</v>
      </c>
      <c r="BE2523" s="1">
        <v>9.4E-2</v>
      </c>
      <c r="BG2523" s="2">
        <v>42395</v>
      </c>
      <c r="BH2523" s="1">
        <v>2.0099999999999998</v>
      </c>
      <c r="BJ2523" s="2">
        <v>42395</v>
      </c>
      <c r="BK2523" s="1">
        <v>1.45</v>
      </c>
      <c r="BM2523" s="2">
        <v>42255</v>
      </c>
      <c r="BN2523" s="1">
        <v>0.38300000000000001</v>
      </c>
    </row>
    <row r="2524" spans="2:66">
      <c r="B2524" s="2">
        <v>42781</v>
      </c>
      <c r="C2524" s="1">
        <v>1.49</v>
      </c>
      <c r="E2524" s="2">
        <v>42249</v>
      </c>
      <c r="F2524" s="1">
        <v>1.516</v>
      </c>
      <c r="H2524" s="2">
        <v>42269</v>
      </c>
      <c r="I2524" s="1">
        <v>1.625</v>
      </c>
      <c r="K2524" s="2">
        <v>42265</v>
      </c>
      <c r="L2524" s="1">
        <v>2.1920000000000002</v>
      </c>
      <c r="N2524" s="2">
        <v>42277</v>
      </c>
      <c r="O2524" s="1">
        <v>1.722</v>
      </c>
      <c r="Q2524" s="2">
        <v>42289</v>
      </c>
      <c r="R2524" s="1">
        <v>2.0024999999999999</v>
      </c>
      <c r="T2524" s="2">
        <v>42293</v>
      </c>
      <c r="U2524" s="1">
        <v>1.6949999999999998</v>
      </c>
      <c r="W2524" s="2">
        <v>42292</v>
      </c>
      <c r="X2524" s="1">
        <v>1.5899999999999999</v>
      </c>
      <c r="Z2524" s="2">
        <v>42279</v>
      </c>
      <c r="AA2524" s="1">
        <v>1.5125</v>
      </c>
      <c r="AC2524" s="2">
        <v>42282</v>
      </c>
      <c r="AD2524" s="1">
        <v>1.4924999999999999</v>
      </c>
      <c r="AF2524" s="2">
        <v>42723</v>
      </c>
      <c r="AG2524" s="1">
        <v>0.99428000000000005</v>
      </c>
      <c r="AI2524" s="2">
        <v>42256</v>
      </c>
      <c r="AJ2524" s="1">
        <v>2.6545000000000001</v>
      </c>
      <c r="AL2524" s="2">
        <v>42257</v>
      </c>
      <c r="AM2524" s="1">
        <v>2.2149999999999999</v>
      </c>
      <c r="AO2524" s="2">
        <v>42255</v>
      </c>
      <c r="AP2524" s="1">
        <v>0.84299999999999997</v>
      </c>
      <c r="AR2524" s="2">
        <v>42248</v>
      </c>
      <c r="AS2524" s="1">
        <v>0.51949999999999996</v>
      </c>
      <c r="AU2524" s="2">
        <v>42255</v>
      </c>
      <c r="AV2524" s="1">
        <v>1.5716000000000001</v>
      </c>
      <c r="AX2524" s="2">
        <v>42254</v>
      </c>
      <c r="AY2524" s="1">
        <v>1.5051000000000001</v>
      </c>
      <c r="BA2524" s="116">
        <v>42255</v>
      </c>
      <c r="BB2524" s="1">
        <v>1.0109999999999999</v>
      </c>
      <c r="BD2524" s="2">
        <v>42249</v>
      </c>
      <c r="BE2524" s="1">
        <v>0.09</v>
      </c>
      <c r="BG2524" s="2">
        <v>42396</v>
      </c>
      <c r="BH2524" s="1">
        <v>2.02</v>
      </c>
      <c r="BJ2524" s="2">
        <v>42396</v>
      </c>
      <c r="BK2524" s="1">
        <v>1.43</v>
      </c>
      <c r="BM2524" s="2">
        <v>42256</v>
      </c>
      <c r="BN2524" s="1">
        <v>0.3735</v>
      </c>
    </row>
    <row r="2525" spans="2:66">
      <c r="B2525" s="2">
        <v>42782</v>
      </c>
      <c r="C2525" s="1">
        <v>1.49</v>
      </c>
      <c r="E2525" s="2">
        <v>42250</v>
      </c>
      <c r="F2525" s="1">
        <v>1.516</v>
      </c>
      <c r="H2525" s="2">
        <v>42270</v>
      </c>
      <c r="I2525" s="1">
        <v>1.617</v>
      </c>
      <c r="K2525" s="2">
        <v>42268</v>
      </c>
      <c r="L2525" s="1">
        <v>2.157</v>
      </c>
      <c r="N2525" s="2">
        <v>42278</v>
      </c>
      <c r="O2525" s="1">
        <v>1.76</v>
      </c>
      <c r="Q2525" s="2">
        <v>42290</v>
      </c>
      <c r="R2525" s="1">
        <v>1.978</v>
      </c>
      <c r="T2525" s="2">
        <v>42296</v>
      </c>
      <c r="U2525" s="1">
        <v>1.7075</v>
      </c>
      <c r="W2525" s="2">
        <v>42293</v>
      </c>
      <c r="X2525" s="1">
        <v>1.595</v>
      </c>
      <c r="Z2525" s="2">
        <v>42282</v>
      </c>
      <c r="AA2525" s="1">
        <v>1.5</v>
      </c>
      <c r="AC2525" s="2">
        <v>42283</v>
      </c>
      <c r="AD2525" s="1">
        <v>1.4975000000000001</v>
      </c>
      <c r="AF2525" s="2">
        <v>42724</v>
      </c>
      <c r="AG2525" s="1">
        <v>0.99621999999999999</v>
      </c>
      <c r="AI2525" s="2">
        <v>42257</v>
      </c>
      <c r="AJ2525" s="1">
        <v>2.6850000000000001</v>
      </c>
      <c r="AL2525" s="2">
        <v>42258</v>
      </c>
      <c r="AM2525" s="1">
        <v>2.1935000000000002</v>
      </c>
      <c r="AO2525" s="2">
        <v>42256</v>
      </c>
      <c r="AP2525" s="1">
        <v>0.84850000000000003</v>
      </c>
      <c r="AR2525" s="2">
        <v>42249</v>
      </c>
      <c r="AS2525" s="1">
        <v>0.51790000000000003</v>
      </c>
      <c r="AU2525" s="2">
        <v>42256</v>
      </c>
      <c r="AV2525" s="1">
        <v>1.5739999999999998</v>
      </c>
      <c r="AX2525" s="2">
        <v>42255</v>
      </c>
      <c r="AY2525" s="1">
        <v>1.5270000000000001</v>
      </c>
      <c r="BA2525" s="116">
        <v>42256</v>
      </c>
      <c r="BB2525" s="1">
        <v>1.0085999999999999</v>
      </c>
      <c r="BD2525" s="2">
        <v>42250</v>
      </c>
      <c r="BE2525" s="1">
        <v>7.5999999999999998E-2</v>
      </c>
      <c r="BG2525" s="2">
        <v>42397</v>
      </c>
      <c r="BH2525" s="1">
        <v>2</v>
      </c>
      <c r="BJ2525" s="2">
        <v>42397</v>
      </c>
      <c r="BK2525" s="1">
        <v>1.4</v>
      </c>
      <c r="BM2525" s="2">
        <v>42257</v>
      </c>
      <c r="BN2525" s="1">
        <v>0.3841</v>
      </c>
    </row>
    <row r="2526" spans="2:66">
      <c r="B2526" s="2">
        <v>42783</v>
      </c>
      <c r="C2526" s="1">
        <v>1.49</v>
      </c>
      <c r="E2526" s="2">
        <v>42251</v>
      </c>
      <c r="F2526" s="1">
        <v>1.5030000000000001</v>
      </c>
      <c r="H2526" s="2">
        <v>42271</v>
      </c>
      <c r="I2526" s="1">
        <v>1.625</v>
      </c>
      <c r="K2526" s="2">
        <v>42269</v>
      </c>
      <c r="L2526" s="1">
        <v>2.1469999999999998</v>
      </c>
      <c r="N2526" s="2">
        <v>42279</v>
      </c>
      <c r="O2526" s="1">
        <v>1.742</v>
      </c>
      <c r="Q2526" s="2">
        <v>42291</v>
      </c>
      <c r="R2526" s="1">
        <v>1.9750000000000001</v>
      </c>
      <c r="T2526" s="2">
        <v>42297</v>
      </c>
      <c r="U2526" s="1">
        <v>1.73</v>
      </c>
      <c r="W2526" s="2">
        <v>42296</v>
      </c>
      <c r="X2526" s="1">
        <v>1.6</v>
      </c>
      <c r="Z2526" s="2">
        <v>42283</v>
      </c>
      <c r="AA2526" s="1">
        <v>1.5125</v>
      </c>
      <c r="AC2526" s="2">
        <v>42284</v>
      </c>
      <c r="AD2526" s="1">
        <v>1.5074999999999998</v>
      </c>
      <c r="AF2526" s="2">
        <v>42725</v>
      </c>
      <c r="AG2526" s="1">
        <v>0.99761</v>
      </c>
      <c r="AI2526" s="2">
        <v>42258</v>
      </c>
      <c r="AJ2526" s="1">
        <v>2.6669999999999998</v>
      </c>
      <c r="AL2526" s="2">
        <v>42261</v>
      </c>
      <c r="AM2526" s="1">
        <v>2.1935000000000002</v>
      </c>
      <c r="AO2526" s="2">
        <v>42257</v>
      </c>
      <c r="AP2526" s="1">
        <v>0.85799999999999998</v>
      </c>
      <c r="AR2526" s="2">
        <v>42250</v>
      </c>
      <c r="AS2526" s="1">
        <v>0.52500000000000002</v>
      </c>
      <c r="AU2526" s="2">
        <v>42257</v>
      </c>
      <c r="AV2526" s="1">
        <v>1.5883</v>
      </c>
      <c r="AX2526" s="2">
        <v>42256</v>
      </c>
      <c r="AY2526" s="1">
        <v>1.5270000000000001</v>
      </c>
      <c r="BA2526" s="116">
        <v>42257</v>
      </c>
      <c r="BB2526" s="1">
        <v>1.0209999999999999</v>
      </c>
      <c r="BD2526" s="2">
        <v>42251</v>
      </c>
      <c r="BE2526" s="1">
        <v>7.8E-2</v>
      </c>
      <c r="BG2526" s="2">
        <v>42398</v>
      </c>
      <c r="BH2526" s="1">
        <v>1.94</v>
      </c>
      <c r="BJ2526" s="2">
        <v>42398</v>
      </c>
      <c r="BK2526" s="1">
        <v>1.33</v>
      </c>
      <c r="BM2526" s="2">
        <v>42258</v>
      </c>
      <c r="BN2526" s="1">
        <v>0.37</v>
      </c>
    </row>
    <row r="2527" spans="2:66">
      <c r="B2527" s="2">
        <v>42786</v>
      </c>
      <c r="C2527" s="1">
        <v>1.49</v>
      </c>
      <c r="E2527" s="2">
        <v>42254</v>
      </c>
      <c r="F2527" s="1">
        <v>1.5049999999999999</v>
      </c>
      <c r="H2527" s="2">
        <v>42272</v>
      </c>
      <c r="I2527" s="1">
        <v>1.6139999999999999</v>
      </c>
      <c r="K2527" s="2">
        <v>42270</v>
      </c>
      <c r="L2527" s="1">
        <v>2.1360000000000001</v>
      </c>
      <c r="N2527" s="2">
        <v>42282</v>
      </c>
      <c r="O2527" s="1">
        <v>1.7210000000000001</v>
      </c>
      <c r="Q2527" s="2">
        <v>42292</v>
      </c>
      <c r="R2527" s="1">
        <v>1.905</v>
      </c>
      <c r="T2527" s="2">
        <v>42298</v>
      </c>
      <c r="U2527" s="1">
        <v>1.7375</v>
      </c>
      <c r="W2527" s="2">
        <v>42297</v>
      </c>
      <c r="X2527" s="1">
        <v>1.62</v>
      </c>
      <c r="Z2527" s="2">
        <v>42284</v>
      </c>
      <c r="AA2527" s="1">
        <v>1.5350000000000001</v>
      </c>
      <c r="AC2527" s="2">
        <v>42285</v>
      </c>
      <c r="AD2527" s="1">
        <v>1.5125</v>
      </c>
      <c r="AF2527" s="2">
        <v>42726</v>
      </c>
      <c r="AG2527" s="1">
        <v>0.99705999999999995</v>
      </c>
      <c r="AI2527" s="2">
        <v>42261</v>
      </c>
      <c r="AJ2527" s="1">
        <v>2.6814999999999998</v>
      </c>
      <c r="AL2527" s="2">
        <v>42262</v>
      </c>
      <c r="AM2527" s="1">
        <v>2.2865000000000002</v>
      </c>
      <c r="AO2527" s="2">
        <v>42258</v>
      </c>
      <c r="AP2527" s="1">
        <v>0.84099999999999997</v>
      </c>
      <c r="AR2527" s="2">
        <v>42251</v>
      </c>
      <c r="AS2527" s="1">
        <v>0.53</v>
      </c>
      <c r="AU2527" s="2">
        <v>42258</v>
      </c>
      <c r="AV2527" s="1">
        <v>1.5758000000000001</v>
      </c>
      <c r="AX2527" s="2">
        <v>42257</v>
      </c>
      <c r="AY2527" s="1">
        <v>1.5417000000000001</v>
      </c>
      <c r="BA2527" s="116">
        <v>42258</v>
      </c>
      <c r="BB2527" s="1">
        <v>0.99060000000000004</v>
      </c>
      <c r="BD2527" s="2">
        <v>42254</v>
      </c>
      <c r="BE2527" s="1">
        <v>0.08</v>
      </c>
      <c r="BG2527" s="2">
        <v>42401</v>
      </c>
      <c r="BH2527" s="1">
        <v>1.97</v>
      </c>
      <c r="BJ2527" s="2">
        <v>42401</v>
      </c>
      <c r="BK2527" s="1">
        <v>1.38</v>
      </c>
      <c r="BM2527" s="2">
        <v>42261</v>
      </c>
      <c r="BN2527" s="1">
        <v>0.3659</v>
      </c>
    </row>
    <row r="2528" spans="2:66">
      <c r="B2528" s="2">
        <v>42787</v>
      </c>
      <c r="C2528" s="1">
        <v>1.49</v>
      </c>
      <c r="E2528" s="2">
        <v>42255</v>
      </c>
      <c r="F2528" s="1">
        <v>1.5089999999999999</v>
      </c>
      <c r="H2528" s="2">
        <v>42277</v>
      </c>
      <c r="I2528" s="1">
        <v>1.5649999999999999</v>
      </c>
      <c r="K2528" s="2">
        <v>42271</v>
      </c>
      <c r="L2528" s="1">
        <v>2.157</v>
      </c>
      <c r="N2528" s="2">
        <v>42283</v>
      </c>
      <c r="O2528" s="1">
        <v>1.7370000000000001</v>
      </c>
      <c r="Q2528" s="2">
        <v>42293</v>
      </c>
      <c r="R2528" s="1">
        <v>1.9100000000000001</v>
      </c>
      <c r="T2528" s="2">
        <v>42299</v>
      </c>
      <c r="U2528" s="1">
        <v>1.7375</v>
      </c>
      <c r="W2528" s="2">
        <v>42298</v>
      </c>
      <c r="X2528" s="1">
        <v>1.6198000000000001</v>
      </c>
      <c r="Z2528" s="2">
        <v>42285</v>
      </c>
      <c r="AA2528" s="1">
        <v>1.54</v>
      </c>
      <c r="AC2528" s="2">
        <v>42289</v>
      </c>
      <c r="AD2528" s="1">
        <v>1.5375000000000001</v>
      </c>
      <c r="AF2528" s="2">
        <v>42727</v>
      </c>
      <c r="AG2528" s="1">
        <v>0.99705999999999995</v>
      </c>
      <c r="AI2528" s="2">
        <v>42262</v>
      </c>
      <c r="AJ2528" s="1">
        <v>2.7800000000000002</v>
      </c>
      <c r="AL2528" s="2">
        <v>42263</v>
      </c>
      <c r="AM2528" s="1">
        <v>2.2865000000000002</v>
      </c>
      <c r="AO2528" s="2">
        <v>42261</v>
      </c>
      <c r="AP2528" s="1">
        <v>0.85</v>
      </c>
      <c r="AR2528" s="2">
        <v>42254</v>
      </c>
      <c r="AS2528" s="1">
        <v>0.53739999999999999</v>
      </c>
      <c r="AU2528" s="2">
        <v>42261</v>
      </c>
      <c r="AV2528" s="1">
        <v>1.5770999999999999</v>
      </c>
      <c r="AX2528" s="2">
        <v>42258</v>
      </c>
      <c r="AY2528" s="1">
        <v>1.5190000000000001</v>
      </c>
      <c r="BA2528" s="116">
        <v>42261</v>
      </c>
      <c r="BB2528" s="1">
        <v>0.99</v>
      </c>
      <c r="BD2528" s="2">
        <v>42255</v>
      </c>
      <c r="BE2528" s="1">
        <v>8.2000000000000003E-2</v>
      </c>
      <c r="BG2528" s="2">
        <v>42402</v>
      </c>
      <c r="BH2528" s="1">
        <v>1.87</v>
      </c>
      <c r="BJ2528" s="2">
        <v>42402</v>
      </c>
      <c r="BK2528" s="1">
        <v>1.28</v>
      </c>
      <c r="BM2528" s="2">
        <v>42262</v>
      </c>
      <c r="BN2528" s="1">
        <v>0.41920000000000002</v>
      </c>
    </row>
    <row r="2529" spans="2:66">
      <c r="B2529" s="2">
        <v>42788</v>
      </c>
      <c r="C2529" s="1">
        <v>1.49</v>
      </c>
      <c r="E2529" s="2">
        <v>42256</v>
      </c>
      <c r="F2529" s="1">
        <v>1.5070000000000001</v>
      </c>
      <c r="H2529" s="2">
        <v>42278</v>
      </c>
      <c r="I2529" s="1">
        <v>1.5920000000000001</v>
      </c>
      <c r="K2529" s="2">
        <v>42272</v>
      </c>
      <c r="L2529" s="1">
        <v>2.1320000000000001</v>
      </c>
      <c r="N2529" s="2">
        <v>42284</v>
      </c>
      <c r="O2529" s="1">
        <v>1.78</v>
      </c>
      <c r="Q2529" s="2">
        <v>42296</v>
      </c>
      <c r="R2529" s="1">
        <v>1.925</v>
      </c>
      <c r="T2529" s="2">
        <v>42300</v>
      </c>
      <c r="U2529" s="1">
        <v>1.7250000000000001</v>
      </c>
      <c r="W2529" s="2">
        <v>42299</v>
      </c>
      <c r="X2529" s="1">
        <v>1.6225000000000001</v>
      </c>
      <c r="Z2529" s="2">
        <v>42289</v>
      </c>
      <c r="AA2529" s="1">
        <v>1.5699999999999998</v>
      </c>
      <c r="AC2529" s="2">
        <v>42290</v>
      </c>
      <c r="AD2529" s="1">
        <v>1.5249999999999999</v>
      </c>
      <c r="AF2529" s="2">
        <v>42732</v>
      </c>
      <c r="AG2529" s="1">
        <v>0.99817</v>
      </c>
      <c r="AI2529" s="2">
        <v>42263</v>
      </c>
      <c r="AJ2529" s="1">
        <v>2.7800000000000002</v>
      </c>
      <c r="AL2529" s="2">
        <v>42264</v>
      </c>
      <c r="AM2529" s="1">
        <v>2.1894999999999998</v>
      </c>
      <c r="AO2529" s="2">
        <v>42262</v>
      </c>
      <c r="AP2529" s="1">
        <v>0.90700000000000003</v>
      </c>
      <c r="AR2529" s="2">
        <v>42255</v>
      </c>
      <c r="AS2529" s="1">
        <v>0.53549999999999998</v>
      </c>
      <c r="AU2529" s="2">
        <v>42262</v>
      </c>
      <c r="AV2529" s="1">
        <v>1.6886999999999999</v>
      </c>
      <c r="AX2529" s="2">
        <v>42261</v>
      </c>
      <c r="AY2529" s="1">
        <v>1.5230000000000001</v>
      </c>
      <c r="BA2529" s="116">
        <v>42262</v>
      </c>
      <c r="BB2529" s="1">
        <v>1.093</v>
      </c>
      <c r="BD2529" s="2">
        <v>42256</v>
      </c>
      <c r="BE2529" s="1">
        <v>7.4999999999999997E-2</v>
      </c>
      <c r="BG2529" s="2">
        <v>42403</v>
      </c>
      <c r="BH2529" s="1">
        <v>1.88</v>
      </c>
      <c r="BJ2529" s="2">
        <v>42403</v>
      </c>
      <c r="BK2529" s="1">
        <v>1.27</v>
      </c>
      <c r="BM2529" s="2">
        <v>42263</v>
      </c>
      <c r="BN2529" s="1">
        <v>0.42699999999999999</v>
      </c>
    </row>
    <row r="2530" spans="2:66">
      <c r="B2530" s="2">
        <v>42789</v>
      </c>
      <c r="C2530" s="1">
        <v>1.49</v>
      </c>
      <c r="E2530" s="2">
        <v>42257</v>
      </c>
      <c r="F2530" s="1">
        <v>1.4969999999999999</v>
      </c>
      <c r="H2530" s="2">
        <v>42279</v>
      </c>
      <c r="I2530" s="1">
        <v>1.5819999999999999</v>
      </c>
      <c r="K2530" s="2">
        <v>42277</v>
      </c>
      <c r="L2530" s="1">
        <v>2.0649999999999999</v>
      </c>
      <c r="N2530" s="2">
        <v>42285</v>
      </c>
      <c r="O2530" s="1">
        <v>1.782</v>
      </c>
      <c r="Q2530" s="2">
        <v>42297</v>
      </c>
      <c r="R2530" s="1">
        <v>1.95</v>
      </c>
      <c r="T2530" s="2">
        <v>42303</v>
      </c>
      <c r="U2530" s="1">
        <v>1.7149999999999999</v>
      </c>
      <c r="W2530" s="2">
        <v>42300</v>
      </c>
      <c r="X2530" s="1">
        <v>1.615</v>
      </c>
      <c r="Z2530" s="2">
        <v>42290</v>
      </c>
      <c r="AA2530" s="1">
        <v>1.5575000000000001</v>
      </c>
      <c r="AC2530" s="2">
        <v>42291</v>
      </c>
      <c r="AD2530" s="1">
        <v>1.53</v>
      </c>
      <c r="AF2530" s="2">
        <v>42733</v>
      </c>
      <c r="AG2530" s="1">
        <v>0.99789000000000005</v>
      </c>
      <c r="AI2530" s="2">
        <v>42264</v>
      </c>
      <c r="AJ2530" s="1">
        <v>2.7039999999999997</v>
      </c>
      <c r="AL2530" s="2">
        <v>42265</v>
      </c>
      <c r="AM2530" s="1">
        <v>2.145</v>
      </c>
      <c r="AO2530" s="2">
        <v>42263</v>
      </c>
      <c r="AP2530" s="1">
        <v>0.90629999999999999</v>
      </c>
      <c r="AR2530" s="2">
        <v>42256</v>
      </c>
      <c r="AS2530" s="1">
        <v>0.54200000000000004</v>
      </c>
      <c r="AU2530" s="2">
        <v>42263</v>
      </c>
      <c r="AV2530" s="1">
        <v>1.6859999999999999</v>
      </c>
      <c r="AX2530" s="2">
        <v>42262</v>
      </c>
      <c r="AY2530" s="1">
        <v>1.6356999999999999</v>
      </c>
      <c r="BA2530" s="116">
        <v>42263</v>
      </c>
      <c r="BB2530" s="1">
        <v>1.1043000000000001</v>
      </c>
      <c r="BD2530" s="2">
        <v>42257</v>
      </c>
      <c r="BE2530" s="1">
        <v>7.9299999999999995E-2</v>
      </c>
      <c r="BG2530" s="2">
        <v>42404</v>
      </c>
      <c r="BH2530" s="1">
        <v>1.87</v>
      </c>
      <c r="BJ2530" s="2">
        <v>42404</v>
      </c>
      <c r="BK2530" s="1">
        <v>1.25</v>
      </c>
      <c r="BM2530" s="2">
        <v>42264</v>
      </c>
      <c r="BN2530" s="1">
        <v>0.39</v>
      </c>
    </row>
    <row r="2531" spans="2:66">
      <c r="B2531" s="2">
        <v>42790</v>
      </c>
      <c r="C2531" s="1">
        <v>1.49</v>
      </c>
      <c r="E2531" s="2">
        <v>42258</v>
      </c>
      <c r="F2531" s="1">
        <v>1.5070000000000001</v>
      </c>
      <c r="H2531" s="2">
        <v>42282</v>
      </c>
      <c r="I2531" s="1">
        <v>1.5760000000000001</v>
      </c>
      <c r="K2531" s="2">
        <v>42278</v>
      </c>
      <c r="L2531" s="1">
        <v>2.1070000000000002</v>
      </c>
      <c r="N2531" s="2">
        <v>42289</v>
      </c>
      <c r="O2531" s="1">
        <v>1.8319999999999999</v>
      </c>
      <c r="Q2531" s="2">
        <v>42298</v>
      </c>
      <c r="R2531" s="1">
        <v>1.9575</v>
      </c>
      <c r="T2531" s="2">
        <v>42304</v>
      </c>
      <c r="U2531" s="1">
        <v>1.6825000000000001</v>
      </c>
      <c r="W2531" s="2">
        <v>42303</v>
      </c>
      <c r="X2531" s="1">
        <v>1.6099999999999999</v>
      </c>
      <c r="Z2531" s="2">
        <v>42291</v>
      </c>
      <c r="AA2531" s="1">
        <v>1.5649999999999999</v>
      </c>
      <c r="AC2531" s="2">
        <v>42292</v>
      </c>
      <c r="AD2531" s="1">
        <v>1.5175000000000001</v>
      </c>
      <c r="AF2531" s="2">
        <v>42734</v>
      </c>
      <c r="AG2531" s="1">
        <v>0.99789000000000005</v>
      </c>
      <c r="AI2531" s="2">
        <v>42265</v>
      </c>
      <c r="AJ2531" s="1">
        <v>2.6535000000000002</v>
      </c>
      <c r="AL2531" s="2">
        <v>42268</v>
      </c>
      <c r="AM2531" s="1">
        <v>2.1855000000000002</v>
      </c>
      <c r="AO2531" s="2">
        <v>42264</v>
      </c>
      <c r="AP2531" s="1">
        <v>0.8</v>
      </c>
      <c r="AR2531" s="2">
        <v>42257</v>
      </c>
      <c r="AS2531" s="1">
        <v>0.54800000000000004</v>
      </c>
      <c r="AU2531" s="2">
        <v>42264</v>
      </c>
      <c r="AV2531" s="1">
        <v>1.6059000000000001</v>
      </c>
      <c r="AX2531" s="2">
        <v>42263</v>
      </c>
      <c r="AY2531" s="1">
        <v>1.6433</v>
      </c>
      <c r="BA2531" s="116">
        <v>42264</v>
      </c>
      <c r="BB2531" s="1">
        <v>1.0325</v>
      </c>
      <c r="BD2531" s="2">
        <v>42258</v>
      </c>
      <c r="BE2531" s="1">
        <v>7.4999999999999997E-2</v>
      </c>
      <c r="BG2531" s="2">
        <v>42405</v>
      </c>
      <c r="BH2531" s="1">
        <v>1.8599999999999999</v>
      </c>
      <c r="BJ2531" s="2">
        <v>42405</v>
      </c>
      <c r="BK2531" s="1">
        <v>1.25</v>
      </c>
      <c r="BM2531" s="2">
        <v>42265</v>
      </c>
      <c r="BN2531" s="1">
        <v>0.38269999999999998</v>
      </c>
    </row>
    <row r="2532" spans="2:66">
      <c r="B2532" s="2">
        <v>42793</v>
      </c>
      <c r="C2532" s="1">
        <v>1.49</v>
      </c>
      <c r="E2532" s="2">
        <v>42261</v>
      </c>
      <c r="F2532" s="1">
        <v>1.5030000000000001</v>
      </c>
      <c r="H2532" s="2">
        <v>42283</v>
      </c>
      <c r="I2532" s="1">
        <v>1.5899999999999999</v>
      </c>
      <c r="K2532" s="2">
        <v>42279</v>
      </c>
      <c r="L2532" s="1">
        <v>2.0819999999999999</v>
      </c>
      <c r="N2532" s="2">
        <v>42290</v>
      </c>
      <c r="O2532" s="1">
        <v>1.8149999999999999</v>
      </c>
      <c r="Q2532" s="2">
        <v>42299</v>
      </c>
      <c r="R2532" s="1">
        <v>1.9550000000000001</v>
      </c>
      <c r="T2532" s="2">
        <v>42305</v>
      </c>
      <c r="U2532" s="1">
        <v>1.6625000000000001</v>
      </c>
      <c r="W2532" s="2">
        <v>42304</v>
      </c>
      <c r="X2532" s="1">
        <v>1.5975000000000001</v>
      </c>
      <c r="Z2532" s="2">
        <v>42292</v>
      </c>
      <c r="AA2532" s="1">
        <v>1.53</v>
      </c>
      <c r="AC2532" s="2">
        <v>42293</v>
      </c>
      <c r="AD2532" s="1">
        <v>1.52</v>
      </c>
      <c r="AF2532" s="2">
        <v>42738</v>
      </c>
      <c r="AG2532" s="1">
        <v>0.99872000000000005</v>
      </c>
      <c r="AI2532" s="2">
        <v>42268</v>
      </c>
      <c r="AJ2532" s="1">
        <v>2.7164999999999999</v>
      </c>
      <c r="AL2532" s="2">
        <v>42269</v>
      </c>
      <c r="AM2532" s="1">
        <v>2.1175000000000002</v>
      </c>
      <c r="AO2532" s="2">
        <v>42265</v>
      </c>
      <c r="AP2532" s="1">
        <v>0.79249999999999998</v>
      </c>
      <c r="AR2532" s="2">
        <v>42258</v>
      </c>
      <c r="AS2532" s="1">
        <v>0.54200000000000004</v>
      </c>
      <c r="AU2532" s="2">
        <v>42265</v>
      </c>
      <c r="AV2532" s="1">
        <v>1.5598999999999998</v>
      </c>
      <c r="AX2532" s="2">
        <v>42264</v>
      </c>
      <c r="AY2532" s="1">
        <v>1.5632000000000001</v>
      </c>
      <c r="BA2532" s="116">
        <v>42265</v>
      </c>
      <c r="BB2532" s="1">
        <v>0.99490000000000001</v>
      </c>
      <c r="BD2532" s="2">
        <v>42261</v>
      </c>
      <c r="BE2532" s="1">
        <v>7.1999999999999995E-2</v>
      </c>
      <c r="BG2532" s="2">
        <v>42408</v>
      </c>
      <c r="BH2532" s="1">
        <v>1.75</v>
      </c>
      <c r="BJ2532" s="2">
        <v>42408</v>
      </c>
      <c r="BK2532" s="1">
        <v>1.1599999999999999</v>
      </c>
      <c r="BM2532" s="2">
        <v>42268</v>
      </c>
      <c r="BN2532" s="1">
        <v>0.3916</v>
      </c>
    </row>
    <row r="2533" spans="2:66">
      <c r="B2533" s="2">
        <v>42794</v>
      </c>
      <c r="C2533" s="1">
        <v>1.49</v>
      </c>
      <c r="E2533" s="2">
        <v>42262</v>
      </c>
      <c r="F2533" s="1">
        <v>1.498</v>
      </c>
      <c r="H2533" s="2">
        <v>42284</v>
      </c>
      <c r="I2533" s="1">
        <v>1.615</v>
      </c>
      <c r="K2533" s="2">
        <v>42282</v>
      </c>
      <c r="L2533" s="1">
        <v>2.04</v>
      </c>
      <c r="N2533" s="2">
        <v>42291</v>
      </c>
      <c r="O2533" s="1">
        <v>1.825</v>
      </c>
      <c r="Q2533" s="2">
        <v>42300</v>
      </c>
      <c r="R2533" s="1">
        <v>1.9424999999999999</v>
      </c>
      <c r="T2533" s="2">
        <v>42306</v>
      </c>
      <c r="U2533" s="1">
        <v>1.6775</v>
      </c>
      <c r="W2533" s="2">
        <v>42305</v>
      </c>
      <c r="X2533" s="1">
        <v>1.585</v>
      </c>
      <c r="Z2533" s="2">
        <v>42293</v>
      </c>
      <c r="AA2533" s="1">
        <v>1.5350000000000001</v>
      </c>
      <c r="AC2533" s="2">
        <v>42296</v>
      </c>
      <c r="AD2533" s="1">
        <v>1.52</v>
      </c>
      <c r="AF2533" s="2">
        <v>42739</v>
      </c>
      <c r="AG2533" s="1">
        <v>1.0051099999999999</v>
      </c>
      <c r="AI2533" s="2">
        <v>42269</v>
      </c>
      <c r="AJ2533" s="1">
        <v>2.6429999999999998</v>
      </c>
      <c r="AL2533" s="2">
        <v>42270</v>
      </c>
      <c r="AM2533" s="1">
        <v>2.1295000000000002</v>
      </c>
      <c r="AO2533" s="2">
        <v>42268</v>
      </c>
      <c r="AP2533" s="1">
        <v>0.81499999999999995</v>
      </c>
      <c r="AR2533" s="2">
        <v>42261</v>
      </c>
      <c r="AS2533" s="1">
        <v>0.54749999999999999</v>
      </c>
      <c r="AU2533" s="2">
        <v>42268</v>
      </c>
      <c r="AV2533" s="1">
        <v>1.6097000000000001</v>
      </c>
      <c r="AX2533" s="2">
        <v>42265</v>
      </c>
      <c r="AY2533" s="1">
        <v>1.5179</v>
      </c>
      <c r="BA2533" s="116">
        <v>42268</v>
      </c>
      <c r="BB2533" s="1">
        <v>1.0375000000000001</v>
      </c>
      <c r="BD2533" s="2">
        <v>42262</v>
      </c>
      <c r="BE2533" s="1">
        <v>0.08</v>
      </c>
      <c r="BG2533" s="2">
        <v>42409</v>
      </c>
      <c r="BH2533" s="1">
        <v>1.74</v>
      </c>
      <c r="BJ2533" s="2">
        <v>42409</v>
      </c>
      <c r="BK2533" s="1">
        <v>1.1499999999999999</v>
      </c>
      <c r="BM2533" s="2">
        <v>42269</v>
      </c>
      <c r="BN2533" s="1">
        <v>0.35249999999999998</v>
      </c>
    </row>
    <row r="2534" spans="2:66">
      <c r="B2534" s="2">
        <v>42796</v>
      </c>
      <c r="C2534" s="1">
        <v>1.49</v>
      </c>
      <c r="E2534" s="2">
        <v>42263</v>
      </c>
      <c r="F2534" s="1">
        <v>1.502</v>
      </c>
      <c r="H2534" s="2">
        <v>42285</v>
      </c>
      <c r="I2534" s="1">
        <v>1.615</v>
      </c>
      <c r="K2534" s="2">
        <v>42283</v>
      </c>
      <c r="L2534" s="1">
        <v>2.0449999999999999</v>
      </c>
      <c r="N2534" s="2">
        <v>42292</v>
      </c>
      <c r="O2534" s="1">
        <v>1.772</v>
      </c>
      <c r="Q2534" s="2">
        <v>42303</v>
      </c>
      <c r="R2534" s="1">
        <v>1.925</v>
      </c>
      <c r="T2534" s="2">
        <v>42307</v>
      </c>
      <c r="U2534" s="1">
        <v>1.7103000000000002</v>
      </c>
      <c r="W2534" s="2">
        <v>42306</v>
      </c>
      <c r="X2534" s="1">
        <v>1.5975000000000001</v>
      </c>
      <c r="Z2534" s="2">
        <v>42296</v>
      </c>
      <c r="AA2534" s="1">
        <v>1.54</v>
      </c>
      <c r="AC2534" s="2">
        <v>42297</v>
      </c>
      <c r="AD2534" s="1">
        <v>1.5325</v>
      </c>
      <c r="AF2534" s="2">
        <v>42740</v>
      </c>
      <c r="AG2534" s="1">
        <v>1.00928</v>
      </c>
      <c r="AI2534" s="2">
        <v>42270</v>
      </c>
      <c r="AJ2534" s="1">
        <v>2.6435</v>
      </c>
      <c r="AL2534" s="2">
        <v>42271</v>
      </c>
      <c r="AM2534" s="1">
        <v>2.1044999999999998</v>
      </c>
      <c r="AO2534" s="2">
        <v>42269</v>
      </c>
      <c r="AP2534" s="1">
        <v>0.77849999999999997</v>
      </c>
      <c r="AR2534" s="2">
        <v>42262</v>
      </c>
      <c r="AS2534" s="1">
        <v>0.58299999999999996</v>
      </c>
      <c r="AU2534" s="2">
        <v>42269</v>
      </c>
      <c r="AV2534" s="1">
        <v>1.534</v>
      </c>
      <c r="AX2534" s="2">
        <v>42268</v>
      </c>
      <c r="AY2534" s="1">
        <v>1.5665</v>
      </c>
      <c r="BA2534" s="116">
        <v>42269</v>
      </c>
      <c r="BB2534" s="1">
        <v>0.97199999999999998</v>
      </c>
      <c r="BD2534" s="2">
        <v>42263</v>
      </c>
      <c r="BE2534" s="1">
        <v>8.43E-2</v>
      </c>
      <c r="BG2534" s="2">
        <v>42410</v>
      </c>
      <c r="BH2534" s="1">
        <v>1.71</v>
      </c>
      <c r="BJ2534" s="2">
        <v>42410</v>
      </c>
      <c r="BK2534" s="1">
        <v>1.1499999999999999</v>
      </c>
      <c r="BM2534" s="2">
        <v>42270</v>
      </c>
      <c r="BN2534" s="1">
        <v>0.35599999999999998</v>
      </c>
    </row>
    <row r="2535" spans="2:66">
      <c r="B2535" s="2">
        <v>42797</v>
      </c>
      <c r="C2535" s="1">
        <v>1.49</v>
      </c>
      <c r="E2535" s="2">
        <v>42264</v>
      </c>
      <c r="F2535" s="1">
        <v>1.5030000000000001</v>
      </c>
      <c r="H2535" s="2">
        <v>42289</v>
      </c>
      <c r="I2535" s="1">
        <v>1.6459999999999999</v>
      </c>
      <c r="K2535" s="2">
        <v>42284</v>
      </c>
      <c r="L2535" s="1">
        <v>2.0870000000000002</v>
      </c>
      <c r="N2535" s="2">
        <v>42293</v>
      </c>
      <c r="O2535" s="1">
        <v>1.77</v>
      </c>
      <c r="Q2535" s="2">
        <v>42304</v>
      </c>
      <c r="R2535" s="1">
        <v>1.8875</v>
      </c>
      <c r="T2535" s="2">
        <v>42310</v>
      </c>
      <c r="U2535" s="1">
        <v>1.7149999999999999</v>
      </c>
      <c r="W2535" s="2">
        <v>42307</v>
      </c>
      <c r="X2535" s="1">
        <v>1.615</v>
      </c>
      <c r="Z2535" s="2">
        <v>42297</v>
      </c>
      <c r="AA2535" s="1">
        <v>1.5575000000000001</v>
      </c>
      <c r="AC2535" s="2">
        <v>42298</v>
      </c>
      <c r="AD2535" s="1">
        <v>1.5350000000000001</v>
      </c>
      <c r="AF2535" s="2">
        <v>42741</v>
      </c>
      <c r="AG2535" s="1">
        <v>1.0101100000000001</v>
      </c>
      <c r="AI2535" s="2">
        <v>42271</v>
      </c>
      <c r="AJ2535" s="1">
        <v>2.6124999999999998</v>
      </c>
      <c r="AL2535" s="2">
        <v>42272</v>
      </c>
      <c r="AM2535" s="1">
        <v>2.1225000000000001</v>
      </c>
      <c r="AO2535" s="2">
        <v>42270</v>
      </c>
      <c r="AP2535" s="1">
        <v>0.78749999999999998</v>
      </c>
      <c r="AR2535" s="2">
        <v>42263</v>
      </c>
      <c r="AS2535" s="1">
        <v>0.58499999999999996</v>
      </c>
      <c r="AU2535" s="2">
        <v>42270</v>
      </c>
      <c r="AV2535" s="1">
        <v>1.5329000000000002</v>
      </c>
      <c r="AX2535" s="2">
        <v>42269</v>
      </c>
      <c r="AY2535" s="1">
        <v>1.4912000000000001</v>
      </c>
      <c r="BA2535" s="116">
        <v>42270</v>
      </c>
      <c r="BB2535" s="1">
        <v>0.97270000000000001</v>
      </c>
      <c r="BD2535" s="2">
        <v>42264</v>
      </c>
      <c r="BE2535" s="1">
        <v>5.8000000000000003E-2</v>
      </c>
      <c r="BG2535" s="2">
        <v>42411</v>
      </c>
      <c r="BH2535" s="1">
        <v>1.63</v>
      </c>
      <c r="BJ2535" s="2">
        <v>42411</v>
      </c>
      <c r="BK2535" s="1">
        <v>1.1100000000000001</v>
      </c>
      <c r="BM2535" s="2">
        <v>42271</v>
      </c>
      <c r="BN2535" s="1">
        <v>0.37759999999999999</v>
      </c>
    </row>
    <row r="2536" spans="2:66">
      <c r="B2536" s="2">
        <v>42800</v>
      </c>
      <c r="C2536" s="1">
        <v>1.49</v>
      </c>
      <c r="E2536" s="2">
        <v>42265</v>
      </c>
      <c r="F2536" s="1">
        <v>1.502</v>
      </c>
      <c r="H2536" s="2">
        <v>42290</v>
      </c>
      <c r="I2536" s="1">
        <v>1.637</v>
      </c>
      <c r="K2536" s="2">
        <v>42285</v>
      </c>
      <c r="L2536" s="1">
        <v>2.09</v>
      </c>
      <c r="N2536" s="2">
        <v>42296</v>
      </c>
      <c r="O2536" s="1">
        <v>1.7789999999999999</v>
      </c>
      <c r="Q2536" s="2">
        <v>42305</v>
      </c>
      <c r="R2536" s="1">
        <v>1.8525</v>
      </c>
      <c r="T2536" s="2">
        <v>42311</v>
      </c>
      <c r="U2536" s="1">
        <v>1.7475000000000001</v>
      </c>
      <c r="W2536" s="2">
        <v>42310</v>
      </c>
      <c r="X2536" s="1">
        <v>1.6175000000000002</v>
      </c>
      <c r="Z2536" s="2">
        <v>42298</v>
      </c>
      <c r="AA2536" s="1">
        <v>1.56</v>
      </c>
      <c r="AC2536" s="2">
        <v>42299</v>
      </c>
      <c r="AD2536" s="1">
        <v>1.54</v>
      </c>
      <c r="AF2536" s="2">
        <v>42744</v>
      </c>
      <c r="AG2536" s="1">
        <v>1.0148299999999999</v>
      </c>
      <c r="AI2536" s="2">
        <v>42272</v>
      </c>
      <c r="AJ2536" s="1">
        <v>2.6333000000000002</v>
      </c>
      <c r="AL2536" s="2">
        <v>42275</v>
      </c>
      <c r="AM2536" s="1">
        <v>2.0345</v>
      </c>
      <c r="AO2536" s="2">
        <v>42271</v>
      </c>
      <c r="AP2536" s="1">
        <v>0.77480000000000004</v>
      </c>
      <c r="AR2536" s="2">
        <v>42264</v>
      </c>
      <c r="AS2536" s="1">
        <v>0.50949999999999995</v>
      </c>
      <c r="AU2536" s="2">
        <v>42271</v>
      </c>
      <c r="AV2536" s="1">
        <v>1.53</v>
      </c>
      <c r="AX2536" s="2">
        <v>42270</v>
      </c>
      <c r="AY2536" s="1">
        <v>1.4908999999999999</v>
      </c>
      <c r="BA2536" s="116">
        <v>42271</v>
      </c>
      <c r="BB2536" s="1">
        <v>0.98280000000000001</v>
      </c>
      <c r="BD2536" s="2">
        <v>42265</v>
      </c>
      <c r="BE2536" s="1">
        <v>6.0999999999999999E-2</v>
      </c>
      <c r="BG2536" s="2">
        <v>42412</v>
      </c>
      <c r="BH2536" s="1">
        <v>1.74</v>
      </c>
      <c r="BJ2536" s="2">
        <v>42412</v>
      </c>
      <c r="BK2536" s="1">
        <v>1.2</v>
      </c>
      <c r="BM2536" s="2">
        <v>42272</v>
      </c>
      <c r="BN2536" s="1">
        <v>0.372</v>
      </c>
    </row>
    <row r="2537" spans="2:66">
      <c r="B2537" s="2">
        <v>42801</v>
      </c>
      <c r="C2537" s="1">
        <v>1.49</v>
      </c>
      <c r="E2537" s="2">
        <v>42268</v>
      </c>
      <c r="F2537" s="1">
        <v>1.502</v>
      </c>
      <c r="H2537" s="2">
        <v>42291</v>
      </c>
      <c r="I2537" s="1">
        <v>1.655</v>
      </c>
      <c r="K2537" s="2">
        <v>42289</v>
      </c>
      <c r="L2537" s="1">
        <v>2.15</v>
      </c>
      <c r="N2537" s="2">
        <v>42297</v>
      </c>
      <c r="O2537" s="1">
        <v>1.8050000000000002</v>
      </c>
      <c r="Q2537" s="2">
        <v>42306</v>
      </c>
      <c r="R2537" s="1">
        <v>1.87</v>
      </c>
      <c r="T2537" s="2">
        <v>42312</v>
      </c>
      <c r="U2537" s="1">
        <v>1.7725</v>
      </c>
      <c r="W2537" s="2">
        <v>42311</v>
      </c>
      <c r="X2537" s="1">
        <v>1.633</v>
      </c>
      <c r="Z2537" s="2">
        <v>42299</v>
      </c>
      <c r="AA2537" s="1">
        <v>1.5674999999999999</v>
      </c>
      <c r="AC2537" s="2">
        <v>42300</v>
      </c>
      <c r="AD2537" s="1">
        <v>1.54</v>
      </c>
      <c r="AF2537" s="2">
        <v>42745</v>
      </c>
      <c r="AG2537" s="1">
        <v>1.01789</v>
      </c>
      <c r="AI2537" s="2">
        <v>42275</v>
      </c>
      <c r="AJ2537" s="1">
        <v>2.5404999999999998</v>
      </c>
      <c r="AL2537" s="2">
        <v>42276</v>
      </c>
      <c r="AM2537" s="1">
        <v>1.9769999999999999</v>
      </c>
      <c r="AO2537" s="2">
        <v>42272</v>
      </c>
      <c r="AP2537" s="1">
        <v>0.78249999999999997</v>
      </c>
      <c r="AR2537" s="2">
        <v>42265</v>
      </c>
      <c r="AS2537" s="1">
        <v>0.496</v>
      </c>
      <c r="AU2537" s="2">
        <v>42272</v>
      </c>
      <c r="AV2537" s="1">
        <v>1.5641</v>
      </c>
      <c r="AX2537" s="2">
        <v>42271</v>
      </c>
      <c r="AY2537" s="1">
        <v>1.492</v>
      </c>
      <c r="BA2537" s="116">
        <v>42272</v>
      </c>
      <c r="BB2537" s="1">
        <v>1.0024999999999999</v>
      </c>
      <c r="BD2537" s="2">
        <v>42268</v>
      </c>
      <c r="BE2537" s="1">
        <v>7.0000000000000007E-2</v>
      </c>
      <c r="BG2537" s="2">
        <v>42416</v>
      </c>
      <c r="BH2537" s="1">
        <v>1.78</v>
      </c>
      <c r="BJ2537" s="2">
        <v>42416</v>
      </c>
      <c r="BK2537" s="1">
        <v>1.23</v>
      </c>
      <c r="BM2537" s="2">
        <v>42275</v>
      </c>
      <c r="BN2537" s="1">
        <v>0.35349999999999998</v>
      </c>
    </row>
    <row r="2538" spans="2:66">
      <c r="B2538" s="2">
        <v>42802</v>
      </c>
      <c r="C2538" s="1">
        <v>1.49</v>
      </c>
      <c r="E2538" s="2">
        <v>42269</v>
      </c>
      <c r="F2538" s="1">
        <v>1.504</v>
      </c>
      <c r="H2538" s="2">
        <v>42292</v>
      </c>
      <c r="I2538" s="1">
        <v>1.6219999999999999</v>
      </c>
      <c r="K2538" s="2">
        <v>42290</v>
      </c>
      <c r="L2538" s="1">
        <v>2.1219999999999999</v>
      </c>
      <c r="N2538" s="2">
        <v>42298</v>
      </c>
      <c r="O2538" s="1">
        <v>1.8120000000000001</v>
      </c>
      <c r="Q2538" s="2">
        <v>42307</v>
      </c>
      <c r="R2538" s="1">
        <v>1.9153</v>
      </c>
      <c r="T2538" s="2">
        <v>42313</v>
      </c>
      <c r="U2538" s="1">
        <v>1.7829999999999999</v>
      </c>
      <c r="W2538" s="2">
        <v>42312</v>
      </c>
      <c r="X2538" s="1">
        <v>1.655</v>
      </c>
      <c r="Z2538" s="2">
        <v>42300</v>
      </c>
      <c r="AA2538" s="1">
        <v>1.5625</v>
      </c>
      <c r="AC2538" s="2">
        <v>42303</v>
      </c>
      <c r="AD2538" s="1">
        <v>1.5375000000000001</v>
      </c>
      <c r="AF2538" s="2">
        <v>42746</v>
      </c>
      <c r="AG2538" s="1">
        <v>1.0217799999999999</v>
      </c>
      <c r="AI2538" s="2">
        <v>42276</v>
      </c>
      <c r="AJ2538" s="1">
        <v>2.4809999999999999</v>
      </c>
      <c r="AL2538" s="2">
        <v>42277</v>
      </c>
      <c r="AM2538" s="1">
        <v>1.9828000000000001</v>
      </c>
      <c r="AO2538" s="2">
        <v>42275</v>
      </c>
      <c r="AP2538" s="1">
        <v>0.75649999999999995</v>
      </c>
      <c r="AR2538" s="2">
        <v>42268</v>
      </c>
      <c r="AS2538" s="1">
        <v>0.51500000000000001</v>
      </c>
      <c r="AU2538" s="2">
        <v>42275</v>
      </c>
      <c r="AV2538" s="1">
        <v>1.5152999999999999</v>
      </c>
      <c r="AX2538" s="2">
        <v>42272</v>
      </c>
      <c r="AY2538" s="1">
        <v>1.5221</v>
      </c>
      <c r="BA2538" s="116">
        <v>42275</v>
      </c>
      <c r="BB2538" s="1">
        <v>0.95499999999999996</v>
      </c>
      <c r="BD2538" s="2">
        <v>42269</v>
      </c>
      <c r="BE2538" s="1">
        <v>4.7E-2</v>
      </c>
      <c r="BG2538" s="2">
        <v>42417</v>
      </c>
      <c r="BH2538" s="1">
        <v>1.81</v>
      </c>
      <c r="BJ2538" s="2">
        <v>42417</v>
      </c>
      <c r="BK2538" s="1">
        <v>1.26</v>
      </c>
      <c r="BM2538" s="2">
        <v>42276</v>
      </c>
      <c r="BN2538" s="1">
        <v>0.35360000000000003</v>
      </c>
    </row>
    <row r="2539" spans="2:66">
      <c r="B2539" s="2">
        <v>42803</v>
      </c>
      <c r="C2539" s="1">
        <v>1.49</v>
      </c>
      <c r="E2539" s="2">
        <v>42270</v>
      </c>
      <c r="F2539" s="1">
        <v>1.504</v>
      </c>
      <c r="H2539" s="2">
        <v>42293</v>
      </c>
      <c r="I2539" s="1">
        <v>1.62</v>
      </c>
      <c r="K2539" s="2">
        <v>42291</v>
      </c>
      <c r="L2539" s="1">
        <v>2.12</v>
      </c>
      <c r="N2539" s="2">
        <v>42299</v>
      </c>
      <c r="O2539" s="1">
        <v>1.8220000000000001</v>
      </c>
      <c r="Q2539" s="2">
        <v>42310</v>
      </c>
      <c r="R2539" s="1">
        <v>1.92</v>
      </c>
      <c r="T2539" s="2">
        <v>42314</v>
      </c>
      <c r="U2539" s="1">
        <v>1.845</v>
      </c>
      <c r="W2539" s="2">
        <v>42313</v>
      </c>
      <c r="X2539" s="1">
        <v>1.665</v>
      </c>
      <c r="Z2539" s="2">
        <v>42303</v>
      </c>
      <c r="AA2539" s="1">
        <v>1.56</v>
      </c>
      <c r="AC2539" s="2">
        <v>42304</v>
      </c>
      <c r="AD2539" s="1">
        <v>1.5375000000000001</v>
      </c>
      <c r="AF2539" s="2">
        <v>42747</v>
      </c>
      <c r="AG2539" s="1">
        <v>1.0217799999999999</v>
      </c>
      <c r="AI2539" s="2">
        <v>42277</v>
      </c>
      <c r="AJ2539" s="1">
        <v>2.4950000000000001</v>
      </c>
      <c r="AL2539" s="2">
        <v>42278</v>
      </c>
      <c r="AM2539" s="1">
        <v>2.0045000000000002</v>
      </c>
      <c r="AO2539" s="2">
        <v>42276</v>
      </c>
      <c r="AP2539" s="1">
        <v>0.74</v>
      </c>
      <c r="AR2539" s="2">
        <v>42269</v>
      </c>
      <c r="AS2539" s="1">
        <v>0.49299999999999999</v>
      </c>
      <c r="AU2539" s="2">
        <v>42276</v>
      </c>
      <c r="AV2539" s="1">
        <v>1.5034999999999998</v>
      </c>
      <c r="AX2539" s="2">
        <v>42275</v>
      </c>
      <c r="AY2539" s="1">
        <v>1.472</v>
      </c>
      <c r="BA2539" s="116">
        <v>42276</v>
      </c>
      <c r="BB2539" s="1">
        <v>0.95120000000000005</v>
      </c>
      <c r="BD2539" s="2">
        <v>42270</v>
      </c>
      <c r="BE2539" s="1">
        <v>5.1999999999999998E-2</v>
      </c>
      <c r="BG2539" s="2">
        <v>42418</v>
      </c>
      <c r="BH2539" s="1">
        <v>1.75</v>
      </c>
      <c r="BJ2539" s="2">
        <v>42418</v>
      </c>
      <c r="BK2539" s="1">
        <v>1.21</v>
      </c>
      <c r="BM2539" s="2">
        <v>42277</v>
      </c>
      <c r="BN2539" s="1">
        <v>0.34699999999999998</v>
      </c>
    </row>
    <row r="2540" spans="2:66">
      <c r="B2540" s="2">
        <v>42804</v>
      </c>
      <c r="C2540" s="1">
        <v>1.49</v>
      </c>
      <c r="E2540" s="2">
        <v>42271</v>
      </c>
      <c r="F2540" s="1">
        <v>1.5070000000000001</v>
      </c>
      <c r="H2540" s="2">
        <v>42296</v>
      </c>
      <c r="I2540" s="1">
        <v>1.6219999999999999</v>
      </c>
      <c r="K2540" s="2">
        <v>42292</v>
      </c>
      <c r="L2540" s="1">
        <v>2.06</v>
      </c>
      <c r="N2540" s="2">
        <v>42300</v>
      </c>
      <c r="O2540" s="1">
        <v>1.8090000000000002</v>
      </c>
      <c r="Q2540" s="2">
        <v>42311</v>
      </c>
      <c r="R2540" s="1">
        <v>1.9575</v>
      </c>
      <c r="T2540" s="2">
        <v>42317</v>
      </c>
      <c r="U2540" s="1">
        <v>1.9375</v>
      </c>
      <c r="W2540" s="2">
        <v>42314</v>
      </c>
      <c r="X2540" s="1">
        <v>1.7149999999999999</v>
      </c>
      <c r="Z2540" s="2">
        <v>42304</v>
      </c>
      <c r="AA2540" s="1">
        <v>1.5550000000000002</v>
      </c>
      <c r="AC2540" s="2">
        <v>42305</v>
      </c>
      <c r="AD2540" s="1">
        <v>1.5350000000000001</v>
      </c>
      <c r="AF2540" s="2">
        <v>42748</v>
      </c>
      <c r="AG2540" s="1">
        <v>1.0231699999999999</v>
      </c>
      <c r="AI2540" s="2">
        <v>42278</v>
      </c>
      <c r="AJ2540" s="1">
        <v>2.5150000000000001</v>
      </c>
      <c r="AL2540" s="2">
        <v>42279</v>
      </c>
      <c r="AM2540" s="1">
        <v>1.9615</v>
      </c>
      <c r="AO2540" s="2">
        <v>42277</v>
      </c>
      <c r="AP2540" s="1">
        <v>0.73850000000000005</v>
      </c>
      <c r="AR2540" s="2">
        <v>42270</v>
      </c>
      <c r="AS2540" s="1">
        <v>0.5</v>
      </c>
      <c r="AU2540" s="2">
        <v>42277</v>
      </c>
      <c r="AV2540" s="1">
        <v>1.5244</v>
      </c>
      <c r="AX2540" s="2">
        <v>42276</v>
      </c>
      <c r="AY2540" s="1">
        <v>1.4681999999999999</v>
      </c>
      <c r="BA2540" s="116">
        <v>42277</v>
      </c>
      <c r="BB2540" s="1">
        <v>0.96360000000000001</v>
      </c>
      <c r="BD2540" s="2">
        <v>42271</v>
      </c>
      <c r="BE2540" s="1">
        <v>7.0999999999999994E-2</v>
      </c>
      <c r="BG2540" s="2">
        <v>42419</v>
      </c>
      <c r="BH2540" s="1">
        <v>1.76</v>
      </c>
      <c r="BJ2540" s="2">
        <v>42419</v>
      </c>
      <c r="BK2540" s="1">
        <v>1.24</v>
      </c>
      <c r="BM2540" s="2">
        <v>42278</v>
      </c>
      <c r="BN2540" s="1">
        <v>0.32500000000000001</v>
      </c>
    </row>
    <row r="2541" spans="2:66">
      <c r="B2541" s="2">
        <v>42807</v>
      </c>
      <c r="C2541" s="1">
        <v>1.49</v>
      </c>
      <c r="E2541" s="2">
        <v>42272</v>
      </c>
      <c r="F2541" s="1">
        <v>1.5070000000000001</v>
      </c>
      <c r="H2541" s="2">
        <v>42297</v>
      </c>
      <c r="I2541" s="1">
        <v>1.6400000000000001</v>
      </c>
      <c r="K2541" s="2">
        <v>42293</v>
      </c>
      <c r="L2541" s="1">
        <v>2.0619999999999998</v>
      </c>
      <c r="N2541" s="2">
        <v>42303</v>
      </c>
      <c r="O2541" s="1">
        <v>1.7970000000000002</v>
      </c>
      <c r="Q2541" s="2">
        <v>42312</v>
      </c>
      <c r="R2541" s="1">
        <v>1.9824999999999999</v>
      </c>
      <c r="T2541" s="2">
        <v>42318</v>
      </c>
      <c r="U2541" s="1">
        <v>1.8975</v>
      </c>
      <c r="W2541" s="2">
        <v>42317</v>
      </c>
      <c r="X2541" s="1">
        <v>1.7925</v>
      </c>
      <c r="Z2541" s="2">
        <v>42305</v>
      </c>
      <c r="AA2541" s="1">
        <v>1.55</v>
      </c>
      <c r="AC2541" s="2">
        <v>42306</v>
      </c>
      <c r="AD2541" s="1">
        <v>1.5449999999999999</v>
      </c>
      <c r="AF2541" s="2">
        <v>42751</v>
      </c>
      <c r="AG2541" s="1">
        <v>1.02372</v>
      </c>
      <c r="AI2541" s="2">
        <v>42279</v>
      </c>
      <c r="AJ2541" s="1">
        <v>2.4859999999999998</v>
      </c>
      <c r="AL2541" s="2">
        <v>42282</v>
      </c>
      <c r="AM2541" s="1">
        <v>2.0327999999999999</v>
      </c>
      <c r="AO2541" s="2">
        <v>42278</v>
      </c>
      <c r="AP2541" s="1">
        <v>0.76500000000000001</v>
      </c>
      <c r="AR2541" s="2">
        <v>42271</v>
      </c>
      <c r="AS2541" s="1">
        <v>0.49680000000000002</v>
      </c>
      <c r="AU2541" s="2">
        <v>42278</v>
      </c>
      <c r="AV2541" s="1">
        <v>1.4969000000000001</v>
      </c>
      <c r="AX2541" s="2">
        <v>42277</v>
      </c>
      <c r="AY2541" s="1">
        <v>1.4845999999999999</v>
      </c>
      <c r="BA2541" s="116">
        <v>42278</v>
      </c>
      <c r="BB2541" s="1">
        <v>0.92900000000000005</v>
      </c>
      <c r="BD2541" s="2">
        <v>42272</v>
      </c>
      <c r="BE2541" s="1">
        <v>6.4000000000000001E-2</v>
      </c>
      <c r="BG2541" s="2">
        <v>42422</v>
      </c>
      <c r="BH2541" s="1">
        <v>1.77</v>
      </c>
      <c r="BJ2541" s="2">
        <v>42422</v>
      </c>
      <c r="BK2541" s="1">
        <v>1.25</v>
      </c>
      <c r="BM2541" s="2">
        <v>42279</v>
      </c>
      <c r="BN2541" s="1">
        <v>0.31859999999999999</v>
      </c>
    </row>
    <row r="2542" spans="2:66">
      <c r="B2542" s="2">
        <v>42808</v>
      </c>
      <c r="C2542" s="1">
        <v>1.49</v>
      </c>
      <c r="E2542" s="2">
        <v>42277</v>
      </c>
      <c r="F2542" s="1">
        <v>1.5009999999999999</v>
      </c>
      <c r="H2542" s="2">
        <v>42298</v>
      </c>
      <c r="I2542" s="1">
        <v>1.647</v>
      </c>
      <c r="K2542" s="2">
        <v>42296</v>
      </c>
      <c r="L2542" s="1">
        <v>2.077</v>
      </c>
      <c r="N2542" s="2">
        <v>42304</v>
      </c>
      <c r="O2542" s="1">
        <v>1.7730000000000001</v>
      </c>
      <c r="Q2542" s="2">
        <v>42313</v>
      </c>
      <c r="R2542" s="1">
        <v>1.99</v>
      </c>
      <c r="T2542" s="2">
        <v>42319</v>
      </c>
      <c r="U2542" s="1">
        <v>1.9125000000000001</v>
      </c>
      <c r="W2542" s="2">
        <v>42318</v>
      </c>
      <c r="X2542" s="1">
        <v>1.7574999999999998</v>
      </c>
      <c r="Z2542" s="2">
        <v>42306</v>
      </c>
      <c r="AA2542" s="1">
        <v>1.56</v>
      </c>
      <c r="AC2542" s="2">
        <v>42307</v>
      </c>
      <c r="AD2542" s="1">
        <v>1.55</v>
      </c>
      <c r="AF2542" s="2">
        <v>42752</v>
      </c>
      <c r="AG2542" s="1">
        <v>1.0248299999999999</v>
      </c>
      <c r="AI2542" s="2">
        <v>42282</v>
      </c>
      <c r="AJ2542" s="1">
        <v>2.57</v>
      </c>
      <c r="AL2542" s="2">
        <v>42283</v>
      </c>
      <c r="AM2542" s="1">
        <v>2.0009999999999999</v>
      </c>
      <c r="AO2542" s="2">
        <v>42279</v>
      </c>
      <c r="AP2542" s="1">
        <v>0.69650000000000001</v>
      </c>
      <c r="AR2542" s="2">
        <v>42272</v>
      </c>
      <c r="AS2542" s="1">
        <v>0.50349999999999995</v>
      </c>
      <c r="AU2542" s="2">
        <v>42279</v>
      </c>
      <c r="AV2542" s="1">
        <v>1.4479</v>
      </c>
      <c r="AX2542" s="2">
        <v>42278</v>
      </c>
      <c r="AY2542" s="1">
        <v>1.4559</v>
      </c>
      <c r="BA2542" s="116">
        <v>42279</v>
      </c>
      <c r="BB2542" s="1">
        <v>0.89800000000000002</v>
      </c>
      <c r="BD2542" s="2">
        <v>42275</v>
      </c>
      <c r="BE2542" s="1">
        <v>5.6000000000000001E-2</v>
      </c>
      <c r="BG2542" s="2">
        <v>42423</v>
      </c>
      <c r="BH2542" s="1">
        <v>1.74</v>
      </c>
      <c r="BJ2542" s="2">
        <v>42423</v>
      </c>
      <c r="BK2542" s="1">
        <v>1.23</v>
      </c>
      <c r="BM2542" s="2">
        <v>42282</v>
      </c>
      <c r="BN2542" s="1">
        <v>0.33789999999999998</v>
      </c>
    </row>
    <row r="2543" spans="2:66">
      <c r="B2543" s="2">
        <v>42809</v>
      </c>
      <c r="C2543" s="1">
        <v>1.49</v>
      </c>
      <c r="E2543" s="2">
        <v>42278</v>
      </c>
      <c r="F2543" s="1">
        <v>1.502</v>
      </c>
      <c r="H2543" s="2">
        <v>42299</v>
      </c>
      <c r="I2543" s="1">
        <v>1.655</v>
      </c>
      <c r="K2543" s="2">
        <v>42297</v>
      </c>
      <c r="L2543" s="1">
        <v>2.1</v>
      </c>
      <c r="N2543" s="2">
        <v>42305</v>
      </c>
      <c r="O2543" s="1">
        <v>1.76</v>
      </c>
      <c r="Q2543" s="2">
        <v>42314</v>
      </c>
      <c r="R2543" s="1">
        <v>2.0525000000000002</v>
      </c>
      <c r="T2543" s="2">
        <v>42320</v>
      </c>
      <c r="U2543" s="1">
        <v>1.915</v>
      </c>
      <c r="W2543" s="2">
        <v>42319</v>
      </c>
      <c r="X2543" s="1">
        <v>1.7650000000000001</v>
      </c>
      <c r="Z2543" s="2">
        <v>42307</v>
      </c>
      <c r="AA2543" s="1">
        <v>1.573</v>
      </c>
      <c r="AC2543" s="2">
        <v>42310</v>
      </c>
      <c r="AD2543" s="1">
        <v>1.5525</v>
      </c>
      <c r="AF2543" s="2">
        <v>42753</v>
      </c>
      <c r="AG2543" s="1">
        <v>1.0301100000000001</v>
      </c>
      <c r="AI2543" s="2">
        <v>42283</v>
      </c>
      <c r="AJ2543" s="1">
        <v>2.5365000000000002</v>
      </c>
      <c r="AL2543" s="2">
        <v>42284</v>
      </c>
      <c r="AM2543" s="1">
        <v>2.0299999999999998</v>
      </c>
      <c r="AO2543" s="2">
        <v>42282</v>
      </c>
      <c r="AP2543" s="1">
        <v>0.72950000000000004</v>
      </c>
      <c r="AR2543" s="2">
        <v>42275</v>
      </c>
      <c r="AS2543" s="1">
        <v>0.49380000000000002</v>
      </c>
      <c r="AU2543" s="2">
        <v>42282</v>
      </c>
      <c r="AV2543" s="1">
        <v>1.5137</v>
      </c>
      <c r="AX2543" s="2">
        <v>42279</v>
      </c>
      <c r="AY2543" s="1">
        <v>1.4125000000000001</v>
      </c>
      <c r="BA2543" s="116">
        <v>42282</v>
      </c>
      <c r="BB2543" s="1">
        <v>0.95</v>
      </c>
      <c r="BD2543" s="2">
        <v>42276</v>
      </c>
      <c r="BE2543" s="1">
        <v>5.0999999999999997E-2</v>
      </c>
      <c r="BG2543" s="2">
        <v>42424</v>
      </c>
      <c r="BH2543" s="1">
        <v>1.75</v>
      </c>
      <c r="BJ2543" s="2">
        <v>42424</v>
      </c>
      <c r="BK2543" s="1">
        <v>1.21</v>
      </c>
      <c r="BM2543" s="2">
        <v>42283</v>
      </c>
      <c r="BN2543" s="1">
        <v>0.35139999999999999</v>
      </c>
    </row>
    <row r="2544" spans="2:66">
      <c r="B2544" s="2">
        <v>42810</v>
      </c>
      <c r="C2544" s="1">
        <v>1.48</v>
      </c>
      <c r="E2544" s="2">
        <v>42279</v>
      </c>
      <c r="F2544" s="1">
        <v>1.4969999999999999</v>
      </c>
      <c r="H2544" s="2">
        <v>42300</v>
      </c>
      <c r="I2544" s="1">
        <v>1.647</v>
      </c>
      <c r="K2544" s="2">
        <v>42298</v>
      </c>
      <c r="L2544" s="1">
        <v>2.1080000000000001</v>
      </c>
      <c r="N2544" s="2">
        <v>42306</v>
      </c>
      <c r="O2544" s="1">
        <v>1.77</v>
      </c>
      <c r="Q2544" s="2">
        <v>42317</v>
      </c>
      <c r="R2544" s="1">
        <v>2.1375000000000002</v>
      </c>
      <c r="T2544" s="2">
        <v>42321</v>
      </c>
      <c r="U2544" s="1">
        <v>1.9075</v>
      </c>
      <c r="W2544" s="2">
        <v>42320</v>
      </c>
      <c r="X2544" s="1">
        <v>1.7549999999999999</v>
      </c>
      <c r="Z2544" s="2">
        <v>42310</v>
      </c>
      <c r="AA2544" s="1">
        <v>1.575</v>
      </c>
      <c r="AC2544" s="2">
        <v>42311</v>
      </c>
      <c r="AD2544" s="1">
        <v>1.5529999999999999</v>
      </c>
      <c r="AF2544" s="2">
        <v>42754</v>
      </c>
      <c r="AG2544" s="1">
        <v>1.04122</v>
      </c>
      <c r="AI2544" s="2">
        <v>42284</v>
      </c>
      <c r="AJ2544" s="1">
        <v>2.5505</v>
      </c>
      <c r="AL2544" s="2">
        <v>42285</v>
      </c>
      <c r="AM2544" s="1">
        <v>2.0688</v>
      </c>
      <c r="AO2544" s="2">
        <v>42283</v>
      </c>
      <c r="AP2544" s="1">
        <v>0.71550000000000002</v>
      </c>
      <c r="AR2544" s="2">
        <v>42276</v>
      </c>
      <c r="AS2544" s="1">
        <v>0.48399999999999999</v>
      </c>
      <c r="AU2544" s="2">
        <v>42283</v>
      </c>
      <c r="AV2544" s="1">
        <v>1.532</v>
      </c>
      <c r="AX2544" s="2">
        <v>42282</v>
      </c>
      <c r="AY2544" s="1">
        <v>1.4757</v>
      </c>
      <c r="BA2544" s="116">
        <v>42283</v>
      </c>
      <c r="BB2544" s="1">
        <v>0.96989999999999998</v>
      </c>
      <c r="BD2544" s="2">
        <v>42277</v>
      </c>
      <c r="BE2544" s="1">
        <v>4.8000000000000001E-2</v>
      </c>
      <c r="BG2544" s="2">
        <v>42425</v>
      </c>
      <c r="BH2544" s="1">
        <v>1.71</v>
      </c>
      <c r="BJ2544" s="2">
        <v>42425</v>
      </c>
      <c r="BK2544" s="1">
        <v>1.1599999999999999</v>
      </c>
      <c r="BM2544" s="2">
        <v>42284</v>
      </c>
      <c r="BN2544" s="1">
        <v>0.36399999999999999</v>
      </c>
    </row>
    <row r="2545" spans="2:66">
      <c r="B2545" s="2">
        <v>42811</v>
      </c>
      <c r="C2545" s="1">
        <v>1.48</v>
      </c>
      <c r="E2545" s="2">
        <v>42282</v>
      </c>
      <c r="F2545" s="1">
        <v>1.492</v>
      </c>
      <c r="H2545" s="2">
        <v>42303</v>
      </c>
      <c r="I2545" s="1">
        <v>1.6400000000000001</v>
      </c>
      <c r="K2545" s="2">
        <v>42299</v>
      </c>
      <c r="L2545" s="1">
        <v>2.12</v>
      </c>
      <c r="N2545" s="2">
        <v>42307</v>
      </c>
      <c r="O2545" s="1">
        <v>1.7949999999999999</v>
      </c>
      <c r="Q2545" s="2">
        <v>42318</v>
      </c>
      <c r="R2545" s="1">
        <v>2.1</v>
      </c>
      <c r="T2545" s="2">
        <v>42324</v>
      </c>
      <c r="U2545" s="1">
        <v>1.8599999999999999</v>
      </c>
      <c r="W2545" s="2">
        <v>42321</v>
      </c>
      <c r="X2545" s="1">
        <v>1.7475000000000001</v>
      </c>
      <c r="Z2545" s="2">
        <v>42311</v>
      </c>
      <c r="AA2545" s="1">
        <v>1.585</v>
      </c>
      <c r="AC2545" s="2">
        <v>42312</v>
      </c>
      <c r="AD2545" s="1">
        <v>1.5625</v>
      </c>
      <c r="AF2545" s="2">
        <v>42755</v>
      </c>
      <c r="AG2545" s="1">
        <v>1.0434399999999999</v>
      </c>
      <c r="AI2545" s="2">
        <v>42285</v>
      </c>
      <c r="AJ2545" s="1">
        <v>2.5975000000000001</v>
      </c>
      <c r="AL2545" s="2">
        <v>42286</v>
      </c>
      <c r="AM2545" s="1">
        <v>2.0510000000000002</v>
      </c>
      <c r="AO2545" s="2">
        <v>42284</v>
      </c>
      <c r="AP2545" s="1">
        <v>0.73899999999999999</v>
      </c>
      <c r="AR2545" s="2">
        <v>42277</v>
      </c>
      <c r="AS2545" s="1">
        <v>0.48899999999999999</v>
      </c>
      <c r="AU2545" s="2">
        <v>42284</v>
      </c>
      <c r="AV2545" s="1">
        <v>1.5310999999999999</v>
      </c>
      <c r="AX2545" s="2">
        <v>42283</v>
      </c>
      <c r="AY2545" s="1">
        <v>1.4921</v>
      </c>
      <c r="BA2545" s="116">
        <v>42284</v>
      </c>
      <c r="BB2545" s="1">
        <v>0.97689999999999999</v>
      </c>
      <c r="BD2545" s="2">
        <v>42278</v>
      </c>
      <c r="BE2545" s="1">
        <v>3.9E-2</v>
      </c>
      <c r="BG2545" s="2">
        <v>42426</v>
      </c>
      <c r="BH2545" s="1">
        <v>1.76</v>
      </c>
      <c r="BJ2545" s="2">
        <v>42426</v>
      </c>
      <c r="BK2545" s="1">
        <v>1.23</v>
      </c>
      <c r="BM2545" s="2">
        <v>42285</v>
      </c>
      <c r="BN2545" s="1">
        <v>0.36309999999999998</v>
      </c>
    </row>
    <row r="2546" spans="2:66">
      <c r="B2546" s="2">
        <v>42814</v>
      </c>
      <c r="C2546" s="1">
        <v>1.48</v>
      </c>
      <c r="E2546" s="2">
        <v>42283</v>
      </c>
      <c r="F2546" s="1">
        <v>1.494</v>
      </c>
      <c r="H2546" s="2">
        <v>42304</v>
      </c>
      <c r="I2546" s="1">
        <v>1.63</v>
      </c>
      <c r="K2546" s="2">
        <v>42300</v>
      </c>
      <c r="L2546" s="1">
        <v>2.1019999999999999</v>
      </c>
      <c r="N2546" s="2">
        <v>42310</v>
      </c>
      <c r="O2546" s="1">
        <v>1.8069999999999999</v>
      </c>
      <c r="Q2546" s="2">
        <v>42319</v>
      </c>
      <c r="R2546" s="1">
        <v>2.1274999999999999</v>
      </c>
      <c r="T2546" s="2">
        <v>42325</v>
      </c>
      <c r="U2546" s="1">
        <v>1.87</v>
      </c>
      <c r="W2546" s="2">
        <v>42324</v>
      </c>
      <c r="X2546" s="1">
        <v>1.72</v>
      </c>
      <c r="Z2546" s="2">
        <v>42312</v>
      </c>
      <c r="AA2546" s="1">
        <v>1.6</v>
      </c>
      <c r="AC2546" s="2">
        <v>42313</v>
      </c>
      <c r="AD2546" s="1">
        <v>1.5725</v>
      </c>
      <c r="AF2546" s="2">
        <v>42758</v>
      </c>
      <c r="AG2546" s="1">
        <v>1.03789</v>
      </c>
      <c r="AI2546" s="2">
        <v>42286</v>
      </c>
      <c r="AJ2546" s="1">
        <v>2.5735000000000001</v>
      </c>
      <c r="AL2546" s="2">
        <v>42289</v>
      </c>
      <c r="AM2546" s="1">
        <v>2.052</v>
      </c>
      <c r="AO2546" s="2">
        <v>42285</v>
      </c>
      <c r="AP2546" s="1">
        <v>0.752</v>
      </c>
      <c r="AR2546" s="2">
        <v>42278</v>
      </c>
      <c r="AS2546" s="1">
        <v>0.505</v>
      </c>
      <c r="AU2546" s="2">
        <v>42285</v>
      </c>
      <c r="AV2546" s="1">
        <v>1.5327</v>
      </c>
      <c r="AX2546" s="2">
        <v>42284</v>
      </c>
      <c r="AY2546" s="1">
        <v>1.4974000000000001</v>
      </c>
      <c r="BA2546" s="116">
        <v>42285</v>
      </c>
      <c r="BB2546" s="1">
        <v>0.98129999999999995</v>
      </c>
      <c r="BD2546" s="2">
        <v>42279</v>
      </c>
      <c r="BE2546" s="1">
        <v>3.6999999999999998E-2</v>
      </c>
      <c r="BG2546" s="2">
        <v>42429</v>
      </c>
      <c r="BH2546" s="1">
        <v>1.74</v>
      </c>
      <c r="BJ2546" s="2">
        <v>42429</v>
      </c>
      <c r="BK2546" s="1">
        <v>1.22</v>
      </c>
      <c r="BM2546" s="2">
        <v>42286</v>
      </c>
      <c r="BN2546" s="1">
        <v>0.36499999999999999</v>
      </c>
    </row>
    <row r="2547" spans="2:66">
      <c r="B2547" s="2">
        <v>42815</v>
      </c>
      <c r="C2547" s="1">
        <v>1.48</v>
      </c>
      <c r="E2547" s="2">
        <v>42284</v>
      </c>
      <c r="F2547" s="1">
        <v>1.4990000000000001</v>
      </c>
      <c r="H2547" s="2">
        <v>42305</v>
      </c>
      <c r="I2547" s="1">
        <v>1.625</v>
      </c>
      <c r="K2547" s="2">
        <v>42303</v>
      </c>
      <c r="L2547" s="1">
        <v>2.0950000000000002</v>
      </c>
      <c r="N2547" s="2">
        <v>42311</v>
      </c>
      <c r="O2547" s="1">
        <v>1.837</v>
      </c>
      <c r="Q2547" s="2">
        <v>42320</v>
      </c>
      <c r="R2547" s="1">
        <v>2.1324999999999998</v>
      </c>
      <c r="T2547" s="2">
        <v>42326</v>
      </c>
      <c r="U2547" s="1">
        <v>1.8625</v>
      </c>
      <c r="W2547" s="2">
        <v>42325</v>
      </c>
      <c r="X2547" s="1">
        <v>1.7275</v>
      </c>
      <c r="Z2547" s="2">
        <v>42313</v>
      </c>
      <c r="AA2547" s="1">
        <v>1.6099999999999999</v>
      </c>
      <c r="AC2547" s="2">
        <v>42314</v>
      </c>
      <c r="AD2547" s="1">
        <v>1.5874999999999999</v>
      </c>
      <c r="AF2547" s="2">
        <v>42759</v>
      </c>
      <c r="AG2547" s="1">
        <v>1.0317799999999999</v>
      </c>
      <c r="AI2547" s="2">
        <v>42289</v>
      </c>
      <c r="AJ2547" s="1">
        <v>2.577</v>
      </c>
      <c r="AL2547" s="2">
        <v>42290</v>
      </c>
      <c r="AM2547" s="1">
        <v>1.9925000000000002</v>
      </c>
      <c r="AO2547" s="2">
        <v>42286</v>
      </c>
      <c r="AP2547" s="1">
        <v>0.75600000000000001</v>
      </c>
      <c r="AR2547" s="2">
        <v>42279</v>
      </c>
      <c r="AS2547" s="1">
        <v>0.46150000000000002</v>
      </c>
      <c r="AU2547" s="2">
        <v>42286</v>
      </c>
      <c r="AV2547" s="1">
        <v>1.5579000000000001</v>
      </c>
      <c r="AX2547" s="2">
        <v>42285</v>
      </c>
      <c r="AY2547" s="1">
        <v>1.4988000000000001</v>
      </c>
      <c r="BA2547" s="116">
        <v>42286</v>
      </c>
      <c r="BB2547" s="1">
        <v>0.99439999999999995</v>
      </c>
      <c r="BD2547" s="2">
        <v>42282</v>
      </c>
      <c r="BE2547" s="1">
        <v>4.2000000000000003E-2</v>
      </c>
      <c r="BG2547" s="2">
        <v>42430</v>
      </c>
      <c r="BH2547" s="1">
        <v>1.83</v>
      </c>
      <c r="BJ2547" s="2">
        <v>42430</v>
      </c>
      <c r="BK2547" s="1">
        <v>1.31</v>
      </c>
      <c r="BM2547" s="2">
        <v>42289</v>
      </c>
      <c r="BN2547" s="1">
        <v>0.34399999999999997</v>
      </c>
    </row>
    <row r="2548" spans="2:66">
      <c r="B2548" s="2">
        <v>42816</v>
      </c>
      <c r="C2548" s="1">
        <v>1.48</v>
      </c>
      <c r="E2548" s="2">
        <v>42285</v>
      </c>
      <c r="F2548" s="1">
        <v>1.4990000000000001</v>
      </c>
      <c r="H2548" s="2">
        <v>42306</v>
      </c>
      <c r="I2548" s="1">
        <v>1.6400000000000001</v>
      </c>
      <c r="K2548" s="2">
        <v>42304</v>
      </c>
      <c r="L2548" s="1">
        <v>2.0619999999999998</v>
      </c>
      <c r="N2548" s="2">
        <v>42312</v>
      </c>
      <c r="O2548" s="1">
        <v>1.849</v>
      </c>
      <c r="Q2548" s="2">
        <v>42321</v>
      </c>
      <c r="R2548" s="1">
        <v>2.1324999999999998</v>
      </c>
      <c r="T2548" s="2">
        <v>42327</v>
      </c>
      <c r="U2548" s="1">
        <v>1.8374999999999999</v>
      </c>
      <c r="W2548" s="2">
        <v>42326</v>
      </c>
      <c r="X2548" s="1">
        <v>1.72</v>
      </c>
      <c r="Z2548" s="2">
        <v>42314</v>
      </c>
      <c r="AA2548" s="1">
        <v>1.645</v>
      </c>
      <c r="AC2548" s="2">
        <v>42317</v>
      </c>
      <c r="AD2548" s="1">
        <v>1.6074999999999999</v>
      </c>
      <c r="AF2548" s="2">
        <v>42760</v>
      </c>
      <c r="AG2548" s="1">
        <v>1.0373300000000001</v>
      </c>
      <c r="AI2548" s="2">
        <v>42290</v>
      </c>
      <c r="AJ2548" s="1">
        <v>2.5225</v>
      </c>
      <c r="AL2548" s="2">
        <v>42291</v>
      </c>
      <c r="AM2548" s="1">
        <v>1.8900000000000001</v>
      </c>
      <c r="AO2548" s="2">
        <v>42289</v>
      </c>
      <c r="AP2548" s="1">
        <v>0.75900000000000001</v>
      </c>
      <c r="AR2548" s="2">
        <v>42282</v>
      </c>
      <c r="AS2548" s="1">
        <v>0.47649999999999998</v>
      </c>
      <c r="AU2548" s="2">
        <v>42289</v>
      </c>
      <c r="AV2548" s="1">
        <v>1.5245</v>
      </c>
      <c r="AX2548" s="2">
        <v>42286</v>
      </c>
      <c r="AY2548" s="1">
        <v>1.518</v>
      </c>
      <c r="BA2548" s="116">
        <v>42289</v>
      </c>
      <c r="BB2548" s="1">
        <v>0.95750000000000002</v>
      </c>
      <c r="BD2548" s="2">
        <v>42283</v>
      </c>
      <c r="BE2548" s="1">
        <v>5.3999999999999999E-2</v>
      </c>
      <c r="BG2548" s="2">
        <v>42431</v>
      </c>
      <c r="BH2548" s="1">
        <v>1.8399999999999999</v>
      </c>
      <c r="BJ2548" s="2">
        <v>42431</v>
      </c>
      <c r="BK2548" s="1">
        <v>1.34</v>
      </c>
      <c r="BM2548" s="2">
        <v>42290</v>
      </c>
      <c r="BN2548" s="1">
        <v>0.34339999999999998</v>
      </c>
    </row>
    <row r="2549" spans="2:66">
      <c r="B2549" s="2">
        <v>42817</v>
      </c>
      <c r="C2549" s="1">
        <v>1.47</v>
      </c>
      <c r="E2549" s="2">
        <v>42289</v>
      </c>
      <c r="F2549" s="1">
        <v>1.502</v>
      </c>
      <c r="H2549" s="2">
        <v>42307</v>
      </c>
      <c r="I2549" s="1">
        <v>1.6520000000000001</v>
      </c>
      <c r="K2549" s="2">
        <v>42305</v>
      </c>
      <c r="L2549" s="1">
        <v>2.036</v>
      </c>
      <c r="N2549" s="2">
        <v>42313</v>
      </c>
      <c r="O2549" s="1">
        <v>1.857</v>
      </c>
      <c r="Q2549" s="2">
        <v>42324</v>
      </c>
      <c r="R2549" s="1">
        <v>2.0825</v>
      </c>
      <c r="T2549" s="2">
        <v>42328</v>
      </c>
      <c r="U2549" s="1">
        <v>1.85</v>
      </c>
      <c r="W2549" s="2">
        <v>42327</v>
      </c>
      <c r="X2549" s="1">
        <v>1.7025000000000001</v>
      </c>
      <c r="Z2549" s="2">
        <v>42317</v>
      </c>
      <c r="AA2549" s="1">
        <v>1.7025000000000001</v>
      </c>
      <c r="AC2549" s="2">
        <v>42318</v>
      </c>
      <c r="AD2549" s="1">
        <v>1.6025</v>
      </c>
      <c r="AF2549" s="2">
        <v>42761</v>
      </c>
      <c r="AG2549" s="1">
        <v>1.0389999999999999</v>
      </c>
      <c r="AI2549" s="2">
        <v>42291</v>
      </c>
      <c r="AJ2549" s="1">
        <v>2.4430000000000001</v>
      </c>
      <c r="AL2549" s="2">
        <v>42292</v>
      </c>
      <c r="AM2549" s="1">
        <v>1.9498</v>
      </c>
      <c r="AO2549" s="2">
        <v>42290</v>
      </c>
      <c r="AP2549" s="1">
        <v>0.72299999999999998</v>
      </c>
      <c r="AR2549" s="2">
        <v>42283</v>
      </c>
      <c r="AS2549" s="1">
        <v>0.46800000000000003</v>
      </c>
      <c r="AU2549" s="2">
        <v>42290</v>
      </c>
      <c r="AV2549" s="1">
        <v>1.538</v>
      </c>
      <c r="AX2549" s="2">
        <v>42289</v>
      </c>
      <c r="AY2549" s="1">
        <v>1.4835</v>
      </c>
      <c r="BA2549" s="116">
        <v>42290</v>
      </c>
      <c r="BB2549" s="1">
        <v>0.95799999999999996</v>
      </c>
      <c r="BD2549" s="2">
        <v>42284</v>
      </c>
      <c r="BE2549" s="1">
        <v>5.8000000000000003E-2</v>
      </c>
      <c r="BG2549" s="2">
        <v>42432</v>
      </c>
      <c r="BH2549" s="1">
        <v>1.83</v>
      </c>
      <c r="BJ2549" s="2">
        <v>42432</v>
      </c>
      <c r="BK2549" s="1">
        <v>1.33</v>
      </c>
      <c r="BM2549" s="2">
        <v>42291</v>
      </c>
      <c r="BN2549" s="1">
        <v>0.31929999999999997</v>
      </c>
    </row>
    <row r="2550" spans="2:66">
      <c r="B2550" s="2">
        <v>42818</v>
      </c>
      <c r="C2550" s="1">
        <v>1.47</v>
      </c>
      <c r="E2550" s="2">
        <v>42290</v>
      </c>
      <c r="F2550" s="1">
        <v>1.502</v>
      </c>
      <c r="H2550" s="2">
        <v>42310</v>
      </c>
      <c r="I2550" s="1">
        <v>1.657</v>
      </c>
      <c r="K2550" s="2">
        <v>42306</v>
      </c>
      <c r="L2550" s="1">
        <v>2.0550000000000002</v>
      </c>
      <c r="N2550" s="2">
        <v>42314</v>
      </c>
      <c r="O2550" s="1">
        <v>1.92</v>
      </c>
      <c r="Q2550" s="2">
        <v>42325</v>
      </c>
      <c r="R2550" s="1">
        <v>2.0924999999999998</v>
      </c>
      <c r="T2550" s="2">
        <v>42331</v>
      </c>
      <c r="U2550" s="1">
        <v>1.8625</v>
      </c>
      <c r="W2550" s="2">
        <v>42328</v>
      </c>
      <c r="X2550" s="1">
        <v>1.7248000000000001</v>
      </c>
      <c r="Z2550" s="2">
        <v>42318</v>
      </c>
      <c r="AA2550" s="1">
        <v>1.6775</v>
      </c>
      <c r="AC2550" s="2">
        <v>42319</v>
      </c>
      <c r="AD2550" s="1">
        <v>1.6125</v>
      </c>
      <c r="AF2550" s="2">
        <v>42762</v>
      </c>
      <c r="AG2550" s="1">
        <v>1.0389999999999999</v>
      </c>
      <c r="AI2550" s="2">
        <v>42292</v>
      </c>
      <c r="AJ2550" s="1">
        <v>2.484</v>
      </c>
      <c r="AL2550" s="2">
        <v>42293</v>
      </c>
      <c r="AM2550" s="1">
        <v>1.9769999999999999</v>
      </c>
      <c r="AO2550" s="2">
        <v>42291</v>
      </c>
      <c r="AP2550" s="1">
        <v>0.65449999999999997</v>
      </c>
      <c r="AR2550" s="2">
        <v>42284</v>
      </c>
      <c r="AS2550" s="1">
        <v>0.48449999999999999</v>
      </c>
      <c r="AU2550" s="2">
        <v>42291</v>
      </c>
      <c r="AV2550" s="1">
        <v>1.5053999999999998</v>
      </c>
      <c r="AX2550" s="2">
        <v>42290</v>
      </c>
      <c r="AY2550" s="1">
        <v>1.4924999999999999</v>
      </c>
      <c r="BA2550" s="116">
        <v>42291</v>
      </c>
      <c r="BB2550" s="1">
        <v>0.92179999999999995</v>
      </c>
      <c r="BD2550" s="2">
        <v>42285</v>
      </c>
      <c r="BE2550" s="1">
        <v>5.6000000000000001E-2</v>
      </c>
      <c r="BG2550" s="2">
        <v>42433</v>
      </c>
      <c r="BH2550" s="1">
        <v>1.88</v>
      </c>
      <c r="BJ2550" s="2">
        <v>42433</v>
      </c>
      <c r="BK2550" s="1">
        <v>1.38</v>
      </c>
      <c r="BM2550" s="2">
        <v>42292</v>
      </c>
      <c r="BN2550" s="1">
        <v>0.33729999999999999</v>
      </c>
    </row>
    <row r="2551" spans="2:66">
      <c r="B2551" s="2">
        <v>42821</v>
      </c>
      <c r="C2551" s="1">
        <v>1.47</v>
      </c>
      <c r="E2551" s="2">
        <v>42291</v>
      </c>
      <c r="F2551" s="1">
        <v>1.502</v>
      </c>
      <c r="H2551" s="2">
        <v>42311</v>
      </c>
      <c r="I2551" s="1">
        <v>1.6619999999999999</v>
      </c>
      <c r="K2551" s="2">
        <v>42307</v>
      </c>
      <c r="L2551" s="1">
        <v>2.1120000000000001</v>
      </c>
      <c r="N2551" s="2">
        <v>42317</v>
      </c>
      <c r="O2551" s="1">
        <v>2.0099999999999998</v>
      </c>
      <c r="Q2551" s="2">
        <v>42326</v>
      </c>
      <c r="R2551" s="1">
        <v>2.0825</v>
      </c>
      <c r="T2551" s="2">
        <v>42332</v>
      </c>
      <c r="U2551" s="1">
        <v>1.8574999999999999</v>
      </c>
      <c r="W2551" s="2">
        <v>42331</v>
      </c>
      <c r="X2551" s="1">
        <v>1.7349999999999999</v>
      </c>
      <c r="Z2551" s="2">
        <v>42319</v>
      </c>
      <c r="AA2551" s="1">
        <v>1.6850000000000001</v>
      </c>
      <c r="AC2551" s="2">
        <v>42320</v>
      </c>
      <c r="AD2551" s="1">
        <v>1.6175000000000002</v>
      </c>
      <c r="AF2551" s="2">
        <v>42765</v>
      </c>
      <c r="AG2551" s="1">
        <v>1.034</v>
      </c>
      <c r="AI2551" s="2">
        <v>42293</v>
      </c>
      <c r="AJ2551" s="1">
        <v>2.5099999999999998</v>
      </c>
      <c r="AL2551" s="2">
        <v>42296</v>
      </c>
      <c r="AM2551" s="1">
        <v>1.9708000000000001</v>
      </c>
      <c r="AO2551" s="2">
        <v>42292</v>
      </c>
      <c r="AP2551" s="1">
        <v>0.70350000000000001</v>
      </c>
      <c r="AR2551" s="2">
        <v>42285</v>
      </c>
      <c r="AS2551" s="1">
        <v>0.48699999999999999</v>
      </c>
      <c r="AU2551" s="2">
        <v>42292</v>
      </c>
      <c r="AV2551" s="1">
        <v>1.5314999999999999</v>
      </c>
      <c r="AX2551" s="2">
        <v>42291</v>
      </c>
      <c r="AY2551" s="1">
        <v>1.4593</v>
      </c>
      <c r="BA2551" s="116">
        <v>42292</v>
      </c>
      <c r="BB2551" s="1">
        <v>0.94850000000000001</v>
      </c>
      <c r="BD2551" s="2">
        <v>42286</v>
      </c>
      <c r="BE2551" s="1">
        <v>5.8999999999999997E-2</v>
      </c>
      <c r="BG2551" s="2">
        <v>42436</v>
      </c>
      <c r="BH2551" s="1">
        <v>1.9100000000000001</v>
      </c>
      <c r="BJ2551" s="2">
        <v>42436</v>
      </c>
      <c r="BK2551" s="1">
        <v>1.42</v>
      </c>
      <c r="BM2551" s="2">
        <v>42293</v>
      </c>
      <c r="BN2551" s="1">
        <v>0.3251</v>
      </c>
    </row>
    <row r="2552" spans="2:66">
      <c r="B2552" s="2">
        <v>42822</v>
      </c>
      <c r="C2552" s="1">
        <v>1.47</v>
      </c>
      <c r="E2552" s="2">
        <v>42292</v>
      </c>
      <c r="F2552" s="1">
        <v>1.4990000000000001</v>
      </c>
      <c r="H2552" s="2">
        <v>42312</v>
      </c>
      <c r="I2552" s="1">
        <v>1.677</v>
      </c>
      <c r="K2552" s="2">
        <v>42310</v>
      </c>
      <c r="L2552" s="1">
        <v>2.1219999999999999</v>
      </c>
      <c r="N2552" s="2">
        <v>42318</v>
      </c>
      <c r="O2552" s="1">
        <v>1.97</v>
      </c>
      <c r="Q2552" s="2">
        <v>42327</v>
      </c>
      <c r="R2552" s="1">
        <v>2.04</v>
      </c>
      <c r="T2552" s="2">
        <v>42333</v>
      </c>
      <c r="U2552" s="1">
        <v>1.8425</v>
      </c>
      <c r="W2552" s="2">
        <v>42332</v>
      </c>
      <c r="X2552" s="1">
        <v>1.7349999999999999</v>
      </c>
      <c r="Z2552" s="2">
        <v>42320</v>
      </c>
      <c r="AA2552" s="1">
        <v>1.6775</v>
      </c>
      <c r="AC2552" s="2">
        <v>42321</v>
      </c>
      <c r="AD2552" s="1">
        <v>1.615</v>
      </c>
      <c r="AF2552" s="2">
        <v>42766</v>
      </c>
      <c r="AG2552" s="1">
        <v>1.0345599999999999</v>
      </c>
      <c r="AI2552" s="2">
        <v>42296</v>
      </c>
      <c r="AJ2552" s="1">
        <v>2.504</v>
      </c>
      <c r="AL2552" s="2">
        <v>42297</v>
      </c>
      <c r="AM2552" s="1">
        <v>2.012</v>
      </c>
      <c r="AO2552" s="2">
        <v>42293</v>
      </c>
      <c r="AP2552" s="1">
        <v>0.71899999999999997</v>
      </c>
      <c r="AR2552" s="2">
        <v>42286</v>
      </c>
      <c r="AS2552" s="1">
        <v>0.48599999999999999</v>
      </c>
      <c r="AU2552" s="2">
        <v>42293</v>
      </c>
      <c r="AV2552" s="1">
        <v>1.5173999999999999</v>
      </c>
      <c r="AX2552" s="2">
        <v>42292</v>
      </c>
      <c r="AY2552" s="1">
        <v>1.482</v>
      </c>
      <c r="BA2552" s="116">
        <v>42293</v>
      </c>
      <c r="BB2552" s="1">
        <v>0.93410000000000004</v>
      </c>
      <c r="BD2552" s="2">
        <v>42289</v>
      </c>
      <c r="BE2552" s="1">
        <v>5.3800000000000001E-2</v>
      </c>
      <c r="BG2552" s="2">
        <v>42437</v>
      </c>
      <c r="BH2552" s="1">
        <v>1.83</v>
      </c>
      <c r="BJ2552" s="2">
        <v>42437</v>
      </c>
      <c r="BK2552" s="1">
        <v>1.34</v>
      </c>
      <c r="BM2552" s="2">
        <v>42296</v>
      </c>
      <c r="BN2552" s="1">
        <v>0.3236</v>
      </c>
    </row>
    <row r="2553" spans="2:66">
      <c r="B2553" s="2">
        <v>42823</v>
      </c>
      <c r="C2553" s="1">
        <v>1.45</v>
      </c>
      <c r="E2553" s="2">
        <v>42293</v>
      </c>
      <c r="F2553" s="1">
        <v>1.5009999999999999</v>
      </c>
      <c r="H2553" s="2">
        <v>42313</v>
      </c>
      <c r="I2553" s="1">
        <v>1.6919999999999999</v>
      </c>
      <c r="K2553" s="2">
        <v>42311</v>
      </c>
      <c r="L2553" s="1">
        <v>2.1520000000000001</v>
      </c>
      <c r="N2553" s="2">
        <v>42319</v>
      </c>
      <c r="O2553" s="1">
        <v>2</v>
      </c>
      <c r="Q2553" s="2">
        <v>42328</v>
      </c>
      <c r="R2553" s="1">
        <v>2.0499999999999998</v>
      </c>
      <c r="T2553" s="2">
        <v>42334</v>
      </c>
      <c r="U2553" s="1">
        <v>1.845</v>
      </c>
      <c r="W2553" s="2">
        <v>42333</v>
      </c>
      <c r="X2553" s="1">
        <v>1.7324999999999999</v>
      </c>
      <c r="Z2553" s="2">
        <v>42321</v>
      </c>
      <c r="AA2553" s="1">
        <v>1.67</v>
      </c>
      <c r="AC2553" s="2">
        <v>42324</v>
      </c>
      <c r="AD2553" s="1">
        <v>1.6074999999999999</v>
      </c>
      <c r="AF2553" s="2">
        <v>42767</v>
      </c>
      <c r="AG2553" s="1">
        <v>1.0345599999999999</v>
      </c>
      <c r="AI2553" s="2">
        <v>42297</v>
      </c>
      <c r="AJ2553" s="1">
        <v>2.5425</v>
      </c>
      <c r="AL2553" s="2">
        <v>42298</v>
      </c>
      <c r="AM2553" s="1">
        <v>1.9702999999999999</v>
      </c>
      <c r="AO2553" s="2">
        <v>42296</v>
      </c>
      <c r="AP2553" s="1">
        <v>0.70299999999999996</v>
      </c>
      <c r="AR2553" s="2">
        <v>42289</v>
      </c>
      <c r="AS2553" s="1">
        <v>0.48899999999999999</v>
      </c>
      <c r="AU2553" s="2">
        <v>42296</v>
      </c>
      <c r="AV2553" s="1">
        <v>1.5316000000000001</v>
      </c>
      <c r="AX2553" s="2">
        <v>42293</v>
      </c>
      <c r="AY2553" s="1">
        <v>1.468</v>
      </c>
      <c r="BA2553" s="116">
        <v>42296</v>
      </c>
      <c r="BB2553" s="1">
        <v>0.94299999999999995</v>
      </c>
      <c r="BD2553" s="2">
        <v>42290</v>
      </c>
      <c r="BE2553" s="1">
        <v>0.05</v>
      </c>
      <c r="BG2553" s="2">
        <v>42438</v>
      </c>
      <c r="BH2553" s="1">
        <v>1.9</v>
      </c>
      <c r="BJ2553" s="2">
        <v>42438</v>
      </c>
      <c r="BK2553" s="1">
        <v>1.3900000000000001</v>
      </c>
      <c r="BM2553" s="2">
        <v>42297</v>
      </c>
      <c r="BN2553" s="1">
        <v>0.35539999999999999</v>
      </c>
    </row>
    <row r="2554" spans="2:66">
      <c r="B2554" s="2">
        <v>42824</v>
      </c>
      <c r="C2554" s="1">
        <v>1.45</v>
      </c>
      <c r="E2554" s="2">
        <v>42296</v>
      </c>
      <c r="F2554" s="1">
        <v>1.5009999999999999</v>
      </c>
      <c r="H2554" s="2">
        <v>42314</v>
      </c>
      <c r="I2554" s="1">
        <v>1.73</v>
      </c>
      <c r="K2554" s="2">
        <v>42312</v>
      </c>
      <c r="L2554" s="1">
        <v>2.1619999999999999</v>
      </c>
      <c r="N2554" s="2">
        <v>42320</v>
      </c>
      <c r="O2554" s="1">
        <v>2.0019999999999998</v>
      </c>
      <c r="Q2554" s="2">
        <v>42331</v>
      </c>
      <c r="R2554" s="1">
        <v>2.0625</v>
      </c>
      <c r="T2554" s="2">
        <v>42335</v>
      </c>
      <c r="U2554" s="1">
        <v>1.8774999999999999</v>
      </c>
      <c r="W2554" s="2">
        <v>42334</v>
      </c>
      <c r="X2554" s="1">
        <v>1.7475000000000001</v>
      </c>
      <c r="Z2554" s="2">
        <v>42324</v>
      </c>
      <c r="AA2554" s="1">
        <v>1.6524999999999999</v>
      </c>
      <c r="AC2554" s="2">
        <v>42325</v>
      </c>
      <c r="AD2554" s="1">
        <v>1.6099999999999999</v>
      </c>
      <c r="AF2554" s="2">
        <v>42768</v>
      </c>
      <c r="AG2554" s="1">
        <v>1.03372</v>
      </c>
      <c r="AI2554" s="2">
        <v>42298</v>
      </c>
      <c r="AJ2554" s="1">
        <v>2.496</v>
      </c>
      <c r="AL2554" s="2">
        <v>42299</v>
      </c>
      <c r="AM2554" s="1">
        <v>1.9750000000000001</v>
      </c>
      <c r="AO2554" s="2">
        <v>42297</v>
      </c>
      <c r="AP2554" s="1">
        <v>0.73099999999999998</v>
      </c>
      <c r="AR2554" s="2">
        <v>42290</v>
      </c>
      <c r="AS2554" s="1">
        <v>0.47049999999999997</v>
      </c>
      <c r="AU2554" s="2">
        <v>42297</v>
      </c>
      <c r="AV2554" s="1">
        <v>1.5904</v>
      </c>
      <c r="AX2554" s="2">
        <v>42296</v>
      </c>
      <c r="AY2554" s="1">
        <v>1.478</v>
      </c>
      <c r="BA2554" s="116">
        <v>42297</v>
      </c>
      <c r="BB2554" s="1">
        <v>1.0002</v>
      </c>
      <c r="BD2554" s="2">
        <v>42291</v>
      </c>
      <c r="BE2554" s="1">
        <v>4.1000000000000002E-2</v>
      </c>
      <c r="BG2554" s="2">
        <v>42439</v>
      </c>
      <c r="BH2554" s="1">
        <v>1.9300000000000002</v>
      </c>
      <c r="BJ2554" s="2">
        <v>42439</v>
      </c>
      <c r="BK2554" s="1">
        <v>1.45</v>
      </c>
      <c r="BM2554" s="2">
        <v>42298</v>
      </c>
      <c r="BN2554" s="1">
        <v>0.32440000000000002</v>
      </c>
    </row>
    <row r="2555" spans="2:66">
      <c r="B2555" s="2">
        <v>42825</v>
      </c>
      <c r="C2555" s="1">
        <v>1.45</v>
      </c>
      <c r="E2555" s="2">
        <v>42297</v>
      </c>
      <c r="F2555" s="1">
        <v>1.5009999999999999</v>
      </c>
      <c r="H2555" s="2">
        <v>42317</v>
      </c>
      <c r="I2555" s="1">
        <v>1.802</v>
      </c>
      <c r="K2555" s="2">
        <v>42313</v>
      </c>
      <c r="L2555" s="1">
        <v>2.1549999999999998</v>
      </c>
      <c r="N2555" s="2">
        <v>42321</v>
      </c>
      <c r="O2555" s="1">
        <v>1.9969999999999999</v>
      </c>
      <c r="Q2555" s="2">
        <v>42332</v>
      </c>
      <c r="R2555" s="1">
        <v>2.0499999999999998</v>
      </c>
      <c r="T2555" s="2">
        <v>42338</v>
      </c>
      <c r="U2555" s="1">
        <v>1.867</v>
      </c>
      <c r="W2555" s="2">
        <v>42335</v>
      </c>
      <c r="X2555" s="1">
        <v>1.7850000000000001</v>
      </c>
      <c r="Z2555" s="2">
        <v>42325</v>
      </c>
      <c r="AA2555" s="1">
        <v>1.655</v>
      </c>
      <c r="AC2555" s="2">
        <v>42326</v>
      </c>
      <c r="AD2555" s="1">
        <v>1.6074999999999999</v>
      </c>
      <c r="AF2555" s="2">
        <v>42769</v>
      </c>
      <c r="AG2555" s="1">
        <v>1.034</v>
      </c>
      <c r="AI2555" s="2">
        <v>42299</v>
      </c>
      <c r="AJ2555" s="1">
        <v>2.4914999999999998</v>
      </c>
      <c r="AL2555" s="2">
        <v>42300</v>
      </c>
      <c r="AM2555" s="1">
        <v>2.0179999999999998</v>
      </c>
      <c r="AO2555" s="2">
        <v>42298</v>
      </c>
      <c r="AP2555" s="1">
        <v>0.72199999999999998</v>
      </c>
      <c r="AR2555" s="2">
        <v>42291</v>
      </c>
      <c r="AS2555" s="1">
        <v>0.4335</v>
      </c>
      <c r="AU2555" s="2">
        <v>42298</v>
      </c>
      <c r="AV2555" s="1">
        <v>1.5238</v>
      </c>
      <c r="AX2555" s="2">
        <v>42297</v>
      </c>
      <c r="AY2555" s="1">
        <v>1.5409999999999999</v>
      </c>
      <c r="BA2555" s="116">
        <v>42298</v>
      </c>
      <c r="BB2555" s="1">
        <v>0.94099999999999995</v>
      </c>
      <c r="BD2555" s="2">
        <v>42292</v>
      </c>
      <c r="BE2555" s="1">
        <v>4.3999999999999997E-2</v>
      </c>
      <c r="BG2555" s="2">
        <v>42440</v>
      </c>
      <c r="BH2555" s="1">
        <v>1.98</v>
      </c>
      <c r="BJ2555" s="2">
        <v>42440</v>
      </c>
      <c r="BK2555" s="1">
        <v>1.49</v>
      </c>
      <c r="BM2555" s="2">
        <v>42299</v>
      </c>
      <c r="BN2555" s="1">
        <v>0.27629999999999999</v>
      </c>
    </row>
    <row r="2556" spans="2:66">
      <c r="B2556" s="2">
        <v>42828</v>
      </c>
      <c r="C2556" s="1">
        <v>1.45</v>
      </c>
      <c r="E2556" s="2">
        <v>42298</v>
      </c>
      <c r="F2556" s="1">
        <v>1.504</v>
      </c>
      <c r="H2556" s="2">
        <v>42318</v>
      </c>
      <c r="I2556" s="1">
        <v>1.78</v>
      </c>
      <c r="K2556" s="2">
        <v>42314</v>
      </c>
      <c r="L2556" s="1">
        <v>2.21</v>
      </c>
      <c r="N2556" s="2">
        <v>42324</v>
      </c>
      <c r="O2556" s="1">
        <v>1.96</v>
      </c>
      <c r="Q2556" s="2">
        <v>42333</v>
      </c>
      <c r="R2556" s="1">
        <v>2.0274999999999999</v>
      </c>
      <c r="T2556" s="2">
        <v>42339</v>
      </c>
      <c r="U2556" s="1">
        <v>1.883</v>
      </c>
      <c r="W2556" s="2">
        <v>42338</v>
      </c>
      <c r="X2556" s="1">
        <v>1.7774999999999999</v>
      </c>
      <c r="Z2556" s="2">
        <v>42326</v>
      </c>
      <c r="AA2556" s="1">
        <v>1.65</v>
      </c>
      <c r="AC2556" s="2">
        <v>42327</v>
      </c>
      <c r="AD2556" s="1">
        <v>1.6</v>
      </c>
      <c r="AF2556" s="2">
        <v>42772</v>
      </c>
      <c r="AG2556" s="1">
        <v>1.03844</v>
      </c>
      <c r="AI2556" s="2">
        <v>42300</v>
      </c>
      <c r="AJ2556" s="1">
        <v>2.5234999999999999</v>
      </c>
      <c r="AL2556" s="2">
        <v>42303</v>
      </c>
      <c r="AM2556" s="1">
        <v>1.9725000000000001</v>
      </c>
      <c r="AO2556" s="2">
        <v>42299</v>
      </c>
      <c r="AP2556" s="1">
        <v>0.71860000000000002</v>
      </c>
      <c r="AR2556" s="2">
        <v>42292</v>
      </c>
      <c r="AS2556" s="1">
        <v>0.45979999999999999</v>
      </c>
      <c r="AU2556" s="2">
        <v>42299</v>
      </c>
      <c r="AV2556" s="1">
        <v>1.4887999999999999</v>
      </c>
      <c r="AX2556" s="2">
        <v>42298</v>
      </c>
      <c r="AY2556" s="1">
        <v>1.4756</v>
      </c>
      <c r="BA2556" s="116">
        <v>42299</v>
      </c>
      <c r="BB2556" s="1">
        <v>0.89629999999999999</v>
      </c>
      <c r="BD2556" s="2">
        <v>42293</v>
      </c>
      <c r="BE2556" s="1">
        <v>0.03</v>
      </c>
      <c r="BG2556" s="2">
        <v>42443</v>
      </c>
      <c r="BH2556" s="1">
        <v>1.97</v>
      </c>
      <c r="BJ2556" s="2">
        <v>42443</v>
      </c>
      <c r="BK2556" s="1">
        <v>1.49</v>
      </c>
      <c r="BM2556" s="2">
        <v>42300</v>
      </c>
      <c r="BN2556" s="1">
        <v>0.27400000000000002</v>
      </c>
    </row>
    <row r="2557" spans="2:66">
      <c r="B2557" s="2">
        <v>42829</v>
      </c>
      <c r="C2557" s="1">
        <v>1.45</v>
      </c>
      <c r="E2557" s="2">
        <v>42299</v>
      </c>
      <c r="F2557" s="1">
        <v>1.5049999999999999</v>
      </c>
      <c r="H2557" s="2">
        <v>42319</v>
      </c>
      <c r="I2557" s="1">
        <v>1.8</v>
      </c>
      <c r="K2557" s="2">
        <v>42317</v>
      </c>
      <c r="L2557" s="1">
        <v>2.302</v>
      </c>
      <c r="N2557" s="2">
        <v>42325</v>
      </c>
      <c r="O2557" s="1">
        <v>1.9750000000000001</v>
      </c>
      <c r="Q2557" s="2">
        <v>42334</v>
      </c>
      <c r="R2557" s="1">
        <v>2.0249999999999999</v>
      </c>
      <c r="T2557" s="2">
        <v>42340</v>
      </c>
      <c r="U2557" s="1">
        <v>1.8774999999999999</v>
      </c>
      <c r="W2557" s="2">
        <v>42339</v>
      </c>
      <c r="X2557" s="1">
        <v>1.7749999999999999</v>
      </c>
      <c r="Z2557" s="2">
        <v>42327</v>
      </c>
      <c r="AA2557" s="1">
        <v>1.635</v>
      </c>
      <c r="AC2557" s="2">
        <v>42328</v>
      </c>
      <c r="AD2557" s="1">
        <v>1.6074999999999999</v>
      </c>
      <c r="AF2557" s="2">
        <v>42773</v>
      </c>
      <c r="AG2557" s="1">
        <v>1.03817</v>
      </c>
      <c r="AI2557" s="2">
        <v>42303</v>
      </c>
      <c r="AJ2557" s="1">
        <v>2.4735</v>
      </c>
      <c r="AL2557" s="2">
        <v>42304</v>
      </c>
      <c r="AM2557" s="1">
        <v>1.9573</v>
      </c>
      <c r="AO2557" s="2">
        <v>42300</v>
      </c>
      <c r="AP2557" s="1">
        <v>0.75149999999999995</v>
      </c>
      <c r="AR2557" s="2">
        <v>42293</v>
      </c>
      <c r="AS2557" s="1">
        <v>0.46529999999999999</v>
      </c>
      <c r="AU2557" s="2">
        <v>42300</v>
      </c>
      <c r="AV2557" s="1">
        <v>1.5253000000000001</v>
      </c>
      <c r="AX2557" s="2">
        <v>42299</v>
      </c>
      <c r="AY2557" s="1">
        <v>1.4374</v>
      </c>
      <c r="BA2557" s="116">
        <v>42300</v>
      </c>
      <c r="BB2557" s="1">
        <v>0.90329999999999999</v>
      </c>
      <c r="BD2557" s="2">
        <v>42296</v>
      </c>
      <c r="BE2557" s="1">
        <v>2.7E-2</v>
      </c>
      <c r="BG2557" s="2">
        <v>42444</v>
      </c>
      <c r="BH2557" s="1">
        <v>1.97</v>
      </c>
      <c r="BJ2557" s="2">
        <v>42444</v>
      </c>
      <c r="BK2557" s="1">
        <v>1.5</v>
      </c>
      <c r="BM2557" s="2">
        <v>42303</v>
      </c>
      <c r="BN2557" s="1">
        <v>0.25519999999999998</v>
      </c>
    </row>
    <row r="2558" spans="2:66">
      <c r="B2558" s="2">
        <v>42830</v>
      </c>
      <c r="C2558" s="1">
        <v>1.45</v>
      </c>
      <c r="E2558" s="2">
        <v>42300</v>
      </c>
      <c r="F2558" s="1">
        <v>1.5049999999999999</v>
      </c>
      <c r="H2558" s="2">
        <v>42320</v>
      </c>
      <c r="I2558" s="1">
        <v>1.79</v>
      </c>
      <c r="K2558" s="2">
        <v>42318</v>
      </c>
      <c r="L2558" s="1">
        <v>2.27</v>
      </c>
      <c r="N2558" s="2">
        <v>42326</v>
      </c>
      <c r="O2558" s="1">
        <v>1.9649999999999999</v>
      </c>
      <c r="Q2558" s="2">
        <v>42335</v>
      </c>
      <c r="R2558" s="1">
        <v>2.0575000000000001</v>
      </c>
      <c r="T2558" s="2">
        <v>42341</v>
      </c>
      <c r="U2558" s="1">
        <v>1.88</v>
      </c>
      <c r="W2558" s="2">
        <v>42340</v>
      </c>
      <c r="X2558" s="1">
        <v>1.77</v>
      </c>
      <c r="Z2558" s="2">
        <v>42328</v>
      </c>
      <c r="AA2558" s="1">
        <v>1.655</v>
      </c>
      <c r="AC2558" s="2">
        <v>42331</v>
      </c>
      <c r="AD2558" s="1">
        <v>1.625</v>
      </c>
      <c r="AF2558" s="2">
        <v>42774</v>
      </c>
      <c r="AG2558" s="1">
        <v>1.03372</v>
      </c>
      <c r="AI2558" s="2">
        <v>42304</v>
      </c>
      <c r="AJ2558" s="1">
        <v>2.4662999999999999</v>
      </c>
      <c r="AL2558" s="2">
        <v>42305</v>
      </c>
      <c r="AM2558" s="1">
        <v>2.016</v>
      </c>
      <c r="AO2558" s="2">
        <v>42303</v>
      </c>
      <c r="AP2558" s="1">
        <v>0.73699999999999999</v>
      </c>
      <c r="AR2558" s="2">
        <v>42296</v>
      </c>
      <c r="AS2558" s="1">
        <v>0.45350000000000001</v>
      </c>
      <c r="AU2558" s="2">
        <v>42303</v>
      </c>
      <c r="AV2558" s="1">
        <v>1.498</v>
      </c>
      <c r="AX2558" s="2">
        <v>42300</v>
      </c>
      <c r="AY2558" s="1">
        <v>1.4590000000000001</v>
      </c>
      <c r="BA2558" s="116">
        <v>42303</v>
      </c>
      <c r="BB2558" s="1">
        <v>0.88149999999999995</v>
      </c>
      <c r="BD2558" s="2">
        <v>42297</v>
      </c>
      <c r="BE2558" s="1">
        <v>4.4999999999999998E-2</v>
      </c>
      <c r="BG2558" s="2">
        <v>42445</v>
      </c>
      <c r="BH2558" s="1">
        <v>1.94</v>
      </c>
      <c r="BJ2558" s="2">
        <v>42445</v>
      </c>
      <c r="BK2558" s="1">
        <v>1.41</v>
      </c>
      <c r="BM2558" s="2">
        <v>42304</v>
      </c>
      <c r="BN2558" s="1">
        <v>0.23039999999999999</v>
      </c>
    </row>
    <row r="2559" spans="2:66">
      <c r="B2559" s="2">
        <v>42831</v>
      </c>
      <c r="C2559" s="1">
        <v>1.45</v>
      </c>
      <c r="E2559" s="2">
        <v>42303</v>
      </c>
      <c r="F2559" s="1">
        <v>1.506</v>
      </c>
      <c r="H2559" s="2">
        <v>42321</v>
      </c>
      <c r="I2559" s="1">
        <v>1.7770000000000001</v>
      </c>
      <c r="K2559" s="2">
        <v>42319</v>
      </c>
      <c r="L2559" s="1">
        <v>2.3130000000000002</v>
      </c>
      <c r="N2559" s="2">
        <v>42327</v>
      </c>
      <c r="O2559" s="1">
        <v>1.9340000000000002</v>
      </c>
      <c r="Q2559" s="2">
        <v>42338</v>
      </c>
      <c r="R2559" s="1">
        <v>2.0499999999999998</v>
      </c>
      <c r="T2559" s="2">
        <v>42342</v>
      </c>
      <c r="U2559" s="1">
        <v>1.905</v>
      </c>
      <c r="W2559" s="2">
        <v>42341</v>
      </c>
      <c r="X2559" s="1">
        <v>1.76</v>
      </c>
      <c r="Z2559" s="2">
        <v>42331</v>
      </c>
      <c r="AA2559" s="1">
        <v>1.665</v>
      </c>
      <c r="AC2559" s="2">
        <v>42332</v>
      </c>
      <c r="AD2559" s="1">
        <v>1.6375</v>
      </c>
      <c r="AF2559" s="2">
        <v>42775</v>
      </c>
      <c r="AG2559" s="1">
        <v>1.03372</v>
      </c>
      <c r="AI2559" s="2">
        <v>42305</v>
      </c>
      <c r="AJ2559" s="1">
        <v>2.484</v>
      </c>
      <c r="AL2559" s="2">
        <v>42306</v>
      </c>
      <c r="AM2559" s="1">
        <v>2.0754999999999999</v>
      </c>
      <c r="AO2559" s="2">
        <v>42304</v>
      </c>
      <c r="AP2559" s="1">
        <v>0.72750000000000004</v>
      </c>
      <c r="AR2559" s="2">
        <v>42297</v>
      </c>
      <c r="AS2559" s="1">
        <v>0.47299999999999998</v>
      </c>
      <c r="AU2559" s="2">
        <v>42304</v>
      </c>
      <c r="AV2559" s="1">
        <v>1.4428000000000001</v>
      </c>
      <c r="AX2559" s="2">
        <v>42303</v>
      </c>
      <c r="AY2559" s="1">
        <v>1.4344000000000001</v>
      </c>
      <c r="BA2559" s="116">
        <v>42304</v>
      </c>
      <c r="BB2559" s="1">
        <v>0.83079999999999998</v>
      </c>
      <c r="BD2559" s="2">
        <v>42298</v>
      </c>
      <c r="BE2559" s="1">
        <v>3.7999999999999999E-2</v>
      </c>
      <c r="BG2559" s="2">
        <v>42446</v>
      </c>
      <c r="BH2559" s="1">
        <v>1.9100000000000001</v>
      </c>
      <c r="BJ2559" s="2">
        <v>42446</v>
      </c>
      <c r="BK2559" s="1">
        <v>1.3900000000000001</v>
      </c>
      <c r="BM2559" s="2">
        <v>42305</v>
      </c>
      <c r="BN2559" s="1">
        <v>0.24429999999999999</v>
      </c>
    </row>
    <row r="2560" spans="2:66">
      <c r="B2560" s="2">
        <v>42832</v>
      </c>
      <c r="C2560" s="1">
        <v>1.45</v>
      </c>
      <c r="E2560" s="2">
        <v>42304</v>
      </c>
      <c r="F2560" s="1">
        <v>1.506</v>
      </c>
      <c r="H2560" s="2">
        <v>42324</v>
      </c>
      <c r="I2560" s="1">
        <v>1.75</v>
      </c>
      <c r="K2560" s="2">
        <v>42320</v>
      </c>
      <c r="L2560" s="1">
        <v>2.33</v>
      </c>
      <c r="N2560" s="2">
        <v>42328</v>
      </c>
      <c r="O2560" s="1">
        <v>1.96</v>
      </c>
      <c r="Q2560" s="2">
        <v>42339</v>
      </c>
      <c r="R2560" s="1">
        <v>2.0699999999999998</v>
      </c>
      <c r="T2560" s="2">
        <v>42345</v>
      </c>
      <c r="U2560" s="1">
        <v>1.9</v>
      </c>
      <c r="W2560" s="2">
        <v>42342</v>
      </c>
      <c r="X2560" s="1">
        <v>1.7725</v>
      </c>
      <c r="Z2560" s="2">
        <v>42332</v>
      </c>
      <c r="AA2560" s="1">
        <v>1.6675</v>
      </c>
      <c r="AC2560" s="2">
        <v>42333</v>
      </c>
      <c r="AD2560" s="1">
        <v>1.6375</v>
      </c>
      <c r="AF2560" s="2">
        <v>42776</v>
      </c>
      <c r="AG2560" s="1">
        <v>1.0362199999999999</v>
      </c>
      <c r="AI2560" s="2">
        <v>42306</v>
      </c>
      <c r="AJ2560" s="1">
        <v>2.5472999999999999</v>
      </c>
      <c r="AL2560" s="2">
        <v>42307</v>
      </c>
      <c r="AM2560" s="1">
        <v>2.0413000000000001</v>
      </c>
      <c r="AO2560" s="2">
        <v>42305</v>
      </c>
      <c r="AP2560" s="1">
        <v>0.8105</v>
      </c>
      <c r="AR2560" s="2">
        <v>42298</v>
      </c>
      <c r="AS2560" s="1">
        <v>0.47</v>
      </c>
      <c r="AU2560" s="2">
        <v>42305</v>
      </c>
      <c r="AV2560" s="1">
        <v>1.4536</v>
      </c>
      <c r="AX2560" s="2">
        <v>42304</v>
      </c>
      <c r="AY2560" s="1">
        <v>1.3793</v>
      </c>
      <c r="BA2560" s="116">
        <v>42305</v>
      </c>
      <c r="BB2560" s="1">
        <v>0.84760000000000002</v>
      </c>
      <c r="BD2560" s="2">
        <v>42299</v>
      </c>
      <c r="BE2560" s="1">
        <v>-6.0000000000000001E-3</v>
      </c>
      <c r="BG2560" s="2">
        <v>42447</v>
      </c>
      <c r="BH2560" s="1">
        <v>1.88</v>
      </c>
      <c r="BJ2560" s="2">
        <v>42447</v>
      </c>
      <c r="BK2560" s="1">
        <v>1.34</v>
      </c>
      <c r="BM2560" s="2">
        <v>42306</v>
      </c>
      <c r="BN2560" s="1">
        <v>0.27250000000000002</v>
      </c>
    </row>
    <row r="2561" spans="2:66">
      <c r="B2561" s="2">
        <v>42835</v>
      </c>
      <c r="C2561" s="1">
        <v>1.45</v>
      </c>
      <c r="E2561" s="2">
        <v>42305</v>
      </c>
      <c r="F2561" s="1">
        <v>1.506</v>
      </c>
      <c r="H2561" s="2">
        <v>42325</v>
      </c>
      <c r="I2561" s="1">
        <v>1.756</v>
      </c>
      <c r="K2561" s="2">
        <v>42321</v>
      </c>
      <c r="L2561" s="1">
        <v>2.33</v>
      </c>
      <c r="N2561" s="2">
        <v>42331</v>
      </c>
      <c r="O2561" s="1">
        <v>1.9670000000000001</v>
      </c>
      <c r="Q2561" s="2">
        <v>42340</v>
      </c>
      <c r="R2561" s="1">
        <v>2.06</v>
      </c>
      <c r="T2561" s="2">
        <v>42346</v>
      </c>
      <c r="U2561" s="1">
        <v>1.8475000000000001</v>
      </c>
      <c r="W2561" s="2">
        <v>42345</v>
      </c>
      <c r="X2561" s="1">
        <v>1.77</v>
      </c>
      <c r="Z2561" s="2">
        <v>42333</v>
      </c>
      <c r="AA2561" s="1">
        <v>1.67</v>
      </c>
      <c r="AC2561" s="2">
        <v>42334</v>
      </c>
      <c r="AD2561" s="1">
        <v>1.6600000000000001</v>
      </c>
      <c r="AF2561" s="2">
        <v>42779</v>
      </c>
      <c r="AG2561" s="1">
        <v>1.0389999999999999</v>
      </c>
      <c r="AI2561" s="2">
        <v>42307</v>
      </c>
      <c r="AJ2561" s="1">
        <v>2.5110000000000001</v>
      </c>
      <c r="AL2561" s="2">
        <v>42310</v>
      </c>
      <c r="AM2561" s="1">
        <v>2.0695000000000001</v>
      </c>
      <c r="AO2561" s="2">
        <v>42306</v>
      </c>
      <c r="AP2561" s="1">
        <v>0.83399999999999996</v>
      </c>
      <c r="AR2561" s="2">
        <v>42299</v>
      </c>
      <c r="AS2561" s="1">
        <v>0.4703</v>
      </c>
      <c r="AU2561" s="2">
        <v>42306</v>
      </c>
      <c r="AV2561" s="1">
        <v>1.5137</v>
      </c>
      <c r="AX2561" s="2">
        <v>42305</v>
      </c>
      <c r="AY2561" s="1">
        <v>1.3911</v>
      </c>
      <c r="BA2561" s="116">
        <v>42306</v>
      </c>
      <c r="BB2561" s="1">
        <v>0.91020000000000001</v>
      </c>
      <c r="BD2561" s="2">
        <v>42300</v>
      </c>
      <c r="BE2561" s="1">
        <v>-1.7999999999999999E-2</v>
      </c>
      <c r="BG2561" s="2">
        <v>42450</v>
      </c>
      <c r="BH2561" s="1">
        <v>1.92</v>
      </c>
      <c r="BJ2561" s="2">
        <v>42450</v>
      </c>
      <c r="BK2561" s="1">
        <v>1.38</v>
      </c>
      <c r="BM2561" s="2">
        <v>42307</v>
      </c>
      <c r="BN2561" s="1">
        <v>0.27089999999999997</v>
      </c>
    </row>
    <row r="2562" spans="2:66">
      <c r="B2562" s="2">
        <v>42836</v>
      </c>
      <c r="C2562" s="1">
        <v>1.45</v>
      </c>
      <c r="E2562" s="2">
        <v>42306</v>
      </c>
      <c r="F2562" s="1">
        <v>1.5089999999999999</v>
      </c>
      <c r="H2562" s="2">
        <v>42326</v>
      </c>
      <c r="I2562" s="1">
        <v>1.752</v>
      </c>
      <c r="K2562" s="2">
        <v>42324</v>
      </c>
      <c r="L2562" s="1">
        <v>2.2850000000000001</v>
      </c>
      <c r="N2562" s="2">
        <v>42332</v>
      </c>
      <c r="O2562" s="1">
        <v>1.9670000000000001</v>
      </c>
      <c r="Q2562" s="2">
        <v>42341</v>
      </c>
      <c r="R2562" s="1">
        <v>2.0699999999999998</v>
      </c>
      <c r="T2562" s="2">
        <v>42347</v>
      </c>
      <c r="U2562" s="1">
        <v>1.835</v>
      </c>
      <c r="W2562" s="2">
        <v>42346</v>
      </c>
      <c r="X2562" s="1">
        <v>1.7324999999999999</v>
      </c>
      <c r="Z2562" s="2">
        <v>42334</v>
      </c>
      <c r="AA2562" s="1">
        <v>1.6949999999999998</v>
      </c>
      <c r="AC2562" s="2">
        <v>42335</v>
      </c>
      <c r="AD2562" s="1">
        <v>1.6924999999999999</v>
      </c>
      <c r="AF2562" s="2">
        <v>42780</v>
      </c>
      <c r="AG2562" s="1">
        <v>1.0373300000000001</v>
      </c>
      <c r="AI2562" s="2">
        <v>42310</v>
      </c>
      <c r="AJ2562" s="1">
        <v>2.5350000000000001</v>
      </c>
      <c r="AL2562" s="2">
        <v>42311</v>
      </c>
      <c r="AM2562" s="1">
        <v>2.0960000000000001</v>
      </c>
      <c r="AO2562" s="2">
        <v>42307</v>
      </c>
      <c r="AP2562" s="1">
        <v>0.83550000000000002</v>
      </c>
      <c r="AR2562" s="2">
        <v>42300</v>
      </c>
      <c r="AS2562" s="1">
        <v>0.48980000000000001</v>
      </c>
      <c r="AU2562" s="2">
        <v>42307</v>
      </c>
      <c r="AV2562" s="1">
        <v>1.5009999999999999</v>
      </c>
      <c r="AX2562" s="2">
        <v>42306</v>
      </c>
      <c r="AY2562" s="1">
        <v>1.4532</v>
      </c>
      <c r="BA2562" s="116">
        <v>42307</v>
      </c>
      <c r="BB2562" s="1">
        <v>0.90069999999999995</v>
      </c>
      <c r="BD2562" s="2">
        <v>42303</v>
      </c>
      <c r="BE2562" s="1">
        <v>-3.3000000000000002E-2</v>
      </c>
      <c r="BG2562" s="2">
        <v>42451</v>
      </c>
      <c r="BH2562" s="1">
        <v>1.94</v>
      </c>
      <c r="BJ2562" s="2">
        <v>42451</v>
      </c>
      <c r="BK2562" s="1">
        <v>1.42</v>
      </c>
      <c r="BM2562" s="2">
        <v>42310</v>
      </c>
      <c r="BN2562" s="1">
        <v>0.29520000000000002</v>
      </c>
    </row>
    <row r="2563" spans="2:66">
      <c r="B2563" s="2">
        <v>42837</v>
      </c>
      <c r="C2563" s="1">
        <v>1.43</v>
      </c>
      <c r="E2563" s="2">
        <v>42307</v>
      </c>
      <c r="F2563" s="1">
        <v>1.5110000000000001</v>
      </c>
      <c r="H2563" s="2">
        <v>42327</v>
      </c>
      <c r="I2563" s="1">
        <v>1.732</v>
      </c>
      <c r="K2563" s="2">
        <v>42325</v>
      </c>
      <c r="L2563" s="1">
        <v>2.302</v>
      </c>
      <c r="N2563" s="2">
        <v>42333</v>
      </c>
      <c r="O2563" s="1">
        <v>1.9569999999999999</v>
      </c>
      <c r="Q2563" s="2">
        <v>42342</v>
      </c>
      <c r="R2563" s="1">
        <v>2.1025</v>
      </c>
      <c r="T2563" s="2">
        <v>42348</v>
      </c>
      <c r="U2563" s="1">
        <v>1.8225</v>
      </c>
      <c r="W2563" s="2">
        <v>42347</v>
      </c>
      <c r="X2563" s="1">
        <v>1.7275</v>
      </c>
      <c r="Z2563" s="2">
        <v>42335</v>
      </c>
      <c r="AA2563" s="1">
        <v>1.73</v>
      </c>
      <c r="AC2563" s="2">
        <v>42338</v>
      </c>
      <c r="AD2563" s="1">
        <v>1.69</v>
      </c>
      <c r="AF2563" s="2">
        <v>42781</v>
      </c>
      <c r="AG2563" s="1">
        <v>1.0417799999999999</v>
      </c>
      <c r="AI2563" s="2">
        <v>42311</v>
      </c>
      <c r="AJ2563" s="1">
        <v>2.5720000000000001</v>
      </c>
      <c r="AL2563" s="2">
        <v>42312</v>
      </c>
      <c r="AM2563" s="1">
        <v>2.0825</v>
      </c>
      <c r="AO2563" s="2">
        <v>42310</v>
      </c>
      <c r="AP2563" s="1">
        <v>0.85550000000000004</v>
      </c>
      <c r="AR2563" s="2">
        <v>42303</v>
      </c>
      <c r="AS2563" s="1">
        <v>0.48280000000000001</v>
      </c>
      <c r="AU2563" s="2">
        <v>42310</v>
      </c>
      <c r="AV2563" s="1">
        <v>1.5495999999999999</v>
      </c>
      <c r="AX2563" s="2">
        <v>42307</v>
      </c>
      <c r="AY2563" s="1">
        <v>1.4419999999999999</v>
      </c>
      <c r="BA2563" s="116">
        <v>42310</v>
      </c>
      <c r="BB2563" s="1">
        <v>0.94259999999999999</v>
      </c>
      <c r="BD2563" s="2">
        <v>42304</v>
      </c>
      <c r="BE2563" s="1">
        <v>-0.04</v>
      </c>
      <c r="BG2563" s="2">
        <v>42452</v>
      </c>
      <c r="BH2563" s="1">
        <v>1.88</v>
      </c>
      <c r="BJ2563" s="2">
        <v>42452</v>
      </c>
      <c r="BK2563" s="1">
        <v>1.37</v>
      </c>
      <c r="BM2563" s="2">
        <v>42311</v>
      </c>
      <c r="BN2563" s="1">
        <v>0.2883</v>
      </c>
    </row>
    <row r="2564" spans="2:66">
      <c r="B2564" s="2">
        <v>42838</v>
      </c>
      <c r="C2564" s="1">
        <v>1.43</v>
      </c>
      <c r="E2564" s="2">
        <v>42310</v>
      </c>
      <c r="F2564" s="1">
        <v>1.5110000000000001</v>
      </c>
      <c r="H2564" s="2">
        <v>42328</v>
      </c>
      <c r="I2564" s="1">
        <v>1.764</v>
      </c>
      <c r="K2564" s="2">
        <v>42326</v>
      </c>
      <c r="L2564" s="1">
        <v>2.29</v>
      </c>
      <c r="N2564" s="2">
        <v>42334</v>
      </c>
      <c r="O2564" s="1">
        <v>1.96</v>
      </c>
      <c r="Q2564" s="2">
        <v>42345</v>
      </c>
      <c r="R2564" s="1">
        <v>2.1</v>
      </c>
      <c r="T2564" s="2">
        <v>42349</v>
      </c>
      <c r="U2564" s="1">
        <v>1.8374999999999999</v>
      </c>
      <c r="W2564" s="2">
        <v>42348</v>
      </c>
      <c r="X2564" s="1">
        <v>1.71</v>
      </c>
      <c r="Z2564" s="2">
        <v>42338</v>
      </c>
      <c r="AA2564" s="1">
        <v>1.7275</v>
      </c>
      <c r="AC2564" s="2">
        <v>42339</v>
      </c>
      <c r="AD2564" s="1">
        <v>1.673</v>
      </c>
      <c r="AF2564" s="2">
        <v>42782</v>
      </c>
      <c r="AG2564" s="1">
        <v>1.0565</v>
      </c>
      <c r="AI2564" s="2">
        <v>42312</v>
      </c>
      <c r="AJ2564" s="1">
        <v>2.5365000000000002</v>
      </c>
      <c r="AL2564" s="2">
        <v>42313</v>
      </c>
      <c r="AM2564" s="1">
        <v>2.0948000000000002</v>
      </c>
      <c r="AO2564" s="2">
        <v>42311</v>
      </c>
      <c r="AP2564" s="1">
        <v>0.86799999999999999</v>
      </c>
      <c r="AR2564" s="2">
        <v>42304</v>
      </c>
      <c r="AS2564" s="1">
        <v>0.47949999999999998</v>
      </c>
      <c r="AU2564" s="2">
        <v>42311</v>
      </c>
      <c r="AV2564" s="1">
        <v>1.577</v>
      </c>
      <c r="AX2564" s="2">
        <v>42310</v>
      </c>
      <c r="AY2564" s="1">
        <v>1.492</v>
      </c>
      <c r="BA2564" s="116">
        <v>42311</v>
      </c>
      <c r="BB2564" s="1">
        <v>0.94699999999999995</v>
      </c>
      <c r="BD2564" s="2">
        <v>42305</v>
      </c>
      <c r="BE2564" s="1">
        <v>-3.5999999999999997E-2</v>
      </c>
      <c r="BG2564" s="2">
        <v>42453</v>
      </c>
      <c r="BH2564" s="1">
        <v>1.9100000000000001</v>
      </c>
      <c r="BJ2564" s="2">
        <v>42453</v>
      </c>
      <c r="BK2564" s="1">
        <v>1.3900000000000001</v>
      </c>
      <c r="BM2564" s="2">
        <v>42312</v>
      </c>
      <c r="BN2564" s="1">
        <v>0.28199999999999997</v>
      </c>
    </row>
    <row r="2565" spans="2:66">
      <c r="B2565" s="2">
        <v>42839</v>
      </c>
      <c r="C2565" s="1">
        <v>1.42</v>
      </c>
      <c r="E2565" s="2">
        <v>42311</v>
      </c>
      <c r="F2565" s="1">
        <v>1.5110000000000001</v>
      </c>
      <c r="H2565" s="2">
        <v>42331</v>
      </c>
      <c r="I2565" s="1">
        <v>1.76</v>
      </c>
      <c r="K2565" s="2">
        <v>42327</v>
      </c>
      <c r="L2565" s="1">
        <v>2.2570000000000001</v>
      </c>
      <c r="N2565" s="2">
        <v>42335</v>
      </c>
      <c r="O2565" s="1">
        <v>1.982</v>
      </c>
      <c r="Q2565" s="2">
        <v>42346</v>
      </c>
      <c r="R2565" s="1">
        <v>2.04</v>
      </c>
      <c r="T2565" s="2">
        <v>42352</v>
      </c>
      <c r="U2565" s="1">
        <v>1.825</v>
      </c>
      <c r="W2565" s="2">
        <v>42349</v>
      </c>
      <c r="X2565" s="1">
        <v>1.7175</v>
      </c>
      <c r="Z2565" s="2">
        <v>42339</v>
      </c>
      <c r="AA2565" s="1">
        <v>1.7124999999999999</v>
      </c>
      <c r="AC2565" s="2">
        <v>42340</v>
      </c>
      <c r="AD2565" s="1">
        <v>1.67</v>
      </c>
      <c r="AF2565" s="2">
        <v>42783</v>
      </c>
      <c r="AG2565" s="1">
        <v>1.05233</v>
      </c>
      <c r="AI2565" s="2">
        <v>42313</v>
      </c>
      <c r="AJ2565" s="1">
        <v>2.5563000000000002</v>
      </c>
      <c r="AL2565" s="2">
        <v>42314</v>
      </c>
      <c r="AM2565" s="1">
        <v>2.2027999999999999</v>
      </c>
      <c r="AO2565" s="2">
        <v>42312</v>
      </c>
      <c r="AP2565" s="1">
        <v>0.89349999999999996</v>
      </c>
      <c r="AR2565" s="2">
        <v>42305</v>
      </c>
      <c r="AS2565" s="1">
        <v>0.53500000000000003</v>
      </c>
      <c r="AU2565" s="2">
        <v>42312</v>
      </c>
      <c r="AV2565" s="1">
        <v>1.5979000000000001</v>
      </c>
      <c r="AX2565" s="2">
        <v>42311</v>
      </c>
      <c r="AY2565" s="1">
        <v>1.5095000000000001</v>
      </c>
      <c r="BA2565" s="116">
        <v>42312</v>
      </c>
      <c r="BB2565" s="1">
        <v>0.95599999999999996</v>
      </c>
      <c r="BD2565" s="2">
        <v>42306</v>
      </c>
      <c r="BE2565" s="1">
        <v>-2.3199999999999998E-2</v>
      </c>
      <c r="BG2565" s="2">
        <v>42457</v>
      </c>
      <c r="BH2565" s="1">
        <v>1.8900000000000001</v>
      </c>
      <c r="BJ2565" s="2">
        <v>42457</v>
      </c>
      <c r="BK2565" s="1">
        <v>1.37</v>
      </c>
      <c r="BM2565" s="2">
        <v>42313</v>
      </c>
      <c r="BN2565" s="1">
        <v>0.27950000000000003</v>
      </c>
    </row>
    <row r="2566" spans="2:66">
      <c r="B2566" s="2">
        <v>42842</v>
      </c>
      <c r="C2566" s="1">
        <v>1.42</v>
      </c>
      <c r="E2566" s="2">
        <v>42312</v>
      </c>
      <c r="F2566" s="1">
        <v>1.5110000000000001</v>
      </c>
      <c r="H2566" s="2">
        <v>42332</v>
      </c>
      <c r="I2566" s="1">
        <v>1.77</v>
      </c>
      <c r="K2566" s="2">
        <v>42328</v>
      </c>
      <c r="L2566" s="1">
        <v>2.2669999999999999</v>
      </c>
      <c r="N2566" s="2">
        <v>42338</v>
      </c>
      <c r="O2566" s="1">
        <v>1.962</v>
      </c>
      <c r="Q2566" s="2">
        <v>42347</v>
      </c>
      <c r="R2566" s="1">
        <v>2.0249999999999999</v>
      </c>
      <c r="T2566" s="2">
        <v>42353</v>
      </c>
      <c r="U2566" s="1">
        <v>1.8149999999999999</v>
      </c>
      <c r="W2566" s="2">
        <v>42352</v>
      </c>
      <c r="X2566" s="1">
        <v>1.71</v>
      </c>
      <c r="Z2566" s="2">
        <v>42340</v>
      </c>
      <c r="AA2566" s="1">
        <v>1.7075</v>
      </c>
      <c r="AC2566" s="2">
        <v>42341</v>
      </c>
      <c r="AD2566" s="1">
        <v>1.655</v>
      </c>
      <c r="AF2566" s="2">
        <v>42786</v>
      </c>
      <c r="AG2566" s="1">
        <v>1.0501100000000001</v>
      </c>
      <c r="AI2566" s="2">
        <v>42314</v>
      </c>
      <c r="AJ2566" s="1">
        <v>2.6604999999999999</v>
      </c>
      <c r="AL2566" s="2">
        <v>42317</v>
      </c>
      <c r="AM2566" s="1">
        <v>2.2187999999999999</v>
      </c>
      <c r="AO2566" s="2">
        <v>42313</v>
      </c>
      <c r="AP2566" s="1">
        <v>0.89329999999999998</v>
      </c>
      <c r="AR2566" s="2">
        <v>42306</v>
      </c>
      <c r="AS2566" s="1">
        <v>0.54400000000000004</v>
      </c>
      <c r="AU2566" s="2">
        <v>42313</v>
      </c>
      <c r="AV2566" s="1">
        <v>1.597</v>
      </c>
      <c r="AX2566" s="2">
        <v>42312</v>
      </c>
      <c r="AY2566" s="1">
        <v>1.5310000000000001</v>
      </c>
      <c r="BA2566" s="116">
        <v>42313</v>
      </c>
      <c r="BB2566" s="1">
        <v>0.95</v>
      </c>
      <c r="BD2566" s="2">
        <v>42307</v>
      </c>
      <c r="BE2566" s="1">
        <v>-2.0400000000000001E-2</v>
      </c>
      <c r="BG2566" s="2">
        <v>42458</v>
      </c>
      <c r="BH2566" s="1">
        <v>1.81</v>
      </c>
      <c r="BJ2566" s="2">
        <v>42458</v>
      </c>
      <c r="BK2566" s="1">
        <v>1.29</v>
      </c>
      <c r="BM2566" s="2">
        <v>42314</v>
      </c>
      <c r="BN2566" s="1">
        <v>0.31859999999999999</v>
      </c>
    </row>
    <row r="2567" spans="2:66">
      <c r="B2567" s="2">
        <v>42843</v>
      </c>
      <c r="C2567" s="1">
        <v>1.42</v>
      </c>
      <c r="E2567" s="2">
        <v>42313</v>
      </c>
      <c r="F2567" s="1">
        <v>1.512</v>
      </c>
      <c r="H2567" s="2">
        <v>42333</v>
      </c>
      <c r="I2567" s="1">
        <v>1.7669999999999999</v>
      </c>
      <c r="K2567" s="2">
        <v>42331</v>
      </c>
      <c r="L2567" s="1">
        <v>2.29</v>
      </c>
      <c r="N2567" s="2">
        <v>42339</v>
      </c>
      <c r="O2567" s="1">
        <v>1.9870000000000001</v>
      </c>
      <c r="Q2567" s="2">
        <v>42348</v>
      </c>
      <c r="R2567" s="1">
        <v>2.0125000000000002</v>
      </c>
      <c r="T2567" s="2">
        <v>42354</v>
      </c>
      <c r="U2567" s="1">
        <v>1.8298000000000001</v>
      </c>
      <c r="W2567" s="2">
        <v>42353</v>
      </c>
      <c r="X2567" s="1">
        <v>1.7075</v>
      </c>
      <c r="Z2567" s="2">
        <v>42341</v>
      </c>
      <c r="AA2567" s="1">
        <v>1.6875</v>
      </c>
      <c r="AC2567" s="2">
        <v>42342</v>
      </c>
      <c r="AD2567" s="1">
        <v>1.65</v>
      </c>
      <c r="AF2567" s="2">
        <v>42787</v>
      </c>
      <c r="AG2567" s="1">
        <v>1.0534399999999999</v>
      </c>
      <c r="AI2567" s="2">
        <v>42317</v>
      </c>
      <c r="AJ2567" s="1">
        <v>2.6785000000000001</v>
      </c>
      <c r="AL2567" s="2">
        <v>42318</v>
      </c>
      <c r="AM2567" s="1">
        <v>2.214</v>
      </c>
      <c r="AO2567" s="2">
        <v>42314</v>
      </c>
      <c r="AP2567" s="1">
        <v>0.96599999999999997</v>
      </c>
      <c r="AR2567" s="2">
        <v>42307</v>
      </c>
      <c r="AS2567" s="1">
        <v>0.54500000000000004</v>
      </c>
      <c r="AU2567" s="2">
        <v>42314</v>
      </c>
      <c r="AV2567" s="1">
        <v>1.6541999999999999</v>
      </c>
      <c r="AX2567" s="2">
        <v>42313</v>
      </c>
      <c r="AY2567" s="1">
        <v>1.5262</v>
      </c>
      <c r="BA2567" s="116">
        <v>42314</v>
      </c>
      <c r="BB2567" s="1">
        <v>1.008</v>
      </c>
      <c r="BD2567" s="2">
        <v>42310</v>
      </c>
      <c r="BE2567" s="1">
        <v>0</v>
      </c>
      <c r="BG2567" s="2">
        <v>42459</v>
      </c>
      <c r="BH2567" s="1">
        <v>1.83</v>
      </c>
      <c r="BJ2567" s="2">
        <v>42459</v>
      </c>
      <c r="BK2567" s="1">
        <v>1.26</v>
      </c>
      <c r="BM2567" s="2">
        <v>42317</v>
      </c>
      <c r="BN2567" s="1">
        <v>0.26619999999999999</v>
      </c>
    </row>
    <row r="2568" spans="2:66">
      <c r="B2568" s="2">
        <v>42844</v>
      </c>
      <c r="C2568" s="1">
        <v>1.42</v>
      </c>
      <c r="E2568" s="2">
        <v>42314</v>
      </c>
      <c r="F2568" s="1">
        <v>1.524</v>
      </c>
      <c r="H2568" s="2">
        <v>42334</v>
      </c>
      <c r="I2568" s="1">
        <v>1.78</v>
      </c>
      <c r="K2568" s="2">
        <v>42332</v>
      </c>
      <c r="L2568" s="1">
        <v>2.2749999999999999</v>
      </c>
      <c r="N2568" s="2">
        <v>42340</v>
      </c>
      <c r="O2568" s="1">
        <v>1.9769999999999999</v>
      </c>
      <c r="Q2568" s="2">
        <v>42349</v>
      </c>
      <c r="R2568" s="1">
        <v>2.0375000000000001</v>
      </c>
      <c r="T2568" s="2">
        <v>42355</v>
      </c>
      <c r="U2568" s="1">
        <v>1.7949999999999999</v>
      </c>
      <c r="W2568" s="2">
        <v>42354</v>
      </c>
      <c r="X2568" s="1">
        <v>1.7175</v>
      </c>
      <c r="Z2568" s="2">
        <v>42342</v>
      </c>
      <c r="AA2568" s="1">
        <v>1.6949999999999998</v>
      </c>
      <c r="AC2568" s="2">
        <v>42345</v>
      </c>
      <c r="AD2568" s="1">
        <v>1.65</v>
      </c>
      <c r="AF2568" s="2">
        <v>42788</v>
      </c>
      <c r="AG2568" s="1">
        <v>1.054</v>
      </c>
      <c r="AI2568" s="2">
        <v>42318</v>
      </c>
      <c r="AJ2568" s="1">
        <v>2.6795</v>
      </c>
      <c r="AL2568" s="2">
        <v>42319</v>
      </c>
      <c r="AM2568" s="1">
        <v>2.2195</v>
      </c>
      <c r="AO2568" s="2">
        <v>42317</v>
      </c>
      <c r="AP2568" s="1">
        <v>0.97150000000000003</v>
      </c>
      <c r="AR2568" s="2">
        <v>42310</v>
      </c>
      <c r="AS2568" s="1">
        <v>0.55700000000000005</v>
      </c>
      <c r="AU2568" s="2">
        <v>42317</v>
      </c>
      <c r="AV2568" s="1">
        <v>1.627</v>
      </c>
      <c r="AX2568" s="2">
        <v>42314</v>
      </c>
      <c r="AY2568" s="1">
        <v>1.5819999999999999</v>
      </c>
      <c r="BA2568" s="116">
        <v>42317</v>
      </c>
      <c r="BB2568" s="1">
        <v>0.96799999999999997</v>
      </c>
      <c r="BD2568" s="2">
        <v>42311</v>
      </c>
      <c r="BE2568" s="1">
        <v>-2.3E-2</v>
      </c>
      <c r="BG2568" s="2">
        <v>42460</v>
      </c>
      <c r="BH2568" s="1">
        <v>1.78</v>
      </c>
      <c r="BJ2568" s="2">
        <v>42460</v>
      </c>
      <c r="BK2568" s="1">
        <v>1.21</v>
      </c>
      <c r="BM2568" s="2">
        <v>42318</v>
      </c>
      <c r="BN2568" s="1">
        <v>0.25530000000000003</v>
      </c>
    </row>
    <row r="2569" spans="2:66">
      <c r="B2569" s="2">
        <v>42845</v>
      </c>
      <c r="C2569" s="1">
        <v>1.42</v>
      </c>
      <c r="E2569" s="2">
        <v>42317</v>
      </c>
      <c r="F2569" s="1">
        <v>1.5510000000000002</v>
      </c>
      <c r="H2569" s="2">
        <v>42335</v>
      </c>
      <c r="I2569" s="1">
        <v>1.7970000000000002</v>
      </c>
      <c r="K2569" s="2">
        <v>42333</v>
      </c>
      <c r="L2569" s="1">
        <v>2.2469999999999999</v>
      </c>
      <c r="N2569" s="2">
        <v>42341</v>
      </c>
      <c r="O2569" s="1">
        <v>1.98</v>
      </c>
      <c r="Q2569" s="2">
        <v>42352</v>
      </c>
      <c r="R2569" s="1">
        <v>2.0225</v>
      </c>
      <c r="T2569" s="2">
        <v>42356</v>
      </c>
      <c r="U2569" s="1">
        <v>1.7675000000000001</v>
      </c>
      <c r="W2569" s="2">
        <v>42355</v>
      </c>
      <c r="X2569" s="1">
        <v>1.6975</v>
      </c>
      <c r="Z2569" s="2">
        <v>42345</v>
      </c>
      <c r="AA2569" s="1">
        <v>1.6975</v>
      </c>
      <c r="AC2569" s="2">
        <v>42346</v>
      </c>
      <c r="AD2569" s="1">
        <v>1.6475</v>
      </c>
      <c r="AF2569" s="2">
        <v>42789</v>
      </c>
      <c r="AG2569" s="1">
        <v>1.05233</v>
      </c>
      <c r="AI2569" s="2">
        <v>42319</v>
      </c>
      <c r="AJ2569" s="1">
        <v>2.68</v>
      </c>
      <c r="AL2569" s="2">
        <v>42320</v>
      </c>
      <c r="AM2569" s="1">
        <v>2.1819999999999999</v>
      </c>
      <c r="AO2569" s="2">
        <v>42318</v>
      </c>
      <c r="AP2569" s="1">
        <v>0.95550000000000002</v>
      </c>
      <c r="AR2569" s="2">
        <v>42311</v>
      </c>
      <c r="AS2569" s="1">
        <v>0.56679999999999997</v>
      </c>
      <c r="AU2569" s="2">
        <v>42318</v>
      </c>
      <c r="AV2569" s="1">
        <v>1.6375999999999999</v>
      </c>
      <c r="AX2569" s="2">
        <v>42317</v>
      </c>
      <c r="AY2569" s="1">
        <v>1.5580000000000001</v>
      </c>
      <c r="BA2569" s="116">
        <v>42318</v>
      </c>
      <c r="BB2569" s="1">
        <v>0.95679999999999998</v>
      </c>
      <c r="BD2569" s="2">
        <v>42312</v>
      </c>
      <c r="BE2569" s="1">
        <v>-2.1000000000000001E-2</v>
      </c>
      <c r="BG2569" s="2">
        <v>42461</v>
      </c>
      <c r="BH2569" s="1">
        <v>1.79</v>
      </c>
      <c r="BJ2569" s="2">
        <v>42461</v>
      </c>
      <c r="BK2569" s="1">
        <v>1.24</v>
      </c>
      <c r="BM2569" s="2">
        <v>42319</v>
      </c>
      <c r="BN2569" s="1">
        <v>0.246</v>
      </c>
    </row>
    <row r="2570" spans="2:66">
      <c r="B2570" s="2">
        <v>42846</v>
      </c>
      <c r="C2570" s="1">
        <v>1.42</v>
      </c>
      <c r="E2570" s="2">
        <v>42318</v>
      </c>
      <c r="F2570" s="1">
        <v>1.552</v>
      </c>
      <c r="H2570" s="2">
        <v>42338</v>
      </c>
      <c r="I2570" s="1">
        <v>1.7850000000000001</v>
      </c>
      <c r="K2570" s="2">
        <v>42334</v>
      </c>
      <c r="L2570" s="1">
        <v>2.2370000000000001</v>
      </c>
      <c r="N2570" s="2">
        <v>42342</v>
      </c>
      <c r="O2570" s="1">
        <v>2.0070000000000001</v>
      </c>
      <c r="Q2570" s="2">
        <v>42353</v>
      </c>
      <c r="R2570" s="1">
        <v>2.0125000000000002</v>
      </c>
      <c r="T2570" s="2">
        <v>42359</v>
      </c>
      <c r="U2570" s="1">
        <v>1.75</v>
      </c>
      <c r="W2570" s="2">
        <v>42356</v>
      </c>
      <c r="X2570" s="1">
        <v>1.6724999999999999</v>
      </c>
      <c r="Z2570" s="2">
        <v>42346</v>
      </c>
      <c r="AA2570" s="1">
        <v>1.675</v>
      </c>
      <c r="AC2570" s="2">
        <v>42347</v>
      </c>
      <c r="AD2570" s="1">
        <v>1.6324999999999998</v>
      </c>
      <c r="AF2570" s="2">
        <v>42790</v>
      </c>
      <c r="AG2570" s="1">
        <v>1.054</v>
      </c>
      <c r="AI2570" s="2">
        <v>42320</v>
      </c>
      <c r="AJ2570" s="1">
        <v>2.6337999999999999</v>
      </c>
      <c r="AL2570" s="2">
        <v>42321</v>
      </c>
      <c r="AM2570" s="1">
        <v>2.1284999999999998</v>
      </c>
      <c r="AO2570" s="2">
        <v>42319</v>
      </c>
      <c r="AP2570" s="1">
        <v>0.97299999999999998</v>
      </c>
      <c r="AR2570" s="2">
        <v>42312</v>
      </c>
      <c r="AS2570" s="1">
        <v>0.58399999999999996</v>
      </c>
      <c r="AU2570" s="2">
        <v>42319</v>
      </c>
      <c r="AV2570" s="1">
        <v>1.623</v>
      </c>
      <c r="AX2570" s="2">
        <v>42318</v>
      </c>
      <c r="AY2570" s="1">
        <v>1.5617999999999999</v>
      </c>
      <c r="BA2570" s="116">
        <v>42319</v>
      </c>
      <c r="BB2570" s="1">
        <v>0.94210000000000005</v>
      </c>
      <c r="BD2570" s="2">
        <v>42313</v>
      </c>
      <c r="BE2570" s="1">
        <v>-3.2000000000000001E-2</v>
      </c>
      <c r="BG2570" s="2">
        <v>42464</v>
      </c>
      <c r="BH2570" s="1">
        <v>1.78</v>
      </c>
      <c r="BJ2570" s="2">
        <v>42464</v>
      </c>
      <c r="BK2570" s="1">
        <v>1.22</v>
      </c>
      <c r="BM2570" s="2">
        <v>42320</v>
      </c>
      <c r="BN2570" s="1">
        <v>0.25219999999999998</v>
      </c>
    </row>
    <row r="2571" spans="2:66">
      <c r="B2571" s="2">
        <v>42849</v>
      </c>
      <c r="C2571" s="1">
        <v>1.42</v>
      </c>
      <c r="E2571" s="2">
        <v>42319</v>
      </c>
      <c r="F2571" s="1">
        <v>1.552</v>
      </c>
      <c r="H2571" s="2">
        <v>42339</v>
      </c>
      <c r="I2571" s="1">
        <v>1.77</v>
      </c>
      <c r="K2571" s="2">
        <v>42335</v>
      </c>
      <c r="L2571" s="1">
        <v>2.2669999999999999</v>
      </c>
      <c r="N2571" s="2">
        <v>42345</v>
      </c>
      <c r="O2571" s="1">
        <v>2</v>
      </c>
      <c r="Q2571" s="2">
        <v>42354</v>
      </c>
      <c r="R2571" s="1">
        <v>2.0249999999999999</v>
      </c>
      <c r="T2571" s="2">
        <v>42360</v>
      </c>
      <c r="U2571" s="1">
        <v>1.7549999999999999</v>
      </c>
      <c r="W2571" s="2">
        <v>42359</v>
      </c>
      <c r="X2571" s="1">
        <v>1.655</v>
      </c>
      <c r="Z2571" s="2">
        <v>42347</v>
      </c>
      <c r="AA2571" s="1">
        <v>1.6675</v>
      </c>
      <c r="AC2571" s="2">
        <v>42348</v>
      </c>
      <c r="AD2571" s="1">
        <v>1.6274999999999999</v>
      </c>
      <c r="AF2571" s="2">
        <v>42793</v>
      </c>
      <c r="AG2571" s="1">
        <v>1.0545599999999999</v>
      </c>
      <c r="AI2571" s="2">
        <v>42321</v>
      </c>
      <c r="AJ2571" s="1">
        <v>2.5990000000000002</v>
      </c>
      <c r="AL2571" s="2">
        <v>42324</v>
      </c>
      <c r="AM2571" s="1">
        <v>2.1303000000000001</v>
      </c>
      <c r="AO2571" s="2">
        <v>42320</v>
      </c>
      <c r="AP2571" s="1">
        <v>0.96150000000000002</v>
      </c>
      <c r="AR2571" s="2">
        <v>42313</v>
      </c>
      <c r="AS2571" s="1">
        <v>0.58199999999999996</v>
      </c>
      <c r="AU2571" s="2">
        <v>42320</v>
      </c>
      <c r="AV2571" s="1">
        <v>1.6139999999999999</v>
      </c>
      <c r="AX2571" s="2">
        <v>42319</v>
      </c>
      <c r="AY2571" s="1">
        <v>1.5461</v>
      </c>
      <c r="BA2571" s="116">
        <v>42320</v>
      </c>
      <c r="BB2571" s="1">
        <v>0.94899999999999995</v>
      </c>
      <c r="BD2571" s="2">
        <v>42314</v>
      </c>
      <c r="BE2571" s="1">
        <v>-4.0000000000000001E-3</v>
      </c>
      <c r="BG2571" s="2">
        <v>42465</v>
      </c>
      <c r="BH2571" s="1">
        <v>1.73</v>
      </c>
      <c r="BJ2571" s="2">
        <v>42465</v>
      </c>
      <c r="BK2571" s="1">
        <v>1.17</v>
      </c>
      <c r="BM2571" s="2">
        <v>42321</v>
      </c>
      <c r="BN2571" s="1">
        <v>0.22720000000000001</v>
      </c>
    </row>
    <row r="2572" spans="2:66">
      <c r="B2572" s="2">
        <v>42850</v>
      </c>
      <c r="C2572" s="1">
        <v>1.42</v>
      </c>
      <c r="E2572" s="2">
        <v>42320</v>
      </c>
      <c r="F2572" s="1">
        <v>1.552</v>
      </c>
      <c r="H2572" s="2">
        <v>42340</v>
      </c>
      <c r="I2572" s="1">
        <v>1.7610000000000001</v>
      </c>
      <c r="K2572" s="2">
        <v>42338</v>
      </c>
      <c r="L2572" s="1">
        <v>2.2469999999999999</v>
      </c>
      <c r="N2572" s="2">
        <v>42346</v>
      </c>
      <c r="O2572" s="1">
        <v>1.94</v>
      </c>
      <c r="Q2572" s="2">
        <v>42355</v>
      </c>
      <c r="R2572" s="1">
        <v>1.9875</v>
      </c>
      <c r="T2572" s="2">
        <v>42361</v>
      </c>
      <c r="U2572" s="1">
        <v>1.75</v>
      </c>
      <c r="W2572" s="2">
        <v>42360</v>
      </c>
      <c r="X2572" s="1">
        <v>1.6600000000000001</v>
      </c>
      <c r="Z2572" s="2">
        <v>42348</v>
      </c>
      <c r="AA2572" s="1">
        <v>1.6575</v>
      </c>
      <c r="AC2572" s="2">
        <v>42349</v>
      </c>
      <c r="AD2572" s="1">
        <v>1.63</v>
      </c>
      <c r="AF2572" s="2">
        <v>42794</v>
      </c>
      <c r="AG2572" s="1">
        <v>1.0640000000000001</v>
      </c>
      <c r="AI2572" s="2">
        <v>42324</v>
      </c>
      <c r="AJ2572" s="1">
        <v>2.5979999999999999</v>
      </c>
      <c r="AL2572" s="2">
        <v>42325</v>
      </c>
      <c r="AM2572" s="1">
        <v>2.1135000000000002</v>
      </c>
      <c r="AO2572" s="2">
        <v>42321</v>
      </c>
      <c r="AP2572" s="1">
        <v>0.92249999999999999</v>
      </c>
      <c r="AR2572" s="2">
        <v>42314</v>
      </c>
      <c r="AS2572" s="1">
        <v>0.626</v>
      </c>
      <c r="AU2572" s="2">
        <v>42321</v>
      </c>
      <c r="AV2572" s="1">
        <v>1.5724</v>
      </c>
      <c r="AX2572" s="2">
        <v>42320</v>
      </c>
      <c r="AY2572" s="1">
        <v>1.5430000000000001</v>
      </c>
      <c r="BA2572" s="116">
        <v>42321</v>
      </c>
      <c r="BB2572" s="1">
        <v>0.91</v>
      </c>
      <c r="BD2572" s="2">
        <v>42317</v>
      </c>
      <c r="BE2572" s="1">
        <v>-5.2999999999999999E-2</v>
      </c>
      <c r="BG2572" s="2">
        <v>42466</v>
      </c>
      <c r="BH2572" s="1">
        <v>1.76</v>
      </c>
      <c r="BJ2572" s="2">
        <v>42466</v>
      </c>
      <c r="BK2572" s="1">
        <v>1.2</v>
      </c>
      <c r="BM2572" s="2">
        <v>42324</v>
      </c>
      <c r="BN2572" s="1">
        <v>0.23599999999999999</v>
      </c>
    </row>
    <row r="2573" spans="2:66">
      <c r="B2573" s="2">
        <v>42851</v>
      </c>
      <c r="C2573" s="1">
        <v>1.41</v>
      </c>
      <c r="E2573" s="2">
        <v>42321</v>
      </c>
      <c r="F2573" s="1">
        <v>1.552</v>
      </c>
      <c r="H2573" s="2">
        <v>42341</v>
      </c>
      <c r="I2573" s="1">
        <v>1.754</v>
      </c>
      <c r="K2573" s="2">
        <v>42339</v>
      </c>
      <c r="L2573" s="1">
        <v>2.2749999999999999</v>
      </c>
      <c r="N2573" s="2">
        <v>42347</v>
      </c>
      <c r="O2573" s="1">
        <v>1.9350000000000001</v>
      </c>
      <c r="Q2573" s="2">
        <v>42356</v>
      </c>
      <c r="R2573" s="1">
        <v>1.9550000000000001</v>
      </c>
      <c r="T2573" s="2">
        <v>42362</v>
      </c>
      <c r="U2573" s="1">
        <v>1.74</v>
      </c>
      <c r="W2573" s="2">
        <v>42361</v>
      </c>
      <c r="X2573" s="1">
        <v>1.6524999999999999</v>
      </c>
      <c r="Z2573" s="2">
        <v>42349</v>
      </c>
      <c r="AA2573" s="1">
        <v>1.6600000000000001</v>
      </c>
      <c r="AC2573" s="2">
        <v>42352</v>
      </c>
      <c r="AD2573" s="1">
        <v>1.63</v>
      </c>
      <c r="AF2573" s="2">
        <v>42795</v>
      </c>
      <c r="AG2573" s="1">
        <v>1.0927800000000001</v>
      </c>
      <c r="AI2573" s="2">
        <v>42325</v>
      </c>
      <c r="AJ2573" s="1">
        <v>2.5775000000000001</v>
      </c>
      <c r="AL2573" s="2">
        <v>42326</v>
      </c>
      <c r="AM2573" s="1">
        <v>2.11</v>
      </c>
      <c r="AO2573" s="2">
        <v>42324</v>
      </c>
      <c r="AP2573" s="1">
        <v>0.92549999999999999</v>
      </c>
      <c r="AR2573" s="2">
        <v>42317</v>
      </c>
      <c r="AS2573" s="1">
        <v>0.63100000000000001</v>
      </c>
      <c r="AU2573" s="2">
        <v>42324</v>
      </c>
      <c r="AV2573" s="1">
        <v>1.5768</v>
      </c>
      <c r="AX2573" s="2">
        <v>42321</v>
      </c>
      <c r="AY2573" s="1">
        <v>1.5009999999999999</v>
      </c>
      <c r="BA2573" s="116">
        <v>42324</v>
      </c>
      <c r="BB2573" s="1">
        <v>0.90580000000000005</v>
      </c>
      <c r="BD2573" s="2">
        <v>42318</v>
      </c>
      <c r="BE2573" s="1">
        <v>-6.6000000000000003E-2</v>
      </c>
      <c r="BG2573" s="2">
        <v>42467</v>
      </c>
      <c r="BH2573" s="1">
        <v>1.7</v>
      </c>
      <c r="BJ2573" s="2">
        <v>42467</v>
      </c>
      <c r="BK2573" s="1">
        <v>1.1400000000000001</v>
      </c>
      <c r="BM2573" s="2">
        <v>42325</v>
      </c>
      <c r="BN2573" s="1">
        <v>0.20449999999999999</v>
      </c>
    </row>
    <row r="2574" spans="2:66">
      <c r="B2574" s="2">
        <v>42852</v>
      </c>
      <c r="C2574" s="1">
        <v>1.41</v>
      </c>
      <c r="E2574" s="2">
        <v>42324</v>
      </c>
      <c r="F2574" s="1">
        <v>1.5489999999999999</v>
      </c>
      <c r="H2574" s="2">
        <v>42342</v>
      </c>
      <c r="I2574" s="1">
        <v>1.7829999999999999</v>
      </c>
      <c r="K2574" s="2">
        <v>42340</v>
      </c>
      <c r="L2574" s="1">
        <v>2.2560000000000002</v>
      </c>
      <c r="N2574" s="2">
        <v>42348</v>
      </c>
      <c r="O2574" s="1">
        <v>1.9220000000000002</v>
      </c>
      <c r="Q2574" s="2">
        <v>42359</v>
      </c>
      <c r="R2574" s="1">
        <v>1.9375</v>
      </c>
      <c r="T2574" s="2">
        <v>42366</v>
      </c>
      <c r="U2574" s="1">
        <v>1.74</v>
      </c>
      <c r="W2574" s="2">
        <v>42362</v>
      </c>
      <c r="X2574" s="1">
        <v>1.6475</v>
      </c>
      <c r="Z2574" s="2">
        <v>42352</v>
      </c>
      <c r="AA2574" s="1">
        <v>1.655</v>
      </c>
      <c r="AC2574" s="2">
        <v>42353</v>
      </c>
      <c r="AD2574" s="1">
        <v>1.6274999999999999</v>
      </c>
      <c r="AF2574" s="2">
        <v>42796</v>
      </c>
      <c r="AG2574" s="1">
        <v>1.1000000000000001</v>
      </c>
      <c r="AI2574" s="2">
        <v>42326</v>
      </c>
      <c r="AJ2574" s="1">
        <v>2.5585</v>
      </c>
      <c r="AL2574" s="2">
        <v>42327</v>
      </c>
      <c r="AM2574" s="1">
        <v>2.0619999999999998</v>
      </c>
      <c r="AO2574" s="2">
        <v>42325</v>
      </c>
      <c r="AP2574" s="1">
        <v>0.92749999999999999</v>
      </c>
      <c r="AR2574" s="2">
        <v>42318</v>
      </c>
      <c r="AS2574" s="1">
        <v>0.626</v>
      </c>
      <c r="AU2574" s="2">
        <v>42325</v>
      </c>
      <c r="AV2574" s="1">
        <v>1.5467</v>
      </c>
      <c r="AX2574" s="2">
        <v>42324</v>
      </c>
      <c r="AY2574" s="1">
        <v>1.5047999999999999</v>
      </c>
      <c r="BA2574" s="116">
        <v>42325</v>
      </c>
      <c r="BB2574" s="1">
        <v>0.876</v>
      </c>
      <c r="BD2574" s="2">
        <v>42319</v>
      </c>
      <c r="BE2574" s="1">
        <v>-6.4000000000000001E-2</v>
      </c>
      <c r="BG2574" s="2">
        <v>42468</v>
      </c>
      <c r="BH2574" s="1">
        <v>1.72</v>
      </c>
      <c r="BJ2574" s="2">
        <v>42468</v>
      </c>
      <c r="BK2574" s="1">
        <v>1.1599999999999999</v>
      </c>
      <c r="BM2574" s="2">
        <v>42326</v>
      </c>
      <c r="BN2574" s="1">
        <v>0.21629999999999999</v>
      </c>
    </row>
    <row r="2575" spans="2:66">
      <c r="B2575" s="2">
        <v>42853</v>
      </c>
      <c r="C2575" s="1">
        <v>1.41</v>
      </c>
      <c r="E2575" s="2">
        <v>42325</v>
      </c>
      <c r="F2575" s="1">
        <v>1.546</v>
      </c>
      <c r="H2575" s="2">
        <v>42345</v>
      </c>
      <c r="I2575" s="1">
        <v>1.7869999999999999</v>
      </c>
      <c r="K2575" s="2">
        <v>42341</v>
      </c>
      <c r="L2575" s="1">
        <v>2.2650000000000001</v>
      </c>
      <c r="N2575" s="2">
        <v>42349</v>
      </c>
      <c r="O2575" s="1">
        <v>1.9419999999999999</v>
      </c>
      <c r="Q2575" s="2">
        <v>42360</v>
      </c>
      <c r="R2575" s="1">
        <v>1.9449999999999998</v>
      </c>
      <c r="T2575" s="2">
        <v>42367</v>
      </c>
      <c r="U2575" s="1">
        <v>1.7225000000000001</v>
      </c>
      <c r="W2575" s="2">
        <v>42366</v>
      </c>
      <c r="X2575" s="1">
        <v>1.6524999999999999</v>
      </c>
      <c r="Z2575" s="2">
        <v>42353</v>
      </c>
      <c r="AA2575" s="1">
        <v>1.6524999999999999</v>
      </c>
      <c r="AC2575" s="2">
        <v>42354</v>
      </c>
      <c r="AD2575" s="1">
        <v>1.6324999999999998</v>
      </c>
      <c r="AF2575" s="2">
        <v>42797</v>
      </c>
      <c r="AG2575" s="1">
        <v>1.1016699999999999</v>
      </c>
      <c r="AI2575" s="2">
        <v>42327</v>
      </c>
      <c r="AJ2575" s="1">
        <v>2.5084999999999997</v>
      </c>
      <c r="AL2575" s="2">
        <v>42328</v>
      </c>
      <c r="AM2575" s="1">
        <v>2.073</v>
      </c>
      <c r="AO2575" s="2">
        <v>42326</v>
      </c>
      <c r="AP2575" s="1">
        <v>0.94350000000000001</v>
      </c>
      <c r="AR2575" s="2">
        <v>42319</v>
      </c>
      <c r="AS2575" s="1">
        <v>0.63400000000000001</v>
      </c>
      <c r="AU2575" s="2">
        <v>42326</v>
      </c>
      <c r="AV2575" s="1">
        <v>1.5173999999999999</v>
      </c>
      <c r="AX2575" s="2">
        <v>42325</v>
      </c>
      <c r="AY2575" s="1">
        <v>1.4729999999999999</v>
      </c>
      <c r="BA2575" s="116">
        <v>42326</v>
      </c>
      <c r="BB2575" s="1">
        <v>0.86799999999999999</v>
      </c>
      <c r="BD2575" s="2">
        <v>42320</v>
      </c>
      <c r="BE2575" s="1">
        <v>-6.0999999999999999E-2</v>
      </c>
      <c r="BG2575" s="2">
        <v>42471</v>
      </c>
      <c r="BH2575" s="1">
        <v>1.73</v>
      </c>
      <c r="BJ2575" s="2">
        <v>42471</v>
      </c>
      <c r="BK2575" s="1">
        <v>1.1599999999999999</v>
      </c>
      <c r="BM2575" s="2">
        <v>42327</v>
      </c>
      <c r="BN2575" s="1">
        <v>0.2</v>
      </c>
    </row>
    <row r="2576" spans="2:66">
      <c r="B2576" s="2">
        <v>42857</v>
      </c>
      <c r="C2576" s="1">
        <v>1.41</v>
      </c>
      <c r="E2576" s="2">
        <v>42326</v>
      </c>
      <c r="F2576" s="1">
        <v>1.546</v>
      </c>
      <c r="H2576" s="2">
        <v>42346</v>
      </c>
      <c r="I2576" s="1">
        <v>1.762</v>
      </c>
      <c r="K2576" s="2">
        <v>42342</v>
      </c>
      <c r="L2576" s="1">
        <v>2.2999999999999998</v>
      </c>
      <c r="N2576" s="2">
        <v>42352</v>
      </c>
      <c r="O2576" s="1">
        <v>1.9300000000000002</v>
      </c>
      <c r="Q2576" s="2">
        <v>42361</v>
      </c>
      <c r="R2576" s="1">
        <v>1.9475</v>
      </c>
      <c r="T2576" s="2">
        <v>42368</v>
      </c>
      <c r="U2576" s="1">
        <v>1.7349999999999999</v>
      </c>
      <c r="W2576" s="2">
        <v>42367</v>
      </c>
      <c r="X2576" s="1">
        <v>1.635</v>
      </c>
      <c r="Z2576" s="2">
        <v>42354</v>
      </c>
      <c r="AA2576" s="1">
        <v>1.6600000000000001</v>
      </c>
      <c r="AC2576" s="2">
        <v>42355</v>
      </c>
      <c r="AD2576" s="1">
        <v>1.6274999999999999</v>
      </c>
      <c r="AF2576" s="2">
        <v>42800</v>
      </c>
      <c r="AG2576" s="1">
        <v>1.10622</v>
      </c>
      <c r="AI2576" s="2">
        <v>42328</v>
      </c>
      <c r="AJ2576" s="1">
        <v>2.5089999999999999</v>
      </c>
      <c r="AL2576" s="2">
        <v>42331</v>
      </c>
      <c r="AM2576" s="1">
        <v>2.0777999999999999</v>
      </c>
      <c r="AO2576" s="2">
        <v>42327</v>
      </c>
      <c r="AP2576" s="1">
        <v>0.9375</v>
      </c>
      <c r="AR2576" s="2">
        <v>42320</v>
      </c>
      <c r="AS2576" s="1">
        <v>0.63200000000000001</v>
      </c>
      <c r="AU2576" s="2">
        <v>42327</v>
      </c>
      <c r="AV2576" s="1">
        <v>1.4828000000000001</v>
      </c>
      <c r="AX2576" s="2">
        <v>42326</v>
      </c>
      <c r="AY2576" s="1">
        <v>1.4500999999999999</v>
      </c>
      <c r="BA2576" s="116">
        <v>42327</v>
      </c>
      <c r="BB2576" s="1">
        <v>0.85009999999999997</v>
      </c>
      <c r="BD2576" s="2">
        <v>42321</v>
      </c>
      <c r="BE2576" s="1">
        <v>-7.4999999999999997E-2</v>
      </c>
      <c r="BG2576" s="2">
        <v>42472</v>
      </c>
      <c r="BH2576" s="1">
        <v>1.79</v>
      </c>
      <c r="BJ2576" s="2">
        <v>42472</v>
      </c>
      <c r="BK2576" s="1">
        <v>1.22</v>
      </c>
      <c r="BM2576" s="2">
        <v>42328</v>
      </c>
      <c r="BN2576" s="1">
        <v>0.1779</v>
      </c>
    </row>
    <row r="2577" spans="2:66">
      <c r="B2577" s="2">
        <v>42859</v>
      </c>
      <c r="C2577" s="1">
        <v>1.41</v>
      </c>
      <c r="E2577" s="2">
        <v>42327</v>
      </c>
      <c r="F2577" s="1">
        <v>1.546</v>
      </c>
      <c r="H2577" s="2">
        <v>42347</v>
      </c>
      <c r="I2577" s="1">
        <v>1.7610000000000001</v>
      </c>
      <c r="K2577" s="2">
        <v>42345</v>
      </c>
      <c r="L2577" s="1">
        <v>2.2999999999999998</v>
      </c>
      <c r="N2577" s="2">
        <v>42353</v>
      </c>
      <c r="O2577" s="1">
        <v>1.917</v>
      </c>
      <c r="Q2577" s="2">
        <v>42362</v>
      </c>
      <c r="R2577" s="1">
        <v>1.9375</v>
      </c>
      <c r="T2577" s="2">
        <v>42369</v>
      </c>
      <c r="U2577" s="1">
        <v>1.7324999999999999</v>
      </c>
      <c r="W2577" s="2">
        <v>42368</v>
      </c>
      <c r="X2577" s="1">
        <v>1.645</v>
      </c>
      <c r="Z2577" s="2">
        <v>42355</v>
      </c>
      <c r="AA2577" s="1">
        <v>1.645</v>
      </c>
      <c r="AC2577" s="2">
        <v>42356</v>
      </c>
      <c r="AD2577" s="1">
        <v>1.6175000000000002</v>
      </c>
      <c r="AF2577" s="2">
        <v>42801</v>
      </c>
      <c r="AG2577" s="1">
        <v>1.10622</v>
      </c>
      <c r="AI2577" s="2">
        <v>42331</v>
      </c>
      <c r="AJ2577" s="1">
        <v>2.5089999999999999</v>
      </c>
      <c r="AL2577" s="2">
        <v>42332</v>
      </c>
      <c r="AM2577" s="1">
        <v>2.0855000000000001</v>
      </c>
      <c r="AO2577" s="2">
        <v>42328</v>
      </c>
      <c r="AP2577" s="1">
        <v>0.94650000000000001</v>
      </c>
      <c r="AR2577" s="2">
        <v>42321</v>
      </c>
      <c r="AS2577" s="1">
        <v>0.61299999999999999</v>
      </c>
      <c r="AU2577" s="2">
        <v>42328</v>
      </c>
      <c r="AV2577" s="1">
        <v>1.4537</v>
      </c>
      <c r="AX2577" s="2">
        <v>42327</v>
      </c>
      <c r="AY2577" s="1">
        <v>1.419</v>
      </c>
      <c r="BA2577" s="116">
        <v>42328</v>
      </c>
      <c r="BB2577" s="1">
        <v>0.83099999999999996</v>
      </c>
      <c r="BD2577" s="2">
        <v>42324</v>
      </c>
      <c r="BE2577" s="1">
        <v>-6.9000000000000006E-2</v>
      </c>
      <c r="BG2577" s="2">
        <v>42473</v>
      </c>
      <c r="BH2577" s="1">
        <v>1.77</v>
      </c>
      <c r="BJ2577" s="2">
        <v>42473</v>
      </c>
      <c r="BK2577" s="1">
        <v>1.22</v>
      </c>
      <c r="BM2577" s="2">
        <v>42331</v>
      </c>
      <c r="BN2577" s="1">
        <v>0.1681</v>
      </c>
    </row>
    <row r="2578" spans="2:66">
      <c r="B2578" s="2">
        <v>42863</v>
      </c>
      <c r="C2578" s="1">
        <v>1.41</v>
      </c>
      <c r="E2578" s="2">
        <v>42328</v>
      </c>
      <c r="F2578" s="1">
        <v>1.5550000000000002</v>
      </c>
      <c r="H2578" s="2">
        <v>42348</v>
      </c>
      <c r="I2578" s="1">
        <v>1.7450000000000001</v>
      </c>
      <c r="K2578" s="2">
        <v>42346</v>
      </c>
      <c r="L2578" s="1">
        <v>2.226</v>
      </c>
      <c r="N2578" s="2">
        <v>42354</v>
      </c>
      <c r="O2578" s="1">
        <v>1.9350000000000001</v>
      </c>
      <c r="Q2578" s="2">
        <v>42366</v>
      </c>
      <c r="R2578" s="1">
        <v>1.94</v>
      </c>
      <c r="T2578" s="2">
        <v>42373</v>
      </c>
      <c r="U2578" s="1">
        <v>1.7025000000000001</v>
      </c>
      <c r="W2578" s="2">
        <v>42369</v>
      </c>
      <c r="X2578" s="1">
        <v>1.6400000000000001</v>
      </c>
      <c r="Z2578" s="2">
        <v>42356</v>
      </c>
      <c r="AA2578" s="1">
        <v>1.635</v>
      </c>
      <c r="AC2578" s="2">
        <v>42359</v>
      </c>
      <c r="AD2578" s="1">
        <v>1.6025</v>
      </c>
      <c r="AF2578" s="2">
        <v>42802</v>
      </c>
      <c r="AG2578" s="1">
        <v>1.109</v>
      </c>
      <c r="AI2578" s="2">
        <v>42332</v>
      </c>
      <c r="AJ2578" s="1">
        <v>2.528</v>
      </c>
      <c r="AL2578" s="2">
        <v>42333</v>
      </c>
      <c r="AM2578" s="1">
        <v>2.0775000000000001</v>
      </c>
      <c r="AO2578" s="2">
        <v>42331</v>
      </c>
      <c r="AP2578" s="1">
        <v>0.97350000000000003</v>
      </c>
      <c r="AR2578" s="2">
        <v>42324</v>
      </c>
      <c r="AS2578" s="1">
        <v>0.61099999999999999</v>
      </c>
      <c r="AU2578" s="2">
        <v>42331</v>
      </c>
      <c r="AV2578" s="1">
        <v>1.464</v>
      </c>
      <c r="AX2578" s="2">
        <v>42328</v>
      </c>
      <c r="AY2578" s="1">
        <v>1.3966000000000001</v>
      </c>
      <c r="BA2578" s="116">
        <v>42331</v>
      </c>
      <c r="BB2578" s="1">
        <v>0.84</v>
      </c>
      <c r="BD2578" s="2">
        <v>42325</v>
      </c>
      <c r="BE2578" s="1">
        <v>-9.2999999999999999E-2</v>
      </c>
      <c r="BG2578" s="2">
        <v>42474</v>
      </c>
      <c r="BH2578" s="1">
        <v>1.8</v>
      </c>
      <c r="BJ2578" s="2">
        <v>42474</v>
      </c>
      <c r="BK2578" s="1">
        <v>1.26</v>
      </c>
      <c r="BM2578" s="2">
        <v>42332</v>
      </c>
      <c r="BN2578" s="1">
        <v>0.19270000000000001</v>
      </c>
    </row>
    <row r="2579" spans="2:66">
      <c r="B2579" s="2">
        <v>42865</v>
      </c>
      <c r="C2579" s="1">
        <v>1.41</v>
      </c>
      <c r="E2579" s="2">
        <v>42331</v>
      </c>
      <c r="F2579" s="1">
        <v>1.5609999999999999</v>
      </c>
      <c r="H2579" s="2">
        <v>42349</v>
      </c>
      <c r="I2579" s="1">
        <v>1.7450000000000001</v>
      </c>
      <c r="K2579" s="2">
        <v>42347</v>
      </c>
      <c r="L2579" s="1">
        <v>2.2069999999999999</v>
      </c>
      <c r="N2579" s="2">
        <v>42355</v>
      </c>
      <c r="O2579" s="1">
        <v>1.895</v>
      </c>
      <c r="Q2579" s="2">
        <v>42367</v>
      </c>
      <c r="R2579" s="1">
        <v>1.92</v>
      </c>
      <c r="T2579" s="2">
        <v>42374</v>
      </c>
      <c r="U2579" s="1">
        <v>1.7175</v>
      </c>
      <c r="W2579" s="2">
        <v>42373</v>
      </c>
      <c r="X2579" s="1">
        <v>1.6099999999999999</v>
      </c>
      <c r="Z2579" s="2">
        <v>42359</v>
      </c>
      <c r="AA2579" s="1">
        <v>1.615</v>
      </c>
      <c r="AC2579" s="2">
        <v>42360</v>
      </c>
      <c r="AD2579" s="1">
        <v>1.605</v>
      </c>
      <c r="AF2579" s="2">
        <v>42803</v>
      </c>
      <c r="AG2579" s="1">
        <v>1.1195599999999999</v>
      </c>
      <c r="AI2579" s="2">
        <v>42333</v>
      </c>
      <c r="AJ2579" s="1">
        <v>2.52</v>
      </c>
      <c r="AL2579" s="2">
        <v>42334</v>
      </c>
      <c r="AM2579" s="1">
        <v>2.0830000000000002</v>
      </c>
      <c r="AO2579" s="2">
        <v>42332</v>
      </c>
      <c r="AP2579" s="1">
        <v>0.97350000000000003</v>
      </c>
      <c r="AR2579" s="2">
        <v>42325</v>
      </c>
      <c r="AS2579" s="1">
        <v>0.62</v>
      </c>
      <c r="AU2579" s="2">
        <v>42332</v>
      </c>
      <c r="AV2579" s="1">
        <v>1.4744999999999999</v>
      </c>
      <c r="AX2579" s="2">
        <v>42331</v>
      </c>
      <c r="AY2579" s="1">
        <v>1.413</v>
      </c>
      <c r="BA2579" s="116">
        <v>42332</v>
      </c>
      <c r="BB2579" s="1">
        <v>0.84619999999999995</v>
      </c>
      <c r="BD2579" s="2">
        <v>42326</v>
      </c>
      <c r="BE2579" s="1">
        <v>-7.8E-2</v>
      </c>
      <c r="BG2579" s="2">
        <v>42475</v>
      </c>
      <c r="BH2579" s="1">
        <v>1.76</v>
      </c>
      <c r="BJ2579" s="2">
        <v>42475</v>
      </c>
      <c r="BK2579" s="1">
        <v>1.22</v>
      </c>
      <c r="BM2579" s="2">
        <v>42333</v>
      </c>
      <c r="BN2579" s="1">
        <v>0.16700000000000001</v>
      </c>
    </row>
    <row r="2580" spans="2:66">
      <c r="B2580" s="2">
        <v>42866</v>
      </c>
      <c r="C2580" s="1">
        <v>1.4</v>
      </c>
      <c r="E2580" s="2">
        <v>42332</v>
      </c>
      <c r="F2580" s="1">
        <v>1.573</v>
      </c>
      <c r="H2580" s="2">
        <v>42352</v>
      </c>
      <c r="I2580" s="1">
        <v>1.732</v>
      </c>
      <c r="K2580" s="2">
        <v>42348</v>
      </c>
      <c r="L2580" s="1">
        <v>2.2200000000000002</v>
      </c>
      <c r="N2580" s="2">
        <v>42356</v>
      </c>
      <c r="O2580" s="1">
        <v>1.855</v>
      </c>
      <c r="Q2580" s="2">
        <v>42368</v>
      </c>
      <c r="R2580" s="1">
        <v>1.9325000000000001</v>
      </c>
      <c r="T2580" s="2">
        <v>42375</v>
      </c>
      <c r="U2580" s="1">
        <v>1.71</v>
      </c>
      <c r="W2580" s="2">
        <v>42374</v>
      </c>
      <c r="X2580" s="1">
        <v>1.6175000000000002</v>
      </c>
      <c r="Z2580" s="2">
        <v>42360</v>
      </c>
      <c r="AA2580" s="1">
        <v>1.6175000000000002</v>
      </c>
      <c r="AC2580" s="2">
        <v>42361</v>
      </c>
      <c r="AD2580" s="1">
        <v>1.6</v>
      </c>
      <c r="AF2580" s="2">
        <v>42804</v>
      </c>
      <c r="AG2580" s="1">
        <v>1.1212200000000001</v>
      </c>
      <c r="AI2580" s="2">
        <v>42334</v>
      </c>
      <c r="AJ2580" s="1">
        <v>2.524</v>
      </c>
      <c r="AL2580" s="2">
        <v>42335</v>
      </c>
      <c r="AM2580" s="1">
        <v>2.0640000000000001</v>
      </c>
      <c r="AO2580" s="2">
        <v>42333</v>
      </c>
      <c r="AP2580" s="1">
        <v>0.97350000000000003</v>
      </c>
      <c r="AR2580" s="2">
        <v>42326</v>
      </c>
      <c r="AS2580" s="1">
        <v>0.62649999999999995</v>
      </c>
      <c r="AU2580" s="2">
        <v>42333</v>
      </c>
      <c r="AV2580" s="1">
        <v>1.4732000000000001</v>
      </c>
      <c r="AX2580" s="2">
        <v>42332</v>
      </c>
      <c r="AY2580" s="1">
        <v>1.4217</v>
      </c>
      <c r="BA2580" s="116">
        <v>42333</v>
      </c>
      <c r="BB2580" s="1">
        <v>0.82820000000000005</v>
      </c>
      <c r="BD2580" s="2">
        <v>42327</v>
      </c>
      <c r="BE2580" s="1">
        <v>-8.4000000000000005E-2</v>
      </c>
      <c r="BG2580" s="2">
        <v>42478</v>
      </c>
      <c r="BH2580" s="1">
        <v>1.78</v>
      </c>
      <c r="BJ2580" s="2">
        <v>42478</v>
      </c>
      <c r="BK2580" s="1">
        <v>1.24</v>
      </c>
      <c r="BM2580" s="2">
        <v>42334</v>
      </c>
      <c r="BN2580" s="1">
        <v>0.16619999999999999</v>
      </c>
    </row>
    <row r="2581" spans="2:66">
      <c r="B2581" s="2">
        <v>42867</v>
      </c>
      <c r="C2581" s="1">
        <v>1.4</v>
      </c>
      <c r="E2581" s="2">
        <v>42333</v>
      </c>
      <c r="F2581" s="1">
        <v>1.591</v>
      </c>
      <c r="H2581" s="2">
        <v>42353</v>
      </c>
      <c r="I2581" s="1">
        <v>1.73</v>
      </c>
      <c r="K2581" s="2">
        <v>42349</v>
      </c>
      <c r="L2581" s="1">
        <v>2.2429999999999999</v>
      </c>
      <c r="N2581" s="2">
        <v>42359</v>
      </c>
      <c r="O2581" s="1">
        <v>1.827</v>
      </c>
      <c r="Q2581" s="2">
        <v>42369</v>
      </c>
      <c r="R2581" s="1">
        <v>1.9325000000000001</v>
      </c>
      <c r="T2581" s="2">
        <v>42376</v>
      </c>
      <c r="U2581" s="1">
        <v>1.6975</v>
      </c>
      <c r="W2581" s="2">
        <v>42375</v>
      </c>
      <c r="X2581" s="1">
        <v>1.615</v>
      </c>
      <c r="Z2581" s="2">
        <v>42361</v>
      </c>
      <c r="AA2581" s="1">
        <v>1.6099999999999999</v>
      </c>
      <c r="AC2581" s="2">
        <v>42362</v>
      </c>
      <c r="AD2581" s="1">
        <v>1.6</v>
      </c>
      <c r="AF2581" s="2">
        <v>42807</v>
      </c>
      <c r="AG2581" s="1">
        <v>1.1312199999999999</v>
      </c>
      <c r="AI2581" s="2">
        <v>42335</v>
      </c>
      <c r="AJ2581" s="1">
        <v>2.5295000000000001</v>
      </c>
      <c r="AL2581" s="2">
        <v>42338</v>
      </c>
      <c r="AM2581" s="1">
        <v>2.0474999999999999</v>
      </c>
      <c r="AO2581" s="2">
        <v>42334</v>
      </c>
      <c r="AP2581" s="1">
        <v>0.98599999999999999</v>
      </c>
      <c r="AR2581" s="2">
        <v>42327</v>
      </c>
      <c r="AS2581" s="1">
        <v>0.63349999999999995</v>
      </c>
      <c r="AU2581" s="2">
        <v>42334</v>
      </c>
      <c r="AV2581" s="1">
        <v>1.4795</v>
      </c>
      <c r="AX2581" s="2">
        <v>42333</v>
      </c>
      <c r="AY2581" s="1">
        <v>1.415</v>
      </c>
      <c r="BA2581" s="116">
        <v>42334</v>
      </c>
      <c r="BB2581" s="1">
        <v>0.83609999999999995</v>
      </c>
      <c r="BD2581" s="2">
        <v>42328</v>
      </c>
      <c r="BE2581" s="1">
        <v>-0.108</v>
      </c>
      <c r="BG2581" s="2">
        <v>42479</v>
      </c>
      <c r="BH2581" s="1">
        <v>1.79</v>
      </c>
      <c r="BJ2581" s="2">
        <v>42479</v>
      </c>
      <c r="BK2581" s="1">
        <v>1.26</v>
      </c>
      <c r="BM2581" s="2">
        <v>42335</v>
      </c>
      <c r="BN2581" s="1">
        <v>0.16700000000000001</v>
      </c>
    </row>
    <row r="2582" spans="2:66">
      <c r="B2582" s="2">
        <v>42870</v>
      </c>
      <c r="C2582" s="1">
        <v>1.4</v>
      </c>
      <c r="E2582" s="2">
        <v>42334</v>
      </c>
      <c r="F2582" s="1">
        <v>1.621</v>
      </c>
      <c r="H2582" s="2">
        <v>42354</v>
      </c>
      <c r="I2582" s="1">
        <v>1.748</v>
      </c>
      <c r="K2582" s="2">
        <v>42352</v>
      </c>
      <c r="L2582" s="1">
        <v>2.2200000000000002</v>
      </c>
      <c r="N2582" s="2">
        <v>42360</v>
      </c>
      <c r="O2582" s="1">
        <v>1.8359999999999999</v>
      </c>
      <c r="Q2582" s="2">
        <v>42373</v>
      </c>
      <c r="R2582" s="1">
        <v>1.885</v>
      </c>
      <c r="T2582" s="2">
        <v>42377</v>
      </c>
      <c r="U2582" s="1">
        <v>1.7147999999999999</v>
      </c>
      <c r="W2582" s="2">
        <v>42376</v>
      </c>
      <c r="X2582" s="1">
        <v>1.6074999999999999</v>
      </c>
      <c r="Z2582" s="2">
        <v>42362</v>
      </c>
      <c r="AA2582" s="1">
        <v>1.6074999999999999</v>
      </c>
      <c r="AC2582" s="2">
        <v>42366</v>
      </c>
      <c r="AD2582" s="1">
        <v>1.6074999999999999</v>
      </c>
      <c r="AF2582" s="2">
        <v>42808</v>
      </c>
      <c r="AG2582" s="1">
        <v>1.13733</v>
      </c>
      <c r="AI2582" s="2">
        <v>42338</v>
      </c>
      <c r="AJ2582" s="1">
        <v>2.5030000000000001</v>
      </c>
      <c r="AL2582" s="2">
        <v>42339</v>
      </c>
      <c r="AM2582" s="1">
        <v>1.9984999999999999</v>
      </c>
      <c r="AO2582" s="2">
        <v>42335</v>
      </c>
      <c r="AP2582" s="1">
        <v>0.97250000000000003</v>
      </c>
      <c r="AR2582" s="2">
        <v>42328</v>
      </c>
      <c r="AS2582" s="1">
        <v>0.64749999999999996</v>
      </c>
      <c r="AU2582" s="2">
        <v>42335</v>
      </c>
      <c r="AV2582" s="1">
        <v>1.482</v>
      </c>
      <c r="AX2582" s="2">
        <v>42334</v>
      </c>
      <c r="AY2582" s="1">
        <v>1.4220999999999999</v>
      </c>
      <c r="BA2582" s="116">
        <v>42335</v>
      </c>
      <c r="BB2582" s="1">
        <v>0.82699999999999996</v>
      </c>
      <c r="BD2582" s="2">
        <v>42331</v>
      </c>
      <c r="BE2582" s="1">
        <v>-0.11799999999999999</v>
      </c>
      <c r="BG2582" s="2">
        <v>42480</v>
      </c>
      <c r="BH2582" s="1">
        <v>1.85</v>
      </c>
      <c r="BJ2582" s="2">
        <v>42480</v>
      </c>
      <c r="BK2582" s="1">
        <v>1.32</v>
      </c>
      <c r="BM2582" s="2">
        <v>42338</v>
      </c>
      <c r="BN2582" s="1">
        <v>0.1719</v>
      </c>
    </row>
    <row r="2583" spans="2:66">
      <c r="B2583" s="2">
        <v>42871</v>
      </c>
      <c r="C2583" s="1">
        <v>1.4</v>
      </c>
      <c r="E2583" s="2">
        <v>42335</v>
      </c>
      <c r="F2583" s="1">
        <v>1.649</v>
      </c>
      <c r="H2583" s="2">
        <v>42355</v>
      </c>
      <c r="I2583" s="1">
        <v>1.7269999999999999</v>
      </c>
      <c r="K2583" s="2">
        <v>42353</v>
      </c>
      <c r="L2583" s="1">
        <v>2.1970000000000001</v>
      </c>
      <c r="N2583" s="2">
        <v>42361</v>
      </c>
      <c r="O2583" s="1">
        <v>1.835</v>
      </c>
      <c r="Q2583" s="2">
        <v>42374</v>
      </c>
      <c r="R2583" s="1">
        <v>1.905</v>
      </c>
      <c r="T2583" s="2">
        <v>42380</v>
      </c>
      <c r="U2583" s="1">
        <v>1.6800000000000002</v>
      </c>
      <c r="W2583" s="2">
        <v>42377</v>
      </c>
      <c r="X2583" s="1">
        <v>1.6175000000000002</v>
      </c>
      <c r="Z2583" s="2">
        <v>42366</v>
      </c>
      <c r="AA2583" s="1">
        <v>1.615</v>
      </c>
      <c r="AC2583" s="2">
        <v>42367</v>
      </c>
      <c r="AD2583" s="1">
        <v>1.5975000000000001</v>
      </c>
      <c r="AF2583" s="2">
        <v>42809</v>
      </c>
      <c r="AG2583" s="1">
        <v>1.1481699999999999</v>
      </c>
      <c r="AI2583" s="2">
        <v>42339</v>
      </c>
      <c r="AJ2583" s="1">
        <v>2.4525000000000001</v>
      </c>
      <c r="AL2583" s="2">
        <v>42340</v>
      </c>
      <c r="AM2583" s="1">
        <v>2.0470000000000002</v>
      </c>
      <c r="AO2583" s="2">
        <v>42338</v>
      </c>
      <c r="AP2583" s="1">
        <v>0.97950000000000004</v>
      </c>
      <c r="AR2583" s="2">
        <v>42331</v>
      </c>
      <c r="AS2583" s="1">
        <v>0.66479999999999995</v>
      </c>
      <c r="AU2583" s="2">
        <v>42338</v>
      </c>
      <c r="AV2583" s="1">
        <v>1.5</v>
      </c>
      <c r="AX2583" s="2">
        <v>42335</v>
      </c>
      <c r="AY2583" s="1">
        <v>1.4214</v>
      </c>
      <c r="BA2583" s="116">
        <v>42338</v>
      </c>
      <c r="BB2583" s="1">
        <v>0.84299999999999997</v>
      </c>
      <c r="BD2583" s="2">
        <v>42332</v>
      </c>
      <c r="BE2583" s="1">
        <v>-9.5000000000000001E-2</v>
      </c>
      <c r="BG2583" s="2">
        <v>42481</v>
      </c>
      <c r="BH2583" s="1">
        <v>1.88</v>
      </c>
      <c r="BJ2583" s="2">
        <v>42481</v>
      </c>
      <c r="BK2583" s="1">
        <v>1.35</v>
      </c>
      <c r="BM2583" s="2">
        <v>42339</v>
      </c>
      <c r="BN2583" s="1">
        <v>0.14699999999999999</v>
      </c>
    </row>
    <row r="2584" spans="2:66">
      <c r="B2584" s="2">
        <v>42872</v>
      </c>
      <c r="C2584" s="1">
        <v>1.3900000000000001</v>
      </c>
      <c r="E2584" s="2">
        <v>42338</v>
      </c>
      <c r="F2584" s="1">
        <v>1.649</v>
      </c>
      <c r="H2584" s="2">
        <v>42356</v>
      </c>
      <c r="I2584" s="1">
        <v>1.6919999999999999</v>
      </c>
      <c r="K2584" s="2">
        <v>42354</v>
      </c>
      <c r="L2584" s="1">
        <v>2.2149999999999999</v>
      </c>
      <c r="N2584" s="2">
        <v>42362</v>
      </c>
      <c r="O2584" s="1">
        <v>1.837</v>
      </c>
      <c r="Q2584" s="2">
        <v>42375</v>
      </c>
      <c r="R2584" s="1">
        <v>1.8975</v>
      </c>
      <c r="T2584" s="2">
        <v>42381</v>
      </c>
      <c r="U2584" s="1">
        <v>1.6850000000000001</v>
      </c>
      <c r="W2584" s="2">
        <v>42380</v>
      </c>
      <c r="X2584" s="1">
        <v>1.5874999999999999</v>
      </c>
      <c r="Z2584" s="2">
        <v>42367</v>
      </c>
      <c r="AA2584" s="1">
        <v>1.6</v>
      </c>
      <c r="AC2584" s="2">
        <v>42368</v>
      </c>
      <c r="AD2584" s="1">
        <v>1.605</v>
      </c>
      <c r="AF2584" s="2">
        <v>42810</v>
      </c>
      <c r="AG2584" s="1">
        <v>1.15178</v>
      </c>
      <c r="AI2584" s="2">
        <v>42340</v>
      </c>
      <c r="AJ2584" s="1">
        <v>2.4855</v>
      </c>
      <c r="AL2584" s="2">
        <v>42341</v>
      </c>
      <c r="AM2584" s="1">
        <v>2.1739999999999999</v>
      </c>
      <c r="AO2584" s="2">
        <v>42339</v>
      </c>
      <c r="AP2584" s="1">
        <v>0.95450000000000002</v>
      </c>
      <c r="AR2584" s="2">
        <v>42332</v>
      </c>
      <c r="AS2584" s="1">
        <v>0.67</v>
      </c>
      <c r="AU2584" s="2">
        <v>42339</v>
      </c>
      <c r="AV2584" s="1">
        <v>1.4887999999999999</v>
      </c>
      <c r="AX2584" s="2">
        <v>42338</v>
      </c>
      <c r="AY2584" s="1">
        <v>1.4390000000000001</v>
      </c>
      <c r="BA2584" s="116">
        <v>42339</v>
      </c>
      <c r="BB2584" s="1">
        <v>0.82120000000000004</v>
      </c>
      <c r="BD2584" s="2">
        <v>42333</v>
      </c>
      <c r="BE2584" s="1">
        <v>-0.112</v>
      </c>
      <c r="BG2584" s="2">
        <v>42482</v>
      </c>
      <c r="BH2584" s="1">
        <v>1.8900000000000001</v>
      </c>
      <c r="BJ2584" s="2">
        <v>42482</v>
      </c>
      <c r="BK2584" s="1">
        <v>1.37</v>
      </c>
      <c r="BM2584" s="2">
        <v>42340</v>
      </c>
      <c r="BN2584" s="1">
        <v>0.1431</v>
      </c>
    </row>
    <row r="2585" spans="2:66">
      <c r="B2585" s="2">
        <v>42873</v>
      </c>
      <c r="C2585" s="1">
        <v>1.3900000000000001</v>
      </c>
      <c r="E2585" s="2">
        <v>42339</v>
      </c>
      <c r="F2585" s="1">
        <v>1.631</v>
      </c>
      <c r="H2585" s="2">
        <v>42359</v>
      </c>
      <c r="I2585" s="1">
        <v>1.6600000000000001</v>
      </c>
      <c r="K2585" s="2">
        <v>42355</v>
      </c>
      <c r="L2585" s="1">
        <v>2.16</v>
      </c>
      <c r="N2585" s="2">
        <v>42366</v>
      </c>
      <c r="O2585" s="1">
        <v>1.835</v>
      </c>
      <c r="Q2585" s="2">
        <v>42376</v>
      </c>
      <c r="R2585" s="1">
        <v>1.8774999999999999</v>
      </c>
      <c r="T2585" s="2">
        <v>42382</v>
      </c>
      <c r="U2585" s="1">
        <v>1.675</v>
      </c>
      <c r="W2585" s="2">
        <v>42381</v>
      </c>
      <c r="X2585" s="1">
        <v>1.5874999999999999</v>
      </c>
      <c r="Z2585" s="2">
        <v>42368</v>
      </c>
      <c r="AA2585" s="1">
        <v>1.605</v>
      </c>
      <c r="AC2585" s="2">
        <v>42369</v>
      </c>
      <c r="AD2585" s="1">
        <v>1.605</v>
      </c>
      <c r="AF2585" s="2">
        <v>42811</v>
      </c>
      <c r="AG2585" s="1">
        <v>1.15178</v>
      </c>
      <c r="AI2585" s="2">
        <v>42341</v>
      </c>
      <c r="AJ2585" s="1">
        <v>2.6265000000000001</v>
      </c>
      <c r="AL2585" s="2">
        <v>42342</v>
      </c>
      <c r="AM2585" s="1">
        <v>2.1413000000000002</v>
      </c>
      <c r="AO2585" s="2">
        <v>42340</v>
      </c>
      <c r="AP2585" s="1">
        <v>0.98899999999999999</v>
      </c>
      <c r="AR2585" s="2">
        <v>42333</v>
      </c>
      <c r="AS2585" s="1">
        <v>0.67020000000000002</v>
      </c>
      <c r="AU2585" s="2">
        <v>42340</v>
      </c>
      <c r="AV2585" s="1">
        <v>1.4959</v>
      </c>
      <c r="AX2585" s="2">
        <v>42339</v>
      </c>
      <c r="AY2585" s="1">
        <v>1.4266000000000001</v>
      </c>
      <c r="BA2585" s="116">
        <v>42340</v>
      </c>
      <c r="BB2585" s="1">
        <v>0.8286</v>
      </c>
      <c r="BD2585" s="2">
        <v>42334</v>
      </c>
      <c r="BE2585" s="1">
        <v>-0.121</v>
      </c>
      <c r="BG2585" s="2">
        <v>42485</v>
      </c>
      <c r="BH2585" s="1">
        <v>1.9100000000000001</v>
      </c>
      <c r="BJ2585" s="2">
        <v>42485</v>
      </c>
      <c r="BK2585" s="1">
        <v>1.38</v>
      </c>
      <c r="BM2585" s="2">
        <v>42341</v>
      </c>
      <c r="BN2585" s="1">
        <v>0.33460000000000001</v>
      </c>
    </row>
    <row r="2586" spans="2:66">
      <c r="B2586" s="2">
        <v>42874</v>
      </c>
      <c r="C2586" s="1">
        <v>1.3900000000000001</v>
      </c>
      <c r="E2586" s="2">
        <v>42340</v>
      </c>
      <c r="F2586" s="1">
        <v>1.611</v>
      </c>
      <c r="H2586" s="2">
        <v>42360</v>
      </c>
      <c r="I2586" s="1">
        <v>1.675</v>
      </c>
      <c r="K2586" s="2">
        <v>42356</v>
      </c>
      <c r="L2586" s="1">
        <v>2.1219999999999999</v>
      </c>
      <c r="N2586" s="2">
        <v>42367</v>
      </c>
      <c r="O2586" s="1">
        <v>1.8050000000000002</v>
      </c>
      <c r="Q2586" s="2">
        <v>42377</v>
      </c>
      <c r="R2586" s="1">
        <v>1.895</v>
      </c>
      <c r="T2586" s="2">
        <v>42383</v>
      </c>
      <c r="U2586" s="1">
        <v>1.6975</v>
      </c>
      <c r="W2586" s="2">
        <v>42382</v>
      </c>
      <c r="X2586" s="1">
        <v>1.5825</v>
      </c>
      <c r="Z2586" s="2">
        <v>42369</v>
      </c>
      <c r="AA2586" s="1">
        <v>1.605</v>
      </c>
      <c r="AC2586" s="2">
        <v>42373</v>
      </c>
      <c r="AD2586" s="1">
        <v>1.5899999999999999</v>
      </c>
      <c r="AF2586" s="2">
        <v>42814</v>
      </c>
      <c r="AG2586" s="1">
        <v>1.15622</v>
      </c>
      <c r="AI2586" s="2">
        <v>42342</v>
      </c>
      <c r="AJ2586" s="1">
        <v>2.5895000000000001</v>
      </c>
      <c r="AL2586" s="2">
        <v>42345</v>
      </c>
      <c r="AM2586" s="1">
        <v>2.1028000000000002</v>
      </c>
      <c r="AO2586" s="2">
        <v>42341</v>
      </c>
      <c r="AP2586" s="1">
        <v>1.0209999999999999</v>
      </c>
      <c r="AR2586" s="2">
        <v>42334</v>
      </c>
      <c r="AS2586" s="1">
        <v>0.67149999999999999</v>
      </c>
      <c r="AU2586" s="2">
        <v>42341</v>
      </c>
      <c r="AV2586" s="1">
        <v>1.6280000000000001</v>
      </c>
      <c r="AX2586" s="2">
        <v>42340</v>
      </c>
      <c r="AY2586" s="1">
        <v>1.4376</v>
      </c>
      <c r="BA2586" s="116">
        <v>42341</v>
      </c>
      <c r="BB2586" s="1">
        <v>1.0149999999999999</v>
      </c>
      <c r="BD2586" s="2">
        <v>42335</v>
      </c>
      <c r="BE2586" s="1">
        <v>-0.11650000000000001</v>
      </c>
      <c r="BG2586" s="2">
        <v>42486</v>
      </c>
      <c r="BH2586" s="1">
        <v>1.94</v>
      </c>
      <c r="BJ2586" s="2">
        <v>42486</v>
      </c>
      <c r="BK2586" s="1">
        <v>1.4</v>
      </c>
      <c r="BM2586" s="2">
        <v>42342</v>
      </c>
      <c r="BN2586" s="1">
        <v>0.30630000000000002</v>
      </c>
    </row>
    <row r="2587" spans="2:66">
      <c r="B2587" s="2">
        <v>42877</v>
      </c>
      <c r="C2587" s="1">
        <v>1.3900000000000001</v>
      </c>
      <c r="E2587" s="2">
        <v>42341</v>
      </c>
      <c r="F2587" s="1">
        <v>1.587</v>
      </c>
      <c r="H2587" s="2">
        <v>42361</v>
      </c>
      <c r="I2587" s="1">
        <v>1.667</v>
      </c>
      <c r="K2587" s="2">
        <v>42359</v>
      </c>
      <c r="L2587" s="1">
        <v>2.1</v>
      </c>
      <c r="N2587" s="2">
        <v>42368</v>
      </c>
      <c r="O2587" s="1">
        <v>1.8199999999999998</v>
      </c>
      <c r="Q2587" s="2">
        <v>42380</v>
      </c>
      <c r="R2587" s="1">
        <v>1.8625</v>
      </c>
      <c r="T2587" s="2">
        <v>42384</v>
      </c>
      <c r="U2587" s="1">
        <v>1.7025000000000001</v>
      </c>
      <c r="W2587" s="2">
        <v>42383</v>
      </c>
      <c r="X2587" s="1">
        <v>1.6074999999999999</v>
      </c>
      <c r="Z2587" s="2">
        <v>42373</v>
      </c>
      <c r="AA2587" s="1">
        <v>1.5775000000000001</v>
      </c>
      <c r="AC2587" s="2">
        <v>42374</v>
      </c>
      <c r="AD2587" s="1">
        <v>1.5899999999999999</v>
      </c>
      <c r="AF2587" s="2">
        <v>42815</v>
      </c>
      <c r="AG2587" s="1">
        <v>1.15622</v>
      </c>
      <c r="AI2587" s="2">
        <v>42345</v>
      </c>
      <c r="AJ2587" s="1">
        <v>2.5499999999999998</v>
      </c>
      <c r="AL2587" s="2">
        <v>42346</v>
      </c>
      <c r="AM2587" s="1">
        <v>2.093</v>
      </c>
      <c r="AO2587" s="2">
        <v>42342</v>
      </c>
      <c r="AP2587" s="1">
        <v>1.022</v>
      </c>
      <c r="AR2587" s="2">
        <v>42335</v>
      </c>
      <c r="AS2587" s="1">
        <v>0.67400000000000004</v>
      </c>
      <c r="AU2587" s="2">
        <v>42342</v>
      </c>
      <c r="AV2587" s="1">
        <v>1.6291</v>
      </c>
      <c r="AX2587" s="2">
        <v>42341</v>
      </c>
      <c r="AY2587" s="1">
        <v>1.5971</v>
      </c>
      <c r="BA2587" s="116">
        <v>42342</v>
      </c>
      <c r="BB2587" s="1">
        <v>0.99319999999999997</v>
      </c>
      <c r="BD2587" s="2">
        <v>42338</v>
      </c>
      <c r="BE2587" s="1">
        <v>-0.11899999999999999</v>
      </c>
      <c r="BG2587" s="2">
        <v>42487</v>
      </c>
      <c r="BH2587" s="1">
        <v>1.87</v>
      </c>
      <c r="BJ2587" s="2">
        <v>42487</v>
      </c>
      <c r="BK2587" s="1">
        <v>1.33</v>
      </c>
      <c r="BM2587" s="2">
        <v>42345</v>
      </c>
      <c r="BN2587" s="1">
        <v>0.25769999999999998</v>
      </c>
    </row>
    <row r="2588" spans="2:66">
      <c r="B2588" s="2">
        <v>42878</v>
      </c>
      <c r="C2588" s="1">
        <v>1.38</v>
      </c>
      <c r="E2588" s="2">
        <v>42342</v>
      </c>
      <c r="F2588" s="1">
        <v>1.5720000000000001</v>
      </c>
      <c r="H2588" s="2">
        <v>42362</v>
      </c>
      <c r="I2588" s="1">
        <v>1.6640000000000001</v>
      </c>
      <c r="K2588" s="2">
        <v>42360</v>
      </c>
      <c r="L2588" s="1">
        <v>2.1120000000000001</v>
      </c>
      <c r="N2588" s="2">
        <v>42369</v>
      </c>
      <c r="O2588" s="1">
        <v>1.8199999999999998</v>
      </c>
      <c r="Q2588" s="2">
        <v>42381</v>
      </c>
      <c r="R2588" s="1">
        <v>1.8675000000000002</v>
      </c>
      <c r="T2588" s="2">
        <v>42387</v>
      </c>
      <c r="U2588" s="1">
        <v>1.7075</v>
      </c>
      <c r="W2588" s="2">
        <v>42384</v>
      </c>
      <c r="X2588" s="1">
        <v>1.6175000000000002</v>
      </c>
      <c r="Z2588" s="2">
        <v>42374</v>
      </c>
      <c r="AA2588" s="1">
        <v>1.5825</v>
      </c>
      <c r="AC2588" s="2">
        <v>42375</v>
      </c>
      <c r="AD2588" s="1">
        <v>1.5899999999999999</v>
      </c>
      <c r="AF2588" s="2">
        <v>42816</v>
      </c>
      <c r="AG2588" s="1">
        <v>1.1567799999999999</v>
      </c>
      <c r="AI2588" s="2">
        <v>42346</v>
      </c>
      <c r="AJ2588" s="1">
        <v>2.5474999999999999</v>
      </c>
      <c r="AL2588" s="2">
        <v>42347</v>
      </c>
      <c r="AM2588" s="1">
        <v>2.097</v>
      </c>
      <c r="AO2588" s="2">
        <v>42345</v>
      </c>
      <c r="AP2588" s="1">
        <v>1.0275000000000001</v>
      </c>
      <c r="AR2588" s="2">
        <v>42338</v>
      </c>
      <c r="AS2588" s="1">
        <v>0.68100000000000005</v>
      </c>
      <c r="AU2588" s="2">
        <v>42345</v>
      </c>
      <c r="AV2588" s="1">
        <v>1.5386</v>
      </c>
      <c r="AX2588" s="2">
        <v>42342</v>
      </c>
      <c r="AY2588" s="1">
        <v>1.5796999999999999</v>
      </c>
      <c r="BA2588" s="116">
        <v>42345</v>
      </c>
      <c r="BB2588" s="1">
        <v>0.91930000000000001</v>
      </c>
      <c r="BD2588" s="2">
        <v>42339</v>
      </c>
      <c r="BE2588" s="1">
        <v>-0.13500000000000001</v>
      </c>
      <c r="BG2588" s="2">
        <v>42488</v>
      </c>
      <c r="BH2588" s="1">
        <v>1.8399999999999999</v>
      </c>
      <c r="BJ2588" s="2">
        <v>42488</v>
      </c>
      <c r="BK2588" s="1">
        <v>1.28</v>
      </c>
      <c r="BM2588" s="2">
        <v>42346</v>
      </c>
      <c r="BN2588" s="1">
        <v>0.246</v>
      </c>
    </row>
    <row r="2589" spans="2:66">
      <c r="B2589" s="2">
        <v>42879</v>
      </c>
      <c r="C2589" s="1">
        <v>1.38</v>
      </c>
      <c r="E2589" s="2">
        <v>42345</v>
      </c>
      <c r="F2589" s="1">
        <v>1.5669999999999999</v>
      </c>
      <c r="H2589" s="2">
        <v>42366</v>
      </c>
      <c r="I2589" s="1">
        <v>1.677</v>
      </c>
      <c r="K2589" s="2">
        <v>42361</v>
      </c>
      <c r="L2589" s="1">
        <v>2.1120000000000001</v>
      </c>
      <c r="N2589" s="2">
        <v>42373</v>
      </c>
      <c r="O2589" s="1">
        <v>1.78</v>
      </c>
      <c r="Q2589" s="2">
        <v>42382</v>
      </c>
      <c r="R2589" s="1">
        <v>1.8525</v>
      </c>
      <c r="T2589" s="2">
        <v>42388</v>
      </c>
      <c r="U2589" s="1">
        <v>1.7149999999999999</v>
      </c>
      <c r="W2589" s="2">
        <v>42387</v>
      </c>
      <c r="X2589" s="1">
        <v>1.62</v>
      </c>
      <c r="Z2589" s="2">
        <v>42375</v>
      </c>
      <c r="AA2589" s="1">
        <v>1.58</v>
      </c>
      <c r="AC2589" s="2">
        <v>42376</v>
      </c>
      <c r="AD2589" s="1">
        <v>1.585</v>
      </c>
      <c r="AF2589" s="2">
        <v>42817</v>
      </c>
      <c r="AG2589" s="1">
        <v>1.15289</v>
      </c>
      <c r="AI2589" s="2">
        <v>42347</v>
      </c>
      <c r="AJ2589" s="1">
        <v>2.5720000000000001</v>
      </c>
      <c r="AL2589" s="2">
        <v>42348</v>
      </c>
      <c r="AM2589" s="1">
        <v>2.141</v>
      </c>
      <c r="AO2589" s="2">
        <v>42346</v>
      </c>
      <c r="AP2589" s="1">
        <v>1.0335000000000001</v>
      </c>
      <c r="AR2589" s="2">
        <v>42339</v>
      </c>
      <c r="AS2589" s="1">
        <v>0.67</v>
      </c>
      <c r="AU2589" s="2">
        <v>42346</v>
      </c>
      <c r="AV2589" s="1">
        <v>1.5072999999999999</v>
      </c>
      <c r="AX2589" s="2">
        <v>42345</v>
      </c>
      <c r="AY2589" s="1">
        <v>1.4975000000000001</v>
      </c>
      <c r="BA2589" s="116">
        <v>42346</v>
      </c>
      <c r="BB2589" s="1">
        <v>0.89959999999999996</v>
      </c>
      <c r="BD2589" s="2">
        <v>42340</v>
      </c>
      <c r="BE2589" s="1">
        <v>-0.13300000000000001</v>
      </c>
      <c r="BG2589" s="2">
        <v>42489</v>
      </c>
      <c r="BH2589" s="1">
        <v>1.83</v>
      </c>
      <c r="BJ2589" s="2">
        <v>42489</v>
      </c>
      <c r="BK2589" s="1">
        <v>1.28</v>
      </c>
      <c r="BM2589" s="2">
        <v>42347</v>
      </c>
      <c r="BN2589" s="1">
        <v>0.25080000000000002</v>
      </c>
    </row>
    <row r="2590" spans="2:66">
      <c r="B2590" s="2">
        <v>42880</v>
      </c>
      <c r="C2590" s="1">
        <v>1.38</v>
      </c>
      <c r="E2590" s="2">
        <v>42346</v>
      </c>
      <c r="F2590" s="1">
        <v>1.5590000000000002</v>
      </c>
      <c r="H2590" s="2">
        <v>42367</v>
      </c>
      <c r="I2590" s="1">
        <v>1.657</v>
      </c>
      <c r="K2590" s="2">
        <v>42362</v>
      </c>
      <c r="L2590" s="1">
        <v>2.097</v>
      </c>
      <c r="N2590" s="2">
        <v>42374</v>
      </c>
      <c r="O2590" s="1">
        <v>1.792</v>
      </c>
      <c r="Q2590" s="2">
        <v>42383</v>
      </c>
      <c r="R2590" s="1">
        <v>1.87</v>
      </c>
      <c r="T2590" s="2">
        <v>42389</v>
      </c>
      <c r="U2590" s="1">
        <v>1.6600000000000001</v>
      </c>
      <c r="W2590" s="2">
        <v>42388</v>
      </c>
      <c r="X2590" s="1">
        <v>1.6225000000000001</v>
      </c>
      <c r="Z2590" s="2">
        <v>42376</v>
      </c>
      <c r="AA2590" s="1">
        <v>1.5775000000000001</v>
      </c>
      <c r="AC2590" s="2">
        <v>42377</v>
      </c>
      <c r="AD2590" s="1">
        <v>1.585</v>
      </c>
      <c r="AF2590" s="2">
        <v>42818</v>
      </c>
      <c r="AG2590" s="1">
        <v>1.1512800000000001</v>
      </c>
      <c r="AI2590" s="2">
        <v>42348</v>
      </c>
      <c r="AJ2590" s="1">
        <v>2.6005000000000003</v>
      </c>
      <c r="AL2590" s="2">
        <v>42349</v>
      </c>
      <c r="AM2590" s="1">
        <v>2.0558000000000001</v>
      </c>
      <c r="AO2590" s="2">
        <v>42347</v>
      </c>
      <c r="AP2590" s="1">
        <v>1.0169999999999999</v>
      </c>
      <c r="AR2590" s="2">
        <v>42340</v>
      </c>
      <c r="AS2590" s="1">
        <v>0.6925</v>
      </c>
      <c r="AU2590" s="2">
        <v>42347</v>
      </c>
      <c r="AV2590" s="1">
        <v>1.5245</v>
      </c>
      <c r="AX2590" s="2">
        <v>42346</v>
      </c>
      <c r="AY2590" s="1">
        <v>1.468</v>
      </c>
      <c r="BA2590" s="116">
        <v>42347</v>
      </c>
      <c r="BB2590" s="1">
        <v>0.90980000000000005</v>
      </c>
      <c r="BD2590" s="2">
        <v>42341</v>
      </c>
      <c r="BE2590" s="1">
        <v>-1.4E-2</v>
      </c>
      <c r="BG2590" s="2">
        <v>42492</v>
      </c>
      <c r="BH2590" s="1">
        <v>1.88</v>
      </c>
      <c r="BJ2590" s="2">
        <v>42492</v>
      </c>
      <c r="BK2590" s="1">
        <v>1.32</v>
      </c>
      <c r="BM2590" s="2">
        <v>42348</v>
      </c>
      <c r="BN2590" s="1">
        <v>0.25600000000000001</v>
      </c>
    </row>
    <row r="2591" spans="2:66">
      <c r="B2591" s="2">
        <v>42881</v>
      </c>
      <c r="C2591" s="1">
        <v>1.38</v>
      </c>
      <c r="E2591" s="2">
        <v>42347</v>
      </c>
      <c r="F2591" s="1">
        <v>1.556</v>
      </c>
      <c r="H2591" s="2">
        <v>42368</v>
      </c>
      <c r="I2591" s="1">
        <v>1.6600000000000001</v>
      </c>
      <c r="K2591" s="2">
        <v>42366</v>
      </c>
      <c r="L2591" s="1">
        <v>2.097</v>
      </c>
      <c r="N2591" s="2">
        <v>42375</v>
      </c>
      <c r="O2591" s="1">
        <v>1.7850000000000001</v>
      </c>
      <c r="Q2591" s="2">
        <v>42384</v>
      </c>
      <c r="R2591" s="1">
        <v>1.865</v>
      </c>
      <c r="T2591" s="2">
        <v>42390</v>
      </c>
      <c r="U2591" s="1">
        <v>1.6524999999999999</v>
      </c>
      <c r="W2591" s="2">
        <v>42389</v>
      </c>
      <c r="X2591" s="1">
        <v>1.585</v>
      </c>
      <c r="Z2591" s="2">
        <v>42377</v>
      </c>
      <c r="AA2591" s="1">
        <v>1.5825</v>
      </c>
      <c r="AC2591" s="2">
        <v>42380</v>
      </c>
      <c r="AD2591" s="1">
        <v>1.5725</v>
      </c>
      <c r="AF2591" s="2">
        <v>42821</v>
      </c>
      <c r="AG2591" s="1">
        <v>1.1518900000000001</v>
      </c>
      <c r="AI2591" s="2">
        <v>42349</v>
      </c>
      <c r="AJ2591" s="1">
        <v>2.5209999999999999</v>
      </c>
      <c r="AL2591" s="2">
        <v>42352</v>
      </c>
      <c r="AM2591" s="1">
        <v>2.1055000000000001</v>
      </c>
      <c r="AO2591" s="2">
        <v>42348</v>
      </c>
      <c r="AP2591" s="1">
        <v>1.0411999999999999</v>
      </c>
      <c r="AR2591" s="2">
        <v>42341</v>
      </c>
      <c r="AS2591" s="1">
        <v>0.71099999999999997</v>
      </c>
      <c r="AU2591" s="2">
        <v>42348</v>
      </c>
      <c r="AV2591" s="1">
        <v>1.5521</v>
      </c>
      <c r="AX2591" s="2">
        <v>42347</v>
      </c>
      <c r="AY2591" s="1">
        <v>1.4815</v>
      </c>
      <c r="BA2591" s="116">
        <v>42348</v>
      </c>
      <c r="BB2591" s="1">
        <v>0.92300000000000004</v>
      </c>
      <c r="BD2591" s="2">
        <v>42342</v>
      </c>
      <c r="BE2591" s="1">
        <v>-2.9000000000000001E-2</v>
      </c>
      <c r="BG2591" s="2">
        <v>42493</v>
      </c>
      <c r="BH2591" s="1">
        <v>1.81</v>
      </c>
      <c r="BJ2591" s="2">
        <v>42493</v>
      </c>
      <c r="BK2591" s="1">
        <v>1.25</v>
      </c>
      <c r="BM2591" s="2">
        <v>42349</v>
      </c>
      <c r="BN2591" s="1">
        <v>0.22439999999999999</v>
      </c>
    </row>
    <row r="2592" spans="2:66">
      <c r="B2592" s="2">
        <v>42884</v>
      </c>
      <c r="C2592" s="1">
        <v>1.38</v>
      </c>
      <c r="E2592" s="2">
        <v>42348</v>
      </c>
      <c r="F2592" s="1">
        <v>1.5609999999999999</v>
      </c>
      <c r="H2592" s="2">
        <v>42369</v>
      </c>
      <c r="I2592" s="1">
        <v>1.6600000000000001</v>
      </c>
      <c r="K2592" s="2">
        <v>42367</v>
      </c>
      <c r="L2592" s="1">
        <v>2.0750000000000002</v>
      </c>
      <c r="N2592" s="2">
        <v>42376</v>
      </c>
      <c r="O2592" s="1">
        <v>1.7770000000000001</v>
      </c>
      <c r="Q2592" s="2">
        <v>42387</v>
      </c>
      <c r="R2592" s="1">
        <v>1.8725000000000001</v>
      </c>
      <c r="T2592" s="2">
        <v>42391</v>
      </c>
      <c r="U2592" s="1">
        <v>1.675</v>
      </c>
      <c r="W2592" s="2">
        <v>42390</v>
      </c>
      <c r="X2592" s="1">
        <v>1.5775000000000001</v>
      </c>
      <c r="Z2592" s="2">
        <v>42380</v>
      </c>
      <c r="AA2592" s="1">
        <v>1.5525</v>
      </c>
      <c r="AC2592" s="2">
        <v>42381</v>
      </c>
      <c r="AD2592" s="1">
        <v>1.5649999999999999</v>
      </c>
      <c r="AF2592" s="2">
        <v>42822</v>
      </c>
      <c r="AG2592" s="1">
        <v>1.15222</v>
      </c>
      <c r="AI2592" s="2">
        <v>42352</v>
      </c>
      <c r="AJ2592" s="1">
        <v>2.56</v>
      </c>
      <c r="AL2592" s="2">
        <v>42353</v>
      </c>
      <c r="AM2592" s="1">
        <v>2.149</v>
      </c>
      <c r="AO2592" s="2">
        <v>42349</v>
      </c>
      <c r="AP2592" s="1">
        <v>0.97499999999999998</v>
      </c>
      <c r="AR2592" s="2">
        <v>42342</v>
      </c>
      <c r="AS2592" s="1">
        <v>0.71799999999999997</v>
      </c>
      <c r="AU2592" s="2">
        <v>42349</v>
      </c>
      <c r="AV2592" s="1">
        <v>1.4863999999999999</v>
      </c>
      <c r="AX2592" s="2">
        <v>42348</v>
      </c>
      <c r="AY2592" s="1">
        <v>1.5030000000000001</v>
      </c>
      <c r="BA2592" s="116">
        <v>42349</v>
      </c>
      <c r="BB2592" s="1">
        <v>0.87219999999999998</v>
      </c>
      <c r="BD2592" s="2">
        <v>42345</v>
      </c>
      <c r="BE2592" s="1">
        <v>-4.2999999999999997E-2</v>
      </c>
      <c r="BG2592" s="2">
        <v>42494</v>
      </c>
      <c r="BH2592" s="1">
        <v>1.79</v>
      </c>
      <c r="BJ2592" s="2">
        <v>42494</v>
      </c>
      <c r="BK2592" s="1">
        <v>1.23</v>
      </c>
      <c r="BM2592" s="2">
        <v>42352</v>
      </c>
      <c r="BN2592" s="1">
        <v>0.25800000000000001</v>
      </c>
    </row>
    <row r="2593" spans="2:66">
      <c r="B2593" s="2">
        <v>42885</v>
      </c>
      <c r="C2593" s="1">
        <v>1.38</v>
      </c>
      <c r="E2593" s="2">
        <v>42349</v>
      </c>
      <c r="F2593" s="1">
        <v>1.56</v>
      </c>
      <c r="H2593" s="2">
        <v>42373</v>
      </c>
      <c r="I2593" s="1">
        <v>1.6320000000000001</v>
      </c>
      <c r="K2593" s="2">
        <v>42368</v>
      </c>
      <c r="L2593" s="1">
        <v>2.085</v>
      </c>
      <c r="N2593" s="2">
        <v>42377</v>
      </c>
      <c r="O2593" s="1">
        <v>1.81</v>
      </c>
      <c r="Q2593" s="2">
        <v>42388</v>
      </c>
      <c r="R2593" s="1">
        <v>1.8900000000000001</v>
      </c>
      <c r="T2593" s="2">
        <v>42394</v>
      </c>
      <c r="U2593" s="1">
        <v>1.6724999999999999</v>
      </c>
      <c r="W2593" s="2">
        <v>42391</v>
      </c>
      <c r="X2593" s="1">
        <v>1.595</v>
      </c>
      <c r="Z2593" s="2">
        <v>42381</v>
      </c>
      <c r="AA2593" s="1">
        <v>1.55</v>
      </c>
      <c r="AC2593" s="2">
        <v>42382</v>
      </c>
      <c r="AD2593" s="1">
        <v>1.56</v>
      </c>
      <c r="AF2593" s="2">
        <v>42823</v>
      </c>
      <c r="AG2593" s="1">
        <v>1.1467799999999999</v>
      </c>
      <c r="AI2593" s="2">
        <v>42353</v>
      </c>
      <c r="AJ2593" s="1">
        <v>2.6059999999999999</v>
      </c>
      <c r="AL2593" s="2">
        <v>42354</v>
      </c>
      <c r="AM2593" s="1">
        <v>2.1869999999999998</v>
      </c>
      <c r="AO2593" s="2">
        <v>42352</v>
      </c>
      <c r="AP2593" s="1">
        <v>1.0049999999999999</v>
      </c>
      <c r="AR2593" s="2">
        <v>42345</v>
      </c>
      <c r="AS2593" s="1">
        <v>0.72899999999999998</v>
      </c>
      <c r="AU2593" s="2">
        <v>42352</v>
      </c>
      <c r="AV2593" s="1">
        <v>1.5272000000000001</v>
      </c>
      <c r="AX2593" s="2">
        <v>42349</v>
      </c>
      <c r="AY2593" s="1">
        <v>1.4442999999999999</v>
      </c>
      <c r="BA2593" s="116">
        <v>42352</v>
      </c>
      <c r="BB2593" s="1">
        <v>0.91820000000000002</v>
      </c>
      <c r="BD2593" s="2">
        <v>42346</v>
      </c>
      <c r="BE2593" s="1">
        <v>-4.7E-2</v>
      </c>
      <c r="BG2593" s="2">
        <v>42495</v>
      </c>
      <c r="BH2593" s="1">
        <v>1.76</v>
      </c>
      <c r="BJ2593" s="2">
        <v>42495</v>
      </c>
      <c r="BK2593" s="1">
        <v>1.2</v>
      </c>
      <c r="BM2593" s="2">
        <v>42353</v>
      </c>
      <c r="BN2593" s="1">
        <v>0.2959</v>
      </c>
    </row>
    <row r="2594" spans="2:66">
      <c r="B2594" s="2">
        <v>42886</v>
      </c>
      <c r="C2594" s="1">
        <v>1.38</v>
      </c>
      <c r="E2594" s="2">
        <v>42352</v>
      </c>
      <c r="F2594" s="1">
        <v>1.5620000000000001</v>
      </c>
      <c r="H2594" s="2">
        <v>42374</v>
      </c>
      <c r="I2594" s="1">
        <v>1.6400000000000001</v>
      </c>
      <c r="K2594" s="2">
        <v>42369</v>
      </c>
      <c r="L2594" s="1">
        <v>2.085</v>
      </c>
      <c r="N2594" s="2">
        <v>42380</v>
      </c>
      <c r="O2594" s="1">
        <v>1.7749999999999999</v>
      </c>
      <c r="Q2594" s="2">
        <v>42389</v>
      </c>
      <c r="R2594" s="1">
        <v>1.8149999999999999</v>
      </c>
      <c r="T2594" s="2">
        <v>42395</v>
      </c>
      <c r="U2594" s="1">
        <v>1.6425000000000001</v>
      </c>
      <c r="W2594" s="2">
        <v>42394</v>
      </c>
      <c r="X2594" s="1">
        <v>1.5899999999999999</v>
      </c>
      <c r="Z2594" s="2">
        <v>42382</v>
      </c>
      <c r="AA2594" s="1">
        <v>1.5474999999999999</v>
      </c>
      <c r="AC2594" s="2">
        <v>42383</v>
      </c>
      <c r="AD2594" s="1">
        <v>1.5725</v>
      </c>
      <c r="AF2594" s="2">
        <v>42824</v>
      </c>
      <c r="AG2594" s="1">
        <v>1.14761</v>
      </c>
      <c r="AI2594" s="2">
        <v>42354</v>
      </c>
      <c r="AJ2594" s="1">
        <v>2.6390000000000002</v>
      </c>
      <c r="AL2594" s="2">
        <v>42355</v>
      </c>
      <c r="AM2594" s="1">
        <v>2.1269999999999998</v>
      </c>
      <c r="AO2594" s="2">
        <v>42353</v>
      </c>
      <c r="AP2594" s="1">
        <v>1.0249999999999999</v>
      </c>
      <c r="AR2594" s="2">
        <v>42346</v>
      </c>
      <c r="AS2594" s="1">
        <v>0.74199999999999999</v>
      </c>
      <c r="AU2594" s="2">
        <v>42353</v>
      </c>
      <c r="AV2594" s="1">
        <v>1.5760000000000001</v>
      </c>
      <c r="AX2594" s="2">
        <v>42352</v>
      </c>
      <c r="AY2594" s="1">
        <v>1.484</v>
      </c>
      <c r="BA2594" s="116">
        <v>42353</v>
      </c>
      <c r="BB2594" s="1">
        <v>0.97760000000000002</v>
      </c>
      <c r="BD2594" s="2">
        <v>42347</v>
      </c>
      <c r="BE2594" s="1">
        <v>-5.1999999999999998E-2</v>
      </c>
      <c r="BG2594" s="2">
        <v>42496</v>
      </c>
      <c r="BH2594" s="1">
        <v>1.79</v>
      </c>
      <c r="BJ2594" s="2">
        <v>42496</v>
      </c>
      <c r="BK2594" s="1">
        <v>1.23</v>
      </c>
      <c r="BM2594" s="2">
        <v>42354</v>
      </c>
      <c r="BN2594" s="1">
        <v>0.32379999999999998</v>
      </c>
    </row>
    <row r="2595" spans="2:66">
      <c r="B2595" s="2">
        <v>42887</v>
      </c>
      <c r="C2595" s="1">
        <v>1.38</v>
      </c>
      <c r="E2595" s="2">
        <v>42353</v>
      </c>
      <c r="F2595" s="1">
        <v>1.5620000000000001</v>
      </c>
      <c r="H2595" s="2">
        <v>42375</v>
      </c>
      <c r="I2595" s="1">
        <v>1.637</v>
      </c>
      <c r="K2595" s="2">
        <v>42373</v>
      </c>
      <c r="L2595" s="1">
        <v>2.0369999999999999</v>
      </c>
      <c r="N2595" s="2">
        <v>42381</v>
      </c>
      <c r="O2595" s="1">
        <v>1.782</v>
      </c>
      <c r="Q2595" s="2">
        <v>42390</v>
      </c>
      <c r="R2595" s="1">
        <v>1.81</v>
      </c>
      <c r="T2595" s="2">
        <v>42396</v>
      </c>
      <c r="U2595" s="1">
        <v>1.6600000000000001</v>
      </c>
      <c r="W2595" s="2">
        <v>42395</v>
      </c>
      <c r="X2595" s="1">
        <v>1.5653000000000001</v>
      </c>
      <c r="Z2595" s="2">
        <v>42383</v>
      </c>
      <c r="AA2595" s="1">
        <v>1.5725</v>
      </c>
      <c r="AC2595" s="2">
        <v>42384</v>
      </c>
      <c r="AD2595" s="1">
        <v>1.5874999999999999</v>
      </c>
      <c r="AF2595" s="2">
        <v>42825</v>
      </c>
      <c r="AG2595" s="1">
        <v>1.1495599999999999</v>
      </c>
      <c r="AI2595" s="2">
        <v>42355</v>
      </c>
      <c r="AJ2595" s="1">
        <v>2.5663</v>
      </c>
      <c r="AL2595" s="2">
        <v>42356</v>
      </c>
      <c r="AM2595" s="1">
        <v>2.1255000000000002</v>
      </c>
      <c r="AO2595" s="2">
        <v>42354</v>
      </c>
      <c r="AP2595" s="1">
        <v>1.0669999999999999</v>
      </c>
      <c r="AR2595" s="2">
        <v>42347</v>
      </c>
      <c r="AS2595" s="1">
        <v>0.72599999999999998</v>
      </c>
      <c r="AU2595" s="2">
        <v>42354</v>
      </c>
      <c r="AV2595" s="1">
        <v>1.5939999999999999</v>
      </c>
      <c r="AX2595" s="2">
        <v>42353</v>
      </c>
      <c r="AY2595" s="1">
        <v>1.5436999999999999</v>
      </c>
      <c r="BA2595" s="116">
        <v>42354</v>
      </c>
      <c r="BB2595" s="1">
        <v>1.0044</v>
      </c>
      <c r="BD2595" s="2">
        <v>42348</v>
      </c>
      <c r="BE2595" s="1">
        <v>-5.1999999999999998E-2</v>
      </c>
      <c r="BG2595" s="2">
        <v>42499</v>
      </c>
      <c r="BH2595" s="1">
        <v>1.77</v>
      </c>
      <c r="BJ2595" s="2">
        <v>42499</v>
      </c>
      <c r="BK2595" s="1">
        <v>1.2</v>
      </c>
      <c r="BM2595" s="2">
        <v>42355</v>
      </c>
      <c r="BN2595" s="1">
        <v>0.28499999999999998</v>
      </c>
    </row>
    <row r="2596" spans="2:66">
      <c r="B2596" s="2">
        <v>42888</v>
      </c>
      <c r="C2596" s="1">
        <v>1.38</v>
      </c>
      <c r="E2596" s="2">
        <v>42354</v>
      </c>
      <c r="F2596" s="1">
        <v>1.5669999999999999</v>
      </c>
      <c r="H2596" s="2">
        <v>42376</v>
      </c>
      <c r="I2596" s="1">
        <v>1.6400000000000001</v>
      </c>
      <c r="K2596" s="2">
        <v>42374</v>
      </c>
      <c r="L2596" s="1">
        <v>2.0569999999999999</v>
      </c>
      <c r="N2596" s="2">
        <v>42382</v>
      </c>
      <c r="O2596" s="1">
        <v>1.78</v>
      </c>
      <c r="Q2596" s="2">
        <v>42391</v>
      </c>
      <c r="R2596" s="1">
        <v>1.845</v>
      </c>
      <c r="T2596" s="2">
        <v>42397</v>
      </c>
      <c r="U2596" s="1">
        <v>1.67</v>
      </c>
      <c r="W2596" s="2">
        <v>42396</v>
      </c>
      <c r="X2596" s="1">
        <v>1.575</v>
      </c>
      <c r="Z2596" s="2">
        <v>42384</v>
      </c>
      <c r="AA2596" s="1">
        <v>1.585</v>
      </c>
      <c r="AC2596" s="2">
        <v>42387</v>
      </c>
      <c r="AD2596" s="1">
        <v>1.5874999999999999</v>
      </c>
      <c r="AF2596" s="2">
        <v>42828</v>
      </c>
      <c r="AG2596" s="1">
        <v>1.1498299999999999</v>
      </c>
      <c r="AI2596" s="2">
        <v>42356</v>
      </c>
      <c r="AJ2596" s="1">
        <v>2.5657999999999999</v>
      </c>
      <c r="AL2596" s="2">
        <v>42359</v>
      </c>
      <c r="AM2596" s="1">
        <v>2.117</v>
      </c>
      <c r="AO2596" s="2">
        <v>42355</v>
      </c>
      <c r="AP2596" s="1">
        <v>1.0740000000000001</v>
      </c>
      <c r="AR2596" s="2">
        <v>42348</v>
      </c>
      <c r="AS2596" s="1">
        <v>0.747</v>
      </c>
      <c r="AU2596" s="2">
        <v>42355</v>
      </c>
      <c r="AV2596" s="1">
        <v>1.524</v>
      </c>
      <c r="AX2596" s="2">
        <v>42354</v>
      </c>
      <c r="AY2596" s="1">
        <v>1.5644</v>
      </c>
      <c r="BA2596" s="116">
        <v>42355</v>
      </c>
      <c r="BB2596" s="1">
        <v>0.93799999999999994</v>
      </c>
      <c r="BD2596" s="2">
        <v>42349</v>
      </c>
      <c r="BE2596" s="1">
        <v>-7.2999999999999995E-2</v>
      </c>
      <c r="BG2596" s="2">
        <v>42500</v>
      </c>
      <c r="BH2596" s="1">
        <v>1.77</v>
      </c>
      <c r="BJ2596" s="2">
        <v>42500</v>
      </c>
      <c r="BK2596" s="1">
        <v>1.2</v>
      </c>
      <c r="BM2596" s="2">
        <v>42356</v>
      </c>
      <c r="BN2596" s="1">
        <v>0.26400000000000001</v>
      </c>
    </row>
    <row r="2597" spans="2:66">
      <c r="B2597" s="2">
        <v>42891</v>
      </c>
      <c r="C2597" s="1">
        <v>1.38</v>
      </c>
      <c r="E2597" s="2">
        <v>42355</v>
      </c>
      <c r="F2597" s="1">
        <v>1.5580000000000001</v>
      </c>
      <c r="H2597" s="2">
        <v>42377</v>
      </c>
      <c r="I2597" s="1">
        <v>1.665</v>
      </c>
      <c r="K2597" s="2">
        <v>42375</v>
      </c>
      <c r="L2597" s="1">
        <v>2.0310000000000001</v>
      </c>
      <c r="N2597" s="2">
        <v>42383</v>
      </c>
      <c r="O2597" s="1">
        <v>1.7949999999999999</v>
      </c>
      <c r="Q2597" s="2">
        <v>42394</v>
      </c>
      <c r="R2597" s="1">
        <v>1.8399999999999999</v>
      </c>
      <c r="T2597" s="2">
        <v>42398</v>
      </c>
      <c r="U2597" s="1">
        <v>1.62</v>
      </c>
      <c r="W2597" s="2">
        <v>42397</v>
      </c>
      <c r="X2597" s="1">
        <v>1.5899999999999999</v>
      </c>
      <c r="Z2597" s="2">
        <v>42387</v>
      </c>
      <c r="AA2597" s="1">
        <v>1.585</v>
      </c>
      <c r="AC2597" s="2">
        <v>42388</v>
      </c>
      <c r="AD2597" s="1">
        <v>1.585</v>
      </c>
      <c r="AF2597" s="2">
        <v>42829</v>
      </c>
      <c r="AG2597" s="1">
        <v>1.1498299999999999</v>
      </c>
      <c r="AI2597" s="2">
        <v>42359</v>
      </c>
      <c r="AJ2597" s="1">
        <v>2.5579999999999998</v>
      </c>
      <c r="AL2597" s="2">
        <v>42360</v>
      </c>
      <c r="AM2597" s="1">
        <v>2.1560000000000001</v>
      </c>
      <c r="AO2597" s="2">
        <v>42356</v>
      </c>
      <c r="AP2597" s="1">
        <v>1.0785</v>
      </c>
      <c r="AR2597" s="2">
        <v>42349</v>
      </c>
      <c r="AS2597" s="1">
        <v>0.70879999999999999</v>
      </c>
      <c r="AU2597" s="2">
        <v>42356</v>
      </c>
      <c r="AV2597" s="1">
        <v>1.4729999999999999</v>
      </c>
      <c r="AX2597" s="2">
        <v>42355</v>
      </c>
      <c r="AY2597" s="1">
        <v>1.4910000000000001</v>
      </c>
      <c r="BA2597" s="116">
        <v>42356</v>
      </c>
      <c r="BB2597" s="1">
        <v>0.90010000000000001</v>
      </c>
      <c r="BD2597" s="2">
        <v>42352</v>
      </c>
      <c r="BE2597" s="1">
        <v>-4.7E-2</v>
      </c>
      <c r="BG2597" s="2">
        <v>42501</v>
      </c>
      <c r="BH2597" s="1">
        <v>1.73</v>
      </c>
      <c r="BJ2597" s="2">
        <v>42501</v>
      </c>
      <c r="BK2597" s="1">
        <v>1.2</v>
      </c>
      <c r="BM2597" s="2">
        <v>42359</v>
      </c>
      <c r="BN2597" s="1">
        <v>0.27779999999999999</v>
      </c>
    </row>
    <row r="2598" spans="2:66">
      <c r="B2598" s="2">
        <v>42893</v>
      </c>
      <c r="C2598" s="1">
        <v>1.38</v>
      </c>
      <c r="E2598" s="2">
        <v>42356</v>
      </c>
      <c r="F2598" s="1">
        <v>1.5550000000000002</v>
      </c>
      <c r="H2598" s="2">
        <v>42380</v>
      </c>
      <c r="I2598" s="1">
        <v>1.635</v>
      </c>
      <c r="K2598" s="2">
        <v>42376</v>
      </c>
      <c r="L2598" s="1">
        <v>2.016</v>
      </c>
      <c r="N2598" s="2">
        <v>42384</v>
      </c>
      <c r="O2598" s="1">
        <v>1.79</v>
      </c>
      <c r="Q2598" s="2">
        <v>42395</v>
      </c>
      <c r="R2598" s="1">
        <v>1.8025</v>
      </c>
      <c r="T2598" s="2">
        <v>42401</v>
      </c>
      <c r="U2598" s="1">
        <v>1.5575000000000001</v>
      </c>
      <c r="W2598" s="2">
        <v>42398</v>
      </c>
      <c r="X2598" s="1">
        <v>1.5325</v>
      </c>
      <c r="Z2598" s="2">
        <v>42388</v>
      </c>
      <c r="AA2598" s="1">
        <v>1.585</v>
      </c>
      <c r="AC2598" s="2">
        <v>42389</v>
      </c>
      <c r="AD2598" s="1">
        <v>1.5699999999999998</v>
      </c>
      <c r="AF2598" s="2">
        <v>42830</v>
      </c>
      <c r="AG2598" s="1">
        <v>1.15039</v>
      </c>
      <c r="AI2598" s="2">
        <v>42360</v>
      </c>
      <c r="AJ2598" s="1">
        <v>2.5956000000000001</v>
      </c>
      <c r="AL2598" s="2">
        <v>42361</v>
      </c>
      <c r="AM2598" s="1">
        <v>2.1669999999999998</v>
      </c>
      <c r="AO2598" s="2">
        <v>42359</v>
      </c>
      <c r="AP2598" s="1">
        <v>1.0860000000000001</v>
      </c>
      <c r="AR2598" s="2">
        <v>42352</v>
      </c>
      <c r="AS2598" s="1">
        <v>0.72699999999999998</v>
      </c>
      <c r="AU2598" s="2">
        <v>42359</v>
      </c>
      <c r="AV2598" s="1">
        <v>1.4990000000000001</v>
      </c>
      <c r="AX2598" s="2">
        <v>42356</v>
      </c>
      <c r="AY2598" s="1">
        <v>1.4430000000000001</v>
      </c>
      <c r="BA2598" s="116">
        <v>42359</v>
      </c>
      <c r="BB2598" s="1">
        <v>0.91769999999999996</v>
      </c>
      <c r="BD2598" s="2">
        <v>42353</v>
      </c>
      <c r="BE2598" s="1">
        <v>-2.9000000000000001E-2</v>
      </c>
      <c r="BG2598" s="2">
        <v>42502</v>
      </c>
      <c r="BH2598" s="1">
        <v>1.75</v>
      </c>
      <c r="BJ2598" s="2">
        <v>42502</v>
      </c>
      <c r="BK2598" s="1">
        <v>1.24</v>
      </c>
      <c r="BM2598" s="2">
        <v>42360</v>
      </c>
      <c r="BN2598" s="1">
        <v>0.31919999999999998</v>
      </c>
    </row>
    <row r="2599" spans="2:66">
      <c r="B2599" s="2">
        <v>42894</v>
      </c>
      <c r="C2599" s="1">
        <v>1.38</v>
      </c>
      <c r="E2599" s="2">
        <v>42359</v>
      </c>
      <c r="F2599" s="1">
        <v>1.552</v>
      </c>
      <c r="H2599" s="2">
        <v>42381</v>
      </c>
      <c r="I2599" s="1">
        <v>1.635</v>
      </c>
      <c r="K2599" s="2">
        <v>42377</v>
      </c>
      <c r="L2599" s="1">
        <v>2.0569999999999999</v>
      </c>
      <c r="N2599" s="2">
        <v>42387</v>
      </c>
      <c r="O2599" s="1">
        <v>1.7949999999999999</v>
      </c>
      <c r="Q2599" s="2">
        <v>42396</v>
      </c>
      <c r="R2599" s="1">
        <v>1.825</v>
      </c>
      <c r="T2599" s="2">
        <v>42402</v>
      </c>
      <c r="U2599" s="1">
        <v>1.5474999999999999</v>
      </c>
      <c r="W2599" s="2">
        <v>42401</v>
      </c>
      <c r="X2599" s="1">
        <v>1.4875</v>
      </c>
      <c r="Z2599" s="2">
        <v>42389</v>
      </c>
      <c r="AA2599" s="1">
        <v>1.5575000000000001</v>
      </c>
      <c r="AC2599" s="2">
        <v>42390</v>
      </c>
      <c r="AD2599" s="1">
        <v>1.5699999999999998</v>
      </c>
      <c r="AF2599" s="2">
        <v>42831</v>
      </c>
      <c r="AG2599" s="1">
        <v>1.1553899999999999</v>
      </c>
      <c r="AI2599" s="2">
        <v>42361</v>
      </c>
      <c r="AJ2599" s="1">
        <v>2.6120000000000001</v>
      </c>
      <c r="AL2599" s="2">
        <v>42362</v>
      </c>
      <c r="AM2599" s="1">
        <v>2.1505000000000001</v>
      </c>
      <c r="AO2599" s="2">
        <v>42360</v>
      </c>
      <c r="AP2599" s="1">
        <v>1.099</v>
      </c>
      <c r="AR2599" s="2">
        <v>42353</v>
      </c>
      <c r="AS2599" s="1">
        <v>0.74050000000000005</v>
      </c>
      <c r="AU2599" s="2">
        <v>42360</v>
      </c>
      <c r="AV2599" s="1">
        <v>1.554</v>
      </c>
      <c r="AX2599" s="2">
        <v>42359</v>
      </c>
      <c r="AY2599" s="1">
        <v>1.4601999999999999</v>
      </c>
      <c r="BA2599" s="116">
        <v>42360</v>
      </c>
      <c r="BB2599" s="1">
        <v>0.96699999999999997</v>
      </c>
      <c r="BD2599" s="2">
        <v>42354</v>
      </c>
      <c r="BE2599" s="1">
        <v>-4.1000000000000002E-2</v>
      </c>
      <c r="BG2599" s="2">
        <v>42503</v>
      </c>
      <c r="BH2599" s="1">
        <v>1.71</v>
      </c>
      <c r="BJ2599" s="2">
        <v>42503</v>
      </c>
      <c r="BK2599" s="1">
        <v>1.22</v>
      </c>
      <c r="BM2599" s="2">
        <v>42361</v>
      </c>
      <c r="BN2599" s="1">
        <v>0.34300000000000003</v>
      </c>
    </row>
    <row r="2600" spans="2:66">
      <c r="B2600" s="2">
        <v>42895</v>
      </c>
      <c r="C2600" s="1">
        <v>1.38</v>
      </c>
      <c r="E2600" s="2">
        <v>42360</v>
      </c>
      <c r="F2600" s="1">
        <v>1.552</v>
      </c>
      <c r="H2600" s="2">
        <v>42382</v>
      </c>
      <c r="I2600" s="1">
        <v>1.6320000000000001</v>
      </c>
      <c r="K2600" s="2">
        <v>42380</v>
      </c>
      <c r="L2600" s="1">
        <v>2.0249999999999999</v>
      </c>
      <c r="N2600" s="2">
        <v>42388</v>
      </c>
      <c r="O2600" s="1">
        <v>1.8069999999999999</v>
      </c>
      <c r="Q2600" s="2">
        <v>42397</v>
      </c>
      <c r="R2600" s="1">
        <v>1.835</v>
      </c>
      <c r="T2600" s="2">
        <v>42403</v>
      </c>
      <c r="U2600" s="1">
        <v>1.5074999999999998</v>
      </c>
      <c r="W2600" s="2">
        <v>42402</v>
      </c>
      <c r="X2600" s="1">
        <v>1.4750000000000001</v>
      </c>
      <c r="Z2600" s="2">
        <v>42390</v>
      </c>
      <c r="AA2600" s="1">
        <v>1.55</v>
      </c>
      <c r="AC2600" s="2">
        <v>42391</v>
      </c>
      <c r="AD2600" s="1">
        <v>1.5725</v>
      </c>
      <c r="AF2600" s="2">
        <v>42832</v>
      </c>
      <c r="AG2600" s="1">
        <v>1.15761</v>
      </c>
      <c r="AI2600" s="2">
        <v>42362</v>
      </c>
      <c r="AJ2600" s="1">
        <v>2.5830000000000002</v>
      </c>
      <c r="AL2600" s="2">
        <v>42363</v>
      </c>
      <c r="AM2600" s="1">
        <v>2.1604999999999999</v>
      </c>
      <c r="AO2600" s="2">
        <v>42361</v>
      </c>
      <c r="AP2600" s="1">
        <v>1.1052999999999999</v>
      </c>
      <c r="AR2600" s="2">
        <v>42354</v>
      </c>
      <c r="AS2600" s="1">
        <v>0.76400000000000001</v>
      </c>
      <c r="AU2600" s="2">
        <v>42361</v>
      </c>
      <c r="AV2600" s="1">
        <v>1.5939999999999999</v>
      </c>
      <c r="AX2600" s="2">
        <v>42360</v>
      </c>
      <c r="AY2600" s="1">
        <v>1.52</v>
      </c>
      <c r="BA2600" s="116">
        <v>42361</v>
      </c>
      <c r="BB2600" s="1">
        <v>0.99399999999999999</v>
      </c>
      <c r="BD2600" s="2">
        <v>42355</v>
      </c>
      <c r="BE2600" s="1">
        <v>-0.05</v>
      </c>
      <c r="BG2600" s="2">
        <v>42506</v>
      </c>
      <c r="BH2600" s="1">
        <v>1.75</v>
      </c>
      <c r="BJ2600" s="2">
        <v>42506</v>
      </c>
      <c r="BK2600" s="1">
        <v>1.26</v>
      </c>
      <c r="BM2600" s="2">
        <v>42362</v>
      </c>
      <c r="BN2600" s="1">
        <v>0.33900000000000002</v>
      </c>
    </row>
    <row r="2601" spans="2:66">
      <c r="B2601" s="2">
        <v>42898</v>
      </c>
      <c r="C2601" s="1">
        <v>1.38</v>
      </c>
      <c r="E2601" s="2">
        <v>42361</v>
      </c>
      <c r="F2601" s="1">
        <v>1.552</v>
      </c>
      <c r="H2601" s="2">
        <v>42383</v>
      </c>
      <c r="I2601" s="1">
        <v>1.6480000000000001</v>
      </c>
      <c r="K2601" s="2">
        <v>42381</v>
      </c>
      <c r="L2601" s="1">
        <v>2.0369999999999999</v>
      </c>
      <c r="N2601" s="2">
        <v>42389</v>
      </c>
      <c r="O2601" s="1">
        <v>1.7570000000000001</v>
      </c>
      <c r="Q2601" s="2">
        <v>42398</v>
      </c>
      <c r="R2601" s="1">
        <v>1.7875000000000001</v>
      </c>
      <c r="T2601" s="2">
        <v>42404</v>
      </c>
      <c r="U2601" s="1">
        <v>1.5150000000000001</v>
      </c>
      <c r="W2601" s="2">
        <v>42403</v>
      </c>
      <c r="X2601" s="1">
        <v>1.45</v>
      </c>
      <c r="Z2601" s="2">
        <v>42391</v>
      </c>
      <c r="AA2601" s="1">
        <v>1.5598000000000001</v>
      </c>
      <c r="AC2601" s="2">
        <v>42394</v>
      </c>
      <c r="AD2601" s="1">
        <v>1.5674999999999999</v>
      </c>
      <c r="AF2601" s="2">
        <v>42835</v>
      </c>
      <c r="AG2601" s="1">
        <v>1.15567</v>
      </c>
      <c r="AI2601" s="2">
        <v>42363</v>
      </c>
      <c r="AJ2601" s="1">
        <v>2.5975000000000001</v>
      </c>
      <c r="AL2601" s="2">
        <v>42366</v>
      </c>
      <c r="AM2601" s="1">
        <v>2.1459999999999999</v>
      </c>
      <c r="AO2601" s="2">
        <v>42362</v>
      </c>
      <c r="AP2601" s="1">
        <v>1.1120000000000001</v>
      </c>
      <c r="AR2601" s="2">
        <v>42355</v>
      </c>
      <c r="AS2601" s="1">
        <v>0.78129999999999999</v>
      </c>
      <c r="AU2601" s="2">
        <v>42362</v>
      </c>
      <c r="AV2601" s="1">
        <v>1.5939999999999999</v>
      </c>
      <c r="AX2601" s="2">
        <v>42361</v>
      </c>
      <c r="AY2601" s="1">
        <v>1.5569999999999999</v>
      </c>
      <c r="BA2601" s="116">
        <v>42362</v>
      </c>
      <c r="BB2601" s="1">
        <v>0.99350000000000005</v>
      </c>
      <c r="BD2601" s="2">
        <v>42356</v>
      </c>
      <c r="BE2601" s="1">
        <v>-5.3999999999999999E-2</v>
      </c>
      <c r="BG2601" s="2">
        <v>42507</v>
      </c>
      <c r="BH2601" s="1">
        <v>1.76</v>
      </c>
      <c r="BJ2601" s="2">
        <v>42507</v>
      </c>
      <c r="BK2601" s="1">
        <v>1.29</v>
      </c>
      <c r="BM2601" s="2">
        <v>42363</v>
      </c>
      <c r="BN2601" s="1">
        <v>0.34449999999999997</v>
      </c>
    </row>
    <row r="2602" spans="2:66">
      <c r="B2602" s="2">
        <v>42899</v>
      </c>
      <c r="C2602" s="1">
        <v>1.38</v>
      </c>
      <c r="E2602" s="2">
        <v>42362</v>
      </c>
      <c r="F2602" s="1">
        <v>1.552</v>
      </c>
      <c r="H2602" s="2">
        <v>42384</v>
      </c>
      <c r="I2602" s="1">
        <v>1.647</v>
      </c>
      <c r="K2602" s="2">
        <v>42382</v>
      </c>
      <c r="L2602" s="1">
        <v>2.0219999999999998</v>
      </c>
      <c r="N2602" s="2">
        <v>42390</v>
      </c>
      <c r="O2602" s="1">
        <v>1.7450000000000001</v>
      </c>
      <c r="Q2602" s="2">
        <v>42401</v>
      </c>
      <c r="R2602" s="1">
        <v>1.72</v>
      </c>
      <c r="T2602" s="2">
        <v>42405</v>
      </c>
      <c r="U2602" s="1">
        <v>1.5274999999999999</v>
      </c>
      <c r="W2602" s="2">
        <v>42404</v>
      </c>
      <c r="X2602" s="1">
        <v>1.4550000000000001</v>
      </c>
      <c r="Z2602" s="2">
        <v>42394</v>
      </c>
      <c r="AA2602" s="1">
        <v>1.5550000000000002</v>
      </c>
      <c r="AC2602" s="2">
        <v>42395</v>
      </c>
      <c r="AD2602" s="1">
        <v>1.5550000000000002</v>
      </c>
      <c r="AF2602" s="2">
        <v>42836</v>
      </c>
      <c r="AG2602" s="1">
        <v>1.1551100000000001</v>
      </c>
      <c r="AI2602" s="2">
        <v>42366</v>
      </c>
      <c r="AJ2602" s="1">
        <v>2.569</v>
      </c>
      <c r="AL2602" s="2">
        <v>42367</v>
      </c>
      <c r="AM2602" s="1">
        <v>2.2120000000000002</v>
      </c>
      <c r="AO2602" s="2">
        <v>42363</v>
      </c>
      <c r="AP2602" s="1">
        <v>1.113</v>
      </c>
      <c r="AR2602" s="2">
        <v>42356</v>
      </c>
      <c r="AS2602" s="1">
        <v>0.79579999999999995</v>
      </c>
      <c r="AU2602" s="2">
        <v>42366</v>
      </c>
      <c r="AV2602" s="1">
        <v>1.5305</v>
      </c>
      <c r="AX2602" s="2">
        <v>42362</v>
      </c>
      <c r="AY2602" s="1">
        <v>1.5508999999999999</v>
      </c>
      <c r="BA2602" s="116">
        <v>42363</v>
      </c>
      <c r="BB2602" s="1">
        <v>0.99350000000000005</v>
      </c>
      <c r="BD2602" s="2">
        <v>42359</v>
      </c>
      <c r="BE2602" s="1">
        <v>-4.2999999999999997E-2</v>
      </c>
      <c r="BG2602" s="2">
        <v>42508</v>
      </c>
      <c r="BH2602" s="1">
        <v>1.87</v>
      </c>
      <c r="BJ2602" s="2">
        <v>42508</v>
      </c>
      <c r="BK2602" s="1">
        <v>1.41</v>
      </c>
      <c r="BM2602" s="2">
        <v>42366</v>
      </c>
      <c r="BN2602" s="1">
        <v>0.3155</v>
      </c>
    </row>
    <row r="2603" spans="2:66">
      <c r="B2603" s="2">
        <v>42900</v>
      </c>
      <c r="C2603" s="1">
        <v>1.38</v>
      </c>
      <c r="E2603" s="2">
        <v>42366</v>
      </c>
      <c r="F2603" s="1">
        <v>1.5529999999999999</v>
      </c>
      <c r="H2603" s="2">
        <v>42387</v>
      </c>
      <c r="I2603" s="1">
        <v>1.645</v>
      </c>
      <c r="K2603" s="2">
        <v>42383</v>
      </c>
      <c r="L2603" s="1">
        <v>2.0299999999999998</v>
      </c>
      <c r="N2603" s="2">
        <v>42391</v>
      </c>
      <c r="O2603" s="1">
        <v>1.7570000000000001</v>
      </c>
      <c r="Q2603" s="2">
        <v>42402</v>
      </c>
      <c r="R2603" s="1">
        <v>1.7149999999999999</v>
      </c>
      <c r="T2603" s="2">
        <v>42411</v>
      </c>
      <c r="U2603" s="1">
        <v>1.42</v>
      </c>
      <c r="W2603" s="2">
        <v>42405</v>
      </c>
      <c r="X2603" s="1">
        <v>1.4675</v>
      </c>
      <c r="Z2603" s="2">
        <v>42395</v>
      </c>
      <c r="AA2603" s="1">
        <v>1.5350000000000001</v>
      </c>
      <c r="AC2603" s="2">
        <v>42396</v>
      </c>
      <c r="AD2603" s="1">
        <v>1.5625</v>
      </c>
      <c r="AF2603" s="2">
        <v>42837</v>
      </c>
      <c r="AG2603" s="1">
        <v>1.1584399999999999</v>
      </c>
      <c r="AI2603" s="2">
        <v>42367</v>
      </c>
      <c r="AJ2603" s="1">
        <v>2.641</v>
      </c>
      <c r="AL2603" s="2">
        <v>42368</v>
      </c>
      <c r="AM2603" s="1">
        <v>2.1924999999999999</v>
      </c>
      <c r="AO2603" s="2">
        <v>42366</v>
      </c>
      <c r="AP2603" s="1">
        <v>1.1259999999999999</v>
      </c>
      <c r="AR2603" s="2">
        <v>42359</v>
      </c>
      <c r="AS2603" s="1">
        <v>0.80430000000000001</v>
      </c>
      <c r="AU2603" s="2">
        <v>42367</v>
      </c>
      <c r="AV2603" s="1">
        <v>1.623</v>
      </c>
      <c r="AX2603" s="2">
        <v>42363</v>
      </c>
      <c r="AY2603" s="1">
        <v>1.5508999999999999</v>
      </c>
      <c r="BA2603" s="116">
        <v>42366</v>
      </c>
      <c r="BB2603" s="1">
        <v>0.93600000000000005</v>
      </c>
      <c r="BD2603" s="2">
        <v>42360</v>
      </c>
      <c r="BE2603" s="1">
        <v>-2.9000000000000001E-2</v>
      </c>
      <c r="BG2603" s="2">
        <v>42509</v>
      </c>
      <c r="BH2603" s="1">
        <v>1.85</v>
      </c>
      <c r="BJ2603" s="2">
        <v>42509</v>
      </c>
      <c r="BK2603" s="1">
        <v>1.38</v>
      </c>
      <c r="BM2603" s="2">
        <v>42367</v>
      </c>
      <c r="BN2603" s="1">
        <v>0.34200000000000003</v>
      </c>
    </row>
    <row r="2604" spans="2:66">
      <c r="B2604" s="2">
        <v>42901</v>
      </c>
      <c r="C2604" s="1">
        <v>1.38</v>
      </c>
      <c r="E2604" s="2">
        <v>42367</v>
      </c>
      <c r="F2604" s="1">
        <v>1.552</v>
      </c>
      <c r="H2604" s="2">
        <v>42388</v>
      </c>
      <c r="I2604" s="1">
        <v>1.6419999999999999</v>
      </c>
      <c r="K2604" s="2">
        <v>42384</v>
      </c>
      <c r="L2604" s="1">
        <v>2.02</v>
      </c>
      <c r="N2604" s="2">
        <v>42394</v>
      </c>
      <c r="O2604" s="1">
        <v>1.7570000000000001</v>
      </c>
      <c r="Q2604" s="2">
        <v>42403</v>
      </c>
      <c r="R2604" s="1">
        <v>1.6600000000000001</v>
      </c>
      <c r="T2604" s="2">
        <v>42412</v>
      </c>
      <c r="U2604" s="1">
        <v>1.4550000000000001</v>
      </c>
      <c r="W2604" s="2">
        <v>42411</v>
      </c>
      <c r="X2604" s="1">
        <v>1.4</v>
      </c>
      <c r="Z2604" s="2">
        <v>42396</v>
      </c>
      <c r="AA2604" s="1">
        <v>1.5449999999999999</v>
      </c>
      <c r="AC2604" s="2">
        <v>42397</v>
      </c>
      <c r="AD2604" s="1">
        <v>1.5699999999999998</v>
      </c>
      <c r="AF2604" s="2">
        <v>42838</v>
      </c>
      <c r="AG2604" s="1">
        <v>1.1584399999999999</v>
      </c>
      <c r="AI2604" s="2">
        <v>42368</v>
      </c>
      <c r="AJ2604" s="1">
        <v>2.62</v>
      </c>
      <c r="AL2604" s="2">
        <v>42369</v>
      </c>
      <c r="AM2604" s="1">
        <v>2.1625000000000001</v>
      </c>
      <c r="AO2604" s="2">
        <v>42367</v>
      </c>
      <c r="AP2604" s="1">
        <v>1.1639999999999999</v>
      </c>
      <c r="AR2604" s="2">
        <v>42360</v>
      </c>
      <c r="AS2604" s="1">
        <v>0.81130000000000002</v>
      </c>
      <c r="AU2604" s="2">
        <v>42368</v>
      </c>
      <c r="AV2604" s="1">
        <v>1.6076000000000001</v>
      </c>
      <c r="AX2604" s="2">
        <v>42366</v>
      </c>
      <c r="AY2604" s="1">
        <v>1.4923</v>
      </c>
      <c r="BA2604" s="116">
        <v>42367</v>
      </c>
      <c r="BB2604" s="1">
        <v>1.0049999999999999</v>
      </c>
      <c r="BD2604" s="2">
        <v>42361</v>
      </c>
      <c r="BE2604" s="1">
        <v>-2.5999999999999999E-2</v>
      </c>
      <c r="BG2604" s="2">
        <v>42510</v>
      </c>
      <c r="BH2604" s="1">
        <v>1.85</v>
      </c>
      <c r="BJ2604" s="2">
        <v>42510</v>
      </c>
      <c r="BK2604" s="1">
        <v>1.38</v>
      </c>
      <c r="BM2604" s="2">
        <v>42368</v>
      </c>
      <c r="BN2604" s="1">
        <v>0.33100000000000002</v>
      </c>
    </row>
    <row r="2605" spans="2:66">
      <c r="B2605" s="2">
        <v>42902</v>
      </c>
      <c r="C2605" s="1">
        <v>1.38</v>
      </c>
      <c r="E2605" s="2">
        <v>42368</v>
      </c>
      <c r="F2605" s="1">
        <v>1.55</v>
      </c>
      <c r="H2605" s="2">
        <v>42389</v>
      </c>
      <c r="I2605" s="1">
        <v>1.617</v>
      </c>
      <c r="K2605" s="2">
        <v>42387</v>
      </c>
      <c r="L2605" s="1">
        <v>2.04</v>
      </c>
      <c r="N2605" s="2">
        <v>42395</v>
      </c>
      <c r="O2605" s="1">
        <v>1.73</v>
      </c>
      <c r="Q2605" s="2">
        <v>42404</v>
      </c>
      <c r="R2605" s="1">
        <v>1.665</v>
      </c>
      <c r="T2605" s="2">
        <v>42415</v>
      </c>
      <c r="U2605" s="1">
        <v>1.4802999999999999</v>
      </c>
      <c r="W2605" s="2">
        <v>42412</v>
      </c>
      <c r="X2605" s="1">
        <v>1.4224999999999999</v>
      </c>
      <c r="Z2605" s="2">
        <v>42397</v>
      </c>
      <c r="AA2605" s="1">
        <v>1.56</v>
      </c>
      <c r="AC2605" s="2">
        <v>42398</v>
      </c>
      <c r="AD2605" s="1">
        <v>1.5274999999999999</v>
      </c>
      <c r="AF2605" s="2">
        <v>42843</v>
      </c>
      <c r="AG2605" s="1">
        <v>1.15622</v>
      </c>
      <c r="AI2605" s="2">
        <v>42369</v>
      </c>
      <c r="AJ2605" s="1">
        <v>2.5975000000000001</v>
      </c>
      <c r="AL2605" s="2">
        <v>42370</v>
      </c>
      <c r="AM2605" s="1">
        <v>2.1739999999999999</v>
      </c>
      <c r="AO2605" s="2">
        <v>42368</v>
      </c>
      <c r="AP2605" s="1">
        <v>1.165</v>
      </c>
      <c r="AR2605" s="2">
        <v>42361</v>
      </c>
      <c r="AS2605" s="1">
        <v>0.81699999999999995</v>
      </c>
      <c r="AU2605" s="2">
        <v>42369</v>
      </c>
      <c r="AV2605" s="1">
        <v>1.6076000000000001</v>
      </c>
      <c r="AX2605" s="2">
        <v>42367</v>
      </c>
      <c r="AY2605" s="1">
        <v>1.5739999999999998</v>
      </c>
      <c r="BA2605" s="116">
        <v>42368</v>
      </c>
      <c r="BB2605" s="1">
        <v>0.99639999999999995</v>
      </c>
      <c r="BD2605" s="2">
        <v>42362</v>
      </c>
      <c r="BE2605" s="1">
        <v>-2.5999999999999999E-2</v>
      </c>
      <c r="BG2605" s="2">
        <v>42513</v>
      </c>
      <c r="BH2605" s="1">
        <v>1.8399999999999999</v>
      </c>
      <c r="BJ2605" s="2">
        <v>42513</v>
      </c>
      <c r="BK2605" s="1">
        <v>1.38</v>
      </c>
      <c r="BM2605" s="2">
        <v>42369</v>
      </c>
      <c r="BN2605" s="1">
        <v>0.33179999999999998</v>
      </c>
    </row>
    <row r="2606" spans="2:66">
      <c r="B2606" s="2">
        <v>42905</v>
      </c>
      <c r="C2606" s="1">
        <v>1.38</v>
      </c>
      <c r="E2606" s="2">
        <v>42369</v>
      </c>
      <c r="F2606" s="1">
        <v>1.55</v>
      </c>
      <c r="H2606" s="2">
        <v>42390</v>
      </c>
      <c r="I2606" s="1">
        <v>1.607</v>
      </c>
      <c r="K2606" s="2">
        <v>42388</v>
      </c>
      <c r="L2606" s="1">
        <v>2.0670000000000002</v>
      </c>
      <c r="N2606" s="2">
        <v>42396</v>
      </c>
      <c r="O2606" s="1">
        <v>1.7450000000000001</v>
      </c>
      <c r="Q2606" s="2">
        <v>42405</v>
      </c>
      <c r="R2606" s="1">
        <v>1.6800000000000002</v>
      </c>
      <c r="T2606" s="2">
        <v>42416</v>
      </c>
      <c r="U2606" s="1">
        <v>1.4325000000000001</v>
      </c>
      <c r="W2606" s="2">
        <v>42415</v>
      </c>
      <c r="X2606" s="1">
        <v>1.44</v>
      </c>
      <c r="Z2606" s="2">
        <v>42398</v>
      </c>
      <c r="AA2606" s="1">
        <v>1.5049999999999999</v>
      </c>
      <c r="AC2606" s="2">
        <v>42401</v>
      </c>
      <c r="AD2606" s="1">
        <v>1.4950000000000001</v>
      </c>
      <c r="AF2606" s="2">
        <v>42844</v>
      </c>
      <c r="AG2606" s="1">
        <v>1.15567</v>
      </c>
      <c r="AI2606" s="2">
        <v>42370</v>
      </c>
      <c r="AJ2606" s="1">
        <v>2.5975000000000001</v>
      </c>
      <c r="AL2606" s="2">
        <v>42373</v>
      </c>
      <c r="AM2606" s="1">
        <v>2.1495000000000002</v>
      </c>
      <c r="AO2606" s="2">
        <v>42369</v>
      </c>
      <c r="AP2606" s="1">
        <v>1.1555</v>
      </c>
      <c r="AR2606" s="2">
        <v>42362</v>
      </c>
      <c r="AS2606" s="1">
        <v>0.82630000000000003</v>
      </c>
      <c r="AU2606" s="2">
        <v>42370</v>
      </c>
      <c r="AV2606" s="1">
        <v>1.6076000000000001</v>
      </c>
      <c r="AX2606" s="2">
        <v>42368</v>
      </c>
      <c r="AY2606" s="1">
        <v>1.5646</v>
      </c>
      <c r="BA2606" s="116">
        <v>42369</v>
      </c>
      <c r="BB2606" s="1">
        <v>1.0009999999999999</v>
      </c>
      <c r="BD2606" s="2">
        <v>42366</v>
      </c>
      <c r="BE2606" s="1">
        <v>-2.3E-2</v>
      </c>
      <c r="BG2606" s="2">
        <v>42514</v>
      </c>
      <c r="BH2606" s="1">
        <v>1.8599999999999999</v>
      </c>
      <c r="BJ2606" s="2">
        <v>42514</v>
      </c>
      <c r="BK2606" s="1">
        <v>1.41</v>
      </c>
      <c r="BM2606" s="2">
        <v>42370</v>
      </c>
      <c r="BN2606" s="1">
        <v>0.33100000000000002</v>
      </c>
    </row>
    <row r="2607" spans="2:66">
      <c r="B2607" s="2">
        <v>42906</v>
      </c>
      <c r="C2607" s="1">
        <v>1.38</v>
      </c>
      <c r="E2607" s="2">
        <v>42373</v>
      </c>
      <c r="F2607" s="1">
        <v>1.522</v>
      </c>
      <c r="H2607" s="2">
        <v>42391</v>
      </c>
      <c r="I2607" s="1">
        <v>1.62</v>
      </c>
      <c r="K2607" s="2">
        <v>42389</v>
      </c>
      <c r="L2607" s="1">
        <v>1.998</v>
      </c>
      <c r="N2607" s="2">
        <v>42397</v>
      </c>
      <c r="O2607" s="1">
        <v>1.7549999999999999</v>
      </c>
      <c r="Q2607" s="2">
        <v>42411</v>
      </c>
      <c r="R2607" s="1">
        <v>1.55</v>
      </c>
      <c r="T2607" s="2">
        <v>42417</v>
      </c>
      <c r="U2607" s="1">
        <v>1.44</v>
      </c>
      <c r="W2607" s="2">
        <v>42416</v>
      </c>
      <c r="X2607" s="1">
        <v>1.3900000000000001</v>
      </c>
      <c r="Z2607" s="2">
        <v>42401</v>
      </c>
      <c r="AA2607" s="1">
        <v>1.4675</v>
      </c>
      <c r="AC2607" s="2">
        <v>42402</v>
      </c>
      <c r="AD2607" s="1">
        <v>1.4924999999999999</v>
      </c>
      <c r="AF2607" s="2">
        <v>42845</v>
      </c>
      <c r="AG2607" s="1">
        <v>1.15317</v>
      </c>
      <c r="AI2607" s="2">
        <v>42373</v>
      </c>
      <c r="AJ2607" s="1">
        <v>2.5794999999999999</v>
      </c>
      <c r="AL2607" s="2">
        <v>42374</v>
      </c>
      <c r="AM2607" s="1">
        <v>2.1219999999999999</v>
      </c>
      <c r="AO2607" s="2">
        <v>42370</v>
      </c>
      <c r="AP2607" s="1">
        <v>1.163</v>
      </c>
      <c r="AR2607" s="2">
        <v>42363</v>
      </c>
      <c r="AS2607" s="1">
        <v>0.82</v>
      </c>
      <c r="AU2607" s="2">
        <v>42373</v>
      </c>
      <c r="AV2607" s="1">
        <v>1.5669999999999999</v>
      </c>
      <c r="AX2607" s="2">
        <v>42369</v>
      </c>
      <c r="AY2607" s="1">
        <v>1.5664</v>
      </c>
      <c r="BA2607" s="116">
        <v>42370</v>
      </c>
      <c r="BB2607" s="1">
        <v>0.99550000000000005</v>
      </c>
      <c r="BD2607" s="2">
        <v>42367</v>
      </c>
      <c r="BE2607" s="1">
        <v>-2.8000000000000001E-2</v>
      </c>
      <c r="BG2607" s="2">
        <v>42515</v>
      </c>
      <c r="BH2607" s="1">
        <v>1.87</v>
      </c>
      <c r="BJ2607" s="2">
        <v>42515</v>
      </c>
      <c r="BK2607" s="1">
        <v>1.4</v>
      </c>
      <c r="BM2607" s="2">
        <v>42373</v>
      </c>
      <c r="BN2607" s="1">
        <v>0.309</v>
      </c>
    </row>
    <row r="2608" spans="2:66">
      <c r="B2608" s="2">
        <v>42907</v>
      </c>
      <c r="C2608" s="1">
        <v>1.38</v>
      </c>
      <c r="E2608" s="2">
        <v>42374</v>
      </c>
      <c r="F2608" s="1">
        <v>1.5150000000000001</v>
      </c>
      <c r="H2608" s="2">
        <v>42394</v>
      </c>
      <c r="I2608" s="1">
        <v>1.62</v>
      </c>
      <c r="K2608" s="2">
        <v>42390</v>
      </c>
      <c r="L2608" s="1">
        <v>1.9950000000000001</v>
      </c>
      <c r="N2608" s="2">
        <v>42398</v>
      </c>
      <c r="O2608" s="1">
        <v>1.7</v>
      </c>
      <c r="Q2608" s="2">
        <v>42412</v>
      </c>
      <c r="R2608" s="1">
        <v>1.585</v>
      </c>
      <c r="T2608" s="2">
        <v>42418</v>
      </c>
      <c r="U2608" s="1">
        <v>1.4624999999999999</v>
      </c>
      <c r="W2608" s="2">
        <v>42417</v>
      </c>
      <c r="X2608" s="1">
        <v>1.395</v>
      </c>
      <c r="Z2608" s="2">
        <v>42402</v>
      </c>
      <c r="AA2608" s="1">
        <v>1.4624999999999999</v>
      </c>
      <c r="AC2608" s="2">
        <v>42403</v>
      </c>
      <c r="AD2608" s="1">
        <v>1.4724999999999999</v>
      </c>
      <c r="AF2608" s="2">
        <v>42846</v>
      </c>
      <c r="AG2608" s="1">
        <v>1.15622</v>
      </c>
      <c r="AI2608" s="2">
        <v>42374</v>
      </c>
      <c r="AJ2608" s="1">
        <v>2.5685000000000002</v>
      </c>
      <c r="AL2608" s="2">
        <v>42375</v>
      </c>
      <c r="AM2608" s="1">
        <v>2.0579999999999998</v>
      </c>
      <c r="AO2608" s="2">
        <v>42373</v>
      </c>
      <c r="AP2608" s="1">
        <v>1.1379999999999999</v>
      </c>
      <c r="AR2608" s="2">
        <v>42366</v>
      </c>
      <c r="AS2608" s="1">
        <v>0.83330000000000004</v>
      </c>
      <c r="AU2608" s="2">
        <v>42374</v>
      </c>
      <c r="AV2608" s="1">
        <v>1.544</v>
      </c>
      <c r="AX2608" s="2">
        <v>42370</v>
      </c>
      <c r="AY2608" s="1">
        <v>1.5649999999999999</v>
      </c>
      <c r="BA2608" s="116">
        <v>42373</v>
      </c>
      <c r="BB2608" s="1">
        <v>0.94950000000000001</v>
      </c>
      <c r="BD2608" s="2">
        <v>42368</v>
      </c>
      <c r="BE2608" s="1">
        <v>-3.6999999999999998E-2</v>
      </c>
      <c r="BG2608" s="2">
        <v>42516</v>
      </c>
      <c r="BH2608" s="1">
        <v>1.83</v>
      </c>
      <c r="BJ2608" s="2">
        <v>42516</v>
      </c>
      <c r="BK2608" s="1">
        <v>1.35</v>
      </c>
      <c r="BM2608" s="2">
        <v>42374</v>
      </c>
      <c r="BN2608" s="1">
        <v>0.26910000000000001</v>
      </c>
    </row>
    <row r="2609" spans="2:66">
      <c r="B2609" s="2">
        <v>42908</v>
      </c>
      <c r="C2609" s="1">
        <v>1.38</v>
      </c>
      <c r="E2609" s="2">
        <v>42375</v>
      </c>
      <c r="F2609" s="1">
        <v>1.5129999999999999</v>
      </c>
      <c r="H2609" s="2">
        <v>42395</v>
      </c>
      <c r="I2609" s="1">
        <v>1.595</v>
      </c>
      <c r="K2609" s="2">
        <v>42391</v>
      </c>
      <c r="L2609" s="1">
        <v>2.0350000000000001</v>
      </c>
      <c r="N2609" s="2">
        <v>42401</v>
      </c>
      <c r="O2609" s="1">
        <v>1.645</v>
      </c>
      <c r="Q2609" s="2">
        <v>42415</v>
      </c>
      <c r="R2609" s="1">
        <v>1.6125</v>
      </c>
      <c r="T2609" s="2">
        <v>42419</v>
      </c>
      <c r="U2609" s="1">
        <v>1.48</v>
      </c>
      <c r="W2609" s="2">
        <v>42418</v>
      </c>
      <c r="X2609" s="1">
        <v>1.4125000000000001</v>
      </c>
      <c r="Z2609" s="2">
        <v>42403</v>
      </c>
      <c r="AA2609" s="1">
        <v>1.4450000000000001</v>
      </c>
      <c r="AC2609" s="2">
        <v>42404</v>
      </c>
      <c r="AD2609" s="1">
        <v>1.4750000000000001</v>
      </c>
      <c r="AF2609" s="2">
        <v>42849</v>
      </c>
      <c r="AG2609" s="1">
        <v>1.1665000000000001</v>
      </c>
      <c r="AI2609" s="2">
        <v>42375</v>
      </c>
      <c r="AJ2609" s="1">
        <v>2.5060000000000002</v>
      </c>
      <c r="AL2609" s="2">
        <v>42376</v>
      </c>
      <c r="AM2609" s="1">
        <v>2.0230000000000001</v>
      </c>
      <c r="AO2609" s="2">
        <v>42374</v>
      </c>
      <c r="AP2609" s="1">
        <v>1.1179999999999999</v>
      </c>
      <c r="AR2609" s="2">
        <v>42367</v>
      </c>
      <c r="AS2609" s="1">
        <v>0.85629999999999995</v>
      </c>
      <c r="AU2609" s="2">
        <v>42375</v>
      </c>
      <c r="AV2609" s="1">
        <v>1.5154999999999998</v>
      </c>
      <c r="AX2609" s="2">
        <v>42373</v>
      </c>
      <c r="AY2609" s="1">
        <v>1.524</v>
      </c>
      <c r="BA2609" s="116">
        <v>42374</v>
      </c>
      <c r="BB2609" s="1">
        <v>0.91500000000000004</v>
      </c>
      <c r="BD2609" s="2">
        <v>42369</v>
      </c>
      <c r="BE2609" s="1">
        <v>-3.5000000000000003E-2</v>
      </c>
      <c r="BG2609" s="2">
        <v>42517</v>
      </c>
      <c r="BH2609" s="1">
        <v>1.85</v>
      </c>
      <c r="BJ2609" s="2">
        <v>42517</v>
      </c>
      <c r="BK2609" s="1">
        <v>1.3900000000000001</v>
      </c>
      <c r="BM2609" s="2">
        <v>42375</v>
      </c>
      <c r="BN2609" s="1">
        <v>0.23949999999999999</v>
      </c>
    </row>
    <row r="2610" spans="2:66">
      <c r="B2610" s="2">
        <v>42909</v>
      </c>
      <c r="C2610" s="1">
        <v>1.38</v>
      </c>
      <c r="E2610" s="2">
        <v>42376</v>
      </c>
      <c r="F2610" s="1">
        <v>1.512</v>
      </c>
      <c r="H2610" s="2">
        <v>42396</v>
      </c>
      <c r="I2610" s="1">
        <v>1.6019999999999999</v>
      </c>
      <c r="K2610" s="2">
        <v>42394</v>
      </c>
      <c r="L2610" s="1">
        <v>2.0219999999999998</v>
      </c>
      <c r="N2610" s="2">
        <v>42402</v>
      </c>
      <c r="O2610" s="1">
        <v>1.6400000000000001</v>
      </c>
      <c r="Q2610" s="2">
        <v>42416</v>
      </c>
      <c r="R2610" s="1">
        <v>1.5699999999999998</v>
      </c>
      <c r="T2610" s="2">
        <v>42422</v>
      </c>
      <c r="U2610" s="1">
        <v>1.4975000000000001</v>
      </c>
      <c r="W2610" s="2">
        <v>42419</v>
      </c>
      <c r="X2610" s="1">
        <v>1.43</v>
      </c>
      <c r="Z2610" s="2">
        <v>42404</v>
      </c>
      <c r="AA2610" s="1">
        <v>1.4475</v>
      </c>
      <c r="AC2610" s="2">
        <v>42405</v>
      </c>
      <c r="AD2610" s="1">
        <v>1.4824999999999999</v>
      </c>
      <c r="AF2610" s="2">
        <v>42850</v>
      </c>
      <c r="AG2610" s="1">
        <v>1.17039</v>
      </c>
      <c r="AI2610" s="2">
        <v>42376</v>
      </c>
      <c r="AJ2610" s="1">
        <v>2.4794999999999998</v>
      </c>
      <c r="AL2610" s="2">
        <v>42377</v>
      </c>
      <c r="AM2610" s="1">
        <v>1.9635</v>
      </c>
      <c r="AO2610" s="2">
        <v>42375</v>
      </c>
      <c r="AP2610" s="1">
        <v>1.073</v>
      </c>
      <c r="AR2610" s="2">
        <v>42368</v>
      </c>
      <c r="AS2610" s="1">
        <v>0.86229999999999996</v>
      </c>
      <c r="AU2610" s="2">
        <v>42376</v>
      </c>
      <c r="AV2610" s="1">
        <v>1.5329999999999999</v>
      </c>
      <c r="AX2610" s="2">
        <v>42374</v>
      </c>
      <c r="AY2610" s="1">
        <v>1.4975000000000001</v>
      </c>
      <c r="BA2610" s="116">
        <v>42375</v>
      </c>
      <c r="BB2610" s="1">
        <v>0.87829999999999997</v>
      </c>
      <c r="BD2610" s="2">
        <v>42373</v>
      </c>
      <c r="BE2610" s="1">
        <v>-4.2000000000000003E-2</v>
      </c>
      <c r="BG2610" s="2">
        <v>42521</v>
      </c>
      <c r="BH2610" s="1">
        <v>1.8399999999999999</v>
      </c>
      <c r="BJ2610" s="2">
        <v>42521</v>
      </c>
      <c r="BK2610" s="1">
        <v>1.37</v>
      </c>
      <c r="BM2610" s="2">
        <v>42376</v>
      </c>
      <c r="BN2610" s="1">
        <v>0.246</v>
      </c>
    </row>
    <row r="2611" spans="2:66">
      <c r="B2611" s="2">
        <v>42912</v>
      </c>
      <c r="C2611" s="1">
        <v>1.38</v>
      </c>
      <c r="E2611" s="2">
        <v>42377</v>
      </c>
      <c r="F2611" s="1">
        <v>1.512</v>
      </c>
      <c r="H2611" s="2">
        <v>42397</v>
      </c>
      <c r="I2611" s="1">
        <v>1.617</v>
      </c>
      <c r="K2611" s="2">
        <v>42395</v>
      </c>
      <c r="L2611" s="1">
        <v>1.9870000000000001</v>
      </c>
      <c r="N2611" s="2">
        <v>42403</v>
      </c>
      <c r="O2611" s="1">
        <v>1.607</v>
      </c>
      <c r="Q2611" s="2">
        <v>42417</v>
      </c>
      <c r="R2611" s="1">
        <v>1.58</v>
      </c>
      <c r="T2611" s="2">
        <v>42423</v>
      </c>
      <c r="U2611" s="1">
        <v>1.5024999999999999</v>
      </c>
      <c r="W2611" s="2">
        <v>42422</v>
      </c>
      <c r="X2611" s="1">
        <v>1.4475</v>
      </c>
      <c r="Z2611" s="2">
        <v>42405</v>
      </c>
      <c r="AA2611" s="1">
        <v>1.4575</v>
      </c>
      <c r="AC2611" s="2">
        <v>42411</v>
      </c>
      <c r="AD2611" s="1">
        <v>1.4450000000000001</v>
      </c>
      <c r="AF2611" s="2">
        <v>42851</v>
      </c>
      <c r="AG2611" s="1">
        <v>1.17178</v>
      </c>
      <c r="AI2611" s="2">
        <v>42377</v>
      </c>
      <c r="AJ2611" s="1">
        <v>2.4255</v>
      </c>
      <c r="AL2611" s="2">
        <v>42380</v>
      </c>
      <c r="AM2611" s="1">
        <v>2.0024999999999999</v>
      </c>
      <c r="AO2611" s="2">
        <v>42376</v>
      </c>
      <c r="AP2611" s="1">
        <v>1.0289999999999999</v>
      </c>
      <c r="AR2611" s="2">
        <v>42369</v>
      </c>
      <c r="AS2611" s="1">
        <v>0.85699999999999998</v>
      </c>
      <c r="AU2611" s="2">
        <v>42377</v>
      </c>
      <c r="AV2611" s="1">
        <v>1.5083</v>
      </c>
      <c r="AX2611" s="2">
        <v>42375</v>
      </c>
      <c r="AY2611" s="1">
        <v>1.4664999999999999</v>
      </c>
      <c r="BA2611" s="116">
        <v>42376</v>
      </c>
      <c r="BB2611" s="1">
        <v>0.89119999999999999</v>
      </c>
      <c r="BD2611" s="2">
        <v>42374</v>
      </c>
      <c r="BE2611" s="1">
        <v>-7.0999999999999994E-2</v>
      </c>
      <c r="BG2611" s="2">
        <v>42522</v>
      </c>
      <c r="BH2611" s="1">
        <v>1.85</v>
      </c>
      <c r="BJ2611" s="2">
        <v>42522</v>
      </c>
      <c r="BK2611" s="1">
        <v>1.3900000000000001</v>
      </c>
      <c r="BM2611" s="2">
        <v>42377</v>
      </c>
      <c r="BN2611" s="1">
        <v>0.2432</v>
      </c>
    </row>
    <row r="2612" spans="2:66">
      <c r="B2612" s="2">
        <v>42913</v>
      </c>
      <c r="C2612" s="1">
        <v>1.38</v>
      </c>
      <c r="E2612" s="2">
        <v>42380</v>
      </c>
      <c r="F2612" s="1">
        <v>1.51</v>
      </c>
      <c r="H2612" s="2">
        <v>42398</v>
      </c>
      <c r="I2612" s="1">
        <v>1.5649999999999999</v>
      </c>
      <c r="K2612" s="2">
        <v>42396</v>
      </c>
      <c r="L2612" s="1">
        <v>2.0150000000000001</v>
      </c>
      <c r="N2612" s="2">
        <v>42404</v>
      </c>
      <c r="O2612" s="1">
        <v>1.605</v>
      </c>
      <c r="Q2612" s="2">
        <v>42418</v>
      </c>
      <c r="R2612" s="1">
        <v>1.6074999999999999</v>
      </c>
      <c r="T2612" s="2">
        <v>42424</v>
      </c>
      <c r="U2612" s="1">
        <v>1.4849999999999999</v>
      </c>
      <c r="W2612" s="2">
        <v>42423</v>
      </c>
      <c r="X2612" s="1">
        <v>1.4525000000000001</v>
      </c>
      <c r="Z2612" s="2">
        <v>42411</v>
      </c>
      <c r="AA2612" s="1">
        <v>1.405</v>
      </c>
      <c r="AC2612" s="2">
        <v>42412</v>
      </c>
      <c r="AD2612" s="1">
        <v>1.462</v>
      </c>
      <c r="AF2612" s="2">
        <v>42852</v>
      </c>
      <c r="AG2612" s="1">
        <v>1.1695599999999999</v>
      </c>
      <c r="AI2612" s="2">
        <v>42380</v>
      </c>
      <c r="AJ2612" s="1">
        <v>2.4624999999999999</v>
      </c>
      <c r="AL2612" s="2">
        <v>42381</v>
      </c>
      <c r="AM2612" s="1">
        <v>1.9350000000000001</v>
      </c>
      <c r="AO2612" s="2">
        <v>42377</v>
      </c>
      <c r="AP2612" s="1">
        <v>1.006</v>
      </c>
      <c r="AR2612" s="2">
        <v>42370</v>
      </c>
      <c r="AS2612" s="1">
        <v>0.85799999999999998</v>
      </c>
      <c r="AU2612" s="2">
        <v>42380</v>
      </c>
      <c r="AV2612" s="1">
        <v>1.5270000000000001</v>
      </c>
      <c r="AX2612" s="2">
        <v>42376</v>
      </c>
      <c r="AY2612" s="1">
        <v>1.484</v>
      </c>
      <c r="BA2612" s="116">
        <v>42377</v>
      </c>
      <c r="BB2612" s="1">
        <v>0.86950000000000005</v>
      </c>
      <c r="BD2612" s="2">
        <v>42375</v>
      </c>
      <c r="BE2612" s="1">
        <v>-7.9000000000000001E-2</v>
      </c>
      <c r="BG2612" s="2">
        <v>42523</v>
      </c>
      <c r="BH2612" s="1">
        <v>1.81</v>
      </c>
      <c r="BJ2612" s="2">
        <v>42523</v>
      </c>
      <c r="BK2612" s="1">
        <v>1.3599999999999999</v>
      </c>
      <c r="BM2612" s="2">
        <v>42380</v>
      </c>
      <c r="BN2612" s="1">
        <v>0.254</v>
      </c>
    </row>
    <row r="2613" spans="2:66">
      <c r="B2613" s="2">
        <v>42914</v>
      </c>
      <c r="C2613" s="1">
        <v>1.38</v>
      </c>
      <c r="E2613" s="2">
        <v>42381</v>
      </c>
      <c r="F2613" s="1">
        <v>1.51</v>
      </c>
      <c r="H2613" s="2">
        <v>42401</v>
      </c>
      <c r="I2613" s="1">
        <v>1.5249999999999999</v>
      </c>
      <c r="K2613" s="2">
        <v>42397</v>
      </c>
      <c r="L2613" s="1">
        <v>2.0169999999999999</v>
      </c>
      <c r="N2613" s="2">
        <v>42405</v>
      </c>
      <c r="O2613" s="1">
        <v>1.6259999999999999</v>
      </c>
      <c r="Q2613" s="2">
        <v>42419</v>
      </c>
      <c r="R2613" s="1">
        <v>1.625</v>
      </c>
      <c r="T2613" s="2">
        <v>42425</v>
      </c>
      <c r="U2613" s="1">
        <v>1.4775</v>
      </c>
      <c r="W2613" s="2">
        <v>42424</v>
      </c>
      <c r="X2613" s="1">
        <v>1.44</v>
      </c>
      <c r="Z2613" s="2">
        <v>42412</v>
      </c>
      <c r="AA2613" s="1">
        <v>1.4224999999999999</v>
      </c>
      <c r="AC2613" s="2">
        <v>42415</v>
      </c>
      <c r="AD2613" s="1">
        <v>1.47</v>
      </c>
      <c r="AF2613" s="2">
        <v>42853</v>
      </c>
      <c r="AG2613" s="1">
        <v>1.1723300000000001</v>
      </c>
      <c r="AI2613" s="2">
        <v>42381</v>
      </c>
      <c r="AJ2613" s="1">
        <v>2.3810000000000002</v>
      </c>
      <c r="AL2613" s="2">
        <v>42382</v>
      </c>
      <c r="AM2613" s="1">
        <v>1.9245000000000001</v>
      </c>
      <c r="AO2613" s="2">
        <v>42380</v>
      </c>
      <c r="AP2613" s="1">
        <v>1.0085</v>
      </c>
      <c r="AR2613" s="2">
        <v>42373</v>
      </c>
      <c r="AS2613" s="1">
        <v>0.84350000000000003</v>
      </c>
      <c r="AU2613" s="2">
        <v>42381</v>
      </c>
      <c r="AV2613" s="1">
        <v>1.4750000000000001</v>
      </c>
      <c r="AX2613" s="2">
        <v>42377</v>
      </c>
      <c r="AY2613" s="1">
        <v>1.4590000000000001</v>
      </c>
      <c r="BA2613" s="116">
        <v>42380</v>
      </c>
      <c r="BB2613" s="1">
        <v>0.90449999999999997</v>
      </c>
      <c r="BD2613" s="2">
        <v>42376</v>
      </c>
      <c r="BE2613" s="1">
        <v>-7.5999999999999998E-2</v>
      </c>
      <c r="BG2613" s="2">
        <v>42524</v>
      </c>
      <c r="BH2613" s="1">
        <v>1.71</v>
      </c>
      <c r="BJ2613" s="2">
        <v>42524</v>
      </c>
      <c r="BK2613" s="1">
        <v>1.23</v>
      </c>
      <c r="BM2613" s="2">
        <v>42381</v>
      </c>
      <c r="BN2613" s="1">
        <v>0.24299999999999999</v>
      </c>
    </row>
    <row r="2614" spans="2:66">
      <c r="B2614" s="2">
        <v>42915</v>
      </c>
      <c r="C2614" s="1">
        <v>1.38</v>
      </c>
      <c r="E2614" s="2">
        <v>42382</v>
      </c>
      <c r="F2614" s="1">
        <v>1.51</v>
      </c>
      <c r="H2614" s="2">
        <v>42402</v>
      </c>
      <c r="I2614" s="1">
        <v>1.5150000000000001</v>
      </c>
      <c r="K2614" s="2">
        <v>42398</v>
      </c>
      <c r="L2614" s="1">
        <v>1.98</v>
      </c>
      <c r="N2614" s="2">
        <v>42411</v>
      </c>
      <c r="O2614" s="1">
        <v>1.54</v>
      </c>
      <c r="Q2614" s="2">
        <v>42422</v>
      </c>
      <c r="R2614" s="1">
        <v>1.6425000000000001</v>
      </c>
      <c r="T2614" s="2">
        <v>42426</v>
      </c>
      <c r="U2614" s="1">
        <v>1.46</v>
      </c>
      <c r="W2614" s="2">
        <v>42425</v>
      </c>
      <c r="X2614" s="1">
        <v>1.43</v>
      </c>
      <c r="Z2614" s="2">
        <v>42415</v>
      </c>
      <c r="AA2614" s="1">
        <v>1.4325000000000001</v>
      </c>
      <c r="AC2614" s="2">
        <v>42416</v>
      </c>
      <c r="AD2614" s="1">
        <v>1.4275</v>
      </c>
      <c r="AF2614" s="2">
        <v>42857</v>
      </c>
      <c r="AG2614" s="1">
        <v>1.1737200000000001</v>
      </c>
      <c r="AI2614" s="2">
        <v>42382</v>
      </c>
      <c r="AJ2614" s="1">
        <v>2.3839999999999999</v>
      </c>
      <c r="AL2614" s="2">
        <v>42383</v>
      </c>
      <c r="AM2614" s="1">
        <v>1.9119999999999999</v>
      </c>
      <c r="AO2614" s="2">
        <v>42381</v>
      </c>
      <c r="AP2614" s="1">
        <v>0.98450000000000004</v>
      </c>
      <c r="AR2614" s="2">
        <v>42374</v>
      </c>
      <c r="AS2614" s="1">
        <v>0.83379999999999999</v>
      </c>
      <c r="AU2614" s="2">
        <v>42382</v>
      </c>
      <c r="AV2614" s="1">
        <v>1.4468000000000001</v>
      </c>
      <c r="AX2614" s="2">
        <v>42380</v>
      </c>
      <c r="AY2614" s="1">
        <v>1.4809999999999999</v>
      </c>
      <c r="BA2614" s="116">
        <v>42381</v>
      </c>
      <c r="BB2614" s="1">
        <v>0.874</v>
      </c>
      <c r="BD2614" s="2">
        <v>42377</v>
      </c>
      <c r="BE2614" s="1">
        <v>-7.5999999999999998E-2</v>
      </c>
      <c r="BG2614" s="2">
        <v>42527</v>
      </c>
      <c r="BH2614" s="1">
        <v>1.73</v>
      </c>
      <c r="BJ2614" s="2">
        <v>42527</v>
      </c>
      <c r="BK2614" s="1">
        <v>1.25</v>
      </c>
      <c r="BM2614" s="2">
        <v>42382</v>
      </c>
      <c r="BN2614" s="1">
        <v>0.22450000000000001</v>
      </c>
    </row>
    <row r="2615" spans="2:66">
      <c r="B2615" s="2">
        <v>42916</v>
      </c>
      <c r="C2615" s="1">
        <v>1.38</v>
      </c>
      <c r="E2615" s="2">
        <v>42383</v>
      </c>
      <c r="F2615" s="1">
        <v>1.51</v>
      </c>
      <c r="H2615" s="2">
        <v>42403</v>
      </c>
      <c r="I2615" s="1">
        <v>1.4950000000000001</v>
      </c>
      <c r="K2615" s="2">
        <v>42401</v>
      </c>
      <c r="L2615" s="1">
        <v>1.92</v>
      </c>
      <c r="N2615" s="2">
        <v>42412</v>
      </c>
      <c r="O2615" s="1">
        <v>1.575</v>
      </c>
      <c r="Q2615" s="2">
        <v>42423</v>
      </c>
      <c r="R2615" s="1">
        <v>1.643</v>
      </c>
      <c r="T2615" s="2">
        <v>42429</v>
      </c>
      <c r="U2615" s="1">
        <v>1.4624999999999999</v>
      </c>
      <c r="W2615" s="2">
        <v>42426</v>
      </c>
      <c r="X2615" s="1">
        <v>1.425</v>
      </c>
      <c r="Z2615" s="2">
        <v>42416</v>
      </c>
      <c r="AA2615" s="1">
        <v>1.3900000000000001</v>
      </c>
      <c r="AC2615" s="2">
        <v>42417</v>
      </c>
      <c r="AD2615" s="1">
        <v>1.4325000000000001</v>
      </c>
      <c r="AF2615" s="2">
        <v>42858</v>
      </c>
      <c r="AG2615" s="1">
        <v>1.1712199999999999</v>
      </c>
      <c r="AI2615" s="2">
        <v>42383</v>
      </c>
      <c r="AJ2615" s="1">
        <v>2.3755000000000002</v>
      </c>
      <c r="AL2615" s="2">
        <v>42384</v>
      </c>
      <c r="AM2615" s="1">
        <v>1.8685</v>
      </c>
      <c r="AO2615" s="2">
        <v>42382</v>
      </c>
      <c r="AP2615" s="1">
        <v>0.97299999999999998</v>
      </c>
      <c r="AR2615" s="2">
        <v>42375</v>
      </c>
      <c r="AS2615" s="1">
        <v>0.80630000000000002</v>
      </c>
      <c r="AU2615" s="2">
        <v>42383</v>
      </c>
      <c r="AV2615" s="1">
        <v>1.4809999999999999</v>
      </c>
      <c r="AX2615" s="2">
        <v>42381</v>
      </c>
      <c r="AY2615" s="1">
        <v>1.4339999999999999</v>
      </c>
      <c r="BA2615" s="116">
        <v>42382</v>
      </c>
      <c r="BB2615" s="1">
        <v>0.8468</v>
      </c>
      <c r="BD2615" s="2">
        <v>42380</v>
      </c>
      <c r="BE2615" s="1">
        <v>-7.0000000000000007E-2</v>
      </c>
      <c r="BG2615" s="2">
        <v>42528</v>
      </c>
      <c r="BH2615" s="1">
        <v>1.72</v>
      </c>
      <c r="BJ2615" s="2">
        <v>42528</v>
      </c>
      <c r="BK2615" s="1">
        <v>1.23</v>
      </c>
      <c r="BM2615" s="2">
        <v>42383</v>
      </c>
      <c r="BN2615" s="1">
        <v>0.23530000000000001</v>
      </c>
    </row>
    <row r="2616" spans="2:66">
      <c r="B2616" s="2">
        <v>42919</v>
      </c>
      <c r="C2616" s="1">
        <v>1.38</v>
      </c>
      <c r="E2616" s="2">
        <v>42384</v>
      </c>
      <c r="F2616" s="1">
        <v>1.51</v>
      </c>
      <c r="H2616" s="2">
        <v>42404</v>
      </c>
      <c r="I2616" s="1">
        <v>1.492</v>
      </c>
      <c r="K2616" s="2">
        <v>42402</v>
      </c>
      <c r="L2616" s="1">
        <v>1.9159999999999999</v>
      </c>
      <c r="N2616" s="2">
        <v>42415</v>
      </c>
      <c r="O2616" s="1">
        <v>1.6040000000000001</v>
      </c>
      <c r="Q2616" s="2">
        <v>42424</v>
      </c>
      <c r="R2616" s="1">
        <v>1.6225000000000001</v>
      </c>
      <c r="T2616" s="2">
        <v>42430</v>
      </c>
      <c r="U2616" s="1">
        <v>1.4624999999999999</v>
      </c>
      <c r="W2616" s="2">
        <v>42429</v>
      </c>
      <c r="X2616" s="1">
        <v>1.4224999999999999</v>
      </c>
      <c r="Z2616" s="2">
        <v>42417</v>
      </c>
      <c r="AA2616" s="1">
        <v>1.395</v>
      </c>
      <c r="AC2616" s="2">
        <v>42418</v>
      </c>
      <c r="AD2616" s="1">
        <v>1.4450000000000001</v>
      </c>
      <c r="AF2616" s="2">
        <v>42859</v>
      </c>
      <c r="AG2616" s="1">
        <v>1.1792799999999999</v>
      </c>
      <c r="AI2616" s="2">
        <v>42384</v>
      </c>
      <c r="AJ2616" s="1">
        <v>2.3165</v>
      </c>
      <c r="AL2616" s="2">
        <v>42387</v>
      </c>
      <c r="AM2616" s="1">
        <v>1.8715000000000002</v>
      </c>
      <c r="AO2616" s="2">
        <v>42383</v>
      </c>
      <c r="AP2616" s="1">
        <v>0.94950000000000001</v>
      </c>
      <c r="AR2616" s="2">
        <v>42376</v>
      </c>
      <c r="AS2616" s="1">
        <v>0.78480000000000005</v>
      </c>
      <c r="AU2616" s="2">
        <v>42384</v>
      </c>
      <c r="AV2616" s="1">
        <v>1.462</v>
      </c>
      <c r="AX2616" s="2">
        <v>42382</v>
      </c>
      <c r="AY2616" s="1">
        <v>1.41</v>
      </c>
      <c r="BA2616" s="116">
        <v>42383</v>
      </c>
      <c r="BB2616" s="1">
        <v>0.87309999999999999</v>
      </c>
      <c r="BD2616" s="2">
        <v>42381</v>
      </c>
      <c r="BE2616" s="1">
        <v>-8.3000000000000004E-2</v>
      </c>
      <c r="BG2616" s="2">
        <v>42529</v>
      </c>
      <c r="BH2616" s="1">
        <v>1.71</v>
      </c>
      <c r="BJ2616" s="2">
        <v>42529</v>
      </c>
      <c r="BK2616" s="1">
        <v>1.23</v>
      </c>
      <c r="BM2616" s="2">
        <v>42384</v>
      </c>
      <c r="BN2616" s="1">
        <v>0.22470000000000001</v>
      </c>
    </row>
    <row r="2617" spans="2:66">
      <c r="B2617" s="2">
        <v>42920</v>
      </c>
      <c r="C2617" s="1">
        <v>1.38</v>
      </c>
      <c r="E2617" s="2">
        <v>42387</v>
      </c>
      <c r="F2617" s="1">
        <v>1.51</v>
      </c>
      <c r="H2617" s="2">
        <v>42405</v>
      </c>
      <c r="I2617" s="1">
        <v>1.5049999999999999</v>
      </c>
      <c r="K2617" s="2">
        <v>42403</v>
      </c>
      <c r="L2617" s="1">
        <v>1.8639999999999999</v>
      </c>
      <c r="N2617" s="2">
        <v>42416</v>
      </c>
      <c r="O2617" s="1">
        <v>1.55</v>
      </c>
      <c r="Q2617" s="2">
        <v>42425</v>
      </c>
      <c r="R2617" s="1">
        <v>1.605</v>
      </c>
      <c r="T2617" s="2">
        <v>42431</v>
      </c>
      <c r="U2617" s="1">
        <v>1.49</v>
      </c>
      <c r="W2617" s="2">
        <v>42430</v>
      </c>
      <c r="X2617" s="1">
        <v>1.4224999999999999</v>
      </c>
      <c r="Z2617" s="2">
        <v>42418</v>
      </c>
      <c r="AA2617" s="1">
        <v>1.4075</v>
      </c>
      <c r="AC2617" s="2">
        <v>42419</v>
      </c>
      <c r="AD2617" s="1">
        <v>1.4650000000000001</v>
      </c>
      <c r="AF2617" s="2">
        <v>42860</v>
      </c>
      <c r="AG2617" s="1">
        <v>1.1803900000000001</v>
      </c>
      <c r="AI2617" s="2">
        <v>42387</v>
      </c>
      <c r="AJ2617" s="1">
        <v>2.3224999999999998</v>
      </c>
      <c r="AL2617" s="2">
        <v>42388</v>
      </c>
      <c r="AM2617" s="1">
        <v>1.8864999999999998</v>
      </c>
      <c r="AO2617" s="2">
        <v>42384</v>
      </c>
      <c r="AP2617" s="1">
        <v>0.89800000000000002</v>
      </c>
      <c r="AR2617" s="2">
        <v>42377</v>
      </c>
      <c r="AS2617" s="1">
        <v>0.78600000000000003</v>
      </c>
      <c r="AU2617" s="2">
        <v>42387</v>
      </c>
      <c r="AV2617" s="1">
        <v>1.476</v>
      </c>
      <c r="AX2617" s="2">
        <v>42383</v>
      </c>
      <c r="AY2617" s="1">
        <v>1.4410000000000001</v>
      </c>
      <c r="BA2617" s="116">
        <v>42384</v>
      </c>
      <c r="BB2617" s="1">
        <v>0.85299999999999998</v>
      </c>
      <c r="BD2617" s="2">
        <v>42382</v>
      </c>
      <c r="BE2617" s="1">
        <v>-8.3500000000000005E-2</v>
      </c>
      <c r="BG2617" s="2">
        <v>42530</v>
      </c>
      <c r="BH2617" s="1">
        <v>1.6800000000000002</v>
      </c>
      <c r="BJ2617" s="2">
        <v>42530</v>
      </c>
      <c r="BK2617" s="1">
        <v>1.22</v>
      </c>
      <c r="BM2617" s="2">
        <v>42387</v>
      </c>
      <c r="BN2617" s="1">
        <v>0.215</v>
      </c>
    </row>
    <row r="2618" spans="2:66">
      <c r="B2618" s="2">
        <v>42921</v>
      </c>
      <c r="C2618" s="1">
        <v>1.38</v>
      </c>
      <c r="E2618" s="2">
        <v>42388</v>
      </c>
      <c r="F2618" s="1">
        <v>1.51</v>
      </c>
      <c r="H2618" s="2">
        <v>42411</v>
      </c>
      <c r="I2618" s="1">
        <v>1.4550000000000001</v>
      </c>
      <c r="K2618" s="2">
        <v>42404</v>
      </c>
      <c r="L2618" s="1">
        <v>1.8599999999999999</v>
      </c>
      <c r="N2618" s="2">
        <v>42417</v>
      </c>
      <c r="O2618" s="1">
        <v>1.5470000000000002</v>
      </c>
      <c r="Q2618" s="2">
        <v>42426</v>
      </c>
      <c r="R2618" s="1">
        <v>1.5874999999999999</v>
      </c>
      <c r="T2618" s="2">
        <v>42432</v>
      </c>
      <c r="U2618" s="1">
        <v>1.5350000000000001</v>
      </c>
      <c r="W2618" s="2">
        <v>42431</v>
      </c>
      <c r="X2618" s="1">
        <v>1.4350000000000001</v>
      </c>
      <c r="Z2618" s="2">
        <v>42419</v>
      </c>
      <c r="AA2618" s="1">
        <v>1.425</v>
      </c>
      <c r="AC2618" s="2">
        <v>42422</v>
      </c>
      <c r="AD2618" s="1">
        <v>1.4775</v>
      </c>
      <c r="AF2618" s="2">
        <v>42863</v>
      </c>
      <c r="AG2618" s="1">
        <v>1.1845600000000001</v>
      </c>
      <c r="AI2618" s="2">
        <v>42388</v>
      </c>
      <c r="AJ2618" s="1">
        <v>2.3243</v>
      </c>
      <c r="AL2618" s="2">
        <v>42389</v>
      </c>
      <c r="AM2618" s="1">
        <v>1.8254999999999999</v>
      </c>
      <c r="AO2618" s="2">
        <v>42387</v>
      </c>
      <c r="AP2618" s="1">
        <v>0.89100000000000001</v>
      </c>
      <c r="AR2618" s="2">
        <v>42380</v>
      </c>
      <c r="AS2618" s="1">
        <v>0.78700000000000003</v>
      </c>
      <c r="AU2618" s="2">
        <v>42388</v>
      </c>
      <c r="AV2618" s="1">
        <v>1.4790000000000001</v>
      </c>
      <c r="AX2618" s="2">
        <v>42384</v>
      </c>
      <c r="AY2618" s="1">
        <v>1.421</v>
      </c>
      <c r="BA2618" s="116">
        <v>42387</v>
      </c>
      <c r="BB2618" s="1">
        <v>0.84930000000000005</v>
      </c>
      <c r="BD2618" s="2">
        <v>42383</v>
      </c>
      <c r="BE2618" s="1">
        <v>-7.9000000000000001E-2</v>
      </c>
      <c r="BG2618" s="2">
        <v>42531</v>
      </c>
      <c r="BH2618" s="1">
        <v>1.6400000000000001</v>
      </c>
      <c r="BJ2618" s="2">
        <v>42531</v>
      </c>
      <c r="BK2618" s="1">
        <v>1.17</v>
      </c>
      <c r="BM2618" s="2">
        <v>42388</v>
      </c>
      <c r="BN2618" s="1">
        <v>0.2077</v>
      </c>
    </row>
    <row r="2619" spans="2:66">
      <c r="B2619" s="2">
        <v>42922</v>
      </c>
      <c r="C2619" s="1">
        <v>1.3900000000000001</v>
      </c>
      <c r="E2619" s="2">
        <v>42389</v>
      </c>
      <c r="F2619" s="1">
        <v>1.508</v>
      </c>
      <c r="H2619" s="2">
        <v>42412</v>
      </c>
      <c r="I2619" s="1">
        <v>1.4750000000000001</v>
      </c>
      <c r="K2619" s="2">
        <v>42405</v>
      </c>
      <c r="L2619" s="1">
        <v>1.88</v>
      </c>
      <c r="N2619" s="2">
        <v>42418</v>
      </c>
      <c r="O2619" s="1">
        <v>1.5659999999999998</v>
      </c>
      <c r="Q2619" s="2">
        <v>42429</v>
      </c>
      <c r="R2619" s="1">
        <v>1.5899999999999999</v>
      </c>
      <c r="T2619" s="2">
        <v>42433</v>
      </c>
      <c r="U2619" s="1">
        <v>1.5430000000000001</v>
      </c>
      <c r="W2619" s="2">
        <v>42432</v>
      </c>
      <c r="X2619" s="1">
        <v>1.48</v>
      </c>
      <c r="Z2619" s="2">
        <v>42422</v>
      </c>
      <c r="AA2619" s="1">
        <v>1.44</v>
      </c>
      <c r="AC2619" s="2">
        <v>42423</v>
      </c>
      <c r="AD2619" s="1">
        <v>1.4849999999999999</v>
      </c>
      <c r="AF2619" s="2">
        <v>42864</v>
      </c>
      <c r="AG2619" s="1">
        <v>1.1819999999999999</v>
      </c>
      <c r="AI2619" s="2">
        <v>42389</v>
      </c>
      <c r="AJ2619" s="1">
        <v>2.2589999999999999</v>
      </c>
      <c r="AL2619" s="2">
        <v>42390</v>
      </c>
      <c r="AM2619" s="1">
        <v>1.8835</v>
      </c>
      <c r="AO2619" s="2">
        <v>42388</v>
      </c>
      <c r="AP2619" s="1">
        <v>0.92149999999999999</v>
      </c>
      <c r="AR2619" s="2">
        <v>42381</v>
      </c>
      <c r="AS2619" s="1">
        <v>0.78129999999999999</v>
      </c>
      <c r="AU2619" s="2">
        <v>42389</v>
      </c>
      <c r="AV2619" s="1">
        <v>1.4219999999999999</v>
      </c>
      <c r="AX2619" s="2">
        <v>42387</v>
      </c>
      <c r="AY2619" s="1">
        <v>1.4319999999999999</v>
      </c>
      <c r="BA2619" s="116">
        <v>42388</v>
      </c>
      <c r="BB2619" s="1">
        <v>0.8538</v>
      </c>
      <c r="BD2619" s="2">
        <v>42384</v>
      </c>
      <c r="BE2619" s="1">
        <v>-8.5999999999999993E-2</v>
      </c>
      <c r="BG2619" s="2">
        <v>42534</v>
      </c>
      <c r="BH2619" s="1">
        <v>1.62</v>
      </c>
      <c r="BJ2619" s="2">
        <v>42534</v>
      </c>
      <c r="BK2619" s="1">
        <v>1.1400000000000001</v>
      </c>
      <c r="BM2619" s="2">
        <v>42389</v>
      </c>
      <c r="BN2619" s="1">
        <v>0.1905</v>
      </c>
    </row>
    <row r="2620" spans="2:66">
      <c r="B2620" s="2">
        <v>42923</v>
      </c>
      <c r="C2620" s="1">
        <v>1.3900000000000001</v>
      </c>
      <c r="E2620" s="2">
        <v>42390</v>
      </c>
      <c r="F2620" s="1">
        <v>1.508</v>
      </c>
      <c r="H2620" s="2">
        <v>42415</v>
      </c>
      <c r="I2620" s="1">
        <v>1.482</v>
      </c>
      <c r="K2620" s="2">
        <v>42411</v>
      </c>
      <c r="L2620" s="1">
        <v>1.7669999999999999</v>
      </c>
      <c r="N2620" s="2">
        <v>42419</v>
      </c>
      <c r="O2620" s="1">
        <v>1.58</v>
      </c>
      <c r="Q2620" s="2">
        <v>42430</v>
      </c>
      <c r="R2620" s="1">
        <v>1.5899999999999999</v>
      </c>
      <c r="T2620" s="2">
        <v>42436</v>
      </c>
      <c r="U2620" s="1">
        <v>1.53</v>
      </c>
      <c r="W2620" s="2">
        <v>42433</v>
      </c>
      <c r="X2620" s="1">
        <v>1.488</v>
      </c>
      <c r="Z2620" s="2">
        <v>42423</v>
      </c>
      <c r="AA2620" s="1">
        <v>1.4475</v>
      </c>
      <c r="AC2620" s="2">
        <v>42424</v>
      </c>
      <c r="AD2620" s="1">
        <v>1.4824999999999999</v>
      </c>
      <c r="AF2620" s="2">
        <v>42865</v>
      </c>
      <c r="AG2620" s="1">
        <v>1.1809400000000001</v>
      </c>
      <c r="AI2620" s="2">
        <v>42390</v>
      </c>
      <c r="AJ2620" s="1">
        <v>2.3302999999999998</v>
      </c>
      <c r="AL2620" s="2">
        <v>42391</v>
      </c>
      <c r="AM2620" s="1">
        <v>1.8959999999999999</v>
      </c>
      <c r="AO2620" s="2">
        <v>42389</v>
      </c>
      <c r="AP2620" s="1">
        <v>0.87949999999999995</v>
      </c>
      <c r="AR2620" s="2">
        <v>42382</v>
      </c>
      <c r="AS2620" s="1">
        <v>0.77880000000000005</v>
      </c>
      <c r="AU2620" s="2">
        <v>42390</v>
      </c>
      <c r="AV2620" s="1">
        <v>1.3845000000000001</v>
      </c>
      <c r="AX2620" s="2">
        <v>42388</v>
      </c>
      <c r="AY2620" s="1">
        <v>1.4325999999999999</v>
      </c>
      <c r="BA2620" s="116">
        <v>42389</v>
      </c>
      <c r="BB2620" s="1">
        <v>0.81599999999999995</v>
      </c>
      <c r="BD2620" s="2">
        <v>42387</v>
      </c>
      <c r="BE2620" s="1">
        <v>-8.1000000000000003E-2</v>
      </c>
      <c r="BG2620" s="2">
        <v>42535</v>
      </c>
      <c r="BH2620" s="1">
        <v>1.62</v>
      </c>
      <c r="BJ2620" s="2">
        <v>42535</v>
      </c>
      <c r="BK2620" s="1">
        <v>1.1499999999999999</v>
      </c>
      <c r="BM2620" s="2">
        <v>42390</v>
      </c>
      <c r="BN2620" s="1">
        <v>0.13200000000000001</v>
      </c>
    </row>
    <row r="2621" spans="2:66">
      <c r="B2621" s="2">
        <v>42926</v>
      </c>
      <c r="C2621" s="1">
        <v>1.3900000000000001</v>
      </c>
      <c r="E2621" s="2">
        <v>42391</v>
      </c>
      <c r="F2621" s="1">
        <v>1.508</v>
      </c>
      <c r="H2621" s="2">
        <v>42416</v>
      </c>
      <c r="I2621" s="1">
        <v>1.43</v>
      </c>
      <c r="K2621" s="2">
        <v>42412</v>
      </c>
      <c r="L2621" s="1">
        <v>1.7970000000000002</v>
      </c>
      <c r="N2621" s="2">
        <v>42422</v>
      </c>
      <c r="O2621" s="1">
        <v>1.595</v>
      </c>
      <c r="Q2621" s="2">
        <v>42431</v>
      </c>
      <c r="R2621" s="1">
        <v>1.6274999999999999</v>
      </c>
      <c r="T2621" s="2">
        <v>42437</v>
      </c>
      <c r="U2621" s="1">
        <v>1.51</v>
      </c>
      <c r="W2621" s="2">
        <v>42436</v>
      </c>
      <c r="X2621" s="1">
        <v>1.4775</v>
      </c>
      <c r="Z2621" s="2">
        <v>42424</v>
      </c>
      <c r="AA2621" s="1">
        <v>1.44</v>
      </c>
      <c r="AC2621" s="2">
        <v>42425</v>
      </c>
      <c r="AD2621" s="1">
        <v>1.48</v>
      </c>
      <c r="AF2621" s="2">
        <v>42866</v>
      </c>
      <c r="AG2621" s="1">
        <v>1.1817800000000001</v>
      </c>
      <c r="AI2621" s="2">
        <v>42391</v>
      </c>
      <c r="AJ2621" s="1">
        <v>2.3435000000000001</v>
      </c>
      <c r="AL2621" s="2">
        <v>42394</v>
      </c>
      <c r="AM2621" s="1">
        <v>1.8519999999999999</v>
      </c>
      <c r="AO2621" s="2">
        <v>42390</v>
      </c>
      <c r="AP2621" s="1">
        <v>0.89049999999999996</v>
      </c>
      <c r="AR2621" s="2">
        <v>42383</v>
      </c>
      <c r="AS2621" s="1">
        <v>0.75949999999999995</v>
      </c>
      <c r="AU2621" s="2">
        <v>42391</v>
      </c>
      <c r="AV2621" s="1">
        <v>1.4279999999999999</v>
      </c>
      <c r="AX2621" s="2">
        <v>42389</v>
      </c>
      <c r="AY2621" s="1">
        <v>1.3794999999999999</v>
      </c>
      <c r="BA2621" s="116">
        <v>42390</v>
      </c>
      <c r="BB2621" s="1">
        <v>0.76649999999999996</v>
      </c>
      <c r="BD2621" s="2">
        <v>42388</v>
      </c>
      <c r="BE2621" s="1">
        <v>-8.7999999999999995E-2</v>
      </c>
      <c r="BG2621" s="2">
        <v>42536</v>
      </c>
      <c r="BH2621" s="1">
        <v>1.6</v>
      </c>
      <c r="BJ2621" s="2">
        <v>42536</v>
      </c>
      <c r="BK2621" s="1">
        <v>1.1000000000000001</v>
      </c>
      <c r="BM2621" s="2">
        <v>42391</v>
      </c>
      <c r="BN2621" s="1">
        <v>0.14799999999999999</v>
      </c>
    </row>
    <row r="2622" spans="2:66">
      <c r="B2622" s="2">
        <v>42927</v>
      </c>
      <c r="C2622" s="1">
        <v>1.3900000000000001</v>
      </c>
      <c r="E2622" s="2">
        <v>42394</v>
      </c>
      <c r="F2622" s="1">
        <v>1.5089999999999999</v>
      </c>
      <c r="H2622" s="2">
        <v>42417</v>
      </c>
      <c r="I2622" s="1">
        <v>1.4350000000000001</v>
      </c>
      <c r="K2622" s="2">
        <v>42415</v>
      </c>
      <c r="L2622" s="1">
        <v>1.827</v>
      </c>
      <c r="N2622" s="2">
        <v>42423</v>
      </c>
      <c r="O2622" s="1">
        <v>1.5920000000000001</v>
      </c>
      <c r="Q2622" s="2">
        <v>42432</v>
      </c>
      <c r="R2622" s="1">
        <v>1.6724999999999999</v>
      </c>
      <c r="T2622" s="2">
        <v>42438</v>
      </c>
      <c r="U2622" s="1">
        <v>1.5024999999999999</v>
      </c>
      <c r="W2622" s="2">
        <v>42437</v>
      </c>
      <c r="X2622" s="1">
        <v>1.4624999999999999</v>
      </c>
      <c r="Z2622" s="2">
        <v>42425</v>
      </c>
      <c r="AA2622" s="1">
        <v>1.4325000000000001</v>
      </c>
      <c r="AC2622" s="2">
        <v>42426</v>
      </c>
      <c r="AD2622" s="1">
        <v>1.47</v>
      </c>
      <c r="AF2622" s="2">
        <v>42867</v>
      </c>
      <c r="AG2622" s="1">
        <v>1.1795599999999999</v>
      </c>
      <c r="AI2622" s="2">
        <v>42394</v>
      </c>
      <c r="AJ2622" s="1">
        <v>2.3035000000000001</v>
      </c>
      <c r="AL2622" s="2">
        <v>42395</v>
      </c>
      <c r="AM2622" s="1">
        <v>1.8420000000000001</v>
      </c>
      <c r="AO2622" s="2">
        <v>42391</v>
      </c>
      <c r="AP2622" s="1">
        <v>0.92400000000000004</v>
      </c>
      <c r="AR2622" s="2">
        <v>42384</v>
      </c>
      <c r="AS2622" s="1">
        <v>0.72950000000000004</v>
      </c>
      <c r="AU2622" s="2">
        <v>42394</v>
      </c>
      <c r="AV2622" s="1">
        <v>1.4020000000000001</v>
      </c>
      <c r="AX2622" s="2">
        <v>42390</v>
      </c>
      <c r="AY2622" s="1">
        <v>1.3325</v>
      </c>
      <c r="BA2622" s="116">
        <v>42391</v>
      </c>
      <c r="BB2622" s="1">
        <v>0.79400000000000004</v>
      </c>
      <c r="BD2622" s="2">
        <v>42389</v>
      </c>
      <c r="BE2622" s="1">
        <v>-0.10100000000000001</v>
      </c>
      <c r="BG2622" s="2">
        <v>42537</v>
      </c>
      <c r="BH2622" s="1">
        <v>1.5699999999999998</v>
      </c>
      <c r="BJ2622" s="2">
        <v>42537</v>
      </c>
      <c r="BK2622" s="1">
        <v>1.1000000000000001</v>
      </c>
      <c r="BM2622" s="2">
        <v>42394</v>
      </c>
      <c r="BN2622" s="1">
        <v>0.14330000000000001</v>
      </c>
    </row>
    <row r="2623" spans="2:66">
      <c r="B2623" s="2">
        <v>42928</v>
      </c>
      <c r="C2623" s="1">
        <v>1.3900000000000001</v>
      </c>
      <c r="E2623" s="2">
        <v>42395</v>
      </c>
      <c r="F2623" s="1">
        <v>1.5089999999999999</v>
      </c>
      <c r="H2623" s="2">
        <v>42418</v>
      </c>
      <c r="I2623" s="1">
        <v>1.45</v>
      </c>
      <c r="K2623" s="2">
        <v>42416</v>
      </c>
      <c r="L2623" s="1">
        <v>1.778</v>
      </c>
      <c r="N2623" s="2">
        <v>42424</v>
      </c>
      <c r="O2623" s="1">
        <v>1.577</v>
      </c>
      <c r="Q2623" s="2">
        <v>42433</v>
      </c>
      <c r="R2623" s="1">
        <v>1.6800000000000002</v>
      </c>
      <c r="T2623" s="2">
        <v>42439</v>
      </c>
      <c r="U2623" s="1">
        <v>1.5125</v>
      </c>
      <c r="W2623" s="2">
        <v>42438</v>
      </c>
      <c r="X2623" s="1">
        <v>1.4525000000000001</v>
      </c>
      <c r="Z2623" s="2">
        <v>42426</v>
      </c>
      <c r="AA2623" s="1">
        <v>1.4275</v>
      </c>
      <c r="AC2623" s="2">
        <v>42429</v>
      </c>
      <c r="AD2623" s="1">
        <v>1.4675</v>
      </c>
      <c r="AF2623" s="2">
        <v>42870</v>
      </c>
      <c r="AG2623" s="1">
        <v>1.17944</v>
      </c>
      <c r="AI2623" s="2">
        <v>42395</v>
      </c>
      <c r="AJ2623" s="1">
        <v>2.2995000000000001</v>
      </c>
      <c r="AL2623" s="2">
        <v>42396</v>
      </c>
      <c r="AM2623" s="1">
        <v>1.861</v>
      </c>
      <c r="AO2623" s="2">
        <v>42394</v>
      </c>
      <c r="AP2623" s="1">
        <v>0.90700000000000003</v>
      </c>
      <c r="AR2623" s="2">
        <v>42387</v>
      </c>
      <c r="AS2623" s="1">
        <v>0.73</v>
      </c>
      <c r="AU2623" s="2">
        <v>42395</v>
      </c>
      <c r="AV2623" s="1">
        <v>1.379</v>
      </c>
      <c r="AX2623" s="2">
        <v>42391</v>
      </c>
      <c r="AY2623" s="1">
        <v>1.373</v>
      </c>
      <c r="BA2623" s="116">
        <v>42394</v>
      </c>
      <c r="BB2623" s="1">
        <v>0.78400000000000003</v>
      </c>
      <c r="BD2623" s="2">
        <v>42390</v>
      </c>
      <c r="BE2623" s="1">
        <v>-0.14499999999999999</v>
      </c>
      <c r="BG2623" s="2">
        <v>42538</v>
      </c>
      <c r="BH2623" s="1">
        <v>1.62</v>
      </c>
      <c r="BJ2623" s="2">
        <v>42538</v>
      </c>
      <c r="BK2623" s="1">
        <v>1.1299999999999999</v>
      </c>
      <c r="BM2623" s="2">
        <v>42395</v>
      </c>
      <c r="BN2623" s="1">
        <v>0.1353</v>
      </c>
    </row>
    <row r="2624" spans="2:66">
      <c r="B2624" s="2">
        <v>42929</v>
      </c>
      <c r="C2624" s="1">
        <v>1.3900000000000001</v>
      </c>
      <c r="E2624" s="2">
        <v>42396</v>
      </c>
      <c r="F2624" s="1">
        <v>1.5110000000000001</v>
      </c>
      <c r="H2624" s="2">
        <v>42419</v>
      </c>
      <c r="I2624" s="1">
        <v>1.4670000000000001</v>
      </c>
      <c r="K2624" s="2">
        <v>42417</v>
      </c>
      <c r="L2624" s="1">
        <v>1.78</v>
      </c>
      <c r="N2624" s="2">
        <v>42425</v>
      </c>
      <c r="O2624" s="1">
        <v>1.5649999999999999</v>
      </c>
      <c r="Q2624" s="2">
        <v>42436</v>
      </c>
      <c r="R2624" s="1">
        <v>1.6625000000000001</v>
      </c>
      <c r="T2624" s="2">
        <v>42440</v>
      </c>
      <c r="U2624" s="1">
        <v>1.5674999999999999</v>
      </c>
      <c r="W2624" s="2">
        <v>42439</v>
      </c>
      <c r="X2624" s="1">
        <v>1.4724999999999999</v>
      </c>
      <c r="Z2624" s="2">
        <v>42429</v>
      </c>
      <c r="AA2624" s="1">
        <v>1.4224999999999999</v>
      </c>
      <c r="AC2624" s="2">
        <v>42430</v>
      </c>
      <c r="AD2624" s="1">
        <v>1.4675</v>
      </c>
      <c r="AF2624" s="2">
        <v>42871</v>
      </c>
      <c r="AG2624" s="1">
        <v>1.1811700000000001</v>
      </c>
      <c r="AI2624" s="2">
        <v>42396</v>
      </c>
      <c r="AJ2624" s="1">
        <v>2.3254999999999999</v>
      </c>
      <c r="AL2624" s="2">
        <v>42397</v>
      </c>
      <c r="AM2624" s="1">
        <v>1.8425</v>
      </c>
      <c r="AO2624" s="2">
        <v>42395</v>
      </c>
      <c r="AP2624" s="1">
        <v>0.89300000000000002</v>
      </c>
      <c r="AR2624" s="2">
        <v>42388</v>
      </c>
      <c r="AS2624" s="1">
        <v>0.752</v>
      </c>
      <c r="AU2624" s="2">
        <v>42396</v>
      </c>
      <c r="AV2624" s="1">
        <v>1.3460000000000001</v>
      </c>
      <c r="AX2624" s="2">
        <v>42394</v>
      </c>
      <c r="AY2624" s="1">
        <v>1.353</v>
      </c>
      <c r="BA2624" s="116">
        <v>42395</v>
      </c>
      <c r="BB2624" s="1">
        <v>0.76400000000000001</v>
      </c>
      <c r="BD2624" s="2">
        <v>42391</v>
      </c>
      <c r="BE2624" s="1">
        <v>-0.13800000000000001</v>
      </c>
      <c r="BG2624" s="2">
        <v>42541</v>
      </c>
      <c r="BH2624" s="1">
        <v>1.67</v>
      </c>
      <c r="BJ2624" s="2">
        <v>42541</v>
      </c>
      <c r="BK2624" s="1">
        <v>1.17</v>
      </c>
      <c r="BM2624" s="2">
        <v>42396</v>
      </c>
      <c r="BN2624" s="1">
        <v>0.12529999999999999</v>
      </c>
    </row>
    <row r="2625" spans="2:66">
      <c r="B2625" s="2">
        <v>42930</v>
      </c>
      <c r="C2625" s="1">
        <v>1.3900000000000001</v>
      </c>
      <c r="E2625" s="2">
        <v>42397</v>
      </c>
      <c r="F2625" s="1">
        <v>1.5110000000000001</v>
      </c>
      <c r="H2625" s="2">
        <v>42422</v>
      </c>
      <c r="I2625" s="1">
        <v>1.48</v>
      </c>
      <c r="K2625" s="2">
        <v>42418</v>
      </c>
      <c r="L2625" s="1">
        <v>1.804</v>
      </c>
      <c r="N2625" s="2">
        <v>42426</v>
      </c>
      <c r="O2625" s="1">
        <v>1.55</v>
      </c>
      <c r="Q2625" s="2">
        <v>42437</v>
      </c>
      <c r="R2625" s="1">
        <v>1.635</v>
      </c>
      <c r="T2625" s="2">
        <v>42443</v>
      </c>
      <c r="U2625" s="1">
        <v>1.5525</v>
      </c>
      <c r="W2625" s="2">
        <v>42440</v>
      </c>
      <c r="X2625" s="1">
        <v>1.52</v>
      </c>
      <c r="Z2625" s="2">
        <v>42430</v>
      </c>
      <c r="AA2625" s="1">
        <v>1.4224999999999999</v>
      </c>
      <c r="AC2625" s="2">
        <v>42431</v>
      </c>
      <c r="AD2625" s="1">
        <v>1.47</v>
      </c>
      <c r="AF2625" s="2">
        <v>42872</v>
      </c>
      <c r="AG2625" s="1">
        <v>1.17839</v>
      </c>
      <c r="AI2625" s="2">
        <v>42397</v>
      </c>
      <c r="AJ2625" s="1">
        <v>2.3003</v>
      </c>
      <c r="AL2625" s="2">
        <v>42398</v>
      </c>
      <c r="AM2625" s="1">
        <v>1.776</v>
      </c>
      <c r="AO2625" s="2">
        <v>42396</v>
      </c>
      <c r="AP2625" s="1">
        <v>0.88949999999999996</v>
      </c>
      <c r="AR2625" s="2">
        <v>42389</v>
      </c>
      <c r="AS2625" s="1">
        <v>0.72399999999999998</v>
      </c>
      <c r="AU2625" s="2">
        <v>42397</v>
      </c>
      <c r="AV2625" s="1">
        <v>1.3275000000000001</v>
      </c>
      <c r="AX2625" s="2">
        <v>42395</v>
      </c>
      <c r="AY2625" s="1">
        <v>1.329</v>
      </c>
      <c r="BA2625" s="116">
        <v>42396</v>
      </c>
      <c r="BB2625" s="1">
        <v>0.73780000000000001</v>
      </c>
      <c r="BD2625" s="2">
        <v>42394</v>
      </c>
      <c r="BE2625" s="1">
        <v>-0.13600000000000001</v>
      </c>
      <c r="BG2625" s="2">
        <v>42542</v>
      </c>
      <c r="BH2625" s="1">
        <v>1.71</v>
      </c>
      <c r="BJ2625" s="2">
        <v>42542</v>
      </c>
      <c r="BK2625" s="1">
        <v>1.22</v>
      </c>
      <c r="BM2625" s="2">
        <v>42397</v>
      </c>
      <c r="BN2625" s="1">
        <v>0.1226</v>
      </c>
    </row>
    <row r="2626" spans="2:66">
      <c r="B2626" s="2">
        <v>42933</v>
      </c>
      <c r="C2626" s="1">
        <v>1.3900000000000001</v>
      </c>
      <c r="E2626" s="2">
        <v>42398</v>
      </c>
      <c r="F2626" s="1">
        <v>1.496</v>
      </c>
      <c r="H2626" s="2">
        <v>42423</v>
      </c>
      <c r="I2626" s="1">
        <v>1.48</v>
      </c>
      <c r="K2626" s="2">
        <v>42419</v>
      </c>
      <c r="L2626" s="1">
        <v>1.8159999999999998</v>
      </c>
      <c r="N2626" s="2">
        <v>42429</v>
      </c>
      <c r="O2626" s="1">
        <v>1.5550000000000002</v>
      </c>
      <c r="Q2626" s="2">
        <v>42438</v>
      </c>
      <c r="R2626" s="1">
        <v>1.635</v>
      </c>
      <c r="T2626" s="2">
        <v>42444</v>
      </c>
      <c r="U2626" s="1">
        <v>1.5474999999999999</v>
      </c>
      <c r="W2626" s="2">
        <v>42443</v>
      </c>
      <c r="X2626" s="1">
        <v>1.5049999999999999</v>
      </c>
      <c r="Z2626" s="2">
        <v>42431</v>
      </c>
      <c r="AA2626" s="1">
        <v>1.4275</v>
      </c>
      <c r="AC2626" s="2">
        <v>42432</v>
      </c>
      <c r="AD2626" s="1">
        <v>1.4950000000000001</v>
      </c>
      <c r="AF2626" s="2">
        <v>42873</v>
      </c>
      <c r="AG2626" s="1">
        <v>1.1717200000000001</v>
      </c>
      <c r="AI2626" s="2">
        <v>42398</v>
      </c>
      <c r="AJ2626" s="1">
        <v>2.246</v>
      </c>
      <c r="AL2626" s="2">
        <v>42401</v>
      </c>
      <c r="AM2626" s="1">
        <v>1.806</v>
      </c>
      <c r="AO2626" s="2">
        <v>42397</v>
      </c>
      <c r="AP2626" s="1">
        <v>0.87749999999999995</v>
      </c>
      <c r="AR2626" s="2">
        <v>42390</v>
      </c>
      <c r="AS2626" s="1">
        <v>0.72250000000000003</v>
      </c>
      <c r="AU2626" s="2">
        <v>42398</v>
      </c>
      <c r="AV2626" s="1">
        <v>1.258</v>
      </c>
      <c r="AX2626" s="2">
        <v>42396</v>
      </c>
      <c r="AY2626" s="1">
        <v>1.2909999999999999</v>
      </c>
      <c r="BA2626" s="116">
        <v>42397</v>
      </c>
      <c r="BB2626" s="1">
        <v>0.72950000000000004</v>
      </c>
      <c r="BD2626" s="2">
        <v>42395</v>
      </c>
      <c r="BE2626" s="1">
        <v>-0.14499999999999999</v>
      </c>
      <c r="BG2626" s="2">
        <v>42543</v>
      </c>
      <c r="BH2626" s="1">
        <v>1.69</v>
      </c>
      <c r="BJ2626" s="2">
        <v>42543</v>
      </c>
      <c r="BK2626" s="1">
        <v>1.2</v>
      </c>
      <c r="BM2626" s="2">
        <v>42398</v>
      </c>
      <c r="BN2626" s="1">
        <v>7.7499999999999999E-2</v>
      </c>
    </row>
    <row r="2627" spans="2:66">
      <c r="B2627" s="2">
        <v>42934</v>
      </c>
      <c r="C2627" s="1">
        <v>1.3900000000000001</v>
      </c>
      <c r="E2627" s="2">
        <v>42401</v>
      </c>
      <c r="F2627" s="1">
        <v>1.4889999999999999</v>
      </c>
      <c r="H2627" s="2">
        <v>42424</v>
      </c>
      <c r="I2627" s="1">
        <v>1.4670000000000001</v>
      </c>
      <c r="K2627" s="2">
        <v>42422</v>
      </c>
      <c r="L2627" s="1">
        <v>1.83</v>
      </c>
      <c r="N2627" s="2">
        <v>42431</v>
      </c>
      <c r="O2627" s="1">
        <v>1.5760000000000001</v>
      </c>
      <c r="Q2627" s="2">
        <v>42439</v>
      </c>
      <c r="R2627" s="1">
        <v>1.6425000000000001</v>
      </c>
      <c r="T2627" s="2">
        <v>42445</v>
      </c>
      <c r="U2627" s="1">
        <v>1.5649999999999999</v>
      </c>
      <c r="W2627" s="2">
        <v>42444</v>
      </c>
      <c r="X2627" s="1">
        <v>1.5</v>
      </c>
      <c r="Z2627" s="2">
        <v>42432</v>
      </c>
      <c r="AA2627" s="1">
        <v>1.46</v>
      </c>
      <c r="AC2627" s="2">
        <v>42433</v>
      </c>
      <c r="AD2627" s="1">
        <v>1.5003</v>
      </c>
      <c r="AF2627" s="2">
        <v>42874</v>
      </c>
      <c r="AG2627" s="1">
        <v>1.1864399999999999</v>
      </c>
      <c r="AI2627" s="2">
        <v>42401</v>
      </c>
      <c r="AJ2627" s="1">
        <v>2.2683</v>
      </c>
      <c r="AL2627" s="2">
        <v>42402</v>
      </c>
      <c r="AM2627" s="1">
        <v>1.7010000000000001</v>
      </c>
      <c r="AO2627" s="2">
        <v>42398</v>
      </c>
      <c r="AP2627" s="1">
        <v>0.82950000000000002</v>
      </c>
      <c r="AR2627" s="2">
        <v>42391</v>
      </c>
      <c r="AS2627" s="1">
        <v>0.73899999999999999</v>
      </c>
      <c r="AU2627" s="2">
        <v>42401</v>
      </c>
      <c r="AV2627" s="1">
        <v>1.264</v>
      </c>
      <c r="AX2627" s="2">
        <v>42397</v>
      </c>
      <c r="AY2627" s="1">
        <v>1.2749999999999999</v>
      </c>
      <c r="BA2627" s="116">
        <v>42398</v>
      </c>
      <c r="BB2627" s="1">
        <v>0.67200000000000004</v>
      </c>
      <c r="BD2627" s="2">
        <v>42396</v>
      </c>
      <c r="BE2627" s="1">
        <v>-0.1275</v>
      </c>
      <c r="BG2627" s="2">
        <v>42544</v>
      </c>
      <c r="BH2627" s="1">
        <v>1.74</v>
      </c>
      <c r="BJ2627" s="2">
        <v>42544</v>
      </c>
      <c r="BK2627" s="1">
        <v>1.25</v>
      </c>
      <c r="BM2627" s="2">
        <v>42401</v>
      </c>
      <c r="BN2627" s="1">
        <v>7.85E-2</v>
      </c>
    </row>
    <row r="2628" spans="2:66">
      <c r="B2628" s="2">
        <v>42935</v>
      </c>
      <c r="C2628" s="1">
        <v>1.3900000000000001</v>
      </c>
      <c r="E2628" s="2">
        <v>42402</v>
      </c>
      <c r="F2628" s="1">
        <v>1.486</v>
      </c>
      <c r="H2628" s="2">
        <v>42425</v>
      </c>
      <c r="I2628" s="1">
        <v>1.462</v>
      </c>
      <c r="K2628" s="2">
        <v>42423</v>
      </c>
      <c r="L2628" s="1">
        <v>1.83</v>
      </c>
      <c r="N2628" s="2">
        <v>42432</v>
      </c>
      <c r="O2628" s="1">
        <v>1.615</v>
      </c>
      <c r="Q2628" s="2">
        <v>42440</v>
      </c>
      <c r="R2628" s="1">
        <v>1.7</v>
      </c>
      <c r="T2628" s="2">
        <v>42446</v>
      </c>
      <c r="U2628" s="1">
        <v>1.5274999999999999</v>
      </c>
      <c r="W2628" s="2">
        <v>42445</v>
      </c>
      <c r="X2628" s="1">
        <v>1.5150000000000001</v>
      </c>
      <c r="Z2628" s="2">
        <v>42433</v>
      </c>
      <c r="AA2628" s="1">
        <v>1.4724999999999999</v>
      </c>
      <c r="AC2628" s="2">
        <v>42436</v>
      </c>
      <c r="AD2628" s="1">
        <v>1.4950000000000001</v>
      </c>
      <c r="AF2628" s="2">
        <v>42877</v>
      </c>
      <c r="AG2628" s="1">
        <v>1.1919999999999999</v>
      </c>
      <c r="AI2628" s="2">
        <v>42402</v>
      </c>
      <c r="AJ2628" s="1">
        <v>2.157</v>
      </c>
      <c r="AL2628" s="2">
        <v>42403</v>
      </c>
      <c r="AM2628" s="1">
        <v>1.7265000000000001</v>
      </c>
      <c r="AO2628" s="2">
        <v>42401</v>
      </c>
      <c r="AP2628" s="1">
        <v>0.85199999999999998</v>
      </c>
      <c r="AR2628" s="2">
        <v>42394</v>
      </c>
      <c r="AS2628" s="1">
        <v>0.73699999999999999</v>
      </c>
      <c r="AU2628" s="2">
        <v>42402</v>
      </c>
      <c r="AV2628" s="1">
        <v>1.2295</v>
      </c>
      <c r="AX2628" s="2">
        <v>42398</v>
      </c>
      <c r="AY2628" s="1">
        <v>1.2055</v>
      </c>
      <c r="BA2628" s="116">
        <v>42401</v>
      </c>
      <c r="BB2628" s="1">
        <v>0.68</v>
      </c>
      <c r="BD2628" s="2">
        <v>42397</v>
      </c>
      <c r="BE2628" s="1">
        <v>-0.13800000000000001</v>
      </c>
      <c r="BG2628" s="2">
        <v>42545</v>
      </c>
      <c r="BH2628" s="1">
        <v>1.5699999999999998</v>
      </c>
      <c r="BJ2628" s="2">
        <v>42545</v>
      </c>
      <c r="BK2628" s="1">
        <v>1.08</v>
      </c>
      <c r="BM2628" s="2">
        <v>42402</v>
      </c>
      <c r="BN2628" s="1">
        <v>5.3999999999999999E-2</v>
      </c>
    </row>
    <row r="2629" spans="2:66">
      <c r="B2629" s="2">
        <v>42936</v>
      </c>
      <c r="C2629" s="1">
        <v>1.3900000000000001</v>
      </c>
      <c r="E2629" s="2">
        <v>42403</v>
      </c>
      <c r="F2629" s="1">
        <v>1.4769999999999999</v>
      </c>
      <c r="H2629" s="2">
        <v>42426</v>
      </c>
      <c r="I2629" s="1">
        <v>1.452</v>
      </c>
      <c r="K2629" s="2">
        <v>42424</v>
      </c>
      <c r="L2629" s="1">
        <v>1.8149999999999999</v>
      </c>
      <c r="N2629" s="2">
        <v>42433</v>
      </c>
      <c r="O2629" s="1">
        <v>1.63</v>
      </c>
      <c r="Q2629" s="2">
        <v>42443</v>
      </c>
      <c r="R2629" s="1">
        <v>1.6825000000000001</v>
      </c>
      <c r="T2629" s="2">
        <v>42447</v>
      </c>
      <c r="U2629" s="1">
        <v>1.5049999999999999</v>
      </c>
      <c r="W2629" s="2">
        <v>42446</v>
      </c>
      <c r="X2629" s="1">
        <v>1.4824999999999999</v>
      </c>
      <c r="Z2629" s="2">
        <v>42436</v>
      </c>
      <c r="AA2629" s="1">
        <v>1.46</v>
      </c>
      <c r="AC2629" s="2">
        <v>42437</v>
      </c>
      <c r="AD2629" s="1">
        <v>1.4775</v>
      </c>
      <c r="AF2629" s="2">
        <v>42878</v>
      </c>
      <c r="AG2629" s="1">
        <v>1.1886700000000001</v>
      </c>
      <c r="AI2629" s="2">
        <v>42403</v>
      </c>
      <c r="AJ2629" s="1">
        <v>2.1995</v>
      </c>
      <c r="AL2629" s="2">
        <v>42404</v>
      </c>
      <c r="AM2629" s="1">
        <v>1.72</v>
      </c>
      <c r="AO2629" s="2">
        <v>42402</v>
      </c>
      <c r="AP2629" s="1">
        <v>0.78449999999999998</v>
      </c>
      <c r="AR2629" s="2">
        <v>42395</v>
      </c>
      <c r="AS2629" s="1">
        <v>0.72499999999999998</v>
      </c>
      <c r="AU2629" s="2">
        <v>42403</v>
      </c>
      <c r="AV2629" s="1">
        <v>1.1886000000000001</v>
      </c>
      <c r="AX2629" s="2">
        <v>42401</v>
      </c>
      <c r="AY2629" s="1">
        <v>1.2035</v>
      </c>
      <c r="BA2629" s="116">
        <v>42402</v>
      </c>
      <c r="BB2629" s="1">
        <v>0.64500000000000002</v>
      </c>
      <c r="BD2629" s="2">
        <v>42398</v>
      </c>
      <c r="BE2629" s="1">
        <v>-0.17299999999999999</v>
      </c>
      <c r="BG2629" s="2">
        <v>42548</v>
      </c>
      <c r="BH2629" s="1">
        <v>1.46</v>
      </c>
      <c r="BJ2629" s="2">
        <v>42548</v>
      </c>
      <c r="BK2629" s="1">
        <v>1</v>
      </c>
      <c r="BM2629" s="2">
        <v>42403</v>
      </c>
      <c r="BN2629" s="1">
        <v>4.6600000000000003E-2</v>
      </c>
    </row>
    <row r="2630" spans="2:66">
      <c r="B2630" s="2">
        <v>42937</v>
      </c>
      <c r="C2630" s="1">
        <v>1.3900000000000001</v>
      </c>
      <c r="E2630" s="2">
        <v>42404</v>
      </c>
      <c r="F2630" s="1">
        <v>1.476</v>
      </c>
      <c r="H2630" s="2">
        <v>42429</v>
      </c>
      <c r="I2630" s="1">
        <v>1.4550000000000001</v>
      </c>
      <c r="K2630" s="2">
        <v>42425</v>
      </c>
      <c r="L2630" s="1">
        <v>1.7970000000000002</v>
      </c>
      <c r="N2630" s="2">
        <v>42436</v>
      </c>
      <c r="O2630" s="1">
        <v>1.6120000000000001</v>
      </c>
      <c r="Q2630" s="2">
        <v>42444</v>
      </c>
      <c r="R2630" s="1">
        <v>1.6653</v>
      </c>
      <c r="T2630" s="2">
        <v>42450</v>
      </c>
      <c r="U2630" s="1">
        <v>1.4950000000000001</v>
      </c>
      <c r="W2630" s="2">
        <v>42447</v>
      </c>
      <c r="X2630" s="1">
        <v>1.46</v>
      </c>
      <c r="Z2630" s="2">
        <v>42437</v>
      </c>
      <c r="AA2630" s="1">
        <v>1.4450000000000001</v>
      </c>
      <c r="AC2630" s="2">
        <v>42438</v>
      </c>
      <c r="AD2630" s="1">
        <v>1.4624999999999999</v>
      </c>
      <c r="AF2630" s="2">
        <v>42879</v>
      </c>
      <c r="AG2630" s="1">
        <v>1.1976100000000001</v>
      </c>
      <c r="AI2630" s="2">
        <v>42404</v>
      </c>
      <c r="AJ2630" s="1">
        <v>2.2065000000000001</v>
      </c>
      <c r="AL2630" s="2">
        <v>42405</v>
      </c>
      <c r="AM2630" s="1">
        <v>1.732</v>
      </c>
      <c r="AO2630" s="2">
        <v>42403</v>
      </c>
      <c r="AP2630" s="1">
        <v>0.77449999999999997</v>
      </c>
      <c r="AR2630" s="2">
        <v>42396</v>
      </c>
      <c r="AS2630" s="1">
        <v>0.72350000000000003</v>
      </c>
      <c r="AU2630" s="2">
        <v>42404</v>
      </c>
      <c r="AV2630" s="1">
        <v>1.204</v>
      </c>
      <c r="AX2630" s="2">
        <v>42402</v>
      </c>
      <c r="AY2630" s="1">
        <v>1.17</v>
      </c>
      <c r="BA2630" s="116">
        <v>42403</v>
      </c>
      <c r="BB2630" s="1">
        <v>0.63100000000000001</v>
      </c>
      <c r="BD2630" s="2">
        <v>42401</v>
      </c>
      <c r="BE2630" s="1">
        <v>-0.17100000000000001</v>
      </c>
      <c r="BG2630" s="2">
        <v>42549</v>
      </c>
      <c r="BH2630" s="1">
        <v>1.46</v>
      </c>
      <c r="BJ2630" s="2">
        <v>42549</v>
      </c>
      <c r="BK2630" s="1">
        <v>1</v>
      </c>
      <c r="BM2630" s="2">
        <v>42404</v>
      </c>
      <c r="BN2630" s="1">
        <v>5.5E-2</v>
      </c>
    </row>
    <row r="2631" spans="2:66">
      <c r="B2631" s="2">
        <v>42940</v>
      </c>
      <c r="C2631" s="1">
        <v>1.3900000000000001</v>
      </c>
      <c r="E2631" s="2">
        <v>42405</v>
      </c>
      <c r="F2631" s="1">
        <v>1.476</v>
      </c>
      <c r="H2631" s="2">
        <v>42431</v>
      </c>
      <c r="I2631" s="1">
        <v>1.4650000000000001</v>
      </c>
      <c r="K2631" s="2">
        <v>42426</v>
      </c>
      <c r="L2631" s="1">
        <v>1.7749999999999999</v>
      </c>
      <c r="N2631" s="2">
        <v>42437</v>
      </c>
      <c r="O2631" s="1">
        <v>1.597</v>
      </c>
      <c r="Q2631" s="2">
        <v>42445</v>
      </c>
      <c r="R2631" s="1">
        <v>1.6800000000000002</v>
      </c>
      <c r="T2631" s="2">
        <v>42451</v>
      </c>
      <c r="U2631" s="1">
        <v>1.51</v>
      </c>
      <c r="W2631" s="2">
        <v>42450</v>
      </c>
      <c r="X2631" s="1">
        <v>1.4550000000000001</v>
      </c>
      <c r="Z2631" s="2">
        <v>42438</v>
      </c>
      <c r="AA2631" s="1">
        <v>1.4325000000000001</v>
      </c>
      <c r="AC2631" s="2">
        <v>42439</v>
      </c>
      <c r="AD2631" s="1">
        <v>1.4875</v>
      </c>
      <c r="AF2631" s="2">
        <v>42880</v>
      </c>
      <c r="AG2631" s="1">
        <v>1.2003900000000001</v>
      </c>
      <c r="AI2631" s="2">
        <v>42405</v>
      </c>
      <c r="AJ2631" s="1">
        <v>2.2174999999999998</v>
      </c>
      <c r="AL2631" s="2">
        <v>42408</v>
      </c>
      <c r="AM2631" s="1">
        <v>1.6560000000000001</v>
      </c>
      <c r="AO2631" s="2">
        <v>42404</v>
      </c>
      <c r="AP2631" s="1">
        <v>0.76949999999999996</v>
      </c>
      <c r="AR2631" s="2">
        <v>42397</v>
      </c>
      <c r="AS2631" s="1">
        <v>0.71199999999999997</v>
      </c>
      <c r="AU2631" s="2">
        <v>42405</v>
      </c>
      <c r="AV2631" s="1">
        <v>1.1875</v>
      </c>
      <c r="AX2631" s="2">
        <v>42403</v>
      </c>
      <c r="AY2631" s="1">
        <v>1.1365000000000001</v>
      </c>
      <c r="BA2631" s="116">
        <v>42404</v>
      </c>
      <c r="BB2631" s="1">
        <v>0.64700000000000002</v>
      </c>
      <c r="BD2631" s="2">
        <v>42402</v>
      </c>
      <c r="BE2631" s="1">
        <v>-0.184</v>
      </c>
      <c r="BG2631" s="2">
        <v>42550</v>
      </c>
      <c r="BH2631" s="1">
        <v>1.5</v>
      </c>
      <c r="BJ2631" s="2">
        <v>42550</v>
      </c>
      <c r="BK2631" s="1">
        <v>1.03</v>
      </c>
      <c r="BM2631" s="2">
        <v>42405</v>
      </c>
      <c r="BN2631" s="1">
        <v>5.5800000000000002E-2</v>
      </c>
    </row>
    <row r="2632" spans="2:66">
      <c r="B2632" s="2">
        <v>42941</v>
      </c>
      <c r="C2632" s="1">
        <v>1.3900000000000001</v>
      </c>
      <c r="E2632" s="2">
        <v>42411</v>
      </c>
      <c r="F2632" s="1">
        <v>1.4510000000000001</v>
      </c>
      <c r="H2632" s="2">
        <v>42432</v>
      </c>
      <c r="I2632" s="1">
        <v>1.5049999999999999</v>
      </c>
      <c r="K2632" s="2">
        <v>42429</v>
      </c>
      <c r="L2632" s="1">
        <v>1.7869999999999999</v>
      </c>
      <c r="N2632" s="2">
        <v>42438</v>
      </c>
      <c r="O2632" s="1">
        <v>1.6</v>
      </c>
      <c r="Q2632" s="2">
        <v>42446</v>
      </c>
      <c r="R2632" s="1">
        <v>1.6400000000000001</v>
      </c>
      <c r="T2632" s="2">
        <v>42452</v>
      </c>
      <c r="U2632" s="1">
        <v>1.5274999999999999</v>
      </c>
      <c r="W2632" s="2">
        <v>42451</v>
      </c>
      <c r="X2632" s="1">
        <v>1.4650000000000001</v>
      </c>
      <c r="Z2632" s="2">
        <v>42439</v>
      </c>
      <c r="AA2632" s="1">
        <v>1.46</v>
      </c>
      <c r="AC2632" s="2">
        <v>42440</v>
      </c>
      <c r="AD2632" s="1">
        <v>1.52</v>
      </c>
      <c r="AF2632" s="2">
        <v>42881</v>
      </c>
      <c r="AG2632" s="1">
        <v>1.2017800000000001</v>
      </c>
      <c r="AI2632" s="2">
        <v>42408</v>
      </c>
      <c r="AJ2632" s="1">
        <v>2.1360000000000001</v>
      </c>
      <c r="AL2632" s="2">
        <v>42409</v>
      </c>
      <c r="AM2632" s="1">
        <v>1.6085</v>
      </c>
      <c r="AO2632" s="2">
        <v>42405</v>
      </c>
      <c r="AP2632" s="1">
        <v>0.80549999999999999</v>
      </c>
      <c r="AR2632" s="2">
        <v>42398</v>
      </c>
      <c r="AS2632" s="1">
        <v>0.6835</v>
      </c>
      <c r="AU2632" s="2">
        <v>42408</v>
      </c>
      <c r="AV2632" s="1">
        <v>1.101</v>
      </c>
      <c r="AX2632" s="2">
        <v>42404</v>
      </c>
      <c r="AY2632" s="1">
        <v>1.1515</v>
      </c>
      <c r="BA2632" s="116">
        <v>42405</v>
      </c>
      <c r="BB2632" s="1">
        <v>0.63149999999999995</v>
      </c>
      <c r="BD2632" s="2">
        <v>42403</v>
      </c>
      <c r="BE2632" s="1">
        <v>-0.19800000000000001</v>
      </c>
      <c r="BG2632" s="2">
        <v>42551</v>
      </c>
      <c r="BH2632" s="1">
        <v>1.49</v>
      </c>
      <c r="BJ2632" s="2">
        <v>42551</v>
      </c>
      <c r="BK2632" s="1">
        <v>1.01</v>
      </c>
      <c r="BM2632" s="2">
        <v>42408</v>
      </c>
      <c r="BN2632" s="1">
        <v>4.4299999999999999E-2</v>
      </c>
    </row>
    <row r="2633" spans="2:66">
      <c r="B2633" s="2">
        <v>42942</v>
      </c>
      <c r="C2633" s="1">
        <v>1.3900000000000001</v>
      </c>
      <c r="E2633" s="2">
        <v>42412</v>
      </c>
      <c r="F2633" s="1">
        <v>1.4570000000000001</v>
      </c>
      <c r="H2633" s="2">
        <v>42433</v>
      </c>
      <c r="I2633" s="1">
        <v>1.52</v>
      </c>
      <c r="K2633" s="2">
        <v>42431</v>
      </c>
      <c r="L2633" s="1">
        <v>1.827</v>
      </c>
      <c r="N2633" s="2">
        <v>42439</v>
      </c>
      <c r="O2633" s="1">
        <v>1.617</v>
      </c>
      <c r="Q2633" s="2">
        <v>42447</v>
      </c>
      <c r="R2633" s="1">
        <v>1.615</v>
      </c>
      <c r="T2633" s="2">
        <v>42453</v>
      </c>
      <c r="U2633" s="1">
        <v>1.5125</v>
      </c>
      <c r="W2633" s="2">
        <v>42452</v>
      </c>
      <c r="X2633" s="1">
        <v>1.4724999999999999</v>
      </c>
      <c r="Z2633" s="2">
        <v>42440</v>
      </c>
      <c r="AA2633" s="1">
        <v>1.5049999999999999</v>
      </c>
      <c r="AC2633" s="2">
        <v>42443</v>
      </c>
      <c r="AD2633" s="1">
        <v>1.51</v>
      </c>
      <c r="AF2633" s="2">
        <v>42885</v>
      </c>
      <c r="AG2633" s="1">
        <v>1.2017800000000001</v>
      </c>
      <c r="AI2633" s="2">
        <v>42409</v>
      </c>
      <c r="AJ2633" s="1">
        <v>2.0825</v>
      </c>
      <c r="AL2633" s="2">
        <v>42410</v>
      </c>
      <c r="AM2633" s="1">
        <v>1.5230000000000001</v>
      </c>
      <c r="AO2633" s="2">
        <v>42408</v>
      </c>
      <c r="AP2633" s="1">
        <v>0.75749999999999995</v>
      </c>
      <c r="AR2633" s="2">
        <v>42401</v>
      </c>
      <c r="AS2633" s="1">
        <v>0.69730000000000003</v>
      </c>
      <c r="AU2633" s="2">
        <v>42409</v>
      </c>
      <c r="AV2633" s="1">
        <v>1.1179999999999999</v>
      </c>
      <c r="AX2633" s="2">
        <v>42405</v>
      </c>
      <c r="AY2633" s="1">
        <v>1.1345000000000001</v>
      </c>
      <c r="BA2633" s="116">
        <v>42408</v>
      </c>
      <c r="BB2633" s="1">
        <v>0.59799999999999998</v>
      </c>
      <c r="BD2633" s="2">
        <v>42404</v>
      </c>
      <c r="BE2633" s="1">
        <v>-0.184</v>
      </c>
      <c r="BG2633" s="2">
        <v>42552</v>
      </c>
      <c r="BH2633" s="1">
        <v>1.46</v>
      </c>
      <c r="BJ2633" s="2">
        <v>42552</v>
      </c>
      <c r="BK2633" s="1">
        <v>1</v>
      </c>
      <c r="BM2633" s="2">
        <v>42409</v>
      </c>
      <c r="BN2633" s="1">
        <v>5.9499999999999997E-2</v>
      </c>
    </row>
    <row r="2634" spans="2:66">
      <c r="B2634" s="2">
        <v>42943</v>
      </c>
      <c r="C2634" s="1">
        <v>1.3900000000000001</v>
      </c>
      <c r="E2634" s="2">
        <v>42415</v>
      </c>
      <c r="F2634" s="1">
        <v>1.4670000000000001</v>
      </c>
      <c r="H2634" s="2">
        <v>42436</v>
      </c>
      <c r="I2634" s="1">
        <v>1.5</v>
      </c>
      <c r="K2634" s="2">
        <v>42432</v>
      </c>
      <c r="L2634" s="1">
        <v>1.875</v>
      </c>
      <c r="N2634" s="2">
        <v>42440</v>
      </c>
      <c r="O2634" s="1">
        <v>1.6720000000000002</v>
      </c>
      <c r="Q2634" s="2">
        <v>42450</v>
      </c>
      <c r="R2634" s="1">
        <v>1.6074999999999999</v>
      </c>
      <c r="T2634" s="2">
        <v>42454</v>
      </c>
      <c r="U2634" s="1">
        <v>1.5049999999999999</v>
      </c>
      <c r="W2634" s="2">
        <v>42453</v>
      </c>
      <c r="X2634" s="1">
        <v>1.4624999999999999</v>
      </c>
      <c r="Z2634" s="2">
        <v>42443</v>
      </c>
      <c r="AA2634" s="1">
        <v>1.49</v>
      </c>
      <c r="AC2634" s="2">
        <v>42444</v>
      </c>
      <c r="AD2634" s="1">
        <v>1.5150000000000001</v>
      </c>
      <c r="AF2634" s="2">
        <v>42886</v>
      </c>
      <c r="AG2634" s="1">
        <v>1.21</v>
      </c>
      <c r="AI2634" s="2">
        <v>42410</v>
      </c>
      <c r="AJ2634" s="1">
        <v>1.9878</v>
      </c>
      <c r="AL2634" s="2">
        <v>42411</v>
      </c>
      <c r="AM2634" s="1">
        <v>1.4695</v>
      </c>
      <c r="AO2634" s="2">
        <v>42409</v>
      </c>
      <c r="AP2634" s="1">
        <v>0.752</v>
      </c>
      <c r="AR2634" s="2">
        <v>42402</v>
      </c>
      <c r="AS2634" s="1">
        <v>0.66400000000000003</v>
      </c>
      <c r="AU2634" s="2">
        <v>42410</v>
      </c>
      <c r="AV2634" s="1">
        <v>1.1214999999999999</v>
      </c>
      <c r="AX2634" s="2">
        <v>42408</v>
      </c>
      <c r="AY2634" s="1">
        <v>1.052</v>
      </c>
      <c r="BA2634" s="116">
        <v>42409</v>
      </c>
      <c r="BB2634" s="1">
        <v>0.61219999999999997</v>
      </c>
      <c r="BD2634" s="2">
        <v>42405</v>
      </c>
      <c r="BE2634" s="1">
        <v>-0.19600000000000001</v>
      </c>
      <c r="BG2634" s="2">
        <v>42556</v>
      </c>
      <c r="BH2634" s="1">
        <v>1.37</v>
      </c>
      <c r="BJ2634" s="2">
        <v>42556</v>
      </c>
      <c r="BK2634" s="1">
        <v>0.94</v>
      </c>
      <c r="BM2634" s="2">
        <v>42410</v>
      </c>
      <c r="BN2634" s="1">
        <v>5.0099999999999999E-2</v>
      </c>
    </row>
    <row r="2635" spans="2:66">
      <c r="B2635" s="2">
        <v>42944</v>
      </c>
      <c r="C2635" s="1">
        <v>1.3900000000000001</v>
      </c>
      <c r="E2635" s="2">
        <v>42416</v>
      </c>
      <c r="F2635" s="1">
        <v>1.427</v>
      </c>
      <c r="H2635" s="2">
        <v>42437</v>
      </c>
      <c r="I2635" s="1">
        <v>1.48</v>
      </c>
      <c r="K2635" s="2">
        <v>42433</v>
      </c>
      <c r="L2635" s="1">
        <v>1.877</v>
      </c>
      <c r="N2635" s="2">
        <v>42443</v>
      </c>
      <c r="O2635" s="1">
        <v>1.6600000000000001</v>
      </c>
      <c r="Q2635" s="2">
        <v>42451</v>
      </c>
      <c r="R2635" s="1">
        <v>1.6225000000000001</v>
      </c>
      <c r="T2635" s="2">
        <v>42457</v>
      </c>
      <c r="U2635" s="1">
        <v>1.4975000000000001</v>
      </c>
      <c r="W2635" s="2">
        <v>42454</v>
      </c>
      <c r="X2635" s="1">
        <v>1.4575</v>
      </c>
      <c r="Z2635" s="2">
        <v>42444</v>
      </c>
      <c r="AA2635" s="1">
        <v>1.4875</v>
      </c>
      <c r="AC2635" s="2">
        <v>42445</v>
      </c>
      <c r="AD2635" s="1">
        <v>1.5249999999999999</v>
      </c>
      <c r="AF2635" s="2">
        <v>42887</v>
      </c>
      <c r="AG2635" s="1">
        <v>1.2180599999999999</v>
      </c>
      <c r="AI2635" s="2">
        <v>42411</v>
      </c>
      <c r="AJ2635" s="1">
        <v>1.9407999999999999</v>
      </c>
      <c r="AL2635" s="2">
        <v>42412</v>
      </c>
      <c r="AM2635" s="1">
        <v>1.5840000000000001</v>
      </c>
      <c r="AO2635" s="2">
        <v>42410</v>
      </c>
      <c r="AP2635" s="1">
        <v>0.72550000000000003</v>
      </c>
      <c r="AR2635" s="2">
        <v>42403</v>
      </c>
      <c r="AS2635" s="1">
        <v>0.66779999999999995</v>
      </c>
      <c r="AU2635" s="2">
        <v>42411</v>
      </c>
      <c r="AV2635" s="1">
        <v>1.0865</v>
      </c>
      <c r="AX2635" s="2">
        <v>42409</v>
      </c>
      <c r="AY2635" s="1">
        <v>1.0680000000000001</v>
      </c>
      <c r="BA2635" s="116">
        <v>42410</v>
      </c>
      <c r="BB2635" s="1">
        <v>0.6</v>
      </c>
      <c r="BD2635" s="2">
        <v>42408</v>
      </c>
      <c r="BE2635" s="1">
        <v>-0.16200000000000001</v>
      </c>
      <c r="BG2635" s="2">
        <v>42557</v>
      </c>
      <c r="BH2635" s="1">
        <v>1.38</v>
      </c>
      <c r="BJ2635" s="2">
        <v>42557</v>
      </c>
      <c r="BK2635" s="1">
        <v>0.95</v>
      </c>
      <c r="BM2635" s="2">
        <v>42411</v>
      </c>
      <c r="BN2635" s="1">
        <v>5.5500000000000001E-2</v>
      </c>
    </row>
    <row r="2636" spans="2:66">
      <c r="B2636" s="2">
        <v>42947</v>
      </c>
      <c r="C2636" s="1">
        <v>1.3900000000000001</v>
      </c>
      <c r="E2636" s="2">
        <v>42417</v>
      </c>
      <c r="F2636" s="1">
        <v>1.4279999999999999</v>
      </c>
      <c r="H2636" s="2">
        <v>42438</v>
      </c>
      <c r="I2636" s="1">
        <v>1.47</v>
      </c>
      <c r="K2636" s="2">
        <v>42436</v>
      </c>
      <c r="L2636" s="1">
        <v>1.865</v>
      </c>
      <c r="N2636" s="2">
        <v>42444</v>
      </c>
      <c r="O2636" s="1">
        <v>1.657</v>
      </c>
      <c r="Q2636" s="2">
        <v>42452</v>
      </c>
      <c r="R2636" s="1">
        <v>1.6475</v>
      </c>
      <c r="T2636" s="2">
        <v>42458</v>
      </c>
      <c r="U2636" s="1">
        <v>1.4675</v>
      </c>
      <c r="W2636" s="2">
        <v>42457</v>
      </c>
      <c r="X2636" s="1">
        <v>1.4450000000000001</v>
      </c>
      <c r="Z2636" s="2">
        <v>42445</v>
      </c>
      <c r="AA2636" s="1">
        <v>1.5024999999999999</v>
      </c>
      <c r="AC2636" s="2">
        <v>42446</v>
      </c>
      <c r="AD2636" s="1">
        <v>1.51</v>
      </c>
      <c r="AF2636" s="2">
        <v>42888</v>
      </c>
      <c r="AG2636" s="1">
        <v>1.2224999999999999</v>
      </c>
      <c r="AI2636" s="2">
        <v>42412</v>
      </c>
      <c r="AJ2636" s="1">
        <v>2.0634999999999999</v>
      </c>
      <c r="AL2636" s="2">
        <v>42415</v>
      </c>
      <c r="AM2636" s="1">
        <v>1.6040000000000001</v>
      </c>
      <c r="AO2636" s="2">
        <v>42411</v>
      </c>
      <c r="AP2636" s="1">
        <v>0.70660000000000001</v>
      </c>
      <c r="AR2636" s="2">
        <v>42404</v>
      </c>
      <c r="AS2636" s="1">
        <v>0.67230000000000001</v>
      </c>
      <c r="AU2636" s="2">
        <v>42412</v>
      </c>
      <c r="AV2636" s="1">
        <v>1.139</v>
      </c>
      <c r="AX2636" s="2">
        <v>42410</v>
      </c>
      <c r="AY2636" s="1">
        <v>1.0734999999999999</v>
      </c>
      <c r="BA2636" s="116">
        <v>42411</v>
      </c>
      <c r="BB2636" s="1">
        <v>0.60050000000000003</v>
      </c>
      <c r="BD2636" s="2">
        <v>42409</v>
      </c>
      <c r="BE2636" s="1">
        <v>-0.16400000000000001</v>
      </c>
      <c r="BG2636" s="2">
        <v>42558</v>
      </c>
      <c r="BH2636" s="1">
        <v>1.4</v>
      </c>
      <c r="BJ2636" s="2">
        <v>42558</v>
      </c>
      <c r="BK2636" s="1">
        <v>0.97</v>
      </c>
      <c r="BM2636" s="2">
        <v>42412</v>
      </c>
      <c r="BN2636" s="1">
        <v>8.7499999999999994E-2</v>
      </c>
    </row>
    <row r="2637" spans="2:66">
      <c r="B2637" s="2">
        <v>42948</v>
      </c>
      <c r="C2637" s="1">
        <v>1.3900000000000001</v>
      </c>
      <c r="E2637" s="2">
        <v>42418</v>
      </c>
      <c r="F2637" s="1">
        <v>1.4390000000000001</v>
      </c>
      <c r="H2637" s="2">
        <v>42439</v>
      </c>
      <c r="I2637" s="1">
        <v>1.5</v>
      </c>
      <c r="K2637" s="2">
        <v>42437</v>
      </c>
      <c r="L2637" s="1">
        <v>1.8420000000000001</v>
      </c>
      <c r="N2637" s="2">
        <v>42445</v>
      </c>
      <c r="O2637" s="1">
        <v>1.6680000000000001</v>
      </c>
      <c r="Q2637" s="2">
        <v>42453</v>
      </c>
      <c r="R2637" s="1">
        <v>1.6324999999999998</v>
      </c>
      <c r="T2637" s="2">
        <v>42459</v>
      </c>
      <c r="U2637" s="1">
        <v>1.4624999999999999</v>
      </c>
      <c r="W2637" s="2">
        <v>42458</v>
      </c>
      <c r="X2637" s="1">
        <v>1.42</v>
      </c>
      <c r="Z2637" s="2">
        <v>42446</v>
      </c>
      <c r="AA2637" s="1">
        <v>1.4724999999999999</v>
      </c>
      <c r="AC2637" s="2">
        <v>42447</v>
      </c>
      <c r="AD2637" s="1">
        <v>1.49</v>
      </c>
      <c r="AF2637" s="2">
        <v>42891</v>
      </c>
      <c r="AG2637" s="1">
        <v>1.21956</v>
      </c>
      <c r="AI2637" s="2">
        <v>42415</v>
      </c>
      <c r="AJ2637" s="1">
        <v>2.0819999999999999</v>
      </c>
      <c r="AL2637" s="2">
        <v>42416</v>
      </c>
      <c r="AM2637" s="1">
        <v>1.5985</v>
      </c>
      <c r="AO2637" s="2">
        <v>42412</v>
      </c>
      <c r="AP2637" s="1">
        <v>0.76249999999999996</v>
      </c>
      <c r="AR2637" s="2">
        <v>42405</v>
      </c>
      <c r="AS2637" s="1">
        <v>0.70099999999999996</v>
      </c>
      <c r="AU2637" s="2">
        <v>42415</v>
      </c>
      <c r="AV2637" s="1">
        <v>1.1134999999999999</v>
      </c>
      <c r="AX2637" s="2">
        <v>42411</v>
      </c>
      <c r="AY2637" s="1">
        <v>1.034</v>
      </c>
      <c r="BA2637" s="116">
        <v>42412</v>
      </c>
      <c r="BB2637" s="1">
        <v>0.64880000000000004</v>
      </c>
      <c r="BD2637" s="2">
        <v>42410</v>
      </c>
      <c r="BE2637" s="1">
        <v>-0.16900000000000001</v>
      </c>
      <c r="BG2637" s="2">
        <v>42559</v>
      </c>
      <c r="BH2637" s="1">
        <v>1.37</v>
      </c>
      <c r="BJ2637" s="2">
        <v>42559</v>
      </c>
      <c r="BK2637" s="1">
        <v>0.95</v>
      </c>
      <c r="BM2637" s="2">
        <v>42415</v>
      </c>
      <c r="BN2637" s="1">
        <v>6.0499999999999998E-2</v>
      </c>
    </row>
    <row r="2638" spans="2:66">
      <c r="B2638" s="2">
        <v>42949</v>
      </c>
      <c r="C2638" s="1">
        <v>1.3900000000000001</v>
      </c>
      <c r="E2638" s="2">
        <v>42419</v>
      </c>
      <c r="F2638" s="1">
        <v>1.45</v>
      </c>
      <c r="H2638" s="2">
        <v>42440</v>
      </c>
      <c r="I2638" s="1">
        <v>1.5470000000000002</v>
      </c>
      <c r="K2638" s="2">
        <v>42438</v>
      </c>
      <c r="L2638" s="1">
        <v>1.85</v>
      </c>
      <c r="N2638" s="2">
        <v>42446</v>
      </c>
      <c r="O2638" s="1">
        <v>1.6219999999999999</v>
      </c>
      <c r="Q2638" s="2">
        <v>42454</v>
      </c>
      <c r="R2638" s="1">
        <v>1.62</v>
      </c>
      <c r="T2638" s="2">
        <v>42460</v>
      </c>
      <c r="U2638" s="1">
        <v>1.4650000000000001</v>
      </c>
      <c r="W2638" s="2">
        <v>42459</v>
      </c>
      <c r="X2638" s="1">
        <v>1.42</v>
      </c>
      <c r="Z2638" s="2">
        <v>42447</v>
      </c>
      <c r="AA2638" s="1">
        <v>1.4522999999999999</v>
      </c>
      <c r="AC2638" s="2">
        <v>42450</v>
      </c>
      <c r="AD2638" s="1">
        <v>1.49</v>
      </c>
      <c r="AF2638" s="2">
        <v>42892</v>
      </c>
      <c r="AG2638" s="1">
        <v>1.2190000000000001</v>
      </c>
      <c r="AI2638" s="2">
        <v>42416</v>
      </c>
      <c r="AJ2638" s="1">
        <v>2.0939999999999999</v>
      </c>
      <c r="AL2638" s="2">
        <v>42417</v>
      </c>
      <c r="AM2638" s="1">
        <v>1.6539999999999999</v>
      </c>
      <c r="AO2638" s="2">
        <v>42415</v>
      </c>
      <c r="AP2638" s="1">
        <v>0.77249999999999996</v>
      </c>
      <c r="AR2638" s="2">
        <v>42408</v>
      </c>
      <c r="AS2638" s="1">
        <v>0.6845</v>
      </c>
      <c r="AU2638" s="2">
        <v>42416</v>
      </c>
      <c r="AV2638" s="1">
        <v>1.1446000000000001</v>
      </c>
      <c r="AX2638" s="2">
        <v>42412</v>
      </c>
      <c r="AY2638" s="1">
        <v>1.1000000000000001</v>
      </c>
      <c r="BA2638" s="116">
        <v>42415</v>
      </c>
      <c r="BB2638" s="1">
        <v>0.61450000000000005</v>
      </c>
      <c r="BD2638" s="2">
        <v>42411</v>
      </c>
      <c r="BE2638" s="1">
        <v>-0.17</v>
      </c>
      <c r="BG2638" s="2">
        <v>42562</v>
      </c>
      <c r="BH2638" s="1">
        <v>1.43</v>
      </c>
      <c r="BJ2638" s="2">
        <v>42562</v>
      </c>
      <c r="BK2638" s="1">
        <v>1.03</v>
      </c>
      <c r="BM2638" s="2">
        <v>42416</v>
      </c>
      <c r="BN2638" s="1">
        <v>6.5500000000000003E-2</v>
      </c>
    </row>
    <row r="2639" spans="2:66">
      <c r="B2639" s="2">
        <v>42950</v>
      </c>
      <c r="C2639" s="1">
        <v>1.3900000000000001</v>
      </c>
      <c r="E2639" s="2">
        <v>42422</v>
      </c>
      <c r="F2639" s="1">
        <v>1.4610000000000001</v>
      </c>
      <c r="H2639" s="2">
        <v>42443</v>
      </c>
      <c r="I2639" s="1">
        <v>1.53</v>
      </c>
      <c r="K2639" s="2">
        <v>42439</v>
      </c>
      <c r="L2639" s="1">
        <v>1.8599999999999999</v>
      </c>
      <c r="N2639" s="2">
        <v>42447</v>
      </c>
      <c r="O2639" s="1">
        <v>1.6019999999999999</v>
      </c>
      <c r="Q2639" s="2">
        <v>42457</v>
      </c>
      <c r="R2639" s="1">
        <v>1.615</v>
      </c>
      <c r="T2639" s="2">
        <v>42461</v>
      </c>
      <c r="U2639" s="1">
        <v>1.4575</v>
      </c>
      <c r="W2639" s="2">
        <v>42460</v>
      </c>
      <c r="X2639" s="1">
        <v>1.4175</v>
      </c>
      <c r="Z2639" s="2">
        <v>42450</v>
      </c>
      <c r="AA2639" s="1">
        <v>1.452</v>
      </c>
      <c r="AC2639" s="2">
        <v>42451</v>
      </c>
      <c r="AD2639" s="1">
        <v>1.4975000000000001</v>
      </c>
      <c r="AF2639" s="2">
        <v>42893</v>
      </c>
      <c r="AG2639" s="1">
        <v>1.2210000000000001</v>
      </c>
      <c r="AI2639" s="2">
        <v>42417</v>
      </c>
      <c r="AJ2639" s="1">
        <v>2.1469999999999998</v>
      </c>
      <c r="AL2639" s="2">
        <v>42418</v>
      </c>
      <c r="AM2639" s="1">
        <v>1.579</v>
      </c>
      <c r="AO2639" s="2">
        <v>42416</v>
      </c>
      <c r="AP2639" s="1">
        <v>0.76249999999999996</v>
      </c>
      <c r="AR2639" s="2">
        <v>42409</v>
      </c>
      <c r="AS2639" s="1">
        <v>0.68049999999999999</v>
      </c>
      <c r="AU2639" s="2">
        <v>42417</v>
      </c>
      <c r="AV2639" s="1">
        <v>1.1335</v>
      </c>
      <c r="AX2639" s="2">
        <v>42415</v>
      </c>
      <c r="AY2639" s="1">
        <v>1.0725</v>
      </c>
      <c r="BA2639" s="116">
        <v>42416</v>
      </c>
      <c r="BB2639" s="1">
        <v>0.63500000000000001</v>
      </c>
      <c r="BD2639" s="2">
        <v>42412</v>
      </c>
      <c r="BE2639" s="1">
        <v>-0.14499999999999999</v>
      </c>
      <c r="BG2639" s="2">
        <v>42563</v>
      </c>
      <c r="BH2639" s="1">
        <v>1.53</v>
      </c>
      <c r="BJ2639" s="2">
        <v>42563</v>
      </c>
      <c r="BK2639" s="1">
        <v>1.1000000000000001</v>
      </c>
      <c r="BM2639" s="2">
        <v>42417</v>
      </c>
      <c r="BN2639" s="1">
        <v>6.6500000000000004E-2</v>
      </c>
    </row>
    <row r="2640" spans="2:66">
      <c r="B2640" s="2">
        <v>42951</v>
      </c>
      <c r="C2640" s="1">
        <v>1.3900000000000001</v>
      </c>
      <c r="E2640" s="2">
        <v>42423</v>
      </c>
      <c r="F2640" s="1">
        <v>1.4650000000000001</v>
      </c>
      <c r="H2640" s="2">
        <v>42444</v>
      </c>
      <c r="I2640" s="1">
        <v>1.532</v>
      </c>
      <c r="K2640" s="2">
        <v>42440</v>
      </c>
      <c r="L2640" s="1">
        <v>1.9220000000000002</v>
      </c>
      <c r="N2640" s="2">
        <v>42450</v>
      </c>
      <c r="O2640" s="1">
        <v>1.597</v>
      </c>
      <c r="Q2640" s="2">
        <v>42458</v>
      </c>
      <c r="R2640" s="1">
        <v>1.5874999999999999</v>
      </c>
      <c r="T2640" s="2">
        <v>42464</v>
      </c>
      <c r="U2640" s="1">
        <v>1.4424999999999999</v>
      </c>
      <c r="W2640" s="2">
        <v>42461</v>
      </c>
      <c r="X2640" s="1">
        <v>1.4125000000000001</v>
      </c>
      <c r="Z2640" s="2">
        <v>42451</v>
      </c>
      <c r="AA2640" s="1">
        <v>1.4624999999999999</v>
      </c>
      <c r="AC2640" s="2">
        <v>42452</v>
      </c>
      <c r="AD2640" s="1">
        <v>1.5024999999999999</v>
      </c>
      <c r="AF2640" s="2">
        <v>42894</v>
      </c>
      <c r="AG2640" s="1">
        <v>1.22811</v>
      </c>
      <c r="AI2640" s="2">
        <v>42418</v>
      </c>
      <c r="AJ2640" s="1">
        <v>2.0804999999999998</v>
      </c>
      <c r="AL2640" s="2">
        <v>42419</v>
      </c>
      <c r="AM2640" s="1">
        <v>1.5880000000000001</v>
      </c>
      <c r="AO2640" s="2">
        <v>42417</v>
      </c>
      <c r="AP2640" s="1">
        <v>0.78600000000000003</v>
      </c>
      <c r="AR2640" s="2">
        <v>42410</v>
      </c>
      <c r="AS2640" s="1">
        <v>0.67049999999999998</v>
      </c>
      <c r="AU2640" s="2">
        <v>42418</v>
      </c>
      <c r="AV2640" s="1">
        <v>1.0669999999999999</v>
      </c>
      <c r="AX2640" s="2">
        <v>42416</v>
      </c>
      <c r="AY2640" s="1">
        <v>1.1026</v>
      </c>
      <c r="BA2640" s="116">
        <v>42417</v>
      </c>
      <c r="BB2640" s="1">
        <v>0.63200000000000001</v>
      </c>
      <c r="BD2640" s="2">
        <v>42415</v>
      </c>
      <c r="BE2640" s="1">
        <v>-0.154</v>
      </c>
      <c r="BG2640" s="2">
        <v>42564</v>
      </c>
      <c r="BH2640" s="1">
        <v>1.48</v>
      </c>
      <c r="BJ2640" s="2">
        <v>42564</v>
      </c>
      <c r="BK2640" s="1">
        <v>1.07</v>
      </c>
      <c r="BM2640" s="2">
        <v>42418</v>
      </c>
      <c r="BN2640" s="1">
        <v>3.7999999999999999E-2</v>
      </c>
    </row>
    <row r="2641" spans="2:66">
      <c r="B2641" s="2">
        <v>42954</v>
      </c>
      <c r="C2641" s="1">
        <v>1.3900000000000001</v>
      </c>
      <c r="E2641" s="2">
        <v>42424</v>
      </c>
      <c r="F2641" s="1">
        <v>1.4650000000000001</v>
      </c>
      <c r="H2641" s="2">
        <v>42445</v>
      </c>
      <c r="I2641" s="1">
        <v>1.5449999999999999</v>
      </c>
      <c r="K2641" s="2">
        <v>42443</v>
      </c>
      <c r="L2641" s="1">
        <v>1.915</v>
      </c>
      <c r="N2641" s="2">
        <v>42451</v>
      </c>
      <c r="O2641" s="1">
        <v>1.6120000000000001</v>
      </c>
      <c r="Q2641" s="2">
        <v>42459</v>
      </c>
      <c r="R2641" s="1">
        <v>1.5775000000000001</v>
      </c>
      <c r="T2641" s="2">
        <v>42465</v>
      </c>
      <c r="U2641" s="1">
        <v>1.4575</v>
      </c>
      <c r="W2641" s="2">
        <v>42464</v>
      </c>
      <c r="X2641" s="1">
        <v>1.4</v>
      </c>
      <c r="Z2641" s="2">
        <v>42452</v>
      </c>
      <c r="AA2641" s="1">
        <v>1.47</v>
      </c>
      <c r="AC2641" s="2">
        <v>42453</v>
      </c>
      <c r="AD2641" s="1">
        <v>1.4975000000000001</v>
      </c>
      <c r="AF2641" s="2">
        <v>42895</v>
      </c>
      <c r="AG2641" s="1">
        <v>1.23644</v>
      </c>
      <c r="AI2641" s="2">
        <v>42419</v>
      </c>
      <c r="AJ2641" s="1">
        <v>2.0870000000000002</v>
      </c>
      <c r="AL2641" s="2">
        <v>42422</v>
      </c>
      <c r="AM2641" s="1">
        <v>1.5895000000000001</v>
      </c>
      <c r="AO2641" s="2">
        <v>42418</v>
      </c>
      <c r="AP2641" s="1">
        <v>0.755</v>
      </c>
      <c r="AR2641" s="2">
        <v>42411</v>
      </c>
      <c r="AS2641" s="1">
        <v>0.65300000000000002</v>
      </c>
      <c r="AU2641" s="2">
        <v>42419</v>
      </c>
      <c r="AV2641" s="1">
        <v>1.0771999999999999</v>
      </c>
      <c r="AX2641" s="2">
        <v>42417</v>
      </c>
      <c r="AY2641" s="1">
        <v>1.0900000000000001</v>
      </c>
      <c r="BA2641" s="116">
        <v>42418</v>
      </c>
      <c r="BB2641" s="1">
        <v>0.56899999999999995</v>
      </c>
      <c r="BD2641" s="2">
        <v>42416</v>
      </c>
      <c r="BE2641" s="1">
        <v>-0.16</v>
      </c>
      <c r="BG2641" s="2">
        <v>42565</v>
      </c>
      <c r="BH2641" s="1">
        <v>1.53</v>
      </c>
      <c r="BJ2641" s="2">
        <v>42565</v>
      </c>
      <c r="BK2641" s="1">
        <v>1.1000000000000001</v>
      </c>
      <c r="BM2641" s="2">
        <v>42419</v>
      </c>
      <c r="BN2641" s="1">
        <v>5.0999999999999997E-2</v>
      </c>
    </row>
    <row r="2642" spans="2:66">
      <c r="B2642" s="2">
        <v>42955</v>
      </c>
      <c r="C2642" s="1">
        <v>1.3900000000000001</v>
      </c>
      <c r="E2642" s="2">
        <v>42425</v>
      </c>
      <c r="F2642" s="1">
        <v>1.4650000000000001</v>
      </c>
      <c r="H2642" s="2">
        <v>42446</v>
      </c>
      <c r="I2642" s="1">
        <v>1.5150000000000001</v>
      </c>
      <c r="K2642" s="2">
        <v>42444</v>
      </c>
      <c r="L2642" s="1">
        <v>1.9039999999999999</v>
      </c>
      <c r="N2642" s="2">
        <v>42452</v>
      </c>
      <c r="O2642" s="1">
        <v>1.62</v>
      </c>
      <c r="Q2642" s="2">
        <v>42460</v>
      </c>
      <c r="R2642" s="1">
        <v>1.5874999999999999</v>
      </c>
      <c r="T2642" s="2">
        <v>42466</v>
      </c>
      <c r="U2642" s="1">
        <v>1.4624999999999999</v>
      </c>
      <c r="W2642" s="2">
        <v>42465</v>
      </c>
      <c r="X2642" s="1">
        <v>1.41</v>
      </c>
      <c r="Z2642" s="2">
        <v>42453</v>
      </c>
      <c r="AA2642" s="1">
        <v>1.46</v>
      </c>
      <c r="AC2642" s="2">
        <v>42454</v>
      </c>
      <c r="AD2642" s="1">
        <v>1.4975000000000001</v>
      </c>
      <c r="AF2642" s="2">
        <v>42898</v>
      </c>
      <c r="AG2642" s="1">
        <v>1.2416700000000001</v>
      </c>
      <c r="AI2642" s="2">
        <v>42422</v>
      </c>
      <c r="AJ2642" s="1">
        <v>2.0880000000000001</v>
      </c>
      <c r="AL2642" s="2">
        <v>42423</v>
      </c>
      <c r="AM2642" s="1">
        <v>1.5505</v>
      </c>
      <c r="AO2642" s="2">
        <v>42419</v>
      </c>
      <c r="AP2642" s="1">
        <v>0.79449999999999998</v>
      </c>
      <c r="AR2642" s="2">
        <v>42412</v>
      </c>
      <c r="AS2642" s="1">
        <v>0.67600000000000005</v>
      </c>
      <c r="AU2642" s="2">
        <v>42422</v>
      </c>
      <c r="AV2642" s="1">
        <v>1.0365</v>
      </c>
      <c r="AX2642" s="2">
        <v>42418</v>
      </c>
      <c r="AY2642" s="1">
        <v>1.0229999999999999</v>
      </c>
      <c r="BA2642" s="116">
        <v>42419</v>
      </c>
      <c r="BB2642" s="1">
        <v>0.57999999999999996</v>
      </c>
      <c r="BD2642" s="2">
        <v>42417</v>
      </c>
      <c r="BE2642" s="1">
        <v>-0.155</v>
      </c>
      <c r="BG2642" s="2">
        <v>42566</v>
      </c>
      <c r="BH2642" s="1">
        <v>1.6</v>
      </c>
      <c r="BJ2642" s="2">
        <v>42566</v>
      </c>
      <c r="BK2642" s="1">
        <v>1.1499999999999999</v>
      </c>
      <c r="BM2642" s="2">
        <v>42422</v>
      </c>
      <c r="BN2642" s="1">
        <v>3.6999999999999998E-2</v>
      </c>
    </row>
    <row r="2643" spans="2:66">
      <c r="B2643" s="2">
        <v>42956</v>
      </c>
      <c r="C2643" s="1">
        <v>1.3900000000000001</v>
      </c>
      <c r="E2643" s="2">
        <v>42426</v>
      </c>
      <c r="F2643" s="1">
        <v>1.4650000000000001</v>
      </c>
      <c r="H2643" s="2">
        <v>42447</v>
      </c>
      <c r="I2643" s="1">
        <v>1.4990000000000001</v>
      </c>
      <c r="K2643" s="2">
        <v>42445</v>
      </c>
      <c r="L2643" s="1">
        <v>1.9100000000000001</v>
      </c>
      <c r="N2643" s="2">
        <v>42453</v>
      </c>
      <c r="O2643" s="1">
        <v>1.6099999999999999</v>
      </c>
      <c r="Q2643" s="2">
        <v>42461</v>
      </c>
      <c r="R2643" s="1">
        <v>1.58</v>
      </c>
      <c r="T2643" s="2">
        <v>42467</v>
      </c>
      <c r="U2643" s="1">
        <v>1.4775</v>
      </c>
      <c r="W2643" s="2">
        <v>42466</v>
      </c>
      <c r="X2643" s="1">
        <v>1.4175</v>
      </c>
      <c r="Z2643" s="2">
        <v>42454</v>
      </c>
      <c r="AA2643" s="1">
        <v>1.4575</v>
      </c>
      <c r="AC2643" s="2">
        <v>42457</v>
      </c>
      <c r="AD2643" s="1">
        <v>1.4849999999999999</v>
      </c>
      <c r="AF2643" s="2">
        <v>42899</v>
      </c>
      <c r="AG2643" s="1">
        <v>1.24556</v>
      </c>
      <c r="AI2643" s="2">
        <v>42423</v>
      </c>
      <c r="AJ2643" s="1">
        <v>2.0558000000000001</v>
      </c>
      <c r="AL2643" s="2">
        <v>42424</v>
      </c>
      <c r="AM2643" s="1">
        <v>1.5735000000000001</v>
      </c>
      <c r="AO2643" s="2">
        <v>42422</v>
      </c>
      <c r="AP2643" s="1">
        <v>0.79849999999999999</v>
      </c>
      <c r="AR2643" s="2">
        <v>42415</v>
      </c>
      <c r="AS2643" s="1">
        <v>0.67800000000000005</v>
      </c>
      <c r="AU2643" s="2">
        <v>42423</v>
      </c>
      <c r="AV2643" s="1">
        <v>1.0066999999999999</v>
      </c>
      <c r="AX2643" s="2">
        <v>42419</v>
      </c>
      <c r="AY2643" s="1">
        <v>1.03</v>
      </c>
      <c r="BA2643" s="116">
        <v>42422</v>
      </c>
      <c r="BB2643" s="1">
        <v>0.55300000000000005</v>
      </c>
      <c r="BD2643" s="2">
        <v>42418</v>
      </c>
      <c r="BE2643" s="1">
        <v>-0.17499999999999999</v>
      </c>
      <c r="BG2643" s="2">
        <v>42569</v>
      </c>
      <c r="BH2643" s="1">
        <v>1.5899999999999999</v>
      </c>
      <c r="BJ2643" s="2">
        <v>42569</v>
      </c>
      <c r="BK2643" s="1">
        <v>1.1400000000000001</v>
      </c>
      <c r="BM2643" s="2">
        <v>42423</v>
      </c>
      <c r="BN2643" s="1">
        <v>3.15E-2</v>
      </c>
    </row>
    <row r="2644" spans="2:66">
      <c r="B2644" s="2">
        <v>42957</v>
      </c>
      <c r="C2644" s="1">
        <v>1.3900000000000001</v>
      </c>
      <c r="E2644" s="2">
        <v>42429</v>
      </c>
      <c r="F2644" s="1">
        <v>1.4630000000000001</v>
      </c>
      <c r="H2644" s="2">
        <v>42450</v>
      </c>
      <c r="I2644" s="1">
        <v>1.4969999999999999</v>
      </c>
      <c r="K2644" s="2">
        <v>42446</v>
      </c>
      <c r="L2644" s="1">
        <v>1.857</v>
      </c>
      <c r="N2644" s="2">
        <v>42454</v>
      </c>
      <c r="O2644" s="1">
        <v>1.597</v>
      </c>
      <c r="Q2644" s="2">
        <v>42464</v>
      </c>
      <c r="R2644" s="1">
        <v>1.5575000000000001</v>
      </c>
      <c r="T2644" s="2">
        <v>42468</v>
      </c>
      <c r="U2644" s="1">
        <v>1.48</v>
      </c>
      <c r="W2644" s="2">
        <v>42467</v>
      </c>
      <c r="X2644" s="1">
        <v>1.43</v>
      </c>
      <c r="Z2644" s="2">
        <v>42457</v>
      </c>
      <c r="AA2644" s="1">
        <v>1.4450000000000001</v>
      </c>
      <c r="AC2644" s="2">
        <v>42458</v>
      </c>
      <c r="AD2644" s="1">
        <v>1.46</v>
      </c>
      <c r="AF2644" s="2">
        <v>42900</v>
      </c>
      <c r="AG2644" s="1">
        <v>1.2503299999999999</v>
      </c>
      <c r="AI2644" s="2">
        <v>42424</v>
      </c>
      <c r="AJ2644" s="1">
        <v>2.0724999999999998</v>
      </c>
      <c r="AL2644" s="2">
        <v>42425</v>
      </c>
      <c r="AM2644" s="1">
        <v>1.532</v>
      </c>
      <c r="AO2644" s="2">
        <v>42423</v>
      </c>
      <c r="AP2644" s="1">
        <v>0.77749999999999997</v>
      </c>
      <c r="AR2644" s="2">
        <v>42416</v>
      </c>
      <c r="AS2644" s="1">
        <v>0.67549999999999999</v>
      </c>
      <c r="AU2644" s="2">
        <v>42424</v>
      </c>
      <c r="AV2644" s="1">
        <v>0.97950000000000004</v>
      </c>
      <c r="AX2644" s="2">
        <v>42422</v>
      </c>
      <c r="AY2644" s="1">
        <v>0.99690000000000001</v>
      </c>
      <c r="BA2644" s="116">
        <v>42423</v>
      </c>
      <c r="BB2644" s="1">
        <v>0.55000000000000004</v>
      </c>
      <c r="BD2644" s="2">
        <v>42419</v>
      </c>
      <c r="BE2644" s="1">
        <v>-0.17399999999999999</v>
      </c>
      <c r="BG2644" s="2">
        <v>42570</v>
      </c>
      <c r="BH2644" s="1">
        <v>1.56</v>
      </c>
      <c r="BJ2644" s="2">
        <v>42570</v>
      </c>
      <c r="BK2644" s="1">
        <v>1.1200000000000001</v>
      </c>
      <c r="BM2644" s="2">
        <v>42424</v>
      </c>
      <c r="BN2644" s="1">
        <v>4.0500000000000001E-2</v>
      </c>
    </row>
    <row r="2645" spans="2:66">
      <c r="B2645" s="2">
        <v>42958</v>
      </c>
      <c r="C2645" s="1">
        <v>1.3900000000000001</v>
      </c>
      <c r="E2645" s="2">
        <v>42431</v>
      </c>
      <c r="F2645" s="1">
        <v>1.464</v>
      </c>
      <c r="H2645" s="2">
        <v>42451</v>
      </c>
      <c r="I2645" s="1">
        <v>1.512</v>
      </c>
      <c r="K2645" s="2">
        <v>42447</v>
      </c>
      <c r="L2645" s="1">
        <v>1.8319999999999999</v>
      </c>
      <c r="N2645" s="2">
        <v>42457</v>
      </c>
      <c r="O2645" s="1">
        <v>1.585</v>
      </c>
      <c r="Q2645" s="2">
        <v>42465</v>
      </c>
      <c r="R2645" s="1">
        <v>1.575</v>
      </c>
      <c r="T2645" s="2">
        <v>42471</v>
      </c>
      <c r="U2645" s="1">
        <v>1.4824999999999999</v>
      </c>
      <c r="W2645" s="2">
        <v>42468</v>
      </c>
      <c r="X2645" s="1">
        <v>1.4325000000000001</v>
      </c>
      <c r="Z2645" s="2">
        <v>42458</v>
      </c>
      <c r="AA2645" s="1">
        <v>1.42</v>
      </c>
      <c r="AC2645" s="2">
        <v>42459</v>
      </c>
      <c r="AD2645" s="1">
        <v>1.46</v>
      </c>
      <c r="AF2645" s="2">
        <v>42901</v>
      </c>
      <c r="AG2645" s="1">
        <v>1.2674400000000001</v>
      </c>
      <c r="AI2645" s="2">
        <v>42425</v>
      </c>
      <c r="AJ2645" s="1">
        <v>2.0403000000000002</v>
      </c>
      <c r="AL2645" s="2">
        <v>42426</v>
      </c>
      <c r="AM2645" s="1">
        <v>1.5754999999999999</v>
      </c>
      <c r="AO2645" s="2">
        <v>42424</v>
      </c>
      <c r="AP2645" s="1">
        <v>0.79300000000000004</v>
      </c>
      <c r="AR2645" s="2">
        <v>42417</v>
      </c>
      <c r="AS2645" s="1">
        <v>0.6905</v>
      </c>
      <c r="AU2645" s="2">
        <v>42425</v>
      </c>
      <c r="AV2645" s="1">
        <v>0.98399999999999999</v>
      </c>
      <c r="AX2645" s="2">
        <v>42423</v>
      </c>
      <c r="AY2645" s="1">
        <v>0.98</v>
      </c>
      <c r="BA2645" s="116">
        <v>42424</v>
      </c>
      <c r="BB2645" s="1">
        <v>0.53700000000000003</v>
      </c>
      <c r="BD2645" s="2">
        <v>42422</v>
      </c>
      <c r="BE2645" s="1">
        <v>-0.17699999999999999</v>
      </c>
      <c r="BG2645" s="2">
        <v>42571</v>
      </c>
      <c r="BH2645" s="1">
        <v>1.5899999999999999</v>
      </c>
      <c r="BJ2645" s="2">
        <v>42571</v>
      </c>
      <c r="BK2645" s="1">
        <v>1.1499999999999999</v>
      </c>
      <c r="BM2645" s="2">
        <v>42425</v>
      </c>
      <c r="BN2645" s="1">
        <v>1.72E-2</v>
      </c>
    </row>
    <row r="2646" spans="2:66">
      <c r="B2646" s="2">
        <v>42961</v>
      </c>
      <c r="C2646" s="1">
        <v>1.3900000000000001</v>
      </c>
      <c r="E2646" s="2">
        <v>42432</v>
      </c>
      <c r="F2646" s="1">
        <v>1.466</v>
      </c>
      <c r="H2646" s="2">
        <v>42452</v>
      </c>
      <c r="I2646" s="1">
        <v>1.51</v>
      </c>
      <c r="K2646" s="2">
        <v>42450</v>
      </c>
      <c r="L2646" s="1">
        <v>1.83</v>
      </c>
      <c r="N2646" s="2">
        <v>42458</v>
      </c>
      <c r="O2646" s="1">
        <v>1.5550000000000002</v>
      </c>
      <c r="Q2646" s="2">
        <v>42466</v>
      </c>
      <c r="R2646" s="1">
        <v>1.5775000000000001</v>
      </c>
      <c r="T2646" s="2">
        <v>42472</v>
      </c>
      <c r="U2646" s="1">
        <v>1.4824999999999999</v>
      </c>
      <c r="W2646" s="2">
        <v>42471</v>
      </c>
      <c r="X2646" s="1">
        <v>1.4375</v>
      </c>
      <c r="Z2646" s="2">
        <v>42459</v>
      </c>
      <c r="AA2646" s="1">
        <v>1.42</v>
      </c>
      <c r="AC2646" s="2">
        <v>42460</v>
      </c>
      <c r="AD2646" s="1">
        <v>1.4624999999999999</v>
      </c>
      <c r="AF2646" s="2">
        <v>42902</v>
      </c>
      <c r="AG2646" s="1">
        <v>1.27356</v>
      </c>
      <c r="AI2646" s="2">
        <v>42426</v>
      </c>
      <c r="AJ2646" s="1">
        <v>2.077</v>
      </c>
      <c r="AL2646" s="2">
        <v>42429</v>
      </c>
      <c r="AM2646" s="1">
        <v>1.5565</v>
      </c>
      <c r="AO2646" s="2">
        <v>42425</v>
      </c>
      <c r="AP2646" s="1">
        <v>0.76800000000000002</v>
      </c>
      <c r="AR2646" s="2">
        <v>42418</v>
      </c>
      <c r="AS2646" s="1">
        <v>0.67849999999999999</v>
      </c>
      <c r="AU2646" s="2">
        <v>42426</v>
      </c>
      <c r="AV2646" s="1">
        <v>1.0174000000000001</v>
      </c>
      <c r="AX2646" s="2">
        <v>42424</v>
      </c>
      <c r="AY2646" s="1">
        <v>0.95309999999999995</v>
      </c>
      <c r="BA2646" s="116">
        <v>42425</v>
      </c>
      <c r="BB2646" s="1">
        <v>0.53</v>
      </c>
      <c r="BD2646" s="2">
        <v>42423</v>
      </c>
      <c r="BE2646" s="1">
        <v>-0.17630000000000001</v>
      </c>
      <c r="BG2646" s="2">
        <v>42572</v>
      </c>
      <c r="BH2646" s="1">
        <v>1.5699999999999998</v>
      </c>
      <c r="BJ2646" s="2">
        <v>42572</v>
      </c>
      <c r="BK2646" s="1">
        <v>1.1100000000000001</v>
      </c>
      <c r="BM2646" s="2">
        <v>42426</v>
      </c>
      <c r="BN2646" s="1">
        <v>8.5000000000000006E-3</v>
      </c>
    </row>
    <row r="2647" spans="2:66">
      <c r="B2647" s="2">
        <v>42963</v>
      </c>
      <c r="C2647" s="1">
        <v>1.3900000000000001</v>
      </c>
      <c r="E2647" s="2">
        <v>42433</v>
      </c>
      <c r="F2647" s="1">
        <v>1.4670000000000001</v>
      </c>
      <c r="H2647" s="2">
        <v>42453</v>
      </c>
      <c r="I2647" s="1">
        <v>1.4969999999999999</v>
      </c>
      <c r="K2647" s="2">
        <v>42451</v>
      </c>
      <c r="L2647" s="1">
        <v>1.8460000000000001</v>
      </c>
      <c r="N2647" s="2">
        <v>42459</v>
      </c>
      <c r="O2647" s="1">
        <v>1.552</v>
      </c>
      <c r="Q2647" s="2">
        <v>42467</v>
      </c>
      <c r="R2647" s="1">
        <v>1.5925</v>
      </c>
      <c r="T2647" s="2">
        <v>42474</v>
      </c>
      <c r="U2647" s="1">
        <v>1.5249999999999999</v>
      </c>
      <c r="W2647" s="2">
        <v>42472</v>
      </c>
      <c r="X2647" s="1">
        <v>1.4375</v>
      </c>
      <c r="Z2647" s="2">
        <v>42460</v>
      </c>
      <c r="AA2647" s="1">
        <v>1.42</v>
      </c>
      <c r="AC2647" s="2">
        <v>42461</v>
      </c>
      <c r="AD2647" s="1">
        <v>1.4575</v>
      </c>
      <c r="AF2647" s="2">
        <v>42905</v>
      </c>
      <c r="AG2647" s="1">
        <v>1.2802199999999999</v>
      </c>
      <c r="AI2647" s="2">
        <v>42429</v>
      </c>
      <c r="AJ2647" s="1">
        <v>2.0649999999999999</v>
      </c>
      <c r="AL2647" s="2">
        <v>42430</v>
      </c>
      <c r="AM2647" s="1">
        <v>1.6408</v>
      </c>
      <c r="AO2647" s="2">
        <v>42426</v>
      </c>
      <c r="AP2647" s="1">
        <v>0.82499999999999996</v>
      </c>
      <c r="AR2647" s="2">
        <v>42419</v>
      </c>
      <c r="AS2647" s="1">
        <v>0.70550000000000002</v>
      </c>
      <c r="AU2647" s="2">
        <v>42429</v>
      </c>
      <c r="AV2647" s="1">
        <v>0.99399999999999999</v>
      </c>
      <c r="AX2647" s="2">
        <v>42425</v>
      </c>
      <c r="AY2647" s="1">
        <v>0.96199999999999997</v>
      </c>
      <c r="BA2647" s="116">
        <v>42426</v>
      </c>
      <c r="BB2647" s="1">
        <v>0.53800000000000003</v>
      </c>
      <c r="BD2647" s="2">
        <v>42424</v>
      </c>
      <c r="BE2647" s="1">
        <v>-0.1638</v>
      </c>
      <c r="BG2647" s="2">
        <v>42573</v>
      </c>
      <c r="BH2647" s="1">
        <v>1.5699999999999998</v>
      </c>
      <c r="BJ2647" s="2">
        <v>42573</v>
      </c>
      <c r="BK2647" s="1">
        <v>1.1299999999999999</v>
      </c>
      <c r="BM2647" s="2">
        <v>42429</v>
      </c>
      <c r="BN2647" s="1">
        <v>-3.2500000000000001E-2</v>
      </c>
    </row>
    <row r="2648" spans="2:66">
      <c r="B2648" s="2">
        <v>42964</v>
      </c>
      <c r="C2648" s="1">
        <v>1.3900000000000001</v>
      </c>
      <c r="E2648" s="2">
        <v>42436</v>
      </c>
      <c r="F2648" s="1">
        <v>1.4670000000000001</v>
      </c>
      <c r="H2648" s="2">
        <v>42454</v>
      </c>
      <c r="I2648" s="1">
        <v>1.4870000000000001</v>
      </c>
      <c r="K2648" s="2">
        <v>42452</v>
      </c>
      <c r="L2648" s="1">
        <v>1.867</v>
      </c>
      <c r="N2648" s="2">
        <v>42460</v>
      </c>
      <c r="O2648" s="1">
        <v>1.552</v>
      </c>
      <c r="Q2648" s="2">
        <v>42468</v>
      </c>
      <c r="R2648" s="1">
        <v>1.595</v>
      </c>
      <c r="T2648" s="2">
        <v>42475</v>
      </c>
      <c r="U2648" s="1">
        <v>1.52</v>
      </c>
      <c r="W2648" s="2">
        <v>42474</v>
      </c>
      <c r="X2648" s="1">
        <v>1.4750000000000001</v>
      </c>
      <c r="Z2648" s="2">
        <v>42461</v>
      </c>
      <c r="AA2648" s="1">
        <v>1.415</v>
      </c>
      <c r="AC2648" s="2">
        <v>42464</v>
      </c>
      <c r="AD2648" s="1">
        <v>1.4475</v>
      </c>
      <c r="AF2648" s="2">
        <v>42906</v>
      </c>
      <c r="AG2648" s="1">
        <v>1.28722</v>
      </c>
      <c r="AI2648" s="2">
        <v>42430</v>
      </c>
      <c r="AJ2648" s="1">
        <v>2.1345000000000001</v>
      </c>
      <c r="AL2648" s="2">
        <v>42431</v>
      </c>
      <c r="AM2648" s="1">
        <v>1.663</v>
      </c>
      <c r="AO2648" s="2">
        <v>42429</v>
      </c>
      <c r="AP2648" s="1">
        <v>0.82</v>
      </c>
      <c r="AR2648" s="2">
        <v>42422</v>
      </c>
      <c r="AS2648" s="1">
        <v>0.70950000000000002</v>
      </c>
      <c r="AU2648" s="2">
        <v>42430</v>
      </c>
      <c r="AV2648" s="1">
        <v>1.0605</v>
      </c>
      <c r="AX2648" s="2">
        <v>42426</v>
      </c>
      <c r="AY2648" s="1">
        <v>0.98650000000000004</v>
      </c>
      <c r="BA2648" s="116">
        <v>42429</v>
      </c>
      <c r="BB2648" s="1">
        <v>0.4985</v>
      </c>
      <c r="BD2648" s="2">
        <v>42425</v>
      </c>
      <c r="BE2648" s="1">
        <v>-0.17899999999999999</v>
      </c>
      <c r="BG2648" s="2">
        <v>42576</v>
      </c>
      <c r="BH2648" s="1">
        <v>1.58</v>
      </c>
      <c r="BJ2648" s="2">
        <v>42576</v>
      </c>
      <c r="BK2648" s="1">
        <v>1.1499999999999999</v>
      </c>
      <c r="BM2648" s="2">
        <v>42430</v>
      </c>
      <c r="BN2648" s="1">
        <v>-1.6500000000000001E-2</v>
      </c>
    </row>
    <row r="2649" spans="2:66">
      <c r="B2649" s="2">
        <v>42965</v>
      </c>
      <c r="C2649" s="1">
        <v>1.3900000000000001</v>
      </c>
      <c r="E2649" s="2">
        <v>42437</v>
      </c>
      <c r="F2649" s="1">
        <v>1.4670000000000001</v>
      </c>
      <c r="H2649" s="2">
        <v>42457</v>
      </c>
      <c r="I2649" s="1">
        <v>1.476</v>
      </c>
      <c r="K2649" s="2">
        <v>42453</v>
      </c>
      <c r="L2649" s="1">
        <v>1.85</v>
      </c>
      <c r="N2649" s="2">
        <v>42461</v>
      </c>
      <c r="O2649" s="1">
        <v>1.55</v>
      </c>
      <c r="Q2649" s="2">
        <v>42471</v>
      </c>
      <c r="R2649" s="1">
        <v>1.5975000000000001</v>
      </c>
      <c r="T2649" s="2">
        <v>42478</v>
      </c>
      <c r="U2649" s="1">
        <v>1.53</v>
      </c>
      <c r="W2649" s="2">
        <v>42475</v>
      </c>
      <c r="X2649" s="1">
        <v>1.4675</v>
      </c>
      <c r="Z2649" s="2">
        <v>42464</v>
      </c>
      <c r="AA2649" s="1">
        <v>1.405</v>
      </c>
      <c r="AC2649" s="2">
        <v>42465</v>
      </c>
      <c r="AD2649" s="1">
        <v>1.4550000000000001</v>
      </c>
      <c r="AF2649" s="2">
        <v>42907</v>
      </c>
      <c r="AG2649" s="1">
        <v>1.2894399999999999</v>
      </c>
      <c r="AI2649" s="2">
        <v>42431</v>
      </c>
      <c r="AJ2649" s="1">
        <v>2.1274999999999999</v>
      </c>
      <c r="AL2649" s="2">
        <v>42432</v>
      </c>
      <c r="AM2649" s="1">
        <v>1.665</v>
      </c>
      <c r="AO2649" s="2">
        <v>42430</v>
      </c>
      <c r="AP2649" s="1">
        <v>0.87450000000000006</v>
      </c>
      <c r="AR2649" s="2">
        <v>42423</v>
      </c>
      <c r="AS2649" s="1">
        <v>0.70250000000000001</v>
      </c>
      <c r="AU2649" s="2">
        <v>42431</v>
      </c>
      <c r="AV2649" s="1">
        <v>1.1280000000000001</v>
      </c>
      <c r="AX2649" s="2">
        <v>42429</v>
      </c>
      <c r="AY2649" s="1">
        <v>0.95399999999999996</v>
      </c>
      <c r="BA2649" s="116">
        <v>42430</v>
      </c>
      <c r="BB2649" s="1">
        <v>0.53510000000000002</v>
      </c>
      <c r="BD2649" s="2">
        <v>42426</v>
      </c>
      <c r="BE2649" s="1">
        <v>-0.19</v>
      </c>
      <c r="BG2649" s="2">
        <v>42577</v>
      </c>
      <c r="BH2649" s="1">
        <v>1.5699999999999998</v>
      </c>
      <c r="BJ2649" s="2">
        <v>42577</v>
      </c>
      <c r="BK2649" s="1">
        <v>1.1499999999999999</v>
      </c>
      <c r="BM2649" s="2">
        <v>42431</v>
      </c>
      <c r="BN2649" s="1">
        <v>2E-3</v>
      </c>
    </row>
    <row r="2650" spans="2:66">
      <c r="B2650" s="2">
        <v>42968</v>
      </c>
      <c r="C2650" s="1">
        <v>1.3900000000000001</v>
      </c>
      <c r="E2650" s="2">
        <v>42438</v>
      </c>
      <c r="F2650" s="1">
        <v>1.4550000000000001</v>
      </c>
      <c r="H2650" s="2">
        <v>42458</v>
      </c>
      <c r="I2650" s="1">
        <v>1.45</v>
      </c>
      <c r="K2650" s="2">
        <v>42454</v>
      </c>
      <c r="L2650" s="1">
        <v>1.8319999999999999</v>
      </c>
      <c r="N2650" s="2">
        <v>42464</v>
      </c>
      <c r="O2650" s="1">
        <v>1.5350000000000001</v>
      </c>
      <c r="Q2650" s="2">
        <v>42472</v>
      </c>
      <c r="R2650" s="1">
        <v>1.5975000000000001</v>
      </c>
      <c r="T2650" s="2">
        <v>42479</v>
      </c>
      <c r="U2650" s="1">
        <v>1.518</v>
      </c>
      <c r="W2650" s="2">
        <v>42478</v>
      </c>
      <c r="X2650" s="1">
        <v>1.48</v>
      </c>
      <c r="Z2650" s="2">
        <v>42465</v>
      </c>
      <c r="AA2650" s="1">
        <v>1.4125000000000001</v>
      </c>
      <c r="AC2650" s="2">
        <v>42466</v>
      </c>
      <c r="AD2650" s="1">
        <v>1.4624999999999999</v>
      </c>
      <c r="AF2650" s="2">
        <v>42908</v>
      </c>
      <c r="AG2650" s="1">
        <v>1.29556</v>
      </c>
      <c r="AI2650" s="2">
        <v>42432</v>
      </c>
      <c r="AJ2650" s="1">
        <v>2.1137999999999999</v>
      </c>
      <c r="AL2650" s="2">
        <v>42433</v>
      </c>
      <c r="AM2650" s="1">
        <v>1.7075</v>
      </c>
      <c r="AO2650" s="2">
        <v>42431</v>
      </c>
      <c r="AP2650" s="1">
        <v>0.88300000000000001</v>
      </c>
      <c r="AR2650" s="2">
        <v>42424</v>
      </c>
      <c r="AS2650" s="1">
        <v>0.71599999999999997</v>
      </c>
      <c r="AU2650" s="2">
        <v>42432</v>
      </c>
      <c r="AV2650" s="1">
        <v>1.089</v>
      </c>
      <c r="AX2650" s="2">
        <v>42430</v>
      </c>
      <c r="AY2650" s="1">
        <v>1.0101</v>
      </c>
      <c r="BA2650" s="116">
        <v>42431</v>
      </c>
      <c r="BB2650" s="1">
        <v>0.58499999999999996</v>
      </c>
      <c r="BD2650" s="2">
        <v>42429</v>
      </c>
      <c r="BE2650" s="1">
        <v>-0.216</v>
      </c>
      <c r="BG2650" s="2">
        <v>42578</v>
      </c>
      <c r="BH2650" s="1">
        <v>1.52</v>
      </c>
      <c r="BJ2650" s="2">
        <v>42578</v>
      </c>
      <c r="BK2650" s="1">
        <v>1.1000000000000001</v>
      </c>
      <c r="BM2650" s="2">
        <v>42432</v>
      </c>
      <c r="BN2650" s="1">
        <v>-3.15E-2</v>
      </c>
    </row>
    <row r="2651" spans="2:66">
      <c r="B2651" s="2">
        <v>42969</v>
      </c>
      <c r="C2651" s="1">
        <v>1.3900000000000001</v>
      </c>
      <c r="E2651" s="2">
        <v>42439</v>
      </c>
      <c r="F2651" s="1">
        <v>1.4650000000000001</v>
      </c>
      <c r="H2651" s="2">
        <v>42459</v>
      </c>
      <c r="I2651" s="1">
        <v>1.45</v>
      </c>
      <c r="K2651" s="2">
        <v>42457</v>
      </c>
      <c r="L2651" s="1">
        <v>1.8319999999999999</v>
      </c>
      <c r="N2651" s="2">
        <v>42465</v>
      </c>
      <c r="O2651" s="1">
        <v>1.5449999999999999</v>
      </c>
      <c r="Q2651" s="2">
        <v>42474</v>
      </c>
      <c r="R2651" s="1">
        <v>1.6524999999999999</v>
      </c>
      <c r="T2651" s="2">
        <v>42480</v>
      </c>
      <c r="U2651" s="1">
        <v>1.4849999999999999</v>
      </c>
      <c r="W2651" s="2">
        <v>42479</v>
      </c>
      <c r="X2651" s="1">
        <v>1.468</v>
      </c>
      <c r="Z2651" s="2">
        <v>42466</v>
      </c>
      <c r="AA2651" s="1">
        <v>1.42</v>
      </c>
      <c r="AC2651" s="2">
        <v>42467</v>
      </c>
      <c r="AD2651" s="1">
        <v>1.47</v>
      </c>
      <c r="AF2651" s="2">
        <v>42909</v>
      </c>
      <c r="AG2651" s="1">
        <v>1.29328</v>
      </c>
      <c r="AI2651" s="2">
        <v>42433</v>
      </c>
      <c r="AJ2651" s="1">
        <v>2.1520000000000001</v>
      </c>
      <c r="AL2651" s="2">
        <v>42436</v>
      </c>
      <c r="AM2651" s="1">
        <v>1.7355</v>
      </c>
      <c r="AO2651" s="2">
        <v>42432</v>
      </c>
      <c r="AP2651" s="1">
        <v>0.877</v>
      </c>
      <c r="AR2651" s="2">
        <v>42425</v>
      </c>
      <c r="AS2651" s="1">
        <v>0.70279999999999998</v>
      </c>
      <c r="AU2651" s="2">
        <v>42433</v>
      </c>
      <c r="AV2651" s="1">
        <v>1.119</v>
      </c>
      <c r="AX2651" s="2">
        <v>42431</v>
      </c>
      <c r="AY2651" s="1">
        <v>1.0813999999999999</v>
      </c>
      <c r="BA2651" s="116">
        <v>42432</v>
      </c>
      <c r="BB2651" s="1">
        <v>0.54549999999999998</v>
      </c>
      <c r="BD2651" s="2">
        <v>42430</v>
      </c>
      <c r="BE2651" s="1">
        <v>-0.20499999999999999</v>
      </c>
      <c r="BG2651" s="2">
        <v>42579</v>
      </c>
      <c r="BH2651" s="1">
        <v>1.52</v>
      </c>
      <c r="BJ2651" s="2">
        <v>42579</v>
      </c>
      <c r="BK2651" s="1">
        <v>1.0900000000000001</v>
      </c>
      <c r="BM2651" s="2">
        <v>42433</v>
      </c>
      <c r="BN2651" s="1">
        <v>8.0000000000000002E-3</v>
      </c>
    </row>
    <row r="2652" spans="2:66">
      <c r="B2652" s="2">
        <v>42970</v>
      </c>
      <c r="C2652" s="1">
        <v>1.3900000000000001</v>
      </c>
      <c r="E2652" s="2">
        <v>42440</v>
      </c>
      <c r="F2652" s="1">
        <v>1.4870000000000001</v>
      </c>
      <c r="H2652" s="2">
        <v>42460</v>
      </c>
      <c r="I2652" s="1">
        <v>1.446</v>
      </c>
      <c r="K2652" s="2">
        <v>42458</v>
      </c>
      <c r="L2652" s="1">
        <v>1.7949999999999999</v>
      </c>
      <c r="N2652" s="2">
        <v>42466</v>
      </c>
      <c r="O2652" s="1">
        <v>1.55</v>
      </c>
      <c r="Q2652" s="2">
        <v>42475</v>
      </c>
      <c r="R2652" s="1">
        <v>1.6524999999999999</v>
      </c>
      <c r="T2652" s="2">
        <v>42481</v>
      </c>
      <c r="U2652" s="1">
        <v>1.5074999999999998</v>
      </c>
      <c r="W2652" s="2">
        <v>42480</v>
      </c>
      <c r="X2652" s="1">
        <v>1.4375</v>
      </c>
      <c r="Z2652" s="2">
        <v>42467</v>
      </c>
      <c r="AA2652" s="1">
        <v>1.43</v>
      </c>
      <c r="AC2652" s="2">
        <v>42468</v>
      </c>
      <c r="AD2652" s="1">
        <v>1.4724999999999999</v>
      </c>
      <c r="AF2652" s="2">
        <v>42912</v>
      </c>
      <c r="AG2652" s="1">
        <v>1.2948299999999999</v>
      </c>
      <c r="AI2652" s="2">
        <v>42436</v>
      </c>
      <c r="AJ2652" s="1">
        <v>2.1698</v>
      </c>
      <c r="AL2652" s="2">
        <v>42437</v>
      </c>
      <c r="AM2652" s="1">
        <v>1.6585000000000001</v>
      </c>
      <c r="AO2652" s="2">
        <v>42433</v>
      </c>
      <c r="AP2652" s="1">
        <v>0.90600000000000003</v>
      </c>
      <c r="AR2652" s="2">
        <v>42426</v>
      </c>
      <c r="AS2652" s="1">
        <v>0.74199999999999999</v>
      </c>
      <c r="AU2652" s="2">
        <v>42436</v>
      </c>
      <c r="AV2652" s="1">
        <v>1.147</v>
      </c>
      <c r="AX2652" s="2">
        <v>42432</v>
      </c>
      <c r="AY2652" s="1">
        <v>1.05</v>
      </c>
      <c r="BA2652" s="116">
        <v>42433</v>
      </c>
      <c r="BB2652" s="1">
        <v>0.58399999999999996</v>
      </c>
      <c r="BD2652" s="2">
        <v>42431</v>
      </c>
      <c r="BE2652" s="1">
        <v>-0.19700000000000001</v>
      </c>
      <c r="BG2652" s="2">
        <v>42580</v>
      </c>
      <c r="BH2652" s="1">
        <v>1.46</v>
      </c>
      <c r="BJ2652" s="2">
        <v>42580</v>
      </c>
      <c r="BK2652" s="1">
        <v>1.03</v>
      </c>
      <c r="BM2652" s="2">
        <v>42436</v>
      </c>
      <c r="BN2652" s="1">
        <v>-3.0000000000000001E-3</v>
      </c>
    </row>
    <row r="2653" spans="2:66">
      <c r="B2653" s="2">
        <v>42971</v>
      </c>
      <c r="C2653" s="1">
        <v>1.3900000000000001</v>
      </c>
      <c r="E2653" s="2">
        <v>42443</v>
      </c>
      <c r="F2653" s="1">
        <v>1.49</v>
      </c>
      <c r="H2653" s="2">
        <v>42461</v>
      </c>
      <c r="I2653" s="1">
        <v>1.4470000000000001</v>
      </c>
      <c r="K2653" s="2">
        <v>42459</v>
      </c>
      <c r="L2653" s="1">
        <v>1.782</v>
      </c>
      <c r="N2653" s="2">
        <v>42467</v>
      </c>
      <c r="O2653" s="1">
        <v>1.5620000000000001</v>
      </c>
      <c r="Q2653" s="2">
        <v>42478</v>
      </c>
      <c r="R2653" s="1">
        <v>1.6625000000000001</v>
      </c>
      <c r="T2653" s="2">
        <v>42482</v>
      </c>
      <c r="U2653" s="1">
        <v>1.51</v>
      </c>
      <c r="W2653" s="2">
        <v>42481</v>
      </c>
      <c r="X2653" s="1">
        <v>1.4575</v>
      </c>
      <c r="Z2653" s="2">
        <v>42468</v>
      </c>
      <c r="AA2653" s="1">
        <v>1.43</v>
      </c>
      <c r="AC2653" s="2">
        <v>42471</v>
      </c>
      <c r="AD2653" s="1">
        <v>1.48</v>
      </c>
      <c r="AF2653" s="2">
        <v>42913</v>
      </c>
      <c r="AG2653" s="1">
        <v>1.2950599999999999</v>
      </c>
      <c r="AI2653" s="2">
        <v>42437</v>
      </c>
      <c r="AJ2653" s="1">
        <v>2.1080000000000001</v>
      </c>
      <c r="AL2653" s="2">
        <v>42438</v>
      </c>
      <c r="AM2653" s="1">
        <v>1.696</v>
      </c>
      <c r="AO2653" s="2">
        <v>42436</v>
      </c>
      <c r="AP2653" s="1">
        <v>0.9415</v>
      </c>
      <c r="AR2653" s="2">
        <v>42429</v>
      </c>
      <c r="AS2653" s="1">
        <v>0.73250000000000004</v>
      </c>
      <c r="AU2653" s="2">
        <v>42437</v>
      </c>
      <c r="AV2653" s="1">
        <v>1.125</v>
      </c>
      <c r="AX2653" s="2">
        <v>42433</v>
      </c>
      <c r="AY2653" s="1">
        <v>1.0839000000000001</v>
      </c>
      <c r="BA2653" s="116">
        <v>42436</v>
      </c>
      <c r="BB2653" s="1">
        <v>0.58650000000000002</v>
      </c>
      <c r="BD2653" s="2">
        <v>42432</v>
      </c>
      <c r="BE2653" s="1">
        <v>-0.222</v>
      </c>
      <c r="BG2653" s="2">
        <v>42583</v>
      </c>
      <c r="BH2653" s="1">
        <v>1.51</v>
      </c>
      <c r="BJ2653" s="2">
        <v>42583</v>
      </c>
      <c r="BK2653" s="1">
        <v>1.06</v>
      </c>
      <c r="BM2653" s="2">
        <v>42437</v>
      </c>
      <c r="BN2653" s="1">
        <v>2.8E-3</v>
      </c>
    </row>
    <row r="2654" spans="2:66">
      <c r="B2654" s="2">
        <v>42972</v>
      </c>
      <c r="C2654" s="1">
        <v>1.3900000000000001</v>
      </c>
      <c r="E2654" s="2">
        <v>42444</v>
      </c>
      <c r="F2654" s="1">
        <v>1.4929999999999999</v>
      </c>
      <c r="H2654" s="2">
        <v>42464</v>
      </c>
      <c r="I2654" s="1">
        <v>1.4410000000000001</v>
      </c>
      <c r="K2654" s="2">
        <v>42460</v>
      </c>
      <c r="L2654" s="1">
        <v>1.7949999999999999</v>
      </c>
      <c r="N2654" s="2">
        <v>42468</v>
      </c>
      <c r="O2654" s="1">
        <v>1.5649999999999999</v>
      </c>
      <c r="Q2654" s="2">
        <v>42479</v>
      </c>
      <c r="R2654" s="1">
        <v>1.6524999999999999</v>
      </c>
      <c r="T2654" s="2">
        <v>42485</v>
      </c>
      <c r="U2654" s="1">
        <v>1.51</v>
      </c>
      <c r="W2654" s="2">
        <v>42482</v>
      </c>
      <c r="X2654" s="1">
        <v>1.4550000000000001</v>
      </c>
      <c r="Z2654" s="2">
        <v>42471</v>
      </c>
      <c r="AA2654" s="1">
        <v>1.4350000000000001</v>
      </c>
      <c r="AC2654" s="2">
        <v>42472</v>
      </c>
      <c r="AD2654" s="1">
        <v>1.48</v>
      </c>
      <c r="AF2654" s="2">
        <v>42914</v>
      </c>
      <c r="AG2654" s="1">
        <v>1.2963899999999999</v>
      </c>
      <c r="AI2654" s="2">
        <v>42438</v>
      </c>
      <c r="AJ2654" s="1">
        <v>2.1295000000000002</v>
      </c>
      <c r="AL2654" s="2">
        <v>42439</v>
      </c>
      <c r="AM2654" s="1">
        <v>1.7495000000000001</v>
      </c>
      <c r="AO2654" s="2">
        <v>42437</v>
      </c>
      <c r="AP2654" s="1">
        <v>0.90300000000000002</v>
      </c>
      <c r="AR2654" s="2">
        <v>42430</v>
      </c>
      <c r="AS2654" s="1">
        <v>0.755</v>
      </c>
      <c r="AU2654" s="2">
        <v>42438</v>
      </c>
      <c r="AV2654" s="1">
        <v>1.1636</v>
      </c>
      <c r="AX2654" s="2">
        <v>42436</v>
      </c>
      <c r="AY2654" s="1">
        <v>1.1020000000000001</v>
      </c>
      <c r="BA2654" s="116">
        <v>42437</v>
      </c>
      <c r="BB2654" s="1">
        <v>0.56599999999999995</v>
      </c>
      <c r="BD2654" s="2">
        <v>42433</v>
      </c>
      <c r="BE2654" s="1">
        <v>-0.183</v>
      </c>
      <c r="BG2654" s="2">
        <v>42584</v>
      </c>
      <c r="BH2654" s="1">
        <v>1.55</v>
      </c>
      <c r="BJ2654" s="2">
        <v>42584</v>
      </c>
      <c r="BK2654" s="1">
        <v>1.07</v>
      </c>
      <c r="BM2654" s="2">
        <v>42438</v>
      </c>
      <c r="BN2654" s="1">
        <v>3.2000000000000001E-2</v>
      </c>
    </row>
    <row r="2655" spans="2:66">
      <c r="B2655" s="2">
        <v>42975</v>
      </c>
      <c r="C2655" s="1">
        <v>1.3900000000000001</v>
      </c>
      <c r="E2655" s="2">
        <v>42445</v>
      </c>
      <c r="F2655" s="1">
        <v>1.498</v>
      </c>
      <c r="H2655" s="2">
        <v>42465</v>
      </c>
      <c r="I2655" s="1">
        <v>1.452</v>
      </c>
      <c r="K2655" s="2">
        <v>42461</v>
      </c>
      <c r="L2655" s="1">
        <v>1.7949999999999999</v>
      </c>
      <c r="N2655" s="2">
        <v>42471</v>
      </c>
      <c r="O2655" s="1">
        <v>1.5669999999999999</v>
      </c>
      <c r="Q2655" s="2">
        <v>42480</v>
      </c>
      <c r="R2655" s="1">
        <v>1.62</v>
      </c>
      <c r="T2655" s="2">
        <v>42486</v>
      </c>
      <c r="U2655" s="1">
        <v>1.5</v>
      </c>
      <c r="W2655" s="2">
        <v>42485</v>
      </c>
      <c r="X2655" s="1">
        <v>1.4450000000000001</v>
      </c>
      <c r="Z2655" s="2">
        <v>42472</v>
      </c>
      <c r="AA2655" s="1">
        <v>1.4350000000000001</v>
      </c>
      <c r="AC2655" s="2">
        <v>42474</v>
      </c>
      <c r="AD2655" s="1">
        <v>1.5049999999999999</v>
      </c>
      <c r="AF2655" s="2">
        <v>42915</v>
      </c>
      <c r="AG2655" s="1">
        <v>1.29861</v>
      </c>
      <c r="AI2655" s="2">
        <v>42439</v>
      </c>
      <c r="AJ2655" s="1">
        <v>2.1625000000000001</v>
      </c>
      <c r="AL2655" s="2">
        <v>42440</v>
      </c>
      <c r="AM2655" s="1">
        <v>1.8085</v>
      </c>
      <c r="AO2655" s="2">
        <v>42438</v>
      </c>
      <c r="AP2655" s="1">
        <v>0.92849999999999999</v>
      </c>
      <c r="AR2655" s="2">
        <v>42431</v>
      </c>
      <c r="AS2655" s="1">
        <v>0.75849999999999995</v>
      </c>
      <c r="AU2655" s="2">
        <v>42439</v>
      </c>
      <c r="AV2655" s="1">
        <v>1.202</v>
      </c>
      <c r="AX2655" s="2">
        <v>42437</v>
      </c>
      <c r="AY2655" s="1">
        <v>1.0720000000000001</v>
      </c>
      <c r="BA2655" s="116">
        <v>42438</v>
      </c>
      <c r="BB2655" s="1">
        <v>0.61299999999999999</v>
      </c>
      <c r="BD2655" s="2">
        <v>42436</v>
      </c>
      <c r="BE2655" s="1">
        <v>-0.19800000000000001</v>
      </c>
      <c r="BG2655" s="2">
        <v>42585</v>
      </c>
      <c r="BH2655" s="1">
        <v>1.55</v>
      </c>
      <c r="BJ2655" s="2">
        <v>42585</v>
      </c>
      <c r="BK2655" s="1">
        <v>1.07</v>
      </c>
      <c r="BM2655" s="2">
        <v>42439</v>
      </c>
      <c r="BN2655" s="1">
        <v>7.0000000000000007E-2</v>
      </c>
    </row>
    <row r="2656" spans="2:66">
      <c r="B2656" s="2">
        <v>42976</v>
      </c>
      <c r="C2656" s="1">
        <v>1.38</v>
      </c>
      <c r="E2656" s="2">
        <v>42446</v>
      </c>
      <c r="F2656" s="1">
        <v>1.498</v>
      </c>
      <c r="H2656" s="2">
        <v>42466</v>
      </c>
      <c r="I2656" s="1">
        <v>1.46</v>
      </c>
      <c r="K2656" s="2">
        <v>42464</v>
      </c>
      <c r="L2656" s="1">
        <v>1.7650000000000001</v>
      </c>
      <c r="N2656" s="2">
        <v>42472</v>
      </c>
      <c r="O2656" s="1">
        <v>1.5629999999999999</v>
      </c>
      <c r="Q2656" s="2">
        <v>42481</v>
      </c>
      <c r="R2656" s="1">
        <v>1.6475</v>
      </c>
      <c r="T2656" s="2">
        <v>42487</v>
      </c>
      <c r="U2656" s="1">
        <v>1.5024999999999999</v>
      </c>
      <c r="W2656" s="2">
        <v>42486</v>
      </c>
      <c r="X2656" s="1">
        <v>1.4350000000000001</v>
      </c>
      <c r="Z2656" s="2">
        <v>42474</v>
      </c>
      <c r="AA2656" s="1">
        <v>1.4675</v>
      </c>
      <c r="AC2656" s="2">
        <v>42475</v>
      </c>
      <c r="AD2656" s="1">
        <v>1.5024999999999999</v>
      </c>
      <c r="AF2656" s="2">
        <v>42916</v>
      </c>
      <c r="AG2656" s="1">
        <v>1.2991699999999999</v>
      </c>
      <c r="AI2656" s="2">
        <v>42440</v>
      </c>
      <c r="AJ2656" s="1">
        <v>2.2320000000000002</v>
      </c>
      <c r="AL2656" s="2">
        <v>42443</v>
      </c>
      <c r="AM2656" s="1">
        <v>1.7835000000000001</v>
      </c>
      <c r="AO2656" s="2">
        <v>42439</v>
      </c>
      <c r="AP2656" s="1">
        <v>0.96750000000000003</v>
      </c>
      <c r="AR2656" s="2">
        <v>42432</v>
      </c>
      <c r="AS2656" s="1">
        <v>0.752</v>
      </c>
      <c r="AU2656" s="2">
        <v>42440</v>
      </c>
      <c r="AV2656" s="1">
        <v>1.1745000000000001</v>
      </c>
      <c r="AX2656" s="2">
        <v>42438</v>
      </c>
      <c r="AY2656" s="1">
        <v>1.1200000000000001</v>
      </c>
      <c r="BA2656" s="116">
        <v>42439</v>
      </c>
      <c r="BB2656" s="1">
        <v>0.65700000000000003</v>
      </c>
      <c r="BD2656" s="2">
        <v>42437</v>
      </c>
      <c r="BE2656" s="1">
        <v>-0.2</v>
      </c>
      <c r="BG2656" s="2">
        <v>42586</v>
      </c>
      <c r="BH2656" s="1">
        <v>1.51</v>
      </c>
      <c r="BJ2656" s="2">
        <v>42586</v>
      </c>
      <c r="BK2656" s="1">
        <v>1.03</v>
      </c>
      <c r="BM2656" s="2">
        <v>42440</v>
      </c>
      <c r="BN2656" s="1">
        <v>6.4199999999999993E-2</v>
      </c>
    </row>
    <row r="2657" spans="2:66">
      <c r="B2657" s="2">
        <v>42977</v>
      </c>
      <c r="C2657" s="1">
        <v>1.38</v>
      </c>
      <c r="E2657" s="2">
        <v>42447</v>
      </c>
      <c r="F2657" s="1">
        <v>1.5009999999999999</v>
      </c>
      <c r="H2657" s="2">
        <v>42467</v>
      </c>
      <c r="I2657" s="1">
        <v>1.4670000000000001</v>
      </c>
      <c r="K2657" s="2">
        <v>42465</v>
      </c>
      <c r="L2657" s="1">
        <v>1.786</v>
      </c>
      <c r="N2657" s="2">
        <v>42474</v>
      </c>
      <c r="O2657" s="1">
        <v>1.605</v>
      </c>
      <c r="Q2657" s="2">
        <v>42482</v>
      </c>
      <c r="R2657" s="1">
        <v>1.6579999999999999</v>
      </c>
      <c r="T2657" s="2">
        <v>42488</v>
      </c>
      <c r="U2657" s="1">
        <v>1.4924999999999999</v>
      </c>
      <c r="W2657" s="2">
        <v>42487</v>
      </c>
      <c r="X2657" s="1">
        <v>1.4375</v>
      </c>
      <c r="Z2657" s="2">
        <v>42475</v>
      </c>
      <c r="AA2657" s="1">
        <v>1.46</v>
      </c>
      <c r="AC2657" s="2">
        <v>42478</v>
      </c>
      <c r="AD2657" s="1">
        <v>1.5074999999999998</v>
      </c>
      <c r="AF2657" s="2">
        <v>42919</v>
      </c>
      <c r="AG2657" s="1">
        <v>1.3007200000000001</v>
      </c>
      <c r="AI2657" s="2">
        <v>42443</v>
      </c>
      <c r="AJ2657" s="1">
        <v>2.2105000000000001</v>
      </c>
      <c r="AL2657" s="2">
        <v>42444</v>
      </c>
      <c r="AM2657" s="1">
        <v>1.802</v>
      </c>
      <c r="AO2657" s="2">
        <v>42440</v>
      </c>
      <c r="AP2657" s="1">
        <v>1.0035000000000001</v>
      </c>
      <c r="AR2657" s="2">
        <v>42433</v>
      </c>
      <c r="AS2657" s="1">
        <v>0.76300000000000001</v>
      </c>
      <c r="AU2657" s="2">
        <v>42443</v>
      </c>
      <c r="AV2657" s="1">
        <v>1.204</v>
      </c>
      <c r="AX2657" s="2">
        <v>42439</v>
      </c>
      <c r="AY2657" s="1">
        <v>1.1595</v>
      </c>
      <c r="BA2657" s="116">
        <v>42440</v>
      </c>
      <c r="BB2657" s="1">
        <v>0.63500000000000001</v>
      </c>
      <c r="BD2657" s="2">
        <v>42438</v>
      </c>
      <c r="BE2657" s="1">
        <v>-0.18</v>
      </c>
      <c r="BG2657" s="2">
        <v>42587</v>
      </c>
      <c r="BH2657" s="1">
        <v>1.5899999999999999</v>
      </c>
      <c r="BJ2657" s="2">
        <v>42587</v>
      </c>
      <c r="BK2657" s="1">
        <v>1.1299999999999999</v>
      </c>
      <c r="BM2657" s="2">
        <v>42443</v>
      </c>
      <c r="BN2657" s="1">
        <v>8.9099999999999999E-2</v>
      </c>
    </row>
    <row r="2658" spans="2:66">
      <c r="B2658" s="2">
        <v>42978</v>
      </c>
      <c r="C2658" s="1">
        <v>1.38</v>
      </c>
      <c r="E2658" s="2">
        <v>42450</v>
      </c>
      <c r="F2658" s="1">
        <v>1.506</v>
      </c>
      <c r="H2658" s="2">
        <v>42468</v>
      </c>
      <c r="I2658" s="1">
        <v>1.46</v>
      </c>
      <c r="K2658" s="2">
        <v>42466</v>
      </c>
      <c r="L2658" s="1">
        <v>1.7869999999999999</v>
      </c>
      <c r="N2658" s="2">
        <v>42475</v>
      </c>
      <c r="O2658" s="1">
        <v>1.597</v>
      </c>
      <c r="Q2658" s="2">
        <v>42485</v>
      </c>
      <c r="R2658" s="1">
        <v>1.665</v>
      </c>
      <c r="T2658" s="2">
        <v>42489</v>
      </c>
      <c r="U2658" s="1">
        <v>1.49</v>
      </c>
      <c r="W2658" s="2">
        <v>42488</v>
      </c>
      <c r="X2658" s="1">
        <v>1.4325000000000001</v>
      </c>
      <c r="Z2658" s="2">
        <v>42478</v>
      </c>
      <c r="AA2658" s="1">
        <v>1.4724999999999999</v>
      </c>
      <c r="AC2658" s="2">
        <v>42479</v>
      </c>
      <c r="AD2658" s="1">
        <v>1.5024999999999999</v>
      </c>
      <c r="AF2658" s="2">
        <v>42920</v>
      </c>
      <c r="AG2658" s="1">
        <v>1.3021099999999999</v>
      </c>
      <c r="AI2658" s="2">
        <v>42444</v>
      </c>
      <c r="AJ2658" s="1">
        <v>2.2242999999999999</v>
      </c>
      <c r="AL2658" s="2">
        <v>42445</v>
      </c>
      <c r="AM2658" s="1">
        <v>1.728</v>
      </c>
      <c r="AO2658" s="2">
        <v>42443</v>
      </c>
      <c r="AP2658" s="1">
        <v>0.99750000000000005</v>
      </c>
      <c r="AR2658" s="2">
        <v>42436</v>
      </c>
      <c r="AS2658" s="1">
        <v>0.78749999999999998</v>
      </c>
      <c r="AU2658" s="2">
        <v>42444</v>
      </c>
      <c r="AV2658" s="1">
        <v>1.2070000000000001</v>
      </c>
      <c r="AX2658" s="2">
        <v>42440</v>
      </c>
      <c r="AY2658" s="1">
        <v>1.1345000000000001</v>
      </c>
      <c r="BA2658" s="116">
        <v>42443</v>
      </c>
      <c r="BB2658" s="1">
        <v>0.66500000000000004</v>
      </c>
      <c r="BD2658" s="2">
        <v>42439</v>
      </c>
      <c r="BE2658" s="1">
        <v>-0.13</v>
      </c>
      <c r="BG2658" s="2">
        <v>42590</v>
      </c>
      <c r="BH2658" s="1">
        <v>1.5899999999999999</v>
      </c>
      <c r="BJ2658" s="2">
        <v>42590</v>
      </c>
      <c r="BK2658" s="1">
        <v>1.1499999999999999</v>
      </c>
      <c r="BM2658" s="2">
        <v>42444</v>
      </c>
      <c r="BN2658" s="1">
        <v>9.1999999999999998E-2</v>
      </c>
    </row>
    <row r="2659" spans="2:66">
      <c r="B2659" s="2">
        <v>42979</v>
      </c>
      <c r="C2659" s="1">
        <v>1.38</v>
      </c>
      <c r="E2659" s="2">
        <v>42451</v>
      </c>
      <c r="F2659" s="1">
        <v>1.5089999999999999</v>
      </c>
      <c r="H2659" s="2">
        <v>42471</v>
      </c>
      <c r="I2659" s="1">
        <v>1.466</v>
      </c>
      <c r="K2659" s="2">
        <v>42467</v>
      </c>
      <c r="L2659" s="1">
        <v>1.8010000000000002</v>
      </c>
      <c r="N2659" s="2">
        <v>42478</v>
      </c>
      <c r="O2659" s="1">
        <v>1.615</v>
      </c>
      <c r="Q2659" s="2">
        <v>42486</v>
      </c>
      <c r="R2659" s="1">
        <v>1.65</v>
      </c>
      <c r="T2659" s="2">
        <v>42492</v>
      </c>
      <c r="U2659" s="1">
        <v>1.4975000000000001</v>
      </c>
      <c r="W2659" s="2">
        <v>42489</v>
      </c>
      <c r="X2659" s="1">
        <v>1.43</v>
      </c>
      <c r="Z2659" s="2">
        <v>42479</v>
      </c>
      <c r="AA2659" s="1">
        <v>1.4624999999999999</v>
      </c>
      <c r="AC2659" s="2">
        <v>42480</v>
      </c>
      <c r="AD2659" s="1">
        <v>1.4775</v>
      </c>
      <c r="AF2659" s="2">
        <v>42921</v>
      </c>
      <c r="AG2659" s="1">
        <v>1.3029999999999999</v>
      </c>
      <c r="AI2659" s="2">
        <v>42445</v>
      </c>
      <c r="AJ2659" s="1">
        <v>2.1775000000000002</v>
      </c>
      <c r="AL2659" s="2">
        <v>42446</v>
      </c>
      <c r="AM2659" s="1">
        <v>1.7164999999999999</v>
      </c>
      <c r="AO2659" s="2">
        <v>42444</v>
      </c>
      <c r="AP2659" s="1">
        <v>1.0185</v>
      </c>
      <c r="AR2659" s="2">
        <v>42437</v>
      </c>
      <c r="AS2659" s="1">
        <v>0.77349999999999997</v>
      </c>
      <c r="AU2659" s="2">
        <v>42445</v>
      </c>
      <c r="AV2659" s="1">
        <v>1.1555</v>
      </c>
      <c r="AX2659" s="2">
        <v>42443</v>
      </c>
      <c r="AY2659" s="1">
        <v>1.1639999999999999</v>
      </c>
      <c r="BA2659" s="116">
        <v>42444</v>
      </c>
      <c r="BB2659" s="1">
        <v>0.67</v>
      </c>
      <c r="BD2659" s="2">
        <v>42440</v>
      </c>
      <c r="BE2659" s="1">
        <v>-0.14299999999999999</v>
      </c>
      <c r="BG2659" s="2">
        <v>42591</v>
      </c>
      <c r="BH2659" s="1">
        <v>1.55</v>
      </c>
      <c r="BJ2659" s="2">
        <v>42591</v>
      </c>
      <c r="BK2659" s="1">
        <v>1.1100000000000001</v>
      </c>
      <c r="BM2659" s="2">
        <v>42445</v>
      </c>
      <c r="BN2659" s="1">
        <v>6.0999999999999999E-2</v>
      </c>
    </row>
    <row r="2660" spans="2:66">
      <c r="B2660" s="2">
        <v>42982</v>
      </c>
      <c r="C2660" s="1">
        <v>1.38</v>
      </c>
      <c r="E2660" s="2">
        <v>42452</v>
      </c>
      <c r="F2660" s="1">
        <v>1.5089999999999999</v>
      </c>
      <c r="H2660" s="2">
        <v>42472</v>
      </c>
      <c r="I2660" s="1">
        <v>1.462</v>
      </c>
      <c r="K2660" s="2">
        <v>42468</v>
      </c>
      <c r="L2660" s="1">
        <v>1.7949999999999999</v>
      </c>
      <c r="N2660" s="2">
        <v>42479</v>
      </c>
      <c r="O2660" s="1">
        <v>1.6</v>
      </c>
      <c r="Q2660" s="2">
        <v>42487</v>
      </c>
      <c r="R2660" s="1">
        <v>1.65</v>
      </c>
      <c r="T2660" s="2">
        <v>42493</v>
      </c>
      <c r="U2660" s="1">
        <v>1.4849999999999999</v>
      </c>
      <c r="W2660" s="2">
        <v>42492</v>
      </c>
      <c r="X2660" s="1">
        <v>1.4350000000000001</v>
      </c>
      <c r="Z2660" s="2">
        <v>42480</v>
      </c>
      <c r="AA2660" s="1">
        <v>1.4350000000000001</v>
      </c>
      <c r="AC2660" s="2">
        <v>42481</v>
      </c>
      <c r="AD2660" s="1">
        <v>1.49</v>
      </c>
      <c r="AF2660" s="2">
        <v>42922</v>
      </c>
      <c r="AG2660" s="1">
        <v>1.3041100000000001</v>
      </c>
      <c r="AI2660" s="2">
        <v>42446</v>
      </c>
      <c r="AJ2660" s="1">
        <v>2.1604999999999999</v>
      </c>
      <c r="AL2660" s="2">
        <v>42447</v>
      </c>
      <c r="AM2660" s="1">
        <v>1.6875</v>
      </c>
      <c r="AO2660" s="2">
        <v>42445</v>
      </c>
      <c r="AP2660" s="1">
        <v>0.91749999999999998</v>
      </c>
      <c r="AR2660" s="2">
        <v>42438</v>
      </c>
      <c r="AS2660" s="1">
        <v>0.79</v>
      </c>
      <c r="AU2660" s="2">
        <v>42446</v>
      </c>
      <c r="AV2660" s="1">
        <v>1.0932999999999999</v>
      </c>
      <c r="AX2660" s="2">
        <v>42444</v>
      </c>
      <c r="AY2660" s="1">
        <v>1.17</v>
      </c>
      <c r="BA2660" s="116">
        <v>42445</v>
      </c>
      <c r="BB2660" s="1">
        <v>0.61850000000000005</v>
      </c>
      <c r="BD2660" s="2">
        <v>42443</v>
      </c>
      <c r="BE2660" s="1">
        <v>-0.13400000000000001</v>
      </c>
      <c r="BG2660" s="2">
        <v>42592</v>
      </c>
      <c r="BH2660" s="1">
        <v>1.5</v>
      </c>
      <c r="BJ2660" s="2">
        <v>42592</v>
      </c>
      <c r="BK2660" s="1">
        <v>1.07</v>
      </c>
      <c r="BM2660" s="2">
        <v>42446</v>
      </c>
      <c r="BN2660" s="1">
        <v>4.2999999999999997E-2</v>
      </c>
    </row>
    <row r="2661" spans="2:66">
      <c r="B2661" s="2">
        <v>42983</v>
      </c>
      <c r="C2661" s="1">
        <v>1.38</v>
      </c>
      <c r="E2661" s="2">
        <v>42453</v>
      </c>
      <c r="F2661" s="1">
        <v>1.51</v>
      </c>
      <c r="H2661" s="2">
        <v>42474</v>
      </c>
      <c r="I2661" s="1">
        <v>1.502</v>
      </c>
      <c r="K2661" s="2">
        <v>42471</v>
      </c>
      <c r="L2661" s="1">
        <v>1.792</v>
      </c>
      <c r="N2661" s="2">
        <v>42480</v>
      </c>
      <c r="O2661" s="1">
        <v>1.5649999999999999</v>
      </c>
      <c r="Q2661" s="2">
        <v>42488</v>
      </c>
      <c r="R2661" s="1">
        <v>1.6400000000000001</v>
      </c>
      <c r="T2661" s="2">
        <v>42494</v>
      </c>
      <c r="U2661" s="1">
        <v>1.4675</v>
      </c>
      <c r="W2661" s="2">
        <v>42493</v>
      </c>
      <c r="X2661" s="1">
        <v>1.4224999999999999</v>
      </c>
      <c r="Z2661" s="2">
        <v>42481</v>
      </c>
      <c r="AA2661" s="1">
        <v>1.45</v>
      </c>
      <c r="AC2661" s="2">
        <v>42482</v>
      </c>
      <c r="AD2661" s="1">
        <v>1.4849999999999999</v>
      </c>
      <c r="AF2661" s="2">
        <v>42923</v>
      </c>
      <c r="AG2661" s="1">
        <v>1.30522</v>
      </c>
      <c r="AI2661" s="2">
        <v>42447</v>
      </c>
      <c r="AJ2661" s="1">
        <v>2.1444999999999999</v>
      </c>
      <c r="AL2661" s="2">
        <v>42450</v>
      </c>
      <c r="AM2661" s="1">
        <v>1.7364999999999999</v>
      </c>
      <c r="AO2661" s="2">
        <v>42446</v>
      </c>
      <c r="AP2661" s="1">
        <v>0.92349999999999999</v>
      </c>
      <c r="AR2661" s="2">
        <v>42439</v>
      </c>
      <c r="AS2661" s="1">
        <v>0.80230000000000001</v>
      </c>
      <c r="AU2661" s="2">
        <v>42447</v>
      </c>
      <c r="AV2661" s="1">
        <v>1.0807</v>
      </c>
      <c r="AX2661" s="2">
        <v>42445</v>
      </c>
      <c r="AY2661" s="1">
        <v>1.115</v>
      </c>
      <c r="BA2661" s="116">
        <v>42446</v>
      </c>
      <c r="BB2661" s="1">
        <v>0.57530000000000003</v>
      </c>
      <c r="BD2661" s="2">
        <v>42444</v>
      </c>
      <c r="BE2661" s="1">
        <v>-0.13300000000000001</v>
      </c>
      <c r="BG2661" s="2">
        <v>42593</v>
      </c>
      <c r="BH2661" s="1">
        <v>1.5699999999999998</v>
      </c>
      <c r="BJ2661" s="2">
        <v>42593</v>
      </c>
      <c r="BK2661" s="1">
        <v>1.1599999999999999</v>
      </c>
      <c r="BM2661" s="2">
        <v>42447</v>
      </c>
      <c r="BN2661" s="1">
        <v>4.02E-2</v>
      </c>
    </row>
    <row r="2662" spans="2:66">
      <c r="B2662" s="2">
        <v>42984</v>
      </c>
      <c r="C2662" s="1">
        <v>1.38</v>
      </c>
      <c r="E2662" s="2">
        <v>42454</v>
      </c>
      <c r="F2662" s="1">
        <v>1.51</v>
      </c>
      <c r="H2662" s="2">
        <v>42475</v>
      </c>
      <c r="I2662" s="1">
        <v>1.492</v>
      </c>
      <c r="K2662" s="2">
        <v>42472</v>
      </c>
      <c r="L2662" s="1">
        <v>1.7869999999999999</v>
      </c>
      <c r="N2662" s="2">
        <v>42481</v>
      </c>
      <c r="O2662" s="1">
        <v>1.5819999999999999</v>
      </c>
      <c r="Q2662" s="2">
        <v>42489</v>
      </c>
      <c r="R2662" s="1">
        <v>1.6375</v>
      </c>
      <c r="T2662" s="2">
        <v>42499</v>
      </c>
      <c r="U2662" s="1">
        <v>1.4475</v>
      </c>
      <c r="W2662" s="2">
        <v>42494</v>
      </c>
      <c r="X2662" s="1">
        <v>1.41</v>
      </c>
      <c r="Z2662" s="2">
        <v>42482</v>
      </c>
      <c r="AA2662" s="1">
        <v>1.4450000000000001</v>
      </c>
      <c r="AC2662" s="2">
        <v>42485</v>
      </c>
      <c r="AD2662" s="1">
        <v>1.4724999999999999</v>
      </c>
      <c r="AF2662" s="2">
        <v>42926</v>
      </c>
      <c r="AG2662" s="1">
        <v>1.3041100000000001</v>
      </c>
      <c r="AI2662" s="2">
        <v>42450</v>
      </c>
      <c r="AJ2662" s="1">
        <v>2.1855000000000002</v>
      </c>
      <c r="AL2662" s="2">
        <v>42451</v>
      </c>
      <c r="AM2662" s="1">
        <v>1.7690000000000001</v>
      </c>
      <c r="AO2662" s="2">
        <v>42447</v>
      </c>
      <c r="AP2662" s="1">
        <v>0.90600000000000003</v>
      </c>
      <c r="AR2662" s="2">
        <v>42440</v>
      </c>
      <c r="AS2662" s="1">
        <v>0.82150000000000001</v>
      </c>
      <c r="AU2662" s="2">
        <v>42450</v>
      </c>
      <c r="AV2662" s="1">
        <v>1.1140000000000001</v>
      </c>
      <c r="AX2662" s="2">
        <v>42446</v>
      </c>
      <c r="AY2662" s="1">
        <v>1.0592999999999999</v>
      </c>
      <c r="BA2662" s="116">
        <v>42447</v>
      </c>
      <c r="BB2662" s="1">
        <v>0.56799999999999995</v>
      </c>
      <c r="BD2662" s="2">
        <v>42445</v>
      </c>
      <c r="BE2662" s="1">
        <v>-0.14199999999999999</v>
      </c>
      <c r="BG2662" s="2">
        <v>42594</v>
      </c>
      <c r="BH2662" s="1">
        <v>1.51</v>
      </c>
      <c r="BJ2662" s="2">
        <v>42594</v>
      </c>
      <c r="BK2662" s="1">
        <v>1.1000000000000001</v>
      </c>
      <c r="BM2662" s="2">
        <v>42450</v>
      </c>
      <c r="BN2662" s="1">
        <v>4.3499999999999997E-2</v>
      </c>
    </row>
    <row r="2663" spans="2:66">
      <c r="B2663" s="2">
        <v>42985</v>
      </c>
      <c r="C2663" s="1">
        <v>1.38</v>
      </c>
      <c r="E2663" s="2">
        <v>42457</v>
      </c>
      <c r="F2663" s="1">
        <v>1.512</v>
      </c>
      <c r="H2663" s="2">
        <v>42478</v>
      </c>
      <c r="I2663" s="1">
        <v>1.512</v>
      </c>
      <c r="K2663" s="2">
        <v>42474</v>
      </c>
      <c r="L2663" s="1">
        <v>1.8420000000000001</v>
      </c>
      <c r="N2663" s="2">
        <v>42482</v>
      </c>
      <c r="O2663" s="1">
        <v>1.58</v>
      </c>
      <c r="Q2663" s="2">
        <v>42492</v>
      </c>
      <c r="R2663" s="1">
        <v>1.645</v>
      </c>
      <c r="T2663" s="2">
        <v>42500</v>
      </c>
      <c r="U2663" s="1">
        <v>1.4475</v>
      </c>
      <c r="W2663" s="2">
        <v>42499</v>
      </c>
      <c r="X2663" s="1">
        <v>1.3900000000000001</v>
      </c>
      <c r="Z2663" s="2">
        <v>42485</v>
      </c>
      <c r="AA2663" s="1">
        <v>1.4325000000000001</v>
      </c>
      <c r="AC2663" s="2">
        <v>42486</v>
      </c>
      <c r="AD2663" s="1">
        <v>1.4624999999999999</v>
      </c>
      <c r="AF2663" s="2">
        <v>42927</v>
      </c>
      <c r="AG2663" s="1">
        <v>1.3035000000000001</v>
      </c>
      <c r="AI2663" s="2">
        <v>42451</v>
      </c>
      <c r="AJ2663" s="1">
        <v>2.1989999999999998</v>
      </c>
      <c r="AL2663" s="2">
        <v>42452</v>
      </c>
      <c r="AM2663" s="1">
        <v>1.7175</v>
      </c>
      <c r="AO2663" s="2">
        <v>42450</v>
      </c>
      <c r="AP2663" s="1">
        <v>0.94350000000000001</v>
      </c>
      <c r="AR2663" s="2">
        <v>42443</v>
      </c>
      <c r="AS2663" s="1">
        <v>0.82399999999999995</v>
      </c>
      <c r="AU2663" s="2">
        <v>42451</v>
      </c>
      <c r="AV2663" s="1">
        <v>1.1085</v>
      </c>
      <c r="AX2663" s="2">
        <v>42447</v>
      </c>
      <c r="AY2663" s="1">
        <v>1.0469999999999999</v>
      </c>
      <c r="BA2663" s="116">
        <v>42450</v>
      </c>
      <c r="BB2663" s="1">
        <v>0.58899999999999997</v>
      </c>
      <c r="BD2663" s="2">
        <v>42446</v>
      </c>
      <c r="BE2663" s="1">
        <v>-0.14599999999999999</v>
      </c>
      <c r="BG2663" s="2">
        <v>42597</v>
      </c>
      <c r="BH2663" s="1">
        <v>1.55</v>
      </c>
      <c r="BJ2663" s="2">
        <v>42597</v>
      </c>
      <c r="BK2663" s="1">
        <v>1.1400000000000001</v>
      </c>
      <c r="BM2663" s="2">
        <v>42451</v>
      </c>
      <c r="BN2663" s="1">
        <v>5.0999999999999997E-2</v>
      </c>
    </row>
    <row r="2664" spans="2:66">
      <c r="B2664" s="2">
        <v>42986</v>
      </c>
      <c r="C2664" s="1">
        <v>1.38</v>
      </c>
      <c r="E2664" s="2">
        <v>42458</v>
      </c>
      <c r="F2664" s="1">
        <v>1.5</v>
      </c>
      <c r="H2664" s="2">
        <v>42479</v>
      </c>
      <c r="I2664" s="1">
        <v>1.5</v>
      </c>
      <c r="K2664" s="2">
        <v>42475</v>
      </c>
      <c r="L2664" s="1">
        <v>1.8380000000000001</v>
      </c>
      <c r="N2664" s="2">
        <v>42485</v>
      </c>
      <c r="O2664" s="1">
        <v>1.5699999999999998</v>
      </c>
      <c r="Q2664" s="2">
        <v>42493</v>
      </c>
      <c r="R2664" s="1">
        <v>1.63</v>
      </c>
      <c r="T2664" s="2">
        <v>42501</v>
      </c>
      <c r="U2664" s="1">
        <v>1.4424999999999999</v>
      </c>
      <c r="W2664" s="2">
        <v>42500</v>
      </c>
      <c r="X2664" s="1">
        <v>1.3925000000000001</v>
      </c>
      <c r="Z2664" s="2">
        <v>42486</v>
      </c>
      <c r="AA2664" s="1">
        <v>1.4175</v>
      </c>
      <c r="AC2664" s="2">
        <v>42487</v>
      </c>
      <c r="AD2664" s="1">
        <v>1.46</v>
      </c>
      <c r="AF2664" s="2">
        <v>42928</v>
      </c>
      <c r="AG2664" s="1">
        <v>1.30389</v>
      </c>
      <c r="AI2664" s="2">
        <v>42452</v>
      </c>
      <c r="AJ2664" s="1">
        <v>2.1425000000000001</v>
      </c>
      <c r="AL2664" s="2">
        <v>42453</v>
      </c>
      <c r="AM2664" s="1">
        <v>1.752</v>
      </c>
      <c r="AO2664" s="2">
        <v>42451</v>
      </c>
      <c r="AP2664" s="1">
        <v>0.97050000000000003</v>
      </c>
      <c r="AR2664" s="2">
        <v>42444</v>
      </c>
      <c r="AS2664" s="1">
        <v>0.83899999999999997</v>
      </c>
      <c r="AU2664" s="2">
        <v>42452</v>
      </c>
      <c r="AV2664" s="1">
        <v>1.077</v>
      </c>
      <c r="AX2664" s="2">
        <v>42450</v>
      </c>
      <c r="AY2664" s="1">
        <v>1.0765</v>
      </c>
      <c r="BA2664" s="116">
        <v>42451</v>
      </c>
      <c r="BB2664" s="1">
        <v>0.59450000000000003</v>
      </c>
      <c r="BD2664" s="2">
        <v>42447</v>
      </c>
      <c r="BE2664" s="1">
        <v>-0.152</v>
      </c>
      <c r="BG2664" s="2">
        <v>42598</v>
      </c>
      <c r="BH2664" s="1">
        <v>1.5699999999999998</v>
      </c>
      <c r="BJ2664" s="2">
        <v>42598</v>
      </c>
      <c r="BK2664" s="1">
        <v>1.1599999999999999</v>
      </c>
      <c r="BM2664" s="2">
        <v>42452</v>
      </c>
      <c r="BN2664" s="1">
        <v>4.3499999999999997E-2</v>
      </c>
    </row>
    <row r="2665" spans="2:66">
      <c r="B2665" s="2">
        <v>42989</v>
      </c>
      <c r="C2665" s="1">
        <v>1.38</v>
      </c>
      <c r="E2665" s="2">
        <v>42459</v>
      </c>
      <c r="F2665" s="1">
        <v>1.5009999999999999</v>
      </c>
      <c r="H2665" s="2">
        <v>42480</v>
      </c>
      <c r="I2665" s="1">
        <v>1.47</v>
      </c>
      <c r="K2665" s="2">
        <v>42478</v>
      </c>
      <c r="L2665" s="1">
        <v>1.847</v>
      </c>
      <c r="N2665" s="2">
        <v>42486</v>
      </c>
      <c r="O2665" s="1">
        <v>1.56</v>
      </c>
      <c r="Q2665" s="2">
        <v>42494</v>
      </c>
      <c r="R2665" s="1">
        <v>1.6074999999999999</v>
      </c>
      <c r="T2665" s="2">
        <v>42502</v>
      </c>
      <c r="U2665" s="1">
        <v>1.44</v>
      </c>
      <c r="W2665" s="2">
        <v>42501</v>
      </c>
      <c r="X2665" s="1">
        <v>1.3875</v>
      </c>
      <c r="Z2665" s="2">
        <v>42487</v>
      </c>
      <c r="AA2665" s="1">
        <v>1.4175</v>
      </c>
      <c r="AC2665" s="2">
        <v>42488</v>
      </c>
      <c r="AD2665" s="1">
        <v>1.4624999999999999</v>
      </c>
      <c r="AF2665" s="2">
        <v>42929</v>
      </c>
      <c r="AG2665" s="1">
        <v>1.3036099999999999</v>
      </c>
      <c r="AI2665" s="2">
        <v>42453</v>
      </c>
      <c r="AJ2665" s="1">
        <v>2.1728999999999998</v>
      </c>
      <c r="AL2665" s="2">
        <v>42454</v>
      </c>
      <c r="AM2665" s="1">
        <v>1.7425000000000002</v>
      </c>
      <c r="AO2665" s="2">
        <v>42452</v>
      </c>
      <c r="AP2665" s="1">
        <v>0.94750000000000001</v>
      </c>
      <c r="AR2665" s="2">
        <v>42445</v>
      </c>
      <c r="AS2665" s="1">
        <v>0.76549999999999996</v>
      </c>
      <c r="AU2665" s="2">
        <v>42453</v>
      </c>
      <c r="AV2665" s="1">
        <v>1.0629999999999999</v>
      </c>
      <c r="AX2665" s="2">
        <v>42451</v>
      </c>
      <c r="AY2665" s="1">
        <v>1.0754999999999999</v>
      </c>
      <c r="BA2665" s="116">
        <v>42452</v>
      </c>
      <c r="BB2665" s="1">
        <v>0.56810000000000005</v>
      </c>
      <c r="BD2665" s="2">
        <v>42450</v>
      </c>
      <c r="BE2665" s="1">
        <v>-0.151</v>
      </c>
      <c r="BG2665" s="2">
        <v>42599</v>
      </c>
      <c r="BH2665" s="1">
        <v>1.56</v>
      </c>
      <c r="BJ2665" s="2">
        <v>42599</v>
      </c>
      <c r="BK2665" s="1">
        <v>1.1499999999999999</v>
      </c>
      <c r="BM2665" s="2">
        <v>42453</v>
      </c>
      <c r="BN2665" s="1">
        <v>4.65E-2</v>
      </c>
    </row>
    <row r="2666" spans="2:66">
      <c r="B2666" s="2">
        <v>42990</v>
      </c>
      <c r="C2666" s="1">
        <v>1.38</v>
      </c>
      <c r="E2666" s="2">
        <v>42460</v>
      </c>
      <c r="F2666" s="1">
        <v>1.5</v>
      </c>
      <c r="H2666" s="2">
        <v>42481</v>
      </c>
      <c r="I2666" s="1">
        <v>1.482</v>
      </c>
      <c r="K2666" s="2">
        <v>42479</v>
      </c>
      <c r="L2666" s="1">
        <v>1.837</v>
      </c>
      <c r="N2666" s="2">
        <v>42487</v>
      </c>
      <c r="O2666" s="1">
        <v>1.5569999999999999</v>
      </c>
      <c r="Q2666" s="2">
        <v>42499</v>
      </c>
      <c r="R2666" s="1">
        <v>1.5899999999999999</v>
      </c>
      <c r="T2666" s="2">
        <v>42503</v>
      </c>
      <c r="U2666" s="1">
        <v>1.4525000000000001</v>
      </c>
      <c r="W2666" s="2">
        <v>42502</v>
      </c>
      <c r="X2666" s="1">
        <v>1.3925000000000001</v>
      </c>
      <c r="Z2666" s="2">
        <v>42488</v>
      </c>
      <c r="AA2666" s="1">
        <v>1.4125000000000001</v>
      </c>
      <c r="AC2666" s="2">
        <v>42489</v>
      </c>
      <c r="AD2666" s="1">
        <v>1.4624999999999999</v>
      </c>
      <c r="AF2666" s="2">
        <v>42930</v>
      </c>
      <c r="AG2666" s="1">
        <v>1.3036099999999999</v>
      </c>
      <c r="AI2666" s="2">
        <v>42454</v>
      </c>
      <c r="AJ2666" s="1">
        <v>2.1665000000000001</v>
      </c>
      <c r="AL2666" s="2">
        <v>42457</v>
      </c>
      <c r="AM2666" s="1">
        <v>1.7408000000000001</v>
      </c>
      <c r="AO2666" s="2">
        <v>42453</v>
      </c>
      <c r="AP2666" s="1">
        <v>0.9607</v>
      </c>
      <c r="AR2666" s="2">
        <v>42446</v>
      </c>
      <c r="AS2666" s="1">
        <v>0.77300000000000002</v>
      </c>
      <c r="AU2666" s="2">
        <v>42454</v>
      </c>
      <c r="AV2666" s="1">
        <v>1.0629999999999999</v>
      </c>
      <c r="AX2666" s="2">
        <v>42452</v>
      </c>
      <c r="AY2666" s="1">
        <v>1.0441</v>
      </c>
      <c r="BA2666" s="116">
        <v>42453</v>
      </c>
      <c r="BB2666" s="1">
        <v>0.56299999999999994</v>
      </c>
      <c r="BD2666" s="2">
        <v>42451</v>
      </c>
      <c r="BE2666" s="1">
        <v>-0.14899999999999999</v>
      </c>
      <c r="BG2666" s="2">
        <v>42600</v>
      </c>
      <c r="BH2666" s="1">
        <v>1.53</v>
      </c>
      <c r="BJ2666" s="2">
        <v>42600</v>
      </c>
      <c r="BK2666" s="1">
        <v>1.1200000000000001</v>
      </c>
      <c r="BM2666" s="2">
        <v>42454</v>
      </c>
      <c r="BN2666" s="1">
        <v>4.7E-2</v>
      </c>
    </row>
    <row r="2667" spans="2:66">
      <c r="B2667" s="2">
        <v>42991</v>
      </c>
      <c r="C2667" s="1">
        <v>1.38</v>
      </c>
      <c r="E2667" s="2">
        <v>42461</v>
      </c>
      <c r="F2667" s="1">
        <v>1.496</v>
      </c>
      <c r="H2667" s="2">
        <v>42482</v>
      </c>
      <c r="I2667" s="1">
        <v>1.472</v>
      </c>
      <c r="K2667" s="2">
        <v>42480</v>
      </c>
      <c r="L2667" s="1">
        <v>1.8</v>
      </c>
      <c r="N2667" s="2">
        <v>42488</v>
      </c>
      <c r="O2667" s="1">
        <v>1.552</v>
      </c>
      <c r="Q2667" s="2">
        <v>42500</v>
      </c>
      <c r="R2667" s="1">
        <v>1.5975000000000001</v>
      </c>
      <c r="T2667" s="2">
        <v>42506</v>
      </c>
      <c r="U2667" s="1">
        <v>1.4525000000000001</v>
      </c>
      <c r="W2667" s="2">
        <v>42503</v>
      </c>
      <c r="X2667" s="1">
        <v>1.4075</v>
      </c>
      <c r="Z2667" s="2">
        <v>42489</v>
      </c>
      <c r="AA2667" s="1">
        <v>1.4125000000000001</v>
      </c>
      <c r="AC2667" s="2">
        <v>42492</v>
      </c>
      <c r="AD2667" s="1">
        <v>1.4624999999999999</v>
      </c>
      <c r="AF2667" s="2">
        <v>42933</v>
      </c>
      <c r="AG2667" s="1">
        <v>1.3061099999999999</v>
      </c>
      <c r="AI2667" s="2">
        <v>42457</v>
      </c>
      <c r="AJ2667" s="1">
        <v>2.1684999999999999</v>
      </c>
      <c r="AL2667" s="2">
        <v>42458</v>
      </c>
      <c r="AM2667" s="1">
        <v>1.6585000000000001</v>
      </c>
      <c r="AO2667" s="2">
        <v>42454</v>
      </c>
      <c r="AP2667" s="1">
        <v>0.97219999999999995</v>
      </c>
      <c r="AR2667" s="2">
        <v>42447</v>
      </c>
      <c r="AS2667" s="1">
        <v>0.76800000000000002</v>
      </c>
      <c r="AU2667" s="2">
        <v>42457</v>
      </c>
      <c r="AV2667" s="1">
        <v>1.0629999999999999</v>
      </c>
      <c r="AX2667" s="2">
        <v>42453</v>
      </c>
      <c r="AY2667" s="1">
        <v>1.032</v>
      </c>
      <c r="BA2667" s="116">
        <v>42454</v>
      </c>
      <c r="BB2667" s="1">
        <v>0.56479999999999997</v>
      </c>
      <c r="BD2667" s="2">
        <v>42452</v>
      </c>
      <c r="BE2667" s="1">
        <v>-0.151</v>
      </c>
      <c r="BG2667" s="2">
        <v>42601</v>
      </c>
      <c r="BH2667" s="1">
        <v>1.58</v>
      </c>
      <c r="BJ2667" s="2">
        <v>42601</v>
      </c>
      <c r="BK2667" s="1">
        <v>1.17</v>
      </c>
      <c r="BM2667" s="2">
        <v>42457</v>
      </c>
      <c r="BN2667" s="1">
        <v>4.7E-2</v>
      </c>
    </row>
    <row r="2668" spans="2:66">
      <c r="B2668" s="2">
        <v>42992</v>
      </c>
      <c r="C2668" s="1">
        <v>1.38</v>
      </c>
      <c r="E2668" s="2">
        <v>42464</v>
      </c>
      <c r="F2668" s="1">
        <v>1.488</v>
      </c>
      <c r="H2668" s="2">
        <v>42485</v>
      </c>
      <c r="I2668" s="1">
        <v>1.4550000000000001</v>
      </c>
      <c r="K2668" s="2">
        <v>42481</v>
      </c>
      <c r="L2668" s="1">
        <v>1.825</v>
      </c>
      <c r="N2668" s="2">
        <v>42489</v>
      </c>
      <c r="O2668" s="1">
        <v>1.55</v>
      </c>
      <c r="Q2668" s="2">
        <v>42501</v>
      </c>
      <c r="R2668" s="1">
        <v>1.5925</v>
      </c>
      <c r="T2668" s="2">
        <v>42507</v>
      </c>
      <c r="U2668" s="1">
        <v>1.4650000000000001</v>
      </c>
      <c r="W2668" s="2">
        <v>42506</v>
      </c>
      <c r="X2668" s="1">
        <v>1.4075</v>
      </c>
      <c r="Z2668" s="2">
        <v>42492</v>
      </c>
      <c r="AA2668" s="1">
        <v>1.4175</v>
      </c>
      <c r="AC2668" s="2">
        <v>42493</v>
      </c>
      <c r="AD2668" s="1">
        <v>1.4525000000000001</v>
      </c>
      <c r="AF2668" s="2">
        <v>42934</v>
      </c>
      <c r="AG2668" s="1">
        <v>1.30694</v>
      </c>
      <c r="AI2668" s="2">
        <v>42458</v>
      </c>
      <c r="AJ2668" s="1">
        <v>2.113</v>
      </c>
      <c r="AL2668" s="2">
        <v>42459</v>
      </c>
      <c r="AM2668" s="1">
        <v>1.6627999999999998</v>
      </c>
      <c r="AO2668" s="2">
        <v>42457</v>
      </c>
      <c r="AP2668" s="1">
        <v>0.95750000000000002</v>
      </c>
      <c r="AR2668" s="2">
        <v>42450</v>
      </c>
      <c r="AS2668" s="1">
        <v>0.79249999999999998</v>
      </c>
      <c r="AU2668" s="2">
        <v>42458</v>
      </c>
      <c r="AV2668" s="1">
        <v>1.0105</v>
      </c>
      <c r="AX2668" s="2">
        <v>42454</v>
      </c>
      <c r="AY2668" s="1">
        <v>1.042</v>
      </c>
      <c r="BA2668" s="116">
        <v>42457</v>
      </c>
      <c r="BB2668" s="1">
        <v>0.5615</v>
      </c>
      <c r="BD2668" s="2">
        <v>42453</v>
      </c>
      <c r="BE2668" s="1">
        <v>-0.14399999999999999</v>
      </c>
      <c r="BG2668" s="2">
        <v>42604</v>
      </c>
      <c r="BH2668" s="1">
        <v>1.55</v>
      </c>
      <c r="BJ2668" s="2">
        <v>42604</v>
      </c>
      <c r="BK2668" s="1">
        <v>1.1499999999999999</v>
      </c>
      <c r="BM2668" s="2">
        <v>42458</v>
      </c>
      <c r="BN2668" s="1">
        <v>1.6500000000000001E-2</v>
      </c>
    </row>
    <row r="2669" spans="2:66">
      <c r="B2669" s="2">
        <v>42993</v>
      </c>
      <c r="C2669" s="1">
        <v>1.38</v>
      </c>
      <c r="E2669" s="2">
        <v>42465</v>
      </c>
      <c r="F2669" s="1">
        <v>1.486</v>
      </c>
      <c r="H2669" s="2">
        <v>42486</v>
      </c>
      <c r="I2669" s="1">
        <v>1.45</v>
      </c>
      <c r="K2669" s="2">
        <v>42482</v>
      </c>
      <c r="L2669" s="1">
        <v>1.83</v>
      </c>
      <c r="N2669" s="2">
        <v>42492</v>
      </c>
      <c r="O2669" s="1">
        <v>1.5649999999999999</v>
      </c>
      <c r="Q2669" s="2">
        <v>42502</v>
      </c>
      <c r="R2669" s="1">
        <v>1.5874999999999999</v>
      </c>
      <c r="T2669" s="2">
        <v>42508</v>
      </c>
      <c r="U2669" s="1">
        <v>1.4849999999999999</v>
      </c>
      <c r="W2669" s="2">
        <v>42507</v>
      </c>
      <c r="X2669" s="1">
        <v>1.4175</v>
      </c>
      <c r="Z2669" s="2">
        <v>42493</v>
      </c>
      <c r="AA2669" s="1">
        <v>1.405</v>
      </c>
      <c r="AC2669" s="2">
        <v>42494</v>
      </c>
      <c r="AD2669" s="1">
        <v>1.4450000000000001</v>
      </c>
      <c r="AF2669" s="2">
        <v>42935</v>
      </c>
      <c r="AG2669" s="1">
        <v>1.30722</v>
      </c>
      <c r="AI2669" s="2">
        <v>42459</v>
      </c>
      <c r="AJ2669" s="1">
        <v>2.1520000000000001</v>
      </c>
      <c r="AL2669" s="2">
        <v>42460</v>
      </c>
      <c r="AM2669" s="1">
        <v>1.619</v>
      </c>
      <c r="AO2669" s="2">
        <v>42458</v>
      </c>
      <c r="AP2669" s="1">
        <v>0.88349999999999995</v>
      </c>
      <c r="AR2669" s="2">
        <v>42451</v>
      </c>
      <c r="AS2669" s="1">
        <v>0.80900000000000005</v>
      </c>
      <c r="AU2669" s="2">
        <v>42459</v>
      </c>
      <c r="AV2669" s="1">
        <v>1.0295000000000001</v>
      </c>
      <c r="AX2669" s="2">
        <v>42457</v>
      </c>
      <c r="AY2669" s="1">
        <v>1.0310999999999999</v>
      </c>
      <c r="BA2669" s="116">
        <v>42458</v>
      </c>
      <c r="BB2669" s="1">
        <v>0.52500000000000002</v>
      </c>
      <c r="BD2669" s="2">
        <v>42454</v>
      </c>
      <c r="BE2669" s="1">
        <v>-0.14649999999999999</v>
      </c>
      <c r="BG2669" s="2">
        <v>42605</v>
      </c>
      <c r="BH2669" s="1">
        <v>1.55</v>
      </c>
      <c r="BJ2669" s="2">
        <v>42605</v>
      </c>
      <c r="BK2669" s="1">
        <v>1.1499999999999999</v>
      </c>
      <c r="BM2669" s="2">
        <v>42459</v>
      </c>
      <c r="BN2669" s="1">
        <v>2.3E-2</v>
      </c>
    </row>
    <row r="2670" spans="2:66">
      <c r="B2670" s="2">
        <v>42996</v>
      </c>
      <c r="C2670" s="1">
        <v>1.38</v>
      </c>
      <c r="E2670" s="2">
        <v>42466</v>
      </c>
      <c r="F2670" s="1">
        <v>1.486</v>
      </c>
      <c r="H2670" s="2">
        <v>42487</v>
      </c>
      <c r="I2670" s="1">
        <v>1.4550000000000001</v>
      </c>
      <c r="K2670" s="2">
        <v>42485</v>
      </c>
      <c r="L2670" s="1">
        <v>1.8319999999999999</v>
      </c>
      <c r="N2670" s="2">
        <v>42493</v>
      </c>
      <c r="O2670" s="1">
        <v>1.552</v>
      </c>
      <c r="Q2670" s="2">
        <v>42503</v>
      </c>
      <c r="R2670" s="1">
        <v>1.5925</v>
      </c>
      <c r="T2670" s="2">
        <v>42509</v>
      </c>
      <c r="U2670" s="1">
        <v>1.5074999999999998</v>
      </c>
      <c r="W2670" s="2">
        <v>42508</v>
      </c>
      <c r="X2670" s="1">
        <v>1.4375</v>
      </c>
      <c r="Z2670" s="2">
        <v>42494</v>
      </c>
      <c r="AA2670" s="1">
        <v>1.395</v>
      </c>
      <c r="AC2670" s="2">
        <v>42499</v>
      </c>
      <c r="AD2670" s="1">
        <v>1.425</v>
      </c>
      <c r="AF2670" s="2">
        <v>42936</v>
      </c>
      <c r="AG2670" s="1">
        <v>1.3125</v>
      </c>
      <c r="AI2670" s="2">
        <v>42460</v>
      </c>
      <c r="AJ2670" s="1">
        <v>2.1160000000000001</v>
      </c>
      <c r="AL2670" s="2">
        <v>42461</v>
      </c>
      <c r="AM2670" s="1">
        <v>1.6315</v>
      </c>
      <c r="AO2670" s="2">
        <v>42459</v>
      </c>
      <c r="AP2670" s="1">
        <v>0.85150000000000003</v>
      </c>
      <c r="AR2670" s="2">
        <v>42452</v>
      </c>
      <c r="AS2670" s="1">
        <v>0.79849999999999999</v>
      </c>
      <c r="AU2670" s="2">
        <v>42460</v>
      </c>
      <c r="AV2670" s="1">
        <v>1.0246</v>
      </c>
      <c r="AX2670" s="2">
        <v>42458</v>
      </c>
      <c r="AY2670" s="1">
        <v>0.98050000000000004</v>
      </c>
      <c r="BA2670" s="116">
        <v>42459</v>
      </c>
      <c r="BB2670" s="1">
        <v>0.54500000000000004</v>
      </c>
      <c r="BD2670" s="2">
        <v>42457</v>
      </c>
      <c r="BE2670" s="1">
        <v>-0.14499999999999999</v>
      </c>
      <c r="BG2670" s="2">
        <v>42606</v>
      </c>
      <c r="BH2670" s="1">
        <v>1.56</v>
      </c>
      <c r="BJ2670" s="2">
        <v>42606</v>
      </c>
      <c r="BK2670" s="1">
        <v>1.1299999999999999</v>
      </c>
      <c r="BM2670" s="2">
        <v>42460</v>
      </c>
      <c r="BN2670" s="1">
        <v>2.3E-2</v>
      </c>
    </row>
    <row r="2671" spans="2:66">
      <c r="B2671" s="2">
        <v>42997</v>
      </c>
      <c r="C2671" s="1">
        <v>1.38</v>
      </c>
      <c r="E2671" s="2">
        <v>42467</v>
      </c>
      <c r="F2671" s="1">
        <v>1.486</v>
      </c>
      <c r="H2671" s="2">
        <v>42488</v>
      </c>
      <c r="I2671" s="1">
        <v>1.45</v>
      </c>
      <c r="K2671" s="2">
        <v>42486</v>
      </c>
      <c r="L2671" s="1">
        <v>1.8120000000000001</v>
      </c>
      <c r="N2671" s="2">
        <v>42494</v>
      </c>
      <c r="O2671" s="1">
        <v>1.5350000000000001</v>
      </c>
      <c r="Q2671" s="2">
        <v>42506</v>
      </c>
      <c r="R2671" s="1">
        <v>1.5925</v>
      </c>
      <c r="T2671" s="2">
        <v>42510</v>
      </c>
      <c r="U2671" s="1">
        <v>1.4875</v>
      </c>
      <c r="W2671" s="2">
        <v>42509</v>
      </c>
      <c r="X2671" s="1">
        <v>1.4575</v>
      </c>
      <c r="Z2671" s="2">
        <v>42499</v>
      </c>
      <c r="AA2671" s="1">
        <v>1.37</v>
      </c>
      <c r="AC2671" s="2">
        <v>42500</v>
      </c>
      <c r="AD2671" s="1">
        <v>1.4275</v>
      </c>
      <c r="AF2671" s="2">
        <v>42937</v>
      </c>
      <c r="AG2671" s="1">
        <v>1.3144400000000001</v>
      </c>
      <c r="AI2671" s="2">
        <v>42461</v>
      </c>
      <c r="AJ2671" s="1">
        <v>2.11</v>
      </c>
      <c r="AL2671" s="2">
        <v>42464</v>
      </c>
      <c r="AM2671" s="1">
        <v>1.6160000000000001</v>
      </c>
      <c r="AO2671" s="2">
        <v>42460</v>
      </c>
      <c r="AP2671" s="1">
        <v>0.83150000000000002</v>
      </c>
      <c r="AR2671" s="2">
        <v>42453</v>
      </c>
      <c r="AS2671" s="1">
        <v>0.80910000000000004</v>
      </c>
      <c r="AU2671" s="2">
        <v>42461</v>
      </c>
      <c r="AV2671" s="1">
        <v>1.006</v>
      </c>
      <c r="AX2671" s="2">
        <v>42459</v>
      </c>
      <c r="AY2671" s="1">
        <v>0.99560000000000004</v>
      </c>
      <c r="BA2671" s="116">
        <v>42460</v>
      </c>
      <c r="BB2671" s="1">
        <v>0.55100000000000005</v>
      </c>
      <c r="BD2671" s="2">
        <v>42458</v>
      </c>
      <c r="BE2671" s="1">
        <v>-0.156</v>
      </c>
      <c r="BG2671" s="2">
        <v>42607</v>
      </c>
      <c r="BH2671" s="1">
        <v>1.58</v>
      </c>
      <c r="BJ2671" s="2">
        <v>42607</v>
      </c>
      <c r="BK2671" s="1">
        <v>1.1599999999999999</v>
      </c>
      <c r="BM2671" s="2">
        <v>42461</v>
      </c>
      <c r="BN2671" s="1">
        <v>2.1999999999999999E-2</v>
      </c>
    </row>
    <row r="2672" spans="2:66">
      <c r="B2672" s="2">
        <v>42998</v>
      </c>
      <c r="C2672" s="1">
        <v>1.38</v>
      </c>
      <c r="E2672" s="2">
        <v>42468</v>
      </c>
      <c r="F2672" s="1">
        <v>1.486</v>
      </c>
      <c r="H2672" s="2">
        <v>42489</v>
      </c>
      <c r="I2672" s="1">
        <v>1.452</v>
      </c>
      <c r="K2672" s="2">
        <v>42487</v>
      </c>
      <c r="L2672" s="1">
        <v>1.81</v>
      </c>
      <c r="N2672" s="2">
        <v>42499</v>
      </c>
      <c r="O2672" s="1">
        <v>1.52</v>
      </c>
      <c r="Q2672" s="2">
        <v>42507</v>
      </c>
      <c r="R2672" s="1">
        <v>1.605</v>
      </c>
      <c r="T2672" s="2">
        <v>42513</v>
      </c>
      <c r="U2672" s="1">
        <v>1.49</v>
      </c>
      <c r="W2672" s="2">
        <v>42510</v>
      </c>
      <c r="X2672" s="1">
        <v>1.44</v>
      </c>
      <c r="Z2672" s="2">
        <v>42500</v>
      </c>
      <c r="AA2672" s="1">
        <v>1.3725000000000001</v>
      </c>
      <c r="AC2672" s="2">
        <v>42501</v>
      </c>
      <c r="AD2672" s="1">
        <v>1.4275</v>
      </c>
      <c r="AF2672" s="2">
        <v>42940</v>
      </c>
      <c r="AG2672" s="1">
        <v>1.31389</v>
      </c>
      <c r="AI2672" s="2">
        <v>42464</v>
      </c>
      <c r="AJ2672" s="1">
        <v>2.101</v>
      </c>
      <c r="AL2672" s="2">
        <v>42465</v>
      </c>
      <c r="AM2672" s="1">
        <v>1.5735000000000001</v>
      </c>
      <c r="AO2672" s="2">
        <v>42461</v>
      </c>
      <c r="AP2672" s="1">
        <v>0.85899999999999999</v>
      </c>
      <c r="AR2672" s="2">
        <v>42454</v>
      </c>
      <c r="AS2672" s="1">
        <v>0.80900000000000005</v>
      </c>
      <c r="AU2672" s="2">
        <v>42464</v>
      </c>
      <c r="AV2672" s="1">
        <v>0.99719999999999998</v>
      </c>
      <c r="AX2672" s="2">
        <v>42460</v>
      </c>
      <c r="AY2672" s="1">
        <v>0.99360000000000004</v>
      </c>
      <c r="BA2672" s="116">
        <v>42461</v>
      </c>
      <c r="BB2672" s="1">
        <v>0.52249999999999996</v>
      </c>
      <c r="BD2672" s="2">
        <v>42459</v>
      </c>
      <c r="BE2672" s="1">
        <v>-0.152</v>
      </c>
      <c r="BG2672" s="2">
        <v>42608</v>
      </c>
      <c r="BH2672" s="1">
        <v>1.62</v>
      </c>
      <c r="BJ2672" s="2">
        <v>42608</v>
      </c>
      <c r="BK2672" s="1">
        <v>1.23</v>
      </c>
      <c r="BM2672" s="2">
        <v>42464</v>
      </c>
      <c r="BN2672" s="1">
        <v>2.3099999999999999E-2</v>
      </c>
    </row>
    <row r="2673" spans="2:66">
      <c r="B2673" s="2">
        <v>42999</v>
      </c>
      <c r="C2673" s="1">
        <v>1.38</v>
      </c>
      <c r="E2673" s="2">
        <v>42471</v>
      </c>
      <c r="F2673" s="1">
        <v>1.488</v>
      </c>
      <c r="H2673" s="2">
        <v>42492</v>
      </c>
      <c r="I2673" s="1">
        <v>1.46</v>
      </c>
      <c r="K2673" s="2">
        <v>42488</v>
      </c>
      <c r="L2673" s="1">
        <v>1.8</v>
      </c>
      <c r="N2673" s="2">
        <v>42500</v>
      </c>
      <c r="O2673" s="1">
        <v>1.52</v>
      </c>
      <c r="Q2673" s="2">
        <v>42508</v>
      </c>
      <c r="R2673" s="1">
        <v>1.62</v>
      </c>
      <c r="T2673" s="2">
        <v>42514</v>
      </c>
      <c r="U2673" s="1">
        <v>1.4650000000000001</v>
      </c>
      <c r="W2673" s="2">
        <v>42513</v>
      </c>
      <c r="X2673" s="1">
        <v>1.4424999999999999</v>
      </c>
      <c r="Z2673" s="2">
        <v>42501</v>
      </c>
      <c r="AA2673" s="1">
        <v>1.3725000000000001</v>
      </c>
      <c r="AC2673" s="2">
        <v>42502</v>
      </c>
      <c r="AD2673" s="1">
        <v>1.43</v>
      </c>
      <c r="AF2673" s="2">
        <v>42941</v>
      </c>
      <c r="AG2673" s="1">
        <v>1.31667</v>
      </c>
      <c r="AI2673" s="2">
        <v>42465</v>
      </c>
      <c r="AJ2673" s="1">
        <v>2.0539999999999998</v>
      </c>
      <c r="AL2673" s="2">
        <v>42466</v>
      </c>
      <c r="AM2673" s="1">
        <v>1.6105</v>
      </c>
      <c r="AO2673" s="2">
        <v>42464</v>
      </c>
      <c r="AP2673" s="1">
        <v>0.8498</v>
      </c>
      <c r="AR2673" s="2">
        <v>42457</v>
      </c>
      <c r="AS2673" s="1">
        <v>0.80400000000000005</v>
      </c>
      <c r="AU2673" s="2">
        <v>42465</v>
      </c>
      <c r="AV2673" s="1">
        <v>0.95420000000000005</v>
      </c>
      <c r="AX2673" s="2">
        <v>42461</v>
      </c>
      <c r="AY2673" s="1">
        <v>0.97699999999999998</v>
      </c>
      <c r="BA2673" s="116">
        <v>42464</v>
      </c>
      <c r="BB2673" s="1">
        <v>0.52400000000000002</v>
      </c>
      <c r="BD2673" s="2">
        <v>42460</v>
      </c>
      <c r="BE2673" s="1">
        <v>-0.151</v>
      </c>
      <c r="BG2673" s="2">
        <v>42611</v>
      </c>
      <c r="BH2673" s="1">
        <v>1.5699999999999998</v>
      </c>
      <c r="BJ2673" s="2">
        <v>42611</v>
      </c>
      <c r="BK2673" s="1">
        <v>1.18</v>
      </c>
      <c r="BM2673" s="2">
        <v>42465</v>
      </c>
      <c r="BN2673" s="1">
        <v>5.5999999999999999E-3</v>
      </c>
    </row>
    <row r="2674" spans="2:66">
      <c r="B2674" s="2">
        <v>43000</v>
      </c>
      <c r="C2674" s="1">
        <v>1.38</v>
      </c>
      <c r="E2674" s="2">
        <v>42472</v>
      </c>
      <c r="F2674" s="1">
        <v>1.49</v>
      </c>
      <c r="H2674" s="2">
        <v>42493</v>
      </c>
      <c r="I2674" s="1">
        <v>1.4450000000000001</v>
      </c>
      <c r="K2674" s="2">
        <v>42489</v>
      </c>
      <c r="L2674" s="1">
        <v>1.7949999999999999</v>
      </c>
      <c r="N2674" s="2">
        <v>42501</v>
      </c>
      <c r="O2674" s="1">
        <v>1.52</v>
      </c>
      <c r="Q2674" s="2">
        <v>42509</v>
      </c>
      <c r="R2674" s="1">
        <v>1.63</v>
      </c>
      <c r="T2674" s="2">
        <v>42515</v>
      </c>
      <c r="U2674" s="1">
        <v>1.4824999999999999</v>
      </c>
      <c r="W2674" s="2">
        <v>42514</v>
      </c>
      <c r="X2674" s="1">
        <v>1.42</v>
      </c>
      <c r="Z2674" s="2">
        <v>42502</v>
      </c>
      <c r="AA2674" s="1">
        <v>1.38</v>
      </c>
      <c r="AC2674" s="2">
        <v>42503</v>
      </c>
      <c r="AD2674" s="1">
        <v>1.44</v>
      </c>
      <c r="AF2674" s="2">
        <v>42942</v>
      </c>
      <c r="AG2674" s="1">
        <v>1.31389</v>
      </c>
      <c r="AI2674" s="2">
        <v>42466</v>
      </c>
      <c r="AJ2674" s="1">
        <v>2.0985</v>
      </c>
      <c r="AL2674" s="2">
        <v>42467</v>
      </c>
      <c r="AM2674" s="1">
        <v>1.544</v>
      </c>
      <c r="AO2674" s="2">
        <v>42465</v>
      </c>
      <c r="AP2674" s="1">
        <v>0.82650000000000001</v>
      </c>
      <c r="AR2674" s="2">
        <v>42458</v>
      </c>
      <c r="AS2674" s="1">
        <v>0.75900000000000001</v>
      </c>
      <c r="AU2674" s="2">
        <v>42466</v>
      </c>
      <c r="AV2674" s="1">
        <v>0.99550000000000005</v>
      </c>
      <c r="AX2674" s="2">
        <v>42464</v>
      </c>
      <c r="AY2674" s="1">
        <v>0.97</v>
      </c>
      <c r="BA2674" s="116">
        <v>42465</v>
      </c>
      <c r="BB2674" s="1">
        <v>0.49630000000000002</v>
      </c>
      <c r="BD2674" s="2">
        <v>42461</v>
      </c>
      <c r="BE2674" s="1">
        <v>-0.14799999999999999</v>
      </c>
      <c r="BG2674" s="2">
        <v>42612</v>
      </c>
      <c r="BH2674" s="1">
        <v>1.5699999999999998</v>
      </c>
      <c r="BJ2674" s="2">
        <v>42612</v>
      </c>
      <c r="BK2674" s="1">
        <v>1.18</v>
      </c>
      <c r="BM2674" s="2">
        <v>42466</v>
      </c>
      <c r="BN2674" s="1">
        <v>1.01E-2</v>
      </c>
    </row>
    <row r="2675" spans="2:66">
      <c r="B2675" s="2">
        <v>43003</v>
      </c>
      <c r="C2675" s="1">
        <v>1.38</v>
      </c>
      <c r="E2675" s="2">
        <v>42474</v>
      </c>
      <c r="F2675" s="1">
        <v>1.5</v>
      </c>
      <c r="H2675" s="2">
        <v>42494</v>
      </c>
      <c r="I2675" s="1">
        <v>1.4319999999999999</v>
      </c>
      <c r="K2675" s="2">
        <v>42492</v>
      </c>
      <c r="L2675" s="1">
        <v>1.8069999999999999</v>
      </c>
      <c r="N2675" s="2">
        <v>42502</v>
      </c>
      <c r="O2675" s="1">
        <v>1.52</v>
      </c>
      <c r="Q2675" s="2">
        <v>42510</v>
      </c>
      <c r="R2675" s="1">
        <v>1.6099999999999999</v>
      </c>
      <c r="T2675" s="2">
        <v>42516</v>
      </c>
      <c r="U2675" s="1">
        <v>1.49</v>
      </c>
      <c r="W2675" s="2">
        <v>42515</v>
      </c>
      <c r="X2675" s="1">
        <v>1.4375</v>
      </c>
      <c r="Z2675" s="2">
        <v>42503</v>
      </c>
      <c r="AA2675" s="1">
        <v>1.395</v>
      </c>
      <c r="AC2675" s="2">
        <v>42506</v>
      </c>
      <c r="AD2675" s="1">
        <v>1.4450000000000001</v>
      </c>
      <c r="AF2675" s="2">
        <v>42943</v>
      </c>
      <c r="AG2675" s="1">
        <v>1.31111</v>
      </c>
      <c r="AI2675" s="2">
        <v>42467</v>
      </c>
      <c r="AJ2675" s="1">
        <v>2.0293000000000001</v>
      </c>
      <c r="AL2675" s="2">
        <v>42468</v>
      </c>
      <c r="AM2675" s="1">
        <v>1.585</v>
      </c>
      <c r="AO2675" s="2">
        <v>42466</v>
      </c>
      <c r="AP2675" s="1">
        <v>0.84499999999999997</v>
      </c>
      <c r="AR2675" s="2">
        <v>42459</v>
      </c>
      <c r="AS2675" s="1">
        <v>0.73470000000000002</v>
      </c>
      <c r="AU2675" s="2">
        <v>42467</v>
      </c>
      <c r="AV2675" s="1">
        <v>0.96399999999999997</v>
      </c>
      <c r="AX2675" s="2">
        <v>42465</v>
      </c>
      <c r="AY2675" s="1">
        <v>0.93700000000000006</v>
      </c>
      <c r="BA2675" s="116">
        <v>42466</v>
      </c>
      <c r="BB2675" s="1">
        <v>0.51439999999999997</v>
      </c>
      <c r="BD2675" s="2">
        <v>42464</v>
      </c>
      <c r="BE2675" s="1">
        <v>-0.14499999999999999</v>
      </c>
      <c r="BG2675" s="2">
        <v>42613</v>
      </c>
      <c r="BH2675" s="1">
        <v>1.58</v>
      </c>
      <c r="BJ2675" s="2">
        <v>42613</v>
      </c>
      <c r="BK2675" s="1">
        <v>1.19</v>
      </c>
      <c r="BM2675" s="2">
        <v>42467</v>
      </c>
      <c r="BN2675" s="1">
        <v>-4.0000000000000001E-3</v>
      </c>
    </row>
    <row r="2676" spans="2:66">
      <c r="B2676" s="2">
        <v>43004</v>
      </c>
      <c r="C2676" s="1">
        <v>1.38</v>
      </c>
      <c r="E2676" s="2">
        <v>42475</v>
      </c>
      <c r="F2676" s="1">
        <v>1.5</v>
      </c>
      <c r="H2676" s="2">
        <v>42499</v>
      </c>
      <c r="I2676" s="1">
        <v>1.4119999999999999</v>
      </c>
      <c r="K2676" s="2">
        <v>42493</v>
      </c>
      <c r="L2676" s="1">
        <v>1.7949999999999999</v>
      </c>
      <c r="N2676" s="2">
        <v>42503</v>
      </c>
      <c r="O2676" s="1">
        <v>1.532</v>
      </c>
      <c r="Q2676" s="2">
        <v>42513</v>
      </c>
      <c r="R2676" s="1">
        <v>1.6099999999999999</v>
      </c>
      <c r="T2676" s="2">
        <v>42517</v>
      </c>
      <c r="U2676" s="1">
        <v>1.4849999999999999</v>
      </c>
      <c r="W2676" s="2">
        <v>42516</v>
      </c>
      <c r="X2676" s="1">
        <v>1.4450000000000001</v>
      </c>
      <c r="Z2676" s="2">
        <v>42506</v>
      </c>
      <c r="AA2676" s="1">
        <v>1.3975</v>
      </c>
      <c r="AC2676" s="2">
        <v>42507</v>
      </c>
      <c r="AD2676" s="1">
        <v>1.45</v>
      </c>
      <c r="AF2676" s="2">
        <v>42944</v>
      </c>
      <c r="AG2676" s="1">
        <v>1.3105599999999999</v>
      </c>
      <c r="AI2676" s="2">
        <v>42468</v>
      </c>
      <c r="AJ2676" s="1">
        <v>2.0815000000000001</v>
      </c>
      <c r="AL2676" s="2">
        <v>42471</v>
      </c>
      <c r="AM2676" s="1">
        <v>1.5840000000000001</v>
      </c>
      <c r="AO2676" s="2">
        <v>42467</v>
      </c>
      <c r="AP2676" s="1">
        <v>0.8145</v>
      </c>
      <c r="AR2676" s="2">
        <v>42460</v>
      </c>
      <c r="AS2676" s="1">
        <v>0.73050000000000004</v>
      </c>
      <c r="AU2676" s="2">
        <v>42468</v>
      </c>
      <c r="AV2676" s="1">
        <v>0.98699999999999999</v>
      </c>
      <c r="AX2676" s="2">
        <v>42466</v>
      </c>
      <c r="AY2676" s="1">
        <v>0.96679999999999999</v>
      </c>
      <c r="BA2676" s="116">
        <v>42467</v>
      </c>
      <c r="BB2676" s="1">
        <v>0.49199999999999999</v>
      </c>
      <c r="BD2676" s="2">
        <v>42465</v>
      </c>
      <c r="BE2676" s="1">
        <v>-0.152</v>
      </c>
      <c r="BG2676" s="2">
        <v>42614</v>
      </c>
      <c r="BH2676" s="1">
        <v>1.5699999999999998</v>
      </c>
      <c r="BJ2676" s="2">
        <v>42614</v>
      </c>
      <c r="BK2676" s="1">
        <v>1.18</v>
      </c>
      <c r="BM2676" s="2">
        <v>42468</v>
      </c>
      <c r="BN2676" s="1">
        <v>-8.9999999999999993E-3</v>
      </c>
    </row>
    <row r="2677" spans="2:66">
      <c r="B2677" s="2">
        <v>43005</v>
      </c>
      <c r="C2677" s="1">
        <v>1.38</v>
      </c>
      <c r="E2677" s="2">
        <v>42478</v>
      </c>
      <c r="F2677" s="1">
        <v>1.504</v>
      </c>
      <c r="H2677" s="2">
        <v>42500</v>
      </c>
      <c r="I2677" s="1">
        <v>1.409</v>
      </c>
      <c r="K2677" s="2">
        <v>42494</v>
      </c>
      <c r="L2677" s="1">
        <v>1.774</v>
      </c>
      <c r="N2677" s="2">
        <v>42506</v>
      </c>
      <c r="O2677" s="1">
        <v>1.5369999999999999</v>
      </c>
      <c r="Q2677" s="2">
        <v>42514</v>
      </c>
      <c r="R2677" s="1">
        <v>1.58</v>
      </c>
      <c r="T2677" s="2">
        <v>42520</v>
      </c>
      <c r="U2677" s="1">
        <v>1.5225</v>
      </c>
      <c r="W2677" s="2">
        <v>42517</v>
      </c>
      <c r="X2677" s="1">
        <v>1.4450000000000001</v>
      </c>
      <c r="Z2677" s="2">
        <v>42507</v>
      </c>
      <c r="AA2677" s="1">
        <v>1.4075</v>
      </c>
      <c r="AC2677" s="2">
        <v>42508</v>
      </c>
      <c r="AD2677" s="1">
        <v>1.4650000000000001</v>
      </c>
      <c r="AF2677" s="2">
        <v>42947</v>
      </c>
      <c r="AG2677" s="1">
        <v>1.3105599999999999</v>
      </c>
      <c r="AI2677" s="2">
        <v>42471</v>
      </c>
      <c r="AJ2677" s="1">
        <v>2.0880000000000001</v>
      </c>
      <c r="AL2677" s="2">
        <v>42472</v>
      </c>
      <c r="AM2677" s="1">
        <v>1.6225000000000001</v>
      </c>
      <c r="AO2677" s="2">
        <v>42468</v>
      </c>
      <c r="AP2677" s="1">
        <v>0.83450000000000002</v>
      </c>
      <c r="AR2677" s="2">
        <v>42461</v>
      </c>
      <c r="AS2677" s="1">
        <v>0.74850000000000005</v>
      </c>
      <c r="AU2677" s="2">
        <v>42471</v>
      </c>
      <c r="AV2677" s="1">
        <v>1.02</v>
      </c>
      <c r="AX2677" s="2">
        <v>42467</v>
      </c>
      <c r="AY2677" s="1">
        <v>0.94099999999999995</v>
      </c>
      <c r="BA2677" s="116">
        <v>42468</v>
      </c>
      <c r="BB2677" s="1">
        <v>0.5</v>
      </c>
      <c r="BD2677" s="2">
        <v>42466</v>
      </c>
      <c r="BE2677" s="1">
        <v>-0.152</v>
      </c>
      <c r="BG2677" s="2">
        <v>42615</v>
      </c>
      <c r="BH2677" s="1">
        <v>1.6</v>
      </c>
      <c r="BJ2677" s="2">
        <v>42615</v>
      </c>
      <c r="BK2677" s="1">
        <v>1.2</v>
      </c>
      <c r="BM2677" s="2">
        <v>42471</v>
      </c>
      <c r="BN2677" s="1">
        <v>-8.0000000000000002E-3</v>
      </c>
    </row>
    <row r="2678" spans="2:66">
      <c r="B2678" s="2">
        <v>43006</v>
      </c>
      <c r="C2678" s="1">
        <v>1.38</v>
      </c>
      <c r="E2678" s="2">
        <v>42479</v>
      </c>
      <c r="F2678" s="1">
        <v>1.504</v>
      </c>
      <c r="H2678" s="2">
        <v>42501</v>
      </c>
      <c r="I2678" s="1">
        <v>1.4179999999999999</v>
      </c>
      <c r="K2678" s="2">
        <v>42499</v>
      </c>
      <c r="L2678" s="1">
        <v>1.7669999999999999</v>
      </c>
      <c r="N2678" s="2">
        <v>42507</v>
      </c>
      <c r="O2678" s="1">
        <v>1.55</v>
      </c>
      <c r="Q2678" s="2">
        <v>42515</v>
      </c>
      <c r="R2678" s="1">
        <v>1.605</v>
      </c>
      <c r="T2678" s="2">
        <v>42521</v>
      </c>
      <c r="U2678" s="1">
        <v>1.5150000000000001</v>
      </c>
      <c r="W2678" s="2">
        <v>42520</v>
      </c>
      <c r="X2678" s="1">
        <v>1.4750000000000001</v>
      </c>
      <c r="Z2678" s="2">
        <v>42508</v>
      </c>
      <c r="AA2678" s="1">
        <v>1.4275</v>
      </c>
      <c r="AC2678" s="2">
        <v>42509</v>
      </c>
      <c r="AD2678" s="1">
        <v>1.4675</v>
      </c>
      <c r="AF2678" s="2">
        <v>42948</v>
      </c>
      <c r="AG2678" s="1">
        <v>1.3105599999999999</v>
      </c>
      <c r="AI2678" s="2">
        <v>42472</v>
      </c>
      <c r="AJ2678" s="1">
        <v>2.1124999999999998</v>
      </c>
      <c r="AL2678" s="2">
        <v>42473</v>
      </c>
      <c r="AM2678" s="1">
        <v>1.607</v>
      </c>
      <c r="AO2678" s="2">
        <v>42471</v>
      </c>
      <c r="AP2678" s="1">
        <v>0.83299999999999996</v>
      </c>
      <c r="AR2678" s="2">
        <v>42464</v>
      </c>
      <c r="AS2678" s="1">
        <v>0.74050000000000005</v>
      </c>
      <c r="AU2678" s="2">
        <v>42472</v>
      </c>
      <c r="AV2678" s="1">
        <v>1.0836999999999999</v>
      </c>
      <c r="AX2678" s="2">
        <v>42468</v>
      </c>
      <c r="AY2678" s="1">
        <v>0.96099999999999997</v>
      </c>
      <c r="BA2678" s="116">
        <v>42471</v>
      </c>
      <c r="BB2678" s="1">
        <v>0.51400000000000001</v>
      </c>
      <c r="BD2678" s="2">
        <v>42467</v>
      </c>
      <c r="BE2678" s="1">
        <v>-0.161</v>
      </c>
      <c r="BG2678" s="2">
        <v>42619</v>
      </c>
      <c r="BH2678" s="1">
        <v>1.55</v>
      </c>
      <c r="BJ2678" s="2">
        <v>42619</v>
      </c>
      <c r="BK2678" s="1">
        <v>1.1299999999999999</v>
      </c>
      <c r="BM2678" s="2">
        <v>42472</v>
      </c>
      <c r="BN2678" s="1">
        <v>1.7000000000000001E-2</v>
      </c>
    </row>
    <row r="2679" spans="2:66">
      <c r="B2679" s="2">
        <v>43007</v>
      </c>
      <c r="C2679" s="1">
        <v>1.38</v>
      </c>
      <c r="E2679" s="2">
        <v>42480</v>
      </c>
      <c r="F2679" s="1">
        <v>1.498</v>
      </c>
      <c r="H2679" s="2">
        <v>42502</v>
      </c>
      <c r="I2679" s="1">
        <v>1.4219999999999999</v>
      </c>
      <c r="K2679" s="2">
        <v>42500</v>
      </c>
      <c r="L2679" s="1">
        <v>1.7690000000000001</v>
      </c>
      <c r="N2679" s="2">
        <v>42508</v>
      </c>
      <c r="O2679" s="1">
        <v>1.5669999999999999</v>
      </c>
      <c r="Q2679" s="2">
        <v>42516</v>
      </c>
      <c r="R2679" s="1">
        <v>1.6125</v>
      </c>
      <c r="T2679" s="2">
        <v>42522</v>
      </c>
      <c r="U2679" s="1">
        <v>1.46</v>
      </c>
      <c r="W2679" s="2">
        <v>42521</v>
      </c>
      <c r="X2679" s="1">
        <v>1.4650000000000001</v>
      </c>
      <c r="Z2679" s="2">
        <v>42509</v>
      </c>
      <c r="AA2679" s="1">
        <v>1.4424999999999999</v>
      </c>
      <c r="AC2679" s="2">
        <v>42510</v>
      </c>
      <c r="AD2679" s="1">
        <v>1.4575</v>
      </c>
      <c r="AF2679" s="2">
        <v>42949</v>
      </c>
      <c r="AG2679" s="1">
        <v>1.3127800000000001</v>
      </c>
      <c r="AI2679" s="2">
        <v>42473</v>
      </c>
      <c r="AJ2679" s="1">
        <v>2.0985</v>
      </c>
      <c r="AL2679" s="2">
        <v>42474</v>
      </c>
      <c r="AM2679" s="1">
        <v>1.6320000000000001</v>
      </c>
      <c r="AO2679" s="2">
        <v>42472</v>
      </c>
      <c r="AP2679" s="1">
        <v>0.85699999999999998</v>
      </c>
      <c r="AR2679" s="2">
        <v>42465</v>
      </c>
      <c r="AS2679" s="1">
        <v>0.72750000000000004</v>
      </c>
      <c r="AU2679" s="2">
        <v>42473</v>
      </c>
      <c r="AV2679" s="1">
        <v>1.0269999999999999</v>
      </c>
      <c r="AX2679" s="2">
        <v>42471</v>
      </c>
      <c r="AY2679" s="1">
        <v>0.98899999999999999</v>
      </c>
      <c r="BA2679" s="116">
        <v>42472</v>
      </c>
      <c r="BB2679" s="1">
        <v>0.56200000000000006</v>
      </c>
      <c r="BD2679" s="2">
        <v>42468</v>
      </c>
      <c r="BE2679" s="1">
        <v>-0.1613</v>
      </c>
      <c r="BG2679" s="2">
        <v>42620</v>
      </c>
      <c r="BH2679" s="1">
        <v>1.54</v>
      </c>
      <c r="BJ2679" s="2">
        <v>42620</v>
      </c>
      <c r="BK2679" s="1">
        <v>1.1200000000000001</v>
      </c>
      <c r="BM2679" s="2">
        <v>42473</v>
      </c>
      <c r="BN2679" s="1">
        <v>5.3E-3</v>
      </c>
    </row>
    <row r="2680" spans="2:66">
      <c r="B2680" s="2">
        <v>43018</v>
      </c>
      <c r="C2680" s="1">
        <v>1.38</v>
      </c>
      <c r="E2680" s="2">
        <v>42481</v>
      </c>
      <c r="F2680" s="1">
        <v>1.5</v>
      </c>
      <c r="H2680" s="2">
        <v>42503</v>
      </c>
      <c r="I2680" s="1">
        <v>1.4419999999999999</v>
      </c>
      <c r="K2680" s="2">
        <v>42501</v>
      </c>
      <c r="L2680" s="1">
        <v>1.7650000000000001</v>
      </c>
      <c r="N2680" s="2">
        <v>42509</v>
      </c>
      <c r="O2680" s="1">
        <v>1.587</v>
      </c>
      <c r="Q2680" s="2">
        <v>42517</v>
      </c>
      <c r="R2680" s="1">
        <v>1.605</v>
      </c>
      <c r="T2680" s="2">
        <v>42523</v>
      </c>
      <c r="U2680" s="1">
        <v>1.4650000000000001</v>
      </c>
      <c r="W2680" s="2">
        <v>42522</v>
      </c>
      <c r="X2680" s="1">
        <v>1.4025000000000001</v>
      </c>
      <c r="Z2680" s="2">
        <v>42510</v>
      </c>
      <c r="AA2680" s="1">
        <v>1.4275</v>
      </c>
      <c r="AC2680" s="2">
        <v>42513</v>
      </c>
      <c r="AD2680" s="1">
        <v>1.4650000000000001</v>
      </c>
      <c r="AF2680" s="2">
        <v>42950</v>
      </c>
      <c r="AG2680" s="1">
        <v>1.3116699999999999</v>
      </c>
      <c r="AI2680" s="2">
        <v>42474</v>
      </c>
      <c r="AJ2680" s="1">
        <v>2.1120000000000001</v>
      </c>
      <c r="AL2680" s="2">
        <v>42475</v>
      </c>
      <c r="AM2680" s="1">
        <v>1.5899999999999999</v>
      </c>
      <c r="AO2680" s="2">
        <v>42473</v>
      </c>
      <c r="AP2680" s="1">
        <v>0.85699999999999998</v>
      </c>
      <c r="AR2680" s="2">
        <v>42466</v>
      </c>
      <c r="AS2680" s="1">
        <v>0.73650000000000004</v>
      </c>
      <c r="AU2680" s="2">
        <v>42474</v>
      </c>
      <c r="AV2680" s="1">
        <v>1.07</v>
      </c>
      <c r="AX2680" s="2">
        <v>42472</v>
      </c>
      <c r="AY2680" s="1">
        <v>1.0469999999999999</v>
      </c>
      <c r="BA2680" s="116">
        <v>42473</v>
      </c>
      <c r="BB2680" s="1">
        <v>0.52249999999999996</v>
      </c>
      <c r="BD2680" s="2">
        <v>42471</v>
      </c>
      <c r="BE2680" s="1">
        <v>-0.16539999999999999</v>
      </c>
      <c r="BG2680" s="2">
        <v>42621</v>
      </c>
      <c r="BH2680" s="1">
        <v>1.6099999999999999</v>
      </c>
      <c r="BJ2680" s="2">
        <v>42621</v>
      </c>
      <c r="BK2680" s="1">
        <v>1.19</v>
      </c>
      <c r="BM2680" s="2">
        <v>42474</v>
      </c>
      <c r="BN2680" s="1">
        <v>2.9000000000000001E-2</v>
      </c>
    </row>
    <row r="2681" spans="2:66">
      <c r="B2681" s="2">
        <v>43019</v>
      </c>
      <c r="C2681" s="1">
        <v>1.38</v>
      </c>
      <c r="E2681" s="2">
        <v>42482</v>
      </c>
      <c r="F2681" s="1">
        <v>1.498</v>
      </c>
      <c r="H2681" s="2">
        <v>42506</v>
      </c>
      <c r="I2681" s="1">
        <v>1.4450000000000001</v>
      </c>
      <c r="K2681" s="2">
        <v>42502</v>
      </c>
      <c r="L2681" s="1">
        <v>1.762</v>
      </c>
      <c r="N2681" s="2">
        <v>42510</v>
      </c>
      <c r="O2681" s="1">
        <v>1.5649999999999999</v>
      </c>
      <c r="Q2681" s="2">
        <v>42520</v>
      </c>
      <c r="R2681" s="1">
        <v>1.6425000000000001</v>
      </c>
      <c r="T2681" s="2">
        <v>42524</v>
      </c>
      <c r="U2681" s="1">
        <v>1.4350000000000001</v>
      </c>
      <c r="W2681" s="2">
        <v>42523</v>
      </c>
      <c r="X2681" s="1">
        <v>1.41</v>
      </c>
      <c r="Z2681" s="2">
        <v>42513</v>
      </c>
      <c r="AA2681" s="1">
        <v>1.43</v>
      </c>
      <c r="AC2681" s="2">
        <v>42514</v>
      </c>
      <c r="AD2681" s="1">
        <v>1.4424999999999999</v>
      </c>
      <c r="AF2681" s="2">
        <v>42951</v>
      </c>
      <c r="AG2681" s="1">
        <v>1.3119399999999999</v>
      </c>
      <c r="AI2681" s="2">
        <v>42475</v>
      </c>
      <c r="AJ2681" s="1">
        <v>2.0739999999999998</v>
      </c>
      <c r="AL2681" s="2">
        <v>42478</v>
      </c>
      <c r="AM2681" s="1">
        <v>1.609</v>
      </c>
      <c r="AO2681" s="2">
        <v>42474</v>
      </c>
      <c r="AP2681" s="1">
        <v>0.872</v>
      </c>
      <c r="AR2681" s="2">
        <v>42467</v>
      </c>
      <c r="AS2681" s="1">
        <v>0.71750000000000003</v>
      </c>
      <c r="AU2681" s="2">
        <v>42475</v>
      </c>
      <c r="AV2681" s="1">
        <v>1.03</v>
      </c>
      <c r="AX2681" s="2">
        <v>42473</v>
      </c>
      <c r="AY2681" s="1">
        <v>0.99950000000000006</v>
      </c>
      <c r="BA2681" s="116">
        <v>42474</v>
      </c>
      <c r="BB2681" s="1">
        <v>0.56330000000000002</v>
      </c>
      <c r="BD2681" s="2">
        <v>42472</v>
      </c>
      <c r="BE2681" s="1">
        <v>-0.161</v>
      </c>
      <c r="BG2681" s="2">
        <v>42622</v>
      </c>
      <c r="BH2681" s="1">
        <v>1.67</v>
      </c>
      <c r="BJ2681" s="2">
        <v>42622</v>
      </c>
      <c r="BK2681" s="1">
        <v>1.23</v>
      </c>
      <c r="BM2681" s="2">
        <v>42475</v>
      </c>
      <c r="BN2681" s="1">
        <v>6.0000000000000001E-3</v>
      </c>
    </row>
    <row r="2682" spans="2:66">
      <c r="B2682" s="2">
        <v>43020</v>
      </c>
      <c r="C2682" s="1">
        <v>1.38</v>
      </c>
      <c r="E2682" s="2">
        <v>42485</v>
      </c>
      <c r="F2682" s="1">
        <v>1.4969999999999999</v>
      </c>
      <c r="H2682" s="2">
        <v>42507</v>
      </c>
      <c r="I2682" s="1">
        <v>1.4550000000000001</v>
      </c>
      <c r="K2682" s="2">
        <v>42503</v>
      </c>
      <c r="L2682" s="1">
        <v>1.7650000000000001</v>
      </c>
      <c r="N2682" s="2">
        <v>42513</v>
      </c>
      <c r="O2682" s="1">
        <v>1.5620000000000001</v>
      </c>
      <c r="Q2682" s="2">
        <v>42521</v>
      </c>
      <c r="R2682" s="1">
        <v>1.63</v>
      </c>
      <c r="T2682" s="2">
        <v>42528</v>
      </c>
      <c r="U2682" s="1">
        <v>1.405</v>
      </c>
      <c r="W2682" s="2">
        <v>42524</v>
      </c>
      <c r="X2682" s="1">
        <v>1.3803000000000001</v>
      </c>
      <c r="Z2682" s="2">
        <v>42514</v>
      </c>
      <c r="AA2682" s="1">
        <v>1.4075</v>
      </c>
      <c r="AC2682" s="2">
        <v>42515</v>
      </c>
      <c r="AD2682" s="1">
        <v>1.4550000000000001</v>
      </c>
      <c r="AF2682" s="2">
        <v>42954</v>
      </c>
      <c r="AG2682" s="1">
        <v>1.3113900000000001</v>
      </c>
      <c r="AI2682" s="2">
        <v>42478</v>
      </c>
      <c r="AJ2682" s="1">
        <v>2.09</v>
      </c>
      <c r="AL2682" s="2">
        <v>42479</v>
      </c>
      <c r="AM2682" s="1">
        <v>1.6280000000000001</v>
      </c>
      <c r="AO2682" s="2">
        <v>42475</v>
      </c>
      <c r="AP2682" s="1">
        <v>0.84699999999999998</v>
      </c>
      <c r="AR2682" s="2">
        <v>42468</v>
      </c>
      <c r="AS2682" s="1">
        <v>0.73499999999999999</v>
      </c>
      <c r="AU2682" s="2">
        <v>42478</v>
      </c>
      <c r="AV2682" s="1">
        <v>1.0585</v>
      </c>
      <c r="AX2682" s="2">
        <v>42474</v>
      </c>
      <c r="AY2682" s="1">
        <v>1.04</v>
      </c>
      <c r="BA2682" s="116">
        <v>42475</v>
      </c>
      <c r="BB2682" s="1">
        <v>0.52600000000000002</v>
      </c>
      <c r="BD2682" s="2">
        <v>42473</v>
      </c>
      <c r="BE2682" s="1">
        <v>-0.16500000000000001</v>
      </c>
      <c r="BG2682" s="2">
        <v>42625</v>
      </c>
      <c r="BH2682" s="1">
        <v>1.6800000000000002</v>
      </c>
      <c r="BJ2682" s="2">
        <v>42625</v>
      </c>
      <c r="BK2682" s="1">
        <v>1.21</v>
      </c>
      <c r="BM2682" s="2">
        <v>42478</v>
      </c>
      <c r="BN2682" s="1">
        <v>1.4999999999999999E-2</v>
      </c>
    </row>
    <row r="2683" spans="2:66">
      <c r="B2683" s="2">
        <v>43021</v>
      </c>
      <c r="C2683" s="1">
        <v>1.38</v>
      </c>
      <c r="E2683" s="2">
        <v>42486</v>
      </c>
      <c r="F2683" s="1">
        <v>1.4929999999999999</v>
      </c>
      <c r="H2683" s="2">
        <v>42508</v>
      </c>
      <c r="I2683" s="1">
        <v>1.472</v>
      </c>
      <c r="K2683" s="2">
        <v>42506</v>
      </c>
      <c r="L2683" s="1">
        <v>1.772</v>
      </c>
      <c r="N2683" s="2">
        <v>42514</v>
      </c>
      <c r="O2683" s="1">
        <v>1.5369999999999999</v>
      </c>
      <c r="Q2683" s="2">
        <v>42522</v>
      </c>
      <c r="R2683" s="1">
        <v>1.575</v>
      </c>
      <c r="T2683" s="2">
        <v>42529</v>
      </c>
      <c r="U2683" s="1">
        <v>1.385</v>
      </c>
      <c r="W2683" s="2">
        <v>42528</v>
      </c>
      <c r="X2683" s="1">
        <v>1.3625</v>
      </c>
      <c r="Z2683" s="2">
        <v>42515</v>
      </c>
      <c r="AA2683" s="1">
        <v>1.425</v>
      </c>
      <c r="AC2683" s="2">
        <v>42516</v>
      </c>
      <c r="AD2683" s="1">
        <v>1.4575</v>
      </c>
      <c r="AF2683" s="2">
        <v>42955</v>
      </c>
      <c r="AG2683" s="1">
        <v>1.3094399999999999</v>
      </c>
      <c r="AI2683" s="2">
        <v>42479</v>
      </c>
      <c r="AJ2683" s="1">
        <v>2.1120000000000001</v>
      </c>
      <c r="AL2683" s="2">
        <v>42480</v>
      </c>
      <c r="AM2683" s="1">
        <v>1.6935</v>
      </c>
      <c r="AO2683" s="2">
        <v>42478</v>
      </c>
      <c r="AP2683" s="1">
        <v>0.85799999999999998</v>
      </c>
      <c r="AR2683" s="2">
        <v>42471</v>
      </c>
      <c r="AS2683" s="1">
        <v>0.73429999999999995</v>
      </c>
      <c r="AU2683" s="2">
        <v>42479</v>
      </c>
      <c r="AV2683" s="1">
        <v>1.085</v>
      </c>
      <c r="AX2683" s="2">
        <v>42475</v>
      </c>
      <c r="AY2683" s="1">
        <v>1.0005999999999999</v>
      </c>
      <c r="BA2683" s="116">
        <v>42478</v>
      </c>
      <c r="BB2683" s="1">
        <v>0.54549999999999998</v>
      </c>
      <c r="BD2683" s="2">
        <v>42474</v>
      </c>
      <c r="BE2683" s="1">
        <v>-0.15590000000000001</v>
      </c>
      <c r="BG2683" s="2">
        <v>42626</v>
      </c>
      <c r="BH2683" s="1">
        <v>1.73</v>
      </c>
      <c r="BJ2683" s="2">
        <v>42626</v>
      </c>
      <c r="BK2683" s="1">
        <v>1.26</v>
      </c>
      <c r="BM2683" s="2">
        <v>42479</v>
      </c>
      <c r="BN2683" s="1">
        <v>1.7500000000000002E-2</v>
      </c>
    </row>
    <row r="2684" spans="2:66">
      <c r="B2684" s="2">
        <v>43024</v>
      </c>
      <c r="C2684" s="1">
        <v>1.38</v>
      </c>
      <c r="E2684" s="2">
        <v>42487</v>
      </c>
      <c r="F2684" s="1">
        <v>1.4929999999999999</v>
      </c>
      <c r="H2684" s="2">
        <v>42509</v>
      </c>
      <c r="I2684" s="1">
        <v>1.49</v>
      </c>
      <c r="K2684" s="2">
        <v>42507</v>
      </c>
      <c r="L2684" s="1">
        <v>1.79</v>
      </c>
      <c r="N2684" s="2">
        <v>42515</v>
      </c>
      <c r="O2684" s="1">
        <v>1.554</v>
      </c>
      <c r="Q2684" s="2">
        <v>42523</v>
      </c>
      <c r="R2684" s="1">
        <v>1.5825</v>
      </c>
      <c r="T2684" s="2">
        <v>42530</v>
      </c>
      <c r="U2684" s="1">
        <v>1.3425</v>
      </c>
      <c r="W2684" s="2">
        <v>42529</v>
      </c>
      <c r="X2684" s="1">
        <v>1.3474999999999999</v>
      </c>
      <c r="Z2684" s="2">
        <v>42516</v>
      </c>
      <c r="AA2684" s="1">
        <v>1.43</v>
      </c>
      <c r="AC2684" s="2">
        <v>42517</v>
      </c>
      <c r="AD2684" s="1">
        <v>1.46</v>
      </c>
      <c r="AF2684" s="2">
        <v>42956</v>
      </c>
      <c r="AG2684" s="1">
        <v>1.3091699999999999</v>
      </c>
      <c r="AI2684" s="2">
        <v>42480</v>
      </c>
      <c r="AJ2684" s="1">
        <v>2.1728000000000001</v>
      </c>
      <c r="AL2684" s="2">
        <v>42481</v>
      </c>
      <c r="AM2684" s="1">
        <v>1.7035</v>
      </c>
      <c r="AO2684" s="2">
        <v>42479</v>
      </c>
      <c r="AP2684" s="1">
        <v>0.88460000000000005</v>
      </c>
      <c r="AR2684" s="2">
        <v>42472</v>
      </c>
      <c r="AS2684" s="1">
        <v>0.746</v>
      </c>
      <c r="AU2684" s="2">
        <v>42480</v>
      </c>
      <c r="AV2684" s="1">
        <v>1.0840000000000001</v>
      </c>
      <c r="AX2684" s="2">
        <v>42478</v>
      </c>
      <c r="AY2684" s="1">
        <v>1.0266999999999999</v>
      </c>
      <c r="BA2684" s="116">
        <v>42479</v>
      </c>
      <c r="BB2684" s="1">
        <v>0.5575</v>
      </c>
      <c r="BD2684" s="2">
        <v>42475</v>
      </c>
      <c r="BE2684" s="1">
        <v>-0.161</v>
      </c>
      <c r="BG2684" s="2">
        <v>42627</v>
      </c>
      <c r="BH2684" s="1">
        <v>1.7</v>
      </c>
      <c r="BJ2684" s="2">
        <v>42627</v>
      </c>
      <c r="BK2684" s="1">
        <v>1.21</v>
      </c>
      <c r="BM2684" s="2">
        <v>42480</v>
      </c>
      <c r="BN2684" s="1">
        <v>2.35E-2</v>
      </c>
    </row>
    <row r="2685" spans="2:66">
      <c r="B2685" s="2">
        <v>43025</v>
      </c>
      <c r="C2685" s="1">
        <v>1.38</v>
      </c>
      <c r="E2685" s="2">
        <v>42488</v>
      </c>
      <c r="F2685" s="1">
        <v>1.4929999999999999</v>
      </c>
      <c r="H2685" s="2">
        <v>42510</v>
      </c>
      <c r="I2685" s="1">
        <v>1.47</v>
      </c>
      <c r="K2685" s="2">
        <v>42508</v>
      </c>
      <c r="L2685" s="1">
        <v>1.7970000000000002</v>
      </c>
      <c r="N2685" s="2">
        <v>42516</v>
      </c>
      <c r="O2685" s="1">
        <v>1.5569999999999999</v>
      </c>
      <c r="Q2685" s="2">
        <v>42524</v>
      </c>
      <c r="R2685" s="1">
        <v>1.5503</v>
      </c>
      <c r="T2685" s="2">
        <v>42531</v>
      </c>
      <c r="U2685" s="1">
        <v>1.335</v>
      </c>
      <c r="W2685" s="2">
        <v>42530</v>
      </c>
      <c r="X2685" s="1">
        <v>1.3049999999999999</v>
      </c>
      <c r="Z2685" s="2">
        <v>42517</v>
      </c>
      <c r="AA2685" s="1">
        <v>1.4325000000000001</v>
      </c>
      <c r="AC2685" s="2">
        <v>42520</v>
      </c>
      <c r="AD2685" s="1">
        <v>1.4875</v>
      </c>
      <c r="AF2685" s="2">
        <v>42957</v>
      </c>
      <c r="AG2685" s="1">
        <v>1.30911</v>
      </c>
      <c r="AI2685" s="2">
        <v>42481</v>
      </c>
      <c r="AJ2685" s="1">
        <v>2.1880000000000002</v>
      </c>
      <c r="AL2685" s="2">
        <v>42482</v>
      </c>
      <c r="AM2685" s="1">
        <v>1.7323</v>
      </c>
      <c r="AO2685" s="2">
        <v>42480</v>
      </c>
      <c r="AP2685" s="1">
        <v>0.92449999999999999</v>
      </c>
      <c r="AR2685" s="2">
        <v>42473</v>
      </c>
      <c r="AS2685" s="1">
        <v>0.74419999999999997</v>
      </c>
      <c r="AU2685" s="2">
        <v>42481</v>
      </c>
      <c r="AV2685" s="1">
        <v>1.1400000000000001</v>
      </c>
      <c r="AX2685" s="2">
        <v>42479</v>
      </c>
      <c r="AY2685" s="1">
        <v>1.0509999999999999</v>
      </c>
      <c r="BA2685" s="116">
        <v>42480</v>
      </c>
      <c r="BB2685" s="1">
        <v>0.56200000000000006</v>
      </c>
      <c r="BD2685" s="2">
        <v>42478</v>
      </c>
      <c r="BE2685" s="1">
        <v>-0.154</v>
      </c>
      <c r="BG2685" s="2">
        <v>42628</v>
      </c>
      <c r="BH2685" s="1">
        <v>1.71</v>
      </c>
      <c r="BJ2685" s="2">
        <v>42628</v>
      </c>
      <c r="BK2685" s="1">
        <v>1.2</v>
      </c>
      <c r="BM2685" s="2">
        <v>42481</v>
      </c>
      <c r="BN2685" s="1">
        <v>5.0299999999999997E-2</v>
      </c>
    </row>
    <row r="2686" spans="2:66">
      <c r="B2686" s="2">
        <v>43026</v>
      </c>
      <c r="C2686" s="1">
        <v>1.38</v>
      </c>
      <c r="E2686" s="2">
        <v>42489</v>
      </c>
      <c r="F2686" s="1">
        <v>1.4929999999999999</v>
      </c>
      <c r="H2686" s="2">
        <v>42513</v>
      </c>
      <c r="I2686" s="1">
        <v>1.4670000000000001</v>
      </c>
      <c r="K2686" s="2">
        <v>42509</v>
      </c>
      <c r="L2686" s="1">
        <v>1.827</v>
      </c>
      <c r="N2686" s="2">
        <v>42517</v>
      </c>
      <c r="O2686" s="1">
        <v>1.55</v>
      </c>
      <c r="Q2686" s="2">
        <v>42528</v>
      </c>
      <c r="R2686" s="1">
        <v>1.52</v>
      </c>
      <c r="T2686" s="2">
        <v>42534</v>
      </c>
      <c r="U2686" s="1">
        <v>1.3125</v>
      </c>
      <c r="W2686" s="2">
        <v>42531</v>
      </c>
      <c r="X2686" s="1">
        <v>1.2974999999999999</v>
      </c>
      <c r="Z2686" s="2">
        <v>42520</v>
      </c>
      <c r="AA2686" s="1">
        <v>1.46</v>
      </c>
      <c r="AC2686" s="2">
        <v>42521</v>
      </c>
      <c r="AD2686" s="1">
        <v>1.4824999999999999</v>
      </c>
      <c r="AF2686" s="2">
        <v>42958</v>
      </c>
      <c r="AG2686" s="1">
        <v>1.3149999999999999</v>
      </c>
      <c r="AI2686" s="2">
        <v>42482</v>
      </c>
      <c r="AJ2686" s="1">
        <v>2.2164999999999999</v>
      </c>
      <c r="AL2686" s="2">
        <v>42485</v>
      </c>
      <c r="AM2686" s="1">
        <v>1.758</v>
      </c>
      <c r="AO2686" s="2">
        <v>42481</v>
      </c>
      <c r="AP2686" s="1">
        <v>0.93100000000000005</v>
      </c>
      <c r="AR2686" s="2">
        <v>42474</v>
      </c>
      <c r="AS2686" s="1">
        <v>0.754</v>
      </c>
      <c r="AU2686" s="2">
        <v>42482</v>
      </c>
      <c r="AV2686" s="1">
        <v>1.1619999999999999</v>
      </c>
      <c r="AX2686" s="2">
        <v>42480</v>
      </c>
      <c r="AY2686" s="1">
        <v>1.05</v>
      </c>
      <c r="BA2686" s="116">
        <v>42481</v>
      </c>
      <c r="BB2686" s="1">
        <v>0.6079</v>
      </c>
      <c r="BD2686" s="2">
        <v>42479</v>
      </c>
      <c r="BE2686" s="1">
        <v>-0.15340000000000001</v>
      </c>
      <c r="BG2686" s="2">
        <v>42629</v>
      </c>
      <c r="BH2686" s="1">
        <v>1.7</v>
      </c>
      <c r="BJ2686" s="2">
        <v>42629</v>
      </c>
      <c r="BK2686" s="1">
        <v>1.21</v>
      </c>
      <c r="BM2686" s="2">
        <v>42482</v>
      </c>
      <c r="BN2686" s="1">
        <v>3.6299999999999999E-2</v>
      </c>
    </row>
    <row r="2687" spans="2:66">
      <c r="B2687" s="2">
        <v>43027</v>
      </c>
      <c r="C2687" s="1">
        <v>1.38</v>
      </c>
      <c r="E2687" s="2">
        <v>42492</v>
      </c>
      <c r="F2687" s="1">
        <v>1.4929999999999999</v>
      </c>
      <c r="H2687" s="2">
        <v>42514</v>
      </c>
      <c r="I2687" s="1">
        <v>1.4419999999999999</v>
      </c>
      <c r="K2687" s="2">
        <v>42510</v>
      </c>
      <c r="L2687" s="1">
        <v>1.8</v>
      </c>
      <c r="N2687" s="2">
        <v>42520</v>
      </c>
      <c r="O2687" s="1">
        <v>1.587</v>
      </c>
      <c r="Q2687" s="2">
        <v>42529</v>
      </c>
      <c r="R2687" s="1">
        <v>1.5</v>
      </c>
      <c r="T2687" s="2">
        <v>42535</v>
      </c>
      <c r="U2687" s="1">
        <v>1.3374999999999999</v>
      </c>
      <c r="W2687" s="2">
        <v>42534</v>
      </c>
      <c r="X2687" s="1">
        <v>1.28</v>
      </c>
      <c r="Z2687" s="2">
        <v>42521</v>
      </c>
      <c r="AA2687" s="1">
        <v>1.4550000000000001</v>
      </c>
      <c r="AC2687" s="2">
        <v>42522</v>
      </c>
      <c r="AD2687" s="1">
        <v>1.43</v>
      </c>
      <c r="AF2687" s="2">
        <v>42961</v>
      </c>
      <c r="AG2687" s="1">
        <v>1.3141700000000001</v>
      </c>
      <c r="AI2687" s="2">
        <v>42485</v>
      </c>
      <c r="AJ2687" s="1">
        <v>2.242</v>
      </c>
      <c r="AL2687" s="2">
        <v>42486</v>
      </c>
      <c r="AM2687" s="1">
        <v>1.7690000000000001</v>
      </c>
      <c r="AO2687" s="2">
        <v>42482</v>
      </c>
      <c r="AP2687" s="1">
        <v>0.9405</v>
      </c>
      <c r="AR2687" s="2">
        <v>42475</v>
      </c>
      <c r="AS2687" s="1">
        <v>0.74219999999999997</v>
      </c>
      <c r="AU2687" s="2">
        <v>42485</v>
      </c>
      <c r="AV2687" s="1">
        <v>1.2030000000000001</v>
      </c>
      <c r="AX2687" s="2">
        <v>42481</v>
      </c>
      <c r="AY2687" s="1">
        <v>1.1100000000000001</v>
      </c>
      <c r="BA2687" s="116">
        <v>42482</v>
      </c>
      <c r="BB2687" s="1">
        <v>0.61499999999999999</v>
      </c>
      <c r="BD2687" s="2">
        <v>42480</v>
      </c>
      <c r="BE2687" s="1">
        <v>-0.152</v>
      </c>
      <c r="BG2687" s="2">
        <v>42632</v>
      </c>
      <c r="BH2687" s="1">
        <v>1.7</v>
      </c>
      <c r="BJ2687" s="2">
        <v>42632</v>
      </c>
      <c r="BK2687" s="1">
        <v>1.22</v>
      </c>
      <c r="BM2687" s="2">
        <v>42485</v>
      </c>
      <c r="BN2687" s="1">
        <v>5.4899999999999997E-2</v>
      </c>
    </row>
    <row r="2688" spans="2:66">
      <c r="B2688" s="2">
        <v>43028</v>
      </c>
      <c r="C2688" s="1">
        <v>1.38</v>
      </c>
      <c r="E2688" s="2">
        <v>42493</v>
      </c>
      <c r="F2688" s="1">
        <v>1.4830000000000001</v>
      </c>
      <c r="H2688" s="2">
        <v>42515</v>
      </c>
      <c r="I2688" s="1">
        <v>1.46</v>
      </c>
      <c r="K2688" s="2">
        <v>42513</v>
      </c>
      <c r="L2688" s="1">
        <v>1.7970000000000002</v>
      </c>
      <c r="N2688" s="2">
        <v>42521</v>
      </c>
      <c r="O2688" s="1">
        <v>1.5819999999999999</v>
      </c>
      <c r="Q2688" s="2">
        <v>42530</v>
      </c>
      <c r="R2688" s="1">
        <v>1.4550000000000001</v>
      </c>
      <c r="T2688" s="2">
        <v>42536</v>
      </c>
      <c r="U2688" s="1">
        <v>1.32</v>
      </c>
      <c r="W2688" s="2">
        <v>42535</v>
      </c>
      <c r="X2688" s="1">
        <v>1.3025</v>
      </c>
      <c r="Z2688" s="2">
        <v>42522</v>
      </c>
      <c r="AA2688" s="1">
        <v>1.4</v>
      </c>
      <c r="AC2688" s="2">
        <v>42523</v>
      </c>
      <c r="AD2688" s="1">
        <v>1.4325000000000001</v>
      </c>
      <c r="AF2688" s="2">
        <v>42962</v>
      </c>
      <c r="AG2688" s="1">
        <v>1.3141700000000001</v>
      </c>
      <c r="AI2688" s="2">
        <v>42486</v>
      </c>
      <c r="AJ2688" s="1">
        <v>2.2574999999999998</v>
      </c>
      <c r="AL2688" s="2">
        <v>42487</v>
      </c>
      <c r="AM2688" s="1">
        <v>1.7055</v>
      </c>
      <c r="AO2688" s="2">
        <v>42485</v>
      </c>
      <c r="AP2688" s="1">
        <v>0.95350000000000001</v>
      </c>
      <c r="AR2688" s="2">
        <v>42478</v>
      </c>
      <c r="AS2688" s="1">
        <v>0.745</v>
      </c>
      <c r="AU2688" s="2">
        <v>42486</v>
      </c>
      <c r="AV2688" s="1">
        <v>1.2476</v>
      </c>
      <c r="AX2688" s="2">
        <v>42482</v>
      </c>
      <c r="AY2688" s="1">
        <v>1.117</v>
      </c>
      <c r="BA2688" s="116">
        <v>42485</v>
      </c>
      <c r="BB2688" s="1">
        <v>0.64200000000000002</v>
      </c>
      <c r="BD2688" s="2">
        <v>42481</v>
      </c>
      <c r="BE2688" s="1">
        <v>-0.14299999999999999</v>
      </c>
      <c r="BG2688" s="2">
        <v>42633</v>
      </c>
      <c r="BH2688" s="1">
        <v>1.69</v>
      </c>
      <c r="BJ2688" s="2">
        <v>42633</v>
      </c>
      <c r="BK2688" s="1">
        <v>1.2</v>
      </c>
      <c r="BM2688" s="2">
        <v>42486</v>
      </c>
      <c r="BN2688" s="1">
        <v>8.3000000000000004E-2</v>
      </c>
    </row>
    <row r="2689" spans="2:66">
      <c r="B2689" s="2">
        <v>43031</v>
      </c>
      <c r="C2689" s="1">
        <v>1.38</v>
      </c>
      <c r="E2689" s="2">
        <v>42494</v>
      </c>
      <c r="F2689" s="1">
        <v>1.468</v>
      </c>
      <c r="H2689" s="2">
        <v>42516</v>
      </c>
      <c r="I2689" s="1">
        <v>1.4670000000000001</v>
      </c>
      <c r="K2689" s="2">
        <v>42514</v>
      </c>
      <c r="L2689" s="1">
        <v>1.7669999999999999</v>
      </c>
      <c r="N2689" s="2">
        <v>42522</v>
      </c>
      <c r="O2689" s="1">
        <v>1.5249999999999999</v>
      </c>
      <c r="Q2689" s="2">
        <v>42531</v>
      </c>
      <c r="R2689" s="1">
        <v>1.45</v>
      </c>
      <c r="T2689" s="2">
        <v>42537</v>
      </c>
      <c r="U2689" s="1">
        <v>1.288</v>
      </c>
      <c r="W2689" s="2">
        <v>42536</v>
      </c>
      <c r="X2689" s="1">
        <v>1.2925</v>
      </c>
      <c r="Z2689" s="2">
        <v>42523</v>
      </c>
      <c r="AA2689" s="1">
        <v>1.4025000000000001</v>
      </c>
      <c r="AC2689" s="2">
        <v>42524</v>
      </c>
      <c r="AD2689" s="1">
        <v>1.42</v>
      </c>
      <c r="AF2689" s="2">
        <v>42963</v>
      </c>
      <c r="AG2689" s="1">
        <v>1.31667</v>
      </c>
      <c r="AI2689" s="2">
        <v>42487</v>
      </c>
      <c r="AJ2689" s="1">
        <v>2.2113</v>
      </c>
      <c r="AL2689" s="2">
        <v>42488</v>
      </c>
      <c r="AM2689" s="1">
        <v>1.6835</v>
      </c>
      <c r="AO2689" s="2">
        <v>42486</v>
      </c>
      <c r="AP2689" s="1">
        <v>0.95950000000000002</v>
      </c>
      <c r="AR2689" s="2">
        <v>42479</v>
      </c>
      <c r="AS2689" s="1">
        <v>0.76100000000000001</v>
      </c>
      <c r="AU2689" s="2">
        <v>42487</v>
      </c>
      <c r="AV2689" s="1">
        <v>1.228</v>
      </c>
      <c r="AX2689" s="2">
        <v>42485</v>
      </c>
      <c r="AY2689" s="1">
        <v>1.1580999999999999</v>
      </c>
      <c r="BA2689" s="116">
        <v>42486</v>
      </c>
      <c r="BB2689" s="1">
        <v>0.68600000000000005</v>
      </c>
      <c r="BD2689" s="2">
        <v>42482</v>
      </c>
      <c r="BE2689" s="1">
        <v>-0.155</v>
      </c>
      <c r="BG2689" s="2">
        <v>42634</v>
      </c>
      <c r="BH2689" s="1">
        <v>1.6600000000000001</v>
      </c>
      <c r="BJ2689" s="2">
        <v>42634</v>
      </c>
      <c r="BK2689" s="1">
        <v>1.2</v>
      </c>
      <c r="BM2689" s="2">
        <v>42487</v>
      </c>
      <c r="BN2689" s="1">
        <v>6.3899999999999998E-2</v>
      </c>
    </row>
    <row r="2690" spans="2:66">
      <c r="B2690" s="2">
        <v>43032</v>
      </c>
      <c r="C2690" s="1">
        <v>1.38</v>
      </c>
      <c r="E2690" s="2">
        <v>42499</v>
      </c>
      <c r="F2690" s="1">
        <v>1.448</v>
      </c>
      <c r="H2690" s="2">
        <v>42517</v>
      </c>
      <c r="I2690" s="1">
        <v>1.4650000000000001</v>
      </c>
      <c r="K2690" s="2">
        <v>42515</v>
      </c>
      <c r="L2690" s="1">
        <v>1.7869999999999999</v>
      </c>
      <c r="N2690" s="2">
        <v>42523</v>
      </c>
      <c r="O2690" s="1">
        <v>1.53</v>
      </c>
      <c r="Q2690" s="2">
        <v>42534</v>
      </c>
      <c r="R2690" s="1">
        <v>1.4224999999999999</v>
      </c>
      <c r="T2690" s="2">
        <v>42538</v>
      </c>
      <c r="U2690" s="1">
        <v>1.3125</v>
      </c>
      <c r="W2690" s="2">
        <v>42537</v>
      </c>
      <c r="X2690" s="1">
        <v>1.268</v>
      </c>
      <c r="Z2690" s="2">
        <v>42524</v>
      </c>
      <c r="AA2690" s="1">
        <v>1.3803000000000001</v>
      </c>
      <c r="AC2690" s="2">
        <v>42528</v>
      </c>
      <c r="AD2690" s="1">
        <v>1.4</v>
      </c>
      <c r="AF2690" s="2">
        <v>42964</v>
      </c>
      <c r="AG2690" s="1">
        <v>1.3163899999999999</v>
      </c>
      <c r="AI2690" s="2">
        <v>42488</v>
      </c>
      <c r="AJ2690" s="1">
        <v>2.1884999999999999</v>
      </c>
      <c r="AL2690" s="2">
        <v>42489</v>
      </c>
      <c r="AM2690" s="1">
        <v>1.6975</v>
      </c>
      <c r="AO2690" s="2">
        <v>42487</v>
      </c>
      <c r="AP2690" s="1">
        <v>0.92649999999999999</v>
      </c>
      <c r="AR2690" s="2">
        <v>42480</v>
      </c>
      <c r="AS2690" s="1">
        <v>0.78480000000000005</v>
      </c>
      <c r="AU2690" s="2">
        <v>42488</v>
      </c>
      <c r="AV2690" s="1">
        <v>1.214</v>
      </c>
      <c r="AX2690" s="2">
        <v>42486</v>
      </c>
      <c r="AY2690" s="1">
        <v>1.204</v>
      </c>
      <c r="BA2690" s="116">
        <v>42487</v>
      </c>
      <c r="BB2690" s="1">
        <v>0.64500000000000002</v>
      </c>
      <c r="BD2690" s="2">
        <v>42485</v>
      </c>
      <c r="BE2690" s="1">
        <v>-0.15</v>
      </c>
      <c r="BG2690" s="2">
        <v>42635</v>
      </c>
      <c r="BH2690" s="1">
        <v>1.63</v>
      </c>
      <c r="BJ2690" s="2">
        <v>42635</v>
      </c>
      <c r="BK2690" s="1">
        <v>1.18</v>
      </c>
      <c r="BM2690" s="2">
        <v>42488</v>
      </c>
      <c r="BN2690" s="1">
        <v>4.7500000000000001E-2</v>
      </c>
    </row>
    <row r="2691" spans="2:66">
      <c r="B2691" s="2">
        <v>43033</v>
      </c>
      <c r="C2691" s="1">
        <v>1.38</v>
      </c>
      <c r="E2691" s="2">
        <v>42500</v>
      </c>
      <c r="F2691" s="1">
        <v>1.4450000000000001</v>
      </c>
      <c r="H2691" s="2">
        <v>42520</v>
      </c>
      <c r="I2691" s="1">
        <v>1.5</v>
      </c>
      <c r="K2691" s="2">
        <v>42516</v>
      </c>
      <c r="L2691" s="1">
        <v>1.79</v>
      </c>
      <c r="N2691" s="2">
        <v>42524</v>
      </c>
      <c r="O2691" s="1">
        <v>1.512</v>
      </c>
      <c r="Q2691" s="2">
        <v>42535</v>
      </c>
      <c r="R2691" s="1">
        <v>1.45</v>
      </c>
      <c r="T2691" s="2">
        <v>42541</v>
      </c>
      <c r="U2691" s="1">
        <v>1.345</v>
      </c>
      <c r="W2691" s="2">
        <v>42538</v>
      </c>
      <c r="X2691" s="1">
        <v>1.2875000000000001</v>
      </c>
      <c r="Z2691" s="2">
        <v>42528</v>
      </c>
      <c r="AA2691" s="1">
        <v>1.3625</v>
      </c>
      <c r="AC2691" s="2">
        <v>42529</v>
      </c>
      <c r="AD2691" s="1">
        <v>1.3875</v>
      </c>
      <c r="AF2691" s="2">
        <v>42965</v>
      </c>
      <c r="AG2691" s="1">
        <v>1.3147199999999999</v>
      </c>
      <c r="AI2691" s="2">
        <v>42489</v>
      </c>
      <c r="AJ2691" s="1">
        <v>2.1909999999999998</v>
      </c>
      <c r="AL2691" s="2">
        <v>42492</v>
      </c>
      <c r="AM2691" s="1">
        <v>1.738</v>
      </c>
      <c r="AO2691" s="2">
        <v>42488</v>
      </c>
      <c r="AP2691" s="1">
        <v>0.90649999999999997</v>
      </c>
      <c r="AR2691" s="2">
        <v>42481</v>
      </c>
      <c r="AS2691" s="1">
        <v>0.78900000000000003</v>
      </c>
      <c r="AU2691" s="2">
        <v>42489</v>
      </c>
      <c r="AV2691" s="1">
        <v>1.2349999999999999</v>
      </c>
      <c r="AX2691" s="2">
        <v>42487</v>
      </c>
      <c r="AY2691" s="1">
        <v>1.177</v>
      </c>
      <c r="BA2691" s="116">
        <v>42488</v>
      </c>
      <c r="BB2691" s="1">
        <v>0.63</v>
      </c>
      <c r="BD2691" s="2">
        <v>42486</v>
      </c>
      <c r="BE2691" s="1">
        <v>-0.14599999999999999</v>
      </c>
      <c r="BG2691" s="2">
        <v>42636</v>
      </c>
      <c r="BH2691" s="1">
        <v>1.62</v>
      </c>
      <c r="BJ2691" s="2">
        <v>42636</v>
      </c>
      <c r="BK2691" s="1">
        <v>1.1599999999999999</v>
      </c>
      <c r="BM2691" s="2">
        <v>42489</v>
      </c>
      <c r="BN2691" s="1">
        <v>7.2999999999999995E-2</v>
      </c>
    </row>
    <row r="2692" spans="2:66">
      <c r="B2692" s="2">
        <v>43034</v>
      </c>
      <c r="C2692" s="1">
        <v>1.38</v>
      </c>
      <c r="E2692" s="2">
        <v>42501</v>
      </c>
      <c r="F2692" s="1">
        <v>1.446</v>
      </c>
      <c r="H2692" s="2">
        <v>42521</v>
      </c>
      <c r="I2692" s="1">
        <v>1.4950000000000001</v>
      </c>
      <c r="K2692" s="2">
        <v>42517</v>
      </c>
      <c r="L2692" s="1">
        <v>1.7749999999999999</v>
      </c>
      <c r="N2692" s="2">
        <v>42528</v>
      </c>
      <c r="O2692" s="1">
        <v>1.492</v>
      </c>
      <c r="Q2692" s="2">
        <v>42536</v>
      </c>
      <c r="R2692" s="1">
        <v>1.4375</v>
      </c>
      <c r="T2692" s="2">
        <v>42542</v>
      </c>
      <c r="U2692" s="1">
        <v>1.325</v>
      </c>
      <c r="W2692" s="2">
        <v>42541</v>
      </c>
      <c r="X2692" s="1">
        <v>1.31</v>
      </c>
      <c r="Z2692" s="2">
        <v>42529</v>
      </c>
      <c r="AA2692" s="1">
        <v>1.3474999999999999</v>
      </c>
      <c r="AC2692" s="2">
        <v>42530</v>
      </c>
      <c r="AD2692" s="1">
        <v>1.32</v>
      </c>
      <c r="AF2692" s="2">
        <v>42968</v>
      </c>
      <c r="AG2692" s="1">
        <v>1.3144400000000001</v>
      </c>
      <c r="AI2692" s="2">
        <v>42492</v>
      </c>
      <c r="AJ2692" s="1">
        <v>2.238</v>
      </c>
      <c r="AL2692" s="2">
        <v>42493</v>
      </c>
      <c r="AM2692" s="1">
        <v>1.661</v>
      </c>
      <c r="AO2692" s="2">
        <v>42489</v>
      </c>
      <c r="AP2692" s="1">
        <v>0.90749999999999997</v>
      </c>
      <c r="AR2692" s="2">
        <v>42482</v>
      </c>
      <c r="AS2692" s="1">
        <v>0.79500000000000004</v>
      </c>
      <c r="AU2692" s="2">
        <v>42492</v>
      </c>
      <c r="AV2692" s="1">
        <v>1.2190000000000001</v>
      </c>
      <c r="AX2692" s="2">
        <v>42488</v>
      </c>
      <c r="AY2692" s="1">
        <v>1.177</v>
      </c>
      <c r="BA2692" s="116">
        <v>42489</v>
      </c>
      <c r="BB2692" s="1">
        <v>0.66</v>
      </c>
      <c r="BD2692" s="2">
        <v>42487</v>
      </c>
      <c r="BE2692" s="1">
        <v>-0.14899999999999999</v>
      </c>
      <c r="BG2692" s="2">
        <v>42639</v>
      </c>
      <c r="BH2692" s="1">
        <v>1.5899999999999999</v>
      </c>
      <c r="BJ2692" s="2">
        <v>42639</v>
      </c>
      <c r="BK2692" s="1">
        <v>1.1299999999999999</v>
      </c>
      <c r="BM2692" s="2">
        <v>42492</v>
      </c>
      <c r="BN2692" s="1">
        <v>7.9399999999999998E-2</v>
      </c>
    </row>
    <row r="2693" spans="2:66">
      <c r="B2693" s="2">
        <v>43035</v>
      </c>
      <c r="C2693" s="1">
        <v>1.4</v>
      </c>
      <c r="E2693" s="2">
        <v>42502</v>
      </c>
      <c r="F2693" s="1">
        <v>1.446</v>
      </c>
      <c r="H2693" s="2">
        <v>42522</v>
      </c>
      <c r="I2693" s="1">
        <v>1.4350000000000001</v>
      </c>
      <c r="K2693" s="2">
        <v>42520</v>
      </c>
      <c r="L2693" s="1">
        <v>1.8120000000000001</v>
      </c>
      <c r="N2693" s="2">
        <v>42529</v>
      </c>
      <c r="O2693" s="1">
        <v>1.4650000000000001</v>
      </c>
      <c r="Q2693" s="2">
        <v>42537</v>
      </c>
      <c r="R2693" s="1">
        <v>1.3875</v>
      </c>
      <c r="T2693" s="2">
        <v>42543</v>
      </c>
      <c r="U2693" s="1">
        <v>1.3374999999999999</v>
      </c>
      <c r="W2693" s="2">
        <v>42542</v>
      </c>
      <c r="X2693" s="1">
        <v>1.2949999999999999</v>
      </c>
      <c r="Z2693" s="2">
        <v>42530</v>
      </c>
      <c r="AA2693" s="1">
        <v>1.3</v>
      </c>
      <c r="AC2693" s="2">
        <v>42531</v>
      </c>
      <c r="AD2693" s="1">
        <v>1.3149999999999999</v>
      </c>
      <c r="AF2693" s="2">
        <v>42969</v>
      </c>
      <c r="AG2693" s="1">
        <v>1.3172200000000001</v>
      </c>
      <c r="AI2693" s="2">
        <v>42493</v>
      </c>
      <c r="AJ2693" s="1">
        <v>2.1680000000000001</v>
      </c>
      <c r="AL2693" s="2">
        <v>42494</v>
      </c>
      <c r="AM2693" s="1">
        <v>1.6280000000000001</v>
      </c>
      <c r="AO2693" s="2">
        <v>42492</v>
      </c>
      <c r="AP2693" s="1">
        <v>0.92149999999999999</v>
      </c>
      <c r="AR2693" s="2">
        <v>42485</v>
      </c>
      <c r="AS2693" s="1">
        <v>0.80049999999999999</v>
      </c>
      <c r="AU2693" s="2">
        <v>42493</v>
      </c>
      <c r="AV2693" s="1">
        <v>1.145</v>
      </c>
      <c r="AX2693" s="2">
        <v>42489</v>
      </c>
      <c r="AY2693" s="1">
        <v>1.1910000000000001</v>
      </c>
      <c r="BA2693" s="116">
        <v>42492</v>
      </c>
      <c r="BB2693" s="1">
        <v>0.65600000000000003</v>
      </c>
      <c r="BD2693" s="2">
        <v>42488</v>
      </c>
      <c r="BE2693" s="1">
        <v>-0.14799999999999999</v>
      </c>
      <c r="BG2693" s="2">
        <v>42640</v>
      </c>
      <c r="BH2693" s="1">
        <v>1.56</v>
      </c>
      <c r="BJ2693" s="2">
        <v>42640</v>
      </c>
      <c r="BK2693" s="1">
        <v>1.1200000000000001</v>
      </c>
      <c r="BM2693" s="2">
        <v>42493</v>
      </c>
      <c r="BN2693" s="1">
        <v>3.5200000000000002E-2</v>
      </c>
    </row>
    <row r="2694" spans="2:66">
      <c r="B2694" s="2">
        <v>43038</v>
      </c>
      <c r="C2694" s="1">
        <v>1.4</v>
      </c>
      <c r="E2694" s="2">
        <v>42503</v>
      </c>
      <c r="F2694" s="1">
        <v>1.458</v>
      </c>
      <c r="H2694" s="2">
        <v>42523</v>
      </c>
      <c r="I2694" s="1">
        <v>1.44</v>
      </c>
      <c r="K2694" s="2">
        <v>42521</v>
      </c>
      <c r="L2694" s="1">
        <v>1.81</v>
      </c>
      <c r="N2694" s="2">
        <v>42530</v>
      </c>
      <c r="O2694" s="1">
        <v>1.42</v>
      </c>
      <c r="Q2694" s="2">
        <v>42538</v>
      </c>
      <c r="R2694" s="1">
        <v>1.41</v>
      </c>
      <c r="T2694" s="2">
        <v>42544</v>
      </c>
      <c r="U2694" s="1">
        <v>1.32</v>
      </c>
      <c r="W2694" s="2">
        <v>42543</v>
      </c>
      <c r="X2694" s="1">
        <v>1.3025</v>
      </c>
      <c r="Z2694" s="2">
        <v>42531</v>
      </c>
      <c r="AA2694" s="1">
        <v>1.2949999999999999</v>
      </c>
      <c r="AC2694" s="2">
        <v>42534</v>
      </c>
      <c r="AD2694" s="1">
        <v>1.3049999999999999</v>
      </c>
      <c r="AF2694" s="2">
        <v>42970</v>
      </c>
      <c r="AG2694" s="1">
        <v>1.3172200000000001</v>
      </c>
      <c r="AI2694" s="2">
        <v>42494</v>
      </c>
      <c r="AJ2694" s="1">
        <v>2.1324999999999998</v>
      </c>
      <c r="AL2694" s="2">
        <v>42495</v>
      </c>
      <c r="AM2694" s="1">
        <v>1.5840000000000001</v>
      </c>
      <c r="AO2694" s="2">
        <v>42493</v>
      </c>
      <c r="AP2694" s="1">
        <v>0.88649999999999995</v>
      </c>
      <c r="AR2694" s="2">
        <v>42486</v>
      </c>
      <c r="AS2694" s="1">
        <v>0.80049999999999999</v>
      </c>
      <c r="AU2694" s="2">
        <v>42494</v>
      </c>
      <c r="AV2694" s="1">
        <v>1.1484000000000001</v>
      </c>
      <c r="AX2694" s="2">
        <v>42492</v>
      </c>
      <c r="AY2694" s="1">
        <v>1.1718</v>
      </c>
      <c r="BA2694" s="116">
        <v>42493</v>
      </c>
      <c r="BB2694" s="1">
        <v>0.58899999999999997</v>
      </c>
      <c r="BD2694" s="2">
        <v>42489</v>
      </c>
      <c r="BE2694" s="1">
        <v>-0.13400000000000001</v>
      </c>
      <c r="BG2694" s="2">
        <v>42641</v>
      </c>
      <c r="BH2694" s="1">
        <v>1.5699999999999998</v>
      </c>
      <c r="BJ2694" s="2">
        <v>42641</v>
      </c>
      <c r="BK2694" s="1">
        <v>1.1299999999999999</v>
      </c>
      <c r="BM2694" s="2">
        <v>42494</v>
      </c>
      <c r="BN2694" s="1">
        <v>3.6799999999999999E-2</v>
      </c>
    </row>
    <row r="2695" spans="2:66">
      <c r="B2695" s="2">
        <v>43039</v>
      </c>
      <c r="C2695" s="1">
        <v>1.4</v>
      </c>
      <c r="E2695" s="2">
        <v>42506</v>
      </c>
      <c r="F2695" s="1">
        <v>1.46</v>
      </c>
      <c r="H2695" s="2">
        <v>42524</v>
      </c>
      <c r="I2695" s="1">
        <v>1.42</v>
      </c>
      <c r="K2695" s="2">
        <v>42522</v>
      </c>
      <c r="L2695" s="1">
        <v>1.7549999999999999</v>
      </c>
      <c r="N2695" s="2">
        <v>42531</v>
      </c>
      <c r="O2695" s="1">
        <v>1.42</v>
      </c>
      <c r="Q2695" s="2">
        <v>42541</v>
      </c>
      <c r="R2695" s="1">
        <v>1.4450000000000001</v>
      </c>
      <c r="T2695" s="2">
        <v>42545</v>
      </c>
      <c r="U2695" s="1">
        <v>1.228</v>
      </c>
      <c r="W2695" s="2">
        <v>42544</v>
      </c>
      <c r="X2695" s="1">
        <v>1.2849999999999999</v>
      </c>
      <c r="Z2695" s="2">
        <v>42534</v>
      </c>
      <c r="AA2695" s="1">
        <v>1.28</v>
      </c>
      <c r="AC2695" s="2">
        <v>42535</v>
      </c>
      <c r="AD2695" s="1">
        <v>1.3225</v>
      </c>
      <c r="AF2695" s="2">
        <v>42971</v>
      </c>
      <c r="AG2695" s="1">
        <v>1.3172200000000001</v>
      </c>
      <c r="AI2695" s="2">
        <v>42495</v>
      </c>
      <c r="AJ2695" s="1">
        <v>2.0954999999999999</v>
      </c>
      <c r="AL2695" s="2">
        <v>42496</v>
      </c>
      <c r="AM2695" s="1">
        <v>1.6114999999999999</v>
      </c>
      <c r="AO2695" s="2">
        <v>42494</v>
      </c>
      <c r="AP2695" s="1">
        <v>0.871</v>
      </c>
      <c r="AR2695" s="2">
        <v>42487</v>
      </c>
      <c r="AS2695" s="1">
        <v>0.78249999999999997</v>
      </c>
      <c r="AU2695" s="2">
        <v>42495</v>
      </c>
      <c r="AV2695" s="1">
        <v>1.0920000000000001</v>
      </c>
      <c r="AX2695" s="2">
        <v>42493</v>
      </c>
      <c r="AY2695" s="1">
        <v>1.099</v>
      </c>
      <c r="BA2695" s="116">
        <v>42494</v>
      </c>
      <c r="BB2695" s="1">
        <v>0.59199999999999997</v>
      </c>
      <c r="BD2695" s="2">
        <v>42492</v>
      </c>
      <c r="BE2695" s="1">
        <v>-0.123</v>
      </c>
      <c r="BG2695" s="2">
        <v>42642</v>
      </c>
      <c r="BH2695" s="1">
        <v>1.56</v>
      </c>
      <c r="BJ2695" s="2">
        <v>42642</v>
      </c>
      <c r="BK2695" s="1">
        <v>1.1200000000000001</v>
      </c>
      <c r="BM2695" s="2">
        <v>42495</v>
      </c>
      <c r="BN2695" s="1">
        <v>6.4000000000000003E-3</v>
      </c>
    </row>
    <row r="2696" spans="2:66">
      <c r="B2696" s="2">
        <v>43040</v>
      </c>
      <c r="C2696" s="1">
        <v>1.4</v>
      </c>
      <c r="E2696" s="2">
        <v>42507</v>
      </c>
      <c r="F2696" s="1">
        <v>1.466</v>
      </c>
      <c r="H2696" s="2">
        <v>42528</v>
      </c>
      <c r="I2696" s="1">
        <v>1.4020000000000001</v>
      </c>
      <c r="K2696" s="2">
        <v>42523</v>
      </c>
      <c r="L2696" s="1">
        <v>1.762</v>
      </c>
      <c r="N2696" s="2">
        <v>42534</v>
      </c>
      <c r="O2696" s="1">
        <v>1.391</v>
      </c>
      <c r="Q2696" s="2">
        <v>42542</v>
      </c>
      <c r="R2696" s="1">
        <v>1.4279999999999999</v>
      </c>
      <c r="T2696" s="2">
        <v>42548</v>
      </c>
      <c r="U2696" s="1">
        <v>1.1950000000000001</v>
      </c>
      <c r="W2696" s="2">
        <v>42545</v>
      </c>
      <c r="X2696" s="1">
        <v>1.2050000000000001</v>
      </c>
      <c r="Z2696" s="2">
        <v>42535</v>
      </c>
      <c r="AA2696" s="1">
        <v>1.3025</v>
      </c>
      <c r="AC2696" s="2">
        <v>42536</v>
      </c>
      <c r="AD2696" s="1">
        <v>1.3225</v>
      </c>
      <c r="AF2696" s="2">
        <v>42972</v>
      </c>
      <c r="AG2696" s="1">
        <v>1.31778</v>
      </c>
      <c r="AI2696" s="2">
        <v>42496</v>
      </c>
      <c r="AJ2696" s="1">
        <v>2.1185</v>
      </c>
      <c r="AL2696" s="2">
        <v>42499</v>
      </c>
      <c r="AM2696" s="1">
        <v>1.5735000000000001</v>
      </c>
      <c r="AO2696" s="2">
        <v>42495</v>
      </c>
      <c r="AP2696" s="1">
        <v>0.8488</v>
      </c>
      <c r="AR2696" s="2">
        <v>42488</v>
      </c>
      <c r="AS2696" s="1">
        <v>0.77200000000000002</v>
      </c>
      <c r="AU2696" s="2">
        <v>42496</v>
      </c>
      <c r="AV2696" s="1">
        <v>1.103</v>
      </c>
      <c r="AX2696" s="2">
        <v>42494</v>
      </c>
      <c r="AY2696" s="1">
        <v>1.1060000000000001</v>
      </c>
      <c r="BA2696" s="116">
        <v>42495</v>
      </c>
      <c r="BB2696" s="1">
        <v>0.54400000000000004</v>
      </c>
      <c r="BD2696" s="2">
        <v>42493</v>
      </c>
      <c r="BE2696" s="1">
        <v>-0.14199999999999999</v>
      </c>
      <c r="BG2696" s="2">
        <v>42643</v>
      </c>
      <c r="BH2696" s="1">
        <v>1.6</v>
      </c>
      <c r="BJ2696" s="2">
        <v>42643</v>
      </c>
      <c r="BK2696" s="1">
        <v>1.1400000000000001</v>
      </c>
      <c r="BM2696" s="2">
        <v>42496</v>
      </c>
      <c r="BN2696" s="1">
        <v>2.1000000000000001E-2</v>
      </c>
    </row>
    <row r="2697" spans="2:66">
      <c r="B2697" s="2">
        <v>43041</v>
      </c>
      <c r="C2697" s="1">
        <v>1.4</v>
      </c>
      <c r="E2697" s="2">
        <v>42508</v>
      </c>
      <c r="F2697" s="1">
        <v>1.474</v>
      </c>
      <c r="H2697" s="2">
        <v>42529</v>
      </c>
      <c r="I2697" s="1">
        <v>1.375</v>
      </c>
      <c r="K2697" s="2">
        <v>42524</v>
      </c>
      <c r="L2697" s="1">
        <v>1.7370000000000001</v>
      </c>
      <c r="N2697" s="2">
        <v>42535</v>
      </c>
      <c r="O2697" s="1">
        <v>1.415</v>
      </c>
      <c r="Q2697" s="2">
        <v>42543</v>
      </c>
      <c r="R2697" s="1">
        <v>1.4450000000000001</v>
      </c>
      <c r="T2697" s="2">
        <v>42549</v>
      </c>
      <c r="U2697" s="1">
        <v>1.208</v>
      </c>
      <c r="W2697" s="2">
        <v>42548</v>
      </c>
      <c r="X2697" s="1">
        <v>1.18</v>
      </c>
      <c r="Z2697" s="2">
        <v>42536</v>
      </c>
      <c r="AA2697" s="1">
        <v>1.2925</v>
      </c>
      <c r="AC2697" s="2">
        <v>42537</v>
      </c>
      <c r="AD2697" s="1">
        <v>1.3075000000000001</v>
      </c>
      <c r="AF2697" s="2">
        <v>42976</v>
      </c>
      <c r="AG2697" s="1">
        <v>1.31694</v>
      </c>
      <c r="AI2697" s="2">
        <v>42499</v>
      </c>
      <c r="AJ2697" s="1">
        <v>2.0924999999999998</v>
      </c>
      <c r="AL2697" s="2">
        <v>42500</v>
      </c>
      <c r="AM2697" s="1">
        <v>1.5859999999999999</v>
      </c>
      <c r="AO2697" s="2">
        <v>42496</v>
      </c>
      <c r="AP2697" s="1">
        <v>0.86299999999999999</v>
      </c>
      <c r="AR2697" s="2">
        <v>42489</v>
      </c>
      <c r="AS2697" s="1">
        <v>0.77280000000000004</v>
      </c>
      <c r="AU2697" s="2">
        <v>42499</v>
      </c>
      <c r="AV2697" s="1">
        <v>1.0660000000000001</v>
      </c>
      <c r="AX2697" s="2">
        <v>42495</v>
      </c>
      <c r="AY2697" s="1">
        <v>1.052</v>
      </c>
      <c r="BA2697" s="116">
        <v>42496</v>
      </c>
      <c r="BB2697" s="1">
        <v>0.55820000000000003</v>
      </c>
      <c r="BD2697" s="2">
        <v>42494</v>
      </c>
      <c r="BE2697" s="1">
        <v>-0.14599999999999999</v>
      </c>
      <c r="BG2697" s="2">
        <v>42646</v>
      </c>
      <c r="BH2697" s="1">
        <v>1.63</v>
      </c>
      <c r="BJ2697" s="2">
        <v>42646</v>
      </c>
      <c r="BK2697" s="1">
        <v>1.18</v>
      </c>
      <c r="BM2697" s="2">
        <v>42499</v>
      </c>
      <c r="BN2697" s="1">
        <v>-4.0000000000000001E-3</v>
      </c>
    </row>
    <row r="2698" spans="2:66">
      <c r="B2698" s="2">
        <v>43042</v>
      </c>
      <c r="C2698" s="1">
        <v>1.4</v>
      </c>
      <c r="E2698" s="2">
        <v>42509</v>
      </c>
      <c r="F2698" s="1">
        <v>1.4790000000000001</v>
      </c>
      <c r="H2698" s="2">
        <v>42530</v>
      </c>
      <c r="I2698" s="1">
        <v>1.3420000000000001</v>
      </c>
      <c r="K2698" s="2">
        <v>42528</v>
      </c>
      <c r="L2698" s="1">
        <v>1.7149999999999999</v>
      </c>
      <c r="N2698" s="2">
        <v>42536</v>
      </c>
      <c r="O2698" s="1">
        <v>1.41</v>
      </c>
      <c r="Q2698" s="2">
        <v>42544</v>
      </c>
      <c r="R2698" s="1">
        <v>1.4325000000000001</v>
      </c>
      <c r="T2698" s="2">
        <v>42550</v>
      </c>
      <c r="U2698" s="1">
        <v>1.2</v>
      </c>
      <c r="W2698" s="2">
        <v>42549</v>
      </c>
      <c r="X2698" s="1">
        <v>1.19</v>
      </c>
      <c r="Z2698" s="2">
        <v>42537</v>
      </c>
      <c r="AA2698" s="1">
        <v>1.268</v>
      </c>
      <c r="AC2698" s="2">
        <v>42538</v>
      </c>
      <c r="AD2698" s="1">
        <v>1.3174999999999999</v>
      </c>
      <c r="AF2698" s="2">
        <v>42977</v>
      </c>
      <c r="AG2698" s="1">
        <v>1.3161100000000001</v>
      </c>
      <c r="AI2698" s="2">
        <v>42500</v>
      </c>
      <c r="AJ2698" s="1">
        <v>2.1015000000000001</v>
      </c>
      <c r="AL2698" s="2">
        <v>42501</v>
      </c>
      <c r="AM2698" s="1">
        <v>1.5629999999999999</v>
      </c>
      <c r="AO2698" s="2">
        <v>42499</v>
      </c>
      <c r="AP2698" s="1">
        <v>0.83499999999999996</v>
      </c>
      <c r="AR2698" s="2">
        <v>42492</v>
      </c>
      <c r="AS2698" s="1">
        <v>0.77700000000000002</v>
      </c>
      <c r="AU2698" s="2">
        <v>42500</v>
      </c>
      <c r="AV2698" s="1">
        <v>1.0609999999999999</v>
      </c>
      <c r="AX2698" s="2">
        <v>42496</v>
      </c>
      <c r="AY2698" s="1">
        <v>1.0640000000000001</v>
      </c>
      <c r="BA2698" s="116">
        <v>42499</v>
      </c>
      <c r="BB2698" s="1">
        <v>0.52200000000000002</v>
      </c>
      <c r="BD2698" s="2">
        <v>42495</v>
      </c>
      <c r="BE2698" s="1">
        <v>-0.158</v>
      </c>
      <c r="BG2698" s="2">
        <v>42647</v>
      </c>
      <c r="BH2698" s="1">
        <v>1.69</v>
      </c>
      <c r="BJ2698" s="2">
        <v>42647</v>
      </c>
      <c r="BK2698" s="1">
        <v>1.22</v>
      </c>
      <c r="BM2698" s="2">
        <v>42500</v>
      </c>
      <c r="BN2698" s="1">
        <v>-8.5000000000000006E-3</v>
      </c>
    </row>
    <row r="2699" spans="2:66">
      <c r="B2699" s="2">
        <v>43045</v>
      </c>
      <c r="C2699" s="1">
        <v>1.4</v>
      </c>
      <c r="E2699" s="2">
        <v>42510</v>
      </c>
      <c r="F2699" s="1">
        <v>1.4750000000000001</v>
      </c>
      <c r="H2699" s="2">
        <v>42531</v>
      </c>
      <c r="I2699" s="1">
        <v>1.3220000000000001</v>
      </c>
      <c r="K2699" s="2">
        <v>42529</v>
      </c>
      <c r="L2699" s="1">
        <v>1.6949999999999998</v>
      </c>
      <c r="N2699" s="2">
        <v>42537</v>
      </c>
      <c r="O2699" s="1">
        <v>1.3820000000000001</v>
      </c>
      <c r="Q2699" s="2">
        <v>42545</v>
      </c>
      <c r="R2699" s="1">
        <v>1.3174999999999999</v>
      </c>
      <c r="T2699" s="2">
        <v>42551</v>
      </c>
      <c r="U2699" s="1">
        <v>1.2150000000000001</v>
      </c>
      <c r="W2699" s="2">
        <v>42550</v>
      </c>
      <c r="X2699" s="1">
        <v>1.1850000000000001</v>
      </c>
      <c r="Z2699" s="2">
        <v>42538</v>
      </c>
      <c r="AA2699" s="1">
        <v>1.29</v>
      </c>
      <c r="AC2699" s="2">
        <v>42541</v>
      </c>
      <c r="AD2699" s="1">
        <v>1.33</v>
      </c>
      <c r="AF2699" s="2">
        <v>42978</v>
      </c>
      <c r="AG2699" s="1">
        <v>1.31778</v>
      </c>
      <c r="AI2699" s="2">
        <v>42501</v>
      </c>
      <c r="AJ2699" s="1">
        <v>2.0724999999999998</v>
      </c>
      <c r="AL2699" s="2">
        <v>42502</v>
      </c>
      <c r="AM2699" s="1">
        <v>1.5954999999999999</v>
      </c>
      <c r="AO2699" s="2">
        <v>42500</v>
      </c>
      <c r="AP2699" s="1">
        <v>0.85099999999999998</v>
      </c>
      <c r="AR2699" s="2">
        <v>42493</v>
      </c>
      <c r="AS2699" s="1">
        <v>0.75800000000000001</v>
      </c>
      <c r="AU2699" s="2">
        <v>42501</v>
      </c>
      <c r="AV2699" s="1">
        <v>1.0669999999999999</v>
      </c>
      <c r="AX2699" s="2">
        <v>42499</v>
      </c>
      <c r="AY2699" s="1">
        <v>1.026</v>
      </c>
      <c r="BA2699" s="116">
        <v>42500</v>
      </c>
      <c r="BB2699" s="1">
        <v>0.51500000000000001</v>
      </c>
      <c r="BD2699" s="2">
        <v>42496</v>
      </c>
      <c r="BE2699" s="1">
        <v>-0.153</v>
      </c>
      <c r="BG2699" s="2">
        <v>42648</v>
      </c>
      <c r="BH2699" s="1">
        <v>1.72</v>
      </c>
      <c r="BJ2699" s="2">
        <v>42648</v>
      </c>
      <c r="BK2699" s="1">
        <v>1.26</v>
      </c>
      <c r="BM2699" s="2">
        <v>42501</v>
      </c>
      <c r="BN2699" s="1">
        <v>-7.4000000000000003E-3</v>
      </c>
    </row>
    <row r="2700" spans="2:66">
      <c r="B2700" s="2">
        <v>43046</v>
      </c>
      <c r="C2700" s="1">
        <v>1.4</v>
      </c>
      <c r="E2700" s="2">
        <v>42513</v>
      </c>
      <c r="F2700" s="1">
        <v>1.4750000000000001</v>
      </c>
      <c r="H2700" s="2">
        <v>42534</v>
      </c>
      <c r="I2700" s="1">
        <v>1.31</v>
      </c>
      <c r="K2700" s="2">
        <v>42530</v>
      </c>
      <c r="L2700" s="1">
        <v>1.6520000000000001</v>
      </c>
      <c r="N2700" s="2">
        <v>42538</v>
      </c>
      <c r="O2700" s="1">
        <v>1.4</v>
      </c>
      <c r="Q2700" s="2">
        <v>42548</v>
      </c>
      <c r="R2700" s="1">
        <v>1.2875000000000001</v>
      </c>
      <c r="T2700" s="2">
        <v>42552</v>
      </c>
      <c r="U2700" s="1">
        <v>1.1679999999999999</v>
      </c>
      <c r="W2700" s="2">
        <v>42551</v>
      </c>
      <c r="X2700" s="1">
        <v>1.1950000000000001</v>
      </c>
      <c r="Z2700" s="2">
        <v>42541</v>
      </c>
      <c r="AA2700" s="1">
        <v>1.3075000000000001</v>
      </c>
      <c r="AC2700" s="2">
        <v>42542</v>
      </c>
      <c r="AD2700" s="1">
        <v>1.325</v>
      </c>
      <c r="AF2700" s="2">
        <v>42979</v>
      </c>
      <c r="AG2700" s="1">
        <v>1.3161100000000001</v>
      </c>
      <c r="AI2700" s="2">
        <v>42502</v>
      </c>
      <c r="AJ2700" s="1">
        <v>2.09</v>
      </c>
      <c r="AL2700" s="2">
        <v>42503</v>
      </c>
      <c r="AM2700" s="1">
        <v>1.5535000000000001</v>
      </c>
      <c r="AO2700" s="2">
        <v>42501</v>
      </c>
      <c r="AP2700" s="1">
        <v>0.8548</v>
      </c>
      <c r="AR2700" s="2">
        <v>42494</v>
      </c>
      <c r="AS2700" s="1">
        <v>0.74950000000000006</v>
      </c>
      <c r="AU2700" s="2">
        <v>42502</v>
      </c>
      <c r="AV2700" s="1">
        <v>1.1122000000000001</v>
      </c>
      <c r="AX2700" s="2">
        <v>42500</v>
      </c>
      <c r="AY2700" s="1">
        <v>1.0189999999999999</v>
      </c>
      <c r="BA2700" s="116">
        <v>42501</v>
      </c>
      <c r="BB2700" s="1">
        <v>0.51800000000000002</v>
      </c>
      <c r="BD2700" s="2">
        <v>42499</v>
      </c>
      <c r="BE2700" s="1">
        <v>-0.16</v>
      </c>
      <c r="BG2700" s="2">
        <v>42649</v>
      </c>
      <c r="BH2700" s="1">
        <v>1.75</v>
      </c>
      <c r="BJ2700" s="2">
        <v>42649</v>
      </c>
      <c r="BK2700" s="1">
        <v>1.28</v>
      </c>
      <c r="BM2700" s="2">
        <v>42502</v>
      </c>
      <c r="BN2700" s="1">
        <v>9.7000000000000003E-3</v>
      </c>
    </row>
    <row r="2701" spans="2:66">
      <c r="B2701" s="2">
        <v>43047</v>
      </c>
      <c r="C2701" s="1">
        <v>1.4</v>
      </c>
      <c r="E2701" s="2">
        <v>42514</v>
      </c>
      <c r="F2701" s="1">
        <v>1.474</v>
      </c>
      <c r="H2701" s="2">
        <v>42535</v>
      </c>
      <c r="I2701" s="1">
        <v>1.3360000000000001</v>
      </c>
      <c r="K2701" s="2">
        <v>42531</v>
      </c>
      <c r="L2701" s="1">
        <v>1.6520000000000001</v>
      </c>
      <c r="N2701" s="2">
        <v>42541</v>
      </c>
      <c r="O2701" s="1">
        <v>1.4319999999999999</v>
      </c>
      <c r="Q2701" s="2">
        <v>42549</v>
      </c>
      <c r="R2701" s="1">
        <v>1.298</v>
      </c>
      <c r="T2701" s="2">
        <v>42555</v>
      </c>
      <c r="U2701" s="1">
        <v>1.175</v>
      </c>
      <c r="W2701" s="2">
        <v>42552</v>
      </c>
      <c r="X2701" s="1">
        <v>1.1575</v>
      </c>
      <c r="Z2701" s="2">
        <v>42542</v>
      </c>
      <c r="AA2701" s="1">
        <v>1.2949999999999999</v>
      </c>
      <c r="AC2701" s="2">
        <v>42543</v>
      </c>
      <c r="AD2701" s="1">
        <v>1.325</v>
      </c>
      <c r="AF2701" s="2">
        <v>42982</v>
      </c>
      <c r="AG2701" s="1">
        <v>1.3161100000000001</v>
      </c>
      <c r="AI2701" s="2">
        <v>42503</v>
      </c>
      <c r="AJ2701" s="1">
        <v>2.0505</v>
      </c>
      <c r="AL2701" s="2">
        <v>42506</v>
      </c>
      <c r="AM2701" s="1">
        <v>1.6025</v>
      </c>
      <c r="AO2701" s="2">
        <v>42502</v>
      </c>
      <c r="AP2701" s="1">
        <v>0.879</v>
      </c>
      <c r="AR2701" s="2">
        <v>42495</v>
      </c>
      <c r="AS2701" s="1">
        <v>0.74080000000000001</v>
      </c>
      <c r="AU2701" s="2">
        <v>42503</v>
      </c>
      <c r="AV2701" s="1">
        <v>1.0640000000000001</v>
      </c>
      <c r="AX2701" s="2">
        <v>42501</v>
      </c>
      <c r="AY2701" s="1">
        <v>1.0269999999999999</v>
      </c>
      <c r="BA2701" s="116">
        <v>42502</v>
      </c>
      <c r="BB2701" s="1">
        <v>0.55100000000000005</v>
      </c>
      <c r="BD2701" s="2">
        <v>42500</v>
      </c>
      <c r="BE2701" s="1">
        <v>-0.16</v>
      </c>
      <c r="BG2701" s="2">
        <v>42650</v>
      </c>
      <c r="BH2701" s="1">
        <v>1.73</v>
      </c>
      <c r="BJ2701" s="2">
        <v>42650</v>
      </c>
      <c r="BK2701" s="1">
        <v>1.26</v>
      </c>
      <c r="BM2701" s="2">
        <v>42503</v>
      </c>
      <c r="BN2701" s="1">
        <v>-3.0000000000000001E-3</v>
      </c>
    </row>
    <row r="2702" spans="2:66">
      <c r="B2702" s="2">
        <v>43048</v>
      </c>
      <c r="C2702" s="1">
        <v>1.4</v>
      </c>
      <c r="E2702" s="2">
        <v>42515</v>
      </c>
      <c r="F2702" s="1">
        <v>1.48</v>
      </c>
      <c r="H2702" s="2">
        <v>42536</v>
      </c>
      <c r="I2702" s="1">
        <v>1.3340000000000001</v>
      </c>
      <c r="K2702" s="2">
        <v>42534</v>
      </c>
      <c r="L2702" s="1">
        <v>1.615</v>
      </c>
      <c r="N2702" s="2">
        <v>42542</v>
      </c>
      <c r="O2702" s="1">
        <v>1.411</v>
      </c>
      <c r="Q2702" s="2">
        <v>42550</v>
      </c>
      <c r="R2702" s="1">
        <v>1.2849999999999999</v>
      </c>
      <c r="T2702" s="2">
        <v>42556</v>
      </c>
      <c r="U2702" s="1">
        <v>1.175</v>
      </c>
      <c r="W2702" s="2">
        <v>42555</v>
      </c>
      <c r="X2702" s="1">
        <v>1.1675</v>
      </c>
      <c r="Z2702" s="2">
        <v>42543</v>
      </c>
      <c r="AA2702" s="1">
        <v>1.3</v>
      </c>
      <c r="AC2702" s="2">
        <v>42544</v>
      </c>
      <c r="AD2702" s="1">
        <v>1.3125</v>
      </c>
      <c r="AF2702" s="2">
        <v>42983</v>
      </c>
      <c r="AG2702" s="1">
        <v>1.3172200000000001</v>
      </c>
      <c r="AI2702" s="2">
        <v>42506</v>
      </c>
      <c r="AJ2702" s="1">
        <v>2.0905</v>
      </c>
      <c r="AL2702" s="2">
        <v>42507</v>
      </c>
      <c r="AM2702" s="1">
        <v>1.6254999999999999</v>
      </c>
      <c r="AO2702" s="2">
        <v>42503</v>
      </c>
      <c r="AP2702" s="1">
        <v>0.87080000000000002</v>
      </c>
      <c r="AR2702" s="2">
        <v>42496</v>
      </c>
      <c r="AS2702" s="1">
        <v>0.74829999999999997</v>
      </c>
      <c r="AU2702" s="2">
        <v>42506</v>
      </c>
      <c r="AV2702" s="1">
        <v>1.0907</v>
      </c>
      <c r="AX2702" s="2">
        <v>42502</v>
      </c>
      <c r="AY2702" s="1">
        <v>1.0681</v>
      </c>
      <c r="BA2702" s="116">
        <v>42503</v>
      </c>
      <c r="BB2702" s="1">
        <v>0.52100000000000002</v>
      </c>
      <c r="BD2702" s="2">
        <v>42501</v>
      </c>
      <c r="BE2702" s="1">
        <v>-0.16300000000000001</v>
      </c>
      <c r="BG2702" s="2">
        <v>42654</v>
      </c>
      <c r="BH2702" s="1">
        <v>1.77</v>
      </c>
      <c r="BJ2702" s="2">
        <v>42654</v>
      </c>
      <c r="BK2702" s="1">
        <v>1.3</v>
      </c>
      <c r="BM2702" s="2">
        <v>42506</v>
      </c>
      <c r="BN2702" s="1">
        <v>1.2999999999999999E-2</v>
      </c>
    </row>
    <row r="2703" spans="2:66">
      <c r="B2703" s="2">
        <v>43049</v>
      </c>
      <c r="C2703" s="1">
        <v>1.4</v>
      </c>
      <c r="E2703" s="2">
        <v>42516</v>
      </c>
      <c r="F2703" s="1">
        <v>1.48</v>
      </c>
      <c r="H2703" s="2">
        <v>42537</v>
      </c>
      <c r="I2703" s="1">
        <v>1.3169999999999999</v>
      </c>
      <c r="K2703" s="2">
        <v>42535</v>
      </c>
      <c r="L2703" s="1">
        <v>1.6320000000000001</v>
      </c>
      <c r="N2703" s="2">
        <v>42543</v>
      </c>
      <c r="O2703" s="1">
        <v>1.4219999999999999</v>
      </c>
      <c r="Q2703" s="2">
        <v>42551</v>
      </c>
      <c r="R2703" s="1">
        <v>1.2974999999999999</v>
      </c>
      <c r="T2703" s="2">
        <v>42557</v>
      </c>
      <c r="U2703" s="1">
        <v>1.1575</v>
      </c>
      <c r="W2703" s="2">
        <v>42556</v>
      </c>
      <c r="X2703" s="1">
        <v>1.1679999999999999</v>
      </c>
      <c r="Z2703" s="2">
        <v>42544</v>
      </c>
      <c r="AA2703" s="1">
        <v>1.2825</v>
      </c>
      <c r="AC2703" s="2">
        <v>42545</v>
      </c>
      <c r="AD2703" s="1">
        <v>1.26</v>
      </c>
      <c r="AF2703" s="2">
        <v>42984</v>
      </c>
      <c r="AG2703" s="1">
        <v>1.3172200000000001</v>
      </c>
      <c r="AI2703" s="2">
        <v>42507</v>
      </c>
      <c r="AJ2703" s="1">
        <v>2.0990000000000002</v>
      </c>
      <c r="AL2703" s="2">
        <v>42508</v>
      </c>
      <c r="AM2703" s="1">
        <v>1.6865000000000001</v>
      </c>
      <c r="AO2703" s="2">
        <v>42506</v>
      </c>
      <c r="AP2703" s="1">
        <v>0.90400000000000003</v>
      </c>
      <c r="AR2703" s="2">
        <v>42499</v>
      </c>
      <c r="AS2703" s="1">
        <v>0.72899999999999998</v>
      </c>
      <c r="AU2703" s="2">
        <v>42507</v>
      </c>
      <c r="AV2703" s="1">
        <v>1.085</v>
      </c>
      <c r="AX2703" s="2">
        <v>42503</v>
      </c>
      <c r="AY2703" s="1">
        <v>1.028</v>
      </c>
      <c r="BA2703" s="116">
        <v>42506</v>
      </c>
      <c r="BB2703" s="1">
        <v>0.54469999999999996</v>
      </c>
      <c r="BD2703" s="2">
        <v>42502</v>
      </c>
      <c r="BE2703" s="1">
        <v>-0.156</v>
      </c>
      <c r="BG2703" s="2">
        <v>42655</v>
      </c>
      <c r="BH2703" s="1">
        <v>1.79</v>
      </c>
      <c r="BJ2703" s="2">
        <v>42655</v>
      </c>
      <c r="BK2703" s="1">
        <v>1.31</v>
      </c>
      <c r="BM2703" s="2">
        <v>42507</v>
      </c>
      <c r="BN2703" s="1">
        <v>1.2999999999999999E-2</v>
      </c>
    </row>
    <row r="2704" spans="2:66">
      <c r="B2704" s="2">
        <v>43052</v>
      </c>
      <c r="C2704" s="1">
        <v>1.41</v>
      </c>
      <c r="E2704" s="2">
        <v>42517</v>
      </c>
      <c r="F2704" s="1">
        <v>1.48</v>
      </c>
      <c r="H2704" s="2">
        <v>42538</v>
      </c>
      <c r="I2704" s="1">
        <v>1.3320000000000001</v>
      </c>
      <c r="K2704" s="2">
        <v>42536</v>
      </c>
      <c r="L2704" s="1">
        <v>1.62</v>
      </c>
      <c r="N2704" s="2">
        <v>42544</v>
      </c>
      <c r="O2704" s="1">
        <v>1.405</v>
      </c>
      <c r="Q2704" s="2">
        <v>42552</v>
      </c>
      <c r="R2704" s="1">
        <v>1.2450000000000001</v>
      </c>
      <c r="T2704" s="2">
        <v>42558</v>
      </c>
      <c r="U2704" s="1">
        <v>1.1599999999999999</v>
      </c>
      <c r="W2704" s="2">
        <v>42557</v>
      </c>
      <c r="X2704" s="1">
        <v>1.155</v>
      </c>
      <c r="Z2704" s="2">
        <v>42545</v>
      </c>
      <c r="AA2704" s="1">
        <v>1.2050000000000001</v>
      </c>
      <c r="AC2704" s="2">
        <v>42548</v>
      </c>
      <c r="AD2704" s="1">
        <v>1.2403</v>
      </c>
      <c r="AF2704" s="2">
        <v>42985</v>
      </c>
      <c r="AG2704" s="1">
        <v>1.3172200000000001</v>
      </c>
      <c r="AI2704" s="2">
        <v>42508</v>
      </c>
      <c r="AJ2704" s="1">
        <v>2.1435</v>
      </c>
      <c r="AL2704" s="2">
        <v>42509</v>
      </c>
      <c r="AM2704" s="1">
        <v>1.6915</v>
      </c>
      <c r="AO2704" s="2">
        <v>42507</v>
      </c>
      <c r="AP2704" s="1">
        <v>0.9405</v>
      </c>
      <c r="AR2704" s="2">
        <v>42500</v>
      </c>
      <c r="AS2704" s="1">
        <v>0.73880000000000001</v>
      </c>
      <c r="AU2704" s="2">
        <v>42508</v>
      </c>
      <c r="AV2704" s="1">
        <v>1.1360000000000001</v>
      </c>
      <c r="AX2704" s="2">
        <v>42506</v>
      </c>
      <c r="AY2704" s="1">
        <v>1.0509999999999999</v>
      </c>
      <c r="BA2704" s="116">
        <v>42507</v>
      </c>
      <c r="BB2704" s="1">
        <v>0.54200000000000004</v>
      </c>
      <c r="BD2704" s="2">
        <v>42503</v>
      </c>
      <c r="BE2704" s="1">
        <v>-0.158</v>
      </c>
      <c r="BG2704" s="2">
        <v>42656</v>
      </c>
      <c r="BH2704" s="1">
        <v>1.75</v>
      </c>
      <c r="BJ2704" s="2">
        <v>42656</v>
      </c>
      <c r="BK2704" s="1">
        <v>1.27</v>
      </c>
      <c r="BM2704" s="2">
        <v>42508</v>
      </c>
      <c r="BN2704" s="1">
        <v>3.5499999999999997E-2</v>
      </c>
    </row>
    <row r="2705" spans="2:66">
      <c r="B2705" s="2">
        <v>43053</v>
      </c>
      <c r="C2705" s="1">
        <v>1.42</v>
      </c>
      <c r="E2705" s="2">
        <v>42520</v>
      </c>
      <c r="F2705" s="1">
        <v>1.492</v>
      </c>
      <c r="H2705" s="2">
        <v>42541</v>
      </c>
      <c r="I2705" s="1">
        <v>1.357</v>
      </c>
      <c r="K2705" s="2">
        <v>42537</v>
      </c>
      <c r="L2705" s="1">
        <v>1.575</v>
      </c>
      <c r="N2705" s="2">
        <v>42545</v>
      </c>
      <c r="O2705" s="1">
        <v>1.3049999999999999</v>
      </c>
      <c r="Q2705" s="2">
        <v>42555</v>
      </c>
      <c r="R2705" s="1">
        <v>1.2549999999999999</v>
      </c>
      <c r="T2705" s="2">
        <v>42559</v>
      </c>
      <c r="U2705" s="1">
        <v>1.17</v>
      </c>
      <c r="W2705" s="2">
        <v>42558</v>
      </c>
      <c r="X2705" s="1">
        <v>1.163</v>
      </c>
      <c r="Z2705" s="2">
        <v>42548</v>
      </c>
      <c r="AA2705" s="1">
        <v>1.1875</v>
      </c>
      <c r="AC2705" s="2">
        <v>42549</v>
      </c>
      <c r="AD2705" s="1">
        <v>1.2450000000000001</v>
      </c>
      <c r="AF2705" s="2">
        <v>42986</v>
      </c>
      <c r="AG2705" s="1">
        <v>1.31033</v>
      </c>
      <c r="AI2705" s="2">
        <v>42509</v>
      </c>
      <c r="AJ2705" s="1">
        <v>2.1295000000000002</v>
      </c>
      <c r="AL2705" s="2">
        <v>42510</v>
      </c>
      <c r="AM2705" s="1">
        <v>1.681</v>
      </c>
      <c r="AO2705" s="2">
        <v>42508</v>
      </c>
      <c r="AP2705" s="1">
        <v>0.99550000000000005</v>
      </c>
      <c r="AR2705" s="2">
        <v>42501</v>
      </c>
      <c r="AS2705" s="1">
        <v>0.74129999999999996</v>
      </c>
      <c r="AU2705" s="2">
        <v>42509</v>
      </c>
      <c r="AV2705" s="1">
        <v>1.111</v>
      </c>
      <c r="AX2705" s="2">
        <v>42507</v>
      </c>
      <c r="AY2705" s="1">
        <v>1.0469999999999999</v>
      </c>
      <c r="BA2705" s="116">
        <v>42508</v>
      </c>
      <c r="BB2705" s="1">
        <v>0.58799999999999997</v>
      </c>
      <c r="BD2705" s="2">
        <v>42506</v>
      </c>
      <c r="BE2705" s="1">
        <v>-0.152</v>
      </c>
      <c r="BG2705" s="2">
        <v>42657</v>
      </c>
      <c r="BH2705" s="1">
        <v>1.8</v>
      </c>
      <c r="BJ2705" s="2">
        <v>42657</v>
      </c>
      <c r="BK2705" s="1">
        <v>1.28</v>
      </c>
      <c r="BM2705" s="2">
        <v>42509</v>
      </c>
      <c r="BN2705" s="1">
        <v>2.9700000000000001E-2</v>
      </c>
    </row>
    <row r="2706" spans="2:66">
      <c r="B2706" s="2">
        <v>43054</v>
      </c>
      <c r="C2706" s="1">
        <v>1.43</v>
      </c>
      <c r="E2706" s="2">
        <v>42521</v>
      </c>
      <c r="F2706" s="1">
        <v>1.49</v>
      </c>
      <c r="H2706" s="2">
        <v>42542</v>
      </c>
      <c r="I2706" s="1">
        <v>1.3420000000000001</v>
      </c>
      <c r="K2706" s="2">
        <v>42538</v>
      </c>
      <c r="L2706" s="1">
        <v>1.597</v>
      </c>
      <c r="N2706" s="2">
        <v>42548</v>
      </c>
      <c r="O2706" s="1">
        <v>1.29</v>
      </c>
      <c r="Q2706" s="2">
        <v>42556</v>
      </c>
      <c r="R2706" s="1">
        <v>1.2549999999999999</v>
      </c>
      <c r="T2706" s="2">
        <v>42562</v>
      </c>
      <c r="U2706" s="1">
        <v>1.1675</v>
      </c>
      <c r="W2706" s="2">
        <v>42559</v>
      </c>
      <c r="X2706" s="1">
        <v>1.1724999999999999</v>
      </c>
      <c r="Z2706" s="2">
        <v>42549</v>
      </c>
      <c r="AA2706" s="1">
        <v>1.2</v>
      </c>
      <c r="AC2706" s="2">
        <v>42550</v>
      </c>
      <c r="AD2706" s="1">
        <v>1.2424999999999999</v>
      </c>
      <c r="AF2706" s="2">
        <v>42989</v>
      </c>
      <c r="AG2706" s="1">
        <v>1.31667</v>
      </c>
      <c r="AI2706" s="2">
        <v>42510</v>
      </c>
      <c r="AJ2706" s="1">
        <v>2.1230000000000002</v>
      </c>
      <c r="AL2706" s="2">
        <v>42513</v>
      </c>
      <c r="AM2706" s="1">
        <v>1.6775</v>
      </c>
      <c r="AO2706" s="2">
        <v>42509</v>
      </c>
      <c r="AP2706" s="1">
        <v>1.006</v>
      </c>
      <c r="AR2706" s="2">
        <v>42502</v>
      </c>
      <c r="AS2706" s="1">
        <v>0.75349999999999995</v>
      </c>
      <c r="AU2706" s="2">
        <v>42510</v>
      </c>
      <c r="AV2706" s="1">
        <v>1.115</v>
      </c>
      <c r="AX2706" s="2">
        <v>42508</v>
      </c>
      <c r="AY2706" s="1">
        <v>1.0960000000000001</v>
      </c>
      <c r="BA2706" s="116">
        <v>42509</v>
      </c>
      <c r="BB2706" s="1">
        <v>0.56330000000000002</v>
      </c>
      <c r="BD2706" s="2">
        <v>42507</v>
      </c>
      <c r="BE2706" s="1">
        <v>-0.14799999999999999</v>
      </c>
      <c r="BG2706" s="2">
        <v>42660</v>
      </c>
      <c r="BH2706" s="1">
        <v>1.77</v>
      </c>
      <c r="BJ2706" s="2">
        <v>42660</v>
      </c>
      <c r="BK2706" s="1">
        <v>1.26</v>
      </c>
      <c r="BM2706" s="2">
        <v>42510</v>
      </c>
      <c r="BN2706" s="1">
        <v>2.4799999999999999E-2</v>
      </c>
    </row>
    <row r="2707" spans="2:66">
      <c r="B2707" s="2">
        <v>43055</v>
      </c>
      <c r="C2707" s="1">
        <v>1.44</v>
      </c>
      <c r="E2707" s="2">
        <v>42522</v>
      </c>
      <c r="F2707" s="1">
        <v>1.4450000000000001</v>
      </c>
      <c r="H2707" s="2">
        <v>42543</v>
      </c>
      <c r="I2707" s="1">
        <v>1.3519999999999999</v>
      </c>
      <c r="K2707" s="2">
        <v>42541</v>
      </c>
      <c r="L2707" s="1">
        <v>1.6400000000000001</v>
      </c>
      <c r="N2707" s="2">
        <v>42549</v>
      </c>
      <c r="O2707" s="1">
        <v>1.3</v>
      </c>
      <c r="Q2707" s="2">
        <v>42557</v>
      </c>
      <c r="R2707" s="1">
        <v>1.2150000000000001</v>
      </c>
      <c r="T2707" s="2">
        <v>42563</v>
      </c>
      <c r="U2707" s="1">
        <v>1.1724999999999999</v>
      </c>
      <c r="W2707" s="2">
        <v>42562</v>
      </c>
      <c r="X2707" s="1">
        <v>1.17</v>
      </c>
      <c r="Z2707" s="2">
        <v>42550</v>
      </c>
      <c r="AA2707" s="1">
        <v>1.1975</v>
      </c>
      <c r="AC2707" s="2">
        <v>42551</v>
      </c>
      <c r="AD2707" s="1">
        <v>1.2524999999999999</v>
      </c>
      <c r="AF2707" s="2">
        <v>42990</v>
      </c>
      <c r="AG2707" s="1">
        <v>1.31917</v>
      </c>
      <c r="AI2707" s="2">
        <v>42513</v>
      </c>
      <c r="AJ2707" s="1">
        <v>2.1225000000000001</v>
      </c>
      <c r="AL2707" s="2">
        <v>42514</v>
      </c>
      <c r="AM2707" s="1">
        <v>1.7035</v>
      </c>
      <c r="AO2707" s="2">
        <v>42510</v>
      </c>
      <c r="AP2707" s="1">
        <v>1.0035000000000001</v>
      </c>
      <c r="AR2707" s="2">
        <v>42503</v>
      </c>
      <c r="AS2707" s="1">
        <v>0.74850000000000005</v>
      </c>
      <c r="AU2707" s="2">
        <v>42513</v>
      </c>
      <c r="AV2707" s="1">
        <v>1.137</v>
      </c>
      <c r="AX2707" s="2">
        <v>42509</v>
      </c>
      <c r="AY2707" s="1">
        <v>1.071</v>
      </c>
      <c r="BA2707" s="116">
        <v>42510</v>
      </c>
      <c r="BB2707" s="1">
        <v>0.56299999999999994</v>
      </c>
      <c r="BD2707" s="2">
        <v>42508</v>
      </c>
      <c r="BE2707" s="1">
        <v>-0.14499999999999999</v>
      </c>
      <c r="BG2707" s="2">
        <v>42661</v>
      </c>
      <c r="BH2707" s="1">
        <v>1.75</v>
      </c>
      <c r="BJ2707" s="2">
        <v>42661</v>
      </c>
      <c r="BK2707" s="1">
        <v>1.24</v>
      </c>
      <c r="BM2707" s="2">
        <v>42513</v>
      </c>
      <c r="BN2707" s="1">
        <v>2.5700000000000001E-2</v>
      </c>
    </row>
    <row r="2708" spans="2:66">
      <c r="B2708" s="2">
        <v>43056</v>
      </c>
      <c r="C2708" s="1">
        <v>1.45</v>
      </c>
      <c r="E2708" s="2">
        <v>42523</v>
      </c>
      <c r="F2708" s="1">
        <v>1.4450000000000001</v>
      </c>
      <c r="H2708" s="2">
        <v>42544</v>
      </c>
      <c r="I2708" s="1">
        <v>1.3320000000000001</v>
      </c>
      <c r="K2708" s="2">
        <v>42542</v>
      </c>
      <c r="L2708" s="1">
        <v>1.615</v>
      </c>
      <c r="N2708" s="2">
        <v>42550</v>
      </c>
      <c r="O2708" s="1">
        <v>1.282</v>
      </c>
      <c r="Q2708" s="2">
        <v>42558</v>
      </c>
      <c r="R2708" s="1">
        <v>1.22</v>
      </c>
      <c r="T2708" s="2">
        <v>42564</v>
      </c>
      <c r="U2708" s="1">
        <v>1.1775</v>
      </c>
      <c r="W2708" s="2">
        <v>42563</v>
      </c>
      <c r="X2708" s="1">
        <v>1.1775</v>
      </c>
      <c r="Z2708" s="2">
        <v>42551</v>
      </c>
      <c r="AA2708" s="1">
        <v>1.21</v>
      </c>
      <c r="AC2708" s="2">
        <v>42552</v>
      </c>
      <c r="AD2708" s="1">
        <v>1.2250000000000001</v>
      </c>
      <c r="AF2708" s="2">
        <v>42991</v>
      </c>
      <c r="AG2708" s="1">
        <v>1.32</v>
      </c>
      <c r="AI2708" s="2">
        <v>42514</v>
      </c>
      <c r="AJ2708" s="1">
        <v>2.1408</v>
      </c>
      <c r="AL2708" s="2">
        <v>42515</v>
      </c>
      <c r="AM2708" s="1">
        <v>1.704</v>
      </c>
      <c r="AO2708" s="2">
        <v>42513</v>
      </c>
      <c r="AP2708" s="1">
        <v>1.018</v>
      </c>
      <c r="AR2708" s="2">
        <v>42506</v>
      </c>
      <c r="AS2708" s="1">
        <v>0.76849999999999996</v>
      </c>
      <c r="AU2708" s="2">
        <v>42514</v>
      </c>
      <c r="AV2708" s="1">
        <v>1.1316999999999999</v>
      </c>
      <c r="AX2708" s="2">
        <v>42510</v>
      </c>
      <c r="AY2708" s="1">
        <v>1.071</v>
      </c>
      <c r="BA2708" s="116">
        <v>42513</v>
      </c>
      <c r="BB2708" s="1">
        <v>0.58240000000000003</v>
      </c>
      <c r="BD2708" s="2">
        <v>42509</v>
      </c>
      <c r="BE2708" s="1">
        <v>-0.14699999999999999</v>
      </c>
      <c r="BG2708" s="2">
        <v>42662</v>
      </c>
      <c r="BH2708" s="1">
        <v>1.76</v>
      </c>
      <c r="BJ2708" s="2">
        <v>42662</v>
      </c>
      <c r="BK2708" s="1">
        <v>1.24</v>
      </c>
      <c r="BM2708" s="2">
        <v>42514</v>
      </c>
      <c r="BN2708" s="1">
        <v>2.5999999999999999E-2</v>
      </c>
    </row>
    <row r="2709" spans="2:66">
      <c r="B2709" s="2">
        <v>43059</v>
      </c>
      <c r="C2709" s="1">
        <v>1.46</v>
      </c>
      <c r="E2709" s="2">
        <v>42524</v>
      </c>
      <c r="F2709" s="1">
        <v>1.4450000000000001</v>
      </c>
      <c r="H2709" s="2">
        <v>42545</v>
      </c>
      <c r="I2709" s="1">
        <v>1.2530000000000001</v>
      </c>
      <c r="K2709" s="2">
        <v>42543</v>
      </c>
      <c r="L2709" s="1">
        <v>1.635</v>
      </c>
      <c r="N2709" s="2">
        <v>42551</v>
      </c>
      <c r="O2709" s="1">
        <v>1.2969999999999999</v>
      </c>
      <c r="Q2709" s="2">
        <v>42559</v>
      </c>
      <c r="R2709" s="1">
        <v>1.2224999999999999</v>
      </c>
      <c r="T2709" s="2">
        <v>42565</v>
      </c>
      <c r="U2709" s="1">
        <v>1.175</v>
      </c>
      <c r="W2709" s="2">
        <v>42564</v>
      </c>
      <c r="X2709" s="1">
        <v>1.1775</v>
      </c>
      <c r="Z2709" s="2">
        <v>42552</v>
      </c>
      <c r="AA2709" s="1">
        <v>1.175</v>
      </c>
      <c r="AC2709" s="2">
        <v>42555</v>
      </c>
      <c r="AD2709" s="1">
        <v>1.2324999999999999</v>
      </c>
      <c r="AF2709" s="2">
        <v>42992</v>
      </c>
      <c r="AG2709" s="1">
        <v>1.32111</v>
      </c>
      <c r="AI2709" s="2">
        <v>42515</v>
      </c>
      <c r="AJ2709" s="1">
        <v>2.1575000000000002</v>
      </c>
      <c r="AL2709" s="2">
        <v>42516</v>
      </c>
      <c r="AM2709" s="1">
        <v>1.671</v>
      </c>
      <c r="AO2709" s="2">
        <v>42514</v>
      </c>
      <c r="AP2709" s="1">
        <v>1.0435000000000001</v>
      </c>
      <c r="AR2709" s="2">
        <v>42507</v>
      </c>
      <c r="AS2709" s="1">
        <v>0.79549999999999998</v>
      </c>
      <c r="AU2709" s="2">
        <v>42515</v>
      </c>
      <c r="AV2709" s="1">
        <v>1.109</v>
      </c>
      <c r="AX2709" s="2">
        <v>42513</v>
      </c>
      <c r="AY2709" s="1">
        <v>1.0911999999999999</v>
      </c>
      <c r="BA2709" s="116">
        <v>42514</v>
      </c>
      <c r="BB2709" s="1">
        <v>0.57169999999999999</v>
      </c>
      <c r="BD2709" s="2">
        <v>42510</v>
      </c>
      <c r="BE2709" s="1">
        <v>-0.14799999999999999</v>
      </c>
      <c r="BG2709" s="2">
        <v>42663</v>
      </c>
      <c r="BH2709" s="1">
        <v>1.76</v>
      </c>
      <c r="BJ2709" s="2">
        <v>42663</v>
      </c>
      <c r="BK2709" s="1">
        <v>1.26</v>
      </c>
      <c r="BM2709" s="2">
        <v>42515</v>
      </c>
      <c r="BN2709" s="1">
        <v>1.6899999999999998E-2</v>
      </c>
    </row>
    <row r="2710" spans="2:66">
      <c r="B2710" s="2">
        <v>43060</v>
      </c>
      <c r="C2710" s="1">
        <v>1.47</v>
      </c>
      <c r="E2710" s="2">
        <v>42528</v>
      </c>
      <c r="F2710" s="1">
        <v>1.4339999999999999</v>
      </c>
      <c r="H2710" s="2">
        <v>42548</v>
      </c>
      <c r="I2710" s="1">
        <v>1.2389999999999999</v>
      </c>
      <c r="K2710" s="2">
        <v>42544</v>
      </c>
      <c r="L2710" s="1">
        <v>1.625</v>
      </c>
      <c r="N2710" s="2">
        <v>42552</v>
      </c>
      <c r="O2710" s="1">
        <v>1.25</v>
      </c>
      <c r="Q2710" s="2">
        <v>42562</v>
      </c>
      <c r="R2710" s="1">
        <v>1.2175</v>
      </c>
      <c r="T2710" s="2">
        <v>42566</v>
      </c>
      <c r="U2710" s="1">
        <v>1.1924999999999999</v>
      </c>
      <c r="W2710" s="2">
        <v>42565</v>
      </c>
      <c r="X2710" s="1">
        <v>1.175</v>
      </c>
      <c r="Z2710" s="2">
        <v>42555</v>
      </c>
      <c r="AA2710" s="1">
        <v>1.18</v>
      </c>
      <c r="AC2710" s="2">
        <v>42556</v>
      </c>
      <c r="AD2710" s="1">
        <v>1.23</v>
      </c>
      <c r="AF2710" s="2">
        <v>42993</v>
      </c>
      <c r="AG2710" s="1">
        <v>1.32389</v>
      </c>
      <c r="AI2710" s="2">
        <v>42516</v>
      </c>
      <c r="AJ2710" s="1">
        <v>2.1389</v>
      </c>
      <c r="AL2710" s="2">
        <v>42517</v>
      </c>
      <c r="AM2710" s="1">
        <v>1.6949000000000001</v>
      </c>
      <c r="AO2710" s="2">
        <v>42515</v>
      </c>
      <c r="AP2710" s="1">
        <v>1.0355000000000001</v>
      </c>
      <c r="AR2710" s="2">
        <v>42508</v>
      </c>
      <c r="AS2710" s="1">
        <v>0.83779999999999999</v>
      </c>
      <c r="AU2710" s="2">
        <v>42516</v>
      </c>
      <c r="AV2710" s="1">
        <v>1.095</v>
      </c>
      <c r="AX2710" s="2">
        <v>42514</v>
      </c>
      <c r="AY2710" s="1">
        <v>1.0867</v>
      </c>
      <c r="BA2710" s="116">
        <v>42515</v>
      </c>
      <c r="BB2710" s="1">
        <v>0.54700000000000004</v>
      </c>
      <c r="BD2710" s="2">
        <v>42513</v>
      </c>
      <c r="BE2710" s="1">
        <v>-0.14699999999999999</v>
      </c>
      <c r="BG2710" s="2">
        <v>42664</v>
      </c>
      <c r="BH2710" s="1">
        <v>1.74</v>
      </c>
      <c r="BJ2710" s="2">
        <v>42664</v>
      </c>
      <c r="BK2710" s="1">
        <v>1.25</v>
      </c>
      <c r="BM2710" s="2">
        <v>42516</v>
      </c>
      <c r="BN2710" s="1">
        <v>5.0000000000000001E-4</v>
      </c>
    </row>
    <row r="2711" spans="2:66">
      <c r="B2711" s="2">
        <v>43061</v>
      </c>
      <c r="C2711" s="1">
        <v>1.48</v>
      </c>
      <c r="E2711" s="2">
        <v>42529</v>
      </c>
      <c r="F2711" s="1">
        <v>1.415</v>
      </c>
      <c r="H2711" s="2">
        <v>42549</v>
      </c>
      <c r="I2711" s="1">
        <v>1.2469999999999999</v>
      </c>
      <c r="K2711" s="2">
        <v>42545</v>
      </c>
      <c r="L2711" s="1">
        <v>1.5</v>
      </c>
      <c r="N2711" s="2">
        <v>42555</v>
      </c>
      <c r="O2711" s="1">
        <v>1.2669999999999999</v>
      </c>
      <c r="Q2711" s="2">
        <v>42563</v>
      </c>
      <c r="R2711" s="1">
        <v>1.2275</v>
      </c>
      <c r="T2711" s="2">
        <v>42569</v>
      </c>
      <c r="U2711" s="1">
        <v>1.2124999999999999</v>
      </c>
      <c r="W2711" s="2">
        <v>42566</v>
      </c>
      <c r="X2711" s="1">
        <v>1.1924999999999999</v>
      </c>
      <c r="Z2711" s="2">
        <v>42556</v>
      </c>
      <c r="AA2711" s="1">
        <v>1.18</v>
      </c>
      <c r="AC2711" s="2">
        <v>42557</v>
      </c>
      <c r="AD2711" s="1">
        <v>1.22</v>
      </c>
      <c r="AF2711" s="2">
        <v>42996</v>
      </c>
      <c r="AG2711" s="1">
        <v>1.325</v>
      </c>
      <c r="AI2711" s="2">
        <v>42517</v>
      </c>
      <c r="AJ2711" s="1">
        <v>2.1484999999999999</v>
      </c>
      <c r="AL2711" s="2">
        <v>42520</v>
      </c>
      <c r="AM2711" s="1">
        <v>1.6924999999999999</v>
      </c>
      <c r="AO2711" s="2">
        <v>42516</v>
      </c>
      <c r="AP2711" s="1">
        <v>0.99650000000000005</v>
      </c>
      <c r="AR2711" s="2">
        <v>42509</v>
      </c>
      <c r="AS2711" s="1">
        <v>0.8488</v>
      </c>
      <c r="AU2711" s="2">
        <v>42517</v>
      </c>
      <c r="AV2711" s="1">
        <v>1.105</v>
      </c>
      <c r="AX2711" s="2">
        <v>42515</v>
      </c>
      <c r="AY2711" s="1">
        <v>1.0640000000000001</v>
      </c>
      <c r="BA2711" s="116">
        <v>42516</v>
      </c>
      <c r="BB2711" s="1">
        <v>0.53700000000000003</v>
      </c>
      <c r="BD2711" s="2">
        <v>42514</v>
      </c>
      <c r="BE2711" s="1">
        <v>-0.15</v>
      </c>
      <c r="BG2711" s="2">
        <v>42667</v>
      </c>
      <c r="BH2711" s="1">
        <v>1.77</v>
      </c>
      <c r="BJ2711" s="2">
        <v>42667</v>
      </c>
      <c r="BK2711" s="1">
        <v>1.27</v>
      </c>
      <c r="BM2711" s="2">
        <v>42517</v>
      </c>
      <c r="BN2711" s="1">
        <v>1E-3</v>
      </c>
    </row>
    <row r="2712" spans="2:66">
      <c r="B2712" s="2">
        <v>43062</v>
      </c>
      <c r="C2712" s="1">
        <v>1.49</v>
      </c>
      <c r="E2712" s="2">
        <v>42530</v>
      </c>
      <c r="F2712" s="1">
        <v>1.3</v>
      </c>
      <c r="H2712" s="2">
        <v>42550</v>
      </c>
      <c r="I2712" s="1">
        <v>1.2389999999999999</v>
      </c>
      <c r="K2712" s="2">
        <v>42548</v>
      </c>
      <c r="L2712" s="1">
        <v>1.4830000000000001</v>
      </c>
      <c r="N2712" s="2">
        <v>42556</v>
      </c>
      <c r="O2712" s="1">
        <v>1.2669999999999999</v>
      </c>
      <c r="Q2712" s="2">
        <v>42564</v>
      </c>
      <c r="R2712" s="1">
        <v>1.2349999999999999</v>
      </c>
      <c r="T2712" s="2">
        <v>42570</v>
      </c>
      <c r="U2712" s="1">
        <v>1.2150000000000001</v>
      </c>
      <c r="W2712" s="2">
        <v>42569</v>
      </c>
      <c r="X2712" s="1">
        <v>1.2025000000000001</v>
      </c>
      <c r="Z2712" s="2">
        <v>42557</v>
      </c>
      <c r="AA2712" s="1">
        <v>1.1675</v>
      </c>
      <c r="AC2712" s="2">
        <v>42558</v>
      </c>
      <c r="AD2712" s="1">
        <v>1.2224999999999999</v>
      </c>
      <c r="AF2712" s="2">
        <v>42997</v>
      </c>
      <c r="AG2712" s="1">
        <v>1.3261099999999999</v>
      </c>
      <c r="AI2712" s="2">
        <v>42520</v>
      </c>
      <c r="AJ2712" s="1">
        <v>2.153</v>
      </c>
      <c r="AL2712" s="2">
        <v>42521</v>
      </c>
      <c r="AM2712" s="1">
        <v>1.6844999999999999</v>
      </c>
      <c r="AO2712" s="2">
        <v>42517</v>
      </c>
      <c r="AP2712" s="1">
        <v>1.0415000000000001</v>
      </c>
      <c r="AR2712" s="2">
        <v>42510</v>
      </c>
      <c r="AS2712" s="1">
        <v>0.85099999999999998</v>
      </c>
      <c r="AU2712" s="2">
        <v>42520</v>
      </c>
      <c r="AV2712" s="1">
        <v>1.1366000000000001</v>
      </c>
      <c r="AX2712" s="2">
        <v>42516</v>
      </c>
      <c r="AY2712" s="1">
        <v>1.0508999999999999</v>
      </c>
      <c r="BA2712" s="116">
        <v>42517</v>
      </c>
      <c r="BB2712" s="1">
        <v>0.53649999999999998</v>
      </c>
      <c r="BD2712" s="2">
        <v>42515</v>
      </c>
      <c r="BE2712" s="1">
        <v>-0.153</v>
      </c>
      <c r="BG2712" s="2">
        <v>42668</v>
      </c>
      <c r="BH2712" s="1">
        <v>1.77</v>
      </c>
      <c r="BJ2712" s="2">
        <v>42668</v>
      </c>
      <c r="BK2712" s="1">
        <v>1.29</v>
      </c>
      <c r="BM2712" s="2">
        <v>42520</v>
      </c>
      <c r="BN2712" s="1">
        <v>1.2E-2</v>
      </c>
    </row>
    <row r="2713" spans="2:66">
      <c r="B2713" s="2">
        <v>43063</v>
      </c>
      <c r="C2713" s="1">
        <v>1.5</v>
      </c>
      <c r="E2713" s="2">
        <v>42531</v>
      </c>
      <c r="F2713" s="1">
        <v>1.294</v>
      </c>
      <c r="H2713" s="2">
        <v>42551</v>
      </c>
      <c r="I2713" s="1">
        <v>1.2469999999999999</v>
      </c>
      <c r="K2713" s="2">
        <v>42549</v>
      </c>
      <c r="L2713" s="1">
        <v>1.482</v>
      </c>
      <c r="N2713" s="2">
        <v>42557</v>
      </c>
      <c r="O2713" s="1">
        <v>1.24</v>
      </c>
      <c r="Q2713" s="2">
        <v>42565</v>
      </c>
      <c r="R2713" s="1">
        <v>1.2175</v>
      </c>
      <c r="T2713" s="2">
        <v>42571</v>
      </c>
      <c r="U2713" s="1">
        <v>1.21</v>
      </c>
      <c r="W2713" s="2">
        <v>42570</v>
      </c>
      <c r="X2713" s="1">
        <v>1.2</v>
      </c>
      <c r="Z2713" s="2">
        <v>42558</v>
      </c>
      <c r="AA2713" s="1">
        <v>1.1724999999999999</v>
      </c>
      <c r="AC2713" s="2">
        <v>42559</v>
      </c>
      <c r="AD2713" s="1">
        <v>1.23</v>
      </c>
      <c r="AF2713" s="2">
        <v>42998</v>
      </c>
      <c r="AG2713" s="1">
        <v>1.3230599999999999</v>
      </c>
      <c r="AI2713" s="2">
        <v>42521</v>
      </c>
      <c r="AJ2713" s="1">
        <v>2.145</v>
      </c>
      <c r="AL2713" s="2">
        <v>42522</v>
      </c>
      <c r="AM2713" s="1">
        <v>1.6815</v>
      </c>
      <c r="AO2713" s="2">
        <v>42520</v>
      </c>
      <c r="AP2713" s="1">
        <v>1.0449999999999999</v>
      </c>
      <c r="AR2713" s="2">
        <v>42513</v>
      </c>
      <c r="AS2713" s="1">
        <v>0.86050000000000004</v>
      </c>
      <c r="AU2713" s="2">
        <v>42521</v>
      </c>
      <c r="AV2713" s="1">
        <v>1.1140000000000001</v>
      </c>
      <c r="AX2713" s="2">
        <v>42517</v>
      </c>
      <c r="AY2713" s="1">
        <v>1.0695999999999999</v>
      </c>
      <c r="BA2713" s="116">
        <v>42520</v>
      </c>
      <c r="BB2713" s="1">
        <v>0.56699999999999995</v>
      </c>
      <c r="BD2713" s="2">
        <v>42516</v>
      </c>
      <c r="BE2713" s="1">
        <v>-0.16200000000000001</v>
      </c>
      <c r="BG2713" s="2">
        <v>42669</v>
      </c>
      <c r="BH2713" s="1">
        <v>1.79</v>
      </c>
      <c r="BJ2713" s="2">
        <v>42669</v>
      </c>
      <c r="BK2713" s="1">
        <v>1.3</v>
      </c>
      <c r="BM2713" s="2">
        <v>42521</v>
      </c>
      <c r="BN2713" s="1">
        <v>6.1999999999999998E-3</v>
      </c>
    </row>
    <row r="2714" spans="2:66">
      <c r="B2714" s="2">
        <v>43066</v>
      </c>
      <c r="C2714" s="1">
        <v>1.5</v>
      </c>
      <c r="E2714" s="2">
        <v>42534</v>
      </c>
      <c r="F2714" s="1">
        <v>1.292</v>
      </c>
      <c r="H2714" s="2">
        <v>42552</v>
      </c>
      <c r="I2714" s="1">
        <v>1.2050000000000001</v>
      </c>
      <c r="K2714" s="2">
        <v>42550</v>
      </c>
      <c r="L2714" s="1">
        <v>1.4550000000000001</v>
      </c>
      <c r="N2714" s="2">
        <v>42558</v>
      </c>
      <c r="O2714" s="1">
        <v>1.242</v>
      </c>
      <c r="Q2714" s="2">
        <v>42566</v>
      </c>
      <c r="R2714" s="1">
        <v>1.2424999999999999</v>
      </c>
      <c r="T2714" s="2">
        <v>42572</v>
      </c>
      <c r="U2714" s="1">
        <v>1.23</v>
      </c>
      <c r="W2714" s="2">
        <v>42571</v>
      </c>
      <c r="X2714" s="1">
        <v>1.1975</v>
      </c>
      <c r="Z2714" s="2">
        <v>42559</v>
      </c>
      <c r="AA2714" s="1">
        <v>1.1850000000000001</v>
      </c>
      <c r="AC2714" s="2">
        <v>42562</v>
      </c>
      <c r="AD2714" s="1">
        <v>1.23</v>
      </c>
      <c r="AF2714" s="2">
        <v>42999</v>
      </c>
      <c r="AG2714" s="1">
        <v>1.32833</v>
      </c>
      <c r="AI2714" s="2">
        <v>42522</v>
      </c>
      <c r="AJ2714" s="1">
        <v>2.121</v>
      </c>
      <c r="AL2714" s="2">
        <v>42523</v>
      </c>
      <c r="AM2714" s="1">
        <v>1.655</v>
      </c>
      <c r="AO2714" s="2">
        <v>42521</v>
      </c>
      <c r="AP2714" s="1">
        <v>1.0175000000000001</v>
      </c>
      <c r="AR2714" s="2">
        <v>42514</v>
      </c>
      <c r="AS2714" s="1">
        <v>0.87250000000000005</v>
      </c>
      <c r="AU2714" s="2">
        <v>42522</v>
      </c>
      <c r="AV2714" s="1">
        <v>1.1128</v>
      </c>
      <c r="AX2714" s="2">
        <v>42520</v>
      </c>
      <c r="AY2714" s="1">
        <v>1.0900000000000001</v>
      </c>
      <c r="BA2714" s="116">
        <v>42521</v>
      </c>
      <c r="BB2714" s="1">
        <v>0.54</v>
      </c>
      <c r="BD2714" s="2">
        <v>42517</v>
      </c>
      <c r="BE2714" s="1">
        <v>-0.16</v>
      </c>
      <c r="BG2714" s="2">
        <v>42670</v>
      </c>
      <c r="BH2714" s="1">
        <v>1.85</v>
      </c>
      <c r="BJ2714" s="2">
        <v>42670</v>
      </c>
      <c r="BK2714" s="1">
        <v>1.33</v>
      </c>
      <c r="BM2714" s="2">
        <v>42522</v>
      </c>
      <c r="BN2714" s="1">
        <v>4.8999999999999998E-3</v>
      </c>
    </row>
    <row r="2715" spans="2:66">
      <c r="B2715" s="2">
        <v>43067</v>
      </c>
      <c r="C2715" s="1">
        <v>1.5</v>
      </c>
      <c r="E2715" s="2">
        <v>42535</v>
      </c>
      <c r="F2715" s="1">
        <v>1.294</v>
      </c>
      <c r="H2715" s="2">
        <v>42555</v>
      </c>
      <c r="I2715" s="1">
        <v>1.22</v>
      </c>
      <c r="K2715" s="2">
        <v>42551</v>
      </c>
      <c r="L2715" s="1">
        <v>1.4650000000000001</v>
      </c>
      <c r="N2715" s="2">
        <v>42559</v>
      </c>
      <c r="O2715" s="1">
        <v>1.25</v>
      </c>
      <c r="Q2715" s="2">
        <v>42569</v>
      </c>
      <c r="R2715" s="1">
        <v>1.27</v>
      </c>
      <c r="T2715" s="2">
        <v>42573</v>
      </c>
      <c r="U2715" s="1">
        <v>1.22</v>
      </c>
      <c r="W2715" s="2">
        <v>42572</v>
      </c>
      <c r="X2715" s="1">
        <v>1.2124999999999999</v>
      </c>
      <c r="Z2715" s="2">
        <v>42562</v>
      </c>
      <c r="AA2715" s="1">
        <v>1.1825000000000001</v>
      </c>
      <c r="AC2715" s="2">
        <v>42563</v>
      </c>
      <c r="AD2715" s="1">
        <v>1.2324999999999999</v>
      </c>
      <c r="AF2715" s="2">
        <v>43000</v>
      </c>
      <c r="AG2715" s="1">
        <v>1.32944</v>
      </c>
      <c r="AI2715" s="2">
        <v>42523</v>
      </c>
      <c r="AJ2715" s="1">
        <v>2.0935000000000001</v>
      </c>
      <c r="AL2715" s="2">
        <v>42524</v>
      </c>
      <c r="AM2715" s="1">
        <v>1.5514999999999999</v>
      </c>
      <c r="AO2715" s="2">
        <v>42522</v>
      </c>
      <c r="AP2715" s="1">
        <v>1.0335000000000001</v>
      </c>
      <c r="AR2715" s="2">
        <v>42515</v>
      </c>
      <c r="AS2715" s="1">
        <v>0.86329999999999996</v>
      </c>
      <c r="AU2715" s="2">
        <v>42523</v>
      </c>
      <c r="AV2715" s="1">
        <v>1.0980000000000001</v>
      </c>
      <c r="AX2715" s="2">
        <v>42521</v>
      </c>
      <c r="AY2715" s="1">
        <v>1.0640000000000001</v>
      </c>
      <c r="BA2715" s="116">
        <v>42522</v>
      </c>
      <c r="BB2715" s="1">
        <v>0.53700000000000003</v>
      </c>
      <c r="BD2715" s="2">
        <v>42520</v>
      </c>
      <c r="BE2715" s="1">
        <v>-0.158</v>
      </c>
      <c r="BG2715" s="2">
        <v>42671</v>
      </c>
      <c r="BH2715" s="1">
        <v>1.8599999999999999</v>
      </c>
      <c r="BJ2715" s="2">
        <v>42671</v>
      </c>
      <c r="BK2715" s="1">
        <v>1.33</v>
      </c>
      <c r="BM2715" s="2">
        <v>42523</v>
      </c>
      <c r="BN2715" s="1">
        <v>-4.0000000000000002E-4</v>
      </c>
    </row>
    <row r="2716" spans="2:66">
      <c r="B2716" s="2">
        <v>43068</v>
      </c>
      <c r="C2716" s="1">
        <v>1.51</v>
      </c>
      <c r="E2716" s="2">
        <v>42536</v>
      </c>
      <c r="F2716" s="1">
        <v>1.298</v>
      </c>
      <c r="H2716" s="2">
        <v>42556</v>
      </c>
      <c r="I2716" s="1">
        <v>1.2130000000000001</v>
      </c>
      <c r="K2716" s="2">
        <v>42552</v>
      </c>
      <c r="L2716" s="1">
        <v>1.3980000000000001</v>
      </c>
      <c r="N2716" s="2">
        <v>42562</v>
      </c>
      <c r="O2716" s="1">
        <v>1.2370000000000001</v>
      </c>
      <c r="Q2716" s="2">
        <v>42570</v>
      </c>
      <c r="R2716" s="1">
        <v>1.2775000000000001</v>
      </c>
      <c r="T2716" s="2">
        <v>42576</v>
      </c>
      <c r="U2716" s="1">
        <v>1.22</v>
      </c>
      <c r="W2716" s="2">
        <v>42573</v>
      </c>
      <c r="X2716" s="1">
        <v>1.2075</v>
      </c>
      <c r="Z2716" s="2">
        <v>42563</v>
      </c>
      <c r="AA2716" s="1">
        <v>1.1879999999999999</v>
      </c>
      <c r="AC2716" s="2">
        <v>42564</v>
      </c>
      <c r="AD2716" s="1">
        <v>1.23</v>
      </c>
      <c r="AF2716" s="2">
        <v>43003</v>
      </c>
      <c r="AG2716" s="1">
        <v>1.32972</v>
      </c>
      <c r="AI2716" s="2">
        <v>42524</v>
      </c>
      <c r="AJ2716" s="1">
        <v>2.0129999999999999</v>
      </c>
      <c r="AL2716" s="2">
        <v>42527</v>
      </c>
      <c r="AM2716" s="1">
        <v>1.599</v>
      </c>
      <c r="AO2716" s="2">
        <v>42523</v>
      </c>
      <c r="AP2716" s="1">
        <v>1.024</v>
      </c>
      <c r="AR2716" s="2">
        <v>42516</v>
      </c>
      <c r="AS2716" s="1">
        <v>0.84150000000000003</v>
      </c>
      <c r="AU2716" s="2">
        <v>42524</v>
      </c>
      <c r="AV2716" s="1">
        <v>1.0269999999999999</v>
      </c>
      <c r="AX2716" s="2">
        <v>42522</v>
      </c>
      <c r="AY2716" s="1">
        <v>1.0609999999999999</v>
      </c>
      <c r="BA2716" s="116">
        <v>42523</v>
      </c>
      <c r="BB2716" s="1">
        <v>0.52700000000000002</v>
      </c>
      <c r="BD2716" s="2">
        <v>42521</v>
      </c>
      <c r="BE2716" s="1">
        <v>-0.161</v>
      </c>
      <c r="BG2716" s="2">
        <v>42674</v>
      </c>
      <c r="BH2716" s="1">
        <v>1.8399999999999999</v>
      </c>
      <c r="BJ2716" s="2">
        <v>42674</v>
      </c>
      <c r="BK2716" s="1">
        <v>1.31</v>
      </c>
      <c r="BM2716" s="2">
        <v>42524</v>
      </c>
      <c r="BN2716" s="1">
        <v>-2.3800000000000002E-2</v>
      </c>
    </row>
    <row r="2717" spans="2:66">
      <c r="B2717" s="2">
        <v>43069</v>
      </c>
      <c r="C2717" s="1">
        <v>1.6400000000000001</v>
      </c>
      <c r="E2717" s="2">
        <v>42537</v>
      </c>
      <c r="F2717" s="1">
        <v>1.2989999999999999</v>
      </c>
      <c r="H2717" s="2">
        <v>42557</v>
      </c>
      <c r="I2717" s="1">
        <v>1.2</v>
      </c>
      <c r="K2717" s="2">
        <v>42555</v>
      </c>
      <c r="L2717" s="1">
        <v>1.415</v>
      </c>
      <c r="N2717" s="2">
        <v>42563</v>
      </c>
      <c r="O2717" s="1">
        <v>1.24</v>
      </c>
      <c r="Q2717" s="2">
        <v>42571</v>
      </c>
      <c r="R2717" s="1">
        <v>1.2725</v>
      </c>
      <c r="T2717" s="2">
        <v>42577</v>
      </c>
      <c r="U2717" s="1">
        <v>1.2075</v>
      </c>
      <c r="W2717" s="2">
        <v>42576</v>
      </c>
      <c r="X2717" s="1">
        <v>1.2050000000000001</v>
      </c>
      <c r="Z2717" s="2">
        <v>42564</v>
      </c>
      <c r="AA2717" s="1">
        <v>1.1875</v>
      </c>
      <c r="AC2717" s="2">
        <v>42565</v>
      </c>
      <c r="AD2717" s="1">
        <v>1.23</v>
      </c>
      <c r="AF2717" s="2">
        <v>43004</v>
      </c>
      <c r="AG2717" s="1">
        <v>1.33083</v>
      </c>
      <c r="AI2717" s="2">
        <v>42527</v>
      </c>
      <c r="AJ2717" s="1">
        <v>2.069</v>
      </c>
      <c r="AL2717" s="2">
        <v>42528</v>
      </c>
      <c r="AM2717" s="1">
        <v>1.571</v>
      </c>
      <c r="AO2717" s="2">
        <v>42524</v>
      </c>
      <c r="AP2717" s="1">
        <v>0.9143</v>
      </c>
      <c r="AR2717" s="2">
        <v>42517</v>
      </c>
      <c r="AS2717" s="1">
        <v>0.88200000000000001</v>
      </c>
      <c r="AU2717" s="2">
        <v>42527</v>
      </c>
      <c r="AV2717" s="1">
        <v>1.0509999999999999</v>
      </c>
      <c r="AX2717" s="2">
        <v>42523</v>
      </c>
      <c r="AY2717" s="1">
        <v>1.0504</v>
      </c>
      <c r="BA2717" s="116">
        <v>42524</v>
      </c>
      <c r="BB2717" s="1">
        <v>0.48699999999999999</v>
      </c>
      <c r="BD2717" s="2">
        <v>42522</v>
      </c>
      <c r="BE2717" s="1">
        <v>-0.159</v>
      </c>
      <c r="BG2717" s="2">
        <v>42675</v>
      </c>
      <c r="BH2717" s="1">
        <v>1.83</v>
      </c>
      <c r="BJ2717" s="2">
        <v>42675</v>
      </c>
      <c r="BK2717" s="1">
        <v>1.3</v>
      </c>
      <c r="BM2717" s="2">
        <v>42527</v>
      </c>
      <c r="BN2717" s="1">
        <v>-8.2000000000000007E-3</v>
      </c>
    </row>
    <row r="2718" spans="2:66">
      <c r="B2718" s="2">
        <v>43070</v>
      </c>
      <c r="C2718" s="1">
        <v>1.6600000000000001</v>
      </c>
      <c r="E2718" s="2">
        <v>42538</v>
      </c>
      <c r="F2718" s="1">
        <v>1.3080000000000001</v>
      </c>
      <c r="H2718" s="2">
        <v>42558</v>
      </c>
      <c r="I2718" s="1">
        <v>1.21</v>
      </c>
      <c r="K2718" s="2">
        <v>42556</v>
      </c>
      <c r="L2718" s="1">
        <v>1.4219999999999999</v>
      </c>
      <c r="N2718" s="2">
        <v>42564</v>
      </c>
      <c r="O2718" s="1">
        <v>1.2349999999999999</v>
      </c>
      <c r="Q2718" s="2">
        <v>42572</v>
      </c>
      <c r="R2718" s="1">
        <v>1.2949999999999999</v>
      </c>
      <c r="T2718" s="2">
        <v>42578</v>
      </c>
      <c r="U2718" s="1">
        <v>1.2025000000000001</v>
      </c>
      <c r="W2718" s="2">
        <v>42577</v>
      </c>
      <c r="X2718" s="1">
        <v>1.1975</v>
      </c>
      <c r="Z2718" s="2">
        <v>42565</v>
      </c>
      <c r="AA2718" s="1">
        <v>1.1850000000000001</v>
      </c>
      <c r="AC2718" s="2">
        <v>42566</v>
      </c>
      <c r="AD2718" s="1">
        <v>1.2424999999999999</v>
      </c>
      <c r="AF2718" s="2">
        <v>43005</v>
      </c>
      <c r="AG2718" s="1">
        <v>1.3327800000000001</v>
      </c>
      <c r="AI2718" s="2">
        <v>42528</v>
      </c>
      <c r="AJ2718" s="1">
        <v>2.0434999999999999</v>
      </c>
      <c r="AL2718" s="2">
        <v>42529</v>
      </c>
      <c r="AM2718" s="1">
        <v>1.5545</v>
      </c>
      <c r="AO2718" s="2">
        <v>42527</v>
      </c>
      <c r="AP2718" s="1">
        <v>0.93</v>
      </c>
      <c r="AR2718" s="2">
        <v>42520</v>
      </c>
      <c r="AS2718" s="1">
        <v>0.88600000000000001</v>
      </c>
      <c r="AU2718" s="2">
        <v>42528</v>
      </c>
      <c r="AV2718" s="1">
        <v>1.0189999999999999</v>
      </c>
      <c r="AX2718" s="2">
        <v>42524</v>
      </c>
      <c r="AY2718" s="1">
        <v>0.98299999999999998</v>
      </c>
      <c r="BA2718" s="116">
        <v>42527</v>
      </c>
      <c r="BB2718" s="1">
        <v>0.51200000000000001</v>
      </c>
      <c r="BD2718" s="2">
        <v>42523</v>
      </c>
      <c r="BE2718" s="1">
        <v>-0.157</v>
      </c>
      <c r="BG2718" s="2">
        <v>42676</v>
      </c>
      <c r="BH2718" s="1">
        <v>1.81</v>
      </c>
      <c r="BJ2718" s="2">
        <v>42676</v>
      </c>
      <c r="BK2718" s="1">
        <v>1.26</v>
      </c>
      <c r="BM2718" s="2">
        <v>42528</v>
      </c>
      <c r="BN2718" s="1">
        <v>-1.7899999999999999E-2</v>
      </c>
    </row>
    <row r="2719" spans="2:66">
      <c r="B2719" s="2">
        <v>43073</v>
      </c>
      <c r="C2719" s="1">
        <v>1.6600000000000001</v>
      </c>
      <c r="E2719" s="2">
        <v>42541</v>
      </c>
      <c r="F2719" s="1">
        <v>1.3140000000000001</v>
      </c>
      <c r="H2719" s="2">
        <v>42559</v>
      </c>
      <c r="I2719" s="1">
        <v>1.216</v>
      </c>
      <c r="K2719" s="2">
        <v>42557</v>
      </c>
      <c r="L2719" s="1">
        <v>1.38</v>
      </c>
      <c r="N2719" s="2">
        <v>42565</v>
      </c>
      <c r="O2719" s="1">
        <v>1.2250000000000001</v>
      </c>
      <c r="Q2719" s="2">
        <v>42573</v>
      </c>
      <c r="R2719" s="1">
        <v>1.2825</v>
      </c>
      <c r="T2719" s="2">
        <v>42579</v>
      </c>
      <c r="U2719" s="1">
        <v>1.17</v>
      </c>
      <c r="W2719" s="2">
        <v>42578</v>
      </c>
      <c r="X2719" s="1">
        <v>1.1950000000000001</v>
      </c>
      <c r="Z2719" s="2">
        <v>42566</v>
      </c>
      <c r="AA2719" s="1">
        <v>1.1975</v>
      </c>
      <c r="AC2719" s="2">
        <v>42569</v>
      </c>
      <c r="AD2719" s="1">
        <v>1.2475000000000001</v>
      </c>
      <c r="AF2719" s="2">
        <v>43006</v>
      </c>
      <c r="AG2719" s="1">
        <v>1.335</v>
      </c>
      <c r="AI2719" s="2">
        <v>42529</v>
      </c>
      <c r="AJ2719" s="1">
        <v>2.008</v>
      </c>
      <c r="AL2719" s="2">
        <v>42530</v>
      </c>
      <c r="AM2719" s="1">
        <v>1.5409999999999999</v>
      </c>
      <c r="AO2719" s="2">
        <v>42528</v>
      </c>
      <c r="AP2719" s="1">
        <v>0.91249999999999998</v>
      </c>
      <c r="AR2719" s="2">
        <v>42521</v>
      </c>
      <c r="AS2719" s="1">
        <v>0.86</v>
      </c>
      <c r="AU2719" s="2">
        <v>42529</v>
      </c>
      <c r="AV2719" s="1">
        <v>1.018</v>
      </c>
      <c r="AX2719" s="2">
        <v>42527</v>
      </c>
      <c r="AY2719" s="1">
        <v>1.0085</v>
      </c>
      <c r="BA2719" s="116">
        <v>42528</v>
      </c>
      <c r="BB2719" s="1">
        <v>0.48899999999999999</v>
      </c>
      <c r="BD2719" s="2">
        <v>42524</v>
      </c>
      <c r="BE2719" s="1">
        <v>-0.16900000000000001</v>
      </c>
      <c r="BG2719" s="2">
        <v>42677</v>
      </c>
      <c r="BH2719" s="1">
        <v>1.8199999999999998</v>
      </c>
      <c r="BJ2719" s="2">
        <v>42677</v>
      </c>
      <c r="BK2719" s="1">
        <v>1.26</v>
      </c>
      <c r="BM2719" s="2">
        <v>42529</v>
      </c>
      <c r="BN2719" s="1">
        <v>-1.0999999999999999E-2</v>
      </c>
    </row>
    <row r="2720" spans="2:66">
      <c r="B2720" s="2">
        <v>43074</v>
      </c>
      <c r="C2720" s="1">
        <v>1.6600000000000001</v>
      </c>
      <c r="E2720" s="2">
        <v>42542</v>
      </c>
      <c r="F2720" s="1">
        <v>1.3080000000000001</v>
      </c>
      <c r="H2720" s="2">
        <v>42562</v>
      </c>
      <c r="I2720" s="1">
        <v>1.212</v>
      </c>
      <c r="K2720" s="2">
        <v>42558</v>
      </c>
      <c r="L2720" s="1">
        <v>1.38</v>
      </c>
      <c r="N2720" s="2">
        <v>42566</v>
      </c>
      <c r="O2720" s="1">
        <v>1.24</v>
      </c>
      <c r="Q2720" s="2">
        <v>42576</v>
      </c>
      <c r="R2720" s="1">
        <v>1.2875000000000001</v>
      </c>
      <c r="T2720" s="2">
        <v>42580</v>
      </c>
      <c r="U2720" s="1">
        <v>1.1975</v>
      </c>
      <c r="W2720" s="2">
        <v>42579</v>
      </c>
      <c r="X2720" s="1">
        <v>1.1724999999999999</v>
      </c>
      <c r="Z2720" s="2">
        <v>42569</v>
      </c>
      <c r="AA2720" s="1">
        <v>1.2075</v>
      </c>
      <c r="AC2720" s="2">
        <v>42570</v>
      </c>
      <c r="AD2720" s="1">
        <v>1.2450000000000001</v>
      </c>
      <c r="AF2720" s="2">
        <v>43007</v>
      </c>
      <c r="AG2720" s="1">
        <v>1.33389</v>
      </c>
      <c r="AI2720" s="2">
        <v>42530</v>
      </c>
      <c r="AJ2720" s="1">
        <v>1.9906999999999999</v>
      </c>
      <c r="AL2720" s="2">
        <v>42531</v>
      </c>
      <c r="AM2720" s="1">
        <v>1.4995000000000001</v>
      </c>
      <c r="AO2720" s="2">
        <v>42529</v>
      </c>
      <c r="AP2720" s="1">
        <v>0.90900000000000003</v>
      </c>
      <c r="AR2720" s="2">
        <v>42522</v>
      </c>
      <c r="AS2720" s="1">
        <v>0.87050000000000005</v>
      </c>
      <c r="AU2720" s="2">
        <v>42530</v>
      </c>
      <c r="AV2720" s="1">
        <v>0.97499999999999998</v>
      </c>
      <c r="AX2720" s="2">
        <v>42528</v>
      </c>
      <c r="AY2720" s="1">
        <v>0.97870000000000001</v>
      </c>
      <c r="BA2720" s="116">
        <v>42529</v>
      </c>
      <c r="BB2720" s="1">
        <v>0.49199999999999999</v>
      </c>
      <c r="BD2720" s="2">
        <v>42527</v>
      </c>
      <c r="BE2720" s="1">
        <v>-0.17</v>
      </c>
      <c r="BG2720" s="2">
        <v>42678</v>
      </c>
      <c r="BH2720" s="1">
        <v>1.79</v>
      </c>
      <c r="BJ2720" s="2">
        <v>42678</v>
      </c>
      <c r="BK2720" s="1">
        <v>1.24</v>
      </c>
      <c r="BM2720" s="2">
        <v>42530</v>
      </c>
      <c r="BN2720" s="1">
        <v>-0.02</v>
      </c>
    </row>
    <row r="2721" spans="2:66">
      <c r="B2721" s="2">
        <v>43075</v>
      </c>
      <c r="C2721" s="1">
        <v>1.6600000000000001</v>
      </c>
      <c r="E2721" s="2">
        <v>42543</v>
      </c>
      <c r="F2721" s="1">
        <v>1.321</v>
      </c>
      <c r="H2721" s="2">
        <v>42563</v>
      </c>
      <c r="I2721" s="1">
        <v>1.2170000000000001</v>
      </c>
      <c r="K2721" s="2">
        <v>42559</v>
      </c>
      <c r="L2721" s="1">
        <v>1.387</v>
      </c>
      <c r="N2721" s="2">
        <v>42569</v>
      </c>
      <c r="O2721" s="1">
        <v>1.252</v>
      </c>
      <c r="Q2721" s="2">
        <v>42577</v>
      </c>
      <c r="R2721" s="1">
        <v>1.2675000000000001</v>
      </c>
      <c r="T2721" s="2">
        <v>42583</v>
      </c>
      <c r="U2721" s="1">
        <v>1.1850000000000001</v>
      </c>
      <c r="W2721" s="2">
        <v>42580</v>
      </c>
      <c r="X2721" s="1">
        <v>1.1948000000000001</v>
      </c>
      <c r="Z2721" s="2">
        <v>42570</v>
      </c>
      <c r="AA2721" s="1">
        <v>1.2025000000000001</v>
      </c>
      <c r="AC2721" s="2">
        <v>42571</v>
      </c>
      <c r="AD2721" s="1">
        <v>1.2475000000000001</v>
      </c>
      <c r="AF2721" s="2">
        <v>43010</v>
      </c>
      <c r="AG2721" s="1">
        <v>1.3355600000000001</v>
      </c>
      <c r="AI2721" s="2">
        <v>42531</v>
      </c>
      <c r="AJ2721" s="1">
        <v>1.9575</v>
      </c>
      <c r="AL2721" s="2">
        <v>42534</v>
      </c>
      <c r="AM2721" s="1">
        <v>1.4650000000000001</v>
      </c>
      <c r="AO2721" s="2">
        <v>42530</v>
      </c>
      <c r="AP2721" s="1">
        <v>0.89700000000000002</v>
      </c>
      <c r="AR2721" s="2">
        <v>42523</v>
      </c>
      <c r="AS2721" s="1">
        <v>0.86850000000000005</v>
      </c>
      <c r="AU2721" s="2">
        <v>42531</v>
      </c>
      <c r="AV2721" s="1">
        <v>0.94089999999999996</v>
      </c>
      <c r="AX2721" s="2">
        <v>42529</v>
      </c>
      <c r="AY2721" s="1">
        <v>0.98</v>
      </c>
      <c r="BA2721" s="116">
        <v>42530</v>
      </c>
      <c r="BB2721" s="1">
        <v>0.47299999999999998</v>
      </c>
      <c r="BD2721" s="2">
        <v>42528</v>
      </c>
      <c r="BE2721" s="1">
        <v>-0.16700000000000001</v>
      </c>
      <c r="BG2721" s="2">
        <v>42681</v>
      </c>
      <c r="BH2721" s="1">
        <v>1.83</v>
      </c>
      <c r="BJ2721" s="2">
        <v>42681</v>
      </c>
      <c r="BK2721" s="1">
        <v>1.29</v>
      </c>
      <c r="BM2721" s="2">
        <v>42531</v>
      </c>
      <c r="BN2721" s="1">
        <v>-2.1999999999999999E-2</v>
      </c>
    </row>
    <row r="2722" spans="2:66">
      <c r="B2722" s="2">
        <v>43076</v>
      </c>
      <c r="C2722" s="1">
        <v>1.6600000000000001</v>
      </c>
      <c r="E2722" s="2">
        <v>42544</v>
      </c>
      <c r="F2722" s="1">
        <v>1.319</v>
      </c>
      <c r="H2722" s="2">
        <v>42564</v>
      </c>
      <c r="I2722" s="1">
        <v>1.21</v>
      </c>
      <c r="K2722" s="2">
        <v>42562</v>
      </c>
      <c r="L2722" s="1">
        <v>1.38</v>
      </c>
      <c r="N2722" s="2">
        <v>42570</v>
      </c>
      <c r="O2722" s="1">
        <v>1.2469999999999999</v>
      </c>
      <c r="Q2722" s="2">
        <v>42578</v>
      </c>
      <c r="R2722" s="1">
        <v>1.2625</v>
      </c>
      <c r="T2722" s="2">
        <v>42584</v>
      </c>
      <c r="U2722" s="1">
        <v>1.2025000000000001</v>
      </c>
      <c r="W2722" s="2">
        <v>42583</v>
      </c>
      <c r="X2722" s="1">
        <v>1.1850000000000001</v>
      </c>
      <c r="Z2722" s="2">
        <v>42571</v>
      </c>
      <c r="AA2722" s="1">
        <v>1.2025000000000001</v>
      </c>
      <c r="AC2722" s="2">
        <v>42572</v>
      </c>
      <c r="AD2722" s="1">
        <v>1.2524999999999999</v>
      </c>
      <c r="AF2722" s="2">
        <v>43011</v>
      </c>
      <c r="AG2722" s="1">
        <v>1.3425</v>
      </c>
      <c r="AI2722" s="2">
        <v>42534</v>
      </c>
      <c r="AJ2722" s="1">
        <v>1.9264999999999999</v>
      </c>
      <c r="AL2722" s="2">
        <v>42535</v>
      </c>
      <c r="AM2722" s="1">
        <v>1.4673</v>
      </c>
      <c r="AO2722" s="2">
        <v>42531</v>
      </c>
      <c r="AP2722" s="1">
        <v>0.86150000000000004</v>
      </c>
      <c r="AR2722" s="2">
        <v>42524</v>
      </c>
      <c r="AS2722" s="1">
        <v>0.79400000000000004</v>
      </c>
      <c r="AU2722" s="2">
        <v>42534</v>
      </c>
      <c r="AV2722" s="1">
        <v>0.96899999999999997</v>
      </c>
      <c r="AX2722" s="2">
        <v>42530</v>
      </c>
      <c r="AY2722" s="1">
        <v>0.94399999999999995</v>
      </c>
      <c r="BA2722" s="116">
        <v>42531</v>
      </c>
      <c r="BB2722" s="1">
        <v>0.46389999999999998</v>
      </c>
      <c r="BD2722" s="2">
        <v>42529</v>
      </c>
      <c r="BE2722" s="1">
        <v>-0.16</v>
      </c>
      <c r="BG2722" s="2">
        <v>42682</v>
      </c>
      <c r="BH2722" s="1">
        <v>1.88</v>
      </c>
      <c r="BJ2722" s="2">
        <v>42682</v>
      </c>
      <c r="BK2722" s="1">
        <v>1.34</v>
      </c>
      <c r="BM2722" s="2">
        <v>42534</v>
      </c>
      <c r="BN2722" s="1">
        <v>-2.0400000000000001E-2</v>
      </c>
    </row>
    <row r="2723" spans="2:66">
      <c r="B2723" s="2">
        <v>43077</v>
      </c>
      <c r="C2723" s="1">
        <v>1.6600000000000001</v>
      </c>
      <c r="E2723" s="2">
        <v>42545</v>
      </c>
      <c r="F2723" s="1">
        <v>1.266</v>
      </c>
      <c r="H2723" s="2">
        <v>42565</v>
      </c>
      <c r="I2723" s="1">
        <v>1.2050000000000001</v>
      </c>
      <c r="K2723" s="2">
        <v>42563</v>
      </c>
      <c r="L2723" s="1">
        <v>1.387</v>
      </c>
      <c r="N2723" s="2">
        <v>42571</v>
      </c>
      <c r="O2723" s="1">
        <v>1.2469999999999999</v>
      </c>
      <c r="Q2723" s="2">
        <v>42579</v>
      </c>
      <c r="R2723" s="1">
        <v>1.2150000000000001</v>
      </c>
      <c r="T2723" s="2">
        <v>42585</v>
      </c>
      <c r="U2723" s="1">
        <v>1.2375</v>
      </c>
      <c r="W2723" s="2">
        <v>42584</v>
      </c>
      <c r="X2723" s="1">
        <v>1.1950000000000001</v>
      </c>
      <c r="Z2723" s="2">
        <v>42572</v>
      </c>
      <c r="AA2723" s="1">
        <v>1.2175</v>
      </c>
      <c r="AC2723" s="2">
        <v>42573</v>
      </c>
      <c r="AD2723" s="1">
        <v>1.25</v>
      </c>
      <c r="AF2723" s="2">
        <v>43012</v>
      </c>
      <c r="AG2723" s="1">
        <v>1.34667</v>
      </c>
      <c r="AI2723" s="2">
        <v>42535</v>
      </c>
      <c r="AJ2723" s="1">
        <v>1.9205000000000001</v>
      </c>
      <c r="AL2723" s="2">
        <v>42536</v>
      </c>
      <c r="AM2723" s="1">
        <v>1.429</v>
      </c>
      <c r="AO2723" s="2">
        <v>42534</v>
      </c>
      <c r="AP2723" s="1">
        <v>0.84350000000000003</v>
      </c>
      <c r="AR2723" s="2">
        <v>42527</v>
      </c>
      <c r="AS2723" s="1">
        <v>0.80249999999999999</v>
      </c>
      <c r="AU2723" s="2">
        <v>42535</v>
      </c>
      <c r="AV2723" s="1">
        <v>0.94199999999999995</v>
      </c>
      <c r="AX2723" s="2">
        <v>42531</v>
      </c>
      <c r="AY2723" s="1">
        <v>0.91490000000000005</v>
      </c>
      <c r="BA2723" s="116">
        <v>42534</v>
      </c>
      <c r="BB2723" s="1">
        <v>0.47239999999999999</v>
      </c>
      <c r="BD2723" s="2">
        <v>42530</v>
      </c>
      <c r="BE2723" s="1">
        <v>-0.161</v>
      </c>
      <c r="BG2723" s="2">
        <v>42683</v>
      </c>
      <c r="BH2723" s="1">
        <v>2.0699999999999998</v>
      </c>
      <c r="BJ2723" s="2">
        <v>42683</v>
      </c>
      <c r="BK2723" s="1">
        <v>1.49</v>
      </c>
      <c r="BM2723" s="2">
        <v>42535</v>
      </c>
      <c r="BN2723" s="1">
        <v>-3.04E-2</v>
      </c>
    </row>
    <row r="2724" spans="2:66">
      <c r="B2724" s="2">
        <v>43080</v>
      </c>
      <c r="C2724" s="1">
        <v>1.6600000000000001</v>
      </c>
      <c r="E2724" s="2">
        <v>42548</v>
      </c>
      <c r="F2724" s="1">
        <v>1.266</v>
      </c>
      <c r="H2724" s="2">
        <v>42566</v>
      </c>
      <c r="I2724" s="1">
        <v>1.2190000000000001</v>
      </c>
      <c r="K2724" s="2">
        <v>42564</v>
      </c>
      <c r="L2724" s="1">
        <v>1.395</v>
      </c>
      <c r="N2724" s="2">
        <v>42572</v>
      </c>
      <c r="O2724" s="1">
        <v>1.2650000000000001</v>
      </c>
      <c r="Q2724" s="2">
        <v>42580</v>
      </c>
      <c r="R2724" s="1">
        <v>1.2450000000000001</v>
      </c>
      <c r="T2724" s="2">
        <v>42586</v>
      </c>
      <c r="U2724" s="1">
        <v>1.23</v>
      </c>
      <c r="W2724" s="2">
        <v>42585</v>
      </c>
      <c r="X2724" s="1">
        <v>1.2250000000000001</v>
      </c>
      <c r="Z2724" s="2">
        <v>42573</v>
      </c>
      <c r="AA2724" s="1">
        <v>1.21</v>
      </c>
      <c r="AC2724" s="2">
        <v>42576</v>
      </c>
      <c r="AD2724" s="1">
        <v>1.25</v>
      </c>
      <c r="AF2724" s="2">
        <v>43013</v>
      </c>
      <c r="AG2724" s="1">
        <v>1.3486099999999999</v>
      </c>
      <c r="AI2724" s="2">
        <v>42536</v>
      </c>
      <c r="AJ2724" s="1">
        <v>1.9015</v>
      </c>
      <c r="AL2724" s="2">
        <v>42537</v>
      </c>
      <c r="AM2724" s="1">
        <v>1.4323000000000001</v>
      </c>
      <c r="AO2724" s="2">
        <v>42535</v>
      </c>
      <c r="AP2724" s="1">
        <v>0.86350000000000005</v>
      </c>
      <c r="AR2724" s="2">
        <v>42528</v>
      </c>
      <c r="AS2724" s="1">
        <v>0.7893</v>
      </c>
      <c r="AU2724" s="2">
        <v>42536</v>
      </c>
      <c r="AV2724" s="1">
        <v>0.92789999999999995</v>
      </c>
      <c r="AX2724" s="2">
        <v>42534</v>
      </c>
      <c r="AY2724" s="1">
        <v>0.93799999999999994</v>
      </c>
      <c r="BA2724" s="116">
        <v>42535</v>
      </c>
      <c r="BB2724" s="1">
        <v>0.46</v>
      </c>
      <c r="BD2724" s="2">
        <v>42531</v>
      </c>
      <c r="BE2724" s="1">
        <v>-0.161</v>
      </c>
      <c r="BG2724" s="2">
        <v>42684</v>
      </c>
      <c r="BH2724" s="1">
        <v>2.15</v>
      </c>
      <c r="BJ2724" s="2">
        <v>42684</v>
      </c>
      <c r="BK2724" s="1">
        <v>1.56</v>
      </c>
      <c r="BM2724" s="2">
        <v>42536</v>
      </c>
      <c r="BN2724" s="1">
        <v>-4.8000000000000001E-2</v>
      </c>
    </row>
    <row r="2725" spans="2:66">
      <c r="B2725" s="2">
        <v>43081</v>
      </c>
      <c r="C2725" s="1">
        <v>1.6600000000000001</v>
      </c>
      <c r="E2725" s="2">
        <v>42549</v>
      </c>
      <c r="F2725" s="1">
        <v>1.268</v>
      </c>
      <c r="H2725" s="2">
        <v>42569</v>
      </c>
      <c r="I2725" s="1">
        <v>1.2270000000000001</v>
      </c>
      <c r="K2725" s="2">
        <v>42565</v>
      </c>
      <c r="L2725" s="1">
        <v>1.377</v>
      </c>
      <c r="N2725" s="2">
        <v>42573</v>
      </c>
      <c r="O2725" s="1">
        <v>1.252</v>
      </c>
      <c r="Q2725" s="2">
        <v>42583</v>
      </c>
      <c r="R2725" s="1">
        <v>1.2224999999999999</v>
      </c>
      <c r="T2725" s="2">
        <v>42587</v>
      </c>
      <c r="U2725" s="1">
        <v>1.2124999999999999</v>
      </c>
      <c r="W2725" s="2">
        <v>42586</v>
      </c>
      <c r="X2725" s="1">
        <v>1.2175</v>
      </c>
      <c r="Z2725" s="2">
        <v>42576</v>
      </c>
      <c r="AA2725" s="1">
        <v>1.21</v>
      </c>
      <c r="AC2725" s="2">
        <v>42577</v>
      </c>
      <c r="AD2725" s="1">
        <v>1.2475000000000001</v>
      </c>
      <c r="AF2725" s="2">
        <v>43014</v>
      </c>
      <c r="AG2725" s="1">
        <v>1.3502799999999999</v>
      </c>
      <c r="AI2725" s="2">
        <v>42537</v>
      </c>
      <c r="AJ2725" s="1">
        <v>1.8845000000000001</v>
      </c>
      <c r="AL2725" s="2">
        <v>42538</v>
      </c>
      <c r="AM2725" s="1">
        <v>1.4708000000000001</v>
      </c>
      <c r="AO2725" s="2">
        <v>42536</v>
      </c>
      <c r="AP2725" s="1">
        <v>0.81399999999999995</v>
      </c>
      <c r="AR2725" s="2">
        <v>42529</v>
      </c>
      <c r="AS2725" s="1">
        <v>0.78849999999999998</v>
      </c>
      <c r="AU2725" s="2">
        <v>42537</v>
      </c>
      <c r="AV2725" s="1">
        <v>0.89700000000000002</v>
      </c>
      <c r="AX2725" s="2">
        <v>42535</v>
      </c>
      <c r="AY2725" s="1">
        <v>0.91</v>
      </c>
      <c r="BA2725" s="116">
        <v>42536</v>
      </c>
      <c r="BB2725" s="1">
        <v>0.44800000000000001</v>
      </c>
      <c r="BD2725" s="2">
        <v>42534</v>
      </c>
      <c r="BE2725" s="1">
        <v>-0.161</v>
      </c>
      <c r="BG2725" s="2">
        <v>42688</v>
      </c>
      <c r="BH2725" s="1">
        <v>2.23</v>
      </c>
      <c r="BJ2725" s="2">
        <v>42688</v>
      </c>
      <c r="BK2725" s="1">
        <v>1.6600000000000001</v>
      </c>
      <c r="BM2725" s="2">
        <v>42537</v>
      </c>
      <c r="BN2725" s="1">
        <v>-4.7500000000000001E-2</v>
      </c>
    </row>
    <row r="2726" spans="2:66">
      <c r="B2726" s="2">
        <v>43082</v>
      </c>
      <c r="C2726" s="1">
        <v>1.6600000000000001</v>
      </c>
      <c r="E2726" s="2">
        <v>42550</v>
      </c>
      <c r="F2726" s="1">
        <v>1.2650000000000001</v>
      </c>
      <c r="H2726" s="2">
        <v>42570</v>
      </c>
      <c r="I2726" s="1">
        <v>1.22</v>
      </c>
      <c r="K2726" s="2">
        <v>42566</v>
      </c>
      <c r="L2726" s="1">
        <v>1.3900000000000001</v>
      </c>
      <c r="N2726" s="2">
        <v>42576</v>
      </c>
      <c r="O2726" s="1">
        <v>1.2549999999999999</v>
      </c>
      <c r="Q2726" s="2">
        <v>42584</v>
      </c>
      <c r="R2726" s="1">
        <v>1.25</v>
      </c>
      <c r="T2726" s="2">
        <v>42590</v>
      </c>
      <c r="U2726" s="1">
        <v>1.2450000000000001</v>
      </c>
      <c r="W2726" s="2">
        <v>42587</v>
      </c>
      <c r="X2726" s="1">
        <v>1.2025000000000001</v>
      </c>
      <c r="Z2726" s="2">
        <v>42577</v>
      </c>
      <c r="AA2726" s="1">
        <v>1.2050000000000001</v>
      </c>
      <c r="AC2726" s="2">
        <v>42578</v>
      </c>
      <c r="AD2726" s="1">
        <v>1.2475000000000001</v>
      </c>
      <c r="AF2726" s="2">
        <v>43017</v>
      </c>
      <c r="AG2726" s="1">
        <v>1.35639</v>
      </c>
      <c r="AI2726" s="2">
        <v>42538</v>
      </c>
      <c r="AJ2726" s="1">
        <v>1.919</v>
      </c>
      <c r="AL2726" s="2">
        <v>42541</v>
      </c>
      <c r="AM2726" s="1">
        <v>1.5514999999999999</v>
      </c>
      <c r="AO2726" s="2">
        <v>42537</v>
      </c>
      <c r="AP2726" s="1">
        <v>0.82250000000000001</v>
      </c>
      <c r="AR2726" s="2">
        <v>42530</v>
      </c>
      <c r="AS2726" s="1">
        <v>0.78100000000000003</v>
      </c>
      <c r="AU2726" s="2">
        <v>42538</v>
      </c>
      <c r="AV2726" s="1">
        <v>0.93400000000000005</v>
      </c>
      <c r="AX2726" s="2">
        <v>42536</v>
      </c>
      <c r="AY2726" s="1">
        <v>0.90500000000000003</v>
      </c>
      <c r="BA2726" s="116">
        <v>42537</v>
      </c>
      <c r="BB2726" s="1">
        <v>0.45300000000000001</v>
      </c>
      <c r="BD2726" s="2">
        <v>42535</v>
      </c>
      <c r="BE2726" s="1">
        <v>-0.16700000000000001</v>
      </c>
      <c r="BG2726" s="2">
        <v>42689</v>
      </c>
      <c r="BH2726" s="1">
        <v>2.23</v>
      </c>
      <c r="BJ2726" s="2">
        <v>42689</v>
      </c>
      <c r="BK2726" s="1">
        <v>1.6800000000000002</v>
      </c>
      <c r="BM2726" s="2">
        <v>42538</v>
      </c>
      <c r="BN2726" s="1">
        <v>-6.3100000000000003E-2</v>
      </c>
    </row>
    <row r="2727" spans="2:66">
      <c r="B2727" s="2">
        <v>43083</v>
      </c>
      <c r="C2727" s="1">
        <v>1.6600000000000001</v>
      </c>
      <c r="E2727" s="2">
        <v>42551</v>
      </c>
      <c r="F2727" s="1">
        <v>1.2669999999999999</v>
      </c>
      <c r="H2727" s="2">
        <v>42571</v>
      </c>
      <c r="I2727" s="1">
        <v>1.22</v>
      </c>
      <c r="K2727" s="2">
        <v>42569</v>
      </c>
      <c r="L2727" s="1">
        <v>1.4139999999999999</v>
      </c>
      <c r="N2727" s="2">
        <v>42577</v>
      </c>
      <c r="O2727" s="1">
        <v>1.2469999999999999</v>
      </c>
      <c r="Q2727" s="2">
        <v>42585</v>
      </c>
      <c r="R2727" s="1">
        <v>1.29</v>
      </c>
      <c r="T2727" s="2">
        <v>42591</v>
      </c>
      <c r="U2727" s="1">
        <v>1.2349999999999999</v>
      </c>
      <c r="W2727" s="2">
        <v>42590</v>
      </c>
      <c r="X2727" s="1">
        <v>1.23</v>
      </c>
      <c r="Z2727" s="2">
        <v>42578</v>
      </c>
      <c r="AA2727" s="1">
        <v>1.2050000000000001</v>
      </c>
      <c r="AC2727" s="2">
        <v>42579</v>
      </c>
      <c r="AD2727" s="1">
        <v>1.2375</v>
      </c>
      <c r="AF2727" s="2">
        <v>43018</v>
      </c>
      <c r="AG2727" s="1">
        <v>1.35667</v>
      </c>
      <c r="AI2727" s="2">
        <v>42541</v>
      </c>
      <c r="AJ2727" s="1">
        <v>2.0005000000000002</v>
      </c>
      <c r="AL2727" s="2">
        <v>42542</v>
      </c>
      <c r="AM2727" s="1">
        <v>1.5695000000000001</v>
      </c>
      <c r="AO2727" s="2">
        <v>42538</v>
      </c>
      <c r="AP2727" s="1">
        <v>0.83599999999999997</v>
      </c>
      <c r="AR2727" s="2">
        <v>42531</v>
      </c>
      <c r="AS2727" s="1">
        <v>0.75949999999999995</v>
      </c>
      <c r="AU2727" s="2">
        <v>42541</v>
      </c>
      <c r="AV2727" s="1">
        <v>0.98299999999999998</v>
      </c>
      <c r="AX2727" s="2">
        <v>42537</v>
      </c>
      <c r="AY2727" s="1">
        <v>0.88100000000000001</v>
      </c>
      <c r="BA2727" s="116">
        <v>42538</v>
      </c>
      <c r="BB2727" s="1">
        <v>0.46100000000000002</v>
      </c>
      <c r="BD2727" s="2">
        <v>42536</v>
      </c>
      <c r="BE2727" s="1">
        <v>-0.183</v>
      </c>
      <c r="BG2727" s="2">
        <v>42690</v>
      </c>
      <c r="BH2727" s="1">
        <v>2.2200000000000002</v>
      </c>
      <c r="BJ2727" s="2">
        <v>42690</v>
      </c>
      <c r="BK2727" s="1">
        <v>1.6800000000000002</v>
      </c>
      <c r="BM2727" s="2">
        <v>42541</v>
      </c>
      <c r="BN2727" s="1">
        <v>-5.2999999999999999E-2</v>
      </c>
    </row>
    <row r="2728" spans="2:66">
      <c r="B2728" s="2">
        <v>43084</v>
      </c>
      <c r="C2728" s="1">
        <v>1.6600000000000001</v>
      </c>
      <c r="E2728" s="2">
        <v>42552</v>
      </c>
      <c r="F2728" s="1">
        <v>1.2450000000000001</v>
      </c>
      <c r="H2728" s="2">
        <v>42572</v>
      </c>
      <c r="I2728" s="1">
        <v>1.23</v>
      </c>
      <c r="K2728" s="2">
        <v>42570</v>
      </c>
      <c r="L2728" s="1">
        <v>1.42</v>
      </c>
      <c r="N2728" s="2">
        <v>42578</v>
      </c>
      <c r="O2728" s="1">
        <v>1.2450000000000001</v>
      </c>
      <c r="Q2728" s="2">
        <v>42586</v>
      </c>
      <c r="R2728" s="1">
        <v>1.2825</v>
      </c>
      <c r="T2728" s="2">
        <v>42592</v>
      </c>
      <c r="U2728" s="1">
        <v>1.2124999999999999</v>
      </c>
      <c r="W2728" s="2">
        <v>42591</v>
      </c>
      <c r="X2728" s="1">
        <v>1.2224999999999999</v>
      </c>
      <c r="Z2728" s="2">
        <v>42579</v>
      </c>
      <c r="AA2728" s="1">
        <v>1.1850000000000001</v>
      </c>
      <c r="AC2728" s="2">
        <v>42580</v>
      </c>
      <c r="AD2728" s="1">
        <v>1.2403</v>
      </c>
      <c r="AF2728" s="2">
        <v>43019</v>
      </c>
      <c r="AG2728" s="1">
        <v>1.3586100000000001</v>
      </c>
      <c r="AI2728" s="2">
        <v>42542</v>
      </c>
      <c r="AJ2728" s="1">
        <v>2.0215000000000001</v>
      </c>
      <c r="AL2728" s="2">
        <v>42543</v>
      </c>
      <c r="AM2728" s="1">
        <v>1.5465</v>
      </c>
      <c r="AO2728" s="2">
        <v>42541</v>
      </c>
      <c r="AP2728" s="1">
        <v>0.88100000000000001</v>
      </c>
      <c r="AR2728" s="2">
        <v>42534</v>
      </c>
      <c r="AS2728" s="1">
        <v>0.75049999999999994</v>
      </c>
      <c r="AU2728" s="2">
        <v>42542</v>
      </c>
      <c r="AV2728" s="1">
        <v>1.0017</v>
      </c>
      <c r="AX2728" s="2">
        <v>42538</v>
      </c>
      <c r="AY2728" s="1">
        <v>0.91400000000000003</v>
      </c>
      <c r="BA2728" s="116">
        <v>42541</v>
      </c>
      <c r="BB2728" s="1">
        <v>0.48299999999999998</v>
      </c>
      <c r="BD2728" s="2">
        <v>42537</v>
      </c>
      <c r="BE2728" s="1">
        <v>-0.18</v>
      </c>
      <c r="BG2728" s="2">
        <v>42691</v>
      </c>
      <c r="BH2728" s="1">
        <v>2.29</v>
      </c>
      <c r="BJ2728" s="2">
        <v>42691</v>
      </c>
      <c r="BK2728" s="1">
        <v>1.73</v>
      </c>
      <c r="BM2728" s="2">
        <v>42542</v>
      </c>
      <c r="BN2728" s="1">
        <v>-0.04</v>
      </c>
    </row>
    <row r="2729" spans="2:66">
      <c r="B2729" s="2">
        <v>43087</v>
      </c>
      <c r="C2729" s="1">
        <v>1.6600000000000001</v>
      </c>
      <c r="E2729" s="2">
        <v>42555</v>
      </c>
      <c r="F2729" s="1">
        <v>1.2370000000000001</v>
      </c>
      <c r="H2729" s="2">
        <v>42573</v>
      </c>
      <c r="I2729" s="1">
        <v>1.222</v>
      </c>
      <c r="K2729" s="2">
        <v>42571</v>
      </c>
      <c r="L2729" s="1">
        <v>1.42</v>
      </c>
      <c r="N2729" s="2">
        <v>42579</v>
      </c>
      <c r="O2729" s="1">
        <v>1.2170000000000001</v>
      </c>
      <c r="Q2729" s="2">
        <v>42587</v>
      </c>
      <c r="R2729" s="1">
        <v>1.26</v>
      </c>
      <c r="T2729" s="2">
        <v>42593</v>
      </c>
      <c r="U2729" s="1">
        <v>1.2175</v>
      </c>
      <c r="W2729" s="2">
        <v>42592</v>
      </c>
      <c r="X2729" s="1">
        <v>1.1975</v>
      </c>
      <c r="Z2729" s="2">
        <v>42580</v>
      </c>
      <c r="AA2729" s="1">
        <v>1.1950000000000001</v>
      </c>
      <c r="AC2729" s="2">
        <v>42583</v>
      </c>
      <c r="AD2729" s="1">
        <v>1.2375</v>
      </c>
      <c r="AF2729" s="2">
        <v>43020</v>
      </c>
      <c r="AG2729" s="1">
        <v>1.35917</v>
      </c>
      <c r="AI2729" s="2">
        <v>42543</v>
      </c>
      <c r="AJ2729" s="1">
        <v>2.0055000000000001</v>
      </c>
      <c r="AL2729" s="2">
        <v>42544</v>
      </c>
      <c r="AM2729" s="1">
        <v>1.6085</v>
      </c>
      <c r="AO2729" s="2">
        <v>42542</v>
      </c>
      <c r="AP2729" s="1">
        <v>0.88700000000000001</v>
      </c>
      <c r="AR2729" s="2">
        <v>42535</v>
      </c>
      <c r="AS2729" s="1">
        <v>0.76749999999999996</v>
      </c>
      <c r="AU2729" s="2">
        <v>42543</v>
      </c>
      <c r="AV2729" s="1">
        <v>1.0089999999999999</v>
      </c>
      <c r="AX2729" s="2">
        <v>42541</v>
      </c>
      <c r="AY2729" s="1">
        <v>0.95199999999999996</v>
      </c>
      <c r="BA2729" s="116">
        <v>42542</v>
      </c>
      <c r="BB2729" s="1">
        <v>0.49199999999999999</v>
      </c>
      <c r="BD2729" s="2">
        <v>42538</v>
      </c>
      <c r="BE2729" s="1">
        <v>-0.19500000000000001</v>
      </c>
      <c r="BG2729" s="2">
        <v>42692</v>
      </c>
      <c r="BH2729" s="1">
        <v>2.34</v>
      </c>
      <c r="BJ2729" s="2">
        <v>42692</v>
      </c>
      <c r="BK2729" s="1">
        <v>1.8</v>
      </c>
      <c r="BM2729" s="2">
        <v>42543</v>
      </c>
      <c r="BN2729" s="1">
        <v>-3.9E-2</v>
      </c>
    </row>
    <row r="2730" spans="2:66">
      <c r="B2730" s="2">
        <v>43088</v>
      </c>
      <c r="C2730" s="1">
        <v>1.6600000000000001</v>
      </c>
      <c r="E2730" s="2">
        <v>42556</v>
      </c>
      <c r="F2730" s="1">
        <v>1.23</v>
      </c>
      <c r="H2730" s="2">
        <v>42576</v>
      </c>
      <c r="I2730" s="1">
        <v>1.2230000000000001</v>
      </c>
      <c r="K2730" s="2">
        <v>42572</v>
      </c>
      <c r="L2730" s="1">
        <v>1.44</v>
      </c>
      <c r="N2730" s="2">
        <v>42580</v>
      </c>
      <c r="O2730" s="1">
        <v>1.2349999999999999</v>
      </c>
      <c r="Q2730" s="2">
        <v>42590</v>
      </c>
      <c r="R2730" s="1">
        <v>1.3025</v>
      </c>
      <c r="T2730" s="2">
        <v>42594</v>
      </c>
      <c r="U2730" s="1">
        <v>1.2224999999999999</v>
      </c>
      <c r="W2730" s="2">
        <v>42593</v>
      </c>
      <c r="X2730" s="1">
        <v>1.2075</v>
      </c>
      <c r="Z2730" s="2">
        <v>42583</v>
      </c>
      <c r="AA2730" s="1">
        <v>1.19</v>
      </c>
      <c r="AC2730" s="2">
        <v>42584</v>
      </c>
      <c r="AD2730" s="1">
        <v>1.2424999999999999</v>
      </c>
      <c r="AF2730" s="2">
        <v>43021</v>
      </c>
      <c r="AG2730" s="1">
        <v>1.3533299999999999</v>
      </c>
      <c r="AI2730" s="2">
        <v>42544</v>
      </c>
      <c r="AJ2730" s="1">
        <v>2.0665</v>
      </c>
      <c r="AL2730" s="2">
        <v>42545</v>
      </c>
      <c r="AM2730" s="1">
        <v>1.4215</v>
      </c>
      <c r="AO2730" s="2">
        <v>42543</v>
      </c>
      <c r="AP2730" s="1">
        <v>0.86629999999999996</v>
      </c>
      <c r="AR2730" s="2">
        <v>42536</v>
      </c>
      <c r="AS2730" s="1">
        <v>0.73099999999999998</v>
      </c>
      <c r="AU2730" s="2">
        <v>42544</v>
      </c>
      <c r="AV2730" s="1">
        <v>1.0760000000000001</v>
      </c>
      <c r="AX2730" s="2">
        <v>42542</v>
      </c>
      <c r="AY2730" s="1">
        <v>0.96819999999999995</v>
      </c>
      <c r="BA2730" s="116">
        <v>42543</v>
      </c>
      <c r="BB2730" s="1">
        <v>0.49399999999999999</v>
      </c>
      <c r="BD2730" s="2">
        <v>42541</v>
      </c>
      <c r="BE2730" s="1">
        <v>-0.187</v>
      </c>
      <c r="BG2730" s="2">
        <v>42695</v>
      </c>
      <c r="BH2730" s="1">
        <v>2.33</v>
      </c>
      <c r="BJ2730" s="2">
        <v>42695</v>
      </c>
      <c r="BK2730" s="1">
        <v>1.79</v>
      </c>
      <c r="BM2730" s="2">
        <v>42544</v>
      </c>
      <c r="BN2730" s="1">
        <v>-1.4200000000000001E-2</v>
      </c>
    </row>
    <row r="2731" spans="2:66">
      <c r="B2731" s="2">
        <v>43089</v>
      </c>
      <c r="C2731" s="1">
        <v>1.6600000000000001</v>
      </c>
      <c r="E2731" s="2">
        <v>42557</v>
      </c>
      <c r="F2731" s="1">
        <v>1.2250000000000001</v>
      </c>
      <c r="H2731" s="2">
        <v>42577</v>
      </c>
      <c r="I2731" s="1">
        <v>1.218</v>
      </c>
      <c r="K2731" s="2">
        <v>42573</v>
      </c>
      <c r="L2731" s="1">
        <v>1.415</v>
      </c>
      <c r="N2731" s="2">
        <v>42583</v>
      </c>
      <c r="O2731" s="1">
        <v>1.2250000000000001</v>
      </c>
      <c r="Q2731" s="2">
        <v>42591</v>
      </c>
      <c r="R2731" s="1">
        <v>1.2875000000000001</v>
      </c>
      <c r="T2731" s="2">
        <v>42598</v>
      </c>
      <c r="U2731" s="1">
        <v>1.21</v>
      </c>
      <c r="W2731" s="2">
        <v>42594</v>
      </c>
      <c r="X2731" s="1">
        <v>1.21</v>
      </c>
      <c r="Z2731" s="2">
        <v>42584</v>
      </c>
      <c r="AA2731" s="1">
        <v>1.2</v>
      </c>
      <c r="AC2731" s="2">
        <v>42585</v>
      </c>
      <c r="AD2731" s="1">
        <v>1.26</v>
      </c>
      <c r="AF2731" s="2">
        <v>43024</v>
      </c>
      <c r="AG2731" s="1">
        <v>1.35389</v>
      </c>
      <c r="AI2731" s="2">
        <v>42545</v>
      </c>
      <c r="AJ2731" s="1">
        <v>1.9207999999999998</v>
      </c>
      <c r="AL2731" s="2">
        <v>42548</v>
      </c>
      <c r="AM2731" s="1">
        <v>1.2985</v>
      </c>
      <c r="AO2731" s="2">
        <v>42544</v>
      </c>
      <c r="AP2731" s="1">
        <v>0.90300000000000002</v>
      </c>
      <c r="AR2731" s="2">
        <v>42537</v>
      </c>
      <c r="AS2731" s="1">
        <v>0.73450000000000004</v>
      </c>
      <c r="AU2731" s="2">
        <v>42545</v>
      </c>
      <c r="AV2731" s="1">
        <v>0.89800000000000002</v>
      </c>
      <c r="AX2731" s="2">
        <v>42543</v>
      </c>
      <c r="AY2731" s="1">
        <v>0.97599999999999998</v>
      </c>
      <c r="BA2731" s="116">
        <v>42544</v>
      </c>
      <c r="BB2731" s="1">
        <v>0.54</v>
      </c>
      <c r="BD2731" s="2">
        <v>42542</v>
      </c>
      <c r="BE2731" s="1">
        <v>-0.188</v>
      </c>
      <c r="BG2731" s="2">
        <v>42696</v>
      </c>
      <c r="BH2731" s="1">
        <v>2.31</v>
      </c>
      <c r="BJ2731" s="2">
        <v>42696</v>
      </c>
      <c r="BK2731" s="1">
        <v>1.77</v>
      </c>
      <c r="BM2731" s="2">
        <v>42545</v>
      </c>
      <c r="BN2731" s="1">
        <v>-4.8000000000000001E-2</v>
      </c>
    </row>
    <row r="2732" spans="2:66">
      <c r="B2732" s="2">
        <v>43090</v>
      </c>
      <c r="C2732" s="1">
        <v>1.6600000000000001</v>
      </c>
      <c r="E2732" s="2">
        <v>42558</v>
      </c>
      <c r="F2732" s="1">
        <v>1.2250000000000001</v>
      </c>
      <c r="H2732" s="2">
        <v>42578</v>
      </c>
      <c r="I2732" s="1">
        <v>1.22</v>
      </c>
      <c r="K2732" s="2">
        <v>42576</v>
      </c>
      <c r="L2732" s="1">
        <v>1.425</v>
      </c>
      <c r="N2732" s="2">
        <v>42584</v>
      </c>
      <c r="O2732" s="1">
        <v>1.242</v>
      </c>
      <c r="Q2732" s="2">
        <v>42592</v>
      </c>
      <c r="R2732" s="1">
        <v>1.2524999999999999</v>
      </c>
      <c r="T2732" s="2">
        <v>42599</v>
      </c>
      <c r="U2732" s="1">
        <v>1.2324999999999999</v>
      </c>
      <c r="W2732" s="2">
        <v>42598</v>
      </c>
      <c r="X2732" s="1">
        <v>1.2</v>
      </c>
      <c r="Z2732" s="2">
        <v>42585</v>
      </c>
      <c r="AA2732" s="1">
        <v>1.2224999999999999</v>
      </c>
      <c r="AC2732" s="2">
        <v>42586</v>
      </c>
      <c r="AD2732" s="1">
        <v>1.2524999999999999</v>
      </c>
      <c r="AF2732" s="2">
        <v>43025</v>
      </c>
      <c r="AG2732" s="1">
        <v>1.3573299999999999</v>
      </c>
      <c r="AI2732" s="2">
        <v>42548</v>
      </c>
      <c r="AJ2732" s="1">
        <v>1.772</v>
      </c>
      <c r="AL2732" s="2">
        <v>42549</v>
      </c>
      <c r="AM2732" s="1">
        <v>1.3334999999999999</v>
      </c>
      <c r="AO2732" s="2">
        <v>42545</v>
      </c>
      <c r="AP2732" s="1">
        <v>0.74299999999999999</v>
      </c>
      <c r="AR2732" s="2">
        <v>42538</v>
      </c>
      <c r="AS2732" s="1">
        <v>0.74050000000000005</v>
      </c>
      <c r="AU2732" s="2">
        <v>42548</v>
      </c>
      <c r="AV2732" s="1">
        <v>0.78200000000000003</v>
      </c>
      <c r="AX2732" s="2">
        <v>42544</v>
      </c>
      <c r="AY2732" s="1">
        <v>1.032</v>
      </c>
      <c r="BA2732" s="116">
        <v>42545</v>
      </c>
      <c r="BB2732" s="1">
        <v>0.44800000000000001</v>
      </c>
      <c r="BD2732" s="2">
        <v>42543</v>
      </c>
      <c r="BE2732" s="1">
        <v>-0.186</v>
      </c>
      <c r="BG2732" s="2">
        <v>42697</v>
      </c>
      <c r="BH2732" s="1">
        <v>2.36</v>
      </c>
      <c r="BJ2732" s="2">
        <v>42697</v>
      </c>
      <c r="BK2732" s="1">
        <v>1.83</v>
      </c>
      <c r="BM2732" s="2">
        <v>42548</v>
      </c>
      <c r="BN2732" s="1">
        <v>-8.8200000000000001E-2</v>
      </c>
    </row>
    <row r="2733" spans="2:66">
      <c r="B2733" s="2">
        <v>43091</v>
      </c>
      <c r="C2733" s="1">
        <v>1.6600000000000001</v>
      </c>
      <c r="E2733" s="2">
        <v>42559</v>
      </c>
      <c r="F2733" s="1">
        <v>1.2250000000000001</v>
      </c>
      <c r="H2733" s="2">
        <v>42579</v>
      </c>
      <c r="I2733" s="1">
        <v>1.202</v>
      </c>
      <c r="K2733" s="2">
        <v>42577</v>
      </c>
      <c r="L2733" s="1">
        <v>1.409</v>
      </c>
      <c r="N2733" s="2">
        <v>42585</v>
      </c>
      <c r="O2733" s="1">
        <v>1.2749999999999999</v>
      </c>
      <c r="Q2733" s="2">
        <v>42593</v>
      </c>
      <c r="R2733" s="1">
        <v>1.2575000000000001</v>
      </c>
      <c r="T2733" s="2">
        <v>42600</v>
      </c>
      <c r="U2733" s="1">
        <v>1.2175</v>
      </c>
      <c r="W2733" s="2">
        <v>42599</v>
      </c>
      <c r="X2733" s="1">
        <v>1.2175</v>
      </c>
      <c r="Z2733" s="2">
        <v>42586</v>
      </c>
      <c r="AA2733" s="1">
        <v>1.2150000000000001</v>
      </c>
      <c r="AC2733" s="2">
        <v>42587</v>
      </c>
      <c r="AD2733" s="1">
        <v>1.25</v>
      </c>
      <c r="AF2733" s="2">
        <v>43026</v>
      </c>
      <c r="AG2733" s="1">
        <v>1.3626100000000001</v>
      </c>
      <c r="AI2733" s="2">
        <v>42549</v>
      </c>
      <c r="AJ2733" s="1">
        <v>1.7869999999999999</v>
      </c>
      <c r="AL2733" s="2">
        <v>42550</v>
      </c>
      <c r="AM2733" s="1">
        <v>1.385</v>
      </c>
      <c r="AO2733" s="2">
        <v>42548</v>
      </c>
      <c r="AP2733" s="1">
        <v>0.70350000000000001</v>
      </c>
      <c r="AR2733" s="2">
        <v>42541</v>
      </c>
      <c r="AS2733" s="1">
        <v>0.76949999999999996</v>
      </c>
      <c r="AU2733" s="2">
        <v>42549</v>
      </c>
      <c r="AV2733" s="1">
        <v>0.81010000000000004</v>
      </c>
      <c r="AX2733" s="2">
        <v>42545</v>
      </c>
      <c r="AY2733" s="1">
        <v>0.88500000000000001</v>
      </c>
      <c r="BA2733" s="116">
        <v>42548</v>
      </c>
      <c r="BB2733" s="1">
        <v>0.38200000000000001</v>
      </c>
      <c r="BD2733" s="2">
        <v>42544</v>
      </c>
      <c r="BE2733" s="1">
        <v>-0.16200000000000001</v>
      </c>
      <c r="BG2733" s="2">
        <v>42699</v>
      </c>
      <c r="BH2733" s="1">
        <v>2.36</v>
      </c>
      <c r="BJ2733" s="2">
        <v>42699</v>
      </c>
      <c r="BK2733" s="1">
        <v>1.83</v>
      </c>
      <c r="BM2733" s="2">
        <v>42549</v>
      </c>
      <c r="BN2733" s="1">
        <v>-9.5899999999999999E-2</v>
      </c>
    </row>
    <row r="2734" spans="2:66">
      <c r="B2734" s="2">
        <v>43095</v>
      </c>
      <c r="C2734" s="1">
        <v>1.6600000000000001</v>
      </c>
      <c r="E2734" s="2">
        <v>42562</v>
      </c>
      <c r="F2734" s="1">
        <v>1.2250000000000001</v>
      </c>
      <c r="H2734" s="2">
        <v>42580</v>
      </c>
      <c r="I2734" s="1">
        <v>1.2150000000000001</v>
      </c>
      <c r="K2734" s="2">
        <v>42578</v>
      </c>
      <c r="L2734" s="1">
        <v>1.4</v>
      </c>
      <c r="N2734" s="2">
        <v>42586</v>
      </c>
      <c r="O2734" s="1">
        <v>1.2650000000000001</v>
      </c>
      <c r="Q2734" s="2">
        <v>42594</v>
      </c>
      <c r="R2734" s="1">
        <v>1.2675000000000001</v>
      </c>
      <c r="T2734" s="2">
        <v>42601</v>
      </c>
      <c r="U2734" s="1">
        <v>1.2224999999999999</v>
      </c>
      <c r="W2734" s="2">
        <v>42600</v>
      </c>
      <c r="X2734" s="1">
        <v>1.2075</v>
      </c>
      <c r="Z2734" s="2">
        <v>42587</v>
      </c>
      <c r="AA2734" s="1">
        <v>1.2075</v>
      </c>
      <c r="AC2734" s="2">
        <v>42590</v>
      </c>
      <c r="AD2734" s="1">
        <v>1.2650000000000001</v>
      </c>
      <c r="AF2734" s="2">
        <v>43027</v>
      </c>
      <c r="AG2734" s="1">
        <v>1.3625</v>
      </c>
      <c r="AI2734" s="2">
        <v>42550</v>
      </c>
      <c r="AJ2734" s="1">
        <v>1.8294999999999999</v>
      </c>
      <c r="AL2734" s="2">
        <v>42551</v>
      </c>
      <c r="AM2734" s="1">
        <v>1.3485</v>
      </c>
      <c r="AO2734" s="2">
        <v>42549</v>
      </c>
      <c r="AP2734" s="1">
        <v>0.72450000000000003</v>
      </c>
      <c r="AR2734" s="2">
        <v>42542</v>
      </c>
      <c r="AS2734" s="1">
        <v>0.77100000000000002</v>
      </c>
      <c r="AU2734" s="2">
        <v>42550</v>
      </c>
      <c r="AV2734" s="1">
        <v>0.81530000000000002</v>
      </c>
      <c r="AX2734" s="2">
        <v>42548</v>
      </c>
      <c r="AY2734" s="1">
        <v>0.77900000000000003</v>
      </c>
      <c r="BA2734" s="116">
        <v>42549</v>
      </c>
      <c r="BB2734" s="1">
        <v>0.38600000000000001</v>
      </c>
      <c r="BD2734" s="2">
        <v>42545</v>
      </c>
      <c r="BE2734" s="1">
        <v>-0.19</v>
      </c>
      <c r="BG2734" s="2">
        <v>42702</v>
      </c>
      <c r="BH2734" s="1">
        <v>2.3199999999999998</v>
      </c>
      <c r="BJ2734" s="2">
        <v>42702</v>
      </c>
      <c r="BK2734" s="1">
        <v>1.8</v>
      </c>
      <c r="BM2734" s="2">
        <v>42550</v>
      </c>
      <c r="BN2734" s="1">
        <v>-9.0200000000000002E-2</v>
      </c>
    </row>
    <row r="2735" spans="2:66">
      <c r="B2735" s="2">
        <v>43096</v>
      </c>
      <c r="C2735" s="1">
        <v>1.6600000000000001</v>
      </c>
      <c r="E2735" s="2">
        <v>42563</v>
      </c>
      <c r="F2735" s="1">
        <v>1.2250000000000001</v>
      </c>
      <c r="H2735" s="2">
        <v>42583</v>
      </c>
      <c r="I2735" s="1">
        <v>1.21</v>
      </c>
      <c r="K2735" s="2">
        <v>42579</v>
      </c>
      <c r="L2735" s="1">
        <v>1.355</v>
      </c>
      <c r="N2735" s="2">
        <v>42587</v>
      </c>
      <c r="O2735" s="1">
        <v>1.2469999999999999</v>
      </c>
      <c r="Q2735" s="2">
        <v>42598</v>
      </c>
      <c r="R2735" s="1">
        <v>1.2524999999999999</v>
      </c>
      <c r="T2735" s="2">
        <v>42604</v>
      </c>
      <c r="U2735" s="1">
        <v>1.23</v>
      </c>
      <c r="W2735" s="2">
        <v>42601</v>
      </c>
      <c r="X2735" s="1">
        <v>1.2075</v>
      </c>
      <c r="Z2735" s="2">
        <v>42590</v>
      </c>
      <c r="AA2735" s="1">
        <v>1.2275</v>
      </c>
      <c r="AC2735" s="2">
        <v>42591</v>
      </c>
      <c r="AD2735" s="1">
        <v>1.2625</v>
      </c>
      <c r="AF2735" s="2">
        <v>43028</v>
      </c>
      <c r="AG2735" s="1">
        <v>1.36476</v>
      </c>
      <c r="AI2735" s="2">
        <v>42551</v>
      </c>
      <c r="AJ2735" s="1">
        <v>1.8090000000000002</v>
      </c>
      <c r="AL2735" s="2">
        <v>42552</v>
      </c>
      <c r="AM2735" s="1">
        <v>1.3353999999999999</v>
      </c>
      <c r="AO2735" s="2">
        <v>42550</v>
      </c>
      <c r="AP2735" s="1">
        <v>0.76249999999999996</v>
      </c>
      <c r="AR2735" s="2">
        <v>42543</v>
      </c>
      <c r="AS2735" s="1">
        <v>0.75700000000000001</v>
      </c>
      <c r="AU2735" s="2">
        <v>42551</v>
      </c>
      <c r="AV2735" s="1">
        <v>0.86209999999999998</v>
      </c>
      <c r="AX2735" s="2">
        <v>42549</v>
      </c>
      <c r="AY2735" s="1">
        <v>0.79800000000000004</v>
      </c>
      <c r="BA2735" s="116">
        <v>42550</v>
      </c>
      <c r="BB2735" s="1">
        <v>0.38729999999999998</v>
      </c>
      <c r="BD2735" s="2">
        <v>42548</v>
      </c>
      <c r="BE2735" s="1">
        <v>-0.19400000000000001</v>
      </c>
      <c r="BG2735" s="2">
        <v>42703</v>
      </c>
      <c r="BH2735" s="1">
        <v>2.2999999999999998</v>
      </c>
      <c r="BJ2735" s="2">
        <v>42703</v>
      </c>
      <c r="BK2735" s="1">
        <v>1.78</v>
      </c>
      <c r="BM2735" s="2">
        <v>42551</v>
      </c>
      <c r="BN2735" s="1">
        <v>-7.6999999999999999E-2</v>
      </c>
    </row>
    <row r="2736" spans="2:66">
      <c r="B2736" s="2">
        <v>43097</v>
      </c>
      <c r="C2736" s="1">
        <v>1.6600000000000001</v>
      </c>
      <c r="E2736" s="2">
        <v>42564</v>
      </c>
      <c r="F2736" s="1">
        <v>1.2270000000000001</v>
      </c>
      <c r="H2736" s="2">
        <v>42584</v>
      </c>
      <c r="I2736" s="1">
        <v>1.222</v>
      </c>
      <c r="K2736" s="2">
        <v>42580</v>
      </c>
      <c r="L2736" s="1">
        <v>1.3820000000000001</v>
      </c>
      <c r="N2736" s="2">
        <v>42590</v>
      </c>
      <c r="O2736" s="1">
        <v>1.2749999999999999</v>
      </c>
      <c r="Q2736" s="2">
        <v>42599</v>
      </c>
      <c r="R2736" s="1">
        <v>1.2875000000000001</v>
      </c>
      <c r="T2736" s="2">
        <v>42605</v>
      </c>
      <c r="U2736" s="1">
        <v>1.22</v>
      </c>
      <c r="W2736" s="2">
        <v>42604</v>
      </c>
      <c r="X2736" s="1">
        <v>1.2124999999999999</v>
      </c>
      <c r="Z2736" s="2">
        <v>42591</v>
      </c>
      <c r="AA2736" s="1">
        <v>1.2250000000000001</v>
      </c>
      <c r="AC2736" s="2">
        <v>42592</v>
      </c>
      <c r="AD2736" s="1">
        <v>1.2475000000000001</v>
      </c>
      <c r="AF2736" s="2">
        <v>43031</v>
      </c>
      <c r="AG2736" s="1">
        <v>1.3674200000000001</v>
      </c>
      <c r="AI2736" s="2">
        <v>42552</v>
      </c>
      <c r="AJ2736" s="1">
        <v>1.774</v>
      </c>
      <c r="AL2736" s="2">
        <v>42555</v>
      </c>
      <c r="AM2736" s="1">
        <v>1.3414999999999999</v>
      </c>
      <c r="AO2736" s="2">
        <v>42551</v>
      </c>
      <c r="AP2736" s="1">
        <v>0.7248</v>
      </c>
      <c r="AR2736" s="2">
        <v>42544</v>
      </c>
      <c r="AS2736" s="1">
        <v>0.77849999999999997</v>
      </c>
      <c r="AU2736" s="2">
        <v>42552</v>
      </c>
      <c r="AV2736" s="1">
        <v>0.79300000000000004</v>
      </c>
      <c r="AX2736" s="2">
        <v>42550</v>
      </c>
      <c r="AY2736" s="1">
        <v>0.79049999999999998</v>
      </c>
      <c r="BA2736" s="116">
        <v>42551</v>
      </c>
      <c r="BB2736" s="1">
        <v>0.40799999999999997</v>
      </c>
      <c r="BD2736" s="2">
        <v>42549</v>
      </c>
      <c r="BE2736" s="1">
        <v>-0.20399999999999999</v>
      </c>
      <c r="BG2736" s="2">
        <v>42704</v>
      </c>
      <c r="BH2736" s="1">
        <v>2.37</v>
      </c>
      <c r="BJ2736" s="2">
        <v>42704</v>
      </c>
      <c r="BK2736" s="1">
        <v>1.83</v>
      </c>
      <c r="BM2736" s="2">
        <v>42552</v>
      </c>
      <c r="BN2736" s="1">
        <v>-0.121</v>
      </c>
    </row>
    <row r="2737" spans="2:66">
      <c r="B2737" s="2">
        <v>43098</v>
      </c>
      <c r="C2737" s="1">
        <v>1.6600000000000001</v>
      </c>
      <c r="E2737" s="2">
        <v>42565</v>
      </c>
      <c r="F2737" s="1">
        <v>1.2270000000000001</v>
      </c>
      <c r="H2737" s="2">
        <v>42585</v>
      </c>
      <c r="I2737" s="1">
        <v>1.2469999999999999</v>
      </c>
      <c r="K2737" s="2">
        <v>42583</v>
      </c>
      <c r="L2737" s="1">
        <v>1.367</v>
      </c>
      <c r="N2737" s="2">
        <v>42591</v>
      </c>
      <c r="O2737" s="1">
        <v>1.262</v>
      </c>
      <c r="Q2737" s="2">
        <v>42600</v>
      </c>
      <c r="R2737" s="1">
        <v>1.27</v>
      </c>
      <c r="T2737" s="2">
        <v>42606</v>
      </c>
      <c r="U2737" s="1">
        <v>1.22</v>
      </c>
      <c r="W2737" s="2">
        <v>42605</v>
      </c>
      <c r="X2737" s="1">
        <v>1.2075</v>
      </c>
      <c r="Z2737" s="2">
        <v>42592</v>
      </c>
      <c r="AA2737" s="1">
        <v>1.2025000000000001</v>
      </c>
      <c r="AC2737" s="2">
        <v>42593</v>
      </c>
      <c r="AD2737" s="1">
        <v>1.2549999999999999</v>
      </c>
      <c r="AF2737" s="2">
        <v>43032</v>
      </c>
      <c r="AG2737" s="1">
        <v>1.3706400000000001</v>
      </c>
      <c r="AI2737" s="2">
        <v>42555</v>
      </c>
      <c r="AJ2737" s="1">
        <v>1.7629999999999999</v>
      </c>
      <c r="AL2737" s="2">
        <v>42556</v>
      </c>
      <c r="AM2737" s="1">
        <v>1.278</v>
      </c>
      <c r="AO2737" s="2">
        <v>42552</v>
      </c>
      <c r="AP2737" s="1">
        <v>0.74750000000000005</v>
      </c>
      <c r="AR2737" s="2">
        <v>42545</v>
      </c>
      <c r="AS2737" s="1">
        <v>0.65600000000000003</v>
      </c>
      <c r="AU2737" s="2">
        <v>42555</v>
      </c>
      <c r="AV2737" s="1">
        <v>0.75800000000000001</v>
      </c>
      <c r="AX2737" s="2">
        <v>42551</v>
      </c>
      <c r="AY2737" s="1">
        <v>0.84199999999999997</v>
      </c>
      <c r="BA2737" s="116">
        <v>42552</v>
      </c>
      <c r="BB2737" s="1">
        <v>0.34</v>
      </c>
      <c r="BD2737" s="2">
        <v>42550</v>
      </c>
      <c r="BE2737" s="1">
        <v>-0.20300000000000001</v>
      </c>
      <c r="BG2737" s="2">
        <v>42705</v>
      </c>
      <c r="BH2737" s="1">
        <v>2.4500000000000002</v>
      </c>
      <c r="BJ2737" s="2">
        <v>42705</v>
      </c>
      <c r="BK2737" s="1">
        <v>1.9</v>
      </c>
      <c r="BM2737" s="2">
        <v>42555</v>
      </c>
      <c r="BN2737" s="1">
        <v>-0.14549999999999999</v>
      </c>
    </row>
    <row r="2738" spans="2:66">
      <c r="B2738" s="2">
        <v>43102</v>
      </c>
      <c r="C2738" s="1">
        <v>1.6600000000000001</v>
      </c>
      <c r="E2738" s="2">
        <v>42566</v>
      </c>
      <c r="F2738" s="1">
        <v>1.2270000000000001</v>
      </c>
      <c r="H2738" s="2">
        <v>42586</v>
      </c>
      <c r="I2738" s="1">
        <v>1.2349999999999999</v>
      </c>
      <c r="K2738" s="2">
        <v>42584</v>
      </c>
      <c r="L2738" s="1">
        <v>1.3900000000000001</v>
      </c>
      <c r="N2738" s="2">
        <v>42592</v>
      </c>
      <c r="O2738" s="1">
        <v>1.24</v>
      </c>
      <c r="Q2738" s="2">
        <v>42601</v>
      </c>
      <c r="R2738" s="1">
        <v>1.2775000000000001</v>
      </c>
      <c r="T2738" s="2">
        <v>42607</v>
      </c>
      <c r="U2738" s="1">
        <v>1.2175</v>
      </c>
      <c r="W2738" s="2">
        <v>42606</v>
      </c>
      <c r="X2738" s="1">
        <v>1.21</v>
      </c>
      <c r="Z2738" s="2">
        <v>42593</v>
      </c>
      <c r="AA2738" s="1">
        <v>1.2124999999999999</v>
      </c>
      <c r="AC2738" s="2">
        <v>42594</v>
      </c>
      <c r="AD2738" s="1">
        <v>1.2524999999999999</v>
      </c>
      <c r="AF2738" s="2">
        <v>43033</v>
      </c>
      <c r="AG2738" s="1">
        <v>1.37446</v>
      </c>
      <c r="AI2738" s="2">
        <v>42556</v>
      </c>
      <c r="AJ2738" s="1">
        <v>1.724</v>
      </c>
      <c r="AL2738" s="2">
        <v>42557</v>
      </c>
      <c r="AM2738" s="1">
        <v>1.2610000000000001</v>
      </c>
      <c r="AO2738" s="2">
        <v>42555</v>
      </c>
      <c r="AP2738" s="1">
        <v>0.75449999999999995</v>
      </c>
      <c r="AR2738" s="2">
        <v>42548</v>
      </c>
      <c r="AS2738" s="1">
        <v>0.64749999999999996</v>
      </c>
      <c r="AU2738" s="2">
        <v>42556</v>
      </c>
      <c r="AV2738" s="1">
        <v>0.71799999999999997</v>
      </c>
      <c r="AX2738" s="2">
        <v>42552</v>
      </c>
      <c r="AY2738" s="1">
        <v>0.77229999999999999</v>
      </c>
      <c r="BA2738" s="116">
        <v>42555</v>
      </c>
      <c r="BB2738" s="1">
        <v>0.30299999999999999</v>
      </c>
      <c r="BD2738" s="2">
        <v>42551</v>
      </c>
      <c r="BE2738" s="1">
        <v>-0.20100000000000001</v>
      </c>
      <c r="BG2738" s="2">
        <v>42706</v>
      </c>
      <c r="BH2738" s="1">
        <v>2.4</v>
      </c>
      <c r="BJ2738" s="2">
        <v>42706</v>
      </c>
      <c r="BK2738" s="1">
        <v>1.8399999999999999</v>
      </c>
      <c r="BM2738" s="2">
        <v>42556</v>
      </c>
      <c r="BN2738" s="1">
        <v>-0.1648</v>
      </c>
    </row>
    <row r="2739" spans="2:66">
      <c r="B2739" s="2">
        <v>43103</v>
      </c>
      <c r="C2739" s="1">
        <v>1.6600000000000001</v>
      </c>
      <c r="E2739" s="2">
        <v>42569</v>
      </c>
      <c r="F2739" s="1">
        <v>1.2270000000000001</v>
      </c>
      <c r="H2739" s="2">
        <v>42587</v>
      </c>
      <c r="I2739" s="1">
        <v>1.2250000000000001</v>
      </c>
      <c r="K2739" s="2">
        <v>42585</v>
      </c>
      <c r="L2739" s="1">
        <v>1.4259999999999999</v>
      </c>
      <c r="N2739" s="2">
        <v>42593</v>
      </c>
      <c r="O2739" s="1">
        <v>1.25</v>
      </c>
      <c r="Q2739" s="2">
        <v>42604</v>
      </c>
      <c r="R2739" s="1">
        <v>1.29</v>
      </c>
      <c r="T2739" s="2">
        <v>42608</v>
      </c>
      <c r="U2739" s="1">
        <v>1.2250000000000001</v>
      </c>
      <c r="W2739" s="2">
        <v>42607</v>
      </c>
      <c r="X2739" s="1">
        <v>1.2124999999999999</v>
      </c>
      <c r="Z2739" s="2">
        <v>42594</v>
      </c>
      <c r="AA2739" s="1">
        <v>1.2124999999999999</v>
      </c>
      <c r="AC2739" s="2">
        <v>42598</v>
      </c>
      <c r="AD2739" s="1">
        <v>1.25</v>
      </c>
      <c r="AF2739" s="2">
        <v>43034</v>
      </c>
      <c r="AG2739" s="1">
        <v>1.3779600000000001</v>
      </c>
      <c r="AI2739" s="2">
        <v>42557</v>
      </c>
      <c r="AJ2739" s="1">
        <v>1.7015</v>
      </c>
      <c r="AL2739" s="2">
        <v>42558</v>
      </c>
      <c r="AM2739" s="1">
        <v>1.272</v>
      </c>
      <c r="AO2739" s="2">
        <v>42556</v>
      </c>
      <c r="AP2739" s="1">
        <v>0.7198</v>
      </c>
      <c r="AR2739" s="2">
        <v>42549</v>
      </c>
      <c r="AS2739" s="1">
        <v>0.65849999999999997</v>
      </c>
      <c r="AU2739" s="2">
        <v>42557</v>
      </c>
      <c r="AV2739" s="1">
        <v>0.73140000000000005</v>
      </c>
      <c r="AX2739" s="2">
        <v>42555</v>
      </c>
      <c r="AY2739" s="1">
        <v>0.73499999999999999</v>
      </c>
      <c r="BA2739" s="116">
        <v>42556</v>
      </c>
      <c r="BB2739" s="1">
        <v>0.27029999999999998</v>
      </c>
      <c r="BD2739" s="2">
        <v>42552</v>
      </c>
      <c r="BE2739" s="1">
        <v>-0.223</v>
      </c>
      <c r="BG2739" s="2">
        <v>42709</v>
      </c>
      <c r="BH2739" s="1">
        <v>2.39</v>
      </c>
      <c r="BJ2739" s="2">
        <v>42709</v>
      </c>
      <c r="BK2739" s="1">
        <v>1.8399999999999999</v>
      </c>
      <c r="BM2739" s="2">
        <v>42557</v>
      </c>
      <c r="BN2739" s="1">
        <v>-0.16259999999999999</v>
      </c>
    </row>
    <row r="2740" spans="2:66">
      <c r="B2740" s="2">
        <v>43104</v>
      </c>
      <c r="C2740" s="1">
        <v>1.6600000000000001</v>
      </c>
      <c r="E2740" s="2">
        <v>42570</v>
      </c>
      <c r="F2740" s="1">
        <v>1.2270000000000001</v>
      </c>
      <c r="H2740" s="2">
        <v>42590</v>
      </c>
      <c r="I2740" s="1">
        <v>1.248</v>
      </c>
      <c r="K2740" s="2">
        <v>42586</v>
      </c>
      <c r="L2740" s="1">
        <v>1.415</v>
      </c>
      <c r="N2740" s="2">
        <v>42594</v>
      </c>
      <c r="O2740" s="1">
        <v>1.2469999999999999</v>
      </c>
      <c r="Q2740" s="2">
        <v>42605</v>
      </c>
      <c r="R2740" s="1">
        <v>1.2749999999999999</v>
      </c>
      <c r="T2740" s="2">
        <v>42611</v>
      </c>
      <c r="U2740" s="1">
        <v>1.2549999999999999</v>
      </c>
      <c r="W2740" s="2">
        <v>42608</v>
      </c>
      <c r="X2740" s="1">
        <v>1.22</v>
      </c>
      <c r="Z2740" s="2">
        <v>42598</v>
      </c>
      <c r="AA2740" s="1">
        <v>1.21</v>
      </c>
      <c r="AC2740" s="2">
        <v>42599</v>
      </c>
      <c r="AD2740" s="1">
        <v>1.2575000000000001</v>
      </c>
      <c r="AF2740" s="2">
        <v>43035</v>
      </c>
      <c r="AG2740" s="1">
        <v>1.38009</v>
      </c>
      <c r="AI2740" s="2">
        <v>42558</v>
      </c>
      <c r="AJ2740" s="1">
        <v>1.7035</v>
      </c>
      <c r="AL2740" s="2">
        <v>42559</v>
      </c>
      <c r="AM2740" s="1">
        <v>1.232</v>
      </c>
      <c r="AO2740" s="2">
        <v>42557</v>
      </c>
      <c r="AP2740" s="1">
        <v>0.73299999999999998</v>
      </c>
      <c r="AR2740" s="2">
        <v>42550</v>
      </c>
      <c r="AS2740" s="1">
        <v>0.6885</v>
      </c>
      <c r="AU2740" s="2">
        <v>42558</v>
      </c>
      <c r="AV2740" s="1">
        <v>0.748</v>
      </c>
      <c r="AX2740" s="2">
        <v>42556</v>
      </c>
      <c r="AY2740" s="1">
        <v>0.70130000000000003</v>
      </c>
      <c r="BA2740" s="116">
        <v>42557</v>
      </c>
      <c r="BB2740" s="1">
        <v>0.27650000000000002</v>
      </c>
      <c r="BD2740" s="2">
        <v>42555</v>
      </c>
      <c r="BE2740" s="1">
        <v>-0.23499999999999999</v>
      </c>
      <c r="BG2740" s="2">
        <v>42710</v>
      </c>
      <c r="BH2740" s="1">
        <v>2.39</v>
      </c>
      <c r="BJ2740" s="2">
        <v>42710</v>
      </c>
      <c r="BK2740" s="1">
        <v>1.8399999999999999</v>
      </c>
      <c r="BM2740" s="2">
        <v>42558</v>
      </c>
      <c r="BN2740" s="1">
        <v>-0.16500000000000001</v>
      </c>
    </row>
    <row r="2741" spans="2:66">
      <c r="B2741" s="2">
        <v>43105</v>
      </c>
      <c r="C2741" s="1">
        <v>1.6600000000000001</v>
      </c>
      <c r="E2741" s="2">
        <v>42571</v>
      </c>
      <c r="F2741" s="1">
        <v>1.2270000000000001</v>
      </c>
      <c r="H2741" s="2">
        <v>42591</v>
      </c>
      <c r="I2741" s="1">
        <v>1.2370000000000001</v>
      </c>
      <c r="K2741" s="2">
        <v>42587</v>
      </c>
      <c r="L2741" s="1">
        <v>1.3919999999999999</v>
      </c>
      <c r="N2741" s="2">
        <v>42598</v>
      </c>
      <c r="O2741" s="1">
        <v>1.242</v>
      </c>
      <c r="Q2741" s="2">
        <v>42606</v>
      </c>
      <c r="R2741" s="1">
        <v>1.2749999999999999</v>
      </c>
      <c r="T2741" s="2">
        <v>42612</v>
      </c>
      <c r="U2741" s="1">
        <v>1.2725</v>
      </c>
      <c r="W2741" s="2">
        <v>42611</v>
      </c>
      <c r="X2741" s="1">
        <v>1.2450000000000001</v>
      </c>
      <c r="Z2741" s="2">
        <v>42599</v>
      </c>
      <c r="AA2741" s="1">
        <v>1.2202999999999999</v>
      </c>
      <c r="AC2741" s="2">
        <v>42600</v>
      </c>
      <c r="AD2741" s="1">
        <v>1.2475000000000001</v>
      </c>
      <c r="AF2741" s="2">
        <v>43038</v>
      </c>
      <c r="AG2741" s="1">
        <v>1.3767800000000001</v>
      </c>
      <c r="AI2741" s="2">
        <v>42559</v>
      </c>
      <c r="AJ2741" s="1">
        <v>1.659</v>
      </c>
      <c r="AL2741" s="2">
        <v>42562</v>
      </c>
      <c r="AM2741" s="1">
        <v>1.304</v>
      </c>
      <c r="AO2741" s="2">
        <v>42558</v>
      </c>
      <c r="AP2741" s="1">
        <v>0.75</v>
      </c>
      <c r="AR2741" s="2">
        <v>42551</v>
      </c>
      <c r="AS2741" s="1">
        <v>0.66549999999999998</v>
      </c>
      <c r="AU2741" s="2">
        <v>42559</v>
      </c>
      <c r="AV2741" s="1">
        <v>0.71099999999999997</v>
      </c>
      <c r="AX2741" s="2">
        <v>42557</v>
      </c>
      <c r="AY2741" s="1">
        <v>0.70899999999999996</v>
      </c>
      <c r="BA2741" s="116">
        <v>42558</v>
      </c>
      <c r="BB2741" s="1">
        <v>0.28599999999999998</v>
      </c>
      <c r="BD2741" s="2">
        <v>42556</v>
      </c>
      <c r="BE2741" s="1">
        <v>-0.24099999999999999</v>
      </c>
      <c r="BG2741" s="2">
        <v>42711</v>
      </c>
      <c r="BH2741" s="1">
        <v>2.34</v>
      </c>
      <c r="BJ2741" s="2">
        <v>42711</v>
      </c>
      <c r="BK2741" s="1">
        <v>1.8</v>
      </c>
      <c r="BM2741" s="2">
        <v>42559</v>
      </c>
      <c r="BN2741" s="1">
        <v>-0.183</v>
      </c>
    </row>
    <row r="2742" spans="2:66">
      <c r="B2742" s="2">
        <v>43108</v>
      </c>
      <c r="C2742" s="1">
        <v>1.6600000000000001</v>
      </c>
      <c r="E2742" s="2">
        <v>42572</v>
      </c>
      <c r="F2742" s="1">
        <v>1.2270000000000001</v>
      </c>
      <c r="H2742" s="2">
        <v>42592</v>
      </c>
      <c r="I2742" s="1">
        <v>1.212</v>
      </c>
      <c r="K2742" s="2">
        <v>42590</v>
      </c>
      <c r="L2742" s="1">
        <v>1.4350000000000001</v>
      </c>
      <c r="N2742" s="2">
        <v>42599</v>
      </c>
      <c r="O2742" s="1">
        <v>1.26</v>
      </c>
      <c r="Q2742" s="2">
        <v>42607</v>
      </c>
      <c r="R2742" s="1">
        <v>1.2749999999999999</v>
      </c>
      <c r="T2742" s="2">
        <v>42613</v>
      </c>
      <c r="U2742" s="1">
        <v>1.2925</v>
      </c>
      <c r="W2742" s="2">
        <v>42612</v>
      </c>
      <c r="X2742" s="1">
        <v>1.2625</v>
      </c>
      <c r="Z2742" s="2">
        <v>42600</v>
      </c>
      <c r="AA2742" s="1">
        <v>1.2124999999999999</v>
      </c>
      <c r="AC2742" s="2">
        <v>42601</v>
      </c>
      <c r="AD2742" s="1">
        <v>1.2475000000000001</v>
      </c>
      <c r="AF2742" s="2">
        <v>43039</v>
      </c>
      <c r="AG2742" s="1">
        <v>1.3812199999999999</v>
      </c>
      <c r="AI2742" s="2">
        <v>42562</v>
      </c>
      <c r="AJ2742" s="1">
        <v>1.7010000000000001</v>
      </c>
      <c r="AL2742" s="2">
        <v>42563</v>
      </c>
      <c r="AM2742" s="1">
        <v>1.3740000000000001</v>
      </c>
      <c r="AO2742" s="2">
        <v>42559</v>
      </c>
      <c r="AP2742" s="1">
        <v>0.75800000000000001</v>
      </c>
      <c r="AR2742" s="2">
        <v>42552</v>
      </c>
      <c r="AS2742" s="1">
        <v>0.68300000000000005</v>
      </c>
      <c r="AU2742" s="2">
        <v>42562</v>
      </c>
      <c r="AV2742" s="1">
        <v>0.74299999999999999</v>
      </c>
      <c r="AX2742" s="2">
        <v>42558</v>
      </c>
      <c r="AY2742" s="1">
        <v>0.72099999999999997</v>
      </c>
      <c r="BA2742" s="116">
        <v>42559</v>
      </c>
      <c r="BB2742" s="1">
        <v>0.25480000000000003</v>
      </c>
      <c r="BD2742" s="2">
        <v>42557</v>
      </c>
      <c r="BE2742" s="1">
        <v>-0.23799999999999999</v>
      </c>
      <c r="BG2742" s="2">
        <v>42712</v>
      </c>
      <c r="BH2742" s="1">
        <v>2.4</v>
      </c>
      <c r="BJ2742" s="2">
        <v>42712</v>
      </c>
      <c r="BK2742" s="1">
        <v>1.83</v>
      </c>
      <c r="BM2742" s="2">
        <v>42562</v>
      </c>
      <c r="BN2742" s="1">
        <v>-0.16750000000000001</v>
      </c>
    </row>
    <row r="2743" spans="2:66">
      <c r="B2743" s="2">
        <v>43109</v>
      </c>
      <c r="C2743" s="1">
        <v>1.6600000000000001</v>
      </c>
      <c r="E2743" s="2">
        <v>42573</v>
      </c>
      <c r="F2743" s="1">
        <v>1.2270000000000001</v>
      </c>
      <c r="H2743" s="2">
        <v>42593</v>
      </c>
      <c r="I2743" s="1">
        <v>1.2250000000000001</v>
      </c>
      <c r="K2743" s="2">
        <v>42591</v>
      </c>
      <c r="L2743" s="1">
        <v>1.4219999999999999</v>
      </c>
      <c r="N2743" s="2">
        <v>42600</v>
      </c>
      <c r="O2743" s="1">
        <v>1.25</v>
      </c>
      <c r="Q2743" s="2">
        <v>42608</v>
      </c>
      <c r="R2743" s="1">
        <v>1.2775000000000001</v>
      </c>
      <c r="T2743" s="2">
        <v>42614</v>
      </c>
      <c r="U2743" s="1">
        <v>1.3174999999999999</v>
      </c>
      <c r="W2743" s="2">
        <v>42613</v>
      </c>
      <c r="X2743" s="1">
        <v>1.2825</v>
      </c>
      <c r="Z2743" s="2">
        <v>42601</v>
      </c>
      <c r="AA2743" s="1">
        <v>1.2124999999999999</v>
      </c>
      <c r="AC2743" s="2">
        <v>42604</v>
      </c>
      <c r="AD2743" s="1">
        <v>1.2475000000000001</v>
      </c>
      <c r="AF2743" s="2">
        <v>43040</v>
      </c>
      <c r="AG2743" s="1">
        <v>1.38483</v>
      </c>
      <c r="AI2743" s="2">
        <v>42563</v>
      </c>
      <c r="AJ2743" s="1">
        <v>1.776</v>
      </c>
      <c r="AL2743" s="2">
        <v>42564</v>
      </c>
      <c r="AM2743" s="1">
        <v>1.3180000000000001</v>
      </c>
      <c r="AO2743" s="2">
        <v>42562</v>
      </c>
      <c r="AP2743" s="1">
        <v>0.81200000000000006</v>
      </c>
      <c r="AR2743" s="2">
        <v>42555</v>
      </c>
      <c r="AS2743" s="1">
        <v>0.68899999999999995</v>
      </c>
      <c r="AU2743" s="2">
        <v>42563</v>
      </c>
      <c r="AV2743" s="1">
        <v>0.81899999999999995</v>
      </c>
      <c r="AX2743" s="2">
        <v>42559</v>
      </c>
      <c r="AY2743" s="1">
        <v>0.69299999999999995</v>
      </c>
      <c r="BA2743" s="116">
        <v>42562</v>
      </c>
      <c r="BB2743" s="1">
        <v>0.28349999999999997</v>
      </c>
      <c r="BD2743" s="2">
        <v>42558</v>
      </c>
      <c r="BE2743" s="1">
        <v>-0.23899999999999999</v>
      </c>
      <c r="BG2743" s="2">
        <v>42713</v>
      </c>
      <c r="BH2743" s="1">
        <v>2.4699999999999998</v>
      </c>
      <c r="BJ2743" s="2">
        <v>42713</v>
      </c>
      <c r="BK2743" s="1">
        <v>1.8900000000000001</v>
      </c>
      <c r="BM2743" s="2">
        <v>42563</v>
      </c>
      <c r="BN2743" s="1">
        <v>-0.14050000000000001</v>
      </c>
    </row>
    <row r="2744" spans="2:66">
      <c r="B2744" s="2">
        <v>43110</v>
      </c>
      <c r="C2744" s="1">
        <v>1.6600000000000001</v>
      </c>
      <c r="E2744" s="2">
        <v>42576</v>
      </c>
      <c r="F2744" s="1">
        <v>1.2270000000000001</v>
      </c>
      <c r="H2744" s="2">
        <v>42594</v>
      </c>
      <c r="I2744" s="1">
        <v>1.2210000000000001</v>
      </c>
      <c r="K2744" s="2">
        <v>42592</v>
      </c>
      <c r="L2744" s="1">
        <v>1.3919999999999999</v>
      </c>
      <c r="N2744" s="2">
        <v>42601</v>
      </c>
      <c r="O2744" s="1">
        <v>1.252</v>
      </c>
      <c r="Q2744" s="2">
        <v>42611</v>
      </c>
      <c r="R2744" s="1">
        <v>1.3125</v>
      </c>
      <c r="T2744" s="2">
        <v>42615</v>
      </c>
      <c r="U2744" s="1">
        <v>1.3049999999999999</v>
      </c>
      <c r="W2744" s="2">
        <v>42614</v>
      </c>
      <c r="X2744" s="1">
        <v>1.2974999999999999</v>
      </c>
      <c r="Z2744" s="2">
        <v>42604</v>
      </c>
      <c r="AA2744" s="1">
        <v>1.2150000000000001</v>
      </c>
      <c r="AC2744" s="2">
        <v>42605</v>
      </c>
      <c r="AD2744" s="1">
        <v>1.2450000000000001</v>
      </c>
      <c r="AF2744" s="2">
        <v>43041</v>
      </c>
      <c r="AG2744" s="1">
        <v>1.3913899999999999</v>
      </c>
      <c r="AI2744" s="2">
        <v>42564</v>
      </c>
      <c r="AJ2744" s="1">
        <v>1.7069999999999999</v>
      </c>
      <c r="AL2744" s="2">
        <v>42565</v>
      </c>
      <c r="AM2744" s="1">
        <v>1.3734999999999999</v>
      </c>
      <c r="AO2744" s="2">
        <v>42563</v>
      </c>
      <c r="AP2744" s="1">
        <v>0.84599999999999997</v>
      </c>
      <c r="AR2744" s="2">
        <v>42556</v>
      </c>
      <c r="AS2744" s="1">
        <v>0.67500000000000004</v>
      </c>
      <c r="AU2744" s="2">
        <v>42564</v>
      </c>
      <c r="AV2744" s="1">
        <v>0.747</v>
      </c>
      <c r="AX2744" s="2">
        <v>42562</v>
      </c>
      <c r="AY2744" s="1">
        <v>0.71609999999999996</v>
      </c>
      <c r="BA2744" s="116">
        <v>42563</v>
      </c>
      <c r="BB2744" s="1">
        <v>0.34</v>
      </c>
      <c r="BD2744" s="2">
        <v>42559</v>
      </c>
      <c r="BE2744" s="1">
        <v>-0.25800000000000001</v>
      </c>
      <c r="BG2744" s="2">
        <v>42716</v>
      </c>
      <c r="BH2744" s="1">
        <v>2.4900000000000002</v>
      </c>
      <c r="BJ2744" s="2">
        <v>42716</v>
      </c>
      <c r="BK2744" s="1">
        <v>1.9</v>
      </c>
      <c r="BM2744" s="2">
        <v>42564</v>
      </c>
      <c r="BN2744" s="1">
        <v>-0.157</v>
      </c>
    </row>
    <row r="2745" spans="2:66">
      <c r="B2745" s="2">
        <v>43111</v>
      </c>
      <c r="C2745" s="1">
        <v>1.6600000000000001</v>
      </c>
      <c r="E2745" s="2">
        <v>42577</v>
      </c>
      <c r="F2745" s="1">
        <v>1.2250000000000001</v>
      </c>
      <c r="H2745" s="2">
        <v>42598</v>
      </c>
      <c r="I2745" s="1">
        <v>1.2170000000000001</v>
      </c>
      <c r="K2745" s="2">
        <v>42593</v>
      </c>
      <c r="L2745" s="1">
        <v>1.4</v>
      </c>
      <c r="N2745" s="2">
        <v>42604</v>
      </c>
      <c r="O2745" s="1">
        <v>1.2570000000000001</v>
      </c>
      <c r="Q2745" s="2">
        <v>42612</v>
      </c>
      <c r="R2745" s="1">
        <v>1.33</v>
      </c>
      <c r="T2745" s="2">
        <v>42618</v>
      </c>
      <c r="U2745" s="1">
        <v>1.2825</v>
      </c>
      <c r="W2745" s="2">
        <v>42615</v>
      </c>
      <c r="X2745" s="1">
        <v>1.2849999999999999</v>
      </c>
      <c r="Z2745" s="2">
        <v>42605</v>
      </c>
      <c r="AA2745" s="1">
        <v>1.21</v>
      </c>
      <c r="AC2745" s="2">
        <v>42606</v>
      </c>
      <c r="AD2745" s="1">
        <v>1.2475000000000001</v>
      </c>
      <c r="AF2745" s="2">
        <v>43042</v>
      </c>
      <c r="AG2745" s="1">
        <v>1.39194</v>
      </c>
      <c r="AI2745" s="2">
        <v>42565</v>
      </c>
      <c r="AJ2745" s="1">
        <v>1.7774999999999999</v>
      </c>
      <c r="AL2745" s="2">
        <v>42566</v>
      </c>
      <c r="AM2745" s="1">
        <v>1.395</v>
      </c>
      <c r="AO2745" s="2">
        <v>42564</v>
      </c>
      <c r="AP2745" s="1">
        <v>0.82099999999999995</v>
      </c>
      <c r="AR2745" s="2">
        <v>42557</v>
      </c>
      <c r="AS2745" s="1">
        <v>0.68379999999999996</v>
      </c>
      <c r="AU2745" s="2">
        <v>42565</v>
      </c>
      <c r="AV2745" s="1">
        <v>0.78310000000000002</v>
      </c>
      <c r="AX2745" s="2">
        <v>42563</v>
      </c>
      <c r="AY2745" s="1">
        <v>0.78600000000000003</v>
      </c>
      <c r="BA2745" s="116">
        <v>42564</v>
      </c>
      <c r="BB2745" s="1">
        <v>0.28499999999999998</v>
      </c>
      <c r="BD2745" s="2">
        <v>42562</v>
      </c>
      <c r="BE2745" s="1">
        <v>-0.246</v>
      </c>
      <c r="BG2745" s="2">
        <v>42717</v>
      </c>
      <c r="BH2745" s="1">
        <v>2.48</v>
      </c>
      <c r="BJ2745" s="2">
        <v>42717</v>
      </c>
      <c r="BK2745" s="1">
        <v>1.92</v>
      </c>
      <c r="BM2745" s="2">
        <v>42565</v>
      </c>
      <c r="BN2745" s="1">
        <v>-0.14349999999999999</v>
      </c>
    </row>
    <row r="2746" spans="2:66">
      <c r="B2746" s="2">
        <v>43112</v>
      </c>
      <c r="C2746" s="1">
        <v>1.6600000000000001</v>
      </c>
      <c r="E2746" s="2">
        <v>42578</v>
      </c>
      <c r="F2746" s="1">
        <v>1.2250000000000001</v>
      </c>
      <c r="H2746" s="2">
        <v>42599</v>
      </c>
      <c r="I2746" s="1">
        <v>1.232</v>
      </c>
      <c r="K2746" s="2">
        <v>42594</v>
      </c>
      <c r="L2746" s="1">
        <v>1.3980000000000001</v>
      </c>
      <c r="N2746" s="2">
        <v>42605</v>
      </c>
      <c r="O2746" s="1">
        <v>1.252</v>
      </c>
      <c r="Q2746" s="2">
        <v>42613</v>
      </c>
      <c r="R2746" s="1">
        <v>1.35</v>
      </c>
      <c r="T2746" s="2">
        <v>42619</v>
      </c>
      <c r="U2746" s="1">
        <v>1.28</v>
      </c>
      <c r="W2746" s="2">
        <v>42618</v>
      </c>
      <c r="X2746" s="1">
        <v>1.2650000000000001</v>
      </c>
      <c r="Z2746" s="2">
        <v>42606</v>
      </c>
      <c r="AA2746" s="1">
        <v>1.2150000000000001</v>
      </c>
      <c r="AC2746" s="2">
        <v>42607</v>
      </c>
      <c r="AD2746" s="1">
        <v>1.2549999999999999</v>
      </c>
      <c r="AF2746" s="2">
        <v>43045</v>
      </c>
      <c r="AG2746" s="1">
        <v>1.39703</v>
      </c>
      <c r="AI2746" s="2">
        <v>42566</v>
      </c>
      <c r="AJ2746" s="1">
        <v>1.7949999999999999</v>
      </c>
      <c r="AL2746" s="2">
        <v>42569</v>
      </c>
      <c r="AM2746" s="1">
        <v>1.421</v>
      </c>
      <c r="AO2746" s="2">
        <v>42565</v>
      </c>
      <c r="AP2746" s="1">
        <v>0.84650000000000003</v>
      </c>
      <c r="AR2746" s="2">
        <v>42558</v>
      </c>
      <c r="AS2746" s="1">
        <v>0.69799999999999995</v>
      </c>
      <c r="AU2746" s="2">
        <v>42566</v>
      </c>
      <c r="AV2746" s="1">
        <v>0.82799999999999996</v>
      </c>
      <c r="AX2746" s="2">
        <v>42564</v>
      </c>
      <c r="AY2746" s="1">
        <v>0.71960000000000002</v>
      </c>
      <c r="BA2746" s="116">
        <v>42565</v>
      </c>
      <c r="BB2746" s="1">
        <v>0.31369999999999998</v>
      </c>
      <c r="BD2746" s="2">
        <v>42563</v>
      </c>
      <c r="BE2746" s="1">
        <v>-0.223</v>
      </c>
      <c r="BG2746" s="2">
        <v>42718</v>
      </c>
      <c r="BH2746" s="1">
        <v>2.54</v>
      </c>
      <c r="BJ2746" s="2">
        <v>42718</v>
      </c>
      <c r="BK2746" s="1">
        <v>2.02</v>
      </c>
      <c r="BM2746" s="2">
        <v>42566</v>
      </c>
      <c r="BN2746" s="1">
        <v>-0.1206</v>
      </c>
    </row>
    <row r="2747" spans="2:66">
      <c r="B2747" s="2">
        <v>43115</v>
      </c>
      <c r="C2747" s="1">
        <v>1.6600000000000001</v>
      </c>
      <c r="E2747" s="2">
        <v>42579</v>
      </c>
      <c r="F2747" s="1">
        <v>1.224</v>
      </c>
      <c r="H2747" s="2">
        <v>42600</v>
      </c>
      <c r="I2747" s="1">
        <v>1.226</v>
      </c>
      <c r="K2747" s="2">
        <v>42598</v>
      </c>
      <c r="L2747" s="1">
        <v>1.3919999999999999</v>
      </c>
      <c r="N2747" s="2">
        <v>42606</v>
      </c>
      <c r="O2747" s="1">
        <v>1.26</v>
      </c>
      <c r="Q2747" s="2">
        <v>42614</v>
      </c>
      <c r="R2747" s="1">
        <v>1.3875</v>
      </c>
      <c r="T2747" s="2">
        <v>42620</v>
      </c>
      <c r="U2747" s="1">
        <v>1.24</v>
      </c>
      <c r="W2747" s="2">
        <v>42619</v>
      </c>
      <c r="X2747" s="1">
        <v>1.26</v>
      </c>
      <c r="Z2747" s="2">
        <v>42607</v>
      </c>
      <c r="AA2747" s="1">
        <v>1.2175</v>
      </c>
      <c r="AC2747" s="2">
        <v>42608</v>
      </c>
      <c r="AD2747" s="1">
        <v>1.2625</v>
      </c>
      <c r="AF2747" s="2">
        <v>43046</v>
      </c>
      <c r="AG2747" s="1">
        <v>1.4025799999999999</v>
      </c>
      <c r="AI2747" s="2">
        <v>42569</v>
      </c>
      <c r="AJ2747" s="1">
        <v>1.819</v>
      </c>
      <c r="AL2747" s="2">
        <v>42570</v>
      </c>
      <c r="AM2747" s="1">
        <v>1.4055</v>
      </c>
      <c r="AO2747" s="2">
        <v>42566</v>
      </c>
      <c r="AP2747" s="1">
        <v>0.86799999999999999</v>
      </c>
      <c r="AR2747" s="2">
        <v>42559</v>
      </c>
      <c r="AS2747" s="1">
        <v>0.70950000000000002</v>
      </c>
      <c r="AU2747" s="2">
        <v>42569</v>
      </c>
      <c r="AV2747" s="1">
        <v>0.80710000000000004</v>
      </c>
      <c r="AX2747" s="2">
        <v>42565</v>
      </c>
      <c r="AY2747" s="1">
        <v>0.753</v>
      </c>
      <c r="BA2747" s="116">
        <v>42566</v>
      </c>
      <c r="BB2747" s="1">
        <v>0.34949999999999998</v>
      </c>
      <c r="BD2747" s="2">
        <v>42564</v>
      </c>
      <c r="BE2747" s="1">
        <v>-0.24</v>
      </c>
      <c r="BG2747" s="2">
        <v>42719</v>
      </c>
      <c r="BH2747" s="1">
        <v>2.6</v>
      </c>
      <c r="BJ2747" s="2">
        <v>42719</v>
      </c>
      <c r="BK2747" s="1">
        <v>2.1</v>
      </c>
      <c r="BM2747" s="2">
        <v>42569</v>
      </c>
      <c r="BN2747" s="1">
        <v>-0.14099999999999999</v>
      </c>
    </row>
    <row r="2748" spans="2:66">
      <c r="B2748" s="2">
        <v>43116</v>
      </c>
      <c r="C2748" s="1">
        <v>1.6600000000000001</v>
      </c>
      <c r="E2748" s="2">
        <v>42580</v>
      </c>
      <c r="F2748" s="1">
        <v>1.224</v>
      </c>
      <c r="H2748" s="2">
        <v>42601</v>
      </c>
      <c r="I2748" s="1">
        <v>1.2270000000000001</v>
      </c>
      <c r="K2748" s="2">
        <v>42599</v>
      </c>
      <c r="L2748" s="1">
        <v>1.4319999999999999</v>
      </c>
      <c r="N2748" s="2">
        <v>42607</v>
      </c>
      <c r="O2748" s="1">
        <v>1.2589999999999999</v>
      </c>
      <c r="Q2748" s="2">
        <v>42615</v>
      </c>
      <c r="R2748" s="1">
        <v>1.375</v>
      </c>
      <c r="T2748" s="2">
        <v>42621</v>
      </c>
      <c r="U2748" s="1">
        <v>1.2424999999999999</v>
      </c>
      <c r="W2748" s="2">
        <v>42620</v>
      </c>
      <c r="X2748" s="1">
        <v>1.2324999999999999</v>
      </c>
      <c r="Z2748" s="2">
        <v>42608</v>
      </c>
      <c r="AA2748" s="1">
        <v>1.2250000000000001</v>
      </c>
      <c r="AC2748" s="2">
        <v>42611</v>
      </c>
      <c r="AD2748" s="1">
        <v>1.2825</v>
      </c>
      <c r="AF2748" s="2">
        <v>43047</v>
      </c>
      <c r="AG2748" s="1">
        <v>1.40981</v>
      </c>
      <c r="AI2748" s="2">
        <v>42570</v>
      </c>
      <c r="AJ2748" s="1">
        <v>1.8045</v>
      </c>
      <c r="AL2748" s="2">
        <v>42571</v>
      </c>
      <c r="AM2748" s="1">
        <v>1.4390000000000001</v>
      </c>
      <c r="AO2748" s="2">
        <v>42569</v>
      </c>
      <c r="AP2748" s="1">
        <v>0.88749999999999996</v>
      </c>
      <c r="AR2748" s="2">
        <v>42562</v>
      </c>
      <c r="AS2748" s="1">
        <v>0.73780000000000001</v>
      </c>
      <c r="AU2748" s="2">
        <v>42570</v>
      </c>
      <c r="AV2748" s="1">
        <v>0.81399999999999995</v>
      </c>
      <c r="AX2748" s="2">
        <v>42566</v>
      </c>
      <c r="AY2748" s="1">
        <v>0.79500000000000004</v>
      </c>
      <c r="BA2748" s="116">
        <v>42569</v>
      </c>
      <c r="BB2748" s="1">
        <v>0.32400000000000001</v>
      </c>
      <c r="BD2748" s="2">
        <v>42565</v>
      </c>
      <c r="BE2748" s="1">
        <v>-0.23100000000000001</v>
      </c>
      <c r="BG2748" s="2">
        <v>42720</v>
      </c>
      <c r="BH2748" s="1">
        <v>2.6</v>
      </c>
      <c r="BJ2748" s="2">
        <v>42720</v>
      </c>
      <c r="BK2748" s="1">
        <v>2.0699999999999998</v>
      </c>
      <c r="BM2748" s="2">
        <v>42570</v>
      </c>
      <c r="BN2748" s="1">
        <v>-0.13439999999999999</v>
      </c>
    </row>
    <row r="2749" spans="2:66">
      <c r="B2749" s="2">
        <v>43117</v>
      </c>
      <c r="C2749" s="1">
        <v>1.65</v>
      </c>
      <c r="E2749" s="2">
        <v>42583</v>
      </c>
      <c r="F2749" s="1">
        <v>1.224</v>
      </c>
      <c r="H2749" s="2">
        <v>42604</v>
      </c>
      <c r="I2749" s="1">
        <v>1.2310000000000001</v>
      </c>
      <c r="K2749" s="2">
        <v>42600</v>
      </c>
      <c r="L2749" s="1">
        <v>1.415</v>
      </c>
      <c r="N2749" s="2">
        <v>42608</v>
      </c>
      <c r="O2749" s="1">
        <v>1.27</v>
      </c>
      <c r="Q2749" s="2">
        <v>42618</v>
      </c>
      <c r="R2749" s="1">
        <v>1.35</v>
      </c>
      <c r="T2749" s="2">
        <v>42622</v>
      </c>
      <c r="U2749" s="1">
        <v>1.29</v>
      </c>
      <c r="W2749" s="2">
        <v>42621</v>
      </c>
      <c r="X2749" s="1">
        <v>1.2349999999999999</v>
      </c>
      <c r="Z2749" s="2">
        <v>42611</v>
      </c>
      <c r="AA2749" s="1">
        <v>1.25</v>
      </c>
      <c r="AC2749" s="2">
        <v>42612</v>
      </c>
      <c r="AD2749" s="1">
        <v>1.2925</v>
      </c>
      <c r="AF2749" s="2">
        <v>43048</v>
      </c>
      <c r="AG2749" s="1">
        <v>1.41289</v>
      </c>
      <c r="AI2749" s="2">
        <v>42571</v>
      </c>
      <c r="AJ2749" s="1">
        <v>1.8334999999999999</v>
      </c>
      <c r="AL2749" s="2">
        <v>42572</v>
      </c>
      <c r="AM2749" s="1">
        <v>1.4525000000000001</v>
      </c>
      <c r="AO2749" s="2">
        <v>42570</v>
      </c>
      <c r="AP2749" s="1">
        <v>0.89349999999999996</v>
      </c>
      <c r="AR2749" s="2">
        <v>42563</v>
      </c>
      <c r="AS2749" s="1">
        <v>0.76080000000000003</v>
      </c>
      <c r="AU2749" s="2">
        <v>42571</v>
      </c>
      <c r="AV2749" s="1">
        <v>0.84399999999999997</v>
      </c>
      <c r="AX2749" s="2">
        <v>42569</v>
      </c>
      <c r="AY2749" s="1">
        <v>0.77790000000000004</v>
      </c>
      <c r="BA2749" s="116">
        <v>42570</v>
      </c>
      <c r="BB2749" s="1">
        <v>0.33200000000000002</v>
      </c>
      <c r="BD2749" s="2">
        <v>42566</v>
      </c>
      <c r="BE2749" s="1">
        <v>-0.218</v>
      </c>
      <c r="BG2749" s="2">
        <v>42723</v>
      </c>
      <c r="BH2749" s="1">
        <v>2.54</v>
      </c>
      <c r="BJ2749" s="2">
        <v>42723</v>
      </c>
      <c r="BK2749" s="1">
        <v>2.0299999999999998</v>
      </c>
      <c r="BM2749" s="2">
        <v>42571</v>
      </c>
      <c r="BN2749" s="1">
        <v>-0.12659999999999999</v>
      </c>
    </row>
    <row r="2750" spans="2:66">
      <c r="B2750" s="2">
        <v>43118</v>
      </c>
      <c r="C2750" s="1">
        <v>1.65</v>
      </c>
      <c r="E2750" s="2">
        <v>42584</v>
      </c>
      <c r="F2750" s="1">
        <v>1.224</v>
      </c>
      <c r="H2750" s="2">
        <v>42605</v>
      </c>
      <c r="I2750" s="1">
        <v>1.2270000000000001</v>
      </c>
      <c r="K2750" s="2">
        <v>42601</v>
      </c>
      <c r="L2750" s="1">
        <v>1.425</v>
      </c>
      <c r="N2750" s="2">
        <v>42611</v>
      </c>
      <c r="O2750" s="1">
        <v>1.3049999999999999</v>
      </c>
      <c r="Q2750" s="2">
        <v>42619</v>
      </c>
      <c r="R2750" s="1">
        <v>1.345</v>
      </c>
      <c r="T2750" s="2">
        <v>42625</v>
      </c>
      <c r="U2750" s="1">
        <v>1.325</v>
      </c>
      <c r="W2750" s="2">
        <v>42622</v>
      </c>
      <c r="X2750" s="1">
        <v>1.2749999999999999</v>
      </c>
      <c r="Z2750" s="2">
        <v>42612</v>
      </c>
      <c r="AA2750" s="1">
        <v>1.2675000000000001</v>
      </c>
      <c r="AC2750" s="2">
        <v>42613</v>
      </c>
      <c r="AD2750" s="1">
        <v>1.3025</v>
      </c>
      <c r="AF2750" s="2">
        <v>43049</v>
      </c>
      <c r="AG2750" s="1">
        <v>1.41289</v>
      </c>
      <c r="AI2750" s="2">
        <v>42572</v>
      </c>
      <c r="AJ2750" s="1">
        <v>1.8475999999999999</v>
      </c>
      <c r="AL2750" s="2">
        <v>42573</v>
      </c>
      <c r="AM2750" s="1">
        <v>1.4615</v>
      </c>
      <c r="AO2750" s="2">
        <v>42571</v>
      </c>
      <c r="AP2750" s="1">
        <v>0.92400000000000004</v>
      </c>
      <c r="AR2750" s="2">
        <v>42564</v>
      </c>
      <c r="AS2750" s="1">
        <v>0.74750000000000005</v>
      </c>
      <c r="AU2750" s="2">
        <v>42572</v>
      </c>
      <c r="AV2750" s="1">
        <v>0.84019999999999995</v>
      </c>
      <c r="AX2750" s="2">
        <v>42570</v>
      </c>
      <c r="AY2750" s="1">
        <v>0.78300000000000003</v>
      </c>
      <c r="BA2750" s="116">
        <v>42571</v>
      </c>
      <c r="BB2750" s="1">
        <v>0.34699999999999998</v>
      </c>
      <c r="BD2750" s="2">
        <v>42569</v>
      </c>
      <c r="BE2750" s="1">
        <v>-0.23400000000000001</v>
      </c>
      <c r="BG2750" s="2">
        <v>42724</v>
      </c>
      <c r="BH2750" s="1">
        <v>2.57</v>
      </c>
      <c r="BJ2750" s="2">
        <v>42724</v>
      </c>
      <c r="BK2750" s="1">
        <v>2.06</v>
      </c>
      <c r="BM2750" s="2">
        <v>42572</v>
      </c>
      <c r="BN2750" s="1">
        <v>-0.1235</v>
      </c>
    </row>
    <row r="2751" spans="2:66">
      <c r="B2751" s="2">
        <v>43119</v>
      </c>
      <c r="C2751" s="1">
        <v>1.65</v>
      </c>
      <c r="E2751" s="2">
        <v>42585</v>
      </c>
      <c r="F2751" s="1">
        <v>1.224</v>
      </c>
      <c r="H2751" s="2">
        <v>42606</v>
      </c>
      <c r="I2751" s="1">
        <v>1.23</v>
      </c>
      <c r="K2751" s="2">
        <v>42604</v>
      </c>
      <c r="L2751" s="1">
        <v>1.4370000000000001</v>
      </c>
      <c r="N2751" s="2">
        <v>42612</v>
      </c>
      <c r="O2751" s="1">
        <v>1.33</v>
      </c>
      <c r="Q2751" s="2">
        <v>42620</v>
      </c>
      <c r="R2751" s="1">
        <v>1.2949999999999999</v>
      </c>
      <c r="T2751" s="2">
        <v>42626</v>
      </c>
      <c r="U2751" s="1">
        <v>1.3275000000000001</v>
      </c>
      <c r="W2751" s="2">
        <v>42625</v>
      </c>
      <c r="X2751" s="1">
        <v>1.2949999999999999</v>
      </c>
      <c r="Z2751" s="2">
        <v>42613</v>
      </c>
      <c r="AA2751" s="1">
        <v>1.2825</v>
      </c>
      <c r="AC2751" s="2">
        <v>42614</v>
      </c>
      <c r="AD2751" s="1">
        <v>1.3025</v>
      </c>
      <c r="AF2751" s="2">
        <v>43052</v>
      </c>
      <c r="AG2751" s="1">
        <v>1.4158599999999999</v>
      </c>
      <c r="AI2751" s="2">
        <v>42573</v>
      </c>
      <c r="AJ2751" s="1">
        <v>1.8348</v>
      </c>
      <c r="AL2751" s="2">
        <v>42576</v>
      </c>
      <c r="AM2751" s="1">
        <v>1.4704999999999999</v>
      </c>
      <c r="AO2751" s="2">
        <v>42572</v>
      </c>
      <c r="AP2751" s="1">
        <v>0.94350000000000001</v>
      </c>
      <c r="AR2751" s="2">
        <v>42565</v>
      </c>
      <c r="AS2751" s="1">
        <v>0.76149999999999995</v>
      </c>
      <c r="AU2751" s="2">
        <v>42573</v>
      </c>
      <c r="AV2751" s="1">
        <v>0.83599999999999997</v>
      </c>
      <c r="AX2751" s="2">
        <v>42571</v>
      </c>
      <c r="AY2751" s="1">
        <v>0.80600000000000005</v>
      </c>
      <c r="BA2751" s="116">
        <v>42572</v>
      </c>
      <c r="BB2751" s="1">
        <v>0.35699999999999998</v>
      </c>
      <c r="BD2751" s="2">
        <v>42570</v>
      </c>
      <c r="BE2751" s="1">
        <v>-0.23100000000000001</v>
      </c>
      <c r="BG2751" s="2">
        <v>42725</v>
      </c>
      <c r="BH2751" s="1">
        <v>2.5499999999999998</v>
      </c>
      <c r="BJ2751" s="2">
        <v>42725</v>
      </c>
      <c r="BK2751" s="1">
        <v>2.04</v>
      </c>
      <c r="BM2751" s="2">
        <v>42573</v>
      </c>
      <c r="BN2751" s="1">
        <v>-0.1115</v>
      </c>
    </row>
    <row r="2752" spans="2:66">
      <c r="B2752" s="2">
        <v>43122</v>
      </c>
      <c r="C2752" s="1">
        <v>1.65</v>
      </c>
      <c r="E2752" s="2">
        <v>42586</v>
      </c>
      <c r="F2752" s="1">
        <v>1.224</v>
      </c>
      <c r="H2752" s="2">
        <v>42607</v>
      </c>
      <c r="I2752" s="1">
        <v>1.232</v>
      </c>
      <c r="K2752" s="2">
        <v>42605</v>
      </c>
      <c r="L2752" s="1">
        <v>1.425</v>
      </c>
      <c r="N2752" s="2">
        <v>42613</v>
      </c>
      <c r="O2752" s="1">
        <v>1.357</v>
      </c>
      <c r="Q2752" s="2">
        <v>42621</v>
      </c>
      <c r="R2752" s="1">
        <v>1.2949999999999999</v>
      </c>
      <c r="T2752" s="2">
        <v>42627</v>
      </c>
      <c r="U2752" s="1">
        <v>1.3275000000000001</v>
      </c>
      <c r="W2752" s="2">
        <v>42626</v>
      </c>
      <c r="X2752" s="1">
        <v>1.2949999999999999</v>
      </c>
      <c r="Z2752" s="2">
        <v>42614</v>
      </c>
      <c r="AA2752" s="1">
        <v>1.2925</v>
      </c>
      <c r="AC2752" s="2">
        <v>42615</v>
      </c>
      <c r="AD2752" s="1">
        <v>1.2949999999999999</v>
      </c>
      <c r="AF2752" s="2">
        <v>43053</v>
      </c>
      <c r="AG2752" s="1">
        <v>1.41899</v>
      </c>
      <c r="AI2752" s="2">
        <v>42576</v>
      </c>
      <c r="AJ2752" s="1">
        <v>1.8405</v>
      </c>
      <c r="AL2752" s="2">
        <v>42577</v>
      </c>
      <c r="AM2752" s="1">
        <v>1.4490000000000001</v>
      </c>
      <c r="AO2752" s="2">
        <v>42573</v>
      </c>
      <c r="AP2752" s="1">
        <v>0.95550000000000002</v>
      </c>
      <c r="AR2752" s="2">
        <v>42566</v>
      </c>
      <c r="AS2752" s="1">
        <v>0.78100000000000003</v>
      </c>
      <c r="AU2752" s="2">
        <v>42576</v>
      </c>
      <c r="AV2752" s="1">
        <v>0.81799999999999995</v>
      </c>
      <c r="AX2752" s="2">
        <v>42572</v>
      </c>
      <c r="AY2752" s="1">
        <v>0.81</v>
      </c>
      <c r="BA2752" s="116">
        <v>42573</v>
      </c>
      <c r="BB2752" s="1">
        <v>0.35389999999999999</v>
      </c>
      <c r="BD2752" s="2">
        <v>42571</v>
      </c>
      <c r="BE2752" s="1">
        <v>-0.222</v>
      </c>
      <c r="BG2752" s="2">
        <v>42726</v>
      </c>
      <c r="BH2752" s="1">
        <v>2.5499999999999998</v>
      </c>
      <c r="BJ2752" s="2">
        <v>42726</v>
      </c>
      <c r="BK2752" s="1">
        <v>2.04</v>
      </c>
      <c r="BM2752" s="2">
        <v>42576</v>
      </c>
      <c r="BN2752" s="1">
        <v>-0.11600000000000001</v>
      </c>
    </row>
    <row r="2753" spans="2:66">
      <c r="B2753" s="2">
        <v>43123</v>
      </c>
      <c r="C2753" s="1">
        <v>1.65</v>
      </c>
      <c r="E2753" s="2">
        <v>42587</v>
      </c>
      <c r="F2753" s="1">
        <v>1.224</v>
      </c>
      <c r="H2753" s="2">
        <v>42608</v>
      </c>
      <c r="I2753" s="1">
        <v>1.24</v>
      </c>
      <c r="K2753" s="2">
        <v>42606</v>
      </c>
      <c r="L2753" s="1">
        <v>1.425</v>
      </c>
      <c r="N2753" s="2">
        <v>42614</v>
      </c>
      <c r="O2753" s="1">
        <v>1.3820000000000001</v>
      </c>
      <c r="Q2753" s="2">
        <v>42622</v>
      </c>
      <c r="R2753" s="1">
        <v>1.3474999999999999</v>
      </c>
      <c r="T2753" s="2">
        <v>42628</v>
      </c>
      <c r="U2753" s="1">
        <v>1.3275000000000001</v>
      </c>
      <c r="W2753" s="2">
        <v>42627</v>
      </c>
      <c r="X2753" s="1">
        <v>1.2949999999999999</v>
      </c>
      <c r="Z2753" s="2">
        <v>42615</v>
      </c>
      <c r="AA2753" s="1">
        <v>1.28</v>
      </c>
      <c r="AC2753" s="2">
        <v>42618</v>
      </c>
      <c r="AD2753" s="1">
        <v>1.2849999999999999</v>
      </c>
      <c r="AF2753" s="2">
        <v>43054</v>
      </c>
      <c r="AG2753" s="1">
        <v>1.4218999999999999</v>
      </c>
      <c r="AI2753" s="2">
        <v>42577</v>
      </c>
      <c r="AJ2753" s="1">
        <v>1.8308</v>
      </c>
      <c r="AL2753" s="2">
        <v>42578</v>
      </c>
      <c r="AM2753" s="1">
        <v>1.3875</v>
      </c>
      <c r="AO2753" s="2">
        <v>42576</v>
      </c>
      <c r="AP2753" s="1">
        <v>0.97889999999999999</v>
      </c>
      <c r="AR2753" s="2">
        <v>42569</v>
      </c>
      <c r="AS2753" s="1">
        <v>0.79549999999999998</v>
      </c>
      <c r="AU2753" s="2">
        <v>42577</v>
      </c>
      <c r="AV2753" s="1">
        <v>0.8115</v>
      </c>
      <c r="AX2753" s="2">
        <v>42573</v>
      </c>
      <c r="AY2753" s="1">
        <v>0.80300000000000005</v>
      </c>
      <c r="BA2753" s="116">
        <v>42576</v>
      </c>
      <c r="BB2753" s="1">
        <v>0.34200000000000003</v>
      </c>
      <c r="BD2753" s="2">
        <v>42572</v>
      </c>
      <c r="BE2753" s="1">
        <v>-0.221</v>
      </c>
      <c r="BG2753" s="2">
        <v>42727</v>
      </c>
      <c r="BH2753" s="1">
        <v>2.5499999999999998</v>
      </c>
      <c r="BJ2753" s="2">
        <v>42727</v>
      </c>
      <c r="BK2753" s="1">
        <v>2.04</v>
      </c>
      <c r="BM2753" s="2">
        <v>42577</v>
      </c>
      <c r="BN2753" s="1">
        <v>-0.12</v>
      </c>
    </row>
    <row r="2754" spans="2:66">
      <c r="B2754" s="2">
        <v>43124</v>
      </c>
      <c r="C2754" s="1">
        <v>1.65</v>
      </c>
      <c r="E2754" s="2">
        <v>42590</v>
      </c>
      <c r="F2754" s="1">
        <v>1.2250000000000001</v>
      </c>
      <c r="H2754" s="2">
        <v>42611</v>
      </c>
      <c r="I2754" s="1">
        <v>1.2730000000000001</v>
      </c>
      <c r="K2754" s="2">
        <v>42607</v>
      </c>
      <c r="L2754" s="1">
        <v>1.415</v>
      </c>
      <c r="N2754" s="2">
        <v>42615</v>
      </c>
      <c r="O2754" s="1">
        <v>1.37</v>
      </c>
      <c r="Q2754" s="2">
        <v>42625</v>
      </c>
      <c r="R2754" s="1">
        <v>1.395</v>
      </c>
      <c r="T2754" s="2">
        <v>42629</v>
      </c>
      <c r="U2754" s="1">
        <v>1.3275000000000001</v>
      </c>
      <c r="W2754" s="2">
        <v>42628</v>
      </c>
      <c r="X2754" s="1">
        <v>1.2949999999999999</v>
      </c>
      <c r="Z2754" s="2">
        <v>42618</v>
      </c>
      <c r="AA2754" s="1">
        <v>1.2650000000000001</v>
      </c>
      <c r="AC2754" s="2">
        <v>42619</v>
      </c>
      <c r="AD2754" s="1">
        <v>1.28</v>
      </c>
      <c r="AF2754" s="2">
        <v>43055</v>
      </c>
      <c r="AG2754" s="1">
        <v>1.43567</v>
      </c>
      <c r="AI2754" s="2">
        <v>42578</v>
      </c>
      <c r="AJ2754" s="1">
        <v>1.7627999999999999</v>
      </c>
      <c r="AL2754" s="2">
        <v>42579</v>
      </c>
      <c r="AM2754" s="1">
        <v>1.3845000000000001</v>
      </c>
      <c r="AO2754" s="2">
        <v>42577</v>
      </c>
      <c r="AP2754" s="1">
        <v>0.95909999999999995</v>
      </c>
      <c r="AR2754" s="2">
        <v>42570</v>
      </c>
      <c r="AS2754" s="1">
        <v>0.80649999999999999</v>
      </c>
      <c r="AU2754" s="2">
        <v>42578</v>
      </c>
      <c r="AV2754" s="1">
        <v>0.74399999999999999</v>
      </c>
      <c r="AX2754" s="2">
        <v>42576</v>
      </c>
      <c r="AY2754" s="1">
        <v>0.78469999999999995</v>
      </c>
      <c r="BA2754" s="116">
        <v>42577</v>
      </c>
      <c r="BB2754" s="1">
        <v>0.34250000000000003</v>
      </c>
      <c r="BD2754" s="2">
        <v>42573</v>
      </c>
      <c r="BE2754" s="1">
        <v>-0.214</v>
      </c>
      <c r="BG2754" s="2">
        <v>42731</v>
      </c>
      <c r="BH2754" s="1">
        <v>2.57</v>
      </c>
      <c r="BJ2754" s="2">
        <v>42731</v>
      </c>
      <c r="BK2754" s="1">
        <v>2.0699999999999998</v>
      </c>
      <c r="BM2754" s="2">
        <v>42578</v>
      </c>
      <c r="BN2754" s="1">
        <v>-0.1459</v>
      </c>
    </row>
    <row r="2755" spans="2:66">
      <c r="B2755" s="2">
        <v>43125</v>
      </c>
      <c r="C2755" s="1">
        <v>1.65</v>
      </c>
      <c r="E2755" s="2">
        <v>42591</v>
      </c>
      <c r="F2755" s="1">
        <v>1.2250000000000001</v>
      </c>
      <c r="H2755" s="2">
        <v>42612</v>
      </c>
      <c r="I2755" s="1">
        <v>1.292</v>
      </c>
      <c r="K2755" s="2">
        <v>42608</v>
      </c>
      <c r="L2755" s="1">
        <v>1.415</v>
      </c>
      <c r="N2755" s="2">
        <v>42618</v>
      </c>
      <c r="O2755" s="1">
        <v>1.35</v>
      </c>
      <c r="Q2755" s="2">
        <v>42626</v>
      </c>
      <c r="R2755" s="1">
        <v>1.3975</v>
      </c>
      <c r="T2755" s="2">
        <v>42632</v>
      </c>
      <c r="U2755" s="1">
        <v>1.335</v>
      </c>
      <c r="W2755" s="2">
        <v>42629</v>
      </c>
      <c r="X2755" s="1">
        <v>1.2949999999999999</v>
      </c>
      <c r="Z2755" s="2">
        <v>42619</v>
      </c>
      <c r="AA2755" s="1">
        <v>1.2625</v>
      </c>
      <c r="AC2755" s="2">
        <v>42620</v>
      </c>
      <c r="AD2755" s="1">
        <v>1.2625</v>
      </c>
      <c r="AF2755" s="2">
        <v>43056</v>
      </c>
      <c r="AG2755" s="1">
        <v>1.4406699999999999</v>
      </c>
      <c r="AI2755" s="2">
        <v>42579</v>
      </c>
      <c r="AJ2755" s="1">
        <v>1.7685</v>
      </c>
      <c r="AL2755" s="2">
        <v>42580</v>
      </c>
      <c r="AM2755" s="1">
        <v>1.3365</v>
      </c>
      <c r="AO2755" s="2">
        <v>42578</v>
      </c>
      <c r="AP2755" s="1">
        <v>0.9355</v>
      </c>
      <c r="AR2755" s="2">
        <v>42571</v>
      </c>
      <c r="AS2755" s="1">
        <v>0.82899999999999996</v>
      </c>
      <c r="AU2755" s="2">
        <v>42579</v>
      </c>
      <c r="AV2755" s="1">
        <v>0.7349</v>
      </c>
      <c r="AX2755" s="2">
        <v>42577</v>
      </c>
      <c r="AY2755" s="1">
        <v>0.78600000000000003</v>
      </c>
      <c r="BA2755" s="116">
        <v>42578</v>
      </c>
      <c r="BB2755" s="1">
        <v>0.29899999999999999</v>
      </c>
      <c r="BD2755" s="2">
        <v>42576</v>
      </c>
      <c r="BE2755" s="1">
        <v>-0.21</v>
      </c>
      <c r="BG2755" s="2">
        <v>42732</v>
      </c>
      <c r="BH2755" s="1">
        <v>2.5099999999999998</v>
      </c>
      <c r="BJ2755" s="2">
        <v>42732</v>
      </c>
      <c r="BK2755" s="1">
        <v>2.02</v>
      </c>
      <c r="BM2755" s="2">
        <v>42579</v>
      </c>
      <c r="BN2755" s="1">
        <v>-0.13830000000000001</v>
      </c>
    </row>
    <row r="2756" spans="2:66">
      <c r="B2756" s="2">
        <v>43126</v>
      </c>
      <c r="C2756" s="1">
        <v>1.65</v>
      </c>
      <c r="E2756" s="2">
        <v>42592</v>
      </c>
      <c r="F2756" s="1">
        <v>1.222</v>
      </c>
      <c r="H2756" s="2">
        <v>42613</v>
      </c>
      <c r="I2756" s="1">
        <v>1.3149999999999999</v>
      </c>
      <c r="K2756" s="2">
        <v>42611</v>
      </c>
      <c r="L2756" s="1">
        <v>1.4470000000000001</v>
      </c>
      <c r="N2756" s="2">
        <v>42619</v>
      </c>
      <c r="O2756" s="1">
        <v>1.347</v>
      </c>
      <c r="Q2756" s="2">
        <v>42627</v>
      </c>
      <c r="R2756" s="1">
        <v>1.3975</v>
      </c>
      <c r="T2756" s="2">
        <v>42633</v>
      </c>
      <c r="U2756" s="1">
        <v>1.32</v>
      </c>
      <c r="W2756" s="2">
        <v>42632</v>
      </c>
      <c r="X2756" s="1">
        <v>1.2974999999999999</v>
      </c>
      <c r="Z2756" s="2">
        <v>42620</v>
      </c>
      <c r="AA2756" s="1">
        <v>1.2375</v>
      </c>
      <c r="AC2756" s="2">
        <v>42621</v>
      </c>
      <c r="AD2756" s="1">
        <v>1.2625</v>
      </c>
      <c r="AF2756" s="2">
        <v>43059</v>
      </c>
      <c r="AG2756" s="1">
        <v>1.44594</v>
      </c>
      <c r="AI2756" s="2">
        <v>42580</v>
      </c>
      <c r="AJ2756" s="1">
        <v>1.7185000000000001</v>
      </c>
      <c r="AL2756" s="2">
        <v>42583</v>
      </c>
      <c r="AM2756" s="1">
        <v>1.4015</v>
      </c>
      <c r="AO2756" s="2">
        <v>42579</v>
      </c>
      <c r="AP2756" s="1">
        <v>0.91449999999999998</v>
      </c>
      <c r="AR2756" s="2">
        <v>42572</v>
      </c>
      <c r="AS2756" s="1">
        <v>0.85099999999999998</v>
      </c>
      <c r="AU2756" s="2">
        <v>42580</v>
      </c>
      <c r="AV2756" s="1">
        <v>0.7056</v>
      </c>
      <c r="AX2756" s="2">
        <v>42578</v>
      </c>
      <c r="AY2756" s="1">
        <v>0.72499999999999998</v>
      </c>
      <c r="BA2756" s="116">
        <v>42579</v>
      </c>
      <c r="BB2756" s="1">
        <v>0.29299999999999998</v>
      </c>
      <c r="BD2756" s="2">
        <v>42577</v>
      </c>
      <c r="BE2756" s="1">
        <v>-0.21</v>
      </c>
      <c r="BG2756" s="2">
        <v>42733</v>
      </c>
      <c r="BH2756" s="1">
        <v>2.4900000000000002</v>
      </c>
      <c r="BJ2756" s="2">
        <v>42733</v>
      </c>
      <c r="BK2756" s="1">
        <v>1.96</v>
      </c>
      <c r="BM2756" s="2">
        <v>42580</v>
      </c>
      <c r="BN2756" s="1">
        <v>-0.152</v>
      </c>
    </row>
    <row r="2757" spans="2:66">
      <c r="B2757" s="2">
        <v>43129</v>
      </c>
      <c r="C2757" s="1">
        <v>1.65</v>
      </c>
      <c r="E2757" s="2">
        <v>42593</v>
      </c>
      <c r="F2757" s="1">
        <v>1.224</v>
      </c>
      <c r="H2757" s="2">
        <v>42614</v>
      </c>
      <c r="I2757" s="1">
        <v>1.33</v>
      </c>
      <c r="K2757" s="2">
        <v>42612</v>
      </c>
      <c r="L2757" s="1">
        <v>1.4650000000000001</v>
      </c>
      <c r="N2757" s="2">
        <v>42620</v>
      </c>
      <c r="O2757" s="1">
        <v>1.3149999999999999</v>
      </c>
      <c r="Q2757" s="2">
        <v>42628</v>
      </c>
      <c r="R2757" s="1">
        <v>1.3975</v>
      </c>
      <c r="T2757" s="2">
        <v>42634</v>
      </c>
      <c r="U2757" s="1">
        <v>1.32</v>
      </c>
      <c r="W2757" s="2">
        <v>42633</v>
      </c>
      <c r="X2757" s="1">
        <v>1.2825</v>
      </c>
      <c r="Z2757" s="2">
        <v>42621</v>
      </c>
      <c r="AA2757" s="1">
        <v>1.24</v>
      </c>
      <c r="AC2757" s="2">
        <v>42622</v>
      </c>
      <c r="AD2757" s="1">
        <v>1.2849999999999999</v>
      </c>
      <c r="AF2757" s="2">
        <v>43060</v>
      </c>
      <c r="AG2757" s="1">
        <v>1.454</v>
      </c>
      <c r="AI2757" s="2">
        <v>42583</v>
      </c>
      <c r="AJ2757" s="1">
        <v>1.7974999999999999</v>
      </c>
      <c r="AL2757" s="2">
        <v>42584</v>
      </c>
      <c r="AM2757" s="1">
        <v>1.4319999999999999</v>
      </c>
      <c r="AO2757" s="2">
        <v>42580</v>
      </c>
      <c r="AP2757" s="1">
        <v>0.86950000000000005</v>
      </c>
      <c r="AR2757" s="2">
        <v>42573</v>
      </c>
      <c r="AS2757" s="1">
        <v>0.85899999999999999</v>
      </c>
      <c r="AU2757" s="2">
        <v>42583</v>
      </c>
      <c r="AV2757" s="1">
        <v>0.72389999999999999</v>
      </c>
      <c r="AX2757" s="2">
        <v>42579</v>
      </c>
      <c r="AY2757" s="1">
        <v>0.71399999999999997</v>
      </c>
      <c r="BA2757" s="116">
        <v>42580</v>
      </c>
      <c r="BB2757" s="1">
        <v>0.26400000000000001</v>
      </c>
      <c r="BD2757" s="2">
        <v>42578</v>
      </c>
      <c r="BE2757" s="1">
        <v>-0.217</v>
      </c>
      <c r="BG2757" s="2">
        <v>42734</v>
      </c>
      <c r="BH2757" s="1">
        <v>2.4500000000000002</v>
      </c>
      <c r="BJ2757" s="2">
        <v>42734</v>
      </c>
      <c r="BK2757" s="1">
        <v>1.9300000000000002</v>
      </c>
      <c r="BM2757" s="2">
        <v>42583</v>
      </c>
      <c r="BN2757" s="1">
        <v>-0.14000000000000001</v>
      </c>
    </row>
    <row r="2758" spans="2:66">
      <c r="B2758" s="2">
        <v>43130</v>
      </c>
      <c r="C2758" s="1">
        <v>1.65</v>
      </c>
      <c r="E2758" s="2">
        <v>42594</v>
      </c>
      <c r="F2758" s="1">
        <v>1.224</v>
      </c>
      <c r="H2758" s="2">
        <v>42615</v>
      </c>
      <c r="I2758" s="1">
        <v>1.32</v>
      </c>
      <c r="K2758" s="2">
        <v>42613</v>
      </c>
      <c r="L2758" s="1">
        <v>1.4830000000000001</v>
      </c>
      <c r="N2758" s="2">
        <v>42621</v>
      </c>
      <c r="O2758" s="1">
        <v>1.325</v>
      </c>
      <c r="Q2758" s="2">
        <v>42629</v>
      </c>
      <c r="R2758" s="1">
        <v>1.3975</v>
      </c>
      <c r="T2758" s="2">
        <v>42635</v>
      </c>
      <c r="U2758" s="1">
        <v>1.2725</v>
      </c>
      <c r="W2758" s="2">
        <v>42634</v>
      </c>
      <c r="X2758" s="1">
        <v>1.28</v>
      </c>
      <c r="Z2758" s="2">
        <v>42622</v>
      </c>
      <c r="AA2758" s="1">
        <v>1.2725</v>
      </c>
      <c r="AC2758" s="2">
        <v>42625</v>
      </c>
      <c r="AD2758" s="1">
        <v>1.2949999999999999</v>
      </c>
      <c r="AF2758" s="2">
        <v>43061</v>
      </c>
      <c r="AG2758" s="1">
        <v>1.4623300000000001</v>
      </c>
      <c r="AI2758" s="2">
        <v>42584</v>
      </c>
      <c r="AJ2758" s="1">
        <v>1.8245</v>
      </c>
      <c r="AL2758" s="2">
        <v>42585</v>
      </c>
      <c r="AM2758" s="1">
        <v>1.4209000000000001</v>
      </c>
      <c r="AO2758" s="2">
        <v>42583</v>
      </c>
      <c r="AP2758" s="1">
        <v>0.89749999999999996</v>
      </c>
      <c r="AR2758" s="2">
        <v>42576</v>
      </c>
      <c r="AS2758" s="1">
        <v>0.87949999999999995</v>
      </c>
      <c r="AU2758" s="2">
        <v>42584</v>
      </c>
      <c r="AV2758" s="1">
        <v>0.78900000000000003</v>
      </c>
      <c r="AX2758" s="2">
        <v>42580</v>
      </c>
      <c r="AY2758" s="1">
        <v>0.68600000000000005</v>
      </c>
      <c r="BA2758" s="116">
        <v>42583</v>
      </c>
      <c r="BB2758" s="1">
        <v>0.27700000000000002</v>
      </c>
      <c r="BD2758" s="2">
        <v>42579</v>
      </c>
      <c r="BE2758" s="1">
        <v>-0.216</v>
      </c>
      <c r="BG2758" s="2">
        <v>42738</v>
      </c>
      <c r="BH2758" s="1">
        <v>2.4500000000000002</v>
      </c>
      <c r="BJ2758" s="2">
        <v>42738</v>
      </c>
      <c r="BK2758" s="1">
        <v>1.94</v>
      </c>
      <c r="BM2758" s="2">
        <v>42584</v>
      </c>
      <c r="BN2758" s="1">
        <v>-0.1105</v>
      </c>
    </row>
    <row r="2759" spans="2:66">
      <c r="B2759" s="2">
        <v>43131</v>
      </c>
      <c r="C2759" s="1">
        <v>1.65</v>
      </c>
      <c r="E2759" s="2">
        <v>42598</v>
      </c>
      <c r="F2759" s="1">
        <v>1.224</v>
      </c>
      <c r="H2759" s="2">
        <v>42618</v>
      </c>
      <c r="I2759" s="1">
        <v>1.302</v>
      </c>
      <c r="K2759" s="2">
        <v>42614</v>
      </c>
      <c r="L2759" s="1">
        <v>1.5249999999999999</v>
      </c>
      <c r="N2759" s="2">
        <v>42622</v>
      </c>
      <c r="O2759" s="1">
        <v>1.3719999999999999</v>
      </c>
      <c r="Q2759" s="2">
        <v>42632</v>
      </c>
      <c r="R2759" s="1">
        <v>1.4125000000000001</v>
      </c>
      <c r="T2759" s="2">
        <v>42636</v>
      </c>
      <c r="U2759" s="1">
        <v>1.2725</v>
      </c>
      <c r="W2759" s="2">
        <v>42635</v>
      </c>
      <c r="X2759" s="1">
        <v>1.2475000000000001</v>
      </c>
      <c r="Z2759" s="2">
        <v>42625</v>
      </c>
      <c r="AA2759" s="1">
        <v>1.2925</v>
      </c>
      <c r="AC2759" s="2">
        <v>42626</v>
      </c>
      <c r="AD2759" s="1">
        <v>1.2949999999999999</v>
      </c>
      <c r="AF2759" s="2">
        <v>43062</v>
      </c>
      <c r="AG2759" s="1">
        <v>1.4620600000000001</v>
      </c>
      <c r="AI2759" s="2">
        <v>42585</v>
      </c>
      <c r="AJ2759" s="1">
        <v>1.8115000000000001</v>
      </c>
      <c r="AL2759" s="2">
        <v>42586</v>
      </c>
      <c r="AM2759" s="1">
        <v>1.379</v>
      </c>
      <c r="AO2759" s="2">
        <v>42584</v>
      </c>
      <c r="AP2759" s="1">
        <v>0.91100000000000003</v>
      </c>
      <c r="AR2759" s="2">
        <v>42577</v>
      </c>
      <c r="AS2759" s="1">
        <v>0.86929999999999996</v>
      </c>
      <c r="AU2759" s="2">
        <v>42585</v>
      </c>
      <c r="AV2759" s="1">
        <v>0.77249999999999996</v>
      </c>
      <c r="AX2759" s="2">
        <v>42583</v>
      </c>
      <c r="AY2759" s="1">
        <v>0.69810000000000005</v>
      </c>
      <c r="BA2759" s="116">
        <v>42584</v>
      </c>
      <c r="BB2759" s="1">
        <v>0.33400000000000002</v>
      </c>
      <c r="BD2759" s="2">
        <v>42580</v>
      </c>
      <c r="BE2759" s="1">
        <v>-0.21740000000000001</v>
      </c>
      <c r="BG2759" s="2">
        <v>42739</v>
      </c>
      <c r="BH2759" s="1">
        <v>2.46</v>
      </c>
      <c r="BJ2759" s="2">
        <v>42739</v>
      </c>
      <c r="BK2759" s="1">
        <v>1.94</v>
      </c>
      <c r="BM2759" s="2">
        <v>42585</v>
      </c>
      <c r="BN2759" s="1">
        <v>-0.121</v>
      </c>
    </row>
    <row r="2760" spans="2:66">
      <c r="B2760" s="2">
        <v>43132</v>
      </c>
      <c r="C2760" s="1">
        <v>1.65</v>
      </c>
      <c r="E2760" s="2">
        <v>42599</v>
      </c>
      <c r="F2760" s="1">
        <v>1.2250000000000001</v>
      </c>
      <c r="H2760" s="2">
        <v>42619</v>
      </c>
      <c r="I2760" s="1">
        <v>1.3</v>
      </c>
      <c r="K2760" s="2">
        <v>42615</v>
      </c>
      <c r="L2760" s="1">
        <v>1.522</v>
      </c>
      <c r="N2760" s="2">
        <v>42625</v>
      </c>
      <c r="O2760" s="1">
        <v>1.4020000000000001</v>
      </c>
      <c r="Q2760" s="2">
        <v>42633</v>
      </c>
      <c r="R2760" s="1">
        <v>1.395</v>
      </c>
      <c r="T2760" s="2">
        <v>42639</v>
      </c>
      <c r="U2760" s="1">
        <v>1.2749999999999999</v>
      </c>
      <c r="W2760" s="2">
        <v>42636</v>
      </c>
      <c r="X2760" s="1">
        <v>1.2475000000000001</v>
      </c>
      <c r="Z2760" s="2">
        <v>42626</v>
      </c>
      <c r="AA2760" s="1">
        <v>1.2925</v>
      </c>
      <c r="AC2760" s="2">
        <v>42627</v>
      </c>
      <c r="AD2760" s="1">
        <v>1.2925</v>
      </c>
      <c r="AF2760" s="2">
        <v>43063</v>
      </c>
      <c r="AG2760" s="1">
        <v>1.46763</v>
      </c>
      <c r="AI2760" s="2">
        <v>42586</v>
      </c>
      <c r="AJ2760" s="1">
        <v>1.7703</v>
      </c>
      <c r="AL2760" s="2">
        <v>42587</v>
      </c>
      <c r="AM2760" s="1">
        <v>1.4624999999999999</v>
      </c>
      <c r="AO2760" s="2">
        <v>42585</v>
      </c>
      <c r="AP2760" s="1">
        <v>0.91700000000000004</v>
      </c>
      <c r="AR2760" s="2">
        <v>42578</v>
      </c>
      <c r="AS2760" s="1">
        <v>0.85699999999999998</v>
      </c>
      <c r="AU2760" s="2">
        <v>42586</v>
      </c>
      <c r="AV2760" s="1">
        <v>0.72699999999999998</v>
      </c>
      <c r="AX2760" s="2">
        <v>42584</v>
      </c>
      <c r="AY2760" s="1">
        <v>0.76200000000000001</v>
      </c>
      <c r="BA2760" s="116">
        <v>42585</v>
      </c>
      <c r="BB2760" s="1">
        <v>0.32200000000000001</v>
      </c>
      <c r="BD2760" s="2">
        <v>42583</v>
      </c>
      <c r="BE2760" s="1">
        <v>-0.215</v>
      </c>
      <c r="BG2760" s="2">
        <v>42740</v>
      </c>
      <c r="BH2760" s="1">
        <v>2.37</v>
      </c>
      <c r="BJ2760" s="2">
        <v>42740</v>
      </c>
      <c r="BK2760" s="1">
        <v>1.8599999999999999</v>
      </c>
      <c r="BM2760" s="2">
        <v>42586</v>
      </c>
      <c r="BN2760" s="1">
        <v>-0.14399999999999999</v>
      </c>
    </row>
    <row r="2761" spans="2:66">
      <c r="B2761" s="2">
        <v>43133</v>
      </c>
      <c r="C2761" s="1">
        <v>1.65</v>
      </c>
      <c r="E2761" s="2">
        <v>42600</v>
      </c>
      <c r="F2761" s="1">
        <v>1.224</v>
      </c>
      <c r="H2761" s="2">
        <v>42620</v>
      </c>
      <c r="I2761" s="1">
        <v>1.272</v>
      </c>
      <c r="K2761" s="2">
        <v>42618</v>
      </c>
      <c r="L2761" s="1">
        <v>1.5049999999999999</v>
      </c>
      <c r="N2761" s="2">
        <v>42626</v>
      </c>
      <c r="O2761" s="1">
        <v>1.4020000000000001</v>
      </c>
      <c r="Q2761" s="2">
        <v>42634</v>
      </c>
      <c r="R2761" s="1">
        <v>1.41</v>
      </c>
      <c r="T2761" s="2">
        <v>42640</v>
      </c>
      <c r="U2761" s="1">
        <v>1.2825</v>
      </c>
      <c r="W2761" s="2">
        <v>42639</v>
      </c>
      <c r="X2761" s="1">
        <v>1.2549999999999999</v>
      </c>
      <c r="Z2761" s="2">
        <v>42627</v>
      </c>
      <c r="AA2761" s="1">
        <v>1.2925</v>
      </c>
      <c r="AC2761" s="2">
        <v>42628</v>
      </c>
      <c r="AD2761" s="1">
        <v>1.2925</v>
      </c>
      <c r="AF2761" s="2">
        <v>43066</v>
      </c>
      <c r="AG2761" s="1">
        <v>1.47725</v>
      </c>
      <c r="AI2761" s="2">
        <v>42587</v>
      </c>
      <c r="AJ2761" s="1">
        <v>1.8254999999999999</v>
      </c>
      <c r="AL2761" s="2">
        <v>42590</v>
      </c>
      <c r="AM2761" s="1">
        <v>1.4715</v>
      </c>
      <c r="AO2761" s="2">
        <v>42586</v>
      </c>
      <c r="AP2761" s="1">
        <v>0.90100000000000002</v>
      </c>
      <c r="AR2761" s="2">
        <v>42579</v>
      </c>
      <c r="AS2761" s="1">
        <v>0.84399999999999997</v>
      </c>
      <c r="AU2761" s="2">
        <v>42587</v>
      </c>
      <c r="AV2761" s="1">
        <v>0.77700000000000002</v>
      </c>
      <c r="AX2761" s="2">
        <v>42585</v>
      </c>
      <c r="AY2761" s="1">
        <v>0.74950000000000006</v>
      </c>
      <c r="BA2761" s="116">
        <v>42586</v>
      </c>
      <c r="BB2761" s="1">
        <v>0.27729999999999999</v>
      </c>
      <c r="BD2761" s="2">
        <v>42584</v>
      </c>
      <c r="BE2761" s="1">
        <v>-0.20200000000000001</v>
      </c>
      <c r="BG2761" s="2">
        <v>42741</v>
      </c>
      <c r="BH2761" s="1">
        <v>2.42</v>
      </c>
      <c r="BJ2761" s="2">
        <v>42741</v>
      </c>
      <c r="BK2761" s="1">
        <v>1.92</v>
      </c>
      <c r="BM2761" s="2">
        <v>42587</v>
      </c>
      <c r="BN2761" s="1">
        <v>-0.1283</v>
      </c>
    </row>
    <row r="2762" spans="2:66">
      <c r="B2762" s="2">
        <v>43136</v>
      </c>
      <c r="C2762" s="1">
        <v>1.65</v>
      </c>
      <c r="E2762" s="2">
        <v>42601</v>
      </c>
      <c r="F2762" s="1">
        <v>1.226</v>
      </c>
      <c r="H2762" s="2">
        <v>42621</v>
      </c>
      <c r="I2762" s="1">
        <v>1.2869999999999999</v>
      </c>
      <c r="K2762" s="2">
        <v>42619</v>
      </c>
      <c r="L2762" s="1">
        <v>1.51</v>
      </c>
      <c r="N2762" s="2">
        <v>42632</v>
      </c>
      <c r="O2762" s="1">
        <v>1.4119999999999999</v>
      </c>
      <c r="Q2762" s="2">
        <v>42635</v>
      </c>
      <c r="R2762" s="1">
        <v>1.345</v>
      </c>
      <c r="T2762" s="2">
        <v>42641</v>
      </c>
      <c r="U2762" s="1">
        <v>1.2675000000000001</v>
      </c>
      <c r="W2762" s="2">
        <v>42640</v>
      </c>
      <c r="X2762" s="1">
        <v>1.2575000000000001</v>
      </c>
      <c r="Z2762" s="2">
        <v>42628</v>
      </c>
      <c r="AA2762" s="1">
        <v>1.2925</v>
      </c>
      <c r="AC2762" s="2">
        <v>42629</v>
      </c>
      <c r="AD2762" s="1">
        <v>1.2925</v>
      </c>
      <c r="AF2762" s="2">
        <v>43067</v>
      </c>
      <c r="AG2762" s="1">
        <v>1.47882</v>
      </c>
      <c r="AI2762" s="2">
        <v>42590</v>
      </c>
      <c r="AJ2762" s="1">
        <v>1.8285</v>
      </c>
      <c r="AL2762" s="2">
        <v>42591</v>
      </c>
      <c r="AM2762" s="1">
        <v>1.4218</v>
      </c>
      <c r="AO2762" s="2">
        <v>42587</v>
      </c>
      <c r="AP2762" s="1">
        <v>0.97850000000000004</v>
      </c>
      <c r="AR2762" s="2">
        <v>42580</v>
      </c>
      <c r="AS2762" s="1">
        <v>0.81630000000000003</v>
      </c>
      <c r="AU2762" s="2">
        <v>42590</v>
      </c>
      <c r="AV2762" s="1">
        <v>0.78200000000000003</v>
      </c>
      <c r="AX2762" s="2">
        <v>42586</v>
      </c>
      <c r="AY2762" s="1">
        <v>0.70799999999999996</v>
      </c>
      <c r="BA2762" s="116">
        <v>42587</v>
      </c>
      <c r="BB2762" s="1">
        <v>0.30669999999999997</v>
      </c>
      <c r="BD2762" s="2">
        <v>42585</v>
      </c>
      <c r="BE2762" s="1">
        <v>-0.20100000000000001</v>
      </c>
      <c r="BG2762" s="2">
        <v>42744</v>
      </c>
      <c r="BH2762" s="1">
        <v>2.38</v>
      </c>
      <c r="BJ2762" s="2">
        <v>42744</v>
      </c>
      <c r="BK2762" s="1">
        <v>1.8900000000000001</v>
      </c>
      <c r="BM2762" s="2">
        <v>42590</v>
      </c>
      <c r="BN2762" s="1">
        <v>-0.1343</v>
      </c>
    </row>
    <row r="2763" spans="2:66">
      <c r="B2763" s="2">
        <v>43137</v>
      </c>
      <c r="C2763" s="1">
        <v>1.65</v>
      </c>
      <c r="E2763" s="2">
        <v>42604</v>
      </c>
      <c r="F2763" s="1">
        <v>1.228</v>
      </c>
      <c r="H2763" s="2">
        <v>42622</v>
      </c>
      <c r="I2763" s="1">
        <v>1.325</v>
      </c>
      <c r="K2763" s="2">
        <v>42620</v>
      </c>
      <c r="L2763" s="1">
        <v>1.462</v>
      </c>
      <c r="N2763" s="2">
        <v>42633</v>
      </c>
      <c r="O2763" s="1">
        <v>1.3820000000000001</v>
      </c>
      <c r="Q2763" s="2">
        <v>42636</v>
      </c>
      <c r="R2763" s="1">
        <v>1.3425</v>
      </c>
      <c r="T2763" s="2">
        <v>42642</v>
      </c>
      <c r="U2763" s="1">
        <v>1.2475000000000001</v>
      </c>
      <c r="W2763" s="2">
        <v>42641</v>
      </c>
      <c r="X2763" s="1">
        <v>1.2524999999999999</v>
      </c>
      <c r="Z2763" s="2">
        <v>42629</v>
      </c>
      <c r="AA2763" s="1">
        <v>1.2925</v>
      </c>
      <c r="AC2763" s="2">
        <v>42632</v>
      </c>
      <c r="AD2763" s="1">
        <v>1.2974999999999999</v>
      </c>
      <c r="AF2763" s="2">
        <v>43068</v>
      </c>
      <c r="AG2763" s="1">
        <v>1.4806300000000001</v>
      </c>
      <c r="AI2763" s="2">
        <v>42591</v>
      </c>
      <c r="AJ2763" s="1">
        <v>1.7734999999999999</v>
      </c>
      <c r="AL2763" s="2">
        <v>42592</v>
      </c>
      <c r="AM2763" s="1">
        <v>1.3805000000000001</v>
      </c>
      <c r="AO2763" s="2">
        <v>42590</v>
      </c>
      <c r="AP2763" s="1">
        <v>0.99650000000000005</v>
      </c>
      <c r="AR2763" s="2">
        <v>42583</v>
      </c>
      <c r="AS2763" s="1">
        <v>0.83599999999999997</v>
      </c>
      <c r="AU2763" s="2">
        <v>42591</v>
      </c>
      <c r="AV2763" s="1">
        <v>0.73709999999999998</v>
      </c>
      <c r="AX2763" s="2">
        <v>42587</v>
      </c>
      <c r="AY2763" s="1">
        <v>0.74619999999999997</v>
      </c>
      <c r="BA2763" s="116">
        <v>42590</v>
      </c>
      <c r="BB2763" s="1">
        <v>0.30349999999999999</v>
      </c>
      <c r="BD2763" s="2">
        <v>42586</v>
      </c>
      <c r="BE2763" s="1">
        <v>-0.218</v>
      </c>
      <c r="BG2763" s="2">
        <v>42745</v>
      </c>
      <c r="BH2763" s="1">
        <v>2.38</v>
      </c>
      <c r="BJ2763" s="2">
        <v>42745</v>
      </c>
      <c r="BK2763" s="1">
        <v>1.8900000000000001</v>
      </c>
      <c r="BM2763" s="2">
        <v>42591</v>
      </c>
      <c r="BN2763" s="1">
        <v>-0.14649999999999999</v>
      </c>
    </row>
    <row r="2764" spans="2:66">
      <c r="B2764" s="2">
        <v>43138</v>
      </c>
      <c r="C2764" s="1">
        <v>1.65</v>
      </c>
      <c r="E2764" s="2">
        <v>42605</v>
      </c>
      <c r="F2764" s="1">
        <v>1.228</v>
      </c>
      <c r="H2764" s="2">
        <v>42625</v>
      </c>
      <c r="I2764" s="1">
        <v>1.35</v>
      </c>
      <c r="K2764" s="2">
        <v>42621</v>
      </c>
      <c r="L2764" s="1">
        <v>1.462</v>
      </c>
      <c r="N2764" s="2">
        <v>42634</v>
      </c>
      <c r="O2764" s="1">
        <v>1.379</v>
      </c>
      <c r="Q2764" s="2">
        <v>42639</v>
      </c>
      <c r="R2764" s="1">
        <v>1.335</v>
      </c>
      <c r="T2764" s="2">
        <v>42643</v>
      </c>
      <c r="U2764" s="1">
        <v>1.2250000000000001</v>
      </c>
      <c r="W2764" s="2">
        <v>42642</v>
      </c>
      <c r="X2764" s="1">
        <v>1.24</v>
      </c>
      <c r="Z2764" s="2">
        <v>42632</v>
      </c>
      <c r="AA2764" s="1">
        <v>1.2925</v>
      </c>
      <c r="AC2764" s="2">
        <v>42633</v>
      </c>
      <c r="AD2764" s="1">
        <v>1.29</v>
      </c>
      <c r="AF2764" s="2">
        <v>43069</v>
      </c>
      <c r="AG2764" s="1">
        <v>1.4873799999999999</v>
      </c>
      <c r="AI2764" s="2">
        <v>42592</v>
      </c>
      <c r="AJ2764" s="1">
        <v>1.7375</v>
      </c>
      <c r="AL2764" s="2">
        <v>42593</v>
      </c>
      <c r="AM2764" s="1">
        <v>1.4259999999999999</v>
      </c>
      <c r="AO2764" s="2">
        <v>42591</v>
      </c>
      <c r="AP2764" s="1">
        <v>0.98250000000000004</v>
      </c>
      <c r="AR2764" s="2">
        <v>42584</v>
      </c>
      <c r="AS2764" s="1">
        <v>0.8478</v>
      </c>
      <c r="AU2764" s="2">
        <v>42592</v>
      </c>
      <c r="AV2764" s="1">
        <v>0.70399999999999996</v>
      </c>
      <c r="AX2764" s="2">
        <v>42590</v>
      </c>
      <c r="AY2764" s="1">
        <v>0.747</v>
      </c>
      <c r="BA2764" s="116">
        <v>42591</v>
      </c>
      <c r="BB2764" s="1">
        <v>0.28399999999999997</v>
      </c>
      <c r="BD2764" s="2">
        <v>42587</v>
      </c>
      <c r="BE2764" s="1">
        <v>-0.214</v>
      </c>
      <c r="BG2764" s="2">
        <v>42746</v>
      </c>
      <c r="BH2764" s="1">
        <v>2.38</v>
      </c>
      <c r="BJ2764" s="2">
        <v>42746</v>
      </c>
      <c r="BK2764" s="1">
        <v>1.8900000000000001</v>
      </c>
      <c r="BM2764" s="2">
        <v>42592</v>
      </c>
      <c r="BN2764" s="1">
        <v>-0.17</v>
      </c>
    </row>
    <row r="2765" spans="2:66">
      <c r="B2765" s="2">
        <v>43139</v>
      </c>
      <c r="C2765" s="1">
        <v>1.65</v>
      </c>
      <c r="E2765" s="2">
        <v>42606</v>
      </c>
      <c r="F2765" s="1">
        <v>1.232</v>
      </c>
      <c r="H2765" s="2">
        <v>42626</v>
      </c>
      <c r="I2765" s="1">
        <v>1.35</v>
      </c>
      <c r="K2765" s="2">
        <v>42622</v>
      </c>
      <c r="L2765" s="1">
        <v>1.508</v>
      </c>
      <c r="N2765" s="2">
        <v>42635</v>
      </c>
      <c r="O2765" s="1">
        <v>1.32</v>
      </c>
      <c r="Q2765" s="2">
        <v>42640</v>
      </c>
      <c r="R2765" s="1">
        <v>1.345</v>
      </c>
      <c r="T2765" s="2">
        <v>42647</v>
      </c>
      <c r="U2765" s="1">
        <v>1.2524999999999999</v>
      </c>
      <c r="W2765" s="2">
        <v>42643</v>
      </c>
      <c r="X2765" s="1">
        <v>1.2250000000000001</v>
      </c>
      <c r="Z2765" s="2">
        <v>42633</v>
      </c>
      <c r="AA2765" s="1">
        <v>1.2825</v>
      </c>
      <c r="AC2765" s="2">
        <v>42634</v>
      </c>
      <c r="AD2765" s="1">
        <v>1.29</v>
      </c>
      <c r="AF2765" s="2">
        <v>43070</v>
      </c>
      <c r="AG2765" s="1">
        <v>1.4946299999999999</v>
      </c>
      <c r="AI2765" s="2">
        <v>42593</v>
      </c>
      <c r="AJ2765" s="1">
        <v>1.7652999999999999</v>
      </c>
      <c r="AL2765" s="2">
        <v>42594</v>
      </c>
      <c r="AM2765" s="1">
        <v>1.3825000000000001</v>
      </c>
      <c r="AO2765" s="2">
        <v>42592</v>
      </c>
      <c r="AP2765" s="1">
        <v>0.94850000000000001</v>
      </c>
      <c r="AR2765" s="2">
        <v>42585</v>
      </c>
      <c r="AS2765" s="1">
        <v>0.86229999999999996</v>
      </c>
      <c r="AU2765" s="2">
        <v>42593</v>
      </c>
      <c r="AV2765" s="1">
        <v>0.754</v>
      </c>
      <c r="AX2765" s="2">
        <v>42591</v>
      </c>
      <c r="AY2765" s="1">
        <v>0.71799999999999997</v>
      </c>
      <c r="BA2765" s="116">
        <v>42592</v>
      </c>
      <c r="BB2765" s="1">
        <v>0.254</v>
      </c>
      <c r="BD2765" s="2">
        <v>42590</v>
      </c>
      <c r="BE2765" s="1">
        <v>-0.215</v>
      </c>
      <c r="BG2765" s="2">
        <v>42747</v>
      </c>
      <c r="BH2765" s="1">
        <v>2.36</v>
      </c>
      <c r="BJ2765" s="2">
        <v>42747</v>
      </c>
      <c r="BK2765" s="1">
        <v>1.87</v>
      </c>
      <c r="BM2765" s="2">
        <v>42593</v>
      </c>
      <c r="BN2765" s="1">
        <v>-0.13400000000000001</v>
      </c>
    </row>
    <row r="2766" spans="2:66">
      <c r="B2766" s="2">
        <v>43140</v>
      </c>
      <c r="C2766" s="1">
        <v>1.65</v>
      </c>
      <c r="E2766" s="2">
        <v>42607</v>
      </c>
      <c r="F2766" s="1">
        <v>1.2330000000000001</v>
      </c>
      <c r="H2766" s="2">
        <v>42632</v>
      </c>
      <c r="I2766" s="1">
        <v>1.3479999999999999</v>
      </c>
      <c r="K2766" s="2">
        <v>42625</v>
      </c>
      <c r="L2766" s="1">
        <v>1.5620000000000001</v>
      </c>
      <c r="N2766" s="2">
        <v>42636</v>
      </c>
      <c r="O2766" s="1">
        <v>1.3320000000000001</v>
      </c>
      <c r="Q2766" s="2">
        <v>42641</v>
      </c>
      <c r="R2766" s="1">
        <v>1.32</v>
      </c>
      <c r="T2766" s="2">
        <v>42648</v>
      </c>
      <c r="U2766" s="1">
        <v>1.3</v>
      </c>
      <c r="W2766" s="2">
        <v>42647</v>
      </c>
      <c r="X2766" s="1">
        <v>1.25</v>
      </c>
      <c r="Z2766" s="2">
        <v>42634</v>
      </c>
      <c r="AA2766" s="1">
        <v>1.28</v>
      </c>
      <c r="AC2766" s="2">
        <v>42635</v>
      </c>
      <c r="AD2766" s="1">
        <v>1.2749999999999999</v>
      </c>
      <c r="AF2766" s="2">
        <v>43073</v>
      </c>
      <c r="AG2766" s="1">
        <v>1.5084900000000001</v>
      </c>
      <c r="AI2766" s="2">
        <v>42594</v>
      </c>
      <c r="AJ2766" s="1">
        <v>1.7178</v>
      </c>
      <c r="AL2766" s="2">
        <v>42597</v>
      </c>
      <c r="AM2766" s="1">
        <v>1.4184999999999999</v>
      </c>
      <c r="AO2766" s="2">
        <v>42593</v>
      </c>
      <c r="AP2766" s="1">
        <v>0.98699999999999999</v>
      </c>
      <c r="AR2766" s="2">
        <v>42586</v>
      </c>
      <c r="AS2766" s="1">
        <v>0.85599999999999998</v>
      </c>
      <c r="AU2766" s="2">
        <v>42594</v>
      </c>
      <c r="AV2766" s="1">
        <v>0.73480000000000001</v>
      </c>
      <c r="AX2766" s="2">
        <v>42592</v>
      </c>
      <c r="AY2766" s="1">
        <v>0.68100000000000005</v>
      </c>
      <c r="BA2766" s="116">
        <v>42593</v>
      </c>
      <c r="BB2766" s="1">
        <v>0.29099999999999998</v>
      </c>
      <c r="BD2766" s="2">
        <v>42591</v>
      </c>
      <c r="BE2766" s="1">
        <v>-0.223</v>
      </c>
      <c r="BG2766" s="2">
        <v>42748</v>
      </c>
      <c r="BH2766" s="1">
        <v>2.4</v>
      </c>
      <c r="BJ2766" s="2">
        <v>42748</v>
      </c>
      <c r="BK2766" s="1">
        <v>1.9</v>
      </c>
      <c r="BM2766" s="2">
        <v>42594</v>
      </c>
      <c r="BN2766" s="1">
        <v>-0.151</v>
      </c>
    </row>
    <row r="2767" spans="2:66">
      <c r="B2767" s="2">
        <v>43143</v>
      </c>
      <c r="C2767" s="1">
        <v>1.65</v>
      </c>
      <c r="E2767" s="2">
        <v>42608</v>
      </c>
      <c r="F2767" s="1">
        <v>1.2330000000000001</v>
      </c>
      <c r="H2767" s="2">
        <v>42633</v>
      </c>
      <c r="I2767" s="1">
        <v>1.327</v>
      </c>
      <c r="K2767" s="2">
        <v>42626</v>
      </c>
      <c r="L2767" s="1">
        <v>1.5649999999999999</v>
      </c>
      <c r="N2767" s="2">
        <v>42639</v>
      </c>
      <c r="O2767" s="1">
        <v>1.335</v>
      </c>
      <c r="Q2767" s="2">
        <v>42642</v>
      </c>
      <c r="R2767" s="1">
        <v>1.2903</v>
      </c>
      <c r="T2767" s="2">
        <v>42649</v>
      </c>
      <c r="U2767" s="1">
        <v>1.3225</v>
      </c>
      <c r="W2767" s="2">
        <v>42648</v>
      </c>
      <c r="X2767" s="1">
        <v>1.2849999999999999</v>
      </c>
      <c r="Z2767" s="2">
        <v>42635</v>
      </c>
      <c r="AA2767" s="1">
        <v>1.2524999999999999</v>
      </c>
      <c r="AC2767" s="2">
        <v>42636</v>
      </c>
      <c r="AD2767" s="1">
        <v>1.2725</v>
      </c>
      <c r="AF2767" s="2">
        <v>43074</v>
      </c>
      <c r="AG2767" s="1">
        <v>1.51532</v>
      </c>
      <c r="AI2767" s="2">
        <v>42597</v>
      </c>
      <c r="AJ2767" s="1">
        <v>1.7635000000000001</v>
      </c>
      <c r="AL2767" s="2">
        <v>42598</v>
      </c>
      <c r="AM2767" s="1">
        <v>1.4219999999999999</v>
      </c>
      <c r="AO2767" s="2">
        <v>42594</v>
      </c>
      <c r="AP2767" s="1">
        <v>0.94750000000000001</v>
      </c>
      <c r="AR2767" s="2">
        <v>42587</v>
      </c>
      <c r="AS2767" s="1">
        <v>0.90049999999999997</v>
      </c>
      <c r="AU2767" s="2">
        <v>42597</v>
      </c>
      <c r="AV2767" s="1">
        <v>0.76339999999999997</v>
      </c>
      <c r="AX2767" s="2">
        <v>42593</v>
      </c>
      <c r="AY2767" s="1">
        <v>0.72399999999999998</v>
      </c>
      <c r="BA2767" s="116">
        <v>42594</v>
      </c>
      <c r="BB2767" s="1">
        <v>0.26750000000000002</v>
      </c>
      <c r="BD2767" s="2">
        <v>42592</v>
      </c>
      <c r="BE2767" s="1">
        <v>-0.23400000000000001</v>
      </c>
      <c r="BG2767" s="2">
        <v>42752</v>
      </c>
      <c r="BH2767" s="1">
        <v>2.33</v>
      </c>
      <c r="BJ2767" s="2">
        <v>42752</v>
      </c>
      <c r="BK2767" s="1">
        <v>1.8399999999999999</v>
      </c>
      <c r="BM2767" s="2">
        <v>42597</v>
      </c>
      <c r="BN2767" s="1">
        <v>-0.13500000000000001</v>
      </c>
    </row>
    <row r="2768" spans="2:66">
      <c r="B2768" s="2">
        <v>43144</v>
      </c>
      <c r="C2768" s="1">
        <v>1.65</v>
      </c>
      <c r="E2768" s="2">
        <v>42611</v>
      </c>
      <c r="F2768" s="1">
        <v>1.246</v>
      </c>
      <c r="H2768" s="2">
        <v>42634</v>
      </c>
      <c r="I2768" s="1">
        <v>1.3220000000000001</v>
      </c>
      <c r="K2768" s="2">
        <v>42632</v>
      </c>
      <c r="L2768" s="1">
        <v>1.591</v>
      </c>
      <c r="N2768" s="2">
        <v>42640</v>
      </c>
      <c r="O2768" s="1">
        <v>1.345</v>
      </c>
      <c r="Q2768" s="2">
        <v>42643</v>
      </c>
      <c r="R2768" s="1">
        <v>1.2650000000000001</v>
      </c>
      <c r="T2768" s="2">
        <v>42650</v>
      </c>
      <c r="U2768" s="1">
        <v>1.3149999999999999</v>
      </c>
      <c r="W2768" s="2">
        <v>42649</v>
      </c>
      <c r="X2768" s="1">
        <v>1.2949999999999999</v>
      </c>
      <c r="Z2768" s="2">
        <v>42636</v>
      </c>
      <c r="AA2768" s="1">
        <v>1.2524999999999999</v>
      </c>
      <c r="AC2768" s="2">
        <v>42639</v>
      </c>
      <c r="AD2768" s="1">
        <v>1.28</v>
      </c>
      <c r="AF2768" s="2">
        <v>43075</v>
      </c>
      <c r="AG2768" s="1">
        <v>1.5226299999999999</v>
      </c>
      <c r="AI2768" s="2">
        <v>42598</v>
      </c>
      <c r="AJ2768" s="1">
        <v>1.7610000000000001</v>
      </c>
      <c r="AL2768" s="2">
        <v>42599</v>
      </c>
      <c r="AM2768" s="1">
        <v>1.4060000000000001</v>
      </c>
      <c r="AO2768" s="2">
        <v>42597</v>
      </c>
      <c r="AP2768" s="1">
        <v>0.94750000000000001</v>
      </c>
      <c r="AR2768" s="2">
        <v>42590</v>
      </c>
      <c r="AS2768" s="1">
        <v>0.91749999999999998</v>
      </c>
      <c r="AU2768" s="2">
        <v>42598</v>
      </c>
      <c r="AV2768" s="1">
        <v>0.79200000000000004</v>
      </c>
      <c r="AX2768" s="2">
        <v>42594</v>
      </c>
      <c r="AY2768" s="1">
        <v>0.70479999999999998</v>
      </c>
      <c r="BA2768" s="116">
        <v>42597</v>
      </c>
      <c r="BB2768" s="1">
        <v>0.29599999999999999</v>
      </c>
      <c r="BD2768" s="2">
        <v>42593</v>
      </c>
      <c r="BE2768" s="1">
        <v>-0.21199999999999999</v>
      </c>
      <c r="BG2768" s="2">
        <v>42753</v>
      </c>
      <c r="BH2768" s="1">
        <v>2.42</v>
      </c>
      <c r="BJ2768" s="2">
        <v>42753</v>
      </c>
      <c r="BK2768" s="1">
        <v>1.9300000000000002</v>
      </c>
      <c r="BM2768" s="2">
        <v>42598</v>
      </c>
      <c r="BN2768" s="1">
        <v>-0.127</v>
      </c>
    </row>
    <row r="2769" spans="2:66">
      <c r="B2769" s="2">
        <v>43145</v>
      </c>
      <c r="C2769" s="1">
        <v>1.65</v>
      </c>
      <c r="E2769" s="2">
        <v>42612</v>
      </c>
      <c r="F2769" s="1">
        <v>1.2490000000000001</v>
      </c>
      <c r="H2769" s="2">
        <v>42635</v>
      </c>
      <c r="I2769" s="1">
        <v>1.292</v>
      </c>
      <c r="K2769" s="2">
        <v>42633</v>
      </c>
      <c r="L2769" s="1">
        <v>1.5649999999999999</v>
      </c>
      <c r="N2769" s="2">
        <v>42641</v>
      </c>
      <c r="O2769" s="1">
        <v>1.335</v>
      </c>
      <c r="Q2769" s="2">
        <v>42647</v>
      </c>
      <c r="R2769" s="1">
        <v>1.3025</v>
      </c>
      <c r="T2769" s="2">
        <v>42653</v>
      </c>
      <c r="U2769" s="1">
        <v>1.343</v>
      </c>
      <c r="W2769" s="2">
        <v>42650</v>
      </c>
      <c r="X2769" s="1">
        <v>1.2925</v>
      </c>
      <c r="Z2769" s="2">
        <v>42639</v>
      </c>
      <c r="AA2769" s="1">
        <v>1.26</v>
      </c>
      <c r="AC2769" s="2">
        <v>42640</v>
      </c>
      <c r="AD2769" s="1">
        <v>1.28</v>
      </c>
      <c r="AF2769" s="2">
        <v>43076</v>
      </c>
      <c r="AG2769" s="1">
        <v>1.53606</v>
      </c>
      <c r="AI2769" s="2">
        <v>42599</v>
      </c>
      <c r="AJ2769" s="1">
        <v>1.726</v>
      </c>
      <c r="AL2769" s="2">
        <v>42600</v>
      </c>
      <c r="AM2769" s="1">
        <v>1.397</v>
      </c>
      <c r="AO2769" s="2">
        <v>42598</v>
      </c>
      <c r="AP2769" s="1">
        <v>0.96650000000000003</v>
      </c>
      <c r="AR2769" s="2">
        <v>42591</v>
      </c>
      <c r="AS2769" s="1">
        <v>0.91779999999999995</v>
      </c>
      <c r="AU2769" s="2">
        <v>42599</v>
      </c>
      <c r="AV2769" s="1">
        <v>0.76600000000000001</v>
      </c>
      <c r="AX2769" s="2">
        <v>42597</v>
      </c>
      <c r="AY2769" s="1">
        <v>0.73299999999999998</v>
      </c>
      <c r="BA2769" s="116">
        <v>42598</v>
      </c>
      <c r="BB2769" s="1">
        <v>0.32300000000000001</v>
      </c>
      <c r="BD2769" s="2">
        <v>42594</v>
      </c>
      <c r="BE2769" s="1">
        <v>-0.22</v>
      </c>
      <c r="BG2769" s="2">
        <v>42754</v>
      </c>
      <c r="BH2769" s="1">
        <v>2.4699999999999998</v>
      </c>
      <c r="BJ2769" s="2">
        <v>42754</v>
      </c>
      <c r="BK2769" s="1">
        <v>1.97</v>
      </c>
      <c r="BM2769" s="2">
        <v>42599</v>
      </c>
      <c r="BN2769" s="1">
        <v>-0.1295</v>
      </c>
    </row>
    <row r="2770" spans="2:66">
      <c r="B2770" s="2">
        <v>43150</v>
      </c>
      <c r="C2770" s="1">
        <v>1.65</v>
      </c>
      <c r="E2770" s="2">
        <v>42613</v>
      </c>
      <c r="F2770" s="1">
        <v>1.2549999999999999</v>
      </c>
      <c r="H2770" s="2">
        <v>42636</v>
      </c>
      <c r="I2770" s="1">
        <v>1.302</v>
      </c>
      <c r="K2770" s="2">
        <v>42634</v>
      </c>
      <c r="L2770" s="1">
        <v>1.585</v>
      </c>
      <c r="N2770" s="2">
        <v>42642</v>
      </c>
      <c r="O2770" s="1">
        <v>1.3149999999999999</v>
      </c>
      <c r="Q2770" s="2">
        <v>42648</v>
      </c>
      <c r="R2770" s="1">
        <v>1.37</v>
      </c>
      <c r="T2770" s="2">
        <v>42654</v>
      </c>
      <c r="U2770" s="1">
        <v>1.38</v>
      </c>
      <c r="W2770" s="2">
        <v>42653</v>
      </c>
      <c r="X2770" s="1">
        <v>1.3129999999999999</v>
      </c>
      <c r="Z2770" s="2">
        <v>42640</v>
      </c>
      <c r="AA2770" s="1">
        <v>1.2625</v>
      </c>
      <c r="AC2770" s="2">
        <v>42641</v>
      </c>
      <c r="AD2770" s="1">
        <v>1.2825</v>
      </c>
      <c r="AF2770" s="2">
        <v>43077</v>
      </c>
      <c r="AG2770" s="1">
        <v>1.54878</v>
      </c>
      <c r="AI2770" s="2">
        <v>42600</v>
      </c>
      <c r="AJ2770" s="1">
        <v>1.726</v>
      </c>
      <c r="AL2770" s="2">
        <v>42601</v>
      </c>
      <c r="AM2770" s="1">
        <v>1.4255</v>
      </c>
      <c r="AO2770" s="2">
        <v>42599</v>
      </c>
      <c r="AP2770" s="1">
        <v>0.96299999999999997</v>
      </c>
      <c r="AR2770" s="2">
        <v>42592</v>
      </c>
      <c r="AS2770" s="1">
        <v>0.89280000000000004</v>
      </c>
      <c r="AU2770" s="2">
        <v>42600</v>
      </c>
      <c r="AV2770" s="1">
        <v>0.73599999999999999</v>
      </c>
      <c r="AX2770" s="2">
        <v>42598</v>
      </c>
      <c r="AY2770" s="1">
        <v>0.76749999999999996</v>
      </c>
      <c r="BA2770" s="116">
        <v>42599</v>
      </c>
      <c r="BB2770" s="1">
        <v>0.311</v>
      </c>
      <c r="BD2770" s="2">
        <v>42597</v>
      </c>
      <c r="BE2770" s="1">
        <v>-0.216</v>
      </c>
      <c r="BG2770" s="2">
        <v>42755</v>
      </c>
      <c r="BH2770" s="1">
        <v>2.48</v>
      </c>
      <c r="BJ2770" s="2">
        <v>42755</v>
      </c>
      <c r="BK2770" s="1">
        <v>1.95</v>
      </c>
      <c r="BM2770" s="2">
        <v>42600</v>
      </c>
      <c r="BN2770" s="1">
        <v>-0.13900000000000001</v>
      </c>
    </row>
    <row r="2771" spans="2:66">
      <c r="B2771" s="2">
        <v>43151</v>
      </c>
      <c r="C2771" s="1">
        <v>1.65</v>
      </c>
      <c r="E2771" s="2">
        <v>42614</v>
      </c>
      <c r="F2771" s="1">
        <v>1.2629999999999999</v>
      </c>
      <c r="H2771" s="2">
        <v>42639</v>
      </c>
      <c r="I2771" s="1">
        <v>1.302</v>
      </c>
      <c r="K2771" s="2">
        <v>42635</v>
      </c>
      <c r="L2771" s="1">
        <v>1.5150000000000001</v>
      </c>
      <c r="N2771" s="2">
        <v>42643</v>
      </c>
      <c r="O2771" s="1">
        <v>1.27</v>
      </c>
      <c r="Q2771" s="2">
        <v>42649</v>
      </c>
      <c r="R2771" s="1">
        <v>1.4075</v>
      </c>
      <c r="T2771" s="2">
        <v>42655</v>
      </c>
      <c r="U2771" s="1">
        <v>1.355</v>
      </c>
      <c r="W2771" s="2">
        <v>42654</v>
      </c>
      <c r="X2771" s="1">
        <v>1.34</v>
      </c>
      <c r="Z2771" s="2">
        <v>42641</v>
      </c>
      <c r="AA2771" s="1">
        <v>1.26</v>
      </c>
      <c r="AC2771" s="2">
        <v>42642</v>
      </c>
      <c r="AD2771" s="1">
        <v>1.2749999999999999</v>
      </c>
      <c r="AF2771" s="2">
        <v>43080</v>
      </c>
      <c r="AG2771" s="1">
        <v>1.5634700000000001</v>
      </c>
      <c r="AI2771" s="2">
        <v>42601</v>
      </c>
      <c r="AJ2771" s="1">
        <v>1.7404999999999999</v>
      </c>
      <c r="AL2771" s="2">
        <v>42604</v>
      </c>
      <c r="AM2771" s="1">
        <v>1.3845000000000001</v>
      </c>
      <c r="AO2771" s="2">
        <v>42600</v>
      </c>
      <c r="AP2771" s="1">
        <v>0.94950000000000001</v>
      </c>
      <c r="AR2771" s="2">
        <v>42593</v>
      </c>
      <c r="AS2771" s="1">
        <v>0.91279999999999994</v>
      </c>
      <c r="AU2771" s="2">
        <v>42601</v>
      </c>
      <c r="AV2771" s="1">
        <v>0.78449999999999998</v>
      </c>
      <c r="AX2771" s="2">
        <v>42599</v>
      </c>
      <c r="AY2771" s="1">
        <v>0.74650000000000005</v>
      </c>
      <c r="BA2771" s="116">
        <v>42600</v>
      </c>
      <c r="BB2771" s="1">
        <v>0.28399999999999997</v>
      </c>
      <c r="BD2771" s="2">
        <v>42598</v>
      </c>
      <c r="BE2771" s="1">
        <v>-0.21099999999999999</v>
      </c>
      <c r="BG2771" s="2">
        <v>42758</v>
      </c>
      <c r="BH2771" s="1">
        <v>2.41</v>
      </c>
      <c r="BJ2771" s="2">
        <v>42758</v>
      </c>
      <c r="BK2771" s="1">
        <v>1.88</v>
      </c>
      <c r="BM2771" s="2">
        <v>42601</v>
      </c>
      <c r="BN2771" s="1">
        <v>-0.1174</v>
      </c>
    </row>
    <row r="2772" spans="2:66">
      <c r="B2772" s="2">
        <v>43152</v>
      </c>
      <c r="C2772" s="1">
        <v>1.65</v>
      </c>
      <c r="E2772" s="2">
        <v>42615</v>
      </c>
      <c r="F2772" s="1">
        <v>1.258</v>
      </c>
      <c r="H2772" s="2">
        <v>42640</v>
      </c>
      <c r="I2772" s="1">
        <v>1.3069999999999999</v>
      </c>
      <c r="K2772" s="2">
        <v>42636</v>
      </c>
      <c r="L2772" s="1">
        <v>1.502</v>
      </c>
      <c r="N2772" s="2">
        <v>42647</v>
      </c>
      <c r="O2772" s="1">
        <v>1.29</v>
      </c>
      <c r="Q2772" s="2">
        <v>42650</v>
      </c>
      <c r="R2772" s="1">
        <v>1.3980000000000001</v>
      </c>
      <c r="T2772" s="2">
        <v>42656</v>
      </c>
      <c r="U2772" s="1">
        <v>1.32</v>
      </c>
      <c r="W2772" s="2">
        <v>42655</v>
      </c>
      <c r="X2772" s="1">
        <v>1.32</v>
      </c>
      <c r="Z2772" s="2">
        <v>42642</v>
      </c>
      <c r="AA2772" s="1">
        <v>1.2475000000000001</v>
      </c>
      <c r="AC2772" s="2">
        <v>42643</v>
      </c>
      <c r="AD2772" s="1">
        <v>1.2650000000000001</v>
      </c>
      <c r="AF2772" s="2">
        <v>43081</v>
      </c>
      <c r="AG2772" s="1">
        <v>1.57352</v>
      </c>
      <c r="AI2772" s="2">
        <v>42604</v>
      </c>
      <c r="AJ2772" s="1">
        <v>1.6795</v>
      </c>
      <c r="AL2772" s="2">
        <v>42605</v>
      </c>
      <c r="AM2772" s="1">
        <v>1.3845000000000001</v>
      </c>
      <c r="AO2772" s="2">
        <v>42601</v>
      </c>
      <c r="AP2772" s="1">
        <v>0.98899999999999999</v>
      </c>
      <c r="AR2772" s="2">
        <v>42594</v>
      </c>
      <c r="AS2772" s="1">
        <v>0.88200000000000001</v>
      </c>
      <c r="AU2772" s="2">
        <v>42604</v>
      </c>
      <c r="AV2772" s="1">
        <v>0.72899999999999998</v>
      </c>
      <c r="AX2772" s="2">
        <v>42600</v>
      </c>
      <c r="AY2772" s="1">
        <v>0.71299999999999997</v>
      </c>
      <c r="BA2772" s="116">
        <v>42601</v>
      </c>
      <c r="BB2772" s="1">
        <v>0.32179999999999997</v>
      </c>
      <c r="BD2772" s="2">
        <v>42599</v>
      </c>
      <c r="BE2772" s="1">
        <v>-0.21</v>
      </c>
      <c r="BG2772" s="2">
        <v>42759</v>
      </c>
      <c r="BH2772" s="1">
        <v>2.4699999999999998</v>
      </c>
      <c r="BJ2772" s="2">
        <v>42759</v>
      </c>
      <c r="BK2772" s="1">
        <v>1.94</v>
      </c>
      <c r="BM2772" s="2">
        <v>42604</v>
      </c>
      <c r="BN2772" s="1">
        <v>-0.1348</v>
      </c>
    </row>
    <row r="2773" spans="2:66">
      <c r="B2773" s="2">
        <v>43153</v>
      </c>
      <c r="C2773" s="1">
        <v>1.65</v>
      </c>
      <c r="E2773" s="2">
        <v>42618</v>
      </c>
      <c r="F2773" s="1">
        <v>1.2549999999999999</v>
      </c>
      <c r="H2773" s="2">
        <v>42641</v>
      </c>
      <c r="I2773" s="1">
        <v>1.3</v>
      </c>
      <c r="K2773" s="2">
        <v>42639</v>
      </c>
      <c r="L2773" s="1">
        <v>1.4849999999999999</v>
      </c>
      <c r="N2773" s="2">
        <v>42648</v>
      </c>
      <c r="O2773" s="1">
        <v>1.335</v>
      </c>
      <c r="Q2773" s="2">
        <v>42653</v>
      </c>
      <c r="R2773" s="1">
        <v>1.43</v>
      </c>
      <c r="T2773" s="2">
        <v>42657</v>
      </c>
      <c r="U2773" s="1">
        <v>1.335</v>
      </c>
      <c r="W2773" s="2">
        <v>42656</v>
      </c>
      <c r="X2773" s="1">
        <v>1.29</v>
      </c>
      <c r="Z2773" s="2">
        <v>42643</v>
      </c>
      <c r="AA2773" s="1">
        <v>1.23</v>
      </c>
      <c r="AC2773" s="2">
        <v>42647</v>
      </c>
      <c r="AD2773" s="1">
        <v>1.2875000000000001</v>
      </c>
      <c r="AF2773" s="2">
        <v>43082</v>
      </c>
      <c r="AG2773" s="1">
        <v>1.58849</v>
      </c>
      <c r="AI2773" s="2">
        <v>42605</v>
      </c>
      <c r="AJ2773" s="1">
        <v>1.665</v>
      </c>
      <c r="AL2773" s="2">
        <v>42606</v>
      </c>
      <c r="AM2773" s="1">
        <v>1.3955</v>
      </c>
      <c r="AO2773" s="2">
        <v>42604</v>
      </c>
      <c r="AP2773" s="1">
        <v>0.98150000000000004</v>
      </c>
      <c r="AR2773" s="2">
        <v>42597</v>
      </c>
      <c r="AS2773" s="1">
        <v>0.876</v>
      </c>
      <c r="AU2773" s="2">
        <v>42605</v>
      </c>
      <c r="AV2773" s="1">
        <v>0.71599999999999997</v>
      </c>
      <c r="AX2773" s="2">
        <v>42601</v>
      </c>
      <c r="AY2773" s="1">
        <v>0.754</v>
      </c>
      <c r="BA2773" s="116">
        <v>42604</v>
      </c>
      <c r="BB2773" s="1">
        <v>0.27900000000000003</v>
      </c>
      <c r="BD2773" s="2">
        <v>42600</v>
      </c>
      <c r="BE2773" s="1">
        <v>-0.215</v>
      </c>
      <c r="BG2773" s="2">
        <v>42760</v>
      </c>
      <c r="BH2773" s="1">
        <v>2.5300000000000002</v>
      </c>
      <c r="BJ2773" s="2">
        <v>42760</v>
      </c>
      <c r="BK2773" s="1">
        <v>1.99</v>
      </c>
      <c r="BM2773" s="2">
        <v>42605</v>
      </c>
      <c r="BN2773" s="1">
        <v>-0.13109999999999999</v>
      </c>
    </row>
    <row r="2774" spans="2:66">
      <c r="B2774" s="2">
        <v>43154</v>
      </c>
      <c r="C2774" s="1">
        <v>1.65</v>
      </c>
      <c r="E2774" s="2">
        <v>42619</v>
      </c>
      <c r="F2774" s="1">
        <v>1.2549999999999999</v>
      </c>
      <c r="H2774" s="2">
        <v>42642</v>
      </c>
      <c r="I2774" s="1">
        <v>1.282</v>
      </c>
      <c r="K2774" s="2">
        <v>42640</v>
      </c>
      <c r="L2774" s="1">
        <v>1.4950000000000001</v>
      </c>
      <c r="N2774" s="2">
        <v>42649</v>
      </c>
      <c r="O2774" s="1">
        <v>1.345</v>
      </c>
      <c r="Q2774" s="2">
        <v>42654</v>
      </c>
      <c r="R2774" s="1">
        <v>1.48</v>
      </c>
      <c r="T2774" s="2">
        <v>42660</v>
      </c>
      <c r="U2774" s="1">
        <v>1.383</v>
      </c>
      <c r="W2774" s="2">
        <v>42657</v>
      </c>
      <c r="X2774" s="1">
        <v>1.2929999999999999</v>
      </c>
      <c r="Z2774" s="2">
        <v>42647</v>
      </c>
      <c r="AA2774" s="1">
        <v>1.2575000000000001</v>
      </c>
      <c r="AC2774" s="2">
        <v>42648</v>
      </c>
      <c r="AD2774" s="1">
        <v>1.3049999999999999</v>
      </c>
      <c r="AF2774" s="2">
        <v>43083</v>
      </c>
      <c r="AG2774" s="1">
        <v>1.60042</v>
      </c>
      <c r="AI2774" s="2">
        <v>42606</v>
      </c>
      <c r="AJ2774" s="1">
        <v>1.6684999999999999</v>
      </c>
      <c r="AL2774" s="2">
        <v>42607</v>
      </c>
      <c r="AM2774" s="1">
        <v>1.419</v>
      </c>
      <c r="AO2774" s="2">
        <v>42605</v>
      </c>
      <c r="AP2774" s="1">
        <v>0.98750000000000004</v>
      </c>
      <c r="AR2774" s="2">
        <v>42598</v>
      </c>
      <c r="AS2774" s="1">
        <v>0.88900000000000001</v>
      </c>
      <c r="AU2774" s="2">
        <v>42606</v>
      </c>
      <c r="AV2774" s="1">
        <v>0.72150000000000003</v>
      </c>
      <c r="AX2774" s="2">
        <v>42604</v>
      </c>
      <c r="AY2774" s="1">
        <v>0.70399999999999996</v>
      </c>
      <c r="BA2774" s="116">
        <v>42605</v>
      </c>
      <c r="BB2774" s="1">
        <v>0.26919999999999999</v>
      </c>
      <c r="BD2774" s="2">
        <v>42601</v>
      </c>
      <c r="BE2774" s="1">
        <v>-0.20100000000000001</v>
      </c>
      <c r="BG2774" s="2">
        <v>42761</v>
      </c>
      <c r="BH2774" s="1">
        <v>2.5099999999999998</v>
      </c>
      <c r="BJ2774" s="2">
        <v>42761</v>
      </c>
      <c r="BK2774" s="1">
        <v>1.95</v>
      </c>
      <c r="BM2774" s="2">
        <v>42606</v>
      </c>
      <c r="BN2774" s="1">
        <v>-0.125</v>
      </c>
    </row>
    <row r="2775" spans="2:66">
      <c r="B2775" s="2">
        <v>43157</v>
      </c>
      <c r="C2775" s="1">
        <v>1.65</v>
      </c>
      <c r="E2775" s="2">
        <v>42620</v>
      </c>
      <c r="F2775" s="1">
        <v>1.248</v>
      </c>
      <c r="H2775" s="2">
        <v>42643</v>
      </c>
      <c r="I2775" s="1">
        <v>1.25</v>
      </c>
      <c r="K2775" s="2">
        <v>42641</v>
      </c>
      <c r="L2775" s="1">
        <v>1.4670000000000001</v>
      </c>
      <c r="N2775" s="2">
        <v>42650</v>
      </c>
      <c r="O2775" s="1">
        <v>1.3420000000000001</v>
      </c>
      <c r="Q2775" s="2">
        <v>42655</v>
      </c>
      <c r="R2775" s="1">
        <v>1.448</v>
      </c>
      <c r="T2775" s="2">
        <v>42661</v>
      </c>
      <c r="U2775" s="1">
        <v>1.3674999999999999</v>
      </c>
      <c r="W2775" s="2">
        <v>42660</v>
      </c>
      <c r="X2775" s="1">
        <v>1.33</v>
      </c>
      <c r="Z2775" s="2">
        <v>42648</v>
      </c>
      <c r="AA2775" s="1">
        <v>1.2875000000000001</v>
      </c>
      <c r="AC2775" s="2">
        <v>42649</v>
      </c>
      <c r="AD2775" s="1">
        <v>1.31</v>
      </c>
      <c r="AF2775" s="2">
        <v>43084</v>
      </c>
      <c r="AG2775" s="1">
        <v>1.61331</v>
      </c>
      <c r="AI2775" s="2">
        <v>42607</v>
      </c>
      <c r="AJ2775" s="1">
        <v>1.7025000000000001</v>
      </c>
      <c r="AL2775" s="2">
        <v>42608</v>
      </c>
      <c r="AM2775" s="1">
        <v>1.4738</v>
      </c>
      <c r="AO2775" s="2">
        <v>42606</v>
      </c>
      <c r="AP2775" s="1">
        <v>0.97650000000000003</v>
      </c>
      <c r="AR2775" s="2">
        <v>42599</v>
      </c>
      <c r="AS2775" s="1">
        <v>0.89380000000000004</v>
      </c>
      <c r="AU2775" s="2">
        <v>42607</v>
      </c>
      <c r="AV2775" s="1">
        <v>0.73099999999999998</v>
      </c>
      <c r="AX2775" s="2">
        <v>42605</v>
      </c>
      <c r="AY2775" s="1">
        <v>0.69099999999999995</v>
      </c>
      <c r="BA2775" s="116">
        <v>42606</v>
      </c>
      <c r="BB2775" s="1">
        <v>0.27300000000000002</v>
      </c>
      <c r="BD2775" s="2">
        <v>42604</v>
      </c>
      <c r="BE2775" s="1">
        <v>-0.20610000000000001</v>
      </c>
      <c r="BG2775" s="2">
        <v>42762</v>
      </c>
      <c r="BH2775" s="1">
        <v>2.4900000000000002</v>
      </c>
      <c r="BJ2775" s="2">
        <v>42762</v>
      </c>
      <c r="BK2775" s="1">
        <v>1.94</v>
      </c>
      <c r="BM2775" s="2">
        <v>42607</v>
      </c>
      <c r="BN2775" s="1">
        <v>-0.11799999999999999</v>
      </c>
    </row>
    <row r="2776" spans="2:66">
      <c r="B2776" s="2">
        <v>43158</v>
      </c>
      <c r="C2776" s="1">
        <v>1.65</v>
      </c>
      <c r="E2776" s="2">
        <v>42621</v>
      </c>
      <c r="F2776" s="1">
        <v>1.248</v>
      </c>
      <c r="H2776" s="2">
        <v>42647</v>
      </c>
      <c r="I2776" s="1">
        <v>1.2770000000000001</v>
      </c>
      <c r="K2776" s="2">
        <v>42642</v>
      </c>
      <c r="L2776" s="1">
        <v>1.4450000000000001</v>
      </c>
      <c r="N2776" s="2">
        <v>42653</v>
      </c>
      <c r="O2776" s="1">
        <v>1.385</v>
      </c>
      <c r="Q2776" s="2">
        <v>42656</v>
      </c>
      <c r="R2776" s="1">
        <v>1.4075</v>
      </c>
      <c r="T2776" s="2">
        <v>42662</v>
      </c>
      <c r="U2776" s="1">
        <v>1.3674999999999999</v>
      </c>
      <c r="W2776" s="2">
        <v>42661</v>
      </c>
      <c r="X2776" s="1">
        <v>1.32</v>
      </c>
      <c r="Z2776" s="2">
        <v>42649</v>
      </c>
      <c r="AA2776" s="1">
        <v>1.2949999999999999</v>
      </c>
      <c r="AC2776" s="2">
        <v>42650</v>
      </c>
      <c r="AD2776" s="1">
        <v>1.3075000000000001</v>
      </c>
      <c r="AF2776" s="2">
        <v>43087</v>
      </c>
      <c r="AG2776" s="1">
        <v>1.62548</v>
      </c>
      <c r="AI2776" s="2">
        <v>42608</v>
      </c>
      <c r="AJ2776" s="1">
        <v>1.7265000000000001</v>
      </c>
      <c r="AL2776" s="2">
        <v>42611</v>
      </c>
      <c r="AM2776" s="1">
        <v>1.4005000000000001</v>
      </c>
      <c r="AO2776" s="2">
        <v>42607</v>
      </c>
      <c r="AP2776" s="1">
        <v>1.0022</v>
      </c>
      <c r="AR2776" s="2">
        <v>42600</v>
      </c>
      <c r="AS2776" s="1">
        <v>0.88549999999999995</v>
      </c>
      <c r="AU2776" s="2">
        <v>42608</v>
      </c>
      <c r="AV2776" s="1">
        <v>0.73499999999999999</v>
      </c>
      <c r="AX2776" s="2">
        <v>42606</v>
      </c>
      <c r="AY2776" s="1">
        <v>0.69620000000000004</v>
      </c>
      <c r="BA2776" s="116">
        <v>42607</v>
      </c>
      <c r="BB2776" s="1">
        <v>0.28299999999999997</v>
      </c>
      <c r="BD2776" s="2">
        <v>42605</v>
      </c>
      <c r="BE2776" s="1">
        <v>-0.20749999999999999</v>
      </c>
      <c r="BG2776" s="2">
        <v>42765</v>
      </c>
      <c r="BH2776" s="1">
        <v>2.4900000000000002</v>
      </c>
      <c r="BJ2776" s="2">
        <v>42765</v>
      </c>
      <c r="BK2776" s="1">
        <v>1.94</v>
      </c>
      <c r="BM2776" s="2">
        <v>42608</v>
      </c>
      <c r="BN2776" s="1">
        <v>-0.11310000000000001</v>
      </c>
    </row>
    <row r="2777" spans="2:66">
      <c r="B2777" s="2">
        <v>43159</v>
      </c>
      <c r="C2777" s="1">
        <v>1.65</v>
      </c>
      <c r="E2777" s="2">
        <v>42622</v>
      </c>
      <c r="F2777" s="1">
        <v>1.2530000000000001</v>
      </c>
      <c r="H2777" s="2">
        <v>42648</v>
      </c>
      <c r="I2777" s="1">
        <v>1.3149999999999999</v>
      </c>
      <c r="K2777" s="2">
        <v>42643</v>
      </c>
      <c r="L2777" s="1">
        <v>1.4239999999999999</v>
      </c>
      <c r="N2777" s="2">
        <v>42654</v>
      </c>
      <c r="O2777" s="1">
        <v>1.427</v>
      </c>
      <c r="Q2777" s="2">
        <v>42657</v>
      </c>
      <c r="R2777" s="1">
        <v>1.425</v>
      </c>
      <c r="T2777" s="2">
        <v>42663</v>
      </c>
      <c r="U2777" s="1">
        <v>1.37</v>
      </c>
      <c r="W2777" s="2">
        <v>42662</v>
      </c>
      <c r="X2777" s="1">
        <v>1.32</v>
      </c>
      <c r="Z2777" s="2">
        <v>42650</v>
      </c>
      <c r="AA2777" s="1">
        <v>1.2925</v>
      </c>
      <c r="AC2777" s="2">
        <v>42653</v>
      </c>
      <c r="AD2777" s="1">
        <v>1.3174999999999999</v>
      </c>
      <c r="AF2777" s="2">
        <v>43088</v>
      </c>
      <c r="AG2777" s="1">
        <v>1.6420300000000001</v>
      </c>
      <c r="AI2777" s="2">
        <v>42611</v>
      </c>
      <c r="AJ2777" s="1">
        <v>1.6495</v>
      </c>
      <c r="AL2777" s="2">
        <v>42612</v>
      </c>
      <c r="AM2777" s="1">
        <v>1.4115</v>
      </c>
      <c r="AO2777" s="2">
        <v>42608</v>
      </c>
      <c r="AP2777" s="1">
        <v>1.0569999999999999</v>
      </c>
      <c r="AR2777" s="2">
        <v>42601</v>
      </c>
      <c r="AS2777" s="1">
        <v>0.91379999999999995</v>
      </c>
      <c r="AU2777" s="2">
        <v>42611</v>
      </c>
      <c r="AV2777" s="1">
        <v>0.72950000000000004</v>
      </c>
      <c r="AX2777" s="2">
        <v>42607</v>
      </c>
      <c r="AY2777" s="1">
        <v>0.70299999999999996</v>
      </c>
      <c r="BA2777" s="116">
        <v>42608</v>
      </c>
      <c r="BB2777" s="1">
        <v>0.28999999999999998</v>
      </c>
      <c r="BD2777" s="2">
        <v>42606</v>
      </c>
      <c r="BE2777" s="1">
        <v>-0.2</v>
      </c>
      <c r="BG2777" s="2">
        <v>42766</v>
      </c>
      <c r="BH2777" s="1">
        <v>2.4500000000000002</v>
      </c>
      <c r="BJ2777" s="2">
        <v>42766</v>
      </c>
      <c r="BK2777" s="1">
        <v>1.9</v>
      </c>
      <c r="BM2777" s="2">
        <v>42611</v>
      </c>
      <c r="BN2777" s="1">
        <v>-0.127</v>
      </c>
    </row>
    <row r="2778" spans="2:66">
      <c r="B2778" s="2">
        <v>43161</v>
      </c>
      <c r="C2778" s="1">
        <v>1.65</v>
      </c>
      <c r="E2778" s="2">
        <v>42625</v>
      </c>
      <c r="F2778" s="1">
        <v>1.2629999999999999</v>
      </c>
      <c r="H2778" s="2">
        <v>42649</v>
      </c>
      <c r="I2778" s="1">
        <v>1.32</v>
      </c>
      <c r="K2778" s="2">
        <v>42647</v>
      </c>
      <c r="L2778" s="1">
        <v>1.46</v>
      </c>
      <c r="N2778" s="2">
        <v>42655</v>
      </c>
      <c r="O2778" s="1">
        <v>1.4</v>
      </c>
      <c r="Q2778" s="2">
        <v>42660</v>
      </c>
      <c r="R2778" s="1">
        <v>1.4924999999999999</v>
      </c>
      <c r="T2778" s="2">
        <v>42664</v>
      </c>
      <c r="U2778" s="1">
        <v>1.395</v>
      </c>
      <c r="W2778" s="2">
        <v>42663</v>
      </c>
      <c r="X2778" s="1">
        <v>1.325</v>
      </c>
      <c r="Z2778" s="2">
        <v>42653</v>
      </c>
      <c r="AA2778" s="1">
        <v>1.3049999999999999</v>
      </c>
      <c r="AC2778" s="2">
        <v>42654</v>
      </c>
      <c r="AD2778" s="1">
        <v>1.325</v>
      </c>
      <c r="AF2778" s="2">
        <v>43089</v>
      </c>
      <c r="AG2778" s="1">
        <v>1.6579299999999999</v>
      </c>
      <c r="AI2778" s="2">
        <v>42612</v>
      </c>
      <c r="AJ2778" s="1">
        <v>1.6684999999999999</v>
      </c>
      <c r="AL2778" s="2">
        <v>42613</v>
      </c>
      <c r="AM2778" s="1">
        <v>1.429</v>
      </c>
      <c r="AO2778" s="2">
        <v>42611</v>
      </c>
      <c r="AP2778" s="1">
        <v>1.0225</v>
      </c>
      <c r="AR2778" s="2">
        <v>42604</v>
      </c>
      <c r="AS2778" s="1">
        <v>0.91749999999999998</v>
      </c>
      <c r="AU2778" s="2">
        <v>42612</v>
      </c>
      <c r="AV2778" s="1">
        <v>0.70699999999999996</v>
      </c>
      <c r="AX2778" s="2">
        <v>42608</v>
      </c>
      <c r="AY2778" s="1">
        <v>0.70799999999999996</v>
      </c>
      <c r="BA2778" s="116">
        <v>42611</v>
      </c>
      <c r="BB2778" s="1">
        <v>0.27400000000000002</v>
      </c>
      <c r="BD2778" s="2">
        <v>42607</v>
      </c>
      <c r="BE2778" s="1">
        <v>-0.193</v>
      </c>
      <c r="BG2778" s="2">
        <v>42767</v>
      </c>
      <c r="BH2778" s="1">
        <v>2.48</v>
      </c>
      <c r="BJ2778" s="2">
        <v>42767</v>
      </c>
      <c r="BK2778" s="1">
        <v>1.9300000000000002</v>
      </c>
      <c r="BM2778" s="2">
        <v>42612</v>
      </c>
      <c r="BN2778" s="1">
        <v>-0.1285</v>
      </c>
    </row>
    <row r="2779" spans="2:66">
      <c r="B2779" s="2">
        <v>43164</v>
      </c>
      <c r="C2779" s="1">
        <v>1.65</v>
      </c>
      <c r="E2779" s="2">
        <v>42626</v>
      </c>
      <c r="F2779" s="1">
        <v>1.2650000000000001</v>
      </c>
      <c r="H2779" s="2">
        <v>42650</v>
      </c>
      <c r="I2779" s="1">
        <v>1.32</v>
      </c>
      <c r="K2779" s="2">
        <v>42648</v>
      </c>
      <c r="L2779" s="1">
        <v>1.5150000000000001</v>
      </c>
      <c r="N2779" s="2">
        <v>42656</v>
      </c>
      <c r="O2779" s="1">
        <v>1.3620000000000001</v>
      </c>
      <c r="Q2779" s="2">
        <v>42661</v>
      </c>
      <c r="R2779" s="1">
        <v>1.4602999999999999</v>
      </c>
      <c r="T2779" s="2">
        <v>42667</v>
      </c>
      <c r="U2779" s="1">
        <v>1.37</v>
      </c>
      <c r="W2779" s="2">
        <v>42664</v>
      </c>
      <c r="X2779" s="1">
        <v>1.3574999999999999</v>
      </c>
      <c r="Z2779" s="2">
        <v>42654</v>
      </c>
      <c r="AA2779" s="1">
        <v>1.325</v>
      </c>
      <c r="AC2779" s="2">
        <v>42655</v>
      </c>
      <c r="AD2779" s="1">
        <v>1.3125</v>
      </c>
      <c r="AF2779" s="2">
        <v>43090</v>
      </c>
      <c r="AG2779" s="1">
        <v>1.6746400000000001</v>
      </c>
      <c r="AI2779" s="2">
        <v>42613</v>
      </c>
      <c r="AJ2779" s="1">
        <v>1.6795</v>
      </c>
      <c r="AL2779" s="2">
        <v>42614</v>
      </c>
      <c r="AM2779" s="1">
        <v>1.4222999999999999</v>
      </c>
      <c r="AO2779" s="2">
        <v>42612</v>
      </c>
      <c r="AP2779" s="1">
        <v>1.024</v>
      </c>
      <c r="AR2779" s="2">
        <v>42605</v>
      </c>
      <c r="AS2779" s="1">
        <v>0.92049999999999998</v>
      </c>
      <c r="AU2779" s="2">
        <v>42613</v>
      </c>
      <c r="AV2779" s="1">
        <v>0.74299999999999999</v>
      </c>
      <c r="AX2779" s="2">
        <v>42611</v>
      </c>
      <c r="AY2779" s="1">
        <v>0.70150000000000001</v>
      </c>
      <c r="BA2779" s="116">
        <v>42612</v>
      </c>
      <c r="BB2779" s="1">
        <v>0.26100000000000001</v>
      </c>
      <c r="BD2779" s="2">
        <v>42608</v>
      </c>
      <c r="BE2779" s="1">
        <v>-0.193</v>
      </c>
      <c r="BG2779" s="2">
        <v>42768</v>
      </c>
      <c r="BH2779" s="1">
        <v>2.48</v>
      </c>
      <c r="BJ2779" s="2">
        <v>42768</v>
      </c>
      <c r="BK2779" s="1">
        <v>1.92</v>
      </c>
      <c r="BM2779" s="2">
        <v>42613</v>
      </c>
      <c r="BN2779" s="1">
        <v>-0.123</v>
      </c>
    </row>
    <row r="2780" spans="2:66">
      <c r="B2780" s="2">
        <v>43165</v>
      </c>
      <c r="C2780" s="1">
        <v>1.65</v>
      </c>
      <c r="E2780" s="2">
        <v>42632</v>
      </c>
      <c r="F2780" s="1">
        <v>1.266</v>
      </c>
      <c r="H2780" s="2">
        <v>42653</v>
      </c>
      <c r="I2780" s="1">
        <v>1.345</v>
      </c>
      <c r="K2780" s="2">
        <v>42649</v>
      </c>
      <c r="L2780" s="1">
        <v>1.5409999999999999</v>
      </c>
      <c r="N2780" s="2">
        <v>42657</v>
      </c>
      <c r="O2780" s="1">
        <v>1.37</v>
      </c>
      <c r="Q2780" s="2">
        <v>42662</v>
      </c>
      <c r="R2780" s="1">
        <v>1.46</v>
      </c>
      <c r="T2780" s="2">
        <v>42668</v>
      </c>
      <c r="U2780" s="1">
        <v>1.4025000000000001</v>
      </c>
      <c r="W2780" s="2">
        <v>42667</v>
      </c>
      <c r="X2780" s="1">
        <v>1.34</v>
      </c>
      <c r="Z2780" s="2">
        <v>42655</v>
      </c>
      <c r="AA2780" s="1">
        <v>1.3075000000000001</v>
      </c>
      <c r="AC2780" s="2">
        <v>42656</v>
      </c>
      <c r="AD2780" s="1">
        <v>1.3025</v>
      </c>
      <c r="AF2780" s="2">
        <v>43091</v>
      </c>
      <c r="AG2780" s="1">
        <v>1.68577</v>
      </c>
      <c r="AI2780" s="2">
        <v>42614</v>
      </c>
      <c r="AJ2780" s="1">
        <v>1.6815</v>
      </c>
      <c r="AL2780" s="2">
        <v>42615</v>
      </c>
      <c r="AM2780" s="1">
        <v>1.4453</v>
      </c>
      <c r="AO2780" s="2">
        <v>42613</v>
      </c>
      <c r="AP2780" s="1">
        <v>1.0389999999999999</v>
      </c>
      <c r="AR2780" s="2">
        <v>42606</v>
      </c>
      <c r="AS2780" s="1">
        <v>0.90900000000000003</v>
      </c>
      <c r="AU2780" s="2">
        <v>42614</v>
      </c>
      <c r="AV2780" s="1">
        <v>0.752</v>
      </c>
      <c r="AX2780" s="2">
        <v>42612</v>
      </c>
      <c r="AY2780" s="1">
        <v>0.67730000000000001</v>
      </c>
      <c r="BA2780" s="116">
        <v>42613</v>
      </c>
      <c r="BB2780" s="1">
        <v>0.28899999999999998</v>
      </c>
      <c r="BD2780" s="2">
        <v>42611</v>
      </c>
      <c r="BE2780" s="1">
        <v>-0.20399999999999999</v>
      </c>
      <c r="BG2780" s="2">
        <v>42769</v>
      </c>
      <c r="BH2780" s="1">
        <v>2.4900000000000002</v>
      </c>
      <c r="BJ2780" s="2">
        <v>42769</v>
      </c>
      <c r="BK2780" s="1">
        <v>1.9300000000000002</v>
      </c>
      <c r="BM2780" s="2">
        <v>42614</v>
      </c>
      <c r="BN2780" s="1">
        <v>-0.125</v>
      </c>
    </row>
    <row r="2781" spans="2:66">
      <c r="B2781" s="2">
        <v>43166</v>
      </c>
      <c r="C2781" s="1">
        <v>1.65</v>
      </c>
      <c r="E2781" s="2">
        <v>42633</v>
      </c>
      <c r="F2781" s="1">
        <v>1.266</v>
      </c>
      <c r="H2781" s="2">
        <v>42654</v>
      </c>
      <c r="I2781" s="1">
        <v>1.365</v>
      </c>
      <c r="K2781" s="2">
        <v>42650</v>
      </c>
      <c r="L2781" s="1">
        <v>1.53</v>
      </c>
      <c r="N2781" s="2">
        <v>42660</v>
      </c>
      <c r="O2781" s="1">
        <v>1.4370000000000001</v>
      </c>
      <c r="Q2781" s="2">
        <v>42663</v>
      </c>
      <c r="R2781" s="1">
        <v>1.4624999999999999</v>
      </c>
      <c r="T2781" s="2">
        <v>42669</v>
      </c>
      <c r="U2781" s="1">
        <v>1.4125000000000001</v>
      </c>
      <c r="W2781" s="2">
        <v>42668</v>
      </c>
      <c r="X2781" s="1">
        <v>1.3674999999999999</v>
      </c>
      <c r="Z2781" s="2">
        <v>42656</v>
      </c>
      <c r="AA2781" s="1">
        <v>1.2825</v>
      </c>
      <c r="AC2781" s="2">
        <v>42657</v>
      </c>
      <c r="AD2781" s="1">
        <v>1.3025</v>
      </c>
      <c r="AF2781" s="2">
        <v>43096</v>
      </c>
      <c r="AG2781" s="1">
        <v>1.69339</v>
      </c>
      <c r="AI2781" s="2">
        <v>42615</v>
      </c>
      <c r="AJ2781" s="1">
        <v>1.728</v>
      </c>
      <c r="AL2781" s="2">
        <v>42618</v>
      </c>
      <c r="AM2781" s="1">
        <v>1.456</v>
      </c>
      <c r="AO2781" s="2">
        <v>42614</v>
      </c>
      <c r="AP2781" s="1">
        <v>1.0225</v>
      </c>
      <c r="AR2781" s="2">
        <v>42607</v>
      </c>
      <c r="AS2781" s="1">
        <v>0.92649999999999999</v>
      </c>
      <c r="AU2781" s="2">
        <v>42615</v>
      </c>
      <c r="AV2781" s="1">
        <v>0.78100000000000003</v>
      </c>
      <c r="AX2781" s="2">
        <v>42613</v>
      </c>
      <c r="AY2781" s="1">
        <v>0.71399999999999997</v>
      </c>
      <c r="BA2781" s="116">
        <v>42614</v>
      </c>
      <c r="BB2781" s="1">
        <v>0.28899999999999998</v>
      </c>
      <c r="BD2781" s="2">
        <v>42612</v>
      </c>
      <c r="BE2781" s="1">
        <v>-0.20699999999999999</v>
      </c>
      <c r="BG2781" s="2">
        <v>42772</v>
      </c>
      <c r="BH2781" s="1">
        <v>2.42</v>
      </c>
      <c r="BJ2781" s="2">
        <v>42772</v>
      </c>
      <c r="BK2781" s="1">
        <v>1.8599999999999999</v>
      </c>
      <c r="BM2781" s="2">
        <v>42615</v>
      </c>
      <c r="BN2781" s="1">
        <v>-0.11749999999999999</v>
      </c>
    </row>
    <row r="2782" spans="2:66">
      <c r="B2782" s="2">
        <v>43167</v>
      </c>
      <c r="C2782" s="1">
        <v>1.65</v>
      </c>
      <c r="E2782" s="2">
        <v>42634</v>
      </c>
      <c r="F2782" s="1">
        <v>1.266</v>
      </c>
      <c r="H2782" s="2">
        <v>42655</v>
      </c>
      <c r="I2782" s="1">
        <v>1.337</v>
      </c>
      <c r="K2782" s="2">
        <v>42653</v>
      </c>
      <c r="L2782" s="1">
        <v>1.56</v>
      </c>
      <c r="N2782" s="2">
        <v>42661</v>
      </c>
      <c r="O2782" s="1">
        <v>1.4219999999999999</v>
      </c>
      <c r="Q2782" s="2">
        <v>42664</v>
      </c>
      <c r="R2782" s="1">
        <v>1.4750000000000001</v>
      </c>
      <c r="T2782" s="2">
        <v>42670</v>
      </c>
      <c r="U2782" s="1">
        <v>1.415</v>
      </c>
      <c r="W2782" s="2">
        <v>42669</v>
      </c>
      <c r="X2782" s="1">
        <v>1.3825000000000001</v>
      </c>
      <c r="Z2782" s="2">
        <v>42657</v>
      </c>
      <c r="AA2782" s="1">
        <v>1.2829999999999999</v>
      </c>
      <c r="AC2782" s="2">
        <v>42660</v>
      </c>
      <c r="AD2782" s="1">
        <v>1.3149999999999999</v>
      </c>
      <c r="AF2782" s="2">
        <v>43097</v>
      </c>
      <c r="AG2782" s="1">
        <v>1.69465</v>
      </c>
      <c r="AI2782" s="2">
        <v>42618</v>
      </c>
      <c r="AJ2782" s="1">
        <v>1.7250000000000001</v>
      </c>
      <c r="AL2782" s="2">
        <v>42619</v>
      </c>
      <c r="AM2782" s="1">
        <v>1.3734999999999999</v>
      </c>
      <c r="AO2782" s="2">
        <v>42615</v>
      </c>
      <c r="AP2782" s="1">
        <v>1.0255000000000001</v>
      </c>
      <c r="AR2782" s="2">
        <v>42608</v>
      </c>
      <c r="AS2782" s="1">
        <v>0.96450000000000002</v>
      </c>
      <c r="AU2782" s="2">
        <v>42618</v>
      </c>
      <c r="AV2782" s="1">
        <v>0.77900000000000003</v>
      </c>
      <c r="AX2782" s="2">
        <v>42614</v>
      </c>
      <c r="AY2782" s="1">
        <v>0.71899999999999997</v>
      </c>
      <c r="BA2782" s="116">
        <v>42615</v>
      </c>
      <c r="BB2782" s="1">
        <v>0.307</v>
      </c>
      <c r="BD2782" s="2">
        <v>42613</v>
      </c>
      <c r="BE2782" s="1">
        <v>-0.21</v>
      </c>
      <c r="BG2782" s="2">
        <v>42773</v>
      </c>
      <c r="BH2782" s="1">
        <v>2.4</v>
      </c>
      <c r="BJ2782" s="2">
        <v>42773</v>
      </c>
      <c r="BK2782" s="1">
        <v>1.85</v>
      </c>
      <c r="BM2782" s="2">
        <v>42618</v>
      </c>
      <c r="BN2782" s="1">
        <v>-0.13</v>
      </c>
    </row>
    <row r="2783" spans="2:66">
      <c r="B2783" s="2">
        <v>43168</v>
      </c>
      <c r="C2783" s="1">
        <v>1.65</v>
      </c>
      <c r="E2783" s="2">
        <v>42635</v>
      </c>
      <c r="F2783" s="1">
        <v>1.2650000000000001</v>
      </c>
      <c r="H2783" s="2">
        <v>42656</v>
      </c>
      <c r="I2783" s="1">
        <v>1.3149999999999999</v>
      </c>
      <c r="K2783" s="2">
        <v>42654</v>
      </c>
      <c r="L2783" s="1">
        <v>1.6139999999999999</v>
      </c>
      <c r="N2783" s="2">
        <v>42662</v>
      </c>
      <c r="O2783" s="1">
        <v>1.425</v>
      </c>
      <c r="Q2783" s="2">
        <v>42667</v>
      </c>
      <c r="R2783" s="1">
        <v>1.4424999999999999</v>
      </c>
      <c r="T2783" s="2">
        <v>42671</v>
      </c>
      <c r="U2783" s="1">
        <v>1.4650000000000001</v>
      </c>
      <c r="W2783" s="2">
        <v>42670</v>
      </c>
      <c r="X2783" s="1">
        <v>1.375</v>
      </c>
      <c r="Z2783" s="2">
        <v>42660</v>
      </c>
      <c r="AA2783" s="1">
        <v>1.3075000000000001</v>
      </c>
      <c r="AC2783" s="2">
        <v>42661</v>
      </c>
      <c r="AD2783" s="1">
        <v>1.31</v>
      </c>
      <c r="AF2783" s="2">
        <v>43098</v>
      </c>
      <c r="AG2783" s="1">
        <v>1.69428</v>
      </c>
      <c r="AI2783" s="2">
        <v>42619</v>
      </c>
      <c r="AJ2783" s="1">
        <v>1.673</v>
      </c>
      <c r="AL2783" s="2">
        <v>42620</v>
      </c>
      <c r="AM2783" s="1">
        <v>1.3734999999999999</v>
      </c>
      <c r="AO2783" s="2">
        <v>42618</v>
      </c>
      <c r="AP2783" s="1">
        <v>1.0369999999999999</v>
      </c>
      <c r="AR2783" s="2">
        <v>42611</v>
      </c>
      <c r="AS2783" s="1">
        <v>0.94299999999999995</v>
      </c>
      <c r="AU2783" s="2">
        <v>42619</v>
      </c>
      <c r="AV2783" s="1">
        <v>0.72899999999999998</v>
      </c>
      <c r="AX2783" s="2">
        <v>42615</v>
      </c>
      <c r="AY2783" s="1">
        <v>0.746</v>
      </c>
      <c r="BA2783" s="116">
        <v>42618</v>
      </c>
      <c r="BB2783" s="1">
        <v>0.29199999999999998</v>
      </c>
      <c r="BD2783" s="2">
        <v>42614</v>
      </c>
      <c r="BE2783" s="1">
        <v>-0.216</v>
      </c>
      <c r="BG2783" s="2">
        <v>42774</v>
      </c>
      <c r="BH2783" s="1">
        <v>2.34</v>
      </c>
      <c r="BJ2783" s="2">
        <v>42774</v>
      </c>
      <c r="BK2783" s="1">
        <v>1.81</v>
      </c>
      <c r="BM2783" s="2">
        <v>42619</v>
      </c>
      <c r="BN2783" s="1">
        <v>-0.17</v>
      </c>
    </row>
    <row r="2784" spans="2:66">
      <c r="B2784" s="2">
        <v>43171</v>
      </c>
      <c r="C2784" s="1">
        <v>1.65</v>
      </c>
      <c r="E2784" s="2">
        <v>42636</v>
      </c>
      <c r="F2784" s="1">
        <v>1.268</v>
      </c>
      <c r="H2784" s="2">
        <v>42657</v>
      </c>
      <c r="I2784" s="1">
        <v>1.3180000000000001</v>
      </c>
      <c r="K2784" s="2">
        <v>42655</v>
      </c>
      <c r="L2784" s="1">
        <v>1.585</v>
      </c>
      <c r="N2784" s="2">
        <v>42663</v>
      </c>
      <c r="O2784" s="1">
        <v>1.4219999999999999</v>
      </c>
      <c r="Q2784" s="2">
        <v>42668</v>
      </c>
      <c r="R2784" s="1">
        <v>1.4847999999999999</v>
      </c>
      <c r="T2784" s="2">
        <v>42674</v>
      </c>
      <c r="U2784" s="1">
        <v>1.42</v>
      </c>
      <c r="W2784" s="2">
        <v>42671</v>
      </c>
      <c r="X2784" s="1">
        <v>1.4075</v>
      </c>
      <c r="Z2784" s="2">
        <v>42661</v>
      </c>
      <c r="AA2784" s="1">
        <v>1.2974999999999999</v>
      </c>
      <c r="AC2784" s="2">
        <v>42662</v>
      </c>
      <c r="AD2784" s="1">
        <v>1.3125</v>
      </c>
      <c r="AF2784" s="2">
        <v>43102</v>
      </c>
      <c r="AG2784" s="1">
        <v>1.69693</v>
      </c>
      <c r="AI2784" s="2">
        <v>42620</v>
      </c>
      <c r="AJ2784" s="1">
        <v>1.6830000000000001</v>
      </c>
      <c r="AL2784" s="2">
        <v>42621</v>
      </c>
      <c r="AM2784" s="1">
        <v>1.4304999999999999</v>
      </c>
      <c r="AO2784" s="2">
        <v>42619</v>
      </c>
      <c r="AP2784" s="1">
        <v>0.97099999999999997</v>
      </c>
      <c r="AR2784" s="2">
        <v>42612</v>
      </c>
      <c r="AS2784" s="1">
        <v>0.94450000000000001</v>
      </c>
      <c r="AU2784" s="2">
        <v>42620</v>
      </c>
      <c r="AV2784" s="1">
        <v>0.72799999999999998</v>
      </c>
      <c r="AX2784" s="2">
        <v>42618</v>
      </c>
      <c r="AY2784" s="1">
        <v>0.73650000000000004</v>
      </c>
      <c r="BA2784" s="116">
        <v>42619</v>
      </c>
      <c r="BB2784" s="1">
        <v>0.249</v>
      </c>
      <c r="BD2784" s="2">
        <v>42615</v>
      </c>
      <c r="BE2784" s="1">
        <v>-0.223</v>
      </c>
      <c r="BG2784" s="2">
        <v>42775</v>
      </c>
      <c r="BH2784" s="1">
        <v>2.4</v>
      </c>
      <c r="BJ2784" s="2">
        <v>42775</v>
      </c>
      <c r="BK2784" s="1">
        <v>1.88</v>
      </c>
      <c r="BM2784" s="2">
        <v>42620</v>
      </c>
      <c r="BN2784" s="1">
        <v>-0.17199999999999999</v>
      </c>
    </row>
    <row r="2785" spans="2:66">
      <c r="B2785" s="2">
        <v>43172</v>
      </c>
      <c r="C2785" s="1">
        <v>1.65</v>
      </c>
      <c r="E2785" s="2">
        <v>42639</v>
      </c>
      <c r="F2785" s="1">
        <v>1.2690000000000001</v>
      </c>
      <c r="H2785" s="2">
        <v>42660</v>
      </c>
      <c r="I2785" s="1">
        <v>1.355</v>
      </c>
      <c r="K2785" s="2">
        <v>42656</v>
      </c>
      <c r="L2785" s="1">
        <v>1.5369999999999999</v>
      </c>
      <c r="N2785" s="2">
        <v>42664</v>
      </c>
      <c r="O2785" s="1">
        <v>1.4550000000000001</v>
      </c>
      <c r="Q2785" s="2">
        <v>42669</v>
      </c>
      <c r="R2785" s="1">
        <v>1.49</v>
      </c>
      <c r="T2785" s="2">
        <v>42675</v>
      </c>
      <c r="U2785" s="1">
        <v>1.4450000000000001</v>
      </c>
      <c r="W2785" s="2">
        <v>42674</v>
      </c>
      <c r="X2785" s="1">
        <v>1.375</v>
      </c>
      <c r="Z2785" s="2">
        <v>42662</v>
      </c>
      <c r="AA2785" s="1">
        <v>1.2974999999999999</v>
      </c>
      <c r="AC2785" s="2">
        <v>42663</v>
      </c>
      <c r="AD2785" s="1">
        <v>1.3174999999999999</v>
      </c>
      <c r="AF2785" s="2">
        <v>43103</v>
      </c>
      <c r="AG2785" s="1">
        <v>1.6959300000000002</v>
      </c>
      <c r="AI2785" s="2">
        <v>42621</v>
      </c>
      <c r="AJ2785" s="1">
        <v>1.7448000000000001</v>
      </c>
      <c r="AL2785" s="2">
        <v>42622</v>
      </c>
      <c r="AM2785" s="1">
        <v>1.5068000000000001</v>
      </c>
      <c r="AO2785" s="2">
        <v>42620</v>
      </c>
      <c r="AP2785" s="1">
        <v>0.97699999999999998</v>
      </c>
      <c r="AR2785" s="2">
        <v>42613</v>
      </c>
      <c r="AS2785" s="1">
        <v>0.95499999999999996</v>
      </c>
      <c r="AU2785" s="2">
        <v>42621</v>
      </c>
      <c r="AV2785" s="1">
        <v>0.79549999999999998</v>
      </c>
      <c r="AX2785" s="2">
        <v>42619</v>
      </c>
      <c r="AY2785" s="1">
        <v>0.69550000000000001</v>
      </c>
      <c r="BA2785" s="116">
        <v>42620</v>
      </c>
      <c r="BB2785" s="1">
        <v>0.24399999999999999</v>
      </c>
      <c r="BD2785" s="2">
        <v>42618</v>
      </c>
      <c r="BE2785" s="1">
        <v>-0.22</v>
      </c>
      <c r="BG2785" s="2">
        <v>42776</v>
      </c>
      <c r="BH2785" s="1">
        <v>2.41</v>
      </c>
      <c r="BJ2785" s="2">
        <v>42776</v>
      </c>
      <c r="BK2785" s="1">
        <v>1.8900000000000001</v>
      </c>
      <c r="BM2785" s="2">
        <v>42621</v>
      </c>
      <c r="BN2785" s="1">
        <v>-0.13600000000000001</v>
      </c>
    </row>
    <row r="2786" spans="2:66">
      <c r="B2786" s="2">
        <v>43173</v>
      </c>
      <c r="C2786" s="1">
        <v>1.65</v>
      </c>
      <c r="E2786" s="2">
        <v>42640</v>
      </c>
      <c r="F2786" s="1">
        <v>1.2709999999999999</v>
      </c>
      <c r="H2786" s="2">
        <v>42661</v>
      </c>
      <c r="I2786" s="1">
        <v>1.3460000000000001</v>
      </c>
      <c r="K2786" s="2">
        <v>42657</v>
      </c>
      <c r="L2786" s="1">
        <v>1.5569999999999999</v>
      </c>
      <c r="N2786" s="2">
        <v>42667</v>
      </c>
      <c r="O2786" s="1">
        <v>1.427</v>
      </c>
      <c r="Q2786" s="2">
        <v>42670</v>
      </c>
      <c r="R2786" s="1">
        <v>1.5049999999999999</v>
      </c>
      <c r="T2786" s="2">
        <v>42676</v>
      </c>
      <c r="U2786" s="1">
        <v>1.405</v>
      </c>
      <c r="W2786" s="2">
        <v>42675</v>
      </c>
      <c r="X2786" s="1">
        <v>1.385</v>
      </c>
      <c r="Z2786" s="2">
        <v>42663</v>
      </c>
      <c r="AA2786" s="1">
        <v>1.3025</v>
      </c>
      <c r="AC2786" s="2">
        <v>42664</v>
      </c>
      <c r="AD2786" s="1">
        <v>1.355</v>
      </c>
      <c r="AF2786" s="2">
        <v>43104</v>
      </c>
      <c r="AG2786" s="1">
        <v>1.70381</v>
      </c>
      <c r="AI2786" s="2">
        <v>42622</v>
      </c>
      <c r="AJ2786" s="1">
        <v>1.8355000000000001</v>
      </c>
      <c r="AL2786" s="2">
        <v>42625</v>
      </c>
      <c r="AM2786" s="1">
        <v>1.4895</v>
      </c>
      <c r="AO2786" s="2">
        <v>42621</v>
      </c>
      <c r="AP2786" s="1">
        <v>1.016</v>
      </c>
      <c r="AR2786" s="2">
        <v>42614</v>
      </c>
      <c r="AS2786" s="1">
        <v>0.94079999999999997</v>
      </c>
      <c r="AU2786" s="2">
        <v>42622</v>
      </c>
      <c r="AV2786" s="1">
        <v>0.871</v>
      </c>
      <c r="AX2786" s="2">
        <v>42620</v>
      </c>
      <c r="AY2786" s="1">
        <v>0.69</v>
      </c>
      <c r="BA2786" s="116">
        <v>42621</v>
      </c>
      <c r="BB2786" s="1">
        <v>0.29899999999999999</v>
      </c>
      <c r="BD2786" s="2">
        <v>42619</v>
      </c>
      <c r="BE2786" s="1">
        <v>-0.24399999999999999</v>
      </c>
      <c r="BG2786" s="2">
        <v>42779</v>
      </c>
      <c r="BH2786" s="1">
        <v>2.4300000000000002</v>
      </c>
      <c r="BJ2786" s="2">
        <v>42779</v>
      </c>
      <c r="BK2786" s="1">
        <v>1.92</v>
      </c>
      <c r="BM2786" s="2">
        <v>42622</v>
      </c>
      <c r="BN2786" s="1">
        <v>-0.1113</v>
      </c>
    </row>
    <row r="2787" spans="2:66">
      <c r="B2787" s="2">
        <v>43174</v>
      </c>
      <c r="C2787" s="1">
        <v>1.65</v>
      </c>
      <c r="E2787" s="2">
        <v>42641</v>
      </c>
      <c r="F2787" s="1">
        <v>1.2730000000000001</v>
      </c>
      <c r="H2787" s="2">
        <v>42662</v>
      </c>
      <c r="I2787" s="1">
        <v>1.35</v>
      </c>
      <c r="K2787" s="2">
        <v>42660</v>
      </c>
      <c r="L2787" s="1">
        <v>1.635</v>
      </c>
      <c r="N2787" s="2">
        <v>42668</v>
      </c>
      <c r="O2787" s="1">
        <v>1.4550000000000001</v>
      </c>
      <c r="Q2787" s="2">
        <v>42671</v>
      </c>
      <c r="R2787" s="1">
        <v>1.5699999999999998</v>
      </c>
      <c r="T2787" s="2">
        <v>42677</v>
      </c>
      <c r="U2787" s="1">
        <v>1.3875</v>
      </c>
      <c r="W2787" s="2">
        <v>42676</v>
      </c>
      <c r="X2787" s="1">
        <v>1.345</v>
      </c>
      <c r="Z2787" s="2">
        <v>42664</v>
      </c>
      <c r="AA2787" s="1">
        <v>1.3374999999999999</v>
      </c>
      <c r="AC2787" s="2">
        <v>42667</v>
      </c>
      <c r="AD2787" s="1">
        <v>1.363</v>
      </c>
      <c r="AF2787" s="2">
        <v>43105</v>
      </c>
      <c r="AG2787" s="1">
        <v>1.7039299999999999</v>
      </c>
      <c r="AI2787" s="2">
        <v>42625</v>
      </c>
      <c r="AJ2787" s="1">
        <v>1.825</v>
      </c>
      <c r="AL2787" s="2">
        <v>42626</v>
      </c>
      <c r="AM2787" s="1">
        <v>1.5470000000000002</v>
      </c>
      <c r="AO2787" s="2">
        <v>42622</v>
      </c>
      <c r="AP2787" s="1">
        <v>1.038</v>
      </c>
      <c r="AR2787" s="2">
        <v>42615</v>
      </c>
      <c r="AS2787" s="1">
        <v>0.94850000000000001</v>
      </c>
      <c r="AU2787" s="2">
        <v>42625</v>
      </c>
      <c r="AV2787" s="1">
        <v>0.88500000000000001</v>
      </c>
      <c r="AX2787" s="2">
        <v>42621</v>
      </c>
      <c r="AY2787" s="1">
        <v>0.73929999999999996</v>
      </c>
      <c r="BA2787" s="116">
        <v>42622</v>
      </c>
      <c r="BB2787" s="1">
        <v>0.36199999999999999</v>
      </c>
      <c r="BD2787" s="2">
        <v>42620</v>
      </c>
      <c r="BE2787" s="1">
        <v>-0.24</v>
      </c>
      <c r="BG2787" s="2">
        <v>42780</v>
      </c>
      <c r="BH2787" s="1">
        <v>2.4699999999999998</v>
      </c>
      <c r="BJ2787" s="2">
        <v>42780</v>
      </c>
      <c r="BK2787" s="1">
        <v>1.98</v>
      </c>
      <c r="BM2787" s="2">
        <v>42625</v>
      </c>
      <c r="BN2787" s="1">
        <v>-0.10100000000000001</v>
      </c>
    </row>
    <row r="2788" spans="2:66">
      <c r="B2788" s="2">
        <v>43175</v>
      </c>
      <c r="C2788" s="1">
        <v>1.65</v>
      </c>
      <c r="E2788" s="2">
        <v>42642</v>
      </c>
      <c r="F2788" s="1">
        <v>1.2709999999999999</v>
      </c>
      <c r="H2788" s="2">
        <v>42663</v>
      </c>
      <c r="I2788" s="1">
        <v>1.35</v>
      </c>
      <c r="K2788" s="2">
        <v>42661</v>
      </c>
      <c r="L2788" s="1">
        <v>1.6099999999999999</v>
      </c>
      <c r="N2788" s="2">
        <v>42669</v>
      </c>
      <c r="O2788" s="1">
        <v>1.472</v>
      </c>
      <c r="Q2788" s="2">
        <v>42674</v>
      </c>
      <c r="R2788" s="1">
        <v>1.5175000000000001</v>
      </c>
      <c r="T2788" s="2">
        <v>42678</v>
      </c>
      <c r="U2788" s="1">
        <v>1.405</v>
      </c>
      <c r="W2788" s="2">
        <v>42677</v>
      </c>
      <c r="X2788" s="1">
        <v>1.3325</v>
      </c>
      <c r="Z2788" s="2">
        <v>42667</v>
      </c>
      <c r="AA2788" s="1">
        <v>1.3325</v>
      </c>
      <c r="AC2788" s="2">
        <v>42668</v>
      </c>
      <c r="AD2788" s="1">
        <v>1.38</v>
      </c>
      <c r="AF2788" s="2">
        <v>43108</v>
      </c>
      <c r="AG2788" s="1">
        <v>1.7080199999999999</v>
      </c>
      <c r="AI2788" s="2">
        <v>42626</v>
      </c>
      <c r="AJ2788" s="1">
        <v>1.8913</v>
      </c>
      <c r="AL2788" s="2">
        <v>42627</v>
      </c>
      <c r="AM2788" s="1">
        <v>1.5110000000000001</v>
      </c>
      <c r="AO2788" s="2">
        <v>42625</v>
      </c>
      <c r="AP2788" s="1">
        <v>1.0129999999999999</v>
      </c>
      <c r="AR2788" s="2">
        <v>42618</v>
      </c>
      <c r="AS2788" s="1">
        <v>0.95</v>
      </c>
      <c r="AU2788" s="2">
        <v>42626</v>
      </c>
      <c r="AV2788" s="1">
        <v>0.92800000000000005</v>
      </c>
      <c r="AX2788" s="2">
        <v>42622</v>
      </c>
      <c r="AY2788" s="1">
        <v>0.82399999999999995</v>
      </c>
      <c r="BA2788" s="116">
        <v>42625</v>
      </c>
      <c r="BB2788" s="1">
        <v>0.371</v>
      </c>
      <c r="BD2788" s="2">
        <v>42621</v>
      </c>
      <c r="BE2788" s="1">
        <v>-0.222</v>
      </c>
      <c r="BG2788" s="2">
        <v>42781</v>
      </c>
      <c r="BH2788" s="1">
        <v>2.5099999999999998</v>
      </c>
      <c r="BJ2788" s="2">
        <v>42781</v>
      </c>
      <c r="BK2788" s="1">
        <v>2.0099999999999998</v>
      </c>
      <c r="BM2788" s="2">
        <v>42626</v>
      </c>
      <c r="BN2788" s="1">
        <v>-8.5000000000000006E-2</v>
      </c>
    </row>
    <row r="2789" spans="2:66">
      <c r="B2789" s="2">
        <v>43178</v>
      </c>
      <c r="C2789" s="1">
        <v>1.65</v>
      </c>
      <c r="E2789" s="2">
        <v>42643</v>
      </c>
      <c r="F2789" s="1">
        <v>1.2589999999999999</v>
      </c>
      <c r="H2789" s="2">
        <v>42664</v>
      </c>
      <c r="I2789" s="1">
        <v>1.385</v>
      </c>
      <c r="K2789" s="2">
        <v>42662</v>
      </c>
      <c r="L2789" s="1">
        <v>1.6179999999999999</v>
      </c>
      <c r="N2789" s="2">
        <v>42670</v>
      </c>
      <c r="O2789" s="1">
        <v>1.4750000000000001</v>
      </c>
      <c r="Q2789" s="2">
        <v>42675</v>
      </c>
      <c r="R2789" s="1">
        <v>1.5550000000000002</v>
      </c>
      <c r="T2789" s="2">
        <v>42681</v>
      </c>
      <c r="U2789" s="1">
        <v>1.4075</v>
      </c>
      <c r="W2789" s="2">
        <v>42678</v>
      </c>
      <c r="X2789" s="1">
        <v>1.33</v>
      </c>
      <c r="Z2789" s="2">
        <v>42668</v>
      </c>
      <c r="AA2789" s="1">
        <v>1.3574999999999999</v>
      </c>
      <c r="AC2789" s="2">
        <v>42669</v>
      </c>
      <c r="AD2789" s="1">
        <v>1.395</v>
      </c>
      <c r="AF2789" s="2">
        <v>43109</v>
      </c>
      <c r="AG2789" s="1">
        <v>1.7045699999999999</v>
      </c>
      <c r="AI2789" s="2">
        <v>42627</v>
      </c>
      <c r="AJ2789" s="1">
        <v>1.8725000000000001</v>
      </c>
      <c r="AL2789" s="2">
        <v>42628</v>
      </c>
      <c r="AM2789" s="1">
        <v>1.5032999999999999</v>
      </c>
      <c r="AO2789" s="2">
        <v>42626</v>
      </c>
      <c r="AP2789" s="1">
        <v>1.0289999999999999</v>
      </c>
      <c r="AR2789" s="2">
        <v>42619</v>
      </c>
      <c r="AS2789" s="1">
        <v>0.9143</v>
      </c>
      <c r="AU2789" s="2">
        <v>42627</v>
      </c>
      <c r="AV2789" s="1">
        <v>0.87949999999999995</v>
      </c>
      <c r="AX2789" s="2">
        <v>42625</v>
      </c>
      <c r="AY2789" s="1">
        <v>0.84040000000000004</v>
      </c>
      <c r="BA2789" s="116">
        <v>42626</v>
      </c>
      <c r="BB2789" s="1">
        <v>0.40200000000000002</v>
      </c>
      <c r="BD2789" s="2">
        <v>42622</v>
      </c>
      <c r="BE2789" s="1">
        <v>-0.21</v>
      </c>
      <c r="BG2789" s="2">
        <v>42782</v>
      </c>
      <c r="BH2789" s="1">
        <v>2.4500000000000002</v>
      </c>
      <c r="BJ2789" s="2">
        <v>42782</v>
      </c>
      <c r="BK2789" s="1">
        <v>1.95</v>
      </c>
      <c r="BM2789" s="2">
        <v>42627</v>
      </c>
      <c r="BN2789" s="1">
        <v>-0.113</v>
      </c>
    </row>
    <row r="2790" spans="2:66">
      <c r="B2790" s="2">
        <v>43179</v>
      </c>
      <c r="C2790" s="1">
        <v>1.65</v>
      </c>
      <c r="E2790" s="2">
        <v>42647</v>
      </c>
      <c r="F2790" s="1">
        <v>1.26</v>
      </c>
      <c r="H2790" s="2">
        <v>42667</v>
      </c>
      <c r="I2790" s="1">
        <v>1.375</v>
      </c>
      <c r="K2790" s="2">
        <v>42663</v>
      </c>
      <c r="L2790" s="1">
        <v>1.6120000000000001</v>
      </c>
      <c r="N2790" s="2">
        <v>42671</v>
      </c>
      <c r="O2790" s="1">
        <v>1.532</v>
      </c>
      <c r="Q2790" s="2">
        <v>42676</v>
      </c>
      <c r="R2790" s="1">
        <v>1.51</v>
      </c>
      <c r="T2790" s="2">
        <v>42682</v>
      </c>
      <c r="U2790" s="1">
        <v>1.395</v>
      </c>
      <c r="W2790" s="2">
        <v>42681</v>
      </c>
      <c r="X2790" s="1">
        <v>1.335</v>
      </c>
      <c r="Z2790" s="2">
        <v>42669</v>
      </c>
      <c r="AA2790" s="1">
        <v>1.3774999999999999</v>
      </c>
      <c r="AC2790" s="2">
        <v>42670</v>
      </c>
      <c r="AD2790" s="1">
        <v>1.3774999999999999</v>
      </c>
      <c r="AF2790" s="2">
        <v>43110</v>
      </c>
      <c r="AG2790" s="1">
        <v>1.7091099999999999</v>
      </c>
      <c r="AI2790" s="2">
        <v>42628</v>
      </c>
      <c r="AJ2790" s="1">
        <v>1.881</v>
      </c>
      <c r="AL2790" s="2">
        <v>42629</v>
      </c>
      <c r="AM2790" s="1">
        <v>1.5074999999999998</v>
      </c>
      <c r="AO2790" s="2">
        <v>42627</v>
      </c>
      <c r="AP2790" s="1">
        <v>0.99750000000000005</v>
      </c>
      <c r="AR2790" s="2">
        <v>42620</v>
      </c>
      <c r="AS2790" s="1">
        <v>0.91900000000000004</v>
      </c>
      <c r="AU2790" s="2">
        <v>42628</v>
      </c>
      <c r="AV2790" s="1">
        <v>0.90800000000000003</v>
      </c>
      <c r="AX2790" s="2">
        <v>42626</v>
      </c>
      <c r="AY2790" s="1">
        <v>0.876</v>
      </c>
      <c r="BA2790" s="116">
        <v>42627</v>
      </c>
      <c r="BB2790" s="1">
        <v>0.36709999999999998</v>
      </c>
      <c r="BD2790" s="2">
        <v>42625</v>
      </c>
      <c r="BE2790" s="1">
        <v>-0.215</v>
      </c>
      <c r="BG2790" s="2">
        <v>42783</v>
      </c>
      <c r="BH2790" s="1">
        <v>2.42</v>
      </c>
      <c r="BJ2790" s="2">
        <v>42783</v>
      </c>
      <c r="BK2790" s="1">
        <v>1.92</v>
      </c>
      <c r="BM2790" s="2">
        <v>42628</v>
      </c>
      <c r="BN2790" s="1">
        <v>-0.1</v>
      </c>
    </row>
    <row r="2791" spans="2:66">
      <c r="B2791" s="2">
        <v>43180</v>
      </c>
      <c r="C2791" s="1">
        <v>1.65</v>
      </c>
      <c r="E2791" s="2">
        <v>42648</v>
      </c>
      <c r="F2791" s="1">
        <v>1.266</v>
      </c>
      <c r="H2791" s="2">
        <v>42668</v>
      </c>
      <c r="I2791" s="1">
        <v>1.397</v>
      </c>
      <c r="K2791" s="2">
        <v>42664</v>
      </c>
      <c r="L2791" s="1">
        <v>1.637</v>
      </c>
      <c r="N2791" s="2">
        <v>42674</v>
      </c>
      <c r="O2791" s="1">
        <v>1.4969999999999999</v>
      </c>
      <c r="Q2791" s="2">
        <v>42677</v>
      </c>
      <c r="R2791" s="1">
        <v>1.4924999999999999</v>
      </c>
      <c r="T2791" s="2">
        <v>42683</v>
      </c>
      <c r="U2791" s="1">
        <v>1.3474999999999999</v>
      </c>
      <c r="W2791" s="2">
        <v>42682</v>
      </c>
      <c r="X2791" s="1">
        <v>1.335</v>
      </c>
      <c r="Z2791" s="2">
        <v>42670</v>
      </c>
      <c r="AA2791" s="1">
        <v>1.363</v>
      </c>
      <c r="AC2791" s="2">
        <v>42671</v>
      </c>
      <c r="AD2791" s="1">
        <v>1.3900000000000001</v>
      </c>
      <c r="AF2791" s="2">
        <v>43111</v>
      </c>
      <c r="AG2791" s="1">
        <v>1.7201900000000001</v>
      </c>
      <c r="AI2791" s="2">
        <v>42629</v>
      </c>
      <c r="AJ2791" s="1">
        <v>1.8648</v>
      </c>
      <c r="AL2791" s="2">
        <v>42632</v>
      </c>
      <c r="AM2791" s="1">
        <v>1.528</v>
      </c>
      <c r="AO2791" s="2">
        <v>42628</v>
      </c>
      <c r="AP2791" s="1">
        <v>0.97650000000000003</v>
      </c>
      <c r="AR2791" s="2">
        <v>42621</v>
      </c>
      <c r="AS2791" s="1">
        <v>0.95</v>
      </c>
      <c r="AU2791" s="2">
        <v>42629</v>
      </c>
      <c r="AV2791" s="1">
        <v>0.88600000000000001</v>
      </c>
      <c r="AX2791" s="2">
        <v>42627</v>
      </c>
      <c r="AY2791" s="1">
        <v>0.84</v>
      </c>
      <c r="BA2791" s="116">
        <v>42628</v>
      </c>
      <c r="BB2791" s="1">
        <v>0.38040000000000002</v>
      </c>
      <c r="BD2791" s="2">
        <v>42626</v>
      </c>
      <c r="BE2791" s="1">
        <v>-0.21299999999999999</v>
      </c>
      <c r="BG2791" s="2">
        <v>42787</v>
      </c>
      <c r="BH2791" s="1">
        <v>2.4300000000000002</v>
      </c>
      <c r="BJ2791" s="2">
        <v>42787</v>
      </c>
      <c r="BK2791" s="1">
        <v>1.9300000000000002</v>
      </c>
      <c r="BM2791" s="2">
        <v>42629</v>
      </c>
      <c r="BN2791" s="1">
        <v>-0.11600000000000001</v>
      </c>
    </row>
    <row r="2792" spans="2:66">
      <c r="B2792" s="2">
        <v>43181</v>
      </c>
      <c r="C2792" s="1">
        <v>1.65</v>
      </c>
      <c r="E2792" s="2">
        <v>42649</v>
      </c>
      <c r="F2792" s="1">
        <v>1.27</v>
      </c>
      <c r="H2792" s="2">
        <v>42669</v>
      </c>
      <c r="I2792" s="1">
        <v>1.427</v>
      </c>
      <c r="K2792" s="2">
        <v>42667</v>
      </c>
      <c r="L2792" s="1">
        <v>1.597</v>
      </c>
      <c r="N2792" s="2">
        <v>42675</v>
      </c>
      <c r="O2792" s="1">
        <v>1.53</v>
      </c>
      <c r="Q2792" s="2">
        <v>42678</v>
      </c>
      <c r="R2792" s="1">
        <v>1.5225</v>
      </c>
      <c r="T2792" s="2">
        <v>42684</v>
      </c>
      <c r="U2792" s="1">
        <v>1.4624999999999999</v>
      </c>
      <c r="W2792" s="2">
        <v>42683</v>
      </c>
      <c r="X2792" s="1">
        <v>1.3</v>
      </c>
      <c r="Z2792" s="2">
        <v>42671</v>
      </c>
      <c r="AA2792" s="1">
        <v>1.383</v>
      </c>
      <c r="AC2792" s="2">
        <v>42674</v>
      </c>
      <c r="AD2792" s="1">
        <v>1.373</v>
      </c>
      <c r="AF2792" s="2">
        <v>43112</v>
      </c>
      <c r="AG2792" s="1">
        <v>1.7215199999999999</v>
      </c>
      <c r="AI2792" s="2">
        <v>42632</v>
      </c>
      <c r="AJ2792" s="1">
        <v>1.8780000000000001</v>
      </c>
      <c r="AL2792" s="2">
        <v>42633</v>
      </c>
      <c r="AM2792" s="1">
        <v>1.5175000000000001</v>
      </c>
      <c r="AO2792" s="2">
        <v>42629</v>
      </c>
      <c r="AP2792" s="1">
        <v>1.0029999999999999</v>
      </c>
      <c r="AR2792" s="2">
        <v>42622</v>
      </c>
      <c r="AS2792" s="1">
        <v>0.96250000000000002</v>
      </c>
      <c r="AU2792" s="2">
        <v>42632</v>
      </c>
      <c r="AV2792" s="1">
        <v>0.89100000000000001</v>
      </c>
      <c r="AX2792" s="2">
        <v>42628</v>
      </c>
      <c r="AY2792" s="1">
        <v>0.85650000000000004</v>
      </c>
      <c r="BA2792" s="116">
        <v>42629</v>
      </c>
      <c r="BB2792" s="1">
        <v>0.36599999999999999</v>
      </c>
      <c r="BD2792" s="2">
        <v>42627</v>
      </c>
      <c r="BE2792" s="1">
        <v>-0.23</v>
      </c>
      <c r="BG2792" s="2">
        <v>42788</v>
      </c>
      <c r="BH2792" s="1">
        <v>2.42</v>
      </c>
      <c r="BJ2792" s="2">
        <v>42788</v>
      </c>
      <c r="BK2792" s="1">
        <v>1.92</v>
      </c>
      <c r="BM2792" s="2">
        <v>42632</v>
      </c>
      <c r="BN2792" s="1">
        <v>-0.10349999999999999</v>
      </c>
    </row>
    <row r="2793" spans="2:66">
      <c r="B2793" s="2">
        <v>43182</v>
      </c>
      <c r="C2793" s="1">
        <v>1.65</v>
      </c>
      <c r="E2793" s="2">
        <v>42650</v>
      </c>
      <c r="F2793" s="1">
        <v>1.274</v>
      </c>
      <c r="H2793" s="2">
        <v>42670</v>
      </c>
      <c r="I2793" s="1">
        <v>1.41</v>
      </c>
      <c r="K2793" s="2">
        <v>42668</v>
      </c>
      <c r="L2793" s="1">
        <v>1.6320000000000001</v>
      </c>
      <c r="N2793" s="2">
        <v>42676</v>
      </c>
      <c r="O2793" s="1">
        <v>1.5</v>
      </c>
      <c r="Q2793" s="2">
        <v>42681</v>
      </c>
      <c r="R2793" s="1">
        <v>1.5325</v>
      </c>
      <c r="T2793" s="2">
        <v>42685</v>
      </c>
      <c r="U2793" s="1">
        <v>1.5329999999999999</v>
      </c>
      <c r="W2793" s="2">
        <v>42684</v>
      </c>
      <c r="X2793" s="1">
        <v>1.3925000000000001</v>
      </c>
      <c r="Z2793" s="2">
        <v>42674</v>
      </c>
      <c r="AA2793" s="1">
        <v>1.355</v>
      </c>
      <c r="AC2793" s="2">
        <v>42675</v>
      </c>
      <c r="AD2793" s="1">
        <v>1.3725000000000001</v>
      </c>
      <c r="AF2793" s="2">
        <v>43115</v>
      </c>
      <c r="AG2793" s="1">
        <v>1.73133</v>
      </c>
      <c r="AI2793" s="2">
        <v>42633</v>
      </c>
      <c r="AJ2793" s="1">
        <v>1.8645</v>
      </c>
      <c r="AL2793" s="2">
        <v>42634</v>
      </c>
      <c r="AM2793" s="1">
        <v>1.4865999999999999</v>
      </c>
      <c r="AO2793" s="2">
        <v>42632</v>
      </c>
      <c r="AP2793" s="1">
        <v>1.026</v>
      </c>
      <c r="AR2793" s="2">
        <v>42625</v>
      </c>
      <c r="AS2793" s="1">
        <v>0.94630000000000003</v>
      </c>
      <c r="AU2793" s="2">
        <v>42633</v>
      </c>
      <c r="AV2793" s="1">
        <v>0.84099999999999997</v>
      </c>
      <c r="AX2793" s="2">
        <v>42629</v>
      </c>
      <c r="AY2793" s="1">
        <v>0.83440000000000003</v>
      </c>
      <c r="BA2793" s="116">
        <v>42632</v>
      </c>
      <c r="BB2793" s="1">
        <v>0.36899999999999999</v>
      </c>
      <c r="BD2793" s="2">
        <v>42628</v>
      </c>
      <c r="BE2793" s="1">
        <v>-0.221</v>
      </c>
      <c r="BG2793" s="2">
        <v>42789</v>
      </c>
      <c r="BH2793" s="1">
        <v>2.38</v>
      </c>
      <c r="BJ2793" s="2">
        <v>42789</v>
      </c>
      <c r="BK2793" s="1">
        <v>1.87</v>
      </c>
      <c r="BM2793" s="2">
        <v>42633</v>
      </c>
      <c r="BN2793" s="1">
        <v>-0.12039999999999999</v>
      </c>
    </row>
    <row r="2794" spans="2:66">
      <c r="B2794" s="2">
        <v>43185</v>
      </c>
      <c r="C2794" s="1">
        <v>1.65</v>
      </c>
      <c r="E2794" s="2">
        <v>42653</v>
      </c>
      <c r="F2794" s="1">
        <v>1.2789999999999999</v>
      </c>
      <c r="H2794" s="2">
        <v>42671</v>
      </c>
      <c r="I2794" s="1">
        <v>1.45</v>
      </c>
      <c r="K2794" s="2">
        <v>42669</v>
      </c>
      <c r="L2794" s="1">
        <v>1.645</v>
      </c>
      <c r="N2794" s="2">
        <v>42677</v>
      </c>
      <c r="O2794" s="1">
        <v>1.5</v>
      </c>
      <c r="Q2794" s="2">
        <v>42682</v>
      </c>
      <c r="R2794" s="1">
        <v>1.518</v>
      </c>
      <c r="T2794" s="2">
        <v>42688</v>
      </c>
      <c r="U2794" s="1">
        <v>1.6800000000000002</v>
      </c>
      <c r="W2794" s="2">
        <v>42685</v>
      </c>
      <c r="X2794" s="1">
        <v>1.4450000000000001</v>
      </c>
      <c r="Z2794" s="2">
        <v>42675</v>
      </c>
      <c r="AA2794" s="1">
        <v>1.365</v>
      </c>
      <c r="AC2794" s="2">
        <v>42676</v>
      </c>
      <c r="AD2794" s="1">
        <v>1.3525</v>
      </c>
      <c r="AF2794" s="2">
        <v>43116</v>
      </c>
      <c r="AG2794" s="1">
        <v>1.7340800000000001</v>
      </c>
      <c r="AI2794" s="2">
        <v>42634</v>
      </c>
      <c r="AJ2794" s="1">
        <v>1.8162</v>
      </c>
      <c r="AL2794" s="2">
        <v>42635</v>
      </c>
      <c r="AM2794" s="1">
        <v>1.4419999999999999</v>
      </c>
      <c r="AO2794" s="2">
        <v>42633</v>
      </c>
      <c r="AP2794" s="1">
        <v>1.0249999999999999</v>
      </c>
      <c r="AR2794" s="2">
        <v>42626</v>
      </c>
      <c r="AS2794" s="1">
        <v>0.95</v>
      </c>
      <c r="AU2794" s="2">
        <v>42634</v>
      </c>
      <c r="AV2794" s="1">
        <v>0.86299999999999999</v>
      </c>
      <c r="AX2794" s="2">
        <v>42632</v>
      </c>
      <c r="AY2794" s="1">
        <v>0.84699999999999998</v>
      </c>
      <c r="BA2794" s="116">
        <v>42633</v>
      </c>
      <c r="BB2794" s="1">
        <v>0.34200000000000003</v>
      </c>
      <c r="BD2794" s="2">
        <v>42629</v>
      </c>
      <c r="BE2794" s="1">
        <v>-0.22900000000000001</v>
      </c>
      <c r="BG2794" s="2">
        <v>42790</v>
      </c>
      <c r="BH2794" s="1">
        <v>2.31</v>
      </c>
      <c r="BJ2794" s="2">
        <v>42790</v>
      </c>
      <c r="BK2794" s="1">
        <v>1.8</v>
      </c>
      <c r="BM2794" s="2">
        <v>42634</v>
      </c>
      <c r="BN2794" s="1">
        <v>-0.11</v>
      </c>
    </row>
    <row r="2795" spans="2:66">
      <c r="B2795" s="2">
        <v>43186</v>
      </c>
      <c r="C2795" s="1">
        <v>1.65</v>
      </c>
      <c r="E2795" s="2">
        <v>42654</v>
      </c>
      <c r="F2795" s="1">
        <v>1.284</v>
      </c>
      <c r="H2795" s="2">
        <v>42674</v>
      </c>
      <c r="I2795" s="1">
        <v>1.43</v>
      </c>
      <c r="K2795" s="2">
        <v>42670</v>
      </c>
      <c r="L2795" s="1">
        <v>1.665</v>
      </c>
      <c r="N2795" s="2">
        <v>42678</v>
      </c>
      <c r="O2795" s="1">
        <v>1.5270000000000001</v>
      </c>
      <c r="Q2795" s="2">
        <v>42683</v>
      </c>
      <c r="R2795" s="1">
        <v>1.4675</v>
      </c>
      <c r="T2795" s="2">
        <v>42689</v>
      </c>
      <c r="U2795" s="1">
        <v>1.615</v>
      </c>
      <c r="W2795" s="2">
        <v>42688</v>
      </c>
      <c r="X2795" s="1">
        <v>1.5825</v>
      </c>
      <c r="Z2795" s="2">
        <v>42676</v>
      </c>
      <c r="AA2795" s="1">
        <v>1.3374999999999999</v>
      </c>
      <c r="AC2795" s="2">
        <v>42677</v>
      </c>
      <c r="AD2795" s="1">
        <v>1.3474999999999999</v>
      </c>
      <c r="AF2795" s="2">
        <v>43117</v>
      </c>
      <c r="AG2795" s="1">
        <v>1.7391799999999999</v>
      </c>
      <c r="AI2795" s="2">
        <v>42635</v>
      </c>
      <c r="AJ2795" s="1">
        <v>1.7662</v>
      </c>
      <c r="AL2795" s="2">
        <v>42636</v>
      </c>
      <c r="AM2795" s="1">
        <v>1.446</v>
      </c>
      <c r="AO2795" s="2">
        <v>42634</v>
      </c>
      <c r="AP2795" s="1">
        <v>1.024</v>
      </c>
      <c r="AR2795" s="2">
        <v>42627</v>
      </c>
      <c r="AS2795" s="1">
        <v>0.92749999999999999</v>
      </c>
      <c r="AU2795" s="2">
        <v>42635</v>
      </c>
      <c r="AV2795" s="1">
        <v>0.77800000000000002</v>
      </c>
      <c r="AX2795" s="2">
        <v>42633</v>
      </c>
      <c r="AY2795" s="1">
        <v>0.79820000000000002</v>
      </c>
      <c r="BA2795" s="116">
        <v>42634</v>
      </c>
      <c r="BB2795" s="1">
        <v>0.34499999999999997</v>
      </c>
      <c r="BD2795" s="2">
        <v>42632</v>
      </c>
      <c r="BE2795" s="1">
        <v>-0.22500000000000001</v>
      </c>
      <c r="BG2795" s="2">
        <v>42793</v>
      </c>
      <c r="BH2795" s="1">
        <v>2.36</v>
      </c>
      <c r="BJ2795" s="2">
        <v>42793</v>
      </c>
      <c r="BK2795" s="1">
        <v>1.87</v>
      </c>
      <c r="BM2795" s="2">
        <v>42635</v>
      </c>
      <c r="BN2795" s="1">
        <v>-0.14910000000000001</v>
      </c>
    </row>
    <row r="2796" spans="2:66">
      <c r="B2796" s="2">
        <v>43187</v>
      </c>
      <c r="C2796" s="1">
        <v>1.65</v>
      </c>
      <c r="E2796" s="2">
        <v>42655</v>
      </c>
      <c r="F2796" s="1">
        <v>1.28</v>
      </c>
      <c r="H2796" s="2">
        <v>42675</v>
      </c>
      <c r="I2796" s="1">
        <v>1.45</v>
      </c>
      <c r="K2796" s="2">
        <v>42671</v>
      </c>
      <c r="L2796" s="1">
        <v>1.722</v>
      </c>
      <c r="N2796" s="2">
        <v>42681</v>
      </c>
      <c r="O2796" s="1">
        <v>1.53</v>
      </c>
      <c r="Q2796" s="2">
        <v>42684</v>
      </c>
      <c r="R2796" s="1">
        <v>1.6125</v>
      </c>
      <c r="T2796" s="2">
        <v>42690</v>
      </c>
      <c r="U2796" s="1">
        <v>1.6800000000000002</v>
      </c>
      <c r="W2796" s="2">
        <v>42689</v>
      </c>
      <c r="X2796" s="1">
        <v>1.5274999999999999</v>
      </c>
      <c r="Z2796" s="2">
        <v>42677</v>
      </c>
      <c r="AA2796" s="1">
        <v>1.3275000000000001</v>
      </c>
      <c r="AC2796" s="2">
        <v>42678</v>
      </c>
      <c r="AD2796" s="1">
        <v>1.35</v>
      </c>
      <c r="AF2796" s="2">
        <v>43118</v>
      </c>
      <c r="AG2796" s="1">
        <v>1.7446999999999999</v>
      </c>
      <c r="AI2796" s="2">
        <v>42636</v>
      </c>
      <c r="AJ2796" s="1">
        <v>1.7812000000000001</v>
      </c>
      <c r="AL2796" s="2">
        <v>42639</v>
      </c>
      <c r="AM2796" s="1">
        <v>1.41</v>
      </c>
      <c r="AO2796" s="2">
        <v>42635</v>
      </c>
      <c r="AP2796" s="1">
        <v>1.0125</v>
      </c>
      <c r="AR2796" s="2">
        <v>42628</v>
      </c>
      <c r="AS2796" s="1">
        <v>0.91579999999999995</v>
      </c>
      <c r="AU2796" s="2">
        <v>42636</v>
      </c>
      <c r="AV2796" s="1">
        <v>0.76</v>
      </c>
      <c r="AX2796" s="2">
        <v>42634</v>
      </c>
      <c r="AY2796" s="1">
        <v>0.82099999999999995</v>
      </c>
      <c r="BA2796" s="116">
        <v>42635</v>
      </c>
      <c r="BB2796" s="1">
        <v>0.28299999999999997</v>
      </c>
      <c r="BD2796" s="2">
        <v>42633</v>
      </c>
      <c r="BE2796" s="1">
        <v>-0.22900000000000001</v>
      </c>
      <c r="BG2796" s="2">
        <v>42794</v>
      </c>
      <c r="BH2796" s="1">
        <v>2.36</v>
      </c>
      <c r="BJ2796" s="2">
        <v>42794</v>
      </c>
      <c r="BK2796" s="1">
        <v>1.8900000000000001</v>
      </c>
      <c r="BM2796" s="2">
        <v>42636</v>
      </c>
      <c r="BN2796" s="1">
        <v>-0.14899999999999999</v>
      </c>
    </row>
    <row r="2797" spans="2:66">
      <c r="B2797" s="2">
        <v>43188</v>
      </c>
      <c r="C2797" s="1">
        <v>1.65</v>
      </c>
      <c r="E2797" s="2">
        <v>42656</v>
      </c>
      <c r="F2797" s="1">
        <v>1.28</v>
      </c>
      <c r="H2797" s="2">
        <v>42676</v>
      </c>
      <c r="I2797" s="1">
        <v>1.427</v>
      </c>
      <c r="K2797" s="2">
        <v>42674</v>
      </c>
      <c r="L2797" s="1">
        <v>1.6800000000000002</v>
      </c>
      <c r="N2797" s="2">
        <v>42682</v>
      </c>
      <c r="O2797" s="1">
        <v>1.512</v>
      </c>
      <c r="Q2797" s="2">
        <v>42685</v>
      </c>
      <c r="R2797" s="1">
        <v>1.7</v>
      </c>
      <c r="T2797" s="2">
        <v>42691</v>
      </c>
      <c r="U2797" s="1">
        <v>1.605</v>
      </c>
      <c r="W2797" s="2">
        <v>42690</v>
      </c>
      <c r="X2797" s="1">
        <v>1.5825</v>
      </c>
      <c r="Z2797" s="2">
        <v>42678</v>
      </c>
      <c r="AA2797" s="1">
        <v>1.3275000000000001</v>
      </c>
      <c r="AC2797" s="2">
        <v>42681</v>
      </c>
      <c r="AD2797" s="1">
        <v>1.3474999999999999</v>
      </c>
      <c r="AF2797" s="2">
        <v>43119</v>
      </c>
      <c r="AG2797" s="1">
        <v>1.74447</v>
      </c>
      <c r="AI2797" s="2">
        <v>42639</v>
      </c>
      <c r="AJ2797" s="1">
        <v>1.7515000000000001</v>
      </c>
      <c r="AL2797" s="2">
        <v>42640</v>
      </c>
      <c r="AM2797" s="1">
        <v>1.391</v>
      </c>
      <c r="AO2797" s="2">
        <v>42636</v>
      </c>
      <c r="AP2797" s="1">
        <v>1.0035000000000001</v>
      </c>
      <c r="AR2797" s="2">
        <v>42629</v>
      </c>
      <c r="AS2797" s="1">
        <v>0.93149999999999999</v>
      </c>
      <c r="AU2797" s="2">
        <v>42639</v>
      </c>
      <c r="AV2797" s="1">
        <v>0.73850000000000005</v>
      </c>
      <c r="AX2797" s="2">
        <v>42635</v>
      </c>
      <c r="AY2797" s="1">
        <v>0.73029999999999995</v>
      </c>
      <c r="BA2797" s="116">
        <v>42636</v>
      </c>
      <c r="BB2797" s="1">
        <v>0.28000000000000003</v>
      </c>
      <c r="BD2797" s="2">
        <v>42634</v>
      </c>
      <c r="BE2797" s="1">
        <v>-0.22500000000000001</v>
      </c>
      <c r="BG2797" s="2">
        <v>42795</v>
      </c>
      <c r="BH2797" s="1">
        <v>2.46</v>
      </c>
      <c r="BJ2797" s="2">
        <v>42795</v>
      </c>
      <c r="BK2797" s="1">
        <v>1.99</v>
      </c>
      <c r="BM2797" s="2">
        <v>42639</v>
      </c>
      <c r="BN2797" s="1">
        <v>-0.16200000000000001</v>
      </c>
    </row>
    <row r="2798" spans="2:66">
      <c r="B2798" s="2">
        <v>43189</v>
      </c>
      <c r="C2798" s="1">
        <v>1.65</v>
      </c>
      <c r="E2798" s="2">
        <v>42657</v>
      </c>
      <c r="F2798" s="1">
        <v>1.278</v>
      </c>
      <c r="H2798" s="2">
        <v>42677</v>
      </c>
      <c r="I2798" s="1">
        <v>1.4319999999999999</v>
      </c>
      <c r="K2798" s="2">
        <v>42675</v>
      </c>
      <c r="L2798" s="1">
        <v>1.7309999999999999</v>
      </c>
      <c r="N2798" s="2">
        <v>42683</v>
      </c>
      <c r="O2798" s="1">
        <v>1.468</v>
      </c>
      <c r="Q2798" s="2">
        <v>42688</v>
      </c>
      <c r="R2798" s="1">
        <v>1.8599999999999999</v>
      </c>
      <c r="T2798" s="2">
        <v>42692</v>
      </c>
      <c r="U2798" s="1">
        <v>1.665</v>
      </c>
      <c r="W2798" s="2">
        <v>42691</v>
      </c>
      <c r="X2798" s="1">
        <v>1.52</v>
      </c>
      <c r="Z2798" s="2">
        <v>42681</v>
      </c>
      <c r="AA2798" s="1">
        <v>1.3275000000000001</v>
      </c>
      <c r="AC2798" s="2">
        <v>42682</v>
      </c>
      <c r="AD2798" s="1">
        <v>1.345</v>
      </c>
      <c r="AF2798" s="2">
        <v>43122</v>
      </c>
      <c r="AG2798" s="1">
        <v>1.7412999999999998</v>
      </c>
      <c r="AI2798" s="2">
        <v>42640</v>
      </c>
      <c r="AJ2798" s="1">
        <v>1.7090000000000001</v>
      </c>
      <c r="AL2798" s="2">
        <v>42641</v>
      </c>
      <c r="AM2798" s="1">
        <v>1.4060000000000001</v>
      </c>
      <c r="AO2798" s="2">
        <v>42639</v>
      </c>
      <c r="AP2798" s="1">
        <v>0.98099999999999998</v>
      </c>
      <c r="AR2798" s="2">
        <v>42632</v>
      </c>
      <c r="AS2798" s="1">
        <v>0.95099999999999996</v>
      </c>
      <c r="AU2798" s="2">
        <v>42640</v>
      </c>
      <c r="AV2798" s="1">
        <v>0.74299999999999999</v>
      </c>
      <c r="AX2798" s="2">
        <v>42636</v>
      </c>
      <c r="AY2798" s="1">
        <v>0.72750000000000004</v>
      </c>
      <c r="BA2798" s="116">
        <v>42639</v>
      </c>
      <c r="BB2798" s="1">
        <v>0.26029999999999998</v>
      </c>
      <c r="BD2798" s="2">
        <v>42635</v>
      </c>
      <c r="BE2798" s="1">
        <v>-0.23200000000000001</v>
      </c>
      <c r="BG2798" s="2">
        <v>42796</v>
      </c>
      <c r="BH2798" s="1">
        <v>2.4900000000000002</v>
      </c>
      <c r="BJ2798" s="2">
        <v>42796</v>
      </c>
      <c r="BK2798" s="1">
        <v>2.0299999999999998</v>
      </c>
      <c r="BM2798" s="2">
        <v>42640</v>
      </c>
      <c r="BN2798" s="1">
        <v>-0.161</v>
      </c>
    </row>
    <row r="2799" spans="2:66">
      <c r="B2799" s="2">
        <v>43192</v>
      </c>
      <c r="C2799" s="1">
        <v>1.65</v>
      </c>
      <c r="E2799" s="2">
        <v>42660</v>
      </c>
      <c r="F2799" s="1">
        <v>1.284</v>
      </c>
      <c r="H2799" s="2">
        <v>42678</v>
      </c>
      <c r="I2799" s="1">
        <v>1.4379999999999999</v>
      </c>
      <c r="K2799" s="2">
        <v>42676</v>
      </c>
      <c r="L2799" s="1">
        <v>1.69</v>
      </c>
      <c r="N2799" s="2">
        <v>42684</v>
      </c>
      <c r="O2799" s="1">
        <v>1.6</v>
      </c>
      <c r="Q2799" s="2">
        <v>42689</v>
      </c>
      <c r="R2799" s="1">
        <v>1.7850000000000001</v>
      </c>
      <c r="T2799" s="2">
        <v>42695</v>
      </c>
      <c r="U2799" s="1">
        <v>1.6575</v>
      </c>
      <c r="W2799" s="2">
        <v>42692</v>
      </c>
      <c r="X2799" s="1">
        <v>1.5575000000000001</v>
      </c>
      <c r="Z2799" s="2">
        <v>42682</v>
      </c>
      <c r="AA2799" s="1">
        <v>1.3275000000000001</v>
      </c>
      <c r="AC2799" s="2">
        <v>42683</v>
      </c>
      <c r="AD2799" s="1">
        <v>1.325</v>
      </c>
      <c r="AF2799" s="2">
        <v>43123</v>
      </c>
      <c r="AG2799" s="1">
        <v>1.7452000000000001</v>
      </c>
      <c r="AI2799" s="2">
        <v>42641</v>
      </c>
      <c r="AJ2799" s="1">
        <v>1.72</v>
      </c>
      <c r="AL2799" s="2">
        <v>42642</v>
      </c>
      <c r="AM2799" s="1">
        <v>1.4020000000000001</v>
      </c>
      <c r="AO2799" s="2">
        <v>42640</v>
      </c>
      <c r="AP2799" s="1">
        <v>0.98650000000000004</v>
      </c>
      <c r="AR2799" s="2">
        <v>42633</v>
      </c>
      <c r="AS2799" s="1">
        <v>0.95199999999999996</v>
      </c>
      <c r="AU2799" s="2">
        <v>42641</v>
      </c>
      <c r="AV2799" s="1">
        <v>0.73399999999999999</v>
      </c>
      <c r="AX2799" s="2">
        <v>42639</v>
      </c>
      <c r="AY2799" s="1">
        <v>0.70250000000000001</v>
      </c>
      <c r="BA2799" s="116">
        <v>42640</v>
      </c>
      <c r="BB2799" s="1">
        <v>0.25700000000000001</v>
      </c>
      <c r="BD2799" s="2">
        <v>42636</v>
      </c>
      <c r="BE2799" s="1">
        <v>-0.23300000000000001</v>
      </c>
      <c r="BG2799" s="2">
        <v>42797</v>
      </c>
      <c r="BH2799" s="1">
        <v>2.4900000000000002</v>
      </c>
      <c r="BJ2799" s="2">
        <v>42797</v>
      </c>
      <c r="BK2799" s="1">
        <v>2.02</v>
      </c>
      <c r="BM2799" s="2">
        <v>42641</v>
      </c>
      <c r="BN2799" s="1">
        <v>-0.16</v>
      </c>
    </row>
    <row r="2800" spans="2:66">
      <c r="B2800" s="2">
        <v>43193</v>
      </c>
      <c r="C2800" s="1">
        <v>1.65</v>
      </c>
      <c r="E2800" s="2">
        <v>42661</v>
      </c>
      <c r="F2800" s="1">
        <v>1.286</v>
      </c>
      <c r="H2800" s="2">
        <v>42681</v>
      </c>
      <c r="I2800" s="1">
        <v>1.43</v>
      </c>
      <c r="K2800" s="2">
        <v>42677</v>
      </c>
      <c r="L2800" s="1">
        <v>1.677</v>
      </c>
      <c r="N2800" s="2">
        <v>42685</v>
      </c>
      <c r="O2800" s="1">
        <v>1.6800000000000002</v>
      </c>
      <c r="Q2800" s="2">
        <v>42690</v>
      </c>
      <c r="R2800" s="1">
        <v>1.855</v>
      </c>
      <c r="T2800" s="2">
        <v>42696</v>
      </c>
      <c r="U2800" s="1">
        <v>1.67</v>
      </c>
      <c r="W2800" s="2">
        <v>42695</v>
      </c>
      <c r="X2800" s="1">
        <v>1.55</v>
      </c>
      <c r="Z2800" s="2">
        <v>42683</v>
      </c>
      <c r="AA2800" s="1">
        <v>1.3</v>
      </c>
      <c r="AC2800" s="2">
        <v>42684</v>
      </c>
      <c r="AD2800" s="1">
        <v>1.3625</v>
      </c>
      <c r="AF2800" s="2">
        <v>43124</v>
      </c>
      <c r="AG2800" s="1">
        <v>1.7524600000000001</v>
      </c>
      <c r="AI2800" s="2">
        <v>42642</v>
      </c>
      <c r="AJ2800" s="1">
        <v>1.7164999999999999</v>
      </c>
      <c r="AL2800" s="2">
        <v>42643</v>
      </c>
      <c r="AM2800" s="1">
        <v>1.4390000000000001</v>
      </c>
      <c r="AO2800" s="2">
        <v>42641</v>
      </c>
      <c r="AP2800" s="1">
        <v>0.98399999999999999</v>
      </c>
      <c r="AR2800" s="2">
        <v>42634</v>
      </c>
      <c r="AS2800" s="1">
        <v>0.95099999999999996</v>
      </c>
      <c r="AU2800" s="2">
        <v>42642</v>
      </c>
      <c r="AV2800" s="1">
        <v>0.749</v>
      </c>
      <c r="AX2800" s="2">
        <v>42640</v>
      </c>
      <c r="AY2800" s="1">
        <v>0.70299999999999996</v>
      </c>
      <c r="BA2800" s="116">
        <v>42641</v>
      </c>
      <c r="BB2800" s="1">
        <v>0.26200000000000001</v>
      </c>
      <c r="BD2800" s="2">
        <v>42639</v>
      </c>
      <c r="BE2800" s="1">
        <v>-0.23699999999999999</v>
      </c>
      <c r="BG2800" s="2">
        <v>42800</v>
      </c>
      <c r="BH2800" s="1">
        <v>2.4900000000000002</v>
      </c>
      <c r="BJ2800" s="2">
        <v>42800</v>
      </c>
      <c r="BK2800" s="1">
        <v>2.02</v>
      </c>
      <c r="BM2800" s="2">
        <v>42642</v>
      </c>
      <c r="BN2800" s="1">
        <v>-0.16500000000000001</v>
      </c>
    </row>
    <row r="2801" spans="2:66">
      <c r="B2801" s="2">
        <v>43194</v>
      </c>
      <c r="C2801" s="1">
        <v>1.65</v>
      </c>
      <c r="E2801" s="2">
        <v>42662</v>
      </c>
      <c r="F2801" s="1">
        <v>1.29</v>
      </c>
      <c r="H2801" s="2">
        <v>42682</v>
      </c>
      <c r="I2801" s="1">
        <v>1.4219999999999999</v>
      </c>
      <c r="K2801" s="2">
        <v>42678</v>
      </c>
      <c r="L2801" s="1">
        <v>1.71</v>
      </c>
      <c r="N2801" s="2">
        <v>42688</v>
      </c>
      <c r="O2801" s="1">
        <v>1.845</v>
      </c>
      <c r="Q2801" s="2">
        <v>42691</v>
      </c>
      <c r="R2801" s="1">
        <v>1.78</v>
      </c>
      <c r="T2801" s="2">
        <v>42697</v>
      </c>
      <c r="U2801" s="1">
        <v>1.655</v>
      </c>
      <c r="W2801" s="2">
        <v>42696</v>
      </c>
      <c r="X2801" s="1">
        <v>1.5550000000000002</v>
      </c>
      <c r="Z2801" s="2">
        <v>42684</v>
      </c>
      <c r="AA2801" s="1">
        <v>1.365</v>
      </c>
      <c r="AC2801" s="2">
        <v>42685</v>
      </c>
      <c r="AD2801" s="1">
        <v>1.3925000000000001</v>
      </c>
      <c r="AF2801" s="2">
        <v>43125</v>
      </c>
      <c r="AG2801" s="1">
        <v>1.76031</v>
      </c>
      <c r="AI2801" s="2">
        <v>42643</v>
      </c>
      <c r="AJ2801" s="1">
        <v>1.76</v>
      </c>
      <c r="AL2801" s="2">
        <v>42646</v>
      </c>
      <c r="AM2801" s="1">
        <v>1.4605000000000001</v>
      </c>
      <c r="AO2801" s="2">
        <v>42642</v>
      </c>
      <c r="AP2801" s="1">
        <v>0.97850000000000004</v>
      </c>
      <c r="AR2801" s="2">
        <v>42635</v>
      </c>
      <c r="AS2801" s="1">
        <v>0.94350000000000001</v>
      </c>
      <c r="AU2801" s="2">
        <v>42643</v>
      </c>
      <c r="AV2801" s="1">
        <v>0.76600000000000001</v>
      </c>
      <c r="AX2801" s="2">
        <v>42641</v>
      </c>
      <c r="AY2801" s="1">
        <v>0.69750000000000001</v>
      </c>
      <c r="BA2801" s="116">
        <v>42642</v>
      </c>
      <c r="BB2801" s="1">
        <v>0.26</v>
      </c>
      <c r="BD2801" s="2">
        <v>42640</v>
      </c>
      <c r="BE2801" s="1">
        <v>-0.23300000000000001</v>
      </c>
      <c r="BG2801" s="2">
        <v>42801</v>
      </c>
      <c r="BH2801" s="1">
        <v>2.52</v>
      </c>
      <c r="BJ2801" s="2">
        <v>42801</v>
      </c>
      <c r="BK2801" s="1">
        <v>2.0499999999999998</v>
      </c>
      <c r="BM2801" s="2">
        <v>42643</v>
      </c>
      <c r="BN2801" s="1">
        <v>-0.14000000000000001</v>
      </c>
    </row>
    <row r="2802" spans="2:66">
      <c r="B2802" s="2">
        <v>43195</v>
      </c>
      <c r="C2802" s="1">
        <v>1.65</v>
      </c>
      <c r="E2802" s="2">
        <v>42663</v>
      </c>
      <c r="F2802" s="1">
        <v>1.2929999999999999</v>
      </c>
      <c r="H2802" s="2">
        <v>42683</v>
      </c>
      <c r="I2802" s="1">
        <v>1.385</v>
      </c>
      <c r="K2802" s="2">
        <v>42681</v>
      </c>
      <c r="L2802" s="1">
        <v>1.7189999999999999</v>
      </c>
      <c r="N2802" s="2">
        <v>42689</v>
      </c>
      <c r="O2802" s="1">
        <v>1.8</v>
      </c>
      <c r="Q2802" s="2">
        <v>42692</v>
      </c>
      <c r="R2802" s="1">
        <v>1.845</v>
      </c>
      <c r="T2802" s="2">
        <v>42698</v>
      </c>
      <c r="U2802" s="1">
        <v>1.71</v>
      </c>
      <c r="W2802" s="2">
        <v>42697</v>
      </c>
      <c r="X2802" s="1">
        <v>1.5653000000000001</v>
      </c>
      <c r="Z2802" s="2">
        <v>42685</v>
      </c>
      <c r="AA2802" s="1">
        <v>1.405</v>
      </c>
      <c r="AC2802" s="2">
        <v>42688</v>
      </c>
      <c r="AD2802" s="1">
        <v>1.43</v>
      </c>
      <c r="AF2802" s="2">
        <v>43126</v>
      </c>
      <c r="AG2802" s="1">
        <v>1.7669000000000001</v>
      </c>
      <c r="AI2802" s="2">
        <v>42646</v>
      </c>
      <c r="AJ2802" s="1">
        <v>1.7873000000000001</v>
      </c>
      <c r="AL2802" s="2">
        <v>42647</v>
      </c>
      <c r="AM2802" s="1">
        <v>1.52</v>
      </c>
      <c r="AO2802" s="2">
        <v>42643</v>
      </c>
      <c r="AP2802" s="1">
        <v>1.0009999999999999</v>
      </c>
      <c r="AR2802" s="2">
        <v>42636</v>
      </c>
      <c r="AS2802" s="1">
        <v>0.9355</v>
      </c>
      <c r="AU2802" s="2">
        <v>42646</v>
      </c>
      <c r="AV2802" s="1">
        <v>0.78600000000000003</v>
      </c>
      <c r="AX2802" s="2">
        <v>42642</v>
      </c>
      <c r="AY2802" s="1">
        <v>0.71299999999999997</v>
      </c>
      <c r="BA2802" s="116">
        <v>42643</v>
      </c>
      <c r="BB2802" s="1">
        <v>0.27200000000000002</v>
      </c>
      <c r="BD2802" s="2">
        <v>42641</v>
      </c>
      <c r="BE2802" s="1">
        <v>-0.23400000000000001</v>
      </c>
      <c r="BG2802" s="2">
        <v>42802</v>
      </c>
      <c r="BH2802" s="1">
        <v>2.57</v>
      </c>
      <c r="BJ2802" s="2">
        <v>42802</v>
      </c>
      <c r="BK2802" s="1">
        <v>2.08</v>
      </c>
      <c r="BM2802" s="2">
        <v>42646</v>
      </c>
      <c r="BN2802" s="1">
        <v>-0.13500000000000001</v>
      </c>
    </row>
    <row r="2803" spans="2:66">
      <c r="B2803" s="2">
        <v>43196</v>
      </c>
      <c r="C2803" s="1">
        <v>1.65</v>
      </c>
      <c r="E2803" s="2">
        <v>42664</v>
      </c>
      <c r="F2803" s="1">
        <v>1.306</v>
      </c>
      <c r="H2803" s="2">
        <v>42684</v>
      </c>
      <c r="I2803" s="1">
        <v>1.47</v>
      </c>
      <c r="K2803" s="2">
        <v>42682</v>
      </c>
      <c r="L2803" s="1">
        <v>1.7050000000000001</v>
      </c>
      <c r="N2803" s="2">
        <v>42690</v>
      </c>
      <c r="O2803" s="1">
        <v>1.8959999999999999</v>
      </c>
      <c r="Q2803" s="2">
        <v>42695</v>
      </c>
      <c r="R2803" s="1">
        <v>1.8425</v>
      </c>
      <c r="T2803" s="2">
        <v>42699</v>
      </c>
      <c r="U2803" s="1">
        <v>1.7</v>
      </c>
      <c r="W2803" s="2">
        <v>42698</v>
      </c>
      <c r="X2803" s="1">
        <v>1.645</v>
      </c>
      <c r="Z2803" s="2">
        <v>42688</v>
      </c>
      <c r="AA2803" s="1">
        <v>1.5125</v>
      </c>
      <c r="AC2803" s="2">
        <v>42689</v>
      </c>
      <c r="AD2803" s="1">
        <v>1.4175</v>
      </c>
      <c r="AF2803" s="2">
        <v>43129</v>
      </c>
      <c r="AG2803" s="1">
        <v>1.7722500000000001</v>
      </c>
      <c r="AI2803" s="2">
        <v>42647</v>
      </c>
      <c r="AJ2803" s="1">
        <v>1.8525</v>
      </c>
      <c r="AL2803" s="2">
        <v>42648</v>
      </c>
      <c r="AM2803" s="1">
        <v>1.5350000000000001</v>
      </c>
      <c r="AO2803" s="2">
        <v>42646</v>
      </c>
      <c r="AP2803" s="1">
        <v>1.0135000000000001</v>
      </c>
      <c r="AR2803" s="2">
        <v>42639</v>
      </c>
      <c r="AS2803" s="1">
        <v>0.92149999999999999</v>
      </c>
      <c r="AU2803" s="2">
        <v>42647</v>
      </c>
      <c r="AV2803" s="1">
        <v>0.83</v>
      </c>
      <c r="AX2803" s="2">
        <v>42643</v>
      </c>
      <c r="AY2803" s="1">
        <v>0.72199999999999998</v>
      </c>
      <c r="BA2803" s="116">
        <v>42646</v>
      </c>
      <c r="BB2803" s="1">
        <v>0.29399999999999998</v>
      </c>
      <c r="BD2803" s="2">
        <v>42642</v>
      </c>
      <c r="BE2803" s="1">
        <v>-0.23400000000000001</v>
      </c>
      <c r="BG2803" s="2">
        <v>42803</v>
      </c>
      <c r="BH2803" s="1">
        <v>2.6</v>
      </c>
      <c r="BJ2803" s="2">
        <v>42803</v>
      </c>
      <c r="BK2803" s="1">
        <v>2.13</v>
      </c>
      <c r="BM2803" s="2">
        <v>42647</v>
      </c>
      <c r="BN2803" s="1">
        <v>-0.123</v>
      </c>
    </row>
    <row r="2804" spans="2:66">
      <c r="B2804" s="2">
        <v>43199</v>
      </c>
      <c r="C2804" s="1">
        <v>1.65</v>
      </c>
      <c r="E2804" s="2">
        <v>42667</v>
      </c>
      <c r="F2804" s="1">
        <v>1.3089999999999999</v>
      </c>
      <c r="H2804" s="2">
        <v>42685</v>
      </c>
      <c r="I2804" s="1">
        <v>1.52</v>
      </c>
      <c r="K2804" s="2">
        <v>42683</v>
      </c>
      <c r="L2804" s="1">
        <v>1.65</v>
      </c>
      <c r="N2804" s="2">
        <v>42691</v>
      </c>
      <c r="O2804" s="1">
        <v>1.8149999999999999</v>
      </c>
      <c r="Q2804" s="2">
        <v>42696</v>
      </c>
      <c r="R2804" s="1">
        <v>1.8599999999999999</v>
      </c>
      <c r="T2804" s="2">
        <v>42702</v>
      </c>
      <c r="U2804" s="1">
        <v>1.6425000000000001</v>
      </c>
      <c r="W2804" s="2">
        <v>42699</v>
      </c>
      <c r="X2804" s="1">
        <v>1.6475</v>
      </c>
      <c r="Z2804" s="2">
        <v>42689</v>
      </c>
      <c r="AA2804" s="1">
        <v>1.4724999999999999</v>
      </c>
      <c r="AC2804" s="2">
        <v>42690</v>
      </c>
      <c r="AD2804" s="1">
        <v>1.4375</v>
      </c>
      <c r="AF2804" s="2">
        <v>43130</v>
      </c>
      <c r="AG2804" s="1">
        <v>1.7734000000000001</v>
      </c>
      <c r="AI2804" s="2">
        <v>42648</v>
      </c>
      <c r="AJ2804" s="1">
        <v>1.8694999999999999</v>
      </c>
      <c r="AL2804" s="2">
        <v>42649</v>
      </c>
      <c r="AM2804" s="1">
        <v>1.5655000000000001</v>
      </c>
      <c r="AO2804" s="2">
        <v>42647</v>
      </c>
      <c r="AP2804" s="1">
        <v>1.0369999999999999</v>
      </c>
      <c r="AR2804" s="2">
        <v>42640</v>
      </c>
      <c r="AS2804" s="1">
        <v>0.92700000000000005</v>
      </c>
      <c r="AU2804" s="2">
        <v>42648</v>
      </c>
      <c r="AV2804" s="1">
        <v>0.874</v>
      </c>
      <c r="AX2804" s="2">
        <v>42646</v>
      </c>
      <c r="AY2804" s="1">
        <v>0.74550000000000005</v>
      </c>
      <c r="BA2804" s="116">
        <v>42647</v>
      </c>
      <c r="BB2804" s="1">
        <v>0.32600000000000001</v>
      </c>
      <c r="BD2804" s="2">
        <v>42643</v>
      </c>
      <c r="BE2804" s="1">
        <v>-0.222</v>
      </c>
      <c r="BG2804" s="2">
        <v>42804</v>
      </c>
      <c r="BH2804" s="1">
        <v>2.58</v>
      </c>
      <c r="BJ2804" s="2">
        <v>42804</v>
      </c>
      <c r="BK2804" s="1">
        <v>2.11</v>
      </c>
      <c r="BM2804" s="2">
        <v>42648</v>
      </c>
      <c r="BN2804" s="1">
        <v>-0.105</v>
      </c>
    </row>
    <row r="2805" spans="2:66">
      <c r="B2805" s="2">
        <v>43200</v>
      </c>
      <c r="C2805" s="1">
        <v>1.65</v>
      </c>
      <c r="E2805" s="2">
        <v>42668</v>
      </c>
      <c r="F2805" s="1">
        <v>1.3169999999999999</v>
      </c>
      <c r="H2805" s="2">
        <v>42688</v>
      </c>
      <c r="I2805" s="1">
        <v>1.6600000000000001</v>
      </c>
      <c r="K2805" s="2">
        <v>42684</v>
      </c>
      <c r="L2805" s="1">
        <v>1.835</v>
      </c>
      <c r="N2805" s="2">
        <v>42692</v>
      </c>
      <c r="O2805" s="1">
        <v>1.881</v>
      </c>
      <c r="Q2805" s="2">
        <v>42697</v>
      </c>
      <c r="R2805" s="1">
        <v>1.8275000000000001</v>
      </c>
      <c r="T2805" s="2">
        <v>42703</v>
      </c>
      <c r="U2805" s="1">
        <v>1.6400000000000001</v>
      </c>
      <c r="W2805" s="2">
        <v>42702</v>
      </c>
      <c r="X2805" s="1">
        <v>1.58</v>
      </c>
      <c r="Z2805" s="2">
        <v>42690</v>
      </c>
      <c r="AA2805" s="1">
        <v>1.52</v>
      </c>
      <c r="AC2805" s="2">
        <v>42691</v>
      </c>
      <c r="AD2805" s="1">
        <v>1.4175</v>
      </c>
      <c r="AF2805" s="2">
        <v>43131</v>
      </c>
      <c r="AG2805" s="1">
        <v>1.7777699999999999</v>
      </c>
      <c r="AI2805" s="2">
        <v>42649</v>
      </c>
      <c r="AJ2805" s="1">
        <v>1.8915</v>
      </c>
      <c r="AL2805" s="2">
        <v>42650</v>
      </c>
      <c r="AM2805" s="1">
        <v>1.5388999999999999</v>
      </c>
      <c r="AO2805" s="2">
        <v>42648</v>
      </c>
      <c r="AP2805" s="1">
        <v>1.0535000000000001</v>
      </c>
      <c r="AR2805" s="2">
        <v>42641</v>
      </c>
      <c r="AS2805" s="1">
        <v>0.92100000000000004</v>
      </c>
      <c r="AU2805" s="2">
        <v>42649</v>
      </c>
      <c r="AV2805" s="1">
        <v>0.88449999999999995</v>
      </c>
      <c r="AX2805" s="2">
        <v>42647</v>
      </c>
      <c r="AY2805" s="1">
        <v>0.77</v>
      </c>
      <c r="BA2805" s="116">
        <v>42648</v>
      </c>
      <c r="BB2805" s="1">
        <v>0.36399999999999999</v>
      </c>
      <c r="BD2805" s="2">
        <v>42646</v>
      </c>
      <c r="BE2805" s="1">
        <v>-0.216</v>
      </c>
      <c r="BG2805" s="2">
        <v>42807</v>
      </c>
      <c r="BH2805" s="1">
        <v>2.62</v>
      </c>
      <c r="BJ2805" s="2">
        <v>42807</v>
      </c>
      <c r="BK2805" s="1">
        <v>2.14</v>
      </c>
      <c r="BM2805" s="2">
        <v>42649</v>
      </c>
      <c r="BN2805" s="1">
        <v>-9.7000000000000003E-2</v>
      </c>
    </row>
    <row r="2806" spans="2:66">
      <c r="B2806" s="2">
        <v>43201</v>
      </c>
      <c r="C2806" s="1">
        <v>1.65</v>
      </c>
      <c r="E2806" s="2">
        <v>42669</v>
      </c>
      <c r="F2806" s="1">
        <v>1.32</v>
      </c>
      <c r="H2806" s="2">
        <v>42689</v>
      </c>
      <c r="I2806" s="1">
        <v>1.6400000000000001</v>
      </c>
      <c r="K2806" s="2">
        <v>42685</v>
      </c>
      <c r="L2806" s="1">
        <v>1.95</v>
      </c>
      <c r="N2806" s="2">
        <v>42695</v>
      </c>
      <c r="O2806" s="1">
        <v>1.88</v>
      </c>
      <c r="Q2806" s="2">
        <v>42698</v>
      </c>
      <c r="R2806" s="1">
        <v>1.8574999999999999</v>
      </c>
      <c r="T2806" s="2">
        <v>42704</v>
      </c>
      <c r="U2806" s="1">
        <v>1.6475</v>
      </c>
      <c r="W2806" s="2">
        <v>42703</v>
      </c>
      <c r="X2806" s="1">
        <v>1.58</v>
      </c>
      <c r="Z2806" s="2">
        <v>42691</v>
      </c>
      <c r="AA2806" s="1">
        <v>1.47</v>
      </c>
      <c r="AC2806" s="2">
        <v>42692</v>
      </c>
      <c r="AD2806" s="1">
        <v>1.4450000000000001</v>
      </c>
      <c r="AF2806" s="2">
        <v>43132</v>
      </c>
      <c r="AG2806" s="1">
        <v>1.78698</v>
      </c>
      <c r="AI2806" s="2">
        <v>42650</v>
      </c>
      <c r="AJ2806" s="1">
        <v>1.8725000000000001</v>
      </c>
      <c r="AL2806" s="2">
        <v>42653</v>
      </c>
      <c r="AM2806" s="1">
        <v>1.5434999999999999</v>
      </c>
      <c r="AO2806" s="2">
        <v>42649</v>
      </c>
      <c r="AP2806" s="1">
        <v>1.073</v>
      </c>
      <c r="AR2806" s="2">
        <v>42642</v>
      </c>
      <c r="AS2806" s="1">
        <v>0.92</v>
      </c>
      <c r="AU2806" s="2">
        <v>42650</v>
      </c>
      <c r="AV2806" s="1">
        <v>0.91900000000000004</v>
      </c>
      <c r="AX2806" s="2">
        <v>42648</v>
      </c>
      <c r="AY2806" s="1">
        <v>0.83399999999999996</v>
      </c>
      <c r="BA2806" s="116">
        <v>42649</v>
      </c>
      <c r="BB2806" s="1">
        <v>0.36930000000000002</v>
      </c>
      <c r="BD2806" s="2">
        <v>42647</v>
      </c>
      <c r="BE2806" s="1">
        <v>-0.20899999999999999</v>
      </c>
      <c r="BG2806" s="2">
        <v>42808</v>
      </c>
      <c r="BH2806" s="1">
        <v>2.6</v>
      </c>
      <c r="BJ2806" s="2">
        <v>42808</v>
      </c>
      <c r="BK2806" s="1">
        <v>2.13</v>
      </c>
      <c r="BM2806" s="2">
        <v>42650</v>
      </c>
      <c r="BN2806" s="1">
        <v>-8.3000000000000004E-2</v>
      </c>
    </row>
    <row r="2807" spans="2:66">
      <c r="B2807" s="2">
        <v>43202</v>
      </c>
      <c r="C2807" s="1">
        <v>1.65</v>
      </c>
      <c r="E2807" s="2">
        <v>42670</v>
      </c>
      <c r="F2807" s="1">
        <v>1.32</v>
      </c>
      <c r="H2807" s="2">
        <v>42690</v>
      </c>
      <c r="I2807" s="1">
        <v>1.7450000000000001</v>
      </c>
      <c r="K2807" s="2">
        <v>42688</v>
      </c>
      <c r="L2807" s="1">
        <v>2.1150000000000002</v>
      </c>
      <c r="N2807" s="2">
        <v>42696</v>
      </c>
      <c r="O2807" s="1">
        <v>1.8980000000000001</v>
      </c>
      <c r="Q2807" s="2">
        <v>42699</v>
      </c>
      <c r="R2807" s="1">
        <v>1.835</v>
      </c>
      <c r="T2807" s="2">
        <v>42705</v>
      </c>
      <c r="U2807" s="1">
        <v>1.6724999999999999</v>
      </c>
      <c r="W2807" s="2">
        <v>42704</v>
      </c>
      <c r="X2807" s="1">
        <v>1.5725</v>
      </c>
      <c r="Z2807" s="2">
        <v>42692</v>
      </c>
      <c r="AA2807" s="1">
        <v>1.5049999999999999</v>
      </c>
      <c r="AC2807" s="2">
        <v>42695</v>
      </c>
      <c r="AD2807" s="1">
        <v>1.4424999999999999</v>
      </c>
      <c r="AF2807" s="2">
        <v>43133</v>
      </c>
      <c r="AG2807" s="1">
        <v>1.7890200000000001</v>
      </c>
      <c r="AI2807" s="2">
        <v>42653</v>
      </c>
      <c r="AJ2807" s="1">
        <v>1.8754999999999999</v>
      </c>
      <c r="AL2807" s="2">
        <v>42654</v>
      </c>
      <c r="AM2807" s="1">
        <v>1.587</v>
      </c>
      <c r="AO2807" s="2">
        <v>42650</v>
      </c>
      <c r="AP2807" s="1">
        <v>1.0549999999999999</v>
      </c>
      <c r="AR2807" s="2">
        <v>42643</v>
      </c>
      <c r="AS2807" s="1">
        <v>0.93300000000000005</v>
      </c>
      <c r="AU2807" s="2">
        <v>42653</v>
      </c>
      <c r="AV2807" s="1">
        <v>0.97399999999999998</v>
      </c>
      <c r="AX2807" s="2">
        <v>42649</v>
      </c>
      <c r="AY2807" s="1">
        <v>0.84299999999999997</v>
      </c>
      <c r="BA2807" s="116">
        <v>42650</v>
      </c>
      <c r="BB2807" s="1">
        <v>0.38700000000000001</v>
      </c>
      <c r="BD2807" s="2">
        <v>42648</v>
      </c>
      <c r="BE2807" s="1">
        <v>-0.215</v>
      </c>
      <c r="BG2807" s="2">
        <v>42809</v>
      </c>
      <c r="BH2807" s="1">
        <v>2.5099999999999998</v>
      </c>
      <c r="BJ2807" s="2">
        <v>42809</v>
      </c>
      <c r="BK2807" s="1">
        <v>2.02</v>
      </c>
      <c r="BM2807" s="2">
        <v>42653</v>
      </c>
      <c r="BN2807" s="1">
        <v>-6.25E-2</v>
      </c>
    </row>
    <row r="2808" spans="2:66">
      <c r="B2808" s="2">
        <v>43203</v>
      </c>
      <c r="C2808" s="1">
        <v>1.65</v>
      </c>
      <c r="E2808" s="2">
        <v>42671</v>
      </c>
      <c r="F2808" s="1">
        <v>1.3240000000000001</v>
      </c>
      <c r="H2808" s="2">
        <v>42691</v>
      </c>
      <c r="I2808" s="1">
        <v>1.6800000000000002</v>
      </c>
      <c r="K2808" s="2">
        <v>42689</v>
      </c>
      <c r="L2808" s="1">
        <v>2.0550000000000002</v>
      </c>
      <c r="N2808" s="2">
        <v>42697</v>
      </c>
      <c r="O2808" s="1">
        <v>1.8900000000000001</v>
      </c>
      <c r="Q2808" s="2">
        <v>42702</v>
      </c>
      <c r="R2808" s="1">
        <v>1.7725</v>
      </c>
      <c r="T2808" s="2">
        <v>42706</v>
      </c>
      <c r="U2808" s="1">
        <v>1.718</v>
      </c>
      <c r="W2808" s="2">
        <v>42705</v>
      </c>
      <c r="X2808" s="1">
        <v>1.5874999999999999</v>
      </c>
      <c r="Z2808" s="2">
        <v>42695</v>
      </c>
      <c r="AA2808" s="1">
        <v>1.4950000000000001</v>
      </c>
      <c r="AC2808" s="2">
        <v>42696</v>
      </c>
      <c r="AD2808" s="1">
        <v>1.45</v>
      </c>
      <c r="AF2808" s="2">
        <v>43136</v>
      </c>
      <c r="AG2808" s="1">
        <v>1.79345</v>
      </c>
      <c r="AI2808" s="2">
        <v>42654</v>
      </c>
      <c r="AJ2808" s="1">
        <v>1.927</v>
      </c>
      <c r="AL2808" s="2">
        <v>42655</v>
      </c>
      <c r="AM2808" s="1">
        <v>1.5874999999999999</v>
      </c>
      <c r="AO2808" s="2">
        <v>42653</v>
      </c>
      <c r="AP2808" s="1">
        <v>1.0894999999999999</v>
      </c>
      <c r="AR2808" s="2">
        <v>42646</v>
      </c>
      <c r="AS2808" s="1">
        <v>0.94399999999999995</v>
      </c>
      <c r="AU2808" s="2">
        <v>42654</v>
      </c>
      <c r="AV2808" s="1">
        <v>0.94499999999999995</v>
      </c>
      <c r="AX2808" s="2">
        <v>42650</v>
      </c>
      <c r="AY2808" s="1">
        <v>0.871</v>
      </c>
      <c r="BA2808" s="116">
        <v>42653</v>
      </c>
      <c r="BB2808" s="1">
        <v>0.4335</v>
      </c>
      <c r="BD2808" s="2">
        <v>42649</v>
      </c>
      <c r="BE2808" s="1">
        <v>-0.21</v>
      </c>
      <c r="BG2808" s="2">
        <v>42810</v>
      </c>
      <c r="BH2808" s="1">
        <v>2.5300000000000002</v>
      </c>
      <c r="BJ2808" s="2">
        <v>42810</v>
      </c>
      <c r="BK2808" s="1">
        <v>2.0499999999999998</v>
      </c>
      <c r="BM2808" s="2">
        <v>42654</v>
      </c>
      <c r="BN2808" s="1">
        <v>-6.8000000000000005E-2</v>
      </c>
    </row>
    <row r="2809" spans="2:66">
      <c r="B2809" s="2">
        <v>43206</v>
      </c>
      <c r="C2809" s="1">
        <v>1.65</v>
      </c>
      <c r="E2809" s="2">
        <v>42674</v>
      </c>
      <c r="F2809" s="1">
        <v>1.32</v>
      </c>
      <c r="H2809" s="2">
        <v>42692</v>
      </c>
      <c r="I2809" s="1">
        <v>1.742</v>
      </c>
      <c r="K2809" s="2">
        <v>42690</v>
      </c>
      <c r="L2809" s="1">
        <v>2.145</v>
      </c>
      <c r="N2809" s="2">
        <v>42698</v>
      </c>
      <c r="O2809" s="1">
        <v>1.9649999999999999</v>
      </c>
      <c r="Q2809" s="2">
        <v>42703</v>
      </c>
      <c r="R2809" s="1">
        <v>1.77</v>
      </c>
      <c r="T2809" s="2">
        <v>42709</v>
      </c>
      <c r="U2809" s="1">
        <v>1.6675</v>
      </c>
      <c r="W2809" s="2">
        <v>42706</v>
      </c>
      <c r="X2809" s="1">
        <v>1.613</v>
      </c>
      <c r="Z2809" s="2">
        <v>42696</v>
      </c>
      <c r="AA2809" s="1">
        <v>1.4975000000000001</v>
      </c>
      <c r="AC2809" s="2">
        <v>42697</v>
      </c>
      <c r="AD2809" s="1">
        <v>1.4750000000000001</v>
      </c>
      <c r="AF2809" s="2">
        <v>43137</v>
      </c>
      <c r="AG2809" s="1">
        <v>1.7907</v>
      </c>
      <c r="AI2809" s="2">
        <v>42655</v>
      </c>
      <c r="AJ2809" s="1">
        <v>1.929</v>
      </c>
      <c r="AL2809" s="2">
        <v>42656</v>
      </c>
      <c r="AM2809" s="1">
        <v>1.5594999999999999</v>
      </c>
      <c r="AO2809" s="2">
        <v>42654</v>
      </c>
      <c r="AP2809" s="1">
        <v>1.0874999999999999</v>
      </c>
      <c r="AR2809" s="2">
        <v>42647</v>
      </c>
      <c r="AS2809" s="1">
        <v>0.95850000000000002</v>
      </c>
      <c r="AU2809" s="2">
        <v>42655</v>
      </c>
      <c r="AV2809" s="1">
        <v>0.96099999999999997</v>
      </c>
      <c r="AX2809" s="2">
        <v>42653</v>
      </c>
      <c r="AY2809" s="1">
        <v>0.92700000000000005</v>
      </c>
      <c r="BA2809" s="116">
        <v>42654</v>
      </c>
      <c r="BB2809" s="1">
        <v>0.41170000000000001</v>
      </c>
      <c r="BD2809" s="2">
        <v>42650</v>
      </c>
      <c r="BE2809" s="1">
        <v>-0.20499999999999999</v>
      </c>
      <c r="BG2809" s="2">
        <v>42811</v>
      </c>
      <c r="BH2809" s="1">
        <v>2.5</v>
      </c>
      <c r="BJ2809" s="2">
        <v>42811</v>
      </c>
      <c r="BK2809" s="1">
        <v>2.0299999999999998</v>
      </c>
      <c r="BM2809" s="2">
        <v>42655</v>
      </c>
      <c r="BN2809" s="1">
        <v>-7.0000000000000007E-2</v>
      </c>
    </row>
    <row r="2810" spans="2:66">
      <c r="B2810" s="2">
        <v>43207</v>
      </c>
      <c r="C2810" s="1">
        <v>1.65</v>
      </c>
      <c r="E2810" s="2">
        <v>42675</v>
      </c>
      <c r="F2810" s="1">
        <v>1.323</v>
      </c>
      <c r="H2810" s="2">
        <v>42695</v>
      </c>
      <c r="I2810" s="1">
        <v>1.7349999999999999</v>
      </c>
      <c r="K2810" s="2">
        <v>42691</v>
      </c>
      <c r="L2810" s="1">
        <v>2.0499999999999998</v>
      </c>
      <c r="N2810" s="2">
        <v>42699</v>
      </c>
      <c r="O2810" s="1">
        <v>1.9670000000000001</v>
      </c>
      <c r="Q2810" s="2">
        <v>42704</v>
      </c>
      <c r="R2810" s="1">
        <v>1.7850000000000001</v>
      </c>
      <c r="T2810" s="2">
        <v>42710</v>
      </c>
      <c r="U2810" s="1">
        <v>1.6850000000000001</v>
      </c>
      <c r="W2810" s="2">
        <v>42709</v>
      </c>
      <c r="X2810" s="1">
        <v>1.58</v>
      </c>
      <c r="Z2810" s="2">
        <v>42697</v>
      </c>
      <c r="AA2810" s="1">
        <v>1.5125</v>
      </c>
      <c r="AC2810" s="2">
        <v>42698</v>
      </c>
      <c r="AD2810" s="1">
        <v>1.5550000000000002</v>
      </c>
      <c r="AF2810" s="2">
        <v>43138</v>
      </c>
      <c r="AG2810" s="1">
        <v>1.79989</v>
      </c>
      <c r="AI2810" s="2">
        <v>42656</v>
      </c>
      <c r="AJ2810" s="1">
        <v>1.9020000000000001</v>
      </c>
      <c r="AL2810" s="2">
        <v>42657</v>
      </c>
      <c r="AM2810" s="1">
        <v>1.611</v>
      </c>
      <c r="AO2810" s="2">
        <v>42655</v>
      </c>
      <c r="AP2810" s="1">
        <v>1.0740000000000001</v>
      </c>
      <c r="AR2810" s="2">
        <v>42648</v>
      </c>
      <c r="AS2810" s="1">
        <v>0.97150000000000003</v>
      </c>
      <c r="AU2810" s="2">
        <v>42656</v>
      </c>
      <c r="AV2810" s="1">
        <v>0.92</v>
      </c>
      <c r="AX2810" s="2">
        <v>42654</v>
      </c>
      <c r="AY2810" s="1">
        <v>0.89470000000000005</v>
      </c>
      <c r="BA2810" s="116">
        <v>42655</v>
      </c>
      <c r="BB2810" s="1">
        <v>0.42799999999999999</v>
      </c>
      <c r="BD2810" s="2">
        <v>42653</v>
      </c>
      <c r="BE2810" s="1">
        <v>-0.19800000000000001</v>
      </c>
      <c r="BG2810" s="2">
        <v>42814</v>
      </c>
      <c r="BH2810" s="1">
        <v>2.4699999999999998</v>
      </c>
      <c r="BJ2810" s="2">
        <v>42814</v>
      </c>
      <c r="BK2810" s="1">
        <v>2</v>
      </c>
      <c r="BM2810" s="2">
        <v>42656</v>
      </c>
      <c r="BN2810" s="1">
        <v>-6.8000000000000005E-2</v>
      </c>
    </row>
    <row r="2811" spans="2:66">
      <c r="B2811" s="2">
        <v>43208</v>
      </c>
      <c r="C2811" s="1">
        <v>1.65</v>
      </c>
      <c r="E2811" s="2">
        <v>42676</v>
      </c>
      <c r="F2811" s="1">
        <v>1.319</v>
      </c>
      <c r="H2811" s="2">
        <v>42696</v>
      </c>
      <c r="I2811" s="1">
        <v>1.75</v>
      </c>
      <c r="K2811" s="2">
        <v>42692</v>
      </c>
      <c r="L2811" s="1">
        <v>2.1360000000000001</v>
      </c>
      <c r="N2811" s="2">
        <v>42702</v>
      </c>
      <c r="O2811" s="1">
        <v>1.9119999999999999</v>
      </c>
      <c r="Q2811" s="2">
        <v>42705</v>
      </c>
      <c r="R2811" s="1">
        <v>1.8325</v>
      </c>
      <c r="T2811" s="2">
        <v>42711</v>
      </c>
      <c r="U2811" s="1">
        <v>1.6875</v>
      </c>
      <c r="W2811" s="2">
        <v>42710</v>
      </c>
      <c r="X2811" s="1">
        <v>1.5925</v>
      </c>
      <c r="Z2811" s="2">
        <v>42698</v>
      </c>
      <c r="AA2811" s="1">
        <v>1.5975000000000001</v>
      </c>
      <c r="AC2811" s="2">
        <v>42699</v>
      </c>
      <c r="AD2811" s="1">
        <v>1.5625</v>
      </c>
      <c r="AF2811" s="2">
        <v>43139</v>
      </c>
      <c r="AG2811" s="1">
        <v>1.8105</v>
      </c>
      <c r="AI2811" s="2">
        <v>42657</v>
      </c>
      <c r="AJ2811" s="1">
        <v>1.9744999999999999</v>
      </c>
      <c r="AL2811" s="2">
        <v>42660</v>
      </c>
      <c r="AM2811" s="1">
        <v>1.5805</v>
      </c>
      <c r="AO2811" s="2">
        <v>42656</v>
      </c>
      <c r="AP2811" s="1">
        <v>1.052</v>
      </c>
      <c r="AR2811" s="2">
        <v>42649</v>
      </c>
      <c r="AS2811" s="1">
        <v>0.98050000000000004</v>
      </c>
      <c r="AU2811" s="2">
        <v>42657</v>
      </c>
      <c r="AV2811" s="1">
        <v>0.95099999999999996</v>
      </c>
      <c r="AX2811" s="2">
        <v>42655</v>
      </c>
      <c r="AY2811" s="1">
        <v>0.91269999999999996</v>
      </c>
      <c r="BA2811" s="116">
        <v>42656</v>
      </c>
      <c r="BB2811" s="1">
        <v>0.40300000000000002</v>
      </c>
      <c r="BD2811" s="2">
        <v>42654</v>
      </c>
      <c r="BE2811" s="1">
        <v>-0.20300000000000001</v>
      </c>
      <c r="BG2811" s="2">
        <v>42815</v>
      </c>
      <c r="BH2811" s="1">
        <v>2.4300000000000002</v>
      </c>
      <c r="BJ2811" s="2">
        <v>42815</v>
      </c>
      <c r="BK2811" s="1">
        <v>1.96</v>
      </c>
      <c r="BM2811" s="2">
        <v>42657</v>
      </c>
      <c r="BN2811" s="1">
        <v>-5.1999999999999998E-2</v>
      </c>
    </row>
    <row r="2812" spans="2:66">
      <c r="B2812" s="2">
        <v>43209</v>
      </c>
      <c r="C2812" s="1">
        <v>1.65</v>
      </c>
      <c r="E2812" s="2">
        <v>42677</v>
      </c>
      <c r="F2812" s="1">
        <v>1.321</v>
      </c>
      <c r="H2812" s="2">
        <v>42697</v>
      </c>
      <c r="I2812" s="1">
        <v>1.758</v>
      </c>
      <c r="K2812" s="2">
        <v>42695</v>
      </c>
      <c r="L2812" s="1">
        <v>2.13</v>
      </c>
      <c r="N2812" s="2">
        <v>42703</v>
      </c>
      <c r="O2812" s="1">
        <v>1.907</v>
      </c>
      <c r="Q2812" s="2">
        <v>42706</v>
      </c>
      <c r="R2812" s="1">
        <v>1.8875</v>
      </c>
      <c r="T2812" s="2">
        <v>42712</v>
      </c>
      <c r="U2812" s="1">
        <v>1.6703000000000001</v>
      </c>
      <c r="W2812" s="2">
        <v>42711</v>
      </c>
      <c r="X2812" s="1">
        <v>1.5899999999999999</v>
      </c>
      <c r="Z2812" s="2">
        <v>42699</v>
      </c>
      <c r="AA2812" s="1">
        <v>1.6025</v>
      </c>
      <c r="AC2812" s="2">
        <v>42702</v>
      </c>
      <c r="AD2812" s="1">
        <v>1.5150000000000001</v>
      </c>
      <c r="AF2812" s="2">
        <v>43140</v>
      </c>
      <c r="AG2812" s="1">
        <v>1.8199999999999998</v>
      </c>
      <c r="AI2812" s="2">
        <v>42660</v>
      </c>
      <c r="AJ2812" s="1">
        <v>1.9379999999999999</v>
      </c>
      <c r="AL2812" s="2">
        <v>42661</v>
      </c>
      <c r="AM2812" s="1">
        <v>1.554</v>
      </c>
      <c r="AO2812" s="2">
        <v>42657</v>
      </c>
      <c r="AP2812" s="1">
        <v>1.0509999999999999</v>
      </c>
      <c r="AR2812" s="2">
        <v>42650</v>
      </c>
      <c r="AS2812" s="1">
        <v>0.97199999999999998</v>
      </c>
      <c r="AU2812" s="2">
        <v>42660</v>
      </c>
      <c r="AV2812" s="1">
        <v>0.94199999999999995</v>
      </c>
      <c r="AX2812" s="2">
        <v>42656</v>
      </c>
      <c r="AY2812" s="1">
        <v>0.88100000000000001</v>
      </c>
      <c r="BA2812" s="116">
        <v>42657</v>
      </c>
      <c r="BB2812" s="1">
        <v>0.438</v>
      </c>
      <c r="BD2812" s="2">
        <v>42655</v>
      </c>
      <c r="BE2812" s="1">
        <v>-0.2</v>
      </c>
      <c r="BG2812" s="2">
        <v>42816</v>
      </c>
      <c r="BH2812" s="1">
        <v>2.4</v>
      </c>
      <c r="BJ2812" s="2">
        <v>42816</v>
      </c>
      <c r="BK2812" s="1">
        <v>1.95</v>
      </c>
      <c r="BM2812" s="2">
        <v>42660</v>
      </c>
      <c r="BN2812" s="1">
        <v>-6.3799999999999996E-2</v>
      </c>
    </row>
    <row r="2813" spans="2:66">
      <c r="B2813" s="2">
        <v>43210</v>
      </c>
      <c r="C2813" s="1">
        <v>1.65</v>
      </c>
      <c r="E2813" s="2">
        <v>42678</v>
      </c>
      <c r="F2813" s="1">
        <v>1.323</v>
      </c>
      <c r="H2813" s="2">
        <v>42698</v>
      </c>
      <c r="I2813" s="1">
        <v>1.83</v>
      </c>
      <c r="K2813" s="2">
        <v>42696</v>
      </c>
      <c r="L2813" s="1">
        <v>2.15</v>
      </c>
      <c r="N2813" s="2">
        <v>42704</v>
      </c>
      <c r="O2813" s="1">
        <v>1.911</v>
      </c>
      <c r="Q2813" s="2">
        <v>42709</v>
      </c>
      <c r="R2813" s="1">
        <v>1.8199999999999998</v>
      </c>
      <c r="T2813" s="2">
        <v>42713</v>
      </c>
      <c r="U2813" s="1">
        <v>1.7124999999999999</v>
      </c>
      <c r="W2813" s="2">
        <v>42712</v>
      </c>
      <c r="X2813" s="1">
        <v>1.573</v>
      </c>
      <c r="Z2813" s="2">
        <v>42702</v>
      </c>
      <c r="AA2813" s="1">
        <v>1.54</v>
      </c>
      <c r="AC2813" s="2">
        <v>42703</v>
      </c>
      <c r="AD2813" s="1">
        <v>1.5249999999999999</v>
      </c>
      <c r="AF2813" s="2">
        <v>43143</v>
      </c>
      <c r="AG2813" s="1">
        <v>1.83338</v>
      </c>
      <c r="AI2813" s="2">
        <v>42661</v>
      </c>
      <c r="AJ2813" s="1">
        <v>1.9180999999999999</v>
      </c>
      <c r="AL2813" s="2">
        <v>42662</v>
      </c>
      <c r="AM2813" s="1">
        <v>1.5565</v>
      </c>
      <c r="AO2813" s="2">
        <v>42660</v>
      </c>
      <c r="AP2813" s="1">
        <v>1.0289999999999999</v>
      </c>
      <c r="AR2813" s="2">
        <v>42653</v>
      </c>
      <c r="AS2813" s="1">
        <v>0.99399999999999999</v>
      </c>
      <c r="AU2813" s="2">
        <v>42661</v>
      </c>
      <c r="AV2813" s="1">
        <v>0.91</v>
      </c>
      <c r="AX2813" s="2">
        <v>42657</v>
      </c>
      <c r="AY2813" s="1">
        <v>0.90849999999999997</v>
      </c>
      <c r="BA2813" s="116">
        <v>42660</v>
      </c>
      <c r="BB2813" s="1">
        <v>0.42870000000000003</v>
      </c>
      <c r="BD2813" s="2">
        <v>42656</v>
      </c>
      <c r="BE2813" s="1">
        <v>-0.19700000000000001</v>
      </c>
      <c r="BG2813" s="2">
        <v>42817</v>
      </c>
      <c r="BH2813" s="1">
        <v>2.41</v>
      </c>
      <c r="BJ2813" s="2">
        <v>42817</v>
      </c>
      <c r="BK2813" s="1">
        <v>1.95</v>
      </c>
      <c r="BM2813" s="2">
        <v>42661</v>
      </c>
      <c r="BN2813" s="1">
        <v>-7.0999999999999994E-2</v>
      </c>
    </row>
    <row r="2814" spans="2:66">
      <c r="B2814" s="2">
        <v>43213</v>
      </c>
      <c r="C2814" s="1">
        <v>1.65</v>
      </c>
      <c r="E2814" s="2">
        <v>42681</v>
      </c>
      <c r="F2814" s="1">
        <v>1.323</v>
      </c>
      <c r="H2814" s="2">
        <v>42699</v>
      </c>
      <c r="I2814" s="1">
        <v>1.8220000000000001</v>
      </c>
      <c r="K2814" s="2">
        <v>42697</v>
      </c>
      <c r="L2814" s="1">
        <v>2.13</v>
      </c>
      <c r="N2814" s="2">
        <v>42705</v>
      </c>
      <c r="O2814" s="1">
        <v>1.9279999999999999</v>
      </c>
      <c r="Q2814" s="2">
        <v>42710</v>
      </c>
      <c r="R2814" s="1">
        <v>1.8425</v>
      </c>
      <c r="T2814" s="2">
        <v>42716</v>
      </c>
      <c r="U2814" s="1">
        <v>1.7349999999999999</v>
      </c>
      <c r="W2814" s="2">
        <v>42713</v>
      </c>
      <c r="X2814" s="1">
        <v>1.6025</v>
      </c>
      <c r="Z2814" s="2">
        <v>42703</v>
      </c>
      <c r="AA2814" s="1">
        <v>1.54</v>
      </c>
      <c r="AC2814" s="2">
        <v>42704</v>
      </c>
      <c r="AD2814" s="1">
        <v>1.5225</v>
      </c>
      <c r="AF2814" s="2">
        <v>43144</v>
      </c>
      <c r="AG2814" s="1">
        <v>1.8387500000000001</v>
      </c>
      <c r="AI2814" s="2">
        <v>42662</v>
      </c>
      <c r="AJ2814" s="1">
        <v>1.9175</v>
      </c>
      <c r="AL2814" s="2">
        <v>42663</v>
      </c>
      <c r="AM2814" s="1">
        <v>1.5775000000000001</v>
      </c>
      <c r="AO2814" s="2">
        <v>42661</v>
      </c>
      <c r="AP2814" s="1">
        <v>1.0135000000000001</v>
      </c>
      <c r="AR2814" s="2">
        <v>42654</v>
      </c>
      <c r="AS2814" s="1">
        <v>0.99299999999999999</v>
      </c>
      <c r="AU2814" s="2">
        <v>42662</v>
      </c>
      <c r="AV2814" s="1">
        <v>0.90300000000000002</v>
      </c>
      <c r="AX2814" s="2">
        <v>42660</v>
      </c>
      <c r="AY2814" s="1">
        <v>0.90200000000000002</v>
      </c>
      <c r="BA2814" s="116">
        <v>42661</v>
      </c>
      <c r="BB2814" s="1">
        <v>0.40500000000000003</v>
      </c>
      <c r="BD2814" s="2">
        <v>42657</v>
      </c>
      <c r="BE2814" s="1">
        <v>-0.191</v>
      </c>
      <c r="BG2814" s="2">
        <v>42818</v>
      </c>
      <c r="BH2814" s="1">
        <v>2.4</v>
      </c>
      <c r="BJ2814" s="2">
        <v>42818</v>
      </c>
      <c r="BK2814" s="1">
        <v>1.9300000000000002</v>
      </c>
      <c r="BM2814" s="2">
        <v>42662</v>
      </c>
      <c r="BN2814" s="1">
        <v>-6.6600000000000006E-2</v>
      </c>
    </row>
    <row r="2815" spans="2:66">
      <c r="B2815" s="2">
        <v>43214</v>
      </c>
      <c r="C2815" s="1">
        <v>1.65</v>
      </c>
      <c r="E2815" s="2">
        <v>42682</v>
      </c>
      <c r="F2815" s="1">
        <v>1.3240000000000001</v>
      </c>
      <c r="H2815" s="2">
        <v>42702</v>
      </c>
      <c r="I2815" s="1">
        <v>1.748</v>
      </c>
      <c r="K2815" s="2">
        <v>42698</v>
      </c>
      <c r="L2815" s="1">
        <v>2.1949999999999998</v>
      </c>
      <c r="N2815" s="2">
        <v>42706</v>
      </c>
      <c r="O2815" s="1">
        <v>1.99</v>
      </c>
      <c r="Q2815" s="2">
        <v>42711</v>
      </c>
      <c r="R2815" s="1">
        <v>1.845</v>
      </c>
      <c r="T2815" s="2">
        <v>42717</v>
      </c>
      <c r="U2815" s="1">
        <v>1.6949999999999998</v>
      </c>
      <c r="W2815" s="2">
        <v>42716</v>
      </c>
      <c r="X2815" s="1">
        <v>1.6125</v>
      </c>
      <c r="Z2815" s="2">
        <v>42704</v>
      </c>
      <c r="AA2815" s="1">
        <v>1.54</v>
      </c>
      <c r="AC2815" s="2">
        <v>42705</v>
      </c>
      <c r="AD2815" s="1">
        <v>1.5150000000000001</v>
      </c>
      <c r="AF2815" s="2">
        <v>43145</v>
      </c>
      <c r="AG2815" s="1">
        <v>1.85</v>
      </c>
      <c r="AI2815" s="2">
        <v>42663</v>
      </c>
      <c r="AJ2815" s="1">
        <v>1.9220000000000002</v>
      </c>
      <c r="AL2815" s="2">
        <v>42664</v>
      </c>
      <c r="AM2815" s="1">
        <v>1.5565</v>
      </c>
      <c r="AO2815" s="2">
        <v>42662</v>
      </c>
      <c r="AP2815" s="1">
        <v>1.02</v>
      </c>
      <c r="AR2815" s="2">
        <v>42655</v>
      </c>
      <c r="AS2815" s="1">
        <v>0.98299999999999998</v>
      </c>
      <c r="AU2815" s="2">
        <v>42663</v>
      </c>
      <c r="AV2815" s="1">
        <v>0.872</v>
      </c>
      <c r="AX2815" s="2">
        <v>42661</v>
      </c>
      <c r="AY2815" s="1">
        <v>0.873</v>
      </c>
      <c r="BA2815" s="116">
        <v>42662</v>
      </c>
      <c r="BB2815" s="1">
        <v>0.40600000000000003</v>
      </c>
      <c r="BD2815" s="2">
        <v>42660</v>
      </c>
      <c r="BE2815" s="1">
        <v>-0.19500000000000001</v>
      </c>
      <c r="BG2815" s="2">
        <v>42821</v>
      </c>
      <c r="BH2815" s="1">
        <v>2.38</v>
      </c>
      <c r="BJ2815" s="2">
        <v>42821</v>
      </c>
      <c r="BK2815" s="1">
        <v>1.9300000000000002</v>
      </c>
      <c r="BM2815" s="2">
        <v>42663</v>
      </c>
      <c r="BN2815" s="1">
        <v>-7.0999999999999994E-2</v>
      </c>
    </row>
    <row r="2816" spans="2:66">
      <c r="B2816" s="2">
        <v>43215</v>
      </c>
      <c r="C2816" s="1">
        <v>1.65</v>
      </c>
      <c r="E2816" s="2">
        <v>42683</v>
      </c>
      <c r="F2816" s="1">
        <v>1.3</v>
      </c>
      <c r="H2816" s="2">
        <v>42703</v>
      </c>
      <c r="I2816" s="1">
        <v>1.71</v>
      </c>
      <c r="K2816" s="2">
        <v>42699</v>
      </c>
      <c r="L2816" s="1">
        <v>2.1850000000000001</v>
      </c>
      <c r="N2816" s="2">
        <v>42709</v>
      </c>
      <c r="O2816" s="1">
        <v>1.915</v>
      </c>
      <c r="Q2816" s="2">
        <v>42712</v>
      </c>
      <c r="R2816" s="1">
        <v>1.823</v>
      </c>
      <c r="T2816" s="2">
        <v>42718</v>
      </c>
      <c r="U2816" s="1">
        <v>1.655</v>
      </c>
      <c r="W2816" s="2">
        <v>42717</v>
      </c>
      <c r="X2816" s="1">
        <v>1.575</v>
      </c>
      <c r="Z2816" s="2">
        <v>42705</v>
      </c>
      <c r="AA2816" s="1">
        <v>1.5449999999999999</v>
      </c>
      <c r="AC2816" s="2">
        <v>42706</v>
      </c>
      <c r="AD2816" s="1">
        <v>1.5274999999999999</v>
      </c>
      <c r="AF2816" s="2">
        <v>43146</v>
      </c>
      <c r="AG2816" s="1">
        <v>1.8725000000000001</v>
      </c>
      <c r="AI2816" s="2">
        <v>42664</v>
      </c>
      <c r="AJ2816" s="1">
        <v>1.9035</v>
      </c>
      <c r="AL2816" s="2">
        <v>42667</v>
      </c>
      <c r="AM2816" s="1">
        <v>1.5840000000000001</v>
      </c>
      <c r="AO2816" s="2">
        <v>42663</v>
      </c>
      <c r="AP2816" s="1">
        <v>1.048</v>
      </c>
      <c r="AR2816" s="2">
        <v>42656</v>
      </c>
      <c r="AS2816" s="1">
        <v>0.97</v>
      </c>
      <c r="AU2816" s="2">
        <v>42664</v>
      </c>
      <c r="AV2816" s="1">
        <v>0.88</v>
      </c>
      <c r="AX2816" s="2">
        <v>42662</v>
      </c>
      <c r="AY2816" s="1">
        <v>0.86629999999999996</v>
      </c>
      <c r="BA2816" s="116">
        <v>42663</v>
      </c>
      <c r="BB2816" s="1">
        <v>0.38500000000000001</v>
      </c>
      <c r="BD2816" s="2">
        <v>42661</v>
      </c>
      <c r="BE2816" s="1">
        <v>-0.2</v>
      </c>
      <c r="BG2816" s="2">
        <v>42822</v>
      </c>
      <c r="BH2816" s="1">
        <v>2.42</v>
      </c>
      <c r="BJ2816" s="2">
        <v>42822</v>
      </c>
      <c r="BK2816" s="1">
        <v>1.97</v>
      </c>
      <c r="BM2816" s="2">
        <v>42664</v>
      </c>
      <c r="BN2816" s="1">
        <v>-6.4299999999999996E-2</v>
      </c>
    </row>
    <row r="2817" spans="2:66">
      <c r="B2817" s="2">
        <v>43216</v>
      </c>
      <c r="C2817" s="1">
        <v>1.65</v>
      </c>
      <c r="E2817" s="2">
        <v>42684</v>
      </c>
      <c r="F2817" s="1">
        <v>1.3169999999999999</v>
      </c>
      <c r="H2817" s="2">
        <v>42704</v>
      </c>
      <c r="I2817" s="1">
        <v>1.722</v>
      </c>
      <c r="K2817" s="2">
        <v>42702</v>
      </c>
      <c r="L2817" s="1">
        <v>2.14</v>
      </c>
      <c r="N2817" s="2">
        <v>42710</v>
      </c>
      <c r="O2817" s="1">
        <v>1.9300000000000002</v>
      </c>
      <c r="Q2817" s="2">
        <v>42713</v>
      </c>
      <c r="R2817" s="1">
        <v>1.88</v>
      </c>
      <c r="T2817" s="2">
        <v>42719</v>
      </c>
      <c r="U2817" s="1">
        <v>1.7075</v>
      </c>
      <c r="W2817" s="2">
        <v>42718</v>
      </c>
      <c r="X2817" s="1">
        <v>1.5249999999999999</v>
      </c>
      <c r="Z2817" s="2">
        <v>42706</v>
      </c>
      <c r="AA2817" s="1">
        <v>1.5649999999999999</v>
      </c>
      <c r="AC2817" s="2">
        <v>42709</v>
      </c>
      <c r="AD2817" s="1">
        <v>1.508</v>
      </c>
      <c r="AF2817" s="2">
        <v>43147</v>
      </c>
      <c r="AG2817" s="1">
        <v>1.8849399999999998</v>
      </c>
      <c r="AI2817" s="2">
        <v>42667</v>
      </c>
      <c r="AJ2817" s="1">
        <v>1.9308000000000001</v>
      </c>
      <c r="AL2817" s="2">
        <v>42668</v>
      </c>
      <c r="AM2817" s="1">
        <v>1.579</v>
      </c>
      <c r="AO2817" s="2">
        <v>42664</v>
      </c>
      <c r="AP2817" s="1">
        <v>1.0485</v>
      </c>
      <c r="AR2817" s="2">
        <v>42657</v>
      </c>
      <c r="AS2817" s="1">
        <v>0.96350000000000002</v>
      </c>
      <c r="AU2817" s="2">
        <v>42667</v>
      </c>
      <c r="AV2817" s="1">
        <v>0.91</v>
      </c>
      <c r="AX2817" s="2">
        <v>42663</v>
      </c>
      <c r="AY2817" s="1">
        <v>0.83799999999999997</v>
      </c>
      <c r="BA2817" s="116">
        <v>42664</v>
      </c>
      <c r="BB2817" s="1">
        <v>0.38800000000000001</v>
      </c>
      <c r="BD2817" s="2">
        <v>42662</v>
      </c>
      <c r="BE2817" s="1">
        <v>-0.19700000000000001</v>
      </c>
      <c r="BG2817" s="2">
        <v>42823</v>
      </c>
      <c r="BH2817" s="1">
        <v>2.39</v>
      </c>
      <c r="BJ2817" s="2">
        <v>42823</v>
      </c>
      <c r="BK2817" s="1">
        <v>1.9300000000000002</v>
      </c>
      <c r="BM2817" s="2">
        <v>42667</v>
      </c>
      <c r="BN2817" s="1">
        <v>-5.5599999999999997E-2</v>
      </c>
    </row>
    <row r="2818" spans="2:66">
      <c r="B2818" s="2">
        <v>43217</v>
      </c>
      <c r="C2818" s="1">
        <v>1.65</v>
      </c>
      <c r="E2818" s="2">
        <v>42685</v>
      </c>
      <c r="F2818" s="1">
        <v>1.33</v>
      </c>
      <c r="H2818" s="2">
        <v>42705</v>
      </c>
      <c r="I2818" s="1">
        <v>1.7250000000000001</v>
      </c>
      <c r="K2818" s="2">
        <v>42703</v>
      </c>
      <c r="L2818" s="1">
        <v>2.1379999999999999</v>
      </c>
      <c r="N2818" s="2">
        <v>42711</v>
      </c>
      <c r="O2818" s="1">
        <v>1.917</v>
      </c>
      <c r="Q2818" s="2">
        <v>42716</v>
      </c>
      <c r="R2818" s="1">
        <v>1.9275</v>
      </c>
      <c r="T2818" s="2">
        <v>42720</v>
      </c>
      <c r="U2818" s="1">
        <v>1.6949999999999998</v>
      </c>
      <c r="W2818" s="2">
        <v>42719</v>
      </c>
      <c r="X2818" s="1">
        <v>1.5699999999999998</v>
      </c>
      <c r="Z2818" s="2">
        <v>42709</v>
      </c>
      <c r="AA2818" s="1">
        <v>1.54</v>
      </c>
      <c r="AC2818" s="2">
        <v>42710</v>
      </c>
      <c r="AD2818" s="1">
        <v>1.5125</v>
      </c>
      <c r="AF2818" s="2">
        <v>43150</v>
      </c>
      <c r="AG2818" s="1">
        <v>1.8921299999999999</v>
      </c>
      <c r="AI2818" s="2">
        <v>42668</v>
      </c>
      <c r="AJ2818" s="1">
        <v>1.9184999999999999</v>
      </c>
      <c r="AL2818" s="2">
        <v>42669</v>
      </c>
      <c r="AM2818" s="1">
        <v>1.627</v>
      </c>
      <c r="AO2818" s="2">
        <v>42667</v>
      </c>
      <c r="AP2818" s="1">
        <v>1.0665</v>
      </c>
      <c r="AR2818" s="2">
        <v>42660</v>
      </c>
      <c r="AS2818" s="1">
        <v>0.94899999999999995</v>
      </c>
      <c r="AU2818" s="2">
        <v>42668</v>
      </c>
      <c r="AV2818" s="1">
        <v>0.90600000000000003</v>
      </c>
      <c r="AX2818" s="2">
        <v>42664</v>
      </c>
      <c r="AY2818" s="1">
        <v>0.84399999999999997</v>
      </c>
      <c r="BA2818" s="116">
        <v>42667</v>
      </c>
      <c r="BB2818" s="1">
        <v>0.40539999999999998</v>
      </c>
      <c r="BD2818" s="2">
        <v>42663</v>
      </c>
      <c r="BE2818" s="1">
        <v>-0.19600000000000001</v>
      </c>
      <c r="BG2818" s="2">
        <v>42824</v>
      </c>
      <c r="BH2818" s="1">
        <v>2.42</v>
      </c>
      <c r="BJ2818" s="2">
        <v>42824</v>
      </c>
      <c r="BK2818" s="1">
        <v>1.96</v>
      </c>
      <c r="BM2818" s="2">
        <v>42668</v>
      </c>
      <c r="BN2818" s="1">
        <v>-4.4999999999999998E-2</v>
      </c>
    </row>
    <row r="2819" spans="2:66">
      <c r="B2819" s="2">
        <v>43220</v>
      </c>
      <c r="C2819" s="1">
        <v>1.65</v>
      </c>
      <c r="E2819" s="2">
        <v>42688</v>
      </c>
      <c r="F2819" s="1">
        <v>1.3820000000000001</v>
      </c>
      <c r="H2819" s="2">
        <v>42706</v>
      </c>
      <c r="I2819" s="1">
        <v>1.76</v>
      </c>
      <c r="K2819" s="2">
        <v>42704</v>
      </c>
      <c r="L2819" s="1">
        <v>2.15</v>
      </c>
      <c r="N2819" s="2">
        <v>42712</v>
      </c>
      <c r="O2819" s="1">
        <v>1.887</v>
      </c>
      <c r="Q2819" s="2">
        <v>42717</v>
      </c>
      <c r="R2819" s="1">
        <v>1.8925000000000001</v>
      </c>
      <c r="T2819" s="2">
        <v>42723</v>
      </c>
      <c r="U2819" s="1">
        <v>1.7</v>
      </c>
      <c r="W2819" s="2">
        <v>42720</v>
      </c>
      <c r="X2819" s="1">
        <v>1.56</v>
      </c>
      <c r="Z2819" s="2">
        <v>42710</v>
      </c>
      <c r="AA2819" s="1">
        <v>1.55</v>
      </c>
      <c r="AC2819" s="2">
        <v>42711</v>
      </c>
      <c r="AD2819" s="1">
        <v>1.5024999999999999</v>
      </c>
      <c r="AF2819" s="2">
        <v>43151</v>
      </c>
      <c r="AG2819" s="1">
        <v>1.90394</v>
      </c>
      <c r="AI2819" s="2">
        <v>42669</v>
      </c>
      <c r="AJ2819" s="1">
        <v>1.9710000000000001</v>
      </c>
      <c r="AL2819" s="2">
        <v>42670</v>
      </c>
      <c r="AM2819" s="1">
        <v>1.69</v>
      </c>
      <c r="AO2819" s="2">
        <v>42668</v>
      </c>
      <c r="AP2819" s="1">
        <v>1.071</v>
      </c>
      <c r="AR2819" s="2">
        <v>42661</v>
      </c>
      <c r="AS2819" s="1">
        <v>0.94</v>
      </c>
      <c r="AU2819" s="2">
        <v>42669</v>
      </c>
      <c r="AV2819" s="1">
        <v>0.96</v>
      </c>
      <c r="AX2819" s="2">
        <v>42667</v>
      </c>
      <c r="AY2819" s="1">
        <v>0.87060000000000004</v>
      </c>
      <c r="BA2819" s="116">
        <v>42668</v>
      </c>
      <c r="BB2819" s="1">
        <v>0.40899999999999997</v>
      </c>
      <c r="BD2819" s="2">
        <v>42664</v>
      </c>
      <c r="BE2819" s="1">
        <v>-0.193</v>
      </c>
      <c r="BG2819" s="2">
        <v>42825</v>
      </c>
      <c r="BH2819" s="1">
        <v>2.4</v>
      </c>
      <c r="BJ2819" s="2">
        <v>42825</v>
      </c>
      <c r="BK2819" s="1">
        <v>1.9300000000000002</v>
      </c>
      <c r="BM2819" s="2">
        <v>42669</v>
      </c>
      <c r="BN2819" s="1">
        <v>-1.9E-2</v>
      </c>
    </row>
    <row r="2820" spans="2:66">
      <c r="B2820" s="2">
        <v>43222</v>
      </c>
      <c r="C2820" s="1">
        <v>1.65</v>
      </c>
      <c r="E2820" s="2">
        <v>42689</v>
      </c>
      <c r="F2820" s="1">
        <v>1.379</v>
      </c>
      <c r="H2820" s="2">
        <v>42709</v>
      </c>
      <c r="I2820" s="1">
        <v>1.72</v>
      </c>
      <c r="K2820" s="2">
        <v>42705</v>
      </c>
      <c r="L2820" s="1">
        <v>2.2000000000000002</v>
      </c>
      <c r="N2820" s="2">
        <v>42713</v>
      </c>
      <c r="O2820" s="1">
        <v>1.9300000000000002</v>
      </c>
      <c r="Q2820" s="2">
        <v>42718</v>
      </c>
      <c r="R2820" s="1">
        <v>1.8525</v>
      </c>
      <c r="T2820" s="2">
        <v>42724</v>
      </c>
      <c r="U2820" s="1">
        <v>1.7050000000000001</v>
      </c>
      <c r="W2820" s="2">
        <v>42723</v>
      </c>
      <c r="X2820" s="1">
        <v>1.5725</v>
      </c>
      <c r="Z2820" s="2">
        <v>42711</v>
      </c>
      <c r="AA2820" s="1">
        <v>1.54</v>
      </c>
      <c r="AC2820" s="2">
        <v>42712</v>
      </c>
      <c r="AD2820" s="1">
        <v>1.4875</v>
      </c>
      <c r="AF2820" s="2">
        <v>43152</v>
      </c>
      <c r="AG2820" s="1">
        <v>1.9197500000000001</v>
      </c>
      <c r="AI2820" s="2">
        <v>42670</v>
      </c>
      <c r="AJ2820" s="1">
        <v>2.044</v>
      </c>
      <c r="AL2820" s="2">
        <v>42671</v>
      </c>
      <c r="AM2820" s="1">
        <v>1.6859999999999999</v>
      </c>
      <c r="AO2820" s="2">
        <v>42669</v>
      </c>
      <c r="AP2820" s="1">
        <v>1.0825</v>
      </c>
      <c r="AR2820" s="2">
        <v>42662</v>
      </c>
      <c r="AS2820" s="1">
        <v>0.94599999999999995</v>
      </c>
      <c r="AU2820" s="2">
        <v>42670</v>
      </c>
      <c r="AV2820" s="1">
        <v>1.036</v>
      </c>
      <c r="AX2820" s="2">
        <v>42668</v>
      </c>
      <c r="AY2820" s="1">
        <v>0.86399999999999999</v>
      </c>
      <c r="BA2820" s="116">
        <v>42669</v>
      </c>
      <c r="BB2820" s="1">
        <v>0.45150000000000001</v>
      </c>
      <c r="BD2820" s="2">
        <v>42667</v>
      </c>
      <c r="BE2820" s="1">
        <v>-0.188</v>
      </c>
      <c r="BG2820" s="2">
        <v>42828</v>
      </c>
      <c r="BH2820" s="1">
        <v>2.35</v>
      </c>
      <c r="BJ2820" s="2">
        <v>42828</v>
      </c>
      <c r="BK2820" s="1">
        <v>1.88</v>
      </c>
      <c r="BM2820" s="2">
        <v>42670</v>
      </c>
      <c r="BN2820" s="1">
        <v>1.0999999999999999E-2</v>
      </c>
    </row>
    <row r="2821" spans="2:66">
      <c r="B2821" s="2">
        <v>43223</v>
      </c>
      <c r="C2821" s="1">
        <v>1.65</v>
      </c>
      <c r="E2821" s="2">
        <v>42690</v>
      </c>
      <c r="F2821" s="1">
        <v>1.43</v>
      </c>
      <c r="H2821" s="2">
        <v>42710</v>
      </c>
      <c r="I2821" s="1">
        <v>1.7370000000000001</v>
      </c>
      <c r="K2821" s="2">
        <v>42706</v>
      </c>
      <c r="L2821" s="1">
        <v>2.2599999999999998</v>
      </c>
      <c r="N2821" s="2">
        <v>42716</v>
      </c>
      <c r="O2821" s="1">
        <v>1.96</v>
      </c>
      <c r="Q2821" s="2">
        <v>42719</v>
      </c>
      <c r="R2821" s="1">
        <v>1.9300000000000002</v>
      </c>
      <c r="T2821" s="2">
        <v>42725</v>
      </c>
      <c r="U2821" s="1">
        <v>1.635</v>
      </c>
      <c r="W2821" s="2">
        <v>42724</v>
      </c>
      <c r="X2821" s="1">
        <v>1.5825</v>
      </c>
      <c r="Z2821" s="2">
        <v>42712</v>
      </c>
      <c r="AA2821" s="1">
        <v>1.52</v>
      </c>
      <c r="AC2821" s="2">
        <v>42713</v>
      </c>
      <c r="AD2821" s="1">
        <v>1.4950000000000001</v>
      </c>
      <c r="AF2821" s="2">
        <v>43153</v>
      </c>
      <c r="AG2821" s="1">
        <v>1.94363</v>
      </c>
      <c r="AI2821" s="2">
        <v>42671</v>
      </c>
      <c r="AJ2821" s="1">
        <v>2.0499999999999998</v>
      </c>
      <c r="AL2821" s="2">
        <v>42674</v>
      </c>
      <c r="AM2821" s="1">
        <v>1.6659999999999999</v>
      </c>
      <c r="AO2821" s="2">
        <v>42670</v>
      </c>
      <c r="AP2821" s="1">
        <v>1.095</v>
      </c>
      <c r="AR2821" s="2">
        <v>42663</v>
      </c>
      <c r="AS2821" s="1">
        <v>0.96799999999999997</v>
      </c>
      <c r="AU2821" s="2">
        <v>42671</v>
      </c>
      <c r="AV2821" s="1">
        <v>1.008</v>
      </c>
      <c r="AX2821" s="2">
        <v>42669</v>
      </c>
      <c r="AY2821" s="1">
        <v>0.92100000000000004</v>
      </c>
      <c r="BA2821" s="116">
        <v>42670</v>
      </c>
      <c r="BB2821" s="1">
        <v>0.51200000000000001</v>
      </c>
      <c r="BD2821" s="2">
        <v>42668</v>
      </c>
      <c r="BE2821" s="1">
        <v>-0.183</v>
      </c>
      <c r="BG2821" s="2">
        <v>42829</v>
      </c>
      <c r="BH2821" s="1">
        <v>2.36</v>
      </c>
      <c r="BJ2821" s="2">
        <v>42829</v>
      </c>
      <c r="BK2821" s="1">
        <v>1.88</v>
      </c>
      <c r="BM2821" s="2">
        <v>42671</v>
      </c>
      <c r="BN2821" s="1">
        <v>1.4E-2</v>
      </c>
    </row>
    <row r="2822" spans="2:66">
      <c r="B2822" s="2">
        <v>43224</v>
      </c>
      <c r="C2822" s="1">
        <v>1.65</v>
      </c>
      <c r="E2822" s="2">
        <v>42691</v>
      </c>
      <c r="F2822" s="1">
        <v>1.425</v>
      </c>
      <c r="H2822" s="2">
        <v>42711</v>
      </c>
      <c r="I2822" s="1">
        <v>1.7309999999999999</v>
      </c>
      <c r="K2822" s="2">
        <v>42709</v>
      </c>
      <c r="L2822" s="1">
        <v>2.1819999999999999</v>
      </c>
      <c r="N2822" s="2">
        <v>42717</v>
      </c>
      <c r="O2822" s="1">
        <v>1.885</v>
      </c>
      <c r="Q2822" s="2">
        <v>42720</v>
      </c>
      <c r="R2822" s="1">
        <v>1.9100000000000001</v>
      </c>
      <c r="T2822" s="2">
        <v>42726</v>
      </c>
      <c r="U2822" s="1">
        <v>1.6375</v>
      </c>
      <c r="W2822" s="2">
        <v>42725</v>
      </c>
      <c r="X2822" s="1">
        <v>1.54</v>
      </c>
      <c r="Z2822" s="2">
        <v>42713</v>
      </c>
      <c r="AA2822" s="1">
        <v>1.5375000000000001</v>
      </c>
      <c r="AC2822" s="2">
        <v>42716</v>
      </c>
      <c r="AD2822" s="1">
        <v>1.5</v>
      </c>
      <c r="AF2822" s="2">
        <v>43154</v>
      </c>
      <c r="AG2822" s="1">
        <v>1.95625</v>
      </c>
      <c r="AI2822" s="2">
        <v>42674</v>
      </c>
      <c r="AJ2822" s="1">
        <v>2.0169999999999999</v>
      </c>
      <c r="AL2822" s="2">
        <v>42675</v>
      </c>
      <c r="AM2822" s="1">
        <v>1.6665000000000001</v>
      </c>
      <c r="AO2822" s="2">
        <v>42671</v>
      </c>
      <c r="AP2822" s="1">
        <v>1.0740000000000001</v>
      </c>
      <c r="AR2822" s="2">
        <v>42664</v>
      </c>
      <c r="AS2822" s="1">
        <v>0.97050000000000003</v>
      </c>
      <c r="AU2822" s="2">
        <v>42674</v>
      </c>
      <c r="AV2822" s="1">
        <v>1</v>
      </c>
      <c r="AX2822" s="2">
        <v>42670</v>
      </c>
      <c r="AY2822" s="1">
        <v>0.98899999999999999</v>
      </c>
      <c r="BA2822" s="116">
        <v>42671</v>
      </c>
      <c r="BB2822" s="1">
        <v>0.50700000000000001</v>
      </c>
      <c r="BD2822" s="2">
        <v>42669</v>
      </c>
      <c r="BE2822" s="1">
        <v>-0.17799999999999999</v>
      </c>
      <c r="BG2822" s="2">
        <v>42830</v>
      </c>
      <c r="BH2822" s="1">
        <v>2.34</v>
      </c>
      <c r="BJ2822" s="2">
        <v>42830</v>
      </c>
      <c r="BK2822" s="1">
        <v>1.85</v>
      </c>
      <c r="BM2822" s="2">
        <v>42674</v>
      </c>
      <c r="BN2822" s="1">
        <v>1.14E-2</v>
      </c>
    </row>
    <row r="2823" spans="2:66">
      <c r="B2823" s="2">
        <v>43228</v>
      </c>
      <c r="C2823" s="1">
        <v>1.65</v>
      </c>
      <c r="E2823" s="2">
        <v>42692</v>
      </c>
      <c r="F2823" s="1">
        <v>1.4630000000000001</v>
      </c>
      <c r="H2823" s="2">
        <v>42712</v>
      </c>
      <c r="I2823" s="1">
        <v>1.7090000000000001</v>
      </c>
      <c r="K2823" s="2">
        <v>42710</v>
      </c>
      <c r="L2823" s="1">
        <v>2.2000000000000002</v>
      </c>
      <c r="N2823" s="2">
        <v>42718</v>
      </c>
      <c r="O2823" s="1">
        <v>1.831</v>
      </c>
      <c r="Q2823" s="2">
        <v>42723</v>
      </c>
      <c r="R2823" s="1">
        <v>1.9024999999999999</v>
      </c>
      <c r="T2823" s="2">
        <v>42727</v>
      </c>
      <c r="U2823" s="1">
        <v>1.675</v>
      </c>
      <c r="W2823" s="2">
        <v>42726</v>
      </c>
      <c r="X2823" s="1">
        <v>1.5425</v>
      </c>
      <c r="Z2823" s="2">
        <v>42716</v>
      </c>
      <c r="AA2823" s="1">
        <v>1.5425</v>
      </c>
      <c r="AC2823" s="2">
        <v>42717</v>
      </c>
      <c r="AD2823" s="1">
        <v>1.4724999999999999</v>
      </c>
      <c r="AF2823" s="2">
        <v>43157</v>
      </c>
      <c r="AG2823" s="1">
        <v>1.9841899999999999</v>
      </c>
      <c r="AI2823" s="2">
        <v>42675</v>
      </c>
      <c r="AJ2823" s="1">
        <v>2.0194999999999999</v>
      </c>
      <c r="AL2823" s="2">
        <v>42676</v>
      </c>
      <c r="AM2823" s="1">
        <v>1.645</v>
      </c>
      <c r="AO2823" s="2">
        <v>42674</v>
      </c>
      <c r="AP2823" s="1">
        <v>1.0669999999999999</v>
      </c>
      <c r="AR2823" s="2">
        <v>42667</v>
      </c>
      <c r="AS2823" s="1">
        <v>0.98250000000000004</v>
      </c>
      <c r="AU2823" s="2">
        <v>42675</v>
      </c>
      <c r="AV2823" s="1">
        <v>1.0109999999999999</v>
      </c>
      <c r="AX2823" s="2">
        <v>42671</v>
      </c>
      <c r="AY2823" s="1">
        <v>0.97199999999999998</v>
      </c>
      <c r="BA2823" s="116">
        <v>42674</v>
      </c>
      <c r="BB2823" s="1">
        <v>0.504</v>
      </c>
      <c r="BD2823" s="2">
        <v>42670</v>
      </c>
      <c r="BE2823" s="1">
        <v>-0.16700000000000001</v>
      </c>
      <c r="BG2823" s="2">
        <v>42831</v>
      </c>
      <c r="BH2823" s="1">
        <v>2.34</v>
      </c>
      <c r="BJ2823" s="2">
        <v>42831</v>
      </c>
      <c r="BK2823" s="1">
        <v>1.87</v>
      </c>
      <c r="BM2823" s="2">
        <v>42675</v>
      </c>
      <c r="BN2823" s="1">
        <v>1.55E-2</v>
      </c>
    </row>
    <row r="2824" spans="2:66">
      <c r="B2824" s="2">
        <v>43229</v>
      </c>
      <c r="C2824" s="1">
        <v>1.65</v>
      </c>
      <c r="E2824" s="2">
        <v>42695</v>
      </c>
      <c r="F2824" s="1">
        <v>1.4790000000000001</v>
      </c>
      <c r="H2824" s="2">
        <v>42713</v>
      </c>
      <c r="I2824" s="1">
        <v>1.7349999999999999</v>
      </c>
      <c r="K2824" s="2">
        <v>42711</v>
      </c>
      <c r="L2824" s="1">
        <v>2.1920000000000002</v>
      </c>
      <c r="N2824" s="2">
        <v>42719</v>
      </c>
      <c r="O2824" s="1">
        <v>1.885</v>
      </c>
      <c r="Q2824" s="2">
        <v>42724</v>
      </c>
      <c r="R2824" s="1">
        <v>1.905</v>
      </c>
      <c r="T2824" s="2">
        <v>42730</v>
      </c>
      <c r="U2824" s="1">
        <v>1.6949999999999998</v>
      </c>
      <c r="W2824" s="2">
        <v>42727</v>
      </c>
      <c r="X2824" s="1">
        <v>1.5725</v>
      </c>
      <c r="Z2824" s="2">
        <v>42717</v>
      </c>
      <c r="AA2824" s="1">
        <v>1.5049999999999999</v>
      </c>
      <c r="AC2824" s="2">
        <v>42718</v>
      </c>
      <c r="AD2824" s="1">
        <v>1.46</v>
      </c>
      <c r="AF2824" s="2">
        <v>43158</v>
      </c>
      <c r="AG2824" s="1">
        <v>2.0062500000000001</v>
      </c>
      <c r="AI2824" s="2">
        <v>42676</v>
      </c>
      <c r="AJ2824" s="1">
        <v>2.0118999999999998</v>
      </c>
      <c r="AL2824" s="2">
        <v>42677</v>
      </c>
      <c r="AM2824" s="1">
        <v>1.6524999999999999</v>
      </c>
      <c r="AO2824" s="2">
        <v>42675</v>
      </c>
      <c r="AP2824" s="1">
        <v>1.0580000000000001</v>
      </c>
      <c r="AR2824" s="2">
        <v>42668</v>
      </c>
      <c r="AS2824" s="1">
        <v>0.98499999999999999</v>
      </c>
      <c r="AU2824" s="2">
        <v>42676</v>
      </c>
      <c r="AV2824" s="1">
        <v>0.996</v>
      </c>
      <c r="AX2824" s="2">
        <v>42674</v>
      </c>
      <c r="AY2824" s="1">
        <v>0.96099999999999997</v>
      </c>
      <c r="BA2824" s="116">
        <v>42675</v>
      </c>
      <c r="BB2824" s="1">
        <v>0.51800000000000002</v>
      </c>
      <c r="BD2824" s="2">
        <v>42671</v>
      </c>
      <c r="BE2824" s="1">
        <v>-0.161</v>
      </c>
      <c r="BG2824" s="2">
        <v>42832</v>
      </c>
      <c r="BH2824" s="1">
        <v>2.38</v>
      </c>
      <c r="BJ2824" s="2">
        <v>42832</v>
      </c>
      <c r="BK2824" s="1">
        <v>1.92</v>
      </c>
      <c r="BM2824" s="2">
        <v>42676</v>
      </c>
      <c r="BN2824" s="1">
        <v>8.5000000000000006E-3</v>
      </c>
    </row>
    <row r="2825" spans="2:66">
      <c r="B2825" s="2">
        <v>43230</v>
      </c>
      <c r="C2825" s="1">
        <v>1.65</v>
      </c>
      <c r="E2825" s="2">
        <v>42696</v>
      </c>
      <c r="F2825" s="1">
        <v>1.4889999999999999</v>
      </c>
      <c r="H2825" s="2">
        <v>42716</v>
      </c>
      <c r="I2825" s="1">
        <v>1.716</v>
      </c>
      <c r="K2825" s="2">
        <v>42712</v>
      </c>
      <c r="L2825" s="1">
        <v>2.157</v>
      </c>
      <c r="N2825" s="2">
        <v>42720</v>
      </c>
      <c r="O2825" s="1">
        <v>1.8599999999999999</v>
      </c>
      <c r="Q2825" s="2">
        <v>42725</v>
      </c>
      <c r="R2825" s="1">
        <v>1.8275000000000001</v>
      </c>
      <c r="T2825" s="2">
        <v>42731</v>
      </c>
      <c r="U2825" s="1">
        <v>1.7050000000000001</v>
      </c>
      <c r="W2825" s="2">
        <v>42730</v>
      </c>
      <c r="X2825" s="1">
        <v>1.5925</v>
      </c>
      <c r="Z2825" s="2">
        <v>42718</v>
      </c>
      <c r="AA2825" s="1">
        <v>1.47</v>
      </c>
      <c r="AC2825" s="2">
        <v>42719</v>
      </c>
      <c r="AD2825" s="1">
        <v>1.4950000000000001</v>
      </c>
      <c r="AF2825" s="2">
        <v>43159</v>
      </c>
      <c r="AG2825" s="1">
        <v>2.0171899999999998</v>
      </c>
      <c r="AI2825" s="2">
        <v>42677</v>
      </c>
      <c r="AJ2825" s="1">
        <v>2.0337999999999998</v>
      </c>
      <c r="AL2825" s="2">
        <v>42678</v>
      </c>
      <c r="AM2825" s="1">
        <v>1.6205000000000001</v>
      </c>
      <c r="AO2825" s="2">
        <v>42676</v>
      </c>
      <c r="AP2825" s="1">
        <v>1.0355000000000001</v>
      </c>
      <c r="AR2825" s="2">
        <v>42669</v>
      </c>
      <c r="AS2825" s="1">
        <v>0.99199999999999999</v>
      </c>
      <c r="AU2825" s="2">
        <v>42677</v>
      </c>
      <c r="AV2825" s="1">
        <v>1.0269999999999999</v>
      </c>
      <c r="AX2825" s="2">
        <v>42675</v>
      </c>
      <c r="AY2825" s="1">
        <v>0.98799999999999999</v>
      </c>
      <c r="BA2825" s="116">
        <v>42676</v>
      </c>
      <c r="BB2825" s="1">
        <v>0.498</v>
      </c>
      <c r="BD2825" s="2">
        <v>42674</v>
      </c>
      <c r="BE2825" s="1">
        <v>-0.16</v>
      </c>
      <c r="BG2825" s="2">
        <v>42835</v>
      </c>
      <c r="BH2825" s="1">
        <v>2.37</v>
      </c>
      <c r="BJ2825" s="2">
        <v>42835</v>
      </c>
      <c r="BK2825" s="1">
        <v>1.9100000000000001</v>
      </c>
      <c r="BM2825" s="2">
        <v>42677</v>
      </c>
      <c r="BN2825" s="1">
        <v>3.1E-2</v>
      </c>
    </row>
    <row r="2826" spans="2:66">
      <c r="B2826" s="2">
        <v>43231</v>
      </c>
      <c r="C2826" s="1">
        <v>1.65</v>
      </c>
      <c r="E2826" s="2">
        <v>42697</v>
      </c>
      <c r="F2826" s="1">
        <v>1.512</v>
      </c>
      <c r="H2826" s="2">
        <v>42717</v>
      </c>
      <c r="I2826" s="1">
        <v>1.6619999999999999</v>
      </c>
      <c r="K2826" s="2">
        <v>42713</v>
      </c>
      <c r="L2826" s="1">
        <v>2.2000000000000002</v>
      </c>
      <c r="N2826" s="2">
        <v>42723</v>
      </c>
      <c r="O2826" s="1">
        <v>1.88</v>
      </c>
      <c r="Q2826" s="2">
        <v>42726</v>
      </c>
      <c r="R2826" s="1">
        <v>1.825</v>
      </c>
      <c r="T2826" s="2">
        <v>42732</v>
      </c>
      <c r="U2826" s="1">
        <v>1.6825000000000001</v>
      </c>
      <c r="W2826" s="2">
        <v>42731</v>
      </c>
      <c r="X2826" s="1">
        <v>1.6</v>
      </c>
      <c r="Z2826" s="2">
        <v>42719</v>
      </c>
      <c r="AA2826" s="1">
        <v>1.5150000000000001</v>
      </c>
      <c r="AC2826" s="2">
        <v>42720</v>
      </c>
      <c r="AD2826" s="1">
        <v>1.4950000000000001</v>
      </c>
      <c r="AF2826" s="2">
        <v>43160</v>
      </c>
      <c r="AG2826" s="1">
        <v>2.0245700000000002</v>
      </c>
      <c r="AI2826" s="2">
        <v>42678</v>
      </c>
      <c r="AJ2826" s="1">
        <v>1.9915</v>
      </c>
      <c r="AL2826" s="2">
        <v>42681</v>
      </c>
      <c r="AM2826" s="1">
        <v>1.6724999999999999</v>
      </c>
      <c r="AO2826" s="2">
        <v>42677</v>
      </c>
      <c r="AP2826" s="1">
        <v>1.0373000000000001</v>
      </c>
      <c r="AR2826" s="2">
        <v>42670</v>
      </c>
      <c r="AS2826" s="1">
        <v>0.99550000000000005</v>
      </c>
      <c r="AU2826" s="2">
        <v>42678</v>
      </c>
      <c r="AV2826" s="1">
        <v>1.0055000000000001</v>
      </c>
      <c r="AX2826" s="2">
        <v>42676</v>
      </c>
      <c r="AY2826" s="1">
        <v>0.95499999999999996</v>
      </c>
      <c r="BA2826" s="116">
        <v>42677</v>
      </c>
      <c r="BB2826" s="1">
        <v>0.52800000000000002</v>
      </c>
      <c r="BD2826" s="2">
        <v>42675</v>
      </c>
      <c r="BE2826" s="1">
        <v>-0.16</v>
      </c>
      <c r="BG2826" s="2">
        <v>42836</v>
      </c>
      <c r="BH2826" s="1">
        <v>2.3199999999999998</v>
      </c>
      <c r="BJ2826" s="2">
        <v>42836</v>
      </c>
      <c r="BK2826" s="1">
        <v>1.8399999999999999</v>
      </c>
      <c r="BM2826" s="2">
        <v>42678</v>
      </c>
      <c r="BN2826" s="1">
        <v>1.7299999999999999E-2</v>
      </c>
    </row>
    <row r="2827" spans="2:66">
      <c r="B2827" s="2">
        <v>43234</v>
      </c>
      <c r="C2827" s="1">
        <v>1.65</v>
      </c>
      <c r="E2827" s="2">
        <v>42698</v>
      </c>
      <c r="F2827" s="1">
        <v>1.5649999999999999</v>
      </c>
      <c r="H2827" s="2">
        <v>42718</v>
      </c>
      <c r="I2827" s="1">
        <v>1.645</v>
      </c>
      <c r="K2827" s="2">
        <v>42716</v>
      </c>
      <c r="L2827" s="1">
        <v>2.2549999999999999</v>
      </c>
      <c r="N2827" s="2">
        <v>42724</v>
      </c>
      <c r="O2827" s="1">
        <v>1.885</v>
      </c>
      <c r="Q2827" s="2">
        <v>42727</v>
      </c>
      <c r="R2827" s="1">
        <v>1.8475000000000001</v>
      </c>
      <c r="T2827" s="2">
        <v>42733</v>
      </c>
      <c r="U2827" s="1">
        <v>1.675</v>
      </c>
      <c r="W2827" s="2">
        <v>42732</v>
      </c>
      <c r="X2827" s="1">
        <v>1.5775000000000001</v>
      </c>
      <c r="Z2827" s="2">
        <v>42720</v>
      </c>
      <c r="AA2827" s="1">
        <v>1.51</v>
      </c>
      <c r="AC2827" s="2">
        <v>42723</v>
      </c>
      <c r="AD2827" s="1">
        <v>1.5</v>
      </c>
      <c r="AF2827" s="2">
        <v>43161</v>
      </c>
      <c r="AG2827" s="1">
        <v>2.0251899999999998</v>
      </c>
      <c r="AI2827" s="2">
        <v>42681</v>
      </c>
      <c r="AJ2827" s="1">
        <v>2.0299999999999998</v>
      </c>
      <c r="AL2827" s="2">
        <v>42682</v>
      </c>
      <c r="AM2827" s="1">
        <v>1.7025000000000001</v>
      </c>
      <c r="AO2827" s="2">
        <v>42678</v>
      </c>
      <c r="AP2827" s="1">
        <v>1.018</v>
      </c>
      <c r="AR2827" s="2">
        <v>42671</v>
      </c>
      <c r="AS2827" s="1">
        <v>0.97950000000000004</v>
      </c>
      <c r="AU2827" s="2">
        <v>42681</v>
      </c>
      <c r="AV2827" s="1">
        <v>1.0225</v>
      </c>
      <c r="AX2827" s="2">
        <v>42677</v>
      </c>
      <c r="AY2827" s="1">
        <v>0.98699999999999999</v>
      </c>
      <c r="BA2827" s="116">
        <v>42678</v>
      </c>
      <c r="BB2827" s="1">
        <v>0.51200000000000001</v>
      </c>
      <c r="BD2827" s="2">
        <v>42676</v>
      </c>
      <c r="BE2827" s="1">
        <v>-0.161</v>
      </c>
      <c r="BG2827" s="2">
        <v>42837</v>
      </c>
      <c r="BH2827" s="1">
        <v>2.2800000000000002</v>
      </c>
      <c r="BJ2827" s="2">
        <v>42837</v>
      </c>
      <c r="BK2827" s="1">
        <v>1.81</v>
      </c>
      <c r="BM2827" s="2">
        <v>42681</v>
      </c>
      <c r="BN2827" s="1">
        <v>3.0499999999999999E-2</v>
      </c>
    </row>
    <row r="2828" spans="2:66">
      <c r="B2828" s="2">
        <v>43235</v>
      </c>
      <c r="C2828" s="1">
        <v>1.65</v>
      </c>
      <c r="E2828" s="2">
        <v>42699</v>
      </c>
      <c r="F2828" s="1">
        <v>1.5779999999999998</v>
      </c>
      <c r="H2828" s="2">
        <v>42719</v>
      </c>
      <c r="I2828" s="1">
        <v>1.6949999999999998</v>
      </c>
      <c r="K2828" s="2">
        <v>42717</v>
      </c>
      <c r="L2828" s="1">
        <v>2.2000000000000002</v>
      </c>
      <c r="N2828" s="2">
        <v>42725</v>
      </c>
      <c r="O2828" s="1">
        <v>1.825</v>
      </c>
      <c r="Q2828" s="2">
        <v>42730</v>
      </c>
      <c r="R2828" s="1">
        <v>1.865</v>
      </c>
      <c r="T2828" s="2">
        <v>42734</v>
      </c>
      <c r="U2828" s="1">
        <v>1.675</v>
      </c>
      <c r="W2828" s="2">
        <v>42733</v>
      </c>
      <c r="X2828" s="1">
        <v>1.5625</v>
      </c>
      <c r="Z2828" s="2">
        <v>42723</v>
      </c>
      <c r="AA2828" s="1">
        <v>1.52</v>
      </c>
      <c r="AC2828" s="2">
        <v>42724</v>
      </c>
      <c r="AD2828" s="1">
        <v>1.51</v>
      </c>
      <c r="AF2828" s="2">
        <v>43164</v>
      </c>
      <c r="AG2828" s="1">
        <v>2.0348999999999999</v>
      </c>
      <c r="AI2828" s="2">
        <v>42682</v>
      </c>
      <c r="AJ2828" s="1">
        <v>2.0470999999999999</v>
      </c>
      <c r="AL2828" s="2">
        <v>42683</v>
      </c>
      <c r="AM2828" s="1">
        <v>1.907</v>
      </c>
      <c r="AO2828" s="2">
        <v>42681</v>
      </c>
      <c r="AP2828" s="1">
        <v>1.0605</v>
      </c>
      <c r="AR2828" s="2">
        <v>42674</v>
      </c>
      <c r="AS2828" s="1">
        <v>0.97599999999999998</v>
      </c>
      <c r="AU2828" s="2">
        <v>42682</v>
      </c>
      <c r="AV2828" s="1">
        <v>1.0535000000000001</v>
      </c>
      <c r="AX2828" s="2">
        <v>42678</v>
      </c>
      <c r="AY2828" s="1">
        <v>0.96499999999999997</v>
      </c>
      <c r="BA2828" s="116">
        <v>42681</v>
      </c>
      <c r="BB2828" s="1">
        <v>0.52800000000000002</v>
      </c>
      <c r="BD2828" s="2">
        <v>42677</v>
      </c>
      <c r="BE2828" s="1">
        <v>-0.151</v>
      </c>
      <c r="BG2828" s="2">
        <v>42838</v>
      </c>
      <c r="BH2828" s="1">
        <v>2.2400000000000002</v>
      </c>
      <c r="BJ2828" s="2">
        <v>42838</v>
      </c>
      <c r="BK2828" s="1">
        <v>1.77</v>
      </c>
      <c r="BM2828" s="2">
        <v>42682</v>
      </c>
      <c r="BN2828" s="1">
        <v>4.1500000000000002E-2</v>
      </c>
    </row>
    <row r="2829" spans="2:66">
      <c r="B2829" s="2">
        <v>43236</v>
      </c>
      <c r="C2829" s="1">
        <v>1.65</v>
      </c>
      <c r="E2829" s="2">
        <v>42702</v>
      </c>
      <c r="F2829" s="1">
        <v>1.548</v>
      </c>
      <c r="H2829" s="2">
        <v>42720</v>
      </c>
      <c r="I2829" s="1">
        <v>1.6850000000000001</v>
      </c>
      <c r="K2829" s="2">
        <v>42718</v>
      </c>
      <c r="L2829" s="1">
        <v>2.12</v>
      </c>
      <c r="N2829" s="2">
        <v>42726</v>
      </c>
      <c r="O2829" s="1">
        <v>1.7949999999999999</v>
      </c>
      <c r="Q2829" s="2">
        <v>42731</v>
      </c>
      <c r="R2829" s="1">
        <v>1.875</v>
      </c>
      <c r="T2829" s="2">
        <v>42737</v>
      </c>
      <c r="U2829" s="1">
        <v>1.655</v>
      </c>
      <c r="W2829" s="2">
        <v>42734</v>
      </c>
      <c r="X2829" s="1">
        <v>1.5649999999999999</v>
      </c>
      <c r="Z2829" s="2">
        <v>42724</v>
      </c>
      <c r="AA2829" s="1">
        <v>1.54</v>
      </c>
      <c r="AC2829" s="2">
        <v>42725</v>
      </c>
      <c r="AD2829" s="1">
        <v>1.4950000000000001</v>
      </c>
      <c r="AF2829" s="2">
        <v>43165</v>
      </c>
      <c r="AG2829" s="1">
        <v>2.0472800000000002</v>
      </c>
      <c r="AI2829" s="2">
        <v>42683</v>
      </c>
      <c r="AJ2829" s="1">
        <v>2.2720000000000002</v>
      </c>
      <c r="AL2829" s="2">
        <v>42684</v>
      </c>
      <c r="AM2829" s="1">
        <v>1.9995000000000001</v>
      </c>
      <c r="AO2829" s="2">
        <v>42682</v>
      </c>
      <c r="AP2829" s="1">
        <v>1.0860000000000001</v>
      </c>
      <c r="AR2829" s="2">
        <v>42675</v>
      </c>
      <c r="AS2829" s="1">
        <v>0.96850000000000003</v>
      </c>
      <c r="AU2829" s="2">
        <v>42683</v>
      </c>
      <c r="AV2829" s="1">
        <v>1.1299999999999999</v>
      </c>
      <c r="AX2829" s="2">
        <v>42681</v>
      </c>
      <c r="AY2829" s="1">
        <v>0.98</v>
      </c>
      <c r="BA2829" s="116">
        <v>42682</v>
      </c>
      <c r="BB2829" s="1">
        <v>0.55300000000000005</v>
      </c>
      <c r="BD2829" s="2">
        <v>42678</v>
      </c>
      <c r="BE2829" s="1">
        <v>-0.155</v>
      </c>
      <c r="BG2829" s="2">
        <v>42842</v>
      </c>
      <c r="BH2829" s="1">
        <v>2.2599999999999998</v>
      </c>
      <c r="BJ2829" s="2">
        <v>42842</v>
      </c>
      <c r="BK2829" s="1">
        <v>1.79</v>
      </c>
      <c r="BM2829" s="2">
        <v>42683</v>
      </c>
      <c r="BN2829" s="1">
        <v>8.2000000000000003E-2</v>
      </c>
    </row>
    <row r="2830" spans="2:66">
      <c r="B2830" s="2">
        <v>43237</v>
      </c>
      <c r="C2830" s="1">
        <v>1.65</v>
      </c>
      <c r="E2830" s="2">
        <v>42703</v>
      </c>
      <c r="F2830" s="1">
        <v>1.536</v>
      </c>
      <c r="H2830" s="2">
        <v>42723</v>
      </c>
      <c r="I2830" s="1">
        <v>1.7069999999999999</v>
      </c>
      <c r="K2830" s="2">
        <v>42719</v>
      </c>
      <c r="L2830" s="1">
        <v>2.1850000000000001</v>
      </c>
      <c r="N2830" s="2">
        <v>42727</v>
      </c>
      <c r="O2830" s="1">
        <v>1.8149999999999999</v>
      </c>
      <c r="Q2830" s="2">
        <v>42732</v>
      </c>
      <c r="R2830" s="1">
        <v>1.845</v>
      </c>
      <c r="T2830" s="2">
        <v>42738</v>
      </c>
      <c r="U2830" s="1">
        <v>1.655</v>
      </c>
      <c r="W2830" s="2">
        <v>42737</v>
      </c>
      <c r="X2830" s="1">
        <v>1.55</v>
      </c>
      <c r="Z2830" s="2">
        <v>42725</v>
      </c>
      <c r="AA2830" s="1">
        <v>1.5024999999999999</v>
      </c>
      <c r="AC2830" s="2">
        <v>42726</v>
      </c>
      <c r="AD2830" s="1">
        <v>1.5</v>
      </c>
      <c r="AF2830" s="2">
        <v>43166</v>
      </c>
      <c r="AG2830" s="1">
        <v>2.0572499999999998</v>
      </c>
      <c r="AI2830" s="2">
        <v>42684</v>
      </c>
      <c r="AJ2830" s="1">
        <v>2.3694999999999999</v>
      </c>
      <c r="AL2830" s="2">
        <v>42685</v>
      </c>
      <c r="AM2830" s="1">
        <v>2.008</v>
      </c>
      <c r="AO2830" s="2">
        <v>42683</v>
      </c>
      <c r="AP2830" s="1">
        <v>1.1299999999999999</v>
      </c>
      <c r="AR2830" s="2">
        <v>42676</v>
      </c>
      <c r="AS2830" s="1">
        <v>0.95450000000000002</v>
      </c>
      <c r="AU2830" s="2">
        <v>42684</v>
      </c>
      <c r="AV2830" s="1">
        <v>1.1759999999999999</v>
      </c>
      <c r="AX2830" s="2">
        <v>42682</v>
      </c>
      <c r="AY2830" s="1">
        <v>1.0055000000000001</v>
      </c>
      <c r="BA2830" s="116">
        <v>42683</v>
      </c>
      <c r="BB2830" s="1">
        <v>0.61799999999999999</v>
      </c>
      <c r="BD2830" s="2">
        <v>42681</v>
      </c>
      <c r="BE2830" s="1">
        <v>-0.152</v>
      </c>
      <c r="BG2830" s="2">
        <v>42843</v>
      </c>
      <c r="BH2830" s="1">
        <v>2.1800000000000002</v>
      </c>
      <c r="BJ2830" s="2">
        <v>42843</v>
      </c>
      <c r="BK2830" s="1">
        <v>1.71</v>
      </c>
      <c r="BM2830" s="2">
        <v>42684</v>
      </c>
      <c r="BN2830" s="1">
        <v>0.10299999999999999</v>
      </c>
    </row>
    <row r="2831" spans="2:66">
      <c r="B2831" s="2">
        <v>43238</v>
      </c>
      <c r="C2831" s="1">
        <v>1.65</v>
      </c>
      <c r="E2831" s="2">
        <v>42704</v>
      </c>
      <c r="F2831" s="1">
        <v>1.528</v>
      </c>
      <c r="H2831" s="2">
        <v>42724</v>
      </c>
      <c r="I2831" s="1">
        <v>1.7250000000000001</v>
      </c>
      <c r="K2831" s="2">
        <v>42720</v>
      </c>
      <c r="L2831" s="1">
        <v>2.16</v>
      </c>
      <c r="N2831" s="2">
        <v>42730</v>
      </c>
      <c r="O2831" s="1">
        <v>1.8199999999999998</v>
      </c>
      <c r="Q2831" s="2">
        <v>42733</v>
      </c>
      <c r="R2831" s="1">
        <v>1.835</v>
      </c>
      <c r="T2831" s="2">
        <v>42739</v>
      </c>
      <c r="U2831" s="1">
        <v>1.665</v>
      </c>
      <c r="W2831" s="2">
        <v>42738</v>
      </c>
      <c r="X2831" s="1">
        <v>1.5425</v>
      </c>
      <c r="Z2831" s="2">
        <v>42726</v>
      </c>
      <c r="AA2831" s="1">
        <v>1.5049999999999999</v>
      </c>
      <c r="AC2831" s="2">
        <v>42727</v>
      </c>
      <c r="AD2831" s="1">
        <v>1.5175000000000001</v>
      </c>
      <c r="AF2831" s="2">
        <v>43167</v>
      </c>
      <c r="AG2831" s="1">
        <v>2.0714000000000001</v>
      </c>
      <c r="AI2831" s="2">
        <v>42685</v>
      </c>
      <c r="AJ2831" s="1">
        <v>2.371</v>
      </c>
      <c r="AL2831" s="2">
        <v>42688</v>
      </c>
      <c r="AM2831" s="1">
        <v>2.1154999999999999</v>
      </c>
      <c r="AO2831" s="2">
        <v>42684</v>
      </c>
      <c r="AP2831" s="1">
        <v>1.1575</v>
      </c>
      <c r="AR2831" s="2">
        <v>42677</v>
      </c>
      <c r="AS2831" s="1">
        <v>0.95799999999999996</v>
      </c>
      <c r="AU2831" s="2">
        <v>42685</v>
      </c>
      <c r="AV2831" s="1">
        <v>1.2030000000000001</v>
      </c>
      <c r="AX2831" s="2">
        <v>42683</v>
      </c>
      <c r="AY2831" s="1">
        <v>1.085</v>
      </c>
      <c r="BA2831" s="116">
        <v>42684</v>
      </c>
      <c r="BB2831" s="1">
        <v>0.65100000000000002</v>
      </c>
      <c r="BD2831" s="2">
        <v>42682</v>
      </c>
      <c r="BE2831" s="1">
        <v>-0.14199999999999999</v>
      </c>
      <c r="BG2831" s="2">
        <v>42844</v>
      </c>
      <c r="BH2831" s="1">
        <v>2.21</v>
      </c>
      <c r="BJ2831" s="2">
        <v>42844</v>
      </c>
      <c r="BK2831" s="1">
        <v>1.74</v>
      </c>
      <c r="BM2831" s="2">
        <v>42685</v>
      </c>
      <c r="BN2831" s="1">
        <v>0.13700000000000001</v>
      </c>
    </row>
    <row r="2832" spans="2:66">
      <c r="B2832" s="2">
        <v>43241</v>
      </c>
      <c r="C2832" s="1">
        <v>1.65</v>
      </c>
      <c r="E2832" s="2">
        <v>42705</v>
      </c>
      <c r="F2832" s="1">
        <v>1.496</v>
      </c>
      <c r="H2832" s="2">
        <v>42725</v>
      </c>
      <c r="I2832" s="1">
        <v>1.6819999999999999</v>
      </c>
      <c r="K2832" s="2">
        <v>42723</v>
      </c>
      <c r="L2832" s="1">
        <v>2.177</v>
      </c>
      <c r="N2832" s="2">
        <v>42731</v>
      </c>
      <c r="O2832" s="1">
        <v>1.83</v>
      </c>
      <c r="Q2832" s="2">
        <v>42734</v>
      </c>
      <c r="R2832" s="1">
        <v>1.835</v>
      </c>
      <c r="T2832" s="2">
        <v>42740</v>
      </c>
      <c r="U2832" s="1">
        <v>1.635</v>
      </c>
      <c r="W2832" s="2">
        <v>42739</v>
      </c>
      <c r="X2832" s="1">
        <v>1.5449999999999999</v>
      </c>
      <c r="Z2832" s="2">
        <v>42727</v>
      </c>
      <c r="AA2832" s="1">
        <v>1.53</v>
      </c>
      <c r="AC2832" s="2">
        <v>42730</v>
      </c>
      <c r="AD2832" s="1">
        <v>1.5274999999999999</v>
      </c>
      <c r="AF2832" s="2">
        <v>43168</v>
      </c>
      <c r="AG2832" s="1">
        <v>2.0887500000000001</v>
      </c>
      <c r="AI2832" s="2">
        <v>42688</v>
      </c>
      <c r="AJ2832" s="1">
        <v>2.4409999999999998</v>
      </c>
      <c r="AL2832" s="2">
        <v>42689</v>
      </c>
      <c r="AM2832" s="1">
        <v>2.0630000000000002</v>
      </c>
      <c r="AO2832" s="2">
        <v>42685</v>
      </c>
      <c r="AP2832" s="1">
        <v>1.1719999999999999</v>
      </c>
      <c r="AR2832" s="2">
        <v>42678</v>
      </c>
      <c r="AS2832" s="1">
        <v>0.94699999999999995</v>
      </c>
      <c r="AU2832" s="2">
        <v>42688</v>
      </c>
      <c r="AV2832" s="1">
        <v>1.2190000000000001</v>
      </c>
      <c r="AX2832" s="2">
        <v>42684</v>
      </c>
      <c r="AY2832" s="1">
        <v>1.1339999999999999</v>
      </c>
      <c r="BA2832" s="116">
        <v>42685</v>
      </c>
      <c r="BB2832" s="1">
        <v>0.68400000000000005</v>
      </c>
      <c r="BD2832" s="2">
        <v>42683</v>
      </c>
      <c r="BE2832" s="1">
        <v>-0.128</v>
      </c>
      <c r="BG2832" s="2">
        <v>42845</v>
      </c>
      <c r="BH2832" s="1">
        <v>2.2400000000000002</v>
      </c>
      <c r="BJ2832" s="2">
        <v>42845</v>
      </c>
      <c r="BK2832" s="1">
        <v>1.78</v>
      </c>
      <c r="BM2832" s="2">
        <v>42688</v>
      </c>
      <c r="BN2832" s="1">
        <v>0.14499999999999999</v>
      </c>
    </row>
    <row r="2833" spans="2:66">
      <c r="B2833" s="2">
        <v>43243</v>
      </c>
      <c r="C2833" s="1">
        <v>1.65</v>
      </c>
      <c r="E2833" s="2">
        <v>42706</v>
      </c>
      <c r="F2833" s="1">
        <v>1.47</v>
      </c>
      <c r="H2833" s="2">
        <v>42726</v>
      </c>
      <c r="I2833" s="1">
        <v>1.647</v>
      </c>
      <c r="K2833" s="2">
        <v>42724</v>
      </c>
      <c r="L2833" s="1">
        <v>2.177</v>
      </c>
      <c r="N2833" s="2">
        <v>42732</v>
      </c>
      <c r="O2833" s="1">
        <v>1.81</v>
      </c>
      <c r="Q2833" s="2">
        <v>42737</v>
      </c>
      <c r="R2833" s="1">
        <v>1.81</v>
      </c>
      <c r="T2833" s="2">
        <v>42741</v>
      </c>
      <c r="U2833" s="1">
        <v>1.6724999999999999</v>
      </c>
      <c r="W2833" s="2">
        <v>42740</v>
      </c>
      <c r="X2833" s="1">
        <v>1.5175000000000001</v>
      </c>
      <c r="Z2833" s="2">
        <v>42730</v>
      </c>
      <c r="AA2833" s="1">
        <v>1.55</v>
      </c>
      <c r="AC2833" s="2">
        <v>42731</v>
      </c>
      <c r="AD2833" s="1">
        <v>1.5350000000000001</v>
      </c>
      <c r="AF2833" s="2">
        <v>43171</v>
      </c>
      <c r="AG2833" s="1">
        <v>2.1068799999999999</v>
      </c>
      <c r="AI2833" s="2">
        <v>42689</v>
      </c>
      <c r="AJ2833" s="1">
        <v>2.37</v>
      </c>
      <c r="AL2833" s="2">
        <v>42690</v>
      </c>
      <c r="AM2833" s="1">
        <v>2.06</v>
      </c>
      <c r="AO2833" s="2">
        <v>42688</v>
      </c>
      <c r="AP2833" s="1">
        <v>1.2290000000000001</v>
      </c>
      <c r="AR2833" s="2">
        <v>42681</v>
      </c>
      <c r="AS2833" s="1">
        <v>0.97250000000000003</v>
      </c>
      <c r="AU2833" s="2">
        <v>42689</v>
      </c>
      <c r="AV2833" s="1">
        <v>1.2015</v>
      </c>
      <c r="AX2833" s="2">
        <v>42685</v>
      </c>
      <c r="AY2833" s="1">
        <v>1.1519999999999999</v>
      </c>
      <c r="BA2833" s="116">
        <v>42688</v>
      </c>
      <c r="BB2833" s="1">
        <v>0.69099999999999995</v>
      </c>
      <c r="BD2833" s="2">
        <v>42684</v>
      </c>
      <c r="BE2833" s="1">
        <v>-0.13600000000000001</v>
      </c>
      <c r="BG2833" s="2">
        <v>42846</v>
      </c>
      <c r="BH2833" s="1">
        <v>2.2400000000000002</v>
      </c>
      <c r="BJ2833" s="2">
        <v>42846</v>
      </c>
      <c r="BK2833" s="1">
        <v>1.77</v>
      </c>
      <c r="BM2833" s="2">
        <v>42689</v>
      </c>
      <c r="BN2833" s="1">
        <v>0.14199999999999999</v>
      </c>
    </row>
    <row r="2834" spans="2:66">
      <c r="B2834" s="2">
        <v>43244</v>
      </c>
      <c r="C2834" s="1">
        <v>1.65</v>
      </c>
      <c r="E2834" s="2">
        <v>42709</v>
      </c>
      <c r="F2834" s="1">
        <v>1.4359999999999999</v>
      </c>
      <c r="H2834" s="2">
        <v>42727</v>
      </c>
      <c r="I2834" s="1">
        <v>1.663</v>
      </c>
      <c r="K2834" s="2">
        <v>42725</v>
      </c>
      <c r="L2834" s="1">
        <v>2.1019999999999999</v>
      </c>
      <c r="N2834" s="2">
        <v>42733</v>
      </c>
      <c r="O2834" s="1">
        <v>1.8069999999999999</v>
      </c>
      <c r="Q2834" s="2">
        <v>42738</v>
      </c>
      <c r="R2834" s="1">
        <v>1.8125</v>
      </c>
      <c r="T2834" s="2">
        <v>42744</v>
      </c>
      <c r="U2834" s="1">
        <v>1.6949999999999998</v>
      </c>
      <c r="W2834" s="2">
        <v>42741</v>
      </c>
      <c r="X2834" s="1">
        <v>1.5525</v>
      </c>
      <c r="Z2834" s="2">
        <v>42731</v>
      </c>
      <c r="AA2834" s="1">
        <v>1.5525</v>
      </c>
      <c r="AC2834" s="2">
        <v>42732</v>
      </c>
      <c r="AD2834" s="1">
        <v>1.5150000000000001</v>
      </c>
      <c r="AF2834" s="2">
        <v>43172</v>
      </c>
      <c r="AG2834" s="1">
        <v>2.1244999999999998</v>
      </c>
      <c r="AI2834" s="2">
        <v>42690</v>
      </c>
      <c r="AJ2834" s="1">
        <v>2.3374999999999999</v>
      </c>
      <c r="AL2834" s="2">
        <v>42691</v>
      </c>
      <c r="AM2834" s="1">
        <v>2.129</v>
      </c>
      <c r="AO2834" s="2">
        <v>42689</v>
      </c>
      <c r="AP2834" s="1">
        <v>1.2210000000000001</v>
      </c>
      <c r="AR2834" s="2">
        <v>42682</v>
      </c>
      <c r="AS2834" s="1">
        <v>0.98599999999999999</v>
      </c>
      <c r="AU2834" s="2">
        <v>42690</v>
      </c>
      <c r="AV2834" s="1">
        <v>1.1882999999999999</v>
      </c>
      <c r="AX2834" s="2">
        <v>42688</v>
      </c>
      <c r="AY2834" s="1">
        <v>1.1639999999999999</v>
      </c>
      <c r="BA2834" s="116">
        <v>42689</v>
      </c>
      <c r="BB2834" s="1">
        <v>0.68799999999999994</v>
      </c>
      <c r="BD2834" s="2">
        <v>42685</v>
      </c>
      <c r="BE2834" s="1">
        <v>-0.122</v>
      </c>
      <c r="BG2834" s="2">
        <v>42849</v>
      </c>
      <c r="BH2834" s="1">
        <v>2.2800000000000002</v>
      </c>
      <c r="BJ2834" s="2">
        <v>42849</v>
      </c>
      <c r="BK2834" s="1">
        <v>1.81</v>
      </c>
      <c r="BM2834" s="2">
        <v>42690</v>
      </c>
      <c r="BN2834" s="1">
        <v>0.13900000000000001</v>
      </c>
    </row>
    <row r="2835" spans="2:66">
      <c r="B2835" s="2">
        <v>43245</v>
      </c>
      <c r="C2835" s="1">
        <v>1.65</v>
      </c>
      <c r="E2835" s="2">
        <v>42710</v>
      </c>
      <c r="F2835" s="1">
        <v>1.4259999999999999</v>
      </c>
      <c r="H2835" s="2">
        <v>42730</v>
      </c>
      <c r="I2835" s="1">
        <v>1.665</v>
      </c>
      <c r="K2835" s="2">
        <v>42726</v>
      </c>
      <c r="L2835" s="1">
        <v>2.1</v>
      </c>
      <c r="N2835" s="2">
        <v>42734</v>
      </c>
      <c r="O2835" s="1">
        <v>1.8069999999999999</v>
      </c>
      <c r="Q2835" s="2">
        <v>42739</v>
      </c>
      <c r="R2835" s="1">
        <v>1.845</v>
      </c>
      <c r="T2835" s="2">
        <v>42745</v>
      </c>
      <c r="U2835" s="1">
        <v>1.6625000000000001</v>
      </c>
      <c r="W2835" s="2">
        <v>42744</v>
      </c>
      <c r="X2835" s="1">
        <v>1.5697999999999999</v>
      </c>
      <c r="Z2835" s="2">
        <v>42732</v>
      </c>
      <c r="AA2835" s="1">
        <v>1.5325</v>
      </c>
      <c r="AC2835" s="2">
        <v>42733</v>
      </c>
      <c r="AD2835" s="1">
        <v>1.4975000000000001</v>
      </c>
      <c r="AF2835" s="2">
        <v>43173</v>
      </c>
      <c r="AG2835" s="1">
        <v>2.145</v>
      </c>
      <c r="AI2835" s="2">
        <v>42691</v>
      </c>
      <c r="AJ2835" s="1">
        <v>2.42</v>
      </c>
      <c r="AL2835" s="2">
        <v>42692</v>
      </c>
      <c r="AM2835" s="1">
        <v>2.1825000000000001</v>
      </c>
      <c r="AO2835" s="2">
        <v>42690</v>
      </c>
      <c r="AP2835" s="1">
        <v>1.2255</v>
      </c>
      <c r="AR2835" s="2">
        <v>42683</v>
      </c>
      <c r="AS2835" s="1">
        <v>0.99299999999999999</v>
      </c>
      <c r="AU2835" s="2">
        <v>42691</v>
      </c>
      <c r="AV2835" s="1">
        <v>1.1890000000000001</v>
      </c>
      <c r="AX2835" s="2">
        <v>42689</v>
      </c>
      <c r="AY2835" s="1">
        <v>1.1559999999999999</v>
      </c>
      <c r="BA2835" s="116">
        <v>42690</v>
      </c>
      <c r="BB2835" s="1">
        <v>0.67800000000000005</v>
      </c>
      <c r="BD2835" s="2">
        <v>42688</v>
      </c>
      <c r="BE2835" s="1">
        <v>-0.122</v>
      </c>
      <c r="BG2835" s="2">
        <v>42850</v>
      </c>
      <c r="BH2835" s="1">
        <v>2.35</v>
      </c>
      <c r="BJ2835" s="2">
        <v>42850</v>
      </c>
      <c r="BK2835" s="1">
        <v>1.87</v>
      </c>
      <c r="BM2835" s="2">
        <v>42691</v>
      </c>
      <c r="BN2835" s="1">
        <v>0.13400000000000001</v>
      </c>
    </row>
    <row r="2836" spans="2:66">
      <c r="B2836" s="2">
        <v>43248</v>
      </c>
      <c r="C2836" s="1">
        <v>1.65</v>
      </c>
      <c r="E2836" s="2">
        <v>42711</v>
      </c>
      <c r="F2836" s="1">
        <v>1.401</v>
      </c>
      <c r="H2836" s="2">
        <v>42731</v>
      </c>
      <c r="I2836" s="1">
        <v>1.6579999999999999</v>
      </c>
      <c r="K2836" s="2">
        <v>42727</v>
      </c>
      <c r="L2836" s="1">
        <v>2.1150000000000002</v>
      </c>
      <c r="N2836" s="2">
        <v>42737</v>
      </c>
      <c r="O2836" s="1">
        <v>1.78</v>
      </c>
      <c r="Q2836" s="2">
        <v>42740</v>
      </c>
      <c r="R2836" s="1">
        <v>1.8129999999999999</v>
      </c>
      <c r="T2836" s="2">
        <v>42746</v>
      </c>
      <c r="U2836" s="1">
        <v>1.665</v>
      </c>
      <c r="W2836" s="2">
        <v>42745</v>
      </c>
      <c r="X2836" s="1">
        <v>1.55</v>
      </c>
      <c r="Z2836" s="2">
        <v>42733</v>
      </c>
      <c r="AA2836" s="1">
        <v>1.52</v>
      </c>
      <c r="AC2836" s="2">
        <v>42734</v>
      </c>
      <c r="AD2836" s="1">
        <v>1.4975000000000001</v>
      </c>
      <c r="AF2836" s="2">
        <v>43174</v>
      </c>
      <c r="AG2836" s="1">
        <v>2.1775000000000002</v>
      </c>
      <c r="AI2836" s="2">
        <v>42692</v>
      </c>
      <c r="AJ2836" s="1">
        <v>2.4487999999999999</v>
      </c>
      <c r="AL2836" s="2">
        <v>42695</v>
      </c>
      <c r="AM2836" s="1">
        <v>2.1284999999999998</v>
      </c>
      <c r="AO2836" s="2">
        <v>42691</v>
      </c>
      <c r="AP2836" s="1">
        <v>1.264</v>
      </c>
      <c r="AR2836" s="2">
        <v>42684</v>
      </c>
      <c r="AS2836" s="1">
        <v>1</v>
      </c>
      <c r="AU2836" s="2">
        <v>42692</v>
      </c>
      <c r="AV2836" s="1">
        <v>1.1890000000000001</v>
      </c>
      <c r="AX2836" s="2">
        <v>42690</v>
      </c>
      <c r="AY2836" s="1">
        <v>1.1499999999999999</v>
      </c>
      <c r="BA2836" s="116">
        <v>42691</v>
      </c>
      <c r="BB2836" s="1">
        <v>0.68300000000000005</v>
      </c>
      <c r="BD2836" s="2">
        <v>42689</v>
      </c>
      <c r="BE2836" s="1">
        <v>-0.126</v>
      </c>
      <c r="BG2836" s="2">
        <v>42851</v>
      </c>
      <c r="BH2836" s="1">
        <v>2.3199999999999998</v>
      </c>
      <c r="BJ2836" s="2">
        <v>42851</v>
      </c>
      <c r="BK2836" s="1">
        <v>1.8399999999999999</v>
      </c>
      <c r="BM2836" s="2">
        <v>42692</v>
      </c>
      <c r="BN2836" s="1">
        <v>0.124</v>
      </c>
    </row>
    <row r="2837" spans="2:66">
      <c r="B2837" s="2">
        <v>43249</v>
      </c>
      <c r="C2837" s="1">
        <v>1.65</v>
      </c>
      <c r="E2837" s="2">
        <v>42712</v>
      </c>
      <c r="F2837" s="1">
        <v>1.381</v>
      </c>
      <c r="H2837" s="2">
        <v>42732</v>
      </c>
      <c r="I2837" s="1">
        <v>1.645</v>
      </c>
      <c r="K2837" s="2">
        <v>42730</v>
      </c>
      <c r="L2837" s="1">
        <v>2.1150000000000002</v>
      </c>
      <c r="N2837" s="2">
        <v>42738</v>
      </c>
      <c r="O2837" s="1">
        <v>1.79</v>
      </c>
      <c r="Q2837" s="2">
        <v>42741</v>
      </c>
      <c r="R2837" s="1">
        <v>1.855</v>
      </c>
      <c r="T2837" s="2">
        <v>42747</v>
      </c>
      <c r="U2837" s="1">
        <v>1.615</v>
      </c>
      <c r="W2837" s="2">
        <v>42746</v>
      </c>
      <c r="X2837" s="1">
        <v>1.5525</v>
      </c>
      <c r="Z2837" s="2">
        <v>42734</v>
      </c>
      <c r="AA2837" s="1">
        <v>1.52</v>
      </c>
      <c r="AC2837" s="2">
        <v>42737</v>
      </c>
      <c r="AD2837" s="1">
        <v>1.49</v>
      </c>
      <c r="AF2837" s="2">
        <v>43175</v>
      </c>
      <c r="AG2837" s="1">
        <v>2.2017500000000001</v>
      </c>
      <c r="AI2837" s="2">
        <v>42695</v>
      </c>
      <c r="AJ2837" s="1">
        <v>2.399</v>
      </c>
      <c r="AL2837" s="2">
        <v>42696</v>
      </c>
      <c r="AM2837" s="1">
        <v>2.113</v>
      </c>
      <c r="AO2837" s="2">
        <v>42692</v>
      </c>
      <c r="AP2837" s="1">
        <v>1.284</v>
      </c>
      <c r="AR2837" s="2">
        <v>42685</v>
      </c>
      <c r="AS2837" s="1">
        <v>1.008</v>
      </c>
      <c r="AU2837" s="2">
        <v>42695</v>
      </c>
      <c r="AV2837" s="1">
        <v>1.1850000000000001</v>
      </c>
      <c r="AX2837" s="2">
        <v>42691</v>
      </c>
      <c r="AY2837" s="1">
        <v>1.1386000000000001</v>
      </c>
      <c r="BA2837" s="116">
        <v>42692</v>
      </c>
      <c r="BB2837" s="1">
        <v>0.67400000000000004</v>
      </c>
      <c r="BD2837" s="2">
        <v>42690</v>
      </c>
      <c r="BE2837" s="1">
        <v>-0.13200000000000001</v>
      </c>
      <c r="BG2837" s="2">
        <v>42852</v>
      </c>
      <c r="BH2837" s="1">
        <v>2.2999999999999998</v>
      </c>
      <c r="BJ2837" s="2">
        <v>42852</v>
      </c>
      <c r="BK2837" s="1">
        <v>1.81</v>
      </c>
      <c r="BM2837" s="2">
        <v>42695</v>
      </c>
      <c r="BN2837" s="1">
        <v>0.11749999999999999</v>
      </c>
    </row>
    <row r="2838" spans="2:66">
      <c r="B2838" s="2">
        <v>43250</v>
      </c>
      <c r="C2838" s="1">
        <v>1.65</v>
      </c>
      <c r="E2838" s="2">
        <v>42713</v>
      </c>
      <c r="F2838" s="1">
        <v>1.375</v>
      </c>
      <c r="H2838" s="2">
        <v>42733</v>
      </c>
      <c r="I2838" s="1">
        <v>1.6400000000000001</v>
      </c>
      <c r="K2838" s="2">
        <v>42731</v>
      </c>
      <c r="L2838" s="1">
        <v>2.1219999999999999</v>
      </c>
      <c r="N2838" s="2">
        <v>42739</v>
      </c>
      <c r="O2838" s="1">
        <v>1.802</v>
      </c>
      <c r="Q2838" s="2">
        <v>42744</v>
      </c>
      <c r="R2838" s="1">
        <v>1.8824999999999998</v>
      </c>
      <c r="T2838" s="2">
        <v>42748</v>
      </c>
      <c r="U2838" s="1">
        <v>1.635</v>
      </c>
      <c r="W2838" s="2">
        <v>42747</v>
      </c>
      <c r="X2838" s="1">
        <v>1.5074999999999998</v>
      </c>
      <c r="Z2838" s="2">
        <v>42737</v>
      </c>
      <c r="AA2838" s="1">
        <v>1.51</v>
      </c>
      <c r="AC2838" s="2">
        <v>42738</v>
      </c>
      <c r="AD2838" s="1">
        <v>1.48</v>
      </c>
      <c r="AF2838" s="2">
        <v>43178</v>
      </c>
      <c r="AG2838" s="1">
        <v>2.2224900000000001</v>
      </c>
      <c r="AI2838" s="2">
        <v>42696</v>
      </c>
      <c r="AJ2838" s="1">
        <v>2.3984999999999999</v>
      </c>
      <c r="AL2838" s="2">
        <v>42697</v>
      </c>
      <c r="AM2838" s="1">
        <v>2.15</v>
      </c>
      <c r="AO2838" s="2">
        <v>42695</v>
      </c>
      <c r="AP2838" s="1">
        <v>1.2695000000000001</v>
      </c>
      <c r="AR2838" s="2">
        <v>42688</v>
      </c>
      <c r="AS2838" s="1">
        <v>1.0385</v>
      </c>
      <c r="AU2838" s="2">
        <v>42696</v>
      </c>
      <c r="AV2838" s="1">
        <v>1.1623000000000001</v>
      </c>
      <c r="AX2838" s="2">
        <v>42692</v>
      </c>
      <c r="AY2838" s="1">
        <v>1.1407</v>
      </c>
      <c r="BA2838" s="116">
        <v>42695</v>
      </c>
      <c r="BB2838" s="1">
        <v>0.66500000000000004</v>
      </c>
      <c r="BD2838" s="2">
        <v>42691</v>
      </c>
      <c r="BE2838" s="1">
        <v>-0.13200000000000001</v>
      </c>
      <c r="BG2838" s="2">
        <v>42853</v>
      </c>
      <c r="BH2838" s="1">
        <v>2.29</v>
      </c>
      <c r="BJ2838" s="2">
        <v>42853</v>
      </c>
      <c r="BK2838" s="1">
        <v>1.81</v>
      </c>
      <c r="BM2838" s="2">
        <v>42696</v>
      </c>
      <c r="BN2838" s="1">
        <v>9.6000000000000002E-2</v>
      </c>
    </row>
    <row r="2839" spans="2:66">
      <c r="B2839" s="2">
        <v>43251</v>
      </c>
      <c r="C2839" s="1">
        <v>1.65</v>
      </c>
      <c r="E2839" s="2">
        <v>42716</v>
      </c>
      <c r="F2839" s="1">
        <v>1.3580000000000001</v>
      </c>
      <c r="H2839" s="2">
        <v>42734</v>
      </c>
      <c r="I2839" s="1">
        <v>1.6400000000000001</v>
      </c>
      <c r="K2839" s="2">
        <v>42732</v>
      </c>
      <c r="L2839" s="1">
        <v>2.0870000000000002</v>
      </c>
      <c r="N2839" s="2">
        <v>42740</v>
      </c>
      <c r="O2839" s="1">
        <v>1.77</v>
      </c>
      <c r="Q2839" s="2">
        <v>42745</v>
      </c>
      <c r="R2839" s="1">
        <v>1.8374999999999999</v>
      </c>
      <c r="T2839" s="2">
        <v>42751</v>
      </c>
      <c r="U2839" s="1">
        <v>1.6575</v>
      </c>
      <c r="W2839" s="2">
        <v>42748</v>
      </c>
      <c r="X2839" s="1">
        <v>1.52</v>
      </c>
      <c r="Z2839" s="2">
        <v>42738</v>
      </c>
      <c r="AA2839" s="1">
        <v>1.4975000000000001</v>
      </c>
      <c r="AC2839" s="2">
        <v>42739</v>
      </c>
      <c r="AD2839" s="1">
        <v>1.4750000000000001</v>
      </c>
      <c r="AF2839" s="2">
        <v>43179</v>
      </c>
      <c r="AG2839" s="1">
        <v>2.2481399999999998</v>
      </c>
      <c r="AI2839" s="2">
        <v>42697</v>
      </c>
      <c r="AJ2839" s="1">
        <v>2.42</v>
      </c>
      <c r="AL2839" s="2">
        <v>42698</v>
      </c>
      <c r="AM2839" s="1">
        <v>2.161</v>
      </c>
      <c r="AO2839" s="2">
        <v>42696</v>
      </c>
      <c r="AP2839" s="1">
        <v>1.2637</v>
      </c>
      <c r="AR2839" s="2">
        <v>42689</v>
      </c>
      <c r="AS2839" s="1">
        <v>1.0315000000000001</v>
      </c>
      <c r="AU2839" s="2">
        <v>42697</v>
      </c>
      <c r="AV2839" s="1">
        <v>1.1599999999999999</v>
      </c>
      <c r="AX2839" s="2">
        <v>42695</v>
      </c>
      <c r="AY2839" s="1">
        <v>1.1348</v>
      </c>
      <c r="BA2839" s="116">
        <v>42696</v>
      </c>
      <c r="BB2839" s="1">
        <v>0.64059999999999995</v>
      </c>
      <c r="BD2839" s="2">
        <v>42692</v>
      </c>
      <c r="BE2839" s="1">
        <v>-0.14000000000000001</v>
      </c>
      <c r="BG2839" s="2">
        <v>42856</v>
      </c>
      <c r="BH2839" s="1">
        <v>2.33</v>
      </c>
      <c r="BJ2839" s="2">
        <v>42856</v>
      </c>
      <c r="BK2839" s="1">
        <v>1.8399999999999999</v>
      </c>
      <c r="BM2839" s="2">
        <v>42697</v>
      </c>
      <c r="BN2839" s="1">
        <v>9.7000000000000003E-2</v>
      </c>
    </row>
    <row r="2840" spans="2:66">
      <c r="B2840" s="2">
        <v>43252</v>
      </c>
      <c r="C2840" s="1">
        <v>1.65</v>
      </c>
      <c r="E2840" s="2">
        <v>42717</v>
      </c>
      <c r="F2840" s="1">
        <v>1.343</v>
      </c>
      <c r="H2840" s="2">
        <v>42737</v>
      </c>
      <c r="I2840" s="1">
        <v>1.6240000000000001</v>
      </c>
      <c r="K2840" s="2">
        <v>42733</v>
      </c>
      <c r="L2840" s="1">
        <v>2.0920000000000001</v>
      </c>
      <c r="N2840" s="2">
        <v>42741</v>
      </c>
      <c r="O2840" s="1">
        <v>1.8109999999999999</v>
      </c>
      <c r="Q2840" s="2">
        <v>42746</v>
      </c>
      <c r="R2840" s="1">
        <v>1.845</v>
      </c>
      <c r="T2840" s="2">
        <v>42752</v>
      </c>
      <c r="U2840" s="1">
        <v>1.65</v>
      </c>
      <c r="W2840" s="2">
        <v>42751</v>
      </c>
      <c r="X2840" s="1">
        <v>1.5375000000000001</v>
      </c>
      <c r="Z2840" s="2">
        <v>42739</v>
      </c>
      <c r="AA2840" s="1">
        <v>1.4924999999999999</v>
      </c>
      <c r="AC2840" s="2">
        <v>42740</v>
      </c>
      <c r="AD2840" s="1">
        <v>1.4550000000000001</v>
      </c>
      <c r="AF2840" s="2">
        <v>43180</v>
      </c>
      <c r="AG2840" s="1">
        <v>2.27108</v>
      </c>
      <c r="AI2840" s="2">
        <v>42698</v>
      </c>
      <c r="AJ2840" s="1">
        <v>2.427</v>
      </c>
      <c r="AL2840" s="2">
        <v>42699</v>
      </c>
      <c r="AM2840" s="1">
        <v>2.1640000000000001</v>
      </c>
      <c r="AO2840" s="2">
        <v>42697</v>
      </c>
      <c r="AP2840" s="1">
        <v>1.2995000000000001</v>
      </c>
      <c r="AR2840" s="2">
        <v>42690</v>
      </c>
      <c r="AS2840" s="1">
        <v>1.036</v>
      </c>
      <c r="AU2840" s="2">
        <v>42698</v>
      </c>
      <c r="AV2840" s="1">
        <v>1.1895</v>
      </c>
      <c r="AX2840" s="2">
        <v>42696</v>
      </c>
      <c r="AY2840" s="1">
        <v>1.1107</v>
      </c>
      <c r="BA2840" s="116">
        <v>42697</v>
      </c>
      <c r="BB2840" s="1">
        <v>0.64</v>
      </c>
      <c r="BD2840" s="2">
        <v>42695</v>
      </c>
      <c r="BE2840" s="1">
        <v>-0.14499999999999999</v>
      </c>
      <c r="BG2840" s="2">
        <v>42857</v>
      </c>
      <c r="BH2840" s="1">
        <v>2.29</v>
      </c>
      <c r="BJ2840" s="2">
        <v>42857</v>
      </c>
      <c r="BK2840" s="1">
        <v>1.81</v>
      </c>
      <c r="BM2840" s="2">
        <v>42698</v>
      </c>
      <c r="BN2840" s="1">
        <v>8.3000000000000004E-2</v>
      </c>
    </row>
    <row r="2841" spans="2:66">
      <c r="B2841" s="2">
        <v>43255</v>
      </c>
      <c r="C2841" s="1">
        <v>1.65</v>
      </c>
      <c r="E2841" s="2">
        <v>42718</v>
      </c>
      <c r="F2841" s="1">
        <v>1.33</v>
      </c>
      <c r="H2841" s="2">
        <v>42738</v>
      </c>
      <c r="I2841" s="1">
        <v>1.627</v>
      </c>
      <c r="K2841" s="2">
        <v>42734</v>
      </c>
      <c r="L2841" s="1">
        <v>2.0920000000000001</v>
      </c>
      <c r="N2841" s="2">
        <v>42744</v>
      </c>
      <c r="O2841" s="1">
        <v>1.85</v>
      </c>
      <c r="Q2841" s="2">
        <v>42747</v>
      </c>
      <c r="R2841" s="1">
        <v>1.7774999999999999</v>
      </c>
      <c r="T2841" s="2">
        <v>42753</v>
      </c>
      <c r="U2841" s="1">
        <v>1.6675</v>
      </c>
      <c r="W2841" s="2">
        <v>42752</v>
      </c>
      <c r="X2841" s="1">
        <v>1.5329999999999999</v>
      </c>
      <c r="Z2841" s="2">
        <v>42740</v>
      </c>
      <c r="AA2841" s="1">
        <v>1.47</v>
      </c>
      <c r="AC2841" s="2">
        <v>42741</v>
      </c>
      <c r="AD2841" s="1">
        <v>1.47</v>
      </c>
      <c r="AF2841" s="2">
        <v>43181</v>
      </c>
      <c r="AG2841" s="1">
        <v>2.2855699999999999</v>
      </c>
      <c r="AI2841" s="2">
        <v>42699</v>
      </c>
      <c r="AJ2841" s="1">
        <v>2.4175</v>
      </c>
      <c r="AL2841" s="2">
        <v>42702</v>
      </c>
      <c r="AM2841" s="1">
        <v>2.1274999999999999</v>
      </c>
      <c r="AO2841" s="2">
        <v>42698</v>
      </c>
      <c r="AP2841" s="1">
        <v>1.3245</v>
      </c>
      <c r="AR2841" s="2">
        <v>42691</v>
      </c>
      <c r="AS2841" s="1">
        <v>1.0605</v>
      </c>
      <c r="AU2841" s="2">
        <v>42699</v>
      </c>
      <c r="AV2841" s="1">
        <v>1.18</v>
      </c>
      <c r="AX2841" s="2">
        <v>42697</v>
      </c>
      <c r="AY2841" s="1">
        <v>1.1134999999999999</v>
      </c>
      <c r="BA2841" s="116">
        <v>42698</v>
      </c>
      <c r="BB2841" s="1">
        <v>0.65200000000000002</v>
      </c>
      <c r="BD2841" s="2">
        <v>42696</v>
      </c>
      <c r="BE2841" s="1">
        <v>-0.14299999999999999</v>
      </c>
      <c r="BG2841" s="2">
        <v>42858</v>
      </c>
      <c r="BH2841" s="1">
        <v>2.33</v>
      </c>
      <c r="BJ2841" s="2">
        <v>42858</v>
      </c>
      <c r="BK2841" s="1">
        <v>1.8599999999999999</v>
      </c>
      <c r="BM2841" s="2">
        <v>42699</v>
      </c>
      <c r="BN2841" s="1">
        <v>0.09</v>
      </c>
    </row>
    <row r="2842" spans="2:66">
      <c r="B2842" s="2">
        <v>43256</v>
      </c>
      <c r="C2842" s="1">
        <v>1.65</v>
      </c>
      <c r="E2842" s="2">
        <v>42719</v>
      </c>
      <c r="F2842" s="1">
        <v>1.33</v>
      </c>
      <c r="H2842" s="2">
        <v>42739</v>
      </c>
      <c r="I2842" s="1">
        <v>1.627</v>
      </c>
      <c r="K2842" s="2">
        <v>42737</v>
      </c>
      <c r="L2842" s="1">
        <v>2.0470000000000002</v>
      </c>
      <c r="N2842" s="2">
        <v>42745</v>
      </c>
      <c r="O2842" s="1">
        <v>1.827</v>
      </c>
      <c r="Q2842" s="2">
        <v>42748</v>
      </c>
      <c r="R2842" s="1">
        <v>1.798</v>
      </c>
      <c r="T2842" s="2">
        <v>42754</v>
      </c>
      <c r="U2842" s="1">
        <v>1.7025000000000001</v>
      </c>
      <c r="W2842" s="2">
        <v>42753</v>
      </c>
      <c r="X2842" s="1">
        <v>1.5525</v>
      </c>
      <c r="Z2842" s="2">
        <v>42741</v>
      </c>
      <c r="AA2842" s="1">
        <v>1.4975000000000001</v>
      </c>
      <c r="AC2842" s="2">
        <v>42744</v>
      </c>
      <c r="AD2842" s="1">
        <v>1.4724999999999999</v>
      </c>
      <c r="AF2842" s="2">
        <v>43182</v>
      </c>
      <c r="AG2842" s="1">
        <v>2.29155</v>
      </c>
      <c r="AI2842" s="2">
        <v>42702</v>
      </c>
      <c r="AJ2842" s="1">
        <v>2.3965000000000001</v>
      </c>
      <c r="AL2842" s="2">
        <v>42703</v>
      </c>
      <c r="AM2842" s="1">
        <v>2.1034999999999999</v>
      </c>
      <c r="AO2842" s="2">
        <v>42699</v>
      </c>
      <c r="AP2842" s="1">
        <v>1.3160000000000001</v>
      </c>
      <c r="AR2842" s="2">
        <v>42692</v>
      </c>
      <c r="AS2842" s="1">
        <v>1.0655000000000001</v>
      </c>
      <c r="AU2842" s="2">
        <v>42702</v>
      </c>
      <c r="AV2842" s="1">
        <v>1.149</v>
      </c>
      <c r="AX2842" s="2">
        <v>42698</v>
      </c>
      <c r="AY2842" s="1">
        <v>1.1360000000000001</v>
      </c>
      <c r="BA2842" s="116">
        <v>42699</v>
      </c>
      <c r="BB2842" s="1">
        <v>0.64459999999999995</v>
      </c>
      <c r="BD2842" s="2">
        <v>42697</v>
      </c>
      <c r="BE2842" s="1">
        <v>-0.14599999999999999</v>
      </c>
      <c r="BG2842" s="2">
        <v>42859</v>
      </c>
      <c r="BH2842" s="1">
        <v>2.36</v>
      </c>
      <c r="BJ2842" s="2">
        <v>42859</v>
      </c>
      <c r="BK2842" s="1">
        <v>1.88</v>
      </c>
      <c r="BM2842" s="2">
        <v>42702</v>
      </c>
      <c r="BN2842" s="1">
        <v>6.9500000000000006E-2</v>
      </c>
    </row>
    <row r="2843" spans="2:66">
      <c r="B2843" s="2">
        <v>43258</v>
      </c>
      <c r="C2843" s="1">
        <v>1.65</v>
      </c>
      <c r="E2843" s="2">
        <v>42720</v>
      </c>
      <c r="F2843" s="1">
        <v>1.3260000000000001</v>
      </c>
      <c r="H2843" s="2">
        <v>42740</v>
      </c>
      <c r="I2843" s="1">
        <v>1.6</v>
      </c>
      <c r="K2843" s="2">
        <v>42738</v>
      </c>
      <c r="L2843" s="1">
        <v>2.0710000000000002</v>
      </c>
      <c r="N2843" s="2">
        <v>42746</v>
      </c>
      <c r="O2843" s="1">
        <v>1.837</v>
      </c>
      <c r="Q2843" s="2">
        <v>42751</v>
      </c>
      <c r="R2843" s="1">
        <v>1.825</v>
      </c>
      <c r="T2843" s="2">
        <v>42755</v>
      </c>
      <c r="U2843" s="1">
        <v>1.6625000000000001</v>
      </c>
      <c r="W2843" s="2">
        <v>42754</v>
      </c>
      <c r="X2843" s="1">
        <v>1.5825</v>
      </c>
      <c r="Z2843" s="2">
        <v>42744</v>
      </c>
      <c r="AA2843" s="1">
        <v>1.5049999999999999</v>
      </c>
      <c r="AC2843" s="2">
        <v>42745</v>
      </c>
      <c r="AD2843" s="1">
        <v>1.4775</v>
      </c>
      <c r="AF2843" s="2">
        <v>43185</v>
      </c>
      <c r="AG2843" s="1">
        <v>2.2949600000000001</v>
      </c>
      <c r="AI2843" s="2">
        <v>42703</v>
      </c>
      <c r="AJ2843" s="1">
        <v>2.3763000000000001</v>
      </c>
      <c r="AL2843" s="2">
        <v>42704</v>
      </c>
      <c r="AM2843" s="1">
        <v>2.1935000000000002</v>
      </c>
      <c r="AO2843" s="2">
        <v>42702</v>
      </c>
      <c r="AP2843" s="1">
        <v>1.288</v>
      </c>
      <c r="AR2843" s="2">
        <v>42695</v>
      </c>
      <c r="AS2843" s="1">
        <v>1.0669999999999999</v>
      </c>
      <c r="AU2843" s="2">
        <v>42703</v>
      </c>
      <c r="AV2843" s="1">
        <v>1.1499999999999999</v>
      </c>
      <c r="AX2843" s="2">
        <v>42699</v>
      </c>
      <c r="AY2843" s="1">
        <v>1.129</v>
      </c>
      <c r="BA2843" s="116">
        <v>42702</v>
      </c>
      <c r="BB2843" s="1">
        <v>0.62150000000000005</v>
      </c>
      <c r="BD2843" s="2">
        <v>42698</v>
      </c>
      <c r="BE2843" s="1">
        <v>-0.153</v>
      </c>
      <c r="BG2843" s="2">
        <v>42860</v>
      </c>
      <c r="BH2843" s="1">
        <v>2.36</v>
      </c>
      <c r="BJ2843" s="2">
        <v>42860</v>
      </c>
      <c r="BK2843" s="1">
        <v>1.8900000000000001</v>
      </c>
      <c r="BM2843" s="2">
        <v>42703</v>
      </c>
      <c r="BN2843" s="1">
        <v>4.9000000000000002E-2</v>
      </c>
    </row>
    <row r="2844" spans="2:66">
      <c r="B2844" s="2">
        <v>43259</v>
      </c>
      <c r="C2844" s="1">
        <v>1.65</v>
      </c>
      <c r="E2844" s="2">
        <v>42723</v>
      </c>
      <c r="F2844" s="1">
        <v>1.33</v>
      </c>
      <c r="H2844" s="2">
        <v>42741</v>
      </c>
      <c r="I2844" s="1">
        <v>1.6400000000000001</v>
      </c>
      <c r="K2844" s="2">
        <v>42739</v>
      </c>
      <c r="L2844" s="1">
        <v>2.0939999999999999</v>
      </c>
      <c r="N2844" s="2">
        <v>42747</v>
      </c>
      <c r="O2844" s="1">
        <v>1.782</v>
      </c>
      <c r="Q2844" s="2">
        <v>42752</v>
      </c>
      <c r="R2844" s="1">
        <v>1.8149999999999999</v>
      </c>
      <c r="T2844" s="2">
        <v>42758</v>
      </c>
      <c r="U2844" s="1">
        <v>1.6600000000000001</v>
      </c>
      <c r="W2844" s="2">
        <v>42755</v>
      </c>
      <c r="X2844" s="1">
        <v>1.5525</v>
      </c>
      <c r="Z2844" s="2">
        <v>42745</v>
      </c>
      <c r="AA2844" s="1">
        <v>1.4924999999999999</v>
      </c>
      <c r="AC2844" s="2">
        <v>42746</v>
      </c>
      <c r="AD2844" s="1">
        <v>1.48</v>
      </c>
      <c r="AF2844" s="2">
        <v>43186</v>
      </c>
      <c r="AG2844" s="1">
        <v>2.302</v>
      </c>
      <c r="AI2844" s="2">
        <v>42704</v>
      </c>
      <c r="AJ2844" s="1">
        <v>2.472</v>
      </c>
      <c r="AL2844" s="2">
        <v>42705</v>
      </c>
      <c r="AM2844" s="1">
        <v>2.2652999999999999</v>
      </c>
      <c r="AO2844" s="2">
        <v>42703</v>
      </c>
      <c r="AP2844" s="1">
        <v>1.2745</v>
      </c>
      <c r="AR2844" s="2">
        <v>42696</v>
      </c>
      <c r="AS2844" s="1">
        <v>1.0705</v>
      </c>
      <c r="AU2844" s="2">
        <v>42704</v>
      </c>
      <c r="AV2844" s="1">
        <v>1.2290000000000001</v>
      </c>
      <c r="AX2844" s="2">
        <v>42702</v>
      </c>
      <c r="AY2844" s="1">
        <v>1.0920000000000001</v>
      </c>
      <c r="BA2844" s="116">
        <v>42703</v>
      </c>
      <c r="BB2844" s="1">
        <v>0.61</v>
      </c>
      <c r="BD2844" s="2">
        <v>42699</v>
      </c>
      <c r="BE2844" s="1">
        <v>-0.154</v>
      </c>
      <c r="BG2844" s="2">
        <v>42863</v>
      </c>
      <c r="BH2844" s="1">
        <v>2.39</v>
      </c>
      <c r="BJ2844" s="2">
        <v>42863</v>
      </c>
      <c r="BK2844" s="1">
        <v>1.9100000000000001</v>
      </c>
      <c r="BM2844" s="2">
        <v>42704</v>
      </c>
      <c r="BN2844" s="1">
        <v>8.6999999999999994E-2</v>
      </c>
    </row>
    <row r="2845" spans="2:66">
      <c r="B2845" s="2">
        <v>43262</v>
      </c>
      <c r="C2845" s="1">
        <v>1.65</v>
      </c>
      <c r="E2845" s="2">
        <v>42724</v>
      </c>
      <c r="F2845" s="1">
        <v>1.32</v>
      </c>
      <c r="H2845" s="2">
        <v>42744</v>
      </c>
      <c r="I2845" s="1">
        <v>1.663</v>
      </c>
      <c r="K2845" s="2">
        <v>42740</v>
      </c>
      <c r="L2845" s="1">
        <v>2.0569999999999999</v>
      </c>
      <c r="N2845" s="2">
        <v>42748</v>
      </c>
      <c r="O2845" s="1">
        <v>1.792</v>
      </c>
      <c r="Q2845" s="2">
        <v>42753</v>
      </c>
      <c r="R2845" s="1">
        <v>1.8425</v>
      </c>
      <c r="T2845" s="2">
        <v>42759</v>
      </c>
      <c r="U2845" s="1">
        <v>1.645</v>
      </c>
      <c r="W2845" s="2">
        <v>42758</v>
      </c>
      <c r="X2845" s="1">
        <v>1.5525</v>
      </c>
      <c r="Z2845" s="2">
        <v>42746</v>
      </c>
      <c r="AA2845" s="1">
        <v>1.5</v>
      </c>
      <c r="AC2845" s="2">
        <v>42747</v>
      </c>
      <c r="AD2845" s="1">
        <v>1.46</v>
      </c>
      <c r="AF2845" s="2">
        <v>43187</v>
      </c>
      <c r="AG2845" s="1">
        <v>2.3079999999999998</v>
      </c>
      <c r="AI2845" s="2">
        <v>42705</v>
      </c>
      <c r="AJ2845" s="1">
        <v>2.5415000000000001</v>
      </c>
      <c r="AL2845" s="2">
        <v>42706</v>
      </c>
      <c r="AM2845" s="1">
        <v>2.206</v>
      </c>
      <c r="AO2845" s="2">
        <v>42704</v>
      </c>
      <c r="AP2845" s="1">
        <v>1.3045</v>
      </c>
      <c r="AR2845" s="2">
        <v>42697</v>
      </c>
      <c r="AS2845" s="1">
        <v>1.0905</v>
      </c>
      <c r="AU2845" s="2">
        <v>42705</v>
      </c>
      <c r="AV2845" s="1">
        <v>1.3280000000000001</v>
      </c>
      <c r="AX2845" s="2">
        <v>42703</v>
      </c>
      <c r="AY2845" s="1">
        <v>1.1020000000000001</v>
      </c>
      <c r="BA2845" s="116">
        <v>42704</v>
      </c>
      <c r="BB2845" s="1">
        <v>0.68300000000000005</v>
      </c>
      <c r="BD2845" s="2">
        <v>42702</v>
      </c>
      <c r="BE2845" s="1">
        <v>-0.16200000000000001</v>
      </c>
      <c r="BG2845" s="2">
        <v>42864</v>
      </c>
      <c r="BH2845" s="1">
        <v>2.42</v>
      </c>
      <c r="BJ2845" s="2">
        <v>42864</v>
      </c>
      <c r="BK2845" s="1">
        <v>1.94</v>
      </c>
      <c r="BM2845" s="2">
        <v>42705</v>
      </c>
      <c r="BN2845" s="1">
        <v>0.13900000000000001</v>
      </c>
    </row>
    <row r="2846" spans="2:66">
      <c r="B2846" s="2">
        <v>43263</v>
      </c>
      <c r="C2846" s="1">
        <v>1.65</v>
      </c>
      <c r="E2846" s="2">
        <v>42725</v>
      </c>
      <c r="F2846" s="1">
        <v>1.3180000000000001</v>
      </c>
      <c r="H2846" s="2">
        <v>42745</v>
      </c>
      <c r="I2846" s="1">
        <v>1.6419999999999999</v>
      </c>
      <c r="K2846" s="2">
        <v>42741</v>
      </c>
      <c r="L2846" s="1">
        <v>2.1019999999999999</v>
      </c>
      <c r="N2846" s="2">
        <v>42751</v>
      </c>
      <c r="O2846" s="1">
        <v>1.8169999999999999</v>
      </c>
      <c r="Q2846" s="2">
        <v>42754</v>
      </c>
      <c r="R2846" s="1">
        <v>1.8900000000000001</v>
      </c>
      <c r="T2846" s="2">
        <v>42760</v>
      </c>
      <c r="U2846" s="1">
        <v>1.675</v>
      </c>
      <c r="W2846" s="2">
        <v>42759</v>
      </c>
      <c r="X2846" s="1">
        <v>1.5425</v>
      </c>
      <c r="Z2846" s="2">
        <v>42747</v>
      </c>
      <c r="AA2846" s="1">
        <v>1.47</v>
      </c>
      <c r="AC2846" s="2">
        <v>42748</v>
      </c>
      <c r="AD2846" s="1">
        <v>1.4724999999999999</v>
      </c>
      <c r="AF2846" s="2">
        <v>43188</v>
      </c>
      <c r="AG2846" s="1">
        <v>2.31175</v>
      </c>
      <c r="AI2846" s="2">
        <v>42706</v>
      </c>
      <c r="AJ2846" s="1">
        <v>2.496</v>
      </c>
      <c r="AL2846" s="2">
        <v>42709</v>
      </c>
      <c r="AM2846" s="1">
        <v>2.2200000000000002</v>
      </c>
      <c r="AO2846" s="2">
        <v>42705</v>
      </c>
      <c r="AP2846" s="1">
        <v>1.3345</v>
      </c>
      <c r="AR2846" s="2">
        <v>42698</v>
      </c>
      <c r="AS2846" s="1">
        <v>1.1080000000000001</v>
      </c>
      <c r="AU2846" s="2">
        <v>42706</v>
      </c>
      <c r="AV2846" s="1">
        <v>1.2230000000000001</v>
      </c>
      <c r="AX2846" s="2">
        <v>42704</v>
      </c>
      <c r="AY2846" s="1">
        <v>1.1739999999999999</v>
      </c>
      <c r="BA2846" s="116">
        <v>42705</v>
      </c>
      <c r="BB2846" s="1">
        <v>0.76529999999999998</v>
      </c>
      <c r="BD2846" s="2">
        <v>42703</v>
      </c>
      <c r="BE2846" s="1">
        <v>-0.17299999999999999</v>
      </c>
      <c r="BG2846" s="2">
        <v>42865</v>
      </c>
      <c r="BH2846" s="1">
        <v>2.41</v>
      </c>
      <c r="BJ2846" s="2">
        <v>42865</v>
      </c>
      <c r="BK2846" s="1">
        <v>1.94</v>
      </c>
      <c r="BM2846" s="2">
        <v>42706</v>
      </c>
      <c r="BN2846" s="1">
        <v>9.5000000000000001E-2</v>
      </c>
    </row>
    <row r="2847" spans="2:66">
      <c r="B2847" s="2">
        <v>43265</v>
      </c>
      <c r="C2847" s="1">
        <v>1.65</v>
      </c>
      <c r="E2847" s="2">
        <v>42726</v>
      </c>
      <c r="F2847" s="1">
        <v>1.323</v>
      </c>
      <c r="H2847" s="2">
        <v>42746</v>
      </c>
      <c r="I2847" s="1">
        <v>1.657</v>
      </c>
      <c r="K2847" s="2">
        <v>42744</v>
      </c>
      <c r="L2847" s="1">
        <v>2.137</v>
      </c>
      <c r="N2847" s="2">
        <v>42752</v>
      </c>
      <c r="O2847" s="1">
        <v>1.8069999999999999</v>
      </c>
      <c r="Q2847" s="2">
        <v>42755</v>
      </c>
      <c r="R2847" s="1">
        <v>1.845</v>
      </c>
      <c r="T2847" s="2">
        <v>42761</v>
      </c>
      <c r="U2847" s="1">
        <v>1.7275</v>
      </c>
      <c r="W2847" s="2">
        <v>42760</v>
      </c>
      <c r="X2847" s="1">
        <v>1.5649999999999999</v>
      </c>
      <c r="Z2847" s="2">
        <v>42748</v>
      </c>
      <c r="AA2847" s="1">
        <v>1.4824999999999999</v>
      </c>
      <c r="AC2847" s="2">
        <v>42751</v>
      </c>
      <c r="AD2847" s="1">
        <v>1.4775</v>
      </c>
      <c r="AF2847" s="2">
        <v>43193</v>
      </c>
      <c r="AG2847" s="1">
        <v>2.32084</v>
      </c>
      <c r="AI2847" s="2">
        <v>42709</v>
      </c>
      <c r="AJ2847" s="1">
        <v>2.5053000000000001</v>
      </c>
      <c r="AL2847" s="2">
        <v>42710</v>
      </c>
      <c r="AM2847" s="1">
        <v>2.2229999999999999</v>
      </c>
      <c r="AO2847" s="2">
        <v>42706</v>
      </c>
      <c r="AP2847" s="1">
        <v>1.2945</v>
      </c>
      <c r="AR2847" s="2">
        <v>42699</v>
      </c>
      <c r="AS2847" s="1">
        <v>1.1020000000000001</v>
      </c>
      <c r="AU2847" s="2">
        <v>42709</v>
      </c>
      <c r="AV2847" s="1">
        <v>1.25</v>
      </c>
      <c r="AX2847" s="2">
        <v>42705</v>
      </c>
      <c r="AY2847" s="1">
        <v>1.2690000000000001</v>
      </c>
      <c r="BA2847" s="116">
        <v>42706</v>
      </c>
      <c r="BB2847" s="1">
        <v>0.67900000000000005</v>
      </c>
      <c r="BD2847" s="2">
        <v>42704</v>
      </c>
      <c r="BE2847" s="1">
        <v>-0.158</v>
      </c>
      <c r="BG2847" s="2">
        <v>42866</v>
      </c>
      <c r="BH2847" s="1">
        <v>2.39</v>
      </c>
      <c r="BJ2847" s="2">
        <v>42866</v>
      </c>
      <c r="BK2847" s="1">
        <v>1.9300000000000002</v>
      </c>
      <c r="BM2847" s="2">
        <v>42709</v>
      </c>
      <c r="BN2847" s="1">
        <v>0.111</v>
      </c>
    </row>
    <row r="2848" spans="2:66">
      <c r="B2848" s="2">
        <v>43266</v>
      </c>
      <c r="C2848" s="1">
        <v>1.65</v>
      </c>
      <c r="E2848" s="2">
        <v>42727</v>
      </c>
      <c r="F2848" s="1">
        <v>1.3360000000000001</v>
      </c>
      <c r="H2848" s="2">
        <v>42747</v>
      </c>
      <c r="I2848" s="1">
        <v>1.617</v>
      </c>
      <c r="K2848" s="2">
        <v>42745</v>
      </c>
      <c r="L2848" s="1">
        <v>2.1040000000000001</v>
      </c>
      <c r="N2848" s="2">
        <v>42753</v>
      </c>
      <c r="O2848" s="1">
        <v>1.83</v>
      </c>
      <c r="Q2848" s="2">
        <v>42758</v>
      </c>
      <c r="R2848" s="1">
        <v>1.8475000000000001</v>
      </c>
      <c r="T2848" s="2">
        <v>42766</v>
      </c>
      <c r="U2848" s="1">
        <v>1.7025000000000001</v>
      </c>
      <c r="W2848" s="2">
        <v>42761</v>
      </c>
      <c r="X2848" s="1">
        <v>1.615</v>
      </c>
      <c r="Z2848" s="2">
        <v>42751</v>
      </c>
      <c r="AA2848" s="1">
        <v>1.4975000000000001</v>
      </c>
      <c r="AC2848" s="2">
        <v>42752</v>
      </c>
      <c r="AD2848" s="1">
        <v>1.4750000000000001</v>
      </c>
      <c r="AF2848" s="2">
        <v>43194</v>
      </c>
      <c r="AG2848" s="1">
        <v>2.3246099999999998</v>
      </c>
      <c r="AI2848" s="2">
        <v>42710</v>
      </c>
      <c r="AJ2848" s="1">
        <v>2.5185</v>
      </c>
      <c r="AL2848" s="2">
        <v>42711</v>
      </c>
      <c r="AM2848" s="1">
        <v>2.1688000000000001</v>
      </c>
      <c r="AO2848" s="2">
        <v>42709</v>
      </c>
      <c r="AP2848" s="1">
        <v>1.3235000000000001</v>
      </c>
      <c r="AR2848" s="2">
        <v>42702</v>
      </c>
      <c r="AS2848" s="1">
        <v>1.085</v>
      </c>
      <c r="AU2848" s="2">
        <v>42710</v>
      </c>
      <c r="AV2848" s="1">
        <v>1.3169999999999999</v>
      </c>
      <c r="AX2848" s="2">
        <v>42706</v>
      </c>
      <c r="AY2848" s="1">
        <v>1.1719999999999999</v>
      </c>
      <c r="BA2848" s="116">
        <v>42709</v>
      </c>
      <c r="BB2848" s="1">
        <v>0.71699999999999997</v>
      </c>
      <c r="BD2848" s="2">
        <v>42705</v>
      </c>
      <c r="BE2848" s="1">
        <v>-0.14399999999999999</v>
      </c>
      <c r="BG2848" s="2">
        <v>42867</v>
      </c>
      <c r="BH2848" s="1">
        <v>2.33</v>
      </c>
      <c r="BJ2848" s="2">
        <v>42867</v>
      </c>
      <c r="BK2848" s="1">
        <v>1.85</v>
      </c>
      <c r="BM2848" s="2">
        <v>42710</v>
      </c>
      <c r="BN2848" s="1">
        <v>0.155</v>
      </c>
    </row>
    <row r="2849" spans="2:66">
      <c r="B2849" s="2">
        <v>43269</v>
      </c>
      <c r="C2849" s="1">
        <v>1.65</v>
      </c>
      <c r="E2849" s="2">
        <v>42730</v>
      </c>
      <c r="F2849" s="1">
        <v>1.3380000000000001</v>
      </c>
      <c r="H2849" s="2">
        <v>42748</v>
      </c>
      <c r="I2849" s="1">
        <v>1.6219999999999999</v>
      </c>
      <c r="K2849" s="2">
        <v>42746</v>
      </c>
      <c r="L2849" s="1">
        <v>2.13</v>
      </c>
      <c r="N2849" s="2">
        <v>42754</v>
      </c>
      <c r="O2849" s="1">
        <v>1.87</v>
      </c>
      <c r="Q2849" s="2">
        <v>42759</v>
      </c>
      <c r="R2849" s="1">
        <v>1.8325</v>
      </c>
      <c r="T2849" s="2">
        <v>42767</v>
      </c>
      <c r="U2849" s="1">
        <v>1.72</v>
      </c>
      <c r="W2849" s="2">
        <v>42766</v>
      </c>
      <c r="X2849" s="1">
        <v>1.595</v>
      </c>
      <c r="Z2849" s="2">
        <v>42752</v>
      </c>
      <c r="AA2849" s="1">
        <v>1.4950000000000001</v>
      </c>
      <c r="AC2849" s="2">
        <v>42753</v>
      </c>
      <c r="AD2849" s="1">
        <v>1.4824999999999999</v>
      </c>
      <c r="AF2849" s="2">
        <v>43195</v>
      </c>
      <c r="AG2849" s="1">
        <v>2.3306300000000002</v>
      </c>
      <c r="AI2849" s="2">
        <v>42711</v>
      </c>
      <c r="AJ2849" s="1">
        <v>2.4605000000000001</v>
      </c>
      <c r="AL2849" s="2">
        <v>42712</v>
      </c>
      <c r="AM2849" s="1">
        <v>2.2490000000000001</v>
      </c>
      <c r="AO2849" s="2">
        <v>42710</v>
      </c>
      <c r="AP2849" s="1">
        <v>1.3283</v>
      </c>
      <c r="AR2849" s="2">
        <v>42703</v>
      </c>
      <c r="AS2849" s="1">
        <v>1.073</v>
      </c>
      <c r="AU2849" s="2">
        <v>42711</v>
      </c>
      <c r="AV2849" s="1">
        <v>1.294</v>
      </c>
      <c r="AX2849" s="2">
        <v>42709</v>
      </c>
      <c r="AY2849" s="1">
        <v>1.2070000000000001</v>
      </c>
      <c r="BA2849" s="116">
        <v>42710</v>
      </c>
      <c r="BB2849" s="1">
        <v>0.76700000000000002</v>
      </c>
      <c r="BD2849" s="2">
        <v>42706</v>
      </c>
      <c r="BE2849" s="1">
        <v>-0.157</v>
      </c>
      <c r="BG2849" s="2">
        <v>42870</v>
      </c>
      <c r="BH2849" s="1">
        <v>2.34</v>
      </c>
      <c r="BJ2849" s="2">
        <v>42870</v>
      </c>
      <c r="BK2849" s="1">
        <v>1.8599999999999999</v>
      </c>
      <c r="BM2849" s="2">
        <v>42711</v>
      </c>
      <c r="BN2849" s="1">
        <v>0.14599999999999999</v>
      </c>
    </row>
    <row r="2850" spans="2:66">
      <c r="B2850" s="2">
        <v>43270</v>
      </c>
      <c r="C2850" s="1">
        <v>1.65</v>
      </c>
      <c r="E2850" s="2">
        <v>42731</v>
      </c>
      <c r="F2850" s="1">
        <v>1.33</v>
      </c>
      <c r="H2850" s="2">
        <v>42751</v>
      </c>
      <c r="I2850" s="1">
        <v>1.635</v>
      </c>
      <c r="K2850" s="2">
        <v>42747</v>
      </c>
      <c r="L2850" s="1">
        <v>2.0569999999999999</v>
      </c>
      <c r="N2850" s="2">
        <v>42755</v>
      </c>
      <c r="O2850" s="1">
        <v>1.835</v>
      </c>
      <c r="Q2850" s="2">
        <v>42760</v>
      </c>
      <c r="R2850" s="1">
        <v>1.865</v>
      </c>
      <c r="T2850" s="2">
        <v>42768</v>
      </c>
      <c r="U2850" s="1">
        <v>1.7149999999999999</v>
      </c>
      <c r="W2850" s="2">
        <v>42767</v>
      </c>
      <c r="X2850" s="1">
        <v>1.6099999999999999</v>
      </c>
      <c r="Z2850" s="2">
        <v>42753</v>
      </c>
      <c r="AA2850" s="1">
        <v>1.51</v>
      </c>
      <c r="AC2850" s="2">
        <v>42754</v>
      </c>
      <c r="AD2850" s="1">
        <v>1.49</v>
      </c>
      <c r="AF2850" s="2">
        <v>43196</v>
      </c>
      <c r="AG2850" s="1">
        <v>2.3374600000000001</v>
      </c>
      <c r="AI2850" s="2">
        <v>42712</v>
      </c>
      <c r="AJ2850" s="1">
        <v>2.5569999999999999</v>
      </c>
      <c r="AL2850" s="2">
        <v>42713</v>
      </c>
      <c r="AM2850" s="1">
        <v>2.3134999999999999</v>
      </c>
      <c r="AO2850" s="2">
        <v>42711</v>
      </c>
      <c r="AP2850" s="1">
        <v>1.306</v>
      </c>
      <c r="AR2850" s="2">
        <v>42704</v>
      </c>
      <c r="AS2850" s="1">
        <v>1.0900000000000001</v>
      </c>
      <c r="AU2850" s="2">
        <v>42712</v>
      </c>
      <c r="AV2850" s="1">
        <v>1.355</v>
      </c>
      <c r="AX2850" s="2">
        <v>42710</v>
      </c>
      <c r="AY2850" s="1">
        <v>1.2669999999999999</v>
      </c>
      <c r="BA2850" s="116">
        <v>42711</v>
      </c>
      <c r="BB2850" s="1">
        <v>0.747</v>
      </c>
      <c r="BD2850" s="2">
        <v>42709</v>
      </c>
      <c r="BE2850" s="1">
        <v>-0.154</v>
      </c>
      <c r="BG2850" s="2">
        <v>42871</v>
      </c>
      <c r="BH2850" s="1">
        <v>2.33</v>
      </c>
      <c r="BJ2850" s="2">
        <v>42871</v>
      </c>
      <c r="BK2850" s="1">
        <v>1.8599999999999999</v>
      </c>
      <c r="BM2850" s="2">
        <v>42712</v>
      </c>
      <c r="BN2850" s="1">
        <v>0.13500000000000001</v>
      </c>
    </row>
    <row r="2851" spans="2:66">
      <c r="B2851" s="2">
        <v>43271</v>
      </c>
      <c r="C2851" s="1">
        <v>1.65</v>
      </c>
      <c r="E2851" s="2">
        <v>42732</v>
      </c>
      <c r="F2851" s="1">
        <v>1.3220000000000001</v>
      </c>
      <c r="H2851" s="2">
        <v>42752</v>
      </c>
      <c r="I2851" s="1">
        <v>1.63</v>
      </c>
      <c r="K2851" s="2">
        <v>42748</v>
      </c>
      <c r="L2851" s="1">
        <v>2.085</v>
      </c>
      <c r="N2851" s="2">
        <v>42758</v>
      </c>
      <c r="O2851" s="1">
        <v>1.837</v>
      </c>
      <c r="Q2851" s="2">
        <v>42761</v>
      </c>
      <c r="R2851" s="1">
        <v>1.925</v>
      </c>
      <c r="T2851" s="2">
        <v>42769</v>
      </c>
      <c r="U2851" s="1">
        <v>1.7324999999999999</v>
      </c>
      <c r="W2851" s="2">
        <v>42768</v>
      </c>
      <c r="X2851" s="1">
        <v>1.603</v>
      </c>
      <c r="Z2851" s="2">
        <v>42754</v>
      </c>
      <c r="AA2851" s="1">
        <v>1.5325</v>
      </c>
      <c r="AC2851" s="2">
        <v>42755</v>
      </c>
      <c r="AD2851" s="1">
        <v>1.4750000000000001</v>
      </c>
      <c r="AF2851" s="2">
        <v>43199</v>
      </c>
      <c r="AG2851" s="1">
        <v>2.3372999999999999</v>
      </c>
      <c r="AI2851" s="2">
        <v>42713</v>
      </c>
      <c r="AJ2851" s="1">
        <v>2.6204999999999998</v>
      </c>
      <c r="AL2851" s="2">
        <v>42716</v>
      </c>
      <c r="AM2851" s="1">
        <v>2.3199999999999998</v>
      </c>
      <c r="AO2851" s="2">
        <v>42712</v>
      </c>
      <c r="AP2851" s="1">
        <v>1.3260000000000001</v>
      </c>
      <c r="AR2851" s="2">
        <v>42705</v>
      </c>
      <c r="AS2851" s="1">
        <v>1.1045</v>
      </c>
      <c r="AU2851" s="2">
        <v>42713</v>
      </c>
      <c r="AV2851" s="1">
        <v>1.3879999999999999</v>
      </c>
      <c r="AX2851" s="2">
        <v>42711</v>
      </c>
      <c r="AY2851" s="1">
        <v>1.2429999999999999</v>
      </c>
      <c r="BA2851" s="116">
        <v>42712</v>
      </c>
      <c r="BB2851" s="1">
        <v>0.76500000000000001</v>
      </c>
      <c r="BD2851" s="2">
        <v>42710</v>
      </c>
      <c r="BE2851" s="1">
        <v>-0.1429</v>
      </c>
      <c r="BG2851" s="2">
        <v>42872</v>
      </c>
      <c r="BH2851" s="1">
        <v>2.2200000000000002</v>
      </c>
      <c r="BJ2851" s="2">
        <v>42872</v>
      </c>
      <c r="BK2851" s="1">
        <v>1.76</v>
      </c>
      <c r="BM2851" s="2">
        <v>42713</v>
      </c>
      <c r="BN2851" s="1">
        <v>0.12</v>
      </c>
    </row>
    <row r="2852" spans="2:66">
      <c r="B2852" s="2">
        <v>43272</v>
      </c>
      <c r="C2852" s="1">
        <v>1.65</v>
      </c>
      <c r="E2852" s="2">
        <v>42733</v>
      </c>
      <c r="F2852" s="1">
        <v>1.3180000000000001</v>
      </c>
      <c r="H2852" s="2">
        <v>42753</v>
      </c>
      <c r="I2852" s="1">
        <v>1.6459999999999999</v>
      </c>
      <c r="K2852" s="2">
        <v>42751</v>
      </c>
      <c r="L2852" s="1">
        <v>2.12</v>
      </c>
      <c r="N2852" s="2">
        <v>42759</v>
      </c>
      <c r="O2852" s="1">
        <v>1.8069999999999999</v>
      </c>
      <c r="Q2852" s="2">
        <v>42766</v>
      </c>
      <c r="R2852" s="1">
        <v>1.8925000000000001</v>
      </c>
      <c r="T2852" s="2">
        <v>42772</v>
      </c>
      <c r="U2852" s="1">
        <v>1.7149999999999999</v>
      </c>
      <c r="W2852" s="2">
        <v>42769</v>
      </c>
      <c r="X2852" s="1">
        <v>1.6175000000000002</v>
      </c>
      <c r="Z2852" s="2">
        <v>42755</v>
      </c>
      <c r="AA2852" s="1">
        <v>1.5049999999999999</v>
      </c>
      <c r="AC2852" s="2">
        <v>42758</v>
      </c>
      <c r="AD2852" s="1">
        <v>1.4750000000000001</v>
      </c>
      <c r="AF2852" s="2">
        <v>43200</v>
      </c>
      <c r="AG2852" s="1">
        <v>2.3390300000000002</v>
      </c>
      <c r="AI2852" s="2">
        <v>42716</v>
      </c>
      <c r="AJ2852" s="1">
        <v>2.6339999999999999</v>
      </c>
      <c r="AL2852" s="2">
        <v>42717</v>
      </c>
      <c r="AM2852" s="1">
        <v>2.3094999999999999</v>
      </c>
      <c r="AO2852" s="2">
        <v>42713</v>
      </c>
      <c r="AP2852" s="1">
        <v>1.3525</v>
      </c>
      <c r="AR2852" s="2">
        <v>42706</v>
      </c>
      <c r="AS2852" s="1">
        <v>1.0880000000000001</v>
      </c>
      <c r="AU2852" s="2">
        <v>42716</v>
      </c>
      <c r="AV2852" s="1">
        <v>1.4430000000000001</v>
      </c>
      <c r="AX2852" s="2">
        <v>42712</v>
      </c>
      <c r="AY2852" s="1">
        <v>1.292</v>
      </c>
      <c r="BA2852" s="116">
        <v>42713</v>
      </c>
      <c r="BB2852" s="1">
        <v>0.77300000000000002</v>
      </c>
      <c r="BD2852" s="2">
        <v>42711</v>
      </c>
      <c r="BE2852" s="1">
        <v>-0.14929999999999999</v>
      </c>
      <c r="BG2852" s="2">
        <v>42873</v>
      </c>
      <c r="BH2852" s="1">
        <v>2.23</v>
      </c>
      <c r="BJ2852" s="2">
        <v>42873</v>
      </c>
      <c r="BK2852" s="1">
        <v>1.78</v>
      </c>
      <c r="BM2852" s="2">
        <v>42716</v>
      </c>
      <c r="BN2852" s="1">
        <v>0.152</v>
      </c>
    </row>
    <row r="2853" spans="2:66">
      <c r="B2853" s="2">
        <v>43273</v>
      </c>
      <c r="C2853" s="1">
        <v>1.65</v>
      </c>
      <c r="E2853" s="2">
        <v>42734</v>
      </c>
      <c r="F2853" s="1">
        <v>1.3180000000000001</v>
      </c>
      <c r="H2853" s="2">
        <v>42754</v>
      </c>
      <c r="I2853" s="1">
        <v>1.67</v>
      </c>
      <c r="K2853" s="2">
        <v>42752</v>
      </c>
      <c r="L2853" s="1">
        <v>2.105</v>
      </c>
      <c r="N2853" s="2">
        <v>42760</v>
      </c>
      <c r="O2853" s="1">
        <v>1.8220000000000001</v>
      </c>
      <c r="Q2853" s="2">
        <v>42767</v>
      </c>
      <c r="R2853" s="1">
        <v>1.9100000000000001</v>
      </c>
      <c r="T2853" s="2">
        <v>42773</v>
      </c>
      <c r="U2853" s="1">
        <v>1.6975</v>
      </c>
      <c r="W2853" s="2">
        <v>42772</v>
      </c>
      <c r="X2853" s="1">
        <v>1.6</v>
      </c>
      <c r="Z2853" s="2">
        <v>42758</v>
      </c>
      <c r="AA2853" s="1">
        <v>1.5049999999999999</v>
      </c>
      <c r="AC2853" s="2">
        <v>42759</v>
      </c>
      <c r="AD2853" s="1">
        <v>1.4724999999999999</v>
      </c>
      <c r="AF2853" s="2">
        <v>43201</v>
      </c>
      <c r="AG2853" s="1">
        <v>2.3416299999999999</v>
      </c>
      <c r="AI2853" s="2">
        <v>42717</v>
      </c>
      <c r="AJ2853" s="1">
        <v>2.6055000000000001</v>
      </c>
      <c r="AL2853" s="2">
        <v>42718</v>
      </c>
      <c r="AM2853" s="1">
        <v>2.4239999999999999</v>
      </c>
      <c r="AO2853" s="2">
        <v>42716</v>
      </c>
      <c r="AP2853" s="1">
        <v>1.3534999999999999</v>
      </c>
      <c r="AR2853" s="2">
        <v>42709</v>
      </c>
      <c r="AS2853" s="1">
        <v>1.1034999999999999</v>
      </c>
      <c r="AU2853" s="2">
        <v>42717</v>
      </c>
      <c r="AV2853" s="1">
        <v>1.3879999999999999</v>
      </c>
      <c r="AX2853" s="2">
        <v>42713</v>
      </c>
      <c r="AY2853" s="1">
        <v>1.3169999999999999</v>
      </c>
      <c r="BA2853" s="116">
        <v>42716</v>
      </c>
      <c r="BB2853" s="1">
        <v>0.81299999999999994</v>
      </c>
      <c r="BD2853" s="2">
        <v>42712</v>
      </c>
      <c r="BE2853" s="1">
        <v>-0.161</v>
      </c>
      <c r="BG2853" s="2">
        <v>42874</v>
      </c>
      <c r="BH2853" s="1">
        <v>2.23</v>
      </c>
      <c r="BJ2853" s="2">
        <v>42874</v>
      </c>
      <c r="BK2853" s="1">
        <v>1.79</v>
      </c>
      <c r="BM2853" s="2">
        <v>42717</v>
      </c>
      <c r="BN2853" s="1">
        <v>0.13100000000000001</v>
      </c>
    </row>
    <row r="2854" spans="2:66">
      <c r="B2854" s="2">
        <v>43276</v>
      </c>
      <c r="C2854" s="1">
        <v>1.65</v>
      </c>
      <c r="E2854" s="2">
        <v>42737</v>
      </c>
      <c r="F2854" s="1">
        <v>1.3009999999999999</v>
      </c>
      <c r="H2854" s="2">
        <v>42755</v>
      </c>
      <c r="I2854" s="1">
        <v>1.6520000000000001</v>
      </c>
      <c r="K2854" s="2">
        <v>42753</v>
      </c>
      <c r="L2854" s="1">
        <v>2.1219999999999999</v>
      </c>
      <c r="N2854" s="2">
        <v>42761</v>
      </c>
      <c r="O2854" s="1">
        <v>1.88</v>
      </c>
      <c r="Q2854" s="2">
        <v>42768</v>
      </c>
      <c r="R2854" s="1">
        <v>1.9075</v>
      </c>
      <c r="T2854" s="2">
        <v>42774</v>
      </c>
      <c r="U2854" s="1">
        <v>1.6850000000000001</v>
      </c>
      <c r="W2854" s="2">
        <v>42773</v>
      </c>
      <c r="X2854" s="1">
        <v>1.585</v>
      </c>
      <c r="Z2854" s="2">
        <v>42759</v>
      </c>
      <c r="AA2854" s="1">
        <v>1.4975000000000001</v>
      </c>
      <c r="AC2854" s="2">
        <v>42760</v>
      </c>
      <c r="AD2854" s="1">
        <v>1.4849999999999999</v>
      </c>
      <c r="AF2854" s="2">
        <v>43202</v>
      </c>
      <c r="AG2854" s="1">
        <v>2.3476900000000001</v>
      </c>
      <c r="AI2854" s="2">
        <v>42718</v>
      </c>
      <c r="AJ2854" s="1">
        <v>2.6844999999999999</v>
      </c>
      <c r="AL2854" s="2">
        <v>42719</v>
      </c>
      <c r="AM2854" s="1">
        <v>2.4740000000000002</v>
      </c>
      <c r="AO2854" s="2">
        <v>42717</v>
      </c>
      <c r="AP2854" s="1">
        <v>1.3702000000000001</v>
      </c>
      <c r="AR2854" s="2">
        <v>42710</v>
      </c>
      <c r="AS2854" s="1">
        <v>1.1080000000000001</v>
      </c>
      <c r="AU2854" s="2">
        <v>42718</v>
      </c>
      <c r="AV2854" s="1">
        <v>1.333</v>
      </c>
      <c r="AX2854" s="2">
        <v>42716</v>
      </c>
      <c r="AY2854" s="1">
        <v>1.367</v>
      </c>
      <c r="BA2854" s="116">
        <v>42717</v>
      </c>
      <c r="BB2854" s="1">
        <v>0.77100000000000002</v>
      </c>
      <c r="BD2854" s="2">
        <v>42713</v>
      </c>
      <c r="BE2854" s="1">
        <v>-0.16500000000000001</v>
      </c>
      <c r="BG2854" s="2">
        <v>42877</v>
      </c>
      <c r="BH2854" s="1">
        <v>2.25</v>
      </c>
      <c r="BJ2854" s="2">
        <v>42877</v>
      </c>
      <c r="BK2854" s="1">
        <v>1.8</v>
      </c>
      <c r="BM2854" s="2">
        <v>42718</v>
      </c>
      <c r="BN2854" s="1">
        <v>0.104</v>
      </c>
    </row>
    <row r="2855" spans="2:66">
      <c r="B2855" s="2">
        <v>43277</v>
      </c>
      <c r="C2855" s="1">
        <v>1.65</v>
      </c>
      <c r="E2855" s="2">
        <v>42738</v>
      </c>
      <c r="F2855" s="1">
        <v>1.284</v>
      </c>
      <c r="H2855" s="2">
        <v>42758</v>
      </c>
      <c r="I2855" s="1">
        <v>1.645</v>
      </c>
      <c r="K2855" s="2">
        <v>42754</v>
      </c>
      <c r="L2855" s="1">
        <v>2.165</v>
      </c>
      <c r="N2855" s="2">
        <v>42766</v>
      </c>
      <c r="O2855" s="1">
        <v>1.85</v>
      </c>
      <c r="Q2855" s="2">
        <v>42769</v>
      </c>
      <c r="R2855" s="1">
        <v>1.9300000000000002</v>
      </c>
      <c r="T2855" s="2">
        <v>42775</v>
      </c>
      <c r="U2855" s="1">
        <v>1.7050000000000001</v>
      </c>
      <c r="W2855" s="2">
        <v>42774</v>
      </c>
      <c r="X2855" s="1">
        <v>1.575</v>
      </c>
      <c r="Z2855" s="2">
        <v>42760</v>
      </c>
      <c r="AA2855" s="1">
        <v>1.5175000000000001</v>
      </c>
      <c r="AC2855" s="2">
        <v>42761</v>
      </c>
      <c r="AD2855" s="1">
        <v>1.5024999999999999</v>
      </c>
      <c r="AF2855" s="2">
        <v>43203</v>
      </c>
      <c r="AG2855" s="1">
        <v>2.3528099999999998</v>
      </c>
      <c r="AI2855" s="2">
        <v>42719</v>
      </c>
      <c r="AJ2855" s="1">
        <v>2.6995</v>
      </c>
      <c r="AL2855" s="2">
        <v>42720</v>
      </c>
      <c r="AM2855" s="1">
        <v>2.4744999999999999</v>
      </c>
      <c r="AO2855" s="2">
        <v>42718</v>
      </c>
      <c r="AP2855" s="1">
        <v>1.4775</v>
      </c>
      <c r="AR2855" s="2">
        <v>42711</v>
      </c>
      <c r="AS2855" s="1">
        <v>1.101</v>
      </c>
      <c r="AU2855" s="2">
        <v>42719</v>
      </c>
      <c r="AV2855" s="1">
        <v>1.373</v>
      </c>
      <c r="AX2855" s="2">
        <v>42717</v>
      </c>
      <c r="AY2855" s="1">
        <v>1.3160000000000001</v>
      </c>
      <c r="BA2855" s="116">
        <v>42718</v>
      </c>
      <c r="BB2855" s="1">
        <v>0.72699999999999998</v>
      </c>
      <c r="BD2855" s="2">
        <v>42716</v>
      </c>
      <c r="BE2855" s="1">
        <v>-0.16</v>
      </c>
      <c r="BG2855" s="2">
        <v>42878</v>
      </c>
      <c r="BH2855" s="1">
        <v>2.29</v>
      </c>
      <c r="BJ2855" s="2">
        <v>42878</v>
      </c>
      <c r="BK2855" s="1">
        <v>1.8399999999999999</v>
      </c>
      <c r="BM2855" s="2">
        <v>42719</v>
      </c>
      <c r="BN2855" s="1">
        <v>0.125</v>
      </c>
    </row>
    <row r="2856" spans="2:66">
      <c r="B2856" s="2">
        <v>43278</v>
      </c>
      <c r="C2856" s="1">
        <v>1.65</v>
      </c>
      <c r="E2856" s="2">
        <v>42739</v>
      </c>
      <c r="F2856" s="1">
        <v>1.272</v>
      </c>
      <c r="H2856" s="2">
        <v>42759</v>
      </c>
      <c r="I2856" s="1">
        <v>1.627</v>
      </c>
      <c r="K2856" s="2">
        <v>42755</v>
      </c>
      <c r="L2856" s="1">
        <v>2.12</v>
      </c>
      <c r="N2856" s="2">
        <v>42767</v>
      </c>
      <c r="O2856" s="1">
        <v>1.875</v>
      </c>
      <c r="Q2856" s="2">
        <v>42772</v>
      </c>
      <c r="R2856" s="1">
        <v>1.915</v>
      </c>
      <c r="T2856" s="2">
        <v>42776</v>
      </c>
      <c r="U2856" s="1">
        <v>1.7025000000000001</v>
      </c>
      <c r="W2856" s="2">
        <v>42775</v>
      </c>
      <c r="X2856" s="1">
        <v>1.595</v>
      </c>
      <c r="Z2856" s="2">
        <v>42761</v>
      </c>
      <c r="AA2856" s="1">
        <v>1.5550000000000002</v>
      </c>
      <c r="AC2856" s="2">
        <v>42766</v>
      </c>
      <c r="AD2856" s="1">
        <v>1.4950000000000001</v>
      </c>
      <c r="AF2856" s="2">
        <v>43206</v>
      </c>
      <c r="AG2856" s="1">
        <v>2.3550900000000001</v>
      </c>
      <c r="AI2856" s="2">
        <v>42720</v>
      </c>
      <c r="AJ2856" s="1">
        <v>2.7210000000000001</v>
      </c>
      <c r="AL2856" s="2">
        <v>42723</v>
      </c>
      <c r="AM2856" s="1">
        <v>2.4249999999999998</v>
      </c>
      <c r="AO2856" s="2">
        <v>42719</v>
      </c>
      <c r="AP2856" s="1">
        <v>1.5049999999999999</v>
      </c>
      <c r="AR2856" s="2">
        <v>42712</v>
      </c>
      <c r="AS2856" s="1">
        <v>1.109</v>
      </c>
      <c r="AU2856" s="2">
        <v>42720</v>
      </c>
      <c r="AV2856" s="1">
        <v>1.329</v>
      </c>
      <c r="AX2856" s="2">
        <v>42718</v>
      </c>
      <c r="AY2856" s="1">
        <v>1.2650000000000001</v>
      </c>
      <c r="BA2856" s="116">
        <v>42719</v>
      </c>
      <c r="BB2856" s="1">
        <v>0.76800000000000002</v>
      </c>
      <c r="BD2856" s="2">
        <v>42717</v>
      </c>
      <c r="BE2856" s="1">
        <v>-0.16200000000000001</v>
      </c>
      <c r="BG2856" s="2">
        <v>42879</v>
      </c>
      <c r="BH2856" s="1">
        <v>2.2599999999999998</v>
      </c>
      <c r="BJ2856" s="2">
        <v>42879</v>
      </c>
      <c r="BK2856" s="1">
        <v>1.79</v>
      </c>
      <c r="BM2856" s="2">
        <v>42720</v>
      </c>
      <c r="BN2856" s="1">
        <v>0.122</v>
      </c>
    </row>
    <row r="2857" spans="2:66">
      <c r="B2857" s="2">
        <v>43279</v>
      </c>
      <c r="C2857" s="1">
        <v>1.65</v>
      </c>
      <c r="E2857" s="2">
        <v>42740</v>
      </c>
      <c r="F2857" s="1">
        <v>1.2629999999999999</v>
      </c>
      <c r="H2857" s="2">
        <v>42760</v>
      </c>
      <c r="I2857" s="1">
        <v>1.647</v>
      </c>
      <c r="K2857" s="2">
        <v>42758</v>
      </c>
      <c r="L2857" s="1">
        <v>2.1269999999999998</v>
      </c>
      <c r="N2857" s="2">
        <v>42768</v>
      </c>
      <c r="O2857" s="1">
        <v>1.863</v>
      </c>
      <c r="Q2857" s="2">
        <v>42773</v>
      </c>
      <c r="R2857" s="1">
        <v>1.895</v>
      </c>
      <c r="T2857" s="2">
        <v>42779</v>
      </c>
      <c r="U2857" s="1">
        <v>1.7075</v>
      </c>
      <c r="W2857" s="2">
        <v>42776</v>
      </c>
      <c r="X2857" s="1">
        <v>1.6</v>
      </c>
      <c r="Z2857" s="2">
        <v>42766</v>
      </c>
      <c r="AA2857" s="1">
        <v>1.54</v>
      </c>
      <c r="AC2857" s="2">
        <v>42767</v>
      </c>
      <c r="AD2857" s="1">
        <v>1.5024999999999999</v>
      </c>
      <c r="AF2857" s="2">
        <v>43207</v>
      </c>
      <c r="AG2857" s="1">
        <v>2.3553899999999999</v>
      </c>
      <c r="AI2857" s="2">
        <v>42723</v>
      </c>
      <c r="AJ2857" s="1">
        <v>2.673</v>
      </c>
      <c r="AL2857" s="2">
        <v>42724</v>
      </c>
      <c r="AM2857" s="1">
        <v>2.44</v>
      </c>
      <c r="AO2857" s="2">
        <v>42720</v>
      </c>
      <c r="AP2857" s="1">
        <v>1.4995000000000001</v>
      </c>
      <c r="AR2857" s="2">
        <v>42713</v>
      </c>
      <c r="AS2857" s="1">
        <v>1.1219999999999999</v>
      </c>
      <c r="AU2857" s="2">
        <v>42723</v>
      </c>
      <c r="AV2857" s="1">
        <v>1.256</v>
      </c>
      <c r="AX2857" s="2">
        <v>42719</v>
      </c>
      <c r="AY2857" s="1">
        <v>1.3029999999999999</v>
      </c>
      <c r="BA2857" s="116">
        <v>42720</v>
      </c>
      <c r="BB2857" s="1">
        <v>0.749</v>
      </c>
      <c r="BD2857" s="2">
        <v>42718</v>
      </c>
      <c r="BE2857" s="1">
        <v>-0.16700000000000001</v>
      </c>
      <c r="BG2857" s="2">
        <v>42880</v>
      </c>
      <c r="BH2857" s="1">
        <v>2.25</v>
      </c>
      <c r="BJ2857" s="2">
        <v>42880</v>
      </c>
      <c r="BK2857" s="1">
        <v>1.78</v>
      </c>
      <c r="BM2857" s="2">
        <v>42723</v>
      </c>
      <c r="BN2857" s="1">
        <v>9.4E-2</v>
      </c>
    </row>
    <row r="2858" spans="2:66">
      <c r="B2858" s="2">
        <v>43280</v>
      </c>
      <c r="C2858" s="1">
        <v>1.65</v>
      </c>
      <c r="E2858" s="2">
        <v>42741</v>
      </c>
      <c r="F2858" s="1">
        <v>1.2669999999999999</v>
      </c>
      <c r="H2858" s="2">
        <v>42761</v>
      </c>
      <c r="I2858" s="1">
        <v>1.6970000000000001</v>
      </c>
      <c r="K2858" s="2">
        <v>42759</v>
      </c>
      <c r="L2858" s="1">
        <v>2.1019999999999999</v>
      </c>
      <c r="N2858" s="2">
        <v>42769</v>
      </c>
      <c r="O2858" s="1">
        <v>1.8820000000000001</v>
      </c>
      <c r="Q2858" s="2">
        <v>42774</v>
      </c>
      <c r="R2858" s="1">
        <v>1.8824999999999998</v>
      </c>
      <c r="T2858" s="2">
        <v>42780</v>
      </c>
      <c r="U2858" s="1">
        <v>1.7</v>
      </c>
      <c r="W2858" s="2">
        <v>42779</v>
      </c>
      <c r="X2858" s="1">
        <v>1.603</v>
      </c>
      <c r="Z2858" s="2">
        <v>42767</v>
      </c>
      <c r="AA2858" s="1">
        <v>1.5525</v>
      </c>
      <c r="AC2858" s="2">
        <v>42768</v>
      </c>
      <c r="AD2858" s="1">
        <v>1.4975000000000001</v>
      </c>
      <c r="AF2858" s="2">
        <v>43208</v>
      </c>
      <c r="AG2858" s="1">
        <v>2.35866</v>
      </c>
      <c r="AI2858" s="2">
        <v>42724</v>
      </c>
      <c r="AJ2858" s="1">
        <v>2.6844999999999999</v>
      </c>
      <c r="AL2858" s="2">
        <v>42725</v>
      </c>
      <c r="AM2858" s="1">
        <v>2.4165000000000001</v>
      </c>
      <c r="AO2858" s="2">
        <v>42723</v>
      </c>
      <c r="AP2858" s="1">
        <v>1.4755</v>
      </c>
      <c r="AR2858" s="2">
        <v>42716</v>
      </c>
      <c r="AS2858" s="1">
        <v>1.1240000000000001</v>
      </c>
      <c r="AU2858" s="2">
        <v>42724</v>
      </c>
      <c r="AV2858" s="1">
        <v>1.276</v>
      </c>
      <c r="AX2858" s="2">
        <v>42720</v>
      </c>
      <c r="AY2858" s="1">
        <v>1.266</v>
      </c>
      <c r="BA2858" s="116">
        <v>42723</v>
      </c>
      <c r="BB2858" s="1">
        <v>0.69399999999999995</v>
      </c>
      <c r="BD2858" s="2">
        <v>42719</v>
      </c>
      <c r="BE2858" s="1">
        <v>-0.16400000000000001</v>
      </c>
      <c r="BG2858" s="2">
        <v>42881</v>
      </c>
      <c r="BH2858" s="1">
        <v>2.25</v>
      </c>
      <c r="BJ2858" s="2">
        <v>42881</v>
      </c>
      <c r="BK2858" s="1">
        <v>1.79</v>
      </c>
      <c r="BM2858" s="2">
        <v>42724</v>
      </c>
      <c r="BN2858" s="1">
        <v>0.11</v>
      </c>
    </row>
    <row r="2859" spans="2:66">
      <c r="B2859" s="2">
        <v>43283</v>
      </c>
      <c r="C2859" s="1">
        <v>1.65</v>
      </c>
      <c r="E2859" s="2">
        <v>42744</v>
      </c>
      <c r="F2859" s="1">
        <v>1.2709999999999999</v>
      </c>
      <c r="H2859" s="2">
        <v>42766</v>
      </c>
      <c r="I2859" s="1">
        <v>1.6720000000000002</v>
      </c>
      <c r="K2859" s="2">
        <v>42760</v>
      </c>
      <c r="L2859" s="1">
        <v>2.13</v>
      </c>
      <c r="N2859" s="2">
        <v>42772</v>
      </c>
      <c r="O2859" s="1">
        <v>1.857</v>
      </c>
      <c r="Q2859" s="2">
        <v>42775</v>
      </c>
      <c r="R2859" s="1">
        <v>1.9</v>
      </c>
      <c r="T2859" s="2">
        <v>42781</v>
      </c>
      <c r="U2859" s="1">
        <v>1.72</v>
      </c>
      <c r="W2859" s="2">
        <v>42780</v>
      </c>
      <c r="X2859" s="1">
        <v>1.6</v>
      </c>
      <c r="Z2859" s="2">
        <v>42768</v>
      </c>
      <c r="AA2859" s="1">
        <v>1.5449999999999999</v>
      </c>
      <c r="AC2859" s="2">
        <v>42769</v>
      </c>
      <c r="AD2859" s="1">
        <v>1.5</v>
      </c>
      <c r="AF2859" s="2">
        <v>43209</v>
      </c>
      <c r="AG2859" s="1">
        <v>2.3615599999999999</v>
      </c>
      <c r="AI2859" s="2">
        <v>42725</v>
      </c>
      <c r="AJ2859" s="1">
        <v>2.6550000000000002</v>
      </c>
      <c r="AL2859" s="2">
        <v>42726</v>
      </c>
      <c r="AM2859" s="1">
        <v>2.4279999999999999</v>
      </c>
      <c r="AO2859" s="2">
        <v>42724</v>
      </c>
      <c r="AP2859" s="1">
        <v>1.4804999999999999</v>
      </c>
      <c r="AR2859" s="2">
        <v>42717</v>
      </c>
      <c r="AS2859" s="1">
        <v>1.1360000000000001</v>
      </c>
      <c r="AU2859" s="2">
        <v>42725</v>
      </c>
      <c r="AV2859" s="1">
        <v>1.2509999999999999</v>
      </c>
      <c r="AX2859" s="2">
        <v>42723</v>
      </c>
      <c r="AY2859" s="1">
        <v>1.194</v>
      </c>
      <c r="BA2859" s="116">
        <v>42724</v>
      </c>
      <c r="BB2859" s="1">
        <v>0.71699999999999997</v>
      </c>
      <c r="BD2859" s="2">
        <v>42720</v>
      </c>
      <c r="BE2859" s="1">
        <v>-0.159</v>
      </c>
      <c r="BG2859" s="2">
        <v>42885</v>
      </c>
      <c r="BH2859" s="1">
        <v>2.21</v>
      </c>
      <c r="BJ2859" s="2">
        <v>42885</v>
      </c>
      <c r="BK2859" s="1">
        <v>1.76</v>
      </c>
      <c r="BM2859" s="2">
        <v>42725</v>
      </c>
      <c r="BN2859" s="1">
        <v>0.10299999999999999</v>
      </c>
    </row>
    <row r="2860" spans="2:66">
      <c r="B2860" s="2">
        <v>43284</v>
      </c>
      <c r="C2860" s="1">
        <v>1.65</v>
      </c>
      <c r="E2860" s="2">
        <v>42745</v>
      </c>
      <c r="F2860" s="1">
        <v>1.2669999999999999</v>
      </c>
      <c r="H2860" s="2">
        <v>42767</v>
      </c>
      <c r="I2860" s="1">
        <v>1.6870000000000001</v>
      </c>
      <c r="K2860" s="2">
        <v>42761</v>
      </c>
      <c r="L2860" s="1">
        <v>2.1869999999999998</v>
      </c>
      <c r="N2860" s="2">
        <v>42773</v>
      </c>
      <c r="O2860" s="1">
        <v>1.8420000000000001</v>
      </c>
      <c r="Q2860" s="2">
        <v>42776</v>
      </c>
      <c r="R2860" s="1">
        <v>1.8875</v>
      </c>
      <c r="T2860" s="2">
        <v>42782</v>
      </c>
      <c r="U2860" s="1">
        <v>1.7124999999999999</v>
      </c>
      <c r="W2860" s="2">
        <v>42781</v>
      </c>
      <c r="X2860" s="1">
        <v>1.62</v>
      </c>
      <c r="Z2860" s="2">
        <v>42769</v>
      </c>
      <c r="AA2860" s="1">
        <v>1.5550000000000002</v>
      </c>
      <c r="AC2860" s="2">
        <v>42772</v>
      </c>
      <c r="AD2860" s="1">
        <v>1.49</v>
      </c>
      <c r="AF2860" s="2">
        <v>43210</v>
      </c>
      <c r="AG2860" s="1">
        <v>2.3592300000000002</v>
      </c>
      <c r="AI2860" s="2">
        <v>42726</v>
      </c>
      <c r="AJ2860" s="1">
        <v>2.6675</v>
      </c>
      <c r="AL2860" s="2">
        <v>42727</v>
      </c>
      <c r="AM2860" s="1">
        <v>2.4144999999999999</v>
      </c>
      <c r="AO2860" s="2">
        <v>42725</v>
      </c>
      <c r="AP2860" s="1">
        <v>1.4635</v>
      </c>
      <c r="AR2860" s="2">
        <v>42718</v>
      </c>
      <c r="AS2860" s="1">
        <v>1.1955</v>
      </c>
      <c r="AU2860" s="2">
        <v>42726</v>
      </c>
      <c r="AV2860" s="1">
        <v>1.284</v>
      </c>
      <c r="AX2860" s="2">
        <v>42724</v>
      </c>
      <c r="AY2860" s="1">
        <v>1.2190000000000001</v>
      </c>
      <c r="BA2860" s="116">
        <v>42725</v>
      </c>
      <c r="BB2860" s="1">
        <v>0.70099999999999996</v>
      </c>
      <c r="BD2860" s="2">
        <v>42723</v>
      </c>
      <c r="BE2860" s="1">
        <v>-0.157</v>
      </c>
      <c r="BG2860" s="2">
        <v>42886</v>
      </c>
      <c r="BH2860" s="1">
        <v>2.21</v>
      </c>
      <c r="BJ2860" s="2">
        <v>42886</v>
      </c>
      <c r="BK2860" s="1">
        <v>1.75</v>
      </c>
      <c r="BM2860" s="2">
        <v>42726</v>
      </c>
      <c r="BN2860" s="1">
        <v>0.12</v>
      </c>
    </row>
    <row r="2861" spans="2:66">
      <c r="B2861" s="2">
        <v>43285</v>
      </c>
      <c r="C2861" s="1">
        <v>1.65</v>
      </c>
      <c r="E2861" s="2">
        <v>42746</v>
      </c>
      <c r="F2861" s="1">
        <v>1.266</v>
      </c>
      <c r="H2861" s="2">
        <v>42768</v>
      </c>
      <c r="I2861" s="1">
        <v>1.6720000000000002</v>
      </c>
      <c r="K2861" s="2">
        <v>42766</v>
      </c>
      <c r="L2861" s="1">
        <v>2.1549999999999998</v>
      </c>
      <c r="N2861" s="2">
        <v>42774</v>
      </c>
      <c r="O2861" s="1">
        <v>1.827</v>
      </c>
      <c r="Q2861" s="2">
        <v>42779</v>
      </c>
      <c r="R2861" s="1">
        <v>1.8774999999999999</v>
      </c>
      <c r="T2861" s="2">
        <v>42783</v>
      </c>
      <c r="U2861" s="1">
        <v>1.7124999999999999</v>
      </c>
      <c r="W2861" s="2">
        <v>42782</v>
      </c>
      <c r="X2861" s="1">
        <v>1.6125</v>
      </c>
      <c r="Z2861" s="2">
        <v>42772</v>
      </c>
      <c r="AA2861" s="1">
        <v>1.54</v>
      </c>
      <c r="AC2861" s="2">
        <v>42773</v>
      </c>
      <c r="AD2861" s="1">
        <v>1.4849999999999999</v>
      </c>
      <c r="AF2861" s="2">
        <v>43213</v>
      </c>
      <c r="AG2861" s="1">
        <v>2.35954</v>
      </c>
      <c r="AI2861" s="2">
        <v>42727</v>
      </c>
      <c r="AJ2861" s="1">
        <v>2.6585000000000001</v>
      </c>
      <c r="AL2861" s="2">
        <v>42730</v>
      </c>
      <c r="AM2861" s="1">
        <v>2.4144999999999999</v>
      </c>
      <c r="AO2861" s="2">
        <v>42726</v>
      </c>
      <c r="AP2861" s="1">
        <v>1.4830000000000001</v>
      </c>
      <c r="AR2861" s="2">
        <v>42719</v>
      </c>
      <c r="AS2861" s="1">
        <v>1.2050000000000001</v>
      </c>
      <c r="AU2861" s="2">
        <v>42727</v>
      </c>
      <c r="AV2861" s="1">
        <v>1.246</v>
      </c>
      <c r="AX2861" s="2">
        <v>42725</v>
      </c>
      <c r="AY2861" s="1">
        <v>1.1970000000000001</v>
      </c>
      <c r="BA2861" s="116">
        <v>42726</v>
      </c>
      <c r="BB2861" s="1">
        <v>0.72499999999999998</v>
      </c>
      <c r="BD2861" s="2">
        <v>42724</v>
      </c>
      <c r="BE2861" s="1">
        <v>-0.15840000000000001</v>
      </c>
      <c r="BG2861" s="2">
        <v>42887</v>
      </c>
      <c r="BH2861" s="1">
        <v>2.21</v>
      </c>
      <c r="BJ2861" s="2">
        <v>42887</v>
      </c>
      <c r="BK2861" s="1">
        <v>1.76</v>
      </c>
      <c r="BM2861" s="2">
        <v>42727</v>
      </c>
      <c r="BN2861" s="1">
        <v>0.108</v>
      </c>
    </row>
    <row r="2862" spans="2:66">
      <c r="B2862" s="2">
        <v>43286</v>
      </c>
      <c r="C2862" s="1">
        <v>1.65</v>
      </c>
      <c r="E2862" s="2">
        <v>42747</v>
      </c>
      <c r="F2862" s="1">
        <v>1.26</v>
      </c>
      <c r="H2862" s="2">
        <v>42769</v>
      </c>
      <c r="I2862" s="1">
        <v>1.6800000000000002</v>
      </c>
      <c r="K2862" s="2">
        <v>42767</v>
      </c>
      <c r="L2862" s="1">
        <v>2.1720000000000002</v>
      </c>
      <c r="N2862" s="2">
        <v>42775</v>
      </c>
      <c r="O2862" s="1">
        <v>1.8420000000000001</v>
      </c>
      <c r="Q2862" s="2">
        <v>42780</v>
      </c>
      <c r="R2862" s="1">
        <v>1.87</v>
      </c>
      <c r="T2862" s="2">
        <v>42786</v>
      </c>
      <c r="U2862" s="1">
        <v>1.74</v>
      </c>
      <c r="W2862" s="2">
        <v>42783</v>
      </c>
      <c r="X2862" s="1">
        <v>1.6099999999999999</v>
      </c>
      <c r="Z2862" s="2">
        <v>42773</v>
      </c>
      <c r="AA2862" s="1">
        <v>1.5249999999999999</v>
      </c>
      <c r="AC2862" s="2">
        <v>42774</v>
      </c>
      <c r="AD2862" s="1">
        <v>1.4824999999999999</v>
      </c>
      <c r="AF2862" s="2">
        <v>43214</v>
      </c>
      <c r="AG2862" s="1">
        <v>2.3616700000000002</v>
      </c>
      <c r="AI2862" s="2">
        <v>42730</v>
      </c>
      <c r="AJ2862" s="1">
        <v>2.6560000000000001</v>
      </c>
      <c r="AL2862" s="2">
        <v>42731</v>
      </c>
      <c r="AM2862" s="1">
        <v>2.4327999999999999</v>
      </c>
      <c r="AO2862" s="2">
        <v>42727</v>
      </c>
      <c r="AP2862" s="1">
        <v>1.4889999999999999</v>
      </c>
      <c r="AR2862" s="2">
        <v>42720</v>
      </c>
      <c r="AS2862" s="1">
        <v>1.1995</v>
      </c>
      <c r="AU2862" s="2">
        <v>42731</v>
      </c>
      <c r="AV2862" s="1">
        <v>1.232</v>
      </c>
      <c r="AX2862" s="2">
        <v>42726</v>
      </c>
      <c r="AY2862" s="1">
        <v>1.2250000000000001</v>
      </c>
      <c r="BA2862" s="116">
        <v>42727</v>
      </c>
      <c r="BB2862" s="1">
        <v>0.70099999999999996</v>
      </c>
      <c r="BD2862" s="2">
        <v>42725</v>
      </c>
      <c r="BE2862" s="1">
        <v>-0.153</v>
      </c>
      <c r="BG2862" s="2">
        <v>42888</v>
      </c>
      <c r="BH2862" s="1">
        <v>2.15</v>
      </c>
      <c r="BJ2862" s="2">
        <v>42888</v>
      </c>
      <c r="BK2862" s="1">
        <v>1.71</v>
      </c>
      <c r="BM2862" s="2">
        <v>42731</v>
      </c>
      <c r="BN2862" s="1">
        <v>0.08</v>
      </c>
    </row>
    <row r="2863" spans="2:66">
      <c r="B2863" s="2">
        <v>43287</v>
      </c>
      <c r="C2863" s="1">
        <v>1.65</v>
      </c>
      <c r="E2863" s="2">
        <v>42748</v>
      </c>
      <c r="F2863" s="1">
        <v>1.2610000000000001</v>
      </c>
      <c r="H2863" s="2">
        <v>42772</v>
      </c>
      <c r="I2863" s="1">
        <v>1.6600000000000001</v>
      </c>
      <c r="K2863" s="2">
        <v>42768</v>
      </c>
      <c r="L2863" s="1">
        <v>2.16</v>
      </c>
      <c r="N2863" s="2">
        <v>42776</v>
      </c>
      <c r="O2863" s="1">
        <v>1.8399999999999999</v>
      </c>
      <c r="Q2863" s="2">
        <v>42781</v>
      </c>
      <c r="R2863" s="1">
        <v>1.8900000000000001</v>
      </c>
      <c r="T2863" s="2">
        <v>42787</v>
      </c>
      <c r="U2863" s="1">
        <v>1.7375</v>
      </c>
      <c r="W2863" s="2">
        <v>42786</v>
      </c>
      <c r="X2863" s="1">
        <v>1.625</v>
      </c>
      <c r="Z2863" s="2">
        <v>42774</v>
      </c>
      <c r="AA2863" s="1">
        <v>1.5175000000000001</v>
      </c>
      <c r="AC2863" s="2">
        <v>42775</v>
      </c>
      <c r="AD2863" s="1">
        <v>1.4950000000000001</v>
      </c>
      <c r="AF2863" s="2">
        <v>43215</v>
      </c>
      <c r="AG2863" s="1">
        <v>2.3656100000000002</v>
      </c>
      <c r="AI2863" s="2">
        <v>42731</v>
      </c>
      <c r="AJ2863" s="1">
        <v>2.6705999999999999</v>
      </c>
      <c r="AL2863" s="2">
        <v>42732</v>
      </c>
      <c r="AM2863" s="1">
        <v>2.3835000000000002</v>
      </c>
      <c r="AO2863" s="2">
        <v>42730</v>
      </c>
      <c r="AP2863" s="1">
        <v>1.4904999999999999</v>
      </c>
      <c r="AR2863" s="2">
        <v>42723</v>
      </c>
      <c r="AS2863" s="1">
        <v>1.1865000000000001</v>
      </c>
      <c r="AU2863" s="2">
        <v>42732</v>
      </c>
      <c r="AV2863" s="1">
        <v>1.2389999999999999</v>
      </c>
      <c r="AX2863" s="2">
        <v>42727</v>
      </c>
      <c r="AY2863" s="1">
        <v>1.1950000000000001</v>
      </c>
      <c r="BA2863" s="116">
        <v>42731</v>
      </c>
      <c r="BB2863" s="1">
        <v>0.68500000000000005</v>
      </c>
      <c r="BD2863" s="2">
        <v>42726</v>
      </c>
      <c r="BE2863" s="1">
        <v>-0.14499999999999999</v>
      </c>
      <c r="BG2863" s="2">
        <v>42891</v>
      </c>
      <c r="BH2863" s="1">
        <v>2.1800000000000002</v>
      </c>
      <c r="BJ2863" s="2">
        <v>42891</v>
      </c>
      <c r="BK2863" s="1">
        <v>1.74</v>
      </c>
      <c r="BM2863" s="2">
        <v>42732</v>
      </c>
      <c r="BN2863" s="1">
        <v>9.5000000000000001E-2</v>
      </c>
    </row>
    <row r="2864" spans="2:66">
      <c r="B2864" s="2">
        <v>43290</v>
      </c>
      <c r="C2864" s="1">
        <v>1.65</v>
      </c>
      <c r="E2864" s="2">
        <v>42751</v>
      </c>
      <c r="F2864" s="1">
        <v>1.2610000000000001</v>
      </c>
      <c r="H2864" s="2">
        <v>42773</v>
      </c>
      <c r="I2864" s="1">
        <v>1.647</v>
      </c>
      <c r="K2864" s="2">
        <v>42769</v>
      </c>
      <c r="L2864" s="1">
        <v>2.1800000000000002</v>
      </c>
      <c r="N2864" s="2">
        <v>42779</v>
      </c>
      <c r="O2864" s="1">
        <v>1.85</v>
      </c>
      <c r="Q2864" s="2">
        <v>42782</v>
      </c>
      <c r="R2864" s="1">
        <v>1.885</v>
      </c>
      <c r="T2864" s="2">
        <v>42788</v>
      </c>
      <c r="U2864" s="1">
        <v>1.7625</v>
      </c>
      <c r="W2864" s="2">
        <v>42787</v>
      </c>
      <c r="X2864" s="1">
        <v>1.6225000000000001</v>
      </c>
      <c r="Z2864" s="2">
        <v>42775</v>
      </c>
      <c r="AA2864" s="1">
        <v>1.5325</v>
      </c>
      <c r="AC2864" s="2">
        <v>42776</v>
      </c>
      <c r="AD2864" s="1">
        <v>1.4950000000000001</v>
      </c>
      <c r="AF2864" s="2">
        <v>43216</v>
      </c>
      <c r="AG2864" s="1">
        <v>2.3587799999999999</v>
      </c>
      <c r="AI2864" s="2">
        <v>42732</v>
      </c>
      <c r="AJ2864" s="1">
        <v>2.6238000000000001</v>
      </c>
      <c r="AL2864" s="2">
        <v>42733</v>
      </c>
      <c r="AM2864" s="1">
        <v>2.3494999999999999</v>
      </c>
      <c r="AO2864" s="2">
        <v>42731</v>
      </c>
      <c r="AP2864" s="1">
        <v>1.502</v>
      </c>
      <c r="AR2864" s="2">
        <v>42724</v>
      </c>
      <c r="AS2864" s="1">
        <v>1.1870000000000001</v>
      </c>
      <c r="AU2864" s="2">
        <v>42733</v>
      </c>
      <c r="AV2864" s="1">
        <v>1.2010000000000001</v>
      </c>
      <c r="AX2864" s="2">
        <v>42731</v>
      </c>
      <c r="AY2864" s="1">
        <v>1.1819999999999999</v>
      </c>
      <c r="BA2864" s="116">
        <v>42732</v>
      </c>
      <c r="BB2864" s="1">
        <v>0.68100000000000005</v>
      </c>
      <c r="BD2864" s="2">
        <v>42727</v>
      </c>
      <c r="BE2864" s="1">
        <v>-0.14299999999999999</v>
      </c>
      <c r="BG2864" s="2">
        <v>42892</v>
      </c>
      <c r="BH2864" s="1">
        <v>2.14</v>
      </c>
      <c r="BJ2864" s="2">
        <v>42892</v>
      </c>
      <c r="BK2864" s="1">
        <v>1.71</v>
      </c>
      <c r="BM2864" s="2">
        <v>42733</v>
      </c>
      <c r="BN2864" s="1">
        <v>7.8E-2</v>
      </c>
    </row>
    <row r="2865" spans="2:66">
      <c r="B2865" s="2">
        <v>43291</v>
      </c>
      <c r="C2865" s="1">
        <v>1.65</v>
      </c>
      <c r="E2865" s="2">
        <v>42752</v>
      </c>
      <c r="F2865" s="1">
        <v>1.258</v>
      </c>
      <c r="H2865" s="2">
        <v>42774</v>
      </c>
      <c r="I2865" s="1">
        <v>1.6440000000000001</v>
      </c>
      <c r="K2865" s="2">
        <v>42772</v>
      </c>
      <c r="L2865" s="1">
        <v>2.16</v>
      </c>
      <c r="N2865" s="2">
        <v>42780</v>
      </c>
      <c r="O2865" s="1">
        <v>1.835</v>
      </c>
      <c r="Q2865" s="2">
        <v>42783</v>
      </c>
      <c r="R2865" s="1">
        <v>1.8824999999999998</v>
      </c>
      <c r="T2865" s="2">
        <v>42789</v>
      </c>
      <c r="U2865" s="1">
        <v>1.7349999999999999</v>
      </c>
      <c r="W2865" s="2">
        <v>42788</v>
      </c>
      <c r="X2865" s="1">
        <v>1.645</v>
      </c>
      <c r="Z2865" s="2">
        <v>42776</v>
      </c>
      <c r="AA2865" s="1">
        <v>1.5375000000000001</v>
      </c>
      <c r="AC2865" s="2">
        <v>42779</v>
      </c>
      <c r="AD2865" s="1">
        <v>1.4975000000000001</v>
      </c>
      <c r="AF2865" s="2">
        <v>43217</v>
      </c>
      <c r="AG2865" s="1">
        <v>2.35805</v>
      </c>
      <c r="AI2865" s="2">
        <v>42733</v>
      </c>
      <c r="AJ2865" s="1">
        <v>2.5949999999999998</v>
      </c>
      <c r="AL2865" s="2">
        <v>42734</v>
      </c>
      <c r="AM2865" s="1">
        <v>2.3153000000000001</v>
      </c>
      <c r="AO2865" s="2">
        <v>42732</v>
      </c>
      <c r="AP2865" s="1">
        <v>1.4769999999999999</v>
      </c>
      <c r="AR2865" s="2">
        <v>42725</v>
      </c>
      <c r="AS2865" s="1">
        <v>1.1839999999999999</v>
      </c>
      <c r="AU2865" s="2">
        <v>42734</v>
      </c>
      <c r="AV2865" s="1">
        <v>1.2355</v>
      </c>
      <c r="AX2865" s="2">
        <v>42732</v>
      </c>
      <c r="AY2865" s="1">
        <v>1.1850000000000001</v>
      </c>
      <c r="BA2865" s="116">
        <v>42733</v>
      </c>
      <c r="BB2865" s="1">
        <v>0.64800000000000002</v>
      </c>
      <c r="BD2865" s="2">
        <v>42730</v>
      </c>
      <c r="BE2865" s="1">
        <v>-0.14499999999999999</v>
      </c>
      <c r="BG2865" s="2">
        <v>42893</v>
      </c>
      <c r="BH2865" s="1">
        <v>2.1800000000000002</v>
      </c>
      <c r="BJ2865" s="2">
        <v>42893</v>
      </c>
      <c r="BK2865" s="1">
        <v>1.74</v>
      </c>
      <c r="BM2865" s="2">
        <v>42734</v>
      </c>
      <c r="BN2865" s="1">
        <v>7.6999999999999999E-2</v>
      </c>
    </row>
    <row r="2866" spans="2:66">
      <c r="B2866" s="2">
        <v>43292</v>
      </c>
      <c r="C2866" s="1">
        <v>1.65</v>
      </c>
      <c r="E2866" s="2">
        <v>42753</v>
      </c>
      <c r="F2866" s="1">
        <v>1.258</v>
      </c>
      <c r="H2866" s="2">
        <v>42775</v>
      </c>
      <c r="I2866" s="1">
        <v>1.657</v>
      </c>
      <c r="K2866" s="2">
        <v>42773</v>
      </c>
      <c r="L2866" s="1">
        <v>2.1419999999999999</v>
      </c>
      <c r="N2866" s="2">
        <v>42781</v>
      </c>
      <c r="O2866" s="1">
        <v>1.8519999999999999</v>
      </c>
      <c r="Q2866" s="2">
        <v>42786</v>
      </c>
      <c r="R2866" s="1">
        <v>1.92</v>
      </c>
      <c r="T2866" s="2">
        <v>42790</v>
      </c>
      <c r="U2866" s="1">
        <v>1.7324999999999999</v>
      </c>
      <c r="W2866" s="2">
        <v>42789</v>
      </c>
      <c r="X2866" s="1">
        <v>1.6225000000000001</v>
      </c>
      <c r="Z2866" s="2">
        <v>42779</v>
      </c>
      <c r="AA2866" s="1">
        <v>1.5425</v>
      </c>
      <c r="AC2866" s="2">
        <v>42780</v>
      </c>
      <c r="AD2866" s="1">
        <v>1.4950000000000001</v>
      </c>
      <c r="AF2866" s="2">
        <v>43220</v>
      </c>
      <c r="AG2866" s="1">
        <v>2.36294</v>
      </c>
      <c r="AI2866" s="2">
        <v>42734</v>
      </c>
      <c r="AJ2866" s="1">
        <v>2.5697000000000001</v>
      </c>
      <c r="AL2866" s="2">
        <v>42737</v>
      </c>
      <c r="AM2866" s="1">
        <v>2.3334999999999999</v>
      </c>
      <c r="AO2866" s="2">
        <v>42733</v>
      </c>
      <c r="AP2866" s="1">
        <v>1.4502999999999999</v>
      </c>
      <c r="AR2866" s="2">
        <v>42726</v>
      </c>
      <c r="AS2866" s="1">
        <v>1.194</v>
      </c>
      <c r="AU2866" s="2">
        <v>42737</v>
      </c>
      <c r="AV2866" s="1">
        <v>1.244</v>
      </c>
      <c r="AX2866" s="2">
        <v>42733</v>
      </c>
      <c r="AY2866" s="1">
        <v>1.147</v>
      </c>
      <c r="BA2866" s="116">
        <v>42734</v>
      </c>
      <c r="BB2866" s="1">
        <v>0.66049999999999998</v>
      </c>
      <c r="BD2866" s="2">
        <v>42731</v>
      </c>
      <c r="BE2866" s="1">
        <v>-0.15</v>
      </c>
      <c r="BG2866" s="2">
        <v>42894</v>
      </c>
      <c r="BH2866" s="1">
        <v>2.19</v>
      </c>
      <c r="BJ2866" s="2">
        <v>42894</v>
      </c>
      <c r="BK2866" s="1">
        <v>1.75</v>
      </c>
      <c r="BM2866" s="2">
        <v>42737</v>
      </c>
      <c r="BN2866" s="1">
        <v>6.6000000000000003E-2</v>
      </c>
    </row>
    <row r="2867" spans="2:66">
      <c r="B2867" s="2">
        <v>43293</v>
      </c>
      <c r="C2867" s="1">
        <v>1.65</v>
      </c>
      <c r="E2867" s="2">
        <v>42754</v>
      </c>
      <c r="F2867" s="1">
        <v>1.2629999999999999</v>
      </c>
      <c r="H2867" s="2">
        <v>42776</v>
      </c>
      <c r="I2867" s="1">
        <v>1.657</v>
      </c>
      <c r="K2867" s="2">
        <v>42774</v>
      </c>
      <c r="L2867" s="1">
        <v>2.125</v>
      </c>
      <c r="N2867" s="2">
        <v>42782</v>
      </c>
      <c r="O2867" s="1">
        <v>1.847</v>
      </c>
      <c r="Q2867" s="2">
        <v>42787</v>
      </c>
      <c r="R2867" s="1">
        <v>1.925</v>
      </c>
      <c r="T2867" s="2">
        <v>42793</v>
      </c>
      <c r="U2867" s="1">
        <v>1.7225000000000001</v>
      </c>
      <c r="W2867" s="2">
        <v>42790</v>
      </c>
      <c r="X2867" s="1">
        <v>1.6225000000000001</v>
      </c>
      <c r="Z2867" s="2">
        <v>42780</v>
      </c>
      <c r="AA2867" s="1">
        <v>1.5425</v>
      </c>
      <c r="AC2867" s="2">
        <v>42781</v>
      </c>
      <c r="AD2867" s="1">
        <v>1.5074999999999998</v>
      </c>
      <c r="AF2867" s="2">
        <v>43221</v>
      </c>
      <c r="AG2867" s="1">
        <v>2.3537499999999998</v>
      </c>
      <c r="AI2867" s="2">
        <v>42737</v>
      </c>
      <c r="AJ2867" s="1">
        <v>2.5644999999999998</v>
      </c>
      <c r="AL2867" s="2">
        <v>42738</v>
      </c>
      <c r="AM2867" s="1">
        <v>2.2847</v>
      </c>
      <c r="AO2867" s="2">
        <v>42734</v>
      </c>
      <c r="AP2867" s="1">
        <v>1.431</v>
      </c>
      <c r="AR2867" s="2">
        <v>42727</v>
      </c>
      <c r="AS2867" s="1">
        <v>1.1970000000000001</v>
      </c>
      <c r="AU2867" s="2">
        <v>42738</v>
      </c>
      <c r="AV2867" s="1">
        <v>1.282</v>
      </c>
      <c r="AX2867" s="2">
        <v>42734</v>
      </c>
      <c r="AY2867" s="1">
        <v>1.175</v>
      </c>
      <c r="BA2867" s="116">
        <v>42737</v>
      </c>
      <c r="BB2867" s="1">
        <v>0.66100000000000003</v>
      </c>
      <c r="BD2867" s="2">
        <v>42732</v>
      </c>
      <c r="BE2867" s="1">
        <v>-0.151</v>
      </c>
      <c r="BG2867" s="2">
        <v>42895</v>
      </c>
      <c r="BH2867" s="1">
        <v>2.21</v>
      </c>
      <c r="BJ2867" s="2">
        <v>42895</v>
      </c>
      <c r="BK2867" s="1">
        <v>1.77</v>
      </c>
      <c r="BM2867" s="2">
        <v>42738</v>
      </c>
      <c r="BN2867" s="1">
        <v>8.5999999999999993E-2</v>
      </c>
    </row>
    <row r="2868" spans="2:66">
      <c r="B2868" s="2">
        <v>43294</v>
      </c>
      <c r="C2868" s="1">
        <v>1.65</v>
      </c>
      <c r="E2868" s="2">
        <v>42755</v>
      </c>
      <c r="F2868" s="1">
        <v>1.2629999999999999</v>
      </c>
      <c r="H2868" s="2">
        <v>42779</v>
      </c>
      <c r="I2868" s="1">
        <v>1.6619999999999999</v>
      </c>
      <c r="K2868" s="2">
        <v>42775</v>
      </c>
      <c r="L2868" s="1">
        <v>2.14</v>
      </c>
      <c r="N2868" s="2">
        <v>42783</v>
      </c>
      <c r="O2868" s="1">
        <v>1.847</v>
      </c>
      <c r="Q2868" s="2">
        <v>42788</v>
      </c>
      <c r="R2868" s="1">
        <v>1.9550000000000001</v>
      </c>
      <c r="T2868" s="2">
        <v>42794</v>
      </c>
      <c r="U2868" s="1">
        <v>1.7225000000000001</v>
      </c>
      <c r="W2868" s="2">
        <v>42793</v>
      </c>
      <c r="X2868" s="1">
        <v>1.623</v>
      </c>
      <c r="Z2868" s="2">
        <v>42781</v>
      </c>
      <c r="AA2868" s="1">
        <v>1.5625</v>
      </c>
      <c r="AC2868" s="2">
        <v>42782</v>
      </c>
      <c r="AD2868" s="1">
        <v>1.5049999999999999</v>
      </c>
      <c r="AF2868" s="2">
        <v>43222</v>
      </c>
      <c r="AG2868" s="1">
        <v>2.36294</v>
      </c>
      <c r="AI2868" s="2">
        <v>42738</v>
      </c>
      <c r="AJ2868" s="1">
        <v>2.5135000000000001</v>
      </c>
      <c r="AL2868" s="2">
        <v>42739</v>
      </c>
      <c r="AM2868" s="1">
        <v>2.266</v>
      </c>
      <c r="AO2868" s="2">
        <v>42737</v>
      </c>
      <c r="AP2868" s="1">
        <v>1.44</v>
      </c>
      <c r="AR2868" s="2">
        <v>42730</v>
      </c>
      <c r="AS2868" s="1">
        <v>1.1970000000000001</v>
      </c>
      <c r="AU2868" s="2">
        <v>42739</v>
      </c>
      <c r="AV2868" s="1">
        <v>1.2949999999999999</v>
      </c>
      <c r="AX2868" s="2">
        <v>42737</v>
      </c>
      <c r="AY2868" s="1">
        <v>1.1819999999999999</v>
      </c>
      <c r="BA2868" s="116">
        <v>42738</v>
      </c>
      <c r="BB2868" s="1">
        <v>0.69099999999999995</v>
      </c>
      <c r="BD2868" s="2">
        <v>42733</v>
      </c>
      <c r="BE2868" s="1">
        <v>-0.16</v>
      </c>
      <c r="BG2868" s="2">
        <v>42898</v>
      </c>
      <c r="BH2868" s="1">
        <v>2.21</v>
      </c>
      <c r="BJ2868" s="2">
        <v>42898</v>
      </c>
      <c r="BK2868" s="1">
        <v>1.78</v>
      </c>
      <c r="BM2868" s="2">
        <v>42739</v>
      </c>
      <c r="BN2868" s="1">
        <v>9.7000000000000003E-2</v>
      </c>
    </row>
    <row r="2869" spans="2:66">
      <c r="B2869" s="2">
        <v>43297</v>
      </c>
      <c r="C2869" s="1">
        <v>1.65</v>
      </c>
      <c r="E2869" s="2">
        <v>42758</v>
      </c>
      <c r="F2869" s="1">
        <v>1.268</v>
      </c>
      <c r="H2869" s="2">
        <v>42780</v>
      </c>
      <c r="I2869" s="1">
        <v>1.647</v>
      </c>
      <c r="K2869" s="2">
        <v>42776</v>
      </c>
      <c r="L2869" s="1">
        <v>2.141</v>
      </c>
      <c r="N2869" s="2">
        <v>42786</v>
      </c>
      <c r="O2869" s="1">
        <v>1.875</v>
      </c>
      <c r="Q2869" s="2">
        <v>42789</v>
      </c>
      <c r="R2869" s="1">
        <v>1.92</v>
      </c>
      <c r="T2869" s="2">
        <v>42795</v>
      </c>
      <c r="U2869" s="1">
        <v>1.7225000000000001</v>
      </c>
      <c r="W2869" s="2">
        <v>42794</v>
      </c>
      <c r="X2869" s="1">
        <v>1.6225000000000001</v>
      </c>
      <c r="Z2869" s="2">
        <v>42782</v>
      </c>
      <c r="AA2869" s="1">
        <v>1.5575000000000001</v>
      </c>
      <c r="AC2869" s="2">
        <v>42783</v>
      </c>
      <c r="AD2869" s="1">
        <v>1.5024999999999999</v>
      </c>
      <c r="AF2869" s="2">
        <v>43223</v>
      </c>
      <c r="AG2869" s="1">
        <v>2.36313</v>
      </c>
      <c r="AI2869" s="2">
        <v>42739</v>
      </c>
      <c r="AJ2869" s="1">
        <v>2.4975000000000001</v>
      </c>
      <c r="AL2869" s="2">
        <v>42740</v>
      </c>
      <c r="AM2869" s="1">
        <v>2.1894999999999998</v>
      </c>
      <c r="AO2869" s="2">
        <v>42738</v>
      </c>
      <c r="AP2869" s="1">
        <v>1.4515</v>
      </c>
      <c r="AR2869" s="2">
        <v>42731</v>
      </c>
      <c r="AS2869" s="1">
        <v>1.2013</v>
      </c>
      <c r="AU2869" s="2">
        <v>42740</v>
      </c>
      <c r="AV2869" s="1">
        <v>1.256</v>
      </c>
      <c r="AX2869" s="2">
        <v>42738</v>
      </c>
      <c r="AY2869" s="1">
        <v>1.21</v>
      </c>
      <c r="BA2869" s="116">
        <v>42739</v>
      </c>
      <c r="BB2869" s="1">
        <v>0.70399999999999996</v>
      </c>
      <c r="BD2869" s="2">
        <v>42734</v>
      </c>
      <c r="BE2869" s="1">
        <v>-0.1605</v>
      </c>
      <c r="BG2869" s="2">
        <v>42899</v>
      </c>
      <c r="BH2869" s="1">
        <v>2.21</v>
      </c>
      <c r="BJ2869" s="2">
        <v>42899</v>
      </c>
      <c r="BK2869" s="1">
        <v>1.79</v>
      </c>
      <c r="BM2869" s="2">
        <v>42740</v>
      </c>
      <c r="BN2869" s="1">
        <v>9.7000000000000003E-2</v>
      </c>
    </row>
    <row r="2870" spans="2:66">
      <c r="B2870" s="2">
        <v>43298</v>
      </c>
      <c r="C2870" s="1">
        <v>1.65</v>
      </c>
      <c r="E2870" s="2">
        <v>42759</v>
      </c>
      <c r="F2870" s="1">
        <v>1.2749999999999999</v>
      </c>
      <c r="H2870" s="2">
        <v>42781</v>
      </c>
      <c r="I2870" s="1">
        <v>1.655</v>
      </c>
      <c r="K2870" s="2">
        <v>42779</v>
      </c>
      <c r="L2870" s="1">
        <v>2.1549999999999998</v>
      </c>
      <c r="N2870" s="2">
        <v>42787</v>
      </c>
      <c r="O2870" s="1">
        <v>1.885</v>
      </c>
      <c r="Q2870" s="2">
        <v>42790</v>
      </c>
      <c r="R2870" s="1">
        <v>1.905</v>
      </c>
      <c r="T2870" s="2">
        <v>42796</v>
      </c>
      <c r="U2870" s="1">
        <v>1.7650000000000001</v>
      </c>
      <c r="W2870" s="2">
        <v>42795</v>
      </c>
      <c r="X2870" s="1">
        <v>1.62</v>
      </c>
      <c r="Z2870" s="2">
        <v>42783</v>
      </c>
      <c r="AA2870" s="1">
        <v>1.5525</v>
      </c>
      <c r="AC2870" s="2">
        <v>42786</v>
      </c>
      <c r="AD2870" s="1">
        <v>1.5049999999999999</v>
      </c>
      <c r="AF2870" s="2">
        <v>43224</v>
      </c>
      <c r="AG2870" s="1">
        <v>2.3690600000000002</v>
      </c>
      <c r="AI2870" s="2">
        <v>42740</v>
      </c>
      <c r="AJ2870" s="1">
        <v>2.4224999999999999</v>
      </c>
      <c r="AL2870" s="2">
        <v>42741</v>
      </c>
      <c r="AM2870" s="1">
        <v>2.2715000000000001</v>
      </c>
      <c r="AO2870" s="2">
        <v>42739</v>
      </c>
      <c r="AP2870" s="1">
        <v>1.4457</v>
      </c>
      <c r="AR2870" s="2">
        <v>42732</v>
      </c>
      <c r="AS2870" s="1">
        <v>1.1895</v>
      </c>
      <c r="AU2870" s="2">
        <v>42741</v>
      </c>
      <c r="AV2870" s="1">
        <v>1.3160000000000001</v>
      </c>
      <c r="AX2870" s="2">
        <v>42739</v>
      </c>
      <c r="AY2870" s="1">
        <v>1.232</v>
      </c>
      <c r="BA2870" s="116">
        <v>42740</v>
      </c>
      <c r="BB2870" s="1">
        <v>0.68400000000000005</v>
      </c>
      <c r="BD2870" s="2">
        <v>42737</v>
      </c>
      <c r="BE2870" s="1">
        <v>-0.18</v>
      </c>
      <c r="BG2870" s="2">
        <v>42900</v>
      </c>
      <c r="BH2870" s="1">
        <v>2.15</v>
      </c>
      <c r="BJ2870" s="2">
        <v>42900</v>
      </c>
      <c r="BK2870" s="1">
        <v>1.74</v>
      </c>
      <c r="BM2870" s="2">
        <v>42741</v>
      </c>
      <c r="BN2870" s="1">
        <v>0.12</v>
      </c>
    </row>
    <row r="2871" spans="2:66">
      <c r="B2871" s="2">
        <v>43299</v>
      </c>
      <c r="C2871" s="1">
        <v>1.65</v>
      </c>
      <c r="E2871" s="2">
        <v>42760</v>
      </c>
      <c r="F2871" s="1">
        <v>1.29</v>
      </c>
      <c r="H2871" s="2">
        <v>42782</v>
      </c>
      <c r="I2871" s="1">
        <v>1.655</v>
      </c>
      <c r="K2871" s="2">
        <v>42780</v>
      </c>
      <c r="L2871" s="1">
        <v>2.133</v>
      </c>
      <c r="N2871" s="2">
        <v>42788</v>
      </c>
      <c r="O2871" s="1">
        <v>1.9220000000000002</v>
      </c>
      <c r="Q2871" s="2">
        <v>42793</v>
      </c>
      <c r="R2871" s="1">
        <v>1.895</v>
      </c>
      <c r="T2871" s="2">
        <v>42797</v>
      </c>
      <c r="U2871" s="1">
        <v>1.7650000000000001</v>
      </c>
      <c r="W2871" s="2">
        <v>42796</v>
      </c>
      <c r="X2871" s="1">
        <v>1.6575</v>
      </c>
      <c r="Z2871" s="2">
        <v>42786</v>
      </c>
      <c r="AA2871" s="1">
        <v>1.5649999999999999</v>
      </c>
      <c r="AC2871" s="2">
        <v>42787</v>
      </c>
      <c r="AD2871" s="1">
        <v>1.5024999999999999</v>
      </c>
      <c r="AF2871" s="2">
        <v>43228</v>
      </c>
      <c r="AG2871" s="1">
        <v>2.3525</v>
      </c>
      <c r="AI2871" s="2">
        <v>42741</v>
      </c>
      <c r="AJ2871" s="1">
        <v>2.4980000000000002</v>
      </c>
      <c r="AL2871" s="2">
        <v>42744</v>
      </c>
      <c r="AM2871" s="1">
        <v>2.2130000000000001</v>
      </c>
      <c r="AO2871" s="2">
        <v>42740</v>
      </c>
      <c r="AP2871" s="1">
        <v>1.415</v>
      </c>
      <c r="AR2871" s="2">
        <v>42733</v>
      </c>
      <c r="AS2871" s="1">
        <v>1.179</v>
      </c>
      <c r="AU2871" s="2">
        <v>42744</v>
      </c>
      <c r="AV2871" s="1">
        <v>1.2989999999999999</v>
      </c>
      <c r="AX2871" s="2">
        <v>42740</v>
      </c>
      <c r="AY2871" s="1">
        <v>1.196</v>
      </c>
      <c r="BA2871" s="116">
        <v>42741</v>
      </c>
      <c r="BB2871" s="1">
        <v>0.72899999999999998</v>
      </c>
      <c r="BD2871" s="2">
        <v>42738</v>
      </c>
      <c r="BE2871" s="1">
        <v>-0.1633</v>
      </c>
      <c r="BG2871" s="2">
        <v>42901</v>
      </c>
      <c r="BH2871" s="1">
        <v>2.16</v>
      </c>
      <c r="BJ2871" s="2">
        <v>42901</v>
      </c>
      <c r="BK2871" s="1">
        <v>1.76</v>
      </c>
      <c r="BM2871" s="2">
        <v>42744</v>
      </c>
      <c r="BN2871" s="1">
        <v>0.11</v>
      </c>
    </row>
    <row r="2872" spans="2:66">
      <c r="B2872" s="2">
        <v>43300</v>
      </c>
      <c r="C2872" s="1">
        <v>1.65</v>
      </c>
      <c r="E2872" s="2">
        <v>42761</v>
      </c>
      <c r="F2872" s="1">
        <v>1.2949999999999999</v>
      </c>
      <c r="H2872" s="2">
        <v>42783</v>
      </c>
      <c r="I2872" s="1">
        <v>1.6520000000000001</v>
      </c>
      <c r="K2872" s="2">
        <v>42781</v>
      </c>
      <c r="L2872" s="1">
        <v>2.15</v>
      </c>
      <c r="N2872" s="2">
        <v>42789</v>
      </c>
      <c r="O2872" s="1">
        <v>1.87</v>
      </c>
      <c r="Q2872" s="2">
        <v>42794</v>
      </c>
      <c r="R2872" s="1">
        <v>1.8975</v>
      </c>
      <c r="T2872" s="2">
        <v>42800</v>
      </c>
      <c r="U2872" s="1">
        <v>1.7825</v>
      </c>
      <c r="W2872" s="2">
        <v>42797</v>
      </c>
      <c r="X2872" s="1">
        <v>1.6524999999999999</v>
      </c>
      <c r="Z2872" s="2">
        <v>42787</v>
      </c>
      <c r="AA2872" s="1">
        <v>1.5625</v>
      </c>
      <c r="AC2872" s="2">
        <v>42788</v>
      </c>
      <c r="AD2872" s="1">
        <v>1.5125</v>
      </c>
      <c r="AF2872" s="2">
        <v>43229</v>
      </c>
      <c r="AG2872" s="1">
        <v>2.35575</v>
      </c>
      <c r="AI2872" s="2">
        <v>42744</v>
      </c>
      <c r="AJ2872" s="1">
        <v>2.4435000000000002</v>
      </c>
      <c r="AL2872" s="2">
        <v>42745</v>
      </c>
      <c r="AM2872" s="1">
        <v>2.2303000000000002</v>
      </c>
      <c r="AO2872" s="2">
        <v>42741</v>
      </c>
      <c r="AP2872" s="1">
        <v>1.4685000000000001</v>
      </c>
      <c r="AR2872" s="2">
        <v>42734</v>
      </c>
      <c r="AS2872" s="1">
        <v>1.18</v>
      </c>
      <c r="AU2872" s="2">
        <v>42745</v>
      </c>
      <c r="AV2872" s="1">
        <v>1.304</v>
      </c>
      <c r="AX2872" s="2">
        <v>42741</v>
      </c>
      <c r="AY2872" s="1">
        <v>1.2530000000000001</v>
      </c>
      <c r="BA2872" s="116">
        <v>42744</v>
      </c>
      <c r="BB2872" s="1">
        <v>0.70499999999999996</v>
      </c>
      <c r="BD2872" s="2">
        <v>42739</v>
      </c>
      <c r="BE2872" s="1">
        <v>-0.16309999999999999</v>
      </c>
      <c r="BG2872" s="2">
        <v>42902</v>
      </c>
      <c r="BH2872" s="1">
        <v>2.16</v>
      </c>
      <c r="BJ2872" s="2">
        <v>42902</v>
      </c>
      <c r="BK2872" s="1">
        <v>1.75</v>
      </c>
      <c r="BM2872" s="2">
        <v>42745</v>
      </c>
      <c r="BN2872" s="1">
        <v>0.108</v>
      </c>
    </row>
    <row r="2873" spans="2:66">
      <c r="B2873" s="2">
        <v>43301</v>
      </c>
      <c r="C2873" s="1">
        <v>1.65</v>
      </c>
      <c r="E2873" s="2">
        <v>42766</v>
      </c>
      <c r="F2873" s="1">
        <v>1.29</v>
      </c>
      <c r="H2873" s="2">
        <v>42786</v>
      </c>
      <c r="I2873" s="1">
        <v>1.667</v>
      </c>
      <c r="K2873" s="2">
        <v>42782</v>
      </c>
      <c r="L2873" s="1">
        <v>2.1419999999999999</v>
      </c>
      <c r="N2873" s="2">
        <v>42790</v>
      </c>
      <c r="O2873" s="1">
        <v>1.8599999999999999</v>
      </c>
      <c r="Q2873" s="2">
        <v>42795</v>
      </c>
      <c r="R2873" s="1">
        <v>1.8975</v>
      </c>
      <c r="T2873" s="2">
        <v>42801</v>
      </c>
      <c r="U2873" s="1">
        <v>1.8399999999999999</v>
      </c>
      <c r="W2873" s="2">
        <v>42800</v>
      </c>
      <c r="X2873" s="1">
        <v>1.67</v>
      </c>
      <c r="Z2873" s="2">
        <v>42788</v>
      </c>
      <c r="AA2873" s="1">
        <v>1.58</v>
      </c>
      <c r="AC2873" s="2">
        <v>42789</v>
      </c>
      <c r="AD2873" s="1">
        <v>1.5024999999999999</v>
      </c>
      <c r="AF2873" s="2">
        <v>43230</v>
      </c>
      <c r="AG2873" s="1">
        <v>2.355</v>
      </c>
      <c r="AI2873" s="2">
        <v>42745</v>
      </c>
      <c r="AJ2873" s="1">
        <v>2.4598</v>
      </c>
      <c r="AL2873" s="2">
        <v>42746</v>
      </c>
      <c r="AM2873" s="1">
        <v>2.2298</v>
      </c>
      <c r="AO2873" s="2">
        <v>42744</v>
      </c>
      <c r="AP2873" s="1">
        <v>1.4490000000000001</v>
      </c>
      <c r="AR2873" s="2">
        <v>42737</v>
      </c>
      <c r="AS2873" s="1">
        <v>1.173</v>
      </c>
      <c r="AU2873" s="2">
        <v>42746</v>
      </c>
      <c r="AV2873" s="1">
        <v>1.26</v>
      </c>
      <c r="AX2873" s="2">
        <v>42744</v>
      </c>
      <c r="AY2873" s="1">
        <v>1.2330000000000001</v>
      </c>
      <c r="BA2873" s="116">
        <v>42745</v>
      </c>
      <c r="BB2873" s="1">
        <v>0.70599999999999996</v>
      </c>
      <c r="BD2873" s="2">
        <v>42740</v>
      </c>
      <c r="BE2873" s="1">
        <v>-0.16589999999999999</v>
      </c>
      <c r="BG2873" s="2">
        <v>42905</v>
      </c>
      <c r="BH2873" s="1">
        <v>2.19</v>
      </c>
      <c r="BJ2873" s="2">
        <v>42905</v>
      </c>
      <c r="BK2873" s="1">
        <v>1.8</v>
      </c>
      <c r="BM2873" s="2">
        <v>42746</v>
      </c>
      <c r="BN2873" s="1">
        <v>8.1000000000000003E-2</v>
      </c>
    </row>
    <row r="2874" spans="2:66">
      <c r="B2874" s="2">
        <v>43304</v>
      </c>
      <c r="C2874" s="1">
        <v>1.65</v>
      </c>
      <c r="E2874" s="2">
        <v>42767</v>
      </c>
      <c r="F2874" s="1">
        <v>1.286</v>
      </c>
      <c r="H2874" s="2">
        <v>42787</v>
      </c>
      <c r="I2874" s="1">
        <v>1.665</v>
      </c>
      <c r="K2874" s="2">
        <v>42783</v>
      </c>
      <c r="L2874" s="1">
        <v>2.14</v>
      </c>
      <c r="N2874" s="2">
        <v>42793</v>
      </c>
      <c r="O2874" s="1">
        <v>1.8519999999999999</v>
      </c>
      <c r="Q2874" s="2">
        <v>42796</v>
      </c>
      <c r="R2874" s="1">
        <v>1.9449999999999998</v>
      </c>
      <c r="T2874" s="2">
        <v>42802</v>
      </c>
      <c r="U2874" s="1">
        <v>1.8199999999999998</v>
      </c>
      <c r="W2874" s="2">
        <v>42801</v>
      </c>
      <c r="X2874" s="1">
        <v>1.72</v>
      </c>
      <c r="Z2874" s="2">
        <v>42789</v>
      </c>
      <c r="AA2874" s="1">
        <v>1.5625</v>
      </c>
      <c r="AC2874" s="2">
        <v>42790</v>
      </c>
      <c r="AD2874" s="1">
        <v>1.5024999999999999</v>
      </c>
      <c r="AF2874" s="2">
        <v>43231</v>
      </c>
      <c r="AG2874" s="1">
        <v>2.3425000000000002</v>
      </c>
      <c r="AI2874" s="2">
        <v>42746</v>
      </c>
      <c r="AJ2874" s="1">
        <v>2.4518</v>
      </c>
      <c r="AL2874" s="2">
        <v>42747</v>
      </c>
      <c r="AM2874" s="1">
        <v>2.2204999999999999</v>
      </c>
      <c r="AO2874" s="2">
        <v>42745</v>
      </c>
      <c r="AP2874" s="1">
        <v>1.458</v>
      </c>
      <c r="AR2874" s="2">
        <v>42738</v>
      </c>
      <c r="AS2874" s="1">
        <v>1.1839999999999999</v>
      </c>
      <c r="AU2874" s="2">
        <v>42747</v>
      </c>
      <c r="AV2874" s="1">
        <v>1.288</v>
      </c>
      <c r="AX2874" s="2">
        <v>42745</v>
      </c>
      <c r="AY2874" s="1">
        <v>1.2349999999999999</v>
      </c>
      <c r="BA2874" s="116">
        <v>42746</v>
      </c>
      <c r="BB2874" s="1">
        <v>0.66700000000000004</v>
      </c>
      <c r="BD2874" s="2">
        <v>42741</v>
      </c>
      <c r="BE2874" s="1">
        <v>-0.159</v>
      </c>
      <c r="BG2874" s="2">
        <v>42906</v>
      </c>
      <c r="BH2874" s="1">
        <v>2.16</v>
      </c>
      <c r="BJ2874" s="2">
        <v>42906</v>
      </c>
      <c r="BK2874" s="1">
        <v>1.77</v>
      </c>
      <c r="BM2874" s="2">
        <v>42747</v>
      </c>
      <c r="BN2874" s="1">
        <v>7.6999999999999999E-2</v>
      </c>
    </row>
    <row r="2875" spans="2:66">
      <c r="B2875" s="2">
        <v>43305</v>
      </c>
      <c r="C2875" s="1">
        <v>1.65</v>
      </c>
      <c r="E2875" s="2">
        <v>42768</v>
      </c>
      <c r="F2875" s="1">
        <v>1.272</v>
      </c>
      <c r="H2875" s="2">
        <v>42788</v>
      </c>
      <c r="I2875" s="1">
        <v>1.69</v>
      </c>
      <c r="K2875" s="2">
        <v>42786</v>
      </c>
      <c r="L2875" s="1">
        <v>2.1850000000000001</v>
      </c>
      <c r="N2875" s="2">
        <v>42794</v>
      </c>
      <c r="O2875" s="1">
        <v>1.8519999999999999</v>
      </c>
      <c r="Q2875" s="2">
        <v>42797</v>
      </c>
      <c r="R2875" s="1">
        <v>1.9449999999999998</v>
      </c>
      <c r="T2875" s="2">
        <v>42803</v>
      </c>
      <c r="U2875" s="1">
        <v>1.8374999999999999</v>
      </c>
      <c r="W2875" s="2">
        <v>42802</v>
      </c>
      <c r="X2875" s="1">
        <v>1.7075</v>
      </c>
      <c r="Z2875" s="2">
        <v>42790</v>
      </c>
      <c r="AA2875" s="1">
        <v>1.5625</v>
      </c>
      <c r="AC2875" s="2">
        <v>42793</v>
      </c>
      <c r="AD2875" s="1">
        <v>1.5074999999999998</v>
      </c>
      <c r="AF2875" s="2">
        <v>43234</v>
      </c>
      <c r="AG2875" s="1">
        <v>2.33</v>
      </c>
      <c r="AI2875" s="2">
        <v>42747</v>
      </c>
      <c r="AJ2875" s="1">
        <v>2.4605000000000001</v>
      </c>
      <c r="AL2875" s="2">
        <v>42748</v>
      </c>
      <c r="AM2875" s="1">
        <v>2.2578</v>
      </c>
      <c r="AO2875" s="2">
        <v>42746</v>
      </c>
      <c r="AP2875" s="1">
        <v>1.4639</v>
      </c>
      <c r="AR2875" s="2">
        <v>42739</v>
      </c>
      <c r="AS2875" s="1">
        <v>1.1875</v>
      </c>
      <c r="AU2875" s="2">
        <v>42748</v>
      </c>
      <c r="AV2875" s="1">
        <v>1.3240000000000001</v>
      </c>
      <c r="AX2875" s="2">
        <v>42746</v>
      </c>
      <c r="AY2875" s="1">
        <v>1.1919999999999999</v>
      </c>
      <c r="BA2875" s="116">
        <v>42747</v>
      </c>
      <c r="BB2875" s="1">
        <v>0.66749999999999998</v>
      </c>
      <c r="BD2875" s="2">
        <v>42744</v>
      </c>
      <c r="BE2875" s="1">
        <v>-0.16600000000000001</v>
      </c>
      <c r="BG2875" s="2">
        <v>42907</v>
      </c>
      <c r="BH2875" s="1">
        <v>2.16</v>
      </c>
      <c r="BJ2875" s="2">
        <v>42907</v>
      </c>
      <c r="BK2875" s="1">
        <v>1.78</v>
      </c>
      <c r="BM2875" s="2">
        <v>42748</v>
      </c>
      <c r="BN2875" s="1">
        <v>8.5999999999999993E-2</v>
      </c>
    </row>
    <row r="2876" spans="2:66">
      <c r="B2876" s="2">
        <v>43306</v>
      </c>
      <c r="C2876" s="1">
        <v>1.65</v>
      </c>
      <c r="E2876" s="2">
        <v>42769</v>
      </c>
      <c r="F2876" s="1">
        <v>1.27</v>
      </c>
      <c r="H2876" s="2">
        <v>42789</v>
      </c>
      <c r="I2876" s="1">
        <v>1.6619999999999999</v>
      </c>
      <c r="K2876" s="2">
        <v>42787</v>
      </c>
      <c r="L2876" s="1">
        <v>2.202</v>
      </c>
      <c r="N2876" s="2">
        <v>42796</v>
      </c>
      <c r="O2876" s="1">
        <v>1.9100000000000001</v>
      </c>
      <c r="Q2876" s="2">
        <v>42800</v>
      </c>
      <c r="R2876" s="1">
        <v>1.9649999999999999</v>
      </c>
      <c r="T2876" s="2">
        <v>42804</v>
      </c>
      <c r="U2876" s="1">
        <v>1.83</v>
      </c>
      <c r="W2876" s="2">
        <v>42803</v>
      </c>
      <c r="X2876" s="1">
        <v>1.7149999999999999</v>
      </c>
      <c r="Z2876" s="2">
        <v>42793</v>
      </c>
      <c r="AA2876" s="1">
        <v>1.5629999999999999</v>
      </c>
      <c r="AC2876" s="2">
        <v>42794</v>
      </c>
      <c r="AD2876" s="1">
        <v>1.5074999999999998</v>
      </c>
      <c r="AF2876" s="2">
        <v>43235</v>
      </c>
      <c r="AG2876" s="1">
        <v>2.32063</v>
      </c>
      <c r="AI2876" s="2">
        <v>42748</v>
      </c>
      <c r="AJ2876" s="1">
        <v>2.5004999999999997</v>
      </c>
      <c r="AL2876" s="2">
        <v>42751</v>
      </c>
      <c r="AM2876" s="1">
        <v>2.2545000000000002</v>
      </c>
      <c r="AO2876" s="2">
        <v>42747</v>
      </c>
      <c r="AP2876" s="1">
        <v>1.452</v>
      </c>
      <c r="AR2876" s="2">
        <v>42740</v>
      </c>
      <c r="AS2876" s="1">
        <v>1.1779999999999999</v>
      </c>
      <c r="AU2876" s="2">
        <v>42751</v>
      </c>
      <c r="AV2876" s="1">
        <v>1.331</v>
      </c>
      <c r="AX2876" s="2">
        <v>42747</v>
      </c>
      <c r="AY2876" s="1">
        <v>1.2075</v>
      </c>
      <c r="BA2876" s="116">
        <v>42748</v>
      </c>
      <c r="BB2876" s="1">
        <v>0.68700000000000006</v>
      </c>
      <c r="BD2876" s="2">
        <v>42745</v>
      </c>
      <c r="BE2876" s="1">
        <v>-0.17</v>
      </c>
      <c r="BG2876" s="2">
        <v>42908</v>
      </c>
      <c r="BH2876" s="1">
        <v>2.15</v>
      </c>
      <c r="BJ2876" s="2">
        <v>42908</v>
      </c>
      <c r="BK2876" s="1">
        <v>1.76</v>
      </c>
      <c r="BM2876" s="2">
        <v>42751</v>
      </c>
      <c r="BN2876" s="1">
        <v>7.9500000000000001E-2</v>
      </c>
    </row>
    <row r="2877" spans="2:66">
      <c r="B2877" s="2">
        <v>43307</v>
      </c>
      <c r="C2877" s="1">
        <v>1.65</v>
      </c>
      <c r="E2877" s="2">
        <v>42772</v>
      </c>
      <c r="F2877" s="1">
        <v>1.2690000000000001</v>
      </c>
      <c r="H2877" s="2">
        <v>42790</v>
      </c>
      <c r="I2877" s="1">
        <v>1.6619999999999999</v>
      </c>
      <c r="K2877" s="2">
        <v>42788</v>
      </c>
      <c r="L2877" s="1">
        <v>2.242</v>
      </c>
      <c r="N2877" s="2">
        <v>42797</v>
      </c>
      <c r="O2877" s="1">
        <v>1.905</v>
      </c>
      <c r="Q2877" s="2">
        <v>42801</v>
      </c>
      <c r="R2877" s="1">
        <v>2.0249999999999999</v>
      </c>
      <c r="T2877" s="2">
        <v>42807</v>
      </c>
      <c r="U2877" s="1">
        <v>1.8199999999999998</v>
      </c>
      <c r="W2877" s="2">
        <v>42804</v>
      </c>
      <c r="X2877" s="1">
        <v>1.7</v>
      </c>
      <c r="Z2877" s="2">
        <v>42794</v>
      </c>
      <c r="AA2877" s="1">
        <v>1.5674999999999999</v>
      </c>
      <c r="AC2877" s="2">
        <v>42795</v>
      </c>
      <c r="AD2877" s="1">
        <v>1.51</v>
      </c>
      <c r="AF2877" s="2">
        <v>43236</v>
      </c>
      <c r="AG2877" s="1">
        <v>2.3256299999999999</v>
      </c>
      <c r="AI2877" s="2">
        <v>42751</v>
      </c>
      <c r="AJ2877" s="1">
        <v>2.5045000000000002</v>
      </c>
      <c r="AL2877" s="2">
        <v>42752</v>
      </c>
      <c r="AM2877" s="1">
        <v>2.1867999999999999</v>
      </c>
      <c r="AO2877" s="2">
        <v>42748</v>
      </c>
      <c r="AP2877" s="1">
        <v>1.476</v>
      </c>
      <c r="AR2877" s="2">
        <v>42741</v>
      </c>
      <c r="AS2877" s="1">
        <v>1.2030000000000001</v>
      </c>
      <c r="AU2877" s="2">
        <v>42752</v>
      </c>
      <c r="AV2877" s="1">
        <v>1.3149999999999999</v>
      </c>
      <c r="AX2877" s="2">
        <v>42748</v>
      </c>
      <c r="AY2877" s="1">
        <v>1.234</v>
      </c>
      <c r="BA2877" s="116">
        <v>42751</v>
      </c>
      <c r="BB2877" s="1">
        <v>0.69099999999999995</v>
      </c>
      <c r="BD2877" s="2">
        <v>42746</v>
      </c>
      <c r="BE2877" s="1">
        <v>-0.184</v>
      </c>
      <c r="BG2877" s="2">
        <v>42909</v>
      </c>
      <c r="BH2877" s="1">
        <v>2.15</v>
      </c>
      <c r="BJ2877" s="2">
        <v>42909</v>
      </c>
      <c r="BK2877" s="1">
        <v>1.77</v>
      </c>
      <c r="BM2877" s="2">
        <v>42752</v>
      </c>
      <c r="BN2877" s="1">
        <v>8.4000000000000005E-2</v>
      </c>
    </row>
    <row r="2878" spans="2:66">
      <c r="B2878" s="2">
        <v>43308</v>
      </c>
      <c r="C2878" s="1">
        <v>1.65</v>
      </c>
      <c r="E2878" s="2">
        <v>42773</v>
      </c>
      <c r="F2878" s="1">
        <v>1.268</v>
      </c>
      <c r="H2878" s="2">
        <v>42793</v>
      </c>
      <c r="I2878" s="1">
        <v>1.665</v>
      </c>
      <c r="K2878" s="2">
        <v>42789</v>
      </c>
      <c r="L2878" s="1">
        <v>2.1909999999999998</v>
      </c>
      <c r="N2878" s="2">
        <v>42800</v>
      </c>
      <c r="O2878" s="1">
        <v>1.9350000000000001</v>
      </c>
      <c r="Q2878" s="2">
        <v>42802</v>
      </c>
      <c r="R2878" s="1">
        <v>1.9975000000000001</v>
      </c>
      <c r="T2878" s="2">
        <v>42808</v>
      </c>
      <c r="U2878" s="1">
        <v>1.823</v>
      </c>
      <c r="W2878" s="2">
        <v>42807</v>
      </c>
      <c r="X2878" s="1">
        <v>1.6924999999999999</v>
      </c>
      <c r="Z2878" s="2">
        <v>42795</v>
      </c>
      <c r="AA2878" s="1">
        <v>1.5674999999999999</v>
      </c>
      <c r="AC2878" s="2">
        <v>42796</v>
      </c>
      <c r="AD2878" s="1">
        <v>1.53</v>
      </c>
      <c r="AF2878" s="2">
        <v>43237</v>
      </c>
      <c r="AG2878" s="1">
        <v>2.3312499999999998</v>
      </c>
      <c r="AI2878" s="2">
        <v>42752</v>
      </c>
      <c r="AJ2878" s="1">
        <v>2.4293</v>
      </c>
      <c r="AL2878" s="2">
        <v>42753</v>
      </c>
      <c r="AM2878" s="1">
        <v>2.2919999999999998</v>
      </c>
      <c r="AO2878" s="2">
        <v>42751</v>
      </c>
      <c r="AP2878" s="1">
        <v>1.4735</v>
      </c>
      <c r="AR2878" s="2">
        <v>42744</v>
      </c>
      <c r="AS2878" s="1">
        <v>1.1995</v>
      </c>
      <c r="AU2878" s="2">
        <v>42753</v>
      </c>
      <c r="AV2878" s="1">
        <v>1.35</v>
      </c>
      <c r="AX2878" s="2">
        <v>42751</v>
      </c>
      <c r="AY2878" s="1">
        <v>1.242</v>
      </c>
      <c r="BA2878" s="116">
        <v>42752</v>
      </c>
      <c r="BB2878" s="1">
        <v>0.67900000000000005</v>
      </c>
      <c r="BD2878" s="2">
        <v>42747</v>
      </c>
      <c r="BE2878" s="1">
        <v>-0.18099999999999999</v>
      </c>
      <c r="BG2878" s="2">
        <v>42912</v>
      </c>
      <c r="BH2878" s="1">
        <v>2.14</v>
      </c>
      <c r="BJ2878" s="2">
        <v>42912</v>
      </c>
      <c r="BK2878" s="1">
        <v>1.77</v>
      </c>
      <c r="BM2878" s="2">
        <v>42753</v>
      </c>
      <c r="BN2878" s="1">
        <v>0.11</v>
      </c>
    </row>
    <row r="2879" spans="2:66">
      <c r="B2879" s="2">
        <v>43311</v>
      </c>
      <c r="C2879" s="1">
        <v>1.65</v>
      </c>
      <c r="E2879" s="2">
        <v>42774</v>
      </c>
      <c r="F2879" s="1">
        <v>1.268</v>
      </c>
      <c r="H2879" s="2">
        <v>42794</v>
      </c>
      <c r="I2879" s="1">
        <v>1.667</v>
      </c>
      <c r="K2879" s="2">
        <v>42790</v>
      </c>
      <c r="L2879" s="1">
        <v>2.1720000000000002</v>
      </c>
      <c r="N2879" s="2">
        <v>42801</v>
      </c>
      <c r="O2879" s="1">
        <v>2</v>
      </c>
      <c r="Q2879" s="2">
        <v>42803</v>
      </c>
      <c r="R2879" s="1">
        <v>2.0175000000000001</v>
      </c>
      <c r="T2879" s="2">
        <v>42809</v>
      </c>
      <c r="U2879" s="1">
        <v>1.8129999999999999</v>
      </c>
      <c r="W2879" s="2">
        <v>42808</v>
      </c>
      <c r="X2879" s="1">
        <v>1.6949999999999998</v>
      </c>
      <c r="Z2879" s="2">
        <v>42796</v>
      </c>
      <c r="AA2879" s="1">
        <v>1.6</v>
      </c>
      <c r="AC2879" s="2">
        <v>42797</v>
      </c>
      <c r="AD2879" s="1">
        <v>1.5249999999999999</v>
      </c>
      <c r="AF2879" s="2">
        <v>43238</v>
      </c>
      <c r="AG2879" s="1">
        <v>2.32938</v>
      </c>
      <c r="AI2879" s="2">
        <v>42753</v>
      </c>
      <c r="AJ2879" s="1">
        <v>2.5129999999999999</v>
      </c>
      <c r="AL2879" s="2">
        <v>42754</v>
      </c>
      <c r="AM2879" s="1">
        <v>2.3504999999999998</v>
      </c>
      <c r="AO2879" s="2">
        <v>42752</v>
      </c>
      <c r="AP2879" s="1">
        <v>1.4339</v>
      </c>
      <c r="AR2879" s="2">
        <v>42745</v>
      </c>
      <c r="AS2879" s="1">
        <v>1.2050000000000001</v>
      </c>
      <c r="AU2879" s="2">
        <v>42754</v>
      </c>
      <c r="AV2879" s="1">
        <v>1.391</v>
      </c>
      <c r="AX2879" s="2">
        <v>42752</v>
      </c>
      <c r="AY2879" s="1">
        <v>1.2270000000000001</v>
      </c>
      <c r="BA2879" s="116">
        <v>42753</v>
      </c>
      <c r="BB2879" s="1">
        <v>0.71299999999999997</v>
      </c>
      <c r="BD2879" s="2">
        <v>42748</v>
      </c>
      <c r="BE2879" s="1">
        <v>-0.17599999999999999</v>
      </c>
      <c r="BG2879" s="2">
        <v>42913</v>
      </c>
      <c r="BH2879" s="1">
        <v>2.21</v>
      </c>
      <c r="BJ2879" s="2">
        <v>42913</v>
      </c>
      <c r="BK2879" s="1">
        <v>1.83</v>
      </c>
      <c r="BM2879" s="2">
        <v>42754</v>
      </c>
      <c r="BN2879" s="1">
        <v>0.13200000000000001</v>
      </c>
    </row>
    <row r="2880" spans="2:66">
      <c r="B2880" s="2">
        <v>43312</v>
      </c>
      <c r="C2880" s="1">
        <v>1.65</v>
      </c>
      <c r="E2880" s="2">
        <v>42775</v>
      </c>
      <c r="F2880" s="1">
        <v>1.27</v>
      </c>
      <c r="H2880" s="2">
        <v>42796</v>
      </c>
      <c r="I2880" s="1">
        <v>1.71</v>
      </c>
      <c r="K2880" s="2">
        <v>42793</v>
      </c>
      <c r="L2880" s="1">
        <v>2.16</v>
      </c>
      <c r="N2880" s="2">
        <v>42802</v>
      </c>
      <c r="O2880" s="1">
        <v>1.982</v>
      </c>
      <c r="Q2880" s="2">
        <v>42804</v>
      </c>
      <c r="R2880" s="1">
        <v>2.0249999999999999</v>
      </c>
      <c r="T2880" s="2">
        <v>42810</v>
      </c>
      <c r="U2880" s="1">
        <v>1.7475000000000001</v>
      </c>
      <c r="W2880" s="2">
        <v>42809</v>
      </c>
      <c r="X2880" s="1">
        <v>1.6924999999999999</v>
      </c>
      <c r="Z2880" s="2">
        <v>42797</v>
      </c>
      <c r="AA2880" s="1">
        <v>1.595</v>
      </c>
      <c r="AC2880" s="2">
        <v>42800</v>
      </c>
      <c r="AD2880" s="1">
        <v>1.5325</v>
      </c>
      <c r="AF2880" s="2">
        <v>43241</v>
      </c>
      <c r="AG2880" s="1">
        <v>2.33</v>
      </c>
      <c r="AI2880" s="2">
        <v>42754</v>
      </c>
      <c r="AJ2880" s="1">
        <v>2.5638000000000001</v>
      </c>
      <c r="AL2880" s="2">
        <v>42755</v>
      </c>
      <c r="AM2880" s="1">
        <v>2.3428</v>
      </c>
      <c r="AO2880" s="2">
        <v>42753</v>
      </c>
      <c r="AP2880" s="1">
        <v>1.5055000000000001</v>
      </c>
      <c r="AR2880" s="2">
        <v>42746</v>
      </c>
      <c r="AS2880" s="1">
        <v>1.21</v>
      </c>
      <c r="AU2880" s="2">
        <v>42755</v>
      </c>
      <c r="AV2880" s="1">
        <v>1.4410000000000001</v>
      </c>
      <c r="AX2880" s="2">
        <v>42753</v>
      </c>
      <c r="AY2880" s="1">
        <v>1.262</v>
      </c>
      <c r="BA2880" s="116">
        <v>42754</v>
      </c>
      <c r="BB2880" s="1">
        <v>0.751</v>
      </c>
      <c r="BD2880" s="2">
        <v>42751</v>
      </c>
      <c r="BE2880" s="1">
        <v>-0.185</v>
      </c>
      <c r="BG2880" s="2">
        <v>42914</v>
      </c>
      <c r="BH2880" s="1">
        <v>2.2200000000000002</v>
      </c>
      <c r="BJ2880" s="2">
        <v>42914</v>
      </c>
      <c r="BK2880" s="1">
        <v>1.81</v>
      </c>
      <c r="BM2880" s="2">
        <v>42755</v>
      </c>
      <c r="BN2880" s="1">
        <v>0.154</v>
      </c>
    </row>
    <row r="2881" spans="2:66">
      <c r="B2881" s="2">
        <v>43313</v>
      </c>
      <c r="C2881" s="1">
        <v>1.65</v>
      </c>
      <c r="E2881" s="2">
        <v>42776</v>
      </c>
      <c r="F2881" s="1">
        <v>1.2690000000000001</v>
      </c>
      <c r="H2881" s="2">
        <v>42797</v>
      </c>
      <c r="I2881" s="1">
        <v>1.7069999999999999</v>
      </c>
      <c r="K2881" s="2">
        <v>42794</v>
      </c>
      <c r="L2881" s="1">
        <v>2.157</v>
      </c>
      <c r="N2881" s="2">
        <v>42803</v>
      </c>
      <c r="O2881" s="1">
        <v>2</v>
      </c>
      <c r="Q2881" s="2">
        <v>42807</v>
      </c>
      <c r="R2881" s="1">
        <v>2.0150000000000001</v>
      </c>
      <c r="T2881" s="2">
        <v>42811</v>
      </c>
      <c r="U2881" s="1">
        <v>1.7425000000000002</v>
      </c>
      <c r="W2881" s="2">
        <v>42810</v>
      </c>
      <c r="X2881" s="1">
        <v>1.6425000000000001</v>
      </c>
      <c r="Z2881" s="2">
        <v>42800</v>
      </c>
      <c r="AA2881" s="1">
        <v>1.6074999999999999</v>
      </c>
      <c r="AC2881" s="2">
        <v>42801</v>
      </c>
      <c r="AD2881" s="1">
        <v>1.5575000000000001</v>
      </c>
      <c r="AF2881" s="2">
        <v>43242</v>
      </c>
      <c r="AG2881" s="1">
        <v>2.33</v>
      </c>
      <c r="AI2881" s="2">
        <v>42755</v>
      </c>
      <c r="AJ2881" s="1">
        <v>2.5789999999999997</v>
      </c>
      <c r="AL2881" s="2">
        <v>42758</v>
      </c>
      <c r="AM2881" s="1">
        <v>2.2800000000000002</v>
      </c>
      <c r="AO2881" s="2">
        <v>42754</v>
      </c>
      <c r="AP2881" s="1">
        <v>1.5194000000000001</v>
      </c>
      <c r="AR2881" s="2">
        <v>42747</v>
      </c>
      <c r="AS2881" s="1">
        <v>1.2050000000000001</v>
      </c>
      <c r="AU2881" s="2">
        <v>42758</v>
      </c>
      <c r="AV2881" s="1">
        <v>1.3785000000000001</v>
      </c>
      <c r="AX2881" s="2">
        <v>42754</v>
      </c>
      <c r="AY2881" s="1">
        <v>1.3029999999999999</v>
      </c>
      <c r="BA2881" s="116">
        <v>42755</v>
      </c>
      <c r="BB2881" s="1">
        <v>0.78500000000000003</v>
      </c>
      <c r="BD2881" s="2">
        <v>42752</v>
      </c>
      <c r="BE2881" s="1">
        <v>-0.18099999999999999</v>
      </c>
      <c r="BG2881" s="2">
        <v>42915</v>
      </c>
      <c r="BH2881" s="1">
        <v>2.27</v>
      </c>
      <c r="BJ2881" s="2">
        <v>42915</v>
      </c>
      <c r="BK2881" s="1">
        <v>1.85</v>
      </c>
      <c r="BM2881" s="2">
        <v>42758</v>
      </c>
      <c r="BN2881" s="1">
        <v>0.1195</v>
      </c>
    </row>
    <row r="2882" spans="2:66">
      <c r="B2882" s="2">
        <v>43314</v>
      </c>
      <c r="C2882" s="1">
        <v>1.65</v>
      </c>
      <c r="E2882" s="2">
        <v>42779</v>
      </c>
      <c r="F2882" s="1">
        <v>1.268</v>
      </c>
      <c r="H2882" s="2">
        <v>42800</v>
      </c>
      <c r="I2882" s="1">
        <v>1.7370000000000001</v>
      </c>
      <c r="K2882" s="2">
        <v>42796</v>
      </c>
      <c r="L2882" s="1">
        <v>2.222</v>
      </c>
      <c r="N2882" s="2">
        <v>42804</v>
      </c>
      <c r="O2882" s="1">
        <v>1.9769999999999999</v>
      </c>
      <c r="Q2882" s="2">
        <v>42808</v>
      </c>
      <c r="R2882" s="1">
        <v>2.0150000000000001</v>
      </c>
      <c r="T2882" s="2">
        <v>42814</v>
      </c>
      <c r="U2882" s="1">
        <v>1.7549999999999999</v>
      </c>
      <c r="W2882" s="2">
        <v>42811</v>
      </c>
      <c r="X2882" s="1">
        <v>1.6400000000000001</v>
      </c>
      <c r="Z2882" s="2">
        <v>42801</v>
      </c>
      <c r="AA2882" s="1">
        <v>1.6475</v>
      </c>
      <c r="AC2882" s="2">
        <v>42802</v>
      </c>
      <c r="AD2882" s="1">
        <v>1.5474999999999999</v>
      </c>
      <c r="AF2882" s="2">
        <v>43243</v>
      </c>
      <c r="AG2882" s="1">
        <v>2.33</v>
      </c>
      <c r="AI2882" s="2">
        <v>42758</v>
      </c>
      <c r="AJ2882" s="1">
        <v>2.5295999999999998</v>
      </c>
      <c r="AL2882" s="2">
        <v>42759</v>
      </c>
      <c r="AM2882" s="1">
        <v>2.3397999999999999</v>
      </c>
      <c r="AO2882" s="2">
        <v>42755</v>
      </c>
      <c r="AP2882" s="1">
        <v>1.4993000000000001</v>
      </c>
      <c r="AR2882" s="2">
        <v>42748</v>
      </c>
      <c r="AS2882" s="1">
        <v>1.2173</v>
      </c>
      <c r="AU2882" s="2">
        <v>42759</v>
      </c>
      <c r="AV2882" s="1">
        <v>1.4219999999999999</v>
      </c>
      <c r="AX2882" s="2">
        <v>42755</v>
      </c>
      <c r="AY2882" s="1">
        <v>1.35</v>
      </c>
      <c r="BA2882" s="116">
        <v>42758</v>
      </c>
      <c r="BB2882" s="1">
        <v>0.73350000000000004</v>
      </c>
      <c r="BD2882" s="2">
        <v>42753</v>
      </c>
      <c r="BE2882" s="1">
        <v>-0.17599999999999999</v>
      </c>
      <c r="BG2882" s="2">
        <v>42916</v>
      </c>
      <c r="BH2882" s="1">
        <v>2.31</v>
      </c>
      <c r="BJ2882" s="2">
        <v>42916</v>
      </c>
      <c r="BK2882" s="1">
        <v>1.8900000000000001</v>
      </c>
      <c r="BM2882" s="2">
        <v>42759</v>
      </c>
      <c r="BN2882" s="1">
        <v>0.14399999999999999</v>
      </c>
    </row>
    <row r="2883" spans="2:66">
      <c r="B2883" s="2">
        <v>43315</v>
      </c>
      <c r="C2883" s="1">
        <v>1.65</v>
      </c>
      <c r="E2883" s="2">
        <v>42780</v>
      </c>
      <c r="F2883" s="1">
        <v>1.268</v>
      </c>
      <c r="H2883" s="2">
        <v>42801</v>
      </c>
      <c r="I2883" s="1">
        <v>1.79</v>
      </c>
      <c r="K2883" s="2">
        <v>42797</v>
      </c>
      <c r="L2883" s="1">
        <v>2.2200000000000002</v>
      </c>
      <c r="N2883" s="2">
        <v>42807</v>
      </c>
      <c r="O2883" s="1">
        <v>1.9809999999999999</v>
      </c>
      <c r="Q2883" s="2">
        <v>42809</v>
      </c>
      <c r="R2883" s="1">
        <v>1.9975000000000001</v>
      </c>
      <c r="T2883" s="2">
        <v>42815</v>
      </c>
      <c r="U2883" s="1">
        <v>1.7524999999999999</v>
      </c>
      <c r="W2883" s="2">
        <v>42814</v>
      </c>
      <c r="X2883" s="1">
        <v>1.6475</v>
      </c>
      <c r="Z2883" s="2">
        <v>42802</v>
      </c>
      <c r="AA2883" s="1">
        <v>1.635</v>
      </c>
      <c r="AC2883" s="2">
        <v>42803</v>
      </c>
      <c r="AD2883" s="1">
        <v>1.55</v>
      </c>
      <c r="AF2883" s="2">
        <v>43244</v>
      </c>
      <c r="AG2883" s="1">
        <v>2.3193799999999998</v>
      </c>
      <c r="AI2883" s="2">
        <v>42759</v>
      </c>
      <c r="AJ2883" s="1">
        <v>2.5897999999999999</v>
      </c>
      <c r="AL2883" s="2">
        <v>42760</v>
      </c>
      <c r="AM2883" s="1">
        <v>2.3904999999999998</v>
      </c>
      <c r="AO2883" s="2">
        <v>42758</v>
      </c>
      <c r="AP2883" s="1">
        <v>1.4535</v>
      </c>
      <c r="AR2883" s="2">
        <v>42751</v>
      </c>
      <c r="AS2883" s="1">
        <v>1.2170000000000001</v>
      </c>
      <c r="AU2883" s="2">
        <v>42760</v>
      </c>
      <c r="AV2883" s="1">
        <v>1.4750000000000001</v>
      </c>
      <c r="AX2883" s="2">
        <v>42758</v>
      </c>
      <c r="AY2883" s="1">
        <v>1.2909999999999999</v>
      </c>
      <c r="BA2883" s="116">
        <v>42759</v>
      </c>
      <c r="BB2883" s="1">
        <v>0.77700000000000002</v>
      </c>
      <c r="BD2883" s="2">
        <v>42754</v>
      </c>
      <c r="BE2883" s="1">
        <v>-0.16900000000000001</v>
      </c>
      <c r="BG2883" s="2">
        <v>42919</v>
      </c>
      <c r="BH2883" s="1">
        <v>2.35</v>
      </c>
      <c r="BJ2883" s="2">
        <v>42919</v>
      </c>
      <c r="BK2883" s="1">
        <v>1.9300000000000002</v>
      </c>
      <c r="BM2883" s="2">
        <v>42760</v>
      </c>
      <c r="BN2883" s="1">
        <v>0.1865</v>
      </c>
    </row>
    <row r="2884" spans="2:66">
      <c r="B2884" s="2">
        <v>43318</v>
      </c>
      <c r="C2884" s="1">
        <v>1.65</v>
      </c>
      <c r="E2884" s="2">
        <v>42781</v>
      </c>
      <c r="F2884" s="1">
        <v>1.2709999999999999</v>
      </c>
      <c r="H2884" s="2">
        <v>42802</v>
      </c>
      <c r="I2884" s="1">
        <v>1.7749999999999999</v>
      </c>
      <c r="K2884" s="2">
        <v>42800</v>
      </c>
      <c r="L2884" s="1">
        <v>2.2480000000000002</v>
      </c>
      <c r="N2884" s="2">
        <v>42808</v>
      </c>
      <c r="O2884" s="1">
        <v>1.992</v>
      </c>
      <c r="Q2884" s="2">
        <v>42810</v>
      </c>
      <c r="R2884" s="1">
        <v>1.9224999999999999</v>
      </c>
      <c r="T2884" s="2">
        <v>42816</v>
      </c>
      <c r="U2884" s="1">
        <v>1.73</v>
      </c>
      <c r="W2884" s="2">
        <v>42815</v>
      </c>
      <c r="X2884" s="1">
        <v>1.6475</v>
      </c>
      <c r="Z2884" s="2">
        <v>42803</v>
      </c>
      <c r="AA2884" s="1">
        <v>1.6375</v>
      </c>
      <c r="AC2884" s="2">
        <v>42804</v>
      </c>
      <c r="AD2884" s="1">
        <v>1.5425</v>
      </c>
      <c r="AF2884" s="2">
        <v>43245</v>
      </c>
      <c r="AG2884" s="1">
        <v>2.31813</v>
      </c>
      <c r="AI2884" s="2">
        <v>42760</v>
      </c>
      <c r="AJ2884" s="1">
        <v>2.6555</v>
      </c>
      <c r="AL2884" s="2">
        <v>42761</v>
      </c>
      <c r="AM2884" s="1">
        <v>2.3919999999999999</v>
      </c>
      <c r="AO2884" s="2">
        <v>42759</v>
      </c>
      <c r="AP2884" s="1">
        <v>1.484</v>
      </c>
      <c r="AR2884" s="2">
        <v>42752</v>
      </c>
      <c r="AS2884" s="1">
        <v>1.2010000000000001</v>
      </c>
      <c r="AU2884" s="2">
        <v>42761</v>
      </c>
      <c r="AV2884" s="1">
        <v>1.4870000000000001</v>
      </c>
      <c r="AX2884" s="2">
        <v>42759</v>
      </c>
      <c r="AY2884" s="1">
        <v>1.3340000000000001</v>
      </c>
      <c r="BA2884" s="116">
        <v>42760</v>
      </c>
      <c r="BB2884" s="1">
        <v>0.82699999999999996</v>
      </c>
      <c r="BD2884" s="2">
        <v>42755</v>
      </c>
      <c r="BE2884" s="1">
        <v>-0.158</v>
      </c>
      <c r="BG2884" s="2">
        <v>42921</v>
      </c>
      <c r="BH2884" s="1">
        <v>2.33</v>
      </c>
      <c r="BJ2884" s="2">
        <v>42921</v>
      </c>
      <c r="BK2884" s="1">
        <v>1.92</v>
      </c>
      <c r="BM2884" s="2">
        <v>42761</v>
      </c>
      <c r="BN2884" s="1">
        <v>0.20100000000000001</v>
      </c>
    </row>
    <row r="2885" spans="2:66">
      <c r="B2885" s="2">
        <v>43319</v>
      </c>
      <c r="C2885" s="1">
        <v>1.65</v>
      </c>
      <c r="E2885" s="2">
        <v>42782</v>
      </c>
      <c r="F2885" s="1">
        <v>1.2709999999999999</v>
      </c>
      <c r="H2885" s="2">
        <v>42803</v>
      </c>
      <c r="I2885" s="1">
        <v>1.79</v>
      </c>
      <c r="K2885" s="2">
        <v>42801</v>
      </c>
      <c r="L2885" s="1">
        <v>2.3199999999999998</v>
      </c>
      <c r="N2885" s="2">
        <v>42809</v>
      </c>
      <c r="O2885" s="1">
        <v>1.9670000000000001</v>
      </c>
      <c r="Q2885" s="2">
        <v>42811</v>
      </c>
      <c r="R2885" s="1">
        <v>1.9153</v>
      </c>
      <c r="T2885" s="2">
        <v>42817</v>
      </c>
      <c r="U2885" s="1">
        <v>1.73</v>
      </c>
      <c r="W2885" s="2">
        <v>42816</v>
      </c>
      <c r="X2885" s="1">
        <v>1.63</v>
      </c>
      <c r="Z2885" s="2">
        <v>42804</v>
      </c>
      <c r="AA2885" s="1">
        <v>1.623</v>
      </c>
      <c r="AC2885" s="2">
        <v>42807</v>
      </c>
      <c r="AD2885" s="1">
        <v>1.5375000000000001</v>
      </c>
      <c r="AF2885" s="2">
        <v>43249</v>
      </c>
      <c r="AG2885" s="1">
        <v>2.3071899999999999</v>
      </c>
      <c r="AI2885" s="2">
        <v>42761</v>
      </c>
      <c r="AJ2885" s="1">
        <v>2.6536</v>
      </c>
      <c r="AL2885" s="2">
        <v>42762</v>
      </c>
      <c r="AM2885" s="1">
        <v>2.3769999999999998</v>
      </c>
      <c r="AO2885" s="2">
        <v>42760</v>
      </c>
      <c r="AP2885" s="1">
        <v>1.5030000000000001</v>
      </c>
      <c r="AR2885" s="2">
        <v>42753</v>
      </c>
      <c r="AS2885" s="1">
        <v>1.24</v>
      </c>
      <c r="AU2885" s="2">
        <v>42762</v>
      </c>
      <c r="AV2885" s="1">
        <v>1.448</v>
      </c>
      <c r="AX2885" s="2">
        <v>42760</v>
      </c>
      <c r="AY2885" s="1">
        <v>1.3820000000000001</v>
      </c>
      <c r="BA2885" s="116">
        <v>42761</v>
      </c>
      <c r="BB2885" s="1">
        <v>0.83899999999999997</v>
      </c>
      <c r="BD2885" s="2">
        <v>42758</v>
      </c>
      <c r="BE2885" s="1">
        <v>-0.17</v>
      </c>
      <c r="BG2885" s="2">
        <v>42922</v>
      </c>
      <c r="BH2885" s="1">
        <v>2.37</v>
      </c>
      <c r="BJ2885" s="2">
        <v>42922</v>
      </c>
      <c r="BK2885" s="1">
        <v>1.94</v>
      </c>
      <c r="BM2885" s="2">
        <v>42762</v>
      </c>
      <c r="BN2885" s="1">
        <v>0.19800000000000001</v>
      </c>
    </row>
    <row r="2886" spans="2:66">
      <c r="B2886" s="2">
        <v>43320</v>
      </c>
      <c r="C2886" s="1">
        <v>1.65</v>
      </c>
      <c r="E2886" s="2">
        <v>42783</v>
      </c>
      <c r="F2886" s="1">
        <v>1.2709999999999999</v>
      </c>
      <c r="H2886" s="2">
        <v>42804</v>
      </c>
      <c r="I2886" s="1">
        <v>1.7669999999999999</v>
      </c>
      <c r="K2886" s="2">
        <v>42802</v>
      </c>
      <c r="L2886" s="1">
        <v>2.2970000000000002</v>
      </c>
      <c r="N2886" s="2">
        <v>42810</v>
      </c>
      <c r="O2886" s="1">
        <v>1.877</v>
      </c>
      <c r="Q2886" s="2">
        <v>42814</v>
      </c>
      <c r="R2886" s="1">
        <v>1.9300000000000002</v>
      </c>
      <c r="T2886" s="2">
        <v>42818</v>
      </c>
      <c r="U2886" s="1">
        <v>1.7524999999999999</v>
      </c>
      <c r="W2886" s="2">
        <v>42817</v>
      </c>
      <c r="X2886" s="1">
        <v>1.6274999999999999</v>
      </c>
      <c r="Z2886" s="2">
        <v>42807</v>
      </c>
      <c r="AA2886" s="1">
        <v>1.6125</v>
      </c>
      <c r="AC2886" s="2">
        <v>42808</v>
      </c>
      <c r="AD2886" s="1">
        <v>1.5350000000000001</v>
      </c>
      <c r="AF2886" s="2">
        <v>43250</v>
      </c>
      <c r="AG2886" s="1">
        <v>2.3003100000000001</v>
      </c>
      <c r="AI2886" s="2">
        <v>42762</v>
      </c>
      <c r="AJ2886" s="1">
        <v>2.6353</v>
      </c>
      <c r="AL2886" s="2">
        <v>42765</v>
      </c>
      <c r="AM2886" s="1">
        <v>2.3744999999999998</v>
      </c>
      <c r="AO2886" s="2">
        <v>42761</v>
      </c>
      <c r="AP2886" s="1">
        <v>1.4995000000000001</v>
      </c>
      <c r="AR2886" s="2">
        <v>42754</v>
      </c>
      <c r="AS2886" s="1">
        <v>1.2558</v>
      </c>
      <c r="AU2886" s="2">
        <v>42765</v>
      </c>
      <c r="AV2886" s="1">
        <v>1.4462999999999999</v>
      </c>
      <c r="AX2886" s="2">
        <v>42761</v>
      </c>
      <c r="AY2886" s="1">
        <v>1.3940000000000001</v>
      </c>
      <c r="BA2886" s="116">
        <v>42762</v>
      </c>
      <c r="BB2886" s="1">
        <v>0.82699999999999996</v>
      </c>
      <c r="BD2886" s="2">
        <v>42759</v>
      </c>
      <c r="BE2886" s="1">
        <v>-0.16500000000000001</v>
      </c>
      <c r="BG2886" s="2">
        <v>42923</v>
      </c>
      <c r="BH2886" s="1">
        <v>2.39</v>
      </c>
      <c r="BJ2886" s="2">
        <v>42923</v>
      </c>
      <c r="BK2886" s="1">
        <v>1.95</v>
      </c>
      <c r="BM2886" s="2">
        <v>42765</v>
      </c>
      <c r="BN2886" s="1">
        <v>0.1938</v>
      </c>
    </row>
    <row r="2887" spans="2:66">
      <c r="B2887" s="2">
        <v>43321</v>
      </c>
      <c r="C2887" s="1">
        <v>1.65</v>
      </c>
      <c r="E2887" s="2">
        <v>42786</v>
      </c>
      <c r="F2887" s="1">
        <v>1.27</v>
      </c>
      <c r="H2887" s="2">
        <v>42807</v>
      </c>
      <c r="I2887" s="1">
        <v>1.7570000000000001</v>
      </c>
      <c r="K2887" s="2">
        <v>42803</v>
      </c>
      <c r="L2887" s="1">
        <v>2.3210000000000002</v>
      </c>
      <c r="N2887" s="2">
        <v>42811</v>
      </c>
      <c r="O2887" s="1">
        <v>1.8580000000000001</v>
      </c>
      <c r="Q2887" s="2">
        <v>42815</v>
      </c>
      <c r="R2887" s="1">
        <v>1.9325000000000001</v>
      </c>
      <c r="T2887" s="2">
        <v>42821</v>
      </c>
      <c r="U2887" s="1">
        <v>1.7149999999999999</v>
      </c>
      <c r="W2887" s="2">
        <v>42818</v>
      </c>
      <c r="X2887" s="1">
        <v>1.65</v>
      </c>
      <c r="Z2887" s="2">
        <v>42808</v>
      </c>
      <c r="AA2887" s="1">
        <v>1.6125</v>
      </c>
      <c r="AC2887" s="2">
        <v>42809</v>
      </c>
      <c r="AD2887" s="1">
        <v>1.5350000000000001</v>
      </c>
      <c r="AF2887" s="2">
        <v>43251</v>
      </c>
      <c r="AG2887" s="1">
        <v>2.32125</v>
      </c>
      <c r="AI2887" s="2">
        <v>42765</v>
      </c>
      <c r="AJ2887" s="1">
        <v>2.6404999999999998</v>
      </c>
      <c r="AL2887" s="2">
        <v>42766</v>
      </c>
      <c r="AM2887" s="1">
        <v>2.3425000000000002</v>
      </c>
      <c r="AO2887" s="2">
        <v>42762</v>
      </c>
      <c r="AP2887" s="1">
        <v>1.498</v>
      </c>
      <c r="AR2887" s="2">
        <v>42755</v>
      </c>
      <c r="AS2887" s="1">
        <v>1.248</v>
      </c>
      <c r="AU2887" s="2">
        <v>42766</v>
      </c>
      <c r="AV2887" s="1">
        <v>1.44</v>
      </c>
      <c r="AX2887" s="2">
        <v>42762</v>
      </c>
      <c r="AY2887" s="1">
        <v>1.369</v>
      </c>
      <c r="BA2887" s="116">
        <v>42765</v>
      </c>
      <c r="BB2887" s="1">
        <v>0.82599999999999996</v>
      </c>
      <c r="BD2887" s="2">
        <v>42760</v>
      </c>
      <c r="BE2887" s="1">
        <v>-0.152</v>
      </c>
      <c r="BG2887" s="2">
        <v>42926</v>
      </c>
      <c r="BH2887" s="1">
        <v>2.38</v>
      </c>
      <c r="BJ2887" s="2">
        <v>42926</v>
      </c>
      <c r="BK2887" s="1">
        <v>1.9300000000000002</v>
      </c>
      <c r="BM2887" s="2">
        <v>42766</v>
      </c>
      <c r="BN2887" s="1">
        <v>0.188</v>
      </c>
    </row>
    <row r="2888" spans="2:66">
      <c r="B2888" s="2">
        <v>43322</v>
      </c>
      <c r="C2888" s="1">
        <v>1.65</v>
      </c>
      <c r="E2888" s="2">
        <v>42787</v>
      </c>
      <c r="F2888" s="1">
        <v>1.27</v>
      </c>
      <c r="H2888" s="2">
        <v>42808</v>
      </c>
      <c r="I2888" s="1">
        <v>1.7549999999999999</v>
      </c>
      <c r="K2888" s="2">
        <v>42804</v>
      </c>
      <c r="L2888" s="1">
        <v>2.3069999999999999</v>
      </c>
      <c r="N2888" s="2">
        <v>42814</v>
      </c>
      <c r="O2888" s="1">
        <v>1.8719999999999999</v>
      </c>
      <c r="Q2888" s="2">
        <v>42816</v>
      </c>
      <c r="R2888" s="1">
        <v>1.8925000000000001</v>
      </c>
      <c r="T2888" s="2">
        <v>42822</v>
      </c>
      <c r="U2888" s="1">
        <v>1.7248000000000001</v>
      </c>
      <c r="W2888" s="2">
        <v>42821</v>
      </c>
      <c r="X2888" s="1">
        <v>1.62</v>
      </c>
      <c r="Z2888" s="2">
        <v>42809</v>
      </c>
      <c r="AA2888" s="1">
        <v>1.6125</v>
      </c>
      <c r="AC2888" s="2">
        <v>42810</v>
      </c>
      <c r="AD2888" s="1">
        <v>1.51</v>
      </c>
      <c r="AF2888" s="2">
        <v>43252</v>
      </c>
      <c r="AG2888" s="1">
        <v>2.3178100000000001</v>
      </c>
      <c r="AI2888" s="2">
        <v>42766</v>
      </c>
      <c r="AJ2888" s="1">
        <v>2.6185</v>
      </c>
      <c r="AL2888" s="2">
        <v>42767</v>
      </c>
      <c r="AM2888" s="1">
        <v>2.3618000000000001</v>
      </c>
      <c r="AO2888" s="2">
        <v>42765</v>
      </c>
      <c r="AP2888" s="1">
        <v>1.4964</v>
      </c>
      <c r="AR2888" s="2">
        <v>42758</v>
      </c>
      <c r="AS2888" s="1">
        <v>1.22</v>
      </c>
      <c r="AU2888" s="2">
        <v>42767</v>
      </c>
      <c r="AV2888" s="1">
        <v>1.48</v>
      </c>
      <c r="AX2888" s="2">
        <v>42765</v>
      </c>
      <c r="AY2888" s="1">
        <v>1.3688</v>
      </c>
      <c r="BA2888" s="116">
        <v>42766</v>
      </c>
      <c r="BB2888" s="1">
        <v>0.82299999999999995</v>
      </c>
      <c r="BD2888" s="2">
        <v>42761</v>
      </c>
      <c r="BE2888" s="1">
        <v>-0.14699999999999999</v>
      </c>
      <c r="BG2888" s="2">
        <v>42927</v>
      </c>
      <c r="BH2888" s="1">
        <v>2.37</v>
      </c>
      <c r="BJ2888" s="2">
        <v>42927</v>
      </c>
      <c r="BK2888" s="1">
        <v>1.92</v>
      </c>
      <c r="BM2888" s="2">
        <v>42767</v>
      </c>
      <c r="BN2888" s="1">
        <v>0.2</v>
      </c>
    </row>
    <row r="2889" spans="2:66">
      <c r="B2889" s="2">
        <v>43325</v>
      </c>
      <c r="C2889" s="1">
        <v>1.65</v>
      </c>
      <c r="E2889" s="2">
        <v>42788</v>
      </c>
      <c r="F2889" s="1">
        <v>1.2709999999999999</v>
      </c>
      <c r="H2889" s="2">
        <v>42809</v>
      </c>
      <c r="I2889" s="1">
        <v>1.7549999999999999</v>
      </c>
      <c r="K2889" s="2">
        <v>42807</v>
      </c>
      <c r="L2889" s="1">
        <v>2.29</v>
      </c>
      <c r="N2889" s="2">
        <v>42815</v>
      </c>
      <c r="O2889" s="1">
        <v>1.8719999999999999</v>
      </c>
      <c r="Q2889" s="2">
        <v>42817</v>
      </c>
      <c r="R2889" s="1">
        <v>1.8925000000000001</v>
      </c>
      <c r="T2889" s="2">
        <v>42823</v>
      </c>
      <c r="U2889" s="1">
        <v>1.7149999999999999</v>
      </c>
      <c r="W2889" s="2">
        <v>42822</v>
      </c>
      <c r="X2889" s="1">
        <v>1.6324999999999998</v>
      </c>
      <c r="Z2889" s="2">
        <v>42810</v>
      </c>
      <c r="AA2889" s="1">
        <v>1.58</v>
      </c>
      <c r="AC2889" s="2">
        <v>42811</v>
      </c>
      <c r="AD2889" s="1">
        <v>1.51</v>
      </c>
      <c r="AF2889" s="2">
        <v>43255</v>
      </c>
      <c r="AG2889" s="1">
        <v>2.3138100000000001</v>
      </c>
      <c r="AI2889" s="2">
        <v>42767</v>
      </c>
      <c r="AJ2889" s="1">
        <v>2.6349999999999998</v>
      </c>
      <c r="AL2889" s="2">
        <v>42768</v>
      </c>
      <c r="AM2889" s="1">
        <v>2.3639999999999999</v>
      </c>
      <c r="AO2889" s="2">
        <v>42766</v>
      </c>
      <c r="AP2889" s="1">
        <v>1.4809999999999999</v>
      </c>
      <c r="AR2889" s="2">
        <v>42759</v>
      </c>
      <c r="AS2889" s="1">
        <v>1.2349999999999999</v>
      </c>
      <c r="AU2889" s="2">
        <v>42768</v>
      </c>
      <c r="AV2889" s="1">
        <v>1.4405000000000001</v>
      </c>
      <c r="AX2889" s="2">
        <v>42766</v>
      </c>
      <c r="AY2889" s="1">
        <v>1.3639999999999999</v>
      </c>
      <c r="BA2889" s="116">
        <v>42767</v>
      </c>
      <c r="BB2889" s="1">
        <v>0.84499999999999997</v>
      </c>
      <c r="BD2889" s="2">
        <v>42762</v>
      </c>
      <c r="BE2889" s="1">
        <v>-0.14299999999999999</v>
      </c>
      <c r="BG2889" s="2">
        <v>42928</v>
      </c>
      <c r="BH2889" s="1">
        <v>2.33</v>
      </c>
      <c r="BJ2889" s="2">
        <v>42928</v>
      </c>
      <c r="BK2889" s="1">
        <v>1.88</v>
      </c>
      <c r="BM2889" s="2">
        <v>42768</v>
      </c>
      <c r="BN2889" s="1">
        <v>0.17699999999999999</v>
      </c>
    </row>
    <row r="2890" spans="2:66">
      <c r="B2890" s="2">
        <v>43326</v>
      </c>
      <c r="C2890" s="1">
        <v>1.65</v>
      </c>
      <c r="E2890" s="2">
        <v>42789</v>
      </c>
      <c r="F2890" s="1">
        <v>1.2709999999999999</v>
      </c>
      <c r="H2890" s="2">
        <v>42810</v>
      </c>
      <c r="I2890" s="1">
        <v>1.69</v>
      </c>
      <c r="K2890" s="2">
        <v>42808</v>
      </c>
      <c r="L2890" s="1">
        <v>2.2919999999999998</v>
      </c>
      <c r="N2890" s="2">
        <v>42816</v>
      </c>
      <c r="O2890" s="1">
        <v>1.845</v>
      </c>
      <c r="Q2890" s="2">
        <v>42818</v>
      </c>
      <c r="R2890" s="1">
        <v>1.9300000000000002</v>
      </c>
      <c r="T2890" s="2">
        <v>42824</v>
      </c>
      <c r="U2890" s="1">
        <v>1.73</v>
      </c>
      <c r="W2890" s="2">
        <v>42823</v>
      </c>
      <c r="X2890" s="1">
        <v>1.6225000000000001</v>
      </c>
      <c r="Z2890" s="2">
        <v>42811</v>
      </c>
      <c r="AA2890" s="1">
        <v>1.5775000000000001</v>
      </c>
      <c r="AC2890" s="2">
        <v>42814</v>
      </c>
      <c r="AD2890" s="1">
        <v>1.5125</v>
      </c>
      <c r="AF2890" s="2">
        <v>43256</v>
      </c>
      <c r="AG2890" s="1">
        <v>2.3191899999999999</v>
      </c>
      <c r="AI2890" s="2">
        <v>42768</v>
      </c>
      <c r="AJ2890" s="1">
        <v>2.6459999999999999</v>
      </c>
      <c r="AL2890" s="2">
        <v>42769</v>
      </c>
      <c r="AM2890" s="1">
        <v>2.3658999999999999</v>
      </c>
      <c r="AO2890" s="2">
        <v>42767</v>
      </c>
      <c r="AP2890" s="1">
        <v>1.4903</v>
      </c>
      <c r="AR2890" s="2">
        <v>42760</v>
      </c>
      <c r="AS2890" s="1">
        <v>1.248</v>
      </c>
      <c r="AU2890" s="2">
        <v>42769</v>
      </c>
      <c r="AV2890" s="1">
        <v>1.4370000000000001</v>
      </c>
      <c r="AX2890" s="2">
        <v>42767</v>
      </c>
      <c r="AY2890" s="1">
        <v>1.399</v>
      </c>
      <c r="BA2890" s="116">
        <v>42768</v>
      </c>
      <c r="BB2890" s="1">
        <v>0.81</v>
      </c>
      <c r="BD2890" s="2">
        <v>42765</v>
      </c>
      <c r="BE2890" s="1">
        <v>-0.15</v>
      </c>
      <c r="BG2890" s="2">
        <v>42929</v>
      </c>
      <c r="BH2890" s="1">
        <v>2.35</v>
      </c>
      <c r="BJ2890" s="2">
        <v>42929</v>
      </c>
      <c r="BK2890" s="1">
        <v>1.8900000000000001</v>
      </c>
      <c r="BM2890" s="2">
        <v>42769</v>
      </c>
      <c r="BN2890" s="1">
        <v>0.17100000000000001</v>
      </c>
    </row>
    <row r="2891" spans="2:66">
      <c r="B2891" s="2">
        <v>43328</v>
      </c>
      <c r="C2891" s="1">
        <v>1.65</v>
      </c>
      <c r="E2891" s="2">
        <v>42790</v>
      </c>
      <c r="F2891" s="1">
        <v>1.278</v>
      </c>
      <c r="H2891" s="2">
        <v>42811</v>
      </c>
      <c r="I2891" s="1">
        <v>1.667</v>
      </c>
      <c r="K2891" s="2">
        <v>42809</v>
      </c>
      <c r="L2891" s="1">
        <v>2.2650000000000001</v>
      </c>
      <c r="N2891" s="2">
        <v>42817</v>
      </c>
      <c r="O2891" s="1">
        <v>1.855</v>
      </c>
      <c r="Q2891" s="2">
        <v>42821</v>
      </c>
      <c r="R2891" s="1">
        <v>1.885</v>
      </c>
      <c r="T2891" s="2">
        <v>42825</v>
      </c>
      <c r="U2891" s="1">
        <v>1.7375</v>
      </c>
      <c r="W2891" s="2">
        <v>42824</v>
      </c>
      <c r="X2891" s="1">
        <v>1.6225000000000001</v>
      </c>
      <c r="Z2891" s="2">
        <v>42814</v>
      </c>
      <c r="AA2891" s="1">
        <v>1.585</v>
      </c>
      <c r="AC2891" s="2">
        <v>42815</v>
      </c>
      <c r="AD2891" s="1">
        <v>1.5125</v>
      </c>
      <c r="AF2891" s="2">
        <v>43257</v>
      </c>
      <c r="AG2891" s="1">
        <v>2.3208799999999998</v>
      </c>
      <c r="AI2891" s="2">
        <v>42769</v>
      </c>
      <c r="AJ2891" s="1">
        <v>2.6545000000000001</v>
      </c>
      <c r="AL2891" s="2">
        <v>42772</v>
      </c>
      <c r="AM2891" s="1">
        <v>2.3214999999999999</v>
      </c>
      <c r="AO2891" s="2">
        <v>42768</v>
      </c>
      <c r="AP2891" s="1">
        <v>1.4924999999999999</v>
      </c>
      <c r="AR2891" s="2">
        <v>42761</v>
      </c>
      <c r="AS2891" s="1">
        <v>1.246</v>
      </c>
      <c r="AU2891" s="2">
        <v>42772</v>
      </c>
      <c r="AV2891" s="1">
        <v>1.4159999999999999</v>
      </c>
      <c r="AX2891" s="2">
        <v>42768</v>
      </c>
      <c r="AY2891" s="1">
        <v>1.361</v>
      </c>
      <c r="BA2891" s="116">
        <v>42769</v>
      </c>
      <c r="BB2891" s="1">
        <v>0.80100000000000005</v>
      </c>
      <c r="BD2891" s="2">
        <v>42766</v>
      </c>
      <c r="BE2891" s="1">
        <v>-0.155</v>
      </c>
      <c r="BG2891" s="2">
        <v>42930</v>
      </c>
      <c r="BH2891" s="1">
        <v>2.33</v>
      </c>
      <c r="BJ2891" s="2">
        <v>42930</v>
      </c>
      <c r="BK2891" s="1">
        <v>1.87</v>
      </c>
      <c r="BM2891" s="2">
        <v>42772</v>
      </c>
      <c r="BN2891" s="1">
        <v>0.14499999999999999</v>
      </c>
    </row>
    <row r="2892" spans="2:66">
      <c r="B2892" s="2">
        <v>43329</v>
      </c>
      <c r="C2892" s="1">
        <v>1.65</v>
      </c>
      <c r="E2892" s="2">
        <v>42793</v>
      </c>
      <c r="F2892" s="1">
        <v>1.278</v>
      </c>
      <c r="H2892" s="2">
        <v>42814</v>
      </c>
      <c r="I2892" s="1">
        <v>1.675</v>
      </c>
      <c r="K2892" s="2">
        <v>42810</v>
      </c>
      <c r="L2892" s="1">
        <v>2.177</v>
      </c>
      <c r="N2892" s="2">
        <v>42818</v>
      </c>
      <c r="O2892" s="1">
        <v>1.8820000000000001</v>
      </c>
      <c r="Q2892" s="2">
        <v>42822</v>
      </c>
      <c r="R2892" s="1">
        <v>1.893</v>
      </c>
      <c r="T2892" s="2">
        <v>42828</v>
      </c>
      <c r="U2892" s="1">
        <v>1.73</v>
      </c>
      <c r="W2892" s="2">
        <v>42825</v>
      </c>
      <c r="X2892" s="1">
        <v>1.6324999999999998</v>
      </c>
      <c r="Z2892" s="2">
        <v>42815</v>
      </c>
      <c r="AA2892" s="1">
        <v>1.583</v>
      </c>
      <c r="AC2892" s="2">
        <v>42816</v>
      </c>
      <c r="AD2892" s="1">
        <v>1.5074999999999998</v>
      </c>
      <c r="AF2892" s="2">
        <v>43258</v>
      </c>
      <c r="AG2892" s="1">
        <v>2.3271299999999999</v>
      </c>
      <c r="AI2892" s="2">
        <v>42772</v>
      </c>
      <c r="AJ2892" s="1">
        <v>2.6226000000000003</v>
      </c>
      <c r="AL2892" s="2">
        <v>42773</v>
      </c>
      <c r="AM2892" s="1">
        <v>2.3056000000000001</v>
      </c>
      <c r="AO2892" s="2">
        <v>42769</v>
      </c>
      <c r="AP2892" s="1">
        <v>1.4875</v>
      </c>
      <c r="AR2892" s="2">
        <v>42762</v>
      </c>
      <c r="AS2892" s="1">
        <v>1.2443</v>
      </c>
      <c r="AU2892" s="2">
        <v>42773</v>
      </c>
      <c r="AV2892" s="1">
        <v>1.415</v>
      </c>
      <c r="AX2892" s="2">
        <v>42769</v>
      </c>
      <c r="AY2892" s="1">
        <v>1.357</v>
      </c>
      <c r="BA2892" s="116">
        <v>42772</v>
      </c>
      <c r="BB2892" s="1">
        <v>0.77500000000000002</v>
      </c>
      <c r="BD2892" s="2">
        <v>42767</v>
      </c>
      <c r="BE2892" s="1">
        <v>-0.1447</v>
      </c>
      <c r="BG2892" s="2">
        <v>42933</v>
      </c>
      <c r="BH2892" s="1">
        <v>2.31</v>
      </c>
      <c r="BJ2892" s="2">
        <v>42933</v>
      </c>
      <c r="BK2892" s="1">
        <v>1.8599999999999999</v>
      </c>
      <c r="BM2892" s="2">
        <v>42773</v>
      </c>
      <c r="BN2892" s="1">
        <v>0.155</v>
      </c>
    </row>
    <row r="2893" spans="2:66">
      <c r="B2893" s="2">
        <v>43332</v>
      </c>
      <c r="C2893" s="1">
        <v>1.65</v>
      </c>
      <c r="E2893" s="2">
        <v>42794</v>
      </c>
      <c r="F2893" s="1">
        <v>1.278</v>
      </c>
      <c r="H2893" s="2">
        <v>42815</v>
      </c>
      <c r="I2893" s="1">
        <v>1.6720000000000002</v>
      </c>
      <c r="K2893" s="2">
        <v>42811</v>
      </c>
      <c r="L2893" s="1">
        <v>2.1669999999999998</v>
      </c>
      <c r="N2893" s="2">
        <v>42821</v>
      </c>
      <c r="O2893" s="1">
        <v>1.845</v>
      </c>
      <c r="Q2893" s="2">
        <v>42823</v>
      </c>
      <c r="R2893" s="1">
        <v>1.8900000000000001</v>
      </c>
      <c r="T2893" s="2">
        <v>42829</v>
      </c>
      <c r="U2893" s="1">
        <v>1.7</v>
      </c>
      <c r="W2893" s="2">
        <v>42828</v>
      </c>
      <c r="X2893" s="1">
        <v>1.625</v>
      </c>
      <c r="Z2893" s="2">
        <v>42816</v>
      </c>
      <c r="AA2893" s="1">
        <v>1.5674999999999999</v>
      </c>
      <c r="AC2893" s="2">
        <v>42817</v>
      </c>
      <c r="AD2893" s="1">
        <v>1.5049999999999999</v>
      </c>
      <c r="AF2893" s="2">
        <v>43259</v>
      </c>
      <c r="AG2893" s="1">
        <v>2.3263099999999999</v>
      </c>
      <c r="AI2893" s="2">
        <v>42773</v>
      </c>
      <c r="AJ2893" s="1">
        <v>2.5874999999999999</v>
      </c>
      <c r="AL2893" s="2">
        <v>42774</v>
      </c>
      <c r="AM2893" s="1">
        <v>2.2324999999999999</v>
      </c>
      <c r="AO2893" s="2">
        <v>42772</v>
      </c>
      <c r="AP2893" s="1">
        <v>1.4615</v>
      </c>
      <c r="AR2893" s="2">
        <v>42765</v>
      </c>
      <c r="AS2893" s="1">
        <v>1.2393000000000001</v>
      </c>
      <c r="AU2893" s="2">
        <v>42774</v>
      </c>
      <c r="AV2893" s="1">
        <v>1.351</v>
      </c>
      <c r="AX2893" s="2">
        <v>42772</v>
      </c>
      <c r="AY2893" s="1">
        <v>1.3340000000000001</v>
      </c>
      <c r="BA2893" s="116">
        <v>42773</v>
      </c>
      <c r="BB2893" s="1">
        <v>0.77649999999999997</v>
      </c>
      <c r="BD2893" s="2">
        <v>42768</v>
      </c>
      <c r="BE2893" s="1">
        <v>-0.15010000000000001</v>
      </c>
      <c r="BG2893" s="2">
        <v>42934</v>
      </c>
      <c r="BH2893" s="1">
        <v>2.27</v>
      </c>
      <c r="BJ2893" s="2">
        <v>42934</v>
      </c>
      <c r="BK2893" s="1">
        <v>1.8199999999999998</v>
      </c>
      <c r="BM2893" s="2">
        <v>42774</v>
      </c>
      <c r="BN2893" s="1">
        <v>0.12</v>
      </c>
    </row>
    <row r="2894" spans="2:66">
      <c r="B2894" s="2">
        <v>43333</v>
      </c>
      <c r="C2894" s="1">
        <v>1.65</v>
      </c>
      <c r="E2894" s="2">
        <v>42796</v>
      </c>
      <c r="F2894" s="1">
        <v>1.2810000000000001</v>
      </c>
      <c r="H2894" s="2">
        <v>42816</v>
      </c>
      <c r="I2894" s="1">
        <v>1.6600000000000001</v>
      </c>
      <c r="K2894" s="2">
        <v>42814</v>
      </c>
      <c r="L2894" s="1">
        <v>2.1920000000000002</v>
      </c>
      <c r="N2894" s="2">
        <v>42822</v>
      </c>
      <c r="O2894" s="1">
        <v>1.855</v>
      </c>
      <c r="Q2894" s="2">
        <v>42824</v>
      </c>
      <c r="R2894" s="1">
        <v>1.9024999999999999</v>
      </c>
      <c r="T2894" s="2">
        <v>42830</v>
      </c>
      <c r="U2894" s="1">
        <v>1.7025000000000001</v>
      </c>
      <c r="W2894" s="2">
        <v>42829</v>
      </c>
      <c r="X2894" s="1">
        <v>1.6</v>
      </c>
      <c r="Z2894" s="2">
        <v>42817</v>
      </c>
      <c r="AA2894" s="1">
        <v>1.5699999999999998</v>
      </c>
      <c r="AC2894" s="2">
        <v>42818</v>
      </c>
      <c r="AD2894" s="1">
        <v>1.5125</v>
      </c>
      <c r="AF2894" s="2">
        <v>43262</v>
      </c>
      <c r="AG2894" s="1">
        <v>2.33263</v>
      </c>
      <c r="AI2894" s="2">
        <v>42774</v>
      </c>
      <c r="AJ2894" s="1">
        <v>2.5034999999999998</v>
      </c>
      <c r="AL2894" s="2">
        <v>42775</v>
      </c>
      <c r="AM2894" s="1">
        <v>2.2997999999999998</v>
      </c>
      <c r="AO2894" s="2">
        <v>42773</v>
      </c>
      <c r="AP2894" s="1">
        <v>1.4671000000000001</v>
      </c>
      <c r="AR2894" s="2">
        <v>42766</v>
      </c>
      <c r="AS2894" s="1">
        <v>1.2310000000000001</v>
      </c>
      <c r="AU2894" s="2">
        <v>42775</v>
      </c>
      <c r="AV2894" s="1">
        <v>1.3580000000000001</v>
      </c>
      <c r="AX2894" s="2">
        <v>42773</v>
      </c>
      <c r="AY2894" s="1">
        <v>1.3343</v>
      </c>
      <c r="BA2894" s="116">
        <v>42774</v>
      </c>
      <c r="BB2894" s="1">
        <v>0.72</v>
      </c>
      <c r="BD2894" s="2">
        <v>42769</v>
      </c>
      <c r="BE2894" s="1">
        <v>-0.153</v>
      </c>
      <c r="BG2894" s="2">
        <v>42935</v>
      </c>
      <c r="BH2894" s="1">
        <v>2.27</v>
      </c>
      <c r="BJ2894" s="2">
        <v>42935</v>
      </c>
      <c r="BK2894" s="1">
        <v>1.83</v>
      </c>
      <c r="BM2894" s="2">
        <v>42775</v>
      </c>
      <c r="BN2894" s="1">
        <v>0.13800000000000001</v>
      </c>
    </row>
    <row r="2895" spans="2:66">
      <c r="B2895" s="2">
        <v>43334</v>
      </c>
      <c r="C2895" s="1">
        <v>1.65</v>
      </c>
      <c r="E2895" s="2">
        <v>42797</v>
      </c>
      <c r="F2895" s="1">
        <v>1.282</v>
      </c>
      <c r="H2895" s="2">
        <v>42817</v>
      </c>
      <c r="I2895" s="1">
        <v>1.665</v>
      </c>
      <c r="K2895" s="2">
        <v>42815</v>
      </c>
      <c r="L2895" s="1">
        <v>2.1909999999999998</v>
      </c>
      <c r="N2895" s="2">
        <v>42823</v>
      </c>
      <c r="O2895" s="1">
        <v>1.845</v>
      </c>
      <c r="Q2895" s="2">
        <v>42825</v>
      </c>
      <c r="R2895" s="1">
        <v>1.9125000000000001</v>
      </c>
      <c r="T2895" s="2">
        <v>42831</v>
      </c>
      <c r="U2895" s="1">
        <v>1.7349999999999999</v>
      </c>
      <c r="W2895" s="2">
        <v>42830</v>
      </c>
      <c r="X2895" s="1">
        <v>1.6</v>
      </c>
      <c r="Z2895" s="2">
        <v>42818</v>
      </c>
      <c r="AA2895" s="1">
        <v>1.58</v>
      </c>
      <c r="AC2895" s="2">
        <v>42821</v>
      </c>
      <c r="AD2895" s="1">
        <v>1.5</v>
      </c>
      <c r="AF2895" s="2">
        <v>43263</v>
      </c>
      <c r="AG2895" s="1">
        <v>2.3356300000000001</v>
      </c>
      <c r="AI2895" s="2">
        <v>42775</v>
      </c>
      <c r="AJ2895" s="1">
        <v>2.5623</v>
      </c>
      <c r="AL2895" s="2">
        <v>42776</v>
      </c>
      <c r="AM2895" s="1">
        <v>2.3155000000000001</v>
      </c>
      <c r="AO2895" s="2">
        <v>42774</v>
      </c>
      <c r="AP2895" s="1">
        <v>1.4346000000000001</v>
      </c>
      <c r="AR2895" s="2">
        <v>42767</v>
      </c>
      <c r="AS2895" s="1">
        <v>1.2370000000000001</v>
      </c>
      <c r="AU2895" s="2">
        <v>42776</v>
      </c>
      <c r="AV2895" s="1">
        <v>1.4039999999999999</v>
      </c>
      <c r="AX2895" s="2">
        <v>42774</v>
      </c>
      <c r="AY2895" s="1">
        <v>1.272</v>
      </c>
      <c r="BA2895" s="116">
        <v>42775</v>
      </c>
      <c r="BB2895" s="1">
        <v>0.73399999999999999</v>
      </c>
      <c r="BD2895" s="2">
        <v>42772</v>
      </c>
      <c r="BE2895" s="1">
        <v>-0.153</v>
      </c>
      <c r="BG2895" s="2">
        <v>42936</v>
      </c>
      <c r="BH2895" s="1">
        <v>2.27</v>
      </c>
      <c r="BJ2895" s="2">
        <v>42936</v>
      </c>
      <c r="BK2895" s="1">
        <v>1.8199999999999998</v>
      </c>
      <c r="BM2895" s="2">
        <v>42776</v>
      </c>
      <c r="BN2895" s="1">
        <v>0.14199999999999999</v>
      </c>
    </row>
    <row r="2896" spans="2:66">
      <c r="B2896" s="2">
        <v>43335</v>
      </c>
      <c r="C2896" s="1">
        <v>1.65</v>
      </c>
      <c r="E2896" s="2">
        <v>42800</v>
      </c>
      <c r="F2896" s="1">
        <v>1.2889999999999999</v>
      </c>
      <c r="H2896" s="2">
        <v>42818</v>
      </c>
      <c r="I2896" s="1">
        <v>1.6800000000000002</v>
      </c>
      <c r="K2896" s="2">
        <v>42816</v>
      </c>
      <c r="L2896" s="1">
        <v>2.145</v>
      </c>
      <c r="N2896" s="2">
        <v>42824</v>
      </c>
      <c r="O2896" s="1">
        <v>1.8519999999999999</v>
      </c>
      <c r="Q2896" s="2">
        <v>42828</v>
      </c>
      <c r="R2896" s="1">
        <v>1.9024999999999999</v>
      </c>
      <c r="T2896" s="2">
        <v>42832</v>
      </c>
      <c r="U2896" s="1">
        <v>1.718</v>
      </c>
      <c r="W2896" s="2">
        <v>42831</v>
      </c>
      <c r="X2896" s="1">
        <v>1.625</v>
      </c>
      <c r="Z2896" s="2">
        <v>42821</v>
      </c>
      <c r="AA2896" s="1">
        <v>1.5575000000000001</v>
      </c>
      <c r="AC2896" s="2">
        <v>42822</v>
      </c>
      <c r="AD2896" s="1">
        <v>1.5125</v>
      </c>
      <c r="AF2896" s="2">
        <v>43264</v>
      </c>
      <c r="AG2896" s="1">
        <v>2.34063</v>
      </c>
      <c r="AI2896" s="2">
        <v>42776</v>
      </c>
      <c r="AJ2896" s="1">
        <v>2.5714999999999999</v>
      </c>
      <c r="AL2896" s="2">
        <v>42779</v>
      </c>
      <c r="AM2896" s="1">
        <v>2.3479999999999999</v>
      </c>
      <c r="AO2896" s="2">
        <v>42775</v>
      </c>
      <c r="AP2896" s="1">
        <v>1.474</v>
      </c>
      <c r="AR2896" s="2">
        <v>42768</v>
      </c>
      <c r="AS2896" s="1">
        <v>1.2370000000000001</v>
      </c>
      <c r="AU2896" s="2">
        <v>42779</v>
      </c>
      <c r="AV2896" s="1">
        <v>1.43</v>
      </c>
      <c r="AX2896" s="2">
        <v>42775</v>
      </c>
      <c r="AY2896" s="1">
        <v>1.2810000000000001</v>
      </c>
      <c r="BA2896" s="116">
        <v>42776</v>
      </c>
      <c r="BB2896" s="1">
        <v>0.75600000000000001</v>
      </c>
      <c r="BD2896" s="2">
        <v>42773</v>
      </c>
      <c r="BE2896" s="1">
        <v>-0.14399999999999999</v>
      </c>
      <c r="BG2896" s="2">
        <v>42937</v>
      </c>
      <c r="BH2896" s="1">
        <v>2.2400000000000002</v>
      </c>
      <c r="BJ2896" s="2">
        <v>42937</v>
      </c>
      <c r="BK2896" s="1">
        <v>1.81</v>
      </c>
      <c r="BM2896" s="2">
        <v>42779</v>
      </c>
      <c r="BN2896" s="1">
        <v>0.157</v>
      </c>
    </row>
    <row r="2897" spans="2:66">
      <c r="B2897" s="2">
        <v>43336</v>
      </c>
      <c r="C2897" s="1">
        <v>1.65</v>
      </c>
      <c r="E2897" s="2">
        <v>42801</v>
      </c>
      <c r="F2897" s="1">
        <v>1.306</v>
      </c>
      <c r="H2897" s="2">
        <v>42821</v>
      </c>
      <c r="I2897" s="1">
        <v>1.65</v>
      </c>
      <c r="K2897" s="2">
        <v>42817</v>
      </c>
      <c r="L2897" s="1">
        <v>2.1520000000000001</v>
      </c>
      <c r="N2897" s="2">
        <v>42825</v>
      </c>
      <c r="O2897" s="1">
        <v>1.8519999999999999</v>
      </c>
      <c r="Q2897" s="2">
        <v>42829</v>
      </c>
      <c r="R2897" s="1">
        <v>1.865</v>
      </c>
      <c r="T2897" s="2">
        <v>42835</v>
      </c>
      <c r="U2897" s="1">
        <v>1.74</v>
      </c>
      <c r="W2897" s="2">
        <v>42832</v>
      </c>
      <c r="X2897" s="1">
        <v>1.6099999999999999</v>
      </c>
      <c r="Z2897" s="2">
        <v>42822</v>
      </c>
      <c r="AA2897" s="1">
        <v>1.5699999999999998</v>
      </c>
      <c r="AC2897" s="2">
        <v>42823</v>
      </c>
      <c r="AD2897" s="1">
        <v>1.4924999999999999</v>
      </c>
      <c r="AF2897" s="2">
        <v>43265</v>
      </c>
      <c r="AG2897" s="1">
        <v>2.3346900000000002</v>
      </c>
      <c r="AI2897" s="2">
        <v>42779</v>
      </c>
      <c r="AJ2897" s="1">
        <v>2.6042999999999998</v>
      </c>
      <c r="AL2897" s="2">
        <v>42780</v>
      </c>
      <c r="AM2897" s="1">
        <v>2.3805000000000001</v>
      </c>
      <c r="AO2897" s="2">
        <v>42776</v>
      </c>
      <c r="AP2897" s="1">
        <v>1.4915</v>
      </c>
      <c r="AR2897" s="2">
        <v>42769</v>
      </c>
      <c r="AS2897" s="1">
        <v>1.2333000000000001</v>
      </c>
      <c r="AU2897" s="2">
        <v>42780</v>
      </c>
      <c r="AV2897" s="1">
        <v>1.4727999999999999</v>
      </c>
      <c r="AX2897" s="2">
        <v>42776</v>
      </c>
      <c r="AY2897" s="1">
        <v>1.3169999999999999</v>
      </c>
      <c r="BA2897" s="116">
        <v>42779</v>
      </c>
      <c r="BB2897" s="1">
        <v>0.77800000000000002</v>
      </c>
      <c r="BD2897" s="2">
        <v>42774</v>
      </c>
      <c r="BE2897" s="1">
        <v>-0.1537</v>
      </c>
      <c r="BG2897" s="2">
        <v>42940</v>
      </c>
      <c r="BH2897" s="1">
        <v>2.2599999999999998</v>
      </c>
      <c r="BJ2897" s="2">
        <v>42940</v>
      </c>
      <c r="BK2897" s="1">
        <v>1.83</v>
      </c>
      <c r="BM2897" s="2">
        <v>42780</v>
      </c>
      <c r="BN2897" s="1">
        <v>0.17199999999999999</v>
      </c>
    </row>
    <row r="2898" spans="2:66">
      <c r="B2898" s="2">
        <v>43339</v>
      </c>
      <c r="C2898" s="1">
        <v>1.65</v>
      </c>
      <c r="E2898" s="2">
        <v>42802</v>
      </c>
      <c r="F2898" s="1">
        <v>1.3129999999999999</v>
      </c>
      <c r="H2898" s="2">
        <v>42822</v>
      </c>
      <c r="I2898" s="1">
        <v>1.6600000000000001</v>
      </c>
      <c r="K2898" s="2">
        <v>42818</v>
      </c>
      <c r="L2898" s="1">
        <v>2.1850000000000001</v>
      </c>
      <c r="N2898" s="2">
        <v>42828</v>
      </c>
      <c r="O2898" s="1">
        <v>1.8260000000000001</v>
      </c>
      <c r="Q2898" s="2">
        <v>42830</v>
      </c>
      <c r="R2898" s="1">
        <v>1.8725000000000001</v>
      </c>
      <c r="T2898" s="2">
        <v>42836</v>
      </c>
      <c r="U2898" s="1">
        <v>1.7</v>
      </c>
      <c r="W2898" s="2">
        <v>42835</v>
      </c>
      <c r="X2898" s="1">
        <v>1.6274999999999999</v>
      </c>
      <c r="Z2898" s="2">
        <v>42823</v>
      </c>
      <c r="AA2898" s="1">
        <v>1.56</v>
      </c>
      <c r="AC2898" s="2">
        <v>42824</v>
      </c>
      <c r="AD2898" s="1">
        <v>1.4875</v>
      </c>
      <c r="AF2898" s="2">
        <v>43266</v>
      </c>
      <c r="AG2898" s="1">
        <v>2.3259400000000001</v>
      </c>
      <c r="AI2898" s="2">
        <v>42780</v>
      </c>
      <c r="AJ2898" s="1">
        <v>2.6259999999999999</v>
      </c>
      <c r="AL2898" s="2">
        <v>42781</v>
      </c>
      <c r="AM2898" s="1">
        <v>2.4058000000000002</v>
      </c>
      <c r="AO2898" s="2">
        <v>42779</v>
      </c>
      <c r="AP2898" s="1">
        <v>1.5055000000000001</v>
      </c>
      <c r="AR2898" s="2">
        <v>42772</v>
      </c>
      <c r="AS2898" s="1">
        <v>1.2238</v>
      </c>
      <c r="AU2898" s="2">
        <v>42781</v>
      </c>
      <c r="AV2898" s="1">
        <v>1.472</v>
      </c>
      <c r="AX2898" s="2">
        <v>42779</v>
      </c>
      <c r="AY2898" s="1">
        <v>1.343</v>
      </c>
      <c r="BA2898" s="116">
        <v>42780</v>
      </c>
      <c r="BB2898" s="1">
        <v>0.8085</v>
      </c>
      <c r="BD2898" s="2">
        <v>42775</v>
      </c>
      <c r="BE2898" s="1">
        <v>-0.14399999999999999</v>
      </c>
      <c r="BG2898" s="2">
        <v>42941</v>
      </c>
      <c r="BH2898" s="1">
        <v>2.33</v>
      </c>
      <c r="BJ2898" s="2">
        <v>42941</v>
      </c>
      <c r="BK2898" s="1">
        <v>1.9</v>
      </c>
      <c r="BM2898" s="2">
        <v>42781</v>
      </c>
      <c r="BN2898" s="1">
        <v>0.16500000000000001</v>
      </c>
    </row>
    <row r="2899" spans="2:66">
      <c r="B2899" s="2">
        <v>43340</v>
      </c>
      <c r="C2899" s="1">
        <v>1.65</v>
      </c>
      <c r="E2899" s="2">
        <v>42803</v>
      </c>
      <c r="F2899" s="1">
        <v>1.3169999999999999</v>
      </c>
      <c r="H2899" s="2">
        <v>42823</v>
      </c>
      <c r="I2899" s="1">
        <v>1.6560000000000001</v>
      </c>
      <c r="K2899" s="2">
        <v>42821</v>
      </c>
      <c r="L2899" s="1">
        <v>2.1520000000000001</v>
      </c>
      <c r="N2899" s="2">
        <v>42829</v>
      </c>
      <c r="O2899" s="1">
        <v>1.8050000000000002</v>
      </c>
      <c r="Q2899" s="2">
        <v>42831</v>
      </c>
      <c r="R2899" s="1">
        <v>1.9175</v>
      </c>
      <c r="T2899" s="2">
        <v>42837</v>
      </c>
      <c r="U2899" s="1">
        <v>1.7</v>
      </c>
      <c r="W2899" s="2">
        <v>42836</v>
      </c>
      <c r="X2899" s="1">
        <v>1.595</v>
      </c>
      <c r="Z2899" s="2">
        <v>42824</v>
      </c>
      <c r="AA2899" s="1">
        <v>1.5550000000000002</v>
      </c>
      <c r="AC2899" s="2">
        <v>42825</v>
      </c>
      <c r="AD2899" s="1">
        <v>1.49</v>
      </c>
      <c r="AF2899" s="2">
        <v>43269</v>
      </c>
      <c r="AG2899" s="1">
        <v>2.3246899999999999</v>
      </c>
      <c r="AI2899" s="2">
        <v>42781</v>
      </c>
      <c r="AJ2899" s="1">
        <v>2.6505000000000001</v>
      </c>
      <c r="AL2899" s="2">
        <v>42782</v>
      </c>
      <c r="AM2899" s="1">
        <v>2.3677999999999999</v>
      </c>
      <c r="AO2899" s="2">
        <v>42780</v>
      </c>
      <c r="AP2899" s="1">
        <v>1.5396999999999998</v>
      </c>
      <c r="AR2899" s="2">
        <v>42773</v>
      </c>
      <c r="AS2899" s="1">
        <v>1.2275</v>
      </c>
      <c r="AU2899" s="2">
        <v>42782</v>
      </c>
      <c r="AV2899" s="1">
        <v>1.4259999999999999</v>
      </c>
      <c r="AX2899" s="2">
        <v>42780</v>
      </c>
      <c r="AY2899" s="1">
        <v>1.383</v>
      </c>
      <c r="BA2899" s="116">
        <v>42781</v>
      </c>
      <c r="BB2899" s="1">
        <v>0.79930000000000001</v>
      </c>
      <c r="BD2899" s="2">
        <v>42776</v>
      </c>
      <c r="BE2899" s="1">
        <v>-0.14299999999999999</v>
      </c>
      <c r="BG2899" s="2">
        <v>42942</v>
      </c>
      <c r="BH2899" s="1">
        <v>2.29</v>
      </c>
      <c r="BJ2899" s="2">
        <v>42942</v>
      </c>
      <c r="BK2899" s="1">
        <v>1.83</v>
      </c>
      <c r="BM2899" s="2">
        <v>42782</v>
      </c>
      <c r="BN2899" s="1">
        <v>0.14899999999999999</v>
      </c>
    </row>
    <row r="2900" spans="2:66">
      <c r="B2900" s="2">
        <v>43341</v>
      </c>
      <c r="C2900" s="1">
        <v>1.65</v>
      </c>
      <c r="E2900" s="2">
        <v>42804</v>
      </c>
      <c r="F2900" s="1">
        <v>1.3169999999999999</v>
      </c>
      <c r="H2900" s="2">
        <v>42824</v>
      </c>
      <c r="I2900" s="1">
        <v>1.657</v>
      </c>
      <c r="K2900" s="2">
        <v>42822</v>
      </c>
      <c r="L2900" s="1">
        <v>2.165</v>
      </c>
      <c r="N2900" s="2">
        <v>42830</v>
      </c>
      <c r="O2900" s="1">
        <v>1.8199999999999998</v>
      </c>
      <c r="Q2900" s="2">
        <v>42832</v>
      </c>
      <c r="R2900" s="1">
        <v>1.9</v>
      </c>
      <c r="T2900" s="2">
        <v>42838</v>
      </c>
      <c r="U2900" s="1">
        <v>1.6800000000000002</v>
      </c>
      <c r="W2900" s="2">
        <v>42837</v>
      </c>
      <c r="X2900" s="1">
        <v>1.5925</v>
      </c>
      <c r="Z2900" s="2">
        <v>42825</v>
      </c>
      <c r="AA2900" s="1">
        <v>1.56</v>
      </c>
      <c r="AC2900" s="2">
        <v>42828</v>
      </c>
      <c r="AD2900" s="1">
        <v>1.482</v>
      </c>
      <c r="AF2900" s="2">
        <v>43270</v>
      </c>
      <c r="AG2900" s="1">
        <v>2.3302499999999999</v>
      </c>
      <c r="AI2900" s="2">
        <v>42782</v>
      </c>
      <c r="AJ2900" s="1">
        <v>2.6313</v>
      </c>
      <c r="AL2900" s="2">
        <v>42783</v>
      </c>
      <c r="AM2900" s="1">
        <v>2.3538000000000001</v>
      </c>
      <c r="AO2900" s="2">
        <v>42781</v>
      </c>
      <c r="AP2900" s="1">
        <v>1.5695000000000001</v>
      </c>
      <c r="AR2900" s="2">
        <v>42774</v>
      </c>
      <c r="AS2900" s="1">
        <v>1.2110000000000001</v>
      </c>
      <c r="AU2900" s="2">
        <v>42783</v>
      </c>
      <c r="AV2900" s="1">
        <v>1.4</v>
      </c>
      <c r="AX2900" s="2">
        <v>42781</v>
      </c>
      <c r="AY2900" s="1">
        <v>1.379</v>
      </c>
      <c r="BA2900" s="116">
        <v>42782</v>
      </c>
      <c r="BB2900" s="1">
        <v>0.76500000000000001</v>
      </c>
      <c r="BD2900" s="2">
        <v>42779</v>
      </c>
      <c r="BE2900" s="1">
        <v>-0.13800000000000001</v>
      </c>
      <c r="BG2900" s="2">
        <v>42943</v>
      </c>
      <c r="BH2900" s="1">
        <v>2.3199999999999998</v>
      </c>
      <c r="BJ2900" s="2">
        <v>42943</v>
      </c>
      <c r="BK2900" s="1">
        <v>1.8399999999999999</v>
      </c>
      <c r="BM2900" s="2">
        <v>42783</v>
      </c>
      <c r="BN2900" s="1">
        <v>0.13400000000000001</v>
      </c>
    </row>
    <row r="2901" spans="2:66">
      <c r="B2901" s="2">
        <v>43342</v>
      </c>
      <c r="C2901" s="1">
        <v>1.65</v>
      </c>
      <c r="E2901" s="2">
        <v>42807</v>
      </c>
      <c r="F2901" s="1">
        <v>1.3149999999999999</v>
      </c>
      <c r="H2901" s="2">
        <v>42825</v>
      </c>
      <c r="I2901" s="1">
        <v>1.67</v>
      </c>
      <c r="K2901" s="2">
        <v>42823</v>
      </c>
      <c r="L2901" s="1">
        <v>2.1619999999999999</v>
      </c>
      <c r="N2901" s="2">
        <v>42831</v>
      </c>
      <c r="O2901" s="1">
        <v>1.87</v>
      </c>
      <c r="Q2901" s="2">
        <v>42835</v>
      </c>
      <c r="R2901" s="1">
        <v>1.9300000000000002</v>
      </c>
      <c r="T2901" s="2">
        <v>42839</v>
      </c>
      <c r="U2901" s="1">
        <v>1.6850000000000001</v>
      </c>
      <c r="W2901" s="2">
        <v>42838</v>
      </c>
      <c r="X2901" s="1">
        <v>1.5825</v>
      </c>
      <c r="Z2901" s="2">
        <v>42828</v>
      </c>
      <c r="AA2901" s="1">
        <v>1.5550000000000002</v>
      </c>
      <c r="AC2901" s="2">
        <v>42829</v>
      </c>
      <c r="AD2901" s="1">
        <v>1.4724999999999999</v>
      </c>
      <c r="AF2901" s="2">
        <v>43271</v>
      </c>
      <c r="AG2901" s="1">
        <v>2.33188</v>
      </c>
      <c r="AI2901" s="2">
        <v>42783</v>
      </c>
      <c r="AJ2901" s="1">
        <v>2.6229</v>
      </c>
      <c r="AL2901" s="2">
        <v>42786</v>
      </c>
      <c r="AM2901" s="1">
        <v>2.3555000000000001</v>
      </c>
      <c r="AO2901" s="2">
        <v>42782</v>
      </c>
      <c r="AP2901" s="1">
        <v>1.5465</v>
      </c>
      <c r="AR2901" s="2">
        <v>42775</v>
      </c>
      <c r="AS2901" s="1">
        <v>1.2338</v>
      </c>
      <c r="AU2901" s="2">
        <v>42786</v>
      </c>
      <c r="AV2901" s="1">
        <v>1.407</v>
      </c>
      <c r="AX2901" s="2">
        <v>42782</v>
      </c>
      <c r="AY2901" s="1">
        <v>1.337</v>
      </c>
      <c r="BA2901" s="116">
        <v>42783</v>
      </c>
      <c r="BB2901" s="1">
        <v>0.74399999999999999</v>
      </c>
      <c r="BD2901" s="2">
        <v>42780</v>
      </c>
      <c r="BE2901" s="1">
        <v>-0.13400000000000001</v>
      </c>
      <c r="BG2901" s="2">
        <v>42944</v>
      </c>
      <c r="BH2901" s="1">
        <v>2.2999999999999998</v>
      </c>
      <c r="BJ2901" s="2">
        <v>42944</v>
      </c>
      <c r="BK2901" s="1">
        <v>1.83</v>
      </c>
      <c r="BM2901" s="2">
        <v>42786</v>
      </c>
      <c r="BN2901" s="1">
        <v>0.13400000000000001</v>
      </c>
    </row>
    <row r="2902" spans="2:66">
      <c r="B2902" s="2">
        <v>43343</v>
      </c>
      <c r="C2902" s="1">
        <v>1.65</v>
      </c>
      <c r="E2902" s="2">
        <v>42808</v>
      </c>
      <c r="F2902" s="1">
        <v>1.3140000000000001</v>
      </c>
      <c r="H2902" s="2">
        <v>42828</v>
      </c>
      <c r="I2902" s="1">
        <v>1.657</v>
      </c>
      <c r="K2902" s="2">
        <v>42824</v>
      </c>
      <c r="L2902" s="1">
        <v>2.1840000000000002</v>
      </c>
      <c r="N2902" s="2">
        <v>42832</v>
      </c>
      <c r="O2902" s="1">
        <v>1.88</v>
      </c>
      <c r="Q2902" s="2">
        <v>42836</v>
      </c>
      <c r="R2902" s="1">
        <v>1.88</v>
      </c>
      <c r="T2902" s="2">
        <v>42842</v>
      </c>
      <c r="U2902" s="1">
        <v>1.665</v>
      </c>
      <c r="W2902" s="2">
        <v>42839</v>
      </c>
      <c r="X2902" s="1">
        <v>1.5925</v>
      </c>
      <c r="Z2902" s="2">
        <v>42829</v>
      </c>
      <c r="AA2902" s="1">
        <v>1.5350000000000001</v>
      </c>
      <c r="AC2902" s="2">
        <v>42830</v>
      </c>
      <c r="AD2902" s="1">
        <v>1.4724999999999999</v>
      </c>
      <c r="AF2902" s="2">
        <v>43272</v>
      </c>
      <c r="AG2902" s="1">
        <v>2.3350599999999999</v>
      </c>
      <c r="AI2902" s="2">
        <v>42786</v>
      </c>
      <c r="AJ2902" s="1">
        <v>2.6349999999999998</v>
      </c>
      <c r="AL2902" s="2">
        <v>42787</v>
      </c>
      <c r="AM2902" s="1">
        <v>2.3855</v>
      </c>
      <c r="AO2902" s="2">
        <v>42783</v>
      </c>
      <c r="AP2902" s="1">
        <v>1.5314999999999999</v>
      </c>
      <c r="AR2902" s="2">
        <v>42776</v>
      </c>
      <c r="AS2902" s="1">
        <v>1.2464999999999999</v>
      </c>
      <c r="AU2902" s="2">
        <v>42787</v>
      </c>
      <c r="AV2902" s="1">
        <v>1.421</v>
      </c>
      <c r="AX2902" s="2">
        <v>42783</v>
      </c>
      <c r="AY2902" s="1">
        <v>1.3109999999999999</v>
      </c>
      <c r="BA2902" s="116">
        <v>42786</v>
      </c>
      <c r="BB2902" s="1">
        <v>0.746</v>
      </c>
      <c r="BD2902" s="2">
        <v>42781</v>
      </c>
      <c r="BE2902" s="1">
        <v>-0.13500000000000001</v>
      </c>
      <c r="BG2902" s="2">
        <v>42947</v>
      </c>
      <c r="BH2902" s="1">
        <v>2.2999999999999998</v>
      </c>
      <c r="BJ2902" s="2">
        <v>42947</v>
      </c>
      <c r="BK2902" s="1">
        <v>1.8399999999999999</v>
      </c>
      <c r="BM2902" s="2">
        <v>42787</v>
      </c>
      <c r="BN2902" s="1">
        <v>0.13500000000000001</v>
      </c>
    </row>
    <row r="2903" spans="2:66">
      <c r="B2903" s="2">
        <v>43346</v>
      </c>
      <c r="C2903" s="1">
        <v>1.65</v>
      </c>
      <c r="E2903" s="2">
        <v>42809</v>
      </c>
      <c r="F2903" s="1">
        <v>1.3149999999999999</v>
      </c>
      <c r="H2903" s="2">
        <v>42829</v>
      </c>
      <c r="I2903" s="1">
        <v>1.647</v>
      </c>
      <c r="K2903" s="2">
        <v>42825</v>
      </c>
      <c r="L2903" s="1">
        <v>2.1869999999999998</v>
      </c>
      <c r="N2903" s="2">
        <v>42835</v>
      </c>
      <c r="O2903" s="1">
        <v>1.927</v>
      </c>
      <c r="Q2903" s="2">
        <v>42837</v>
      </c>
      <c r="R2903" s="1">
        <v>1.875</v>
      </c>
      <c r="T2903" s="2">
        <v>42843</v>
      </c>
      <c r="U2903" s="1">
        <v>1.665</v>
      </c>
      <c r="W2903" s="2">
        <v>42842</v>
      </c>
      <c r="X2903" s="1">
        <v>1.58</v>
      </c>
      <c r="Z2903" s="2">
        <v>42830</v>
      </c>
      <c r="AA2903" s="1">
        <v>1.5375000000000001</v>
      </c>
      <c r="AC2903" s="2">
        <v>42831</v>
      </c>
      <c r="AD2903" s="1">
        <v>1.4849999999999999</v>
      </c>
      <c r="AF2903" s="2">
        <v>43273</v>
      </c>
      <c r="AG2903" s="1">
        <v>2.3388800000000001</v>
      </c>
      <c r="AI2903" s="2">
        <v>42787</v>
      </c>
      <c r="AJ2903" s="1">
        <v>2.6579999999999999</v>
      </c>
      <c r="AL2903" s="2">
        <v>42788</v>
      </c>
      <c r="AM2903" s="1">
        <v>2.3658000000000001</v>
      </c>
      <c r="AO2903" s="2">
        <v>42786</v>
      </c>
      <c r="AP2903" s="1">
        <v>1.538</v>
      </c>
      <c r="AR2903" s="2">
        <v>42779</v>
      </c>
      <c r="AS2903" s="1">
        <v>1.2549999999999999</v>
      </c>
      <c r="AU2903" s="2">
        <v>42788</v>
      </c>
      <c r="AV2903" s="1">
        <v>1.3919999999999999</v>
      </c>
      <c r="AX2903" s="2">
        <v>42786</v>
      </c>
      <c r="AY2903" s="1">
        <v>1.3180000000000001</v>
      </c>
      <c r="BA2903" s="116">
        <v>42787</v>
      </c>
      <c r="BB2903" s="1">
        <v>0.75829999999999997</v>
      </c>
      <c r="BD2903" s="2">
        <v>42782</v>
      </c>
      <c r="BE2903" s="1">
        <v>-0.13900000000000001</v>
      </c>
      <c r="BG2903" s="2">
        <v>42948</v>
      </c>
      <c r="BH2903" s="1">
        <v>2.2599999999999998</v>
      </c>
      <c r="BJ2903" s="2">
        <v>42948</v>
      </c>
      <c r="BK2903" s="1">
        <v>1.8</v>
      </c>
      <c r="BM2903" s="2">
        <v>42788</v>
      </c>
      <c r="BN2903" s="1">
        <v>0.13</v>
      </c>
    </row>
    <row r="2904" spans="2:66">
      <c r="B2904" s="2">
        <v>43347</v>
      </c>
      <c r="C2904" s="1">
        <v>1.65</v>
      </c>
      <c r="E2904" s="2">
        <v>42810</v>
      </c>
      <c r="F2904" s="1">
        <v>1.3149999999999999</v>
      </c>
      <c r="H2904" s="2">
        <v>42830</v>
      </c>
      <c r="I2904" s="1">
        <v>1.65</v>
      </c>
      <c r="K2904" s="2">
        <v>42828</v>
      </c>
      <c r="L2904" s="1">
        <v>2.1669999999999998</v>
      </c>
      <c r="N2904" s="2">
        <v>42836</v>
      </c>
      <c r="O2904" s="1">
        <v>1.885</v>
      </c>
      <c r="Q2904" s="2">
        <v>42838</v>
      </c>
      <c r="R2904" s="1">
        <v>1.85</v>
      </c>
      <c r="T2904" s="2">
        <v>42844</v>
      </c>
      <c r="U2904" s="1">
        <v>1.6524999999999999</v>
      </c>
      <c r="W2904" s="2">
        <v>42843</v>
      </c>
      <c r="X2904" s="1">
        <v>1.5775000000000001</v>
      </c>
      <c r="Z2904" s="2">
        <v>42831</v>
      </c>
      <c r="AA2904" s="1">
        <v>1.56</v>
      </c>
      <c r="AC2904" s="2">
        <v>42832</v>
      </c>
      <c r="AD2904" s="1">
        <v>1.48</v>
      </c>
      <c r="AF2904" s="2">
        <v>43276</v>
      </c>
      <c r="AG2904" s="1">
        <v>2.3370000000000002</v>
      </c>
      <c r="AI2904" s="2">
        <v>42788</v>
      </c>
      <c r="AJ2904" s="1">
        <v>2.6444999999999999</v>
      </c>
      <c r="AL2904" s="2">
        <v>42789</v>
      </c>
      <c r="AM2904" s="1">
        <v>2.3294000000000001</v>
      </c>
      <c r="AO2904" s="2">
        <v>42787</v>
      </c>
      <c r="AP2904" s="1">
        <v>1.5664</v>
      </c>
      <c r="AR2904" s="2">
        <v>42780</v>
      </c>
      <c r="AS2904" s="1">
        <v>1.2749999999999999</v>
      </c>
      <c r="AU2904" s="2">
        <v>42789</v>
      </c>
      <c r="AV2904" s="1">
        <v>1.3494999999999999</v>
      </c>
      <c r="AX2904" s="2">
        <v>42787</v>
      </c>
      <c r="AY2904" s="1">
        <v>1.33</v>
      </c>
      <c r="BA2904" s="116">
        <v>42788</v>
      </c>
      <c r="BB2904" s="1">
        <v>0.74099999999999999</v>
      </c>
      <c r="BD2904" s="2">
        <v>42783</v>
      </c>
      <c r="BE2904" s="1">
        <v>-0.14899999999999999</v>
      </c>
      <c r="BG2904" s="2">
        <v>42949</v>
      </c>
      <c r="BH2904" s="1">
        <v>2.27</v>
      </c>
      <c r="BJ2904" s="2">
        <v>42949</v>
      </c>
      <c r="BK2904" s="1">
        <v>1.8199999999999998</v>
      </c>
      <c r="BM2904" s="2">
        <v>42789</v>
      </c>
      <c r="BN2904" s="1">
        <v>0.106</v>
      </c>
    </row>
    <row r="2905" spans="2:66">
      <c r="B2905" s="2">
        <v>43348</v>
      </c>
      <c r="C2905" s="1">
        <v>1.65</v>
      </c>
      <c r="E2905" s="2">
        <v>42811</v>
      </c>
      <c r="F2905" s="1">
        <v>1.3149999999999999</v>
      </c>
      <c r="H2905" s="2">
        <v>42831</v>
      </c>
      <c r="I2905" s="1">
        <v>1.675</v>
      </c>
      <c r="K2905" s="2">
        <v>42829</v>
      </c>
      <c r="L2905" s="1">
        <v>2.13</v>
      </c>
      <c r="N2905" s="2">
        <v>42837</v>
      </c>
      <c r="O2905" s="1">
        <v>1.8820000000000001</v>
      </c>
      <c r="Q2905" s="2">
        <v>42839</v>
      </c>
      <c r="R2905" s="1">
        <v>1.8574999999999999</v>
      </c>
      <c r="T2905" s="2">
        <v>42845</v>
      </c>
      <c r="U2905" s="1">
        <v>1.65</v>
      </c>
      <c r="W2905" s="2">
        <v>42844</v>
      </c>
      <c r="X2905" s="1">
        <v>1.5725</v>
      </c>
      <c r="Z2905" s="2">
        <v>42832</v>
      </c>
      <c r="AA2905" s="1">
        <v>1.548</v>
      </c>
      <c r="AC2905" s="2">
        <v>42835</v>
      </c>
      <c r="AD2905" s="1">
        <v>1.4824999999999999</v>
      </c>
      <c r="AF2905" s="2">
        <v>43277</v>
      </c>
      <c r="AG2905" s="1">
        <v>2.3356300000000001</v>
      </c>
      <c r="AI2905" s="2">
        <v>42789</v>
      </c>
      <c r="AJ2905" s="1">
        <v>2.6175000000000002</v>
      </c>
      <c r="AL2905" s="2">
        <v>42790</v>
      </c>
      <c r="AM2905" s="1">
        <v>2.2654999999999998</v>
      </c>
      <c r="AO2905" s="2">
        <v>42788</v>
      </c>
      <c r="AP2905" s="1">
        <v>1.5445</v>
      </c>
      <c r="AR2905" s="2">
        <v>42781</v>
      </c>
      <c r="AS2905" s="1">
        <v>1.3009999999999999</v>
      </c>
      <c r="AU2905" s="2">
        <v>42790</v>
      </c>
      <c r="AV2905" s="1">
        <v>1.3029999999999999</v>
      </c>
      <c r="AX2905" s="2">
        <v>42788</v>
      </c>
      <c r="AY2905" s="1">
        <v>1.3049999999999999</v>
      </c>
      <c r="BA2905" s="116">
        <v>42789</v>
      </c>
      <c r="BB2905" s="1">
        <v>0.70899999999999996</v>
      </c>
      <c r="BD2905" s="2">
        <v>42786</v>
      </c>
      <c r="BE2905" s="1">
        <v>-0.14649999999999999</v>
      </c>
      <c r="BG2905" s="2">
        <v>42950</v>
      </c>
      <c r="BH2905" s="1">
        <v>2.2400000000000002</v>
      </c>
      <c r="BJ2905" s="2">
        <v>42950</v>
      </c>
      <c r="BK2905" s="1">
        <v>1.79</v>
      </c>
      <c r="BM2905" s="2">
        <v>42790</v>
      </c>
      <c r="BN2905" s="1">
        <v>9.4E-2</v>
      </c>
    </row>
    <row r="2906" spans="2:66">
      <c r="B2906" s="2">
        <v>43349</v>
      </c>
      <c r="C2906" s="1">
        <v>1.65</v>
      </c>
      <c r="E2906" s="2">
        <v>42814</v>
      </c>
      <c r="F2906" s="1">
        <v>1.3149999999999999</v>
      </c>
      <c r="H2906" s="2">
        <v>42832</v>
      </c>
      <c r="I2906" s="1">
        <v>1.6800000000000002</v>
      </c>
      <c r="K2906" s="2">
        <v>42830</v>
      </c>
      <c r="L2906" s="1">
        <v>2.1320000000000001</v>
      </c>
      <c r="N2906" s="2">
        <v>42838</v>
      </c>
      <c r="O2906" s="1">
        <v>1.8519999999999999</v>
      </c>
      <c r="Q2906" s="2">
        <v>42842</v>
      </c>
      <c r="R2906" s="1">
        <v>1.833</v>
      </c>
      <c r="T2906" s="2">
        <v>42846</v>
      </c>
      <c r="U2906" s="1">
        <v>1.6775</v>
      </c>
      <c r="W2906" s="2">
        <v>42845</v>
      </c>
      <c r="X2906" s="1">
        <v>1.5699999999999998</v>
      </c>
      <c r="Z2906" s="2">
        <v>42835</v>
      </c>
      <c r="AA2906" s="1">
        <v>1.5625</v>
      </c>
      <c r="AC2906" s="2">
        <v>42836</v>
      </c>
      <c r="AD2906" s="1">
        <v>1.47</v>
      </c>
      <c r="AF2906" s="2">
        <v>43278</v>
      </c>
      <c r="AG2906" s="1">
        <v>2.3343799999999999</v>
      </c>
      <c r="AI2906" s="2">
        <v>42790</v>
      </c>
      <c r="AJ2906" s="1">
        <v>2.5474999999999999</v>
      </c>
      <c r="AL2906" s="2">
        <v>42793</v>
      </c>
      <c r="AM2906" s="1">
        <v>2.3216000000000001</v>
      </c>
      <c r="AO2906" s="2">
        <v>42789</v>
      </c>
      <c r="AP2906" s="1">
        <v>1.5185</v>
      </c>
      <c r="AR2906" s="2">
        <v>42782</v>
      </c>
      <c r="AS2906" s="1">
        <v>1.2887999999999999</v>
      </c>
      <c r="AU2906" s="2">
        <v>42793</v>
      </c>
      <c r="AV2906" s="1">
        <v>1.3065</v>
      </c>
      <c r="AX2906" s="2">
        <v>42789</v>
      </c>
      <c r="AY2906" s="1">
        <v>1.2650000000000001</v>
      </c>
      <c r="BA2906" s="116">
        <v>42790</v>
      </c>
      <c r="BB2906" s="1">
        <v>0.67600000000000005</v>
      </c>
      <c r="BD2906" s="2">
        <v>42787</v>
      </c>
      <c r="BE2906" s="1">
        <v>-0.14899999999999999</v>
      </c>
      <c r="BG2906" s="2">
        <v>42951</v>
      </c>
      <c r="BH2906" s="1">
        <v>2.27</v>
      </c>
      <c r="BJ2906" s="2">
        <v>42951</v>
      </c>
      <c r="BK2906" s="1">
        <v>1.8199999999999998</v>
      </c>
      <c r="BM2906" s="2">
        <v>42793</v>
      </c>
      <c r="BN2906" s="1">
        <v>9.6000000000000002E-2</v>
      </c>
    </row>
    <row r="2907" spans="2:66">
      <c r="B2907" s="2">
        <v>43350</v>
      </c>
      <c r="C2907" s="1">
        <v>1.65</v>
      </c>
      <c r="E2907" s="2">
        <v>42815</v>
      </c>
      <c r="F2907" s="1">
        <v>1.3149999999999999</v>
      </c>
      <c r="H2907" s="2">
        <v>42835</v>
      </c>
      <c r="I2907" s="1">
        <v>1.7189999999999999</v>
      </c>
      <c r="K2907" s="2">
        <v>42831</v>
      </c>
      <c r="L2907" s="1">
        <v>2.1840000000000002</v>
      </c>
      <c r="N2907" s="2">
        <v>42839</v>
      </c>
      <c r="O2907" s="1">
        <v>1.855</v>
      </c>
      <c r="Q2907" s="2">
        <v>42843</v>
      </c>
      <c r="R2907" s="1">
        <v>1.8325</v>
      </c>
      <c r="T2907" s="2">
        <v>42849</v>
      </c>
      <c r="U2907" s="1">
        <v>1.718</v>
      </c>
      <c r="W2907" s="2">
        <v>42846</v>
      </c>
      <c r="X2907" s="1">
        <v>1.595</v>
      </c>
      <c r="Z2907" s="2">
        <v>42836</v>
      </c>
      <c r="AA2907" s="1">
        <v>1.54</v>
      </c>
      <c r="AC2907" s="2">
        <v>42837</v>
      </c>
      <c r="AD2907" s="1">
        <v>1.46</v>
      </c>
      <c r="AF2907" s="2">
        <v>43279</v>
      </c>
      <c r="AG2907" s="1">
        <v>2.33738</v>
      </c>
      <c r="AI2907" s="2">
        <v>42793</v>
      </c>
      <c r="AJ2907" s="1">
        <v>2.58</v>
      </c>
      <c r="AL2907" s="2">
        <v>42794</v>
      </c>
      <c r="AM2907" s="1">
        <v>2.3504999999999998</v>
      </c>
      <c r="AO2907" s="2">
        <v>42790</v>
      </c>
      <c r="AP2907" s="1">
        <v>1.5007000000000001</v>
      </c>
      <c r="AR2907" s="2">
        <v>42783</v>
      </c>
      <c r="AS2907" s="1">
        <v>1.2847999999999999</v>
      </c>
      <c r="AU2907" s="2">
        <v>42794</v>
      </c>
      <c r="AV2907" s="1">
        <v>1.306</v>
      </c>
      <c r="AX2907" s="2">
        <v>42790</v>
      </c>
      <c r="AY2907" s="1">
        <v>1.2230000000000001</v>
      </c>
      <c r="BA2907" s="116">
        <v>42793</v>
      </c>
      <c r="BB2907" s="1">
        <v>0.68100000000000005</v>
      </c>
      <c r="BD2907" s="2">
        <v>42788</v>
      </c>
      <c r="BE2907" s="1">
        <v>-0.14599999999999999</v>
      </c>
      <c r="BG2907" s="2">
        <v>42954</v>
      </c>
      <c r="BH2907" s="1">
        <v>2.2599999999999998</v>
      </c>
      <c r="BJ2907" s="2">
        <v>42954</v>
      </c>
      <c r="BK2907" s="1">
        <v>1.81</v>
      </c>
      <c r="BM2907" s="2">
        <v>42794</v>
      </c>
      <c r="BN2907" s="1">
        <v>7.8E-2</v>
      </c>
    </row>
    <row r="2908" spans="2:66">
      <c r="B2908" s="2">
        <v>43353</v>
      </c>
      <c r="C2908" s="1">
        <v>1.65</v>
      </c>
      <c r="E2908" s="2">
        <v>42816</v>
      </c>
      <c r="F2908" s="1">
        <v>1.3160000000000001</v>
      </c>
      <c r="H2908" s="2">
        <v>42836</v>
      </c>
      <c r="I2908" s="1">
        <v>1.69</v>
      </c>
      <c r="K2908" s="2">
        <v>42832</v>
      </c>
      <c r="L2908" s="1">
        <v>2.1970000000000001</v>
      </c>
      <c r="N2908" s="2">
        <v>42842</v>
      </c>
      <c r="O2908" s="1">
        <v>1.847</v>
      </c>
      <c r="Q2908" s="2">
        <v>42844</v>
      </c>
      <c r="R2908" s="1">
        <v>1.8050000000000002</v>
      </c>
      <c r="T2908" s="2">
        <v>42850</v>
      </c>
      <c r="U2908" s="1">
        <v>1.72</v>
      </c>
      <c r="W2908" s="2">
        <v>42849</v>
      </c>
      <c r="X2908" s="1">
        <v>1.625</v>
      </c>
      <c r="Z2908" s="2">
        <v>42837</v>
      </c>
      <c r="AA2908" s="1">
        <v>1.5325</v>
      </c>
      <c r="AC2908" s="2">
        <v>42838</v>
      </c>
      <c r="AD2908" s="1">
        <v>1.4550000000000001</v>
      </c>
      <c r="AF2908" s="2">
        <v>43280</v>
      </c>
      <c r="AG2908" s="1">
        <v>2.33575</v>
      </c>
      <c r="AI2908" s="2">
        <v>42794</v>
      </c>
      <c r="AJ2908" s="1">
        <v>2.6059999999999999</v>
      </c>
      <c r="AL2908" s="2">
        <v>42795</v>
      </c>
      <c r="AM2908" s="1">
        <v>2.3988</v>
      </c>
      <c r="AO2908" s="2">
        <v>42793</v>
      </c>
      <c r="AP2908" s="1">
        <v>1.536</v>
      </c>
      <c r="AR2908" s="2">
        <v>42786</v>
      </c>
      <c r="AS2908" s="1">
        <v>1.2909999999999999</v>
      </c>
      <c r="AU2908" s="2">
        <v>42795</v>
      </c>
      <c r="AV2908" s="1">
        <v>1.3494999999999999</v>
      </c>
      <c r="AX2908" s="2">
        <v>42793</v>
      </c>
      <c r="AY2908" s="1">
        <v>1.228</v>
      </c>
      <c r="BA2908" s="116">
        <v>42794</v>
      </c>
      <c r="BB2908" s="1">
        <v>0.66849999999999998</v>
      </c>
      <c r="BD2908" s="2">
        <v>42789</v>
      </c>
      <c r="BE2908" s="1">
        <v>-0.157</v>
      </c>
      <c r="BG2908" s="2">
        <v>42955</v>
      </c>
      <c r="BH2908" s="1">
        <v>2.29</v>
      </c>
      <c r="BJ2908" s="2">
        <v>42955</v>
      </c>
      <c r="BK2908" s="1">
        <v>1.8399999999999999</v>
      </c>
      <c r="BM2908" s="2">
        <v>42795</v>
      </c>
      <c r="BN2908" s="1">
        <v>0.10100000000000001</v>
      </c>
    </row>
    <row r="2909" spans="2:66">
      <c r="B2909" s="2">
        <v>43354</v>
      </c>
      <c r="C2909" s="1">
        <v>1.65</v>
      </c>
      <c r="E2909" s="2">
        <v>42817</v>
      </c>
      <c r="F2909" s="1">
        <v>1.3160000000000001</v>
      </c>
      <c r="H2909" s="2">
        <v>42837</v>
      </c>
      <c r="I2909" s="1">
        <v>1.6870000000000001</v>
      </c>
      <c r="K2909" s="2">
        <v>42835</v>
      </c>
      <c r="L2909" s="1">
        <v>2.2490000000000001</v>
      </c>
      <c r="N2909" s="2">
        <v>42843</v>
      </c>
      <c r="O2909" s="1">
        <v>1.847</v>
      </c>
      <c r="Q2909" s="2">
        <v>42845</v>
      </c>
      <c r="R2909" s="1">
        <v>1.8</v>
      </c>
      <c r="T2909" s="2">
        <v>42851</v>
      </c>
      <c r="U2909" s="1">
        <v>1.7250000000000001</v>
      </c>
      <c r="W2909" s="2">
        <v>42850</v>
      </c>
      <c r="X2909" s="1">
        <v>1.6225000000000001</v>
      </c>
      <c r="Z2909" s="2">
        <v>42838</v>
      </c>
      <c r="AA2909" s="1">
        <v>1.5225</v>
      </c>
      <c r="AC2909" s="2">
        <v>42839</v>
      </c>
      <c r="AD2909" s="1">
        <v>1.4575</v>
      </c>
      <c r="AF2909" s="2">
        <v>43283</v>
      </c>
      <c r="AG2909" s="1">
        <v>2.3425000000000002</v>
      </c>
      <c r="AI2909" s="2">
        <v>42795</v>
      </c>
      <c r="AJ2909" s="1">
        <v>2.6480000000000001</v>
      </c>
      <c r="AL2909" s="2">
        <v>42796</v>
      </c>
      <c r="AM2909" s="1">
        <v>2.4344999999999999</v>
      </c>
      <c r="AO2909" s="2">
        <v>42794</v>
      </c>
      <c r="AP2909" s="1">
        <v>1.5935000000000001</v>
      </c>
      <c r="AR2909" s="2">
        <v>42787</v>
      </c>
      <c r="AS2909" s="1">
        <v>1.3085</v>
      </c>
      <c r="AU2909" s="2">
        <v>42796</v>
      </c>
      <c r="AV2909" s="1">
        <v>1.4104999999999999</v>
      </c>
      <c r="AX2909" s="2">
        <v>42794</v>
      </c>
      <c r="AY2909" s="1">
        <v>1.224</v>
      </c>
      <c r="BA2909" s="116">
        <v>42795</v>
      </c>
      <c r="BB2909" s="1">
        <v>0.70699999999999996</v>
      </c>
      <c r="BD2909" s="2">
        <v>42790</v>
      </c>
      <c r="BE2909" s="1">
        <v>-0.16300000000000001</v>
      </c>
      <c r="BG2909" s="2">
        <v>42956</v>
      </c>
      <c r="BH2909" s="1">
        <v>2.2400000000000002</v>
      </c>
      <c r="BJ2909" s="2">
        <v>42956</v>
      </c>
      <c r="BK2909" s="1">
        <v>1.81</v>
      </c>
      <c r="BM2909" s="2">
        <v>42796</v>
      </c>
      <c r="BN2909" s="1">
        <v>0.14000000000000001</v>
      </c>
    </row>
    <row r="2910" spans="2:66">
      <c r="B2910" s="2">
        <v>43355</v>
      </c>
      <c r="C2910" s="1">
        <v>1.65</v>
      </c>
      <c r="E2910" s="2">
        <v>42818</v>
      </c>
      <c r="F2910" s="1">
        <v>1.32</v>
      </c>
      <c r="H2910" s="2">
        <v>42838</v>
      </c>
      <c r="I2910" s="1">
        <v>1.6720000000000002</v>
      </c>
      <c r="K2910" s="2">
        <v>42836</v>
      </c>
      <c r="L2910" s="1">
        <v>2.2000000000000002</v>
      </c>
      <c r="N2910" s="2">
        <v>42844</v>
      </c>
      <c r="O2910" s="1">
        <v>1.8399999999999999</v>
      </c>
      <c r="Q2910" s="2">
        <v>42846</v>
      </c>
      <c r="R2910" s="1">
        <v>1.8399999999999999</v>
      </c>
      <c r="T2910" s="2">
        <v>42852</v>
      </c>
      <c r="U2910" s="1">
        <v>1.72</v>
      </c>
      <c r="W2910" s="2">
        <v>42851</v>
      </c>
      <c r="X2910" s="1">
        <v>1.625</v>
      </c>
      <c r="Z2910" s="2">
        <v>42839</v>
      </c>
      <c r="AA2910" s="1">
        <v>1.5274999999999999</v>
      </c>
      <c r="AC2910" s="2">
        <v>42842</v>
      </c>
      <c r="AD2910" s="1">
        <v>1.4550000000000001</v>
      </c>
      <c r="AF2910" s="2">
        <v>43284</v>
      </c>
      <c r="AG2910" s="1">
        <v>2.33725</v>
      </c>
      <c r="AI2910" s="2">
        <v>42796</v>
      </c>
      <c r="AJ2910" s="1">
        <v>2.6724999999999999</v>
      </c>
      <c r="AL2910" s="2">
        <v>42797</v>
      </c>
      <c r="AM2910" s="1">
        <v>2.4325000000000001</v>
      </c>
      <c r="AO2910" s="2">
        <v>42795</v>
      </c>
      <c r="AP2910" s="1">
        <v>1.6092</v>
      </c>
      <c r="AR2910" s="2">
        <v>42788</v>
      </c>
      <c r="AS2910" s="1">
        <v>1.2969999999999999</v>
      </c>
      <c r="AU2910" s="2">
        <v>42797</v>
      </c>
      <c r="AV2910" s="1">
        <v>1.4430000000000001</v>
      </c>
      <c r="AX2910" s="2">
        <v>42795</v>
      </c>
      <c r="AY2910" s="1">
        <v>1.2650000000000001</v>
      </c>
      <c r="BA2910" s="116">
        <v>42796</v>
      </c>
      <c r="BB2910" s="1">
        <v>0.749</v>
      </c>
      <c r="BD2910" s="2">
        <v>42793</v>
      </c>
      <c r="BE2910" s="1">
        <v>-0.16200000000000001</v>
      </c>
      <c r="BG2910" s="2">
        <v>42957</v>
      </c>
      <c r="BH2910" s="1">
        <v>2.2000000000000002</v>
      </c>
      <c r="BJ2910" s="2">
        <v>42957</v>
      </c>
      <c r="BK2910" s="1">
        <v>1.78</v>
      </c>
      <c r="BM2910" s="2">
        <v>42797</v>
      </c>
      <c r="BN2910" s="1">
        <v>0.19</v>
      </c>
    </row>
    <row r="2911" spans="2:66">
      <c r="B2911" s="2">
        <v>43356</v>
      </c>
      <c r="C2911" s="1">
        <v>1.65</v>
      </c>
      <c r="E2911" s="2">
        <v>42821</v>
      </c>
      <c r="F2911" s="1">
        <v>1.3180000000000001</v>
      </c>
      <c r="H2911" s="2">
        <v>42839</v>
      </c>
      <c r="I2911" s="1">
        <v>1.675</v>
      </c>
      <c r="K2911" s="2">
        <v>42837</v>
      </c>
      <c r="L2911" s="1">
        <v>2.2069999999999999</v>
      </c>
      <c r="N2911" s="2">
        <v>42845</v>
      </c>
      <c r="O2911" s="1">
        <v>1.835</v>
      </c>
      <c r="Q2911" s="2">
        <v>42849</v>
      </c>
      <c r="R2911" s="1">
        <v>1.885</v>
      </c>
      <c r="T2911" s="2">
        <v>42853</v>
      </c>
      <c r="U2911" s="1">
        <v>1.72</v>
      </c>
      <c r="W2911" s="2">
        <v>42852</v>
      </c>
      <c r="X2911" s="1">
        <v>1.6175000000000002</v>
      </c>
      <c r="Z2911" s="2">
        <v>42842</v>
      </c>
      <c r="AA2911" s="1">
        <v>1.518</v>
      </c>
      <c r="AC2911" s="2">
        <v>42843</v>
      </c>
      <c r="AD2911" s="1">
        <v>1.4525000000000001</v>
      </c>
      <c r="AF2911" s="2">
        <v>43285</v>
      </c>
      <c r="AG2911" s="1">
        <v>2.33731</v>
      </c>
      <c r="AI2911" s="2">
        <v>42797</v>
      </c>
      <c r="AJ2911" s="1">
        <v>2.6644999999999999</v>
      </c>
      <c r="AL2911" s="2">
        <v>42800</v>
      </c>
      <c r="AM2911" s="1">
        <v>2.4407000000000001</v>
      </c>
      <c r="AO2911" s="2">
        <v>42796</v>
      </c>
      <c r="AP2911" s="1">
        <v>1.6400000000000001</v>
      </c>
      <c r="AR2911" s="2">
        <v>42789</v>
      </c>
      <c r="AS2911" s="1">
        <v>1.2810000000000001</v>
      </c>
      <c r="AU2911" s="2">
        <v>42800</v>
      </c>
      <c r="AV2911" s="1">
        <v>1.4323000000000001</v>
      </c>
      <c r="AX2911" s="2">
        <v>42796</v>
      </c>
      <c r="AY2911" s="1">
        <v>1.3160000000000001</v>
      </c>
      <c r="BA2911" s="116">
        <v>42797</v>
      </c>
      <c r="BB2911" s="1">
        <v>0.79500000000000004</v>
      </c>
      <c r="BD2911" s="2">
        <v>42794</v>
      </c>
      <c r="BE2911" s="1">
        <v>-0.16700000000000001</v>
      </c>
      <c r="BG2911" s="2">
        <v>42958</v>
      </c>
      <c r="BH2911" s="1">
        <v>2.19</v>
      </c>
      <c r="BJ2911" s="2">
        <v>42958</v>
      </c>
      <c r="BK2911" s="1">
        <v>1.74</v>
      </c>
      <c r="BM2911" s="2">
        <v>42800</v>
      </c>
      <c r="BN2911" s="1">
        <v>0.1885</v>
      </c>
    </row>
    <row r="2912" spans="2:66">
      <c r="B2912" s="2">
        <v>43357</v>
      </c>
      <c r="C2912" s="1">
        <v>1.65</v>
      </c>
      <c r="E2912" s="2">
        <v>42822</v>
      </c>
      <c r="F2912" s="1">
        <v>1.3160000000000001</v>
      </c>
      <c r="H2912" s="2">
        <v>42842</v>
      </c>
      <c r="I2912" s="1">
        <v>1.67</v>
      </c>
      <c r="K2912" s="2">
        <v>42838</v>
      </c>
      <c r="L2912" s="1">
        <v>2.1749999999999998</v>
      </c>
      <c r="N2912" s="2">
        <v>42846</v>
      </c>
      <c r="O2912" s="1">
        <v>1.857</v>
      </c>
      <c r="Q2912" s="2">
        <v>42850</v>
      </c>
      <c r="R2912" s="1">
        <v>1.8875</v>
      </c>
      <c r="T2912" s="2">
        <v>42857</v>
      </c>
      <c r="U2912" s="1">
        <v>1.7475000000000001</v>
      </c>
      <c r="W2912" s="2">
        <v>42853</v>
      </c>
      <c r="X2912" s="1">
        <v>1.6175000000000002</v>
      </c>
      <c r="Z2912" s="2">
        <v>42843</v>
      </c>
      <c r="AA2912" s="1">
        <v>1.52</v>
      </c>
      <c r="AC2912" s="2">
        <v>42844</v>
      </c>
      <c r="AD2912" s="1">
        <v>1.4525000000000001</v>
      </c>
      <c r="AF2912" s="2">
        <v>43286</v>
      </c>
      <c r="AG2912" s="1">
        <v>2.3386300000000002</v>
      </c>
      <c r="AI2912" s="2">
        <v>42800</v>
      </c>
      <c r="AJ2912" s="1">
        <v>2.6819999999999999</v>
      </c>
      <c r="AL2912" s="2">
        <v>42801</v>
      </c>
      <c r="AM2912" s="1">
        <v>2.4438</v>
      </c>
      <c r="AO2912" s="2">
        <v>42797</v>
      </c>
      <c r="AP2912" s="1">
        <v>1.6335</v>
      </c>
      <c r="AR2912" s="2">
        <v>42790</v>
      </c>
      <c r="AS2912" s="1">
        <v>1.274</v>
      </c>
      <c r="AU2912" s="2">
        <v>42801</v>
      </c>
      <c r="AV2912" s="1">
        <v>1.4275</v>
      </c>
      <c r="AX2912" s="2">
        <v>42797</v>
      </c>
      <c r="AY2912" s="1">
        <v>1.3580000000000001</v>
      </c>
      <c r="BA2912" s="116">
        <v>42800</v>
      </c>
      <c r="BB2912" s="1">
        <v>0.78449999999999998</v>
      </c>
      <c r="BD2912" s="2">
        <v>42795</v>
      </c>
      <c r="BE2912" s="1">
        <v>-0.16300000000000001</v>
      </c>
      <c r="BG2912" s="2">
        <v>42961</v>
      </c>
      <c r="BH2912" s="1">
        <v>2.2200000000000002</v>
      </c>
      <c r="BJ2912" s="2">
        <v>42961</v>
      </c>
      <c r="BK2912" s="1">
        <v>1.77</v>
      </c>
      <c r="BM2912" s="2">
        <v>42801</v>
      </c>
      <c r="BN2912" s="1">
        <v>0.17280000000000001</v>
      </c>
    </row>
    <row r="2913" spans="2:66">
      <c r="B2913" s="2">
        <v>43360</v>
      </c>
      <c r="C2913" s="1">
        <v>1.65</v>
      </c>
      <c r="E2913" s="2">
        <v>42823</v>
      </c>
      <c r="F2913" s="1">
        <v>1.3120000000000001</v>
      </c>
      <c r="H2913" s="2">
        <v>42843</v>
      </c>
      <c r="I2913" s="1">
        <v>1.675</v>
      </c>
      <c r="K2913" s="2">
        <v>42839</v>
      </c>
      <c r="L2913" s="1">
        <v>2.1840000000000002</v>
      </c>
      <c r="N2913" s="2">
        <v>42849</v>
      </c>
      <c r="O2913" s="1">
        <v>1.88</v>
      </c>
      <c r="Q2913" s="2">
        <v>42851</v>
      </c>
      <c r="R2913" s="1">
        <v>1.905</v>
      </c>
      <c r="T2913" s="2">
        <v>42858</v>
      </c>
      <c r="U2913" s="1">
        <v>1.7475000000000001</v>
      </c>
      <c r="W2913" s="2">
        <v>42857</v>
      </c>
      <c r="X2913" s="1">
        <v>1.6375</v>
      </c>
      <c r="Z2913" s="2">
        <v>42844</v>
      </c>
      <c r="AA2913" s="1">
        <v>1.5150000000000001</v>
      </c>
      <c r="AC2913" s="2">
        <v>42845</v>
      </c>
      <c r="AD2913" s="1">
        <v>1.4550000000000001</v>
      </c>
      <c r="AF2913" s="2">
        <v>43287</v>
      </c>
      <c r="AG2913" s="1">
        <v>2.3314400000000002</v>
      </c>
      <c r="AI2913" s="2">
        <v>42801</v>
      </c>
      <c r="AJ2913" s="1">
        <v>2.6835</v>
      </c>
      <c r="AL2913" s="2">
        <v>42802</v>
      </c>
      <c r="AM2913" s="1">
        <v>2.4920999999999998</v>
      </c>
      <c r="AO2913" s="2">
        <v>42800</v>
      </c>
      <c r="AP2913" s="1">
        <v>1.6194999999999999</v>
      </c>
      <c r="AR2913" s="2">
        <v>42793</v>
      </c>
      <c r="AS2913" s="1">
        <v>1.2949999999999999</v>
      </c>
      <c r="AU2913" s="2">
        <v>42802</v>
      </c>
      <c r="AV2913" s="1">
        <v>1.456</v>
      </c>
      <c r="AX2913" s="2">
        <v>42800</v>
      </c>
      <c r="AY2913" s="1">
        <v>1.347</v>
      </c>
      <c r="BA2913" s="116">
        <v>42801</v>
      </c>
      <c r="BB2913" s="1">
        <v>0.77349999999999997</v>
      </c>
      <c r="BD2913" s="2">
        <v>42796</v>
      </c>
      <c r="BE2913" s="1">
        <v>-0.15</v>
      </c>
      <c r="BG2913" s="2">
        <v>42962</v>
      </c>
      <c r="BH2913" s="1">
        <v>2.27</v>
      </c>
      <c r="BJ2913" s="2">
        <v>42962</v>
      </c>
      <c r="BK2913" s="1">
        <v>1.83</v>
      </c>
      <c r="BM2913" s="2">
        <v>42802</v>
      </c>
      <c r="BN2913" s="1">
        <v>0.19800000000000001</v>
      </c>
    </row>
    <row r="2914" spans="2:66">
      <c r="B2914" s="2">
        <v>43361</v>
      </c>
      <c r="C2914" s="1">
        <v>1.65</v>
      </c>
      <c r="E2914" s="2">
        <v>42824</v>
      </c>
      <c r="F2914" s="1">
        <v>1.3069999999999999</v>
      </c>
      <c r="H2914" s="2">
        <v>42844</v>
      </c>
      <c r="I2914" s="1">
        <v>1.67</v>
      </c>
      <c r="K2914" s="2">
        <v>42842</v>
      </c>
      <c r="L2914" s="1">
        <v>2.1749999999999998</v>
      </c>
      <c r="N2914" s="2">
        <v>42850</v>
      </c>
      <c r="O2914" s="1">
        <v>1.8620000000000001</v>
      </c>
      <c r="Q2914" s="2">
        <v>42852</v>
      </c>
      <c r="R2914" s="1">
        <v>1.9</v>
      </c>
      <c r="T2914" s="2">
        <v>42859</v>
      </c>
      <c r="U2914" s="1">
        <v>1.7275</v>
      </c>
      <c r="W2914" s="2">
        <v>42858</v>
      </c>
      <c r="X2914" s="1">
        <v>1.6375</v>
      </c>
      <c r="Z2914" s="2">
        <v>42845</v>
      </c>
      <c r="AA2914" s="1">
        <v>1.52</v>
      </c>
      <c r="AC2914" s="2">
        <v>42846</v>
      </c>
      <c r="AD2914" s="1">
        <v>1.4650000000000001</v>
      </c>
      <c r="AF2914" s="2">
        <v>43290</v>
      </c>
      <c r="AG2914" s="1">
        <v>2.3331300000000001</v>
      </c>
      <c r="AI2914" s="2">
        <v>42802</v>
      </c>
      <c r="AJ2914" s="1">
        <v>2.7235</v>
      </c>
      <c r="AL2914" s="2">
        <v>42803</v>
      </c>
      <c r="AM2914" s="1">
        <v>2.5484999999999998</v>
      </c>
      <c r="AO2914" s="2">
        <v>42801</v>
      </c>
      <c r="AP2914" s="1">
        <v>1.6320000000000001</v>
      </c>
      <c r="AR2914" s="2">
        <v>42794</v>
      </c>
      <c r="AS2914" s="1">
        <v>1.343</v>
      </c>
      <c r="AU2914" s="2">
        <v>42803</v>
      </c>
      <c r="AV2914" s="1">
        <v>1.5192999999999999</v>
      </c>
      <c r="AX2914" s="2">
        <v>42801</v>
      </c>
      <c r="AY2914" s="1">
        <v>1.3405</v>
      </c>
      <c r="BA2914" s="116">
        <v>42802</v>
      </c>
      <c r="BB2914" s="1">
        <v>0.80300000000000005</v>
      </c>
      <c r="BD2914" s="2">
        <v>42797</v>
      </c>
      <c r="BE2914" s="1">
        <v>-0.123</v>
      </c>
      <c r="BG2914" s="2">
        <v>42963</v>
      </c>
      <c r="BH2914" s="1">
        <v>2.23</v>
      </c>
      <c r="BJ2914" s="2">
        <v>42963</v>
      </c>
      <c r="BK2914" s="1">
        <v>1.79</v>
      </c>
      <c r="BM2914" s="2">
        <v>42803</v>
      </c>
      <c r="BN2914" s="1">
        <v>0.26200000000000001</v>
      </c>
    </row>
    <row r="2915" spans="2:66">
      <c r="B2915" s="2">
        <v>43362</v>
      </c>
      <c r="C2915" s="1">
        <v>1.65</v>
      </c>
      <c r="E2915" s="2">
        <v>42825</v>
      </c>
      <c r="F2915" s="1">
        <v>1.3049999999999999</v>
      </c>
      <c r="H2915" s="2">
        <v>42845</v>
      </c>
      <c r="I2915" s="1">
        <v>1.67</v>
      </c>
      <c r="K2915" s="2">
        <v>42843</v>
      </c>
      <c r="L2915" s="1">
        <v>2.17</v>
      </c>
      <c r="N2915" s="2">
        <v>42851</v>
      </c>
      <c r="O2915" s="1">
        <v>1.87</v>
      </c>
      <c r="Q2915" s="2">
        <v>42853</v>
      </c>
      <c r="R2915" s="1">
        <v>1.895</v>
      </c>
      <c r="T2915" s="2">
        <v>42860</v>
      </c>
      <c r="U2915" s="1">
        <v>1.7250000000000001</v>
      </c>
      <c r="W2915" s="2">
        <v>42859</v>
      </c>
      <c r="X2915" s="1">
        <v>1.6225000000000001</v>
      </c>
      <c r="Z2915" s="2">
        <v>42846</v>
      </c>
      <c r="AA2915" s="1">
        <v>1.5375000000000001</v>
      </c>
      <c r="AC2915" s="2">
        <v>42849</v>
      </c>
      <c r="AD2915" s="1">
        <v>1.482</v>
      </c>
      <c r="AF2915" s="2">
        <v>43291</v>
      </c>
      <c r="AG2915" s="1">
        <v>2.33744</v>
      </c>
      <c r="AI2915" s="2">
        <v>42803</v>
      </c>
      <c r="AJ2915" s="1">
        <v>2.778</v>
      </c>
      <c r="AL2915" s="2">
        <v>42804</v>
      </c>
      <c r="AM2915" s="1">
        <v>2.5282</v>
      </c>
      <c r="AO2915" s="2">
        <v>42802</v>
      </c>
      <c r="AP2915" s="1">
        <v>1.6553</v>
      </c>
      <c r="AR2915" s="2">
        <v>42795</v>
      </c>
      <c r="AS2915" s="1">
        <v>1.347</v>
      </c>
      <c r="AU2915" s="2">
        <v>42804</v>
      </c>
      <c r="AV2915" s="1">
        <v>1.534</v>
      </c>
      <c r="AX2915" s="2">
        <v>42802</v>
      </c>
      <c r="AY2915" s="1">
        <v>1.369</v>
      </c>
      <c r="BA2915" s="116">
        <v>42803</v>
      </c>
      <c r="BB2915" s="1">
        <v>0.871</v>
      </c>
      <c r="BD2915" s="2">
        <v>42800</v>
      </c>
      <c r="BE2915" s="1">
        <v>-0.11899999999999999</v>
      </c>
      <c r="BG2915" s="2">
        <v>42964</v>
      </c>
      <c r="BH2915" s="1">
        <v>2.19</v>
      </c>
      <c r="BJ2915" s="2">
        <v>42964</v>
      </c>
      <c r="BK2915" s="1">
        <v>1.76</v>
      </c>
      <c r="BM2915" s="2">
        <v>42804</v>
      </c>
      <c r="BN2915" s="1">
        <v>0.32</v>
      </c>
    </row>
    <row r="2916" spans="2:66">
      <c r="B2916" s="2">
        <v>43363</v>
      </c>
      <c r="C2916" s="1">
        <v>1.65</v>
      </c>
      <c r="E2916" s="2">
        <v>42828</v>
      </c>
      <c r="F2916" s="1">
        <v>1.3009999999999999</v>
      </c>
      <c r="H2916" s="2">
        <v>42846</v>
      </c>
      <c r="I2916" s="1">
        <v>1.6840000000000002</v>
      </c>
      <c r="K2916" s="2">
        <v>42844</v>
      </c>
      <c r="L2916" s="1">
        <v>2.1419999999999999</v>
      </c>
      <c r="N2916" s="2">
        <v>42852</v>
      </c>
      <c r="O2916" s="1">
        <v>1.8599999999999999</v>
      </c>
      <c r="Q2916" s="2">
        <v>42857</v>
      </c>
      <c r="R2916" s="1">
        <v>1.9325000000000001</v>
      </c>
      <c r="T2916" s="2">
        <v>42863</v>
      </c>
      <c r="U2916" s="1">
        <v>1.7475000000000001</v>
      </c>
      <c r="W2916" s="2">
        <v>42860</v>
      </c>
      <c r="X2916" s="1">
        <v>1.6225000000000001</v>
      </c>
      <c r="Z2916" s="2">
        <v>42849</v>
      </c>
      <c r="AA2916" s="1">
        <v>1.5649999999999999</v>
      </c>
      <c r="AC2916" s="2">
        <v>42850</v>
      </c>
      <c r="AD2916" s="1">
        <v>1.4849999999999999</v>
      </c>
      <c r="AF2916" s="2">
        <v>43292</v>
      </c>
      <c r="AG2916" s="1">
        <v>2.3370000000000002</v>
      </c>
      <c r="AI2916" s="2">
        <v>42804</v>
      </c>
      <c r="AJ2916" s="1">
        <v>2.7637999999999998</v>
      </c>
      <c r="AL2916" s="2">
        <v>42807</v>
      </c>
      <c r="AM2916" s="1">
        <v>2.5754999999999999</v>
      </c>
      <c r="AO2916" s="2">
        <v>42803</v>
      </c>
      <c r="AP2916" s="1">
        <v>1.6865000000000001</v>
      </c>
      <c r="AR2916" s="2">
        <v>42796</v>
      </c>
      <c r="AS2916" s="1">
        <v>1.367</v>
      </c>
      <c r="AU2916" s="2">
        <v>42807</v>
      </c>
      <c r="AV2916" s="1">
        <v>1.5150000000000001</v>
      </c>
      <c r="AX2916" s="2">
        <v>42803</v>
      </c>
      <c r="AY2916" s="1">
        <v>1.4333</v>
      </c>
      <c r="BA2916" s="116">
        <v>42804</v>
      </c>
      <c r="BB2916" s="1">
        <v>0.91600000000000004</v>
      </c>
      <c r="BD2916" s="2">
        <v>42801</v>
      </c>
      <c r="BE2916" s="1">
        <v>-0.129</v>
      </c>
      <c r="BG2916" s="2">
        <v>42965</v>
      </c>
      <c r="BH2916" s="1">
        <v>2.19</v>
      </c>
      <c r="BJ2916" s="2">
        <v>42965</v>
      </c>
      <c r="BK2916" s="1">
        <v>1.77</v>
      </c>
      <c r="BM2916" s="2">
        <v>42807</v>
      </c>
      <c r="BN2916" s="1">
        <v>0.30099999999999999</v>
      </c>
    </row>
    <row r="2917" spans="2:66">
      <c r="B2917" s="2">
        <v>43364</v>
      </c>
      <c r="C2917" s="1">
        <v>1.65</v>
      </c>
      <c r="E2917" s="2">
        <v>42829</v>
      </c>
      <c r="F2917" s="1">
        <v>1.2969999999999999</v>
      </c>
      <c r="H2917" s="2">
        <v>42849</v>
      </c>
      <c r="I2917" s="1">
        <v>1.6949999999999998</v>
      </c>
      <c r="K2917" s="2">
        <v>42845</v>
      </c>
      <c r="L2917" s="1">
        <v>2.14</v>
      </c>
      <c r="N2917" s="2">
        <v>42853</v>
      </c>
      <c r="O2917" s="1">
        <v>1.8620000000000001</v>
      </c>
      <c r="Q2917" s="2">
        <v>42858</v>
      </c>
      <c r="R2917" s="1">
        <v>1.9325000000000001</v>
      </c>
      <c r="T2917" s="2">
        <v>42864</v>
      </c>
      <c r="U2917" s="1">
        <v>1.7475000000000001</v>
      </c>
      <c r="W2917" s="2">
        <v>42863</v>
      </c>
      <c r="X2917" s="1">
        <v>1.6400000000000001</v>
      </c>
      <c r="Z2917" s="2">
        <v>42850</v>
      </c>
      <c r="AA2917" s="1">
        <v>1.56</v>
      </c>
      <c r="AC2917" s="2">
        <v>42851</v>
      </c>
      <c r="AD2917" s="1">
        <v>1.4824999999999999</v>
      </c>
      <c r="AF2917" s="2">
        <v>43293</v>
      </c>
      <c r="AG2917" s="1">
        <v>2.3391899999999999</v>
      </c>
      <c r="AI2917" s="2">
        <v>42807</v>
      </c>
      <c r="AJ2917" s="1">
        <v>2.8115000000000001</v>
      </c>
      <c r="AL2917" s="2">
        <v>42808</v>
      </c>
      <c r="AM2917" s="1">
        <v>2.548</v>
      </c>
      <c r="AO2917" s="2">
        <v>42804</v>
      </c>
      <c r="AP2917" s="1">
        <v>1.679</v>
      </c>
      <c r="AR2917" s="2">
        <v>42797</v>
      </c>
      <c r="AS2917" s="1">
        <v>1.3585</v>
      </c>
      <c r="AU2917" s="2">
        <v>42808</v>
      </c>
      <c r="AV2917" s="1">
        <v>1.478</v>
      </c>
      <c r="AX2917" s="2">
        <v>42804</v>
      </c>
      <c r="AY2917" s="1">
        <v>1.4570000000000001</v>
      </c>
      <c r="BA2917" s="116">
        <v>42807</v>
      </c>
      <c r="BB2917" s="1">
        <v>0.90249999999999997</v>
      </c>
      <c r="BD2917" s="2">
        <v>42802</v>
      </c>
      <c r="BE2917" s="1">
        <v>-0.121</v>
      </c>
      <c r="BG2917" s="2">
        <v>42968</v>
      </c>
      <c r="BH2917" s="1">
        <v>2.1800000000000002</v>
      </c>
      <c r="BJ2917" s="2">
        <v>42968</v>
      </c>
      <c r="BK2917" s="1">
        <v>1.76</v>
      </c>
      <c r="BM2917" s="2">
        <v>42808</v>
      </c>
      <c r="BN2917" s="1">
        <v>0.27300000000000002</v>
      </c>
    </row>
    <row r="2918" spans="2:66">
      <c r="B2918" s="2">
        <v>43370</v>
      </c>
      <c r="C2918" s="1">
        <v>1.65</v>
      </c>
      <c r="E2918" s="2">
        <v>42830</v>
      </c>
      <c r="F2918" s="1">
        <v>1.2969999999999999</v>
      </c>
      <c r="H2918" s="2">
        <v>42850</v>
      </c>
      <c r="I2918" s="1">
        <v>1.675</v>
      </c>
      <c r="K2918" s="2">
        <v>42846</v>
      </c>
      <c r="L2918" s="1">
        <v>2.1669999999999998</v>
      </c>
      <c r="N2918" s="2">
        <v>42857</v>
      </c>
      <c r="O2918" s="1">
        <v>1.897</v>
      </c>
      <c r="Q2918" s="2">
        <v>42859</v>
      </c>
      <c r="R2918" s="1">
        <v>1.905</v>
      </c>
      <c r="T2918" s="2">
        <v>42865</v>
      </c>
      <c r="U2918" s="1">
        <v>1.7925</v>
      </c>
      <c r="W2918" s="2">
        <v>42864</v>
      </c>
      <c r="X2918" s="1">
        <v>1.6400000000000001</v>
      </c>
      <c r="Z2918" s="2">
        <v>42851</v>
      </c>
      <c r="AA2918" s="1">
        <v>1.5625</v>
      </c>
      <c r="AC2918" s="2">
        <v>42852</v>
      </c>
      <c r="AD2918" s="1">
        <v>1.4775</v>
      </c>
      <c r="AF2918" s="2">
        <v>43294</v>
      </c>
      <c r="AG2918" s="1">
        <v>2.3359999999999999</v>
      </c>
      <c r="AI2918" s="2">
        <v>42808</v>
      </c>
      <c r="AJ2918" s="1">
        <v>2.7744999999999997</v>
      </c>
      <c r="AL2918" s="2">
        <v>42809</v>
      </c>
      <c r="AM2918" s="1">
        <v>2.4435000000000002</v>
      </c>
      <c r="AO2918" s="2">
        <v>42807</v>
      </c>
      <c r="AP2918" s="1">
        <v>1.6955</v>
      </c>
      <c r="AR2918" s="2">
        <v>42800</v>
      </c>
      <c r="AS2918" s="1">
        <v>1.345</v>
      </c>
      <c r="AU2918" s="2">
        <v>42809</v>
      </c>
      <c r="AV2918" s="1">
        <v>1.4450000000000001</v>
      </c>
      <c r="AX2918" s="2">
        <v>42807</v>
      </c>
      <c r="AY2918" s="1">
        <v>1.4370000000000001</v>
      </c>
      <c r="BA2918" s="116">
        <v>42808</v>
      </c>
      <c r="BB2918" s="1">
        <v>0.87609999999999999</v>
      </c>
      <c r="BD2918" s="2">
        <v>42803</v>
      </c>
      <c r="BE2918" s="1">
        <v>-0.1</v>
      </c>
      <c r="BG2918" s="2">
        <v>42969</v>
      </c>
      <c r="BH2918" s="1">
        <v>2.2200000000000002</v>
      </c>
      <c r="BJ2918" s="2">
        <v>42969</v>
      </c>
      <c r="BK2918" s="1">
        <v>1.8</v>
      </c>
      <c r="BM2918" s="2">
        <v>42809</v>
      </c>
      <c r="BN2918" s="1">
        <v>0.253</v>
      </c>
    </row>
    <row r="2919" spans="2:66">
      <c r="B2919" s="2">
        <v>43371</v>
      </c>
      <c r="C2919" s="1">
        <v>1.65</v>
      </c>
      <c r="E2919" s="2">
        <v>42831</v>
      </c>
      <c r="F2919" s="1">
        <v>1.298</v>
      </c>
      <c r="H2919" s="2">
        <v>42851</v>
      </c>
      <c r="I2919" s="1">
        <v>1.6800000000000002</v>
      </c>
      <c r="K2919" s="2">
        <v>42849</v>
      </c>
      <c r="L2919" s="1">
        <v>2.202</v>
      </c>
      <c r="N2919" s="2">
        <v>42859</v>
      </c>
      <c r="O2919" s="1">
        <v>1.8839999999999999</v>
      </c>
      <c r="Q2919" s="2">
        <v>42860</v>
      </c>
      <c r="R2919" s="1">
        <v>1.905</v>
      </c>
      <c r="T2919" s="2">
        <v>42866</v>
      </c>
      <c r="U2919" s="1">
        <v>1.7850000000000001</v>
      </c>
      <c r="W2919" s="2">
        <v>42865</v>
      </c>
      <c r="X2919" s="1">
        <v>1.675</v>
      </c>
      <c r="Z2919" s="2">
        <v>42852</v>
      </c>
      <c r="AA2919" s="1">
        <v>1.5550000000000002</v>
      </c>
      <c r="AC2919" s="2">
        <v>42853</v>
      </c>
      <c r="AD2919" s="1">
        <v>1.4775</v>
      </c>
      <c r="AF2919" s="2">
        <v>43297</v>
      </c>
      <c r="AG2919" s="1">
        <v>2.33263</v>
      </c>
      <c r="AI2919" s="2">
        <v>42809</v>
      </c>
      <c r="AJ2919" s="1">
        <v>2.6987999999999999</v>
      </c>
      <c r="AL2919" s="2">
        <v>42810</v>
      </c>
      <c r="AM2919" s="1">
        <v>2.4815</v>
      </c>
      <c r="AO2919" s="2">
        <v>42808</v>
      </c>
      <c r="AP2919" s="1">
        <v>1.6915</v>
      </c>
      <c r="AR2919" s="2">
        <v>42801</v>
      </c>
      <c r="AS2919" s="1">
        <v>1.3532999999999999</v>
      </c>
      <c r="AU2919" s="2">
        <v>42810</v>
      </c>
      <c r="AV2919" s="1">
        <v>1.4830000000000001</v>
      </c>
      <c r="AX2919" s="2">
        <v>42808</v>
      </c>
      <c r="AY2919" s="1">
        <v>1.401</v>
      </c>
      <c r="BA2919" s="116">
        <v>42809</v>
      </c>
      <c r="BB2919" s="1">
        <v>0.84099999999999997</v>
      </c>
      <c r="BD2919" s="2">
        <v>42804</v>
      </c>
      <c r="BE2919" s="1">
        <v>-8.2000000000000003E-2</v>
      </c>
      <c r="BG2919" s="2">
        <v>42970</v>
      </c>
      <c r="BH2919" s="1">
        <v>2.17</v>
      </c>
      <c r="BJ2919" s="2">
        <v>42970</v>
      </c>
      <c r="BK2919" s="1">
        <v>1.76</v>
      </c>
      <c r="BM2919" s="2">
        <v>42810</v>
      </c>
      <c r="BN2919" s="1">
        <v>0.27100000000000002</v>
      </c>
    </row>
    <row r="2920" spans="2:66">
      <c r="B2920" s="2">
        <v>43374</v>
      </c>
      <c r="C2920" s="1">
        <v>1.65</v>
      </c>
      <c r="E2920" s="2">
        <v>42832</v>
      </c>
      <c r="F2920" s="1">
        <v>1.2989999999999999</v>
      </c>
      <c r="H2920" s="2">
        <v>42852</v>
      </c>
      <c r="I2920" s="1">
        <v>1.67</v>
      </c>
      <c r="K2920" s="2">
        <v>42850</v>
      </c>
      <c r="L2920" s="1">
        <v>2.1920000000000002</v>
      </c>
      <c r="N2920" s="2">
        <v>42863</v>
      </c>
      <c r="O2920" s="1">
        <v>1.9119999999999999</v>
      </c>
      <c r="Q2920" s="2">
        <v>42863</v>
      </c>
      <c r="R2920" s="1">
        <v>1.9325000000000001</v>
      </c>
      <c r="T2920" s="2">
        <v>42867</v>
      </c>
      <c r="U2920" s="1">
        <v>1.76</v>
      </c>
      <c r="W2920" s="2">
        <v>42866</v>
      </c>
      <c r="X2920" s="1">
        <v>1.665</v>
      </c>
      <c r="Z2920" s="2">
        <v>42853</v>
      </c>
      <c r="AA2920" s="1">
        <v>1.5550000000000002</v>
      </c>
      <c r="AC2920" s="2">
        <v>42857</v>
      </c>
      <c r="AD2920" s="1">
        <v>1.4824999999999999</v>
      </c>
      <c r="AF2920" s="2">
        <v>43298</v>
      </c>
      <c r="AG2920" s="1">
        <v>2.3419400000000001</v>
      </c>
      <c r="AI2920" s="2">
        <v>42810</v>
      </c>
      <c r="AJ2920" s="1">
        <v>2.7385000000000002</v>
      </c>
      <c r="AL2920" s="2">
        <v>42811</v>
      </c>
      <c r="AM2920" s="1">
        <v>2.4504999999999999</v>
      </c>
      <c r="AO2920" s="2">
        <v>42809</v>
      </c>
      <c r="AP2920" s="1">
        <v>1.6248</v>
      </c>
      <c r="AR2920" s="2">
        <v>42802</v>
      </c>
      <c r="AS2920" s="1">
        <v>1.3685</v>
      </c>
      <c r="AU2920" s="2">
        <v>42811</v>
      </c>
      <c r="AV2920" s="1">
        <v>1.44</v>
      </c>
      <c r="AX2920" s="2">
        <v>42809</v>
      </c>
      <c r="AY2920" s="1">
        <v>1.3660000000000001</v>
      </c>
      <c r="BA2920" s="116">
        <v>42810</v>
      </c>
      <c r="BB2920" s="1">
        <v>0.872</v>
      </c>
      <c r="BD2920" s="2">
        <v>42807</v>
      </c>
      <c r="BE2920" s="1">
        <v>-9.2999999999999999E-2</v>
      </c>
      <c r="BG2920" s="2">
        <v>42971</v>
      </c>
      <c r="BH2920" s="1">
        <v>2.19</v>
      </c>
      <c r="BJ2920" s="2">
        <v>42971</v>
      </c>
      <c r="BK2920" s="1">
        <v>1.78</v>
      </c>
      <c r="BM2920" s="2">
        <v>42811</v>
      </c>
      <c r="BN2920" s="1">
        <v>0.26400000000000001</v>
      </c>
    </row>
    <row r="2921" spans="2:66">
      <c r="B2921" s="2">
        <v>43375</v>
      </c>
      <c r="C2921" s="1">
        <v>1.65</v>
      </c>
      <c r="E2921" s="2">
        <v>42835</v>
      </c>
      <c r="F2921" s="1">
        <v>1.3009999999999999</v>
      </c>
      <c r="H2921" s="2">
        <v>42853</v>
      </c>
      <c r="I2921" s="1">
        <v>1.67</v>
      </c>
      <c r="K2921" s="2">
        <v>42851</v>
      </c>
      <c r="L2921" s="1">
        <v>2.2000000000000002</v>
      </c>
      <c r="N2921" s="2">
        <v>42865</v>
      </c>
      <c r="O2921" s="1">
        <v>1.958</v>
      </c>
      <c r="Q2921" s="2">
        <v>42864</v>
      </c>
      <c r="R2921" s="1">
        <v>1.9325000000000001</v>
      </c>
      <c r="T2921" s="2">
        <v>42870</v>
      </c>
      <c r="U2921" s="1">
        <v>1.7650000000000001</v>
      </c>
      <c r="W2921" s="2">
        <v>42867</v>
      </c>
      <c r="X2921" s="1">
        <v>1.645</v>
      </c>
      <c r="Z2921" s="2">
        <v>42857</v>
      </c>
      <c r="AA2921" s="1">
        <v>1.5674999999999999</v>
      </c>
      <c r="AC2921" s="2">
        <v>42858</v>
      </c>
      <c r="AD2921" s="1">
        <v>1.4824999999999999</v>
      </c>
      <c r="AF2921" s="2">
        <v>43299</v>
      </c>
      <c r="AG2921" s="1">
        <v>2.3475000000000001</v>
      </c>
      <c r="AI2921" s="2">
        <v>42811</v>
      </c>
      <c r="AJ2921" s="1">
        <v>2.71</v>
      </c>
      <c r="AL2921" s="2">
        <v>42814</v>
      </c>
      <c r="AM2921" s="1">
        <v>2.4049</v>
      </c>
      <c r="AO2921" s="2">
        <v>42810</v>
      </c>
      <c r="AP2921" s="1">
        <v>1.6503000000000001</v>
      </c>
      <c r="AR2921" s="2">
        <v>42803</v>
      </c>
      <c r="AS2921" s="1">
        <v>1.3900000000000001</v>
      </c>
      <c r="AU2921" s="2">
        <v>42814</v>
      </c>
      <c r="AV2921" s="1">
        <v>1.45</v>
      </c>
      <c r="AX2921" s="2">
        <v>42810</v>
      </c>
      <c r="AY2921" s="1">
        <v>1.401</v>
      </c>
      <c r="BA2921" s="116">
        <v>42811</v>
      </c>
      <c r="BB2921" s="1">
        <v>0.85450000000000004</v>
      </c>
      <c r="BD2921" s="2">
        <v>42808</v>
      </c>
      <c r="BE2921" s="1">
        <v>-0.10299999999999999</v>
      </c>
      <c r="BG2921" s="2">
        <v>42972</v>
      </c>
      <c r="BH2921" s="1">
        <v>2.17</v>
      </c>
      <c r="BJ2921" s="2">
        <v>42972</v>
      </c>
      <c r="BK2921" s="1">
        <v>1.77</v>
      </c>
      <c r="BM2921" s="2">
        <v>42814</v>
      </c>
      <c r="BN2921" s="1">
        <v>0.27400000000000002</v>
      </c>
    </row>
    <row r="2922" spans="2:66">
      <c r="B2922" s="2">
        <v>43377</v>
      </c>
      <c r="C2922" s="1">
        <v>1.65</v>
      </c>
      <c r="E2922" s="2">
        <v>42836</v>
      </c>
      <c r="F2922" s="1">
        <v>1.3</v>
      </c>
      <c r="H2922" s="2">
        <v>42857</v>
      </c>
      <c r="I2922" s="1">
        <v>1.6850000000000001</v>
      </c>
      <c r="K2922" s="2">
        <v>42852</v>
      </c>
      <c r="L2922" s="1">
        <v>2.1949999999999998</v>
      </c>
      <c r="N2922" s="2">
        <v>42866</v>
      </c>
      <c r="O2922" s="1">
        <v>1.952</v>
      </c>
      <c r="Q2922" s="2">
        <v>42865</v>
      </c>
      <c r="R2922" s="1">
        <v>1.9925000000000002</v>
      </c>
      <c r="T2922" s="2">
        <v>42871</v>
      </c>
      <c r="U2922" s="1">
        <v>1.76</v>
      </c>
      <c r="W2922" s="2">
        <v>42870</v>
      </c>
      <c r="X2922" s="1">
        <v>1.645</v>
      </c>
      <c r="Z2922" s="2">
        <v>42858</v>
      </c>
      <c r="AA2922" s="1">
        <v>1.5674999999999999</v>
      </c>
      <c r="AC2922" s="2">
        <v>42859</v>
      </c>
      <c r="AD2922" s="1">
        <v>1.4724999999999999</v>
      </c>
      <c r="AF2922" s="2">
        <v>43300</v>
      </c>
      <c r="AG2922" s="1">
        <v>2.3470599999999999</v>
      </c>
      <c r="AI2922" s="2">
        <v>42814</v>
      </c>
      <c r="AJ2922" s="1">
        <v>2.6714000000000002</v>
      </c>
      <c r="AL2922" s="2">
        <v>42815</v>
      </c>
      <c r="AM2922" s="1">
        <v>2.36</v>
      </c>
      <c r="AO2922" s="2">
        <v>42811</v>
      </c>
      <c r="AP2922" s="1">
        <v>1.6345000000000001</v>
      </c>
      <c r="AR2922" s="2">
        <v>42804</v>
      </c>
      <c r="AS2922" s="1">
        <v>1.3940000000000001</v>
      </c>
      <c r="AU2922" s="2">
        <v>42815</v>
      </c>
      <c r="AV2922" s="1">
        <v>1.446</v>
      </c>
      <c r="AX2922" s="2">
        <v>42811</v>
      </c>
      <c r="AY2922" s="1">
        <v>1.365</v>
      </c>
      <c r="BA2922" s="116">
        <v>42814</v>
      </c>
      <c r="BB2922" s="1">
        <v>0.85899999999999999</v>
      </c>
      <c r="BD2922" s="2">
        <v>42809</v>
      </c>
      <c r="BE2922" s="1">
        <v>-0.107</v>
      </c>
      <c r="BG2922" s="2">
        <v>42975</v>
      </c>
      <c r="BH2922" s="1">
        <v>2.16</v>
      </c>
      <c r="BJ2922" s="2">
        <v>42975</v>
      </c>
      <c r="BK2922" s="1">
        <v>1.74</v>
      </c>
      <c r="BM2922" s="2">
        <v>42815</v>
      </c>
      <c r="BN2922" s="1">
        <v>0.28699999999999998</v>
      </c>
    </row>
    <row r="2923" spans="2:66">
      <c r="B2923" s="2">
        <v>43378</v>
      </c>
      <c r="C2923" s="1">
        <v>1.65</v>
      </c>
      <c r="E2923" s="2">
        <v>42837</v>
      </c>
      <c r="F2923" s="1">
        <v>1.3</v>
      </c>
      <c r="H2923" s="2">
        <v>42859</v>
      </c>
      <c r="I2923" s="1">
        <v>1.6819999999999999</v>
      </c>
      <c r="K2923" s="2">
        <v>42853</v>
      </c>
      <c r="L2923" s="1">
        <v>2.1920000000000002</v>
      </c>
      <c r="N2923" s="2">
        <v>42867</v>
      </c>
      <c r="O2923" s="1">
        <v>1.9390000000000001</v>
      </c>
      <c r="Q2923" s="2">
        <v>42866</v>
      </c>
      <c r="R2923" s="1">
        <v>1.9849999999999999</v>
      </c>
      <c r="T2923" s="2">
        <v>42872</v>
      </c>
      <c r="U2923" s="1">
        <v>1.7124999999999999</v>
      </c>
      <c r="W2923" s="2">
        <v>42871</v>
      </c>
      <c r="X2923" s="1">
        <v>1.6400000000000001</v>
      </c>
      <c r="Z2923" s="2">
        <v>42859</v>
      </c>
      <c r="AA2923" s="1">
        <v>1.5525</v>
      </c>
      <c r="AC2923" s="2">
        <v>42860</v>
      </c>
      <c r="AD2923" s="1">
        <v>1.4724999999999999</v>
      </c>
      <c r="AF2923" s="2">
        <v>43301</v>
      </c>
      <c r="AG2923" s="1">
        <v>2.3415599999999999</v>
      </c>
      <c r="AI2923" s="2">
        <v>42815</v>
      </c>
      <c r="AJ2923" s="1">
        <v>2.6238000000000001</v>
      </c>
      <c r="AL2923" s="2">
        <v>42816</v>
      </c>
      <c r="AM2923" s="1">
        <v>2.3485</v>
      </c>
      <c r="AO2923" s="2">
        <v>42814</v>
      </c>
      <c r="AP2923" s="1">
        <v>1.6175000000000002</v>
      </c>
      <c r="AR2923" s="2">
        <v>42807</v>
      </c>
      <c r="AS2923" s="1">
        <v>1.4048</v>
      </c>
      <c r="AU2923" s="2">
        <v>42816</v>
      </c>
      <c r="AV2923" s="1">
        <v>1.4085000000000001</v>
      </c>
      <c r="AX2923" s="2">
        <v>42814</v>
      </c>
      <c r="AY2923" s="1">
        <v>1.3719999999999999</v>
      </c>
      <c r="BA2923" s="116">
        <v>42815</v>
      </c>
      <c r="BB2923" s="1">
        <v>0.86399999999999999</v>
      </c>
      <c r="BD2923" s="2">
        <v>42810</v>
      </c>
      <c r="BE2923" s="1">
        <v>-0.105</v>
      </c>
      <c r="BG2923" s="2">
        <v>42976</v>
      </c>
      <c r="BH2923" s="1">
        <v>2.13</v>
      </c>
      <c r="BJ2923" s="2">
        <v>42976</v>
      </c>
      <c r="BK2923" s="1">
        <v>1.7</v>
      </c>
      <c r="BM2923" s="2">
        <v>42816</v>
      </c>
      <c r="BN2923" s="1">
        <v>0.26100000000000001</v>
      </c>
    </row>
    <row r="2924" spans="2:66">
      <c r="B2924" s="2">
        <v>43381</v>
      </c>
      <c r="C2924" s="1">
        <v>1.65</v>
      </c>
      <c r="E2924" s="2">
        <v>42838</v>
      </c>
      <c r="F2924" s="1">
        <v>1.3029999999999999</v>
      </c>
      <c r="H2924" s="2">
        <v>42863</v>
      </c>
      <c r="I2924" s="1">
        <v>1.7</v>
      </c>
      <c r="K2924" s="2">
        <v>42857</v>
      </c>
      <c r="L2924" s="1">
        <v>2.2370000000000001</v>
      </c>
      <c r="N2924" s="2">
        <v>42870</v>
      </c>
      <c r="O2924" s="1">
        <v>1.9419999999999999</v>
      </c>
      <c r="Q2924" s="2">
        <v>42867</v>
      </c>
      <c r="R2924" s="1">
        <v>1.9550000000000001</v>
      </c>
      <c r="T2924" s="2">
        <v>42873</v>
      </c>
      <c r="U2924" s="1">
        <v>1.7175</v>
      </c>
      <c r="W2924" s="2">
        <v>42872</v>
      </c>
      <c r="X2924" s="1">
        <v>1.605</v>
      </c>
      <c r="Z2924" s="2">
        <v>42860</v>
      </c>
      <c r="AA2924" s="1">
        <v>1.5525</v>
      </c>
      <c r="AC2924" s="2">
        <v>42863</v>
      </c>
      <c r="AD2924" s="1">
        <v>1.48</v>
      </c>
      <c r="AF2924" s="2">
        <v>43304</v>
      </c>
      <c r="AG2924" s="1">
        <v>2.3353099999999998</v>
      </c>
      <c r="AI2924" s="2">
        <v>42816</v>
      </c>
      <c r="AJ2924" s="1">
        <v>2.605</v>
      </c>
      <c r="AL2924" s="2">
        <v>42817</v>
      </c>
      <c r="AM2924" s="1">
        <v>2.3784999999999998</v>
      </c>
      <c r="AO2924" s="2">
        <v>42815</v>
      </c>
      <c r="AP2924" s="1">
        <v>1.6005</v>
      </c>
      <c r="AR2924" s="2">
        <v>42808</v>
      </c>
      <c r="AS2924" s="1">
        <v>1.4035</v>
      </c>
      <c r="AU2924" s="2">
        <v>42817</v>
      </c>
      <c r="AV2924" s="1">
        <v>1.427</v>
      </c>
      <c r="AX2924" s="2">
        <v>42815</v>
      </c>
      <c r="AY2924" s="1">
        <v>1.3719999999999999</v>
      </c>
      <c r="BA2924" s="116">
        <v>42816</v>
      </c>
      <c r="BB2924" s="1">
        <v>0.83099999999999996</v>
      </c>
      <c r="BD2924" s="2">
        <v>42811</v>
      </c>
      <c r="BE2924" s="1">
        <v>-9.5799999999999996E-2</v>
      </c>
      <c r="BG2924" s="2">
        <v>42977</v>
      </c>
      <c r="BH2924" s="1">
        <v>2.15</v>
      </c>
      <c r="BJ2924" s="2">
        <v>42977</v>
      </c>
      <c r="BK2924" s="1">
        <v>1.72</v>
      </c>
      <c r="BM2924" s="2">
        <v>42817</v>
      </c>
      <c r="BN2924" s="1">
        <v>0.27200000000000002</v>
      </c>
    </row>
    <row r="2925" spans="2:66">
      <c r="B2925" s="2">
        <v>43383</v>
      </c>
      <c r="C2925" s="1">
        <v>1.65</v>
      </c>
      <c r="E2925" s="2">
        <v>42839</v>
      </c>
      <c r="F2925" s="1">
        <v>1.3029999999999999</v>
      </c>
      <c r="H2925" s="2">
        <v>42865</v>
      </c>
      <c r="I2925" s="1">
        <v>1.732</v>
      </c>
      <c r="K2925" s="2">
        <v>42859</v>
      </c>
      <c r="L2925" s="1">
        <v>2.2120000000000002</v>
      </c>
      <c r="N2925" s="2">
        <v>42871</v>
      </c>
      <c r="O2925" s="1">
        <v>1.9449999999999998</v>
      </c>
      <c r="Q2925" s="2">
        <v>42870</v>
      </c>
      <c r="R2925" s="1">
        <v>1.9525000000000001</v>
      </c>
      <c r="T2925" s="2">
        <v>42874</v>
      </c>
      <c r="U2925" s="1">
        <v>1.6875</v>
      </c>
      <c r="W2925" s="2">
        <v>42873</v>
      </c>
      <c r="X2925" s="1">
        <v>1.605</v>
      </c>
      <c r="Z2925" s="2">
        <v>42863</v>
      </c>
      <c r="AA2925" s="1">
        <v>1.5674999999999999</v>
      </c>
      <c r="AC2925" s="2">
        <v>42864</v>
      </c>
      <c r="AD2925" s="1">
        <v>1.48</v>
      </c>
      <c r="AF2925" s="2">
        <v>43305</v>
      </c>
      <c r="AG2925" s="1">
        <v>2.3348800000000001</v>
      </c>
      <c r="AI2925" s="2">
        <v>42817</v>
      </c>
      <c r="AJ2925" s="1">
        <v>2.6305000000000001</v>
      </c>
      <c r="AL2925" s="2">
        <v>42818</v>
      </c>
      <c r="AM2925" s="1">
        <v>2.3740000000000001</v>
      </c>
      <c r="AO2925" s="2">
        <v>42816</v>
      </c>
      <c r="AP2925" s="1">
        <v>1.5918999999999999</v>
      </c>
      <c r="AR2925" s="2">
        <v>42809</v>
      </c>
      <c r="AS2925" s="1">
        <v>1.3759999999999999</v>
      </c>
      <c r="AU2925" s="2">
        <v>42818</v>
      </c>
      <c r="AV2925" s="1">
        <v>1.419</v>
      </c>
      <c r="AX2925" s="2">
        <v>42816</v>
      </c>
      <c r="AY2925" s="1">
        <v>1.335</v>
      </c>
      <c r="BA2925" s="116">
        <v>42817</v>
      </c>
      <c r="BB2925" s="1">
        <v>0.84199999999999997</v>
      </c>
      <c r="BD2925" s="2">
        <v>42814</v>
      </c>
      <c r="BE2925" s="1">
        <v>-0.09</v>
      </c>
      <c r="BG2925" s="2">
        <v>42978</v>
      </c>
      <c r="BH2925" s="1">
        <v>2.12</v>
      </c>
      <c r="BJ2925" s="2">
        <v>42978</v>
      </c>
      <c r="BK2925" s="1">
        <v>1.7</v>
      </c>
      <c r="BM2925" s="2">
        <v>42818</v>
      </c>
      <c r="BN2925" s="1">
        <v>0.27100000000000002</v>
      </c>
    </row>
    <row r="2926" spans="2:66">
      <c r="B2926" s="2">
        <v>43384</v>
      </c>
      <c r="C2926" s="1">
        <v>1.65</v>
      </c>
      <c r="E2926" s="2">
        <v>42842</v>
      </c>
      <c r="F2926" s="1">
        <v>1.302</v>
      </c>
      <c r="H2926" s="2">
        <v>42866</v>
      </c>
      <c r="I2926" s="1">
        <v>1.7250000000000001</v>
      </c>
      <c r="K2926" s="2">
        <v>42863</v>
      </c>
      <c r="L2926" s="1">
        <v>2.2370000000000001</v>
      </c>
      <c r="N2926" s="2">
        <v>42872</v>
      </c>
      <c r="O2926" s="1">
        <v>1.897</v>
      </c>
      <c r="Q2926" s="2">
        <v>42871</v>
      </c>
      <c r="R2926" s="1">
        <v>1.9475</v>
      </c>
      <c r="T2926" s="2">
        <v>42877</v>
      </c>
      <c r="U2926" s="1">
        <v>1.7050000000000001</v>
      </c>
      <c r="W2926" s="2">
        <v>42874</v>
      </c>
      <c r="X2926" s="1">
        <v>1.585</v>
      </c>
      <c r="Z2926" s="2">
        <v>42864</v>
      </c>
      <c r="AA2926" s="1">
        <v>1.5674999999999999</v>
      </c>
      <c r="AC2926" s="2">
        <v>42865</v>
      </c>
      <c r="AD2926" s="1">
        <v>1.4975000000000001</v>
      </c>
      <c r="AF2926" s="2">
        <v>43306</v>
      </c>
      <c r="AG2926" s="1">
        <v>2.3368799999999998</v>
      </c>
      <c r="AI2926" s="2">
        <v>42818</v>
      </c>
      <c r="AJ2926" s="1">
        <v>2.6165000000000003</v>
      </c>
      <c r="AL2926" s="2">
        <v>42821</v>
      </c>
      <c r="AM2926" s="1">
        <v>2.3265000000000002</v>
      </c>
      <c r="AO2926" s="2">
        <v>42817</v>
      </c>
      <c r="AP2926" s="1">
        <v>1.6071</v>
      </c>
      <c r="AR2926" s="2">
        <v>42810</v>
      </c>
      <c r="AS2926" s="1">
        <v>1.3879999999999999</v>
      </c>
      <c r="AU2926" s="2">
        <v>42821</v>
      </c>
      <c r="AV2926" s="1">
        <v>1.3959999999999999</v>
      </c>
      <c r="AX2926" s="2">
        <v>42817</v>
      </c>
      <c r="AY2926" s="1">
        <v>1.351</v>
      </c>
      <c r="BA2926" s="116">
        <v>42818</v>
      </c>
      <c r="BB2926" s="1">
        <v>0.83299999999999996</v>
      </c>
      <c r="BD2926" s="2">
        <v>42815</v>
      </c>
      <c r="BE2926" s="1">
        <v>-8.2000000000000003E-2</v>
      </c>
      <c r="BG2926" s="2">
        <v>42979</v>
      </c>
      <c r="BH2926" s="1">
        <v>2.16</v>
      </c>
      <c r="BJ2926" s="2">
        <v>42979</v>
      </c>
      <c r="BK2926" s="1">
        <v>1.73</v>
      </c>
      <c r="BM2926" s="2">
        <v>42821</v>
      </c>
      <c r="BN2926" s="1">
        <v>0.251</v>
      </c>
    </row>
    <row r="2927" spans="2:66">
      <c r="B2927" s="2">
        <v>43385</v>
      </c>
      <c r="C2927" s="1">
        <v>1.6600000000000001</v>
      </c>
      <c r="E2927" s="2">
        <v>42843</v>
      </c>
      <c r="F2927" s="1">
        <v>1.3049999999999999</v>
      </c>
      <c r="H2927" s="2">
        <v>42867</v>
      </c>
      <c r="I2927" s="1">
        <v>1.7069999999999999</v>
      </c>
      <c r="K2927" s="2">
        <v>42865</v>
      </c>
      <c r="L2927" s="1">
        <v>2.2999999999999998</v>
      </c>
      <c r="N2927" s="2">
        <v>42873</v>
      </c>
      <c r="O2927" s="1">
        <v>1.8919999999999999</v>
      </c>
      <c r="Q2927" s="2">
        <v>42872</v>
      </c>
      <c r="R2927" s="1">
        <v>1.8925000000000001</v>
      </c>
      <c r="T2927" s="2">
        <v>42878</v>
      </c>
      <c r="U2927" s="1">
        <v>1.6875</v>
      </c>
      <c r="W2927" s="2">
        <v>42877</v>
      </c>
      <c r="X2927" s="1">
        <v>1.6</v>
      </c>
      <c r="Z2927" s="2">
        <v>42865</v>
      </c>
      <c r="AA2927" s="1">
        <v>1.595</v>
      </c>
      <c r="AC2927" s="2">
        <v>42866</v>
      </c>
      <c r="AD2927" s="1">
        <v>1.4875</v>
      </c>
      <c r="AF2927" s="2">
        <v>43307</v>
      </c>
      <c r="AG2927" s="1">
        <v>2.3388800000000001</v>
      </c>
      <c r="AI2927" s="2">
        <v>42821</v>
      </c>
      <c r="AJ2927" s="1">
        <v>2.5739999999999998</v>
      </c>
      <c r="AL2927" s="2">
        <v>42822</v>
      </c>
      <c r="AM2927" s="1">
        <v>2.3731999999999998</v>
      </c>
      <c r="AO2927" s="2">
        <v>42818</v>
      </c>
      <c r="AP2927" s="1">
        <v>1.603</v>
      </c>
      <c r="AR2927" s="2">
        <v>42811</v>
      </c>
      <c r="AS2927" s="1">
        <v>1.385</v>
      </c>
      <c r="AU2927" s="2">
        <v>42822</v>
      </c>
      <c r="AV2927" s="1">
        <v>1.3919999999999999</v>
      </c>
      <c r="AX2927" s="2">
        <v>42818</v>
      </c>
      <c r="AY2927" s="1">
        <v>1.343</v>
      </c>
      <c r="BA2927" s="116">
        <v>42821</v>
      </c>
      <c r="BB2927" s="1">
        <v>0.80700000000000005</v>
      </c>
      <c r="BD2927" s="2">
        <v>42816</v>
      </c>
      <c r="BE2927" s="1">
        <v>-9.4E-2</v>
      </c>
      <c r="BG2927" s="2">
        <v>42983</v>
      </c>
      <c r="BH2927" s="1">
        <v>2.0699999999999998</v>
      </c>
      <c r="BJ2927" s="2">
        <v>42983</v>
      </c>
      <c r="BK2927" s="1">
        <v>1.65</v>
      </c>
      <c r="BM2927" s="2">
        <v>42822</v>
      </c>
      <c r="BN2927" s="1">
        <v>0.24099999999999999</v>
      </c>
    </row>
    <row r="2928" spans="2:66">
      <c r="B2928" s="2">
        <v>43388</v>
      </c>
      <c r="C2928" s="1">
        <v>1.67</v>
      </c>
      <c r="E2928" s="2">
        <v>42844</v>
      </c>
      <c r="F2928" s="1">
        <v>1.3069999999999999</v>
      </c>
      <c r="H2928" s="2">
        <v>42870</v>
      </c>
      <c r="I2928" s="1">
        <v>1.71</v>
      </c>
      <c r="K2928" s="2">
        <v>42866</v>
      </c>
      <c r="L2928" s="1">
        <v>2.3069999999999999</v>
      </c>
      <c r="N2928" s="2">
        <v>42874</v>
      </c>
      <c r="O2928" s="1">
        <v>1.867</v>
      </c>
      <c r="Q2928" s="2">
        <v>42873</v>
      </c>
      <c r="R2928" s="1">
        <v>1.8975</v>
      </c>
      <c r="T2928" s="2">
        <v>42879</v>
      </c>
      <c r="U2928" s="1">
        <v>1.7050000000000001</v>
      </c>
      <c r="W2928" s="2">
        <v>42878</v>
      </c>
      <c r="X2928" s="1">
        <v>1.5874999999999999</v>
      </c>
      <c r="Z2928" s="2">
        <v>42866</v>
      </c>
      <c r="AA2928" s="1">
        <v>1.585</v>
      </c>
      <c r="AC2928" s="2">
        <v>42867</v>
      </c>
      <c r="AD2928" s="1">
        <v>1.4724999999999999</v>
      </c>
      <c r="AF2928" s="2">
        <v>43308</v>
      </c>
      <c r="AG2928" s="1">
        <v>2.3423799999999999</v>
      </c>
      <c r="AI2928" s="2">
        <v>42822</v>
      </c>
      <c r="AJ2928" s="1">
        <v>2.6215999999999999</v>
      </c>
      <c r="AL2928" s="2">
        <v>42823</v>
      </c>
      <c r="AM2928" s="1">
        <v>2.339</v>
      </c>
      <c r="AO2928" s="2">
        <v>42821</v>
      </c>
      <c r="AP2928" s="1">
        <v>1.5834999999999999</v>
      </c>
      <c r="AR2928" s="2">
        <v>42814</v>
      </c>
      <c r="AS2928" s="1">
        <v>1.3763000000000001</v>
      </c>
      <c r="AU2928" s="2">
        <v>42823</v>
      </c>
      <c r="AV2928" s="1">
        <v>1.3839999999999999</v>
      </c>
      <c r="AX2928" s="2">
        <v>42821</v>
      </c>
      <c r="AY2928" s="1">
        <v>1.319</v>
      </c>
      <c r="BA2928" s="116">
        <v>42822</v>
      </c>
      <c r="BB2928" s="1">
        <v>0.80400000000000005</v>
      </c>
      <c r="BD2928" s="2">
        <v>42817</v>
      </c>
      <c r="BE2928" s="1">
        <v>-8.7999999999999995E-2</v>
      </c>
      <c r="BG2928" s="2">
        <v>42984</v>
      </c>
      <c r="BH2928" s="1">
        <v>2.1</v>
      </c>
      <c r="BJ2928" s="2">
        <v>42984</v>
      </c>
      <c r="BK2928" s="1">
        <v>1.69</v>
      </c>
      <c r="BM2928" s="2">
        <v>42823</v>
      </c>
      <c r="BN2928" s="1">
        <v>0.1996</v>
      </c>
    </row>
    <row r="2929" spans="2:66">
      <c r="B2929" s="2">
        <v>43389</v>
      </c>
      <c r="C2929" s="1">
        <v>1.6800000000000002</v>
      </c>
      <c r="E2929" s="2">
        <v>42845</v>
      </c>
      <c r="F2929" s="1">
        <v>1.3080000000000001</v>
      </c>
      <c r="H2929" s="2">
        <v>42871</v>
      </c>
      <c r="I2929" s="1">
        <v>1.7170000000000001</v>
      </c>
      <c r="K2929" s="2">
        <v>42867</v>
      </c>
      <c r="L2929" s="1">
        <v>2.2919999999999998</v>
      </c>
      <c r="N2929" s="2">
        <v>42877</v>
      </c>
      <c r="O2929" s="1">
        <v>1.905</v>
      </c>
      <c r="Q2929" s="2">
        <v>42874</v>
      </c>
      <c r="R2929" s="1">
        <v>1.8574999999999999</v>
      </c>
      <c r="T2929" s="2">
        <v>42880</v>
      </c>
      <c r="U2929" s="1">
        <v>1.6949999999999998</v>
      </c>
      <c r="W2929" s="2">
        <v>42879</v>
      </c>
      <c r="X2929" s="1">
        <v>1.6025</v>
      </c>
      <c r="Z2929" s="2">
        <v>42867</v>
      </c>
      <c r="AA2929" s="1">
        <v>1.5649999999999999</v>
      </c>
      <c r="AC2929" s="2">
        <v>42870</v>
      </c>
      <c r="AD2929" s="1">
        <v>1.4675</v>
      </c>
      <c r="AF2929" s="2">
        <v>43311</v>
      </c>
      <c r="AG2929" s="1">
        <v>2.3431299999999999</v>
      </c>
      <c r="AI2929" s="2">
        <v>42823</v>
      </c>
      <c r="AJ2929" s="1">
        <v>2.5872999999999999</v>
      </c>
      <c r="AL2929" s="2">
        <v>42824</v>
      </c>
      <c r="AM2929" s="1">
        <v>2.3902000000000001</v>
      </c>
      <c r="AO2929" s="2">
        <v>42822</v>
      </c>
      <c r="AP2929" s="1">
        <v>1.6179999999999999</v>
      </c>
      <c r="AR2929" s="2">
        <v>42815</v>
      </c>
      <c r="AS2929" s="1">
        <v>1.37</v>
      </c>
      <c r="AU2929" s="2">
        <v>42824</v>
      </c>
      <c r="AV2929" s="1">
        <v>1.381</v>
      </c>
      <c r="AX2929" s="2">
        <v>42822</v>
      </c>
      <c r="AY2929" s="1">
        <v>1.3169999999999999</v>
      </c>
      <c r="BA2929" s="116">
        <v>42823</v>
      </c>
      <c r="BB2929" s="1">
        <v>0.77600000000000002</v>
      </c>
      <c r="BD2929" s="2">
        <v>42818</v>
      </c>
      <c r="BE2929" s="1">
        <v>-9.2999999999999999E-2</v>
      </c>
      <c r="BG2929" s="2">
        <v>42985</v>
      </c>
      <c r="BH2929" s="1">
        <v>2.0499999999999998</v>
      </c>
      <c r="BJ2929" s="2">
        <v>42985</v>
      </c>
      <c r="BK2929" s="1">
        <v>1.63</v>
      </c>
      <c r="BM2929" s="2">
        <v>42824</v>
      </c>
      <c r="BN2929" s="1">
        <v>0.185</v>
      </c>
    </row>
    <row r="2930" spans="2:66">
      <c r="B2930" s="2">
        <v>43390</v>
      </c>
      <c r="C2930" s="1">
        <v>1.6800000000000002</v>
      </c>
      <c r="E2930" s="2">
        <v>42846</v>
      </c>
      <c r="F2930" s="1">
        <v>1.3089999999999999</v>
      </c>
      <c r="H2930" s="2">
        <v>42872</v>
      </c>
      <c r="I2930" s="1">
        <v>1.6819999999999999</v>
      </c>
      <c r="K2930" s="2">
        <v>42870</v>
      </c>
      <c r="L2930" s="1">
        <v>2.302</v>
      </c>
      <c r="N2930" s="2">
        <v>42878</v>
      </c>
      <c r="O2930" s="1">
        <v>1.8900000000000001</v>
      </c>
      <c r="Q2930" s="2">
        <v>42877</v>
      </c>
      <c r="R2930" s="1">
        <v>1.885</v>
      </c>
      <c r="T2930" s="2">
        <v>42881</v>
      </c>
      <c r="U2930" s="1">
        <v>1.6975</v>
      </c>
      <c r="W2930" s="2">
        <v>42880</v>
      </c>
      <c r="X2930" s="1">
        <v>1.593</v>
      </c>
      <c r="Z2930" s="2">
        <v>42870</v>
      </c>
      <c r="AA2930" s="1">
        <v>1.5625</v>
      </c>
      <c r="AC2930" s="2">
        <v>42871</v>
      </c>
      <c r="AD2930" s="1">
        <v>1.4650000000000001</v>
      </c>
      <c r="AF2930" s="2">
        <v>43312</v>
      </c>
      <c r="AG2930" s="1">
        <v>2.34856</v>
      </c>
      <c r="AI2930" s="2">
        <v>42824</v>
      </c>
      <c r="AJ2930" s="1">
        <v>2.6440000000000001</v>
      </c>
      <c r="AL2930" s="2">
        <v>42825</v>
      </c>
      <c r="AM2930" s="1">
        <v>2.3614999999999999</v>
      </c>
      <c r="AO2930" s="2">
        <v>42823</v>
      </c>
      <c r="AP2930" s="1">
        <v>1.5931</v>
      </c>
      <c r="AR2930" s="2">
        <v>42816</v>
      </c>
      <c r="AS2930" s="1">
        <v>1.3634999999999999</v>
      </c>
      <c r="AU2930" s="2">
        <v>42825</v>
      </c>
      <c r="AV2930" s="1">
        <v>1.3895</v>
      </c>
      <c r="AX2930" s="2">
        <v>42823</v>
      </c>
      <c r="AY2930" s="1">
        <v>1.302</v>
      </c>
      <c r="BA2930" s="116">
        <v>42824</v>
      </c>
      <c r="BB2930" s="1">
        <v>0.76300000000000001</v>
      </c>
      <c r="BD2930" s="2">
        <v>42821</v>
      </c>
      <c r="BE2930" s="1">
        <v>-0.1</v>
      </c>
      <c r="BG2930" s="2">
        <v>42986</v>
      </c>
      <c r="BH2930" s="1">
        <v>2.06</v>
      </c>
      <c r="BJ2930" s="2">
        <v>42986</v>
      </c>
      <c r="BK2930" s="1">
        <v>1.6400000000000001</v>
      </c>
      <c r="BM2930" s="2">
        <v>42825</v>
      </c>
      <c r="BN2930" s="1">
        <v>0.1835</v>
      </c>
    </row>
    <row r="2931" spans="2:66">
      <c r="B2931" s="2">
        <v>43391</v>
      </c>
      <c r="C2931" s="1">
        <v>1.69</v>
      </c>
      <c r="E2931" s="2">
        <v>42849</v>
      </c>
      <c r="F2931" s="1">
        <v>1.3129999999999999</v>
      </c>
      <c r="H2931" s="2">
        <v>42873</v>
      </c>
      <c r="I2931" s="1">
        <v>1.6800000000000002</v>
      </c>
      <c r="K2931" s="2">
        <v>42871</v>
      </c>
      <c r="L2931" s="1">
        <v>2.3050000000000002</v>
      </c>
      <c r="N2931" s="2">
        <v>42879</v>
      </c>
      <c r="O2931" s="1">
        <v>1.9119999999999999</v>
      </c>
      <c r="Q2931" s="2">
        <v>42878</v>
      </c>
      <c r="R2931" s="1">
        <v>1.8625</v>
      </c>
      <c r="T2931" s="2">
        <v>42884</v>
      </c>
      <c r="U2931" s="1">
        <v>1.7175</v>
      </c>
      <c r="W2931" s="2">
        <v>42881</v>
      </c>
      <c r="X2931" s="1">
        <v>1.595</v>
      </c>
      <c r="Z2931" s="2">
        <v>42871</v>
      </c>
      <c r="AA2931" s="1">
        <v>1.5550000000000002</v>
      </c>
      <c r="AC2931" s="2">
        <v>42872</v>
      </c>
      <c r="AD2931" s="1">
        <v>1.4525000000000001</v>
      </c>
      <c r="AF2931" s="2">
        <v>43313</v>
      </c>
      <c r="AG2931" s="1">
        <v>2.3482500000000002</v>
      </c>
      <c r="AI2931" s="2">
        <v>42825</v>
      </c>
      <c r="AJ2931" s="1">
        <v>2.6215000000000002</v>
      </c>
      <c r="AL2931" s="2">
        <v>42828</v>
      </c>
      <c r="AM2931" s="1">
        <v>2.2854999999999999</v>
      </c>
      <c r="AO2931" s="2">
        <v>42824</v>
      </c>
      <c r="AP2931" s="1">
        <v>1.6225000000000001</v>
      </c>
      <c r="AR2931" s="2">
        <v>42817</v>
      </c>
      <c r="AS2931" s="1">
        <v>1.3679999999999999</v>
      </c>
      <c r="AU2931" s="2">
        <v>42828</v>
      </c>
      <c r="AV2931" s="1">
        <v>1.3639999999999999</v>
      </c>
      <c r="AX2931" s="2">
        <v>42824</v>
      </c>
      <c r="AY2931" s="1">
        <v>1.2969999999999999</v>
      </c>
      <c r="BA2931" s="116">
        <v>42825</v>
      </c>
      <c r="BB2931" s="1">
        <v>0.76600000000000001</v>
      </c>
      <c r="BD2931" s="2">
        <v>42822</v>
      </c>
      <c r="BE2931" s="1">
        <v>-0.11</v>
      </c>
      <c r="BG2931" s="2">
        <v>42989</v>
      </c>
      <c r="BH2931" s="1">
        <v>2.14</v>
      </c>
      <c r="BJ2931" s="2">
        <v>42989</v>
      </c>
      <c r="BK2931" s="1">
        <v>1.71</v>
      </c>
      <c r="BM2931" s="2">
        <v>42828</v>
      </c>
      <c r="BN2931" s="1">
        <v>0.159</v>
      </c>
    </row>
    <row r="2932" spans="2:66">
      <c r="B2932" s="2">
        <v>43392</v>
      </c>
      <c r="C2932" s="1">
        <v>1.7</v>
      </c>
      <c r="E2932" s="2">
        <v>42850</v>
      </c>
      <c r="F2932" s="1">
        <v>1.3120000000000001</v>
      </c>
      <c r="H2932" s="2">
        <v>42874</v>
      </c>
      <c r="I2932" s="1">
        <v>1.665</v>
      </c>
      <c r="K2932" s="2">
        <v>42872</v>
      </c>
      <c r="L2932" s="1">
        <v>2.2469999999999999</v>
      </c>
      <c r="N2932" s="2">
        <v>42880</v>
      </c>
      <c r="O2932" s="1">
        <v>1.897</v>
      </c>
      <c r="Q2932" s="2">
        <v>42879</v>
      </c>
      <c r="R2932" s="1">
        <v>1.8824999999999998</v>
      </c>
      <c r="T2932" s="2">
        <v>42885</v>
      </c>
      <c r="U2932" s="1">
        <v>1.7050000000000001</v>
      </c>
      <c r="W2932" s="2">
        <v>42884</v>
      </c>
      <c r="X2932" s="1">
        <v>1.6074999999999999</v>
      </c>
      <c r="Z2932" s="2">
        <v>42872</v>
      </c>
      <c r="AA2932" s="1">
        <v>1.5274999999999999</v>
      </c>
      <c r="AC2932" s="2">
        <v>42873</v>
      </c>
      <c r="AD2932" s="1">
        <v>1.4550000000000001</v>
      </c>
      <c r="AF2932" s="2">
        <v>43314</v>
      </c>
      <c r="AG2932" s="1">
        <v>2.3405</v>
      </c>
      <c r="AI2932" s="2">
        <v>42828</v>
      </c>
      <c r="AJ2932" s="1">
        <v>2.5514999999999999</v>
      </c>
      <c r="AL2932" s="2">
        <v>42829</v>
      </c>
      <c r="AM2932" s="1">
        <v>2.3239999999999998</v>
      </c>
      <c r="AO2932" s="2">
        <v>42825</v>
      </c>
      <c r="AP2932" s="1">
        <v>1.601</v>
      </c>
      <c r="AR2932" s="2">
        <v>42818</v>
      </c>
      <c r="AS2932" s="1">
        <v>1.3639999999999999</v>
      </c>
      <c r="AU2932" s="2">
        <v>42829</v>
      </c>
      <c r="AV2932" s="1">
        <v>1.3580000000000001</v>
      </c>
      <c r="AX2932" s="2">
        <v>42825</v>
      </c>
      <c r="AY2932" s="1">
        <v>1.3029999999999999</v>
      </c>
      <c r="BA2932" s="116">
        <v>42828</v>
      </c>
      <c r="BB2932" s="1">
        <v>0.74099999999999999</v>
      </c>
      <c r="BD2932" s="2">
        <v>42823</v>
      </c>
      <c r="BE2932" s="1">
        <v>-0.125</v>
      </c>
      <c r="BG2932" s="2">
        <v>42990</v>
      </c>
      <c r="BH2932" s="1">
        <v>2.17</v>
      </c>
      <c r="BJ2932" s="2">
        <v>42990</v>
      </c>
      <c r="BK2932" s="1">
        <v>1.75</v>
      </c>
      <c r="BM2932" s="2">
        <v>42829</v>
      </c>
      <c r="BN2932" s="1">
        <v>0.155</v>
      </c>
    </row>
    <row r="2933" spans="2:66">
      <c r="B2933" s="2">
        <v>43395</v>
      </c>
      <c r="C2933" s="1">
        <v>1.7</v>
      </c>
      <c r="E2933" s="2">
        <v>42851</v>
      </c>
      <c r="F2933" s="1">
        <v>1.31</v>
      </c>
      <c r="H2933" s="2">
        <v>42877</v>
      </c>
      <c r="I2933" s="1">
        <v>1.6850000000000001</v>
      </c>
      <c r="K2933" s="2">
        <v>42873</v>
      </c>
      <c r="L2933" s="1">
        <v>2.2450000000000001</v>
      </c>
      <c r="N2933" s="2">
        <v>42881</v>
      </c>
      <c r="O2933" s="1">
        <v>1.8900000000000001</v>
      </c>
      <c r="Q2933" s="2">
        <v>42880</v>
      </c>
      <c r="R2933" s="1">
        <v>1.8625</v>
      </c>
      <c r="T2933" s="2">
        <v>42886</v>
      </c>
      <c r="U2933" s="1">
        <v>1.71</v>
      </c>
      <c r="W2933" s="2">
        <v>42885</v>
      </c>
      <c r="X2933" s="1">
        <v>1.6025</v>
      </c>
      <c r="Z2933" s="2">
        <v>42873</v>
      </c>
      <c r="AA2933" s="1">
        <v>1.53</v>
      </c>
      <c r="AC2933" s="2">
        <v>42874</v>
      </c>
      <c r="AD2933" s="1">
        <v>1.4450000000000001</v>
      </c>
      <c r="AF2933" s="2">
        <v>43315</v>
      </c>
      <c r="AG2933" s="1">
        <v>2.343</v>
      </c>
      <c r="AI2933" s="2">
        <v>42829</v>
      </c>
      <c r="AJ2933" s="1">
        <v>2.5910000000000002</v>
      </c>
      <c r="AL2933" s="2">
        <v>42830</v>
      </c>
      <c r="AM2933" s="1">
        <v>2.2944</v>
      </c>
      <c r="AO2933" s="2">
        <v>42828</v>
      </c>
      <c r="AP2933" s="1">
        <v>1.5621</v>
      </c>
      <c r="AR2933" s="2">
        <v>42821</v>
      </c>
      <c r="AS2933" s="1">
        <v>1.3540000000000001</v>
      </c>
      <c r="AU2933" s="2">
        <v>42830</v>
      </c>
      <c r="AV2933" s="1">
        <v>1.359</v>
      </c>
      <c r="AX2933" s="2">
        <v>42828</v>
      </c>
      <c r="AY2933" s="1">
        <v>1.2770000000000001</v>
      </c>
      <c r="BA2933" s="116">
        <v>42829</v>
      </c>
      <c r="BB2933" s="1">
        <v>0.73499999999999999</v>
      </c>
      <c r="BD2933" s="2">
        <v>42824</v>
      </c>
      <c r="BE2933" s="1">
        <v>-0.13400000000000001</v>
      </c>
      <c r="BG2933" s="2">
        <v>42991</v>
      </c>
      <c r="BH2933" s="1">
        <v>2.2000000000000002</v>
      </c>
      <c r="BJ2933" s="2">
        <v>42991</v>
      </c>
      <c r="BK2933" s="1">
        <v>1.78</v>
      </c>
      <c r="BM2933" s="2">
        <v>42830</v>
      </c>
      <c r="BN2933" s="1">
        <v>0.151</v>
      </c>
    </row>
    <row r="2934" spans="2:66">
      <c r="B2934" s="2">
        <v>43396</v>
      </c>
      <c r="C2934" s="1">
        <v>1.7</v>
      </c>
      <c r="E2934" s="2">
        <v>42852</v>
      </c>
      <c r="F2934" s="1">
        <v>1.3080000000000001</v>
      </c>
      <c r="H2934" s="2">
        <v>42878</v>
      </c>
      <c r="I2934" s="1">
        <v>1.675</v>
      </c>
      <c r="K2934" s="2">
        <v>42874</v>
      </c>
      <c r="L2934" s="1">
        <v>2.2320000000000002</v>
      </c>
      <c r="N2934" s="2">
        <v>42884</v>
      </c>
      <c r="O2934" s="1">
        <v>1.887</v>
      </c>
      <c r="Q2934" s="2">
        <v>42881</v>
      </c>
      <c r="R2934" s="1">
        <v>1.8675000000000002</v>
      </c>
      <c r="T2934" s="2">
        <v>42887</v>
      </c>
      <c r="U2934" s="1">
        <v>1.6875</v>
      </c>
      <c r="W2934" s="2">
        <v>42886</v>
      </c>
      <c r="X2934" s="1">
        <v>1.6074999999999999</v>
      </c>
      <c r="Z2934" s="2">
        <v>42874</v>
      </c>
      <c r="AA2934" s="1">
        <v>1.5150000000000001</v>
      </c>
      <c r="AC2934" s="2">
        <v>42877</v>
      </c>
      <c r="AD2934" s="1">
        <v>1.45</v>
      </c>
      <c r="AF2934" s="2">
        <v>43318</v>
      </c>
      <c r="AG2934" s="1">
        <v>2.3432499999999998</v>
      </c>
      <c r="AI2934" s="2">
        <v>42830</v>
      </c>
      <c r="AJ2934" s="1">
        <v>2.573</v>
      </c>
      <c r="AL2934" s="2">
        <v>42831</v>
      </c>
      <c r="AM2934" s="1">
        <v>2.2974999999999999</v>
      </c>
      <c r="AO2934" s="2">
        <v>42829</v>
      </c>
      <c r="AP2934" s="1">
        <v>1.5765</v>
      </c>
      <c r="AR2934" s="2">
        <v>42822</v>
      </c>
      <c r="AS2934" s="1">
        <v>1.3725000000000001</v>
      </c>
      <c r="AU2934" s="2">
        <v>42831</v>
      </c>
      <c r="AV2934" s="1">
        <v>1.347</v>
      </c>
      <c r="AX2934" s="2">
        <v>42829</v>
      </c>
      <c r="AY2934" s="1">
        <v>1.2749999999999999</v>
      </c>
      <c r="BA2934" s="116">
        <v>42830</v>
      </c>
      <c r="BB2934" s="1">
        <v>0.74</v>
      </c>
      <c r="BD2934" s="2">
        <v>42825</v>
      </c>
      <c r="BE2934" s="1">
        <v>-0.13500000000000001</v>
      </c>
      <c r="BG2934" s="2">
        <v>42992</v>
      </c>
      <c r="BH2934" s="1">
        <v>2.2000000000000002</v>
      </c>
      <c r="BJ2934" s="2">
        <v>42992</v>
      </c>
      <c r="BK2934" s="1">
        <v>1.79</v>
      </c>
      <c r="BM2934" s="2">
        <v>42831</v>
      </c>
      <c r="BN2934" s="1">
        <v>0.156</v>
      </c>
    </row>
    <row r="2935" spans="2:66">
      <c r="B2935" s="2">
        <v>43397</v>
      </c>
      <c r="C2935" s="1">
        <v>1.7</v>
      </c>
      <c r="E2935" s="2">
        <v>42853</v>
      </c>
      <c r="F2935" s="1">
        <v>1.306</v>
      </c>
      <c r="H2935" s="2">
        <v>42879</v>
      </c>
      <c r="I2935" s="1">
        <v>1.69</v>
      </c>
      <c r="K2935" s="2">
        <v>42877</v>
      </c>
      <c r="L2935" s="1">
        <v>2.2720000000000002</v>
      </c>
      <c r="N2935" s="2">
        <v>42885</v>
      </c>
      <c r="O2935" s="1">
        <v>1.87</v>
      </c>
      <c r="Q2935" s="2">
        <v>42884</v>
      </c>
      <c r="R2935" s="1">
        <v>1.895</v>
      </c>
      <c r="T2935" s="2">
        <v>42888</v>
      </c>
      <c r="U2935" s="1">
        <v>1.6825000000000001</v>
      </c>
      <c r="W2935" s="2">
        <v>42887</v>
      </c>
      <c r="X2935" s="1">
        <v>1.585</v>
      </c>
      <c r="Z2935" s="2">
        <v>42877</v>
      </c>
      <c r="AA2935" s="1">
        <v>1.53</v>
      </c>
      <c r="AC2935" s="2">
        <v>42878</v>
      </c>
      <c r="AD2935" s="1">
        <v>1.4450000000000001</v>
      </c>
      <c r="AF2935" s="2">
        <v>43319</v>
      </c>
      <c r="AG2935" s="1">
        <v>2.34144</v>
      </c>
      <c r="AI2935" s="2">
        <v>42831</v>
      </c>
      <c r="AJ2935" s="1">
        <v>2.5709999999999997</v>
      </c>
      <c r="AL2935" s="2">
        <v>42832</v>
      </c>
      <c r="AM2935" s="1">
        <v>2.3348</v>
      </c>
      <c r="AO2935" s="2">
        <v>42830</v>
      </c>
      <c r="AP2935" s="1">
        <v>1.5537000000000001</v>
      </c>
      <c r="AR2935" s="2">
        <v>42823</v>
      </c>
      <c r="AS2935" s="1">
        <v>1.3574999999999999</v>
      </c>
      <c r="AU2935" s="2">
        <v>42832</v>
      </c>
      <c r="AV2935" s="1">
        <v>1.3380000000000001</v>
      </c>
      <c r="AX2935" s="2">
        <v>42830</v>
      </c>
      <c r="AY2935" s="1">
        <v>1.2770000000000001</v>
      </c>
      <c r="BA2935" s="116">
        <v>42831</v>
      </c>
      <c r="BB2935" s="1">
        <v>0.74</v>
      </c>
      <c r="BD2935" s="2">
        <v>42828</v>
      </c>
      <c r="BE2935" s="1">
        <v>-0.15</v>
      </c>
      <c r="BG2935" s="2">
        <v>42993</v>
      </c>
      <c r="BH2935" s="1">
        <v>2.2000000000000002</v>
      </c>
      <c r="BJ2935" s="2">
        <v>42993</v>
      </c>
      <c r="BK2935" s="1">
        <v>1.81</v>
      </c>
      <c r="BM2935" s="2">
        <v>42832</v>
      </c>
      <c r="BN2935" s="1">
        <v>0.14899999999999999</v>
      </c>
    </row>
    <row r="2936" spans="2:66">
      <c r="B2936" s="2">
        <v>43398</v>
      </c>
      <c r="C2936" s="1">
        <v>1.7</v>
      </c>
      <c r="E2936" s="2">
        <v>42857</v>
      </c>
      <c r="F2936" s="1">
        <v>1.298</v>
      </c>
      <c r="H2936" s="2">
        <v>42880</v>
      </c>
      <c r="I2936" s="1">
        <v>1.677</v>
      </c>
      <c r="K2936" s="2">
        <v>42878</v>
      </c>
      <c r="L2936" s="1">
        <v>2.2469999999999999</v>
      </c>
      <c r="N2936" s="2">
        <v>42886</v>
      </c>
      <c r="O2936" s="1">
        <v>1.8900000000000001</v>
      </c>
      <c r="Q2936" s="2">
        <v>42885</v>
      </c>
      <c r="R2936" s="1">
        <v>1.8803000000000001</v>
      </c>
      <c r="T2936" s="2">
        <v>42891</v>
      </c>
      <c r="U2936" s="1">
        <v>1.6600000000000001</v>
      </c>
      <c r="W2936" s="2">
        <v>42888</v>
      </c>
      <c r="X2936" s="1">
        <v>1.5775000000000001</v>
      </c>
      <c r="Z2936" s="2">
        <v>42878</v>
      </c>
      <c r="AA2936" s="1">
        <v>1.52</v>
      </c>
      <c r="AC2936" s="2">
        <v>42879</v>
      </c>
      <c r="AD2936" s="1">
        <v>1.4525000000000001</v>
      </c>
      <c r="AF2936" s="2">
        <v>43320</v>
      </c>
      <c r="AG2936" s="1">
        <v>2.3405</v>
      </c>
      <c r="AI2936" s="2">
        <v>42832</v>
      </c>
      <c r="AJ2936" s="1">
        <v>2.5895000000000001</v>
      </c>
      <c r="AL2936" s="2">
        <v>42835</v>
      </c>
      <c r="AM2936" s="1">
        <v>2.3098000000000001</v>
      </c>
      <c r="AO2936" s="2">
        <v>42831</v>
      </c>
      <c r="AP2936" s="1">
        <v>1.5628</v>
      </c>
      <c r="AR2936" s="2">
        <v>42824</v>
      </c>
      <c r="AS2936" s="1">
        <v>1.375</v>
      </c>
      <c r="AU2936" s="2">
        <v>42835</v>
      </c>
      <c r="AV2936" s="1">
        <v>1.3089999999999999</v>
      </c>
      <c r="AX2936" s="2">
        <v>42831</v>
      </c>
      <c r="AY2936" s="1">
        <v>1.2669999999999999</v>
      </c>
      <c r="BA2936" s="116">
        <v>42832</v>
      </c>
      <c r="BB2936" s="1">
        <v>0.73299999999999998</v>
      </c>
      <c r="BD2936" s="2">
        <v>42829</v>
      </c>
      <c r="BE2936" s="1">
        <v>-0.151</v>
      </c>
      <c r="BG2936" s="2">
        <v>42996</v>
      </c>
      <c r="BH2936" s="1">
        <v>2.23</v>
      </c>
      <c r="BJ2936" s="2">
        <v>42996</v>
      </c>
      <c r="BK2936" s="1">
        <v>1.83</v>
      </c>
      <c r="BM2936" s="2">
        <v>42835</v>
      </c>
      <c r="BN2936" s="1">
        <v>0.13</v>
      </c>
    </row>
    <row r="2937" spans="2:66">
      <c r="B2937" s="2">
        <v>43399</v>
      </c>
      <c r="C2937" s="1">
        <v>1.7</v>
      </c>
      <c r="E2937" s="2">
        <v>42859</v>
      </c>
      <c r="F2937" s="1">
        <v>1.2969999999999999</v>
      </c>
      <c r="H2937" s="2">
        <v>42881</v>
      </c>
      <c r="I2937" s="1">
        <v>1.6739999999999999</v>
      </c>
      <c r="K2937" s="2">
        <v>42879</v>
      </c>
      <c r="L2937" s="1">
        <v>2.2650000000000001</v>
      </c>
      <c r="N2937" s="2">
        <v>42887</v>
      </c>
      <c r="O2937" s="1">
        <v>1.857</v>
      </c>
      <c r="Q2937" s="2">
        <v>42886</v>
      </c>
      <c r="R2937" s="1">
        <v>1.8875</v>
      </c>
      <c r="T2937" s="2">
        <v>42892</v>
      </c>
      <c r="U2937" s="1">
        <v>1.6600000000000001</v>
      </c>
      <c r="W2937" s="2">
        <v>42891</v>
      </c>
      <c r="X2937" s="1">
        <v>1.56</v>
      </c>
      <c r="Z2937" s="2">
        <v>42879</v>
      </c>
      <c r="AA2937" s="1">
        <v>1.5325</v>
      </c>
      <c r="AC2937" s="2">
        <v>42880</v>
      </c>
      <c r="AD2937" s="1">
        <v>1.45</v>
      </c>
      <c r="AF2937" s="2">
        <v>43321</v>
      </c>
      <c r="AG2937" s="1">
        <v>2.3380000000000001</v>
      </c>
      <c r="AI2937" s="2">
        <v>42835</v>
      </c>
      <c r="AJ2937" s="1">
        <v>2.5699000000000001</v>
      </c>
      <c r="AL2937" s="2">
        <v>42836</v>
      </c>
      <c r="AM2937" s="1">
        <v>2.2370000000000001</v>
      </c>
      <c r="AO2937" s="2">
        <v>42832</v>
      </c>
      <c r="AP2937" s="1">
        <v>1.5994999999999999</v>
      </c>
      <c r="AR2937" s="2">
        <v>42825</v>
      </c>
      <c r="AS2937" s="1">
        <v>1.3694999999999999</v>
      </c>
      <c r="AU2937" s="2">
        <v>42836</v>
      </c>
      <c r="AV2937" s="1">
        <v>1.3069999999999999</v>
      </c>
      <c r="AX2937" s="2">
        <v>42832</v>
      </c>
      <c r="AY2937" s="1">
        <v>1.2530000000000001</v>
      </c>
      <c r="BA2937" s="116">
        <v>42835</v>
      </c>
      <c r="BB2937" s="1">
        <v>0.71</v>
      </c>
      <c r="BD2937" s="2">
        <v>42830</v>
      </c>
      <c r="BE2937" s="1">
        <v>-0.155</v>
      </c>
      <c r="BG2937" s="2">
        <v>42997</v>
      </c>
      <c r="BH2937" s="1">
        <v>2.2400000000000002</v>
      </c>
      <c r="BJ2937" s="2">
        <v>42997</v>
      </c>
      <c r="BK2937" s="1">
        <v>1.8399999999999999</v>
      </c>
      <c r="BM2937" s="2">
        <v>42836</v>
      </c>
      <c r="BN2937" s="1">
        <v>0.13500000000000001</v>
      </c>
    </row>
    <row r="2938" spans="2:66">
      <c r="B2938" s="2">
        <v>43402</v>
      </c>
      <c r="C2938" s="1">
        <v>1.7</v>
      </c>
      <c r="E2938" s="2">
        <v>42863</v>
      </c>
      <c r="F2938" s="1">
        <v>1.2929999999999999</v>
      </c>
      <c r="H2938" s="2">
        <v>42884</v>
      </c>
      <c r="I2938" s="1">
        <v>1.67</v>
      </c>
      <c r="K2938" s="2">
        <v>42880</v>
      </c>
      <c r="L2938" s="1">
        <v>2.2450000000000001</v>
      </c>
      <c r="N2938" s="2">
        <v>42888</v>
      </c>
      <c r="O2938" s="1">
        <v>1.8420000000000001</v>
      </c>
      <c r="Q2938" s="2">
        <v>42887</v>
      </c>
      <c r="R2938" s="1">
        <v>1.8625</v>
      </c>
      <c r="T2938" s="2">
        <v>42893</v>
      </c>
      <c r="U2938" s="1">
        <v>1.6475</v>
      </c>
      <c r="W2938" s="2">
        <v>42892</v>
      </c>
      <c r="X2938" s="1">
        <v>1.56</v>
      </c>
      <c r="Z2938" s="2">
        <v>42880</v>
      </c>
      <c r="AA2938" s="1">
        <v>1.5274999999999999</v>
      </c>
      <c r="AC2938" s="2">
        <v>42881</v>
      </c>
      <c r="AD2938" s="1">
        <v>1.4475</v>
      </c>
      <c r="AF2938" s="2">
        <v>43322</v>
      </c>
      <c r="AG2938" s="1">
        <v>2.3192499999999998</v>
      </c>
      <c r="AI2938" s="2">
        <v>42836</v>
      </c>
      <c r="AJ2938" s="1">
        <v>2.5045000000000002</v>
      </c>
      <c r="AL2938" s="2">
        <v>42837</v>
      </c>
      <c r="AM2938" s="1">
        <v>2.1825000000000001</v>
      </c>
      <c r="AO2938" s="2">
        <v>42835</v>
      </c>
      <c r="AP2938" s="1">
        <v>1.5808</v>
      </c>
      <c r="AR2938" s="2">
        <v>42828</v>
      </c>
      <c r="AS2938" s="1">
        <v>1.3580000000000001</v>
      </c>
      <c r="AU2938" s="2">
        <v>42837</v>
      </c>
      <c r="AV2938" s="1">
        <v>1.29</v>
      </c>
      <c r="AX2938" s="2">
        <v>42835</v>
      </c>
      <c r="AY2938" s="1">
        <v>1.232</v>
      </c>
      <c r="BA2938" s="116">
        <v>42836</v>
      </c>
      <c r="BB2938" s="1">
        <v>0.71399999999999997</v>
      </c>
      <c r="BD2938" s="2">
        <v>42831</v>
      </c>
      <c r="BE2938" s="1">
        <v>-0.14899999999999999</v>
      </c>
      <c r="BG2938" s="2">
        <v>42998</v>
      </c>
      <c r="BH2938" s="1">
        <v>2.2800000000000002</v>
      </c>
      <c r="BJ2938" s="2">
        <v>42998</v>
      </c>
      <c r="BK2938" s="1">
        <v>1.8900000000000001</v>
      </c>
      <c r="BM2938" s="2">
        <v>42837</v>
      </c>
      <c r="BN2938" s="1">
        <v>0.13400000000000001</v>
      </c>
    </row>
    <row r="2939" spans="2:66">
      <c r="B2939" s="2">
        <v>43403</v>
      </c>
      <c r="C2939" s="1">
        <v>1.7</v>
      </c>
      <c r="E2939" s="2">
        <v>42865</v>
      </c>
      <c r="F2939" s="1">
        <v>1.2889999999999999</v>
      </c>
      <c r="H2939" s="2">
        <v>42885</v>
      </c>
      <c r="I2939" s="1">
        <v>1.657</v>
      </c>
      <c r="K2939" s="2">
        <v>42881</v>
      </c>
      <c r="L2939" s="1">
        <v>2.2349999999999999</v>
      </c>
      <c r="N2939" s="2">
        <v>42891</v>
      </c>
      <c r="O2939" s="1">
        <v>1.8319999999999999</v>
      </c>
      <c r="Q2939" s="2">
        <v>42888</v>
      </c>
      <c r="R2939" s="1">
        <v>1.855</v>
      </c>
      <c r="T2939" s="2">
        <v>42894</v>
      </c>
      <c r="U2939" s="1">
        <v>1.6625000000000001</v>
      </c>
      <c r="W2939" s="2">
        <v>42893</v>
      </c>
      <c r="X2939" s="1">
        <v>1.5550000000000002</v>
      </c>
      <c r="Z2939" s="2">
        <v>42881</v>
      </c>
      <c r="AA2939" s="1">
        <v>1.5274999999999999</v>
      </c>
      <c r="AC2939" s="2">
        <v>42884</v>
      </c>
      <c r="AD2939" s="1">
        <v>1.45</v>
      </c>
      <c r="AF2939" s="2">
        <v>43325</v>
      </c>
      <c r="AG2939" s="1">
        <v>2.3137499999999998</v>
      </c>
      <c r="AI2939" s="2">
        <v>42837</v>
      </c>
      <c r="AJ2939" s="1">
        <v>2.4605000000000001</v>
      </c>
      <c r="AL2939" s="2">
        <v>42838</v>
      </c>
      <c r="AM2939" s="1">
        <v>2.1894999999999998</v>
      </c>
      <c r="AO2939" s="2">
        <v>42836</v>
      </c>
      <c r="AP2939" s="1">
        <v>1.5413000000000001</v>
      </c>
      <c r="AR2939" s="2">
        <v>42829</v>
      </c>
      <c r="AS2939" s="1">
        <v>1.3639999999999999</v>
      </c>
      <c r="AU2939" s="2">
        <v>42838</v>
      </c>
      <c r="AV2939" s="1">
        <v>1.2655000000000001</v>
      </c>
      <c r="AX2939" s="2">
        <v>42836</v>
      </c>
      <c r="AY2939" s="1">
        <v>1.2230000000000001</v>
      </c>
      <c r="BA2939" s="116">
        <v>42837</v>
      </c>
      <c r="BB2939" s="1">
        <v>0.70150000000000001</v>
      </c>
      <c r="BD2939" s="2">
        <v>42832</v>
      </c>
      <c r="BE2939" s="1">
        <v>-0.153</v>
      </c>
      <c r="BG2939" s="2">
        <v>42999</v>
      </c>
      <c r="BH2939" s="1">
        <v>2.27</v>
      </c>
      <c r="BJ2939" s="2">
        <v>42999</v>
      </c>
      <c r="BK2939" s="1">
        <v>1.8900000000000001</v>
      </c>
      <c r="BM2939" s="2">
        <v>42838</v>
      </c>
      <c r="BN2939" s="1">
        <v>0.11600000000000001</v>
      </c>
    </row>
    <row r="2940" spans="2:66">
      <c r="B2940" s="2">
        <v>43404</v>
      </c>
      <c r="C2940" s="1">
        <v>1.7</v>
      </c>
      <c r="E2940" s="2">
        <v>42866</v>
      </c>
      <c r="F2940" s="1">
        <v>1.2849999999999999</v>
      </c>
      <c r="H2940" s="2">
        <v>42886</v>
      </c>
      <c r="I2940" s="1">
        <v>1.667</v>
      </c>
      <c r="K2940" s="2">
        <v>42884</v>
      </c>
      <c r="L2940" s="1">
        <v>2.2450000000000001</v>
      </c>
      <c r="N2940" s="2">
        <v>42893</v>
      </c>
      <c r="O2940" s="1">
        <v>1.83</v>
      </c>
      <c r="Q2940" s="2">
        <v>42891</v>
      </c>
      <c r="R2940" s="1">
        <v>1.8275000000000001</v>
      </c>
      <c r="T2940" s="2">
        <v>42895</v>
      </c>
      <c r="U2940" s="1">
        <v>1.6600000000000001</v>
      </c>
      <c r="W2940" s="2">
        <v>42894</v>
      </c>
      <c r="X2940" s="1">
        <v>1.5674999999999999</v>
      </c>
      <c r="Z2940" s="2">
        <v>42884</v>
      </c>
      <c r="AA2940" s="1">
        <v>1.5350000000000001</v>
      </c>
      <c r="AC2940" s="2">
        <v>42885</v>
      </c>
      <c r="AD2940" s="1">
        <v>1.4450000000000001</v>
      </c>
      <c r="AF2940" s="2">
        <v>43326</v>
      </c>
      <c r="AG2940" s="1">
        <v>2.3151899999999999</v>
      </c>
      <c r="AI2940" s="2">
        <v>42838</v>
      </c>
      <c r="AJ2940" s="1">
        <v>2.4725000000000001</v>
      </c>
      <c r="AL2940" s="2">
        <v>42839</v>
      </c>
      <c r="AM2940" s="1">
        <v>2.2040000000000002</v>
      </c>
      <c r="AO2940" s="2">
        <v>42837</v>
      </c>
      <c r="AP2940" s="1">
        <v>1.5065</v>
      </c>
      <c r="AR2940" s="2">
        <v>42830</v>
      </c>
      <c r="AS2940" s="1">
        <v>1.3639999999999999</v>
      </c>
      <c r="AU2940" s="2">
        <v>42843</v>
      </c>
      <c r="AV2940" s="1">
        <v>1.23</v>
      </c>
      <c r="AX2940" s="2">
        <v>42837</v>
      </c>
      <c r="AY2940" s="1">
        <v>1.214</v>
      </c>
      <c r="BA2940" s="116">
        <v>42838</v>
      </c>
      <c r="BB2940" s="1">
        <v>0.68100000000000005</v>
      </c>
      <c r="BD2940" s="2">
        <v>42835</v>
      </c>
      <c r="BE2940" s="1">
        <v>-0.161</v>
      </c>
      <c r="BG2940" s="2">
        <v>43000</v>
      </c>
      <c r="BH2940" s="1">
        <v>2.2599999999999998</v>
      </c>
      <c r="BJ2940" s="2">
        <v>43000</v>
      </c>
      <c r="BK2940" s="1">
        <v>1.88</v>
      </c>
      <c r="BM2940" s="2">
        <v>42839</v>
      </c>
      <c r="BN2940" s="1">
        <v>0.123</v>
      </c>
    </row>
    <row r="2941" spans="2:66">
      <c r="B2941" s="2">
        <v>43405</v>
      </c>
      <c r="C2941" s="1">
        <v>1.7</v>
      </c>
      <c r="E2941" s="2">
        <v>42867</v>
      </c>
      <c r="F2941" s="1">
        <v>1.2749999999999999</v>
      </c>
      <c r="H2941" s="2">
        <v>42887</v>
      </c>
      <c r="I2941" s="1">
        <v>1.6400000000000001</v>
      </c>
      <c r="K2941" s="2">
        <v>42885</v>
      </c>
      <c r="L2941" s="1">
        <v>2.2250000000000001</v>
      </c>
      <c r="N2941" s="2">
        <v>42894</v>
      </c>
      <c r="O2941" s="1">
        <v>1.855</v>
      </c>
      <c r="Q2941" s="2">
        <v>42892</v>
      </c>
      <c r="R2941" s="1">
        <v>1.8275000000000001</v>
      </c>
      <c r="T2941" s="2">
        <v>42898</v>
      </c>
      <c r="U2941" s="1">
        <v>1.7075</v>
      </c>
      <c r="W2941" s="2">
        <v>42895</v>
      </c>
      <c r="X2941" s="1">
        <v>1.5699999999999998</v>
      </c>
      <c r="Z2941" s="2">
        <v>42885</v>
      </c>
      <c r="AA2941" s="1">
        <v>1.53</v>
      </c>
      <c r="AC2941" s="2">
        <v>42886</v>
      </c>
      <c r="AD2941" s="1">
        <v>1.45</v>
      </c>
      <c r="AF2941" s="2">
        <v>43327</v>
      </c>
      <c r="AG2941" s="1">
        <v>2.31175</v>
      </c>
      <c r="AI2941" s="2">
        <v>42839</v>
      </c>
      <c r="AJ2941" s="1">
        <v>2.4660000000000002</v>
      </c>
      <c r="AL2941" s="2">
        <v>42842</v>
      </c>
      <c r="AM2941" s="1">
        <v>2.1915</v>
      </c>
      <c r="AO2941" s="2">
        <v>42838</v>
      </c>
      <c r="AP2941" s="1">
        <v>1.518</v>
      </c>
      <c r="AR2941" s="2">
        <v>42831</v>
      </c>
      <c r="AS2941" s="1">
        <v>1.373</v>
      </c>
      <c r="AU2941" s="2">
        <v>42844</v>
      </c>
      <c r="AV2941" s="1">
        <v>1.2490000000000001</v>
      </c>
      <c r="AX2941" s="2">
        <v>42838</v>
      </c>
      <c r="AY2941" s="1">
        <v>1.19</v>
      </c>
      <c r="BA2941" s="116">
        <v>42843</v>
      </c>
      <c r="BB2941" s="1">
        <v>0.65700000000000003</v>
      </c>
      <c r="BD2941" s="2">
        <v>42836</v>
      </c>
      <c r="BE2941" s="1">
        <v>-0.16200000000000001</v>
      </c>
      <c r="BG2941" s="2">
        <v>43003</v>
      </c>
      <c r="BH2941" s="1">
        <v>2.2200000000000002</v>
      </c>
      <c r="BJ2941" s="2">
        <v>43003</v>
      </c>
      <c r="BK2941" s="1">
        <v>1.85</v>
      </c>
      <c r="BM2941" s="2">
        <v>42842</v>
      </c>
      <c r="BN2941" s="1">
        <v>0.11600000000000001</v>
      </c>
    </row>
    <row r="2942" spans="2:66">
      <c r="B2942" s="2">
        <v>43406</v>
      </c>
      <c r="C2942" s="1">
        <v>1.7</v>
      </c>
      <c r="E2942" s="2">
        <v>42870</v>
      </c>
      <c r="F2942" s="1">
        <v>1.274</v>
      </c>
      <c r="H2942" s="2">
        <v>42888</v>
      </c>
      <c r="I2942" s="1">
        <v>1.625</v>
      </c>
      <c r="K2942" s="2">
        <v>42886</v>
      </c>
      <c r="L2942" s="1">
        <v>2.2370000000000001</v>
      </c>
      <c r="N2942" s="2">
        <v>42895</v>
      </c>
      <c r="O2942" s="1">
        <v>1.847</v>
      </c>
      <c r="Q2942" s="2">
        <v>42893</v>
      </c>
      <c r="R2942" s="1">
        <v>1.8075000000000001</v>
      </c>
      <c r="T2942" s="2">
        <v>42899</v>
      </c>
      <c r="U2942" s="1">
        <v>1.6850000000000001</v>
      </c>
      <c r="W2942" s="2">
        <v>42898</v>
      </c>
      <c r="X2942" s="1">
        <v>1.615</v>
      </c>
      <c r="Z2942" s="2">
        <v>42886</v>
      </c>
      <c r="AA2942" s="1">
        <v>1.5350000000000001</v>
      </c>
      <c r="AC2942" s="2">
        <v>42887</v>
      </c>
      <c r="AD2942" s="1">
        <v>1.44</v>
      </c>
      <c r="AF2942" s="2">
        <v>43328</v>
      </c>
      <c r="AG2942" s="1">
        <v>2.3222499999999999</v>
      </c>
      <c r="AI2942" s="2">
        <v>42842</v>
      </c>
      <c r="AJ2942" s="1">
        <v>2.4695</v>
      </c>
      <c r="AL2942" s="2">
        <v>42843</v>
      </c>
      <c r="AM2942" s="1">
        <v>2.1065</v>
      </c>
      <c r="AO2942" s="2">
        <v>42839</v>
      </c>
      <c r="AP2942" s="1">
        <v>1.5194999999999999</v>
      </c>
      <c r="AR2942" s="2">
        <v>42832</v>
      </c>
      <c r="AS2942" s="1">
        <v>1.3900000000000001</v>
      </c>
      <c r="AU2942" s="2">
        <v>42845</v>
      </c>
      <c r="AV2942" s="1">
        <v>1.29</v>
      </c>
      <c r="AX2942" s="2">
        <v>42843</v>
      </c>
      <c r="AY2942" s="1">
        <v>1.159</v>
      </c>
      <c r="BA2942" s="116">
        <v>42844</v>
      </c>
      <c r="BB2942" s="1">
        <v>0.68100000000000005</v>
      </c>
      <c r="BD2942" s="2">
        <v>42837</v>
      </c>
      <c r="BE2942" s="1">
        <v>-0.154</v>
      </c>
      <c r="BG2942" s="2">
        <v>43004</v>
      </c>
      <c r="BH2942" s="1">
        <v>2.2400000000000002</v>
      </c>
      <c r="BJ2942" s="2">
        <v>43004</v>
      </c>
      <c r="BK2942" s="1">
        <v>1.87</v>
      </c>
      <c r="BM2942" s="2">
        <v>42843</v>
      </c>
      <c r="BN2942" s="1">
        <v>0.107</v>
      </c>
    </row>
    <row r="2943" spans="2:66">
      <c r="B2943" s="2">
        <v>43409</v>
      </c>
      <c r="C2943" s="1">
        <v>1.7</v>
      </c>
      <c r="E2943" s="2">
        <v>42871</v>
      </c>
      <c r="F2943" s="1">
        <v>1.274</v>
      </c>
      <c r="H2943" s="2">
        <v>42891</v>
      </c>
      <c r="I2943" s="1">
        <v>1.617</v>
      </c>
      <c r="K2943" s="2">
        <v>42887</v>
      </c>
      <c r="L2943" s="1">
        <v>2.21</v>
      </c>
      <c r="N2943" s="2">
        <v>42898</v>
      </c>
      <c r="O2943" s="1">
        <v>1.905</v>
      </c>
      <c r="Q2943" s="2">
        <v>42894</v>
      </c>
      <c r="R2943" s="1">
        <v>1.825</v>
      </c>
      <c r="T2943" s="2">
        <v>42900</v>
      </c>
      <c r="U2943" s="1">
        <v>1.6850000000000001</v>
      </c>
      <c r="W2943" s="2">
        <v>42899</v>
      </c>
      <c r="X2943" s="1">
        <v>1.595</v>
      </c>
      <c r="Z2943" s="2">
        <v>42887</v>
      </c>
      <c r="AA2943" s="1">
        <v>1.5175000000000001</v>
      </c>
      <c r="AC2943" s="2">
        <v>42888</v>
      </c>
      <c r="AD2943" s="1">
        <v>1.4375</v>
      </c>
      <c r="AF2943" s="2">
        <v>43329</v>
      </c>
      <c r="AG2943" s="1">
        <v>2.3118799999999999</v>
      </c>
      <c r="AI2943" s="2">
        <v>42843</v>
      </c>
      <c r="AJ2943" s="1">
        <v>2.3864999999999998</v>
      </c>
      <c r="AL2943" s="2">
        <v>42844</v>
      </c>
      <c r="AM2943" s="1">
        <v>2.1444999999999999</v>
      </c>
      <c r="AO2943" s="2">
        <v>42842</v>
      </c>
      <c r="AP2943" s="1">
        <v>1.5165</v>
      </c>
      <c r="AR2943" s="2">
        <v>42835</v>
      </c>
      <c r="AS2943" s="1">
        <v>1.3759999999999999</v>
      </c>
      <c r="AU2943" s="2">
        <v>42846</v>
      </c>
      <c r="AV2943" s="1">
        <v>1.319</v>
      </c>
      <c r="AX2943" s="2">
        <v>42844</v>
      </c>
      <c r="AY2943" s="1">
        <v>1.1830000000000001</v>
      </c>
      <c r="BA2943" s="116">
        <v>42845</v>
      </c>
      <c r="BB2943" s="1">
        <v>0.72</v>
      </c>
      <c r="BD2943" s="2">
        <v>42838</v>
      </c>
      <c r="BE2943" s="1">
        <v>-0.159</v>
      </c>
      <c r="BG2943" s="2">
        <v>43005</v>
      </c>
      <c r="BH2943" s="1">
        <v>2.31</v>
      </c>
      <c r="BJ2943" s="2">
        <v>43005</v>
      </c>
      <c r="BK2943" s="1">
        <v>1.9100000000000001</v>
      </c>
      <c r="BM2943" s="2">
        <v>42844</v>
      </c>
      <c r="BN2943" s="1">
        <v>0.124</v>
      </c>
    </row>
    <row r="2944" spans="2:66">
      <c r="B2944" s="2">
        <v>43410</v>
      </c>
      <c r="C2944" s="1">
        <v>1.7</v>
      </c>
      <c r="E2944" s="2">
        <v>42872</v>
      </c>
      <c r="F2944" s="1">
        <v>1.2690000000000001</v>
      </c>
      <c r="H2944" s="2">
        <v>42893</v>
      </c>
      <c r="I2944" s="1">
        <v>1.6219999999999999</v>
      </c>
      <c r="K2944" s="2">
        <v>42888</v>
      </c>
      <c r="L2944" s="1">
        <v>2.1970000000000001</v>
      </c>
      <c r="N2944" s="2">
        <v>42899</v>
      </c>
      <c r="O2944" s="1">
        <v>1.8620000000000001</v>
      </c>
      <c r="Q2944" s="2">
        <v>42895</v>
      </c>
      <c r="R2944" s="1">
        <v>1.825</v>
      </c>
      <c r="T2944" s="2">
        <v>42901</v>
      </c>
      <c r="U2944" s="1">
        <v>1.6625000000000001</v>
      </c>
      <c r="W2944" s="2">
        <v>42900</v>
      </c>
      <c r="X2944" s="1">
        <v>1.6025</v>
      </c>
      <c r="Z2944" s="2">
        <v>42888</v>
      </c>
      <c r="AA2944" s="1">
        <v>1.51</v>
      </c>
      <c r="AC2944" s="2">
        <v>42891</v>
      </c>
      <c r="AD2944" s="1">
        <v>1.4350000000000001</v>
      </c>
      <c r="AF2944" s="2">
        <v>43332</v>
      </c>
      <c r="AG2944" s="1">
        <v>2.3096299999999998</v>
      </c>
      <c r="AI2944" s="2">
        <v>42844</v>
      </c>
      <c r="AJ2944" s="1">
        <v>2.4142000000000001</v>
      </c>
      <c r="AL2944" s="2">
        <v>42845</v>
      </c>
      <c r="AM2944" s="1">
        <v>2.1814999999999998</v>
      </c>
      <c r="AO2944" s="2">
        <v>42843</v>
      </c>
      <c r="AP2944" s="1">
        <v>1.4645000000000001</v>
      </c>
      <c r="AR2944" s="2">
        <v>42836</v>
      </c>
      <c r="AS2944" s="1">
        <v>1.355</v>
      </c>
      <c r="AU2944" s="2">
        <v>42849</v>
      </c>
      <c r="AV2944" s="1">
        <v>1.373</v>
      </c>
      <c r="AX2944" s="2">
        <v>42845</v>
      </c>
      <c r="AY2944" s="1">
        <v>1.2210000000000001</v>
      </c>
      <c r="BA2944" s="116">
        <v>42846</v>
      </c>
      <c r="BB2944" s="1">
        <v>0.748</v>
      </c>
      <c r="BD2944" s="2">
        <v>42842</v>
      </c>
      <c r="BE2944" s="1">
        <v>-0.158</v>
      </c>
      <c r="BG2944" s="2">
        <v>43006</v>
      </c>
      <c r="BH2944" s="1">
        <v>2.31</v>
      </c>
      <c r="BJ2944" s="2">
        <v>43006</v>
      </c>
      <c r="BK2944" s="1">
        <v>1.8900000000000001</v>
      </c>
      <c r="BM2944" s="2">
        <v>42845</v>
      </c>
      <c r="BN2944" s="1">
        <v>0.154</v>
      </c>
    </row>
    <row r="2945" spans="2:66">
      <c r="B2945" s="2">
        <v>43411</v>
      </c>
      <c r="C2945" s="1">
        <v>1.7</v>
      </c>
      <c r="E2945" s="2">
        <v>42873</v>
      </c>
      <c r="F2945" s="1">
        <v>1.2690000000000001</v>
      </c>
      <c r="H2945" s="2">
        <v>42894</v>
      </c>
      <c r="I2945" s="1">
        <v>1.635</v>
      </c>
      <c r="K2945" s="2">
        <v>42891</v>
      </c>
      <c r="L2945" s="1">
        <v>2.1749999999999998</v>
      </c>
      <c r="N2945" s="2">
        <v>42900</v>
      </c>
      <c r="O2945" s="1">
        <v>1.87</v>
      </c>
      <c r="Q2945" s="2">
        <v>42898</v>
      </c>
      <c r="R2945" s="1">
        <v>1.8725000000000001</v>
      </c>
      <c r="T2945" s="2">
        <v>42902</v>
      </c>
      <c r="U2945" s="1">
        <v>1.69</v>
      </c>
      <c r="W2945" s="2">
        <v>42901</v>
      </c>
      <c r="X2945" s="1">
        <v>1.595</v>
      </c>
      <c r="Z2945" s="2">
        <v>42891</v>
      </c>
      <c r="AA2945" s="1">
        <v>1.5</v>
      </c>
      <c r="AC2945" s="2">
        <v>42892</v>
      </c>
      <c r="AD2945" s="1">
        <v>1.4350000000000001</v>
      </c>
      <c r="AF2945" s="2">
        <v>43333</v>
      </c>
      <c r="AG2945" s="1">
        <v>2.3102499999999999</v>
      </c>
      <c r="AI2945" s="2">
        <v>42845</v>
      </c>
      <c r="AJ2945" s="1">
        <v>2.4350000000000001</v>
      </c>
      <c r="AL2945" s="2">
        <v>42846</v>
      </c>
      <c r="AM2945" s="1">
        <v>2.194</v>
      </c>
      <c r="AO2945" s="2">
        <v>42844</v>
      </c>
      <c r="AP2945" s="1">
        <v>1.4835</v>
      </c>
      <c r="AR2945" s="2">
        <v>42837</v>
      </c>
      <c r="AS2945" s="1">
        <v>1.3374999999999999</v>
      </c>
      <c r="AU2945" s="2">
        <v>42850</v>
      </c>
      <c r="AV2945" s="1">
        <v>1.431</v>
      </c>
      <c r="AX2945" s="2">
        <v>42846</v>
      </c>
      <c r="AY2945" s="1">
        <v>1.256</v>
      </c>
      <c r="BA2945" s="116">
        <v>42849</v>
      </c>
      <c r="BB2945" s="1">
        <v>0.77500000000000002</v>
      </c>
      <c r="BD2945" s="2">
        <v>42843</v>
      </c>
      <c r="BE2945" s="1">
        <v>-0.161</v>
      </c>
      <c r="BG2945" s="2">
        <v>43007</v>
      </c>
      <c r="BH2945" s="1">
        <v>2.33</v>
      </c>
      <c r="BJ2945" s="2">
        <v>43007</v>
      </c>
      <c r="BK2945" s="1">
        <v>1.92</v>
      </c>
      <c r="BM2945" s="2">
        <v>42846</v>
      </c>
      <c r="BN2945" s="1">
        <v>0.17599999999999999</v>
      </c>
    </row>
    <row r="2946" spans="2:66">
      <c r="B2946" s="2">
        <v>43412</v>
      </c>
      <c r="C2946" s="1">
        <v>1.7</v>
      </c>
      <c r="E2946" s="2">
        <v>42874</v>
      </c>
      <c r="F2946" s="1">
        <v>1.2690000000000001</v>
      </c>
      <c r="H2946" s="2">
        <v>42895</v>
      </c>
      <c r="I2946" s="1">
        <v>1.63</v>
      </c>
      <c r="K2946" s="2">
        <v>42893</v>
      </c>
      <c r="L2946" s="1">
        <v>2.157</v>
      </c>
      <c r="N2946" s="2">
        <v>42901</v>
      </c>
      <c r="O2946" s="1">
        <v>1.85</v>
      </c>
      <c r="Q2946" s="2">
        <v>42899</v>
      </c>
      <c r="R2946" s="1">
        <v>1.835</v>
      </c>
      <c r="T2946" s="2">
        <v>42905</v>
      </c>
      <c r="U2946" s="1">
        <v>1.6850000000000001</v>
      </c>
      <c r="W2946" s="2">
        <v>42902</v>
      </c>
      <c r="X2946" s="1">
        <v>1.615</v>
      </c>
      <c r="Z2946" s="2">
        <v>42892</v>
      </c>
      <c r="AA2946" s="1">
        <v>1.5</v>
      </c>
      <c r="AC2946" s="2">
        <v>42893</v>
      </c>
      <c r="AD2946" s="1">
        <v>1.4350000000000001</v>
      </c>
      <c r="AF2946" s="2">
        <v>43334</v>
      </c>
      <c r="AG2946" s="1">
        <v>2.31175</v>
      </c>
      <c r="AI2946" s="2">
        <v>42846</v>
      </c>
      <c r="AJ2946" s="1">
        <v>2.44</v>
      </c>
      <c r="AL2946" s="2">
        <v>42849</v>
      </c>
      <c r="AM2946" s="1">
        <v>2.2275</v>
      </c>
      <c r="AO2946" s="2">
        <v>42845</v>
      </c>
      <c r="AP2946" s="1">
        <v>1.5106999999999999</v>
      </c>
      <c r="AR2946" s="2">
        <v>42838</v>
      </c>
      <c r="AS2946" s="1">
        <v>1.349</v>
      </c>
      <c r="AU2946" s="2">
        <v>42851</v>
      </c>
      <c r="AV2946" s="1">
        <v>1.421</v>
      </c>
      <c r="AX2946" s="2">
        <v>42849</v>
      </c>
      <c r="AY2946" s="1">
        <v>1.298</v>
      </c>
      <c r="BA2946" s="116">
        <v>42850</v>
      </c>
      <c r="BB2946" s="1">
        <v>0.82499999999999996</v>
      </c>
      <c r="BD2946" s="2">
        <v>42844</v>
      </c>
      <c r="BE2946" s="1">
        <v>-0.16</v>
      </c>
      <c r="BG2946" s="2">
        <v>43010</v>
      </c>
      <c r="BH2946" s="1">
        <v>2.34</v>
      </c>
      <c r="BJ2946" s="2">
        <v>43010</v>
      </c>
      <c r="BK2946" s="1">
        <v>1.94</v>
      </c>
      <c r="BM2946" s="2">
        <v>42849</v>
      </c>
      <c r="BN2946" s="1">
        <v>0.19600000000000001</v>
      </c>
    </row>
    <row r="2947" spans="2:66">
      <c r="B2947" s="2">
        <v>43413</v>
      </c>
      <c r="C2947" s="1">
        <v>1.7</v>
      </c>
      <c r="E2947" s="2">
        <v>42877</v>
      </c>
      <c r="F2947" s="1">
        <v>1.272</v>
      </c>
      <c r="H2947" s="2">
        <v>42898</v>
      </c>
      <c r="I2947" s="1">
        <v>1.6949999999999998</v>
      </c>
      <c r="K2947" s="2">
        <v>42894</v>
      </c>
      <c r="L2947" s="1">
        <v>2.1720000000000002</v>
      </c>
      <c r="N2947" s="2">
        <v>42902</v>
      </c>
      <c r="O2947" s="1">
        <v>1.87</v>
      </c>
      <c r="Q2947" s="2">
        <v>42900</v>
      </c>
      <c r="R2947" s="1">
        <v>1.8225</v>
      </c>
      <c r="T2947" s="2">
        <v>42906</v>
      </c>
      <c r="U2947" s="1">
        <v>1.6879999999999999</v>
      </c>
      <c r="W2947" s="2">
        <v>42905</v>
      </c>
      <c r="X2947" s="1">
        <v>1.6099999999999999</v>
      </c>
      <c r="Z2947" s="2">
        <v>42893</v>
      </c>
      <c r="AA2947" s="1">
        <v>1.5</v>
      </c>
      <c r="AC2947" s="2">
        <v>42894</v>
      </c>
      <c r="AD2947" s="1">
        <v>1.44</v>
      </c>
      <c r="AF2947" s="2">
        <v>43335</v>
      </c>
      <c r="AG2947" s="1">
        <v>2.3113799999999998</v>
      </c>
      <c r="AI2947" s="2">
        <v>42849</v>
      </c>
      <c r="AJ2947" s="1">
        <v>2.4779999999999998</v>
      </c>
      <c r="AL2947" s="2">
        <v>42850</v>
      </c>
      <c r="AM2947" s="1">
        <v>2.2938000000000001</v>
      </c>
      <c r="AO2947" s="2">
        <v>42846</v>
      </c>
      <c r="AP2947" s="1">
        <v>1.516</v>
      </c>
      <c r="AR2947" s="2">
        <v>42839</v>
      </c>
      <c r="AS2947" s="1">
        <v>1.35</v>
      </c>
      <c r="AU2947" s="2">
        <v>42852</v>
      </c>
      <c r="AV2947" s="1">
        <v>1.385</v>
      </c>
      <c r="AX2947" s="2">
        <v>42850</v>
      </c>
      <c r="AY2947" s="1">
        <v>1.3519999999999999</v>
      </c>
      <c r="BA2947" s="116">
        <v>42851</v>
      </c>
      <c r="BB2947" s="1">
        <v>0.8145</v>
      </c>
      <c r="BD2947" s="2">
        <v>42845</v>
      </c>
      <c r="BE2947" s="1">
        <v>-0.14599999999999999</v>
      </c>
      <c r="BG2947" s="2">
        <v>43011</v>
      </c>
      <c r="BH2947" s="1">
        <v>2.33</v>
      </c>
      <c r="BJ2947" s="2">
        <v>43011</v>
      </c>
      <c r="BK2947" s="1">
        <v>1.92</v>
      </c>
      <c r="BM2947" s="2">
        <v>42850</v>
      </c>
      <c r="BN2947" s="1">
        <v>0.23469999999999999</v>
      </c>
    </row>
    <row r="2948" spans="2:66">
      <c r="B2948" s="2">
        <v>43416</v>
      </c>
      <c r="C2948" s="1">
        <v>1.7</v>
      </c>
      <c r="E2948" s="2">
        <v>42878</v>
      </c>
      <c r="F2948" s="1">
        <v>1.272</v>
      </c>
      <c r="H2948" s="2">
        <v>42899</v>
      </c>
      <c r="I2948" s="1">
        <v>1.655</v>
      </c>
      <c r="K2948" s="2">
        <v>42895</v>
      </c>
      <c r="L2948" s="1">
        <v>2.17</v>
      </c>
      <c r="N2948" s="2">
        <v>42905</v>
      </c>
      <c r="O2948" s="1">
        <v>1.855</v>
      </c>
      <c r="Q2948" s="2">
        <v>42901</v>
      </c>
      <c r="R2948" s="1">
        <v>1.7825</v>
      </c>
      <c r="T2948" s="2">
        <v>42907</v>
      </c>
      <c r="U2948" s="1">
        <v>1.6924999999999999</v>
      </c>
      <c r="W2948" s="2">
        <v>42906</v>
      </c>
      <c r="X2948" s="1">
        <v>1.615</v>
      </c>
      <c r="Z2948" s="2">
        <v>42894</v>
      </c>
      <c r="AA2948" s="1">
        <v>1.5125</v>
      </c>
      <c r="AC2948" s="2">
        <v>42895</v>
      </c>
      <c r="AD2948" s="1">
        <v>1.44</v>
      </c>
      <c r="AF2948" s="2">
        <v>43336</v>
      </c>
      <c r="AG2948" s="1">
        <v>2.31725</v>
      </c>
      <c r="AI2948" s="2">
        <v>42850</v>
      </c>
      <c r="AJ2948" s="1">
        <v>2.5499999999999998</v>
      </c>
      <c r="AL2948" s="2">
        <v>42851</v>
      </c>
      <c r="AM2948" s="1">
        <v>2.2597999999999998</v>
      </c>
      <c r="AO2948" s="2">
        <v>42849</v>
      </c>
      <c r="AP2948" s="1">
        <v>1.5495000000000001</v>
      </c>
      <c r="AR2948" s="2">
        <v>42842</v>
      </c>
      <c r="AS2948" s="1">
        <v>1.341</v>
      </c>
      <c r="AU2948" s="2">
        <v>42853</v>
      </c>
      <c r="AV2948" s="1">
        <v>1.413</v>
      </c>
      <c r="AX2948" s="2">
        <v>42851</v>
      </c>
      <c r="AY2948" s="1">
        <v>1.34</v>
      </c>
      <c r="BA2948" s="116">
        <v>42852</v>
      </c>
      <c r="BB2948" s="1">
        <v>0.77100000000000002</v>
      </c>
      <c r="BD2948" s="2">
        <v>42846</v>
      </c>
      <c r="BE2948" s="1">
        <v>-0.14399999999999999</v>
      </c>
      <c r="BG2948" s="2">
        <v>43012</v>
      </c>
      <c r="BH2948" s="1">
        <v>2.33</v>
      </c>
      <c r="BJ2948" s="2">
        <v>43012</v>
      </c>
      <c r="BK2948" s="1">
        <v>1.92</v>
      </c>
      <c r="BM2948" s="2">
        <v>42851</v>
      </c>
      <c r="BN2948" s="1">
        <v>0.223</v>
      </c>
    </row>
    <row r="2949" spans="2:66">
      <c r="B2949" s="2">
        <v>43417</v>
      </c>
      <c r="C2949" s="1">
        <v>1.7</v>
      </c>
      <c r="E2949" s="2">
        <v>42879</v>
      </c>
      <c r="F2949" s="1">
        <v>1.274</v>
      </c>
      <c r="H2949" s="2">
        <v>42900</v>
      </c>
      <c r="I2949" s="1">
        <v>1.6819999999999999</v>
      </c>
      <c r="K2949" s="2">
        <v>42898</v>
      </c>
      <c r="L2949" s="1">
        <v>2.2149999999999999</v>
      </c>
      <c r="N2949" s="2">
        <v>42906</v>
      </c>
      <c r="O2949" s="1">
        <v>1.8479999999999999</v>
      </c>
      <c r="Q2949" s="2">
        <v>42902</v>
      </c>
      <c r="R2949" s="1">
        <v>1.8225</v>
      </c>
      <c r="T2949" s="2">
        <v>42908</v>
      </c>
      <c r="U2949" s="1">
        <v>1.6924999999999999</v>
      </c>
      <c r="W2949" s="2">
        <v>42907</v>
      </c>
      <c r="X2949" s="1">
        <v>1.6225000000000001</v>
      </c>
      <c r="Z2949" s="2">
        <v>42895</v>
      </c>
      <c r="AA2949" s="1">
        <v>1.51</v>
      </c>
      <c r="AC2949" s="2">
        <v>42898</v>
      </c>
      <c r="AD2949" s="1">
        <v>1.4650000000000001</v>
      </c>
      <c r="AF2949" s="2">
        <v>43340</v>
      </c>
      <c r="AG2949" s="1">
        <v>2.3147500000000001</v>
      </c>
      <c r="AI2949" s="2">
        <v>42851</v>
      </c>
      <c r="AJ2949" s="1">
        <v>2.5169999999999999</v>
      </c>
      <c r="AL2949" s="2">
        <v>42852</v>
      </c>
      <c r="AM2949" s="1">
        <v>2.2463000000000002</v>
      </c>
      <c r="AO2949" s="2">
        <v>42850</v>
      </c>
      <c r="AP2949" s="1">
        <v>1.5865</v>
      </c>
      <c r="AR2949" s="2">
        <v>42843</v>
      </c>
      <c r="AS2949" s="1">
        <v>1.3105</v>
      </c>
      <c r="AU2949" s="2">
        <v>42857</v>
      </c>
      <c r="AV2949" s="1">
        <v>1.4279999999999999</v>
      </c>
      <c r="AX2949" s="2">
        <v>42852</v>
      </c>
      <c r="AY2949" s="1">
        <v>1.3080000000000001</v>
      </c>
      <c r="BA2949" s="116">
        <v>42853</v>
      </c>
      <c r="BB2949" s="1">
        <v>0.78900000000000003</v>
      </c>
      <c r="BD2949" s="2">
        <v>42849</v>
      </c>
      <c r="BE2949" s="1">
        <v>-0.14099999999999999</v>
      </c>
      <c r="BG2949" s="2">
        <v>43013</v>
      </c>
      <c r="BH2949" s="1">
        <v>2.35</v>
      </c>
      <c r="BJ2949" s="2">
        <v>43013</v>
      </c>
      <c r="BK2949" s="1">
        <v>1.94</v>
      </c>
      <c r="BM2949" s="2">
        <v>42852</v>
      </c>
      <c r="BN2949" s="1">
        <v>0.183</v>
      </c>
    </row>
    <row r="2950" spans="2:66">
      <c r="B2950" s="2">
        <v>43418</v>
      </c>
      <c r="C2950" s="1">
        <v>1.7</v>
      </c>
      <c r="E2950" s="2">
        <v>42880</v>
      </c>
      <c r="F2950" s="1">
        <v>1.274</v>
      </c>
      <c r="H2950" s="2">
        <v>42901</v>
      </c>
      <c r="I2950" s="1">
        <v>1.6800000000000002</v>
      </c>
      <c r="K2950" s="2">
        <v>42899</v>
      </c>
      <c r="L2950" s="1">
        <v>2.1749999999999998</v>
      </c>
      <c r="N2950" s="2">
        <v>42907</v>
      </c>
      <c r="O2950" s="1">
        <v>1.857</v>
      </c>
      <c r="Q2950" s="2">
        <v>42905</v>
      </c>
      <c r="R2950" s="1">
        <v>1.8149999999999999</v>
      </c>
      <c r="T2950" s="2">
        <v>42909</v>
      </c>
      <c r="U2950" s="1">
        <v>1.6924999999999999</v>
      </c>
      <c r="W2950" s="2">
        <v>42908</v>
      </c>
      <c r="X2950" s="1">
        <v>1.625</v>
      </c>
      <c r="Z2950" s="2">
        <v>42898</v>
      </c>
      <c r="AA2950" s="1">
        <v>1.55</v>
      </c>
      <c r="AC2950" s="2">
        <v>42899</v>
      </c>
      <c r="AD2950" s="1">
        <v>1.4575</v>
      </c>
      <c r="AF2950" s="2">
        <v>43341</v>
      </c>
      <c r="AG2950" s="1">
        <v>2.31263</v>
      </c>
      <c r="AI2950" s="2">
        <v>42852</v>
      </c>
      <c r="AJ2950" s="1">
        <v>2.512</v>
      </c>
      <c r="AL2950" s="2">
        <v>42853</v>
      </c>
      <c r="AM2950" s="1">
        <v>2.2328000000000001</v>
      </c>
      <c r="AO2950" s="2">
        <v>42851</v>
      </c>
      <c r="AP2950" s="1">
        <v>1.5685</v>
      </c>
      <c r="AR2950" s="2">
        <v>42844</v>
      </c>
      <c r="AS2950" s="1">
        <v>1.3225</v>
      </c>
      <c r="AU2950" s="2">
        <v>42858</v>
      </c>
      <c r="AV2950" s="1">
        <v>1.4179999999999999</v>
      </c>
      <c r="AX2950" s="2">
        <v>42853</v>
      </c>
      <c r="AY2950" s="1">
        <v>1.3320000000000001</v>
      </c>
      <c r="BA2950" s="116">
        <v>42857</v>
      </c>
      <c r="BB2950" s="1">
        <v>0.79400000000000004</v>
      </c>
      <c r="BD2950" s="2">
        <v>42850</v>
      </c>
      <c r="BE2950" s="1">
        <v>-0.127</v>
      </c>
      <c r="BG2950" s="2">
        <v>43014</v>
      </c>
      <c r="BH2950" s="1">
        <v>2.37</v>
      </c>
      <c r="BJ2950" s="2">
        <v>43014</v>
      </c>
      <c r="BK2950" s="1">
        <v>1.97</v>
      </c>
      <c r="BM2950" s="2">
        <v>42853</v>
      </c>
      <c r="BN2950" s="1">
        <v>0.192</v>
      </c>
    </row>
    <row r="2951" spans="2:66">
      <c r="B2951" s="2">
        <v>43419</v>
      </c>
      <c r="C2951" s="1">
        <v>1.7</v>
      </c>
      <c r="E2951" s="2">
        <v>42881</v>
      </c>
      <c r="F2951" s="1">
        <v>1.2749999999999999</v>
      </c>
      <c r="H2951" s="2">
        <v>42902</v>
      </c>
      <c r="I2951" s="1">
        <v>1.6970000000000001</v>
      </c>
      <c r="K2951" s="2">
        <v>42900</v>
      </c>
      <c r="L2951" s="1">
        <v>2.1619999999999999</v>
      </c>
      <c r="N2951" s="2">
        <v>42908</v>
      </c>
      <c r="O2951" s="1">
        <v>1.8719999999999999</v>
      </c>
      <c r="Q2951" s="2">
        <v>42906</v>
      </c>
      <c r="R2951" s="1">
        <v>1.8199999999999998</v>
      </c>
      <c r="T2951" s="2">
        <v>42912</v>
      </c>
      <c r="U2951" s="1">
        <v>1.6924999999999999</v>
      </c>
      <c r="W2951" s="2">
        <v>42909</v>
      </c>
      <c r="X2951" s="1">
        <v>1.6225000000000001</v>
      </c>
      <c r="Z2951" s="2">
        <v>42899</v>
      </c>
      <c r="AA2951" s="1">
        <v>1.5350000000000001</v>
      </c>
      <c r="AC2951" s="2">
        <v>42900</v>
      </c>
      <c r="AD2951" s="1">
        <v>1.4624999999999999</v>
      </c>
      <c r="AF2951" s="2">
        <v>43342</v>
      </c>
      <c r="AG2951" s="1">
        <v>2.32125</v>
      </c>
      <c r="AI2951" s="2">
        <v>42853</v>
      </c>
      <c r="AJ2951" s="1">
        <v>2.4944999999999999</v>
      </c>
      <c r="AL2951" s="2">
        <v>42856</v>
      </c>
      <c r="AM2951" s="1">
        <v>2.2625000000000002</v>
      </c>
      <c r="AO2951" s="2">
        <v>42852</v>
      </c>
      <c r="AP2951" s="1">
        <v>1.5489999999999999</v>
      </c>
      <c r="AR2951" s="2">
        <v>42845</v>
      </c>
      <c r="AS2951" s="1">
        <v>1.3380000000000001</v>
      </c>
      <c r="AU2951" s="2">
        <v>42859</v>
      </c>
      <c r="AV2951" s="1">
        <v>1.47</v>
      </c>
      <c r="AX2951" s="2">
        <v>42857</v>
      </c>
      <c r="AY2951" s="1">
        <v>1.341</v>
      </c>
      <c r="BA2951" s="116">
        <v>42858</v>
      </c>
      <c r="BB2951" s="1">
        <v>0.78500000000000003</v>
      </c>
      <c r="BD2951" s="2">
        <v>42851</v>
      </c>
      <c r="BE2951" s="1">
        <v>-0.13800000000000001</v>
      </c>
      <c r="BG2951" s="2">
        <v>43018</v>
      </c>
      <c r="BH2951" s="1">
        <v>2.35</v>
      </c>
      <c r="BJ2951" s="2">
        <v>43018</v>
      </c>
      <c r="BK2951" s="1">
        <v>1.95</v>
      </c>
      <c r="BM2951" s="2">
        <v>42856</v>
      </c>
      <c r="BN2951" s="1">
        <v>0.19</v>
      </c>
    </row>
    <row r="2952" spans="2:66">
      <c r="B2952" s="2">
        <v>43420</v>
      </c>
      <c r="C2952" s="1">
        <v>1.7</v>
      </c>
      <c r="E2952" s="2">
        <v>42884</v>
      </c>
      <c r="F2952" s="1">
        <v>1.2749999999999999</v>
      </c>
      <c r="H2952" s="2">
        <v>42905</v>
      </c>
      <c r="I2952" s="1">
        <v>1.6819999999999999</v>
      </c>
      <c r="K2952" s="2">
        <v>42901</v>
      </c>
      <c r="L2952" s="1">
        <v>2.125</v>
      </c>
      <c r="N2952" s="2">
        <v>42909</v>
      </c>
      <c r="O2952" s="1">
        <v>1.855</v>
      </c>
      <c r="Q2952" s="2">
        <v>42907</v>
      </c>
      <c r="R2952" s="1">
        <v>1.8174999999999999</v>
      </c>
      <c r="T2952" s="2">
        <v>42913</v>
      </c>
      <c r="U2952" s="1">
        <v>1.69</v>
      </c>
      <c r="W2952" s="2">
        <v>42912</v>
      </c>
      <c r="X2952" s="1">
        <v>1.625</v>
      </c>
      <c r="Z2952" s="2">
        <v>42900</v>
      </c>
      <c r="AA2952" s="1">
        <v>1.5425</v>
      </c>
      <c r="AC2952" s="2">
        <v>42901</v>
      </c>
      <c r="AD2952" s="1">
        <v>1.4650000000000001</v>
      </c>
      <c r="AF2952" s="2">
        <v>43343</v>
      </c>
      <c r="AG2952" s="1">
        <v>2.3207499999999999</v>
      </c>
      <c r="AI2952" s="2">
        <v>42856</v>
      </c>
      <c r="AJ2952" s="1">
        <v>2.5300000000000002</v>
      </c>
      <c r="AL2952" s="2">
        <v>42857</v>
      </c>
      <c r="AM2952" s="1">
        <v>2.2240000000000002</v>
      </c>
      <c r="AO2952" s="2">
        <v>42853</v>
      </c>
      <c r="AP2952" s="1">
        <v>1.5569999999999999</v>
      </c>
      <c r="AR2952" s="2">
        <v>42846</v>
      </c>
      <c r="AS2952" s="1">
        <v>1.3395000000000001</v>
      </c>
      <c r="AU2952" s="2">
        <v>42860</v>
      </c>
      <c r="AV2952" s="1">
        <v>1.4849999999999999</v>
      </c>
      <c r="AX2952" s="2">
        <v>42858</v>
      </c>
      <c r="AY2952" s="1">
        <v>1.3340000000000001</v>
      </c>
      <c r="BA2952" s="116">
        <v>42859</v>
      </c>
      <c r="BB2952" s="1">
        <v>0.83599999999999997</v>
      </c>
      <c r="BD2952" s="2">
        <v>42852</v>
      </c>
      <c r="BE2952" s="1">
        <v>-0.151</v>
      </c>
      <c r="BG2952" s="2">
        <v>43019</v>
      </c>
      <c r="BH2952" s="1">
        <v>2.35</v>
      </c>
      <c r="BJ2952" s="2">
        <v>43019</v>
      </c>
      <c r="BK2952" s="1">
        <v>1.95</v>
      </c>
      <c r="BM2952" s="2">
        <v>42857</v>
      </c>
      <c r="BN2952" s="1">
        <v>0.20200000000000001</v>
      </c>
    </row>
    <row r="2953" spans="2:66">
      <c r="B2953" s="2">
        <v>43423</v>
      </c>
      <c r="C2953" s="1">
        <v>1.7</v>
      </c>
      <c r="E2953" s="2">
        <v>42885</v>
      </c>
      <c r="F2953" s="1">
        <v>1.2730000000000001</v>
      </c>
      <c r="H2953" s="2">
        <v>42906</v>
      </c>
      <c r="I2953" s="1">
        <v>1.6819999999999999</v>
      </c>
      <c r="K2953" s="2">
        <v>42902</v>
      </c>
      <c r="L2953" s="1">
        <v>2.1589999999999998</v>
      </c>
      <c r="N2953" s="2">
        <v>42912</v>
      </c>
      <c r="O2953" s="1">
        <v>1.8519999999999999</v>
      </c>
      <c r="Q2953" s="2">
        <v>42908</v>
      </c>
      <c r="R2953" s="1">
        <v>1.8075000000000001</v>
      </c>
      <c r="T2953" s="2">
        <v>42914</v>
      </c>
      <c r="U2953" s="1">
        <v>1.7425000000000002</v>
      </c>
      <c r="W2953" s="2">
        <v>42913</v>
      </c>
      <c r="X2953" s="1">
        <v>1.625</v>
      </c>
      <c r="Z2953" s="2">
        <v>42901</v>
      </c>
      <c r="AA2953" s="1">
        <v>1.54</v>
      </c>
      <c r="AC2953" s="2">
        <v>42902</v>
      </c>
      <c r="AD2953" s="1">
        <v>1.48</v>
      </c>
      <c r="AF2953" s="2">
        <v>43346</v>
      </c>
      <c r="AG2953" s="1">
        <v>2.3156300000000001</v>
      </c>
      <c r="AI2953" s="2">
        <v>42857</v>
      </c>
      <c r="AJ2953" s="1">
        <v>2.4941</v>
      </c>
      <c r="AL2953" s="2">
        <v>42858</v>
      </c>
      <c r="AM2953" s="1">
        <v>2.2480000000000002</v>
      </c>
      <c r="AO2953" s="2">
        <v>42856</v>
      </c>
      <c r="AP2953" s="1">
        <v>1.5669999999999999</v>
      </c>
      <c r="AR2953" s="2">
        <v>42849</v>
      </c>
      <c r="AS2953" s="1">
        <v>1.365</v>
      </c>
      <c r="AU2953" s="2">
        <v>42863</v>
      </c>
      <c r="AV2953" s="1">
        <v>1.4830000000000001</v>
      </c>
      <c r="AX2953" s="2">
        <v>42859</v>
      </c>
      <c r="AY2953" s="1">
        <v>1.3841999999999999</v>
      </c>
      <c r="BA2953" s="116">
        <v>42860</v>
      </c>
      <c r="BB2953" s="1">
        <v>0.85799999999999998</v>
      </c>
      <c r="BD2953" s="2">
        <v>42853</v>
      </c>
      <c r="BE2953" s="1">
        <v>-0.14099999999999999</v>
      </c>
      <c r="BG2953" s="2">
        <v>43020</v>
      </c>
      <c r="BH2953" s="1">
        <v>2.33</v>
      </c>
      <c r="BJ2953" s="2">
        <v>43020</v>
      </c>
      <c r="BK2953" s="1">
        <v>1.95</v>
      </c>
      <c r="BM2953" s="2">
        <v>42858</v>
      </c>
      <c r="BN2953" s="1">
        <v>0.19800000000000001</v>
      </c>
    </row>
    <row r="2954" spans="2:66">
      <c r="B2954" s="2">
        <v>43424</v>
      </c>
      <c r="C2954" s="1">
        <v>1.7</v>
      </c>
      <c r="E2954" s="2">
        <v>42886</v>
      </c>
      <c r="F2954" s="1">
        <v>1.2730000000000001</v>
      </c>
      <c r="H2954" s="2">
        <v>42907</v>
      </c>
      <c r="I2954" s="1">
        <v>1.69</v>
      </c>
      <c r="K2954" s="2">
        <v>42905</v>
      </c>
      <c r="L2954" s="1">
        <v>2.1549999999999998</v>
      </c>
      <c r="N2954" s="2">
        <v>42913</v>
      </c>
      <c r="O2954" s="1">
        <v>1.85</v>
      </c>
      <c r="Q2954" s="2">
        <v>42909</v>
      </c>
      <c r="R2954" s="1">
        <v>1.81</v>
      </c>
      <c r="T2954" s="2">
        <v>42915</v>
      </c>
      <c r="U2954" s="1">
        <v>1.7475000000000001</v>
      </c>
      <c r="W2954" s="2">
        <v>42914</v>
      </c>
      <c r="X2954" s="1">
        <v>1.6625000000000001</v>
      </c>
      <c r="Z2954" s="2">
        <v>42902</v>
      </c>
      <c r="AA2954" s="1">
        <v>1.5575000000000001</v>
      </c>
      <c r="AC2954" s="2">
        <v>42905</v>
      </c>
      <c r="AD2954" s="1">
        <v>1.48</v>
      </c>
      <c r="AF2954" s="2">
        <v>43347</v>
      </c>
      <c r="AG2954" s="1">
        <v>2.3227500000000001</v>
      </c>
      <c r="AI2954" s="2">
        <v>42858</v>
      </c>
      <c r="AJ2954" s="1">
        <v>2.4984999999999999</v>
      </c>
      <c r="AL2954" s="2">
        <v>42859</v>
      </c>
      <c r="AM2954" s="1">
        <v>2.282</v>
      </c>
      <c r="AO2954" s="2">
        <v>42857</v>
      </c>
      <c r="AP2954" s="1">
        <v>1.5486</v>
      </c>
      <c r="AR2954" s="2">
        <v>42850</v>
      </c>
      <c r="AS2954" s="1">
        <v>1.393</v>
      </c>
      <c r="AU2954" s="2">
        <v>42864</v>
      </c>
      <c r="AV2954" s="1">
        <v>1.494</v>
      </c>
      <c r="AX2954" s="2">
        <v>42860</v>
      </c>
      <c r="AY2954" s="1">
        <v>1.403</v>
      </c>
      <c r="BA2954" s="116">
        <v>42863</v>
      </c>
      <c r="BB2954" s="1">
        <v>0.85099999999999998</v>
      </c>
      <c r="BD2954" s="2">
        <v>42856</v>
      </c>
      <c r="BE2954" s="1">
        <v>-0.14499999999999999</v>
      </c>
      <c r="BG2954" s="2">
        <v>43021</v>
      </c>
      <c r="BH2954" s="1">
        <v>2.2800000000000002</v>
      </c>
      <c r="BJ2954" s="2">
        <v>43021</v>
      </c>
      <c r="BK2954" s="1">
        <v>1.9100000000000001</v>
      </c>
      <c r="BM2954" s="2">
        <v>42859</v>
      </c>
      <c r="BN2954" s="1">
        <v>0.22900000000000001</v>
      </c>
    </row>
    <row r="2955" spans="2:66">
      <c r="B2955" s="2">
        <v>43425</v>
      </c>
      <c r="C2955" s="1">
        <v>1.7</v>
      </c>
      <c r="E2955" s="2">
        <v>42887</v>
      </c>
      <c r="F2955" s="1">
        <v>1.2709999999999999</v>
      </c>
      <c r="H2955" s="2">
        <v>42908</v>
      </c>
      <c r="I2955" s="1">
        <v>1.702</v>
      </c>
      <c r="K2955" s="2">
        <v>42906</v>
      </c>
      <c r="L2955" s="1">
        <v>2.14</v>
      </c>
      <c r="N2955" s="2">
        <v>42914</v>
      </c>
      <c r="O2955" s="1">
        <v>1.9</v>
      </c>
      <c r="Q2955" s="2">
        <v>42912</v>
      </c>
      <c r="R2955" s="1">
        <v>1.8075000000000001</v>
      </c>
      <c r="T2955" s="2">
        <v>42916</v>
      </c>
      <c r="U2955" s="1">
        <v>1.7650000000000001</v>
      </c>
      <c r="W2955" s="2">
        <v>42915</v>
      </c>
      <c r="X2955" s="1">
        <v>1.6600000000000001</v>
      </c>
      <c r="Z2955" s="2">
        <v>42905</v>
      </c>
      <c r="AA2955" s="1">
        <v>1.5525</v>
      </c>
      <c r="AC2955" s="2">
        <v>42906</v>
      </c>
      <c r="AD2955" s="1">
        <v>1.48</v>
      </c>
      <c r="AF2955" s="2">
        <v>43348</v>
      </c>
      <c r="AG2955" s="1">
        <v>2.3168099999999998</v>
      </c>
      <c r="AI2955" s="2">
        <v>42859</v>
      </c>
      <c r="AJ2955" s="1">
        <v>2.5308000000000002</v>
      </c>
      <c r="AL2955" s="2">
        <v>42860</v>
      </c>
      <c r="AM2955" s="1">
        <v>2.2685</v>
      </c>
      <c r="AO2955" s="2">
        <v>42858</v>
      </c>
      <c r="AP2955" s="1">
        <v>1.569</v>
      </c>
      <c r="AR2955" s="2">
        <v>42851</v>
      </c>
      <c r="AS2955" s="1">
        <v>1.3839999999999999</v>
      </c>
      <c r="AU2955" s="2">
        <v>42865</v>
      </c>
      <c r="AV2955" s="1">
        <v>1.4790000000000001</v>
      </c>
      <c r="AX2955" s="2">
        <v>42863</v>
      </c>
      <c r="AY2955" s="1">
        <v>1.3980000000000001</v>
      </c>
      <c r="BA2955" s="116">
        <v>42864</v>
      </c>
      <c r="BB2955" s="1">
        <v>0.85399999999999998</v>
      </c>
      <c r="BD2955" s="2">
        <v>42857</v>
      </c>
      <c r="BE2955" s="1">
        <v>-0.152</v>
      </c>
      <c r="BG2955" s="2">
        <v>43024</v>
      </c>
      <c r="BH2955" s="1">
        <v>2.2999999999999998</v>
      </c>
      <c r="BJ2955" s="2">
        <v>43024</v>
      </c>
      <c r="BK2955" s="1">
        <v>1.95</v>
      </c>
      <c r="BM2955" s="2">
        <v>42860</v>
      </c>
      <c r="BN2955" s="1">
        <v>0.2455</v>
      </c>
    </row>
    <row r="2956" spans="2:66">
      <c r="B2956" s="2">
        <v>43426</v>
      </c>
      <c r="C2956" s="1">
        <v>1.7</v>
      </c>
      <c r="E2956" s="2">
        <v>42888</v>
      </c>
      <c r="F2956" s="1">
        <v>1.2709999999999999</v>
      </c>
      <c r="H2956" s="2">
        <v>42909</v>
      </c>
      <c r="I2956" s="1">
        <v>1.6850000000000001</v>
      </c>
      <c r="K2956" s="2">
        <v>42907</v>
      </c>
      <c r="L2956" s="1">
        <v>2.1349999999999998</v>
      </c>
      <c r="N2956" s="2">
        <v>42915</v>
      </c>
      <c r="O2956" s="1">
        <v>1.895</v>
      </c>
      <c r="Q2956" s="2">
        <v>42913</v>
      </c>
      <c r="R2956" s="1">
        <v>1.8025</v>
      </c>
      <c r="T2956" s="2">
        <v>42919</v>
      </c>
      <c r="U2956" s="1">
        <v>1.7825</v>
      </c>
      <c r="W2956" s="2">
        <v>42916</v>
      </c>
      <c r="X2956" s="1">
        <v>1.663</v>
      </c>
      <c r="Z2956" s="2">
        <v>42906</v>
      </c>
      <c r="AA2956" s="1">
        <v>1.5550000000000002</v>
      </c>
      <c r="AC2956" s="2">
        <v>42907</v>
      </c>
      <c r="AD2956" s="1">
        <v>1.4849999999999999</v>
      </c>
      <c r="AF2956" s="2">
        <v>43349</v>
      </c>
      <c r="AG2956" s="1">
        <v>2.3270599999999999</v>
      </c>
      <c r="AI2956" s="2">
        <v>42860</v>
      </c>
      <c r="AJ2956" s="1">
        <v>2.508</v>
      </c>
      <c r="AL2956" s="2">
        <v>42863</v>
      </c>
      <c r="AM2956" s="1">
        <v>2.3050000000000002</v>
      </c>
      <c r="AO2956" s="2">
        <v>42859</v>
      </c>
      <c r="AP2956" s="1">
        <v>1.5834999999999999</v>
      </c>
      <c r="AR2956" s="2">
        <v>42852</v>
      </c>
      <c r="AS2956" s="1">
        <v>1.3679999999999999</v>
      </c>
      <c r="AU2956" s="2">
        <v>42866</v>
      </c>
      <c r="AV2956" s="1">
        <v>1.474</v>
      </c>
      <c r="AX2956" s="2">
        <v>42864</v>
      </c>
      <c r="AY2956" s="1">
        <v>1.407</v>
      </c>
      <c r="BA2956" s="116">
        <v>42865</v>
      </c>
      <c r="BB2956" s="1">
        <v>0.84530000000000005</v>
      </c>
      <c r="BD2956" s="2">
        <v>42858</v>
      </c>
      <c r="BE2956" s="1">
        <v>-0.158</v>
      </c>
      <c r="BG2956" s="2">
        <v>43025</v>
      </c>
      <c r="BH2956" s="1">
        <v>2.2999999999999998</v>
      </c>
      <c r="BJ2956" s="2">
        <v>43025</v>
      </c>
      <c r="BK2956" s="1">
        <v>1.97</v>
      </c>
      <c r="BM2956" s="2">
        <v>42863</v>
      </c>
      <c r="BN2956" s="1">
        <v>0.24199999999999999</v>
      </c>
    </row>
    <row r="2957" spans="2:66">
      <c r="B2957" s="2">
        <v>43427</v>
      </c>
      <c r="C2957" s="1">
        <v>1.7</v>
      </c>
      <c r="E2957" s="2">
        <v>42891</v>
      </c>
      <c r="F2957" s="1">
        <v>1.2730000000000001</v>
      </c>
      <c r="H2957" s="2">
        <v>42912</v>
      </c>
      <c r="I2957" s="1">
        <v>1.6850000000000001</v>
      </c>
      <c r="K2957" s="2">
        <v>42908</v>
      </c>
      <c r="L2957" s="1">
        <v>2.1349999999999998</v>
      </c>
      <c r="N2957" s="2">
        <v>42916</v>
      </c>
      <c r="O2957" s="1">
        <v>1.9020000000000001</v>
      </c>
      <c r="Q2957" s="2">
        <v>42914</v>
      </c>
      <c r="R2957" s="1">
        <v>1.865</v>
      </c>
      <c r="T2957" s="2">
        <v>42920</v>
      </c>
      <c r="U2957" s="1">
        <v>1.8025</v>
      </c>
      <c r="W2957" s="2">
        <v>42919</v>
      </c>
      <c r="X2957" s="1">
        <v>1.675</v>
      </c>
      <c r="Z2957" s="2">
        <v>42907</v>
      </c>
      <c r="AA2957" s="1">
        <v>1.5649999999999999</v>
      </c>
      <c r="AC2957" s="2">
        <v>42908</v>
      </c>
      <c r="AD2957" s="1">
        <v>1.4849999999999999</v>
      </c>
      <c r="AF2957" s="2">
        <v>43350</v>
      </c>
      <c r="AG2957" s="1">
        <v>2.3312499999999998</v>
      </c>
      <c r="AI2957" s="2">
        <v>42863</v>
      </c>
      <c r="AJ2957" s="1">
        <v>2.5522</v>
      </c>
      <c r="AL2957" s="2">
        <v>42864</v>
      </c>
      <c r="AM2957" s="1">
        <v>2.3069999999999999</v>
      </c>
      <c r="AO2957" s="2">
        <v>42860</v>
      </c>
      <c r="AP2957" s="1">
        <v>1.5871</v>
      </c>
      <c r="AR2957" s="2">
        <v>42853</v>
      </c>
      <c r="AS2957" s="1">
        <v>1.3759999999999999</v>
      </c>
      <c r="AU2957" s="2">
        <v>42867</v>
      </c>
      <c r="AV2957" s="1">
        <v>1.444</v>
      </c>
      <c r="AX2957" s="2">
        <v>42865</v>
      </c>
      <c r="AY2957" s="1">
        <v>1.3940000000000001</v>
      </c>
      <c r="BA2957" s="116">
        <v>42866</v>
      </c>
      <c r="BB2957" s="1">
        <v>0.83299999999999996</v>
      </c>
      <c r="BD2957" s="2">
        <v>42859</v>
      </c>
      <c r="BE2957" s="1">
        <v>-0.129</v>
      </c>
      <c r="BG2957" s="2">
        <v>43026</v>
      </c>
      <c r="BH2957" s="1">
        <v>2.34</v>
      </c>
      <c r="BJ2957" s="2">
        <v>43026</v>
      </c>
      <c r="BK2957" s="1">
        <v>1.99</v>
      </c>
      <c r="BM2957" s="2">
        <v>42864</v>
      </c>
      <c r="BN2957" s="1">
        <v>0.23749999999999999</v>
      </c>
    </row>
    <row r="2958" spans="2:66">
      <c r="B2958" s="2">
        <v>43430</v>
      </c>
      <c r="C2958" s="1">
        <v>1.7</v>
      </c>
      <c r="E2958" s="2">
        <v>42893</v>
      </c>
      <c r="F2958" s="1">
        <v>1.28</v>
      </c>
      <c r="H2958" s="2">
        <v>42913</v>
      </c>
      <c r="I2958" s="1">
        <v>1.677</v>
      </c>
      <c r="K2958" s="2">
        <v>42909</v>
      </c>
      <c r="L2958" s="1">
        <v>2.13</v>
      </c>
      <c r="N2958" s="2">
        <v>42919</v>
      </c>
      <c r="O2958" s="1">
        <v>1.917</v>
      </c>
      <c r="Q2958" s="2">
        <v>42915</v>
      </c>
      <c r="R2958" s="1">
        <v>1.875</v>
      </c>
      <c r="T2958" s="2">
        <v>42921</v>
      </c>
      <c r="U2958" s="1">
        <v>1.8050000000000002</v>
      </c>
      <c r="W2958" s="2">
        <v>42920</v>
      </c>
      <c r="X2958" s="1">
        <v>1.69</v>
      </c>
      <c r="Z2958" s="2">
        <v>42908</v>
      </c>
      <c r="AA2958" s="1">
        <v>1.5725</v>
      </c>
      <c r="AC2958" s="2">
        <v>42909</v>
      </c>
      <c r="AD2958" s="1">
        <v>1.4849999999999999</v>
      </c>
      <c r="AF2958" s="2">
        <v>43353</v>
      </c>
      <c r="AG2958" s="1">
        <v>2.3342499999999999</v>
      </c>
      <c r="AI2958" s="2">
        <v>42864</v>
      </c>
      <c r="AJ2958" s="1">
        <v>2.5550000000000002</v>
      </c>
      <c r="AL2958" s="2">
        <v>42865</v>
      </c>
      <c r="AM2958" s="1">
        <v>2.3039999999999998</v>
      </c>
      <c r="AO2958" s="2">
        <v>42863</v>
      </c>
      <c r="AP2958" s="1">
        <v>1.6059999999999999</v>
      </c>
      <c r="AR2958" s="2">
        <v>42856</v>
      </c>
      <c r="AS2958" s="1">
        <v>1.377</v>
      </c>
      <c r="AU2958" s="2">
        <v>42870</v>
      </c>
      <c r="AV2958" s="1">
        <v>1.4809999999999999</v>
      </c>
      <c r="AX2958" s="2">
        <v>42866</v>
      </c>
      <c r="AY2958" s="1">
        <v>1.3879999999999999</v>
      </c>
      <c r="BA2958" s="116">
        <v>42867</v>
      </c>
      <c r="BB2958" s="1">
        <v>0.80200000000000005</v>
      </c>
      <c r="BD2958" s="2">
        <v>42860</v>
      </c>
      <c r="BE2958" s="1">
        <v>-0.13100000000000001</v>
      </c>
      <c r="BG2958" s="2">
        <v>43027</v>
      </c>
      <c r="BH2958" s="1">
        <v>2.33</v>
      </c>
      <c r="BJ2958" s="2">
        <v>43027</v>
      </c>
      <c r="BK2958" s="1">
        <v>1.98</v>
      </c>
      <c r="BM2958" s="2">
        <v>42865</v>
      </c>
      <c r="BN2958" s="1">
        <v>0.23499999999999999</v>
      </c>
    </row>
    <row r="2959" spans="2:66">
      <c r="B2959" s="2">
        <v>43431</v>
      </c>
      <c r="C2959" s="1">
        <v>1.7</v>
      </c>
      <c r="E2959" s="2">
        <v>42894</v>
      </c>
      <c r="F2959" s="1">
        <v>1.282</v>
      </c>
      <c r="H2959" s="2">
        <v>42914</v>
      </c>
      <c r="I2959" s="1">
        <v>1.7050000000000001</v>
      </c>
      <c r="K2959" s="2">
        <v>42912</v>
      </c>
      <c r="L2959" s="1">
        <v>2.1219999999999999</v>
      </c>
      <c r="N2959" s="2">
        <v>42920</v>
      </c>
      <c r="O2959" s="1">
        <v>1.9449999999999998</v>
      </c>
      <c r="Q2959" s="2">
        <v>42916</v>
      </c>
      <c r="R2959" s="1">
        <v>1.905</v>
      </c>
      <c r="T2959" s="2">
        <v>42922</v>
      </c>
      <c r="U2959" s="1">
        <v>1.8025</v>
      </c>
      <c r="W2959" s="2">
        <v>42921</v>
      </c>
      <c r="X2959" s="1">
        <v>1.69</v>
      </c>
      <c r="Z2959" s="2">
        <v>42909</v>
      </c>
      <c r="AA2959" s="1">
        <v>1.5725</v>
      </c>
      <c r="AC2959" s="2">
        <v>42912</v>
      </c>
      <c r="AD2959" s="1">
        <v>1.4849999999999999</v>
      </c>
      <c r="AF2959" s="2">
        <v>43354</v>
      </c>
      <c r="AG2959" s="1">
        <v>2.3342499999999999</v>
      </c>
      <c r="AI2959" s="2">
        <v>42865</v>
      </c>
      <c r="AJ2959" s="1">
        <v>2.5545</v>
      </c>
      <c r="AL2959" s="2">
        <v>42866</v>
      </c>
      <c r="AM2959" s="1">
        <v>2.2879999999999998</v>
      </c>
      <c r="AO2959" s="2">
        <v>42864</v>
      </c>
      <c r="AP2959" s="1">
        <v>1.5985</v>
      </c>
      <c r="AR2959" s="2">
        <v>42857</v>
      </c>
      <c r="AS2959" s="1">
        <v>1.365</v>
      </c>
      <c r="AU2959" s="2">
        <v>42871</v>
      </c>
      <c r="AV2959" s="1">
        <v>1.49</v>
      </c>
      <c r="AX2959" s="2">
        <v>42867</v>
      </c>
      <c r="AY2959" s="1">
        <v>1.357</v>
      </c>
      <c r="BA2959" s="116">
        <v>42870</v>
      </c>
      <c r="BB2959" s="1">
        <v>0.82599999999999996</v>
      </c>
      <c r="BD2959" s="2">
        <v>42863</v>
      </c>
      <c r="BE2959" s="1">
        <v>-0.124</v>
      </c>
      <c r="BG2959" s="2">
        <v>43028</v>
      </c>
      <c r="BH2959" s="1">
        <v>2.39</v>
      </c>
      <c r="BJ2959" s="2">
        <v>43028</v>
      </c>
      <c r="BK2959" s="1">
        <v>2.0299999999999998</v>
      </c>
      <c r="BM2959" s="2">
        <v>42866</v>
      </c>
      <c r="BN2959" s="1">
        <v>0.22600000000000001</v>
      </c>
    </row>
    <row r="2960" spans="2:66">
      <c r="B2960" s="2">
        <v>43432</v>
      </c>
      <c r="C2960" s="1">
        <v>1.7</v>
      </c>
      <c r="E2960" s="2">
        <v>42895</v>
      </c>
      <c r="F2960" s="1">
        <v>1.282</v>
      </c>
      <c r="H2960" s="2">
        <v>42915</v>
      </c>
      <c r="I2960" s="1">
        <v>1.6949999999999998</v>
      </c>
      <c r="K2960" s="2">
        <v>42913</v>
      </c>
      <c r="L2960" s="1">
        <v>2.1150000000000002</v>
      </c>
      <c r="N2960" s="2">
        <v>42921</v>
      </c>
      <c r="O2960" s="1">
        <v>1.96</v>
      </c>
      <c r="Q2960" s="2">
        <v>42919</v>
      </c>
      <c r="R2960" s="1">
        <v>1.925</v>
      </c>
      <c r="T2960" s="2">
        <v>42923</v>
      </c>
      <c r="U2960" s="1">
        <v>1.8475000000000001</v>
      </c>
      <c r="W2960" s="2">
        <v>42922</v>
      </c>
      <c r="X2960" s="1">
        <v>1.6924999999999999</v>
      </c>
      <c r="Z2960" s="2">
        <v>42912</v>
      </c>
      <c r="AA2960" s="1">
        <v>1.575</v>
      </c>
      <c r="AC2960" s="2">
        <v>42913</v>
      </c>
      <c r="AD2960" s="1">
        <v>1.4824999999999999</v>
      </c>
      <c r="AF2960" s="2">
        <v>43355</v>
      </c>
      <c r="AG2960" s="1">
        <v>2.3315000000000001</v>
      </c>
      <c r="AI2960" s="2">
        <v>42866</v>
      </c>
      <c r="AJ2960" s="1">
        <v>2.5419999999999998</v>
      </c>
      <c r="AL2960" s="2">
        <v>42867</v>
      </c>
      <c r="AM2960" s="1">
        <v>2.2305000000000001</v>
      </c>
      <c r="AO2960" s="2">
        <v>42865</v>
      </c>
      <c r="AP2960" s="1">
        <v>1.5865</v>
      </c>
      <c r="AR2960" s="2">
        <v>42858</v>
      </c>
      <c r="AS2960" s="1">
        <v>1.379</v>
      </c>
      <c r="AU2960" s="2">
        <v>42872</v>
      </c>
      <c r="AV2960" s="1">
        <v>1.4370000000000001</v>
      </c>
      <c r="AX2960" s="2">
        <v>42870</v>
      </c>
      <c r="AY2960" s="1">
        <v>1.389</v>
      </c>
      <c r="BA2960" s="116">
        <v>42871</v>
      </c>
      <c r="BB2960" s="1">
        <v>0.84099999999999997</v>
      </c>
      <c r="BD2960" s="2">
        <v>42864</v>
      </c>
      <c r="BE2960" s="1">
        <v>-0.128</v>
      </c>
      <c r="BG2960" s="2">
        <v>43031</v>
      </c>
      <c r="BH2960" s="1">
        <v>2.38</v>
      </c>
      <c r="BJ2960" s="2">
        <v>43031</v>
      </c>
      <c r="BK2960" s="1">
        <v>2.0099999999999998</v>
      </c>
      <c r="BM2960" s="2">
        <v>42867</v>
      </c>
      <c r="BN2960" s="1">
        <v>0.20899999999999999</v>
      </c>
    </row>
    <row r="2961" spans="2:66">
      <c r="B2961" s="2">
        <v>43433</v>
      </c>
      <c r="C2961" s="1">
        <v>1.7</v>
      </c>
      <c r="E2961" s="2">
        <v>42898</v>
      </c>
      <c r="F2961" s="1">
        <v>1.288</v>
      </c>
      <c r="H2961" s="2">
        <v>42916</v>
      </c>
      <c r="I2961" s="1">
        <v>1.7</v>
      </c>
      <c r="K2961" s="2">
        <v>42914</v>
      </c>
      <c r="L2961" s="1">
        <v>2.1800000000000002</v>
      </c>
      <c r="N2961" s="2">
        <v>42922</v>
      </c>
      <c r="O2961" s="1">
        <v>1.9750000000000001</v>
      </c>
      <c r="Q2961" s="2">
        <v>42920</v>
      </c>
      <c r="R2961" s="1">
        <v>1.95</v>
      </c>
      <c r="T2961" s="2">
        <v>42926</v>
      </c>
      <c r="U2961" s="1">
        <v>1.8225</v>
      </c>
      <c r="W2961" s="2">
        <v>42923</v>
      </c>
      <c r="X2961" s="1">
        <v>1.7250000000000001</v>
      </c>
      <c r="Z2961" s="2">
        <v>42913</v>
      </c>
      <c r="AA2961" s="1">
        <v>1.5725</v>
      </c>
      <c r="AC2961" s="2">
        <v>42914</v>
      </c>
      <c r="AD2961" s="1">
        <v>1.4975000000000001</v>
      </c>
      <c r="AF2961" s="2">
        <v>43356</v>
      </c>
      <c r="AG2961" s="1">
        <v>2.33413</v>
      </c>
      <c r="AI2961" s="2">
        <v>42867</v>
      </c>
      <c r="AJ2961" s="1">
        <v>2.504</v>
      </c>
      <c r="AL2961" s="2">
        <v>42870</v>
      </c>
      <c r="AM2961" s="1">
        <v>2.2334999999999998</v>
      </c>
      <c r="AO2961" s="2">
        <v>42866</v>
      </c>
      <c r="AP2961" s="1">
        <v>1.5735000000000001</v>
      </c>
      <c r="AR2961" s="2">
        <v>42859</v>
      </c>
      <c r="AS2961" s="1">
        <v>1.3860000000000001</v>
      </c>
      <c r="AU2961" s="2">
        <v>42873</v>
      </c>
      <c r="AV2961" s="1">
        <v>1.4370000000000001</v>
      </c>
      <c r="AX2961" s="2">
        <v>42871</v>
      </c>
      <c r="AY2961" s="1">
        <v>1.401</v>
      </c>
      <c r="BA2961" s="116">
        <v>42872</v>
      </c>
      <c r="BB2961" s="1">
        <v>0.79100000000000004</v>
      </c>
      <c r="BD2961" s="2">
        <v>42865</v>
      </c>
      <c r="BE2961" s="1">
        <v>-0.129</v>
      </c>
      <c r="BG2961" s="2">
        <v>43032</v>
      </c>
      <c r="BH2961" s="1">
        <v>2.42</v>
      </c>
      <c r="BJ2961" s="2">
        <v>43032</v>
      </c>
      <c r="BK2961" s="1">
        <v>2.0499999999999998</v>
      </c>
      <c r="BM2961" s="2">
        <v>42870</v>
      </c>
      <c r="BN2961" s="1">
        <v>0.21099999999999999</v>
      </c>
    </row>
    <row r="2962" spans="2:66">
      <c r="B2962" s="2">
        <v>43434</v>
      </c>
      <c r="C2962" s="1">
        <v>1.9</v>
      </c>
      <c r="E2962" s="2">
        <v>42899</v>
      </c>
      <c r="F2962" s="1">
        <v>1.2889999999999999</v>
      </c>
      <c r="H2962" s="2">
        <v>42919</v>
      </c>
      <c r="I2962" s="1">
        <v>1.7149999999999999</v>
      </c>
      <c r="K2962" s="2">
        <v>42915</v>
      </c>
      <c r="L2962" s="1">
        <v>2.1920000000000002</v>
      </c>
      <c r="N2962" s="2">
        <v>42923</v>
      </c>
      <c r="O2962" s="1">
        <v>1.9969999999999999</v>
      </c>
      <c r="Q2962" s="2">
        <v>42921</v>
      </c>
      <c r="R2962" s="1">
        <v>1.9525000000000001</v>
      </c>
      <c r="T2962" s="2">
        <v>42927</v>
      </c>
      <c r="U2962" s="1">
        <v>1.8225</v>
      </c>
      <c r="W2962" s="2">
        <v>42926</v>
      </c>
      <c r="X2962" s="1">
        <v>1.7048000000000001</v>
      </c>
      <c r="Z2962" s="2">
        <v>42914</v>
      </c>
      <c r="AA2962" s="1">
        <v>1.5975000000000001</v>
      </c>
      <c r="AC2962" s="2">
        <v>42915</v>
      </c>
      <c r="AD2962" s="1">
        <v>1.4975000000000001</v>
      </c>
      <c r="AF2962" s="2">
        <v>43357</v>
      </c>
      <c r="AG2962" s="1">
        <v>2.3371300000000002</v>
      </c>
      <c r="AI2962" s="2">
        <v>42870</v>
      </c>
      <c r="AJ2962" s="1">
        <v>2.5060000000000002</v>
      </c>
      <c r="AL2962" s="2">
        <v>42871</v>
      </c>
      <c r="AM2962" s="1">
        <v>2.2250000000000001</v>
      </c>
      <c r="AO2962" s="2">
        <v>42867</v>
      </c>
      <c r="AP2962" s="1">
        <v>1.5194999999999999</v>
      </c>
      <c r="AR2962" s="2">
        <v>42860</v>
      </c>
      <c r="AS2962" s="1">
        <v>1.3940000000000001</v>
      </c>
      <c r="AU2962" s="2">
        <v>42874</v>
      </c>
      <c r="AV2962" s="1">
        <v>1.46</v>
      </c>
      <c r="AX2962" s="2">
        <v>42872</v>
      </c>
      <c r="AY2962" s="1">
        <v>1.3460000000000001</v>
      </c>
      <c r="BA2962" s="116">
        <v>42873</v>
      </c>
      <c r="BB2962" s="1">
        <v>0.78200000000000003</v>
      </c>
      <c r="BD2962" s="2">
        <v>42866</v>
      </c>
      <c r="BE2962" s="1">
        <v>-0.13400000000000001</v>
      </c>
      <c r="BG2962" s="2">
        <v>43033</v>
      </c>
      <c r="BH2962" s="1">
        <v>2.44</v>
      </c>
      <c r="BJ2962" s="2">
        <v>43033</v>
      </c>
      <c r="BK2962" s="1">
        <v>2.06</v>
      </c>
      <c r="BM2962" s="2">
        <v>42871</v>
      </c>
      <c r="BN2962" s="1">
        <v>0.22700000000000001</v>
      </c>
    </row>
    <row r="2963" spans="2:66">
      <c r="B2963" s="2">
        <v>43437</v>
      </c>
      <c r="C2963" s="1">
        <v>1.9</v>
      </c>
      <c r="E2963" s="2">
        <v>42900</v>
      </c>
      <c r="F2963" s="1">
        <v>1.2889999999999999</v>
      </c>
      <c r="H2963" s="2">
        <v>42920</v>
      </c>
      <c r="I2963" s="1">
        <v>1.7370000000000001</v>
      </c>
      <c r="K2963" s="2">
        <v>42916</v>
      </c>
      <c r="L2963" s="1">
        <v>2.2120000000000002</v>
      </c>
      <c r="N2963" s="2">
        <v>42926</v>
      </c>
      <c r="O2963" s="1">
        <v>1.962</v>
      </c>
      <c r="Q2963" s="2">
        <v>42922</v>
      </c>
      <c r="R2963" s="1">
        <v>1.9525000000000001</v>
      </c>
      <c r="T2963" s="2">
        <v>42928</v>
      </c>
      <c r="U2963" s="1">
        <v>1.8174999999999999</v>
      </c>
      <c r="W2963" s="2">
        <v>42927</v>
      </c>
      <c r="X2963" s="1">
        <v>1.71</v>
      </c>
      <c r="Z2963" s="2">
        <v>42915</v>
      </c>
      <c r="AA2963" s="1">
        <v>1.597</v>
      </c>
      <c r="AC2963" s="2">
        <v>42916</v>
      </c>
      <c r="AD2963" s="1">
        <v>1.4950000000000001</v>
      </c>
      <c r="AF2963" s="2">
        <v>43360</v>
      </c>
      <c r="AG2963" s="1">
        <v>2.3387500000000001</v>
      </c>
      <c r="AI2963" s="2">
        <v>42871</v>
      </c>
      <c r="AJ2963" s="1">
        <v>2.5024999999999999</v>
      </c>
      <c r="AL2963" s="2">
        <v>42872</v>
      </c>
      <c r="AM2963" s="1">
        <v>2.1265000000000001</v>
      </c>
      <c r="AO2963" s="2">
        <v>42870</v>
      </c>
      <c r="AP2963" s="1">
        <v>1.516</v>
      </c>
      <c r="AR2963" s="2">
        <v>42863</v>
      </c>
      <c r="AS2963" s="1">
        <v>1.405</v>
      </c>
      <c r="AU2963" s="2">
        <v>42877</v>
      </c>
      <c r="AV2963" s="1">
        <v>1.488</v>
      </c>
      <c r="AX2963" s="2">
        <v>42873</v>
      </c>
      <c r="AY2963" s="1">
        <v>1.347</v>
      </c>
      <c r="BA2963" s="116">
        <v>42874</v>
      </c>
      <c r="BB2963" s="1">
        <v>0.80300000000000005</v>
      </c>
      <c r="BD2963" s="2">
        <v>42867</v>
      </c>
      <c r="BE2963" s="1">
        <v>-0.14499999999999999</v>
      </c>
      <c r="BG2963" s="2">
        <v>43034</v>
      </c>
      <c r="BH2963" s="1">
        <v>2.46</v>
      </c>
      <c r="BJ2963" s="2">
        <v>43034</v>
      </c>
      <c r="BK2963" s="1">
        <v>2.0699999999999998</v>
      </c>
      <c r="BM2963" s="2">
        <v>42872</v>
      </c>
      <c r="BN2963" s="1">
        <v>0.18049999999999999</v>
      </c>
    </row>
    <row r="2964" spans="2:66">
      <c r="B2964" s="2">
        <v>43438</v>
      </c>
      <c r="C2964" s="1">
        <v>1.9</v>
      </c>
      <c r="E2964" s="2">
        <v>42901</v>
      </c>
      <c r="F2964" s="1">
        <v>1.2889999999999999</v>
      </c>
      <c r="H2964" s="2">
        <v>42921</v>
      </c>
      <c r="I2964" s="1">
        <v>1.7450000000000001</v>
      </c>
      <c r="K2964" s="2">
        <v>42919</v>
      </c>
      <c r="L2964" s="1">
        <v>2.23</v>
      </c>
      <c r="N2964" s="2">
        <v>42927</v>
      </c>
      <c r="O2964" s="1">
        <v>1.962</v>
      </c>
      <c r="Q2964" s="2">
        <v>42923</v>
      </c>
      <c r="R2964" s="1">
        <v>2.02</v>
      </c>
      <c r="T2964" s="2">
        <v>42929</v>
      </c>
      <c r="U2964" s="1">
        <v>1.7925</v>
      </c>
      <c r="W2964" s="2">
        <v>42928</v>
      </c>
      <c r="X2964" s="1">
        <v>1.71</v>
      </c>
      <c r="Z2964" s="2">
        <v>42916</v>
      </c>
      <c r="AA2964" s="1">
        <v>1.595</v>
      </c>
      <c r="AC2964" s="2">
        <v>42919</v>
      </c>
      <c r="AD2964" s="1">
        <v>1.4975000000000001</v>
      </c>
      <c r="AF2964" s="2">
        <v>43361</v>
      </c>
      <c r="AG2964" s="1">
        <v>2.3374999999999999</v>
      </c>
      <c r="AI2964" s="2">
        <v>42872</v>
      </c>
      <c r="AJ2964" s="1">
        <v>2.4215</v>
      </c>
      <c r="AL2964" s="2">
        <v>42873</v>
      </c>
      <c r="AM2964" s="1">
        <v>2.1355</v>
      </c>
      <c r="AO2964" s="2">
        <v>42871</v>
      </c>
      <c r="AP2964" s="1">
        <v>1.5165</v>
      </c>
      <c r="AR2964" s="2">
        <v>42864</v>
      </c>
      <c r="AS2964" s="1">
        <v>1.3908</v>
      </c>
      <c r="AU2964" s="2">
        <v>42878</v>
      </c>
      <c r="AV2964" s="1">
        <v>1.5009999999999999</v>
      </c>
      <c r="AX2964" s="2">
        <v>42874</v>
      </c>
      <c r="AY2964" s="1">
        <v>1.3660000000000001</v>
      </c>
      <c r="BA2964" s="116">
        <v>42877</v>
      </c>
      <c r="BB2964" s="1">
        <v>0.82499999999999996</v>
      </c>
      <c r="BD2964" s="2">
        <v>42870</v>
      </c>
      <c r="BE2964" s="1">
        <v>-0.14499999999999999</v>
      </c>
      <c r="BG2964" s="2">
        <v>43035</v>
      </c>
      <c r="BH2964" s="1">
        <v>2.42</v>
      </c>
      <c r="BJ2964" s="2">
        <v>43035</v>
      </c>
      <c r="BK2964" s="1">
        <v>2.0299999999999998</v>
      </c>
      <c r="BM2964" s="2">
        <v>42873</v>
      </c>
      <c r="BN2964" s="1">
        <v>0.18</v>
      </c>
    </row>
    <row r="2965" spans="2:66">
      <c r="B2965" s="2">
        <v>43439</v>
      </c>
      <c r="C2965" s="1">
        <v>1.9</v>
      </c>
      <c r="E2965" s="2">
        <v>42902</v>
      </c>
      <c r="F2965" s="1">
        <v>1.2889999999999999</v>
      </c>
      <c r="H2965" s="2">
        <v>42922</v>
      </c>
      <c r="I2965" s="1">
        <v>1.752</v>
      </c>
      <c r="K2965" s="2">
        <v>42920</v>
      </c>
      <c r="L2965" s="1">
        <v>2.2669999999999999</v>
      </c>
      <c r="N2965" s="2">
        <v>42928</v>
      </c>
      <c r="O2965" s="1">
        <v>1.96</v>
      </c>
      <c r="Q2965" s="2">
        <v>42926</v>
      </c>
      <c r="R2965" s="1">
        <v>1.9950000000000001</v>
      </c>
      <c r="T2965" s="2">
        <v>42930</v>
      </c>
      <c r="U2965" s="1">
        <v>1.8</v>
      </c>
      <c r="W2965" s="2">
        <v>42929</v>
      </c>
      <c r="X2965" s="1">
        <v>1.6924999999999999</v>
      </c>
      <c r="Z2965" s="2">
        <v>42919</v>
      </c>
      <c r="AA2965" s="1">
        <v>1.6</v>
      </c>
      <c r="AC2965" s="2">
        <v>42920</v>
      </c>
      <c r="AD2965" s="1">
        <v>1.5049999999999999</v>
      </c>
      <c r="AF2965" s="2">
        <v>43362</v>
      </c>
      <c r="AG2965" s="1">
        <v>2.35338</v>
      </c>
      <c r="AI2965" s="2">
        <v>42873</v>
      </c>
      <c r="AJ2965" s="1">
        <v>2.4039999999999999</v>
      </c>
      <c r="AL2965" s="2">
        <v>42874</v>
      </c>
      <c r="AM2965" s="1">
        <v>2.1524999999999999</v>
      </c>
      <c r="AO2965" s="2">
        <v>42872</v>
      </c>
      <c r="AP2965" s="1">
        <v>1.4544999999999999</v>
      </c>
      <c r="AR2965" s="2">
        <v>42865</v>
      </c>
      <c r="AS2965" s="1">
        <v>1.3820000000000001</v>
      </c>
      <c r="AU2965" s="2">
        <v>42879</v>
      </c>
      <c r="AV2965" s="1">
        <v>1.4984999999999999</v>
      </c>
      <c r="AX2965" s="2">
        <v>42877</v>
      </c>
      <c r="AY2965" s="1">
        <v>1.3940000000000001</v>
      </c>
      <c r="BA2965" s="116">
        <v>42878</v>
      </c>
      <c r="BB2965" s="1">
        <v>0.83750000000000002</v>
      </c>
      <c r="BD2965" s="2">
        <v>42871</v>
      </c>
      <c r="BE2965" s="1">
        <v>-0.13600000000000001</v>
      </c>
      <c r="BG2965" s="2">
        <v>43038</v>
      </c>
      <c r="BH2965" s="1">
        <v>2.37</v>
      </c>
      <c r="BJ2965" s="2">
        <v>43038</v>
      </c>
      <c r="BK2965" s="1">
        <v>2</v>
      </c>
      <c r="BM2965" s="2">
        <v>42874</v>
      </c>
      <c r="BN2965" s="1">
        <v>0.19900000000000001</v>
      </c>
    </row>
    <row r="2966" spans="2:66">
      <c r="B2966" s="2">
        <v>43440</v>
      </c>
      <c r="C2966" s="1">
        <v>1.9</v>
      </c>
      <c r="E2966" s="2">
        <v>42905</v>
      </c>
      <c r="F2966" s="1">
        <v>1.2889999999999999</v>
      </c>
      <c r="H2966" s="2">
        <v>42923</v>
      </c>
      <c r="I2966" s="1">
        <v>1.7770000000000001</v>
      </c>
      <c r="K2966" s="2">
        <v>42921</v>
      </c>
      <c r="L2966" s="1">
        <v>2.2770000000000001</v>
      </c>
      <c r="N2966" s="2">
        <v>42929</v>
      </c>
      <c r="O2966" s="1">
        <v>1.9370000000000001</v>
      </c>
      <c r="Q2966" s="2">
        <v>42927</v>
      </c>
      <c r="R2966" s="1">
        <v>1.99</v>
      </c>
      <c r="T2966" s="2">
        <v>42933</v>
      </c>
      <c r="U2966" s="1">
        <v>1.8199999999999998</v>
      </c>
      <c r="W2966" s="2">
        <v>42930</v>
      </c>
      <c r="X2966" s="1">
        <v>1.6975</v>
      </c>
      <c r="Z2966" s="2">
        <v>42920</v>
      </c>
      <c r="AA2966" s="1">
        <v>1.6099999999999999</v>
      </c>
      <c r="AC2966" s="2">
        <v>42921</v>
      </c>
      <c r="AD2966" s="1">
        <v>1.5024999999999999</v>
      </c>
      <c r="AF2966" s="2">
        <v>43363</v>
      </c>
      <c r="AG2966" s="1">
        <v>2.3663799999999999</v>
      </c>
      <c r="AI2966" s="2">
        <v>42874</v>
      </c>
      <c r="AJ2966" s="1">
        <v>2.4106000000000001</v>
      </c>
      <c r="AL2966" s="2">
        <v>42877</v>
      </c>
      <c r="AM2966" s="1">
        <v>2.1715</v>
      </c>
      <c r="AO2966" s="2">
        <v>42873</v>
      </c>
      <c r="AP2966" s="1">
        <v>1.4795</v>
      </c>
      <c r="AR2966" s="2">
        <v>42866</v>
      </c>
      <c r="AS2966" s="1">
        <v>1.375</v>
      </c>
      <c r="AU2966" s="2">
        <v>42880</v>
      </c>
      <c r="AV2966" s="1">
        <v>1.472</v>
      </c>
      <c r="AX2966" s="2">
        <v>42878</v>
      </c>
      <c r="AY2966" s="1">
        <v>1.4060000000000001</v>
      </c>
      <c r="BA2966" s="116">
        <v>42879</v>
      </c>
      <c r="BB2966" s="1">
        <v>0.84030000000000005</v>
      </c>
      <c r="BD2966" s="2">
        <v>42872</v>
      </c>
      <c r="BE2966" s="1">
        <v>-0.154</v>
      </c>
      <c r="BG2966" s="2">
        <v>43039</v>
      </c>
      <c r="BH2966" s="1">
        <v>2.38</v>
      </c>
      <c r="BJ2966" s="2">
        <v>43039</v>
      </c>
      <c r="BK2966" s="1">
        <v>2.0099999999999998</v>
      </c>
      <c r="BM2966" s="2">
        <v>42877</v>
      </c>
      <c r="BN2966" s="1">
        <v>0.218</v>
      </c>
    </row>
    <row r="2967" spans="2:66">
      <c r="B2967" s="2">
        <v>43441</v>
      </c>
      <c r="C2967" s="1">
        <v>1.9</v>
      </c>
      <c r="E2967" s="2">
        <v>42906</v>
      </c>
      <c r="F2967" s="1">
        <v>1.2889999999999999</v>
      </c>
      <c r="H2967" s="2">
        <v>42926</v>
      </c>
      <c r="I2967" s="1">
        <v>1.7530000000000001</v>
      </c>
      <c r="K2967" s="2">
        <v>42922</v>
      </c>
      <c r="L2967" s="1">
        <v>2.282</v>
      </c>
      <c r="N2967" s="2">
        <v>42930</v>
      </c>
      <c r="O2967" s="1">
        <v>1.94</v>
      </c>
      <c r="Q2967" s="2">
        <v>42928</v>
      </c>
      <c r="R2967" s="1">
        <v>1.9824999999999999</v>
      </c>
      <c r="T2967" s="2">
        <v>42934</v>
      </c>
      <c r="U2967" s="1">
        <v>1.8050000000000002</v>
      </c>
      <c r="W2967" s="2">
        <v>42933</v>
      </c>
      <c r="X2967" s="1">
        <v>1.7075</v>
      </c>
      <c r="Z2967" s="2">
        <v>42921</v>
      </c>
      <c r="AA2967" s="1">
        <v>1.6099999999999999</v>
      </c>
      <c r="AC2967" s="2">
        <v>42922</v>
      </c>
      <c r="AD2967" s="1">
        <v>1.5125</v>
      </c>
      <c r="AF2967" s="2">
        <v>43364</v>
      </c>
      <c r="AG2967" s="1">
        <v>2.37263</v>
      </c>
      <c r="AI2967" s="2">
        <v>42877</v>
      </c>
      <c r="AJ2967" s="1">
        <v>2.4278</v>
      </c>
      <c r="AL2967" s="2">
        <v>42878</v>
      </c>
      <c r="AM2967" s="1">
        <v>2.202</v>
      </c>
      <c r="AO2967" s="2">
        <v>42874</v>
      </c>
      <c r="AP2967" s="1">
        <v>1.4969999999999999</v>
      </c>
      <c r="AR2967" s="2">
        <v>42867</v>
      </c>
      <c r="AS2967" s="1">
        <v>1.343</v>
      </c>
      <c r="AU2967" s="2">
        <v>42881</v>
      </c>
      <c r="AV2967" s="1">
        <v>1.4413</v>
      </c>
      <c r="AX2967" s="2">
        <v>42879</v>
      </c>
      <c r="AY2967" s="1">
        <v>1.405</v>
      </c>
      <c r="BA2967" s="116">
        <v>42880</v>
      </c>
      <c r="BB2967" s="1">
        <v>0.8175</v>
      </c>
      <c r="BD2967" s="2">
        <v>42873</v>
      </c>
      <c r="BE2967" s="1">
        <v>-0.153</v>
      </c>
      <c r="BG2967" s="2">
        <v>43040</v>
      </c>
      <c r="BH2967" s="1">
        <v>2.37</v>
      </c>
      <c r="BJ2967" s="2">
        <v>43040</v>
      </c>
      <c r="BK2967" s="1">
        <v>2.0099999999999998</v>
      </c>
      <c r="BM2967" s="2">
        <v>42878</v>
      </c>
      <c r="BN2967" s="1">
        <v>0.222</v>
      </c>
    </row>
    <row r="2968" spans="2:66">
      <c r="B2968" s="2">
        <v>43444</v>
      </c>
      <c r="C2968" s="1">
        <v>1.9</v>
      </c>
      <c r="E2968" s="2">
        <v>42907</v>
      </c>
      <c r="F2968" s="1">
        <v>1.292</v>
      </c>
      <c r="H2968" s="2">
        <v>42927</v>
      </c>
      <c r="I2968" s="1">
        <v>1.762</v>
      </c>
      <c r="K2968" s="2">
        <v>42923</v>
      </c>
      <c r="L2968" s="1">
        <v>2.3170000000000002</v>
      </c>
      <c r="N2968" s="2">
        <v>42933</v>
      </c>
      <c r="O2968" s="1">
        <v>1.962</v>
      </c>
      <c r="Q2968" s="2">
        <v>42929</v>
      </c>
      <c r="R2968" s="1">
        <v>1.9475</v>
      </c>
      <c r="T2968" s="2">
        <v>42935</v>
      </c>
      <c r="U2968" s="1">
        <v>1.7974999999999999</v>
      </c>
      <c r="W2968" s="2">
        <v>42934</v>
      </c>
      <c r="X2968" s="1">
        <v>1.7</v>
      </c>
      <c r="Z2968" s="2">
        <v>42922</v>
      </c>
      <c r="AA2968" s="1">
        <v>1.615</v>
      </c>
      <c r="AC2968" s="2">
        <v>42923</v>
      </c>
      <c r="AD2968" s="1">
        <v>1.5274999999999999</v>
      </c>
      <c r="AF2968" s="2">
        <v>43367</v>
      </c>
      <c r="AG2968" s="1">
        <v>2.3736299999999999</v>
      </c>
      <c r="AI2968" s="2">
        <v>42878</v>
      </c>
      <c r="AJ2968" s="1">
        <v>2.4670000000000001</v>
      </c>
      <c r="AL2968" s="2">
        <v>42879</v>
      </c>
      <c r="AM2968" s="1">
        <v>2.1734999999999998</v>
      </c>
      <c r="AO2968" s="2">
        <v>42877</v>
      </c>
      <c r="AP2968" s="1">
        <v>1.512</v>
      </c>
      <c r="AR2968" s="2">
        <v>42870</v>
      </c>
      <c r="AS2968" s="1">
        <v>1.3418000000000001</v>
      </c>
      <c r="AU2968" s="2">
        <v>42884</v>
      </c>
      <c r="AV2968" s="1">
        <v>1.4325000000000001</v>
      </c>
      <c r="AX2968" s="2">
        <v>42880</v>
      </c>
      <c r="AY2968" s="1">
        <v>1.38</v>
      </c>
      <c r="BA2968" s="116">
        <v>42881</v>
      </c>
      <c r="BB2968" s="1">
        <v>0.79200000000000004</v>
      </c>
      <c r="BD2968" s="2">
        <v>42874</v>
      </c>
      <c r="BE2968" s="1">
        <v>-0.14000000000000001</v>
      </c>
      <c r="BG2968" s="2">
        <v>43041</v>
      </c>
      <c r="BH2968" s="1">
        <v>2.35</v>
      </c>
      <c r="BJ2968" s="2">
        <v>43041</v>
      </c>
      <c r="BK2968" s="1">
        <v>2</v>
      </c>
      <c r="BM2968" s="2">
        <v>42879</v>
      </c>
      <c r="BN2968" s="1">
        <v>0.22</v>
      </c>
    </row>
    <row r="2969" spans="2:66">
      <c r="B2969" s="2">
        <v>43445</v>
      </c>
      <c r="C2969" s="1">
        <v>1.9</v>
      </c>
      <c r="E2969" s="2">
        <v>42908</v>
      </c>
      <c r="F2969" s="1">
        <v>1.292</v>
      </c>
      <c r="H2969" s="2">
        <v>42928</v>
      </c>
      <c r="I2969" s="1">
        <v>1.762</v>
      </c>
      <c r="K2969" s="2">
        <v>42926</v>
      </c>
      <c r="L2969" s="1">
        <v>2.282</v>
      </c>
      <c r="N2969" s="2">
        <v>42934</v>
      </c>
      <c r="O2969" s="1">
        <v>1.9449999999999998</v>
      </c>
      <c r="Q2969" s="2">
        <v>42930</v>
      </c>
      <c r="R2969" s="1">
        <v>1.9550000000000001</v>
      </c>
      <c r="T2969" s="2">
        <v>42936</v>
      </c>
      <c r="U2969" s="1">
        <v>1.7875000000000001</v>
      </c>
      <c r="W2969" s="2">
        <v>42935</v>
      </c>
      <c r="X2969" s="1">
        <v>1.6975</v>
      </c>
      <c r="Z2969" s="2">
        <v>42923</v>
      </c>
      <c r="AA2969" s="1">
        <v>1.6400000000000001</v>
      </c>
      <c r="AC2969" s="2">
        <v>42926</v>
      </c>
      <c r="AD2969" s="1">
        <v>1.5074999999999998</v>
      </c>
      <c r="AF2969" s="2">
        <v>43368</v>
      </c>
      <c r="AG2969" s="1">
        <v>2.3810000000000002</v>
      </c>
      <c r="AI2969" s="2">
        <v>42879</v>
      </c>
      <c r="AJ2969" s="1">
        <v>2.4580000000000002</v>
      </c>
      <c r="AL2969" s="2">
        <v>42880</v>
      </c>
      <c r="AM2969" s="1">
        <v>2.1846999999999999</v>
      </c>
      <c r="AO2969" s="2">
        <v>42878</v>
      </c>
      <c r="AP2969" s="1">
        <v>1.528</v>
      </c>
      <c r="AR2969" s="2">
        <v>42871</v>
      </c>
      <c r="AS2969" s="1">
        <v>1.3435000000000001</v>
      </c>
      <c r="AU2969" s="2">
        <v>42885</v>
      </c>
      <c r="AV2969" s="1">
        <v>1.4315</v>
      </c>
      <c r="AX2969" s="2">
        <v>42881</v>
      </c>
      <c r="AY2969" s="1">
        <v>1.347</v>
      </c>
      <c r="BA2969" s="116">
        <v>42884</v>
      </c>
      <c r="BB2969" s="1">
        <v>0.77700000000000002</v>
      </c>
      <c r="BD2969" s="2">
        <v>42877</v>
      </c>
      <c r="BE2969" s="1">
        <v>-0.13300000000000001</v>
      </c>
      <c r="BG2969" s="2">
        <v>43042</v>
      </c>
      <c r="BH2969" s="1">
        <v>2.34</v>
      </c>
      <c r="BJ2969" s="2">
        <v>43042</v>
      </c>
      <c r="BK2969" s="1">
        <v>1.99</v>
      </c>
      <c r="BM2969" s="2">
        <v>42880</v>
      </c>
      <c r="BN2969" s="1">
        <v>0.20349999999999999</v>
      </c>
    </row>
    <row r="2970" spans="2:66">
      <c r="B2970" s="2">
        <v>43446</v>
      </c>
      <c r="C2970" s="1">
        <v>1.9</v>
      </c>
      <c r="E2970" s="2">
        <v>42909</v>
      </c>
      <c r="F2970" s="1">
        <v>1.294</v>
      </c>
      <c r="H2970" s="2">
        <v>42929</v>
      </c>
      <c r="I2970" s="1">
        <v>1.7469999999999999</v>
      </c>
      <c r="K2970" s="2">
        <v>42927</v>
      </c>
      <c r="L2970" s="1">
        <v>2.2770000000000001</v>
      </c>
      <c r="N2970" s="2">
        <v>42935</v>
      </c>
      <c r="O2970" s="1">
        <v>1.9449999999999998</v>
      </c>
      <c r="Q2970" s="2">
        <v>42933</v>
      </c>
      <c r="R2970" s="1">
        <v>1.9750000000000001</v>
      </c>
      <c r="T2970" s="2">
        <v>42937</v>
      </c>
      <c r="U2970" s="1">
        <v>1.7749999999999999</v>
      </c>
      <c r="W2970" s="2">
        <v>42936</v>
      </c>
      <c r="X2970" s="1">
        <v>1.69</v>
      </c>
      <c r="Z2970" s="2">
        <v>42926</v>
      </c>
      <c r="AA2970" s="1">
        <v>1.6225000000000001</v>
      </c>
      <c r="AC2970" s="2">
        <v>42927</v>
      </c>
      <c r="AD2970" s="1">
        <v>1.5125</v>
      </c>
      <c r="AF2970" s="2">
        <v>43369</v>
      </c>
      <c r="AG2970" s="1">
        <v>2.3861300000000001</v>
      </c>
      <c r="AI2970" s="2">
        <v>42880</v>
      </c>
      <c r="AJ2970" s="1">
        <v>2.4590000000000001</v>
      </c>
      <c r="AL2970" s="2">
        <v>42881</v>
      </c>
      <c r="AM2970" s="1">
        <v>2.1787999999999998</v>
      </c>
      <c r="AO2970" s="2">
        <v>42879</v>
      </c>
      <c r="AP2970" s="1">
        <v>1.498</v>
      </c>
      <c r="AR2970" s="2">
        <v>42872</v>
      </c>
      <c r="AS2970" s="1">
        <v>1.3</v>
      </c>
      <c r="AU2970" s="2">
        <v>42886</v>
      </c>
      <c r="AV2970" s="1">
        <v>1.4510000000000001</v>
      </c>
      <c r="AX2970" s="2">
        <v>42884</v>
      </c>
      <c r="AY2970" s="1">
        <v>1.341</v>
      </c>
      <c r="BA2970" s="116">
        <v>42885</v>
      </c>
      <c r="BB2970" s="1">
        <v>0.77239999999999998</v>
      </c>
      <c r="BD2970" s="2">
        <v>42878</v>
      </c>
      <c r="BE2970" s="1">
        <v>-0.1313</v>
      </c>
      <c r="BG2970" s="2">
        <v>43045</v>
      </c>
      <c r="BH2970" s="1">
        <v>2.3199999999999998</v>
      </c>
      <c r="BJ2970" s="2">
        <v>43045</v>
      </c>
      <c r="BK2970" s="1">
        <v>1.99</v>
      </c>
      <c r="BM2970" s="2">
        <v>42881</v>
      </c>
      <c r="BN2970" s="1">
        <v>0.1835</v>
      </c>
    </row>
    <row r="2971" spans="2:66">
      <c r="B2971" s="2">
        <v>43447</v>
      </c>
      <c r="C2971" s="1">
        <v>1.9</v>
      </c>
      <c r="E2971" s="2">
        <v>42912</v>
      </c>
      <c r="F2971" s="1">
        <v>1.2949999999999999</v>
      </c>
      <c r="H2971" s="2">
        <v>42930</v>
      </c>
      <c r="I2971" s="1">
        <v>1.7450000000000001</v>
      </c>
      <c r="K2971" s="2">
        <v>42928</v>
      </c>
      <c r="L2971" s="1">
        <v>2.2749999999999999</v>
      </c>
      <c r="N2971" s="2">
        <v>42936</v>
      </c>
      <c r="O2971" s="1">
        <v>1.9319999999999999</v>
      </c>
      <c r="Q2971" s="2">
        <v>42934</v>
      </c>
      <c r="R2971" s="1">
        <v>1.96</v>
      </c>
      <c r="T2971" s="2">
        <v>42940</v>
      </c>
      <c r="U2971" s="1">
        <v>1.77</v>
      </c>
      <c r="W2971" s="2">
        <v>42937</v>
      </c>
      <c r="X2971" s="1">
        <v>1.6800000000000002</v>
      </c>
      <c r="Z2971" s="2">
        <v>42927</v>
      </c>
      <c r="AA2971" s="1">
        <v>1.6274999999999999</v>
      </c>
      <c r="AC2971" s="2">
        <v>42928</v>
      </c>
      <c r="AD2971" s="1">
        <v>1.5074999999999998</v>
      </c>
      <c r="AF2971" s="2">
        <v>43370</v>
      </c>
      <c r="AG2971" s="1">
        <v>2.3959999999999999</v>
      </c>
      <c r="AI2971" s="2">
        <v>42881</v>
      </c>
      <c r="AJ2971" s="1">
        <v>2.4565000000000001</v>
      </c>
      <c r="AL2971" s="2">
        <v>42884</v>
      </c>
      <c r="AM2971" s="1">
        <v>2.1819999999999999</v>
      </c>
      <c r="AO2971" s="2">
        <v>42880</v>
      </c>
      <c r="AP2971" s="1">
        <v>1.5205</v>
      </c>
      <c r="AR2971" s="2">
        <v>42873</v>
      </c>
      <c r="AS2971" s="1">
        <v>1.323</v>
      </c>
      <c r="AU2971" s="2">
        <v>42887</v>
      </c>
      <c r="AV2971" s="1">
        <v>1.462</v>
      </c>
      <c r="AX2971" s="2">
        <v>42885</v>
      </c>
      <c r="AY2971" s="1">
        <v>1.3385</v>
      </c>
      <c r="BA2971" s="116">
        <v>42886</v>
      </c>
      <c r="BB2971" s="1">
        <v>0.78200000000000003</v>
      </c>
      <c r="BD2971" s="2">
        <v>42879</v>
      </c>
      <c r="BE2971" s="1">
        <v>-0.13900000000000001</v>
      </c>
      <c r="BG2971" s="2">
        <v>43046</v>
      </c>
      <c r="BH2971" s="1">
        <v>2.3199999999999998</v>
      </c>
      <c r="BJ2971" s="2">
        <v>43046</v>
      </c>
      <c r="BK2971" s="1">
        <v>1.99</v>
      </c>
      <c r="BM2971" s="2">
        <v>42884</v>
      </c>
      <c r="BN2971" s="1">
        <v>0.17100000000000001</v>
      </c>
    </row>
    <row r="2972" spans="2:66">
      <c r="B2972" s="2">
        <v>43448</v>
      </c>
      <c r="C2972" s="1">
        <v>1.9</v>
      </c>
      <c r="E2972" s="2">
        <v>42913</v>
      </c>
      <c r="F2972" s="1">
        <v>1.2969999999999999</v>
      </c>
      <c r="H2972" s="2">
        <v>42933</v>
      </c>
      <c r="I2972" s="1">
        <v>1.752</v>
      </c>
      <c r="K2972" s="2">
        <v>42929</v>
      </c>
      <c r="L2972" s="1">
        <v>2.242</v>
      </c>
      <c r="N2972" s="2">
        <v>42937</v>
      </c>
      <c r="O2972" s="1">
        <v>1.917</v>
      </c>
      <c r="Q2972" s="2">
        <v>42935</v>
      </c>
      <c r="R2972" s="1">
        <v>1.95</v>
      </c>
      <c r="T2972" s="2">
        <v>42941</v>
      </c>
      <c r="U2972" s="1">
        <v>1.7574999999999998</v>
      </c>
      <c r="W2972" s="2">
        <v>42940</v>
      </c>
      <c r="X2972" s="1">
        <v>1.6800000000000002</v>
      </c>
      <c r="Z2972" s="2">
        <v>42928</v>
      </c>
      <c r="AA2972" s="1">
        <v>1.625</v>
      </c>
      <c r="AC2972" s="2">
        <v>42929</v>
      </c>
      <c r="AD2972" s="1">
        <v>1.5074999999999998</v>
      </c>
      <c r="AF2972" s="2">
        <v>43371</v>
      </c>
      <c r="AG2972" s="1">
        <v>2.39838</v>
      </c>
      <c r="AI2972" s="2">
        <v>42884</v>
      </c>
      <c r="AJ2972" s="1">
        <v>2.4605000000000001</v>
      </c>
      <c r="AL2972" s="2">
        <v>42885</v>
      </c>
      <c r="AM2972" s="1">
        <v>2.1310000000000002</v>
      </c>
      <c r="AO2972" s="2">
        <v>42881</v>
      </c>
      <c r="AP2972" s="1">
        <v>1.5158</v>
      </c>
      <c r="AR2972" s="2">
        <v>42874</v>
      </c>
      <c r="AS2972" s="1">
        <v>1.335</v>
      </c>
      <c r="AU2972" s="2">
        <v>42888</v>
      </c>
      <c r="AV2972" s="1">
        <v>1.4593</v>
      </c>
      <c r="AX2972" s="2">
        <v>42886</v>
      </c>
      <c r="AY2972" s="1">
        <v>1.3580000000000001</v>
      </c>
      <c r="BA2972" s="116">
        <v>42887</v>
      </c>
      <c r="BB2972" s="1">
        <v>0.79100000000000004</v>
      </c>
      <c r="BD2972" s="2">
        <v>42880</v>
      </c>
      <c r="BE2972" s="1">
        <v>-0.14560000000000001</v>
      </c>
      <c r="BG2972" s="2">
        <v>43047</v>
      </c>
      <c r="BH2972" s="1">
        <v>2.3199999999999998</v>
      </c>
      <c r="BJ2972" s="2">
        <v>43047</v>
      </c>
      <c r="BK2972" s="1">
        <v>2.0099999999999998</v>
      </c>
      <c r="BM2972" s="2">
        <v>42885</v>
      </c>
      <c r="BN2972" s="1">
        <v>0.1648</v>
      </c>
    </row>
    <row r="2973" spans="2:66">
      <c r="B2973" s="2">
        <v>43451</v>
      </c>
      <c r="C2973" s="1">
        <v>1.9</v>
      </c>
      <c r="E2973" s="2">
        <v>42914</v>
      </c>
      <c r="F2973" s="1">
        <v>1.3069999999999999</v>
      </c>
      <c r="H2973" s="2">
        <v>42934</v>
      </c>
      <c r="I2973" s="1">
        <v>1.7469999999999999</v>
      </c>
      <c r="K2973" s="2">
        <v>42930</v>
      </c>
      <c r="L2973" s="1">
        <v>2.2469999999999999</v>
      </c>
      <c r="N2973" s="2">
        <v>42940</v>
      </c>
      <c r="O2973" s="1">
        <v>1.9119999999999999</v>
      </c>
      <c r="Q2973" s="2">
        <v>42936</v>
      </c>
      <c r="R2973" s="1">
        <v>1.9325000000000001</v>
      </c>
      <c r="T2973" s="2">
        <v>42942</v>
      </c>
      <c r="U2973" s="1">
        <v>1.7774999999999999</v>
      </c>
      <c r="W2973" s="2">
        <v>42941</v>
      </c>
      <c r="X2973" s="1">
        <v>1.6625000000000001</v>
      </c>
      <c r="Z2973" s="2">
        <v>42929</v>
      </c>
      <c r="AA2973" s="1">
        <v>1.6125</v>
      </c>
      <c r="AC2973" s="2">
        <v>42930</v>
      </c>
      <c r="AD2973" s="1">
        <v>1.51</v>
      </c>
      <c r="AF2973" s="2">
        <v>43374</v>
      </c>
      <c r="AG2973" s="1">
        <v>2.3981300000000001</v>
      </c>
      <c r="AI2973" s="2">
        <v>42885</v>
      </c>
      <c r="AJ2973" s="1">
        <v>2.4127999999999998</v>
      </c>
      <c r="AL2973" s="2">
        <v>42886</v>
      </c>
      <c r="AM2973" s="1">
        <v>2.1259999999999999</v>
      </c>
      <c r="AO2973" s="2">
        <v>42884</v>
      </c>
      <c r="AP2973" s="1">
        <v>1.518</v>
      </c>
      <c r="AR2973" s="2">
        <v>42877</v>
      </c>
      <c r="AS2973" s="1">
        <v>1.3465</v>
      </c>
      <c r="AU2973" s="2">
        <v>42891</v>
      </c>
      <c r="AV2973" s="1">
        <v>1.47</v>
      </c>
      <c r="AX2973" s="2">
        <v>42887</v>
      </c>
      <c r="AY2973" s="1">
        <v>1.3679999999999999</v>
      </c>
      <c r="BA2973" s="116">
        <v>42888</v>
      </c>
      <c r="BB2973" s="1">
        <v>0.77849999999999997</v>
      </c>
      <c r="BD2973" s="2">
        <v>42881</v>
      </c>
      <c r="BE2973" s="1">
        <v>-0.15620000000000001</v>
      </c>
      <c r="BG2973" s="2">
        <v>43048</v>
      </c>
      <c r="BH2973" s="1">
        <v>2.33</v>
      </c>
      <c r="BJ2973" s="2">
        <v>43048</v>
      </c>
      <c r="BK2973" s="1">
        <v>2.0099999999999998</v>
      </c>
      <c r="BM2973" s="2">
        <v>42886</v>
      </c>
      <c r="BN2973" s="1">
        <v>0.1643</v>
      </c>
    </row>
    <row r="2974" spans="2:66">
      <c r="B2974" s="2">
        <v>43452</v>
      </c>
      <c r="C2974" s="1">
        <v>1.9</v>
      </c>
      <c r="E2974" s="2">
        <v>42915</v>
      </c>
      <c r="F2974" s="1">
        <v>1.3080000000000001</v>
      </c>
      <c r="H2974" s="2">
        <v>42935</v>
      </c>
      <c r="I2974" s="1">
        <v>1.7469999999999999</v>
      </c>
      <c r="K2974" s="2">
        <v>42933</v>
      </c>
      <c r="L2974" s="1">
        <v>2.2800000000000002</v>
      </c>
      <c r="N2974" s="2">
        <v>42941</v>
      </c>
      <c r="O2974" s="1">
        <v>1.905</v>
      </c>
      <c r="Q2974" s="2">
        <v>42937</v>
      </c>
      <c r="R2974" s="1">
        <v>1.9175</v>
      </c>
      <c r="T2974" s="2">
        <v>42943</v>
      </c>
      <c r="U2974" s="1">
        <v>1.7549999999999999</v>
      </c>
      <c r="W2974" s="2">
        <v>42942</v>
      </c>
      <c r="X2974" s="1">
        <v>1.6775</v>
      </c>
      <c r="Z2974" s="2">
        <v>42930</v>
      </c>
      <c r="AA2974" s="1">
        <v>1.6175000000000002</v>
      </c>
      <c r="AC2974" s="2">
        <v>42933</v>
      </c>
      <c r="AD2974" s="1">
        <v>1.51</v>
      </c>
      <c r="AF2974" s="2">
        <v>43375</v>
      </c>
      <c r="AG2974" s="1">
        <v>2.4074999999999998</v>
      </c>
      <c r="AI2974" s="2">
        <v>42886</v>
      </c>
      <c r="AJ2974" s="1">
        <v>2.4018000000000002</v>
      </c>
      <c r="AL2974" s="2">
        <v>42887</v>
      </c>
      <c r="AM2974" s="1">
        <v>2.1368</v>
      </c>
      <c r="AO2974" s="2">
        <v>42885</v>
      </c>
      <c r="AP2974" s="1">
        <v>1.4948999999999999</v>
      </c>
      <c r="AR2974" s="2">
        <v>42878</v>
      </c>
      <c r="AS2974" s="1">
        <v>1.357</v>
      </c>
      <c r="AU2974" s="2">
        <v>42892</v>
      </c>
      <c r="AV2974" s="1">
        <v>1.448</v>
      </c>
      <c r="AX2974" s="2">
        <v>42888</v>
      </c>
      <c r="AY2974" s="1">
        <v>1.361</v>
      </c>
      <c r="BA2974" s="116">
        <v>42891</v>
      </c>
      <c r="BB2974" s="1">
        <v>0.78310000000000002</v>
      </c>
      <c r="BD2974" s="2">
        <v>42884</v>
      </c>
      <c r="BE2974" s="1">
        <v>-0.1605</v>
      </c>
      <c r="BG2974" s="2">
        <v>43049</v>
      </c>
      <c r="BH2974" s="1">
        <v>2.4</v>
      </c>
      <c r="BJ2974" s="2">
        <v>43049</v>
      </c>
      <c r="BK2974" s="1">
        <v>2.06</v>
      </c>
      <c r="BM2974" s="2">
        <v>42887</v>
      </c>
      <c r="BN2974" s="1">
        <v>0.17349999999999999</v>
      </c>
    </row>
    <row r="2975" spans="2:66">
      <c r="B2975" s="2">
        <v>43453</v>
      </c>
      <c r="C2975" s="1">
        <v>1.9</v>
      </c>
      <c r="E2975" s="2">
        <v>42916</v>
      </c>
      <c r="F2975" s="1">
        <v>1.3</v>
      </c>
      <c r="H2975" s="2">
        <v>42936</v>
      </c>
      <c r="I2975" s="1">
        <v>1.7370000000000001</v>
      </c>
      <c r="K2975" s="2">
        <v>42934</v>
      </c>
      <c r="L2975" s="1">
        <v>2.2599999999999998</v>
      </c>
      <c r="N2975" s="2">
        <v>42942</v>
      </c>
      <c r="O2975" s="1">
        <v>1.927</v>
      </c>
      <c r="Q2975" s="2">
        <v>42940</v>
      </c>
      <c r="R2975" s="1">
        <v>1.913</v>
      </c>
      <c r="T2975" s="2">
        <v>42944</v>
      </c>
      <c r="U2975" s="1">
        <v>1.7625</v>
      </c>
      <c r="W2975" s="2">
        <v>42943</v>
      </c>
      <c r="X2975" s="1">
        <v>1.6600000000000001</v>
      </c>
      <c r="Z2975" s="2">
        <v>42933</v>
      </c>
      <c r="AA2975" s="1">
        <v>1.623</v>
      </c>
      <c r="AC2975" s="2">
        <v>42934</v>
      </c>
      <c r="AD2975" s="1">
        <v>1.5049999999999999</v>
      </c>
      <c r="AF2975" s="2">
        <v>43376</v>
      </c>
      <c r="AG2975" s="1">
        <v>2.4082499999999998</v>
      </c>
      <c r="AI2975" s="2">
        <v>42887</v>
      </c>
      <c r="AJ2975" s="1">
        <v>2.4035000000000002</v>
      </c>
      <c r="AL2975" s="2">
        <v>42888</v>
      </c>
      <c r="AM2975" s="1">
        <v>2.0834999999999999</v>
      </c>
      <c r="AO2975" s="2">
        <v>42886</v>
      </c>
      <c r="AP2975" s="1">
        <v>1.496</v>
      </c>
      <c r="AR2975" s="2">
        <v>42879</v>
      </c>
      <c r="AS2975" s="1">
        <v>1.3385</v>
      </c>
      <c r="AU2975" s="2">
        <v>42893</v>
      </c>
      <c r="AV2975" s="1">
        <v>1.44</v>
      </c>
      <c r="AX2975" s="2">
        <v>42891</v>
      </c>
      <c r="AY2975" s="1">
        <v>1.37</v>
      </c>
      <c r="BA2975" s="116">
        <v>42892</v>
      </c>
      <c r="BB2975" s="1">
        <v>0.76500000000000001</v>
      </c>
      <c r="BD2975" s="2">
        <v>42885</v>
      </c>
      <c r="BE2975" s="1">
        <v>-0.16320000000000001</v>
      </c>
      <c r="BG2975" s="2">
        <v>43052</v>
      </c>
      <c r="BH2975" s="1">
        <v>2.4</v>
      </c>
      <c r="BJ2975" s="2">
        <v>43052</v>
      </c>
      <c r="BK2975" s="1">
        <v>2.08</v>
      </c>
      <c r="BM2975" s="2">
        <v>42888</v>
      </c>
      <c r="BN2975" s="1">
        <v>0.161</v>
      </c>
    </row>
    <row r="2976" spans="2:66">
      <c r="B2976" s="2">
        <v>43454</v>
      </c>
      <c r="C2976" s="1">
        <v>1.9</v>
      </c>
      <c r="E2976" s="2">
        <v>42919</v>
      </c>
      <c r="F2976" s="1">
        <v>1.298</v>
      </c>
      <c r="H2976" s="2">
        <v>42937</v>
      </c>
      <c r="I2976" s="1">
        <v>1.722</v>
      </c>
      <c r="K2976" s="2">
        <v>42935</v>
      </c>
      <c r="L2976" s="1">
        <v>2.2570000000000001</v>
      </c>
      <c r="N2976" s="2">
        <v>42943</v>
      </c>
      <c r="O2976" s="1">
        <v>1.907</v>
      </c>
      <c r="Q2976" s="2">
        <v>42941</v>
      </c>
      <c r="R2976" s="1">
        <v>1.9024999999999999</v>
      </c>
      <c r="T2976" s="2">
        <v>42947</v>
      </c>
      <c r="U2976" s="1">
        <v>1.76</v>
      </c>
      <c r="W2976" s="2">
        <v>42944</v>
      </c>
      <c r="X2976" s="1">
        <v>1.67</v>
      </c>
      <c r="Z2976" s="2">
        <v>42934</v>
      </c>
      <c r="AA2976" s="1">
        <v>1.62</v>
      </c>
      <c r="AC2976" s="2">
        <v>42935</v>
      </c>
      <c r="AD2976" s="1">
        <v>1.5049999999999999</v>
      </c>
      <c r="AF2976" s="2">
        <v>43377</v>
      </c>
      <c r="AG2976" s="1">
        <v>2.4096299999999999</v>
      </c>
      <c r="AI2976" s="2">
        <v>42888</v>
      </c>
      <c r="AJ2976" s="1">
        <v>2.355</v>
      </c>
      <c r="AL2976" s="2">
        <v>42891</v>
      </c>
      <c r="AM2976" s="1">
        <v>2.1095000000000002</v>
      </c>
      <c r="AO2976" s="2">
        <v>42887</v>
      </c>
      <c r="AP2976" s="1">
        <v>1.5101</v>
      </c>
      <c r="AR2976" s="2">
        <v>42880</v>
      </c>
      <c r="AS2976" s="1">
        <v>1.3554999999999999</v>
      </c>
      <c r="AU2976" s="2">
        <v>42894</v>
      </c>
      <c r="AV2976" s="1">
        <v>1.429</v>
      </c>
      <c r="AX2976" s="2">
        <v>42892</v>
      </c>
      <c r="AY2976" s="1">
        <v>1.3460000000000001</v>
      </c>
      <c r="BA2976" s="116">
        <v>42893</v>
      </c>
      <c r="BB2976" s="1">
        <v>0.75900000000000001</v>
      </c>
      <c r="BD2976" s="2">
        <v>42886</v>
      </c>
      <c r="BE2976" s="1">
        <v>-0.16200000000000001</v>
      </c>
      <c r="BG2976" s="2">
        <v>43053</v>
      </c>
      <c r="BH2976" s="1">
        <v>2.38</v>
      </c>
      <c r="BJ2976" s="2">
        <v>43053</v>
      </c>
      <c r="BK2976" s="1">
        <v>2.06</v>
      </c>
      <c r="BM2976" s="2">
        <v>42891</v>
      </c>
      <c r="BN2976" s="1">
        <v>0.16450000000000001</v>
      </c>
    </row>
    <row r="2977" spans="2:66">
      <c r="B2977" s="2">
        <v>43455</v>
      </c>
      <c r="C2977" s="1">
        <v>1.9</v>
      </c>
      <c r="E2977" s="2">
        <v>42920</v>
      </c>
      <c r="F2977" s="1">
        <v>1.298</v>
      </c>
      <c r="H2977" s="2">
        <v>42940</v>
      </c>
      <c r="I2977" s="1">
        <v>1.7170000000000001</v>
      </c>
      <c r="K2977" s="2">
        <v>42936</v>
      </c>
      <c r="L2977" s="1">
        <v>2.2349999999999999</v>
      </c>
      <c r="N2977" s="2">
        <v>42944</v>
      </c>
      <c r="O2977" s="1">
        <v>1.92</v>
      </c>
      <c r="Q2977" s="2">
        <v>42942</v>
      </c>
      <c r="R2977" s="1">
        <v>1.9275</v>
      </c>
      <c r="T2977" s="2">
        <v>42948</v>
      </c>
      <c r="U2977" s="1">
        <v>1.7825</v>
      </c>
      <c r="W2977" s="2">
        <v>42947</v>
      </c>
      <c r="X2977" s="1">
        <v>1.67</v>
      </c>
      <c r="Z2977" s="2">
        <v>42935</v>
      </c>
      <c r="AA2977" s="1">
        <v>1.6175000000000002</v>
      </c>
      <c r="AC2977" s="2">
        <v>42936</v>
      </c>
      <c r="AD2977" s="1">
        <v>1.5</v>
      </c>
      <c r="AF2977" s="2">
        <v>43378</v>
      </c>
      <c r="AG2977" s="1">
        <v>2.4080599999999999</v>
      </c>
      <c r="AI2977" s="2">
        <v>42891</v>
      </c>
      <c r="AJ2977" s="1">
        <v>2.3810000000000002</v>
      </c>
      <c r="AL2977" s="2">
        <v>42892</v>
      </c>
      <c r="AM2977" s="1">
        <v>2.0794999999999999</v>
      </c>
      <c r="AO2977" s="2">
        <v>42888</v>
      </c>
      <c r="AP2977" s="1">
        <v>1.4995000000000001</v>
      </c>
      <c r="AR2977" s="2">
        <v>42881</v>
      </c>
      <c r="AS2977" s="1">
        <v>1.3519999999999999</v>
      </c>
      <c r="AU2977" s="2">
        <v>42895</v>
      </c>
      <c r="AV2977" s="1">
        <v>1.444</v>
      </c>
      <c r="AX2977" s="2">
        <v>42893</v>
      </c>
      <c r="AY2977" s="1">
        <v>1.3420000000000001</v>
      </c>
      <c r="BA2977" s="116">
        <v>42894</v>
      </c>
      <c r="BB2977" s="1">
        <v>0.75600000000000001</v>
      </c>
      <c r="BD2977" s="2">
        <v>42887</v>
      </c>
      <c r="BE2977" s="1">
        <v>-0.16170000000000001</v>
      </c>
      <c r="BG2977" s="2">
        <v>43054</v>
      </c>
      <c r="BH2977" s="1">
        <v>2.33</v>
      </c>
      <c r="BJ2977" s="2">
        <v>43054</v>
      </c>
      <c r="BK2977" s="1">
        <v>2.04</v>
      </c>
      <c r="BM2977" s="2">
        <v>42892</v>
      </c>
      <c r="BN2977" s="1">
        <v>0.152</v>
      </c>
    </row>
    <row r="2978" spans="2:66">
      <c r="B2978" s="2">
        <v>43458</v>
      </c>
      <c r="C2978" s="1">
        <v>1.9</v>
      </c>
      <c r="E2978" s="2">
        <v>42921</v>
      </c>
      <c r="F2978" s="1">
        <v>1.292</v>
      </c>
      <c r="H2978" s="2">
        <v>42941</v>
      </c>
      <c r="I2978" s="1">
        <v>1.7069999999999999</v>
      </c>
      <c r="K2978" s="2">
        <v>42937</v>
      </c>
      <c r="L2978" s="1">
        <v>2.2200000000000002</v>
      </c>
      <c r="N2978" s="2">
        <v>42947</v>
      </c>
      <c r="O2978" s="1">
        <v>1.925</v>
      </c>
      <c r="Q2978" s="2">
        <v>42943</v>
      </c>
      <c r="R2978" s="1">
        <v>1.905</v>
      </c>
      <c r="T2978" s="2">
        <v>42949</v>
      </c>
      <c r="U2978" s="1">
        <v>1.7774999999999999</v>
      </c>
      <c r="W2978" s="2">
        <v>42948</v>
      </c>
      <c r="X2978" s="1">
        <v>1.6800000000000002</v>
      </c>
      <c r="Z2978" s="2">
        <v>42936</v>
      </c>
      <c r="AA2978" s="1">
        <v>1.6099999999999999</v>
      </c>
      <c r="AC2978" s="2">
        <v>42937</v>
      </c>
      <c r="AD2978" s="1">
        <v>1.4950000000000001</v>
      </c>
      <c r="AF2978" s="2">
        <v>43381</v>
      </c>
      <c r="AG2978" s="1">
        <v>2.41425</v>
      </c>
      <c r="AI2978" s="2">
        <v>42892</v>
      </c>
      <c r="AJ2978" s="1">
        <v>2.3559999999999999</v>
      </c>
      <c r="AL2978" s="2">
        <v>42893</v>
      </c>
      <c r="AM2978" s="1">
        <v>2.1114999999999999</v>
      </c>
      <c r="AO2978" s="2">
        <v>42891</v>
      </c>
      <c r="AP2978" s="1">
        <v>1.5032999999999999</v>
      </c>
      <c r="AR2978" s="2">
        <v>42884</v>
      </c>
      <c r="AS2978" s="1">
        <v>1.353</v>
      </c>
      <c r="AU2978" s="2">
        <v>42898</v>
      </c>
      <c r="AV2978" s="1">
        <v>1.4315</v>
      </c>
      <c r="AX2978" s="2">
        <v>42894</v>
      </c>
      <c r="AY2978" s="1">
        <v>1.3320000000000001</v>
      </c>
      <c r="BA2978" s="116">
        <v>42895</v>
      </c>
      <c r="BB2978" s="1">
        <v>0.75600000000000001</v>
      </c>
      <c r="BD2978" s="2">
        <v>42888</v>
      </c>
      <c r="BE2978" s="1">
        <v>-0.16300000000000001</v>
      </c>
      <c r="BG2978" s="2">
        <v>43055</v>
      </c>
      <c r="BH2978" s="1">
        <v>2.37</v>
      </c>
      <c r="BJ2978" s="2">
        <v>43055</v>
      </c>
      <c r="BK2978" s="1">
        <v>2.0699999999999998</v>
      </c>
      <c r="BM2978" s="2">
        <v>42893</v>
      </c>
      <c r="BN2978" s="1">
        <v>0.14960000000000001</v>
      </c>
    </row>
    <row r="2979" spans="2:66">
      <c r="B2979" s="2">
        <v>43460</v>
      </c>
      <c r="C2979" s="1">
        <v>1.92</v>
      </c>
      <c r="E2979" s="2">
        <v>42922</v>
      </c>
      <c r="F2979" s="1">
        <v>1.286</v>
      </c>
      <c r="H2979" s="2">
        <v>42942</v>
      </c>
      <c r="I2979" s="1">
        <v>1.7250000000000001</v>
      </c>
      <c r="K2979" s="2">
        <v>42940</v>
      </c>
      <c r="L2979" s="1">
        <v>2.2200000000000002</v>
      </c>
      <c r="N2979" s="2">
        <v>42948</v>
      </c>
      <c r="O2979" s="1">
        <v>1.95</v>
      </c>
      <c r="Q2979" s="2">
        <v>42944</v>
      </c>
      <c r="R2979" s="1">
        <v>1.9125000000000001</v>
      </c>
      <c r="T2979" s="2">
        <v>42950</v>
      </c>
      <c r="U2979" s="1">
        <v>1.7825</v>
      </c>
      <c r="W2979" s="2">
        <v>42949</v>
      </c>
      <c r="X2979" s="1">
        <v>1.675</v>
      </c>
      <c r="Z2979" s="2">
        <v>42937</v>
      </c>
      <c r="AA2979" s="1">
        <v>1.6025</v>
      </c>
      <c r="AC2979" s="2">
        <v>42940</v>
      </c>
      <c r="AD2979" s="1">
        <v>1.4950000000000001</v>
      </c>
      <c r="AF2979" s="2">
        <v>43382</v>
      </c>
      <c r="AG2979" s="1">
        <v>2.4204400000000001</v>
      </c>
      <c r="AI2979" s="2">
        <v>42893</v>
      </c>
      <c r="AJ2979" s="1">
        <v>2.3860000000000001</v>
      </c>
      <c r="AL2979" s="2">
        <v>42894</v>
      </c>
      <c r="AM2979" s="1">
        <v>2.1305000000000001</v>
      </c>
      <c r="AO2979" s="2">
        <v>42892</v>
      </c>
      <c r="AP2979" s="1">
        <v>1.4924999999999999</v>
      </c>
      <c r="AR2979" s="2">
        <v>42885</v>
      </c>
      <c r="AS2979" s="1">
        <v>1.339</v>
      </c>
      <c r="AU2979" s="2">
        <v>42899</v>
      </c>
      <c r="AV2979" s="1">
        <v>1.4508000000000001</v>
      </c>
      <c r="AX2979" s="2">
        <v>42895</v>
      </c>
      <c r="AY2979" s="1">
        <v>1.345</v>
      </c>
      <c r="BA2979" s="116">
        <v>42898</v>
      </c>
      <c r="BB2979" s="1">
        <v>0.74199999999999999</v>
      </c>
      <c r="BD2979" s="2">
        <v>42891</v>
      </c>
      <c r="BE2979" s="1">
        <v>-0.1595</v>
      </c>
      <c r="BG2979" s="2">
        <v>43056</v>
      </c>
      <c r="BH2979" s="1">
        <v>2.35</v>
      </c>
      <c r="BJ2979" s="2">
        <v>43056</v>
      </c>
      <c r="BK2979" s="1">
        <v>2.06</v>
      </c>
      <c r="BM2979" s="2">
        <v>42894</v>
      </c>
      <c r="BN2979" s="1">
        <v>0.14699999999999999</v>
      </c>
    </row>
    <row r="2980" spans="2:66">
      <c r="B2980" s="2">
        <v>43461</v>
      </c>
      <c r="C2980" s="1">
        <v>1.92</v>
      </c>
      <c r="E2980" s="2">
        <v>42923</v>
      </c>
      <c r="F2980" s="1">
        <v>1.282</v>
      </c>
      <c r="H2980" s="2">
        <v>42943</v>
      </c>
      <c r="I2980" s="1">
        <v>1.712</v>
      </c>
      <c r="K2980" s="2">
        <v>42941</v>
      </c>
      <c r="L2980" s="1">
        <v>2.21</v>
      </c>
      <c r="N2980" s="2">
        <v>42949</v>
      </c>
      <c r="O2980" s="1">
        <v>1.9470000000000001</v>
      </c>
      <c r="Q2980" s="2">
        <v>42947</v>
      </c>
      <c r="R2980" s="1">
        <v>1.9125000000000001</v>
      </c>
      <c r="T2980" s="2">
        <v>42951</v>
      </c>
      <c r="U2980" s="1">
        <v>1.7774999999999999</v>
      </c>
      <c r="W2980" s="2">
        <v>42950</v>
      </c>
      <c r="X2980" s="1">
        <v>1.6775</v>
      </c>
      <c r="Z2980" s="2">
        <v>42940</v>
      </c>
      <c r="AA2980" s="1">
        <v>1.6025</v>
      </c>
      <c r="AC2980" s="2">
        <v>42941</v>
      </c>
      <c r="AD2980" s="1">
        <v>1.4875</v>
      </c>
      <c r="AF2980" s="2">
        <v>43383</v>
      </c>
      <c r="AG2980" s="1">
        <v>2.4251900000000002</v>
      </c>
      <c r="AI2980" s="2">
        <v>42894</v>
      </c>
      <c r="AJ2980" s="1">
        <v>2.4072</v>
      </c>
      <c r="AL2980" s="2">
        <v>42895</v>
      </c>
      <c r="AM2980" s="1">
        <v>2.137</v>
      </c>
      <c r="AO2980" s="2">
        <v>42893</v>
      </c>
      <c r="AP2980" s="1">
        <v>1.504</v>
      </c>
      <c r="AR2980" s="2">
        <v>42886</v>
      </c>
      <c r="AS2980" s="1">
        <v>1.343</v>
      </c>
      <c r="AU2980" s="2">
        <v>42900</v>
      </c>
      <c r="AV2980" s="1">
        <v>1.407</v>
      </c>
      <c r="AX2980" s="2">
        <v>42898</v>
      </c>
      <c r="AY2980" s="1">
        <v>1.3315000000000001</v>
      </c>
      <c r="BA2980" s="116">
        <v>42899</v>
      </c>
      <c r="BB2980" s="1">
        <v>0.76249999999999996</v>
      </c>
      <c r="BD2980" s="2">
        <v>42892</v>
      </c>
      <c r="BE2980" s="1">
        <v>-0.16020000000000001</v>
      </c>
      <c r="BG2980" s="2">
        <v>43059</v>
      </c>
      <c r="BH2980" s="1">
        <v>2.37</v>
      </c>
      <c r="BJ2980" s="2">
        <v>43059</v>
      </c>
      <c r="BK2980" s="1">
        <v>2.09</v>
      </c>
      <c r="BM2980" s="2">
        <v>42895</v>
      </c>
      <c r="BN2980" s="1">
        <v>0.14199999999999999</v>
      </c>
    </row>
    <row r="2981" spans="2:66">
      <c r="B2981" s="2">
        <v>43462</v>
      </c>
      <c r="C2981" s="1">
        <v>1.9300000000000002</v>
      </c>
      <c r="E2981" s="2">
        <v>42926</v>
      </c>
      <c r="F2981" s="1">
        <v>1.278</v>
      </c>
      <c r="H2981" s="2">
        <v>42944</v>
      </c>
      <c r="I2981" s="1">
        <v>1.7149999999999999</v>
      </c>
      <c r="K2981" s="2">
        <v>42942</v>
      </c>
      <c r="L2981" s="1">
        <v>2.2400000000000002</v>
      </c>
      <c r="N2981" s="2">
        <v>42950</v>
      </c>
      <c r="O2981" s="1">
        <v>1.9510000000000001</v>
      </c>
      <c r="Q2981" s="2">
        <v>42948</v>
      </c>
      <c r="R2981" s="1">
        <v>1.9350000000000001</v>
      </c>
      <c r="T2981" s="2">
        <v>42954</v>
      </c>
      <c r="U2981" s="1">
        <v>1.81</v>
      </c>
      <c r="W2981" s="2">
        <v>42951</v>
      </c>
      <c r="X2981" s="1">
        <v>1.675</v>
      </c>
      <c r="Z2981" s="2">
        <v>42941</v>
      </c>
      <c r="AA2981" s="1">
        <v>1.5899999999999999</v>
      </c>
      <c r="AC2981" s="2">
        <v>42942</v>
      </c>
      <c r="AD2981" s="1">
        <v>1.4875</v>
      </c>
      <c r="AF2981" s="2">
        <v>43384</v>
      </c>
      <c r="AG2981" s="1">
        <v>2.4363099999999998</v>
      </c>
      <c r="AI2981" s="2">
        <v>42895</v>
      </c>
      <c r="AJ2981" s="1">
        <v>2.4074999999999998</v>
      </c>
      <c r="AL2981" s="2">
        <v>42898</v>
      </c>
      <c r="AM2981" s="1">
        <v>2.1408</v>
      </c>
      <c r="AO2981" s="2">
        <v>42894</v>
      </c>
      <c r="AP2981" s="1">
        <v>1.5135000000000001</v>
      </c>
      <c r="AR2981" s="2">
        <v>42887</v>
      </c>
      <c r="AS2981" s="1">
        <v>1.3605</v>
      </c>
      <c r="AU2981" s="2">
        <v>42901</v>
      </c>
      <c r="AV2981" s="1">
        <v>1.4339999999999999</v>
      </c>
      <c r="AX2981" s="2">
        <v>42899</v>
      </c>
      <c r="AY2981" s="1">
        <v>1.3479999999999999</v>
      </c>
      <c r="BA2981" s="116">
        <v>42900</v>
      </c>
      <c r="BB2981" s="1">
        <v>0.72199999999999998</v>
      </c>
      <c r="BD2981" s="2">
        <v>42893</v>
      </c>
      <c r="BE2981" s="1">
        <v>-0.16950000000000001</v>
      </c>
      <c r="BG2981" s="2">
        <v>43060</v>
      </c>
      <c r="BH2981" s="1">
        <v>2.36</v>
      </c>
      <c r="BJ2981" s="2">
        <v>43060</v>
      </c>
      <c r="BK2981" s="1">
        <v>2.11</v>
      </c>
      <c r="BM2981" s="2">
        <v>42898</v>
      </c>
      <c r="BN2981" s="1">
        <v>0.12909999999999999</v>
      </c>
    </row>
    <row r="2982" spans="2:66">
      <c r="B2982" s="2">
        <v>43465</v>
      </c>
      <c r="C2982" s="1">
        <v>1.9300000000000002</v>
      </c>
      <c r="E2982" s="2">
        <v>42927</v>
      </c>
      <c r="F2982" s="1">
        <v>1.2749999999999999</v>
      </c>
      <c r="H2982" s="2">
        <v>42947</v>
      </c>
      <c r="I2982" s="1">
        <v>1.72</v>
      </c>
      <c r="K2982" s="2">
        <v>42943</v>
      </c>
      <c r="L2982" s="1">
        <v>2.2170000000000001</v>
      </c>
      <c r="N2982" s="2">
        <v>42951</v>
      </c>
      <c r="O2982" s="1">
        <v>1.9470000000000001</v>
      </c>
      <c r="Q2982" s="2">
        <v>42949</v>
      </c>
      <c r="R2982" s="1">
        <v>1.9275</v>
      </c>
      <c r="T2982" s="2">
        <v>42955</v>
      </c>
      <c r="U2982" s="1">
        <v>1.8399999999999999</v>
      </c>
      <c r="W2982" s="2">
        <v>42954</v>
      </c>
      <c r="X2982" s="1">
        <v>1.7075</v>
      </c>
      <c r="Z2982" s="2">
        <v>42942</v>
      </c>
      <c r="AA2982" s="1">
        <v>1.6</v>
      </c>
      <c r="AC2982" s="2">
        <v>42943</v>
      </c>
      <c r="AD2982" s="1">
        <v>1.4824999999999999</v>
      </c>
      <c r="AF2982" s="2">
        <v>43385</v>
      </c>
      <c r="AG2982" s="1">
        <v>2.4364400000000002</v>
      </c>
      <c r="AI2982" s="2">
        <v>42898</v>
      </c>
      <c r="AJ2982" s="1">
        <v>2.4104999999999999</v>
      </c>
      <c r="AL2982" s="2">
        <v>42899</v>
      </c>
      <c r="AM2982" s="1">
        <v>2.1655000000000002</v>
      </c>
      <c r="AO2982" s="2">
        <v>42895</v>
      </c>
      <c r="AP2982" s="1">
        <v>1.528</v>
      </c>
      <c r="AR2982" s="2">
        <v>42888</v>
      </c>
      <c r="AS2982" s="1">
        <v>1.3559999999999999</v>
      </c>
      <c r="AU2982" s="2">
        <v>42902</v>
      </c>
      <c r="AV2982" s="1">
        <v>1.4384999999999999</v>
      </c>
      <c r="AX2982" s="2">
        <v>42900</v>
      </c>
      <c r="AY2982" s="1">
        <v>1.3080000000000001</v>
      </c>
      <c r="BA2982" s="116">
        <v>42901</v>
      </c>
      <c r="BB2982" s="1">
        <v>0.76</v>
      </c>
      <c r="BD2982" s="2">
        <v>42894</v>
      </c>
      <c r="BE2982" s="1">
        <v>-0.1741</v>
      </c>
      <c r="BG2982" s="2">
        <v>43061</v>
      </c>
      <c r="BH2982" s="1">
        <v>2.3199999999999998</v>
      </c>
      <c r="BJ2982" s="2">
        <v>43061</v>
      </c>
      <c r="BK2982" s="1">
        <v>2.0499999999999998</v>
      </c>
      <c r="BM2982" s="2">
        <v>42899</v>
      </c>
      <c r="BN2982" s="1">
        <v>0.14299999999999999</v>
      </c>
    </row>
    <row r="2983" spans="2:66">
      <c r="B2983" s="2">
        <v>43467</v>
      </c>
      <c r="C2983" s="1">
        <v>1.9300000000000002</v>
      </c>
      <c r="E2983" s="2">
        <v>42928</v>
      </c>
      <c r="F2983" s="1">
        <v>1.27</v>
      </c>
      <c r="H2983" s="2">
        <v>42948</v>
      </c>
      <c r="I2983" s="1">
        <v>1.73</v>
      </c>
      <c r="K2983" s="2">
        <v>42944</v>
      </c>
      <c r="L2983" s="1">
        <v>2.2250000000000001</v>
      </c>
      <c r="N2983" s="2">
        <v>42954</v>
      </c>
      <c r="O2983" s="1">
        <v>1.98</v>
      </c>
      <c r="Q2983" s="2">
        <v>42950</v>
      </c>
      <c r="R2983" s="1">
        <v>1.9325000000000001</v>
      </c>
      <c r="T2983" s="2">
        <v>42956</v>
      </c>
      <c r="U2983" s="1">
        <v>1.8574999999999999</v>
      </c>
      <c r="W2983" s="2">
        <v>42955</v>
      </c>
      <c r="X2983" s="1">
        <v>1.7375</v>
      </c>
      <c r="Z2983" s="2">
        <v>42943</v>
      </c>
      <c r="AA2983" s="1">
        <v>1.5874999999999999</v>
      </c>
      <c r="AC2983" s="2">
        <v>42944</v>
      </c>
      <c r="AD2983" s="1">
        <v>1.4849999999999999</v>
      </c>
      <c r="AF2983" s="2">
        <v>43388</v>
      </c>
      <c r="AG2983" s="1">
        <v>2.4488099999999999</v>
      </c>
      <c r="AI2983" s="2">
        <v>42899</v>
      </c>
      <c r="AJ2983" s="1">
        <v>2.4453</v>
      </c>
      <c r="AL2983" s="2">
        <v>42900</v>
      </c>
      <c r="AM2983" s="1">
        <v>2.0861999999999998</v>
      </c>
      <c r="AO2983" s="2">
        <v>42898</v>
      </c>
      <c r="AP2983" s="1">
        <v>1.5325</v>
      </c>
      <c r="AR2983" s="2">
        <v>42891</v>
      </c>
      <c r="AS2983" s="1">
        <v>1.3599999999999999</v>
      </c>
      <c r="AU2983" s="2">
        <v>42905</v>
      </c>
      <c r="AV2983" s="1">
        <v>1.4278</v>
      </c>
      <c r="AX2983" s="2">
        <v>42901</v>
      </c>
      <c r="AY2983" s="1">
        <v>1.3380000000000001</v>
      </c>
      <c r="BA2983" s="116">
        <v>42902</v>
      </c>
      <c r="BB2983" s="1">
        <v>0.75349999999999995</v>
      </c>
      <c r="BD2983" s="2">
        <v>42895</v>
      </c>
      <c r="BE2983" s="1">
        <v>-0.1825</v>
      </c>
      <c r="BG2983" s="2">
        <v>43063</v>
      </c>
      <c r="BH2983" s="1">
        <v>2.34</v>
      </c>
      <c r="BJ2983" s="2">
        <v>43063</v>
      </c>
      <c r="BK2983" s="1">
        <v>2.0699999999999998</v>
      </c>
      <c r="BM2983" s="2">
        <v>42900</v>
      </c>
      <c r="BN2983" s="1">
        <v>0.112</v>
      </c>
    </row>
    <row r="2984" spans="2:66">
      <c r="B2984" s="2">
        <v>43468</v>
      </c>
      <c r="C2984" s="1">
        <v>1.92</v>
      </c>
      <c r="E2984" s="2">
        <v>42929</v>
      </c>
      <c r="F2984" s="1">
        <v>1.268</v>
      </c>
      <c r="H2984" s="2">
        <v>42949</v>
      </c>
      <c r="I2984" s="1">
        <v>1.73</v>
      </c>
      <c r="K2984" s="2">
        <v>42947</v>
      </c>
      <c r="L2984" s="1">
        <v>2.2269999999999999</v>
      </c>
      <c r="N2984" s="2">
        <v>42955</v>
      </c>
      <c r="O2984" s="1">
        <v>2.0019999999999998</v>
      </c>
      <c r="Q2984" s="2">
        <v>42951</v>
      </c>
      <c r="R2984" s="1">
        <v>1.9275</v>
      </c>
      <c r="T2984" s="2">
        <v>42957</v>
      </c>
      <c r="U2984" s="1">
        <v>1.835</v>
      </c>
      <c r="W2984" s="2">
        <v>42956</v>
      </c>
      <c r="X2984" s="1">
        <v>1.76</v>
      </c>
      <c r="Z2984" s="2">
        <v>42944</v>
      </c>
      <c r="AA2984" s="1">
        <v>1.595</v>
      </c>
      <c r="AC2984" s="2">
        <v>42947</v>
      </c>
      <c r="AD2984" s="1">
        <v>1.4849999999999999</v>
      </c>
      <c r="AF2984" s="2">
        <v>43389</v>
      </c>
      <c r="AG2984" s="1">
        <v>2.4445600000000001</v>
      </c>
      <c r="AI2984" s="2">
        <v>42900</v>
      </c>
      <c r="AJ2984" s="1">
        <v>2.3788</v>
      </c>
      <c r="AL2984" s="2">
        <v>42901</v>
      </c>
      <c r="AM2984" s="1">
        <v>2.1204999999999998</v>
      </c>
      <c r="AO2984" s="2">
        <v>42899</v>
      </c>
      <c r="AP2984" s="1">
        <v>1.548</v>
      </c>
      <c r="AR2984" s="2">
        <v>42892</v>
      </c>
      <c r="AS2984" s="1">
        <v>1.3519999999999999</v>
      </c>
      <c r="AU2984" s="2">
        <v>42906</v>
      </c>
      <c r="AV2984" s="1">
        <v>1.397</v>
      </c>
      <c r="AX2984" s="2">
        <v>42902</v>
      </c>
      <c r="AY2984" s="1">
        <v>1.3385</v>
      </c>
      <c r="BA2984" s="116">
        <v>42905</v>
      </c>
      <c r="BB2984" s="1">
        <v>0.75800000000000001</v>
      </c>
      <c r="BD2984" s="2">
        <v>42898</v>
      </c>
      <c r="BE2984" s="1">
        <v>-0.1865</v>
      </c>
      <c r="BG2984" s="2">
        <v>43066</v>
      </c>
      <c r="BH2984" s="1">
        <v>2.3199999999999998</v>
      </c>
      <c r="BJ2984" s="2">
        <v>43066</v>
      </c>
      <c r="BK2984" s="1">
        <v>2.06</v>
      </c>
      <c r="BM2984" s="2">
        <v>42901</v>
      </c>
      <c r="BN2984" s="1">
        <v>0.1477</v>
      </c>
    </row>
    <row r="2985" spans="2:66">
      <c r="B2985" s="2">
        <v>43469</v>
      </c>
      <c r="C2985" s="1">
        <v>1.8599999999999999</v>
      </c>
      <c r="E2985" s="2">
        <v>42930</v>
      </c>
      <c r="F2985" s="1">
        <v>1.268</v>
      </c>
      <c r="H2985" s="2">
        <v>42950</v>
      </c>
      <c r="I2985" s="1">
        <v>1.736</v>
      </c>
      <c r="K2985" s="2">
        <v>42948</v>
      </c>
      <c r="L2985" s="1">
        <v>2.2599999999999998</v>
      </c>
      <c r="N2985" s="2">
        <v>42956</v>
      </c>
      <c r="O2985" s="1">
        <v>2.032</v>
      </c>
      <c r="Q2985" s="2">
        <v>42954</v>
      </c>
      <c r="R2985" s="1">
        <v>1.97</v>
      </c>
      <c r="T2985" s="2">
        <v>42958</v>
      </c>
      <c r="U2985" s="1">
        <v>1.8129999999999999</v>
      </c>
      <c r="W2985" s="2">
        <v>42957</v>
      </c>
      <c r="X2985" s="1">
        <v>1.7375</v>
      </c>
      <c r="Z2985" s="2">
        <v>42947</v>
      </c>
      <c r="AA2985" s="1">
        <v>1.595</v>
      </c>
      <c r="AC2985" s="2">
        <v>42948</v>
      </c>
      <c r="AD2985" s="1">
        <v>1.4903</v>
      </c>
      <c r="AF2985" s="2">
        <v>43390</v>
      </c>
      <c r="AG2985" s="1">
        <v>2.44963</v>
      </c>
      <c r="AI2985" s="2">
        <v>42901</v>
      </c>
      <c r="AJ2985" s="1">
        <v>2.3975</v>
      </c>
      <c r="AL2985" s="2">
        <v>42902</v>
      </c>
      <c r="AM2985" s="1">
        <v>2.1009000000000002</v>
      </c>
      <c r="AO2985" s="2">
        <v>42900</v>
      </c>
      <c r="AP2985" s="1">
        <v>1.5044999999999999</v>
      </c>
      <c r="AR2985" s="2">
        <v>42893</v>
      </c>
      <c r="AS2985" s="1">
        <v>1.357</v>
      </c>
      <c r="AU2985" s="2">
        <v>42907</v>
      </c>
      <c r="AV2985" s="1">
        <v>1.3679999999999999</v>
      </c>
      <c r="AX2985" s="2">
        <v>42905</v>
      </c>
      <c r="AY2985" s="1">
        <v>1.3345</v>
      </c>
      <c r="BA2985" s="116">
        <v>42906</v>
      </c>
      <c r="BB2985" s="1">
        <v>0.73599999999999999</v>
      </c>
      <c r="BD2985" s="2">
        <v>42899</v>
      </c>
      <c r="BE2985" s="1">
        <v>-0.18379999999999999</v>
      </c>
      <c r="BG2985" s="2">
        <v>43067</v>
      </c>
      <c r="BH2985" s="1">
        <v>2.34</v>
      </c>
      <c r="BJ2985" s="2">
        <v>43067</v>
      </c>
      <c r="BK2985" s="1">
        <v>2.0699999999999998</v>
      </c>
      <c r="BM2985" s="2">
        <v>42902</v>
      </c>
      <c r="BN2985" s="1">
        <v>0.13880000000000001</v>
      </c>
    </row>
    <row r="2986" spans="2:66">
      <c r="B2986" s="2">
        <v>43472</v>
      </c>
      <c r="C2986" s="1">
        <v>1.8599999999999999</v>
      </c>
      <c r="E2986" s="2">
        <v>42933</v>
      </c>
      <c r="F2986" s="1">
        <v>1.268</v>
      </c>
      <c r="H2986" s="2">
        <v>42951</v>
      </c>
      <c r="I2986" s="1">
        <v>1.742</v>
      </c>
      <c r="K2986" s="2">
        <v>42949</v>
      </c>
      <c r="L2986" s="1">
        <v>2.2469999999999999</v>
      </c>
      <c r="N2986" s="2">
        <v>42957</v>
      </c>
      <c r="O2986" s="1">
        <v>2.0150000000000001</v>
      </c>
      <c r="Q2986" s="2">
        <v>42955</v>
      </c>
      <c r="R2986" s="1">
        <v>1.9925000000000002</v>
      </c>
      <c r="T2986" s="2">
        <v>42961</v>
      </c>
      <c r="U2986" s="1">
        <v>1.8149999999999999</v>
      </c>
      <c r="W2986" s="2">
        <v>42958</v>
      </c>
      <c r="X2986" s="1">
        <v>1.72</v>
      </c>
      <c r="Z2986" s="2">
        <v>42948</v>
      </c>
      <c r="AA2986" s="1">
        <v>1.6025</v>
      </c>
      <c r="AC2986" s="2">
        <v>42949</v>
      </c>
      <c r="AD2986" s="1">
        <v>1.4849999999999999</v>
      </c>
      <c r="AF2986" s="2">
        <v>43391</v>
      </c>
      <c r="AG2986" s="1">
        <v>2.4689999999999999</v>
      </c>
      <c r="AI2986" s="2">
        <v>42902</v>
      </c>
      <c r="AJ2986" s="1">
        <v>2.3784999999999998</v>
      </c>
      <c r="AL2986" s="2">
        <v>42905</v>
      </c>
      <c r="AM2986" s="1">
        <v>2.1497999999999999</v>
      </c>
      <c r="AO2986" s="2">
        <v>42901</v>
      </c>
      <c r="AP2986" s="1">
        <v>1.5255000000000001</v>
      </c>
      <c r="AR2986" s="2">
        <v>42894</v>
      </c>
      <c r="AS2986" s="1">
        <v>1.3653</v>
      </c>
      <c r="AU2986" s="2">
        <v>42908</v>
      </c>
      <c r="AV2986" s="1">
        <v>1.351</v>
      </c>
      <c r="AX2986" s="2">
        <v>42906</v>
      </c>
      <c r="AY2986" s="1">
        <v>1.3049999999999999</v>
      </c>
      <c r="BA2986" s="116">
        <v>42907</v>
      </c>
      <c r="BB2986" s="1">
        <v>0.73050000000000004</v>
      </c>
      <c r="BD2986" s="2">
        <v>42900</v>
      </c>
      <c r="BE2986" s="1">
        <v>-0.19600000000000001</v>
      </c>
      <c r="BG2986" s="2">
        <v>43068</v>
      </c>
      <c r="BH2986" s="1">
        <v>2.37</v>
      </c>
      <c r="BJ2986" s="2">
        <v>43068</v>
      </c>
      <c r="BK2986" s="1">
        <v>2.09</v>
      </c>
      <c r="BM2986" s="2">
        <v>42905</v>
      </c>
      <c r="BN2986" s="1">
        <v>0.14499999999999999</v>
      </c>
    </row>
    <row r="2987" spans="2:66">
      <c r="B2987" s="2">
        <v>43473</v>
      </c>
      <c r="C2987" s="1">
        <v>1.8599999999999999</v>
      </c>
      <c r="E2987" s="2">
        <v>42934</v>
      </c>
      <c r="F2987" s="1">
        <v>1.2629999999999999</v>
      </c>
      <c r="H2987" s="2">
        <v>42954</v>
      </c>
      <c r="I2987" s="1">
        <v>1.7749999999999999</v>
      </c>
      <c r="K2987" s="2">
        <v>42950</v>
      </c>
      <c r="L2987" s="1">
        <v>2.2519999999999998</v>
      </c>
      <c r="N2987" s="2">
        <v>42958</v>
      </c>
      <c r="O2987" s="1">
        <v>2</v>
      </c>
      <c r="Q2987" s="2">
        <v>42956</v>
      </c>
      <c r="R2987" s="1">
        <v>2.008</v>
      </c>
      <c r="T2987" s="2">
        <v>42962</v>
      </c>
      <c r="U2987" s="1">
        <v>1.8149999999999999</v>
      </c>
      <c r="W2987" s="2">
        <v>42961</v>
      </c>
      <c r="X2987" s="1">
        <v>1.7225000000000001</v>
      </c>
      <c r="Z2987" s="2">
        <v>42949</v>
      </c>
      <c r="AA2987" s="1">
        <v>1.5975000000000001</v>
      </c>
      <c r="AC2987" s="2">
        <v>42950</v>
      </c>
      <c r="AD2987" s="1">
        <v>1.4849999999999999</v>
      </c>
      <c r="AF2987" s="2">
        <v>43392</v>
      </c>
      <c r="AG2987" s="1">
        <v>2.4771900000000002</v>
      </c>
      <c r="AI2987" s="2">
        <v>42905</v>
      </c>
      <c r="AJ2987" s="1">
        <v>2.4239999999999999</v>
      </c>
      <c r="AL2987" s="2">
        <v>42906</v>
      </c>
      <c r="AM2987" s="1">
        <v>2.1168</v>
      </c>
      <c r="AO2987" s="2">
        <v>42902</v>
      </c>
      <c r="AP2987" s="1">
        <v>1.5110000000000001</v>
      </c>
      <c r="AR2987" s="2">
        <v>42895</v>
      </c>
      <c r="AS2987" s="1">
        <v>1.381</v>
      </c>
      <c r="AU2987" s="2">
        <v>42909</v>
      </c>
      <c r="AV2987" s="1">
        <v>1.375</v>
      </c>
      <c r="AX2987" s="2">
        <v>42907</v>
      </c>
      <c r="AY2987" s="1">
        <v>1.2810000000000001</v>
      </c>
      <c r="BA2987" s="116">
        <v>42908</v>
      </c>
      <c r="BB2987" s="1">
        <v>0.71499999999999997</v>
      </c>
      <c r="BD2987" s="2">
        <v>42901</v>
      </c>
      <c r="BE2987" s="1">
        <v>-0.1835</v>
      </c>
      <c r="BG2987" s="2">
        <v>43069</v>
      </c>
      <c r="BH2987" s="1">
        <v>2.42</v>
      </c>
      <c r="BJ2987" s="2">
        <v>43069</v>
      </c>
      <c r="BK2987" s="1">
        <v>2.14</v>
      </c>
      <c r="BM2987" s="2">
        <v>42906</v>
      </c>
      <c r="BN2987" s="1">
        <v>0.1275</v>
      </c>
    </row>
    <row r="2988" spans="2:66">
      <c r="B2988" s="2">
        <v>43474</v>
      </c>
      <c r="C2988" s="1">
        <v>1.8599999999999999</v>
      </c>
      <c r="E2988" s="2">
        <v>42935</v>
      </c>
      <c r="F2988" s="1">
        <v>1.2629999999999999</v>
      </c>
      <c r="H2988" s="2">
        <v>42955</v>
      </c>
      <c r="I2988" s="1">
        <v>1.802</v>
      </c>
      <c r="K2988" s="2">
        <v>42951</v>
      </c>
      <c r="L2988" s="1">
        <v>2.2530000000000001</v>
      </c>
      <c r="N2988" s="2">
        <v>42961</v>
      </c>
      <c r="O2988" s="1">
        <v>2.0030000000000001</v>
      </c>
      <c r="Q2988" s="2">
        <v>42957</v>
      </c>
      <c r="R2988" s="1">
        <v>1.9849999999999999</v>
      </c>
      <c r="T2988" s="2">
        <v>42963</v>
      </c>
      <c r="U2988" s="1">
        <v>1.8399999999999999</v>
      </c>
      <c r="W2988" s="2">
        <v>42962</v>
      </c>
      <c r="X2988" s="1">
        <v>1.7225000000000001</v>
      </c>
      <c r="Z2988" s="2">
        <v>42950</v>
      </c>
      <c r="AA2988" s="1">
        <v>1.6</v>
      </c>
      <c r="AC2988" s="2">
        <v>42951</v>
      </c>
      <c r="AD2988" s="1">
        <v>1.4875</v>
      </c>
      <c r="AF2988" s="2">
        <v>43395</v>
      </c>
      <c r="AG2988" s="1">
        <v>2.4873799999999999</v>
      </c>
      <c r="AI2988" s="2">
        <v>42906</v>
      </c>
      <c r="AJ2988" s="1">
        <v>2.3898999999999999</v>
      </c>
      <c r="AL2988" s="2">
        <v>42907</v>
      </c>
      <c r="AM2988" s="1">
        <v>2.1080000000000001</v>
      </c>
      <c r="AO2988" s="2">
        <v>42905</v>
      </c>
      <c r="AP2988" s="1">
        <v>1.5447</v>
      </c>
      <c r="AR2988" s="2">
        <v>42898</v>
      </c>
      <c r="AS2988" s="1">
        <v>1.3860000000000001</v>
      </c>
      <c r="AU2988" s="2">
        <v>42912</v>
      </c>
      <c r="AV2988" s="1">
        <v>1.3783000000000001</v>
      </c>
      <c r="AX2988" s="2">
        <v>42908</v>
      </c>
      <c r="AY2988" s="1">
        <v>1.2650000000000001</v>
      </c>
      <c r="BA2988" s="116">
        <v>42909</v>
      </c>
      <c r="BB2988" s="1">
        <v>0.72350000000000003</v>
      </c>
      <c r="BD2988" s="2">
        <v>42902</v>
      </c>
      <c r="BE2988" s="1">
        <v>-0.1845</v>
      </c>
      <c r="BG2988" s="2">
        <v>43070</v>
      </c>
      <c r="BH2988" s="1">
        <v>2.37</v>
      </c>
      <c r="BJ2988" s="2">
        <v>43070</v>
      </c>
      <c r="BK2988" s="1">
        <v>2.13</v>
      </c>
      <c r="BM2988" s="2">
        <v>42907</v>
      </c>
      <c r="BN2988" s="1">
        <v>0.13900000000000001</v>
      </c>
    </row>
    <row r="2989" spans="2:66">
      <c r="B2989" s="2">
        <v>43475</v>
      </c>
      <c r="C2989" s="1">
        <v>1.8599999999999999</v>
      </c>
      <c r="E2989" s="2">
        <v>42936</v>
      </c>
      <c r="F2989" s="1">
        <v>1.2629999999999999</v>
      </c>
      <c r="H2989" s="2">
        <v>42956</v>
      </c>
      <c r="I2989" s="1">
        <v>1.83</v>
      </c>
      <c r="K2989" s="2">
        <v>42954</v>
      </c>
      <c r="L2989" s="1">
        <v>2.2919999999999998</v>
      </c>
      <c r="N2989" s="2">
        <v>42963</v>
      </c>
      <c r="O2989" s="1">
        <v>2.0249999999999999</v>
      </c>
      <c r="Q2989" s="2">
        <v>42958</v>
      </c>
      <c r="R2989" s="1">
        <v>1.96</v>
      </c>
      <c r="T2989" s="2">
        <v>42964</v>
      </c>
      <c r="U2989" s="1">
        <v>1.83</v>
      </c>
      <c r="W2989" s="2">
        <v>42963</v>
      </c>
      <c r="X2989" s="1">
        <v>1.7425000000000002</v>
      </c>
      <c r="Z2989" s="2">
        <v>42951</v>
      </c>
      <c r="AA2989" s="1">
        <v>1.5975000000000001</v>
      </c>
      <c r="AC2989" s="2">
        <v>42954</v>
      </c>
      <c r="AD2989" s="1">
        <v>1.5024999999999999</v>
      </c>
      <c r="AF2989" s="2">
        <v>43396</v>
      </c>
      <c r="AG2989" s="1">
        <v>2.4898799999999999</v>
      </c>
      <c r="AI2989" s="2">
        <v>42907</v>
      </c>
      <c r="AJ2989" s="1">
        <v>2.3734999999999999</v>
      </c>
      <c r="AL2989" s="2">
        <v>42908</v>
      </c>
      <c r="AM2989" s="1">
        <v>2.0807000000000002</v>
      </c>
      <c r="AO2989" s="2">
        <v>42906</v>
      </c>
      <c r="AP2989" s="1">
        <v>1.5345</v>
      </c>
      <c r="AR2989" s="2">
        <v>42899</v>
      </c>
      <c r="AS2989" s="1">
        <v>1.3900000000000001</v>
      </c>
      <c r="AU2989" s="2">
        <v>42913</v>
      </c>
      <c r="AV2989" s="1">
        <v>1.4664999999999999</v>
      </c>
      <c r="AX2989" s="2">
        <v>42909</v>
      </c>
      <c r="AY2989" s="1">
        <v>1.2854999999999999</v>
      </c>
      <c r="BA2989" s="116">
        <v>42912</v>
      </c>
      <c r="BB2989" s="1">
        <v>0.72199999999999998</v>
      </c>
      <c r="BD2989" s="2">
        <v>42905</v>
      </c>
      <c r="BE2989" s="1">
        <v>-0.1837</v>
      </c>
      <c r="BG2989" s="2">
        <v>43073</v>
      </c>
      <c r="BH2989" s="1">
        <v>2.37</v>
      </c>
      <c r="BJ2989" s="2">
        <v>43073</v>
      </c>
      <c r="BK2989" s="1">
        <v>2.15</v>
      </c>
      <c r="BM2989" s="2">
        <v>42908</v>
      </c>
      <c r="BN2989" s="1">
        <v>0.127</v>
      </c>
    </row>
    <row r="2990" spans="2:66">
      <c r="B2990" s="2">
        <v>43476</v>
      </c>
      <c r="C2990" s="1">
        <v>1.8599999999999999</v>
      </c>
      <c r="E2990" s="2">
        <v>42937</v>
      </c>
      <c r="F2990" s="1">
        <v>1.2629999999999999</v>
      </c>
      <c r="H2990" s="2">
        <v>42957</v>
      </c>
      <c r="I2990" s="1">
        <v>1.8109999999999999</v>
      </c>
      <c r="K2990" s="2">
        <v>42955</v>
      </c>
      <c r="L2990" s="1">
        <v>2.3069999999999999</v>
      </c>
      <c r="N2990" s="2">
        <v>42964</v>
      </c>
      <c r="O2990" s="1">
        <v>2.0049999999999999</v>
      </c>
      <c r="Q2990" s="2">
        <v>42961</v>
      </c>
      <c r="R2990" s="1">
        <v>1.9624999999999999</v>
      </c>
      <c r="T2990" s="2">
        <v>42965</v>
      </c>
      <c r="U2990" s="1">
        <v>1.83</v>
      </c>
      <c r="W2990" s="2">
        <v>42964</v>
      </c>
      <c r="X2990" s="1">
        <v>1.73</v>
      </c>
      <c r="Z2990" s="2">
        <v>42954</v>
      </c>
      <c r="AA2990" s="1">
        <v>1.6225000000000001</v>
      </c>
      <c r="AC2990" s="2">
        <v>42955</v>
      </c>
      <c r="AD2990" s="1">
        <v>1.5249999999999999</v>
      </c>
      <c r="AF2990" s="2">
        <v>43397</v>
      </c>
      <c r="AG2990" s="1">
        <v>2.508</v>
      </c>
      <c r="AI2990" s="2">
        <v>42908</v>
      </c>
      <c r="AJ2990" s="1">
        <v>2.3466</v>
      </c>
      <c r="AL2990" s="2">
        <v>42909</v>
      </c>
      <c r="AM2990" s="1">
        <v>2.0962999999999998</v>
      </c>
      <c r="AO2990" s="2">
        <v>42907</v>
      </c>
      <c r="AP2990" s="1">
        <v>1.528</v>
      </c>
      <c r="AR2990" s="2">
        <v>42900</v>
      </c>
      <c r="AS2990" s="1">
        <v>1.3694999999999999</v>
      </c>
      <c r="AU2990" s="2">
        <v>42914</v>
      </c>
      <c r="AV2990" s="1">
        <v>1.454</v>
      </c>
      <c r="AX2990" s="2">
        <v>42912</v>
      </c>
      <c r="AY2990" s="1">
        <v>1.2889999999999999</v>
      </c>
      <c r="BA2990" s="116">
        <v>42913</v>
      </c>
      <c r="BB2990" s="1">
        <v>0.81950000000000001</v>
      </c>
      <c r="BD2990" s="2">
        <v>42906</v>
      </c>
      <c r="BE2990" s="1">
        <v>-0.193</v>
      </c>
      <c r="BG2990" s="2">
        <v>43074</v>
      </c>
      <c r="BH2990" s="1">
        <v>2.36</v>
      </c>
      <c r="BJ2990" s="2">
        <v>43074</v>
      </c>
      <c r="BK2990" s="1">
        <v>2.15</v>
      </c>
      <c r="BM2990" s="2">
        <v>42909</v>
      </c>
      <c r="BN2990" s="1">
        <v>0.1371</v>
      </c>
    </row>
    <row r="2991" spans="2:66">
      <c r="B2991" s="2">
        <v>43479</v>
      </c>
      <c r="C2991" s="1">
        <v>1.8599999999999999</v>
      </c>
      <c r="E2991" s="2">
        <v>42940</v>
      </c>
      <c r="F2991" s="1">
        <v>1.2629999999999999</v>
      </c>
      <c r="H2991" s="2">
        <v>42958</v>
      </c>
      <c r="I2991" s="1">
        <v>1.802</v>
      </c>
      <c r="K2991" s="2">
        <v>42956</v>
      </c>
      <c r="L2991" s="1">
        <v>2.3319999999999999</v>
      </c>
      <c r="N2991" s="2">
        <v>42965</v>
      </c>
      <c r="O2991" s="1">
        <v>2</v>
      </c>
      <c r="Q2991" s="2">
        <v>42962</v>
      </c>
      <c r="R2991" s="1">
        <v>1.9624999999999999</v>
      </c>
      <c r="T2991" s="2">
        <v>42968</v>
      </c>
      <c r="U2991" s="1">
        <v>1.8325</v>
      </c>
      <c r="W2991" s="2">
        <v>42965</v>
      </c>
      <c r="X2991" s="1">
        <v>1.7275</v>
      </c>
      <c r="Z2991" s="2">
        <v>42955</v>
      </c>
      <c r="AA2991" s="1">
        <v>1.6453</v>
      </c>
      <c r="AC2991" s="2">
        <v>42956</v>
      </c>
      <c r="AD2991" s="1">
        <v>1.5449999999999999</v>
      </c>
      <c r="AF2991" s="2">
        <v>43398</v>
      </c>
      <c r="AG2991" s="1">
        <v>2.5092499999999998</v>
      </c>
      <c r="AI2991" s="2">
        <v>42909</v>
      </c>
      <c r="AJ2991" s="1">
        <v>2.3654999999999999</v>
      </c>
      <c r="AL2991" s="2">
        <v>42912</v>
      </c>
      <c r="AM2991" s="1">
        <v>2.0985</v>
      </c>
      <c r="AO2991" s="2">
        <v>42908</v>
      </c>
      <c r="AP2991" s="1">
        <v>1.5165</v>
      </c>
      <c r="AR2991" s="2">
        <v>42901</v>
      </c>
      <c r="AS2991" s="1">
        <v>1.385</v>
      </c>
      <c r="AU2991" s="2">
        <v>42915</v>
      </c>
      <c r="AV2991" s="1">
        <v>1.5143</v>
      </c>
      <c r="AX2991" s="2">
        <v>42913</v>
      </c>
      <c r="AY2991" s="1">
        <v>1.375</v>
      </c>
      <c r="BA2991" s="116">
        <v>42914</v>
      </c>
      <c r="BB2991" s="1">
        <v>0.8165</v>
      </c>
      <c r="BD2991" s="2">
        <v>42907</v>
      </c>
      <c r="BE2991" s="1">
        <v>-0.186</v>
      </c>
      <c r="BG2991" s="2">
        <v>43075</v>
      </c>
      <c r="BH2991" s="1">
        <v>2.33</v>
      </c>
      <c r="BJ2991" s="2">
        <v>43075</v>
      </c>
      <c r="BK2991" s="1">
        <v>2.11</v>
      </c>
      <c r="BM2991" s="2">
        <v>42912</v>
      </c>
      <c r="BN2991" s="1">
        <v>0.1401</v>
      </c>
    </row>
    <row r="2992" spans="2:66">
      <c r="B2992" s="2">
        <v>43480</v>
      </c>
      <c r="C2992" s="1">
        <v>1.8599999999999999</v>
      </c>
      <c r="E2992" s="2">
        <v>42941</v>
      </c>
      <c r="F2992" s="1">
        <v>1.2629999999999999</v>
      </c>
      <c r="H2992" s="2">
        <v>42961</v>
      </c>
      <c r="I2992" s="1">
        <v>1.8069999999999999</v>
      </c>
      <c r="K2992" s="2">
        <v>42957</v>
      </c>
      <c r="L2992" s="1">
        <v>2.3149999999999999</v>
      </c>
      <c r="N2992" s="2">
        <v>42968</v>
      </c>
      <c r="O2992" s="1">
        <v>1.9969999999999999</v>
      </c>
      <c r="Q2992" s="2">
        <v>42963</v>
      </c>
      <c r="R2992" s="1">
        <v>1.99</v>
      </c>
      <c r="T2992" s="2">
        <v>42969</v>
      </c>
      <c r="U2992" s="1">
        <v>1.8425</v>
      </c>
      <c r="W2992" s="2">
        <v>42968</v>
      </c>
      <c r="X2992" s="1">
        <v>1.73</v>
      </c>
      <c r="Z2992" s="2">
        <v>42956</v>
      </c>
      <c r="AA2992" s="1">
        <v>1.67</v>
      </c>
      <c r="AC2992" s="2">
        <v>42957</v>
      </c>
      <c r="AD2992" s="1">
        <v>1.5249999999999999</v>
      </c>
      <c r="AF2992" s="2">
        <v>43399</v>
      </c>
      <c r="AG2992" s="1">
        <v>2.5203799999999998</v>
      </c>
      <c r="AI2992" s="2">
        <v>42912</v>
      </c>
      <c r="AJ2992" s="1">
        <v>2.3631000000000002</v>
      </c>
      <c r="AL2992" s="2">
        <v>42913</v>
      </c>
      <c r="AM2992" s="1">
        <v>2.1587000000000001</v>
      </c>
      <c r="AO2992" s="2">
        <v>42909</v>
      </c>
      <c r="AP2992" s="1">
        <v>1.5285</v>
      </c>
      <c r="AR2992" s="2">
        <v>42902</v>
      </c>
      <c r="AS2992" s="1">
        <v>1.3794999999999999</v>
      </c>
      <c r="AU2992" s="2">
        <v>42916</v>
      </c>
      <c r="AV2992" s="1">
        <v>1.5361</v>
      </c>
      <c r="AX2992" s="2">
        <v>42914</v>
      </c>
      <c r="AY2992" s="1">
        <v>1.3620000000000001</v>
      </c>
      <c r="BA2992" s="116">
        <v>42915</v>
      </c>
      <c r="BB2992" s="1">
        <v>0.87949999999999995</v>
      </c>
      <c r="BD2992" s="2">
        <v>42908</v>
      </c>
      <c r="BE2992" s="1">
        <v>-0.1875</v>
      </c>
      <c r="BG2992" s="2">
        <v>43076</v>
      </c>
      <c r="BH2992" s="1">
        <v>2.37</v>
      </c>
      <c r="BJ2992" s="2">
        <v>43076</v>
      </c>
      <c r="BK2992" s="1">
        <v>2.14</v>
      </c>
      <c r="BM2992" s="2">
        <v>42913</v>
      </c>
      <c r="BN2992" s="1">
        <v>0.224</v>
      </c>
    </row>
    <row r="2993" spans="2:66">
      <c r="B2993" s="2">
        <v>43481</v>
      </c>
      <c r="C2993" s="1">
        <v>1.8599999999999999</v>
      </c>
      <c r="E2993" s="2">
        <v>42942</v>
      </c>
      <c r="F2993" s="1">
        <v>1.2629999999999999</v>
      </c>
      <c r="H2993" s="2">
        <v>42963</v>
      </c>
      <c r="I2993" s="1">
        <v>1.8199999999999998</v>
      </c>
      <c r="K2993" s="2">
        <v>42958</v>
      </c>
      <c r="L2993" s="1">
        <v>2.2949999999999999</v>
      </c>
      <c r="N2993" s="2">
        <v>42969</v>
      </c>
      <c r="O2993" s="1">
        <v>2.0099999999999998</v>
      </c>
      <c r="Q2993" s="2">
        <v>42964</v>
      </c>
      <c r="R2993" s="1">
        <v>1.98</v>
      </c>
      <c r="T2993" s="2">
        <v>42970</v>
      </c>
      <c r="U2993" s="1">
        <v>1.8325</v>
      </c>
      <c r="W2993" s="2">
        <v>42969</v>
      </c>
      <c r="X2993" s="1">
        <v>1.7475000000000001</v>
      </c>
      <c r="Z2993" s="2">
        <v>42957</v>
      </c>
      <c r="AA2993" s="1">
        <v>1.65</v>
      </c>
      <c r="AC2993" s="2">
        <v>42958</v>
      </c>
      <c r="AD2993" s="1">
        <v>1.5175000000000001</v>
      </c>
      <c r="AF2993" s="2">
        <v>43402</v>
      </c>
      <c r="AG2993" s="1">
        <v>2.5266299999999999</v>
      </c>
      <c r="AI2993" s="2">
        <v>42913</v>
      </c>
      <c r="AJ2993" s="1">
        <v>2.4154999999999998</v>
      </c>
      <c r="AL2993" s="2">
        <v>42914</v>
      </c>
      <c r="AM2993" s="1">
        <v>2.1814999999999998</v>
      </c>
      <c r="AO2993" s="2">
        <v>42912</v>
      </c>
      <c r="AP2993" s="1">
        <v>1.5298</v>
      </c>
      <c r="AR2993" s="2">
        <v>42905</v>
      </c>
      <c r="AS2993" s="1">
        <v>1.4035</v>
      </c>
      <c r="AU2993" s="2">
        <v>42919</v>
      </c>
      <c r="AV2993" s="1">
        <v>1.5659999999999998</v>
      </c>
      <c r="AX2993" s="2">
        <v>42915</v>
      </c>
      <c r="AY2993" s="1">
        <v>1.4279999999999999</v>
      </c>
      <c r="BA2993" s="116">
        <v>42916</v>
      </c>
      <c r="BB2993" s="1">
        <v>0.90049999999999997</v>
      </c>
      <c r="BD2993" s="2">
        <v>42909</v>
      </c>
      <c r="BE2993" s="1">
        <v>-0.1845</v>
      </c>
      <c r="BG2993" s="2">
        <v>43077</v>
      </c>
      <c r="BH2993" s="1">
        <v>2.38</v>
      </c>
      <c r="BJ2993" s="2">
        <v>43077</v>
      </c>
      <c r="BK2993" s="1">
        <v>2.14</v>
      </c>
      <c r="BM2993" s="2">
        <v>42914</v>
      </c>
      <c r="BN2993" s="1">
        <v>0.21229999999999999</v>
      </c>
    </row>
    <row r="2994" spans="2:66">
      <c r="B2994" s="2">
        <v>43482</v>
      </c>
      <c r="C2994" s="1">
        <v>1.8599999999999999</v>
      </c>
      <c r="E2994" s="2">
        <v>42943</v>
      </c>
      <c r="F2994" s="1">
        <v>1.2589999999999999</v>
      </c>
      <c r="H2994" s="2">
        <v>42964</v>
      </c>
      <c r="I2994" s="1">
        <v>1.7909999999999999</v>
      </c>
      <c r="K2994" s="2">
        <v>42961</v>
      </c>
      <c r="L2994" s="1">
        <v>2.3029999999999999</v>
      </c>
      <c r="N2994" s="2">
        <v>42970</v>
      </c>
      <c r="O2994" s="1">
        <v>1.9969999999999999</v>
      </c>
      <c r="Q2994" s="2">
        <v>42965</v>
      </c>
      <c r="R2994" s="1">
        <v>1.98</v>
      </c>
      <c r="T2994" s="2">
        <v>42971</v>
      </c>
      <c r="U2994" s="1">
        <v>1.8374999999999999</v>
      </c>
      <c r="W2994" s="2">
        <v>42970</v>
      </c>
      <c r="X2994" s="1">
        <v>1.7375</v>
      </c>
      <c r="Z2994" s="2">
        <v>42958</v>
      </c>
      <c r="AA2994" s="1">
        <v>1.635</v>
      </c>
      <c r="AC2994" s="2">
        <v>42961</v>
      </c>
      <c r="AD2994" s="1">
        <v>1.52</v>
      </c>
      <c r="AF2994" s="2">
        <v>43403</v>
      </c>
      <c r="AG2994" s="1">
        <v>2.5409999999999999</v>
      </c>
      <c r="AI2994" s="2">
        <v>42914</v>
      </c>
      <c r="AJ2994" s="1">
        <v>2.4504999999999999</v>
      </c>
      <c r="AL2994" s="2">
        <v>42915</v>
      </c>
      <c r="AM2994" s="1">
        <v>2.2185000000000001</v>
      </c>
      <c r="AO2994" s="2">
        <v>42913</v>
      </c>
      <c r="AP2994" s="1">
        <v>1.5552000000000001</v>
      </c>
      <c r="AR2994" s="2">
        <v>42906</v>
      </c>
      <c r="AS2994" s="1">
        <v>1.3995</v>
      </c>
      <c r="AU2994" s="2">
        <v>42920</v>
      </c>
      <c r="AV2994" s="1">
        <v>1.5920000000000001</v>
      </c>
      <c r="AX2994" s="2">
        <v>42916</v>
      </c>
      <c r="AY2994" s="1">
        <v>1.4504999999999999</v>
      </c>
      <c r="BA2994" s="116">
        <v>42919</v>
      </c>
      <c r="BB2994" s="1">
        <v>0.91149999999999998</v>
      </c>
      <c r="BD2994" s="2">
        <v>42912</v>
      </c>
      <c r="BE2994" s="1">
        <v>-0.18</v>
      </c>
      <c r="BG2994" s="2">
        <v>43080</v>
      </c>
      <c r="BH2994" s="1">
        <v>2.39</v>
      </c>
      <c r="BJ2994" s="2">
        <v>43080</v>
      </c>
      <c r="BK2994" s="1">
        <v>2.16</v>
      </c>
      <c r="BM2994" s="2">
        <v>42915</v>
      </c>
      <c r="BN2994" s="1">
        <v>0.25850000000000001</v>
      </c>
    </row>
    <row r="2995" spans="2:66">
      <c r="B2995" s="2">
        <v>43483</v>
      </c>
      <c r="C2995" s="1">
        <v>1.8599999999999999</v>
      </c>
      <c r="E2995" s="2">
        <v>42944</v>
      </c>
      <c r="F2995" s="1">
        <v>1.254</v>
      </c>
      <c r="H2995" s="2">
        <v>42965</v>
      </c>
      <c r="I2995" s="1">
        <v>1.782</v>
      </c>
      <c r="K2995" s="2">
        <v>42963</v>
      </c>
      <c r="L2995" s="1">
        <v>2.3319999999999999</v>
      </c>
      <c r="N2995" s="2">
        <v>42971</v>
      </c>
      <c r="O2995" s="1">
        <v>1.9969999999999999</v>
      </c>
      <c r="Q2995" s="2">
        <v>42968</v>
      </c>
      <c r="R2995" s="1">
        <v>1.98</v>
      </c>
      <c r="T2995" s="2">
        <v>42972</v>
      </c>
      <c r="U2995" s="1">
        <v>1.81</v>
      </c>
      <c r="W2995" s="2">
        <v>42971</v>
      </c>
      <c r="X2995" s="1">
        <v>1.74</v>
      </c>
      <c r="Z2995" s="2">
        <v>42961</v>
      </c>
      <c r="AA2995" s="1">
        <v>1.635</v>
      </c>
      <c r="AC2995" s="2">
        <v>42962</v>
      </c>
      <c r="AD2995" s="1">
        <v>1.52</v>
      </c>
      <c r="AF2995" s="2">
        <v>43404</v>
      </c>
      <c r="AG2995" s="1">
        <v>2.5585</v>
      </c>
      <c r="AI2995" s="2">
        <v>42915</v>
      </c>
      <c r="AJ2995" s="1">
        <v>2.4864999999999999</v>
      </c>
      <c r="AL2995" s="2">
        <v>42916</v>
      </c>
      <c r="AM2995" s="1">
        <v>2.2599999999999998</v>
      </c>
      <c r="AO2995" s="2">
        <v>42914</v>
      </c>
      <c r="AP2995" s="1">
        <v>1.5590000000000002</v>
      </c>
      <c r="AR2995" s="2">
        <v>42907</v>
      </c>
      <c r="AS2995" s="1">
        <v>1.397</v>
      </c>
      <c r="AU2995" s="2">
        <v>42921</v>
      </c>
      <c r="AV2995" s="1">
        <v>1.587</v>
      </c>
      <c r="AX2995" s="2">
        <v>42919</v>
      </c>
      <c r="AY2995" s="1">
        <v>1.4715</v>
      </c>
      <c r="BA2995" s="116">
        <v>42920</v>
      </c>
      <c r="BB2995" s="1">
        <v>0.92120000000000002</v>
      </c>
      <c r="BD2995" s="2">
        <v>42913</v>
      </c>
      <c r="BE2995" s="1">
        <v>-0.14599999999999999</v>
      </c>
      <c r="BG2995" s="2">
        <v>43081</v>
      </c>
      <c r="BH2995" s="1">
        <v>2.4</v>
      </c>
      <c r="BJ2995" s="2">
        <v>43081</v>
      </c>
      <c r="BK2995" s="1">
        <v>2.1800000000000002</v>
      </c>
      <c r="BM2995" s="2">
        <v>42916</v>
      </c>
      <c r="BN2995" s="1">
        <v>0.27550000000000002</v>
      </c>
    </row>
    <row r="2996" spans="2:66">
      <c r="B2996" s="2">
        <v>43486</v>
      </c>
      <c r="C2996" s="1">
        <v>1.8599999999999999</v>
      </c>
      <c r="E2996" s="2">
        <v>42947</v>
      </c>
      <c r="F2996" s="1">
        <v>1.254</v>
      </c>
      <c r="H2996" s="2">
        <v>42968</v>
      </c>
      <c r="I2996" s="1">
        <v>1.7869999999999999</v>
      </c>
      <c r="K2996" s="2">
        <v>42964</v>
      </c>
      <c r="L2996" s="1">
        <v>2.3170000000000002</v>
      </c>
      <c r="N2996" s="2">
        <v>42972</v>
      </c>
      <c r="O2996" s="1">
        <v>1.96</v>
      </c>
      <c r="Q2996" s="2">
        <v>42969</v>
      </c>
      <c r="R2996" s="1">
        <v>1.9849999999999999</v>
      </c>
      <c r="T2996" s="2">
        <v>42975</v>
      </c>
      <c r="U2996" s="1">
        <v>1.81</v>
      </c>
      <c r="W2996" s="2">
        <v>42972</v>
      </c>
      <c r="X2996" s="1">
        <v>1.7124999999999999</v>
      </c>
      <c r="Z2996" s="2">
        <v>42962</v>
      </c>
      <c r="AA2996" s="1">
        <v>1.635</v>
      </c>
      <c r="AC2996" s="2">
        <v>42963</v>
      </c>
      <c r="AD2996" s="1">
        <v>1.5350000000000001</v>
      </c>
      <c r="AF2996" s="2">
        <v>43405</v>
      </c>
      <c r="AG2996" s="1">
        <v>2.5815000000000001</v>
      </c>
      <c r="AI2996" s="2">
        <v>42916</v>
      </c>
      <c r="AJ2996" s="1">
        <v>2.516</v>
      </c>
      <c r="AL2996" s="2">
        <v>42919</v>
      </c>
      <c r="AM2996" s="1">
        <v>2.3025000000000002</v>
      </c>
      <c r="AO2996" s="2">
        <v>42915</v>
      </c>
      <c r="AP2996" s="1">
        <v>1.5745</v>
      </c>
      <c r="AR2996" s="2">
        <v>42908</v>
      </c>
      <c r="AS2996" s="1">
        <v>1.397</v>
      </c>
      <c r="AU2996" s="2">
        <v>42922</v>
      </c>
      <c r="AV2996" s="1">
        <v>1.631</v>
      </c>
      <c r="AX2996" s="2">
        <v>42920</v>
      </c>
      <c r="AY2996" s="1">
        <v>1.4950000000000001</v>
      </c>
      <c r="BA2996" s="116">
        <v>42921</v>
      </c>
      <c r="BB2996" s="1">
        <v>0.92</v>
      </c>
      <c r="BD2996" s="2">
        <v>42914</v>
      </c>
      <c r="BE2996" s="1">
        <v>-0.1565</v>
      </c>
      <c r="BG2996" s="2">
        <v>43082</v>
      </c>
      <c r="BH2996" s="1">
        <v>2.36</v>
      </c>
      <c r="BJ2996" s="2">
        <v>43082</v>
      </c>
      <c r="BK2996" s="1">
        <v>2.12</v>
      </c>
      <c r="BM2996" s="2">
        <v>42919</v>
      </c>
      <c r="BN2996" s="1">
        <v>0.27200000000000002</v>
      </c>
    </row>
    <row r="2997" spans="2:66">
      <c r="B2997" s="2">
        <v>43487</v>
      </c>
      <c r="C2997" s="1">
        <v>1.8599999999999999</v>
      </c>
      <c r="E2997" s="2">
        <v>42948</v>
      </c>
      <c r="F2997" s="1">
        <v>1.2509999999999999</v>
      </c>
      <c r="H2997" s="2">
        <v>42969</v>
      </c>
      <c r="I2997" s="1">
        <v>1.802</v>
      </c>
      <c r="K2997" s="2">
        <v>42965</v>
      </c>
      <c r="L2997" s="1">
        <v>2.3170000000000002</v>
      </c>
      <c r="N2997" s="2">
        <v>42975</v>
      </c>
      <c r="O2997" s="1">
        <v>1.962</v>
      </c>
      <c r="Q2997" s="2">
        <v>42970</v>
      </c>
      <c r="R2997" s="1">
        <v>1.9750000000000001</v>
      </c>
      <c r="T2997" s="2">
        <v>42976</v>
      </c>
      <c r="U2997" s="1">
        <v>1.8050000000000002</v>
      </c>
      <c r="W2997" s="2">
        <v>42975</v>
      </c>
      <c r="X2997" s="1">
        <v>1.7124999999999999</v>
      </c>
      <c r="Z2997" s="2">
        <v>42963</v>
      </c>
      <c r="AA2997" s="1">
        <v>1.655</v>
      </c>
      <c r="AC2997" s="2">
        <v>42964</v>
      </c>
      <c r="AD2997" s="1">
        <v>1.53</v>
      </c>
      <c r="AF2997" s="2">
        <v>43406</v>
      </c>
      <c r="AG2997" s="1">
        <v>2.5923799999999999</v>
      </c>
      <c r="AI2997" s="2">
        <v>42919</v>
      </c>
      <c r="AJ2997" s="1">
        <v>2.5510000000000002</v>
      </c>
      <c r="AL2997" s="2">
        <v>42920</v>
      </c>
      <c r="AM2997" s="1">
        <v>2.2982</v>
      </c>
      <c r="AO2997" s="2">
        <v>42916</v>
      </c>
      <c r="AP2997" s="1">
        <v>1.5960000000000001</v>
      </c>
      <c r="AR2997" s="2">
        <v>42909</v>
      </c>
      <c r="AS2997" s="1">
        <v>1.405</v>
      </c>
      <c r="AU2997" s="2">
        <v>42923</v>
      </c>
      <c r="AV2997" s="1">
        <v>1.6476</v>
      </c>
      <c r="AX2997" s="2">
        <v>42921</v>
      </c>
      <c r="AY2997" s="1">
        <v>1.4902</v>
      </c>
      <c r="BA2997" s="116">
        <v>42922</v>
      </c>
      <c r="BB2997" s="1">
        <v>0.98750000000000004</v>
      </c>
      <c r="BD2997" s="2">
        <v>42915</v>
      </c>
      <c r="BE2997" s="1">
        <v>-0.13900000000000001</v>
      </c>
      <c r="BG2997" s="2">
        <v>43083</v>
      </c>
      <c r="BH2997" s="1">
        <v>2.35</v>
      </c>
      <c r="BJ2997" s="2">
        <v>43083</v>
      </c>
      <c r="BK2997" s="1">
        <v>2.14</v>
      </c>
      <c r="BM2997" s="2">
        <v>42920</v>
      </c>
      <c r="BN2997" s="1">
        <v>0.27400000000000002</v>
      </c>
    </row>
    <row r="2998" spans="2:66">
      <c r="B2998" s="2">
        <v>43488</v>
      </c>
      <c r="C2998" s="1">
        <v>1.8599999999999999</v>
      </c>
      <c r="E2998" s="2">
        <v>42949</v>
      </c>
      <c r="F2998" s="1">
        <v>1.25</v>
      </c>
      <c r="H2998" s="2">
        <v>42970</v>
      </c>
      <c r="I2998" s="1">
        <v>1.7949999999999999</v>
      </c>
      <c r="K2998" s="2">
        <v>42968</v>
      </c>
      <c r="L2998" s="1">
        <v>2.3069999999999999</v>
      </c>
      <c r="N2998" s="2">
        <v>42976</v>
      </c>
      <c r="O2998" s="1">
        <v>1.9750000000000001</v>
      </c>
      <c r="Q2998" s="2">
        <v>42971</v>
      </c>
      <c r="R2998" s="1">
        <v>1.9775</v>
      </c>
      <c r="T2998" s="2">
        <v>42977</v>
      </c>
      <c r="U2998" s="1">
        <v>1.7925</v>
      </c>
      <c r="W2998" s="2">
        <v>42976</v>
      </c>
      <c r="X2998" s="1">
        <v>1.7075</v>
      </c>
      <c r="Z2998" s="2">
        <v>42964</v>
      </c>
      <c r="AA2998" s="1">
        <v>1.645</v>
      </c>
      <c r="AC2998" s="2">
        <v>42965</v>
      </c>
      <c r="AD2998" s="1">
        <v>1.5274999999999999</v>
      </c>
      <c r="AF2998" s="2">
        <v>43409</v>
      </c>
      <c r="AG2998" s="1">
        <v>2.5892499999999998</v>
      </c>
      <c r="AI2998" s="2">
        <v>42920</v>
      </c>
      <c r="AJ2998" s="1">
        <v>2.5638999999999998</v>
      </c>
      <c r="AL2998" s="2">
        <v>42921</v>
      </c>
      <c r="AM2998" s="1">
        <v>2.2854999999999999</v>
      </c>
      <c r="AO2998" s="2">
        <v>42919</v>
      </c>
      <c r="AP2998" s="1">
        <v>1.6269</v>
      </c>
      <c r="AR2998" s="2">
        <v>42912</v>
      </c>
      <c r="AS2998" s="1">
        <v>1.4073</v>
      </c>
      <c r="AU2998" s="2">
        <v>42926</v>
      </c>
      <c r="AV2998" s="1">
        <v>1.613</v>
      </c>
      <c r="AX2998" s="2">
        <v>42922</v>
      </c>
      <c r="AY2998" s="1">
        <v>1.544</v>
      </c>
      <c r="BA2998" s="116">
        <v>42923</v>
      </c>
      <c r="BB2998" s="1">
        <v>0.99750000000000005</v>
      </c>
      <c r="BD2998" s="2">
        <v>42916</v>
      </c>
      <c r="BE2998" s="1">
        <v>-0.1255</v>
      </c>
      <c r="BG2998" s="2">
        <v>43084</v>
      </c>
      <c r="BH2998" s="1">
        <v>2.35</v>
      </c>
      <c r="BJ2998" s="2">
        <v>43084</v>
      </c>
      <c r="BK2998" s="1">
        <v>2.16</v>
      </c>
      <c r="BM2998" s="2">
        <v>42921</v>
      </c>
      <c r="BN2998" s="1">
        <v>0.27350000000000002</v>
      </c>
    </row>
    <row r="2999" spans="2:66">
      <c r="B2999" s="2">
        <v>43489</v>
      </c>
      <c r="C2999" s="1">
        <v>1.8599999999999999</v>
      </c>
      <c r="E2999" s="2">
        <v>42950</v>
      </c>
      <c r="F2999" s="1">
        <v>1.25</v>
      </c>
      <c r="H2999" s="2">
        <v>42971</v>
      </c>
      <c r="I2999" s="1">
        <v>1.8</v>
      </c>
      <c r="K2999" s="2">
        <v>42969</v>
      </c>
      <c r="L2999" s="1">
        <v>2.3069999999999999</v>
      </c>
      <c r="N2999" s="2">
        <v>42977</v>
      </c>
      <c r="O2999" s="1">
        <v>1.96</v>
      </c>
      <c r="Q2999" s="2">
        <v>42972</v>
      </c>
      <c r="R2999" s="1">
        <v>1.9475</v>
      </c>
      <c r="T2999" s="2">
        <v>42978</v>
      </c>
      <c r="U2999" s="1">
        <v>1.8</v>
      </c>
      <c r="W2999" s="2">
        <v>42977</v>
      </c>
      <c r="X2999" s="1">
        <v>1.6949999999999998</v>
      </c>
      <c r="Z2999" s="2">
        <v>42965</v>
      </c>
      <c r="AA2999" s="1">
        <v>1.6425000000000001</v>
      </c>
      <c r="AC2999" s="2">
        <v>42968</v>
      </c>
      <c r="AD2999" s="1">
        <v>1.53</v>
      </c>
      <c r="AF2999" s="2">
        <v>43410</v>
      </c>
      <c r="AG2999" s="1">
        <v>2.5912500000000001</v>
      </c>
      <c r="AI2999" s="2">
        <v>42921</v>
      </c>
      <c r="AJ2999" s="1">
        <v>2.5425</v>
      </c>
      <c r="AL2999" s="2">
        <v>42922</v>
      </c>
      <c r="AM2999" s="1">
        <v>2.3247999999999998</v>
      </c>
      <c r="AO2999" s="2">
        <v>42920</v>
      </c>
      <c r="AP2999" s="1">
        <v>1.6280000000000001</v>
      </c>
      <c r="AR2999" s="2">
        <v>42913</v>
      </c>
      <c r="AS2999" s="1">
        <v>1.4193</v>
      </c>
      <c r="AU2999" s="2">
        <v>42927</v>
      </c>
      <c r="AV2999" s="1">
        <v>1.615</v>
      </c>
      <c r="AX2999" s="2">
        <v>42923</v>
      </c>
      <c r="AY2999" s="1">
        <v>1.5625</v>
      </c>
      <c r="BA2999" s="116">
        <v>42926</v>
      </c>
      <c r="BB2999" s="1">
        <v>0.96550000000000002</v>
      </c>
      <c r="BD2999" s="2">
        <v>42919</v>
      </c>
      <c r="BE2999" s="1">
        <v>-0.127</v>
      </c>
      <c r="BG2999" s="2">
        <v>43087</v>
      </c>
      <c r="BH2999" s="1">
        <v>2.39</v>
      </c>
      <c r="BJ2999" s="2">
        <v>43087</v>
      </c>
      <c r="BK2999" s="1">
        <v>2.17</v>
      </c>
      <c r="BM2999" s="2">
        <v>42922</v>
      </c>
      <c r="BN2999" s="1">
        <v>0.32900000000000001</v>
      </c>
    </row>
    <row r="3000" spans="2:66">
      <c r="B3000" s="2">
        <v>43490</v>
      </c>
      <c r="C3000" s="1">
        <v>1.8599999999999999</v>
      </c>
      <c r="E3000" s="2">
        <v>42951</v>
      </c>
      <c r="F3000" s="1">
        <v>1.25</v>
      </c>
      <c r="H3000" s="2">
        <v>42972</v>
      </c>
      <c r="I3000" s="1">
        <v>1.752</v>
      </c>
      <c r="K3000" s="2">
        <v>42970</v>
      </c>
      <c r="L3000" s="1">
        <v>2.2919999999999998</v>
      </c>
      <c r="N3000" s="2">
        <v>42978</v>
      </c>
      <c r="O3000" s="1">
        <v>1.9670000000000001</v>
      </c>
      <c r="Q3000" s="2">
        <v>42975</v>
      </c>
      <c r="R3000" s="1">
        <v>1.9475</v>
      </c>
      <c r="T3000" s="2">
        <v>42979</v>
      </c>
      <c r="U3000" s="1">
        <v>1.8050000000000002</v>
      </c>
      <c r="W3000" s="2">
        <v>42978</v>
      </c>
      <c r="X3000" s="1">
        <v>1.6975</v>
      </c>
      <c r="Z3000" s="2">
        <v>42968</v>
      </c>
      <c r="AA3000" s="1">
        <v>1.6475</v>
      </c>
      <c r="AC3000" s="2">
        <v>42969</v>
      </c>
      <c r="AD3000" s="1">
        <v>1.5425</v>
      </c>
      <c r="AF3000" s="2">
        <v>43411</v>
      </c>
      <c r="AG3000" s="1">
        <v>2.6011299999999999</v>
      </c>
      <c r="AI3000" s="2">
        <v>42922</v>
      </c>
      <c r="AJ3000" s="1">
        <v>2.5869999999999997</v>
      </c>
      <c r="AL3000" s="2">
        <v>42923</v>
      </c>
      <c r="AM3000" s="1">
        <v>2.3325</v>
      </c>
      <c r="AO3000" s="2">
        <v>42921</v>
      </c>
      <c r="AP3000" s="1">
        <v>1.6284999999999998</v>
      </c>
      <c r="AR3000" s="2">
        <v>42914</v>
      </c>
      <c r="AS3000" s="1">
        <v>1.421</v>
      </c>
      <c r="AU3000" s="2">
        <v>42928</v>
      </c>
      <c r="AV3000" s="1">
        <v>1.5923</v>
      </c>
      <c r="AX3000" s="2">
        <v>42926</v>
      </c>
      <c r="AY3000" s="1">
        <v>1.5270000000000001</v>
      </c>
      <c r="BA3000" s="116">
        <v>42927</v>
      </c>
      <c r="BB3000" s="1">
        <v>0.96450000000000002</v>
      </c>
      <c r="BD3000" s="2">
        <v>42920</v>
      </c>
      <c r="BE3000" s="1">
        <v>-0.13550000000000001</v>
      </c>
      <c r="BG3000" s="2">
        <v>43088</v>
      </c>
      <c r="BH3000" s="1">
        <v>2.46</v>
      </c>
      <c r="BJ3000" s="2">
        <v>43088</v>
      </c>
      <c r="BK3000" s="1">
        <v>2.23</v>
      </c>
      <c r="BM3000" s="2">
        <v>42923</v>
      </c>
      <c r="BN3000" s="1">
        <v>0.32950000000000002</v>
      </c>
    </row>
    <row r="3001" spans="2:66">
      <c r="B3001" s="2">
        <v>43493</v>
      </c>
      <c r="C3001" s="1">
        <v>1.8599999999999999</v>
      </c>
      <c r="E3001" s="2">
        <v>42954</v>
      </c>
      <c r="F3001" s="1">
        <v>1.25</v>
      </c>
      <c r="H3001" s="2">
        <v>42975</v>
      </c>
      <c r="I3001" s="1">
        <v>1.76</v>
      </c>
      <c r="K3001" s="2">
        <v>42971</v>
      </c>
      <c r="L3001" s="1">
        <v>2.2919999999999998</v>
      </c>
      <c r="N3001" s="2">
        <v>42979</v>
      </c>
      <c r="O3001" s="1">
        <v>1.9670000000000001</v>
      </c>
      <c r="Q3001" s="2">
        <v>42976</v>
      </c>
      <c r="R3001" s="1">
        <v>1.9449999999999998</v>
      </c>
      <c r="T3001" s="2">
        <v>42982</v>
      </c>
      <c r="U3001" s="1">
        <v>1.825</v>
      </c>
      <c r="W3001" s="2">
        <v>42979</v>
      </c>
      <c r="X3001" s="1">
        <v>1.7025000000000001</v>
      </c>
      <c r="Z3001" s="2">
        <v>42969</v>
      </c>
      <c r="AA3001" s="1">
        <v>1.6625000000000001</v>
      </c>
      <c r="AC3001" s="2">
        <v>42970</v>
      </c>
      <c r="AD3001" s="1">
        <v>1.54</v>
      </c>
      <c r="AF3001" s="2">
        <v>43412</v>
      </c>
      <c r="AG3001" s="1">
        <v>2.61463</v>
      </c>
      <c r="AI3001" s="2">
        <v>42923</v>
      </c>
      <c r="AJ3001" s="1">
        <v>2.5895000000000001</v>
      </c>
      <c r="AL3001" s="2">
        <v>42926</v>
      </c>
      <c r="AM3001" s="1">
        <v>2.3149999999999999</v>
      </c>
      <c r="AO3001" s="2">
        <v>42922</v>
      </c>
      <c r="AP3001" s="1">
        <v>1.6324999999999998</v>
      </c>
      <c r="AR3001" s="2">
        <v>42915</v>
      </c>
      <c r="AS3001" s="1">
        <v>1.4245000000000001</v>
      </c>
      <c r="AU3001" s="2">
        <v>42929</v>
      </c>
      <c r="AV3001" s="1">
        <v>1.6015000000000001</v>
      </c>
      <c r="AX3001" s="2">
        <v>42927</v>
      </c>
      <c r="AY3001" s="1">
        <v>1.5264</v>
      </c>
      <c r="BA3001" s="116">
        <v>42928</v>
      </c>
      <c r="BB3001" s="1">
        <v>0.94099999999999995</v>
      </c>
      <c r="BD3001" s="2">
        <v>42921</v>
      </c>
      <c r="BE3001" s="1">
        <v>-0.13500000000000001</v>
      </c>
      <c r="BG3001" s="2">
        <v>43089</v>
      </c>
      <c r="BH3001" s="1">
        <v>2.4900000000000002</v>
      </c>
      <c r="BJ3001" s="2">
        <v>43089</v>
      </c>
      <c r="BK3001" s="1">
        <v>2.2400000000000002</v>
      </c>
      <c r="BM3001" s="2">
        <v>42926</v>
      </c>
      <c r="BN3001" s="1">
        <v>0.3165</v>
      </c>
    </row>
    <row r="3002" spans="2:66">
      <c r="B3002" s="2">
        <v>43494</v>
      </c>
      <c r="C3002" s="1">
        <v>1.8599999999999999</v>
      </c>
      <c r="E3002" s="2">
        <v>42955</v>
      </c>
      <c r="F3002" s="1">
        <v>1.2530000000000001</v>
      </c>
      <c r="H3002" s="2">
        <v>42976</v>
      </c>
      <c r="I3002" s="1">
        <v>1.77</v>
      </c>
      <c r="K3002" s="2">
        <v>42972</v>
      </c>
      <c r="L3002" s="1">
        <v>2.2519999999999998</v>
      </c>
      <c r="N3002" s="2">
        <v>42982</v>
      </c>
      <c r="O3002" s="1">
        <v>1.9969999999999999</v>
      </c>
      <c r="Q3002" s="2">
        <v>42977</v>
      </c>
      <c r="R3002" s="1">
        <v>1.9275</v>
      </c>
      <c r="T3002" s="2">
        <v>42983</v>
      </c>
      <c r="U3002" s="1">
        <v>1.8225</v>
      </c>
      <c r="W3002" s="2">
        <v>42982</v>
      </c>
      <c r="X3002" s="1">
        <v>1.72</v>
      </c>
      <c r="Z3002" s="2">
        <v>42970</v>
      </c>
      <c r="AA3002" s="1">
        <v>1.6575</v>
      </c>
      <c r="AC3002" s="2">
        <v>42971</v>
      </c>
      <c r="AD3002" s="1">
        <v>1.54</v>
      </c>
      <c r="AF3002" s="2">
        <v>43413</v>
      </c>
      <c r="AG3002" s="1">
        <v>2.6181299999999998</v>
      </c>
      <c r="AI3002" s="2">
        <v>42926</v>
      </c>
      <c r="AJ3002" s="1">
        <v>2.5750000000000002</v>
      </c>
      <c r="AL3002" s="2">
        <v>42927</v>
      </c>
      <c r="AM3002" s="1">
        <v>2.2945000000000002</v>
      </c>
      <c r="AO3002" s="2">
        <v>42923</v>
      </c>
      <c r="AP3002" s="1">
        <v>1.6315</v>
      </c>
      <c r="AR3002" s="2">
        <v>42916</v>
      </c>
      <c r="AS3002" s="1">
        <v>1.4410000000000001</v>
      </c>
      <c r="AU3002" s="2">
        <v>42930</v>
      </c>
      <c r="AV3002" s="1">
        <v>1.6019999999999999</v>
      </c>
      <c r="AX3002" s="2">
        <v>42928</v>
      </c>
      <c r="AY3002" s="1">
        <v>1.5004999999999999</v>
      </c>
      <c r="BA3002" s="116">
        <v>42929</v>
      </c>
      <c r="BB3002" s="1">
        <v>0.94950000000000001</v>
      </c>
      <c r="BD3002" s="2">
        <v>42922</v>
      </c>
      <c r="BE3002" s="1">
        <v>-0.11899999999999999</v>
      </c>
      <c r="BG3002" s="2">
        <v>43090</v>
      </c>
      <c r="BH3002" s="1">
        <v>2.48</v>
      </c>
      <c r="BJ3002" s="2">
        <v>43090</v>
      </c>
      <c r="BK3002" s="1">
        <v>2.2599999999999998</v>
      </c>
      <c r="BM3002" s="2">
        <v>42927</v>
      </c>
      <c r="BN3002" s="1">
        <v>0.315</v>
      </c>
    </row>
    <row r="3003" spans="2:66">
      <c r="B3003" s="2">
        <v>43495</v>
      </c>
      <c r="C3003" s="1">
        <v>1.8599999999999999</v>
      </c>
      <c r="E3003" s="2">
        <v>42956</v>
      </c>
      <c r="F3003" s="1">
        <v>1.2530000000000001</v>
      </c>
      <c r="H3003" s="2">
        <v>42977</v>
      </c>
      <c r="I3003" s="1">
        <v>1.75</v>
      </c>
      <c r="K3003" s="2">
        <v>42975</v>
      </c>
      <c r="L3003" s="1">
        <v>2.25</v>
      </c>
      <c r="N3003" s="2">
        <v>42983</v>
      </c>
      <c r="O3003" s="1">
        <v>1.9950000000000001</v>
      </c>
      <c r="Q3003" s="2">
        <v>42978</v>
      </c>
      <c r="R3003" s="1">
        <v>1.94</v>
      </c>
      <c r="T3003" s="2">
        <v>42984</v>
      </c>
      <c r="U3003" s="1">
        <v>1.8075000000000001</v>
      </c>
      <c r="W3003" s="2">
        <v>42983</v>
      </c>
      <c r="X3003" s="1">
        <v>1.7149999999999999</v>
      </c>
      <c r="Z3003" s="2">
        <v>42971</v>
      </c>
      <c r="AA3003" s="1">
        <v>1.6600000000000001</v>
      </c>
      <c r="AC3003" s="2">
        <v>42972</v>
      </c>
      <c r="AD3003" s="1">
        <v>1.53</v>
      </c>
      <c r="AF3003" s="2">
        <v>43416</v>
      </c>
      <c r="AG3003" s="1">
        <v>2.6141299999999998</v>
      </c>
      <c r="AI3003" s="2">
        <v>42927</v>
      </c>
      <c r="AJ3003" s="1">
        <v>2.5585</v>
      </c>
      <c r="AL3003" s="2">
        <v>42928</v>
      </c>
      <c r="AM3003" s="1">
        <v>2.2518000000000002</v>
      </c>
      <c r="AO3003" s="2">
        <v>42926</v>
      </c>
      <c r="AP3003" s="1">
        <v>1.6215999999999999</v>
      </c>
      <c r="AR3003" s="2">
        <v>42919</v>
      </c>
      <c r="AS3003" s="1">
        <v>1.456</v>
      </c>
      <c r="AU3003" s="2">
        <v>42933</v>
      </c>
      <c r="AV3003" s="1">
        <v>1.591</v>
      </c>
      <c r="AX3003" s="2">
        <v>42929</v>
      </c>
      <c r="AY3003" s="1">
        <v>1.51</v>
      </c>
      <c r="BA3003" s="116">
        <v>42930</v>
      </c>
      <c r="BB3003" s="1">
        <v>0.95399999999999996</v>
      </c>
      <c r="BD3003" s="2">
        <v>42923</v>
      </c>
      <c r="BE3003" s="1">
        <v>-0.1195</v>
      </c>
      <c r="BG3003" s="2">
        <v>43091</v>
      </c>
      <c r="BH3003" s="1">
        <v>2.48</v>
      </c>
      <c r="BJ3003" s="2">
        <v>43091</v>
      </c>
      <c r="BK3003" s="1">
        <v>2.2599999999999998</v>
      </c>
      <c r="BM3003" s="2">
        <v>42928</v>
      </c>
      <c r="BN3003" s="1">
        <v>0.30430000000000001</v>
      </c>
    </row>
    <row r="3004" spans="2:66">
      <c r="B3004" s="2">
        <v>43496</v>
      </c>
      <c r="C3004" s="1">
        <v>1.8599999999999999</v>
      </c>
      <c r="E3004" s="2">
        <v>42957</v>
      </c>
      <c r="F3004" s="1">
        <v>1.252</v>
      </c>
      <c r="H3004" s="2">
        <v>42978</v>
      </c>
      <c r="I3004" s="1">
        <v>1.7469999999999999</v>
      </c>
      <c r="K3004" s="2">
        <v>42976</v>
      </c>
      <c r="L3004" s="1">
        <v>2.2549999999999999</v>
      </c>
      <c r="N3004" s="2">
        <v>42984</v>
      </c>
      <c r="O3004" s="1">
        <v>1.984</v>
      </c>
      <c r="Q3004" s="2">
        <v>42979</v>
      </c>
      <c r="R3004" s="1">
        <v>1.9449999999999998</v>
      </c>
      <c r="T3004" s="2">
        <v>42985</v>
      </c>
      <c r="U3004" s="1">
        <v>1.7974999999999999</v>
      </c>
      <c r="W3004" s="2">
        <v>42984</v>
      </c>
      <c r="X3004" s="1">
        <v>1.7050000000000001</v>
      </c>
      <c r="Z3004" s="2">
        <v>42972</v>
      </c>
      <c r="AA3004" s="1">
        <v>1.6400000000000001</v>
      </c>
      <c r="AC3004" s="2">
        <v>42975</v>
      </c>
      <c r="AD3004" s="1">
        <v>1.5325</v>
      </c>
      <c r="AF3004" s="2">
        <v>43417</v>
      </c>
      <c r="AG3004" s="1">
        <v>2.6161300000000001</v>
      </c>
      <c r="AI3004" s="2">
        <v>42928</v>
      </c>
      <c r="AJ3004" s="1">
        <v>2.5265</v>
      </c>
      <c r="AL3004" s="2">
        <v>42929</v>
      </c>
      <c r="AM3004" s="1">
        <v>2.2736999999999998</v>
      </c>
      <c r="AO3004" s="2">
        <v>42927</v>
      </c>
      <c r="AP3004" s="1">
        <v>1.6085</v>
      </c>
      <c r="AR3004" s="2">
        <v>42920</v>
      </c>
      <c r="AS3004" s="1">
        <v>1.458</v>
      </c>
      <c r="AU3004" s="2">
        <v>42934</v>
      </c>
      <c r="AV3004" s="1">
        <v>1.583</v>
      </c>
      <c r="AX3004" s="2">
        <v>42930</v>
      </c>
      <c r="AY3004" s="1">
        <v>1.5114999999999998</v>
      </c>
      <c r="BA3004" s="116">
        <v>42933</v>
      </c>
      <c r="BB3004" s="1">
        <v>0.94650000000000001</v>
      </c>
      <c r="BD3004" s="2">
        <v>42926</v>
      </c>
      <c r="BE3004" s="1">
        <v>-0.1215</v>
      </c>
      <c r="BG3004" s="2">
        <v>43095</v>
      </c>
      <c r="BH3004" s="1">
        <v>2.4699999999999998</v>
      </c>
      <c r="BJ3004" s="2">
        <v>43095</v>
      </c>
      <c r="BK3004" s="1">
        <v>2.25</v>
      </c>
      <c r="BM3004" s="2">
        <v>42929</v>
      </c>
      <c r="BN3004" s="1">
        <v>0.309</v>
      </c>
    </row>
    <row r="3005" spans="2:66">
      <c r="B3005" s="2">
        <v>43497</v>
      </c>
      <c r="C3005" s="1">
        <v>1.8599999999999999</v>
      </c>
      <c r="E3005" s="2">
        <v>42958</v>
      </c>
      <c r="F3005" s="1">
        <v>1.2530000000000001</v>
      </c>
      <c r="H3005" s="2">
        <v>42979</v>
      </c>
      <c r="I3005" s="1">
        <v>1.7469999999999999</v>
      </c>
      <c r="K3005" s="2">
        <v>42977</v>
      </c>
      <c r="L3005" s="1">
        <v>2.25</v>
      </c>
      <c r="N3005" s="2">
        <v>42985</v>
      </c>
      <c r="O3005" s="1">
        <v>1.972</v>
      </c>
      <c r="Q3005" s="2">
        <v>42982</v>
      </c>
      <c r="R3005" s="1">
        <v>1.9675</v>
      </c>
      <c r="T3005" s="2">
        <v>42986</v>
      </c>
      <c r="U3005" s="1">
        <v>1.77</v>
      </c>
      <c r="W3005" s="2">
        <v>42985</v>
      </c>
      <c r="X3005" s="1">
        <v>1.7</v>
      </c>
      <c r="Z3005" s="2">
        <v>42975</v>
      </c>
      <c r="AA3005" s="1">
        <v>1.6400000000000001</v>
      </c>
      <c r="AC3005" s="2">
        <v>42976</v>
      </c>
      <c r="AD3005" s="1">
        <v>1.5225</v>
      </c>
      <c r="AF3005" s="2">
        <v>43418</v>
      </c>
      <c r="AG3005" s="1">
        <v>2.629</v>
      </c>
      <c r="AI3005" s="2">
        <v>42929</v>
      </c>
      <c r="AJ3005" s="1">
        <v>2.5545</v>
      </c>
      <c r="AL3005" s="2">
        <v>42930</v>
      </c>
      <c r="AM3005" s="1">
        <v>2.2605</v>
      </c>
      <c r="AO3005" s="2">
        <v>42928</v>
      </c>
      <c r="AP3005" s="1">
        <v>1.5819999999999999</v>
      </c>
      <c r="AR3005" s="2">
        <v>42921</v>
      </c>
      <c r="AS3005" s="1">
        <v>1.4610000000000001</v>
      </c>
      <c r="AU3005" s="2">
        <v>42935</v>
      </c>
      <c r="AV3005" s="1">
        <v>1.5622</v>
      </c>
      <c r="AX3005" s="2">
        <v>42933</v>
      </c>
      <c r="AY3005" s="1">
        <v>1.502</v>
      </c>
      <c r="BA3005" s="116">
        <v>42934</v>
      </c>
      <c r="BB3005" s="1">
        <v>0.93200000000000005</v>
      </c>
      <c r="BD3005" s="2">
        <v>42927</v>
      </c>
      <c r="BE3005" s="1">
        <v>-0.11849999999999999</v>
      </c>
      <c r="BG3005" s="2">
        <v>43096</v>
      </c>
      <c r="BH3005" s="1">
        <v>2.42</v>
      </c>
      <c r="BJ3005" s="2">
        <v>43096</v>
      </c>
      <c r="BK3005" s="1">
        <v>2.2200000000000002</v>
      </c>
      <c r="BM3005" s="2">
        <v>42930</v>
      </c>
      <c r="BN3005" s="1">
        <v>0.31950000000000001</v>
      </c>
    </row>
    <row r="3006" spans="2:66">
      <c r="B3006" s="2">
        <v>43503</v>
      </c>
      <c r="C3006" s="1">
        <v>1.8599999999999999</v>
      </c>
      <c r="E3006" s="2">
        <v>42961</v>
      </c>
      <c r="F3006" s="1">
        <v>1.2530000000000001</v>
      </c>
      <c r="H3006" s="2">
        <v>42982</v>
      </c>
      <c r="I3006" s="1">
        <v>1.778</v>
      </c>
      <c r="K3006" s="2">
        <v>42978</v>
      </c>
      <c r="L3006" s="1">
        <v>2.2669999999999999</v>
      </c>
      <c r="N3006" s="2">
        <v>42986</v>
      </c>
      <c r="O3006" s="1">
        <v>1.94</v>
      </c>
      <c r="Q3006" s="2">
        <v>42983</v>
      </c>
      <c r="R3006" s="1">
        <v>1.9624999999999999</v>
      </c>
      <c r="T3006" s="2">
        <v>42989</v>
      </c>
      <c r="U3006" s="1">
        <v>1.78</v>
      </c>
      <c r="W3006" s="2">
        <v>42986</v>
      </c>
      <c r="X3006" s="1">
        <v>1.6825000000000001</v>
      </c>
      <c r="Z3006" s="2">
        <v>42976</v>
      </c>
      <c r="AA3006" s="1">
        <v>1.6324999999999998</v>
      </c>
      <c r="AC3006" s="2">
        <v>42977</v>
      </c>
      <c r="AD3006" s="1">
        <v>1.5074999999999998</v>
      </c>
      <c r="AF3006" s="2">
        <v>43419</v>
      </c>
      <c r="AG3006" s="1">
        <v>2.64</v>
      </c>
      <c r="AI3006" s="2">
        <v>42930</v>
      </c>
      <c r="AJ3006" s="1">
        <v>2.5571000000000002</v>
      </c>
      <c r="AL3006" s="2">
        <v>42933</v>
      </c>
      <c r="AM3006" s="1">
        <v>2.2364999999999999</v>
      </c>
      <c r="AO3006" s="2">
        <v>42929</v>
      </c>
      <c r="AP3006" s="1">
        <v>1.5914999999999999</v>
      </c>
      <c r="AR3006" s="2">
        <v>42922</v>
      </c>
      <c r="AS3006" s="1">
        <v>1.4565000000000001</v>
      </c>
      <c r="AU3006" s="2">
        <v>42936</v>
      </c>
      <c r="AV3006" s="1">
        <v>1.5773000000000001</v>
      </c>
      <c r="AX3006" s="2">
        <v>42934</v>
      </c>
      <c r="AY3006" s="1">
        <v>1.4950000000000001</v>
      </c>
      <c r="BA3006" s="116">
        <v>42935</v>
      </c>
      <c r="BB3006" s="1">
        <v>0.91249999999999998</v>
      </c>
      <c r="BD3006" s="2">
        <v>42928</v>
      </c>
      <c r="BE3006" s="1">
        <v>-0.12590000000000001</v>
      </c>
      <c r="BG3006" s="2">
        <v>43097</v>
      </c>
      <c r="BH3006" s="1">
        <v>2.4300000000000002</v>
      </c>
      <c r="BJ3006" s="2">
        <v>43097</v>
      </c>
      <c r="BK3006" s="1">
        <v>2.23</v>
      </c>
      <c r="BM3006" s="2">
        <v>42933</v>
      </c>
      <c r="BN3006" s="1">
        <v>0.3095</v>
      </c>
    </row>
    <row r="3007" spans="2:66">
      <c r="B3007" s="2">
        <v>43504</v>
      </c>
      <c r="C3007" s="1">
        <v>1.8599999999999999</v>
      </c>
      <c r="E3007" s="2">
        <v>42963</v>
      </c>
      <c r="F3007" s="1">
        <v>1.2530000000000001</v>
      </c>
      <c r="H3007" s="2">
        <v>42983</v>
      </c>
      <c r="I3007" s="1">
        <v>1.7770000000000001</v>
      </c>
      <c r="K3007" s="2">
        <v>42979</v>
      </c>
      <c r="L3007" s="1">
        <v>2.2770000000000001</v>
      </c>
      <c r="N3007" s="2">
        <v>42989</v>
      </c>
      <c r="O3007" s="1">
        <v>1.9550000000000001</v>
      </c>
      <c r="Q3007" s="2">
        <v>42984</v>
      </c>
      <c r="R3007" s="1">
        <v>1.9449999999999998</v>
      </c>
      <c r="T3007" s="2">
        <v>42990</v>
      </c>
      <c r="U3007" s="1">
        <v>1.7675000000000001</v>
      </c>
      <c r="W3007" s="2">
        <v>42989</v>
      </c>
      <c r="X3007" s="1">
        <v>1.69</v>
      </c>
      <c r="Z3007" s="2">
        <v>42977</v>
      </c>
      <c r="AA3007" s="1">
        <v>1.6198000000000001</v>
      </c>
      <c r="AC3007" s="2">
        <v>42978</v>
      </c>
      <c r="AD3007" s="1">
        <v>1.5074999999999998</v>
      </c>
      <c r="AF3007" s="2">
        <v>43420</v>
      </c>
      <c r="AG3007" s="1">
        <v>2.6444999999999999</v>
      </c>
      <c r="AI3007" s="2">
        <v>42933</v>
      </c>
      <c r="AJ3007" s="1">
        <v>2.5365000000000002</v>
      </c>
      <c r="AL3007" s="2">
        <v>42934</v>
      </c>
      <c r="AM3007" s="1">
        <v>2.1829999999999998</v>
      </c>
      <c r="AO3007" s="2">
        <v>42930</v>
      </c>
      <c r="AP3007" s="1">
        <v>1.5794999999999999</v>
      </c>
      <c r="AR3007" s="2">
        <v>42923</v>
      </c>
      <c r="AS3007" s="1">
        <v>1.45</v>
      </c>
      <c r="AU3007" s="2">
        <v>42937</v>
      </c>
      <c r="AV3007" s="1">
        <v>1.5773000000000001</v>
      </c>
      <c r="AX3007" s="2">
        <v>42935</v>
      </c>
      <c r="AY3007" s="1">
        <v>1.4724999999999999</v>
      </c>
      <c r="BA3007" s="116">
        <v>42936</v>
      </c>
      <c r="BB3007" s="1">
        <v>0.91600000000000004</v>
      </c>
      <c r="BD3007" s="2">
        <v>42929</v>
      </c>
      <c r="BE3007" s="1">
        <v>-0.125</v>
      </c>
      <c r="BG3007" s="2">
        <v>43098</v>
      </c>
      <c r="BH3007" s="1">
        <v>2.4</v>
      </c>
      <c r="BJ3007" s="2">
        <v>43098</v>
      </c>
      <c r="BK3007" s="1">
        <v>2.2000000000000002</v>
      </c>
      <c r="BM3007" s="2">
        <v>42934</v>
      </c>
      <c r="BN3007" s="1">
        <v>0.29770000000000002</v>
      </c>
    </row>
    <row r="3008" spans="2:66">
      <c r="B3008" s="2">
        <v>43507</v>
      </c>
      <c r="C3008" s="1">
        <v>1.8599999999999999</v>
      </c>
      <c r="E3008" s="2">
        <v>42964</v>
      </c>
      <c r="F3008" s="1">
        <v>1.2530000000000001</v>
      </c>
      <c r="H3008" s="2">
        <v>42984</v>
      </c>
      <c r="I3008" s="1">
        <v>1.7770000000000001</v>
      </c>
      <c r="K3008" s="2">
        <v>42982</v>
      </c>
      <c r="L3008" s="1">
        <v>2.3029999999999999</v>
      </c>
      <c r="N3008" s="2">
        <v>42990</v>
      </c>
      <c r="O3008" s="1">
        <v>1.952</v>
      </c>
      <c r="Q3008" s="2">
        <v>42985</v>
      </c>
      <c r="R3008" s="1">
        <v>1.9325000000000001</v>
      </c>
      <c r="T3008" s="2">
        <v>42991</v>
      </c>
      <c r="U3008" s="1">
        <v>1.76</v>
      </c>
      <c r="W3008" s="2">
        <v>42990</v>
      </c>
      <c r="X3008" s="1">
        <v>1.6825000000000001</v>
      </c>
      <c r="Z3008" s="2">
        <v>42978</v>
      </c>
      <c r="AA3008" s="1">
        <v>1.6225000000000001</v>
      </c>
      <c r="AC3008" s="2">
        <v>42979</v>
      </c>
      <c r="AD3008" s="1">
        <v>1.5125</v>
      </c>
      <c r="AF3008" s="2">
        <v>43423</v>
      </c>
      <c r="AG3008" s="1">
        <v>2.64581</v>
      </c>
      <c r="AI3008" s="2">
        <v>42934</v>
      </c>
      <c r="AJ3008" s="1">
        <v>2.4769999999999999</v>
      </c>
      <c r="AL3008" s="2">
        <v>42935</v>
      </c>
      <c r="AM3008" s="1">
        <v>2.214</v>
      </c>
      <c r="AO3008" s="2">
        <v>42933</v>
      </c>
      <c r="AP3008" s="1">
        <v>1.577</v>
      </c>
      <c r="AR3008" s="2">
        <v>42926</v>
      </c>
      <c r="AS3008" s="1">
        <v>1.446</v>
      </c>
      <c r="AU3008" s="2">
        <v>42940</v>
      </c>
      <c r="AV3008" s="1">
        <v>1.5760000000000001</v>
      </c>
      <c r="AX3008" s="2">
        <v>42936</v>
      </c>
      <c r="AY3008" s="1">
        <v>1.4830000000000001</v>
      </c>
      <c r="BA3008" s="116">
        <v>42937</v>
      </c>
      <c r="BB3008" s="1">
        <v>0.89900000000000002</v>
      </c>
      <c r="BD3008" s="2">
        <v>42930</v>
      </c>
      <c r="BE3008" s="1">
        <v>-0.1234</v>
      </c>
      <c r="BG3008" s="2">
        <v>43102</v>
      </c>
      <c r="BH3008" s="1">
        <v>2.46</v>
      </c>
      <c r="BJ3008" s="2">
        <v>43102</v>
      </c>
      <c r="BK3008" s="1">
        <v>2.25</v>
      </c>
      <c r="BM3008" s="2">
        <v>42935</v>
      </c>
      <c r="BN3008" s="1">
        <v>0.27839999999999998</v>
      </c>
    </row>
    <row r="3009" spans="2:66">
      <c r="B3009" s="2">
        <v>43508</v>
      </c>
      <c r="C3009" s="1">
        <v>1.8599999999999999</v>
      </c>
      <c r="E3009" s="2">
        <v>42965</v>
      </c>
      <c r="F3009" s="1">
        <v>1.2530000000000001</v>
      </c>
      <c r="H3009" s="2">
        <v>42985</v>
      </c>
      <c r="I3009" s="1">
        <v>1.7770000000000001</v>
      </c>
      <c r="K3009" s="2">
        <v>42983</v>
      </c>
      <c r="L3009" s="1">
        <v>2.3050000000000002</v>
      </c>
      <c r="N3009" s="2">
        <v>42991</v>
      </c>
      <c r="O3009" s="1">
        <v>1.94</v>
      </c>
      <c r="Q3009" s="2">
        <v>42986</v>
      </c>
      <c r="R3009" s="1">
        <v>1.9</v>
      </c>
      <c r="T3009" s="2">
        <v>42992</v>
      </c>
      <c r="U3009" s="1">
        <v>1.7675000000000001</v>
      </c>
      <c r="W3009" s="2">
        <v>42991</v>
      </c>
      <c r="X3009" s="1">
        <v>1.675</v>
      </c>
      <c r="Z3009" s="2">
        <v>42979</v>
      </c>
      <c r="AA3009" s="1">
        <v>1.625</v>
      </c>
      <c r="AC3009" s="2">
        <v>42982</v>
      </c>
      <c r="AD3009" s="1">
        <v>1.5175000000000001</v>
      </c>
      <c r="AF3009" s="2">
        <v>43424</v>
      </c>
      <c r="AG3009" s="1">
        <v>2.65313</v>
      </c>
      <c r="AI3009" s="2">
        <v>42935</v>
      </c>
      <c r="AJ3009" s="1">
        <v>2.5116000000000001</v>
      </c>
      <c r="AL3009" s="2">
        <v>42936</v>
      </c>
      <c r="AM3009" s="1">
        <v>2.2065000000000001</v>
      </c>
      <c r="AO3009" s="2">
        <v>42934</v>
      </c>
      <c r="AP3009" s="1">
        <v>1.5625</v>
      </c>
      <c r="AR3009" s="2">
        <v>42927</v>
      </c>
      <c r="AS3009" s="1">
        <v>1.44</v>
      </c>
      <c r="AU3009" s="2">
        <v>42941</v>
      </c>
      <c r="AV3009" s="1">
        <v>1.6160000000000001</v>
      </c>
      <c r="AX3009" s="2">
        <v>42937</v>
      </c>
      <c r="AY3009" s="1">
        <v>1.478</v>
      </c>
      <c r="BA3009" s="116">
        <v>42940</v>
      </c>
      <c r="BB3009" s="1">
        <v>0.90169999999999995</v>
      </c>
      <c r="BD3009" s="2">
        <v>42933</v>
      </c>
      <c r="BE3009" s="1">
        <v>-0.13</v>
      </c>
      <c r="BG3009" s="2">
        <v>43103</v>
      </c>
      <c r="BH3009" s="1">
        <v>2.44</v>
      </c>
      <c r="BJ3009" s="2">
        <v>43103</v>
      </c>
      <c r="BK3009" s="1">
        <v>2.25</v>
      </c>
      <c r="BM3009" s="2">
        <v>42936</v>
      </c>
      <c r="BN3009" s="1">
        <v>0.27510000000000001</v>
      </c>
    </row>
    <row r="3010" spans="2:66">
      <c r="B3010" s="2">
        <v>43509</v>
      </c>
      <c r="C3010" s="1">
        <v>1.8599999999999999</v>
      </c>
      <c r="E3010" s="2">
        <v>42968</v>
      </c>
      <c r="F3010" s="1">
        <v>1.2530000000000001</v>
      </c>
      <c r="H3010" s="2">
        <v>42986</v>
      </c>
      <c r="I3010" s="1">
        <v>1.752</v>
      </c>
      <c r="K3010" s="2">
        <v>42984</v>
      </c>
      <c r="L3010" s="1">
        <v>2.2800000000000002</v>
      </c>
      <c r="N3010" s="2">
        <v>42992</v>
      </c>
      <c r="O3010" s="1">
        <v>1.9449999999999998</v>
      </c>
      <c r="Q3010" s="2">
        <v>42989</v>
      </c>
      <c r="R3010" s="1">
        <v>1.9100000000000001</v>
      </c>
      <c r="T3010" s="2">
        <v>42993</v>
      </c>
      <c r="U3010" s="1">
        <v>1.7650000000000001</v>
      </c>
      <c r="W3010" s="2">
        <v>42992</v>
      </c>
      <c r="X3010" s="1">
        <v>1.6775</v>
      </c>
      <c r="Z3010" s="2">
        <v>42982</v>
      </c>
      <c r="AA3010" s="1">
        <v>1.6400000000000001</v>
      </c>
      <c r="AC3010" s="2">
        <v>42983</v>
      </c>
      <c r="AD3010" s="1">
        <v>1.5150000000000001</v>
      </c>
      <c r="AF3010" s="2">
        <v>43425</v>
      </c>
      <c r="AG3010" s="1">
        <v>2.6769400000000001</v>
      </c>
      <c r="AI3010" s="2">
        <v>42936</v>
      </c>
      <c r="AJ3010" s="1">
        <v>2.4977</v>
      </c>
      <c r="AL3010" s="2">
        <v>42937</v>
      </c>
      <c r="AM3010" s="1">
        <v>2.1875</v>
      </c>
      <c r="AO3010" s="2">
        <v>42935</v>
      </c>
      <c r="AP3010" s="1">
        <v>1.5794999999999999</v>
      </c>
      <c r="AR3010" s="2">
        <v>42928</v>
      </c>
      <c r="AS3010" s="1">
        <v>1.427</v>
      </c>
      <c r="AU3010" s="2">
        <v>42942</v>
      </c>
      <c r="AV3010" s="1">
        <v>1.6125</v>
      </c>
      <c r="AX3010" s="2">
        <v>42940</v>
      </c>
      <c r="AY3010" s="1">
        <v>1.4775</v>
      </c>
      <c r="BA3010" s="116">
        <v>42941</v>
      </c>
      <c r="BB3010" s="1">
        <v>0.94550000000000001</v>
      </c>
      <c r="BD3010" s="2">
        <v>42934</v>
      </c>
      <c r="BE3010" s="1">
        <v>-0.13650000000000001</v>
      </c>
      <c r="BG3010" s="2">
        <v>43104</v>
      </c>
      <c r="BH3010" s="1">
        <v>2.46</v>
      </c>
      <c r="BJ3010" s="2">
        <v>43104</v>
      </c>
      <c r="BK3010" s="1">
        <v>2.27</v>
      </c>
      <c r="BM3010" s="2">
        <v>42937</v>
      </c>
      <c r="BN3010" s="1">
        <v>0.25009999999999999</v>
      </c>
    </row>
    <row r="3011" spans="2:66">
      <c r="B3011" s="2">
        <v>43510</v>
      </c>
      <c r="C3011" s="1">
        <v>1.8599999999999999</v>
      </c>
      <c r="E3011" s="2">
        <v>42969</v>
      </c>
      <c r="F3011" s="1">
        <v>1.2530000000000001</v>
      </c>
      <c r="H3011" s="2">
        <v>42989</v>
      </c>
      <c r="I3011" s="1">
        <v>1.7570000000000001</v>
      </c>
      <c r="K3011" s="2">
        <v>42985</v>
      </c>
      <c r="L3011" s="1">
        <v>2.2669999999999999</v>
      </c>
      <c r="N3011" s="2">
        <v>42993</v>
      </c>
      <c r="O3011" s="1">
        <v>1.95</v>
      </c>
      <c r="Q3011" s="2">
        <v>42990</v>
      </c>
      <c r="R3011" s="1">
        <v>1.8925000000000001</v>
      </c>
      <c r="T3011" s="2">
        <v>42996</v>
      </c>
      <c r="U3011" s="1">
        <v>1.7749999999999999</v>
      </c>
      <c r="W3011" s="2">
        <v>42993</v>
      </c>
      <c r="X3011" s="1">
        <v>1.6775</v>
      </c>
      <c r="Z3011" s="2">
        <v>42983</v>
      </c>
      <c r="AA3011" s="1">
        <v>1.635</v>
      </c>
      <c r="AC3011" s="2">
        <v>42984</v>
      </c>
      <c r="AD3011" s="1">
        <v>1.5125</v>
      </c>
      <c r="AF3011" s="2">
        <v>43426</v>
      </c>
      <c r="AG3011" s="1">
        <v>2.6892499999999999</v>
      </c>
      <c r="AI3011" s="2">
        <v>42937</v>
      </c>
      <c r="AJ3011" s="1">
        <v>2.4815</v>
      </c>
      <c r="AL3011" s="2">
        <v>42940</v>
      </c>
      <c r="AM3011" s="1">
        <v>2.1985999999999999</v>
      </c>
      <c r="AO3011" s="2">
        <v>42936</v>
      </c>
      <c r="AP3011" s="1">
        <v>1.5815000000000001</v>
      </c>
      <c r="AR3011" s="2">
        <v>42929</v>
      </c>
      <c r="AS3011" s="1">
        <v>1.4339999999999999</v>
      </c>
      <c r="AU3011" s="2">
        <v>42943</v>
      </c>
      <c r="AV3011" s="1">
        <v>1.6085</v>
      </c>
      <c r="AX3011" s="2">
        <v>42941</v>
      </c>
      <c r="AY3011" s="1">
        <v>1.52</v>
      </c>
      <c r="BA3011" s="116">
        <v>42942</v>
      </c>
      <c r="BB3011" s="1">
        <v>0.94130000000000003</v>
      </c>
      <c r="BD3011" s="2">
        <v>42935</v>
      </c>
      <c r="BE3011" s="1">
        <v>-0.14599999999999999</v>
      </c>
      <c r="BG3011" s="2">
        <v>43105</v>
      </c>
      <c r="BH3011" s="1">
        <v>2.4699999999999998</v>
      </c>
      <c r="BJ3011" s="2">
        <v>43105</v>
      </c>
      <c r="BK3011" s="1">
        <v>2.29</v>
      </c>
      <c r="BM3011" s="2">
        <v>42940</v>
      </c>
      <c r="BN3011" s="1">
        <v>0.25169999999999998</v>
      </c>
    </row>
    <row r="3012" spans="2:66">
      <c r="B3012" s="2">
        <v>43511</v>
      </c>
      <c r="C3012" s="1">
        <v>1.8599999999999999</v>
      </c>
      <c r="E3012" s="2">
        <v>42970</v>
      </c>
      <c r="F3012" s="1">
        <v>1.2530000000000001</v>
      </c>
      <c r="H3012" s="2">
        <v>42990</v>
      </c>
      <c r="I3012" s="1">
        <v>1.752</v>
      </c>
      <c r="K3012" s="2">
        <v>42986</v>
      </c>
      <c r="L3012" s="1">
        <v>2.2349999999999999</v>
      </c>
      <c r="N3012" s="2">
        <v>42996</v>
      </c>
      <c r="O3012" s="1">
        <v>1.9569999999999999</v>
      </c>
      <c r="Q3012" s="2">
        <v>42991</v>
      </c>
      <c r="R3012" s="1">
        <v>1.885</v>
      </c>
      <c r="T3012" s="2">
        <v>42997</v>
      </c>
      <c r="U3012" s="1">
        <v>1.8125</v>
      </c>
      <c r="W3012" s="2">
        <v>42996</v>
      </c>
      <c r="X3012" s="1">
        <v>1.6850000000000001</v>
      </c>
      <c r="Z3012" s="2">
        <v>42984</v>
      </c>
      <c r="AA3012" s="1">
        <v>1.63</v>
      </c>
      <c r="AC3012" s="2">
        <v>42985</v>
      </c>
      <c r="AD3012" s="1">
        <v>1.51</v>
      </c>
      <c r="AF3012" s="2">
        <v>43427</v>
      </c>
      <c r="AG3012" s="1">
        <v>2.6911899999999997</v>
      </c>
      <c r="AI3012" s="2">
        <v>42940</v>
      </c>
      <c r="AJ3012" s="1">
        <v>2.4956</v>
      </c>
      <c r="AL3012" s="2">
        <v>42941</v>
      </c>
      <c r="AM3012" s="1">
        <v>2.2774999999999999</v>
      </c>
      <c r="AO3012" s="2">
        <v>42937</v>
      </c>
      <c r="AP3012" s="1">
        <v>1.5754999999999999</v>
      </c>
      <c r="AR3012" s="2">
        <v>42930</v>
      </c>
      <c r="AS3012" s="1">
        <v>1.4259999999999999</v>
      </c>
      <c r="AU3012" s="2">
        <v>42944</v>
      </c>
      <c r="AV3012" s="1">
        <v>1.63</v>
      </c>
      <c r="AX3012" s="2">
        <v>42942</v>
      </c>
      <c r="AY3012" s="1">
        <v>1.5169999999999999</v>
      </c>
      <c r="BA3012" s="116">
        <v>42943</v>
      </c>
      <c r="BB3012" s="1">
        <v>0.92949999999999999</v>
      </c>
      <c r="BD3012" s="2">
        <v>42936</v>
      </c>
      <c r="BE3012" s="1">
        <v>-0.15049999999999999</v>
      </c>
      <c r="BG3012" s="2">
        <v>43108</v>
      </c>
      <c r="BH3012" s="1">
        <v>2.4900000000000002</v>
      </c>
      <c r="BJ3012" s="2">
        <v>43108</v>
      </c>
      <c r="BK3012" s="1">
        <v>2.29</v>
      </c>
      <c r="BM3012" s="2">
        <v>42941</v>
      </c>
      <c r="BN3012" s="1">
        <v>0.27750000000000002</v>
      </c>
    </row>
    <row r="3013" spans="2:66">
      <c r="B3013" s="2">
        <v>43514</v>
      </c>
      <c r="C3013" s="1">
        <v>1.87</v>
      </c>
      <c r="E3013" s="2">
        <v>42971</v>
      </c>
      <c r="F3013" s="1">
        <v>1.2530000000000001</v>
      </c>
      <c r="H3013" s="2">
        <v>42991</v>
      </c>
      <c r="I3013" s="1">
        <v>1.74</v>
      </c>
      <c r="K3013" s="2">
        <v>42989</v>
      </c>
      <c r="L3013" s="1">
        <v>2.2519999999999998</v>
      </c>
      <c r="N3013" s="2">
        <v>42997</v>
      </c>
      <c r="O3013" s="1">
        <v>1.992</v>
      </c>
      <c r="Q3013" s="2">
        <v>42992</v>
      </c>
      <c r="R3013" s="1">
        <v>1.8975</v>
      </c>
      <c r="T3013" s="2">
        <v>42998</v>
      </c>
      <c r="U3013" s="1">
        <v>1.8025</v>
      </c>
      <c r="W3013" s="2">
        <v>42997</v>
      </c>
      <c r="X3013" s="1">
        <v>1.7250000000000001</v>
      </c>
      <c r="Z3013" s="2">
        <v>42985</v>
      </c>
      <c r="AA3013" s="1">
        <v>1.62</v>
      </c>
      <c r="AC3013" s="2">
        <v>42986</v>
      </c>
      <c r="AD3013" s="1">
        <v>1.5</v>
      </c>
      <c r="AF3013" s="2">
        <v>43430</v>
      </c>
      <c r="AG3013" s="1">
        <v>2.7068099999999999</v>
      </c>
      <c r="AI3013" s="2">
        <v>42941</v>
      </c>
      <c r="AJ3013" s="1">
        <v>2.5754999999999999</v>
      </c>
      <c r="AL3013" s="2">
        <v>42942</v>
      </c>
      <c r="AM3013" s="1">
        <v>2.2269999999999999</v>
      </c>
      <c r="AO3013" s="2">
        <v>42940</v>
      </c>
      <c r="AP3013" s="1">
        <v>1.5838000000000001</v>
      </c>
      <c r="AR3013" s="2">
        <v>42933</v>
      </c>
      <c r="AS3013" s="1">
        <v>1.427</v>
      </c>
      <c r="AU3013" s="2">
        <v>42947</v>
      </c>
      <c r="AV3013" s="1">
        <v>1.6139999999999999</v>
      </c>
      <c r="AX3013" s="2">
        <v>42943</v>
      </c>
      <c r="AY3013" s="1">
        <v>1.5089999999999999</v>
      </c>
      <c r="BA3013" s="116">
        <v>42944</v>
      </c>
      <c r="BB3013" s="1">
        <v>0.94650000000000001</v>
      </c>
      <c r="BD3013" s="2">
        <v>42937</v>
      </c>
      <c r="BE3013" s="1">
        <v>-0.1585</v>
      </c>
      <c r="BG3013" s="2">
        <v>43109</v>
      </c>
      <c r="BH3013" s="1">
        <v>2.5499999999999998</v>
      </c>
      <c r="BJ3013" s="2">
        <v>43109</v>
      </c>
      <c r="BK3013" s="1">
        <v>2.33</v>
      </c>
      <c r="BM3013" s="2">
        <v>42942</v>
      </c>
      <c r="BN3013" s="1">
        <v>0.27600000000000002</v>
      </c>
    </row>
    <row r="3014" spans="2:66">
      <c r="B3014" s="2">
        <v>43515</v>
      </c>
      <c r="C3014" s="1">
        <v>1.88</v>
      </c>
      <c r="E3014" s="2">
        <v>42972</v>
      </c>
      <c r="F3014" s="1">
        <v>1.25</v>
      </c>
      <c r="H3014" s="2">
        <v>42992</v>
      </c>
      <c r="I3014" s="1">
        <v>1.7370000000000001</v>
      </c>
      <c r="K3014" s="2">
        <v>42990</v>
      </c>
      <c r="L3014" s="1">
        <v>2.2469999999999999</v>
      </c>
      <c r="N3014" s="2">
        <v>42998</v>
      </c>
      <c r="O3014" s="1">
        <v>1.9750000000000001</v>
      </c>
      <c r="Q3014" s="2">
        <v>42993</v>
      </c>
      <c r="R3014" s="1">
        <v>1.8975</v>
      </c>
      <c r="T3014" s="2">
        <v>42999</v>
      </c>
      <c r="U3014" s="1">
        <v>1.81</v>
      </c>
      <c r="W3014" s="2">
        <v>42998</v>
      </c>
      <c r="X3014" s="1">
        <v>1.7149999999999999</v>
      </c>
      <c r="Z3014" s="2">
        <v>42986</v>
      </c>
      <c r="AA3014" s="1">
        <v>1.605</v>
      </c>
      <c r="AC3014" s="2">
        <v>42989</v>
      </c>
      <c r="AD3014" s="1">
        <v>1.5024999999999999</v>
      </c>
      <c r="AF3014" s="2">
        <v>43431</v>
      </c>
      <c r="AG3014" s="1">
        <v>2.706</v>
      </c>
      <c r="AI3014" s="2">
        <v>42942</v>
      </c>
      <c r="AJ3014" s="1">
        <v>2.5380000000000003</v>
      </c>
      <c r="AL3014" s="2">
        <v>42943</v>
      </c>
      <c r="AM3014" s="1">
        <v>2.2545000000000002</v>
      </c>
      <c r="AO3014" s="2">
        <v>42941</v>
      </c>
      <c r="AP3014" s="1">
        <v>1.6151</v>
      </c>
      <c r="AR3014" s="2">
        <v>42934</v>
      </c>
      <c r="AS3014" s="1">
        <v>1.421</v>
      </c>
      <c r="AU3014" s="2">
        <v>42948</v>
      </c>
      <c r="AV3014" s="1">
        <v>1.554</v>
      </c>
      <c r="AX3014" s="2">
        <v>42944</v>
      </c>
      <c r="AY3014" s="1">
        <v>1.5329999999999999</v>
      </c>
      <c r="BA3014" s="116">
        <v>42947</v>
      </c>
      <c r="BB3014" s="1">
        <v>0.95030000000000003</v>
      </c>
      <c r="BD3014" s="2">
        <v>42940</v>
      </c>
      <c r="BE3014" s="1">
        <v>-0.16</v>
      </c>
      <c r="BG3014" s="2">
        <v>43110</v>
      </c>
      <c r="BH3014" s="1">
        <v>2.5499999999999998</v>
      </c>
      <c r="BJ3014" s="2">
        <v>43110</v>
      </c>
      <c r="BK3014" s="1">
        <v>2.3199999999999998</v>
      </c>
      <c r="BM3014" s="2">
        <v>42943</v>
      </c>
      <c r="BN3014" s="1">
        <v>0.26600000000000001</v>
      </c>
    </row>
    <row r="3015" spans="2:66">
      <c r="B3015" s="2">
        <v>43516</v>
      </c>
      <c r="C3015" s="1">
        <v>1.8900000000000001</v>
      </c>
      <c r="E3015" s="2">
        <v>42975</v>
      </c>
      <c r="F3015" s="1">
        <v>1.25</v>
      </c>
      <c r="H3015" s="2">
        <v>42993</v>
      </c>
      <c r="I3015" s="1">
        <v>1.7370000000000001</v>
      </c>
      <c r="K3015" s="2">
        <v>42991</v>
      </c>
      <c r="L3015" s="1">
        <v>2.2370000000000001</v>
      </c>
      <c r="N3015" s="2">
        <v>42999</v>
      </c>
      <c r="O3015" s="1">
        <v>1.98</v>
      </c>
      <c r="Q3015" s="2">
        <v>42996</v>
      </c>
      <c r="R3015" s="1">
        <v>1.9075</v>
      </c>
      <c r="T3015" s="2">
        <v>43000</v>
      </c>
      <c r="U3015" s="1">
        <v>1.8075000000000001</v>
      </c>
      <c r="W3015" s="2">
        <v>42999</v>
      </c>
      <c r="X3015" s="1">
        <v>1.7275</v>
      </c>
      <c r="Z3015" s="2">
        <v>42989</v>
      </c>
      <c r="AA3015" s="1">
        <v>1.6099999999999999</v>
      </c>
      <c r="AC3015" s="2">
        <v>42990</v>
      </c>
      <c r="AD3015" s="1">
        <v>1.5024999999999999</v>
      </c>
      <c r="AF3015" s="2">
        <v>43432</v>
      </c>
      <c r="AG3015" s="1">
        <v>2.7066300000000001</v>
      </c>
      <c r="AI3015" s="2">
        <v>42943</v>
      </c>
      <c r="AJ3015" s="1">
        <v>2.5666000000000002</v>
      </c>
      <c r="AL3015" s="2">
        <v>42944</v>
      </c>
      <c r="AM3015" s="1">
        <v>2.2250000000000001</v>
      </c>
      <c r="AO3015" s="2">
        <v>42942</v>
      </c>
      <c r="AP3015" s="1">
        <v>1.5765</v>
      </c>
      <c r="AR3015" s="2">
        <v>42935</v>
      </c>
      <c r="AS3015" s="1">
        <v>1.4355</v>
      </c>
      <c r="AU3015" s="2">
        <v>42949</v>
      </c>
      <c r="AV3015" s="1">
        <v>1.5550000000000002</v>
      </c>
      <c r="AX3015" s="2">
        <v>42947</v>
      </c>
      <c r="AY3015" s="1">
        <v>1.5209999999999999</v>
      </c>
      <c r="BA3015" s="116">
        <v>42948</v>
      </c>
      <c r="BB3015" s="1">
        <v>0.89929999999999999</v>
      </c>
      <c r="BD3015" s="2">
        <v>42941</v>
      </c>
      <c r="BE3015" s="1">
        <v>-0.154</v>
      </c>
      <c r="BG3015" s="2">
        <v>43111</v>
      </c>
      <c r="BH3015" s="1">
        <v>2.54</v>
      </c>
      <c r="BJ3015" s="2">
        <v>43111</v>
      </c>
      <c r="BK3015" s="1">
        <v>2.3199999999999998</v>
      </c>
      <c r="BM3015" s="2">
        <v>42944</v>
      </c>
      <c r="BN3015" s="1">
        <v>0.27100000000000002</v>
      </c>
    </row>
    <row r="3016" spans="2:66">
      <c r="B3016" s="2">
        <v>43517</v>
      </c>
      <c r="C3016" s="1">
        <v>1.8900000000000001</v>
      </c>
      <c r="E3016" s="2">
        <v>42976</v>
      </c>
      <c r="F3016" s="1">
        <v>1.25</v>
      </c>
      <c r="H3016" s="2">
        <v>42996</v>
      </c>
      <c r="I3016" s="1">
        <v>1.74</v>
      </c>
      <c r="K3016" s="2">
        <v>42992</v>
      </c>
      <c r="L3016" s="1">
        <v>2.2429999999999999</v>
      </c>
      <c r="N3016" s="2">
        <v>43000</v>
      </c>
      <c r="O3016" s="1">
        <v>1.9670000000000001</v>
      </c>
      <c r="Q3016" s="2">
        <v>42997</v>
      </c>
      <c r="R3016" s="1">
        <v>1.9449999999999998</v>
      </c>
      <c r="T3016" s="2">
        <v>43003</v>
      </c>
      <c r="U3016" s="1">
        <v>1.8199999999999998</v>
      </c>
      <c r="W3016" s="2">
        <v>43000</v>
      </c>
      <c r="X3016" s="1">
        <v>1.7250000000000001</v>
      </c>
      <c r="Z3016" s="2">
        <v>42990</v>
      </c>
      <c r="AA3016" s="1">
        <v>1.605</v>
      </c>
      <c r="AC3016" s="2">
        <v>42991</v>
      </c>
      <c r="AD3016" s="1">
        <v>1.5049999999999999</v>
      </c>
      <c r="AF3016" s="2">
        <v>43433</v>
      </c>
      <c r="AG3016" s="1">
        <v>2.73813</v>
      </c>
      <c r="AI3016" s="2">
        <v>42944</v>
      </c>
      <c r="AJ3016" s="1">
        <v>2.5335000000000001</v>
      </c>
      <c r="AL3016" s="2">
        <v>42947</v>
      </c>
      <c r="AM3016" s="1">
        <v>2.2275999999999998</v>
      </c>
      <c r="AO3016" s="2">
        <v>42943</v>
      </c>
      <c r="AP3016" s="1">
        <v>1.5884</v>
      </c>
      <c r="AR3016" s="2">
        <v>42936</v>
      </c>
      <c r="AS3016" s="1">
        <v>1.4415</v>
      </c>
      <c r="AU3016" s="2">
        <v>42950</v>
      </c>
      <c r="AV3016" s="1">
        <v>1.5270000000000001</v>
      </c>
      <c r="AX3016" s="2">
        <v>42948</v>
      </c>
      <c r="AY3016" s="1">
        <v>1.466</v>
      </c>
      <c r="BA3016" s="116">
        <v>42949</v>
      </c>
      <c r="BB3016" s="1">
        <v>0.89349999999999996</v>
      </c>
      <c r="BD3016" s="2">
        <v>42942</v>
      </c>
      <c r="BE3016" s="1">
        <v>-0.1565</v>
      </c>
      <c r="BG3016" s="2">
        <v>43112</v>
      </c>
      <c r="BH3016" s="1">
        <v>2.5499999999999998</v>
      </c>
      <c r="BJ3016" s="2">
        <v>43112</v>
      </c>
      <c r="BK3016" s="1">
        <v>2.35</v>
      </c>
      <c r="BM3016" s="2">
        <v>42947</v>
      </c>
      <c r="BN3016" s="1">
        <v>0.28000000000000003</v>
      </c>
    </row>
    <row r="3017" spans="2:66">
      <c r="B3017" s="2">
        <v>43518</v>
      </c>
      <c r="C3017" s="1">
        <v>1.8900000000000001</v>
      </c>
      <c r="E3017" s="2">
        <v>42977</v>
      </c>
      <c r="F3017" s="1">
        <v>1.248</v>
      </c>
      <c r="H3017" s="2">
        <v>42997</v>
      </c>
      <c r="I3017" s="1">
        <v>1.78</v>
      </c>
      <c r="K3017" s="2">
        <v>42993</v>
      </c>
      <c r="L3017" s="1">
        <v>2.25</v>
      </c>
      <c r="N3017" s="2">
        <v>43003</v>
      </c>
      <c r="O3017" s="1">
        <v>1.982</v>
      </c>
      <c r="Q3017" s="2">
        <v>42998</v>
      </c>
      <c r="R3017" s="1">
        <v>1.9325000000000001</v>
      </c>
      <c r="T3017" s="2">
        <v>43004</v>
      </c>
      <c r="U3017" s="1">
        <v>1.8625</v>
      </c>
      <c r="W3017" s="2">
        <v>43003</v>
      </c>
      <c r="X3017" s="1">
        <v>1.7375</v>
      </c>
      <c r="Z3017" s="2">
        <v>42991</v>
      </c>
      <c r="AA3017" s="1">
        <v>1.6</v>
      </c>
      <c r="AC3017" s="2">
        <v>42992</v>
      </c>
      <c r="AD3017" s="1">
        <v>1.51</v>
      </c>
      <c r="AF3017" s="2">
        <v>43434</v>
      </c>
      <c r="AG3017" s="1">
        <v>2.7361300000000002</v>
      </c>
      <c r="AI3017" s="2">
        <v>42947</v>
      </c>
      <c r="AJ3017" s="1">
        <v>2.5335000000000001</v>
      </c>
      <c r="AL3017" s="2">
        <v>42948</v>
      </c>
      <c r="AM3017" s="1">
        <v>2.1880000000000002</v>
      </c>
      <c r="AO3017" s="2">
        <v>42944</v>
      </c>
      <c r="AP3017" s="1">
        <v>1.575</v>
      </c>
      <c r="AR3017" s="2">
        <v>42937</v>
      </c>
      <c r="AS3017" s="1">
        <v>1.4390000000000001</v>
      </c>
      <c r="AU3017" s="2">
        <v>42951</v>
      </c>
      <c r="AV3017" s="1">
        <v>1.5390000000000001</v>
      </c>
      <c r="AX3017" s="2">
        <v>42949</v>
      </c>
      <c r="AY3017" s="1">
        <v>1.4650000000000001</v>
      </c>
      <c r="BA3017" s="116">
        <v>42950</v>
      </c>
      <c r="BB3017" s="1">
        <v>0.87229999999999996</v>
      </c>
      <c r="BD3017" s="2">
        <v>42943</v>
      </c>
      <c r="BE3017" s="1">
        <v>-0.158</v>
      </c>
      <c r="BG3017" s="2">
        <v>43116</v>
      </c>
      <c r="BH3017" s="1">
        <v>2.54</v>
      </c>
      <c r="BJ3017" s="2">
        <v>43116</v>
      </c>
      <c r="BK3017" s="1">
        <v>2.36</v>
      </c>
      <c r="BM3017" s="2">
        <v>42948</v>
      </c>
      <c r="BN3017" s="1">
        <v>0.245</v>
      </c>
    </row>
    <row r="3018" spans="2:66">
      <c r="B3018" s="2">
        <v>43521</v>
      </c>
      <c r="C3018" s="1">
        <v>1.8900000000000001</v>
      </c>
      <c r="E3018" s="2">
        <v>42978</v>
      </c>
      <c r="F3018" s="1">
        <v>1.246</v>
      </c>
      <c r="H3018" s="2">
        <v>42998</v>
      </c>
      <c r="I3018" s="1">
        <v>1.77</v>
      </c>
      <c r="K3018" s="2">
        <v>42996</v>
      </c>
      <c r="L3018" s="1">
        <v>2.2669999999999999</v>
      </c>
      <c r="N3018" s="2">
        <v>43004</v>
      </c>
      <c r="O3018" s="1">
        <v>2.0249999999999999</v>
      </c>
      <c r="Q3018" s="2">
        <v>42999</v>
      </c>
      <c r="R3018" s="1">
        <v>1.9424999999999999</v>
      </c>
      <c r="T3018" s="2">
        <v>43005</v>
      </c>
      <c r="U3018" s="1">
        <v>1.9325000000000001</v>
      </c>
      <c r="W3018" s="2">
        <v>43004</v>
      </c>
      <c r="X3018" s="1">
        <v>1.78</v>
      </c>
      <c r="Z3018" s="2">
        <v>42992</v>
      </c>
      <c r="AA3018" s="1">
        <v>1.6025</v>
      </c>
      <c r="AC3018" s="2">
        <v>42993</v>
      </c>
      <c r="AD3018" s="1">
        <v>1.51</v>
      </c>
      <c r="AF3018" s="2">
        <v>43437</v>
      </c>
      <c r="AG3018" s="1">
        <v>2.7512499999999998</v>
      </c>
      <c r="AI3018" s="2">
        <v>42948</v>
      </c>
      <c r="AJ3018" s="1">
        <v>2.492</v>
      </c>
      <c r="AL3018" s="2">
        <v>42949</v>
      </c>
      <c r="AM3018" s="1">
        <v>2.2134999999999998</v>
      </c>
      <c r="AO3018" s="2">
        <v>42947</v>
      </c>
      <c r="AP3018" s="1">
        <v>1.5823</v>
      </c>
      <c r="AR3018" s="2">
        <v>42940</v>
      </c>
      <c r="AS3018" s="1">
        <v>1.4464999999999999</v>
      </c>
      <c r="AU3018" s="2">
        <v>42954</v>
      </c>
      <c r="AV3018" s="1">
        <v>1.5345</v>
      </c>
      <c r="AX3018" s="2">
        <v>42950</v>
      </c>
      <c r="AY3018" s="1">
        <v>1.4374</v>
      </c>
      <c r="BA3018" s="116">
        <v>42951</v>
      </c>
      <c r="BB3018" s="1">
        <v>0.88349999999999995</v>
      </c>
      <c r="BD3018" s="2">
        <v>42944</v>
      </c>
      <c r="BE3018" s="1">
        <v>-0.1545</v>
      </c>
      <c r="BG3018" s="2">
        <v>43117</v>
      </c>
      <c r="BH3018" s="1">
        <v>2.57</v>
      </c>
      <c r="BJ3018" s="2">
        <v>43117</v>
      </c>
      <c r="BK3018" s="1">
        <v>2.39</v>
      </c>
      <c r="BM3018" s="2">
        <v>42949</v>
      </c>
      <c r="BN3018" s="1">
        <v>0.24010000000000001</v>
      </c>
    </row>
    <row r="3019" spans="2:66">
      <c r="B3019" s="2">
        <v>43522</v>
      </c>
      <c r="C3019" s="1">
        <v>1.8900000000000001</v>
      </c>
      <c r="E3019" s="2">
        <v>42979</v>
      </c>
      <c r="F3019" s="1">
        <v>1.2450000000000001</v>
      </c>
      <c r="H3019" s="2">
        <v>42999</v>
      </c>
      <c r="I3019" s="1">
        <v>1.78</v>
      </c>
      <c r="K3019" s="2">
        <v>42997</v>
      </c>
      <c r="L3019" s="1">
        <v>2.2930000000000001</v>
      </c>
      <c r="N3019" s="2">
        <v>43005</v>
      </c>
      <c r="O3019" s="1">
        <v>2.0880000000000001</v>
      </c>
      <c r="Q3019" s="2">
        <v>43000</v>
      </c>
      <c r="R3019" s="1">
        <v>1.9375</v>
      </c>
      <c r="T3019" s="2">
        <v>43006</v>
      </c>
      <c r="U3019" s="1">
        <v>1.9475</v>
      </c>
      <c r="W3019" s="2">
        <v>43005</v>
      </c>
      <c r="X3019" s="1">
        <v>1.8399999999999999</v>
      </c>
      <c r="Z3019" s="2">
        <v>42993</v>
      </c>
      <c r="AA3019" s="1">
        <v>1.605</v>
      </c>
      <c r="AC3019" s="2">
        <v>42996</v>
      </c>
      <c r="AD3019" s="1">
        <v>1.5175000000000001</v>
      </c>
      <c r="AF3019" s="2">
        <v>43438</v>
      </c>
      <c r="AG3019" s="1">
        <v>2.73888</v>
      </c>
      <c r="AI3019" s="2">
        <v>42949</v>
      </c>
      <c r="AJ3019" s="1">
        <v>2.5089999999999999</v>
      </c>
      <c r="AL3019" s="2">
        <v>42950</v>
      </c>
      <c r="AM3019" s="1">
        <v>2.1720000000000002</v>
      </c>
      <c r="AO3019" s="2">
        <v>42948</v>
      </c>
      <c r="AP3019" s="1">
        <v>1.5695000000000001</v>
      </c>
      <c r="AR3019" s="2">
        <v>42941</v>
      </c>
      <c r="AS3019" s="1">
        <v>1.4624999999999999</v>
      </c>
      <c r="AU3019" s="2">
        <v>42955</v>
      </c>
      <c r="AV3019" s="1">
        <v>1.5505</v>
      </c>
      <c r="AX3019" s="2">
        <v>42951</v>
      </c>
      <c r="AY3019" s="1">
        <v>1.446</v>
      </c>
      <c r="BA3019" s="116">
        <v>42954</v>
      </c>
      <c r="BB3019" s="1">
        <v>0.87450000000000006</v>
      </c>
      <c r="BD3019" s="2">
        <v>42947</v>
      </c>
      <c r="BE3019" s="1">
        <v>-0.153</v>
      </c>
      <c r="BG3019" s="2">
        <v>43118</v>
      </c>
      <c r="BH3019" s="1">
        <v>2.62</v>
      </c>
      <c r="BJ3019" s="2">
        <v>43118</v>
      </c>
      <c r="BK3019" s="1">
        <v>2.4300000000000002</v>
      </c>
      <c r="BM3019" s="2">
        <v>42950</v>
      </c>
      <c r="BN3019" s="1">
        <v>0.23300000000000001</v>
      </c>
    </row>
    <row r="3020" spans="2:66">
      <c r="B3020" s="2">
        <v>43523</v>
      </c>
      <c r="C3020" s="1">
        <v>1.8900000000000001</v>
      </c>
      <c r="E3020" s="2">
        <v>42982</v>
      </c>
      <c r="F3020" s="1">
        <v>1.2450000000000001</v>
      </c>
      <c r="H3020" s="2">
        <v>43000</v>
      </c>
      <c r="I3020" s="1">
        <v>1.7749999999999999</v>
      </c>
      <c r="K3020" s="2">
        <v>42998</v>
      </c>
      <c r="L3020" s="1">
        <v>2.2749999999999999</v>
      </c>
      <c r="N3020" s="2">
        <v>43006</v>
      </c>
      <c r="O3020" s="1">
        <v>2.0950000000000002</v>
      </c>
      <c r="Q3020" s="2">
        <v>43003</v>
      </c>
      <c r="R3020" s="1">
        <v>1.9475</v>
      </c>
      <c r="T3020" s="2">
        <v>43007</v>
      </c>
      <c r="U3020" s="1">
        <v>1.9275</v>
      </c>
      <c r="W3020" s="2">
        <v>43006</v>
      </c>
      <c r="X3020" s="1">
        <v>1.85</v>
      </c>
      <c r="Z3020" s="2">
        <v>42996</v>
      </c>
      <c r="AA3020" s="1">
        <v>1.6125</v>
      </c>
      <c r="AC3020" s="2">
        <v>42997</v>
      </c>
      <c r="AD3020" s="1">
        <v>1.54</v>
      </c>
      <c r="AF3020" s="2">
        <v>43439</v>
      </c>
      <c r="AG3020" s="1">
        <v>2.7657500000000002</v>
      </c>
      <c r="AI3020" s="2">
        <v>42950</v>
      </c>
      <c r="AJ3020" s="1">
        <v>2.4634999999999998</v>
      </c>
      <c r="AL3020" s="2">
        <v>42951</v>
      </c>
      <c r="AM3020" s="1">
        <v>2.2080000000000002</v>
      </c>
      <c r="AO3020" s="2">
        <v>42949</v>
      </c>
      <c r="AP3020" s="1">
        <v>1.5859000000000001</v>
      </c>
      <c r="AR3020" s="2">
        <v>42942</v>
      </c>
      <c r="AS3020" s="1">
        <v>1.4390000000000001</v>
      </c>
      <c r="AU3020" s="2">
        <v>42956</v>
      </c>
      <c r="AV3020" s="1">
        <v>1.5123</v>
      </c>
      <c r="AX3020" s="2">
        <v>42954</v>
      </c>
      <c r="AY3020" s="1">
        <v>1.4450000000000001</v>
      </c>
      <c r="BA3020" s="116">
        <v>42955</v>
      </c>
      <c r="BB3020" s="1">
        <v>0.88580000000000003</v>
      </c>
      <c r="BD3020" s="2">
        <v>42948</v>
      </c>
      <c r="BE3020" s="1">
        <v>-0.16200000000000001</v>
      </c>
      <c r="BG3020" s="2">
        <v>43119</v>
      </c>
      <c r="BH3020" s="1">
        <v>2.64</v>
      </c>
      <c r="BJ3020" s="2">
        <v>43119</v>
      </c>
      <c r="BK3020" s="1">
        <v>2.4500000000000002</v>
      </c>
      <c r="BM3020" s="2">
        <v>42951</v>
      </c>
      <c r="BN3020" s="1">
        <v>0.23749999999999999</v>
      </c>
    </row>
    <row r="3021" spans="2:66">
      <c r="B3021" s="2">
        <v>43524</v>
      </c>
      <c r="C3021" s="1">
        <v>1.8900000000000001</v>
      </c>
      <c r="E3021" s="2">
        <v>42983</v>
      </c>
      <c r="F3021" s="1">
        <v>1.2410000000000001</v>
      </c>
      <c r="H3021" s="2">
        <v>43003</v>
      </c>
      <c r="I3021" s="1">
        <v>1.79</v>
      </c>
      <c r="K3021" s="2">
        <v>42999</v>
      </c>
      <c r="L3021" s="1">
        <v>2.2800000000000002</v>
      </c>
      <c r="N3021" s="2">
        <v>43007</v>
      </c>
      <c r="O3021" s="1">
        <v>2.077</v>
      </c>
      <c r="Q3021" s="2">
        <v>43004</v>
      </c>
      <c r="R3021" s="1">
        <v>1.9849999999999999</v>
      </c>
      <c r="T3021" s="2">
        <v>43011</v>
      </c>
      <c r="U3021" s="1">
        <v>1.9275</v>
      </c>
      <c r="W3021" s="2">
        <v>43007</v>
      </c>
      <c r="X3021" s="1">
        <v>1.835</v>
      </c>
      <c r="Z3021" s="2">
        <v>42997</v>
      </c>
      <c r="AA3021" s="1">
        <v>1.6475</v>
      </c>
      <c r="AC3021" s="2">
        <v>42998</v>
      </c>
      <c r="AD3021" s="1">
        <v>1.5325</v>
      </c>
      <c r="AF3021" s="2">
        <v>43440</v>
      </c>
      <c r="AG3021" s="1">
        <v>2.7671299999999999</v>
      </c>
      <c r="AI3021" s="2">
        <v>42951</v>
      </c>
      <c r="AJ3021" s="1">
        <v>2.504</v>
      </c>
      <c r="AL3021" s="2">
        <v>42954</v>
      </c>
      <c r="AM3021" s="1">
        <v>2.1919</v>
      </c>
      <c r="AO3021" s="2">
        <v>42950</v>
      </c>
      <c r="AP3021" s="1">
        <v>1.5705</v>
      </c>
      <c r="AR3021" s="2">
        <v>42943</v>
      </c>
      <c r="AS3021" s="1">
        <v>1.4445000000000001</v>
      </c>
      <c r="AU3021" s="2">
        <v>42957</v>
      </c>
      <c r="AV3021" s="1">
        <v>1.4910000000000001</v>
      </c>
      <c r="AX3021" s="2">
        <v>42955</v>
      </c>
      <c r="AY3021" s="1">
        <v>1.4584999999999999</v>
      </c>
      <c r="BA3021" s="116">
        <v>42956</v>
      </c>
      <c r="BB3021" s="1">
        <v>0.84799999999999998</v>
      </c>
      <c r="BD3021" s="2">
        <v>42949</v>
      </c>
      <c r="BE3021" s="1">
        <v>-0.16300000000000001</v>
      </c>
      <c r="BG3021" s="2">
        <v>43122</v>
      </c>
      <c r="BH3021" s="1">
        <v>2.66</v>
      </c>
      <c r="BJ3021" s="2">
        <v>43122</v>
      </c>
      <c r="BK3021" s="1">
        <v>2.46</v>
      </c>
      <c r="BM3021" s="2">
        <v>42954</v>
      </c>
      <c r="BN3021" s="1">
        <v>0.23400000000000001</v>
      </c>
    </row>
    <row r="3022" spans="2:66">
      <c r="B3022" s="2">
        <v>43528</v>
      </c>
      <c r="C3022" s="1">
        <v>1.8900000000000001</v>
      </c>
      <c r="E3022" s="2">
        <v>42984</v>
      </c>
      <c r="F3022" s="1">
        <v>1.238</v>
      </c>
      <c r="H3022" s="2">
        <v>43004</v>
      </c>
      <c r="I3022" s="1">
        <v>1.8319999999999999</v>
      </c>
      <c r="K3022" s="2">
        <v>43000</v>
      </c>
      <c r="L3022" s="1">
        <v>2.262</v>
      </c>
      <c r="N3022" s="2">
        <v>43018</v>
      </c>
      <c r="O3022" s="1">
        <v>2.14</v>
      </c>
      <c r="Q3022" s="2">
        <v>43005</v>
      </c>
      <c r="R3022" s="1">
        <v>2.0575000000000001</v>
      </c>
      <c r="T3022" s="2">
        <v>43012</v>
      </c>
      <c r="U3022" s="1">
        <v>1.9275</v>
      </c>
      <c r="W3022" s="2">
        <v>43011</v>
      </c>
      <c r="X3022" s="1">
        <v>1.835</v>
      </c>
      <c r="Z3022" s="2">
        <v>42998</v>
      </c>
      <c r="AA3022" s="1">
        <v>1.6375</v>
      </c>
      <c r="AC3022" s="2">
        <v>42999</v>
      </c>
      <c r="AD3022" s="1">
        <v>1.5449999999999999</v>
      </c>
      <c r="AF3022" s="2">
        <v>43441</v>
      </c>
      <c r="AG3022" s="1">
        <v>2.7710599999999999</v>
      </c>
      <c r="AI3022" s="2">
        <v>42954</v>
      </c>
      <c r="AJ3022" s="1">
        <v>2.4855</v>
      </c>
      <c r="AL3022" s="2">
        <v>42955</v>
      </c>
      <c r="AM3022" s="1">
        <v>2.2044999999999999</v>
      </c>
      <c r="AO3022" s="2">
        <v>42951</v>
      </c>
      <c r="AP3022" s="1">
        <v>1.5880000000000001</v>
      </c>
      <c r="AR3022" s="2">
        <v>42944</v>
      </c>
      <c r="AS3022" s="1">
        <v>1.4388000000000001</v>
      </c>
      <c r="AU3022" s="2">
        <v>42958</v>
      </c>
      <c r="AV3022" s="1">
        <v>1.4673</v>
      </c>
      <c r="AX3022" s="2">
        <v>42956</v>
      </c>
      <c r="AY3022" s="1">
        <v>1.4203000000000001</v>
      </c>
      <c r="BA3022" s="116">
        <v>42957</v>
      </c>
      <c r="BB3022" s="1">
        <v>0.83350000000000002</v>
      </c>
      <c r="BD3022" s="2">
        <v>42950</v>
      </c>
      <c r="BE3022" s="1">
        <v>-0.16300000000000001</v>
      </c>
      <c r="BG3022" s="2">
        <v>43123</v>
      </c>
      <c r="BH3022" s="1">
        <v>2.63</v>
      </c>
      <c r="BJ3022" s="2">
        <v>43123</v>
      </c>
      <c r="BK3022" s="1">
        <v>2.4300000000000002</v>
      </c>
      <c r="BM3022" s="2">
        <v>42955</v>
      </c>
      <c r="BN3022" s="1">
        <v>0.23799999999999999</v>
      </c>
    </row>
    <row r="3023" spans="2:66">
      <c r="B3023" s="2">
        <v>43529</v>
      </c>
      <c r="C3023" s="1">
        <v>1.8900000000000001</v>
      </c>
      <c r="E3023" s="2">
        <v>42985</v>
      </c>
      <c r="F3023" s="1">
        <v>1.2349999999999999</v>
      </c>
      <c r="H3023" s="2">
        <v>43005</v>
      </c>
      <c r="I3023" s="1">
        <v>1.889</v>
      </c>
      <c r="K3023" s="2">
        <v>43003</v>
      </c>
      <c r="L3023" s="1">
        <v>2.2720000000000002</v>
      </c>
      <c r="N3023" s="2">
        <v>43019</v>
      </c>
      <c r="O3023" s="1">
        <v>2.13</v>
      </c>
      <c r="Q3023" s="2">
        <v>43006</v>
      </c>
      <c r="R3023" s="1">
        <v>2.0775000000000001</v>
      </c>
      <c r="T3023" s="2">
        <v>43013</v>
      </c>
      <c r="U3023" s="1">
        <v>1.9275</v>
      </c>
      <c r="W3023" s="2">
        <v>43012</v>
      </c>
      <c r="X3023" s="1">
        <v>1.835</v>
      </c>
      <c r="Z3023" s="2">
        <v>42999</v>
      </c>
      <c r="AA3023" s="1">
        <v>1.655</v>
      </c>
      <c r="AC3023" s="2">
        <v>43000</v>
      </c>
      <c r="AD3023" s="1">
        <v>1.5425</v>
      </c>
      <c r="AF3023" s="2">
        <v>43444</v>
      </c>
      <c r="AG3023" s="1">
        <v>2.7759399999999999</v>
      </c>
      <c r="AI3023" s="2">
        <v>42955</v>
      </c>
      <c r="AJ3023" s="1">
        <v>2.4984999999999999</v>
      </c>
      <c r="AL3023" s="2">
        <v>42956</v>
      </c>
      <c r="AM3023" s="1">
        <v>2.1924999999999999</v>
      </c>
      <c r="AO3023" s="2">
        <v>42954</v>
      </c>
      <c r="AP3023" s="1">
        <v>1.5865</v>
      </c>
      <c r="AR3023" s="2">
        <v>42947</v>
      </c>
      <c r="AS3023" s="1">
        <v>1.4435</v>
      </c>
      <c r="AU3023" s="2">
        <v>42961</v>
      </c>
      <c r="AV3023" s="1">
        <v>1.4971000000000001</v>
      </c>
      <c r="AX3023" s="2">
        <v>42957</v>
      </c>
      <c r="AY3023" s="1">
        <v>1.4</v>
      </c>
      <c r="BA3023" s="116">
        <v>42958</v>
      </c>
      <c r="BB3023" s="1">
        <v>0.81399999999999995</v>
      </c>
      <c r="BD3023" s="2">
        <v>42951</v>
      </c>
      <c r="BE3023" s="1">
        <v>-0.159</v>
      </c>
      <c r="BG3023" s="2">
        <v>43124</v>
      </c>
      <c r="BH3023" s="1">
        <v>2.65</v>
      </c>
      <c r="BJ3023" s="2">
        <v>43124</v>
      </c>
      <c r="BK3023" s="1">
        <v>2.4300000000000002</v>
      </c>
      <c r="BM3023" s="2">
        <v>42956</v>
      </c>
      <c r="BN3023" s="1">
        <v>0.21629999999999999</v>
      </c>
    </row>
    <row r="3024" spans="2:66">
      <c r="B3024" s="2">
        <v>43530</v>
      </c>
      <c r="C3024" s="1">
        <v>1.8900000000000001</v>
      </c>
      <c r="E3024" s="2">
        <v>42986</v>
      </c>
      <c r="F3024" s="1">
        <v>1.2349999999999999</v>
      </c>
      <c r="H3024" s="2">
        <v>43006</v>
      </c>
      <c r="I3024" s="1">
        <v>1.8900000000000001</v>
      </c>
      <c r="K3024" s="2">
        <v>43004</v>
      </c>
      <c r="L3024" s="1">
        <v>2.31</v>
      </c>
      <c r="N3024" s="2">
        <v>43020</v>
      </c>
      <c r="O3024" s="1">
        <v>2.1</v>
      </c>
      <c r="Q3024" s="2">
        <v>43007</v>
      </c>
      <c r="R3024" s="1">
        <v>2.0529999999999999</v>
      </c>
      <c r="T3024" s="2">
        <v>43014</v>
      </c>
      <c r="U3024" s="1">
        <v>1.9275</v>
      </c>
      <c r="W3024" s="2">
        <v>43013</v>
      </c>
      <c r="X3024" s="1">
        <v>1.835</v>
      </c>
      <c r="Z3024" s="2">
        <v>43000</v>
      </c>
      <c r="AA3024" s="1">
        <v>1.653</v>
      </c>
      <c r="AC3024" s="2">
        <v>43003</v>
      </c>
      <c r="AD3024" s="1">
        <v>1.55</v>
      </c>
      <c r="AF3024" s="2">
        <v>43445</v>
      </c>
      <c r="AG3024" s="1">
        <v>2.7789999999999999</v>
      </c>
      <c r="AI3024" s="2">
        <v>42956</v>
      </c>
      <c r="AJ3024" s="1">
        <v>2.4845000000000002</v>
      </c>
      <c r="AL3024" s="2">
        <v>42957</v>
      </c>
      <c r="AM3024" s="1">
        <v>2.1412</v>
      </c>
      <c r="AO3024" s="2">
        <v>42955</v>
      </c>
      <c r="AP3024" s="1">
        <v>1.5941000000000001</v>
      </c>
      <c r="AR3024" s="2">
        <v>42948</v>
      </c>
      <c r="AS3024" s="1">
        <v>1.44</v>
      </c>
      <c r="AU3024" s="2">
        <v>42962</v>
      </c>
      <c r="AV3024" s="1">
        <v>1.5135000000000001</v>
      </c>
      <c r="AX3024" s="2">
        <v>42958</v>
      </c>
      <c r="AY3024" s="1">
        <v>1.375</v>
      </c>
      <c r="BA3024" s="116">
        <v>42961</v>
      </c>
      <c r="BB3024" s="1">
        <v>0.83599999999999997</v>
      </c>
      <c r="BD3024" s="2">
        <v>42954</v>
      </c>
      <c r="BE3024" s="1">
        <v>-0.159</v>
      </c>
      <c r="BG3024" s="2">
        <v>43125</v>
      </c>
      <c r="BH3024" s="1">
        <v>2.63</v>
      </c>
      <c r="BJ3024" s="2">
        <v>43125</v>
      </c>
      <c r="BK3024" s="1">
        <v>2.41</v>
      </c>
      <c r="BM3024" s="2">
        <v>42957</v>
      </c>
      <c r="BN3024" s="1">
        <v>0.20519999999999999</v>
      </c>
    </row>
    <row r="3025" spans="2:66">
      <c r="B3025" s="2">
        <v>43531</v>
      </c>
      <c r="C3025" s="1">
        <v>1.8900000000000001</v>
      </c>
      <c r="E3025" s="2">
        <v>42989</v>
      </c>
      <c r="F3025" s="1">
        <v>1.2349999999999999</v>
      </c>
      <c r="H3025" s="2">
        <v>43007</v>
      </c>
      <c r="I3025" s="1">
        <v>1.887</v>
      </c>
      <c r="K3025" s="2">
        <v>43005</v>
      </c>
      <c r="L3025" s="1">
        <v>2.3849999999999998</v>
      </c>
      <c r="N3025" s="2">
        <v>43021</v>
      </c>
      <c r="O3025" s="1">
        <v>2.1150000000000002</v>
      </c>
      <c r="Q3025" s="2">
        <v>43011</v>
      </c>
      <c r="R3025" s="1">
        <v>2.0525000000000002</v>
      </c>
      <c r="T3025" s="2">
        <v>43018</v>
      </c>
      <c r="U3025" s="1">
        <v>1.9675</v>
      </c>
      <c r="W3025" s="2">
        <v>43014</v>
      </c>
      <c r="X3025" s="1">
        <v>1.835</v>
      </c>
      <c r="Z3025" s="2">
        <v>43003</v>
      </c>
      <c r="AA3025" s="1">
        <v>1.665</v>
      </c>
      <c r="AC3025" s="2">
        <v>43004</v>
      </c>
      <c r="AD3025" s="1">
        <v>1.5674999999999999</v>
      </c>
      <c r="AF3025" s="2">
        <v>43446</v>
      </c>
      <c r="AG3025" s="1">
        <v>2.7774999999999999</v>
      </c>
      <c r="AI3025" s="2">
        <v>42957</v>
      </c>
      <c r="AJ3025" s="1">
        <v>2.4319999999999999</v>
      </c>
      <c r="AL3025" s="2">
        <v>42958</v>
      </c>
      <c r="AM3025" s="1">
        <v>2.1295000000000002</v>
      </c>
      <c r="AO3025" s="2">
        <v>42956</v>
      </c>
      <c r="AP3025" s="1">
        <v>1.5855000000000001</v>
      </c>
      <c r="AR3025" s="2">
        <v>42949</v>
      </c>
      <c r="AS3025" s="1">
        <v>1.45</v>
      </c>
      <c r="AU3025" s="2">
        <v>42963</v>
      </c>
      <c r="AV3025" s="1">
        <v>1.5295000000000001</v>
      </c>
      <c r="AX3025" s="2">
        <v>42961</v>
      </c>
      <c r="AY3025" s="1">
        <v>1.405</v>
      </c>
      <c r="BA3025" s="116">
        <v>42962</v>
      </c>
      <c r="BB3025" s="1">
        <v>0.85329999999999995</v>
      </c>
      <c r="BD3025" s="2">
        <v>42955</v>
      </c>
      <c r="BE3025" s="1">
        <v>-0.1547</v>
      </c>
      <c r="BG3025" s="2">
        <v>43126</v>
      </c>
      <c r="BH3025" s="1">
        <v>2.66</v>
      </c>
      <c r="BJ3025" s="2">
        <v>43126</v>
      </c>
      <c r="BK3025" s="1">
        <v>2.4699999999999998</v>
      </c>
      <c r="BM3025" s="2">
        <v>42958</v>
      </c>
      <c r="BN3025" s="1">
        <v>0.1905</v>
      </c>
    </row>
    <row r="3026" spans="2:66">
      <c r="B3026" s="2">
        <v>43532</v>
      </c>
      <c r="C3026" s="1">
        <v>1.8900000000000001</v>
      </c>
      <c r="E3026" s="2">
        <v>42990</v>
      </c>
      <c r="F3026" s="1">
        <v>1.2349999999999999</v>
      </c>
      <c r="H3026" s="2">
        <v>43018</v>
      </c>
      <c r="I3026" s="1">
        <v>1.9419999999999999</v>
      </c>
      <c r="K3026" s="2">
        <v>43006</v>
      </c>
      <c r="L3026" s="1">
        <v>2.4050000000000002</v>
      </c>
      <c r="N3026" s="2">
        <v>43024</v>
      </c>
      <c r="O3026" s="1">
        <v>2.1349999999999998</v>
      </c>
      <c r="Q3026" s="2">
        <v>43012</v>
      </c>
      <c r="R3026" s="1">
        <v>2.0525000000000002</v>
      </c>
      <c r="T3026" s="2">
        <v>43019</v>
      </c>
      <c r="U3026" s="1">
        <v>1.9550000000000001</v>
      </c>
      <c r="W3026" s="2">
        <v>43018</v>
      </c>
      <c r="X3026" s="1">
        <v>1.87</v>
      </c>
      <c r="Z3026" s="2">
        <v>43004</v>
      </c>
      <c r="AA3026" s="1">
        <v>1.6975</v>
      </c>
      <c r="AC3026" s="2">
        <v>43005</v>
      </c>
      <c r="AD3026" s="1">
        <v>1.615</v>
      </c>
      <c r="AF3026" s="2">
        <v>43447</v>
      </c>
      <c r="AG3026" s="1">
        <v>2.7881900000000002</v>
      </c>
      <c r="AI3026" s="2">
        <v>42958</v>
      </c>
      <c r="AJ3026" s="1">
        <v>2.4333</v>
      </c>
      <c r="AL3026" s="2">
        <v>42961</v>
      </c>
      <c r="AM3026" s="1">
        <v>2.1539999999999999</v>
      </c>
      <c r="AO3026" s="2">
        <v>42957</v>
      </c>
      <c r="AP3026" s="1">
        <v>1.5680000000000001</v>
      </c>
      <c r="AR3026" s="2">
        <v>42950</v>
      </c>
      <c r="AS3026" s="1">
        <v>1.4410000000000001</v>
      </c>
      <c r="AU3026" s="2">
        <v>42964</v>
      </c>
      <c r="AV3026" s="1">
        <v>1.5089999999999999</v>
      </c>
      <c r="AX3026" s="2">
        <v>42962</v>
      </c>
      <c r="AY3026" s="1">
        <v>1.4218</v>
      </c>
      <c r="BA3026" s="116">
        <v>42963</v>
      </c>
      <c r="BB3026" s="1">
        <v>0.86299999999999999</v>
      </c>
      <c r="BD3026" s="2">
        <v>42956</v>
      </c>
      <c r="BE3026" s="1">
        <v>-0.16400000000000001</v>
      </c>
      <c r="BG3026" s="2">
        <v>43129</v>
      </c>
      <c r="BH3026" s="1">
        <v>2.7</v>
      </c>
      <c r="BJ3026" s="2">
        <v>43129</v>
      </c>
      <c r="BK3026" s="1">
        <v>2.4900000000000002</v>
      </c>
      <c r="BM3026" s="2">
        <v>42961</v>
      </c>
      <c r="BN3026" s="1">
        <v>0.20300000000000001</v>
      </c>
    </row>
    <row r="3027" spans="2:66">
      <c r="B3027" s="2">
        <v>43535</v>
      </c>
      <c r="C3027" s="1">
        <v>1.8900000000000001</v>
      </c>
      <c r="E3027" s="2">
        <v>42991</v>
      </c>
      <c r="F3027" s="1">
        <v>1.2349999999999999</v>
      </c>
      <c r="H3027" s="2">
        <v>43019</v>
      </c>
      <c r="I3027" s="1">
        <v>1.9220000000000002</v>
      </c>
      <c r="K3027" s="2">
        <v>43007</v>
      </c>
      <c r="L3027" s="1">
        <v>2.37</v>
      </c>
      <c r="N3027" s="2">
        <v>43025</v>
      </c>
      <c r="O3027" s="1">
        <v>2.145</v>
      </c>
      <c r="Q3027" s="2">
        <v>43013</v>
      </c>
      <c r="R3027" s="1">
        <v>2.0525000000000002</v>
      </c>
      <c r="T3027" s="2">
        <v>43020</v>
      </c>
      <c r="U3027" s="1">
        <v>1.9350000000000001</v>
      </c>
      <c r="W3027" s="2">
        <v>43019</v>
      </c>
      <c r="X3027" s="1">
        <v>1.8574999999999999</v>
      </c>
      <c r="Z3027" s="2">
        <v>43005</v>
      </c>
      <c r="AA3027" s="1">
        <v>1.7549999999999999</v>
      </c>
      <c r="AC3027" s="2">
        <v>43006</v>
      </c>
      <c r="AD3027" s="1">
        <v>1.6175000000000002</v>
      </c>
      <c r="AF3027" s="2">
        <v>43448</v>
      </c>
      <c r="AG3027" s="1">
        <v>2.8006899999999999</v>
      </c>
      <c r="AI3027" s="2">
        <v>42961</v>
      </c>
      <c r="AJ3027" s="1">
        <v>2.4500000000000002</v>
      </c>
      <c r="AL3027" s="2">
        <v>42962</v>
      </c>
      <c r="AM3027" s="1">
        <v>2.2029999999999998</v>
      </c>
      <c r="AO3027" s="2">
        <v>42958</v>
      </c>
      <c r="AP3027" s="1">
        <v>1.538</v>
      </c>
      <c r="AR3027" s="2">
        <v>42951</v>
      </c>
      <c r="AS3027" s="1">
        <v>1.4515</v>
      </c>
      <c r="AU3027" s="2">
        <v>42965</v>
      </c>
      <c r="AV3027" s="1">
        <v>1.504</v>
      </c>
      <c r="AX3027" s="2">
        <v>42963</v>
      </c>
      <c r="AY3027" s="1">
        <v>1.4368000000000001</v>
      </c>
      <c r="BA3027" s="116">
        <v>42964</v>
      </c>
      <c r="BB3027" s="1">
        <v>0.83750000000000002</v>
      </c>
      <c r="BD3027" s="2">
        <v>42957</v>
      </c>
      <c r="BE3027" s="1">
        <v>-0.1696</v>
      </c>
      <c r="BG3027" s="2">
        <v>43130</v>
      </c>
      <c r="BH3027" s="1">
        <v>2.73</v>
      </c>
      <c r="BJ3027" s="2">
        <v>43130</v>
      </c>
      <c r="BK3027" s="1">
        <v>2.5099999999999998</v>
      </c>
      <c r="BM3027" s="2">
        <v>42962</v>
      </c>
      <c r="BN3027" s="1">
        <v>0.218</v>
      </c>
    </row>
    <row r="3028" spans="2:66">
      <c r="B3028" s="2">
        <v>43536</v>
      </c>
      <c r="C3028" s="1">
        <v>1.8900000000000001</v>
      </c>
      <c r="E3028" s="2">
        <v>42992</v>
      </c>
      <c r="F3028" s="1">
        <v>1.238</v>
      </c>
      <c r="H3028" s="2">
        <v>43020</v>
      </c>
      <c r="I3028" s="1">
        <v>1.895</v>
      </c>
      <c r="K3028" s="2">
        <v>43018</v>
      </c>
      <c r="L3028" s="1">
        <v>2.4169999999999998</v>
      </c>
      <c r="N3028" s="2">
        <v>43026</v>
      </c>
      <c r="O3028" s="1">
        <v>2.14</v>
      </c>
      <c r="Q3028" s="2">
        <v>43014</v>
      </c>
      <c r="R3028" s="1">
        <v>2.0525000000000002</v>
      </c>
      <c r="T3028" s="2">
        <v>43021</v>
      </c>
      <c r="U3028" s="1">
        <v>1.9447999999999999</v>
      </c>
      <c r="W3028" s="2">
        <v>43020</v>
      </c>
      <c r="X3028" s="1">
        <v>1.835</v>
      </c>
      <c r="Z3028" s="2">
        <v>43006</v>
      </c>
      <c r="AA3028" s="1">
        <v>1.76</v>
      </c>
      <c r="AC3028" s="2">
        <v>43007</v>
      </c>
      <c r="AD3028" s="1">
        <v>1.6025</v>
      </c>
      <c r="AF3028" s="2">
        <v>43451</v>
      </c>
      <c r="AG3028" s="1">
        <v>2.8036300000000001</v>
      </c>
      <c r="AI3028" s="2">
        <v>42962</v>
      </c>
      <c r="AJ3028" s="1">
        <v>2.4925000000000002</v>
      </c>
      <c r="AL3028" s="2">
        <v>42963</v>
      </c>
      <c r="AM3028" s="1">
        <v>2.1545000000000001</v>
      </c>
      <c r="AO3028" s="2">
        <v>42961</v>
      </c>
      <c r="AP3028" s="1">
        <v>1.56</v>
      </c>
      <c r="AR3028" s="2">
        <v>42954</v>
      </c>
      <c r="AS3028" s="1">
        <v>1.4510000000000001</v>
      </c>
      <c r="AU3028" s="2">
        <v>42968</v>
      </c>
      <c r="AV3028" s="1">
        <v>1.4927999999999999</v>
      </c>
      <c r="AX3028" s="2">
        <v>42964</v>
      </c>
      <c r="AY3028" s="1">
        <v>1.4119999999999999</v>
      </c>
      <c r="BA3028" s="116">
        <v>42965</v>
      </c>
      <c r="BB3028" s="1">
        <v>0.83750000000000002</v>
      </c>
      <c r="BD3028" s="2">
        <v>42958</v>
      </c>
      <c r="BE3028" s="1">
        <v>-0.17749999999999999</v>
      </c>
      <c r="BG3028" s="2">
        <v>43131</v>
      </c>
      <c r="BH3028" s="1">
        <v>2.7199999999999998</v>
      </c>
      <c r="BJ3028" s="2">
        <v>43131</v>
      </c>
      <c r="BK3028" s="1">
        <v>2.52</v>
      </c>
      <c r="BM3028" s="2">
        <v>42963</v>
      </c>
      <c r="BN3028" s="1">
        <v>0.221</v>
      </c>
    </row>
    <row r="3029" spans="2:66">
      <c r="B3029" s="2">
        <v>43537</v>
      </c>
      <c r="C3029" s="1">
        <v>1.8900000000000001</v>
      </c>
      <c r="E3029" s="2">
        <v>42993</v>
      </c>
      <c r="F3029" s="1">
        <v>1.238</v>
      </c>
      <c r="H3029" s="2">
        <v>43021</v>
      </c>
      <c r="I3029" s="1">
        <v>1.9119999999999999</v>
      </c>
      <c r="K3029" s="2">
        <v>43019</v>
      </c>
      <c r="L3029" s="1">
        <v>2.419</v>
      </c>
      <c r="N3029" s="2">
        <v>43027</v>
      </c>
      <c r="O3029" s="1">
        <v>2.2109999999999999</v>
      </c>
      <c r="Q3029" s="2">
        <v>43018</v>
      </c>
      <c r="R3029" s="1">
        <v>2.105</v>
      </c>
      <c r="T3029" s="2">
        <v>43024</v>
      </c>
      <c r="U3029" s="1">
        <v>1.9675</v>
      </c>
      <c r="W3029" s="2">
        <v>43021</v>
      </c>
      <c r="X3029" s="1">
        <v>1.845</v>
      </c>
      <c r="Z3029" s="2">
        <v>43007</v>
      </c>
      <c r="AA3029" s="1">
        <v>1.7475000000000001</v>
      </c>
      <c r="AC3029" s="2">
        <v>43011</v>
      </c>
      <c r="AD3029" s="1">
        <v>1.6025</v>
      </c>
      <c r="AF3029" s="2">
        <v>43452</v>
      </c>
      <c r="AG3029" s="1">
        <v>2.7919999999999998</v>
      </c>
      <c r="AI3029" s="2">
        <v>42963</v>
      </c>
      <c r="AJ3029" s="1">
        <v>2.4510999999999998</v>
      </c>
      <c r="AL3029" s="2">
        <v>42964</v>
      </c>
      <c r="AM3029" s="1">
        <v>2.1150000000000002</v>
      </c>
      <c r="AO3029" s="2">
        <v>42962</v>
      </c>
      <c r="AP3029" s="1">
        <v>1.5905</v>
      </c>
      <c r="AR3029" s="2">
        <v>42955</v>
      </c>
      <c r="AS3029" s="1">
        <v>1.4565000000000001</v>
      </c>
      <c r="AU3029" s="2">
        <v>42969</v>
      </c>
      <c r="AV3029" s="1">
        <v>1.5009999999999999</v>
      </c>
      <c r="AX3029" s="2">
        <v>42965</v>
      </c>
      <c r="AY3029" s="1">
        <v>1.4095</v>
      </c>
      <c r="BA3029" s="116">
        <v>42968</v>
      </c>
      <c r="BB3029" s="1">
        <v>0.82240000000000002</v>
      </c>
      <c r="BD3029" s="2">
        <v>42961</v>
      </c>
      <c r="BE3029" s="1">
        <v>-0.17699999999999999</v>
      </c>
      <c r="BG3029" s="2">
        <v>43132</v>
      </c>
      <c r="BH3029" s="1">
        <v>2.7800000000000002</v>
      </c>
      <c r="BJ3029" s="2">
        <v>43132</v>
      </c>
      <c r="BK3029" s="1">
        <v>2.56</v>
      </c>
      <c r="BM3029" s="2">
        <v>42964</v>
      </c>
      <c r="BN3029" s="1">
        <v>0.20530000000000001</v>
      </c>
    </row>
    <row r="3030" spans="2:66">
      <c r="B3030" s="2">
        <v>43538</v>
      </c>
      <c r="C3030" s="1">
        <v>1.8900000000000001</v>
      </c>
      <c r="E3030" s="2">
        <v>42996</v>
      </c>
      <c r="F3030" s="1">
        <v>1.24</v>
      </c>
      <c r="H3030" s="2">
        <v>43024</v>
      </c>
      <c r="I3030" s="1">
        <v>1.9350000000000001</v>
      </c>
      <c r="K3030" s="2">
        <v>43020</v>
      </c>
      <c r="L3030" s="1">
        <v>2.38</v>
      </c>
      <c r="N3030" s="2">
        <v>43028</v>
      </c>
      <c r="O3030" s="1">
        <v>2.3050000000000002</v>
      </c>
      <c r="Q3030" s="2">
        <v>43019</v>
      </c>
      <c r="R3030" s="1">
        <v>2.0924999999999998</v>
      </c>
      <c r="T3030" s="2">
        <v>43025</v>
      </c>
      <c r="U3030" s="1">
        <v>1.9725000000000001</v>
      </c>
      <c r="W3030" s="2">
        <v>43024</v>
      </c>
      <c r="X3030" s="1">
        <v>1.8675000000000002</v>
      </c>
      <c r="Z3030" s="2">
        <v>43011</v>
      </c>
      <c r="AA3030" s="1">
        <v>1.7475000000000001</v>
      </c>
      <c r="AC3030" s="2">
        <v>43012</v>
      </c>
      <c r="AD3030" s="1">
        <v>1.6025</v>
      </c>
      <c r="AF3030" s="2">
        <v>43453</v>
      </c>
      <c r="AG3030" s="1">
        <v>2.7896299999999998</v>
      </c>
      <c r="AI3030" s="2">
        <v>42964</v>
      </c>
      <c r="AJ3030" s="1">
        <v>2.4074999999999998</v>
      </c>
      <c r="AL3030" s="2">
        <v>42965</v>
      </c>
      <c r="AM3030" s="1">
        <v>2.1229</v>
      </c>
      <c r="AO3030" s="2">
        <v>42963</v>
      </c>
      <c r="AP3030" s="1">
        <v>1.5720000000000001</v>
      </c>
      <c r="AR3030" s="2">
        <v>42956</v>
      </c>
      <c r="AS3030" s="1">
        <v>1.452</v>
      </c>
      <c r="AU3030" s="2">
        <v>42970</v>
      </c>
      <c r="AV3030" s="1">
        <v>1.4813000000000001</v>
      </c>
      <c r="AX3030" s="2">
        <v>42968</v>
      </c>
      <c r="AY3030" s="1">
        <v>1.3959999999999999</v>
      </c>
      <c r="BA3030" s="116">
        <v>42969</v>
      </c>
      <c r="BB3030" s="1">
        <v>0.82440000000000002</v>
      </c>
      <c r="BD3030" s="2">
        <v>42962</v>
      </c>
      <c r="BE3030" s="1">
        <v>-0.17050000000000001</v>
      </c>
      <c r="BG3030" s="2">
        <v>43133</v>
      </c>
      <c r="BH3030" s="1">
        <v>2.84</v>
      </c>
      <c r="BJ3030" s="2">
        <v>43133</v>
      </c>
      <c r="BK3030" s="1">
        <v>2.58</v>
      </c>
      <c r="BM3030" s="2">
        <v>42965</v>
      </c>
      <c r="BN3030" s="1">
        <v>0.2087</v>
      </c>
    </row>
    <row r="3031" spans="2:66">
      <c r="B3031" s="2">
        <v>43539</v>
      </c>
      <c r="C3031" s="1">
        <v>1.9</v>
      </c>
      <c r="E3031" s="2">
        <v>42997</v>
      </c>
      <c r="F3031" s="1">
        <v>1.242</v>
      </c>
      <c r="H3031" s="2">
        <v>43025</v>
      </c>
      <c r="I3031" s="1">
        <v>1.946</v>
      </c>
      <c r="K3031" s="2">
        <v>43021</v>
      </c>
      <c r="L3031" s="1">
        <v>2.39</v>
      </c>
      <c r="N3031" s="2">
        <v>43031</v>
      </c>
      <c r="O3031" s="1">
        <v>2.2610000000000001</v>
      </c>
      <c r="Q3031" s="2">
        <v>43020</v>
      </c>
      <c r="R3031" s="1">
        <v>2.0699999999999998</v>
      </c>
      <c r="T3031" s="2">
        <v>43026</v>
      </c>
      <c r="U3031" s="1">
        <v>1.9675</v>
      </c>
      <c r="W3031" s="2">
        <v>43025</v>
      </c>
      <c r="X3031" s="1">
        <v>1.875</v>
      </c>
      <c r="Z3031" s="2">
        <v>43012</v>
      </c>
      <c r="AA3031" s="1">
        <v>1.7475000000000001</v>
      </c>
      <c r="AC3031" s="2">
        <v>43013</v>
      </c>
      <c r="AD3031" s="1">
        <v>1.6025</v>
      </c>
      <c r="AF3031" s="2">
        <v>43454</v>
      </c>
      <c r="AG3031" s="1">
        <v>2.82375</v>
      </c>
      <c r="AI3031" s="2">
        <v>42965</v>
      </c>
      <c r="AJ3031" s="1">
        <v>2.4154999999999998</v>
      </c>
      <c r="AL3031" s="2">
        <v>42968</v>
      </c>
      <c r="AM3031" s="1">
        <v>2.1055000000000001</v>
      </c>
      <c r="AO3031" s="2">
        <v>42964</v>
      </c>
      <c r="AP3031" s="1">
        <v>1.5569999999999999</v>
      </c>
      <c r="AR3031" s="2">
        <v>42957</v>
      </c>
      <c r="AS3031" s="1">
        <v>1.446</v>
      </c>
      <c r="AU3031" s="2">
        <v>42971</v>
      </c>
      <c r="AV3031" s="1">
        <v>1.488</v>
      </c>
      <c r="AX3031" s="2">
        <v>42969</v>
      </c>
      <c r="AY3031" s="1">
        <v>1.4035</v>
      </c>
      <c r="BA3031" s="116">
        <v>42970</v>
      </c>
      <c r="BB3031" s="1">
        <v>0.8075</v>
      </c>
      <c r="BD3031" s="2">
        <v>42963</v>
      </c>
      <c r="BE3031" s="1">
        <v>-0.16850000000000001</v>
      </c>
      <c r="BG3031" s="2">
        <v>43136</v>
      </c>
      <c r="BH3031" s="1">
        <v>2.77</v>
      </c>
      <c r="BJ3031" s="2">
        <v>43136</v>
      </c>
      <c r="BK3031" s="1">
        <v>2.5</v>
      </c>
      <c r="BM3031" s="2">
        <v>42968</v>
      </c>
      <c r="BN3031" s="1">
        <v>0.192</v>
      </c>
    </row>
    <row r="3032" spans="2:66">
      <c r="B3032" s="2">
        <v>43542</v>
      </c>
      <c r="C3032" s="1">
        <v>1.9</v>
      </c>
      <c r="E3032" s="2">
        <v>42998</v>
      </c>
      <c r="F3032" s="1">
        <v>1.2429999999999999</v>
      </c>
      <c r="H3032" s="2">
        <v>43026</v>
      </c>
      <c r="I3032" s="1">
        <v>1.9319999999999999</v>
      </c>
      <c r="K3032" s="2">
        <v>43024</v>
      </c>
      <c r="L3032" s="1">
        <v>2.4050000000000002</v>
      </c>
      <c r="N3032" s="2">
        <v>43032</v>
      </c>
      <c r="O3032" s="1">
        <v>2.3010000000000002</v>
      </c>
      <c r="Q3032" s="2">
        <v>43021</v>
      </c>
      <c r="R3032" s="1">
        <v>2.0750000000000002</v>
      </c>
      <c r="T3032" s="2">
        <v>43027</v>
      </c>
      <c r="U3032" s="1">
        <v>2.0350000000000001</v>
      </c>
      <c r="W3032" s="2">
        <v>43026</v>
      </c>
      <c r="X3032" s="1">
        <v>1.875</v>
      </c>
      <c r="Z3032" s="2">
        <v>43013</v>
      </c>
      <c r="AA3032" s="1">
        <v>1.7475000000000001</v>
      </c>
      <c r="AC3032" s="2">
        <v>43014</v>
      </c>
      <c r="AD3032" s="1">
        <v>1.6025</v>
      </c>
      <c r="AF3032" s="2">
        <v>43455</v>
      </c>
      <c r="AG3032" s="1">
        <v>2.8216299999999999</v>
      </c>
      <c r="AI3032" s="2">
        <v>42968</v>
      </c>
      <c r="AJ3032" s="1">
        <v>2.3973</v>
      </c>
      <c r="AL3032" s="2">
        <v>42969</v>
      </c>
      <c r="AM3032" s="1">
        <v>2.1355</v>
      </c>
      <c r="AO3032" s="2">
        <v>42965</v>
      </c>
      <c r="AP3032" s="1">
        <v>1.5585</v>
      </c>
      <c r="AR3032" s="2">
        <v>42958</v>
      </c>
      <c r="AS3032" s="1">
        <v>1.4279999999999999</v>
      </c>
      <c r="AU3032" s="2">
        <v>42972</v>
      </c>
      <c r="AV3032" s="1">
        <v>1.4969999999999999</v>
      </c>
      <c r="AX3032" s="2">
        <v>42970</v>
      </c>
      <c r="AY3032" s="1">
        <v>1.385</v>
      </c>
      <c r="BA3032" s="116">
        <v>42971</v>
      </c>
      <c r="BB3032" s="1">
        <v>0.81840000000000002</v>
      </c>
      <c r="BD3032" s="2">
        <v>42964</v>
      </c>
      <c r="BE3032" s="1">
        <v>-0.17199999999999999</v>
      </c>
      <c r="BG3032" s="2">
        <v>43137</v>
      </c>
      <c r="BH3032" s="1">
        <v>2.79</v>
      </c>
      <c r="BJ3032" s="2">
        <v>43137</v>
      </c>
      <c r="BK3032" s="1">
        <v>2.52</v>
      </c>
      <c r="BM3032" s="2">
        <v>42969</v>
      </c>
      <c r="BN3032" s="1">
        <v>0.19109999999999999</v>
      </c>
    </row>
    <row r="3033" spans="2:66">
      <c r="B3033" s="2">
        <v>43543</v>
      </c>
      <c r="C3033" s="1">
        <v>1.9</v>
      </c>
      <c r="E3033" s="2">
        <v>42999</v>
      </c>
      <c r="F3033" s="1">
        <v>1.244</v>
      </c>
      <c r="H3033" s="2">
        <v>43027</v>
      </c>
      <c r="I3033" s="1">
        <v>2.0099999999999998</v>
      </c>
      <c r="K3033" s="2">
        <v>43025</v>
      </c>
      <c r="L3033" s="1">
        <v>2.4</v>
      </c>
      <c r="N3033" s="2">
        <v>43033</v>
      </c>
      <c r="O3033" s="1">
        <v>2.347</v>
      </c>
      <c r="Q3033" s="2">
        <v>43024</v>
      </c>
      <c r="R3033" s="1">
        <v>2.0874999999999999</v>
      </c>
      <c r="T3033" s="2">
        <v>43028</v>
      </c>
      <c r="U3033" s="1">
        <v>2.1</v>
      </c>
      <c r="W3033" s="2">
        <v>43027</v>
      </c>
      <c r="X3033" s="1">
        <v>1.9550000000000001</v>
      </c>
      <c r="Z3033" s="2">
        <v>43014</v>
      </c>
      <c r="AA3033" s="1">
        <v>1.7475000000000001</v>
      </c>
      <c r="AC3033" s="2">
        <v>43018</v>
      </c>
      <c r="AD3033" s="1">
        <v>1.615</v>
      </c>
      <c r="AF3033" s="2">
        <v>43458</v>
      </c>
      <c r="AG3033" s="1">
        <v>2.8134399999999999</v>
      </c>
      <c r="AI3033" s="2">
        <v>42969</v>
      </c>
      <c r="AJ3033" s="1">
        <v>2.4198</v>
      </c>
      <c r="AL3033" s="2">
        <v>42970</v>
      </c>
      <c r="AM3033" s="1">
        <v>2.0838999999999999</v>
      </c>
      <c r="AO3033" s="2">
        <v>42968</v>
      </c>
      <c r="AP3033" s="1">
        <v>1.546</v>
      </c>
      <c r="AR3033" s="2">
        <v>42961</v>
      </c>
      <c r="AS3033" s="1">
        <v>1.4419999999999999</v>
      </c>
      <c r="AU3033" s="2">
        <v>42975</v>
      </c>
      <c r="AV3033" s="1">
        <v>1.5030000000000001</v>
      </c>
      <c r="AX3033" s="2">
        <v>42971</v>
      </c>
      <c r="AY3033" s="1">
        <v>1.3955</v>
      </c>
      <c r="BA3033" s="116">
        <v>42972</v>
      </c>
      <c r="BB3033" s="1">
        <v>0.8165</v>
      </c>
      <c r="BD3033" s="2">
        <v>42965</v>
      </c>
      <c r="BE3033" s="1">
        <v>-0.17100000000000001</v>
      </c>
      <c r="BG3033" s="2">
        <v>43138</v>
      </c>
      <c r="BH3033" s="1">
        <v>2.84</v>
      </c>
      <c r="BJ3033" s="2">
        <v>43138</v>
      </c>
      <c r="BK3033" s="1">
        <v>2.57</v>
      </c>
      <c r="BM3033" s="2">
        <v>42970</v>
      </c>
      <c r="BN3033" s="1">
        <v>0.1772</v>
      </c>
    </row>
    <row r="3034" spans="2:66">
      <c r="B3034" s="2">
        <v>43544</v>
      </c>
      <c r="C3034" s="1">
        <v>1.9</v>
      </c>
      <c r="E3034" s="2">
        <v>43000</v>
      </c>
      <c r="F3034" s="1">
        <v>1.2429999999999999</v>
      </c>
      <c r="H3034" s="2">
        <v>43028</v>
      </c>
      <c r="I3034" s="1">
        <v>2.0870000000000002</v>
      </c>
      <c r="K3034" s="2">
        <v>43026</v>
      </c>
      <c r="L3034" s="1">
        <v>2.3919999999999999</v>
      </c>
      <c r="N3034" s="2">
        <v>43034</v>
      </c>
      <c r="O3034" s="1">
        <v>2.42</v>
      </c>
      <c r="Q3034" s="2">
        <v>43025</v>
      </c>
      <c r="R3034" s="1">
        <v>2.0874999999999999</v>
      </c>
      <c r="T3034" s="2">
        <v>43031</v>
      </c>
      <c r="U3034" s="1">
        <v>2.0625</v>
      </c>
      <c r="W3034" s="2">
        <v>43028</v>
      </c>
      <c r="X3034" s="1">
        <v>2.0375000000000001</v>
      </c>
      <c r="Z3034" s="2">
        <v>43018</v>
      </c>
      <c r="AA3034" s="1">
        <v>1.78</v>
      </c>
      <c r="AC3034" s="2">
        <v>43019</v>
      </c>
      <c r="AD3034" s="1">
        <v>1.605</v>
      </c>
      <c r="AF3034" s="2">
        <v>43461</v>
      </c>
      <c r="AG3034" s="1">
        <v>2.8029999999999999</v>
      </c>
      <c r="AI3034" s="2">
        <v>42970</v>
      </c>
      <c r="AJ3034" s="1">
        <v>2.3727999999999998</v>
      </c>
      <c r="AL3034" s="2">
        <v>42971</v>
      </c>
      <c r="AM3034" s="1">
        <v>2.1145999999999998</v>
      </c>
      <c r="AO3034" s="2">
        <v>42969</v>
      </c>
      <c r="AP3034" s="1">
        <v>1.5659999999999998</v>
      </c>
      <c r="AR3034" s="2">
        <v>42962</v>
      </c>
      <c r="AS3034" s="1">
        <v>1.4595</v>
      </c>
      <c r="AU3034" s="2">
        <v>42976</v>
      </c>
      <c r="AV3034" s="1">
        <v>1.4631000000000001</v>
      </c>
      <c r="AX3034" s="2">
        <v>42972</v>
      </c>
      <c r="AY3034" s="1">
        <v>1.399</v>
      </c>
      <c r="BA3034" s="116">
        <v>42975</v>
      </c>
      <c r="BB3034" s="1">
        <v>0.81879999999999997</v>
      </c>
      <c r="BD3034" s="2">
        <v>42968</v>
      </c>
      <c r="BE3034" s="1">
        <v>-0.17699999999999999</v>
      </c>
      <c r="BG3034" s="2">
        <v>43139</v>
      </c>
      <c r="BH3034" s="1">
        <v>2.85</v>
      </c>
      <c r="BJ3034" s="2">
        <v>43139</v>
      </c>
      <c r="BK3034" s="1">
        <v>2.57</v>
      </c>
      <c r="BM3034" s="2">
        <v>42971</v>
      </c>
      <c r="BN3034" s="1">
        <v>0.1825</v>
      </c>
    </row>
    <row r="3035" spans="2:66">
      <c r="B3035" s="2">
        <v>43545</v>
      </c>
      <c r="C3035" s="1">
        <v>1.9</v>
      </c>
      <c r="E3035" s="2">
        <v>43003</v>
      </c>
      <c r="F3035" s="1">
        <v>1.242</v>
      </c>
      <c r="H3035" s="2">
        <v>43031</v>
      </c>
      <c r="I3035" s="1">
        <v>2.0259999999999998</v>
      </c>
      <c r="K3035" s="2">
        <v>43027</v>
      </c>
      <c r="L3035" s="1">
        <v>2.4249999999999998</v>
      </c>
      <c r="N3035" s="2">
        <v>43035</v>
      </c>
      <c r="O3035" s="1">
        <v>2.4050000000000002</v>
      </c>
      <c r="Q3035" s="2">
        <v>43026</v>
      </c>
      <c r="R3035" s="1">
        <v>2.0825</v>
      </c>
      <c r="T3035" s="2">
        <v>43032</v>
      </c>
      <c r="U3035" s="1">
        <v>2.08</v>
      </c>
      <c r="W3035" s="2">
        <v>43031</v>
      </c>
      <c r="X3035" s="1">
        <v>1.98</v>
      </c>
      <c r="Z3035" s="2">
        <v>43019</v>
      </c>
      <c r="AA3035" s="1">
        <v>1.77</v>
      </c>
      <c r="AC3035" s="2">
        <v>43020</v>
      </c>
      <c r="AD3035" s="1">
        <v>1.6</v>
      </c>
      <c r="AF3035" s="2">
        <v>43462</v>
      </c>
      <c r="AG3035" s="1">
        <v>2.7970000000000002</v>
      </c>
      <c r="AI3035" s="2">
        <v>42971</v>
      </c>
      <c r="AJ3035" s="1">
        <v>2.3984000000000001</v>
      </c>
      <c r="AL3035" s="2">
        <v>42972</v>
      </c>
      <c r="AM3035" s="1">
        <v>2.09</v>
      </c>
      <c r="AO3035" s="2">
        <v>42970</v>
      </c>
      <c r="AP3035" s="1">
        <v>1.5375000000000001</v>
      </c>
      <c r="AR3035" s="2">
        <v>42963</v>
      </c>
      <c r="AS3035" s="1">
        <v>1.4525000000000001</v>
      </c>
      <c r="AU3035" s="2">
        <v>42977</v>
      </c>
      <c r="AV3035" s="1">
        <v>1.4694</v>
      </c>
      <c r="AX3035" s="2">
        <v>42975</v>
      </c>
      <c r="AY3035" s="1">
        <v>1.4039999999999999</v>
      </c>
      <c r="BA3035" s="116">
        <v>42976</v>
      </c>
      <c r="BB3035" s="1">
        <v>0.78700000000000003</v>
      </c>
      <c r="BD3035" s="2">
        <v>42969</v>
      </c>
      <c r="BE3035" s="1">
        <v>-0.17899999999999999</v>
      </c>
      <c r="BG3035" s="2">
        <v>43140</v>
      </c>
      <c r="BH3035" s="1">
        <v>2.83</v>
      </c>
      <c r="BJ3035" s="2">
        <v>43140</v>
      </c>
      <c r="BK3035" s="1">
        <v>2.52</v>
      </c>
      <c r="BM3035" s="2">
        <v>42972</v>
      </c>
      <c r="BN3035" s="1">
        <v>0.18</v>
      </c>
    </row>
    <row r="3036" spans="2:66">
      <c r="B3036" s="2">
        <v>43546</v>
      </c>
      <c r="C3036" s="1">
        <v>1.9</v>
      </c>
      <c r="E3036" s="2">
        <v>43004</v>
      </c>
      <c r="F3036" s="1">
        <v>1.2469999999999999</v>
      </c>
      <c r="H3036" s="2">
        <v>43032</v>
      </c>
      <c r="I3036" s="1">
        <v>2.0649999999999999</v>
      </c>
      <c r="K3036" s="2">
        <v>43028</v>
      </c>
      <c r="L3036" s="1">
        <v>2.4699999999999998</v>
      </c>
      <c r="N3036" s="2">
        <v>43038</v>
      </c>
      <c r="O3036" s="1">
        <v>2.39</v>
      </c>
      <c r="Q3036" s="2">
        <v>43027</v>
      </c>
      <c r="R3036" s="1">
        <v>2.13</v>
      </c>
      <c r="T3036" s="2">
        <v>43033</v>
      </c>
      <c r="U3036" s="1">
        <v>2.1175000000000002</v>
      </c>
      <c r="W3036" s="2">
        <v>43032</v>
      </c>
      <c r="X3036" s="1">
        <v>1.99</v>
      </c>
      <c r="Z3036" s="2">
        <v>43020</v>
      </c>
      <c r="AA3036" s="1">
        <v>1.75</v>
      </c>
      <c r="AC3036" s="2">
        <v>43021</v>
      </c>
      <c r="AD3036" s="1">
        <v>1.6099999999999999</v>
      </c>
      <c r="AF3036" s="2">
        <v>43465</v>
      </c>
      <c r="AG3036" s="1">
        <v>2.8076300000000001</v>
      </c>
      <c r="AI3036" s="2">
        <v>42972</v>
      </c>
      <c r="AJ3036" s="1">
        <v>2.3759999999999999</v>
      </c>
      <c r="AL3036" s="2">
        <v>42975</v>
      </c>
      <c r="AM3036" s="1">
        <v>2.0754999999999999</v>
      </c>
      <c r="AO3036" s="2">
        <v>42971</v>
      </c>
      <c r="AP3036" s="1">
        <v>1.556</v>
      </c>
      <c r="AR3036" s="2">
        <v>42964</v>
      </c>
      <c r="AS3036" s="1">
        <v>1.4450000000000001</v>
      </c>
      <c r="AU3036" s="2">
        <v>42978</v>
      </c>
      <c r="AV3036" s="1">
        <v>1.4713000000000001</v>
      </c>
      <c r="AX3036" s="2">
        <v>42976</v>
      </c>
      <c r="AY3036" s="1">
        <v>1.365</v>
      </c>
      <c r="BA3036" s="116">
        <v>42977</v>
      </c>
      <c r="BB3036" s="1">
        <v>0.79200000000000004</v>
      </c>
      <c r="BD3036" s="2">
        <v>42970</v>
      </c>
      <c r="BE3036" s="1">
        <v>-0.17849999999999999</v>
      </c>
      <c r="BG3036" s="2">
        <v>43143</v>
      </c>
      <c r="BH3036" s="1">
        <v>2.86</v>
      </c>
      <c r="BJ3036" s="2">
        <v>43143</v>
      </c>
      <c r="BK3036" s="1">
        <v>2.56</v>
      </c>
      <c r="BM3036" s="2">
        <v>42975</v>
      </c>
      <c r="BN3036" s="1">
        <v>0.17399999999999999</v>
      </c>
    </row>
    <row r="3037" spans="2:66">
      <c r="B3037" s="2">
        <v>43549</v>
      </c>
      <c r="C3037" s="1">
        <v>1.9</v>
      </c>
      <c r="E3037" s="2">
        <v>43005</v>
      </c>
      <c r="F3037" s="1">
        <v>1.2770000000000001</v>
      </c>
      <c r="H3037" s="2">
        <v>43033</v>
      </c>
      <c r="I3037" s="1">
        <v>2.11</v>
      </c>
      <c r="K3037" s="2">
        <v>43031</v>
      </c>
      <c r="L3037" s="1">
        <v>2.4470000000000001</v>
      </c>
      <c r="N3037" s="2">
        <v>43039</v>
      </c>
      <c r="O3037" s="1">
        <v>2.4020000000000001</v>
      </c>
      <c r="Q3037" s="2">
        <v>43028</v>
      </c>
      <c r="R3037" s="1">
        <v>2.1749999999999998</v>
      </c>
      <c r="T3037" s="2">
        <v>43034</v>
      </c>
      <c r="U3037" s="1">
        <v>2.1625000000000001</v>
      </c>
      <c r="W3037" s="2">
        <v>43033</v>
      </c>
      <c r="X3037" s="1">
        <v>2.0099999999999998</v>
      </c>
      <c r="Z3037" s="2">
        <v>43021</v>
      </c>
      <c r="AA3037" s="1">
        <v>1.7625</v>
      </c>
      <c r="AC3037" s="2">
        <v>43024</v>
      </c>
      <c r="AD3037" s="1">
        <v>1.635</v>
      </c>
      <c r="AF3037" s="2">
        <v>43467</v>
      </c>
      <c r="AG3037" s="1">
        <v>2.7938800000000001</v>
      </c>
      <c r="AI3037" s="2">
        <v>42975</v>
      </c>
      <c r="AJ3037" s="1">
        <v>2.3744999999999998</v>
      </c>
      <c r="AL3037" s="2">
        <v>42976</v>
      </c>
      <c r="AM3037" s="1">
        <v>2.0525000000000002</v>
      </c>
      <c r="AO3037" s="2">
        <v>42972</v>
      </c>
      <c r="AP3037" s="1">
        <v>1.5470000000000002</v>
      </c>
      <c r="AR3037" s="2">
        <v>42965</v>
      </c>
      <c r="AS3037" s="1">
        <v>1.4430000000000001</v>
      </c>
      <c r="AU3037" s="2">
        <v>42979</v>
      </c>
      <c r="AV3037" s="1">
        <v>1.502</v>
      </c>
      <c r="AX3037" s="2">
        <v>42977</v>
      </c>
      <c r="AY3037" s="1">
        <v>1.371</v>
      </c>
      <c r="BA3037" s="116">
        <v>42978</v>
      </c>
      <c r="BB3037" s="1">
        <v>0.79200000000000004</v>
      </c>
      <c r="BD3037" s="2">
        <v>42971</v>
      </c>
      <c r="BE3037" s="1">
        <v>-0.17899999999999999</v>
      </c>
      <c r="BG3037" s="2">
        <v>43144</v>
      </c>
      <c r="BH3037" s="1">
        <v>2.83</v>
      </c>
      <c r="BJ3037" s="2">
        <v>43144</v>
      </c>
      <c r="BK3037" s="1">
        <v>2.54</v>
      </c>
      <c r="BM3037" s="2">
        <v>42976</v>
      </c>
      <c r="BN3037" s="1">
        <v>0.153</v>
      </c>
    </row>
    <row r="3038" spans="2:66">
      <c r="B3038" s="2">
        <v>43550</v>
      </c>
      <c r="C3038" s="1">
        <v>1.9</v>
      </c>
      <c r="E3038" s="2">
        <v>43006</v>
      </c>
      <c r="F3038" s="1">
        <v>1.2810000000000001</v>
      </c>
      <c r="H3038" s="2">
        <v>43034</v>
      </c>
      <c r="I3038" s="1">
        <v>2.1869999999999998</v>
      </c>
      <c r="K3038" s="2">
        <v>43032</v>
      </c>
      <c r="L3038" s="1">
        <v>2.4569999999999999</v>
      </c>
      <c r="N3038" s="2">
        <v>43040</v>
      </c>
      <c r="O3038" s="1">
        <v>2.3650000000000002</v>
      </c>
      <c r="Q3038" s="2">
        <v>43031</v>
      </c>
      <c r="R3038" s="1">
        <v>2.1475</v>
      </c>
      <c r="T3038" s="2">
        <v>43035</v>
      </c>
      <c r="U3038" s="1">
        <v>2.145</v>
      </c>
      <c r="W3038" s="2">
        <v>43034</v>
      </c>
      <c r="X3038" s="1">
        <v>2.06</v>
      </c>
      <c r="Z3038" s="2">
        <v>43024</v>
      </c>
      <c r="AA3038" s="1">
        <v>1.7850000000000001</v>
      </c>
      <c r="AC3038" s="2">
        <v>43025</v>
      </c>
      <c r="AD3038" s="1">
        <v>1.6475</v>
      </c>
      <c r="AF3038" s="2">
        <v>43468</v>
      </c>
      <c r="AG3038" s="1">
        <v>2.7949999999999999</v>
      </c>
      <c r="AI3038" s="2">
        <v>42976</v>
      </c>
      <c r="AJ3038" s="1">
        <v>2.3605</v>
      </c>
      <c r="AL3038" s="2">
        <v>42977</v>
      </c>
      <c r="AM3038" s="1">
        <v>2.0579999999999998</v>
      </c>
      <c r="AO3038" s="2">
        <v>42975</v>
      </c>
      <c r="AP3038" s="1">
        <v>1.5289000000000001</v>
      </c>
      <c r="AR3038" s="2">
        <v>42968</v>
      </c>
      <c r="AS3038" s="1">
        <v>1.4353</v>
      </c>
      <c r="AU3038" s="2">
        <v>42982</v>
      </c>
      <c r="AV3038" s="1">
        <v>1.4924999999999999</v>
      </c>
      <c r="AX3038" s="2">
        <v>42978</v>
      </c>
      <c r="AY3038" s="1">
        <v>1.3733</v>
      </c>
      <c r="BA3038" s="116">
        <v>42979</v>
      </c>
      <c r="BB3038" s="1">
        <v>0.80430000000000001</v>
      </c>
      <c r="BD3038" s="2">
        <v>42972</v>
      </c>
      <c r="BE3038" s="1">
        <v>-0.17799999999999999</v>
      </c>
      <c r="BG3038" s="2">
        <v>43145</v>
      </c>
      <c r="BH3038" s="1">
        <v>2.91</v>
      </c>
      <c r="BJ3038" s="2">
        <v>43145</v>
      </c>
      <c r="BK3038" s="1">
        <v>2.65</v>
      </c>
      <c r="BM3038" s="2">
        <v>42977</v>
      </c>
      <c r="BN3038" s="1">
        <v>0.1603</v>
      </c>
    </row>
    <row r="3039" spans="2:66">
      <c r="B3039" s="2">
        <v>43551</v>
      </c>
      <c r="C3039" s="1">
        <v>1.9</v>
      </c>
      <c r="E3039" s="2">
        <v>43007</v>
      </c>
      <c r="F3039" s="1">
        <v>1.282</v>
      </c>
      <c r="H3039" s="2">
        <v>43035</v>
      </c>
      <c r="I3039" s="1">
        <v>2.16</v>
      </c>
      <c r="K3039" s="2">
        <v>43033</v>
      </c>
      <c r="L3039" s="1">
        <v>2.5060000000000002</v>
      </c>
      <c r="N3039" s="2">
        <v>43041</v>
      </c>
      <c r="O3039" s="1">
        <v>2.35</v>
      </c>
      <c r="Q3039" s="2">
        <v>43032</v>
      </c>
      <c r="R3039" s="1">
        <v>2.165</v>
      </c>
      <c r="T3039" s="2">
        <v>43038</v>
      </c>
      <c r="U3039" s="1">
        <v>2.1425000000000001</v>
      </c>
      <c r="W3039" s="2">
        <v>43035</v>
      </c>
      <c r="X3039" s="1">
        <v>2.04</v>
      </c>
      <c r="Z3039" s="2">
        <v>43025</v>
      </c>
      <c r="AA3039" s="1">
        <v>1.7974999999999999</v>
      </c>
      <c r="AC3039" s="2">
        <v>43026</v>
      </c>
      <c r="AD3039" s="1">
        <v>1.6524999999999999</v>
      </c>
      <c r="AF3039" s="2">
        <v>43469</v>
      </c>
      <c r="AG3039" s="1">
        <v>2.8038799999999999</v>
      </c>
      <c r="AI3039" s="2">
        <v>42977</v>
      </c>
      <c r="AJ3039" s="1">
        <v>2.3645999999999998</v>
      </c>
      <c r="AL3039" s="2">
        <v>42978</v>
      </c>
      <c r="AM3039" s="1">
        <v>2.0465</v>
      </c>
      <c r="AO3039" s="2">
        <v>42976</v>
      </c>
      <c r="AP3039" s="1">
        <v>1.5085</v>
      </c>
      <c r="AR3039" s="2">
        <v>42969</v>
      </c>
      <c r="AS3039" s="1">
        <v>1.4450000000000001</v>
      </c>
      <c r="AU3039" s="2">
        <v>42983</v>
      </c>
      <c r="AV3039" s="1">
        <v>1.4494</v>
      </c>
      <c r="AX3039" s="2">
        <v>42979</v>
      </c>
      <c r="AY3039" s="1">
        <v>1.3980000000000001</v>
      </c>
      <c r="BA3039" s="116">
        <v>42982</v>
      </c>
      <c r="BB3039" s="1">
        <v>0.79449999999999998</v>
      </c>
      <c r="BD3039" s="2">
        <v>42975</v>
      </c>
      <c r="BE3039" s="1">
        <v>-0.18099999999999999</v>
      </c>
      <c r="BG3039" s="2">
        <v>43146</v>
      </c>
      <c r="BH3039" s="1">
        <v>2.9</v>
      </c>
      <c r="BJ3039" s="2">
        <v>43146</v>
      </c>
      <c r="BK3039" s="1">
        <v>2.65</v>
      </c>
      <c r="BM3039" s="2">
        <v>42978</v>
      </c>
      <c r="BN3039" s="1">
        <v>0.161</v>
      </c>
    </row>
    <row r="3040" spans="2:66">
      <c r="B3040" s="2">
        <v>43552</v>
      </c>
      <c r="C3040" s="1">
        <v>1.9</v>
      </c>
      <c r="E3040" s="2">
        <v>43018</v>
      </c>
      <c r="F3040" s="1">
        <v>1.288</v>
      </c>
      <c r="H3040" s="2">
        <v>43038</v>
      </c>
      <c r="I3040" s="1">
        <v>2.1379999999999999</v>
      </c>
      <c r="K3040" s="2">
        <v>43034</v>
      </c>
      <c r="L3040" s="1">
        <v>2.5499999999999998</v>
      </c>
      <c r="N3040" s="2">
        <v>43042</v>
      </c>
      <c r="O3040" s="1">
        <v>2.38</v>
      </c>
      <c r="Q3040" s="2">
        <v>43033</v>
      </c>
      <c r="R3040" s="1">
        <v>2.2124999999999999</v>
      </c>
      <c r="T3040" s="2">
        <v>43039</v>
      </c>
      <c r="U3040" s="1">
        <v>2.17</v>
      </c>
      <c r="W3040" s="2">
        <v>43038</v>
      </c>
      <c r="X3040" s="1">
        <v>2.0369999999999999</v>
      </c>
      <c r="Z3040" s="2">
        <v>43026</v>
      </c>
      <c r="AA3040" s="1">
        <v>1.7974999999999999</v>
      </c>
      <c r="AC3040" s="2">
        <v>43027</v>
      </c>
      <c r="AD3040" s="1">
        <v>1.7149999999999999</v>
      </c>
      <c r="AF3040" s="2">
        <v>43472</v>
      </c>
      <c r="AG3040" s="1">
        <v>2.7968099999999998</v>
      </c>
      <c r="AI3040" s="2">
        <v>42978</v>
      </c>
      <c r="AJ3040" s="1">
        <v>2.3593000000000002</v>
      </c>
      <c r="AL3040" s="2">
        <v>42979</v>
      </c>
      <c r="AM3040" s="1">
        <v>2.0994999999999999</v>
      </c>
      <c r="AO3040" s="2">
        <v>42977</v>
      </c>
      <c r="AP3040" s="1">
        <v>1.5206</v>
      </c>
      <c r="AR3040" s="2">
        <v>42970</v>
      </c>
      <c r="AS3040" s="1">
        <v>1.4330000000000001</v>
      </c>
      <c r="AU3040" s="2">
        <v>42984</v>
      </c>
      <c r="AV3040" s="1">
        <v>1.4774</v>
      </c>
      <c r="AX3040" s="2">
        <v>42982</v>
      </c>
      <c r="AY3040" s="1">
        <v>1.389</v>
      </c>
      <c r="BA3040" s="116">
        <v>42983</v>
      </c>
      <c r="BB3040" s="1">
        <v>0.7571</v>
      </c>
      <c r="BD3040" s="2">
        <v>42976</v>
      </c>
      <c r="BE3040" s="1">
        <v>-0.187</v>
      </c>
      <c r="BG3040" s="2">
        <v>43147</v>
      </c>
      <c r="BH3040" s="1">
        <v>2.87</v>
      </c>
      <c r="BJ3040" s="2">
        <v>43147</v>
      </c>
      <c r="BK3040" s="1">
        <v>2.63</v>
      </c>
      <c r="BM3040" s="2">
        <v>42979</v>
      </c>
      <c r="BN3040" s="1">
        <v>0.16200000000000001</v>
      </c>
    </row>
    <row r="3041" spans="2:66">
      <c r="B3041" s="2">
        <v>43553</v>
      </c>
      <c r="C3041" s="1">
        <v>1.9</v>
      </c>
      <c r="E3041" s="2">
        <v>43019</v>
      </c>
      <c r="F3041" s="1">
        <v>1.29</v>
      </c>
      <c r="H3041" s="2">
        <v>43039</v>
      </c>
      <c r="I3041" s="1">
        <v>2.17</v>
      </c>
      <c r="K3041" s="2">
        <v>43035</v>
      </c>
      <c r="L3041" s="1">
        <v>2.5350000000000001</v>
      </c>
      <c r="N3041" s="2">
        <v>43045</v>
      </c>
      <c r="O3041" s="1">
        <v>2.39</v>
      </c>
      <c r="Q3041" s="2">
        <v>43034</v>
      </c>
      <c r="R3041" s="1">
        <v>2.2549999999999999</v>
      </c>
      <c r="T3041" s="2">
        <v>43040</v>
      </c>
      <c r="U3041" s="1">
        <v>2.145</v>
      </c>
      <c r="W3041" s="2">
        <v>43039</v>
      </c>
      <c r="X3041" s="1">
        <v>2.0674999999999999</v>
      </c>
      <c r="Z3041" s="2">
        <v>43027</v>
      </c>
      <c r="AA3041" s="1">
        <v>1.87</v>
      </c>
      <c r="AC3041" s="2">
        <v>43028</v>
      </c>
      <c r="AD3041" s="1">
        <v>1.78</v>
      </c>
      <c r="AF3041" s="2">
        <v>43473</v>
      </c>
      <c r="AG3041" s="1">
        <v>2.7824999999999998</v>
      </c>
      <c r="AI3041" s="2">
        <v>42979</v>
      </c>
      <c r="AJ3041" s="1">
        <v>2.4119999999999999</v>
      </c>
      <c r="AL3041" s="2">
        <v>42982</v>
      </c>
      <c r="AM3041" s="1">
        <v>2.0939999999999999</v>
      </c>
      <c r="AO3041" s="2">
        <v>42978</v>
      </c>
      <c r="AP3041" s="1">
        <v>1.5185</v>
      </c>
      <c r="AR3041" s="2">
        <v>42971</v>
      </c>
      <c r="AS3041" s="1">
        <v>1.4430000000000001</v>
      </c>
      <c r="AU3041" s="2">
        <v>42985</v>
      </c>
      <c r="AV3041" s="1">
        <v>1.464</v>
      </c>
      <c r="AX3041" s="2">
        <v>42983</v>
      </c>
      <c r="AY3041" s="1">
        <v>1.3481000000000001</v>
      </c>
      <c r="BA3041" s="116">
        <v>42984</v>
      </c>
      <c r="BB3041" s="1">
        <v>0.78459999999999996</v>
      </c>
      <c r="BD3041" s="2">
        <v>42977</v>
      </c>
      <c r="BE3041" s="1">
        <v>-0.186</v>
      </c>
      <c r="BG3041" s="2">
        <v>43151</v>
      </c>
      <c r="BH3041" s="1">
        <v>2.88</v>
      </c>
      <c r="BJ3041" s="2">
        <v>43151</v>
      </c>
      <c r="BK3041" s="1">
        <v>2.65</v>
      </c>
      <c r="BM3041" s="2">
        <v>42982</v>
      </c>
      <c r="BN3041" s="1">
        <v>0.151</v>
      </c>
    </row>
    <row r="3042" spans="2:66">
      <c r="B3042" s="2">
        <v>43556</v>
      </c>
      <c r="C3042" s="1">
        <v>1.9</v>
      </c>
      <c r="E3042" s="2">
        <v>43020</v>
      </c>
      <c r="F3042" s="1">
        <v>1.2909999999999999</v>
      </c>
      <c r="H3042" s="2">
        <v>43040</v>
      </c>
      <c r="I3042" s="1">
        <v>2.1349999999999998</v>
      </c>
      <c r="K3042" s="2">
        <v>43038</v>
      </c>
      <c r="L3042" s="1">
        <v>2.52</v>
      </c>
      <c r="N3042" s="2">
        <v>43046</v>
      </c>
      <c r="O3042" s="1">
        <v>2.355</v>
      </c>
      <c r="Q3042" s="2">
        <v>43035</v>
      </c>
      <c r="R3042" s="1">
        <v>2.23</v>
      </c>
      <c r="T3042" s="2">
        <v>43041</v>
      </c>
      <c r="U3042" s="1">
        <v>2.1274999999999999</v>
      </c>
      <c r="W3042" s="2">
        <v>43040</v>
      </c>
      <c r="X3042" s="1">
        <v>2.0425</v>
      </c>
      <c r="Z3042" s="2">
        <v>43028</v>
      </c>
      <c r="AA3042" s="1">
        <v>1.9575</v>
      </c>
      <c r="AC3042" s="2">
        <v>43031</v>
      </c>
      <c r="AD3042" s="1">
        <v>1.72</v>
      </c>
      <c r="AF3042" s="2">
        <v>43474</v>
      </c>
      <c r="AG3042" s="1">
        <v>2.79888</v>
      </c>
      <c r="AI3042" s="2">
        <v>42982</v>
      </c>
      <c r="AJ3042" s="1">
        <v>2.41</v>
      </c>
      <c r="AL3042" s="2">
        <v>42983</v>
      </c>
      <c r="AM3042" s="1">
        <v>1.9895</v>
      </c>
      <c r="AO3042" s="2">
        <v>42979</v>
      </c>
      <c r="AP3042" s="1">
        <v>1.538</v>
      </c>
      <c r="AR3042" s="2">
        <v>42972</v>
      </c>
      <c r="AS3042" s="1">
        <v>1.44</v>
      </c>
      <c r="AU3042" s="2">
        <v>42986</v>
      </c>
      <c r="AV3042" s="1">
        <v>1.478</v>
      </c>
      <c r="AX3042" s="2">
        <v>42984</v>
      </c>
      <c r="AY3042" s="1">
        <v>1.3740000000000001</v>
      </c>
      <c r="BA3042" s="116">
        <v>42985</v>
      </c>
      <c r="BB3042" s="1">
        <v>0.77100000000000002</v>
      </c>
      <c r="BD3042" s="2">
        <v>42978</v>
      </c>
      <c r="BE3042" s="1">
        <v>-0.1885</v>
      </c>
      <c r="BG3042" s="2">
        <v>43152</v>
      </c>
      <c r="BH3042" s="1">
        <v>2.94</v>
      </c>
      <c r="BJ3042" s="2">
        <v>43152</v>
      </c>
      <c r="BK3042" s="1">
        <v>2.69</v>
      </c>
      <c r="BM3042" s="2">
        <v>42983</v>
      </c>
      <c r="BN3042" s="1">
        <v>0.13150000000000001</v>
      </c>
    </row>
    <row r="3043" spans="2:66">
      <c r="B3043" s="2">
        <v>43557</v>
      </c>
      <c r="C3043" s="1">
        <v>1.8900000000000001</v>
      </c>
      <c r="E3043" s="2">
        <v>43021</v>
      </c>
      <c r="F3043" s="1">
        <v>1.2909999999999999</v>
      </c>
      <c r="H3043" s="2">
        <v>43041</v>
      </c>
      <c r="I3043" s="1">
        <v>2.12</v>
      </c>
      <c r="K3043" s="2">
        <v>43039</v>
      </c>
      <c r="L3043" s="1">
        <v>2.5750000000000002</v>
      </c>
      <c r="N3043" s="2">
        <v>43047</v>
      </c>
      <c r="O3043" s="1">
        <v>2.355</v>
      </c>
      <c r="Q3043" s="2">
        <v>43038</v>
      </c>
      <c r="R3043" s="1">
        <v>2.2275</v>
      </c>
      <c r="T3043" s="2">
        <v>43042</v>
      </c>
      <c r="U3043" s="1">
        <v>2.14</v>
      </c>
      <c r="W3043" s="2">
        <v>43041</v>
      </c>
      <c r="X3043" s="1">
        <v>2.0325000000000002</v>
      </c>
      <c r="Z3043" s="2">
        <v>43031</v>
      </c>
      <c r="AA3043" s="1">
        <v>1.895</v>
      </c>
      <c r="AC3043" s="2">
        <v>43032</v>
      </c>
      <c r="AD3043" s="1">
        <v>1.7149999999999999</v>
      </c>
      <c r="AF3043" s="2">
        <v>43475</v>
      </c>
      <c r="AG3043" s="1">
        <v>2.7969400000000002</v>
      </c>
      <c r="AI3043" s="2">
        <v>42983</v>
      </c>
      <c r="AJ3043" s="1">
        <v>2.3064999999999998</v>
      </c>
      <c r="AL3043" s="2">
        <v>42984</v>
      </c>
      <c r="AM3043" s="1">
        <v>2.0455000000000001</v>
      </c>
      <c r="AO3043" s="2">
        <v>42982</v>
      </c>
      <c r="AP3043" s="1">
        <v>1.5244</v>
      </c>
      <c r="AR3043" s="2">
        <v>42975</v>
      </c>
      <c r="AS3043" s="1">
        <v>1.43</v>
      </c>
      <c r="AU3043" s="2">
        <v>42989</v>
      </c>
      <c r="AV3043" s="1">
        <v>1.496</v>
      </c>
      <c r="AX3043" s="2">
        <v>42985</v>
      </c>
      <c r="AY3043" s="1">
        <v>1.3625</v>
      </c>
      <c r="BA3043" s="116">
        <v>42986</v>
      </c>
      <c r="BB3043" s="1">
        <v>0.77949999999999997</v>
      </c>
      <c r="BD3043" s="2">
        <v>42979</v>
      </c>
      <c r="BE3043" s="1">
        <v>-0.188</v>
      </c>
      <c r="BG3043" s="2">
        <v>43153</v>
      </c>
      <c r="BH3043" s="1">
        <v>2.92</v>
      </c>
      <c r="BJ3043" s="2">
        <v>43153</v>
      </c>
      <c r="BK3043" s="1">
        <v>2.66</v>
      </c>
      <c r="BM3043" s="2">
        <v>42984</v>
      </c>
      <c r="BN3043" s="1">
        <v>0.14810000000000001</v>
      </c>
    </row>
    <row r="3044" spans="2:66">
      <c r="B3044" s="2">
        <v>43558</v>
      </c>
      <c r="C3044" s="1">
        <v>1.87</v>
      </c>
      <c r="E3044" s="2">
        <v>43024</v>
      </c>
      <c r="F3044" s="1">
        <v>1.3009999999999999</v>
      </c>
      <c r="H3044" s="2">
        <v>43042</v>
      </c>
      <c r="I3044" s="1">
        <v>2.145</v>
      </c>
      <c r="K3044" s="2">
        <v>43040</v>
      </c>
      <c r="L3044" s="1">
        <v>2.5430000000000001</v>
      </c>
      <c r="N3044" s="2">
        <v>43048</v>
      </c>
      <c r="O3044" s="1">
        <v>2.3449999999999998</v>
      </c>
      <c r="Q3044" s="2">
        <v>43039</v>
      </c>
      <c r="R3044" s="1">
        <v>2.2749999999999999</v>
      </c>
      <c r="T3044" s="2">
        <v>43045</v>
      </c>
      <c r="U3044" s="1">
        <v>2.1549999999999998</v>
      </c>
      <c r="W3044" s="2">
        <v>43042</v>
      </c>
      <c r="X3044" s="1">
        <v>2.0474999999999999</v>
      </c>
      <c r="Z3044" s="2">
        <v>43032</v>
      </c>
      <c r="AA3044" s="1">
        <v>1.9024999999999999</v>
      </c>
      <c r="AC3044" s="2">
        <v>43033</v>
      </c>
      <c r="AD3044" s="1">
        <v>1.72</v>
      </c>
      <c r="AF3044" s="2">
        <v>43476</v>
      </c>
      <c r="AG3044" s="1">
        <v>2.7873099999999997</v>
      </c>
      <c r="AI3044" s="2">
        <v>42984</v>
      </c>
      <c r="AJ3044" s="1">
        <v>2.3613</v>
      </c>
      <c r="AL3044" s="2">
        <v>42985</v>
      </c>
      <c r="AM3044" s="1">
        <v>1.9824999999999999</v>
      </c>
      <c r="AO3044" s="2">
        <v>42983</v>
      </c>
      <c r="AP3044" s="1">
        <v>1.4935</v>
      </c>
      <c r="AR3044" s="2">
        <v>42976</v>
      </c>
      <c r="AS3044" s="1">
        <v>1.4179999999999999</v>
      </c>
      <c r="AU3044" s="2">
        <v>42990</v>
      </c>
      <c r="AV3044" s="1">
        <v>1.5489999999999999</v>
      </c>
      <c r="AX3044" s="2">
        <v>42986</v>
      </c>
      <c r="AY3044" s="1">
        <v>1.3740000000000001</v>
      </c>
      <c r="BA3044" s="116">
        <v>42989</v>
      </c>
      <c r="BB3044" s="1">
        <v>0.79349999999999998</v>
      </c>
      <c r="BD3044" s="2">
        <v>42982</v>
      </c>
      <c r="BE3044" s="1">
        <v>-0.191</v>
      </c>
      <c r="BG3044" s="2">
        <v>43154</v>
      </c>
      <c r="BH3044" s="1">
        <v>2.88</v>
      </c>
      <c r="BJ3044" s="2">
        <v>43154</v>
      </c>
      <c r="BK3044" s="1">
        <v>2.62</v>
      </c>
      <c r="BM3044" s="2">
        <v>42985</v>
      </c>
      <c r="BN3044" s="1">
        <v>0.13600000000000001</v>
      </c>
    </row>
    <row r="3045" spans="2:66">
      <c r="B3045" s="2">
        <v>43559</v>
      </c>
      <c r="C3045" s="1">
        <v>1.87</v>
      </c>
      <c r="E3045" s="2">
        <v>43025</v>
      </c>
      <c r="F3045" s="1">
        <v>1.304</v>
      </c>
      <c r="H3045" s="2">
        <v>43045</v>
      </c>
      <c r="I3045" s="1">
        <v>2.1560000000000001</v>
      </c>
      <c r="K3045" s="2">
        <v>43041</v>
      </c>
      <c r="L3045" s="1">
        <v>2.52</v>
      </c>
      <c r="N3045" s="2">
        <v>43049</v>
      </c>
      <c r="O3045" s="1">
        <v>2.3519999999999999</v>
      </c>
      <c r="Q3045" s="2">
        <v>43040</v>
      </c>
      <c r="R3045" s="1">
        <v>2.2450000000000001</v>
      </c>
      <c r="T3045" s="2">
        <v>43046</v>
      </c>
      <c r="U3045" s="1">
        <v>2.1324999999999998</v>
      </c>
      <c r="W3045" s="2">
        <v>43045</v>
      </c>
      <c r="X3045" s="1">
        <v>2.06</v>
      </c>
      <c r="Z3045" s="2">
        <v>43033</v>
      </c>
      <c r="AA3045" s="1">
        <v>1.9175</v>
      </c>
      <c r="AC3045" s="2">
        <v>43034</v>
      </c>
      <c r="AD3045" s="1">
        <v>1.7475000000000001</v>
      </c>
      <c r="AF3045" s="2">
        <v>43479</v>
      </c>
      <c r="AG3045" s="1">
        <v>2.77894</v>
      </c>
      <c r="AI3045" s="2">
        <v>42985</v>
      </c>
      <c r="AJ3045" s="1">
        <v>2.2904999999999998</v>
      </c>
      <c r="AL3045" s="2">
        <v>42986</v>
      </c>
      <c r="AM3045" s="1">
        <v>1.9933999999999998</v>
      </c>
      <c r="AO3045" s="2">
        <v>42984</v>
      </c>
      <c r="AP3045" s="1">
        <v>1.5185</v>
      </c>
      <c r="AR3045" s="2">
        <v>42977</v>
      </c>
      <c r="AS3045" s="1">
        <v>1.423</v>
      </c>
      <c r="AU3045" s="2">
        <v>42991</v>
      </c>
      <c r="AV3045" s="1">
        <v>1.5411999999999999</v>
      </c>
      <c r="AX3045" s="2">
        <v>42989</v>
      </c>
      <c r="AY3045" s="1">
        <v>1.393</v>
      </c>
      <c r="BA3045" s="116">
        <v>42990</v>
      </c>
      <c r="BB3045" s="1">
        <v>0.84350000000000003</v>
      </c>
      <c r="BD3045" s="2">
        <v>42983</v>
      </c>
      <c r="BE3045" s="1">
        <v>-0.20549999999999999</v>
      </c>
      <c r="BG3045" s="2">
        <v>43157</v>
      </c>
      <c r="BH3045" s="1">
        <v>2.86</v>
      </c>
      <c r="BJ3045" s="2">
        <v>43157</v>
      </c>
      <c r="BK3045" s="1">
        <v>2.6</v>
      </c>
      <c r="BM3045" s="2">
        <v>42986</v>
      </c>
      <c r="BN3045" s="1">
        <v>0.14299999999999999</v>
      </c>
    </row>
    <row r="3046" spans="2:66">
      <c r="B3046" s="2">
        <v>43560</v>
      </c>
      <c r="C3046" s="1">
        <v>1.8599999999999999</v>
      </c>
      <c r="E3046" s="2">
        <v>43026</v>
      </c>
      <c r="F3046" s="1">
        <v>1.3049999999999999</v>
      </c>
      <c r="H3046" s="2">
        <v>43046</v>
      </c>
      <c r="I3046" s="1">
        <v>2.13</v>
      </c>
      <c r="K3046" s="2">
        <v>43042</v>
      </c>
      <c r="L3046" s="1">
        <v>2.532</v>
      </c>
      <c r="N3046" s="2">
        <v>43052</v>
      </c>
      <c r="O3046" s="1">
        <v>2.38</v>
      </c>
      <c r="Q3046" s="2">
        <v>43041</v>
      </c>
      <c r="R3046" s="1">
        <v>2.2200000000000002</v>
      </c>
      <c r="T3046" s="2">
        <v>43047</v>
      </c>
      <c r="U3046" s="1">
        <v>2.1349999999999998</v>
      </c>
      <c r="W3046" s="2">
        <v>43046</v>
      </c>
      <c r="X3046" s="1">
        <v>2.04</v>
      </c>
      <c r="Z3046" s="2">
        <v>43034</v>
      </c>
      <c r="AA3046" s="1">
        <v>1.95</v>
      </c>
      <c r="AC3046" s="2">
        <v>43035</v>
      </c>
      <c r="AD3046" s="1">
        <v>1.7403</v>
      </c>
      <c r="AF3046" s="2">
        <v>43480</v>
      </c>
      <c r="AG3046" s="1">
        <v>2.7734399999999999</v>
      </c>
      <c r="AI3046" s="2">
        <v>42986</v>
      </c>
      <c r="AJ3046" s="1">
        <v>2.3035000000000001</v>
      </c>
      <c r="AL3046" s="2">
        <v>42989</v>
      </c>
      <c r="AM3046" s="1">
        <v>2.0659999999999998</v>
      </c>
      <c r="AO3046" s="2">
        <v>42985</v>
      </c>
      <c r="AP3046" s="1">
        <v>1.4891000000000001</v>
      </c>
      <c r="AR3046" s="2">
        <v>42978</v>
      </c>
      <c r="AS3046" s="1">
        <v>1.4245000000000001</v>
      </c>
      <c r="AU3046" s="2">
        <v>42992</v>
      </c>
      <c r="AV3046" s="1">
        <v>1.554</v>
      </c>
      <c r="AX3046" s="2">
        <v>42990</v>
      </c>
      <c r="AY3046" s="1">
        <v>1.4455</v>
      </c>
      <c r="BA3046" s="116">
        <v>42991</v>
      </c>
      <c r="BB3046" s="1">
        <v>0.83899999999999997</v>
      </c>
      <c r="BD3046" s="2">
        <v>42984</v>
      </c>
      <c r="BE3046" s="1">
        <v>-0.193</v>
      </c>
      <c r="BG3046" s="2">
        <v>43158</v>
      </c>
      <c r="BH3046" s="1">
        <v>2.9</v>
      </c>
      <c r="BJ3046" s="2">
        <v>43158</v>
      </c>
      <c r="BK3046" s="1">
        <v>2.67</v>
      </c>
      <c r="BM3046" s="2">
        <v>42989</v>
      </c>
      <c r="BN3046" s="1">
        <v>0.1532</v>
      </c>
    </row>
    <row r="3047" spans="2:66">
      <c r="B3047" s="2">
        <v>43563</v>
      </c>
      <c r="C3047" s="1">
        <v>1.8599999999999999</v>
      </c>
      <c r="E3047" s="2">
        <v>43027</v>
      </c>
      <c r="F3047" s="1">
        <v>1.3320000000000001</v>
      </c>
      <c r="H3047" s="2">
        <v>43047</v>
      </c>
      <c r="I3047" s="1">
        <v>2.145</v>
      </c>
      <c r="K3047" s="2">
        <v>43045</v>
      </c>
      <c r="L3047" s="1">
        <v>2.5550000000000002</v>
      </c>
      <c r="N3047" s="2">
        <v>43053</v>
      </c>
      <c r="O3047" s="1">
        <v>2.415</v>
      </c>
      <c r="Q3047" s="2">
        <v>43042</v>
      </c>
      <c r="R3047" s="1">
        <v>2.2324999999999999</v>
      </c>
      <c r="T3047" s="2">
        <v>43048</v>
      </c>
      <c r="U3047" s="1">
        <v>2.1375000000000002</v>
      </c>
      <c r="W3047" s="2">
        <v>43047</v>
      </c>
      <c r="X3047" s="1">
        <v>2.0525000000000002</v>
      </c>
      <c r="Z3047" s="2">
        <v>43035</v>
      </c>
      <c r="AA3047" s="1">
        <v>1.9348000000000001</v>
      </c>
      <c r="AC3047" s="2">
        <v>43038</v>
      </c>
      <c r="AD3047" s="1">
        <v>1.76</v>
      </c>
      <c r="AF3047" s="2">
        <v>43481</v>
      </c>
      <c r="AG3047" s="1">
        <v>2.7803100000000001</v>
      </c>
      <c r="AI3047" s="2">
        <v>42989</v>
      </c>
      <c r="AJ3047" s="1">
        <v>2.3689999999999998</v>
      </c>
      <c r="AL3047" s="2">
        <v>42990</v>
      </c>
      <c r="AM3047" s="1">
        <v>2.0985</v>
      </c>
      <c r="AO3047" s="2">
        <v>42986</v>
      </c>
      <c r="AP3047" s="1">
        <v>1.486</v>
      </c>
      <c r="AR3047" s="2">
        <v>42979</v>
      </c>
      <c r="AS3047" s="1">
        <v>1.4319999999999999</v>
      </c>
      <c r="AU3047" s="2">
        <v>42993</v>
      </c>
      <c r="AV3047" s="1">
        <v>1.5649999999999999</v>
      </c>
      <c r="AX3047" s="2">
        <v>42991</v>
      </c>
      <c r="AY3047" s="1">
        <v>1.4374</v>
      </c>
      <c r="BA3047" s="116">
        <v>42992</v>
      </c>
      <c r="BB3047" s="1">
        <v>0.85650000000000004</v>
      </c>
      <c r="BD3047" s="2">
        <v>42985</v>
      </c>
      <c r="BE3047" s="1">
        <v>-0.20300000000000001</v>
      </c>
      <c r="BG3047" s="2">
        <v>43159</v>
      </c>
      <c r="BH3047" s="1">
        <v>2.87</v>
      </c>
      <c r="BJ3047" s="2">
        <v>43159</v>
      </c>
      <c r="BK3047" s="1">
        <v>2.65</v>
      </c>
      <c r="BM3047" s="2">
        <v>42990</v>
      </c>
      <c r="BN3047" s="1">
        <v>0.1862</v>
      </c>
    </row>
    <row r="3048" spans="2:66">
      <c r="B3048" s="2">
        <v>43564</v>
      </c>
      <c r="C3048" s="1">
        <v>1.8599999999999999</v>
      </c>
      <c r="E3048" s="2">
        <v>43028</v>
      </c>
      <c r="F3048" s="1">
        <v>1.3639999999999999</v>
      </c>
      <c r="H3048" s="2">
        <v>43048</v>
      </c>
      <c r="I3048" s="1">
        <v>2.1459999999999999</v>
      </c>
      <c r="K3048" s="2">
        <v>43046</v>
      </c>
      <c r="L3048" s="1">
        <v>2.5369999999999999</v>
      </c>
      <c r="N3048" s="2">
        <v>43054</v>
      </c>
      <c r="O3048" s="1">
        <v>2.375</v>
      </c>
      <c r="Q3048" s="2">
        <v>43045</v>
      </c>
      <c r="R3048" s="1">
        <v>2.2450000000000001</v>
      </c>
      <c r="T3048" s="2">
        <v>43049</v>
      </c>
      <c r="U3048" s="1">
        <v>2.1475</v>
      </c>
      <c r="W3048" s="2">
        <v>43048</v>
      </c>
      <c r="X3048" s="1">
        <v>2.0499999999999998</v>
      </c>
      <c r="Z3048" s="2">
        <v>43038</v>
      </c>
      <c r="AA3048" s="1">
        <v>1.94</v>
      </c>
      <c r="AC3048" s="2">
        <v>43039</v>
      </c>
      <c r="AD3048" s="1">
        <v>1.7749999999999999</v>
      </c>
      <c r="AF3048" s="2">
        <v>43482</v>
      </c>
      <c r="AG3048" s="1">
        <v>2.7757499999999999</v>
      </c>
      <c r="AI3048" s="2">
        <v>42990</v>
      </c>
      <c r="AJ3048" s="1">
        <v>2.3982999999999999</v>
      </c>
      <c r="AL3048" s="2">
        <v>42991</v>
      </c>
      <c r="AM3048" s="1">
        <v>2.1269999999999998</v>
      </c>
      <c r="AO3048" s="2">
        <v>42989</v>
      </c>
      <c r="AP3048" s="1">
        <v>1.5314999999999999</v>
      </c>
      <c r="AR3048" s="2">
        <v>42982</v>
      </c>
      <c r="AS3048" s="1">
        <v>1.4239999999999999</v>
      </c>
      <c r="AU3048" s="2">
        <v>42996</v>
      </c>
      <c r="AV3048" s="1">
        <v>1.5895000000000001</v>
      </c>
      <c r="AX3048" s="2">
        <v>42992</v>
      </c>
      <c r="AY3048" s="1">
        <v>1.4504999999999999</v>
      </c>
      <c r="BA3048" s="116">
        <v>42993</v>
      </c>
      <c r="BB3048" s="1">
        <v>0.87350000000000005</v>
      </c>
      <c r="BD3048" s="2">
        <v>42986</v>
      </c>
      <c r="BE3048" s="1">
        <v>-0.19750000000000001</v>
      </c>
      <c r="BG3048" s="2">
        <v>43160</v>
      </c>
      <c r="BH3048" s="1">
        <v>2.81</v>
      </c>
      <c r="BJ3048" s="2">
        <v>43160</v>
      </c>
      <c r="BK3048" s="1">
        <v>2.58</v>
      </c>
      <c r="BM3048" s="2">
        <v>42991</v>
      </c>
      <c r="BN3048" s="1">
        <v>0.18410000000000001</v>
      </c>
    </row>
    <row r="3049" spans="2:66">
      <c r="B3049" s="2">
        <v>43565</v>
      </c>
      <c r="C3049" s="1">
        <v>1.8599999999999999</v>
      </c>
      <c r="E3049" s="2">
        <v>43031</v>
      </c>
      <c r="F3049" s="1">
        <v>1.353</v>
      </c>
      <c r="H3049" s="2">
        <v>43049</v>
      </c>
      <c r="I3049" s="1">
        <v>2.157</v>
      </c>
      <c r="K3049" s="2">
        <v>43047</v>
      </c>
      <c r="L3049" s="1">
        <v>2.532</v>
      </c>
      <c r="N3049" s="2">
        <v>43055</v>
      </c>
      <c r="O3049" s="1">
        <v>2.387</v>
      </c>
      <c r="Q3049" s="2">
        <v>43046</v>
      </c>
      <c r="R3049" s="1">
        <v>2.2174999999999998</v>
      </c>
      <c r="T3049" s="2">
        <v>43052</v>
      </c>
      <c r="U3049" s="1">
        <v>2.165</v>
      </c>
      <c r="W3049" s="2">
        <v>43049</v>
      </c>
      <c r="X3049" s="1">
        <v>2.0575000000000001</v>
      </c>
      <c r="Z3049" s="2">
        <v>43039</v>
      </c>
      <c r="AA3049" s="1">
        <v>1.9725000000000001</v>
      </c>
      <c r="AC3049" s="2">
        <v>43040</v>
      </c>
      <c r="AD3049" s="1">
        <v>1.77</v>
      </c>
      <c r="AF3049" s="2">
        <v>43483</v>
      </c>
      <c r="AG3049" s="1">
        <v>2.7610000000000001</v>
      </c>
      <c r="AI3049" s="2">
        <v>42991</v>
      </c>
      <c r="AJ3049" s="1">
        <v>2.4243000000000001</v>
      </c>
      <c r="AL3049" s="2">
        <v>42992</v>
      </c>
      <c r="AM3049" s="1">
        <v>2.1358000000000001</v>
      </c>
      <c r="AO3049" s="2">
        <v>42990</v>
      </c>
      <c r="AP3049" s="1">
        <v>1.5514999999999999</v>
      </c>
      <c r="AR3049" s="2">
        <v>42983</v>
      </c>
      <c r="AS3049" s="1">
        <v>1.4119999999999999</v>
      </c>
      <c r="AU3049" s="2">
        <v>42997</v>
      </c>
      <c r="AV3049" s="1">
        <v>1.5819000000000001</v>
      </c>
      <c r="AX3049" s="2">
        <v>42993</v>
      </c>
      <c r="AY3049" s="1">
        <v>1.4650000000000001</v>
      </c>
      <c r="BA3049" s="116">
        <v>42996</v>
      </c>
      <c r="BB3049" s="1">
        <v>0.89129999999999998</v>
      </c>
      <c r="BD3049" s="2">
        <v>42989</v>
      </c>
      <c r="BE3049" s="1">
        <v>-0.19900000000000001</v>
      </c>
      <c r="BG3049" s="2">
        <v>43161</v>
      </c>
      <c r="BH3049" s="1">
        <v>2.86</v>
      </c>
      <c r="BJ3049" s="2">
        <v>43161</v>
      </c>
      <c r="BK3049" s="1">
        <v>2.63</v>
      </c>
      <c r="BM3049" s="2">
        <v>42992</v>
      </c>
      <c r="BN3049" s="1">
        <v>0.2011</v>
      </c>
    </row>
    <row r="3050" spans="2:66">
      <c r="B3050" s="2">
        <v>43566</v>
      </c>
      <c r="C3050" s="1">
        <v>1.8599999999999999</v>
      </c>
      <c r="E3050" s="2">
        <v>43032</v>
      </c>
      <c r="F3050" s="1">
        <v>1.3439999999999999</v>
      </c>
      <c r="H3050" s="2">
        <v>43052</v>
      </c>
      <c r="I3050" s="1">
        <v>2.177</v>
      </c>
      <c r="K3050" s="2">
        <v>43048</v>
      </c>
      <c r="L3050" s="1">
        <v>2.54</v>
      </c>
      <c r="N3050" s="2">
        <v>43056</v>
      </c>
      <c r="O3050" s="1">
        <v>2.3810000000000002</v>
      </c>
      <c r="Q3050" s="2">
        <v>43047</v>
      </c>
      <c r="R3050" s="1">
        <v>2.2124999999999999</v>
      </c>
      <c r="T3050" s="2">
        <v>43053</v>
      </c>
      <c r="U3050" s="1">
        <v>2.19</v>
      </c>
      <c r="W3050" s="2">
        <v>43052</v>
      </c>
      <c r="X3050" s="1">
        <v>2.0724999999999998</v>
      </c>
      <c r="Z3050" s="2">
        <v>43040</v>
      </c>
      <c r="AA3050" s="1">
        <v>1.9550000000000001</v>
      </c>
      <c r="AC3050" s="2">
        <v>43041</v>
      </c>
      <c r="AD3050" s="1">
        <v>1.76</v>
      </c>
      <c r="AF3050" s="2">
        <v>43486</v>
      </c>
      <c r="AG3050" s="1">
        <v>2.7723800000000001</v>
      </c>
      <c r="AI3050" s="2">
        <v>42992</v>
      </c>
      <c r="AJ3050" s="1">
        <v>2.419</v>
      </c>
      <c r="AL3050" s="2">
        <v>42993</v>
      </c>
      <c r="AM3050" s="1">
        <v>2.1524999999999999</v>
      </c>
      <c r="AO3050" s="2">
        <v>42991</v>
      </c>
      <c r="AP3050" s="1">
        <v>1.5720000000000001</v>
      </c>
      <c r="AR3050" s="2">
        <v>42984</v>
      </c>
      <c r="AS3050" s="1">
        <v>1.421</v>
      </c>
      <c r="AU3050" s="2">
        <v>42998</v>
      </c>
      <c r="AV3050" s="1">
        <v>1.5629999999999999</v>
      </c>
      <c r="AX3050" s="2">
        <v>42996</v>
      </c>
      <c r="AY3050" s="1">
        <v>1.488</v>
      </c>
      <c r="BA3050" s="116">
        <v>42997</v>
      </c>
      <c r="BB3050" s="1">
        <v>0.88429999999999997</v>
      </c>
      <c r="BD3050" s="2">
        <v>42990</v>
      </c>
      <c r="BE3050" s="1">
        <v>-0.1895</v>
      </c>
      <c r="BG3050" s="2">
        <v>43164</v>
      </c>
      <c r="BH3050" s="1">
        <v>2.88</v>
      </c>
      <c r="BJ3050" s="2">
        <v>43164</v>
      </c>
      <c r="BK3050" s="1">
        <v>2.65</v>
      </c>
      <c r="BM3050" s="2">
        <v>42993</v>
      </c>
      <c r="BN3050" s="1">
        <v>0.22</v>
      </c>
    </row>
    <row r="3051" spans="2:66">
      <c r="B3051" s="2">
        <v>43567</v>
      </c>
      <c r="C3051" s="1">
        <v>1.8599999999999999</v>
      </c>
      <c r="E3051" s="2">
        <v>43033</v>
      </c>
      <c r="F3051" s="1">
        <v>1.3380000000000001</v>
      </c>
      <c r="H3051" s="2">
        <v>43053</v>
      </c>
      <c r="I3051" s="1">
        <v>2.206</v>
      </c>
      <c r="K3051" s="2">
        <v>43049</v>
      </c>
      <c r="L3051" s="1">
        <v>2.57</v>
      </c>
      <c r="N3051" s="2">
        <v>43059</v>
      </c>
      <c r="O3051" s="1">
        <v>2.3570000000000002</v>
      </c>
      <c r="Q3051" s="2">
        <v>43048</v>
      </c>
      <c r="R3051" s="1">
        <v>2.2200000000000002</v>
      </c>
      <c r="T3051" s="2">
        <v>43054</v>
      </c>
      <c r="U3051" s="1">
        <v>2.1549999999999998</v>
      </c>
      <c r="W3051" s="2">
        <v>43053</v>
      </c>
      <c r="X3051" s="1">
        <v>2.1074999999999999</v>
      </c>
      <c r="Z3051" s="2">
        <v>43041</v>
      </c>
      <c r="AA3051" s="1">
        <v>1.9449999999999998</v>
      </c>
      <c r="AC3051" s="2">
        <v>43042</v>
      </c>
      <c r="AD3051" s="1">
        <v>1.7574999999999998</v>
      </c>
      <c r="AF3051" s="2">
        <v>43487</v>
      </c>
      <c r="AG3051" s="1">
        <v>2.7792500000000002</v>
      </c>
      <c r="AI3051" s="2">
        <v>42993</v>
      </c>
      <c r="AJ3051" s="1">
        <v>2.4169999999999998</v>
      </c>
      <c r="AL3051" s="2">
        <v>42996</v>
      </c>
      <c r="AM3051" s="1">
        <v>2.1794000000000002</v>
      </c>
      <c r="AO3051" s="2">
        <v>42992</v>
      </c>
      <c r="AP3051" s="1">
        <v>1.599</v>
      </c>
      <c r="AR3051" s="2">
        <v>42985</v>
      </c>
      <c r="AS3051" s="1">
        <v>1.4039999999999999</v>
      </c>
      <c r="AU3051" s="2">
        <v>42999</v>
      </c>
      <c r="AV3051" s="1">
        <v>1.5680000000000001</v>
      </c>
      <c r="AX3051" s="2">
        <v>42997</v>
      </c>
      <c r="AY3051" s="1">
        <v>1.4784999999999999</v>
      </c>
      <c r="BA3051" s="116">
        <v>42998</v>
      </c>
      <c r="BB3051" s="1">
        <v>0.87250000000000005</v>
      </c>
      <c r="BD3051" s="2">
        <v>42991</v>
      </c>
      <c r="BE3051" s="1">
        <v>-0.188</v>
      </c>
      <c r="BG3051" s="2">
        <v>43165</v>
      </c>
      <c r="BH3051" s="1">
        <v>2.88</v>
      </c>
      <c r="BJ3051" s="2">
        <v>43165</v>
      </c>
      <c r="BK3051" s="1">
        <v>2.65</v>
      </c>
      <c r="BM3051" s="2">
        <v>42996</v>
      </c>
      <c r="BN3051" s="1">
        <v>0.23350000000000001</v>
      </c>
    </row>
    <row r="3052" spans="2:66">
      <c r="B3052" s="2">
        <v>43570</v>
      </c>
      <c r="C3052" s="1">
        <v>1.8599999999999999</v>
      </c>
      <c r="E3052" s="2">
        <v>43034</v>
      </c>
      <c r="F3052" s="1">
        <v>1.361</v>
      </c>
      <c r="H3052" s="2">
        <v>43054</v>
      </c>
      <c r="I3052" s="1">
        <v>2.17</v>
      </c>
      <c r="K3052" s="2">
        <v>43052</v>
      </c>
      <c r="L3052" s="1">
        <v>2.5869999999999997</v>
      </c>
      <c r="N3052" s="2">
        <v>43060</v>
      </c>
      <c r="O3052" s="1">
        <v>2.3620000000000001</v>
      </c>
      <c r="Q3052" s="2">
        <v>43049</v>
      </c>
      <c r="R3052" s="1">
        <v>2.2450000000000001</v>
      </c>
      <c r="T3052" s="2">
        <v>43055</v>
      </c>
      <c r="U3052" s="1">
        <v>2.17</v>
      </c>
      <c r="W3052" s="2">
        <v>43054</v>
      </c>
      <c r="X3052" s="1">
        <v>2.0775000000000001</v>
      </c>
      <c r="Z3052" s="2">
        <v>43042</v>
      </c>
      <c r="AA3052" s="1">
        <v>1.9550000000000001</v>
      </c>
      <c r="AC3052" s="2">
        <v>43045</v>
      </c>
      <c r="AD3052" s="1">
        <v>1.7549999999999999</v>
      </c>
      <c r="AF3052" s="2">
        <v>43488</v>
      </c>
      <c r="AG3052" s="1">
        <v>2.7706300000000001</v>
      </c>
      <c r="AI3052" s="2">
        <v>42996</v>
      </c>
      <c r="AJ3052" s="1">
        <v>2.4454000000000002</v>
      </c>
      <c r="AL3052" s="2">
        <v>42997</v>
      </c>
      <c r="AM3052" s="1">
        <v>2.1875</v>
      </c>
      <c r="AO3052" s="2">
        <v>42993</v>
      </c>
      <c r="AP3052" s="1">
        <v>1.6208</v>
      </c>
      <c r="AR3052" s="2">
        <v>42986</v>
      </c>
      <c r="AS3052" s="1">
        <v>1.3955</v>
      </c>
      <c r="AU3052" s="2">
        <v>43000</v>
      </c>
      <c r="AV3052" s="1">
        <v>1.5649999999999999</v>
      </c>
      <c r="AX3052" s="2">
        <v>42998</v>
      </c>
      <c r="AY3052" s="1">
        <v>1.462</v>
      </c>
      <c r="BA3052" s="116">
        <v>42999</v>
      </c>
      <c r="BB3052" s="1">
        <v>0.88800000000000001</v>
      </c>
      <c r="BD3052" s="2">
        <v>42992</v>
      </c>
      <c r="BE3052" s="1">
        <v>-0.18210000000000001</v>
      </c>
      <c r="BG3052" s="2">
        <v>43166</v>
      </c>
      <c r="BH3052" s="1">
        <v>2.89</v>
      </c>
      <c r="BJ3052" s="2">
        <v>43166</v>
      </c>
      <c r="BK3052" s="1">
        <v>2.65</v>
      </c>
      <c r="BM3052" s="2">
        <v>42997</v>
      </c>
      <c r="BN3052" s="1">
        <v>0.22409999999999999</v>
      </c>
    </row>
    <row r="3053" spans="2:66">
      <c r="B3053" s="2">
        <v>43571</v>
      </c>
      <c r="C3053" s="1">
        <v>1.8599999999999999</v>
      </c>
      <c r="E3053" s="2">
        <v>43035</v>
      </c>
      <c r="F3053" s="1">
        <v>1.3540000000000001</v>
      </c>
      <c r="H3053" s="2">
        <v>43055</v>
      </c>
      <c r="I3053" s="1">
        <v>2.19</v>
      </c>
      <c r="K3053" s="2">
        <v>43053</v>
      </c>
      <c r="L3053" s="1">
        <v>2.6070000000000002</v>
      </c>
      <c r="N3053" s="2">
        <v>43061</v>
      </c>
      <c r="O3053" s="1">
        <v>2.36</v>
      </c>
      <c r="Q3053" s="2">
        <v>43052</v>
      </c>
      <c r="R3053" s="1">
        <v>2.2599999999999998</v>
      </c>
      <c r="T3053" s="2">
        <v>43056</v>
      </c>
      <c r="U3053" s="1">
        <v>2.1549999999999998</v>
      </c>
      <c r="W3053" s="2">
        <v>43055</v>
      </c>
      <c r="X3053" s="1">
        <v>2.0874999999999999</v>
      </c>
      <c r="Z3053" s="2">
        <v>43045</v>
      </c>
      <c r="AA3053" s="1">
        <v>1.9624999999999999</v>
      </c>
      <c r="AC3053" s="2">
        <v>43046</v>
      </c>
      <c r="AD3053" s="1">
        <v>1.7524999999999999</v>
      </c>
      <c r="AF3053" s="2">
        <v>43489</v>
      </c>
      <c r="AG3053" s="1">
        <v>2.7647500000000003</v>
      </c>
      <c r="AI3053" s="2">
        <v>42997</v>
      </c>
      <c r="AJ3053" s="1">
        <v>2.4588000000000001</v>
      </c>
      <c r="AL3053" s="2">
        <v>42998</v>
      </c>
      <c r="AM3053" s="1">
        <v>2.2134999999999998</v>
      </c>
      <c r="AO3053" s="2">
        <v>42996</v>
      </c>
      <c r="AP3053" s="1">
        <v>1.6385000000000001</v>
      </c>
      <c r="AR3053" s="2">
        <v>42989</v>
      </c>
      <c r="AS3053" s="1">
        <v>1.4259999999999999</v>
      </c>
      <c r="AU3053" s="2">
        <v>43003</v>
      </c>
      <c r="AV3053" s="1">
        <v>1.542</v>
      </c>
      <c r="AX3053" s="2">
        <v>42999</v>
      </c>
      <c r="AY3053" s="1">
        <v>1.474</v>
      </c>
      <c r="BA3053" s="116">
        <v>43000</v>
      </c>
      <c r="BB3053" s="1">
        <v>0.88449999999999995</v>
      </c>
      <c r="BD3053" s="2">
        <v>42993</v>
      </c>
      <c r="BE3053" s="1">
        <v>-0.17499999999999999</v>
      </c>
      <c r="BG3053" s="2">
        <v>43167</v>
      </c>
      <c r="BH3053" s="1">
        <v>2.86</v>
      </c>
      <c r="BJ3053" s="2">
        <v>43167</v>
      </c>
      <c r="BK3053" s="1">
        <v>2.63</v>
      </c>
      <c r="BM3053" s="2">
        <v>42998</v>
      </c>
      <c r="BN3053" s="1">
        <v>0.221</v>
      </c>
    </row>
    <row r="3054" spans="2:66">
      <c r="B3054" s="2">
        <v>43572</v>
      </c>
      <c r="C3054" s="1">
        <v>1.8599999999999999</v>
      </c>
      <c r="E3054" s="2">
        <v>43038</v>
      </c>
      <c r="F3054" s="1">
        <v>1.351</v>
      </c>
      <c r="H3054" s="2">
        <v>43056</v>
      </c>
      <c r="I3054" s="1">
        <v>2.1720000000000002</v>
      </c>
      <c r="K3054" s="2">
        <v>43054</v>
      </c>
      <c r="L3054" s="1">
        <v>2.5670000000000002</v>
      </c>
      <c r="N3054" s="2">
        <v>43062</v>
      </c>
      <c r="O3054" s="1">
        <v>2.327</v>
      </c>
      <c r="Q3054" s="2">
        <v>43053</v>
      </c>
      <c r="R3054" s="1">
        <v>2.2850000000000001</v>
      </c>
      <c r="T3054" s="2">
        <v>43059</v>
      </c>
      <c r="U3054" s="1">
        <v>2.1324999999999998</v>
      </c>
      <c r="W3054" s="2">
        <v>43056</v>
      </c>
      <c r="X3054" s="1">
        <v>2.0649999999999999</v>
      </c>
      <c r="Z3054" s="2">
        <v>43046</v>
      </c>
      <c r="AA3054" s="1">
        <v>1.9475</v>
      </c>
      <c r="AC3054" s="2">
        <v>43047</v>
      </c>
      <c r="AD3054" s="1">
        <v>1.7650000000000001</v>
      </c>
      <c r="AF3054" s="2">
        <v>43490</v>
      </c>
      <c r="AG3054" s="1">
        <v>2.75163</v>
      </c>
      <c r="AI3054" s="2">
        <v>42998</v>
      </c>
      <c r="AJ3054" s="1">
        <v>2.4624999999999999</v>
      </c>
      <c r="AL3054" s="2">
        <v>42999</v>
      </c>
      <c r="AM3054" s="1">
        <v>2.2269999999999999</v>
      </c>
      <c r="AO3054" s="2">
        <v>42997</v>
      </c>
      <c r="AP3054" s="1">
        <v>1.6457999999999999</v>
      </c>
      <c r="AR3054" s="2">
        <v>42990</v>
      </c>
      <c r="AS3054" s="1">
        <v>1.4390000000000001</v>
      </c>
      <c r="AU3054" s="2">
        <v>43004</v>
      </c>
      <c r="AV3054" s="1">
        <v>1.5470000000000002</v>
      </c>
      <c r="AX3054" s="2">
        <v>43000</v>
      </c>
      <c r="AY3054" s="1">
        <v>1.466</v>
      </c>
      <c r="BA3054" s="116">
        <v>43003</v>
      </c>
      <c r="BB3054" s="1">
        <v>0.84909999999999997</v>
      </c>
      <c r="BD3054" s="2">
        <v>42996</v>
      </c>
      <c r="BE3054" s="1">
        <v>-0.17249999999999999</v>
      </c>
      <c r="BG3054" s="2">
        <v>43168</v>
      </c>
      <c r="BH3054" s="1">
        <v>2.9</v>
      </c>
      <c r="BJ3054" s="2">
        <v>43168</v>
      </c>
      <c r="BK3054" s="1">
        <v>2.65</v>
      </c>
      <c r="BM3054" s="2">
        <v>42999</v>
      </c>
      <c r="BN3054" s="1">
        <v>0.23899999999999999</v>
      </c>
    </row>
    <row r="3055" spans="2:66">
      <c r="B3055" s="2">
        <v>43573</v>
      </c>
      <c r="C3055" s="1">
        <v>1.8599999999999999</v>
      </c>
      <c r="E3055" s="2">
        <v>43039</v>
      </c>
      <c r="F3055" s="1">
        <v>1.3559999999999999</v>
      </c>
      <c r="H3055" s="2">
        <v>43059</v>
      </c>
      <c r="I3055" s="1">
        <v>2.1520000000000001</v>
      </c>
      <c r="K3055" s="2">
        <v>43055</v>
      </c>
      <c r="L3055" s="1">
        <v>2.5750000000000002</v>
      </c>
      <c r="N3055" s="2">
        <v>43063</v>
      </c>
      <c r="O3055" s="1">
        <v>2.35</v>
      </c>
      <c r="Q3055" s="2">
        <v>43054</v>
      </c>
      <c r="R3055" s="1">
        <v>2.2450000000000001</v>
      </c>
      <c r="T3055" s="2">
        <v>43060</v>
      </c>
      <c r="U3055" s="1">
        <v>2.14</v>
      </c>
      <c r="W3055" s="2">
        <v>43059</v>
      </c>
      <c r="X3055" s="1">
        <v>2.0425</v>
      </c>
      <c r="Z3055" s="2">
        <v>43047</v>
      </c>
      <c r="AA3055" s="1">
        <v>1.96</v>
      </c>
      <c r="AC3055" s="2">
        <v>43048</v>
      </c>
      <c r="AD3055" s="1">
        <v>1.7675000000000001</v>
      </c>
      <c r="AF3055" s="2">
        <v>43493</v>
      </c>
      <c r="AG3055" s="1">
        <v>2.7504999999999997</v>
      </c>
      <c r="AI3055" s="2">
        <v>42999</v>
      </c>
      <c r="AJ3055" s="1">
        <v>2.4729999999999999</v>
      </c>
      <c r="AL3055" s="2">
        <v>43000</v>
      </c>
      <c r="AM3055" s="1">
        <v>2.1983000000000001</v>
      </c>
      <c r="AO3055" s="2">
        <v>42998</v>
      </c>
      <c r="AP3055" s="1">
        <v>1.6850000000000001</v>
      </c>
      <c r="AR3055" s="2">
        <v>42991</v>
      </c>
      <c r="AS3055" s="1">
        <v>1.4530000000000001</v>
      </c>
      <c r="AU3055" s="2">
        <v>43005</v>
      </c>
      <c r="AV3055" s="1">
        <v>1.5984</v>
      </c>
      <c r="AX3055" s="2">
        <v>43003</v>
      </c>
      <c r="AY3055" s="1">
        <v>1.4370000000000001</v>
      </c>
      <c r="BA3055" s="116">
        <v>43004</v>
      </c>
      <c r="BB3055" s="1">
        <v>0.85750000000000004</v>
      </c>
      <c r="BD3055" s="2">
        <v>42997</v>
      </c>
      <c r="BE3055" s="1">
        <v>-0.17399999999999999</v>
      </c>
      <c r="BG3055" s="2">
        <v>43171</v>
      </c>
      <c r="BH3055" s="1">
        <v>2.87</v>
      </c>
      <c r="BJ3055" s="2">
        <v>43171</v>
      </c>
      <c r="BK3055" s="1">
        <v>2.64</v>
      </c>
      <c r="BM3055" s="2">
        <v>43000</v>
      </c>
      <c r="BN3055" s="1">
        <v>0.24</v>
      </c>
    </row>
    <row r="3056" spans="2:66">
      <c r="B3056" s="2">
        <v>43574</v>
      </c>
      <c r="C3056" s="1">
        <v>1.8599999999999999</v>
      </c>
      <c r="E3056" s="2">
        <v>43040</v>
      </c>
      <c r="F3056" s="1">
        <v>1.353</v>
      </c>
      <c r="H3056" s="2">
        <v>43060</v>
      </c>
      <c r="I3056" s="1">
        <v>2.16</v>
      </c>
      <c r="K3056" s="2">
        <v>43056</v>
      </c>
      <c r="L3056" s="1">
        <v>2.57</v>
      </c>
      <c r="N3056" s="2">
        <v>43066</v>
      </c>
      <c r="O3056" s="1">
        <v>2.3370000000000002</v>
      </c>
      <c r="Q3056" s="2">
        <v>43055</v>
      </c>
      <c r="R3056" s="1">
        <v>2.2574999999999998</v>
      </c>
      <c r="T3056" s="2">
        <v>43061</v>
      </c>
      <c r="U3056" s="1">
        <v>2.1475</v>
      </c>
      <c r="W3056" s="2">
        <v>43060</v>
      </c>
      <c r="X3056" s="1">
        <v>2.0430000000000001</v>
      </c>
      <c r="Z3056" s="2">
        <v>43048</v>
      </c>
      <c r="AA3056" s="1">
        <v>1.9624999999999999</v>
      </c>
      <c r="AC3056" s="2">
        <v>43049</v>
      </c>
      <c r="AD3056" s="1">
        <v>1.7675000000000001</v>
      </c>
      <c r="AF3056" s="2">
        <v>43494</v>
      </c>
      <c r="AG3056" s="1">
        <v>2.74438</v>
      </c>
      <c r="AI3056" s="2">
        <v>43000</v>
      </c>
      <c r="AJ3056" s="1">
        <v>2.4491999999999998</v>
      </c>
      <c r="AL3056" s="2">
        <v>43003</v>
      </c>
      <c r="AM3056" s="1">
        <v>2.165</v>
      </c>
      <c r="AO3056" s="2">
        <v>42999</v>
      </c>
      <c r="AP3056" s="1">
        <v>1.6981000000000002</v>
      </c>
      <c r="AR3056" s="2">
        <v>42992</v>
      </c>
      <c r="AS3056" s="1">
        <v>1.4735</v>
      </c>
      <c r="AU3056" s="2">
        <v>43006</v>
      </c>
      <c r="AV3056" s="1">
        <v>1.6045</v>
      </c>
      <c r="AX3056" s="2">
        <v>43004</v>
      </c>
      <c r="AY3056" s="1">
        <v>1.448</v>
      </c>
      <c r="BA3056" s="116">
        <v>43005</v>
      </c>
      <c r="BB3056" s="1">
        <v>0.90500000000000003</v>
      </c>
      <c r="BD3056" s="2">
        <v>42998</v>
      </c>
      <c r="BE3056" s="1">
        <v>-0.17499999999999999</v>
      </c>
      <c r="BG3056" s="2">
        <v>43172</v>
      </c>
      <c r="BH3056" s="1">
        <v>2.84</v>
      </c>
      <c r="BJ3056" s="2">
        <v>43172</v>
      </c>
      <c r="BK3056" s="1">
        <v>2.62</v>
      </c>
      <c r="BM3056" s="2">
        <v>43003</v>
      </c>
      <c r="BN3056" s="1">
        <v>0.21</v>
      </c>
    </row>
    <row r="3057" spans="2:66">
      <c r="B3057" s="2">
        <v>43577</v>
      </c>
      <c r="C3057" s="1">
        <v>1.85</v>
      </c>
      <c r="E3057" s="2">
        <v>43041</v>
      </c>
      <c r="F3057" s="1">
        <v>1.3519999999999999</v>
      </c>
      <c r="H3057" s="2">
        <v>43061</v>
      </c>
      <c r="I3057" s="1">
        <v>2.165</v>
      </c>
      <c r="K3057" s="2">
        <v>43059</v>
      </c>
      <c r="L3057" s="1">
        <v>2.5449999999999999</v>
      </c>
      <c r="N3057" s="2">
        <v>43067</v>
      </c>
      <c r="O3057" s="1">
        <v>2.3199999999999998</v>
      </c>
      <c r="Q3057" s="2">
        <v>43056</v>
      </c>
      <c r="R3057" s="1">
        <v>2.2475000000000001</v>
      </c>
      <c r="T3057" s="2">
        <v>43062</v>
      </c>
      <c r="U3057" s="1">
        <v>2.1175000000000002</v>
      </c>
      <c r="W3057" s="2">
        <v>43061</v>
      </c>
      <c r="X3057" s="1">
        <v>2.0525000000000002</v>
      </c>
      <c r="Z3057" s="2">
        <v>43049</v>
      </c>
      <c r="AA3057" s="1">
        <v>1.9675</v>
      </c>
      <c r="AC3057" s="2">
        <v>43052</v>
      </c>
      <c r="AD3057" s="1">
        <v>1.78</v>
      </c>
      <c r="AF3057" s="2">
        <v>43495</v>
      </c>
      <c r="AG3057" s="1">
        <v>2.7362500000000001</v>
      </c>
      <c r="AI3057" s="2">
        <v>43003</v>
      </c>
      <c r="AJ3057" s="1">
        <v>2.4247999999999998</v>
      </c>
      <c r="AL3057" s="2">
        <v>43004</v>
      </c>
      <c r="AM3057" s="1">
        <v>2.1772</v>
      </c>
      <c r="AO3057" s="2">
        <v>43000</v>
      </c>
      <c r="AP3057" s="1">
        <v>1.6850000000000001</v>
      </c>
      <c r="AR3057" s="2">
        <v>42993</v>
      </c>
      <c r="AS3057" s="1">
        <v>1.4855</v>
      </c>
      <c r="AU3057" s="2">
        <v>43007</v>
      </c>
      <c r="AV3057" s="1">
        <v>1.5948</v>
      </c>
      <c r="AX3057" s="2">
        <v>43005</v>
      </c>
      <c r="AY3057" s="1">
        <v>1.4950999999999999</v>
      </c>
      <c r="BA3057" s="116">
        <v>43006</v>
      </c>
      <c r="BB3057" s="1">
        <v>0.91200000000000003</v>
      </c>
      <c r="BD3057" s="2">
        <v>42999</v>
      </c>
      <c r="BE3057" s="1">
        <v>-0.1711</v>
      </c>
      <c r="BG3057" s="2">
        <v>43173</v>
      </c>
      <c r="BH3057" s="1">
        <v>2.81</v>
      </c>
      <c r="BJ3057" s="2">
        <v>43173</v>
      </c>
      <c r="BK3057" s="1">
        <v>2.61</v>
      </c>
      <c r="BM3057" s="2">
        <v>43004</v>
      </c>
      <c r="BN3057" s="1">
        <v>0.217</v>
      </c>
    </row>
    <row r="3058" spans="2:66">
      <c r="B3058" s="2">
        <v>43578</v>
      </c>
      <c r="C3058" s="1">
        <v>1.85</v>
      </c>
      <c r="E3058" s="2">
        <v>43042</v>
      </c>
      <c r="F3058" s="1">
        <v>1.3519999999999999</v>
      </c>
      <c r="H3058" s="2">
        <v>43062</v>
      </c>
      <c r="I3058" s="1">
        <v>2.14</v>
      </c>
      <c r="K3058" s="2">
        <v>43060</v>
      </c>
      <c r="L3058" s="1">
        <v>2.5449999999999999</v>
      </c>
      <c r="N3058" s="2">
        <v>43068</v>
      </c>
      <c r="O3058" s="1">
        <v>2.2999999999999998</v>
      </c>
      <c r="Q3058" s="2">
        <v>43059</v>
      </c>
      <c r="R3058" s="1">
        <v>2.2250000000000001</v>
      </c>
      <c r="T3058" s="2">
        <v>43063</v>
      </c>
      <c r="U3058" s="1">
        <v>2.1349999999999998</v>
      </c>
      <c r="W3058" s="2">
        <v>43062</v>
      </c>
      <c r="X3058" s="1">
        <v>2.0274999999999999</v>
      </c>
      <c r="Z3058" s="2">
        <v>43052</v>
      </c>
      <c r="AA3058" s="1">
        <v>1.98</v>
      </c>
      <c r="AC3058" s="2">
        <v>43053</v>
      </c>
      <c r="AD3058" s="1">
        <v>1.8199999999999998</v>
      </c>
      <c r="AF3058" s="2">
        <v>43496</v>
      </c>
      <c r="AG3058" s="1">
        <v>2.7374999999999998</v>
      </c>
      <c r="AI3058" s="2">
        <v>43004</v>
      </c>
      <c r="AJ3058" s="1">
        <v>2.4285999999999999</v>
      </c>
      <c r="AL3058" s="2">
        <v>43005</v>
      </c>
      <c r="AM3058" s="1">
        <v>2.2490999999999999</v>
      </c>
      <c r="AO3058" s="2">
        <v>43003</v>
      </c>
      <c r="AP3058" s="1">
        <v>1.6736</v>
      </c>
      <c r="AR3058" s="2">
        <v>42996</v>
      </c>
      <c r="AS3058" s="1">
        <v>1.5</v>
      </c>
      <c r="AU3058" s="2">
        <v>43010</v>
      </c>
      <c r="AV3058" s="1">
        <v>1.6</v>
      </c>
      <c r="AX3058" s="2">
        <v>43006</v>
      </c>
      <c r="AY3058" s="1">
        <v>1.502</v>
      </c>
      <c r="BA3058" s="116">
        <v>43007</v>
      </c>
      <c r="BB3058" s="1">
        <v>0.90900000000000003</v>
      </c>
      <c r="BD3058" s="2">
        <v>43000</v>
      </c>
      <c r="BE3058" s="1">
        <v>-0.16900000000000001</v>
      </c>
      <c r="BG3058" s="2">
        <v>43174</v>
      </c>
      <c r="BH3058" s="1">
        <v>2.82</v>
      </c>
      <c r="BJ3058" s="2">
        <v>43174</v>
      </c>
      <c r="BK3058" s="1">
        <v>2.62</v>
      </c>
      <c r="BM3058" s="2">
        <v>43005</v>
      </c>
      <c r="BN3058" s="1">
        <v>0.24679999999999999</v>
      </c>
    </row>
    <row r="3059" spans="2:66">
      <c r="B3059" s="2">
        <v>43579</v>
      </c>
      <c r="C3059" s="1">
        <v>1.85</v>
      </c>
      <c r="E3059" s="2">
        <v>43045</v>
      </c>
      <c r="F3059" s="1">
        <v>1.3519999999999999</v>
      </c>
      <c r="H3059" s="2">
        <v>43063</v>
      </c>
      <c r="I3059" s="1">
        <v>2.1669999999999998</v>
      </c>
      <c r="K3059" s="2">
        <v>43061</v>
      </c>
      <c r="L3059" s="1">
        <v>2.54</v>
      </c>
      <c r="N3059" s="2">
        <v>43069</v>
      </c>
      <c r="O3059" s="1">
        <v>2.262</v>
      </c>
      <c r="Q3059" s="2">
        <v>43060</v>
      </c>
      <c r="R3059" s="1">
        <v>2.2349999999999999</v>
      </c>
      <c r="T3059" s="2">
        <v>43066</v>
      </c>
      <c r="U3059" s="1">
        <v>2.125</v>
      </c>
      <c r="W3059" s="2">
        <v>43063</v>
      </c>
      <c r="X3059" s="1">
        <v>2.0449999999999999</v>
      </c>
      <c r="Z3059" s="2">
        <v>43053</v>
      </c>
      <c r="AA3059" s="1">
        <v>2.0169999999999999</v>
      </c>
      <c r="AC3059" s="2">
        <v>43054</v>
      </c>
      <c r="AD3059" s="1">
        <v>1.8125</v>
      </c>
      <c r="AF3059" s="2">
        <v>43497</v>
      </c>
      <c r="AG3059" s="1">
        <v>2.7326299999999999</v>
      </c>
      <c r="AI3059" s="2">
        <v>43005</v>
      </c>
      <c r="AJ3059" s="1">
        <v>2.5105</v>
      </c>
      <c r="AL3059" s="2">
        <v>43006</v>
      </c>
      <c r="AM3059" s="1">
        <v>2.2465999999999999</v>
      </c>
      <c r="AO3059" s="2">
        <v>43004</v>
      </c>
      <c r="AP3059" s="1">
        <v>1.6892</v>
      </c>
      <c r="AR3059" s="2">
        <v>42997</v>
      </c>
      <c r="AS3059" s="1">
        <v>1.508</v>
      </c>
      <c r="AU3059" s="2">
        <v>43011</v>
      </c>
      <c r="AV3059" s="1">
        <v>1.6082999999999998</v>
      </c>
      <c r="AX3059" s="2">
        <v>43007</v>
      </c>
      <c r="AY3059" s="1">
        <v>1.496</v>
      </c>
      <c r="BA3059" s="116">
        <v>43010</v>
      </c>
      <c r="BB3059" s="1">
        <v>0.90449999999999997</v>
      </c>
      <c r="BD3059" s="2">
        <v>43003</v>
      </c>
      <c r="BE3059" s="1">
        <v>-0.17849999999999999</v>
      </c>
      <c r="BG3059" s="2">
        <v>43175</v>
      </c>
      <c r="BH3059" s="1">
        <v>2.85</v>
      </c>
      <c r="BJ3059" s="2">
        <v>43175</v>
      </c>
      <c r="BK3059" s="1">
        <v>2.65</v>
      </c>
      <c r="BM3059" s="2">
        <v>43006</v>
      </c>
      <c r="BN3059" s="1">
        <v>0.249</v>
      </c>
    </row>
    <row r="3060" spans="2:66">
      <c r="B3060" s="2">
        <v>43580</v>
      </c>
      <c r="C3060" s="1">
        <v>1.85</v>
      </c>
      <c r="E3060" s="2">
        <v>43046</v>
      </c>
      <c r="F3060" s="1">
        <v>1.3540000000000001</v>
      </c>
      <c r="H3060" s="2">
        <v>43066</v>
      </c>
      <c r="I3060" s="1">
        <v>2.145</v>
      </c>
      <c r="K3060" s="2">
        <v>43062</v>
      </c>
      <c r="L3060" s="1">
        <v>2.5220000000000002</v>
      </c>
      <c r="N3060" s="2">
        <v>43070</v>
      </c>
      <c r="O3060" s="1">
        <v>2.27</v>
      </c>
      <c r="Q3060" s="2">
        <v>43061</v>
      </c>
      <c r="R3060" s="1">
        <v>2.2374999999999998</v>
      </c>
      <c r="T3060" s="2">
        <v>43067</v>
      </c>
      <c r="U3060" s="1">
        <v>2.0950000000000002</v>
      </c>
      <c r="W3060" s="2">
        <v>43066</v>
      </c>
      <c r="X3060" s="1">
        <v>2.0325000000000002</v>
      </c>
      <c r="Z3060" s="2">
        <v>43054</v>
      </c>
      <c r="AA3060" s="1">
        <v>1.9950000000000001</v>
      </c>
      <c r="AC3060" s="2">
        <v>43055</v>
      </c>
      <c r="AD3060" s="1">
        <v>1.8174999999999999</v>
      </c>
      <c r="AF3060" s="2">
        <v>43500</v>
      </c>
      <c r="AG3060" s="1">
        <v>2.7343799999999998</v>
      </c>
      <c r="AI3060" s="2">
        <v>43006</v>
      </c>
      <c r="AJ3060" s="1">
        <v>2.5194999999999999</v>
      </c>
      <c r="AL3060" s="2">
        <v>43007</v>
      </c>
      <c r="AM3060" s="1">
        <v>2.2685</v>
      </c>
      <c r="AO3060" s="2">
        <v>43005</v>
      </c>
      <c r="AP3060" s="1">
        <v>1.7105000000000001</v>
      </c>
      <c r="AR3060" s="2">
        <v>42998</v>
      </c>
      <c r="AS3060" s="1">
        <v>1.532</v>
      </c>
      <c r="AU3060" s="2">
        <v>43012</v>
      </c>
      <c r="AV3060" s="1">
        <v>1.6002000000000001</v>
      </c>
      <c r="AX3060" s="2">
        <v>43010</v>
      </c>
      <c r="AY3060" s="1">
        <v>1.498</v>
      </c>
      <c r="BA3060" s="116">
        <v>43011</v>
      </c>
      <c r="BB3060" s="1">
        <v>0.91410000000000002</v>
      </c>
      <c r="BD3060" s="2">
        <v>43004</v>
      </c>
      <c r="BE3060" s="1">
        <v>-0.17399999999999999</v>
      </c>
      <c r="BG3060" s="2">
        <v>43178</v>
      </c>
      <c r="BH3060" s="1">
        <v>2.85</v>
      </c>
      <c r="BJ3060" s="2">
        <v>43178</v>
      </c>
      <c r="BK3060" s="1">
        <v>2.65</v>
      </c>
      <c r="BM3060" s="2">
        <v>43007</v>
      </c>
      <c r="BN3060" s="1">
        <v>0.24929999999999999</v>
      </c>
    </row>
    <row r="3061" spans="2:66">
      <c r="B3061" s="2">
        <v>43581</v>
      </c>
      <c r="C3061" s="1">
        <v>1.8399999999999999</v>
      </c>
      <c r="E3061" s="2">
        <v>43047</v>
      </c>
      <c r="F3061" s="1">
        <v>1.3639999999999999</v>
      </c>
      <c r="H3061" s="2">
        <v>43067</v>
      </c>
      <c r="I3061" s="1">
        <v>2.13</v>
      </c>
      <c r="K3061" s="2">
        <v>43063</v>
      </c>
      <c r="L3061" s="1">
        <v>2.54</v>
      </c>
      <c r="N3061" s="2">
        <v>43073</v>
      </c>
      <c r="O3061" s="1">
        <v>2.2669999999999999</v>
      </c>
      <c r="Q3061" s="2">
        <v>43062</v>
      </c>
      <c r="R3061" s="1">
        <v>2.2124999999999999</v>
      </c>
      <c r="T3061" s="2">
        <v>43068</v>
      </c>
      <c r="U3061" s="1">
        <v>2.0874999999999999</v>
      </c>
      <c r="W3061" s="2">
        <v>43067</v>
      </c>
      <c r="X3061" s="1">
        <v>2.008</v>
      </c>
      <c r="Z3061" s="2">
        <v>43055</v>
      </c>
      <c r="AA3061" s="1">
        <v>2.0024999999999999</v>
      </c>
      <c r="AC3061" s="2">
        <v>43056</v>
      </c>
      <c r="AD3061" s="1">
        <v>1.8075000000000001</v>
      </c>
      <c r="AF3061" s="2">
        <v>43501</v>
      </c>
      <c r="AG3061" s="1">
        <v>2.7385000000000002</v>
      </c>
      <c r="AI3061" s="2">
        <v>43007</v>
      </c>
      <c r="AJ3061" s="1">
        <v>2.5108000000000001</v>
      </c>
      <c r="AL3061" s="2">
        <v>43010</v>
      </c>
      <c r="AM3061" s="1">
        <v>2.2791999999999999</v>
      </c>
      <c r="AO3061" s="2">
        <v>43006</v>
      </c>
      <c r="AP3061" s="1">
        <v>1.6846999999999999</v>
      </c>
      <c r="AR3061" s="2">
        <v>42999</v>
      </c>
      <c r="AS3061" s="1">
        <v>1.54</v>
      </c>
      <c r="AU3061" s="2">
        <v>43013</v>
      </c>
      <c r="AV3061" s="1">
        <v>1.593</v>
      </c>
      <c r="AX3061" s="2">
        <v>43011</v>
      </c>
      <c r="AY3061" s="1">
        <v>1.5055000000000001</v>
      </c>
      <c r="BA3061" s="116">
        <v>43012</v>
      </c>
      <c r="BB3061" s="1">
        <v>0.90749999999999997</v>
      </c>
      <c r="BD3061" s="2">
        <v>43005</v>
      </c>
      <c r="BE3061" s="1">
        <v>-0.16700000000000001</v>
      </c>
      <c r="BG3061" s="2">
        <v>43179</v>
      </c>
      <c r="BH3061" s="1">
        <v>2.89</v>
      </c>
      <c r="BJ3061" s="2">
        <v>43179</v>
      </c>
      <c r="BK3061" s="1">
        <v>2.69</v>
      </c>
      <c r="BM3061" s="2">
        <v>43010</v>
      </c>
      <c r="BN3061" s="1">
        <v>0.24399999999999999</v>
      </c>
    </row>
    <row r="3062" spans="2:66">
      <c r="B3062" s="2">
        <v>43584</v>
      </c>
      <c r="C3062" s="1">
        <v>1.8399999999999999</v>
      </c>
      <c r="E3062" s="2">
        <v>43048</v>
      </c>
      <c r="F3062" s="1">
        <v>1.3820000000000001</v>
      </c>
      <c r="H3062" s="2">
        <v>43068</v>
      </c>
      <c r="I3062" s="1">
        <v>2.105</v>
      </c>
      <c r="K3062" s="2">
        <v>43066</v>
      </c>
      <c r="L3062" s="1">
        <v>2.5300000000000002</v>
      </c>
      <c r="N3062" s="2">
        <v>43074</v>
      </c>
      <c r="O3062" s="1">
        <v>2.2999999999999998</v>
      </c>
      <c r="Q3062" s="2">
        <v>43063</v>
      </c>
      <c r="R3062" s="1">
        <v>2.2275</v>
      </c>
      <c r="T3062" s="2">
        <v>43069</v>
      </c>
      <c r="U3062" s="1">
        <v>2.0825</v>
      </c>
      <c r="W3062" s="2">
        <v>43068</v>
      </c>
      <c r="X3062" s="1">
        <v>2</v>
      </c>
      <c r="Z3062" s="2">
        <v>43056</v>
      </c>
      <c r="AA3062" s="1">
        <v>1.98</v>
      </c>
      <c r="AC3062" s="2">
        <v>43059</v>
      </c>
      <c r="AD3062" s="1">
        <v>1.79</v>
      </c>
      <c r="AF3062" s="2">
        <v>43502</v>
      </c>
      <c r="AG3062" s="1">
        <v>2.7376300000000002</v>
      </c>
      <c r="AI3062" s="2">
        <v>43010</v>
      </c>
      <c r="AJ3062" s="1">
        <v>2.5303</v>
      </c>
      <c r="AL3062" s="2">
        <v>43011</v>
      </c>
      <c r="AM3062" s="1">
        <v>2.2599999999999998</v>
      </c>
      <c r="AO3062" s="2">
        <v>43007</v>
      </c>
      <c r="AP3062" s="1">
        <v>1.7250000000000001</v>
      </c>
      <c r="AR3062" s="2">
        <v>43000</v>
      </c>
      <c r="AS3062" s="1">
        <v>1.5329999999999999</v>
      </c>
      <c r="AU3062" s="2">
        <v>43014</v>
      </c>
      <c r="AV3062" s="1">
        <v>1.6012999999999999</v>
      </c>
      <c r="AX3062" s="2">
        <v>43012</v>
      </c>
      <c r="AY3062" s="1">
        <v>1.4969999999999999</v>
      </c>
      <c r="BA3062" s="116">
        <v>43013</v>
      </c>
      <c r="BB3062" s="1">
        <v>0.89449999999999996</v>
      </c>
      <c r="BD3062" s="2">
        <v>43006</v>
      </c>
      <c r="BE3062" s="1">
        <v>-0.16600000000000001</v>
      </c>
      <c r="BG3062" s="2">
        <v>43180</v>
      </c>
      <c r="BH3062" s="1">
        <v>2.89</v>
      </c>
      <c r="BJ3062" s="2">
        <v>43180</v>
      </c>
      <c r="BK3062" s="1">
        <v>2.69</v>
      </c>
      <c r="BM3062" s="2">
        <v>43011</v>
      </c>
      <c r="BN3062" s="1">
        <v>0.24440000000000001</v>
      </c>
    </row>
    <row r="3063" spans="2:66">
      <c r="B3063" s="2">
        <v>43585</v>
      </c>
      <c r="C3063" s="1">
        <v>1.8399999999999999</v>
      </c>
      <c r="E3063" s="2">
        <v>43049</v>
      </c>
      <c r="F3063" s="1">
        <v>1.4</v>
      </c>
      <c r="H3063" s="2">
        <v>43069</v>
      </c>
      <c r="I3063" s="1">
        <v>2.073</v>
      </c>
      <c r="K3063" s="2">
        <v>43067</v>
      </c>
      <c r="L3063" s="1">
        <v>2.4900000000000002</v>
      </c>
      <c r="N3063" s="2">
        <v>43075</v>
      </c>
      <c r="O3063" s="1">
        <v>2.2770000000000001</v>
      </c>
      <c r="Q3063" s="2">
        <v>43066</v>
      </c>
      <c r="R3063" s="1">
        <v>2.2174999999999998</v>
      </c>
      <c r="T3063" s="2">
        <v>43070</v>
      </c>
      <c r="U3063" s="1">
        <v>2.09</v>
      </c>
      <c r="W3063" s="2">
        <v>43069</v>
      </c>
      <c r="X3063" s="1">
        <v>1.9849999999999999</v>
      </c>
      <c r="Z3063" s="2">
        <v>43059</v>
      </c>
      <c r="AA3063" s="1">
        <v>1.9550000000000001</v>
      </c>
      <c r="AC3063" s="2">
        <v>43060</v>
      </c>
      <c r="AD3063" s="1">
        <v>1.7875000000000001</v>
      </c>
      <c r="AF3063" s="2">
        <v>43503</v>
      </c>
      <c r="AG3063" s="1">
        <v>2.6970000000000001</v>
      </c>
      <c r="AI3063" s="2">
        <v>43011</v>
      </c>
      <c r="AJ3063" s="1">
        <v>2.52</v>
      </c>
      <c r="AL3063" s="2">
        <v>43012</v>
      </c>
      <c r="AM3063" s="1">
        <v>2.2625000000000002</v>
      </c>
      <c r="AO3063" s="2">
        <v>43010</v>
      </c>
      <c r="AP3063" s="1">
        <v>1.7244999999999999</v>
      </c>
      <c r="AR3063" s="2">
        <v>43003</v>
      </c>
      <c r="AS3063" s="1">
        <v>1.5270000000000001</v>
      </c>
      <c r="AU3063" s="2">
        <v>43017</v>
      </c>
      <c r="AV3063" s="1">
        <v>1.5805</v>
      </c>
      <c r="AX3063" s="2">
        <v>43013</v>
      </c>
      <c r="AY3063" s="1">
        <v>1.4870000000000001</v>
      </c>
      <c r="BA3063" s="116">
        <v>43014</v>
      </c>
      <c r="BB3063" s="1">
        <v>0.91</v>
      </c>
      <c r="BD3063" s="2">
        <v>43007</v>
      </c>
      <c r="BE3063" s="1">
        <v>-0.16550000000000001</v>
      </c>
      <c r="BG3063" s="2">
        <v>43181</v>
      </c>
      <c r="BH3063" s="1">
        <v>2.83</v>
      </c>
      <c r="BJ3063" s="2">
        <v>43181</v>
      </c>
      <c r="BK3063" s="1">
        <v>2.63</v>
      </c>
      <c r="BM3063" s="2">
        <v>43012</v>
      </c>
      <c r="BN3063" s="1">
        <v>0.24110000000000001</v>
      </c>
    </row>
    <row r="3064" spans="2:66">
      <c r="B3064" s="2">
        <v>43587</v>
      </c>
      <c r="C3064" s="1">
        <v>1.8399999999999999</v>
      </c>
      <c r="E3064" s="2">
        <v>43052</v>
      </c>
      <c r="F3064" s="1">
        <v>1.42</v>
      </c>
      <c r="H3064" s="2">
        <v>43070</v>
      </c>
      <c r="I3064" s="1">
        <v>2.077</v>
      </c>
      <c r="K3064" s="2">
        <v>43068</v>
      </c>
      <c r="L3064" s="1">
        <v>2.4769999999999999</v>
      </c>
      <c r="N3064" s="2">
        <v>43076</v>
      </c>
      <c r="O3064" s="1">
        <v>2.2869999999999999</v>
      </c>
      <c r="Q3064" s="2">
        <v>43067</v>
      </c>
      <c r="R3064" s="1">
        <v>2.1875</v>
      </c>
      <c r="T3064" s="2">
        <v>43073</v>
      </c>
      <c r="U3064" s="1">
        <v>2.0874999999999999</v>
      </c>
      <c r="W3064" s="2">
        <v>43070</v>
      </c>
      <c r="X3064" s="1">
        <v>1.992</v>
      </c>
      <c r="Z3064" s="2">
        <v>43060</v>
      </c>
      <c r="AA3064" s="1">
        <v>1.95</v>
      </c>
      <c r="AC3064" s="2">
        <v>43061</v>
      </c>
      <c r="AD3064" s="1">
        <v>1.8050000000000002</v>
      </c>
      <c r="AF3064" s="2">
        <v>43504</v>
      </c>
      <c r="AG3064" s="1">
        <v>2.6977500000000001</v>
      </c>
      <c r="AI3064" s="2">
        <v>43012</v>
      </c>
      <c r="AJ3064" s="1">
        <v>2.5220000000000002</v>
      </c>
      <c r="AL3064" s="2">
        <v>43013</v>
      </c>
      <c r="AM3064" s="1">
        <v>2.282</v>
      </c>
      <c r="AO3064" s="2">
        <v>43011</v>
      </c>
      <c r="AP3064" s="1">
        <v>1.72</v>
      </c>
      <c r="AR3064" s="2">
        <v>43004</v>
      </c>
      <c r="AS3064" s="1">
        <v>1.5394999999999999</v>
      </c>
      <c r="AU3064" s="2">
        <v>43018</v>
      </c>
      <c r="AV3064" s="1">
        <v>1.5848</v>
      </c>
      <c r="AX3064" s="2">
        <v>43014</v>
      </c>
      <c r="AY3064" s="1">
        <v>1.4962</v>
      </c>
      <c r="BA3064" s="116">
        <v>43017</v>
      </c>
      <c r="BB3064" s="1">
        <v>0.88660000000000005</v>
      </c>
      <c r="BD3064" s="2">
        <v>43010</v>
      </c>
      <c r="BE3064" s="1">
        <v>-0.16819999999999999</v>
      </c>
      <c r="BG3064" s="2">
        <v>43182</v>
      </c>
      <c r="BH3064" s="1">
        <v>2.82</v>
      </c>
      <c r="BJ3064" s="2">
        <v>43182</v>
      </c>
      <c r="BK3064" s="1">
        <v>2.61</v>
      </c>
      <c r="BM3064" s="2">
        <v>43013</v>
      </c>
      <c r="BN3064" s="1">
        <v>0.23899999999999999</v>
      </c>
    </row>
    <row r="3065" spans="2:66">
      <c r="B3065" s="2">
        <v>43588</v>
      </c>
      <c r="C3065" s="1">
        <v>1.8399999999999999</v>
      </c>
      <c r="E3065" s="2">
        <v>43053</v>
      </c>
      <c r="F3065" s="1">
        <v>1.4339999999999999</v>
      </c>
      <c r="H3065" s="2">
        <v>43073</v>
      </c>
      <c r="I3065" s="1">
        <v>2.0819999999999999</v>
      </c>
      <c r="K3065" s="2">
        <v>43069</v>
      </c>
      <c r="L3065" s="1">
        <v>2.4769999999999999</v>
      </c>
      <c r="N3065" s="2">
        <v>43077</v>
      </c>
      <c r="O3065" s="1">
        <v>2.2930000000000001</v>
      </c>
      <c r="Q3065" s="2">
        <v>43068</v>
      </c>
      <c r="R3065" s="1">
        <v>2.1775000000000002</v>
      </c>
      <c r="T3065" s="2">
        <v>43074</v>
      </c>
      <c r="U3065" s="1">
        <v>2.1074999999999999</v>
      </c>
      <c r="W3065" s="2">
        <v>43073</v>
      </c>
      <c r="X3065" s="1">
        <v>1.9950000000000001</v>
      </c>
      <c r="Z3065" s="2">
        <v>43061</v>
      </c>
      <c r="AA3065" s="1">
        <v>1.9649999999999999</v>
      </c>
      <c r="AC3065" s="2">
        <v>43062</v>
      </c>
      <c r="AD3065" s="1">
        <v>1.79</v>
      </c>
      <c r="AF3065" s="2">
        <v>43507</v>
      </c>
      <c r="AG3065" s="1">
        <v>2.6879999999999997</v>
      </c>
      <c r="AI3065" s="2">
        <v>43013</v>
      </c>
      <c r="AJ3065" s="1">
        <v>2.544</v>
      </c>
      <c r="AL3065" s="2">
        <v>43014</v>
      </c>
      <c r="AM3065" s="1">
        <v>2.2945000000000002</v>
      </c>
      <c r="AO3065" s="2">
        <v>43012</v>
      </c>
      <c r="AP3065" s="1">
        <v>1.7275</v>
      </c>
      <c r="AR3065" s="2">
        <v>43005</v>
      </c>
      <c r="AS3065" s="1">
        <v>1.55</v>
      </c>
      <c r="AU3065" s="2">
        <v>43019</v>
      </c>
      <c r="AV3065" s="1">
        <v>1.6025</v>
      </c>
      <c r="AX3065" s="2">
        <v>43017</v>
      </c>
      <c r="AY3065" s="1">
        <v>1.4764999999999999</v>
      </c>
      <c r="BA3065" s="116">
        <v>43018</v>
      </c>
      <c r="BB3065" s="1">
        <v>0.88800000000000001</v>
      </c>
      <c r="BD3065" s="2">
        <v>43011</v>
      </c>
      <c r="BE3065" s="1">
        <v>-0.16950000000000001</v>
      </c>
      <c r="BG3065" s="2">
        <v>43185</v>
      </c>
      <c r="BH3065" s="1">
        <v>2.85</v>
      </c>
      <c r="BJ3065" s="2">
        <v>43185</v>
      </c>
      <c r="BK3065" s="1">
        <v>2.64</v>
      </c>
      <c r="BM3065" s="2">
        <v>43014</v>
      </c>
      <c r="BN3065" s="1">
        <v>0.25009999999999999</v>
      </c>
    </row>
    <row r="3066" spans="2:66">
      <c r="B3066" s="2">
        <v>43592</v>
      </c>
      <c r="C3066" s="1">
        <v>1.8399999999999999</v>
      </c>
      <c r="E3066" s="2">
        <v>43054</v>
      </c>
      <c r="F3066" s="1">
        <v>1.4470000000000001</v>
      </c>
      <c r="H3066" s="2">
        <v>43074</v>
      </c>
      <c r="I3066" s="1">
        <v>2.1150000000000002</v>
      </c>
      <c r="K3066" s="2">
        <v>43070</v>
      </c>
      <c r="L3066" s="1">
        <v>2.4849999999999999</v>
      </c>
      <c r="N3066" s="2">
        <v>43080</v>
      </c>
      <c r="O3066" s="1">
        <v>2.2999999999999998</v>
      </c>
      <c r="Q3066" s="2">
        <v>43069</v>
      </c>
      <c r="R3066" s="1">
        <v>2.1775000000000002</v>
      </c>
      <c r="T3066" s="2">
        <v>43075</v>
      </c>
      <c r="U3066" s="1">
        <v>2.0874999999999999</v>
      </c>
      <c r="W3066" s="2">
        <v>43074</v>
      </c>
      <c r="X3066" s="1">
        <v>2.0175000000000001</v>
      </c>
      <c r="Z3066" s="2">
        <v>43062</v>
      </c>
      <c r="AA3066" s="1">
        <v>1.9424999999999999</v>
      </c>
      <c r="AC3066" s="2">
        <v>43063</v>
      </c>
      <c r="AD3066" s="1">
        <v>1.8050000000000002</v>
      </c>
      <c r="AF3066" s="2">
        <v>43508</v>
      </c>
      <c r="AG3066" s="1">
        <v>2.6928800000000002</v>
      </c>
      <c r="AI3066" s="2">
        <v>43014</v>
      </c>
      <c r="AJ3066" s="1">
        <v>2.5457999999999998</v>
      </c>
      <c r="AL3066" s="2">
        <v>43017</v>
      </c>
      <c r="AM3066" s="1">
        <v>2.3195000000000001</v>
      </c>
      <c r="AO3066" s="2">
        <v>43013</v>
      </c>
      <c r="AP3066" s="1">
        <v>1.7448999999999999</v>
      </c>
      <c r="AR3066" s="2">
        <v>43006</v>
      </c>
      <c r="AS3066" s="1">
        <v>1.5335000000000001</v>
      </c>
      <c r="AU3066" s="2">
        <v>43020</v>
      </c>
      <c r="AV3066" s="1">
        <v>1.5912999999999999</v>
      </c>
      <c r="AX3066" s="2">
        <v>43018</v>
      </c>
      <c r="AY3066" s="1">
        <v>1.4790000000000001</v>
      </c>
      <c r="BA3066" s="116">
        <v>43019</v>
      </c>
      <c r="BB3066" s="1">
        <v>0.90949999999999998</v>
      </c>
      <c r="BD3066" s="2">
        <v>43012</v>
      </c>
      <c r="BE3066" s="1">
        <v>-0.16950000000000001</v>
      </c>
      <c r="BG3066" s="2">
        <v>43186</v>
      </c>
      <c r="BH3066" s="1">
        <v>2.7800000000000002</v>
      </c>
      <c r="BJ3066" s="2">
        <v>43186</v>
      </c>
      <c r="BK3066" s="1">
        <v>2.58</v>
      </c>
      <c r="BM3066" s="2">
        <v>43017</v>
      </c>
      <c r="BN3066" s="1">
        <v>0.24</v>
      </c>
    </row>
    <row r="3067" spans="2:66">
      <c r="B3067" s="2">
        <v>43593</v>
      </c>
      <c r="C3067" s="1">
        <v>1.8399999999999999</v>
      </c>
      <c r="E3067" s="2">
        <v>43055</v>
      </c>
      <c r="F3067" s="1">
        <v>1.4689999999999999</v>
      </c>
      <c r="H3067" s="2">
        <v>43075</v>
      </c>
      <c r="I3067" s="1">
        <v>2.09</v>
      </c>
      <c r="K3067" s="2">
        <v>43073</v>
      </c>
      <c r="L3067" s="1">
        <v>2.4820000000000002</v>
      </c>
      <c r="N3067" s="2">
        <v>43081</v>
      </c>
      <c r="O3067" s="1">
        <v>2.2800000000000002</v>
      </c>
      <c r="Q3067" s="2">
        <v>43070</v>
      </c>
      <c r="R3067" s="1">
        <v>2.1924999999999999</v>
      </c>
      <c r="T3067" s="2">
        <v>43076</v>
      </c>
      <c r="U3067" s="1">
        <v>2.0950000000000002</v>
      </c>
      <c r="W3067" s="2">
        <v>43075</v>
      </c>
      <c r="X3067" s="1">
        <v>2</v>
      </c>
      <c r="Z3067" s="2">
        <v>43063</v>
      </c>
      <c r="AA3067" s="1">
        <v>1.9624999999999999</v>
      </c>
      <c r="AC3067" s="2">
        <v>43066</v>
      </c>
      <c r="AD3067" s="1">
        <v>1.8</v>
      </c>
      <c r="AF3067" s="2">
        <v>43509</v>
      </c>
      <c r="AG3067" s="1">
        <v>2.6837499999999999</v>
      </c>
      <c r="AI3067" s="2">
        <v>43017</v>
      </c>
      <c r="AJ3067" s="1">
        <v>2.5669</v>
      </c>
      <c r="AL3067" s="2">
        <v>43018</v>
      </c>
      <c r="AM3067" s="1">
        <v>2.2945000000000002</v>
      </c>
      <c r="AO3067" s="2">
        <v>43014</v>
      </c>
      <c r="AP3067" s="1">
        <v>1.7547000000000001</v>
      </c>
      <c r="AR3067" s="2">
        <v>43007</v>
      </c>
      <c r="AS3067" s="1">
        <v>1.55</v>
      </c>
      <c r="AU3067" s="2">
        <v>43021</v>
      </c>
      <c r="AV3067" s="1">
        <v>1.5680000000000001</v>
      </c>
      <c r="AX3067" s="2">
        <v>43019</v>
      </c>
      <c r="AY3067" s="1">
        <v>1.498</v>
      </c>
      <c r="BA3067" s="116">
        <v>43020</v>
      </c>
      <c r="BB3067" s="1">
        <v>0.89059999999999995</v>
      </c>
      <c r="BD3067" s="2">
        <v>43013</v>
      </c>
      <c r="BE3067" s="1">
        <v>-0.1686</v>
      </c>
      <c r="BG3067" s="2">
        <v>43187</v>
      </c>
      <c r="BH3067" s="1">
        <v>2.77</v>
      </c>
      <c r="BJ3067" s="2">
        <v>43187</v>
      </c>
      <c r="BK3067" s="1">
        <v>2.59</v>
      </c>
      <c r="BM3067" s="2">
        <v>43018</v>
      </c>
      <c r="BN3067" s="1">
        <v>0.23699999999999999</v>
      </c>
    </row>
    <row r="3068" spans="2:66">
      <c r="B3068" s="2">
        <v>43594</v>
      </c>
      <c r="C3068" s="1">
        <v>1.8399999999999999</v>
      </c>
      <c r="E3068" s="2">
        <v>43056</v>
      </c>
      <c r="F3068" s="1">
        <v>1.4670000000000001</v>
      </c>
      <c r="H3068" s="2">
        <v>43076</v>
      </c>
      <c r="I3068" s="1">
        <v>2.0950000000000002</v>
      </c>
      <c r="K3068" s="2">
        <v>43074</v>
      </c>
      <c r="L3068" s="1">
        <v>2.5049999999999999</v>
      </c>
      <c r="N3068" s="2">
        <v>43082</v>
      </c>
      <c r="O3068" s="1">
        <v>2.2669999999999999</v>
      </c>
      <c r="Q3068" s="2">
        <v>43073</v>
      </c>
      <c r="R3068" s="1">
        <v>2.19</v>
      </c>
      <c r="T3068" s="2">
        <v>43077</v>
      </c>
      <c r="U3068" s="1">
        <v>2.0950000000000002</v>
      </c>
      <c r="W3068" s="2">
        <v>43076</v>
      </c>
      <c r="X3068" s="1">
        <v>2.0049999999999999</v>
      </c>
      <c r="Z3068" s="2">
        <v>43066</v>
      </c>
      <c r="AA3068" s="1">
        <v>1.9475</v>
      </c>
      <c r="AC3068" s="2">
        <v>43067</v>
      </c>
      <c r="AD3068" s="1">
        <v>1.78</v>
      </c>
      <c r="AF3068" s="2">
        <v>43510</v>
      </c>
      <c r="AG3068" s="1">
        <v>2.6938800000000001</v>
      </c>
      <c r="AI3068" s="2">
        <v>43018</v>
      </c>
      <c r="AJ3068" s="1">
        <v>2.548</v>
      </c>
      <c r="AL3068" s="2">
        <v>43019</v>
      </c>
      <c r="AM3068" s="1">
        <v>2.2820999999999998</v>
      </c>
      <c r="AO3068" s="2">
        <v>43017</v>
      </c>
      <c r="AP3068" s="1">
        <v>1.7675000000000001</v>
      </c>
      <c r="AR3068" s="2">
        <v>43010</v>
      </c>
      <c r="AS3068" s="1">
        <v>1.552</v>
      </c>
      <c r="AU3068" s="2">
        <v>43024</v>
      </c>
      <c r="AV3068" s="1">
        <v>1.5375000000000001</v>
      </c>
      <c r="AX3068" s="2">
        <v>43020</v>
      </c>
      <c r="AY3068" s="1">
        <v>1.484</v>
      </c>
      <c r="BA3068" s="116">
        <v>43021</v>
      </c>
      <c r="BB3068" s="1">
        <v>0.86550000000000005</v>
      </c>
      <c r="BD3068" s="2">
        <v>43014</v>
      </c>
      <c r="BE3068" s="1">
        <v>-0.16500000000000001</v>
      </c>
      <c r="BG3068" s="2">
        <v>43188</v>
      </c>
      <c r="BH3068" s="1">
        <v>2.74</v>
      </c>
      <c r="BJ3068" s="2">
        <v>43188</v>
      </c>
      <c r="BK3068" s="1">
        <v>2.56</v>
      </c>
      <c r="BM3068" s="2">
        <v>43019</v>
      </c>
      <c r="BN3068" s="1">
        <v>0.2545</v>
      </c>
    </row>
    <row r="3069" spans="2:66">
      <c r="B3069" s="2">
        <v>43595</v>
      </c>
      <c r="C3069" s="1">
        <v>1.8399999999999999</v>
      </c>
      <c r="E3069" s="2">
        <v>43059</v>
      </c>
      <c r="F3069" s="1">
        <v>1.4670000000000001</v>
      </c>
      <c r="H3069" s="2">
        <v>43077</v>
      </c>
      <c r="I3069" s="1">
        <v>2.0950000000000002</v>
      </c>
      <c r="K3069" s="2">
        <v>43075</v>
      </c>
      <c r="L3069" s="1">
        <v>2.4699999999999998</v>
      </c>
      <c r="N3069" s="2">
        <v>43083</v>
      </c>
      <c r="O3069" s="1">
        <v>2.27</v>
      </c>
      <c r="Q3069" s="2">
        <v>43074</v>
      </c>
      <c r="R3069" s="1">
        <v>2.21</v>
      </c>
      <c r="T3069" s="2">
        <v>43080</v>
      </c>
      <c r="U3069" s="1">
        <v>2.09</v>
      </c>
      <c r="W3069" s="2">
        <v>43077</v>
      </c>
      <c r="X3069" s="1">
        <v>2.0074999999999998</v>
      </c>
      <c r="Z3069" s="2">
        <v>43067</v>
      </c>
      <c r="AA3069" s="1">
        <v>1.925</v>
      </c>
      <c r="AC3069" s="2">
        <v>43068</v>
      </c>
      <c r="AD3069" s="1">
        <v>1.7650000000000001</v>
      </c>
      <c r="AF3069" s="2">
        <v>43511</v>
      </c>
      <c r="AG3069" s="1">
        <v>2.6828799999999999</v>
      </c>
      <c r="AI3069" s="2">
        <v>43019</v>
      </c>
      <c r="AJ3069" s="1">
        <v>2.5358000000000001</v>
      </c>
      <c r="AL3069" s="2">
        <v>43020</v>
      </c>
      <c r="AM3069" s="1">
        <v>2.2553000000000001</v>
      </c>
      <c r="AO3069" s="2">
        <v>43018</v>
      </c>
      <c r="AP3069" s="1">
        <v>1.7595000000000001</v>
      </c>
      <c r="AR3069" s="2">
        <v>43011</v>
      </c>
      <c r="AS3069" s="1">
        <v>1.5580000000000001</v>
      </c>
      <c r="AU3069" s="2">
        <v>43025</v>
      </c>
      <c r="AV3069" s="1">
        <v>1.5249999999999999</v>
      </c>
      <c r="AX3069" s="2">
        <v>43021</v>
      </c>
      <c r="AY3069" s="1">
        <v>1.46</v>
      </c>
      <c r="BA3069" s="116">
        <v>43024</v>
      </c>
      <c r="BB3069" s="1">
        <v>0.83579999999999999</v>
      </c>
      <c r="BD3069" s="2">
        <v>43017</v>
      </c>
      <c r="BE3069" s="1">
        <v>-0.1736</v>
      </c>
      <c r="BG3069" s="2">
        <v>43192</v>
      </c>
      <c r="BH3069" s="1">
        <v>2.73</v>
      </c>
      <c r="BJ3069" s="2">
        <v>43192</v>
      </c>
      <c r="BK3069" s="1">
        <v>2.5499999999999998</v>
      </c>
      <c r="BM3069" s="2">
        <v>43020</v>
      </c>
      <c r="BN3069" s="1">
        <v>0.23749999999999999</v>
      </c>
    </row>
    <row r="3070" spans="2:66">
      <c r="B3070" s="2">
        <v>43598</v>
      </c>
      <c r="C3070" s="1">
        <v>1.8399999999999999</v>
      </c>
      <c r="E3070" s="2">
        <v>43060</v>
      </c>
      <c r="F3070" s="1">
        <v>1.468</v>
      </c>
      <c r="H3070" s="2">
        <v>43080</v>
      </c>
      <c r="I3070" s="1">
        <v>2.085</v>
      </c>
      <c r="K3070" s="2">
        <v>43076</v>
      </c>
      <c r="L3070" s="1">
        <v>2.4849999999999999</v>
      </c>
      <c r="N3070" s="2">
        <v>43084</v>
      </c>
      <c r="O3070" s="1">
        <v>2.2519999999999998</v>
      </c>
      <c r="Q3070" s="2">
        <v>43075</v>
      </c>
      <c r="R3070" s="1">
        <v>2.1825000000000001</v>
      </c>
      <c r="T3070" s="2">
        <v>43081</v>
      </c>
      <c r="U3070" s="1">
        <v>2.077</v>
      </c>
      <c r="W3070" s="2">
        <v>43080</v>
      </c>
      <c r="X3070" s="1">
        <v>2.0074999999999998</v>
      </c>
      <c r="Z3070" s="2">
        <v>43068</v>
      </c>
      <c r="AA3070" s="1">
        <v>1.9175</v>
      </c>
      <c r="AC3070" s="2">
        <v>43069</v>
      </c>
      <c r="AD3070" s="1">
        <v>1.7749999999999999</v>
      </c>
      <c r="AF3070" s="2">
        <v>43514</v>
      </c>
      <c r="AG3070" s="1">
        <v>2.6436299999999999</v>
      </c>
      <c r="AI3070" s="2">
        <v>43020</v>
      </c>
      <c r="AJ3070" s="1">
        <v>2.5007000000000001</v>
      </c>
      <c r="AL3070" s="2">
        <v>43021</v>
      </c>
      <c r="AM3070" s="1">
        <v>2.2147000000000001</v>
      </c>
      <c r="AO3070" s="2">
        <v>43019</v>
      </c>
      <c r="AP3070" s="1">
        <v>1.764</v>
      </c>
      <c r="AR3070" s="2">
        <v>43012</v>
      </c>
      <c r="AS3070" s="1">
        <v>1.5640000000000001</v>
      </c>
      <c r="AU3070" s="2">
        <v>43026</v>
      </c>
      <c r="AV3070" s="1">
        <v>1.5425</v>
      </c>
      <c r="AX3070" s="2">
        <v>43024</v>
      </c>
      <c r="AY3070" s="1">
        <v>1.429</v>
      </c>
      <c r="BA3070" s="116">
        <v>43025</v>
      </c>
      <c r="BB3070" s="1">
        <v>0.82709999999999995</v>
      </c>
      <c r="BD3070" s="2">
        <v>43018</v>
      </c>
      <c r="BE3070" s="1">
        <v>-0.17299999999999999</v>
      </c>
      <c r="BG3070" s="2">
        <v>43193</v>
      </c>
      <c r="BH3070" s="1">
        <v>2.79</v>
      </c>
      <c r="BJ3070" s="2">
        <v>43193</v>
      </c>
      <c r="BK3070" s="1">
        <v>2.6</v>
      </c>
      <c r="BM3070" s="2">
        <v>43021</v>
      </c>
      <c r="BN3070" s="1">
        <v>0.216</v>
      </c>
    </row>
    <row r="3071" spans="2:66">
      <c r="B3071" s="2">
        <v>43599</v>
      </c>
      <c r="C3071" s="1">
        <v>1.8399999999999999</v>
      </c>
      <c r="E3071" s="2">
        <v>43061</v>
      </c>
      <c r="F3071" s="1">
        <v>1.4729999999999999</v>
      </c>
      <c r="H3071" s="2">
        <v>43081</v>
      </c>
      <c r="I3071" s="1">
        <v>2.0750000000000002</v>
      </c>
      <c r="K3071" s="2">
        <v>43077</v>
      </c>
      <c r="L3071" s="1">
        <v>2.4870000000000001</v>
      </c>
      <c r="N3071" s="2">
        <v>43087</v>
      </c>
      <c r="O3071" s="1">
        <v>2.2720000000000002</v>
      </c>
      <c r="Q3071" s="2">
        <v>43076</v>
      </c>
      <c r="R3071" s="1">
        <v>2.1924999999999999</v>
      </c>
      <c r="T3071" s="2">
        <v>43082</v>
      </c>
      <c r="U3071" s="1">
        <v>2.077</v>
      </c>
      <c r="W3071" s="2">
        <v>43081</v>
      </c>
      <c r="X3071" s="1">
        <v>1.9975000000000001</v>
      </c>
      <c r="Z3071" s="2">
        <v>43069</v>
      </c>
      <c r="AA3071" s="1">
        <v>1.905</v>
      </c>
      <c r="AC3071" s="2">
        <v>43070</v>
      </c>
      <c r="AD3071" s="1">
        <v>1.7850000000000001</v>
      </c>
      <c r="AF3071" s="2">
        <v>43515</v>
      </c>
      <c r="AG3071" s="1">
        <v>2.6412499999999999</v>
      </c>
      <c r="AI3071" s="2">
        <v>43021</v>
      </c>
      <c r="AJ3071" s="1">
        <v>2.4624999999999999</v>
      </c>
      <c r="AL3071" s="2">
        <v>43024</v>
      </c>
      <c r="AM3071" s="1">
        <v>2.2549999999999999</v>
      </c>
      <c r="AO3071" s="2">
        <v>43020</v>
      </c>
      <c r="AP3071" s="1">
        <v>1.7574999999999998</v>
      </c>
      <c r="AR3071" s="2">
        <v>43013</v>
      </c>
      <c r="AS3071" s="1">
        <v>1.5754999999999999</v>
      </c>
      <c r="AU3071" s="2">
        <v>43027</v>
      </c>
      <c r="AV3071" s="1">
        <v>1.546</v>
      </c>
      <c r="AX3071" s="2">
        <v>43025</v>
      </c>
      <c r="AY3071" s="1">
        <v>1.4159999999999999</v>
      </c>
      <c r="BA3071" s="116">
        <v>43026</v>
      </c>
      <c r="BB3071" s="1">
        <v>0.85440000000000005</v>
      </c>
      <c r="BD3071" s="2">
        <v>43019</v>
      </c>
      <c r="BE3071" s="1">
        <v>-0.16800000000000001</v>
      </c>
      <c r="BG3071" s="2">
        <v>43194</v>
      </c>
      <c r="BH3071" s="1">
        <v>2.79</v>
      </c>
      <c r="BJ3071" s="2">
        <v>43194</v>
      </c>
      <c r="BK3071" s="1">
        <v>2.61</v>
      </c>
      <c r="BM3071" s="2">
        <v>43024</v>
      </c>
      <c r="BN3071" s="1">
        <v>0.19550000000000001</v>
      </c>
    </row>
    <row r="3072" spans="2:66">
      <c r="B3072" s="2">
        <v>43600</v>
      </c>
      <c r="C3072" s="1">
        <v>1.8399999999999999</v>
      </c>
      <c r="E3072" s="2">
        <v>43062</v>
      </c>
      <c r="F3072" s="1">
        <v>1.4670000000000001</v>
      </c>
      <c r="H3072" s="2">
        <v>43082</v>
      </c>
      <c r="I3072" s="1">
        <v>2.0750000000000002</v>
      </c>
      <c r="K3072" s="2">
        <v>43080</v>
      </c>
      <c r="L3072" s="1">
        <v>2.48</v>
      </c>
      <c r="N3072" s="2">
        <v>43088</v>
      </c>
      <c r="O3072" s="1">
        <v>2.2869999999999999</v>
      </c>
      <c r="Q3072" s="2">
        <v>43077</v>
      </c>
      <c r="R3072" s="1">
        <v>2.1875</v>
      </c>
      <c r="T3072" s="2">
        <v>43083</v>
      </c>
      <c r="U3072" s="1">
        <v>2.0874999999999999</v>
      </c>
      <c r="W3072" s="2">
        <v>43082</v>
      </c>
      <c r="X3072" s="1">
        <v>2</v>
      </c>
      <c r="Z3072" s="2">
        <v>43070</v>
      </c>
      <c r="AA3072" s="1">
        <v>1.9125000000000001</v>
      </c>
      <c r="AC3072" s="2">
        <v>43073</v>
      </c>
      <c r="AD3072" s="1">
        <v>1.79</v>
      </c>
      <c r="AF3072" s="2">
        <v>43516</v>
      </c>
      <c r="AG3072" s="1">
        <v>2.6633800000000001</v>
      </c>
      <c r="AI3072" s="2">
        <v>43024</v>
      </c>
      <c r="AJ3072" s="1">
        <v>2.492</v>
      </c>
      <c r="AL3072" s="2">
        <v>43025</v>
      </c>
      <c r="AM3072" s="1">
        <v>2.262</v>
      </c>
      <c r="AO3072" s="2">
        <v>43021</v>
      </c>
      <c r="AP3072" s="1">
        <v>1.7364999999999999</v>
      </c>
      <c r="AR3072" s="2">
        <v>43014</v>
      </c>
      <c r="AS3072" s="1">
        <v>1.583</v>
      </c>
      <c r="AU3072" s="2">
        <v>43028</v>
      </c>
      <c r="AV3072" s="1">
        <v>1.595</v>
      </c>
      <c r="AX3072" s="2">
        <v>43026</v>
      </c>
      <c r="AY3072" s="1">
        <v>1.4355</v>
      </c>
      <c r="BA3072" s="116">
        <v>43027</v>
      </c>
      <c r="BB3072" s="1">
        <v>0.85499999999999998</v>
      </c>
      <c r="BD3072" s="2">
        <v>43020</v>
      </c>
      <c r="BE3072" s="1">
        <v>-0.17199999999999999</v>
      </c>
      <c r="BG3072" s="2">
        <v>43195</v>
      </c>
      <c r="BH3072" s="1">
        <v>2.83</v>
      </c>
      <c r="BJ3072" s="2">
        <v>43195</v>
      </c>
      <c r="BK3072" s="1">
        <v>2.64</v>
      </c>
      <c r="BM3072" s="2">
        <v>43025</v>
      </c>
      <c r="BN3072" s="1">
        <v>0.19320000000000001</v>
      </c>
    </row>
    <row r="3073" spans="2:66">
      <c r="B3073" s="2">
        <v>43601</v>
      </c>
      <c r="C3073" s="1">
        <v>1.8399999999999999</v>
      </c>
      <c r="E3073" s="2">
        <v>43063</v>
      </c>
      <c r="F3073" s="1">
        <v>1.4809999999999999</v>
      </c>
      <c r="H3073" s="2">
        <v>43083</v>
      </c>
      <c r="I3073" s="1">
        <v>2.0819999999999999</v>
      </c>
      <c r="K3073" s="2">
        <v>43081</v>
      </c>
      <c r="L3073" s="1">
        <v>2.4550000000000001</v>
      </c>
      <c r="N3073" s="2">
        <v>43089</v>
      </c>
      <c r="O3073" s="1">
        <v>2.2919999999999998</v>
      </c>
      <c r="Q3073" s="2">
        <v>43080</v>
      </c>
      <c r="R3073" s="1">
        <v>2.1800000000000002</v>
      </c>
      <c r="T3073" s="2">
        <v>43084</v>
      </c>
      <c r="U3073" s="1">
        <v>2.0724999999999998</v>
      </c>
      <c r="W3073" s="2">
        <v>43083</v>
      </c>
      <c r="X3073" s="1">
        <v>2.0049999999999999</v>
      </c>
      <c r="Z3073" s="2">
        <v>43073</v>
      </c>
      <c r="AA3073" s="1">
        <v>1.915</v>
      </c>
      <c r="AC3073" s="2">
        <v>43074</v>
      </c>
      <c r="AD3073" s="1">
        <v>1.8050000000000002</v>
      </c>
      <c r="AF3073" s="2">
        <v>43517</v>
      </c>
      <c r="AG3073" s="1">
        <v>2.6509999999999998</v>
      </c>
      <c r="AI3073" s="2">
        <v>43025</v>
      </c>
      <c r="AJ3073" s="1">
        <v>2.4849999999999999</v>
      </c>
      <c r="AL3073" s="2">
        <v>43026</v>
      </c>
      <c r="AM3073" s="1">
        <v>2.302</v>
      </c>
      <c r="AO3073" s="2">
        <v>43024</v>
      </c>
      <c r="AP3073" s="1">
        <v>1.78</v>
      </c>
      <c r="AR3073" s="2">
        <v>43017</v>
      </c>
      <c r="AS3073" s="1">
        <v>1.5914999999999999</v>
      </c>
      <c r="AU3073" s="2">
        <v>43031</v>
      </c>
      <c r="AV3073" s="1">
        <v>1.5765</v>
      </c>
      <c r="AX3073" s="2">
        <v>43027</v>
      </c>
      <c r="AY3073" s="1">
        <v>1.4410000000000001</v>
      </c>
      <c r="BA3073" s="116">
        <v>43028</v>
      </c>
      <c r="BB3073" s="1">
        <v>0.90210000000000001</v>
      </c>
      <c r="BD3073" s="2">
        <v>43021</v>
      </c>
      <c r="BE3073" s="1">
        <v>-0.182</v>
      </c>
      <c r="BG3073" s="2">
        <v>43196</v>
      </c>
      <c r="BH3073" s="1">
        <v>2.77</v>
      </c>
      <c r="BJ3073" s="2">
        <v>43196</v>
      </c>
      <c r="BK3073" s="1">
        <v>2.58</v>
      </c>
      <c r="BM3073" s="2">
        <v>43026</v>
      </c>
      <c r="BN3073" s="1">
        <v>0.21310000000000001</v>
      </c>
    </row>
    <row r="3074" spans="2:66">
      <c r="B3074" s="2">
        <v>43602</v>
      </c>
      <c r="C3074" s="1">
        <v>1.8399999999999999</v>
      </c>
      <c r="E3074" s="2">
        <v>43066</v>
      </c>
      <c r="F3074" s="1">
        <v>1.484</v>
      </c>
      <c r="H3074" s="2">
        <v>43084</v>
      </c>
      <c r="I3074" s="1">
        <v>2.0710000000000002</v>
      </c>
      <c r="K3074" s="2">
        <v>43082</v>
      </c>
      <c r="L3074" s="1">
        <v>2.4550000000000001</v>
      </c>
      <c r="N3074" s="2">
        <v>43090</v>
      </c>
      <c r="O3074" s="1">
        <v>2.2999999999999998</v>
      </c>
      <c r="Q3074" s="2">
        <v>43081</v>
      </c>
      <c r="R3074" s="1">
        <v>2.1625000000000001</v>
      </c>
      <c r="T3074" s="2">
        <v>43087</v>
      </c>
      <c r="U3074" s="1">
        <v>2.085</v>
      </c>
      <c r="W3074" s="2">
        <v>43084</v>
      </c>
      <c r="X3074" s="1">
        <v>2.0024999999999999</v>
      </c>
      <c r="Z3074" s="2">
        <v>43074</v>
      </c>
      <c r="AA3074" s="1">
        <v>1.94</v>
      </c>
      <c r="AC3074" s="2">
        <v>43075</v>
      </c>
      <c r="AD3074" s="1">
        <v>1.7974999999999999</v>
      </c>
      <c r="AF3074" s="2">
        <v>43518</v>
      </c>
      <c r="AG3074" s="1">
        <v>2.6462500000000002</v>
      </c>
      <c r="AI3074" s="2">
        <v>43026</v>
      </c>
      <c r="AJ3074" s="1">
        <v>2.5314999999999999</v>
      </c>
      <c r="AL3074" s="2">
        <v>43027</v>
      </c>
      <c r="AM3074" s="1">
        <v>2.2761</v>
      </c>
      <c r="AO3074" s="2">
        <v>43025</v>
      </c>
      <c r="AP3074" s="1">
        <v>1.7894999999999999</v>
      </c>
      <c r="AR3074" s="2">
        <v>43018</v>
      </c>
      <c r="AS3074" s="1">
        <v>1.5865</v>
      </c>
      <c r="AU3074" s="2">
        <v>43032</v>
      </c>
      <c r="AV3074" s="1">
        <v>1.6027</v>
      </c>
      <c r="AX3074" s="2">
        <v>43028</v>
      </c>
      <c r="AY3074" s="1">
        <v>1.4904999999999999</v>
      </c>
      <c r="BA3074" s="116">
        <v>43031</v>
      </c>
      <c r="BB3074" s="1">
        <v>0.88149999999999995</v>
      </c>
      <c r="BD3074" s="2">
        <v>43024</v>
      </c>
      <c r="BE3074" s="1">
        <v>-0.19</v>
      </c>
      <c r="BG3074" s="2">
        <v>43199</v>
      </c>
      <c r="BH3074" s="1">
        <v>2.7800000000000002</v>
      </c>
      <c r="BJ3074" s="2">
        <v>43199</v>
      </c>
      <c r="BK3074" s="1">
        <v>2.6</v>
      </c>
      <c r="BM3074" s="2">
        <v>43027</v>
      </c>
      <c r="BN3074" s="1">
        <v>0.21410000000000001</v>
      </c>
    </row>
    <row r="3075" spans="2:66">
      <c r="B3075" s="2">
        <v>43605</v>
      </c>
      <c r="C3075" s="1">
        <v>1.8399999999999999</v>
      </c>
      <c r="E3075" s="2">
        <v>43067</v>
      </c>
      <c r="F3075" s="1">
        <v>1.484</v>
      </c>
      <c r="H3075" s="2">
        <v>43087</v>
      </c>
      <c r="I3075" s="1">
        <v>2.0880000000000001</v>
      </c>
      <c r="K3075" s="2">
        <v>43083</v>
      </c>
      <c r="L3075" s="1">
        <v>2.4500000000000002</v>
      </c>
      <c r="N3075" s="2">
        <v>43091</v>
      </c>
      <c r="O3075" s="1">
        <v>2.33</v>
      </c>
      <c r="Q3075" s="2">
        <v>43082</v>
      </c>
      <c r="R3075" s="1">
        <v>2.1549999999999998</v>
      </c>
      <c r="T3075" s="2">
        <v>43088</v>
      </c>
      <c r="U3075" s="1">
        <v>2.1</v>
      </c>
      <c r="W3075" s="2">
        <v>43087</v>
      </c>
      <c r="X3075" s="1">
        <v>2.0175000000000001</v>
      </c>
      <c r="Z3075" s="2">
        <v>43075</v>
      </c>
      <c r="AA3075" s="1">
        <v>1.9325000000000001</v>
      </c>
      <c r="AC3075" s="2">
        <v>43076</v>
      </c>
      <c r="AD3075" s="1">
        <v>1.8</v>
      </c>
      <c r="AF3075" s="2">
        <v>43521</v>
      </c>
      <c r="AG3075" s="1">
        <v>2.63863</v>
      </c>
      <c r="AI3075" s="2">
        <v>43027</v>
      </c>
      <c r="AJ3075" s="1">
        <v>2.5143</v>
      </c>
      <c r="AL3075" s="2">
        <v>43028</v>
      </c>
      <c r="AM3075" s="1">
        <v>2.3420000000000001</v>
      </c>
      <c r="AO3075" s="2">
        <v>43026</v>
      </c>
      <c r="AP3075" s="1">
        <v>1.7955000000000001</v>
      </c>
      <c r="AR3075" s="2">
        <v>43019</v>
      </c>
      <c r="AS3075" s="1">
        <v>1.591</v>
      </c>
      <c r="AU3075" s="2">
        <v>43033</v>
      </c>
      <c r="AV3075" s="1">
        <v>1.6099999999999999</v>
      </c>
      <c r="AX3075" s="2">
        <v>43031</v>
      </c>
      <c r="AY3075" s="1">
        <v>1.4710000000000001</v>
      </c>
      <c r="BA3075" s="116">
        <v>43032</v>
      </c>
      <c r="BB3075" s="1">
        <v>0.9153</v>
      </c>
      <c r="BD3075" s="2">
        <v>43025</v>
      </c>
      <c r="BE3075" s="1">
        <v>-0.188</v>
      </c>
      <c r="BG3075" s="2">
        <v>43200</v>
      </c>
      <c r="BH3075" s="1">
        <v>2.8</v>
      </c>
      <c r="BJ3075" s="2">
        <v>43200</v>
      </c>
      <c r="BK3075" s="1">
        <v>2.62</v>
      </c>
      <c r="BM3075" s="2">
        <v>43028</v>
      </c>
      <c r="BN3075" s="1">
        <v>0.24310000000000001</v>
      </c>
    </row>
    <row r="3076" spans="2:66">
      <c r="B3076" s="2">
        <v>43606</v>
      </c>
      <c r="C3076" s="1">
        <v>1.8399999999999999</v>
      </c>
      <c r="E3076" s="2">
        <v>43068</v>
      </c>
      <c r="F3076" s="1">
        <v>1.486</v>
      </c>
      <c r="H3076" s="2">
        <v>43088</v>
      </c>
      <c r="I3076" s="1">
        <v>2.0920000000000001</v>
      </c>
      <c r="K3076" s="2">
        <v>43084</v>
      </c>
      <c r="L3076" s="1">
        <v>2.4300000000000002</v>
      </c>
      <c r="N3076" s="2">
        <v>43095</v>
      </c>
      <c r="O3076" s="1">
        <v>2.335</v>
      </c>
      <c r="Q3076" s="2">
        <v>43083</v>
      </c>
      <c r="R3076" s="1">
        <v>2.1619999999999999</v>
      </c>
      <c r="T3076" s="2">
        <v>43089</v>
      </c>
      <c r="U3076" s="1">
        <v>2.1025</v>
      </c>
      <c r="W3076" s="2">
        <v>43088</v>
      </c>
      <c r="X3076" s="1">
        <v>2.0299999999999998</v>
      </c>
      <c r="Z3076" s="2">
        <v>43076</v>
      </c>
      <c r="AA3076" s="1">
        <v>1.9325000000000001</v>
      </c>
      <c r="AC3076" s="2">
        <v>43077</v>
      </c>
      <c r="AD3076" s="1">
        <v>1.8050000000000002</v>
      </c>
      <c r="AF3076" s="2">
        <v>43522</v>
      </c>
      <c r="AG3076" s="1">
        <v>2.6288800000000001</v>
      </c>
      <c r="AI3076" s="2">
        <v>43028</v>
      </c>
      <c r="AJ3076" s="1">
        <v>2.5724999999999998</v>
      </c>
      <c r="AL3076" s="2">
        <v>43031</v>
      </c>
      <c r="AM3076" s="1">
        <v>2.3201999999999998</v>
      </c>
      <c r="AO3076" s="2">
        <v>43027</v>
      </c>
      <c r="AP3076" s="1">
        <v>1.7625</v>
      </c>
      <c r="AR3076" s="2">
        <v>43020</v>
      </c>
      <c r="AS3076" s="1">
        <v>1.5899999999999999</v>
      </c>
      <c r="AU3076" s="2">
        <v>43034</v>
      </c>
      <c r="AV3076" s="1">
        <v>1.5885</v>
      </c>
      <c r="AX3076" s="2">
        <v>43032</v>
      </c>
      <c r="AY3076" s="1">
        <v>1.4955000000000001</v>
      </c>
      <c r="BA3076" s="116">
        <v>43033</v>
      </c>
      <c r="BB3076" s="1">
        <v>0.92349999999999999</v>
      </c>
      <c r="BD3076" s="2">
        <v>43026</v>
      </c>
      <c r="BE3076" s="1">
        <v>-0.186</v>
      </c>
      <c r="BG3076" s="2">
        <v>43201</v>
      </c>
      <c r="BH3076" s="1">
        <v>2.79</v>
      </c>
      <c r="BJ3076" s="2">
        <v>43201</v>
      </c>
      <c r="BK3076" s="1">
        <v>2.62</v>
      </c>
      <c r="BM3076" s="2">
        <v>43031</v>
      </c>
      <c r="BN3076" s="1">
        <v>0.23</v>
      </c>
    </row>
    <row r="3077" spans="2:66">
      <c r="B3077" s="2">
        <v>43607</v>
      </c>
      <c r="C3077" s="1">
        <v>1.8399999999999999</v>
      </c>
      <c r="E3077" s="2">
        <v>43069</v>
      </c>
      <c r="F3077" s="1">
        <v>1.5129999999999999</v>
      </c>
      <c r="H3077" s="2">
        <v>43089</v>
      </c>
      <c r="I3077" s="1">
        <v>2.0779999999999998</v>
      </c>
      <c r="K3077" s="2">
        <v>43087</v>
      </c>
      <c r="L3077" s="1">
        <v>2.4329999999999998</v>
      </c>
      <c r="N3077" s="2">
        <v>43096</v>
      </c>
      <c r="O3077" s="1">
        <v>2.367</v>
      </c>
      <c r="Q3077" s="2">
        <v>43084</v>
      </c>
      <c r="R3077" s="1">
        <v>2.1425000000000001</v>
      </c>
      <c r="T3077" s="2">
        <v>43090</v>
      </c>
      <c r="U3077" s="1">
        <v>2.11</v>
      </c>
      <c r="W3077" s="2">
        <v>43089</v>
      </c>
      <c r="X3077" s="1">
        <v>2.0249999999999999</v>
      </c>
      <c r="Z3077" s="2">
        <v>43077</v>
      </c>
      <c r="AA3077" s="1">
        <v>1.9325000000000001</v>
      </c>
      <c r="AC3077" s="2">
        <v>43080</v>
      </c>
      <c r="AD3077" s="1">
        <v>1.8050000000000002</v>
      </c>
      <c r="AF3077" s="2">
        <v>43523</v>
      </c>
      <c r="AG3077" s="1">
        <v>2.6261299999999999</v>
      </c>
      <c r="AI3077" s="2">
        <v>43031</v>
      </c>
      <c r="AJ3077" s="1">
        <v>2.5629</v>
      </c>
      <c r="AL3077" s="2">
        <v>43032</v>
      </c>
      <c r="AM3077" s="1">
        <v>2.3795000000000002</v>
      </c>
      <c r="AO3077" s="2">
        <v>43028</v>
      </c>
      <c r="AP3077" s="1">
        <v>1.7974999999999999</v>
      </c>
      <c r="AR3077" s="2">
        <v>43021</v>
      </c>
      <c r="AS3077" s="1">
        <v>1.5779999999999998</v>
      </c>
      <c r="AU3077" s="2">
        <v>43035</v>
      </c>
      <c r="AV3077" s="1">
        <v>1.5888</v>
      </c>
      <c r="AX3077" s="2">
        <v>43033</v>
      </c>
      <c r="AY3077" s="1">
        <v>1.506</v>
      </c>
      <c r="BA3077" s="116">
        <v>43034</v>
      </c>
      <c r="BB3077" s="1">
        <v>0.88029999999999997</v>
      </c>
      <c r="BD3077" s="2">
        <v>43027</v>
      </c>
      <c r="BE3077" s="1">
        <v>-0.187</v>
      </c>
      <c r="BG3077" s="2">
        <v>43202</v>
      </c>
      <c r="BH3077" s="1">
        <v>2.83</v>
      </c>
      <c r="BJ3077" s="2">
        <v>43202</v>
      </c>
      <c r="BK3077" s="1">
        <v>2.67</v>
      </c>
      <c r="BM3077" s="2">
        <v>43032</v>
      </c>
      <c r="BN3077" s="1">
        <v>0.2545</v>
      </c>
    </row>
    <row r="3078" spans="2:66">
      <c r="B3078" s="2">
        <v>43608</v>
      </c>
      <c r="C3078" s="1">
        <v>1.8399999999999999</v>
      </c>
      <c r="E3078" s="2">
        <v>43070</v>
      </c>
      <c r="F3078" s="1">
        <v>1.5150000000000001</v>
      </c>
      <c r="H3078" s="2">
        <v>43090</v>
      </c>
      <c r="I3078" s="1">
        <v>2.0870000000000002</v>
      </c>
      <c r="K3078" s="2">
        <v>43088</v>
      </c>
      <c r="L3078" s="1">
        <v>2.444</v>
      </c>
      <c r="N3078" s="2">
        <v>43097</v>
      </c>
      <c r="O3078" s="1">
        <v>2.347</v>
      </c>
      <c r="Q3078" s="2">
        <v>43087</v>
      </c>
      <c r="R3078" s="1">
        <v>2.1575000000000002</v>
      </c>
      <c r="T3078" s="2">
        <v>43091</v>
      </c>
      <c r="U3078" s="1">
        <v>2.1349999999999998</v>
      </c>
      <c r="W3078" s="2">
        <v>43090</v>
      </c>
      <c r="X3078" s="1">
        <v>2.0299999999999998</v>
      </c>
      <c r="Z3078" s="2">
        <v>43080</v>
      </c>
      <c r="AA3078" s="1">
        <v>1.9325000000000001</v>
      </c>
      <c r="AC3078" s="2">
        <v>43081</v>
      </c>
      <c r="AD3078" s="1">
        <v>1.8</v>
      </c>
      <c r="AF3078" s="2">
        <v>43524</v>
      </c>
      <c r="AG3078" s="1">
        <v>2.6151299999999997</v>
      </c>
      <c r="AI3078" s="2">
        <v>43032</v>
      </c>
      <c r="AJ3078" s="1">
        <v>2.621</v>
      </c>
      <c r="AL3078" s="2">
        <v>43033</v>
      </c>
      <c r="AM3078" s="1">
        <v>2.3875000000000002</v>
      </c>
      <c r="AO3078" s="2">
        <v>43031</v>
      </c>
      <c r="AP3078" s="1">
        <v>1.7814999999999999</v>
      </c>
      <c r="AR3078" s="2">
        <v>43024</v>
      </c>
      <c r="AS3078" s="1">
        <v>1.5975000000000001</v>
      </c>
      <c r="AU3078" s="2">
        <v>43038</v>
      </c>
      <c r="AV3078" s="1">
        <v>1.5598000000000001</v>
      </c>
      <c r="AX3078" s="2">
        <v>43034</v>
      </c>
      <c r="AY3078" s="1">
        <v>1.4788000000000001</v>
      </c>
      <c r="BA3078" s="116">
        <v>43035</v>
      </c>
      <c r="BB3078" s="1">
        <v>0.86329999999999996</v>
      </c>
      <c r="BD3078" s="2">
        <v>43028</v>
      </c>
      <c r="BE3078" s="1">
        <v>-0.18</v>
      </c>
      <c r="BG3078" s="2">
        <v>43203</v>
      </c>
      <c r="BH3078" s="1">
        <v>2.82</v>
      </c>
      <c r="BJ3078" s="2">
        <v>43203</v>
      </c>
      <c r="BK3078" s="1">
        <v>2.67</v>
      </c>
      <c r="BM3078" s="2">
        <v>43033</v>
      </c>
      <c r="BN3078" s="1">
        <v>0.26450000000000001</v>
      </c>
    </row>
    <row r="3079" spans="2:66">
      <c r="B3079" s="2">
        <v>43609</v>
      </c>
      <c r="C3079" s="1">
        <v>1.8399999999999999</v>
      </c>
      <c r="E3079" s="2">
        <v>43073</v>
      </c>
      <c r="F3079" s="1">
        <v>1.5129999999999999</v>
      </c>
      <c r="H3079" s="2">
        <v>43091</v>
      </c>
      <c r="I3079" s="1">
        <v>2.1230000000000002</v>
      </c>
      <c r="K3079" s="2">
        <v>43089</v>
      </c>
      <c r="L3079" s="1">
        <v>2.4620000000000002</v>
      </c>
      <c r="N3079" s="2">
        <v>43098</v>
      </c>
      <c r="O3079" s="1">
        <v>2.347</v>
      </c>
      <c r="Q3079" s="2">
        <v>43088</v>
      </c>
      <c r="R3079" s="1">
        <v>2.1724999999999999</v>
      </c>
      <c r="T3079" s="2">
        <v>43095</v>
      </c>
      <c r="U3079" s="1">
        <v>2.1375000000000002</v>
      </c>
      <c r="W3079" s="2">
        <v>43091</v>
      </c>
      <c r="X3079" s="1">
        <v>2.06</v>
      </c>
      <c r="Z3079" s="2">
        <v>43081</v>
      </c>
      <c r="AA3079" s="1">
        <v>1.925</v>
      </c>
      <c r="AC3079" s="2">
        <v>43082</v>
      </c>
      <c r="AD3079" s="1">
        <v>1.8025</v>
      </c>
      <c r="AF3079" s="2">
        <v>43525</v>
      </c>
      <c r="AG3079" s="1">
        <v>2.5985</v>
      </c>
      <c r="AI3079" s="2">
        <v>43033</v>
      </c>
      <c r="AJ3079" s="1">
        <v>2.6276999999999999</v>
      </c>
      <c r="AL3079" s="2">
        <v>43034</v>
      </c>
      <c r="AM3079" s="1">
        <v>2.4144999999999999</v>
      </c>
      <c r="AO3079" s="2">
        <v>43032</v>
      </c>
      <c r="AP3079" s="1">
        <v>1.8045</v>
      </c>
      <c r="AR3079" s="2">
        <v>43025</v>
      </c>
      <c r="AS3079" s="1">
        <v>1.607</v>
      </c>
      <c r="AU3079" s="2">
        <v>43039</v>
      </c>
      <c r="AV3079" s="1">
        <v>1.5390000000000001</v>
      </c>
      <c r="AX3079" s="2">
        <v>43035</v>
      </c>
      <c r="AY3079" s="1">
        <v>1.474</v>
      </c>
      <c r="BA3079" s="116">
        <v>43038</v>
      </c>
      <c r="BB3079" s="1">
        <v>0.84450000000000003</v>
      </c>
      <c r="BD3079" s="2">
        <v>43031</v>
      </c>
      <c r="BE3079" s="1">
        <v>-0.1845</v>
      </c>
      <c r="BG3079" s="2">
        <v>43206</v>
      </c>
      <c r="BH3079" s="1">
        <v>2.83</v>
      </c>
      <c r="BJ3079" s="2">
        <v>43206</v>
      </c>
      <c r="BK3079" s="1">
        <v>2.69</v>
      </c>
      <c r="BM3079" s="2">
        <v>43034</v>
      </c>
      <c r="BN3079" s="1">
        <v>0.22209999999999999</v>
      </c>
    </row>
    <row r="3080" spans="2:66">
      <c r="B3080" s="2">
        <v>43612</v>
      </c>
      <c r="C3080" s="1">
        <v>1.8399999999999999</v>
      </c>
      <c r="E3080" s="2">
        <v>43074</v>
      </c>
      <c r="F3080" s="1">
        <v>1.518</v>
      </c>
      <c r="H3080" s="2">
        <v>43095</v>
      </c>
      <c r="I3080" s="1">
        <v>2.13</v>
      </c>
      <c r="K3080" s="2">
        <v>43090</v>
      </c>
      <c r="L3080" s="1">
        <v>2.4699999999999998</v>
      </c>
      <c r="N3080" s="2">
        <v>43102</v>
      </c>
      <c r="O3080" s="1">
        <v>2.335</v>
      </c>
      <c r="Q3080" s="2">
        <v>43089</v>
      </c>
      <c r="R3080" s="1">
        <v>2.1875</v>
      </c>
      <c r="T3080" s="2">
        <v>43096</v>
      </c>
      <c r="U3080" s="1">
        <v>2.1549999999999998</v>
      </c>
      <c r="W3080" s="2">
        <v>43095</v>
      </c>
      <c r="X3080" s="1">
        <v>2.0649999999999999</v>
      </c>
      <c r="Z3080" s="2">
        <v>43082</v>
      </c>
      <c r="AA3080" s="1">
        <v>1.9300000000000002</v>
      </c>
      <c r="AC3080" s="2">
        <v>43083</v>
      </c>
      <c r="AD3080" s="1">
        <v>1.8174999999999999</v>
      </c>
      <c r="AF3080" s="2">
        <v>43528</v>
      </c>
      <c r="AG3080" s="1">
        <v>2.6076299999999999</v>
      </c>
      <c r="AI3080" s="2">
        <v>43034</v>
      </c>
      <c r="AJ3080" s="1">
        <v>2.6560000000000001</v>
      </c>
      <c r="AL3080" s="2">
        <v>43035</v>
      </c>
      <c r="AM3080" s="1">
        <v>2.3624999999999998</v>
      </c>
      <c r="AO3080" s="2">
        <v>43033</v>
      </c>
      <c r="AP3080" s="1">
        <v>1.8075000000000001</v>
      </c>
      <c r="AR3080" s="2">
        <v>43026</v>
      </c>
      <c r="AS3080" s="1">
        <v>1.6059999999999999</v>
      </c>
      <c r="AU3080" s="2">
        <v>43040</v>
      </c>
      <c r="AV3080" s="1">
        <v>1.552</v>
      </c>
      <c r="AX3080" s="2">
        <v>43038</v>
      </c>
      <c r="AY3080" s="1">
        <v>1.4470000000000001</v>
      </c>
      <c r="BA3080" s="116">
        <v>43039</v>
      </c>
      <c r="BB3080" s="1">
        <v>0.83499999999999996</v>
      </c>
      <c r="BD3080" s="2">
        <v>43032</v>
      </c>
      <c r="BE3080" s="1">
        <v>-0.17699999999999999</v>
      </c>
      <c r="BG3080" s="2">
        <v>43207</v>
      </c>
      <c r="BH3080" s="1">
        <v>2.82</v>
      </c>
      <c r="BJ3080" s="2">
        <v>43207</v>
      </c>
      <c r="BK3080" s="1">
        <v>2.68</v>
      </c>
      <c r="BM3080" s="2">
        <v>43035</v>
      </c>
      <c r="BN3080" s="1">
        <v>0.20669999999999999</v>
      </c>
    </row>
    <row r="3081" spans="2:66">
      <c r="B3081" s="2">
        <v>43613</v>
      </c>
      <c r="C3081" s="1">
        <v>1.8399999999999999</v>
      </c>
      <c r="E3081" s="2">
        <v>43075</v>
      </c>
      <c r="F3081" s="1">
        <v>1.516</v>
      </c>
      <c r="H3081" s="2">
        <v>43096</v>
      </c>
      <c r="I3081" s="1">
        <v>2.1520000000000001</v>
      </c>
      <c r="K3081" s="2">
        <v>43091</v>
      </c>
      <c r="L3081" s="1">
        <v>2.4900000000000002</v>
      </c>
      <c r="N3081" s="2">
        <v>43103</v>
      </c>
      <c r="O3081" s="1">
        <v>2.3420000000000001</v>
      </c>
      <c r="Q3081" s="2">
        <v>43090</v>
      </c>
      <c r="R3081" s="1">
        <v>2.1949999999999998</v>
      </c>
      <c r="T3081" s="2">
        <v>43097</v>
      </c>
      <c r="U3081" s="1">
        <v>2.1274999999999999</v>
      </c>
      <c r="W3081" s="2">
        <v>43096</v>
      </c>
      <c r="X3081" s="1">
        <v>2.0874999999999999</v>
      </c>
      <c r="Z3081" s="2">
        <v>43083</v>
      </c>
      <c r="AA3081" s="1">
        <v>1.9449999999999998</v>
      </c>
      <c r="AC3081" s="2">
        <v>43084</v>
      </c>
      <c r="AD3081" s="1">
        <v>1.8174999999999999</v>
      </c>
      <c r="AF3081" s="2">
        <v>43529</v>
      </c>
      <c r="AG3081" s="1">
        <v>2.60663</v>
      </c>
      <c r="AI3081" s="2">
        <v>43035</v>
      </c>
      <c r="AJ3081" s="1">
        <v>2.6025</v>
      </c>
      <c r="AL3081" s="2">
        <v>43038</v>
      </c>
      <c r="AM3081" s="1">
        <v>2.3245</v>
      </c>
      <c r="AO3081" s="2">
        <v>43034</v>
      </c>
      <c r="AP3081" s="1">
        <v>1.8265</v>
      </c>
      <c r="AR3081" s="2">
        <v>43027</v>
      </c>
      <c r="AS3081" s="1">
        <v>1.589</v>
      </c>
      <c r="AU3081" s="2">
        <v>43041</v>
      </c>
      <c r="AV3081" s="1">
        <v>1.5489999999999999</v>
      </c>
      <c r="AX3081" s="2">
        <v>43039</v>
      </c>
      <c r="AY3081" s="1">
        <v>1.4307000000000001</v>
      </c>
      <c r="BA3081" s="116">
        <v>43040</v>
      </c>
      <c r="BB3081" s="1">
        <v>0.84750000000000003</v>
      </c>
      <c r="BD3081" s="2">
        <v>43033</v>
      </c>
      <c r="BE3081" s="1">
        <v>-0.17399999999999999</v>
      </c>
      <c r="BG3081" s="2">
        <v>43208</v>
      </c>
      <c r="BH3081" s="1">
        <v>2.87</v>
      </c>
      <c r="BJ3081" s="2">
        <v>43208</v>
      </c>
      <c r="BK3081" s="1">
        <v>2.73</v>
      </c>
      <c r="BM3081" s="2">
        <v>43038</v>
      </c>
      <c r="BN3081" s="1">
        <v>0.19700000000000001</v>
      </c>
    </row>
    <row r="3082" spans="2:66">
      <c r="B3082" s="2">
        <v>43614</v>
      </c>
      <c r="C3082" s="1">
        <v>1.8399999999999999</v>
      </c>
      <c r="E3082" s="2">
        <v>43076</v>
      </c>
      <c r="F3082" s="1">
        <v>1.5169999999999999</v>
      </c>
      <c r="H3082" s="2">
        <v>43097</v>
      </c>
      <c r="I3082" s="1">
        <v>2.1339999999999999</v>
      </c>
      <c r="K3082" s="2">
        <v>43095</v>
      </c>
      <c r="L3082" s="1">
        <v>2.4900000000000002</v>
      </c>
      <c r="N3082" s="2">
        <v>43104</v>
      </c>
      <c r="O3082" s="1">
        <v>2.36</v>
      </c>
      <c r="Q3082" s="2">
        <v>43091</v>
      </c>
      <c r="R3082" s="1">
        <v>2.21</v>
      </c>
      <c r="T3082" s="2">
        <v>43098</v>
      </c>
      <c r="U3082" s="1">
        <v>2.125</v>
      </c>
      <c r="W3082" s="2">
        <v>43097</v>
      </c>
      <c r="X3082" s="1">
        <v>2.0625</v>
      </c>
      <c r="Z3082" s="2">
        <v>43084</v>
      </c>
      <c r="AA3082" s="1">
        <v>1.9475</v>
      </c>
      <c r="AC3082" s="2">
        <v>43087</v>
      </c>
      <c r="AD3082" s="1">
        <v>1.825</v>
      </c>
      <c r="AF3082" s="2">
        <v>43530</v>
      </c>
      <c r="AG3082" s="1">
        <v>2.5945</v>
      </c>
      <c r="AI3082" s="2">
        <v>43038</v>
      </c>
      <c r="AJ3082" s="1">
        <v>2.5709999999999997</v>
      </c>
      <c r="AL3082" s="2">
        <v>43039</v>
      </c>
      <c r="AM3082" s="1">
        <v>2.3302</v>
      </c>
      <c r="AO3082" s="2">
        <v>43035</v>
      </c>
      <c r="AP3082" s="1">
        <v>1.8035000000000001</v>
      </c>
      <c r="AR3082" s="2">
        <v>43028</v>
      </c>
      <c r="AS3082" s="1">
        <v>1.6080000000000001</v>
      </c>
      <c r="AU3082" s="2">
        <v>43042</v>
      </c>
      <c r="AV3082" s="1">
        <v>1.5409999999999999</v>
      </c>
      <c r="AX3082" s="2">
        <v>43040</v>
      </c>
      <c r="AY3082" s="1">
        <v>1.4424999999999999</v>
      </c>
      <c r="BA3082" s="116">
        <v>43041</v>
      </c>
      <c r="BB3082" s="1">
        <v>0.84150000000000003</v>
      </c>
      <c r="BD3082" s="2">
        <v>43034</v>
      </c>
      <c r="BE3082" s="1">
        <v>-0.1915</v>
      </c>
      <c r="BG3082" s="2">
        <v>43209</v>
      </c>
      <c r="BH3082" s="1">
        <v>2.92</v>
      </c>
      <c r="BJ3082" s="2">
        <v>43209</v>
      </c>
      <c r="BK3082" s="1">
        <v>2.77</v>
      </c>
      <c r="BM3082" s="2">
        <v>43039</v>
      </c>
      <c r="BN3082" s="1">
        <v>0.1946</v>
      </c>
    </row>
    <row r="3083" spans="2:66">
      <c r="B3083" s="2">
        <v>43615</v>
      </c>
      <c r="C3083" s="1">
        <v>1.8399999999999999</v>
      </c>
      <c r="E3083" s="2">
        <v>43077</v>
      </c>
      <c r="F3083" s="1">
        <v>1.518</v>
      </c>
      <c r="H3083" s="2">
        <v>43098</v>
      </c>
      <c r="I3083" s="1">
        <v>2.1339999999999999</v>
      </c>
      <c r="K3083" s="2">
        <v>43096</v>
      </c>
      <c r="L3083" s="1">
        <v>2.5019999999999998</v>
      </c>
      <c r="N3083" s="2">
        <v>43105</v>
      </c>
      <c r="O3083" s="1">
        <v>2.3370000000000002</v>
      </c>
      <c r="Q3083" s="2">
        <v>43095</v>
      </c>
      <c r="R3083" s="1">
        <v>2.2149999999999999</v>
      </c>
      <c r="T3083" s="2">
        <v>43102</v>
      </c>
      <c r="U3083" s="1">
        <v>2.1274999999999999</v>
      </c>
      <c r="W3083" s="2">
        <v>43098</v>
      </c>
      <c r="X3083" s="1">
        <v>2.0625</v>
      </c>
      <c r="Z3083" s="2">
        <v>43087</v>
      </c>
      <c r="AA3083" s="1">
        <v>1.9624999999999999</v>
      </c>
      <c r="AC3083" s="2">
        <v>43088</v>
      </c>
      <c r="AD3083" s="1">
        <v>1.83</v>
      </c>
      <c r="AF3083" s="2">
        <v>43531</v>
      </c>
      <c r="AG3083" s="1">
        <v>2.6006299999999998</v>
      </c>
      <c r="AI3083" s="2">
        <v>43039</v>
      </c>
      <c r="AJ3083" s="1">
        <v>2.5682</v>
      </c>
      <c r="AL3083" s="2">
        <v>43040</v>
      </c>
      <c r="AM3083" s="1">
        <v>2.3323</v>
      </c>
      <c r="AO3083" s="2">
        <v>43038</v>
      </c>
      <c r="AP3083" s="1">
        <v>1.7842</v>
      </c>
      <c r="AR3083" s="2">
        <v>43031</v>
      </c>
      <c r="AS3083" s="1">
        <v>1.5994999999999999</v>
      </c>
      <c r="AU3083" s="2">
        <v>43045</v>
      </c>
      <c r="AV3083" s="1">
        <v>1.5209999999999999</v>
      </c>
      <c r="AX3083" s="2">
        <v>43041</v>
      </c>
      <c r="AY3083" s="1">
        <v>1.4390000000000001</v>
      </c>
      <c r="BA3083" s="116">
        <v>43042</v>
      </c>
      <c r="BB3083" s="1">
        <v>0.83950000000000002</v>
      </c>
      <c r="BD3083" s="2">
        <v>43035</v>
      </c>
      <c r="BE3083" s="1">
        <v>-0.19650000000000001</v>
      </c>
      <c r="BG3083" s="2">
        <v>43210</v>
      </c>
      <c r="BH3083" s="1">
        <v>2.96</v>
      </c>
      <c r="BJ3083" s="2">
        <v>43210</v>
      </c>
      <c r="BK3083" s="1">
        <v>2.8</v>
      </c>
      <c r="BM3083" s="2">
        <v>43040</v>
      </c>
      <c r="BN3083" s="1">
        <v>0.20150000000000001</v>
      </c>
    </row>
    <row r="3084" spans="2:66">
      <c r="B3084" s="2">
        <v>43616</v>
      </c>
      <c r="C3084" s="1">
        <v>1.8399999999999999</v>
      </c>
      <c r="E3084" s="2">
        <v>43080</v>
      </c>
      <c r="F3084" s="1">
        <v>1.51</v>
      </c>
      <c r="H3084" s="2">
        <v>43102</v>
      </c>
      <c r="I3084" s="1">
        <v>2.1150000000000002</v>
      </c>
      <c r="K3084" s="2">
        <v>43097</v>
      </c>
      <c r="L3084" s="1">
        <v>2.4670000000000001</v>
      </c>
      <c r="N3084" s="2">
        <v>43108</v>
      </c>
      <c r="O3084" s="1">
        <v>2.355</v>
      </c>
      <c r="Q3084" s="2">
        <v>43096</v>
      </c>
      <c r="R3084" s="1">
        <v>2.2324999999999999</v>
      </c>
      <c r="T3084" s="2">
        <v>43103</v>
      </c>
      <c r="U3084" s="1">
        <v>2.1375000000000002</v>
      </c>
      <c r="W3084" s="2">
        <v>43102</v>
      </c>
      <c r="X3084" s="1">
        <v>2.0525000000000002</v>
      </c>
      <c r="Z3084" s="2">
        <v>43088</v>
      </c>
      <c r="AA3084" s="1">
        <v>1.97</v>
      </c>
      <c r="AC3084" s="2">
        <v>43089</v>
      </c>
      <c r="AD3084" s="1">
        <v>1.8125</v>
      </c>
      <c r="AF3084" s="2">
        <v>43532</v>
      </c>
      <c r="AG3084" s="1">
        <v>2.5966300000000002</v>
      </c>
      <c r="AI3084" s="2">
        <v>43040</v>
      </c>
      <c r="AJ3084" s="1">
        <v>2.5707</v>
      </c>
      <c r="AL3084" s="2">
        <v>43041</v>
      </c>
      <c r="AM3084" s="1">
        <v>2.3069000000000002</v>
      </c>
      <c r="AO3084" s="2">
        <v>43039</v>
      </c>
      <c r="AP3084" s="1">
        <v>1.8016000000000001</v>
      </c>
      <c r="AR3084" s="2">
        <v>43032</v>
      </c>
      <c r="AS3084" s="1">
        <v>1.6135000000000002</v>
      </c>
      <c r="AU3084" s="2">
        <v>43046</v>
      </c>
      <c r="AV3084" s="1">
        <v>1.516</v>
      </c>
      <c r="AX3084" s="2">
        <v>43042</v>
      </c>
      <c r="AY3084" s="1">
        <v>1.431</v>
      </c>
      <c r="BA3084" s="116">
        <v>43045</v>
      </c>
      <c r="BB3084" s="1">
        <v>0.81430000000000002</v>
      </c>
      <c r="BD3084" s="2">
        <v>43038</v>
      </c>
      <c r="BE3084" s="1">
        <v>-0.19850000000000001</v>
      </c>
      <c r="BG3084" s="2">
        <v>43213</v>
      </c>
      <c r="BH3084" s="1">
        <v>2.98</v>
      </c>
      <c r="BJ3084" s="2">
        <v>43213</v>
      </c>
      <c r="BK3084" s="1">
        <v>2.83</v>
      </c>
      <c r="BM3084" s="2">
        <v>43041</v>
      </c>
      <c r="BN3084" s="1">
        <v>0.19839999999999999</v>
      </c>
    </row>
    <row r="3085" spans="2:66">
      <c r="B3085" s="2">
        <v>43619</v>
      </c>
      <c r="C3085" s="1">
        <v>1.8199999999999998</v>
      </c>
      <c r="E3085" s="2">
        <v>43081</v>
      </c>
      <c r="F3085" s="1">
        <v>1.5030000000000001</v>
      </c>
      <c r="H3085" s="2">
        <v>43103</v>
      </c>
      <c r="I3085" s="1">
        <v>2.125</v>
      </c>
      <c r="K3085" s="2">
        <v>43098</v>
      </c>
      <c r="L3085" s="1">
        <v>2.4670000000000001</v>
      </c>
      <c r="N3085" s="2">
        <v>43109</v>
      </c>
      <c r="O3085" s="1">
        <v>2.387</v>
      </c>
      <c r="Q3085" s="2">
        <v>43097</v>
      </c>
      <c r="R3085" s="1">
        <v>2.2000000000000002</v>
      </c>
      <c r="T3085" s="2">
        <v>43104</v>
      </c>
      <c r="U3085" s="1">
        <v>2.1575000000000002</v>
      </c>
      <c r="W3085" s="2">
        <v>43103</v>
      </c>
      <c r="X3085" s="1">
        <v>2.0550000000000002</v>
      </c>
      <c r="Z3085" s="2">
        <v>43089</v>
      </c>
      <c r="AA3085" s="1">
        <v>1.96</v>
      </c>
      <c r="AC3085" s="2">
        <v>43090</v>
      </c>
      <c r="AD3085" s="1">
        <v>1.8149999999999999</v>
      </c>
      <c r="AF3085" s="2">
        <v>43535</v>
      </c>
      <c r="AG3085" s="1">
        <v>2.60825</v>
      </c>
      <c r="AI3085" s="2">
        <v>43041</v>
      </c>
      <c r="AJ3085" s="1">
        <v>2.5484</v>
      </c>
      <c r="AL3085" s="2">
        <v>43042</v>
      </c>
      <c r="AM3085" s="1">
        <v>2.2921</v>
      </c>
      <c r="AO3085" s="2">
        <v>43040</v>
      </c>
      <c r="AP3085" s="1">
        <v>1.8115000000000001</v>
      </c>
      <c r="AR3085" s="2">
        <v>43033</v>
      </c>
      <c r="AS3085" s="1">
        <v>1.6215000000000002</v>
      </c>
      <c r="AU3085" s="2">
        <v>43047</v>
      </c>
      <c r="AV3085" s="1">
        <v>1.5205</v>
      </c>
      <c r="AX3085" s="2">
        <v>43045</v>
      </c>
      <c r="AY3085" s="1">
        <v>1.41</v>
      </c>
      <c r="BA3085" s="116">
        <v>43046</v>
      </c>
      <c r="BB3085" s="1">
        <v>0.8085</v>
      </c>
      <c r="BD3085" s="2">
        <v>43039</v>
      </c>
      <c r="BE3085" s="1">
        <v>-0.19750000000000001</v>
      </c>
      <c r="BG3085" s="2">
        <v>43214</v>
      </c>
      <c r="BH3085" s="1">
        <v>3</v>
      </c>
      <c r="BJ3085" s="2">
        <v>43214</v>
      </c>
      <c r="BK3085" s="1">
        <v>2.83</v>
      </c>
      <c r="BM3085" s="2">
        <v>43042</v>
      </c>
      <c r="BN3085" s="1">
        <v>0.19700000000000001</v>
      </c>
    </row>
    <row r="3086" spans="2:66">
      <c r="B3086" s="2">
        <v>43620</v>
      </c>
      <c r="C3086" s="1">
        <v>1.8199999999999998</v>
      </c>
      <c r="E3086" s="2">
        <v>43082</v>
      </c>
      <c r="F3086" s="1">
        <v>1.5030000000000001</v>
      </c>
      <c r="H3086" s="2">
        <v>43104</v>
      </c>
      <c r="I3086" s="1">
        <v>2.14</v>
      </c>
      <c r="K3086" s="2">
        <v>43102</v>
      </c>
      <c r="L3086" s="1">
        <v>2.492</v>
      </c>
      <c r="N3086" s="2">
        <v>43110</v>
      </c>
      <c r="O3086" s="1">
        <v>2.4489999999999998</v>
      </c>
      <c r="Q3086" s="2">
        <v>43098</v>
      </c>
      <c r="R3086" s="1">
        <v>2.2000000000000002</v>
      </c>
      <c r="T3086" s="2">
        <v>43105</v>
      </c>
      <c r="U3086" s="1">
        <v>2.1425000000000001</v>
      </c>
      <c r="W3086" s="2">
        <v>43104</v>
      </c>
      <c r="X3086" s="1">
        <v>2.0724999999999998</v>
      </c>
      <c r="Z3086" s="2">
        <v>43090</v>
      </c>
      <c r="AA3086" s="1">
        <v>1.9675</v>
      </c>
      <c r="AC3086" s="2">
        <v>43091</v>
      </c>
      <c r="AD3086" s="1">
        <v>1.825</v>
      </c>
      <c r="AF3086" s="2">
        <v>43536</v>
      </c>
      <c r="AG3086" s="1">
        <v>2.5932500000000003</v>
      </c>
      <c r="AI3086" s="2">
        <v>43042</v>
      </c>
      <c r="AJ3086" s="1">
        <v>2.532</v>
      </c>
      <c r="AL3086" s="2">
        <v>43045</v>
      </c>
      <c r="AM3086" s="1">
        <v>2.2709999999999999</v>
      </c>
      <c r="AO3086" s="2">
        <v>43041</v>
      </c>
      <c r="AP3086" s="1">
        <v>1.8035000000000001</v>
      </c>
      <c r="AR3086" s="2">
        <v>43034</v>
      </c>
      <c r="AS3086" s="1">
        <v>1.6280000000000001</v>
      </c>
      <c r="AU3086" s="2">
        <v>43048</v>
      </c>
      <c r="AV3086" s="1">
        <v>1.5585</v>
      </c>
      <c r="AX3086" s="2">
        <v>43046</v>
      </c>
      <c r="AY3086" s="1">
        <v>1.4039999999999999</v>
      </c>
      <c r="BA3086" s="116">
        <v>43047</v>
      </c>
      <c r="BB3086" s="1">
        <v>0.8135</v>
      </c>
      <c r="BD3086" s="2">
        <v>43040</v>
      </c>
      <c r="BE3086" s="1">
        <v>-0.19670000000000001</v>
      </c>
      <c r="BG3086" s="2">
        <v>43215</v>
      </c>
      <c r="BH3086" s="1">
        <v>3.03</v>
      </c>
      <c r="BJ3086" s="2">
        <v>43215</v>
      </c>
      <c r="BK3086" s="1">
        <v>2.84</v>
      </c>
      <c r="BM3086" s="2">
        <v>43045</v>
      </c>
      <c r="BN3086" s="1">
        <v>0.17949999999999999</v>
      </c>
    </row>
    <row r="3087" spans="2:66">
      <c r="B3087" s="2">
        <v>43621</v>
      </c>
      <c r="C3087" s="1">
        <v>1.8199999999999998</v>
      </c>
      <c r="E3087" s="2">
        <v>43083</v>
      </c>
      <c r="F3087" s="1">
        <v>1.5030000000000001</v>
      </c>
      <c r="H3087" s="2">
        <v>43105</v>
      </c>
      <c r="I3087" s="1">
        <v>2.093</v>
      </c>
      <c r="K3087" s="2">
        <v>43103</v>
      </c>
      <c r="L3087" s="1">
        <v>2.5049999999999999</v>
      </c>
      <c r="N3087" s="2">
        <v>43111</v>
      </c>
      <c r="O3087" s="1">
        <v>2.41</v>
      </c>
      <c r="Q3087" s="2">
        <v>43102</v>
      </c>
      <c r="R3087" s="1">
        <v>2.2130000000000001</v>
      </c>
      <c r="T3087" s="2">
        <v>43108</v>
      </c>
      <c r="U3087" s="1">
        <v>2.165</v>
      </c>
      <c r="W3087" s="2">
        <v>43105</v>
      </c>
      <c r="X3087" s="1">
        <v>2.0575000000000001</v>
      </c>
      <c r="Z3087" s="2">
        <v>43091</v>
      </c>
      <c r="AA3087" s="1">
        <v>1.9950000000000001</v>
      </c>
      <c r="AC3087" s="2">
        <v>43095</v>
      </c>
      <c r="AD3087" s="1">
        <v>1.83</v>
      </c>
      <c r="AF3087" s="2">
        <v>43537</v>
      </c>
      <c r="AG3087" s="1">
        <v>2.6108799999999999</v>
      </c>
      <c r="AI3087" s="2">
        <v>43045</v>
      </c>
      <c r="AJ3087" s="1">
        <v>2.5034999999999998</v>
      </c>
      <c r="AL3087" s="2">
        <v>43046</v>
      </c>
      <c r="AM3087" s="1">
        <v>2.2730000000000001</v>
      </c>
      <c r="AO3087" s="2">
        <v>43042</v>
      </c>
      <c r="AP3087" s="1">
        <v>1.8069</v>
      </c>
      <c r="AR3087" s="2">
        <v>43035</v>
      </c>
      <c r="AS3087" s="1">
        <v>1.6194999999999999</v>
      </c>
      <c r="AU3087" s="2">
        <v>43049</v>
      </c>
      <c r="AV3087" s="1">
        <v>1.5963000000000001</v>
      </c>
      <c r="AX3087" s="2">
        <v>43047</v>
      </c>
      <c r="AY3087" s="1">
        <v>1.4135</v>
      </c>
      <c r="BA3087" s="116">
        <v>43048</v>
      </c>
      <c r="BB3087" s="1">
        <v>0.84299999999999997</v>
      </c>
      <c r="BD3087" s="2">
        <v>43041</v>
      </c>
      <c r="BE3087" s="1">
        <v>-0.19900000000000001</v>
      </c>
      <c r="BG3087" s="2">
        <v>43216</v>
      </c>
      <c r="BH3087" s="1">
        <v>3</v>
      </c>
      <c r="BJ3087" s="2">
        <v>43216</v>
      </c>
      <c r="BK3087" s="1">
        <v>2.82</v>
      </c>
      <c r="BM3087" s="2">
        <v>43046</v>
      </c>
      <c r="BN3087" s="1">
        <v>0.17649999999999999</v>
      </c>
    </row>
    <row r="3088" spans="2:66">
      <c r="B3088" s="2">
        <v>43623</v>
      </c>
      <c r="C3088" s="1">
        <v>1.8199999999999998</v>
      </c>
      <c r="E3088" s="2">
        <v>43084</v>
      </c>
      <c r="F3088" s="1">
        <v>1.5049999999999999</v>
      </c>
      <c r="H3088" s="2">
        <v>43108</v>
      </c>
      <c r="I3088" s="1">
        <v>2.13</v>
      </c>
      <c r="K3088" s="2">
        <v>43104</v>
      </c>
      <c r="L3088" s="1">
        <v>2.5300000000000002</v>
      </c>
      <c r="N3088" s="2">
        <v>43112</v>
      </c>
      <c r="O3088" s="1">
        <v>2.427</v>
      </c>
      <c r="Q3088" s="2">
        <v>43103</v>
      </c>
      <c r="R3088" s="1">
        <v>2.2275</v>
      </c>
      <c r="T3088" s="2">
        <v>43109</v>
      </c>
      <c r="U3088" s="1">
        <v>2.1850000000000001</v>
      </c>
      <c r="W3088" s="2">
        <v>43108</v>
      </c>
      <c r="X3088" s="1">
        <v>2.0775000000000001</v>
      </c>
      <c r="Z3088" s="2">
        <v>43095</v>
      </c>
      <c r="AA3088" s="1">
        <v>1.9975000000000001</v>
      </c>
      <c r="AC3088" s="2">
        <v>43096</v>
      </c>
      <c r="AD3088" s="1">
        <v>1.835</v>
      </c>
      <c r="AF3088" s="2">
        <v>43538</v>
      </c>
      <c r="AG3088" s="1">
        <v>2.61463</v>
      </c>
      <c r="AI3088" s="2">
        <v>43046</v>
      </c>
      <c r="AJ3088" s="1">
        <v>2.4954999999999998</v>
      </c>
      <c r="AL3088" s="2">
        <v>43047</v>
      </c>
      <c r="AM3088" s="1">
        <v>2.2879999999999998</v>
      </c>
      <c r="AO3088" s="2">
        <v>43045</v>
      </c>
      <c r="AP3088" s="1">
        <v>1.8098000000000001</v>
      </c>
      <c r="AR3088" s="2">
        <v>43038</v>
      </c>
      <c r="AS3088" s="1">
        <v>1.615</v>
      </c>
      <c r="AU3088" s="2">
        <v>43052</v>
      </c>
      <c r="AV3088" s="1">
        <v>1.599</v>
      </c>
      <c r="AX3088" s="2">
        <v>43048</v>
      </c>
      <c r="AY3088" s="1">
        <v>1.452</v>
      </c>
      <c r="BA3088" s="116">
        <v>43049</v>
      </c>
      <c r="BB3088" s="1">
        <v>0.87649999999999995</v>
      </c>
      <c r="BD3088" s="2">
        <v>43042</v>
      </c>
      <c r="BE3088" s="1">
        <v>-0.19900000000000001</v>
      </c>
      <c r="BG3088" s="2">
        <v>43217</v>
      </c>
      <c r="BH3088" s="1">
        <v>2.96</v>
      </c>
      <c r="BJ3088" s="2">
        <v>43217</v>
      </c>
      <c r="BK3088" s="1">
        <v>2.8</v>
      </c>
      <c r="BM3088" s="2">
        <v>43047</v>
      </c>
      <c r="BN3088" s="1">
        <v>0.17949999999999999</v>
      </c>
    </row>
    <row r="3089" spans="2:66">
      <c r="B3089" s="2">
        <v>43626</v>
      </c>
      <c r="C3089" s="1">
        <v>1.8199999999999998</v>
      </c>
      <c r="E3089" s="2">
        <v>43087</v>
      </c>
      <c r="F3089" s="1">
        <v>1.51</v>
      </c>
      <c r="H3089" s="2">
        <v>43109</v>
      </c>
      <c r="I3089" s="1">
        <v>2.153</v>
      </c>
      <c r="K3089" s="2">
        <v>43105</v>
      </c>
      <c r="L3089" s="1">
        <v>2.5150000000000001</v>
      </c>
      <c r="N3089" s="2">
        <v>43115</v>
      </c>
      <c r="O3089" s="1">
        <v>2.4849999999999999</v>
      </c>
      <c r="Q3089" s="2">
        <v>43104</v>
      </c>
      <c r="R3089" s="1">
        <v>2.2524999999999999</v>
      </c>
      <c r="T3089" s="2">
        <v>43110</v>
      </c>
      <c r="U3089" s="1">
        <v>2.2275</v>
      </c>
      <c r="W3089" s="2">
        <v>43109</v>
      </c>
      <c r="X3089" s="1">
        <v>2.0950000000000002</v>
      </c>
      <c r="Z3089" s="2">
        <v>43096</v>
      </c>
      <c r="AA3089" s="1">
        <v>2.0150000000000001</v>
      </c>
      <c r="AC3089" s="2">
        <v>43097</v>
      </c>
      <c r="AD3089" s="1">
        <v>1.8275000000000001</v>
      </c>
      <c r="AF3089" s="2">
        <v>43539</v>
      </c>
      <c r="AG3089" s="1">
        <v>2.6252499999999999</v>
      </c>
      <c r="AI3089" s="2">
        <v>43047</v>
      </c>
      <c r="AJ3089" s="1">
        <v>2.5068000000000001</v>
      </c>
      <c r="AL3089" s="2">
        <v>43048</v>
      </c>
      <c r="AM3089" s="1">
        <v>2.3035000000000001</v>
      </c>
      <c r="AO3089" s="2">
        <v>43046</v>
      </c>
      <c r="AP3089" s="1">
        <v>1.8195000000000001</v>
      </c>
      <c r="AR3089" s="2">
        <v>43039</v>
      </c>
      <c r="AS3089" s="1">
        <v>1.6240000000000001</v>
      </c>
      <c r="AU3089" s="2">
        <v>43053</v>
      </c>
      <c r="AV3089" s="1">
        <v>1.579</v>
      </c>
      <c r="AX3089" s="2">
        <v>43049</v>
      </c>
      <c r="AY3089" s="1">
        <v>1.4813000000000001</v>
      </c>
      <c r="BA3089" s="116">
        <v>43052</v>
      </c>
      <c r="BB3089" s="1">
        <v>0.88109999999999999</v>
      </c>
      <c r="BD3089" s="2">
        <v>43045</v>
      </c>
      <c r="BE3089" s="1">
        <v>-0.20499999999999999</v>
      </c>
      <c r="BG3089" s="2">
        <v>43220</v>
      </c>
      <c r="BH3089" s="1">
        <v>2.95</v>
      </c>
      <c r="BJ3089" s="2">
        <v>43220</v>
      </c>
      <c r="BK3089" s="1">
        <v>2.79</v>
      </c>
      <c r="BM3089" s="2">
        <v>43048</v>
      </c>
      <c r="BN3089" s="1">
        <v>0.1943</v>
      </c>
    </row>
    <row r="3090" spans="2:66">
      <c r="B3090" s="2">
        <v>43627</v>
      </c>
      <c r="C3090" s="1">
        <v>1.8199999999999998</v>
      </c>
      <c r="E3090" s="2">
        <v>43088</v>
      </c>
      <c r="F3090" s="1">
        <v>1.51</v>
      </c>
      <c r="H3090" s="2">
        <v>43110</v>
      </c>
      <c r="I3090" s="1">
        <v>2.1749999999999998</v>
      </c>
      <c r="K3090" s="2">
        <v>43108</v>
      </c>
      <c r="L3090" s="1">
        <v>2.5369999999999999</v>
      </c>
      <c r="N3090" s="2">
        <v>43116</v>
      </c>
      <c r="O3090" s="1">
        <v>2.464</v>
      </c>
      <c r="Q3090" s="2">
        <v>43105</v>
      </c>
      <c r="R3090" s="1">
        <v>2.2349999999999999</v>
      </c>
      <c r="T3090" s="2">
        <v>43111</v>
      </c>
      <c r="U3090" s="1">
        <v>2.1949999999999998</v>
      </c>
      <c r="W3090" s="2">
        <v>43110</v>
      </c>
      <c r="X3090" s="1">
        <v>2.13</v>
      </c>
      <c r="Z3090" s="2">
        <v>43097</v>
      </c>
      <c r="AA3090" s="1">
        <v>1.9950000000000001</v>
      </c>
      <c r="AC3090" s="2">
        <v>43098</v>
      </c>
      <c r="AD3090" s="1">
        <v>1.8275000000000001</v>
      </c>
      <c r="AF3090" s="2">
        <v>43542</v>
      </c>
      <c r="AG3090" s="1">
        <v>2.6326299999999998</v>
      </c>
      <c r="AI3090" s="2">
        <v>43048</v>
      </c>
      <c r="AJ3090" s="1">
        <v>2.5297999999999998</v>
      </c>
      <c r="AL3090" s="2">
        <v>43049</v>
      </c>
      <c r="AM3090" s="1">
        <v>2.3574999999999999</v>
      </c>
      <c r="AO3090" s="2">
        <v>43047</v>
      </c>
      <c r="AP3090" s="1">
        <v>1.8260000000000001</v>
      </c>
      <c r="AR3090" s="2">
        <v>43040</v>
      </c>
      <c r="AS3090" s="1">
        <v>1.637</v>
      </c>
      <c r="AU3090" s="2">
        <v>43054</v>
      </c>
      <c r="AV3090" s="1">
        <v>1.56</v>
      </c>
      <c r="AX3090" s="2">
        <v>43052</v>
      </c>
      <c r="AY3090" s="1">
        <v>1.484</v>
      </c>
      <c r="BA3090" s="116">
        <v>43053</v>
      </c>
      <c r="BB3090" s="1">
        <v>0.86080000000000001</v>
      </c>
      <c r="BD3090" s="2">
        <v>43046</v>
      </c>
      <c r="BE3090" s="1">
        <v>-0.20449999999999999</v>
      </c>
      <c r="BG3090" s="2">
        <v>43221</v>
      </c>
      <c r="BH3090" s="1">
        <v>2.9699999999999998</v>
      </c>
      <c r="BJ3090" s="2">
        <v>43221</v>
      </c>
      <c r="BK3090" s="1">
        <v>2.82</v>
      </c>
      <c r="BM3090" s="2">
        <v>43049</v>
      </c>
      <c r="BN3090" s="1">
        <v>0.21690000000000001</v>
      </c>
    </row>
    <row r="3091" spans="2:66">
      <c r="B3091" s="2">
        <v>43628</v>
      </c>
      <c r="C3091" s="1">
        <v>1.81</v>
      </c>
      <c r="E3091" s="2">
        <v>43089</v>
      </c>
      <c r="F3091" s="1">
        <v>1.51</v>
      </c>
      <c r="H3091" s="2">
        <v>43111</v>
      </c>
      <c r="I3091" s="1">
        <v>2.1520000000000001</v>
      </c>
      <c r="K3091" s="2">
        <v>43109</v>
      </c>
      <c r="L3091" s="1">
        <v>2.57</v>
      </c>
      <c r="N3091" s="2">
        <v>43117</v>
      </c>
      <c r="O3091" s="1">
        <v>2.4569999999999999</v>
      </c>
      <c r="Q3091" s="2">
        <v>43108</v>
      </c>
      <c r="R3091" s="1">
        <v>2.2599999999999998</v>
      </c>
      <c r="T3091" s="2">
        <v>43112</v>
      </c>
      <c r="U3091" s="1">
        <v>2.2124999999999999</v>
      </c>
      <c r="W3091" s="2">
        <v>43111</v>
      </c>
      <c r="X3091" s="1">
        <v>2.1025</v>
      </c>
      <c r="Z3091" s="2">
        <v>43098</v>
      </c>
      <c r="AA3091" s="1">
        <v>1.9950000000000001</v>
      </c>
      <c r="AC3091" s="2">
        <v>43102</v>
      </c>
      <c r="AD3091" s="1">
        <v>1.8149999999999999</v>
      </c>
      <c r="AF3091" s="2">
        <v>43543</v>
      </c>
      <c r="AG3091" s="1">
        <v>2.6127500000000001</v>
      </c>
      <c r="AI3091" s="2">
        <v>43049</v>
      </c>
      <c r="AJ3091" s="1">
        <v>2.5933000000000002</v>
      </c>
      <c r="AL3091" s="2">
        <v>43052</v>
      </c>
      <c r="AM3091" s="1">
        <v>2.3715000000000002</v>
      </c>
      <c r="AO3091" s="2">
        <v>43048</v>
      </c>
      <c r="AP3091" s="1">
        <v>1.819</v>
      </c>
      <c r="AR3091" s="2">
        <v>43041</v>
      </c>
      <c r="AS3091" s="1">
        <v>1.635</v>
      </c>
      <c r="AU3091" s="2">
        <v>43055</v>
      </c>
      <c r="AV3091" s="1">
        <v>1.5605</v>
      </c>
      <c r="AX3091" s="2">
        <v>43053</v>
      </c>
      <c r="AY3091" s="1">
        <v>1.462</v>
      </c>
      <c r="BA3091" s="116">
        <v>43054</v>
      </c>
      <c r="BB3091" s="1">
        <v>0.84319999999999995</v>
      </c>
      <c r="BD3091" s="2">
        <v>43047</v>
      </c>
      <c r="BE3091" s="1">
        <v>-0.20499999999999999</v>
      </c>
      <c r="BG3091" s="2">
        <v>43222</v>
      </c>
      <c r="BH3091" s="1">
        <v>2.9699999999999998</v>
      </c>
      <c r="BJ3091" s="2">
        <v>43222</v>
      </c>
      <c r="BK3091" s="1">
        <v>2.8</v>
      </c>
      <c r="BM3091" s="2">
        <v>43052</v>
      </c>
      <c r="BN3091" s="1">
        <v>0.22109999999999999</v>
      </c>
    </row>
    <row r="3092" spans="2:66">
      <c r="B3092" s="2">
        <v>43629</v>
      </c>
      <c r="C3092" s="1">
        <v>1.81</v>
      </c>
      <c r="E3092" s="2">
        <v>43090</v>
      </c>
      <c r="F3092" s="1">
        <v>1.51</v>
      </c>
      <c r="H3092" s="2">
        <v>43112</v>
      </c>
      <c r="I3092" s="1">
        <v>2.1669999999999998</v>
      </c>
      <c r="K3092" s="2">
        <v>43110</v>
      </c>
      <c r="L3092" s="1">
        <v>2.63</v>
      </c>
      <c r="N3092" s="2">
        <v>43118</v>
      </c>
      <c r="O3092" s="1">
        <v>2.4249999999999998</v>
      </c>
      <c r="Q3092" s="2">
        <v>43109</v>
      </c>
      <c r="R3092" s="1">
        <v>2.2824999999999998</v>
      </c>
      <c r="T3092" s="2">
        <v>43115</v>
      </c>
      <c r="U3092" s="1">
        <v>2.2650000000000001</v>
      </c>
      <c r="W3092" s="2">
        <v>43112</v>
      </c>
      <c r="X3092" s="1">
        <v>2.1175000000000002</v>
      </c>
      <c r="Z3092" s="2">
        <v>43102</v>
      </c>
      <c r="AA3092" s="1">
        <v>1.9775</v>
      </c>
      <c r="AC3092" s="2">
        <v>43103</v>
      </c>
      <c r="AD3092" s="1">
        <v>1.8125</v>
      </c>
      <c r="AF3092" s="2">
        <v>43544</v>
      </c>
      <c r="AG3092" s="1">
        <v>2.6070000000000002</v>
      </c>
      <c r="AI3092" s="2">
        <v>43052</v>
      </c>
      <c r="AJ3092" s="1">
        <v>2.6012</v>
      </c>
      <c r="AL3092" s="2">
        <v>43053</v>
      </c>
      <c r="AM3092" s="1">
        <v>2.3340000000000001</v>
      </c>
      <c r="AO3092" s="2">
        <v>43049</v>
      </c>
      <c r="AP3092" s="1">
        <v>1.8385</v>
      </c>
      <c r="AR3092" s="2">
        <v>43042</v>
      </c>
      <c r="AS3092" s="1">
        <v>1.639</v>
      </c>
      <c r="AU3092" s="2">
        <v>43056</v>
      </c>
      <c r="AV3092" s="1">
        <v>1.5455000000000001</v>
      </c>
      <c r="AX3092" s="2">
        <v>43054</v>
      </c>
      <c r="AY3092" s="1">
        <v>1.4410000000000001</v>
      </c>
      <c r="BA3092" s="116">
        <v>43055</v>
      </c>
      <c r="BB3092" s="1">
        <v>0.84109999999999996</v>
      </c>
      <c r="BD3092" s="2">
        <v>43048</v>
      </c>
      <c r="BE3092" s="1">
        <v>-0.20100000000000001</v>
      </c>
      <c r="BG3092" s="2">
        <v>43223</v>
      </c>
      <c r="BH3092" s="1">
        <v>2.94</v>
      </c>
      <c r="BJ3092" s="2">
        <v>43223</v>
      </c>
      <c r="BK3092" s="1">
        <v>2.7800000000000002</v>
      </c>
      <c r="BM3092" s="2">
        <v>43053</v>
      </c>
      <c r="BN3092" s="1">
        <v>0.20799999999999999</v>
      </c>
    </row>
    <row r="3093" spans="2:66">
      <c r="B3093" s="2">
        <v>43630</v>
      </c>
      <c r="C3093" s="1">
        <v>1.81</v>
      </c>
      <c r="E3093" s="2">
        <v>43091</v>
      </c>
      <c r="F3093" s="1">
        <v>1.51</v>
      </c>
      <c r="H3093" s="2">
        <v>43115</v>
      </c>
      <c r="I3093" s="1">
        <v>2.23</v>
      </c>
      <c r="K3093" s="2">
        <v>43111</v>
      </c>
      <c r="L3093" s="1">
        <v>2.59</v>
      </c>
      <c r="N3093" s="2">
        <v>43119</v>
      </c>
      <c r="O3093" s="1">
        <v>2.4420000000000002</v>
      </c>
      <c r="Q3093" s="2">
        <v>43110</v>
      </c>
      <c r="R3093" s="1">
        <v>2.3325</v>
      </c>
      <c r="T3093" s="2">
        <v>43116</v>
      </c>
      <c r="U3093" s="1">
        <v>2.2425000000000002</v>
      </c>
      <c r="W3093" s="2">
        <v>43115</v>
      </c>
      <c r="X3093" s="1">
        <v>2.1775000000000002</v>
      </c>
      <c r="Z3093" s="2">
        <v>43103</v>
      </c>
      <c r="AA3093" s="1">
        <v>1.9775</v>
      </c>
      <c r="AC3093" s="2">
        <v>43104</v>
      </c>
      <c r="AD3093" s="1">
        <v>1.8225</v>
      </c>
      <c r="AF3093" s="2">
        <v>43545</v>
      </c>
      <c r="AG3093" s="1">
        <v>2.6015000000000001</v>
      </c>
      <c r="AI3093" s="2">
        <v>43053</v>
      </c>
      <c r="AJ3093" s="1">
        <v>2.56</v>
      </c>
      <c r="AL3093" s="2">
        <v>43054</v>
      </c>
      <c r="AM3093" s="1">
        <v>2.2909999999999999</v>
      </c>
      <c r="AO3093" s="2">
        <v>43052</v>
      </c>
      <c r="AP3093" s="1">
        <v>1.8635000000000002</v>
      </c>
      <c r="AR3093" s="2">
        <v>43045</v>
      </c>
      <c r="AS3093" s="1">
        <v>1.6463000000000001</v>
      </c>
      <c r="AU3093" s="2">
        <v>43059</v>
      </c>
      <c r="AV3093" s="1">
        <v>1.5385</v>
      </c>
      <c r="AX3093" s="2">
        <v>43055</v>
      </c>
      <c r="AY3093" s="1">
        <v>1.4455</v>
      </c>
      <c r="BA3093" s="116">
        <v>43056</v>
      </c>
      <c r="BB3093" s="1">
        <v>0.83330000000000004</v>
      </c>
      <c r="BD3093" s="2">
        <v>43049</v>
      </c>
      <c r="BE3093" s="1">
        <v>-0.19800000000000001</v>
      </c>
      <c r="BG3093" s="2">
        <v>43224</v>
      </c>
      <c r="BH3093" s="1">
        <v>2.95</v>
      </c>
      <c r="BJ3093" s="2">
        <v>43224</v>
      </c>
      <c r="BK3093" s="1">
        <v>2.7800000000000002</v>
      </c>
      <c r="BM3093" s="2">
        <v>43054</v>
      </c>
      <c r="BN3093" s="1">
        <v>0.19950000000000001</v>
      </c>
    </row>
    <row r="3094" spans="2:66">
      <c r="B3094" s="2">
        <v>43633</v>
      </c>
      <c r="C3094" s="1">
        <v>1.8</v>
      </c>
      <c r="E3094" s="2">
        <v>43095</v>
      </c>
      <c r="F3094" s="1">
        <v>1.5110000000000001</v>
      </c>
      <c r="H3094" s="2">
        <v>43116</v>
      </c>
      <c r="I3094" s="1">
        <v>2.2250000000000001</v>
      </c>
      <c r="K3094" s="2">
        <v>43112</v>
      </c>
      <c r="L3094" s="1">
        <v>2.617</v>
      </c>
      <c r="N3094" s="2">
        <v>43122</v>
      </c>
      <c r="O3094" s="1">
        <v>2.4649999999999999</v>
      </c>
      <c r="Q3094" s="2">
        <v>43111</v>
      </c>
      <c r="R3094" s="1">
        <v>2.2949999999999999</v>
      </c>
      <c r="T3094" s="2">
        <v>43117</v>
      </c>
      <c r="U3094" s="1">
        <v>2.2200000000000002</v>
      </c>
      <c r="W3094" s="2">
        <v>43116</v>
      </c>
      <c r="X3094" s="1">
        <v>2.16</v>
      </c>
      <c r="Z3094" s="2">
        <v>43104</v>
      </c>
      <c r="AA3094" s="1">
        <v>1.9875</v>
      </c>
      <c r="AC3094" s="2">
        <v>43105</v>
      </c>
      <c r="AD3094" s="1">
        <v>1.8199999999999998</v>
      </c>
      <c r="AF3094" s="2">
        <v>43546</v>
      </c>
      <c r="AG3094" s="1">
        <v>2.60988</v>
      </c>
      <c r="AI3094" s="2">
        <v>43054</v>
      </c>
      <c r="AJ3094" s="1">
        <v>2.5045000000000002</v>
      </c>
      <c r="AL3094" s="2">
        <v>43055</v>
      </c>
      <c r="AM3094" s="1">
        <v>2.3485</v>
      </c>
      <c r="AO3094" s="2">
        <v>43053</v>
      </c>
      <c r="AP3094" s="1">
        <v>1.8565</v>
      </c>
      <c r="AR3094" s="2">
        <v>43046</v>
      </c>
      <c r="AS3094" s="1">
        <v>1.653</v>
      </c>
      <c r="AU3094" s="2">
        <v>43060</v>
      </c>
      <c r="AV3094" s="1">
        <v>1.5009999999999999</v>
      </c>
      <c r="AX3094" s="2">
        <v>43056</v>
      </c>
      <c r="AY3094" s="1">
        <v>1.431</v>
      </c>
      <c r="BA3094" s="116">
        <v>43059</v>
      </c>
      <c r="BB3094" s="1">
        <v>0.83650000000000002</v>
      </c>
      <c r="BD3094" s="2">
        <v>43052</v>
      </c>
      <c r="BE3094" s="1">
        <v>-0.19600000000000001</v>
      </c>
      <c r="BG3094" s="2">
        <v>43227</v>
      </c>
      <c r="BH3094" s="1">
        <v>2.95</v>
      </c>
      <c r="BJ3094" s="2">
        <v>43227</v>
      </c>
      <c r="BK3094" s="1">
        <v>2.7800000000000002</v>
      </c>
      <c r="BM3094" s="2">
        <v>43055</v>
      </c>
      <c r="BN3094" s="1">
        <v>0.20300000000000001</v>
      </c>
    </row>
    <row r="3095" spans="2:66">
      <c r="B3095" s="2">
        <v>43634</v>
      </c>
      <c r="C3095" s="1">
        <v>1.8</v>
      </c>
      <c r="E3095" s="2">
        <v>43096</v>
      </c>
      <c r="F3095" s="1">
        <v>1.514</v>
      </c>
      <c r="H3095" s="2">
        <v>43117</v>
      </c>
      <c r="I3095" s="1">
        <v>2.2160000000000002</v>
      </c>
      <c r="K3095" s="2">
        <v>43115</v>
      </c>
      <c r="L3095" s="1">
        <v>2.661</v>
      </c>
      <c r="N3095" s="2">
        <v>43123</v>
      </c>
      <c r="O3095" s="1">
        <v>2.452</v>
      </c>
      <c r="Q3095" s="2">
        <v>43112</v>
      </c>
      <c r="R3095" s="1">
        <v>2.3125</v>
      </c>
      <c r="T3095" s="2">
        <v>43118</v>
      </c>
      <c r="U3095" s="1">
        <v>2.1949999999999998</v>
      </c>
      <c r="W3095" s="2">
        <v>43117</v>
      </c>
      <c r="X3095" s="1">
        <v>2.1375000000000002</v>
      </c>
      <c r="Z3095" s="2">
        <v>43105</v>
      </c>
      <c r="AA3095" s="1">
        <v>1.9775</v>
      </c>
      <c r="AC3095" s="2">
        <v>43108</v>
      </c>
      <c r="AD3095" s="1">
        <v>1.8325</v>
      </c>
      <c r="AF3095" s="2">
        <v>43549</v>
      </c>
      <c r="AG3095" s="1">
        <v>2.6087500000000001</v>
      </c>
      <c r="AI3095" s="2">
        <v>43055</v>
      </c>
      <c r="AJ3095" s="1">
        <v>2.57</v>
      </c>
      <c r="AL3095" s="2">
        <v>43056</v>
      </c>
      <c r="AM3095" s="1">
        <v>2.3172999999999999</v>
      </c>
      <c r="AO3095" s="2">
        <v>43054</v>
      </c>
      <c r="AP3095" s="1">
        <v>1.8429</v>
      </c>
      <c r="AR3095" s="2">
        <v>43047</v>
      </c>
      <c r="AS3095" s="1">
        <v>1.663</v>
      </c>
      <c r="AU3095" s="2">
        <v>43061</v>
      </c>
      <c r="AV3095" s="1">
        <v>1.488</v>
      </c>
      <c r="AX3095" s="2">
        <v>43059</v>
      </c>
      <c r="AY3095" s="1">
        <v>1.4285000000000001</v>
      </c>
      <c r="BA3095" s="116">
        <v>43060</v>
      </c>
      <c r="BB3095" s="1">
        <v>0.81710000000000005</v>
      </c>
      <c r="BD3095" s="2">
        <v>43053</v>
      </c>
      <c r="BE3095" s="1">
        <v>-0.19650000000000001</v>
      </c>
      <c r="BG3095" s="2">
        <v>43228</v>
      </c>
      <c r="BH3095" s="1">
        <v>2.9699999999999998</v>
      </c>
      <c r="BJ3095" s="2">
        <v>43228</v>
      </c>
      <c r="BK3095" s="1">
        <v>2.81</v>
      </c>
      <c r="BM3095" s="2">
        <v>43056</v>
      </c>
      <c r="BN3095" s="1">
        <v>0.19900000000000001</v>
      </c>
    </row>
    <row r="3096" spans="2:66">
      <c r="B3096" s="2">
        <v>43635</v>
      </c>
      <c r="C3096" s="1">
        <v>1.8</v>
      </c>
      <c r="E3096" s="2">
        <v>43097</v>
      </c>
      <c r="F3096" s="1">
        <v>1.51</v>
      </c>
      <c r="H3096" s="2">
        <v>43118</v>
      </c>
      <c r="I3096" s="1">
        <v>2.1669999999999998</v>
      </c>
      <c r="K3096" s="2">
        <v>43116</v>
      </c>
      <c r="L3096" s="1">
        <v>2.637</v>
      </c>
      <c r="N3096" s="2">
        <v>43124</v>
      </c>
      <c r="O3096" s="1">
        <v>2.4620000000000002</v>
      </c>
      <c r="Q3096" s="2">
        <v>43115</v>
      </c>
      <c r="R3096" s="1">
        <v>2.35</v>
      </c>
      <c r="T3096" s="2">
        <v>43119</v>
      </c>
      <c r="U3096" s="1">
        <v>2.2075</v>
      </c>
      <c r="W3096" s="2">
        <v>43118</v>
      </c>
      <c r="X3096" s="1">
        <v>2.0975000000000001</v>
      </c>
      <c r="Z3096" s="2">
        <v>43108</v>
      </c>
      <c r="AA3096" s="1">
        <v>1.9975000000000001</v>
      </c>
      <c r="AC3096" s="2">
        <v>43109</v>
      </c>
      <c r="AD3096" s="1">
        <v>1.8399999999999999</v>
      </c>
      <c r="AF3096" s="2">
        <v>43550</v>
      </c>
      <c r="AG3096" s="1">
        <v>2.5973800000000002</v>
      </c>
      <c r="AI3096" s="2">
        <v>43056</v>
      </c>
      <c r="AJ3096" s="1">
        <v>2.5268999999999999</v>
      </c>
      <c r="AL3096" s="2">
        <v>43059</v>
      </c>
      <c r="AM3096" s="1">
        <v>2.3435000000000001</v>
      </c>
      <c r="AO3096" s="2">
        <v>43055</v>
      </c>
      <c r="AP3096" s="1">
        <v>1.8734999999999999</v>
      </c>
      <c r="AR3096" s="2">
        <v>43048</v>
      </c>
      <c r="AS3096" s="1">
        <v>1.657</v>
      </c>
      <c r="AU3096" s="2">
        <v>43062</v>
      </c>
      <c r="AV3096" s="1">
        <v>1.4815</v>
      </c>
      <c r="AX3096" s="2">
        <v>43060</v>
      </c>
      <c r="AY3096" s="1">
        <v>1.3959999999999999</v>
      </c>
      <c r="BA3096" s="116">
        <v>43061</v>
      </c>
      <c r="BB3096" s="1">
        <v>0.81499999999999995</v>
      </c>
      <c r="BD3096" s="2">
        <v>43054</v>
      </c>
      <c r="BE3096" s="1">
        <v>-0.19450000000000001</v>
      </c>
      <c r="BG3096" s="2">
        <v>43229</v>
      </c>
      <c r="BH3096" s="1">
        <v>3</v>
      </c>
      <c r="BJ3096" s="2">
        <v>43229</v>
      </c>
      <c r="BK3096" s="1">
        <v>2.84</v>
      </c>
      <c r="BM3096" s="2">
        <v>43059</v>
      </c>
      <c r="BN3096" s="1">
        <v>0.20250000000000001</v>
      </c>
    </row>
    <row r="3097" spans="2:66">
      <c r="B3097" s="2">
        <v>43636</v>
      </c>
      <c r="C3097" s="1">
        <v>1.8</v>
      </c>
      <c r="E3097" s="2">
        <v>43098</v>
      </c>
      <c r="F3097" s="1">
        <v>1.51</v>
      </c>
      <c r="H3097" s="2">
        <v>43119</v>
      </c>
      <c r="I3097" s="1">
        <v>2.1720000000000002</v>
      </c>
      <c r="K3097" s="2">
        <v>43117</v>
      </c>
      <c r="L3097" s="1">
        <v>2.6349999999999998</v>
      </c>
      <c r="N3097" s="2">
        <v>43125</v>
      </c>
      <c r="O3097" s="1">
        <v>2.4830000000000001</v>
      </c>
      <c r="Q3097" s="2">
        <v>43116</v>
      </c>
      <c r="R3097" s="1">
        <v>2.33</v>
      </c>
      <c r="T3097" s="2">
        <v>43122</v>
      </c>
      <c r="U3097" s="1">
        <v>2.2250000000000001</v>
      </c>
      <c r="W3097" s="2">
        <v>43119</v>
      </c>
      <c r="X3097" s="1">
        <v>2.1025</v>
      </c>
      <c r="Z3097" s="2">
        <v>43109</v>
      </c>
      <c r="AA3097" s="1">
        <v>2.0125000000000002</v>
      </c>
      <c r="AC3097" s="2">
        <v>43110</v>
      </c>
      <c r="AD3097" s="1">
        <v>1.855</v>
      </c>
      <c r="AF3097" s="2">
        <v>43551</v>
      </c>
      <c r="AG3097" s="1">
        <v>2.601</v>
      </c>
      <c r="AI3097" s="2">
        <v>43059</v>
      </c>
      <c r="AJ3097" s="1">
        <v>2.5460000000000003</v>
      </c>
      <c r="AL3097" s="2">
        <v>43060</v>
      </c>
      <c r="AM3097" s="1">
        <v>2.3384999999999998</v>
      </c>
      <c r="AO3097" s="2">
        <v>43056</v>
      </c>
      <c r="AP3097" s="1">
        <v>1.8706</v>
      </c>
      <c r="AR3097" s="2">
        <v>43049</v>
      </c>
      <c r="AS3097" s="1">
        <v>1.669</v>
      </c>
      <c r="AU3097" s="2">
        <v>43063</v>
      </c>
      <c r="AV3097" s="1">
        <v>1.4950000000000001</v>
      </c>
      <c r="AX3097" s="2">
        <v>43061</v>
      </c>
      <c r="AY3097" s="1">
        <v>1.3845000000000001</v>
      </c>
      <c r="BA3097" s="116">
        <v>43062</v>
      </c>
      <c r="BB3097" s="1">
        <v>0.8075</v>
      </c>
      <c r="BD3097" s="2">
        <v>43055</v>
      </c>
      <c r="BE3097" s="1">
        <v>-0.19400000000000001</v>
      </c>
      <c r="BG3097" s="2">
        <v>43230</v>
      </c>
      <c r="BH3097" s="1">
        <v>2.9699999999999998</v>
      </c>
      <c r="BJ3097" s="2">
        <v>43230</v>
      </c>
      <c r="BK3097" s="1">
        <v>2.83</v>
      </c>
      <c r="BM3097" s="2">
        <v>43060</v>
      </c>
      <c r="BN3097" s="1">
        <v>0.1953</v>
      </c>
    </row>
    <row r="3098" spans="2:66">
      <c r="B3098" s="2">
        <v>43637</v>
      </c>
      <c r="C3098" s="1">
        <v>1.8</v>
      </c>
      <c r="E3098" s="2">
        <v>43102</v>
      </c>
      <c r="F3098" s="1">
        <v>1.508</v>
      </c>
      <c r="H3098" s="2">
        <v>43122</v>
      </c>
      <c r="I3098" s="1">
        <v>2.2050000000000001</v>
      </c>
      <c r="K3098" s="2">
        <v>43118</v>
      </c>
      <c r="L3098" s="1">
        <v>2.617</v>
      </c>
      <c r="N3098" s="2">
        <v>43126</v>
      </c>
      <c r="O3098" s="1">
        <v>2.4950000000000001</v>
      </c>
      <c r="Q3098" s="2">
        <v>43117</v>
      </c>
      <c r="R3098" s="1">
        <v>2.3075000000000001</v>
      </c>
      <c r="T3098" s="2">
        <v>43123</v>
      </c>
      <c r="U3098" s="1">
        <v>2.2149999999999999</v>
      </c>
      <c r="W3098" s="2">
        <v>43122</v>
      </c>
      <c r="X3098" s="1">
        <v>2.1219999999999999</v>
      </c>
      <c r="Z3098" s="2">
        <v>43110</v>
      </c>
      <c r="AA3098" s="1">
        <v>2.0350000000000001</v>
      </c>
      <c r="AC3098" s="2">
        <v>43111</v>
      </c>
      <c r="AD3098" s="1">
        <v>1.837</v>
      </c>
      <c r="AF3098" s="2">
        <v>43552</v>
      </c>
      <c r="AG3098" s="1">
        <v>2.5917500000000002</v>
      </c>
      <c r="AI3098" s="2">
        <v>43060</v>
      </c>
      <c r="AJ3098" s="1">
        <v>2.5308000000000002</v>
      </c>
      <c r="AL3098" s="2">
        <v>43061</v>
      </c>
      <c r="AM3098" s="1">
        <v>2.2989000000000002</v>
      </c>
      <c r="AO3098" s="2">
        <v>43059</v>
      </c>
      <c r="AP3098" s="1">
        <v>1.903</v>
      </c>
      <c r="AR3098" s="2">
        <v>43052</v>
      </c>
      <c r="AS3098" s="1">
        <v>1.6830000000000001</v>
      </c>
      <c r="AU3098" s="2">
        <v>43066</v>
      </c>
      <c r="AV3098" s="1">
        <v>1.4790000000000001</v>
      </c>
      <c r="AX3098" s="2">
        <v>43062</v>
      </c>
      <c r="AY3098" s="1">
        <v>1.3765000000000001</v>
      </c>
      <c r="BA3098" s="116">
        <v>43063</v>
      </c>
      <c r="BB3098" s="1">
        <v>0.82199999999999995</v>
      </c>
      <c r="BD3098" s="2">
        <v>43056</v>
      </c>
      <c r="BE3098" s="1">
        <v>-0.1948</v>
      </c>
      <c r="BG3098" s="2">
        <v>43231</v>
      </c>
      <c r="BH3098" s="1">
        <v>2.9699999999999998</v>
      </c>
      <c r="BJ3098" s="2">
        <v>43231</v>
      </c>
      <c r="BK3098" s="1">
        <v>2.84</v>
      </c>
      <c r="BM3098" s="2">
        <v>43061</v>
      </c>
      <c r="BN3098" s="1">
        <v>0.20349999999999999</v>
      </c>
    </row>
    <row r="3099" spans="2:66">
      <c r="B3099" s="2">
        <v>43640</v>
      </c>
      <c r="C3099" s="1">
        <v>1.79</v>
      </c>
      <c r="E3099" s="2">
        <v>43103</v>
      </c>
      <c r="F3099" s="1">
        <v>1.5070000000000001</v>
      </c>
      <c r="H3099" s="2">
        <v>43123</v>
      </c>
      <c r="I3099" s="1">
        <v>2.1869999999999998</v>
      </c>
      <c r="K3099" s="2">
        <v>43119</v>
      </c>
      <c r="L3099" s="1">
        <v>2.64</v>
      </c>
      <c r="N3099" s="2">
        <v>43129</v>
      </c>
      <c r="O3099" s="1">
        <v>2.5750000000000002</v>
      </c>
      <c r="Q3099" s="2">
        <v>43118</v>
      </c>
      <c r="R3099" s="1">
        <v>2.2850000000000001</v>
      </c>
      <c r="T3099" s="2">
        <v>43124</v>
      </c>
      <c r="U3099" s="1">
        <v>2.2174999999999998</v>
      </c>
      <c r="W3099" s="2">
        <v>43123</v>
      </c>
      <c r="X3099" s="1">
        <v>2.1150000000000002</v>
      </c>
      <c r="Z3099" s="2">
        <v>43111</v>
      </c>
      <c r="AA3099" s="1">
        <v>2.0125000000000002</v>
      </c>
      <c r="AC3099" s="2">
        <v>43112</v>
      </c>
      <c r="AD3099" s="1">
        <v>1.8525</v>
      </c>
      <c r="AF3099" s="2">
        <v>43553</v>
      </c>
      <c r="AG3099" s="1">
        <v>2.5997500000000002</v>
      </c>
      <c r="AI3099" s="2">
        <v>43061</v>
      </c>
      <c r="AJ3099" s="1">
        <v>2.5022000000000002</v>
      </c>
      <c r="AL3099" s="2">
        <v>43062</v>
      </c>
      <c r="AM3099" s="1">
        <v>2.3117999999999999</v>
      </c>
      <c r="AO3099" s="2">
        <v>43060</v>
      </c>
      <c r="AP3099" s="1">
        <v>1.9262000000000001</v>
      </c>
      <c r="AR3099" s="2">
        <v>43053</v>
      </c>
      <c r="AS3099" s="1">
        <v>1.679</v>
      </c>
      <c r="AU3099" s="2">
        <v>43067</v>
      </c>
      <c r="AV3099" s="1">
        <v>1.49</v>
      </c>
      <c r="AX3099" s="2">
        <v>43063</v>
      </c>
      <c r="AY3099" s="1">
        <v>1.391</v>
      </c>
      <c r="BA3099" s="116">
        <v>43066</v>
      </c>
      <c r="BB3099" s="1">
        <v>0.80249999999999999</v>
      </c>
      <c r="BD3099" s="2">
        <v>43059</v>
      </c>
      <c r="BE3099" s="1">
        <v>-0.1915</v>
      </c>
      <c r="BG3099" s="2">
        <v>43234</v>
      </c>
      <c r="BH3099" s="1">
        <v>3</v>
      </c>
      <c r="BJ3099" s="2">
        <v>43234</v>
      </c>
      <c r="BK3099" s="1">
        <v>2.85</v>
      </c>
      <c r="BM3099" s="2">
        <v>43062</v>
      </c>
      <c r="BN3099" s="1">
        <v>0.20599999999999999</v>
      </c>
    </row>
    <row r="3100" spans="2:66">
      <c r="B3100" s="2">
        <v>43641</v>
      </c>
      <c r="C3100" s="1">
        <v>1.79</v>
      </c>
      <c r="E3100" s="2">
        <v>43104</v>
      </c>
      <c r="F3100" s="1">
        <v>1.5070000000000001</v>
      </c>
      <c r="H3100" s="2">
        <v>43124</v>
      </c>
      <c r="I3100" s="1">
        <v>2.1970000000000001</v>
      </c>
      <c r="K3100" s="2">
        <v>43122</v>
      </c>
      <c r="L3100" s="1">
        <v>2.6550000000000002</v>
      </c>
      <c r="N3100" s="2">
        <v>43130</v>
      </c>
      <c r="O3100" s="1">
        <v>2.6019999999999999</v>
      </c>
      <c r="Q3100" s="2">
        <v>43119</v>
      </c>
      <c r="R3100" s="1">
        <v>2.3174999999999999</v>
      </c>
      <c r="T3100" s="2">
        <v>43125</v>
      </c>
      <c r="U3100" s="1">
        <v>2.2200000000000002</v>
      </c>
      <c r="W3100" s="2">
        <v>43124</v>
      </c>
      <c r="X3100" s="1">
        <v>2.1175000000000002</v>
      </c>
      <c r="Z3100" s="2">
        <v>43112</v>
      </c>
      <c r="AA3100" s="1">
        <v>2.0274999999999999</v>
      </c>
      <c r="AC3100" s="2">
        <v>43115</v>
      </c>
      <c r="AD3100" s="1">
        <v>1.885</v>
      </c>
      <c r="AF3100" s="2">
        <v>43556</v>
      </c>
      <c r="AG3100" s="1">
        <v>2.5954999999999999</v>
      </c>
      <c r="AI3100" s="2">
        <v>43062</v>
      </c>
      <c r="AJ3100" s="1">
        <v>2.5148000000000001</v>
      </c>
      <c r="AL3100" s="2">
        <v>43063</v>
      </c>
      <c r="AM3100" s="1">
        <v>2.3228</v>
      </c>
      <c r="AO3100" s="2">
        <v>43061</v>
      </c>
      <c r="AP3100" s="1">
        <v>1.8856999999999999</v>
      </c>
      <c r="AR3100" s="2">
        <v>43054</v>
      </c>
      <c r="AS3100" s="1">
        <v>1.679</v>
      </c>
      <c r="AU3100" s="2">
        <v>43068</v>
      </c>
      <c r="AV3100" s="1">
        <v>1.5169999999999999</v>
      </c>
      <c r="AX3100" s="2">
        <v>43066</v>
      </c>
      <c r="AY3100" s="1">
        <v>1.3728</v>
      </c>
      <c r="BA3100" s="116">
        <v>43067</v>
      </c>
      <c r="BB3100" s="1">
        <v>0.80800000000000005</v>
      </c>
      <c r="BD3100" s="2">
        <v>43060</v>
      </c>
      <c r="BE3100" s="1">
        <v>-0.19350000000000001</v>
      </c>
      <c r="BG3100" s="2">
        <v>43235</v>
      </c>
      <c r="BH3100" s="1">
        <v>3.08</v>
      </c>
      <c r="BJ3100" s="2">
        <v>43235</v>
      </c>
      <c r="BK3100" s="1">
        <v>2.92</v>
      </c>
      <c r="BM3100" s="2">
        <v>43063</v>
      </c>
      <c r="BN3100" s="1">
        <v>0.2155</v>
      </c>
    </row>
    <row r="3101" spans="2:66">
      <c r="B3101" s="2">
        <v>43642</v>
      </c>
      <c r="C3101" s="1">
        <v>1.78</v>
      </c>
      <c r="E3101" s="2">
        <v>43105</v>
      </c>
      <c r="F3101" s="1">
        <v>1.5070000000000001</v>
      </c>
      <c r="H3101" s="2">
        <v>43125</v>
      </c>
      <c r="I3101" s="1">
        <v>2.2120000000000002</v>
      </c>
      <c r="K3101" s="2">
        <v>43123</v>
      </c>
      <c r="L3101" s="1">
        <v>2.645</v>
      </c>
      <c r="N3101" s="2">
        <v>43131</v>
      </c>
      <c r="O3101" s="1">
        <v>2.5659999999999998</v>
      </c>
      <c r="Q3101" s="2">
        <v>43122</v>
      </c>
      <c r="R3101" s="1">
        <v>2.33</v>
      </c>
      <c r="T3101" s="2">
        <v>43126</v>
      </c>
      <c r="U3101" s="1">
        <v>2.2349999999999999</v>
      </c>
      <c r="W3101" s="2">
        <v>43125</v>
      </c>
      <c r="X3101" s="1">
        <v>2.1225000000000001</v>
      </c>
      <c r="Z3101" s="2">
        <v>43115</v>
      </c>
      <c r="AA3101" s="1">
        <v>2.0825</v>
      </c>
      <c r="AC3101" s="2">
        <v>43116</v>
      </c>
      <c r="AD3101" s="1">
        <v>1.8824999999999998</v>
      </c>
      <c r="AF3101" s="2">
        <v>43557</v>
      </c>
      <c r="AG3101" s="1">
        <v>2.6023800000000001</v>
      </c>
      <c r="AI3101" s="2">
        <v>43063</v>
      </c>
      <c r="AJ3101" s="1">
        <v>2.5295000000000001</v>
      </c>
      <c r="AL3101" s="2">
        <v>43066</v>
      </c>
      <c r="AM3101" s="1">
        <v>2.3005</v>
      </c>
      <c r="AO3101" s="2">
        <v>43062</v>
      </c>
      <c r="AP3101" s="1">
        <v>1.8915</v>
      </c>
      <c r="AR3101" s="2">
        <v>43055</v>
      </c>
      <c r="AS3101" s="1">
        <v>1.6995</v>
      </c>
      <c r="AU3101" s="2">
        <v>43069</v>
      </c>
      <c r="AV3101" s="1">
        <v>1.5</v>
      </c>
      <c r="AX3101" s="2">
        <v>43067</v>
      </c>
      <c r="AY3101" s="1">
        <v>1.3803000000000001</v>
      </c>
      <c r="BA3101" s="116">
        <v>43068</v>
      </c>
      <c r="BB3101" s="1">
        <v>0.84550000000000003</v>
      </c>
      <c r="BD3101" s="2">
        <v>43061</v>
      </c>
      <c r="BE3101" s="1">
        <v>-0.1875</v>
      </c>
      <c r="BG3101" s="2">
        <v>43236</v>
      </c>
      <c r="BH3101" s="1">
        <v>3.09</v>
      </c>
      <c r="BJ3101" s="2">
        <v>43236</v>
      </c>
      <c r="BK3101" s="1">
        <v>2.94</v>
      </c>
      <c r="BM3101" s="2">
        <v>43066</v>
      </c>
      <c r="BN3101" s="1">
        <v>0.19950000000000001</v>
      </c>
    </row>
    <row r="3102" spans="2:66">
      <c r="B3102" s="2">
        <v>43643</v>
      </c>
      <c r="C3102" s="1">
        <v>1.78</v>
      </c>
      <c r="E3102" s="2">
        <v>43108</v>
      </c>
      <c r="F3102" s="1">
        <v>1.5070000000000001</v>
      </c>
      <c r="H3102" s="2">
        <v>43126</v>
      </c>
      <c r="I3102" s="1">
        <v>2.222</v>
      </c>
      <c r="K3102" s="2">
        <v>43124</v>
      </c>
      <c r="L3102" s="1">
        <v>2.6470000000000002</v>
      </c>
      <c r="N3102" s="2">
        <v>43132</v>
      </c>
      <c r="O3102" s="1">
        <v>2.5449999999999999</v>
      </c>
      <c r="Q3102" s="2">
        <v>43123</v>
      </c>
      <c r="R3102" s="1">
        <v>2.3224999999999998</v>
      </c>
      <c r="T3102" s="2">
        <v>43129</v>
      </c>
      <c r="U3102" s="1">
        <v>2.3149999999999999</v>
      </c>
      <c r="W3102" s="2">
        <v>43126</v>
      </c>
      <c r="X3102" s="1">
        <v>2.1324999999999998</v>
      </c>
      <c r="Z3102" s="2">
        <v>43116</v>
      </c>
      <c r="AA3102" s="1">
        <v>2.0724999999999998</v>
      </c>
      <c r="AC3102" s="2">
        <v>43117</v>
      </c>
      <c r="AD3102" s="1">
        <v>1.8625</v>
      </c>
      <c r="AF3102" s="2">
        <v>43558</v>
      </c>
      <c r="AG3102" s="1">
        <v>2.59775</v>
      </c>
      <c r="AI3102" s="2">
        <v>43066</v>
      </c>
      <c r="AJ3102" s="1">
        <v>2.5103999999999997</v>
      </c>
      <c r="AL3102" s="2">
        <v>43067</v>
      </c>
      <c r="AM3102" s="1">
        <v>2.3005</v>
      </c>
      <c r="AO3102" s="2">
        <v>43063</v>
      </c>
      <c r="AP3102" s="1">
        <v>1.9060000000000001</v>
      </c>
      <c r="AR3102" s="2">
        <v>43056</v>
      </c>
      <c r="AS3102" s="1">
        <v>1.702</v>
      </c>
      <c r="AU3102" s="2">
        <v>43070</v>
      </c>
      <c r="AV3102" s="1">
        <v>1.45</v>
      </c>
      <c r="AX3102" s="2">
        <v>43068</v>
      </c>
      <c r="AY3102" s="1">
        <v>1.411</v>
      </c>
      <c r="BA3102" s="116">
        <v>43069</v>
      </c>
      <c r="BB3102" s="1">
        <v>0.82950000000000002</v>
      </c>
      <c r="BD3102" s="2">
        <v>43062</v>
      </c>
      <c r="BE3102" s="1">
        <v>-0.1867</v>
      </c>
      <c r="BG3102" s="2">
        <v>43237</v>
      </c>
      <c r="BH3102" s="1">
        <v>3.11</v>
      </c>
      <c r="BJ3102" s="2">
        <v>43237</v>
      </c>
      <c r="BK3102" s="1">
        <v>2.94</v>
      </c>
      <c r="BM3102" s="2">
        <v>43067</v>
      </c>
      <c r="BN3102" s="1">
        <v>0.20549999999999999</v>
      </c>
    </row>
    <row r="3103" spans="2:66">
      <c r="B3103" s="2">
        <v>43644</v>
      </c>
      <c r="C3103" s="1">
        <v>1.78</v>
      </c>
      <c r="E3103" s="2">
        <v>43109</v>
      </c>
      <c r="F3103" s="1">
        <v>1.5070000000000001</v>
      </c>
      <c r="H3103" s="2">
        <v>43129</v>
      </c>
      <c r="I3103" s="1">
        <v>2.2930000000000001</v>
      </c>
      <c r="K3103" s="2">
        <v>43125</v>
      </c>
      <c r="L3103" s="1">
        <v>2.66</v>
      </c>
      <c r="N3103" s="2">
        <v>43133</v>
      </c>
      <c r="O3103" s="1">
        <v>2.5220000000000002</v>
      </c>
      <c r="Q3103" s="2">
        <v>43124</v>
      </c>
      <c r="R3103" s="1">
        <v>2.3224999999999998</v>
      </c>
      <c r="T3103" s="2">
        <v>43130</v>
      </c>
      <c r="U3103" s="1">
        <v>2.34</v>
      </c>
      <c r="W3103" s="2">
        <v>43129</v>
      </c>
      <c r="X3103" s="1">
        <v>2.2075</v>
      </c>
      <c r="Z3103" s="2">
        <v>43117</v>
      </c>
      <c r="AA3103" s="1">
        <v>2.0525000000000002</v>
      </c>
      <c r="AC3103" s="2">
        <v>43118</v>
      </c>
      <c r="AD3103" s="1">
        <v>1.8225</v>
      </c>
      <c r="AF3103" s="2">
        <v>43559</v>
      </c>
      <c r="AG3103" s="1">
        <v>2.5886300000000002</v>
      </c>
      <c r="AI3103" s="2">
        <v>43067</v>
      </c>
      <c r="AJ3103" s="1">
        <v>2.504</v>
      </c>
      <c r="AL3103" s="2">
        <v>43068</v>
      </c>
      <c r="AM3103" s="1">
        <v>2.3595999999999999</v>
      </c>
      <c r="AO3103" s="2">
        <v>43066</v>
      </c>
      <c r="AP3103" s="1">
        <v>1.9005000000000001</v>
      </c>
      <c r="AR3103" s="2">
        <v>43059</v>
      </c>
      <c r="AS3103" s="1">
        <v>1.726</v>
      </c>
      <c r="AU3103" s="2">
        <v>43073</v>
      </c>
      <c r="AV3103" s="1">
        <v>1.4685000000000001</v>
      </c>
      <c r="AX3103" s="2">
        <v>43069</v>
      </c>
      <c r="AY3103" s="1">
        <v>1.3948</v>
      </c>
      <c r="BA3103" s="116">
        <v>43070</v>
      </c>
      <c r="BB3103" s="1">
        <v>0.79100000000000004</v>
      </c>
      <c r="BD3103" s="2">
        <v>43063</v>
      </c>
      <c r="BE3103" s="1">
        <v>-0.184</v>
      </c>
      <c r="BG3103" s="2">
        <v>43238</v>
      </c>
      <c r="BH3103" s="1">
        <v>3.06</v>
      </c>
      <c r="BJ3103" s="2">
        <v>43238</v>
      </c>
      <c r="BK3103" s="1">
        <v>2.9</v>
      </c>
      <c r="BM3103" s="2">
        <v>43068</v>
      </c>
      <c r="BN3103" s="1">
        <v>0.23050000000000001</v>
      </c>
    </row>
    <row r="3104" spans="2:66">
      <c r="B3104" s="2">
        <v>43647</v>
      </c>
      <c r="C3104" s="1">
        <v>1.78</v>
      </c>
      <c r="E3104" s="2">
        <v>43110</v>
      </c>
      <c r="F3104" s="1">
        <v>1.5070000000000001</v>
      </c>
      <c r="H3104" s="2">
        <v>43130</v>
      </c>
      <c r="I3104" s="1">
        <v>2.306</v>
      </c>
      <c r="K3104" s="2">
        <v>43126</v>
      </c>
      <c r="L3104" s="1">
        <v>2.68</v>
      </c>
      <c r="N3104" s="2">
        <v>43136</v>
      </c>
      <c r="O3104" s="1">
        <v>2.5620000000000003</v>
      </c>
      <c r="Q3104" s="2">
        <v>43125</v>
      </c>
      <c r="R3104" s="1">
        <v>2.335</v>
      </c>
      <c r="T3104" s="2">
        <v>43131</v>
      </c>
      <c r="U3104" s="1">
        <v>2.3125</v>
      </c>
      <c r="W3104" s="2">
        <v>43130</v>
      </c>
      <c r="X3104" s="1">
        <v>2.2174999999999998</v>
      </c>
      <c r="Z3104" s="2">
        <v>43118</v>
      </c>
      <c r="AA3104" s="1">
        <v>2.0074999999999998</v>
      </c>
      <c r="AC3104" s="2">
        <v>43119</v>
      </c>
      <c r="AD3104" s="1">
        <v>1.8174999999999999</v>
      </c>
      <c r="AF3104" s="2">
        <v>43560</v>
      </c>
      <c r="AG3104" s="1">
        <v>2.59213</v>
      </c>
      <c r="AI3104" s="2">
        <v>43068</v>
      </c>
      <c r="AJ3104" s="1">
        <v>2.5672999999999999</v>
      </c>
      <c r="AL3104" s="2">
        <v>43069</v>
      </c>
      <c r="AM3104" s="1">
        <v>2.3835000000000002</v>
      </c>
      <c r="AO3104" s="2">
        <v>43067</v>
      </c>
      <c r="AP3104" s="1">
        <v>1.9028</v>
      </c>
      <c r="AR3104" s="2">
        <v>43060</v>
      </c>
      <c r="AS3104" s="1">
        <v>1.7429999999999999</v>
      </c>
      <c r="AU3104" s="2">
        <v>43074</v>
      </c>
      <c r="AV3104" s="1">
        <v>1.427</v>
      </c>
      <c r="AX3104" s="2">
        <v>43070</v>
      </c>
      <c r="AY3104" s="1">
        <v>1.3474999999999999</v>
      </c>
      <c r="BA3104" s="116">
        <v>43073</v>
      </c>
      <c r="BB3104" s="1">
        <v>0.80600000000000005</v>
      </c>
      <c r="BD3104" s="2">
        <v>43066</v>
      </c>
      <c r="BE3104" s="1">
        <v>-0.187</v>
      </c>
      <c r="BG3104" s="2">
        <v>43241</v>
      </c>
      <c r="BH3104" s="1">
        <v>3.06</v>
      </c>
      <c r="BJ3104" s="2">
        <v>43241</v>
      </c>
      <c r="BK3104" s="1">
        <v>2.9</v>
      </c>
      <c r="BM3104" s="2">
        <v>43069</v>
      </c>
      <c r="BN3104" s="1">
        <v>0.2235</v>
      </c>
    </row>
    <row r="3105" spans="2:66">
      <c r="B3105" s="2">
        <v>43648</v>
      </c>
      <c r="C3105" s="1">
        <v>1.78</v>
      </c>
      <c r="E3105" s="2">
        <v>43111</v>
      </c>
      <c r="F3105" s="1">
        <v>1.5049999999999999</v>
      </c>
      <c r="H3105" s="2">
        <v>43131</v>
      </c>
      <c r="I3105" s="1">
        <v>2.27</v>
      </c>
      <c r="K3105" s="2">
        <v>43129</v>
      </c>
      <c r="L3105" s="1">
        <v>2.75</v>
      </c>
      <c r="N3105" s="2">
        <v>43137</v>
      </c>
      <c r="O3105" s="1">
        <v>2.5169999999999999</v>
      </c>
      <c r="Q3105" s="2">
        <v>43126</v>
      </c>
      <c r="R3105" s="1">
        <v>2.355</v>
      </c>
      <c r="T3105" s="2">
        <v>43132</v>
      </c>
      <c r="U3105" s="1">
        <v>2.2974999999999999</v>
      </c>
      <c r="W3105" s="2">
        <v>43131</v>
      </c>
      <c r="X3105" s="1">
        <v>2.1800000000000002</v>
      </c>
      <c r="Z3105" s="2">
        <v>43119</v>
      </c>
      <c r="AA3105" s="1">
        <v>2.0049999999999999</v>
      </c>
      <c r="AC3105" s="2">
        <v>43122</v>
      </c>
      <c r="AD3105" s="1">
        <v>1.833</v>
      </c>
      <c r="AF3105" s="2">
        <v>43563</v>
      </c>
      <c r="AG3105" s="1">
        <v>2.5840000000000001</v>
      </c>
      <c r="AI3105" s="2">
        <v>43069</v>
      </c>
      <c r="AJ3105" s="1">
        <v>2.5779999999999998</v>
      </c>
      <c r="AL3105" s="2">
        <v>43070</v>
      </c>
      <c r="AM3105" s="1">
        <v>2.3420999999999998</v>
      </c>
      <c r="AO3105" s="2">
        <v>43068</v>
      </c>
      <c r="AP3105" s="1">
        <v>1.9262999999999999</v>
      </c>
      <c r="AR3105" s="2">
        <v>43061</v>
      </c>
      <c r="AS3105" s="1">
        <v>1.7229999999999999</v>
      </c>
      <c r="AU3105" s="2">
        <v>43075</v>
      </c>
      <c r="AV3105" s="1">
        <v>1.4195</v>
      </c>
      <c r="AX3105" s="2">
        <v>43073</v>
      </c>
      <c r="AY3105" s="1">
        <v>1.3634999999999999</v>
      </c>
      <c r="BA3105" s="116">
        <v>43074</v>
      </c>
      <c r="BB3105" s="1">
        <v>0.78800000000000003</v>
      </c>
      <c r="BD3105" s="2">
        <v>43067</v>
      </c>
      <c r="BE3105" s="1">
        <v>-0.1855</v>
      </c>
      <c r="BG3105" s="2">
        <v>43242</v>
      </c>
      <c r="BH3105" s="1">
        <v>3.06</v>
      </c>
      <c r="BJ3105" s="2">
        <v>43242</v>
      </c>
      <c r="BK3105" s="1">
        <v>2.9</v>
      </c>
      <c r="BM3105" s="2">
        <v>43070</v>
      </c>
      <c r="BN3105" s="1">
        <v>0.20050000000000001</v>
      </c>
    </row>
    <row r="3106" spans="2:66">
      <c r="B3106" s="2">
        <v>43649</v>
      </c>
      <c r="C3106" s="1">
        <v>1.78</v>
      </c>
      <c r="E3106" s="2">
        <v>43112</v>
      </c>
      <c r="F3106" s="1">
        <v>1.5049999999999999</v>
      </c>
      <c r="H3106" s="2">
        <v>43132</v>
      </c>
      <c r="I3106" s="1">
        <v>2.2549999999999999</v>
      </c>
      <c r="K3106" s="2">
        <v>43130</v>
      </c>
      <c r="L3106" s="1">
        <v>2.8050000000000002</v>
      </c>
      <c r="N3106" s="2">
        <v>43138</v>
      </c>
      <c r="O3106" s="1">
        <v>2.48</v>
      </c>
      <c r="Q3106" s="2">
        <v>43129</v>
      </c>
      <c r="R3106" s="1">
        <v>2.4325000000000001</v>
      </c>
      <c r="T3106" s="2">
        <v>43133</v>
      </c>
      <c r="U3106" s="1">
        <v>2.2875000000000001</v>
      </c>
      <c r="W3106" s="2">
        <v>43132</v>
      </c>
      <c r="X3106" s="1">
        <v>2.1625000000000001</v>
      </c>
      <c r="Z3106" s="2">
        <v>43122</v>
      </c>
      <c r="AA3106" s="1">
        <v>2.0249999999999999</v>
      </c>
      <c r="AC3106" s="2">
        <v>43123</v>
      </c>
      <c r="AD3106" s="1">
        <v>1.83</v>
      </c>
      <c r="AF3106" s="2">
        <v>43564</v>
      </c>
      <c r="AG3106" s="1">
        <v>2.5812499999999998</v>
      </c>
      <c r="AI3106" s="2">
        <v>43070</v>
      </c>
      <c r="AJ3106" s="1">
        <v>2.5265</v>
      </c>
      <c r="AL3106" s="2">
        <v>43073</v>
      </c>
      <c r="AM3106" s="1">
        <v>2.3666999999999998</v>
      </c>
      <c r="AO3106" s="2">
        <v>43069</v>
      </c>
      <c r="AP3106" s="1">
        <v>1.9537</v>
      </c>
      <c r="AR3106" s="2">
        <v>43062</v>
      </c>
      <c r="AS3106" s="1">
        <v>1.726</v>
      </c>
      <c r="AU3106" s="2">
        <v>43076</v>
      </c>
      <c r="AV3106" s="1">
        <v>1.44</v>
      </c>
      <c r="AX3106" s="2">
        <v>43074</v>
      </c>
      <c r="AY3106" s="1">
        <v>1.3372999999999999</v>
      </c>
      <c r="BA3106" s="116">
        <v>43075</v>
      </c>
      <c r="BB3106" s="1">
        <v>0.78200000000000003</v>
      </c>
      <c r="BD3106" s="2">
        <v>43068</v>
      </c>
      <c r="BE3106" s="1">
        <v>-0.18049999999999999</v>
      </c>
      <c r="BG3106" s="2">
        <v>43243</v>
      </c>
      <c r="BH3106" s="1">
        <v>3.01</v>
      </c>
      <c r="BJ3106" s="2">
        <v>43243</v>
      </c>
      <c r="BK3106" s="1">
        <v>2.83</v>
      </c>
      <c r="BM3106" s="2">
        <v>43073</v>
      </c>
      <c r="BN3106" s="1">
        <v>0.20810000000000001</v>
      </c>
    </row>
    <row r="3107" spans="2:66">
      <c r="B3107" s="2">
        <v>43650</v>
      </c>
      <c r="C3107" s="1">
        <v>1.78</v>
      </c>
      <c r="E3107" s="2">
        <v>43115</v>
      </c>
      <c r="F3107" s="1">
        <v>1.5049999999999999</v>
      </c>
      <c r="H3107" s="2">
        <v>43133</v>
      </c>
      <c r="I3107" s="1">
        <v>2.2450000000000001</v>
      </c>
      <c r="K3107" s="2">
        <v>43131</v>
      </c>
      <c r="L3107" s="1">
        <v>2.77</v>
      </c>
      <c r="N3107" s="2">
        <v>43139</v>
      </c>
      <c r="O3107" s="1">
        <v>2.5249999999999999</v>
      </c>
      <c r="Q3107" s="2">
        <v>43130</v>
      </c>
      <c r="R3107" s="1">
        <v>2.4575</v>
      </c>
      <c r="T3107" s="2">
        <v>43136</v>
      </c>
      <c r="U3107" s="1">
        <v>2.3199999999999998</v>
      </c>
      <c r="W3107" s="2">
        <v>43133</v>
      </c>
      <c r="X3107" s="1">
        <v>2.15</v>
      </c>
      <c r="Z3107" s="2">
        <v>43123</v>
      </c>
      <c r="AA3107" s="1">
        <v>2.0175000000000001</v>
      </c>
      <c r="AC3107" s="2">
        <v>43124</v>
      </c>
      <c r="AD3107" s="1">
        <v>1.833</v>
      </c>
      <c r="AF3107" s="2">
        <v>43565</v>
      </c>
      <c r="AG3107" s="1">
        <v>2.6034999999999999</v>
      </c>
      <c r="AI3107" s="2">
        <v>43073</v>
      </c>
      <c r="AJ3107" s="1">
        <v>2.5436999999999999</v>
      </c>
      <c r="AL3107" s="2">
        <v>43074</v>
      </c>
      <c r="AM3107" s="1">
        <v>2.3454999999999999</v>
      </c>
      <c r="AO3107" s="2">
        <v>43070</v>
      </c>
      <c r="AP3107" s="1">
        <v>1.9424999999999999</v>
      </c>
      <c r="AR3107" s="2">
        <v>43063</v>
      </c>
      <c r="AS3107" s="1">
        <v>1.7370000000000001</v>
      </c>
      <c r="AU3107" s="2">
        <v>43077</v>
      </c>
      <c r="AV3107" s="1">
        <v>1.4510000000000001</v>
      </c>
      <c r="AX3107" s="2">
        <v>43075</v>
      </c>
      <c r="AY3107" s="1">
        <v>1.3220000000000001</v>
      </c>
      <c r="BA3107" s="116">
        <v>43076</v>
      </c>
      <c r="BB3107" s="1">
        <v>0.79200000000000004</v>
      </c>
      <c r="BD3107" s="2">
        <v>43069</v>
      </c>
      <c r="BE3107" s="1">
        <v>-0.18049999999999999</v>
      </c>
      <c r="BG3107" s="2">
        <v>43244</v>
      </c>
      <c r="BH3107" s="1">
        <v>2.98</v>
      </c>
      <c r="BJ3107" s="2">
        <v>43244</v>
      </c>
      <c r="BK3107" s="1">
        <v>2.82</v>
      </c>
      <c r="BM3107" s="2">
        <v>43074</v>
      </c>
      <c r="BN3107" s="1">
        <v>0.1915</v>
      </c>
    </row>
    <row r="3108" spans="2:66">
      <c r="B3108" s="2">
        <v>43651</v>
      </c>
      <c r="C3108" s="1">
        <v>1.78</v>
      </c>
      <c r="E3108" s="2">
        <v>43116</v>
      </c>
      <c r="F3108" s="1">
        <v>1.5049999999999999</v>
      </c>
      <c r="H3108" s="2">
        <v>43136</v>
      </c>
      <c r="I3108" s="1">
        <v>2.29</v>
      </c>
      <c r="K3108" s="2">
        <v>43132</v>
      </c>
      <c r="L3108" s="1">
        <v>2.758</v>
      </c>
      <c r="N3108" s="2">
        <v>43140</v>
      </c>
      <c r="O3108" s="1">
        <v>2.5350000000000001</v>
      </c>
      <c r="Q3108" s="2">
        <v>43131</v>
      </c>
      <c r="R3108" s="1">
        <v>2.4350000000000001</v>
      </c>
      <c r="T3108" s="2">
        <v>43137</v>
      </c>
      <c r="U3108" s="1">
        <v>2.2749999999999999</v>
      </c>
      <c r="W3108" s="2">
        <v>43136</v>
      </c>
      <c r="X3108" s="1">
        <v>2.1800000000000002</v>
      </c>
      <c r="Z3108" s="2">
        <v>43124</v>
      </c>
      <c r="AA3108" s="1">
        <v>2.02</v>
      </c>
      <c r="AC3108" s="2">
        <v>43125</v>
      </c>
      <c r="AD3108" s="1">
        <v>1.8399999999999999</v>
      </c>
      <c r="AF3108" s="2">
        <v>43566</v>
      </c>
      <c r="AG3108" s="1">
        <v>2.5967500000000001</v>
      </c>
      <c r="AI3108" s="2">
        <v>43074</v>
      </c>
      <c r="AJ3108" s="1">
        <v>2.5118</v>
      </c>
      <c r="AL3108" s="2">
        <v>43075</v>
      </c>
      <c r="AM3108" s="1">
        <v>2.3378999999999999</v>
      </c>
      <c r="AO3108" s="2">
        <v>43073</v>
      </c>
      <c r="AP3108" s="1">
        <v>1.9701</v>
      </c>
      <c r="AR3108" s="2">
        <v>43066</v>
      </c>
      <c r="AS3108" s="1">
        <v>1.7404999999999999</v>
      </c>
      <c r="AU3108" s="2">
        <v>43080</v>
      </c>
      <c r="AV3108" s="1">
        <v>1.43</v>
      </c>
      <c r="AX3108" s="2">
        <v>43076</v>
      </c>
      <c r="AY3108" s="1">
        <v>1.3425</v>
      </c>
      <c r="BA3108" s="116">
        <v>43077</v>
      </c>
      <c r="BB3108" s="1">
        <v>0.80210000000000004</v>
      </c>
      <c r="BD3108" s="2">
        <v>43070</v>
      </c>
      <c r="BE3108" s="1">
        <v>-0.187</v>
      </c>
      <c r="BG3108" s="2">
        <v>43245</v>
      </c>
      <c r="BH3108" s="1">
        <v>2.93</v>
      </c>
      <c r="BJ3108" s="2">
        <v>43245</v>
      </c>
      <c r="BK3108" s="1">
        <v>2.76</v>
      </c>
      <c r="BM3108" s="2">
        <v>43075</v>
      </c>
      <c r="BN3108" s="1">
        <v>0.1875</v>
      </c>
    </row>
    <row r="3109" spans="2:66">
      <c r="B3109" s="2">
        <v>43654</v>
      </c>
      <c r="C3109" s="1">
        <v>1.78</v>
      </c>
      <c r="E3109" s="2">
        <v>43117</v>
      </c>
      <c r="F3109" s="1">
        <v>1.5049999999999999</v>
      </c>
      <c r="H3109" s="2">
        <v>43137</v>
      </c>
      <c r="I3109" s="1">
        <v>2.2599999999999998</v>
      </c>
      <c r="K3109" s="2">
        <v>43133</v>
      </c>
      <c r="L3109" s="1">
        <v>2.7519999999999998</v>
      </c>
      <c r="N3109" s="2">
        <v>43143</v>
      </c>
      <c r="O3109" s="1">
        <v>2.569</v>
      </c>
      <c r="Q3109" s="2">
        <v>43132</v>
      </c>
      <c r="R3109" s="1">
        <v>2.4249999999999998</v>
      </c>
      <c r="T3109" s="2">
        <v>43138</v>
      </c>
      <c r="U3109" s="1">
        <v>2.2324999999999999</v>
      </c>
      <c r="W3109" s="2">
        <v>43137</v>
      </c>
      <c r="X3109" s="1">
        <v>2.14</v>
      </c>
      <c r="Z3109" s="2">
        <v>43125</v>
      </c>
      <c r="AA3109" s="1">
        <v>2.0274999999999999</v>
      </c>
      <c r="AC3109" s="2">
        <v>43126</v>
      </c>
      <c r="AD3109" s="1">
        <v>1.845</v>
      </c>
      <c r="AF3109" s="2">
        <v>43567</v>
      </c>
      <c r="AG3109" s="1">
        <v>2.601</v>
      </c>
      <c r="AI3109" s="2">
        <v>43075</v>
      </c>
      <c r="AJ3109" s="1">
        <v>2.5105</v>
      </c>
      <c r="AL3109" s="2">
        <v>43076</v>
      </c>
      <c r="AM3109" s="1">
        <v>2.3582999999999998</v>
      </c>
      <c r="AO3109" s="2">
        <v>43074</v>
      </c>
      <c r="AP3109" s="1">
        <v>1.9757</v>
      </c>
      <c r="AR3109" s="2">
        <v>43067</v>
      </c>
      <c r="AS3109" s="1">
        <v>1.7389999999999999</v>
      </c>
      <c r="AU3109" s="2">
        <v>43081</v>
      </c>
      <c r="AV3109" s="1">
        <v>1.452</v>
      </c>
      <c r="AX3109" s="2">
        <v>43077</v>
      </c>
      <c r="AY3109" s="1">
        <v>1.3552999999999999</v>
      </c>
      <c r="BA3109" s="116">
        <v>43080</v>
      </c>
      <c r="BB3109" s="1">
        <v>0.79149999999999998</v>
      </c>
      <c r="BD3109" s="2">
        <v>43073</v>
      </c>
      <c r="BE3109" s="1">
        <v>-0.1865</v>
      </c>
      <c r="BG3109" s="2">
        <v>43249</v>
      </c>
      <c r="BH3109" s="1">
        <v>2.77</v>
      </c>
      <c r="BJ3109" s="2">
        <v>43249</v>
      </c>
      <c r="BK3109" s="1">
        <v>2.58</v>
      </c>
      <c r="BM3109" s="2">
        <v>43076</v>
      </c>
      <c r="BN3109" s="1">
        <v>0.1925</v>
      </c>
    </row>
    <row r="3110" spans="2:66">
      <c r="B3110" s="2">
        <v>43655</v>
      </c>
      <c r="C3110" s="1">
        <v>1.78</v>
      </c>
      <c r="E3110" s="2">
        <v>43118</v>
      </c>
      <c r="F3110" s="1">
        <v>1.504</v>
      </c>
      <c r="H3110" s="2">
        <v>43138</v>
      </c>
      <c r="I3110" s="1">
        <v>2.242</v>
      </c>
      <c r="K3110" s="2">
        <v>43136</v>
      </c>
      <c r="L3110" s="1">
        <v>2.8120000000000003</v>
      </c>
      <c r="N3110" s="2">
        <v>43144</v>
      </c>
      <c r="O3110" s="1">
        <v>2.54</v>
      </c>
      <c r="Q3110" s="2">
        <v>43133</v>
      </c>
      <c r="R3110" s="1">
        <v>2.42</v>
      </c>
      <c r="T3110" s="2">
        <v>43139</v>
      </c>
      <c r="U3110" s="1">
        <v>2.2749999999999999</v>
      </c>
      <c r="W3110" s="2">
        <v>43138</v>
      </c>
      <c r="X3110" s="1">
        <v>2.1124999999999998</v>
      </c>
      <c r="Z3110" s="2">
        <v>43126</v>
      </c>
      <c r="AA3110" s="1">
        <v>2.04</v>
      </c>
      <c r="AC3110" s="2">
        <v>43129</v>
      </c>
      <c r="AD3110" s="1">
        <v>1.88</v>
      </c>
      <c r="AF3110" s="2">
        <v>43570</v>
      </c>
      <c r="AG3110" s="1">
        <v>2.5880000000000001</v>
      </c>
      <c r="AI3110" s="2">
        <v>43076</v>
      </c>
      <c r="AJ3110" s="1">
        <v>2.5270999999999999</v>
      </c>
      <c r="AL3110" s="2">
        <v>43077</v>
      </c>
      <c r="AM3110" s="1">
        <v>2.3673000000000002</v>
      </c>
      <c r="AO3110" s="2">
        <v>43075</v>
      </c>
      <c r="AP3110" s="1">
        <v>1.9661</v>
      </c>
      <c r="AR3110" s="2">
        <v>43068</v>
      </c>
      <c r="AS3110" s="1">
        <v>1.752</v>
      </c>
      <c r="AU3110" s="2">
        <v>43082</v>
      </c>
      <c r="AV3110" s="1">
        <v>1.4490000000000001</v>
      </c>
      <c r="AX3110" s="2">
        <v>43080</v>
      </c>
      <c r="AY3110" s="1">
        <v>1.337</v>
      </c>
      <c r="BA3110" s="116">
        <v>43081</v>
      </c>
      <c r="BB3110" s="1">
        <v>0.80900000000000005</v>
      </c>
      <c r="BD3110" s="2">
        <v>43074</v>
      </c>
      <c r="BE3110" s="1">
        <v>-0.1915</v>
      </c>
      <c r="BG3110" s="2">
        <v>43250</v>
      </c>
      <c r="BH3110" s="1">
        <v>2.84</v>
      </c>
      <c r="BJ3110" s="2">
        <v>43250</v>
      </c>
      <c r="BK3110" s="1">
        <v>2.67</v>
      </c>
      <c r="BM3110" s="2">
        <v>43077</v>
      </c>
      <c r="BN3110" s="1">
        <v>0.20749999999999999</v>
      </c>
    </row>
    <row r="3111" spans="2:66">
      <c r="B3111" s="2">
        <v>43656</v>
      </c>
      <c r="C3111" s="1">
        <v>1.78</v>
      </c>
      <c r="E3111" s="2">
        <v>43119</v>
      </c>
      <c r="F3111" s="1">
        <v>1.504</v>
      </c>
      <c r="H3111" s="2">
        <v>43139</v>
      </c>
      <c r="I3111" s="1">
        <v>2.2770000000000001</v>
      </c>
      <c r="K3111" s="2">
        <v>43137</v>
      </c>
      <c r="L3111" s="1">
        <v>2.7650000000000001</v>
      </c>
      <c r="N3111" s="2">
        <v>43145</v>
      </c>
      <c r="O3111" s="1">
        <v>2.5169999999999999</v>
      </c>
      <c r="Q3111" s="2">
        <v>43136</v>
      </c>
      <c r="R3111" s="1">
        <v>2.4725000000000001</v>
      </c>
      <c r="T3111" s="2">
        <v>43140</v>
      </c>
      <c r="U3111" s="1">
        <v>2.2800000000000002</v>
      </c>
      <c r="W3111" s="2">
        <v>43139</v>
      </c>
      <c r="X3111" s="1">
        <v>2.15</v>
      </c>
      <c r="Z3111" s="2">
        <v>43129</v>
      </c>
      <c r="AA3111" s="1">
        <v>2.1</v>
      </c>
      <c r="AC3111" s="2">
        <v>43130</v>
      </c>
      <c r="AD3111" s="1">
        <v>1.8725000000000001</v>
      </c>
      <c r="AF3111" s="2">
        <v>43571</v>
      </c>
      <c r="AG3111" s="1">
        <v>2.6008800000000001</v>
      </c>
      <c r="AI3111" s="2">
        <v>43077</v>
      </c>
      <c r="AJ3111" s="1">
        <v>2.5427999999999997</v>
      </c>
      <c r="AL3111" s="2">
        <v>43080</v>
      </c>
      <c r="AM3111" s="1">
        <v>2.3805000000000001</v>
      </c>
      <c r="AO3111" s="2">
        <v>43076</v>
      </c>
      <c r="AP3111" s="1">
        <v>1.9727999999999999</v>
      </c>
      <c r="AR3111" s="2">
        <v>43069</v>
      </c>
      <c r="AS3111" s="1">
        <v>1.7690000000000001</v>
      </c>
      <c r="AU3111" s="2">
        <v>43083</v>
      </c>
      <c r="AV3111" s="1">
        <v>1.421</v>
      </c>
      <c r="AX3111" s="2">
        <v>43081</v>
      </c>
      <c r="AY3111" s="1">
        <v>1.3559999999999999</v>
      </c>
      <c r="BA3111" s="116">
        <v>43082</v>
      </c>
      <c r="BB3111" s="1">
        <v>0.80400000000000005</v>
      </c>
      <c r="BD3111" s="2">
        <v>43075</v>
      </c>
      <c r="BE3111" s="1">
        <v>-0.19420000000000001</v>
      </c>
      <c r="BG3111" s="2">
        <v>43251</v>
      </c>
      <c r="BH3111" s="1">
        <v>2.83</v>
      </c>
      <c r="BJ3111" s="2">
        <v>43251</v>
      </c>
      <c r="BK3111" s="1">
        <v>2.68</v>
      </c>
      <c r="BM3111" s="2">
        <v>43080</v>
      </c>
      <c r="BN3111" s="1">
        <v>0.20200000000000001</v>
      </c>
    </row>
    <row r="3112" spans="2:66">
      <c r="B3112" s="2">
        <v>43657</v>
      </c>
      <c r="C3112" s="1">
        <v>1.78</v>
      </c>
      <c r="E3112" s="2">
        <v>43122</v>
      </c>
      <c r="F3112" s="1">
        <v>1.504</v>
      </c>
      <c r="H3112" s="2">
        <v>43140</v>
      </c>
      <c r="I3112" s="1">
        <v>2.2869999999999999</v>
      </c>
      <c r="K3112" s="2">
        <v>43138</v>
      </c>
      <c r="L3112" s="1">
        <v>2.7130000000000001</v>
      </c>
      <c r="N3112" s="2">
        <v>43150</v>
      </c>
      <c r="O3112" s="1">
        <v>2.5670000000000002</v>
      </c>
      <c r="Q3112" s="2">
        <v>43137</v>
      </c>
      <c r="R3112" s="1">
        <v>2.42</v>
      </c>
      <c r="T3112" s="2">
        <v>43143</v>
      </c>
      <c r="U3112" s="1">
        <v>2.3125</v>
      </c>
      <c r="W3112" s="2">
        <v>43140</v>
      </c>
      <c r="X3112" s="1">
        <v>2.1524999999999999</v>
      </c>
      <c r="Z3112" s="2">
        <v>43130</v>
      </c>
      <c r="AA3112" s="1">
        <v>2.1</v>
      </c>
      <c r="AC3112" s="2">
        <v>43131</v>
      </c>
      <c r="AD3112" s="1">
        <v>1.85</v>
      </c>
      <c r="AF3112" s="2">
        <v>43572</v>
      </c>
      <c r="AG3112" s="1">
        <v>2.5914999999999999</v>
      </c>
      <c r="AI3112" s="2">
        <v>43080</v>
      </c>
      <c r="AJ3112" s="1">
        <v>2.556</v>
      </c>
      <c r="AL3112" s="2">
        <v>43081</v>
      </c>
      <c r="AM3112" s="1">
        <v>2.3866999999999998</v>
      </c>
      <c r="AO3112" s="2">
        <v>43077</v>
      </c>
      <c r="AP3112" s="1">
        <v>1.9792999999999998</v>
      </c>
      <c r="AR3112" s="2">
        <v>43070</v>
      </c>
      <c r="AS3112" s="1">
        <v>1.76</v>
      </c>
      <c r="AU3112" s="2">
        <v>43084</v>
      </c>
      <c r="AV3112" s="1">
        <v>1.4015</v>
      </c>
      <c r="AX3112" s="2">
        <v>43082</v>
      </c>
      <c r="AY3112" s="1">
        <v>1.357</v>
      </c>
      <c r="BA3112" s="116">
        <v>43083</v>
      </c>
      <c r="BB3112" s="1">
        <v>0.79349999999999998</v>
      </c>
      <c r="BD3112" s="2">
        <v>43076</v>
      </c>
      <c r="BE3112" s="1">
        <v>-0.19320000000000001</v>
      </c>
      <c r="BG3112" s="2">
        <v>43252</v>
      </c>
      <c r="BH3112" s="1">
        <v>2.89</v>
      </c>
      <c r="BJ3112" s="2">
        <v>43252</v>
      </c>
      <c r="BK3112" s="1">
        <v>2.74</v>
      </c>
      <c r="BM3112" s="2">
        <v>43081</v>
      </c>
      <c r="BN3112" s="1">
        <v>0.214</v>
      </c>
    </row>
    <row r="3113" spans="2:66">
      <c r="B3113" s="2">
        <v>43658</v>
      </c>
      <c r="C3113" s="1">
        <v>1.78</v>
      </c>
      <c r="E3113" s="2">
        <v>43123</v>
      </c>
      <c r="F3113" s="1">
        <v>1.504</v>
      </c>
      <c r="H3113" s="2">
        <v>43143</v>
      </c>
      <c r="I3113" s="1">
        <v>2.3050000000000002</v>
      </c>
      <c r="K3113" s="2">
        <v>43139</v>
      </c>
      <c r="L3113" s="1">
        <v>2.7480000000000002</v>
      </c>
      <c r="N3113" s="2">
        <v>43151</v>
      </c>
      <c r="O3113" s="1">
        <v>2.577</v>
      </c>
      <c r="Q3113" s="2">
        <v>43138</v>
      </c>
      <c r="R3113" s="1">
        <v>2.37</v>
      </c>
      <c r="T3113" s="2">
        <v>43144</v>
      </c>
      <c r="U3113" s="1">
        <v>2.2875000000000001</v>
      </c>
      <c r="W3113" s="2">
        <v>43143</v>
      </c>
      <c r="X3113" s="1">
        <v>2.1749999999999998</v>
      </c>
      <c r="Z3113" s="2">
        <v>43131</v>
      </c>
      <c r="AA3113" s="1">
        <v>2.0649999999999999</v>
      </c>
      <c r="AC3113" s="2">
        <v>43132</v>
      </c>
      <c r="AD3113" s="1">
        <v>1.8275000000000001</v>
      </c>
      <c r="AF3113" s="2">
        <v>43573</v>
      </c>
      <c r="AG3113" s="1">
        <v>2.5811299999999999</v>
      </c>
      <c r="AI3113" s="2">
        <v>43081</v>
      </c>
      <c r="AJ3113" s="1">
        <v>2.5602</v>
      </c>
      <c r="AL3113" s="2">
        <v>43082</v>
      </c>
      <c r="AM3113" s="1">
        <v>2.3239999999999998</v>
      </c>
      <c r="AO3113" s="2">
        <v>43080</v>
      </c>
      <c r="AP3113" s="1">
        <v>1.996</v>
      </c>
      <c r="AR3113" s="2">
        <v>43073</v>
      </c>
      <c r="AS3113" s="1">
        <v>1.778</v>
      </c>
      <c r="AU3113" s="2">
        <v>43087</v>
      </c>
      <c r="AV3113" s="1">
        <v>1.4159999999999999</v>
      </c>
      <c r="AX3113" s="2">
        <v>43083</v>
      </c>
      <c r="AY3113" s="1">
        <v>1.335</v>
      </c>
      <c r="BA3113" s="116">
        <v>43084</v>
      </c>
      <c r="BB3113" s="1">
        <v>0.78469999999999995</v>
      </c>
      <c r="BD3113" s="2">
        <v>43077</v>
      </c>
      <c r="BE3113" s="1">
        <v>-0.191</v>
      </c>
      <c r="BG3113" s="2">
        <v>43255</v>
      </c>
      <c r="BH3113" s="1">
        <v>2.94</v>
      </c>
      <c r="BJ3113" s="2">
        <v>43255</v>
      </c>
      <c r="BK3113" s="1">
        <v>2.7800000000000002</v>
      </c>
      <c r="BM3113" s="2">
        <v>43082</v>
      </c>
      <c r="BN3113" s="1">
        <v>0.20899999999999999</v>
      </c>
    </row>
    <row r="3114" spans="2:66">
      <c r="B3114" s="2">
        <v>43661</v>
      </c>
      <c r="C3114" s="1">
        <v>1.78</v>
      </c>
      <c r="E3114" s="2">
        <v>43124</v>
      </c>
      <c r="F3114" s="1">
        <v>1.504</v>
      </c>
      <c r="H3114" s="2">
        <v>43144</v>
      </c>
      <c r="I3114" s="1">
        <v>2.2720000000000002</v>
      </c>
      <c r="K3114" s="2">
        <v>43140</v>
      </c>
      <c r="L3114" s="1">
        <v>2.7669999999999999</v>
      </c>
      <c r="N3114" s="2">
        <v>43152</v>
      </c>
      <c r="O3114" s="1">
        <v>2.5649999999999999</v>
      </c>
      <c r="Q3114" s="2">
        <v>43139</v>
      </c>
      <c r="R3114" s="1">
        <v>2.4224999999999999</v>
      </c>
      <c r="T3114" s="2">
        <v>43145</v>
      </c>
      <c r="U3114" s="1">
        <v>2.2800000000000002</v>
      </c>
      <c r="W3114" s="2">
        <v>43144</v>
      </c>
      <c r="X3114" s="1">
        <v>2.15</v>
      </c>
      <c r="Z3114" s="2">
        <v>43132</v>
      </c>
      <c r="AA3114" s="1">
        <v>2.0425</v>
      </c>
      <c r="AC3114" s="2">
        <v>43133</v>
      </c>
      <c r="AD3114" s="1">
        <v>1.8199999999999998</v>
      </c>
      <c r="AF3114" s="2">
        <v>43578</v>
      </c>
      <c r="AG3114" s="1">
        <v>2.5802499999999999</v>
      </c>
      <c r="AI3114" s="2">
        <v>43082</v>
      </c>
      <c r="AJ3114" s="1">
        <v>2.5034999999999998</v>
      </c>
      <c r="AL3114" s="2">
        <v>43083</v>
      </c>
      <c r="AM3114" s="1">
        <v>2.3245</v>
      </c>
      <c r="AO3114" s="2">
        <v>43081</v>
      </c>
      <c r="AP3114" s="1">
        <v>2.0078</v>
      </c>
      <c r="AR3114" s="2">
        <v>43074</v>
      </c>
      <c r="AS3114" s="1">
        <v>1.788</v>
      </c>
      <c r="AU3114" s="2">
        <v>43088</v>
      </c>
      <c r="AV3114" s="1">
        <v>1.48</v>
      </c>
      <c r="AX3114" s="2">
        <v>43084</v>
      </c>
      <c r="AY3114" s="1">
        <v>1.32</v>
      </c>
      <c r="BA3114" s="116">
        <v>43087</v>
      </c>
      <c r="BB3114" s="1">
        <v>0.79200000000000004</v>
      </c>
      <c r="BD3114" s="2">
        <v>43080</v>
      </c>
      <c r="BE3114" s="1">
        <v>-0.191</v>
      </c>
      <c r="BG3114" s="2">
        <v>43256</v>
      </c>
      <c r="BH3114" s="1">
        <v>2.92</v>
      </c>
      <c r="BJ3114" s="2">
        <v>43256</v>
      </c>
      <c r="BK3114" s="1">
        <v>2.76</v>
      </c>
      <c r="BM3114" s="2">
        <v>43083</v>
      </c>
      <c r="BN3114" s="1">
        <v>0.20749999999999999</v>
      </c>
    </row>
    <row r="3115" spans="2:66">
      <c r="B3115" s="2">
        <v>43662</v>
      </c>
      <c r="C3115" s="1">
        <v>1.78</v>
      </c>
      <c r="E3115" s="2">
        <v>43125</v>
      </c>
      <c r="F3115" s="1">
        <v>1.504</v>
      </c>
      <c r="H3115" s="2">
        <v>43145</v>
      </c>
      <c r="I3115" s="1">
        <v>2.2629999999999999</v>
      </c>
      <c r="K3115" s="2">
        <v>43143</v>
      </c>
      <c r="L3115" s="1">
        <v>2.8120000000000003</v>
      </c>
      <c r="N3115" s="2">
        <v>43153</v>
      </c>
      <c r="O3115" s="1">
        <v>2.5550000000000002</v>
      </c>
      <c r="Q3115" s="2">
        <v>43140</v>
      </c>
      <c r="R3115" s="1">
        <v>2.4275000000000002</v>
      </c>
      <c r="T3115" s="2">
        <v>43150</v>
      </c>
      <c r="U3115" s="1">
        <v>2.3224999999999998</v>
      </c>
      <c r="W3115" s="2">
        <v>43145</v>
      </c>
      <c r="X3115" s="1">
        <v>2.145</v>
      </c>
      <c r="Z3115" s="2">
        <v>43133</v>
      </c>
      <c r="AA3115" s="1">
        <v>2.0274999999999999</v>
      </c>
      <c r="AC3115" s="2">
        <v>43136</v>
      </c>
      <c r="AD3115" s="1">
        <v>1.827</v>
      </c>
      <c r="AF3115" s="2">
        <v>43579</v>
      </c>
      <c r="AG3115" s="1">
        <v>2.5863800000000001</v>
      </c>
      <c r="AI3115" s="2">
        <v>43083</v>
      </c>
      <c r="AJ3115" s="1">
        <v>2.4828000000000001</v>
      </c>
      <c r="AL3115" s="2">
        <v>43084</v>
      </c>
      <c r="AM3115" s="1">
        <v>2.3220000000000001</v>
      </c>
      <c r="AO3115" s="2">
        <v>43082</v>
      </c>
      <c r="AP3115" s="1">
        <v>1.9645000000000001</v>
      </c>
      <c r="AR3115" s="2">
        <v>43075</v>
      </c>
      <c r="AS3115" s="1">
        <v>1.7887999999999999</v>
      </c>
      <c r="AU3115" s="2">
        <v>43089</v>
      </c>
      <c r="AV3115" s="1">
        <v>1.4933000000000001</v>
      </c>
      <c r="AX3115" s="2">
        <v>43087</v>
      </c>
      <c r="AY3115" s="1">
        <v>1.3320000000000001</v>
      </c>
      <c r="BA3115" s="116">
        <v>43088</v>
      </c>
      <c r="BB3115" s="1">
        <v>0.84699999999999998</v>
      </c>
      <c r="BD3115" s="2">
        <v>43081</v>
      </c>
      <c r="BE3115" s="1">
        <v>-0.186</v>
      </c>
      <c r="BG3115" s="2">
        <v>43257</v>
      </c>
      <c r="BH3115" s="1">
        <v>2.9699999999999998</v>
      </c>
      <c r="BJ3115" s="2">
        <v>43257</v>
      </c>
      <c r="BK3115" s="1">
        <v>2.81</v>
      </c>
      <c r="BM3115" s="2">
        <v>43084</v>
      </c>
      <c r="BN3115" s="1">
        <v>0.2087</v>
      </c>
    </row>
    <row r="3116" spans="2:66">
      <c r="B3116" s="2">
        <v>43663</v>
      </c>
      <c r="C3116" s="1">
        <v>1.73</v>
      </c>
      <c r="E3116" s="2">
        <v>43126</v>
      </c>
      <c r="F3116" s="1">
        <v>1.504</v>
      </c>
      <c r="H3116" s="2">
        <v>43150</v>
      </c>
      <c r="I3116" s="1">
        <v>2.302</v>
      </c>
      <c r="K3116" s="2">
        <v>43144</v>
      </c>
      <c r="L3116" s="1">
        <v>2.7770000000000001</v>
      </c>
      <c r="N3116" s="2">
        <v>43154</v>
      </c>
      <c r="O3116" s="1">
        <v>2.5350000000000001</v>
      </c>
      <c r="Q3116" s="2">
        <v>43143</v>
      </c>
      <c r="R3116" s="1">
        <v>2.4750000000000001</v>
      </c>
      <c r="T3116" s="2">
        <v>43151</v>
      </c>
      <c r="U3116" s="1">
        <v>2.3325</v>
      </c>
      <c r="W3116" s="2">
        <v>43150</v>
      </c>
      <c r="X3116" s="1">
        <v>2.1825000000000001</v>
      </c>
      <c r="Z3116" s="2">
        <v>43136</v>
      </c>
      <c r="AA3116" s="1">
        <v>2.0474999999999999</v>
      </c>
      <c r="AC3116" s="2">
        <v>43137</v>
      </c>
      <c r="AD3116" s="1">
        <v>1.8129999999999999</v>
      </c>
      <c r="AF3116" s="2">
        <v>43580</v>
      </c>
      <c r="AG3116" s="1">
        <v>2.5823800000000001</v>
      </c>
      <c r="AI3116" s="2">
        <v>43084</v>
      </c>
      <c r="AJ3116" s="1">
        <v>2.4681000000000002</v>
      </c>
      <c r="AL3116" s="2">
        <v>43087</v>
      </c>
      <c r="AM3116" s="1">
        <v>2.363</v>
      </c>
      <c r="AO3116" s="2">
        <v>43083</v>
      </c>
      <c r="AP3116" s="1">
        <v>1.9935</v>
      </c>
      <c r="AR3116" s="2">
        <v>43076</v>
      </c>
      <c r="AS3116" s="1">
        <v>1.796</v>
      </c>
      <c r="AU3116" s="2">
        <v>43090</v>
      </c>
      <c r="AV3116" s="1">
        <v>1.496</v>
      </c>
      <c r="AX3116" s="2">
        <v>43088</v>
      </c>
      <c r="AY3116" s="1">
        <v>1.3893</v>
      </c>
      <c r="BA3116" s="116">
        <v>43089</v>
      </c>
      <c r="BB3116" s="1">
        <v>0.86729999999999996</v>
      </c>
      <c r="BD3116" s="2">
        <v>43082</v>
      </c>
      <c r="BE3116" s="1">
        <v>-0.18990000000000001</v>
      </c>
      <c r="BG3116" s="2">
        <v>43258</v>
      </c>
      <c r="BH3116" s="1">
        <v>2.93</v>
      </c>
      <c r="BJ3116" s="2">
        <v>43258</v>
      </c>
      <c r="BK3116" s="1">
        <v>2.77</v>
      </c>
      <c r="BM3116" s="2">
        <v>43087</v>
      </c>
      <c r="BN3116" s="1">
        <v>0.2155</v>
      </c>
    </row>
    <row r="3117" spans="2:66">
      <c r="B3117" s="2">
        <v>43664</v>
      </c>
      <c r="C3117" s="1">
        <v>1.6099999999999999</v>
      </c>
      <c r="E3117" s="2">
        <v>43129</v>
      </c>
      <c r="F3117" s="1">
        <v>1.506</v>
      </c>
      <c r="H3117" s="2">
        <v>43151</v>
      </c>
      <c r="I3117" s="1">
        <v>2.3149999999999999</v>
      </c>
      <c r="K3117" s="2">
        <v>43145</v>
      </c>
      <c r="L3117" s="1">
        <v>2.7519999999999998</v>
      </c>
      <c r="N3117" s="2">
        <v>43157</v>
      </c>
      <c r="O3117" s="1">
        <v>2.5099999999999998</v>
      </c>
      <c r="Q3117" s="2">
        <v>43144</v>
      </c>
      <c r="R3117" s="1">
        <v>2.4449999999999998</v>
      </c>
      <c r="T3117" s="2">
        <v>43152</v>
      </c>
      <c r="U3117" s="1">
        <v>2.3275000000000001</v>
      </c>
      <c r="W3117" s="2">
        <v>43151</v>
      </c>
      <c r="X3117" s="1">
        <v>2.1949999999999998</v>
      </c>
      <c r="Z3117" s="2">
        <v>43137</v>
      </c>
      <c r="AA3117" s="1">
        <v>2.02</v>
      </c>
      <c r="AC3117" s="2">
        <v>43138</v>
      </c>
      <c r="AD3117" s="1">
        <v>1.8025</v>
      </c>
      <c r="AF3117" s="2">
        <v>43581</v>
      </c>
      <c r="AG3117" s="1">
        <v>2.5827499999999999</v>
      </c>
      <c r="AI3117" s="2">
        <v>43087</v>
      </c>
      <c r="AJ3117" s="1">
        <v>2.5209999999999999</v>
      </c>
      <c r="AL3117" s="2">
        <v>43088</v>
      </c>
      <c r="AM3117" s="1">
        <v>2.4239999999999999</v>
      </c>
      <c r="AO3117" s="2">
        <v>43084</v>
      </c>
      <c r="AP3117" s="1">
        <v>2.0065</v>
      </c>
      <c r="AR3117" s="2">
        <v>43077</v>
      </c>
      <c r="AS3117" s="1">
        <v>1.8050000000000002</v>
      </c>
      <c r="AU3117" s="2">
        <v>43091</v>
      </c>
      <c r="AV3117" s="1">
        <v>1.5044999999999999</v>
      </c>
      <c r="AX3117" s="2">
        <v>43089</v>
      </c>
      <c r="AY3117" s="1">
        <v>1.4085000000000001</v>
      </c>
      <c r="BA3117" s="116">
        <v>43090</v>
      </c>
      <c r="BB3117" s="1">
        <v>0.88200000000000001</v>
      </c>
      <c r="BD3117" s="2">
        <v>43083</v>
      </c>
      <c r="BE3117" s="1">
        <v>-0.189</v>
      </c>
      <c r="BG3117" s="2">
        <v>43259</v>
      </c>
      <c r="BH3117" s="1">
        <v>2.93</v>
      </c>
      <c r="BJ3117" s="2">
        <v>43259</v>
      </c>
      <c r="BK3117" s="1">
        <v>2.77</v>
      </c>
      <c r="BM3117" s="2">
        <v>43088</v>
      </c>
      <c r="BN3117" s="1">
        <v>0.25600000000000001</v>
      </c>
    </row>
    <row r="3118" spans="2:66">
      <c r="B3118" s="2">
        <v>43665</v>
      </c>
      <c r="C3118" s="1">
        <v>1.5899999999999999</v>
      </c>
      <c r="E3118" s="2">
        <v>43130</v>
      </c>
      <c r="F3118" s="1">
        <v>1.506</v>
      </c>
      <c r="H3118" s="2">
        <v>43152</v>
      </c>
      <c r="I3118" s="1">
        <v>2.31</v>
      </c>
      <c r="K3118" s="2">
        <v>43150</v>
      </c>
      <c r="L3118" s="1">
        <v>2.7949999999999999</v>
      </c>
      <c r="N3118" s="2">
        <v>43158</v>
      </c>
      <c r="O3118" s="1">
        <v>2.5150000000000001</v>
      </c>
      <c r="Q3118" s="2">
        <v>43145</v>
      </c>
      <c r="R3118" s="1">
        <v>2.4300000000000002</v>
      </c>
      <c r="T3118" s="2">
        <v>43153</v>
      </c>
      <c r="U3118" s="1">
        <v>2.3199999999999998</v>
      </c>
      <c r="W3118" s="2">
        <v>43152</v>
      </c>
      <c r="X3118" s="1">
        <v>2.19</v>
      </c>
      <c r="Z3118" s="2">
        <v>43138</v>
      </c>
      <c r="AA3118" s="1">
        <v>2</v>
      </c>
      <c r="AC3118" s="2">
        <v>43139</v>
      </c>
      <c r="AD3118" s="1">
        <v>1.8225</v>
      </c>
      <c r="AF3118" s="2">
        <v>43584</v>
      </c>
      <c r="AG3118" s="1">
        <v>2.5789999999999997</v>
      </c>
      <c r="AI3118" s="2">
        <v>43088</v>
      </c>
      <c r="AJ3118" s="1">
        <v>2.5869999999999997</v>
      </c>
      <c r="AL3118" s="2">
        <v>43089</v>
      </c>
      <c r="AM3118" s="1">
        <v>2.4535</v>
      </c>
      <c r="AO3118" s="2">
        <v>43087</v>
      </c>
      <c r="AP3118" s="1">
        <v>2.0139999999999998</v>
      </c>
      <c r="AR3118" s="2">
        <v>43080</v>
      </c>
      <c r="AS3118" s="1">
        <v>1.8180000000000001</v>
      </c>
      <c r="AU3118" s="2">
        <v>43096</v>
      </c>
      <c r="AV3118" s="1">
        <v>1.466</v>
      </c>
      <c r="AX3118" s="2">
        <v>43090</v>
      </c>
      <c r="AY3118" s="1">
        <v>1.4163000000000001</v>
      </c>
      <c r="BA3118" s="116">
        <v>43091</v>
      </c>
      <c r="BB3118" s="1">
        <v>0.89</v>
      </c>
      <c r="BD3118" s="2">
        <v>43084</v>
      </c>
      <c r="BE3118" s="1">
        <v>-0.189</v>
      </c>
      <c r="BG3118" s="2">
        <v>43262</v>
      </c>
      <c r="BH3118" s="1">
        <v>2.96</v>
      </c>
      <c r="BJ3118" s="2">
        <v>43262</v>
      </c>
      <c r="BK3118" s="1">
        <v>2.8</v>
      </c>
      <c r="BM3118" s="2">
        <v>43089</v>
      </c>
      <c r="BN3118" s="1">
        <v>0.2767</v>
      </c>
    </row>
    <row r="3119" spans="2:66">
      <c r="B3119" s="2">
        <v>43668</v>
      </c>
      <c r="C3119" s="1">
        <v>1.5899999999999999</v>
      </c>
      <c r="E3119" s="2">
        <v>43131</v>
      </c>
      <c r="F3119" s="1">
        <v>1.506</v>
      </c>
      <c r="H3119" s="2">
        <v>43153</v>
      </c>
      <c r="I3119" s="1">
        <v>2.2949999999999999</v>
      </c>
      <c r="K3119" s="2">
        <v>43151</v>
      </c>
      <c r="L3119" s="1">
        <v>2.81</v>
      </c>
      <c r="N3119" s="2">
        <v>43159</v>
      </c>
      <c r="O3119" s="1">
        <v>2.5169999999999999</v>
      </c>
      <c r="Q3119" s="2">
        <v>43150</v>
      </c>
      <c r="R3119" s="1">
        <v>2.4750000000000001</v>
      </c>
      <c r="T3119" s="2">
        <v>43154</v>
      </c>
      <c r="U3119" s="1">
        <v>2.3125</v>
      </c>
      <c r="W3119" s="2">
        <v>43153</v>
      </c>
      <c r="X3119" s="1">
        <v>2.1825000000000001</v>
      </c>
      <c r="Z3119" s="2">
        <v>43139</v>
      </c>
      <c r="AA3119" s="1">
        <v>2.0350000000000001</v>
      </c>
      <c r="AC3119" s="2">
        <v>43140</v>
      </c>
      <c r="AD3119" s="1">
        <v>1.825</v>
      </c>
      <c r="AF3119" s="2">
        <v>43585</v>
      </c>
      <c r="AG3119" s="1">
        <v>2.5756299999999999</v>
      </c>
      <c r="AI3119" s="2">
        <v>43089</v>
      </c>
      <c r="AJ3119" s="1">
        <v>2.6328</v>
      </c>
      <c r="AL3119" s="2">
        <v>43090</v>
      </c>
      <c r="AM3119" s="1">
        <v>2.4457</v>
      </c>
      <c r="AO3119" s="2">
        <v>43088</v>
      </c>
      <c r="AP3119" s="1">
        <v>2.0436999999999999</v>
      </c>
      <c r="AR3119" s="2">
        <v>43081</v>
      </c>
      <c r="AS3119" s="1">
        <v>1.829</v>
      </c>
      <c r="AU3119" s="2">
        <v>43097</v>
      </c>
      <c r="AV3119" s="1">
        <v>1.4973000000000001</v>
      </c>
      <c r="AX3119" s="2">
        <v>43091</v>
      </c>
      <c r="AY3119" s="1">
        <v>1.4219999999999999</v>
      </c>
      <c r="BA3119" s="116">
        <v>43096</v>
      </c>
      <c r="BB3119" s="1">
        <v>0.85599999999999998</v>
      </c>
      <c r="BD3119" s="2">
        <v>43087</v>
      </c>
      <c r="BE3119" s="1">
        <v>-0.187</v>
      </c>
      <c r="BG3119" s="2">
        <v>43263</v>
      </c>
      <c r="BH3119" s="1">
        <v>2.96</v>
      </c>
      <c r="BJ3119" s="2">
        <v>43263</v>
      </c>
      <c r="BK3119" s="1">
        <v>2.81</v>
      </c>
      <c r="BM3119" s="2">
        <v>43090</v>
      </c>
      <c r="BN3119" s="1">
        <v>0.29849999999999999</v>
      </c>
    </row>
    <row r="3120" spans="2:66">
      <c r="B3120" s="2">
        <v>43669</v>
      </c>
      <c r="C3120" s="1">
        <v>1.5899999999999999</v>
      </c>
      <c r="E3120" s="2">
        <v>43132</v>
      </c>
      <c r="F3120" s="1">
        <v>1.506</v>
      </c>
      <c r="H3120" s="2">
        <v>43154</v>
      </c>
      <c r="I3120" s="1">
        <v>2.2800000000000002</v>
      </c>
      <c r="K3120" s="2">
        <v>43152</v>
      </c>
      <c r="L3120" s="1">
        <v>2.802</v>
      </c>
      <c r="N3120" s="2">
        <v>43161</v>
      </c>
      <c r="O3120" s="1">
        <v>2.5540000000000003</v>
      </c>
      <c r="Q3120" s="2">
        <v>43151</v>
      </c>
      <c r="R3120" s="1">
        <v>2.4849999999999999</v>
      </c>
      <c r="T3120" s="2">
        <v>43157</v>
      </c>
      <c r="U3120" s="1">
        <v>2.2800000000000002</v>
      </c>
      <c r="W3120" s="2">
        <v>43154</v>
      </c>
      <c r="X3120" s="1">
        <v>2.1724999999999999</v>
      </c>
      <c r="Z3120" s="2">
        <v>43140</v>
      </c>
      <c r="AA3120" s="1">
        <v>2.04</v>
      </c>
      <c r="AC3120" s="2">
        <v>43143</v>
      </c>
      <c r="AD3120" s="1">
        <v>1.8325</v>
      </c>
      <c r="AF3120" s="2">
        <v>43586</v>
      </c>
      <c r="AG3120" s="1">
        <v>2.5754999999999999</v>
      </c>
      <c r="AI3120" s="2">
        <v>43090</v>
      </c>
      <c r="AJ3120" s="1">
        <v>2.6116000000000001</v>
      </c>
      <c r="AL3120" s="2">
        <v>43091</v>
      </c>
      <c r="AM3120" s="1">
        <v>2.4405000000000001</v>
      </c>
      <c r="AO3120" s="2">
        <v>43089</v>
      </c>
      <c r="AP3120" s="1">
        <v>2.052</v>
      </c>
      <c r="AR3120" s="2">
        <v>43082</v>
      </c>
      <c r="AS3120" s="1">
        <v>1.8094999999999999</v>
      </c>
      <c r="AU3120" s="2">
        <v>43098</v>
      </c>
      <c r="AV3120" s="1">
        <v>1.5004999999999999</v>
      </c>
      <c r="AX3120" s="2">
        <v>43096</v>
      </c>
      <c r="AY3120" s="1">
        <v>1.3869</v>
      </c>
      <c r="BA3120" s="116">
        <v>43097</v>
      </c>
      <c r="BB3120" s="1">
        <v>0.88500000000000001</v>
      </c>
      <c r="BD3120" s="2">
        <v>43088</v>
      </c>
      <c r="BE3120" s="1">
        <v>-0.17699999999999999</v>
      </c>
      <c r="BG3120" s="2">
        <v>43264</v>
      </c>
      <c r="BH3120" s="1">
        <v>2.98</v>
      </c>
      <c r="BJ3120" s="2">
        <v>43264</v>
      </c>
      <c r="BK3120" s="1">
        <v>2.85</v>
      </c>
      <c r="BM3120" s="2">
        <v>43091</v>
      </c>
      <c r="BN3120" s="1">
        <v>0.3075</v>
      </c>
    </row>
    <row r="3121" spans="2:66">
      <c r="B3121" s="2">
        <v>43670</v>
      </c>
      <c r="C3121" s="1">
        <v>1.56</v>
      </c>
      <c r="E3121" s="2">
        <v>43133</v>
      </c>
      <c r="F3121" s="1">
        <v>1.506</v>
      </c>
      <c r="H3121" s="2">
        <v>43157</v>
      </c>
      <c r="I3121" s="1">
        <v>2.2570000000000001</v>
      </c>
      <c r="K3121" s="2">
        <v>43153</v>
      </c>
      <c r="L3121" s="1">
        <v>2.8</v>
      </c>
      <c r="N3121" s="2">
        <v>43164</v>
      </c>
      <c r="O3121" s="1">
        <v>2.5350000000000001</v>
      </c>
      <c r="Q3121" s="2">
        <v>43152</v>
      </c>
      <c r="R3121" s="1">
        <v>2.48</v>
      </c>
      <c r="T3121" s="2">
        <v>43158</v>
      </c>
      <c r="U3121" s="1">
        <v>2.27</v>
      </c>
      <c r="W3121" s="2">
        <v>43157</v>
      </c>
      <c r="X3121" s="1">
        <v>2.1475</v>
      </c>
      <c r="Z3121" s="2">
        <v>43143</v>
      </c>
      <c r="AA3121" s="1">
        <v>2.0550000000000002</v>
      </c>
      <c r="AC3121" s="2">
        <v>43144</v>
      </c>
      <c r="AD3121" s="1">
        <v>1.8199999999999998</v>
      </c>
      <c r="AF3121" s="2">
        <v>43587</v>
      </c>
      <c r="AG3121" s="1">
        <v>2.5651299999999999</v>
      </c>
      <c r="AI3121" s="2">
        <v>43091</v>
      </c>
      <c r="AJ3121" s="1">
        <v>2.5925000000000002</v>
      </c>
      <c r="AL3121" s="2">
        <v>43094</v>
      </c>
      <c r="AM3121" s="1">
        <v>2.4420000000000002</v>
      </c>
      <c r="AO3121" s="2">
        <v>43090</v>
      </c>
      <c r="AP3121" s="1">
        <v>2.0685000000000002</v>
      </c>
      <c r="AR3121" s="2">
        <v>43083</v>
      </c>
      <c r="AS3121" s="1">
        <v>1.8285</v>
      </c>
      <c r="AU3121" s="2">
        <v>43102</v>
      </c>
      <c r="AV3121" s="1">
        <v>1.542</v>
      </c>
      <c r="AX3121" s="2">
        <v>43097</v>
      </c>
      <c r="AY3121" s="1">
        <v>1.411</v>
      </c>
      <c r="BA3121" s="116">
        <v>43098</v>
      </c>
      <c r="BB3121" s="1">
        <v>0.88629999999999998</v>
      </c>
      <c r="BD3121" s="2">
        <v>43089</v>
      </c>
      <c r="BE3121" s="1">
        <v>-0.16750000000000001</v>
      </c>
      <c r="BG3121" s="2">
        <v>43265</v>
      </c>
      <c r="BH3121" s="1">
        <v>2.94</v>
      </c>
      <c r="BJ3121" s="2">
        <v>43265</v>
      </c>
      <c r="BK3121" s="1">
        <v>2.81</v>
      </c>
      <c r="BM3121" s="2">
        <v>43096</v>
      </c>
      <c r="BN3121" s="1">
        <v>0.29649999999999999</v>
      </c>
    </row>
    <row r="3122" spans="2:66">
      <c r="B3122" s="2">
        <v>43671</v>
      </c>
      <c r="C3122" s="1">
        <v>1.54</v>
      </c>
      <c r="E3122" s="2">
        <v>43136</v>
      </c>
      <c r="F3122" s="1">
        <v>1.506</v>
      </c>
      <c r="H3122" s="2">
        <v>43158</v>
      </c>
      <c r="I3122" s="1">
        <v>2.2599999999999998</v>
      </c>
      <c r="K3122" s="2">
        <v>43154</v>
      </c>
      <c r="L3122" s="1">
        <v>2.7970000000000002</v>
      </c>
      <c r="N3122" s="2">
        <v>43165</v>
      </c>
      <c r="O3122" s="1">
        <v>2.548</v>
      </c>
      <c r="Q3122" s="2">
        <v>43153</v>
      </c>
      <c r="R3122" s="1">
        <v>2.4775</v>
      </c>
      <c r="T3122" s="2">
        <v>43159</v>
      </c>
      <c r="U3122" s="1">
        <v>2.2749999999999999</v>
      </c>
      <c r="W3122" s="2">
        <v>43158</v>
      </c>
      <c r="X3122" s="1">
        <v>2.1425000000000001</v>
      </c>
      <c r="Z3122" s="2">
        <v>43144</v>
      </c>
      <c r="AA3122" s="1">
        <v>2.0325000000000002</v>
      </c>
      <c r="AC3122" s="2">
        <v>43145</v>
      </c>
      <c r="AD3122" s="1">
        <v>1.8225</v>
      </c>
      <c r="AF3122" s="2">
        <v>43588</v>
      </c>
      <c r="AG3122" s="1">
        <v>2.5598800000000002</v>
      </c>
      <c r="AI3122" s="2">
        <v>43094</v>
      </c>
      <c r="AJ3122" s="1">
        <v>2.5920000000000001</v>
      </c>
      <c r="AL3122" s="2">
        <v>43095</v>
      </c>
      <c r="AM3122" s="1">
        <v>2.427</v>
      </c>
      <c r="AO3122" s="2">
        <v>43091</v>
      </c>
      <c r="AP3122" s="1">
        <v>2.0815000000000001</v>
      </c>
      <c r="AR3122" s="2">
        <v>43084</v>
      </c>
      <c r="AS3122" s="1">
        <v>1.8395000000000001</v>
      </c>
      <c r="AU3122" s="2">
        <v>43103</v>
      </c>
      <c r="AV3122" s="1">
        <v>1.5158</v>
      </c>
      <c r="AX3122" s="2">
        <v>43098</v>
      </c>
      <c r="AY3122" s="1">
        <v>1.4165000000000001</v>
      </c>
      <c r="BA3122" s="116">
        <v>43102</v>
      </c>
      <c r="BB3122" s="1">
        <v>0.91080000000000005</v>
      </c>
      <c r="BD3122" s="2">
        <v>43090</v>
      </c>
      <c r="BE3122" s="1">
        <v>-0.1615</v>
      </c>
      <c r="BG3122" s="2">
        <v>43266</v>
      </c>
      <c r="BH3122" s="1">
        <v>2.93</v>
      </c>
      <c r="BJ3122" s="2">
        <v>43266</v>
      </c>
      <c r="BK3122" s="1">
        <v>2.81</v>
      </c>
      <c r="BM3122" s="2">
        <v>43097</v>
      </c>
      <c r="BN3122" s="1">
        <v>0.313</v>
      </c>
    </row>
    <row r="3123" spans="2:66">
      <c r="B3123" s="2">
        <v>43672</v>
      </c>
      <c r="C3123" s="1">
        <v>1.53</v>
      </c>
      <c r="E3123" s="2">
        <v>43137</v>
      </c>
      <c r="F3123" s="1">
        <v>1.506</v>
      </c>
      <c r="H3123" s="2">
        <v>43159</v>
      </c>
      <c r="I3123" s="1">
        <v>2.2650000000000001</v>
      </c>
      <c r="K3123" s="2">
        <v>43157</v>
      </c>
      <c r="L3123" s="1">
        <v>2.75</v>
      </c>
      <c r="N3123" s="2">
        <v>43166</v>
      </c>
      <c r="O3123" s="1">
        <v>2.5249999999999999</v>
      </c>
      <c r="Q3123" s="2">
        <v>43154</v>
      </c>
      <c r="R3123" s="1">
        <v>2.4725000000000001</v>
      </c>
      <c r="T3123" s="2">
        <v>43161</v>
      </c>
      <c r="U3123" s="1">
        <v>2.2999999999999998</v>
      </c>
      <c r="W3123" s="2">
        <v>43159</v>
      </c>
      <c r="X3123" s="1">
        <v>2.15</v>
      </c>
      <c r="Z3123" s="2">
        <v>43145</v>
      </c>
      <c r="AA3123" s="1">
        <v>2.0299999999999998</v>
      </c>
      <c r="AC3123" s="2">
        <v>43150</v>
      </c>
      <c r="AD3123" s="1">
        <v>1.8425</v>
      </c>
      <c r="AF3123" s="2">
        <v>43592</v>
      </c>
      <c r="AG3123" s="1">
        <v>2.5620000000000003</v>
      </c>
      <c r="AI3123" s="2">
        <v>43095</v>
      </c>
      <c r="AJ3123" s="1">
        <v>2.5735000000000001</v>
      </c>
      <c r="AL3123" s="2">
        <v>43096</v>
      </c>
      <c r="AM3123" s="1">
        <v>2.3748</v>
      </c>
      <c r="AO3123" s="2">
        <v>43094</v>
      </c>
      <c r="AP3123" s="1">
        <v>2.085</v>
      </c>
      <c r="AR3123" s="2">
        <v>43087</v>
      </c>
      <c r="AS3123" s="1">
        <v>1.847</v>
      </c>
      <c r="AU3123" s="2">
        <v>43104</v>
      </c>
      <c r="AV3123" s="1">
        <v>1.49</v>
      </c>
      <c r="AX3123" s="2">
        <v>43102</v>
      </c>
      <c r="AY3123" s="1">
        <v>1.4530000000000001</v>
      </c>
      <c r="BA3123" s="116">
        <v>43103</v>
      </c>
      <c r="BB3123" s="1">
        <v>0.88800000000000001</v>
      </c>
      <c r="BD3123" s="2">
        <v>43091</v>
      </c>
      <c r="BE3123" s="1">
        <v>-0.155</v>
      </c>
      <c r="BG3123" s="2">
        <v>43269</v>
      </c>
      <c r="BH3123" s="1">
        <v>2.92</v>
      </c>
      <c r="BJ3123" s="2">
        <v>43269</v>
      </c>
      <c r="BK3123" s="1">
        <v>2.8</v>
      </c>
      <c r="BM3123" s="2">
        <v>43098</v>
      </c>
      <c r="BN3123" s="1">
        <v>0.316</v>
      </c>
    </row>
    <row r="3124" spans="2:66">
      <c r="B3124" s="2">
        <v>43675</v>
      </c>
      <c r="C3124" s="1">
        <v>1.53</v>
      </c>
      <c r="E3124" s="2">
        <v>43138</v>
      </c>
      <c r="F3124" s="1">
        <v>1.506</v>
      </c>
      <c r="H3124" s="2">
        <v>43161</v>
      </c>
      <c r="I3124" s="1">
        <v>2.3050000000000002</v>
      </c>
      <c r="K3124" s="2">
        <v>43158</v>
      </c>
      <c r="L3124" s="1">
        <v>2.7320000000000002</v>
      </c>
      <c r="N3124" s="2">
        <v>43167</v>
      </c>
      <c r="O3124" s="1">
        <v>2.5150000000000001</v>
      </c>
      <c r="Q3124" s="2">
        <v>43157</v>
      </c>
      <c r="R3124" s="1">
        <v>2.4375</v>
      </c>
      <c r="T3124" s="2">
        <v>43164</v>
      </c>
      <c r="U3124" s="1">
        <v>2.2749999999999999</v>
      </c>
      <c r="W3124" s="2">
        <v>43161</v>
      </c>
      <c r="X3124" s="1">
        <v>2.1875</v>
      </c>
      <c r="Z3124" s="2">
        <v>43150</v>
      </c>
      <c r="AA3124" s="1">
        <v>2.0625</v>
      </c>
      <c r="AC3124" s="2">
        <v>43151</v>
      </c>
      <c r="AD3124" s="1">
        <v>1.8425</v>
      </c>
      <c r="AF3124" s="2">
        <v>43593</v>
      </c>
      <c r="AG3124" s="1">
        <v>2.5451299999999999</v>
      </c>
      <c r="AI3124" s="2">
        <v>43096</v>
      </c>
      <c r="AJ3124" s="1">
        <v>2.5099</v>
      </c>
      <c r="AL3124" s="2">
        <v>43097</v>
      </c>
      <c r="AM3124" s="1">
        <v>2.3959999999999999</v>
      </c>
      <c r="AO3124" s="2">
        <v>43095</v>
      </c>
      <c r="AP3124" s="1">
        <v>2.0794999999999999</v>
      </c>
      <c r="AR3124" s="2">
        <v>43088</v>
      </c>
      <c r="AS3124" s="1">
        <v>1.8675000000000002</v>
      </c>
      <c r="AU3124" s="2">
        <v>43105</v>
      </c>
      <c r="AV3124" s="1">
        <v>1.5063</v>
      </c>
      <c r="AX3124" s="2">
        <v>43103</v>
      </c>
      <c r="AY3124" s="1">
        <v>1.4279999999999999</v>
      </c>
      <c r="BA3124" s="116">
        <v>43104</v>
      </c>
      <c r="BB3124" s="1">
        <v>0.88100000000000001</v>
      </c>
      <c r="BD3124" s="2">
        <v>43096</v>
      </c>
      <c r="BE3124" s="1">
        <v>-0.1585</v>
      </c>
      <c r="BG3124" s="2">
        <v>43270</v>
      </c>
      <c r="BH3124" s="1">
        <v>2.89</v>
      </c>
      <c r="BJ3124" s="2">
        <v>43270</v>
      </c>
      <c r="BK3124" s="1">
        <v>2.77</v>
      </c>
      <c r="BM3124" s="2">
        <v>43102</v>
      </c>
      <c r="BN3124" s="1">
        <v>0.31850000000000001</v>
      </c>
    </row>
    <row r="3125" spans="2:66">
      <c r="B3125" s="2">
        <v>43676</v>
      </c>
      <c r="C3125" s="1">
        <v>1.52</v>
      </c>
      <c r="E3125" s="2">
        <v>43139</v>
      </c>
      <c r="F3125" s="1">
        <v>1.506</v>
      </c>
      <c r="H3125" s="2">
        <v>43164</v>
      </c>
      <c r="I3125" s="1">
        <v>2.2999999999999998</v>
      </c>
      <c r="K3125" s="2">
        <v>43159</v>
      </c>
      <c r="L3125" s="1">
        <v>2.7349999999999999</v>
      </c>
      <c r="N3125" s="2">
        <v>43168</v>
      </c>
      <c r="O3125" s="1">
        <v>2.5369999999999999</v>
      </c>
      <c r="Q3125" s="2">
        <v>43158</v>
      </c>
      <c r="R3125" s="1">
        <v>2.42</v>
      </c>
      <c r="T3125" s="2">
        <v>43165</v>
      </c>
      <c r="U3125" s="1">
        <v>2.2749999999999999</v>
      </c>
      <c r="W3125" s="2">
        <v>43164</v>
      </c>
      <c r="X3125" s="1">
        <v>2.1749999999999998</v>
      </c>
      <c r="Z3125" s="2">
        <v>43151</v>
      </c>
      <c r="AA3125" s="1">
        <v>2.0724999999999998</v>
      </c>
      <c r="AC3125" s="2">
        <v>43152</v>
      </c>
      <c r="AD3125" s="1">
        <v>1.8399999999999999</v>
      </c>
      <c r="AF3125" s="2">
        <v>43594</v>
      </c>
      <c r="AG3125" s="1">
        <v>2.53525</v>
      </c>
      <c r="AI3125" s="2">
        <v>43097</v>
      </c>
      <c r="AJ3125" s="1">
        <v>2.5312000000000001</v>
      </c>
      <c r="AL3125" s="2">
        <v>43098</v>
      </c>
      <c r="AM3125" s="1">
        <v>2.375</v>
      </c>
      <c r="AO3125" s="2">
        <v>43096</v>
      </c>
      <c r="AP3125" s="1">
        <v>2.0565000000000002</v>
      </c>
      <c r="AR3125" s="2">
        <v>43089</v>
      </c>
      <c r="AS3125" s="1">
        <v>1.8742999999999999</v>
      </c>
      <c r="AU3125" s="2">
        <v>43108</v>
      </c>
      <c r="AV3125" s="1">
        <v>1.4990000000000001</v>
      </c>
      <c r="AX3125" s="2">
        <v>43104</v>
      </c>
      <c r="AY3125" s="1">
        <v>1.411</v>
      </c>
      <c r="BA3125" s="116">
        <v>43105</v>
      </c>
      <c r="BB3125" s="1">
        <v>0.88600000000000001</v>
      </c>
      <c r="BD3125" s="2">
        <v>43097</v>
      </c>
      <c r="BE3125" s="1">
        <v>-0.153</v>
      </c>
      <c r="BG3125" s="2">
        <v>43271</v>
      </c>
      <c r="BH3125" s="1">
        <v>2.93</v>
      </c>
      <c r="BJ3125" s="2">
        <v>43271</v>
      </c>
      <c r="BK3125" s="1">
        <v>2.8</v>
      </c>
      <c r="BM3125" s="2">
        <v>43103</v>
      </c>
      <c r="BN3125" s="1">
        <v>0.29749999999999999</v>
      </c>
    </row>
    <row r="3126" spans="2:66">
      <c r="B3126" s="2">
        <v>43677</v>
      </c>
      <c r="C3126" s="1">
        <v>1.5</v>
      </c>
      <c r="E3126" s="2">
        <v>43140</v>
      </c>
      <c r="F3126" s="1">
        <v>1.506</v>
      </c>
      <c r="H3126" s="2">
        <v>43165</v>
      </c>
      <c r="I3126" s="1">
        <v>2.3050000000000002</v>
      </c>
      <c r="K3126" s="2">
        <v>43161</v>
      </c>
      <c r="L3126" s="1">
        <v>2.7549999999999999</v>
      </c>
      <c r="N3126" s="2">
        <v>43171</v>
      </c>
      <c r="O3126" s="1">
        <v>2.56</v>
      </c>
      <c r="Q3126" s="2">
        <v>43159</v>
      </c>
      <c r="R3126" s="1">
        <v>2.4249999999999998</v>
      </c>
      <c r="T3126" s="2">
        <v>43166</v>
      </c>
      <c r="U3126" s="1">
        <v>2.2599999999999998</v>
      </c>
      <c r="W3126" s="2">
        <v>43165</v>
      </c>
      <c r="X3126" s="1">
        <v>2.17</v>
      </c>
      <c r="Z3126" s="2">
        <v>43152</v>
      </c>
      <c r="AA3126" s="1">
        <v>2.0649999999999999</v>
      </c>
      <c r="AC3126" s="2">
        <v>43153</v>
      </c>
      <c r="AD3126" s="1">
        <v>1.8374999999999999</v>
      </c>
      <c r="AF3126" s="2">
        <v>43595</v>
      </c>
      <c r="AG3126" s="1">
        <v>2.5278800000000001</v>
      </c>
      <c r="AI3126" s="2">
        <v>43098</v>
      </c>
      <c r="AJ3126" s="1">
        <v>2.5198</v>
      </c>
      <c r="AL3126" s="2">
        <v>43101</v>
      </c>
      <c r="AM3126" s="1">
        <v>2.3855</v>
      </c>
      <c r="AO3126" s="2">
        <v>43097</v>
      </c>
      <c r="AP3126" s="1">
        <v>2.0695000000000001</v>
      </c>
      <c r="AR3126" s="2">
        <v>43090</v>
      </c>
      <c r="AS3126" s="1">
        <v>1.8860000000000001</v>
      </c>
      <c r="AU3126" s="2">
        <v>43109</v>
      </c>
      <c r="AV3126" s="1">
        <v>1.544</v>
      </c>
      <c r="AX3126" s="2">
        <v>43105</v>
      </c>
      <c r="AY3126" s="1">
        <v>1.4224999999999999</v>
      </c>
      <c r="BA3126" s="116">
        <v>43108</v>
      </c>
      <c r="BB3126" s="1">
        <v>0.87570000000000003</v>
      </c>
      <c r="BD3126" s="2">
        <v>43098</v>
      </c>
      <c r="BE3126" s="1">
        <v>-0.14979999999999999</v>
      </c>
      <c r="BG3126" s="2">
        <v>43272</v>
      </c>
      <c r="BH3126" s="1">
        <v>2.9</v>
      </c>
      <c r="BJ3126" s="2">
        <v>43272</v>
      </c>
      <c r="BK3126" s="1">
        <v>2.77</v>
      </c>
      <c r="BM3126" s="2">
        <v>43104</v>
      </c>
      <c r="BN3126" s="1">
        <v>0.30149999999999999</v>
      </c>
    </row>
    <row r="3127" spans="2:66">
      <c r="B3127" s="2">
        <v>43678</v>
      </c>
      <c r="C3127" s="1">
        <v>1.5</v>
      </c>
      <c r="E3127" s="2">
        <v>43143</v>
      </c>
      <c r="F3127" s="1">
        <v>1.506</v>
      </c>
      <c r="H3127" s="2">
        <v>43166</v>
      </c>
      <c r="I3127" s="1">
        <v>2.2970000000000002</v>
      </c>
      <c r="K3127" s="2">
        <v>43164</v>
      </c>
      <c r="L3127" s="1">
        <v>2.7250000000000001</v>
      </c>
      <c r="N3127" s="2">
        <v>43172</v>
      </c>
      <c r="O3127" s="1">
        <v>2.5449999999999999</v>
      </c>
      <c r="Q3127" s="2">
        <v>43161</v>
      </c>
      <c r="R3127" s="1">
        <v>2.4325000000000001</v>
      </c>
      <c r="T3127" s="2">
        <v>43167</v>
      </c>
      <c r="U3127" s="1">
        <v>2.2650000000000001</v>
      </c>
      <c r="W3127" s="2">
        <v>43166</v>
      </c>
      <c r="X3127" s="1">
        <v>2.1625000000000001</v>
      </c>
      <c r="Z3127" s="2">
        <v>43153</v>
      </c>
      <c r="AA3127" s="1">
        <v>2.0575000000000001</v>
      </c>
      <c r="AC3127" s="2">
        <v>43154</v>
      </c>
      <c r="AD3127" s="1">
        <v>1.8425</v>
      </c>
      <c r="AF3127" s="2">
        <v>43598</v>
      </c>
      <c r="AG3127" s="1">
        <v>2.5179999999999998</v>
      </c>
      <c r="AI3127" s="2">
        <v>43101</v>
      </c>
      <c r="AJ3127" s="1">
        <v>2.52</v>
      </c>
      <c r="AL3127" s="2">
        <v>43102</v>
      </c>
      <c r="AM3127" s="1">
        <v>2.4220000000000002</v>
      </c>
      <c r="AO3127" s="2">
        <v>43098</v>
      </c>
      <c r="AP3127" s="1">
        <v>2.0594999999999999</v>
      </c>
      <c r="AR3127" s="2">
        <v>43091</v>
      </c>
      <c r="AS3127" s="1">
        <v>1.897</v>
      </c>
      <c r="AU3127" s="2">
        <v>43110</v>
      </c>
      <c r="AV3127" s="1">
        <v>1.552</v>
      </c>
      <c r="AX3127" s="2">
        <v>43108</v>
      </c>
      <c r="AY3127" s="1">
        <v>1.413</v>
      </c>
      <c r="BA3127" s="116">
        <v>43109</v>
      </c>
      <c r="BB3127" s="1">
        <v>0.9022</v>
      </c>
      <c r="BD3127" s="2">
        <v>43102</v>
      </c>
      <c r="BE3127" s="1">
        <v>-0.15029999999999999</v>
      </c>
      <c r="BG3127" s="2">
        <v>43273</v>
      </c>
      <c r="BH3127" s="1">
        <v>2.9</v>
      </c>
      <c r="BJ3127" s="2">
        <v>43273</v>
      </c>
      <c r="BK3127" s="1">
        <v>2.77</v>
      </c>
      <c r="BM3127" s="2">
        <v>43105</v>
      </c>
      <c r="BN3127" s="1">
        <v>0.30399999999999999</v>
      </c>
    </row>
    <row r="3128" spans="2:66">
      <c r="B3128" s="2">
        <v>43679</v>
      </c>
      <c r="C3128" s="1">
        <v>1.5</v>
      </c>
      <c r="E3128" s="2">
        <v>43144</v>
      </c>
      <c r="F3128" s="1">
        <v>1.506</v>
      </c>
      <c r="H3128" s="2">
        <v>43167</v>
      </c>
      <c r="I3128" s="1">
        <v>2.2850000000000001</v>
      </c>
      <c r="K3128" s="2">
        <v>43165</v>
      </c>
      <c r="L3128" s="1">
        <v>2.7519999999999998</v>
      </c>
      <c r="N3128" s="2">
        <v>43173</v>
      </c>
      <c r="O3128" s="1">
        <v>2.5049999999999999</v>
      </c>
      <c r="Q3128" s="2">
        <v>43164</v>
      </c>
      <c r="R3128" s="1">
        <v>2.4074999999999998</v>
      </c>
      <c r="T3128" s="2">
        <v>43168</v>
      </c>
      <c r="U3128" s="1">
        <v>2.2824999999999998</v>
      </c>
      <c r="W3128" s="2">
        <v>43167</v>
      </c>
      <c r="X3128" s="1">
        <v>2.1625000000000001</v>
      </c>
      <c r="Z3128" s="2">
        <v>43154</v>
      </c>
      <c r="AA3128" s="1">
        <v>2.0499999999999998</v>
      </c>
      <c r="AC3128" s="2">
        <v>43157</v>
      </c>
      <c r="AD3128" s="1">
        <v>1.837</v>
      </c>
      <c r="AF3128" s="2">
        <v>43599</v>
      </c>
      <c r="AG3128" s="1">
        <v>2.5244999999999997</v>
      </c>
      <c r="AI3128" s="2">
        <v>43102</v>
      </c>
      <c r="AJ3128" s="1">
        <v>2.5788000000000002</v>
      </c>
      <c r="AL3128" s="2">
        <v>43103</v>
      </c>
      <c r="AM3128" s="1">
        <v>2.4115000000000002</v>
      </c>
      <c r="AO3128" s="2">
        <v>43101</v>
      </c>
      <c r="AP3128" s="1">
        <v>2.0615000000000001</v>
      </c>
      <c r="AR3128" s="2">
        <v>43094</v>
      </c>
      <c r="AS3128" s="1">
        <v>1.897</v>
      </c>
      <c r="AU3128" s="2">
        <v>43111</v>
      </c>
      <c r="AV3128" s="1">
        <v>1.5590000000000002</v>
      </c>
      <c r="AX3128" s="2">
        <v>43109</v>
      </c>
      <c r="AY3128" s="1">
        <v>1.4534</v>
      </c>
      <c r="BA3128" s="116">
        <v>43110</v>
      </c>
      <c r="BB3128" s="1">
        <v>0.92190000000000005</v>
      </c>
      <c r="BD3128" s="2">
        <v>43103</v>
      </c>
      <c r="BE3128" s="1">
        <v>-0.15179999999999999</v>
      </c>
      <c r="BG3128" s="2">
        <v>43276</v>
      </c>
      <c r="BH3128" s="1">
        <v>2.87</v>
      </c>
      <c r="BJ3128" s="2">
        <v>43276</v>
      </c>
      <c r="BK3128" s="1">
        <v>2.75</v>
      </c>
      <c r="BM3128" s="2">
        <v>43108</v>
      </c>
      <c r="BN3128" s="1">
        <v>0.29399999999999998</v>
      </c>
    </row>
    <row r="3129" spans="2:66">
      <c r="B3129" s="2">
        <v>43682</v>
      </c>
      <c r="C3129" s="1">
        <v>1.5</v>
      </c>
      <c r="E3129" s="2">
        <v>43145</v>
      </c>
      <c r="F3129" s="1">
        <v>1.506</v>
      </c>
      <c r="H3129" s="2">
        <v>43168</v>
      </c>
      <c r="I3129" s="1">
        <v>2.2949999999999999</v>
      </c>
      <c r="K3129" s="2">
        <v>43166</v>
      </c>
      <c r="L3129" s="1">
        <v>2.73</v>
      </c>
      <c r="N3129" s="2">
        <v>43174</v>
      </c>
      <c r="O3129" s="1">
        <v>2.4950000000000001</v>
      </c>
      <c r="Q3129" s="2">
        <v>43165</v>
      </c>
      <c r="R3129" s="1">
        <v>2.4024999999999999</v>
      </c>
      <c r="T3129" s="2">
        <v>43171</v>
      </c>
      <c r="U3129" s="1">
        <v>2.2974999999999999</v>
      </c>
      <c r="W3129" s="2">
        <v>43168</v>
      </c>
      <c r="X3129" s="1">
        <v>2.1800000000000002</v>
      </c>
      <c r="Z3129" s="2">
        <v>43157</v>
      </c>
      <c r="AA3129" s="1">
        <v>2.0274999999999999</v>
      </c>
      <c r="AC3129" s="2">
        <v>43158</v>
      </c>
      <c r="AD3129" s="1">
        <v>1.835</v>
      </c>
      <c r="AF3129" s="2">
        <v>43600</v>
      </c>
      <c r="AG3129" s="1">
        <v>2.5251299999999999</v>
      </c>
      <c r="AI3129" s="2">
        <v>43103</v>
      </c>
      <c r="AJ3129" s="1">
        <v>2.5615000000000001</v>
      </c>
      <c r="AL3129" s="2">
        <v>43104</v>
      </c>
      <c r="AM3129" s="1">
        <v>2.4234999999999998</v>
      </c>
      <c r="AO3129" s="2">
        <v>43102</v>
      </c>
      <c r="AP3129" s="1">
        <v>2.0870000000000002</v>
      </c>
      <c r="AR3129" s="2">
        <v>43095</v>
      </c>
      <c r="AS3129" s="1">
        <v>1.8940000000000001</v>
      </c>
      <c r="AU3129" s="2">
        <v>43112</v>
      </c>
      <c r="AV3129" s="1">
        <v>1.55</v>
      </c>
      <c r="AX3129" s="2">
        <v>43110</v>
      </c>
      <c r="AY3129" s="1">
        <v>1.466</v>
      </c>
      <c r="BA3129" s="116">
        <v>43111</v>
      </c>
      <c r="BB3129" s="1">
        <v>0.96109999999999995</v>
      </c>
      <c r="BD3129" s="2">
        <v>43104</v>
      </c>
      <c r="BE3129" s="1">
        <v>-0.15</v>
      </c>
      <c r="BG3129" s="2">
        <v>43277</v>
      </c>
      <c r="BH3129" s="1">
        <v>2.88</v>
      </c>
      <c r="BJ3129" s="2">
        <v>43277</v>
      </c>
      <c r="BK3129" s="1">
        <v>2.75</v>
      </c>
      <c r="BM3129" s="2">
        <v>43109</v>
      </c>
      <c r="BN3129" s="1">
        <v>0.309</v>
      </c>
    </row>
    <row r="3130" spans="2:66">
      <c r="B3130" s="2">
        <v>43683</v>
      </c>
      <c r="C3130" s="1">
        <v>1.49</v>
      </c>
      <c r="E3130" s="2">
        <v>43150</v>
      </c>
      <c r="F3130" s="1">
        <v>1.506</v>
      </c>
      <c r="H3130" s="2">
        <v>43171</v>
      </c>
      <c r="I3130" s="1">
        <v>2.2999999999999998</v>
      </c>
      <c r="K3130" s="2">
        <v>43167</v>
      </c>
      <c r="L3130" s="1">
        <v>2.73</v>
      </c>
      <c r="N3130" s="2">
        <v>43175</v>
      </c>
      <c r="O3130" s="1">
        <v>2.4950000000000001</v>
      </c>
      <c r="Q3130" s="2">
        <v>43166</v>
      </c>
      <c r="R3130" s="1">
        <v>2.38</v>
      </c>
      <c r="T3130" s="2">
        <v>43172</v>
      </c>
      <c r="U3130" s="1">
        <v>2.2925</v>
      </c>
      <c r="W3130" s="2">
        <v>43171</v>
      </c>
      <c r="X3130" s="1">
        <v>2.1825000000000001</v>
      </c>
      <c r="Z3130" s="2">
        <v>43158</v>
      </c>
      <c r="AA3130" s="1">
        <v>2.0249999999999999</v>
      </c>
      <c r="AC3130" s="2">
        <v>43159</v>
      </c>
      <c r="AD3130" s="1">
        <v>1.8425</v>
      </c>
      <c r="AF3130" s="2">
        <v>43601</v>
      </c>
      <c r="AG3130" s="1">
        <v>2.5196300000000003</v>
      </c>
      <c r="AI3130" s="2">
        <v>43104</v>
      </c>
      <c r="AJ3130" s="1">
        <v>2.5620000000000003</v>
      </c>
      <c r="AL3130" s="2">
        <v>43105</v>
      </c>
      <c r="AM3130" s="1">
        <v>2.4483999999999999</v>
      </c>
      <c r="AO3130" s="2">
        <v>43103</v>
      </c>
      <c r="AP3130" s="1">
        <v>2.0929000000000002</v>
      </c>
      <c r="AR3130" s="2">
        <v>43096</v>
      </c>
      <c r="AS3130" s="1">
        <v>1.879</v>
      </c>
      <c r="AU3130" s="2">
        <v>43115</v>
      </c>
      <c r="AV3130" s="1">
        <v>1.5580000000000001</v>
      </c>
      <c r="AX3130" s="2">
        <v>43111</v>
      </c>
      <c r="AY3130" s="1">
        <v>1.4818</v>
      </c>
      <c r="BA3130" s="116">
        <v>43112</v>
      </c>
      <c r="BB3130" s="1">
        <v>0.96050000000000002</v>
      </c>
      <c r="BD3130" s="2">
        <v>43105</v>
      </c>
      <c r="BE3130" s="1">
        <v>-0.15029999999999999</v>
      </c>
      <c r="BG3130" s="2">
        <v>43278</v>
      </c>
      <c r="BH3130" s="1">
        <v>2.83</v>
      </c>
      <c r="BJ3130" s="2">
        <v>43278</v>
      </c>
      <c r="BK3130" s="1">
        <v>2.71</v>
      </c>
      <c r="BM3130" s="2">
        <v>43110</v>
      </c>
      <c r="BN3130" s="1">
        <v>0.32350000000000001</v>
      </c>
    </row>
    <row r="3131" spans="2:66">
      <c r="B3131" s="2">
        <v>43684</v>
      </c>
      <c r="C3131" s="1">
        <v>1.49</v>
      </c>
      <c r="E3131" s="2">
        <v>43151</v>
      </c>
      <c r="F3131" s="1">
        <v>1.5070000000000001</v>
      </c>
      <c r="H3131" s="2">
        <v>43172</v>
      </c>
      <c r="I3131" s="1">
        <v>2.2949999999999999</v>
      </c>
      <c r="K3131" s="2">
        <v>43168</v>
      </c>
      <c r="L3131" s="1">
        <v>2.7469999999999999</v>
      </c>
      <c r="N3131" s="2">
        <v>43178</v>
      </c>
      <c r="O3131" s="1">
        <v>2.5</v>
      </c>
      <c r="Q3131" s="2">
        <v>43167</v>
      </c>
      <c r="R3131" s="1">
        <v>2.39</v>
      </c>
      <c r="T3131" s="2">
        <v>43173</v>
      </c>
      <c r="U3131" s="1">
        <v>2.2650000000000001</v>
      </c>
      <c r="W3131" s="2">
        <v>43172</v>
      </c>
      <c r="X3131" s="1">
        <v>2.1749999999999998</v>
      </c>
      <c r="Z3131" s="2">
        <v>43159</v>
      </c>
      <c r="AA3131" s="1">
        <v>2.0350000000000001</v>
      </c>
      <c r="AC3131" s="2">
        <v>43161</v>
      </c>
      <c r="AD3131" s="1">
        <v>1.8725000000000001</v>
      </c>
      <c r="AF3131" s="2">
        <v>43602</v>
      </c>
      <c r="AG3131" s="1">
        <v>2.5218799999999999</v>
      </c>
      <c r="AI3131" s="2">
        <v>43105</v>
      </c>
      <c r="AJ3131" s="1">
        <v>2.5880999999999998</v>
      </c>
      <c r="AL3131" s="2">
        <v>43108</v>
      </c>
      <c r="AM3131" s="1">
        <v>2.4464999999999999</v>
      </c>
      <c r="AO3131" s="2">
        <v>43104</v>
      </c>
      <c r="AP3131" s="1">
        <v>2.1206</v>
      </c>
      <c r="AR3131" s="2">
        <v>43097</v>
      </c>
      <c r="AS3131" s="1">
        <v>1.8860000000000001</v>
      </c>
      <c r="AU3131" s="2">
        <v>43116</v>
      </c>
      <c r="AV3131" s="1">
        <v>1.5225</v>
      </c>
      <c r="AX3131" s="2">
        <v>43112</v>
      </c>
      <c r="AY3131" s="1">
        <v>1.4750000000000001</v>
      </c>
      <c r="BA3131" s="116">
        <v>43115</v>
      </c>
      <c r="BB3131" s="1">
        <v>0.97499999999999998</v>
      </c>
      <c r="BD3131" s="2">
        <v>43108</v>
      </c>
      <c r="BE3131" s="1">
        <v>-0.15590000000000001</v>
      </c>
      <c r="BG3131" s="2">
        <v>43279</v>
      </c>
      <c r="BH3131" s="1">
        <v>2.84</v>
      </c>
      <c r="BJ3131" s="2">
        <v>43279</v>
      </c>
      <c r="BK3131" s="1">
        <v>2.73</v>
      </c>
      <c r="BM3131" s="2">
        <v>43111</v>
      </c>
      <c r="BN3131" s="1">
        <v>0.37</v>
      </c>
    </row>
    <row r="3132" spans="2:66">
      <c r="B3132" s="2">
        <v>43685</v>
      </c>
      <c r="C3132" s="1">
        <v>1.49</v>
      </c>
      <c r="E3132" s="2">
        <v>43152</v>
      </c>
      <c r="F3132" s="1">
        <v>1.5070000000000001</v>
      </c>
      <c r="H3132" s="2">
        <v>43173</v>
      </c>
      <c r="I3132" s="1">
        <v>2.2669999999999999</v>
      </c>
      <c r="K3132" s="2">
        <v>43171</v>
      </c>
      <c r="L3132" s="1">
        <v>2.7570000000000001</v>
      </c>
      <c r="N3132" s="2">
        <v>43179</v>
      </c>
      <c r="O3132" s="1">
        <v>2.512</v>
      </c>
      <c r="Q3132" s="2">
        <v>43168</v>
      </c>
      <c r="R3132" s="1">
        <v>2.4125000000000001</v>
      </c>
      <c r="T3132" s="2">
        <v>43174</v>
      </c>
      <c r="U3132" s="1">
        <v>2.2599999999999998</v>
      </c>
      <c r="W3132" s="2">
        <v>43173</v>
      </c>
      <c r="X3132" s="1">
        <v>2.15</v>
      </c>
      <c r="Z3132" s="2">
        <v>43161</v>
      </c>
      <c r="AA3132" s="1">
        <v>2.0724999999999998</v>
      </c>
      <c r="AC3132" s="2">
        <v>43164</v>
      </c>
      <c r="AD3132" s="1">
        <v>1.875</v>
      </c>
      <c r="AF3132" s="2">
        <v>43605</v>
      </c>
      <c r="AG3132" s="1">
        <v>2.52338</v>
      </c>
      <c r="AI3132" s="2">
        <v>43108</v>
      </c>
      <c r="AJ3132" s="1">
        <v>2.5874999999999999</v>
      </c>
      <c r="AL3132" s="2">
        <v>43109</v>
      </c>
      <c r="AM3132" s="1">
        <v>2.5198999999999998</v>
      </c>
      <c r="AO3132" s="2">
        <v>43105</v>
      </c>
      <c r="AP3132" s="1">
        <v>2.13</v>
      </c>
      <c r="AR3132" s="2">
        <v>43098</v>
      </c>
      <c r="AS3132" s="1">
        <v>1.88</v>
      </c>
      <c r="AU3132" s="2">
        <v>43117</v>
      </c>
      <c r="AV3132" s="1">
        <v>1.5154999999999998</v>
      </c>
      <c r="AX3132" s="2">
        <v>43115</v>
      </c>
      <c r="AY3132" s="1">
        <v>1.4830000000000001</v>
      </c>
      <c r="BA3132" s="116">
        <v>43116</v>
      </c>
      <c r="BB3132" s="1">
        <v>0.94830000000000003</v>
      </c>
      <c r="BD3132" s="2">
        <v>43109</v>
      </c>
      <c r="BE3132" s="1">
        <v>-0.1515</v>
      </c>
      <c r="BG3132" s="2">
        <v>43280</v>
      </c>
      <c r="BH3132" s="1">
        <v>2.85</v>
      </c>
      <c r="BJ3132" s="2">
        <v>43280</v>
      </c>
      <c r="BK3132" s="1">
        <v>2.73</v>
      </c>
      <c r="BM3132" s="2">
        <v>43112</v>
      </c>
      <c r="BN3132" s="1">
        <v>0.3805</v>
      </c>
    </row>
    <row r="3133" spans="2:66">
      <c r="B3133" s="2">
        <v>43686</v>
      </c>
      <c r="C3133" s="1">
        <v>1.49</v>
      </c>
      <c r="E3133" s="2">
        <v>43153</v>
      </c>
      <c r="F3133" s="1">
        <v>1.5070000000000001</v>
      </c>
      <c r="H3133" s="2">
        <v>43174</v>
      </c>
      <c r="I3133" s="1">
        <v>2.2669999999999999</v>
      </c>
      <c r="K3133" s="2">
        <v>43172</v>
      </c>
      <c r="L3133" s="1">
        <v>2.7450000000000001</v>
      </c>
      <c r="N3133" s="2">
        <v>43180</v>
      </c>
      <c r="O3133" s="1">
        <v>2.5099999999999998</v>
      </c>
      <c r="Q3133" s="2">
        <v>43171</v>
      </c>
      <c r="R3133" s="1">
        <v>2.4249999999999998</v>
      </c>
      <c r="T3133" s="2">
        <v>43175</v>
      </c>
      <c r="U3133" s="1">
        <v>2.2650000000000001</v>
      </c>
      <c r="W3133" s="2">
        <v>43174</v>
      </c>
      <c r="X3133" s="1">
        <v>2.145</v>
      </c>
      <c r="Z3133" s="2">
        <v>43164</v>
      </c>
      <c r="AA3133" s="1">
        <v>2.0699999999999998</v>
      </c>
      <c r="AC3133" s="2">
        <v>43165</v>
      </c>
      <c r="AD3133" s="1">
        <v>1.87</v>
      </c>
      <c r="AF3133" s="2">
        <v>43606</v>
      </c>
      <c r="AG3133" s="1">
        <v>2.5234999999999999</v>
      </c>
      <c r="AI3133" s="2">
        <v>43109</v>
      </c>
      <c r="AJ3133" s="1">
        <v>2.6701999999999999</v>
      </c>
      <c r="AL3133" s="2">
        <v>43110</v>
      </c>
      <c r="AM3133" s="1">
        <v>2.5185</v>
      </c>
      <c r="AO3133" s="2">
        <v>43108</v>
      </c>
      <c r="AP3133" s="1">
        <v>2.1269999999999998</v>
      </c>
      <c r="AR3133" s="2">
        <v>43101</v>
      </c>
      <c r="AS3133" s="1">
        <v>1.8820000000000001</v>
      </c>
      <c r="AU3133" s="2">
        <v>43118</v>
      </c>
      <c r="AV3133" s="1">
        <v>1.538</v>
      </c>
      <c r="AX3133" s="2">
        <v>43116</v>
      </c>
      <c r="AY3133" s="1">
        <v>1.45</v>
      </c>
      <c r="BA3133" s="116">
        <v>43117</v>
      </c>
      <c r="BB3133" s="1">
        <v>0.94530000000000003</v>
      </c>
      <c r="BD3133" s="2">
        <v>43110</v>
      </c>
      <c r="BE3133" s="1">
        <v>-0.14899999999999999</v>
      </c>
      <c r="BG3133" s="2">
        <v>43283</v>
      </c>
      <c r="BH3133" s="1">
        <v>2.87</v>
      </c>
      <c r="BJ3133" s="2">
        <v>43283</v>
      </c>
      <c r="BK3133" s="1">
        <v>2.75</v>
      </c>
      <c r="BM3133" s="2">
        <v>43115</v>
      </c>
      <c r="BN3133" s="1">
        <v>0.38950000000000001</v>
      </c>
    </row>
    <row r="3134" spans="2:66">
      <c r="B3134" s="2">
        <v>43689</v>
      </c>
      <c r="C3134" s="1">
        <v>1.49</v>
      </c>
      <c r="E3134" s="2">
        <v>43154</v>
      </c>
      <c r="F3134" s="1">
        <v>1.5070000000000001</v>
      </c>
      <c r="H3134" s="2">
        <v>43175</v>
      </c>
      <c r="I3134" s="1">
        <v>2.27</v>
      </c>
      <c r="K3134" s="2">
        <v>43173</v>
      </c>
      <c r="L3134" s="1">
        <v>2.7109999999999999</v>
      </c>
      <c r="N3134" s="2">
        <v>43181</v>
      </c>
      <c r="O3134" s="1">
        <v>2.4750000000000001</v>
      </c>
      <c r="Q3134" s="2">
        <v>43172</v>
      </c>
      <c r="R3134" s="1">
        <v>2.4180000000000001</v>
      </c>
      <c r="T3134" s="2">
        <v>43178</v>
      </c>
      <c r="U3134" s="1">
        <v>2.2725</v>
      </c>
      <c r="W3134" s="2">
        <v>43175</v>
      </c>
      <c r="X3134" s="1">
        <v>2.15</v>
      </c>
      <c r="Z3134" s="2">
        <v>43165</v>
      </c>
      <c r="AA3134" s="1">
        <v>2.0649999999999999</v>
      </c>
      <c r="AC3134" s="2">
        <v>43166</v>
      </c>
      <c r="AD3134" s="1">
        <v>1.87</v>
      </c>
      <c r="AF3134" s="2">
        <v>43607</v>
      </c>
      <c r="AG3134" s="1">
        <v>2.52475</v>
      </c>
      <c r="AI3134" s="2">
        <v>43110</v>
      </c>
      <c r="AJ3134" s="1">
        <v>2.6635</v>
      </c>
      <c r="AL3134" s="2">
        <v>43111</v>
      </c>
      <c r="AM3134" s="1">
        <v>2.5060000000000002</v>
      </c>
      <c r="AO3134" s="2">
        <v>43109</v>
      </c>
      <c r="AP3134" s="1">
        <v>2.1484999999999999</v>
      </c>
      <c r="AR3134" s="2">
        <v>43102</v>
      </c>
      <c r="AS3134" s="1">
        <v>1.9079000000000002</v>
      </c>
      <c r="AU3134" s="2">
        <v>43119</v>
      </c>
      <c r="AV3134" s="1">
        <v>1.556</v>
      </c>
      <c r="AX3134" s="2">
        <v>43117</v>
      </c>
      <c r="AY3134" s="1">
        <v>1.4445000000000001</v>
      </c>
      <c r="BA3134" s="116">
        <v>43118</v>
      </c>
      <c r="BB3134" s="1">
        <v>0.96419999999999995</v>
      </c>
      <c r="BD3134" s="2">
        <v>43111</v>
      </c>
      <c r="BE3134" s="1">
        <v>-0.1295</v>
      </c>
      <c r="BG3134" s="2">
        <v>43284</v>
      </c>
      <c r="BH3134" s="1">
        <v>2.83</v>
      </c>
      <c r="BJ3134" s="2">
        <v>43284</v>
      </c>
      <c r="BK3134" s="1">
        <v>2.7199999999999998</v>
      </c>
      <c r="BM3134" s="2">
        <v>43116</v>
      </c>
      <c r="BN3134" s="1">
        <v>0.38150000000000001</v>
      </c>
    </row>
    <row r="3135" spans="2:66">
      <c r="B3135" s="2">
        <v>43690</v>
      </c>
      <c r="C3135" s="1">
        <v>1.49</v>
      </c>
      <c r="E3135" s="2">
        <v>43157</v>
      </c>
      <c r="F3135" s="1">
        <v>1.506</v>
      </c>
      <c r="H3135" s="2">
        <v>43178</v>
      </c>
      <c r="I3135" s="1">
        <v>2.2749999999999999</v>
      </c>
      <c r="K3135" s="2">
        <v>43174</v>
      </c>
      <c r="L3135" s="1">
        <v>2.7069999999999999</v>
      </c>
      <c r="N3135" s="2">
        <v>43182</v>
      </c>
      <c r="O3135" s="1">
        <v>2.4350000000000001</v>
      </c>
      <c r="Q3135" s="2">
        <v>43173</v>
      </c>
      <c r="R3135" s="1">
        <v>2.39</v>
      </c>
      <c r="T3135" s="2">
        <v>43179</v>
      </c>
      <c r="U3135" s="1">
        <v>2.2749999999999999</v>
      </c>
      <c r="W3135" s="2">
        <v>43178</v>
      </c>
      <c r="X3135" s="1">
        <v>2.15</v>
      </c>
      <c r="Z3135" s="2">
        <v>43166</v>
      </c>
      <c r="AA3135" s="1">
        <v>2.06</v>
      </c>
      <c r="AC3135" s="2">
        <v>43167</v>
      </c>
      <c r="AD3135" s="1">
        <v>1.8675000000000002</v>
      </c>
      <c r="AF3135" s="2">
        <v>43608</v>
      </c>
      <c r="AG3135" s="1">
        <v>2.5206300000000001</v>
      </c>
      <c r="AI3135" s="2">
        <v>43111</v>
      </c>
      <c r="AJ3135" s="1">
        <v>2.6374</v>
      </c>
      <c r="AL3135" s="2">
        <v>43112</v>
      </c>
      <c r="AM3135" s="1">
        <v>2.5185</v>
      </c>
      <c r="AO3135" s="2">
        <v>43110</v>
      </c>
      <c r="AP3135" s="1">
        <v>2.15</v>
      </c>
      <c r="AR3135" s="2">
        <v>43103</v>
      </c>
      <c r="AS3135" s="1">
        <v>1.9127999999999998</v>
      </c>
      <c r="AU3135" s="2">
        <v>43122</v>
      </c>
      <c r="AV3135" s="1">
        <v>1.5561</v>
      </c>
      <c r="AX3135" s="2">
        <v>43118</v>
      </c>
      <c r="AY3135" s="1">
        <v>1.466</v>
      </c>
      <c r="BA3135" s="116">
        <v>43119</v>
      </c>
      <c r="BB3135" s="1">
        <v>0.97030000000000005</v>
      </c>
      <c r="BD3135" s="2">
        <v>43112</v>
      </c>
      <c r="BE3135" s="1">
        <v>-0.126</v>
      </c>
      <c r="BG3135" s="2">
        <v>43286</v>
      </c>
      <c r="BH3135" s="1">
        <v>2.84</v>
      </c>
      <c r="BJ3135" s="2">
        <v>43286</v>
      </c>
      <c r="BK3135" s="1">
        <v>2.74</v>
      </c>
      <c r="BM3135" s="2">
        <v>43117</v>
      </c>
      <c r="BN3135" s="1">
        <v>0.36799999999999999</v>
      </c>
    </row>
    <row r="3136" spans="2:66">
      <c r="B3136" s="2">
        <v>43691</v>
      </c>
      <c r="C3136" s="1">
        <v>1.49</v>
      </c>
      <c r="E3136" s="2">
        <v>43158</v>
      </c>
      <c r="F3136" s="1">
        <v>1.506</v>
      </c>
      <c r="H3136" s="2">
        <v>43179</v>
      </c>
      <c r="I3136" s="1">
        <v>2.2850000000000001</v>
      </c>
      <c r="K3136" s="2">
        <v>43175</v>
      </c>
      <c r="L3136" s="1">
        <v>2.7149999999999999</v>
      </c>
      <c r="N3136" s="2">
        <v>43185</v>
      </c>
      <c r="O3136" s="1">
        <v>2.4670000000000001</v>
      </c>
      <c r="Q3136" s="2">
        <v>43174</v>
      </c>
      <c r="R3136" s="1">
        <v>2.3824999999999998</v>
      </c>
      <c r="T3136" s="2">
        <v>43180</v>
      </c>
      <c r="U3136" s="1">
        <v>2.2749999999999999</v>
      </c>
      <c r="W3136" s="2">
        <v>43179</v>
      </c>
      <c r="X3136" s="1">
        <v>2.1575000000000002</v>
      </c>
      <c r="Z3136" s="2">
        <v>43167</v>
      </c>
      <c r="AA3136" s="1">
        <v>2.06</v>
      </c>
      <c r="AC3136" s="2">
        <v>43168</v>
      </c>
      <c r="AD3136" s="1">
        <v>1.865</v>
      </c>
      <c r="AF3136" s="2">
        <v>43609</v>
      </c>
      <c r="AG3136" s="1">
        <v>2.52488</v>
      </c>
      <c r="AI3136" s="2">
        <v>43112</v>
      </c>
      <c r="AJ3136" s="1">
        <v>2.6315</v>
      </c>
      <c r="AL3136" s="2">
        <v>43115</v>
      </c>
      <c r="AM3136" s="1">
        <v>2.5295000000000001</v>
      </c>
      <c r="AO3136" s="2">
        <v>43111</v>
      </c>
      <c r="AP3136" s="1">
        <v>2.1524999999999999</v>
      </c>
      <c r="AR3136" s="2">
        <v>43104</v>
      </c>
      <c r="AS3136" s="1">
        <v>1.9370000000000001</v>
      </c>
      <c r="AU3136" s="2">
        <v>43123</v>
      </c>
      <c r="AV3136" s="1">
        <v>1.5470000000000002</v>
      </c>
      <c r="AX3136" s="2">
        <v>43119</v>
      </c>
      <c r="AY3136" s="1">
        <v>1.478</v>
      </c>
      <c r="BA3136" s="116">
        <v>43122</v>
      </c>
      <c r="BB3136" s="1">
        <v>0.97350000000000003</v>
      </c>
      <c r="BD3136" s="2">
        <v>43115</v>
      </c>
      <c r="BE3136" s="1">
        <v>-0.124</v>
      </c>
      <c r="BG3136" s="2">
        <v>43287</v>
      </c>
      <c r="BH3136" s="1">
        <v>2.82</v>
      </c>
      <c r="BJ3136" s="2">
        <v>43287</v>
      </c>
      <c r="BK3136" s="1">
        <v>2.71</v>
      </c>
      <c r="BM3136" s="2">
        <v>43118</v>
      </c>
      <c r="BN3136" s="1">
        <v>0.37830000000000003</v>
      </c>
    </row>
    <row r="3137" spans="2:66">
      <c r="B3137" s="2">
        <v>43692</v>
      </c>
      <c r="C3137" s="1">
        <v>1.49</v>
      </c>
      <c r="E3137" s="2">
        <v>43159</v>
      </c>
      <c r="F3137" s="1">
        <v>1.506</v>
      </c>
      <c r="H3137" s="2">
        <v>43180</v>
      </c>
      <c r="I3137" s="1">
        <v>2.2869999999999999</v>
      </c>
      <c r="K3137" s="2">
        <v>43178</v>
      </c>
      <c r="L3137" s="1">
        <v>2.7250000000000001</v>
      </c>
      <c r="N3137" s="2">
        <v>43186</v>
      </c>
      <c r="O3137" s="1">
        <v>2.4569999999999999</v>
      </c>
      <c r="Q3137" s="2">
        <v>43175</v>
      </c>
      <c r="R3137" s="1">
        <v>2.3875000000000002</v>
      </c>
      <c r="T3137" s="2">
        <v>43181</v>
      </c>
      <c r="U3137" s="1">
        <v>2.25</v>
      </c>
      <c r="W3137" s="2">
        <v>43180</v>
      </c>
      <c r="X3137" s="1">
        <v>2.16</v>
      </c>
      <c r="Z3137" s="2">
        <v>43168</v>
      </c>
      <c r="AA3137" s="1">
        <v>2.0724999999999998</v>
      </c>
      <c r="AC3137" s="2">
        <v>43171</v>
      </c>
      <c r="AD3137" s="1">
        <v>1.8599999999999999</v>
      </c>
      <c r="AF3137" s="2">
        <v>43613</v>
      </c>
      <c r="AG3137" s="1">
        <v>2.5237500000000002</v>
      </c>
      <c r="AI3137" s="2">
        <v>43115</v>
      </c>
      <c r="AJ3137" s="1">
        <v>2.6360000000000001</v>
      </c>
      <c r="AL3137" s="2">
        <v>43116</v>
      </c>
      <c r="AM3137" s="1">
        <v>2.5209999999999999</v>
      </c>
      <c r="AO3137" s="2">
        <v>43112</v>
      </c>
      <c r="AP3137" s="1">
        <v>2.1755</v>
      </c>
      <c r="AR3137" s="2">
        <v>43105</v>
      </c>
      <c r="AS3137" s="1">
        <v>1.9399</v>
      </c>
      <c r="AU3137" s="2">
        <v>43124</v>
      </c>
      <c r="AV3137" s="1">
        <v>1.5625</v>
      </c>
      <c r="AX3137" s="2">
        <v>43122</v>
      </c>
      <c r="AY3137" s="1">
        <v>1.484</v>
      </c>
      <c r="BA3137" s="116">
        <v>43123</v>
      </c>
      <c r="BB3137" s="1">
        <v>0.96950000000000003</v>
      </c>
      <c r="BD3137" s="2">
        <v>43116</v>
      </c>
      <c r="BE3137" s="1">
        <v>-0.124</v>
      </c>
      <c r="BG3137" s="2">
        <v>43290</v>
      </c>
      <c r="BH3137" s="1">
        <v>2.86</v>
      </c>
      <c r="BJ3137" s="2">
        <v>43290</v>
      </c>
      <c r="BK3137" s="1">
        <v>2.75</v>
      </c>
      <c r="BM3137" s="2">
        <v>43119</v>
      </c>
      <c r="BN3137" s="1">
        <v>0.375</v>
      </c>
    </row>
    <row r="3138" spans="2:66">
      <c r="B3138" s="2">
        <v>43693</v>
      </c>
      <c r="C3138" s="1">
        <v>1.49</v>
      </c>
      <c r="E3138" s="2">
        <v>43161</v>
      </c>
      <c r="F3138" s="1">
        <v>1.506</v>
      </c>
      <c r="H3138" s="2">
        <v>43181</v>
      </c>
      <c r="I3138" s="1">
        <v>2.2450000000000001</v>
      </c>
      <c r="K3138" s="2">
        <v>43179</v>
      </c>
      <c r="L3138" s="1">
        <v>2.7320000000000002</v>
      </c>
      <c r="N3138" s="2">
        <v>43187</v>
      </c>
      <c r="O3138" s="1">
        <v>2.4369999999999998</v>
      </c>
      <c r="Q3138" s="2">
        <v>43178</v>
      </c>
      <c r="R3138" s="1">
        <v>2.395</v>
      </c>
      <c r="T3138" s="2">
        <v>43182</v>
      </c>
      <c r="U3138" s="1">
        <v>2.2200000000000002</v>
      </c>
      <c r="W3138" s="2">
        <v>43181</v>
      </c>
      <c r="X3138" s="1">
        <v>2.1349999999999998</v>
      </c>
      <c r="Z3138" s="2">
        <v>43171</v>
      </c>
      <c r="AA3138" s="1">
        <v>2.0750000000000002</v>
      </c>
      <c r="AC3138" s="2">
        <v>43172</v>
      </c>
      <c r="AD3138" s="1">
        <v>1.857</v>
      </c>
      <c r="AF3138" s="2">
        <v>43614</v>
      </c>
      <c r="AG3138" s="1">
        <v>2.5217499999999999</v>
      </c>
      <c r="AI3138" s="2">
        <v>43116</v>
      </c>
      <c r="AJ3138" s="1">
        <v>2.6259999999999999</v>
      </c>
      <c r="AL3138" s="2">
        <v>43117</v>
      </c>
      <c r="AM3138" s="1">
        <v>2.5765000000000002</v>
      </c>
      <c r="AO3138" s="2">
        <v>43115</v>
      </c>
      <c r="AP3138" s="1">
        <v>2.1966000000000001</v>
      </c>
      <c r="AR3138" s="2">
        <v>43108</v>
      </c>
      <c r="AS3138" s="1">
        <v>1.9422999999999999</v>
      </c>
      <c r="AU3138" s="2">
        <v>43125</v>
      </c>
      <c r="AV3138" s="1">
        <v>1.5385</v>
      </c>
      <c r="AX3138" s="2">
        <v>43123</v>
      </c>
      <c r="AY3138" s="1">
        <v>1.474</v>
      </c>
      <c r="BA3138" s="116">
        <v>43124</v>
      </c>
      <c r="BB3138" s="1">
        <v>0.98450000000000004</v>
      </c>
      <c r="BD3138" s="2">
        <v>43117</v>
      </c>
      <c r="BE3138" s="1">
        <v>-0.13150000000000001</v>
      </c>
      <c r="BG3138" s="2">
        <v>43291</v>
      </c>
      <c r="BH3138" s="1">
        <v>2.87</v>
      </c>
      <c r="BJ3138" s="2">
        <v>43291</v>
      </c>
      <c r="BK3138" s="1">
        <v>2.77</v>
      </c>
      <c r="BM3138" s="2">
        <v>43122</v>
      </c>
      <c r="BN3138" s="1">
        <v>0.3785</v>
      </c>
    </row>
    <row r="3139" spans="2:66">
      <c r="B3139" s="2">
        <v>43696</v>
      </c>
      <c r="C3139" s="1">
        <v>1.49</v>
      </c>
      <c r="E3139" s="2">
        <v>43164</v>
      </c>
      <c r="F3139" s="1">
        <v>1.506</v>
      </c>
      <c r="H3139" s="2">
        <v>43182</v>
      </c>
      <c r="I3139" s="1">
        <v>2.222</v>
      </c>
      <c r="K3139" s="2">
        <v>43180</v>
      </c>
      <c r="L3139" s="1">
        <v>2.722</v>
      </c>
      <c r="N3139" s="2">
        <v>43188</v>
      </c>
      <c r="O3139" s="1">
        <v>2.4350000000000001</v>
      </c>
      <c r="Q3139" s="2">
        <v>43179</v>
      </c>
      <c r="R3139" s="1">
        <v>2.395</v>
      </c>
      <c r="T3139" s="2">
        <v>43185</v>
      </c>
      <c r="U3139" s="1">
        <v>2.25</v>
      </c>
      <c r="W3139" s="2">
        <v>43182</v>
      </c>
      <c r="X3139" s="1">
        <v>2.1124999999999998</v>
      </c>
      <c r="Z3139" s="2">
        <v>43172</v>
      </c>
      <c r="AA3139" s="1">
        <v>2.0674999999999999</v>
      </c>
      <c r="AC3139" s="2">
        <v>43173</v>
      </c>
      <c r="AD3139" s="1">
        <v>1.8475000000000001</v>
      </c>
      <c r="AF3139" s="2">
        <v>43615</v>
      </c>
      <c r="AG3139" s="1">
        <v>2.5202499999999999</v>
      </c>
      <c r="AI3139" s="2">
        <v>43117</v>
      </c>
      <c r="AJ3139" s="1">
        <v>2.6692999999999998</v>
      </c>
      <c r="AL3139" s="2">
        <v>43118</v>
      </c>
      <c r="AM3139" s="1">
        <v>2.6166999999999998</v>
      </c>
      <c r="AO3139" s="2">
        <v>43116</v>
      </c>
      <c r="AP3139" s="1">
        <v>2.1985000000000001</v>
      </c>
      <c r="AR3139" s="2">
        <v>43109</v>
      </c>
      <c r="AS3139" s="1">
        <v>1.9529999999999998</v>
      </c>
      <c r="AU3139" s="2">
        <v>43126</v>
      </c>
      <c r="AV3139" s="1">
        <v>1.52</v>
      </c>
      <c r="AX3139" s="2">
        <v>43124</v>
      </c>
      <c r="AY3139" s="1">
        <v>1.496</v>
      </c>
      <c r="BA3139" s="116">
        <v>43125</v>
      </c>
      <c r="BB3139" s="1">
        <v>0.998</v>
      </c>
      <c r="BD3139" s="2">
        <v>43118</v>
      </c>
      <c r="BE3139" s="1">
        <v>-0.13250000000000001</v>
      </c>
      <c r="BG3139" s="2">
        <v>43292</v>
      </c>
      <c r="BH3139" s="1">
        <v>2.85</v>
      </c>
      <c r="BJ3139" s="2">
        <v>43292</v>
      </c>
      <c r="BK3139" s="1">
        <v>2.74</v>
      </c>
      <c r="BM3139" s="2">
        <v>43123</v>
      </c>
      <c r="BN3139" s="1">
        <v>0.37930000000000003</v>
      </c>
    </row>
    <row r="3140" spans="2:66">
      <c r="B3140" s="2">
        <v>43697</v>
      </c>
      <c r="C3140" s="1">
        <v>1.49</v>
      </c>
      <c r="E3140" s="2">
        <v>43165</v>
      </c>
      <c r="F3140" s="1">
        <v>1.506</v>
      </c>
      <c r="H3140" s="2">
        <v>43185</v>
      </c>
      <c r="I3140" s="1">
        <v>2.2450000000000001</v>
      </c>
      <c r="K3140" s="2">
        <v>43181</v>
      </c>
      <c r="L3140" s="1">
        <v>2.6870000000000003</v>
      </c>
      <c r="N3140" s="2">
        <v>43189</v>
      </c>
      <c r="O3140" s="1">
        <v>2.4249999999999998</v>
      </c>
      <c r="Q3140" s="2">
        <v>43180</v>
      </c>
      <c r="R3140" s="1">
        <v>2.3925000000000001</v>
      </c>
      <c r="T3140" s="2">
        <v>43186</v>
      </c>
      <c r="U3140" s="1">
        <v>2.2400000000000002</v>
      </c>
      <c r="W3140" s="2">
        <v>43185</v>
      </c>
      <c r="X3140" s="1">
        <v>2.1324999999999998</v>
      </c>
      <c r="Z3140" s="2">
        <v>43173</v>
      </c>
      <c r="AA3140" s="1">
        <v>2.0474999999999999</v>
      </c>
      <c r="AC3140" s="2">
        <v>43174</v>
      </c>
      <c r="AD3140" s="1">
        <v>1.8399999999999999</v>
      </c>
      <c r="AF3140" s="2">
        <v>43616</v>
      </c>
      <c r="AG3140" s="1">
        <v>2.5024999999999999</v>
      </c>
      <c r="AI3140" s="2">
        <v>43118</v>
      </c>
      <c r="AJ3140" s="1">
        <v>2.7181999999999999</v>
      </c>
      <c r="AL3140" s="2">
        <v>43119</v>
      </c>
      <c r="AM3140" s="1">
        <v>2.6928000000000001</v>
      </c>
      <c r="AO3140" s="2">
        <v>43117</v>
      </c>
      <c r="AP3140" s="1">
        <v>2.2282999999999999</v>
      </c>
      <c r="AR3140" s="2">
        <v>43110</v>
      </c>
      <c r="AS3140" s="1">
        <v>1.9563000000000001</v>
      </c>
      <c r="AU3140" s="2">
        <v>43129</v>
      </c>
      <c r="AV3140" s="1">
        <v>1.571</v>
      </c>
      <c r="AX3140" s="2">
        <v>43125</v>
      </c>
      <c r="AY3140" s="1">
        <v>1.482</v>
      </c>
      <c r="BA3140" s="116">
        <v>43126</v>
      </c>
      <c r="BB3140" s="1">
        <v>1.0138</v>
      </c>
      <c r="BD3140" s="2">
        <v>43119</v>
      </c>
      <c r="BE3140" s="1">
        <v>-0.13800000000000001</v>
      </c>
      <c r="BG3140" s="2">
        <v>43293</v>
      </c>
      <c r="BH3140" s="1">
        <v>2.85</v>
      </c>
      <c r="BJ3140" s="2">
        <v>43293</v>
      </c>
      <c r="BK3140" s="1">
        <v>2.75</v>
      </c>
      <c r="BM3140" s="2">
        <v>43124</v>
      </c>
      <c r="BN3140" s="1">
        <v>0.38979999999999998</v>
      </c>
    </row>
    <row r="3141" spans="2:66">
      <c r="B3141" s="2">
        <v>43698</v>
      </c>
      <c r="C3141" s="1">
        <v>1.49</v>
      </c>
      <c r="E3141" s="2">
        <v>43166</v>
      </c>
      <c r="F3141" s="1">
        <v>1.506</v>
      </c>
      <c r="H3141" s="2">
        <v>43186</v>
      </c>
      <c r="I3141" s="1">
        <v>2.2250000000000001</v>
      </c>
      <c r="K3141" s="2">
        <v>43182</v>
      </c>
      <c r="L3141" s="1">
        <v>2.65</v>
      </c>
      <c r="N3141" s="2">
        <v>43192</v>
      </c>
      <c r="O3141" s="1">
        <v>2.4350000000000001</v>
      </c>
      <c r="Q3141" s="2">
        <v>43181</v>
      </c>
      <c r="R3141" s="1">
        <v>2.3624999999999998</v>
      </c>
      <c r="T3141" s="2">
        <v>43187</v>
      </c>
      <c r="U3141" s="1">
        <v>2.2149999999999999</v>
      </c>
      <c r="W3141" s="2">
        <v>43186</v>
      </c>
      <c r="X3141" s="1">
        <v>2.1324999999999998</v>
      </c>
      <c r="Z3141" s="2">
        <v>43174</v>
      </c>
      <c r="AA3141" s="1">
        <v>2.0425</v>
      </c>
      <c r="AC3141" s="2">
        <v>43175</v>
      </c>
      <c r="AD3141" s="1">
        <v>1.8374999999999999</v>
      </c>
      <c r="AF3141" s="2">
        <v>43619</v>
      </c>
      <c r="AG3141" s="1">
        <v>2.4784999999999999</v>
      </c>
      <c r="AI3141" s="2">
        <v>43119</v>
      </c>
      <c r="AJ3141" s="1">
        <v>2.8064999999999998</v>
      </c>
      <c r="AL3141" s="2">
        <v>43122</v>
      </c>
      <c r="AM3141" s="1">
        <v>2.6739999999999999</v>
      </c>
      <c r="AO3141" s="2">
        <v>43118</v>
      </c>
      <c r="AP3141" s="1">
        <v>2.2330000000000001</v>
      </c>
      <c r="AR3141" s="2">
        <v>43111</v>
      </c>
      <c r="AS3141" s="1">
        <v>1.9630000000000001</v>
      </c>
      <c r="AU3141" s="2">
        <v>43130</v>
      </c>
      <c r="AV3141" s="1">
        <v>1.5815000000000001</v>
      </c>
      <c r="AX3141" s="2">
        <v>43126</v>
      </c>
      <c r="AY3141" s="1">
        <v>1.4689999999999999</v>
      </c>
      <c r="BA3141" s="116">
        <v>43129</v>
      </c>
      <c r="BB3141" s="1">
        <v>1.0734999999999999</v>
      </c>
      <c r="BD3141" s="2">
        <v>43122</v>
      </c>
      <c r="BE3141" s="1">
        <v>-0.13739999999999999</v>
      </c>
      <c r="BG3141" s="2">
        <v>43294</v>
      </c>
      <c r="BH3141" s="1">
        <v>2.83</v>
      </c>
      <c r="BJ3141" s="2">
        <v>43294</v>
      </c>
      <c r="BK3141" s="1">
        <v>2.73</v>
      </c>
      <c r="BM3141" s="2">
        <v>43125</v>
      </c>
      <c r="BN3141" s="1">
        <v>0.42699999999999999</v>
      </c>
    </row>
    <row r="3142" spans="2:66">
      <c r="B3142" s="2">
        <v>43699</v>
      </c>
      <c r="C3142" s="1">
        <v>1.49</v>
      </c>
      <c r="E3142" s="2">
        <v>43167</v>
      </c>
      <c r="F3142" s="1">
        <v>1.506</v>
      </c>
      <c r="H3142" s="2">
        <v>43187</v>
      </c>
      <c r="I3142" s="1">
        <v>2.222</v>
      </c>
      <c r="K3142" s="2">
        <v>43185</v>
      </c>
      <c r="L3142" s="1">
        <v>2.69</v>
      </c>
      <c r="N3142" s="2">
        <v>43193</v>
      </c>
      <c r="O3142" s="1">
        <v>2.427</v>
      </c>
      <c r="Q3142" s="2">
        <v>43182</v>
      </c>
      <c r="R3142" s="1">
        <v>2.3275000000000001</v>
      </c>
      <c r="T3142" s="2">
        <v>43188</v>
      </c>
      <c r="U3142" s="1">
        <v>2.2124999999999999</v>
      </c>
      <c r="W3142" s="2">
        <v>43187</v>
      </c>
      <c r="X3142" s="1">
        <v>2.1124999999999998</v>
      </c>
      <c r="Z3142" s="2">
        <v>43175</v>
      </c>
      <c r="AA3142" s="1">
        <v>2.0425</v>
      </c>
      <c r="AC3142" s="2">
        <v>43178</v>
      </c>
      <c r="AD3142" s="1">
        <v>1.8399999999999999</v>
      </c>
      <c r="AF3142" s="2">
        <v>43620</v>
      </c>
      <c r="AG3142" s="1">
        <v>2.47438</v>
      </c>
      <c r="AI3142" s="2">
        <v>43122</v>
      </c>
      <c r="AJ3142" s="1">
        <v>2.7795000000000001</v>
      </c>
      <c r="AL3142" s="2">
        <v>43123</v>
      </c>
      <c r="AM3142" s="1">
        <v>2.6230000000000002</v>
      </c>
      <c r="AO3142" s="2">
        <v>43119</v>
      </c>
      <c r="AP3142" s="1">
        <v>2.2499000000000002</v>
      </c>
      <c r="AR3142" s="2">
        <v>43112</v>
      </c>
      <c r="AS3142" s="1">
        <v>1.9805999999999999</v>
      </c>
      <c r="AU3142" s="2">
        <v>43131</v>
      </c>
      <c r="AV3142" s="1">
        <v>1.556</v>
      </c>
      <c r="AX3142" s="2">
        <v>43129</v>
      </c>
      <c r="AY3142" s="1">
        <v>1.5205</v>
      </c>
      <c r="BA3142" s="116">
        <v>43130</v>
      </c>
      <c r="BB3142" s="1">
        <v>1.07</v>
      </c>
      <c r="BD3142" s="2">
        <v>43123</v>
      </c>
      <c r="BE3142" s="1">
        <v>-0.1348</v>
      </c>
      <c r="BG3142" s="2">
        <v>43297</v>
      </c>
      <c r="BH3142" s="1">
        <v>2.85</v>
      </c>
      <c r="BJ3142" s="2">
        <v>43297</v>
      </c>
      <c r="BK3142" s="1">
        <v>2.75</v>
      </c>
      <c r="BM3142" s="2">
        <v>43126</v>
      </c>
      <c r="BN3142" s="1">
        <v>0.45350000000000001</v>
      </c>
    </row>
    <row r="3143" spans="2:66">
      <c r="B3143" s="2">
        <v>43700</v>
      </c>
      <c r="C3143" s="1">
        <v>1.49</v>
      </c>
      <c r="E3143" s="2">
        <v>43168</v>
      </c>
      <c r="F3143" s="1">
        <v>1.506</v>
      </c>
      <c r="H3143" s="2">
        <v>43188</v>
      </c>
      <c r="I3143" s="1">
        <v>2.2200000000000002</v>
      </c>
      <c r="K3143" s="2">
        <v>43186</v>
      </c>
      <c r="L3143" s="1">
        <v>2.67</v>
      </c>
      <c r="N3143" s="2">
        <v>43194</v>
      </c>
      <c r="O3143" s="1">
        <v>2.39</v>
      </c>
      <c r="Q3143" s="2">
        <v>43185</v>
      </c>
      <c r="R3143" s="1">
        <v>2.3650000000000002</v>
      </c>
      <c r="T3143" s="2">
        <v>43189</v>
      </c>
      <c r="U3143" s="1">
        <v>2.2000000000000002</v>
      </c>
      <c r="W3143" s="2">
        <v>43188</v>
      </c>
      <c r="X3143" s="1">
        <v>2.11</v>
      </c>
      <c r="Z3143" s="2">
        <v>43178</v>
      </c>
      <c r="AA3143" s="1">
        <v>2.04</v>
      </c>
      <c r="AC3143" s="2">
        <v>43179</v>
      </c>
      <c r="AD3143" s="1">
        <v>1.8475000000000001</v>
      </c>
      <c r="AF3143" s="2">
        <v>43621</v>
      </c>
      <c r="AG3143" s="1">
        <v>2.4716300000000002</v>
      </c>
      <c r="AI3143" s="2">
        <v>43123</v>
      </c>
      <c r="AJ3143" s="1">
        <v>2.7370999999999999</v>
      </c>
      <c r="AL3143" s="2">
        <v>43124</v>
      </c>
      <c r="AM3143" s="1">
        <v>2.6536999999999997</v>
      </c>
      <c r="AO3143" s="2">
        <v>43122</v>
      </c>
      <c r="AP3143" s="1">
        <v>2.2469999999999999</v>
      </c>
      <c r="AR3143" s="2">
        <v>43115</v>
      </c>
      <c r="AS3143" s="1">
        <v>1.994</v>
      </c>
      <c r="AU3143" s="2">
        <v>43132</v>
      </c>
      <c r="AV3143" s="1">
        <v>1.587</v>
      </c>
      <c r="AX3143" s="2">
        <v>43130</v>
      </c>
      <c r="AY3143" s="1">
        <v>1.5289999999999999</v>
      </c>
      <c r="BA3143" s="116">
        <v>43131</v>
      </c>
      <c r="BB3143" s="1">
        <v>1.0685</v>
      </c>
      <c r="BD3143" s="2">
        <v>43124</v>
      </c>
      <c r="BE3143" s="1">
        <v>-0.13450000000000001</v>
      </c>
      <c r="BG3143" s="2">
        <v>43298</v>
      </c>
      <c r="BH3143" s="1">
        <v>2.86</v>
      </c>
      <c r="BJ3143" s="2">
        <v>43298</v>
      </c>
      <c r="BK3143" s="1">
        <v>2.76</v>
      </c>
      <c r="BM3143" s="2">
        <v>43129</v>
      </c>
      <c r="BN3143" s="1">
        <v>0.48099999999999998</v>
      </c>
    </row>
    <row r="3144" spans="2:66">
      <c r="B3144" s="2">
        <v>43703</v>
      </c>
      <c r="C3144" s="1">
        <v>1.49</v>
      </c>
      <c r="E3144" s="2">
        <v>43171</v>
      </c>
      <c r="F3144" s="1">
        <v>1.508</v>
      </c>
      <c r="H3144" s="2">
        <v>43189</v>
      </c>
      <c r="I3144" s="1">
        <v>2.2170000000000001</v>
      </c>
      <c r="K3144" s="2">
        <v>43187</v>
      </c>
      <c r="L3144" s="1">
        <v>2.6419999999999999</v>
      </c>
      <c r="N3144" s="2">
        <v>43195</v>
      </c>
      <c r="O3144" s="1">
        <v>2.407</v>
      </c>
      <c r="Q3144" s="2">
        <v>43186</v>
      </c>
      <c r="R3144" s="1">
        <v>2.355</v>
      </c>
      <c r="T3144" s="2">
        <v>43192</v>
      </c>
      <c r="U3144" s="1">
        <v>2.21</v>
      </c>
      <c r="W3144" s="2">
        <v>43189</v>
      </c>
      <c r="X3144" s="1">
        <v>2.1</v>
      </c>
      <c r="Z3144" s="2">
        <v>43179</v>
      </c>
      <c r="AA3144" s="1">
        <v>2.0449999999999999</v>
      </c>
      <c r="AC3144" s="2">
        <v>43180</v>
      </c>
      <c r="AD3144" s="1">
        <v>1.85</v>
      </c>
      <c r="AF3144" s="2">
        <v>43622</v>
      </c>
      <c r="AG3144" s="1">
        <v>2.4529999999999998</v>
      </c>
      <c r="AI3144" s="2">
        <v>43124</v>
      </c>
      <c r="AJ3144" s="1">
        <v>2.7656999999999998</v>
      </c>
      <c r="AL3144" s="2">
        <v>43125</v>
      </c>
      <c r="AM3144" s="1">
        <v>2.6135999999999999</v>
      </c>
      <c r="AO3144" s="2">
        <v>43123</v>
      </c>
      <c r="AP3144" s="1">
        <v>2.2206999999999999</v>
      </c>
      <c r="AR3144" s="2">
        <v>43116</v>
      </c>
      <c r="AS3144" s="1">
        <v>2.004</v>
      </c>
      <c r="AU3144" s="2">
        <v>43133</v>
      </c>
      <c r="AV3144" s="1">
        <v>1.6175000000000002</v>
      </c>
      <c r="AX3144" s="2">
        <v>43131</v>
      </c>
      <c r="AY3144" s="1">
        <v>1.5145</v>
      </c>
      <c r="BA3144" s="116">
        <v>43132</v>
      </c>
      <c r="BB3144" s="1">
        <v>1.0948</v>
      </c>
      <c r="BD3144" s="2">
        <v>43125</v>
      </c>
      <c r="BE3144" s="1">
        <v>-0.1288</v>
      </c>
      <c r="BG3144" s="2">
        <v>43299</v>
      </c>
      <c r="BH3144" s="1">
        <v>2.88</v>
      </c>
      <c r="BJ3144" s="2">
        <v>43299</v>
      </c>
      <c r="BK3144" s="1">
        <v>2.77</v>
      </c>
      <c r="BM3144" s="2">
        <v>43130</v>
      </c>
      <c r="BN3144" s="1">
        <v>0.4733</v>
      </c>
    </row>
    <row r="3145" spans="2:66">
      <c r="B3145" s="2">
        <v>43704</v>
      </c>
      <c r="C3145" s="1">
        <v>1.49</v>
      </c>
      <c r="E3145" s="2">
        <v>43172</v>
      </c>
      <c r="F3145" s="1">
        <v>1.508</v>
      </c>
      <c r="H3145" s="2">
        <v>43192</v>
      </c>
      <c r="I3145" s="1">
        <v>2.2170000000000001</v>
      </c>
      <c r="K3145" s="2">
        <v>43188</v>
      </c>
      <c r="L3145" s="1">
        <v>2.6379999999999999</v>
      </c>
      <c r="N3145" s="2">
        <v>43196</v>
      </c>
      <c r="O3145" s="1">
        <v>2.387</v>
      </c>
      <c r="Q3145" s="2">
        <v>43187</v>
      </c>
      <c r="R3145" s="1">
        <v>2.3224999999999998</v>
      </c>
      <c r="T3145" s="2">
        <v>43193</v>
      </c>
      <c r="U3145" s="1">
        <v>2.1924999999999999</v>
      </c>
      <c r="W3145" s="2">
        <v>43192</v>
      </c>
      <c r="X3145" s="1">
        <v>2.1074999999999999</v>
      </c>
      <c r="Z3145" s="2">
        <v>43180</v>
      </c>
      <c r="AA3145" s="1">
        <v>2.0449999999999999</v>
      </c>
      <c r="AC3145" s="2">
        <v>43181</v>
      </c>
      <c r="AD3145" s="1">
        <v>1.835</v>
      </c>
      <c r="AF3145" s="2">
        <v>43623</v>
      </c>
      <c r="AG3145" s="1">
        <v>2.4506299999999999</v>
      </c>
      <c r="AI3145" s="2">
        <v>43125</v>
      </c>
      <c r="AJ3145" s="1">
        <v>2.7076000000000002</v>
      </c>
      <c r="AL3145" s="2">
        <v>43126</v>
      </c>
      <c r="AM3145" s="1">
        <v>2.6606000000000001</v>
      </c>
      <c r="AO3145" s="2">
        <v>43124</v>
      </c>
      <c r="AP3145" s="1">
        <v>2.2399</v>
      </c>
      <c r="AR3145" s="2">
        <v>43117</v>
      </c>
      <c r="AS3145" s="1">
        <v>2.0209000000000001</v>
      </c>
      <c r="AU3145" s="2">
        <v>43136</v>
      </c>
      <c r="AV3145" s="1">
        <v>1.6080000000000001</v>
      </c>
      <c r="AX3145" s="2">
        <v>43132</v>
      </c>
      <c r="AY3145" s="1">
        <v>1.5449999999999999</v>
      </c>
      <c r="BA3145" s="116">
        <v>43133</v>
      </c>
      <c r="BB3145" s="1">
        <v>1.1194999999999999</v>
      </c>
      <c r="BD3145" s="2">
        <v>43126</v>
      </c>
      <c r="BE3145" s="1">
        <v>-0.1229</v>
      </c>
      <c r="BG3145" s="2">
        <v>43300</v>
      </c>
      <c r="BH3145" s="1">
        <v>2.84</v>
      </c>
      <c r="BJ3145" s="2">
        <v>43300</v>
      </c>
      <c r="BK3145" s="1">
        <v>2.74</v>
      </c>
      <c r="BM3145" s="2">
        <v>43131</v>
      </c>
      <c r="BN3145" s="1">
        <v>0.47449999999999998</v>
      </c>
    </row>
    <row r="3146" spans="2:66">
      <c r="B3146" s="2">
        <v>43705</v>
      </c>
      <c r="C3146" s="1">
        <v>1.49</v>
      </c>
      <c r="E3146" s="2">
        <v>43173</v>
      </c>
      <c r="F3146" s="1">
        <v>1.508</v>
      </c>
      <c r="H3146" s="2">
        <v>43193</v>
      </c>
      <c r="I3146" s="1">
        <v>2.1949999999999998</v>
      </c>
      <c r="K3146" s="2">
        <v>43189</v>
      </c>
      <c r="L3146" s="1">
        <v>2.6219999999999999</v>
      </c>
      <c r="N3146" s="2">
        <v>43199</v>
      </c>
      <c r="O3146" s="1">
        <v>2.4020000000000001</v>
      </c>
      <c r="Q3146" s="2">
        <v>43188</v>
      </c>
      <c r="R3146" s="1">
        <v>2.3199999999999998</v>
      </c>
      <c r="T3146" s="2">
        <v>43194</v>
      </c>
      <c r="U3146" s="1">
        <v>2.1675</v>
      </c>
      <c r="W3146" s="2">
        <v>43193</v>
      </c>
      <c r="X3146" s="1">
        <v>2.0874999999999999</v>
      </c>
      <c r="Z3146" s="2">
        <v>43181</v>
      </c>
      <c r="AA3146" s="1">
        <v>2.0230000000000001</v>
      </c>
      <c r="AC3146" s="2">
        <v>43182</v>
      </c>
      <c r="AD3146" s="1">
        <v>1.8199999999999998</v>
      </c>
      <c r="AF3146" s="2">
        <v>43626</v>
      </c>
      <c r="AG3146" s="1">
        <v>2.4357500000000001</v>
      </c>
      <c r="AI3146" s="2">
        <v>43126</v>
      </c>
      <c r="AJ3146" s="1">
        <v>2.7479</v>
      </c>
      <c r="AL3146" s="2">
        <v>43129</v>
      </c>
      <c r="AM3146" s="1">
        <v>2.6964999999999999</v>
      </c>
      <c r="AO3146" s="2">
        <v>43125</v>
      </c>
      <c r="AP3146" s="1">
        <v>2.2505000000000002</v>
      </c>
      <c r="AR3146" s="2">
        <v>43118</v>
      </c>
      <c r="AS3146" s="1">
        <v>2.0219999999999998</v>
      </c>
      <c r="AU3146" s="2">
        <v>43137</v>
      </c>
      <c r="AV3146" s="1">
        <v>1.583</v>
      </c>
      <c r="AX3146" s="2">
        <v>43133</v>
      </c>
      <c r="AY3146" s="1">
        <v>1.5758000000000001</v>
      </c>
      <c r="BA3146" s="116">
        <v>43136</v>
      </c>
      <c r="BB3146" s="1">
        <v>1.1045</v>
      </c>
      <c r="BD3146" s="2">
        <v>43129</v>
      </c>
      <c r="BE3146" s="1">
        <v>-0.1201</v>
      </c>
      <c r="BG3146" s="2">
        <v>43301</v>
      </c>
      <c r="BH3146" s="1">
        <v>2.89</v>
      </c>
      <c r="BJ3146" s="2">
        <v>43301</v>
      </c>
      <c r="BK3146" s="1">
        <v>2.77</v>
      </c>
      <c r="BM3146" s="2">
        <v>43132</v>
      </c>
      <c r="BN3146" s="1">
        <v>0.47949999999999998</v>
      </c>
    </row>
    <row r="3147" spans="2:66">
      <c r="B3147" s="2">
        <v>43706</v>
      </c>
      <c r="C3147" s="1">
        <v>1.49</v>
      </c>
      <c r="E3147" s="2">
        <v>43174</v>
      </c>
      <c r="F3147" s="1">
        <v>1.508</v>
      </c>
      <c r="H3147" s="2">
        <v>43194</v>
      </c>
      <c r="I3147" s="1">
        <v>2.16</v>
      </c>
      <c r="K3147" s="2">
        <v>43192</v>
      </c>
      <c r="L3147" s="1">
        <v>2.637</v>
      </c>
      <c r="N3147" s="2">
        <v>43200</v>
      </c>
      <c r="O3147" s="1">
        <v>2.4050000000000002</v>
      </c>
      <c r="Q3147" s="2">
        <v>43189</v>
      </c>
      <c r="R3147" s="1">
        <v>2.2999999999999998</v>
      </c>
      <c r="T3147" s="2">
        <v>43195</v>
      </c>
      <c r="U3147" s="1">
        <v>2.1875</v>
      </c>
      <c r="W3147" s="2">
        <v>43194</v>
      </c>
      <c r="X3147" s="1">
        <v>2.06</v>
      </c>
      <c r="Z3147" s="2">
        <v>43182</v>
      </c>
      <c r="AA3147" s="1">
        <v>2.0024999999999999</v>
      </c>
      <c r="AC3147" s="2">
        <v>43185</v>
      </c>
      <c r="AD3147" s="1">
        <v>1.8325</v>
      </c>
      <c r="AF3147" s="2">
        <v>43627</v>
      </c>
      <c r="AG3147" s="1">
        <v>2.4495</v>
      </c>
      <c r="AI3147" s="2">
        <v>43129</v>
      </c>
      <c r="AJ3147" s="1">
        <v>2.7810000000000001</v>
      </c>
      <c r="AL3147" s="2">
        <v>43130</v>
      </c>
      <c r="AM3147" s="1">
        <v>2.7174</v>
      </c>
      <c r="AO3147" s="2">
        <v>43126</v>
      </c>
      <c r="AP3147" s="1">
        <v>2.2841</v>
      </c>
      <c r="AR3147" s="2">
        <v>43119</v>
      </c>
      <c r="AS3147" s="1">
        <v>2.0299999999999998</v>
      </c>
      <c r="AU3147" s="2">
        <v>43138</v>
      </c>
      <c r="AV3147" s="1">
        <v>1.6005</v>
      </c>
      <c r="AX3147" s="2">
        <v>43136</v>
      </c>
      <c r="AY3147" s="1">
        <v>1.5659999999999998</v>
      </c>
      <c r="BA3147" s="116">
        <v>43137</v>
      </c>
      <c r="BB3147" s="1">
        <v>1.0794999999999999</v>
      </c>
      <c r="BD3147" s="2">
        <v>43130</v>
      </c>
      <c r="BE3147" s="1">
        <v>-0.12089999999999999</v>
      </c>
      <c r="BG3147" s="2">
        <v>43304</v>
      </c>
      <c r="BH3147" s="1">
        <v>2.96</v>
      </c>
      <c r="BJ3147" s="2">
        <v>43304</v>
      </c>
      <c r="BK3147" s="1">
        <v>2.83</v>
      </c>
      <c r="BM3147" s="2">
        <v>43133</v>
      </c>
      <c r="BN3147" s="1">
        <v>0.49330000000000002</v>
      </c>
    </row>
    <row r="3148" spans="2:66">
      <c r="B3148" s="2">
        <v>43707</v>
      </c>
      <c r="C3148" s="1">
        <v>1.49</v>
      </c>
      <c r="E3148" s="2">
        <v>43175</v>
      </c>
      <c r="F3148" s="1">
        <v>1.508</v>
      </c>
      <c r="H3148" s="2">
        <v>43195</v>
      </c>
      <c r="I3148" s="1">
        <v>2.17</v>
      </c>
      <c r="K3148" s="2">
        <v>43193</v>
      </c>
      <c r="L3148" s="1">
        <v>2.637</v>
      </c>
      <c r="N3148" s="2">
        <v>43201</v>
      </c>
      <c r="O3148" s="1">
        <v>2.3849999999999998</v>
      </c>
      <c r="Q3148" s="2">
        <v>43192</v>
      </c>
      <c r="R3148" s="1">
        <v>2.3149999999999999</v>
      </c>
      <c r="T3148" s="2">
        <v>43196</v>
      </c>
      <c r="U3148" s="1">
        <v>2.1475</v>
      </c>
      <c r="W3148" s="2">
        <v>43195</v>
      </c>
      <c r="X3148" s="1">
        <v>2.0724999999999998</v>
      </c>
      <c r="Z3148" s="2">
        <v>43185</v>
      </c>
      <c r="AA3148" s="1">
        <v>2.0175000000000001</v>
      </c>
      <c r="AC3148" s="2">
        <v>43186</v>
      </c>
      <c r="AD3148" s="1">
        <v>1.835</v>
      </c>
      <c r="AF3148" s="2">
        <v>43628</v>
      </c>
      <c r="AG3148" s="1">
        <v>2.42788</v>
      </c>
      <c r="AI3148" s="2">
        <v>43130</v>
      </c>
      <c r="AJ3148" s="1">
        <v>2.8007</v>
      </c>
      <c r="AL3148" s="2">
        <v>43131</v>
      </c>
      <c r="AM3148" s="1">
        <v>2.7115</v>
      </c>
      <c r="AO3148" s="2">
        <v>43129</v>
      </c>
      <c r="AP3148" s="1">
        <v>2.2930000000000001</v>
      </c>
      <c r="AR3148" s="2">
        <v>43122</v>
      </c>
      <c r="AS3148" s="1">
        <v>2.0222000000000002</v>
      </c>
      <c r="AU3148" s="2">
        <v>43139</v>
      </c>
      <c r="AV3148" s="1">
        <v>1.6038000000000001</v>
      </c>
      <c r="AX3148" s="2">
        <v>43137</v>
      </c>
      <c r="AY3148" s="1">
        <v>1.5409999999999999</v>
      </c>
      <c r="BA3148" s="116">
        <v>43138</v>
      </c>
      <c r="BB3148" s="1">
        <v>1.1052999999999999</v>
      </c>
      <c r="BD3148" s="2">
        <v>43131</v>
      </c>
      <c r="BE3148" s="1">
        <v>-0.126</v>
      </c>
      <c r="BG3148" s="2">
        <v>43305</v>
      </c>
      <c r="BH3148" s="1">
        <v>2.95</v>
      </c>
      <c r="BJ3148" s="2">
        <v>43305</v>
      </c>
      <c r="BK3148" s="1">
        <v>2.83</v>
      </c>
      <c r="BM3148" s="2">
        <v>43136</v>
      </c>
      <c r="BN3148" s="1">
        <v>0.47099999999999997</v>
      </c>
    </row>
    <row r="3149" spans="2:66">
      <c r="B3149" s="2">
        <v>43710</v>
      </c>
      <c r="C3149" s="1">
        <v>1.49</v>
      </c>
      <c r="E3149" s="2">
        <v>43178</v>
      </c>
      <c r="F3149" s="1">
        <v>1.5110000000000001</v>
      </c>
      <c r="H3149" s="2">
        <v>43196</v>
      </c>
      <c r="I3149" s="1">
        <v>2.1619999999999999</v>
      </c>
      <c r="K3149" s="2">
        <v>43194</v>
      </c>
      <c r="L3149" s="1">
        <v>2.61</v>
      </c>
      <c r="N3149" s="2">
        <v>43202</v>
      </c>
      <c r="O3149" s="1">
        <v>2.375</v>
      </c>
      <c r="Q3149" s="2">
        <v>43193</v>
      </c>
      <c r="R3149" s="1">
        <v>2.3025000000000002</v>
      </c>
      <c r="T3149" s="2">
        <v>43199</v>
      </c>
      <c r="U3149" s="1">
        <v>2.15</v>
      </c>
      <c r="W3149" s="2">
        <v>43196</v>
      </c>
      <c r="X3149" s="1">
        <v>2.0425</v>
      </c>
      <c r="Z3149" s="2">
        <v>43186</v>
      </c>
      <c r="AA3149" s="1">
        <v>2.02</v>
      </c>
      <c r="AC3149" s="2">
        <v>43187</v>
      </c>
      <c r="AD3149" s="1">
        <v>1.83</v>
      </c>
      <c r="AF3149" s="2">
        <v>43629</v>
      </c>
      <c r="AG3149" s="1">
        <v>2.41025</v>
      </c>
      <c r="AI3149" s="2">
        <v>43131</v>
      </c>
      <c r="AJ3149" s="1">
        <v>2.7896000000000001</v>
      </c>
      <c r="AL3149" s="2">
        <v>43132</v>
      </c>
      <c r="AM3149" s="1">
        <v>2.8064999999999998</v>
      </c>
      <c r="AO3149" s="2">
        <v>43130</v>
      </c>
      <c r="AP3149" s="1">
        <v>2.2945000000000002</v>
      </c>
      <c r="AR3149" s="2">
        <v>43123</v>
      </c>
      <c r="AS3149" s="1">
        <v>2.0118</v>
      </c>
      <c r="AU3149" s="2">
        <v>43140</v>
      </c>
      <c r="AV3149" s="1">
        <v>1.609</v>
      </c>
      <c r="AX3149" s="2">
        <v>43138</v>
      </c>
      <c r="AY3149" s="1">
        <v>1.5655000000000001</v>
      </c>
      <c r="BA3149" s="116">
        <v>43139</v>
      </c>
      <c r="BB3149" s="1">
        <v>1.1165</v>
      </c>
      <c r="BD3149" s="2">
        <v>43132</v>
      </c>
      <c r="BE3149" s="1">
        <v>-0.129</v>
      </c>
      <c r="BG3149" s="2">
        <v>43306</v>
      </c>
      <c r="BH3149" s="1">
        <v>2.94</v>
      </c>
      <c r="BJ3149" s="2">
        <v>43306</v>
      </c>
      <c r="BK3149" s="1">
        <v>2.82</v>
      </c>
      <c r="BM3149" s="2">
        <v>43137</v>
      </c>
      <c r="BN3149" s="1">
        <v>0.45600000000000002</v>
      </c>
    </row>
    <row r="3150" spans="2:66">
      <c r="B3150" s="2">
        <v>43711</v>
      </c>
      <c r="C3150" s="1">
        <v>1.49</v>
      </c>
      <c r="E3150" s="2">
        <v>43179</v>
      </c>
      <c r="F3150" s="1">
        <v>1.5129999999999999</v>
      </c>
      <c r="H3150" s="2">
        <v>43199</v>
      </c>
      <c r="I3150" s="1">
        <v>2.17</v>
      </c>
      <c r="K3150" s="2">
        <v>43195</v>
      </c>
      <c r="L3150" s="1">
        <v>2.637</v>
      </c>
      <c r="N3150" s="2">
        <v>43203</v>
      </c>
      <c r="O3150" s="1">
        <v>2.3849999999999998</v>
      </c>
      <c r="Q3150" s="2">
        <v>43194</v>
      </c>
      <c r="R3150" s="1">
        <v>2.2800000000000002</v>
      </c>
      <c r="T3150" s="2">
        <v>43200</v>
      </c>
      <c r="U3150" s="1">
        <v>2.1524999999999999</v>
      </c>
      <c r="W3150" s="2">
        <v>43199</v>
      </c>
      <c r="X3150" s="1">
        <v>2.0499999999999998</v>
      </c>
      <c r="Z3150" s="2">
        <v>43187</v>
      </c>
      <c r="AA3150" s="1">
        <v>2.0099999999999998</v>
      </c>
      <c r="AC3150" s="2">
        <v>43188</v>
      </c>
      <c r="AD3150" s="1">
        <v>1.83</v>
      </c>
      <c r="AF3150" s="2">
        <v>43630</v>
      </c>
      <c r="AG3150" s="1">
        <v>2.4020000000000001</v>
      </c>
      <c r="AI3150" s="2">
        <v>43132</v>
      </c>
      <c r="AJ3150" s="1">
        <v>2.8801000000000001</v>
      </c>
      <c r="AL3150" s="2">
        <v>43133</v>
      </c>
      <c r="AM3150" s="1">
        <v>2.8542999999999998</v>
      </c>
      <c r="AO3150" s="2">
        <v>43131</v>
      </c>
      <c r="AP3150" s="1">
        <v>2.3125</v>
      </c>
      <c r="AR3150" s="2">
        <v>43124</v>
      </c>
      <c r="AS3150" s="1">
        <v>2.0259999999999998</v>
      </c>
      <c r="AU3150" s="2">
        <v>43143</v>
      </c>
      <c r="AV3150" s="1">
        <v>1.651</v>
      </c>
      <c r="AX3150" s="2">
        <v>43139</v>
      </c>
      <c r="AY3150" s="1">
        <v>1.5674999999999999</v>
      </c>
      <c r="BA3150" s="116">
        <v>43140</v>
      </c>
      <c r="BB3150" s="1">
        <v>1.1194999999999999</v>
      </c>
      <c r="BD3150" s="2">
        <v>43133</v>
      </c>
      <c r="BE3150" s="1">
        <v>-0.1236</v>
      </c>
      <c r="BG3150" s="2">
        <v>43307</v>
      </c>
      <c r="BH3150" s="1">
        <v>2.98</v>
      </c>
      <c r="BJ3150" s="2">
        <v>43307</v>
      </c>
      <c r="BK3150" s="1">
        <v>2.86</v>
      </c>
      <c r="BM3150" s="2">
        <v>43138</v>
      </c>
      <c r="BN3150" s="1">
        <v>0.47549999999999998</v>
      </c>
    </row>
    <row r="3151" spans="2:66">
      <c r="B3151" s="2">
        <v>43712</v>
      </c>
      <c r="C3151" s="1">
        <v>1.5</v>
      </c>
      <c r="E3151" s="2">
        <v>43180</v>
      </c>
      <c r="F3151" s="1">
        <v>1.5129999999999999</v>
      </c>
      <c r="H3151" s="2">
        <v>43200</v>
      </c>
      <c r="I3151" s="1">
        <v>2.1800000000000002</v>
      </c>
      <c r="K3151" s="2">
        <v>43196</v>
      </c>
      <c r="L3151" s="1">
        <v>2.6019999999999999</v>
      </c>
      <c r="N3151" s="2">
        <v>43206</v>
      </c>
      <c r="O3151" s="1">
        <v>2.407</v>
      </c>
      <c r="Q3151" s="2">
        <v>43195</v>
      </c>
      <c r="R3151" s="1">
        <v>2.3075000000000001</v>
      </c>
      <c r="T3151" s="2">
        <v>43201</v>
      </c>
      <c r="U3151" s="1">
        <v>2.1349999999999998</v>
      </c>
      <c r="W3151" s="2">
        <v>43200</v>
      </c>
      <c r="X3151" s="1">
        <v>2.0575000000000001</v>
      </c>
      <c r="Z3151" s="2">
        <v>43188</v>
      </c>
      <c r="AA3151" s="1">
        <v>2.0074999999999998</v>
      </c>
      <c r="AC3151" s="2">
        <v>43189</v>
      </c>
      <c r="AD3151" s="1">
        <v>1.83</v>
      </c>
      <c r="AF3151" s="2">
        <v>43633</v>
      </c>
      <c r="AG3151" s="1">
        <v>2.4184999999999999</v>
      </c>
      <c r="AI3151" s="2">
        <v>43133</v>
      </c>
      <c r="AJ3151" s="1">
        <v>2.9289000000000001</v>
      </c>
      <c r="AL3151" s="2">
        <v>43136</v>
      </c>
      <c r="AM3151" s="1">
        <v>2.6985000000000001</v>
      </c>
      <c r="AO3151" s="2">
        <v>43132</v>
      </c>
      <c r="AP3151" s="1">
        <v>2.3420999999999998</v>
      </c>
      <c r="AR3151" s="2">
        <v>43125</v>
      </c>
      <c r="AS3151" s="1">
        <v>2.0373000000000001</v>
      </c>
      <c r="AU3151" s="2">
        <v>43144</v>
      </c>
      <c r="AV3151" s="1">
        <v>1.653</v>
      </c>
      <c r="AX3151" s="2">
        <v>43140</v>
      </c>
      <c r="AY3151" s="1">
        <v>1.5714999999999999</v>
      </c>
      <c r="BA3151" s="116">
        <v>43143</v>
      </c>
      <c r="BB3151" s="1">
        <v>1.1585000000000001</v>
      </c>
      <c r="BD3151" s="2">
        <v>43136</v>
      </c>
      <c r="BE3151" s="1">
        <v>-0.13100000000000001</v>
      </c>
      <c r="BG3151" s="2">
        <v>43308</v>
      </c>
      <c r="BH3151" s="1">
        <v>2.96</v>
      </c>
      <c r="BJ3151" s="2">
        <v>43308</v>
      </c>
      <c r="BK3151" s="1">
        <v>2.84</v>
      </c>
      <c r="BM3151" s="2">
        <v>43139</v>
      </c>
      <c r="BN3151" s="1">
        <v>0.47970000000000002</v>
      </c>
    </row>
    <row r="3152" spans="2:66">
      <c r="B3152" s="2">
        <v>43713</v>
      </c>
      <c r="C3152" s="1">
        <v>1.53</v>
      </c>
      <c r="E3152" s="2">
        <v>43181</v>
      </c>
      <c r="F3152" s="1">
        <v>1.51</v>
      </c>
      <c r="H3152" s="2">
        <v>43201</v>
      </c>
      <c r="I3152" s="1">
        <v>2.157</v>
      </c>
      <c r="K3152" s="2">
        <v>43199</v>
      </c>
      <c r="L3152" s="1">
        <v>2.61</v>
      </c>
      <c r="N3152" s="2">
        <v>43207</v>
      </c>
      <c r="O3152" s="1">
        <v>2.4180000000000001</v>
      </c>
      <c r="Q3152" s="2">
        <v>43196</v>
      </c>
      <c r="R3152" s="1">
        <v>2.2675000000000001</v>
      </c>
      <c r="T3152" s="2">
        <v>43202</v>
      </c>
      <c r="U3152" s="1">
        <v>2.1324999999999998</v>
      </c>
      <c r="W3152" s="2">
        <v>43201</v>
      </c>
      <c r="X3152" s="1">
        <v>2.0474999999999999</v>
      </c>
      <c r="Z3152" s="2">
        <v>43189</v>
      </c>
      <c r="AA3152" s="1">
        <v>2.0024999999999999</v>
      </c>
      <c r="AC3152" s="2">
        <v>43192</v>
      </c>
      <c r="AD3152" s="1">
        <v>1.835</v>
      </c>
      <c r="AF3152" s="2">
        <v>43634</v>
      </c>
      <c r="AG3152" s="1">
        <v>2.3866299999999998</v>
      </c>
      <c r="AI3152" s="2">
        <v>43136</v>
      </c>
      <c r="AJ3152" s="1">
        <v>2.8073000000000001</v>
      </c>
      <c r="AL3152" s="2">
        <v>43137</v>
      </c>
      <c r="AM3152" s="1">
        <v>2.8069999999999999</v>
      </c>
      <c r="AO3152" s="2">
        <v>43133</v>
      </c>
      <c r="AP3152" s="1">
        <v>2.3468999999999998</v>
      </c>
      <c r="AR3152" s="2">
        <v>43126</v>
      </c>
      <c r="AS3152" s="1">
        <v>2.0569999999999999</v>
      </c>
      <c r="AU3152" s="2">
        <v>43145</v>
      </c>
      <c r="AV3152" s="1">
        <v>1.6735</v>
      </c>
      <c r="AX3152" s="2">
        <v>43143</v>
      </c>
      <c r="AY3152" s="1">
        <v>1.6160000000000001</v>
      </c>
      <c r="BA3152" s="116">
        <v>43144</v>
      </c>
      <c r="BB3152" s="1">
        <v>1.1479999999999999</v>
      </c>
      <c r="BD3152" s="2">
        <v>43137</v>
      </c>
      <c r="BE3152" s="1">
        <v>-0.1348</v>
      </c>
      <c r="BG3152" s="2">
        <v>43311</v>
      </c>
      <c r="BH3152" s="1">
        <v>2.98</v>
      </c>
      <c r="BJ3152" s="2">
        <v>43311</v>
      </c>
      <c r="BK3152" s="1">
        <v>2.85</v>
      </c>
      <c r="BM3152" s="2">
        <v>43140</v>
      </c>
      <c r="BN3152" s="1">
        <v>0.47749999999999998</v>
      </c>
    </row>
    <row r="3153" spans="2:66">
      <c r="B3153" s="2">
        <v>43714</v>
      </c>
      <c r="C3153" s="1">
        <v>1.54</v>
      </c>
      <c r="E3153" s="2">
        <v>43182</v>
      </c>
      <c r="F3153" s="1">
        <v>1.51</v>
      </c>
      <c r="H3153" s="2">
        <v>43202</v>
      </c>
      <c r="I3153" s="1">
        <v>2.15</v>
      </c>
      <c r="K3153" s="2">
        <v>43200</v>
      </c>
      <c r="L3153" s="1">
        <v>2.6070000000000002</v>
      </c>
      <c r="N3153" s="2">
        <v>43208</v>
      </c>
      <c r="O3153" s="1">
        <v>2.427</v>
      </c>
      <c r="Q3153" s="2">
        <v>43199</v>
      </c>
      <c r="R3153" s="1">
        <v>2.27</v>
      </c>
      <c r="T3153" s="2">
        <v>43203</v>
      </c>
      <c r="U3153" s="1">
        <v>2.1549999999999998</v>
      </c>
      <c r="W3153" s="2">
        <v>43202</v>
      </c>
      <c r="X3153" s="1">
        <v>2.0474999999999999</v>
      </c>
      <c r="Z3153" s="2">
        <v>43192</v>
      </c>
      <c r="AA3153" s="1">
        <v>2.0074999999999998</v>
      </c>
      <c r="AC3153" s="2">
        <v>43193</v>
      </c>
      <c r="AD3153" s="1">
        <v>1.81</v>
      </c>
      <c r="AF3153" s="2">
        <v>43635</v>
      </c>
      <c r="AG3153" s="1">
        <v>2.3861300000000001</v>
      </c>
      <c r="AI3153" s="2">
        <v>43137</v>
      </c>
      <c r="AJ3153" s="1">
        <v>2.8925000000000001</v>
      </c>
      <c r="AL3153" s="2">
        <v>43138</v>
      </c>
      <c r="AM3153" s="1">
        <v>2.8325</v>
      </c>
      <c r="AO3153" s="2">
        <v>43136</v>
      </c>
      <c r="AP3153" s="1">
        <v>2.2585999999999999</v>
      </c>
      <c r="AR3153" s="2">
        <v>43129</v>
      </c>
      <c r="AS3153" s="1">
        <v>2.0651000000000002</v>
      </c>
      <c r="AU3153" s="2">
        <v>43146</v>
      </c>
      <c r="AV3153" s="1">
        <v>1.6850000000000001</v>
      </c>
      <c r="AX3153" s="2">
        <v>43144</v>
      </c>
      <c r="AY3153" s="1">
        <v>1.615</v>
      </c>
      <c r="BA3153" s="116">
        <v>43145</v>
      </c>
      <c r="BB3153" s="1">
        <v>1.1615</v>
      </c>
      <c r="BD3153" s="2">
        <v>43138</v>
      </c>
      <c r="BE3153" s="1">
        <v>-0.1265</v>
      </c>
      <c r="BG3153" s="2">
        <v>43312</v>
      </c>
      <c r="BH3153" s="1">
        <v>2.96</v>
      </c>
      <c r="BJ3153" s="2">
        <v>43312</v>
      </c>
      <c r="BK3153" s="1">
        <v>2.85</v>
      </c>
      <c r="BM3153" s="2">
        <v>43143</v>
      </c>
      <c r="BN3153" s="1">
        <v>0.4975</v>
      </c>
    </row>
    <row r="3154" spans="2:66">
      <c r="B3154" s="2">
        <v>43717</v>
      </c>
      <c r="C3154" s="1">
        <v>1.54</v>
      </c>
      <c r="E3154" s="2">
        <v>43185</v>
      </c>
      <c r="F3154" s="1">
        <v>1.51</v>
      </c>
      <c r="H3154" s="2">
        <v>43203</v>
      </c>
      <c r="I3154" s="1">
        <v>2.1549999999999998</v>
      </c>
      <c r="K3154" s="2">
        <v>43201</v>
      </c>
      <c r="L3154" s="1">
        <v>2.5819999999999999</v>
      </c>
      <c r="N3154" s="2">
        <v>43209</v>
      </c>
      <c r="O3154" s="1">
        <v>2.4249999999999998</v>
      </c>
      <c r="Q3154" s="2">
        <v>43200</v>
      </c>
      <c r="R3154" s="1">
        <v>2.27</v>
      </c>
      <c r="T3154" s="2">
        <v>43206</v>
      </c>
      <c r="U3154" s="1">
        <v>2.17</v>
      </c>
      <c r="W3154" s="2">
        <v>43203</v>
      </c>
      <c r="X3154" s="1">
        <v>2.0649999999999999</v>
      </c>
      <c r="Z3154" s="2">
        <v>43193</v>
      </c>
      <c r="AA3154" s="1">
        <v>1.9849999999999999</v>
      </c>
      <c r="AC3154" s="2">
        <v>43194</v>
      </c>
      <c r="AD3154" s="1">
        <v>1.8</v>
      </c>
      <c r="AF3154" s="2">
        <v>43636</v>
      </c>
      <c r="AG3154" s="1">
        <v>2.3431299999999999</v>
      </c>
      <c r="AI3154" s="2">
        <v>43138</v>
      </c>
      <c r="AJ3154" s="1">
        <v>2.9351000000000003</v>
      </c>
      <c r="AL3154" s="2">
        <v>43139</v>
      </c>
      <c r="AM3154" s="1">
        <v>2.8166000000000002</v>
      </c>
      <c r="AO3154" s="2">
        <v>43137</v>
      </c>
      <c r="AP3154" s="1">
        <v>2.3277999999999999</v>
      </c>
      <c r="AR3154" s="2">
        <v>43130</v>
      </c>
      <c r="AS3154" s="1">
        <v>2.0640000000000001</v>
      </c>
      <c r="AU3154" s="2">
        <v>43147</v>
      </c>
      <c r="AV3154" s="1">
        <v>1.6435</v>
      </c>
      <c r="AX3154" s="2">
        <v>43145</v>
      </c>
      <c r="AY3154" s="1">
        <v>1.6345000000000001</v>
      </c>
      <c r="BA3154" s="116">
        <v>43146</v>
      </c>
      <c r="BB3154" s="1">
        <v>1.1715</v>
      </c>
      <c r="BD3154" s="2">
        <v>43139</v>
      </c>
      <c r="BE3154" s="1">
        <v>-0.1273</v>
      </c>
      <c r="BG3154" s="2">
        <v>43313</v>
      </c>
      <c r="BH3154" s="1">
        <v>3</v>
      </c>
      <c r="BJ3154" s="2">
        <v>43313</v>
      </c>
      <c r="BK3154" s="1">
        <v>2.87</v>
      </c>
      <c r="BM3154" s="2">
        <v>43144</v>
      </c>
      <c r="BN3154" s="1">
        <v>0.48699999999999999</v>
      </c>
    </row>
    <row r="3155" spans="2:66">
      <c r="B3155" s="2">
        <v>43718</v>
      </c>
      <c r="C3155" s="1">
        <v>1.54</v>
      </c>
      <c r="E3155" s="2">
        <v>43186</v>
      </c>
      <c r="F3155" s="1">
        <v>1.51</v>
      </c>
      <c r="H3155" s="2">
        <v>43206</v>
      </c>
      <c r="I3155" s="1">
        <v>2.17</v>
      </c>
      <c r="K3155" s="2">
        <v>43202</v>
      </c>
      <c r="L3155" s="1">
        <v>2.5779999999999998</v>
      </c>
      <c r="N3155" s="2">
        <v>43210</v>
      </c>
      <c r="O3155" s="1">
        <v>2.44</v>
      </c>
      <c r="Q3155" s="2">
        <v>43201</v>
      </c>
      <c r="R3155" s="1">
        <v>2.2475000000000001</v>
      </c>
      <c r="T3155" s="2">
        <v>43207</v>
      </c>
      <c r="U3155" s="1">
        <v>2.1800000000000002</v>
      </c>
      <c r="W3155" s="2">
        <v>43206</v>
      </c>
      <c r="X3155" s="1">
        <v>2.0750000000000002</v>
      </c>
      <c r="Z3155" s="2">
        <v>43194</v>
      </c>
      <c r="AA3155" s="1">
        <v>1.96</v>
      </c>
      <c r="AC3155" s="2">
        <v>43195</v>
      </c>
      <c r="AD3155" s="1">
        <v>1.81</v>
      </c>
      <c r="AF3155" s="2">
        <v>43637</v>
      </c>
      <c r="AG3155" s="1">
        <v>2.3492500000000001</v>
      </c>
      <c r="AI3155" s="2">
        <v>43139</v>
      </c>
      <c r="AJ3155" s="1">
        <v>2.9285000000000001</v>
      </c>
      <c r="AL3155" s="2">
        <v>43140</v>
      </c>
      <c r="AM3155" s="1">
        <v>2.8376999999999999</v>
      </c>
      <c r="AO3155" s="2">
        <v>43138</v>
      </c>
      <c r="AP3155" s="1">
        <v>2.3304999999999998</v>
      </c>
      <c r="AR3155" s="2">
        <v>43131</v>
      </c>
      <c r="AS3155" s="1">
        <v>2.0785999999999998</v>
      </c>
      <c r="AU3155" s="2">
        <v>43150</v>
      </c>
      <c r="AV3155" s="1">
        <v>1.677</v>
      </c>
      <c r="AX3155" s="2">
        <v>43146</v>
      </c>
      <c r="AY3155" s="1">
        <v>1.6478000000000002</v>
      </c>
      <c r="BA3155" s="116">
        <v>43147</v>
      </c>
      <c r="BB3155" s="1">
        <v>1.1257999999999999</v>
      </c>
      <c r="BD3155" s="2">
        <v>43140</v>
      </c>
      <c r="BE3155" s="1">
        <v>-0.13100000000000001</v>
      </c>
      <c r="BG3155" s="2">
        <v>43314</v>
      </c>
      <c r="BH3155" s="1">
        <v>2.98</v>
      </c>
      <c r="BJ3155" s="2">
        <v>43314</v>
      </c>
      <c r="BK3155" s="1">
        <v>2.85</v>
      </c>
      <c r="BM3155" s="2">
        <v>43145</v>
      </c>
      <c r="BN3155" s="1">
        <v>0.4965</v>
      </c>
    </row>
    <row r="3156" spans="2:66">
      <c r="B3156" s="2">
        <v>43719</v>
      </c>
      <c r="C3156" s="1">
        <v>1.54</v>
      </c>
      <c r="E3156" s="2">
        <v>43187</v>
      </c>
      <c r="F3156" s="1">
        <v>1.51</v>
      </c>
      <c r="H3156" s="2">
        <v>43207</v>
      </c>
      <c r="I3156" s="1">
        <v>2.177</v>
      </c>
      <c r="K3156" s="2">
        <v>43203</v>
      </c>
      <c r="L3156" s="1">
        <v>2.6070000000000002</v>
      </c>
      <c r="N3156" s="2">
        <v>43213</v>
      </c>
      <c r="O3156" s="1">
        <v>2.4939999999999998</v>
      </c>
      <c r="Q3156" s="2">
        <v>43202</v>
      </c>
      <c r="R3156" s="1">
        <v>2.2425000000000002</v>
      </c>
      <c r="T3156" s="2">
        <v>43208</v>
      </c>
      <c r="U3156" s="1">
        <v>2.1875</v>
      </c>
      <c r="W3156" s="2">
        <v>43207</v>
      </c>
      <c r="X3156" s="1">
        <v>2.0825</v>
      </c>
      <c r="Z3156" s="2">
        <v>43195</v>
      </c>
      <c r="AA3156" s="1">
        <v>1.9725000000000001</v>
      </c>
      <c r="AC3156" s="2">
        <v>43196</v>
      </c>
      <c r="AD3156" s="1">
        <v>1.8025</v>
      </c>
      <c r="AF3156" s="2">
        <v>43640</v>
      </c>
      <c r="AG3156" s="1">
        <v>2.3328799999999998</v>
      </c>
      <c r="AI3156" s="2">
        <v>43140</v>
      </c>
      <c r="AJ3156" s="1">
        <v>2.9496000000000002</v>
      </c>
      <c r="AL3156" s="2">
        <v>43143</v>
      </c>
      <c r="AM3156" s="1">
        <v>2.8490000000000002</v>
      </c>
      <c r="AO3156" s="2">
        <v>43139</v>
      </c>
      <c r="AP3156" s="1">
        <v>2.3237999999999999</v>
      </c>
      <c r="AR3156" s="2">
        <v>43132</v>
      </c>
      <c r="AS3156" s="1">
        <v>2.0949</v>
      </c>
      <c r="AU3156" s="2">
        <v>43151</v>
      </c>
      <c r="AV3156" s="1">
        <v>1.681</v>
      </c>
      <c r="AX3156" s="2">
        <v>43147</v>
      </c>
      <c r="AY3156" s="1">
        <v>1.601</v>
      </c>
      <c r="BA3156" s="116">
        <v>43150</v>
      </c>
      <c r="BB3156" s="1">
        <v>1.1499999999999999</v>
      </c>
      <c r="BD3156" s="2">
        <v>43143</v>
      </c>
      <c r="BE3156" s="1">
        <v>-0.13200000000000001</v>
      </c>
      <c r="BG3156" s="2">
        <v>43315</v>
      </c>
      <c r="BH3156" s="1">
        <v>2.95</v>
      </c>
      <c r="BJ3156" s="2">
        <v>43315</v>
      </c>
      <c r="BK3156" s="1">
        <v>2.82</v>
      </c>
      <c r="BM3156" s="2">
        <v>43146</v>
      </c>
      <c r="BN3156" s="1">
        <v>0.50939999999999996</v>
      </c>
    </row>
    <row r="3157" spans="2:66">
      <c r="B3157" s="2">
        <v>43724</v>
      </c>
      <c r="C3157" s="1">
        <v>1.54</v>
      </c>
      <c r="E3157" s="2">
        <v>43188</v>
      </c>
      <c r="F3157" s="1">
        <v>1.5150000000000001</v>
      </c>
      <c r="H3157" s="2">
        <v>43208</v>
      </c>
      <c r="I3157" s="1">
        <v>2.19</v>
      </c>
      <c r="K3157" s="2">
        <v>43206</v>
      </c>
      <c r="L3157" s="1">
        <v>2.63</v>
      </c>
      <c r="N3157" s="2">
        <v>43214</v>
      </c>
      <c r="O3157" s="1">
        <v>2.4900000000000002</v>
      </c>
      <c r="Q3157" s="2">
        <v>43203</v>
      </c>
      <c r="R3157" s="1">
        <v>2.27</v>
      </c>
      <c r="T3157" s="2">
        <v>43209</v>
      </c>
      <c r="U3157" s="1">
        <v>2.1875</v>
      </c>
      <c r="W3157" s="2">
        <v>43208</v>
      </c>
      <c r="X3157" s="1">
        <v>2.09</v>
      </c>
      <c r="Z3157" s="2">
        <v>43196</v>
      </c>
      <c r="AA3157" s="1">
        <v>1.9575</v>
      </c>
      <c r="AC3157" s="2">
        <v>43199</v>
      </c>
      <c r="AD3157" s="1">
        <v>1.8125</v>
      </c>
      <c r="AF3157" s="2">
        <v>43641</v>
      </c>
      <c r="AG3157" s="1">
        <v>2.3112500000000002</v>
      </c>
      <c r="AI3157" s="2">
        <v>43143</v>
      </c>
      <c r="AJ3157" s="1">
        <v>2.9539999999999997</v>
      </c>
      <c r="AL3157" s="2">
        <v>43144</v>
      </c>
      <c r="AM3157" s="1">
        <v>2.8144999999999998</v>
      </c>
      <c r="AO3157" s="2">
        <v>43140</v>
      </c>
      <c r="AP3157" s="1">
        <v>2.3315000000000001</v>
      </c>
      <c r="AR3157" s="2">
        <v>43133</v>
      </c>
      <c r="AS3157" s="1">
        <v>2.0990000000000002</v>
      </c>
      <c r="AU3157" s="2">
        <v>43152</v>
      </c>
      <c r="AV3157" s="1">
        <v>1.657</v>
      </c>
      <c r="AX3157" s="2">
        <v>43150</v>
      </c>
      <c r="AY3157" s="1">
        <v>1.6318000000000001</v>
      </c>
      <c r="BA3157" s="116">
        <v>43151</v>
      </c>
      <c r="BB3157" s="1">
        <v>1.1467000000000001</v>
      </c>
      <c r="BD3157" s="2">
        <v>43144</v>
      </c>
      <c r="BE3157" s="1">
        <v>-0.13189999999999999</v>
      </c>
      <c r="BG3157" s="2">
        <v>43318</v>
      </c>
      <c r="BH3157" s="1">
        <v>2.94</v>
      </c>
      <c r="BJ3157" s="2">
        <v>43318</v>
      </c>
      <c r="BK3157" s="1">
        <v>2.8</v>
      </c>
      <c r="BM3157" s="2">
        <v>43147</v>
      </c>
      <c r="BN3157" s="1">
        <v>0.47799999999999998</v>
      </c>
    </row>
    <row r="3158" spans="2:66">
      <c r="B3158" s="2">
        <v>43725</v>
      </c>
      <c r="C3158" s="1">
        <v>1.54</v>
      </c>
      <c r="E3158" s="2">
        <v>43189</v>
      </c>
      <c r="F3158" s="1">
        <v>1.516</v>
      </c>
      <c r="H3158" s="2">
        <v>43209</v>
      </c>
      <c r="I3158" s="1">
        <v>2.1869999999999998</v>
      </c>
      <c r="K3158" s="2">
        <v>43207</v>
      </c>
      <c r="L3158" s="1">
        <v>2.6320000000000001</v>
      </c>
      <c r="N3158" s="2">
        <v>43215</v>
      </c>
      <c r="O3158" s="1">
        <v>2.5249999999999999</v>
      </c>
      <c r="Q3158" s="2">
        <v>43206</v>
      </c>
      <c r="R3158" s="1">
        <v>2.2850000000000001</v>
      </c>
      <c r="T3158" s="2">
        <v>43210</v>
      </c>
      <c r="U3158" s="1">
        <v>2.2050000000000001</v>
      </c>
      <c r="W3158" s="2">
        <v>43209</v>
      </c>
      <c r="X3158" s="1">
        <v>2.09</v>
      </c>
      <c r="Z3158" s="2">
        <v>43199</v>
      </c>
      <c r="AA3158" s="1">
        <v>1.9649999999999999</v>
      </c>
      <c r="AC3158" s="2">
        <v>43200</v>
      </c>
      <c r="AD3158" s="1">
        <v>1.8125</v>
      </c>
      <c r="AF3158" s="2">
        <v>43642</v>
      </c>
      <c r="AG3158" s="1">
        <v>2.3298800000000002</v>
      </c>
      <c r="AI3158" s="2">
        <v>43144</v>
      </c>
      <c r="AJ3158" s="1">
        <v>2.9104000000000001</v>
      </c>
      <c r="AL3158" s="2">
        <v>43145</v>
      </c>
      <c r="AM3158" s="1">
        <v>2.895</v>
      </c>
      <c r="AO3158" s="2">
        <v>43143</v>
      </c>
      <c r="AP3158" s="1">
        <v>2.3382000000000001</v>
      </c>
      <c r="AR3158" s="2">
        <v>43136</v>
      </c>
      <c r="AS3158" s="1">
        <v>2.0505</v>
      </c>
      <c r="AU3158" s="2">
        <v>43153</v>
      </c>
      <c r="AV3158" s="1">
        <v>1.659</v>
      </c>
      <c r="AX3158" s="2">
        <v>43151</v>
      </c>
      <c r="AY3158" s="1">
        <v>1.6364999999999998</v>
      </c>
      <c r="BA3158" s="116">
        <v>43152</v>
      </c>
      <c r="BB3158" s="1">
        <v>1.1293</v>
      </c>
      <c r="BD3158" s="2">
        <v>43145</v>
      </c>
      <c r="BE3158" s="1">
        <v>-0.12609999999999999</v>
      </c>
      <c r="BG3158" s="2">
        <v>43319</v>
      </c>
      <c r="BH3158" s="1">
        <v>2.98</v>
      </c>
      <c r="BJ3158" s="2">
        <v>43319</v>
      </c>
      <c r="BK3158" s="1">
        <v>2.84</v>
      </c>
      <c r="BM3158" s="2">
        <v>43150</v>
      </c>
      <c r="BN3158" s="1">
        <v>0.49249999999999999</v>
      </c>
    </row>
    <row r="3159" spans="2:66">
      <c r="B3159" s="2">
        <v>43726</v>
      </c>
      <c r="C3159" s="1">
        <v>1.54</v>
      </c>
      <c r="E3159" s="2">
        <v>43192</v>
      </c>
      <c r="F3159" s="1">
        <v>1.5150000000000001</v>
      </c>
      <c r="H3159" s="2">
        <v>43210</v>
      </c>
      <c r="I3159" s="1">
        <v>2.1920000000000002</v>
      </c>
      <c r="K3159" s="2">
        <v>43208</v>
      </c>
      <c r="L3159" s="1">
        <v>2.6419999999999999</v>
      </c>
      <c r="N3159" s="2">
        <v>43216</v>
      </c>
      <c r="O3159" s="1">
        <v>2.5</v>
      </c>
      <c r="Q3159" s="2">
        <v>43207</v>
      </c>
      <c r="R3159" s="1">
        <v>2.2949999999999999</v>
      </c>
      <c r="T3159" s="2">
        <v>43213</v>
      </c>
      <c r="U3159" s="1">
        <v>2.25</v>
      </c>
      <c r="W3159" s="2">
        <v>43210</v>
      </c>
      <c r="X3159" s="1">
        <v>2.1025</v>
      </c>
      <c r="Z3159" s="2">
        <v>43200</v>
      </c>
      <c r="AA3159" s="1">
        <v>1.9675</v>
      </c>
      <c r="AC3159" s="2">
        <v>43201</v>
      </c>
      <c r="AD3159" s="1">
        <v>1.8174999999999999</v>
      </c>
      <c r="AF3159" s="2">
        <v>43643</v>
      </c>
      <c r="AG3159" s="1">
        <v>2.3188800000000001</v>
      </c>
      <c r="AI3159" s="2">
        <v>43145</v>
      </c>
      <c r="AJ3159" s="1">
        <v>2.9767999999999999</v>
      </c>
      <c r="AL3159" s="2">
        <v>43146</v>
      </c>
      <c r="AM3159" s="1">
        <v>2.9020999999999999</v>
      </c>
      <c r="AO3159" s="2">
        <v>43144</v>
      </c>
      <c r="AP3159" s="1">
        <v>2.3393000000000002</v>
      </c>
      <c r="AR3159" s="2">
        <v>43137</v>
      </c>
      <c r="AS3159" s="1">
        <v>2.0910000000000002</v>
      </c>
      <c r="AU3159" s="2">
        <v>43154</v>
      </c>
      <c r="AV3159" s="1">
        <v>1.615</v>
      </c>
      <c r="AX3159" s="2">
        <v>43152</v>
      </c>
      <c r="AY3159" s="1">
        <v>1.6120000000000001</v>
      </c>
      <c r="BA3159" s="116">
        <v>43153</v>
      </c>
      <c r="BB3159" s="1">
        <v>1.1309</v>
      </c>
      <c r="BD3159" s="2">
        <v>43146</v>
      </c>
      <c r="BE3159" s="1">
        <v>-0.121</v>
      </c>
      <c r="BG3159" s="2">
        <v>43320</v>
      </c>
      <c r="BH3159" s="1">
        <v>2.96</v>
      </c>
      <c r="BJ3159" s="2">
        <v>43320</v>
      </c>
      <c r="BK3159" s="1">
        <v>2.83</v>
      </c>
      <c r="BM3159" s="2">
        <v>43151</v>
      </c>
      <c r="BN3159" s="1">
        <v>0.48949999999999999</v>
      </c>
    </row>
    <row r="3160" spans="2:66">
      <c r="B3160" s="2">
        <v>43727</v>
      </c>
      <c r="C3160" s="1">
        <v>1.55</v>
      </c>
      <c r="E3160" s="2">
        <v>43193</v>
      </c>
      <c r="F3160" s="1">
        <v>1.5150000000000001</v>
      </c>
      <c r="H3160" s="2">
        <v>43213</v>
      </c>
      <c r="I3160" s="1">
        <v>2.2320000000000002</v>
      </c>
      <c r="K3160" s="2">
        <v>43209</v>
      </c>
      <c r="L3160" s="1">
        <v>2.64</v>
      </c>
      <c r="N3160" s="2">
        <v>43217</v>
      </c>
      <c r="O3160" s="1">
        <v>2.4670000000000001</v>
      </c>
      <c r="Q3160" s="2">
        <v>43208</v>
      </c>
      <c r="R3160" s="1">
        <v>2.2999999999999998</v>
      </c>
      <c r="T3160" s="2">
        <v>43214</v>
      </c>
      <c r="U3160" s="1">
        <v>2.2469999999999999</v>
      </c>
      <c r="W3160" s="2">
        <v>43213</v>
      </c>
      <c r="X3160" s="1">
        <v>2.14</v>
      </c>
      <c r="Z3160" s="2">
        <v>43201</v>
      </c>
      <c r="AA3160" s="1">
        <v>1.9649999999999999</v>
      </c>
      <c r="AC3160" s="2">
        <v>43202</v>
      </c>
      <c r="AD3160" s="1">
        <v>1.8275000000000001</v>
      </c>
      <c r="AF3160" s="2">
        <v>43644</v>
      </c>
      <c r="AG3160" s="1">
        <v>2.3198799999999999</v>
      </c>
      <c r="AI3160" s="2">
        <v>43146</v>
      </c>
      <c r="AJ3160" s="1">
        <v>2.9813000000000001</v>
      </c>
      <c r="AL3160" s="2">
        <v>43147</v>
      </c>
      <c r="AM3160" s="1">
        <v>2.8715000000000002</v>
      </c>
      <c r="AO3160" s="2">
        <v>43145</v>
      </c>
      <c r="AP3160" s="1">
        <v>2.4205000000000001</v>
      </c>
      <c r="AR3160" s="2">
        <v>43138</v>
      </c>
      <c r="AS3160" s="1">
        <v>2.1025</v>
      </c>
      <c r="AU3160" s="2">
        <v>43157</v>
      </c>
      <c r="AV3160" s="1">
        <v>1.6118000000000001</v>
      </c>
      <c r="AX3160" s="2">
        <v>43153</v>
      </c>
      <c r="AY3160" s="1">
        <v>1.6154999999999999</v>
      </c>
      <c r="BA3160" s="116">
        <v>43154</v>
      </c>
      <c r="BB3160" s="1">
        <v>1.089</v>
      </c>
      <c r="BD3160" s="2">
        <v>43147</v>
      </c>
      <c r="BE3160" s="1">
        <v>-0.1245</v>
      </c>
      <c r="BG3160" s="2">
        <v>43321</v>
      </c>
      <c r="BH3160" s="1">
        <v>2.93</v>
      </c>
      <c r="BJ3160" s="2">
        <v>43321</v>
      </c>
      <c r="BK3160" s="1">
        <v>2.8</v>
      </c>
      <c r="BM3160" s="2">
        <v>43152</v>
      </c>
      <c r="BN3160" s="1">
        <v>0.48349999999999999</v>
      </c>
    </row>
    <row r="3161" spans="2:66">
      <c r="B3161" s="2">
        <v>43728</v>
      </c>
      <c r="C3161" s="1">
        <v>1.55</v>
      </c>
      <c r="E3161" s="2">
        <v>43194</v>
      </c>
      <c r="F3161" s="1">
        <v>1.5150000000000001</v>
      </c>
      <c r="H3161" s="2">
        <v>43214</v>
      </c>
      <c r="I3161" s="1">
        <v>2.2200000000000002</v>
      </c>
      <c r="K3161" s="2">
        <v>43210</v>
      </c>
      <c r="L3161" s="1">
        <v>2.665</v>
      </c>
      <c r="N3161" s="2">
        <v>43220</v>
      </c>
      <c r="O3161" s="1">
        <v>2.4900000000000002</v>
      </c>
      <c r="Q3161" s="2">
        <v>43209</v>
      </c>
      <c r="R3161" s="1">
        <v>2.2974999999999999</v>
      </c>
      <c r="T3161" s="2">
        <v>43215</v>
      </c>
      <c r="U3161" s="1">
        <v>2.2875000000000001</v>
      </c>
      <c r="W3161" s="2">
        <v>43214</v>
      </c>
      <c r="X3161" s="1">
        <v>2.1349999999999998</v>
      </c>
      <c r="Z3161" s="2">
        <v>43202</v>
      </c>
      <c r="AA3161" s="1">
        <v>1.9675</v>
      </c>
      <c r="AC3161" s="2">
        <v>43203</v>
      </c>
      <c r="AD3161" s="1">
        <v>1.8325</v>
      </c>
      <c r="AF3161" s="2">
        <v>43647</v>
      </c>
      <c r="AG3161" s="1">
        <v>2.33188</v>
      </c>
      <c r="AI3161" s="2">
        <v>43147</v>
      </c>
      <c r="AJ3161" s="1">
        <v>2.9558</v>
      </c>
      <c r="AL3161" s="2">
        <v>43150</v>
      </c>
      <c r="AM3161" s="1">
        <v>2.8839999999999999</v>
      </c>
      <c r="AO3161" s="2">
        <v>43146</v>
      </c>
      <c r="AP3161" s="1">
        <v>2.4485999999999999</v>
      </c>
      <c r="AR3161" s="2">
        <v>43139</v>
      </c>
      <c r="AS3161" s="1">
        <v>2.11</v>
      </c>
      <c r="AU3161" s="2">
        <v>43158</v>
      </c>
      <c r="AV3161" s="1">
        <v>1.6219999999999999</v>
      </c>
      <c r="AX3161" s="2">
        <v>43154</v>
      </c>
      <c r="AY3161" s="1">
        <v>1.571</v>
      </c>
      <c r="BA3161" s="116">
        <v>43157</v>
      </c>
      <c r="BB3161" s="1">
        <v>1.0905</v>
      </c>
      <c r="BD3161" s="2">
        <v>43150</v>
      </c>
      <c r="BE3161" s="1">
        <v>-0.1195</v>
      </c>
      <c r="BG3161" s="2">
        <v>43322</v>
      </c>
      <c r="BH3161" s="1">
        <v>2.87</v>
      </c>
      <c r="BJ3161" s="2">
        <v>43322</v>
      </c>
      <c r="BK3161" s="1">
        <v>2.75</v>
      </c>
      <c r="BM3161" s="2">
        <v>43153</v>
      </c>
      <c r="BN3161" s="1">
        <v>0.48699999999999999</v>
      </c>
    </row>
    <row r="3162" spans="2:66">
      <c r="B3162" s="2">
        <v>43731</v>
      </c>
      <c r="C3162" s="1">
        <v>1.55</v>
      </c>
      <c r="E3162" s="2">
        <v>43195</v>
      </c>
      <c r="F3162" s="1">
        <v>1.5150000000000001</v>
      </c>
      <c r="H3162" s="2">
        <v>43215</v>
      </c>
      <c r="I3162" s="1">
        <v>2.2469999999999999</v>
      </c>
      <c r="K3162" s="2">
        <v>43213</v>
      </c>
      <c r="L3162" s="1">
        <v>2.722</v>
      </c>
      <c r="N3162" s="2">
        <v>43222</v>
      </c>
      <c r="O3162" s="1">
        <v>2.5169999999999999</v>
      </c>
      <c r="Q3162" s="2">
        <v>43210</v>
      </c>
      <c r="R3162" s="1">
        <v>2.3174999999999999</v>
      </c>
      <c r="T3162" s="2">
        <v>43216</v>
      </c>
      <c r="U3162" s="1">
        <v>2.2675000000000001</v>
      </c>
      <c r="W3162" s="2">
        <v>43215</v>
      </c>
      <c r="X3162" s="1">
        <v>2.165</v>
      </c>
      <c r="Z3162" s="2">
        <v>43203</v>
      </c>
      <c r="AA3162" s="1">
        <v>1.9775</v>
      </c>
      <c r="AC3162" s="2">
        <v>43206</v>
      </c>
      <c r="AD3162" s="1">
        <v>1.835</v>
      </c>
      <c r="AF3162" s="2">
        <v>43648</v>
      </c>
      <c r="AG3162" s="1">
        <v>2.3130000000000002</v>
      </c>
      <c r="AI3162" s="2">
        <v>43150</v>
      </c>
      <c r="AJ3162" s="1">
        <v>2.96</v>
      </c>
      <c r="AL3162" s="2">
        <v>43151</v>
      </c>
      <c r="AM3162" s="1">
        <v>2.88</v>
      </c>
      <c r="AO3162" s="2">
        <v>43147</v>
      </c>
      <c r="AP3162" s="1">
        <v>2.4380999999999999</v>
      </c>
      <c r="AR3162" s="2">
        <v>43140</v>
      </c>
      <c r="AS3162" s="1">
        <v>2.1204000000000001</v>
      </c>
      <c r="AU3162" s="2">
        <v>43159</v>
      </c>
      <c r="AV3162" s="1">
        <v>1.6034999999999999</v>
      </c>
      <c r="AX3162" s="2">
        <v>43157</v>
      </c>
      <c r="AY3162" s="1">
        <v>1.5683</v>
      </c>
      <c r="BA3162" s="116">
        <v>43158</v>
      </c>
      <c r="BB3162" s="1">
        <v>1.1032999999999999</v>
      </c>
      <c r="BD3162" s="2">
        <v>43151</v>
      </c>
      <c r="BE3162" s="1">
        <v>-0.1192</v>
      </c>
      <c r="BG3162" s="2">
        <v>43325</v>
      </c>
      <c r="BH3162" s="1">
        <v>2.88</v>
      </c>
      <c r="BJ3162" s="2">
        <v>43325</v>
      </c>
      <c r="BK3162" s="1">
        <v>2.75</v>
      </c>
      <c r="BM3162" s="2">
        <v>43154</v>
      </c>
      <c r="BN3162" s="1">
        <v>0.45979999999999999</v>
      </c>
    </row>
    <row r="3163" spans="2:66">
      <c r="B3163" s="2">
        <v>43732</v>
      </c>
      <c r="C3163" s="1">
        <v>1.55</v>
      </c>
      <c r="E3163" s="2">
        <v>43196</v>
      </c>
      <c r="F3163" s="1">
        <v>1.5150000000000001</v>
      </c>
      <c r="H3163" s="2">
        <v>43216</v>
      </c>
      <c r="I3163" s="1">
        <v>2.222</v>
      </c>
      <c r="K3163" s="2">
        <v>43214</v>
      </c>
      <c r="L3163" s="1">
        <v>2.7199999999999998</v>
      </c>
      <c r="N3163" s="2">
        <v>43223</v>
      </c>
      <c r="O3163" s="1">
        <v>2.5339999999999998</v>
      </c>
      <c r="Q3163" s="2">
        <v>43213</v>
      </c>
      <c r="R3163" s="1">
        <v>2.3675000000000002</v>
      </c>
      <c r="T3163" s="2">
        <v>43217</v>
      </c>
      <c r="U3163" s="1">
        <v>2.2275</v>
      </c>
      <c r="W3163" s="2">
        <v>43216</v>
      </c>
      <c r="X3163" s="1">
        <v>2.1425000000000001</v>
      </c>
      <c r="Z3163" s="2">
        <v>43206</v>
      </c>
      <c r="AA3163" s="1">
        <v>1.9875</v>
      </c>
      <c r="AC3163" s="2">
        <v>43207</v>
      </c>
      <c r="AD3163" s="1">
        <v>1.835</v>
      </c>
      <c r="AF3163" s="2">
        <v>43649</v>
      </c>
      <c r="AG3163" s="1">
        <v>2.2885</v>
      </c>
      <c r="AI3163" s="2">
        <v>43151</v>
      </c>
      <c r="AJ3163" s="1">
        <v>2.9647999999999999</v>
      </c>
      <c r="AL3163" s="2">
        <v>43152</v>
      </c>
      <c r="AM3163" s="1">
        <v>2.9544999999999999</v>
      </c>
      <c r="AO3163" s="2">
        <v>43150</v>
      </c>
      <c r="AP3163" s="1">
        <v>2.4628999999999999</v>
      </c>
      <c r="AR3163" s="2">
        <v>43143</v>
      </c>
      <c r="AS3163" s="1">
        <v>2.1282999999999999</v>
      </c>
      <c r="AU3163" s="2">
        <v>43160</v>
      </c>
      <c r="AV3163" s="1">
        <v>1.595</v>
      </c>
      <c r="AX3163" s="2">
        <v>43158</v>
      </c>
      <c r="AY3163" s="1">
        <v>1.579</v>
      </c>
      <c r="BA3163" s="116">
        <v>43159</v>
      </c>
      <c r="BB3163" s="1">
        <v>1.083</v>
      </c>
      <c r="BD3163" s="2">
        <v>43152</v>
      </c>
      <c r="BE3163" s="1">
        <v>-0.12</v>
      </c>
      <c r="BG3163" s="2">
        <v>43326</v>
      </c>
      <c r="BH3163" s="1">
        <v>2.89</v>
      </c>
      <c r="BJ3163" s="2">
        <v>43326</v>
      </c>
      <c r="BK3163" s="1">
        <v>2.77</v>
      </c>
      <c r="BM3163" s="2">
        <v>43157</v>
      </c>
      <c r="BN3163" s="1">
        <v>0.46400000000000002</v>
      </c>
    </row>
    <row r="3164" spans="2:66">
      <c r="B3164" s="2">
        <v>43733</v>
      </c>
      <c r="C3164" s="1">
        <v>1.55</v>
      </c>
      <c r="E3164" s="2">
        <v>43199</v>
      </c>
      <c r="F3164" s="1">
        <v>1.516</v>
      </c>
      <c r="H3164" s="2">
        <v>43217</v>
      </c>
      <c r="I3164" s="1">
        <v>2.2000000000000002</v>
      </c>
      <c r="K3164" s="2">
        <v>43215</v>
      </c>
      <c r="L3164" s="1">
        <v>2.7669999999999999</v>
      </c>
      <c r="N3164" s="2">
        <v>43224</v>
      </c>
      <c r="O3164" s="1">
        <v>2.5550000000000002</v>
      </c>
      <c r="Q3164" s="2">
        <v>43214</v>
      </c>
      <c r="R3164" s="1">
        <v>2.3650000000000002</v>
      </c>
      <c r="T3164" s="2">
        <v>43220</v>
      </c>
      <c r="U3164" s="1">
        <v>2.2425000000000002</v>
      </c>
      <c r="W3164" s="2">
        <v>43217</v>
      </c>
      <c r="X3164" s="1">
        <v>2.1150000000000002</v>
      </c>
      <c r="Z3164" s="2">
        <v>43207</v>
      </c>
      <c r="AA3164" s="1">
        <v>1.9950000000000001</v>
      </c>
      <c r="AC3164" s="2">
        <v>43208</v>
      </c>
      <c r="AD3164" s="1">
        <v>1.8399999999999999</v>
      </c>
      <c r="AF3164" s="2">
        <v>43650</v>
      </c>
      <c r="AG3164" s="1">
        <v>2.3026300000000002</v>
      </c>
      <c r="AI3164" s="2">
        <v>43152</v>
      </c>
      <c r="AJ3164" s="1">
        <v>3.0352000000000001</v>
      </c>
      <c r="AL3164" s="2">
        <v>43153</v>
      </c>
      <c r="AM3164" s="1">
        <v>2.9135</v>
      </c>
      <c r="AO3164" s="2">
        <v>43151</v>
      </c>
      <c r="AP3164" s="1">
        <v>2.4710999999999999</v>
      </c>
      <c r="AR3164" s="2">
        <v>43144</v>
      </c>
      <c r="AS3164" s="1">
        <v>2.1328999999999998</v>
      </c>
      <c r="AU3164" s="2">
        <v>43161</v>
      </c>
      <c r="AV3164" s="1">
        <v>1.5975000000000001</v>
      </c>
      <c r="AX3164" s="2">
        <v>43159</v>
      </c>
      <c r="AY3164" s="1">
        <v>1.56</v>
      </c>
      <c r="BA3164" s="116">
        <v>43160</v>
      </c>
      <c r="BB3164" s="1">
        <v>1.0768</v>
      </c>
      <c r="BD3164" s="2">
        <v>43153</v>
      </c>
      <c r="BE3164" s="1">
        <v>-0.1137</v>
      </c>
      <c r="BG3164" s="2">
        <v>43327</v>
      </c>
      <c r="BH3164" s="1">
        <v>2.86</v>
      </c>
      <c r="BJ3164" s="2">
        <v>43327</v>
      </c>
      <c r="BK3164" s="1">
        <v>2.73</v>
      </c>
      <c r="BM3164" s="2">
        <v>43158</v>
      </c>
      <c r="BN3164" s="1">
        <v>0.47449999999999998</v>
      </c>
    </row>
    <row r="3165" spans="2:66">
      <c r="B3165" s="2">
        <v>43734</v>
      </c>
      <c r="C3165" s="1">
        <v>1.55</v>
      </c>
      <c r="E3165" s="2">
        <v>43200</v>
      </c>
      <c r="F3165" s="1">
        <v>1.516</v>
      </c>
      <c r="H3165" s="2">
        <v>43220</v>
      </c>
      <c r="I3165" s="1">
        <v>2.2170000000000001</v>
      </c>
      <c r="K3165" s="2">
        <v>43216</v>
      </c>
      <c r="L3165" s="1">
        <v>2.74</v>
      </c>
      <c r="N3165" s="2">
        <v>43228</v>
      </c>
      <c r="O3165" s="1">
        <v>2.5750000000000002</v>
      </c>
      <c r="Q3165" s="2">
        <v>43215</v>
      </c>
      <c r="R3165" s="1">
        <v>2.4074999999999998</v>
      </c>
      <c r="T3165" s="2">
        <v>43221</v>
      </c>
      <c r="U3165" s="1">
        <v>2.2425000000000002</v>
      </c>
      <c r="W3165" s="2">
        <v>43220</v>
      </c>
      <c r="X3165" s="1">
        <v>2.1274999999999999</v>
      </c>
      <c r="Z3165" s="2">
        <v>43208</v>
      </c>
      <c r="AA3165" s="1">
        <v>2.0024999999999999</v>
      </c>
      <c r="AC3165" s="2">
        <v>43209</v>
      </c>
      <c r="AD3165" s="1">
        <v>1.8399999999999999</v>
      </c>
      <c r="AF3165" s="2">
        <v>43651</v>
      </c>
      <c r="AG3165" s="1">
        <v>2.3113799999999998</v>
      </c>
      <c r="AI3165" s="2">
        <v>43153</v>
      </c>
      <c r="AJ3165" s="1">
        <v>3.0103</v>
      </c>
      <c r="AL3165" s="2">
        <v>43154</v>
      </c>
      <c r="AM3165" s="1">
        <v>2.8529</v>
      </c>
      <c r="AO3165" s="2">
        <v>43152</v>
      </c>
      <c r="AP3165" s="1">
        <v>2.5173999999999999</v>
      </c>
      <c r="AR3165" s="2">
        <v>43145</v>
      </c>
      <c r="AS3165" s="1">
        <v>2.1880000000000002</v>
      </c>
      <c r="AU3165" s="2">
        <v>43164</v>
      </c>
      <c r="AV3165" s="1">
        <v>1.6217999999999999</v>
      </c>
      <c r="AX3165" s="2">
        <v>43160</v>
      </c>
      <c r="AY3165" s="1">
        <v>1.5529999999999999</v>
      </c>
      <c r="BA3165" s="116">
        <v>43161</v>
      </c>
      <c r="BB3165" s="1">
        <v>1.0834999999999999</v>
      </c>
      <c r="BD3165" s="2">
        <v>43154</v>
      </c>
      <c r="BE3165" s="1">
        <v>-0.11799999999999999</v>
      </c>
      <c r="BG3165" s="2">
        <v>43328</v>
      </c>
      <c r="BH3165" s="1">
        <v>2.87</v>
      </c>
      <c r="BJ3165" s="2">
        <v>43328</v>
      </c>
      <c r="BK3165" s="1">
        <v>2.75</v>
      </c>
      <c r="BM3165" s="2">
        <v>43159</v>
      </c>
      <c r="BN3165" s="1">
        <v>0.45450000000000002</v>
      </c>
    </row>
    <row r="3166" spans="2:66">
      <c r="B3166" s="2">
        <v>43735</v>
      </c>
      <c r="C3166" s="1">
        <v>1.55</v>
      </c>
      <c r="E3166" s="2">
        <v>43201</v>
      </c>
      <c r="F3166" s="1">
        <v>1.516</v>
      </c>
      <c r="H3166" s="2">
        <v>43222</v>
      </c>
      <c r="I3166" s="1">
        <v>2.2370000000000001</v>
      </c>
      <c r="K3166" s="2">
        <v>43217</v>
      </c>
      <c r="L3166" s="1">
        <v>2.6949999999999998</v>
      </c>
      <c r="N3166" s="2">
        <v>43229</v>
      </c>
      <c r="O3166" s="1">
        <v>2.5750000000000002</v>
      </c>
      <c r="Q3166" s="2">
        <v>43216</v>
      </c>
      <c r="R3166" s="1">
        <v>2.3875000000000002</v>
      </c>
      <c r="T3166" s="2">
        <v>43222</v>
      </c>
      <c r="U3166" s="1">
        <v>2.2625000000000002</v>
      </c>
      <c r="W3166" s="2">
        <v>43221</v>
      </c>
      <c r="X3166" s="1">
        <v>2.1274999999999999</v>
      </c>
      <c r="Z3166" s="2">
        <v>43209</v>
      </c>
      <c r="AA3166" s="1">
        <v>2.0024999999999999</v>
      </c>
      <c r="AC3166" s="2">
        <v>43210</v>
      </c>
      <c r="AD3166" s="1">
        <v>1.8475000000000001</v>
      </c>
      <c r="AF3166" s="2">
        <v>43654</v>
      </c>
      <c r="AG3166" s="1">
        <v>2.3377499999999998</v>
      </c>
      <c r="AI3166" s="2">
        <v>43154</v>
      </c>
      <c r="AJ3166" s="1">
        <v>2.9464999999999999</v>
      </c>
      <c r="AL3166" s="2">
        <v>43157</v>
      </c>
      <c r="AM3166" s="1">
        <v>2.8425000000000002</v>
      </c>
      <c r="AO3166" s="2">
        <v>43153</v>
      </c>
      <c r="AP3166" s="1">
        <v>2.4868999999999999</v>
      </c>
      <c r="AR3166" s="2">
        <v>43146</v>
      </c>
      <c r="AS3166" s="1">
        <v>2.2109000000000001</v>
      </c>
      <c r="AU3166" s="2">
        <v>43165</v>
      </c>
      <c r="AV3166" s="1">
        <v>1.6179999999999999</v>
      </c>
      <c r="AX3166" s="2">
        <v>43161</v>
      </c>
      <c r="AY3166" s="1">
        <v>1.5569999999999999</v>
      </c>
      <c r="BA3166" s="116">
        <v>43164</v>
      </c>
      <c r="BB3166" s="1">
        <v>1.0920000000000001</v>
      </c>
      <c r="BD3166" s="2">
        <v>43157</v>
      </c>
      <c r="BE3166" s="1">
        <v>-0.115</v>
      </c>
      <c r="BG3166" s="2">
        <v>43329</v>
      </c>
      <c r="BH3166" s="1">
        <v>2.87</v>
      </c>
      <c r="BJ3166" s="2">
        <v>43329</v>
      </c>
      <c r="BK3166" s="1">
        <v>2.75</v>
      </c>
      <c r="BM3166" s="2">
        <v>43160</v>
      </c>
      <c r="BN3166" s="1">
        <v>0.45450000000000002</v>
      </c>
    </row>
    <row r="3167" spans="2:66">
      <c r="B3167" s="2">
        <v>43738</v>
      </c>
      <c r="C3167" s="1">
        <v>1.55</v>
      </c>
      <c r="E3167" s="2">
        <v>43202</v>
      </c>
      <c r="F3167" s="1">
        <v>1.516</v>
      </c>
      <c r="H3167" s="2">
        <v>43223</v>
      </c>
      <c r="I3167" s="1">
        <v>2.25</v>
      </c>
      <c r="K3167" s="2">
        <v>43220</v>
      </c>
      <c r="L3167" s="1">
        <v>2.7170000000000001</v>
      </c>
      <c r="N3167" s="2">
        <v>43230</v>
      </c>
      <c r="O3167" s="1">
        <v>2.5550000000000002</v>
      </c>
      <c r="Q3167" s="2">
        <v>43217</v>
      </c>
      <c r="R3167" s="1">
        <v>2.3449999999999998</v>
      </c>
      <c r="T3167" s="2">
        <v>43223</v>
      </c>
      <c r="U3167" s="1">
        <v>2.2749999999999999</v>
      </c>
      <c r="W3167" s="2">
        <v>43222</v>
      </c>
      <c r="X3167" s="1">
        <v>2.1375000000000002</v>
      </c>
      <c r="Z3167" s="2">
        <v>43210</v>
      </c>
      <c r="AA3167" s="1">
        <v>2.0150000000000001</v>
      </c>
      <c r="AC3167" s="2">
        <v>43213</v>
      </c>
      <c r="AD3167" s="1">
        <v>1.865</v>
      </c>
      <c r="AF3167" s="2">
        <v>43655</v>
      </c>
      <c r="AG3167" s="1">
        <v>2.3407499999999999</v>
      </c>
      <c r="AI3167" s="2">
        <v>43157</v>
      </c>
      <c r="AJ3167" s="1">
        <v>2.931</v>
      </c>
      <c r="AL3167" s="2">
        <v>43158</v>
      </c>
      <c r="AM3167" s="1">
        <v>2.8887</v>
      </c>
      <c r="AO3167" s="2">
        <v>43154</v>
      </c>
      <c r="AP3167" s="1">
        <v>2.4693999999999998</v>
      </c>
      <c r="AR3167" s="2">
        <v>43147</v>
      </c>
      <c r="AS3167" s="1">
        <v>2.2121</v>
      </c>
      <c r="AU3167" s="2">
        <v>43166</v>
      </c>
      <c r="AV3167" s="1">
        <v>1.589</v>
      </c>
      <c r="AX3167" s="2">
        <v>43164</v>
      </c>
      <c r="AY3167" s="1">
        <v>1.571</v>
      </c>
      <c r="BA3167" s="116">
        <v>43165</v>
      </c>
      <c r="BB3167" s="1">
        <v>1.1034999999999999</v>
      </c>
      <c r="BD3167" s="2">
        <v>43158</v>
      </c>
      <c r="BE3167" s="1">
        <v>-0.11600000000000001</v>
      </c>
      <c r="BG3167" s="2">
        <v>43332</v>
      </c>
      <c r="BH3167" s="1">
        <v>2.82</v>
      </c>
      <c r="BJ3167" s="2">
        <v>43332</v>
      </c>
      <c r="BK3167" s="1">
        <v>2.7</v>
      </c>
      <c r="BM3167" s="2">
        <v>43161</v>
      </c>
      <c r="BN3167" s="1">
        <v>0.45350000000000001</v>
      </c>
    </row>
    <row r="3168" spans="2:66">
      <c r="B3168" s="2">
        <v>43739</v>
      </c>
      <c r="C3168" s="1">
        <v>1.55</v>
      </c>
      <c r="E3168" s="2">
        <v>43203</v>
      </c>
      <c r="F3168" s="1">
        <v>1.516</v>
      </c>
      <c r="H3168" s="2">
        <v>43224</v>
      </c>
      <c r="I3168" s="1">
        <v>2.2800000000000002</v>
      </c>
      <c r="K3168" s="2">
        <v>43222</v>
      </c>
      <c r="L3168" s="1">
        <v>2.7469999999999999</v>
      </c>
      <c r="N3168" s="2">
        <v>43231</v>
      </c>
      <c r="O3168" s="1">
        <v>2.56</v>
      </c>
      <c r="Q3168" s="2">
        <v>43220</v>
      </c>
      <c r="R3168" s="1">
        <v>2.36</v>
      </c>
      <c r="T3168" s="2">
        <v>43224</v>
      </c>
      <c r="U3168" s="1">
        <v>2.2925</v>
      </c>
      <c r="W3168" s="2">
        <v>43223</v>
      </c>
      <c r="X3168" s="1">
        <v>2.15</v>
      </c>
      <c r="Z3168" s="2">
        <v>43213</v>
      </c>
      <c r="AA3168" s="1">
        <v>2.04</v>
      </c>
      <c r="AC3168" s="2">
        <v>43214</v>
      </c>
      <c r="AD3168" s="1">
        <v>1.8625</v>
      </c>
      <c r="AF3168" s="2">
        <v>43656</v>
      </c>
      <c r="AG3168" s="1">
        <v>2.3395000000000001</v>
      </c>
      <c r="AI3168" s="2">
        <v>43158</v>
      </c>
      <c r="AJ3168" s="1">
        <v>2.9605999999999999</v>
      </c>
      <c r="AL3168" s="2">
        <v>43159</v>
      </c>
      <c r="AM3168" s="1">
        <v>2.8540000000000001</v>
      </c>
      <c r="AO3168" s="2">
        <v>43157</v>
      </c>
      <c r="AP3168" s="1">
        <v>2.4754999999999998</v>
      </c>
      <c r="AR3168" s="2">
        <v>43150</v>
      </c>
      <c r="AS3168" s="1">
        <v>2.2200000000000002</v>
      </c>
      <c r="AU3168" s="2">
        <v>43167</v>
      </c>
      <c r="AV3168" s="1">
        <v>1.5699999999999998</v>
      </c>
      <c r="AX3168" s="2">
        <v>43165</v>
      </c>
      <c r="AY3168" s="1">
        <v>1.5768</v>
      </c>
      <c r="BA3168" s="116">
        <v>43166</v>
      </c>
      <c r="BB3168" s="1">
        <v>1.077</v>
      </c>
      <c r="BD3168" s="2">
        <v>43159</v>
      </c>
      <c r="BE3168" s="1">
        <v>-0.1212</v>
      </c>
      <c r="BG3168" s="2">
        <v>43333</v>
      </c>
      <c r="BH3168" s="1">
        <v>2.85</v>
      </c>
      <c r="BJ3168" s="2">
        <v>43333</v>
      </c>
      <c r="BK3168" s="1">
        <v>2.73</v>
      </c>
      <c r="BM3168" s="2">
        <v>43164</v>
      </c>
      <c r="BN3168" s="1">
        <v>0.45650000000000002</v>
      </c>
    </row>
    <row r="3169" spans="2:66">
      <c r="B3169" s="2">
        <v>43740</v>
      </c>
      <c r="C3169" s="1">
        <v>1.55</v>
      </c>
      <c r="E3169" s="2">
        <v>43206</v>
      </c>
      <c r="F3169" s="1">
        <v>1.5209999999999999</v>
      </c>
      <c r="H3169" s="2">
        <v>43228</v>
      </c>
      <c r="I3169" s="1">
        <v>2.302</v>
      </c>
      <c r="K3169" s="2">
        <v>43223</v>
      </c>
      <c r="L3169" s="1">
        <v>2.7570000000000001</v>
      </c>
      <c r="N3169" s="2">
        <v>43234</v>
      </c>
      <c r="O3169" s="1">
        <v>2.5819999999999999</v>
      </c>
      <c r="Q3169" s="2">
        <v>43221</v>
      </c>
      <c r="R3169" s="1">
        <v>2.36</v>
      </c>
      <c r="T3169" s="2">
        <v>43227</v>
      </c>
      <c r="U3169" s="1">
        <v>2.2925</v>
      </c>
      <c r="W3169" s="2">
        <v>43224</v>
      </c>
      <c r="X3169" s="1">
        <v>2.17</v>
      </c>
      <c r="Z3169" s="2">
        <v>43214</v>
      </c>
      <c r="AA3169" s="1">
        <v>2.0350000000000001</v>
      </c>
      <c r="AC3169" s="2">
        <v>43215</v>
      </c>
      <c r="AD3169" s="1">
        <v>1.8774999999999999</v>
      </c>
      <c r="AF3169" s="2">
        <v>43657</v>
      </c>
      <c r="AG3169" s="1">
        <v>2.3033799999999998</v>
      </c>
      <c r="AI3169" s="2">
        <v>43159</v>
      </c>
      <c r="AJ3169" s="1">
        <v>2.9224000000000001</v>
      </c>
      <c r="AL3169" s="2">
        <v>43160</v>
      </c>
      <c r="AM3169" s="1">
        <v>2.7936000000000001</v>
      </c>
      <c r="AO3169" s="2">
        <v>43158</v>
      </c>
      <c r="AP3169" s="1">
        <v>2.5182000000000002</v>
      </c>
      <c r="AR3169" s="2">
        <v>43151</v>
      </c>
      <c r="AS3169" s="1">
        <v>2.238</v>
      </c>
      <c r="AU3169" s="2">
        <v>43168</v>
      </c>
      <c r="AV3169" s="1">
        <v>1.5840000000000001</v>
      </c>
      <c r="AX3169" s="2">
        <v>43166</v>
      </c>
      <c r="AY3169" s="1">
        <v>1.5434999999999999</v>
      </c>
      <c r="BA3169" s="116">
        <v>43167</v>
      </c>
      <c r="BB3169" s="1">
        <v>1.0618000000000001</v>
      </c>
      <c r="BD3169" s="2">
        <v>43160</v>
      </c>
      <c r="BE3169" s="1">
        <v>-0.1258</v>
      </c>
      <c r="BG3169" s="2">
        <v>43334</v>
      </c>
      <c r="BH3169" s="1">
        <v>2.82</v>
      </c>
      <c r="BJ3169" s="2">
        <v>43334</v>
      </c>
      <c r="BK3169" s="1">
        <v>2.7</v>
      </c>
      <c r="BM3169" s="2">
        <v>43165</v>
      </c>
      <c r="BN3169" s="1">
        <v>0.4748</v>
      </c>
    </row>
    <row r="3170" spans="2:66">
      <c r="B3170" s="2">
        <v>43742</v>
      </c>
      <c r="C3170" s="1">
        <v>1.55</v>
      </c>
      <c r="E3170" s="2">
        <v>43207</v>
      </c>
      <c r="F3170" s="1">
        <v>1.5230000000000001</v>
      </c>
      <c r="H3170" s="2">
        <v>43229</v>
      </c>
      <c r="I3170" s="1">
        <v>2.2999999999999998</v>
      </c>
      <c r="K3170" s="2">
        <v>43224</v>
      </c>
      <c r="L3170" s="1">
        <v>2.762</v>
      </c>
      <c r="N3170" s="2">
        <v>43235</v>
      </c>
      <c r="O3170" s="1">
        <v>2.5920000000000001</v>
      </c>
      <c r="Q3170" s="2">
        <v>43222</v>
      </c>
      <c r="R3170" s="1">
        <v>2.3849999999999998</v>
      </c>
      <c r="T3170" s="2">
        <v>43228</v>
      </c>
      <c r="U3170" s="1">
        <v>2.3029999999999999</v>
      </c>
      <c r="W3170" s="2">
        <v>43227</v>
      </c>
      <c r="X3170" s="1">
        <v>2.17</v>
      </c>
      <c r="Z3170" s="2">
        <v>43215</v>
      </c>
      <c r="AA3170" s="1">
        <v>2.0575000000000001</v>
      </c>
      <c r="AC3170" s="2">
        <v>43216</v>
      </c>
      <c r="AD3170" s="1">
        <v>1.8625</v>
      </c>
      <c r="AF3170" s="2">
        <v>43658</v>
      </c>
      <c r="AG3170" s="1">
        <v>2.3222499999999999</v>
      </c>
      <c r="AI3170" s="2">
        <v>43160</v>
      </c>
      <c r="AJ3170" s="1">
        <v>2.8712</v>
      </c>
      <c r="AL3170" s="2">
        <v>43161</v>
      </c>
      <c r="AM3170" s="1">
        <v>2.8519999999999999</v>
      </c>
      <c r="AO3170" s="2">
        <v>43159</v>
      </c>
      <c r="AP3170" s="1">
        <v>2.5093999999999999</v>
      </c>
      <c r="AR3170" s="2">
        <v>43152</v>
      </c>
      <c r="AS3170" s="1">
        <v>2.2717000000000001</v>
      </c>
      <c r="AU3170" s="2">
        <v>43171</v>
      </c>
      <c r="AV3170" s="1">
        <v>1.5760000000000001</v>
      </c>
      <c r="AX3170" s="2">
        <v>43167</v>
      </c>
      <c r="AY3170" s="1">
        <v>1.5310000000000001</v>
      </c>
      <c r="BA3170" s="116">
        <v>43168</v>
      </c>
      <c r="BB3170" s="1">
        <v>1.073</v>
      </c>
      <c r="BD3170" s="2">
        <v>43161</v>
      </c>
      <c r="BE3170" s="1">
        <v>-0.1234</v>
      </c>
      <c r="BG3170" s="2">
        <v>43335</v>
      </c>
      <c r="BH3170" s="1">
        <v>2.82</v>
      </c>
      <c r="BJ3170" s="2">
        <v>43335</v>
      </c>
      <c r="BK3170" s="1">
        <v>2.7199999999999998</v>
      </c>
      <c r="BM3170" s="2">
        <v>43166</v>
      </c>
      <c r="BN3170" s="1">
        <v>0.45750000000000002</v>
      </c>
    </row>
    <row r="3171" spans="2:66">
      <c r="B3171" s="2">
        <v>43745</v>
      </c>
      <c r="C3171" s="1">
        <v>1.55</v>
      </c>
      <c r="E3171" s="2">
        <v>43208</v>
      </c>
      <c r="F3171" s="1">
        <v>1.5249999999999999</v>
      </c>
      <c r="H3171" s="2">
        <v>43230</v>
      </c>
      <c r="I3171" s="1">
        <v>2.2749999999999999</v>
      </c>
      <c r="K3171" s="2">
        <v>43228</v>
      </c>
      <c r="L3171" s="1">
        <v>2.7749999999999999</v>
      </c>
      <c r="N3171" s="2">
        <v>43236</v>
      </c>
      <c r="O3171" s="1">
        <v>2.5569999999999999</v>
      </c>
      <c r="Q3171" s="2">
        <v>43223</v>
      </c>
      <c r="R3171" s="1">
        <v>2.395</v>
      </c>
      <c r="T3171" s="2">
        <v>43229</v>
      </c>
      <c r="U3171" s="1">
        <v>2.3125</v>
      </c>
      <c r="W3171" s="2">
        <v>43228</v>
      </c>
      <c r="X3171" s="1">
        <v>2.1875</v>
      </c>
      <c r="Z3171" s="2">
        <v>43216</v>
      </c>
      <c r="AA3171" s="1">
        <v>2.0350000000000001</v>
      </c>
      <c r="AC3171" s="2">
        <v>43217</v>
      </c>
      <c r="AD3171" s="1">
        <v>1.85</v>
      </c>
      <c r="AF3171" s="2">
        <v>43661</v>
      </c>
      <c r="AG3171" s="1">
        <v>2.3032500000000002</v>
      </c>
      <c r="AI3171" s="2">
        <v>43161</v>
      </c>
      <c r="AJ3171" s="1">
        <v>2.9335</v>
      </c>
      <c r="AL3171" s="2">
        <v>43164</v>
      </c>
      <c r="AM3171" s="1">
        <v>2.867</v>
      </c>
      <c r="AO3171" s="2">
        <v>43160</v>
      </c>
      <c r="AP3171" s="1">
        <v>2.4516999999999998</v>
      </c>
      <c r="AR3171" s="2">
        <v>43153</v>
      </c>
      <c r="AS3171" s="1">
        <v>2.2549999999999999</v>
      </c>
      <c r="AU3171" s="2">
        <v>43172</v>
      </c>
      <c r="AV3171" s="1">
        <v>1.575</v>
      </c>
      <c r="AX3171" s="2">
        <v>43168</v>
      </c>
      <c r="AY3171" s="1">
        <v>1.542</v>
      </c>
      <c r="BA3171" s="116">
        <v>43171</v>
      </c>
      <c r="BB3171" s="1">
        <v>1.0655000000000001</v>
      </c>
      <c r="BD3171" s="2">
        <v>43164</v>
      </c>
      <c r="BE3171" s="1">
        <v>-0.123</v>
      </c>
      <c r="BG3171" s="2">
        <v>43336</v>
      </c>
      <c r="BH3171" s="1">
        <v>2.82</v>
      </c>
      <c r="BJ3171" s="2">
        <v>43336</v>
      </c>
      <c r="BK3171" s="1">
        <v>2.7199999999999998</v>
      </c>
      <c r="BM3171" s="2">
        <v>43167</v>
      </c>
      <c r="BN3171" s="1">
        <v>0.45</v>
      </c>
    </row>
    <row r="3172" spans="2:66">
      <c r="B3172" s="2">
        <v>43746</v>
      </c>
      <c r="C3172" s="1">
        <v>1.55</v>
      </c>
      <c r="E3172" s="2">
        <v>43209</v>
      </c>
      <c r="F3172" s="1">
        <v>1.5249999999999999</v>
      </c>
      <c r="H3172" s="2">
        <v>43231</v>
      </c>
      <c r="I3172" s="1">
        <v>2.282</v>
      </c>
      <c r="K3172" s="2">
        <v>43229</v>
      </c>
      <c r="L3172" s="1">
        <v>2.8</v>
      </c>
      <c r="N3172" s="2">
        <v>43237</v>
      </c>
      <c r="O3172" s="1">
        <v>2.552</v>
      </c>
      <c r="Q3172" s="2">
        <v>43224</v>
      </c>
      <c r="R3172" s="1">
        <v>2.4050000000000002</v>
      </c>
      <c r="T3172" s="2">
        <v>43230</v>
      </c>
      <c r="U3172" s="1">
        <v>2.29</v>
      </c>
      <c r="W3172" s="2">
        <v>43229</v>
      </c>
      <c r="X3172" s="1">
        <v>2.1974999999999998</v>
      </c>
      <c r="Z3172" s="2">
        <v>43217</v>
      </c>
      <c r="AA3172" s="1">
        <v>2.0175000000000001</v>
      </c>
      <c r="AC3172" s="2">
        <v>43220</v>
      </c>
      <c r="AD3172" s="1">
        <v>1.855</v>
      </c>
      <c r="AF3172" s="2">
        <v>43662</v>
      </c>
      <c r="AG3172" s="1">
        <v>2.2996300000000001</v>
      </c>
      <c r="AI3172" s="2">
        <v>43164</v>
      </c>
      <c r="AJ3172" s="1">
        <v>2.9420000000000002</v>
      </c>
      <c r="AL3172" s="2">
        <v>43165</v>
      </c>
      <c r="AM3172" s="1">
        <v>2.8780000000000001</v>
      </c>
      <c r="AO3172" s="2">
        <v>43161</v>
      </c>
      <c r="AP3172" s="1">
        <v>2.4744999999999999</v>
      </c>
      <c r="AR3172" s="2">
        <v>43154</v>
      </c>
      <c r="AS3172" s="1">
        <v>2.2509999999999999</v>
      </c>
      <c r="AU3172" s="2">
        <v>43173</v>
      </c>
      <c r="AV3172" s="1">
        <v>1.5569999999999999</v>
      </c>
      <c r="AX3172" s="2">
        <v>43171</v>
      </c>
      <c r="AY3172" s="1">
        <v>1.532</v>
      </c>
      <c r="BA3172" s="116">
        <v>43172</v>
      </c>
      <c r="BB3172" s="1">
        <v>1.0601</v>
      </c>
      <c r="BD3172" s="2">
        <v>43165</v>
      </c>
      <c r="BE3172" s="1">
        <v>-0.12130000000000001</v>
      </c>
      <c r="BG3172" s="2">
        <v>43339</v>
      </c>
      <c r="BH3172" s="1">
        <v>2.85</v>
      </c>
      <c r="BJ3172" s="2">
        <v>43339</v>
      </c>
      <c r="BK3172" s="1">
        <v>2.74</v>
      </c>
      <c r="BM3172" s="2">
        <v>43168</v>
      </c>
      <c r="BN3172" s="1">
        <v>0.45450000000000002</v>
      </c>
    </row>
    <row r="3173" spans="2:66">
      <c r="B3173" s="2">
        <v>43748</v>
      </c>
      <c r="C3173" s="1">
        <v>1.55</v>
      </c>
      <c r="E3173" s="2">
        <v>43210</v>
      </c>
      <c r="F3173" s="1">
        <v>1.5270000000000001</v>
      </c>
      <c r="H3173" s="2">
        <v>43234</v>
      </c>
      <c r="I3173" s="1">
        <v>2.3050000000000002</v>
      </c>
      <c r="K3173" s="2">
        <v>43230</v>
      </c>
      <c r="L3173" s="1">
        <v>2.7770000000000001</v>
      </c>
      <c r="N3173" s="2">
        <v>43238</v>
      </c>
      <c r="O3173" s="1">
        <v>2.5019999999999998</v>
      </c>
      <c r="Q3173" s="2">
        <v>43227</v>
      </c>
      <c r="R3173" s="1">
        <v>2.4050000000000002</v>
      </c>
      <c r="T3173" s="2">
        <v>43231</v>
      </c>
      <c r="U3173" s="1">
        <v>2.2974999999999999</v>
      </c>
      <c r="W3173" s="2">
        <v>43230</v>
      </c>
      <c r="X3173" s="1">
        <v>2.1775000000000002</v>
      </c>
      <c r="Z3173" s="2">
        <v>43220</v>
      </c>
      <c r="AA3173" s="1">
        <v>2.0274999999999999</v>
      </c>
      <c r="AC3173" s="2">
        <v>43221</v>
      </c>
      <c r="AD3173" s="1">
        <v>1.855</v>
      </c>
      <c r="AF3173" s="2">
        <v>43663</v>
      </c>
      <c r="AG3173" s="1">
        <v>2.3025000000000002</v>
      </c>
      <c r="AI3173" s="2">
        <v>43165</v>
      </c>
      <c r="AJ3173" s="1">
        <v>2.9531000000000001</v>
      </c>
      <c r="AL3173" s="2">
        <v>43166</v>
      </c>
      <c r="AM3173" s="1">
        <v>2.88</v>
      </c>
      <c r="AO3173" s="2">
        <v>43164</v>
      </c>
      <c r="AP3173" s="1">
        <v>2.4889000000000001</v>
      </c>
      <c r="AR3173" s="2">
        <v>43157</v>
      </c>
      <c r="AS3173" s="1">
        <v>2.2679999999999998</v>
      </c>
      <c r="AU3173" s="2">
        <v>43174</v>
      </c>
      <c r="AV3173" s="1">
        <v>1.53</v>
      </c>
      <c r="AX3173" s="2">
        <v>43172</v>
      </c>
      <c r="AY3173" s="1">
        <v>1.5333000000000001</v>
      </c>
      <c r="BA3173" s="116">
        <v>43173</v>
      </c>
      <c r="BB3173" s="1">
        <v>1.0330999999999999</v>
      </c>
      <c r="BD3173" s="2">
        <v>43166</v>
      </c>
      <c r="BE3173" s="1">
        <v>-0.124</v>
      </c>
      <c r="BG3173" s="2">
        <v>43340</v>
      </c>
      <c r="BH3173" s="1">
        <v>2.88</v>
      </c>
      <c r="BJ3173" s="2">
        <v>43340</v>
      </c>
      <c r="BK3173" s="1">
        <v>2.77</v>
      </c>
      <c r="BM3173" s="2">
        <v>43171</v>
      </c>
      <c r="BN3173" s="1">
        <v>0.44350000000000001</v>
      </c>
    </row>
    <row r="3174" spans="2:66">
      <c r="B3174" s="2">
        <v>43749</v>
      </c>
      <c r="C3174" s="1">
        <v>1.55</v>
      </c>
      <c r="E3174" s="2">
        <v>43213</v>
      </c>
      <c r="F3174" s="1">
        <v>1.53</v>
      </c>
      <c r="H3174" s="2">
        <v>43235</v>
      </c>
      <c r="I3174" s="1">
        <v>2.3079999999999998</v>
      </c>
      <c r="K3174" s="2">
        <v>43231</v>
      </c>
      <c r="L3174" s="1">
        <v>2.7850000000000001</v>
      </c>
      <c r="N3174" s="2">
        <v>43241</v>
      </c>
      <c r="O3174" s="1">
        <v>2.5270000000000001</v>
      </c>
      <c r="Q3174" s="2">
        <v>43228</v>
      </c>
      <c r="R3174" s="1">
        <v>2.4125000000000001</v>
      </c>
      <c r="T3174" s="2">
        <v>43234</v>
      </c>
      <c r="U3174" s="1">
        <v>2.3174999999999999</v>
      </c>
      <c r="W3174" s="2">
        <v>43231</v>
      </c>
      <c r="X3174" s="1">
        <v>2.1850000000000001</v>
      </c>
      <c r="Z3174" s="2">
        <v>43221</v>
      </c>
      <c r="AA3174" s="1">
        <v>2.0274999999999999</v>
      </c>
      <c r="AC3174" s="2">
        <v>43222</v>
      </c>
      <c r="AD3174" s="1">
        <v>1.855</v>
      </c>
      <c r="AF3174" s="2">
        <v>43664</v>
      </c>
      <c r="AG3174" s="1">
        <v>2.2776299999999998</v>
      </c>
      <c r="AI3174" s="2">
        <v>43166</v>
      </c>
      <c r="AJ3174" s="1">
        <v>2.956</v>
      </c>
      <c r="AL3174" s="2">
        <v>43167</v>
      </c>
      <c r="AM3174" s="1">
        <v>2.8639999999999999</v>
      </c>
      <c r="AO3174" s="2">
        <v>43165</v>
      </c>
      <c r="AP3174" s="1">
        <v>2.5056000000000003</v>
      </c>
      <c r="AR3174" s="2">
        <v>43158</v>
      </c>
      <c r="AS3174" s="1">
        <v>2.2948</v>
      </c>
      <c r="AU3174" s="2">
        <v>43175</v>
      </c>
      <c r="AV3174" s="1">
        <v>1.53</v>
      </c>
      <c r="AX3174" s="2">
        <v>43173</v>
      </c>
      <c r="AY3174" s="1">
        <v>1.5114999999999998</v>
      </c>
      <c r="BA3174" s="116">
        <v>43174</v>
      </c>
      <c r="BB3174" s="1">
        <v>1.0115000000000001</v>
      </c>
      <c r="BD3174" s="2">
        <v>43167</v>
      </c>
      <c r="BE3174" s="1">
        <v>-0.127</v>
      </c>
      <c r="BG3174" s="2">
        <v>43341</v>
      </c>
      <c r="BH3174" s="1">
        <v>2.89</v>
      </c>
      <c r="BJ3174" s="2">
        <v>43341</v>
      </c>
      <c r="BK3174" s="1">
        <v>2.7800000000000002</v>
      </c>
      <c r="BM3174" s="2">
        <v>43172</v>
      </c>
      <c r="BN3174" s="1">
        <v>0.44</v>
      </c>
    </row>
    <row r="3175" spans="2:66">
      <c r="B3175" s="2">
        <v>43752</v>
      </c>
      <c r="C3175" s="1">
        <v>1.55</v>
      </c>
      <c r="E3175" s="2">
        <v>43214</v>
      </c>
      <c r="F3175" s="1">
        <v>1.53</v>
      </c>
      <c r="H3175" s="2">
        <v>43236</v>
      </c>
      <c r="I3175" s="1">
        <v>2.278</v>
      </c>
      <c r="K3175" s="2">
        <v>43234</v>
      </c>
      <c r="L3175" s="1">
        <v>2.7919999999999998</v>
      </c>
      <c r="N3175" s="2">
        <v>43243</v>
      </c>
      <c r="O3175" s="1">
        <v>2.5049999999999999</v>
      </c>
      <c r="Q3175" s="2">
        <v>43229</v>
      </c>
      <c r="R3175" s="1">
        <v>2.4249999999999998</v>
      </c>
      <c r="T3175" s="2">
        <v>43235</v>
      </c>
      <c r="U3175" s="1">
        <v>2.335</v>
      </c>
      <c r="W3175" s="2">
        <v>43234</v>
      </c>
      <c r="X3175" s="1">
        <v>2.2124999999999999</v>
      </c>
      <c r="Z3175" s="2">
        <v>43222</v>
      </c>
      <c r="AA3175" s="1">
        <v>2.0350000000000001</v>
      </c>
      <c r="AC3175" s="2">
        <v>43223</v>
      </c>
      <c r="AD3175" s="1">
        <v>1.865</v>
      </c>
      <c r="AF3175" s="2">
        <v>43665</v>
      </c>
      <c r="AG3175" s="1">
        <v>2.2593800000000002</v>
      </c>
      <c r="AI3175" s="2">
        <v>43167</v>
      </c>
      <c r="AJ3175" s="1">
        <v>2.9394999999999998</v>
      </c>
      <c r="AL3175" s="2">
        <v>43168</v>
      </c>
      <c r="AM3175" s="1">
        <v>2.8957999999999999</v>
      </c>
      <c r="AO3175" s="2">
        <v>43166</v>
      </c>
      <c r="AP3175" s="1">
        <v>2.5127000000000002</v>
      </c>
      <c r="AR3175" s="2">
        <v>43159</v>
      </c>
      <c r="AS3175" s="1">
        <v>2.2972999999999999</v>
      </c>
      <c r="AU3175" s="2">
        <v>43178</v>
      </c>
      <c r="AV3175" s="1">
        <v>1.5263</v>
      </c>
      <c r="AX3175" s="2">
        <v>43174</v>
      </c>
      <c r="AY3175" s="1">
        <v>1.4870000000000001</v>
      </c>
      <c r="BA3175" s="116">
        <v>43175</v>
      </c>
      <c r="BB3175" s="1">
        <v>1.0118</v>
      </c>
      <c r="BD3175" s="2">
        <v>43168</v>
      </c>
      <c r="BE3175" s="1">
        <v>-0.12520000000000001</v>
      </c>
      <c r="BG3175" s="2">
        <v>43342</v>
      </c>
      <c r="BH3175" s="1">
        <v>2.86</v>
      </c>
      <c r="BJ3175" s="2">
        <v>43342</v>
      </c>
      <c r="BK3175" s="1">
        <v>2.75</v>
      </c>
      <c r="BM3175" s="2">
        <v>43173</v>
      </c>
      <c r="BN3175" s="1">
        <v>0.42059999999999997</v>
      </c>
    </row>
    <row r="3176" spans="2:66">
      <c r="B3176" s="2">
        <v>43753</v>
      </c>
      <c r="C3176" s="1">
        <v>1.55</v>
      </c>
      <c r="E3176" s="2">
        <v>43215</v>
      </c>
      <c r="F3176" s="1">
        <v>1.5329999999999999</v>
      </c>
      <c r="H3176" s="2">
        <v>43237</v>
      </c>
      <c r="I3176" s="1">
        <v>2.2650000000000001</v>
      </c>
      <c r="K3176" s="2">
        <v>43235</v>
      </c>
      <c r="L3176" s="1">
        <v>2.8149999999999999</v>
      </c>
      <c r="N3176" s="2">
        <v>43244</v>
      </c>
      <c r="O3176" s="1">
        <v>2.48</v>
      </c>
      <c r="Q3176" s="2">
        <v>43230</v>
      </c>
      <c r="R3176" s="1">
        <v>2.4074999999999998</v>
      </c>
      <c r="T3176" s="2">
        <v>43236</v>
      </c>
      <c r="U3176" s="1">
        <v>2.3075000000000001</v>
      </c>
      <c r="W3176" s="2">
        <v>43235</v>
      </c>
      <c r="X3176" s="1">
        <v>2.2225000000000001</v>
      </c>
      <c r="Z3176" s="2">
        <v>43223</v>
      </c>
      <c r="AA3176" s="1">
        <v>2.0474999999999999</v>
      </c>
      <c r="AC3176" s="2">
        <v>43224</v>
      </c>
      <c r="AD3176" s="1">
        <v>1.88</v>
      </c>
      <c r="AF3176" s="2">
        <v>43668</v>
      </c>
      <c r="AG3176" s="1">
        <v>2.2827500000000001</v>
      </c>
      <c r="AI3176" s="2">
        <v>43168</v>
      </c>
      <c r="AJ3176" s="1">
        <v>2.9744000000000002</v>
      </c>
      <c r="AL3176" s="2">
        <v>43171</v>
      </c>
      <c r="AM3176" s="1">
        <v>2.8810000000000002</v>
      </c>
      <c r="AO3176" s="2">
        <v>43167</v>
      </c>
      <c r="AP3176" s="1">
        <v>2.5188999999999999</v>
      </c>
      <c r="AR3176" s="2">
        <v>43160</v>
      </c>
      <c r="AS3176" s="1">
        <v>2.2553999999999998</v>
      </c>
      <c r="AU3176" s="2">
        <v>43179</v>
      </c>
      <c r="AV3176" s="1">
        <v>1.5289999999999999</v>
      </c>
      <c r="AX3176" s="2">
        <v>43175</v>
      </c>
      <c r="AY3176" s="1">
        <v>1.4864999999999999</v>
      </c>
      <c r="BA3176" s="116">
        <v>43178</v>
      </c>
      <c r="BB3176" s="1">
        <v>1.0152000000000001</v>
      </c>
      <c r="BD3176" s="2">
        <v>43171</v>
      </c>
      <c r="BE3176" s="1">
        <v>-0.1305</v>
      </c>
      <c r="BG3176" s="2">
        <v>43343</v>
      </c>
      <c r="BH3176" s="1">
        <v>2.86</v>
      </c>
      <c r="BJ3176" s="2">
        <v>43343</v>
      </c>
      <c r="BK3176" s="1">
        <v>2.74</v>
      </c>
      <c r="BM3176" s="2">
        <v>43174</v>
      </c>
      <c r="BN3176" s="1">
        <v>0.40749999999999997</v>
      </c>
    </row>
    <row r="3177" spans="2:66">
      <c r="B3177" s="2">
        <v>43754</v>
      </c>
      <c r="C3177" s="1">
        <v>1.3599999999999999</v>
      </c>
      <c r="E3177" s="2">
        <v>43216</v>
      </c>
      <c r="F3177" s="1">
        <v>1.5329999999999999</v>
      </c>
      <c r="H3177" s="2">
        <v>43238</v>
      </c>
      <c r="I3177" s="1">
        <v>2.2200000000000002</v>
      </c>
      <c r="K3177" s="2">
        <v>43236</v>
      </c>
      <c r="L3177" s="1">
        <v>2.782</v>
      </c>
      <c r="N3177" s="2">
        <v>43245</v>
      </c>
      <c r="O3177" s="1">
        <v>2.4849999999999999</v>
      </c>
      <c r="Q3177" s="2">
        <v>43231</v>
      </c>
      <c r="R3177" s="1">
        <v>2.415</v>
      </c>
      <c r="T3177" s="2">
        <v>43237</v>
      </c>
      <c r="U3177" s="1">
        <v>2.2999999999999998</v>
      </c>
      <c r="W3177" s="2">
        <v>43236</v>
      </c>
      <c r="X3177" s="1">
        <v>2.1949999999999998</v>
      </c>
      <c r="Z3177" s="2">
        <v>43224</v>
      </c>
      <c r="AA3177" s="1">
        <v>2.0674999999999999</v>
      </c>
      <c r="AC3177" s="2">
        <v>43227</v>
      </c>
      <c r="AD3177" s="1">
        <v>1.88</v>
      </c>
      <c r="AF3177" s="2">
        <v>43669</v>
      </c>
      <c r="AG3177" s="1">
        <v>2.2755000000000001</v>
      </c>
      <c r="AI3177" s="2">
        <v>43171</v>
      </c>
      <c r="AJ3177" s="1">
        <v>2.9539999999999997</v>
      </c>
      <c r="AL3177" s="2">
        <v>43172</v>
      </c>
      <c r="AM3177" s="1">
        <v>2.8675000000000002</v>
      </c>
      <c r="AO3177" s="2">
        <v>43168</v>
      </c>
      <c r="AP3177" s="1">
        <v>2.5402</v>
      </c>
      <c r="AR3177" s="2">
        <v>43161</v>
      </c>
      <c r="AS3177" s="1">
        <v>2.2629999999999999</v>
      </c>
      <c r="AU3177" s="2">
        <v>43180</v>
      </c>
      <c r="AV3177" s="1">
        <v>1.532</v>
      </c>
      <c r="AX3177" s="2">
        <v>43178</v>
      </c>
      <c r="AY3177" s="1">
        <v>1.484</v>
      </c>
      <c r="BA3177" s="116">
        <v>43179</v>
      </c>
      <c r="BB3177" s="1">
        <v>1.0285</v>
      </c>
      <c r="BD3177" s="2">
        <v>43172</v>
      </c>
      <c r="BE3177" s="1">
        <v>-0.13400000000000001</v>
      </c>
      <c r="BG3177" s="2">
        <v>43347</v>
      </c>
      <c r="BH3177" s="1">
        <v>2.9</v>
      </c>
      <c r="BJ3177" s="2">
        <v>43347</v>
      </c>
      <c r="BK3177" s="1">
        <v>2.7800000000000002</v>
      </c>
      <c r="BM3177" s="2">
        <v>43175</v>
      </c>
      <c r="BN3177" s="1">
        <v>0.40250000000000002</v>
      </c>
    </row>
    <row r="3178" spans="2:66">
      <c r="B3178" s="2">
        <v>43755</v>
      </c>
      <c r="C3178" s="1">
        <v>1.3599999999999999</v>
      </c>
      <c r="E3178" s="2">
        <v>43217</v>
      </c>
      <c r="F3178" s="1">
        <v>1.5329999999999999</v>
      </c>
      <c r="H3178" s="2">
        <v>43241</v>
      </c>
      <c r="I3178" s="1">
        <v>2.2490000000000001</v>
      </c>
      <c r="K3178" s="2">
        <v>43237</v>
      </c>
      <c r="L3178" s="1">
        <v>2.7970000000000002</v>
      </c>
      <c r="N3178" s="2">
        <v>43248</v>
      </c>
      <c r="O3178" s="1">
        <v>2.4950000000000001</v>
      </c>
      <c r="Q3178" s="2">
        <v>43234</v>
      </c>
      <c r="R3178" s="1">
        <v>2.4249999999999998</v>
      </c>
      <c r="T3178" s="2">
        <v>43238</v>
      </c>
      <c r="U3178" s="1">
        <v>2.2549999999999999</v>
      </c>
      <c r="W3178" s="2">
        <v>43237</v>
      </c>
      <c r="X3178" s="1">
        <v>2.1825000000000001</v>
      </c>
      <c r="Z3178" s="2">
        <v>43227</v>
      </c>
      <c r="AA3178" s="1">
        <v>2.0674999999999999</v>
      </c>
      <c r="AC3178" s="2">
        <v>43228</v>
      </c>
      <c r="AD3178" s="1">
        <v>1.8925000000000001</v>
      </c>
      <c r="AF3178" s="2">
        <v>43670</v>
      </c>
      <c r="AG3178" s="1">
        <v>2.2666300000000001</v>
      </c>
      <c r="AI3178" s="2">
        <v>43172</v>
      </c>
      <c r="AJ3178" s="1">
        <v>2.9359999999999999</v>
      </c>
      <c r="AL3178" s="2">
        <v>43173</v>
      </c>
      <c r="AM3178" s="1">
        <v>2.8384999999999998</v>
      </c>
      <c r="AO3178" s="2">
        <v>43171</v>
      </c>
      <c r="AP3178" s="1">
        <v>2.5537999999999998</v>
      </c>
      <c r="AR3178" s="2">
        <v>43164</v>
      </c>
      <c r="AS3178" s="1">
        <v>2.2759999999999998</v>
      </c>
      <c r="AU3178" s="2">
        <v>43181</v>
      </c>
      <c r="AV3178" s="1">
        <v>1.5023</v>
      </c>
      <c r="AX3178" s="2">
        <v>43179</v>
      </c>
      <c r="AY3178" s="1">
        <v>1.49</v>
      </c>
      <c r="BA3178" s="116">
        <v>43180</v>
      </c>
      <c r="BB3178" s="1">
        <v>1.0385</v>
      </c>
      <c r="BD3178" s="2">
        <v>43173</v>
      </c>
      <c r="BE3178" s="1">
        <v>-0.14099999999999999</v>
      </c>
      <c r="BG3178" s="2">
        <v>43348</v>
      </c>
      <c r="BH3178" s="1">
        <v>2.9</v>
      </c>
      <c r="BJ3178" s="2">
        <v>43348</v>
      </c>
      <c r="BK3178" s="1">
        <v>2.77</v>
      </c>
      <c r="BM3178" s="2">
        <v>43178</v>
      </c>
      <c r="BN3178" s="1">
        <v>0.41149999999999998</v>
      </c>
    </row>
    <row r="3179" spans="2:66">
      <c r="B3179" s="2">
        <v>43756</v>
      </c>
      <c r="C3179" s="1">
        <v>1.3599999999999999</v>
      </c>
      <c r="E3179" s="2">
        <v>43220</v>
      </c>
      <c r="F3179" s="1">
        <v>1.5329999999999999</v>
      </c>
      <c r="H3179" s="2">
        <v>43243</v>
      </c>
      <c r="I3179" s="1">
        <v>2.2250000000000001</v>
      </c>
      <c r="K3179" s="2">
        <v>43238</v>
      </c>
      <c r="L3179" s="1">
        <v>2.75</v>
      </c>
      <c r="N3179" s="2">
        <v>43249</v>
      </c>
      <c r="O3179" s="1">
        <v>2.48</v>
      </c>
      <c r="Q3179" s="2">
        <v>43235</v>
      </c>
      <c r="R3179" s="1">
        <v>2.4474999999999998</v>
      </c>
      <c r="T3179" s="2">
        <v>43241</v>
      </c>
      <c r="U3179" s="1">
        <v>2.2800000000000002</v>
      </c>
      <c r="W3179" s="2">
        <v>43238</v>
      </c>
      <c r="X3179" s="1">
        <v>2.1425000000000001</v>
      </c>
      <c r="Z3179" s="2">
        <v>43228</v>
      </c>
      <c r="AA3179" s="1">
        <v>2.085</v>
      </c>
      <c r="AC3179" s="2">
        <v>43229</v>
      </c>
      <c r="AD3179" s="1">
        <v>1.895</v>
      </c>
      <c r="AF3179" s="2">
        <v>43671</v>
      </c>
      <c r="AG3179" s="1">
        <v>2.2557499999999999</v>
      </c>
      <c r="AI3179" s="2">
        <v>43173</v>
      </c>
      <c r="AJ3179" s="1">
        <v>2.8955000000000002</v>
      </c>
      <c r="AL3179" s="2">
        <v>43174</v>
      </c>
      <c r="AM3179" s="1">
        <v>2.8439999999999999</v>
      </c>
      <c r="AO3179" s="2">
        <v>43172</v>
      </c>
      <c r="AP3179" s="1">
        <v>2.5569999999999999</v>
      </c>
      <c r="AR3179" s="2">
        <v>43165</v>
      </c>
      <c r="AS3179" s="1">
        <v>2.2900999999999998</v>
      </c>
      <c r="AU3179" s="2">
        <v>43182</v>
      </c>
      <c r="AV3179" s="1">
        <v>1.504</v>
      </c>
      <c r="AX3179" s="2">
        <v>43180</v>
      </c>
      <c r="AY3179" s="1">
        <v>1.4973000000000001</v>
      </c>
      <c r="BA3179" s="116">
        <v>43181</v>
      </c>
      <c r="BB3179" s="1">
        <v>0.998</v>
      </c>
      <c r="BD3179" s="2">
        <v>43174</v>
      </c>
      <c r="BE3179" s="1">
        <v>-0.1467</v>
      </c>
      <c r="BG3179" s="2">
        <v>43349</v>
      </c>
      <c r="BH3179" s="1">
        <v>2.88</v>
      </c>
      <c r="BJ3179" s="2">
        <v>43349</v>
      </c>
      <c r="BK3179" s="1">
        <v>2.76</v>
      </c>
      <c r="BM3179" s="2">
        <v>43179</v>
      </c>
      <c r="BN3179" s="1">
        <v>0.41959999999999997</v>
      </c>
    </row>
    <row r="3180" spans="2:66">
      <c r="B3180" s="2">
        <v>43759</v>
      </c>
      <c r="C3180" s="1">
        <v>1.3599999999999999</v>
      </c>
      <c r="E3180" s="2">
        <v>43222</v>
      </c>
      <c r="F3180" s="1">
        <v>1.5329999999999999</v>
      </c>
      <c r="H3180" s="2">
        <v>43244</v>
      </c>
      <c r="I3180" s="1">
        <v>2.19</v>
      </c>
      <c r="K3180" s="2">
        <v>43241</v>
      </c>
      <c r="L3180" s="1">
        <v>2.7650000000000001</v>
      </c>
      <c r="N3180" s="2">
        <v>43250</v>
      </c>
      <c r="O3180" s="1">
        <v>2.4849999999999999</v>
      </c>
      <c r="Q3180" s="2">
        <v>43236</v>
      </c>
      <c r="R3180" s="1">
        <v>2.4224999999999999</v>
      </c>
      <c r="T3180" s="2">
        <v>43242</v>
      </c>
      <c r="U3180" s="1">
        <v>2.2800000000000002</v>
      </c>
      <c r="W3180" s="2">
        <v>43241</v>
      </c>
      <c r="X3180" s="1">
        <v>2.1675</v>
      </c>
      <c r="Z3180" s="2">
        <v>43229</v>
      </c>
      <c r="AA3180" s="1">
        <v>2.09</v>
      </c>
      <c r="AC3180" s="2">
        <v>43230</v>
      </c>
      <c r="AD3180" s="1">
        <v>1.895</v>
      </c>
      <c r="AF3180" s="2">
        <v>43672</v>
      </c>
      <c r="AG3180" s="1">
        <v>2.2657500000000002</v>
      </c>
      <c r="AI3180" s="2">
        <v>43174</v>
      </c>
      <c r="AJ3180" s="1">
        <v>2.8938000000000001</v>
      </c>
      <c r="AL3180" s="2">
        <v>43175</v>
      </c>
      <c r="AM3180" s="1">
        <v>2.8685</v>
      </c>
      <c r="AO3180" s="2">
        <v>43173</v>
      </c>
      <c r="AP3180" s="1">
        <v>2.5493999999999999</v>
      </c>
      <c r="AR3180" s="2">
        <v>43166</v>
      </c>
      <c r="AS3180" s="1">
        <v>2.2989999999999999</v>
      </c>
      <c r="AU3180" s="2">
        <v>43185</v>
      </c>
      <c r="AV3180" s="1">
        <v>1.4990000000000001</v>
      </c>
      <c r="AX3180" s="2">
        <v>43181</v>
      </c>
      <c r="AY3180" s="1">
        <v>1.46</v>
      </c>
      <c r="BA3180" s="116">
        <v>43182</v>
      </c>
      <c r="BB3180" s="1">
        <v>1.0023</v>
      </c>
      <c r="BD3180" s="2">
        <v>43175</v>
      </c>
      <c r="BE3180" s="1">
        <v>-0.15210000000000001</v>
      </c>
      <c r="BG3180" s="2">
        <v>43350</v>
      </c>
      <c r="BH3180" s="1">
        <v>2.94</v>
      </c>
      <c r="BJ3180" s="2">
        <v>43350</v>
      </c>
      <c r="BK3180" s="1">
        <v>2.82</v>
      </c>
      <c r="BM3180" s="2">
        <v>43180</v>
      </c>
      <c r="BN3180" s="1">
        <v>0.42949999999999999</v>
      </c>
    </row>
    <row r="3181" spans="2:66">
      <c r="B3181" s="2">
        <v>43760</v>
      </c>
      <c r="C3181" s="1">
        <v>1.3599999999999999</v>
      </c>
      <c r="E3181" s="2">
        <v>43223</v>
      </c>
      <c r="F3181" s="1">
        <v>1.5329999999999999</v>
      </c>
      <c r="H3181" s="2">
        <v>43245</v>
      </c>
      <c r="I3181" s="1">
        <v>2.202</v>
      </c>
      <c r="K3181" s="2">
        <v>43243</v>
      </c>
      <c r="L3181" s="1">
        <v>2.74</v>
      </c>
      <c r="N3181" s="2">
        <v>43251</v>
      </c>
      <c r="O3181" s="1">
        <v>2.4769999999999999</v>
      </c>
      <c r="Q3181" s="2">
        <v>43237</v>
      </c>
      <c r="R3181" s="1">
        <v>2.4350000000000001</v>
      </c>
      <c r="T3181" s="2">
        <v>43243</v>
      </c>
      <c r="U3181" s="1">
        <v>2.2599999999999998</v>
      </c>
      <c r="W3181" s="2">
        <v>43242</v>
      </c>
      <c r="X3181" s="1">
        <v>2.1675</v>
      </c>
      <c r="Z3181" s="2">
        <v>43230</v>
      </c>
      <c r="AA3181" s="1">
        <v>2.08</v>
      </c>
      <c r="AC3181" s="2">
        <v>43231</v>
      </c>
      <c r="AD3181" s="1">
        <v>1.9</v>
      </c>
      <c r="AF3181" s="2">
        <v>43675</v>
      </c>
      <c r="AG3181" s="1">
        <v>2.2555000000000001</v>
      </c>
      <c r="AI3181" s="2">
        <v>43175</v>
      </c>
      <c r="AJ3181" s="1">
        <v>2.9184999999999999</v>
      </c>
      <c r="AL3181" s="2">
        <v>43178</v>
      </c>
      <c r="AM3181" s="1">
        <v>2.87</v>
      </c>
      <c r="AO3181" s="2">
        <v>43174</v>
      </c>
      <c r="AP3181" s="1">
        <v>2.5621</v>
      </c>
      <c r="AR3181" s="2">
        <v>43167</v>
      </c>
      <c r="AS3181" s="1">
        <v>2.306</v>
      </c>
      <c r="AU3181" s="2">
        <v>43186</v>
      </c>
      <c r="AV3181" s="1">
        <v>1.4718</v>
      </c>
      <c r="AX3181" s="2">
        <v>43182</v>
      </c>
      <c r="AY3181" s="1">
        <v>1.4626000000000001</v>
      </c>
      <c r="BA3181" s="116">
        <v>43185</v>
      </c>
      <c r="BB3181" s="1">
        <v>0.99650000000000005</v>
      </c>
      <c r="BD3181" s="2">
        <v>43178</v>
      </c>
      <c r="BE3181" s="1">
        <v>-0.14749999999999999</v>
      </c>
      <c r="BG3181" s="2">
        <v>43353</v>
      </c>
      <c r="BH3181" s="1">
        <v>2.94</v>
      </c>
      <c r="BJ3181" s="2">
        <v>43353</v>
      </c>
      <c r="BK3181" s="1">
        <v>2.83</v>
      </c>
      <c r="BM3181" s="2">
        <v>43181</v>
      </c>
      <c r="BN3181" s="1">
        <v>0.39529999999999998</v>
      </c>
    </row>
    <row r="3182" spans="2:66">
      <c r="B3182" s="2">
        <v>43761</v>
      </c>
      <c r="C3182" s="1">
        <v>1.3599999999999999</v>
      </c>
      <c r="E3182" s="2">
        <v>43224</v>
      </c>
      <c r="F3182" s="1">
        <v>1.5329999999999999</v>
      </c>
      <c r="H3182" s="2">
        <v>43248</v>
      </c>
      <c r="I3182" s="1">
        <v>2.202</v>
      </c>
      <c r="K3182" s="2">
        <v>43244</v>
      </c>
      <c r="L3182" s="1">
        <v>2.7199999999999998</v>
      </c>
      <c r="N3182" s="2">
        <v>43252</v>
      </c>
      <c r="O3182" s="1">
        <v>2.4820000000000002</v>
      </c>
      <c r="Q3182" s="2">
        <v>43238</v>
      </c>
      <c r="R3182" s="1">
        <v>2.3925000000000001</v>
      </c>
      <c r="T3182" s="2">
        <v>43244</v>
      </c>
      <c r="U3182" s="1">
        <v>2.23</v>
      </c>
      <c r="W3182" s="2">
        <v>43243</v>
      </c>
      <c r="X3182" s="1">
        <v>2.1475</v>
      </c>
      <c r="Z3182" s="2">
        <v>43231</v>
      </c>
      <c r="AA3182" s="1">
        <v>2.0874999999999999</v>
      </c>
      <c r="AC3182" s="2">
        <v>43234</v>
      </c>
      <c r="AD3182" s="1">
        <v>1.905</v>
      </c>
      <c r="AF3182" s="2">
        <v>43676</v>
      </c>
      <c r="AG3182" s="1">
        <v>2.2531300000000001</v>
      </c>
      <c r="AI3182" s="2">
        <v>43178</v>
      </c>
      <c r="AJ3182" s="1">
        <v>2.9205000000000001</v>
      </c>
      <c r="AL3182" s="2">
        <v>43179</v>
      </c>
      <c r="AM3182" s="1">
        <v>2.9092000000000002</v>
      </c>
      <c r="AO3182" s="2">
        <v>43175</v>
      </c>
      <c r="AP3182" s="1">
        <v>2.5920000000000001</v>
      </c>
      <c r="AR3182" s="2">
        <v>43168</v>
      </c>
      <c r="AS3182" s="1">
        <v>2.3224999999999998</v>
      </c>
      <c r="AU3182" s="2">
        <v>43187</v>
      </c>
      <c r="AV3182" s="1">
        <v>1.478</v>
      </c>
      <c r="AX3182" s="2">
        <v>43185</v>
      </c>
      <c r="AY3182" s="1">
        <v>1.4605000000000001</v>
      </c>
      <c r="BA3182" s="116">
        <v>43186</v>
      </c>
      <c r="BB3182" s="1">
        <v>0.97350000000000003</v>
      </c>
      <c r="BD3182" s="2">
        <v>43179</v>
      </c>
      <c r="BE3182" s="1">
        <v>-0.14699999999999999</v>
      </c>
      <c r="BG3182" s="2">
        <v>43354</v>
      </c>
      <c r="BH3182" s="1">
        <v>2.98</v>
      </c>
      <c r="BJ3182" s="2">
        <v>43354</v>
      </c>
      <c r="BK3182" s="1">
        <v>2.87</v>
      </c>
      <c r="BM3182" s="2">
        <v>43182</v>
      </c>
      <c r="BN3182" s="1">
        <v>0.40110000000000001</v>
      </c>
    </row>
    <row r="3183" spans="2:66">
      <c r="B3183" s="2">
        <v>43762</v>
      </c>
      <c r="C3183" s="1">
        <v>1.37</v>
      </c>
      <c r="E3183" s="2">
        <v>43228</v>
      </c>
      <c r="F3183" s="1">
        <v>1.5329999999999999</v>
      </c>
      <c r="H3183" s="2">
        <v>43249</v>
      </c>
      <c r="I3183" s="1">
        <v>2.1869999999999998</v>
      </c>
      <c r="K3183" s="2">
        <v>43245</v>
      </c>
      <c r="L3183" s="1">
        <v>2.7199999999999998</v>
      </c>
      <c r="N3183" s="2">
        <v>43255</v>
      </c>
      <c r="O3183" s="1">
        <v>2.5049999999999999</v>
      </c>
      <c r="Q3183" s="2">
        <v>43241</v>
      </c>
      <c r="R3183" s="1">
        <v>2.4125000000000001</v>
      </c>
      <c r="T3183" s="2">
        <v>43245</v>
      </c>
      <c r="U3183" s="1">
        <v>2.2400000000000002</v>
      </c>
      <c r="W3183" s="2">
        <v>43244</v>
      </c>
      <c r="X3183" s="1">
        <v>2.1175000000000002</v>
      </c>
      <c r="Z3183" s="2">
        <v>43234</v>
      </c>
      <c r="AA3183" s="1">
        <v>2.1074999999999999</v>
      </c>
      <c r="AC3183" s="2">
        <v>43235</v>
      </c>
      <c r="AD3183" s="1">
        <v>1.9100000000000001</v>
      </c>
      <c r="AF3183" s="2">
        <v>43677</v>
      </c>
      <c r="AG3183" s="1">
        <v>2.2656299999999998</v>
      </c>
      <c r="AI3183" s="2">
        <v>43179</v>
      </c>
      <c r="AJ3183" s="1">
        <v>2.9599000000000002</v>
      </c>
      <c r="AL3183" s="2">
        <v>43180</v>
      </c>
      <c r="AM3183" s="1">
        <v>2.9024999999999999</v>
      </c>
      <c r="AO3183" s="2">
        <v>43178</v>
      </c>
      <c r="AP3183" s="1">
        <v>2.5832999999999999</v>
      </c>
      <c r="AR3183" s="2">
        <v>43171</v>
      </c>
      <c r="AS3183" s="1">
        <v>2.3397999999999999</v>
      </c>
      <c r="AU3183" s="2">
        <v>43188</v>
      </c>
      <c r="AV3183" s="1">
        <v>1.4824999999999999</v>
      </c>
      <c r="AX3183" s="2">
        <v>43186</v>
      </c>
      <c r="AY3183" s="1">
        <v>1.4328000000000001</v>
      </c>
      <c r="BA3183" s="116">
        <v>43187</v>
      </c>
      <c r="BB3183" s="1">
        <v>0.97350000000000003</v>
      </c>
      <c r="BD3183" s="2">
        <v>43180</v>
      </c>
      <c r="BE3183" s="1">
        <v>-0.14680000000000001</v>
      </c>
      <c r="BG3183" s="2">
        <v>43355</v>
      </c>
      <c r="BH3183" s="1">
        <v>2.9699999999999998</v>
      </c>
      <c r="BJ3183" s="2">
        <v>43355</v>
      </c>
      <c r="BK3183" s="1">
        <v>2.87</v>
      </c>
      <c r="BM3183" s="2">
        <v>43185</v>
      </c>
      <c r="BN3183" s="1">
        <v>0.40150000000000002</v>
      </c>
    </row>
    <row r="3184" spans="2:66">
      <c r="B3184" s="2">
        <v>43763</v>
      </c>
      <c r="C3184" s="1">
        <v>1.37</v>
      </c>
      <c r="E3184" s="2">
        <v>43229</v>
      </c>
      <c r="F3184" s="1">
        <v>1.5329999999999999</v>
      </c>
      <c r="H3184" s="2">
        <v>43250</v>
      </c>
      <c r="I3184" s="1">
        <v>2.1920000000000002</v>
      </c>
      <c r="K3184" s="2">
        <v>43248</v>
      </c>
      <c r="L3184" s="1">
        <v>2.722</v>
      </c>
      <c r="N3184" s="2">
        <v>43256</v>
      </c>
      <c r="O3184" s="1">
        <v>2.5</v>
      </c>
      <c r="Q3184" s="2">
        <v>43242</v>
      </c>
      <c r="R3184" s="1">
        <v>2.4125000000000001</v>
      </c>
      <c r="T3184" s="2">
        <v>43248</v>
      </c>
      <c r="U3184" s="1">
        <v>2.2400000000000002</v>
      </c>
      <c r="W3184" s="2">
        <v>43245</v>
      </c>
      <c r="X3184" s="1">
        <v>2.13</v>
      </c>
      <c r="Z3184" s="2">
        <v>43235</v>
      </c>
      <c r="AA3184" s="1">
        <v>2.1150000000000002</v>
      </c>
      <c r="AC3184" s="2">
        <v>43236</v>
      </c>
      <c r="AD3184" s="1">
        <v>1.895</v>
      </c>
      <c r="AF3184" s="2">
        <v>43678</v>
      </c>
      <c r="AG3184" s="1">
        <v>2.2867500000000001</v>
      </c>
      <c r="AI3184" s="2">
        <v>43180</v>
      </c>
      <c r="AJ3184" s="1">
        <v>2.9544999999999999</v>
      </c>
      <c r="AL3184" s="2">
        <v>43181</v>
      </c>
      <c r="AM3184" s="1">
        <v>2.8452999999999999</v>
      </c>
      <c r="AO3184" s="2">
        <v>43179</v>
      </c>
      <c r="AP3184" s="1">
        <v>2.6227</v>
      </c>
      <c r="AR3184" s="2">
        <v>43172</v>
      </c>
      <c r="AS3184" s="1">
        <v>2.3529999999999998</v>
      </c>
      <c r="AU3184" s="2">
        <v>43189</v>
      </c>
      <c r="AV3184" s="1">
        <v>1.484</v>
      </c>
      <c r="AX3184" s="2">
        <v>43187</v>
      </c>
      <c r="AY3184" s="1">
        <v>1.4379999999999999</v>
      </c>
      <c r="BA3184" s="116">
        <v>43188</v>
      </c>
      <c r="BB3184" s="1">
        <v>0.96299999999999997</v>
      </c>
      <c r="BD3184" s="2">
        <v>43181</v>
      </c>
      <c r="BE3184" s="1">
        <v>-0.15529999999999999</v>
      </c>
      <c r="BG3184" s="2">
        <v>43356</v>
      </c>
      <c r="BH3184" s="1">
        <v>2.9699999999999998</v>
      </c>
      <c r="BJ3184" s="2">
        <v>43356</v>
      </c>
      <c r="BK3184" s="1">
        <v>2.87</v>
      </c>
      <c r="BM3184" s="2">
        <v>43186</v>
      </c>
      <c r="BN3184" s="1">
        <v>0.37480000000000002</v>
      </c>
    </row>
    <row r="3185" spans="2:66">
      <c r="B3185" s="2">
        <v>43766</v>
      </c>
      <c r="C3185" s="1">
        <v>1.44</v>
      </c>
      <c r="E3185" s="2">
        <v>43230</v>
      </c>
      <c r="F3185" s="1">
        <v>1.5329999999999999</v>
      </c>
      <c r="H3185" s="2">
        <v>43251</v>
      </c>
      <c r="I3185" s="1">
        <v>2.1949999999999998</v>
      </c>
      <c r="K3185" s="2">
        <v>43249</v>
      </c>
      <c r="L3185" s="1">
        <v>2.6870000000000003</v>
      </c>
      <c r="N3185" s="2">
        <v>43258</v>
      </c>
      <c r="O3185" s="1">
        <v>2.5220000000000002</v>
      </c>
      <c r="Q3185" s="2">
        <v>43243</v>
      </c>
      <c r="R3185" s="1">
        <v>2.3925000000000001</v>
      </c>
      <c r="T3185" s="2">
        <v>43249</v>
      </c>
      <c r="U3185" s="1">
        <v>2.2124999999999999</v>
      </c>
      <c r="W3185" s="2">
        <v>43248</v>
      </c>
      <c r="X3185" s="1">
        <v>2.1225000000000001</v>
      </c>
      <c r="Z3185" s="2">
        <v>43236</v>
      </c>
      <c r="AA3185" s="1">
        <v>2.0950000000000002</v>
      </c>
      <c r="AC3185" s="2">
        <v>43237</v>
      </c>
      <c r="AD3185" s="1">
        <v>1.8774999999999999</v>
      </c>
      <c r="AF3185" s="2">
        <v>43679</v>
      </c>
      <c r="AG3185" s="1">
        <v>2.2392500000000002</v>
      </c>
      <c r="AI3185" s="2">
        <v>43181</v>
      </c>
      <c r="AJ3185" s="1">
        <v>2.8973</v>
      </c>
      <c r="AL3185" s="2">
        <v>43182</v>
      </c>
      <c r="AM3185" s="1">
        <v>2.8199000000000001</v>
      </c>
      <c r="AO3185" s="2">
        <v>43180</v>
      </c>
      <c r="AP3185" s="1">
        <v>2.6021000000000001</v>
      </c>
      <c r="AR3185" s="2">
        <v>43173</v>
      </c>
      <c r="AS3185" s="1">
        <v>2.3563000000000001</v>
      </c>
      <c r="AU3185" s="2">
        <v>43193</v>
      </c>
      <c r="AV3185" s="1">
        <v>1.476</v>
      </c>
      <c r="AX3185" s="2">
        <v>43188</v>
      </c>
      <c r="AY3185" s="1">
        <v>1.4381999999999999</v>
      </c>
      <c r="BA3185" s="116">
        <v>43193</v>
      </c>
      <c r="BB3185" s="1">
        <v>0.95650000000000002</v>
      </c>
      <c r="BD3185" s="2">
        <v>43182</v>
      </c>
      <c r="BE3185" s="1">
        <v>-0.154</v>
      </c>
      <c r="BG3185" s="2">
        <v>43357</v>
      </c>
      <c r="BH3185" s="1">
        <v>2.99</v>
      </c>
      <c r="BJ3185" s="2">
        <v>43357</v>
      </c>
      <c r="BK3185" s="1">
        <v>2.9</v>
      </c>
      <c r="BM3185" s="2">
        <v>43187</v>
      </c>
      <c r="BN3185" s="1">
        <v>0.37430000000000002</v>
      </c>
    </row>
    <row r="3186" spans="2:66">
      <c r="B3186" s="2">
        <v>43767</v>
      </c>
      <c r="C3186" s="1">
        <v>1.44</v>
      </c>
      <c r="E3186" s="2">
        <v>43231</v>
      </c>
      <c r="F3186" s="1">
        <v>1.5329999999999999</v>
      </c>
      <c r="H3186" s="2">
        <v>43252</v>
      </c>
      <c r="I3186" s="1">
        <v>2.1869999999999998</v>
      </c>
      <c r="K3186" s="2">
        <v>43250</v>
      </c>
      <c r="L3186" s="1">
        <v>2.6949999999999998</v>
      </c>
      <c r="N3186" s="2">
        <v>43259</v>
      </c>
      <c r="O3186" s="1">
        <v>2.472</v>
      </c>
      <c r="Q3186" s="2">
        <v>43244</v>
      </c>
      <c r="R3186" s="1">
        <v>2.37</v>
      </c>
      <c r="T3186" s="2">
        <v>43250</v>
      </c>
      <c r="U3186" s="1">
        <v>2.2174999999999998</v>
      </c>
      <c r="W3186" s="2">
        <v>43249</v>
      </c>
      <c r="X3186" s="1">
        <v>2.0950000000000002</v>
      </c>
      <c r="Z3186" s="2">
        <v>43237</v>
      </c>
      <c r="AA3186" s="1">
        <v>2.0775000000000001</v>
      </c>
      <c r="AC3186" s="2">
        <v>43238</v>
      </c>
      <c r="AD3186" s="1">
        <v>1.8425</v>
      </c>
      <c r="AF3186" s="2">
        <v>43682</v>
      </c>
      <c r="AG3186" s="1">
        <v>2.2090000000000001</v>
      </c>
      <c r="AI3186" s="2">
        <v>43182</v>
      </c>
      <c r="AJ3186" s="1">
        <v>2.8810000000000002</v>
      </c>
      <c r="AL3186" s="2">
        <v>43185</v>
      </c>
      <c r="AM3186" s="1">
        <v>2.8620999999999999</v>
      </c>
      <c r="AO3186" s="2">
        <v>43181</v>
      </c>
      <c r="AP3186" s="1">
        <v>2.5735000000000001</v>
      </c>
      <c r="AR3186" s="2">
        <v>43174</v>
      </c>
      <c r="AS3186" s="1">
        <v>2.3679999999999999</v>
      </c>
      <c r="AU3186" s="2">
        <v>43194</v>
      </c>
      <c r="AV3186" s="1">
        <v>1.4670000000000001</v>
      </c>
      <c r="AX3186" s="2">
        <v>43189</v>
      </c>
      <c r="AY3186" s="1">
        <v>1.4422999999999999</v>
      </c>
      <c r="BA3186" s="116">
        <v>43194</v>
      </c>
      <c r="BB3186" s="1">
        <v>0.95350000000000001</v>
      </c>
      <c r="BD3186" s="2">
        <v>43185</v>
      </c>
      <c r="BE3186" s="1">
        <v>-0.155</v>
      </c>
      <c r="BG3186" s="2">
        <v>43360</v>
      </c>
      <c r="BH3186" s="1">
        <v>2.99</v>
      </c>
      <c r="BJ3186" s="2">
        <v>43360</v>
      </c>
      <c r="BK3186" s="1">
        <v>2.89</v>
      </c>
      <c r="BM3186" s="2">
        <v>43188</v>
      </c>
      <c r="BN3186" s="1">
        <v>0.36420000000000002</v>
      </c>
    </row>
    <row r="3187" spans="2:66">
      <c r="B3187" s="2">
        <v>43768</v>
      </c>
      <c r="C3187" s="1">
        <v>1.44</v>
      </c>
      <c r="E3187" s="2">
        <v>43234</v>
      </c>
      <c r="F3187" s="1">
        <v>1.5350000000000001</v>
      </c>
      <c r="H3187" s="2">
        <v>43255</v>
      </c>
      <c r="I3187" s="1">
        <v>2.21</v>
      </c>
      <c r="K3187" s="2">
        <v>43251</v>
      </c>
      <c r="L3187" s="1">
        <v>2.6949999999999998</v>
      </c>
      <c r="N3187" s="2">
        <v>43262</v>
      </c>
      <c r="O3187" s="1">
        <v>2.4980000000000002</v>
      </c>
      <c r="Q3187" s="2">
        <v>43245</v>
      </c>
      <c r="R3187" s="1">
        <v>2.375</v>
      </c>
      <c r="T3187" s="2">
        <v>43251</v>
      </c>
      <c r="U3187" s="1">
        <v>2.2149999999999999</v>
      </c>
      <c r="W3187" s="2">
        <v>43250</v>
      </c>
      <c r="X3187" s="1">
        <v>2.1</v>
      </c>
      <c r="Z3187" s="2">
        <v>43238</v>
      </c>
      <c r="AA3187" s="1">
        <v>2.0350000000000001</v>
      </c>
      <c r="AC3187" s="2">
        <v>43241</v>
      </c>
      <c r="AD3187" s="1">
        <v>1.8574999999999999</v>
      </c>
      <c r="AF3187" s="2">
        <v>43683</v>
      </c>
      <c r="AG3187" s="1">
        <v>2.1869999999999998</v>
      </c>
      <c r="AI3187" s="2">
        <v>43185</v>
      </c>
      <c r="AJ3187" s="1">
        <v>2.9127000000000001</v>
      </c>
      <c r="AL3187" s="2">
        <v>43186</v>
      </c>
      <c r="AM3187" s="1">
        <v>2.7698999999999998</v>
      </c>
      <c r="AO3187" s="2">
        <v>43182</v>
      </c>
      <c r="AP3187" s="1">
        <v>2.5590999999999999</v>
      </c>
      <c r="AR3187" s="2">
        <v>43175</v>
      </c>
      <c r="AS3187" s="1">
        <v>2.3890000000000002</v>
      </c>
      <c r="AU3187" s="2">
        <v>43195</v>
      </c>
      <c r="AV3187" s="1">
        <v>1.4950000000000001</v>
      </c>
      <c r="AX3187" s="2">
        <v>43193</v>
      </c>
      <c r="AY3187" s="1">
        <v>1.429</v>
      </c>
      <c r="BA3187" s="116">
        <v>43195</v>
      </c>
      <c r="BB3187" s="1">
        <v>0.97529999999999994</v>
      </c>
      <c r="BD3187" s="2">
        <v>43186</v>
      </c>
      <c r="BE3187" s="1">
        <v>-0.15890000000000001</v>
      </c>
      <c r="BG3187" s="2">
        <v>43361</v>
      </c>
      <c r="BH3187" s="1">
        <v>3.05</v>
      </c>
      <c r="BJ3187" s="2">
        <v>43361</v>
      </c>
      <c r="BK3187" s="1">
        <v>2.94</v>
      </c>
      <c r="BM3187" s="2">
        <v>43193</v>
      </c>
      <c r="BN3187" s="1">
        <v>0.36320000000000002</v>
      </c>
    </row>
    <row r="3188" spans="2:66">
      <c r="B3188" s="2">
        <v>43769</v>
      </c>
      <c r="C3188" s="1">
        <v>1.44</v>
      </c>
      <c r="E3188" s="2">
        <v>43235</v>
      </c>
      <c r="F3188" s="1">
        <v>1.5350000000000001</v>
      </c>
      <c r="H3188" s="2">
        <v>43256</v>
      </c>
      <c r="I3188" s="1">
        <v>2.202</v>
      </c>
      <c r="K3188" s="2">
        <v>43252</v>
      </c>
      <c r="L3188" s="1">
        <v>2.702</v>
      </c>
      <c r="N3188" s="2">
        <v>43263</v>
      </c>
      <c r="O3188" s="1">
        <v>2.4900000000000002</v>
      </c>
      <c r="Q3188" s="2">
        <v>43248</v>
      </c>
      <c r="R3188" s="1">
        <v>2.37</v>
      </c>
      <c r="T3188" s="2">
        <v>43252</v>
      </c>
      <c r="U3188" s="1">
        <v>2.2225000000000001</v>
      </c>
      <c r="W3188" s="2">
        <v>43251</v>
      </c>
      <c r="X3188" s="1">
        <v>2.1</v>
      </c>
      <c r="Z3188" s="2">
        <v>43241</v>
      </c>
      <c r="AA3188" s="1">
        <v>2.06</v>
      </c>
      <c r="AC3188" s="2">
        <v>43242</v>
      </c>
      <c r="AD3188" s="1">
        <v>1.8574999999999999</v>
      </c>
      <c r="AF3188" s="2">
        <v>43684</v>
      </c>
      <c r="AG3188" s="1">
        <v>2.1844999999999999</v>
      </c>
      <c r="AI3188" s="2">
        <v>43186</v>
      </c>
      <c r="AJ3188" s="1">
        <v>2.8342999999999998</v>
      </c>
      <c r="AL3188" s="2">
        <v>43187</v>
      </c>
      <c r="AM3188" s="1">
        <v>2.7839999999999998</v>
      </c>
      <c r="AO3188" s="2">
        <v>43185</v>
      </c>
      <c r="AP3188" s="1">
        <v>2.5865</v>
      </c>
      <c r="AR3188" s="2">
        <v>43178</v>
      </c>
      <c r="AS3188" s="1">
        <v>2.3834</v>
      </c>
      <c r="AU3188" s="2">
        <v>43196</v>
      </c>
      <c r="AV3188" s="1">
        <v>1.4790000000000001</v>
      </c>
      <c r="AX3188" s="2">
        <v>43194</v>
      </c>
      <c r="AY3188" s="1">
        <v>1.4259999999999999</v>
      </c>
      <c r="BA3188" s="116">
        <v>43196</v>
      </c>
      <c r="BB3188" s="1">
        <v>0.95250000000000001</v>
      </c>
      <c r="BD3188" s="2">
        <v>43187</v>
      </c>
      <c r="BE3188" s="1">
        <v>-0.158</v>
      </c>
      <c r="BG3188" s="2">
        <v>43362</v>
      </c>
      <c r="BH3188" s="1">
        <v>3.08</v>
      </c>
      <c r="BJ3188" s="2">
        <v>43362</v>
      </c>
      <c r="BK3188" s="1">
        <v>2.96</v>
      </c>
      <c r="BM3188" s="2">
        <v>43194</v>
      </c>
      <c r="BN3188" s="1">
        <v>0.36049999999999999</v>
      </c>
    </row>
    <row r="3189" spans="2:66">
      <c r="B3189" s="2">
        <v>43770</v>
      </c>
      <c r="C3189" s="1">
        <v>1.44</v>
      </c>
      <c r="E3189" s="2">
        <v>43236</v>
      </c>
      <c r="F3189" s="1">
        <v>1.5350000000000001</v>
      </c>
      <c r="H3189" s="2">
        <v>43258</v>
      </c>
      <c r="I3189" s="1">
        <v>2.2120000000000002</v>
      </c>
      <c r="K3189" s="2">
        <v>43255</v>
      </c>
      <c r="L3189" s="1">
        <v>2.7349999999999999</v>
      </c>
      <c r="N3189" s="2">
        <v>43265</v>
      </c>
      <c r="O3189" s="1">
        <v>2.5</v>
      </c>
      <c r="Q3189" s="2">
        <v>43249</v>
      </c>
      <c r="R3189" s="1">
        <v>2.3325</v>
      </c>
      <c r="T3189" s="2">
        <v>43255</v>
      </c>
      <c r="U3189" s="1">
        <v>2.2450000000000001</v>
      </c>
      <c r="W3189" s="2">
        <v>43252</v>
      </c>
      <c r="X3189" s="1">
        <v>2.1025</v>
      </c>
      <c r="Z3189" s="2">
        <v>43242</v>
      </c>
      <c r="AA3189" s="1">
        <v>2.06</v>
      </c>
      <c r="AC3189" s="2">
        <v>43243</v>
      </c>
      <c r="AD3189" s="1">
        <v>1.8574999999999999</v>
      </c>
      <c r="AF3189" s="2">
        <v>43685</v>
      </c>
      <c r="AG3189" s="1">
        <v>2.181</v>
      </c>
      <c r="AI3189" s="2">
        <v>43187</v>
      </c>
      <c r="AJ3189" s="1">
        <v>2.8361000000000001</v>
      </c>
      <c r="AL3189" s="2">
        <v>43188</v>
      </c>
      <c r="AM3189" s="1">
        <v>2.7519999999999998</v>
      </c>
      <c r="AO3189" s="2">
        <v>43186</v>
      </c>
      <c r="AP3189" s="1">
        <v>2.5198</v>
      </c>
      <c r="AR3189" s="2">
        <v>43179</v>
      </c>
      <c r="AS3189" s="1">
        <v>2.42</v>
      </c>
      <c r="AU3189" s="2">
        <v>43199</v>
      </c>
      <c r="AV3189" s="1">
        <v>1.4790000000000001</v>
      </c>
      <c r="AX3189" s="2">
        <v>43195</v>
      </c>
      <c r="AY3189" s="1">
        <v>1.4490000000000001</v>
      </c>
      <c r="BA3189" s="116">
        <v>43199</v>
      </c>
      <c r="BB3189" s="1">
        <v>0.95430000000000004</v>
      </c>
      <c r="BD3189" s="2">
        <v>43188</v>
      </c>
      <c r="BE3189" s="1">
        <v>-0.157</v>
      </c>
      <c r="BG3189" s="2">
        <v>43363</v>
      </c>
      <c r="BH3189" s="1">
        <v>3.07</v>
      </c>
      <c r="BJ3189" s="2">
        <v>43363</v>
      </c>
      <c r="BK3189" s="1">
        <v>2.96</v>
      </c>
      <c r="BM3189" s="2">
        <v>43195</v>
      </c>
      <c r="BN3189" s="1">
        <v>0.378</v>
      </c>
    </row>
    <row r="3190" spans="2:66">
      <c r="B3190" s="2">
        <v>43773</v>
      </c>
      <c r="C3190" s="1">
        <v>1.46</v>
      </c>
      <c r="E3190" s="2">
        <v>43237</v>
      </c>
      <c r="F3190" s="1">
        <v>1.5350000000000001</v>
      </c>
      <c r="H3190" s="2">
        <v>43259</v>
      </c>
      <c r="I3190" s="1">
        <v>2.1800000000000002</v>
      </c>
      <c r="K3190" s="2">
        <v>43256</v>
      </c>
      <c r="L3190" s="1">
        <v>2.7170000000000001</v>
      </c>
      <c r="N3190" s="2">
        <v>43266</v>
      </c>
      <c r="O3190" s="1">
        <v>2.472</v>
      </c>
      <c r="Q3190" s="2">
        <v>43250</v>
      </c>
      <c r="R3190" s="1">
        <v>2.3374999999999999</v>
      </c>
      <c r="T3190" s="2">
        <v>43256</v>
      </c>
      <c r="U3190" s="1">
        <v>2.2324999999999999</v>
      </c>
      <c r="W3190" s="2">
        <v>43255</v>
      </c>
      <c r="X3190" s="1">
        <v>2.12</v>
      </c>
      <c r="Z3190" s="2">
        <v>43243</v>
      </c>
      <c r="AA3190" s="1">
        <v>2.0449999999999999</v>
      </c>
      <c r="AC3190" s="2">
        <v>43244</v>
      </c>
      <c r="AD3190" s="1">
        <v>1.8374999999999999</v>
      </c>
      <c r="AF3190" s="2">
        <v>43686</v>
      </c>
      <c r="AG3190" s="1">
        <v>2.17563</v>
      </c>
      <c r="AI3190" s="2">
        <v>43188</v>
      </c>
      <c r="AJ3190" s="1">
        <v>2.7978000000000001</v>
      </c>
      <c r="AL3190" s="2">
        <v>43189</v>
      </c>
      <c r="AM3190" s="1">
        <v>2.754</v>
      </c>
      <c r="AO3190" s="2">
        <v>43187</v>
      </c>
      <c r="AP3190" s="1">
        <v>2.5436000000000001</v>
      </c>
      <c r="AR3190" s="2">
        <v>43180</v>
      </c>
      <c r="AS3190" s="1">
        <v>2.4089999999999998</v>
      </c>
      <c r="AU3190" s="2">
        <v>43200</v>
      </c>
      <c r="AV3190" s="1">
        <v>1.4673</v>
      </c>
      <c r="AX3190" s="2">
        <v>43196</v>
      </c>
      <c r="AY3190" s="1">
        <v>1.4308000000000001</v>
      </c>
      <c r="BA3190" s="116">
        <v>43200</v>
      </c>
      <c r="BB3190" s="1">
        <v>0.94799999999999995</v>
      </c>
      <c r="BD3190" s="2">
        <v>43193</v>
      </c>
      <c r="BE3190" s="1">
        <v>-0.1547</v>
      </c>
      <c r="BG3190" s="2">
        <v>43364</v>
      </c>
      <c r="BH3190" s="1">
        <v>3.07</v>
      </c>
      <c r="BJ3190" s="2">
        <v>43364</v>
      </c>
      <c r="BK3190" s="1">
        <v>2.95</v>
      </c>
      <c r="BM3190" s="2">
        <v>43196</v>
      </c>
      <c r="BN3190" s="1">
        <v>0.36299999999999999</v>
      </c>
    </row>
    <row r="3191" spans="2:66">
      <c r="B3191" s="2">
        <v>43774</v>
      </c>
      <c r="C3191" s="1">
        <v>1.49</v>
      </c>
      <c r="E3191" s="2">
        <v>43238</v>
      </c>
      <c r="F3191" s="1">
        <v>1.5350000000000001</v>
      </c>
      <c r="H3191" s="2">
        <v>43262</v>
      </c>
      <c r="I3191" s="1">
        <v>2.222</v>
      </c>
      <c r="K3191" s="2">
        <v>43258</v>
      </c>
      <c r="L3191" s="1">
        <v>2.7519999999999998</v>
      </c>
      <c r="N3191" s="2">
        <v>43269</v>
      </c>
      <c r="O3191" s="1">
        <v>2.4500000000000002</v>
      </c>
      <c r="Q3191" s="2">
        <v>43251</v>
      </c>
      <c r="R3191" s="1">
        <v>2.335</v>
      </c>
      <c r="T3191" s="2">
        <v>43258</v>
      </c>
      <c r="U3191" s="1">
        <v>2.2549999999999999</v>
      </c>
      <c r="W3191" s="2">
        <v>43256</v>
      </c>
      <c r="X3191" s="1">
        <v>2.1150000000000002</v>
      </c>
      <c r="Z3191" s="2">
        <v>43244</v>
      </c>
      <c r="AA3191" s="1">
        <v>2.0175000000000001</v>
      </c>
      <c r="AC3191" s="2">
        <v>43245</v>
      </c>
      <c r="AD3191" s="1">
        <v>1.845</v>
      </c>
      <c r="AF3191" s="2">
        <v>43689</v>
      </c>
      <c r="AG3191" s="1">
        <v>2.1752500000000001</v>
      </c>
      <c r="AI3191" s="2">
        <v>43189</v>
      </c>
      <c r="AJ3191" s="1">
        <v>2.7978000000000001</v>
      </c>
      <c r="AL3191" s="2">
        <v>43192</v>
      </c>
      <c r="AM3191" s="1">
        <v>2.742</v>
      </c>
      <c r="AO3191" s="2">
        <v>43188</v>
      </c>
      <c r="AP3191" s="1">
        <v>2.5575000000000001</v>
      </c>
      <c r="AR3191" s="2">
        <v>43181</v>
      </c>
      <c r="AS3191" s="1">
        <v>2.391</v>
      </c>
      <c r="AU3191" s="2">
        <v>43201</v>
      </c>
      <c r="AV3191" s="1">
        <v>1.458</v>
      </c>
      <c r="AX3191" s="2">
        <v>43199</v>
      </c>
      <c r="AY3191" s="1">
        <v>1.4330000000000001</v>
      </c>
      <c r="BA3191" s="116">
        <v>43201</v>
      </c>
      <c r="BB3191" s="1">
        <v>0.94499999999999995</v>
      </c>
      <c r="BD3191" s="2">
        <v>43194</v>
      </c>
      <c r="BE3191" s="1">
        <v>-0.155</v>
      </c>
      <c r="BG3191" s="2">
        <v>43367</v>
      </c>
      <c r="BH3191" s="1">
        <v>3.08</v>
      </c>
      <c r="BJ3191" s="2">
        <v>43367</v>
      </c>
      <c r="BK3191" s="1">
        <v>2.96</v>
      </c>
      <c r="BM3191" s="2">
        <v>43199</v>
      </c>
      <c r="BN3191" s="1">
        <v>0.36499999999999999</v>
      </c>
    </row>
    <row r="3192" spans="2:66">
      <c r="B3192" s="2">
        <v>43775</v>
      </c>
      <c r="C3192" s="1">
        <v>1.5</v>
      </c>
      <c r="E3192" s="2">
        <v>43241</v>
      </c>
      <c r="F3192" s="1">
        <v>1.544</v>
      </c>
      <c r="H3192" s="2">
        <v>43263</v>
      </c>
      <c r="I3192" s="1">
        <v>2.2149999999999999</v>
      </c>
      <c r="K3192" s="2">
        <v>43259</v>
      </c>
      <c r="L3192" s="1">
        <v>2.7069999999999999</v>
      </c>
      <c r="N3192" s="2">
        <v>43270</v>
      </c>
      <c r="O3192" s="1">
        <v>2.4079999999999999</v>
      </c>
      <c r="Q3192" s="2">
        <v>43252</v>
      </c>
      <c r="R3192" s="1">
        <v>2.3449999999999998</v>
      </c>
      <c r="T3192" s="2">
        <v>43259</v>
      </c>
      <c r="U3192" s="1">
        <v>2.2275</v>
      </c>
      <c r="W3192" s="2">
        <v>43258</v>
      </c>
      <c r="X3192" s="1">
        <v>2.1324999999999998</v>
      </c>
      <c r="Z3192" s="2">
        <v>43245</v>
      </c>
      <c r="AA3192" s="1">
        <v>2.0249999999999999</v>
      </c>
      <c r="AC3192" s="2">
        <v>43248</v>
      </c>
      <c r="AD3192" s="1">
        <v>1.8399999999999999</v>
      </c>
      <c r="AF3192" s="2">
        <v>43690</v>
      </c>
      <c r="AG3192" s="1">
        <v>2.1581299999999999</v>
      </c>
      <c r="AI3192" s="2">
        <v>43192</v>
      </c>
      <c r="AJ3192" s="1">
        <v>2.7829999999999999</v>
      </c>
      <c r="AL3192" s="2">
        <v>43193</v>
      </c>
      <c r="AM3192" s="1">
        <v>2.7833000000000001</v>
      </c>
      <c r="AO3192" s="2">
        <v>43189</v>
      </c>
      <c r="AP3192" s="1">
        <v>2.5525000000000002</v>
      </c>
      <c r="AR3192" s="2">
        <v>43182</v>
      </c>
      <c r="AS3192" s="1">
        <v>2.3902999999999999</v>
      </c>
      <c r="AU3192" s="2">
        <v>43202</v>
      </c>
      <c r="AV3192" s="1">
        <v>1.4857</v>
      </c>
      <c r="AX3192" s="2">
        <v>43200</v>
      </c>
      <c r="AY3192" s="1">
        <v>1.421</v>
      </c>
      <c r="BA3192" s="116">
        <v>43202</v>
      </c>
      <c r="BB3192" s="1">
        <v>0.96</v>
      </c>
      <c r="BD3192" s="2">
        <v>43195</v>
      </c>
      <c r="BE3192" s="1">
        <v>-0.15</v>
      </c>
      <c r="BG3192" s="2">
        <v>43368</v>
      </c>
      <c r="BH3192" s="1">
        <v>3.1</v>
      </c>
      <c r="BJ3192" s="2">
        <v>43368</v>
      </c>
      <c r="BK3192" s="1">
        <v>2.99</v>
      </c>
      <c r="BM3192" s="2">
        <v>43200</v>
      </c>
      <c r="BN3192" s="1">
        <v>0.36849999999999999</v>
      </c>
    </row>
    <row r="3193" spans="2:66">
      <c r="B3193" s="2">
        <v>43776</v>
      </c>
      <c r="C3193" s="1">
        <v>1.52</v>
      </c>
      <c r="E3193" s="2">
        <v>43243</v>
      </c>
      <c r="F3193" s="1">
        <v>1.5489999999999999</v>
      </c>
      <c r="H3193" s="2">
        <v>43265</v>
      </c>
      <c r="I3193" s="1">
        <v>2.2250000000000001</v>
      </c>
      <c r="K3193" s="2">
        <v>43262</v>
      </c>
      <c r="L3193" s="1">
        <v>2.73</v>
      </c>
      <c r="N3193" s="2">
        <v>43271</v>
      </c>
      <c r="O3193" s="1">
        <v>2.407</v>
      </c>
      <c r="Q3193" s="2">
        <v>43255</v>
      </c>
      <c r="R3193" s="1">
        <v>2.3725000000000001</v>
      </c>
      <c r="T3193" s="2">
        <v>43262</v>
      </c>
      <c r="U3193" s="1">
        <v>2.2450000000000001</v>
      </c>
      <c r="W3193" s="2">
        <v>43259</v>
      </c>
      <c r="X3193" s="1">
        <v>2.11</v>
      </c>
      <c r="Z3193" s="2">
        <v>43248</v>
      </c>
      <c r="AA3193" s="1">
        <v>2.0225</v>
      </c>
      <c r="AC3193" s="2">
        <v>43249</v>
      </c>
      <c r="AD3193" s="1">
        <v>1.825</v>
      </c>
      <c r="AF3193" s="2">
        <v>43691</v>
      </c>
      <c r="AG3193" s="1">
        <v>2.16838</v>
      </c>
      <c r="AI3193" s="2">
        <v>43193</v>
      </c>
      <c r="AJ3193" s="1">
        <v>2.8273999999999999</v>
      </c>
      <c r="AL3193" s="2">
        <v>43194</v>
      </c>
      <c r="AM3193" s="1">
        <v>2.8121</v>
      </c>
      <c r="AO3193" s="2">
        <v>43192</v>
      </c>
      <c r="AP3193" s="1">
        <v>2.5347</v>
      </c>
      <c r="AR3193" s="2">
        <v>43185</v>
      </c>
      <c r="AS3193" s="1">
        <v>2.407</v>
      </c>
      <c r="AU3193" s="2">
        <v>43203</v>
      </c>
      <c r="AV3193" s="1">
        <v>1.48</v>
      </c>
      <c r="AX3193" s="2">
        <v>43201</v>
      </c>
      <c r="AY3193" s="1">
        <v>1.415</v>
      </c>
      <c r="BA3193" s="116">
        <v>43203</v>
      </c>
      <c r="BB3193" s="1">
        <v>0.95440000000000003</v>
      </c>
      <c r="BD3193" s="2">
        <v>43196</v>
      </c>
      <c r="BE3193" s="1">
        <v>-0.15049999999999999</v>
      </c>
      <c r="BG3193" s="2">
        <v>43369</v>
      </c>
      <c r="BH3193" s="1">
        <v>3.06</v>
      </c>
      <c r="BJ3193" s="2">
        <v>43369</v>
      </c>
      <c r="BK3193" s="1">
        <v>2.96</v>
      </c>
      <c r="BM3193" s="2">
        <v>43201</v>
      </c>
      <c r="BN3193" s="1">
        <v>0.36749999999999999</v>
      </c>
    </row>
    <row r="3194" spans="2:66">
      <c r="B3194" s="2">
        <v>43777</v>
      </c>
      <c r="C3194" s="1">
        <v>1.52</v>
      </c>
      <c r="E3194" s="2">
        <v>43244</v>
      </c>
      <c r="F3194" s="1">
        <v>1.5470000000000002</v>
      </c>
      <c r="H3194" s="2">
        <v>43266</v>
      </c>
      <c r="I3194" s="1">
        <v>2.1920000000000002</v>
      </c>
      <c r="K3194" s="2">
        <v>43263</v>
      </c>
      <c r="L3194" s="1">
        <v>2.7149999999999999</v>
      </c>
      <c r="N3194" s="2">
        <v>43272</v>
      </c>
      <c r="O3194" s="1">
        <v>2.39</v>
      </c>
      <c r="Q3194" s="2">
        <v>43256</v>
      </c>
      <c r="R3194" s="1">
        <v>2.355</v>
      </c>
      <c r="T3194" s="2">
        <v>43263</v>
      </c>
      <c r="U3194" s="1">
        <v>2.2324999999999999</v>
      </c>
      <c r="W3194" s="2">
        <v>43262</v>
      </c>
      <c r="X3194" s="1">
        <v>2.1225000000000001</v>
      </c>
      <c r="Z3194" s="2">
        <v>43249</v>
      </c>
      <c r="AA3194" s="1">
        <v>2</v>
      </c>
      <c r="AC3194" s="2">
        <v>43250</v>
      </c>
      <c r="AD3194" s="1">
        <v>1.8275000000000001</v>
      </c>
      <c r="AF3194" s="2">
        <v>43692</v>
      </c>
      <c r="AG3194" s="1">
        <v>2.1237499999999998</v>
      </c>
      <c r="AI3194" s="2">
        <v>43194</v>
      </c>
      <c r="AJ3194" s="1">
        <v>2.8565</v>
      </c>
      <c r="AL3194" s="2">
        <v>43195</v>
      </c>
      <c r="AM3194" s="1">
        <v>2.8435000000000001</v>
      </c>
      <c r="AO3194" s="2">
        <v>43193</v>
      </c>
      <c r="AP3194" s="1">
        <v>2.5691000000000002</v>
      </c>
      <c r="AR3194" s="2">
        <v>43186</v>
      </c>
      <c r="AS3194" s="1">
        <v>2.363</v>
      </c>
      <c r="AU3194" s="2">
        <v>43206</v>
      </c>
      <c r="AV3194" s="1">
        <v>1.4929999999999999</v>
      </c>
      <c r="AX3194" s="2">
        <v>43202</v>
      </c>
      <c r="AY3194" s="1">
        <v>1.4390000000000001</v>
      </c>
      <c r="BA3194" s="116">
        <v>43206</v>
      </c>
      <c r="BB3194" s="1">
        <v>0.96650000000000003</v>
      </c>
      <c r="BD3194" s="2">
        <v>43199</v>
      </c>
      <c r="BE3194" s="1">
        <v>-0.1489</v>
      </c>
      <c r="BG3194" s="2">
        <v>43370</v>
      </c>
      <c r="BH3194" s="1">
        <v>3.06</v>
      </c>
      <c r="BJ3194" s="2">
        <v>43370</v>
      </c>
      <c r="BK3194" s="1">
        <v>2.96</v>
      </c>
      <c r="BM3194" s="2">
        <v>43202</v>
      </c>
      <c r="BN3194" s="1">
        <v>0.37280000000000002</v>
      </c>
    </row>
    <row r="3195" spans="2:66">
      <c r="B3195" s="2">
        <v>43780</v>
      </c>
      <c r="C3195" s="1">
        <v>1.53</v>
      </c>
      <c r="E3195" s="2">
        <v>43245</v>
      </c>
      <c r="F3195" s="1">
        <v>1.5489999999999999</v>
      </c>
      <c r="H3195" s="2">
        <v>43269</v>
      </c>
      <c r="I3195" s="1">
        <v>2.177</v>
      </c>
      <c r="K3195" s="2">
        <v>43265</v>
      </c>
      <c r="L3195" s="1">
        <v>2.71</v>
      </c>
      <c r="N3195" s="2">
        <v>43273</v>
      </c>
      <c r="O3195" s="1">
        <v>2.4020000000000001</v>
      </c>
      <c r="Q3195" s="2">
        <v>43258</v>
      </c>
      <c r="R3195" s="1">
        <v>2.38</v>
      </c>
      <c r="T3195" s="2">
        <v>43265</v>
      </c>
      <c r="U3195" s="1">
        <v>2.2475000000000001</v>
      </c>
      <c r="W3195" s="2">
        <v>43263</v>
      </c>
      <c r="X3195" s="1">
        <v>2.1124999999999998</v>
      </c>
      <c r="Z3195" s="2">
        <v>43250</v>
      </c>
      <c r="AA3195" s="1">
        <v>2.0024999999999999</v>
      </c>
      <c r="AC3195" s="2">
        <v>43251</v>
      </c>
      <c r="AD3195" s="1">
        <v>1.835</v>
      </c>
      <c r="AF3195" s="2">
        <v>43693</v>
      </c>
      <c r="AG3195" s="1">
        <v>2.1358800000000002</v>
      </c>
      <c r="AI3195" s="2">
        <v>43195</v>
      </c>
      <c r="AJ3195" s="1">
        <v>2.8925000000000001</v>
      </c>
      <c r="AL3195" s="2">
        <v>43196</v>
      </c>
      <c r="AM3195" s="1">
        <v>2.7819000000000003</v>
      </c>
      <c r="AO3195" s="2">
        <v>43194</v>
      </c>
      <c r="AP3195" s="1">
        <v>2.5808999999999997</v>
      </c>
      <c r="AR3195" s="2">
        <v>43187</v>
      </c>
      <c r="AS3195" s="1">
        <v>2.3872999999999998</v>
      </c>
      <c r="AU3195" s="2">
        <v>43207</v>
      </c>
      <c r="AV3195" s="1">
        <v>1.468</v>
      </c>
      <c r="AX3195" s="2">
        <v>43203</v>
      </c>
      <c r="AY3195" s="1">
        <v>1.4332</v>
      </c>
      <c r="BA3195" s="116">
        <v>43207</v>
      </c>
      <c r="BB3195" s="1">
        <v>0.95099999999999996</v>
      </c>
      <c r="BD3195" s="2">
        <v>43200</v>
      </c>
      <c r="BE3195" s="1">
        <v>-0.14299999999999999</v>
      </c>
      <c r="BG3195" s="2">
        <v>43371</v>
      </c>
      <c r="BH3195" s="1">
        <v>3.05</v>
      </c>
      <c r="BJ3195" s="2">
        <v>43371</v>
      </c>
      <c r="BK3195" s="1">
        <v>2.94</v>
      </c>
      <c r="BM3195" s="2">
        <v>43203</v>
      </c>
      <c r="BN3195" s="1">
        <v>0.36749999999999999</v>
      </c>
    </row>
    <row r="3196" spans="2:66">
      <c r="B3196" s="2">
        <v>43781</v>
      </c>
      <c r="C3196" s="1">
        <v>1.53</v>
      </c>
      <c r="E3196" s="2">
        <v>43248</v>
      </c>
      <c r="F3196" s="1">
        <v>1.5510000000000002</v>
      </c>
      <c r="H3196" s="2">
        <v>43270</v>
      </c>
      <c r="I3196" s="1">
        <v>2.1549999999999998</v>
      </c>
      <c r="K3196" s="2">
        <v>43266</v>
      </c>
      <c r="L3196" s="1">
        <v>2.677</v>
      </c>
      <c r="N3196" s="2">
        <v>43276</v>
      </c>
      <c r="O3196" s="1">
        <v>2.39</v>
      </c>
      <c r="Q3196" s="2">
        <v>43259</v>
      </c>
      <c r="R3196" s="1">
        <v>2.3525</v>
      </c>
      <c r="T3196" s="2">
        <v>43266</v>
      </c>
      <c r="U3196" s="1">
        <v>2.2149999999999999</v>
      </c>
      <c r="W3196" s="2">
        <v>43265</v>
      </c>
      <c r="X3196" s="1">
        <v>2.14</v>
      </c>
      <c r="Z3196" s="2">
        <v>43251</v>
      </c>
      <c r="AA3196" s="1">
        <v>2.0049999999999999</v>
      </c>
      <c r="AC3196" s="2">
        <v>43252</v>
      </c>
      <c r="AD3196" s="1">
        <v>1.845</v>
      </c>
      <c r="AF3196" s="2">
        <v>43696</v>
      </c>
      <c r="AG3196" s="1">
        <v>2.1515</v>
      </c>
      <c r="AI3196" s="2">
        <v>43196</v>
      </c>
      <c r="AJ3196" s="1">
        <v>2.8359000000000001</v>
      </c>
      <c r="AL3196" s="2">
        <v>43199</v>
      </c>
      <c r="AM3196" s="1">
        <v>2.7818000000000001</v>
      </c>
      <c r="AO3196" s="2">
        <v>43195</v>
      </c>
      <c r="AP3196" s="1">
        <v>2.5975000000000001</v>
      </c>
      <c r="AR3196" s="2">
        <v>43188</v>
      </c>
      <c r="AS3196" s="1">
        <v>2.4020000000000001</v>
      </c>
      <c r="AU3196" s="2">
        <v>43208</v>
      </c>
      <c r="AV3196" s="1">
        <v>1.4762</v>
      </c>
      <c r="AX3196" s="2">
        <v>43206</v>
      </c>
      <c r="AY3196" s="1">
        <v>1.4470000000000001</v>
      </c>
      <c r="BA3196" s="116">
        <v>43208</v>
      </c>
      <c r="BB3196" s="1">
        <v>0.96189999999999998</v>
      </c>
      <c r="BD3196" s="2">
        <v>43201</v>
      </c>
      <c r="BE3196" s="1">
        <v>-0.14099999999999999</v>
      </c>
      <c r="BG3196" s="2">
        <v>43374</v>
      </c>
      <c r="BH3196" s="1">
        <v>3.09</v>
      </c>
      <c r="BJ3196" s="2">
        <v>43374</v>
      </c>
      <c r="BK3196" s="1">
        <v>2.96</v>
      </c>
      <c r="BM3196" s="2">
        <v>43206</v>
      </c>
      <c r="BN3196" s="1">
        <v>0.37580000000000002</v>
      </c>
    </row>
    <row r="3197" spans="2:66">
      <c r="B3197" s="2">
        <v>43782</v>
      </c>
      <c r="C3197" s="1">
        <v>1.53</v>
      </c>
      <c r="E3197" s="2">
        <v>43249</v>
      </c>
      <c r="F3197" s="1">
        <v>1.5510000000000002</v>
      </c>
      <c r="H3197" s="2">
        <v>43271</v>
      </c>
      <c r="I3197" s="1">
        <v>2.16</v>
      </c>
      <c r="K3197" s="2">
        <v>43269</v>
      </c>
      <c r="L3197" s="1">
        <v>2.65</v>
      </c>
      <c r="N3197" s="2">
        <v>43277</v>
      </c>
      <c r="O3197" s="1">
        <v>2.395</v>
      </c>
      <c r="Q3197" s="2">
        <v>43262</v>
      </c>
      <c r="R3197" s="1">
        <v>2.3725000000000001</v>
      </c>
      <c r="T3197" s="2">
        <v>43269</v>
      </c>
      <c r="U3197" s="1">
        <v>2.1949999999999998</v>
      </c>
      <c r="W3197" s="2">
        <v>43266</v>
      </c>
      <c r="X3197" s="1">
        <v>2.11</v>
      </c>
      <c r="Z3197" s="2">
        <v>43252</v>
      </c>
      <c r="AA3197" s="1">
        <v>2.0074999999999998</v>
      </c>
      <c r="AC3197" s="2">
        <v>43255</v>
      </c>
      <c r="AD3197" s="1">
        <v>1.855</v>
      </c>
      <c r="AF3197" s="2">
        <v>43697</v>
      </c>
      <c r="AG3197" s="1">
        <v>2.1495000000000002</v>
      </c>
      <c r="AI3197" s="2">
        <v>43199</v>
      </c>
      <c r="AJ3197" s="1">
        <v>2.831</v>
      </c>
      <c r="AL3197" s="2">
        <v>43200</v>
      </c>
      <c r="AM3197" s="1">
        <v>2.8069999999999999</v>
      </c>
      <c r="AO3197" s="2">
        <v>43196</v>
      </c>
      <c r="AP3197" s="1">
        <v>2.5629999999999997</v>
      </c>
      <c r="AR3197" s="2">
        <v>43189</v>
      </c>
      <c r="AS3197" s="1">
        <v>2.4020000000000001</v>
      </c>
      <c r="AU3197" s="2">
        <v>43209</v>
      </c>
      <c r="AV3197" s="1">
        <v>1.5190000000000001</v>
      </c>
      <c r="AX3197" s="2">
        <v>43207</v>
      </c>
      <c r="AY3197" s="1">
        <v>1.4259999999999999</v>
      </c>
      <c r="BA3197" s="116">
        <v>43209</v>
      </c>
      <c r="BB3197" s="1">
        <v>1.0149999999999999</v>
      </c>
      <c r="BD3197" s="2">
        <v>43202</v>
      </c>
      <c r="BE3197" s="1">
        <v>-0.14330000000000001</v>
      </c>
      <c r="BG3197" s="2">
        <v>43375</v>
      </c>
      <c r="BH3197" s="1">
        <v>3.05</v>
      </c>
      <c r="BJ3197" s="2">
        <v>43375</v>
      </c>
      <c r="BK3197" s="1">
        <v>2.94</v>
      </c>
      <c r="BM3197" s="2">
        <v>43207</v>
      </c>
      <c r="BN3197" s="1">
        <v>0.36199999999999999</v>
      </c>
    </row>
    <row r="3198" spans="2:66">
      <c r="B3198" s="2">
        <v>43783</v>
      </c>
      <c r="C3198" s="1">
        <v>1.53</v>
      </c>
      <c r="E3198" s="2">
        <v>43250</v>
      </c>
      <c r="F3198" s="1">
        <v>1.5510000000000002</v>
      </c>
      <c r="H3198" s="2">
        <v>43272</v>
      </c>
      <c r="I3198" s="1">
        <v>2.145</v>
      </c>
      <c r="K3198" s="2">
        <v>43270</v>
      </c>
      <c r="L3198" s="1">
        <v>2.6120000000000001</v>
      </c>
      <c r="N3198" s="2">
        <v>43278</v>
      </c>
      <c r="O3198" s="1">
        <v>2.3650000000000002</v>
      </c>
      <c r="Q3198" s="2">
        <v>43263</v>
      </c>
      <c r="R3198" s="1">
        <v>2.3574999999999999</v>
      </c>
      <c r="T3198" s="2">
        <v>43270</v>
      </c>
      <c r="U3198" s="1">
        <v>2.1675</v>
      </c>
      <c r="W3198" s="2">
        <v>43269</v>
      </c>
      <c r="X3198" s="1">
        <v>2.0950000000000002</v>
      </c>
      <c r="Z3198" s="2">
        <v>43255</v>
      </c>
      <c r="AA3198" s="1">
        <v>2.0225</v>
      </c>
      <c r="AC3198" s="2">
        <v>43256</v>
      </c>
      <c r="AD3198" s="1">
        <v>1.8475000000000001</v>
      </c>
      <c r="AF3198" s="2">
        <v>43698</v>
      </c>
      <c r="AG3198" s="1">
        <v>2.1476299999999999</v>
      </c>
      <c r="AI3198" s="2">
        <v>43200</v>
      </c>
      <c r="AJ3198" s="1">
        <v>2.8552</v>
      </c>
      <c r="AL3198" s="2">
        <v>43201</v>
      </c>
      <c r="AM3198" s="1">
        <v>2.7955000000000001</v>
      </c>
      <c r="AO3198" s="2">
        <v>43199</v>
      </c>
      <c r="AP3198" s="1">
        <v>2.5663999999999998</v>
      </c>
      <c r="AR3198" s="2">
        <v>43192</v>
      </c>
      <c r="AS3198" s="1">
        <v>2.3887999999999998</v>
      </c>
      <c r="AU3198" s="2">
        <v>43210</v>
      </c>
      <c r="AV3198" s="1">
        <v>1.5409999999999999</v>
      </c>
      <c r="AX3198" s="2">
        <v>43208</v>
      </c>
      <c r="AY3198" s="1">
        <v>1.4323000000000001</v>
      </c>
      <c r="BA3198" s="116">
        <v>43210</v>
      </c>
      <c r="BB3198" s="1">
        <v>1.0225</v>
      </c>
      <c r="BD3198" s="2">
        <v>43203</v>
      </c>
      <c r="BE3198" s="1">
        <v>-0.1459</v>
      </c>
      <c r="BG3198" s="2">
        <v>43376</v>
      </c>
      <c r="BH3198" s="1">
        <v>3.15</v>
      </c>
      <c r="BJ3198" s="2">
        <v>43376</v>
      </c>
      <c r="BK3198" s="1">
        <v>3.02</v>
      </c>
      <c r="BM3198" s="2">
        <v>43208</v>
      </c>
      <c r="BN3198" s="1">
        <v>0.3715</v>
      </c>
    </row>
    <row r="3199" spans="2:66">
      <c r="B3199" s="2">
        <v>43784</v>
      </c>
      <c r="C3199" s="1">
        <v>1.53</v>
      </c>
      <c r="E3199" s="2">
        <v>43251</v>
      </c>
      <c r="F3199" s="1">
        <v>1.5510000000000002</v>
      </c>
      <c r="H3199" s="2">
        <v>43273</v>
      </c>
      <c r="I3199" s="1">
        <v>2.1469999999999998</v>
      </c>
      <c r="K3199" s="2">
        <v>43271</v>
      </c>
      <c r="L3199" s="1">
        <v>2.6120000000000001</v>
      </c>
      <c r="N3199" s="2">
        <v>43279</v>
      </c>
      <c r="O3199" s="1">
        <v>2.351</v>
      </c>
      <c r="Q3199" s="2">
        <v>43265</v>
      </c>
      <c r="R3199" s="1">
        <v>2.3650000000000002</v>
      </c>
      <c r="T3199" s="2">
        <v>43271</v>
      </c>
      <c r="U3199" s="1">
        <v>2.17</v>
      </c>
      <c r="W3199" s="2">
        <v>43270</v>
      </c>
      <c r="X3199" s="1">
        <v>2.073</v>
      </c>
      <c r="Z3199" s="2">
        <v>43256</v>
      </c>
      <c r="AA3199" s="1">
        <v>2.0150000000000001</v>
      </c>
      <c r="AC3199" s="2">
        <v>43258</v>
      </c>
      <c r="AD3199" s="1">
        <v>1.855</v>
      </c>
      <c r="AF3199" s="2">
        <v>43699</v>
      </c>
      <c r="AG3199" s="1">
        <v>2.13225</v>
      </c>
      <c r="AI3199" s="2">
        <v>43201</v>
      </c>
      <c r="AJ3199" s="1">
        <v>2.8435000000000001</v>
      </c>
      <c r="AL3199" s="2">
        <v>43202</v>
      </c>
      <c r="AM3199" s="1">
        <v>2.8534999999999999</v>
      </c>
      <c r="AO3199" s="2">
        <v>43200</v>
      </c>
      <c r="AP3199" s="1">
        <v>2.5857000000000001</v>
      </c>
      <c r="AR3199" s="2">
        <v>43193</v>
      </c>
      <c r="AS3199" s="1">
        <v>2.4108000000000001</v>
      </c>
      <c r="AU3199" s="2">
        <v>43213</v>
      </c>
      <c r="AV3199" s="1">
        <v>1.5580000000000001</v>
      </c>
      <c r="AX3199" s="2">
        <v>43209</v>
      </c>
      <c r="AY3199" s="1">
        <v>1.4790000000000001</v>
      </c>
      <c r="BA3199" s="116">
        <v>43213</v>
      </c>
      <c r="BB3199" s="1">
        <v>1.0415000000000001</v>
      </c>
      <c r="BD3199" s="2">
        <v>43206</v>
      </c>
      <c r="BE3199" s="1">
        <v>-0.14349999999999999</v>
      </c>
      <c r="BG3199" s="2">
        <v>43377</v>
      </c>
      <c r="BH3199" s="1">
        <v>3.19</v>
      </c>
      <c r="BJ3199" s="2">
        <v>43377</v>
      </c>
      <c r="BK3199" s="1">
        <v>3.05</v>
      </c>
      <c r="BM3199" s="2">
        <v>43209</v>
      </c>
      <c r="BN3199" s="1">
        <v>0.41349999999999998</v>
      </c>
    </row>
    <row r="3200" spans="2:66">
      <c r="B3200" s="2">
        <v>43787</v>
      </c>
      <c r="C3200" s="1">
        <v>1.53</v>
      </c>
      <c r="E3200" s="2">
        <v>43252</v>
      </c>
      <c r="F3200" s="1">
        <v>1.5510000000000002</v>
      </c>
      <c r="H3200" s="2">
        <v>43276</v>
      </c>
      <c r="I3200" s="1">
        <v>2.137</v>
      </c>
      <c r="K3200" s="2">
        <v>43272</v>
      </c>
      <c r="L3200" s="1">
        <v>2.5949999999999998</v>
      </c>
      <c r="N3200" s="2">
        <v>43280</v>
      </c>
      <c r="O3200" s="1">
        <v>2.351</v>
      </c>
      <c r="Q3200" s="2">
        <v>43266</v>
      </c>
      <c r="R3200" s="1">
        <v>2.33</v>
      </c>
      <c r="T3200" s="2">
        <v>43272</v>
      </c>
      <c r="U3200" s="1">
        <v>2.15</v>
      </c>
      <c r="W3200" s="2">
        <v>43271</v>
      </c>
      <c r="X3200" s="1">
        <v>2.0750000000000002</v>
      </c>
      <c r="Z3200" s="2">
        <v>43258</v>
      </c>
      <c r="AA3200" s="1">
        <v>2.0299999999999998</v>
      </c>
      <c r="AC3200" s="2">
        <v>43259</v>
      </c>
      <c r="AD3200" s="1">
        <v>1.8425</v>
      </c>
      <c r="AF3200" s="2">
        <v>43700</v>
      </c>
      <c r="AG3200" s="1">
        <v>2.14438</v>
      </c>
      <c r="AI3200" s="2">
        <v>43202</v>
      </c>
      <c r="AJ3200" s="1">
        <v>2.8959999999999999</v>
      </c>
      <c r="AL3200" s="2">
        <v>43203</v>
      </c>
      <c r="AM3200" s="1">
        <v>2.84</v>
      </c>
      <c r="AO3200" s="2">
        <v>43201</v>
      </c>
      <c r="AP3200" s="1">
        <v>2.5935000000000001</v>
      </c>
      <c r="AR3200" s="2">
        <v>43194</v>
      </c>
      <c r="AS3200" s="1">
        <v>2.4205000000000001</v>
      </c>
      <c r="AU3200" s="2">
        <v>43214</v>
      </c>
      <c r="AV3200" s="1">
        <v>1.5495000000000001</v>
      </c>
      <c r="AX3200" s="2">
        <v>43210</v>
      </c>
      <c r="AY3200" s="1">
        <v>1.4952000000000001</v>
      </c>
      <c r="BA3200" s="116">
        <v>43214</v>
      </c>
      <c r="BB3200" s="1">
        <v>1.0355000000000001</v>
      </c>
      <c r="BD3200" s="2">
        <v>43207</v>
      </c>
      <c r="BE3200" s="1">
        <v>-0.1474</v>
      </c>
      <c r="BG3200" s="2">
        <v>43378</v>
      </c>
      <c r="BH3200" s="1">
        <v>3.23</v>
      </c>
      <c r="BJ3200" s="2">
        <v>43378</v>
      </c>
      <c r="BK3200" s="1">
        <v>3.07</v>
      </c>
      <c r="BM3200" s="2">
        <v>43210</v>
      </c>
      <c r="BN3200" s="1">
        <v>0.40849999999999997</v>
      </c>
    </row>
    <row r="3201" spans="2:66">
      <c r="B3201" s="2">
        <v>43788</v>
      </c>
      <c r="C3201" s="1">
        <v>1.53</v>
      </c>
      <c r="E3201" s="2">
        <v>43255</v>
      </c>
      <c r="F3201" s="1">
        <v>1.5550000000000002</v>
      </c>
      <c r="H3201" s="2">
        <v>43277</v>
      </c>
      <c r="I3201" s="1">
        <v>2.14</v>
      </c>
      <c r="K3201" s="2">
        <v>43273</v>
      </c>
      <c r="L3201" s="1">
        <v>2.613</v>
      </c>
      <c r="N3201" s="2">
        <v>43283</v>
      </c>
      <c r="O3201" s="1">
        <v>2.34</v>
      </c>
      <c r="Q3201" s="2">
        <v>43269</v>
      </c>
      <c r="R3201" s="1">
        <v>2.3050000000000002</v>
      </c>
      <c r="T3201" s="2">
        <v>43273</v>
      </c>
      <c r="U3201" s="1">
        <v>2.1625000000000001</v>
      </c>
      <c r="W3201" s="2">
        <v>43272</v>
      </c>
      <c r="X3201" s="1">
        <v>2.06</v>
      </c>
      <c r="Z3201" s="2">
        <v>43259</v>
      </c>
      <c r="AA3201" s="1">
        <v>2.0074999999999998</v>
      </c>
      <c r="AC3201" s="2">
        <v>43262</v>
      </c>
      <c r="AD3201" s="1">
        <v>1.8475000000000001</v>
      </c>
      <c r="AF3201" s="2">
        <v>43704</v>
      </c>
      <c r="AG3201" s="1">
        <v>2.1173799999999998</v>
      </c>
      <c r="AI3201" s="2">
        <v>43203</v>
      </c>
      <c r="AJ3201" s="1">
        <v>2.8740000000000001</v>
      </c>
      <c r="AL3201" s="2">
        <v>43206</v>
      </c>
      <c r="AM3201" s="1">
        <v>2.8363</v>
      </c>
      <c r="AO3201" s="2">
        <v>43202</v>
      </c>
      <c r="AP3201" s="1">
        <v>2.6385000000000001</v>
      </c>
      <c r="AR3201" s="2">
        <v>43195</v>
      </c>
      <c r="AS3201" s="1">
        <v>2.4304999999999999</v>
      </c>
      <c r="AU3201" s="2">
        <v>43215</v>
      </c>
      <c r="AV3201" s="1">
        <v>1.5649999999999999</v>
      </c>
      <c r="AX3201" s="2">
        <v>43213</v>
      </c>
      <c r="AY3201" s="1">
        <v>1.516</v>
      </c>
      <c r="BA3201" s="116">
        <v>43215</v>
      </c>
      <c r="BB3201" s="1">
        <v>1.0509999999999999</v>
      </c>
      <c r="BD3201" s="2">
        <v>43208</v>
      </c>
      <c r="BE3201" s="1">
        <v>-0.14729999999999999</v>
      </c>
      <c r="BG3201" s="2">
        <v>43382</v>
      </c>
      <c r="BH3201" s="1">
        <v>3.21</v>
      </c>
      <c r="BJ3201" s="2">
        <v>43382</v>
      </c>
      <c r="BK3201" s="1">
        <v>3.05</v>
      </c>
      <c r="BM3201" s="2">
        <v>43213</v>
      </c>
      <c r="BN3201" s="1">
        <v>0.42399999999999999</v>
      </c>
    </row>
    <row r="3202" spans="2:66">
      <c r="B3202" s="2">
        <v>43789</v>
      </c>
      <c r="C3202" s="1">
        <v>1.53</v>
      </c>
      <c r="E3202" s="2">
        <v>43256</v>
      </c>
      <c r="F3202" s="1">
        <v>1.56</v>
      </c>
      <c r="H3202" s="2">
        <v>43278</v>
      </c>
      <c r="I3202" s="1">
        <v>2.12</v>
      </c>
      <c r="K3202" s="2">
        <v>43276</v>
      </c>
      <c r="L3202" s="1">
        <v>2.6</v>
      </c>
      <c r="N3202" s="2">
        <v>43284</v>
      </c>
      <c r="O3202" s="1">
        <v>2.38</v>
      </c>
      <c r="Q3202" s="2">
        <v>43270</v>
      </c>
      <c r="R3202" s="1">
        <v>2.2725</v>
      </c>
      <c r="T3202" s="2">
        <v>43276</v>
      </c>
      <c r="U3202" s="1">
        <v>2.15</v>
      </c>
      <c r="W3202" s="2">
        <v>43273</v>
      </c>
      <c r="X3202" s="1">
        <v>2.0674999999999999</v>
      </c>
      <c r="Z3202" s="2">
        <v>43262</v>
      </c>
      <c r="AA3202" s="1">
        <v>2.0175000000000001</v>
      </c>
      <c r="AC3202" s="2">
        <v>43263</v>
      </c>
      <c r="AD3202" s="1">
        <v>1.8475000000000001</v>
      </c>
      <c r="AF3202" s="2">
        <v>43705</v>
      </c>
      <c r="AG3202" s="1">
        <v>2.1241300000000001</v>
      </c>
      <c r="AI3202" s="2">
        <v>43206</v>
      </c>
      <c r="AJ3202" s="1">
        <v>2.8688000000000002</v>
      </c>
      <c r="AL3202" s="2">
        <v>43207</v>
      </c>
      <c r="AM3202" s="1">
        <v>2.8435000000000001</v>
      </c>
      <c r="AO3202" s="2">
        <v>43203</v>
      </c>
      <c r="AP3202" s="1">
        <v>2.6503000000000001</v>
      </c>
      <c r="AR3202" s="2">
        <v>43196</v>
      </c>
      <c r="AS3202" s="1">
        <v>2.415</v>
      </c>
      <c r="AU3202" s="2">
        <v>43216</v>
      </c>
      <c r="AV3202" s="1">
        <v>1.534</v>
      </c>
      <c r="AX3202" s="2">
        <v>43214</v>
      </c>
      <c r="AY3202" s="1">
        <v>1.5082</v>
      </c>
      <c r="BA3202" s="116">
        <v>43216</v>
      </c>
      <c r="BB3202" s="1">
        <v>1.0189999999999999</v>
      </c>
      <c r="BD3202" s="2">
        <v>43209</v>
      </c>
      <c r="BE3202" s="1">
        <v>-0.14219999999999999</v>
      </c>
      <c r="BG3202" s="2">
        <v>43383</v>
      </c>
      <c r="BH3202" s="1">
        <v>3.22</v>
      </c>
      <c r="BJ3202" s="2">
        <v>43383</v>
      </c>
      <c r="BK3202" s="1">
        <v>3.05</v>
      </c>
      <c r="BM3202" s="2">
        <v>43214</v>
      </c>
      <c r="BN3202" s="1">
        <v>0.41920000000000002</v>
      </c>
    </row>
    <row r="3203" spans="2:66">
      <c r="B3203" s="2">
        <v>43790</v>
      </c>
      <c r="C3203" s="1">
        <v>1.53</v>
      </c>
      <c r="E3203" s="2">
        <v>43258</v>
      </c>
      <c r="F3203" s="1">
        <v>1.5609999999999999</v>
      </c>
      <c r="H3203" s="2">
        <v>43279</v>
      </c>
      <c r="I3203" s="1">
        <v>2.1150000000000002</v>
      </c>
      <c r="K3203" s="2">
        <v>43277</v>
      </c>
      <c r="L3203" s="1">
        <v>2.6080000000000001</v>
      </c>
      <c r="N3203" s="2">
        <v>43285</v>
      </c>
      <c r="O3203" s="1">
        <v>2.347</v>
      </c>
      <c r="Q3203" s="2">
        <v>43271</v>
      </c>
      <c r="R3203" s="1">
        <v>2.2749999999999999</v>
      </c>
      <c r="T3203" s="2">
        <v>43277</v>
      </c>
      <c r="U3203" s="1">
        <v>2.1575000000000002</v>
      </c>
      <c r="W3203" s="2">
        <v>43276</v>
      </c>
      <c r="X3203" s="1">
        <v>2.0550000000000002</v>
      </c>
      <c r="Z3203" s="2">
        <v>43263</v>
      </c>
      <c r="AA3203" s="1">
        <v>2.0125000000000002</v>
      </c>
      <c r="AC3203" s="2">
        <v>43265</v>
      </c>
      <c r="AD3203" s="1">
        <v>1.885</v>
      </c>
      <c r="AF3203" s="2">
        <v>43706</v>
      </c>
      <c r="AG3203" s="1">
        <v>2.1317499999999998</v>
      </c>
      <c r="AI3203" s="2">
        <v>43207</v>
      </c>
      <c r="AJ3203" s="1">
        <v>2.8712999999999997</v>
      </c>
      <c r="AL3203" s="2">
        <v>43208</v>
      </c>
      <c r="AM3203" s="1">
        <v>2.8771</v>
      </c>
      <c r="AO3203" s="2">
        <v>43206</v>
      </c>
      <c r="AP3203" s="1">
        <v>2.6606999999999998</v>
      </c>
      <c r="AR3203" s="2">
        <v>43199</v>
      </c>
      <c r="AS3203" s="1">
        <v>2.4138000000000002</v>
      </c>
      <c r="AU3203" s="2">
        <v>43217</v>
      </c>
      <c r="AV3203" s="1">
        <v>1.524</v>
      </c>
      <c r="AX3203" s="2">
        <v>43215</v>
      </c>
      <c r="AY3203" s="1">
        <v>1.5234999999999999</v>
      </c>
      <c r="BA3203" s="116">
        <v>43217</v>
      </c>
      <c r="BB3203" s="1">
        <v>1.0007999999999999</v>
      </c>
      <c r="BD3203" s="2">
        <v>43210</v>
      </c>
      <c r="BE3203" s="1">
        <v>-0.14199999999999999</v>
      </c>
      <c r="BG3203" s="2">
        <v>43384</v>
      </c>
      <c r="BH3203" s="1">
        <v>3.14</v>
      </c>
      <c r="BJ3203" s="2">
        <v>43384</v>
      </c>
      <c r="BK3203" s="1">
        <v>3</v>
      </c>
      <c r="BM3203" s="2">
        <v>43215</v>
      </c>
      <c r="BN3203" s="1">
        <v>0.4365</v>
      </c>
    </row>
    <row r="3204" spans="2:66">
      <c r="B3204" s="2">
        <v>43791</v>
      </c>
      <c r="C3204" s="1">
        <v>1.53</v>
      </c>
      <c r="E3204" s="2">
        <v>43259</v>
      </c>
      <c r="F3204" s="1">
        <v>1.5609999999999999</v>
      </c>
      <c r="H3204" s="2">
        <v>43280</v>
      </c>
      <c r="I3204" s="1">
        <v>2.1219999999999999</v>
      </c>
      <c r="K3204" s="2">
        <v>43278</v>
      </c>
      <c r="L3204" s="1">
        <v>2.5750000000000002</v>
      </c>
      <c r="N3204" s="2">
        <v>43286</v>
      </c>
      <c r="O3204" s="1">
        <v>2.3319999999999999</v>
      </c>
      <c r="Q3204" s="2">
        <v>43272</v>
      </c>
      <c r="R3204" s="1">
        <v>2.2574999999999998</v>
      </c>
      <c r="T3204" s="2">
        <v>43278</v>
      </c>
      <c r="U3204" s="1">
        <v>2.12</v>
      </c>
      <c r="W3204" s="2">
        <v>43277</v>
      </c>
      <c r="X3204" s="1">
        <v>2.06</v>
      </c>
      <c r="Z3204" s="2">
        <v>43265</v>
      </c>
      <c r="AA3204" s="1">
        <v>2.0449999999999999</v>
      </c>
      <c r="AC3204" s="2">
        <v>43266</v>
      </c>
      <c r="AD3204" s="1">
        <v>1.87</v>
      </c>
      <c r="AF3204" s="2">
        <v>43707</v>
      </c>
      <c r="AG3204" s="1">
        <v>2.1376300000000001</v>
      </c>
      <c r="AI3204" s="2">
        <v>43208</v>
      </c>
      <c r="AJ3204" s="1">
        <v>2.9024999999999999</v>
      </c>
      <c r="AL3204" s="2">
        <v>43209</v>
      </c>
      <c r="AM3204" s="1">
        <v>2.9142999999999999</v>
      </c>
      <c r="AO3204" s="2">
        <v>43207</v>
      </c>
      <c r="AP3204" s="1">
        <v>2.6604999999999999</v>
      </c>
      <c r="AR3204" s="2">
        <v>43200</v>
      </c>
      <c r="AS3204" s="1">
        <v>2.4295</v>
      </c>
      <c r="AU3204" s="2">
        <v>43220</v>
      </c>
      <c r="AV3204" s="1">
        <v>1.5209999999999999</v>
      </c>
      <c r="AX3204" s="2">
        <v>43216</v>
      </c>
      <c r="AY3204" s="1">
        <v>1.49</v>
      </c>
      <c r="BA3204" s="116">
        <v>43220</v>
      </c>
      <c r="BB3204" s="1">
        <v>0.99050000000000005</v>
      </c>
      <c r="BD3204" s="2">
        <v>43213</v>
      </c>
      <c r="BE3204" s="1">
        <v>-0.13250000000000001</v>
      </c>
      <c r="BG3204" s="2">
        <v>43385</v>
      </c>
      <c r="BH3204" s="1">
        <v>3.15</v>
      </c>
      <c r="BJ3204" s="2">
        <v>43385</v>
      </c>
      <c r="BK3204" s="1">
        <v>3</v>
      </c>
      <c r="BM3204" s="2">
        <v>43216</v>
      </c>
      <c r="BN3204" s="1">
        <v>0.41399999999999998</v>
      </c>
    </row>
    <row r="3205" spans="2:66">
      <c r="B3205" s="2">
        <v>43794</v>
      </c>
      <c r="C3205" s="1">
        <v>1.53</v>
      </c>
      <c r="E3205" s="2">
        <v>43262</v>
      </c>
      <c r="F3205" s="1">
        <v>1.5649999999999999</v>
      </c>
      <c r="H3205" s="2">
        <v>43283</v>
      </c>
      <c r="I3205" s="1">
        <v>2.1219999999999999</v>
      </c>
      <c r="K3205" s="2">
        <v>43279</v>
      </c>
      <c r="L3205" s="1">
        <v>2.56</v>
      </c>
      <c r="N3205" s="2">
        <v>43287</v>
      </c>
      <c r="O3205" s="1">
        <v>2.3449999999999998</v>
      </c>
      <c r="Q3205" s="2">
        <v>43273</v>
      </c>
      <c r="R3205" s="1">
        <v>2.2749999999999999</v>
      </c>
      <c r="T3205" s="2">
        <v>43279</v>
      </c>
      <c r="U3205" s="1">
        <v>2.1124999999999998</v>
      </c>
      <c r="W3205" s="2">
        <v>43278</v>
      </c>
      <c r="X3205" s="1">
        <v>2.0325000000000002</v>
      </c>
      <c r="Z3205" s="2">
        <v>43266</v>
      </c>
      <c r="AA3205" s="1">
        <v>2.02</v>
      </c>
      <c r="AC3205" s="2">
        <v>43269</v>
      </c>
      <c r="AD3205" s="1">
        <v>1.8599999999999999</v>
      </c>
      <c r="AF3205" s="2">
        <v>43710</v>
      </c>
      <c r="AG3205" s="1">
        <v>2.1327500000000001</v>
      </c>
      <c r="AI3205" s="2">
        <v>43209</v>
      </c>
      <c r="AJ3205" s="1">
        <v>2.9422000000000001</v>
      </c>
      <c r="AL3205" s="2">
        <v>43210</v>
      </c>
      <c r="AM3205" s="1">
        <v>2.9714999999999998</v>
      </c>
      <c r="AO3205" s="2">
        <v>43208</v>
      </c>
      <c r="AP3205" s="1">
        <v>2.6861000000000002</v>
      </c>
      <c r="AR3205" s="2">
        <v>43201</v>
      </c>
      <c r="AS3205" s="1">
        <v>2.4415</v>
      </c>
      <c r="AU3205" s="2">
        <v>43221</v>
      </c>
      <c r="AV3205" s="1">
        <v>1.5263</v>
      </c>
      <c r="AX3205" s="2">
        <v>43217</v>
      </c>
      <c r="AY3205" s="1">
        <v>1.4769999999999999</v>
      </c>
      <c r="BA3205" s="116">
        <v>43222</v>
      </c>
      <c r="BB3205" s="1">
        <v>1.0072000000000001</v>
      </c>
      <c r="BD3205" s="2">
        <v>43214</v>
      </c>
      <c r="BE3205" s="1">
        <v>-0.13109999999999999</v>
      </c>
      <c r="BG3205" s="2">
        <v>43388</v>
      </c>
      <c r="BH3205" s="1">
        <v>3.16</v>
      </c>
      <c r="BJ3205" s="2">
        <v>43388</v>
      </c>
      <c r="BK3205" s="1">
        <v>3.01</v>
      </c>
      <c r="BM3205" s="2">
        <v>43217</v>
      </c>
      <c r="BN3205" s="1">
        <v>0.40150000000000002</v>
      </c>
    </row>
    <row r="3206" spans="2:66">
      <c r="B3206" s="2">
        <v>43795</v>
      </c>
      <c r="C3206" s="1">
        <v>1.53</v>
      </c>
      <c r="E3206" s="2">
        <v>43263</v>
      </c>
      <c r="F3206" s="1">
        <v>1.5680000000000001</v>
      </c>
      <c r="H3206" s="2">
        <v>43284</v>
      </c>
      <c r="I3206" s="1">
        <v>2.137</v>
      </c>
      <c r="K3206" s="2">
        <v>43280</v>
      </c>
      <c r="L3206" s="1">
        <v>2.5550000000000002</v>
      </c>
      <c r="N3206" s="2">
        <v>43290</v>
      </c>
      <c r="O3206" s="1">
        <v>2.355</v>
      </c>
      <c r="Q3206" s="2">
        <v>43276</v>
      </c>
      <c r="R3206" s="1">
        <v>2.2625000000000002</v>
      </c>
      <c r="T3206" s="2">
        <v>43280</v>
      </c>
      <c r="U3206" s="1">
        <v>2.1150000000000002</v>
      </c>
      <c r="W3206" s="2">
        <v>43279</v>
      </c>
      <c r="X3206" s="1">
        <v>2.0274999999999999</v>
      </c>
      <c r="Z3206" s="2">
        <v>43269</v>
      </c>
      <c r="AA3206" s="1">
        <v>2.0099999999999998</v>
      </c>
      <c r="AC3206" s="2">
        <v>43270</v>
      </c>
      <c r="AD3206" s="1">
        <v>1.853</v>
      </c>
      <c r="AF3206" s="2">
        <v>43711</v>
      </c>
      <c r="AG3206" s="1">
        <v>2.12663</v>
      </c>
      <c r="AI3206" s="2">
        <v>43210</v>
      </c>
      <c r="AJ3206" s="1">
        <v>2.9992999999999999</v>
      </c>
      <c r="AL3206" s="2">
        <v>43213</v>
      </c>
      <c r="AM3206" s="1">
        <v>2.9796</v>
      </c>
      <c r="AO3206" s="2">
        <v>43209</v>
      </c>
      <c r="AP3206" s="1">
        <v>2.6943999999999999</v>
      </c>
      <c r="AR3206" s="2">
        <v>43202</v>
      </c>
      <c r="AS3206" s="1">
        <v>2.4754999999999998</v>
      </c>
      <c r="AU3206" s="2">
        <v>43222</v>
      </c>
      <c r="AV3206" s="1">
        <v>1.5409999999999999</v>
      </c>
      <c r="AX3206" s="2">
        <v>43220</v>
      </c>
      <c r="AY3206" s="1">
        <v>1.474</v>
      </c>
      <c r="BA3206" s="116">
        <v>43223</v>
      </c>
      <c r="BB3206" s="1">
        <v>0.96789999999999998</v>
      </c>
      <c r="BD3206" s="2">
        <v>43215</v>
      </c>
      <c r="BE3206" s="1">
        <v>-0.1288</v>
      </c>
      <c r="BG3206" s="2">
        <v>43389</v>
      </c>
      <c r="BH3206" s="1">
        <v>3.16</v>
      </c>
      <c r="BJ3206" s="2">
        <v>43389</v>
      </c>
      <c r="BK3206" s="1">
        <v>3.02</v>
      </c>
      <c r="BM3206" s="2">
        <v>43220</v>
      </c>
      <c r="BN3206" s="1">
        <v>0.38650000000000001</v>
      </c>
    </row>
    <row r="3207" spans="2:66">
      <c r="B3207" s="2">
        <v>43796</v>
      </c>
      <c r="C3207" s="1">
        <v>1.53</v>
      </c>
      <c r="E3207" s="2">
        <v>43265</v>
      </c>
      <c r="F3207" s="1">
        <v>1.5760000000000001</v>
      </c>
      <c r="H3207" s="2">
        <v>43285</v>
      </c>
      <c r="I3207" s="1">
        <v>2.11</v>
      </c>
      <c r="K3207" s="2">
        <v>43283</v>
      </c>
      <c r="L3207" s="1">
        <v>2.5300000000000002</v>
      </c>
      <c r="N3207" s="2">
        <v>43291</v>
      </c>
      <c r="O3207" s="1">
        <v>2.34</v>
      </c>
      <c r="Q3207" s="2">
        <v>43277</v>
      </c>
      <c r="R3207" s="1">
        <v>2.27</v>
      </c>
      <c r="T3207" s="2">
        <v>43283</v>
      </c>
      <c r="U3207" s="1">
        <v>2.0825</v>
      </c>
      <c r="W3207" s="2">
        <v>43280</v>
      </c>
      <c r="X3207" s="1">
        <v>2.0299999999999998</v>
      </c>
      <c r="Z3207" s="2">
        <v>43270</v>
      </c>
      <c r="AA3207" s="1">
        <v>1.9975000000000001</v>
      </c>
      <c r="AC3207" s="2">
        <v>43271</v>
      </c>
      <c r="AD3207" s="1">
        <v>1.8574999999999999</v>
      </c>
      <c r="AF3207" s="2">
        <v>43712</v>
      </c>
      <c r="AG3207" s="1">
        <v>2.1123799999999999</v>
      </c>
      <c r="AI3207" s="2">
        <v>43213</v>
      </c>
      <c r="AJ3207" s="1">
        <v>2.9935</v>
      </c>
      <c r="AL3207" s="2">
        <v>43214</v>
      </c>
      <c r="AM3207" s="1">
        <v>3.0011000000000001</v>
      </c>
      <c r="AO3207" s="2">
        <v>43210</v>
      </c>
      <c r="AP3207" s="1">
        <v>2.7164000000000001</v>
      </c>
      <c r="AR3207" s="2">
        <v>43203</v>
      </c>
      <c r="AS3207" s="1">
        <v>2.4870000000000001</v>
      </c>
      <c r="AU3207" s="2">
        <v>43223</v>
      </c>
      <c r="AV3207" s="1">
        <v>1.516</v>
      </c>
      <c r="AX3207" s="2">
        <v>43221</v>
      </c>
      <c r="AY3207" s="1">
        <v>1.478</v>
      </c>
      <c r="BA3207" s="116">
        <v>43224</v>
      </c>
      <c r="BB3207" s="1">
        <v>0.96970000000000001</v>
      </c>
      <c r="BD3207" s="2">
        <v>43216</v>
      </c>
      <c r="BE3207" s="1">
        <v>-0.13400000000000001</v>
      </c>
      <c r="BG3207" s="2">
        <v>43390</v>
      </c>
      <c r="BH3207" s="1">
        <v>3.19</v>
      </c>
      <c r="BJ3207" s="2">
        <v>43390</v>
      </c>
      <c r="BK3207" s="1">
        <v>3.04</v>
      </c>
      <c r="BM3207" s="2">
        <v>43222</v>
      </c>
      <c r="BN3207" s="1">
        <v>0.39750000000000002</v>
      </c>
    </row>
    <row r="3208" spans="2:66">
      <c r="B3208" s="2">
        <v>43797</v>
      </c>
      <c r="C3208" s="1">
        <v>1.53</v>
      </c>
      <c r="E3208" s="2">
        <v>43266</v>
      </c>
      <c r="F3208" s="1">
        <v>1.5760000000000001</v>
      </c>
      <c r="H3208" s="2">
        <v>43286</v>
      </c>
      <c r="I3208" s="1">
        <v>2.09</v>
      </c>
      <c r="K3208" s="2">
        <v>43284</v>
      </c>
      <c r="L3208" s="1">
        <v>2.577</v>
      </c>
      <c r="N3208" s="2">
        <v>43292</v>
      </c>
      <c r="O3208" s="1">
        <v>2.2919999999999998</v>
      </c>
      <c r="Q3208" s="2">
        <v>43278</v>
      </c>
      <c r="R3208" s="1">
        <v>2.2200000000000002</v>
      </c>
      <c r="T3208" s="2">
        <v>43284</v>
      </c>
      <c r="U3208" s="1">
        <v>2.1150000000000002</v>
      </c>
      <c r="W3208" s="2">
        <v>43283</v>
      </c>
      <c r="X3208" s="1">
        <v>2</v>
      </c>
      <c r="Z3208" s="2">
        <v>43271</v>
      </c>
      <c r="AA3208" s="1">
        <v>2</v>
      </c>
      <c r="AC3208" s="2">
        <v>43272</v>
      </c>
      <c r="AD3208" s="1">
        <v>1.85</v>
      </c>
      <c r="AF3208" s="2">
        <v>43713</v>
      </c>
      <c r="AG3208" s="1">
        <v>2.1021299999999998</v>
      </c>
      <c r="AI3208" s="2">
        <v>43214</v>
      </c>
      <c r="AJ3208" s="1">
        <v>3.0272999999999999</v>
      </c>
      <c r="AL3208" s="2">
        <v>43215</v>
      </c>
      <c r="AM3208" s="1">
        <v>3.0325000000000002</v>
      </c>
      <c r="AO3208" s="2">
        <v>43213</v>
      </c>
      <c r="AP3208" s="1">
        <v>2.7267999999999999</v>
      </c>
      <c r="AR3208" s="2">
        <v>43206</v>
      </c>
      <c r="AS3208" s="1">
        <v>2.488</v>
      </c>
      <c r="AU3208" s="2">
        <v>43224</v>
      </c>
      <c r="AV3208" s="1">
        <v>1.5143</v>
      </c>
      <c r="AX3208" s="2">
        <v>43222</v>
      </c>
      <c r="AY3208" s="1">
        <v>1.4912000000000001</v>
      </c>
      <c r="BA3208" s="116">
        <v>43227</v>
      </c>
      <c r="BB3208" s="1">
        <v>0.96299999999999997</v>
      </c>
      <c r="BD3208" s="2">
        <v>43217</v>
      </c>
      <c r="BE3208" s="1">
        <v>-0.13880000000000001</v>
      </c>
      <c r="BG3208" s="2">
        <v>43391</v>
      </c>
      <c r="BH3208" s="1">
        <v>3.17</v>
      </c>
      <c r="BJ3208" s="2">
        <v>43391</v>
      </c>
      <c r="BK3208" s="1">
        <v>3.03</v>
      </c>
      <c r="BM3208" s="2">
        <v>43223</v>
      </c>
      <c r="BN3208" s="1">
        <v>0.36499999999999999</v>
      </c>
    </row>
    <row r="3209" spans="2:66">
      <c r="B3209" s="2">
        <v>43798</v>
      </c>
      <c r="C3209" s="1">
        <v>1.53</v>
      </c>
      <c r="E3209" s="2">
        <v>43269</v>
      </c>
      <c r="F3209" s="1">
        <v>1.5760000000000001</v>
      </c>
      <c r="H3209" s="2">
        <v>43287</v>
      </c>
      <c r="I3209" s="1">
        <v>2.097</v>
      </c>
      <c r="K3209" s="2">
        <v>43285</v>
      </c>
      <c r="L3209" s="1">
        <v>2.5489999999999999</v>
      </c>
      <c r="N3209" s="2">
        <v>43293</v>
      </c>
      <c r="O3209" s="1">
        <v>2.33</v>
      </c>
      <c r="Q3209" s="2">
        <v>43279</v>
      </c>
      <c r="R3209" s="1">
        <v>2.2124999999999999</v>
      </c>
      <c r="T3209" s="2">
        <v>43285</v>
      </c>
      <c r="U3209" s="1">
        <v>2.0825</v>
      </c>
      <c r="W3209" s="2">
        <v>43284</v>
      </c>
      <c r="X3209" s="1">
        <v>2.0274999999999999</v>
      </c>
      <c r="Z3209" s="2">
        <v>43272</v>
      </c>
      <c r="AA3209" s="1">
        <v>1.9875</v>
      </c>
      <c r="AC3209" s="2">
        <v>43273</v>
      </c>
      <c r="AD3209" s="1">
        <v>1.8475000000000001</v>
      </c>
      <c r="AF3209" s="2">
        <v>43714</v>
      </c>
      <c r="AG3209" s="1">
        <v>2.1341299999999999</v>
      </c>
      <c r="AI3209" s="2">
        <v>43215</v>
      </c>
      <c r="AJ3209" s="1">
        <v>3.0609999999999999</v>
      </c>
      <c r="AL3209" s="2">
        <v>43216</v>
      </c>
      <c r="AM3209" s="1">
        <v>2.9897</v>
      </c>
      <c r="AO3209" s="2">
        <v>43214</v>
      </c>
      <c r="AP3209" s="1">
        <v>2.7214</v>
      </c>
      <c r="AR3209" s="2">
        <v>43207</v>
      </c>
      <c r="AS3209" s="1">
        <v>2.4900000000000002</v>
      </c>
      <c r="AU3209" s="2">
        <v>43227</v>
      </c>
      <c r="AV3209" s="1">
        <v>1.5</v>
      </c>
      <c r="AX3209" s="2">
        <v>43223</v>
      </c>
      <c r="AY3209" s="1">
        <v>1.4575</v>
      </c>
      <c r="BA3209" s="116">
        <v>43228</v>
      </c>
      <c r="BB3209" s="1">
        <v>0.99650000000000005</v>
      </c>
      <c r="BD3209" s="2">
        <v>43220</v>
      </c>
      <c r="BE3209" s="1">
        <v>-0.1434</v>
      </c>
      <c r="BG3209" s="2">
        <v>43392</v>
      </c>
      <c r="BH3209" s="1">
        <v>3.2</v>
      </c>
      <c r="BJ3209" s="2">
        <v>43392</v>
      </c>
      <c r="BK3209" s="1">
        <v>3.05</v>
      </c>
      <c r="BM3209" s="2">
        <v>43224</v>
      </c>
      <c r="BN3209" s="1">
        <v>0.3695</v>
      </c>
    </row>
    <row r="3210" spans="2:66">
      <c r="B3210" s="2">
        <v>43801</v>
      </c>
      <c r="C3210" s="1">
        <v>1.53</v>
      </c>
      <c r="E3210" s="2">
        <v>43270</v>
      </c>
      <c r="F3210" s="1">
        <v>1.5760000000000001</v>
      </c>
      <c r="H3210" s="2">
        <v>43290</v>
      </c>
      <c r="I3210" s="1">
        <v>2.105</v>
      </c>
      <c r="K3210" s="2">
        <v>43286</v>
      </c>
      <c r="L3210" s="1">
        <v>2.5489999999999999</v>
      </c>
      <c r="N3210" s="2">
        <v>43294</v>
      </c>
      <c r="O3210" s="1">
        <v>2.34</v>
      </c>
      <c r="Q3210" s="2">
        <v>43280</v>
      </c>
      <c r="R3210" s="1">
        <v>2.2149999999999999</v>
      </c>
      <c r="T3210" s="2">
        <v>43286</v>
      </c>
      <c r="U3210" s="1">
        <v>2.0724999999999998</v>
      </c>
      <c r="W3210" s="2">
        <v>43285</v>
      </c>
      <c r="X3210" s="1">
        <v>1.9975000000000001</v>
      </c>
      <c r="Z3210" s="2">
        <v>43273</v>
      </c>
      <c r="AA3210" s="1">
        <v>1.9925000000000002</v>
      </c>
      <c r="AC3210" s="2">
        <v>43276</v>
      </c>
      <c r="AD3210" s="1">
        <v>1.8425</v>
      </c>
      <c r="AF3210" s="2">
        <v>43717</v>
      </c>
      <c r="AG3210" s="1">
        <v>2.1383800000000002</v>
      </c>
      <c r="AI3210" s="2">
        <v>43216</v>
      </c>
      <c r="AJ3210" s="1">
        <v>3.0232999999999999</v>
      </c>
      <c r="AL3210" s="2">
        <v>43217</v>
      </c>
      <c r="AM3210" s="1">
        <v>2.9653</v>
      </c>
      <c r="AO3210" s="2">
        <v>43215</v>
      </c>
      <c r="AP3210" s="1">
        <v>2.7336</v>
      </c>
      <c r="AR3210" s="2">
        <v>43208</v>
      </c>
      <c r="AS3210" s="1">
        <v>2.5099</v>
      </c>
      <c r="AU3210" s="2">
        <v>43228</v>
      </c>
      <c r="AV3210" s="1">
        <v>1.532</v>
      </c>
      <c r="AX3210" s="2">
        <v>43224</v>
      </c>
      <c r="AY3210" s="1">
        <v>1.4597</v>
      </c>
      <c r="BA3210" s="116">
        <v>43229</v>
      </c>
      <c r="BB3210" s="1">
        <v>0.99719999999999998</v>
      </c>
      <c r="BD3210" s="2">
        <v>43222</v>
      </c>
      <c r="BE3210" s="1">
        <v>-0.14149999999999999</v>
      </c>
      <c r="BG3210" s="2">
        <v>43395</v>
      </c>
      <c r="BH3210" s="1">
        <v>3.2</v>
      </c>
      <c r="BJ3210" s="2">
        <v>43395</v>
      </c>
      <c r="BK3210" s="1">
        <v>3.05</v>
      </c>
      <c r="BM3210" s="2">
        <v>43227</v>
      </c>
      <c r="BN3210" s="1">
        <v>0.36509999999999998</v>
      </c>
    </row>
    <row r="3211" spans="2:66">
      <c r="B3211" s="2">
        <v>43802</v>
      </c>
      <c r="C3211" s="1">
        <v>1.53</v>
      </c>
      <c r="E3211" s="2">
        <v>43271</v>
      </c>
      <c r="F3211" s="1">
        <v>1.5760000000000001</v>
      </c>
      <c r="H3211" s="2">
        <v>43291</v>
      </c>
      <c r="I3211" s="1">
        <v>2.0920000000000001</v>
      </c>
      <c r="K3211" s="2">
        <v>43287</v>
      </c>
      <c r="L3211" s="1">
        <v>2.5550000000000002</v>
      </c>
      <c r="N3211" s="2">
        <v>43297</v>
      </c>
      <c r="O3211" s="1">
        <v>2.3260000000000001</v>
      </c>
      <c r="Q3211" s="2">
        <v>43283</v>
      </c>
      <c r="R3211" s="1">
        <v>2.1825000000000001</v>
      </c>
      <c r="T3211" s="2">
        <v>43287</v>
      </c>
      <c r="U3211" s="1">
        <v>2.085</v>
      </c>
      <c r="W3211" s="2">
        <v>43286</v>
      </c>
      <c r="X3211" s="1">
        <v>1.9875</v>
      </c>
      <c r="Z3211" s="2">
        <v>43276</v>
      </c>
      <c r="AA3211" s="1">
        <v>1.9824999999999999</v>
      </c>
      <c r="AC3211" s="2">
        <v>43277</v>
      </c>
      <c r="AD3211" s="1">
        <v>1.8399999999999999</v>
      </c>
      <c r="AF3211" s="2">
        <v>43718</v>
      </c>
      <c r="AG3211" s="1">
        <v>2.1316299999999999</v>
      </c>
      <c r="AI3211" s="2">
        <v>43217</v>
      </c>
      <c r="AJ3211" s="1">
        <v>2.9904999999999999</v>
      </c>
      <c r="AL3211" s="2">
        <v>43220</v>
      </c>
      <c r="AM3211" s="1">
        <v>2.9626000000000001</v>
      </c>
      <c r="AO3211" s="2">
        <v>43216</v>
      </c>
      <c r="AP3211" s="1">
        <v>2.7145000000000001</v>
      </c>
      <c r="AR3211" s="2">
        <v>43209</v>
      </c>
      <c r="AS3211" s="1">
        <v>2.5110000000000001</v>
      </c>
      <c r="AU3211" s="2">
        <v>43229</v>
      </c>
      <c r="AV3211" s="1">
        <v>1.5390000000000001</v>
      </c>
      <c r="AX3211" s="2">
        <v>43227</v>
      </c>
      <c r="AY3211" s="1">
        <v>1.448</v>
      </c>
      <c r="BA3211" s="116">
        <v>43230</v>
      </c>
      <c r="BB3211" s="1">
        <v>0.99329999999999996</v>
      </c>
      <c r="BD3211" s="2">
        <v>43223</v>
      </c>
      <c r="BE3211" s="1">
        <v>-0.153</v>
      </c>
      <c r="BG3211" s="2">
        <v>43396</v>
      </c>
      <c r="BH3211" s="1">
        <v>3.17</v>
      </c>
      <c r="BJ3211" s="2">
        <v>43396</v>
      </c>
      <c r="BK3211" s="1">
        <v>3.01</v>
      </c>
      <c r="BM3211" s="2">
        <v>43228</v>
      </c>
      <c r="BN3211" s="1">
        <v>0.38350000000000001</v>
      </c>
    </row>
    <row r="3212" spans="2:66">
      <c r="B3212" s="2">
        <v>43803</v>
      </c>
      <c r="C3212" s="1">
        <v>1.53</v>
      </c>
      <c r="E3212" s="2">
        <v>43272</v>
      </c>
      <c r="F3212" s="1">
        <v>1.575</v>
      </c>
      <c r="H3212" s="2">
        <v>43292</v>
      </c>
      <c r="I3212" s="1">
        <v>2.0470000000000002</v>
      </c>
      <c r="K3212" s="2">
        <v>43290</v>
      </c>
      <c r="L3212" s="1">
        <v>2.5569999999999999</v>
      </c>
      <c r="N3212" s="2">
        <v>43298</v>
      </c>
      <c r="O3212" s="1">
        <v>2.3319999999999999</v>
      </c>
      <c r="Q3212" s="2">
        <v>43284</v>
      </c>
      <c r="R3212" s="1">
        <v>2.2250000000000001</v>
      </c>
      <c r="T3212" s="2">
        <v>43290</v>
      </c>
      <c r="U3212" s="1">
        <v>2.09</v>
      </c>
      <c r="W3212" s="2">
        <v>43287</v>
      </c>
      <c r="X3212" s="1">
        <v>2</v>
      </c>
      <c r="Z3212" s="2">
        <v>43277</v>
      </c>
      <c r="AA3212" s="1">
        <v>1.9849999999999999</v>
      </c>
      <c r="AC3212" s="2">
        <v>43278</v>
      </c>
      <c r="AD3212" s="1">
        <v>1.825</v>
      </c>
      <c r="AF3212" s="2">
        <v>43719</v>
      </c>
      <c r="AG3212" s="1">
        <v>2.1272500000000001</v>
      </c>
      <c r="AI3212" s="2">
        <v>43220</v>
      </c>
      <c r="AJ3212" s="1">
        <v>2.9931999999999999</v>
      </c>
      <c r="AL3212" s="2">
        <v>43221</v>
      </c>
      <c r="AM3212" s="1">
        <v>2.9698000000000002</v>
      </c>
      <c r="AO3212" s="2">
        <v>43217</v>
      </c>
      <c r="AP3212" s="1">
        <v>2.7103000000000002</v>
      </c>
      <c r="AR3212" s="2">
        <v>43210</v>
      </c>
      <c r="AS3212" s="1">
        <v>2.52</v>
      </c>
      <c r="AU3212" s="2">
        <v>43230</v>
      </c>
      <c r="AV3212" s="1">
        <v>1.534</v>
      </c>
      <c r="AX3212" s="2">
        <v>43228</v>
      </c>
      <c r="AY3212" s="1">
        <v>1.482</v>
      </c>
      <c r="BA3212" s="116">
        <v>43231</v>
      </c>
      <c r="BB3212" s="1">
        <v>1.0024999999999999</v>
      </c>
      <c r="BD3212" s="2">
        <v>43224</v>
      </c>
      <c r="BE3212" s="1">
        <v>-0.15</v>
      </c>
      <c r="BG3212" s="2">
        <v>43397</v>
      </c>
      <c r="BH3212" s="1">
        <v>3.1</v>
      </c>
      <c r="BJ3212" s="2">
        <v>43397</v>
      </c>
      <c r="BK3212" s="1">
        <v>2.94</v>
      </c>
      <c r="BM3212" s="2">
        <v>43229</v>
      </c>
      <c r="BN3212" s="1">
        <v>0.38750000000000001</v>
      </c>
    </row>
    <row r="3213" spans="2:66">
      <c r="B3213" s="2">
        <v>43804</v>
      </c>
      <c r="C3213" s="1">
        <v>1.53</v>
      </c>
      <c r="E3213" s="2">
        <v>43273</v>
      </c>
      <c r="F3213" s="1">
        <v>1.575</v>
      </c>
      <c r="H3213" s="2">
        <v>43293</v>
      </c>
      <c r="I3213" s="1">
        <v>2.09</v>
      </c>
      <c r="K3213" s="2">
        <v>43291</v>
      </c>
      <c r="L3213" s="1">
        <v>2.5499999999999998</v>
      </c>
      <c r="N3213" s="2">
        <v>43299</v>
      </c>
      <c r="O3213" s="1">
        <v>2.3170000000000002</v>
      </c>
      <c r="Q3213" s="2">
        <v>43285</v>
      </c>
      <c r="R3213" s="1">
        <v>2.1875</v>
      </c>
      <c r="T3213" s="2">
        <v>43291</v>
      </c>
      <c r="U3213" s="1">
        <v>2.09</v>
      </c>
      <c r="W3213" s="2">
        <v>43290</v>
      </c>
      <c r="X3213" s="1">
        <v>2.0049999999999999</v>
      </c>
      <c r="Z3213" s="2">
        <v>43278</v>
      </c>
      <c r="AA3213" s="1">
        <v>1.96</v>
      </c>
      <c r="AC3213" s="2">
        <v>43279</v>
      </c>
      <c r="AD3213" s="1">
        <v>1.8199999999999998</v>
      </c>
      <c r="AF3213" s="2">
        <v>43720</v>
      </c>
      <c r="AG3213" s="1">
        <v>2.1185</v>
      </c>
      <c r="AI3213" s="2">
        <v>43221</v>
      </c>
      <c r="AJ3213" s="1">
        <v>2.9935</v>
      </c>
      <c r="AL3213" s="2">
        <v>43222</v>
      </c>
      <c r="AM3213" s="1">
        <v>2.9741999999999997</v>
      </c>
      <c r="AO3213" s="2">
        <v>43220</v>
      </c>
      <c r="AP3213" s="1">
        <v>2.7254</v>
      </c>
      <c r="AR3213" s="2">
        <v>43213</v>
      </c>
      <c r="AS3213" s="1">
        <v>2.524</v>
      </c>
      <c r="AU3213" s="2">
        <v>43231</v>
      </c>
      <c r="AV3213" s="1">
        <v>1.5405</v>
      </c>
      <c r="AX3213" s="2">
        <v>43229</v>
      </c>
      <c r="AY3213" s="1">
        <v>1.4849999999999999</v>
      </c>
      <c r="BA3213" s="116">
        <v>43234</v>
      </c>
      <c r="BB3213" s="1">
        <v>1.0402</v>
      </c>
      <c r="BD3213" s="2">
        <v>43227</v>
      </c>
      <c r="BE3213" s="1">
        <v>-0.15</v>
      </c>
      <c r="BG3213" s="2">
        <v>43398</v>
      </c>
      <c r="BH3213" s="1">
        <v>3.14</v>
      </c>
      <c r="BJ3213" s="2">
        <v>43398</v>
      </c>
      <c r="BK3213" s="1">
        <v>2.98</v>
      </c>
      <c r="BM3213" s="2">
        <v>43230</v>
      </c>
      <c r="BN3213" s="1">
        <v>0.38700000000000001</v>
      </c>
    </row>
    <row r="3214" spans="2:66">
      <c r="B3214" s="2">
        <v>43805</v>
      </c>
      <c r="C3214" s="1">
        <v>1.53</v>
      </c>
      <c r="E3214" s="2">
        <v>43276</v>
      </c>
      <c r="F3214" s="1">
        <v>1.577</v>
      </c>
      <c r="H3214" s="2">
        <v>43294</v>
      </c>
      <c r="I3214" s="1">
        <v>2.1019999999999999</v>
      </c>
      <c r="K3214" s="2">
        <v>43292</v>
      </c>
      <c r="L3214" s="1">
        <v>2.5070000000000001</v>
      </c>
      <c r="N3214" s="2">
        <v>43300</v>
      </c>
      <c r="O3214" s="1">
        <v>2.33</v>
      </c>
      <c r="Q3214" s="2">
        <v>43286</v>
      </c>
      <c r="R3214" s="1">
        <v>2.1825000000000001</v>
      </c>
      <c r="T3214" s="2">
        <v>43292</v>
      </c>
      <c r="U3214" s="1">
        <v>2.0525000000000002</v>
      </c>
      <c r="W3214" s="2">
        <v>43291</v>
      </c>
      <c r="X3214" s="1">
        <v>2.0074999999999998</v>
      </c>
      <c r="Z3214" s="2">
        <v>43279</v>
      </c>
      <c r="AA3214" s="1">
        <v>1.9550000000000001</v>
      </c>
      <c r="AC3214" s="2">
        <v>43280</v>
      </c>
      <c r="AD3214" s="1">
        <v>1.8199999999999998</v>
      </c>
      <c r="AF3214" s="2">
        <v>43721</v>
      </c>
      <c r="AG3214" s="1">
        <v>2.1393800000000001</v>
      </c>
      <c r="AI3214" s="2">
        <v>43222</v>
      </c>
      <c r="AJ3214" s="1">
        <v>3.008</v>
      </c>
      <c r="AL3214" s="2">
        <v>43223</v>
      </c>
      <c r="AM3214" s="1">
        <v>2.9550000000000001</v>
      </c>
      <c r="AO3214" s="2">
        <v>43221</v>
      </c>
      <c r="AP3214" s="1">
        <v>2.7335000000000003</v>
      </c>
      <c r="AR3214" s="2">
        <v>43214</v>
      </c>
      <c r="AS3214" s="1">
        <v>2.5220000000000002</v>
      </c>
      <c r="AU3214" s="2">
        <v>43234</v>
      </c>
      <c r="AV3214" s="1">
        <v>1.5645</v>
      </c>
      <c r="AX3214" s="2">
        <v>43230</v>
      </c>
      <c r="AY3214" s="1">
        <v>1.4790000000000001</v>
      </c>
      <c r="BA3214" s="116">
        <v>43235</v>
      </c>
      <c r="BB3214" s="1">
        <v>1.0745</v>
      </c>
      <c r="BD3214" s="2">
        <v>43228</v>
      </c>
      <c r="BE3214" s="1">
        <v>-0.14599999999999999</v>
      </c>
      <c r="BG3214" s="2">
        <v>43399</v>
      </c>
      <c r="BH3214" s="1">
        <v>3.08</v>
      </c>
      <c r="BJ3214" s="2">
        <v>43399</v>
      </c>
      <c r="BK3214" s="1">
        <v>2.91</v>
      </c>
      <c r="BM3214" s="2">
        <v>43231</v>
      </c>
      <c r="BN3214" s="1">
        <v>0.39750000000000002</v>
      </c>
    </row>
    <row r="3215" spans="2:66">
      <c r="B3215" s="2">
        <v>43808</v>
      </c>
      <c r="C3215" s="1">
        <v>1.53</v>
      </c>
      <c r="E3215" s="2">
        <v>43277</v>
      </c>
      <c r="F3215" s="1">
        <v>1.579</v>
      </c>
      <c r="H3215" s="2">
        <v>43297</v>
      </c>
      <c r="I3215" s="1">
        <v>2.0870000000000002</v>
      </c>
      <c r="K3215" s="2">
        <v>43293</v>
      </c>
      <c r="L3215" s="1">
        <v>2.5470000000000002</v>
      </c>
      <c r="N3215" s="2">
        <v>43301</v>
      </c>
      <c r="O3215" s="1">
        <v>2.31</v>
      </c>
      <c r="Q3215" s="2">
        <v>43287</v>
      </c>
      <c r="R3215" s="1">
        <v>2.1924999999999999</v>
      </c>
      <c r="T3215" s="2">
        <v>43293</v>
      </c>
      <c r="U3215" s="1">
        <v>2.1</v>
      </c>
      <c r="W3215" s="2">
        <v>43292</v>
      </c>
      <c r="X3215" s="1">
        <v>1.9750000000000001</v>
      </c>
      <c r="Z3215" s="2">
        <v>43280</v>
      </c>
      <c r="AA3215" s="1">
        <v>1.9575</v>
      </c>
      <c r="AC3215" s="2">
        <v>43283</v>
      </c>
      <c r="AD3215" s="1">
        <v>1.8</v>
      </c>
      <c r="AF3215" s="2">
        <v>43724</v>
      </c>
      <c r="AG3215" s="1">
        <v>2.14513</v>
      </c>
      <c r="AI3215" s="2">
        <v>43223</v>
      </c>
      <c r="AJ3215" s="1">
        <v>2.9830000000000001</v>
      </c>
      <c r="AL3215" s="2">
        <v>43224</v>
      </c>
      <c r="AM3215" s="1">
        <v>2.96</v>
      </c>
      <c r="AO3215" s="2">
        <v>43222</v>
      </c>
      <c r="AP3215" s="1">
        <v>2.7335000000000003</v>
      </c>
      <c r="AR3215" s="2">
        <v>43215</v>
      </c>
      <c r="AS3215" s="1">
        <v>2.5381</v>
      </c>
      <c r="AU3215" s="2">
        <v>43235</v>
      </c>
      <c r="AV3215" s="1">
        <v>1.6059999999999999</v>
      </c>
      <c r="AX3215" s="2">
        <v>43231</v>
      </c>
      <c r="AY3215" s="1">
        <v>1.488</v>
      </c>
      <c r="BA3215" s="116">
        <v>43236</v>
      </c>
      <c r="BB3215" s="1">
        <v>1.0590999999999999</v>
      </c>
      <c r="BD3215" s="2">
        <v>43229</v>
      </c>
      <c r="BE3215" s="1">
        <v>-0.14280000000000001</v>
      </c>
      <c r="BG3215" s="2">
        <v>43402</v>
      </c>
      <c r="BH3215" s="1">
        <v>3.08</v>
      </c>
      <c r="BJ3215" s="2">
        <v>43402</v>
      </c>
      <c r="BK3215" s="1">
        <v>2.91</v>
      </c>
      <c r="BM3215" s="2">
        <v>43234</v>
      </c>
      <c r="BN3215" s="1">
        <v>0.4325</v>
      </c>
    </row>
    <row r="3216" spans="2:66">
      <c r="B3216" s="2">
        <v>43809</v>
      </c>
      <c r="C3216" s="1">
        <v>1.53</v>
      </c>
      <c r="E3216" s="2">
        <v>43278</v>
      </c>
      <c r="F3216" s="1">
        <v>1.579</v>
      </c>
      <c r="H3216" s="2">
        <v>43298</v>
      </c>
      <c r="I3216" s="1">
        <v>2.09</v>
      </c>
      <c r="K3216" s="2">
        <v>43294</v>
      </c>
      <c r="L3216" s="1">
        <v>2.5569999999999999</v>
      </c>
      <c r="N3216" s="2">
        <v>43304</v>
      </c>
      <c r="O3216" s="1">
        <v>2.3199999999999998</v>
      </c>
      <c r="Q3216" s="2">
        <v>43290</v>
      </c>
      <c r="R3216" s="1">
        <v>2.1974999999999998</v>
      </c>
      <c r="T3216" s="2">
        <v>43294</v>
      </c>
      <c r="U3216" s="1">
        <v>2.11</v>
      </c>
      <c r="W3216" s="2">
        <v>43293</v>
      </c>
      <c r="X3216" s="1">
        <v>2.0274999999999999</v>
      </c>
      <c r="Z3216" s="2">
        <v>43283</v>
      </c>
      <c r="AA3216" s="1">
        <v>1.9275</v>
      </c>
      <c r="AC3216" s="2">
        <v>43284</v>
      </c>
      <c r="AD3216" s="1">
        <v>1.8075000000000001</v>
      </c>
      <c r="AF3216" s="2">
        <v>43725</v>
      </c>
      <c r="AG3216" s="1">
        <v>2.1641300000000001</v>
      </c>
      <c r="AI3216" s="2">
        <v>43224</v>
      </c>
      <c r="AJ3216" s="1">
        <v>2.9853000000000001</v>
      </c>
      <c r="AL3216" s="2">
        <v>43227</v>
      </c>
      <c r="AM3216" s="1">
        <v>2.9653</v>
      </c>
      <c r="AO3216" s="2">
        <v>43223</v>
      </c>
      <c r="AP3216" s="1">
        <v>2.7210000000000001</v>
      </c>
      <c r="AR3216" s="2">
        <v>43216</v>
      </c>
      <c r="AS3216" s="1">
        <v>2.5220000000000002</v>
      </c>
      <c r="AU3216" s="2">
        <v>43236</v>
      </c>
      <c r="AV3216" s="1">
        <v>1.599</v>
      </c>
      <c r="AX3216" s="2">
        <v>43234</v>
      </c>
      <c r="AY3216" s="1">
        <v>1.514</v>
      </c>
      <c r="BA3216" s="116">
        <v>43237</v>
      </c>
      <c r="BB3216" s="1">
        <v>1.081</v>
      </c>
      <c r="BD3216" s="2">
        <v>43230</v>
      </c>
      <c r="BE3216" s="1">
        <v>-0.13980000000000001</v>
      </c>
      <c r="BG3216" s="2">
        <v>43403</v>
      </c>
      <c r="BH3216" s="1">
        <v>3.12</v>
      </c>
      <c r="BJ3216" s="2">
        <v>43403</v>
      </c>
      <c r="BK3216" s="1">
        <v>2.94</v>
      </c>
      <c r="BM3216" s="2">
        <v>43235</v>
      </c>
      <c r="BN3216" s="1">
        <v>0.44850000000000001</v>
      </c>
    </row>
    <row r="3217" spans="2:66">
      <c r="B3217" s="2">
        <v>43810</v>
      </c>
      <c r="C3217" s="1">
        <v>1.53</v>
      </c>
      <c r="E3217" s="2">
        <v>43279</v>
      </c>
      <c r="F3217" s="1">
        <v>1.579</v>
      </c>
      <c r="H3217" s="2">
        <v>43299</v>
      </c>
      <c r="I3217" s="1">
        <v>2.085</v>
      </c>
      <c r="K3217" s="2">
        <v>43297</v>
      </c>
      <c r="L3217" s="1">
        <v>2.5430000000000001</v>
      </c>
      <c r="N3217" s="2">
        <v>43305</v>
      </c>
      <c r="O3217" s="1">
        <v>2.34</v>
      </c>
      <c r="Q3217" s="2">
        <v>43291</v>
      </c>
      <c r="R3217" s="1">
        <v>2.1974999999999998</v>
      </c>
      <c r="T3217" s="2">
        <v>43297</v>
      </c>
      <c r="U3217" s="1">
        <v>2.1</v>
      </c>
      <c r="W3217" s="2">
        <v>43294</v>
      </c>
      <c r="X3217" s="1">
        <v>2.0375000000000001</v>
      </c>
      <c r="Z3217" s="2">
        <v>43284</v>
      </c>
      <c r="AA3217" s="1">
        <v>1.9449999999999998</v>
      </c>
      <c r="AC3217" s="2">
        <v>43285</v>
      </c>
      <c r="AD3217" s="1">
        <v>1.7974999999999999</v>
      </c>
      <c r="AF3217" s="2">
        <v>43726</v>
      </c>
      <c r="AG3217" s="1">
        <v>2.1558799999999998</v>
      </c>
      <c r="AI3217" s="2">
        <v>43227</v>
      </c>
      <c r="AJ3217" s="1">
        <v>2.9923000000000002</v>
      </c>
      <c r="AL3217" s="2">
        <v>43228</v>
      </c>
      <c r="AM3217" s="1">
        <v>2.99</v>
      </c>
      <c r="AO3217" s="2">
        <v>43224</v>
      </c>
      <c r="AP3217" s="1">
        <v>2.7423999999999999</v>
      </c>
      <c r="AR3217" s="2">
        <v>43217</v>
      </c>
      <c r="AS3217" s="1">
        <v>2.5173000000000001</v>
      </c>
      <c r="AU3217" s="2">
        <v>43237</v>
      </c>
      <c r="AV3217" s="1">
        <v>1.6280000000000001</v>
      </c>
      <c r="AX3217" s="2">
        <v>43235</v>
      </c>
      <c r="AY3217" s="1">
        <v>1.554</v>
      </c>
      <c r="BA3217" s="116">
        <v>43238</v>
      </c>
      <c r="BB3217" s="1">
        <v>1.0349999999999999</v>
      </c>
      <c r="BD3217" s="2">
        <v>43231</v>
      </c>
      <c r="BE3217" s="1">
        <v>-0.13780000000000001</v>
      </c>
      <c r="BG3217" s="2">
        <v>43404</v>
      </c>
      <c r="BH3217" s="1">
        <v>3.15</v>
      </c>
      <c r="BJ3217" s="2">
        <v>43404</v>
      </c>
      <c r="BK3217" s="1">
        <v>2.98</v>
      </c>
      <c r="BM3217" s="2">
        <v>43236</v>
      </c>
      <c r="BN3217" s="1">
        <v>0.42749999999999999</v>
      </c>
    </row>
    <row r="3218" spans="2:66">
      <c r="B3218" s="2">
        <v>43811</v>
      </c>
      <c r="C3218" s="1">
        <v>1.53</v>
      </c>
      <c r="E3218" s="2">
        <v>43280</v>
      </c>
      <c r="F3218" s="1">
        <v>1.579</v>
      </c>
      <c r="H3218" s="2">
        <v>43300</v>
      </c>
      <c r="I3218" s="1">
        <v>2.09</v>
      </c>
      <c r="K3218" s="2">
        <v>43298</v>
      </c>
      <c r="L3218" s="1">
        <v>2.5499999999999998</v>
      </c>
      <c r="N3218" s="2">
        <v>43306</v>
      </c>
      <c r="O3218" s="1">
        <v>2.3220000000000001</v>
      </c>
      <c r="Q3218" s="2">
        <v>43292</v>
      </c>
      <c r="R3218" s="1">
        <v>2.1575000000000002</v>
      </c>
      <c r="T3218" s="2">
        <v>43298</v>
      </c>
      <c r="U3218" s="1">
        <v>2.105</v>
      </c>
      <c r="W3218" s="2">
        <v>43297</v>
      </c>
      <c r="X3218" s="1">
        <v>2.0249999999999999</v>
      </c>
      <c r="Z3218" s="2">
        <v>43285</v>
      </c>
      <c r="AA3218" s="1">
        <v>1.92</v>
      </c>
      <c r="AC3218" s="2">
        <v>43286</v>
      </c>
      <c r="AD3218" s="1">
        <v>1.7925</v>
      </c>
      <c r="AF3218" s="2">
        <v>43727</v>
      </c>
      <c r="AG3218" s="1">
        <v>2.1588799999999999</v>
      </c>
      <c r="AI3218" s="2">
        <v>43228</v>
      </c>
      <c r="AJ3218" s="1">
        <v>3.0055000000000001</v>
      </c>
      <c r="AL3218" s="2">
        <v>43229</v>
      </c>
      <c r="AM3218" s="1">
        <v>3.0105</v>
      </c>
      <c r="AO3218" s="2">
        <v>43227</v>
      </c>
      <c r="AP3218" s="1">
        <v>2.7454999999999998</v>
      </c>
      <c r="AR3218" s="2">
        <v>43220</v>
      </c>
      <c r="AS3218" s="1">
        <v>2.5318000000000001</v>
      </c>
      <c r="AU3218" s="2">
        <v>43238</v>
      </c>
      <c r="AV3218" s="1">
        <v>1.591</v>
      </c>
      <c r="AX3218" s="2">
        <v>43236</v>
      </c>
      <c r="AY3218" s="1">
        <v>1.5449999999999999</v>
      </c>
      <c r="BA3218" s="116">
        <v>43241</v>
      </c>
      <c r="BB3218" s="1">
        <v>1.0175000000000001</v>
      </c>
      <c r="BD3218" s="2">
        <v>43234</v>
      </c>
      <c r="BE3218" s="1">
        <v>-0.12180000000000001</v>
      </c>
      <c r="BG3218" s="2">
        <v>43405</v>
      </c>
      <c r="BH3218" s="1">
        <v>3.14</v>
      </c>
      <c r="BJ3218" s="2">
        <v>43405</v>
      </c>
      <c r="BK3218" s="1">
        <v>2.96</v>
      </c>
      <c r="BM3218" s="2">
        <v>43237</v>
      </c>
      <c r="BN3218" s="1">
        <v>0.44879999999999998</v>
      </c>
    </row>
    <row r="3219" spans="2:66">
      <c r="B3219" s="2">
        <v>43812</v>
      </c>
      <c r="C3219" s="1">
        <v>1.53</v>
      </c>
      <c r="E3219" s="2">
        <v>43283</v>
      </c>
      <c r="F3219" s="1">
        <v>1.58</v>
      </c>
      <c r="H3219" s="2">
        <v>43301</v>
      </c>
      <c r="I3219" s="1">
        <v>2.0750000000000002</v>
      </c>
      <c r="K3219" s="2">
        <v>43299</v>
      </c>
      <c r="L3219" s="1">
        <v>2.5300000000000002</v>
      </c>
      <c r="N3219" s="2">
        <v>43307</v>
      </c>
      <c r="O3219" s="1">
        <v>2.3199999999999998</v>
      </c>
      <c r="Q3219" s="2">
        <v>43293</v>
      </c>
      <c r="R3219" s="1">
        <v>2.2000000000000002</v>
      </c>
      <c r="T3219" s="2">
        <v>43299</v>
      </c>
      <c r="U3219" s="1">
        <v>2.0924999999999998</v>
      </c>
      <c r="W3219" s="2">
        <v>43298</v>
      </c>
      <c r="X3219" s="1">
        <v>2.0249999999999999</v>
      </c>
      <c r="Z3219" s="2">
        <v>43286</v>
      </c>
      <c r="AA3219" s="1">
        <v>1.9100000000000001</v>
      </c>
      <c r="AC3219" s="2">
        <v>43287</v>
      </c>
      <c r="AD3219" s="1">
        <v>1.8</v>
      </c>
      <c r="AF3219" s="2">
        <v>43728</v>
      </c>
      <c r="AG3219" s="1">
        <v>2.13463</v>
      </c>
      <c r="AI3219" s="2">
        <v>43229</v>
      </c>
      <c r="AJ3219" s="1">
        <v>3.0352999999999999</v>
      </c>
      <c r="AL3219" s="2">
        <v>43230</v>
      </c>
      <c r="AM3219" s="1">
        <v>2.9870000000000001</v>
      </c>
      <c r="AO3219" s="2">
        <v>43228</v>
      </c>
      <c r="AP3219" s="1">
        <v>2.7473000000000001</v>
      </c>
      <c r="AR3219" s="2">
        <v>43221</v>
      </c>
      <c r="AS3219" s="1">
        <v>2.5310000000000001</v>
      </c>
      <c r="AU3219" s="2">
        <v>43241</v>
      </c>
      <c r="AV3219" s="1">
        <v>1.571</v>
      </c>
      <c r="AX3219" s="2">
        <v>43237</v>
      </c>
      <c r="AY3219" s="1">
        <v>1.5739999999999998</v>
      </c>
      <c r="BA3219" s="116">
        <v>43242</v>
      </c>
      <c r="BB3219" s="1">
        <v>1.0343</v>
      </c>
      <c r="BD3219" s="2">
        <v>43235</v>
      </c>
      <c r="BE3219" s="1">
        <v>-0.1192</v>
      </c>
      <c r="BG3219" s="2">
        <v>43406</v>
      </c>
      <c r="BH3219" s="1">
        <v>3.22</v>
      </c>
      <c r="BJ3219" s="2">
        <v>43406</v>
      </c>
      <c r="BK3219" s="1">
        <v>3.04</v>
      </c>
      <c r="BM3219" s="2">
        <v>43238</v>
      </c>
      <c r="BN3219" s="1">
        <v>0.41670000000000001</v>
      </c>
    </row>
    <row r="3220" spans="2:66">
      <c r="B3220" s="2">
        <v>43815</v>
      </c>
      <c r="C3220" s="1">
        <v>1.53</v>
      </c>
      <c r="E3220" s="2">
        <v>43284</v>
      </c>
      <c r="F3220" s="1">
        <v>1.58</v>
      </c>
      <c r="H3220" s="2">
        <v>43304</v>
      </c>
      <c r="I3220" s="1">
        <v>2.077</v>
      </c>
      <c r="K3220" s="2">
        <v>43300</v>
      </c>
      <c r="L3220" s="1">
        <v>2.54</v>
      </c>
      <c r="N3220" s="2">
        <v>43308</v>
      </c>
      <c r="O3220" s="1">
        <v>2.355</v>
      </c>
      <c r="Q3220" s="2">
        <v>43294</v>
      </c>
      <c r="R3220" s="1">
        <v>2.2124999999999999</v>
      </c>
      <c r="T3220" s="2">
        <v>43300</v>
      </c>
      <c r="U3220" s="1">
        <v>2.105</v>
      </c>
      <c r="W3220" s="2">
        <v>43299</v>
      </c>
      <c r="X3220" s="1">
        <v>2.0150000000000001</v>
      </c>
      <c r="Z3220" s="2">
        <v>43287</v>
      </c>
      <c r="AA3220" s="1">
        <v>1.9224999999999999</v>
      </c>
      <c r="AC3220" s="2">
        <v>43290</v>
      </c>
      <c r="AD3220" s="1">
        <v>1.8050000000000002</v>
      </c>
      <c r="AF3220" s="2">
        <v>43731</v>
      </c>
      <c r="AG3220" s="1">
        <v>2.1062500000000002</v>
      </c>
      <c r="AI3220" s="2">
        <v>43230</v>
      </c>
      <c r="AJ3220" s="1">
        <v>3.004</v>
      </c>
      <c r="AL3220" s="2">
        <v>43231</v>
      </c>
      <c r="AM3220" s="1">
        <v>2.9784999999999999</v>
      </c>
      <c r="AO3220" s="2">
        <v>43229</v>
      </c>
      <c r="AP3220" s="1">
        <v>2.7584999999999997</v>
      </c>
      <c r="AR3220" s="2">
        <v>43222</v>
      </c>
      <c r="AS3220" s="1">
        <v>2.5373000000000001</v>
      </c>
      <c r="AU3220" s="2">
        <v>43242</v>
      </c>
      <c r="AV3220" s="1">
        <v>1.5872999999999999</v>
      </c>
      <c r="AX3220" s="2">
        <v>43238</v>
      </c>
      <c r="AY3220" s="1">
        <v>1.5369999999999999</v>
      </c>
      <c r="BA3220" s="116">
        <v>43243</v>
      </c>
      <c r="BB3220" s="1">
        <v>1.0023</v>
      </c>
      <c r="BD3220" s="2">
        <v>43236</v>
      </c>
      <c r="BE3220" s="1">
        <v>-0.12570000000000001</v>
      </c>
      <c r="BG3220" s="2">
        <v>43409</v>
      </c>
      <c r="BH3220" s="1">
        <v>3.2</v>
      </c>
      <c r="BJ3220" s="2">
        <v>43409</v>
      </c>
      <c r="BK3220" s="1">
        <v>3.03</v>
      </c>
      <c r="BM3220" s="2">
        <v>43241</v>
      </c>
      <c r="BN3220" s="1">
        <v>0.39950000000000002</v>
      </c>
    </row>
    <row r="3221" spans="2:66">
      <c r="B3221" s="2">
        <v>43816</v>
      </c>
      <c r="C3221" s="1">
        <v>1.53</v>
      </c>
      <c r="E3221" s="2">
        <v>43285</v>
      </c>
      <c r="F3221" s="1">
        <v>1.58</v>
      </c>
      <c r="H3221" s="2">
        <v>43305</v>
      </c>
      <c r="I3221" s="1">
        <v>2.085</v>
      </c>
      <c r="K3221" s="2">
        <v>43301</v>
      </c>
      <c r="L3221" s="1">
        <v>2.5220000000000002</v>
      </c>
      <c r="N3221" s="2">
        <v>43311</v>
      </c>
      <c r="O3221" s="1">
        <v>2.367</v>
      </c>
      <c r="Q3221" s="2">
        <v>43297</v>
      </c>
      <c r="R3221" s="1">
        <v>2.2025000000000001</v>
      </c>
      <c r="T3221" s="2">
        <v>43301</v>
      </c>
      <c r="U3221" s="1">
        <v>2.09</v>
      </c>
      <c r="W3221" s="2">
        <v>43300</v>
      </c>
      <c r="X3221" s="1">
        <v>2.0225</v>
      </c>
      <c r="Z3221" s="2">
        <v>43290</v>
      </c>
      <c r="AA3221" s="1">
        <v>1.9300000000000002</v>
      </c>
      <c r="AC3221" s="2">
        <v>43291</v>
      </c>
      <c r="AD3221" s="1">
        <v>1.8050000000000002</v>
      </c>
      <c r="AF3221" s="2">
        <v>43732</v>
      </c>
      <c r="AG3221" s="1">
        <v>2.113</v>
      </c>
      <c r="AI3221" s="2">
        <v>43231</v>
      </c>
      <c r="AJ3221" s="1">
        <v>2.9915000000000003</v>
      </c>
      <c r="AL3221" s="2">
        <v>43234</v>
      </c>
      <c r="AM3221" s="1">
        <v>3.0076000000000001</v>
      </c>
      <c r="AO3221" s="2">
        <v>43230</v>
      </c>
      <c r="AP3221" s="1">
        <v>2.7538999999999998</v>
      </c>
      <c r="AR3221" s="2">
        <v>43223</v>
      </c>
      <c r="AS3221" s="1">
        <v>2.5327000000000002</v>
      </c>
      <c r="AU3221" s="2">
        <v>43243</v>
      </c>
      <c r="AV3221" s="1">
        <v>1.577</v>
      </c>
      <c r="AX3221" s="2">
        <v>43241</v>
      </c>
      <c r="AY3221" s="1">
        <v>1.5125</v>
      </c>
      <c r="BA3221" s="116">
        <v>43244</v>
      </c>
      <c r="BB3221" s="1">
        <v>0.97</v>
      </c>
      <c r="BD3221" s="2">
        <v>43237</v>
      </c>
      <c r="BE3221" s="1">
        <v>-0.12189999999999999</v>
      </c>
      <c r="BG3221" s="2">
        <v>43410</v>
      </c>
      <c r="BH3221" s="1">
        <v>3.22</v>
      </c>
      <c r="BJ3221" s="2">
        <v>43410</v>
      </c>
      <c r="BK3221" s="1">
        <v>3.05</v>
      </c>
      <c r="BM3221" s="2">
        <v>43242</v>
      </c>
      <c r="BN3221" s="1">
        <v>0.40789999999999998</v>
      </c>
    </row>
    <row r="3222" spans="2:66">
      <c r="B3222" s="2">
        <v>43817</v>
      </c>
      <c r="C3222" s="1">
        <v>1.53</v>
      </c>
      <c r="E3222" s="2">
        <v>43286</v>
      </c>
      <c r="F3222" s="1">
        <v>1.5760000000000001</v>
      </c>
      <c r="H3222" s="2">
        <v>43306</v>
      </c>
      <c r="I3222" s="1">
        <v>2.077</v>
      </c>
      <c r="K3222" s="2">
        <v>43304</v>
      </c>
      <c r="L3222" s="1">
        <v>2.54</v>
      </c>
      <c r="N3222" s="2">
        <v>43312</v>
      </c>
      <c r="O3222" s="1">
        <v>2.3620000000000001</v>
      </c>
      <c r="Q3222" s="2">
        <v>43298</v>
      </c>
      <c r="R3222" s="1">
        <v>2.2075</v>
      </c>
      <c r="T3222" s="2">
        <v>43304</v>
      </c>
      <c r="U3222" s="1">
        <v>2.1</v>
      </c>
      <c r="W3222" s="2">
        <v>43301</v>
      </c>
      <c r="X3222" s="1">
        <v>2.0074999999999998</v>
      </c>
      <c r="Z3222" s="2">
        <v>43291</v>
      </c>
      <c r="AA3222" s="1">
        <v>1.9325000000000001</v>
      </c>
      <c r="AC3222" s="2">
        <v>43292</v>
      </c>
      <c r="AD3222" s="1">
        <v>1.7949999999999999</v>
      </c>
      <c r="AF3222" s="2">
        <v>43733</v>
      </c>
      <c r="AG3222" s="1">
        <v>2.0996299999999999</v>
      </c>
      <c r="AI3222" s="2">
        <v>43234</v>
      </c>
      <c r="AJ3222" s="1">
        <v>3.0224000000000002</v>
      </c>
      <c r="AL3222" s="2">
        <v>43235</v>
      </c>
      <c r="AM3222" s="1">
        <v>3.0809000000000002</v>
      </c>
      <c r="AO3222" s="2">
        <v>43231</v>
      </c>
      <c r="AP3222" s="1">
        <v>2.7320000000000002</v>
      </c>
      <c r="AR3222" s="2">
        <v>43224</v>
      </c>
      <c r="AS3222" s="1">
        <v>2.5512000000000001</v>
      </c>
      <c r="AU3222" s="2">
        <v>43244</v>
      </c>
      <c r="AV3222" s="1">
        <v>1.5354999999999999</v>
      </c>
      <c r="AX3222" s="2">
        <v>43242</v>
      </c>
      <c r="AY3222" s="1">
        <v>1.5298</v>
      </c>
      <c r="BA3222" s="116">
        <v>43245</v>
      </c>
      <c r="BB3222" s="1">
        <v>0.92549999999999999</v>
      </c>
      <c r="BD3222" s="2">
        <v>43238</v>
      </c>
      <c r="BE3222" s="1">
        <v>-0.12509999999999999</v>
      </c>
      <c r="BG3222" s="2">
        <v>43411</v>
      </c>
      <c r="BH3222" s="1">
        <v>3.22</v>
      </c>
      <c r="BJ3222" s="2">
        <v>43411</v>
      </c>
      <c r="BK3222" s="1">
        <v>3.07</v>
      </c>
      <c r="BM3222" s="2">
        <v>43243</v>
      </c>
      <c r="BN3222" s="1">
        <v>0.374</v>
      </c>
    </row>
    <row r="3223" spans="2:66">
      <c r="B3223" s="2">
        <v>43818</v>
      </c>
      <c r="C3223" s="1">
        <v>1.53</v>
      </c>
      <c r="E3223" s="2">
        <v>43287</v>
      </c>
      <c r="F3223" s="1">
        <v>1.5760000000000001</v>
      </c>
      <c r="H3223" s="2">
        <v>43307</v>
      </c>
      <c r="I3223" s="1">
        <v>2.0670000000000002</v>
      </c>
      <c r="K3223" s="2">
        <v>43305</v>
      </c>
      <c r="L3223" s="1">
        <v>2.57</v>
      </c>
      <c r="N3223" s="2">
        <v>43313</v>
      </c>
      <c r="O3223" s="1">
        <v>2.37</v>
      </c>
      <c r="Q3223" s="2">
        <v>43299</v>
      </c>
      <c r="R3223" s="1">
        <v>2.1850000000000001</v>
      </c>
      <c r="T3223" s="2">
        <v>43305</v>
      </c>
      <c r="U3223" s="1">
        <v>2.1274999999999999</v>
      </c>
      <c r="W3223" s="2">
        <v>43304</v>
      </c>
      <c r="X3223" s="1">
        <v>2.0150000000000001</v>
      </c>
      <c r="Z3223" s="2">
        <v>43292</v>
      </c>
      <c r="AA3223" s="1">
        <v>1.905</v>
      </c>
      <c r="AC3223" s="2">
        <v>43293</v>
      </c>
      <c r="AD3223" s="1">
        <v>1.835</v>
      </c>
      <c r="AF3223" s="2">
        <v>43734</v>
      </c>
      <c r="AG3223" s="1">
        <v>2.1043799999999999</v>
      </c>
      <c r="AI3223" s="2">
        <v>43235</v>
      </c>
      <c r="AJ3223" s="1">
        <v>3.0994000000000002</v>
      </c>
      <c r="AL3223" s="2">
        <v>43236</v>
      </c>
      <c r="AM3223" s="1">
        <v>3.109</v>
      </c>
      <c r="AO3223" s="2">
        <v>43234</v>
      </c>
      <c r="AP3223" s="1">
        <v>2.7349000000000001</v>
      </c>
      <c r="AR3223" s="2">
        <v>43227</v>
      </c>
      <c r="AS3223" s="1">
        <v>2.5539000000000001</v>
      </c>
      <c r="AU3223" s="2">
        <v>43245</v>
      </c>
      <c r="AV3223" s="1">
        <v>1.51</v>
      </c>
      <c r="AX3223" s="2">
        <v>43243</v>
      </c>
      <c r="AY3223" s="1">
        <v>1.5112000000000001</v>
      </c>
      <c r="BA3223" s="116">
        <v>43248</v>
      </c>
      <c r="BB3223" s="1">
        <v>0.89839999999999998</v>
      </c>
      <c r="BD3223" s="2">
        <v>43241</v>
      </c>
      <c r="BE3223" s="1">
        <v>-0.12939999999999999</v>
      </c>
      <c r="BG3223" s="2">
        <v>43412</v>
      </c>
      <c r="BH3223" s="1">
        <v>3.24</v>
      </c>
      <c r="BJ3223" s="2">
        <v>43412</v>
      </c>
      <c r="BK3223" s="1">
        <v>3.09</v>
      </c>
      <c r="BM3223" s="2">
        <v>43244</v>
      </c>
      <c r="BN3223" s="1">
        <v>0.35060000000000002</v>
      </c>
    </row>
    <row r="3224" spans="2:66">
      <c r="B3224" s="2">
        <v>43819</v>
      </c>
      <c r="C3224" s="1">
        <v>1.53</v>
      </c>
      <c r="E3224" s="2">
        <v>43290</v>
      </c>
      <c r="F3224" s="1">
        <v>1.5760000000000001</v>
      </c>
      <c r="H3224" s="2">
        <v>43308</v>
      </c>
      <c r="I3224" s="1">
        <v>2.11</v>
      </c>
      <c r="K3224" s="2">
        <v>43306</v>
      </c>
      <c r="L3224" s="1">
        <v>2.5449999999999999</v>
      </c>
      <c r="N3224" s="2">
        <v>43314</v>
      </c>
      <c r="O3224" s="1">
        <v>2.36</v>
      </c>
      <c r="Q3224" s="2">
        <v>43300</v>
      </c>
      <c r="R3224" s="1">
        <v>2.2025000000000001</v>
      </c>
      <c r="T3224" s="2">
        <v>43306</v>
      </c>
      <c r="U3224" s="1">
        <v>2.1150000000000002</v>
      </c>
      <c r="W3224" s="2">
        <v>43305</v>
      </c>
      <c r="X3224" s="1">
        <v>2.0325000000000002</v>
      </c>
      <c r="Z3224" s="2">
        <v>43293</v>
      </c>
      <c r="AA3224" s="1">
        <v>1.96</v>
      </c>
      <c r="AC3224" s="2">
        <v>43294</v>
      </c>
      <c r="AD3224" s="1">
        <v>1.8399999999999999</v>
      </c>
      <c r="AF3224" s="2">
        <v>43735</v>
      </c>
      <c r="AG3224" s="1">
        <v>2.09863</v>
      </c>
      <c r="AI3224" s="2">
        <v>43236</v>
      </c>
      <c r="AJ3224" s="1">
        <v>3.1175000000000002</v>
      </c>
      <c r="AL3224" s="2">
        <v>43237</v>
      </c>
      <c r="AM3224" s="1">
        <v>3.12</v>
      </c>
      <c r="AO3224" s="2">
        <v>43235</v>
      </c>
      <c r="AP3224" s="1">
        <v>2.7645</v>
      </c>
      <c r="AR3224" s="2">
        <v>43228</v>
      </c>
      <c r="AS3224" s="1">
        <v>2.5453999999999999</v>
      </c>
      <c r="AU3224" s="2">
        <v>43248</v>
      </c>
      <c r="AV3224" s="1">
        <v>1.4715</v>
      </c>
      <c r="AX3224" s="2">
        <v>43244</v>
      </c>
      <c r="AY3224" s="1">
        <v>1.4715</v>
      </c>
      <c r="BA3224" s="116">
        <v>43249</v>
      </c>
      <c r="BB3224" s="1">
        <v>0.86850000000000005</v>
      </c>
      <c r="BD3224" s="2">
        <v>43242</v>
      </c>
      <c r="BE3224" s="1">
        <v>-0.127</v>
      </c>
      <c r="BG3224" s="2">
        <v>43413</v>
      </c>
      <c r="BH3224" s="1">
        <v>3.19</v>
      </c>
      <c r="BJ3224" s="2">
        <v>43413</v>
      </c>
      <c r="BK3224" s="1">
        <v>3.05</v>
      </c>
      <c r="BM3224" s="2">
        <v>43245</v>
      </c>
      <c r="BN3224" s="1">
        <v>0.312</v>
      </c>
    </row>
    <row r="3225" spans="2:66">
      <c r="B3225" s="2">
        <v>43822</v>
      </c>
      <c r="C3225" s="1">
        <v>1.53</v>
      </c>
      <c r="E3225" s="2">
        <v>43291</v>
      </c>
      <c r="F3225" s="1">
        <v>1.5760000000000001</v>
      </c>
      <c r="H3225" s="2">
        <v>43311</v>
      </c>
      <c r="I3225" s="1">
        <v>2.1269999999999998</v>
      </c>
      <c r="K3225" s="2">
        <v>43307</v>
      </c>
      <c r="L3225" s="1">
        <v>2.5499999999999998</v>
      </c>
      <c r="N3225" s="2">
        <v>43315</v>
      </c>
      <c r="O3225" s="1">
        <v>2.355</v>
      </c>
      <c r="Q3225" s="2">
        <v>43301</v>
      </c>
      <c r="R3225" s="1">
        <v>2.1875</v>
      </c>
      <c r="T3225" s="2">
        <v>43307</v>
      </c>
      <c r="U3225" s="1">
        <v>2.1175000000000002</v>
      </c>
      <c r="W3225" s="2">
        <v>43306</v>
      </c>
      <c r="X3225" s="1">
        <v>2.0225</v>
      </c>
      <c r="Z3225" s="2">
        <v>43294</v>
      </c>
      <c r="AA3225" s="1">
        <v>1.97</v>
      </c>
      <c r="AC3225" s="2">
        <v>43297</v>
      </c>
      <c r="AD3225" s="1">
        <v>1.8275000000000001</v>
      </c>
      <c r="AF3225" s="2">
        <v>43738</v>
      </c>
      <c r="AG3225" s="1">
        <v>2.0851299999999999</v>
      </c>
      <c r="AI3225" s="2">
        <v>43237</v>
      </c>
      <c r="AJ3225" s="1">
        <v>3.1390000000000002</v>
      </c>
      <c r="AL3225" s="2">
        <v>43238</v>
      </c>
      <c r="AM3225" s="1">
        <v>3.0668000000000002</v>
      </c>
      <c r="AO3225" s="2">
        <v>43236</v>
      </c>
      <c r="AP3225" s="1">
        <v>2.7953000000000001</v>
      </c>
      <c r="AR3225" s="2">
        <v>43229</v>
      </c>
      <c r="AS3225" s="1">
        <v>2.5540000000000003</v>
      </c>
      <c r="AU3225" s="2">
        <v>43249</v>
      </c>
      <c r="AV3225" s="1">
        <v>1.454</v>
      </c>
      <c r="AX3225" s="2">
        <v>43245</v>
      </c>
      <c r="AY3225" s="1">
        <v>1.4419999999999999</v>
      </c>
      <c r="BA3225" s="116">
        <v>43250</v>
      </c>
      <c r="BB3225" s="1">
        <v>0.92300000000000004</v>
      </c>
      <c r="BD3225" s="2">
        <v>43243</v>
      </c>
      <c r="BE3225" s="1">
        <v>-0.13800000000000001</v>
      </c>
      <c r="BG3225" s="2">
        <v>43417</v>
      </c>
      <c r="BH3225" s="1">
        <v>3.14</v>
      </c>
      <c r="BJ3225" s="2">
        <v>43417</v>
      </c>
      <c r="BK3225" s="1">
        <v>2.99</v>
      </c>
      <c r="BM3225" s="2">
        <v>43248</v>
      </c>
      <c r="BN3225" s="1">
        <v>0.28760000000000002</v>
      </c>
    </row>
    <row r="3226" spans="2:66">
      <c r="B3226" s="2">
        <v>43823</v>
      </c>
      <c r="C3226" s="1">
        <v>1.53</v>
      </c>
      <c r="E3226" s="2">
        <v>43292</v>
      </c>
      <c r="F3226" s="1">
        <v>1.573</v>
      </c>
      <c r="H3226" s="2">
        <v>43312</v>
      </c>
      <c r="I3226" s="1">
        <v>2.125</v>
      </c>
      <c r="K3226" s="2">
        <v>43308</v>
      </c>
      <c r="L3226" s="1">
        <v>2.57</v>
      </c>
      <c r="N3226" s="2">
        <v>43318</v>
      </c>
      <c r="O3226" s="1">
        <v>2.335</v>
      </c>
      <c r="Q3226" s="2">
        <v>43304</v>
      </c>
      <c r="R3226" s="1">
        <v>2.2025000000000001</v>
      </c>
      <c r="T3226" s="2">
        <v>43308</v>
      </c>
      <c r="U3226" s="1">
        <v>2.1475</v>
      </c>
      <c r="W3226" s="2">
        <v>43307</v>
      </c>
      <c r="X3226" s="1">
        <v>2.0249999999999999</v>
      </c>
      <c r="Z3226" s="2">
        <v>43297</v>
      </c>
      <c r="AA3226" s="1">
        <v>1.9575</v>
      </c>
      <c r="AC3226" s="2">
        <v>43298</v>
      </c>
      <c r="AD3226" s="1">
        <v>1.8199999999999998</v>
      </c>
      <c r="AF3226" s="2">
        <v>43739</v>
      </c>
      <c r="AG3226" s="1">
        <v>2.0886300000000002</v>
      </c>
      <c r="AI3226" s="2">
        <v>43238</v>
      </c>
      <c r="AJ3226" s="1">
        <v>3.0920000000000001</v>
      </c>
      <c r="AL3226" s="2">
        <v>43241</v>
      </c>
      <c r="AM3226" s="1">
        <v>3.0739999999999998</v>
      </c>
      <c r="AO3226" s="2">
        <v>43237</v>
      </c>
      <c r="AP3226" s="1">
        <v>2.7909999999999999</v>
      </c>
      <c r="AR3226" s="2">
        <v>43230</v>
      </c>
      <c r="AS3226" s="1">
        <v>2.5460000000000003</v>
      </c>
      <c r="AU3226" s="2">
        <v>43250</v>
      </c>
      <c r="AV3226" s="1">
        <v>1.5045999999999999</v>
      </c>
      <c r="AX3226" s="2">
        <v>43248</v>
      </c>
      <c r="AY3226" s="1">
        <v>1.405</v>
      </c>
      <c r="BA3226" s="116">
        <v>43251</v>
      </c>
      <c r="BB3226" s="1">
        <v>0.90100000000000002</v>
      </c>
      <c r="BD3226" s="2">
        <v>43244</v>
      </c>
      <c r="BE3226" s="1">
        <v>-0.14879999999999999</v>
      </c>
      <c r="BG3226" s="2">
        <v>43418</v>
      </c>
      <c r="BH3226" s="1">
        <v>3.12</v>
      </c>
      <c r="BJ3226" s="2">
        <v>43418</v>
      </c>
      <c r="BK3226" s="1">
        <v>2.95</v>
      </c>
      <c r="BM3226" s="2">
        <v>43249</v>
      </c>
      <c r="BN3226" s="1">
        <v>0.24199999999999999</v>
      </c>
    </row>
    <row r="3227" spans="2:66">
      <c r="B3227" s="2">
        <v>43825</v>
      </c>
      <c r="C3227" s="1">
        <v>1.53</v>
      </c>
      <c r="E3227" s="2">
        <v>43293</v>
      </c>
      <c r="F3227" s="1">
        <v>1.583</v>
      </c>
      <c r="H3227" s="2">
        <v>43313</v>
      </c>
      <c r="I3227" s="1">
        <v>2.117</v>
      </c>
      <c r="K3227" s="2">
        <v>43311</v>
      </c>
      <c r="L3227" s="1">
        <v>2.5709999999999997</v>
      </c>
      <c r="N3227" s="2">
        <v>43319</v>
      </c>
      <c r="O3227" s="1">
        <v>2.3250000000000002</v>
      </c>
      <c r="Q3227" s="2">
        <v>43305</v>
      </c>
      <c r="R3227" s="1">
        <v>2.2324999999999999</v>
      </c>
      <c r="T3227" s="2">
        <v>43311</v>
      </c>
      <c r="U3227" s="1">
        <v>2.1524999999999999</v>
      </c>
      <c r="W3227" s="2">
        <v>43308</v>
      </c>
      <c r="X3227" s="1">
        <v>2.0625</v>
      </c>
      <c r="Z3227" s="2">
        <v>43298</v>
      </c>
      <c r="AA3227" s="1">
        <v>1.9525000000000001</v>
      </c>
      <c r="AC3227" s="2">
        <v>43299</v>
      </c>
      <c r="AD3227" s="1">
        <v>1.8199999999999998</v>
      </c>
      <c r="AF3227" s="2">
        <v>43740</v>
      </c>
      <c r="AG3227" s="1">
        <v>2.0563799999999999</v>
      </c>
      <c r="AI3227" s="2">
        <v>43241</v>
      </c>
      <c r="AJ3227" s="1">
        <v>3.097</v>
      </c>
      <c r="AL3227" s="2">
        <v>43242</v>
      </c>
      <c r="AM3227" s="1">
        <v>3.0659999999999998</v>
      </c>
      <c r="AO3227" s="2">
        <v>43238</v>
      </c>
      <c r="AP3227" s="1">
        <v>2.7650000000000001</v>
      </c>
      <c r="AR3227" s="2">
        <v>43231</v>
      </c>
      <c r="AS3227" s="1">
        <v>2.5239000000000003</v>
      </c>
      <c r="AU3227" s="2">
        <v>43251</v>
      </c>
      <c r="AV3227" s="1">
        <v>1.4658</v>
      </c>
      <c r="AX3227" s="2">
        <v>43249</v>
      </c>
      <c r="AY3227" s="1">
        <v>1.393</v>
      </c>
      <c r="BA3227" s="116">
        <v>43252</v>
      </c>
      <c r="BB3227" s="1">
        <v>0.92749999999999999</v>
      </c>
      <c r="BD3227" s="2">
        <v>43245</v>
      </c>
      <c r="BE3227" s="1">
        <v>-0.1512</v>
      </c>
      <c r="BG3227" s="2">
        <v>43419</v>
      </c>
      <c r="BH3227" s="1">
        <v>3.11</v>
      </c>
      <c r="BJ3227" s="2">
        <v>43419</v>
      </c>
      <c r="BK3227" s="1">
        <v>2.94</v>
      </c>
      <c r="BM3227" s="2">
        <v>43250</v>
      </c>
      <c r="BN3227" s="1">
        <v>0.2984</v>
      </c>
    </row>
    <row r="3228" spans="2:66">
      <c r="B3228" s="2">
        <v>43826</v>
      </c>
      <c r="C3228" s="1">
        <v>1.53</v>
      </c>
      <c r="E3228" s="2">
        <v>43294</v>
      </c>
      <c r="F3228" s="1">
        <v>1.583</v>
      </c>
      <c r="H3228" s="2">
        <v>43314</v>
      </c>
      <c r="I3228" s="1">
        <v>2.11</v>
      </c>
      <c r="K3228" s="2">
        <v>43312</v>
      </c>
      <c r="L3228" s="1">
        <v>2.57</v>
      </c>
      <c r="N3228" s="2">
        <v>43320</v>
      </c>
      <c r="O3228" s="1">
        <v>2.3170000000000002</v>
      </c>
      <c r="Q3228" s="2">
        <v>43306</v>
      </c>
      <c r="R3228" s="1">
        <v>2.2149999999999999</v>
      </c>
      <c r="T3228" s="2">
        <v>43312</v>
      </c>
      <c r="U3228" s="1">
        <v>2.145</v>
      </c>
      <c r="W3228" s="2">
        <v>43311</v>
      </c>
      <c r="X3228" s="1">
        <v>2.0724999999999998</v>
      </c>
      <c r="Z3228" s="2">
        <v>43299</v>
      </c>
      <c r="AA3228" s="1">
        <v>1.9475</v>
      </c>
      <c r="AC3228" s="2">
        <v>43300</v>
      </c>
      <c r="AD3228" s="1">
        <v>1.8199999999999998</v>
      </c>
      <c r="AF3228" s="2">
        <v>43741</v>
      </c>
      <c r="AG3228" s="1">
        <v>2.0431300000000001</v>
      </c>
      <c r="AI3228" s="2">
        <v>43242</v>
      </c>
      <c r="AJ3228" s="1">
        <v>3.0844999999999998</v>
      </c>
      <c r="AL3228" s="2">
        <v>43243</v>
      </c>
      <c r="AM3228" s="1">
        <v>3.0032999999999999</v>
      </c>
      <c r="AO3228" s="2">
        <v>43241</v>
      </c>
      <c r="AP3228" s="1">
        <v>2.7812000000000001</v>
      </c>
      <c r="AR3228" s="2">
        <v>43234</v>
      </c>
      <c r="AS3228" s="1">
        <v>2.5164</v>
      </c>
      <c r="AU3228" s="2">
        <v>43252</v>
      </c>
      <c r="AV3228" s="1">
        <v>1.49</v>
      </c>
      <c r="AX3228" s="2">
        <v>43250</v>
      </c>
      <c r="AY3228" s="1">
        <v>1.4426000000000001</v>
      </c>
      <c r="BA3228" s="116">
        <v>43255</v>
      </c>
      <c r="BB3228" s="1">
        <v>0.95120000000000005</v>
      </c>
      <c r="BD3228" s="2">
        <v>43248</v>
      </c>
      <c r="BE3228" s="1">
        <v>-0.152</v>
      </c>
      <c r="BG3228" s="2">
        <v>43420</v>
      </c>
      <c r="BH3228" s="1">
        <v>3.08</v>
      </c>
      <c r="BJ3228" s="2">
        <v>43420</v>
      </c>
      <c r="BK3228" s="1">
        <v>2.9</v>
      </c>
      <c r="BM3228" s="2">
        <v>43251</v>
      </c>
      <c r="BN3228" s="1">
        <v>0.30049999999999999</v>
      </c>
    </row>
    <row r="3229" spans="2:66">
      <c r="B3229" s="2">
        <v>43829</v>
      </c>
      <c r="C3229" s="1">
        <v>1.53</v>
      </c>
      <c r="E3229" s="2">
        <v>43297</v>
      </c>
      <c r="F3229" s="1">
        <v>1.581</v>
      </c>
      <c r="H3229" s="2">
        <v>43315</v>
      </c>
      <c r="I3229" s="1">
        <v>2.1019999999999999</v>
      </c>
      <c r="K3229" s="2">
        <v>43313</v>
      </c>
      <c r="L3229" s="1">
        <v>2.585</v>
      </c>
      <c r="N3229" s="2">
        <v>43321</v>
      </c>
      <c r="O3229" s="1">
        <v>2.2869999999999999</v>
      </c>
      <c r="Q3229" s="2">
        <v>43307</v>
      </c>
      <c r="R3229" s="1">
        <v>2.2200000000000002</v>
      </c>
      <c r="T3229" s="2">
        <v>43313</v>
      </c>
      <c r="U3229" s="1">
        <v>2.1575000000000002</v>
      </c>
      <c r="W3229" s="2">
        <v>43312</v>
      </c>
      <c r="X3229" s="1">
        <v>2.0674999999999999</v>
      </c>
      <c r="Z3229" s="2">
        <v>43300</v>
      </c>
      <c r="AA3229" s="1">
        <v>1.9550000000000001</v>
      </c>
      <c r="AC3229" s="2">
        <v>43301</v>
      </c>
      <c r="AD3229" s="1">
        <v>1.81</v>
      </c>
      <c r="AF3229" s="2">
        <v>43742</v>
      </c>
      <c r="AG3229" s="1">
        <v>2.0270000000000001</v>
      </c>
      <c r="AI3229" s="2">
        <v>43243</v>
      </c>
      <c r="AJ3229" s="1">
        <v>3.0272999999999999</v>
      </c>
      <c r="AL3229" s="2">
        <v>43244</v>
      </c>
      <c r="AM3229" s="1">
        <v>2.9864999999999999</v>
      </c>
      <c r="AO3229" s="2">
        <v>43242</v>
      </c>
      <c r="AP3229" s="1">
        <v>2.7803</v>
      </c>
      <c r="AR3229" s="2">
        <v>43235</v>
      </c>
      <c r="AS3229" s="1">
        <v>2.5310000000000001</v>
      </c>
      <c r="AU3229" s="2">
        <v>43255</v>
      </c>
      <c r="AV3229" s="1">
        <v>1.5169999999999999</v>
      </c>
      <c r="AX3229" s="2">
        <v>43251</v>
      </c>
      <c r="AY3229" s="1">
        <v>1.4045000000000001</v>
      </c>
      <c r="BA3229" s="116">
        <v>43256</v>
      </c>
      <c r="BB3229" s="1">
        <v>0.93899999999999995</v>
      </c>
      <c r="BD3229" s="2">
        <v>43249</v>
      </c>
      <c r="BE3229" s="1">
        <v>-0.15920000000000001</v>
      </c>
      <c r="BG3229" s="2">
        <v>43423</v>
      </c>
      <c r="BH3229" s="1">
        <v>3.06</v>
      </c>
      <c r="BJ3229" s="2">
        <v>43423</v>
      </c>
      <c r="BK3229" s="1">
        <v>2.87</v>
      </c>
      <c r="BM3229" s="2">
        <v>43252</v>
      </c>
      <c r="BN3229" s="1">
        <v>0.32600000000000001</v>
      </c>
    </row>
    <row r="3230" spans="2:66">
      <c r="B3230" s="2">
        <v>43830</v>
      </c>
      <c r="C3230" s="1">
        <v>1.53</v>
      </c>
      <c r="E3230" s="2">
        <v>43298</v>
      </c>
      <c r="F3230" s="1">
        <v>1.581</v>
      </c>
      <c r="H3230" s="2">
        <v>43318</v>
      </c>
      <c r="I3230" s="1">
        <v>2.0920000000000001</v>
      </c>
      <c r="K3230" s="2">
        <v>43314</v>
      </c>
      <c r="L3230" s="1">
        <v>2.5720000000000001</v>
      </c>
      <c r="N3230" s="2">
        <v>43322</v>
      </c>
      <c r="O3230" s="1">
        <v>2.2650000000000001</v>
      </c>
      <c r="Q3230" s="2">
        <v>43308</v>
      </c>
      <c r="R3230" s="1">
        <v>2.2450000000000001</v>
      </c>
      <c r="T3230" s="2">
        <v>43314</v>
      </c>
      <c r="U3230" s="1">
        <v>2.1475</v>
      </c>
      <c r="W3230" s="2">
        <v>43313</v>
      </c>
      <c r="X3230" s="1">
        <v>2.06</v>
      </c>
      <c r="Z3230" s="2">
        <v>43301</v>
      </c>
      <c r="AA3230" s="1">
        <v>1.9449999999999998</v>
      </c>
      <c r="AC3230" s="2">
        <v>43304</v>
      </c>
      <c r="AD3230" s="1">
        <v>1.8149999999999999</v>
      </c>
      <c r="AF3230" s="2">
        <v>43745</v>
      </c>
      <c r="AG3230" s="1">
        <v>2.012</v>
      </c>
      <c r="AI3230" s="2">
        <v>43244</v>
      </c>
      <c r="AJ3230" s="1">
        <v>3.0045000000000002</v>
      </c>
      <c r="AL3230" s="2">
        <v>43245</v>
      </c>
      <c r="AM3230" s="1">
        <v>2.9426999999999999</v>
      </c>
      <c r="AO3230" s="2">
        <v>43243</v>
      </c>
      <c r="AP3230" s="1">
        <v>2.7313999999999998</v>
      </c>
      <c r="AR3230" s="2">
        <v>43236</v>
      </c>
      <c r="AS3230" s="1">
        <v>2.5567000000000002</v>
      </c>
      <c r="AU3230" s="2">
        <v>43256</v>
      </c>
      <c r="AV3230" s="1">
        <v>1.5129999999999999</v>
      </c>
      <c r="AX3230" s="2">
        <v>43252</v>
      </c>
      <c r="AY3230" s="1">
        <v>1.4304999999999999</v>
      </c>
      <c r="BA3230" s="116">
        <v>43257</v>
      </c>
      <c r="BB3230" s="1">
        <v>0.999</v>
      </c>
      <c r="BD3230" s="2">
        <v>43250</v>
      </c>
      <c r="BE3230" s="1">
        <v>-0.13400000000000001</v>
      </c>
      <c r="BG3230" s="2">
        <v>43424</v>
      </c>
      <c r="BH3230" s="1">
        <v>3.06</v>
      </c>
      <c r="BJ3230" s="2">
        <v>43424</v>
      </c>
      <c r="BK3230" s="1">
        <v>2.88</v>
      </c>
      <c r="BM3230" s="2">
        <v>43255</v>
      </c>
      <c r="BN3230" s="1">
        <v>0.33289999999999997</v>
      </c>
    </row>
    <row r="3231" spans="2:66">
      <c r="B3231" s="2">
        <v>43832</v>
      </c>
      <c r="C3231" s="1">
        <v>1.53</v>
      </c>
      <c r="E3231" s="2">
        <v>43299</v>
      </c>
      <c r="F3231" s="1">
        <v>1.581</v>
      </c>
      <c r="H3231" s="2">
        <v>43319</v>
      </c>
      <c r="I3231" s="1">
        <v>2.0819999999999999</v>
      </c>
      <c r="K3231" s="2">
        <v>43315</v>
      </c>
      <c r="L3231" s="1">
        <v>2.5750000000000002</v>
      </c>
      <c r="N3231" s="2">
        <v>43325</v>
      </c>
      <c r="O3231" s="1">
        <v>2.2770000000000001</v>
      </c>
      <c r="Q3231" s="2">
        <v>43311</v>
      </c>
      <c r="R3231" s="1">
        <v>2.2450000000000001</v>
      </c>
      <c r="T3231" s="2">
        <v>43315</v>
      </c>
      <c r="U3231" s="1">
        <v>2.1524999999999999</v>
      </c>
      <c r="W3231" s="2">
        <v>43314</v>
      </c>
      <c r="X3231" s="1">
        <v>2.0550000000000002</v>
      </c>
      <c r="Z3231" s="2">
        <v>43304</v>
      </c>
      <c r="AA3231" s="1">
        <v>1.95</v>
      </c>
      <c r="AC3231" s="2">
        <v>43305</v>
      </c>
      <c r="AD3231" s="1">
        <v>1.8275000000000001</v>
      </c>
      <c r="AF3231" s="2">
        <v>43746</v>
      </c>
      <c r="AG3231" s="1">
        <v>2.0095000000000001</v>
      </c>
      <c r="AI3231" s="2">
        <v>43245</v>
      </c>
      <c r="AJ3231" s="1">
        <v>2.9725000000000001</v>
      </c>
      <c r="AL3231" s="2">
        <v>43248</v>
      </c>
      <c r="AM3231" s="1">
        <v>2.9655</v>
      </c>
      <c r="AO3231" s="2">
        <v>43244</v>
      </c>
      <c r="AP3231" s="1">
        <v>2.7166000000000001</v>
      </c>
      <c r="AR3231" s="2">
        <v>43237</v>
      </c>
      <c r="AS3231" s="1">
        <v>2.552</v>
      </c>
      <c r="AU3231" s="2">
        <v>43257</v>
      </c>
      <c r="AV3231" s="1">
        <v>1.5714999999999999</v>
      </c>
      <c r="AX3231" s="2">
        <v>43255</v>
      </c>
      <c r="AY3231" s="1">
        <v>1.4546999999999999</v>
      </c>
      <c r="BA3231" s="116">
        <v>43258</v>
      </c>
      <c r="BB3231" s="1">
        <v>1.0169999999999999</v>
      </c>
      <c r="BD3231" s="2">
        <v>43251</v>
      </c>
      <c r="BE3231" s="1">
        <v>-0.13669999999999999</v>
      </c>
      <c r="BG3231" s="2">
        <v>43425</v>
      </c>
      <c r="BH3231" s="1">
        <v>3.06</v>
      </c>
      <c r="BJ3231" s="2">
        <v>43425</v>
      </c>
      <c r="BK3231" s="1">
        <v>2.89</v>
      </c>
      <c r="BM3231" s="2">
        <v>43256</v>
      </c>
      <c r="BN3231" s="1">
        <v>0.32790000000000002</v>
      </c>
    </row>
    <row r="3232" spans="2:66">
      <c r="B3232" s="2">
        <v>43833</v>
      </c>
      <c r="C3232" s="1">
        <v>1.53</v>
      </c>
      <c r="E3232" s="2">
        <v>43300</v>
      </c>
      <c r="F3232" s="1">
        <v>1.581</v>
      </c>
      <c r="H3232" s="2">
        <v>43320</v>
      </c>
      <c r="I3232" s="1">
        <v>2.0670000000000002</v>
      </c>
      <c r="K3232" s="2">
        <v>43318</v>
      </c>
      <c r="L3232" s="1">
        <v>2.5649999999999999</v>
      </c>
      <c r="N3232" s="2">
        <v>43326</v>
      </c>
      <c r="O3232" s="1">
        <v>2.2850000000000001</v>
      </c>
      <c r="Q3232" s="2">
        <v>43312</v>
      </c>
      <c r="R3232" s="1">
        <v>2.2349999999999999</v>
      </c>
      <c r="T3232" s="2">
        <v>43318</v>
      </c>
      <c r="U3232" s="1">
        <v>2.1349999999999998</v>
      </c>
      <c r="W3232" s="2">
        <v>43315</v>
      </c>
      <c r="X3232" s="1">
        <v>2.0425</v>
      </c>
      <c r="Z3232" s="2">
        <v>43305</v>
      </c>
      <c r="AA3232" s="1">
        <v>1.9624999999999999</v>
      </c>
      <c r="AC3232" s="2">
        <v>43306</v>
      </c>
      <c r="AD3232" s="1">
        <v>1.8225</v>
      </c>
      <c r="AF3232" s="2">
        <v>43747</v>
      </c>
      <c r="AG3232" s="1">
        <v>1.9842499999999998</v>
      </c>
      <c r="AI3232" s="2">
        <v>43248</v>
      </c>
      <c r="AJ3232" s="1">
        <v>2.9779999999999998</v>
      </c>
      <c r="AL3232" s="2">
        <v>43249</v>
      </c>
      <c r="AM3232" s="1">
        <v>2.798</v>
      </c>
      <c r="AO3232" s="2">
        <v>43245</v>
      </c>
      <c r="AP3232" s="1">
        <v>2.6850000000000001</v>
      </c>
      <c r="AR3232" s="2">
        <v>43238</v>
      </c>
      <c r="AS3232" s="1">
        <v>2.5392000000000001</v>
      </c>
      <c r="AU3232" s="2">
        <v>43258</v>
      </c>
      <c r="AV3232" s="1">
        <v>1.5682</v>
      </c>
      <c r="AX3232" s="2">
        <v>43256</v>
      </c>
      <c r="AY3232" s="1">
        <v>1.4504999999999999</v>
      </c>
      <c r="BA3232" s="116">
        <v>43259</v>
      </c>
      <c r="BB3232" s="1">
        <v>1.0049999999999999</v>
      </c>
      <c r="BD3232" s="2">
        <v>43252</v>
      </c>
      <c r="BE3232" s="1">
        <v>-0.13950000000000001</v>
      </c>
      <c r="BG3232" s="2">
        <v>43427</v>
      </c>
      <c r="BH3232" s="1">
        <v>3.05</v>
      </c>
      <c r="BJ3232" s="2">
        <v>43427</v>
      </c>
      <c r="BK3232" s="1">
        <v>2.88</v>
      </c>
      <c r="BM3232" s="2">
        <v>43257</v>
      </c>
      <c r="BN3232" s="1">
        <v>0.38579999999999998</v>
      </c>
    </row>
    <row r="3233" spans="2:66">
      <c r="B3233" s="2">
        <v>43836</v>
      </c>
      <c r="C3233" s="1">
        <v>1.49</v>
      </c>
      <c r="E3233" s="2">
        <v>43301</v>
      </c>
      <c r="F3233" s="1">
        <v>1.5779999999999998</v>
      </c>
      <c r="H3233" s="2">
        <v>43321</v>
      </c>
      <c r="I3233" s="1">
        <v>2.0550000000000002</v>
      </c>
      <c r="K3233" s="2">
        <v>43319</v>
      </c>
      <c r="L3233" s="1">
        <v>2.5569999999999999</v>
      </c>
      <c r="N3233" s="2">
        <v>43328</v>
      </c>
      <c r="O3233" s="1">
        <v>2.262</v>
      </c>
      <c r="Q3233" s="2">
        <v>43313</v>
      </c>
      <c r="R3233" s="1">
        <v>2.2524999999999999</v>
      </c>
      <c r="T3233" s="2">
        <v>43319</v>
      </c>
      <c r="U3233" s="1">
        <v>2.12</v>
      </c>
      <c r="W3233" s="2">
        <v>43318</v>
      </c>
      <c r="X3233" s="1">
        <v>2.0274999999999999</v>
      </c>
      <c r="Z3233" s="2">
        <v>43306</v>
      </c>
      <c r="AA3233" s="1">
        <v>1.9550000000000001</v>
      </c>
      <c r="AC3233" s="2">
        <v>43307</v>
      </c>
      <c r="AD3233" s="1">
        <v>1.825</v>
      </c>
      <c r="AF3233" s="2">
        <v>43748</v>
      </c>
      <c r="AG3233" s="1">
        <v>1.98613</v>
      </c>
      <c r="AI3233" s="2">
        <v>43249</v>
      </c>
      <c r="AJ3233" s="1">
        <v>2.8439999999999999</v>
      </c>
      <c r="AL3233" s="2">
        <v>43250</v>
      </c>
      <c r="AM3233" s="1">
        <v>2.8730000000000002</v>
      </c>
      <c r="AO3233" s="2">
        <v>43248</v>
      </c>
      <c r="AP3233" s="1">
        <v>2.6619999999999999</v>
      </c>
      <c r="AR3233" s="2">
        <v>43241</v>
      </c>
      <c r="AS3233" s="1">
        <v>2.5529999999999999</v>
      </c>
      <c r="AU3233" s="2">
        <v>43259</v>
      </c>
      <c r="AV3233" s="1">
        <v>1.5425</v>
      </c>
      <c r="AX3233" s="2">
        <v>43257</v>
      </c>
      <c r="AY3233" s="1">
        <v>1.514</v>
      </c>
      <c r="BA3233" s="116">
        <v>43262</v>
      </c>
      <c r="BB3233" s="1">
        <v>1.0169999999999999</v>
      </c>
      <c r="BD3233" s="2">
        <v>43255</v>
      </c>
      <c r="BE3233" s="1">
        <v>-0.14180000000000001</v>
      </c>
      <c r="BG3233" s="2">
        <v>43430</v>
      </c>
      <c r="BH3233" s="1">
        <v>3.07</v>
      </c>
      <c r="BJ3233" s="2">
        <v>43430</v>
      </c>
      <c r="BK3233" s="1">
        <v>2.9</v>
      </c>
      <c r="BM3233" s="2">
        <v>43258</v>
      </c>
      <c r="BN3233" s="1">
        <v>0.39839999999999998</v>
      </c>
    </row>
    <row r="3234" spans="2:66">
      <c r="B3234" s="2">
        <v>43837</v>
      </c>
      <c r="C3234" s="1">
        <v>1.46</v>
      </c>
      <c r="E3234" s="2">
        <v>43304</v>
      </c>
      <c r="F3234" s="1">
        <v>1.5779999999999998</v>
      </c>
      <c r="H3234" s="2">
        <v>43322</v>
      </c>
      <c r="I3234" s="1">
        <v>2.04</v>
      </c>
      <c r="K3234" s="2">
        <v>43320</v>
      </c>
      <c r="L3234" s="1">
        <v>2.5550000000000002</v>
      </c>
      <c r="N3234" s="2">
        <v>43329</v>
      </c>
      <c r="O3234" s="1">
        <v>2.2000000000000002</v>
      </c>
      <c r="Q3234" s="2">
        <v>43314</v>
      </c>
      <c r="R3234" s="1">
        <v>2.2475000000000001</v>
      </c>
      <c r="T3234" s="2">
        <v>43320</v>
      </c>
      <c r="U3234" s="1">
        <v>2.11</v>
      </c>
      <c r="W3234" s="2">
        <v>43319</v>
      </c>
      <c r="X3234" s="1">
        <v>2.0225</v>
      </c>
      <c r="Z3234" s="2">
        <v>43307</v>
      </c>
      <c r="AA3234" s="1">
        <v>1.9575</v>
      </c>
      <c r="AC3234" s="2">
        <v>43308</v>
      </c>
      <c r="AD3234" s="1">
        <v>1.8625</v>
      </c>
      <c r="AF3234" s="2">
        <v>43749</v>
      </c>
      <c r="AG3234" s="1">
        <v>2.00088</v>
      </c>
      <c r="AI3234" s="2">
        <v>43250</v>
      </c>
      <c r="AJ3234" s="1">
        <v>2.9031000000000002</v>
      </c>
      <c r="AL3234" s="2">
        <v>43251</v>
      </c>
      <c r="AM3234" s="1">
        <v>2.89</v>
      </c>
      <c r="AO3234" s="2">
        <v>43249</v>
      </c>
      <c r="AP3234" s="1">
        <v>2.5505</v>
      </c>
      <c r="AR3234" s="2">
        <v>43242</v>
      </c>
      <c r="AS3234" s="1">
        <v>2.5540000000000003</v>
      </c>
      <c r="AU3234" s="2">
        <v>43262</v>
      </c>
      <c r="AV3234" s="1">
        <v>1.5590000000000002</v>
      </c>
      <c r="AX3234" s="2">
        <v>43258</v>
      </c>
      <c r="AY3234" s="1">
        <v>1.5131000000000001</v>
      </c>
      <c r="BA3234" s="116">
        <v>43263</v>
      </c>
      <c r="BB3234" s="1">
        <v>1.004</v>
      </c>
      <c r="BD3234" s="2">
        <v>43256</v>
      </c>
      <c r="BE3234" s="1">
        <v>-0.14599999999999999</v>
      </c>
      <c r="BG3234" s="2">
        <v>43431</v>
      </c>
      <c r="BH3234" s="1">
        <v>3.06</v>
      </c>
      <c r="BJ3234" s="2">
        <v>43431</v>
      </c>
      <c r="BK3234" s="1">
        <v>2.89</v>
      </c>
      <c r="BM3234" s="2">
        <v>43259</v>
      </c>
      <c r="BN3234" s="1">
        <v>0.3745</v>
      </c>
    </row>
    <row r="3235" spans="2:66">
      <c r="B3235" s="2">
        <v>43838</v>
      </c>
      <c r="C3235" s="1">
        <v>1.46</v>
      </c>
      <c r="E3235" s="2">
        <v>43305</v>
      </c>
      <c r="F3235" s="1">
        <v>1.5779999999999998</v>
      </c>
      <c r="H3235" s="2">
        <v>43325</v>
      </c>
      <c r="I3235" s="1">
        <v>2.052</v>
      </c>
      <c r="K3235" s="2">
        <v>43321</v>
      </c>
      <c r="L3235" s="1">
        <v>2.5169999999999999</v>
      </c>
      <c r="N3235" s="2">
        <v>43332</v>
      </c>
      <c r="O3235" s="1">
        <v>2.1800000000000002</v>
      </c>
      <c r="Q3235" s="2">
        <v>43315</v>
      </c>
      <c r="R3235" s="1">
        <v>2.2625000000000002</v>
      </c>
      <c r="T3235" s="2">
        <v>43321</v>
      </c>
      <c r="U3235" s="1">
        <v>2.0750000000000002</v>
      </c>
      <c r="W3235" s="2">
        <v>43320</v>
      </c>
      <c r="X3235" s="1">
        <v>2.0125000000000002</v>
      </c>
      <c r="Z3235" s="2">
        <v>43308</v>
      </c>
      <c r="AA3235" s="1">
        <v>1.9975000000000001</v>
      </c>
      <c r="AC3235" s="2">
        <v>43311</v>
      </c>
      <c r="AD3235" s="1">
        <v>1.865</v>
      </c>
      <c r="AF3235" s="2">
        <v>43752</v>
      </c>
      <c r="AG3235" s="1">
        <v>2.00088</v>
      </c>
      <c r="AI3235" s="2">
        <v>43251</v>
      </c>
      <c r="AJ3235" s="1">
        <v>2.9138000000000002</v>
      </c>
      <c r="AL3235" s="2">
        <v>43252</v>
      </c>
      <c r="AM3235" s="1">
        <v>2.9342000000000001</v>
      </c>
      <c r="AO3235" s="2">
        <v>43250</v>
      </c>
      <c r="AP3235" s="1">
        <v>2.6337999999999999</v>
      </c>
      <c r="AR3235" s="2">
        <v>43243</v>
      </c>
      <c r="AS3235" s="1">
        <v>2.5289999999999999</v>
      </c>
      <c r="AU3235" s="2">
        <v>43263</v>
      </c>
      <c r="AV3235" s="1">
        <v>1.5455000000000001</v>
      </c>
      <c r="AX3235" s="2">
        <v>43259</v>
      </c>
      <c r="AY3235" s="1">
        <v>1.4944999999999999</v>
      </c>
      <c r="BA3235" s="116">
        <v>43264</v>
      </c>
      <c r="BB3235" s="1">
        <v>0.99480000000000002</v>
      </c>
      <c r="BD3235" s="2">
        <v>43257</v>
      </c>
      <c r="BE3235" s="1">
        <v>-0.1195</v>
      </c>
      <c r="BG3235" s="2">
        <v>43432</v>
      </c>
      <c r="BH3235" s="1">
        <v>3.06</v>
      </c>
      <c r="BJ3235" s="2">
        <v>43432</v>
      </c>
      <c r="BK3235" s="1">
        <v>2.87</v>
      </c>
      <c r="BM3235" s="2">
        <v>43262</v>
      </c>
      <c r="BN3235" s="1">
        <v>0.39389999999999997</v>
      </c>
    </row>
    <row r="3236" spans="2:66">
      <c r="B3236" s="2">
        <v>43839</v>
      </c>
      <c r="C3236" s="1">
        <v>1.46</v>
      </c>
      <c r="E3236" s="2">
        <v>43306</v>
      </c>
      <c r="F3236" s="1">
        <v>1.5779999999999998</v>
      </c>
      <c r="H3236" s="2">
        <v>43326</v>
      </c>
      <c r="I3236" s="1">
        <v>2.06</v>
      </c>
      <c r="K3236" s="2">
        <v>43322</v>
      </c>
      <c r="L3236" s="1">
        <v>2.496</v>
      </c>
      <c r="N3236" s="2">
        <v>43333</v>
      </c>
      <c r="O3236" s="1">
        <v>2.1419999999999999</v>
      </c>
      <c r="Q3236" s="2">
        <v>43318</v>
      </c>
      <c r="R3236" s="1">
        <v>2.25</v>
      </c>
      <c r="T3236" s="2">
        <v>43322</v>
      </c>
      <c r="U3236" s="1">
        <v>2.0499999999999998</v>
      </c>
      <c r="W3236" s="2">
        <v>43321</v>
      </c>
      <c r="X3236" s="1">
        <v>1.9849999999999999</v>
      </c>
      <c r="Z3236" s="2">
        <v>43311</v>
      </c>
      <c r="AA3236" s="1">
        <v>2.0074999999999998</v>
      </c>
      <c r="AC3236" s="2">
        <v>43312</v>
      </c>
      <c r="AD3236" s="1">
        <v>1.8625</v>
      </c>
      <c r="AF3236" s="2">
        <v>43753</v>
      </c>
      <c r="AG3236" s="1">
        <v>2.0021300000000002</v>
      </c>
      <c r="AI3236" s="2">
        <v>43252</v>
      </c>
      <c r="AJ3236" s="1">
        <v>2.9516999999999998</v>
      </c>
      <c r="AL3236" s="2">
        <v>43255</v>
      </c>
      <c r="AM3236" s="1">
        <v>2.9765000000000001</v>
      </c>
      <c r="AO3236" s="2">
        <v>43251</v>
      </c>
      <c r="AP3236" s="1">
        <v>2.6715</v>
      </c>
      <c r="AR3236" s="2">
        <v>43244</v>
      </c>
      <c r="AS3236" s="1">
        <v>2.5140000000000002</v>
      </c>
      <c r="AU3236" s="2">
        <v>43264</v>
      </c>
      <c r="AV3236" s="1">
        <v>1.5394999999999999</v>
      </c>
      <c r="AX3236" s="2">
        <v>43262</v>
      </c>
      <c r="AY3236" s="1">
        <v>1.5089999999999999</v>
      </c>
      <c r="BA3236" s="116">
        <v>43265</v>
      </c>
      <c r="BB3236" s="1">
        <v>0.95250000000000001</v>
      </c>
      <c r="BD3236" s="2">
        <v>43258</v>
      </c>
      <c r="BE3236" s="1">
        <v>-0.11550000000000001</v>
      </c>
      <c r="BG3236" s="2">
        <v>43433</v>
      </c>
      <c r="BH3236" s="1">
        <v>3.03</v>
      </c>
      <c r="BJ3236" s="2">
        <v>43433</v>
      </c>
      <c r="BK3236" s="1">
        <v>2.85</v>
      </c>
      <c r="BM3236" s="2">
        <v>43263</v>
      </c>
      <c r="BN3236" s="1">
        <v>0.39300000000000002</v>
      </c>
    </row>
    <row r="3237" spans="2:66">
      <c r="B3237" s="2">
        <v>43840</v>
      </c>
      <c r="C3237" s="1">
        <v>1.46</v>
      </c>
      <c r="E3237" s="2">
        <v>43307</v>
      </c>
      <c r="F3237" s="1">
        <v>1.575</v>
      </c>
      <c r="H3237" s="2">
        <v>43328</v>
      </c>
      <c r="I3237" s="1">
        <v>2.0449999999999999</v>
      </c>
      <c r="K3237" s="2">
        <v>43325</v>
      </c>
      <c r="L3237" s="1">
        <v>2.4969999999999999</v>
      </c>
      <c r="N3237" s="2">
        <v>43334</v>
      </c>
      <c r="O3237" s="1">
        <v>2.1749999999999998</v>
      </c>
      <c r="Q3237" s="2">
        <v>43319</v>
      </c>
      <c r="R3237" s="1">
        <v>2.2400000000000002</v>
      </c>
      <c r="T3237" s="2">
        <v>43325</v>
      </c>
      <c r="U3237" s="1">
        <v>2.0525000000000002</v>
      </c>
      <c r="W3237" s="2">
        <v>43322</v>
      </c>
      <c r="X3237" s="1">
        <v>1.97</v>
      </c>
      <c r="Z3237" s="2">
        <v>43312</v>
      </c>
      <c r="AA3237" s="1">
        <v>2.0024999999999999</v>
      </c>
      <c r="AC3237" s="2">
        <v>43313</v>
      </c>
      <c r="AD3237" s="1">
        <v>1.8574999999999999</v>
      </c>
      <c r="AF3237" s="2">
        <v>43754</v>
      </c>
      <c r="AG3237" s="1">
        <v>2.00325</v>
      </c>
      <c r="AI3237" s="2">
        <v>43255</v>
      </c>
      <c r="AJ3237" s="1">
        <v>2.9874999999999998</v>
      </c>
      <c r="AL3237" s="2">
        <v>43256</v>
      </c>
      <c r="AM3237" s="1">
        <v>2.9634999999999998</v>
      </c>
      <c r="AO3237" s="2">
        <v>43252</v>
      </c>
      <c r="AP3237" s="1">
        <v>2.7149999999999999</v>
      </c>
      <c r="AR3237" s="2">
        <v>43245</v>
      </c>
      <c r="AS3237" s="1">
        <v>2.4929999999999999</v>
      </c>
      <c r="AU3237" s="2">
        <v>43265</v>
      </c>
      <c r="AV3237" s="1">
        <v>1.5419</v>
      </c>
      <c r="AX3237" s="2">
        <v>43263</v>
      </c>
      <c r="AY3237" s="1">
        <v>1.4924999999999999</v>
      </c>
      <c r="BA3237" s="116">
        <v>43266</v>
      </c>
      <c r="BB3237" s="1">
        <v>0.91900000000000004</v>
      </c>
      <c r="BD3237" s="2">
        <v>43259</v>
      </c>
      <c r="BE3237" s="1">
        <v>-0.1206</v>
      </c>
      <c r="BG3237" s="2">
        <v>43434</v>
      </c>
      <c r="BH3237" s="1">
        <v>3.01</v>
      </c>
      <c r="BJ3237" s="2">
        <v>43434</v>
      </c>
      <c r="BK3237" s="1">
        <v>2.84</v>
      </c>
      <c r="BM3237" s="2">
        <v>43264</v>
      </c>
      <c r="BN3237" s="1">
        <v>0.38090000000000002</v>
      </c>
    </row>
    <row r="3238" spans="2:66">
      <c r="B3238" s="2">
        <v>43843</v>
      </c>
      <c r="C3238" s="1">
        <v>1.46</v>
      </c>
      <c r="E3238" s="2">
        <v>43308</v>
      </c>
      <c r="F3238" s="1">
        <v>1.577</v>
      </c>
      <c r="H3238" s="2">
        <v>43329</v>
      </c>
      <c r="I3238" s="1">
        <v>1.99</v>
      </c>
      <c r="K3238" s="2">
        <v>43326</v>
      </c>
      <c r="L3238" s="1">
        <v>2.4950000000000001</v>
      </c>
      <c r="N3238" s="2">
        <v>43335</v>
      </c>
      <c r="O3238" s="1">
        <v>2.1749999999999998</v>
      </c>
      <c r="Q3238" s="2">
        <v>43320</v>
      </c>
      <c r="R3238" s="1">
        <v>2.2330000000000001</v>
      </c>
      <c r="T3238" s="2">
        <v>43326</v>
      </c>
      <c r="U3238" s="1">
        <v>2.0550000000000002</v>
      </c>
      <c r="W3238" s="2">
        <v>43325</v>
      </c>
      <c r="X3238" s="1">
        <v>1.97</v>
      </c>
      <c r="Z3238" s="2">
        <v>43313</v>
      </c>
      <c r="AA3238" s="1">
        <v>1.9950000000000001</v>
      </c>
      <c r="AC3238" s="2">
        <v>43314</v>
      </c>
      <c r="AD3238" s="1">
        <v>1.85</v>
      </c>
      <c r="AF3238" s="2">
        <v>43755</v>
      </c>
      <c r="AG3238" s="1">
        <v>1.9658799999999998</v>
      </c>
      <c r="AI3238" s="2">
        <v>43256</v>
      </c>
      <c r="AJ3238" s="1">
        <v>2.9830000000000001</v>
      </c>
      <c r="AL3238" s="2">
        <v>43257</v>
      </c>
      <c r="AM3238" s="1">
        <v>3.0059999999999998</v>
      </c>
      <c r="AO3238" s="2">
        <v>43255</v>
      </c>
      <c r="AP3238" s="1">
        <v>2.7530999999999999</v>
      </c>
      <c r="AR3238" s="2">
        <v>43248</v>
      </c>
      <c r="AS3238" s="1">
        <v>2.4849999999999999</v>
      </c>
      <c r="AU3238" s="2">
        <v>43266</v>
      </c>
      <c r="AV3238" s="1">
        <v>1.5289999999999999</v>
      </c>
      <c r="AX3238" s="2">
        <v>43264</v>
      </c>
      <c r="AY3238" s="1">
        <v>1.4910000000000001</v>
      </c>
      <c r="BA3238" s="116">
        <v>43269</v>
      </c>
      <c r="BB3238" s="1">
        <v>0.91100000000000003</v>
      </c>
      <c r="BD3238" s="2">
        <v>43262</v>
      </c>
      <c r="BE3238" s="1">
        <v>-0.11799999999999999</v>
      </c>
      <c r="BG3238" s="2">
        <v>43437</v>
      </c>
      <c r="BH3238" s="1">
        <v>2.98</v>
      </c>
      <c r="BJ3238" s="2">
        <v>43437</v>
      </c>
      <c r="BK3238" s="1">
        <v>2.83</v>
      </c>
      <c r="BM3238" s="2">
        <v>43265</v>
      </c>
      <c r="BN3238" s="1">
        <v>0.33100000000000002</v>
      </c>
    </row>
    <row r="3239" spans="2:66">
      <c r="B3239" s="2">
        <v>43844</v>
      </c>
      <c r="C3239" s="1">
        <v>1.46</v>
      </c>
      <c r="E3239" s="2">
        <v>43311</v>
      </c>
      <c r="F3239" s="1">
        <v>1.58</v>
      </c>
      <c r="H3239" s="2">
        <v>43332</v>
      </c>
      <c r="I3239" s="1">
        <v>1.9830000000000001</v>
      </c>
      <c r="K3239" s="2">
        <v>43328</v>
      </c>
      <c r="L3239" s="1">
        <v>2.4699999999999998</v>
      </c>
      <c r="N3239" s="2">
        <v>43336</v>
      </c>
      <c r="O3239" s="1">
        <v>2.1720000000000002</v>
      </c>
      <c r="Q3239" s="2">
        <v>43321</v>
      </c>
      <c r="R3239" s="1">
        <v>2.1949999999999998</v>
      </c>
      <c r="T3239" s="2">
        <v>43328</v>
      </c>
      <c r="U3239" s="1">
        <v>2.0350000000000001</v>
      </c>
      <c r="W3239" s="2">
        <v>43326</v>
      </c>
      <c r="X3239" s="1">
        <v>1.9725000000000001</v>
      </c>
      <c r="Z3239" s="2">
        <v>43314</v>
      </c>
      <c r="AA3239" s="1">
        <v>1.99</v>
      </c>
      <c r="AC3239" s="2">
        <v>43315</v>
      </c>
      <c r="AD3239" s="1">
        <v>1.8425</v>
      </c>
      <c r="AF3239" s="2">
        <v>43756</v>
      </c>
      <c r="AG3239" s="1">
        <v>1.9532500000000002</v>
      </c>
      <c r="AI3239" s="2">
        <v>43257</v>
      </c>
      <c r="AJ3239" s="1">
        <v>3.0156999999999998</v>
      </c>
      <c r="AL3239" s="2">
        <v>43258</v>
      </c>
      <c r="AM3239" s="1">
        <v>2.9590000000000001</v>
      </c>
      <c r="AO3239" s="2">
        <v>43256</v>
      </c>
      <c r="AP3239" s="1">
        <v>2.7387000000000001</v>
      </c>
      <c r="AR3239" s="2">
        <v>43249</v>
      </c>
      <c r="AS3239" s="1">
        <v>2.4260000000000002</v>
      </c>
      <c r="AU3239" s="2">
        <v>43269</v>
      </c>
      <c r="AV3239" s="1">
        <v>1.5366</v>
      </c>
      <c r="AX3239" s="2">
        <v>43265</v>
      </c>
      <c r="AY3239" s="1">
        <v>1.4664999999999999</v>
      </c>
      <c r="BA3239" s="116">
        <v>43270</v>
      </c>
      <c r="BB3239" s="1">
        <v>0.88300000000000001</v>
      </c>
      <c r="BD3239" s="2">
        <v>43263</v>
      </c>
      <c r="BE3239" s="1">
        <v>-0.1205</v>
      </c>
      <c r="BG3239" s="2">
        <v>43438</v>
      </c>
      <c r="BH3239" s="1">
        <v>2.91</v>
      </c>
      <c r="BJ3239" s="2">
        <v>43438</v>
      </c>
      <c r="BK3239" s="1">
        <v>2.79</v>
      </c>
      <c r="BM3239" s="2">
        <v>43266</v>
      </c>
      <c r="BN3239" s="1">
        <v>0.29570000000000002</v>
      </c>
    </row>
    <row r="3240" spans="2:66">
      <c r="B3240" s="2">
        <v>43845</v>
      </c>
      <c r="C3240" s="1">
        <v>1.46</v>
      </c>
      <c r="E3240" s="2">
        <v>43312</v>
      </c>
      <c r="F3240" s="1">
        <v>1.58</v>
      </c>
      <c r="H3240" s="2">
        <v>43333</v>
      </c>
      <c r="I3240" s="1">
        <v>1.9300000000000002</v>
      </c>
      <c r="K3240" s="2">
        <v>43329</v>
      </c>
      <c r="L3240" s="1">
        <v>2.427</v>
      </c>
      <c r="N3240" s="2">
        <v>43339</v>
      </c>
      <c r="O3240" s="1">
        <v>2.1720000000000002</v>
      </c>
      <c r="Q3240" s="2">
        <v>43322</v>
      </c>
      <c r="R3240" s="1">
        <v>2.1549999999999998</v>
      </c>
      <c r="T3240" s="2">
        <v>43329</v>
      </c>
      <c r="U3240" s="1">
        <v>1.9975000000000001</v>
      </c>
      <c r="W3240" s="2">
        <v>43328</v>
      </c>
      <c r="X3240" s="1">
        <v>1.9575</v>
      </c>
      <c r="Z3240" s="2">
        <v>43315</v>
      </c>
      <c r="AA3240" s="1">
        <v>1.9725000000000001</v>
      </c>
      <c r="AC3240" s="2">
        <v>43318</v>
      </c>
      <c r="AD3240" s="1">
        <v>1.8374999999999999</v>
      </c>
      <c r="AF3240" s="2">
        <v>43759</v>
      </c>
      <c r="AG3240" s="1">
        <v>1.9340000000000002</v>
      </c>
      <c r="AI3240" s="2">
        <v>43258</v>
      </c>
      <c r="AJ3240" s="1">
        <v>2.9716</v>
      </c>
      <c r="AL3240" s="2">
        <v>43259</v>
      </c>
      <c r="AM3240" s="1">
        <v>2.9835000000000003</v>
      </c>
      <c r="AO3240" s="2">
        <v>43257</v>
      </c>
      <c r="AP3240" s="1">
        <v>2.7605</v>
      </c>
      <c r="AR3240" s="2">
        <v>43250</v>
      </c>
      <c r="AS3240" s="1">
        <v>2.4729999999999999</v>
      </c>
      <c r="AU3240" s="2">
        <v>43270</v>
      </c>
      <c r="AV3240" s="1">
        <v>1.488</v>
      </c>
      <c r="AX3240" s="2">
        <v>43266</v>
      </c>
      <c r="AY3240" s="1">
        <v>1.4512</v>
      </c>
      <c r="BA3240" s="116">
        <v>43271</v>
      </c>
      <c r="BB3240" s="1">
        <v>0.89900000000000002</v>
      </c>
      <c r="BD3240" s="2">
        <v>43264</v>
      </c>
      <c r="BE3240" s="1">
        <v>-0.125</v>
      </c>
      <c r="BG3240" s="2">
        <v>43440</v>
      </c>
      <c r="BH3240" s="1">
        <v>2.87</v>
      </c>
      <c r="BJ3240" s="2">
        <v>43440</v>
      </c>
      <c r="BK3240" s="1">
        <v>2.75</v>
      </c>
      <c r="BM3240" s="2">
        <v>43269</v>
      </c>
      <c r="BN3240" s="1">
        <v>0.27850000000000003</v>
      </c>
    </row>
    <row r="3241" spans="2:66">
      <c r="B3241" s="2">
        <v>43846</v>
      </c>
      <c r="C3241" s="1">
        <v>1.46</v>
      </c>
      <c r="E3241" s="2">
        <v>43313</v>
      </c>
      <c r="F3241" s="1">
        <v>1.579</v>
      </c>
      <c r="H3241" s="2">
        <v>43334</v>
      </c>
      <c r="I3241" s="1">
        <v>1.9649999999999999</v>
      </c>
      <c r="K3241" s="2">
        <v>43332</v>
      </c>
      <c r="L3241" s="1">
        <v>2.4050000000000002</v>
      </c>
      <c r="N3241" s="2">
        <v>43340</v>
      </c>
      <c r="O3241" s="1">
        <v>2.1749999999999998</v>
      </c>
      <c r="Q3241" s="2">
        <v>43325</v>
      </c>
      <c r="R3241" s="1">
        <v>2.1549999999999998</v>
      </c>
      <c r="T3241" s="2">
        <v>43332</v>
      </c>
      <c r="U3241" s="1">
        <v>1.9824999999999999</v>
      </c>
      <c r="W3241" s="2">
        <v>43329</v>
      </c>
      <c r="X3241" s="1">
        <v>1.925</v>
      </c>
      <c r="Z3241" s="2">
        <v>43318</v>
      </c>
      <c r="AA3241" s="1">
        <v>1.96</v>
      </c>
      <c r="AC3241" s="2">
        <v>43319</v>
      </c>
      <c r="AD3241" s="1">
        <v>1.8374999999999999</v>
      </c>
      <c r="AF3241" s="2">
        <v>43760</v>
      </c>
      <c r="AG3241" s="1">
        <v>1.9359999999999999</v>
      </c>
      <c r="AI3241" s="2">
        <v>43259</v>
      </c>
      <c r="AJ3241" s="1">
        <v>2.9969000000000001</v>
      </c>
      <c r="AL3241" s="2">
        <v>43262</v>
      </c>
      <c r="AM3241" s="1">
        <v>2.9915000000000003</v>
      </c>
      <c r="AO3241" s="2">
        <v>43258</v>
      </c>
      <c r="AP3241" s="1">
        <v>2.7444999999999999</v>
      </c>
      <c r="AR3241" s="2">
        <v>43251</v>
      </c>
      <c r="AS3241" s="1">
        <v>2.5057</v>
      </c>
      <c r="AU3241" s="2">
        <v>43271</v>
      </c>
      <c r="AV3241" s="1">
        <v>1.512</v>
      </c>
      <c r="AX3241" s="2">
        <v>43269</v>
      </c>
      <c r="AY3241" s="1">
        <v>1.4555</v>
      </c>
      <c r="BA3241" s="116">
        <v>43272</v>
      </c>
      <c r="BB3241" s="1">
        <v>0.88300000000000001</v>
      </c>
      <c r="BD3241" s="2">
        <v>43265</v>
      </c>
      <c r="BE3241" s="1">
        <v>-0.16200000000000001</v>
      </c>
      <c r="BG3241" s="2">
        <v>43441</v>
      </c>
      <c r="BH3241" s="1">
        <v>2.85</v>
      </c>
      <c r="BJ3241" s="2">
        <v>43441</v>
      </c>
      <c r="BK3241" s="1">
        <v>2.7</v>
      </c>
      <c r="BM3241" s="2">
        <v>43270</v>
      </c>
      <c r="BN3241" s="1">
        <v>0.255</v>
      </c>
    </row>
    <row r="3242" spans="2:66">
      <c r="B3242" s="2">
        <v>43847</v>
      </c>
      <c r="C3242" s="1">
        <v>1.46</v>
      </c>
      <c r="E3242" s="2">
        <v>43314</v>
      </c>
      <c r="F3242" s="1">
        <v>1.577</v>
      </c>
      <c r="H3242" s="2">
        <v>43335</v>
      </c>
      <c r="I3242" s="1">
        <v>1.9649999999999999</v>
      </c>
      <c r="K3242" s="2">
        <v>43333</v>
      </c>
      <c r="L3242" s="1">
        <v>2.3769999999999998</v>
      </c>
      <c r="N3242" s="2">
        <v>43341</v>
      </c>
      <c r="O3242" s="1">
        <v>2.1680000000000001</v>
      </c>
      <c r="Q3242" s="2">
        <v>43326</v>
      </c>
      <c r="R3242" s="1">
        <v>2.1575000000000002</v>
      </c>
      <c r="T3242" s="2">
        <v>43333</v>
      </c>
      <c r="U3242" s="1">
        <v>1.9550000000000001</v>
      </c>
      <c r="W3242" s="2">
        <v>43332</v>
      </c>
      <c r="X3242" s="1">
        <v>1.9100000000000001</v>
      </c>
      <c r="Z3242" s="2">
        <v>43319</v>
      </c>
      <c r="AA3242" s="1">
        <v>1.9550000000000001</v>
      </c>
      <c r="AC3242" s="2">
        <v>43320</v>
      </c>
      <c r="AD3242" s="1">
        <v>1.8275000000000001</v>
      </c>
      <c r="AF3242" s="2">
        <v>43761</v>
      </c>
      <c r="AG3242" s="1">
        <v>1.93963</v>
      </c>
      <c r="AI3242" s="2">
        <v>43262</v>
      </c>
      <c r="AJ3242" s="1">
        <v>3.0059999999999998</v>
      </c>
      <c r="AL3242" s="2">
        <v>43263</v>
      </c>
      <c r="AM3242" s="1">
        <v>3.0005000000000002</v>
      </c>
      <c r="AO3242" s="2">
        <v>43259</v>
      </c>
      <c r="AP3242" s="1">
        <v>2.7538999999999998</v>
      </c>
      <c r="AR3242" s="2">
        <v>43252</v>
      </c>
      <c r="AS3242" s="1">
        <v>2.5310000000000001</v>
      </c>
      <c r="AU3242" s="2">
        <v>43272</v>
      </c>
      <c r="AV3242" s="1">
        <v>1.5049999999999999</v>
      </c>
      <c r="AX3242" s="2">
        <v>43270</v>
      </c>
      <c r="AY3242" s="1">
        <v>1.4147000000000001</v>
      </c>
      <c r="BA3242" s="116">
        <v>43273</v>
      </c>
      <c r="BB3242" s="1">
        <v>0.89200000000000002</v>
      </c>
      <c r="BD3242" s="2">
        <v>43266</v>
      </c>
      <c r="BE3242" s="1">
        <v>-0.17</v>
      </c>
      <c r="BG3242" s="2">
        <v>43444</v>
      </c>
      <c r="BH3242" s="1">
        <v>2.85</v>
      </c>
      <c r="BJ3242" s="2">
        <v>43444</v>
      </c>
      <c r="BK3242" s="1">
        <v>2.71</v>
      </c>
      <c r="BM3242" s="2">
        <v>43271</v>
      </c>
      <c r="BN3242" s="1">
        <v>0.26379999999999998</v>
      </c>
    </row>
    <row r="3243" spans="2:66">
      <c r="B3243" s="2">
        <v>43850</v>
      </c>
      <c r="C3243" s="1">
        <v>1.46</v>
      </c>
      <c r="E3243" s="2">
        <v>43315</v>
      </c>
      <c r="F3243" s="1">
        <v>1.5739999999999998</v>
      </c>
      <c r="H3243" s="2">
        <v>43336</v>
      </c>
      <c r="I3243" s="1">
        <v>1.9569999999999999</v>
      </c>
      <c r="K3243" s="2">
        <v>43334</v>
      </c>
      <c r="L3243" s="1">
        <v>2.4020000000000001</v>
      </c>
      <c r="N3243" s="2">
        <v>43342</v>
      </c>
      <c r="O3243" s="1">
        <v>2.177</v>
      </c>
      <c r="Q3243" s="2">
        <v>43328</v>
      </c>
      <c r="R3243" s="1">
        <v>2.1375000000000002</v>
      </c>
      <c r="T3243" s="2">
        <v>43334</v>
      </c>
      <c r="U3243" s="1">
        <v>1.99</v>
      </c>
      <c r="W3243" s="2">
        <v>43333</v>
      </c>
      <c r="X3243" s="1">
        <v>1.8824999999999998</v>
      </c>
      <c r="Z3243" s="2">
        <v>43320</v>
      </c>
      <c r="AA3243" s="1">
        <v>1.9449999999999998</v>
      </c>
      <c r="AC3243" s="2">
        <v>43321</v>
      </c>
      <c r="AD3243" s="1">
        <v>1.8149999999999999</v>
      </c>
      <c r="AF3243" s="2">
        <v>43762</v>
      </c>
      <c r="AG3243" s="1">
        <v>1.93563</v>
      </c>
      <c r="AI3243" s="2">
        <v>43263</v>
      </c>
      <c r="AJ3243" s="1">
        <v>3.0125999999999999</v>
      </c>
      <c r="AL3243" s="2">
        <v>43264</v>
      </c>
      <c r="AM3243" s="1">
        <v>3.0095000000000001</v>
      </c>
      <c r="AO3243" s="2">
        <v>43262</v>
      </c>
      <c r="AP3243" s="1">
        <v>2.7717999999999998</v>
      </c>
      <c r="AR3243" s="2">
        <v>43255</v>
      </c>
      <c r="AS3243" s="1">
        <v>2.5526</v>
      </c>
      <c r="AU3243" s="2">
        <v>43273</v>
      </c>
      <c r="AV3243" s="1">
        <v>1.5145</v>
      </c>
      <c r="AX3243" s="2">
        <v>43271</v>
      </c>
      <c r="AY3243" s="1">
        <v>1.4359999999999999</v>
      </c>
      <c r="BA3243" s="116">
        <v>43276</v>
      </c>
      <c r="BB3243" s="1">
        <v>0.88849999999999996</v>
      </c>
      <c r="BD3243" s="2">
        <v>43269</v>
      </c>
      <c r="BE3243" s="1">
        <v>-0.17050000000000001</v>
      </c>
      <c r="BG3243" s="2">
        <v>43445</v>
      </c>
      <c r="BH3243" s="1">
        <v>2.89</v>
      </c>
      <c r="BJ3243" s="2">
        <v>43445</v>
      </c>
      <c r="BK3243" s="1">
        <v>2.75</v>
      </c>
      <c r="BM3243" s="2">
        <v>43272</v>
      </c>
      <c r="BN3243" s="1">
        <v>0.25230000000000002</v>
      </c>
    </row>
    <row r="3244" spans="2:66">
      <c r="B3244" s="2">
        <v>43851</v>
      </c>
      <c r="C3244" s="1">
        <v>1.46</v>
      </c>
      <c r="E3244" s="2">
        <v>43318</v>
      </c>
      <c r="F3244" s="1">
        <v>1.5699999999999998</v>
      </c>
      <c r="H3244" s="2">
        <v>43339</v>
      </c>
      <c r="I3244" s="1">
        <v>1.9590000000000001</v>
      </c>
      <c r="K3244" s="2">
        <v>43335</v>
      </c>
      <c r="L3244" s="1">
        <v>2.395</v>
      </c>
      <c r="N3244" s="2">
        <v>43343</v>
      </c>
      <c r="O3244" s="1">
        <v>2.1019999999999999</v>
      </c>
      <c r="Q3244" s="2">
        <v>43329</v>
      </c>
      <c r="R3244" s="1">
        <v>2.105</v>
      </c>
      <c r="T3244" s="2">
        <v>43335</v>
      </c>
      <c r="U3244" s="1">
        <v>1.9925000000000002</v>
      </c>
      <c r="W3244" s="2">
        <v>43334</v>
      </c>
      <c r="X3244" s="1">
        <v>1.9175</v>
      </c>
      <c r="Z3244" s="2">
        <v>43321</v>
      </c>
      <c r="AA3244" s="1">
        <v>1.925</v>
      </c>
      <c r="AC3244" s="2">
        <v>43322</v>
      </c>
      <c r="AD3244" s="1">
        <v>1.8149999999999999</v>
      </c>
      <c r="AF3244" s="2">
        <v>43763</v>
      </c>
      <c r="AG3244" s="1">
        <v>1.9281299999999999</v>
      </c>
      <c r="AI3244" s="2">
        <v>43264</v>
      </c>
      <c r="AJ3244" s="1">
        <v>3.0105</v>
      </c>
      <c r="AL3244" s="2">
        <v>43265</v>
      </c>
      <c r="AM3244" s="1">
        <v>2.9784999999999999</v>
      </c>
      <c r="AO3244" s="2">
        <v>43263</v>
      </c>
      <c r="AP3244" s="1">
        <v>2.7854999999999999</v>
      </c>
      <c r="AR3244" s="2">
        <v>43256</v>
      </c>
      <c r="AS3244" s="1">
        <v>2.548</v>
      </c>
      <c r="AU3244" s="2">
        <v>43276</v>
      </c>
      <c r="AV3244" s="1">
        <v>1.5110000000000001</v>
      </c>
      <c r="AX3244" s="2">
        <v>43272</v>
      </c>
      <c r="AY3244" s="1">
        <v>1.4259999999999999</v>
      </c>
      <c r="BA3244" s="116">
        <v>43277</v>
      </c>
      <c r="BB3244" s="1">
        <v>0.90200000000000002</v>
      </c>
      <c r="BD3244" s="2">
        <v>43270</v>
      </c>
      <c r="BE3244" s="1">
        <v>-0.17710000000000001</v>
      </c>
      <c r="BG3244" s="2">
        <v>43446</v>
      </c>
      <c r="BH3244" s="1">
        <v>2.91</v>
      </c>
      <c r="BJ3244" s="2">
        <v>43446</v>
      </c>
      <c r="BK3244" s="1">
        <v>2.77</v>
      </c>
      <c r="BM3244" s="2">
        <v>43273</v>
      </c>
      <c r="BN3244" s="1">
        <v>0.26229999999999998</v>
      </c>
    </row>
    <row r="3245" spans="2:66">
      <c r="B3245" s="2">
        <v>43852</v>
      </c>
      <c r="C3245" s="1">
        <v>1.46</v>
      </c>
      <c r="E3245" s="2">
        <v>43319</v>
      </c>
      <c r="F3245" s="1">
        <v>1.5649999999999999</v>
      </c>
      <c r="H3245" s="2">
        <v>43340</v>
      </c>
      <c r="I3245" s="1">
        <v>1.9649999999999999</v>
      </c>
      <c r="K3245" s="2">
        <v>43336</v>
      </c>
      <c r="L3245" s="1">
        <v>2.3769999999999998</v>
      </c>
      <c r="N3245" s="2">
        <v>43346</v>
      </c>
      <c r="O3245" s="1">
        <v>2.105</v>
      </c>
      <c r="Q3245" s="2">
        <v>43332</v>
      </c>
      <c r="R3245" s="1">
        <v>2.0874999999999999</v>
      </c>
      <c r="T3245" s="2">
        <v>43336</v>
      </c>
      <c r="U3245" s="1">
        <v>1.9775</v>
      </c>
      <c r="W3245" s="2">
        <v>43335</v>
      </c>
      <c r="X3245" s="1">
        <v>1.9224999999999999</v>
      </c>
      <c r="Z3245" s="2">
        <v>43322</v>
      </c>
      <c r="AA3245" s="1">
        <v>1.9100000000000001</v>
      </c>
      <c r="AC3245" s="2">
        <v>43325</v>
      </c>
      <c r="AD3245" s="1">
        <v>1.8149999999999999</v>
      </c>
      <c r="AF3245" s="2">
        <v>43766</v>
      </c>
      <c r="AG3245" s="1">
        <v>1.9355</v>
      </c>
      <c r="AI3245" s="2">
        <v>43265</v>
      </c>
      <c r="AJ3245" s="1">
        <v>2.976</v>
      </c>
      <c r="AL3245" s="2">
        <v>43266</v>
      </c>
      <c r="AM3245" s="1">
        <v>2.9605999999999999</v>
      </c>
      <c r="AO3245" s="2">
        <v>43264</v>
      </c>
      <c r="AP3245" s="1">
        <v>2.8105000000000002</v>
      </c>
      <c r="AR3245" s="2">
        <v>43257</v>
      </c>
      <c r="AS3245" s="1">
        <v>2.5609999999999999</v>
      </c>
      <c r="AU3245" s="2">
        <v>43277</v>
      </c>
      <c r="AV3245" s="1">
        <v>1.52</v>
      </c>
      <c r="AX3245" s="2">
        <v>43273</v>
      </c>
      <c r="AY3245" s="1">
        <v>1.4355</v>
      </c>
      <c r="BA3245" s="116">
        <v>43278</v>
      </c>
      <c r="BB3245" s="1">
        <v>0.89159999999999995</v>
      </c>
      <c r="BD3245" s="2">
        <v>43271</v>
      </c>
      <c r="BE3245" s="1">
        <v>-0.1736</v>
      </c>
      <c r="BG3245" s="2">
        <v>43447</v>
      </c>
      <c r="BH3245" s="1">
        <v>2.91</v>
      </c>
      <c r="BJ3245" s="2">
        <v>43447</v>
      </c>
      <c r="BK3245" s="1">
        <v>2.75</v>
      </c>
      <c r="BM3245" s="2">
        <v>43276</v>
      </c>
      <c r="BN3245" s="1">
        <v>0.25779999999999997</v>
      </c>
    </row>
    <row r="3246" spans="2:66">
      <c r="B3246" s="2">
        <v>43853</v>
      </c>
      <c r="C3246" s="1">
        <v>1.46</v>
      </c>
      <c r="E3246" s="2">
        <v>43320</v>
      </c>
      <c r="F3246" s="1">
        <v>1.5629999999999999</v>
      </c>
      <c r="H3246" s="2">
        <v>43341</v>
      </c>
      <c r="I3246" s="1">
        <v>1.96</v>
      </c>
      <c r="K3246" s="2">
        <v>43339</v>
      </c>
      <c r="L3246" s="1">
        <v>2.3639999999999999</v>
      </c>
      <c r="N3246" s="2">
        <v>43347</v>
      </c>
      <c r="O3246" s="1">
        <v>2.1070000000000002</v>
      </c>
      <c r="Q3246" s="2">
        <v>43333</v>
      </c>
      <c r="R3246" s="1">
        <v>2.0674999999999999</v>
      </c>
      <c r="T3246" s="2">
        <v>43339</v>
      </c>
      <c r="U3246" s="1">
        <v>1.978</v>
      </c>
      <c r="W3246" s="2">
        <v>43336</v>
      </c>
      <c r="X3246" s="1">
        <v>1.9100000000000001</v>
      </c>
      <c r="Z3246" s="2">
        <v>43325</v>
      </c>
      <c r="AA3246" s="1">
        <v>1.9100000000000001</v>
      </c>
      <c r="AC3246" s="2">
        <v>43326</v>
      </c>
      <c r="AD3246" s="1">
        <v>1.8174999999999999</v>
      </c>
      <c r="AF3246" s="2">
        <v>43767</v>
      </c>
      <c r="AG3246" s="1">
        <v>1.92713</v>
      </c>
      <c r="AI3246" s="2">
        <v>43266</v>
      </c>
      <c r="AJ3246" s="1">
        <v>2.9603999999999999</v>
      </c>
      <c r="AL3246" s="2">
        <v>43269</v>
      </c>
      <c r="AM3246" s="1">
        <v>2.9595000000000002</v>
      </c>
      <c r="AO3246" s="2">
        <v>43265</v>
      </c>
      <c r="AP3246" s="1">
        <v>2.8096000000000001</v>
      </c>
      <c r="AR3246" s="2">
        <v>43258</v>
      </c>
      <c r="AS3246" s="1">
        <v>2.5569999999999999</v>
      </c>
      <c r="AU3246" s="2">
        <v>43278</v>
      </c>
      <c r="AV3246" s="1">
        <v>1.4849999999999999</v>
      </c>
      <c r="AX3246" s="2">
        <v>43276</v>
      </c>
      <c r="AY3246" s="1">
        <v>1.4279999999999999</v>
      </c>
      <c r="BA3246" s="116">
        <v>43279</v>
      </c>
      <c r="BB3246" s="1">
        <v>0.88229999999999997</v>
      </c>
      <c r="BD3246" s="2">
        <v>43272</v>
      </c>
      <c r="BE3246" s="1">
        <v>-0.1734</v>
      </c>
      <c r="BG3246" s="2">
        <v>43448</v>
      </c>
      <c r="BH3246" s="1">
        <v>2.89</v>
      </c>
      <c r="BJ3246" s="2">
        <v>43448</v>
      </c>
      <c r="BK3246" s="1">
        <v>2.73</v>
      </c>
      <c r="BM3246" s="2">
        <v>43277</v>
      </c>
      <c r="BN3246" s="1">
        <v>0.27110000000000001</v>
      </c>
    </row>
    <row r="3247" spans="2:66">
      <c r="B3247" s="2">
        <v>43858</v>
      </c>
      <c r="C3247" s="1">
        <v>1.46</v>
      </c>
      <c r="E3247" s="2">
        <v>43321</v>
      </c>
      <c r="F3247" s="1">
        <v>1.5609999999999999</v>
      </c>
      <c r="H3247" s="2">
        <v>43342</v>
      </c>
      <c r="I3247" s="1">
        <v>1.99</v>
      </c>
      <c r="K3247" s="2">
        <v>43340</v>
      </c>
      <c r="L3247" s="1">
        <v>2.3570000000000002</v>
      </c>
      <c r="N3247" s="2">
        <v>43348</v>
      </c>
      <c r="O3247" s="1">
        <v>2.0779999999999998</v>
      </c>
      <c r="Q3247" s="2">
        <v>43334</v>
      </c>
      <c r="R3247" s="1">
        <v>2.1</v>
      </c>
      <c r="T3247" s="2">
        <v>43340</v>
      </c>
      <c r="U3247" s="1">
        <v>1.9925000000000002</v>
      </c>
      <c r="W3247" s="2">
        <v>43339</v>
      </c>
      <c r="X3247" s="1">
        <v>1.9075</v>
      </c>
      <c r="Z3247" s="2">
        <v>43326</v>
      </c>
      <c r="AA3247" s="1">
        <v>1.915</v>
      </c>
      <c r="AC3247" s="2">
        <v>43328</v>
      </c>
      <c r="AD3247" s="1">
        <v>1.8075000000000001</v>
      </c>
      <c r="AF3247" s="2">
        <v>43768</v>
      </c>
      <c r="AG3247" s="1">
        <v>1.90913</v>
      </c>
      <c r="AI3247" s="2">
        <v>43269</v>
      </c>
      <c r="AJ3247" s="1">
        <v>2.9649999999999999</v>
      </c>
      <c r="AL3247" s="2">
        <v>43270</v>
      </c>
      <c r="AM3247" s="1">
        <v>2.94</v>
      </c>
      <c r="AO3247" s="2">
        <v>43266</v>
      </c>
      <c r="AP3247" s="1">
        <v>2.7951000000000001</v>
      </c>
      <c r="AR3247" s="2">
        <v>43259</v>
      </c>
      <c r="AS3247" s="1">
        <v>2.56</v>
      </c>
      <c r="AU3247" s="2">
        <v>43279</v>
      </c>
      <c r="AV3247" s="1">
        <v>1.468</v>
      </c>
      <c r="AX3247" s="2">
        <v>43277</v>
      </c>
      <c r="AY3247" s="1">
        <v>1.4464999999999999</v>
      </c>
      <c r="BA3247" s="116">
        <v>43280</v>
      </c>
      <c r="BB3247" s="1">
        <v>0.87549999999999994</v>
      </c>
      <c r="BD3247" s="2">
        <v>43273</v>
      </c>
      <c r="BE3247" s="1">
        <v>-0.17080000000000001</v>
      </c>
      <c r="BG3247" s="2">
        <v>43451</v>
      </c>
      <c r="BH3247" s="1">
        <v>2.86</v>
      </c>
      <c r="BJ3247" s="2">
        <v>43451</v>
      </c>
      <c r="BK3247" s="1">
        <v>2.69</v>
      </c>
      <c r="BM3247" s="2">
        <v>43278</v>
      </c>
      <c r="BN3247" s="1">
        <v>0.26600000000000001</v>
      </c>
    </row>
    <row r="3248" spans="2:66">
      <c r="B3248" s="2">
        <v>43859</v>
      </c>
      <c r="C3248" s="1">
        <v>1.46</v>
      </c>
      <c r="E3248" s="2">
        <v>43322</v>
      </c>
      <c r="F3248" s="1">
        <v>1.56</v>
      </c>
      <c r="H3248" s="2">
        <v>43343</v>
      </c>
      <c r="I3248" s="1">
        <v>1.9100000000000001</v>
      </c>
      <c r="K3248" s="2">
        <v>43341</v>
      </c>
      <c r="L3248" s="1">
        <v>2.3650000000000002</v>
      </c>
      <c r="N3248" s="2">
        <v>43349</v>
      </c>
      <c r="O3248" s="1">
        <v>2.085</v>
      </c>
      <c r="Q3248" s="2">
        <v>43335</v>
      </c>
      <c r="R3248" s="1">
        <v>2.1</v>
      </c>
      <c r="T3248" s="2">
        <v>43341</v>
      </c>
      <c r="U3248" s="1">
        <v>1.9950000000000001</v>
      </c>
      <c r="W3248" s="2">
        <v>43340</v>
      </c>
      <c r="X3248" s="1">
        <v>1.9224999999999999</v>
      </c>
      <c r="Z3248" s="2">
        <v>43328</v>
      </c>
      <c r="AA3248" s="1">
        <v>1.9</v>
      </c>
      <c r="AC3248" s="2">
        <v>43329</v>
      </c>
      <c r="AD3248" s="1">
        <v>1.7949999999999999</v>
      </c>
      <c r="AF3248" s="2">
        <v>43769</v>
      </c>
      <c r="AG3248" s="1">
        <v>1.90225</v>
      </c>
      <c r="AI3248" s="2">
        <v>43270</v>
      </c>
      <c r="AJ3248" s="1">
        <v>2.9485000000000001</v>
      </c>
      <c r="AL3248" s="2">
        <v>43271</v>
      </c>
      <c r="AM3248" s="1">
        <v>2.9771000000000001</v>
      </c>
      <c r="AO3248" s="2">
        <v>43269</v>
      </c>
      <c r="AP3248" s="1">
        <v>2.7903000000000002</v>
      </c>
      <c r="AR3248" s="2">
        <v>43262</v>
      </c>
      <c r="AS3248" s="1">
        <v>2.573</v>
      </c>
      <c r="AU3248" s="2">
        <v>43280</v>
      </c>
      <c r="AV3248" s="1">
        <v>1.4555</v>
      </c>
      <c r="AX3248" s="2">
        <v>43278</v>
      </c>
      <c r="AY3248" s="1">
        <v>1.4159999999999999</v>
      </c>
      <c r="BA3248" s="116">
        <v>43283</v>
      </c>
      <c r="BB3248" s="1">
        <v>0.87749999999999995</v>
      </c>
      <c r="BD3248" s="2">
        <v>43276</v>
      </c>
      <c r="BE3248" s="1">
        <v>-0.17349999999999999</v>
      </c>
      <c r="BG3248" s="2">
        <v>43452</v>
      </c>
      <c r="BH3248" s="1">
        <v>2.82</v>
      </c>
      <c r="BJ3248" s="2">
        <v>43452</v>
      </c>
      <c r="BK3248" s="1">
        <v>2.65</v>
      </c>
      <c r="BM3248" s="2">
        <v>43279</v>
      </c>
      <c r="BN3248" s="1">
        <v>0.2641</v>
      </c>
    </row>
    <row r="3249" spans="2:66">
      <c r="B3249" s="2">
        <v>43860</v>
      </c>
      <c r="C3249" s="1">
        <v>1.43</v>
      </c>
      <c r="E3249" s="2">
        <v>43325</v>
      </c>
      <c r="F3249" s="1">
        <v>1.5590000000000002</v>
      </c>
      <c r="H3249" s="2">
        <v>43346</v>
      </c>
      <c r="I3249" s="1">
        <v>1.925</v>
      </c>
      <c r="K3249" s="2">
        <v>43342</v>
      </c>
      <c r="L3249" s="1">
        <v>2.3650000000000002</v>
      </c>
      <c r="N3249" s="2">
        <v>43350</v>
      </c>
      <c r="O3249" s="1">
        <v>2.0750000000000002</v>
      </c>
      <c r="Q3249" s="2">
        <v>43336</v>
      </c>
      <c r="R3249" s="1">
        <v>2.085</v>
      </c>
      <c r="T3249" s="2">
        <v>43342</v>
      </c>
      <c r="U3249" s="1">
        <v>2.0099999999999998</v>
      </c>
      <c r="W3249" s="2">
        <v>43341</v>
      </c>
      <c r="X3249" s="1">
        <v>1.9175</v>
      </c>
      <c r="Z3249" s="2">
        <v>43329</v>
      </c>
      <c r="AA3249" s="1">
        <v>1.875</v>
      </c>
      <c r="AC3249" s="2">
        <v>43332</v>
      </c>
      <c r="AD3249" s="1">
        <v>1.79</v>
      </c>
      <c r="AF3249" s="2">
        <v>43770</v>
      </c>
      <c r="AG3249" s="1">
        <v>1.8904999999999998</v>
      </c>
      <c r="AI3249" s="2">
        <v>43271</v>
      </c>
      <c r="AJ3249" s="1">
        <v>2.9849999999999999</v>
      </c>
      <c r="AL3249" s="2">
        <v>43272</v>
      </c>
      <c r="AM3249" s="1">
        <v>2.9394</v>
      </c>
      <c r="AO3249" s="2">
        <v>43270</v>
      </c>
      <c r="AP3249" s="1">
        <v>2.7755000000000001</v>
      </c>
      <c r="AR3249" s="2">
        <v>43263</v>
      </c>
      <c r="AS3249" s="1">
        <v>2.5819999999999999</v>
      </c>
      <c r="AU3249" s="2">
        <v>43283</v>
      </c>
      <c r="AV3249" s="1">
        <v>1.4650000000000001</v>
      </c>
      <c r="AX3249" s="2">
        <v>43279</v>
      </c>
      <c r="AY3249" s="1">
        <v>1.3989</v>
      </c>
      <c r="BA3249" s="116">
        <v>43284</v>
      </c>
      <c r="BB3249" s="1">
        <v>0.86419999999999997</v>
      </c>
      <c r="BD3249" s="2">
        <v>43277</v>
      </c>
      <c r="BE3249" s="1">
        <v>-0.1741</v>
      </c>
      <c r="BG3249" s="2">
        <v>43453</v>
      </c>
      <c r="BH3249" s="1">
        <v>2.77</v>
      </c>
      <c r="BJ3249" s="2">
        <v>43453</v>
      </c>
      <c r="BK3249" s="1">
        <v>2.62</v>
      </c>
      <c r="BM3249" s="2">
        <v>43280</v>
      </c>
      <c r="BN3249" s="1">
        <v>0.26290000000000002</v>
      </c>
    </row>
    <row r="3250" spans="2:66">
      <c r="B3250" s="2">
        <v>43861</v>
      </c>
      <c r="C3250" s="1">
        <v>1.42</v>
      </c>
      <c r="E3250" s="2">
        <v>43326</v>
      </c>
      <c r="F3250" s="1">
        <v>1.5590000000000002</v>
      </c>
      <c r="H3250" s="2">
        <v>43347</v>
      </c>
      <c r="I3250" s="1">
        <v>1.92</v>
      </c>
      <c r="K3250" s="2">
        <v>43343</v>
      </c>
      <c r="L3250" s="1">
        <v>2.31</v>
      </c>
      <c r="N3250" s="2">
        <v>43353</v>
      </c>
      <c r="O3250" s="1">
        <v>2.0750000000000002</v>
      </c>
      <c r="Q3250" s="2">
        <v>43339</v>
      </c>
      <c r="R3250" s="1">
        <v>2.0825</v>
      </c>
      <c r="T3250" s="2">
        <v>43343</v>
      </c>
      <c r="U3250" s="1">
        <v>1.9550000000000001</v>
      </c>
      <c r="W3250" s="2">
        <v>43342</v>
      </c>
      <c r="X3250" s="1">
        <v>1.9375</v>
      </c>
      <c r="Z3250" s="2">
        <v>43332</v>
      </c>
      <c r="AA3250" s="1">
        <v>1.87</v>
      </c>
      <c r="AC3250" s="2">
        <v>43333</v>
      </c>
      <c r="AD3250" s="1">
        <v>1.7725</v>
      </c>
      <c r="AF3250" s="2">
        <v>43773</v>
      </c>
      <c r="AG3250" s="1">
        <v>1.90825</v>
      </c>
      <c r="AI3250" s="2">
        <v>43272</v>
      </c>
      <c r="AJ3250" s="1">
        <v>2.9464000000000001</v>
      </c>
      <c r="AL3250" s="2">
        <v>43273</v>
      </c>
      <c r="AM3250" s="1">
        <v>2.9394999999999998</v>
      </c>
      <c r="AO3250" s="2">
        <v>43271</v>
      </c>
      <c r="AP3250" s="1">
        <v>2.7995000000000001</v>
      </c>
      <c r="AR3250" s="2">
        <v>43264</v>
      </c>
      <c r="AS3250" s="1">
        <v>2.6</v>
      </c>
      <c r="AU3250" s="2">
        <v>43284</v>
      </c>
      <c r="AV3250" s="1">
        <v>1.4530000000000001</v>
      </c>
      <c r="AX3250" s="2">
        <v>43280</v>
      </c>
      <c r="AY3250" s="1">
        <v>1.385</v>
      </c>
      <c r="BA3250" s="116">
        <v>43285</v>
      </c>
      <c r="BB3250" s="1">
        <v>0.874</v>
      </c>
      <c r="BD3250" s="2">
        <v>43278</v>
      </c>
      <c r="BE3250" s="1">
        <v>-0.17349999999999999</v>
      </c>
      <c r="BG3250" s="2">
        <v>43454</v>
      </c>
      <c r="BH3250" s="1">
        <v>2.79</v>
      </c>
      <c r="BJ3250" s="2">
        <v>43454</v>
      </c>
      <c r="BK3250" s="1">
        <v>2.65</v>
      </c>
      <c r="BM3250" s="2">
        <v>43283</v>
      </c>
      <c r="BN3250" s="1">
        <v>0.255</v>
      </c>
    </row>
    <row r="3251" spans="2:66">
      <c r="B3251" s="2">
        <v>43864</v>
      </c>
      <c r="C3251" s="1">
        <v>1.42</v>
      </c>
      <c r="E3251" s="2">
        <v>43328</v>
      </c>
      <c r="F3251" s="1">
        <v>1.5569999999999999</v>
      </c>
      <c r="H3251" s="2">
        <v>43348</v>
      </c>
      <c r="I3251" s="1">
        <v>1.8980000000000001</v>
      </c>
      <c r="K3251" s="2">
        <v>43346</v>
      </c>
      <c r="L3251" s="1">
        <v>2.302</v>
      </c>
      <c r="N3251" s="2">
        <v>43354</v>
      </c>
      <c r="O3251" s="1">
        <v>2.09</v>
      </c>
      <c r="Q3251" s="2">
        <v>43340</v>
      </c>
      <c r="R3251" s="1">
        <v>2.0924999999999998</v>
      </c>
      <c r="T3251" s="2">
        <v>43346</v>
      </c>
      <c r="U3251" s="1">
        <v>1.9675</v>
      </c>
      <c r="W3251" s="2">
        <v>43343</v>
      </c>
      <c r="X3251" s="1">
        <v>1.8824999999999998</v>
      </c>
      <c r="Z3251" s="2">
        <v>43333</v>
      </c>
      <c r="AA3251" s="1">
        <v>1.8475000000000001</v>
      </c>
      <c r="AC3251" s="2">
        <v>43334</v>
      </c>
      <c r="AD3251" s="1">
        <v>1.7974999999999999</v>
      </c>
      <c r="AF3251" s="2">
        <v>43774</v>
      </c>
      <c r="AG3251" s="1">
        <v>1.8935</v>
      </c>
      <c r="AI3251" s="2">
        <v>43273</v>
      </c>
      <c r="AJ3251" s="1">
        <v>2.9445000000000001</v>
      </c>
      <c r="AL3251" s="2">
        <v>43276</v>
      </c>
      <c r="AM3251" s="1">
        <v>2.9249999999999998</v>
      </c>
      <c r="AO3251" s="2">
        <v>43272</v>
      </c>
      <c r="AP3251" s="1">
        <v>2.7842000000000002</v>
      </c>
      <c r="AR3251" s="2">
        <v>43265</v>
      </c>
      <c r="AS3251" s="1">
        <v>2.5990000000000002</v>
      </c>
      <c r="AU3251" s="2">
        <v>43285</v>
      </c>
      <c r="AV3251" s="1">
        <v>1.4655</v>
      </c>
      <c r="AX3251" s="2">
        <v>43283</v>
      </c>
      <c r="AY3251" s="1">
        <v>1.4</v>
      </c>
      <c r="BA3251" s="116">
        <v>43286</v>
      </c>
      <c r="BB3251" s="1">
        <v>0.86319999999999997</v>
      </c>
      <c r="BD3251" s="2">
        <v>43279</v>
      </c>
      <c r="BE3251" s="1">
        <v>-0.17380000000000001</v>
      </c>
      <c r="BG3251" s="2">
        <v>43455</v>
      </c>
      <c r="BH3251" s="1">
        <v>2.79</v>
      </c>
      <c r="BJ3251" s="2">
        <v>43455</v>
      </c>
      <c r="BK3251" s="1">
        <v>2.64</v>
      </c>
      <c r="BM3251" s="2">
        <v>43284</v>
      </c>
      <c r="BN3251" s="1">
        <v>0.25669999999999998</v>
      </c>
    </row>
    <row r="3252" spans="2:66">
      <c r="B3252" s="2">
        <v>43865</v>
      </c>
      <c r="C3252" s="1">
        <v>1.42</v>
      </c>
      <c r="E3252" s="2">
        <v>43329</v>
      </c>
      <c r="F3252" s="1">
        <v>1.5569999999999999</v>
      </c>
      <c r="H3252" s="2">
        <v>43349</v>
      </c>
      <c r="I3252" s="1">
        <v>1.917</v>
      </c>
      <c r="K3252" s="2">
        <v>43347</v>
      </c>
      <c r="L3252" s="1">
        <v>2.3090000000000002</v>
      </c>
      <c r="N3252" s="2">
        <v>43355</v>
      </c>
      <c r="O3252" s="1">
        <v>2.06</v>
      </c>
      <c r="Q3252" s="2">
        <v>43341</v>
      </c>
      <c r="R3252" s="1">
        <v>2.1</v>
      </c>
      <c r="T3252" s="2">
        <v>43347</v>
      </c>
      <c r="U3252" s="1">
        <v>1.97</v>
      </c>
      <c r="W3252" s="2">
        <v>43346</v>
      </c>
      <c r="X3252" s="1">
        <v>1.895</v>
      </c>
      <c r="Z3252" s="2">
        <v>43334</v>
      </c>
      <c r="AA3252" s="1">
        <v>1.8774999999999999</v>
      </c>
      <c r="AC3252" s="2">
        <v>43335</v>
      </c>
      <c r="AD3252" s="1">
        <v>1.8075000000000001</v>
      </c>
      <c r="AF3252" s="2">
        <v>43775</v>
      </c>
      <c r="AG3252" s="1">
        <v>1.90425</v>
      </c>
      <c r="AI3252" s="2">
        <v>43276</v>
      </c>
      <c r="AJ3252" s="1">
        <v>2.9283000000000001</v>
      </c>
      <c r="AL3252" s="2">
        <v>43277</v>
      </c>
      <c r="AM3252" s="1">
        <v>2.9234999999999998</v>
      </c>
      <c r="AO3252" s="2">
        <v>43273</v>
      </c>
      <c r="AP3252" s="1">
        <v>2.786</v>
      </c>
      <c r="AR3252" s="2">
        <v>43266</v>
      </c>
      <c r="AS3252" s="1">
        <v>2.585</v>
      </c>
      <c r="AU3252" s="2">
        <v>43286</v>
      </c>
      <c r="AV3252" s="1">
        <v>1.446</v>
      </c>
      <c r="AX3252" s="2">
        <v>43284</v>
      </c>
      <c r="AY3252" s="1">
        <v>1.387</v>
      </c>
      <c r="BA3252" s="116">
        <v>43287</v>
      </c>
      <c r="BB3252" s="1">
        <v>0.86299999999999999</v>
      </c>
      <c r="BD3252" s="2">
        <v>43280</v>
      </c>
      <c r="BE3252" s="1">
        <v>-0.17499999999999999</v>
      </c>
      <c r="BG3252" s="2">
        <v>43458</v>
      </c>
      <c r="BH3252" s="1">
        <v>2.74</v>
      </c>
      <c r="BJ3252" s="2">
        <v>43458</v>
      </c>
      <c r="BK3252" s="1">
        <v>2.58</v>
      </c>
      <c r="BM3252" s="2">
        <v>43285</v>
      </c>
      <c r="BN3252" s="1">
        <v>0.26650000000000001</v>
      </c>
    </row>
    <row r="3253" spans="2:66">
      <c r="B3253" s="2">
        <v>43866</v>
      </c>
      <c r="C3253" s="1">
        <v>1.42</v>
      </c>
      <c r="E3253" s="2">
        <v>43332</v>
      </c>
      <c r="F3253" s="1">
        <v>1.5569999999999999</v>
      </c>
      <c r="H3253" s="2">
        <v>43350</v>
      </c>
      <c r="I3253" s="1">
        <v>1.9119999999999999</v>
      </c>
      <c r="K3253" s="2">
        <v>43348</v>
      </c>
      <c r="L3253" s="1">
        <v>2.2650000000000001</v>
      </c>
      <c r="N3253" s="2">
        <v>43356</v>
      </c>
      <c r="O3253" s="1">
        <v>2.0819999999999999</v>
      </c>
      <c r="Q3253" s="2">
        <v>43342</v>
      </c>
      <c r="R3253" s="1">
        <v>2.1150000000000002</v>
      </c>
      <c r="T3253" s="2">
        <v>43348</v>
      </c>
      <c r="U3253" s="1">
        <v>1.94</v>
      </c>
      <c r="W3253" s="2">
        <v>43347</v>
      </c>
      <c r="X3253" s="1">
        <v>1.8975</v>
      </c>
      <c r="Z3253" s="2">
        <v>43335</v>
      </c>
      <c r="AA3253" s="1">
        <v>1.8824999999999998</v>
      </c>
      <c r="AC3253" s="2">
        <v>43336</v>
      </c>
      <c r="AD3253" s="1">
        <v>1.8025</v>
      </c>
      <c r="AF3253" s="2">
        <v>43776</v>
      </c>
      <c r="AG3253" s="1">
        <v>1.9013800000000001</v>
      </c>
      <c r="AI3253" s="2">
        <v>43277</v>
      </c>
      <c r="AJ3253" s="1">
        <v>2.9340000000000002</v>
      </c>
      <c r="AL3253" s="2">
        <v>43278</v>
      </c>
      <c r="AM3253" s="1">
        <v>2.8774999999999999</v>
      </c>
      <c r="AO3253" s="2">
        <v>43276</v>
      </c>
      <c r="AP3253" s="1">
        <v>2.7709999999999999</v>
      </c>
      <c r="AR3253" s="2">
        <v>43269</v>
      </c>
      <c r="AS3253" s="1">
        <v>2.5806</v>
      </c>
      <c r="AU3253" s="2">
        <v>43287</v>
      </c>
      <c r="AV3253" s="1">
        <v>1.456</v>
      </c>
      <c r="AX3253" s="2">
        <v>43285</v>
      </c>
      <c r="AY3253" s="1">
        <v>1.397</v>
      </c>
      <c r="BA3253" s="116">
        <v>43290</v>
      </c>
      <c r="BB3253" s="1">
        <v>0.86499999999999999</v>
      </c>
      <c r="BD3253" s="2">
        <v>43283</v>
      </c>
      <c r="BE3253" s="1">
        <v>-0.17929999999999999</v>
      </c>
      <c r="BG3253" s="2">
        <v>43460</v>
      </c>
      <c r="BH3253" s="1">
        <v>2.81</v>
      </c>
      <c r="BJ3253" s="2">
        <v>43460</v>
      </c>
      <c r="BK3253" s="1">
        <v>2.67</v>
      </c>
      <c r="BM3253" s="2">
        <v>43286</v>
      </c>
      <c r="BN3253" s="1">
        <v>0.26369999999999999</v>
      </c>
    </row>
    <row r="3254" spans="2:66">
      <c r="B3254" s="2">
        <v>43867</v>
      </c>
      <c r="C3254" s="1">
        <v>1.42</v>
      </c>
      <c r="E3254" s="2">
        <v>43333</v>
      </c>
      <c r="F3254" s="1">
        <v>1.5569999999999999</v>
      </c>
      <c r="H3254" s="2">
        <v>43353</v>
      </c>
      <c r="I3254" s="1">
        <v>1.9119999999999999</v>
      </c>
      <c r="K3254" s="2">
        <v>43349</v>
      </c>
      <c r="L3254" s="1">
        <v>2.2749999999999999</v>
      </c>
      <c r="N3254" s="2">
        <v>43357</v>
      </c>
      <c r="O3254" s="1">
        <v>2.1219999999999999</v>
      </c>
      <c r="Q3254" s="2">
        <v>43343</v>
      </c>
      <c r="R3254" s="1">
        <v>2.0649999999999999</v>
      </c>
      <c r="T3254" s="2">
        <v>43349</v>
      </c>
      <c r="U3254" s="1">
        <v>1.9449999999999998</v>
      </c>
      <c r="W3254" s="2">
        <v>43348</v>
      </c>
      <c r="X3254" s="1">
        <v>1.875</v>
      </c>
      <c r="Z3254" s="2">
        <v>43336</v>
      </c>
      <c r="AA3254" s="1">
        <v>1.87</v>
      </c>
      <c r="AC3254" s="2">
        <v>43339</v>
      </c>
      <c r="AD3254" s="1">
        <v>1.8050000000000002</v>
      </c>
      <c r="AF3254" s="2">
        <v>43777</v>
      </c>
      <c r="AG3254" s="1">
        <v>1.90063</v>
      </c>
      <c r="AI3254" s="2">
        <v>43278</v>
      </c>
      <c r="AJ3254" s="1">
        <v>2.8860999999999999</v>
      </c>
      <c r="AL3254" s="2">
        <v>43279</v>
      </c>
      <c r="AM3254" s="1">
        <v>2.8855</v>
      </c>
      <c r="AO3254" s="2">
        <v>43277</v>
      </c>
      <c r="AP3254" s="1">
        <v>2.7688999999999999</v>
      </c>
      <c r="AR3254" s="2">
        <v>43270</v>
      </c>
      <c r="AS3254" s="1">
        <v>2.581</v>
      </c>
      <c r="AU3254" s="2">
        <v>43290</v>
      </c>
      <c r="AV3254" s="1">
        <v>1.462</v>
      </c>
      <c r="AX3254" s="2">
        <v>43286</v>
      </c>
      <c r="AY3254" s="1">
        <v>1.38</v>
      </c>
      <c r="BA3254" s="116">
        <v>43291</v>
      </c>
      <c r="BB3254" s="1">
        <v>0.88119999999999998</v>
      </c>
      <c r="BD3254" s="2">
        <v>43284</v>
      </c>
      <c r="BE3254" s="1">
        <v>-0.17699999999999999</v>
      </c>
      <c r="BG3254" s="2">
        <v>43461</v>
      </c>
      <c r="BH3254" s="1">
        <v>2.77</v>
      </c>
      <c r="BJ3254" s="2">
        <v>43461</v>
      </c>
      <c r="BK3254" s="1">
        <v>2.6</v>
      </c>
      <c r="BM3254" s="2">
        <v>43287</v>
      </c>
      <c r="BN3254" s="1">
        <v>0.26300000000000001</v>
      </c>
    </row>
    <row r="3255" spans="2:66">
      <c r="B3255" s="2">
        <v>43868</v>
      </c>
      <c r="C3255" s="1">
        <v>1.42</v>
      </c>
      <c r="E3255" s="2">
        <v>43334</v>
      </c>
      <c r="F3255" s="1">
        <v>1.5569999999999999</v>
      </c>
      <c r="H3255" s="2">
        <v>43354</v>
      </c>
      <c r="I3255" s="1">
        <v>1.9220000000000002</v>
      </c>
      <c r="K3255" s="2">
        <v>43350</v>
      </c>
      <c r="L3255" s="1">
        <v>2.262</v>
      </c>
      <c r="N3255" s="2">
        <v>43360</v>
      </c>
      <c r="O3255" s="1">
        <v>2.14</v>
      </c>
      <c r="Q3255" s="2">
        <v>43346</v>
      </c>
      <c r="R3255" s="1">
        <v>2.08</v>
      </c>
      <c r="T3255" s="2">
        <v>43350</v>
      </c>
      <c r="U3255" s="1">
        <v>1.9350000000000001</v>
      </c>
      <c r="W3255" s="2">
        <v>43349</v>
      </c>
      <c r="X3255" s="1">
        <v>1.88</v>
      </c>
      <c r="Z3255" s="2">
        <v>43339</v>
      </c>
      <c r="AA3255" s="1">
        <v>1.873</v>
      </c>
      <c r="AC3255" s="2">
        <v>43340</v>
      </c>
      <c r="AD3255" s="1">
        <v>1.8050000000000002</v>
      </c>
      <c r="AF3255" s="2">
        <v>43780</v>
      </c>
      <c r="AG3255" s="1">
        <v>1.90463</v>
      </c>
      <c r="AI3255" s="2">
        <v>43279</v>
      </c>
      <c r="AJ3255" s="1">
        <v>2.8872999999999998</v>
      </c>
      <c r="AL3255" s="2">
        <v>43280</v>
      </c>
      <c r="AM3255" s="1">
        <v>2.9104999999999999</v>
      </c>
      <c r="AO3255" s="2">
        <v>43278</v>
      </c>
      <c r="AP3255" s="1">
        <v>2.7396000000000003</v>
      </c>
      <c r="AR3255" s="2">
        <v>43271</v>
      </c>
      <c r="AS3255" s="1">
        <v>2.5979999999999999</v>
      </c>
      <c r="AU3255" s="2">
        <v>43291</v>
      </c>
      <c r="AV3255" s="1">
        <v>1.4784999999999999</v>
      </c>
      <c r="AX3255" s="2">
        <v>43287</v>
      </c>
      <c r="AY3255" s="1">
        <v>1.3860000000000001</v>
      </c>
      <c r="BA3255" s="116">
        <v>43292</v>
      </c>
      <c r="BB3255" s="1">
        <v>0.87660000000000005</v>
      </c>
      <c r="BD3255" s="2">
        <v>43285</v>
      </c>
      <c r="BE3255" s="1">
        <v>-0.17150000000000001</v>
      </c>
      <c r="BG3255" s="2">
        <v>43462</v>
      </c>
      <c r="BH3255" s="1">
        <v>2.7199999999999998</v>
      </c>
      <c r="BJ3255" s="2">
        <v>43462</v>
      </c>
      <c r="BK3255" s="1">
        <v>2.56</v>
      </c>
      <c r="BM3255" s="2">
        <v>43290</v>
      </c>
      <c r="BN3255" s="1">
        <v>0.26100000000000001</v>
      </c>
    </row>
    <row r="3256" spans="2:66">
      <c r="B3256" s="2">
        <v>43871</v>
      </c>
      <c r="C3256" s="1">
        <v>1.42</v>
      </c>
      <c r="E3256" s="2">
        <v>43335</v>
      </c>
      <c r="F3256" s="1">
        <v>1.5569999999999999</v>
      </c>
      <c r="H3256" s="2">
        <v>43355</v>
      </c>
      <c r="I3256" s="1">
        <v>1.8900000000000001</v>
      </c>
      <c r="K3256" s="2">
        <v>43353</v>
      </c>
      <c r="L3256" s="1">
        <v>2.2519999999999998</v>
      </c>
      <c r="N3256" s="2">
        <v>43361</v>
      </c>
      <c r="O3256" s="1">
        <v>2.1469999999999998</v>
      </c>
      <c r="Q3256" s="2">
        <v>43347</v>
      </c>
      <c r="R3256" s="1">
        <v>2.085</v>
      </c>
      <c r="T3256" s="2">
        <v>43353</v>
      </c>
      <c r="U3256" s="1">
        <v>1.925</v>
      </c>
      <c r="W3256" s="2">
        <v>43350</v>
      </c>
      <c r="X3256" s="1">
        <v>1.873</v>
      </c>
      <c r="Z3256" s="2">
        <v>43340</v>
      </c>
      <c r="AA3256" s="1">
        <v>1.8824999999999998</v>
      </c>
      <c r="AC3256" s="2">
        <v>43341</v>
      </c>
      <c r="AD3256" s="1">
        <v>1.7949999999999999</v>
      </c>
      <c r="AF3256" s="2">
        <v>43781</v>
      </c>
      <c r="AG3256" s="1">
        <v>1.9092500000000001</v>
      </c>
      <c r="AI3256" s="2">
        <v>43280</v>
      </c>
      <c r="AJ3256" s="1">
        <v>2.9088000000000003</v>
      </c>
      <c r="AL3256" s="2">
        <v>43283</v>
      </c>
      <c r="AM3256" s="1">
        <v>2.9239999999999999</v>
      </c>
      <c r="AO3256" s="2">
        <v>43279</v>
      </c>
      <c r="AP3256" s="1">
        <v>2.7481</v>
      </c>
      <c r="AR3256" s="2">
        <v>43272</v>
      </c>
      <c r="AS3256" s="1">
        <v>2.5920000000000001</v>
      </c>
      <c r="AU3256" s="2">
        <v>43292</v>
      </c>
      <c r="AV3256" s="1">
        <v>1.4718</v>
      </c>
      <c r="AX3256" s="2">
        <v>43290</v>
      </c>
      <c r="AY3256" s="1">
        <v>1.3896999999999999</v>
      </c>
      <c r="BA3256" s="116">
        <v>43293</v>
      </c>
      <c r="BB3256" s="1">
        <v>0.875</v>
      </c>
      <c r="BD3256" s="2">
        <v>43286</v>
      </c>
      <c r="BE3256" s="1">
        <v>-0.17150000000000001</v>
      </c>
      <c r="BG3256" s="2">
        <v>43465</v>
      </c>
      <c r="BH3256" s="1">
        <v>2.69</v>
      </c>
      <c r="BJ3256" s="2">
        <v>43465</v>
      </c>
      <c r="BK3256" s="1">
        <v>2.5099999999999998</v>
      </c>
      <c r="BM3256" s="2">
        <v>43291</v>
      </c>
      <c r="BN3256" s="1">
        <v>0.27700000000000002</v>
      </c>
    </row>
    <row r="3257" spans="2:66">
      <c r="B3257" s="2">
        <v>43872</v>
      </c>
      <c r="C3257" s="1">
        <v>1.42</v>
      </c>
      <c r="E3257" s="2">
        <v>43336</v>
      </c>
      <c r="F3257" s="1">
        <v>1.5569999999999999</v>
      </c>
      <c r="H3257" s="2">
        <v>43356</v>
      </c>
      <c r="I3257" s="1">
        <v>1.92</v>
      </c>
      <c r="K3257" s="2">
        <v>43354</v>
      </c>
      <c r="L3257" s="1">
        <v>2.27</v>
      </c>
      <c r="N3257" s="2">
        <v>43362</v>
      </c>
      <c r="O3257" s="1">
        <v>2.1850000000000001</v>
      </c>
      <c r="Q3257" s="2">
        <v>43348</v>
      </c>
      <c r="R3257" s="1">
        <v>2.0375000000000001</v>
      </c>
      <c r="T3257" s="2">
        <v>43354</v>
      </c>
      <c r="U3257" s="1">
        <v>1.9449999999999998</v>
      </c>
      <c r="W3257" s="2">
        <v>43353</v>
      </c>
      <c r="X3257" s="1">
        <v>1.8675000000000002</v>
      </c>
      <c r="Z3257" s="2">
        <v>43341</v>
      </c>
      <c r="AA3257" s="1">
        <v>1.875</v>
      </c>
      <c r="AC3257" s="2">
        <v>43342</v>
      </c>
      <c r="AD3257" s="1">
        <v>1.81</v>
      </c>
      <c r="AF3257" s="2">
        <v>43782</v>
      </c>
      <c r="AG3257" s="1">
        <v>1.90988</v>
      </c>
      <c r="AI3257" s="2">
        <v>43283</v>
      </c>
      <c r="AJ3257" s="1">
        <v>2.9165000000000001</v>
      </c>
      <c r="AL3257" s="2">
        <v>43284</v>
      </c>
      <c r="AM3257" s="1">
        <v>2.8860999999999999</v>
      </c>
      <c r="AO3257" s="2">
        <v>43280</v>
      </c>
      <c r="AP3257" s="1">
        <v>2.7694000000000001</v>
      </c>
      <c r="AR3257" s="2">
        <v>43273</v>
      </c>
      <c r="AS3257" s="1">
        <v>2.5907999999999998</v>
      </c>
      <c r="AU3257" s="2">
        <v>43293</v>
      </c>
      <c r="AV3257" s="1">
        <v>1.4750000000000001</v>
      </c>
      <c r="AX3257" s="2">
        <v>43291</v>
      </c>
      <c r="AY3257" s="1">
        <v>1.4079999999999999</v>
      </c>
      <c r="BA3257" s="116">
        <v>43294</v>
      </c>
      <c r="BB3257" s="1">
        <v>0.86750000000000005</v>
      </c>
      <c r="BD3257" s="2">
        <v>43287</v>
      </c>
      <c r="BE3257" s="1">
        <v>-0.17230000000000001</v>
      </c>
      <c r="BG3257" s="2">
        <v>43467</v>
      </c>
      <c r="BH3257" s="1">
        <v>2.66</v>
      </c>
      <c r="BJ3257" s="2">
        <v>43467</v>
      </c>
      <c r="BK3257" s="1">
        <v>2.4900000000000002</v>
      </c>
      <c r="BM3257" s="2">
        <v>43292</v>
      </c>
      <c r="BN3257" s="1">
        <v>0.27310000000000001</v>
      </c>
    </row>
    <row r="3258" spans="2:66">
      <c r="B3258" s="2">
        <v>43873</v>
      </c>
      <c r="C3258" s="1">
        <v>1.42</v>
      </c>
      <c r="E3258" s="2">
        <v>43339</v>
      </c>
      <c r="F3258" s="1">
        <v>1.554</v>
      </c>
      <c r="H3258" s="2">
        <v>43357</v>
      </c>
      <c r="I3258" s="1">
        <v>1.9569999999999999</v>
      </c>
      <c r="K3258" s="2">
        <v>43355</v>
      </c>
      <c r="L3258" s="1">
        <v>2.25</v>
      </c>
      <c r="N3258" s="2">
        <v>43363</v>
      </c>
      <c r="O3258" s="1">
        <v>2.2400000000000002</v>
      </c>
      <c r="Q3258" s="2">
        <v>43349</v>
      </c>
      <c r="R3258" s="1">
        <v>2.0525000000000002</v>
      </c>
      <c r="T3258" s="2">
        <v>43355</v>
      </c>
      <c r="U3258" s="1">
        <v>1.9275</v>
      </c>
      <c r="W3258" s="2">
        <v>43354</v>
      </c>
      <c r="X3258" s="1">
        <v>1.883</v>
      </c>
      <c r="Z3258" s="2">
        <v>43342</v>
      </c>
      <c r="AA3258" s="1">
        <v>1.8925000000000001</v>
      </c>
      <c r="AC3258" s="2">
        <v>43343</v>
      </c>
      <c r="AD3258" s="1">
        <v>1.7850000000000001</v>
      </c>
      <c r="AF3258" s="2">
        <v>43783</v>
      </c>
      <c r="AG3258" s="1">
        <v>1.9041299999999999</v>
      </c>
      <c r="AI3258" s="2">
        <v>43284</v>
      </c>
      <c r="AJ3258" s="1">
        <v>2.8801000000000001</v>
      </c>
      <c r="AL3258" s="2">
        <v>43285</v>
      </c>
      <c r="AM3258" s="1">
        <v>2.8890000000000002</v>
      </c>
      <c r="AO3258" s="2">
        <v>43283</v>
      </c>
      <c r="AP3258" s="1">
        <v>2.7888000000000002</v>
      </c>
      <c r="AR3258" s="2">
        <v>43276</v>
      </c>
      <c r="AS3258" s="1">
        <v>2.5857000000000001</v>
      </c>
      <c r="AU3258" s="2">
        <v>43294</v>
      </c>
      <c r="AV3258" s="1">
        <v>1.4710000000000001</v>
      </c>
      <c r="AX3258" s="2">
        <v>43292</v>
      </c>
      <c r="AY3258" s="1">
        <v>1.3988</v>
      </c>
      <c r="BA3258" s="116">
        <v>43297</v>
      </c>
      <c r="BB3258" s="1">
        <v>0.88200000000000001</v>
      </c>
      <c r="BD3258" s="2">
        <v>43290</v>
      </c>
      <c r="BE3258" s="1">
        <v>-0.17130000000000001</v>
      </c>
      <c r="BG3258" s="2">
        <v>43468</v>
      </c>
      <c r="BH3258" s="1">
        <v>2.56</v>
      </c>
      <c r="BJ3258" s="2">
        <v>43468</v>
      </c>
      <c r="BK3258" s="1">
        <v>2.37</v>
      </c>
      <c r="BM3258" s="2">
        <v>43293</v>
      </c>
      <c r="BN3258" s="1">
        <v>0.27300000000000002</v>
      </c>
    </row>
    <row r="3259" spans="2:66">
      <c r="B3259" s="2">
        <v>43874</v>
      </c>
      <c r="C3259" s="1">
        <v>1.42</v>
      </c>
      <c r="E3259" s="2">
        <v>43340</v>
      </c>
      <c r="F3259" s="1">
        <v>1.554</v>
      </c>
      <c r="H3259" s="2">
        <v>43360</v>
      </c>
      <c r="I3259" s="1">
        <v>1.97</v>
      </c>
      <c r="K3259" s="2">
        <v>43356</v>
      </c>
      <c r="L3259" s="1">
        <v>2.262</v>
      </c>
      <c r="N3259" s="2">
        <v>43364</v>
      </c>
      <c r="O3259" s="1">
        <v>2.2149999999999999</v>
      </c>
      <c r="Q3259" s="2">
        <v>43350</v>
      </c>
      <c r="R3259" s="1">
        <v>2.0449999999999999</v>
      </c>
      <c r="T3259" s="2">
        <v>43356</v>
      </c>
      <c r="U3259" s="1">
        <v>1.9475</v>
      </c>
      <c r="W3259" s="2">
        <v>43355</v>
      </c>
      <c r="X3259" s="1">
        <v>1.8574999999999999</v>
      </c>
      <c r="Z3259" s="2">
        <v>43343</v>
      </c>
      <c r="AA3259" s="1">
        <v>1.8399999999999999</v>
      </c>
      <c r="AC3259" s="2">
        <v>43346</v>
      </c>
      <c r="AD3259" s="1">
        <v>1.7925</v>
      </c>
      <c r="AF3259" s="2">
        <v>43784</v>
      </c>
      <c r="AG3259" s="1">
        <v>1.90263</v>
      </c>
      <c r="AI3259" s="2">
        <v>43285</v>
      </c>
      <c r="AJ3259" s="1">
        <v>2.883</v>
      </c>
      <c r="AL3259" s="2">
        <v>43286</v>
      </c>
      <c r="AM3259" s="1">
        <v>2.8885000000000001</v>
      </c>
      <c r="AO3259" s="2">
        <v>43284</v>
      </c>
      <c r="AP3259" s="1">
        <v>2.7669999999999999</v>
      </c>
      <c r="AR3259" s="2">
        <v>43277</v>
      </c>
      <c r="AS3259" s="1">
        <v>2.585</v>
      </c>
      <c r="AU3259" s="2">
        <v>43297</v>
      </c>
      <c r="AV3259" s="1">
        <v>1.4824999999999999</v>
      </c>
      <c r="AX3259" s="2">
        <v>43293</v>
      </c>
      <c r="AY3259" s="1">
        <v>1.4015</v>
      </c>
      <c r="BA3259" s="116">
        <v>43298</v>
      </c>
      <c r="BB3259" s="1">
        <v>0.86899999999999999</v>
      </c>
      <c r="BD3259" s="2">
        <v>43291</v>
      </c>
      <c r="BE3259" s="1">
        <v>-0.16800000000000001</v>
      </c>
      <c r="BG3259" s="2">
        <v>43469</v>
      </c>
      <c r="BH3259" s="1">
        <v>2.67</v>
      </c>
      <c r="BJ3259" s="2">
        <v>43469</v>
      </c>
      <c r="BK3259" s="1">
        <v>2.4900000000000002</v>
      </c>
      <c r="BM3259" s="2">
        <v>43294</v>
      </c>
      <c r="BN3259" s="1">
        <v>0.26300000000000001</v>
      </c>
    </row>
    <row r="3260" spans="2:66">
      <c r="B3260" s="2">
        <v>43875</v>
      </c>
      <c r="C3260" s="1">
        <v>1.42</v>
      </c>
      <c r="E3260" s="2">
        <v>43341</v>
      </c>
      <c r="F3260" s="1">
        <v>1.554</v>
      </c>
      <c r="H3260" s="2">
        <v>43361</v>
      </c>
      <c r="I3260" s="1">
        <v>1.972</v>
      </c>
      <c r="K3260" s="2">
        <v>43357</v>
      </c>
      <c r="L3260" s="1">
        <v>2.31</v>
      </c>
      <c r="N3260" s="2">
        <v>43370</v>
      </c>
      <c r="O3260" s="1">
        <v>2.1920000000000002</v>
      </c>
      <c r="Q3260" s="2">
        <v>43353</v>
      </c>
      <c r="R3260" s="1">
        <v>2.028</v>
      </c>
      <c r="T3260" s="2">
        <v>43357</v>
      </c>
      <c r="U3260" s="1">
        <v>1.9775</v>
      </c>
      <c r="W3260" s="2">
        <v>43356</v>
      </c>
      <c r="X3260" s="1">
        <v>1.8824999999999998</v>
      </c>
      <c r="Z3260" s="2">
        <v>43346</v>
      </c>
      <c r="AA3260" s="1">
        <v>1.855</v>
      </c>
      <c r="AC3260" s="2">
        <v>43347</v>
      </c>
      <c r="AD3260" s="1">
        <v>1.7974999999999999</v>
      </c>
      <c r="AF3260" s="2">
        <v>43787</v>
      </c>
      <c r="AG3260" s="1">
        <v>1.8984999999999999</v>
      </c>
      <c r="AI3260" s="2">
        <v>43286</v>
      </c>
      <c r="AJ3260" s="1">
        <v>2.8780000000000001</v>
      </c>
      <c r="AL3260" s="2">
        <v>43287</v>
      </c>
      <c r="AM3260" s="1">
        <v>2.8805000000000001</v>
      </c>
      <c r="AO3260" s="2">
        <v>43285</v>
      </c>
      <c r="AP3260" s="1">
        <v>2.7804000000000002</v>
      </c>
      <c r="AR3260" s="2">
        <v>43278</v>
      </c>
      <c r="AS3260" s="1">
        <v>2.5708000000000002</v>
      </c>
      <c r="AU3260" s="2">
        <v>43298</v>
      </c>
      <c r="AV3260" s="1">
        <v>1.4689999999999999</v>
      </c>
      <c r="AX3260" s="2">
        <v>43294</v>
      </c>
      <c r="AY3260" s="1">
        <v>1.3940000000000001</v>
      </c>
      <c r="BA3260" s="116">
        <v>43299</v>
      </c>
      <c r="BB3260" s="1">
        <v>0.86299999999999999</v>
      </c>
      <c r="BD3260" s="2">
        <v>43292</v>
      </c>
      <c r="BE3260" s="1">
        <v>-0.16700000000000001</v>
      </c>
      <c r="BG3260" s="2">
        <v>43472</v>
      </c>
      <c r="BH3260" s="1">
        <v>2.7</v>
      </c>
      <c r="BJ3260" s="2">
        <v>43472</v>
      </c>
      <c r="BK3260" s="1">
        <v>2.5300000000000002</v>
      </c>
      <c r="BM3260" s="2">
        <v>43297</v>
      </c>
      <c r="BN3260" s="1">
        <v>0.2757</v>
      </c>
    </row>
    <row r="3261" spans="2:66">
      <c r="B3261" s="2">
        <v>43878</v>
      </c>
      <c r="C3261" s="1">
        <v>1.42</v>
      </c>
      <c r="E3261" s="2">
        <v>43342</v>
      </c>
      <c r="F3261" s="1">
        <v>1.5590000000000002</v>
      </c>
      <c r="H3261" s="2">
        <v>43362</v>
      </c>
      <c r="I3261" s="1">
        <v>1.9969999999999999</v>
      </c>
      <c r="K3261" s="2">
        <v>43360</v>
      </c>
      <c r="L3261" s="1">
        <v>2.3250000000000002</v>
      </c>
      <c r="N3261" s="2">
        <v>43371</v>
      </c>
      <c r="O3261" s="1">
        <v>2.1749999999999998</v>
      </c>
      <c r="Q3261" s="2">
        <v>43354</v>
      </c>
      <c r="R3261" s="1">
        <v>2.048</v>
      </c>
      <c r="T3261" s="2">
        <v>43360</v>
      </c>
      <c r="U3261" s="1">
        <v>1.9849999999999999</v>
      </c>
      <c r="W3261" s="2">
        <v>43357</v>
      </c>
      <c r="X3261" s="1">
        <v>1.915</v>
      </c>
      <c r="Z3261" s="2">
        <v>43347</v>
      </c>
      <c r="AA3261" s="1">
        <v>1.857</v>
      </c>
      <c r="AC3261" s="2">
        <v>43348</v>
      </c>
      <c r="AD3261" s="1">
        <v>1.78</v>
      </c>
      <c r="AF3261" s="2">
        <v>43788</v>
      </c>
      <c r="AG3261" s="1">
        <v>1.89463</v>
      </c>
      <c r="AI3261" s="2">
        <v>43287</v>
      </c>
      <c r="AJ3261" s="1">
        <v>2.8660000000000001</v>
      </c>
      <c r="AL3261" s="2">
        <v>43290</v>
      </c>
      <c r="AM3261" s="1">
        <v>2.9140000000000001</v>
      </c>
      <c r="AO3261" s="2">
        <v>43286</v>
      </c>
      <c r="AP3261" s="1">
        <v>2.782</v>
      </c>
      <c r="AR3261" s="2">
        <v>43279</v>
      </c>
      <c r="AS3261" s="1">
        <v>2.5766999999999998</v>
      </c>
      <c r="AU3261" s="2">
        <v>43299</v>
      </c>
      <c r="AV3261" s="1">
        <v>1.4670000000000001</v>
      </c>
      <c r="AX3261" s="2">
        <v>43297</v>
      </c>
      <c r="AY3261" s="1">
        <v>1.4075</v>
      </c>
      <c r="BA3261" s="116">
        <v>43300</v>
      </c>
      <c r="BB3261" s="1">
        <v>0.85550000000000004</v>
      </c>
      <c r="BD3261" s="2">
        <v>43293</v>
      </c>
      <c r="BE3261" s="1">
        <v>-0.1686</v>
      </c>
      <c r="BG3261" s="2">
        <v>43473</v>
      </c>
      <c r="BH3261" s="1">
        <v>2.73</v>
      </c>
      <c r="BJ3261" s="2">
        <v>43473</v>
      </c>
      <c r="BK3261" s="1">
        <v>2.58</v>
      </c>
      <c r="BM3261" s="2">
        <v>43298</v>
      </c>
      <c r="BN3261" s="1">
        <v>0.26600000000000001</v>
      </c>
    </row>
    <row r="3262" spans="2:66">
      <c r="B3262" s="2">
        <v>43879</v>
      </c>
      <c r="C3262" s="1">
        <v>1.42</v>
      </c>
      <c r="E3262" s="2">
        <v>43343</v>
      </c>
      <c r="F3262" s="1">
        <v>1.544</v>
      </c>
      <c r="H3262" s="2">
        <v>43363</v>
      </c>
      <c r="I3262" s="1">
        <v>2.0369999999999999</v>
      </c>
      <c r="K3262" s="2">
        <v>43361</v>
      </c>
      <c r="L3262" s="1">
        <v>2.335</v>
      </c>
      <c r="N3262" s="2">
        <v>43374</v>
      </c>
      <c r="O3262" s="1">
        <v>2.1949999999999998</v>
      </c>
      <c r="Q3262" s="2">
        <v>43355</v>
      </c>
      <c r="R3262" s="1">
        <v>2.0325000000000002</v>
      </c>
      <c r="T3262" s="2">
        <v>43361</v>
      </c>
      <c r="U3262" s="1">
        <v>2</v>
      </c>
      <c r="W3262" s="2">
        <v>43360</v>
      </c>
      <c r="X3262" s="1">
        <v>1.9224999999999999</v>
      </c>
      <c r="Z3262" s="2">
        <v>43348</v>
      </c>
      <c r="AA3262" s="1">
        <v>1.835</v>
      </c>
      <c r="AC3262" s="2">
        <v>43349</v>
      </c>
      <c r="AD3262" s="1">
        <v>1.7825</v>
      </c>
      <c r="AF3262" s="2">
        <v>43789</v>
      </c>
      <c r="AG3262" s="1">
        <v>1.8987500000000002</v>
      </c>
      <c r="AI3262" s="2">
        <v>43290</v>
      </c>
      <c r="AJ3262" s="1">
        <v>2.907</v>
      </c>
      <c r="AL3262" s="2">
        <v>43291</v>
      </c>
      <c r="AM3262" s="1">
        <v>2.9024999999999999</v>
      </c>
      <c r="AO3262" s="2">
        <v>43287</v>
      </c>
      <c r="AP3262" s="1">
        <v>2.7685</v>
      </c>
      <c r="AR3262" s="2">
        <v>43280</v>
      </c>
      <c r="AS3262" s="1">
        <v>2.5869</v>
      </c>
      <c r="AU3262" s="2">
        <v>43300</v>
      </c>
      <c r="AV3262" s="1">
        <v>1.4570000000000001</v>
      </c>
      <c r="AX3262" s="2">
        <v>43298</v>
      </c>
      <c r="AY3262" s="1">
        <v>1.395</v>
      </c>
      <c r="BA3262" s="116">
        <v>43301</v>
      </c>
      <c r="BB3262" s="1">
        <v>0.8901</v>
      </c>
      <c r="BD3262" s="2">
        <v>43294</v>
      </c>
      <c r="BE3262" s="1">
        <v>-0.16950000000000001</v>
      </c>
      <c r="BG3262" s="2">
        <v>43474</v>
      </c>
      <c r="BH3262" s="1">
        <v>2.74</v>
      </c>
      <c r="BJ3262" s="2">
        <v>43474</v>
      </c>
      <c r="BK3262" s="1">
        <v>2.57</v>
      </c>
      <c r="BM3262" s="2">
        <v>43299</v>
      </c>
      <c r="BN3262" s="1">
        <v>0.26300000000000001</v>
      </c>
    </row>
    <row r="3263" spans="2:66">
      <c r="B3263" s="2">
        <v>43880</v>
      </c>
      <c r="C3263" s="1">
        <v>1.42</v>
      </c>
      <c r="E3263" s="2">
        <v>43346</v>
      </c>
      <c r="F3263" s="1">
        <v>1.544</v>
      </c>
      <c r="H3263" s="2">
        <v>43364</v>
      </c>
      <c r="I3263" s="1">
        <v>2.0150000000000001</v>
      </c>
      <c r="K3263" s="2">
        <v>43362</v>
      </c>
      <c r="L3263" s="1">
        <v>2.375</v>
      </c>
      <c r="N3263" s="2">
        <v>43375</v>
      </c>
      <c r="O3263" s="1">
        <v>2.19</v>
      </c>
      <c r="Q3263" s="2">
        <v>43356</v>
      </c>
      <c r="R3263" s="1">
        <v>2.0525000000000002</v>
      </c>
      <c r="T3263" s="2">
        <v>43362</v>
      </c>
      <c r="U3263" s="1">
        <v>2.0369999999999999</v>
      </c>
      <c r="W3263" s="2">
        <v>43361</v>
      </c>
      <c r="X3263" s="1">
        <v>1.9325000000000001</v>
      </c>
      <c r="Z3263" s="2">
        <v>43349</v>
      </c>
      <c r="AA3263" s="1">
        <v>1.8399999999999999</v>
      </c>
      <c r="AC3263" s="2">
        <v>43350</v>
      </c>
      <c r="AD3263" s="1">
        <v>1.7749999999999999</v>
      </c>
      <c r="AF3263" s="2">
        <v>43790</v>
      </c>
      <c r="AG3263" s="1">
        <v>1.9095</v>
      </c>
      <c r="AI3263" s="2">
        <v>43291</v>
      </c>
      <c r="AJ3263" s="1">
        <v>2.9013999999999998</v>
      </c>
      <c r="AL3263" s="2">
        <v>43292</v>
      </c>
      <c r="AM3263" s="1">
        <v>2.9005000000000001</v>
      </c>
      <c r="AO3263" s="2">
        <v>43290</v>
      </c>
      <c r="AP3263" s="1">
        <v>2.7875000000000001</v>
      </c>
      <c r="AR3263" s="2">
        <v>43283</v>
      </c>
      <c r="AS3263" s="1">
        <v>2.5987999999999998</v>
      </c>
      <c r="AU3263" s="2">
        <v>43301</v>
      </c>
      <c r="AV3263" s="1">
        <v>1.49</v>
      </c>
      <c r="AX3263" s="2">
        <v>43299</v>
      </c>
      <c r="AY3263" s="1">
        <v>1.391</v>
      </c>
      <c r="BA3263" s="116">
        <v>43304</v>
      </c>
      <c r="BB3263" s="1">
        <v>0.91410000000000002</v>
      </c>
      <c r="BD3263" s="2">
        <v>43297</v>
      </c>
      <c r="BE3263" s="1">
        <v>-0.16600000000000001</v>
      </c>
      <c r="BG3263" s="2">
        <v>43475</v>
      </c>
      <c r="BH3263" s="1">
        <v>2.74</v>
      </c>
      <c r="BJ3263" s="2">
        <v>43475</v>
      </c>
      <c r="BK3263" s="1">
        <v>2.56</v>
      </c>
      <c r="BM3263" s="2">
        <v>43300</v>
      </c>
      <c r="BN3263" s="1">
        <v>0.25840000000000002</v>
      </c>
    </row>
    <row r="3264" spans="2:66">
      <c r="B3264" s="2">
        <v>43881</v>
      </c>
      <c r="C3264" s="1">
        <v>1.41</v>
      </c>
      <c r="E3264" s="2">
        <v>43347</v>
      </c>
      <c r="F3264" s="1">
        <v>1.544</v>
      </c>
      <c r="H3264" s="2">
        <v>43370</v>
      </c>
      <c r="I3264" s="1">
        <v>2.0019999999999998</v>
      </c>
      <c r="K3264" s="2">
        <v>43363</v>
      </c>
      <c r="L3264" s="1">
        <v>2.4300000000000002</v>
      </c>
      <c r="N3264" s="2">
        <v>43377</v>
      </c>
      <c r="O3264" s="1">
        <v>2.2439999999999998</v>
      </c>
      <c r="Q3264" s="2">
        <v>43357</v>
      </c>
      <c r="R3264" s="1">
        <v>2.085</v>
      </c>
      <c r="T3264" s="2">
        <v>43363</v>
      </c>
      <c r="U3264" s="1">
        <v>2.0950000000000002</v>
      </c>
      <c r="W3264" s="2">
        <v>43362</v>
      </c>
      <c r="X3264" s="1">
        <v>1.9649999999999999</v>
      </c>
      <c r="Z3264" s="2">
        <v>43350</v>
      </c>
      <c r="AA3264" s="1">
        <v>1.8325</v>
      </c>
      <c r="AC3264" s="2">
        <v>43353</v>
      </c>
      <c r="AD3264" s="1">
        <v>1.7749999999999999</v>
      </c>
      <c r="AF3264" s="2">
        <v>43791</v>
      </c>
      <c r="AG3264" s="1">
        <v>1.9172500000000001</v>
      </c>
      <c r="AI3264" s="2">
        <v>43292</v>
      </c>
      <c r="AJ3264" s="1">
        <v>2.8961999999999999</v>
      </c>
      <c r="AL3264" s="2">
        <v>43293</v>
      </c>
      <c r="AM3264" s="1">
        <v>2.8925000000000001</v>
      </c>
      <c r="AO3264" s="2">
        <v>43291</v>
      </c>
      <c r="AP3264" s="1">
        <v>2.7930000000000001</v>
      </c>
      <c r="AR3264" s="2">
        <v>43284</v>
      </c>
      <c r="AS3264" s="1">
        <v>2.5844</v>
      </c>
      <c r="AU3264" s="2">
        <v>43304</v>
      </c>
      <c r="AV3264" s="1">
        <v>1.5089999999999999</v>
      </c>
      <c r="AX3264" s="2">
        <v>43300</v>
      </c>
      <c r="AY3264" s="1">
        <v>1.3820000000000001</v>
      </c>
      <c r="BA3264" s="116">
        <v>43305</v>
      </c>
      <c r="BB3264" s="1">
        <v>0.90049999999999997</v>
      </c>
      <c r="BD3264" s="2">
        <v>43298</v>
      </c>
      <c r="BE3264" s="1">
        <v>-0.16700000000000001</v>
      </c>
      <c r="BG3264" s="2">
        <v>43476</v>
      </c>
      <c r="BH3264" s="1">
        <v>2.71</v>
      </c>
      <c r="BJ3264" s="2">
        <v>43476</v>
      </c>
      <c r="BK3264" s="1">
        <v>2.52</v>
      </c>
      <c r="BM3264" s="2">
        <v>43301</v>
      </c>
      <c r="BN3264" s="1">
        <v>0.28210000000000002</v>
      </c>
    </row>
    <row r="3265" spans="2:66">
      <c r="B3265" s="2">
        <v>43882</v>
      </c>
      <c r="C3265" s="1">
        <v>1.41</v>
      </c>
      <c r="E3265" s="2">
        <v>43348</v>
      </c>
      <c r="F3265" s="1">
        <v>1.544</v>
      </c>
      <c r="H3265" s="2">
        <v>43371</v>
      </c>
      <c r="I3265" s="1">
        <v>2.0019999999999998</v>
      </c>
      <c r="K3265" s="2">
        <v>43364</v>
      </c>
      <c r="L3265" s="1">
        <v>2.41</v>
      </c>
      <c r="N3265" s="2">
        <v>43378</v>
      </c>
      <c r="O3265" s="1">
        <v>2.2650000000000001</v>
      </c>
      <c r="Q3265" s="2">
        <v>43360</v>
      </c>
      <c r="R3265" s="1">
        <v>2.0950000000000002</v>
      </c>
      <c r="T3265" s="2">
        <v>43364</v>
      </c>
      <c r="U3265" s="1">
        <v>2.0699999999999998</v>
      </c>
      <c r="W3265" s="2">
        <v>43363</v>
      </c>
      <c r="X3265" s="1">
        <v>2.0150000000000001</v>
      </c>
      <c r="Z3265" s="2">
        <v>43353</v>
      </c>
      <c r="AA3265" s="1">
        <v>1.8275000000000001</v>
      </c>
      <c r="AC3265" s="2">
        <v>43354</v>
      </c>
      <c r="AD3265" s="1">
        <v>1.7875000000000001</v>
      </c>
      <c r="AF3265" s="2">
        <v>43794</v>
      </c>
      <c r="AG3265" s="1">
        <v>1.9186299999999998</v>
      </c>
      <c r="AI3265" s="2">
        <v>43293</v>
      </c>
      <c r="AJ3265" s="1">
        <v>2.891</v>
      </c>
      <c r="AL3265" s="2">
        <v>43294</v>
      </c>
      <c r="AM3265" s="1">
        <v>2.87</v>
      </c>
      <c r="AO3265" s="2">
        <v>43292</v>
      </c>
      <c r="AP3265" s="1">
        <v>2.7915000000000001</v>
      </c>
      <c r="AR3265" s="2">
        <v>43285</v>
      </c>
      <c r="AS3265" s="1">
        <v>2.593</v>
      </c>
      <c r="AU3265" s="2">
        <v>43305</v>
      </c>
      <c r="AV3265" s="1">
        <v>1.4892000000000001</v>
      </c>
      <c r="AX3265" s="2">
        <v>43301</v>
      </c>
      <c r="AY3265" s="1">
        <v>1.4157999999999999</v>
      </c>
      <c r="BA3265" s="116">
        <v>43306</v>
      </c>
      <c r="BB3265" s="1">
        <v>0.89600000000000002</v>
      </c>
      <c r="BD3265" s="2">
        <v>43299</v>
      </c>
      <c r="BE3265" s="1">
        <v>-0.16880000000000001</v>
      </c>
      <c r="BG3265" s="2">
        <v>43479</v>
      </c>
      <c r="BH3265" s="1">
        <v>2.71</v>
      </c>
      <c r="BJ3265" s="2">
        <v>43479</v>
      </c>
      <c r="BK3265" s="1">
        <v>2.5300000000000002</v>
      </c>
      <c r="BM3265" s="2">
        <v>43304</v>
      </c>
      <c r="BN3265" s="1">
        <v>0.29899999999999999</v>
      </c>
    </row>
    <row r="3266" spans="2:66">
      <c r="B3266" s="2">
        <v>43885</v>
      </c>
      <c r="C3266" s="1">
        <v>1.41</v>
      </c>
      <c r="E3266" s="2">
        <v>43349</v>
      </c>
      <c r="F3266" s="1">
        <v>1.548</v>
      </c>
      <c r="H3266" s="2">
        <v>43374</v>
      </c>
      <c r="I3266" s="1">
        <v>2.0150000000000001</v>
      </c>
      <c r="K3266" s="2">
        <v>43370</v>
      </c>
      <c r="L3266" s="1">
        <v>2.3650000000000002</v>
      </c>
      <c r="N3266" s="2">
        <v>43381</v>
      </c>
      <c r="O3266" s="1">
        <v>2.282</v>
      </c>
      <c r="Q3266" s="2">
        <v>43361</v>
      </c>
      <c r="R3266" s="1">
        <v>2.12</v>
      </c>
      <c r="T3266" s="2">
        <v>43370</v>
      </c>
      <c r="U3266" s="1">
        <v>2.0474999999999999</v>
      </c>
      <c r="W3266" s="2">
        <v>43364</v>
      </c>
      <c r="X3266" s="1">
        <v>1.99</v>
      </c>
      <c r="Z3266" s="2">
        <v>43354</v>
      </c>
      <c r="AA3266" s="1">
        <v>1.843</v>
      </c>
      <c r="AC3266" s="2">
        <v>43355</v>
      </c>
      <c r="AD3266" s="1">
        <v>1.77</v>
      </c>
      <c r="AF3266" s="2">
        <v>43795</v>
      </c>
      <c r="AG3266" s="1">
        <v>1.90863</v>
      </c>
      <c r="AI3266" s="2">
        <v>43294</v>
      </c>
      <c r="AJ3266" s="1">
        <v>2.8719999999999999</v>
      </c>
      <c r="AL3266" s="2">
        <v>43297</v>
      </c>
      <c r="AM3266" s="1">
        <v>2.8975</v>
      </c>
      <c r="AO3266" s="2">
        <v>43293</v>
      </c>
      <c r="AP3266" s="1">
        <v>2.7960000000000003</v>
      </c>
      <c r="AR3266" s="2">
        <v>43286</v>
      </c>
      <c r="AS3266" s="1">
        <v>2.6017000000000001</v>
      </c>
      <c r="AU3266" s="2">
        <v>43306</v>
      </c>
      <c r="AV3266" s="1">
        <v>1.478</v>
      </c>
      <c r="AX3266" s="2">
        <v>43304</v>
      </c>
      <c r="AY3266" s="1">
        <v>1.4370000000000001</v>
      </c>
      <c r="BA3266" s="116">
        <v>43307</v>
      </c>
      <c r="BB3266" s="1">
        <v>0.91349999999999998</v>
      </c>
      <c r="BD3266" s="2">
        <v>43300</v>
      </c>
      <c r="BE3266" s="1">
        <v>-0.16800000000000001</v>
      </c>
      <c r="BG3266" s="2">
        <v>43480</v>
      </c>
      <c r="BH3266" s="1">
        <v>2.7199999999999998</v>
      </c>
      <c r="BJ3266" s="2">
        <v>43480</v>
      </c>
      <c r="BK3266" s="1">
        <v>2.5300000000000002</v>
      </c>
      <c r="BM3266" s="2">
        <v>43305</v>
      </c>
      <c r="BN3266" s="1">
        <v>0.29620000000000002</v>
      </c>
    </row>
    <row r="3267" spans="2:66">
      <c r="B3267" s="2">
        <v>43886</v>
      </c>
      <c r="C3267" s="1">
        <v>1.41</v>
      </c>
      <c r="E3267" s="2">
        <v>43350</v>
      </c>
      <c r="F3267" s="1">
        <v>1.548</v>
      </c>
      <c r="H3267" s="2">
        <v>43375</v>
      </c>
      <c r="I3267" s="1">
        <v>2.0150000000000001</v>
      </c>
      <c r="K3267" s="2">
        <v>43371</v>
      </c>
      <c r="L3267" s="1">
        <v>2.355</v>
      </c>
      <c r="N3267" s="2">
        <v>43383</v>
      </c>
      <c r="O3267" s="1">
        <v>2.2400000000000002</v>
      </c>
      <c r="Q3267" s="2">
        <v>43362</v>
      </c>
      <c r="R3267" s="1">
        <v>2.16</v>
      </c>
      <c r="T3267" s="2">
        <v>43371</v>
      </c>
      <c r="U3267" s="1">
        <v>2.04</v>
      </c>
      <c r="W3267" s="2">
        <v>43370</v>
      </c>
      <c r="X3267" s="1">
        <v>1.98</v>
      </c>
      <c r="Z3267" s="2">
        <v>43355</v>
      </c>
      <c r="AA3267" s="1">
        <v>1.8225</v>
      </c>
      <c r="AC3267" s="2">
        <v>43356</v>
      </c>
      <c r="AD3267" s="1">
        <v>1.7949999999999999</v>
      </c>
      <c r="AF3267" s="2">
        <v>43796</v>
      </c>
      <c r="AG3267" s="1">
        <v>1.9137499999999998</v>
      </c>
      <c r="AI3267" s="2">
        <v>43297</v>
      </c>
      <c r="AJ3267" s="1">
        <v>2.8928000000000003</v>
      </c>
      <c r="AL3267" s="2">
        <v>43298</v>
      </c>
      <c r="AM3267" s="1">
        <v>2.9020000000000001</v>
      </c>
      <c r="AO3267" s="2">
        <v>43294</v>
      </c>
      <c r="AP3267" s="1">
        <v>2.7829000000000002</v>
      </c>
      <c r="AR3267" s="2">
        <v>43287</v>
      </c>
      <c r="AS3267" s="1">
        <v>2.593</v>
      </c>
      <c r="AU3267" s="2">
        <v>43307</v>
      </c>
      <c r="AV3267" s="1">
        <v>1.5</v>
      </c>
      <c r="AX3267" s="2">
        <v>43305</v>
      </c>
      <c r="AY3267" s="1">
        <v>1.4189000000000001</v>
      </c>
      <c r="BA3267" s="116">
        <v>43308</v>
      </c>
      <c r="BB3267" s="1">
        <v>0.91649999999999998</v>
      </c>
      <c r="BD3267" s="2">
        <v>43301</v>
      </c>
      <c r="BE3267" s="1">
        <v>-0.16400000000000001</v>
      </c>
      <c r="BG3267" s="2">
        <v>43481</v>
      </c>
      <c r="BH3267" s="1">
        <v>2.73</v>
      </c>
      <c r="BJ3267" s="2">
        <v>43481</v>
      </c>
      <c r="BK3267" s="1">
        <v>2.54</v>
      </c>
      <c r="BM3267" s="2">
        <v>43306</v>
      </c>
      <c r="BN3267" s="1">
        <v>0.29399999999999998</v>
      </c>
    </row>
    <row r="3268" spans="2:66">
      <c r="B3268" s="2">
        <v>43887</v>
      </c>
      <c r="C3268" s="1">
        <v>1.41</v>
      </c>
      <c r="E3268" s="2">
        <v>43353</v>
      </c>
      <c r="F3268" s="1">
        <v>1.5449999999999999</v>
      </c>
      <c r="H3268" s="2">
        <v>43377</v>
      </c>
      <c r="I3268" s="1">
        <v>2.0649999999999999</v>
      </c>
      <c r="K3268" s="2">
        <v>43374</v>
      </c>
      <c r="L3268" s="1">
        <v>2.38</v>
      </c>
      <c r="N3268" s="2">
        <v>43384</v>
      </c>
      <c r="O3268" s="1">
        <v>2.2000000000000002</v>
      </c>
      <c r="Q3268" s="2">
        <v>43363</v>
      </c>
      <c r="R3268" s="1">
        <v>2.2124999999999999</v>
      </c>
      <c r="T3268" s="2">
        <v>43374</v>
      </c>
      <c r="U3268" s="1">
        <v>2.0699999999999998</v>
      </c>
      <c r="W3268" s="2">
        <v>43371</v>
      </c>
      <c r="X3268" s="1">
        <v>1.9824999999999999</v>
      </c>
      <c r="Z3268" s="2">
        <v>43356</v>
      </c>
      <c r="AA3268" s="1">
        <v>1.845</v>
      </c>
      <c r="AC3268" s="2">
        <v>43357</v>
      </c>
      <c r="AD3268" s="1">
        <v>1.8174999999999999</v>
      </c>
      <c r="AF3268" s="2">
        <v>43797</v>
      </c>
      <c r="AG3268" s="1">
        <v>1.9068800000000001</v>
      </c>
      <c r="AI3268" s="2">
        <v>43298</v>
      </c>
      <c r="AJ3268" s="1">
        <v>2.9003999999999999</v>
      </c>
      <c r="AL3268" s="2">
        <v>43299</v>
      </c>
      <c r="AM3268" s="1">
        <v>2.9159000000000002</v>
      </c>
      <c r="AO3268" s="2">
        <v>43297</v>
      </c>
      <c r="AP3268" s="1">
        <v>2.7995000000000001</v>
      </c>
      <c r="AR3268" s="2">
        <v>43290</v>
      </c>
      <c r="AS3268" s="1">
        <v>2.6040000000000001</v>
      </c>
      <c r="AU3268" s="2">
        <v>43308</v>
      </c>
      <c r="AV3268" s="1">
        <v>1.5004999999999999</v>
      </c>
      <c r="AX3268" s="2">
        <v>43306</v>
      </c>
      <c r="AY3268" s="1">
        <v>1.4095</v>
      </c>
      <c r="BA3268" s="116">
        <v>43311</v>
      </c>
      <c r="BB3268" s="1">
        <v>0.9415</v>
      </c>
      <c r="BD3268" s="2">
        <v>43304</v>
      </c>
      <c r="BE3268" s="1">
        <v>-0.15920000000000001</v>
      </c>
      <c r="BG3268" s="2">
        <v>43482</v>
      </c>
      <c r="BH3268" s="1">
        <v>2.75</v>
      </c>
      <c r="BJ3268" s="2">
        <v>43482</v>
      </c>
      <c r="BK3268" s="1">
        <v>2.58</v>
      </c>
      <c r="BM3268" s="2">
        <v>43307</v>
      </c>
      <c r="BN3268" s="1">
        <v>0.308</v>
      </c>
    </row>
    <row r="3269" spans="2:66">
      <c r="B3269" s="2">
        <v>43888</v>
      </c>
      <c r="C3269" s="1">
        <v>1.41</v>
      </c>
      <c r="E3269" s="2">
        <v>43354</v>
      </c>
      <c r="F3269" s="1">
        <v>1.542</v>
      </c>
      <c r="H3269" s="2">
        <v>43378</v>
      </c>
      <c r="I3269" s="1">
        <v>2.08</v>
      </c>
      <c r="K3269" s="2">
        <v>43375</v>
      </c>
      <c r="L3269" s="1">
        <v>2.375</v>
      </c>
      <c r="N3269" s="2">
        <v>43385</v>
      </c>
      <c r="O3269" s="1">
        <v>2.23</v>
      </c>
      <c r="Q3269" s="2">
        <v>43364</v>
      </c>
      <c r="R3269" s="1">
        <v>2.1850000000000001</v>
      </c>
      <c r="T3269" s="2">
        <v>43375</v>
      </c>
      <c r="U3269" s="1">
        <v>2.0699999999999998</v>
      </c>
      <c r="W3269" s="2">
        <v>43374</v>
      </c>
      <c r="X3269" s="1">
        <v>2.0074999999999998</v>
      </c>
      <c r="Z3269" s="2">
        <v>43357</v>
      </c>
      <c r="AA3269" s="1">
        <v>1.8774999999999999</v>
      </c>
      <c r="AC3269" s="2">
        <v>43360</v>
      </c>
      <c r="AD3269" s="1">
        <v>1.8225</v>
      </c>
      <c r="AF3269" s="2">
        <v>43798</v>
      </c>
      <c r="AG3269" s="1">
        <v>1.9055</v>
      </c>
      <c r="AI3269" s="2">
        <v>43299</v>
      </c>
      <c r="AJ3269" s="1">
        <v>2.9182000000000001</v>
      </c>
      <c r="AL3269" s="2">
        <v>43300</v>
      </c>
      <c r="AM3269" s="1">
        <v>2.8834</v>
      </c>
      <c r="AO3269" s="2">
        <v>43298</v>
      </c>
      <c r="AP3269" s="1">
        <v>2.8109999999999999</v>
      </c>
      <c r="AR3269" s="2">
        <v>43291</v>
      </c>
      <c r="AS3269" s="1">
        <v>2.6120000000000001</v>
      </c>
      <c r="AU3269" s="2">
        <v>43311</v>
      </c>
      <c r="AV3269" s="1">
        <v>1.526</v>
      </c>
      <c r="AX3269" s="2">
        <v>43307</v>
      </c>
      <c r="AY3269" s="1">
        <v>1.4275</v>
      </c>
      <c r="BA3269" s="116">
        <v>43312</v>
      </c>
      <c r="BB3269" s="1">
        <v>0.9415</v>
      </c>
      <c r="BD3269" s="2">
        <v>43305</v>
      </c>
      <c r="BE3269" s="1">
        <v>-0.16</v>
      </c>
      <c r="BG3269" s="2">
        <v>43483</v>
      </c>
      <c r="BH3269" s="1">
        <v>2.79</v>
      </c>
      <c r="BJ3269" s="2">
        <v>43483</v>
      </c>
      <c r="BK3269" s="1">
        <v>2.62</v>
      </c>
      <c r="BM3269" s="2">
        <v>43308</v>
      </c>
      <c r="BN3269" s="1">
        <v>0.30649999999999999</v>
      </c>
    </row>
    <row r="3270" spans="2:66">
      <c r="B3270" s="2">
        <v>43889</v>
      </c>
      <c r="C3270" s="1">
        <v>1.41</v>
      </c>
      <c r="E3270" s="2">
        <v>43355</v>
      </c>
      <c r="F3270" s="1">
        <v>1.5409999999999999</v>
      </c>
      <c r="H3270" s="2">
        <v>43381</v>
      </c>
      <c r="I3270" s="1">
        <v>2.085</v>
      </c>
      <c r="K3270" s="2">
        <v>43377</v>
      </c>
      <c r="L3270" s="1">
        <v>2.4449999999999998</v>
      </c>
      <c r="N3270" s="2">
        <v>43388</v>
      </c>
      <c r="O3270" s="1">
        <v>2.2250000000000001</v>
      </c>
      <c r="Q3270" s="2">
        <v>43370</v>
      </c>
      <c r="R3270" s="1">
        <v>2.1425000000000001</v>
      </c>
      <c r="T3270" s="2">
        <v>43377</v>
      </c>
      <c r="U3270" s="1">
        <v>2.1274999999999999</v>
      </c>
      <c r="W3270" s="2">
        <v>43375</v>
      </c>
      <c r="X3270" s="1">
        <v>2.0049999999999999</v>
      </c>
      <c r="Z3270" s="2">
        <v>43360</v>
      </c>
      <c r="AA3270" s="1">
        <v>1.8824999999999998</v>
      </c>
      <c r="AC3270" s="2">
        <v>43361</v>
      </c>
      <c r="AD3270" s="1">
        <v>1.825</v>
      </c>
      <c r="AF3270" s="2">
        <v>43801</v>
      </c>
      <c r="AG3270" s="1">
        <v>1.9001299999999999</v>
      </c>
      <c r="AI3270" s="2">
        <v>43300</v>
      </c>
      <c r="AJ3270" s="1">
        <v>2.8872999999999998</v>
      </c>
      <c r="AL3270" s="2">
        <v>43301</v>
      </c>
      <c r="AM3270" s="1">
        <v>2.9325000000000001</v>
      </c>
      <c r="AO3270" s="2">
        <v>43299</v>
      </c>
      <c r="AP3270" s="1">
        <v>2.8120000000000003</v>
      </c>
      <c r="AR3270" s="2">
        <v>43292</v>
      </c>
      <c r="AS3270" s="1">
        <v>2.6120000000000001</v>
      </c>
      <c r="AU3270" s="2">
        <v>43312</v>
      </c>
      <c r="AV3270" s="1">
        <v>1.5203</v>
      </c>
      <c r="AX3270" s="2">
        <v>43308</v>
      </c>
      <c r="AY3270" s="1">
        <v>1.4295</v>
      </c>
      <c r="BA3270" s="116">
        <v>43313</v>
      </c>
      <c r="BB3270" s="1">
        <v>0.96509999999999996</v>
      </c>
      <c r="BD3270" s="2">
        <v>43306</v>
      </c>
      <c r="BE3270" s="1">
        <v>-0.16070000000000001</v>
      </c>
      <c r="BG3270" s="2">
        <v>43487</v>
      </c>
      <c r="BH3270" s="1">
        <v>2.74</v>
      </c>
      <c r="BJ3270" s="2">
        <v>43487</v>
      </c>
      <c r="BK3270" s="1">
        <v>2.57</v>
      </c>
      <c r="BM3270" s="2">
        <v>43311</v>
      </c>
      <c r="BN3270" s="1">
        <v>0.32650000000000001</v>
      </c>
    </row>
    <row r="3271" spans="2:66">
      <c r="B3271" s="2">
        <v>43892</v>
      </c>
      <c r="C3271" s="1">
        <v>1.41</v>
      </c>
      <c r="E3271" s="2">
        <v>43356</v>
      </c>
      <c r="F3271" s="1">
        <v>1.542</v>
      </c>
      <c r="H3271" s="2">
        <v>43383</v>
      </c>
      <c r="I3271" s="1">
        <v>2.0550000000000002</v>
      </c>
      <c r="K3271" s="2">
        <v>43378</v>
      </c>
      <c r="L3271" s="1">
        <v>2.4449999999999998</v>
      </c>
      <c r="N3271" s="2">
        <v>43389</v>
      </c>
      <c r="O3271" s="1">
        <v>2.21</v>
      </c>
      <c r="Q3271" s="2">
        <v>43371</v>
      </c>
      <c r="R3271" s="1">
        <v>2.1324999999999998</v>
      </c>
      <c r="T3271" s="2">
        <v>43378</v>
      </c>
      <c r="U3271" s="1">
        <v>2.1425000000000001</v>
      </c>
      <c r="W3271" s="2">
        <v>43377</v>
      </c>
      <c r="X3271" s="1">
        <v>2.0499999999999998</v>
      </c>
      <c r="Z3271" s="2">
        <v>43361</v>
      </c>
      <c r="AA3271" s="1">
        <v>1.8900000000000001</v>
      </c>
      <c r="AC3271" s="2">
        <v>43362</v>
      </c>
      <c r="AD3271" s="1">
        <v>1.833</v>
      </c>
      <c r="AF3271" s="2">
        <v>43802</v>
      </c>
      <c r="AG3271" s="1">
        <v>1.8915</v>
      </c>
      <c r="AI3271" s="2">
        <v>43301</v>
      </c>
      <c r="AJ3271" s="1">
        <v>2.9394999999999998</v>
      </c>
      <c r="AL3271" s="2">
        <v>43304</v>
      </c>
      <c r="AM3271" s="1">
        <v>2.9836999999999998</v>
      </c>
      <c r="AO3271" s="2">
        <v>43300</v>
      </c>
      <c r="AP3271" s="1">
        <v>2.7925</v>
      </c>
      <c r="AR3271" s="2">
        <v>43293</v>
      </c>
      <c r="AS3271" s="1">
        <v>2.6194999999999999</v>
      </c>
      <c r="AU3271" s="2">
        <v>43313</v>
      </c>
      <c r="AV3271" s="1">
        <v>1.542</v>
      </c>
      <c r="AX3271" s="2">
        <v>43311</v>
      </c>
      <c r="AY3271" s="1">
        <v>1.4510000000000001</v>
      </c>
      <c r="BA3271" s="116">
        <v>43314</v>
      </c>
      <c r="BB3271" s="1">
        <v>0.96250000000000002</v>
      </c>
      <c r="BD3271" s="2">
        <v>43307</v>
      </c>
      <c r="BE3271" s="1">
        <v>-0.1585</v>
      </c>
      <c r="BG3271" s="2">
        <v>43488</v>
      </c>
      <c r="BH3271" s="1">
        <v>2.76</v>
      </c>
      <c r="BJ3271" s="2">
        <v>43488</v>
      </c>
      <c r="BK3271" s="1">
        <v>2.59</v>
      </c>
      <c r="BM3271" s="2">
        <v>43312</v>
      </c>
      <c r="BN3271" s="1">
        <v>0.33200000000000002</v>
      </c>
    </row>
    <row r="3272" spans="2:66">
      <c r="B3272" s="2">
        <v>43893</v>
      </c>
      <c r="C3272" s="1">
        <v>1.41</v>
      </c>
      <c r="E3272" s="2">
        <v>43357</v>
      </c>
      <c r="F3272" s="1">
        <v>1.542</v>
      </c>
      <c r="H3272" s="2">
        <v>43384</v>
      </c>
      <c r="I3272" s="1">
        <v>2.02</v>
      </c>
      <c r="K3272" s="2">
        <v>43381</v>
      </c>
      <c r="L3272" s="1">
        <v>2.4420000000000002</v>
      </c>
      <c r="N3272" s="2">
        <v>43390</v>
      </c>
      <c r="O3272" s="1">
        <v>2.1669999999999998</v>
      </c>
      <c r="Q3272" s="2">
        <v>43374</v>
      </c>
      <c r="R3272" s="1">
        <v>2.165</v>
      </c>
      <c r="T3272" s="2">
        <v>43381</v>
      </c>
      <c r="U3272" s="1">
        <v>2.1625000000000001</v>
      </c>
      <c r="W3272" s="2">
        <v>43378</v>
      </c>
      <c r="X3272" s="1">
        <v>2.0649999999999999</v>
      </c>
      <c r="Z3272" s="2">
        <v>43362</v>
      </c>
      <c r="AA3272" s="1">
        <v>1.9175</v>
      </c>
      <c r="AC3272" s="2">
        <v>43363</v>
      </c>
      <c r="AD3272" s="1">
        <v>1.855</v>
      </c>
      <c r="AF3272" s="2">
        <v>43803</v>
      </c>
      <c r="AG3272" s="1">
        <v>1.88713</v>
      </c>
      <c r="AI3272" s="2">
        <v>43304</v>
      </c>
      <c r="AJ3272" s="1">
        <v>2.9910000000000001</v>
      </c>
      <c r="AL3272" s="2">
        <v>43305</v>
      </c>
      <c r="AM3272" s="1">
        <v>2.9809000000000001</v>
      </c>
      <c r="AO3272" s="2">
        <v>43301</v>
      </c>
      <c r="AP3272" s="1">
        <v>2.8047</v>
      </c>
      <c r="AR3272" s="2">
        <v>43294</v>
      </c>
      <c r="AS3272" s="1">
        <v>2.6120000000000001</v>
      </c>
      <c r="AU3272" s="2">
        <v>43314</v>
      </c>
      <c r="AV3272" s="1">
        <v>1.5352999999999999</v>
      </c>
      <c r="AX3272" s="2">
        <v>43312</v>
      </c>
      <c r="AY3272" s="1">
        <v>1.452</v>
      </c>
      <c r="BA3272" s="116">
        <v>43315</v>
      </c>
      <c r="BB3272" s="1">
        <v>0.93030000000000002</v>
      </c>
      <c r="BD3272" s="2">
        <v>43308</v>
      </c>
      <c r="BE3272" s="1">
        <v>-0.1575</v>
      </c>
      <c r="BG3272" s="2">
        <v>43489</v>
      </c>
      <c r="BH3272" s="1">
        <v>2.7199999999999998</v>
      </c>
      <c r="BJ3272" s="2">
        <v>43489</v>
      </c>
      <c r="BK3272" s="1">
        <v>2.5499999999999998</v>
      </c>
      <c r="BM3272" s="2">
        <v>43313</v>
      </c>
      <c r="BN3272" s="1">
        <v>0.35010000000000002</v>
      </c>
    </row>
    <row r="3273" spans="2:66">
      <c r="B3273" s="2">
        <v>43894</v>
      </c>
      <c r="C3273" s="1">
        <v>1.4</v>
      </c>
      <c r="E3273" s="2">
        <v>43360</v>
      </c>
      <c r="F3273" s="1">
        <v>1.542</v>
      </c>
      <c r="H3273" s="2">
        <v>43385</v>
      </c>
      <c r="I3273" s="1">
        <v>2.0499999999999998</v>
      </c>
      <c r="K3273" s="2">
        <v>43383</v>
      </c>
      <c r="L3273" s="1">
        <v>2.41</v>
      </c>
      <c r="N3273" s="2">
        <v>43391</v>
      </c>
      <c r="O3273" s="1">
        <v>2.1269999999999998</v>
      </c>
      <c r="Q3273" s="2">
        <v>43375</v>
      </c>
      <c r="R3273" s="1">
        <v>2.17</v>
      </c>
      <c r="T3273" s="2">
        <v>43382</v>
      </c>
      <c r="U3273" s="1">
        <v>2.1625000000000001</v>
      </c>
      <c r="W3273" s="2">
        <v>43381</v>
      </c>
      <c r="X3273" s="1">
        <v>2.0775000000000001</v>
      </c>
      <c r="Z3273" s="2">
        <v>43363</v>
      </c>
      <c r="AA3273" s="1">
        <v>1.95</v>
      </c>
      <c r="AC3273" s="2">
        <v>43364</v>
      </c>
      <c r="AD3273" s="1">
        <v>1.845</v>
      </c>
      <c r="AF3273" s="2">
        <v>43804</v>
      </c>
      <c r="AG3273" s="1">
        <v>1.885</v>
      </c>
      <c r="AI3273" s="2">
        <v>43305</v>
      </c>
      <c r="AJ3273" s="1">
        <v>2.9834000000000001</v>
      </c>
      <c r="AL3273" s="2">
        <v>43306</v>
      </c>
      <c r="AM3273" s="1">
        <v>3.0038</v>
      </c>
      <c r="AO3273" s="2">
        <v>43304</v>
      </c>
      <c r="AP3273" s="1">
        <v>2.8235999999999999</v>
      </c>
      <c r="AR3273" s="2">
        <v>43297</v>
      </c>
      <c r="AS3273" s="1">
        <v>2.6202999999999999</v>
      </c>
      <c r="AU3273" s="2">
        <v>43315</v>
      </c>
      <c r="AV3273" s="1">
        <v>1.5068000000000001</v>
      </c>
      <c r="AX3273" s="2">
        <v>43313</v>
      </c>
      <c r="AY3273" s="1">
        <v>1.4742</v>
      </c>
      <c r="BA3273" s="116">
        <v>43318</v>
      </c>
      <c r="BB3273" s="1">
        <v>0.91590000000000005</v>
      </c>
      <c r="BD3273" s="2">
        <v>43311</v>
      </c>
      <c r="BE3273" s="1">
        <v>-0.1492</v>
      </c>
      <c r="BG3273" s="2">
        <v>43490</v>
      </c>
      <c r="BH3273" s="1">
        <v>2.76</v>
      </c>
      <c r="BJ3273" s="2">
        <v>43490</v>
      </c>
      <c r="BK3273" s="1">
        <v>2.59</v>
      </c>
      <c r="BM3273" s="2">
        <v>43314</v>
      </c>
      <c r="BN3273" s="1">
        <v>0.34370000000000001</v>
      </c>
    </row>
    <row r="3274" spans="2:66">
      <c r="B3274" s="2">
        <v>43895</v>
      </c>
      <c r="C3274" s="1">
        <v>1.4</v>
      </c>
      <c r="E3274" s="2">
        <v>43361</v>
      </c>
      <c r="F3274" s="1">
        <v>1.542</v>
      </c>
      <c r="H3274" s="2">
        <v>43388</v>
      </c>
      <c r="I3274" s="1">
        <v>2.0499999999999998</v>
      </c>
      <c r="K3274" s="2">
        <v>43384</v>
      </c>
      <c r="L3274" s="1">
        <v>2.3650000000000002</v>
      </c>
      <c r="N3274" s="2">
        <v>43392</v>
      </c>
      <c r="O3274" s="1">
        <v>2.1349999999999998</v>
      </c>
      <c r="Q3274" s="2">
        <v>43377</v>
      </c>
      <c r="R3274" s="1">
        <v>2.2374999999999998</v>
      </c>
      <c r="T3274" s="2">
        <v>43383</v>
      </c>
      <c r="U3274" s="1">
        <v>2.1349999999999998</v>
      </c>
      <c r="W3274" s="2">
        <v>43382</v>
      </c>
      <c r="X3274" s="1">
        <v>2.0775000000000001</v>
      </c>
      <c r="Z3274" s="2">
        <v>43364</v>
      </c>
      <c r="AA3274" s="1">
        <v>1.9350000000000001</v>
      </c>
      <c r="AC3274" s="2">
        <v>43370</v>
      </c>
      <c r="AD3274" s="1">
        <v>1.85</v>
      </c>
      <c r="AF3274" s="2">
        <v>43805</v>
      </c>
      <c r="AG3274" s="1">
        <v>1.8904999999999998</v>
      </c>
      <c r="AI3274" s="2">
        <v>43306</v>
      </c>
      <c r="AJ3274" s="1">
        <v>3.0095000000000001</v>
      </c>
      <c r="AL3274" s="2">
        <v>43307</v>
      </c>
      <c r="AM3274" s="1">
        <v>3.0024000000000002</v>
      </c>
      <c r="AO3274" s="2">
        <v>43305</v>
      </c>
      <c r="AP3274" s="1">
        <v>2.8256000000000001</v>
      </c>
      <c r="AR3274" s="2">
        <v>43298</v>
      </c>
      <c r="AS3274" s="1">
        <v>2.6307999999999998</v>
      </c>
      <c r="AU3274" s="2">
        <v>43318</v>
      </c>
      <c r="AV3274" s="1">
        <v>1.494</v>
      </c>
      <c r="AX3274" s="2">
        <v>43314</v>
      </c>
      <c r="AY3274" s="1">
        <v>1.4670000000000001</v>
      </c>
      <c r="BA3274" s="116">
        <v>43319</v>
      </c>
      <c r="BB3274" s="1">
        <v>0.93010000000000004</v>
      </c>
      <c r="BD3274" s="2">
        <v>43312</v>
      </c>
      <c r="BE3274" s="1">
        <v>-0.14449999999999999</v>
      </c>
      <c r="BG3274" s="2">
        <v>43493</v>
      </c>
      <c r="BH3274" s="1">
        <v>2.75</v>
      </c>
      <c r="BJ3274" s="2">
        <v>43493</v>
      </c>
      <c r="BK3274" s="1">
        <v>2.58</v>
      </c>
      <c r="BM3274" s="2">
        <v>43315</v>
      </c>
      <c r="BN3274" s="1">
        <v>0.32200000000000001</v>
      </c>
    </row>
    <row r="3275" spans="2:66">
      <c r="B3275" s="2">
        <v>43896</v>
      </c>
      <c r="C3275" s="1">
        <v>1.4</v>
      </c>
      <c r="E3275" s="2">
        <v>43362</v>
      </c>
      <c r="F3275" s="1">
        <v>1.542</v>
      </c>
      <c r="H3275" s="2">
        <v>43389</v>
      </c>
      <c r="I3275" s="1">
        <v>2.0409999999999999</v>
      </c>
      <c r="K3275" s="2">
        <v>43385</v>
      </c>
      <c r="L3275" s="1">
        <v>2.4</v>
      </c>
      <c r="N3275" s="2">
        <v>43395</v>
      </c>
      <c r="O3275" s="1">
        <v>2.17</v>
      </c>
      <c r="Q3275" s="2">
        <v>43378</v>
      </c>
      <c r="R3275" s="1">
        <v>2.2475000000000001</v>
      </c>
      <c r="T3275" s="2">
        <v>43384</v>
      </c>
      <c r="U3275" s="1">
        <v>2.09</v>
      </c>
      <c r="W3275" s="2">
        <v>43383</v>
      </c>
      <c r="X3275" s="1">
        <v>2.0525000000000002</v>
      </c>
      <c r="Z3275" s="2">
        <v>43370</v>
      </c>
      <c r="AA3275" s="1">
        <v>1.9350000000000001</v>
      </c>
      <c r="AC3275" s="2">
        <v>43371</v>
      </c>
      <c r="AD3275" s="1">
        <v>1.855</v>
      </c>
      <c r="AF3275" s="2">
        <v>43808</v>
      </c>
      <c r="AG3275" s="1">
        <v>1.8883799999999999</v>
      </c>
      <c r="AI3275" s="2">
        <v>43307</v>
      </c>
      <c r="AJ3275" s="1">
        <v>3.0066000000000002</v>
      </c>
      <c r="AL3275" s="2">
        <v>43308</v>
      </c>
      <c r="AM3275" s="1">
        <v>2.9908999999999999</v>
      </c>
      <c r="AO3275" s="2">
        <v>43306</v>
      </c>
      <c r="AP3275" s="1">
        <v>2.8403</v>
      </c>
      <c r="AR3275" s="2">
        <v>43299</v>
      </c>
      <c r="AS3275" s="1">
        <v>2.6349999999999998</v>
      </c>
      <c r="AU3275" s="2">
        <v>43319</v>
      </c>
      <c r="AV3275" s="1">
        <v>1.5089999999999999</v>
      </c>
      <c r="AX3275" s="2">
        <v>43315</v>
      </c>
      <c r="AY3275" s="1">
        <v>1.4365000000000001</v>
      </c>
      <c r="BA3275" s="116">
        <v>43320</v>
      </c>
      <c r="BB3275" s="1">
        <v>0.92700000000000005</v>
      </c>
      <c r="BD3275" s="2">
        <v>43313</v>
      </c>
      <c r="BE3275" s="1">
        <v>-0.1409</v>
      </c>
      <c r="BG3275" s="2">
        <v>43494</v>
      </c>
      <c r="BH3275" s="1">
        <v>2.7199999999999998</v>
      </c>
      <c r="BJ3275" s="2">
        <v>43494</v>
      </c>
      <c r="BK3275" s="1">
        <v>2.5499999999999998</v>
      </c>
      <c r="BM3275" s="2">
        <v>43318</v>
      </c>
      <c r="BN3275" s="1">
        <v>0.3105</v>
      </c>
    </row>
    <row r="3276" spans="2:66">
      <c r="B3276" s="2">
        <v>43899</v>
      </c>
      <c r="C3276" s="1">
        <v>1.4</v>
      </c>
      <c r="E3276" s="2">
        <v>43363</v>
      </c>
      <c r="F3276" s="1">
        <v>1.552</v>
      </c>
      <c r="H3276" s="2">
        <v>43390</v>
      </c>
      <c r="I3276" s="1">
        <v>2.012</v>
      </c>
      <c r="K3276" s="2">
        <v>43388</v>
      </c>
      <c r="L3276" s="1">
        <v>2.38</v>
      </c>
      <c r="N3276" s="2">
        <v>43396</v>
      </c>
      <c r="O3276" s="1">
        <v>2.137</v>
      </c>
      <c r="Q3276" s="2">
        <v>43381</v>
      </c>
      <c r="R3276" s="1">
        <v>2.2675000000000001</v>
      </c>
      <c r="T3276" s="2">
        <v>43385</v>
      </c>
      <c r="U3276" s="1">
        <v>2.1175000000000002</v>
      </c>
      <c r="W3276" s="2">
        <v>43384</v>
      </c>
      <c r="X3276" s="1">
        <v>2.0099999999999998</v>
      </c>
      <c r="Z3276" s="2">
        <v>43371</v>
      </c>
      <c r="AA3276" s="1">
        <v>1.94</v>
      </c>
      <c r="AC3276" s="2">
        <v>43374</v>
      </c>
      <c r="AD3276" s="1">
        <v>1.867</v>
      </c>
      <c r="AF3276" s="2">
        <v>43809</v>
      </c>
      <c r="AG3276" s="1">
        <v>1.8872499999999999</v>
      </c>
      <c r="AI3276" s="2">
        <v>43308</v>
      </c>
      <c r="AJ3276" s="1">
        <v>3.0030000000000001</v>
      </c>
      <c r="AL3276" s="2">
        <v>43311</v>
      </c>
      <c r="AM3276" s="1">
        <v>3.0124</v>
      </c>
      <c r="AO3276" s="2">
        <v>43307</v>
      </c>
      <c r="AP3276" s="1">
        <v>2.8521000000000001</v>
      </c>
      <c r="AR3276" s="2">
        <v>43300</v>
      </c>
      <c r="AS3276" s="1">
        <v>2.6254</v>
      </c>
      <c r="AU3276" s="2">
        <v>43320</v>
      </c>
      <c r="AV3276" s="1">
        <v>1.5169999999999999</v>
      </c>
      <c r="AX3276" s="2">
        <v>43318</v>
      </c>
      <c r="AY3276" s="1">
        <v>1.4255</v>
      </c>
      <c r="BA3276" s="116">
        <v>43321</v>
      </c>
      <c r="BB3276" s="1">
        <v>0.91449999999999998</v>
      </c>
      <c r="BD3276" s="2">
        <v>43314</v>
      </c>
      <c r="BE3276" s="1">
        <v>-0.14299999999999999</v>
      </c>
      <c r="BG3276" s="2">
        <v>43495</v>
      </c>
      <c r="BH3276" s="1">
        <v>2.7</v>
      </c>
      <c r="BJ3276" s="2">
        <v>43495</v>
      </c>
      <c r="BK3276" s="1">
        <v>2.4900000000000002</v>
      </c>
      <c r="BM3276" s="2">
        <v>43319</v>
      </c>
      <c r="BN3276" s="1">
        <v>0.318</v>
      </c>
    </row>
    <row r="3277" spans="2:66">
      <c r="B3277" s="2">
        <v>43900</v>
      </c>
      <c r="C3277" s="1">
        <v>1.4</v>
      </c>
      <c r="E3277" s="2">
        <v>43364</v>
      </c>
      <c r="F3277" s="1">
        <v>1.552</v>
      </c>
      <c r="H3277" s="2">
        <v>43391</v>
      </c>
      <c r="I3277" s="1">
        <v>1.9769999999999999</v>
      </c>
      <c r="K3277" s="2">
        <v>43389</v>
      </c>
      <c r="L3277" s="1">
        <v>2.375</v>
      </c>
      <c r="N3277" s="2">
        <v>43397</v>
      </c>
      <c r="O3277" s="1">
        <v>2.1349999999999998</v>
      </c>
      <c r="Q3277" s="2">
        <v>43382</v>
      </c>
      <c r="R3277" s="1">
        <v>2.2675000000000001</v>
      </c>
      <c r="T3277" s="2">
        <v>43388</v>
      </c>
      <c r="U3277" s="1">
        <v>2.105</v>
      </c>
      <c r="W3277" s="2">
        <v>43385</v>
      </c>
      <c r="X3277" s="1">
        <v>2.0375000000000001</v>
      </c>
      <c r="Z3277" s="2">
        <v>43374</v>
      </c>
      <c r="AA3277" s="1">
        <v>1.962</v>
      </c>
      <c r="AC3277" s="2">
        <v>43375</v>
      </c>
      <c r="AD3277" s="1">
        <v>1.8625</v>
      </c>
      <c r="AF3277" s="2">
        <v>43810</v>
      </c>
      <c r="AG3277" s="1">
        <v>1.8873799999999998</v>
      </c>
      <c r="AI3277" s="2">
        <v>43311</v>
      </c>
      <c r="AJ3277" s="1">
        <v>3.0289999999999999</v>
      </c>
      <c r="AL3277" s="2">
        <v>43312</v>
      </c>
      <c r="AM3277" s="1">
        <v>3.0045000000000002</v>
      </c>
      <c r="AO3277" s="2">
        <v>43308</v>
      </c>
      <c r="AP3277" s="1">
        <v>2.8498000000000001</v>
      </c>
      <c r="AR3277" s="2">
        <v>43301</v>
      </c>
      <c r="AS3277" s="1">
        <v>2.6223000000000001</v>
      </c>
      <c r="AU3277" s="2">
        <v>43321</v>
      </c>
      <c r="AV3277" s="1">
        <v>1.5083</v>
      </c>
      <c r="AX3277" s="2">
        <v>43319</v>
      </c>
      <c r="AY3277" s="1">
        <v>1.4419999999999999</v>
      </c>
      <c r="BA3277" s="116">
        <v>43322</v>
      </c>
      <c r="BB3277" s="1">
        <v>0.876</v>
      </c>
      <c r="BD3277" s="2">
        <v>43315</v>
      </c>
      <c r="BE3277" s="1">
        <v>-0.14280000000000001</v>
      </c>
      <c r="BG3277" s="2">
        <v>43496</v>
      </c>
      <c r="BH3277" s="1">
        <v>2.63</v>
      </c>
      <c r="BJ3277" s="2">
        <v>43496</v>
      </c>
      <c r="BK3277" s="1">
        <v>2.4300000000000002</v>
      </c>
      <c r="BM3277" s="2">
        <v>43320</v>
      </c>
      <c r="BN3277" s="1">
        <v>0.31169999999999998</v>
      </c>
    </row>
    <row r="3278" spans="2:66">
      <c r="B3278" s="2">
        <v>43901</v>
      </c>
      <c r="C3278" s="1">
        <v>1.4</v>
      </c>
      <c r="E3278" s="2">
        <v>43370</v>
      </c>
      <c r="F3278" s="1">
        <v>1.5640000000000001</v>
      </c>
      <c r="H3278" s="2">
        <v>43392</v>
      </c>
      <c r="I3278" s="1">
        <v>1.982</v>
      </c>
      <c r="K3278" s="2">
        <v>43390</v>
      </c>
      <c r="L3278" s="1">
        <v>2.33</v>
      </c>
      <c r="N3278" s="2">
        <v>43398</v>
      </c>
      <c r="O3278" s="1">
        <v>2.1019999999999999</v>
      </c>
      <c r="Q3278" s="2">
        <v>43383</v>
      </c>
      <c r="R3278" s="1">
        <v>2.2349999999999999</v>
      </c>
      <c r="T3278" s="2">
        <v>43389</v>
      </c>
      <c r="U3278" s="1">
        <v>2.1025</v>
      </c>
      <c r="W3278" s="2">
        <v>43388</v>
      </c>
      <c r="X3278" s="1">
        <v>2.0325000000000002</v>
      </c>
      <c r="Z3278" s="2">
        <v>43375</v>
      </c>
      <c r="AA3278" s="1">
        <v>1.96</v>
      </c>
      <c r="AC3278" s="2">
        <v>43377</v>
      </c>
      <c r="AD3278" s="1">
        <v>1.8774999999999999</v>
      </c>
      <c r="AF3278" s="2">
        <v>43811</v>
      </c>
      <c r="AG3278" s="1">
        <v>1.8936299999999999</v>
      </c>
      <c r="AI3278" s="2">
        <v>43312</v>
      </c>
      <c r="AJ3278" s="1">
        <v>3.016</v>
      </c>
      <c r="AL3278" s="2">
        <v>43313</v>
      </c>
      <c r="AM3278" s="1">
        <v>3.0535000000000001</v>
      </c>
      <c r="AO3278" s="2">
        <v>43311</v>
      </c>
      <c r="AP3278" s="1">
        <v>2.8513000000000002</v>
      </c>
      <c r="AR3278" s="2">
        <v>43304</v>
      </c>
      <c r="AS3278" s="1">
        <v>2.6295000000000002</v>
      </c>
      <c r="AU3278" s="2">
        <v>43322</v>
      </c>
      <c r="AV3278" s="1">
        <v>1.466</v>
      </c>
      <c r="AX3278" s="2">
        <v>43320</v>
      </c>
      <c r="AY3278" s="1">
        <v>1.4424999999999999</v>
      </c>
      <c r="BA3278" s="116">
        <v>43325</v>
      </c>
      <c r="BB3278" s="1">
        <v>0.86899999999999999</v>
      </c>
      <c r="BD3278" s="2">
        <v>43318</v>
      </c>
      <c r="BE3278" s="1">
        <v>-0.14410000000000001</v>
      </c>
      <c r="BG3278" s="2">
        <v>43497</v>
      </c>
      <c r="BH3278" s="1">
        <v>2.7</v>
      </c>
      <c r="BJ3278" s="2">
        <v>43497</v>
      </c>
      <c r="BK3278" s="1">
        <v>2.5099999999999998</v>
      </c>
      <c r="BM3278" s="2">
        <v>43321</v>
      </c>
      <c r="BN3278" s="1">
        <v>0.30099999999999999</v>
      </c>
    </row>
    <row r="3279" spans="2:66">
      <c r="B3279" s="2">
        <v>43902</v>
      </c>
      <c r="C3279" s="1">
        <v>1.3900000000000001</v>
      </c>
      <c r="E3279" s="2">
        <v>43371</v>
      </c>
      <c r="F3279" s="1">
        <v>1.5680000000000001</v>
      </c>
      <c r="H3279" s="2">
        <v>43395</v>
      </c>
      <c r="I3279" s="1">
        <v>2.008</v>
      </c>
      <c r="K3279" s="2">
        <v>43391</v>
      </c>
      <c r="L3279" s="1">
        <v>2.2970000000000002</v>
      </c>
      <c r="N3279" s="2">
        <v>43399</v>
      </c>
      <c r="O3279" s="1">
        <v>2.08</v>
      </c>
      <c r="Q3279" s="2">
        <v>43384</v>
      </c>
      <c r="R3279" s="1">
        <v>2.19</v>
      </c>
      <c r="T3279" s="2">
        <v>43390</v>
      </c>
      <c r="U3279" s="1">
        <v>2.0625</v>
      </c>
      <c r="W3279" s="2">
        <v>43389</v>
      </c>
      <c r="X3279" s="1">
        <v>2.0299999999999998</v>
      </c>
      <c r="Z3279" s="2">
        <v>43377</v>
      </c>
      <c r="AA3279" s="1">
        <v>1.9950000000000001</v>
      </c>
      <c r="AC3279" s="2">
        <v>43378</v>
      </c>
      <c r="AD3279" s="1">
        <v>1.8824999999999998</v>
      </c>
      <c r="AF3279" s="2">
        <v>43812</v>
      </c>
      <c r="AG3279" s="1">
        <v>1.8996300000000002</v>
      </c>
      <c r="AI3279" s="2">
        <v>43313</v>
      </c>
      <c r="AJ3279" s="1">
        <v>3.0634999999999999</v>
      </c>
      <c r="AL3279" s="2">
        <v>43314</v>
      </c>
      <c r="AM3279" s="1">
        <v>3.0339999999999998</v>
      </c>
      <c r="AO3279" s="2">
        <v>43312</v>
      </c>
      <c r="AP3279" s="1">
        <v>2.8563000000000001</v>
      </c>
      <c r="AR3279" s="2">
        <v>43305</v>
      </c>
      <c r="AS3279" s="1">
        <v>2.6269999999999998</v>
      </c>
      <c r="AU3279" s="2">
        <v>43325</v>
      </c>
      <c r="AV3279" s="1">
        <v>1.4624999999999999</v>
      </c>
      <c r="AX3279" s="2">
        <v>43321</v>
      </c>
      <c r="AY3279" s="1">
        <v>1.4351</v>
      </c>
      <c r="BA3279" s="116">
        <v>43326</v>
      </c>
      <c r="BB3279" s="1">
        <v>0.87749999999999995</v>
      </c>
      <c r="BD3279" s="2">
        <v>43319</v>
      </c>
      <c r="BE3279" s="1">
        <v>-0.14030000000000001</v>
      </c>
      <c r="BG3279" s="2">
        <v>43500</v>
      </c>
      <c r="BH3279" s="1">
        <v>2.73</v>
      </c>
      <c r="BJ3279" s="2">
        <v>43500</v>
      </c>
      <c r="BK3279" s="1">
        <v>2.5300000000000002</v>
      </c>
      <c r="BM3279" s="2">
        <v>43322</v>
      </c>
      <c r="BN3279" s="1">
        <v>0.27100000000000002</v>
      </c>
    </row>
    <row r="3280" spans="2:66">
      <c r="B3280" s="2">
        <v>43903</v>
      </c>
      <c r="C3280" s="1">
        <v>1.3900000000000001</v>
      </c>
      <c r="E3280" s="2">
        <v>43374</v>
      </c>
      <c r="F3280" s="1">
        <v>1.571</v>
      </c>
      <c r="H3280" s="2">
        <v>43396</v>
      </c>
      <c r="I3280" s="1">
        <v>1.992</v>
      </c>
      <c r="K3280" s="2">
        <v>43392</v>
      </c>
      <c r="L3280" s="1">
        <v>2.3220000000000001</v>
      </c>
      <c r="N3280" s="2">
        <v>43402</v>
      </c>
      <c r="O3280" s="1">
        <v>1.9790000000000001</v>
      </c>
      <c r="Q3280" s="2">
        <v>43385</v>
      </c>
      <c r="R3280" s="1">
        <v>2.2174999999999998</v>
      </c>
      <c r="T3280" s="2">
        <v>43391</v>
      </c>
      <c r="U3280" s="1">
        <v>2.0325000000000002</v>
      </c>
      <c r="W3280" s="2">
        <v>43390</v>
      </c>
      <c r="X3280" s="1">
        <v>2.0024999999999999</v>
      </c>
      <c r="Z3280" s="2">
        <v>43378</v>
      </c>
      <c r="AA3280" s="1">
        <v>2.0074999999999998</v>
      </c>
      <c r="AC3280" s="2">
        <v>43381</v>
      </c>
      <c r="AD3280" s="1">
        <v>1.8824999999999998</v>
      </c>
      <c r="AF3280" s="2">
        <v>43815</v>
      </c>
      <c r="AG3280" s="1">
        <v>1.8984999999999999</v>
      </c>
      <c r="AI3280" s="2">
        <v>43314</v>
      </c>
      <c r="AJ3280" s="1">
        <v>3.0482999999999998</v>
      </c>
      <c r="AL3280" s="2">
        <v>43315</v>
      </c>
      <c r="AM3280" s="1">
        <v>3</v>
      </c>
      <c r="AO3280" s="2">
        <v>43313</v>
      </c>
      <c r="AP3280" s="1">
        <v>2.8746</v>
      </c>
      <c r="AR3280" s="2">
        <v>43306</v>
      </c>
      <c r="AS3280" s="1">
        <v>2.6389</v>
      </c>
      <c r="AU3280" s="2">
        <v>43326</v>
      </c>
      <c r="AV3280" s="1">
        <v>1.4733000000000001</v>
      </c>
      <c r="AX3280" s="2">
        <v>43322</v>
      </c>
      <c r="AY3280" s="1">
        <v>1.393</v>
      </c>
      <c r="BA3280" s="116">
        <v>43327</v>
      </c>
      <c r="BB3280" s="1">
        <v>0.8619</v>
      </c>
      <c r="BD3280" s="2">
        <v>43320</v>
      </c>
      <c r="BE3280" s="1">
        <v>-0.14360000000000001</v>
      </c>
      <c r="BG3280" s="2">
        <v>43501</v>
      </c>
      <c r="BH3280" s="1">
        <v>2.71</v>
      </c>
      <c r="BJ3280" s="2">
        <v>43501</v>
      </c>
      <c r="BK3280" s="1">
        <v>2.5099999999999998</v>
      </c>
      <c r="BM3280" s="2">
        <v>43325</v>
      </c>
      <c r="BN3280" s="1">
        <v>0.26590000000000003</v>
      </c>
    </row>
    <row r="3281" spans="2:66">
      <c r="B3281" s="2">
        <v>43906</v>
      </c>
      <c r="C3281" s="1">
        <v>1.3900000000000001</v>
      </c>
      <c r="E3281" s="2">
        <v>43375</v>
      </c>
      <c r="F3281" s="1">
        <v>1.571</v>
      </c>
      <c r="H3281" s="2">
        <v>43397</v>
      </c>
      <c r="I3281" s="1">
        <v>2</v>
      </c>
      <c r="K3281" s="2">
        <v>43395</v>
      </c>
      <c r="L3281" s="1">
        <v>2.3420000000000001</v>
      </c>
      <c r="N3281" s="2">
        <v>43403</v>
      </c>
      <c r="O3281" s="1">
        <v>2.0449999999999999</v>
      </c>
      <c r="Q3281" s="2">
        <v>43388</v>
      </c>
      <c r="R3281" s="1">
        <v>2.2000000000000002</v>
      </c>
      <c r="T3281" s="2">
        <v>43392</v>
      </c>
      <c r="U3281" s="1">
        <v>2.0550000000000002</v>
      </c>
      <c r="W3281" s="2">
        <v>43391</v>
      </c>
      <c r="X3281" s="1">
        <v>1.9649999999999999</v>
      </c>
      <c r="Z3281" s="2">
        <v>43381</v>
      </c>
      <c r="AA3281" s="1">
        <v>2.02</v>
      </c>
      <c r="AC3281" s="2">
        <v>43382</v>
      </c>
      <c r="AD3281" s="1">
        <v>1.8824999999999998</v>
      </c>
      <c r="AF3281" s="2">
        <v>43816</v>
      </c>
      <c r="AG3281" s="1">
        <v>1.9024999999999999</v>
      </c>
      <c r="AI3281" s="2">
        <v>43315</v>
      </c>
      <c r="AJ3281" s="1">
        <v>3.0209999999999999</v>
      </c>
      <c r="AL3281" s="2">
        <v>43318</v>
      </c>
      <c r="AM3281" s="1">
        <v>2.9870000000000001</v>
      </c>
      <c r="AO3281" s="2">
        <v>43314</v>
      </c>
      <c r="AP3281" s="1">
        <v>2.8643000000000001</v>
      </c>
      <c r="AR3281" s="2">
        <v>43307</v>
      </c>
      <c r="AS3281" s="1">
        <v>2.6482999999999999</v>
      </c>
      <c r="AU3281" s="2">
        <v>43327</v>
      </c>
      <c r="AV3281" s="1">
        <v>1.458</v>
      </c>
      <c r="AX3281" s="2">
        <v>43325</v>
      </c>
      <c r="AY3281" s="1">
        <v>1.3900000000000001</v>
      </c>
      <c r="BA3281" s="116">
        <v>43328</v>
      </c>
      <c r="BB3281" s="1">
        <v>0.86750000000000005</v>
      </c>
      <c r="BD3281" s="2">
        <v>43321</v>
      </c>
      <c r="BE3281" s="1">
        <v>-0.1434</v>
      </c>
      <c r="BG3281" s="2">
        <v>43502</v>
      </c>
      <c r="BH3281" s="1">
        <v>2.7</v>
      </c>
      <c r="BJ3281" s="2">
        <v>43502</v>
      </c>
      <c r="BK3281" s="1">
        <v>2.5</v>
      </c>
      <c r="BM3281" s="2">
        <v>43326</v>
      </c>
      <c r="BN3281" s="1">
        <v>0.26950000000000002</v>
      </c>
    </row>
    <row r="3282" spans="2:66">
      <c r="B3282" s="2">
        <v>43907</v>
      </c>
      <c r="C3282" s="1">
        <v>1.02</v>
      </c>
      <c r="E3282" s="2">
        <v>43377</v>
      </c>
      <c r="F3282" s="1">
        <v>1.575</v>
      </c>
      <c r="H3282" s="2">
        <v>43398</v>
      </c>
      <c r="I3282" s="1">
        <v>1.9870000000000001</v>
      </c>
      <c r="K3282" s="2">
        <v>43396</v>
      </c>
      <c r="L3282" s="1">
        <v>2.3069999999999999</v>
      </c>
      <c r="N3282" s="2">
        <v>43404</v>
      </c>
      <c r="O3282" s="1">
        <v>2.0750000000000002</v>
      </c>
      <c r="Q3282" s="2">
        <v>43389</v>
      </c>
      <c r="R3282" s="1">
        <v>2.1949999999999998</v>
      </c>
      <c r="T3282" s="2">
        <v>43395</v>
      </c>
      <c r="U3282" s="1">
        <v>2.08</v>
      </c>
      <c r="W3282" s="2">
        <v>43392</v>
      </c>
      <c r="X3282" s="1">
        <v>1.9849999999999999</v>
      </c>
      <c r="Z3282" s="2">
        <v>43382</v>
      </c>
      <c r="AA3282" s="1">
        <v>2.02</v>
      </c>
      <c r="AC3282" s="2">
        <v>43383</v>
      </c>
      <c r="AD3282" s="1">
        <v>1.8725000000000001</v>
      </c>
      <c r="AF3282" s="2">
        <v>43817</v>
      </c>
      <c r="AG3282" s="1">
        <v>1.9079999999999999</v>
      </c>
      <c r="AI3282" s="2">
        <v>43318</v>
      </c>
      <c r="AJ3282" s="1">
        <v>3.0154999999999998</v>
      </c>
      <c r="AL3282" s="2">
        <v>43319</v>
      </c>
      <c r="AM3282" s="1">
        <v>3.0110000000000001</v>
      </c>
      <c r="AO3282" s="2">
        <v>43315</v>
      </c>
      <c r="AP3282" s="1">
        <v>2.8407</v>
      </c>
      <c r="AR3282" s="2">
        <v>43308</v>
      </c>
      <c r="AS3282" s="1">
        <v>2.6494999999999997</v>
      </c>
      <c r="AU3282" s="2">
        <v>43328</v>
      </c>
      <c r="AV3282" s="1">
        <v>1.458</v>
      </c>
      <c r="AX3282" s="2">
        <v>43326</v>
      </c>
      <c r="AY3282" s="1">
        <v>1.4001000000000001</v>
      </c>
      <c r="BA3282" s="116">
        <v>43329</v>
      </c>
      <c r="BB3282" s="1">
        <v>0.86199999999999999</v>
      </c>
      <c r="BD3282" s="2">
        <v>43322</v>
      </c>
      <c r="BE3282" s="1">
        <v>-0.14849999999999999</v>
      </c>
      <c r="BG3282" s="2">
        <v>43503</v>
      </c>
      <c r="BH3282" s="1">
        <v>2.65</v>
      </c>
      <c r="BJ3282" s="2">
        <v>43503</v>
      </c>
      <c r="BK3282" s="1">
        <v>2.46</v>
      </c>
      <c r="BM3282" s="2">
        <v>43327</v>
      </c>
      <c r="BN3282" s="1">
        <v>0.25609999999999999</v>
      </c>
    </row>
    <row r="3283" spans="2:66">
      <c r="B3283" s="2">
        <v>43908</v>
      </c>
      <c r="C3283" s="1">
        <v>1.02</v>
      </c>
      <c r="E3283" s="2">
        <v>43378</v>
      </c>
      <c r="F3283" s="1">
        <v>1.579</v>
      </c>
      <c r="H3283" s="2">
        <v>43399</v>
      </c>
      <c r="I3283" s="1">
        <v>1.97</v>
      </c>
      <c r="K3283" s="2">
        <v>43397</v>
      </c>
      <c r="L3283" s="1">
        <v>2.302</v>
      </c>
      <c r="N3283" s="2">
        <v>43405</v>
      </c>
      <c r="O3283" s="1">
        <v>2.08</v>
      </c>
      <c r="Q3283" s="2">
        <v>43390</v>
      </c>
      <c r="R3283" s="1">
        <v>2.1549999999999998</v>
      </c>
      <c r="T3283" s="2">
        <v>43396</v>
      </c>
      <c r="U3283" s="1">
        <v>2.0575000000000001</v>
      </c>
      <c r="W3283" s="2">
        <v>43395</v>
      </c>
      <c r="X3283" s="1">
        <v>2.0099999999999998</v>
      </c>
      <c r="Z3283" s="2">
        <v>43383</v>
      </c>
      <c r="AA3283" s="1">
        <v>2</v>
      </c>
      <c r="AC3283" s="2">
        <v>43384</v>
      </c>
      <c r="AD3283" s="1">
        <v>1.8574999999999999</v>
      </c>
      <c r="AF3283" s="2">
        <v>43818</v>
      </c>
      <c r="AG3283" s="1">
        <v>1.9277500000000001</v>
      </c>
      <c r="AI3283" s="2">
        <v>43319</v>
      </c>
      <c r="AJ3283" s="1">
        <v>3.0345</v>
      </c>
      <c r="AL3283" s="2">
        <v>43320</v>
      </c>
      <c r="AM3283" s="1">
        <v>2.992</v>
      </c>
      <c r="AO3283" s="2">
        <v>43318</v>
      </c>
      <c r="AP3283" s="1">
        <v>2.8345000000000002</v>
      </c>
      <c r="AR3283" s="2">
        <v>43311</v>
      </c>
      <c r="AS3283" s="1">
        <v>2.6508000000000003</v>
      </c>
      <c r="AU3283" s="2">
        <v>43329</v>
      </c>
      <c r="AV3283" s="1">
        <v>1.4510000000000001</v>
      </c>
      <c r="AX3283" s="2">
        <v>43327</v>
      </c>
      <c r="AY3283" s="1">
        <v>1.3860999999999999</v>
      </c>
      <c r="BA3283" s="116">
        <v>43332</v>
      </c>
      <c r="BB3283" s="1">
        <v>0.85899999999999999</v>
      </c>
      <c r="BD3283" s="2">
        <v>43325</v>
      </c>
      <c r="BE3283" s="1">
        <v>-0.15</v>
      </c>
      <c r="BG3283" s="2">
        <v>43504</v>
      </c>
      <c r="BH3283" s="1">
        <v>2.63</v>
      </c>
      <c r="BJ3283" s="2">
        <v>43504</v>
      </c>
      <c r="BK3283" s="1">
        <v>2.44</v>
      </c>
      <c r="BM3283" s="2">
        <v>43328</v>
      </c>
      <c r="BN3283" s="1">
        <v>0.26579999999999998</v>
      </c>
    </row>
    <row r="3284" spans="2:66">
      <c r="B3284" s="2">
        <v>43909</v>
      </c>
      <c r="C3284" s="1">
        <v>1.02</v>
      </c>
      <c r="E3284" s="2">
        <v>43381</v>
      </c>
      <c r="F3284" s="1">
        <v>1.5840000000000001</v>
      </c>
      <c r="H3284" s="2">
        <v>43402</v>
      </c>
      <c r="I3284" s="1">
        <v>1.8820000000000001</v>
      </c>
      <c r="K3284" s="2">
        <v>43398</v>
      </c>
      <c r="L3284" s="1">
        <v>2.2720000000000002</v>
      </c>
      <c r="N3284" s="2">
        <v>43406</v>
      </c>
      <c r="O3284" s="1">
        <v>2.1150000000000002</v>
      </c>
      <c r="Q3284" s="2">
        <v>43391</v>
      </c>
      <c r="R3284" s="1">
        <v>2.13</v>
      </c>
      <c r="T3284" s="2">
        <v>43397</v>
      </c>
      <c r="U3284" s="1">
        <v>2.0550000000000002</v>
      </c>
      <c r="W3284" s="2">
        <v>43396</v>
      </c>
      <c r="X3284" s="1">
        <v>1.9925000000000002</v>
      </c>
      <c r="Z3284" s="2">
        <v>43384</v>
      </c>
      <c r="AA3284" s="1">
        <v>1.9624999999999999</v>
      </c>
      <c r="AC3284" s="2">
        <v>43385</v>
      </c>
      <c r="AD3284" s="1">
        <v>1.8900000000000001</v>
      </c>
      <c r="AF3284" s="2">
        <v>43819</v>
      </c>
      <c r="AG3284" s="1">
        <v>1.93475</v>
      </c>
      <c r="AI3284" s="2">
        <v>43320</v>
      </c>
      <c r="AJ3284" s="1">
        <v>3.0196000000000001</v>
      </c>
      <c r="AL3284" s="2">
        <v>43321</v>
      </c>
      <c r="AM3284" s="1">
        <v>2.9607999999999999</v>
      </c>
      <c r="AO3284" s="2">
        <v>43319</v>
      </c>
      <c r="AP3284" s="1">
        <v>2.8551000000000002</v>
      </c>
      <c r="AR3284" s="2">
        <v>43312</v>
      </c>
      <c r="AS3284" s="1">
        <v>2.6579999999999999</v>
      </c>
      <c r="AU3284" s="2">
        <v>43332</v>
      </c>
      <c r="AV3284" s="1">
        <v>1.4520999999999999</v>
      </c>
      <c r="AX3284" s="2">
        <v>43328</v>
      </c>
      <c r="AY3284" s="1">
        <v>1.3879999999999999</v>
      </c>
      <c r="BA3284" s="116">
        <v>43333</v>
      </c>
      <c r="BB3284" s="1">
        <v>0.87619999999999998</v>
      </c>
      <c r="BD3284" s="2">
        <v>43326</v>
      </c>
      <c r="BE3284" s="1">
        <v>-0.15160000000000001</v>
      </c>
      <c r="BG3284" s="2">
        <v>43507</v>
      </c>
      <c r="BH3284" s="1">
        <v>2.65</v>
      </c>
      <c r="BJ3284" s="2">
        <v>43507</v>
      </c>
      <c r="BK3284" s="1">
        <v>2.4699999999999998</v>
      </c>
      <c r="BM3284" s="2">
        <v>43329</v>
      </c>
      <c r="BN3284" s="1">
        <v>0.25750000000000001</v>
      </c>
    </row>
    <row r="3285" spans="2:66">
      <c r="B3285" s="2">
        <v>43910</v>
      </c>
      <c r="C3285" s="1">
        <v>1.02</v>
      </c>
      <c r="E3285" s="2">
        <v>43383</v>
      </c>
      <c r="F3285" s="1">
        <v>1.585</v>
      </c>
      <c r="H3285" s="2">
        <v>43403</v>
      </c>
      <c r="I3285" s="1">
        <v>1.9319999999999999</v>
      </c>
      <c r="K3285" s="2">
        <v>43399</v>
      </c>
      <c r="L3285" s="1">
        <v>2.2519999999999998</v>
      </c>
      <c r="N3285" s="2">
        <v>43409</v>
      </c>
      <c r="O3285" s="1">
        <v>2.1030000000000002</v>
      </c>
      <c r="Q3285" s="2">
        <v>43392</v>
      </c>
      <c r="R3285" s="1">
        <v>2.1549999999999998</v>
      </c>
      <c r="T3285" s="2">
        <v>43398</v>
      </c>
      <c r="U3285" s="1">
        <v>2.0099999999999998</v>
      </c>
      <c r="W3285" s="2">
        <v>43397</v>
      </c>
      <c r="X3285" s="1">
        <v>1.9925000000000002</v>
      </c>
      <c r="Z3285" s="2">
        <v>43385</v>
      </c>
      <c r="AA3285" s="1">
        <v>1.99</v>
      </c>
      <c r="AC3285" s="2">
        <v>43388</v>
      </c>
      <c r="AD3285" s="1">
        <v>1.8900000000000001</v>
      </c>
      <c r="AF3285" s="2">
        <v>43822</v>
      </c>
      <c r="AG3285" s="1">
        <v>1.9466299999999999</v>
      </c>
      <c r="AI3285" s="2">
        <v>43321</v>
      </c>
      <c r="AJ3285" s="1">
        <v>2.9830999999999999</v>
      </c>
      <c r="AL3285" s="2">
        <v>43322</v>
      </c>
      <c r="AM3285" s="1">
        <v>2.911</v>
      </c>
      <c r="AO3285" s="2">
        <v>43320</v>
      </c>
      <c r="AP3285" s="1">
        <v>2.8422999999999998</v>
      </c>
      <c r="AR3285" s="2">
        <v>43313</v>
      </c>
      <c r="AS3285" s="1">
        <v>2.6680000000000001</v>
      </c>
      <c r="AU3285" s="2">
        <v>43333</v>
      </c>
      <c r="AV3285" s="1">
        <v>1.4685000000000001</v>
      </c>
      <c r="AX3285" s="2">
        <v>43329</v>
      </c>
      <c r="AY3285" s="1">
        <v>1.3843000000000001</v>
      </c>
      <c r="BA3285" s="116">
        <v>43334</v>
      </c>
      <c r="BB3285" s="1">
        <v>0.87350000000000005</v>
      </c>
      <c r="BD3285" s="2">
        <v>43327</v>
      </c>
      <c r="BE3285" s="1">
        <v>-0.158</v>
      </c>
      <c r="BG3285" s="2">
        <v>43508</v>
      </c>
      <c r="BH3285" s="1">
        <v>2.68</v>
      </c>
      <c r="BJ3285" s="2">
        <v>43508</v>
      </c>
      <c r="BK3285" s="1">
        <v>2.4900000000000002</v>
      </c>
      <c r="BM3285" s="2">
        <v>43332</v>
      </c>
      <c r="BN3285" s="1">
        <v>0.2591</v>
      </c>
    </row>
    <row r="3286" spans="2:66">
      <c r="B3286" s="2">
        <v>43913</v>
      </c>
      <c r="C3286" s="1">
        <v>1.02</v>
      </c>
      <c r="E3286" s="2">
        <v>43384</v>
      </c>
      <c r="F3286" s="1">
        <v>1.585</v>
      </c>
      <c r="H3286" s="2">
        <v>43404</v>
      </c>
      <c r="I3286" s="1">
        <v>1.9419999999999999</v>
      </c>
      <c r="K3286" s="2">
        <v>43402</v>
      </c>
      <c r="L3286" s="1">
        <v>2.16</v>
      </c>
      <c r="N3286" s="2">
        <v>43410</v>
      </c>
      <c r="O3286" s="1">
        <v>2.1150000000000002</v>
      </c>
      <c r="Q3286" s="2">
        <v>43395</v>
      </c>
      <c r="R3286" s="1">
        <v>2.1850000000000001</v>
      </c>
      <c r="T3286" s="2">
        <v>43399</v>
      </c>
      <c r="U3286" s="1">
        <v>1.982</v>
      </c>
      <c r="W3286" s="2">
        <v>43398</v>
      </c>
      <c r="X3286" s="1">
        <v>1.9475</v>
      </c>
      <c r="Z3286" s="2">
        <v>43388</v>
      </c>
      <c r="AA3286" s="1">
        <v>1.9849999999999999</v>
      </c>
      <c r="AC3286" s="2">
        <v>43389</v>
      </c>
      <c r="AD3286" s="1">
        <v>1.895</v>
      </c>
      <c r="AF3286" s="2">
        <v>43823</v>
      </c>
      <c r="AG3286" s="1">
        <v>1.9605000000000001</v>
      </c>
      <c r="AI3286" s="2">
        <v>43322</v>
      </c>
      <c r="AJ3286" s="1">
        <v>2.9388000000000001</v>
      </c>
      <c r="AL3286" s="2">
        <v>43325</v>
      </c>
      <c r="AM3286" s="1">
        <v>2.9165000000000001</v>
      </c>
      <c r="AO3286" s="2">
        <v>43321</v>
      </c>
      <c r="AP3286" s="1">
        <v>2.8176000000000001</v>
      </c>
      <c r="AR3286" s="2">
        <v>43314</v>
      </c>
      <c r="AS3286" s="1">
        <v>2.66</v>
      </c>
      <c r="AU3286" s="2">
        <v>43334</v>
      </c>
      <c r="AV3286" s="1">
        <v>1.4601</v>
      </c>
      <c r="AX3286" s="2">
        <v>43332</v>
      </c>
      <c r="AY3286" s="1">
        <v>1.38</v>
      </c>
      <c r="BA3286" s="116">
        <v>43335</v>
      </c>
      <c r="BB3286" s="1">
        <v>0.877</v>
      </c>
      <c r="BD3286" s="2">
        <v>43328</v>
      </c>
      <c r="BE3286" s="1">
        <v>-0.155</v>
      </c>
      <c r="BG3286" s="2">
        <v>43509</v>
      </c>
      <c r="BH3286" s="1">
        <v>2.71</v>
      </c>
      <c r="BJ3286" s="2">
        <v>43509</v>
      </c>
      <c r="BK3286" s="1">
        <v>2.5300000000000002</v>
      </c>
      <c r="BM3286" s="2">
        <v>43333</v>
      </c>
      <c r="BN3286" s="1">
        <v>0.27339999999999998</v>
      </c>
    </row>
    <row r="3287" spans="2:66">
      <c r="B3287" s="2">
        <v>43914</v>
      </c>
      <c r="C3287" s="1">
        <v>1.07</v>
      </c>
      <c r="E3287" s="2">
        <v>43385</v>
      </c>
      <c r="F3287" s="1">
        <v>1.5920000000000001</v>
      </c>
      <c r="H3287" s="2">
        <v>43405</v>
      </c>
      <c r="I3287" s="1">
        <v>1.94</v>
      </c>
      <c r="K3287" s="2">
        <v>43403</v>
      </c>
      <c r="L3287" s="1">
        <v>2.222</v>
      </c>
      <c r="N3287" s="2">
        <v>43411</v>
      </c>
      <c r="O3287" s="1">
        <v>2.08</v>
      </c>
      <c r="Q3287" s="2">
        <v>43396</v>
      </c>
      <c r="R3287" s="1">
        <v>2.1625000000000001</v>
      </c>
      <c r="T3287" s="2">
        <v>43402</v>
      </c>
      <c r="U3287" s="1">
        <v>1.8900000000000001</v>
      </c>
      <c r="W3287" s="2">
        <v>43399</v>
      </c>
      <c r="X3287" s="1">
        <v>1.925</v>
      </c>
      <c r="Z3287" s="2">
        <v>43389</v>
      </c>
      <c r="AA3287" s="1">
        <v>1.9875</v>
      </c>
      <c r="AC3287" s="2">
        <v>43390</v>
      </c>
      <c r="AD3287" s="1">
        <v>1.88</v>
      </c>
      <c r="AF3287" s="2">
        <v>43826</v>
      </c>
      <c r="AG3287" s="1">
        <v>1.9446300000000001</v>
      </c>
      <c r="AI3287" s="2">
        <v>43325</v>
      </c>
      <c r="AJ3287" s="1">
        <v>2.9489999999999998</v>
      </c>
      <c r="AL3287" s="2">
        <v>43326</v>
      </c>
      <c r="AM3287" s="1">
        <v>2.9470000000000001</v>
      </c>
      <c r="AO3287" s="2">
        <v>43322</v>
      </c>
      <c r="AP3287" s="1">
        <v>2.7705000000000002</v>
      </c>
      <c r="AR3287" s="2">
        <v>43315</v>
      </c>
      <c r="AS3287" s="1">
        <v>2.649</v>
      </c>
      <c r="AU3287" s="2">
        <v>43335</v>
      </c>
      <c r="AV3287" s="1">
        <v>1.468</v>
      </c>
      <c r="AX3287" s="2">
        <v>43333</v>
      </c>
      <c r="AY3287" s="1">
        <v>1.3980000000000001</v>
      </c>
      <c r="BA3287" s="116">
        <v>43336</v>
      </c>
      <c r="BB3287" s="1">
        <v>0.87629999999999997</v>
      </c>
      <c r="BD3287" s="2">
        <v>43329</v>
      </c>
      <c r="BE3287" s="1">
        <v>-0.1575</v>
      </c>
      <c r="BG3287" s="2">
        <v>43510</v>
      </c>
      <c r="BH3287" s="1">
        <v>2.66</v>
      </c>
      <c r="BJ3287" s="2">
        <v>43510</v>
      </c>
      <c r="BK3287" s="1">
        <v>2.48</v>
      </c>
      <c r="BM3287" s="2">
        <v>43334</v>
      </c>
      <c r="BN3287" s="1">
        <v>0.27400000000000002</v>
      </c>
    </row>
    <row r="3288" spans="2:66">
      <c r="B3288" s="2">
        <v>43915</v>
      </c>
      <c r="C3288" s="1">
        <v>1.1000000000000001</v>
      </c>
      <c r="E3288" s="2">
        <v>43388</v>
      </c>
      <c r="F3288" s="1">
        <v>1.6040000000000001</v>
      </c>
      <c r="H3288" s="2">
        <v>43406</v>
      </c>
      <c r="I3288" s="1">
        <v>1.98</v>
      </c>
      <c r="K3288" s="2">
        <v>43404</v>
      </c>
      <c r="L3288" s="1">
        <v>2.2450000000000001</v>
      </c>
      <c r="N3288" s="2">
        <v>43412</v>
      </c>
      <c r="O3288" s="1">
        <v>2.0819999999999999</v>
      </c>
      <c r="Q3288" s="2">
        <v>43397</v>
      </c>
      <c r="R3288" s="1">
        <v>2.16</v>
      </c>
      <c r="T3288" s="2">
        <v>43403</v>
      </c>
      <c r="U3288" s="1">
        <v>1.9424999999999999</v>
      </c>
      <c r="W3288" s="2">
        <v>43402</v>
      </c>
      <c r="X3288" s="1">
        <v>1.833</v>
      </c>
      <c r="Z3288" s="2">
        <v>43390</v>
      </c>
      <c r="AA3288" s="1">
        <v>1.9525000000000001</v>
      </c>
      <c r="AC3288" s="2">
        <v>43391</v>
      </c>
      <c r="AD3288" s="1">
        <v>1.8574999999999999</v>
      </c>
      <c r="AF3288" s="2">
        <v>43829</v>
      </c>
      <c r="AG3288" s="1">
        <v>1.9093800000000001</v>
      </c>
      <c r="AI3288" s="2">
        <v>43326</v>
      </c>
      <c r="AJ3288" s="1">
        <v>2.9769999999999999</v>
      </c>
      <c r="AL3288" s="2">
        <v>43327</v>
      </c>
      <c r="AM3288" s="1">
        <v>2.9041999999999999</v>
      </c>
      <c r="AO3288" s="2">
        <v>43325</v>
      </c>
      <c r="AP3288" s="1">
        <v>2.7747999999999999</v>
      </c>
      <c r="AR3288" s="2">
        <v>43318</v>
      </c>
      <c r="AS3288" s="1">
        <v>2.6494999999999997</v>
      </c>
      <c r="AU3288" s="2">
        <v>43336</v>
      </c>
      <c r="AV3288" s="1">
        <v>1.4685000000000001</v>
      </c>
      <c r="AX3288" s="2">
        <v>43334</v>
      </c>
      <c r="AY3288" s="1">
        <v>1.389</v>
      </c>
      <c r="BA3288" s="116">
        <v>43339</v>
      </c>
      <c r="BB3288" s="1">
        <v>0.89600000000000002</v>
      </c>
      <c r="BD3288" s="2">
        <v>43332</v>
      </c>
      <c r="BE3288" s="1">
        <v>-0.1593</v>
      </c>
      <c r="BG3288" s="2">
        <v>43511</v>
      </c>
      <c r="BH3288" s="1">
        <v>2.66</v>
      </c>
      <c r="BJ3288" s="2">
        <v>43511</v>
      </c>
      <c r="BK3288" s="1">
        <v>2.4900000000000002</v>
      </c>
      <c r="BM3288" s="2">
        <v>43335</v>
      </c>
      <c r="BN3288" s="1">
        <v>0.27450000000000002</v>
      </c>
    </row>
    <row r="3289" spans="2:66">
      <c r="B3289" s="2">
        <v>43916</v>
      </c>
      <c r="C3289" s="1">
        <v>1.1000000000000001</v>
      </c>
      <c r="E3289" s="2">
        <v>43389</v>
      </c>
      <c r="F3289" s="1">
        <v>1.617</v>
      </c>
      <c r="H3289" s="2">
        <v>43409</v>
      </c>
      <c r="I3289" s="1">
        <v>1.9769999999999999</v>
      </c>
      <c r="K3289" s="2">
        <v>43405</v>
      </c>
      <c r="L3289" s="1">
        <v>2.2519999999999998</v>
      </c>
      <c r="N3289" s="2">
        <v>43413</v>
      </c>
      <c r="O3289" s="1">
        <v>2.06</v>
      </c>
      <c r="Q3289" s="2">
        <v>43398</v>
      </c>
      <c r="R3289" s="1">
        <v>2.1124999999999998</v>
      </c>
      <c r="T3289" s="2">
        <v>43404</v>
      </c>
      <c r="U3289" s="1">
        <v>1.97</v>
      </c>
      <c r="W3289" s="2">
        <v>43403</v>
      </c>
      <c r="X3289" s="1">
        <v>1.8824999999999998</v>
      </c>
      <c r="Z3289" s="2">
        <v>43391</v>
      </c>
      <c r="AA3289" s="1">
        <v>1.9325000000000001</v>
      </c>
      <c r="AC3289" s="2">
        <v>43392</v>
      </c>
      <c r="AD3289" s="1">
        <v>1.8675000000000002</v>
      </c>
      <c r="AF3289" s="2">
        <v>43830</v>
      </c>
      <c r="AG3289" s="1">
        <v>1.90838</v>
      </c>
      <c r="AI3289" s="2">
        <v>43327</v>
      </c>
      <c r="AJ3289" s="1">
        <v>2.9359999999999999</v>
      </c>
      <c r="AL3289" s="2">
        <v>43328</v>
      </c>
      <c r="AM3289" s="1">
        <v>2.9135</v>
      </c>
      <c r="AO3289" s="2">
        <v>43326</v>
      </c>
      <c r="AP3289" s="1">
        <v>2.8113000000000001</v>
      </c>
      <c r="AR3289" s="2">
        <v>43319</v>
      </c>
      <c r="AS3289" s="1">
        <v>2.653</v>
      </c>
      <c r="AU3289" s="2">
        <v>43339</v>
      </c>
      <c r="AV3289" s="1">
        <v>1.4870000000000001</v>
      </c>
      <c r="AX3289" s="2">
        <v>43335</v>
      </c>
      <c r="AY3289" s="1">
        <v>1.3972</v>
      </c>
      <c r="BA3289" s="116">
        <v>43340</v>
      </c>
      <c r="BB3289" s="1">
        <v>0.89900000000000002</v>
      </c>
      <c r="BD3289" s="2">
        <v>43333</v>
      </c>
      <c r="BE3289" s="1">
        <v>-0.15290000000000001</v>
      </c>
      <c r="BG3289" s="2">
        <v>43515</v>
      </c>
      <c r="BH3289" s="1">
        <v>2.65</v>
      </c>
      <c r="BJ3289" s="2">
        <v>43515</v>
      </c>
      <c r="BK3289" s="1">
        <v>2.4699999999999998</v>
      </c>
      <c r="BM3289" s="2">
        <v>43336</v>
      </c>
      <c r="BN3289" s="1">
        <v>0.27879999999999999</v>
      </c>
    </row>
    <row r="3290" spans="2:66">
      <c r="B3290" s="2">
        <v>43917</v>
      </c>
      <c r="C3290" s="1">
        <v>1.1000000000000001</v>
      </c>
      <c r="E3290" s="2">
        <v>43390</v>
      </c>
      <c r="F3290" s="1">
        <v>1.627</v>
      </c>
      <c r="H3290" s="2">
        <v>43410</v>
      </c>
      <c r="I3290" s="1">
        <v>1.9809999999999999</v>
      </c>
      <c r="K3290" s="2">
        <v>43406</v>
      </c>
      <c r="L3290" s="1">
        <v>2.2800000000000002</v>
      </c>
      <c r="N3290" s="2">
        <v>43416</v>
      </c>
      <c r="O3290" s="1">
        <v>2.0449999999999999</v>
      </c>
      <c r="Q3290" s="2">
        <v>43399</v>
      </c>
      <c r="R3290" s="1">
        <v>2.0825</v>
      </c>
      <c r="T3290" s="2">
        <v>43405</v>
      </c>
      <c r="U3290" s="1">
        <v>1.9750000000000001</v>
      </c>
      <c r="W3290" s="2">
        <v>43404</v>
      </c>
      <c r="X3290" s="1">
        <v>1.905</v>
      </c>
      <c r="Z3290" s="2">
        <v>43392</v>
      </c>
      <c r="AA3290" s="1">
        <v>1.9475</v>
      </c>
      <c r="AC3290" s="2">
        <v>43395</v>
      </c>
      <c r="AD3290" s="1">
        <v>1.8824999999999998</v>
      </c>
      <c r="AF3290" s="2">
        <v>43832</v>
      </c>
      <c r="AG3290" s="1">
        <v>1.90025</v>
      </c>
      <c r="AI3290" s="2">
        <v>43328</v>
      </c>
      <c r="AJ3290" s="1">
        <v>2.9350000000000001</v>
      </c>
      <c r="AL3290" s="2">
        <v>43329</v>
      </c>
      <c r="AM3290" s="1">
        <v>2.9111000000000002</v>
      </c>
      <c r="AO3290" s="2">
        <v>43327</v>
      </c>
      <c r="AP3290" s="1">
        <v>2.7789999999999999</v>
      </c>
      <c r="AR3290" s="2">
        <v>43320</v>
      </c>
      <c r="AS3290" s="1">
        <v>2.65</v>
      </c>
      <c r="AU3290" s="2">
        <v>43340</v>
      </c>
      <c r="AV3290" s="1">
        <v>1.496</v>
      </c>
      <c r="AX3290" s="2">
        <v>43336</v>
      </c>
      <c r="AY3290" s="1">
        <v>1.3965000000000001</v>
      </c>
      <c r="BA3290" s="116">
        <v>43341</v>
      </c>
      <c r="BB3290" s="1">
        <v>0.91400000000000003</v>
      </c>
      <c r="BD3290" s="2">
        <v>43334</v>
      </c>
      <c r="BE3290" s="1">
        <v>-0.15379999999999999</v>
      </c>
      <c r="BG3290" s="2">
        <v>43516</v>
      </c>
      <c r="BH3290" s="1">
        <v>2.65</v>
      </c>
      <c r="BJ3290" s="2">
        <v>43516</v>
      </c>
      <c r="BK3290" s="1">
        <v>2.4699999999999998</v>
      </c>
      <c r="BM3290" s="2">
        <v>43339</v>
      </c>
      <c r="BN3290" s="1">
        <v>0.29210000000000003</v>
      </c>
    </row>
    <row r="3291" spans="2:66">
      <c r="B3291" s="2">
        <v>43920</v>
      </c>
      <c r="C3291" s="1">
        <v>1.1000000000000001</v>
      </c>
      <c r="E3291" s="2">
        <v>43391</v>
      </c>
      <c r="F3291" s="1">
        <v>1.6259999999999999</v>
      </c>
      <c r="H3291" s="2">
        <v>43411</v>
      </c>
      <c r="I3291" s="1">
        <v>1.96</v>
      </c>
      <c r="K3291" s="2">
        <v>43409</v>
      </c>
      <c r="L3291" s="1">
        <v>2.2720000000000002</v>
      </c>
      <c r="N3291" s="2">
        <v>43417</v>
      </c>
      <c r="O3291" s="1">
        <v>2.0499999999999998</v>
      </c>
      <c r="Q3291" s="2">
        <v>43402</v>
      </c>
      <c r="R3291" s="1">
        <v>1.99</v>
      </c>
      <c r="T3291" s="2">
        <v>43406</v>
      </c>
      <c r="U3291" s="1">
        <v>2.0150000000000001</v>
      </c>
      <c r="W3291" s="2">
        <v>43405</v>
      </c>
      <c r="X3291" s="1">
        <v>1.9100000000000001</v>
      </c>
      <c r="Z3291" s="2">
        <v>43395</v>
      </c>
      <c r="AA3291" s="1">
        <v>1.9675</v>
      </c>
      <c r="AC3291" s="2">
        <v>43396</v>
      </c>
      <c r="AD3291" s="1">
        <v>1.8774999999999999</v>
      </c>
      <c r="AF3291" s="2">
        <v>43833</v>
      </c>
      <c r="AG3291" s="1">
        <v>1.87388</v>
      </c>
      <c r="AI3291" s="2">
        <v>43329</v>
      </c>
      <c r="AJ3291" s="1">
        <v>2.9340000000000002</v>
      </c>
      <c r="AL3291" s="2">
        <v>43332</v>
      </c>
      <c r="AM3291" s="1">
        <v>2.871</v>
      </c>
      <c r="AO3291" s="2">
        <v>43328</v>
      </c>
      <c r="AP3291" s="1">
        <v>2.7974999999999999</v>
      </c>
      <c r="AR3291" s="2">
        <v>43321</v>
      </c>
      <c r="AS3291" s="1">
        <v>2.629</v>
      </c>
      <c r="AU3291" s="2">
        <v>43341</v>
      </c>
      <c r="AV3291" s="1">
        <v>1.5089999999999999</v>
      </c>
      <c r="AX3291" s="2">
        <v>43339</v>
      </c>
      <c r="AY3291" s="1">
        <v>1.4159999999999999</v>
      </c>
      <c r="BA3291" s="116">
        <v>43342</v>
      </c>
      <c r="BB3291" s="1">
        <v>0.88349999999999995</v>
      </c>
      <c r="BD3291" s="2">
        <v>43335</v>
      </c>
      <c r="BE3291" s="1">
        <v>-0.1522</v>
      </c>
      <c r="BG3291" s="2">
        <v>43517</v>
      </c>
      <c r="BH3291" s="1">
        <v>2.69</v>
      </c>
      <c r="BJ3291" s="2">
        <v>43517</v>
      </c>
      <c r="BK3291" s="1">
        <v>2.5099999999999998</v>
      </c>
      <c r="BM3291" s="2">
        <v>43340</v>
      </c>
      <c r="BN3291" s="1">
        <v>0.28999999999999998</v>
      </c>
    </row>
    <row r="3292" spans="2:66">
      <c r="B3292" s="2">
        <v>43921</v>
      </c>
      <c r="C3292" s="1">
        <v>1.1000000000000001</v>
      </c>
      <c r="E3292" s="2">
        <v>43392</v>
      </c>
      <c r="F3292" s="1">
        <v>1.6259999999999999</v>
      </c>
      <c r="H3292" s="2">
        <v>43412</v>
      </c>
      <c r="I3292" s="1">
        <v>1.962</v>
      </c>
      <c r="K3292" s="2">
        <v>43410</v>
      </c>
      <c r="L3292" s="1">
        <v>2.2919999999999998</v>
      </c>
      <c r="N3292" s="2">
        <v>43418</v>
      </c>
      <c r="O3292" s="1">
        <v>2.0419999999999998</v>
      </c>
      <c r="Q3292" s="2">
        <v>43403</v>
      </c>
      <c r="R3292" s="1">
        <v>2.0425</v>
      </c>
      <c r="T3292" s="2">
        <v>43409</v>
      </c>
      <c r="U3292" s="1">
        <v>2.0099999999999998</v>
      </c>
      <c r="W3292" s="2">
        <v>43406</v>
      </c>
      <c r="X3292" s="1">
        <v>1.9550000000000001</v>
      </c>
      <c r="Z3292" s="2">
        <v>43396</v>
      </c>
      <c r="AA3292" s="1">
        <v>1.9525000000000001</v>
      </c>
      <c r="AC3292" s="2">
        <v>43397</v>
      </c>
      <c r="AD3292" s="1">
        <v>1.875</v>
      </c>
      <c r="AF3292" s="2">
        <v>43836</v>
      </c>
      <c r="AG3292" s="1">
        <v>1.87225</v>
      </c>
      <c r="AI3292" s="2">
        <v>43332</v>
      </c>
      <c r="AJ3292" s="1">
        <v>2.9003000000000001</v>
      </c>
      <c r="AL3292" s="2">
        <v>43333</v>
      </c>
      <c r="AM3292" s="1">
        <v>2.8769999999999998</v>
      </c>
      <c r="AO3292" s="2">
        <v>43329</v>
      </c>
      <c r="AP3292" s="1">
        <v>2.7932000000000001</v>
      </c>
      <c r="AR3292" s="2">
        <v>43322</v>
      </c>
      <c r="AS3292" s="1">
        <v>2.5985</v>
      </c>
      <c r="AU3292" s="2">
        <v>43342</v>
      </c>
      <c r="AV3292" s="1">
        <v>1.4809999999999999</v>
      </c>
      <c r="AX3292" s="2">
        <v>43340</v>
      </c>
      <c r="AY3292" s="1">
        <v>1.425</v>
      </c>
      <c r="BA3292" s="116">
        <v>43343</v>
      </c>
      <c r="BB3292" s="1">
        <v>0.86990000000000001</v>
      </c>
      <c r="BD3292" s="2">
        <v>43336</v>
      </c>
      <c r="BE3292" s="1">
        <v>-0.15260000000000001</v>
      </c>
      <c r="BG3292" s="2">
        <v>43518</v>
      </c>
      <c r="BH3292" s="1">
        <v>2.65</v>
      </c>
      <c r="BJ3292" s="2">
        <v>43518</v>
      </c>
      <c r="BK3292" s="1">
        <v>2.4699999999999998</v>
      </c>
      <c r="BM3292" s="2">
        <v>43341</v>
      </c>
      <c r="BN3292" s="1">
        <v>0.30590000000000001</v>
      </c>
    </row>
    <row r="3293" spans="2:66">
      <c r="B3293" s="2">
        <v>43922</v>
      </c>
      <c r="C3293" s="1">
        <v>1.1000000000000001</v>
      </c>
      <c r="E3293" s="2">
        <v>43395</v>
      </c>
      <c r="F3293" s="1">
        <v>1.6259999999999999</v>
      </c>
      <c r="H3293" s="2">
        <v>43413</v>
      </c>
      <c r="I3293" s="1">
        <v>1.9529999999999998</v>
      </c>
      <c r="K3293" s="2">
        <v>43411</v>
      </c>
      <c r="L3293" s="1">
        <v>2.25</v>
      </c>
      <c r="N3293" s="2">
        <v>43419</v>
      </c>
      <c r="O3293" s="1">
        <v>2.0699999999999998</v>
      </c>
      <c r="Q3293" s="2">
        <v>43404</v>
      </c>
      <c r="R3293" s="1">
        <v>2.0724999999999998</v>
      </c>
      <c r="T3293" s="2">
        <v>43410</v>
      </c>
      <c r="U3293" s="1">
        <v>2.0249999999999999</v>
      </c>
      <c r="W3293" s="2">
        <v>43409</v>
      </c>
      <c r="X3293" s="1">
        <v>1.9525000000000001</v>
      </c>
      <c r="Z3293" s="2">
        <v>43397</v>
      </c>
      <c r="AA3293" s="1">
        <v>1.9525000000000001</v>
      </c>
      <c r="AC3293" s="2">
        <v>43398</v>
      </c>
      <c r="AD3293" s="1">
        <v>1.843</v>
      </c>
      <c r="AF3293" s="2">
        <v>43837</v>
      </c>
      <c r="AG3293" s="1">
        <v>1.8780000000000001</v>
      </c>
      <c r="AI3293" s="2">
        <v>43333</v>
      </c>
      <c r="AJ3293" s="1">
        <v>2.9047999999999998</v>
      </c>
      <c r="AL3293" s="2">
        <v>43334</v>
      </c>
      <c r="AM3293" s="1">
        <v>2.87</v>
      </c>
      <c r="AO3293" s="2">
        <v>43332</v>
      </c>
      <c r="AP3293" s="1">
        <v>2.7654999999999998</v>
      </c>
      <c r="AR3293" s="2">
        <v>43325</v>
      </c>
      <c r="AS3293" s="1">
        <v>2.5979999999999999</v>
      </c>
      <c r="AU3293" s="2">
        <v>43343</v>
      </c>
      <c r="AV3293" s="1">
        <v>1.468</v>
      </c>
      <c r="AX3293" s="2">
        <v>43341</v>
      </c>
      <c r="AY3293" s="1">
        <v>1.4367000000000001</v>
      </c>
      <c r="BA3293" s="116">
        <v>43346</v>
      </c>
      <c r="BB3293" s="1">
        <v>0.87</v>
      </c>
      <c r="BD3293" s="2">
        <v>43339</v>
      </c>
      <c r="BE3293" s="1">
        <v>-0.14779999999999999</v>
      </c>
      <c r="BG3293" s="2">
        <v>43521</v>
      </c>
      <c r="BH3293" s="1">
        <v>2.67</v>
      </c>
      <c r="BJ3293" s="2">
        <v>43521</v>
      </c>
      <c r="BK3293" s="1">
        <v>2.48</v>
      </c>
      <c r="BM3293" s="2">
        <v>43342</v>
      </c>
      <c r="BN3293" s="1">
        <v>0.28499999999999998</v>
      </c>
    </row>
    <row r="3294" spans="2:66">
      <c r="B3294" s="2">
        <v>43923</v>
      </c>
      <c r="C3294" s="1">
        <v>1.1000000000000001</v>
      </c>
      <c r="E3294" s="2">
        <v>43396</v>
      </c>
      <c r="F3294" s="1">
        <v>1.6259999999999999</v>
      </c>
      <c r="H3294" s="2">
        <v>43416</v>
      </c>
      <c r="I3294" s="1">
        <v>1.946</v>
      </c>
      <c r="K3294" s="2">
        <v>43412</v>
      </c>
      <c r="L3294" s="1">
        <v>2.25</v>
      </c>
      <c r="N3294" s="2">
        <v>43420</v>
      </c>
      <c r="O3294" s="1">
        <v>2.0579999999999998</v>
      </c>
      <c r="Q3294" s="2">
        <v>43405</v>
      </c>
      <c r="R3294" s="1">
        <v>2.0750000000000002</v>
      </c>
      <c r="T3294" s="2">
        <v>43411</v>
      </c>
      <c r="U3294" s="1">
        <v>1.9925000000000002</v>
      </c>
      <c r="W3294" s="2">
        <v>43410</v>
      </c>
      <c r="X3294" s="1">
        <v>1.9649999999999999</v>
      </c>
      <c r="Z3294" s="2">
        <v>43398</v>
      </c>
      <c r="AA3294" s="1">
        <v>1.9100000000000001</v>
      </c>
      <c r="AC3294" s="2">
        <v>43399</v>
      </c>
      <c r="AD3294" s="1">
        <v>1.827</v>
      </c>
      <c r="AF3294" s="2">
        <v>43838</v>
      </c>
      <c r="AG3294" s="1">
        <v>1.8340000000000001</v>
      </c>
      <c r="AI3294" s="2">
        <v>43334</v>
      </c>
      <c r="AJ3294" s="1">
        <v>2.9005000000000001</v>
      </c>
      <c r="AL3294" s="2">
        <v>43335</v>
      </c>
      <c r="AM3294" s="1">
        <v>2.8774999999999999</v>
      </c>
      <c r="AO3294" s="2">
        <v>43333</v>
      </c>
      <c r="AP3294" s="1">
        <v>2.7698999999999998</v>
      </c>
      <c r="AR3294" s="2">
        <v>43326</v>
      </c>
      <c r="AS3294" s="1">
        <v>2.6259999999999999</v>
      </c>
      <c r="AU3294" s="2">
        <v>43346</v>
      </c>
      <c r="AV3294" s="1">
        <v>1.4713000000000001</v>
      </c>
      <c r="AX3294" s="2">
        <v>43342</v>
      </c>
      <c r="AY3294" s="1">
        <v>1.4092</v>
      </c>
      <c r="BA3294" s="116">
        <v>43347</v>
      </c>
      <c r="BB3294" s="1">
        <v>0.88100000000000001</v>
      </c>
      <c r="BD3294" s="2">
        <v>43340</v>
      </c>
      <c r="BE3294" s="1">
        <v>-0.14779999999999999</v>
      </c>
      <c r="BG3294" s="2">
        <v>43522</v>
      </c>
      <c r="BH3294" s="1">
        <v>2.64</v>
      </c>
      <c r="BJ3294" s="2">
        <v>43522</v>
      </c>
      <c r="BK3294" s="1">
        <v>2.4500000000000002</v>
      </c>
      <c r="BM3294" s="2">
        <v>43343</v>
      </c>
      <c r="BN3294" s="1">
        <v>0.27350000000000002</v>
      </c>
    </row>
    <row r="3295" spans="2:66">
      <c r="B3295" s="2">
        <v>43924</v>
      </c>
      <c r="C3295" s="1">
        <v>1.1000000000000001</v>
      </c>
      <c r="E3295" s="2">
        <v>43397</v>
      </c>
      <c r="F3295" s="1">
        <v>1.6259999999999999</v>
      </c>
      <c r="H3295" s="2">
        <v>43417</v>
      </c>
      <c r="I3295" s="1">
        <v>1.9350000000000001</v>
      </c>
      <c r="K3295" s="2">
        <v>43413</v>
      </c>
      <c r="L3295" s="1">
        <v>2.2250000000000001</v>
      </c>
      <c r="N3295" s="2">
        <v>43423</v>
      </c>
      <c r="O3295" s="1">
        <v>2.0419999999999998</v>
      </c>
      <c r="Q3295" s="2">
        <v>43406</v>
      </c>
      <c r="R3295" s="1">
        <v>2.113</v>
      </c>
      <c r="T3295" s="2">
        <v>43412</v>
      </c>
      <c r="U3295" s="1">
        <v>1.9849999999999999</v>
      </c>
      <c r="W3295" s="2">
        <v>43411</v>
      </c>
      <c r="X3295" s="1">
        <v>1.9325000000000001</v>
      </c>
      <c r="Z3295" s="2">
        <v>43399</v>
      </c>
      <c r="AA3295" s="1">
        <v>1.8900000000000001</v>
      </c>
      <c r="AC3295" s="2">
        <v>43402</v>
      </c>
      <c r="AD3295" s="1">
        <v>1.758</v>
      </c>
      <c r="AF3295" s="2">
        <v>43839</v>
      </c>
      <c r="AG3295" s="1">
        <v>1.84788</v>
      </c>
      <c r="AI3295" s="2">
        <v>43335</v>
      </c>
      <c r="AJ3295" s="1">
        <v>2.9028</v>
      </c>
      <c r="AL3295" s="2">
        <v>43336</v>
      </c>
      <c r="AM3295" s="1">
        <v>2.8668</v>
      </c>
      <c r="AO3295" s="2">
        <v>43334</v>
      </c>
      <c r="AP3295" s="1">
        <v>2.7618</v>
      </c>
      <c r="AR3295" s="2">
        <v>43327</v>
      </c>
      <c r="AS3295" s="1">
        <v>2.6070000000000002</v>
      </c>
      <c r="AU3295" s="2">
        <v>43347</v>
      </c>
      <c r="AV3295" s="1">
        <v>1.48</v>
      </c>
      <c r="AX3295" s="2">
        <v>43343</v>
      </c>
      <c r="AY3295" s="1">
        <v>1.3945000000000001</v>
      </c>
      <c r="BA3295" s="116">
        <v>43348</v>
      </c>
      <c r="BB3295" s="1">
        <v>0.89900000000000002</v>
      </c>
      <c r="BD3295" s="2">
        <v>43341</v>
      </c>
      <c r="BE3295" s="1">
        <v>-0.1439</v>
      </c>
      <c r="BG3295" s="2">
        <v>43523</v>
      </c>
      <c r="BH3295" s="1">
        <v>2.69</v>
      </c>
      <c r="BJ3295" s="2">
        <v>43523</v>
      </c>
      <c r="BK3295" s="1">
        <v>2.4900000000000002</v>
      </c>
      <c r="BM3295" s="2">
        <v>43346</v>
      </c>
      <c r="BN3295" s="1">
        <v>0.27400000000000002</v>
      </c>
    </row>
    <row r="3296" spans="2:66">
      <c r="B3296" s="2">
        <v>43927</v>
      </c>
      <c r="C3296" s="1">
        <v>1.1000000000000001</v>
      </c>
      <c r="E3296" s="2">
        <v>43398</v>
      </c>
      <c r="F3296" s="1">
        <v>1.6280000000000001</v>
      </c>
      <c r="H3296" s="2">
        <v>43418</v>
      </c>
      <c r="I3296" s="1">
        <v>1.9220000000000002</v>
      </c>
      <c r="K3296" s="2">
        <v>43416</v>
      </c>
      <c r="L3296" s="1">
        <v>2.21</v>
      </c>
      <c r="N3296" s="2">
        <v>43424</v>
      </c>
      <c r="O3296" s="1">
        <v>2.0470000000000002</v>
      </c>
      <c r="Q3296" s="2">
        <v>43409</v>
      </c>
      <c r="R3296" s="1">
        <v>2.105</v>
      </c>
      <c r="T3296" s="2">
        <v>43413</v>
      </c>
      <c r="U3296" s="1">
        <v>1.9750000000000001</v>
      </c>
      <c r="W3296" s="2">
        <v>43412</v>
      </c>
      <c r="X3296" s="1">
        <v>1.925</v>
      </c>
      <c r="Z3296" s="2">
        <v>43402</v>
      </c>
      <c r="AA3296" s="1">
        <v>1.8</v>
      </c>
      <c r="AC3296" s="2">
        <v>43403</v>
      </c>
      <c r="AD3296" s="1">
        <v>1.7949999999999999</v>
      </c>
      <c r="AF3296" s="2">
        <v>43840</v>
      </c>
      <c r="AG3296" s="1">
        <v>1.83775</v>
      </c>
      <c r="AI3296" s="2">
        <v>43336</v>
      </c>
      <c r="AJ3296" s="1">
        <v>2.8895</v>
      </c>
      <c r="AL3296" s="2">
        <v>43339</v>
      </c>
      <c r="AM3296" s="1">
        <v>2.9016000000000002</v>
      </c>
      <c r="AO3296" s="2">
        <v>43335</v>
      </c>
      <c r="AP3296" s="1">
        <v>2.7747999999999999</v>
      </c>
      <c r="AR3296" s="2">
        <v>43328</v>
      </c>
      <c r="AS3296" s="1">
        <v>2.6269999999999998</v>
      </c>
      <c r="AU3296" s="2">
        <v>43348</v>
      </c>
      <c r="AV3296" s="1">
        <v>1.4904999999999999</v>
      </c>
      <c r="AX3296" s="2">
        <v>43346</v>
      </c>
      <c r="AY3296" s="1">
        <v>1.3972</v>
      </c>
      <c r="BA3296" s="116">
        <v>43349</v>
      </c>
      <c r="BB3296" s="1">
        <v>0.88400000000000001</v>
      </c>
      <c r="BD3296" s="2">
        <v>43342</v>
      </c>
      <c r="BE3296" s="1">
        <v>-0.14419999999999999</v>
      </c>
      <c r="BG3296" s="2">
        <v>43524</v>
      </c>
      <c r="BH3296" s="1">
        <v>2.73</v>
      </c>
      <c r="BJ3296" s="2">
        <v>43524</v>
      </c>
      <c r="BK3296" s="1">
        <v>2.52</v>
      </c>
      <c r="BM3296" s="2">
        <v>43347</v>
      </c>
      <c r="BN3296" s="1">
        <v>0.28310000000000002</v>
      </c>
    </row>
    <row r="3297" spans="2:66">
      <c r="B3297" s="2">
        <v>43928</v>
      </c>
      <c r="C3297" s="1">
        <v>1.1000000000000001</v>
      </c>
      <c r="E3297" s="2">
        <v>43399</v>
      </c>
      <c r="F3297" s="1">
        <v>1.6280000000000001</v>
      </c>
      <c r="H3297" s="2">
        <v>43419</v>
      </c>
      <c r="I3297" s="1">
        <v>1.94</v>
      </c>
      <c r="K3297" s="2">
        <v>43417</v>
      </c>
      <c r="L3297" s="1">
        <v>2.2069999999999999</v>
      </c>
      <c r="N3297" s="2">
        <v>43425</v>
      </c>
      <c r="O3297" s="1">
        <v>2.0499999999999998</v>
      </c>
      <c r="Q3297" s="2">
        <v>43410</v>
      </c>
      <c r="R3297" s="1">
        <v>2.1225000000000001</v>
      </c>
      <c r="T3297" s="2">
        <v>43416</v>
      </c>
      <c r="U3297" s="1">
        <v>1.9575</v>
      </c>
      <c r="W3297" s="2">
        <v>43413</v>
      </c>
      <c r="X3297" s="1">
        <v>1.9175</v>
      </c>
      <c r="Z3297" s="2">
        <v>43403</v>
      </c>
      <c r="AA3297" s="1">
        <v>1.847</v>
      </c>
      <c r="AC3297" s="2">
        <v>43404</v>
      </c>
      <c r="AD3297" s="1">
        <v>1.8</v>
      </c>
      <c r="AF3297" s="2">
        <v>43843</v>
      </c>
      <c r="AG3297" s="1">
        <v>1.83125</v>
      </c>
      <c r="AI3297" s="2">
        <v>43339</v>
      </c>
      <c r="AJ3297" s="1">
        <v>2.9234999999999998</v>
      </c>
      <c r="AL3297" s="2">
        <v>43340</v>
      </c>
      <c r="AM3297" s="1">
        <v>2.9325000000000001</v>
      </c>
      <c r="AO3297" s="2">
        <v>43336</v>
      </c>
      <c r="AP3297" s="1">
        <v>2.7800000000000002</v>
      </c>
      <c r="AR3297" s="2">
        <v>43329</v>
      </c>
      <c r="AS3297" s="1">
        <v>2.617</v>
      </c>
      <c r="AU3297" s="2">
        <v>43349</v>
      </c>
      <c r="AV3297" s="1">
        <v>1.4809999999999999</v>
      </c>
      <c r="AX3297" s="2">
        <v>43347</v>
      </c>
      <c r="AY3297" s="1">
        <v>1.407</v>
      </c>
      <c r="BA3297" s="116">
        <v>43350</v>
      </c>
      <c r="BB3297" s="1">
        <v>0.90100000000000002</v>
      </c>
      <c r="BD3297" s="2">
        <v>43343</v>
      </c>
      <c r="BE3297" s="1">
        <v>-0.14849999999999999</v>
      </c>
      <c r="BG3297" s="2">
        <v>43525</v>
      </c>
      <c r="BH3297" s="1">
        <v>2.76</v>
      </c>
      <c r="BJ3297" s="2">
        <v>43525</v>
      </c>
      <c r="BK3297" s="1">
        <v>2.56</v>
      </c>
      <c r="BM3297" s="2">
        <v>43348</v>
      </c>
      <c r="BN3297" s="1">
        <v>0.3</v>
      </c>
    </row>
    <row r="3298" spans="2:66">
      <c r="B3298" s="2">
        <v>43929</v>
      </c>
      <c r="C3298" s="1">
        <v>1.1000000000000001</v>
      </c>
      <c r="E3298" s="2">
        <v>43402</v>
      </c>
      <c r="F3298" s="1">
        <v>1.611</v>
      </c>
      <c r="H3298" s="2">
        <v>43420</v>
      </c>
      <c r="I3298" s="1">
        <v>1.9449999999999998</v>
      </c>
      <c r="K3298" s="2">
        <v>43418</v>
      </c>
      <c r="L3298" s="1">
        <v>2.1970000000000001</v>
      </c>
      <c r="N3298" s="2">
        <v>43426</v>
      </c>
      <c r="O3298" s="1">
        <v>2.04</v>
      </c>
      <c r="Q3298" s="2">
        <v>43411</v>
      </c>
      <c r="R3298" s="1">
        <v>2.09</v>
      </c>
      <c r="T3298" s="2">
        <v>43417</v>
      </c>
      <c r="U3298" s="1">
        <v>1.9550000000000001</v>
      </c>
      <c r="W3298" s="2">
        <v>43416</v>
      </c>
      <c r="X3298" s="1">
        <v>1.905</v>
      </c>
      <c r="Z3298" s="2">
        <v>43404</v>
      </c>
      <c r="AA3298" s="1">
        <v>1.87</v>
      </c>
      <c r="AC3298" s="2">
        <v>43405</v>
      </c>
      <c r="AD3298" s="1">
        <v>1.8</v>
      </c>
      <c r="AF3298" s="2">
        <v>43844</v>
      </c>
      <c r="AG3298" s="1">
        <v>1.84263</v>
      </c>
      <c r="AI3298" s="2">
        <v>43340</v>
      </c>
      <c r="AJ3298" s="1">
        <v>2.9567999999999999</v>
      </c>
      <c r="AL3298" s="2">
        <v>43341</v>
      </c>
      <c r="AM3298" s="1">
        <v>2.9390000000000001</v>
      </c>
      <c r="AO3298" s="2">
        <v>43339</v>
      </c>
      <c r="AP3298" s="1">
        <v>2.8</v>
      </c>
      <c r="AR3298" s="2">
        <v>43332</v>
      </c>
      <c r="AS3298" s="1">
        <v>2.5964999999999998</v>
      </c>
      <c r="AU3298" s="2">
        <v>43350</v>
      </c>
      <c r="AV3298" s="1">
        <v>1.4978</v>
      </c>
      <c r="AX3298" s="2">
        <v>43348</v>
      </c>
      <c r="AY3298" s="1">
        <v>1.421</v>
      </c>
      <c r="BA3298" s="116">
        <v>43353</v>
      </c>
      <c r="BB3298" s="1">
        <v>0.91800000000000004</v>
      </c>
      <c r="BD3298" s="2">
        <v>43346</v>
      </c>
      <c r="BE3298" s="1">
        <v>-0.14910000000000001</v>
      </c>
      <c r="BG3298" s="2">
        <v>43528</v>
      </c>
      <c r="BH3298" s="1">
        <v>2.7199999999999998</v>
      </c>
      <c r="BJ3298" s="2">
        <v>43528</v>
      </c>
      <c r="BK3298" s="1">
        <v>2.5300000000000002</v>
      </c>
      <c r="BM3298" s="2">
        <v>43349</v>
      </c>
      <c r="BN3298" s="1">
        <v>0.28899999999999998</v>
      </c>
    </row>
    <row r="3299" spans="2:66">
      <c r="B3299" s="2">
        <v>43930</v>
      </c>
      <c r="C3299" s="1">
        <v>1.1000000000000001</v>
      </c>
      <c r="E3299" s="2">
        <v>43403</v>
      </c>
      <c r="F3299" s="1">
        <v>1.6179999999999999</v>
      </c>
      <c r="H3299" s="2">
        <v>43423</v>
      </c>
      <c r="I3299" s="1">
        <v>1.94</v>
      </c>
      <c r="K3299" s="2">
        <v>43419</v>
      </c>
      <c r="L3299" s="1">
        <v>2.23</v>
      </c>
      <c r="N3299" s="2">
        <v>43427</v>
      </c>
      <c r="O3299" s="1">
        <v>2.0070000000000001</v>
      </c>
      <c r="Q3299" s="2">
        <v>43412</v>
      </c>
      <c r="R3299" s="1">
        <v>2.08</v>
      </c>
      <c r="T3299" s="2">
        <v>43418</v>
      </c>
      <c r="U3299" s="1">
        <v>1.9475</v>
      </c>
      <c r="W3299" s="2">
        <v>43417</v>
      </c>
      <c r="X3299" s="1">
        <v>1.905</v>
      </c>
      <c r="Z3299" s="2">
        <v>43405</v>
      </c>
      <c r="AA3299" s="1">
        <v>1.8725000000000001</v>
      </c>
      <c r="AC3299" s="2">
        <v>43406</v>
      </c>
      <c r="AD3299" s="1">
        <v>1.835</v>
      </c>
      <c r="AF3299" s="2">
        <v>43845</v>
      </c>
      <c r="AG3299" s="1">
        <v>1.83613</v>
      </c>
      <c r="AI3299" s="2">
        <v>43341</v>
      </c>
      <c r="AJ3299" s="1">
        <v>2.9542000000000002</v>
      </c>
      <c r="AL3299" s="2">
        <v>43342</v>
      </c>
      <c r="AM3299" s="1">
        <v>2.9085000000000001</v>
      </c>
      <c r="AO3299" s="2">
        <v>43340</v>
      </c>
      <c r="AP3299" s="1">
        <v>2.8212000000000002</v>
      </c>
      <c r="AR3299" s="2">
        <v>43333</v>
      </c>
      <c r="AS3299" s="1">
        <v>2.6021000000000001</v>
      </c>
      <c r="AU3299" s="2">
        <v>43353</v>
      </c>
      <c r="AV3299" s="1">
        <v>1.5169999999999999</v>
      </c>
      <c r="AX3299" s="2">
        <v>43349</v>
      </c>
      <c r="AY3299" s="1">
        <v>1.407</v>
      </c>
      <c r="BA3299" s="116">
        <v>43354</v>
      </c>
      <c r="BB3299" s="1">
        <v>0.93620000000000003</v>
      </c>
      <c r="BD3299" s="2">
        <v>43347</v>
      </c>
      <c r="BE3299" s="1">
        <v>-0.14910000000000001</v>
      </c>
      <c r="BG3299" s="2">
        <v>43529</v>
      </c>
      <c r="BH3299" s="1">
        <v>2.7199999999999998</v>
      </c>
      <c r="BJ3299" s="2">
        <v>43529</v>
      </c>
      <c r="BK3299" s="1">
        <v>2.5300000000000002</v>
      </c>
      <c r="BM3299" s="2">
        <v>43350</v>
      </c>
      <c r="BN3299" s="1">
        <v>0.30299999999999999</v>
      </c>
    </row>
    <row r="3300" spans="2:66">
      <c r="B3300" s="2">
        <v>43931</v>
      </c>
      <c r="C3300" s="1">
        <v>1.1000000000000001</v>
      </c>
      <c r="E3300" s="2">
        <v>43404</v>
      </c>
      <c r="F3300" s="1">
        <v>1.6160000000000001</v>
      </c>
      <c r="H3300" s="2">
        <v>43424</v>
      </c>
      <c r="I3300" s="1">
        <v>1.94</v>
      </c>
      <c r="K3300" s="2">
        <v>43420</v>
      </c>
      <c r="L3300" s="1">
        <v>2.2200000000000002</v>
      </c>
      <c r="N3300" s="2">
        <v>43430</v>
      </c>
      <c r="O3300" s="1">
        <v>2.0099999999999998</v>
      </c>
      <c r="Q3300" s="2">
        <v>43413</v>
      </c>
      <c r="R3300" s="1">
        <v>2.0699999999999998</v>
      </c>
      <c r="T3300" s="2">
        <v>43419</v>
      </c>
      <c r="U3300" s="1">
        <v>1.978</v>
      </c>
      <c r="W3300" s="2">
        <v>43418</v>
      </c>
      <c r="X3300" s="1">
        <v>1.8975</v>
      </c>
      <c r="Z3300" s="2">
        <v>43406</v>
      </c>
      <c r="AA3300" s="1">
        <v>1.9100000000000001</v>
      </c>
      <c r="AC3300" s="2">
        <v>43409</v>
      </c>
      <c r="AD3300" s="1">
        <v>1.835</v>
      </c>
      <c r="AF3300" s="2">
        <v>43846</v>
      </c>
      <c r="AG3300" s="1">
        <v>1.82663</v>
      </c>
      <c r="AI3300" s="2">
        <v>43342</v>
      </c>
      <c r="AJ3300" s="1">
        <v>2.931</v>
      </c>
      <c r="AL3300" s="2">
        <v>43343</v>
      </c>
      <c r="AM3300" s="1">
        <v>2.9079999999999999</v>
      </c>
      <c r="AO3300" s="2">
        <v>43341</v>
      </c>
      <c r="AP3300" s="1">
        <v>2.8334999999999999</v>
      </c>
      <c r="AR3300" s="2">
        <v>43334</v>
      </c>
      <c r="AS3300" s="1">
        <v>2.6024000000000003</v>
      </c>
      <c r="AU3300" s="2">
        <v>43354</v>
      </c>
      <c r="AV3300" s="1">
        <v>1.534</v>
      </c>
      <c r="AX3300" s="2">
        <v>43350</v>
      </c>
      <c r="AY3300" s="1">
        <v>1.4259999999999999</v>
      </c>
      <c r="BA3300" s="116">
        <v>43355</v>
      </c>
      <c r="BB3300" s="1">
        <v>0.92520000000000002</v>
      </c>
      <c r="BD3300" s="2">
        <v>43348</v>
      </c>
      <c r="BE3300" s="1">
        <v>-0.14530000000000001</v>
      </c>
      <c r="BG3300" s="2">
        <v>43530</v>
      </c>
      <c r="BH3300" s="1">
        <v>2.69</v>
      </c>
      <c r="BJ3300" s="2">
        <v>43530</v>
      </c>
      <c r="BK3300" s="1">
        <v>2.4900000000000002</v>
      </c>
      <c r="BM3300" s="2">
        <v>43353</v>
      </c>
      <c r="BN3300" s="1">
        <v>0.307</v>
      </c>
    </row>
    <row r="3301" spans="2:66">
      <c r="B3301" s="2">
        <v>43934</v>
      </c>
      <c r="C3301" s="1">
        <v>1.1000000000000001</v>
      </c>
      <c r="E3301" s="2">
        <v>43405</v>
      </c>
      <c r="F3301" s="1">
        <v>1.615</v>
      </c>
      <c r="H3301" s="2">
        <v>43425</v>
      </c>
      <c r="I3301" s="1">
        <v>1.9470000000000001</v>
      </c>
      <c r="K3301" s="2">
        <v>43423</v>
      </c>
      <c r="L3301" s="1">
        <v>2.1970000000000001</v>
      </c>
      <c r="N3301" s="2">
        <v>43431</v>
      </c>
      <c r="O3301" s="1">
        <v>1.992</v>
      </c>
      <c r="Q3301" s="2">
        <v>43416</v>
      </c>
      <c r="R3301" s="1">
        <v>2.0499999999999998</v>
      </c>
      <c r="T3301" s="2">
        <v>43420</v>
      </c>
      <c r="U3301" s="1">
        <v>1.9550000000000001</v>
      </c>
      <c r="W3301" s="2">
        <v>43419</v>
      </c>
      <c r="X3301" s="1">
        <v>1.92</v>
      </c>
      <c r="Z3301" s="2">
        <v>43409</v>
      </c>
      <c r="AA3301" s="1">
        <v>1.9075</v>
      </c>
      <c r="AC3301" s="2">
        <v>43410</v>
      </c>
      <c r="AD3301" s="1">
        <v>1.8425</v>
      </c>
      <c r="AF3301" s="2">
        <v>43847</v>
      </c>
      <c r="AG3301" s="1">
        <v>1.8191299999999999</v>
      </c>
      <c r="AI3301" s="2">
        <v>43343</v>
      </c>
      <c r="AJ3301" s="1">
        <v>2.9378000000000002</v>
      </c>
      <c r="AL3301" s="2">
        <v>43346</v>
      </c>
      <c r="AM3301" s="1">
        <v>2.9184999999999999</v>
      </c>
      <c r="AO3301" s="2">
        <v>43342</v>
      </c>
      <c r="AP3301" s="1">
        <v>2.8117000000000001</v>
      </c>
      <c r="AR3301" s="2">
        <v>43335</v>
      </c>
      <c r="AS3301" s="1">
        <v>2.6149</v>
      </c>
      <c r="AU3301" s="2">
        <v>43355</v>
      </c>
      <c r="AV3301" s="1">
        <v>1.524</v>
      </c>
      <c r="AX3301" s="2">
        <v>43353</v>
      </c>
      <c r="AY3301" s="1">
        <v>1.446</v>
      </c>
      <c r="BA3301" s="116">
        <v>43356</v>
      </c>
      <c r="BB3301" s="1">
        <v>0.92800000000000005</v>
      </c>
      <c r="BD3301" s="2">
        <v>43349</v>
      </c>
      <c r="BE3301" s="1">
        <v>-0.1492</v>
      </c>
      <c r="BG3301" s="2">
        <v>43531</v>
      </c>
      <c r="BH3301" s="1">
        <v>2.64</v>
      </c>
      <c r="BJ3301" s="2">
        <v>43531</v>
      </c>
      <c r="BK3301" s="1">
        <v>2.44</v>
      </c>
      <c r="BM3301" s="2">
        <v>43354</v>
      </c>
      <c r="BN3301" s="1">
        <v>0.318</v>
      </c>
    </row>
    <row r="3302" spans="2:66">
      <c r="B3302" s="2">
        <v>43935</v>
      </c>
      <c r="C3302" s="1">
        <v>1.1000000000000001</v>
      </c>
      <c r="E3302" s="2">
        <v>43406</v>
      </c>
      <c r="F3302" s="1">
        <v>1.6160000000000001</v>
      </c>
      <c r="H3302" s="2">
        <v>43426</v>
      </c>
      <c r="I3302" s="1">
        <v>1.9350000000000001</v>
      </c>
      <c r="K3302" s="2">
        <v>43424</v>
      </c>
      <c r="L3302" s="1">
        <v>2.2050000000000001</v>
      </c>
      <c r="N3302" s="2">
        <v>43432</v>
      </c>
      <c r="O3302" s="1">
        <v>2.0019999999999998</v>
      </c>
      <c r="Q3302" s="2">
        <v>43417</v>
      </c>
      <c r="R3302" s="1">
        <v>2.0449999999999999</v>
      </c>
      <c r="T3302" s="2">
        <v>43423</v>
      </c>
      <c r="U3302" s="1">
        <v>1.9375</v>
      </c>
      <c r="W3302" s="2">
        <v>43420</v>
      </c>
      <c r="X3302" s="1">
        <v>1.9</v>
      </c>
      <c r="Z3302" s="2">
        <v>43410</v>
      </c>
      <c r="AA3302" s="1">
        <v>1.9175</v>
      </c>
      <c r="AC3302" s="2">
        <v>43411</v>
      </c>
      <c r="AD3302" s="1">
        <v>1.83</v>
      </c>
      <c r="AF3302" s="2">
        <v>43850</v>
      </c>
      <c r="AG3302" s="1">
        <v>1.80213</v>
      </c>
      <c r="AI3302" s="2">
        <v>43346</v>
      </c>
      <c r="AJ3302" s="1">
        <v>2.9485000000000001</v>
      </c>
      <c r="AL3302" s="2">
        <v>43347</v>
      </c>
      <c r="AM3302" s="1">
        <v>2.9415</v>
      </c>
      <c r="AO3302" s="2">
        <v>43343</v>
      </c>
      <c r="AP3302" s="1">
        <v>2.7997999999999998</v>
      </c>
      <c r="AR3302" s="2">
        <v>43336</v>
      </c>
      <c r="AS3302" s="1">
        <v>2.6202999999999999</v>
      </c>
      <c r="AU3302" s="2">
        <v>43356</v>
      </c>
      <c r="AV3302" s="1">
        <v>1.5278</v>
      </c>
      <c r="AX3302" s="2">
        <v>43354</v>
      </c>
      <c r="AY3302" s="1">
        <v>1.4650000000000001</v>
      </c>
      <c r="BA3302" s="116">
        <v>43357</v>
      </c>
      <c r="BB3302" s="1">
        <v>0.9425</v>
      </c>
      <c r="BD3302" s="2">
        <v>43350</v>
      </c>
      <c r="BE3302" s="1">
        <v>-0.14749999999999999</v>
      </c>
      <c r="BG3302" s="2">
        <v>43532</v>
      </c>
      <c r="BH3302" s="1">
        <v>2.62</v>
      </c>
      <c r="BJ3302" s="2">
        <v>43532</v>
      </c>
      <c r="BK3302" s="1">
        <v>2.42</v>
      </c>
      <c r="BM3302" s="2">
        <v>43355</v>
      </c>
      <c r="BN3302" s="1">
        <v>0.313</v>
      </c>
    </row>
    <row r="3303" spans="2:66">
      <c r="B3303" s="2">
        <v>43937</v>
      </c>
      <c r="C3303" s="1">
        <v>1.1000000000000001</v>
      </c>
      <c r="E3303" s="2">
        <v>43409</v>
      </c>
      <c r="F3303" s="1">
        <v>1.6080000000000001</v>
      </c>
      <c r="H3303" s="2">
        <v>43427</v>
      </c>
      <c r="I3303" s="1">
        <v>1.9119999999999999</v>
      </c>
      <c r="K3303" s="2">
        <v>43425</v>
      </c>
      <c r="L3303" s="1">
        <v>2.21</v>
      </c>
      <c r="N3303" s="2">
        <v>43433</v>
      </c>
      <c r="O3303" s="1">
        <v>1.9750000000000001</v>
      </c>
      <c r="Q3303" s="2">
        <v>43418</v>
      </c>
      <c r="R3303" s="1">
        <v>2.04</v>
      </c>
      <c r="T3303" s="2">
        <v>43424</v>
      </c>
      <c r="U3303" s="1">
        <v>1.9424999999999999</v>
      </c>
      <c r="W3303" s="2">
        <v>43423</v>
      </c>
      <c r="X3303" s="1">
        <v>1.885</v>
      </c>
      <c r="Z3303" s="2">
        <v>43411</v>
      </c>
      <c r="AA3303" s="1">
        <v>1.8900000000000001</v>
      </c>
      <c r="AC3303" s="2">
        <v>43412</v>
      </c>
      <c r="AD3303" s="1">
        <v>1.83</v>
      </c>
      <c r="AF3303" s="2">
        <v>43851</v>
      </c>
      <c r="AG3303" s="1">
        <v>1.8062499999999999</v>
      </c>
      <c r="AI3303" s="2">
        <v>43347</v>
      </c>
      <c r="AJ3303" s="1">
        <v>2.9708999999999999</v>
      </c>
      <c r="AL3303" s="2">
        <v>43348</v>
      </c>
      <c r="AM3303" s="1">
        <v>2.94</v>
      </c>
      <c r="AO3303" s="2">
        <v>43346</v>
      </c>
      <c r="AP3303" s="1">
        <v>2.8144999999999998</v>
      </c>
      <c r="AR3303" s="2">
        <v>43339</v>
      </c>
      <c r="AS3303" s="1">
        <v>2.6333000000000002</v>
      </c>
      <c r="AU3303" s="2">
        <v>43357</v>
      </c>
      <c r="AV3303" s="1">
        <v>1.536</v>
      </c>
      <c r="AX3303" s="2">
        <v>43355</v>
      </c>
      <c r="AY3303" s="1">
        <v>1.4542999999999999</v>
      </c>
      <c r="BA3303" s="116">
        <v>43360</v>
      </c>
      <c r="BB3303" s="1">
        <v>0.95579999999999998</v>
      </c>
      <c r="BD3303" s="2">
        <v>43353</v>
      </c>
      <c r="BE3303" s="1">
        <v>-0.14699999999999999</v>
      </c>
      <c r="BG3303" s="2">
        <v>43535</v>
      </c>
      <c r="BH3303" s="1">
        <v>2.64</v>
      </c>
      <c r="BJ3303" s="2">
        <v>43535</v>
      </c>
      <c r="BK3303" s="1">
        <v>2.44</v>
      </c>
      <c r="BM3303" s="2">
        <v>43356</v>
      </c>
      <c r="BN3303" s="1">
        <v>0.32050000000000001</v>
      </c>
    </row>
    <row r="3304" spans="2:66">
      <c r="B3304" s="2">
        <v>43938</v>
      </c>
      <c r="C3304" s="1">
        <v>1.1000000000000001</v>
      </c>
      <c r="E3304" s="2">
        <v>43410</v>
      </c>
      <c r="F3304" s="1">
        <v>1.605</v>
      </c>
      <c r="H3304" s="2">
        <v>43430</v>
      </c>
      <c r="I3304" s="1">
        <v>1.915</v>
      </c>
      <c r="K3304" s="2">
        <v>43426</v>
      </c>
      <c r="L3304" s="1">
        <v>2.2050000000000001</v>
      </c>
      <c r="N3304" s="2">
        <v>43434</v>
      </c>
      <c r="O3304" s="1">
        <v>1.9750000000000001</v>
      </c>
      <c r="Q3304" s="2">
        <v>43419</v>
      </c>
      <c r="R3304" s="1">
        <v>2.0775000000000001</v>
      </c>
      <c r="T3304" s="2">
        <v>43425</v>
      </c>
      <c r="U3304" s="1">
        <v>1.9550000000000001</v>
      </c>
      <c r="W3304" s="2">
        <v>43424</v>
      </c>
      <c r="X3304" s="1">
        <v>1.8925000000000001</v>
      </c>
      <c r="Z3304" s="2">
        <v>43412</v>
      </c>
      <c r="AA3304" s="1">
        <v>1.8875</v>
      </c>
      <c r="AC3304" s="2">
        <v>43413</v>
      </c>
      <c r="AD3304" s="1">
        <v>1.83</v>
      </c>
      <c r="AF3304" s="2">
        <v>43852</v>
      </c>
      <c r="AG3304" s="1">
        <v>1.80088</v>
      </c>
      <c r="AI3304" s="2">
        <v>43348</v>
      </c>
      <c r="AJ3304" s="1">
        <v>2.9790000000000001</v>
      </c>
      <c r="AL3304" s="2">
        <v>43349</v>
      </c>
      <c r="AM3304" s="1">
        <v>2.9140000000000001</v>
      </c>
      <c r="AO3304" s="2">
        <v>43347</v>
      </c>
      <c r="AP3304" s="1">
        <v>2.8195000000000001</v>
      </c>
      <c r="AR3304" s="2">
        <v>43340</v>
      </c>
      <c r="AS3304" s="1">
        <v>2.6484999999999999</v>
      </c>
      <c r="AU3304" s="2">
        <v>43360</v>
      </c>
      <c r="AV3304" s="1">
        <v>1.5383</v>
      </c>
      <c r="AX3304" s="2">
        <v>43356</v>
      </c>
      <c r="AY3304" s="1">
        <v>1.4570000000000001</v>
      </c>
      <c r="BA3304" s="116">
        <v>43361</v>
      </c>
      <c r="BB3304" s="1">
        <v>0.96699999999999997</v>
      </c>
      <c r="BD3304" s="2">
        <v>43354</v>
      </c>
      <c r="BE3304" s="1">
        <v>-0.14979999999999999</v>
      </c>
      <c r="BG3304" s="2">
        <v>43536</v>
      </c>
      <c r="BH3304" s="1">
        <v>2.61</v>
      </c>
      <c r="BJ3304" s="2">
        <v>43536</v>
      </c>
      <c r="BK3304" s="1">
        <v>2.41</v>
      </c>
      <c r="BM3304" s="2">
        <v>43357</v>
      </c>
      <c r="BN3304" s="1">
        <v>0.32600000000000001</v>
      </c>
    </row>
    <row r="3305" spans="2:66">
      <c r="B3305" s="2">
        <v>43941</v>
      </c>
      <c r="C3305" s="1">
        <v>1.1000000000000001</v>
      </c>
      <c r="E3305" s="2">
        <v>43411</v>
      </c>
      <c r="F3305" s="1">
        <v>1.6</v>
      </c>
      <c r="H3305" s="2">
        <v>43431</v>
      </c>
      <c r="I3305" s="1">
        <v>1.907</v>
      </c>
      <c r="K3305" s="2">
        <v>43427</v>
      </c>
      <c r="L3305" s="1">
        <v>2.165</v>
      </c>
      <c r="N3305" s="2">
        <v>43437</v>
      </c>
      <c r="O3305" s="1">
        <v>1.992</v>
      </c>
      <c r="Q3305" s="2">
        <v>43420</v>
      </c>
      <c r="R3305" s="1">
        <v>2.0550000000000002</v>
      </c>
      <c r="T3305" s="2">
        <v>43426</v>
      </c>
      <c r="U3305" s="1">
        <v>1.9475</v>
      </c>
      <c r="W3305" s="2">
        <v>43425</v>
      </c>
      <c r="X3305" s="1">
        <v>1.9024999999999999</v>
      </c>
      <c r="Z3305" s="2">
        <v>43413</v>
      </c>
      <c r="AA3305" s="1">
        <v>1.8824999999999998</v>
      </c>
      <c r="AC3305" s="2">
        <v>43416</v>
      </c>
      <c r="AD3305" s="1">
        <v>1.825</v>
      </c>
      <c r="AF3305" s="2">
        <v>43853</v>
      </c>
      <c r="AG3305" s="1">
        <v>1.79413</v>
      </c>
      <c r="AI3305" s="2">
        <v>43349</v>
      </c>
      <c r="AJ3305" s="1">
        <v>2.9550000000000001</v>
      </c>
      <c r="AL3305" s="2">
        <v>43350</v>
      </c>
      <c r="AM3305" s="1">
        <v>2.9820000000000002</v>
      </c>
      <c r="AO3305" s="2">
        <v>43348</v>
      </c>
      <c r="AP3305" s="1">
        <v>2.8153000000000001</v>
      </c>
      <c r="AR3305" s="2">
        <v>43341</v>
      </c>
      <c r="AS3305" s="1">
        <v>2.6539999999999999</v>
      </c>
      <c r="AU3305" s="2">
        <v>43361</v>
      </c>
      <c r="AV3305" s="1">
        <v>1.5529999999999999</v>
      </c>
      <c r="AX3305" s="2">
        <v>43357</v>
      </c>
      <c r="AY3305" s="1">
        <v>1.468</v>
      </c>
      <c r="BA3305" s="116">
        <v>43362</v>
      </c>
      <c r="BB3305" s="1">
        <v>0.97899999999999998</v>
      </c>
      <c r="BD3305" s="2">
        <v>43355</v>
      </c>
      <c r="BE3305" s="1">
        <v>-0.15010000000000001</v>
      </c>
      <c r="BG3305" s="2">
        <v>43537</v>
      </c>
      <c r="BH3305" s="1">
        <v>2.61</v>
      </c>
      <c r="BJ3305" s="2">
        <v>43537</v>
      </c>
      <c r="BK3305" s="1">
        <v>2.42</v>
      </c>
      <c r="BM3305" s="2">
        <v>43360</v>
      </c>
      <c r="BN3305" s="1">
        <v>0.34160000000000001</v>
      </c>
    </row>
    <row r="3306" spans="2:66">
      <c r="B3306" s="2">
        <v>43942</v>
      </c>
      <c r="C3306" s="1">
        <v>1.1000000000000001</v>
      </c>
      <c r="E3306" s="2">
        <v>43412</v>
      </c>
      <c r="F3306" s="1">
        <v>1.6</v>
      </c>
      <c r="H3306" s="2">
        <v>43432</v>
      </c>
      <c r="I3306" s="1">
        <v>1.915</v>
      </c>
      <c r="K3306" s="2">
        <v>43430</v>
      </c>
      <c r="L3306" s="1">
        <v>2.17</v>
      </c>
      <c r="N3306" s="2">
        <v>43438</v>
      </c>
      <c r="O3306" s="1">
        <v>1.9750000000000001</v>
      </c>
      <c r="Q3306" s="2">
        <v>43423</v>
      </c>
      <c r="R3306" s="1">
        <v>2.0350000000000001</v>
      </c>
      <c r="T3306" s="2">
        <v>43427</v>
      </c>
      <c r="U3306" s="1">
        <v>1.9224999999999999</v>
      </c>
      <c r="W3306" s="2">
        <v>43426</v>
      </c>
      <c r="X3306" s="1">
        <v>1.895</v>
      </c>
      <c r="Z3306" s="2">
        <v>43416</v>
      </c>
      <c r="AA3306" s="1">
        <v>1.87</v>
      </c>
      <c r="AC3306" s="2">
        <v>43417</v>
      </c>
      <c r="AD3306" s="1">
        <v>1.825</v>
      </c>
      <c r="AF3306" s="2">
        <v>43854</v>
      </c>
      <c r="AG3306" s="1">
        <v>1.79538</v>
      </c>
      <c r="AI3306" s="2">
        <v>43350</v>
      </c>
      <c r="AJ3306" s="1">
        <v>3.0091999999999999</v>
      </c>
      <c r="AL3306" s="2">
        <v>43353</v>
      </c>
      <c r="AM3306" s="1">
        <v>2.9718</v>
      </c>
      <c r="AO3306" s="2">
        <v>43349</v>
      </c>
      <c r="AP3306" s="1">
        <v>2.7988</v>
      </c>
      <c r="AR3306" s="2">
        <v>43342</v>
      </c>
      <c r="AS3306" s="1">
        <v>2.649</v>
      </c>
      <c r="AU3306" s="2">
        <v>43362</v>
      </c>
      <c r="AV3306" s="1">
        <v>1.5663</v>
      </c>
      <c r="AX3306" s="2">
        <v>43360</v>
      </c>
      <c r="AY3306" s="1">
        <v>1.4710000000000001</v>
      </c>
      <c r="BA3306" s="116">
        <v>43363</v>
      </c>
      <c r="BB3306" s="1">
        <v>0.97199999999999998</v>
      </c>
      <c r="BD3306" s="2">
        <v>43356</v>
      </c>
      <c r="BE3306" s="1">
        <v>-0.14849999999999999</v>
      </c>
      <c r="BG3306" s="2">
        <v>43538</v>
      </c>
      <c r="BH3306" s="1">
        <v>2.63</v>
      </c>
      <c r="BJ3306" s="2">
        <v>43538</v>
      </c>
      <c r="BK3306" s="1">
        <v>2.4300000000000002</v>
      </c>
      <c r="BM3306" s="2">
        <v>43361</v>
      </c>
      <c r="BN3306" s="1">
        <v>0.35249999999999998</v>
      </c>
    </row>
    <row r="3307" spans="2:66">
      <c r="B3307" s="2">
        <v>43943</v>
      </c>
      <c r="C3307" s="1">
        <v>1.1000000000000001</v>
      </c>
      <c r="E3307" s="2">
        <v>43413</v>
      </c>
      <c r="F3307" s="1">
        <v>1.5979999999999999</v>
      </c>
      <c r="H3307" s="2">
        <v>43433</v>
      </c>
      <c r="I3307" s="1">
        <v>1.887</v>
      </c>
      <c r="K3307" s="2">
        <v>43431</v>
      </c>
      <c r="L3307" s="1">
        <v>2.1509999999999998</v>
      </c>
      <c r="N3307" s="2">
        <v>43439</v>
      </c>
      <c r="O3307" s="1">
        <v>1.925</v>
      </c>
      <c r="Q3307" s="2">
        <v>43424</v>
      </c>
      <c r="R3307" s="1">
        <v>2.0425</v>
      </c>
      <c r="T3307" s="2">
        <v>43430</v>
      </c>
      <c r="U3307" s="1">
        <v>1.925</v>
      </c>
      <c r="W3307" s="2">
        <v>43427</v>
      </c>
      <c r="X3307" s="1">
        <v>1.875</v>
      </c>
      <c r="Z3307" s="2">
        <v>43417</v>
      </c>
      <c r="AA3307" s="1">
        <v>1.8725000000000001</v>
      </c>
      <c r="AC3307" s="2">
        <v>43418</v>
      </c>
      <c r="AD3307" s="1">
        <v>1.8225</v>
      </c>
      <c r="AF3307" s="2">
        <v>43857</v>
      </c>
      <c r="AG3307" s="1">
        <v>1.7745</v>
      </c>
      <c r="AI3307" s="2">
        <v>43353</v>
      </c>
      <c r="AJ3307" s="1">
        <v>2.9910000000000001</v>
      </c>
      <c r="AL3307" s="2">
        <v>43354</v>
      </c>
      <c r="AM3307" s="1">
        <v>3.0225</v>
      </c>
      <c r="AO3307" s="2">
        <v>43350</v>
      </c>
      <c r="AP3307" s="1">
        <v>2.8708999999999998</v>
      </c>
      <c r="AR3307" s="2">
        <v>43343</v>
      </c>
      <c r="AS3307" s="1">
        <v>2.6429999999999998</v>
      </c>
      <c r="AU3307" s="2">
        <v>43363</v>
      </c>
      <c r="AV3307" s="1">
        <v>1.5640000000000001</v>
      </c>
      <c r="AX3307" s="2">
        <v>43361</v>
      </c>
      <c r="AY3307" s="1">
        <v>1.4863999999999999</v>
      </c>
      <c r="BA3307" s="116">
        <v>43364</v>
      </c>
      <c r="BB3307" s="1">
        <v>0.9657</v>
      </c>
      <c r="BD3307" s="2">
        <v>43357</v>
      </c>
      <c r="BE3307" s="1">
        <v>-0.14560000000000001</v>
      </c>
      <c r="BG3307" s="2">
        <v>43539</v>
      </c>
      <c r="BH3307" s="1">
        <v>2.59</v>
      </c>
      <c r="BJ3307" s="2">
        <v>43539</v>
      </c>
      <c r="BK3307" s="1">
        <v>2.4</v>
      </c>
      <c r="BM3307" s="2">
        <v>43362</v>
      </c>
      <c r="BN3307" s="1">
        <v>0.35799999999999998</v>
      </c>
    </row>
    <row r="3308" spans="2:66">
      <c r="B3308" s="2">
        <v>43944</v>
      </c>
      <c r="C3308" s="1">
        <v>1.1000000000000001</v>
      </c>
      <c r="E3308" s="2">
        <v>43416</v>
      </c>
      <c r="F3308" s="1">
        <v>1.5979999999999999</v>
      </c>
      <c r="H3308" s="2">
        <v>43434</v>
      </c>
      <c r="I3308" s="1">
        <v>1.895</v>
      </c>
      <c r="K3308" s="2">
        <v>43432</v>
      </c>
      <c r="L3308" s="1">
        <v>2.1520000000000001</v>
      </c>
      <c r="N3308" s="2">
        <v>43440</v>
      </c>
      <c r="O3308" s="1">
        <v>1.88</v>
      </c>
      <c r="Q3308" s="2">
        <v>43425</v>
      </c>
      <c r="R3308" s="1">
        <v>2.0525000000000002</v>
      </c>
      <c r="T3308" s="2">
        <v>43431</v>
      </c>
      <c r="U3308" s="1">
        <v>1.9175</v>
      </c>
      <c r="W3308" s="2">
        <v>43430</v>
      </c>
      <c r="X3308" s="1">
        <v>1.8774999999999999</v>
      </c>
      <c r="Z3308" s="2">
        <v>43418</v>
      </c>
      <c r="AA3308" s="1">
        <v>1.8675000000000002</v>
      </c>
      <c r="AC3308" s="2">
        <v>43419</v>
      </c>
      <c r="AD3308" s="1">
        <v>1.8399999999999999</v>
      </c>
      <c r="AF3308" s="2">
        <v>43858</v>
      </c>
      <c r="AG3308" s="1">
        <v>1.7694999999999999</v>
      </c>
      <c r="AI3308" s="2">
        <v>43354</v>
      </c>
      <c r="AJ3308" s="1">
        <v>3.0348000000000002</v>
      </c>
      <c r="AL3308" s="2">
        <v>43355</v>
      </c>
      <c r="AM3308" s="1">
        <v>3.0085000000000002</v>
      </c>
      <c r="AO3308" s="2">
        <v>43353</v>
      </c>
      <c r="AP3308" s="1">
        <v>2.8754</v>
      </c>
      <c r="AR3308" s="2">
        <v>43346</v>
      </c>
      <c r="AS3308" s="1">
        <v>2.6444999999999999</v>
      </c>
      <c r="AU3308" s="2">
        <v>43364</v>
      </c>
      <c r="AV3308" s="1">
        <v>1.556</v>
      </c>
      <c r="AX3308" s="2">
        <v>43362</v>
      </c>
      <c r="AY3308" s="1">
        <v>1.4964999999999999</v>
      </c>
      <c r="BA3308" s="116">
        <v>43367</v>
      </c>
      <c r="BB3308" s="1">
        <v>1.0004999999999999</v>
      </c>
      <c r="BD3308" s="2">
        <v>43360</v>
      </c>
      <c r="BE3308" s="1">
        <v>-0.1391</v>
      </c>
      <c r="BG3308" s="2">
        <v>43542</v>
      </c>
      <c r="BH3308" s="1">
        <v>2.6</v>
      </c>
      <c r="BJ3308" s="2">
        <v>43542</v>
      </c>
      <c r="BK3308" s="1">
        <v>2.42</v>
      </c>
      <c r="BM3308" s="2">
        <v>43363</v>
      </c>
      <c r="BN3308" s="1">
        <v>0.35570000000000002</v>
      </c>
    </row>
    <row r="3309" spans="2:66">
      <c r="B3309" s="2">
        <v>43945</v>
      </c>
      <c r="C3309" s="1">
        <v>1.1000000000000001</v>
      </c>
      <c r="E3309" s="2">
        <v>43417</v>
      </c>
      <c r="F3309" s="1">
        <v>1.5979999999999999</v>
      </c>
      <c r="H3309" s="2">
        <v>43437</v>
      </c>
      <c r="I3309" s="1">
        <v>1.917</v>
      </c>
      <c r="K3309" s="2">
        <v>43433</v>
      </c>
      <c r="L3309" s="1">
        <v>2.1139999999999999</v>
      </c>
      <c r="N3309" s="2">
        <v>43441</v>
      </c>
      <c r="O3309" s="1">
        <v>1.887</v>
      </c>
      <c r="Q3309" s="2">
        <v>43426</v>
      </c>
      <c r="R3309" s="1">
        <v>2.0449999999999999</v>
      </c>
      <c r="T3309" s="2">
        <v>43432</v>
      </c>
      <c r="U3309" s="1">
        <v>1.9424999999999999</v>
      </c>
      <c r="W3309" s="2">
        <v>43431</v>
      </c>
      <c r="X3309" s="1">
        <v>1.87</v>
      </c>
      <c r="Z3309" s="2">
        <v>43419</v>
      </c>
      <c r="AA3309" s="1">
        <v>1.8875</v>
      </c>
      <c r="AC3309" s="2">
        <v>43420</v>
      </c>
      <c r="AD3309" s="1">
        <v>1.8374999999999999</v>
      </c>
      <c r="AF3309" s="2">
        <v>43859</v>
      </c>
      <c r="AG3309" s="1">
        <v>1.7771300000000001</v>
      </c>
      <c r="AI3309" s="2">
        <v>43355</v>
      </c>
      <c r="AJ3309" s="1">
        <v>3.0171999999999999</v>
      </c>
      <c r="AL3309" s="2">
        <v>43356</v>
      </c>
      <c r="AM3309" s="1">
        <v>3.0171999999999999</v>
      </c>
      <c r="AO3309" s="2">
        <v>43354</v>
      </c>
      <c r="AP3309" s="1">
        <v>2.9093</v>
      </c>
      <c r="AR3309" s="2">
        <v>43347</v>
      </c>
      <c r="AS3309" s="1">
        <v>2.6539999999999999</v>
      </c>
      <c r="AU3309" s="2">
        <v>43367</v>
      </c>
      <c r="AV3309" s="1">
        <v>1.5649999999999999</v>
      </c>
      <c r="AX3309" s="2">
        <v>43363</v>
      </c>
      <c r="AY3309" s="1">
        <v>1.4915</v>
      </c>
      <c r="BA3309" s="116">
        <v>43368</v>
      </c>
      <c r="BB3309" s="1">
        <v>1.034</v>
      </c>
      <c r="BD3309" s="2">
        <v>43361</v>
      </c>
      <c r="BE3309" s="1">
        <v>-0.13519999999999999</v>
      </c>
      <c r="BG3309" s="2">
        <v>43543</v>
      </c>
      <c r="BH3309" s="1">
        <v>2.61</v>
      </c>
      <c r="BJ3309" s="2">
        <v>43543</v>
      </c>
      <c r="BK3309" s="1">
        <v>2.42</v>
      </c>
      <c r="BM3309" s="2">
        <v>43364</v>
      </c>
      <c r="BN3309" s="1">
        <v>0.34820000000000001</v>
      </c>
    </row>
    <row r="3310" spans="2:66">
      <c r="B3310" s="2">
        <v>43948</v>
      </c>
      <c r="C3310" s="1">
        <v>1.1000000000000001</v>
      </c>
      <c r="E3310" s="2">
        <v>43418</v>
      </c>
      <c r="F3310" s="1">
        <v>1.5979999999999999</v>
      </c>
      <c r="H3310" s="2">
        <v>43438</v>
      </c>
      <c r="I3310" s="1">
        <v>1.9119999999999999</v>
      </c>
      <c r="K3310" s="2">
        <v>43434</v>
      </c>
      <c r="L3310" s="1">
        <v>2.11</v>
      </c>
      <c r="N3310" s="2">
        <v>43444</v>
      </c>
      <c r="O3310" s="1">
        <v>1.8740000000000001</v>
      </c>
      <c r="Q3310" s="2">
        <v>43427</v>
      </c>
      <c r="R3310" s="1">
        <v>2.0125000000000002</v>
      </c>
      <c r="T3310" s="2">
        <v>43433</v>
      </c>
      <c r="U3310" s="1">
        <v>1.9224999999999999</v>
      </c>
      <c r="W3310" s="2">
        <v>43432</v>
      </c>
      <c r="X3310" s="1">
        <v>1.895</v>
      </c>
      <c r="Z3310" s="2">
        <v>43420</v>
      </c>
      <c r="AA3310" s="1">
        <v>1.875</v>
      </c>
      <c r="AC3310" s="2">
        <v>43423</v>
      </c>
      <c r="AD3310" s="1">
        <v>1.8325</v>
      </c>
      <c r="AF3310" s="2">
        <v>43860</v>
      </c>
      <c r="AG3310" s="1">
        <v>1.76325</v>
      </c>
      <c r="AI3310" s="2">
        <v>43356</v>
      </c>
      <c r="AJ3310" s="1">
        <v>3.024</v>
      </c>
      <c r="AL3310" s="2">
        <v>43357</v>
      </c>
      <c r="AM3310" s="1">
        <v>3.0415000000000001</v>
      </c>
      <c r="AO3310" s="2">
        <v>43355</v>
      </c>
      <c r="AP3310" s="1">
        <v>2.9024999999999999</v>
      </c>
      <c r="AR3310" s="2">
        <v>43348</v>
      </c>
      <c r="AS3310" s="1">
        <v>2.6509999999999998</v>
      </c>
      <c r="AU3310" s="2">
        <v>43368</v>
      </c>
      <c r="AV3310" s="1">
        <v>1.5943000000000001</v>
      </c>
      <c r="AX3310" s="2">
        <v>43364</v>
      </c>
      <c r="AY3310" s="1">
        <v>1.4874000000000001</v>
      </c>
      <c r="BA3310" s="116">
        <v>43369</v>
      </c>
      <c r="BB3310" s="1">
        <v>1.0149999999999999</v>
      </c>
      <c r="BD3310" s="2">
        <v>43362</v>
      </c>
      <c r="BE3310" s="1">
        <v>-0.13220000000000001</v>
      </c>
      <c r="BG3310" s="2">
        <v>43544</v>
      </c>
      <c r="BH3310" s="1">
        <v>2.54</v>
      </c>
      <c r="BJ3310" s="2">
        <v>43544</v>
      </c>
      <c r="BK3310" s="1">
        <v>2.34</v>
      </c>
      <c r="BM3310" s="2">
        <v>43367</v>
      </c>
      <c r="BN3310" s="1">
        <v>0.39200000000000002</v>
      </c>
    </row>
    <row r="3311" spans="2:66">
      <c r="B3311" s="2">
        <v>43949</v>
      </c>
      <c r="C3311" s="1">
        <v>1.1000000000000001</v>
      </c>
      <c r="E3311" s="2">
        <v>43419</v>
      </c>
      <c r="F3311" s="1">
        <v>1.5979999999999999</v>
      </c>
      <c r="H3311" s="2">
        <v>43439</v>
      </c>
      <c r="I3311" s="1">
        <v>1.8900000000000001</v>
      </c>
      <c r="K3311" s="2">
        <v>43437</v>
      </c>
      <c r="L3311" s="1">
        <v>2.1269999999999998</v>
      </c>
      <c r="N3311" s="2">
        <v>43445</v>
      </c>
      <c r="O3311" s="1">
        <v>1.88</v>
      </c>
      <c r="Q3311" s="2">
        <v>43430</v>
      </c>
      <c r="R3311" s="1">
        <v>2.0150000000000001</v>
      </c>
      <c r="T3311" s="2">
        <v>43434</v>
      </c>
      <c r="U3311" s="1">
        <v>1.9375</v>
      </c>
      <c r="W3311" s="2">
        <v>43433</v>
      </c>
      <c r="X3311" s="1">
        <v>1.88</v>
      </c>
      <c r="Z3311" s="2">
        <v>43423</v>
      </c>
      <c r="AA3311" s="1">
        <v>1.865</v>
      </c>
      <c r="AC3311" s="2">
        <v>43424</v>
      </c>
      <c r="AD3311" s="1">
        <v>1.835</v>
      </c>
      <c r="AF3311" s="2">
        <v>43861</v>
      </c>
      <c r="AG3311" s="1">
        <v>1.7511299999999999</v>
      </c>
      <c r="AI3311" s="2">
        <v>43357</v>
      </c>
      <c r="AJ3311" s="1">
        <v>3.0459000000000001</v>
      </c>
      <c r="AL3311" s="2">
        <v>43360</v>
      </c>
      <c r="AM3311" s="1">
        <v>3.03</v>
      </c>
      <c r="AO3311" s="2">
        <v>43356</v>
      </c>
      <c r="AP3311" s="1">
        <v>2.9130000000000003</v>
      </c>
      <c r="AR3311" s="2">
        <v>43349</v>
      </c>
      <c r="AS3311" s="1">
        <v>2.6475</v>
      </c>
      <c r="AU3311" s="2">
        <v>43369</v>
      </c>
      <c r="AV3311" s="1">
        <v>1.5685</v>
      </c>
      <c r="AX3311" s="2">
        <v>43367</v>
      </c>
      <c r="AY3311" s="1">
        <v>1.504</v>
      </c>
      <c r="BA3311" s="116">
        <v>43370</v>
      </c>
      <c r="BB3311" s="1">
        <v>1.0169999999999999</v>
      </c>
      <c r="BD3311" s="2">
        <v>43363</v>
      </c>
      <c r="BE3311" s="1">
        <v>-0.1283</v>
      </c>
      <c r="BG3311" s="2">
        <v>43545</v>
      </c>
      <c r="BH3311" s="1">
        <v>2.54</v>
      </c>
      <c r="BJ3311" s="2">
        <v>43545</v>
      </c>
      <c r="BK3311" s="1">
        <v>2.34</v>
      </c>
      <c r="BM3311" s="2">
        <v>43368</v>
      </c>
      <c r="BN3311" s="1">
        <v>0.42</v>
      </c>
    </row>
    <row r="3312" spans="2:66">
      <c r="B3312" s="2">
        <v>43950</v>
      </c>
      <c r="C3312" s="1">
        <v>1.1000000000000001</v>
      </c>
      <c r="E3312" s="2">
        <v>43420</v>
      </c>
      <c r="F3312" s="1">
        <v>1.5979999999999999</v>
      </c>
      <c r="H3312" s="2">
        <v>43440</v>
      </c>
      <c r="I3312" s="1">
        <v>1.837</v>
      </c>
      <c r="K3312" s="2">
        <v>43438</v>
      </c>
      <c r="L3312" s="1">
        <v>2.0920000000000001</v>
      </c>
      <c r="N3312" s="2">
        <v>43446</v>
      </c>
      <c r="O3312" s="1">
        <v>1.905</v>
      </c>
      <c r="Q3312" s="2">
        <v>43431</v>
      </c>
      <c r="R3312" s="1">
        <v>2.0099999999999998</v>
      </c>
      <c r="T3312" s="2">
        <v>43437</v>
      </c>
      <c r="U3312" s="1">
        <v>1.96</v>
      </c>
      <c r="W3312" s="2">
        <v>43434</v>
      </c>
      <c r="X3312" s="1">
        <v>1.905</v>
      </c>
      <c r="Z3312" s="2">
        <v>43424</v>
      </c>
      <c r="AA3312" s="1">
        <v>1.8675000000000002</v>
      </c>
      <c r="AC3312" s="2">
        <v>43425</v>
      </c>
      <c r="AD3312" s="1">
        <v>1.835</v>
      </c>
      <c r="AF3312" s="2">
        <v>43864</v>
      </c>
      <c r="AG3312" s="1">
        <v>1.7410000000000001</v>
      </c>
      <c r="AI3312" s="2">
        <v>43360</v>
      </c>
      <c r="AJ3312" s="1">
        <v>3.0425</v>
      </c>
      <c r="AL3312" s="2">
        <v>43361</v>
      </c>
      <c r="AM3312" s="1">
        <v>3.0918000000000001</v>
      </c>
      <c r="AO3312" s="2">
        <v>43357</v>
      </c>
      <c r="AP3312" s="1">
        <v>2.9335</v>
      </c>
      <c r="AR3312" s="2">
        <v>43350</v>
      </c>
      <c r="AS3312" s="1">
        <v>2.694</v>
      </c>
      <c r="AU3312" s="2">
        <v>43370</v>
      </c>
      <c r="AV3312" s="1">
        <v>1.5562</v>
      </c>
      <c r="AX3312" s="2">
        <v>43368</v>
      </c>
      <c r="AY3312" s="1">
        <v>1.5347</v>
      </c>
      <c r="BA3312" s="116">
        <v>43371</v>
      </c>
      <c r="BB3312" s="1">
        <v>0.98670000000000002</v>
      </c>
      <c r="BD3312" s="2">
        <v>43364</v>
      </c>
      <c r="BE3312" s="1">
        <v>-0.13</v>
      </c>
      <c r="BG3312" s="2">
        <v>43546</v>
      </c>
      <c r="BH3312" s="1">
        <v>2.44</v>
      </c>
      <c r="BJ3312" s="2">
        <v>43546</v>
      </c>
      <c r="BK3312" s="1">
        <v>2.2400000000000002</v>
      </c>
      <c r="BM3312" s="2">
        <v>43369</v>
      </c>
      <c r="BN3312" s="1">
        <v>0.41099999999999998</v>
      </c>
    </row>
    <row r="3313" spans="2:66">
      <c r="B3313" s="2">
        <v>43955</v>
      </c>
      <c r="C3313" s="1">
        <v>1.1000000000000001</v>
      </c>
      <c r="E3313" s="2">
        <v>43423</v>
      </c>
      <c r="F3313" s="1">
        <v>1.5979999999999999</v>
      </c>
      <c r="H3313" s="2">
        <v>43441</v>
      </c>
      <c r="I3313" s="1">
        <v>1.83</v>
      </c>
      <c r="K3313" s="2">
        <v>43439</v>
      </c>
      <c r="L3313" s="1">
        <v>2.0350000000000001</v>
      </c>
      <c r="N3313" s="2">
        <v>43447</v>
      </c>
      <c r="O3313" s="1">
        <v>1.915</v>
      </c>
      <c r="Q3313" s="2">
        <v>43432</v>
      </c>
      <c r="R3313" s="1">
        <v>2.04</v>
      </c>
      <c r="T3313" s="2">
        <v>43438</v>
      </c>
      <c r="U3313" s="1">
        <v>1.9300000000000002</v>
      </c>
      <c r="W3313" s="2">
        <v>43437</v>
      </c>
      <c r="X3313" s="1">
        <v>1.9375</v>
      </c>
      <c r="Z3313" s="2">
        <v>43425</v>
      </c>
      <c r="AA3313" s="1">
        <v>1.875</v>
      </c>
      <c r="AC3313" s="2">
        <v>43426</v>
      </c>
      <c r="AD3313" s="1">
        <v>1.825</v>
      </c>
      <c r="AF3313" s="2">
        <v>43865</v>
      </c>
      <c r="AG3313" s="1">
        <v>1.7373799999999999</v>
      </c>
      <c r="AI3313" s="2">
        <v>43361</v>
      </c>
      <c r="AJ3313" s="1">
        <v>3.1057999999999999</v>
      </c>
      <c r="AL3313" s="2">
        <v>43362</v>
      </c>
      <c r="AM3313" s="1">
        <v>3.0969000000000002</v>
      </c>
      <c r="AO3313" s="2">
        <v>43360</v>
      </c>
      <c r="AP3313" s="1">
        <v>2.9213</v>
      </c>
      <c r="AR3313" s="2">
        <v>43353</v>
      </c>
      <c r="AS3313" s="1">
        <v>2.6972</v>
      </c>
      <c r="AU3313" s="2">
        <v>43371</v>
      </c>
      <c r="AV3313" s="1">
        <v>1.5365</v>
      </c>
      <c r="AX3313" s="2">
        <v>43369</v>
      </c>
      <c r="AY3313" s="1">
        <v>1.5129999999999999</v>
      </c>
      <c r="BA3313" s="116">
        <v>43374</v>
      </c>
      <c r="BB3313" s="1">
        <v>0.99470000000000003</v>
      </c>
      <c r="BD3313" s="2">
        <v>43367</v>
      </c>
      <c r="BE3313" s="1">
        <v>-0.112</v>
      </c>
      <c r="BG3313" s="2">
        <v>43549</v>
      </c>
      <c r="BH3313" s="1">
        <v>2.4300000000000002</v>
      </c>
      <c r="BJ3313" s="2">
        <v>43549</v>
      </c>
      <c r="BK3313" s="1">
        <v>2.21</v>
      </c>
      <c r="BM3313" s="2">
        <v>43370</v>
      </c>
      <c r="BN3313" s="1">
        <v>0.4254</v>
      </c>
    </row>
    <row r="3314" spans="2:66">
      <c r="B3314" s="2">
        <v>43957</v>
      </c>
      <c r="C3314" s="1">
        <v>1.1000000000000001</v>
      </c>
      <c r="E3314" s="2">
        <v>43424</v>
      </c>
      <c r="F3314" s="1">
        <v>1.605</v>
      </c>
      <c r="H3314" s="2">
        <v>43444</v>
      </c>
      <c r="I3314" s="1">
        <v>1.8010000000000002</v>
      </c>
      <c r="K3314" s="2">
        <v>43440</v>
      </c>
      <c r="L3314" s="1">
        <v>1.982</v>
      </c>
      <c r="N3314" s="2">
        <v>43448</v>
      </c>
      <c r="O3314" s="1">
        <v>1.885</v>
      </c>
      <c r="Q3314" s="2">
        <v>43433</v>
      </c>
      <c r="R3314" s="1">
        <v>2.02</v>
      </c>
      <c r="T3314" s="2">
        <v>43439</v>
      </c>
      <c r="U3314" s="1">
        <v>1.88</v>
      </c>
      <c r="W3314" s="2">
        <v>43438</v>
      </c>
      <c r="X3314" s="1">
        <v>1.9275</v>
      </c>
      <c r="Z3314" s="2">
        <v>43426</v>
      </c>
      <c r="AA3314" s="1">
        <v>1.865</v>
      </c>
      <c r="AC3314" s="2">
        <v>43427</v>
      </c>
      <c r="AD3314" s="1">
        <v>1.8199999999999998</v>
      </c>
      <c r="AF3314" s="2">
        <v>43866</v>
      </c>
      <c r="AG3314" s="1">
        <v>1.74163</v>
      </c>
      <c r="AI3314" s="2">
        <v>43362</v>
      </c>
      <c r="AJ3314" s="1">
        <v>3.1120000000000001</v>
      </c>
      <c r="AL3314" s="2">
        <v>43363</v>
      </c>
      <c r="AM3314" s="1">
        <v>3.1048</v>
      </c>
      <c r="AO3314" s="2">
        <v>43361</v>
      </c>
      <c r="AP3314" s="1">
        <v>2.9417999999999997</v>
      </c>
      <c r="AR3314" s="2">
        <v>43354</v>
      </c>
      <c r="AS3314" s="1">
        <v>2.7156000000000002</v>
      </c>
      <c r="AU3314" s="2">
        <v>43374</v>
      </c>
      <c r="AV3314" s="1">
        <v>1.5607</v>
      </c>
      <c r="AX3314" s="2">
        <v>43370</v>
      </c>
      <c r="AY3314" s="1">
        <v>1.5015000000000001</v>
      </c>
      <c r="BA3314" s="116">
        <v>43375</v>
      </c>
      <c r="BB3314" s="1">
        <v>0.96899999999999997</v>
      </c>
      <c r="BD3314" s="2">
        <v>43368</v>
      </c>
      <c r="BE3314" s="1">
        <v>-0.1057</v>
      </c>
      <c r="BG3314" s="2">
        <v>43550</v>
      </c>
      <c r="BH3314" s="1">
        <v>2.41</v>
      </c>
      <c r="BJ3314" s="2">
        <v>43550</v>
      </c>
      <c r="BK3314" s="1">
        <v>2.1800000000000002</v>
      </c>
      <c r="BM3314" s="2">
        <v>43371</v>
      </c>
      <c r="BN3314" s="1">
        <v>0.39200000000000002</v>
      </c>
    </row>
    <row r="3315" spans="2:66">
      <c r="B3315" s="2">
        <v>43958</v>
      </c>
      <c r="C3315" s="1">
        <v>1.08</v>
      </c>
      <c r="E3315" s="2">
        <v>43425</v>
      </c>
      <c r="F3315" s="1">
        <v>1.6139999999999999</v>
      </c>
      <c r="H3315" s="2">
        <v>43445</v>
      </c>
      <c r="I3315" s="1">
        <v>1.792</v>
      </c>
      <c r="K3315" s="2">
        <v>43441</v>
      </c>
      <c r="L3315" s="1">
        <v>1.9969999999999999</v>
      </c>
      <c r="N3315" s="2">
        <v>43451</v>
      </c>
      <c r="O3315" s="1">
        <v>1.885</v>
      </c>
      <c r="Q3315" s="2">
        <v>43434</v>
      </c>
      <c r="R3315" s="1">
        <v>2.0350000000000001</v>
      </c>
      <c r="T3315" s="2">
        <v>43440</v>
      </c>
      <c r="U3315" s="1">
        <v>1.835</v>
      </c>
      <c r="W3315" s="2">
        <v>43439</v>
      </c>
      <c r="X3315" s="1">
        <v>1.8900000000000001</v>
      </c>
      <c r="Z3315" s="2">
        <v>43427</v>
      </c>
      <c r="AA3315" s="1">
        <v>1.8525</v>
      </c>
      <c r="AC3315" s="2">
        <v>43430</v>
      </c>
      <c r="AD3315" s="1">
        <v>1.8199999999999998</v>
      </c>
      <c r="AF3315" s="2">
        <v>43867</v>
      </c>
      <c r="AG3315" s="1">
        <v>1.7341299999999999</v>
      </c>
      <c r="AI3315" s="2">
        <v>43363</v>
      </c>
      <c r="AJ3315" s="1">
        <v>3.1124999999999998</v>
      </c>
      <c r="AL3315" s="2">
        <v>43364</v>
      </c>
      <c r="AM3315" s="1">
        <v>3.1019999999999999</v>
      </c>
      <c r="AO3315" s="2">
        <v>43362</v>
      </c>
      <c r="AP3315" s="1">
        <v>2.9426999999999999</v>
      </c>
      <c r="AR3315" s="2">
        <v>43355</v>
      </c>
      <c r="AS3315" s="1">
        <v>2.7073</v>
      </c>
      <c r="AU3315" s="2">
        <v>43375</v>
      </c>
      <c r="AV3315" s="1">
        <v>1.5354999999999999</v>
      </c>
      <c r="AX3315" s="2">
        <v>43371</v>
      </c>
      <c r="AY3315" s="1">
        <v>1.4804999999999999</v>
      </c>
      <c r="BA3315" s="116">
        <v>43376</v>
      </c>
      <c r="BB3315" s="1">
        <v>1.0061</v>
      </c>
      <c r="BD3315" s="2">
        <v>43369</v>
      </c>
      <c r="BE3315" s="1">
        <v>-0.1065</v>
      </c>
      <c r="BG3315" s="2">
        <v>43551</v>
      </c>
      <c r="BH3315" s="1">
        <v>2.39</v>
      </c>
      <c r="BJ3315" s="2">
        <v>43551</v>
      </c>
      <c r="BK3315" s="1">
        <v>2.1800000000000002</v>
      </c>
      <c r="BM3315" s="2">
        <v>43374</v>
      </c>
      <c r="BN3315" s="1">
        <v>0.39589999999999997</v>
      </c>
    </row>
    <row r="3316" spans="2:66">
      <c r="B3316" s="2">
        <v>43959</v>
      </c>
      <c r="C3316" s="1">
        <v>1.08</v>
      </c>
      <c r="E3316" s="2">
        <v>43426</v>
      </c>
      <c r="F3316" s="1">
        <v>1.62</v>
      </c>
      <c r="H3316" s="2">
        <v>43446</v>
      </c>
      <c r="I3316" s="1">
        <v>1.796</v>
      </c>
      <c r="K3316" s="2">
        <v>43444</v>
      </c>
      <c r="L3316" s="1">
        <v>1.9769999999999999</v>
      </c>
      <c r="N3316" s="2">
        <v>43452</v>
      </c>
      <c r="O3316" s="1">
        <v>1.8519999999999999</v>
      </c>
      <c r="Q3316" s="2">
        <v>43437</v>
      </c>
      <c r="R3316" s="1">
        <v>2.0499999999999998</v>
      </c>
      <c r="T3316" s="2">
        <v>43441</v>
      </c>
      <c r="U3316" s="1">
        <v>1.8199999999999998</v>
      </c>
      <c r="W3316" s="2">
        <v>43440</v>
      </c>
      <c r="X3316" s="1">
        <v>1.8325</v>
      </c>
      <c r="Z3316" s="2">
        <v>43430</v>
      </c>
      <c r="AA3316" s="1">
        <v>1.855</v>
      </c>
      <c r="AC3316" s="2">
        <v>43431</v>
      </c>
      <c r="AD3316" s="1">
        <v>1.8199999999999998</v>
      </c>
      <c r="AF3316" s="2">
        <v>43868</v>
      </c>
      <c r="AG3316" s="1">
        <v>1.73088</v>
      </c>
      <c r="AI3316" s="2">
        <v>43364</v>
      </c>
      <c r="AJ3316" s="1">
        <v>3.1122999999999998</v>
      </c>
      <c r="AL3316" s="2">
        <v>43367</v>
      </c>
      <c r="AM3316" s="1">
        <v>3.1215000000000002</v>
      </c>
      <c r="AO3316" s="2">
        <v>43363</v>
      </c>
      <c r="AP3316" s="1">
        <v>2.9638</v>
      </c>
      <c r="AR3316" s="2">
        <v>43356</v>
      </c>
      <c r="AS3316" s="1">
        <v>2.7111999999999998</v>
      </c>
      <c r="AU3316" s="2">
        <v>43376</v>
      </c>
      <c r="AV3316" s="1">
        <v>1.5569999999999999</v>
      </c>
      <c r="AX3316" s="2">
        <v>43374</v>
      </c>
      <c r="AY3316" s="1">
        <v>1.4969999999999999</v>
      </c>
      <c r="BA3316" s="116">
        <v>43377</v>
      </c>
      <c r="BB3316" s="1">
        <v>1.0438000000000001</v>
      </c>
      <c r="BD3316" s="2">
        <v>43370</v>
      </c>
      <c r="BE3316" s="1">
        <v>-9.7199999999999995E-2</v>
      </c>
      <c r="BG3316" s="2">
        <v>43552</v>
      </c>
      <c r="BH3316" s="1">
        <v>2.39</v>
      </c>
      <c r="BJ3316" s="2">
        <v>43552</v>
      </c>
      <c r="BK3316" s="1">
        <v>2.2000000000000002</v>
      </c>
      <c r="BM3316" s="2">
        <v>43375</v>
      </c>
      <c r="BN3316" s="1">
        <v>0.3705</v>
      </c>
    </row>
    <row r="3317" spans="2:66">
      <c r="B3317" s="2">
        <v>43962</v>
      </c>
      <c r="C3317" s="1">
        <v>1.05</v>
      </c>
      <c r="E3317" s="2">
        <v>43427</v>
      </c>
      <c r="F3317" s="1">
        <v>1.6259999999999999</v>
      </c>
      <c r="H3317" s="2">
        <v>43447</v>
      </c>
      <c r="I3317" s="1">
        <v>1.7930000000000001</v>
      </c>
      <c r="K3317" s="2">
        <v>43445</v>
      </c>
      <c r="L3317" s="1">
        <v>1.9830000000000001</v>
      </c>
      <c r="N3317" s="2">
        <v>43453</v>
      </c>
      <c r="O3317" s="1">
        <v>1.825</v>
      </c>
      <c r="Q3317" s="2">
        <v>43438</v>
      </c>
      <c r="R3317" s="1">
        <v>2.0074999999999998</v>
      </c>
      <c r="T3317" s="2">
        <v>43444</v>
      </c>
      <c r="U3317" s="1">
        <v>1.79</v>
      </c>
      <c r="W3317" s="2">
        <v>43441</v>
      </c>
      <c r="X3317" s="1">
        <v>1.8174999999999999</v>
      </c>
      <c r="Z3317" s="2">
        <v>43431</v>
      </c>
      <c r="AA3317" s="1">
        <v>1.85</v>
      </c>
      <c r="AC3317" s="2">
        <v>43432</v>
      </c>
      <c r="AD3317" s="1">
        <v>1.83</v>
      </c>
      <c r="AF3317" s="2">
        <v>43871</v>
      </c>
      <c r="AG3317" s="1">
        <v>1.71313</v>
      </c>
      <c r="AI3317" s="2">
        <v>43367</v>
      </c>
      <c r="AJ3317" s="1">
        <v>3.1334</v>
      </c>
      <c r="AL3317" s="2">
        <v>43368</v>
      </c>
      <c r="AM3317" s="1">
        <v>3.1295000000000002</v>
      </c>
      <c r="AO3317" s="2">
        <v>43364</v>
      </c>
      <c r="AP3317" s="1">
        <v>2.9554999999999998</v>
      </c>
      <c r="AR3317" s="2">
        <v>43357</v>
      </c>
      <c r="AS3317" s="1">
        <v>2.7246999999999999</v>
      </c>
      <c r="AU3317" s="2">
        <v>43377</v>
      </c>
      <c r="AV3317" s="1">
        <v>1.581</v>
      </c>
      <c r="AX3317" s="2">
        <v>43375</v>
      </c>
      <c r="AY3317" s="1">
        <v>1.474</v>
      </c>
      <c r="BA3317" s="116">
        <v>43378</v>
      </c>
      <c r="BB3317" s="1">
        <v>1.0843</v>
      </c>
      <c r="BD3317" s="2">
        <v>43371</v>
      </c>
      <c r="BE3317" s="1">
        <v>-0.1065</v>
      </c>
      <c r="BG3317" s="2">
        <v>43553</v>
      </c>
      <c r="BH3317" s="1">
        <v>2.41</v>
      </c>
      <c r="BJ3317" s="2">
        <v>43553</v>
      </c>
      <c r="BK3317" s="1">
        <v>2.23</v>
      </c>
      <c r="BM3317" s="2">
        <v>43376</v>
      </c>
      <c r="BN3317" s="1">
        <v>0.40150000000000002</v>
      </c>
    </row>
    <row r="3318" spans="2:66">
      <c r="B3318" s="2">
        <v>43963</v>
      </c>
      <c r="C3318" s="1">
        <v>1.05</v>
      </c>
      <c r="E3318" s="2">
        <v>43430</v>
      </c>
      <c r="F3318" s="1">
        <v>1.625</v>
      </c>
      <c r="H3318" s="2">
        <v>43448</v>
      </c>
      <c r="I3318" s="1">
        <v>1.7770000000000001</v>
      </c>
      <c r="K3318" s="2">
        <v>43446</v>
      </c>
      <c r="L3318" s="1">
        <v>2.0070000000000001</v>
      </c>
      <c r="N3318" s="2">
        <v>43454</v>
      </c>
      <c r="O3318" s="1">
        <v>1.8460000000000001</v>
      </c>
      <c r="Q3318" s="2">
        <v>43439</v>
      </c>
      <c r="R3318" s="1">
        <v>1.9300000000000002</v>
      </c>
      <c r="T3318" s="2">
        <v>43445</v>
      </c>
      <c r="U3318" s="1">
        <v>1.7974999999999999</v>
      </c>
      <c r="W3318" s="2">
        <v>43444</v>
      </c>
      <c r="X3318" s="1">
        <v>1.79</v>
      </c>
      <c r="Z3318" s="2">
        <v>43432</v>
      </c>
      <c r="AA3318" s="1">
        <v>1.875</v>
      </c>
      <c r="AC3318" s="2">
        <v>43433</v>
      </c>
      <c r="AD3318" s="1">
        <v>1.8225</v>
      </c>
      <c r="AF3318" s="2">
        <v>43872</v>
      </c>
      <c r="AG3318" s="1">
        <v>1.7072500000000002</v>
      </c>
      <c r="AI3318" s="2">
        <v>43368</v>
      </c>
      <c r="AJ3318" s="1">
        <v>3.1347999999999998</v>
      </c>
      <c r="AL3318" s="2">
        <v>43369</v>
      </c>
      <c r="AM3318" s="1">
        <v>3.089</v>
      </c>
      <c r="AO3318" s="2">
        <v>43367</v>
      </c>
      <c r="AP3318" s="1">
        <v>2.9641999999999999</v>
      </c>
      <c r="AR3318" s="2">
        <v>43360</v>
      </c>
      <c r="AS3318" s="1">
        <v>2.7149999999999999</v>
      </c>
      <c r="AU3318" s="2">
        <v>43378</v>
      </c>
      <c r="AV3318" s="1">
        <v>1.6240000000000001</v>
      </c>
      <c r="AX3318" s="2">
        <v>43376</v>
      </c>
      <c r="AY3318" s="1">
        <v>1.5</v>
      </c>
      <c r="BA3318" s="116">
        <v>43381</v>
      </c>
      <c r="BB3318" s="1">
        <v>1.0580000000000001</v>
      </c>
      <c r="BD3318" s="2">
        <v>43374</v>
      </c>
      <c r="BE3318" s="1">
        <v>-0.1065</v>
      </c>
      <c r="BG3318" s="2">
        <v>43556</v>
      </c>
      <c r="BH3318" s="1">
        <v>2.4900000000000002</v>
      </c>
      <c r="BJ3318" s="2">
        <v>43556</v>
      </c>
      <c r="BK3318" s="1">
        <v>2.31</v>
      </c>
      <c r="BM3318" s="2">
        <v>43377</v>
      </c>
      <c r="BN3318" s="1">
        <v>0.43930000000000002</v>
      </c>
    </row>
    <row r="3319" spans="2:66">
      <c r="B3319" s="2">
        <v>43964</v>
      </c>
      <c r="C3319" s="1">
        <v>1.05</v>
      </c>
      <c r="E3319" s="2">
        <v>43431</v>
      </c>
      <c r="F3319" s="1">
        <v>1.621</v>
      </c>
      <c r="H3319" s="2">
        <v>43451</v>
      </c>
      <c r="I3319" s="1">
        <v>1.792</v>
      </c>
      <c r="K3319" s="2">
        <v>43447</v>
      </c>
      <c r="L3319" s="1">
        <v>2.02</v>
      </c>
      <c r="N3319" s="2">
        <v>43455</v>
      </c>
      <c r="O3319" s="1">
        <v>1.9020000000000001</v>
      </c>
      <c r="Q3319" s="2">
        <v>43440</v>
      </c>
      <c r="R3319" s="1">
        <v>1.875</v>
      </c>
      <c r="T3319" s="2">
        <v>43446</v>
      </c>
      <c r="U3319" s="1">
        <v>1.8199999999999998</v>
      </c>
      <c r="W3319" s="2">
        <v>43445</v>
      </c>
      <c r="X3319" s="1">
        <v>1.7949999999999999</v>
      </c>
      <c r="Z3319" s="2">
        <v>43433</v>
      </c>
      <c r="AA3319" s="1">
        <v>1.8599999999999999</v>
      </c>
      <c r="AC3319" s="2">
        <v>43434</v>
      </c>
      <c r="AD3319" s="1">
        <v>1.8925000000000001</v>
      </c>
      <c r="AF3319" s="2">
        <v>43873</v>
      </c>
      <c r="AG3319" s="1">
        <v>1.7037499999999999</v>
      </c>
      <c r="AI3319" s="2">
        <v>43369</v>
      </c>
      <c r="AJ3319" s="1">
        <v>3.0962000000000001</v>
      </c>
      <c r="AL3319" s="2">
        <v>43370</v>
      </c>
      <c r="AM3319" s="1">
        <v>3.0911</v>
      </c>
      <c r="AO3319" s="2">
        <v>43368</v>
      </c>
      <c r="AP3319" s="1">
        <v>2.9826000000000001</v>
      </c>
      <c r="AR3319" s="2">
        <v>43361</v>
      </c>
      <c r="AS3319" s="1">
        <v>2.7218</v>
      </c>
      <c r="AU3319" s="2">
        <v>43381</v>
      </c>
      <c r="AV3319" s="1">
        <v>1.6120000000000001</v>
      </c>
      <c r="AX3319" s="2">
        <v>43377</v>
      </c>
      <c r="AY3319" s="1">
        <v>1.5285</v>
      </c>
      <c r="BA3319" s="116">
        <v>43382</v>
      </c>
      <c r="BB3319" s="1">
        <v>1.0605</v>
      </c>
      <c r="BD3319" s="2">
        <v>43375</v>
      </c>
      <c r="BE3319" s="1">
        <v>-0.113</v>
      </c>
      <c r="BG3319" s="2">
        <v>43557</v>
      </c>
      <c r="BH3319" s="1">
        <v>2.48</v>
      </c>
      <c r="BJ3319" s="2">
        <v>43557</v>
      </c>
      <c r="BK3319" s="1">
        <v>2.2800000000000002</v>
      </c>
      <c r="BM3319" s="2">
        <v>43378</v>
      </c>
      <c r="BN3319" s="1">
        <v>0.46329999999999999</v>
      </c>
    </row>
    <row r="3320" spans="2:66">
      <c r="B3320" s="2">
        <v>43965</v>
      </c>
      <c r="C3320" s="1">
        <v>1.05</v>
      </c>
      <c r="E3320" s="2">
        <v>43432</v>
      </c>
      <c r="F3320" s="1">
        <v>1.6259999999999999</v>
      </c>
      <c r="H3320" s="2">
        <v>43452</v>
      </c>
      <c r="I3320" s="1">
        <v>1.7850000000000001</v>
      </c>
      <c r="K3320" s="2">
        <v>43448</v>
      </c>
      <c r="L3320" s="1">
        <v>2</v>
      </c>
      <c r="N3320" s="2">
        <v>43458</v>
      </c>
      <c r="O3320" s="1">
        <v>1.9020000000000001</v>
      </c>
      <c r="Q3320" s="2">
        <v>43441</v>
      </c>
      <c r="R3320" s="1">
        <v>1.8725000000000001</v>
      </c>
      <c r="T3320" s="2">
        <v>43447</v>
      </c>
      <c r="U3320" s="1">
        <v>1.8225</v>
      </c>
      <c r="W3320" s="2">
        <v>43446</v>
      </c>
      <c r="X3320" s="1">
        <v>1.8149999999999999</v>
      </c>
      <c r="Z3320" s="2">
        <v>43434</v>
      </c>
      <c r="AA3320" s="1">
        <v>1.8975</v>
      </c>
      <c r="AC3320" s="2">
        <v>43437</v>
      </c>
      <c r="AD3320" s="1">
        <v>1.92</v>
      </c>
      <c r="AF3320" s="2">
        <v>43874</v>
      </c>
      <c r="AG3320" s="1">
        <v>1.69163</v>
      </c>
      <c r="AI3320" s="2">
        <v>43370</v>
      </c>
      <c r="AJ3320" s="1">
        <v>3.0979000000000001</v>
      </c>
      <c r="AL3320" s="2">
        <v>43371</v>
      </c>
      <c r="AM3320" s="1">
        <v>3.0971000000000002</v>
      </c>
      <c r="AO3320" s="2">
        <v>43369</v>
      </c>
      <c r="AP3320" s="1">
        <v>2.9645000000000001</v>
      </c>
      <c r="AR3320" s="2">
        <v>43362</v>
      </c>
      <c r="AS3320" s="1">
        <v>2.7349999999999999</v>
      </c>
      <c r="AU3320" s="2">
        <v>43382</v>
      </c>
      <c r="AV3320" s="1">
        <v>1.607</v>
      </c>
      <c r="AX3320" s="2">
        <v>43378</v>
      </c>
      <c r="AY3320" s="1">
        <v>1.575</v>
      </c>
      <c r="BA3320" s="116">
        <v>43383</v>
      </c>
      <c r="BB3320" s="1">
        <v>1.0685</v>
      </c>
      <c r="BD3320" s="2">
        <v>43376</v>
      </c>
      <c r="BE3320" s="1">
        <v>-0.10249999999999999</v>
      </c>
      <c r="BG3320" s="2">
        <v>43558</v>
      </c>
      <c r="BH3320" s="1">
        <v>2.52</v>
      </c>
      <c r="BJ3320" s="2">
        <v>43558</v>
      </c>
      <c r="BK3320" s="1">
        <v>2.3199999999999998</v>
      </c>
      <c r="BM3320" s="2">
        <v>43381</v>
      </c>
      <c r="BN3320" s="1">
        <v>0.44379999999999997</v>
      </c>
    </row>
    <row r="3321" spans="2:66">
      <c r="B3321" s="2">
        <v>43966</v>
      </c>
      <c r="C3321" s="1">
        <v>1.05</v>
      </c>
      <c r="E3321" s="2">
        <v>43433</v>
      </c>
      <c r="F3321" s="1">
        <v>1.633</v>
      </c>
      <c r="H3321" s="2">
        <v>43453</v>
      </c>
      <c r="I3321" s="1">
        <v>1.7850000000000001</v>
      </c>
      <c r="K3321" s="2">
        <v>43451</v>
      </c>
      <c r="L3321" s="1">
        <v>2.0019999999999998</v>
      </c>
      <c r="N3321" s="2">
        <v>43460</v>
      </c>
      <c r="O3321" s="1">
        <v>1.865</v>
      </c>
      <c r="Q3321" s="2">
        <v>43444</v>
      </c>
      <c r="R3321" s="1">
        <v>1.843</v>
      </c>
      <c r="T3321" s="2">
        <v>43448</v>
      </c>
      <c r="U3321" s="1">
        <v>1.7974999999999999</v>
      </c>
      <c r="W3321" s="2">
        <v>43447</v>
      </c>
      <c r="X3321" s="1">
        <v>1.8174999999999999</v>
      </c>
      <c r="Z3321" s="2">
        <v>43437</v>
      </c>
      <c r="AA3321" s="1">
        <v>1.9350000000000001</v>
      </c>
      <c r="AC3321" s="2">
        <v>43438</v>
      </c>
      <c r="AD3321" s="1">
        <v>1.9175</v>
      </c>
      <c r="AF3321" s="2">
        <v>43875</v>
      </c>
      <c r="AG3321" s="1">
        <v>1.6917499999999999</v>
      </c>
      <c r="AI3321" s="2">
        <v>43371</v>
      </c>
      <c r="AJ3321" s="1">
        <v>3.1105</v>
      </c>
      <c r="AL3321" s="2">
        <v>43374</v>
      </c>
      <c r="AM3321" s="1">
        <v>3.1150000000000002</v>
      </c>
      <c r="AO3321" s="2">
        <v>43370</v>
      </c>
      <c r="AP3321" s="1">
        <v>2.9717000000000002</v>
      </c>
      <c r="AR3321" s="2">
        <v>43363</v>
      </c>
      <c r="AS3321" s="1">
        <v>2.7578</v>
      </c>
      <c r="AU3321" s="2">
        <v>43383</v>
      </c>
      <c r="AV3321" s="1">
        <v>1.611</v>
      </c>
      <c r="AX3321" s="2">
        <v>43381</v>
      </c>
      <c r="AY3321" s="1">
        <v>1.5569999999999999</v>
      </c>
      <c r="BA3321" s="116">
        <v>43384</v>
      </c>
      <c r="BB3321" s="1">
        <v>1.0518000000000001</v>
      </c>
      <c r="BD3321" s="2">
        <v>43377</v>
      </c>
      <c r="BE3321" s="1">
        <v>-9.2999999999999999E-2</v>
      </c>
      <c r="BG3321" s="2">
        <v>43559</v>
      </c>
      <c r="BH3321" s="1">
        <v>2.5099999999999998</v>
      </c>
      <c r="BJ3321" s="2">
        <v>43559</v>
      </c>
      <c r="BK3321" s="1">
        <v>2.3199999999999998</v>
      </c>
      <c r="BM3321" s="2">
        <v>43382</v>
      </c>
      <c r="BN3321" s="1">
        <v>0.4415</v>
      </c>
    </row>
    <row r="3322" spans="2:66">
      <c r="B3322" s="2">
        <v>43969</v>
      </c>
      <c r="C3322" s="1">
        <v>1.05</v>
      </c>
      <c r="E3322" s="2">
        <v>43434</v>
      </c>
      <c r="F3322" s="1">
        <v>1.75</v>
      </c>
      <c r="H3322" s="2">
        <v>43454</v>
      </c>
      <c r="I3322" s="1">
        <v>1.8</v>
      </c>
      <c r="K3322" s="2">
        <v>43452</v>
      </c>
      <c r="L3322" s="1">
        <v>1.97</v>
      </c>
      <c r="N3322" s="2">
        <v>43461</v>
      </c>
      <c r="O3322" s="1">
        <v>1.8759999999999999</v>
      </c>
      <c r="Q3322" s="2">
        <v>43445</v>
      </c>
      <c r="R3322" s="1">
        <v>1.8574999999999999</v>
      </c>
      <c r="T3322" s="2">
        <v>43451</v>
      </c>
      <c r="U3322" s="1">
        <v>1.7974999999999999</v>
      </c>
      <c r="W3322" s="2">
        <v>43448</v>
      </c>
      <c r="X3322" s="1">
        <v>1.7974999999999999</v>
      </c>
      <c r="Z3322" s="2">
        <v>43438</v>
      </c>
      <c r="AA3322" s="1">
        <v>1.9275</v>
      </c>
      <c r="AC3322" s="2">
        <v>43439</v>
      </c>
      <c r="AD3322" s="1">
        <v>1.9100000000000001</v>
      </c>
      <c r="AF3322" s="2">
        <v>43878</v>
      </c>
      <c r="AG3322" s="1">
        <v>1.6928800000000002</v>
      </c>
      <c r="AI3322" s="2">
        <v>43374</v>
      </c>
      <c r="AJ3322" s="1">
        <v>3.1326999999999998</v>
      </c>
      <c r="AL3322" s="2">
        <v>43375</v>
      </c>
      <c r="AM3322" s="1">
        <v>3.0964999999999998</v>
      </c>
      <c r="AO3322" s="2">
        <v>43371</v>
      </c>
      <c r="AP3322" s="1">
        <v>2.9653</v>
      </c>
      <c r="AR3322" s="2">
        <v>43364</v>
      </c>
      <c r="AS3322" s="1">
        <v>2.7519999999999998</v>
      </c>
      <c r="AU3322" s="2">
        <v>43384</v>
      </c>
      <c r="AV3322" s="1">
        <v>1.5954999999999999</v>
      </c>
      <c r="AX3322" s="2">
        <v>43382</v>
      </c>
      <c r="AY3322" s="1">
        <v>1.5550000000000002</v>
      </c>
      <c r="BA3322" s="116">
        <v>43385</v>
      </c>
      <c r="BB3322" s="1">
        <v>1.0325</v>
      </c>
      <c r="BD3322" s="2">
        <v>43378</v>
      </c>
      <c r="BE3322" s="1">
        <v>-8.8599999999999998E-2</v>
      </c>
      <c r="BG3322" s="2">
        <v>43560</v>
      </c>
      <c r="BH3322" s="1">
        <v>2.5</v>
      </c>
      <c r="BJ3322" s="2">
        <v>43560</v>
      </c>
      <c r="BK3322" s="1">
        <v>2.31</v>
      </c>
      <c r="BM3322" s="2">
        <v>43383</v>
      </c>
      <c r="BN3322" s="1">
        <v>0.4511</v>
      </c>
    </row>
    <row r="3323" spans="2:66">
      <c r="B3323" s="2">
        <v>43970</v>
      </c>
      <c r="C3323" s="1">
        <v>1.02</v>
      </c>
      <c r="E3323" s="2">
        <v>43437</v>
      </c>
      <c r="F3323" s="1">
        <v>1.7509999999999999</v>
      </c>
      <c r="H3323" s="2">
        <v>43455</v>
      </c>
      <c r="I3323" s="1">
        <v>1.843</v>
      </c>
      <c r="K3323" s="2">
        <v>43453</v>
      </c>
      <c r="L3323" s="1">
        <v>1.923</v>
      </c>
      <c r="N3323" s="2">
        <v>43462</v>
      </c>
      <c r="O3323" s="1">
        <v>1.8919999999999999</v>
      </c>
      <c r="Q3323" s="2">
        <v>43446</v>
      </c>
      <c r="R3323" s="1">
        <v>1.895</v>
      </c>
      <c r="T3323" s="2">
        <v>43452</v>
      </c>
      <c r="U3323" s="1">
        <v>1.7774999999999999</v>
      </c>
      <c r="W3323" s="2">
        <v>43451</v>
      </c>
      <c r="X3323" s="1">
        <v>1.7974999999999999</v>
      </c>
      <c r="Z3323" s="2">
        <v>43439</v>
      </c>
      <c r="AA3323" s="1">
        <v>1.8975</v>
      </c>
      <c r="AC3323" s="2">
        <v>43440</v>
      </c>
      <c r="AD3323" s="1">
        <v>1.8824999999999998</v>
      </c>
      <c r="AF3323" s="2">
        <v>43879</v>
      </c>
      <c r="AG3323" s="1">
        <v>1.6946300000000001</v>
      </c>
      <c r="AI3323" s="2">
        <v>43375</v>
      </c>
      <c r="AJ3323" s="1">
        <v>3.117</v>
      </c>
      <c r="AL3323" s="2">
        <v>43376</v>
      </c>
      <c r="AM3323" s="1">
        <v>3.2040000000000002</v>
      </c>
      <c r="AO3323" s="2">
        <v>43374</v>
      </c>
      <c r="AP3323" s="1">
        <v>2.9672999999999998</v>
      </c>
      <c r="AR3323" s="2">
        <v>43367</v>
      </c>
      <c r="AS3323" s="1">
        <v>2.7557999999999998</v>
      </c>
      <c r="AU3323" s="2">
        <v>43385</v>
      </c>
      <c r="AV3323" s="1">
        <v>1.5825</v>
      </c>
      <c r="AX3323" s="2">
        <v>43383</v>
      </c>
      <c r="AY3323" s="1">
        <v>1.5617999999999999</v>
      </c>
      <c r="BA3323" s="116">
        <v>43388</v>
      </c>
      <c r="BB3323" s="1">
        <v>1.0449999999999999</v>
      </c>
      <c r="BD3323" s="2">
        <v>43381</v>
      </c>
      <c r="BE3323" s="1">
        <v>-9.06E-2</v>
      </c>
      <c r="BG3323" s="2">
        <v>43563</v>
      </c>
      <c r="BH3323" s="1">
        <v>2.52</v>
      </c>
      <c r="BJ3323" s="2">
        <v>43563</v>
      </c>
      <c r="BK3323" s="1">
        <v>2.33</v>
      </c>
      <c r="BM3323" s="2">
        <v>43384</v>
      </c>
      <c r="BN3323" s="1">
        <v>0.44040000000000001</v>
      </c>
    </row>
    <row r="3324" spans="2:66">
      <c r="B3324" s="2">
        <v>43971</v>
      </c>
      <c r="C3324" s="1">
        <v>1.02</v>
      </c>
      <c r="E3324" s="2">
        <v>43438</v>
      </c>
      <c r="F3324" s="1">
        <v>1.7509999999999999</v>
      </c>
      <c r="H3324" s="2">
        <v>43458</v>
      </c>
      <c r="I3324" s="1">
        <v>1.847</v>
      </c>
      <c r="K3324" s="2">
        <v>43454</v>
      </c>
      <c r="L3324" s="1">
        <v>1.9340000000000002</v>
      </c>
      <c r="N3324" s="2">
        <v>43467</v>
      </c>
      <c r="O3324" s="1">
        <v>1.875</v>
      </c>
      <c r="Q3324" s="2">
        <v>43447</v>
      </c>
      <c r="R3324" s="1">
        <v>1.9</v>
      </c>
      <c r="T3324" s="2">
        <v>43453</v>
      </c>
      <c r="U3324" s="1">
        <v>1.74</v>
      </c>
      <c r="W3324" s="2">
        <v>43452</v>
      </c>
      <c r="X3324" s="1">
        <v>1.7825</v>
      </c>
      <c r="Z3324" s="2">
        <v>43440</v>
      </c>
      <c r="AA3324" s="1">
        <v>1.8399999999999999</v>
      </c>
      <c r="AC3324" s="2">
        <v>43441</v>
      </c>
      <c r="AD3324" s="1">
        <v>1.88</v>
      </c>
      <c r="AF3324" s="2">
        <v>43880</v>
      </c>
      <c r="AG3324" s="1">
        <v>1.696</v>
      </c>
      <c r="AI3324" s="2">
        <v>43376</v>
      </c>
      <c r="AJ3324" s="1">
        <v>3.226</v>
      </c>
      <c r="AL3324" s="2">
        <v>43377</v>
      </c>
      <c r="AM3324" s="1">
        <v>3.2130000000000001</v>
      </c>
      <c r="AO3324" s="2">
        <v>43375</v>
      </c>
      <c r="AP3324" s="1">
        <v>2.9634999999999998</v>
      </c>
      <c r="AR3324" s="2">
        <v>43368</v>
      </c>
      <c r="AS3324" s="1">
        <v>2.77</v>
      </c>
      <c r="AU3324" s="2">
        <v>43388</v>
      </c>
      <c r="AV3324" s="1">
        <v>1.5960000000000001</v>
      </c>
      <c r="AX3324" s="2">
        <v>43384</v>
      </c>
      <c r="AY3324" s="1">
        <v>1.5443</v>
      </c>
      <c r="BA3324" s="116">
        <v>43389</v>
      </c>
      <c r="BB3324" s="1">
        <v>1.0241</v>
      </c>
      <c r="BD3324" s="2">
        <v>43382</v>
      </c>
      <c r="BE3324" s="1">
        <v>-9.0999999999999998E-2</v>
      </c>
      <c r="BG3324" s="2">
        <v>43564</v>
      </c>
      <c r="BH3324" s="1">
        <v>2.5099999999999998</v>
      </c>
      <c r="BJ3324" s="2">
        <v>43564</v>
      </c>
      <c r="BK3324" s="1">
        <v>2.31</v>
      </c>
      <c r="BM3324" s="2">
        <v>43385</v>
      </c>
      <c r="BN3324" s="1">
        <v>0.42099999999999999</v>
      </c>
    </row>
    <row r="3325" spans="2:66">
      <c r="B3325" s="2">
        <v>43972</v>
      </c>
      <c r="C3325" s="1">
        <v>1.02</v>
      </c>
      <c r="E3325" s="2">
        <v>43439</v>
      </c>
      <c r="F3325" s="1">
        <v>1.7509999999999999</v>
      </c>
      <c r="H3325" s="2">
        <v>43460</v>
      </c>
      <c r="I3325" s="1">
        <v>1.8069999999999999</v>
      </c>
      <c r="K3325" s="2">
        <v>43455</v>
      </c>
      <c r="L3325" s="1">
        <v>1.9750000000000001</v>
      </c>
      <c r="N3325" s="2">
        <v>43468</v>
      </c>
      <c r="O3325" s="1">
        <v>1.879</v>
      </c>
      <c r="Q3325" s="2">
        <v>43448</v>
      </c>
      <c r="R3325" s="1">
        <v>1.8599999999999999</v>
      </c>
      <c r="T3325" s="2">
        <v>43454</v>
      </c>
      <c r="U3325" s="1">
        <v>1.7574999999999998</v>
      </c>
      <c r="W3325" s="2">
        <v>43453</v>
      </c>
      <c r="X3325" s="1">
        <v>1.75</v>
      </c>
      <c r="Z3325" s="2">
        <v>43441</v>
      </c>
      <c r="AA3325" s="1">
        <v>1.85</v>
      </c>
      <c r="AC3325" s="2">
        <v>43444</v>
      </c>
      <c r="AD3325" s="1">
        <v>1.8574999999999999</v>
      </c>
      <c r="AF3325" s="2">
        <v>43881</v>
      </c>
      <c r="AG3325" s="1">
        <v>1.68275</v>
      </c>
      <c r="AI3325" s="2">
        <v>43377</v>
      </c>
      <c r="AJ3325" s="1">
        <v>3.2323</v>
      </c>
      <c r="AL3325" s="2">
        <v>43378</v>
      </c>
      <c r="AM3325" s="1">
        <v>3.2519999999999998</v>
      </c>
      <c r="AO3325" s="2">
        <v>43376</v>
      </c>
      <c r="AP3325" s="1">
        <v>3.0165000000000002</v>
      </c>
      <c r="AR3325" s="2">
        <v>43369</v>
      </c>
      <c r="AS3325" s="1">
        <v>2.7650000000000001</v>
      </c>
      <c r="AU3325" s="2">
        <v>43389</v>
      </c>
      <c r="AV3325" s="1">
        <v>1.5765</v>
      </c>
      <c r="AX3325" s="2">
        <v>43385</v>
      </c>
      <c r="AY3325" s="1">
        <v>1.53</v>
      </c>
      <c r="BA3325" s="116">
        <v>43390</v>
      </c>
      <c r="BB3325" s="1">
        <v>0.99950000000000006</v>
      </c>
      <c r="BD3325" s="2">
        <v>43383</v>
      </c>
      <c r="BE3325" s="1">
        <v>-8.6999999999999994E-2</v>
      </c>
      <c r="BG3325" s="2">
        <v>43565</v>
      </c>
      <c r="BH3325" s="1">
        <v>2.48</v>
      </c>
      <c r="BJ3325" s="2">
        <v>43565</v>
      </c>
      <c r="BK3325" s="1">
        <v>2.2800000000000002</v>
      </c>
      <c r="BM3325" s="2">
        <v>43388</v>
      </c>
      <c r="BN3325" s="1">
        <v>0.42199999999999999</v>
      </c>
    </row>
    <row r="3326" spans="2:66">
      <c r="B3326" s="2">
        <v>43973</v>
      </c>
      <c r="C3326" s="1">
        <v>1.02</v>
      </c>
      <c r="E3326" s="2">
        <v>43440</v>
      </c>
      <c r="F3326" s="1">
        <v>1.7509999999999999</v>
      </c>
      <c r="H3326" s="2">
        <v>43461</v>
      </c>
      <c r="I3326" s="1">
        <v>1.81</v>
      </c>
      <c r="K3326" s="2">
        <v>43458</v>
      </c>
      <c r="L3326" s="1">
        <v>1.99</v>
      </c>
      <c r="N3326" s="2">
        <v>43469</v>
      </c>
      <c r="O3326" s="1">
        <v>1.865</v>
      </c>
      <c r="Q3326" s="2">
        <v>43451</v>
      </c>
      <c r="R3326" s="1">
        <v>1.8599999999999999</v>
      </c>
      <c r="T3326" s="2">
        <v>43455</v>
      </c>
      <c r="U3326" s="1">
        <v>1.8</v>
      </c>
      <c r="W3326" s="2">
        <v>43454</v>
      </c>
      <c r="X3326" s="1">
        <v>1.77</v>
      </c>
      <c r="Z3326" s="2">
        <v>43444</v>
      </c>
      <c r="AA3326" s="1">
        <v>1.8174999999999999</v>
      </c>
      <c r="AC3326" s="2">
        <v>43445</v>
      </c>
      <c r="AD3326" s="1">
        <v>1.855</v>
      </c>
      <c r="AF3326" s="2">
        <v>43882</v>
      </c>
      <c r="AG3326" s="1">
        <v>1.6792500000000001</v>
      </c>
      <c r="AI3326" s="2">
        <v>43378</v>
      </c>
      <c r="AJ3326" s="1">
        <v>3.2745000000000002</v>
      </c>
      <c r="AL3326" s="2">
        <v>43381</v>
      </c>
      <c r="AM3326" s="1">
        <v>3.2589000000000001</v>
      </c>
      <c r="AO3326" s="2">
        <v>43377</v>
      </c>
      <c r="AP3326" s="1">
        <v>3.0209000000000001</v>
      </c>
      <c r="AR3326" s="2">
        <v>43370</v>
      </c>
      <c r="AS3326" s="1">
        <v>2.7690000000000001</v>
      </c>
      <c r="AU3326" s="2">
        <v>43390</v>
      </c>
      <c r="AV3326" s="1">
        <v>1.5592999999999999</v>
      </c>
      <c r="AX3326" s="2">
        <v>43388</v>
      </c>
      <c r="AY3326" s="1">
        <v>1.5430000000000001</v>
      </c>
      <c r="BA3326" s="116">
        <v>43391</v>
      </c>
      <c r="BB3326" s="1">
        <v>0.98150000000000004</v>
      </c>
      <c r="BD3326" s="2">
        <v>43384</v>
      </c>
      <c r="BE3326" s="1">
        <v>-9.1499999999999998E-2</v>
      </c>
      <c r="BG3326" s="2">
        <v>43566</v>
      </c>
      <c r="BH3326" s="1">
        <v>2.5099999999999998</v>
      </c>
      <c r="BJ3326" s="2">
        <v>43566</v>
      </c>
      <c r="BK3326" s="1">
        <v>2.31</v>
      </c>
      <c r="BM3326" s="2">
        <v>43389</v>
      </c>
      <c r="BN3326" s="1">
        <v>0.40400000000000003</v>
      </c>
    </row>
    <row r="3327" spans="2:66">
      <c r="B3327" s="2">
        <v>43976</v>
      </c>
      <c r="C3327" s="1">
        <v>1.02</v>
      </c>
      <c r="E3327" s="2">
        <v>43441</v>
      </c>
      <c r="F3327" s="1">
        <v>1.7509999999999999</v>
      </c>
      <c r="H3327" s="2">
        <v>43462</v>
      </c>
      <c r="I3327" s="1">
        <v>1.823</v>
      </c>
      <c r="K3327" s="2">
        <v>43460</v>
      </c>
      <c r="L3327" s="1">
        <v>1.9370000000000001</v>
      </c>
      <c r="N3327" s="2">
        <v>43472</v>
      </c>
      <c r="O3327" s="1">
        <v>1.88</v>
      </c>
      <c r="Q3327" s="2">
        <v>43452</v>
      </c>
      <c r="R3327" s="1">
        <v>1.8399999999999999</v>
      </c>
      <c r="T3327" s="2">
        <v>43458</v>
      </c>
      <c r="U3327" s="1">
        <v>1.8050000000000002</v>
      </c>
      <c r="W3327" s="2">
        <v>43455</v>
      </c>
      <c r="X3327" s="1">
        <v>1.81</v>
      </c>
      <c r="Z3327" s="2">
        <v>43445</v>
      </c>
      <c r="AA3327" s="1">
        <v>1.8225</v>
      </c>
      <c r="AC3327" s="2">
        <v>43446</v>
      </c>
      <c r="AD3327" s="1">
        <v>1.8625</v>
      </c>
      <c r="AF3327" s="2">
        <v>43885</v>
      </c>
      <c r="AG3327" s="1">
        <v>1.64663</v>
      </c>
      <c r="AI3327" s="2">
        <v>43381</v>
      </c>
      <c r="AJ3327" s="1">
        <v>3.2896999999999998</v>
      </c>
      <c r="AL3327" s="2">
        <v>43382</v>
      </c>
      <c r="AM3327" s="1">
        <v>3.2315</v>
      </c>
      <c r="AO3327" s="2">
        <v>43378</v>
      </c>
      <c r="AP3327" s="1">
        <v>3.0394000000000001</v>
      </c>
      <c r="AR3327" s="2">
        <v>43371</v>
      </c>
      <c r="AS3327" s="1">
        <v>2.7648000000000001</v>
      </c>
      <c r="AU3327" s="2">
        <v>43391</v>
      </c>
      <c r="AV3327" s="1">
        <v>1.5430000000000001</v>
      </c>
      <c r="AX3327" s="2">
        <v>43389</v>
      </c>
      <c r="AY3327" s="1">
        <v>1.524</v>
      </c>
      <c r="BA3327" s="116">
        <v>43392</v>
      </c>
      <c r="BB3327" s="1">
        <v>1.008</v>
      </c>
      <c r="BD3327" s="2">
        <v>43385</v>
      </c>
      <c r="BE3327" s="1">
        <v>-9.7500000000000003E-2</v>
      </c>
      <c r="BG3327" s="2">
        <v>43567</v>
      </c>
      <c r="BH3327" s="1">
        <v>2.56</v>
      </c>
      <c r="BJ3327" s="2">
        <v>43567</v>
      </c>
      <c r="BK3327" s="1">
        <v>2.38</v>
      </c>
      <c r="BM3327" s="2">
        <v>43390</v>
      </c>
      <c r="BN3327" s="1">
        <v>0.3821</v>
      </c>
    </row>
    <row r="3328" spans="2:66">
      <c r="B3328" s="2">
        <v>43977</v>
      </c>
      <c r="C3328" s="1">
        <v>1.02</v>
      </c>
      <c r="E3328" s="2">
        <v>43444</v>
      </c>
      <c r="F3328" s="1">
        <v>1.748</v>
      </c>
      <c r="H3328" s="2">
        <v>43467</v>
      </c>
      <c r="I3328" s="1">
        <v>1.798</v>
      </c>
      <c r="K3328" s="2">
        <v>43461</v>
      </c>
      <c r="L3328" s="1">
        <v>1.9370000000000001</v>
      </c>
      <c r="N3328" s="2">
        <v>43473</v>
      </c>
      <c r="O3328" s="1">
        <v>1.895</v>
      </c>
      <c r="Q3328" s="2">
        <v>43453</v>
      </c>
      <c r="R3328" s="1">
        <v>1.7949999999999999</v>
      </c>
      <c r="T3328" s="2">
        <v>43459</v>
      </c>
      <c r="U3328" s="1">
        <v>1.8050000000000002</v>
      </c>
      <c r="W3328" s="2">
        <v>43458</v>
      </c>
      <c r="X3328" s="1">
        <v>1.8125</v>
      </c>
      <c r="Z3328" s="2">
        <v>43446</v>
      </c>
      <c r="AA3328" s="1">
        <v>1.8399999999999999</v>
      </c>
      <c r="AC3328" s="2">
        <v>43447</v>
      </c>
      <c r="AD3328" s="1">
        <v>1.865</v>
      </c>
      <c r="AF3328" s="2">
        <v>43886</v>
      </c>
      <c r="AG3328" s="1">
        <v>1.6376300000000001</v>
      </c>
      <c r="AI3328" s="2">
        <v>43382</v>
      </c>
      <c r="AJ3328" s="1">
        <v>3.2480000000000002</v>
      </c>
      <c r="AL3328" s="2">
        <v>43383</v>
      </c>
      <c r="AM3328" s="1">
        <v>3.1855000000000002</v>
      </c>
      <c r="AO3328" s="2">
        <v>43381</v>
      </c>
      <c r="AP3328" s="1">
        <v>3.0478999999999998</v>
      </c>
      <c r="AR3328" s="2">
        <v>43374</v>
      </c>
      <c r="AS3328" s="1">
        <v>2.766</v>
      </c>
      <c r="AU3328" s="2">
        <v>43392</v>
      </c>
      <c r="AV3328" s="1">
        <v>1.542</v>
      </c>
      <c r="AX3328" s="2">
        <v>43390</v>
      </c>
      <c r="AY3328" s="1">
        <v>1.5044999999999999</v>
      </c>
      <c r="BA3328" s="116">
        <v>43395</v>
      </c>
      <c r="BB3328" s="1">
        <v>0.99870000000000003</v>
      </c>
      <c r="BD3328" s="2">
        <v>43388</v>
      </c>
      <c r="BE3328" s="1">
        <v>-0.10009999999999999</v>
      </c>
      <c r="BG3328" s="2">
        <v>43570</v>
      </c>
      <c r="BH3328" s="1">
        <v>2.5499999999999998</v>
      </c>
      <c r="BJ3328" s="2">
        <v>43570</v>
      </c>
      <c r="BK3328" s="1">
        <v>2.37</v>
      </c>
      <c r="BM3328" s="2">
        <v>43391</v>
      </c>
      <c r="BN3328" s="1">
        <v>0.36980000000000002</v>
      </c>
    </row>
    <row r="3329" spans="2:66">
      <c r="B3329" s="2">
        <v>43978</v>
      </c>
      <c r="C3329" s="1">
        <v>1.02</v>
      </c>
      <c r="E3329" s="2">
        <v>43445</v>
      </c>
      <c r="F3329" s="1">
        <v>1.746</v>
      </c>
      <c r="H3329" s="2">
        <v>43468</v>
      </c>
      <c r="I3329" s="1">
        <v>1.802</v>
      </c>
      <c r="K3329" s="2">
        <v>43462</v>
      </c>
      <c r="L3329" s="1">
        <v>1.956</v>
      </c>
      <c r="N3329" s="2">
        <v>43474</v>
      </c>
      <c r="O3329" s="1">
        <v>1.8879999999999999</v>
      </c>
      <c r="Q3329" s="2">
        <v>43454</v>
      </c>
      <c r="R3329" s="1">
        <v>1.81</v>
      </c>
      <c r="T3329" s="2">
        <v>43460</v>
      </c>
      <c r="U3329" s="1">
        <v>1.7650000000000001</v>
      </c>
      <c r="W3329" s="2">
        <v>43459</v>
      </c>
      <c r="X3329" s="1">
        <v>1.8125</v>
      </c>
      <c r="Z3329" s="2">
        <v>43447</v>
      </c>
      <c r="AA3329" s="1">
        <v>1.8425</v>
      </c>
      <c r="AC3329" s="2">
        <v>43448</v>
      </c>
      <c r="AD3329" s="1">
        <v>1.8599999999999999</v>
      </c>
      <c r="AF3329" s="2">
        <v>43887</v>
      </c>
      <c r="AG3329" s="1">
        <v>1.6132499999999999</v>
      </c>
      <c r="AI3329" s="2">
        <v>43383</v>
      </c>
      <c r="AJ3329" s="1">
        <v>3.2145000000000001</v>
      </c>
      <c r="AL3329" s="2">
        <v>43384</v>
      </c>
      <c r="AM3329" s="1">
        <v>3.1764999999999999</v>
      </c>
      <c r="AO3329" s="2">
        <v>43382</v>
      </c>
      <c r="AP3329" s="1">
        <v>3.0451999999999999</v>
      </c>
      <c r="AR3329" s="2">
        <v>43375</v>
      </c>
      <c r="AS3329" s="1">
        <v>2.7669999999999999</v>
      </c>
      <c r="AU3329" s="2">
        <v>43395</v>
      </c>
      <c r="AV3329" s="1">
        <v>1.546</v>
      </c>
      <c r="AX3329" s="2">
        <v>43391</v>
      </c>
      <c r="AY3329" s="1">
        <v>1.4823</v>
      </c>
      <c r="BA3329" s="116">
        <v>43396</v>
      </c>
      <c r="BB3329" s="1">
        <v>0.97599999999999998</v>
      </c>
      <c r="BD3329" s="2">
        <v>43389</v>
      </c>
      <c r="BE3329" s="1">
        <v>-0.10780000000000001</v>
      </c>
      <c r="BG3329" s="2">
        <v>43571</v>
      </c>
      <c r="BH3329" s="1">
        <v>2.6</v>
      </c>
      <c r="BJ3329" s="2">
        <v>43571</v>
      </c>
      <c r="BK3329" s="1">
        <v>2.41</v>
      </c>
      <c r="BM3329" s="2">
        <v>43392</v>
      </c>
      <c r="BN3329" s="1">
        <v>0.40279999999999999</v>
      </c>
    </row>
    <row r="3330" spans="2:66">
      <c r="B3330" s="2">
        <v>43979</v>
      </c>
      <c r="C3330" s="1">
        <v>0.81</v>
      </c>
      <c r="E3330" s="2">
        <v>43446</v>
      </c>
      <c r="F3330" s="1">
        <v>1.746</v>
      </c>
      <c r="H3330" s="2">
        <v>43469</v>
      </c>
      <c r="I3330" s="1">
        <v>1.7949999999999999</v>
      </c>
      <c r="K3330" s="2">
        <v>43467</v>
      </c>
      <c r="L3330" s="1">
        <v>1.95</v>
      </c>
      <c r="N3330" s="2">
        <v>43475</v>
      </c>
      <c r="O3330" s="1">
        <v>1.855</v>
      </c>
      <c r="Q3330" s="2">
        <v>43455</v>
      </c>
      <c r="R3330" s="1">
        <v>1.85</v>
      </c>
      <c r="T3330" s="2">
        <v>43461</v>
      </c>
      <c r="U3330" s="1">
        <v>1.7650000000000001</v>
      </c>
      <c r="W3330" s="2">
        <v>43460</v>
      </c>
      <c r="X3330" s="1">
        <v>1.7749999999999999</v>
      </c>
      <c r="Z3330" s="2">
        <v>43448</v>
      </c>
      <c r="AA3330" s="1">
        <v>1.8275000000000001</v>
      </c>
      <c r="AC3330" s="2">
        <v>43451</v>
      </c>
      <c r="AD3330" s="1">
        <v>1.8625</v>
      </c>
      <c r="AF3330" s="2">
        <v>43888</v>
      </c>
      <c r="AG3330" s="1">
        <v>1.5803799999999999</v>
      </c>
      <c r="AI3330" s="2">
        <v>43384</v>
      </c>
      <c r="AJ3330" s="1">
        <v>3.2025000000000001</v>
      </c>
      <c r="AL3330" s="2">
        <v>43385</v>
      </c>
      <c r="AM3330" s="1">
        <v>3.1829999999999998</v>
      </c>
      <c r="AO3330" s="2">
        <v>43383</v>
      </c>
      <c r="AP3330" s="1">
        <v>3.0070000000000001</v>
      </c>
      <c r="AR3330" s="2">
        <v>43376</v>
      </c>
      <c r="AS3330" s="1">
        <v>2.7810000000000001</v>
      </c>
      <c r="AU3330" s="2">
        <v>43396</v>
      </c>
      <c r="AV3330" s="1">
        <v>1.5249999999999999</v>
      </c>
      <c r="AX3330" s="2">
        <v>43392</v>
      </c>
      <c r="AY3330" s="1">
        <v>1.4950000000000001</v>
      </c>
      <c r="BA3330" s="116">
        <v>43397</v>
      </c>
      <c r="BB3330" s="1">
        <v>0.97</v>
      </c>
      <c r="BD3330" s="2">
        <v>43390</v>
      </c>
      <c r="BE3330" s="1">
        <v>-0.11700000000000001</v>
      </c>
      <c r="BG3330" s="2">
        <v>43572</v>
      </c>
      <c r="BH3330" s="1">
        <v>2.59</v>
      </c>
      <c r="BJ3330" s="2">
        <v>43572</v>
      </c>
      <c r="BK3330" s="1">
        <v>2.4</v>
      </c>
      <c r="BM3330" s="2">
        <v>43395</v>
      </c>
      <c r="BN3330" s="1">
        <v>0.38650000000000001</v>
      </c>
    </row>
    <row r="3331" spans="2:66">
      <c r="B3331" s="2">
        <v>43980</v>
      </c>
      <c r="C3331" s="1">
        <v>0.81</v>
      </c>
      <c r="E3331" s="2">
        <v>43447</v>
      </c>
      <c r="F3331" s="1">
        <v>1.75</v>
      </c>
      <c r="H3331" s="2">
        <v>43472</v>
      </c>
      <c r="I3331" s="1">
        <v>1.8069999999999999</v>
      </c>
      <c r="K3331" s="2">
        <v>43468</v>
      </c>
      <c r="L3331" s="1">
        <v>1.962</v>
      </c>
      <c r="N3331" s="2">
        <v>43476</v>
      </c>
      <c r="O3331" s="1">
        <v>1.875</v>
      </c>
      <c r="Q3331" s="2">
        <v>43458</v>
      </c>
      <c r="R3331" s="1">
        <v>1.8599999999999999</v>
      </c>
      <c r="T3331" s="2">
        <v>43462</v>
      </c>
      <c r="U3331" s="1">
        <v>1.7725</v>
      </c>
      <c r="W3331" s="2">
        <v>43461</v>
      </c>
      <c r="X3331" s="1">
        <v>1.7774999999999999</v>
      </c>
      <c r="Z3331" s="2">
        <v>43451</v>
      </c>
      <c r="AA3331" s="1">
        <v>1.83</v>
      </c>
      <c r="AC3331" s="2">
        <v>43452</v>
      </c>
      <c r="AD3331" s="1">
        <v>1.8599999999999999</v>
      </c>
      <c r="AF3331" s="2">
        <v>43889</v>
      </c>
      <c r="AG3331" s="1">
        <v>1.46275</v>
      </c>
      <c r="AI3331" s="2">
        <v>43385</v>
      </c>
      <c r="AJ3331" s="1">
        <v>3.2105000000000001</v>
      </c>
      <c r="AL3331" s="2">
        <v>43388</v>
      </c>
      <c r="AM3331" s="1">
        <v>3.1835</v>
      </c>
      <c r="AO3331" s="2">
        <v>43384</v>
      </c>
      <c r="AP3331" s="1">
        <v>3.02</v>
      </c>
      <c r="AR3331" s="2">
        <v>43377</v>
      </c>
      <c r="AS3331" s="1">
        <v>2.7983000000000002</v>
      </c>
      <c r="AU3331" s="2">
        <v>43397</v>
      </c>
      <c r="AV3331" s="1">
        <v>1.5249999999999999</v>
      </c>
      <c r="AX3331" s="2">
        <v>43395</v>
      </c>
      <c r="AY3331" s="1">
        <v>1.4918</v>
      </c>
      <c r="BA3331" s="116">
        <v>43398</v>
      </c>
      <c r="BB3331" s="1">
        <v>0.96930000000000005</v>
      </c>
      <c r="BD3331" s="2">
        <v>43391</v>
      </c>
      <c r="BE3331" s="1">
        <v>-0.1205</v>
      </c>
      <c r="BG3331" s="2">
        <v>43573</v>
      </c>
      <c r="BH3331" s="1">
        <v>2.57</v>
      </c>
      <c r="BJ3331" s="2">
        <v>43573</v>
      </c>
      <c r="BK3331" s="1">
        <v>2.38</v>
      </c>
      <c r="BM3331" s="2">
        <v>43396</v>
      </c>
      <c r="BN3331" s="1">
        <v>0.374</v>
      </c>
    </row>
    <row r="3332" spans="2:66">
      <c r="B3332" s="2">
        <v>43983</v>
      </c>
      <c r="C3332" s="1">
        <v>0.81</v>
      </c>
      <c r="E3332" s="2">
        <v>43448</v>
      </c>
      <c r="F3332" s="1">
        <v>1.7429999999999999</v>
      </c>
      <c r="H3332" s="2">
        <v>43473</v>
      </c>
      <c r="I3332" s="1">
        <v>1.8109999999999999</v>
      </c>
      <c r="K3332" s="2">
        <v>43469</v>
      </c>
      <c r="L3332" s="1">
        <v>1.9670000000000001</v>
      </c>
      <c r="N3332" s="2">
        <v>43479</v>
      </c>
      <c r="O3332" s="1">
        <v>1.855</v>
      </c>
      <c r="Q3332" s="2">
        <v>43459</v>
      </c>
      <c r="R3332" s="1">
        <v>1.8599999999999999</v>
      </c>
      <c r="T3332" s="2">
        <v>43465</v>
      </c>
      <c r="U3332" s="1">
        <v>1.7725</v>
      </c>
      <c r="W3332" s="2">
        <v>43462</v>
      </c>
      <c r="X3332" s="1">
        <v>1.7850000000000001</v>
      </c>
      <c r="Z3332" s="2">
        <v>43452</v>
      </c>
      <c r="AA3332" s="1">
        <v>1.8174999999999999</v>
      </c>
      <c r="AC3332" s="2">
        <v>43453</v>
      </c>
      <c r="AD3332" s="1">
        <v>1.8475000000000001</v>
      </c>
      <c r="AF3332" s="2">
        <v>43892</v>
      </c>
      <c r="AG3332" s="1">
        <v>1.2537499999999999</v>
      </c>
      <c r="AI3332" s="2">
        <v>43388</v>
      </c>
      <c r="AJ3332" s="1">
        <v>3.2160000000000002</v>
      </c>
      <c r="AL3332" s="2">
        <v>43389</v>
      </c>
      <c r="AM3332" s="1">
        <v>3.2015000000000002</v>
      </c>
      <c r="AO3332" s="2">
        <v>43385</v>
      </c>
      <c r="AP3332" s="1">
        <v>3.0173999999999999</v>
      </c>
      <c r="AR3332" s="2">
        <v>43378</v>
      </c>
      <c r="AS3332" s="1">
        <v>2.7955000000000001</v>
      </c>
      <c r="AU3332" s="2">
        <v>43398</v>
      </c>
      <c r="AV3332" s="1">
        <v>1.5249999999999999</v>
      </c>
      <c r="AX3332" s="2">
        <v>43396</v>
      </c>
      <c r="AY3332" s="1">
        <v>1.4681999999999999</v>
      </c>
      <c r="BA3332" s="116">
        <v>43399</v>
      </c>
      <c r="BB3332" s="1">
        <v>0.93979999999999997</v>
      </c>
      <c r="BD3332" s="2">
        <v>43392</v>
      </c>
      <c r="BE3332" s="1">
        <v>-0.1145</v>
      </c>
      <c r="BG3332" s="2">
        <v>43577</v>
      </c>
      <c r="BH3332" s="1">
        <v>2.59</v>
      </c>
      <c r="BJ3332" s="2">
        <v>43577</v>
      </c>
      <c r="BK3332" s="1">
        <v>2.39</v>
      </c>
      <c r="BM3332" s="2">
        <v>43397</v>
      </c>
      <c r="BN3332" s="1">
        <v>0.35849999999999999</v>
      </c>
    </row>
    <row r="3333" spans="2:66">
      <c r="B3333" s="2">
        <v>43984</v>
      </c>
      <c r="C3333" s="1">
        <v>0.81</v>
      </c>
      <c r="E3333" s="2">
        <v>43451</v>
      </c>
      <c r="F3333" s="1">
        <v>1.7410000000000001</v>
      </c>
      <c r="H3333" s="2">
        <v>43474</v>
      </c>
      <c r="I3333" s="1">
        <v>1.806</v>
      </c>
      <c r="K3333" s="2">
        <v>43472</v>
      </c>
      <c r="L3333" s="1">
        <v>1.98</v>
      </c>
      <c r="N3333" s="2">
        <v>43480</v>
      </c>
      <c r="O3333" s="1">
        <v>1.855</v>
      </c>
      <c r="Q3333" s="2">
        <v>43460</v>
      </c>
      <c r="R3333" s="1">
        <v>1.8125</v>
      </c>
      <c r="T3333" s="2">
        <v>43466</v>
      </c>
      <c r="U3333" s="1">
        <v>1.7725</v>
      </c>
      <c r="W3333" s="2">
        <v>43465</v>
      </c>
      <c r="X3333" s="1">
        <v>1.7850000000000001</v>
      </c>
      <c r="Z3333" s="2">
        <v>43453</v>
      </c>
      <c r="AA3333" s="1">
        <v>1.7925</v>
      </c>
      <c r="AC3333" s="2">
        <v>43454</v>
      </c>
      <c r="AD3333" s="1">
        <v>1.8599999999999999</v>
      </c>
      <c r="AF3333" s="2">
        <v>43893</v>
      </c>
      <c r="AG3333" s="1">
        <v>1.3142499999999999</v>
      </c>
      <c r="AI3333" s="2">
        <v>43389</v>
      </c>
      <c r="AJ3333" s="1">
        <v>3.2290000000000001</v>
      </c>
      <c r="AL3333" s="2">
        <v>43390</v>
      </c>
      <c r="AM3333" s="1">
        <v>3.2425000000000002</v>
      </c>
      <c r="AO3333" s="2">
        <v>43388</v>
      </c>
      <c r="AP3333" s="1">
        <v>3.032</v>
      </c>
      <c r="AR3333" s="2">
        <v>43381</v>
      </c>
      <c r="AS3333" s="1">
        <v>2.8090000000000002</v>
      </c>
      <c r="AU3333" s="2">
        <v>43399</v>
      </c>
      <c r="AV3333" s="1">
        <v>1.4995000000000001</v>
      </c>
      <c r="AX3333" s="2">
        <v>43397</v>
      </c>
      <c r="AY3333" s="1">
        <v>1.4702999999999999</v>
      </c>
      <c r="BA3333" s="116">
        <v>43402</v>
      </c>
      <c r="BB3333" s="1">
        <v>0.95179999999999998</v>
      </c>
      <c r="BD3333" s="2">
        <v>43395</v>
      </c>
      <c r="BE3333" s="1">
        <v>-0.112</v>
      </c>
      <c r="BG3333" s="2">
        <v>43578</v>
      </c>
      <c r="BH3333" s="1">
        <v>2.57</v>
      </c>
      <c r="BJ3333" s="2">
        <v>43578</v>
      </c>
      <c r="BK3333" s="1">
        <v>2.36</v>
      </c>
      <c r="BM3333" s="2">
        <v>43398</v>
      </c>
      <c r="BN3333" s="1">
        <v>0.36480000000000001</v>
      </c>
    </row>
    <row r="3334" spans="2:66">
      <c r="B3334" s="2">
        <v>43985</v>
      </c>
      <c r="C3334" s="1">
        <v>0.81</v>
      </c>
      <c r="E3334" s="2">
        <v>43452</v>
      </c>
      <c r="F3334" s="1">
        <v>1.74</v>
      </c>
      <c r="H3334" s="2">
        <v>43475</v>
      </c>
      <c r="I3334" s="1">
        <v>1.792</v>
      </c>
      <c r="K3334" s="2">
        <v>43473</v>
      </c>
      <c r="L3334" s="1">
        <v>1.992</v>
      </c>
      <c r="N3334" s="2">
        <v>43481</v>
      </c>
      <c r="O3334" s="1">
        <v>1.867</v>
      </c>
      <c r="Q3334" s="2">
        <v>43461</v>
      </c>
      <c r="R3334" s="1">
        <v>1.8149999999999999</v>
      </c>
      <c r="T3334" s="2">
        <v>43467</v>
      </c>
      <c r="U3334" s="1">
        <v>1.76</v>
      </c>
      <c r="W3334" s="2">
        <v>43466</v>
      </c>
      <c r="X3334" s="1">
        <v>1.7850000000000001</v>
      </c>
      <c r="Z3334" s="2">
        <v>43454</v>
      </c>
      <c r="AA3334" s="1">
        <v>1.8125</v>
      </c>
      <c r="AC3334" s="2">
        <v>43455</v>
      </c>
      <c r="AD3334" s="1">
        <v>1.8774999999999999</v>
      </c>
      <c r="AF3334" s="2">
        <v>43894</v>
      </c>
      <c r="AG3334" s="1">
        <v>1.0006299999999999</v>
      </c>
      <c r="AI3334" s="2">
        <v>43390</v>
      </c>
      <c r="AJ3334" s="1">
        <v>3.2694999999999999</v>
      </c>
      <c r="AL3334" s="2">
        <v>43391</v>
      </c>
      <c r="AM3334" s="1">
        <v>3.2265000000000001</v>
      </c>
      <c r="AO3334" s="2">
        <v>43389</v>
      </c>
      <c r="AP3334" s="1">
        <v>3.0392999999999999</v>
      </c>
      <c r="AR3334" s="2">
        <v>43382</v>
      </c>
      <c r="AS3334" s="1">
        <v>2.8064999999999998</v>
      </c>
      <c r="AU3334" s="2">
        <v>43402</v>
      </c>
      <c r="AV3334" s="1">
        <v>1.5110000000000001</v>
      </c>
      <c r="AX3334" s="2">
        <v>43398</v>
      </c>
      <c r="AY3334" s="1">
        <v>1.4687999999999999</v>
      </c>
      <c r="BA3334" s="116">
        <v>43403</v>
      </c>
      <c r="BB3334" s="1">
        <v>0.94399999999999995</v>
      </c>
      <c r="BD3334" s="2">
        <v>43396</v>
      </c>
      <c r="BE3334" s="1">
        <v>-0.1138</v>
      </c>
      <c r="BG3334" s="2">
        <v>43579</v>
      </c>
      <c r="BH3334" s="1">
        <v>2.5300000000000002</v>
      </c>
      <c r="BJ3334" s="2">
        <v>43579</v>
      </c>
      <c r="BK3334" s="1">
        <v>2.3199999999999998</v>
      </c>
      <c r="BM3334" s="2">
        <v>43399</v>
      </c>
      <c r="BN3334" s="1">
        <v>0.33650000000000002</v>
      </c>
    </row>
    <row r="3335" spans="2:66">
      <c r="B3335" s="2">
        <v>43986</v>
      </c>
      <c r="C3335" s="1">
        <v>0.8</v>
      </c>
      <c r="E3335" s="2">
        <v>43453</v>
      </c>
      <c r="F3335" s="1">
        <v>1.7389999999999999</v>
      </c>
      <c r="H3335" s="2">
        <v>43476</v>
      </c>
      <c r="I3335" s="1">
        <v>1.802</v>
      </c>
      <c r="K3335" s="2">
        <v>43474</v>
      </c>
      <c r="L3335" s="1">
        <v>1.978</v>
      </c>
      <c r="N3335" s="2">
        <v>43482</v>
      </c>
      <c r="O3335" s="1">
        <v>1.875</v>
      </c>
      <c r="Q3335" s="2">
        <v>43462</v>
      </c>
      <c r="R3335" s="1">
        <v>1.83</v>
      </c>
      <c r="T3335" s="2">
        <v>43468</v>
      </c>
      <c r="U3335" s="1">
        <v>1.7349999999999999</v>
      </c>
      <c r="W3335" s="2">
        <v>43467</v>
      </c>
      <c r="X3335" s="1">
        <v>1.7650000000000001</v>
      </c>
      <c r="Z3335" s="2">
        <v>43455</v>
      </c>
      <c r="AA3335" s="1">
        <v>1.8399999999999999</v>
      </c>
      <c r="AC3335" s="2">
        <v>43458</v>
      </c>
      <c r="AD3335" s="1">
        <v>1.875</v>
      </c>
      <c r="AF3335" s="2">
        <v>43895</v>
      </c>
      <c r="AG3335" s="1">
        <v>0.99887999999999999</v>
      </c>
      <c r="AI3335" s="2">
        <v>43391</v>
      </c>
      <c r="AJ3335" s="1">
        <v>3.2589999999999999</v>
      </c>
      <c r="AL3335" s="2">
        <v>43392</v>
      </c>
      <c r="AM3335" s="1">
        <v>3.2410000000000001</v>
      </c>
      <c r="AO3335" s="2">
        <v>43390</v>
      </c>
      <c r="AP3335" s="1">
        <v>3.0628000000000002</v>
      </c>
      <c r="AR3335" s="2">
        <v>43383</v>
      </c>
      <c r="AS3335" s="1">
        <v>2.7930000000000001</v>
      </c>
      <c r="AU3335" s="2">
        <v>43403</v>
      </c>
      <c r="AV3335" s="1">
        <v>1.504</v>
      </c>
      <c r="AX3335" s="2">
        <v>43399</v>
      </c>
      <c r="AY3335" s="1">
        <v>1.4424999999999999</v>
      </c>
      <c r="BA3335" s="116">
        <v>43404</v>
      </c>
      <c r="BB3335" s="1">
        <v>0.95699999999999996</v>
      </c>
      <c r="BD3335" s="2">
        <v>43397</v>
      </c>
      <c r="BE3335" s="1">
        <v>-0.12180000000000001</v>
      </c>
      <c r="BG3335" s="2">
        <v>43580</v>
      </c>
      <c r="BH3335" s="1">
        <v>2.54</v>
      </c>
      <c r="BJ3335" s="2">
        <v>43580</v>
      </c>
      <c r="BK3335" s="1">
        <v>2.33</v>
      </c>
      <c r="BM3335" s="2">
        <v>43402</v>
      </c>
      <c r="BN3335" s="1">
        <v>0.3478</v>
      </c>
    </row>
    <row r="3336" spans="2:66">
      <c r="B3336" s="2">
        <v>43987</v>
      </c>
      <c r="C3336" s="1">
        <v>0.79</v>
      </c>
      <c r="E3336" s="2">
        <v>43454</v>
      </c>
      <c r="F3336" s="1">
        <v>1.7389999999999999</v>
      </c>
      <c r="H3336" s="2">
        <v>43479</v>
      </c>
      <c r="I3336" s="1">
        <v>1.7970000000000002</v>
      </c>
      <c r="K3336" s="2">
        <v>43475</v>
      </c>
      <c r="L3336" s="1">
        <v>1.96</v>
      </c>
      <c r="N3336" s="2">
        <v>43483</v>
      </c>
      <c r="O3336" s="1">
        <v>1.895</v>
      </c>
      <c r="Q3336" s="2">
        <v>43465</v>
      </c>
      <c r="R3336" s="1">
        <v>1.83</v>
      </c>
      <c r="T3336" s="2">
        <v>43469</v>
      </c>
      <c r="U3336" s="1">
        <v>1.6825000000000001</v>
      </c>
      <c r="W3336" s="2">
        <v>43468</v>
      </c>
      <c r="X3336" s="1">
        <v>1.7450000000000001</v>
      </c>
      <c r="Z3336" s="2">
        <v>43458</v>
      </c>
      <c r="AA3336" s="1">
        <v>1.8399999999999999</v>
      </c>
      <c r="AC3336" s="2">
        <v>43459</v>
      </c>
      <c r="AD3336" s="1">
        <v>1.875</v>
      </c>
      <c r="AF3336" s="2">
        <v>43896</v>
      </c>
      <c r="AG3336" s="1">
        <v>0.89600000000000002</v>
      </c>
      <c r="AI3336" s="2">
        <v>43392</v>
      </c>
      <c r="AJ3336" s="1">
        <v>3.2709999999999999</v>
      </c>
      <c r="AL3336" s="2">
        <v>43395</v>
      </c>
      <c r="AM3336" s="1">
        <v>3.238</v>
      </c>
      <c r="AO3336" s="2">
        <v>43391</v>
      </c>
      <c r="AP3336" s="1">
        <v>3.0750999999999999</v>
      </c>
      <c r="AR3336" s="2">
        <v>43384</v>
      </c>
      <c r="AS3336" s="1">
        <v>2.8040000000000003</v>
      </c>
      <c r="AU3336" s="2">
        <v>43404</v>
      </c>
      <c r="AV3336" s="1">
        <v>1.5070000000000001</v>
      </c>
      <c r="AX3336" s="2">
        <v>43402</v>
      </c>
      <c r="AY3336" s="1">
        <v>1.4550000000000001</v>
      </c>
      <c r="BA3336" s="116">
        <v>43405</v>
      </c>
      <c r="BB3336" s="1">
        <v>0.96250000000000002</v>
      </c>
      <c r="BD3336" s="2">
        <v>43398</v>
      </c>
      <c r="BE3336" s="1">
        <v>-0.1202</v>
      </c>
      <c r="BG3336" s="2">
        <v>43581</v>
      </c>
      <c r="BH3336" s="1">
        <v>2.5099999999999998</v>
      </c>
      <c r="BJ3336" s="2">
        <v>43581</v>
      </c>
      <c r="BK3336" s="1">
        <v>2.29</v>
      </c>
      <c r="BM3336" s="2">
        <v>43403</v>
      </c>
      <c r="BN3336" s="1">
        <v>0.34150000000000003</v>
      </c>
    </row>
    <row r="3337" spans="2:66">
      <c r="B3337" s="2">
        <v>43990</v>
      </c>
      <c r="C3337" s="1">
        <v>0.79</v>
      </c>
      <c r="E3337" s="2">
        <v>43455</v>
      </c>
      <c r="F3337" s="1">
        <v>1.7389999999999999</v>
      </c>
      <c r="H3337" s="2">
        <v>43480</v>
      </c>
      <c r="I3337" s="1">
        <v>1.792</v>
      </c>
      <c r="K3337" s="2">
        <v>43476</v>
      </c>
      <c r="L3337" s="1">
        <v>1.9950000000000001</v>
      </c>
      <c r="N3337" s="2">
        <v>43486</v>
      </c>
      <c r="O3337" s="1">
        <v>1.897</v>
      </c>
      <c r="Q3337" s="2">
        <v>43466</v>
      </c>
      <c r="R3337" s="1">
        <v>1.83</v>
      </c>
      <c r="T3337" s="2">
        <v>43472</v>
      </c>
      <c r="U3337" s="1">
        <v>1.7124999999999999</v>
      </c>
      <c r="W3337" s="2">
        <v>43469</v>
      </c>
      <c r="X3337" s="1">
        <v>1.6975</v>
      </c>
      <c r="Z3337" s="2">
        <v>43459</v>
      </c>
      <c r="AA3337" s="1">
        <v>1.8399999999999999</v>
      </c>
      <c r="AC3337" s="2">
        <v>43460</v>
      </c>
      <c r="AD3337" s="1">
        <v>1.8625</v>
      </c>
      <c r="AF3337" s="2">
        <v>43899</v>
      </c>
      <c r="AG3337" s="1">
        <v>0.76812999999999998</v>
      </c>
      <c r="AI3337" s="2">
        <v>43395</v>
      </c>
      <c r="AJ3337" s="1">
        <v>3.2730000000000001</v>
      </c>
      <c r="AL3337" s="2">
        <v>43396</v>
      </c>
      <c r="AM3337" s="1">
        <v>3.2124999999999999</v>
      </c>
      <c r="AO3337" s="2">
        <v>43392</v>
      </c>
      <c r="AP3337" s="1">
        <v>3.0878000000000001</v>
      </c>
      <c r="AR3337" s="2">
        <v>43385</v>
      </c>
      <c r="AS3337" s="1">
        <v>2.8003</v>
      </c>
      <c r="AU3337" s="2">
        <v>43405</v>
      </c>
      <c r="AV3337" s="1">
        <v>1.5152999999999999</v>
      </c>
      <c r="AX3337" s="2">
        <v>43403</v>
      </c>
      <c r="AY3337" s="1">
        <v>1.448</v>
      </c>
      <c r="BA3337" s="116">
        <v>43406</v>
      </c>
      <c r="BB3337" s="1">
        <v>0.98</v>
      </c>
      <c r="BD3337" s="2">
        <v>43399</v>
      </c>
      <c r="BE3337" s="1">
        <v>-0.12509999999999999</v>
      </c>
      <c r="BG3337" s="2">
        <v>43584</v>
      </c>
      <c r="BH3337" s="1">
        <v>2.54</v>
      </c>
      <c r="BJ3337" s="2">
        <v>43584</v>
      </c>
      <c r="BK3337" s="1">
        <v>2.3199999999999998</v>
      </c>
      <c r="BM3337" s="2">
        <v>43404</v>
      </c>
      <c r="BN3337" s="1">
        <v>0.35249999999999998</v>
      </c>
    </row>
    <row r="3338" spans="2:66">
      <c r="B3338" s="2">
        <v>43991</v>
      </c>
      <c r="C3338" s="1">
        <v>0.79</v>
      </c>
      <c r="E3338" s="2">
        <v>43458</v>
      </c>
      <c r="F3338" s="1">
        <v>1.742</v>
      </c>
      <c r="H3338" s="2">
        <v>43481</v>
      </c>
      <c r="I3338" s="1">
        <v>1.7970000000000002</v>
      </c>
      <c r="K3338" s="2">
        <v>43479</v>
      </c>
      <c r="L3338" s="1">
        <v>1.972</v>
      </c>
      <c r="N3338" s="2">
        <v>43487</v>
      </c>
      <c r="O3338" s="1">
        <v>1.869</v>
      </c>
      <c r="Q3338" s="2">
        <v>43467</v>
      </c>
      <c r="R3338" s="1">
        <v>1.827</v>
      </c>
      <c r="T3338" s="2">
        <v>43473</v>
      </c>
      <c r="U3338" s="1">
        <v>1.7425000000000002</v>
      </c>
      <c r="W3338" s="2">
        <v>43472</v>
      </c>
      <c r="X3338" s="1">
        <v>1.7275</v>
      </c>
      <c r="Z3338" s="2">
        <v>43460</v>
      </c>
      <c r="AA3338" s="1">
        <v>1.8050000000000002</v>
      </c>
      <c r="AC3338" s="2">
        <v>43461</v>
      </c>
      <c r="AD3338" s="1">
        <v>1.8725000000000001</v>
      </c>
      <c r="AF3338" s="2">
        <v>43900</v>
      </c>
      <c r="AG3338" s="1">
        <v>0.78412999999999999</v>
      </c>
      <c r="AI3338" s="2">
        <v>43396</v>
      </c>
      <c r="AJ3338" s="1">
        <v>3.2547999999999999</v>
      </c>
      <c r="AL3338" s="2">
        <v>43397</v>
      </c>
      <c r="AM3338" s="1">
        <v>3.15</v>
      </c>
      <c r="AO3338" s="2">
        <v>43395</v>
      </c>
      <c r="AP3338" s="1">
        <v>3.0781000000000001</v>
      </c>
      <c r="AR3338" s="2">
        <v>43388</v>
      </c>
      <c r="AS3338" s="1">
        <v>2.8239999999999998</v>
      </c>
      <c r="AU3338" s="2">
        <v>43406</v>
      </c>
      <c r="AV3338" s="1">
        <v>1.532</v>
      </c>
      <c r="AX3338" s="2">
        <v>43404</v>
      </c>
      <c r="AY3338" s="1">
        <v>1.4555</v>
      </c>
      <c r="BA3338" s="116">
        <v>43409</v>
      </c>
      <c r="BB3338" s="1">
        <v>0.97150000000000003</v>
      </c>
      <c r="BD3338" s="2">
        <v>43402</v>
      </c>
      <c r="BE3338" s="1">
        <v>-0.12189999999999999</v>
      </c>
      <c r="BG3338" s="2">
        <v>43585</v>
      </c>
      <c r="BH3338" s="1">
        <v>2.5099999999999998</v>
      </c>
      <c r="BJ3338" s="2">
        <v>43585</v>
      </c>
      <c r="BK3338" s="1">
        <v>2.2800000000000002</v>
      </c>
      <c r="BM3338" s="2">
        <v>43405</v>
      </c>
      <c r="BN3338" s="1">
        <v>0.35799999999999998</v>
      </c>
    </row>
    <row r="3339" spans="2:66">
      <c r="B3339" s="2">
        <v>43992</v>
      </c>
      <c r="C3339" s="1">
        <v>0.79</v>
      </c>
      <c r="E3339" s="2">
        <v>43460</v>
      </c>
      <c r="F3339" s="1">
        <v>1.7429999999999999</v>
      </c>
      <c r="H3339" s="2">
        <v>43482</v>
      </c>
      <c r="I3339" s="1">
        <v>1.8</v>
      </c>
      <c r="K3339" s="2">
        <v>43480</v>
      </c>
      <c r="L3339" s="1">
        <v>1.962</v>
      </c>
      <c r="N3339" s="2">
        <v>43488</v>
      </c>
      <c r="O3339" s="1">
        <v>1.867</v>
      </c>
      <c r="Q3339" s="2">
        <v>43468</v>
      </c>
      <c r="R3339" s="1">
        <v>1.8</v>
      </c>
      <c r="T3339" s="2">
        <v>43474</v>
      </c>
      <c r="U3339" s="1">
        <v>1.7549999999999999</v>
      </c>
      <c r="W3339" s="2">
        <v>43473</v>
      </c>
      <c r="X3339" s="1">
        <v>1.7475000000000001</v>
      </c>
      <c r="Z3339" s="2">
        <v>43461</v>
      </c>
      <c r="AA3339" s="1">
        <v>1.8075000000000001</v>
      </c>
      <c r="AC3339" s="2">
        <v>43462</v>
      </c>
      <c r="AD3339" s="1">
        <v>1.88</v>
      </c>
      <c r="AF3339" s="2">
        <v>43901</v>
      </c>
      <c r="AG3339" s="1">
        <v>0.77249999999999996</v>
      </c>
      <c r="AI3339" s="2">
        <v>43397</v>
      </c>
      <c r="AJ3339" s="1">
        <v>3.2050000000000001</v>
      </c>
      <c r="AL3339" s="2">
        <v>43398</v>
      </c>
      <c r="AM3339" s="1">
        <v>3.1629999999999998</v>
      </c>
      <c r="AO3339" s="2">
        <v>43396</v>
      </c>
      <c r="AP3339" s="1">
        <v>3.0543</v>
      </c>
      <c r="AR3339" s="2">
        <v>43389</v>
      </c>
      <c r="AS3339" s="1">
        <v>2.823</v>
      </c>
      <c r="AU3339" s="2">
        <v>43409</v>
      </c>
      <c r="AV3339" s="1">
        <v>1.518</v>
      </c>
      <c r="AX3339" s="2">
        <v>43405</v>
      </c>
      <c r="AY3339" s="1">
        <v>1.4635</v>
      </c>
      <c r="BA3339" s="116">
        <v>43410</v>
      </c>
      <c r="BB3339" s="1">
        <v>0.97929999999999995</v>
      </c>
      <c r="BD3339" s="2">
        <v>43403</v>
      </c>
      <c r="BE3339" s="1">
        <v>-0.1235</v>
      </c>
      <c r="BG3339" s="2">
        <v>43586</v>
      </c>
      <c r="BH3339" s="1">
        <v>2.52</v>
      </c>
      <c r="BJ3339" s="2">
        <v>43586</v>
      </c>
      <c r="BK3339" s="1">
        <v>2.31</v>
      </c>
      <c r="BM3339" s="2">
        <v>43406</v>
      </c>
      <c r="BN3339" s="1">
        <v>0.36</v>
      </c>
    </row>
    <row r="3340" spans="2:66">
      <c r="B3340" s="2">
        <v>43993</v>
      </c>
      <c r="C3340" s="1">
        <v>0.79</v>
      </c>
      <c r="E3340" s="2">
        <v>43461</v>
      </c>
      <c r="F3340" s="1">
        <v>1.7450000000000001</v>
      </c>
      <c r="H3340" s="2">
        <v>43483</v>
      </c>
      <c r="I3340" s="1">
        <v>1.8149999999999999</v>
      </c>
      <c r="K3340" s="2">
        <v>43481</v>
      </c>
      <c r="L3340" s="1">
        <v>1.9750000000000001</v>
      </c>
      <c r="N3340" s="2">
        <v>43489</v>
      </c>
      <c r="O3340" s="1">
        <v>1.877</v>
      </c>
      <c r="Q3340" s="2">
        <v>43469</v>
      </c>
      <c r="R3340" s="1">
        <v>1.7549999999999999</v>
      </c>
      <c r="T3340" s="2">
        <v>43475</v>
      </c>
      <c r="U3340" s="1">
        <v>1.75</v>
      </c>
      <c r="W3340" s="2">
        <v>43474</v>
      </c>
      <c r="X3340" s="1">
        <v>1.7574999999999998</v>
      </c>
      <c r="Z3340" s="2">
        <v>43462</v>
      </c>
      <c r="AA3340" s="1">
        <v>1.8174999999999999</v>
      </c>
      <c r="AC3340" s="2">
        <v>43465</v>
      </c>
      <c r="AD3340" s="1">
        <v>1.88</v>
      </c>
      <c r="AF3340" s="2">
        <v>43902</v>
      </c>
      <c r="AG3340" s="1">
        <v>0.74050000000000005</v>
      </c>
      <c r="AI3340" s="2">
        <v>43398</v>
      </c>
      <c r="AJ3340" s="1">
        <v>3.2193999999999998</v>
      </c>
      <c r="AL3340" s="2">
        <v>43399</v>
      </c>
      <c r="AM3340" s="1">
        <v>3.1160000000000001</v>
      </c>
      <c r="AO3340" s="2">
        <v>43397</v>
      </c>
      <c r="AP3340" s="1">
        <v>3.0101</v>
      </c>
      <c r="AR3340" s="2">
        <v>43390</v>
      </c>
      <c r="AS3340" s="1">
        <v>2.8435000000000001</v>
      </c>
      <c r="AU3340" s="2">
        <v>43410</v>
      </c>
      <c r="AV3340" s="1">
        <v>1.5258</v>
      </c>
      <c r="AX3340" s="2">
        <v>43406</v>
      </c>
      <c r="AY3340" s="1">
        <v>1.4809999999999999</v>
      </c>
      <c r="BA3340" s="116">
        <v>43411</v>
      </c>
      <c r="BB3340" s="1">
        <v>0.98650000000000004</v>
      </c>
      <c r="BD3340" s="2">
        <v>43404</v>
      </c>
      <c r="BE3340" s="1">
        <v>-0.1216</v>
      </c>
      <c r="BG3340" s="2">
        <v>43587</v>
      </c>
      <c r="BH3340" s="1">
        <v>2.5499999999999998</v>
      </c>
      <c r="BJ3340" s="2">
        <v>43587</v>
      </c>
      <c r="BK3340" s="1">
        <v>2.34</v>
      </c>
      <c r="BM3340" s="2">
        <v>43409</v>
      </c>
      <c r="BN3340" s="1">
        <v>0.36049999999999999</v>
      </c>
    </row>
    <row r="3341" spans="2:66">
      <c r="B3341" s="2">
        <v>43994</v>
      </c>
      <c r="C3341" s="1">
        <v>0.79</v>
      </c>
      <c r="E3341" s="2">
        <v>43462</v>
      </c>
      <c r="F3341" s="1">
        <v>1.7450000000000001</v>
      </c>
      <c r="H3341" s="2">
        <v>43486</v>
      </c>
      <c r="I3341" s="1">
        <v>1.8199999999999998</v>
      </c>
      <c r="K3341" s="2">
        <v>43482</v>
      </c>
      <c r="L3341" s="1">
        <v>1.9769999999999999</v>
      </c>
      <c r="N3341" s="2">
        <v>43490</v>
      </c>
      <c r="O3341" s="1">
        <v>1.88</v>
      </c>
      <c r="Q3341" s="2">
        <v>43472</v>
      </c>
      <c r="R3341" s="1">
        <v>1.78</v>
      </c>
      <c r="T3341" s="2">
        <v>43476</v>
      </c>
      <c r="U3341" s="1">
        <v>1.7825</v>
      </c>
      <c r="W3341" s="2">
        <v>43475</v>
      </c>
      <c r="X3341" s="1">
        <v>1.7524999999999999</v>
      </c>
      <c r="Z3341" s="2">
        <v>43465</v>
      </c>
      <c r="AA3341" s="1">
        <v>1.8174999999999999</v>
      </c>
      <c r="AC3341" s="2">
        <v>43466</v>
      </c>
      <c r="AD3341" s="1">
        <v>1.88</v>
      </c>
      <c r="AF3341" s="2">
        <v>43903</v>
      </c>
      <c r="AG3341" s="1">
        <v>0.84313000000000005</v>
      </c>
      <c r="AI3341" s="2">
        <v>43399</v>
      </c>
      <c r="AJ3341" s="1">
        <v>3.1775000000000002</v>
      </c>
      <c r="AL3341" s="2">
        <v>43402</v>
      </c>
      <c r="AM3341" s="1">
        <v>3.1315</v>
      </c>
      <c r="AO3341" s="2">
        <v>43398</v>
      </c>
      <c r="AP3341" s="1">
        <v>3.0310000000000001</v>
      </c>
      <c r="AR3341" s="2">
        <v>43391</v>
      </c>
      <c r="AS3341" s="1">
        <v>2.8719999999999999</v>
      </c>
      <c r="AU3341" s="2">
        <v>43411</v>
      </c>
      <c r="AV3341" s="1">
        <v>1.5377999999999998</v>
      </c>
      <c r="AX3341" s="2">
        <v>43409</v>
      </c>
      <c r="AY3341" s="1">
        <v>1.4685000000000001</v>
      </c>
      <c r="BA3341" s="116">
        <v>43412</v>
      </c>
      <c r="BB3341" s="1">
        <v>0.996</v>
      </c>
      <c r="BD3341" s="2">
        <v>43405</v>
      </c>
      <c r="BE3341" s="1">
        <v>-0.1195</v>
      </c>
      <c r="BG3341" s="2">
        <v>43588</v>
      </c>
      <c r="BH3341" s="1">
        <v>2.54</v>
      </c>
      <c r="BJ3341" s="2">
        <v>43588</v>
      </c>
      <c r="BK3341" s="1">
        <v>2.33</v>
      </c>
      <c r="BM3341" s="2">
        <v>43410</v>
      </c>
      <c r="BN3341" s="1">
        <v>0.36499999999999999</v>
      </c>
    </row>
    <row r="3342" spans="2:66">
      <c r="B3342" s="2">
        <v>43997</v>
      </c>
      <c r="C3342" s="1">
        <v>0.79</v>
      </c>
      <c r="E3342" s="2">
        <v>43467</v>
      </c>
      <c r="F3342" s="1">
        <v>1.7450000000000001</v>
      </c>
      <c r="H3342" s="2">
        <v>43487</v>
      </c>
      <c r="I3342" s="1">
        <v>1.7970000000000002</v>
      </c>
      <c r="K3342" s="2">
        <v>43483</v>
      </c>
      <c r="L3342" s="1">
        <v>2.012</v>
      </c>
      <c r="N3342" s="2">
        <v>43493</v>
      </c>
      <c r="O3342" s="1">
        <v>1.8900000000000001</v>
      </c>
      <c r="Q3342" s="2">
        <v>43473</v>
      </c>
      <c r="R3342" s="1">
        <v>1.8075000000000001</v>
      </c>
      <c r="T3342" s="2">
        <v>43479</v>
      </c>
      <c r="U3342" s="1">
        <v>1.7425000000000002</v>
      </c>
      <c r="W3342" s="2">
        <v>43476</v>
      </c>
      <c r="X3342" s="1">
        <v>1.77</v>
      </c>
      <c r="Z3342" s="2">
        <v>43466</v>
      </c>
      <c r="AA3342" s="1">
        <v>1.8174999999999999</v>
      </c>
      <c r="AC3342" s="2">
        <v>43467</v>
      </c>
      <c r="AD3342" s="1">
        <v>1.8625</v>
      </c>
      <c r="AF3342" s="2">
        <v>43906</v>
      </c>
      <c r="AG3342" s="1">
        <v>0.88937999999999995</v>
      </c>
      <c r="AI3342" s="2">
        <v>43402</v>
      </c>
      <c r="AJ3342" s="1">
        <v>3.1955999999999998</v>
      </c>
      <c r="AL3342" s="2">
        <v>43403</v>
      </c>
      <c r="AM3342" s="1">
        <v>3.169</v>
      </c>
      <c r="AO3342" s="2">
        <v>43399</v>
      </c>
      <c r="AP3342" s="1">
        <v>2.9927999999999999</v>
      </c>
      <c r="AR3342" s="2">
        <v>43392</v>
      </c>
      <c r="AS3342" s="1">
        <v>2.88</v>
      </c>
      <c r="AU3342" s="2">
        <v>43412</v>
      </c>
      <c r="AV3342" s="1">
        <v>1.5385</v>
      </c>
      <c r="AX3342" s="2">
        <v>43410</v>
      </c>
      <c r="AY3342" s="1">
        <v>1.476</v>
      </c>
      <c r="BA3342" s="116">
        <v>43413</v>
      </c>
      <c r="BB3342" s="1">
        <v>0.96650000000000003</v>
      </c>
      <c r="BD3342" s="2">
        <v>43406</v>
      </c>
      <c r="BE3342" s="1">
        <v>-0.12</v>
      </c>
      <c r="BG3342" s="2">
        <v>43591</v>
      </c>
      <c r="BH3342" s="1">
        <v>2.5099999999999998</v>
      </c>
      <c r="BJ3342" s="2">
        <v>43591</v>
      </c>
      <c r="BK3342" s="1">
        <v>2.2999999999999998</v>
      </c>
      <c r="BM3342" s="2">
        <v>43411</v>
      </c>
      <c r="BN3342" s="1">
        <v>0.3725</v>
      </c>
    </row>
    <row r="3343" spans="2:66">
      <c r="B3343" s="2">
        <v>43998</v>
      </c>
      <c r="C3343" s="1">
        <v>0.79</v>
      </c>
      <c r="E3343" s="2">
        <v>43468</v>
      </c>
      <c r="F3343" s="1">
        <v>1.7450000000000001</v>
      </c>
      <c r="H3343" s="2">
        <v>43488</v>
      </c>
      <c r="I3343" s="1">
        <v>1.8</v>
      </c>
      <c r="K3343" s="2">
        <v>43486</v>
      </c>
      <c r="L3343" s="1">
        <v>2.0299999999999998</v>
      </c>
      <c r="N3343" s="2">
        <v>43494</v>
      </c>
      <c r="O3343" s="1">
        <v>1.9</v>
      </c>
      <c r="Q3343" s="2">
        <v>43474</v>
      </c>
      <c r="R3343" s="1">
        <v>1.8129999999999999</v>
      </c>
      <c r="T3343" s="2">
        <v>43480</v>
      </c>
      <c r="U3343" s="1">
        <v>1.7275</v>
      </c>
      <c r="W3343" s="2">
        <v>43479</v>
      </c>
      <c r="X3343" s="1">
        <v>1.74</v>
      </c>
      <c r="Z3343" s="2">
        <v>43467</v>
      </c>
      <c r="AA3343" s="1">
        <v>1.7974999999999999</v>
      </c>
      <c r="AC3343" s="2">
        <v>43468</v>
      </c>
      <c r="AD3343" s="1">
        <v>1.85</v>
      </c>
      <c r="AF3343" s="2">
        <v>43907</v>
      </c>
      <c r="AG3343" s="1">
        <v>1.0518799999999999</v>
      </c>
      <c r="AI3343" s="2">
        <v>43403</v>
      </c>
      <c r="AJ3343" s="1">
        <v>3.2290999999999999</v>
      </c>
      <c r="AL3343" s="2">
        <v>43404</v>
      </c>
      <c r="AM3343" s="1">
        <v>3.19</v>
      </c>
      <c r="AO3343" s="2">
        <v>43402</v>
      </c>
      <c r="AP3343" s="1">
        <v>3.0034999999999998</v>
      </c>
      <c r="AR3343" s="2">
        <v>43395</v>
      </c>
      <c r="AS3343" s="1">
        <v>2.8679999999999999</v>
      </c>
      <c r="AU3343" s="2">
        <v>43413</v>
      </c>
      <c r="AV3343" s="1">
        <v>1.5169999999999999</v>
      </c>
      <c r="AX3343" s="2">
        <v>43411</v>
      </c>
      <c r="AY3343" s="1">
        <v>1.4844999999999999</v>
      </c>
      <c r="BA3343" s="116">
        <v>43416</v>
      </c>
      <c r="BB3343" s="1">
        <v>0.95599999999999996</v>
      </c>
      <c r="BD3343" s="2">
        <v>43409</v>
      </c>
      <c r="BE3343" s="1">
        <v>-0.124</v>
      </c>
      <c r="BG3343" s="2">
        <v>43592</v>
      </c>
      <c r="BH3343" s="1">
        <v>2.4500000000000002</v>
      </c>
      <c r="BJ3343" s="2">
        <v>43592</v>
      </c>
      <c r="BK3343" s="1">
        <v>2.25</v>
      </c>
      <c r="BM3343" s="2">
        <v>43412</v>
      </c>
      <c r="BN3343" s="1">
        <v>0.38200000000000001</v>
      </c>
    </row>
    <row r="3344" spans="2:66">
      <c r="B3344" s="2">
        <v>43999</v>
      </c>
      <c r="C3344" s="1">
        <v>0.79</v>
      </c>
      <c r="E3344" s="2">
        <v>43469</v>
      </c>
      <c r="F3344" s="1">
        <v>1.74</v>
      </c>
      <c r="H3344" s="2">
        <v>43489</v>
      </c>
      <c r="I3344" s="1">
        <v>1.8120000000000001</v>
      </c>
      <c r="K3344" s="2">
        <v>43487</v>
      </c>
      <c r="L3344" s="1">
        <v>1.9950000000000001</v>
      </c>
      <c r="N3344" s="2">
        <v>43495</v>
      </c>
      <c r="O3344" s="1">
        <v>1.9100000000000001</v>
      </c>
      <c r="Q3344" s="2">
        <v>43475</v>
      </c>
      <c r="R3344" s="1">
        <v>1.8050000000000002</v>
      </c>
      <c r="T3344" s="2">
        <v>43481</v>
      </c>
      <c r="U3344" s="1">
        <v>1.74</v>
      </c>
      <c r="W3344" s="2">
        <v>43480</v>
      </c>
      <c r="X3344" s="1">
        <v>1.7375</v>
      </c>
      <c r="Z3344" s="2">
        <v>43468</v>
      </c>
      <c r="AA3344" s="1">
        <v>1.7850000000000001</v>
      </c>
      <c r="AC3344" s="2">
        <v>43469</v>
      </c>
      <c r="AD3344" s="1">
        <v>1.8</v>
      </c>
      <c r="AF3344" s="2">
        <v>43908</v>
      </c>
      <c r="AG3344" s="1">
        <v>1.11575</v>
      </c>
      <c r="AI3344" s="2">
        <v>43404</v>
      </c>
      <c r="AJ3344" s="1">
        <v>3.2542</v>
      </c>
      <c r="AL3344" s="2">
        <v>43405</v>
      </c>
      <c r="AM3344" s="1">
        <v>3.1755</v>
      </c>
      <c r="AO3344" s="2">
        <v>43403</v>
      </c>
      <c r="AP3344" s="1">
        <v>3.028</v>
      </c>
      <c r="AR3344" s="2">
        <v>43396</v>
      </c>
      <c r="AS3344" s="1">
        <v>2.86</v>
      </c>
      <c r="AU3344" s="2">
        <v>43416</v>
      </c>
      <c r="AV3344" s="1">
        <v>1.518</v>
      </c>
      <c r="AX3344" s="2">
        <v>43412</v>
      </c>
      <c r="AY3344" s="1">
        <v>1.49</v>
      </c>
      <c r="BA3344" s="116">
        <v>43417</v>
      </c>
      <c r="BB3344" s="1">
        <v>0.96120000000000005</v>
      </c>
      <c r="BD3344" s="2">
        <v>43410</v>
      </c>
      <c r="BE3344" s="1">
        <v>-0.1234</v>
      </c>
      <c r="BG3344" s="2">
        <v>43593</v>
      </c>
      <c r="BH3344" s="1">
        <v>2.4900000000000002</v>
      </c>
      <c r="BJ3344" s="2">
        <v>43593</v>
      </c>
      <c r="BK3344" s="1">
        <v>2.2800000000000002</v>
      </c>
      <c r="BM3344" s="2">
        <v>43413</v>
      </c>
      <c r="BN3344" s="1">
        <v>0.36</v>
      </c>
    </row>
    <row r="3345" spans="2:66">
      <c r="B3345" s="2">
        <v>44000</v>
      </c>
      <c r="C3345" s="1">
        <v>0.79</v>
      </c>
      <c r="E3345" s="2">
        <v>43472</v>
      </c>
      <c r="F3345" s="1">
        <v>1.736</v>
      </c>
      <c r="H3345" s="2">
        <v>43490</v>
      </c>
      <c r="I3345" s="1">
        <v>1.81</v>
      </c>
      <c r="K3345" s="2">
        <v>43488</v>
      </c>
      <c r="L3345" s="1">
        <v>1.9849999999999999</v>
      </c>
      <c r="N3345" s="2">
        <v>43496</v>
      </c>
      <c r="O3345" s="1">
        <v>1.885</v>
      </c>
      <c r="Q3345" s="2">
        <v>43476</v>
      </c>
      <c r="R3345" s="1">
        <v>1.8399999999999999</v>
      </c>
      <c r="T3345" s="2">
        <v>43482</v>
      </c>
      <c r="U3345" s="1">
        <v>1.75</v>
      </c>
      <c r="W3345" s="2">
        <v>43481</v>
      </c>
      <c r="X3345" s="1">
        <v>1.75</v>
      </c>
      <c r="Z3345" s="2">
        <v>43469</v>
      </c>
      <c r="AA3345" s="1">
        <v>1.7324999999999999</v>
      </c>
      <c r="AC3345" s="2">
        <v>43472</v>
      </c>
      <c r="AD3345" s="1">
        <v>1.8075000000000001</v>
      </c>
      <c r="AF3345" s="2">
        <v>43909</v>
      </c>
      <c r="AG3345" s="1">
        <v>1.19513</v>
      </c>
      <c r="AI3345" s="2">
        <v>43405</v>
      </c>
      <c r="AJ3345" s="1">
        <v>3.2444999999999999</v>
      </c>
      <c r="AL3345" s="2">
        <v>43406</v>
      </c>
      <c r="AM3345" s="1">
        <v>3.2509999999999999</v>
      </c>
      <c r="AO3345" s="2">
        <v>43404</v>
      </c>
      <c r="AP3345" s="1">
        <v>3.0453000000000001</v>
      </c>
      <c r="AR3345" s="2">
        <v>43397</v>
      </c>
      <c r="AS3345" s="1">
        <v>2.8490000000000002</v>
      </c>
      <c r="AU3345" s="2">
        <v>43417</v>
      </c>
      <c r="AV3345" s="1">
        <v>1.5129999999999999</v>
      </c>
      <c r="AX3345" s="2">
        <v>43413</v>
      </c>
      <c r="AY3345" s="1">
        <v>1.4645000000000001</v>
      </c>
      <c r="BA3345" s="116">
        <v>43418</v>
      </c>
      <c r="BB3345" s="1">
        <v>0.95250000000000001</v>
      </c>
      <c r="BD3345" s="2">
        <v>43411</v>
      </c>
      <c r="BE3345" s="1">
        <v>-0.11749999999999999</v>
      </c>
      <c r="BG3345" s="2">
        <v>43594</v>
      </c>
      <c r="BH3345" s="1">
        <v>2.4500000000000002</v>
      </c>
      <c r="BJ3345" s="2">
        <v>43594</v>
      </c>
      <c r="BK3345" s="1">
        <v>2.25</v>
      </c>
      <c r="BM3345" s="2">
        <v>43416</v>
      </c>
      <c r="BN3345" s="1">
        <v>0.34899999999999998</v>
      </c>
    </row>
    <row r="3346" spans="2:66">
      <c r="B3346" s="2">
        <v>44001</v>
      </c>
      <c r="C3346" s="1">
        <v>0.79</v>
      </c>
      <c r="E3346" s="2">
        <v>43473</v>
      </c>
      <c r="F3346" s="1">
        <v>1.7349999999999999</v>
      </c>
      <c r="H3346" s="2">
        <v>43493</v>
      </c>
      <c r="I3346" s="1">
        <v>1.8169999999999999</v>
      </c>
      <c r="K3346" s="2">
        <v>43489</v>
      </c>
      <c r="L3346" s="1">
        <v>1.992</v>
      </c>
      <c r="N3346" s="2">
        <v>43497</v>
      </c>
      <c r="O3346" s="1">
        <v>1.877</v>
      </c>
      <c r="Q3346" s="2">
        <v>43479</v>
      </c>
      <c r="R3346" s="1">
        <v>1.798</v>
      </c>
      <c r="T3346" s="2">
        <v>43483</v>
      </c>
      <c r="U3346" s="1">
        <v>1.7850000000000001</v>
      </c>
      <c r="W3346" s="2">
        <v>43482</v>
      </c>
      <c r="X3346" s="1">
        <v>1.7574999999999998</v>
      </c>
      <c r="Z3346" s="2">
        <v>43472</v>
      </c>
      <c r="AA3346" s="1">
        <v>1.75</v>
      </c>
      <c r="AC3346" s="2">
        <v>43473</v>
      </c>
      <c r="AD3346" s="1">
        <v>1.8174999999999999</v>
      </c>
      <c r="AF3346" s="2">
        <v>43910</v>
      </c>
      <c r="AG3346" s="1">
        <v>1.2041299999999999</v>
      </c>
      <c r="AI3346" s="2">
        <v>43406</v>
      </c>
      <c r="AJ3346" s="1">
        <v>3.3178999999999998</v>
      </c>
      <c r="AL3346" s="2">
        <v>43409</v>
      </c>
      <c r="AM3346" s="1">
        <v>3.2395</v>
      </c>
      <c r="AO3346" s="2">
        <v>43405</v>
      </c>
      <c r="AP3346" s="1">
        <v>3.0339999999999998</v>
      </c>
      <c r="AR3346" s="2">
        <v>43398</v>
      </c>
      <c r="AS3346" s="1">
        <v>2.8637999999999999</v>
      </c>
      <c r="AU3346" s="2">
        <v>43418</v>
      </c>
      <c r="AV3346" s="1">
        <v>1.5150000000000001</v>
      </c>
      <c r="AX3346" s="2">
        <v>43416</v>
      </c>
      <c r="AY3346" s="1">
        <v>1.4610000000000001</v>
      </c>
      <c r="BA3346" s="116">
        <v>43419</v>
      </c>
      <c r="BB3346" s="1">
        <v>0.93430000000000002</v>
      </c>
      <c r="BD3346" s="2">
        <v>43412</v>
      </c>
      <c r="BE3346" s="1">
        <v>-0.1134</v>
      </c>
      <c r="BG3346" s="2">
        <v>43595</v>
      </c>
      <c r="BH3346" s="1">
        <v>2.4699999999999998</v>
      </c>
      <c r="BJ3346" s="2">
        <v>43595</v>
      </c>
      <c r="BK3346" s="1">
        <v>2.2599999999999998</v>
      </c>
      <c r="BM3346" s="2">
        <v>43417</v>
      </c>
      <c r="BN3346" s="1">
        <v>0.35410000000000003</v>
      </c>
    </row>
    <row r="3347" spans="2:66">
      <c r="B3347" s="2">
        <v>44004</v>
      </c>
      <c r="C3347" s="1">
        <v>0.79</v>
      </c>
      <c r="E3347" s="2">
        <v>43474</v>
      </c>
      <c r="F3347" s="1">
        <v>1.7349999999999999</v>
      </c>
      <c r="H3347" s="2">
        <v>43494</v>
      </c>
      <c r="I3347" s="1">
        <v>1.8199999999999998</v>
      </c>
      <c r="K3347" s="2">
        <v>43490</v>
      </c>
      <c r="L3347" s="1">
        <v>2.0019999999999998</v>
      </c>
      <c r="N3347" s="2">
        <v>43503</v>
      </c>
      <c r="O3347" s="1">
        <v>1.8740000000000001</v>
      </c>
      <c r="Q3347" s="2">
        <v>43480</v>
      </c>
      <c r="R3347" s="1">
        <v>1.7774999999999999</v>
      </c>
      <c r="T3347" s="2">
        <v>43486</v>
      </c>
      <c r="U3347" s="1">
        <v>1.7974999999999999</v>
      </c>
      <c r="W3347" s="2">
        <v>43483</v>
      </c>
      <c r="X3347" s="1">
        <v>1.79</v>
      </c>
      <c r="Z3347" s="2">
        <v>43473</v>
      </c>
      <c r="AA3347" s="1">
        <v>1.7675000000000001</v>
      </c>
      <c r="AC3347" s="2">
        <v>43474</v>
      </c>
      <c r="AD3347" s="1">
        <v>1.8225</v>
      </c>
      <c r="AF3347" s="2">
        <v>43913</v>
      </c>
      <c r="AG3347" s="1">
        <v>1.21563</v>
      </c>
      <c r="AI3347" s="2">
        <v>43409</v>
      </c>
      <c r="AJ3347" s="1">
        <v>3.2955000000000001</v>
      </c>
      <c r="AL3347" s="2">
        <v>43410</v>
      </c>
      <c r="AM3347" s="1">
        <v>3.2640000000000002</v>
      </c>
      <c r="AO3347" s="2">
        <v>43406</v>
      </c>
      <c r="AP3347" s="1">
        <v>3.0878000000000001</v>
      </c>
      <c r="AR3347" s="2">
        <v>43399</v>
      </c>
      <c r="AS3347" s="1">
        <v>2.8460000000000001</v>
      </c>
      <c r="AU3347" s="2">
        <v>43419</v>
      </c>
      <c r="AV3347" s="1">
        <v>1.5007000000000001</v>
      </c>
      <c r="AX3347" s="2">
        <v>43417</v>
      </c>
      <c r="AY3347" s="1">
        <v>1.4584999999999999</v>
      </c>
      <c r="BA3347" s="116">
        <v>43420</v>
      </c>
      <c r="BB3347" s="1">
        <v>0.93579999999999997</v>
      </c>
      <c r="BD3347" s="2">
        <v>43413</v>
      </c>
      <c r="BE3347" s="1">
        <v>-0.1168</v>
      </c>
      <c r="BG3347" s="2">
        <v>43598</v>
      </c>
      <c r="BH3347" s="1">
        <v>2.4</v>
      </c>
      <c r="BJ3347" s="2">
        <v>43598</v>
      </c>
      <c r="BK3347" s="1">
        <v>2.1800000000000002</v>
      </c>
      <c r="BM3347" s="2">
        <v>43418</v>
      </c>
      <c r="BN3347" s="1">
        <v>0.34399999999999997</v>
      </c>
    </row>
    <row r="3348" spans="2:66">
      <c r="B3348" s="2">
        <v>44005</v>
      </c>
      <c r="C3348" s="1">
        <v>0.79</v>
      </c>
      <c r="E3348" s="2">
        <v>43475</v>
      </c>
      <c r="F3348" s="1">
        <v>1.7349999999999999</v>
      </c>
      <c r="H3348" s="2">
        <v>43495</v>
      </c>
      <c r="I3348" s="1">
        <v>1.83</v>
      </c>
      <c r="K3348" s="2">
        <v>43493</v>
      </c>
      <c r="L3348" s="1">
        <v>2.0150000000000001</v>
      </c>
      <c r="N3348" s="2">
        <v>43504</v>
      </c>
      <c r="O3348" s="1">
        <v>1.8519999999999999</v>
      </c>
      <c r="Q3348" s="2">
        <v>43481</v>
      </c>
      <c r="R3348" s="1">
        <v>1.79</v>
      </c>
      <c r="T3348" s="2">
        <v>43487</v>
      </c>
      <c r="U3348" s="1">
        <v>1.7675000000000001</v>
      </c>
      <c r="W3348" s="2">
        <v>43486</v>
      </c>
      <c r="X3348" s="1">
        <v>1.8025</v>
      </c>
      <c r="Z3348" s="2">
        <v>43474</v>
      </c>
      <c r="AA3348" s="1">
        <v>1.7774999999999999</v>
      </c>
      <c r="AC3348" s="2">
        <v>43475</v>
      </c>
      <c r="AD3348" s="1">
        <v>1.8225</v>
      </c>
      <c r="AF3348" s="2">
        <v>43914</v>
      </c>
      <c r="AG3348" s="1">
        <v>1.23238</v>
      </c>
      <c r="AI3348" s="2">
        <v>43410</v>
      </c>
      <c r="AJ3348" s="1">
        <v>3.3155000000000001</v>
      </c>
      <c r="AL3348" s="2">
        <v>43411</v>
      </c>
      <c r="AM3348" s="1">
        <v>3.2730000000000001</v>
      </c>
      <c r="AO3348" s="2">
        <v>43409</v>
      </c>
      <c r="AP3348" s="1">
        <v>3.0790000000000002</v>
      </c>
      <c r="AR3348" s="2">
        <v>43402</v>
      </c>
      <c r="AS3348" s="1">
        <v>2.8490000000000002</v>
      </c>
      <c r="AU3348" s="2">
        <v>43420</v>
      </c>
      <c r="AV3348" s="1">
        <v>1.5024999999999999</v>
      </c>
      <c r="AX3348" s="2">
        <v>43418</v>
      </c>
      <c r="AY3348" s="1">
        <v>1.4570000000000001</v>
      </c>
      <c r="BA3348" s="116">
        <v>43423</v>
      </c>
      <c r="BB3348" s="1">
        <v>0.93300000000000005</v>
      </c>
      <c r="BD3348" s="2">
        <v>43416</v>
      </c>
      <c r="BE3348" s="1">
        <v>-0.1183</v>
      </c>
      <c r="BG3348" s="2">
        <v>43599</v>
      </c>
      <c r="BH3348" s="1">
        <v>2.42</v>
      </c>
      <c r="BJ3348" s="2">
        <v>43599</v>
      </c>
      <c r="BK3348" s="1">
        <v>2.2000000000000002</v>
      </c>
      <c r="BM3348" s="2">
        <v>43419</v>
      </c>
      <c r="BN3348" s="1">
        <v>0.32400000000000001</v>
      </c>
    </row>
    <row r="3349" spans="2:66">
      <c r="B3349" s="2">
        <v>44006</v>
      </c>
      <c r="C3349" s="1">
        <v>0.79</v>
      </c>
      <c r="E3349" s="2">
        <v>43476</v>
      </c>
      <c r="F3349" s="1">
        <v>1.7349999999999999</v>
      </c>
      <c r="H3349" s="2">
        <v>43496</v>
      </c>
      <c r="I3349" s="1">
        <v>1.81</v>
      </c>
      <c r="K3349" s="2">
        <v>43494</v>
      </c>
      <c r="L3349" s="1">
        <v>2.0379999999999998</v>
      </c>
      <c r="N3349" s="2">
        <v>43507</v>
      </c>
      <c r="O3349" s="1">
        <v>1.835</v>
      </c>
      <c r="Q3349" s="2">
        <v>43482</v>
      </c>
      <c r="R3349" s="1">
        <v>1.8025</v>
      </c>
      <c r="T3349" s="2">
        <v>43488</v>
      </c>
      <c r="U3349" s="1">
        <v>1.7650000000000001</v>
      </c>
      <c r="W3349" s="2">
        <v>43487</v>
      </c>
      <c r="X3349" s="1">
        <v>1.7675000000000001</v>
      </c>
      <c r="Z3349" s="2">
        <v>43475</v>
      </c>
      <c r="AA3349" s="1">
        <v>1.7749999999999999</v>
      </c>
      <c r="AC3349" s="2">
        <v>43476</v>
      </c>
      <c r="AD3349" s="1">
        <v>1.83</v>
      </c>
      <c r="AF3349" s="2">
        <v>43915</v>
      </c>
      <c r="AG3349" s="1">
        <v>1.2669999999999999</v>
      </c>
      <c r="AI3349" s="2">
        <v>43411</v>
      </c>
      <c r="AJ3349" s="1">
        <v>3.3185000000000002</v>
      </c>
      <c r="AL3349" s="2">
        <v>43412</v>
      </c>
      <c r="AM3349" s="1">
        <v>3.2694999999999999</v>
      </c>
      <c r="AO3349" s="2">
        <v>43410</v>
      </c>
      <c r="AP3349" s="1">
        <v>3.0964999999999998</v>
      </c>
      <c r="AR3349" s="2">
        <v>43403</v>
      </c>
      <c r="AS3349" s="1">
        <v>2.8650000000000002</v>
      </c>
      <c r="AU3349" s="2">
        <v>43423</v>
      </c>
      <c r="AV3349" s="1">
        <v>1.5065</v>
      </c>
      <c r="AX3349" s="2">
        <v>43419</v>
      </c>
      <c r="AY3349" s="1">
        <v>1.4490000000000001</v>
      </c>
      <c r="BA3349" s="116">
        <v>43424</v>
      </c>
      <c r="BB3349" s="1">
        <v>0.91849999999999998</v>
      </c>
      <c r="BD3349" s="2">
        <v>43417</v>
      </c>
      <c r="BE3349" s="1">
        <v>-0.1153</v>
      </c>
      <c r="BG3349" s="2">
        <v>43600</v>
      </c>
      <c r="BH3349" s="1">
        <v>2.37</v>
      </c>
      <c r="BJ3349" s="2">
        <v>43600</v>
      </c>
      <c r="BK3349" s="1">
        <v>2.15</v>
      </c>
      <c r="BM3349" s="2">
        <v>43420</v>
      </c>
      <c r="BN3349" s="1">
        <v>0.32329999999999998</v>
      </c>
    </row>
    <row r="3350" spans="2:66">
      <c r="B3350" s="2">
        <v>44007</v>
      </c>
      <c r="C3350" s="1">
        <v>0.79</v>
      </c>
      <c r="E3350" s="2">
        <v>43479</v>
      </c>
      <c r="F3350" s="1">
        <v>1.736</v>
      </c>
      <c r="H3350" s="2">
        <v>43497</v>
      </c>
      <c r="I3350" s="1">
        <v>1.802</v>
      </c>
      <c r="K3350" s="2">
        <v>43495</v>
      </c>
      <c r="L3350" s="1">
        <v>2.0470000000000002</v>
      </c>
      <c r="N3350" s="2">
        <v>43508</v>
      </c>
      <c r="O3350" s="1">
        <v>1.855</v>
      </c>
      <c r="Q3350" s="2">
        <v>43483</v>
      </c>
      <c r="R3350" s="1">
        <v>1.8425</v>
      </c>
      <c r="T3350" s="2">
        <v>43489</v>
      </c>
      <c r="U3350" s="1">
        <v>1.77</v>
      </c>
      <c r="W3350" s="2">
        <v>43488</v>
      </c>
      <c r="X3350" s="1">
        <v>1.7675000000000001</v>
      </c>
      <c r="Z3350" s="2">
        <v>43476</v>
      </c>
      <c r="AA3350" s="1">
        <v>1.7850000000000001</v>
      </c>
      <c r="AC3350" s="2">
        <v>43479</v>
      </c>
      <c r="AD3350" s="1">
        <v>1.8199999999999998</v>
      </c>
      <c r="AF3350" s="2">
        <v>43916</v>
      </c>
      <c r="AG3350" s="1">
        <v>1.37463</v>
      </c>
      <c r="AI3350" s="2">
        <v>43412</v>
      </c>
      <c r="AJ3350" s="1">
        <v>3.3147000000000002</v>
      </c>
      <c r="AL3350" s="2">
        <v>43413</v>
      </c>
      <c r="AM3350" s="1">
        <v>3.2204999999999999</v>
      </c>
      <c r="AO3350" s="2">
        <v>43411</v>
      </c>
      <c r="AP3350" s="1">
        <v>3.1151</v>
      </c>
      <c r="AR3350" s="2">
        <v>43404</v>
      </c>
      <c r="AS3350" s="1">
        <v>2.88</v>
      </c>
      <c r="AU3350" s="2">
        <v>43424</v>
      </c>
      <c r="AV3350" s="1">
        <v>1.484</v>
      </c>
      <c r="AX3350" s="2">
        <v>43420</v>
      </c>
      <c r="AY3350" s="1">
        <v>1.444</v>
      </c>
      <c r="BA3350" s="116">
        <v>43425</v>
      </c>
      <c r="BB3350" s="1">
        <v>0.92210000000000003</v>
      </c>
      <c r="BD3350" s="2">
        <v>43418</v>
      </c>
      <c r="BE3350" s="1">
        <v>-0.12180000000000001</v>
      </c>
      <c r="BG3350" s="2">
        <v>43601</v>
      </c>
      <c r="BH3350" s="1">
        <v>2.4</v>
      </c>
      <c r="BJ3350" s="2">
        <v>43601</v>
      </c>
      <c r="BK3350" s="1">
        <v>2.1800000000000002</v>
      </c>
      <c r="BM3350" s="2">
        <v>43423</v>
      </c>
      <c r="BN3350" s="1">
        <v>0.32229999999999998</v>
      </c>
    </row>
    <row r="3351" spans="2:66">
      <c r="B3351" s="2">
        <v>44008</v>
      </c>
      <c r="C3351" s="1">
        <v>0.79</v>
      </c>
      <c r="E3351" s="2">
        <v>43480</v>
      </c>
      <c r="F3351" s="1">
        <v>1.738</v>
      </c>
      <c r="H3351" s="2">
        <v>43503</v>
      </c>
      <c r="I3351" s="1">
        <v>1.8</v>
      </c>
      <c r="K3351" s="2">
        <v>43496</v>
      </c>
      <c r="L3351" s="1">
        <v>1.9969999999999999</v>
      </c>
      <c r="N3351" s="2">
        <v>43509</v>
      </c>
      <c r="O3351" s="1">
        <v>1.867</v>
      </c>
      <c r="Q3351" s="2">
        <v>43486</v>
      </c>
      <c r="R3351" s="1">
        <v>1.8599999999999999</v>
      </c>
      <c r="T3351" s="2">
        <v>43490</v>
      </c>
      <c r="U3351" s="1">
        <v>1.7650000000000001</v>
      </c>
      <c r="W3351" s="2">
        <v>43489</v>
      </c>
      <c r="X3351" s="1">
        <v>1.7749999999999999</v>
      </c>
      <c r="Z3351" s="2">
        <v>43479</v>
      </c>
      <c r="AA3351" s="1">
        <v>1.77</v>
      </c>
      <c r="AC3351" s="2">
        <v>43480</v>
      </c>
      <c r="AD3351" s="1">
        <v>1.8199999999999998</v>
      </c>
      <c r="AF3351" s="2">
        <v>43917</v>
      </c>
      <c r="AG3351" s="1">
        <v>1.4501299999999999</v>
      </c>
      <c r="AI3351" s="2">
        <v>43413</v>
      </c>
      <c r="AJ3351" s="1">
        <v>3.2696999999999998</v>
      </c>
      <c r="AL3351" s="2">
        <v>43416</v>
      </c>
      <c r="AM3351" s="1">
        <v>3.2323</v>
      </c>
      <c r="AO3351" s="2">
        <v>43412</v>
      </c>
      <c r="AP3351" s="1">
        <v>3.1259000000000001</v>
      </c>
      <c r="AR3351" s="2">
        <v>43405</v>
      </c>
      <c r="AS3351" s="1">
        <v>2.887</v>
      </c>
      <c r="AU3351" s="2">
        <v>43425</v>
      </c>
      <c r="AV3351" s="1">
        <v>1.4883</v>
      </c>
      <c r="AX3351" s="2">
        <v>43423</v>
      </c>
      <c r="AY3351" s="1">
        <v>1.4490000000000001</v>
      </c>
      <c r="BA3351" s="116">
        <v>43426</v>
      </c>
      <c r="BB3351" s="1">
        <v>0.91900000000000004</v>
      </c>
      <c r="BD3351" s="2">
        <v>43419</v>
      </c>
      <c r="BE3351" s="1">
        <v>-0.127</v>
      </c>
      <c r="BG3351" s="2">
        <v>43602</v>
      </c>
      <c r="BH3351" s="1">
        <v>2.39</v>
      </c>
      <c r="BJ3351" s="2">
        <v>43602</v>
      </c>
      <c r="BK3351" s="1">
        <v>2.17</v>
      </c>
      <c r="BM3351" s="2">
        <v>43424</v>
      </c>
      <c r="BN3351" s="1">
        <v>0.31669999999999998</v>
      </c>
    </row>
    <row r="3352" spans="2:66">
      <c r="B3352" s="2">
        <v>44011</v>
      </c>
      <c r="C3352" s="1">
        <v>0.79</v>
      </c>
      <c r="E3352" s="2">
        <v>43481</v>
      </c>
      <c r="F3352" s="1">
        <v>1.7410000000000001</v>
      </c>
      <c r="H3352" s="2">
        <v>43504</v>
      </c>
      <c r="I3352" s="1">
        <v>1.7829999999999999</v>
      </c>
      <c r="K3352" s="2">
        <v>43497</v>
      </c>
      <c r="L3352" s="1">
        <v>1.9830000000000001</v>
      </c>
      <c r="N3352" s="2">
        <v>43510</v>
      </c>
      <c r="O3352" s="1">
        <v>1.855</v>
      </c>
      <c r="Q3352" s="2">
        <v>43487</v>
      </c>
      <c r="R3352" s="1">
        <v>1.825</v>
      </c>
      <c r="T3352" s="2">
        <v>43493</v>
      </c>
      <c r="U3352" s="1">
        <v>1.7749999999999999</v>
      </c>
      <c r="W3352" s="2">
        <v>43490</v>
      </c>
      <c r="X3352" s="1">
        <v>1.77</v>
      </c>
      <c r="Z3352" s="2">
        <v>43480</v>
      </c>
      <c r="AA3352" s="1">
        <v>1.7675000000000001</v>
      </c>
      <c r="AC3352" s="2">
        <v>43481</v>
      </c>
      <c r="AD3352" s="1">
        <v>1.8225</v>
      </c>
      <c r="AF3352" s="2">
        <v>43920</v>
      </c>
      <c r="AG3352" s="1">
        <v>1.4333800000000001</v>
      </c>
      <c r="AI3352" s="2">
        <v>43416</v>
      </c>
      <c r="AJ3352" s="1">
        <v>3.2694999999999999</v>
      </c>
      <c r="AL3352" s="2">
        <v>43417</v>
      </c>
      <c r="AM3352" s="1">
        <v>3.1789999999999998</v>
      </c>
      <c r="AO3352" s="2">
        <v>43413</v>
      </c>
      <c r="AP3352" s="1">
        <v>3.0960000000000001</v>
      </c>
      <c r="AR3352" s="2">
        <v>43406</v>
      </c>
      <c r="AS3352" s="1">
        <v>2.9159999999999999</v>
      </c>
      <c r="AU3352" s="2">
        <v>43426</v>
      </c>
      <c r="AV3352" s="1">
        <v>1.482</v>
      </c>
      <c r="AX3352" s="2">
        <v>43424</v>
      </c>
      <c r="AY3352" s="1">
        <v>1.4279999999999999</v>
      </c>
      <c r="BA3352" s="116">
        <v>43427</v>
      </c>
      <c r="BB3352" s="1">
        <v>0.9</v>
      </c>
      <c r="BD3352" s="2">
        <v>43420</v>
      </c>
      <c r="BE3352" s="1">
        <v>-0.1288</v>
      </c>
      <c r="BG3352" s="2">
        <v>43605</v>
      </c>
      <c r="BH3352" s="1">
        <v>2.41</v>
      </c>
      <c r="BJ3352" s="2">
        <v>43605</v>
      </c>
      <c r="BK3352" s="1">
        <v>2.21</v>
      </c>
      <c r="BM3352" s="2">
        <v>43425</v>
      </c>
      <c r="BN3352" s="1">
        <v>0.31609999999999999</v>
      </c>
    </row>
    <row r="3353" spans="2:66">
      <c r="B3353" s="2">
        <v>44012</v>
      </c>
      <c r="C3353" s="1">
        <v>0.79</v>
      </c>
      <c r="E3353" s="2">
        <v>43482</v>
      </c>
      <c r="F3353" s="1">
        <v>1.7450000000000001</v>
      </c>
      <c r="H3353" s="2">
        <v>43507</v>
      </c>
      <c r="I3353" s="1">
        <v>1.78</v>
      </c>
      <c r="K3353" s="2">
        <v>43503</v>
      </c>
      <c r="L3353" s="1">
        <v>1.992</v>
      </c>
      <c r="N3353" s="2">
        <v>43511</v>
      </c>
      <c r="O3353" s="1">
        <v>1.8420000000000001</v>
      </c>
      <c r="Q3353" s="2">
        <v>43488</v>
      </c>
      <c r="R3353" s="1">
        <v>1.8225</v>
      </c>
      <c r="T3353" s="2">
        <v>43494</v>
      </c>
      <c r="U3353" s="1">
        <v>1.78</v>
      </c>
      <c r="W3353" s="2">
        <v>43493</v>
      </c>
      <c r="X3353" s="1">
        <v>1.7749999999999999</v>
      </c>
      <c r="Z3353" s="2">
        <v>43481</v>
      </c>
      <c r="AA3353" s="1">
        <v>1.7749999999999999</v>
      </c>
      <c r="AC3353" s="2">
        <v>43482</v>
      </c>
      <c r="AD3353" s="1">
        <v>1.825</v>
      </c>
      <c r="AF3353" s="2">
        <v>43921</v>
      </c>
      <c r="AG3353" s="1">
        <v>1.4504999999999999</v>
      </c>
      <c r="AI3353" s="2">
        <v>43417</v>
      </c>
      <c r="AJ3353" s="1">
        <v>3.238</v>
      </c>
      <c r="AL3353" s="2">
        <v>43418</v>
      </c>
      <c r="AM3353" s="1">
        <v>3.1665000000000001</v>
      </c>
      <c r="AO3353" s="2">
        <v>43416</v>
      </c>
      <c r="AP3353" s="1">
        <v>3.0857999999999999</v>
      </c>
      <c r="AR3353" s="2">
        <v>43409</v>
      </c>
      <c r="AS3353" s="1">
        <v>2.907</v>
      </c>
      <c r="AU3353" s="2">
        <v>43427</v>
      </c>
      <c r="AV3353" s="1">
        <v>1.4670000000000001</v>
      </c>
      <c r="AX3353" s="2">
        <v>43425</v>
      </c>
      <c r="AY3353" s="1">
        <v>1.4304999999999999</v>
      </c>
      <c r="BA3353" s="116">
        <v>43430</v>
      </c>
      <c r="BB3353" s="1">
        <v>0.91100000000000003</v>
      </c>
      <c r="BD3353" s="2">
        <v>43423</v>
      </c>
      <c r="BE3353" s="1">
        <v>-0.12759999999999999</v>
      </c>
      <c r="BG3353" s="2">
        <v>43606</v>
      </c>
      <c r="BH3353" s="1">
        <v>2.4300000000000002</v>
      </c>
      <c r="BJ3353" s="2">
        <v>43606</v>
      </c>
      <c r="BK3353" s="1">
        <v>2.23</v>
      </c>
      <c r="BM3353" s="2">
        <v>43426</v>
      </c>
      <c r="BN3353" s="1">
        <v>0.315</v>
      </c>
    </row>
    <row r="3354" spans="2:66">
      <c r="B3354" s="2">
        <v>44013</v>
      </c>
      <c r="C3354" s="1">
        <v>0.79</v>
      </c>
      <c r="E3354" s="2">
        <v>43483</v>
      </c>
      <c r="F3354" s="1">
        <v>1.746</v>
      </c>
      <c r="H3354" s="2">
        <v>43508</v>
      </c>
      <c r="I3354" s="1">
        <v>1.792</v>
      </c>
      <c r="K3354" s="2">
        <v>43504</v>
      </c>
      <c r="L3354" s="1">
        <v>1.962</v>
      </c>
      <c r="N3354" s="2">
        <v>43514</v>
      </c>
      <c r="O3354" s="1">
        <v>1.87</v>
      </c>
      <c r="Q3354" s="2">
        <v>43489</v>
      </c>
      <c r="R3354" s="1">
        <v>1.825</v>
      </c>
      <c r="T3354" s="2">
        <v>43495</v>
      </c>
      <c r="U3354" s="1">
        <v>1.7875000000000001</v>
      </c>
      <c r="W3354" s="2">
        <v>43494</v>
      </c>
      <c r="X3354" s="1">
        <v>1.7825</v>
      </c>
      <c r="Z3354" s="2">
        <v>43482</v>
      </c>
      <c r="AA3354" s="1">
        <v>1.7825</v>
      </c>
      <c r="AC3354" s="2">
        <v>43483</v>
      </c>
      <c r="AD3354" s="1">
        <v>1.8374999999999999</v>
      </c>
      <c r="AF3354" s="2">
        <v>43922</v>
      </c>
      <c r="AG3354" s="1">
        <v>1.4365000000000001</v>
      </c>
      <c r="AI3354" s="2">
        <v>43418</v>
      </c>
      <c r="AJ3354" s="1">
        <v>3.2425999999999999</v>
      </c>
      <c r="AL3354" s="2">
        <v>43419</v>
      </c>
      <c r="AM3354" s="1">
        <v>3.153</v>
      </c>
      <c r="AO3354" s="2">
        <v>43417</v>
      </c>
      <c r="AP3354" s="1">
        <v>3.0586000000000002</v>
      </c>
      <c r="AR3354" s="2">
        <v>43410</v>
      </c>
      <c r="AS3354" s="1">
        <v>2.919</v>
      </c>
      <c r="AU3354" s="2">
        <v>43430</v>
      </c>
      <c r="AV3354" s="1">
        <v>1.4744999999999999</v>
      </c>
      <c r="AX3354" s="2">
        <v>43426</v>
      </c>
      <c r="AY3354" s="1">
        <v>1.4281999999999999</v>
      </c>
      <c r="BA3354" s="116">
        <v>43431</v>
      </c>
      <c r="BB3354" s="1">
        <v>0.9032</v>
      </c>
      <c r="BD3354" s="2">
        <v>43424</v>
      </c>
      <c r="BE3354" s="1">
        <v>-0.13389999999999999</v>
      </c>
      <c r="BG3354" s="2">
        <v>43607</v>
      </c>
      <c r="BH3354" s="1">
        <v>2.39</v>
      </c>
      <c r="BJ3354" s="2">
        <v>43607</v>
      </c>
      <c r="BK3354" s="1">
        <v>2.19</v>
      </c>
      <c r="BM3354" s="2">
        <v>43427</v>
      </c>
      <c r="BN3354" s="1">
        <v>0.30099999999999999</v>
      </c>
    </row>
    <row r="3355" spans="2:66">
      <c r="B3355" s="2">
        <v>44014</v>
      </c>
      <c r="C3355" s="1">
        <v>0.79</v>
      </c>
      <c r="E3355" s="2">
        <v>43486</v>
      </c>
      <c r="F3355" s="1">
        <v>1.748</v>
      </c>
      <c r="H3355" s="2">
        <v>43509</v>
      </c>
      <c r="I3355" s="1">
        <v>1.8</v>
      </c>
      <c r="K3355" s="2">
        <v>43507</v>
      </c>
      <c r="L3355" s="1">
        <v>1.94</v>
      </c>
      <c r="N3355" s="2">
        <v>43515</v>
      </c>
      <c r="O3355" s="1">
        <v>1.865</v>
      </c>
      <c r="Q3355" s="2">
        <v>43490</v>
      </c>
      <c r="R3355" s="1">
        <v>1.8199999999999998</v>
      </c>
      <c r="T3355" s="2">
        <v>43496</v>
      </c>
      <c r="U3355" s="1">
        <v>1.7549999999999999</v>
      </c>
      <c r="W3355" s="2">
        <v>43495</v>
      </c>
      <c r="X3355" s="1">
        <v>1.7875000000000001</v>
      </c>
      <c r="Z3355" s="2">
        <v>43483</v>
      </c>
      <c r="AA3355" s="1">
        <v>1.8075000000000001</v>
      </c>
      <c r="AC3355" s="2">
        <v>43486</v>
      </c>
      <c r="AD3355" s="1">
        <v>1.8425</v>
      </c>
      <c r="AF3355" s="2">
        <v>43923</v>
      </c>
      <c r="AG3355" s="1">
        <v>1.373</v>
      </c>
      <c r="AI3355" s="2">
        <v>43419</v>
      </c>
      <c r="AJ3355" s="1">
        <v>3.2324999999999999</v>
      </c>
      <c r="AL3355" s="2">
        <v>43420</v>
      </c>
      <c r="AM3355" s="1">
        <v>3.105</v>
      </c>
      <c r="AO3355" s="2">
        <v>43418</v>
      </c>
      <c r="AP3355" s="1">
        <v>3.0344000000000002</v>
      </c>
      <c r="AR3355" s="2">
        <v>43411</v>
      </c>
      <c r="AS3355" s="1">
        <v>2.9329999999999998</v>
      </c>
      <c r="AU3355" s="2">
        <v>43431</v>
      </c>
      <c r="AV3355" s="1">
        <v>1.4762999999999999</v>
      </c>
      <c r="AX3355" s="2">
        <v>43427</v>
      </c>
      <c r="AY3355" s="1">
        <v>1.4095</v>
      </c>
      <c r="BA3355" s="116">
        <v>43432</v>
      </c>
      <c r="BB3355" s="1">
        <v>0.90700000000000003</v>
      </c>
      <c r="BD3355" s="2">
        <v>43425</v>
      </c>
      <c r="BE3355" s="1">
        <v>-0.13489999999999999</v>
      </c>
      <c r="BG3355" s="2">
        <v>43608</v>
      </c>
      <c r="BH3355" s="1">
        <v>2.31</v>
      </c>
      <c r="BJ3355" s="2">
        <v>43608</v>
      </c>
      <c r="BK3355" s="1">
        <v>2.11</v>
      </c>
      <c r="BM3355" s="2">
        <v>43430</v>
      </c>
      <c r="BN3355" s="1">
        <v>0.31</v>
      </c>
    </row>
    <row r="3356" spans="2:66">
      <c r="B3356" s="2">
        <v>44015</v>
      </c>
      <c r="C3356" s="1">
        <v>0.79</v>
      </c>
      <c r="E3356" s="2">
        <v>43487</v>
      </c>
      <c r="F3356" s="1">
        <v>1.748</v>
      </c>
      <c r="H3356" s="2">
        <v>43510</v>
      </c>
      <c r="I3356" s="1">
        <v>1.7869999999999999</v>
      </c>
      <c r="K3356" s="2">
        <v>43508</v>
      </c>
      <c r="L3356" s="1">
        <v>1.98</v>
      </c>
      <c r="N3356" s="2">
        <v>43516</v>
      </c>
      <c r="O3356" s="1">
        <v>1.87</v>
      </c>
      <c r="Q3356" s="2">
        <v>43493</v>
      </c>
      <c r="R3356" s="1">
        <v>1.835</v>
      </c>
      <c r="T3356" s="2">
        <v>43497</v>
      </c>
      <c r="U3356" s="1">
        <v>1.7475000000000001</v>
      </c>
      <c r="W3356" s="2">
        <v>43496</v>
      </c>
      <c r="X3356" s="1">
        <v>1.7574999999999998</v>
      </c>
      <c r="Z3356" s="2">
        <v>43486</v>
      </c>
      <c r="AA3356" s="1">
        <v>1.8199999999999998</v>
      </c>
      <c r="AC3356" s="2">
        <v>43487</v>
      </c>
      <c r="AD3356" s="1">
        <v>1.83</v>
      </c>
      <c r="AF3356" s="2">
        <v>43924</v>
      </c>
      <c r="AG3356" s="1">
        <v>1.3873800000000001</v>
      </c>
      <c r="AI3356" s="2">
        <v>43420</v>
      </c>
      <c r="AJ3356" s="1">
        <v>3.1852999999999998</v>
      </c>
      <c r="AL3356" s="2">
        <v>43423</v>
      </c>
      <c r="AM3356" s="1">
        <v>3.0977000000000001</v>
      </c>
      <c r="AO3356" s="2">
        <v>43419</v>
      </c>
      <c r="AP3356" s="1">
        <v>3.0303</v>
      </c>
      <c r="AR3356" s="2">
        <v>43412</v>
      </c>
      <c r="AS3356" s="1">
        <v>2.944</v>
      </c>
      <c r="AU3356" s="2">
        <v>43432</v>
      </c>
      <c r="AV3356" s="1">
        <v>1.4830000000000001</v>
      </c>
      <c r="AX3356" s="2">
        <v>43430</v>
      </c>
      <c r="AY3356" s="1">
        <v>1.417</v>
      </c>
      <c r="BA3356" s="116">
        <v>43433</v>
      </c>
      <c r="BB3356" s="1">
        <v>0.88490000000000002</v>
      </c>
      <c r="BD3356" s="2">
        <v>43426</v>
      </c>
      <c r="BE3356" s="1">
        <v>-0.1351</v>
      </c>
      <c r="BG3356" s="2">
        <v>43609</v>
      </c>
      <c r="BH3356" s="1">
        <v>2.3199999999999998</v>
      </c>
      <c r="BJ3356" s="2">
        <v>43609</v>
      </c>
      <c r="BK3356" s="1">
        <v>2.12</v>
      </c>
      <c r="BM3356" s="2">
        <v>43431</v>
      </c>
      <c r="BN3356" s="1">
        <v>0.29870000000000002</v>
      </c>
    </row>
    <row r="3357" spans="2:66">
      <c r="B3357" s="2">
        <v>44018</v>
      </c>
      <c r="C3357" s="1">
        <v>0.79</v>
      </c>
      <c r="E3357" s="2">
        <v>43488</v>
      </c>
      <c r="F3357" s="1">
        <v>1.748</v>
      </c>
      <c r="H3357" s="2">
        <v>43511</v>
      </c>
      <c r="I3357" s="1">
        <v>1.78</v>
      </c>
      <c r="K3357" s="2">
        <v>43509</v>
      </c>
      <c r="L3357" s="1">
        <v>1.99</v>
      </c>
      <c r="N3357" s="2">
        <v>43517</v>
      </c>
      <c r="O3357" s="1">
        <v>1.88</v>
      </c>
      <c r="Q3357" s="2">
        <v>43494</v>
      </c>
      <c r="R3357" s="1">
        <v>1.8399999999999999</v>
      </c>
      <c r="T3357" s="2">
        <v>43500</v>
      </c>
      <c r="U3357" s="1">
        <v>1.7475000000000001</v>
      </c>
      <c r="W3357" s="2">
        <v>43497</v>
      </c>
      <c r="X3357" s="1">
        <v>1.7549999999999999</v>
      </c>
      <c r="Z3357" s="2">
        <v>43487</v>
      </c>
      <c r="AA3357" s="1">
        <v>1.7925</v>
      </c>
      <c r="AC3357" s="2">
        <v>43488</v>
      </c>
      <c r="AD3357" s="1">
        <v>1.83</v>
      </c>
      <c r="AF3357" s="2">
        <v>43927</v>
      </c>
      <c r="AG3357" s="1">
        <v>1.3523800000000001</v>
      </c>
      <c r="AI3357" s="2">
        <v>43423</v>
      </c>
      <c r="AJ3357" s="1">
        <v>3.1812</v>
      </c>
      <c r="AL3357" s="2">
        <v>43424</v>
      </c>
      <c r="AM3357" s="1">
        <v>3.105</v>
      </c>
      <c r="AO3357" s="2">
        <v>43420</v>
      </c>
      <c r="AP3357" s="1">
        <v>2.9689000000000001</v>
      </c>
      <c r="AR3357" s="2">
        <v>43413</v>
      </c>
      <c r="AS3357" s="1">
        <v>2.9290000000000003</v>
      </c>
      <c r="AU3357" s="2">
        <v>43433</v>
      </c>
      <c r="AV3357" s="1">
        <v>1.466</v>
      </c>
      <c r="AX3357" s="2">
        <v>43431</v>
      </c>
      <c r="AY3357" s="1">
        <v>1.4159999999999999</v>
      </c>
      <c r="BA3357" s="116">
        <v>43434</v>
      </c>
      <c r="BB3357" s="1">
        <v>0.88</v>
      </c>
      <c r="BD3357" s="2">
        <v>43427</v>
      </c>
      <c r="BE3357" s="1">
        <v>-0.1399</v>
      </c>
      <c r="BG3357" s="2">
        <v>43613</v>
      </c>
      <c r="BH3357" s="1">
        <v>2.2599999999999998</v>
      </c>
      <c r="BJ3357" s="2">
        <v>43613</v>
      </c>
      <c r="BK3357" s="1">
        <v>2.06</v>
      </c>
      <c r="BM3357" s="2">
        <v>43432</v>
      </c>
      <c r="BN3357" s="1">
        <v>0.30199999999999999</v>
      </c>
    </row>
    <row r="3358" spans="2:66">
      <c r="B3358" s="2">
        <v>44019</v>
      </c>
      <c r="C3358" s="1">
        <v>0.79</v>
      </c>
      <c r="E3358" s="2">
        <v>43489</v>
      </c>
      <c r="F3358" s="1">
        <v>1.75</v>
      </c>
      <c r="H3358" s="2">
        <v>43514</v>
      </c>
      <c r="I3358" s="1">
        <v>1.802</v>
      </c>
      <c r="K3358" s="2">
        <v>43510</v>
      </c>
      <c r="L3358" s="1">
        <v>1.98</v>
      </c>
      <c r="N3358" s="2">
        <v>43518</v>
      </c>
      <c r="O3358" s="1">
        <v>1.88</v>
      </c>
      <c r="Q3358" s="2">
        <v>43495</v>
      </c>
      <c r="R3358" s="1">
        <v>1.8525</v>
      </c>
      <c r="T3358" s="2">
        <v>43501</v>
      </c>
      <c r="U3358" s="1">
        <v>1.7475000000000001</v>
      </c>
      <c r="W3358" s="2">
        <v>43500</v>
      </c>
      <c r="X3358" s="1">
        <v>1.7549999999999999</v>
      </c>
      <c r="Z3358" s="2">
        <v>43488</v>
      </c>
      <c r="AA3358" s="1">
        <v>1.7925</v>
      </c>
      <c r="AC3358" s="2">
        <v>43489</v>
      </c>
      <c r="AD3358" s="1">
        <v>1.835</v>
      </c>
      <c r="AF3358" s="2">
        <v>43928</v>
      </c>
      <c r="AG3358" s="1">
        <v>1.3198799999999999</v>
      </c>
      <c r="AI3358" s="2">
        <v>43424</v>
      </c>
      <c r="AJ3358" s="1">
        <v>3.1818</v>
      </c>
      <c r="AL3358" s="2">
        <v>43425</v>
      </c>
      <c r="AM3358" s="1">
        <v>3.1080000000000001</v>
      </c>
      <c r="AO3358" s="2">
        <v>43423</v>
      </c>
      <c r="AP3358" s="1">
        <v>2.9539</v>
      </c>
      <c r="AR3358" s="2">
        <v>43416</v>
      </c>
      <c r="AS3358" s="1">
        <v>2.911</v>
      </c>
      <c r="AU3358" s="2">
        <v>43434</v>
      </c>
      <c r="AV3358" s="1">
        <v>1.4584999999999999</v>
      </c>
      <c r="AX3358" s="2">
        <v>43432</v>
      </c>
      <c r="AY3358" s="1">
        <v>1.4219999999999999</v>
      </c>
      <c r="BA3358" s="116">
        <v>43437</v>
      </c>
      <c r="BB3358" s="1">
        <v>0.87629999999999997</v>
      </c>
      <c r="BD3358" s="2">
        <v>43430</v>
      </c>
      <c r="BE3358" s="1">
        <v>-0.13900000000000001</v>
      </c>
      <c r="BG3358" s="2">
        <v>43614</v>
      </c>
      <c r="BH3358" s="1">
        <v>2.25</v>
      </c>
      <c r="BJ3358" s="2">
        <v>43614</v>
      </c>
      <c r="BK3358" s="1">
        <v>2.0499999999999998</v>
      </c>
      <c r="BM3358" s="2">
        <v>43433</v>
      </c>
      <c r="BN3358" s="1">
        <v>0.27950000000000003</v>
      </c>
    </row>
    <row r="3359" spans="2:66">
      <c r="B3359" s="2">
        <v>44020</v>
      </c>
      <c r="C3359" s="1">
        <v>0.79</v>
      </c>
      <c r="E3359" s="2">
        <v>43490</v>
      </c>
      <c r="F3359" s="1">
        <v>1.75</v>
      </c>
      <c r="H3359" s="2">
        <v>43515</v>
      </c>
      <c r="I3359" s="1">
        <v>1.7970000000000002</v>
      </c>
      <c r="K3359" s="2">
        <v>43511</v>
      </c>
      <c r="L3359" s="1">
        <v>1.9649999999999999</v>
      </c>
      <c r="N3359" s="2">
        <v>43521</v>
      </c>
      <c r="O3359" s="1">
        <v>1.8919999999999999</v>
      </c>
      <c r="Q3359" s="2">
        <v>43496</v>
      </c>
      <c r="R3359" s="1">
        <v>1.8125</v>
      </c>
      <c r="T3359" s="2">
        <v>43503</v>
      </c>
      <c r="U3359" s="1">
        <v>1.75</v>
      </c>
      <c r="W3359" s="2">
        <v>43501</v>
      </c>
      <c r="X3359" s="1">
        <v>1.7549999999999999</v>
      </c>
      <c r="Z3359" s="2">
        <v>43489</v>
      </c>
      <c r="AA3359" s="1">
        <v>1.7974999999999999</v>
      </c>
      <c r="AC3359" s="2">
        <v>43490</v>
      </c>
      <c r="AD3359" s="1">
        <v>1.835</v>
      </c>
      <c r="AF3359" s="2">
        <v>43929</v>
      </c>
      <c r="AG3359" s="1">
        <v>1.31138</v>
      </c>
      <c r="AI3359" s="2">
        <v>43425</v>
      </c>
      <c r="AJ3359" s="1">
        <v>3.1858</v>
      </c>
      <c r="AL3359" s="2">
        <v>43426</v>
      </c>
      <c r="AM3359" s="1">
        <v>3.11</v>
      </c>
      <c r="AO3359" s="2">
        <v>43424</v>
      </c>
      <c r="AP3359" s="1">
        <v>2.9725000000000001</v>
      </c>
      <c r="AR3359" s="2">
        <v>43417</v>
      </c>
      <c r="AS3359" s="1">
        <v>2.9015</v>
      </c>
      <c r="AU3359" s="2">
        <v>43437</v>
      </c>
      <c r="AV3359" s="1">
        <v>1.4533</v>
      </c>
      <c r="AX3359" s="2">
        <v>43433</v>
      </c>
      <c r="AY3359" s="1">
        <v>1.4064999999999999</v>
      </c>
      <c r="BA3359" s="116">
        <v>43438</v>
      </c>
      <c r="BB3359" s="1">
        <v>0.83850000000000002</v>
      </c>
      <c r="BD3359" s="2">
        <v>43431</v>
      </c>
      <c r="BE3359" s="1">
        <v>-0.14499999999999999</v>
      </c>
      <c r="BG3359" s="2">
        <v>43615</v>
      </c>
      <c r="BH3359" s="1">
        <v>2.2200000000000002</v>
      </c>
      <c r="BJ3359" s="2">
        <v>43615</v>
      </c>
      <c r="BK3359" s="1">
        <v>2.0299999999999998</v>
      </c>
      <c r="BM3359" s="2">
        <v>43434</v>
      </c>
      <c r="BN3359" s="1">
        <v>0.27450000000000002</v>
      </c>
    </row>
    <row r="3360" spans="2:66">
      <c r="B3360" s="2">
        <v>44021</v>
      </c>
      <c r="C3360" s="1">
        <v>0.79</v>
      </c>
      <c r="E3360" s="2">
        <v>43493</v>
      </c>
      <c r="F3360" s="1">
        <v>1.7549999999999999</v>
      </c>
      <c r="H3360" s="2">
        <v>43516</v>
      </c>
      <c r="I3360" s="1">
        <v>1.802</v>
      </c>
      <c r="K3360" s="2">
        <v>43514</v>
      </c>
      <c r="L3360" s="1">
        <v>1.9969999999999999</v>
      </c>
      <c r="N3360" s="2">
        <v>43522</v>
      </c>
      <c r="O3360" s="1">
        <v>1.8780000000000001</v>
      </c>
      <c r="Q3360" s="2">
        <v>43497</v>
      </c>
      <c r="R3360" s="1">
        <v>1.8050000000000002</v>
      </c>
      <c r="T3360" s="2">
        <v>43504</v>
      </c>
      <c r="U3360" s="1">
        <v>1.72</v>
      </c>
      <c r="W3360" s="2">
        <v>43503</v>
      </c>
      <c r="X3360" s="1">
        <v>1.7574999999999998</v>
      </c>
      <c r="Z3360" s="2">
        <v>43490</v>
      </c>
      <c r="AA3360" s="1">
        <v>1.7949999999999999</v>
      </c>
      <c r="AC3360" s="2">
        <v>43493</v>
      </c>
      <c r="AD3360" s="1">
        <v>1.8325</v>
      </c>
      <c r="AF3360" s="2">
        <v>43930</v>
      </c>
      <c r="AG3360" s="1">
        <v>1.21888</v>
      </c>
      <c r="AI3360" s="2">
        <v>43426</v>
      </c>
      <c r="AJ3360" s="1">
        <v>3.1880000000000002</v>
      </c>
      <c r="AL3360" s="2">
        <v>43427</v>
      </c>
      <c r="AM3360" s="1">
        <v>3.0830000000000002</v>
      </c>
      <c r="AO3360" s="2">
        <v>43425</v>
      </c>
      <c r="AP3360" s="1">
        <v>2.9830000000000001</v>
      </c>
      <c r="AR3360" s="2">
        <v>43418</v>
      </c>
      <c r="AS3360" s="1">
        <v>2.8959999999999999</v>
      </c>
      <c r="AU3360" s="2">
        <v>43438</v>
      </c>
      <c r="AV3360" s="1">
        <v>1.3980999999999999</v>
      </c>
      <c r="AX3360" s="2">
        <v>43434</v>
      </c>
      <c r="AY3360" s="1">
        <v>1.3965000000000001</v>
      </c>
      <c r="BA3360" s="116">
        <v>43439</v>
      </c>
      <c r="BB3360" s="1">
        <v>0.86380000000000001</v>
      </c>
      <c r="BD3360" s="2">
        <v>43432</v>
      </c>
      <c r="BE3360" s="1">
        <v>-0.14480000000000001</v>
      </c>
      <c r="BG3360" s="2">
        <v>43616</v>
      </c>
      <c r="BH3360" s="1">
        <v>2.14</v>
      </c>
      <c r="BJ3360" s="2">
        <v>43616</v>
      </c>
      <c r="BK3360" s="1">
        <v>1.9300000000000002</v>
      </c>
      <c r="BM3360" s="2">
        <v>43437</v>
      </c>
      <c r="BN3360" s="1">
        <v>0.27300000000000002</v>
      </c>
    </row>
    <row r="3361" spans="2:66">
      <c r="B3361" s="2">
        <v>44022</v>
      </c>
      <c r="C3361" s="1">
        <v>0.79</v>
      </c>
      <c r="E3361" s="2">
        <v>43494</v>
      </c>
      <c r="F3361" s="1">
        <v>1.756</v>
      </c>
      <c r="H3361" s="2">
        <v>43517</v>
      </c>
      <c r="I3361" s="1">
        <v>1.81</v>
      </c>
      <c r="K3361" s="2">
        <v>43515</v>
      </c>
      <c r="L3361" s="1">
        <v>1.9969999999999999</v>
      </c>
      <c r="N3361" s="2">
        <v>43523</v>
      </c>
      <c r="O3361" s="1">
        <v>1.867</v>
      </c>
      <c r="Q3361" s="2">
        <v>43500</v>
      </c>
      <c r="R3361" s="1">
        <v>1.8050000000000002</v>
      </c>
      <c r="T3361" s="2">
        <v>43507</v>
      </c>
      <c r="U3361" s="1">
        <v>1.7</v>
      </c>
      <c r="W3361" s="2">
        <v>43504</v>
      </c>
      <c r="X3361" s="1">
        <v>1.7349999999999999</v>
      </c>
      <c r="Z3361" s="2">
        <v>43493</v>
      </c>
      <c r="AA3361" s="1">
        <v>1.7974999999999999</v>
      </c>
      <c r="AC3361" s="2">
        <v>43494</v>
      </c>
      <c r="AD3361" s="1">
        <v>1.835</v>
      </c>
      <c r="AF3361" s="2">
        <v>43935</v>
      </c>
      <c r="AG3361" s="1">
        <v>1.1761300000000001</v>
      </c>
      <c r="AI3361" s="2">
        <v>43427</v>
      </c>
      <c r="AJ3361" s="1">
        <v>3.1720000000000002</v>
      </c>
      <c r="AL3361" s="2">
        <v>43430</v>
      </c>
      <c r="AM3361" s="1">
        <v>3.0914999999999999</v>
      </c>
      <c r="AO3361" s="2">
        <v>43426</v>
      </c>
      <c r="AP3361" s="1">
        <v>2.9849999999999999</v>
      </c>
      <c r="AR3361" s="2">
        <v>43419</v>
      </c>
      <c r="AS3361" s="1">
        <v>2.9</v>
      </c>
      <c r="AU3361" s="2">
        <v>43439</v>
      </c>
      <c r="AV3361" s="1">
        <v>1.4315</v>
      </c>
      <c r="AX3361" s="2">
        <v>43437</v>
      </c>
      <c r="AY3361" s="1">
        <v>1.3916999999999999</v>
      </c>
      <c r="BA3361" s="116">
        <v>43440</v>
      </c>
      <c r="BB3361" s="1">
        <v>0.85099999999999998</v>
      </c>
      <c r="BD3361" s="2">
        <v>43433</v>
      </c>
      <c r="BE3361" s="1">
        <v>-0.15160000000000001</v>
      </c>
      <c r="BG3361" s="2">
        <v>43619</v>
      </c>
      <c r="BH3361" s="1">
        <v>2.0699999999999998</v>
      </c>
      <c r="BJ3361" s="2">
        <v>43619</v>
      </c>
      <c r="BK3361" s="1">
        <v>1.83</v>
      </c>
      <c r="BM3361" s="2">
        <v>43438</v>
      </c>
      <c r="BN3361" s="1">
        <v>0.2455</v>
      </c>
    </row>
    <row r="3362" spans="2:66">
      <c r="B3362" s="2">
        <v>44025</v>
      </c>
      <c r="C3362" s="1">
        <v>0.79</v>
      </c>
      <c r="E3362" s="2">
        <v>43495</v>
      </c>
      <c r="F3362" s="1">
        <v>1.7549999999999999</v>
      </c>
      <c r="H3362" s="2">
        <v>43518</v>
      </c>
      <c r="I3362" s="1">
        <v>1.81</v>
      </c>
      <c r="K3362" s="2">
        <v>43516</v>
      </c>
      <c r="L3362" s="1">
        <v>1.9929999999999999</v>
      </c>
      <c r="N3362" s="2">
        <v>43524</v>
      </c>
      <c r="O3362" s="1">
        <v>1.88</v>
      </c>
      <c r="Q3362" s="2">
        <v>43501</v>
      </c>
      <c r="R3362" s="1">
        <v>1.8050000000000002</v>
      </c>
      <c r="T3362" s="2">
        <v>43508</v>
      </c>
      <c r="U3362" s="1">
        <v>1.7225000000000001</v>
      </c>
      <c r="W3362" s="2">
        <v>43507</v>
      </c>
      <c r="X3362" s="1">
        <v>1.7225000000000001</v>
      </c>
      <c r="Z3362" s="2">
        <v>43494</v>
      </c>
      <c r="AA3362" s="1">
        <v>1.8025</v>
      </c>
      <c r="AC3362" s="2">
        <v>43495</v>
      </c>
      <c r="AD3362" s="1">
        <v>1.8399999999999999</v>
      </c>
      <c r="AF3362" s="2">
        <v>43936</v>
      </c>
      <c r="AG3362" s="1">
        <v>1.1348799999999999</v>
      </c>
      <c r="AI3362" s="2">
        <v>43430</v>
      </c>
      <c r="AJ3362" s="1">
        <v>3.1760000000000002</v>
      </c>
      <c r="AL3362" s="2">
        <v>43431</v>
      </c>
      <c r="AM3362" s="1">
        <v>3.0893000000000002</v>
      </c>
      <c r="AO3362" s="2">
        <v>43427</v>
      </c>
      <c r="AP3362" s="1">
        <v>2.9792999999999998</v>
      </c>
      <c r="AR3362" s="2">
        <v>43420</v>
      </c>
      <c r="AS3362" s="1">
        <v>2.86</v>
      </c>
      <c r="AU3362" s="2">
        <v>43440</v>
      </c>
      <c r="AV3362" s="1">
        <v>1.4079999999999999</v>
      </c>
      <c r="AX3362" s="2">
        <v>43438</v>
      </c>
      <c r="AY3362" s="1">
        <v>1.3427</v>
      </c>
      <c r="BA3362" s="116">
        <v>43441</v>
      </c>
      <c r="BB3362" s="1">
        <v>0.85299999999999998</v>
      </c>
      <c r="BD3362" s="2">
        <v>43434</v>
      </c>
      <c r="BE3362" s="1">
        <v>-0.1525</v>
      </c>
      <c r="BG3362" s="2">
        <v>43620</v>
      </c>
      <c r="BH3362" s="1">
        <v>2.12</v>
      </c>
      <c r="BJ3362" s="2">
        <v>43620</v>
      </c>
      <c r="BK3362" s="1">
        <v>1.8900000000000001</v>
      </c>
      <c r="BM3362" s="2">
        <v>43439</v>
      </c>
      <c r="BN3362" s="1">
        <v>0.27050000000000002</v>
      </c>
    </row>
    <row r="3363" spans="2:66">
      <c r="B3363" s="2">
        <v>44026</v>
      </c>
      <c r="C3363" s="1">
        <v>0.79</v>
      </c>
      <c r="E3363" s="2">
        <v>43496</v>
      </c>
      <c r="F3363" s="1">
        <v>1.7549999999999999</v>
      </c>
      <c r="H3363" s="2">
        <v>43521</v>
      </c>
      <c r="I3363" s="1">
        <v>1.8199999999999998</v>
      </c>
      <c r="K3363" s="2">
        <v>43517</v>
      </c>
      <c r="L3363" s="1">
        <v>2.0150000000000001</v>
      </c>
      <c r="N3363" s="2">
        <v>43528</v>
      </c>
      <c r="O3363" s="1">
        <v>1.907</v>
      </c>
      <c r="Q3363" s="2">
        <v>43503</v>
      </c>
      <c r="R3363" s="1">
        <v>1.8075000000000001</v>
      </c>
      <c r="T3363" s="2">
        <v>43509</v>
      </c>
      <c r="U3363" s="1">
        <v>1.7324999999999999</v>
      </c>
      <c r="W3363" s="2">
        <v>43508</v>
      </c>
      <c r="X3363" s="1">
        <v>1.74</v>
      </c>
      <c r="Z3363" s="2">
        <v>43495</v>
      </c>
      <c r="AA3363" s="1">
        <v>1.8075000000000001</v>
      </c>
      <c r="AC3363" s="2">
        <v>43496</v>
      </c>
      <c r="AD3363" s="1">
        <v>1.8325</v>
      </c>
      <c r="AF3363" s="2">
        <v>43937</v>
      </c>
      <c r="AG3363" s="1">
        <v>1.1352500000000001</v>
      </c>
      <c r="AI3363" s="2">
        <v>43431</v>
      </c>
      <c r="AJ3363" s="1">
        <v>3.1671999999999998</v>
      </c>
      <c r="AL3363" s="2">
        <v>43432</v>
      </c>
      <c r="AM3363" s="1">
        <v>3.077</v>
      </c>
      <c r="AO3363" s="2">
        <v>43430</v>
      </c>
      <c r="AP3363" s="1">
        <v>2.9858000000000002</v>
      </c>
      <c r="AR3363" s="2">
        <v>43423</v>
      </c>
      <c r="AS3363" s="1">
        <v>2.8529999999999998</v>
      </c>
      <c r="AU3363" s="2">
        <v>43441</v>
      </c>
      <c r="AV3363" s="1">
        <v>1.4125000000000001</v>
      </c>
      <c r="AX3363" s="2">
        <v>43439</v>
      </c>
      <c r="AY3363" s="1">
        <v>1.375</v>
      </c>
      <c r="BA3363" s="116">
        <v>43444</v>
      </c>
      <c r="BB3363" s="1">
        <v>0.85560000000000003</v>
      </c>
      <c r="BD3363" s="2">
        <v>43437</v>
      </c>
      <c r="BE3363" s="1">
        <v>-0.1515</v>
      </c>
      <c r="BG3363" s="2">
        <v>43621</v>
      </c>
      <c r="BH3363" s="1">
        <v>2.12</v>
      </c>
      <c r="BJ3363" s="2">
        <v>43621</v>
      </c>
      <c r="BK3363" s="1">
        <v>1.8599999999999999</v>
      </c>
      <c r="BM3363" s="2">
        <v>43440</v>
      </c>
      <c r="BN3363" s="1">
        <v>0.26329999999999998</v>
      </c>
    </row>
    <row r="3364" spans="2:66">
      <c r="B3364" s="2">
        <v>44027</v>
      </c>
      <c r="C3364" s="1">
        <v>0.79</v>
      </c>
      <c r="E3364" s="2">
        <v>43497</v>
      </c>
      <c r="F3364" s="1">
        <v>1.7549999999999999</v>
      </c>
      <c r="H3364" s="2">
        <v>43522</v>
      </c>
      <c r="I3364" s="1">
        <v>1.8080000000000001</v>
      </c>
      <c r="K3364" s="2">
        <v>43518</v>
      </c>
      <c r="L3364" s="1">
        <v>2.0019999999999998</v>
      </c>
      <c r="N3364" s="2">
        <v>43529</v>
      </c>
      <c r="O3364" s="1">
        <v>1.909</v>
      </c>
      <c r="Q3364" s="2">
        <v>43504</v>
      </c>
      <c r="R3364" s="1">
        <v>1.7725</v>
      </c>
      <c r="T3364" s="2">
        <v>43510</v>
      </c>
      <c r="U3364" s="1">
        <v>1.7275</v>
      </c>
      <c r="W3364" s="2">
        <v>43509</v>
      </c>
      <c r="X3364" s="1">
        <v>1.7475000000000001</v>
      </c>
      <c r="Z3364" s="2">
        <v>43496</v>
      </c>
      <c r="AA3364" s="1">
        <v>1.7850000000000001</v>
      </c>
      <c r="AC3364" s="2">
        <v>43497</v>
      </c>
      <c r="AD3364" s="1">
        <v>1.8325</v>
      </c>
      <c r="AF3364" s="2">
        <v>43938</v>
      </c>
      <c r="AG3364" s="1">
        <v>1.109</v>
      </c>
      <c r="AI3364" s="2">
        <v>43432</v>
      </c>
      <c r="AJ3364" s="1">
        <v>3.1625000000000001</v>
      </c>
      <c r="AL3364" s="2">
        <v>43433</v>
      </c>
      <c r="AM3364" s="1">
        <v>3.0480999999999998</v>
      </c>
      <c r="AO3364" s="2">
        <v>43431</v>
      </c>
      <c r="AP3364" s="1">
        <v>2.9864999999999999</v>
      </c>
      <c r="AR3364" s="2">
        <v>43424</v>
      </c>
      <c r="AS3364" s="1">
        <v>2.8650000000000002</v>
      </c>
      <c r="AU3364" s="2">
        <v>43444</v>
      </c>
      <c r="AV3364" s="1">
        <v>1.4025000000000001</v>
      </c>
      <c r="AX3364" s="2">
        <v>43440</v>
      </c>
      <c r="AY3364" s="1">
        <v>1.3559999999999999</v>
      </c>
      <c r="BA3364" s="116">
        <v>43445</v>
      </c>
      <c r="BB3364" s="1">
        <v>0.85699999999999998</v>
      </c>
      <c r="BD3364" s="2">
        <v>43438</v>
      </c>
      <c r="BE3364" s="1">
        <v>-0.155</v>
      </c>
      <c r="BG3364" s="2">
        <v>43622</v>
      </c>
      <c r="BH3364" s="1">
        <v>2.12</v>
      </c>
      <c r="BJ3364" s="2">
        <v>43622</v>
      </c>
      <c r="BK3364" s="1">
        <v>1.88</v>
      </c>
      <c r="BM3364" s="2">
        <v>43441</v>
      </c>
      <c r="BN3364" s="1">
        <v>0.26250000000000001</v>
      </c>
    </row>
    <row r="3365" spans="2:66">
      <c r="B3365" s="2">
        <v>44028</v>
      </c>
      <c r="C3365" s="1">
        <v>0.79</v>
      </c>
      <c r="E3365" s="2">
        <v>43503</v>
      </c>
      <c r="F3365" s="1">
        <v>1.75</v>
      </c>
      <c r="H3365" s="2">
        <v>43523</v>
      </c>
      <c r="I3365" s="1">
        <v>1.8050000000000002</v>
      </c>
      <c r="K3365" s="2">
        <v>43521</v>
      </c>
      <c r="L3365" s="1">
        <v>2.0150000000000001</v>
      </c>
      <c r="N3365" s="2">
        <v>43530</v>
      </c>
      <c r="O3365" s="1">
        <v>1.897</v>
      </c>
      <c r="Q3365" s="2">
        <v>43507</v>
      </c>
      <c r="R3365" s="1">
        <v>1.7574999999999998</v>
      </c>
      <c r="T3365" s="2">
        <v>43511</v>
      </c>
      <c r="U3365" s="1">
        <v>1.7124999999999999</v>
      </c>
      <c r="W3365" s="2">
        <v>43510</v>
      </c>
      <c r="X3365" s="1">
        <v>1.7425000000000002</v>
      </c>
      <c r="Z3365" s="2">
        <v>43497</v>
      </c>
      <c r="AA3365" s="1">
        <v>1.7850000000000001</v>
      </c>
      <c r="AC3365" s="2">
        <v>43500</v>
      </c>
      <c r="AD3365" s="1">
        <v>1.8325</v>
      </c>
      <c r="AF3365" s="2">
        <v>43941</v>
      </c>
      <c r="AG3365" s="1">
        <v>1.0976300000000001</v>
      </c>
      <c r="AI3365" s="2">
        <v>43433</v>
      </c>
      <c r="AJ3365" s="1">
        <v>3.1390000000000002</v>
      </c>
      <c r="AL3365" s="2">
        <v>43434</v>
      </c>
      <c r="AM3365" s="1">
        <v>3.012</v>
      </c>
      <c r="AO3365" s="2">
        <v>43432</v>
      </c>
      <c r="AP3365" s="1">
        <v>2.9565999999999999</v>
      </c>
      <c r="AR3365" s="2">
        <v>43425</v>
      </c>
      <c r="AS3365" s="1">
        <v>2.8759999999999999</v>
      </c>
      <c r="AU3365" s="2">
        <v>43445</v>
      </c>
      <c r="AV3365" s="1">
        <v>1.4039999999999999</v>
      </c>
      <c r="AX3365" s="2">
        <v>43441</v>
      </c>
      <c r="AY3365" s="1">
        <v>1.3620000000000001</v>
      </c>
      <c r="BA3365" s="116">
        <v>43446</v>
      </c>
      <c r="BB3365" s="1">
        <v>0.89</v>
      </c>
      <c r="BD3365" s="2">
        <v>43439</v>
      </c>
      <c r="BE3365" s="1">
        <v>-0.14119999999999999</v>
      </c>
      <c r="BG3365" s="2">
        <v>43623</v>
      </c>
      <c r="BH3365" s="1">
        <v>2.09</v>
      </c>
      <c r="BJ3365" s="2">
        <v>43623</v>
      </c>
      <c r="BK3365" s="1">
        <v>1.85</v>
      </c>
      <c r="BM3365" s="2">
        <v>43444</v>
      </c>
      <c r="BN3365" s="1">
        <v>0.26319999999999999</v>
      </c>
    </row>
    <row r="3366" spans="2:66">
      <c r="B3366" s="2">
        <v>44029</v>
      </c>
      <c r="C3366" s="1">
        <v>0.79</v>
      </c>
      <c r="E3366" s="2">
        <v>43504</v>
      </c>
      <c r="F3366" s="1">
        <v>1.748</v>
      </c>
      <c r="H3366" s="2">
        <v>43524</v>
      </c>
      <c r="I3366" s="1">
        <v>1.8120000000000001</v>
      </c>
      <c r="K3366" s="2">
        <v>43522</v>
      </c>
      <c r="L3366" s="1">
        <v>1.9950000000000001</v>
      </c>
      <c r="N3366" s="2">
        <v>43531</v>
      </c>
      <c r="O3366" s="1">
        <v>1.8860000000000001</v>
      </c>
      <c r="Q3366" s="2">
        <v>43508</v>
      </c>
      <c r="R3366" s="1">
        <v>1.7825</v>
      </c>
      <c r="T3366" s="2">
        <v>43514</v>
      </c>
      <c r="U3366" s="1">
        <v>1.74</v>
      </c>
      <c r="W3366" s="2">
        <v>43511</v>
      </c>
      <c r="X3366" s="1">
        <v>1.73</v>
      </c>
      <c r="Z3366" s="2">
        <v>43500</v>
      </c>
      <c r="AA3366" s="1">
        <v>1.7850000000000001</v>
      </c>
      <c r="AC3366" s="2">
        <v>43501</v>
      </c>
      <c r="AD3366" s="1">
        <v>1.8325</v>
      </c>
      <c r="AF3366" s="2">
        <v>43942</v>
      </c>
      <c r="AG3366" s="1">
        <v>1.0429999999999999</v>
      </c>
      <c r="AI3366" s="2">
        <v>43434</v>
      </c>
      <c r="AJ3366" s="1">
        <v>3.1103000000000001</v>
      </c>
      <c r="AL3366" s="2">
        <v>43437</v>
      </c>
      <c r="AM3366" s="1">
        <v>3.0070000000000001</v>
      </c>
      <c r="AO3366" s="2">
        <v>43433</v>
      </c>
      <c r="AP3366" s="1">
        <v>2.952</v>
      </c>
      <c r="AR3366" s="2">
        <v>43426</v>
      </c>
      <c r="AS3366" s="1">
        <v>2.879</v>
      </c>
      <c r="AU3366" s="2">
        <v>43446</v>
      </c>
      <c r="AV3366" s="1">
        <v>1.4179999999999999</v>
      </c>
      <c r="AX3366" s="2">
        <v>43444</v>
      </c>
      <c r="AY3366" s="1">
        <v>1.3545</v>
      </c>
      <c r="BA3366" s="116">
        <v>43447</v>
      </c>
      <c r="BB3366" s="1">
        <v>0.87690000000000001</v>
      </c>
      <c r="BD3366" s="2">
        <v>43440</v>
      </c>
      <c r="BE3366" s="1">
        <v>-0.14449999999999999</v>
      </c>
      <c r="BG3366" s="2">
        <v>43626</v>
      </c>
      <c r="BH3366" s="1">
        <v>2.15</v>
      </c>
      <c r="BJ3366" s="2">
        <v>43626</v>
      </c>
      <c r="BK3366" s="1">
        <v>1.9100000000000001</v>
      </c>
      <c r="BM3366" s="2">
        <v>43445</v>
      </c>
      <c r="BN3366" s="1">
        <v>0.2611</v>
      </c>
    </row>
    <row r="3367" spans="2:66">
      <c r="B3367" s="2">
        <v>44032</v>
      </c>
      <c r="C3367" s="1">
        <v>0.79</v>
      </c>
      <c r="E3367" s="2">
        <v>43507</v>
      </c>
      <c r="F3367" s="1">
        <v>1.748</v>
      </c>
      <c r="H3367" s="2">
        <v>43528</v>
      </c>
      <c r="I3367" s="1">
        <v>1.8319999999999999</v>
      </c>
      <c r="K3367" s="2">
        <v>43523</v>
      </c>
      <c r="L3367" s="1">
        <v>1.9769999999999999</v>
      </c>
      <c r="N3367" s="2">
        <v>43532</v>
      </c>
      <c r="O3367" s="1">
        <v>1.867</v>
      </c>
      <c r="Q3367" s="2">
        <v>43509</v>
      </c>
      <c r="R3367" s="1">
        <v>1.79</v>
      </c>
      <c r="T3367" s="2">
        <v>43515</v>
      </c>
      <c r="U3367" s="1">
        <v>1.7450000000000001</v>
      </c>
      <c r="W3367" s="2">
        <v>43514</v>
      </c>
      <c r="X3367" s="1">
        <v>1.7524999999999999</v>
      </c>
      <c r="Z3367" s="2">
        <v>43501</v>
      </c>
      <c r="AA3367" s="1">
        <v>1.7850000000000001</v>
      </c>
      <c r="AC3367" s="2">
        <v>43503</v>
      </c>
      <c r="AD3367" s="1">
        <v>1.835</v>
      </c>
      <c r="AF3367" s="2">
        <v>43943</v>
      </c>
      <c r="AG3367" s="1">
        <v>1.0202500000000001</v>
      </c>
      <c r="AI3367" s="2">
        <v>43437</v>
      </c>
      <c r="AJ3367" s="1">
        <v>3.0922999999999998</v>
      </c>
      <c r="AL3367" s="2">
        <v>43438</v>
      </c>
      <c r="AM3367" s="1">
        <v>2.9539999999999997</v>
      </c>
      <c r="AO3367" s="2">
        <v>43434</v>
      </c>
      <c r="AP3367" s="1">
        <v>2.9393000000000002</v>
      </c>
      <c r="AR3367" s="2">
        <v>43427</v>
      </c>
      <c r="AS3367" s="1">
        <v>2.8769999999999998</v>
      </c>
      <c r="AU3367" s="2">
        <v>43447</v>
      </c>
      <c r="AV3367" s="1">
        <v>1.4279999999999999</v>
      </c>
      <c r="AX3367" s="2">
        <v>43445</v>
      </c>
      <c r="AY3367" s="1">
        <v>1.3586</v>
      </c>
      <c r="BA3367" s="116">
        <v>43448</v>
      </c>
      <c r="BB3367" s="1">
        <v>0.86399999999999999</v>
      </c>
      <c r="BD3367" s="2">
        <v>43441</v>
      </c>
      <c r="BE3367" s="1">
        <v>-0.14119999999999999</v>
      </c>
      <c r="BG3367" s="2">
        <v>43627</v>
      </c>
      <c r="BH3367" s="1">
        <v>2.15</v>
      </c>
      <c r="BJ3367" s="2">
        <v>43627</v>
      </c>
      <c r="BK3367" s="1">
        <v>1.92</v>
      </c>
      <c r="BM3367" s="2">
        <v>43446</v>
      </c>
      <c r="BN3367" s="1">
        <v>0.28949999999999998</v>
      </c>
    </row>
    <row r="3368" spans="2:66">
      <c r="B3368" s="2">
        <v>44033</v>
      </c>
      <c r="C3368" s="1">
        <v>0.79</v>
      </c>
      <c r="E3368" s="2">
        <v>43508</v>
      </c>
      <c r="F3368" s="1">
        <v>1.748</v>
      </c>
      <c r="H3368" s="2">
        <v>43529</v>
      </c>
      <c r="I3368" s="1">
        <v>1.835</v>
      </c>
      <c r="K3368" s="2">
        <v>43524</v>
      </c>
      <c r="L3368" s="1">
        <v>1.9849999999999999</v>
      </c>
      <c r="N3368" s="2">
        <v>43535</v>
      </c>
      <c r="O3368" s="1">
        <v>1.867</v>
      </c>
      <c r="Q3368" s="2">
        <v>43510</v>
      </c>
      <c r="R3368" s="1">
        <v>1.7850000000000001</v>
      </c>
      <c r="T3368" s="2">
        <v>43516</v>
      </c>
      <c r="U3368" s="1">
        <v>1.75</v>
      </c>
      <c r="W3368" s="2">
        <v>43515</v>
      </c>
      <c r="X3368" s="1">
        <v>1.7650000000000001</v>
      </c>
      <c r="Z3368" s="2">
        <v>43503</v>
      </c>
      <c r="AA3368" s="1">
        <v>1.7875000000000001</v>
      </c>
      <c r="AC3368" s="2">
        <v>43504</v>
      </c>
      <c r="AD3368" s="1">
        <v>1.8225</v>
      </c>
      <c r="AF3368" s="2">
        <v>43944</v>
      </c>
      <c r="AG3368" s="1">
        <v>0.99138000000000004</v>
      </c>
      <c r="AI3368" s="2">
        <v>43438</v>
      </c>
      <c r="AJ3368" s="1">
        <v>3.0285000000000002</v>
      </c>
      <c r="AL3368" s="2">
        <v>43439</v>
      </c>
      <c r="AM3368" s="1">
        <v>2.956</v>
      </c>
      <c r="AO3368" s="2">
        <v>43437</v>
      </c>
      <c r="AP3368" s="1">
        <v>2.9660000000000002</v>
      </c>
      <c r="AR3368" s="2">
        <v>43430</v>
      </c>
      <c r="AS3368" s="1">
        <v>2.8919999999999999</v>
      </c>
      <c r="AU3368" s="2">
        <v>43448</v>
      </c>
      <c r="AV3368" s="1">
        <v>1.4279999999999999</v>
      </c>
      <c r="AX3368" s="2">
        <v>43446</v>
      </c>
      <c r="AY3368" s="1">
        <v>1.3759999999999999</v>
      </c>
      <c r="BA3368" s="116">
        <v>43451</v>
      </c>
      <c r="BB3368" s="1">
        <v>0.86580000000000001</v>
      </c>
      <c r="BD3368" s="2">
        <v>43444</v>
      </c>
      <c r="BE3368" s="1">
        <v>-0.14050000000000001</v>
      </c>
      <c r="BG3368" s="2">
        <v>43628</v>
      </c>
      <c r="BH3368" s="1">
        <v>2.13</v>
      </c>
      <c r="BJ3368" s="2">
        <v>43628</v>
      </c>
      <c r="BK3368" s="1">
        <v>1.88</v>
      </c>
      <c r="BM3368" s="2">
        <v>43447</v>
      </c>
      <c r="BN3368" s="1">
        <v>0.2772</v>
      </c>
    </row>
    <row r="3369" spans="2:66">
      <c r="B3369" s="2">
        <v>44034</v>
      </c>
      <c r="C3369" s="1">
        <v>0.79</v>
      </c>
      <c r="E3369" s="2">
        <v>43509</v>
      </c>
      <c r="F3369" s="1">
        <v>1.748</v>
      </c>
      <c r="H3369" s="2">
        <v>43530</v>
      </c>
      <c r="I3369" s="1">
        <v>1.825</v>
      </c>
      <c r="K3369" s="2">
        <v>43528</v>
      </c>
      <c r="L3369" s="1">
        <v>2.0249999999999999</v>
      </c>
      <c r="N3369" s="2">
        <v>43536</v>
      </c>
      <c r="O3369" s="1">
        <v>1.8639999999999999</v>
      </c>
      <c r="Q3369" s="2">
        <v>43511</v>
      </c>
      <c r="R3369" s="1">
        <v>1.7650000000000001</v>
      </c>
      <c r="T3369" s="2">
        <v>43517</v>
      </c>
      <c r="U3369" s="1">
        <v>1.7650000000000001</v>
      </c>
      <c r="W3369" s="2">
        <v>43516</v>
      </c>
      <c r="X3369" s="1">
        <v>1.77</v>
      </c>
      <c r="Z3369" s="2">
        <v>43504</v>
      </c>
      <c r="AA3369" s="1">
        <v>1.7675000000000001</v>
      </c>
      <c r="AC3369" s="2">
        <v>43507</v>
      </c>
      <c r="AD3369" s="1">
        <v>1.8149999999999999</v>
      </c>
      <c r="AF3369" s="2">
        <v>43945</v>
      </c>
      <c r="AG3369" s="1">
        <v>0.88712999999999997</v>
      </c>
      <c r="AI3369" s="2">
        <v>43439</v>
      </c>
      <c r="AJ3369" s="1">
        <v>3.0335000000000001</v>
      </c>
      <c r="AL3369" s="2">
        <v>43440</v>
      </c>
      <c r="AM3369" s="1">
        <v>2.9415</v>
      </c>
      <c r="AO3369" s="2">
        <v>43438</v>
      </c>
      <c r="AP3369" s="1">
        <v>2.9348999999999998</v>
      </c>
      <c r="AR3369" s="2">
        <v>43431</v>
      </c>
      <c r="AS3369" s="1">
        <v>2.895</v>
      </c>
      <c r="AU3369" s="2">
        <v>43451</v>
      </c>
      <c r="AV3369" s="1">
        <v>1.4279999999999999</v>
      </c>
      <c r="AX3369" s="2">
        <v>43447</v>
      </c>
      <c r="AY3369" s="1">
        <v>1.3780000000000001</v>
      </c>
      <c r="BA3369" s="116">
        <v>43452</v>
      </c>
      <c r="BB3369" s="1">
        <v>0.84750000000000003</v>
      </c>
      <c r="BD3369" s="2">
        <v>43445</v>
      </c>
      <c r="BE3369" s="1">
        <v>-0.14149999999999999</v>
      </c>
      <c r="BG3369" s="2">
        <v>43629</v>
      </c>
      <c r="BH3369" s="1">
        <v>2.1</v>
      </c>
      <c r="BJ3369" s="2">
        <v>43629</v>
      </c>
      <c r="BK3369" s="1">
        <v>1.8399999999999999</v>
      </c>
      <c r="BM3369" s="2">
        <v>43448</v>
      </c>
      <c r="BN3369" s="1">
        <v>0.26</v>
      </c>
    </row>
    <row r="3370" spans="2:66">
      <c r="B3370" s="2">
        <v>44035</v>
      </c>
      <c r="C3370" s="1">
        <v>0.78</v>
      </c>
      <c r="E3370" s="2">
        <v>43510</v>
      </c>
      <c r="F3370" s="1">
        <v>1.748</v>
      </c>
      <c r="H3370" s="2">
        <v>43531</v>
      </c>
      <c r="I3370" s="1">
        <v>1.8199999999999998</v>
      </c>
      <c r="K3370" s="2">
        <v>43529</v>
      </c>
      <c r="L3370" s="1">
        <v>2.0270000000000001</v>
      </c>
      <c r="N3370" s="2">
        <v>43537</v>
      </c>
      <c r="O3370" s="1">
        <v>1.8519999999999999</v>
      </c>
      <c r="Q3370" s="2">
        <v>43514</v>
      </c>
      <c r="R3370" s="1">
        <v>1.7949999999999999</v>
      </c>
      <c r="T3370" s="2">
        <v>43518</v>
      </c>
      <c r="U3370" s="1">
        <v>1.76</v>
      </c>
      <c r="W3370" s="2">
        <v>43517</v>
      </c>
      <c r="X3370" s="1">
        <v>1.78</v>
      </c>
      <c r="Z3370" s="2">
        <v>43507</v>
      </c>
      <c r="AA3370" s="1">
        <v>1.7549999999999999</v>
      </c>
      <c r="AC3370" s="2">
        <v>43508</v>
      </c>
      <c r="AD3370" s="1">
        <v>1.8199999999999998</v>
      </c>
      <c r="AF3370" s="2">
        <v>43948</v>
      </c>
      <c r="AG3370" s="1">
        <v>0.84075</v>
      </c>
      <c r="AI3370" s="2">
        <v>43440</v>
      </c>
      <c r="AJ3370" s="1">
        <v>3.0249999999999999</v>
      </c>
      <c r="AL3370" s="2">
        <v>43441</v>
      </c>
      <c r="AM3370" s="1">
        <v>2.8740000000000001</v>
      </c>
      <c r="AO3370" s="2">
        <v>43439</v>
      </c>
      <c r="AP3370" s="1">
        <v>2.9575</v>
      </c>
      <c r="AR3370" s="2">
        <v>43432</v>
      </c>
      <c r="AS3370" s="1">
        <v>2.8769999999999998</v>
      </c>
      <c r="AU3370" s="2">
        <v>43452</v>
      </c>
      <c r="AV3370" s="1">
        <v>1.4053</v>
      </c>
      <c r="AX3370" s="2">
        <v>43448</v>
      </c>
      <c r="AY3370" s="1">
        <v>1.3740000000000001</v>
      </c>
      <c r="BA3370" s="116">
        <v>43453</v>
      </c>
      <c r="BB3370" s="1">
        <v>0.83399999999999996</v>
      </c>
      <c r="BD3370" s="2">
        <v>43446</v>
      </c>
      <c r="BE3370" s="1">
        <v>-0.13239999999999999</v>
      </c>
      <c r="BG3370" s="2">
        <v>43630</v>
      </c>
      <c r="BH3370" s="1">
        <v>2.09</v>
      </c>
      <c r="BJ3370" s="2">
        <v>43630</v>
      </c>
      <c r="BK3370" s="1">
        <v>1.85</v>
      </c>
      <c r="BM3370" s="2">
        <v>43451</v>
      </c>
      <c r="BN3370" s="1">
        <v>0.26350000000000001</v>
      </c>
    </row>
    <row r="3371" spans="2:66">
      <c r="B3371" s="2">
        <v>44036</v>
      </c>
      <c r="C3371" s="1">
        <v>0.78</v>
      </c>
      <c r="E3371" s="2">
        <v>43511</v>
      </c>
      <c r="F3371" s="1">
        <v>1.748</v>
      </c>
      <c r="H3371" s="2">
        <v>43532</v>
      </c>
      <c r="I3371" s="1">
        <v>1.8069999999999999</v>
      </c>
      <c r="K3371" s="2">
        <v>43530</v>
      </c>
      <c r="L3371" s="1">
        <v>2.02</v>
      </c>
      <c r="N3371" s="2">
        <v>43538</v>
      </c>
      <c r="O3371" s="1">
        <v>1.8519999999999999</v>
      </c>
      <c r="Q3371" s="2">
        <v>43515</v>
      </c>
      <c r="R3371" s="1">
        <v>1.7925</v>
      </c>
      <c r="T3371" s="2">
        <v>43521</v>
      </c>
      <c r="U3371" s="1">
        <v>1.77</v>
      </c>
      <c r="W3371" s="2">
        <v>43518</v>
      </c>
      <c r="X3371" s="1">
        <v>1.7749999999999999</v>
      </c>
      <c r="Z3371" s="2">
        <v>43508</v>
      </c>
      <c r="AA3371" s="1">
        <v>1.7650000000000001</v>
      </c>
      <c r="AC3371" s="2">
        <v>43509</v>
      </c>
      <c r="AD3371" s="1">
        <v>1.825</v>
      </c>
      <c r="AF3371" s="2">
        <v>43949</v>
      </c>
      <c r="AG3371" s="1">
        <v>0.76012999999999997</v>
      </c>
      <c r="AI3371" s="2">
        <v>43441</v>
      </c>
      <c r="AJ3371" s="1">
        <v>2.9670000000000001</v>
      </c>
      <c r="AL3371" s="2">
        <v>43444</v>
      </c>
      <c r="AM3371" s="1">
        <v>2.8645</v>
      </c>
      <c r="AO3371" s="2">
        <v>43440</v>
      </c>
      <c r="AP3371" s="1">
        <v>2.9050000000000002</v>
      </c>
      <c r="AR3371" s="2">
        <v>43433</v>
      </c>
      <c r="AS3371" s="1">
        <v>2.8839999999999999</v>
      </c>
      <c r="AU3371" s="2">
        <v>43453</v>
      </c>
      <c r="AV3371" s="1">
        <v>1.3940000000000001</v>
      </c>
      <c r="AX3371" s="2">
        <v>43451</v>
      </c>
      <c r="AY3371" s="1">
        <v>1.375</v>
      </c>
      <c r="BA3371" s="116">
        <v>43454</v>
      </c>
      <c r="BB3371" s="1">
        <v>0.82399999999999995</v>
      </c>
      <c r="BD3371" s="2">
        <v>43447</v>
      </c>
      <c r="BE3371" s="1">
        <v>-0.13650000000000001</v>
      </c>
      <c r="BG3371" s="2">
        <v>43633</v>
      </c>
      <c r="BH3371" s="1">
        <v>2.09</v>
      </c>
      <c r="BJ3371" s="2">
        <v>43633</v>
      </c>
      <c r="BK3371" s="1">
        <v>1.85</v>
      </c>
      <c r="BM3371" s="2">
        <v>43452</v>
      </c>
      <c r="BN3371" s="1">
        <v>0.25190000000000001</v>
      </c>
    </row>
    <row r="3372" spans="2:66">
      <c r="B3372" s="2">
        <v>44039</v>
      </c>
      <c r="C3372" s="1">
        <v>0.78</v>
      </c>
      <c r="E3372" s="2">
        <v>43514</v>
      </c>
      <c r="F3372" s="1">
        <v>1.748</v>
      </c>
      <c r="H3372" s="2">
        <v>43535</v>
      </c>
      <c r="I3372" s="1">
        <v>1.8129999999999999</v>
      </c>
      <c r="K3372" s="2">
        <v>43531</v>
      </c>
      <c r="L3372" s="1">
        <v>2.0099999999999998</v>
      </c>
      <c r="N3372" s="2">
        <v>43539</v>
      </c>
      <c r="O3372" s="1">
        <v>1.865</v>
      </c>
      <c r="Q3372" s="2">
        <v>43516</v>
      </c>
      <c r="R3372" s="1">
        <v>1.7949999999999999</v>
      </c>
      <c r="T3372" s="2">
        <v>43522</v>
      </c>
      <c r="U3372" s="1">
        <v>1.7574999999999998</v>
      </c>
      <c r="W3372" s="2">
        <v>43521</v>
      </c>
      <c r="X3372" s="1">
        <v>1.7850000000000001</v>
      </c>
      <c r="Z3372" s="2">
        <v>43509</v>
      </c>
      <c r="AA3372" s="1">
        <v>1.7725</v>
      </c>
      <c r="AC3372" s="2">
        <v>43510</v>
      </c>
      <c r="AD3372" s="1">
        <v>1.8225</v>
      </c>
      <c r="AF3372" s="2">
        <v>43950</v>
      </c>
      <c r="AG3372" s="1">
        <v>0.68662999999999996</v>
      </c>
      <c r="AI3372" s="2">
        <v>43444</v>
      </c>
      <c r="AJ3372" s="1">
        <v>2.9487999999999999</v>
      </c>
      <c r="AL3372" s="2">
        <v>43445</v>
      </c>
      <c r="AM3372" s="1">
        <v>2.891</v>
      </c>
      <c r="AO3372" s="2">
        <v>43441</v>
      </c>
      <c r="AP3372" s="1">
        <v>2.8378000000000001</v>
      </c>
      <c r="AR3372" s="2">
        <v>43434</v>
      </c>
      <c r="AS3372" s="1">
        <v>2.879</v>
      </c>
      <c r="AU3372" s="2">
        <v>43454</v>
      </c>
      <c r="AV3372" s="1">
        <v>1.3719999999999999</v>
      </c>
      <c r="AX3372" s="2">
        <v>43452</v>
      </c>
      <c r="AY3372" s="1">
        <v>1.3543000000000001</v>
      </c>
      <c r="BA3372" s="116">
        <v>43455</v>
      </c>
      <c r="BB3372" s="1">
        <v>0.83750000000000002</v>
      </c>
      <c r="BD3372" s="2">
        <v>43448</v>
      </c>
      <c r="BE3372" s="1">
        <v>-0.14269999999999999</v>
      </c>
      <c r="BG3372" s="2">
        <v>43634</v>
      </c>
      <c r="BH3372" s="1">
        <v>2.06</v>
      </c>
      <c r="BJ3372" s="2">
        <v>43634</v>
      </c>
      <c r="BK3372" s="1">
        <v>1.83</v>
      </c>
      <c r="BM3372" s="2">
        <v>43453</v>
      </c>
      <c r="BN3372" s="1">
        <v>0.23899999999999999</v>
      </c>
    </row>
    <row r="3373" spans="2:66">
      <c r="B3373" s="2">
        <v>44040</v>
      </c>
      <c r="C3373" s="1">
        <v>0.78</v>
      </c>
      <c r="E3373" s="2">
        <v>43515</v>
      </c>
      <c r="F3373" s="1">
        <v>1.748</v>
      </c>
      <c r="H3373" s="2">
        <v>43536</v>
      </c>
      <c r="I3373" s="1">
        <v>1.8050000000000002</v>
      </c>
      <c r="K3373" s="2">
        <v>43532</v>
      </c>
      <c r="L3373" s="1">
        <v>1.9750000000000001</v>
      </c>
      <c r="N3373" s="2">
        <v>43542</v>
      </c>
      <c r="O3373" s="1">
        <v>1.8719999999999999</v>
      </c>
      <c r="Q3373" s="2">
        <v>43517</v>
      </c>
      <c r="R3373" s="1">
        <v>1.8125</v>
      </c>
      <c r="T3373" s="2">
        <v>43523</v>
      </c>
      <c r="U3373" s="1">
        <v>1.7524999999999999</v>
      </c>
      <c r="W3373" s="2">
        <v>43522</v>
      </c>
      <c r="X3373" s="1">
        <v>1.7725</v>
      </c>
      <c r="Z3373" s="2">
        <v>43510</v>
      </c>
      <c r="AA3373" s="1">
        <v>1.7675000000000001</v>
      </c>
      <c r="AC3373" s="2">
        <v>43511</v>
      </c>
      <c r="AD3373" s="1">
        <v>1.8199999999999998</v>
      </c>
      <c r="AF3373" s="2">
        <v>43951</v>
      </c>
      <c r="AG3373" s="1">
        <v>0.55613000000000001</v>
      </c>
      <c r="AI3373" s="2">
        <v>43445</v>
      </c>
      <c r="AJ3373" s="1">
        <v>2.9643000000000002</v>
      </c>
      <c r="AL3373" s="2">
        <v>43446</v>
      </c>
      <c r="AM3373" s="1">
        <v>2.9205000000000001</v>
      </c>
      <c r="AO3373" s="2">
        <v>43444</v>
      </c>
      <c r="AP3373" s="1">
        <v>2.8330000000000002</v>
      </c>
      <c r="AR3373" s="2">
        <v>43437</v>
      </c>
      <c r="AS3373" s="1">
        <v>2.903</v>
      </c>
      <c r="AU3373" s="2">
        <v>43455</v>
      </c>
      <c r="AV3373" s="1">
        <v>1.393</v>
      </c>
      <c r="AX3373" s="2">
        <v>43453</v>
      </c>
      <c r="AY3373" s="1">
        <v>1.34</v>
      </c>
      <c r="BA3373" s="116">
        <v>43461</v>
      </c>
      <c r="BB3373" s="1">
        <v>0.81799999999999995</v>
      </c>
      <c r="BD3373" s="2">
        <v>43451</v>
      </c>
      <c r="BE3373" s="1">
        <v>-0.14430000000000001</v>
      </c>
      <c r="BG3373" s="2">
        <v>43635</v>
      </c>
      <c r="BH3373" s="1">
        <v>2.0299999999999998</v>
      </c>
      <c r="BJ3373" s="2">
        <v>43635</v>
      </c>
      <c r="BK3373" s="1">
        <v>1.77</v>
      </c>
      <c r="BM3373" s="2">
        <v>43454</v>
      </c>
      <c r="BN3373" s="1">
        <v>0.22750000000000001</v>
      </c>
    </row>
    <row r="3374" spans="2:66">
      <c r="B3374" s="2">
        <v>44041</v>
      </c>
      <c r="C3374" s="1">
        <v>0.78</v>
      </c>
      <c r="E3374" s="2">
        <v>43516</v>
      </c>
      <c r="F3374" s="1">
        <v>1.748</v>
      </c>
      <c r="H3374" s="2">
        <v>43537</v>
      </c>
      <c r="I3374" s="1">
        <v>1.7949999999999999</v>
      </c>
      <c r="K3374" s="2">
        <v>43535</v>
      </c>
      <c r="L3374" s="1">
        <v>1.988</v>
      </c>
      <c r="N3374" s="2">
        <v>43543</v>
      </c>
      <c r="O3374" s="1">
        <v>1.861</v>
      </c>
      <c r="Q3374" s="2">
        <v>43518</v>
      </c>
      <c r="R3374" s="1">
        <v>1.8</v>
      </c>
      <c r="T3374" s="2">
        <v>43524</v>
      </c>
      <c r="U3374" s="1">
        <v>1.7574999999999998</v>
      </c>
      <c r="W3374" s="2">
        <v>43523</v>
      </c>
      <c r="X3374" s="1">
        <v>1.77</v>
      </c>
      <c r="Z3374" s="2">
        <v>43511</v>
      </c>
      <c r="AA3374" s="1">
        <v>1.76</v>
      </c>
      <c r="AC3374" s="2">
        <v>43514</v>
      </c>
      <c r="AD3374" s="1">
        <v>1.835</v>
      </c>
      <c r="AF3374" s="2">
        <v>43952</v>
      </c>
      <c r="AG3374" s="1">
        <v>0.54088000000000003</v>
      </c>
      <c r="AI3374" s="2">
        <v>43446</v>
      </c>
      <c r="AJ3374" s="1">
        <v>2.9859999999999998</v>
      </c>
      <c r="AL3374" s="2">
        <v>43447</v>
      </c>
      <c r="AM3374" s="1">
        <v>2.9243000000000001</v>
      </c>
      <c r="AO3374" s="2">
        <v>43445</v>
      </c>
      <c r="AP3374" s="1">
        <v>2.8639999999999999</v>
      </c>
      <c r="AR3374" s="2">
        <v>43438</v>
      </c>
      <c r="AS3374" s="1">
        <v>2.883</v>
      </c>
      <c r="AU3374" s="2">
        <v>43461</v>
      </c>
      <c r="AV3374" s="1">
        <v>1.3817999999999999</v>
      </c>
      <c r="AX3374" s="2">
        <v>43454</v>
      </c>
      <c r="AY3374" s="1">
        <v>1.321</v>
      </c>
      <c r="BA3374" s="116">
        <v>43462</v>
      </c>
      <c r="BB3374" s="1">
        <v>0.81200000000000006</v>
      </c>
      <c r="BD3374" s="2">
        <v>43452</v>
      </c>
      <c r="BE3374" s="1">
        <v>-0.15340000000000001</v>
      </c>
      <c r="BG3374" s="2">
        <v>43636</v>
      </c>
      <c r="BH3374" s="1">
        <v>2.0099999999999998</v>
      </c>
      <c r="BJ3374" s="2">
        <v>43636</v>
      </c>
      <c r="BK3374" s="1">
        <v>1.74</v>
      </c>
      <c r="BM3374" s="2">
        <v>43455</v>
      </c>
      <c r="BN3374" s="1">
        <v>0.22600000000000001</v>
      </c>
    </row>
    <row r="3375" spans="2:66">
      <c r="B3375" s="2">
        <v>44042</v>
      </c>
      <c r="C3375" s="1">
        <v>0.78</v>
      </c>
      <c r="E3375" s="2">
        <v>43517</v>
      </c>
      <c r="F3375" s="1">
        <v>1.7509999999999999</v>
      </c>
      <c r="H3375" s="2">
        <v>43538</v>
      </c>
      <c r="I3375" s="1">
        <v>1.79</v>
      </c>
      <c r="K3375" s="2">
        <v>43536</v>
      </c>
      <c r="L3375" s="1">
        <v>1.9849999999999999</v>
      </c>
      <c r="N3375" s="2">
        <v>43544</v>
      </c>
      <c r="O3375" s="1">
        <v>1.87</v>
      </c>
      <c r="Q3375" s="2">
        <v>43521</v>
      </c>
      <c r="R3375" s="1">
        <v>1.81</v>
      </c>
      <c r="T3375" s="2">
        <v>43528</v>
      </c>
      <c r="U3375" s="1">
        <v>1.7925</v>
      </c>
      <c r="W3375" s="2">
        <v>43524</v>
      </c>
      <c r="X3375" s="1">
        <v>1.7749999999999999</v>
      </c>
      <c r="Z3375" s="2">
        <v>43514</v>
      </c>
      <c r="AA3375" s="1">
        <v>1.78</v>
      </c>
      <c r="AC3375" s="2">
        <v>43515</v>
      </c>
      <c r="AD3375" s="1">
        <v>1.8574999999999999</v>
      </c>
      <c r="AF3375" s="2">
        <v>43955</v>
      </c>
      <c r="AG3375" s="1">
        <v>0.50087999999999999</v>
      </c>
      <c r="AI3375" s="2">
        <v>43447</v>
      </c>
      <c r="AJ3375" s="1">
        <v>3.0009999999999999</v>
      </c>
      <c r="AL3375" s="2">
        <v>43448</v>
      </c>
      <c r="AM3375" s="1">
        <v>2.9005000000000001</v>
      </c>
      <c r="AO3375" s="2">
        <v>43446</v>
      </c>
      <c r="AP3375" s="1">
        <v>2.8849999999999998</v>
      </c>
      <c r="AR3375" s="2">
        <v>43439</v>
      </c>
      <c r="AS3375" s="1">
        <v>2.8849999999999998</v>
      </c>
      <c r="AU3375" s="2">
        <v>43462</v>
      </c>
      <c r="AV3375" s="1">
        <v>1.3794999999999999</v>
      </c>
      <c r="AX3375" s="2">
        <v>43455</v>
      </c>
      <c r="AY3375" s="1">
        <v>1.3416999999999999</v>
      </c>
      <c r="BA3375" s="116">
        <v>43467</v>
      </c>
      <c r="BB3375" s="1">
        <v>0.748</v>
      </c>
      <c r="BD3375" s="2">
        <v>43453</v>
      </c>
      <c r="BE3375" s="1">
        <v>-0.15970000000000001</v>
      </c>
      <c r="BG3375" s="2">
        <v>43637</v>
      </c>
      <c r="BH3375" s="1">
        <v>2.0699999999999998</v>
      </c>
      <c r="BJ3375" s="2">
        <v>43637</v>
      </c>
      <c r="BK3375" s="1">
        <v>1.8</v>
      </c>
      <c r="BM3375" s="2">
        <v>43461</v>
      </c>
      <c r="BN3375" s="1">
        <v>0.20549999999999999</v>
      </c>
    </row>
    <row r="3376" spans="2:66">
      <c r="B3376" s="2">
        <v>44043</v>
      </c>
      <c r="C3376" s="1">
        <v>0.78</v>
      </c>
      <c r="E3376" s="2">
        <v>43518</v>
      </c>
      <c r="F3376" s="1">
        <v>1.7509999999999999</v>
      </c>
      <c r="H3376" s="2">
        <v>43539</v>
      </c>
      <c r="I3376" s="1">
        <v>1.8</v>
      </c>
      <c r="K3376" s="2">
        <v>43537</v>
      </c>
      <c r="L3376" s="1">
        <v>1.97</v>
      </c>
      <c r="N3376" s="2">
        <v>43545</v>
      </c>
      <c r="O3376" s="1">
        <v>1.827</v>
      </c>
      <c r="Q3376" s="2">
        <v>43522</v>
      </c>
      <c r="R3376" s="1">
        <v>1.7974999999999999</v>
      </c>
      <c r="T3376" s="2">
        <v>43529</v>
      </c>
      <c r="U3376" s="1">
        <v>1.7925</v>
      </c>
      <c r="W3376" s="2">
        <v>43528</v>
      </c>
      <c r="X3376" s="1">
        <v>1.8050000000000002</v>
      </c>
      <c r="Z3376" s="2">
        <v>43515</v>
      </c>
      <c r="AA3376" s="1">
        <v>1.7974999999999999</v>
      </c>
      <c r="AC3376" s="2">
        <v>43516</v>
      </c>
      <c r="AD3376" s="1">
        <v>1.8675000000000002</v>
      </c>
      <c r="AF3376" s="2">
        <v>43956</v>
      </c>
      <c r="AG3376" s="1">
        <v>0.47399999999999998</v>
      </c>
      <c r="AI3376" s="2">
        <v>43448</v>
      </c>
      <c r="AJ3376" s="1">
        <v>2.9779999999999998</v>
      </c>
      <c r="AL3376" s="2">
        <v>43451</v>
      </c>
      <c r="AM3376" s="1">
        <v>2.8689999999999998</v>
      </c>
      <c r="AO3376" s="2">
        <v>43447</v>
      </c>
      <c r="AP3376" s="1">
        <v>2.8773999999999997</v>
      </c>
      <c r="AR3376" s="2">
        <v>43440</v>
      </c>
      <c r="AS3376" s="1">
        <v>2.8759999999999999</v>
      </c>
      <c r="AU3376" s="2">
        <v>43467</v>
      </c>
      <c r="AV3376" s="1">
        <v>1.3195000000000001</v>
      </c>
      <c r="AX3376" s="2">
        <v>43461</v>
      </c>
      <c r="AY3376" s="1">
        <v>1.3275000000000001</v>
      </c>
      <c r="BA3376" s="116">
        <v>43468</v>
      </c>
      <c r="BB3376" s="1">
        <v>0.74450000000000005</v>
      </c>
      <c r="BD3376" s="2">
        <v>43454</v>
      </c>
      <c r="BE3376" s="1">
        <v>-0.16059999999999999</v>
      </c>
      <c r="BG3376" s="2">
        <v>43640</v>
      </c>
      <c r="BH3376" s="1">
        <v>2.02</v>
      </c>
      <c r="BJ3376" s="2">
        <v>43640</v>
      </c>
      <c r="BK3376" s="1">
        <v>1.75</v>
      </c>
      <c r="BM3376" s="2">
        <v>43462</v>
      </c>
      <c r="BN3376" s="1">
        <v>0.19800000000000001</v>
      </c>
    </row>
    <row r="3377" spans="2:66">
      <c r="B3377" s="2">
        <v>44046</v>
      </c>
      <c r="C3377" s="1">
        <v>0.78</v>
      </c>
      <c r="E3377" s="2">
        <v>43521</v>
      </c>
      <c r="F3377" s="1">
        <v>1.7530000000000001</v>
      </c>
      <c r="H3377" s="2">
        <v>43542</v>
      </c>
      <c r="I3377" s="1">
        <v>1.81</v>
      </c>
      <c r="K3377" s="2">
        <v>43538</v>
      </c>
      <c r="L3377" s="1">
        <v>1.98</v>
      </c>
      <c r="N3377" s="2">
        <v>43546</v>
      </c>
      <c r="O3377" s="1">
        <v>1.8220000000000001</v>
      </c>
      <c r="Q3377" s="2">
        <v>43523</v>
      </c>
      <c r="R3377" s="1">
        <v>1.7925</v>
      </c>
      <c r="T3377" s="2">
        <v>43530</v>
      </c>
      <c r="U3377" s="1">
        <v>1.7850000000000001</v>
      </c>
      <c r="W3377" s="2">
        <v>43529</v>
      </c>
      <c r="X3377" s="1">
        <v>1.8050000000000002</v>
      </c>
      <c r="Z3377" s="2">
        <v>43516</v>
      </c>
      <c r="AA3377" s="1">
        <v>1.8050000000000002</v>
      </c>
      <c r="AC3377" s="2">
        <v>43517</v>
      </c>
      <c r="AD3377" s="1">
        <v>1.8675000000000002</v>
      </c>
      <c r="AF3377" s="2">
        <v>43957</v>
      </c>
      <c r="AG3377" s="1">
        <v>0.44762999999999997</v>
      </c>
      <c r="AI3377" s="2">
        <v>43451</v>
      </c>
      <c r="AJ3377" s="1">
        <v>2.95</v>
      </c>
      <c r="AL3377" s="2">
        <v>43452</v>
      </c>
      <c r="AM3377" s="1">
        <v>2.819</v>
      </c>
      <c r="AO3377" s="2">
        <v>43448</v>
      </c>
      <c r="AP3377" s="1">
        <v>2.8566000000000003</v>
      </c>
      <c r="AR3377" s="2">
        <v>43441</v>
      </c>
      <c r="AS3377" s="1">
        <v>2.8374999999999999</v>
      </c>
      <c r="AU3377" s="2">
        <v>43468</v>
      </c>
      <c r="AV3377" s="1">
        <v>1.3280000000000001</v>
      </c>
      <c r="AX3377" s="2">
        <v>43462</v>
      </c>
      <c r="AY3377" s="1">
        <v>1.3240000000000001</v>
      </c>
      <c r="BA3377" s="116">
        <v>43469</v>
      </c>
      <c r="BB3377" s="1">
        <v>0.79</v>
      </c>
      <c r="BD3377" s="2">
        <v>43455</v>
      </c>
      <c r="BE3377" s="1">
        <v>-0.16300000000000001</v>
      </c>
      <c r="BG3377" s="2">
        <v>43641</v>
      </c>
      <c r="BH3377" s="1">
        <v>2</v>
      </c>
      <c r="BJ3377" s="2">
        <v>43641</v>
      </c>
      <c r="BK3377" s="1">
        <v>1.73</v>
      </c>
      <c r="BM3377" s="2">
        <v>43467</v>
      </c>
      <c r="BN3377" s="1">
        <v>0.14899999999999999</v>
      </c>
    </row>
    <row r="3378" spans="2:66">
      <c r="B3378" s="2">
        <v>44047</v>
      </c>
      <c r="C3378" s="1">
        <v>0.76</v>
      </c>
      <c r="E3378" s="2">
        <v>43522</v>
      </c>
      <c r="F3378" s="1">
        <v>1.752</v>
      </c>
      <c r="H3378" s="2">
        <v>43543</v>
      </c>
      <c r="I3378" s="1">
        <v>1.8069999999999999</v>
      </c>
      <c r="K3378" s="2">
        <v>43539</v>
      </c>
      <c r="L3378" s="1">
        <v>1.992</v>
      </c>
      <c r="N3378" s="2">
        <v>43549</v>
      </c>
      <c r="O3378" s="1">
        <v>1.79</v>
      </c>
      <c r="Q3378" s="2">
        <v>43524</v>
      </c>
      <c r="R3378" s="1">
        <v>1.8</v>
      </c>
      <c r="T3378" s="2">
        <v>43531</v>
      </c>
      <c r="U3378" s="1">
        <v>1.7825</v>
      </c>
      <c r="W3378" s="2">
        <v>43530</v>
      </c>
      <c r="X3378" s="1">
        <v>1.8025</v>
      </c>
      <c r="Z3378" s="2">
        <v>43517</v>
      </c>
      <c r="AA3378" s="1">
        <v>1.8125</v>
      </c>
      <c r="AC3378" s="2">
        <v>43518</v>
      </c>
      <c r="AD3378" s="1">
        <v>1.8675000000000002</v>
      </c>
      <c r="AF3378" s="2">
        <v>43958</v>
      </c>
      <c r="AG3378" s="1">
        <v>0.43463000000000002</v>
      </c>
      <c r="AI3378" s="2">
        <v>43452</v>
      </c>
      <c r="AJ3378" s="1">
        <v>2.8975</v>
      </c>
      <c r="AL3378" s="2">
        <v>43453</v>
      </c>
      <c r="AM3378" s="1">
        <v>2.7524999999999999</v>
      </c>
      <c r="AO3378" s="2">
        <v>43451</v>
      </c>
      <c r="AP3378" s="1">
        <v>2.8121</v>
      </c>
      <c r="AR3378" s="2">
        <v>43444</v>
      </c>
      <c r="AS3378" s="1">
        <v>2.83</v>
      </c>
      <c r="AU3378" s="2">
        <v>43469</v>
      </c>
      <c r="AV3378" s="1">
        <v>1.3705000000000001</v>
      </c>
      <c r="AX3378" s="2">
        <v>43467</v>
      </c>
      <c r="AY3378" s="1">
        <v>1.2655000000000001</v>
      </c>
      <c r="BA3378" s="116">
        <v>43472</v>
      </c>
      <c r="BB3378" s="1">
        <v>0.79849999999999999</v>
      </c>
      <c r="BD3378" s="2">
        <v>43461</v>
      </c>
      <c r="BE3378" s="1">
        <v>-0.17499999999999999</v>
      </c>
      <c r="BG3378" s="2">
        <v>43642</v>
      </c>
      <c r="BH3378" s="1">
        <v>2.0499999999999998</v>
      </c>
      <c r="BJ3378" s="2">
        <v>43642</v>
      </c>
      <c r="BK3378" s="1">
        <v>1.8</v>
      </c>
      <c r="BM3378" s="2">
        <v>43468</v>
      </c>
      <c r="BN3378" s="1">
        <v>0.14799999999999999</v>
      </c>
    </row>
    <row r="3379" spans="2:66">
      <c r="B3379" s="2">
        <v>44048</v>
      </c>
      <c r="C3379" s="1">
        <v>0.76</v>
      </c>
      <c r="E3379" s="2">
        <v>43523</v>
      </c>
      <c r="F3379" s="1">
        <v>1.752</v>
      </c>
      <c r="H3379" s="2">
        <v>43544</v>
      </c>
      <c r="I3379" s="1">
        <v>1.8149999999999999</v>
      </c>
      <c r="K3379" s="2">
        <v>43542</v>
      </c>
      <c r="L3379" s="1">
        <v>1.9969999999999999</v>
      </c>
      <c r="N3379" s="2">
        <v>43550</v>
      </c>
      <c r="O3379" s="1">
        <v>1.79</v>
      </c>
      <c r="Q3379" s="2">
        <v>43528</v>
      </c>
      <c r="R3379" s="1">
        <v>1.837</v>
      </c>
      <c r="T3379" s="2">
        <v>43532</v>
      </c>
      <c r="U3379" s="1">
        <v>1.76</v>
      </c>
      <c r="W3379" s="2">
        <v>43531</v>
      </c>
      <c r="X3379" s="1">
        <v>1.7974999999999999</v>
      </c>
      <c r="Z3379" s="2">
        <v>43518</v>
      </c>
      <c r="AA3379" s="1">
        <v>1.81</v>
      </c>
      <c r="AC3379" s="2">
        <v>43521</v>
      </c>
      <c r="AD3379" s="1">
        <v>1.87</v>
      </c>
      <c r="AF3379" s="2">
        <v>43962</v>
      </c>
      <c r="AG3379" s="1">
        <v>0.4335</v>
      </c>
      <c r="AI3379" s="2">
        <v>43453</v>
      </c>
      <c r="AJ3379" s="1">
        <v>2.8228999999999997</v>
      </c>
      <c r="AL3379" s="2">
        <v>43454</v>
      </c>
      <c r="AM3379" s="1">
        <v>2.8220000000000001</v>
      </c>
      <c r="AO3379" s="2">
        <v>43452</v>
      </c>
      <c r="AP3379" s="1">
        <v>2.7537000000000003</v>
      </c>
      <c r="AR3379" s="2">
        <v>43445</v>
      </c>
      <c r="AS3379" s="1">
        <v>2.85</v>
      </c>
      <c r="AU3379" s="2">
        <v>43472</v>
      </c>
      <c r="AV3379" s="1">
        <v>1.3794999999999999</v>
      </c>
      <c r="AX3379" s="2">
        <v>43468</v>
      </c>
      <c r="AY3379" s="1">
        <v>1.2669999999999999</v>
      </c>
      <c r="BA3379" s="116">
        <v>43473</v>
      </c>
      <c r="BB3379" s="1">
        <v>0.81369999999999998</v>
      </c>
      <c r="BD3379" s="2">
        <v>43462</v>
      </c>
      <c r="BE3379" s="1">
        <v>-0.1741</v>
      </c>
      <c r="BG3379" s="2">
        <v>43643</v>
      </c>
      <c r="BH3379" s="1">
        <v>2.0099999999999998</v>
      </c>
      <c r="BJ3379" s="2">
        <v>43643</v>
      </c>
      <c r="BK3379" s="1">
        <v>1.76</v>
      </c>
      <c r="BM3379" s="2">
        <v>43469</v>
      </c>
      <c r="BN3379" s="1">
        <v>0.1862</v>
      </c>
    </row>
    <row r="3380" spans="2:66">
      <c r="B3380" s="2">
        <v>44049</v>
      </c>
      <c r="C3380" s="1">
        <v>0.76</v>
      </c>
      <c r="E3380" s="2">
        <v>43524</v>
      </c>
      <c r="F3380" s="1">
        <v>1.752</v>
      </c>
      <c r="H3380" s="2">
        <v>43545</v>
      </c>
      <c r="I3380" s="1">
        <v>1.792</v>
      </c>
      <c r="K3380" s="2">
        <v>43543</v>
      </c>
      <c r="L3380" s="1">
        <v>1.98</v>
      </c>
      <c r="N3380" s="2">
        <v>43551</v>
      </c>
      <c r="O3380" s="1">
        <v>1.7370000000000001</v>
      </c>
      <c r="Q3380" s="2">
        <v>43529</v>
      </c>
      <c r="R3380" s="1">
        <v>1.8275000000000001</v>
      </c>
      <c r="T3380" s="2">
        <v>43535</v>
      </c>
      <c r="U3380" s="1">
        <v>1.77</v>
      </c>
      <c r="W3380" s="2">
        <v>43532</v>
      </c>
      <c r="X3380" s="1">
        <v>1.7850000000000001</v>
      </c>
      <c r="Z3380" s="2">
        <v>43521</v>
      </c>
      <c r="AA3380" s="1">
        <v>1.8149999999999999</v>
      </c>
      <c r="AC3380" s="2">
        <v>43522</v>
      </c>
      <c r="AD3380" s="1">
        <v>1.8599999999999999</v>
      </c>
      <c r="AF3380" s="2">
        <v>43963</v>
      </c>
      <c r="AG3380" s="1">
        <v>0.42399999999999999</v>
      </c>
      <c r="AI3380" s="2">
        <v>43454</v>
      </c>
      <c r="AJ3380" s="1">
        <v>2.9055999999999997</v>
      </c>
      <c r="AL3380" s="2">
        <v>43455</v>
      </c>
      <c r="AM3380" s="1">
        <v>2.81</v>
      </c>
      <c r="AO3380" s="2">
        <v>43453</v>
      </c>
      <c r="AP3380" s="1">
        <v>2.7488000000000001</v>
      </c>
      <c r="AR3380" s="2">
        <v>43446</v>
      </c>
      <c r="AS3380" s="1">
        <v>2.8565</v>
      </c>
      <c r="AU3380" s="2">
        <v>43473</v>
      </c>
      <c r="AV3380" s="1">
        <v>1.3879999999999999</v>
      </c>
      <c r="AX3380" s="2">
        <v>43469</v>
      </c>
      <c r="AY3380" s="1">
        <v>1.3128</v>
      </c>
      <c r="BA3380" s="116">
        <v>43474</v>
      </c>
      <c r="BB3380" s="1">
        <v>0.82379999999999998</v>
      </c>
      <c r="BD3380" s="2">
        <v>43467</v>
      </c>
      <c r="BE3380" s="1">
        <v>-0.188</v>
      </c>
      <c r="BG3380" s="2">
        <v>43644</v>
      </c>
      <c r="BH3380" s="1">
        <v>2</v>
      </c>
      <c r="BJ3380" s="2">
        <v>43644</v>
      </c>
      <c r="BK3380" s="1">
        <v>1.76</v>
      </c>
      <c r="BM3380" s="2">
        <v>43472</v>
      </c>
      <c r="BN3380" s="1">
        <v>0.19500000000000001</v>
      </c>
    </row>
    <row r="3381" spans="2:66">
      <c r="B3381" s="2">
        <v>44050</v>
      </c>
      <c r="C3381" s="1">
        <v>0.75</v>
      </c>
      <c r="E3381" s="2">
        <v>43528</v>
      </c>
      <c r="F3381" s="1">
        <v>1.754</v>
      </c>
      <c r="H3381" s="2">
        <v>43546</v>
      </c>
      <c r="I3381" s="1">
        <v>1.7970000000000002</v>
      </c>
      <c r="K3381" s="2">
        <v>43544</v>
      </c>
      <c r="L3381" s="1">
        <v>1.9870000000000001</v>
      </c>
      <c r="N3381" s="2">
        <v>43552</v>
      </c>
      <c r="O3381" s="1">
        <v>1.6970000000000001</v>
      </c>
      <c r="Q3381" s="2">
        <v>43530</v>
      </c>
      <c r="R3381" s="1">
        <v>1.8174999999999999</v>
      </c>
      <c r="T3381" s="2">
        <v>43536</v>
      </c>
      <c r="U3381" s="1">
        <v>1.77</v>
      </c>
      <c r="W3381" s="2">
        <v>43535</v>
      </c>
      <c r="X3381" s="1">
        <v>1.7949999999999999</v>
      </c>
      <c r="Z3381" s="2">
        <v>43522</v>
      </c>
      <c r="AA3381" s="1">
        <v>1.8050000000000002</v>
      </c>
      <c r="AC3381" s="2">
        <v>43523</v>
      </c>
      <c r="AD3381" s="1">
        <v>1.8625</v>
      </c>
      <c r="AF3381" s="2">
        <v>43964</v>
      </c>
      <c r="AG3381" s="1">
        <v>0.39238000000000001</v>
      </c>
      <c r="AI3381" s="2">
        <v>43455</v>
      </c>
      <c r="AJ3381" s="1">
        <v>2.8841000000000001</v>
      </c>
      <c r="AL3381" s="2">
        <v>43458</v>
      </c>
      <c r="AM3381" s="1">
        <v>2.7410000000000001</v>
      </c>
      <c r="AO3381" s="2">
        <v>43454</v>
      </c>
      <c r="AP3381" s="1">
        <v>2.8050000000000002</v>
      </c>
      <c r="AR3381" s="2">
        <v>43447</v>
      </c>
      <c r="AS3381" s="1">
        <v>2.859</v>
      </c>
      <c r="AU3381" s="2">
        <v>43474</v>
      </c>
      <c r="AV3381" s="1">
        <v>1.4060000000000001</v>
      </c>
      <c r="AX3381" s="2">
        <v>43472</v>
      </c>
      <c r="AY3381" s="1">
        <v>1.3214999999999999</v>
      </c>
      <c r="BA3381" s="116">
        <v>43475</v>
      </c>
      <c r="BB3381" s="1">
        <v>0.8125</v>
      </c>
      <c r="BD3381" s="2">
        <v>43468</v>
      </c>
      <c r="BE3381" s="1">
        <v>-0.18360000000000001</v>
      </c>
      <c r="BG3381" s="2">
        <v>43647</v>
      </c>
      <c r="BH3381" s="1">
        <v>2.0299999999999998</v>
      </c>
      <c r="BJ3381" s="2">
        <v>43647</v>
      </c>
      <c r="BK3381" s="1">
        <v>1.79</v>
      </c>
      <c r="BM3381" s="2">
        <v>43473</v>
      </c>
      <c r="BN3381" s="1">
        <v>0.2142</v>
      </c>
    </row>
    <row r="3382" spans="2:66">
      <c r="B3382" s="2">
        <v>44053</v>
      </c>
      <c r="C3382" s="1">
        <v>0.74</v>
      </c>
      <c r="E3382" s="2">
        <v>43529</v>
      </c>
      <c r="F3382" s="1">
        <v>1.754</v>
      </c>
      <c r="H3382" s="2">
        <v>43549</v>
      </c>
      <c r="I3382" s="1">
        <v>1.772</v>
      </c>
      <c r="K3382" s="2">
        <v>43545</v>
      </c>
      <c r="L3382" s="1">
        <v>1.9319999999999999</v>
      </c>
      <c r="N3382" s="2">
        <v>43553</v>
      </c>
      <c r="O3382" s="1">
        <v>1.7050000000000001</v>
      </c>
      <c r="Q3382" s="2">
        <v>43531</v>
      </c>
      <c r="R3382" s="1">
        <v>1.8075000000000001</v>
      </c>
      <c r="T3382" s="2">
        <v>43537</v>
      </c>
      <c r="U3382" s="1">
        <v>1.76</v>
      </c>
      <c r="W3382" s="2">
        <v>43536</v>
      </c>
      <c r="X3382" s="1">
        <v>1.7949999999999999</v>
      </c>
      <c r="Z3382" s="2">
        <v>43523</v>
      </c>
      <c r="AA3382" s="1">
        <v>1.8050000000000002</v>
      </c>
      <c r="AC3382" s="2">
        <v>43524</v>
      </c>
      <c r="AD3382" s="1">
        <v>1.865</v>
      </c>
      <c r="AF3382" s="2">
        <v>43965</v>
      </c>
      <c r="AG3382" s="1">
        <v>0.38562999999999997</v>
      </c>
      <c r="AI3382" s="2">
        <v>43458</v>
      </c>
      <c r="AJ3382" s="1">
        <v>2.8355000000000001</v>
      </c>
      <c r="AL3382" s="2">
        <v>43459</v>
      </c>
      <c r="AM3382" s="1">
        <v>2.738</v>
      </c>
      <c r="AO3382" s="2">
        <v>43455</v>
      </c>
      <c r="AP3382" s="1">
        <v>2.7598000000000003</v>
      </c>
      <c r="AR3382" s="2">
        <v>43448</v>
      </c>
      <c r="AS3382" s="1">
        <v>2.851</v>
      </c>
      <c r="AU3382" s="2">
        <v>43475</v>
      </c>
      <c r="AV3382" s="1">
        <v>1.403</v>
      </c>
      <c r="AX3382" s="2">
        <v>43473</v>
      </c>
      <c r="AY3382" s="1">
        <v>1.333</v>
      </c>
      <c r="BA3382" s="116">
        <v>43476</v>
      </c>
      <c r="BB3382" s="1">
        <v>0.80230000000000001</v>
      </c>
      <c r="BD3382" s="2">
        <v>43469</v>
      </c>
      <c r="BE3382" s="1">
        <v>-0.1676</v>
      </c>
      <c r="BG3382" s="2">
        <v>43648</v>
      </c>
      <c r="BH3382" s="1">
        <v>1.98</v>
      </c>
      <c r="BJ3382" s="2">
        <v>43648</v>
      </c>
      <c r="BK3382" s="1">
        <v>1.75</v>
      </c>
      <c r="BM3382" s="2">
        <v>43474</v>
      </c>
      <c r="BN3382" s="1">
        <v>0.222</v>
      </c>
    </row>
    <row r="3383" spans="2:66">
      <c r="B3383" s="2">
        <v>44054</v>
      </c>
      <c r="C3383" s="1">
        <v>0.73</v>
      </c>
      <c r="E3383" s="2">
        <v>43530</v>
      </c>
      <c r="F3383" s="1">
        <v>1.754</v>
      </c>
      <c r="H3383" s="2">
        <v>43550</v>
      </c>
      <c r="I3383" s="1">
        <v>1.76</v>
      </c>
      <c r="K3383" s="2">
        <v>43546</v>
      </c>
      <c r="L3383" s="1">
        <v>1.9319999999999999</v>
      </c>
      <c r="N3383" s="2">
        <v>43556</v>
      </c>
      <c r="O3383" s="1">
        <v>1.748</v>
      </c>
      <c r="Q3383" s="2">
        <v>43532</v>
      </c>
      <c r="R3383" s="1">
        <v>1.78</v>
      </c>
      <c r="T3383" s="2">
        <v>43538</v>
      </c>
      <c r="U3383" s="1">
        <v>1.7650000000000001</v>
      </c>
      <c r="W3383" s="2">
        <v>43537</v>
      </c>
      <c r="X3383" s="1">
        <v>1.79</v>
      </c>
      <c r="Z3383" s="2">
        <v>43524</v>
      </c>
      <c r="AA3383" s="1">
        <v>1.8075000000000001</v>
      </c>
      <c r="AC3383" s="2">
        <v>43528</v>
      </c>
      <c r="AD3383" s="1">
        <v>1.8774999999999999</v>
      </c>
      <c r="AF3383" s="2">
        <v>43966</v>
      </c>
      <c r="AG3383" s="1">
        <v>0.3805</v>
      </c>
      <c r="AI3383" s="2">
        <v>43459</v>
      </c>
      <c r="AJ3383" s="1">
        <v>2.8340000000000001</v>
      </c>
      <c r="AL3383" s="2">
        <v>43460</v>
      </c>
      <c r="AM3383" s="1">
        <v>2.8014999999999999</v>
      </c>
      <c r="AO3383" s="2">
        <v>43458</v>
      </c>
      <c r="AP3383" s="1">
        <v>2.6635</v>
      </c>
      <c r="AR3383" s="2">
        <v>43451</v>
      </c>
      <c r="AS3383" s="1">
        <v>2.8185000000000002</v>
      </c>
      <c r="AU3383" s="2">
        <v>43476</v>
      </c>
      <c r="AV3383" s="1">
        <v>1.3942999999999999</v>
      </c>
      <c r="AX3383" s="2">
        <v>43474</v>
      </c>
      <c r="AY3383" s="1">
        <v>1.3485</v>
      </c>
      <c r="BA3383" s="116">
        <v>43479</v>
      </c>
      <c r="BB3383" s="1">
        <v>0.79420000000000002</v>
      </c>
      <c r="BD3383" s="2">
        <v>43472</v>
      </c>
      <c r="BE3383" s="1">
        <v>-0.1615</v>
      </c>
      <c r="BG3383" s="2">
        <v>43649</v>
      </c>
      <c r="BH3383" s="1">
        <v>1.96</v>
      </c>
      <c r="BJ3383" s="2">
        <v>43649</v>
      </c>
      <c r="BK3383" s="1">
        <v>1.74</v>
      </c>
      <c r="BM3383" s="2">
        <v>43475</v>
      </c>
      <c r="BN3383" s="1">
        <v>0.20880000000000001</v>
      </c>
    </row>
    <row r="3384" spans="2:66">
      <c r="B3384" s="2">
        <v>44055</v>
      </c>
      <c r="C3384" s="1">
        <v>0.7</v>
      </c>
      <c r="E3384" s="2">
        <v>43531</v>
      </c>
      <c r="F3384" s="1">
        <v>1.754</v>
      </c>
      <c r="H3384" s="2">
        <v>43551</v>
      </c>
      <c r="I3384" s="1">
        <v>1.714</v>
      </c>
      <c r="K3384" s="2">
        <v>43549</v>
      </c>
      <c r="L3384" s="1">
        <v>1.895</v>
      </c>
      <c r="N3384" s="2">
        <v>43557</v>
      </c>
      <c r="O3384" s="1">
        <v>1.7250000000000001</v>
      </c>
      <c r="Q3384" s="2">
        <v>43535</v>
      </c>
      <c r="R3384" s="1">
        <v>1.79</v>
      </c>
      <c r="T3384" s="2">
        <v>43539</v>
      </c>
      <c r="U3384" s="1">
        <v>1.78</v>
      </c>
      <c r="W3384" s="2">
        <v>43538</v>
      </c>
      <c r="X3384" s="1">
        <v>1.7875000000000001</v>
      </c>
      <c r="Z3384" s="2">
        <v>43528</v>
      </c>
      <c r="AA3384" s="1">
        <v>1.8325</v>
      </c>
      <c r="AC3384" s="2">
        <v>43529</v>
      </c>
      <c r="AD3384" s="1">
        <v>1.88</v>
      </c>
      <c r="AF3384" s="2">
        <v>43969</v>
      </c>
      <c r="AG3384" s="1">
        <v>0.37663000000000002</v>
      </c>
      <c r="AI3384" s="2">
        <v>43460</v>
      </c>
      <c r="AJ3384" s="1">
        <v>2.8881000000000001</v>
      </c>
      <c r="AL3384" s="2">
        <v>43461</v>
      </c>
      <c r="AM3384" s="1">
        <v>2.766</v>
      </c>
      <c r="AO3384" s="2">
        <v>43459</v>
      </c>
      <c r="AP3384" s="1">
        <v>2.6917</v>
      </c>
      <c r="AR3384" s="2">
        <v>43452</v>
      </c>
      <c r="AS3384" s="1">
        <v>2.7749999999999999</v>
      </c>
      <c r="AU3384" s="2">
        <v>43479</v>
      </c>
      <c r="AV3384" s="1">
        <v>1.391</v>
      </c>
      <c r="AX3384" s="2">
        <v>43475</v>
      </c>
      <c r="AY3384" s="1">
        <v>1.343</v>
      </c>
      <c r="BA3384" s="116">
        <v>43480</v>
      </c>
      <c r="BB3384" s="1">
        <v>0.77500000000000002</v>
      </c>
      <c r="BD3384" s="2">
        <v>43473</v>
      </c>
      <c r="BE3384" s="1">
        <v>-0.14810000000000001</v>
      </c>
      <c r="BG3384" s="2">
        <v>43651</v>
      </c>
      <c r="BH3384" s="1">
        <v>2.04</v>
      </c>
      <c r="BJ3384" s="2">
        <v>43651</v>
      </c>
      <c r="BK3384" s="1">
        <v>1.8399999999999999</v>
      </c>
      <c r="BM3384" s="2">
        <v>43476</v>
      </c>
      <c r="BN3384" s="1">
        <v>0.2021</v>
      </c>
    </row>
    <row r="3385" spans="2:66">
      <c r="B3385" s="2">
        <v>44056</v>
      </c>
      <c r="C3385" s="1">
        <v>0.67</v>
      </c>
      <c r="E3385" s="2">
        <v>43532</v>
      </c>
      <c r="F3385" s="1">
        <v>1.754</v>
      </c>
      <c r="H3385" s="2">
        <v>43552</v>
      </c>
      <c r="I3385" s="1">
        <v>1.675</v>
      </c>
      <c r="K3385" s="2">
        <v>43550</v>
      </c>
      <c r="L3385" s="1">
        <v>1.905</v>
      </c>
      <c r="N3385" s="2">
        <v>43558</v>
      </c>
      <c r="O3385" s="1">
        <v>1.75</v>
      </c>
      <c r="Q3385" s="2">
        <v>43536</v>
      </c>
      <c r="R3385" s="1">
        <v>1.7925</v>
      </c>
      <c r="T3385" s="2">
        <v>43542</v>
      </c>
      <c r="U3385" s="1">
        <v>1.7925</v>
      </c>
      <c r="W3385" s="2">
        <v>43539</v>
      </c>
      <c r="X3385" s="1">
        <v>1.8</v>
      </c>
      <c r="Z3385" s="2">
        <v>43529</v>
      </c>
      <c r="AA3385" s="1">
        <v>1.835</v>
      </c>
      <c r="AC3385" s="2">
        <v>43530</v>
      </c>
      <c r="AD3385" s="1">
        <v>1.88</v>
      </c>
      <c r="AF3385" s="2">
        <v>43970</v>
      </c>
      <c r="AG3385" s="1">
        <v>0.37413000000000002</v>
      </c>
      <c r="AI3385" s="2">
        <v>43461</v>
      </c>
      <c r="AJ3385" s="1">
        <v>2.8712</v>
      </c>
      <c r="AL3385" s="2">
        <v>43462</v>
      </c>
      <c r="AM3385" s="1">
        <v>2.7175000000000002</v>
      </c>
      <c r="AO3385" s="2">
        <v>43460</v>
      </c>
      <c r="AP3385" s="1">
        <v>2.7269999999999999</v>
      </c>
      <c r="AR3385" s="2">
        <v>43453</v>
      </c>
      <c r="AS3385" s="1">
        <v>2.7949999999999999</v>
      </c>
      <c r="AU3385" s="2">
        <v>43480</v>
      </c>
      <c r="AV3385" s="1">
        <v>1.3780000000000001</v>
      </c>
      <c r="AX3385" s="2">
        <v>43476</v>
      </c>
      <c r="AY3385" s="1">
        <v>1.3345</v>
      </c>
      <c r="BA3385" s="116">
        <v>43481</v>
      </c>
      <c r="BB3385" s="1">
        <v>0.78449999999999998</v>
      </c>
      <c r="BD3385" s="2">
        <v>43474</v>
      </c>
      <c r="BE3385" s="1">
        <v>-0.1457</v>
      </c>
      <c r="BG3385" s="2">
        <v>43654</v>
      </c>
      <c r="BH3385" s="1">
        <v>2.0499999999999998</v>
      </c>
      <c r="BJ3385" s="2">
        <v>43654</v>
      </c>
      <c r="BK3385" s="1">
        <v>1.8599999999999999</v>
      </c>
      <c r="BM3385" s="2">
        <v>43479</v>
      </c>
      <c r="BN3385" s="1">
        <v>0.18609999999999999</v>
      </c>
    </row>
    <row r="3386" spans="2:66">
      <c r="B3386" s="2">
        <v>44057</v>
      </c>
      <c r="C3386" s="1">
        <v>0.65</v>
      </c>
      <c r="E3386" s="2">
        <v>43535</v>
      </c>
      <c r="F3386" s="1">
        <v>1.7570000000000001</v>
      </c>
      <c r="H3386" s="2">
        <v>43553</v>
      </c>
      <c r="I3386" s="1">
        <v>1.69</v>
      </c>
      <c r="K3386" s="2">
        <v>43551</v>
      </c>
      <c r="L3386" s="1">
        <v>1.8399999999999999</v>
      </c>
      <c r="N3386" s="2">
        <v>43559</v>
      </c>
      <c r="O3386" s="1">
        <v>1.7549999999999999</v>
      </c>
      <c r="Q3386" s="2">
        <v>43537</v>
      </c>
      <c r="R3386" s="1">
        <v>1.7774999999999999</v>
      </c>
      <c r="T3386" s="2">
        <v>43543</v>
      </c>
      <c r="U3386" s="1">
        <v>1.7749999999999999</v>
      </c>
      <c r="W3386" s="2">
        <v>43542</v>
      </c>
      <c r="X3386" s="1">
        <v>1.8125</v>
      </c>
      <c r="Z3386" s="2">
        <v>43530</v>
      </c>
      <c r="AA3386" s="1">
        <v>1.835</v>
      </c>
      <c r="AC3386" s="2">
        <v>43531</v>
      </c>
      <c r="AD3386" s="1">
        <v>1.88</v>
      </c>
      <c r="AF3386" s="2">
        <v>43971</v>
      </c>
      <c r="AG3386" s="1">
        <v>0.35799999999999998</v>
      </c>
      <c r="AI3386" s="2">
        <v>43462</v>
      </c>
      <c r="AJ3386" s="1">
        <v>2.8289999999999997</v>
      </c>
      <c r="AL3386" s="2">
        <v>43465</v>
      </c>
      <c r="AM3386" s="1">
        <v>2.6819999999999999</v>
      </c>
      <c r="AO3386" s="2">
        <v>43461</v>
      </c>
      <c r="AP3386" s="1">
        <v>2.6817000000000002</v>
      </c>
      <c r="AR3386" s="2">
        <v>43454</v>
      </c>
      <c r="AS3386" s="1">
        <v>2.8330000000000002</v>
      </c>
      <c r="AU3386" s="2">
        <v>43481</v>
      </c>
      <c r="AV3386" s="1">
        <v>1.3857999999999999</v>
      </c>
      <c r="AX3386" s="2">
        <v>43479</v>
      </c>
      <c r="AY3386" s="1">
        <v>1.327</v>
      </c>
      <c r="BA3386" s="116">
        <v>43482</v>
      </c>
      <c r="BB3386" s="1">
        <v>0.79479999999999995</v>
      </c>
      <c r="BD3386" s="2">
        <v>43475</v>
      </c>
      <c r="BE3386" s="1">
        <v>-0.14860000000000001</v>
      </c>
      <c r="BG3386" s="2">
        <v>43655</v>
      </c>
      <c r="BH3386" s="1">
        <v>2.0699999999999998</v>
      </c>
      <c r="BJ3386" s="2">
        <v>43655</v>
      </c>
      <c r="BK3386" s="1">
        <v>1.88</v>
      </c>
      <c r="BM3386" s="2">
        <v>43480</v>
      </c>
      <c r="BN3386" s="1">
        <v>0.16350000000000001</v>
      </c>
    </row>
    <row r="3387" spans="2:66">
      <c r="B3387" s="2">
        <v>44061</v>
      </c>
      <c r="C3387" s="1">
        <v>0.64</v>
      </c>
      <c r="E3387" s="2">
        <v>43536</v>
      </c>
      <c r="F3387" s="1">
        <v>1.7570000000000001</v>
      </c>
      <c r="H3387" s="2">
        <v>43556</v>
      </c>
      <c r="I3387" s="1">
        <v>1.7269999999999999</v>
      </c>
      <c r="K3387" s="2">
        <v>43552</v>
      </c>
      <c r="L3387" s="1">
        <v>1.8050000000000002</v>
      </c>
      <c r="N3387" s="2">
        <v>43560</v>
      </c>
      <c r="O3387" s="1">
        <v>1.7749999999999999</v>
      </c>
      <c r="Q3387" s="2">
        <v>43538</v>
      </c>
      <c r="R3387" s="1">
        <v>1.7850000000000001</v>
      </c>
      <c r="T3387" s="2">
        <v>43544</v>
      </c>
      <c r="U3387" s="1">
        <v>1.78</v>
      </c>
      <c r="W3387" s="2">
        <v>43543</v>
      </c>
      <c r="X3387" s="1">
        <v>1.8</v>
      </c>
      <c r="Z3387" s="2">
        <v>43531</v>
      </c>
      <c r="AA3387" s="1">
        <v>1.835</v>
      </c>
      <c r="AC3387" s="2">
        <v>43532</v>
      </c>
      <c r="AD3387" s="1">
        <v>1.8725000000000001</v>
      </c>
      <c r="AF3387" s="2">
        <v>43972</v>
      </c>
      <c r="AG3387" s="1">
        <v>0.35949999999999999</v>
      </c>
      <c r="AI3387" s="2">
        <v>43465</v>
      </c>
      <c r="AJ3387" s="1">
        <v>2.8134999999999999</v>
      </c>
      <c r="AL3387" s="2">
        <v>43467</v>
      </c>
      <c r="AM3387" s="1">
        <v>2.6315</v>
      </c>
      <c r="AO3387" s="2">
        <v>43462</v>
      </c>
      <c r="AP3387" s="1">
        <v>2.6465999999999998</v>
      </c>
      <c r="AR3387" s="2">
        <v>43455</v>
      </c>
      <c r="AS3387" s="1">
        <v>2.8085</v>
      </c>
      <c r="AU3387" s="2">
        <v>43482</v>
      </c>
      <c r="AV3387" s="1">
        <v>1.379</v>
      </c>
      <c r="AX3387" s="2">
        <v>43480</v>
      </c>
      <c r="AY3387" s="1">
        <v>1.3131999999999999</v>
      </c>
      <c r="BA3387" s="116">
        <v>43483</v>
      </c>
      <c r="BB3387" s="1">
        <v>0.80910000000000004</v>
      </c>
      <c r="BD3387" s="2">
        <v>43476</v>
      </c>
      <c r="BE3387" s="1">
        <v>-0.15129999999999999</v>
      </c>
      <c r="BG3387" s="2">
        <v>43656</v>
      </c>
      <c r="BH3387" s="1">
        <v>2.0699999999999998</v>
      </c>
      <c r="BJ3387" s="2">
        <v>43656</v>
      </c>
      <c r="BK3387" s="1">
        <v>1.8199999999999998</v>
      </c>
      <c r="BM3387" s="2">
        <v>43481</v>
      </c>
      <c r="BN3387" s="1">
        <v>0.17649999999999999</v>
      </c>
    </row>
    <row r="3388" spans="2:66">
      <c r="B3388" s="2">
        <v>44062</v>
      </c>
      <c r="C3388" s="1">
        <v>0.63</v>
      </c>
      <c r="E3388" s="2">
        <v>43537</v>
      </c>
      <c r="F3388" s="1">
        <v>1.756</v>
      </c>
      <c r="H3388" s="2">
        <v>43557</v>
      </c>
      <c r="I3388" s="1">
        <v>1.7</v>
      </c>
      <c r="K3388" s="2">
        <v>43553</v>
      </c>
      <c r="L3388" s="1">
        <v>1.83</v>
      </c>
      <c r="N3388" s="2">
        <v>43563</v>
      </c>
      <c r="O3388" s="1">
        <v>1.762</v>
      </c>
      <c r="Q3388" s="2">
        <v>43539</v>
      </c>
      <c r="R3388" s="1">
        <v>1.8025</v>
      </c>
      <c r="T3388" s="2">
        <v>43545</v>
      </c>
      <c r="U3388" s="1">
        <v>1.7375</v>
      </c>
      <c r="W3388" s="2">
        <v>43544</v>
      </c>
      <c r="X3388" s="1">
        <v>1.8050000000000002</v>
      </c>
      <c r="Z3388" s="2">
        <v>43532</v>
      </c>
      <c r="AA3388" s="1">
        <v>1.8225</v>
      </c>
      <c r="AC3388" s="2">
        <v>43535</v>
      </c>
      <c r="AD3388" s="1">
        <v>1.8774999999999999</v>
      </c>
      <c r="AF3388" s="2">
        <v>43973</v>
      </c>
      <c r="AG3388" s="1">
        <v>0.36925000000000002</v>
      </c>
      <c r="AI3388" s="2">
        <v>43466</v>
      </c>
      <c r="AJ3388" s="1">
        <v>2.819</v>
      </c>
      <c r="AL3388" s="2">
        <v>43468</v>
      </c>
      <c r="AM3388" s="1">
        <v>2.5518000000000001</v>
      </c>
      <c r="AO3388" s="2">
        <v>43465</v>
      </c>
      <c r="AP3388" s="1">
        <v>2.649</v>
      </c>
      <c r="AR3388" s="2">
        <v>43458</v>
      </c>
      <c r="AS3388" s="1">
        <v>2.7652999999999999</v>
      </c>
      <c r="AU3388" s="2">
        <v>43483</v>
      </c>
      <c r="AV3388" s="1">
        <v>1.3973</v>
      </c>
      <c r="AX3388" s="2">
        <v>43481</v>
      </c>
      <c r="AY3388" s="1">
        <v>1.3232999999999999</v>
      </c>
      <c r="BA3388" s="116">
        <v>43486</v>
      </c>
      <c r="BB3388" s="1">
        <v>0.80049999999999999</v>
      </c>
      <c r="BD3388" s="2">
        <v>43479</v>
      </c>
      <c r="BE3388" s="1">
        <v>-0.16370000000000001</v>
      </c>
      <c r="BG3388" s="2">
        <v>43657</v>
      </c>
      <c r="BH3388" s="1">
        <v>2.13</v>
      </c>
      <c r="BJ3388" s="2">
        <v>43657</v>
      </c>
      <c r="BK3388" s="1">
        <v>1.88</v>
      </c>
      <c r="BM3388" s="2">
        <v>43482</v>
      </c>
      <c r="BN3388" s="1">
        <v>0.188</v>
      </c>
    </row>
    <row r="3389" spans="2:66">
      <c r="B3389" s="2">
        <v>44063</v>
      </c>
      <c r="C3389" s="1">
        <v>0.63</v>
      </c>
      <c r="E3389" s="2">
        <v>43538</v>
      </c>
      <c r="F3389" s="1">
        <v>1.756</v>
      </c>
      <c r="H3389" s="2">
        <v>43558</v>
      </c>
      <c r="I3389" s="1">
        <v>1.7170000000000001</v>
      </c>
      <c r="K3389" s="2">
        <v>43556</v>
      </c>
      <c r="L3389" s="1">
        <v>1.865</v>
      </c>
      <c r="N3389" s="2">
        <v>43564</v>
      </c>
      <c r="O3389" s="1">
        <v>1.7549999999999999</v>
      </c>
      <c r="Q3389" s="2">
        <v>43542</v>
      </c>
      <c r="R3389" s="1">
        <v>1.8174999999999999</v>
      </c>
      <c r="T3389" s="2">
        <v>43546</v>
      </c>
      <c r="U3389" s="1">
        <v>1.7375</v>
      </c>
      <c r="W3389" s="2">
        <v>43545</v>
      </c>
      <c r="X3389" s="1">
        <v>1.7725</v>
      </c>
      <c r="Z3389" s="2">
        <v>43535</v>
      </c>
      <c r="AA3389" s="1">
        <v>1.8325</v>
      </c>
      <c r="AC3389" s="2">
        <v>43536</v>
      </c>
      <c r="AD3389" s="1">
        <v>1.875</v>
      </c>
      <c r="AF3389" s="2">
        <v>43977</v>
      </c>
      <c r="AG3389" s="1">
        <v>0.37125000000000002</v>
      </c>
      <c r="AI3389" s="2">
        <v>43467</v>
      </c>
      <c r="AJ3389" s="1">
        <v>2.7610000000000001</v>
      </c>
      <c r="AL3389" s="2">
        <v>43469</v>
      </c>
      <c r="AM3389" s="1">
        <v>2.6755</v>
      </c>
      <c r="AO3389" s="2">
        <v>43466</v>
      </c>
      <c r="AP3389" s="1">
        <v>2.6480000000000001</v>
      </c>
      <c r="AR3389" s="2">
        <v>43459</v>
      </c>
      <c r="AS3389" s="1">
        <v>2.81</v>
      </c>
      <c r="AU3389" s="2">
        <v>43486</v>
      </c>
      <c r="AV3389" s="1">
        <v>1.3925000000000001</v>
      </c>
      <c r="AX3389" s="2">
        <v>43482</v>
      </c>
      <c r="AY3389" s="1">
        <v>1.321</v>
      </c>
      <c r="BA3389" s="116">
        <v>43487</v>
      </c>
      <c r="BB3389" s="1">
        <v>0.78200000000000003</v>
      </c>
      <c r="BD3389" s="2">
        <v>43480</v>
      </c>
      <c r="BE3389" s="1">
        <v>-0.1729</v>
      </c>
      <c r="BG3389" s="2">
        <v>43658</v>
      </c>
      <c r="BH3389" s="1">
        <v>2.12</v>
      </c>
      <c r="BJ3389" s="2">
        <v>43658</v>
      </c>
      <c r="BK3389" s="1">
        <v>1.8599999999999999</v>
      </c>
      <c r="BM3389" s="2">
        <v>43483</v>
      </c>
      <c r="BN3389" s="1">
        <v>0.21199999999999999</v>
      </c>
    </row>
    <row r="3390" spans="2:66">
      <c r="B3390" s="2">
        <v>44064</v>
      </c>
      <c r="C3390" s="1">
        <v>0.63</v>
      </c>
      <c r="E3390" s="2">
        <v>43539</v>
      </c>
      <c r="F3390" s="1">
        <v>1.756</v>
      </c>
      <c r="H3390" s="2">
        <v>43559</v>
      </c>
      <c r="I3390" s="1">
        <v>1.7170000000000001</v>
      </c>
      <c r="K3390" s="2">
        <v>43557</v>
      </c>
      <c r="L3390" s="1">
        <v>1.85</v>
      </c>
      <c r="N3390" s="2">
        <v>43565</v>
      </c>
      <c r="O3390" s="1">
        <v>1.762</v>
      </c>
      <c r="Q3390" s="2">
        <v>43543</v>
      </c>
      <c r="R3390" s="1">
        <v>1.7974999999999999</v>
      </c>
      <c r="T3390" s="2">
        <v>43549</v>
      </c>
      <c r="U3390" s="1">
        <v>1.6949999999999998</v>
      </c>
      <c r="W3390" s="2">
        <v>43546</v>
      </c>
      <c r="X3390" s="1">
        <v>1.77</v>
      </c>
      <c r="Z3390" s="2">
        <v>43536</v>
      </c>
      <c r="AA3390" s="1">
        <v>1.83</v>
      </c>
      <c r="AC3390" s="2">
        <v>43537</v>
      </c>
      <c r="AD3390" s="1">
        <v>1.87</v>
      </c>
      <c r="AF3390" s="2">
        <v>43978</v>
      </c>
      <c r="AG3390" s="1">
        <v>0.36249999999999999</v>
      </c>
      <c r="AI3390" s="2">
        <v>43468</v>
      </c>
      <c r="AJ3390" s="1">
        <v>2.7004000000000001</v>
      </c>
      <c r="AL3390" s="2">
        <v>43472</v>
      </c>
      <c r="AM3390" s="1">
        <v>2.7015000000000002</v>
      </c>
      <c r="AO3390" s="2">
        <v>43467</v>
      </c>
      <c r="AP3390" s="1">
        <v>2.6204000000000001</v>
      </c>
      <c r="AR3390" s="2">
        <v>43460</v>
      </c>
      <c r="AS3390" s="1">
        <v>2.7869999999999999</v>
      </c>
      <c r="AU3390" s="2">
        <v>43487</v>
      </c>
      <c r="AV3390" s="1">
        <v>1.367</v>
      </c>
      <c r="AX3390" s="2">
        <v>43483</v>
      </c>
      <c r="AY3390" s="1">
        <v>1.339</v>
      </c>
      <c r="BA3390" s="116">
        <v>43488</v>
      </c>
      <c r="BB3390" s="1">
        <v>0.76419999999999999</v>
      </c>
      <c r="BD3390" s="2">
        <v>43481</v>
      </c>
      <c r="BE3390" s="1">
        <v>-0.16420000000000001</v>
      </c>
      <c r="BG3390" s="2">
        <v>43661</v>
      </c>
      <c r="BH3390" s="1">
        <v>2.09</v>
      </c>
      <c r="BJ3390" s="2">
        <v>43661</v>
      </c>
      <c r="BK3390" s="1">
        <v>1.8399999999999999</v>
      </c>
      <c r="BM3390" s="2">
        <v>43486</v>
      </c>
      <c r="BN3390" s="1">
        <v>0.20480000000000001</v>
      </c>
    </row>
    <row r="3391" spans="2:66">
      <c r="B3391" s="2">
        <v>44067</v>
      </c>
      <c r="C3391" s="1">
        <v>0.63</v>
      </c>
      <c r="E3391" s="2">
        <v>43542</v>
      </c>
      <c r="F3391" s="1">
        <v>1.756</v>
      </c>
      <c r="H3391" s="2">
        <v>43560</v>
      </c>
      <c r="I3391" s="1">
        <v>1.7349999999999999</v>
      </c>
      <c r="K3391" s="2">
        <v>43558</v>
      </c>
      <c r="L3391" s="1">
        <v>1.887</v>
      </c>
      <c r="N3391" s="2">
        <v>43566</v>
      </c>
      <c r="O3391" s="1">
        <v>1.762</v>
      </c>
      <c r="Q3391" s="2">
        <v>43544</v>
      </c>
      <c r="R3391" s="1">
        <v>1.8</v>
      </c>
      <c r="T3391" s="2">
        <v>43550</v>
      </c>
      <c r="U3391" s="1">
        <v>1.6949999999999998</v>
      </c>
      <c r="W3391" s="2">
        <v>43549</v>
      </c>
      <c r="X3391" s="1">
        <v>1.73</v>
      </c>
      <c r="Z3391" s="2">
        <v>43537</v>
      </c>
      <c r="AA3391" s="1">
        <v>1.8225</v>
      </c>
      <c r="AC3391" s="2">
        <v>43538</v>
      </c>
      <c r="AD3391" s="1">
        <v>1.8675000000000002</v>
      </c>
      <c r="AF3391" s="2">
        <v>43979</v>
      </c>
      <c r="AG3391" s="1">
        <v>0.35</v>
      </c>
      <c r="AI3391" s="2">
        <v>43469</v>
      </c>
      <c r="AJ3391" s="1">
        <v>2.7974000000000001</v>
      </c>
      <c r="AL3391" s="2">
        <v>43473</v>
      </c>
      <c r="AM3391" s="1">
        <v>2.7347999999999999</v>
      </c>
      <c r="AO3391" s="2">
        <v>43468</v>
      </c>
      <c r="AP3391" s="1">
        <v>2.5154999999999998</v>
      </c>
      <c r="AR3391" s="2">
        <v>43461</v>
      </c>
      <c r="AS3391" s="1">
        <v>2.7549999999999999</v>
      </c>
      <c r="AU3391" s="2">
        <v>43488</v>
      </c>
      <c r="AV3391" s="1">
        <v>1.3514999999999999</v>
      </c>
      <c r="AX3391" s="2">
        <v>43486</v>
      </c>
      <c r="AY3391" s="1">
        <v>1.3327</v>
      </c>
      <c r="BA3391" s="116">
        <v>43489</v>
      </c>
      <c r="BB3391" s="1">
        <v>0.7208</v>
      </c>
      <c r="BD3391" s="2">
        <v>43482</v>
      </c>
      <c r="BE3391" s="1">
        <v>-0.1595</v>
      </c>
      <c r="BG3391" s="2">
        <v>43662</v>
      </c>
      <c r="BH3391" s="1">
        <v>2.13</v>
      </c>
      <c r="BJ3391" s="2">
        <v>43662</v>
      </c>
      <c r="BK3391" s="1">
        <v>1.88</v>
      </c>
      <c r="BM3391" s="2">
        <v>43487</v>
      </c>
      <c r="BN3391" s="1">
        <v>0.1908</v>
      </c>
    </row>
    <row r="3392" spans="2:66">
      <c r="B3392" s="2">
        <v>44068</v>
      </c>
      <c r="C3392" s="1">
        <v>0.63</v>
      </c>
      <c r="E3392" s="2">
        <v>43543</v>
      </c>
      <c r="F3392" s="1">
        <v>1.7549999999999999</v>
      </c>
      <c r="H3392" s="2">
        <v>43563</v>
      </c>
      <c r="I3392" s="1">
        <v>1.73</v>
      </c>
      <c r="K3392" s="2">
        <v>43559</v>
      </c>
      <c r="L3392" s="1">
        <v>1.8719999999999999</v>
      </c>
      <c r="N3392" s="2">
        <v>43567</v>
      </c>
      <c r="O3392" s="1">
        <v>1.77</v>
      </c>
      <c r="Q3392" s="2">
        <v>43545</v>
      </c>
      <c r="R3392" s="1">
        <v>1.7524999999999999</v>
      </c>
      <c r="T3392" s="2">
        <v>43551</v>
      </c>
      <c r="U3392" s="1">
        <v>1.65</v>
      </c>
      <c r="W3392" s="2">
        <v>43550</v>
      </c>
      <c r="X3392" s="1">
        <v>1.7225000000000001</v>
      </c>
      <c r="Z3392" s="2">
        <v>43538</v>
      </c>
      <c r="AA3392" s="1">
        <v>1.8199999999999998</v>
      </c>
      <c r="AC3392" s="2">
        <v>43539</v>
      </c>
      <c r="AD3392" s="1">
        <v>1.8774999999999999</v>
      </c>
      <c r="AF3392" s="2">
        <v>43980</v>
      </c>
      <c r="AG3392" s="1">
        <v>0.34399999999999997</v>
      </c>
      <c r="AI3392" s="2">
        <v>43472</v>
      </c>
      <c r="AJ3392" s="1">
        <v>2.8035999999999999</v>
      </c>
      <c r="AL3392" s="2">
        <v>43474</v>
      </c>
      <c r="AM3392" s="1">
        <v>2.7155</v>
      </c>
      <c r="AO3392" s="2">
        <v>43469</v>
      </c>
      <c r="AP3392" s="1">
        <v>2.6295000000000002</v>
      </c>
      <c r="AR3392" s="2">
        <v>43462</v>
      </c>
      <c r="AS3392" s="1">
        <v>2.738</v>
      </c>
      <c r="AU3392" s="2">
        <v>43489</v>
      </c>
      <c r="AV3392" s="1">
        <v>1.298</v>
      </c>
      <c r="AX3392" s="2">
        <v>43487</v>
      </c>
      <c r="AY3392" s="1">
        <v>1.3088</v>
      </c>
      <c r="BA3392" s="116">
        <v>43490</v>
      </c>
      <c r="BB3392" s="1">
        <v>0.73650000000000004</v>
      </c>
      <c r="BD3392" s="2">
        <v>43483</v>
      </c>
      <c r="BE3392" s="1">
        <v>-0.1484</v>
      </c>
      <c r="BG3392" s="2">
        <v>43663</v>
      </c>
      <c r="BH3392" s="1">
        <v>2.06</v>
      </c>
      <c r="BJ3392" s="2">
        <v>43663</v>
      </c>
      <c r="BK3392" s="1">
        <v>1.83</v>
      </c>
      <c r="BM3392" s="2">
        <v>43488</v>
      </c>
      <c r="BN3392" s="1">
        <v>0.18049999999999999</v>
      </c>
    </row>
    <row r="3393" spans="2:66">
      <c r="B3393" s="2">
        <v>44069</v>
      </c>
      <c r="C3393" s="1">
        <v>0.63</v>
      </c>
      <c r="E3393" s="2">
        <v>43544</v>
      </c>
      <c r="F3393" s="1">
        <v>1.756</v>
      </c>
      <c r="H3393" s="2">
        <v>43564</v>
      </c>
      <c r="I3393" s="1">
        <v>1.722</v>
      </c>
      <c r="K3393" s="2">
        <v>43560</v>
      </c>
      <c r="L3393" s="1">
        <v>1.895</v>
      </c>
      <c r="N3393" s="2">
        <v>43570</v>
      </c>
      <c r="O3393" s="1">
        <v>1.802</v>
      </c>
      <c r="Q3393" s="2">
        <v>43546</v>
      </c>
      <c r="R3393" s="1">
        <v>1.7549999999999999</v>
      </c>
      <c r="T3393" s="2">
        <v>43552</v>
      </c>
      <c r="U3393" s="1">
        <v>1.605</v>
      </c>
      <c r="W3393" s="2">
        <v>43551</v>
      </c>
      <c r="X3393" s="1">
        <v>1.6825000000000001</v>
      </c>
      <c r="Z3393" s="2">
        <v>43539</v>
      </c>
      <c r="AA3393" s="1">
        <v>1.83</v>
      </c>
      <c r="AC3393" s="2">
        <v>43542</v>
      </c>
      <c r="AD3393" s="1">
        <v>1.88</v>
      </c>
      <c r="AF3393" s="2">
        <v>43983</v>
      </c>
      <c r="AG3393" s="1">
        <v>0.33712999999999999</v>
      </c>
      <c r="AI3393" s="2">
        <v>43473</v>
      </c>
      <c r="AJ3393" s="1">
        <v>2.8260000000000001</v>
      </c>
      <c r="AL3393" s="2">
        <v>43475</v>
      </c>
      <c r="AM3393" s="1">
        <v>2.7425000000000002</v>
      </c>
      <c r="AO3393" s="2">
        <v>43472</v>
      </c>
      <c r="AP3393" s="1">
        <v>2.6635999999999997</v>
      </c>
      <c r="AR3393" s="2">
        <v>43465</v>
      </c>
      <c r="AS3393" s="1">
        <v>2.74</v>
      </c>
      <c r="AU3393" s="2">
        <v>43490</v>
      </c>
      <c r="AV3393" s="1">
        <v>1.2949999999999999</v>
      </c>
      <c r="AX3393" s="2">
        <v>43488</v>
      </c>
      <c r="AY3393" s="1">
        <v>1.2925</v>
      </c>
      <c r="BA3393" s="116">
        <v>43493</v>
      </c>
      <c r="BB3393" s="1">
        <v>0.73799999999999999</v>
      </c>
      <c r="BD3393" s="2">
        <v>43486</v>
      </c>
      <c r="BE3393" s="1">
        <v>-0.14879999999999999</v>
      </c>
      <c r="BG3393" s="2">
        <v>43664</v>
      </c>
      <c r="BH3393" s="1">
        <v>2.04</v>
      </c>
      <c r="BJ3393" s="2">
        <v>43664</v>
      </c>
      <c r="BK3393" s="1">
        <v>1.78</v>
      </c>
      <c r="BM3393" s="2">
        <v>43489</v>
      </c>
      <c r="BN3393" s="1">
        <v>0.152</v>
      </c>
    </row>
    <row r="3394" spans="2:66">
      <c r="B3394" s="2">
        <v>44070</v>
      </c>
      <c r="C3394" s="1">
        <v>0.63</v>
      </c>
      <c r="E3394" s="2">
        <v>43545</v>
      </c>
      <c r="F3394" s="1">
        <v>1.756</v>
      </c>
      <c r="H3394" s="2">
        <v>43565</v>
      </c>
      <c r="I3394" s="1">
        <v>1.7290000000000001</v>
      </c>
      <c r="K3394" s="2">
        <v>43563</v>
      </c>
      <c r="L3394" s="1">
        <v>1.875</v>
      </c>
      <c r="N3394" s="2">
        <v>43571</v>
      </c>
      <c r="O3394" s="1">
        <v>1.8069999999999999</v>
      </c>
      <c r="Q3394" s="2">
        <v>43549</v>
      </c>
      <c r="R3394" s="1">
        <v>1.7075</v>
      </c>
      <c r="T3394" s="2">
        <v>43553</v>
      </c>
      <c r="U3394" s="1">
        <v>1.62</v>
      </c>
      <c r="W3394" s="2">
        <v>43552</v>
      </c>
      <c r="X3394" s="1">
        <v>1.635</v>
      </c>
      <c r="Z3394" s="2">
        <v>43542</v>
      </c>
      <c r="AA3394" s="1">
        <v>1.8425</v>
      </c>
      <c r="AC3394" s="2">
        <v>43543</v>
      </c>
      <c r="AD3394" s="1">
        <v>1.8774999999999999</v>
      </c>
      <c r="AF3394" s="2">
        <v>43984</v>
      </c>
      <c r="AG3394" s="1">
        <v>0.33050000000000002</v>
      </c>
      <c r="AI3394" s="2">
        <v>43474</v>
      </c>
      <c r="AJ3394" s="1">
        <v>2.8132000000000001</v>
      </c>
      <c r="AL3394" s="2">
        <v>43476</v>
      </c>
      <c r="AM3394" s="1">
        <v>2.7025000000000001</v>
      </c>
      <c r="AO3394" s="2">
        <v>43473</v>
      </c>
      <c r="AP3394" s="1">
        <v>2.6981999999999999</v>
      </c>
      <c r="AR3394" s="2">
        <v>43466</v>
      </c>
      <c r="AS3394" s="1">
        <v>2.7519</v>
      </c>
      <c r="AU3394" s="2">
        <v>43493</v>
      </c>
      <c r="AV3394" s="1">
        <v>1.3120000000000001</v>
      </c>
      <c r="AX3394" s="2">
        <v>43489</v>
      </c>
      <c r="AY3394" s="1">
        <v>1.242</v>
      </c>
      <c r="BA3394" s="116">
        <v>43494</v>
      </c>
      <c r="BB3394" s="1">
        <v>0.72499999999999998</v>
      </c>
      <c r="BD3394" s="2">
        <v>43487</v>
      </c>
      <c r="BE3394" s="1">
        <v>-0.15409999999999999</v>
      </c>
      <c r="BG3394" s="2">
        <v>43665</v>
      </c>
      <c r="BH3394" s="1">
        <v>2.0499999999999998</v>
      </c>
      <c r="BJ3394" s="2">
        <v>43665</v>
      </c>
      <c r="BK3394" s="1">
        <v>1.8</v>
      </c>
      <c r="BM3394" s="2">
        <v>43490</v>
      </c>
      <c r="BN3394" s="1">
        <v>0.17549999999999999</v>
      </c>
    </row>
    <row r="3395" spans="2:66">
      <c r="B3395" s="2">
        <v>44071</v>
      </c>
      <c r="C3395" s="1">
        <v>0.63</v>
      </c>
      <c r="E3395" s="2">
        <v>43546</v>
      </c>
      <c r="F3395" s="1">
        <v>1.7549999999999999</v>
      </c>
      <c r="H3395" s="2">
        <v>43566</v>
      </c>
      <c r="I3395" s="1">
        <v>1.7309999999999999</v>
      </c>
      <c r="K3395" s="2">
        <v>43564</v>
      </c>
      <c r="L3395" s="1">
        <v>1.867</v>
      </c>
      <c r="N3395" s="2">
        <v>43572</v>
      </c>
      <c r="O3395" s="1">
        <v>1.8199999999999998</v>
      </c>
      <c r="Q3395" s="2">
        <v>43550</v>
      </c>
      <c r="R3395" s="1">
        <v>1.7149999999999999</v>
      </c>
      <c r="T3395" s="2">
        <v>43556</v>
      </c>
      <c r="U3395" s="1">
        <v>1.6475</v>
      </c>
      <c r="W3395" s="2">
        <v>43553</v>
      </c>
      <c r="X3395" s="1">
        <v>1.65</v>
      </c>
      <c r="Z3395" s="2">
        <v>43543</v>
      </c>
      <c r="AA3395" s="1">
        <v>1.8325</v>
      </c>
      <c r="AC3395" s="2">
        <v>43544</v>
      </c>
      <c r="AD3395" s="1">
        <v>1.8774999999999999</v>
      </c>
      <c r="AF3395" s="2">
        <v>43985</v>
      </c>
      <c r="AG3395" s="1">
        <v>0.32662999999999998</v>
      </c>
      <c r="AI3395" s="2">
        <v>43475</v>
      </c>
      <c r="AJ3395" s="1">
        <v>2.8570000000000002</v>
      </c>
      <c r="AL3395" s="2">
        <v>43479</v>
      </c>
      <c r="AM3395" s="1">
        <v>2.7075</v>
      </c>
      <c r="AO3395" s="2">
        <v>43474</v>
      </c>
      <c r="AP3395" s="1">
        <v>2.6802999999999999</v>
      </c>
      <c r="AR3395" s="2">
        <v>43467</v>
      </c>
      <c r="AS3395" s="1">
        <v>2.7324999999999999</v>
      </c>
      <c r="AU3395" s="2">
        <v>43494</v>
      </c>
      <c r="AV3395" s="1">
        <v>1.2978000000000001</v>
      </c>
      <c r="AX3395" s="2">
        <v>43490</v>
      </c>
      <c r="AY3395" s="1">
        <v>1.2424999999999999</v>
      </c>
      <c r="BA3395" s="116">
        <v>43495</v>
      </c>
      <c r="BB3395" s="1">
        <v>0.70779999999999998</v>
      </c>
      <c r="BD3395" s="2">
        <v>43488</v>
      </c>
      <c r="BE3395" s="1">
        <v>-0.15579999999999999</v>
      </c>
      <c r="BG3395" s="2">
        <v>43668</v>
      </c>
      <c r="BH3395" s="1">
        <v>2.0499999999999998</v>
      </c>
      <c r="BJ3395" s="2">
        <v>43668</v>
      </c>
      <c r="BK3395" s="1">
        <v>1.8</v>
      </c>
      <c r="BM3395" s="2">
        <v>43493</v>
      </c>
      <c r="BN3395" s="1">
        <v>0.17230000000000001</v>
      </c>
    </row>
    <row r="3396" spans="2:66">
      <c r="B3396" s="2">
        <v>44074</v>
      </c>
      <c r="C3396" s="1">
        <v>0.63</v>
      </c>
      <c r="E3396" s="2">
        <v>43549</v>
      </c>
      <c r="F3396" s="1">
        <v>1.7549999999999999</v>
      </c>
      <c r="H3396" s="2">
        <v>43567</v>
      </c>
      <c r="I3396" s="1">
        <v>1.73</v>
      </c>
      <c r="K3396" s="2">
        <v>43565</v>
      </c>
      <c r="L3396" s="1">
        <v>1.867</v>
      </c>
      <c r="N3396" s="2">
        <v>43573</v>
      </c>
      <c r="O3396" s="1">
        <v>1.7770000000000001</v>
      </c>
      <c r="Q3396" s="2">
        <v>43551</v>
      </c>
      <c r="R3396" s="1">
        <v>1.6575</v>
      </c>
      <c r="T3396" s="2">
        <v>43557</v>
      </c>
      <c r="U3396" s="1">
        <v>1.6324999999999998</v>
      </c>
      <c r="W3396" s="2">
        <v>43556</v>
      </c>
      <c r="X3396" s="1">
        <v>1.6775</v>
      </c>
      <c r="Z3396" s="2">
        <v>43544</v>
      </c>
      <c r="AA3396" s="1">
        <v>1.8374999999999999</v>
      </c>
      <c r="AC3396" s="2">
        <v>43545</v>
      </c>
      <c r="AD3396" s="1">
        <v>1.8725000000000001</v>
      </c>
      <c r="AF3396" s="2">
        <v>43986</v>
      </c>
      <c r="AG3396" s="1">
        <v>0.31763000000000002</v>
      </c>
      <c r="AI3396" s="2">
        <v>43476</v>
      </c>
      <c r="AJ3396" s="1">
        <v>2.8195000000000001</v>
      </c>
      <c r="AL3396" s="2">
        <v>43480</v>
      </c>
      <c r="AM3396" s="1">
        <v>2.7187999999999999</v>
      </c>
      <c r="AO3396" s="2">
        <v>43475</v>
      </c>
      <c r="AP3396" s="1">
        <v>2.698</v>
      </c>
      <c r="AR3396" s="2">
        <v>43468</v>
      </c>
      <c r="AS3396" s="1">
        <v>2.6684999999999999</v>
      </c>
      <c r="AU3396" s="2">
        <v>43495</v>
      </c>
      <c r="AV3396" s="1">
        <v>1.2757000000000001</v>
      </c>
      <c r="AX3396" s="2">
        <v>43493</v>
      </c>
      <c r="AY3396" s="1">
        <v>1.2533000000000001</v>
      </c>
      <c r="BA3396" s="116">
        <v>43496</v>
      </c>
      <c r="BB3396" s="1">
        <v>0.66139999999999999</v>
      </c>
      <c r="BD3396" s="2">
        <v>43489</v>
      </c>
      <c r="BE3396" s="1">
        <v>-0.16300000000000001</v>
      </c>
      <c r="BG3396" s="2">
        <v>43669</v>
      </c>
      <c r="BH3396" s="1">
        <v>2.08</v>
      </c>
      <c r="BJ3396" s="2">
        <v>43669</v>
      </c>
      <c r="BK3396" s="1">
        <v>1.83</v>
      </c>
      <c r="BM3396" s="2">
        <v>43494</v>
      </c>
      <c r="BN3396" s="1">
        <v>0.1605</v>
      </c>
    </row>
    <row r="3397" spans="2:66">
      <c r="B3397" s="2">
        <v>44075</v>
      </c>
      <c r="C3397" s="1">
        <v>0.63</v>
      </c>
      <c r="E3397" s="2">
        <v>43550</v>
      </c>
      <c r="F3397" s="1">
        <v>1.7549999999999999</v>
      </c>
      <c r="H3397" s="2">
        <v>43570</v>
      </c>
      <c r="I3397" s="1">
        <v>1.76</v>
      </c>
      <c r="K3397" s="2">
        <v>43566</v>
      </c>
      <c r="L3397" s="1">
        <v>1.8719999999999999</v>
      </c>
      <c r="N3397" s="2">
        <v>43574</v>
      </c>
      <c r="O3397" s="1">
        <v>1.8</v>
      </c>
      <c r="Q3397" s="2">
        <v>43552</v>
      </c>
      <c r="R3397" s="1">
        <v>1.615</v>
      </c>
      <c r="T3397" s="2">
        <v>43558</v>
      </c>
      <c r="U3397" s="1">
        <v>1.6625000000000001</v>
      </c>
      <c r="W3397" s="2">
        <v>43557</v>
      </c>
      <c r="X3397" s="1">
        <v>1.6600000000000001</v>
      </c>
      <c r="Z3397" s="2">
        <v>43545</v>
      </c>
      <c r="AA3397" s="1">
        <v>1.81</v>
      </c>
      <c r="AC3397" s="2">
        <v>43546</v>
      </c>
      <c r="AD3397" s="1">
        <v>1.8725000000000001</v>
      </c>
      <c r="AF3397" s="2">
        <v>43987</v>
      </c>
      <c r="AG3397" s="1">
        <v>0.31287999999999999</v>
      </c>
      <c r="AI3397" s="2">
        <v>43479</v>
      </c>
      <c r="AJ3397" s="1">
        <v>2.831</v>
      </c>
      <c r="AL3397" s="2">
        <v>43481</v>
      </c>
      <c r="AM3397" s="1">
        <v>2.7328999999999999</v>
      </c>
      <c r="AO3397" s="2">
        <v>43476</v>
      </c>
      <c r="AP3397" s="1">
        <v>2.6749999999999998</v>
      </c>
      <c r="AR3397" s="2">
        <v>43469</v>
      </c>
      <c r="AS3397" s="1">
        <v>2.7345000000000002</v>
      </c>
      <c r="AU3397" s="2">
        <v>43496</v>
      </c>
      <c r="AV3397" s="1">
        <v>1.2290000000000001</v>
      </c>
      <c r="AX3397" s="2">
        <v>43494</v>
      </c>
      <c r="AY3397" s="1">
        <v>1.238</v>
      </c>
      <c r="BA3397" s="116">
        <v>43497</v>
      </c>
      <c r="BB3397" s="1">
        <v>0.69799999999999995</v>
      </c>
      <c r="BD3397" s="2">
        <v>43490</v>
      </c>
      <c r="BE3397" s="1">
        <v>-0.15240000000000001</v>
      </c>
      <c r="BG3397" s="2">
        <v>43670</v>
      </c>
      <c r="BH3397" s="1">
        <v>2.0499999999999998</v>
      </c>
      <c r="BJ3397" s="2">
        <v>43670</v>
      </c>
      <c r="BK3397" s="1">
        <v>1.8199999999999998</v>
      </c>
      <c r="BM3397" s="2">
        <v>43495</v>
      </c>
      <c r="BN3397" s="1">
        <v>0.1575</v>
      </c>
    </row>
    <row r="3398" spans="2:66">
      <c r="B3398" s="2">
        <v>44076</v>
      </c>
      <c r="C3398" s="1">
        <v>0.63</v>
      </c>
      <c r="E3398" s="2">
        <v>43551</v>
      </c>
      <c r="F3398" s="1">
        <v>1.7549999999999999</v>
      </c>
      <c r="H3398" s="2">
        <v>43571</v>
      </c>
      <c r="I3398" s="1">
        <v>1.762</v>
      </c>
      <c r="K3398" s="2">
        <v>43567</v>
      </c>
      <c r="L3398" s="1">
        <v>1.885</v>
      </c>
      <c r="N3398" s="2">
        <v>43577</v>
      </c>
      <c r="O3398" s="1">
        <v>1.8169999999999999</v>
      </c>
      <c r="Q3398" s="2">
        <v>43553</v>
      </c>
      <c r="R3398" s="1">
        <v>1.63</v>
      </c>
      <c r="T3398" s="2">
        <v>43559</v>
      </c>
      <c r="U3398" s="1">
        <v>1.645</v>
      </c>
      <c r="W3398" s="2">
        <v>43558</v>
      </c>
      <c r="X3398" s="1">
        <v>1.6800000000000002</v>
      </c>
      <c r="Z3398" s="2">
        <v>43546</v>
      </c>
      <c r="AA3398" s="1">
        <v>1.81</v>
      </c>
      <c r="AC3398" s="2">
        <v>43549</v>
      </c>
      <c r="AD3398" s="1">
        <v>1.8525</v>
      </c>
      <c r="AF3398" s="2">
        <v>43990</v>
      </c>
      <c r="AG3398" s="1">
        <v>0.30975000000000003</v>
      </c>
      <c r="AI3398" s="2">
        <v>43480</v>
      </c>
      <c r="AJ3398" s="1">
        <v>2.8411</v>
      </c>
      <c r="AL3398" s="2">
        <v>43482</v>
      </c>
      <c r="AM3398" s="1">
        <v>2.7618</v>
      </c>
      <c r="AO3398" s="2">
        <v>43479</v>
      </c>
      <c r="AP3398" s="1">
        <v>2.6720000000000002</v>
      </c>
      <c r="AR3398" s="2">
        <v>43472</v>
      </c>
      <c r="AS3398" s="1">
        <v>2.7429999999999999</v>
      </c>
      <c r="AU3398" s="2">
        <v>43497</v>
      </c>
      <c r="AV3398" s="1">
        <v>1.28</v>
      </c>
      <c r="AX3398" s="2">
        <v>43495</v>
      </c>
      <c r="AY3398" s="1">
        <v>1.2190000000000001</v>
      </c>
      <c r="BA3398" s="116">
        <v>43500</v>
      </c>
      <c r="BB3398" s="1">
        <v>0.70650000000000002</v>
      </c>
      <c r="BD3398" s="2">
        <v>43493</v>
      </c>
      <c r="BE3398" s="1">
        <v>-0.15679999999999999</v>
      </c>
      <c r="BG3398" s="2">
        <v>43671</v>
      </c>
      <c r="BH3398" s="1">
        <v>2.08</v>
      </c>
      <c r="BJ3398" s="2">
        <v>43671</v>
      </c>
      <c r="BK3398" s="1">
        <v>1.85</v>
      </c>
      <c r="BM3398" s="2">
        <v>43496</v>
      </c>
      <c r="BN3398" s="1">
        <v>0.12280000000000001</v>
      </c>
    </row>
    <row r="3399" spans="2:66">
      <c r="B3399" s="2">
        <v>44077</v>
      </c>
      <c r="C3399" s="1">
        <v>0.63</v>
      </c>
      <c r="E3399" s="2">
        <v>43552</v>
      </c>
      <c r="F3399" s="1">
        <v>1.746</v>
      </c>
      <c r="H3399" s="2">
        <v>43572</v>
      </c>
      <c r="I3399" s="1">
        <v>1.77</v>
      </c>
      <c r="K3399" s="2">
        <v>43570</v>
      </c>
      <c r="L3399" s="1">
        <v>1.925</v>
      </c>
      <c r="N3399" s="2">
        <v>43578</v>
      </c>
      <c r="O3399" s="1">
        <v>1.8069999999999999</v>
      </c>
      <c r="Q3399" s="2">
        <v>43556</v>
      </c>
      <c r="R3399" s="1">
        <v>1.6575</v>
      </c>
      <c r="T3399" s="2">
        <v>43560</v>
      </c>
      <c r="U3399" s="1">
        <v>1.6600000000000001</v>
      </c>
      <c r="W3399" s="2">
        <v>43559</v>
      </c>
      <c r="X3399" s="1">
        <v>1.6675</v>
      </c>
      <c r="Z3399" s="2">
        <v>43549</v>
      </c>
      <c r="AA3399" s="1">
        <v>1.7725</v>
      </c>
      <c r="AC3399" s="2">
        <v>43550</v>
      </c>
      <c r="AD3399" s="1">
        <v>1.8325</v>
      </c>
      <c r="AF3399" s="2">
        <v>43991</v>
      </c>
      <c r="AG3399" s="1">
        <v>0.31463000000000002</v>
      </c>
      <c r="AI3399" s="2">
        <v>43481</v>
      </c>
      <c r="AJ3399" s="1">
        <v>2.8506999999999998</v>
      </c>
      <c r="AL3399" s="2">
        <v>43483</v>
      </c>
      <c r="AM3399" s="1">
        <v>2.798</v>
      </c>
      <c r="AO3399" s="2">
        <v>43480</v>
      </c>
      <c r="AP3399" s="1">
        <v>2.6760000000000002</v>
      </c>
      <c r="AR3399" s="2">
        <v>43473</v>
      </c>
      <c r="AS3399" s="1">
        <v>2.7589999999999999</v>
      </c>
      <c r="AU3399" s="2">
        <v>43500</v>
      </c>
      <c r="AV3399" s="1">
        <v>1.2793000000000001</v>
      </c>
      <c r="AX3399" s="2">
        <v>43496</v>
      </c>
      <c r="AY3399" s="1">
        <v>1.171</v>
      </c>
      <c r="BA3399" s="116">
        <v>43501</v>
      </c>
      <c r="BB3399" s="1">
        <v>0.69799999999999995</v>
      </c>
      <c r="BD3399" s="2">
        <v>43494</v>
      </c>
      <c r="BE3399" s="1">
        <v>-0.159</v>
      </c>
      <c r="BG3399" s="2">
        <v>43672</v>
      </c>
      <c r="BH3399" s="1">
        <v>2.08</v>
      </c>
      <c r="BJ3399" s="2">
        <v>43672</v>
      </c>
      <c r="BK3399" s="1">
        <v>1.85</v>
      </c>
      <c r="BM3399" s="2">
        <v>43497</v>
      </c>
      <c r="BN3399" s="1">
        <v>0.14899999999999999</v>
      </c>
    </row>
    <row r="3400" spans="2:66">
      <c r="B3400" s="2">
        <v>44078</v>
      </c>
      <c r="C3400" s="1">
        <v>0.63</v>
      </c>
      <c r="E3400" s="2">
        <v>43553</v>
      </c>
      <c r="F3400" s="1">
        <v>1.746</v>
      </c>
      <c r="H3400" s="2">
        <v>43573</v>
      </c>
      <c r="I3400" s="1">
        <v>1.742</v>
      </c>
      <c r="K3400" s="2">
        <v>43571</v>
      </c>
      <c r="L3400" s="1">
        <v>1.9319999999999999</v>
      </c>
      <c r="N3400" s="2">
        <v>43579</v>
      </c>
      <c r="O3400" s="1">
        <v>1.7949999999999999</v>
      </c>
      <c r="Q3400" s="2">
        <v>43557</v>
      </c>
      <c r="R3400" s="1">
        <v>1.645</v>
      </c>
      <c r="T3400" s="2">
        <v>43563</v>
      </c>
      <c r="U3400" s="1">
        <v>1.6425000000000001</v>
      </c>
      <c r="W3400" s="2">
        <v>43560</v>
      </c>
      <c r="X3400" s="1">
        <v>1.69</v>
      </c>
      <c r="Z3400" s="2">
        <v>43550</v>
      </c>
      <c r="AA3400" s="1">
        <v>1.7574999999999998</v>
      </c>
      <c r="AC3400" s="2">
        <v>43551</v>
      </c>
      <c r="AD3400" s="1">
        <v>1.81</v>
      </c>
      <c r="AF3400" s="2">
        <v>43992</v>
      </c>
      <c r="AG3400" s="1">
        <v>0.31838</v>
      </c>
      <c r="AI3400" s="2">
        <v>43482</v>
      </c>
      <c r="AJ3400" s="1">
        <v>2.8654999999999999</v>
      </c>
      <c r="AL3400" s="2">
        <v>43486</v>
      </c>
      <c r="AM3400" s="1">
        <v>2.8037000000000001</v>
      </c>
      <c r="AO3400" s="2">
        <v>43481</v>
      </c>
      <c r="AP3400" s="1">
        <v>2.6797</v>
      </c>
      <c r="AR3400" s="2">
        <v>43474</v>
      </c>
      <c r="AS3400" s="1">
        <v>2.7528000000000001</v>
      </c>
      <c r="AU3400" s="2">
        <v>43501</v>
      </c>
      <c r="AV3400" s="1">
        <v>1.2715000000000001</v>
      </c>
      <c r="AX3400" s="2">
        <v>43497</v>
      </c>
      <c r="AY3400" s="1">
        <v>1.2182999999999999</v>
      </c>
      <c r="BA3400" s="116">
        <v>43502</v>
      </c>
      <c r="BB3400" s="1">
        <v>0.68879999999999997</v>
      </c>
      <c r="BD3400" s="2">
        <v>43495</v>
      </c>
      <c r="BE3400" s="1">
        <v>-0.157</v>
      </c>
      <c r="BG3400" s="2">
        <v>43675</v>
      </c>
      <c r="BH3400" s="1">
        <v>2.06</v>
      </c>
      <c r="BJ3400" s="2">
        <v>43675</v>
      </c>
      <c r="BK3400" s="1">
        <v>1.8399999999999999</v>
      </c>
      <c r="BM3400" s="2">
        <v>43500</v>
      </c>
      <c r="BN3400" s="1">
        <v>0.1575</v>
      </c>
    </row>
    <row r="3401" spans="2:66">
      <c r="B3401" s="2">
        <v>44081</v>
      </c>
      <c r="C3401" s="1">
        <v>0.63</v>
      </c>
      <c r="E3401" s="2">
        <v>43556</v>
      </c>
      <c r="F3401" s="1">
        <v>1.748</v>
      </c>
      <c r="H3401" s="2">
        <v>43574</v>
      </c>
      <c r="I3401" s="1">
        <v>1.76</v>
      </c>
      <c r="K3401" s="2">
        <v>43572</v>
      </c>
      <c r="L3401" s="1">
        <v>1.9419999999999999</v>
      </c>
      <c r="N3401" s="2">
        <v>43580</v>
      </c>
      <c r="O3401" s="1">
        <v>1.76</v>
      </c>
      <c r="Q3401" s="2">
        <v>43558</v>
      </c>
      <c r="R3401" s="1">
        <v>1.6825000000000001</v>
      </c>
      <c r="T3401" s="2">
        <v>43564</v>
      </c>
      <c r="U3401" s="1">
        <v>1.6400000000000001</v>
      </c>
      <c r="W3401" s="2">
        <v>43563</v>
      </c>
      <c r="X3401" s="1">
        <v>1.675</v>
      </c>
      <c r="Z3401" s="2">
        <v>43551</v>
      </c>
      <c r="AA3401" s="1">
        <v>1.7175</v>
      </c>
      <c r="AC3401" s="2">
        <v>43552</v>
      </c>
      <c r="AD3401" s="1">
        <v>1.7730000000000001</v>
      </c>
      <c r="AF3401" s="2">
        <v>43993</v>
      </c>
      <c r="AG3401" s="1">
        <v>0.31337999999999999</v>
      </c>
      <c r="AI3401" s="2">
        <v>43483</v>
      </c>
      <c r="AJ3401" s="1">
        <v>2.8996</v>
      </c>
      <c r="AL3401" s="2">
        <v>43487</v>
      </c>
      <c r="AM3401" s="1">
        <v>2.7495000000000003</v>
      </c>
      <c r="AO3401" s="2">
        <v>43482</v>
      </c>
      <c r="AP3401" s="1">
        <v>2.7067999999999999</v>
      </c>
      <c r="AR3401" s="2">
        <v>43475</v>
      </c>
      <c r="AS3401" s="1">
        <v>2.7650000000000001</v>
      </c>
      <c r="AU3401" s="2">
        <v>43502</v>
      </c>
      <c r="AV3401" s="1">
        <v>1.2639</v>
      </c>
      <c r="AX3401" s="2">
        <v>43500</v>
      </c>
      <c r="AY3401" s="1">
        <v>1.2230000000000001</v>
      </c>
      <c r="BA3401" s="116">
        <v>43503</v>
      </c>
      <c r="BB3401" s="1">
        <v>0.65680000000000005</v>
      </c>
      <c r="BD3401" s="2">
        <v>43496</v>
      </c>
      <c r="BE3401" s="1">
        <v>-0.16569999999999999</v>
      </c>
      <c r="BG3401" s="2">
        <v>43676</v>
      </c>
      <c r="BH3401" s="1">
        <v>2.06</v>
      </c>
      <c r="BJ3401" s="2">
        <v>43676</v>
      </c>
      <c r="BK3401" s="1">
        <v>1.8399999999999999</v>
      </c>
      <c r="BM3401" s="2">
        <v>43501</v>
      </c>
      <c r="BN3401" s="1">
        <v>0.1545</v>
      </c>
    </row>
    <row r="3402" spans="2:66">
      <c r="B3402" s="2">
        <v>44082</v>
      </c>
      <c r="C3402" s="1">
        <v>0.63</v>
      </c>
      <c r="E3402" s="2">
        <v>43557</v>
      </c>
      <c r="F3402" s="1">
        <v>1.748</v>
      </c>
      <c r="H3402" s="2">
        <v>43577</v>
      </c>
      <c r="I3402" s="1">
        <v>1.772</v>
      </c>
      <c r="K3402" s="2">
        <v>43573</v>
      </c>
      <c r="L3402" s="1">
        <v>1.8919999999999999</v>
      </c>
      <c r="N3402" s="2">
        <v>43581</v>
      </c>
      <c r="O3402" s="1">
        <v>1.752</v>
      </c>
      <c r="Q3402" s="2">
        <v>43559</v>
      </c>
      <c r="R3402" s="1">
        <v>1.665</v>
      </c>
      <c r="T3402" s="2">
        <v>43565</v>
      </c>
      <c r="U3402" s="1">
        <v>1.6425000000000001</v>
      </c>
      <c r="W3402" s="2">
        <v>43564</v>
      </c>
      <c r="X3402" s="1">
        <v>1.6675</v>
      </c>
      <c r="Z3402" s="2">
        <v>43552</v>
      </c>
      <c r="AA3402" s="1">
        <v>1.6724999999999999</v>
      </c>
      <c r="AC3402" s="2">
        <v>43553</v>
      </c>
      <c r="AD3402" s="1">
        <v>1.79</v>
      </c>
      <c r="AF3402" s="2">
        <v>43994</v>
      </c>
      <c r="AG3402" s="1">
        <v>0.32088</v>
      </c>
      <c r="AI3402" s="2">
        <v>43486</v>
      </c>
      <c r="AJ3402" s="1">
        <v>2.9064000000000001</v>
      </c>
      <c r="AL3402" s="2">
        <v>43488</v>
      </c>
      <c r="AM3402" s="1">
        <v>2.7484999999999999</v>
      </c>
      <c r="AO3402" s="2">
        <v>43483</v>
      </c>
      <c r="AP3402" s="1">
        <v>2.7450999999999999</v>
      </c>
      <c r="AR3402" s="2">
        <v>43476</v>
      </c>
      <c r="AS3402" s="1">
        <v>2.7435</v>
      </c>
      <c r="AU3402" s="2">
        <v>43503</v>
      </c>
      <c r="AV3402" s="1">
        <v>1.2349999999999999</v>
      </c>
      <c r="AX3402" s="2">
        <v>43501</v>
      </c>
      <c r="AY3402" s="1">
        <v>1.2164999999999999</v>
      </c>
      <c r="BA3402" s="116">
        <v>43504</v>
      </c>
      <c r="BB3402" s="1">
        <v>0.62729999999999997</v>
      </c>
      <c r="BD3402" s="2">
        <v>43497</v>
      </c>
      <c r="BE3402" s="1">
        <v>-0.15570000000000001</v>
      </c>
      <c r="BG3402" s="2">
        <v>43677</v>
      </c>
      <c r="BH3402" s="1">
        <v>2.02</v>
      </c>
      <c r="BJ3402" s="2">
        <v>43677</v>
      </c>
      <c r="BK3402" s="1">
        <v>1.8399999999999999</v>
      </c>
      <c r="BM3402" s="2">
        <v>43502</v>
      </c>
      <c r="BN3402" s="1">
        <v>0.1507</v>
      </c>
    </row>
    <row r="3403" spans="2:66">
      <c r="B3403" s="2">
        <v>44083</v>
      </c>
      <c r="C3403" s="1">
        <v>0.63</v>
      </c>
      <c r="E3403" s="2">
        <v>43558</v>
      </c>
      <c r="F3403" s="1">
        <v>1.748</v>
      </c>
      <c r="H3403" s="2">
        <v>43578</v>
      </c>
      <c r="I3403" s="1">
        <v>1.7650000000000001</v>
      </c>
      <c r="K3403" s="2">
        <v>43574</v>
      </c>
      <c r="L3403" s="1">
        <v>1.9100000000000001</v>
      </c>
      <c r="N3403" s="2">
        <v>43584</v>
      </c>
      <c r="O3403" s="1">
        <v>1.7450000000000001</v>
      </c>
      <c r="Q3403" s="2">
        <v>43560</v>
      </c>
      <c r="R3403" s="1">
        <v>1.69</v>
      </c>
      <c r="T3403" s="2">
        <v>43566</v>
      </c>
      <c r="U3403" s="1">
        <v>1.6524999999999999</v>
      </c>
      <c r="W3403" s="2">
        <v>43565</v>
      </c>
      <c r="X3403" s="1">
        <v>1.6724999999999999</v>
      </c>
      <c r="Z3403" s="2">
        <v>43553</v>
      </c>
      <c r="AA3403" s="1">
        <v>1.6850000000000001</v>
      </c>
      <c r="AC3403" s="2">
        <v>43556</v>
      </c>
      <c r="AD3403" s="1">
        <v>1.81</v>
      </c>
      <c r="AF3403" s="2">
        <v>43997</v>
      </c>
      <c r="AG3403" s="1">
        <v>0.29899999999999999</v>
      </c>
      <c r="AI3403" s="2">
        <v>43487</v>
      </c>
      <c r="AJ3403" s="1">
        <v>2.8544</v>
      </c>
      <c r="AL3403" s="2">
        <v>43489</v>
      </c>
      <c r="AM3403" s="1">
        <v>2.7269999999999999</v>
      </c>
      <c r="AO3403" s="2">
        <v>43486</v>
      </c>
      <c r="AP3403" s="1">
        <v>2.74</v>
      </c>
      <c r="AR3403" s="2">
        <v>43479</v>
      </c>
      <c r="AS3403" s="1">
        <v>2.7450000000000001</v>
      </c>
      <c r="AU3403" s="2">
        <v>43504</v>
      </c>
      <c r="AV3403" s="1">
        <v>1.208</v>
      </c>
      <c r="AX3403" s="2">
        <v>43502</v>
      </c>
      <c r="AY3403" s="1">
        <v>1.2115</v>
      </c>
      <c r="BA3403" s="116">
        <v>43507</v>
      </c>
      <c r="BB3403" s="1">
        <v>0.65469999999999995</v>
      </c>
      <c r="BD3403" s="2">
        <v>43500</v>
      </c>
      <c r="BE3403" s="1">
        <v>-0.1535</v>
      </c>
      <c r="BG3403" s="2">
        <v>43678</v>
      </c>
      <c r="BH3403" s="1">
        <v>1.9</v>
      </c>
      <c r="BJ3403" s="2">
        <v>43678</v>
      </c>
      <c r="BK3403" s="1">
        <v>1.6800000000000002</v>
      </c>
      <c r="BM3403" s="2">
        <v>43503</v>
      </c>
      <c r="BN3403" s="1">
        <v>0.12230000000000001</v>
      </c>
    </row>
    <row r="3404" spans="2:66">
      <c r="B3404" s="2">
        <v>44084</v>
      </c>
      <c r="C3404" s="1">
        <v>0.63</v>
      </c>
      <c r="E3404" s="2">
        <v>43559</v>
      </c>
      <c r="F3404" s="1">
        <v>1.748</v>
      </c>
      <c r="H3404" s="2">
        <v>43579</v>
      </c>
      <c r="I3404" s="1">
        <v>1.7469999999999999</v>
      </c>
      <c r="K3404" s="2">
        <v>43577</v>
      </c>
      <c r="L3404" s="1">
        <v>1.9350000000000001</v>
      </c>
      <c r="N3404" s="2">
        <v>43585</v>
      </c>
      <c r="O3404" s="1">
        <v>1.7269999999999999</v>
      </c>
      <c r="Q3404" s="2">
        <v>43563</v>
      </c>
      <c r="R3404" s="1">
        <v>1.6675</v>
      </c>
      <c r="T3404" s="2">
        <v>43567</v>
      </c>
      <c r="U3404" s="1">
        <v>1.6600000000000001</v>
      </c>
      <c r="W3404" s="2">
        <v>43566</v>
      </c>
      <c r="X3404" s="1">
        <v>1.6825000000000001</v>
      </c>
      <c r="Z3404" s="2">
        <v>43556</v>
      </c>
      <c r="AA3404" s="1">
        <v>1.71</v>
      </c>
      <c r="AC3404" s="2">
        <v>43557</v>
      </c>
      <c r="AD3404" s="1">
        <v>1.8</v>
      </c>
      <c r="AF3404" s="2">
        <v>43998</v>
      </c>
      <c r="AG3404" s="1">
        <v>0.30787999999999999</v>
      </c>
      <c r="AI3404" s="2">
        <v>43488</v>
      </c>
      <c r="AJ3404" s="1">
        <v>2.8601999999999999</v>
      </c>
      <c r="AL3404" s="2">
        <v>43490</v>
      </c>
      <c r="AM3404" s="1">
        <v>2.7709999999999999</v>
      </c>
      <c r="AO3404" s="2">
        <v>43487</v>
      </c>
      <c r="AP3404" s="1">
        <v>2.7092999999999998</v>
      </c>
      <c r="AR3404" s="2">
        <v>43480</v>
      </c>
      <c r="AS3404" s="1">
        <v>2.742</v>
      </c>
      <c r="AU3404" s="2">
        <v>43507</v>
      </c>
      <c r="AV3404" s="1">
        <v>1.236</v>
      </c>
      <c r="AX3404" s="2">
        <v>43503</v>
      </c>
      <c r="AY3404" s="1">
        <v>1.1789000000000001</v>
      </c>
      <c r="BA3404" s="116">
        <v>43508</v>
      </c>
      <c r="BB3404" s="1">
        <v>0.6653</v>
      </c>
      <c r="BD3404" s="2">
        <v>43501</v>
      </c>
      <c r="BE3404" s="1">
        <v>-0.15160000000000001</v>
      </c>
      <c r="BG3404" s="2">
        <v>43679</v>
      </c>
      <c r="BH3404" s="1">
        <v>1.8599999999999999</v>
      </c>
      <c r="BJ3404" s="2">
        <v>43679</v>
      </c>
      <c r="BK3404" s="1">
        <v>1.6600000000000001</v>
      </c>
      <c r="BM3404" s="2">
        <v>43504</v>
      </c>
      <c r="BN3404" s="1">
        <v>0.10299999999999999</v>
      </c>
    </row>
    <row r="3405" spans="2:66">
      <c r="B3405" s="2">
        <v>44085</v>
      </c>
      <c r="C3405" s="1">
        <v>0.63</v>
      </c>
      <c r="E3405" s="2">
        <v>43560</v>
      </c>
      <c r="F3405" s="1">
        <v>1.748</v>
      </c>
      <c r="H3405" s="2">
        <v>43580</v>
      </c>
      <c r="I3405" s="1">
        <v>1.7250000000000001</v>
      </c>
      <c r="K3405" s="2">
        <v>43578</v>
      </c>
      <c r="L3405" s="1">
        <v>1.9220000000000002</v>
      </c>
      <c r="N3405" s="2">
        <v>43587</v>
      </c>
      <c r="O3405" s="1">
        <v>1.7669999999999999</v>
      </c>
      <c r="Q3405" s="2">
        <v>43564</v>
      </c>
      <c r="R3405" s="1">
        <v>1.665</v>
      </c>
      <c r="T3405" s="2">
        <v>43570</v>
      </c>
      <c r="U3405" s="1">
        <v>1.7</v>
      </c>
      <c r="W3405" s="2">
        <v>43567</v>
      </c>
      <c r="X3405" s="1">
        <v>1.6875</v>
      </c>
      <c r="Z3405" s="2">
        <v>43557</v>
      </c>
      <c r="AA3405" s="1">
        <v>1.69</v>
      </c>
      <c r="AC3405" s="2">
        <v>43558</v>
      </c>
      <c r="AD3405" s="1">
        <v>1.8050000000000002</v>
      </c>
      <c r="AF3405" s="2">
        <v>43999</v>
      </c>
      <c r="AG3405" s="1">
        <v>0.31624999999999998</v>
      </c>
      <c r="AI3405" s="2">
        <v>43489</v>
      </c>
      <c r="AJ3405" s="1">
        <v>2.8397999999999999</v>
      </c>
      <c r="AL3405" s="2">
        <v>43493</v>
      </c>
      <c r="AM3405" s="1">
        <v>2.7515000000000001</v>
      </c>
      <c r="AO3405" s="2">
        <v>43488</v>
      </c>
      <c r="AP3405" s="1">
        <v>2.7090000000000001</v>
      </c>
      <c r="AR3405" s="2">
        <v>43481</v>
      </c>
      <c r="AS3405" s="1">
        <v>2.7415000000000003</v>
      </c>
      <c r="AU3405" s="2">
        <v>43508</v>
      </c>
      <c r="AV3405" s="1">
        <v>1.2452000000000001</v>
      </c>
      <c r="AX3405" s="2">
        <v>43504</v>
      </c>
      <c r="AY3405" s="1">
        <v>1.147</v>
      </c>
      <c r="BA3405" s="116">
        <v>43509</v>
      </c>
      <c r="BB3405" s="1">
        <v>0.6643</v>
      </c>
      <c r="BD3405" s="2">
        <v>43502</v>
      </c>
      <c r="BE3405" s="1">
        <v>-0.151</v>
      </c>
      <c r="BG3405" s="2">
        <v>43682</v>
      </c>
      <c r="BH3405" s="1">
        <v>1.75</v>
      </c>
      <c r="BJ3405" s="2">
        <v>43682</v>
      </c>
      <c r="BK3405" s="1">
        <v>1.55</v>
      </c>
      <c r="BM3405" s="2">
        <v>43507</v>
      </c>
      <c r="BN3405" s="1">
        <v>0.1188</v>
      </c>
    </row>
    <row r="3406" spans="2:66">
      <c r="B3406" s="2">
        <v>44088</v>
      </c>
      <c r="C3406" s="1">
        <v>0.63</v>
      </c>
      <c r="E3406" s="2">
        <v>43563</v>
      </c>
      <c r="F3406" s="1">
        <v>1.748</v>
      </c>
      <c r="H3406" s="2">
        <v>43581</v>
      </c>
      <c r="I3406" s="1">
        <v>1.72</v>
      </c>
      <c r="K3406" s="2">
        <v>43579</v>
      </c>
      <c r="L3406" s="1">
        <v>1.9119999999999999</v>
      </c>
      <c r="N3406" s="2">
        <v>43588</v>
      </c>
      <c r="O3406" s="1">
        <v>1.7770000000000001</v>
      </c>
      <c r="Q3406" s="2">
        <v>43565</v>
      </c>
      <c r="R3406" s="1">
        <v>1.665</v>
      </c>
      <c r="T3406" s="2">
        <v>43571</v>
      </c>
      <c r="U3406" s="1">
        <v>1.71</v>
      </c>
      <c r="W3406" s="2">
        <v>43570</v>
      </c>
      <c r="X3406" s="1">
        <v>1.7250000000000001</v>
      </c>
      <c r="Z3406" s="2">
        <v>43558</v>
      </c>
      <c r="AA3406" s="1">
        <v>1.7075</v>
      </c>
      <c r="AC3406" s="2">
        <v>43559</v>
      </c>
      <c r="AD3406" s="1">
        <v>1.7974999999999999</v>
      </c>
      <c r="AF3406" s="2">
        <v>44000</v>
      </c>
      <c r="AG3406" s="1">
        <v>0.30637999999999999</v>
      </c>
      <c r="AI3406" s="2">
        <v>43490</v>
      </c>
      <c r="AJ3406" s="1">
        <v>2.8730000000000002</v>
      </c>
      <c r="AL3406" s="2">
        <v>43494</v>
      </c>
      <c r="AM3406" s="1">
        <v>2.7185000000000001</v>
      </c>
      <c r="AO3406" s="2">
        <v>43489</v>
      </c>
      <c r="AP3406" s="1">
        <v>2.6920000000000002</v>
      </c>
      <c r="AR3406" s="2">
        <v>43482</v>
      </c>
      <c r="AS3406" s="1">
        <v>2.754</v>
      </c>
      <c r="AU3406" s="2">
        <v>43509</v>
      </c>
      <c r="AV3406" s="1">
        <v>1.2429999999999999</v>
      </c>
      <c r="AX3406" s="2">
        <v>43507</v>
      </c>
      <c r="AY3406" s="1">
        <v>1.1739999999999999</v>
      </c>
      <c r="BA3406" s="116">
        <v>43510</v>
      </c>
      <c r="BB3406" s="1">
        <v>0.6532</v>
      </c>
      <c r="BD3406" s="2">
        <v>43503</v>
      </c>
      <c r="BE3406" s="1">
        <v>-0.156</v>
      </c>
      <c r="BG3406" s="2">
        <v>43683</v>
      </c>
      <c r="BH3406" s="1">
        <v>1.73</v>
      </c>
      <c r="BJ3406" s="2">
        <v>43683</v>
      </c>
      <c r="BK3406" s="1">
        <v>1.53</v>
      </c>
      <c r="BM3406" s="2">
        <v>43508</v>
      </c>
      <c r="BN3406" s="1">
        <v>0.12559999999999999</v>
      </c>
    </row>
    <row r="3407" spans="2:66">
      <c r="B3407" s="2">
        <v>44089</v>
      </c>
      <c r="C3407" s="1">
        <v>0.63</v>
      </c>
      <c r="E3407" s="2">
        <v>43564</v>
      </c>
      <c r="F3407" s="1">
        <v>1.748</v>
      </c>
      <c r="H3407" s="2">
        <v>43584</v>
      </c>
      <c r="I3407" s="1">
        <v>1.7149999999999999</v>
      </c>
      <c r="K3407" s="2">
        <v>43580</v>
      </c>
      <c r="L3407" s="1">
        <v>1.877</v>
      </c>
      <c r="N3407" s="2">
        <v>43592</v>
      </c>
      <c r="O3407" s="1">
        <v>1.762</v>
      </c>
      <c r="Q3407" s="2">
        <v>43566</v>
      </c>
      <c r="R3407" s="1">
        <v>1.675</v>
      </c>
      <c r="T3407" s="2">
        <v>43572</v>
      </c>
      <c r="U3407" s="1">
        <v>1.7225000000000001</v>
      </c>
      <c r="W3407" s="2">
        <v>43571</v>
      </c>
      <c r="X3407" s="1">
        <v>1.7324999999999999</v>
      </c>
      <c r="Z3407" s="2">
        <v>43559</v>
      </c>
      <c r="AA3407" s="1">
        <v>1.6949999999999998</v>
      </c>
      <c r="AC3407" s="2">
        <v>43560</v>
      </c>
      <c r="AD3407" s="1">
        <v>1.8050000000000002</v>
      </c>
      <c r="AF3407" s="2">
        <v>44001</v>
      </c>
      <c r="AG3407" s="1">
        <v>0.30513000000000001</v>
      </c>
      <c r="AI3407" s="2">
        <v>43493</v>
      </c>
      <c r="AJ3407" s="1">
        <v>2.863</v>
      </c>
      <c r="AL3407" s="2">
        <v>43495</v>
      </c>
      <c r="AM3407" s="1">
        <v>2.6844000000000001</v>
      </c>
      <c r="AO3407" s="2">
        <v>43490</v>
      </c>
      <c r="AP3407" s="1">
        <v>2.7210000000000001</v>
      </c>
      <c r="AR3407" s="2">
        <v>43483</v>
      </c>
      <c r="AS3407" s="1">
        <v>2.7698</v>
      </c>
      <c r="AU3407" s="2">
        <v>43510</v>
      </c>
      <c r="AV3407" s="1">
        <v>1.2275</v>
      </c>
      <c r="AX3407" s="2">
        <v>43508</v>
      </c>
      <c r="AY3407" s="1">
        <v>1.1839999999999999</v>
      </c>
      <c r="BA3407" s="116">
        <v>43511</v>
      </c>
      <c r="BB3407" s="1">
        <v>0.65280000000000005</v>
      </c>
      <c r="BD3407" s="2">
        <v>43504</v>
      </c>
      <c r="BE3407" s="1">
        <v>-0.1603</v>
      </c>
      <c r="BG3407" s="2">
        <v>43684</v>
      </c>
      <c r="BH3407" s="1">
        <v>1.71</v>
      </c>
      <c r="BJ3407" s="2">
        <v>43684</v>
      </c>
      <c r="BK3407" s="1">
        <v>1.52</v>
      </c>
      <c r="BM3407" s="2">
        <v>43509</v>
      </c>
      <c r="BN3407" s="1">
        <v>0.1305</v>
      </c>
    </row>
    <row r="3408" spans="2:66">
      <c r="B3408" s="2">
        <v>44090</v>
      </c>
      <c r="C3408" s="1">
        <v>0.63</v>
      </c>
      <c r="E3408" s="2">
        <v>43565</v>
      </c>
      <c r="F3408" s="1">
        <v>1.748</v>
      </c>
      <c r="H3408" s="2">
        <v>43585</v>
      </c>
      <c r="I3408" s="1">
        <v>1.6949999999999998</v>
      </c>
      <c r="K3408" s="2">
        <v>43581</v>
      </c>
      <c r="L3408" s="1">
        <v>1.875</v>
      </c>
      <c r="N3408" s="2">
        <v>43593</v>
      </c>
      <c r="O3408" s="1">
        <v>1.76</v>
      </c>
      <c r="Q3408" s="2">
        <v>43567</v>
      </c>
      <c r="R3408" s="1">
        <v>1.6800000000000002</v>
      </c>
      <c r="T3408" s="2">
        <v>43573</v>
      </c>
      <c r="U3408" s="1">
        <v>1.6825000000000001</v>
      </c>
      <c r="W3408" s="2">
        <v>43572</v>
      </c>
      <c r="X3408" s="1">
        <v>1.7425000000000002</v>
      </c>
      <c r="Z3408" s="2">
        <v>43560</v>
      </c>
      <c r="AA3408" s="1">
        <v>1.7175</v>
      </c>
      <c r="AC3408" s="2">
        <v>43563</v>
      </c>
      <c r="AD3408" s="1">
        <v>1.8025</v>
      </c>
      <c r="AF3408" s="2">
        <v>44004</v>
      </c>
      <c r="AG3408" s="1">
        <v>0.29663</v>
      </c>
      <c r="AI3408" s="2">
        <v>43494</v>
      </c>
      <c r="AJ3408" s="1">
        <v>2.8336000000000001</v>
      </c>
      <c r="AL3408" s="2">
        <v>43496</v>
      </c>
      <c r="AM3408" s="1">
        <v>2.6349999999999998</v>
      </c>
      <c r="AO3408" s="2">
        <v>43493</v>
      </c>
      <c r="AP3408" s="1">
        <v>2.7058</v>
      </c>
      <c r="AR3408" s="2">
        <v>43486</v>
      </c>
      <c r="AS3408" s="1">
        <v>2.7730000000000001</v>
      </c>
      <c r="AU3408" s="2">
        <v>43511</v>
      </c>
      <c r="AV3408" s="1">
        <v>1.2328999999999999</v>
      </c>
      <c r="AX3408" s="2">
        <v>43509</v>
      </c>
      <c r="AY3408" s="1">
        <v>1.1830000000000001</v>
      </c>
      <c r="BA3408" s="116">
        <v>43514</v>
      </c>
      <c r="BB3408" s="1">
        <v>0.6583</v>
      </c>
      <c r="BD3408" s="2">
        <v>43507</v>
      </c>
      <c r="BE3408" s="1">
        <v>-0.15870000000000001</v>
      </c>
      <c r="BG3408" s="2">
        <v>43685</v>
      </c>
      <c r="BH3408" s="1">
        <v>1.72</v>
      </c>
      <c r="BJ3408" s="2">
        <v>43685</v>
      </c>
      <c r="BK3408" s="1">
        <v>1.54</v>
      </c>
      <c r="BM3408" s="2">
        <v>43510</v>
      </c>
      <c r="BN3408" s="1">
        <v>0.13200000000000001</v>
      </c>
    </row>
    <row r="3409" spans="2:66">
      <c r="B3409" s="2">
        <v>44091</v>
      </c>
      <c r="C3409" s="1">
        <v>0.63</v>
      </c>
      <c r="E3409" s="2">
        <v>43566</v>
      </c>
      <c r="F3409" s="1">
        <v>1.748</v>
      </c>
      <c r="H3409" s="2">
        <v>43587</v>
      </c>
      <c r="I3409" s="1">
        <v>1.732</v>
      </c>
      <c r="K3409" s="2">
        <v>43584</v>
      </c>
      <c r="L3409" s="1">
        <v>1.8660000000000001</v>
      </c>
      <c r="N3409" s="2">
        <v>43594</v>
      </c>
      <c r="O3409" s="1">
        <v>1.742</v>
      </c>
      <c r="Q3409" s="2">
        <v>43570</v>
      </c>
      <c r="R3409" s="1">
        <v>1.7225000000000001</v>
      </c>
      <c r="T3409" s="2">
        <v>43574</v>
      </c>
      <c r="U3409" s="1">
        <v>1.7</v>
      </c>
      <c r="W3409" s="2">
        <v>43573</v>
      </c>
      <c r="X3409" s="1">
        <v>1.7050000000000001</v>
      </c>
      <c r="Z3409" s="2">
        <v>43563</v>
      </c>
      <c r="AA3409" s="1">
        <v>1.7075</v>
      </c>
      <c r="AC3409" s="2">
        <v>43564</v>
      </c>
      <c r="AD3409" s="1">
        <v>1.8050000000000002</v>
      </c>
      <c r="AF3409" s="2">
        <v>44005</v>
      </c>
      <c r="AG3409" s="1">
        <v>0.29687999999999998</v>
      </c>
      <c r="AI3409" s="2">
        <v>43495</v>
      </c>
      <c r="AJ3409" s="1">
        <v>2.8129999999999997</v>
      </c>
      <c r="AL3409" s="2">
        <v>43497</v>
      </c>
      <c r="AM3409" s="1">
        <v>2.6893000000000002</v>
      </c>
      <c r="AO3409" s="2">
        <v>43494</v>
      </c>
      <c r="AP3409" s="1">
        <v>2.6844999999999999</v>
      </c>
      <c r="AR3409" s="2">
        <v>43487</v>
      </c>
      <c r="AS3409" s="1">
        <v>2.7587999999999999</v>
      </c>
      <c r="AU3409" s="2">
        <v>43514</v>
      </c>
      <c r="AV3409" s="1">
        <v>1.2490000000000001</v>
      </c>
      <c r="AX3409" s="2">
        <v>43510</v>
      </c>
      <c r="AY3409" s="1">
        <v>1.1659999999999999</v>
      </c>
      <c r="BA3409" s="116">
        <v>43515</v>
      </c>
      <c r="BB3409" s="1">
        <v>0.64839999999999998</v>
      </c>
      <c r="BD3409" s="2">
        <v>43508</v>
      </c>
      <c r="BE3409" s="1">
        <v>-0.16200000000000001</v>
      </c>
      <c r="BG3409" s="2">
        <v>43686</v>
      </c>
      <c r="BH3409" s="1">
        <v>1.74</v>
      </c>
      <c r="BJ3409" s="2">
        <v>43686</v>
      </c>
      <c r="BK3409" s="1">
        <v>1.5699999999999998</v>
      </c>
      <c r="BM3409" s="2">
        <v>43511</v>
      </c>
      <c r="BN3409" s="1">
        <v>0.13200000000000001</v>
      </c>
    </row>
    <row r="3410" spans="2:66">
      <c r="B3410" s="2">
        <v>44092</v>
      </c>
      <c r="C3410" s="1">
        <v>0.63</v>
      </c>
      <c r="E3410" s="2">
        <v>43567</v>
      </c>
      <c r="F3410" s="1">
        <v>1.748</v>
      </c>
      <c r="H3410" s="2">
        <v>43588</v>
      </c>
      <c r="I3410" s="1">
        <v>1.7349999999999999</v>
      </c>
      <c r="K3410" s="2">
        <v>43585</v>
      </c>
      <c r="L3410" s="1">
        <v>1.845</v>
      </c>
      <c r="N3410" s="2">
        <v>43595</v>
      </c>
      <c r="O3410" s="1">
        <v>1.7650000000000001</v>
      </c>
      <c r="Q3410" s="2">
        <v>43571</v>
      </c>
      <c r="R3410" s="1">
        <v>1.7349999999999999</v>
      </c>
      <c r="T3410" s="2">
        <v>43577</v>
      </c>
      <c r="U3410" s="1">
        <v>1.7149999999999999</v>
      </c>
      <c r="W3410" s="2">
        <v>43574</v>
      </c>
      <c r="X3410" s="1">
        <v>1.7275</v>
      </c>
      <c r="Z3410" s="2">
        <v>43564</v>
      </c>
      <c r="AA3410" s="1">
        <v>1.7050000000000001</v>
      </c>
      <c r="AC3410" s="2">
        <v>43565</v>
      </c>
      <c r="AD3410" s="1">
        <v>1.8174999999999999</v>
      </c>
      <c r="AF3410" s="2">
        <v>44006</v>
      </c>
      <c r="AG3410" s="1">
        <v>0.28375</v>
      </c>
      <c r="AI3410" s="2">
        <v>43496</v>
      </c>
      <c r="AJ3410" s="1">
        <v>2.7707000000000002</v>
      </c>
      <c r="AL3410" s="2">
        <v>43500</v>
      </c>
      <c r="AM3410" s="1">
        <v>2.7260999999999997</v>
      </c>
      <c r="AO3410" s="2">
        <v>43495</v>
      </c>
      <c r="AP3410" s="1">
        <v>2.6314000000000002</v>
      </c>
      <c r="AR3410" s="2">
        <v>43488</v>
      </c>
      <c r="AS3410" s="1">
        <v>2.7574999999999998</v>
      </c>
      <c r="AU3410" s="2">
        <v>43515</v>
      </c>
      <c r="AV3410" s="1">
        <v>1.2429999999999999</v>
      </c>
      <c r="AX3410" s="2">
        <v>43511</v>
      </c>
      <c r="AY3410" s="1">
        <v>1.1715</v>
      </c>
      <c r="BA3410" s="116">
        <v>43516</v>
      </c>
      <c r="BB3410" s="1">
        <v>0.6341</v>
      </c>
      <c r="BD3410" s="2">
        <v>43509</v>
      </c>
      <c r="BE3410" s="1">
        <v>-0.15629999999999999</v>
      </c>
      <c r="BG3410" s="2">
        <v>43689</v>
      </c>
      <c r="BH3410" s="1">
        <v>1.65</v>
      </c>
      <c r="BJ3410" s="2">
        <v>43689</v>
      </c>
      <c r="BK3410" s="1">
        <v>1.49</v>
      </c>
      <c r="BM3410" s="2">
        <v>43514</v>
      </c>
      <c r="BN3410" s="1">
        <v>0.1285</v>
      </c>
    </row>
    <row r="3411" spans="2:66">
      <c r="B3411" s="2">
        <v>44095</v>
      </c>
      <c r="C3411" s="1">
        <v>0.63</v>
      </c>
      <c r="E3411" s="2">
        <v>43570</v>
      </c>
      <c r="F3411" s="1">
        <v>1.7490000000000001</v>
      </c>
      <c r="H3411" s="2">
        <v>43592</v>
      </c>
      <c r="I3411" s="1">
        <v>1.72</v>
      </c>
      <c r="K3411" s="2">
        <v>43587</v>
      </c>
      <c r="L3411" s="1">
        <v>1.8900000000000001</v>
      </c>
      <c r="N3411" s="2">
        <v>43598</v>
      </c>
      <c r="O3411" s="1">
        <v>1.7669999999999999</v>
      </c>
      <c r="Q3411" s="2">
        <v>43572</v>
      </c>
      <c r="R3411" s="1">
        <v>1.75</v>
      </c>
      <c r="T3411" s="2">
        <v>43578</v>
      </c>
      <c r="U3411" s="1">
        <v>1.7075</v>
      </c>
      <c r="W3411" s="2">
        <v>43577</v>
      </c>
      <c r="X3411" s="1">
        <v>1.7349999999999999</v>
      </c>
      <c r="Z3411" s="2">
        <v>43565</v>
      </c>
      <c r="AA3411" s="1">
        <v>1.7149999999999999</v>
      </c>
      <c r="AC3411" s="2">
        <v>43566</v>
      </c>
      <c r="AD3411" s="1">
        <v>1.8199999999999998</v>
      </c>
      <c r="AF3411" s="2">
        <v>44007</v>
      </c>
      <c r="AG3411" s="1">
        <v>0.30599999999999999</v>
      </c>
      <c r="AI3411" s="2">
        <v>43497</v>
      </c>
      <c r="AJ3411" s="1">
        <v>2.8151000000000002</v>
      </c>
      <c r="AL3411" s="2">
        <v>43501</v>
      </c>
      <c r="AM3411" s="1">
        <v>2.7012999999999998</v>
      </c>
      <c r="AO3411" s="2">
        <v>43496</v>
      </c>
      <c r="AP3411" s="1">
        <v>2.5825</v>
      </c>
      <c r="AR3411" s="2">
        <v>43489</v>
      </c>
      <c r="AS3411" s="1">
        <v>2.7504999999999997</v>
      </c>
      <c r="AU3411" s="2">
        <v>43516</v>
      </c>
      <c r="AV3411" s="1">
        <v>1.2190000000000001</v>
      </c>
      <c r="AX3411" s="2">
        <v>43514</v>
      </c>
      <c r="AY3411" s="1">
        <v>1.1839999999999999</v>
      </c>
      <c r="BA3411" s="116">
        <v>43517</v>
      </c>
      <c r="BB3411" s="1">
        <v>0.65749999999999997</v>
      </c>
      <c r="BD3411" s="2">
        <v>43510</v>
      </c>
      <c r="BE3411" s="1">
        <v>-0.153</v>
      </c>
      <c r="BG3411" s="2">
        <v>43690</v>
      </c>
      <c r="BH3411" s="1">
        <v>1.6800000000000002</v>
      </c>
      <c r="BJ3411" s="2">
        <v>43690</v>
      </c>
      <c r="BK3411" s="1">
        <v>1.5699999999999998</v>
      </c>
      <c r="BM3411" s="2">
        <v>43515</v>
      </c>
      <c r="BN3411" s="1">
        <v>0.1215</v>
      </c>
    </row>
    <row r="3412" spans="2:66">
      <c r="B3412" s="2">
        <v>44096</v>
      </c>
      <c r="C3412" s="1">
        <v>0.63</v>
      </c>
      <c r="E3412" s="2">
        <v>43571</v>
      </c>
      <c r="F3412" s="1">
        <v>1.7490000000000001</v>
      </c>
      <c r="H3412" s="2">
        <v>43593</v>
      </c>
      <c r="I3412" s="1">
        <v>1.7170000000000001</v>
      </c>
      <c r="K3412" s="2">
        <v>43588</v>
      </c>
      <c r="L3412" s="1">
        <v>1.9020000000000001</v>
      </c>
      <c r="N3412" s="2">
        <v>43599</v>
      </c>
      <c r="O3412" s="1">
        <v>1.7570000000000001</v>
      </c>
      <c r="Q3412" s="2">
        <v>43573</v>
      </c>
      <c r="R3412" s="1">
        <v>1.7</v>
      </c>
      <c r="T3412" s="2">
        <v>43579</v>
      </c>
      <c r="U3412" s="1">
        <v>1.6949999999999998</v>
      </c>
      <c r="W3412" s="2">
        <v>43578</v>
      </c>
      <c r="X3412" s="1">
        <v>1.7275</v>
      </c>
      <c r="Z3412" s="2">
        <v>43566</v>
      </c>
      <c r="AA3412" s="1">
        <v>1.7250000000000001</v>
      </c>
      <c r="AC3412" s="2">
        <v>43567</v>
      </c>
      <c r="AD3412" s="1">
        <v>1.8225</v>
      </c>
      <c r="AF3412" s="2">
        <v>44008</v>
      </c>
      <c r="AG3412" s="1">
        <v>0.30787999999999999</v>
      </c>
      <c r="AI3412" s="2">
        <v>43500</v>
      </c>
      <c r="AJ3412" s="1">
        <v>2.8441999999999998</v>
      </c>
      <c r="AL3412" s="2">
        <v>43502</v>
      </c>
      <c r="AM3412" s="1">
        <v>2.6981000000000002</v>
      </c>
      <c r="AO3412" s="2">
        <v>43497</v>
      </c>
      <c r="AP3412" s="1">
        <v>2.6278000000000001</v>
      </c>
      <c r="AR3412" s="2">
        <v>43490</v>
      </c>
      <c r="AS3412" s="1">
        <v>2.758</v>
      </c>
      <c r="AU3412" s="2">
        <v>43517</v>
      </c>
      <c r="AV3412" s="1">
        <v>1.2429999999999999</v>
      </c>
      <c r="AX3412" s="2">
        <v>43515</v>
      </c>
      <c r="AY3412" s="1">
        <v>1.175</v>
      </c>
      <c r="BA3412" s="116">
        <v>43518</v>
      </c>
      <c r="BB3412" s="1">
        <v>0.62849999999999995</v>
      </c>
      <c r="BD3412" s="2">
        <v>43511</v>
      </c>
      <c r="BE3412" s="1">
        <v>-0.1565</v>
      </c>
      <c r="BG3412" s="2">
        <v>43691</v>
      </c>
      <c r="BH3412" s="1">
        <v>1.5899999999999999</v>
      </c>
      <c r="BJ3412" s="2">
        <v>43691</v>
      </c>
      <c r="BK3412" s="1">
        <v>1.51</v>
      </c>
      <c r="BM3412" s="2">
        <v>43516</v>
      </c>
      <c r="BN3412" s="1">
        <v>0.11</v>
      </c>
    </row>
    <row r="3413" spans="2:66">
      <c r="B3413" s="2">
        <v>44097</v>
      </c>
      <c r="C3413" s="1">
        <v>0.63</v>
      </c>
      <c r="E3413" s="2">
        <v>43572</v>
      </c>
      <c r="F3413" s="1">
        <v>1.7490000000000001</v>
      </c>
      <c r="H3413" s="2">
        <v>43594</v>
      </c>
      <c r="I3413" s="1">
        <v>1.7050000000000001</v>
      </c>
      <c r="K3413" s="2">
        <v>43592</v>
      </c>
      <c r="L3413" s="1">
        <v>1.885</v>
      </c>
      <c r="N3413" s="2">
        <v>43600</v>
      </c>
      <c r="O3413" s="1">
        <v>1.75</v>
      </c>
      <c r="Q3413" s="2">
        <v>43574</v>
      </c>
      <c r="R3413" s="1">
        <v>1.72</v>
      </c>
      <c r="T3413" s="2">
        <v>43580</v>
      </c>
      <c r="U3413" s="1">
        <v>1.665</v>
      </c>
      <c r="W3413" s="2">
        <v>43579</v>
      </c>
      <c r="X3413" s="1">
        <v>1.7124999999999999</v>
      </c>
      <c r="Z3413" s="2">
        <v>43567</v>
      </c>
      <c r="AA3413" s="1">
        <v>1.73</v>
      </c>
      <c r="AC3413" s="2">
        <v>43570</v>
      </c>
      <c r="AD3413" s="1">
        <v>1.8399999999999999</v>
      </c>
      <c r="AF3413" s="2">
        <v>44011</v>
      </c>
      <c r="AG3413" s="1">
        <v>0.29613</v>
      </c>
      <c r="AI3413" s="2">
        <v>43501</v>
      </c>
      <c r="AJ3413" s="1">
        <v>2.8242000000000003</v>
      </c>
      <c r="AL3413" s="2">
        <v>43503</v>
      </c>
      <c r="AM3413" s="1">
        <v>2.6619000000000002</v>
      </c>
      <c r="AO3413" s="2">
        <v>43500</v>
      </c>
      <c r="AP3413" s="1">
        <v>2.6558999999999999</v>
      </c>
      <c r="AR3413" s="2">
        <v>43493</v>
      </c>
      <c r="AS3413" s="1">
        <v>2.7450000000000001</v>
      </c>
      <c r="AU3413" s="2">
        <v>43518</v>
      </c>
      <c r="AV3413" s="1">
        <v>1.22</v>
      </c>
      <c r="AX3413" s="2">
        <v>43516</v>
      </c>
      <c r="AY3413" s="1">
        <v>1.1505000000000001</v>
      </c>
      <c r="BA3413" s="116">
        <v>43521</v>
      </c>
      <c r="BB3413" s="1">
        <v>0.64149999999999996</v>
      </c>
      <c r="BD3413" s="2">
        <v>43514</v>
      </c>
      <c r="BE3413" s="1">
        <v>-0.16059999999999999</v>
      </c>
      <c r="BG3413" s="2">
        <v>43692</v>
      </c>
      <c r="BH3413" s="1">
        <v>1.52</v>
      </c>
      <c r="BJ3413" s="2">
        <v>43692</v>
      </c>
      <c r="BK3413" s="1">
        <v>1.42</v>
      </c>
      <c r="BM3413" s="2">
        <v>43517</v>
      </c>
      <c r="BN3413" s="1">
        <v>0.13750000000000001</v>
      </c>
    </row>
    <row r="3414" spans="2:66">
      <c r="B3414" s="2">
        <v>44098</v>
      </c>
      <c r="C3414" s="1">
        <v>0.63</v>
      </c>
      <c r="E3414" s="2">
        <v>43573</v>
      </c>
      <c r="F3414" s="1">
        <v>1.7490000000000001</v>
      </c>
      <c r="H3414" s="2">
        <v>43595</v>
      </c>
      <c r="I3414" s="1">
        <v>1.72</v>
      </c>
      <c r="K3414" s="2">
        <v>43593</v>
      </c>
      <c r="L3414" s="1">
        <v>1.88</v>
      </c>
      <c r="N3414" s="2">
        <v>43601</v>
      </c>
      <c r="O3414" s="1">
        <v>1.71</v>
      </c>
      <c r="Q3414" s="2">
        <v>43577</v>
      </c>
      <c r="R3414" s="1">
        <v>1.74</v>
      </c>
      <c r="T3414" s="2">
        <v>43581</v>
      </c>
      <c r="U3414" s="1">
        <v>1.6575</v>
      </c>
      <c r="W3414" s="2">
        <v>43580</v>
      </c>
      <c r="X3414" s="1">
        <v>1.6850000000000001</v>
      </c>
      <c r="Z3414" s="2">
        <v>43570</v>
      </c>
      <c r="AA3414" s="1">
        <v>1.7625</v>
      </c>
      <c r="AC3414" s="2">
        <v>43571</v>
      </c>
      <c r="AD3414" s="1">
        <v>1.8399999999999999</v>
      </c>
      <c r="AF3414" s="2">
        <v>44012</v>
      </c>
      <c r="AG3414" s="1">
        <v>0.30199999999999999</v>
      </c>
      <c r="AI3414" s="2">
        <v>43502</v>
      </c>
      <c r="AJ3414" s="1">
        <v>2.8258000000000001</v>
      </c>
      <c r="AL3414" s="2">
        <v>43504</v>
      </c>
      <c r="AM3414" s="1">
        <v>2.6385000000000001</v>
      </c>
      <c r="AO3414" s="2">
        <v>43501</v>
      </c>
      <c r="AP3414" s="1">
        <v>2.6448</v>
      </c>
      <c r="AR3414" s="2">
        <v>43494</v>
      </c>
      <c r="AS3414" s="1">
        <v>2.7395</v>
      </c>
      <c r="AU3414" s="2">
        <v>43521</v>
      </c>
      <c r="AV3414" s="1">
        <v>1.234</v>
      </c>
      <c r="AX3414" s="2">
        <v>43517</v>
      </c>
      <c r="AY3414" s="1">
        <v>1.1759999999999999</v>
      </c>
      <c r="BA3414" s="116">
        <v>43522</v>
      </c>
      <c r="BB3414" s="1">
        <v>0.64749999999999996</v>
      </c>
      <c r="BD3414" s="2">
        <v>43515</v>
      </c>
      <c r="BE3414" s="1">
        <v>-0.16930000000000001</v>
      </c>
      <c r="BG3414" s="2">
        <v>43693</v>
      </c>
      <c r="BH3414" s="1">
        <v>1.55</v>
      </c>
      <c r="BJ3414" s="2">
        <v>43693</v>
      </c>
      <c r="BK3414" s="1">
        <v>1.42</v>
      </c>
      <c r="BM3414" s="2">
        <v>43518</v>
      </c>
      <c r="BN3414" s="1">
        <v>0.1138</v>
      </c>
    </row>
    <row r="3415" spans="2:66">
      <c r="B3415" s="2">
        <v>44099</v>
      </c>
      <c r="C3415" s="1">
        <v>0.63</v>
      </c>
      <c r="E3415" s="2">
        <v>43574</v>
      </c>
      <c r="F3415" s="1">
        <v>1.75</v>
      </c>
      <c r="H3415" s="2">
        <v>43598</v>
      </c>
      <c r="I3415" s="1">
        <v>1.72</v>
      </c>
      <c r="K3415" s="2">
        <v>43594</v>
      </c>
      <c r="L3415" s="1">
        <v>1.857</v>
      </c>
      <c r="N3415" s="2">
        <v>43602</v>
      </c>
      <c r="O3415" s="1">
        <v>1.7050000000000001</v>
      </c>
      <c r="Q3415" s="2">
        <v>43578</v>
      </c>
      <c r="R3415" s="1">
        <v>1.73</v>
      </c>
      <c r="T3415" s="2">
        <v>43584</v>
      </c>
      <c r="U3415" s="1">
        <v>1.6475</v>
      </c>
      <c r="W3415" s="2">
        <v>43581</v>
      </c>
      <c r="X3415" s="1">
        <v>1.675</v>
      </c>
      <c r="Z3415" s="2">
        <v>43571</v>
      </c>
      <c r="AA3415" s="1">
        <v>1.7675000000000001</v>
      </c>
      <c r="AC3415" s="2">
        <v>43572</v>
      </c>
      <c r="AD3415" s="1">
        <v>1.8374999999999999</v>
      </c>
      <c r="AF3415" s="2">
        <v>44013</v>
      </c>
      <c r="AG3415" s="1">
        <v>0.29849999999999999</v>
      </c>
      <c r="AI3415" s="2">
        <v>43503</v>
      </c>
      <c r="AJ3415" s="1">
        <v>2.7875000000000001</v>
      </c>
      <c r="AL3415" s="2">
        <v>43507</v>
      </c>
      <c r="AM3415" s="1">
        <v>2.6568000000000001</v>
      </c>
      <c r="AO3415" s="2">
        <v>43502</v>
      </c>
      <c r="AP3415" s="1">
        <v>2.6467000000000001</v>
      </c>
      <c r="AR3415" s="2">
        <v>43495</v>
      </c>
      <c r="AS3415" s="1">
        <v>2.7075</v>
      </c>
      <c r="AU3415" s="2">
        <v>43522</v>
      </c>
      <c r="AV3415" s="1">
        <v>1.2429000000000001</v>
      </c>
      <c r="AX3415" s="2">
        <v>43518</v>
      </c>
      <c r="AY3415" s="1">
        <v>1.1519999999999999</v>
      </c>
      <c r="BA3415" s="116">
        <v>43523</v>
      </c>
      <c r="BB3415" s="1">
        <v>0.67630000000000001</v>
      </c>
      <c r="BD3415" s="2">
        <v>43516</v>
      </c>
      <c r="BE3415" s="1">
        <v>-0.16869999999999999</v>
      </c>
      <c r="BG3415" s="2">
        <v>43696</v>
      </c>
      <c r="BH3415" s="1">
        <v>1.6</v>
      </c>
      <c r="BJ3415" s="2">
        <v>43696</v>
      </c>
      <c r="BK3415" s="1">
        <v>1.47</v>
      </c>
      <c r="BM3415" s="2">
        <v>43521</v>
      </c>
      <c r="BN3415" s="1">
        <v>0.1235</v>
      </c>
    </row>
    <row r="3416" spans="2:66">
      <c r="B3416" s="2">
        <v>44102</v>
      </c>
      <c r="C3416" s="1">
        <v>0.63</v>
      </c>
      <c r="E3416" s="2">
        <v>43577</v>
      </c>
      <c r="F3416" s="1">
        <v>1.75</v>
      </c>
      <c r="H3416" s="2">
        <v>43599</v>
      </c>
      <c r="I3416" s="1">
        <v>1.7069999999999999</v>
      </c>
      <c r="K3416" s="2">
        <v>43595</v>
      </c>
      <c r="L3416" s="1">
        <v>1.875</v>
      </c>
      <c r="N3416" s="2">
        <v>43605</v>
      </c>
      <c r="O3416" s="1">
        <v>1.7250000000000001</v>
      </c>
      <c r="Q3416" s="2">
        <v>43579</v>
      </c>
      <c r="R3416" s="1">
        <v>1.72</v>
      </c>
      <c r="T3416" s="2">
        <v>43585</v>
      </c>
      <c r="U3416" s="1">
        <v>1.6274999999999999</v>
      </c>
      <c r="W3416" s="2">
        <v>43584</v>
      </c>
      <c r="X3416" s="1">
        <v>1.6625000000000001</v>
      </c>
      <c r="Z3416" s="2">
        <v>43572</v>
      </c>
      <c r="AA3416" s="1">
        <v>1.7725</v>
      </c>
      <c r="AC3416" s="2">
        <v>43573</v>
      </c>
      <c r="AD3416" s="1">
        <v>1.8199999999999998</v>
      </c>
      <c r="AF3416" s="2">
        <v>44014</v>
      </c>
      <c r="AG3416" s="1">
        <v>0.30375000000000002</v>
      </c>
      <c r="AI3416" s="2">
        <v>43504</v>
      </c>
      <c r="AJ3416" s="1">
        <v>2.7715999999999998</v>
      </c>
      <c r="AL3416" s="2">
        <v>43508</v>
      </c>
      <c r="AM3416" s="1">
        <v>2.6884999999999999</v>
      </c>
      <c r="AO3416" s="2">
        <v>43503</v>
      </c>
      <c r="AP3416" s="1">
        <v>2.6029999999999998</v>
      </c>
      <c r="AR3416" s="2">
        <v>43496</v>
      </c>
      <c r="AS3416" s="1">
        <v>2.6715</v>
      </c>
      <c r="AU3416" s="2">
        <v>43523</v>
      </c>
      <c r="AV3416" s="1">
        <v>1.2690000000000001</v>
      </c>
      <c r="AX3416" s="2">
        <v>43521</v>
      </c>
      <c r="AY3416" s="1">
        <v>1.1642999999999999</v>
      </c>
      <c r="BA3416" s="116">
        <v>43524</v>
      </c>
      <c r="BB3416" s="1">
        <v>0.70379999999999998</v>
      </c>
      <c r="BD3416" s="2">
        <v>43517</v>
      </c>
      <c r="BE3416" s="1">
        <v>-0.15440000000000001</v>
      </c>
      <c r="BG3416" s="2">
        <v>43697</v>
      </c>
      <c r="BH3416" s="1">
        <v>1.55</v>
      </c>
      <c r="BJ3416" s="2">
        <v>43697</v>
      </c>
      <c r="BK3416" s="1">
        <v>1.42</v>
      </c>
      <c r="BM3416" s="2">
        <v>43522</v>
      </c>
      <c r="BN3416" s="1">
        <v>0.12570000000000001</v>
      </c>
    </row>
    <row r="3417" spans="2:66">
      <c r="B3417" s="2">
        <v>44103</v>
      </c>
      <c r="C3417" s="1">
        <v>0.63</v>
      </c>
      <c r="E3417" s="2">
        <v>43578</v>
      </c>
      <c r="F3417" s="1">
        <v>1.748</v>
      </c>
      <c r="H3417" s="2">
        <v>43600</v>
      </c>
      <c r="I3417" s="1">
        <v>1.7050000000000001</v>
      </c>
      <c r="K3417" s="2">
        <v>43598</v>
      </c>
      <c r="L3417" s="1">
        <v>1.877</v>
      </c>
      <c r="N3417" s="2">
        <v>43606</v>
      </c>
      <c r="O3417" s="1">
        <v>1.71</v>
      </c>
      <c r="Q3417" s="2">
        <v>43580</v>
      </c>
      <c r="R3417" s="1">
        <v>1.6875</v>
      </c>
      <c r="T3417" s="2">
        <v>43587</v>
      </c>
      <c r="U3417" s="1">
        <v>1.675</v>
      </c>
      <c r="W3417" s="2">
        <v>43585</v>
      </c>
      <c r="X3417" s="1">
        <v>1.6425000000000001</v>
      </c>
      <c r="Z3417" s="2">
        <v>43573</v>
      </c>
      <c r="AA3417" s="1">
        <v>1.7475000000000001</v>
      </c>
      <c r="AC3417" s="2">
        <v>43574</v>
      </c>
      <c r="AD3417" s="1">
        <v>1.825</v>
      </c>
      <c r="AF3417" s="2">
        <v>44015</v>
      </c>
      <c r="AG3417" s="1">
        <v>0.27588000000000001</v>
      </c>
      <c r="AI3417" s="2">
        <v>43507</v>
      </c>
      <c r="AJ3417" s="1">
        <v>2.7871000000000001</v>
      </c>
      <c r="AL3417" s="2">
        <v>43509</v>
      </c>
      <c r="AM3417" s="1">
        <v>2.7037</v>
      </c>
      <c r="AO3417" s="2">
        <v>43504</v>
      </c>
      <c r="AP3417" s="1">
        <v>2.5888999999999998</v>
      </c>
      <c r="AR3417" s="2">
        <v>43497</v>
      </c>
      <c r="AS3417" s="1">
        <v>2.6920000000000002</v>
      </c>
      <c r="AU3417" s="2">
        <v>43524</v>
      </c>
      <c r="AV3417" s="1">
        <v>1.2949999999999999</v>
      </c>
      <c r="AX3417" s="2">
        <v>43522</v>
      </c>
      <c r="AY3417" s="1">
        <v>1.1724999999999999</v>
      </c>
      <c r="BA3417" s="116">
        <v>43525</v>
      </c>
      <c r="BB3417" s="1">
        <v>0.70699999999999996</v>
      </c>
      <c r="BD3417" s="2">
        <v>43518</v>
      </c>
      <c r="BE3417" s="1">
        <v>-0.15840000000000001</v>
      </c>
      <c r="BG3417" s="2">
        <v>43698</v>
      </c>
      <c r="BH3417" s="1">
        <v>1.5899999999999999</v>
      </c>
      <c r="BJ3417" s="2">
        <v>43698</v>
      </c>
      <c r="BK3417" s="1">
        <v>1.47</v>
      </c>
      <c r="BM3417" s="2">
        <v>43523</v>
      </c>
      <c r="BN3417" s="1">
        <v>0.15190000000000001</v>
      </c>
    </row>
    <row r="3418" spans="2:66">
      <c r="E3418" s="2">
        <v>43579</v>
      </c>
      <c r="F3418" s="1">
        <v>1.748</v>
      </c>
      <c r="H3418" s="2">
        <v>43601</v>
      </c>
      <c r="I3418" s="1">
        <v>1.67</v>
      </c>
      <c r="K3418" s="2">
        <v>43599</v>
      </c>
      <c r="L3418" s="1">
        <v>1.867</v>
      </c>
      <c r="N3418" s="2">
        <v>43607</v>
      </c>
      <c r="O3418" s="1">
        <v>1.7069999999999999</v>
      </c>
      <c r="Q3418" s="2">
        <v>43581</v>
      </c>
      <c r="R3418" s="1">
        <v>1.6850000000000001</v>
      </c>
      <c r="T3418" s="2">
        <v>43588</v>
      </c>
      <c r="U3418" s="1">
        <v>1.6825000000000001</v>
      </c>
      <c r="W3418" s="2">
        <v>43587</v>
      </c>
      <c r="X3418" s="1">
        <v>1.69</v>
      </c>
      <c r="Z3418" s="2">
        <v>43574</v>
      </c>
      <c r="AA3418" s="1">
        <v>1.7650000000000001</v>
      </c>
      <c r="AC3418" s="2">
        <v>43577</v>
      </c>
      <c r="AD3418" s="1">
        <v>1.8199999999999998</v>
      </c>
      <c r="AF3418" s="2">
        <v>44018</v>
      </c>
      <c r="AG3418" s="1">
        <v>0.27650000000000002</v>
      </c>
      <c r="AI3418" s="2">
        <v>43508</v>
      </c>
      <c r="AJ3418" s="1">
        <v>2.8205</v>
      </c>
      <c r="AL3418" s="2">
        <v>43510</v>
      </c>
      <c r="AM3418" s="1">
        <v>2.6619000000000002</v>
      </c>
      <c r="AO3418" s="2">
        <v>43507</v>
      </c>
      <c r="AP3418" s="1">
        <v>2.5987999999999998</v>
      </c>
      <c r="AR3418" s="2">
        <v>43500</v>
      </c>
      <c r="AS3418" s="1">
        <v>2.7075</v>
      </c>
      <c r="AU3418" s="2">
        <v>43525</v>
      </c>
      <c r="AV3418" s="1">
        <v>1.3075000000000001</v>
      </c>
      <c r="AX3418" s="2">
        <v>43523</v>
      </c>
      <c r="AY3418" s="1">
        <v>1.2000999999999999</v>
      </c>
      <c r="BA3418" s="116">
        <v>43528</v>
      </c>
      <c r="BB3418" s="1">
        <v>0.68830000000000002</v>
      </c>
      <c r="BD3418" s="2">
        <v>43521</v>
      </c>
      <c r="BE3418" s="1">
        <v>-0.15659999999999999</v>
      </c>
      <c r="BG3418" s="2">
        <v>43699</v>
      </c>
      <c r="BH3418" s="1">
        <v>1.62</v>
      </c>
      <c r="BJ3418" s="2">
        <v>43699</v>
      </c>
      <c r="BK3418" s="1">
        <v>1.5</v>
      </c>
      <c r="BM3418" s="2">
        <v>43524</v>
      </c>
      <c r="BN3418" s="1">
        <v>0.16950000000000001</v>
      </c>
    </row>
    <row r="3419" spans="2:66">
      <c r="E3419" s="2">
        <v>43580</v>
      </c>
      <c r="F3419" s="1">
        <v>1.7429999999999999</v>
      </c>
      <c r="H3419" s="2">
        <v>43602</v>
      </c>
      <c r="I3419" s="1">
        <v>1.6680000000000001</v>
      </c>
      <c r="K3419" s="2">
        <v>43600</v>
      </c>
      <c r="L3419" s="1">
        <v>1.8599999999999999</v>
      </c>
      <c r="N3419" s="2">
        <v>43608</v>
      </c>
      <c r="O3419" s="1">
        <v>1.6800000000000002</v>
      </c>
      <c r="Q3419" s="2">
        <v>43584</v>
      </c>
      <c r="R3419" s="1">
        <v>1.675</v>
      </c>
      <c r="T3419" s="2">
        <v>43592</v>
      </c>
      <c r="U3419" s="1">
        <v>1.6675</v>
      </c>
      <c r="W3419" s="2">
        <v>43588</v>
      </c>
      <c r="X3419" s="1">
        <v>1.6975</v>
      </c>
      <c r="Z3419" s="2">
        <v>43577</v>
      </c>
      <c r="AA3419" s="1">
        <v>1.7675000000000001</v>
      </c>
      <c r="AC3419" s="2">
        <v>43578</v>
      </c>
      <c r="AD3419" s="1">
        <v>1.8149999999999999</v>
      </c>
      <c r="AF3419" s="2">
        <v>44019</v>
      </c>
      <c r="AG3419" s="1">
        <v>0.26838000000000001</v>
      </c>
      <c r="AI3419" s="2">
        <v>43509</v>
      </c>
      <c r="AJ3419" s="1">
        <v>2.8289999999999997</v>
      </c>
      <c r="AL3419" s="2">
        <v>43511</v>
      </c>
      <c r="AM3419" s="1">
        <v>2.6707000000000001</v>
      </c>
      <c r="AO3419" s="2">
        <v>43508</v>
      </c>
      <c r="AP3419" s="1">
        <v>2.6189999999999998</v>
      </c>
      <c r="AR3419" s="2">
        <v>43501</v>
      </c>
      <c r="AS3419" s="1">
        <v>2.7084999999999999</v>
      </c>
      <c r="AU3419" s="2">
        <v>43528</v>
      </c>
      <c r="AV3419" s="1">
        <v>1.2865</v>
      </c>
      <c r="AX3419" s="2">
        <v>43524</v>
      </c>
      <c r="AY3419" s="1">
        <v>1.2270000000000001</v>
      </c>
      <c r="BA3419" s="116">
        <v>43529</v>
      </c>
      <c r="BB3419" s="1">
        <v>0.6845</v>
      </c>
      <c r="BD3419" s="2">
        <v>43522</v>
      </c>
      <c r="BE3419" s="1">
        <v>-0.15129999999999999</v>
      </c>
      <c r="BG3419" s="2">
        <v>43700</v>
      </c>
      <c r="BH3419" s="1">
        <v>1.52</v>
      </c>
      <c r="BJ3419" s="2">
        <v>43700</v>
      </c>
      <c r="BK3419" s="1">
        <v>1.4</v>
      </c>
      <c r="BM3419" s="2">
        <v>43525</v>
      </c>
      <c r="BN3419" s="1">
        <v>0.17219999999999999</v>
      </c>
    </row>
    <row r="3420" spans="2:66">
      <c r="E3420" s="2">
        <v>43581</v>
      </c>
      <c r="F3420" s="1">
        <v>1.7429999999999999</v>
      </c>
      <c r="H3420" s="2">
        <v>43605</v>
      </c>
      <c r="I3420" s="1">
        <v>1.677</v>
      </c>
      <c r="K3420" s="2">
        <v>43601</v>
      </c>
      <c r="L3420" s="1">
        <v>1.821</v>
      </c>
      <c r="N3420" s="2">
        <v>43609</v>
      </c>
      <c r="O3420" s="1">
        <v>1.6800000000000002</v>
      </c>
      <c r="Q3420" s="2">
        <v>43585</v>
      </c>
      <c r="R3420" s="1">
        <v>1.655</v>
      </c>
      <c r="T3420" s="2">
        <v>43593</v>
      </c>
      <c r="U3420" s="1">
        <v>1.665</v>
      </c>
      <c r="W3420" s="2">
        <v>43592</v>
      </c>
      <c r="X3420" s="1">
        <v>1.6850000000000001</v>
      </c>
      <c r="Z3420" s="2">
        <v>43578</v>
      </c>
      <c r="AA3420" s="1">
        <v>1.76</v>
      </c>
      <c r="AC3420" s="2">
        <v>43579</v>
      </c>
      <c r="AD3420" s="1">
        <v>1.81</v>
      </c>
      <c r="AF3420" s="2">
        <v>44020</v>
      </c>
      <c r="AG3420" s="1">
        <v>0.27288000000000001</v>
      </c>
      <c r="AI3420" s="2">
        <v>43510</v>
      </c>
      <c r="AJ3420" s="1">
        <v>2.7953999999999999</v>
      </c>
      <c r="AL3420" s="2">
        <v>43514</v>
      </c>
      <c r="AM3420" s="1">
        <v>2.6720000000000002</v>
      </c>
      <c r="AO3420" s="2">
        <v>43509</v>
      </c>
      <c r="AP3420" s="1">
        <v>2.6438000000000001</v>
      </c>
      <c r="AR3420" s="2">
        <v>43502</v>
      </c>
      <c r="AS3420" s="1">
        <v>2.7145000000000001</v>
      </c>
      <c r="AU3420" s="2">
        <v>43529</v>
      </c>
      <c r="AV3420" s="1">
        <v>1.29</v>
      </c>
      <c r="AX3420" s="2">
        <v>43525</v>
      </c>
      <c r="AY3420" s="1">
        <v>1.2363</v>
      </c>
      <c r="BA3420" s="116">
        <v>43530</v>
      </c>
      <c r="BB3420" s="1">
        <v>0.64580000000000004</v>
      </c>
      <c r="BD3420" s="2">
        <v>43523</v>
      </c>
      <c r="BE3420" s="1">
        <v>-0.14549999999999999</v>
      </c>
      <c r="BG3420" s="2">
        <v>43703</v>
      </c>
      <c r="BH3420" s="1">
        <v>1.54</v>
      </c>
      <c r="BJ3420" s="2">
        <v>43703</v>
      </c>
      <c r="BK3420" s="1">
        <v>1.43</v>
      </c>
      <c r="BM3420" s="2">
        <v>43528</v>
      </c>
      <c r="BN3420" s="1">
        <v>0.1608</v>
      </c>
    </row>
    <row r="3421" spans="2:66">
      <c r="E3421" s="2">
        <v>43584</v>
      </c>
      <c r="F3421" s="1">
        <v>1.7410000000000001</v>
      </c>
      <c r="H3421" s="2">
        <v>43606</v>
      </c>
      <c r="I3421" s="1">
        <v>1.663</v>
      </c>
      <c r="K3421" s="2">
        <v>43602</v>
      </c>
      <c r="L3421" s="1">
        <v>1.825</v>
      </c>
      <c r="N3421" s="2">
        <v>43612</v>
      </c>
      <c r="O3421" s="1">
        <v>1.6819999999999999</v>
      </c>
      <c r="Q3421" s="2">
        <v>43587</v>
      </c>
      <c r="R3421" s="1">
        <v>1.7025000000000001</v>
      </c>
      <c r="T3421" s="2">
        <v>43594</v>
      </c>
      <c r="U3421" s="1">
        <v>1.6524999999999999</v>
      </c>
      <c r="W3421" s="2">
        <v>43593</v>
      </c>
      <c r="X3421" s="1">
        <v>1.6850000000000001</v>
      </c>
      <c r="Z3421" s="2">
        <v>43579</v>
      </c>
      <c r="AA3421" s="1">
        <v>1.7425000000000002</v>
      </c>
      <c r="AC3421" s="2">
        <v>43580</v>
      </c>
      <c r="AD3421" s="1">
        <v>1.7925</v>
      </c>
      <c r="AF3421" s="2">
        <v>44021</v>
      </c>
      <c r="AG3421" s="1">
        <v>0.26624999999999999</v>
      </c>
      <c r="AI3421" s="2">
        <v>43511</v>
      </c>
      <c r="AJ3421" s="1">
        <v>2.8014000000000001</v>
      </c>
      <c r="AL3421" s="2">
        <v>43515</v>
      </c>
      <c r="AM3421" s="1">
        <v>2.6353</v>
      </c>
      <c r="AO3421" s="2">
        <v>43510</v>
      </c>
      <c r="AP3421" s="1">
        <v>2.6126</v>
      </c>
      <c r="AR3421" s="2">
        <v>43503</v>
      </c>
      <c r="AS3421" s="1">
        <v>2.6795</v>
      </c>
      <c r="AU3421" s="2">
        <v>43530</v>
      </c>
      <c r="AV3421" s="1">
        <v>1.258</v>
      </c>
      <c r="AX3421" s="2">
        <v>43528</v>
      </c>
      <c r="AY3421" s="1">
        <v>1.2144999999999999</v>
      </c>
      <c r="BA3421" s="116">
        <v>43531</v>
      </c>
      <c r="BB3421" s="1">
        <v>0.58330000000000004</v>
      </c>
      <c r="BD3421" s="2">
        <v>43524</v>
      </c>
      <c r="BE3421" s="1">
        <v>-0.13800000000000001</v>
      </c>
      <c r="BG3421" s="2">
        <v>43704</v>
      </c>
      <c r="BH3421" s="1">
        <v>1.49</v>
      </c>
      <c r="BJ3421" s="2">
        <v>43704</v>
      </c>
      <c r="BK3421" s="1">
        <v>1.4</v>
      </c>
      <c r="BM3421" s="2">
        <v>43529</v>
      </c>
      <c r="BN3421" s="1">
        <v>0.157</v>
      </c>
    </row>
    <row r="3422" spans="2:66">
      <c r="E3422" s="2">
        <v>43585</v>
      </c>
      <c r="F3422" s="1">
        <v>1.736</v>
      </c>
      <c r="H3422" s="2">
        <v>43607</v>
      </c>
      <c r="I3422" s="1">
        <v>1.661</v>
      </c>
      <c r="K3422" s="2">
        <v>43605</v>
      </c>
      <c r="L3422" s="1">
        <v>1.847</v>
      </c>
      <c r="N3422" s="2">
        <v>43613</v>
      </c>
      <c r="O3422" s="1">
        <v>1.675</v>
      </c>
      <c r="Q3422" s="2">
        <v>43588</v>
      </c>
      <c r="R3422" s="1">
        <v>1.7124999999999999</v>
      </c>
      <c r="T3422" s="2">
        <v>43595</v>
      </c>
      <c r="U3422" s="1">
        <v>1.6724999999999999</v>
      </c>
      <c r="W3422" s="2">
        <v>43594</v>
      </c>
      <c r="X3422" s="1">
        <v>1.675</v>
      </c>
      <c r="Z3422" s="2">
        <v>43580</v>
      </c>
      <c r="AA3422" s="1">
        <v>1.7175</v>
      </c>
      <c r="AC3422" s="2">
        <v>43581</v>
      </c>
      <c r="AD3422" s="1">
        <v>1.7749999999999999</v>
      </c>
      <c r="AF3422" s="2">
        <v>44022</v>
      </c>
      <c r="AG3422" s="1">
        <v>0.26812999999999998</v>
      </c>
      <c r="AI3422" s="2">
        <v>43514</v>
      </c>
      <c r="AJ3422" s="1">
        <v>2.8069999999999999</v>
      </c>
      <c r="AL3422" s="2">
        <v>43516</v>
      </c>
      <c r="AM3422" s="1">
        <v>2.6456</v>
      </c>
      <c r="AO3422" s="2">
        <v>43511</v>
      </c>
      <c r="AP3422" s="1">
        <v>2.6259000000000001</v>
      </c>
      <c r="AR3422" s="2">
        <v>43504</v>
      </c>
      <c r="AS3422" s="1">
        <v>2.6692999999999998</v>
      </c>
      <c r="AU3422" s="2">
        <v>43531</v>
      </c>
      <c r="AV3422" s="1">
        <v>1.2010000000000001</v>
      </c>
      <c r="AX3422" s="2">
        <v>43529</v>
      </c>
      <c r="AY3422" s="1">
        <v>1.2138</v>
      </c>
      <c r="BA3422" s="116">
        <v>43532</v>
      </c>
      <c r="BB3422" s="1">
        <v>0.56279999999999997</v>
      </c>
      <c r="BD3422" s="2">
        <v>43525</v>
      </c>
      <c r="BE3422" s="1">
        <v>-0.13500000000000001</v>
      </c>
      <c r="BG3422" s="2">
        <v>43705</v>
      </c>
      <c r="BH3422" s="1">
        <v>1.47</v>
      </c>
      <c r="BJ3422" s="2">
        <v>43705</v>
      </c>
      <c r="BK3422" s="1">
        <v>1.37</v>
      </c>
      <c r="BM3422" s="2">
        <v>43530</v>
      </c>
      <c r="BN3422" s="1">
        <v>0.126</v>
      </c>
    </row>
    <row r="3423" spans="2:66">
      <c r="E3423" s="2">
        <v>43587</v>
      </c>
      <c r="F3423" s="1">
        <v>1.738</v>
      </c>
      <c r="H3423" s="2">
        <v>43608</v>
      </c>
      <c r="I3423" s="1">
        <v>1.6419999999999999</v>
      </c>
      <c r="K3423" s="2">
        <v>43606</v>
      </c>
      <c r="L3423" s="1">
        <v>1.835</v>
      </c>
      <c r="N3423" s="2">
        <v>43614</v>
      </c>
      <c r="O3423" s="1">
        <v>1.635</v>
      </c>
      <c r="Q3423" s="2">
        <v>43592</v>
      </c>
      <c r="R3423" s="1">
        <v>1.6975</v>
      </c>
      <c r="T3423" s="2">
        <v>43598</v>
      </c>
      <c r="U3423" s="1">
        <v>1.67</v>
      </c>
      <c r="W3423" s="2">
        <v>43595</v>
      </c>
      <c r="X3423" s="1">
        <v>1.69</v>
      </c>
      <c r="Z3423" s="2">
        <v>43581</v>
      </c>
      <c r="AA3423" s="1">
        <v>1.7025000000000001</v>
      </c>
      <c r="AC3423" s="2">
        <v>43584</v>
      </c>
      <c r="AD3423" s="1">
        <v>1.77</v>
      </c>
      <c r="AF3423" s="2">
        <v>44025</v>
      </c>
      <c r="AG3423" s="1">
        <v>0.27500000000000002</v>
      </c>
      <c r="AI3423" s="2">
        <v>43515</v>
      </c>
      <c r="AJ3423" s="1">
        <v>2.7732999999999999</v>
      </c>
      <c r="AL3423" s="2">
        <v>43517</v>
      </c>
      <c r="AM3423" s="1">
        <v>2.68</v>
      </c>
      <c r="AO3423" s="2">
        <v>43514</v>
      </c>
      <c r="AP3423" s="1">
        <v>2.6122999999999998</v>
      </c>
      <c r="AR3423" s="2">
        <v>43507</v>
      </c>
      <c r="AS3423" s="1">
        <v>2.6713</v>
      </c>
      <c r="AU3423" s="2">
        <v>43532</v>
      </c>
      <c r="AV3423" s="1">
        <v>1.1575</v>
      </c>
      <c r="AX3423" s="2">
        <v>43530</v>
      </c>
      <c r="AY3423" s="1">
        <v>1.1819999999999999</v>
      </c>
      <c r="BA3423" s="116">
        <v>43535</v>
      </c>
      <c r="BB3423" s="1">
        <v>0.57179999999999997</v>
      </c>
      <c r="BD3423" s="2">
        <v>43528</v>
      </c>
      <c r="BE3423" s="1">
        <v>-0.13900000000000001</v>
      </c>
      <c r="BG3423" s="2">
        <v>43706</v>
      </c>
      <c r="BH3423" s="1">
        <v>1.5</v>
      </c>
      <c r="BJ3423" s="2">
        <v>43706</v>
      </c>
      <c r="BK3423" s="1">
        <v>1.4</v>
      </c>
      <c r="BM3423" s="2">
        <v>43531</v>
      </c>
      <c r="BN3423" s="1">
        <v>7.6200000000000004E-2</v>
      </c>
    </row>
    <row r="3424" spans="2:66">
      <c r="E3424" s="2">
        <v>43588</v>
      </c>
      <c r="F3424" s="1">
        <v>1.738</v>
      </c>
      <c r="H3424" s="2">
        <v>43609</v>
      </c>
      <c r="I3424" s="1">
        <v>1.6419999999999999</v>
      </c>
      <c r="K3424" s="2">
        <v>43607</v>
      </c>
      <c r="L3424" s="1">
        <v>1.825</v>
      </c>
      <c r="N3424" s="2">
        <v>43615</v>
      </c>
      <c r="O3424" s="1">
        <v>1.65</v>
      </c>
      <c r="Q3424" s="2">
        <v>43593</v>
      </c>
      <c r="R3424" s="1">
        <v>1.6924999999999999</v>
      </c>
      <c r="T3424" s="2">
        <v>43599</v>
      </c>
      <c r="U3424" s="1">
        <v>1.6625000000000001</v>
      </c>
      <c r="W3424" s="2">
        <v>43598</v>
      </c>
      <c r="X3424" s="1">
        <v>1.6850000000000001</v>
      </c>
      <c r="Z3424" s="2">
        <v>43584</v>
      </c>
      <c r="AA3424" s="1">
        <v>1.69</v>
      </c>
      <c r="AC3424" s="2">
        <v>43585</v>
      </c>
      <c r="AD3424" s="1">
        <v>1.7625</v>
      </c>
      <c r="AF3424" s="2">
        <v>44026</v>
      </c>
      <c r="AG3424" s="1">
        <v>0.27088000000000001</v>
      </c>
      <c r="AI3424" s="2">
        <v>43516</v>
      </c>
      <c r="AJ3424" s="1">
        <v>2.7900999999999998</v>
      </c>
      <c r="AL3424" s="2">
        <v>43518</v>
      </c>
      <c r="AM3424" s="1">
        <v>2.6435</v>
      </c>
      <c r="AO3424" s="2">
        <v>43515</v>
      </c>
      <c r="AP3424" s="1">
        <v>2.5834999999999999</v>
      </c>
      <c r="AR3424" s="2">
        <v>43508</v>
      </c>
      <c r="AS3424" s="1">
        <v>2.6827999999999999</v>
      </c>
      <c r="AU3424" s="2">
        <v>43535</v>
      </c>
      <c r="AV3424" s="1">
        <v>1.177</v>
      </c>
      <c r="AX3424" s="2">
        <v>43531</v>
      </c>
      <c r="AY3424" s="1">
        <v>1.121</v>
      </c>
      <c r="BA3424" s="116">
        <v>43536</v>
      </c>
      <c r="BB3424" s="1">
        <v>0.56499999999999995</v>
      </c>
      <c r="BD3424" s="2">
        <v>43529</v>
      </c>
      <c r="BE3424" s="1">
        <v>-0.14399999999999999</v>
      </c>
      <c r="BG3424" s="2">
        <v>43707</v>
      </c>
      <c r="BH3424" s="1">
        <v>1.5</v>
      </c>
      <c r="BJ3424" s="2">
        <v>43707</v>
      </c>
      <c r="BK3424" s="1">
        <v>1.3900000000000001</v>
      </c>
      <c r="BM3424" s="2">
        <v>43532</v>
      </c>
      <c r="BN3424" s="1">
        <v>0.08</v>
      </c>
    </row>
    <row r="3425" spans="5:66">
      <c r="E3425" s="2">
        <v>43592</v>
      </c>
      <c r="F3425" s="1">
        <v>1.7349999999999999</v>
      </c>
      <c r="H3425" s="2">
        <v>43612</v>
      </c>
      <c r="I3425" s="1">
        <v>1.647</v>
      </c>
      <c r="K3425" s="2">
        <v>43608</v>
      </c>
      <c r="L3425" s="1">
        <v>1.8</v>
      </c>
      <c r="N3425" s="2">
        <v>43616</v>
      </c>
      <c r="O3425" s="1">
        <v>1.5899999999999999</v>
      </c>
      <c r="Q3425" s="2">
        <v>43594</v>
      </c>
      <c r="R3425" s="1">
        <v>1.6775</v>
      </c>
      <c r="T3425" s="2">
        <v>43600</v>
      </c>
      <c r="U3425" s="1">
        <v>1.655</v>
      </c>
      <c r="W3425" s="2">
        <v>43599</v>
      </c>
      <c r="X3425" s="1">
        <v>1.6724999999999999</v>
      </c>
      <c r="Z3425" s="2">
        <v>43585</v>
      </c>
      <c r="AA3425" s="1">
        <v>1.6724999999999999</v>
      </c>
      <c r="AC3425" s="2">
        <v>43587</v>
      </c>
      <c r="AD3425" s="1">
        <v>1.7974999999999999</v>
      </c>
      <c r="AF3425" s="2">
        <v>44027</v>
      </c>
      <c r="AG3425" s="1">
        <v>0.27288000000000001</v>
      </c>
      <c r="AI3425" s="2">
        <v>43517</v>
      </c>
      <c r="AJ3425" s="1">
        <v>2.8279000000000001</v>
      </c>
      <c r="AL3425" s="2">
        <v>43521</v>
      </c>
      <c r="AM3425" s="1">
        <v>2.6444999999999999</v>
      </c>
      <c r="AO3425" s="2">
        <v>43516</v>
      </c>
      <c r="AP3425" s="1">
        <v>2.5838000000000001</v>
      </c>
      <c r="AR3425" s="2">
        <v>43509</v>
      </c>
      <c r="AS3425" s="1">
        <v>2.6924999999999999</v>
      </c>
      <c r="AU3425" s="2">
        <v>43536</v>
      </c>
      <c r="AV3425" s="1">
        <v>1.1778999999999999</v>
      </c>
      <c r="AX3425" s="2">
        <v>43532</v>
      </c>
      <c r="AY3425" s="1">
        <v>1.0780000000000001</v>
      </c>
      <c r="BA3425" s="116">
        <v>43537</v>
      </c>
      <c r="BB3425" s="1">
        <v>0.57679999999999998</v>
      </c>
      <c r="BD3425" s="2">
        <v>43530</v>
      </c>
      <c r="BE3425" s="1">
        <v>-0.158</v>
      </c>
      <c r="BG3425" s="2">
        <v>43711</v>
      </c>
      <c r="BH3425" s="1">
        <v>1.47</v>
      </c>
      <c r="BJ3425" s="2">
        <v>43711</v>
      </c>
      <c r="BK3425" s="1">
        <v>1.35</v>
      </c>
      <c r="BM3425" s="2">
        <v>43535</v>
      </c>
      <c r="BN3425" s="1">
        <v>8.6400000000000005E-2</v>
      </c>
    </row>
    <row r="3426" spans="5:66">
      <c r="E3426" s="2">
        <v>43593</v>
      </c>
      <c r="F3426" s="1">
        <v>1.73</v>
      </c>
      <c r="H3426" s="2">
        <v>43613</v>
      </c>
      <c r="I3426" s="1">
        <v>1.647</v>
      </c>
      <c r="K3426" s="2">
        <v>43609</v>
      </c>
      <c r="L3426" s="1">
        <v>1.7949999999999999</v>
      </c>
      <c r="N3426" s="2">
        <v>43619</v>
      </c>
      <c r="O3426" s="1">
        <v>1.5920000000000001</v>
      </c>
      <c r="Q3426" s="2">
        <v>43595</v>
      </c>
      <c r="R3426" s="1">
        <v>1.7</v>
      </c>
      <c r="T3426" s="2">
        <v>43601</v>
      </c>
      <c r="U3426" s="1">
        <v>1.6175000000000002</v>
      </c>
      <c r="W3426" s="2">
        <v>43600</v>
      </c>
      <c r="X3426" s="1">
        <v>1.67</v>
      </c>
      <c r="Z3426" s="2">
        <v>43587</v>
      </c>
      <c r="AA3426" s="1">
        <v>1.72</v>
      </c>
      <c r="AC3426" s="2">
        <v>43588</v>
      </c>
      <c r="AD3426" s="1">
        <v>1.8</v>
      </c>
      <c r="AF3426" s="2">
        <v>44028</v>
      </c>
      <c r="AG3426" s="1">
        <v>0.27174999999999999</v>
      </c>
      <c r="AI3426" s="2">
        <v>43518</v>
      </c>
      <c r="AJ3426" s="1">
        <v>2.7965</v>
      </c>
      <c r="AL3426" s="2">
        <v>43522</v>
      </c>
      <c r="AM3426" s="1">
        <v>2.6202999999999999</v>
      </c>
      <c r="AO3426" s="2">
        <v>43517</v>
      </c>
      <c r="AP3426" s="1">
        <v>2.6028000000000002</v>
      </c>
      <c r="AR3426" s="2">
        <v>43510</v>
      </c>
      <c r="AS3426" s="1">
        <v>2.6804999999999999</v>
      </c>
      <c r="AU3426" s="2">
        <v>43537</v>
      </c>
      <c r="AV3426" s="1">
        <v>1.1947000000000001</v>
      </c>
      <c r="AX3426" s="2">
        <v>43535</v>
      </c>
      <c r="AY3426" s="1">
        <v>1.0952999999999999</v>
      </c>
      <c r="BA3426" s="116">
        <v>43538</v>
      </c>
      <c r="BB3426" s="1">
        <v>0.59199999999999997</v>
      </c>
      <c r="BD3426" s="2">
        <v>43531</v>
      </c>
      <c r="BE3426" s="1">
        <v>-0.1817</v>
      </c>
      <c r="BG3426" s="2">
        <v>43712</v>
      </c>
      <c r="BH3426" s="1">
        <v>1.47</v>
      </c>
      <c r="BJ3426" s="2">
        <v>43712</v>
      </c>
      <c r="BK3426" s="1">
        <v>1.32</v>
      </c>
      <c r="BM3426" s="2">
        <v>43536</v>
      </c>
      <c r="BN3426" s="1">
        <v>8.2699999999999996E-2</v>
      </c>
    </row>
    <row r="3427" spans="5:66">
      <c r="E3427" s="2">
        <v>43594</v>
      </c>
      <c r="F3427" s="1">
        <v>1.724</v>
      </c>
      <c r="H3427" s="2">
        <v>43614</v>
      </c>
      <c r="I3427" s="1">
        <v>1.615</v>
      </c>
      <c r="K3427" s="2">
        <v>43612</v>
      </c>
      <c r="L3427" s="1">
        <v>1.7949999999999999</v>
      </c>
      <c r="N3427" s="2">
        <v>43620</v>
      </c>
      <c r="O3427" s="1">
        <v>1.595</v>
      </c>
      <c r="Q3427" s="2">
        <v>43598</v>
      </c>
      <c r="R3427" s="1">
        <v>1.6975</v>
      </c>
      <c r="T3427" s="2">
        <v>43602</v>
      </c>
      <c r="U3427" s="1">
        <v>1.6125</v>
      </c>
      <c r="W3427" s="2">
        <v>43601</v>
      </c>
      <c r="X3427" s="1">
        <v>1.6400000000000001</v>
      </c>
      <c r="Z3427" s="2">
        <v>43588</v>
      </c>
      <c r="AA3427" s="1">
        <v>1.7250000000000001</v>
      </c>
      <c r="AC3427" s="2">
        <v>43592</v>
      </c>
      <c r="AD3427" s="1">
        <v>1.7949999999999999</v>
      </c>
      <c r="AF3427" s="2">
        <v>44029</v>
      </c>
      <c r="AG3427" s="1">
        <v>0.27138000000000001</v>
      </c>
      <c r="AI3427" s="2">
        <v>43521</v>
      </c>
      <c r="AJ3427" s="1">
        <v>2.802</v>
      </c>
      <c r="AL3427" s="2">
        <v>43523</v>
      </c>
      <c r="AM3427" s="1">
        <v>2.6680000000000001</v>
      </c>
      <c r="AO3427" s="2">
        <v>43518</v>
      </c>
      <c r="AP3427" s="1">
        <v>2.5743</v>
      </c>
      <c r="AR3427" s="2">
        <v>43511</v>
      </c>
      <c r="AS3427" s="1">
        <v>2.681</v>
      </c>
      <c r="AU3427" s="2">
        <v>43538</v>
      </c>
      <c r="AV3427" s="1">
        <v>1.2028000000000001</v>
      </c>
      <c r="AX3427" s="2">
        <v>43536</v>
      </c>
      <c r="AY3427" s="1">
        <v>1.0954999999999999</v>
      </c>
      <c r="BA3427" s="116">
        <v>43539</v>
      </c>
      <c r="BB3427" s="1">
        <v>0.58650000000000002</v>
      </c>
      <c r="BD3427" s="2">
        <v>43532</v>
      </c>
      <c r="BE3427" s="1">
        <v>-0.17760000000000001</v>
      </c>
      <c r="BG3427" s="2">
        <v>43713</v>
      </c>
      <c r="BH3427" s="1">
        <v>1.5699999999999998</v>
      </c>
      <c r="BJ3427" s="2">
        <v>43713</v>
      </c>
      <c r="BK3427" s="1">
        <v>1.43</v>
      </c>
      <c r="BM3427" s="2">
        <v>43537</v>
      </c>
      <c r="BN3427" s="1">
        <v>8.5999999999999993E-2</v>
      </c>
    </row>
    <row r="3428" spans="5:66">
      <c r="E3428" s="2">
        <v>43595</v>
      </c>
      <c r="F3428" s="1">
        <v>1.7189999999999999</v>
      </c>
      <c r="H3428" s="2">
        <v>43615</v>
      </c>
      <c r="I3428" s="1">
        <v>1.63</v>
      </c>
      <c r="K3428" s="2">
        <v>43613</v>
      </c>
      <c r="L3428" s="1">
        <v>1.7869999999999999</v>
      </c>
      <c r="N3428" s="2">
        <v>43621</v>
      </c>
      <c r="O3428" s="1">
        <v>1.5649999999999999</v>
      </c>
      <c r="Q3428" s="2">
        <v>43599</v>
      </c>
      <c r="R3428" s="1">
        <v>1.69</v>
      </c>
      <c r="T3428" s="2">
        <v>43605</v>
      </c>
      <c r="U3428" s="1">
        <v>1.6274999999999999</v>
      </c>
      <c r="W3428" s="2">
        <v>43602</v>
      </c>
      <c r="X3428" s="1">
        <v>1.635</v>
      </c>
      <c r="Z3428" s="2">
        <v>43592</v>
      </c>
      <c r="AA3428" s="1">
        <v>1.7149999999999999</v>
      </c>
      <c r="AC3428" s="2">
        <v>43593</v>
      </c>
      <c r="AD3428" s="1">
        <v>1.7949999999999999</v>
      </c>
      <c r="AF3428" s="2">
        <v>44032</v>
      </c>
      <c r="AG3428" s="1">
        <v>0.25774999999999998</v>
      </c>
      <c r="AI3428" s="2">
        <v>43522</v>
      </c>
      <c r="AJ3428" s="1">
        <v>2.774</v>
      </c>
      <c r="AL3428" s="2">
        <v>43524</v>
      </c>
      <c r="AM3428" s="1">
        <v>2.7046000000000001</v>
      </c>
      <c r="AO3428" s="2">
        <v>43521</v>
      </c>
      <c r="AP3428" s="1">
        <v>2.5749</v>
      </c>
      <c r="AR3428" s="2">
        <v>43514</v>
      </c>
      <c r="AS3428" s="1">
        <v>2.669</v>
      </c>
      <c r="AU3428" s="2">
        <v>43539</v>
      </c>
      <c r="AV3428" s="1">
        <v>1.2025000000000001</v>
      </c>
      <c r="AX3428" s="2">
        <v>43537</v>
      </c>
      <c r="AY3428" s="1">
        <v>1.1103000000000001</v>
      </c>
      <c r="BA3428" s="116">
        <v>43542</v>
      </c>
      <c r="BB3428" s="1">
        <v>0.57499999999999996</v>
      </c>
      <c r="BD3428" s="2">
        <v>43535</v>
      </c>
      <c r="BE3428" s="1">
        <v>-0.17399999999999999</v>
      </c>
      <c r="BG3428" s="2">
        <v>43714</v>
      </c>
      <c r="BH3428" s="1">
        <v>1.55</v>
      </c>
      <c r="BJ3428" s="2">
        <v>43714</v>
      </c>
      <c r="BK3428" s="1">
        <v>1.42</v>
      </c>
      <c r="BM3428" s="2">
        <v>43538</v>
      </c>
      <c r="BN3428" s="1">
        <v>9.9000000000000005E-2</v>
      </c>
    </row>
    <row r="3429" spans="5:66">
      <c r="E3429" s="2">
        <v>43598</v>
      </c>
      <c r="F3429" s="1">
        <v>1.716</v>
      </c>
      <c r="H3429" s="2">
        <v>43616</v>
      </c>
      <c r="I3429" s="1">
        <v>1.5699999999999998</v>
      </c>
      <c r="K3429" s="2">
        <v>43614</v>
      </c>
      <c r="L3429" s="1">
        <v>1.7349999999999999</v>
      </c>
      <c r="N3429" s="2">
        <v>43623</v>
      </c>
      <c r="O3429" s="1">
        <v>1.5649999999999999</v>
      </c>
      <c r="Q3429" s="2">
        <v>43600</v>
      </c>
      <c r="R3429" s="1">
        <v>1.6775</v>
      </c>
      <c r="T3429" s="2">
        <v>43606</v>
      </c>
      <c r="U3429" s="1">
        <v>1.6125</v>
      </c>
      <c r="W3429" s="2">
        <v>43605</v>
      </c>
      <c r="X3429" s="1">
        <v>1.6475</v>
      </c>
      <c r="Z3429" s="2">
        <v>43593</v>
      </c>
      <c r="AA3429" s="1">
        <v>1.7149999999999999</v>
      </c>
      <c r="AC3429" s="2">
        <v>43594</v>
      </c>
      <c r="AD3429" s="1">
        <v>1.7850000000000001</v>
      </c>
      <c r="AF3429" s="2">
        <v>44033</v>
      </c>
      <c r="AG3429" s="1">
        <v>0.2555</v>
      </c>
      <c r="AI3429" s="2">
        <v>43523</v>
      </c>
      <c r="AJ3429" s="1">
        <v>2.83</v>
      </c>
      <c r="AL3429" s="2">
        <v>43525</v>
      </c>
      <c r="AM3429" s="1">
        <v>2.7366999999999999</v>
      </c>
      <c r="AO3429" s="2">
        <v>43522</v>
      </c>
      <c r="AP3429" s="1">
        <v>2.5457999999999998</v>
      </c>
      <c r="AR3429" s="2">
        <v>43515</v>
      </c>
      <c r="AS3429" s="1">
        <v>2.6440000000000001</v>
      </c>
      <c r="AU3429" s="2">
        <v>43542</v>
      </c>
      <c r="AV3429" s="1">
        <v>1.1890000000000001</v>
      </c>
      <c r="AX3429" s="2">
        <v>43538</v>
      </c>
      <c r="AY3429" s="1">
        <v>1.1189</v>
      </c>
      <c r="BA3429" s="116">
        <v>43543</v>
      </c>
      <c r="BB3429" s="1">
        <v>0.59099999999999997</v>
      </c>
      <c r="BD3429" s="2">
        <v>43536</v>
      </c>
      <c r="BE3429" s="1">
        <v>-0.17499999999999999</v>
      </c>
      <c r="BG3429" s="2">
        <v>43717</v>
      </c>
      <c r="BH3429" s="1">
        <v>1.63</v>
      </c>
      <c r="BJ3429" s="2">
        <v>43717</v>
      </c>
      <c r="BK3429" s="1">
        <v>1.49</v>
      </c>
      <c r="BM3429" s="2">
        <v>43539</v>
      </c>
      <c r="BN3429" s="1">
        <v>9.3200000000000005E-2</v>
      </c>
    </row>
    <row r="3430" spans="5:66">
      <c r="E3430" s="2">
        <v>43599</v>
      </c>
      <c r="F3430" s="1">
        <v>1.708</v>
      </c>
      <c r="H3430" s="2">
        <v>43619</v>
      </c>
      <c r="I3430" s="1">
        <v>1.5699999999999998</v>
      </c>
      <c r="K3430" s="2">
        <v>43615</v>
      </c>
      <c r="L3430" s="1">
        <v>1.7410000000000001</v>
      </c>
      <c r="N3430" s="2">
        <v>43626</v>
      </c>
      <c r="O3430" s="1">
        <v>1.577</v>
      </c>
      <c r="Q3430" s="2">
        <v>43601</v>
      </c>
      <c r="R3430" s="1">
        <v>1.6400000000000001</v>
      </c>
      <c r="T3430" s="2">
        <v>43607</v>
      </c>
      <c r="U3430" s="1">
        <v>1.6025</v>
      </c>
      <c r="W3430" s="2">
        <v>43606</v>
      </c>
      <c r="X3430" s="1">
        <v>1.63</v>
      </c>
      <c r="Z3430" s="2">
        <v>43594</v>
      </c>
      <c r="AA3430" s="1">
        <v>1.7050000000000001</v>
      </c>
      <c r="AC3430" s="2">
        <v>43595</v>
      </c>
      <c r="AD3430" s="1">
        <v>1.7925</v>
      </c>
      <c r="AF3430" s="2">
        <v>44034</v>
      </c>
      <c r="AG3430" s="1">
        <v>0.26350000000000001</v>
      </c>
      <c r="AI3430" s="2">
        <v>43524</v>
      </c>
      <c r="AJ3430" s="1">
        <v>2.86</v>
      </c>
      <c r="AL3430" s="2">
        <v>43528</v>
      </c>
      <c r="AM3430" s="1">
        <v>2.7058999999999997</v>
      </c>
      <c r="AO3430" s="2">
        <v>43523</v>
      </c>
      <c r="AP3430" s="1">
        <v>2.5655000000000001</v>
      </c>
      <c r="AR3430" s="2">
        <v>43516</v>
      </c>
      <c r="AS3430" s="1">
        <v>2.645</v>
      </c>
      <c r="AU3430" s="2">
        <v>43543</v>
      </c>
      <c r="AV3430" s="1">
        <v>1.208</v>
      </c>
      <c r="AX3430" s="2">
        <v>43539</v>
      </c>
      <c r="AY3430" s="1">
        <v>1.1179000000000001</v>
      </c>
      <c r="BA3430" s="116">
        <v>43544</v>
      </c>
      <c r="BB3430" s="1">
        <v>0.57840000000000003</v>
      </c>
      <c r="BD3430" s="2">
        <v>43537</v>
      </c>
      <c r="BE3430" s="1">
        <v>-0.17499999999999999</v>
      </c>
      <c r="BG3430" s="2">
        <v>43718</v>
      </c>
      <c r="BH3430" s="1">
        <v>1.72</v>
      </c>
      <c r="BJ3430" s="2">
        <v>43718</v>
      </c>
      <c r="BK3430" s="1">
        <v>1.58</v>
      </c>
      <c r="BM3430" s="2">
        <v>43542</v>
      </c>
      <c r="BN3430" s="1">
        <v>8.7300000000000003E-2</v>
      </c>
    </row>
    <row r="3431" spans="5:66">
      <c r="E3431" s="2">
        <v>43600</v>
      </c>
      <c r="F3431" s="1">
        <v>1.702</v>
      </c>
      <c r="H3431" s="2">
        <v>43620</v>
      </c>
      <c r="I3431" s="1">
        <v>1.5699999999999998</v>
      </c>
      <c r="K3431" s="2">
        <v>43616</v>
      </c>
      <c r="L3431" s="1">
        <v>1.669</v>
      </c>
      <c r="N3431" s="2">
        <v>43627</v>
      </c>
      <c r="O3431" s="1">
        <v>1.58</v>
      </c>
      <c r="Q3431" s="2">
        <v>43602</v>
      </c>
      <c r="R3431" s="1">
        <v>1.6375</v>
      </c>
      <c r="T3431" s="2">
        <v>43608</v>
      </c>
      <c r="U3431" s="1">
        <v>1.5674999999999999</v>
      </c>
      <c r="W3431" s="2">
        <v>43607</v>
      </c>
      <c r="X3431" s="1">
        <v>1.6175000000000002</v>
      </c>
      <c r="Z3431" s="2">
        <v>43595</v>
      </c>
      <c r="AA3431" s="1">
        <v>1.7175</v>
      </c>
      <c r="AC3431" s="2">
        <v>43598</v>
      </c>
      <c r="AD3431" s="1">
        <v>1.7875000000000001</v>
      </c>
      <c r="AF3431" s="2">
        <v>44035</v>
      </c>
      <c r="AG3431" s="1">
        <v>0.2445</v>
      </c>
      <c r="AI3431" s="2">
        <v>43525</v>
      </c>
      <c r="AJ3431" s="1">
        <v>2.8956</v>
      </c>
      <c r="AL3431" s="2">
        <v>43529</v>
      </c>
      <c r="AM3431" s="1">
        <v>2.7082999999999999</v>
      </c>
      <c r="AO3431" s="2">
        <v>43524</v>
      </c>
      <c r="AP3431" s="1">
        <v>2.5869999999999997</v>
      </c>
      <c r="AR3431" s="2">
        <v>43517</v>
      </c>
      <c r="AS3431" s="1">
        <v>2.653</v>
      </c>
      <c r="AU3431" s="2">
        <v>43544</v>
      </c>
      <c r="AV3431" s="1">
        <v>1.1945999999999999</v>
      </c>
      <c r="AX3431" s="2">
        <v>43542</v>
      </c>
      <c r="AY3431" s="1">
        <v>1.1048</v>
      </c>
      <c r="BA3431" s="116">
        <v>43545</v>
      </c>
      <c r="BB3431" s="1">
        <v>0.54849999999999999</v>
      </c>
      <c r="BD3431" s="2">
        <v>43538</v>
      </c>
      <c r="BE3431" s="1">
        <v>-0.17480000000000001</v>
      </c>
      <c r="BG3431" s="2">
        <v>43719</v>
      </c>
      <c r="BH3431" s="1">
        <v>1.75</v>
      </c>
      <c r="BJ3431" s="2">
        <v>43719</v>
      </c>
      <c r="BK3431" s="1">
        <v>1.6</v>
      </c>
      <c r="BM3431" s="2">
        <v>43543</v>
      </c>
      <c r="BN3431" s="1">
        <v>9.8299999999999998E-2</v>
      </c>
    </row>
    <row r="3432" spans="5:66">
      <c r="E3432" s="2">
        <v>43601</v>
      </c>
      <c r="F3432" s="1">
        <v>1.69</v>
      </c>
      <c r="H3432" s="2">
        <v>43621</v>
      </c>
      <c r="I3432" s="1">
        <v>1.54</v>
      </c>
      <c r="K3432" s="2">
        <v>43619</v>
      </c>
      <c r="L3432" s="1">
        <v>1.6850000000000001</v>
      </c>
      <c r="N3432" s="2">
        <v>43628</v>
      </c>
      <c r="O3432" s="1">
        <v>1.512</v>
      </c>
      <c r="Q3432" s="2">
        <v>43605</v>
      </c>
      <c r="R3432" s="1">
        <v>1.65</v>
      </c>
      <c r="T3432" s="2">
        <v>43609</v>
      </c>
      <c r="U3432" s="1">
        <v>1.5525</v>
      </c>
      <c r="W3432" s="2">
        <v>43608</v>
      </c>
      <c r="X3432" s="1">
        <v>1.585</v>
      </c>
      <c r="Z3432" s="2">
        <v>43598</v>
      </c>
      <c r="AA3432" s="1">
        <v>1.7124999999999999</v>
      </c>
      <c r="AC3432" s="2">
        <v>43599</v>
      </c>
      <c r="AD3432" s="1">
        <v>1.7774999999999999</v>
      </c>
      <c r="AF3432" s="2">
        <v>44036</v>
      </c>
      <c r="AG3432" s="1">
        <v>0.24675</v>
      </c>
      <c r="AI3432" s="2">
        <v>43528</v>
      </c>
      <c r="AJ3432" s="1">
        <v>2.8656000000000001</v>
      </c>
      <c r="AL3432" s="2">
        <v>43530</v>
      </c>
      <c r="AM3432" s="1">
        <v>2.6884000000000001</v>
      </c>
      <c r="AO3432" s="2">
        <v>43525</v>
      </c>
      <c r="AP3432" s="1">
        <v>2.6173000000000002</v>
      </c>
      <c r="AR3432" s="2">
        <v>43518</v>
      </c>
      <c r="AS3432" s="1">
        <v>2.6414999999999997</v>
      </c>
      <c r="AU3432" s="2">
        <v>43545</v>
      </c>
      <c r="AV3432" s="1">
        <v>1.153</v>
      </c>
      <c r="AX3432" s="2">
        <v>43543</v>
      </c>
      <c r="AY3432" s="1">
        <v>1.1206</v>
      </c>
      <c r="BA3432" s="116">
        <v>43546</v>
      </c>
      <c r="BB3432" s="1">
        <v>0.495</v>
      </c>
      <c r="BD3432" s="2">
        <v>43539</v>
      </c>
      <c r="BE3432" s="1">
        <v>-0.17299999999999999</v>
      </c>
      <c r="BG3432" s="2">
        <v>43720</v>
      </c>
      <c r="BH3432" s="1">
        <v>1.79</v>
      </c>
      <c r="BJ3432" s="2">
        <v>43720</v>
      </c>
      <c r="BK3432" s="1">
        <v>1.65</v>
      </c>
      <c r="BM3432" s="2">
        <v>43544</v>
      </c>
      <c r="BN3432" s="1">
        <v>9.1899999999999996E-2</v>
      </c>
    </row>
    <row r="3433" spans="5:66">
      <c r="E3433" s="2">
        <v>43602</v>
      </c>
      <c r="F3433" s="1">
        <v>1.6890000000000001</v>
      </c>
      <c r="H3433" s="2">
        <v>43623</v>
      </c>
      <c r="I3433" s="1">
        <v>1.53</v>
      </c>
      <c r="K3433" s="2">
        <v>43620</v>
      </c>
      <c r="L3433" s="1">
        <v>1.6850000000000001</v>
      </c>
      <c r="N3433" s="2">
        <v>43629</v>
      </c>
      <c r="O3433" s="1">
        <v>1.532</v>
      </c>
      <c r="Q3433" s="2">
        <v>43606</v>
      </c>
      <c r="R3433" s="1">
        <v>1.635</v>
      </c>
      <c r="T3433" s="2">
        <v>43612</v>
      </c>
      <c r="U3433" s="1">
        <v>1.5449999999999999</v>
      </c>
      <c r="W3433" s="2">
        <v>43609</v>
      </c>
      <c r="X3433" s="1">
        <v>1.575</v>
      </c>
      <c r="Z3433" s="2">
        <v>43599</v>
      </c>
      <c r="AA3433" s="1">
        <v>1.7</v>
      </c>
      <c r="AC3433" s="2">
        <v>43600</v>
      </c>
      <c r="AD3433" s="1">
        <v>1.7749999999999999</v>
      </c>
      <c r="AF3433" s="2">
        <v>44039</v>
      </c>
      <c r="AG3433" s="1">
        <v>0.26962999999999998</v>
      </c>
      <c r="AI3433" s="2">
        <v>43529</v>
      </c>
      <c r="AJ3433" s="1">
        <v>2.8641000000000001</v>
      </c>
      <c r="AL3433" s="2">
        <v>43531</v>
      </c>
      <c r="AM3433" s="1">
        <v>2.6374</v>
      </c>
      <c r="AO3433" s="2">
        <v>43528</v>
      </c>
      <c r="AP3433" s="1">
        <v>2.6036000000000001</v>
      </c>
      <c r="AR3433" s="2">
        <v>43521</v>
      </c>
      <c r="AS3433" s="1">
        <v>2.641</v>
      </c>
      <c r="AU3433" s="2">
        <v>43546</v>
      </c>
      <c r="AV3433" s="1">
        <v>1.0784</v>
      </c>
      <c r="AX3433" s="2">
        <v>43544</v>
      </c>
      <c r="AY3433" s="1">
        <v>1.1057999999999999</v>
      </c>
      <c r="BA3433" s="116">
        <v>43549</v>
      </c>
      <c r="BB3433" s="1">
        <v>0.48</v>
      </c>
      <c r="BD3433" s="2">
        <v>43542</v>
      </c>
      <c r="BE3433" s="1">
        <v>-0.17180000000000001</v>
      </c>
      <c r="BG3433" s="2">
        <v>43721</v>
      </c>
      <c r="BH3433" s="1">
        <v>1.9</v>
      </c>
      <c r="BJ3433" s="2">
        <v>43721</v>
      </c>
      <c r="BK3433" s="1">
        <v>1.75</v>
      </c>
      <c r="BM3433" s="2">
        <v>43545</v>
      </c>
      <c r="BN3433" s="1">
        <v>7.3899999999999993E-2</v>
      </c>
    </row>
    <row r="3434" spans="5:66">
      <c r="E3434" s="2">
        <v>43605</v>
      </c>
      <c r="F3434" s="1">
        <v>1.6890000000000001</v>
      </c>
      <c r="H3434" s="2">
        <v>43626</v>
      </c>
      <c r="I3434" s="1">
        <v>1.53</v>
      </c>
      <c r="K3434" s="2">
        <v>43621</v>
      </c>
      <c r="L3434" s="1">
        <v>1.65</v>
      </c>
      <c r="N3434" s="2">
        <v>43630</v>
      </c>
      <c r="O3434" s="1">
        <v>1.4950000000000001</v>
      </c>
      <c r="Q3434" s="2">
        <v>43607</v>
      </c>
      <c r="R3434" s="1">
        <v>1.625</v>
      </c>
      <c r="T3434" s="2">
        <v>43613</v>
      </c>
      <c r="U3434" s="1">
        <v>1.5449999999999999</v>
      </c>
      <c r="W3434" s="2">
        <v>43612</v>
      </c>
      <c r="X3434" s="1">
        <v>1.5674999999999999</v>
      </c>
      <c r="Z3434" s="2">
        <v>43600</v>
      </c>
      <c r="AA3434" s="1">
        <v>1.6975</v>
      </c>
      <c r="AC3434" s="2">
        <v>43601</v>
      </c>
      <c r="AD3434" s="1">
        <v>1.7524999999999999</v>
      </c>
      <c r="AF3434" s="2">
        <v>44040</v>
      </c>
      <c r="AG3434" s="1">
        <v>0.26824999999999999</v>
      </c>
      <c r="AI3434" s="2">
        <v>43530</v>
      </c>
      <c r="AJ3434" s="1">
        <v>2.8498999999999999</v>
      </c>
      <c r="AL3434" s="2">
        <v>43532</v>
      </c>
      <c r="AM3434" s="1">
        <v>2.6274999999999999</v>
      </c>
      <c r="AO3434" s="2">
        <v>43529</v>
      </c>
      <c r="AP3434" s="1">
        <v>2.6230000000000002</v>
      </c>
      <c r="AR3434" s="2">
        <v>43522</v>
      </c>
      <c r="AS3434" s="1">
        <v>2.625</v>
      </c>
      <c r="AU3434" s="2">
        <v>43549</v>
      </c>
      <c r="AV3434" s="1">
        <v>1.042</v>
      </c>
      <c r="AX3434" s="2">
        <v>43545</v>
      </c>
      <c r="AY3434" s="1">
        <v>1.0680000000000001</v>
      </c>
      <c r="BA3434" s="116">
        <v>43550</v>
      </c>
      <c r="BB3434" s="1">
        <v>0.4965</v>
      </c>
      <c r="BD3434" s="2">
        <v>43543</v>
      </c>
      <c r="BE3434" s="1">
        <v>-0.17150000000000001</v>
      </c>
      <c r="BG3434" s="2">
        <v>43724</v>
      </c>
      <c r="BH3434" s="1">
        <v>1.8399999999999999</v>
      </c>
      <c r="BJ3434" s="2">
        <v>43724</v>
      </c>
      <c r="BK3434" s="1">
        <v>1.69</v>
      </c>
      <c r="BM3434" s="2">
        <v>43546</v>
      </c>
      <c r="BN3434" s="1">
        <v>4.8000000000000001E-2</v>
      </c>
    </row>
    <row r="3435" spans="5:66">
      <c r="E3435" s="2">
        <v>43606</v>
      </c>
      <c r="F3435" s="1">
        <v>1.6830000000000001</v>
      </c>
      <c r="H3435" s="2">
        <v>43627</v>
      </c>
      <c r="I3435" s="1">
        <v>1.532</v>
      </c>
      <c r="K3435" s="2">
        <v>43623</v>
      </c>
      <c r="L3435" s="1">
        <v>1.655</v>
      </c>
      <c r="N3435" s="2">
        <v>43633</v>
      </c>
      <c r="O3435" s="1">
        <v>1.5249999999999999</v>
      </c>
      <c r="Q3435" s="2">
        <v>43608</v>
      </c>
      <c r="R3435" s="1">
        <v>1.5874999999999999</v>
      </c>
      <c r="T3435" s="2">
        <v>43614</v>
      </c>
      <c r="U3435" s="1">
        <v>1.5024999999999999</v>
      </c>
      <c r="W3435" s="2">
        <v>43613</v>
      </c>
      <c r="X3435" s="1">
        <v>1.575</v>
      </c>
      <c r="Z3435" s="2">
        <v>43601</v>
      </c>
      <c r="AA3435" s="1">
        <v>1.67</v>
      </c>
      <c r="AC3435" s="2">
        <v>43602</v>
      </c>
      <c r="AD3435" s="1">
        <v>1.7524999999999999</v>
      </c>
      <c r="AF3435" s="2">
        <v>44041</v>
      </c>
      <c r="AG3435" s="1">
        <v>0.26062999999999997</v>
      </c>
      <c r="AI3435" s="2">
        <v>43531</v>
      </c>
      <c r="AJ3435" s="1">
        <v>2.8048999999999999</v>
      </c>
      <c r="AL3435" s="2">
        <v>43535</v>
      </c>
      <c r="AM3435" s="1">
        <v>2.6375000000000002</v>
      </c>
      <c r="AO3435" s="2">
        <v>43530</v>
      </c>
      <c r="AP3435" s="1">
        <v>2.601</v>
      </c>
      <c r="AR3435" s="2">
        <v>43523</v>
      </c>
      <c r="AS3435" s="1">
        <v>2.6315</v>
      </c>
      <c r="AU3435" s="2">
        <v>43550</v>
      </c>
      <c r="AV3435" s="1">
        <v>1.0405</v>
      </c>
      <c r="AX3435" s="2">
        <v>43546</v>
      </c>
      <c r="AY3435" s="1">
        <v>0.99180000000000001</v>
      </c>
      <c r="BA3435" s="116">
        <v>43551</v>
      </c>
      <c r="BB3435" s="1">
        <v>0.43609999999999999</v>
      </c>
      <c r="BD3435" s="2">
        <v>43544</v>
      </c>
      <c r="BE3435" s="1">
        <v>-0.1676</v>
      </c>
      <c r="BG3435" s="2">
        <v>43725</v>
      </c>
      <c r="BH3435" s="1">
        <v>1.81</v>
      </c>
      <c r="BJ3435" s="2">
        <v>43725</v>
      </c>
      <c r="BK3435" s="1">
        <v>1.6600000000000001</v>
      </c>
      <c r="BM3435" s="2">
        <v>43549</v>
      </c>
      <c r="BN3435" s="1">
        <v>4.2000000000000003E-2</v>
      </c>
    </row>
    <row r="3436" spans="5:66">
      <c r="E3436" s="2">
        <v>43607</v>
      </c>
      <c r="F3436" s="1">
        <v>1.6779999999999999</v>
      </c>
      <c r="H3436" s="2">
        <v>43628</v>
      </c>
      <c r="I3436" s="1">
        <v>1.472</v>
      </c>
      <c r="K3436" s="2">
        <v>43626</v>
      </c>
      <c r="L3436" s="1">
        <v>1.6619999999999999</v>
      </c>
      <c r="N3436" s="2">
        <v>43634</v>
      </c>
      <c r="O3436" s="1">
        <v>1.5270000000000001</v>
      </c>
      <c r="Q3436" s="2">
        <v>43609</v>
      </c>
      <c r="R3436" s="1">
        <v>1.5725</v>
      </c>
      <c r="T3436" s="2">
        <v>43615</v>
      </c>
      <c r="U3436" s="1">
        <v>1.5175000000000001</v>
      </c>
      <c r="W3436" s="2">
        <v>43614</v>
      </c>
      <c r="X3436" s="1">
        <v>1.54</v>
      </c>
      <c r="Z3436" s="2">
        <v>43602</v>
      </c>
      <c r="AA3436" s="1">
        <v>1.6675</v>
      </c>
      <c r="AC3436" s="2">
        <v>43605</v>
      </c>
      <c r="AD3436" s="1">
        <v>1.7549999999999999</v>
      </c>
      <c r="AF3436" s="2">
        <v>44042</v>
      </c>
      <c r="AG3436" s="1">
        <v>0.251</v>
      </c>
      <c r="AI3436" s="2">
        <v>43532</v>
      </c>
      <c r="AJ3436" s="1">
        <v>2.7917999999999998</v>
      </c>
      <c r="AL3436" s="2">
        <v>43536</v>
      </c>
      <c r="AM3436" s="1">
        <v>2.5979999999999999</v>
      </c>
      <c r="AO3436" s="2">
        <v>43531</v>
      </c>
      <c r="AP3436" s="1">
        <v>2.5693000000000001</v>
      </c>
      <c r="AR3436" s="2">
        <v>43524</v>
      </c>
      <c r="AS3436" s="1">
        <v>2.6390000000000002</v>
      </c>
      <c r="AU3436" s="2">
        <v>43551</v>
      </c>
      <c r="AV3436" s="1">
        <v>1.0058</v>
      </c>
      <c r="AX3436" s="2">
        <v>43549</v>
      </c>
      <c r="AY3436" s="1">
        <v>0.96599999999999997</v>
      </c>
      <c r="BA3436" s="116">
        <v>43552</v>
      </c>
      <c r="BB3436" s="1">
        <v>0.45689999999999997</v>
      </c>
      <c r="BD3436" s="2">
        <v>43545</v>
      </c>
      <c r="BE3436" s="1">
        <v>-0.17380000000000001</v>
      </c>
      <c r="BG3436" s="2">
        <v>43726</v>
      </c>
      <c r="BH3436" s="1">
        <v>1.8</v>
      </c>
      <c r="BJ3436" s="2">
        <v>43726</v>
      </c>
      <c r="BK3436" s="1">
        <v>1.6800000000000002</v>
      </c>
      <c r="BM3436" s="2">
        <v>43550</v>
      </c>
      <c r="BN3436" s="1">
        <v>5.5399999999999998E-2</v>
      </c>
    </row>
    <row r="3437" spans="5:66">
      <c r="E3437" s="2">
        <v>43608</v>
      </c>
      <c r="F3437" s="1">
        <v>1.6680000000000001</v>
      </c>
      <c r="H3437" s="2">
        <v>43629</v>
      </c>
      <c r="I3437" s="1">
        <v>1.49</v>
      </c>
      <c r="K3437" s="2">
        <v>43627</v>
      </c>
      <c r="L3437" s="1">
        <v>1.6720000000000002</v>
      </c>
      <c r="N3437" s="2">
        <v>43635</v>
      </c>
      <c r="O3437" s="1">
        <v>1.502</v>
      </c>
      <c r="Q3437" s="2">
        <v>43612</v>
      </c>
      <c r="R3437" s="1">
        <v>1.5649999999999999</v>
      </c>
      <c r="T3437" s="2">
        <v>43616</v>
      </c>
      <c r="U3437" s="1">
        <v>1.46</v>
      </c>
      <c r="W3437" s="2">
        <v>43615</v>
      </c>
      <c r="X3437" s="1">
        <v>1.5550000000000002</v>
      </c>
      <c r="Z3437" s="2">
        <v>43605</v>
      </c>
      <c r="AA3437" s="1">
        <v>1.6775</v>
      </c>
      <c r="AC3437" s="2">
        <v>43606</v>
      </c>
      <c r="AD3437" s="1">
        <v>1.7475000000000001</v>
      </c>
      <c r="AF3437" s="2">
        <v>44043</v>
      </c>
      <c r="AG3437" s="1">
        <v>0.24875</v>
      </c>
      <c r="AI3437" s="2">
        <v>43535</v>
      </c>
      <c r="AJ3437" s="1">
        <v>2.8064999999999998</v>
      </c>
      <c r="AL3437" s="2">
        <v>43537</v>
      </c>
      <c r="AM3437" s="1">
        <v>2.6135000000000002</v>
      </c>
      <c r="AO3437" s="2">
        <v>43532</v>
      </c>
      <c r="AP3437" s="1">
        <v>2.5609999999999999</v>
      </c>
      <c r="AR3437" s="2">
        <v>43525</v>
      </c>
      <c r="AS3437" s="1">
        <v>2.6493000000000002</v>
      </c>
      <c r="AU3437" s="2">
        <v>43552</v>
      </c>
      <c r="AV3437" s="1">
        <v>1.0354000000000001</v>
      </c>
      <c r="AX3437" s="2">
        <v>43550</v>
      </c>
      <c r="AY3437" s="1">
        <v>0.96989999999999998</v>
      </c>
      <c r="BA3437" s="116">
        <v>43553</v>
      </c>
      <c r="BB3437" s="1">
        <v>0.47199999999999998</v>
      </c>
      <c r="BD3437" s="2">
        <v>43546</v>
      </c>
      <c r="BE3437" s="1">
        <v>-0.17949999999999999</v>
      </c>
      <c r="BG3437" s="2">
        <v>43727</v>
      </c>
      <c r="BH3437" s="1">
        <v>1.79</v>
      </c>
      <c r="BJ3437" s="2">
        <v>43727</v>
      </c>
      <c r="BK3437" s="1">
        <v>1.6600000000000001</v>
      </c>
      <c r="BM3437" s="2">
        <v>43551</v>
      </c>
      <c r="BN3437" s="1">
        <v>-1.01E-2</v>
      </c>
    </row>
    <row r="3438" spans="5:66">
      <c r="E3438" s="2">
        <v>43609</v>
      </c>
      <c r="F3438" s="1">
        <v>1.667</v>
      </c>
      <c r="H3438" s="2">
        <v>43630</v>
      </c>
      <c r="I3438" s="1">
        <v>1.4670000000000001</v>
      </c>
      <c r="K3438" s="2">
        <v>43628</v>
      </c>
      <c r="L3438" s="1">
        <v>1.6019999999999999</v>
      </c>
      <c r="N3438" s="2">
        <v>43636</v>
      </c>
      <c r="O3438" s="1">
        <v>1.452</v>
      </c>
      <c r="Q3438" s="2">
        <v>43613</v>
      </c>
      <c r="R3438" s="1">
        <v>1.5649999999999999</v>
      </c>
      <c r="T3438" s="2">
        <v>43619</v>
      </c>
      <c r="U3438" s="1">
        <v>1.4675</v>
      </c>
      <c r="W3438" s="2">
        <v>43616</v>
      </c>
      <c r="X3438" s="1">
        <v>1.5125</v>
      </c>
      <c r="Z3438" s="2">
        <v>43606</v>
      </c>
      <c r="AA3438" s="1">
        <v>1.6625000000000001</v>
      </c>
      <c r="AC3438" s="2">
        <v>43607</v>
      </c>
      <c r="AD3438" s="1">
        <v>1.74</v>
      </c>
      <c r="AF3438" s="2">
        <v>44046</v>
      </c>
      <c r="AG3438" s="1">
        <v>0.249</v>
      </c>
      <c r="AI3438" s="2">
        <v>43536</v>
      </c>
      <c r="AJ3438" s="1">
        <v>2.7685</v>
      </c>
      <c r="AL3438" s="2">
        <v>43538</v>
      </c>
      <c r="AM3438" s="1">
        <v>2.6202999999999999</v>
      </c>
      <c r="AO3438" s="2">
        <v>43535</v>
      </c>
      <c r="AP3438" s="1">
        <v>2.5777999999999999</v>
      </c>
      <c r="AR3438" s="2">
        <v>43528</v>
      </c>
      <c r="AS3438" s="1">
        <v>2.6480000000000001</v>
      </c>
      <c r="AU3438" s="2">
        <v>43553</v>
      </c>
      <c r="AV3438" s="1">
        <v>1.0660000000000001</v>
      </c>
      <c r="AX3438" s="2">
        <v>43551</v>
      </c>
      <c r="AY3438" s="1">
        <v>0.92879999999999996</v>
      </c>
      <c r="BA3438" s="116">
        <v>43556</v>
      </c>
      <c r="BB3438" s="1">
        <v>0.50090000000000001</v>
      </c>
      <c r="BD3438" s="2">
        <v>43549</v>
      </c>
      <c r="BE3438" s="1">
        <v>-0.18010000000000001</v>
      </c>
      <c r="BG3438" s="2">
        <v>43728</v>
      </c>
      <c r="BH3438" s="1">
        <v>1.74</v>
      </c>
      <c r="BJ3438" s="2">
        <v>43728</v>
      </c>
      <c r="BK3438" s="1">
        <v>1.6099999999999999</v>
      </c>
      <c r="BM3438" s="2">
        <v>43552</v>
      </c>
      <c r="BN3438" s="1">
        <v>1.0999999999999999E-2</v>
      </c>
    </row>
    <row r="3439" spans="5:66">
      <c r="E3439" s="2">
        <v>43612</v>
      </c>
      <c r="F3439" s="1">
        <v>1.6600000000000001</v>
      </c>
      <c r="H3439" s="2">
        <v>43633</v>
      </c>
      <c r="I3439" s="1">
        <v>1.4910000000000001</v>
      </c>
      <c r="K3439" s="2">
        <v>43629</v>
      </c>
      <c r="L3439" s="1">
        <v>1.627</v>
      </c>
      <c r="N3439" s="2">
        <v>43637</v>
      </c>
      <c r="O3439" s="1">
        <v>1.4750000000000001</v>
      </c>
      <c r="Q3439" s="2">
        <v>43614</v>
      </c>
      <c r="R3439" s="1">
        <v>1.5150000000000001</v>
      </c>
      <c r="T3439" s="2">
        <v>43620</v>
      </c>
      <c r="U3439" s="1">
        <v>1.4675</v>
      </c>
      <c r="W3439" s="2">
        <v>43619</v>
      </c>
      <c r="X3439" s="1">
        <v>1.5074999999999998</v>
      </c>
      <c r="Z3439" s="2">
        <v>43607</v>
      </c>
      <c r="AA3439" s="1">
        <v>1.6524999999999999</v>
      </c>
      <c r="AC3439" s="2">
        <v>43608</v>
      </c>
      <c r="AD3439" s="1">
        <v>1.7225000000000001</v>
      </c>
      <c r="AF3439" s="2">
        <v>44047</v>
      </c>
      <c r="AG3439" s="1">
        <v>0.2485</v>
      </c>
      <c r="AI3439" s="2">
        <v>43537</v>
      </c>
      <c r="AJ3439" s="1">
        <v>2.7848999999999999</v>
      </c>
      <c r="AL3439" s="2">
        <v>43539</v>
      </c>
      <c r="AM3439" s="1">
        <v>2.5845000000000002</v>
      </c>
      <c r="AO3439" s="2">
        <v>43536</v>
      </c>
      <c r="AP3439" s="1">
        <v>2.5470000000000002</v>
      </c>
      <c r="AR3439" s="2">
        <v>43529</v>
      </c>
      <c r="AS3439" s="1">
        <v>2.66</v>
      </c>
      <c r="AU3439" s="2">
        <v>43556</v>
      </c>
      <c r="AV3439" s="1">
        <v>1.103</v>
      </c>
      <c r="AX3439" s="2">
        <v>43552</v>
      </c>
      <c r="AY3439" s="1">
        <v>0.95450000000000002</v>
      </c>
      <c r="BA3439" s="116">
        <v>43557</v>
      </c>
      <c r="BB3439" s="1">
        <v>0.48380000000000001</v>
      </c>
      <c r="BD3439" s="2">
        <v>43550</v>
      </c>
      <c r="BE3439" s="1">
        <v>-0.17449999999999999</v>
      </c>
      <c r="BG3439" s="2">
        <v>43731</v>
      </c>
      <c r="BH3439" s="1">
        <v>1.72</v>
      </c>
      <c r="BJ3439" s="2">
        <v>43731</v>
      </c>
      <c r="BK3439" s="1">
        <v>1.5899999999999999</v>
      </c>
      <c r="BM3439" s="2">
        <v>43553</v>
      </c>
      <c r="BN3439" s="1">
        <v>1.3599999999999999E-2</v>
      </c>
    </row>
    <row r="3440" spans="5:66">
      <c r="E3440" s="2">
        <v>43613</v>
      </c>
      <c r="F3440" s="1">
        <v>1.6600000000000001</v>
      </c>
      <c r="H3440" s="2">
        <v>43634</v>
      </c>
      <c r="I3440" s="1">
        <v>1.5</v>
      </c>
      <c r="K3440" s="2">
        <v>43630</v>
      </c>
      <c r="L3440" s="1">
        <v>1.587</v>
      </c>
      <c r="N3440" s="2">
        <v>43640</v>
      </c>
      <c r="O3440" s="1">
        <v>1.4750000000000001</v>
      </c>
      <c r="Q3440" s="2">
        <v>43615</v>
      </c>
      <c r="R3440" s="1">
        <v>1.5325</v>
      </c>
      <c r="T3440" s="2">
        <v>43621</v>
      </c>
      <c r="U3440" s="1">
        <v>1.44</v>
      </c>
      <c r="W3440" s="2">
        <v>43620</v>
      </c>
      <c r="X3440" s="1">
        <v>1.5049999999999999</v>
      </c>
      <c r="Z3440" s="2">
        <v>43608</v>
      </c>
      <c r="AA3440" s="1">
        <v>1.62</v>
      </c>
      <c r="AC3440" s="2">
        <v>43609</v>
      </c>
      <c r="AD3440" s="1">
        <v>1.7075</v>
      </c>
      <c r="AF3440" s="2">
        <v>44048</v>
      </c>
      <c r="AG3440" s="1">
        <v>0.24199999999999999</v>
      </c>
      <c r="AI3440" s="2">
        <v>43538</v>
      </c>
      <c r="AJ3440" s="1">
        <v>2.7997999999999998</v>
      </c>
      <c r="AL3440" s="2">
        <v>43542</v>
      </c>
      <c r="AM3440" s="1">
        <v>2.5954999999999999</v>
      </c>
      <c r="AO3440" s="2">
        <v>43537</v>
      </c>
      <c r="AP3440" s="1">
        <v>2.5575000000000001</v>
      </c>
      <c r="AR3440" s="2">
        <v>43530</v>
      </c>
      <c r="AS3440" s="1">
        <v>2.6459999999999999</v>
      </c>
      <c r="AU3440" s="2">
        <v>43557</v>
      </c>
      <c r="AV3440" s="1">
        <v>1.0880000000000001</v>
      </c>
      <c r="AX3440" s="2">
        <v>43553</v>
      </c>
      <c r="AY3440" s="1">
        <v>0.98250000000000004</v>
      </c>
      <c r="BA3440" s="116">
        <v>43558</v>
      </c>
      <c r="BB3440" s="1">
        <v>0.53149999999999997</v>
      </c>
      <c r="BD3440" s="2">
        <v>43551</v>
      </c>
      <c r="BE3440" s="1">
        <v>-0.21149999999999999</v>
      </c>
      <c r="BG3440" s="2">
        <v>43732</v>
      </c>
      <c r="BH3440" s="1">
        <v>1.6400000000000001</v>
      </c>
      <c r="BJ3440" s="2">
        <v>43732</v>
      </c>
      <c r="BK3440" s="1">
        <v>1.52</v>
      </c>
      <c r="BM3440" s="2">
        <v>43556</v>
      </c>
      <c r="BN3440" s="1">
        <v>2.9499999999999998E-2</v>
      </c>
    </row>
    <row r="3441" spans="5:66">
      <c r="E3441" s="2">
        <v>43614</v>
      </c>
      <c r="F3441" s="1">
        <v>1.651</v>
      </c>
      <c r="H3441" s="2">
        <v>43635</v>
      </c>
      <c r="I3441" s="1">
        <v>1.4769999999999999</v>
      </c>
      <c r="K3441" s="2">
        <v>43633</v>
      </c>
      <c r="L3441" s="1">
        <v>1.6219999999999999</v>
      </c>
      <c r="N3441" s="2">
        <v>43641</v>
      </c>
      <c r="O3441" s="1">
        <v>1.512</v>
      </c>
      <c r="Q3441" s="2">
        <v>43616</v>
      </c>
      <c r="R3441" s="1">
        <v>1.4650000000000001</v>
      </c>
      <c r="T3441" s="2">
        <v>43623</v>
      </c>
      <c r="U3441" s="1">
        <v>1.44</v>
      </c>
      <c r="W3441" s="2">
        <v>43621</v>
      </c>
      <c r="X3441" s="1">
        <v>1.48</v>
      </c>
      <c r="Z3441" s="2">
        <v>43609</v>
      </c>
      <c r="AA3441" s="1">
        <v>1.6074999999999999</v>
      </c>
      <c r="AC3441" s="2">
        <v>43612</v>
      </c>
      <c r="AD3441" s="1">
        <v>1.71</v>
      </c>
      <c r="AF3441" s="2">
        <v>44049</v>
      </c>
      <c r="AG3441" s="1">
        <v>0.24324999999999999</v>
      </c>
      <c r="AI3441" s="2">
        <v>43539</v>
      </c>
      <c r="AJ3441" s="1">
        <v>2.7640000000000002</v>
      </c>
      <c r="AL3441" s="2">
        <v>43543</v>
      </c>
      <c r="AM3441" s="1">
        <v>2.5983999999999998</v>
      </c>
      <c r="AO3441" s="2">
        <v>43538</v>
      </c>
      <c r="AP3441" s="1">
        <v>2.5512999999999999</v>
      </c>
      <c r="AR3441" s="2">
        <v>43531</v>
      </c>
      <c r="AS3441" s="1">
        <v>2.6339999999999999</v>
      </c>
      <c r="AU3441" s="2">
        <v>43558</v>
      </c>
      <c r="AV3441" s="1">
        <v>1.1485000000000001</v>
      </c>
      <c r="AX3441" s="2">
        <v>43556</v>
      </c>
      <c r="AY3441" s="1">
        <v>1.0187999999999999</v>
      </c>
      <c r="BA3441" s="116">
        <v>43559</v>
      </c>
      <c r="BB3441" s="1">
        <v>0.51400000000000001</v>
      </c>
      <c r="BD3441" s="2">
        <v>43552</v>
      </c>
      <c r="BE3441" s="1">
        <v>-0.20399999999999999</v>
      </c>
      <c r="BG3441" s="2">
        <v>43733</v>
      </c>
      <c r="BH3441" s="1">
        <v>1.73</v>
      </c>
      <c r="BJ3441" s="2">
        <v>43733</v>
      </c>
      <c r="BK3441" s="1">
        <v>1.6</v>
      </c>
      <c r="BM3441" s="2">
        <v>43557</v>
      </c>
      <c r="BN3441" s="1">
        <v>1.6500000000000001E-2</v>
      </c>
    </row>
    <row r="3442" spans="5:66">
      <c r="E3442" s="2">
        <v>43615</v>
      </c>
      <c r="F3442" s="1">
        <v>1.651</v>
      </c>
      <c r="H3442" s="2">
        <v>43636</v>
      </c>
      <c r="I3442" s="1">
        <v>1.4219999999999999</v>
      </c>
      <c r="K3442" s="2">
        <v>43634</v>
      </c>
      <c r="L3442" s="1">
        <v>1.617</v>
      </c>
      <c r="N3442" s="2">
        <v>43642</v>
      </c>
      <c r="O3442" s="1">
        <v>1.5169999999999999</v>
      </c>
      <c r="Q3442" s="2">
        <v>43619</v>
      </c>
      <c r="R3442" s="1">
        <v>1.4824999999999999</v>
      </c>
      <c r="T3442" s="2">
        <v>43626</v>
      </c>
      <c r="U3442" s="1">
        <v>1.4575</v>
      </c>
      <c r="W3442" s="2">
        <v>43623</v>
      </c>
      <c r="X3442" s="1">
        <v>1.48</v>
      </c>
      <c r="Z3442" s="2">
        <v>43612</v>
      </c>
      <c r="AA3442" s="1">
        <v>1.6025</v>
      </c>
      <c r="AC3442" s="2">
        <v>43613</v>
      </c>
      <c r="AD3442" s="1">
        <v>1.7250000000000001</v>
      </c>
      <c r="AF3442" s="2">
        <v>44050</v>
      </c>
      <c r="AG3442" s="1">
        <v>0.2525</v>
      </c>
      <c r="AI3442" s="2">
        <v>43542</v>
      </c>
      <c r="AJ3442" s="1">
        <v>2.7726999999999999</v>
      </c>
      <c r="AL3442" s="2">
        <v>43544</v>
      </c>
      <c r="AM3442" s="1">
        <v>2.5154000000000001</v>
      </c>
      <c r="AO3442" s="2">
        <v>43539</v>
      </c>
      <c r="AP3442" s="1">
        <v>2.5352999999999999</v>
      </c>
      <c r="AR3442" s="2">
        <v>43532</v>
      </c>
      <c r="AS3442" s="1">
        <v>2.629</v>
      </c>
      <c r="AU3442" s="2">
        <v>43559</v>
      </c>
      <c r="AV3442" s="1">
        <v>1.1080000000000001</v>
      </c>
      <c r="AX3442" s="2">
        <v>43557</v>
      </c>
      <c r="AY3442" s="1">
        <v>1.0038</v>
      </c>
      <c r="BA3442" s="116">
        <v>43560</v>
      </c>
      <c r="BB3442" s="1">
        <v>0.52549999999999997</v>
      </c>
      <c r="BD3442" s="2">
        <v>43553</v>
      </c>
      <c r="BE3442" s="1">
        <v>-0.20130000000000001</v>
      </c>
      <c r="BG3442" s="2">
        <v>43734</v>
      </c>
      <c r="BH3442" s="1">
        <v>1.7</v>
      </c>
      <c r="BJ3442" s="2">
        <v>43734</v>
      </c>
      <c r="BK3442" s="1">
        <v>1.5899999999999999</v>
      </c>
      <c r="BM3442" s="2">
        <v>43558</v>
      </c>
      <c r="BN3442" s="1">
        <v>4.9000000000000002E-2</v>
      </c>
    </row>
    <row r="3443" spans="5:66">
      <c r="E3443" s="2">
        <v>43616</v>
      </c>
      <c r="F3443" s="1">
        <v>1.619</v>
      </c>
      <c r="H3443" s="2">
        <v>43637</v>
      </c>
      <c r="I3443" s="1">
        <v>1.444</v>
      </c>
      <c r="K3443" s="2">
        <v>43635</v>
      </c>
      <c r="L3443" s="1">
        <v>1.595</v>
      </c>
      <c r="N3443" s="2">
        <v>43643</v>
      </c>
      <c r="O3443" s="1">
        <v>1.532</v>
      </c>
      <c r="Q3443" s="2">
        <v>43620</v>
      </c>
      <c r="R3443" s="1">
        <v>1.4824999999999999</v>
      </c>
      <c r="T3443" s="2">
        <v>43627</v>
      </c>
      <c r="U3443" s="1">
        <v>1.4624999999999999</v>
      </c>
      <c r="W3443" s="2">
        <v>43626</v>
      </c>
      <c r="X3443" s="1">
        <v>1.4924999999999999</v>
      </c>
      <c r="Z3443" s="2">
        <v>43613</v>
      </c>
      <c r="AA3443" s="1">
        <v>1.6125</v>
      </c>
      <c r="AC3443" s="2">
        <v>43614</v>
      </c>
      <c r="AD3443" s="1">
        <v>1.7025000000000001</v>
      </c>
      <c r="AF3443" s="2">
        <v>44053</v>
      </c>
      <c r="AG3443" s="1">
        <v>0.25688</v>
      </c>
      <c r="AI3443" s="2">
        <v>43543</v>
      </c>
      <c r="AJ3443" s="1">
        <v>2.7663000000000002</v>
      </c>
      <c r="AL3443" s="2">
        <v>43545</v>
      </c>
      <c r="AM3443" s="1">
        <v>2.5099999999999998</v>
      </c>
      <c r="AO3443" s="2">
        <v>43542</v>
      </c>
      <c r="AP3443" s="1">
        <v>2.5434000000000001</v>
      </c>
      <c r="AR3443" s="2">
        <v>43535</v>
      </c>
      <c r="AS3443" s="1">
        <v>2.64</v>
      </c>
      <c r="AU3443" s="2">
        <v>43560</v>
      </c>
      <c r="AV3443" s="1">
        <v>1.1127</v>
      </c>
      <c r="AX3443" s="2">
        <v>43558</v>
      </c>
      <c r="AY3443" s="1">
        <v>1.0611999999999999</v>
      </c>
      <c r="BA3443" s="116">
        <v>43563</v>
      </c>
      <c r="BB3443" s="1">
        <v>0.52329999999999999</v>
      </c>
      <c r="BD3443" s="2">
        <v>43556</v>
      </c>
      <c r="BE3443" s="1">
        <v>-0.20100000000000001</v>
      </c>
      <c r="BG3443" s="2">
        <v>43735</v>
      </c>
      <c r="BH3443" s="1">
        <v>1.69</v>
      </c>
      <c r="BJ3443" s="2">
        <v>43735</v>
      </c>
      <c r="BK3443" s="1">
        <v>1.56</v>
      </c>
      <c r="BM3443" s="2">
        <v>43559</v>
      </c>
      <c r="BN3443" s="1">
        <v>3.95E-2</v>
      </c>
    </row>
    <row r="3444" spans="5:66">
      <c r="E3444" s="2">
        <v>43619</v>
      </c>
      <c r="F3444" s="1">
        <v>1.615</v>
      </c>
      <c r="H3444" s="2">
        <v>43640</v>
      </c>
      <c r="I3444" s="1">
        <v>1.4430000000000001</v>
      </c>
      <c r="K3444" s="2">
        <v>43636</v>
      </c>
      <c r="L3444" s="1">
        <v>1.55</v>
      </c>
      <c r="N3444" s="2">
        <v>43644</v>
      </c>
      <c r="O3444" s="1">
        <v>1.5049999999999999</v>
      </c>
      <c r="Q3444" s="2">
        <v>43621</v>
      </c>
      <c r="R3444" s="1">
        <v>1.45</v>
      </c>
      <c r="T3444" s="2">
        <v>43628</v>
      </c>
      <c r="U3444" s="1">
        <v>1.3925000000000001</v>
      </c>
      <c r="W3444" s="2">
        <v>43627</v>
      </c>
      <c r="X3444" s="1">
        <v>1.4924999999999999</v>
      </c>
      <c r="Z3444" s="2">
        <v>43614</v>
      </c>
      <c r="AA3444" s="1">
        <v>1.5825</v>
      </c>
      <c r="AC3444" s="2">
        <v>43615</v>
      </c>
      <c r="AD3444" s="1">
        <v>1.7075</v>
      </c>
      <c r="AF3444" s="2">
        <v>44054</v>
      </c>
      <c r="AG3444" s="1">
        <v>0.2535</v>
      </c>
      <c r="AI3444" s="2">
        <v>43544</v>
      </c>
      <c r="AJ3444" s="1">
        <v>2.7080000000000002</v>
      </c>
      <c r="AL3444" s="2">
        <v>43546</v>
      </c>
      <c r="AM3444" s="1">
        <v>2.4020000000000001</v>
      </c>
      <c r="AO3444" s="2">
        <v>43543</v>
      </c>
      <c r="AP3444" s="1">
        <v>2.5493000000000001</v>
      </c>
      <c r="AR3444" s="2">
        <v>43536</v>
      </c>
      <c r="AS3444" s="1">
        <v>2.621</v>
      </c>
      <c r="AU3444" s="2">
        <v>43563</v>
      </c>
      <c r="AV3444" s="1">
        <v>1.1080000000000001</v>
      </c>
      <c r="AX3444" s="2">
        <v>43559</v>
      </c>
      <c r="AY3444" s="1">
        <v>1.0313000000000001</v>
      </c>
      <c r="BA3444" s="116">
        <v>43564</v>
      </c>
      <c r="BB3444" s="1">
        <v>0.51400000000000001</v>
      </c>
      <c r="BD3444" s="2">
        <v>43557</v>
      </c>
      <c r="BE3444" s="1">
        <v>-0.20499999999999999</v>
      </c>
      <c r="BG3444" s="2">
        <v>43738</v>
      </c>
      <c r="BH3444" s="1">
        <v>1.6800000000000002</v>
      </c>
      <c r="BJ3444" s="2">
        <v>43738</v>
      </c>
      <c r="BK3444" s="1">
        <v>1.55</v>
      </c>
      <c r="BM3444" s="2">
        <v>43560</v>
      </c>
      <c r="BN3444" s="1">
        <v>4.1000000000000002E-2</v>
      </c>
    </row>
    <row r="3445" spans="5:66">
      <c r="E3445" s="2">
        <v>43620</v>
      </c>
      <c r="F3445" s="1">
        <v>1.607</v>
      </c>
      <c r="H3445" s="2">
        <v>43641</v>
      </c>
      <c r="I3445" s="1">
        <v>1.482</v>
      </c>
      <c r="K3445" s="2">
        <v>43637</v>
      </c>
      <c r="L3445" s="1">
        <v>1.5699999999999998</v>
      </c>
      <c r="N3445" s="2">
        <v>43647</v>
      </c>
      <c r="O3445" s="1">
        <v>1.5270000000000001</v>
      </c>
      <c r="Q3445" s="2">
        <v>43623</v>
      </c>
      <c r="R3445" s="1">
        <v>1.4550000000000001</v>
      </c>
      <c r="T3445" s="2">
        <v>43629</v>
      </c>
      <c r="U3445" s="1">
        <v>1.41</v>
      </c>
      <c r="W3445" s="2">
        <v>43628</v>
      </c>
      <c r="X3445" s="1">
        <v>1.4224999999999999</v>
      </c>
      <c r="Z3445" s="2">
        <v>43615</v>
      </c>
      <c r="AA3445" s="1">
        <v>1.5975000000000001</v>
      </c>
      <c r="AC3445" s="2">
        <v>43616</v>
      </c>
      <c r="AD3445" s="1">
        <v>1.6779999999999999</v>
      </c>
      <c r="AF3445" s="2">
        <v>44055</v>
      </c>
      <c r="AG3445" s="1">
        <v>0.26474999999999999</v>
      </c>
      <c r="AI3445" s="2">
        <v>43545</v>
      </c>
      <c r="AJ3445" s="1">
        <v>2.6970000000000001</v>
      </c>
      <c r="AL3445" s="2">
        <v>43549</v>
      </c>
      <c r="AM3445" s="1">
        <v>2.3336999999999999</v>
      </c>
      <c r="AO3445" s="2">
        <v>43544</v>
      </c>
      <c r="AP3445" s="1">
        <v>2.4830999999999999</v>
      </c>
      <c r="AR3445" s="2">
        <v>43537</v>
      </c>
      <c r="AS3445" s="1">
        <v>2.6280000000000001</v>
      </c>
      <c r="AU3445" s="2">
        <v>43564</v>
      </c>
      <c r="AV3445" s="1">
        <v>1.1020000000000001</v>
      </c>
      <c r="AX3445" s="2">
        <v>43560</v>
      </c>
      <c r="AY3445" s="1">
        <v>1.0344</v>
      </c>
      <c r="BA3445" s="116">
        <v>43565</v>
      </c>
      <c r="BB3445" s="1">
        <v>0.48199999999999998</v>
      </c>
      <c r="BD3445" s="2">
        <v>43558</v>
      </c>
      <c r="BE3445" s="1">
        <v>-0.19400000000000001</v>
      </c>
      <c r="BG3445" s="2">
        <v>43739</v>
      </c>
      <c r="BH3445" s="1">
        <v>1.65</v>
      </c>
      <c r="BJ3445" s="2">
        <v>43739</v>
      </c>
      <c r="BK3445" s="1">
        <v>1.51</v>
      </c>
      <c r="BM3445" s="2">
        <v>43563</v>
      </c>
      <c r="BN3445" s="1">
        <v>4.1200000000000001E-2</v>
      </c>
    </row>
    <row r="3446" spans="5:66">
      <c r="E3446" s="2">
        <v>43621</v>
      </c>
      <c r="F3446" s="1">
        <v>1.5819999999999999</v>
      </c>
      <c r="H3446" s="2">
        <v>43642</v>
      </c>
      <c r="I3446" s="1">
        <v>1.4849999999999999</v>
      </c>
      <c r="K3446" s="2">
        <v>43640</v>
      </c>
      <c r="L3446" s="1">
        <v>1.5649999999999999</v>
      </c>
      <c r="N3446" s="2">
        <v>43648</v>
      </c>
      <c r="O3446" s="1">
        <v>1.5</v>
      </c>
      <c r="Q3446" s="2">
        <v>43626</v>
      </c>
      <c r="R3446" s="1">
        <v>1.4775</v>
      </c>
      <c r="T3446" s="2">
        <v>43630</v>
      </c>
      <c r="U3446" s="1">
        <v>1.375</v>
      </c>
      <c r="W3446" s="2">
        <v>43629</v>
      </c>
      <c r="X3446" s="1">
        <v>1.4325000000000001</v>
      </c>
      <c r="Z3446" s="2">
        <v>43616</v>
      </c>
      <c r="AA3446" s="1">
        <v>1.56</v>
      </c>
      <c r="AC3446" s="2">
        <v>43619</v>
      </c>
      <c r="AD3446" s="1">
        <v>1.665</v>
      </c>
      <c r="AF3446" s="2">
        <v>44056</v>
      </c>
      <c r="AG3446" s="1">
        <v>0.28012999999999999</v>
      </c>
      <c r="AI3446" s="2">
        <v>43546</v>
      </c>
      <c r="AJ3446" s="1">
        <v>2.5979999999999999</v>
      </c>
      <c r="AL3446" s="2">
        <v>43550</v>
      </c>
      <c r="AM3446" s="1">
        <v>2.3639999999999999</v>
      </c>
      <c r="AO3446" s="2">
        <v>43545</v>
      </c>
      <c r="AP3446" s="1">
        <v>2.4805000000000001</v>
      </c>
      <c r="AR3446" s="2">
        <v>43538</v>
      </c>
      <c r="AS3446" s="1">
        <v>2.6259999999999999</v>
      </c>
      <c r="AU3446" s="2">
        <v>43565</v>
      </c>
      <c r="AV3446" s="1">
        <v>1.0832999999999999</v>
      </c>
      <c r="AX3446" s="2">
        <v>43563</v>
      </c>
      <c r="AY3446" s="1">
        <v>1.0331999999999999</v>
      </c>
      <c r="BA3446" s="116">
        <v>43566</v>
      </c>
      <c r="BB3446" s="1">
        <v>0.49930000000000002</v>
      </c>
      <c r="BD3446" s="2">
        <v>43559</v>
      </c>
      <c r="BE3446" s="1">
        <v>-0.19800000000000001</v>
      </c>
      <c r="BG3446" s="2">
        <v>43740</v>
      </c>
      <c r="BH3446" s="1">
        <v>1.6</v>
      </c>
      <c r="BJ3446" s="2">
        <v>43740</v>
      </c>
      <c r="BK3446" s="1">
        <v>1.43</v>
      </c>
      <c r="BM3446" s="2">
        <v>43564</v>
      </c>
      <c r="BN3446" s="1">
        <v>3.2399999999999998E-2</v>
      </c>
    </row>
    <row r="3447" spans="5:66">
      <c r="E3447" s="2">
        <v>43623</v>
      </c>
      <c r="F3447" s="1">
        <v>1.575</v>
      </c>
      <c r="H3447" s="2">
        <v>43643</v>
      </c>
      <c r="I3447" s="1">
        <v>1.49</v>
      </c>
      <c r="K3447" s="2">
        <v>43641</v>
      </c>
      <c r="L3447" s="1">
        <v>1.597</v>
      </c>
      <c r="N3447" s="2">
        <v>43649</v>
      </c>
      <c r="O3447" s="1">
        <v>1.454</v>
      </c>
      <c r="Q3447" s="2">
        <v>43627</v>
      </c>
      <c r="R3447" s="1">
        <v>1.49</v>
      </c>
      <c r="T3447" s="2">
        <v>43633</v>
      </c>
      <c r="U3447" s="1">
        <v>1.395</v>
      </c>
      <c r="W3447" s="2">
        <v>43630</v>
      </c>
      <c r="X3447" s="1">
        <v>1.3975</v>
      </c>
      <c r="Z3447" s="2">
        <v>43619</v>
      </c>
      <c r="AA3447" s="1">
        <v>1.5550000000000002</v>
      </c>
      <c r="AC3447" s="2">
        <v>43620</v>
      </c>
      <c r="AD3447" s="1">
        <v>1.65</v>
      </c>
      <c r="AF3447" s="2">
        <v>44057</v>
      </c>
      <c r="AG3447" s="1">
        <v>0.27038000000000001</v>
      </c>
      <c r="AI3447" s="2">
        <v>43549</v>
      </c>
      <c r="AJ3447" s="1">
        <v>2.556</v>
      </c>
      <c r="AL3447" s="2">
        <v>43551</v>
      </c>
      <c r="AM3447" s="1">
        <v>2.3199999999999998</v>
      </c>
      <c r="AO3447" s="2">
        <v>43546</v>
      </c>
      <c r="AP3447" s="1">
        <v>2.3793000000000002</v>
      </c>
      <c r="AR3447" s="2">
        <v>43539</v>
      </c>
      <c r="AS3447" s="1">
        <v>2.625</v>
      </c>
      <c r="AU3447" s="2">
        <v>43566</v>
      </c>
      <c r="AV3447" s="1">
        <v>1.0965</v>
      </c>
      <c r="AX3447" s="2">
        <v>43564</v>
      </c>
      <c r="AY3447" s="1">
        <v>1.0255000000000001</v>
      </c>
      <c r="BA3447" s="116">
        <v>43567</v>
      </c>
      <c r="BB3447" s="1">
        <v>0.5524</v>
      </c>
      <c r="BD3447" s="2">
        <v>43560</v>
      </c>
      <c r="BE3447" s="1">
        <v>-0.19800000000000001</v>
      </c>
      <c r="BG3447" s="2">
        <v>43741</v>
      </c>
      <c r="BH3447" s="1">
        <v>1.54</v>
      </c>
      <c r="BJ3447" s="2">
        <v>43741</v>
      </c>
      <c r="BK3447" s="1">
        <v>1.34</v>
      </c>
      <c r="BM3447" s="2">
        <v>43565</v>
      </c>
      <c r="BN3447" s="1">
        <v>1.2999999999999999E-3</v>
      </c>
    </row>
    <row r="3448" spans="5:66">
      <c r="E3448" s="2">
        <v>43626</v>
      </c>
      <c r="F3448" s="1">
        <v>1.5569999999999999</v>
      </c>
      <c r="H3448" s="2">
        <v>43644</v>
      </c>
      <c r="I3448" s="1">
        <v>1.4650000000000001</v>
      </c>
      <c r="K3448" s="2">
        <v>43642</v>
      </c>
      <c r="L3448" s="1">
        <v>1.6019999999999999</v>
      </c>
      <c r="N3448" s="2">
        <v>43650</v>
      </c>
      <c r="O3448" s="1">
        <v>1.44</v>
      </c>
      <c r="Q3448" s="2">
        <v>43628</v>
      </c>
      <c r="R3448" s="1">
        <v>1.4125000000000001</v>
      </c>
      <c r="T3448" s="2">
        <v>43634</v>
      </c>
      <c r="U3448" s="1">
        <v>1.385</v>
      </c>
      <c r="W3448" s="2">
        <v>43633</v>
      </c>
      <c r="X3448" s="1">
        <v>1.415</v>
      </c>
      <c r="Z3448" s="2">
        <v>43620</v>
      </c>
      <c r="AA3448" s="1">
        <v>1.55</v>
      </c>
      <c r="AC3448" s="2">
        <v>43621</v>
      </c>
      <c r="AD3448" s="1">
        <v>1.635</v>
      </c>
      <c r="AF3448" s="2">
        <v>44060</v>
      </c>
      <c r="AG3448" s="1">
        <v>0.26774999999999999</v>
      </c>
      <c r="AI3448" s="2">
        <v>43550</v>
      </c>
      <c r="AJ3448" s="1">
        <v>2.5688</v>
      </c>
      <c r="AL3448" s="2">
        <v>43552</v>
      </c>
      <c r="AM3448" s="1">
        <v>2.3685</v>
      </c>
      <c r="AO3448" s="2">
        <v>43549</v>
      </c>
      <c r="AP3448" s="1">
        <v>2.2970000000000002</v>
      </c>
      <c r="AR3448" s="2">
        <v>43542</v>
      </c>
      <c r="AS3448" s="1">
        <v>2.6310000000000002</v>
      </c>
      <c r="AU3448" s="2">
        <v>43567</v>
      </c>
      <c r="AV3448" s="1">
        <v>1.1519999999999999</v>
      </c>
      <c r="AX3448" s="2">
        <v>43565</v>
      </c>
      <c r="AY3448" s="1">
        <v>1</v>
      </c>
      <c r="BA3448" s="116">
        <v>43570</v>
      </c>
      <c r="BB3448" s="1">
        <v>0.55449999999999999</v>
      </c>
      <c r="BD3448" s="2">
        <v>43563</v>
      </c>
      <c r="BE3448" s="1">
        <v>-0.2</v>
      </c>
      <c r="BG3448" s="2">
        <v>43742</v>
      </c>
      <c r="BH3448" s="1">
        <v>1.52</v>
      </c>
      <c r="BJ3448" s="2">
        <v>43742</v>
      </c>
      <c r="BK3448" s="1">
        <v>1.34</v>
      </c>
      <c r="BM3448" s="2">
        <v>43566</v>
      </c>
      <c r="BN3448" s="1">
        <v>1.6799999999999999E-2</v>
      </c>
    </row>
    <row r="3449" spans="5:66">
      <c r="E3449" s="2">
        <v>43627</v>
      </c>
      <c r="F3449" s="1">
        <v>1.544</v>
      </c>
      <c r="H3449" s="2">
        <v>43647</v>
      </c>
      <c r="I3449" s="1">
        <v>1.482</v>
      </c>
      <c r="K3449" s="2">
        <v>43643</v>
      </c>
      <c r="L3449" s="1">
        <v>1.6219999999999999</v>
      </c>
      <c r="N3449" s="2">
        <v>43651</v>
      </c>
      <c r="O3449" s="1">
        <v>1.45</v>
      </c>
      <c r="Q3449" s="2">
        <v>43629</v>
      </c>
      <c r="R3449" s="1">
        <v>1.4325000000000001</v>
      </c>
      <c r="T3449" s="2">
        <v>43635</v>
      </c>
      <c r="U3449" s="1">
        <v>1.3599999999999999</v>
      </c>
      <c r="W3449" s="2">
        <v>43634</v>
      </c>
      <c r="X3449" s="1">
        <v>1.415</v>
      </c>
      <c r="Z3449" s="2">
        <v>43621</v>
      </c>
      <c r="AA3449" s="1">
        <v>1.5274999999999999</v>
      </c>
      <c r="AC3449" s="2">
        <v>43623</v>
      </c>
      <c r="AD3449" s="1">
        <v>1.635</v>
      </c>
      <c r="AF3449" s="2">
        <v>44061</v>
      </c>
      <c r="AG3449" s="1">
        <v>0.253</v>
      </c>
      <c r="AI3449" s="2">
        <v>43551</v>
      </c>
      <c r="AJ3449" s="1">
        <v>2.5213999999999999</v>
      </c>
      <c r="AL3449" s="2">
        <v>43553</v>
      </c>
      <c r="AM3449" s="1">
        <v>2.3864999999999998</v>
      </c>
      <c r="AO3449" s="2">
        <v>43550</v>
      </c>
      <c r="AP3449" s="1">
        <v>2.33</v>
      </c>
      <c r="AR3449" s="2">
        <v>43543</v>
      </c>
      <c r="AS3449" s="1">
        <v>2.6259999999999999</v>
      </c>
      <c r="AU3449" s="2">
        <v>43570</v>
      </c>
      <c r="AV3449" s="1">
        <v>1.163</v>
      </c>
      <c r="AX3449" s="2">
        <v>43566</v>
      </c>
      <c r="AY3449" s="1">
        <v>1.0167999999999999</v>
      </c>
      <c r="BA3449" s="116">
        <v>43571</v>
      </c>
      <c r="BB3449" s="1">
        <v>0.56279999999999997</v>
      </c>
      <c r="BD3449" s="2">
        <v>43564</v>
      </c>
      <c r="BE3449" s="1">
        <v>-0.20130000000000001</v>
      </c>
      <c r="BG3449" s="2">
        <v>43745</v>
      </c>
      <c r="BH3449" s="1">
        <v>1.56</v>
      </c>
      <c r="BJ3449" s="2">
        <v>43745</v>
      </c>
      <c r="BK3449" s="1">
        <v>1.38</v>
      </c>
      <c r="BM3449" s="2">
        <v>43567</v>
      </c>
      <c r="BN3449" s="1">
        <v>5.5300000000000002E-2</v>
      </c>
    </row>
    <row r="3450" spans="5:66">
      <c r="E3450" s="2">
        <v>43628</v>
      </c>
      <c r="F3450" s="1">
        <v>1.524</v>
      </c>
      <c r="H3450" s="2">
        <v>43648</v>
      </c>
      <c r="I3450" s="1">
        <v>1.462</v>
      </c>
      <c r="K3450" s="2">
        <v>43644</v>
      </c>
      <c r="L3450" s="1">
        <v>1.595</v>
      </c>
      <c r="N3450" s="2">
        <v>43654</v>
      </c>
      <c r="O3450" s="1">
        <v>1.4470000000000001</v>
      </c>
      <c r="Q3450" s="2">
        <v>43630</v>
      </c>
      <c r="R3450" s="1">
        <v>1.4025000000000001</v>
      </c>
      <c r="T3450" s="2">
        <v>43636</v>
      </c>
      <c r="U3450" s="1">
        <v>1.3149999999999999</v>
      </c>
      <c r="W3450" s="2">
        <v>43635</v>
      </c>
      <c r="X3450" s="1">
        <v>1.385</v>
      </c>
      <c r="Z3450" s="2">
        <v>43623</v>
      </c>
      <c r="AA3450" s="1">
        <v>1.5274999999999999</v>
      </c>
      <c r="AC3450" s="2">
        <v>43626</v>
      </c>
      <c r="AD3450" s="1">
        <v>1.6400000000000001</v>
      </c>
      <c r="AF3450" s="2">
        <v>44062</v>
      </c>
      <c r="AG3450" s="1">
        <v>0.24687999999999999</v>
      </c>
      <c r="AI3450" s="2">
        <v>43552</v>
      </c>
      <c r="AJ3450" s="1">
        <v>2.5533000000000001</v>
      </c>
      <c r="AL3450" s="2">
        <v>43556</v>
      </c>
      <c r="AM3450" s="1">
        <v>2.4805000000000001</v>
      </c>
      <c r="AO3450" s="2">
        <v>43551</v>
      </c>
      <c r="AP3450" s="1">
        <v>2.2879999999999998</v>
      </c>
      <c r="AR3450" s="2">
        <v>43544</v>
      </c>
      <c r="AS3450" s="1">
        <v>2.5975000000000001</v>
      </c>
      <c r="AU3450" s="2">
        <v>43571</v>
      </c>
      <c r="AV3450" s="1">
        <v>1.179</v>
      </c>
      <c r="AX3450" s="2">
        <v>43567</v>
      </c>
      <c r="AY3450" s="1">
        <v>1.071</v>
      </c>
      <c r="BA3450" s="116">
        <v>43572</v>
      </c>
      <c r="BB3450" s="1">
        <v>0.57650000000000001</v>
      </c>
      <c r="BD3450" s="2">
        <v>43565</v>
      </c>
      <c r="BE3450" s="1">
        <v>-0.21940000000000001</v>
      </c>
      <c r="BG3450" s="2">
        <v>43746</v>
      </c>
      <c r="BH3450" s="1">
        <v>1.54</v>
      </c>
      <c r="BJ3450" s="2">
        <v>43746</v>
      </c>
      <c r="BK3450" s="1">
        <v>1.3599999999999999</v>
      </c>
      <c r="BM3450" s="2">
        <v>43570</v>
      </c>
      <c r="BN3450" s="1">
        <v>5.8500000000000003E-2</v>
      </c>
    </row>
    <row r="3451" spans="5:66">
      <c r="E3451" s="2">
        <v>43629</v>
      </c>
      <c r="F3451" s="1">
        <v>1.524</v>
      </c>
      <c r="H3451" s="2">
        <v>43649</v>
      </c>
      <c r="I3451" s="1">
        <v>1.4259999999999999</v>
      </c>
      <c r="K3451" s="2">
        <v>43647</v>
      </c>
      <c r="L3451" s="1">
        <v>1.6120000000000001</v>
      </c>
      <c r="N3451" s="2">
        <v>43655</v>
      </c>
      <c r="O3451" s="1">
        <v>1.4550000000000001</v>
      </c>
      <c r="Q3451" s="2">
        <v>43633</v>
      </c>
      <c r="R3451" s="1">
        <v>1.425</v>
      </c>
      <c r="T3451" s="2">
        <v>43637</v>
      </c>
      <c r="U3451" s="1">
        <v>1.3374999999999999</v>
      </c>
      <c r="W3451" s="2">
        <v>43636</v>
      </c>
      <c r="X3451" s="1">
        <v>1.345</v>
      </c>
      <c r="Z3451" s="2">
        <v>43626</v>
      </c>
      <c r="AA3451" s="1">
        <v>1.5375000000000001</v>
      </c>
      <c r="AC3451" s="2">
        <v>43627</v>
      </c>
      <c r="AD3451" s="1">
        <v>1.635</v>
      </c>
      <c r="AF3451" s="2">
        <v>44063</v>
      </c>
      <c r="AG3451" s="1">
        <v>0.25613000000000002</v>
      </c>
      <c r="AI3451" s="2">
        <v>43553</v>
      </c>
      <c r="AJ3451" s="1">
        <v>2.5609999999999999</v>
      </c>
      <c r="AL3451" s="2">
        <v>43557</v>
      </c>
      <c r="AM3451" s="1">
        <v>2.4415</v>
      </c>
      <c r="AO3451" s="2">
        <v>43552</v>
      </c>
      <c r="AP3451" s="1">
        <v>2.33</v>
      </c>
      <c r="AR3451" s="2">
        <v>43545</v>
      </c>
      <c r="AS3451" s="1">
        <v>2.5963000000000003</v>
      </c>
      <c r="AU3451" s="2">
        <v>43572</v>
      </c>
      <c r="AV3451" s="1">
        <v>1.181</v>
      </c>
      <c r="AX3451" s="2">
        <v>43570</v>
      </c>
      <c r="AY3451" s="1">
        <v>1.08</v>
      </c>
      <c r="BA3451" s="116">
        <v>43573</v>
      </c>
      <c r="BB3451" s="1">
        <v>0.52580000000000005</v>
      </c>
      <c r="BD3451" s="2">
        <v>43566</v>
      </c>
      <c r="BE3451" s="1">
        <v>-0.21199999999999999</v>
      </c>
      <c r="BG3451" s="2">
        <v>43747</v>
      </c>
      <c r="BH3451" s="1">
        <v>1.5899999999999999</v>
      </c>
      <c r="BJ3451" s="2">
        <v>43747</v>
      </c>
      <c r="BK3451" s="1">
        <v>1.4</v>
      </c>
      <c r="BM3451" s="2">
        <v>43571</v>
      </c>
      <c r="BN3451" s="1">
        <v>6.1499999999999999E-2</v>
      </c>
    </row>
    <row r="3452" spans="5:66">
      <c r="E3452" s="2">
        <v>43630</v>
      </c>
      <c r="F3452" s="1">
        <v>1.52</v>
      </c>
      <c r="H3452" s="2">
        <v>43650</v>
      </c>
      <c r="I3452" s="1">
        <v>1.4119999999999999</v>
      </c>
      <c r="K3452" s="2">
        <v>43648</v>
      </c>
      <c r="L3452" s="1">
        <v>1.5819999999999999</v>
      </c>
      <c r="N3452" s="2">
        <v>43656</v>
      </c>
      <c r="O3452" s="1">
        <v>1.4750000000000001</v>
      </c>
      <c r="Q3452" s="2">
        <v>43634</v>
      </c>
      <c r="R3452" s="1">
        <v>1.4175</v>
      </c>
      <c r="T3452" s="2">
        <v>43640</v>
      </c>
      <c r="U3452" s="1">
        <v>1.3425</v>
      </c>
      <c r="W3452" s="2">
        <v>43637</v>
      </c>
      <c r="X3452" s="1">
        <v>1.365</v>
      </c>
      <c r="Z3452" s="2">
        <v>43627</v>
      </c>
      <c r="AA3452" s="1">
        <v>1.5375000000000001</v>
      </c>
      <c r="AC3452" s="2">
        <v>43628</v>
      </c>
      <c r="AD3452" s="1">
        <v>1.585</v>
      </c>
      <c r="AF3452" s="2">
        <v>44064</v>
      </c>
      <c r="AG3452" s="1">
        <v>0.25</v>
      </c>
      <c r="AI3452" s="2">
        <v>43556</v>
      </c>
      <c r="AJ3452" s="1">
        <v>2.6355</v>
      </c>
      <c r="AL3452" s="2">
        <v>43558</v>
      </c>
      <c r="AM3452" s="1">
        <v>2.4823</v>
      </c>
      <c r="AO3452" s="2">
        <v>43553</v>
      </c>
      <c r="AP3452" s="1">
        <v>2.3595999999999999</v>
      </c>
      <c r="AR3452" s="2">
        <v>43546</v>
      </c>
      <c r="AS3452" s="1">
        <v>2.5430000000000001</v>
      </c>
      <c r="AU3452" s="2">
        <v>43573</v>
      </c>
      <c r="AV3452" s="1">
        <v>1.131</v>
      </c>
      <c r="AX3452" s="2">
        <v>43571</v>
      </c>
      <c r="AY3452" s="1">
        <v>1.0948</v>
      </c>
      <c r="BA3452" s="116">
        <v>43574</v>
      </c>
      <c r="BB3452" s="1">
        <v>0.52600000000000002</v>
      </c>
      <c r="BD3452" s="2">
        <v>43567</v>
      </c>
      <c r="BE3452" s="1">
        <v>-0.1993</v>
      </c>
      <c r="BG3452" s="2">
        <v>43748</v>
      </c>
      <c r="BH3452" s="1">
        <v>1.67</v>
      </c>
      <c r="BJ3452" s="2">
        <v>43748</v>
      </c>
      <c r="BK3452" s="1">
        <v>1.48</v>
      </c>
      <c r="BM3452" s="2">
        <v>43572</v>
      </c>
      <c r="BN3452" s="1">
        <v>7.4300000000000005E-2</v>
      </c>
    </row>
    <row r="3453" spans="5:66">
      <c r="E3453" s="2">
        <v>43633</v>
      </c>
      <c r="F3453" s="1">
        <v>1.5190000000000001</v>
      </c>
      <c r="H3453" s="2">
        <v>43651</v>
      </c>
      <c r="I3453" s="1">
        <v>1.421</v>
      </c>
      <c r="K3453" s="2">
        <v>43649</v>
      </c>
      <c r="L3453" s="1">
        <v>1.522</v>
      </c>
      <c r="N3453" s="2">
        <v>43657</v>
      </c>
      <c r="O3453" s="1">
        <v>1.46</v>
      </c>
      <c r="Q3453" s="2">
        <v>43635</v>
      </c>
      <c r="R3453" s="1">
        <v>1.3900000000000001</v>
      </c>
      <c r="T3453" s="2">
        <v>43641</v>
      </c>
      <c r="U3453" s="1">
        <v>1.385</v>
      </c>
      <c r="W3453" s="2">
        <v>43640</v>
      </c>
      <c r="X3453" s="1">
        <v>1.37</v>
      </c>
      <c r="Z3453" s="2">
        <v>43628</v>
      </c>
      <c r="AA3453" s="1">
        <v>1.4724999999999999</v>
      </c>
      <c r="AC3453" s="2">
        <v>43629</v>
      </c>
      <c r="AD3453" s="1">
        <v>1.5899999999999999</v>
      </c>
      <c r="AF3453" s="2">
        <v>44067</v>
      </c>
      <c r="AG3453" s="1">
        <v>0.23375000000000001</v>
      </c>
      <c r="AI3453" s="2">
        <v>43557</v>
      </c>
      <c r="AJ3453" s="1">
        <v>2.6105</v>
      </c>
      <c r="AL3453" s="2">
        <v>43559</v>
      </c>
      <c r="AM3453" s="1">
        <v>2.4769999999999999</v>
      </c>
      <c r="AO3453" s="2">
        <v>43556</v>
      </c>
      <c r="AP3453" s="1">
        <v>2.4283999999999999</v>
      </c>
      <c r="AR3453" s="2">
        <v>43549</v>
      </c>
      <c r="AS3453" s="1">
        <v>2.4900000000000002</v>
      </c>
      <c r="AU3453" s="2">
        <v>43574</v>
      </c>
      <c r="AV3453" s="1">
        <v>1.131</v>
      </c>
      <c r="AX3453" s="2">
        <v>43572</v>
      </c>
      <c r="AY3453" s="1">
        <v>1.1017999999999999</v>
      </c>
      <c r="BA3453" s="116">
        <v>43578</v>
      </c>
      <c r="BB3453" s="1">
        <v>0.53810000000000002</v>
      </c>
      <c r="BD3453" s="2">
        <v>43570</v>
      </c>
      <c r="BE3453" s="1">
        <v>-0.19700000000000001</v>
      </c>
      <c r="BG3453" s="2">
        <v>43749</v>
      </c>
      <c r="BH3453" s="1">
        <v>1.76</v>
      </c>
      <c r="BJ3453" s="2">
        <v>43749</v>
      </c>
      <c r="BK3453" s="1">
        <v>1.5899999999999999</v>
      </c>
      <c r="BM3453" s="2">
        <v>43573</v>
      </c>
      <c r="BN3453" s="1">
        <v>0.04</v>
      </c>
    </row>
    <row r="3454" spans="5:66">
      <c r="E3454" s="2">
        <v>43634</v>
      </c>
      <c r="F3454" s="1">
        <v>1.5190000000000001</v>
      </c>
      <c r="H3454" s="2">
        <v>43654</v>
      </c>
      <c r="I3454" s="1">
        <v>1.419</v>
      </c>
      <c r="K3454" s="2">
        <v>43650</v>
      </c>
      <c r="L3454" s="1">
        <v>1.52</v>
      </c>
      <c r="N3454" s="2">
        <v>43658</v>
      </c>
      <c r="O3454" s="1">
        <v>1.47</v>
      </c>
      <c r="Q3454" s="2">
        <v>43636</v>
      </c>
      <c r="R3454" s="1">
        <v>1.345</v>
      </c>
      <c r="T3454" s="2">
        <v>43642</v>
      </c>
      <c r="U3454" s="1">
        <v>1.3925000000000001</v>
      </c>
      <c r="W3454" s="2">
        <v>43641</v>
      </c>
      <c r="X3454" s="1">
        <v>1.415</v>
      </c>
      <c r="Z3454" s="2">
        <v>43629</v>
      </c>
      <c r="AA3454" s="1">
        <v>1.48</v>
      </c>
      <c r="AC3454" s="2">
        <v>43630</v>
      </c>
      <c r="AD3454" s="1">
        <v>1.5649999999999999</v>
      </c>
      <c r="AF3454" s="2">
        <v>44068</v>
      </c>
      <c r="AG3454" s="1">
        <v>0.251</v>
      </c>
      <c r="AI3454" s="2">
        <v>43558</v>
      </c>
      <c r="AJ3454" s="1">
        <v>2.6550000000000002</v>
      </c>
      <c r="AL3454" s="2">
        <v>43560</v>
      </c>
      <c r="AM3454" s="1">
        <v>2.4595000000000002</v>
      </c>
      <c r="AO3454" s="2">
        <v>43557</v>
      </c>
      <c r="AP3454" s="1">
        <v>2.4003000000000001</v>
      </c>
      <c r="AR3454" s="2">
        <v>43550</v>
      </c>
      <c r="AS3454" s="1">
        <v>2.5089999999999999</v>
      </c>
      <c r="AU3454" s="2">
        <v>43578</v>
      </c>
      <c r="AV3454" s="1">
        <v>1.141</v>
      </c>
      <c r="AX3454" s="2">
        <v>43573</v>
      </c>
      <c r="AY3454" s="1">
        <v>1.0485</v>
      </c>
      <c r="BA3454" s="116">
        <v>43579</v>
      </c>
      <c r="BB3454" s="1">
        <v>0.49270000000000003</v>
      </c>
      <c r="BD3454" s="2">
        <v>43571</v>
      </c>
      <c r="BE3454" s="1">
        <v>-0.19850000000000001</v>
      </c>
      <c r="BG3454" s="2">
        <v>43753</v>
      </c>
      <c r="BH3454" s="1">
        <v>1.77</v>
      </c>
      <c r="BJ3454" s="2">
        <v>43753</v>
      </c>
      <c r="BK3454" s="1">
        <v>1.5899999999999999</v>
      </c>
      <c r="BM3454" s="2">
        <v>43578</v>
      </c>
      <c r="BN3454" s="1">
        <v>5.11E-2</v>
      </c>
    </row>
    <row r="3455" spans="5:66">
      <c r="E3455" s="2">
        <v>43635</v>
      </c>
      <c r="F3455" s="1">
        <v>1.5190000000000001</v>
      </c>
      <c r="H3455" s="2">
        <v>43655</v>
      </c>
      <c r="I3455" s="1">
        <v>1.423</v>
      </c>
      <c r="K3455" s="2">
        <v>43651</v>
      </c>
      <c r="L3455" s="1">
        <v>1.5369999999999999</v>
      </c>
      <c r="N3455" s="2">
        <v>43661</v>
      </c>
      <c r="O3455" s="1">
        <v>1.4849999999999999</v>
      </c>
      <c r="Q3455" s="2">
        <v>43637</v>
      </c>
      <c r="R3455" s="1">
        <v>1.3725000000000001</v>
      </c>
      <c r="T3455" s="2">
        <v>43643</v>
      </c>
      <c r="U3455" s="1">
        <v>1.4275</v>
      </c>
      <c r="W3455" s="2">
        <v>43642</v>
      </c>
      <c r="X3455" s="1">
        <v>1.425</v>
      </c>
      <c r="Z3455" s="2">
        <v>43630</v>
      </c>
      <c r="AA3455" s="1">
        <v>1.4450000000000001</v>
      </c>
      <c r="AC3455" s="2">
        <v>43633</v>
      </c>
      <c r="AD3455" s="1">
        <v>1.5699999999999998</v>
      </c>
      <c r="AF3455" s="2">
        <v>44069</v>
      </c>
      <c r="AG3455" s="1">
        <v>0.25588</v>
      </c>
      <c r="AI3455" s="2">
        <v>43559</v>
      </c>
      <c r="AJ3455" s="1">
        <v>2.6475</v>
      </c>
      <c r="AL3455" s="2">
        <v>43563</v>
      </c>
      <c r="AM3455" s="1">
        <v>2.4855</v>
      </c>
      <c r="AO3455" s="2">
        <v>43558</v>
      </c>
      <c r="AP3455" s="1">
        <v>2.4256000000000002</v>
      </c>
      <c r="AR3455" s="2">
        <v>43551</v>
      </c>
      <c r="AS3455" s="1">
        <v>2.4815</v>
      </c>
      <c r="AU3455" s="2">
        <v>43579</v>
      </c>
      <c r="AV3455" s="1">
        <v>1.0860000000000001</v>
      </c>
      <c r="AX3455" s="2">
        <v>43574</v>
      </c>
      <c r="AY3455" s="1">
        <v>1.0489999999999999</v>
      </c>
      <c r="BA3455" s="116">
        <v>43580</v>
      </c>
      <c r="BB3455" s="1">
        <v>0.505</v>
      </c>
      <c r="BD3455" s="2">
        <v>43572</v>
      </c>
      <c r="BE3455" s="1">
        <v>-0.19550000000000001</v>
      </c>
      <c r="BG3455" s="2">
        <v>43754</v>
      </c>
      <c r="BH3455" s="1">
        <v>1.75</v>
      </c>
      <c r="BJ3455" s="2">
        <v>43754</v>
      </c>
      <c r="BK3455" s="1">
        <v>1.5699999999999998</v>
      </c>
      <c r="BM3455" s="2">
        <v>43579</v>
      </c>
      <c r="BN3455" s="1">
        <v>1.9E-2</v>
      </c>
    </row>
    <row r="3456" spans="5:66">
      <c r="E3456" s="2">
        <v>43636</v>
      </c>
      <c r="F3456" s="1">
        <v>1.5150000000000001</v>
      </c>
      <c r="H3456" s="2">
        <v>43656</v>
      </c>
      <c r="I3456" s="1">
        <v>1.4370000000000001</v>
      </c>
      <c r="K3456" s="2">
        <v>43654</v>
      </c>
      <c r="L3456" s="1">
        <v>1.53</v>
      </c>
      <c r="N3456" s="2">
        <v>43662</v>
      </c>
      <c r="O3456" s="1">
        <v>1.4769999999999999</v>
      </c>
      <c r="Q3456" s="2">
        <v>43640</v>
      </c>
      <c r="R3456" s="1">
        <v>1.3774999999999999</v>
      </c>
      <c r="T3456" s="2">
        <v>43644</v>
      </c>
      <c r="U3456" s="1">
        <v>1.41</v>
      </c>
      <c r="W3456" s="2">
        <v>43643</v>
      </c>
      <c r="X3456" s="1">
        <v>1.4550000000000001</v>
      </c>
      <c r="Z3456" s="2">
        <v>43633</v>
      </c>
      <c r="AA3456" s="1">
        <v>1.46</v>
      </c>
      <c r="AC3456" s="2">
        <v>43634</v>
      </c>
      <c r="AD3456" s="1">
        <v>1.5649999999999999</v>
      </c>
      <c r="AF3456" s="2">
        <v>44070</v>
      </c>
      <c r="AG3456" s="1">
        <v>0.246</v>
      </c>
      <c r="AI3456" s="2">
        <v>43560</v>
      </c>
      <c r="AJ3456" s="1">
        <v>2.6375999999999999</v>
      </c>
      <c r="AL3456" s="2">
        <v>43564</v>
      </c>
      <c r="AM3456" s="1">
        <v>2.4660000000000002</v>
      </c>
      <c r="AO3456" s="2">
        <v>43559</v>
      </c>
      <c r="AP3456" s="1">
        <v>2.4220000000000002</v>
      </c>
      <c r="AR3456" s="2">
        <v>43552</v>
      </c>
      <c r="AS3456" s="1">
        <v>2.5019999999999998</v>
      </c>
      <c r="AU3456" s="2">
        <v>43580</v>
      </c>
      <c r="AV3456" s="1">
        <v>1.105</v>
      </c>
      <c r="AX3456" s="2">
        <v>43578</v>
      </c>
      <c r="AY3456" s="1">
        <v>1.0610999999999999</v>
      </c>
      <c r="BA3456" s="116">
        <v>43581</v>
      </c>
      <c r="BB3456" s="1">
        <v>0.49580000000000002</v>
      </c>
      <c r="BD3456" s="2">
        <v>43573</v>
      </c>
      <c r="BE3456" s="1">
        <v>-0.20080000000000001</v>
      </c>
      <c r="BG3456" s="2">
        <v>43755</v>
      </c>
      <c r="BH3456" s="1">
        <v>1.76</v>
      </c>
      <c r="BJ3456" s="2">
        <v>43755</v>
      </c>
      <c r="BK3456" s="1">
        <v>1.5699999999999998</v>
      </c>
      <c r="BM3456" s="2">
        <v>43580</v>
      </c>
      <c r="BN3456" s="1">
        <v>2.9000000000000001E-2</v>
      </c>
    </row>
    <row r="3457" spans="5:66">
      <c r="E3457" s="2">
        <v>43637</v>
      </c>
      <c r="F3457" s="1">
        <v>1.5150000000000001</v>
      </c>
      <c r="H3457" s="2">
        <v>43657</v>
      </c>
      <c r="I3457" s="1">
        <v>1.417</v>
      </c>
      <c r="K3457" s="2">
        <v>43655</v>
      </c>
      <c r="L3457" s="1">
        <v>1.54</v>
      </c>
      <c r="N3457" s="2">
        <v>43663</v>
      </c>
      <c r="O3457" s="1">
        <v>1.4490000000000001</v>
      </c>
      <c r="Q3457" s="2">
        <v>43641</v>
      </c>
      <c r="R3457" s="1">
        <v>1.4125000000000001</v>
      </c>
      <c r="T3457" s="2">
        <v>43647</v>
      </c>
      <c r="U3457" s="1">
        <v>1.4224999999999999</v>
      </c>
      <c r="W3457" s="2">
        <v>43644</v>
      </c>
      <c r="X3457" s="1">
        <v>1.44</v>
      </c>
      <c r="Z3457" s="2">
        <v>43634</v>
      </c>
      <c r="AA3457" s="1">
        <v>1.4550000000000001</v>
      </c>
      <c r="AC3457" s="2">
        <v>43635</v>
      </c>
      <c r="AD3457" s="1">
        <v>1.5525</v>
      </c>
      <c r="AF3457" s="2">
        <v>44071</v>
      </c>
      <c r="AG3457" s="1">
        <v>0.24088000000000001</v>
      </c>
      <c r="AI3457" s="2">
        <v>43563</v>
      </c>
      <c r="AJ3457" s="1">
        <v>2.6630000000000003</v>
      </c>
      <c r="AL3457" s="2">
        <v>43565</v>
      </c>
      <c r="AM3457" s="1">
        <v>2.4245000000000001</v>
      </c>
      <c r="AO3457" s="2">
        <v>43560</v>
      </c>
      <c r="AP3457" s="1">
        <v>2.4203999999999999</v>
      </c>
      <c r="AR3457" s="2">
        <v>43553</v>
      </c>
      <c r="AS3457" s="1">
        <v>2.5140000000000002</v>
      </c>
      <c r="AU3457" s="2">
        <v>43581</v>
      </c>
      <c r="AV3457" s="1">
        <v>1.093</v>
      </c>
      <c r="AX3457" s="2">
        <v>43579</v>
      </c>
      <c r="AY3457" s="1">
        <v>1.0063</v>
      </c>
      <c r="BA3457" s="116">
        <v>43584</v>
      </c>
      <c r="BB3457" s="1">
        <v>0.50929999999999997</v>
      </c>
      <c r="BD3457" s="2">
        <v>43574</v>
      </c>
      <c r="BE3457" s="1">
        <v>-0.20080000000000001</v>
      </c>
      <c r="BG3457" s="2">
        <v>43756</v>
      </c>
      <c r="BH3457" s="1">
        <v>1.76</v>
      </c>
      <c r="BJ3457" s="2">
        <v>43756</v>
      </c>
      <c r="BK3457" s="1">
        <v>1.56</v>
      </c>
      <c r="BM3457" s="2">
        <v>43581</v>
      </c>
      <c r="BN3457" s="1">
        <v>2.5000000000000001E-2</v>
      </c>
    </row>
    <row r="3458" spans="5:66">
      <c r="E3458" s="2">
        <v>43640</v>
      </c>
      <c r="F3458" s="1">
        <v>1.5150000000000001</v>
      </c>
      <c r="H3458" s="2">
        <v>43658</v>
      </c>
      <c r="I3458" s="1">
        <v>1.42</v>
      </c>
      <c r="K3458" s="2">
        <v>43656</v>
      </c>
      <c r="L3458" s="1">
        <v>1.5649999999999999</v>
      </c>
      <c r="N3458" s="2">
        <v>43664</v>
      </c>
      <c r="O3458" s="1">
        <v>1.385</v>
      </c>
      <c r="Q3458" s="2">
        <v>43642</v>
      </c>
      <c r="R3458" s="1">
        <v>1.4175</v>
      </c>
      <c r="T3458" s="2">
        <v>43648</v>
      </c>
      <c r="U3458" s="1">
        <v>1.3825000000000001</v>
      </c>
      <c r="W3458" s="2">
        <v>43647</v>
      </c>
      <c r="X3458" s="1">
        <v>1.45</v>
      </c>
      <c r="Z3458" s="2">
        <v>43635</v>
      </c>
      <c r="AA3458" s="1">
        <v>1.4275</v>
      </c>
      <c r="AC3458" s="2">
        <v>43636</v>
      </c>
      <c r="AD3458" s="1">
        <v>1.5325</v>
      </c>
      <c r="AF3458" s="2">
        <v>44075</v>
      </c>
      <c r="AG3458" s="1">
        <v>0.25113000000000002</v>
      </c>
      <c r="AI3458" s="2">
        <v>43564</v>
      </c>
      <c r="AJ3458" s="1">
        <v>2.649</v>
      </c>
      <c r="AL3458" s="2">
        <v>43566</v>
      </c>
      <c r="AM3458" s="1">
        <v>2.4609999999999999</v>
      </c>
      <c r="AO3458" s="2">
        <v>43563</v>
      </c>
      <c r="AP3458" s="1">
        <v>2.4346999999999999</v>
      </c>
      <c r="AR3458" s="2">
        <v>43556</v>
      </c>
      <c r="AS3458" s="1">
        <v>2.5489999999999999</v>
      </c>
      <c r="AU3458" s="2">
        <v>43584</v>
      </c>
      <c r="AV3458" s="1">
        <v>1.1027</v>
      </c>
      <c r="AX3458" s="2">
        <v>43580</v>
      </c>
      <c r="AY3458" s="1">
        <v>1.024</v>
      </c>
      <c r="BA3458" s="116">
        <v>43585</v>
      </c>
      <c r="BB3458" s="1">
        <v>0.51180000000000003</v>
      </c>
      <c r="BD3458" s="2">
        <v>43578</v>
      </c>
      <c r="BE3458" s="1">
        <v>-0.1958</v>
      </c>
      <c r="BG3458" s="2">
        <v>43759</v>
      </c>
      <c r="BH3458" s="1">
        <v>1.8</v>
      </c>
      <c r="BJ3458" s="2">
        <v>43759</v>
      </c>
      <c r="BK3458" s="1">
        <v>1.6099999999999999</v>
      </c>
      <c r="BM3458" s="2">
        <v>43584</v>
      </c>
      <c r="BN3458" s="1">
        <v>3.3500000000000002E-2</v>
      </c>
    </row>
    <row r="3459" spans="5:66">
      <c r="E3459" s="2">
        <v>43641</v>
      </c>
      <c r="F3459" s="1">
        <v>1.52</v>
      </c>
      <c r="H3459" s="2">
        <v>43661</v>
      </c>
      <c r="I3459" s="1">
        <v>1.4319999999999999</v>
      </c>
      <c r="K3459" s="2">
        <v>43657</v>
      </c>
      <c r="L3459" s="1">
        <v>1.55</v>
      </c>
      <c r="N3459" s="2">
        <v>43665</v>
      </c>
      <c r="O3459" s="1">
        <v>1.3719999999999999</v>
      </c>
      <c r="Q3459" s="2">
        <v>43643</v>
      </c>
      <c r="R3459" s="1">
        <v>1.45</v>
      </c>
      <c r="T3459" s="2">
        <v>43649</v>
      </c>
      <c r="U3459" s="1">
        <v>1.34</v>
      </c>
      <c r="W3459" s="2">
        <v>43648</v>
      </c>
      <c r="X3459" s="1">
        <v>1.4175</v>
      </c>
      <c r="Z3459" s="2">
        <v>43636</v>
      </c>
      <c r="AA3459" s="1">
        <v>1.395</v>
      </c>
      <c r="AC3459" s="2">
        <v>43637</v>
      </c>
      <c r="AD3459" s="1">
        <v>1.5425</v>
      </c>
      <c r="AF3459" s="2">
        <v>44076</v>
      </c>
      <c r="AG3459" s="1">
        <v>0.25124999999999997</v>
      </c>
      <c r="AI3459" s="2">
        <v>43565</v>
      </c>
      <c r="AJ3459" s="1">
        <v>2.62</v>
      </c>
      <c r="AL3459" s="2">
        <v>43567</v>
      </c>
      <c r="AM3459" s="1">
        <v>2.5270000000000001</v>
      </c>
      <c r="AO3459" s="2">
        <v>43564</v>
      </c>
      <c r="AP3459" s="1">
        <v>2.4144999999999999</v>
      </c>
      <c r="AR3459" s="2">
        <v>43557</v>
      </c>
      <c r="AS3459" s="1">
        <v>2.5377999999999998</v>
      </c>
      <c r="AU3459" s="2">
        <v>43585</v>
      </c>
      <c r="AV3459" s="1">
        <v>1.101</v>
      </c>
      <c r="AX3459" s="2">
        <v>43581</v>
      </c>
      <c r="AY3459" s="1">
        <v>1.0149999999999999</v>
      </c>
      <c r="BA3459" s="116">
        <v>43587</v>
      </c>
      <c r="BB3459" s="1">
        <v>0.52200000000000002</v>
      </c>
      <c r="BD3459" s="2">
        <v>43579</v>
      </c>
      <c r="BE3459" s="1">
        <v>-0.2029</v>
      </c>
      <c r="BG3459" s="2">
        <v>43760</v>
      </c>
      <c r="BH3459" s="1">
        <v>1.78</v>
      </c>
      <c r="BJ3459" s="2">
        <v>43760</v>
      </c>
      <c r="BK3459" s="1">
        <v>1.6</v>
      </c>
      <c r="BM3459" s="2">
        <v>43585</v>
      </c>
      <c r="BN3459" s="1">
        <v>3.8300000000000001E-2</v>
      </c>
    </row>
    <row r="3460" spans="5:66">
      <c r="E3460" s="2">
        <v>43642</v>
      </c>
      <c r="F3460" s="1">
        <v>1.5169999999999999</v>
      </c>
      <c r="H3460" s="2">
        <v>43662</v>
      </c>
      <c r="I3460" s="1">
        <v>1.427</v>
      </c>
      <c r="K3460" s="2">
        <v>43658</v>
      </c>
      <c r="L3460" s="1">
        <v>1.5649999999999999</v>
      </c>
      <c r="N3460" s="2">
        <v>43668</v>
      </c>
      <c r="O3460" s="1">
        <v>1.3719999999999999</v>
      </c>
      <c r="Q3460" s="2">
        <v>43644</v>
      </c>
      <c r="R3460" s="1">
        <v>1.4350000000000001</v>
      </c>
      <c r="T3460" s="2">
        <v>43650</v>
      </c>
      <c r="U3460" s="1">
        <v>1.33</v>
      </c>
      <c r="W3460" s="2">
        <v>43649</v>
      </c>
      <c r="X3460" s="1">
        <v>1.38</v>
      </c>
      <c r="Z3460" s="2">
        <v>43637</v>
      </c>
      <c r="AA3460" s="1">
        <v>1.415</v>
      </c>
      <c r="AC3460" s="2">
        <v>43640</v>
      </c>
      <c r="AD3460" s="1">
        <v>1.5425</v>
      </c>
      <c r="AF3460" s="2">
        <v>44077</v>
      </c>
      <c r="AG3460" s="1">
        <v>0.2495</v>
      </c>
      <c r="AI3460" s="2">
        <v>43566</v>
      </c>
      <c r="AJ3460" s="1">
        <v>2.6526999999999998</v>
      </c>
      <c r="AL3460" s="2">
        <v>43570</v>
      </c>
      <c r="AM3460" s="1">
        <v>2.5238</v>
      </c>
      <c r="AO3460" s="2">
        <v>43565</v>
      </c>
      <c r="AP3460" s="1">
        <v>2.3925000000000001</v>
      </c>
      <c r="AR3460" s="2">
        <v>43558</v>
      </c>
      <c r="AS3460" s="1">
        <v>2.552</v>
      </c>
      <c r="AU3460" s="2">
        <v>43586</v>
      </c>
      <c r="AV3460" s="1">
        <v>1.1039000000000001</v>
      </c>
      <c r="AX3460" s="2">
        <v>43584</v>
      </c>
      <c r="AY3460" s="1">
        <v>1.0269999999999999</v>
      </c>
      <c r="BA3460" s="116">
        <v>43588</v>
      </c>
      <c r="BB3460" s="1">
        <v>0.52449999999999997</v>
      </c>
      <c r="BD3460" s="2">
        <v>43580</v>
      </c>
      <c r="BE3460" s="1">
        <v>-0.1966</v>
      </c>
      <c r="BG3460" s="2">
        <v>43761</v>
      </c>
      <c r="BH3460" s="1">
        <v>1.77</v>
      </c>
      <c r="BJ3460" s="2">
        <v>43761</v>
      </c>
      <c r="BK3460" s="1">
        <v>1.58</v>
      </c>
      <c r="BM3460" s="2">
        <v>43587</v>
      </c>
      <c r="BN3460" s="1">
        <v>4.1500000000000002E-2</v>
      </c>
    </row>
    <row r="3461" spans="5:66">
      <c r="E3461" s="2">
        <v>43643</v>
      </c>
      <c r="F3461" s="1">
        <v>1.5169999999999999</v>
      </c>
      <c r="H3461" s="2">
        <v>43663</v>
      </c>
      <c r="I3461" s="1">
        <v>1.3940000000000001</v>
      </c>
      <c r="K3461" s="2">
        <v>43661</v>
      </c>
      <c r="L3461" s="1">
        <v>1.581</v>
      </c>
      <c r="N3461" s="2">
        <v>43669</v>
      </c>
      <c r="O3461" s="1">
        <v>1.3820000000000001</v>
      </c>
      <c r="Q3461" s="2">
        <v>43647</v>
      </c>
      <c r="R3461" s="1">
        <v>1.4450000000000001</v>
      </c>
      <c r="T3461" s="2">
        <v>43651</v>
      </c>
      <c r="U3461" s="1">
        <v>1.345</v>
      </c>
      <c r="W3461" s="2">
        <v>43650</v>
      </c>
      <c r="X3461" s="1">
        <v>1.37</v>
      </c>
      <c r="Z3461" s="2">
        <v>43640</v>
      </c>
      <c r="AA3461" s="1">
        <v>1.42</v>
      </c>
      <c r="AC3461" s="2">
        <v>43641</v>
      </c>
      <c r="AD3461" s="1">
        <v>1.5725</v>
      </c>
      <c r="AF3461" s="2">
        <v>44078</v>
      </c>
      <c r="AG3461" s="1">
        <v>0.248</v>
      </c>
      <c r="AI3461" s="2">
        <v>43567</v>
      </c>
      <c r="AJ3461" s="1">
        <v>2.7046000000000001</v>
      </c>
      <c r="AL3461" s="2">
        <v>43571</v>
      </c>
      <c r="AM3461" s="1">
        <v>2.5587999999999997</v>
      </c>
      <c r="AO3461" s="2">
        <v>43566</v>
      </c>
      <c r="AP3461" s="1">
        <v>2.4207999999999998</v>
      </c>
      <c r="AR3461" s="2">
        <v>43559</v>
      </c>
      <c r="AS3461" s="1">
        <v>2.5470000000000002</v>
      </c>
      <c r="AU3461" s="2">
        <v>43587</v>
      </c>
      <c r="AV3461" s="1">
        <v>1.1185</v>
      </c>
      <c r="AX3461" s="2">
        <v>43585</v>
      </c>
      <c r="AY3461" s="1">
        <v>1.0249999999999999</v>
      </c>
      <c r="BA3461" s="116">
        <v>43591</v>
      </c>
      <c r="BB3461" s="1">
        <v>0.50819999999999999</v>
      </c>
      <c r="BD3461" s="2">
        <v>43581</v>
      </c>
      <c r="BE3461" s="1">
        <v>-0.1953</v>
      </c>
      <c r="BG3461" s="2">
        <v>43762</v>
      </c>
      <c r="BH3461" s="1">
        <v>1.77</v>
      </c>
      <c r="BJ3461" s="2">
        <v>43762</v>
      </c>
      <c r="BK3461" s="1">
        <v>1.58</v>
      </c>
      <c r="BM3461" s="2">
        <v>43588</v>
      </c>
      <c r="BN3461" s="1">
        <v>4.2999999999999997E-2</v>
      </c>
    </row>
    <row r="3462" spans="5:66">
      <c r="E3462" s="2">
        <v>43644</v>
      </c>
      <c r="F3462" s="1">
        <v>1.5169999999999999</v>
      </c>
      <c r="H3462" s="2">
        <v>43664</v>
      </c>
      <c r="I3462" s="1">
        <v>1.35</v>
      </c>
      <c r="K3462" s="2">
        <v>43662</v>
      </c>
      <c r="L3462" s="1">
        <v>1.5699999999999998</v>
      </c>
      <c r="N3462" s="2">
        <v>43670</v>
      </c>
      <c r="O3462" s="1">
        <v>1.365</v>
      </c>
      <c r="Q3462" s="2">
        <v>43648</v>
      </c>
      <c r="R3462" s="1">
        <v>1.4125000000000001</v>
      </c>
      <c r="T3462" s="2">
        <v>43654</v>
      </c>
      <c r="U3462" s="1">
        <v>1.3425</v>
      </c>
      <c r="W3462" s="2">
        <v>43651</v>
      </c>
      <c r="X3462" s="1">
        <v>1.3825000000000001</v>
      </c>
      <c r="Z3462" s="2">
        <v>43641</v>
      </c>
      <c r="AA3462" s="1">
        <v>1.4624999999999999</v>
      </c>
      <c r="AC3462" s="2">
        <v>43642</v>
      </c>
      <c r="AD3462" s="1">
        <v>1.5825</v>
      </c>
      <c r="AF3462" s="2">
        <v>44081</v>
      </c>
      <c r="AG3462" s="1">
        <v>0.24174999999999999</v>
      </c>
      <c r="AI3462" s="2">
        <v>43570</v>
      </c>
      <c r="AJ3462" s="1">
        <v>2.7086999999999999</v>
      </c>
      <c r="AL3462" s="2">
        <v>43572</v>
      </c>
      <c r="AM3462" s="1">
        <v>2.5644999999999998</v>
      </c>
      <c r="AO3462" s="2">
        <v>43567</v>
      </c>
      <c r="AP3462" s="1">
        <v>2.4718</v>
      </c>
      <c r="AR3462" s="2">
        <v>43560</v>
      </c>
      <c r="AS3462" s="1">
        <v>2.5525000000000002</v>
      </c>
      <c r="AU3462" s="2">
        <v>43588</v>
      </c>
      <c r="AV3462" s="1">
        <v>1.117</v>
      </c>
      <c r="AX3462" s="2">
        <v>43586</v>
      </c>
      <c r="AY3462" s="1">
        <v>1.0279</v>
      </c>
      <c r="BA3462" s="116">
        <v>43592</v>
      </c>
      <c r="BB3462" s="1">
        <v>0.47260000000000002</v>
      </c>
      <c r="BD3462" s="2">
        <v>43584</v>
      </c>
      <c r="BE3462" s="1">
        <v>-0.1928</v>
      </c>
      <c r="BG3462" s="2">
        <v>43763</v>
      </c>
      <c r="BH3462" s="1">
        <v>1.8</v>
      </c>
      <c r="BJ3462" s="2">
        <v>43763</v>
      </c>
      <c r="BK3462" s="1">
        <v>1.62</v>
      </c>
      <c r="BM3462" s="2">
        <v>43591</v>
      </c>
      <c r="BN3462" s="1">
        <v>3.1899999999999998E-2</v>
      </c>
    </row>
    <row r="3463" spans="5:66">
      <c r="E3463" s="2">
        <v>43647</v>
      </c>
      <c r="F3463" s="1">
        <v>1.5169999999999999</v>
      </c>
      <c r="H3463" s="2">
        <v>43665</v>
      </c>
      <c r="I3463" s="1">
        <v>1.3280000000000001</v>
      </c>
      <c r="K3463" s="2">
        <v>43663</v>
      </c>
      <c r="L3463" s="1">
        <v>1.542</v>
      </c>
      <c r="N3463" s="2">
        <v>43671</v>
      </c>
      <c r="O3463" s="1">
        <v>1.33</v>
      </c>
      <c r="Q3463" s="2">
        <v>43649</v>
      </c>
      <c r="R3463" s="1">
        <v>1.3674999999999999</v>
      </c>
      <c r="T3463" s="2">
        <v>43655</v>
      </c>
      <c r="U3463" s="1">
        <v>1.35</v>
      </c>
      <c r="W3463" s="2">
        <v>43654</v>
      </c>
      <c r="X3463" s="1">
        <v>1.38</v>
      </c>
      <c r="Z3463" s="2">
        <v>43642</v>
      </c>
      <c r="AA3463" s="1">
        <v>1.4675</v>
      </c>
      <c r="AC3463" s="2">
        <v>43643</v>
      </c>
      <c r="AD3463" s="1">
        <v>1.6025</v>
      </c>
      <c r="AF3463" s="2">
        <v>44082</v>
      </c>
      <c r="AG3463" s="1">
        <v>0.2495</v>
      </c>
      <c r="AI3463" s="2">
        <v>43571</v>
      </c>
      <c r="AJ3463" s="1">
        <v>2.7374999999999998</v>
      </c>
      <c r="AL3463" s="2">
        <v>43573</v>
      </c>
      <c r="AM3463" s="1">
        <v>2.5314999999999999</v>
      </c>
      <c r="AO3463" s="2">
        <v>43570</v>
      </c>
      <c r="AP3463" s="1">
        <v>2.4685999999999999</v>
      </c>
      <c r="AR3463" s="2">
        <v>43563</v>
      </c>
      <c r="AS3463" s="1">
        <v>2.5554999999999999</v>
      </c>
      <c r="AU3463" s="2">
        <v>43591</v>
      </c>
      <c r="AV3463" s="1">
        <v>1.1025</v>
      </c>
      <c r="AX3463" s="2">
        <v>43587</v>
      </c>
      <c r="AY3463" s="1">
        <v>1.0403</v>
      </c>
      <c r="BA3463" s="116">
        <v>43593</v>
      </c>
      <c r="BB3463" s="1">
        <v>0.47099999999999997</v>
      </c>
      <c r="BD3463" s="2">
        <v>43585</v>
      </c>
      <c r="BE3463" s="1">
        <v>-0.19220000000000001</v>
      </c>
      <c r="BG3463" s="2">
        <v>43766</v>
      </c>
      <c r="BH3463" s="1">
        <v>1.85</v>
      </c>
      <c r="BJ3463" s="2">
        <v>43766</v>
      </c>
      <c r="BK3463" s="1">
        <v>1.6600000000000001</v>
      </c>
      <c r="BM3463" s="2">
        <v>43592</v>
      </c>
      <c r="BN3463" s="1">
        <v>3.8E-3</v>
      </c>
    </row>
    <row r="3464" spans="5:66">
      <c r="E3464" s="2">
        <v>43648</v>
      </c>
      <c r="F3464" s="1">
        <v>1.514</v>
      </c>
      <c r="H3464" s="2">
        <v>43668</v>
      </c>
      <c r="I3464" s="1">
        <v>1.3320000000000001</v>
      </c>
      <c r="K3464" s="2">
        <v>43664</v>
      </c>
      <c r="L3464" s="1">
        <v>1.4769999999999999</v>
      </c>
      <c r="N3464" s="2">
        <v>43672</v>
      </c>
      <c r="O3464" s="1">
        <v>1.3420000000000001</v>
      </c>
      <c r="Q3464" s="2">
        <v>43650</v>
      </c>
      <c r="R3464" s="1">
        <v>1.3599999999999999</v>
      </c>
      <c r="T3464" s="2">
        <v>43656</v>
      </c>
      <c r="U3464" s="1">
        <v>1.3774999999999999</v>
      </c>
      <c r="W3464" s="2">
        <v>43655</v>
      </c>
      <c r="X3464" s="1">
        <v>1.3875</v>
      </c>
      <c r="Z3464" s="2">
        <v>43643</v>
      </c>
      <c r="AA3464" s="1">
        <v>1.4975000000000001</v>
      </c>
      <c r="AC3464" s="2">
        <v>43644</v>
      </c>
      <c r="AD3464" s="1">
        <v>1.5874999999999999</v>
      </c>
      <c r="AF3464" s="2">
        <v>44083</v>
      </c>
      <c r="AG3464" s="1">
        <v>0.25024999999999997</v>
      </c>
      <c r="AI3464" s="2">
        <v>43572</v>
      </c>
      <c r="AJ3464" s="1">
        <v>2.7454999999999998</v>
      </c>
      <c r="AL3464" s="2">
        <v>43574</v>
      </c>
      <c r="AM3464" s="1">
        <v>2.528</v>
      </c>
      <c r="AO3464" s="2">
        <v>43571</v>
      </c>
      <c r="AP3464" s="1">
        <v>2.4855999999999998</v>
      </c>
      <c r="AR3464" s="2">
        <v>43564</v>
      </c>
      <c r="AS3464" s="1">
        <v>2.5430000000000001</v>
      </c>
      <c r="AU3464" s="2">
        <v>43592</v>
      </c>
      <c r="AV3464" s="1">
        <v>1.0669999999999999</v>
      </c>
      <c r="AX3464" s="2">
        <v>43588</v>
      </c>
      <c r="AY3464" s="1">
        <v>1.04</v>
      </c>
      <c r="BA3464" s="116">
        <v>43594</v>
      </c>
      <c r="BB3464" s="1">
        <v>0.47889999999999999</v>
      </c>
      <c r="BD3464" s="2">
        <v>43586</v>
      </c>
      <c r="BE3464" s="1">
        <v>-0.1925</v>
      </c>
      <c r="BG3464" s="2">
        <v>43767</v>
      </c>
      <c r="BH3464" s="1">
        <v>1.8399999999999999</v>
      </c>
      <c r="BJ3464" s="2">
        <v>43767</v>
      </c>
      <c r="BK3464" s="1">
        <v>1.6600000000000001</v>
      </c>
      <c r="BM3464" s="2">
        <v>43593</v>
      </c>
      <c r="BN3464" s="1">
        <v>8.6999999999999994E-3</v>
      </c>
    </row>
    <row r="3465" spans="5:66">
      <c r="E3465" s="2">
        <v>43649</v>
      </c>
      <c r="F3465" s="1">
        <v>1.512</v>
      </c>
      <c r="H3465" s="2">
        <v>43669</v>
      </c>
      <c r="I3465" s="1">
        <v>1.337</v>
      </c>
      <c r="K3465" s="2">
        <v>43665</v>
      </c>
      <c r="L3465" s="1">
        <v>1.4650000000000001</v>
      </c>
      <c r="N3465" s="2">
        <v>43675</v>
      </c>
      <c r="O3465" s="1">
        <v>1.3420000000000001</v>
      </c>
      <c r="Q3465" s="2">
        <v>43651</v>
      </c>
      <c r="R3465" s="1">
        <v>1.375</v>
      </c>
      <c r="T3465" s="2">
        <v>43657</v>
      </c>
      <c r="U3465" s="1">
        <v>1.3599999999999999</v>
      </c>
      <c r="W3465" s="2">
        <v>43656</v>
      </c>
      <c r="X3465" s="1">
        <v>1.4025000000000001</v>
      </c>
      <c r="Z3465" s="2">
        <v>43644</v>
      </c>
      <c r="AA3465" s="1">
        <v>1.4775</v>
      </c>
      <c r="AC3465" s="2">
        <v>43647</v>
      </c>
      <c r="AD3465" s="1">
        <v>1.5899999999999999</v>
      </c>
      <c r="AF3465" s="2">
        <v>44084</v>
      </c>
      <c r="AG3465" s="1">
        <v>0.24912999999999999</v>
      </c>
      <c r="AI3465" s="2">
        <v>43573</v>
      </c>
      <c r="AJ3465" s="1">
        <v>2.714</v>
      </c>
      <c r="AL3465" s="2">
        <v>43577</v>
      </c>
      <c r="AM3465" s="1">
        <v>2.5540000000000003</v>
      </c>
      <c r="AO3465" s="2">
        <v>43572</v>
      </c>
      <c r="AP3465" s="1">
        <v>2.4769999999999999</v>
      </c>
      <c r="AR3465" s="2">
        <v>43565</v>
      </c>
      <c r="AS3465" s="1">
        <v>2.5419999999999998</v>
      </c>
      <c r="AU3465" s="2">
        <v>43593</v>
      </c>
      <c r="AV3465" s="1">
        <v>1.0680000000000001</v>
      </c>
      <c r="AX3465" s="2">
        <v>43591</v>
      </c>
      <c r="AY3465" s="1">
        <v>1.0249999999999999</v>
      </c>
      <c r="BA3465" s="116">
        <v>43595</v>
      </c>
      <c r="BB3465" s="1">
        <v>0.47849999999999998</v>
      </c>
      <c r="BD3465" s="2">
        <v>43587</v>
      </c>
      <c r="BE3465" s="1">
        <v>-0.1948</v>
      </c>
      <c r="BG3465" s="2">
        <v>43768</v>
      </c>
      <c r="BH3465" s="1">
        <v>1.78</v>
      </c>
      <c r="BJ3465" s="2">
        <v>43768</v>
      </c>
      <c r="BK3465" s="1">
        <v>1.6099999999999999</v>
      </c>
      <c r="BM3465" s="2">
        <v>43594</v>
      </c>
      <c r="BN3465" s="1">
        <v>1.0999999999999999E-2</v>
      </c>
    </row>
    <row r="3466" spans="5:66">
      <c r="E3466" s="2">
        <v>43650</v>
      </c>
      <c r="F3466" s="1">
        <v>1.512</v>
      </c>
      <c r="H3466" s="2">
        <v>43670</v>
      </c>
      <c r="I3466" s="1">
        <v>1.3149999999999999</v>
      </c>
      <c r="K3466" s="2">
        <v>43668</v>
      </c>
      <c r="L3466" s="1">
        <v>1.462</v>
      </c>
      <c r="N3466" s="2">
        <v>43676</v>
      </c>
      <c r="O3466" s="1">
        <v>1.34</v>
      </c>
      <c r="Q3466" s="2">
        <v>43654</v>
      </c>
      <c r="R3466" s="1">
        <v>1.3674999999999999</v>
      </c>
      <c r="T3466" s="2">
        <v>43658</v>
      </c>
      <c r="U3466" s="1">
        <v>1.3674999999999999</v>
      </c>
      <c r="W3466" s="2">
        <v>43657</v>
      </c>
      <c r="X3466" s="1">
        <v>1.385</v>
      </c>
      <c r="Z3466" s="2">
        <v>43647</v>
      </c>
      <c r="AA3466" s="1">
        <v>1.4875</v>
      </c>
      <c r="AC3466" s="2">
        <v>43648</v>
      </c>
      <c r="AD3466" s="1">
        <v>1.575</v>
      </c>
      <c r="AF3466" s="2">
        <v>44085</v>
      </c>
      <c r="AG3466" s="1">
        <v>0.25037999999999999</v>
      </c>
      <c r="AI3466" s="2">
        <v>43574</v>
      </c>
      <c r="AJ3466" s="1">
        <v>2.7145000000000001</v>
      </c>
      <c r="AL3466" s="2">
        <v>43578</v>
      </c>
      <c r="AM3466" s="1">
        <v>2.5259999999999998</v>
      </c>
      <c r="AO3466" s="2">
        <v>43573</v>
      </c>
      <c r="AP3466" s="1">
        <v>2.456</v>
      </c>
      <c r="AR3466" s="2">
        <v>43566</v>
      </c>
      <c r="AS3466" s="1">
        <v>2.5569999999999999</v>
      </c>
      <c r="AU3466" s="2">
        <v>43594</v>
      </c>
      <c r="AV3466" s="1">
        <v>1.0725</v>
      </c>
      <c r="AX3466" s="2">
        <v>43592</v>
      </c>
      <c r="AY3466" s="1">
        <v>0.98850000000000005</v>
      </c>
      <c r="BA3466" s="116">
        <v>43598</v>
      </c>
      <c r="BB3466" s="1">
        <v>0.44940000000000002</v>
      </c>
      <c r="BD3466" s="2">
        <v>43588</v>
      </c>
      <c r="BE3466" s="1">
        <v>-0.1963</v>
      </c>
      <c r="BG3466" s="2">
        <v>43769</v>
      </c>
      <c r="BH3466" s="1">
        <v>1.69</v>
      </c>
      <c r="BJ3466" s="2">
        <v>43769</v>
      </c>
      <c r="BK3466" s="1">
        <v>1.51</v>
      </c>
      <c r="BM3466" s="2">
        <v>43595</v>
      </c>
      <c r="BN3466" s="1">
        <v>7.3000000000000001E-3</v>
      </c>
    </row>
    <row r="3467" spans="5:66">
      <c r="E3467" s="2">
        <v>43651</v>
      </c>
      <c r="F3467" s="1">
        <v>1.512</v>
      </c>
      <c r="H3467" s="2">
        <v>43671</v>
      </c>
      <c r="I3467" s="1">
        <v>1.288</v>
      </c>
      <c r="K3467" s="2">
        <v>43669</v>
      </c>
      <c r="L3467" s="1">
        <v>1.472</v>
      </c>
      <c r="N3467" s="2">
        <v>43677</v>
      </c>
      <c r="O3467" s="1">
        <v>1.32</v>
      </c>
      <c r="Q3467" s="2">
        <v>43655</v>
      </c>
      <c r="R3467" s="1">
        <v>1.375</v>
      </c>
      <c r="T3467" s="2">
        <v>43661</v>
      </c>
      <c r="U3467" s="1">
        <v>1.375</v>
      </c>
      <c r="W3467" s="2">
        <v>43658</v>
      </c>
      <c r="X3467" s="1">
        <v>1.3925000000000001</v>
      </c>
      <c r="Z3467" s="2">
        <v>43648</v>
      </c>
      <c r="AA3467" s="1">
        <v>1.4624999999999999</v>
      </c>
      <c r="AC3467" s="2">
        <v>43649</v>
      </c>
      <c r="AD3467" s="1">
        <v>1.5550000000000002</v>
      </c>
      <c r="AF3467" s="2">
        <v>44088</v>
      </c>
      <c r="AG3467" s="1">
        <v>0.23724999999999999</v>
      </c>
      <c r="AI3467" s="2">
        <v>43577</v>
      </c>
      <c r="AJ3467" s="1">
        <v>2.7354000000000003</v>
      </c>
      <c r="AL3467" s="2">
        <v>43579</v>
      </c>
      <c r="AM3467" s="1">
        <v>2.4811000000000001</v>
      </c>
      <c r="AO3467" s="2">
        <v>43574</v>
      </c>
      <c r="AP3467" s="1">
        <v>2.4575</v>
      </c>
      <c r="AR3467" s="2">
        <v>43567</v>
      </c>
      <c r="AS3467" s="1">
        <v>2.5798000000000001</v>
      </c>
      <c r="AU3467" s="2">
        <v>43595</v>
      </c>
      <c r="AV3467" s="1">
        <v>1.0760000000000001</v>
      </c>
      <c r="AX3467" s="2">
        <v>43593</v>
      </c>
      <c r="AY3467" s="1">
        <v>0.98899999999999999</v>
      </c>
      <c r="BA3467" s="116">
        <v>43599</v>
      </c>
      <c r="BB3467" s="1">
        <v>0.44440000000000002</v>
      </c>
      <c r="BD3467" s="2">
        <v>43591</v>
      </c>
      <c r="BE3467" s="1">
        <v>-0.20050000000000001</v>
      </c>
      <c r="BG3467" s="2">
        <v>43770</v>
      </c>
      <c r="BH3467" s="1">
        <v>1.73</v>
      </c>
      <c r="BJ3467" s="2">
        <v>43770</v>
      </c>
      <c r="BK3467" s="1">
        <v>1.55</v>
      </c>
      <c r="BM3467" s="2">
        <v>43598</v>
      </c>
      <c r="BN3467" s="1">
        <v>-7.3000000000000001E-3</v>
      </c>
    </row>
    <row r="3468" spans="5:66">
      <c r="E3468" s="2">
        <v>43654</v>
      </c>
      <c r="F3468" s="1">
        <v>1.512</v>
      </c>
      <c r="H3468" s="2">
        <v>43672</v>
      </c>
      <c r="I3468" s="1">
        <v>1.302</v>
      </c>
      <c r="K3468" s="2">
        <v>43670</v>
      </c>
      <c r="L3468" s="1">
        <v>1.46</v>
      </c>
      <c r="N3468" s="2">
        <v>43678</v>
      </c>
      <c r="O3468" s="1">
        <v>1.345</v>
      </c>
      <c r="Q3468" s="2">
        <v>43656</v>
      </c>
      <c r="R3468" s="1">
        <v>1.4075</v>
      </c>
      <c r="T3468" s="2">
        <v>43662</v>
      </c>
      <c r="U3468" s="1">
        <v>1.365</v>
      </c>
      <c r="W3468" s="2">
        <v>43661</v>
      </c>
      <c r="X3468" s="1">
        <v>1.395</v>
      </c>
      <c r="Z3468" s="2">
        <v>43649</v>
      </c>
      <c r="AA3468" s="1">
        <v>1.425</v>
      </c>
      <c r="AC3468" s="2">
        <v>43650</v>
      </c>
      <c r="AD3468" s="1">
        <v>1.5529999999999999</v>
      </c>
      <c r="AF3468" s="2">
        <v>44089</v>
      </c>
      <c r="AG3468" s="1">
        <v>0.24612999999999999</v>
      </c>
      <c r="AI3468" s="2">
        <v>43578</v>
      </c>
      <c r="AJ3468" s="1">
        <v>2.7250000000000001</v>
      </c>
      <c r="AL3468" s="2">
        <v>43580</v>
      </c>
      <c r="AM3468" s="1">
        <v>2.4994999999999998</v>
      </c>
      <c r="AO3468" s="2">
        <v>43577</v>
      </c>
      <c r="AP3468" s="1">
        <v>2.4489999999999998</v>
      </c>
      <c r="AR3468" s="2">
        <v>43570</v>
      </c>
      <c r="AS3468" s="1">
        <v>2.5775000000000001</v>
      </c>
      <c r="AU3468" s="2">
        <v>43598</v>
      </c>
      <c r="AV3468" s="1">
        <v>1.0324</v>
      </c>
      <c r="AX3468" s="2">
        <v>43594</v>
      </c>
      <c r="AY3468" s="1">
        <v>0.99209999999999998</v>
      </c>
      <c r="BA3468" s="116">
        <v>43600</v>
      </c>
      <c r="BB3468" s="1">
        <v>0.42049999999999998</v>
      </c>
      <c r="BD3468" s="2">
        <v>43592</v>
      </c>
      <c r="BE3468" s="1">
        <v>-0.20630000000000001</v>
      </c>
      <c r="BG3468" s="2">
        <v>43773</v>
      </c>
      <c r="BH3468" s="1">
        <v>1.79</v>
      </c>
      <c r="BJ3468" s="2">
        <v>43773</v>
      </c>
      <c r="BK3468" s="1">
        <v>1.6</v>
      </c>
      <c r="BM3468" s="2">
        <v>43599</v>
      </c>
      <c r="BN3468" s="1">
        <v>-1.6299999999999999E-2</v>
      </c>
    </row>
    <row r="3469" spans="5:66">
      <c r="E3469" s="2">
        <v>43655</v>
      </c>
      <c r="F3469" s="1">
        <v>1.512</v>
      </c>
      <c r="H3469" s="2">
        <v>43675</v>
      </c>
      <c r="I3469" s="1">
        <v>1.3069999999999999</v>
      </c>
      <c r="K3469" s="2">
        <v>43671</v>
      </c>
      <c r="L3469" s="1">
        <v>1.4119999999999999</v>
      </c>
      <c r="N3469" s="2">
        <v>43679</v>
      </c>
      <c r="O3469" s="1">
        <v>1.2770000000000001</v>
      </c>
      <c r="Q3469" s="2">
        <v>43657</v>
      </c>
      <c r="R3469" s="1">
        <v>1.3875</v>
      </c>
      <c r="T3469" s="2">
        <v>43663</v>
      </c>
      <c r="U3469" s="1">
        <v>1.3474999999999999</v>
      </c>
      <c r="W3469" s="2">
        <v>43662</v>
      </c>
      <c r="X3469" s="1">
        <v>1.385</v>
      </c>
      <c r="Z3469" s="2">
        <v>43650</v>
      </c>
      <c r="AA3469" s="1">
        <v>1.4175</v>
      </c>
      <c r="AC3469" s="2">
        <v>43651</v>
      </c>
      <c r="AD3469" s="1">
        <v>1.56</v>
      </c>
      <c r="AF3469" s="2">
        <v>44090</v>
      </c>
      <c r="AG3469" s="1">
        <v>0.23325000000000001</v>
      </c>
      <c r="AI3469" s="2">
        <v>43579</v>
      </c>
      <c r="AJ3469" s="1">
        <v>2.6745000000000001</v>
      </c>
      <c r="AL3469" s="2">
        <v>43581</v>
      </c>
      <c r="AM3469" s="1">
        <v>2.4649999999999999</v>
      </c>
      <c r="AO3469" s="2">
        <v>43578</v>
      </c>
      <c r="AP3469" s="1">
        <v>2.4279000000000002</v>
      </c>
      <c r="AR3469" s="2">
        <v>43571</v>
      </c>
      <c r="AS3469" s="1">
        <v>2.585</v>
      </c>
      <c r="AU3469" s="2">
        <v>43599</v>
      </c>
      <c r="AV3469" s="1">
        <v>1.0236000000000001</v>
      </c>
      <c r="AX3469" s="2">
        <v>43595</v>
      </c>
      <c r="AY3469" s="1">
        <v>0.996</v>
      </c>
      <c r="BA3469" s="116">
        <v>43601</v>
      </c>
      <c r="BB3469" s="1">
        <v>0.43969999999999998</v>
      </c>
      <c r="BD3469" s="2">
        <v>43593</v>
      </c>
      <c r="BE3469" s="1">
        <v>-0.20630000000000001</v>
      </c>
      <c r="BG3469" s="2">
        <v>43774</v>
      </c>
      <c r="BH3469" s="1">
        <v>1.8599999999999999</v>
      </c>
      <c r="BJ3469" s="2">
        <v>43774</v>
      </c>
      <c r="BK3469" s="1">
        <v>1.6600000000000001</v>
      </c>
      <c r="BM3469" s="2">
        <v>43600</v>
      </c>
      <c r="BN3469" s="1">
        <v>-3.1E-2</v>
      </c>
    </row>
    <row r="3470" spans="5:66">
      <c r="E3470" s="2">
        <v>43656</v>
      </c>
      <c r="F3470" s="1">
        <v>1.512</v>
      </c>
      <c r="H3470" s="2">
        <v>43676</v>
      </c>
      <c r="I3470" s="1">
        <v>1.3049999999999999</v>
      </c>
      <c r="K3470" s="2">
        <v>43672</v>
      </c>
      <c r="L3470" s="1">
        <v>1.42</v>
      </c>
      <c r="N3470" s="2">
        <v>43682</v>
      </c>
      <c r="O3470" s="1">
        <v>1.1850000000000001</v>
      </c>
      <c r="Q3470" s="2">
        <v>43658</v>
      </c>
      <c r="R3470" s="1">
        <v>1.4</v>
      </c>
      <c r="T3470" s="2">
        <v>43664</v>
      </c>
      <c r="U3470" s="1">
        <v>1.29</v>
      </c>
      <c r="W3470" s="2">
        <v>43663</v>
      </c>
      <c r="X3470" s="1">
        <v>1.37</v>
      </c>
      <c r="Z3470" s="2">
        <v>43651</v>
      </c>
      <c r="AA3470" s="1">
        <v>1.4275</v>
      </c>
      <c r="AC3470" s="2">
        <v>43654</v>
      </c>
      <c r="AD3470" s="1">
        <v>1.56</v>
      </c>
      <c r="AF3470" s="2">
        <v>44091</v>
      </c>
      <c r="AG3470" s="1">
        <v>0.22738</v>
      </c>
      <c r="AI3470" s="2">
        <v>43580</v>
      </c>
      <c r="AJ3470" s="1">
        <v>2.6924999999999999</v>
      </c>
      <c r="AL3470" s="2">
        <v>43584</v>
      </c>
      <c r="AM3470" s="1">
        <v>2.4893000000000001</v>
      </c>
      <c r="AO3470" s="2">
        <v>43579</v>
      </c>
      <c r="AP3470" s="1">
        <v>2.3860000000000001</v>
      </c>
      <c r="AR3470" s="2">
        <v>43572</v>
      </c>
      <c r="AS3470" s="1">
        <v>2.5779999999999998</v>
      </c>
      <c r="AU3470" s="2">
        <v>43600</v>
      </c>
      <c r="AV3470" s="1">
        <v>0.999</v>
      </c>
      <c r="AX3470" s="2">
        <v>43598</v>
      </c>
      <c r="AY3470" s="1">
        <v>0.95499999999999996</v>
      </c>
      <c r="BA3470" s="116">
        <v>43602</v>
      </c>
      <c r="BB3470" s="1">
        <v>0.42420000000000002</v>
      </c>
      <c r="BD3470" s="2">
        <v>43594</v>
      </c>
      <c r="BE3470" s="1">
        <v>-0.20830000000000001</v>
      </c>
      <c r="BG3470" s="2">
        <v>43775</v>
      </c>
      <c r="BH3470" s="1">
        <v>1.81</v>
      </c>
      <c r="BJ3470" s="2">
        <v>43775</v>
      </c>
      <c r="BK3470" s="1">
        <v>1.63</v>
      </c>
      <c r="BM3470" s="2">
        <v>43601</v>
      </c>
      <c r="BN3470" s="1">
        <v>-0.02</v>
      </c>
    </row>
    <row r="3471" spans="5:66">
      <c r="E3471" s="2">
        <v>43657</v>
      </c>
      <c r="F3471" s="1">
        <v>1.5049999999999999</v>
      </c>
      <c r="H3471" s="2">
        <v>43677</v>
      </c>
      <c r="I3471" s="1">
        <v>1.2889999999999999</v>
      </c>
      <c r="K3471" s="2">
        <v>43675</v>
      </c>
      <c r="L3471" s="1">
        <v>1.4119999999999999</v>
      </c>
      <c r="N3471" s="2">
        <v>43683</v>
      </c>
      <c r="O3471" s="1">
        <v>1.1859999999999999</v>
      </c>
      <c r="Q3471" s="2">
        <v>43661</v>
      </c>
      <c r="R3471" s="1">
        <v>1.415</v>
      </c>
      <c r="T3471" s="2">
        <v>43665</v>
      </c>
      <c r="U3471" s="1">
        <v>1.2825</v>
      </c>
      <c r="W3471" s="2">
        <v>43664</v>
      </c>
      <c r="X3471" s="1">
        <v>1.3149999999999999</v>
      </c>
      <c r="Z3471" s="2">
        <v>43654</v>
      </c>
      <c r="AA3471" s="1">
        <v>1.425</v>
      </c>
      <c r="AC3471" s="2">
        <v>43655</v>
      </c>
      <c r="AD3471" s="1">
        <v>1.56</v>
      </c>
      <c r="AF3471" s="2">
        <v>44092</v>
      </c>
      <c r="AG3471" s="1">
        <v>0.22538</v>
      </c>
      <c r="AI3471" s="2">
        <v>43581</v>
      </c>
      <c r="AJ3471" s="1">
        <v>2.6688000000000001</v>
      </c>
      <c r="AL3471" s="2">
        <v>43585</v>
      </c>
      <c r="AM3471" s="1">
        <v>2.4675000000000002</v>
      </c>
      <c r="AO3471" s="2">
        <v>43580</v>
      </c>
      <c r="AP3471" s="1">
        <v>2.4060000000000001</v>
      </c>
      <c r="AR3471" s="2">
        <v>43573</v>
      </c>
      <c r="AS3471" s="1">
        <v>2.5714999999999999</v>
      </c>
      <c r="AU3471" s="2">
        <v>43601</v>
      </c>
      <c r="AV3471" s="1">
        <v>1.0185</v>
      </c>
      <c r="AX3471" s="2">
        <v>43599</v>
      </c>
      <c r="AY3471" s="1">
        <v>0.9486</v>
      </c>
      <c r="BA3471" s="116">
        <v>43605</v>
      </c>
      <c r="BB3471" s="1">
        <v>0.44180000000000003</v>
      </c>
      <c r="BD3471" s="2">
        <v>43595</v>
      </c>
      <c r="BE3471" s="1">
        <v>-0.20799999999999999</v>
      </c>
      <c r="BG3471" s="2">
        <v>43776</v>
      </c>
      <c r="BH3471" s="1">
        <v>1.92</v>
      </c>
      <c r="BJ3471" s="2">
        <v>43776</v>
      </c>
      <c r="BK3471" s="1">
        <v>1.74</v>
      </c>
      <c r="BM3471" s="2">
        <v>43602</v>
      </c>
      <c r="BN3471" s="1">
        <v>-3.3500000000000002E-2</v>
      </c>
    </row>
    <row r="3472" spans="5:66">
      <c r="E3472" s="2">
        <v>43658</v>
      </c>
      <c r="F3472" s="1">
        <v>1.5049999999999999</v>
      </c>
      <c r="H3472" s="2">
        <v>43678</v>
      </c>
      <c r="I3472" s="1">
        <v>1.3089999999999999</v>
      </c>
      <c r="K3472" s="2">
        <v>43676</v>
      </c>
      <c r="L3472" s="1">
        <v>1.41</v>
      </c>
      <c r="N3472" s="2">
        <v>43684</v>
      </c>
      <c r="O3472" s="1">
        <v>1.177</v>
      </c>
      <c r="Q3472" s="2">
        <v>43662</v>
      </c>
      <c r="R3472" s="1">
        <v>1.4075</v>
      </c>
      <c r="T3472" s="2">
        <v>43668</v>
      </c>
      <c r="U3472" s="1">
        <v>1.2725</v>
      </c>
      <c r="W3472" s="2">
        <v>43665</v>
      </c>
      <c r="X3472" s="1">
        <v>1.3025</v>
      </c>
      <c r="Z3472" s="2">
        <v>43655</v>
      </c>
      <c r="AA3472" s="1">
        <v>1.43</v>
      </c>
      <c r="AC3472" s="2">
        <v>43656</v>
      </c>
      <c r="AD3472" s="1">
        <v>1.5649999999999999</v>
      </c>
      <c r="AF3472" s="2">
        <v>44095</v>
      </c>
      <c r="AG3472" s="1">
        <v>0.22325</v>
      </c>
      <c r="AI3472" s="2">
        <v>43584</v>
      </c>
      <c r="AJ3472" s="1">
        <v>2.6924000000000001</v>
      </c>
      <c r="AL3472" s="2">
        <v>43586</v>
      </c>
      <c r="AM3472" s="1">
        <v>2.4756</v>
      </c>
      <c r="AO3472" s="2">
        <v>43581</v>
      </c>
      <c r="AP3472" s="1">
        <v>2.3653</v>
      </c>
      <c r="AR3472" s="2">
        <v>43574</v>
      </c>
      <c r="AS3472" s="1">
        <v>2.5714999999999999</v>
      </c>
      <c r="AU3472" s="2">
        <v>43602</v>
      </c>
      <c r="AV3472" s="1">
        <v>1.0133000000000001</v>
      </c>
      <c r="AX3472" s="2">
        <v>43600</v>
      </c>
      <c r="AY3472" s="1">
        <v>0.92200000000000004</v>
      </c>
      <c r="BA3472" s="116">
        <v>43606</v>
      </c>
      <c r="BB3472" s="1">
        <v>0.44900000000000001</v>
      </c>
      <c r="BD3472" s="2">
        <v>43598</v>
      </c>
      <c r="BE3472" s="1">
        <v>-0.214</v>
      </c>
      <c r="BG3472" s="2">
        <v>43777</v>
      </c>
      <c r="BH3472" s="1">
        <v>1.94</v>
      </c>
      <c r="BJ3472" s="2">
        <v>43777</v>
      </c>
      <c r="BK3472" s="1">
        <v>1.74</v>
      </c>
      <c r="BM3472" s="2">
        <v>43605</v>
      </c>
      <c r="BN3472" s="1">
        <v>-2.8000000000000001E-2</v>
      </c>
    </row>
    <row r="3473" spans="5:66">
      <c r="E3473" s="2">
        <v>43661</v>
      </c>
      <c r="F3473" s="1">
        <v>1.504</v>
      </c>
      <c r="H3473" s="2">
        <v>43679</v>
      </c>
      <c r="I3473" s="1">
        <v>1.246</v>
      </c>
      <c r="K3473" s="2">
        <v>43677</v>
      </c>
      <c r="L3473" s="1">
        <v>1.385</v>
      </c>
      <c r="N3473" s="2">
        <v>43685</v>
      </c>
      <c r="O3473" s="1">
        <v>1.2070000000000001</v>
      </c>
      <c r="Q3473" s="2">
        <v>43663</v>
      </c>
      <c r="R3473" s="1">
        <v>1.3875</v>
      </c>
      <c r="T3473" s="2">
        <v>43669</v>
      </c>
      <c r="U3473" s="1">
        <v>1.2775000000000001</v>
      </c>
      <c r="W3473" s="2">
        <v>43668</v>
      </c>
      <c r="X3473" s="1">
        <v>1.2925</v>
      </c>
      <c r="Z3473" s="2">
        <v>43656</v>
      </c>
      <c r="AA3473" s="1">
        <v>1.4424999999999999</v>
      </c>
      <c r="AC3473" s="2">
        <v>43657</v>
      </c>
      <c r="AD3473" s="1">
        <v>1.55</v>
      </c>
      <c r="AF3473" s="2">
        <v>44096</v>
      </c>
      <c r="AG3473" s="1">
        <v>0.2225</v>
      </c>
      <c r="AI3473" s="2">
        <v>43585</v>
      </c>
      <c r="AJ3473" s="1">
        <v>2.6703000000000001</v>
      </c>
      <c r="AL3473" s="2">
        <v>43587</v>
      </c>
      <c r="AM3473" s="1">
        <v>2.5105</v>
      </c>
      <c r="AO3473" s="2">
        <v>43584</v>
      </c>
      <c r="AP3473" s="1">
        <v>2.3750999999999998</v>
      </c>
      <c r="AR3473" s="2">
        <v>43577</v>
      </c>
      <c r="AS3473" s="1">
        <v>2.556</v>
      </c>
      <c r="AU3473" s="2">
        <v>43605</v>
      </c>
      <c r="AV3473" s="1">
        <v>1.0309999999999999</v>
      </c>
      <c r="AX3473" s="2">
        <v>43601</v>
      </c>
      <c r="AY3473" s="1">
        <v>0.94130000000000003</v>
      </c>
      <c r="BA3473" s="116">
        <v>43607</v>
      </c>
      <c r="BB3473" s="1">
        <v>0.42809999999999998</v>
      </c>
      <c r="BD3473" s="2">
        <v>43599</v>
      </c>
      <c r="BE3473" s="1">
        <v>-0.223</v>
      </c>
      <c r="BG3473" s="2">
        <v>43781</v>
      </c>
      <c r="BH3473" s="1">
        <v>1.92</v>
      </c>
      <c r="BJ3473" s="2">
        <v>43781</v>
      </c>
      <c r="BK3473" s="1">
        <v>1.73</v>
      </c>
      <c r="BM3473" s="2">
        <v>43606</v>
      </c>
      <c r="BN3473" s="1">
        <v>-2.3E-2</v>
      </c>
    </row>
    <row r="3474" spans="5:66">
      <c r="E3474" s="2">
        <v>43662</v>
      </c>
      <c r="F3474" s="1">
        <v>1.4990000000000001</v>
      </c>
      <c r="H3474" s="2">
        <v>43682</v>
      </c>
      <c r="I3474" s="1">
        <v>1.169</v>
      </c>
      <c r="K3474" s="2">
        <v>43678</v>
      </c>
      <c r="L3474" s="1">
        <v>1.4119999999999999</v>
      </c>
      <c r="N3474" s="2">
        <v>43686</v>
      </c>
      <c r="O3474" s="1">
        <v>1.2150000000000001</v>
      </c>
      <c r="Q3474" s="2">
        <v>43664</v>
      </c>
      <c r="R3474" s="1">
        <v>1.33</v>
      </c>
      <c r="T3474" s="2">
        <v>43670</v>
      </c>
      <c r="U3474" s="1">
        <v>1.26</v>
      </c>
      <c r="W3474" s="2">
        <v>43669</v>
      </c>
      <c r="X3474" s="1">
        <v>1.2925</v>
      </c>
      <c r="Z3474" s="2">
        <v>43657</v>
      </c>
      <c r="AA3474" s="1">
        <v>1.425</v>
      </c>
      <c r="AC3474" s="2">
        <v>43658</v>
      </c>
      <c r="AD3474" s="1">
        <v>1.5474999999999999</v>
      </c>
      <c r="AF3474" s="2">
        <v>44097</v>
      </c>
      <c r="AG3474" s="1">
        <v>0.22500000000000001</v>
      </c>
      <c r="AI3474" s="2">
        <v>43586</v>
      </c>
      <c r="AJ3474" s="1">
        <v>2.6642000000000001</v>
      </c>
      <c r="AL3474" s="2">
        <v>43588</v>
      </c>
      <c r="AM3474" s="1">
        <v>2.4900000000000002</v>
      </c>
      <c r="AO3474" s="2">
        <v>43585</v>
      </c>
      <c r="AP3474" s="1">
        <v>2.3576999999999999</v>
      </c>
      <c r="AR3474" s="2">
        <v>43578</v>
      </c>
      <c r="AS3474" s="1">
        <v>2.5455000000000001</v>
      </c>
      <c r="AU3474" s="2">
        <v>43606</v>
      </c>
      <c r="AV3474" s="1">
        <v>1.048</v>
      </c>
      <c r="AX3474" s="2">
        <v>43602</v>
      </c>
      <c r="AY3474" s="1">
        <v>0.93269999999999997</v>
      </c>
      <c r="BA3474" s="116">
        <v>43608</v>
      </c>
      <c r="BB3474" s="1">
        <v>0.4</v>
      </c>
      <c r="BD3474" s="2">
        <v>43600</v>
      </c>
      <c r="BE3474" s="1">
        <v>-0.23169999999999999</v>
      </c>
      <c r="BG3474" s="2">
        <v>43782</v>
      </c>
      <c r="BH3474" s="1">
        <v>1.88</v>
      </c>
      <c r="BJ3474" s="2">
        <v>43782</v>
      </c>
      <c r="BK3474" s="1">
        <v>1.69</v>
      </c>
      <c r="BM3474" s="2">
        <v>43607</v>
      </c>
      <c r="BN3474" s="1">
        <v>-4.0800000000000003E-2</v>
      </c>
    </row>
    <row r="3475" spans="5:66">
      <c r="E3475" s="2">
        <v>43663</v>
      </c>
      <c r="F3475" s="1">
        <v>1.484</v>
      </c>
      <c r="H3475" s="2">
        <v>43683</v>
      </c>
      <c r="I3475" s="1">
        <v>1.165</v>
      </c>
      <c r="K3475" s="2">
        <v>43679</v>
      </c>
      <c r="L3475" s="1">
        <v>1.34</v>
      </c>
      <c r="N3475" s="2">
        <v>43689</v>
      </c>
      <c r="O3475" s="1">
        <v>1.22</v>
      </c>
      <c r="Q3475" s="2">
        <v>43665</v>
      </c>
      <c r="R3475" s="1">
        <v>1.325</v>
      </c>
      <c r="T3475" s="2">
        <v>43671</v>
      </c>
      <c r="U3475" s="1">
        <v>1.2224999999999999</v>
      </c>
      <c r="W3475" s="2">
        <v>43670</v>
      </c>
      <c r="X3475" s="1">
        <v>1.27</v>
      </c>
      <c r="Z3475" s="2">
        <v>43658</v>
      </c>
      <c r="AA3475" s="1">
        <v>1.4275</v>
      </c>
      <c r="AC3475" s="2">
        <v>43661</v>
      </c>
      <c r="AD3475" s="1">
        <v>1.5474999999999999</v>
      </c>
      <c r="AF3475" s="2">
        <v>44098</v>
      </c>
      <c r="AG3475" s="1">
        <v>0.23325000000000001</v>
      </c>
      <c r="AI3475" s="2">
        <v>43587</v>
      </c>
      <c r="AJ3475" s="1">
        <v>2.6840000000000002</v>
      </c>
      <c r="AL3475" s="2">
        <v>43591</v>
      </c>
      <c r="AM3475" s="1">
        <v>2.4295</v>
      </c>
      <c r="AO3475" s="2">
        <v>43586</v>
      </c>
      <c r="AP3475" s="1">
        <v>2.4045000000000001</v>
      </c>
      <c r="AR3475" s="2">
        <v>43579</v>
      </c>
      <c r="AS3475" s="1">
        <v>2.5190000000000001</v>
      </c>
      <c r="AU3475" s="2">
        <v>43607</v>
      </c>
      <c r="AV3475" s="1">
        <v>1.0327</v>
      </c>
      <c r="AX3475" s="2">
        <v>43605</v>
      </c>
      <c r="AY3475" s="1">
        <v>0.95079999999999998</v>
      </c>
      <c r="BA3475" s="116">
        <v>43609</v>
      </c>
      <c r="BB3475" s="1">
        <v>0.40760000000000002</v>
      </c>
      <c r="BD3475" s="2">
        <v>43601</v>
      </c>
      <c r="BE3475" s="1">
        <v>-0.23300000000000001</v>
      </c>
      <c r="BG3475" s="2">
        <v>43783</v>
      </c>
      <c r="BH3475" s="1">
        <v>1.8199999999999998</v>
      </c>
      <c r="BJ3475" s="2">
        <v>43783</v>
      </c>
      <c r="BK3475" s="1">
        <v>1.63</v>
      </c>
      <c r="BM3475" s="2">
        <v>43608</v>
      </c>
      <c r="BN3475" s="1">
        <v>-5.5300000000000002E-2</v>
      </c>
    </row>
    <row r="3476" spans="5:66">
      <c r="E3476" s="2">
        <v>43664</v>
      </c>
      <c r="F3476" s="1">
        <v>1.4570000000000001</v>
      </c>
      <c r="H3476" s="2">
        <v>43684</v>
      </c>
      <c r="I3476" s="1">
        <v>1.147</v>
      </c>
      <c r="K3476" s="2">
        <v>43682</v>
      </c>
      <c r="L3476" s="1">
        <v>1.2469999999999999</v>
      </c>
      <c r="N3476" s="2">
        <v>43690</v>
      </c>
      <c r="O3476" s="1">
        <v>1.17</v>
      </c>
      <c r="Q3476" s="2">
        <v>43668</v>
      </c>
      <c r="R3476" s="1">
        <v>1.3149999999999999</v>
      </c>
      <c r="T3476" s="2">
        <v>43672</v>
      </c>
      <c r="U3476" s="1">
        <v>1.23</v>
      </c>
      <c r="W3476" s="2">
        <v>43671</v>
      </c>
      <c r="X3476" s="1">
        <v>1.2349999999999999</v>
      </c>
      <c r="Z3476" s="2">
        <v>43661</v>
      </c>
      <c r="AA3476" s="1">
        <v>1.43</v>
      </c>
      <c r="AC3476" s="2">
        <v>43662</v>
      </c>
      <c r="AD3476" s="1">
        <v>1.5425</v>
      </c>
      <c r="AF3476" s="2">
        <v>44099</v>
      </c>
      <c r="AG3476" s="1">
        <v>0.21787999999999999</v>
      </c>
      <c r="AI3476" s="2">
        <v>43588</v>
      </c>
      <c r="AJ3476" s="1">
        <v>2.6616999999999997</v>
      </c>
      <c r="AL3476" s="2">
        <v>43592</v>
      </c>
      <c r="AM3476" s="1">
        <v>2.4184999999999999</v>
      </c>
      <c r="AO3476" s="2">
        <v>43587</v>
      </c>
      <c r="AP3476" s="1">
        <v>2.4318</v>
      </c>
      <c r="AR3476" s="2">
        <v>43580</v>
      </c>
      <c r="AS3476" s="1">
        <v>2.5354999999999999</v>
      </c>
      <c r="AU3476" s="2">
        <v>43608</v>
      </c>
      <c r="AV3476" s="1">
        <v>1.0015000000000001</v>
      </c>
      <c r="AX3476" s="2">
        <v>43606</v>
      </c>
      <c r="AY3476" s="1">
        <v>0.96699999999999997</v>
      </c>
      <c r="BA3476" s="116">
        <v>43612</v>
      </c>
      <c r="BB3476" s="1">
        <v>0.38500000000000001</v>
      </c>
      <c r="BD3476" s="2">
        <v>43602</v>
      </c>
      <c r="BE3476" s="1">
        <v>-0.2445</v>
      </c>
      <c r="BG3476" s="2">
        <v>43784</v>
      </c>
      <c r="BH3476" s="1">
        <v>1.8399999999999999</v>
      </c>
      <c r="BJ3476" s="2">
        <v>43784</v>
      </c>
      <c r="BK3476" s="1">
        <v>1.65</v>
      </c>
      <c r="BM3476" s="2">
        <v>43609</v>
      </c>
      <c r="BN3476" s="1">
        <v>-4.7100000000000003E-2</v>
      </c>
    </row>
    <row r="3477" spans="5:66">
      <c r="E3477" s="2">
        <v>43665</v>
      </c>
      <c r="F3477" s="1">
        <v>1.44</v>
      </c>
      <c r="H3477" s="2">
        <v>43685</v>
      </c>
      <c r="I3477" s="1">
        <v>1.167</v>
      </c>
      <c r="K3477" s="2">
        <v>43683</v>
      </c>
      <c r="L3477" s="1">
        <v>1.2549999999999999</v>
      </c>
      <c r="N3477" s="2">
        <v>43691</v>
      </c>
      <c r="O3477" s="1">
        <v>1.177</v>
      </c>
      <c r="Q3477" s="2">
        <v>43669</v>
      </c>
      <c r="R3477" s="1">
        <v>1.3225</v>
      </c>
      <c r="T3477" s="2">
        <v>43675</v>
      </c>
      <c r="U3477" s="1">
        <v>1.2324999999999999</v>
      </c>
      <c r="W3477" s="2">
        <v>43672</v>
      </c>
      <c r="X3477" s="1">
        <v>1.2450000000000001</v>
      </c>
      <c r="Z3477" s="2">
        <v>43662</v>
      </c>
      <c r="AA3477" s="1">
        <v>1.4224999999999999</v>
      </c>
      <c r="AC3477" s="2">
        <v>43663</v>
      </c>
      <c r="AD3477" s="1">
        <v>1.5175000000000001</v>
      </c>
      <c r="AF3477" s="2">
        <v>44102</v>
      </c>
      <c r="AG3477" s="1">
        <v>0.22037999999999999</v>
      </c>
      <c r="AI3477" s="2">
        <v>43591</v>
      </c>
      <c r="AJ3477" s="1">
        <v>2.6179999999999999</v>
      </c>
      <c r="AL3477" s="2">
        <v>43593</v>
      </c>
      <c r="AM3477" s="1">
        <v>2.4415</v>
      </c>
      <c r="AO3477" s="2">
        <v>43588</v>
      </c>
      <c r="AP3477" s="1">
        <v>2.4203000000000001</v>
      </c>
      <c r="AR3477" s="2">
        <v>43581</v>
      </c>
      <c r="AS3477" s="1">
        <v>2.5089999999999999</v>
      </c>
      <c r="AU3477" s="2">
        <v>43609</v>
      </c>
      <c r="AV3477" s="1">
        <v>1.0081</v>
      </c>
      <c r="AX3477" s="2">
        <v>43607</v>
      </c>
      <c r="AY3477" s="1">
        <v>0.95</v>
      </c>
      <c r="BA3477" s="116">
        <v>43613</v>
      </c>
      <c r="BB3477" s="1">
        <v>0.3705</v>
      </c>
      <c r="BD3477" s="2">
        <v>43605</v>
      </c>
      <c r="BE3477" s="1">
        <v>-0.2445</v>
      </c>
      <c r="BG3477" s="2">
        <v>43787</v>
      </c>
      <c r="BH3477" s="1">
        <v>1.81</v>
      </c>
      <c r="BJ3477" s="2">
        <v>43787</v>
      </c>
      <c r="BK3477" s="1">
        <v>1.63</v>
      </c>
      <c r="BM3477" s="2">
        <v>43612</v>
      </c>
      <c r="BN3477" s="1">
        <v>-5.6000000000000001E-2</v>
      </c>
    </row>
    <row r="3478" spans="5:66">
      <c r="E3478" s="2">
        <v>43668</v>
      </c>
      <c r="F3478" s="1">
        <v>1.44</v>
      </c>
      <c r="H3478" s="2">
        <v>43686</v>
      </c>
      <c r="I3478" s="1">
        <v>1.175</v>
      </c>
      <c r="K3478" s="2">
        <v>43684</v>
      </c>
      <c r="L3478" s="1">
        <v>1.2469999999999999</v>
      </c>
      <c r="N3478" s="2">
        <v>43693</v>
      </c>
      <c r="O3478" s="1">
        <v>1.1219999999999999</v>
      </c>
      <c r="Q3478" s="2">
        <v>43670</v>
      </c>
      <c r="R3478" s="1">
        <v>1.3125</v>
      </c>
      <c r="T3478" s="2">
        <v>43676</v>
      </c>
      <c r="U3478" s="1">
        <v>1.2250000000000001</v>
      </c>
      <c r="W3478" s="2">
        <v>43675</v>
      </c>
      <c r="X3478" s="1">
        <v>1.2524999999999999</v>
      </c>
      <c r="Z3478" s="2">
        <v>43663</v>
      </c>
      <c r="AA3478" s="1">
        <v>1.405</v>
      </c>
      <c r="AC3478" s="2">
        <v>43664</v>
      </c>
      <c r="AD3478" s="1">
        <v>1.4575</v>
      </c>
      <c r="AF3478" s="2">
        <v>44103</v>
      </c>
      <c r="AG3478" s="1">
        <v>0.22513</v>
      </c>
      <c r="AI3478" s="2">
        <v>43592</v>
      </c>
      <c r="AJ3478" s="1">
        <v>2.5985</v>
      </c>
      <c r="AL3478" s="2">
        <v>43594</v>
      </c>
      <c r="AM3478" s="1">
        <v>2.4045999999999998</v>
      </c>
      <c r="AO3478" s="2">
        <v>43591</v>
      </c>
      <c r="AP3478" s="1">
        <v>2.3725000000000001</v>
      </c>
      <c r="AR3478" s="2">
        <v>43584</v>
      </c>
      <c r="AS3478" s="1">
        <v>2.5114999999999998</v>
      </c>
      <c r="AU3478" s="2">
        <v>43612</v>
      </c>
      <c r="AV3478" s="1">
        <v>0.98</v>
      </c>
      <c r="AX3478" s="2">
        <v>43608</v>
      </c>
      <c r="AY3478" s="1">
        <v>0.91779999999999995</v>
      </c>
      <c r="BA3478" s="116">
        <v>43614</v>
      </c>
      <c r="BB3478" s="1">
        <v>0.35499999999999998</v>
      </c>
      <c r="BD3478" s="2">
        <v>43606</v>
      </c>
      <c r="BE3478" s="1">
        <v>-0.2419</v>
      </c>
      <c r="BG3478" s="2">
        <v>43788</v>
      </c>
      <c r="BH3478" s="1">
        <v>1.79</v>
      </c>
      <c r="BJ3478" s="2">
        <v>43788</v>
      </c>
      <c r="BK3478" s="1">
        <v>1.63</v>
      </c>
      <c r="BM3478" s="2">
        <v>43613</v>
      </c>
      <c r="BN3478" s="1">
        <v>-6.9000000000000006E-2</v>
      </c>
    </row>
    <row r="3479" spans="5:66">
      <c r="E3479" s="2">
        <v>43669</v>
      </c>
      <c r="F3479" s="1">
        <v>1.4339999999999999</v>
      </c>
      <c r="H3479" s="2">
        <v>43689</v>
      </c>
      <c r="I3479" s="1">
        <v>1.1819999999999999</v>
      </c>
      <c r="K3479" s="2">
        <v>43685</v>
      </c>
      <c r="L3479" s="1">
        <v>1.272</v>
      </c>
      <c r="N3479" s="2">
        <v>43696</v>
      </c>
      <c r="O3479" s="1">
        <v>1.1299999999999999</v>
      </c>
      <c r="Q3479" s="2">
        <v>43671</v>
      </c>
      <c r="R3479" s="1">
        <v>1.2650000000000001</v>
      </c>
      <c r="T3479" s="2">
        <v>43677</v>
      </c>
      <c r="U3479" s="1">
        <v>1.2</v>
      </c>
      <c r="W3479" s="2">
        <v>43676</v>
      </c>
      <c r="X3479" s="1">
        <v>1.25</v>
      </c>
      <c r="Z3479" s="2">
        <v>43664</v>
      </c>
      <c r="AA3479" s="1">
        <v>1.3525</v>
      </c>
      <c r="AC3479" s="2">
        <v>43665</v>
      </c>
      <c r="AD3479" s="1">
        <v>1.4350000000000001</v>
      </c>
      <c r="AF3479" s="2">
        <v>44104</v>
      </c>
      <c r="AG3479" s="1">
        <v>0.23388</v>
      </c>
      <c r="AI3479" s="2">
        <v>43593</v>
      </c>
      <c r="AJ3479" s="1">
        <v>2.6248</v>
      </c>
      <c r="AL3479" s="2">
        <v>43595</v>
      </c>
      <c r="AM3479" s="1">
        <v>2.4300000000000002</v>
      </c>
      <c r="AO3479" s="2">
        <v>43592</v>
      </c>
      <c r="AP3479" s="1">
        <v>2.3614999999999999</v>
      </c>
      <c r="AR3479" s="2">
        <v>43585</v>
      </c>
      <c r="AS3479" s="1">
        <v>2.5007999999999999</v>
      </c>
      <c r="AU3479" s="2">
        <v>43613</v>
      </c>
      <c r="AV3479" s="1">
        <v>0.96499999999999997</v>
      </c>
      <c r="AX3479" s="2">
        <v>43609</v>
      </c>
      <c r="AY3479" s="1">
        <v>0.92520000000000002</v>
      </c>
      <c r="BA3479" s="116">
        <v>43615</v>
      </c>
      <c r="BB3479" s="1">
        <v>0.35780000000000001</v>
      </c>
      <c r="BD3479" s="2">
        <v>43607</v>
      </c>
      <c r="BE3479" s="1">
        <v>-0.2455</v>
      </c>
      <c r="BG3479" s="2">
        <v>43789</v>
      </c>
      <c r="BH3479" s="1">
        <v>1.73</v>
      </c>
      <c r="BJ3479" s="2">
        <v>43789</v>
      </c>
      <c r="BK3479" s="1">
        <v>1.58</v>
      </c>
      <c r="BM3479" s="2">
        <v>43614</v>
      </c>
      <c r="BN3479" s="1">
        <v>-8.0600000000000005E-2</v>
      </c>
    </row>
    <row r="3480" spans="5:66">
      <c r="E3480" s="2">
        <v>43670</v>
      </c>
      <c r="F3480" s="1">
        <v>1.417</v>
      </c>
      <c r="H3480" s="2">
        <v>43690</v>
      </c>
      <c r="I3480" s="1">
        <v>1.1419999999999999</v>
      </c>
      <c r="K3480" s="2">
        <v>43686</v>
      </c>
      <c r="L3480" s="1">
        <v>1.28</v>
      </c>
      <c r="N3480" s="2">
        <v>43697</v>
      </c>
      <c r="O3480" s="1">
        <v>1.145</v>
      </c>
      <c r="Q3480" s="2">
        <v>43672</v>
      </c>
      <c r="R3480" s="1">
        <v>1.2725</v>
      </c>
      <c r="T3480" s="2">
        <v>43678</v>
      </c>
      <c r="U3480" s="1">
        <v>1.2224999999999999</v>
      </c>
      <c r="W3480" s="2">
        <v>43677</v>
      </c>
      <c r="X3480" s="1">
        <v>1.2250000000000001</v>
      </c>
      <c r="Z3480" s="2">
        <v>43665</v>
      </c>
      <c r="AA3480" s="1">
        <v>1.3374999999999999</v>
      </c>
      <c r="AC3480" s="2">
        <v>43668</v>
      </c>
      <c r="AD3480" s="1">
        <v>1.425</v>
      </c>
      <c r="AI3480" s="2">
        <v>43594</v>
      </c>
      <c r="AJ3480" s="1">
        <v>2.5869999999999997</v>
      </c>
      <c r="AL3480" s="2">
        <v>43598</v>
      </c>
      <c r="AM3480" s="1">
        <v>2.351</v>
      </c>
      <c r="AO3480" s="2">
        <v>43593</v>
      </c>
      <c r="AP3480" s="1">
        <v>2.3706999999999998</v>
      </c>
      <c r="AR3480" s="2">
        <v>43586</v>
      </c>
      <c r="AS3480" s="1">
        <v>2.5324999999999998</v>
      </c>
      <c r="AU3480" s="2">
        <v>43614</v>
      </c>
      <c r="AV3480" s="1">
        <v>0.94599999999999995</v>
      </c>
      <c r="AX3480" s="2">
        <v>43612</v>
      </c>
      <c r="AY3480" s="1">
        <v>0.9</v>
      </c>
      <c r="BA3480" s="116">
        <v>43616</v>
      </c>
      <c r="BB3480" s="1">
        <v>0.33500000000000002</v>
      </c>
      <c r="BD3480" s="2">
        <v>43608</v>
      </c>
      <c r="BE3480" s="1">
        <v>-0.25030000000000002</v>
      </c>
      <c r="BG3480" s="2">
        <v>43790</v>
      </c>
      <c r="BH3480" s="1">
        <v>1.77</v>
      </c>
      <c r="BJ3480" s="2">
        <v>43790</v>
      </c>
      <c r="BK3480" s="1">
        <v>1.62</v>
      </c>
      <c r="BM3480" s="2">
        <v>43615</v>
      </c>
      <c r="BN3480" s="1">
        <v>-8.2000000000000003E-2</v>
      </c>
    </row>
    <row r="3481" spans="5:66">
      <c r="E3481" s="2">
        <v>43671</v>
      </c>
      <c r="F3481" s="1">
        <v>1.403</v>
      </c>
      <c r="H3481" s="2">
        <v>43691</v>
      </c>
      <c r="I3481" s="1">
        <v>1.1419999999999999</v>
      </c>
      <c r="K3481" s="2">
        <v>43689</v>
      </c>
      <c r="L3481" s="1">
        <v>1.282</v>
      </c>
      <c r="N3481" s="2">
        <v>43698</v>
      </c>
      <c r="O3481" s="1">
        <v>1.22</v>
      </c>
      <c r="Q3481" s="2">
        <v>43675</v>
      </c>
      <c r="R3481" s="1">
        <v>1.2725</v>
      </c>
      <c r="T3481" s="2">
        <v>43679</v>
      </c>
      <c r="U3481" s="1">
        <v>1.1525000000000001</v>
      </c>
      <c r="W3481" s="2">
        <v>43678</v>
      </c>
      <c r="X3481" s="1">
        <v>1.25</v>
      </c>
      <c r="Z3481" s="2">
        <v>43668</v>
      </c>
      <c r="AA3481" s="1">
        <v>1.325</v>
      </c>
      <c r="AC3481" s="2">
        <v>43669</v>
      </c>
      <c r="AD3481" s="1">
        <v>1.4125000000000001</v>
      </c>
      <c r="AI3481" s="2">
        <v>43595</v>
      </c>
      <c r="AJ3481" s="1">
        <v>2.6111</v>
      </c>
      <c r="AL3481" s="2">
        <v>43599</v>
      </c>
      <c r="AM3481" s="1">
        <v>2.3570000000000002</v>
      </c>
      <c r="AO3481" s="2">
        <v>43594</v>
      </c>
      <c r="AP3481" s="1">
        <v>2.3368000000000002</v>
      </c>
      <c r="AR3481" s="2">
        <v>43587</v>
      </c>
      <c r="AS3481" s="1">
        <v>2.5419999999999998</v>
      </c>
      <c r="AU3481" s="2">
        <v>43615</v>
      </c>
      <c r="AV3481" s="1">
        <v>0.95199999999999996</v>
      </c>
      <c r="AX3481" s="2">
        <v>43613</v>
      </c>
      <c r="AY3481" s="1">
        <v>0.88100000000000001</v>
      </c>
      <c r="BA3481" s="116">
        <v>43619</v>
      </c>
      <c r="BB3481" s="1">
        <v>0.3251</v>
      </c>
      <c r="BD3481" s="2">
        <v>43609</v>
      </c>
      <c r="BE3481" s="1">
        <v>-0.24859999999999999</v>
      </c>
      <c r="BG3481" s="2">
        <v>43791</v>
      </c>
      <c r="BH3481" s="1">
        <v>1.77</v>
      </c>
      <c r="BJ3481" s="2">
        <v>43791</v>
      </c>
      <c r="BK3481" s="1">
        <v>1.62</v>
      </c>
      <c r="BM3481" s="2">
        <v>43616</v>
      </c>
      <c r="BN3481" s="1">
        <v>-9.6000000000000002E-2</v>
      </c>
    </row>
    <row r="3482" spans="5:66">
      <c r="E3482" s="2">
        <v>43672</v>
      </c>
      <c r="F3482" s="1">
        <v>1.3980000000000001</v>
      </c>
      <c r="H3482" s="2">
        <v>43693</v>
      </c>
      <c r="I3482" s="1">
        <v>1.0920000000000001</v>
      </c>
      <c r="K3482" s="2">
        <v>43690</v>
      </c>
      <c r="L3482" s="1">
        <v>1.22</v>
      </c>
      <c r="N3482" s="2">
        <v>43699</v>
      </c>
      <c r="O3482" s="1">
        <v>1.18</v>
      </c>
      <c r="Q3482" s="2">
        <v>43676</v>
      </c>
      <c r="R3482" s="1">
        <v>1.2650000000000001</v>
      </c>
      <c r="T3482" s="2">
        <v>43682</v>
      </c>
      <c r="U3482" s="1">
        <v>1.05</v>
      </c>
      <c r="W3482" s="2">
        <v>43679</v>
      </c>
      <c r="X3482" s="1">
        <v>1.1875</v>
      </c>
      <c r="Z3482" s="2">
        <v>43669</v>
      </c>
      <c r="AA3482" s="1">
        <v>1.32</v>
      </c>
      <c r="AC3482" s="2">
        <v>43670</v>
      </c>
      <c r="AD3482" s="1">
        <v>1.3825000000000001</v>
      </c>
      <c r="AI3482" s="2">
        <v>43598</v>
      </c>
      <c r="AJ3482" s="1">
        <v>2.5387</v>
      </c>
      <c r="AL3482" s="2">
        <v>43600</v>
      </c>
      <c r="AM3482" s="1">
        <v>2.3075000000000001</v>
      </c>
      <c r="AO3482" s="2">
        <v>43595</v>
      </c>
      <c r="AP3482" s="1">
        <v>2.3445999999999998</v>
      </c>
      <c r="AR3482" s="2">
        <v>43588</v>
      </c>
      <c r="AS3482" s="1">
        <v>2.5350000000000001</v>
      </c>
      <c r="AU3482" s="2">
        <v>43616</v>
      </c>
      <c r="AV3482" s="1">
        <v>0.91759999999999997</v>
      </c>
      <c r="AX3482" s="2">
        <v>43614</v>
      </c>
      <c r="AY3482" s="1">
        <v>0.86199999999999999</v>
      </c>
      <c r="BA3482" s="116">
        <v>43620</v>
      </c>
      <c r="BB3482" s="1">
        <v>0.30680000000000002</v>
      </c>
      <c r="BD3482" s="2">
        <v>43612</v>
      </c>
      <c r="BE3482" s="1">
        <v>-0.251</v>
      </c>
      <c r="BG3482" s="2">
        <v>43794</v>
      </c>
      <c r="BH3482" s="1">
        <v>1.76</v>
      </c>
      <c r="BJ3482" s="2">
        <v>43794</v>
      </c>
      <c r="BK3482" s="1">
        <v>1.62</v>
      </c>
      <c r="BM3482" s="2">
        <v>43619</v>
      </c>
      <c r="BN3482" s="1">
        <v>-0.10059999999999999</v>
      </c>
    </row>
    <row r="3483" spans="5:66">
      <c r="E3483" s="2">
        <v>43675</v>
      </c>
      <c r="F3483" s="1">
        <v>1.3919999999999999</v>
      </c>
      <c r="H3483" s="2">
        <v>43696</v>
      </c>
      <c r="I3483" s="1">
        <v>1.0900000000000001</v>
      </c>
      <c r="K3483" s="2">
        <v>43691</v>
      </c>
      <c r="L3483" s="1">
        <v>1.2250000000000001</v>
      </c>
      <c r="N3483" s="2">
        <v>43700</v>
      </c>
      <c r="O3483" s="1">
        <v>1.2030000000000001</v>
      </c>
      <c r="Q3483" s="2">
        <v>43677</v>
      </c>
      <c r="R3483" s="1">
        <v>1.2349999999999999</v>
      </c>
      <c r="T3483" s="2">
        <v>43683</v>
      </c>
      <c r="U3483" s="1">
        <v>1.04</v>
      </c>
      <c r="W3483" s="2">
        <v>43682</v>
      </c>
      <c r="X3483" s="1">
        <v>1.095</v>
      </c>
      <c r="Z3483" s="2">
        <v>43670</v>
      </c>
      <c r="AA3483" s="1">
        <v>1.2925</v>
      </c>
      <c r="AC3483" s="2">
        <v>43671</v>
      </c>
      <c r="AD3483" s="1">
        <v>1.37</v>
      </c>
      <c r="AI3483" s="2">
        <v>43599</v>
      </c>
      <c r="AJ3483" s="1">
        <v>2.5501</v>
      </c>
      <c r="AL3483" s="2">
        <v>43601</v>
      </c>
      <c r="AM3483" s="1">
        <v>2.3290000000000002</v>
      </c>
      <c r="AO3483" s="2">
        <v>43598</v>
      </c>
      <c r="AP3483" s="1">
        <v>2.2464</v>
      </c>
      <c r="AR3483" s="2">
        <v>43591</v>
      </c>
      <c r="AS3483" s="1">
        <v>2.512</v>
      </c>
      <c r="AU3483" s="2">
        <v>43619</v>
      </c>
      <c r="AV3483" s="1">
        <v>0.89600000000000002</v>
      </c>
      <c r="AX3483" s="2">
        <v>43615</v>
      </c>
      <c r="AY3483" s="1">
        <v>0.86699999999999999</v>
      </c>
      <c r="BA3483" s="116">
        <v>43621</v>
      </c>
      <c r="BB3483" s="1">
        <v>0.27929999999999999</v>
      </c>
      <c r="BD3483" s="2">
        <v>43613</v>
      </c>
      <c r="BE3483" s="1">
        <v>-0.25580000000000003</v>
      </c>
      <c r="BG3483" s="2">
        <v>43795</v>
      </c>
      <c r="BH3483" s="1">
        <v>1.74</v>
      </c>
      <c r="BJ3483" s="2">
        <v>43795</v>
      </c>
      <c r="BK3483" s="1">
        <v>1.58</v>
      </c>
      <c r="BM3483" s="2">
        <v>43620</v>
      </c>
      <c r="BN3483" s="1">
        <v>-0.1071</v>
      </c>
    </row>
    <row r="3484" spans="5:66">
      <c r="E3484" s="2">
        <v>43676</v>
      </c>
      <c r="F3484" s="1">
        <v>1.3839999999999999</v>
      </c>
      <c r="H3484" s="2">
        <v>43697</v>
      </c>
      <c r="I3484" s="1">
        <v>1.1000000000000001</v>
      </c>
      <c r="K3484" s="2">
        <v>43693</v>
      </c>
      <c r="L3484" s="1">
        <v>1.17</v>
      </c>
      <c r="N3484" s="2">
        <v>43703</v>
      </c>
      <c r="O3484" s="1">
        <v>1.145</v>
      </c>
      <c r="Q3484" s="2">
        <v>43678</v>
      </c>
      <c r="R3484" s="1">
        <v>1.2549999999999999</v>
      </c>
      <c r="T3484" s="2">
        <v>43684</v>
      </c>
      <c r="U3484" s="1">
        <v>1.0249999999999999</v>
      </c>
      <c r="W3484" s="2">
        <v>43683</v>
      </c>
      <c r="X3484" s="1">
        <v>1.08</v>
      </c>
      <c r="Z3484" s="2">
        <v>43671</v>
      </c>
      <c r="AA3484" s="1">
        <v>1.2650000000000001</v>
      </c>
      <c r="AC3484" s="2">
        <v>43672</v>
      </c>
      <c r="AD3484" s="1">
        <v>1.375</v>
      </c>
      <c r="AI3484" s="2">
        <v>43600</v>
      </c>
      <c r="AJ3484" s="1">
        <v>2.5125000000000002</v>
      </c>
      <c r="AL3484" s="2">
        <v>43602</v>
      </c>
      <c r="AM3484" s="1">
        <v>2.3239999999999998</v>
      </c>
      <c r="AO3484" s="2">
        <v>43599</v>
      </c>
      <c r="AP3484" s="1">
        <v>2.2515999999999998</v>
      </c>
      <c r="AR3484" s="2">
        <v>43592</v>
      </c>
      <c r="AS3484" s="1">
        <v>2.5019999999999998</v>
      </c>
      <c r="AU3484" s="2">
        <v>43620</v>
      </c>
      <c r="AV3484" s="1">
        <v>0.87250000000000005</v>
      </c>
      <c r="AX3484" s="2">
        <v>43616</v>
      </c>
      <c r="AY3484" s="1">
        <v>0.83450000000000002</v>
      </c>
      <c r="BA3484" s="116">
        <v>43622</v>
      </c>
      <c r="BB3484" s="1">
        <v>0.27650000000000002</v>
      </c>
      <c r="BD3484" s="2">
        <v>43614</v>
      </c>
      <c r="BE3484" s="1">
        <v>-0.26079999999999998</v>
      </c>
      <c r="BG3484" s="2">
        <v>43796</v>
      </c>
      <c r="BH3484" s="1">
        <v>1.77</v>
      </c>
      <c r="BJ3484" s="2">
        <v>43796</v>
      </c>
      <c r="BK3484" s="1">
        <v>1.63</v>
      </c>
      <c r="BM3484" s="2">
        <v>43621</v>
      </c>
      <c r="BN3484" s="1">
        <v>-0.1464</v>
      </c>
    </row>
    <row r="3485" spans="5:66">
      <c r="E3485" s="2">
        <v>43677</v>
      </c>
      <c r="F3485" s="1">
        <v>1.377</v>
      </c>
      <c r="H3485" s="2">
        <v>43698</v>
      </c>
      <c r="I3485" s="1">
        <v>1.167</v>
      </c>
      <c r="K3485" s="2">
        <v>43696</v>
      </c>
      <c r="L3485" s="1">
        <v>1.1830000000000001</v>
      </c>
      <c r="N3485" s="2">
        <v>43704</v>
      </c>
      <c r="O3485" s="1">
        <v>1.21</v>
      </c>
      <c r="Q3485" s="2">
        <v>43679</v>
      </c>
      <c r="R3485" s="1">
        <v>1.1825000000000001</v>
      </c>
      <c r="T3485" s="2">
        <v>43685</v>
      </c>
      <c r="U3485" s="1">
        <v>1.0275000000000001</v>
      </c>
      <c r="W3485" s="2">
        <v>43684</v>
      </c>
      <c r="X3485" s="1">
        <v>1.06</v>
      </c>
      <c r="Z3485" s="2">
        <v>43672</v>
      </c>
      <c r="AA3485" s="1">
        <v>1.2725</v>
      </c>
      <c r="AC3485" s="2">
        <v>43675</v>
      </c>
      <c r="AD3485" s="1">
        <v>1.3825000000000001</v>
      </c>
      <c r="AI3485" s="2">
        <v>43601</v>
      </c>
      <c r="AJ3485" s="1">
        <v>2.5293000000000001</v>
      </c>
      <c r="AL3485" s="2">
        <v>43605</v>
      </c>
      <c r="AM3485" s="1">
        <v>2.3475000000000001</v>
      </c>
      <c r="AO3485" s="2">
        <v>43600</v>
      </c>
      <c r="AP3485" s="1">
        <v>2.2124999999999999</v>
      </c>
      <c r="AR3485" s="2">
        <v>43593</v>
      </c>
      <c r="AS3485" s="1">
        <v>2.5</v>
      </c>
      <c r="AU3485" s="2">
        <v>43621</v>
      </c>
      <c r="AV3485" s="1">
        <v>0.85699999999999998</v>
      </c>
      <c r="AX3485" s="2">
        <v>43619</v>
      </c>
      <c r="AY3485" s="1">
        <v>0.8145</v>
      </c>
      <c r="BA3485" s="116">
        <v>43623</v>
      </c>
      <c r="BB3485" s="1">
        <v>0.25180000000000002</v>
      </c>
      <c r="BD3485" s="2">
        <v>43615</v>
      </c>
      <c r="BE3485" s="1">
        <v>-0.26429999999999998</v>
      </c>
      <c r="BG3485" s="2">
        <v>43798</v>
      </c>
      <c r="BH3485" s="1">
        <v>1.78</v>
      </c>
      <c r="BJ3485" s="2">
        <v>43798</v>
      </c>
      <c r="BK3485" s="1">
        <v>1.62</v>
      </c>
      <c r="BM3485" s="2">
        <v>43622</v>
      </c>
      <c r="BN3485" s="1">
        <v>-0.1341</v>
      </c>
    </row>
    <row r="3486" spans="5:66">
      <c r="E3486" s="2">
        <v>43678</v>
      </c>
      <c r="F3486" s="1">
        <v>1.375</v>
      </c>
      <c r="H3486" s="2">
        <v>43699</v>
      </c>
      <c r="I3486" s="1">
        <v>1.125</v>
      </c>
      <c r="K3486" s="2">
        <v>43697</v>
      </c>
      <c r="L3486" s="1">
        <v>1.2</v>
      </c>
      <c r="N3486" s="2">
        <v>43705</v>
      </c>
      <c r="O3486" s="1">
        <v>1.21</v>
      </c>
      <c r="Q3486" s="2">
        <v>43682</v>
      </c>
      <c r="R3486" s="1">
        <v>1.0649999999999999</v>
      </c>
      <c r="T3486" s="2">
        <v>43686</v>
      </c>
      <c r="U3486" s="1">
        <v>1.0449999999999999</v>
      </c>
      <c r="W3486" s="2">
        <v>43685</v>
      </c>
      <c r="X3486" s="1">
        <v>1.0625</v>
      </c>
      <c r="Z3486" s="2">
        <v>43675</v>
      </c>
      <c r="AA3486" s="1">
        <v>1.28</v>
      </c>
      <c r="AC3486" s="2">
        <v>43676</v>
      </c>
      <c r="AD3486" s="1">
        <v>1.3825000000000001</v>
      </c>
      <c r="AI3486" s="2">
        <v>43602</v>
      </c>
      <c r="AJ3486" s="1">
        <v>2.5215000000000001</v>
      </c>
      <c r="AL3486" s="2">
        <v>43606</v>
      </c>
      <c r="AM3486" s="1">
        <v>2.3580000000000001</v>
      </c>
      <c r="AO3486" s="2">
        <v>43601</v>
      </c>
      <c r="AP3486" s="1">
        <v>2.2363</v>
      </c>
      <c r="AR3486" s="2">
        <v>43594</v>
      </c>
      <c r="AS3486" s="1">
        <v>2.4765000000000001</v>
      </c>
      <c r="AU3486" s="2">
        <v>43622</v>
      </c>
      <c r="AV3486" s="1">
        <v>0.83150000000000002</v>
      </c>
      <c r="AX3486" s="2">
        <v>43620</v>
      </c>
      <c r="AY3486" s="1">
        <v>0.7913</v>
      </c>
      <c r="BA3486" s="116">
        <v>43626</v>
      </c>
      <c r="BB3486" s="1">
        <v>0.29330000000000001</v>
      </c>
      <c r="BD3486" s="2">
        <v>43616</v>
      </c>
      <c r="BE3486" s="1">
        <v>-0.27579999999999999</v>
      </c>
      <c r="BG3486" s="2">
        <v>43801</v>
      </c>
      <c r="BH3486" s="1">
        <v>1.83</v>
      </c>
      <c r="BJ3486" s="2">
        <v>43801</v>
      </c>
      <c r="BK3486" s="1">
        <v>1.65</v>
      </c>
      <c r="BM3486" s="2">
        <v>43623</v>
      </c>
      <c r="BN3486" s="1">
        <v>-0.154</v>
      </c>
    </row>
    <row r="3487" spans="5:66">
      <c r="E3487" s="2">
        <v>43679</v>
      </c>
      <c r="F3487" s="1">
        <v>1.3380000000000001</v>
      </c>
      <c r="H3487" s="2">
        <v>43700</v>
      </c>
      <c r="I3487" s="1">
        <v>1.155</v>
      </c>
      <c r="K3487" s="2">
        <v>43698</v>
      </c>
      <c r="L3487" s="1">
        <v>1.28</v>
      </c>
      <c r="N3487" s="2">
        <v>43706</v>
      </c>
      <c r="O3487" s="1">
        <v>1.2090000000000001</v>
      </c>
      <c r="Q3487" s="2">
        <v>43683</v>
      </c>
      <c r="R3487" s="1">
        <v>1.0575000000000001</v>
      </c>
      <c r="T3487" s="2">
        <v>43689</v>
      </c>
      <c r="U3487" s="1">
        <v>1.0625</v>
      </c>
      <c r="W3487" s="2">
        <v>43686</v>
      </c>
      <c r="X3487" s="1">
        <v>1.08</v>
      </c>
      <c r="Z3487" s="2">
        <v>43676</v>
      </c>
      <c r="AA3487" s="1">
        <v>1.28</v>
      </c>
      <c r="AC3487" s="2">
        <v>43677</v>
      </c>
      <c r="AD3487" s="1">
        <v>1.3599999999999999</v>
      </c>
      <c r="AI3487" s="2">
        <v>43605</v>
      </c>
      <c r="AJ3487" s="1">
        <v>2.5373000000000001</v>
      </c>
      <c r="AL3487" s="2">
        <v>43607</v>
      </c>
      <c r="AM3487" s="1">
        <v>2.3130000000000002</v>
      </c>
      <c r="AO3487" s="2">
        <v>43602</v>
      </c>
      <c r="AP3487" s="1">
        <v>2.2378</v>
      </c>
      <c r="AR3487" s="2">
        <v>43595</v>
      </c>
      <c r="AS3487" s="1">
        <v>2.4725000000000001</v>
      </c>
      <c r="AU3487" s="2">
        <v>43623</v>
      </c>
      <c r="AV3487" s="1">
        <v>0.79900000000000004</v>
      </c>
      <c r="AX3487" s="2">
        <v>43621</v>
      </c>
      <c r="AY3487" s="1">
        <v>0.77200000000000002</v>
      </c>
      <c r="BA3487" s="116">
        <v>43627</v>
      </c>
      <c r="BB3487" s="1">
        <v>0.27450000000000002</v>
      </c>
      <c r="BD3487" s="2">
        <v>43619</v>
      </c>
      <c r="BE3487" s="1">
        <v>-0.27679999999999999</v>
      </c>
      <c r="BG3487" s="2">
        <v>43802</v>
      </c>
      <c r="BH3487" s="1">
        <v>1.72</v>
      </c>
      <c r="BJ3487" s="2">
        <v>43802</v>
      </c>
      <c r="BK3487" s="1">
        <v>1.54</v>
      </c>
      <c r="BM3487" s="2">
        <v>43626</v>
      </c>
      <c r="BN3487" s="1">
        <v>-0.14069999999999999</v>
      </c>
    </row>
    <row r="3488" spans="5:66">
      <c r="E3488" s="2">
        <v>43682</v>
      </c>
      <c r="F3488" s="1">
        <v>1.304</v>
      </c>
      <c r="H3488" s="2">
        <v>43703</v>
      </c>
      <c r="I3488" s="1">
        <v>1.1200000000000001</v>
      </c>
      <c r="K3488" s="2">
        <v>43699</v>
      </c>
      <c r="L3488" s="1">
        <v>1.23</v>
      </c>
      <c r="N3488" s="2">
        <v>43707</v>
      </c>
      <c r="O3488" s="1">
        <v>1.252</v>
      </c>
      <c r="Q3488" s="2">
        <v>43684</v>
      </c>
      <c r="R3488" s="1">
        <v>1.0375000000000001</v>
      </c>
      <c r="T3488" s="2">
        <v>43690</v>
      </c>
      <c r="U3488" s="1">
        <v>1.0249999999999999</v>
      </c>
      <c r="W3488" s="2">
        <v>43689</v>
      </c>
      <c r="X3488" s="1">
        <v>1.0900000000000001</v>
      </c>
      <c r="Z3488" s="2">
        <v>43677</v>
      </c>
      <c r="AA3488" s="1">
        <v>1.2575000000000001</v>
      </c>
      <c r="AC3488" s="2">
        <v>43678</v>
      </c>
      <c r="AD3488" s="1">
        <v>1.3825000000000001</v>
      </c>
      <c r="AI3488" s="2">
        <v>43606</v>
      </c>
      <c r="AJ3488" s="1">
        <v>2.5470999999999999</v>
      </c>
      <c r="AL3488" s="2">
        <v>43608</v>
      </c>
      <c r="AM3488" s="1">
        <v>2.2486000000000002</v>
      </c>
      <c r="AO3488" s="2">
        <v>43605</v>
      </c>
      <c r="AP3488" s="1">
        <v>2.2578</v>
      </c>
      <c r="AR3488" s="2">
        <v>43598</v>
      </c>
      <c r="AS3488" s="1">
        <v>2.403</v>
      </c>
      <c r="AU3488" s="2">
        <v>43626</v>
      </c>
      <c r="AV3488" s="1">
        <v>0.87090000000000001</v>
      </c>
      <c r="AX3488" s="2">
        <v>43622</v>
      </c>
      <c r="AY3488" s="1">
        <v>0.745</v>
      </c>
      <c r="BA3488" s="116">
        <v>43628</v>
      </c>
      <c r="BB3488" s="1">
        <v>0.27629999999999999</v>
      </c>
      <c r="BD3488" s="2">
        <v>43620</v>
      </c>
      <c r="BE3488" s="1">
        <v>-0.27979999999999999</v>
      </c>
      <c r="BG3488" s="2">
        <v>43803</v>
      </c>
      <c r="BH3488" s="1">
        <v>1.77</v>
      </c>
      <c r="BJ3488" s="2">
        <v>43803</v>
      </c>
      <c r="BK3488" s="1">
        <v>1.6</v>
      </c>
      <c r="BM3488" s="2">
        <v>43627</v>
      </c>
      <c r="BN3488" s="1">
        <v>-0.14879999999999999</v>
      </c>
    </row>
    <row r="3489" spans="5:66">
      <c r="E3489" s="2">
        <v>43683</v>
      </c>
      <c r="F3489" s="1">
        <v>1.3009999999999999</v>
      </c>
      <c r="H3489" s="2">
        <v>43704</v>
      </c>
      <c r="I3489" s="1">
        <v>1.177</v>
      </c>
      <c r="K3489" s="2">
        <v>43700</v>
      </c>
      <c r="L3489" s="1">
        <v>1.252</v>
      </c>
      <c r="N3489" s="2">
        <v>43710</v>
      </c>
      <c r="O3489" s="1">
        <v>1.2969999999999999</v>
      </c>
      <c r="Q3489" s="2">
        <v>43685</v>
      </c>
      <c r="R3489" s="1">
        <v>1.0425</v>
      </c>
      <c r="T3489" s="2">
        <v>43691</v>
      </c>
      <c r="U3489" s="1">
        <v>1.0349999999999999</v>
      </c>
      <c r="W3489" s="2">
        <v>43690</v>
      </c>
      <c r="X3489" s="1">
        <v>1.06</v>
      </c>
      <c r="Z3489" s="2">
        <v>43678</v>
      </c>
      <c r="AA3489" s="1">
        <v>1.2825</v>
      </c>
      <c r="AC3489" s="2">
        <v>43679</v>
      </c>
      <c r="AD3489" s="1">
        <v>1.335</v>
      </c>
      <c r="AI3489" s="2">
        <v>43607</v>
      </c>
      <c r="AJ3489" s="1">
        <v>2.5057</v>
      </c>
      <c r="AL3489" s="2">
        <v>43609</v>
      </c>
      <c r="AM3489" s="1">
        <v>2.2494999999999998</v>
      </c>
      <c r="AO3489" s="2">
        <v>43606</v>
      </c>
      <c r="AP3489" s="1">
        <v>2.2843999999999998</v>
      </c>
      <c r="AR3489" s="2">
        <v>43599</v>
      </c>
      <c r="AS3489" s="1">
        <v>2.4119999999999999</v>
      </c>
      <c r="AU3489" s="2">
        <v>43627</v>
      </c>
      <c r="AV3489" s="1">
        <v>0.85299999999999998</v>
      </c>
      <c r="AX3489" s="2">
        <v>43623</v>
      </c>
      <c r="AY3489" s="1">
        <v>0.72070000000000001</v>
      </c>
      <c r="BA3489" s="116">
        <v>43629</v>
      </c>
      <c r="BB3489" s="1">
        <v>0.26300000000000001</v>
      </c>
      <c r="BD3489" s="2">
        <v>43621</v>
      </c>
      <c r="BE3489" s="1">
        <v>-0.29970000000000002</v>
      </c>
      <c r="BG3489" s="2">
        <v>43804</v>
      </c>
      <c r="BH3489" s="1">
        <v>1.8</v>
      </c>
      <c r="BJ3489" s="2">
        <v>43804</v>
      </c>
      <c r="BK3489" s="1">
        <v>1.62</v>
      </c>
      <c r="BM3489" s="2">
        <v>43628</v>
      </c>
      <c r="BN3489" s="1">
        <v>-0.1545</v>
      </c>
    </row>
    <row r="3490" spans="5:66">
      <c r="E3490" s="2">
        <v>43684</v>
      </c>
      <c r="F3490" s="1">
        <v>1.296</v>
      </c>
      <c r="H3490" s="2">
        <v>43705</v>
      </c>
      <c r="I3490" s="1">
        <v>1.175</v>
      </c>
      <c r="K3490" s="2">
        <v>43703</v>
      </c>
      <c r="L3490" s="1">
        <v>1.19</v>
      </c>
      <c r="N3490" s="2">
        <v>43711</v>
      </c>
      <c r="O3490" s="1">
        <v>1.2770000000000001</v>
      </c>
      <c r="Q3490" s="2">
        <v>43686</v>
      </c>
      <c r="R3490" s="1">
        <v>1.06</v>
      </c>
      <c r="T3490" s="2">
        <v>43693</v>
      </c>
      <c r="U3490" s="1">
        <v>0.97499999999999998</v>
      </c>
      <c r="W3490" s="2">
        <v>43691</v>
      </c>
      <c r="X3490" s="1">
        <v>1.0674999999999999</v>
      </c>
      <c r="Z3490" s="2">
        <v>43679</v>
      </c>
      <c r="AA3490" s="1">
        <v>1.2250000000000001</v>
      </c>
      <c r="AC3490" s="2">
        <v>43682</v>
      </c>
      <c r="AD3490" s="1">
        <v>1.28</v>
      </c>
      <c r="AI3490" s="2">
        <v>43608</v>
      </c>
      <c r="AJ3490" s="1">
        <v>2.4483000000000001</v>
      </c>
      <c r="AL3490" s="2">
        <v>43612</v>
      </c>
      <c r="AM3490" s="1">
        <v>2.254</v>
      </c>
      <c r="AO3490" s="2">
        <v>43607</v>
      </c>
      <c r="AP3490" s="1">
        <v>2.254</v>
      </c>
      <c r="AR3490" s="2">
        <v>43600</v>
      </c>
      <c r="AS3490" s="1">
        <v>2.3929999999999998</v>
      </c>
      <c r="AU3490" s="2">
        <v>43628</v>
      </c>
      <c r="AV3490" s="1">
        <v>0.85419999999999996</v>
      </c>
      <c r="AX3490" s="2">
        <v>43626</v>
      </c>
      <c r="AY3490" s="1">
        <v>0.78549999999999998</v>
      </c>
      <c r="BA3490" s="116">
        <v>43630</v>
      </c>
      <c r="BB3490" s="1">
        <v>0.2455</v>
      </c>
      <c r="BD3490" s="2">
        <v>43622</v>
      </c>
      <c r="BE3490" s="1">
        <v>-0.2858</v>
      </c>
      <c r="BG3490" s="2">
        <v>43805</v>
      </c>
      <c r="BH3490" s="1">
        <v>1.8399999999999999</v>
      </c>
      <c r="BJ3490" s="2">
        <v>43805</v>
      </c>
      <c r="BK3490" s="1">
        <v>1.67</v>
      </c>
      <c r="BM3490" s="2">
        <v>43629</v>
      </c>
      <c r="BN3490" s="1">
        <v>-0.15820000000000001</v>
      </c>
    </row>
    <row r="3491" spans="5:66">
      <c r="E3491" s="2">
        <v>43685</v>
      </c>
      <c r="F3491" s="1">
        <v>1.296</v>
      </c>
      <c r="H3491" s="2">
        <v>43706</v>
      </c>
      <c r="I3491" s="1">
        <v>1.1599999999999999</v>
      </c>
      <c r="K3491" s="2">
        <v>43704</v>
      </c>
      <c r="L3491" s="1">
        <v>1.25</v>
      </c>
      <c r="N3491" s="2">
        <v>43712</v>
      </c>
      <c r="O3491" s="1">
        <v>1.29</v>
      </c>
      <c r="Q3491" s="2">
        <v>43689</v>
      </c>
      <c r="R3491" s="1">
        <v>1.0774999999999999</v>
      </c>
      <c r="T3491" s="2">
        <v>43696</v>
      </c>
      <c r="U3491" s="1">
        <v>0.98750000000000004</v>
      </c>
      <c r="W3491" s="2">
        <v>43693</v>
      </c>
      <c r="X3491" s="1">
        <v>1.0149999999999999</v>
      </c>
      <c r="Z3491" s="2">
        <v>43682</v>
      </c>
      <c r="AA3491" s="1">
        <v>1.145</v>
      </c>
      <c r="AC3491" s="2">
        <v>43683</v>
      </c>
      <c r="AD3491" s="1">
        <v>1.2650000000000001</v>
      </c>
      <c r="AI3491" s="2">
        <v>43609</v>
      </c>
      <c r="AJ3491" s="1">
        <v>2.4449999999999998</v>
      </c>
      <c r="AL3491" s="2">
        <v>43613</v>
      </c>
      <c r="AM3491" s="1">
        <v>2.1970000000000001</v>
      </c>
      <c r="AO3491" s="2">
        <v>43608</v>
      </c>
      <c r="AP3491" s="1">
        <v>2.1760999999999999</v>
      </c>
      <c r="AR3491" s="2">
        <v>43601</v>
      </c>
      <c r="AS3491" s="1">
        <v>2.4050000000000002</v>
      </c>
      <c r="AU3491" s="2">
        <v>43629</v>
      </c>
      <c r="AV3491" s="1">
        <v>0.83</v>
      </c>
      <c r="AX3491" s="2">
        <v>43627</v>
      </c>
      <c r="AY3491" s="1">
        <v>0.76900000000000002</v>
      </c>
      <c r="BA3491" s="116">
        <v>43633</v>
      </c>
      <c r="BB3491" s="1">
        <v>0.25850000000000001</v>
      </c>
      <c r="BD3491" s="2">
        <v>43623</v>
      </c>
      <c r="BE3491" s="1">
        <v>-0.30270000000000002</v>
      </c>
      <c r="BG3491" s="2">
        <v>43808</v>
      </c>
      <c r="BH3491" s="1">
        <v>1.83</v>
      </c>
      <c r="BJ3491" s="2">
        <v>43808</v>
      </c>
      <c r="BK3491" s="1">
        <v>1.67</v>
      </c>
      <c r="BM3491" s="2">
        <v>43630</v>
      </c>
      <c r="BN3491" s="1">
        <v>-0.16719999999999999</v>
      </c>
    </row>
    <row r="3492" spans="5:66">
      <c r="E3492" s="2">
        <v>43686</v>
      </c>
      <c r="F3492" s="1">
        <v>1.294</v>
      </c>
      <c r="H3492" s="2">
        <v>43707</v>
      </c>
      <c r="I3492" s="1">
        <v>1.1950000000000001</v>
      </c>
      <c r="K3492" s="2">
        <v>43705</v>
      </c>
      <c r="L3492" s="1">
        <v>1.2410000000000001</v>
      </c>
      <c r="N3492" s="2">
        <v>43713</v>
      </c>
      <c r="O3492" s="1">
        <v>1.32</v>
      </c>
      <c r="Q3492" s="2">
        <v>43690</v>
      </c>
      <c r="R3492" s="1">
        <v>1.0425</v>
      </c>
      <c r="T3492" s="2">
        <v>43697</v>
      </c>
      <c r="U3492" s="1">
        <v>1.0024999999999999</v>
      </c>
      <c r="W3492" s="2">
        <v>43696</v>
      </c>
      <c r="X3492" s="1">
        <v>1.0249999999999999</v>
      </c>
      <c r="Z3492" s="2">
        <v>43683</v>
      </c>
      <c r="AA3492" s="1">
        <v>1.1274999999999999</v>
      </c>
      <c r="AC3492" s="2">
        <v>43684</v>
      </c>
      <c r="AD3492" s="1">
        <v>1.2549999999999999</v>
      </c>
      <c r="AI3492" s="2">
        <v>43612</v>
      </c>
      <c r="AJ3492" s="1">
        <v>2.448</v>
      </c>
      <c r="AL3492" s="2">
        <v>43614</v>
      </c>
      <c r="AM3492" s="1">
        <v>2.1949999999999998</v>
      </c>
      <c r="AO3492" s="2">
        <v>43609</v>
      </c>
      <c r="AP3492" s="1">
        <v>2.1812</v>
      </c>
      <c r="AR3492" s="2">
        <v>43602</v>
      </c>
      <c r="AS3492" s="1">
        <v>2.4055</v>
      </c>
      <c r="AU3492" s="2">
        <v>43630</v>
      </c>
      <c r="AV3492" s="1">
        <v>0.78800000000000003</v>
      </c>
      <c r="AX3492" s="2">
        <v>43628</v>
      </c>
      <c r="AY3492" s="1">
        <v>0.76749999999999996</v>
      </c>
      <c r="BA3492" s="116">
        <v>43634</v>
      </c>
      <c r="BB3492" s="1">
        <v>0.19489999999999999</v>
      </c>
      <c r="BD3492" s="2">
        <v>43626</v>
      </c>
      <c r="BE3492" s="1">
        <v>-0.29970000000000002</v>
      </c>
      <c r="BG3492" s="2">
        <v>43809</v>
      </c>
      <c r="BH3492" s="1">
        <v>1.85</v>
      </c>
      <c r="BJ3492" s="2">
        <v>43809</v>
      </c>
      <c r="BK3492" s="1">
        <v>1.6800000000000002</v>
      </c>
      <c r="BM3492" s="2">
        <v>43633</v>
      </c>
      <c r="BN3492" s="1">
        <v>-0.161</v>
      </c>
    </row>
    <row r="3493" spans="5:66">
      <c r="E3493" s="2">
        <v>43689</v>
      </c>
      <c r="F3493" s="1">
        <v>1.2909999999999999</v>
      </c>
      <c r="H3493" s="2">
        <v>43710</v>
      </c>
      <c r="I3493" s="1">
        <v>1.23</v>
      </c>
      <c r="K3493" s="2">
        <v>43706</v>
      </c>
      <c r="L3493" s="1">
        <v>1.246</v>
      </c>
      <c r="N3493" s="2">
        <v>43714</v>
      </c>
      <c r="O3493" s="1">
        <v>1.33</v>
      </c>
      <c r="Q3493" s="2">
        <v>43691</v>
      </c>
      <c r="R3493" s="1">
        <v>1.0549999999999999</v>
      </c>
      <c r="T3493" s="2">
        <v>43698</v>
      </c>
      <c r="U3493" s="1">
        <v>1.075</v>
      </c>
      <c r="W3493" s="2">
        <v>43697</v>
      </c>
      <c r="X3493" s="1">
        <v>1.0375000000000001</v>
      </c>
      <c r="Z3493" s="2">
        <v>43684</v>
      </c>
      <c r="AA3493" s="1">
        <v>1.1100000000000001</v>
      </c>
      <c r="AC3493" s="2">
        <v>43685</v>
      </c>
      <c r="AD3493" s="1">
        <v>1.2575000000000001</v>
      </c>
      <c r="AI3493" s="2">
        <v>43613</v>
      </c>
      <c r="AJ3493" s="1">
        <v>2.4020000000000001</v>
      </c>
      <c r="AL3493" s="2">
        <v>43615</v>
      </c>
      <c r="AM3493" s="1">
        <v>2.1524999999999999</v>
      </c>
      <c r="AO3493" s="2">
        <v>43612</v>
      </c>
      <c r="AP3493" s="1">
        <v>2.1814999999999998</v>
      </c>
      <c r="AR3493" s="2">
        <v>43605</v>
      </c>
      <c r="AS3493" s="1">
        <v>2.42</v>
      </c>
      <c r="AU3493" s="2">
        <v>43633</v>
      </c>
      <c r="AV3493" s="1">
        <v>0.8095</v>
      </c>
      <c r="AX3493" s="2">
        <v>43629</v>
      </c>
      <c r="AY3493" s="1">
        <v>0.751</v>
      </c>
      <c r="BA3493" s="116">
        <v>43635</v>
      </c>
      <c r="BB3493" s="1">
        <v>0.21929999999999999</v>
      </c>
      <c r="BD3493" s="2">
        <v>43627</v>
      </c>
      <c r="BE3493" s="1">
        <v>-0.30199999999999999</v>
      </c>
      <c r="BG3493" s="2">
        <v>43810</v>
      </c>
      <c r="BH3493" s="1">
        <v>1.79</v>
      </c>
      <c r="BJ3493" s="2">
        <v>43810</v>
      </c>
      <c r="BK3493" s="1">
        <v>1.6400000000000001</v>
      </c>
      <c r="BM3493" s="2">
        <v>43634</v>
      </c>
      <c r="BN3493" s="1">
        <v>-0.2306</v>
      </c>
    </row>
    <row r="3494" spans="5:66">
      <c r="E3494" s="2">
        <v>43690</v>
      </c>
      <c r="F3494" s="1">
        <v>1.2829999999999999</v>
      </c>
      <c r="H3494" s="2">
        <v>43711</v>
      </c>
      <c r="I3494" s="1">
        <v>1.216</v>
      </c>
      <c r="K3494" s="2">
        <v>43707</v>
      </c>
      <c r="L3494" s="1">
        <v>1.2949999999999999</v>
      </c>
      <c r="N3494" s="2">
        <v>43717</v>
      </c>
      <c r="O3494" s="1">
        <v>1.302</v>
      </c>
      <c r="Q3494" s="2">
        <v>43693</v>
      </c>
      <c r="R3494" s="1">
        <v>0.99250000000000005</v>
      </c>
      <c r="T3494" s="2">
        <v>43699</v>
      </c>
      <c r="U3494" s="1">
        <v>1.0249999999999999</v>
      </c>
      <c r="W3494" s="2">
        <v>43698</v>
      </c>
      <c r="X3494" s="1">
        <v>1.1000000000000001</v>
      </c>
      <c r="Z3494" s="2">
        <v>43685</v>
      </c>
      <c r="AA3494" s="1">
        <v>1.1125</v>
      </c>
      <c r="AC3494" s="2">
        <v>43686</v>
      </c>
      <c r="AD3494" s="1">
        <v>1.27</v>
      </c>
      <c r="AI3494" s="2">
        <v>43614</v>
      </c>
      <c r="AJ3494" s="1">
        <v>2.3971999999999998</v>
      </c>
      <c r="AL3494" s="2">
        <v>43616</v>
      </c>
      <c r="AM3494" s="1">
        <v>2.0634999999999999</v>
      </c>
      <c r="AO3494" s="2">
        <v>43613</v>
      </c>
      <c r="AP3494" s="1">
        <v>2.1355</v>
      </c>
      <c r="AR3494" s="2">
        <v>43606</v>
      </c>
      <c r="AS3494" s="1">
        <v>2.44</v>
      </c>
      <c r="AU3494" s="2">
        <v>43634</v>
      </c>
      <c r="AV3494" s="1">
        <v>0.75190000000000001</v>
      </c>
      <c r="AX3494" s="2">
        <v>43630</v>
      </c>
      <c r="AY3494" s="1">
        <v>0.72199999999999998</v>
      </c>
      <c r="BA3494" s="116">
        <v>43636</v>
      </c>
      <c r="BB3494" s="1">
        <v>0.20250000000000001</v>
      </c>
      <c r="BD3494" s="2">
        <v>43628</v>
      </c>
      <c r="BE3494" s="1">
        <v>-0.31130000000000002</v>
      </c>
      <c r="BG3494" s="2">
        <v>43811</v>
      </c>
      <c r="BH3494" s="1">
        <v>1.9</v>
      </c>
      <c r="BJ3494" s="2">
        <v>43811</v>
      </c>
      <c r="BK3494" s="1">
        <v>1.73</v>
      </c>
      <c r="BM3494" s="2">
        <v>43635</v>
      </c>
      <c r="BN3494" s="1">
        <v>-0.2026</v>
      </c>
    </row>
    <row r="3495" spans="5:66">
      <c r="E3495" s="2">
        <v>43691</v>
      </c>
      <c r="F3495" s="1">
        <v>1.2810000000000001</v>
      </c>
      <c r="H3495" s="2">
        <v>43712</v>
      </c>
      <c r="I3495" s="1">
        <v>1.2270000000000001</v>
      </c>
      <c r="K3495" s="2">
        <v>43710</v>
      </c>
      <c r="L3495" s="1">
        <v>1.345</v>
      </c>
      <c r="N3495" s="2">
        <v>43718</v>
      </c>
      <c r="O3495" s="1">
        <v>1.28</v>
      </c>
      <c r="Q3495" s="2">
        <v>43696</v>
      </c>
      <c r="R3495" s="1">
        <v>1</v>
      </c>
      <c r="T3495" s="2">
        <v>43700</v>
      </c>
      <c r="U3495" s="1">
        <v>1.06</v>
      </c>
      <c r="W3495" s="2">
        <v>43699</v>
      </c>
      <c r="X3495" s="1">
        <v>1.0575000000000001</v>
      </c>
      <c r="Z3495" s="2">
        <v>43686</v>
      </c>
      <c r="AA3495" s="1">
        <v>1.1299999999999999</v>
      </c>
      <c r="AC3495" s="2">
        <v>43689</v>
      </c>
      <c r="AD3495" s="1">
        <v>1.2775000000000001</v>
      </c>
      <c r="AI3495" s="2">
        <v>43615</v>
      </c>
      <c r="AJ3495" s="1">
        <v>2.3515000000000001</v>
      </c>
      <c r="AL3495" s="2">
        <v>43619</v>
      </c>
      <c r="AM3495" s="1">
        <v>2.0070000000000001</v>
      </c>
      <c r="AO3495" s="2">
        <v>43614</v>
      </c>
      <c r="AP3495" s="1">
        <v>2.1341000000000001</v>
      </c>
      <c r="AR3495" s="2">
        <v>43607</v>
      </c>
      <c r="AS3495" s="1">
        <v>2.4295</v>
      </c>
      <c r="AU3495" s="2">
        <v>43635</v>
      </c>
      <c r="AV3495" s="1">
        <v>0.76600000000000001</v>
      </c>
      <c r="AX3495" s="2">
        <v>43633</v>
      </c>
      <c r="AY3495" s="1">
        <v>0.74160000000000004</v>
      </c>
      <c r="BA3495" s="116">
        <v>43637</v>
      </c>
      <c r="BB3495" s="1">
        <v>0.23499999999999999</v>
      </c>
      <c r="BD3495" s="2">
        <v>43629</v>
      </c>
      <c r="BE3495" s="1">
        <v>-0.315</v>
      </c>
      <c r="BG3495" s="2">
        <v>43812</v>
      </c>
      <c r="BH3495" s="1">
        <v>1.8199999999999998</v>
      </c>
      <c r="BJ3495" s="2">
        <v>43812</v>
      </c>
      <c r="BK3495" s="1">
        <v>1.6600000000000001</v>
      </c>
      <c r="BM3495" s="2">
        <v>43636</v>
      </c>
      <c r="BN3495" s="1">
        <v>-0.214</v>
      </c>
    </row>
    <row r="3496" spans="5:66">
      <c r="E3496" s="2">
        <v>43693</v>
      </c>
      <c r="F3496" s="1">
        <v>1.276</v>
      </c>
      <c r="H3496" s="2">
        <v>43713</v>
      </c>
      <c r="I3496" s="1">
        <v>1.252</v>
      </c>
      <c r="K3496" s="2">
        <v>43711</v>
      </c>
      <c r="L3496" s="1">
        <v>1.32</v>
      </c>
      <c r="N3496" s="2">
        <v>43719</v>
      </c>
      <c r="O3496" s="1">
        <v>1.3220000000000001</v>
      </c>
      <c r="Q3496" s="2">
        <v>43697</v>
      </c>
      <c r="R3496" s="1">
        <v>1.0175000000000001</v>
      </c>
      <c r="T3496" s="2">
        <v>43703</v>
      </c>
      <c r="U3496" s="1">
        <v>1.01</v>
      </c>
      <c r="W3496" s="2">
        <v>43700</v>
      </c>
      <c r="X3496" s="1">
        <v>1.0925</v>
      </c>
      <c r="Z3496" s="2">
        <v>43689</v>
      </c>
      <c r="AA3496" s="1">
        <v>1.1400000000000001</v>
      </c>
      <c r="AC3496" s="2">
        <v>43690</v>
      </c>
      <c r="AD3496" s="1">
        <v>1.2549999999999999</v>
      </c>
      <c r="AI3496" s="2">
        <v>43616</v>
      </c>
      <c r="AJ3496" s="1">
        <v>2.2715000000000001</v>
      </c>
      <c r="AL3496" s="2">
        <v>43620</v>
      </c>
      <c r="AM3496" s="1">
        <v>2.0804999999999998</v>
      </c>
      <c r="AO3496" s="2">
        <v>43615</v>
      </c>
      <c r="AP3496" s="1">
        <v>2.0865</v>
      </c>
      <c r="AR3496" s="2">
        <v>43608</v>
      </c>
      <c r="AS3496" s="1">
        <v>2.3730000000000002</v>
      </c>
      <c r="AU3496" s="2">
        <v>43636</v>
      </c>
      <c r="AV3496" s="1">
        <v>0.73850000000000005</v>
      </c>
      <c r="AX3496" s="2">
        <v>43634</v>
      </c>
      <c r="AY3496" s="1">
        <v>0.67879999999999996</v>
      </c>
      <c r="BA3496" s="116">
        <v>43640</v>
      </c>
      <c r="BB3496" s="1">
        <v>0.20649999999999999</v>
      </c>
      <c r="BD3496" s="2">
        <v>43630</v>
      </c>
      <c r="BE3496" s="1">
        <v>-0.32479999999999998</v>
      </c>
      <c r="BG3496" s="2">
        <v>43815</v>
      </c>
      <c r="BH3496" s="1">
        <v>1.8900000000000001</v>
      </c>
      <c r="BJ3496" s="2">
        <v>43815</v>
      </c>
      <c r="BK3496" s="1">
        <v>1.72</v>
      </c>
      <c r="BM3496" s="2">
        <v>43637</v>
      </c>
      <c r="BN3496" s="1">
        <v>-0.187</v>
      </c>
    </row>
    <row r="3497" spans="5:66">
      <c r="E3497" s="2">
        <v>43696</v>
      </c>
      <c r="F3497" s="1">
        <v>1.266</v>
      </c>
      <c r="H3497" s="2">
        <v>43714</v>
      </c>
      <c r="I3497" s="1">
        <v>1.27</v>
      </c>
      <c r="K3497" s="2">
        <v>43712</v>
      </c>
      <c r="L3497" s="1">
        <v>1.335</v>
      </c>
      <c r="N3497" s="2">
        <v>43724</v>
      </c>
      <c r="O3497" s="1">
        <v>1.44</v>
      </c>
      <c r="Q3497" s="2">
        <v>43698</v>
      </c>
      <c r="R3497" s="1">
        <v>1.095</v>
      </c>
      <c r="T3497" s="2">
        <v>43704</v>
      </c>
      <c r="U3497" s="1">
        <v>1.0575000000000001</v>
      </c>
      <c r="W3497" s="2">
        <v>43703</v>
      </c>
      <c r="X3497" s="1">
        <v>1.0475000000000001</v>
      </c>
      <c r="Z3497" s="2">
        <v>43690</v>
      </c>
      <c r="AA3497" s="1">
        <v>1.1074999999999999</v>
      </c>
      <c r="AC3497" s="2">
        <v>43691</v>
      </c>
      <c r="AD3497" s="1">
        <v>1.2625</v>
      </c>
      <c r="AI3497" s="2">
        <v>43619</v>
      </c>
      <c r="AJ3497" s="1">
        <v>2.2290000000000001</v>
      </c>
      <c r="AL3497" s="2">
        <v>43621</v>
      </c>
      <c r="AM3497" s="1">
        <v>2.097</v>
      </c>
      <c r="AO3497" s="2">
        <v>43616</v>
      </c>
      <c r="AP3497" s="1">
        <v>1.9565000000000001</v>
      </c>
      <c r="AR3497" s="2">
        <v>43609</v>
      </c>
      <c r="AS3497" s="1">
        <v>2.3769999999999998</v>
      </c>
      <c r="AU3497" s="2">
        <v>43637</v>
      </c>
      <c r="AV3497" s="1">
        <v>0.77429999999999999</v>
      </c>
      <c r="AX3497" s="2">
        <v>43635</v>
      </c>
      <c r="AY3497" s="1">
        <v>0.70099999999999996</v>
      </c>
      <c r="BA3497" s="116">
        <v>43641</v>
      </c>
      <c r="BB3497" s="1">
        <v>0.1835</v>
      </c>
      <c r="BD3497" s="2">
        <v>43633</v>
      </c>
      <c r="BE3497" s="1">
        <v>-0.32250000000000001</v>
      </c>
      <c r="BG3497" s="2">
        <v>43816</v>
      </c>
      <c r="BH3497" s="1">
        <v>1.8900000000000001</v>
      </c>
      <c r="BJ3497" s="2">
        <v>43816</v>
      </c>
      <c r="BK3497" s="1">
        <v>1.71</v>
      </c>
      <c r="BM3497" s="2">
        <v>43640</v>
      </c>
      <c r="BN3497" s="1">
        <v>-0.20599999999999999</v>
      </c>
    </row>
    <row r="3498" spans="5:66">
      <c r="E3498" s="2">
        <v>43697</v>
      </c>
      <c r="F3498" s="1">
        <v>1.2629999999999999</v>
      </c>
      <c r="H3498" s="2">
        <v>43717</v>
      </c>
      <c r="I3498" s="1">
        <v>1.2349999999999999</v>
      </c>
      <c r="K3498" s="2">
        <v>43713</v>
      </c>
      <c r="L3498" s="1">
        <v>1.365</v>
      </c>
      <c r="N3498" s="2">
        <v>43725</v>
      </c>
      <c r="O3498" s="1">
        <v>1.4020000000000001</v>
      </c>
      <c r="Q3498" s="2">
        <v>43699</v>
      </c>
      <c r="R3498" s="1">
        <v>1.04</v>
      </c>
      <c r="T3498" s="2">
        <v>43705</v>
      </c>
      <c r="U3498" s="1">
        <v>1.0549999999999999</v>
      </c>
      <c r="W3498" s="2">
        <v>43704</v>
      </c>
      <c r="X3498" s="1">
        <v>1.0925</v>
      </c>
      <c r="Z3498" s="2">
        <v>43691</v>
      </c>
      <c r="AA3498" s="1">
        <v>1.1174999999999999</v>
      </c>
      <c r="AC3498" s="2">
        <v>43693</v>
      </c>
      <c r="AD3498" s="1">
        <v>1.2224999999999999</v>
      </c>
      <c r="AI3498" s="2">
        <v>43620</v>
      </c>
      <c r="AJ3498" s="1">
        <v>2.3081</v>
      </c>
      <c r="AL3498" s="2">
        <v>43622</v>
      </c>
      <c r="AM3498" s="1">
        <v>2.0901999999999998</v>
      </c>
      <c r="AO3498" s="2">
        <v>43619</v>
      </c>
      <c r="AP3498" s="1">
        <v>1.8508</v>
      </c>
      <c r="AR3498" s="2">
        <v>43612</v>
      </c>
      <c r="AS3498" s="1">
        <v>2.3795000000000002</v>
      </c>
      <c r="AU3498" s="2">
        <v>43640</v>
      </c>
      <c r="AV3498" s="1">
        <v>0.74229999999999996</v>
      </c>
      <c r="AX3498" s="2">
        <v>43636</v>
      </c>
      <c r="AY3498" s="1">
        <v>0.67300000000000004</v>
      </c>
      <c r="BA3498" s="116">
        <v>43642</v>
      </c>
      <c r="BB3498" s="1">
        <v>0.20660000000000001</v>
      </c>
      <c r="BD3498" s="2">
        <v>43634</v>
      </c>
      <c r="BE3498" s="1">
        <v>-0.375</v>
      </c>
      <c r="BG3498" s="2">
        <v>43817</v>
      </c>
      <c r="BH3498" s="1">
        <v>1.92</v>
      </c>
      <c r="BJ3498" s="2">
        <v>43817</v>
      </c>
      <c r="BK3498" s="1">
        <v>1.74</v>
      </c>
      <c r="BM3498" s="2">
        <v>43641</v>
      </c>
      <c r="BN3498" s="1">
        <v>-0.219</v>
      </c>
    </row>
    <row r="3499" spans="5:66">
      <c r="E3499" s="2">
        <v>43698</v>
      </c>
      <c r="F3499" s="1">
        <v>1.2589999999999999</v>
      </c>
      <c r="H3499" s="2">
        <v>43718</v>
      </c>
      <c r="I3499" s="1">
        <v>1.2349999999999999</v>
      </c>
      <c r="K3499" s="2">
        <v>43714</v>
      </c>
      <c r="L3499" s="1">
        <v>1.38</v>
      </c>
      <c r="N3499" s="2">
        <v>43726</v>
      </c>
      <c r="O3499" s="1">
        <v>1.38</v>
      </c>
      <c r="Q3499" s="2">
        <v>43700</v>
      </c>
      <c r="R3499" s="1">
        <v>1.075</v>
      </c>
      <c r="T3499" s="2">
        <v>43706</v>
      </c>
      <c r="U3499" s="1">
        <v>1.05</v>
      </c>
      <c r="W3499" s="2">
        <v>43705</v>
      </c>
      <c r="X3499" s="1">
        <v>1.0900000000000001</v>
      </c>
      <c r="Z3499" s="2">
        <v>43693</v>
      </c>
      <c r="AA3499" s="1">
        <v>1.07</v>
      </c>
      <c r="AC3499" s="2">
        <v>43696</v>
      </c>
      <c r="AD3499" s="1">
        <v>1.23</v>
      </c>
      <c r="AI3499" s="2">
        <v>43621</v>
      </c>
      <c r="AJ3499" s="1">
        <v>2.3462999999999998</v>
      </c>
      <c r="AL3499" s="2">
        <v>43623</v>
      </c>
      <c r="AM3499" s="1">
        <v>2.056</v>
      </c>
      <c r="AO3499" s="2">
        <v>43620</v>
      </c>
      <c r="AP3499" s="1">
        <v>1.9039000000000001</v>
      </c>
      <c r="AR3499" s="2">
        <v>43613</v>
      </c>
      <c r="AS3499" s="1">
        <v>2.3570000000000002</v>
      </c>
      <c r="AU3499" s="2">
        <v>43641</v>
      </c>
      <c r="AV3499" s="1">
        <v>0.72</v>
      </c>
      <c r="AX3499" s="2">
        <v>43637</v>
      </c>
      <c r="AY3499" s="1">
        <v>0.70850000000000002</v>
      </c>
      <c r="BA3499" s="116">
        <v>43643</v>
      </c>
      <c r="BB3499" s="1">
        <v>0.1845</v>
      </c>
      <c r="BD3499" s="2">
        <v>43635</v>
      </c>
      <c r="BE3499" s="1">
        <v>-0.36649999999999999</v>
      </c>
      <c r="BG3499" s="2">
        <v>43818</v>
      </c>
      <c r="BH3499" s="1">
        <v>1.92</v>
      </c>
      <c r="BJ3499" s="2">
        <v>43818</v>
      </c>
      <c r="BK3499" s="1">
        <v>1.73</v>
      </c>
      <c r="BM3499" s="2">
        <v>43642</v>
      </c>
      <c r="BN3499" s="1">
        <v>-0.20150000000000001</v>
      </c>
    </row>
    <row r="3500" spans="5:66">
      <c r="E3500" s="2">
        <v>43699</v>
      </c>
      <c r="F3500" s="1">
        <v>1.252</v>
      </c>
      <c r="H3500" s="2">
        <v>43719</v>
      </c>
      <c r="I3500" s="1">
        <v>1.2650000000000001</v>
      </c>
      <c r="K3500" s="2">
        <v>43717</v>
      </c>
      <c r="L3500" s="1">
        <v>1.355</v>
      </c>
      <c r="N3500" s="2">
        <v>43727</v>
      </c>
      <c r="O3500" s="1">
        <v>1.395</v>
      </c>
      <c r="Q3500" s="2">
        <v>43703</v>
      </c>
      <c r="R3500" s="1">
        <v>1.0225</v>
      </c>
      <c r="T3500" s="2">
        <v>43707</v>
      </c>
      <c r="U3500" s="1">
        <v>1.087</v>
      </c>
      <c r="W3500" s="2">
        <v>43706</v>
      </c>
      <c r="X3500" s="1">
        <v>1.085</v>
      </c>
      <c r="Z3500" s="2">
        <v>43696</v>
      </c>
      <c r="AA3500" s="1">
        <v>1.08</v>
      </c>
      <c r="AC3500" s="2">
        <v>43697</v>
      </c>
      <c r="AD3500" s="1">
        <v>1.2375</v>
      </c>
      <c r="AI3500" s="2">
        <v>43622</v>
      </c>
      <c r="AJ3500" s="1">
        <v>2.3210000000000002</v>
      </c>
      <c r="AL3500" s="2">
        <v>43626</v>
      </c>
      <c r="AM3500" s="1">
        <v>2.1074999999999999</v>
      </c>
      <c r="AO3500" s="2">
        <v>43621</v>
      </c>
      <c r="AP3500" s="1">
        <v>1.8875</v>
      </c>
      <c r="AR3500" s="2">
        <v>43614</v>
      </c>
      <c r="AS3500" s="1">
        <v>2.35</v>
      </c>
      <c r="AU3500" s="2">
        <v>43642</v>
      </c>
      <c r="AV3500" s="1">
        <v>0.74050000000000005</v>
      </c>
      <c r="AX3500" s="2">
        <v>43640</v>
      </c>
      <c r="AY3500" s="1">
        <v>0.67700000000000005</v>
      </c>
      <c r="BA3500" s="116">
        <v>43644</v>
      </c>
      <c r="BB3500" s="1">
        <v>0.17860000000000001</v>
      </c>
      <c r="BD3500" s="2">
        <v>43636</v>
      </c>
      <c r="BE3500" s="1">
        <v>-0.37280000000000002</v>
      </c>
      <c r="BG3500" s="2">
        <v>43819</v>
      </c>
      <c r="BH3500" s="1">
        <v>1.92</v>
      </c>
      <c r="BJ3500" s="2">
        <v>43819</v>
      </c>
      <c r="BK3500" s="1">
        <v>1.73</v>
      </c>
      <c r="BM3500" s="2">
        <v>43643</v>
      </c>
      <c r="BN3500" s="1">
        <v>-0.21959999999999999</v>
      </c>
    </row>
    <row r="3501" spans="5:66">
      <c r="E3501" s="2">
        <v>43700</v>
      </c>
      <c r="F3501" s="1">
        <v>1.254</v>
      </c>
      <c r="H3501" s="2">
        <v>43724</v>
      </c>
      <c r="I3501" s="1">
        <v>1.345</v>
      </c>
      <c r="K3501" s="2">
        <v>43718</v>
      </c>
      <c r="L3501" s="1">
        <v>1.3620000000000001</v>
      </c>
      <c r="N3501" s="2">
        <v>43728</v>
      </c>
      <c r="O3501" s="1">
        <v>1.395</v>
      </c>
      <c r="Q3501" s="2">
        <v>43704</v>
      </c>
      <c r="R3501" s="1">
        <v>1.07</v>
      </c>
      <c r="T3501" s="2">
        <v>43710</v>
      </c>
      <c r="U3501" s="1">
        <v>1.1325000000000001</v>
      </c>
      <c r="W3501" s="2">
        <v>43707</v>
      </c>
      <c r="X3501" s="1">
        <v>1.1174999999999999</v>
      </c>
      <c r="Z3501" s="2">
        <v>43697</v>
      </c>
      <c r="AA3501" s="1">
        <v>1.0925</v>
      </c>
      <c r="AC3501" s="2">
        <v>43698</v>
      </c>
      <c r="AD3501" s="1">
        <v>1.26</v>
      </c>
      <c r="AI3501" s="2">
        <v>43623</v>
      </c>
      <c r="AJ3501" s="1">
        <v>2.2885</v>
      </c>
      <c r="AL3501" s="2">
        <v>43627</v>
      </c>
      <c r="AM3501" s="1">
        <v>2.0914999999999999</v>
      </c>
      <c r="AO3501" s="2">
        <v>43622</v>
      </c>
      <c r="AP3501" s="1">
        <v>1.9169</v>
      </c>
      <c r="AR3501" s="2">
        <v>43615</v>
      </c>
      <c r="AS3501" s="1">
        <v>2.3159999999999998</v>
      </c>
      <c r="AU3501" s="2">
        <v>43643</v>
      </c>
      <c r="AV3501" s="1">
        <v>0.71799999999999997</v>
      </c>
      <c r="AX3501" s="2">
        <v>43641</v>
      </c>
      <c r="AY3501" s="1">
        <v>0.65200000000000002</v>
      </c>
      <c r="BA3501" s="116">
        <v>43647</v>
      </c>
      <c r="BB3501" s="1">
        <v>0.16009999999999999</v>
      </c>
      <c r="BD3501" s="2">
        <v>43637</v>
      </c>
      <c r="BE3501" s="1">
        <v>-0.35899999999999999</v>
      </c>
      <c r="BG3501" s="2">
        <v>43822</v>
      </c>
      <c r="BH3501" s="1">
        <v>1.9300000000000002</v>
      </c>
      <c r="BJ3501" s="2">
        <v>43822</v>
      </c>
      <c r="BK3501" s="1">
        <v>1.75</v>
      </c>
      <c r="BM3501" s="2">
        <v>43644</v>
      </c>
      <c r="BN3501" s="1">
        <v>-0.22950000000000001</v>
      </c>
    </row>
    <row r="3502" spans="5:66">
      <c r="E3502" s="2">
        <v>43703</v>
      </c>
      <c r="F3502" s="1">
        <v>1.2469999999999999</v>
      </c>
      <c r="H3502" s="2">
        <v>43725</v>
      </c>
      <c r="I3502" s="1">
        <v>1.3149999999999999</v>
      </c>
      <c r="K3502" s="2">
        <v>43719</v>
      </c>
      <c r="L3502" s="1">
        <v>1.4020000000000001</v>
      </c>
      <c r="N3502" s="2">
        <v>43731</v>
      </c>
      <c r="O3502" s="1">
        <v>1.405</v>
      </c>
      <c r="Q3502" s="2">
        <v>43705</v>
      </c>
      <c r="R3502" s="1">
        <v>1.0625</v>
      </c>
      <c r="T3502" s="2">
        <v>43711</v>
      </c>
      <c r="U3502" s="1">
        <v>1.1174999999999999</v>
      </c>
      <c r="W3502" s="2">
        <v>43710</v>
      </c>
      <c r="X3502" s="1">
        <v>1.1575</v>
      </c>
      <c r="Z3502" s="2">
        <v>43698</v>
      </c>
      <c r="AA3502" s="1">
        <v>1.1499999999999999</v>
      </c>
      <c r="AC3502" s="2">
        <v>43699</v>
      </c>
      <c r="AD3502" s="1">
        <v>1.2424999999999999</v>
      </c>
      <c r="AI3502" s="2">
        <v>43626</v>
      </c>
      <c r="AJ3502" s="1">
        <v>2.3380000000000001</v>
      </c>
      <c r="AL3502" s="2">
        <v>43628</v>
      </c>
      <c r="AM3502" s="1">
        <v>2.0589</v>
      </c>
      <c r="AO3502" s="2">
        <v>43623</v>
      </c>
      <c r="AP3502" s="1">
        <v>1.8989</v>
      </c>
      <c r="AR3502" s="2">
        <v>43616</v>
      </c>
      <c r="AS3502" s="1">
        <v>2.2090000000000001</v>
      </c>
      <c r="AU3502" s="2">
        <v>43644</v>
      </c>
      <c r="AV3502" s="1">
        <v>0.72199999999999998</v>
      </c>
      <c r="AX3502" s="2">
        <v>43642</v>
      </c>
      <c r="AY3502" s="1">
        <v>0.67449999999999999</v>
      </c>
      <c r="BA3502" s="116">
        <v>43648</v>
      </c>
      <c r="BB3502" s="1">
        <v>0.14699999999999999</v>
      </c>
      <c r="BD3502" s="2">
        <v>43640</v>
      </c>
      <c r="BE3502" s="1">
        <v>-0.36919999999999997</v>
      </c>
      <c r="BG3502" s="2">
        <v>43823</v>
      </c>
      <c r="BH3502" s="1">
        <v>1.9</v>
      </c>
      <c r="BJ3502" s="2">
        <v>43823</v>
      </c>
      <c r="BK3502" s="1">
        <v>1.72</v>
      </c>
      <c r="BM3502" s="2">
        <v>43647</v>
      </c>
      <c r="BN3502" s="1">
        <v>-0.25230000000000002</v>
      </c>
    </row>
    <row r="3503" spans="5:66">
      <c r="E3503" s="2">
        <v>43704</v>
      </c>
      <c r="F3503" s="1">
        <v>1.2490000000000001</v>
      </c>
      <c r="H3503" s="2">
        <v>43726</v>
      </c>
      <c r="I3503" s="1">
        <v>1.306</v>
      </c>
      <c r="K3503" s="2">
        <v>43724</v>
      </c>
      <c r="L3503" s="1">
        <v>1.54</v>
      </c>
      <c r="N3503" s="2">
        <v>43732</v>
      </c>
      <c r="O3503" s="1">
        <v>1.387</v>
      </c>
      <c r="Q3503" s="2">
        <v>43706</v>
      </c>
      <c r="R3503" s="1">
        <v>1.0649999999999999</v>
      </c>
      <c r="T3503" s="2">
        <v>43712</v>
      </c>
      <c r="U3503" s="1">
        <v>1.1274999999999999</v>
      </c>
      <c r="W3503" s="2">
        <v>43711</v>
      </c>
      <c r="X3503" s="1">
        <v>1.1475</v>
      </c>
      <c r="Z3503" s="2">
        <v>43699</v>
      </c>
      <c r="AA3503" s="1">
        <v>1.1100000000000001</v>
      </c>
      <c r="AC3503" s="2">
        <v>43700</v>
      </c>
      <c r="AD3503" s="1">
        <v>1.2650000000000001</v>
      </c>
      <c r="AI3503" s="2">
        <v>43627</v>
      </c>
      <c r="AJ3503" s="1">
        <v>2.3159000000000001</v>
      </c>
      <c r="AL3503" s="2">
        <v>43629</v>
      </c>
      <c r="AM3503" s="1">
        <v>2.0190000000000001</v>
      </c>
      <c r="AO3503" s="2">
        <v>43626</v>
      </c>
      <c r="AP3503" s="1">
        <v>1.9502000000000002</v>
      </c>
      <c r="AR3503" s="2">
        <v>43619</v>
      </c>
      <c r="AS3503" s="1">
        <v>2.1055000000000001</v>
      </c>
      <c r="AU3503" s="2">
        <v>43647</v>
      </c>
      <c r="AV3503" s="1">
        <v>0.71499999999999997</v>
      </c>
      <c r="AX3503" s="2">
        <v>43643</v>
      </c>
      <c r="AY3503" s="1">
        <v>0.65400000000000003</v>
      </c>
      <c r="BA3503" s="116">
        <v>43649</v>
      </c>
      <c r="BB3503" s="1">
        <v>0.1095</v>
      </c>
      <c r="BD3503" s="2">
        <v>43641</v>
      </c>
      <c r="BE3503" s="1">
        <v>-0.37469999999999998</v>
      </c>
      <c r="BG3503" s="2">
        <v>43825</v>
      </c>
      <c r="BH3503" s="1">
        <v>1.9</v>
      </c>
      <c r="BJ3503" s="2">
        <v>43825</v>
      </c>
      <c r="BK3503" s="1">
        <v>1.72</v>
      </c>
      <c r="BM3503" s="2">
        <v>43648</v>
      </c>
      <c r="BN3503" s="1">
        <v>-0.2636</v>
      </c>
    </row>
    <row r="3504" spans="5:66">
      <c r="E3504" s="2">
        <v>43705</v>
      </c>
      <c r="F3504" s="1">
        <v>1.2450000000000001</v>
      </c>
      <c r="H3504" s="2">
        <v>43727</v>
      </c>
      <c r="I3504" s="1">
        <v>1.33</v>
      </c>
      <c r="K3504" s="2">
        <v>43725</v>
      </c>
      <c r="L3504" s="1">
        <v>1.4929999999999999</v>
      </c>
      <c r="N3504" s="2">
        <v>43733</v>
      </c>
      <c r="O3504" s="1">
        <v>1.3620000000000001</v>
      </c>
      <c r="Q3504" s="2">
        <v>43707</v>
      </c>
      <c r="R3504" s="1">
        <v>1.105</v>
      </c>
      <c r="T3504" s="2">
        <v>43713</v>
      </c>
      <c r="U3504" s="1">
        <v>1.1575</v>
      </c>
      <c r="W3504" s="2">
        <v>43712</v>
      </c>
      <c r="X3504" s="1">
        <v>1.1575</v>
      </c>
      <c r="Z3504" s="2">
        <v>43700</v>
      </c>
      <c r="AA3504" s="1">
        <v>1.1400000000000001</v>
      </c>
      <c r="AC3504" s="2">
        <v>43703</v>
      </c>
      <c r="AD3504" s="1">
        <v>1.2549999999999999</v>
      </c>
      <c r="AI3504" s="2">
        <v>43628</v>
      </c>
      <c r="AJ3504" s="1">
        <v>2.2984</v>
      </c>
      <c r="AL3504" s="2">
        <v>43630</v>
      </c>
      <c r="AM3504" s="1">
        <v>1.9915</v>
      </c>
      <c r="AO3504" s="2">
        <v>43627</v>
      </c>
      <c r="AP3504" s="1">
        <v>1.9617</v>
      </c>
      <c r="AR3504" s="2">
        <v>43620</v>
      </c>
      <c r="AS3504" s="1">
        <v>2.1313</v>
      </c>
      <c r="AU3504" s="2">
        <v>43648</v>
      </c>
      <c r="AV3504" s="1">
        <v>0.71779999999999999</v>
      </c>
      <c r="AX3504" s="2">
        <v>43644</v>
      </c>
      <c r="AY3504" s="1">
        <v>0.65200000000000002</v>
      </c>
      <c r="BA3504" s="116">
        <v>43650</v>
      </c>
      <c r="BB3504" s="1">
        <v>7.6200000000000004E-2</v>
      </c>
      <c r="BD3504" s="2">
        <v>43642</v>
      </c>
      <c r="BE3504" s="1">
        <v>-0.36880000000000002</v>
      </c>
      <c r="BG3504" s="2">
        <v>43826</v>
      </c>
      <c r="BH3504" s="1">
        <v>1.88</v>
      </c>
      <c r="BJ3504" s="2">
        <v>43826</v>
      </c>
      <c r="BK3504" s="1">
        <v>1.6800000000000002</v>
      </c>
      <c r="BM3504" s="2">
        <v>43649</v>
      </c>
      <c r="BN3504" s="1">
        <v>-0.27600000000000002</v>
      </c>
    </row>
    <row r="3505" spans="5:66">
      <c r="E3505" s="2">
        <v>43706</v>
      </c>
      <c r="F3505" s="1">
        <v>1.2450000000000001</v>
      </c>
      <c r="H3505" s="2">
        <v>43728</v>
      </c>
      <c r="I3505" s="1">
        <v>1.325</v>
      </c>
      <c r="K3505" s="2">
        <v>43726</v>
      </c>
      <c r="L3505" s="1">
        <v>1.4570000000000001</v>
      </c>
      <c r="N3505" s="2">
        <v>43734</v>
      </c>
      <c r="O3505" s="1">
        <v>1.3639999999999999</v>
      </c>
      <c r="Q3505" s="2">
        <v>43710</v>
      </c>
      <c r="R3505" s="1">
        <v>1.1525000000000001</v>
      </c>
      <c r="T3505" s="2">
        <v>43714</v>
      </c>
      <c r="U3505" s="1">
        <v>1.1724999999999999</v>
      </c>
      <c r="W3505" s="2">
        <v>43713</v>
      </c>
      <c r="X3505" s="1">
        <v>1.1924999999999999</v>
      </c>
      <c r="Z3505" s="2">
        <v>43703</v>
      </c>
      <c r="AA3505" s="1">
        <v>1.1000000000000001</v>
      </c>
      <c r="AC3505" s="2">
        <v>43704</v>
      </c>
      <c r="AD3505" s="1">
        <v>1.2849999999999999</v>
      </c>
      <c r="AI3505" s="2">
        <v>43629</v>
      </c>
      <c r="AJ3505" s="1">
        <v>2.2606999999999999</v>
      </c>
      <c r="AL3505" s="2">
        <v>43633</v>
      </c>
      <c r="AM3505" s="1">
        <v>2.0205000000000002</v>
      </c>
      <c r="AO3505" s="2">
        <v>43628</v>
      </c>
      <c r="AP3505" s="1">
        <v>1.9055</v>
      </c>
      <c r="AR3505" s="2">
        <v>43621</v>
      </c>
      <c r="AS3505" s="1">
        <v>2.1139999999999999</v>
      </c>
      <c r="AU3505" s="2">
        <v>43649</v>
      </c>
      <c r="AV3505" s="1">
        <v>0.66080000000000005</v>
      </c>
      <c r="AX3505" s="2">
        <v>43647</v>
      </c>
      <c r="AY3505" s="1">
        <v>0.64400000000000002</v>
      </c>
      <c r="BA3505" s="116">
        <v>43651</v>
      </c>
      <c r="BB3505" s="1">
        <v>0.1115</v>
      </c>
      <c r="BD3505" s="2">
        <v>43643</v>
      </c>
      <c r="BE3505" s="1">
        <v>-0.375</v>
      </c>
      <c r="BG3505" s="2">
        <v>43829</v>
      </c>
      <c r="BH3505" s="1">
        <v>1.9</v>
      </c>
      <c r="BJ3505" s="2">
        <v>43829</v>
      </c>
      <c r="BK3505" s="1">
        <v>1.6800000000000002</v>
      </c>
      <c r="BM3505" s="2">
        <v>43650</v>
      </c>
      <c r="BN3505" s="1">
        <v>-0.28970000000000001</v>
      </c>
    </row>
    <row r="3506" spans="5:66">
      <c r="E3506" s="2">
        <v>43707</v>
      </c>
      <c r="F3506" s="1">
        <v>1.2450000000000001</v>
      </c>
      <c r="H3506" s="2">
        <v>43731</v>
      </c>
      <c r="I3506" s="1">
        <v>1.335</v>
      </c>
      <c r="K3506" s="2">
        <v>43727</v>
      </c>
      <c r="L3506" s="1">
        <v>1.4650000000000001</v>
      </c>
      <c r="N3506" s="2">
        <v>43735</v>
      </c>
      <c r="O3506" s="1">
        <v>1.3620000000000001</v>
      </c>
      <c r="Q3506" s="2">
        <v>43711</v>
      </c>
      <c r="R3506" s="1">
        <v>1.135</v>
      </c>
      <c r="T3506" s="2">
        <v>43717</v>
      </c>
      <c r="U3506" s="1">
        <v>1.1599999999999999</v>
      </c>
      <c r="W3506" s="2">
        <v>43714</v>
      </c>
      <c r="X3506" s="1">
        <v>1.2025000000000001</v>
      </c>
      <c r="Z3506" s="2">
        <v>43704</v>
      </c>
      <c r="AA3506" s="1">
        <v>1.1400000000000001</v>
      </c>
      <c r="AC3506" s="2">
        <v>43705</v>
      </c>
      <c r="AD3506" s="1">
        <v>1.29</v>
      </c>
      <c r="AI3506" s="2">
        <v>43630</v>
      </c>
      <c r="AJ3506" s="1">
        <v>2.2343000000000002</v>
      </c>
      <c r="AL3506" s="2">
        <v>43634</v>
      </c>
      <c r="AM3506" s="1">
        <v>1.982</v>
      </c>
      <c r="AO3506" s="2">
        <v>43629</v>
      </c>
      <c r="AP3506" s="1">
        <v>1.8403</v>
      </c>
      <c r="AR3506" s="2">
        <v>43622</v>
      </c>
      <c r="AS3506" s="1">
        <v>2.1204999999999998</v>
      </c>
      <c r="AU3506" s="2">
        <v>43650</v>
      </c>
      <c r="AV3506" s="1">
        <v>0.61890000000000001</v>
      </c>
      <c r="AX3506" s="2">
        <v>43648</v>
      </c>
      <c r="AY3506" s="1">
        <v>0.63900000000000001</v>
      </c>
      <c r="BA3506" s="116">
        <v>43654</v>
      </c>
      <c r="BB3506" s="1">
        <v>0.1043</v>
      </c>
      <c r="BD3506" s="2">
        <v>43644</v>
      </c>
      <c r="BE3506" s="1">
        <v>-0.38350000000000001</v>
      </c>
      <c r="BG3506" s="2">
        <v>43830</v>
      </c>
      <c r="BH3506" s="1">
        <v>1.92</v>
      </c>
      <c r="BJ3506" s="2">
        <v>43830</v>
      </c>
      <c r="BK3506" s="1">
        <v>1.69</v>
      </c>
      <c r="BM3506" s="2">
        <v>43651</v>
      </c>
      <c r="BN3506" s="1">
        <v>-0.26850000000000002</v>
      </c>
    </row>
    <row r="3507" spans="5:66">
      <c r="E3507" s="2">
        <v>43710</v>
      </c>
      <c r="F3507" s="1">
        <v>1.2469999999999999</v>
      </c>
      <c r="H3507" s="2">
        <v>43732</v>
      </c>
      <c r="I3507" s="1">
        <v>1.3220000000000001</v>
      </c>
      <c r="K3507" s="2">
        <v>43728</v>
      </c>
      <c r="L3507" s="1">
        <v>1.4570000000000001</v>
      </c>
      <c r="N3507" s="2">
        <v>43738</v>
      </c>
      <c r="O3507" s="1">
        <v>1.355</v>
      </c>
      <c r="Q3507" s="2">
        <v>43712</v>
      </c>
      <c r="R3507" s="1">
        <v>1.1475</v>
      </c>
      <c r="T3507" s="2">
        <v>43718</v>
      </c>
      <c r="U3507" s="1">
        <v>1.1775</v>
      </c>
      <c r="W3507" s="2">
        <v>43717</v>
      </c>
      <c r="X3507" s="1">
        <v>1.1924999999999999</v>
      </c>
      <c r="Z3507" s="2">
        <v>43705</v>
      </c>
      <c r="AA3507" s="1">
        <v>1.1400000000000001</v>
      </c>
      <c r="AC3507" s="2">
        <v>43706</v>
      </c>
      <c r="AD3507" s="1">
        <v>1.28</v>
      </c>
      <c r="AI3507" s="2">
        <v>43633</v>
      </c>
      <c r="AJ3507" s="1">
        <v>2.2492000000000001</v>
      </c>
      <c r="AL3507" s="2">
        <v>43635</v>
      </c>
      <c r="AM3507" s="1">
        <v>1.9390000000000001</v>
      </c>
      <c r="AO3507" s="2">
        <v>43630</v>
      </c>
      <c r="AP3507" s="1">
        <v>1.8374999999999999</v>
      </c>
      <c r="AR3507" s="2">
        <v>43623</v>
      </c>
      <c r="AS3507" s="1">
        <v>2.0920000000000001</v>
      </c>
      <c r="AU3507" s="2">
        <v>43651</v>
      </c>
      <c r="AV3507" s="1">
        <v>0.65249999999999997</v>
      </c>
      <c r="AX3507" s="2">
        <v>43649</v>
      </c>
      <c r="AY3507" s="1">
        <v>0.58550000000000002</v>
      </c>
      <c r="BA3507" s="116">
        <v>43655</v>
      </c>
      <c r="BB3507" s="1">
        <v>0.13719999999999999</v>
      </c>
      <c r="BD3507" s="2">
        <v>43647</v>
      </c>
      <c r="BE3507" s="1">
        <v>-0.39529999999999998</v>
      </c>
      <c r="BG3507" s="2">
        <v>43832</v>
      </c>
      <c r="BH3507" s="1">
        <v>1.88</v>
      </c>
      <c r="BJ3507" s="2">
        <v>43832</v>
      </c>
      <c r="BK3507" s="1">
        <v>1.67</v>
      </c>
      <c r="BM3507" s="2">
        <v>43654</v>
      </c>
      <c r="BN3507" s="1">
        <v>-0.26569999999999999</v>
      </c>
    </row>
    <row r="3508" spans="5:66">
      <c r="E3508" s="2">
        <v>43711</v>
      </c>
      <c r="F3508" s="1">
        <v>1.2469999999999999</v>
      </c>
      <c r="H3508" s="2">
        <v>43733</v>
      </c>
      <c r="I3508" s="1">
        <v>1.3</v>
      </c>
      <c r="K3508" s="2">
        <v>43731</v>
      </c>
      <c r="L3508" s="1">
        <v>1.47</v>
      </c>
      <c r="N3508" s="2">
        <v>43739</v>
      </c>
      <c r="O3508" s="1">
        <v>1.375</v>
      </c>
      <c r="Q3508" s="2">
        <v>43713</v>
      </c>
      <c r="R3508" s="1">
        <v>1.175</v>
      </c>
      <c r="T3508" s="2">
        <v>43719</v>
      </c>
      <c r="U3508" s="1">
        <v>1.2075</v>
      </c>
      <c r="W3508" s="2">
        <v>43718</v>
      </c>
      <c r="X3508" s="1">
        <v>1.21</v>
      </c>
      <c r="Z3508" s="2">
        <v>43706</v>
      </c>
      <c r="AA3508" s="1">
        <v>1.1325000000000001</v>
      </c>
      <c r="AC3508" s="2">
        <v>43707</v>
      </c>
      <c r="AD3508" s="1">
        <v>1.28</v>
      </c>
      <c r="AI3508" s="2">
        <v>43634</v>
      </c>
      <c r="AJ3508" s="1">
        <v>2.2096999999999998</v>
      </c>
      <c r="AL3508" s="2">
        <v>43636</v>
      </c>
      <c r="AM3508" s="1">
        <v>1.948</v>
      </c>
      <c r="AO3508" s="2">
        <v>43633</v>
      </c>
      <c r="AP3508" s="1">
        <v>1.8822999999999999</v>
      </c>
      <c r="AR3508" s="2">
        <v>43626</v>
      </c>
      <c r="AS3508" s="1">
        <v>2.1360000000000001</v>
      </c>
      <c r="AU3508" s="2">
        <v>43654</v>
      </c>
      <c r="AV3508" s="1">
        <v>0.63380000000000003</v>
      </c>
      <c r="AX3508" s="2">
        <v>43650</v>
      </c>
      <c r="AY3508" s="1">
        <v>0.54430000000000001</v>
      </c>
      <c r="BA3508" s="116">
        <v>43656</v>
      </c>
      <c r="BB3508" s="1">
        <v>0.17349999999999999</v>
      </c>
      <c r="BD3508" s="2">
        <v>43648</v>
      </c>
      <c r="BE3508" s="1">
        <v>-0.40450000000000003</v>
      </c>
      <c r="BG3508" s="2">
        <v>43833</v>
      </c>
      <c r="BH3508" s="1">
        <v>1.8</v>
      </c>
      <c r="BJ3508" s="2">
        <v>43833</v>
      </c>
      <c r="BK3508" s="1">
        <v>1.5899999999999999</v>
      </c>
      <c r="BM3508" s="2">
        <v>43655</v>
      </c>
      <c r="BN3508" s="1">
        <v>-0.24429999999999999</v>
      </c>
    </row>
    <row r="3509" spans="5:66">
      <c r="E3509" s="2">
        <v>43712</v>
      </c>
      <c r="F3509" s="1">
        <v>1.2469999999999999</v>
      </c>
      <c r="H3509" s="2">
        <v>43734</v>
      </c>
      <c r="I3509" s="1">
        <v>1.3</v>
      </c>
      <c r="K3509" s="2">
        <v>43732</v>
      </c>
      <c r="L3509" s="1">
        <v>1.4470000000000001</v>
      </c>
      <c r="N3509" s="2">
        <v>43740</v>
      </c>
      <c r="O3509" s="1">
        <v>1.365</v>
      </c>
      <c r="Q3509" s="2">
        <v>43714</v>
      </c>
      <c r="R3509" s="1">
        <v>1.19</v>
      </c>
      <c r="T3509" s="2">
        <v>43724</v>
      </c>
      <c r="U3509" s="1">
        <v>1.3149999999999999</v>
      </c>
      <c r="W3509" s="2">
        <v>43719</v>
      </c>
      <c r="X3509" s="1">
        <v>1.24</v>
      </c>
      <c r="Z3509" s="2">
        <v>43707</v>
      </c>
      <c r="AA3509" s="1">
        <v>1.1599999999999999</v>
      </c>
      <c r="AC3509" s="2">
        <v>43710</v>
      </c>
      <c r="AD3509" s="1">
        <v>1.3075000000000001</v>
      </c>
      <c r="AI3509" s="2">
        <v>43635</v>
      </c>
      <c r="AJ3509" s="1">
        <v>2.19</v>
      </c>
      <c r="AL3509" s="2">
        <v>43637</v>
      </c>
      <c r="AM3509" s="1">
        <v>1.968</v>
      </c>
      <c r="AO3509" s="2">
        <v>43634</v>
      </c>
      <c r="AP3509" s="1">
        <v>1.8797999999999999</v>
      </c>
      <c r="AR3509" s="2">
        <v>43627</v>
      </c>
      <c r="AS3509" s="1">
        <v>2.1589999999999998</v>
      </c>
      <c r="AU3509" s="2">
        <v>43655</v>
      </c>
      <c r="AV3509" s="1">
        <v>0.66800000000000004</v>
      </c>
      <c r="AX3509" s="2">
        <v>43651</v>
      </c>
      <c r="AY3509" s="1">
        <v>0.57950000000000002</v>
      </c>
      <c r="BA3509" s="116">
        <v>43657</v>
      </c>
      <c r="BB3509" s="1">
        <v>0.224</v>
      </c>
      <c r="BD3509" s="2">
        <v>43649</v>
      </c>
      <c r="BE3509" s="1">
        <v>-0.4108</v>
      </c>
      <c r="BG3509" s="2">
        <v>43836</v>
      </c>
      <c r="BH3509" s="1">
        <v>1.81</v>
      </c>
      <c r="BJ3509" s="2">
        <v>43836</v>
      </c>
      <c r="BK3509" s="1">
        <v>1.6099999999999999</v>
      </c>
      <c r="BM3509" s="2">
        <v>43656</v>
      </c>
      <c r="BN3509" s="1">
        <v>-0.22500000000000001</v>
      </c>
    </row>
    <row r="3510" spans="5:66">
      <c r="E3510" s="2">
        <v>43713</v>
      </c>
      <c r="F3510" s="1">
        <v>1.25</v>
      </c>
      <c r="H3510" s="2">
        <v>43735</v>
      </c>
      <c r="I3510" s="1">
        <v>1.302</v>
      </c>
      <c r="K3510" s="2">
        <v>43733</v>
      </c>
      <c r="L3510" s="1">
        <v>1.425</v>
      </c>
      <c r="N3510" s="2">
        <v>43742</v>
      </c>
      <c r="O3510" s="1">
        <v>1.2469999999999999</v>
      </c>
      <c r="Q3510" s="2">
        <v>43717</v>
      </c>
      <c r="R3510" s="1">
        <v>1.1775</v>
      </c>
      <c r="T3510" s="2">
        <v>43725</v>
      </c>
      <c r="U3510" s="1">
        <v>1.27</v>
      </c>
      <c r="W3510" s="2">
        <v>43724</v>
      </c>
      <c r="X3510" s="1">
        <v>1.3225</v>
      </c>
      <c r="Z3510" s="2">
        <v>43710</v>
      </c>
      <c r="AA3510" s="1">
        <v>1.1975</v>
      </c>
      <c r="AC3510" s="2">
        <v>43711</v>
      </c>
      <c r="AD3510" s="1">
        <v>1.3025</v>
      </c>
      <c r="AI3510" s="2">
        <v>43636</v>
      </c>
      <c r="AJ3510" s="1">
        <v>2.1960000000000002</v>
      </c>
      <c r="AL3510" s="2">
        <v>43640</v>
      </c>
      <c r="AM3510" s="1">
        <v>1.9234</v>
      </c>
      <c r="AO3510" s="2">
        <v>43635</v>
      </c>
      <c r="AP3510" s="1">
        <v>1.744</v>
      </c>
      <c r="AR3510" s="2">
        <v>43628</v>
      </c>
      <c r="AS3510" s="1">
        <v>2.117</v>
      </c>
      <c r="AU3510" s="2">
        <v>43656</v>
      </c>
      <c r="AV3510" s="1">
        <v>0.70599999999999996</v>
      </c>
      <c r="AX3510" s="2">
        <v>43654</v>
      </c>
      <c r="AY3510" s="1">
        <v>0.56410000000000005</v>
      </c>
      <c r="BA3510" s="116">
        <v>43658</v>
      </c>
      <c r="BB3510" s="1">
        <v>0.23699999999999999</v>
      </c>
      <c r="BD3510" s="2">
        <v>43650</v>
      </c>
      <c r="BE3510" s="1">
        <v>-0.41110000000000002</v>
      </c>
      <c r="BG3510" s="2">
        <v>43837</v>
      </c>
      <c r="BH3510" s="1">
        <v>1.83</v>
      </c>
      <c r="BJ3510" s="2">
        <v>43837</v>
      </c>
      <c r="BK3510" s="1">
        <v>1.62</v>
      </c>
      <c r="BM3510" s="2">
        <v>43657</v>
      </c>
      <c r="BN3510" s="1">
        <v>-0.20100000000000001</v>
      </c>
    </row>
    <row r="3511" spans="5:66">
      <c r="E3511" s="2">
        <v>43714</v>
      </c>
      <c r="F3511" s="1">
        <v>1.2570000000000001</v>
      </c>
      <c r="H3511" s="2">
        <v>43738</v>
      </c>
      <c r="I3511" s="1">
        <v>1.2969999999999999</v>
      </c>
      <c r="K3511" s="2">
        <v>43734</v>
      </c>
      <c r="L3511" s="1">
        <v>1.4350000000000001</v>
      </c>
      <c r="N3511" s="2">
        <v>43745</v>
      </c>
      <c r="O3511" s="1">
        <v>1.2829999999999999</v>
      </c>
      <c r="Q3511" s="2">
        <v>43718</v>
      </c>
      <c r="R3511" s="1">
        <v>1.1950000000000001</v>
      </c>
      <c r="T3511" s="2">
        <v>43726</v>
      </c>
      <c r="U3511" s="1">
        <v>1.2324999999999999</v>
      </c>
      <c r="W3511" s="2">
        <v>43725</v>
      </c>
      <c r="X3511" s="1">
        <v>1.2875000000000001</v>
      </c>
      <c r="Z3511" s="2">
        <v>43711</v>
      </c>
      <c r="AA3511" s="1">
        <v>1.1850000000000001</v>
      </c>
      <c r="AC3511" s="2">
        <v>43712</v>
      </c>
      <c r="AD3511" s="1">
        <v>1.3125</v>
      </c>
      <c r="AI3511" s="2">
        <v>43637</v>
      </c>
      <c r="AJ3511" s="1">
        <v>2.2280000000000002</v>
      </c>
      <c r="AL3511" s="2">
        <v>43641</v>
      </c>
      <c r="AM3511" s="1">
        <v>1.8889</v>
      </c>
      <c r="AO3511" s="2">
        <v>43636</v>
      </c>
      <c r="AP3511" s="1">
        <v>1.7810000000000001</v>
      </c>
      <c r="AR3511" s="2">
        <v>43629</v>
      </c>
      <c r="AS3511" s="1">
        <v>2.0550000000000002</v>
      </c>
      <c r="AU3511" s="2">
        <v>43657</v>
      </c>
      <c r="AV3511" s="1">
        <v>0.78649999999999998</v>
      </c>
      <c r="AX3511" s="2">
        <v>43655</v>
      </c>
      <c r="AY3511" s="1">
        <v>0.59819999999999995</v>
      </c>
      <c r="BA3511" s="116">
        <v>43661</v>
      </c>
      <c r="BB3511" s="1">
        <v>0.19650000000000001</v>
      </c>
      <c r="BD3511" s="2">
        <v>43651</v>
      </c>
      <c r="BE3511" s="1">
        <v>-0.40110000000000001</v>
      </c>
      <c r="BG3511" s="2">
        <v>43838</v>
      </c>
      <c r="BH3511" s="1">
        <v>1.87</v>
      </c>
      <c r="BJ3511" s="2">
        <v>43838</v>
      </c>
      <c r="BK3511" s="1">
        <v>1.67</v>
      </c>
      <c r="BM3511" s="2">
        <v>43658</v>
      </c>
      <c r="BN3511" s="1">
        <v>-0.2</v>
      </c>
    </row>
    <row r="3512" spans="5:66">
      <c r="E3512" s="2">
        <v>43717</v>
      </c>
      <c r="F3512" s="1">
        <v>1.2469999999999999</v>
      </c>
      <c r="H3512" s="2">
        <v>43739</v>
      </c>
      <c r="I3512" s="1">
        <v>1.3169999999999999</v>
      </c>
      <c r="K3512" s="2">
        <v>43735</v>
      </c>
      <c r="L3512" s="1">
        <v>1.4470000000000001</v>
      </c>
      <c r="N3512" s="2">
        <v>43746</v>
      </c>
      <c r="O3512" s="1">
        <v>1.3049999999999999</v>
      </c>
      <c r="Q3512" s="2">
        <v>43719</v>
      </c>
      <c r="R3512" s="1">
        <v>1.2275</v>
      </c>
      <c r="T3512" s="2">
        <v>43727</v>
      </c>
      <c r="U3512" s="1">
        <v>1.2250000000000001</v>
      </c>
      <c r="W3512" s="2">
        <v>43726</v>
      </c>
      <c r="X3512" s="1">
        <v>1.2549999999999999</v>
      </c>
      <c r="Z3512" s="2">
        <v>43712</v>
      </c>
      <c r="AA3512" s="1">
        <v>1.1950000000000001</v>
      </c>
      <c r="AC3512" s="2">
        <v>43713</v>
      </c>
      <c r="AD3512" s="1">
        <v>1.35</v>
      </c>
      <c r="AI3512" s="2">
        <v>43640</v>
      </c>
      <c r="AJ3512" s="1">
        <v>2.1775000000000002</v>
      </c>
      <c r="AL3512" s="2">
        <v>43642</v>
      </c>
      <c r="AM3512" s="1">
        <v>1.958</v>
      </c>
      <c r="AO3512" s="2">
        <v>43637</v>
      </c>
      <c r="AP3512" s="1">
        <v>1.7684</v>
      </c>
      <c r="AR3512" s="2">
        <v>43630</v>
      </c>
      <c r="AS3512" s="1">
        <v>2.0579999999999998</v>
      </c>
      <c r="AU3512" s="2">
        <v>43658</v>
      </c>
      <c r="AV3512" s="1">
        <v>0.79690000000000005</v>
      </c>
      <c r="AX3512" s="2">
        <v>43656</v>
      </c>
      <c r="AY3512" s="1">
        <v>0.63949999999999996</v>
      </c>
      <c r="BA3512" s="116">
        <v>43662</v>
      </c>
      <c r="BB3512" s="1">
        <v>0.17599999999999999</v>
      </c>
      <c r="BD3512" s="2">
        <v>43654</v>
      </c>
      <c r="BE3512" s="1">
        <v>-0.40200000000000002</v>
      </c>
      <c r="BG3512" s="2">
        <v>43839</v>
      </c>
      <c r="BH3512" s="1">
        <v>1.85</v>
      </c>
      <c r="BJ3512" s="2">
        <v>43839</v>
      </c>
      <c r="BK3512" s="1">
        <v>1.65</v>
      </c>
      <c r="BM3512" s="2">
        <v>43661</v>
      </c>
      <c r="BN3512" s="1">
        <v>-0.22600000000000001</v>
      </c>
    </row>
    <row r="3513" spans="5:66">
      <c r="E3513" s="2">
        <v>43718</v>
      </c>
      <c r="F3513" s="1">
        <v>1.242</v>
      </c>
      <c r="H3513" s="2">
        <v>43740</v>
      </c>
      <c r="I3513" s="1">
        <v>1.2969999999999999</v>
      </c>
      <c r="K3513" s="2">
        <v>43738</v>
      </c>
      <c r="L3513" s="1">
        <v>1.46</v>
      </c>
      <c r="N3513" s="2">
        <v>43748</v>
      </c>
      <c r="O3513" s="1">
        <v>1.34</v>
      </c>
      <c r="Q3513" s="2">
        <v>43724</v>
      </c>
      <c r="R3513" s="1">
        <v>1.355</v>
      </c>
      <c r="T3513" s="2">
        <v>43728</v>
      </c>
      <c r="U3513" s="1">
        <v>1.2075</v>
      </c>
      <c r="W3513" s="2">
        <v>43727</v>
      </c>
      <c r="X3513" s="1">
        <v>1.2475000000000001</v>
      </c>
      <c r="Z3513" s="2">
        <v>43713</v>
      </c>
      <c r="AA3513" s="1">
        <v>1.23</v>
      </c>
      <c r="AC3513" s="2">
        <v>43714</v>
      </c>
      <c r="AD3513" s="1">
        <v>1.3599999999999999</v>
      </c>
      <c r="AI3513" s="2">
        <v>43641</v>
      </c>
      <c r="AJ3513" s="1">
        <v>2.1444999999999999</v>
      </c>
      <c r="AL3513" s="2">
        <v>43643</v>
      </c>
      <c r="AM3513" s="1">
        <v>1.9348000000000001</v>
      </c>
      <c r="AO3513" s="2">
        <v>43640</v>
      </c>
      <c r="AP3513" s="1">
        <v>1.7196</v>
      </c>
      <c r="AR3513" s="2">
        <v>43633</v>
      </c>
      <c r="AS3513" s="1">
        <v>2.0939999999999999</v>
      </c>
      <c r="AU3513" s="2">
        <v>43661</v>
      </c>
      <c r="AV3513" s="1">
        <v>0.745</v>
      </c>
      <c r="AX3513" s="2">
        <v>43657</v>
      </c>
      <c r="AY3513" s="1">
        <v>0.71179999999999999</v>
      </c>
      <c r="BA3513" s="116">
        <v>43663</v>
      </c>
      <c r="BB3513" s="1">
        <v>0.13850000000000001</v>
      </c>
      <c r="BD3513" s="2">
        <v>43655</v>
      </c>
      <c r="BE3513" s="1">
        <v>-0.39129999999999998</v>
      </c>
      <c r="BG3513" s="2">
        <v>43840</v>
      </c>
      <c r="BH3513" s="1">
        <v>1.83</v>
      </c>
      <c r="BJ3513" s="2">
        <v>43840</v>
      </c>
      <c r="BK3513" s="1">
        <v>1.63</v>
      </c>
      <c r="BM3513" s="2">
        <v>43662</v>
      </c>
      <c r="BN3513" s="1">
        <v>-0.24099999999999999</v>
      </c>
    </row>
    <row r="3514" spans="5:66">
      <c r="E3514" s="2">
        <v>43719</v>
      </c>
      <c r="F3514" s="1">
        <v>1.242</v>
      </c>
      <c r="H3514" s="2">
        <v>43742</v>
      </c>
      <c r="I3514" s="1">
        <v>1.2070000000000001</v>
      </c>
      <c r="K3514" s="2">
        <v>43739</v>
      </c>
      <c r="L3514" s="1">
        <v>1.4950000000000001</v>
      </c>
      <c r="N3514" s="2">
        <v>43749</v>
      </c>
      <c r="O3514" s="1">
        <v>1.347</v>
      </c>
      <c r="Q3514" s="2">
        <v>43725</v>
      </c>
      <c r="R3514" s="1">
        <v>1.3025</v>
      </c>
      <c r="T3514" s="2">
        <v>43731</v>
      </c>
      <c r="U3514" s="1">
        <v>1.21</v>
      </c>
      <c r="W3514" s="2">
        <v>43728</v>
      </c>
      <c r="X3514" s="1">
        <v>1.2349999999999999</v>
      </c>
      <c r="Z3514" s="2">
        <v>43714</v>
      </c>
      <c r="AA3514" s="1">
        <v>1.24</v>
      </c>
      <c r="AC3514" s="2">
        <v>43717</v>
      </c>
      <c r="AD3514" s="1">
        <v>1.353</v>
      </c>
      <c r="AI3514" s="2">
        <v>43642</v>
      </c>
      <c r="AJ3514" s="1">
        <v>2.2111000000000001</v>
      </c>
      <c r="AL3514" s="2">
        <v>43644</v>
      </c>
      <c r="AM3514" s="1">
        <v>1.9438</v>
      </c>
      <c r="AO3514" s="2">
        <v>43641</v>
      </c>
      <c r="AP3514" s="1">
        <v>1.7113</v>
      </c>
      <c r="AR3514" s="2">
        <v>43634</v>
      </c>
      <c r="AS3514" s="1">
        <v>2.0920000000000001</v>
      </c>
      <c r="AU3514" s="2">
        <v>43662</v>
      </c>
      <c r="AV3514" s="1">
        <v>0.72199999999999998</v>
      </c>
      <c r="AX3514" s="2">
        <v>43658</v>
      </c>
      <c r="AY3514" s="1">
        <v>0.72230000000000005</v>
      </c>
      <c r="BA3514" s="116">
        <v>43664</v>
      </c>
      <c r="BB3514" s="1">
        <v>0.1283</v>
      </c>
      <c r="BD3514" s="2">
        <v>43656</v>
      </c>
      <c r="BE3514" s="1">
        <v>-0.39379999999999998</v>
      </c>
      <c r="BG3514" s="2">
        <v>43843</v>
      </c>
      <c r="BH3514" s="1">
        <v>1.85</v>
      </c>
      <c r="BJ3514" s="2">
        <v>43843</v>
      </c>
      <c r="BK3514" s="1">
        <v>1.65</v>
      </c>
      <c r="BM3514" s="2">
        <v>43663</v>
      </c>
      <c r="BN3514" s="1">
        <v>-0.26779999999999998</v>
      </c>
    </row>
    <row r="3515" spans="5:66">
      <c r="E3515" s="2">
        <v>43724</v>
      </c>
      <c r="F3515" s="1">
        <v>1.242</v>
      </c>
      <c r="H3515" s="2">
        <v>43745</v>
      </c>
      <c r="I3515" s="1">
        <v>1.2370000000000001</v>
      </c>
      <c r="K3515" s="2">
        <v>43740</v>
      </c>
      <c r="L3515" s="1">
        <v>1.4969999999999999</v>
      </c>
      <c r="N3515" s="2">
        <v>43752</v>
      </c>
      <c r="O3515" s="1">
        <v>1.3559999999999999</v>
      </c>
      <c r="Q3515" s="2">
        <v>43726</v>
      </c>
      <c r="R3515" s="1">
        <v>1.2549999999999999</v>
      </c>
      <c r="T3515" s="2">
        <v>43732</v>
      </c>
      <c r="U3515" s="1">
        <v>1.2025000000000001</v>
      </c>
      <c r="W3515" s="2">
        <v>43731</v>
      </c>
      <c r="X3515" s="1">
        <v>1.24</v>
      </c>
      <c r="Z3515" s="2">
        <v>43717</v>
      </c>
      <c r="AA3515" s="1">
        <v>1.23</v>
      </c>
      <c r="AC3515" s="2">
        <v>43718</v>
      </c>
      <c r="AD3515" s="1">
        <v>1.3574999999999999</v>
      </c>
      <c r="AI3515" s="2">
        <v>43643</v>
      </c>
      <c r="AJ3515" s="1">
        <v>2.181</v>
      </c>
      <c r="AL3515" s="2">
        <v>43647</v>
      </c>
      <c r="AM3515" s="1">
        <v>1.966</v>
      </c>
      <c r="AO3515" s="2">
        <v>43642</v>
      </c>
      <c r="AP3515" s="1">
        <v>1.7789999999999999</v>
      </c>
      <c r="AR3515" s="2">
        <v>43635</v>
      </c>
      <c r="AS3515" s="1">
        <v>1.9752999999999998</v>
      </c>
      <c r="AU3515" s="2">
        <v>43663</v>
      </c>
      <c r="AV3515" s="1">
        <v>0.68230000000000002</v>
      </c>
      <c r="AX3515" s="2">
        <v>43661</v>
      </c>
      <c r="AY3515" s="1">
        <v>0.67479999999999996</v>
      </c>
      <c r="BA3515" s="116">
        <v>43665</v>
      </c>
      <c r="BB3515" s="1">
        <v>0.114</v>
      </c>
      <c r="BD3515" s="2">
        <v>43657</v>
      </c>
      <c r="BE3515" s="1">
        <v>-0.39150000000000001</v>
      </c>
      <c r="BG3515" s="2">
        <v>43844</v>
      </c>
      <c r="BH3515" s="1">
        <v>1.8199999999999998</v>
      </c>
      <c r="BJ3515" s="2">
        <v>43844</v>
      </c>
      <c r="BK3515" s="1">
        <v>1.63</v>
      </c>
      <c r="BM3515" s="2">
        <v>43664</v>
      </c>
      <c r="BN3515" s="1">
        <v>-0.28050000000000003</v>
      </c>
    </row>
    <row r="3516" spans="5:66">
      <c r="E3516" s="2">
        <v>43725</v>
      </c>
      <c r="F3516" s="1">
        <v>1.2389999999999999</v>
      </c>
      <c r="H3516" s="2">
        <v>43746</v>
      </c>
      <c r="I3516" s="1">
        <v>1.26</v>
      </c>
      <c r="K3516" s="2">
        <v>43742</v>
      </c>
      <c r="L3516" s="1">
        <v>1.3719999999999999</v>
      </c>
      <c r="N3516" s="2">
        <v>43753</v>
      </c>
      <c r="O3516" s="1">
        <v>1.371</v>
      </c>
      <c r="Q3516" s="2">
        <v>43727</v>
      </c>
      <c r="R3516" s="1">
        <v>1.25</v>
      </c>
      <c r="T3516" s="2">
        <v>43733</v>
      </c>
      <c r="U3516" s="1">
        <v>1.1850000000000001</v>
      </c>
      <c r="W3516" s="2">
        <v>43732</v>
      </c>
      <c r="X3516" s="1">
        <v>1.2324999999999999</v>
      </c>
      <c r="Z3516" s="2">
        <v>43718</v>
      </c>
      <c r="AA3516" s="1">
        <v>1.2475000000000001</v>
      </c>
      <c r="AC3516" s="2">
        <v>43719</v>
      </c>
      <c r="AD3516" s="1">
        <v>1.37</v>
      </c>
      <c r="AI3516" s="2">
        <v>43644</v>
      </c>
      <c r="AJ3516" s="1">
        <v>2.1939000000000002</v>
      </c>
      <c r="AL3516" s="2">
        <v>43648</v>
      </c>
      <c r="AM3516" s="1">
        <v>1.9117999999999999</v>
      </c>
      <c r="AO3516" s="2">
        <v>43643</v>
      </c>
      <c r="AP3516" s="1">
        <v>1.7627000000000002</v>
      </c>
      <c r="AR3516" s="2">
        <v>43636</v>
      </c>
      <c r="AS3516" s="1">
        <v>1.984</v>
      </c>
      <c r="AU3516" s="2">
        <v>43664</v>
      </c>
      <c r="AV3516" s="1">
        <v>0.68049999999999999</v>
      </c>
      <c r="AX3516" s="2">
        <v>43662</v>
      </c>
      <c r="AY3516" s="1">
        <v>0.65100000000000002</v>
      </c>
      <c r="BA3516" s="116">
        <v>43668</v>
      </c>
      <c r="BB3516" s="1">
        <v>9.9500000000000005E-2</v>
      </c>
      <c r="BD3516" s="2">
        <v>43658</v>
      </c>
      <c r="BE3516" s="1">
        <v>-0.39300000000000002</v>
      </c>
      <c r="BG3516" s="2">
        <v>43845</v>
      </c>
      <c r="BH3516" s="1">
        <v>1.79</v>
      </c>
      <c r="BJ3516" s="2">
        <v>43845</v>
      </c>
      <c r="BK3516" s="1">
        <v>1.6</v>
      </c>
      <c r="BM3516" s="2">
        <v>43665</v>
      </c>
      <c r="BN3516" s="1">
        <v>-0.29799999999999999</v>
      </c>
    </row>
    <row r="3517" spans="5:66">
      <c r="E3517" s="2">
        <v>43726</v>
      </c>
      <c r="F3517" s="1">
        <v>1.2389999999999999</v>
      </c>
      <c r="H3517" s="2">
        <v>43748</v>
      </c>
      <c r="I3517" s="1">
        <v>1.2749999999999999</v>
      </c>
      <c r="K3517" s="2">
        <v>43745</v>
      </c>
      <c r="L3517" s="1">
        <v>1.395</v>
      </c>
      <c r="N3517" s="2">
        <v>43754</v>
      </c>
      <c r="O3517" s="1">
        <v>1.397</v>
      </c>
      <c r="Q3517" s="2">
        <v>43728</v>
      </c>
      <c r="R3517" s="1">
        <v>1.2250000000000001</v>
      </c>
      <c r="T3517" s="2">
        <v>43734</v>
      </c>
      <c r="U3517" s="1">
        <v>1.1950000000000001</v>
      </c>
      <c r="W3517" s="2">
        <v>43733</v>
      </c>
      <c r="X3517" s="1">
        <v>1.2224999999999999</v>
      </c>
      <c r="Z3517" s="2">
        <v>43719</v>
      </c>
      <c r="AA3517" s="1">
        <v>1.2749999999999999</v>
      </c>
      <c r="AC3517" s="2">
        <v>43724</v>
      </c>
      <c r="AD3517" s="1">
        <v>1.405</v>
      </c>
      <c r="AI3517" s="2">
        <v>43647</v>
      </c>
      <c r="AJ3517" s="1">
        <v>2.2147000000000001</v>
      </c>
      <c r="AL3517" s="2">
        <v>43649</v>
      </c>
      <c r="AM3517" s="1">
        <v>1.889</v>
      </c>
      <c r="AO3517" s="2">
        <v>43644</v>
      </c>
      <c r="AP3517" s="1">
        <v>1.7842</v>
      </c>
      <c r="AR3517" s="2">
        <v>43637</v>
      </c>
      <c r="AS3517" s="1">
        <v>1.976</v>
      </c>
      <c r="AU3517" s="2">
        <v>43665</v>
      </c>
      <c r="AV3517" s="1">
        <v>0.67700000000000005</v>
      </c>
      <c r="AX3517" s="2">
        <v>43663</v>
      </c>
      <c r="AY3517" s="1">
        <v>0.61</v>
      </c>
      <c r="BA3517" s="116">
        <v>43669</v>
      </c>
      <c r="BB3517" s="1">
        <v>9.4700000000000006E-2</v>
      </c>
      <c r="BD3517" s="2">
        <v>43661</v>
      </c>
      <c r="BE3517" s="1">
        <v>-0.40600000000000003</v>
      </c>
      <c r="BG3517" s="2">
        <v>43846</v>
      </c>
      <c r="BH3517" s="1">
        <v>1.81</v>
      </c>
      <c r="BJ3517" s="2">
        <v>43846</v>
      </c>
      <c r="BK3517" s="1">
        <v>1.63</v>
      </c>
      <c r="BM3517" s="2">
        <v>43668</v>
      </c>
      <c r="BN3517" s="1">
        <v>-0.30499999999999999</v>
      </c>
    </row>
    <row r="3518" spans="5:66">
      <c r="E3518" s="2">
        <v>43727</v>
      </c>
      <c r="F3518" s="1">
        <v>1.2349999999999999</v>
      </c>
      <c r="H3518" s="2">
        <v>43749</v>
      </c>
      <c r="I3518" s="1">
        <v>1.2749999999999999</v>
      </c>
      <c r="K3518" s="2">
        <v>43746</v>
      </c>
      <c r="L3518" s="1">
        <v>1.4219999999999999</v>
      </c>
      <c r="N3518" s="2">
        <v>43755</v>
      </c>
      <c r="O3518" s="1">
        <v>1.4550000000000001</v>
      </c>
      <c r="Q3518" s="2">
        <v>43731</v>
      </c>
      <c r="R3518" s="1">
        <v>1.2275</v>
      </c>
      <c r="T3518" s="2">
        <v>43735</v>
      </c>
      <c r="U3518" s="1">
        <v>1.2025000000000001</v>
      </c>
      <c r="W3518" s="2">
        <v>43734</v>
      </c>
      <c r="X3518" s="1">
        <v>1.23</v>
      </c>
      <c r="Z3518" s="2">
        <v>43724</v>
      </c>
      <c r="AA3518" s="1">
        <v>1.335</v>
      </c>
      <c r="AC3518" s="2">
        <v>43725</v>
      </c>
      <c r="AD3518" s="1">
        <v>1.38</v>
      </c>
      <c r="AI3518" s="2">
        <v>43648</v>
      </c>
      <c r="AJ3518" s="1">
        <v>2.1640000000000001</v>
      </c>
      <c r="AL3518" s="2">
        <v>43650</v>
      </c>
      <c r="AM3518" s="1">
        <v>1.8839999999999999</v>
      </c>
      <c r="AO3518" s="2">
        <v>43647</v>
      </c>
      <c r="AP3518" s="1">
        <v>1.8239999999999998</v>
      </c>
      <c r="AR3518" s="2">
        <v>43640</v>
      </c>
      <c r="AS3518" s="1">
        <v>1.9370000000000001</v>
      </c>
      <c r="AU3518" s="2">
        <v>43668</v>
      </c>
      <c r="AV3518" s="1">
        <v>0.65800000000000003</v>
      </c>
      <c r="AX3518" s="2">
        <v>43664</v>
      </c>
      <c r="AY3518" s="1">
        <v>0.60599999999999998</v>
      </c>
      <c r="BA3518" s="116">
        <v>43670</v>
      </c>
      <c r="BB3518" s="1">
        <v>6.4000000000000001E-2</v>
      </c>
      <c r="BD3518" s="2">
        <v>43662</v>
      </c>
      <c r="BE3518" s="1">
        <v>-0.41649999999999998</v>
      </c>
      <c r="BG3518" s="2">
        <v>43847</v>
      </c>
      <c r="BH3518" s="1">
        <v>1.8399999999999999</v>
      </c>
      <c r="BJ3518" s="2">
        <v>43847</v>
      </c>
      <c r="BK3518" s="1">
        <v>1.63</v>
      </c>
      <c r="BM3518" s="2">
        <v>43669</v>
      </c>
      <c r="BN3518" s="1">
        <v>-0.31009999999999999</v>
      </c>
    </row>
    <row r="3519" spans="5:66">
      <c r="E3519" s="2">
        <v>43728</v>
      </c>
      <c r="F3519" s="1">
        <v>1.2349999999999999</v>
      </c>
      <c r="H3519" s="2">
        <v>43752</v>
      </c>
      <c r="I3519" s="1">
        <v>1.28</v>
      </c>
      <c r="K3519" s="2">
        <v>43748</v>
      </c>
      <c r="L3519" s="1">
        <v>1.46</v>
      </c>
      <c r="N3519" s="2">
        <v>43756</v>
      </c>
      <c r="O3519" s="1">
        <v>1.462</v>
      </c>
      <c r="Q3519" s="2">
        <v>43732</v>
      </c>
      <c r="R3519" s="1">
        <v>1.2150000000000001</v>
      </c>
      <c r="T3519" s="2">
        <v>43738</v>
      </c>
      <c r="U3519" s="1">
        <v>1.2124999999999999</v>
      </c>
      <c r="W3519" s="2">
        <v>43735</v>
      </c>
      <c r="X3519" s="1">
        <v>1.23</v>
      </c>
      <c r="Z3519" s="2">
        <v>43725</v>
      </c>
      <c r="AA3519" s="1">
        <v>1.31</v>
      </c>
      <c r="AC3519" s="2">
        <v>43726</v>
      </c>
      <c r="AD3519" s="1">
        <v>1.3574999999999999</v>
      </c>
      <c r="AI3519" s="2">
        <v>43649</v>
      </c>
      <c r="AJ3519" s="1">
        <v>2.1328</v>
      </c>
      <c r="AL3519" s="2">
        <v>43651</v>
      </c>
      <c r="AM3519" s="1">
        <v>1.9666999999999999</v>
      </c>
      <c r="AO3519" s="2">
        <v>43648</v>
      </c>
      <c r="AP3519" s="1">
        <v>1.7865</v>
      </c>
      <c r="AR3519" s="2">
        <v>43641</v>
      </c>
      <c r="AS3519" s="1">
        <v>1.9340000000000002</v>
      </c>
      <c r="AU3519" s="2">
        <v>43669</v>
      </c>
      <c r="AV3519" s="1">
        <v>0.65810000000000002</v>
      </c>
      <c r="AX3519" s="2">
        <v>43665</v>
      </c>
      <c r="AY3519" s="1">
        <v>0.60119999999999996</v>
      </c>
      <c r="BA3519" s="116">
        <v>43671</v>
      </c>
      <c r="BB3519" s="1">
        <v>6.9000000000000006E-2</v>
      </c>
      <c r="BD3519" s="2">
        <v>43663</v>
      </c>
      <c r="BE3519" s="1">
        <v>-0.42599999999999999</v>
      </c>
      <c r="BG3519" s="2">
        <v>43851</v>
      </c>
      <c r="BH3519" s="1">
        <v>1.78</v>
      </c>
      <c r="BJ3519" s="2">
        <v>43851</v>
      </c>
      <c r="BK3519" s="1">
        <v>1.5699999999999998</v>
      </c>
      <c r="BM3519" s="2">
        <v>43670</v>
      </c>
      <c r="BN3519" s="1">
        <v>-0.31900000000000001</v>
      </c>
    </row>
    <row r="3520" spans="5:66">
      <c r="E3520" s="2">
        <v>43731</v>
      </c>
      <c r="F3520" s="1">
        <v>1.2349999999999999</v>
      </c>
      <c r="H3520" s="2">
        <v>43753</v>
      </c>
      <c r="I3520" s="1">
        <v>1.2849999999999999</v>
      </c>
      <c r="K3520" s="2">
        <v>43749</v>
      </c>
      <c r="L3520" s="1">
        <v>1.4849999999999999</v>
      </c>
      <c r="N3520" s="2">
        <v>43759</v>
      </c>
      <c r="O3520" s="1">
        <v>1.52</v>
      </c>
      <c r="Q3520" s="2">
        <v>43733</v>
      </c>
      <c r="R3520" s="1">
        <v>1.1950000000000001</v>
      </c>
      <c r="T3520" s="2">
        <v>43739</v>
      </c>
      <c r="U3520" s="1">
        <v>1.2349999999999999</v>
      </c>
      <c r="W3520" s="2">
        <v>43738</v>
      </c>
      <c r="X3520" s="1">
        <v>1.2324999999999999</v>
      </c>
      <c r="Z3520" s="2">
        <v>43726</v>
      </c>
      <c r="AA3520" s="1">
        <v>1.28</v>
      </c>
      <c r="AC3520" s="2">
        <v>43727</v>
      </c>
      <c r="AD3520" s="1">
        <v>1.3674999999999999</v>
      </c>
      <c r="AI3520" s="2">
        <v>43650</v>
      </c>
      <c r="AJ3520" s="1">
        <v>2.1339999999999999</v>
      </c>
      <c r="AL3520" s="2">
        <v>43654</v>
      </c>
      <c r="AM3520" s="1">
        <v>1.9695</v>
      </c>
      <c r="AO3520" s="2">
        <v>43649</v>
      </c>
      <c r="AP3520" s="1">
        <v>1.7783</v>
      </c>
      <c r="AR3520" s="2">
        <v>43642</v>
      </c>
      <c r="AS3520" s="1">
        <v>1.9910000000000001</v>
      </c>
      <c r="AU3520" s="2">
        <v>43670</v>
      </c>
      <c r="AV3520" s="1">
        <v>0.61399999999999999</v>
      </c>
      <c r="AX3520" s="2">
        <v>43668</v>
      </c>
      <c r="AY3520" s="1">
        <v>0.58220000000000005</v>
      </c>
      <c r="BA3520" s="116">
        <v>43672</v>
      </c>
      <c r="BB3520" s="1">
        <v>5.9499999999999997E-2</v>
      </c>
      <c r="BD3520" s="2">
        <v>43664</v>
      </c>
      <c r="BE3520" s="1">
        <v>-0.43120000000000003</v>
      </c>
      <c r="BG3520" s="2">
        <v>43852</v>
      </c>
      <c r="BH3520" s="1">
        <v>1.77</v>
      </c>
      <c r="BJ3520" s="2">
        <v>43852</v>
      </c>
      <c r="BK3520" s="1">
        <v>1.5699999999999998</v>
      </c>
      <c r="BM3520" s="2">
        <v>43671</v>
      </c>
      <c r="BN3520" s="1">
        <v>-0.32</v>
      </c>
    </row>
    <row r="3521" spans="5:66">
      <c r="E3521" s="2">
        <v>43732</v>
      </c>
      <c r="F3521" s="1">
        <v>1.2349999999999999</v>
      </c>
      <c r="H3521" s="2">
        <v>43754</v>
      </c>
      <c r="I3521" s="1">
        <v>1.32</v>
      </c>
      <c r="K3521" s="2">
        <v>43752</v>
      </c>
      <c r="L3521" s="1">
        <v>1.484</v>
      </c>
      <c r="N3521" s="2">
        <v>43760</v>
      </c>
      <c r="O3521" s="1">
        <v>1.482</v>
      </c>
      <c r="Q3521" s="2">
        <v>43734</v>
      </c>
      <c r="R3521" s="1">
        <v>1.2050000000000001</v>
      </c>
      <c r="T3521" s="2">
        <v>43740</v>
      </c>
      <c r="U3521" s="1">
        <v>1.2124999999999999</v>
      </c>
      <c r="W3521" s="2">
        <v>43739</v>
      </c>
      <c r="X3521" s="1">
        <v>1.25</v>
      </c>
      <c r="Z3521" s="2">
        <v>43727</v>
      </c>
      <c r="AA3521" s="1">
        <v>1.2725</v>
      </c>
      <c r="AC3521" s="2">
        <v>43728</v>
      </c>
      <c r="AD3521" s="1">
        <v>1.375</v>
      </c>
      <c r="AI3521" s="2">
        <v>43651</v>
      </c>
      <c r="AJ3521" s="1">
        <v>2.2069000000000001</v>
      </c>
      <c r="AL3521" s="2">
        <v>43655</v>
      </c>
      <c r="AM3521" s="1">
        <v>1.9824999999999999</v>
      </c>
      <c r="AO3521" s="2">
        <v>43650</v>
      </c>
      <c r="AP3521" s="1">
        <v>1.7786</v>
      </c>
      <c r="AR3521" s="2">
        <v>43643</v>
      </c>
      <c r="AS3521" s="1">
        <v>1.9755</v>
      </c>
      <c r="AU3521" s="2">
        <v>43671</v>
      </c>
      <c r="AV3521" s="1">
        <v>0.61599999999999999</v>
      </c>
      <c r="AX3521" s="2">
        <v>43669</v>
      </c>
      <c r="AY3521" s="1">
        <v>0.5806</v>
      </c>
      <c r="BA3521" s="116">
        <v>43675</v>
      </c>
      <c r="BB3521" s="1">
        <v>4.9200000000000001E-2</v>
      </c>
      <c r="BD3521" s="2">
        <v>43665</v>
      </c>
      <c r="BE3521" s="1">
        <v>-0.44519999999999998</v>
      </c>
      <c r="BG3521" s="2">
        <v>43853</v>
      </c>
      <c r="BH3521" s="1">
        <v>1.74</v>
      </c>
      <c r="BJ3521" s="2">
        <v>43853</v>
      </c>
      <c r="BK3521" s="1">
        <v>1.55</v>
      </c>
      <c r="BM3521" s="2">
        <v>43672</v>
      </c>
      <c r="BN3521" s="1">
        <v>-0.31230000000000002</v>
      </c>
    </row>
    <row r="3522" spans="5:66">
      <c r="E3522" s="2">
        <v>43733</v>
      </c>
      <c r="F3522" s="1">
        <v>1.236</v>
      </c>
      <c r="H3522" s="2">
        <v>43755</v>
      </c>
      <c r="I3522" s="1">
        <v>1.38</v>
      </c>
      <c r="K3522" s="2">
        <v>43753</v>
      </c>
      <c r="L3522" s="1">
        <v>1.51</v>
      </c>
      <c r="N3522" s="2">
        <v>43761</v>
      </c>
      <c r="O3522" s="1">
        <v>1.4870000000000001</v>
      </c>
      <c r="Q3522" s="2">
        <v>43735</v>
      </c>
      <c r="R3522" s="1">
        <v>1.2124999999999999</v>
      </c>
      <c r="T3522" s="2">
        <v>43742</v>
      </c>
      <c r="U3522" s="1">
        <v>1.1125</v>
      </c>
      <c r="W3522" s="2">
        <v>43740</v>
      </c>
      <c r="X3522" s="1">
        <v>1.2275</v>
      </c>
      <c r="Z3522" s="2">
        <v>43728</v>
      </c>
      <c r="AA3522" s="1">
        <v>1.2625</v>
      </c>
      <c r="AC3522" s="2">
        <v>43731</v>
      </c>
      <c r="AD3522" s="1">
        <v>1.375</v>
      </c>
      <c r="AI3522" s="2">
        <v>43654</v>
      </c>
      <c r="AJ3522" s="1">
        <v>2.1930000000000001</v>
      </c>
      <c r="AL3522" s="2">
        <v>43656</v>
      </c>
      <c r="AM3522" s="1">
        <v>1.9891999999999999</v>
      </c>
      <c r="AO3522" s="2">
        <v>43651</v>
      </c>
      <c r="AP3522" s="1">
        <v>1.8834</v>
      </c>
      <c r="AR3522" s="2">
        <v>43644</v>
      </c>
      <c r="AS3522" s="1">
        <v>1.9910000000000001</v>
      </c>
      <c r="AU3522" s="2">
        <v>43672</v>
      </c>
      <c r="AV3522" s="1">
        <v>0.59589999999999999</v>
      </c>
      <c r="AX3522" s="2">
        <v>43670</v>
      </c>
      <c r="AY3522" s="1">
        <v>0.53900000000000003</v>
      </c>
      <c r="BA3522" s="116">
        <v>43676</v>
      </c>
      <c r="BB3522" s="1">
        <v>4.8500000000000001E-2</v>
      </c>
      <c r="BD3522" s="2">
        <v>43668</v>
      </c>
      <c r="BE3522" s="1">
        <v>-0.44700000000000001</v>
      </c>
      <c r="BG3522" s="2">
        <v>43854</v>
      </c>
      <c r="BH3522" s="1">
        <v>1.7</v>
      </c>
      <c r="BJ3522" s="2">
        <v>43854</v>
      </c>
      <c r="BK3522" s="1">
        <v>1.51</v>
      </c>
      <c r="BM3522" s="2">
        <v>43675</v>
      </c>
      <c r="BN3522" s="1">
        <v>-0.31669999999999998</v>
      </c>
    </row>
    <row r="3523" spans="5:66">
      <c r="E3523" s="2">
        <v>43734</v>
      </c>
      <c r="F3523" s="1">
        <v>1.236</v>
      </c>
      <c r="H3523" s="2">
        <v>43756</v>
      </c>
      <c r="I3523" s="1">
        <v>1.375</v>
      </c>
      <c r="K3523" s="2">
        <v>43754</v>
      </c>
      <c r="L3523" s="1">
        <v>1.528</v>
      </c>
      <c r="N3523" s="2">
        <v>43762</v>
      </c>
      <c r="O3523" s="1">
        <v>1.4969999999999999</v>
      </c>
      <c r="Q3523" s="2">
        <v>43738</v>
      </c>
      <c r="R3523" s="1">
        <v>1.2224999999999999</v>
      </c>
      <c r="T3523" s="2">
        <v>43745</v>
      </c>
      <c r="U3523" s="1">
        <v>1.1325000000000001</v>
      </c>
      <c r="W3523" s="2">
        <v>43742</v>
      </c>
      <c r="X3523" s="1">
        <v>1.1400000000000001</v>
      </c>
      <c r="Z3523" s="2">
        <v>43731</v>
      </c>
      <c r="AA3523" s="1">
        <v>1.2675000000000001</v>
      </c>
      <c r="AC3523" s="2">
        <v>43732</v>
      </c>
      <c r="AD3523" s="1">
        <v>1.37</v>
      </c>
      <c r="AI3523" s="2">
        <v>43655</v>
      </c>
      <c r="AJ3523" s="1">
        <v>2.2010000000000001</v>
      </c>
      <c r="AL3523" s="2">
        <v>43657</v>
      </c>
      <c r="AM3523" s="1">
        <v>2.0659999999999998</v>
      </c>
      <c r="AO3523" s="2">
        <v>43654</v>
      </c>
      <c r="AP3523" s="1">
        <v>1.8959999999999999</v>
      </c>
      <c r="AR3523" s="2">
        <v>43647</v>
      </c>
      <c r="AS3523" s="1">
        <v>2.032</v>
      </c>
      <c r="AU3523" s="2">
        <v>43675</v>
      </c>
      <c r="AV3523" s="1">
        <v>0.58499999999999996</v>
      </c>
      <c r="AX3523" s="2">
        <v>43671</v>
      </c>
      <c r="AY3523" s="1">
        <v>0.54600000000000004</v>
      </c>
      <c r="BA3523" s="116">
        <v>43677</v>
      </c>
      <c r="BB3523" s="1">
        <v>8.9999999999999993E-3</v>
      </c>
      <c r="BD3523" s="2">
        <v>43669</v>
      </c>
      <c r="BE3523" s="1">
        <v>-0.45050000000000001</v>
      </c>
      <c r="BG3523" s="2">
        <v>43857</v>
      </c>
      <c r="BH3523" s="1">
        <v>1.6099999999999999</v>
      </c>
      <c r="BJ3523" s="2">
        <v>43857</v>
      </c>
      <c r="BK3523" s="1">
        <v>1.44</v>
      </c>
      <c r="BM3523" s="2">
        <v>43676</v>
      </c>
      <c r="BN3523" s="1">
        <v>-0.3145</v>
      </c>
    </row>
    <row r="3524" spans="5:66">
      <c r="E3524" s="2">
        <v>43735</v>
      </c>
      <c r="F3524" s="1">
        <v>1.236</v>
      </c>
      <c r="H3524" s="2">
        <v>43759</v>
      </c>
      <c r="I3524" s="1">
        <v>1.4119999999999999</v>
      </c>
      <c r="K3524" s="2">
        <v>43755</v>
      </c>
      <c r="L3524" s="1">
        <v>1.58</v>
      </c>
      <c r="N3524" s="2">
        <v>43763</v>
      </c>
      <c r="O3524" s="1">
        <v>1.5449999999999999</v>
      </c>
      <c r="Q3524" s="2">
        <v>43739</v>
      </c>
      <c r="R3524" s="1">
        <v>1.25</v>
      </c>
      <c r="T3524" s="2">
        <v>43746</v>
      </c>
      <c r="U3524" s="1">
        <v>1.1575</v>
      </c>
      <c r="W3524" s="2">
        <v>43745</v>
      </c>
      <c r="X3524" s="1">
        <v>1.1599999999999999</v>
      </c>
      <c r="Z3524" s="2">
        <v>43732</v>
      </c>
      <c r="AA3524" s="1">
        <v>1.2625</v>
      </c>
      <c r="AC3524" s="2">
        <v>43733</v>
      </c>
      <c r="AD3524" s="1">
        <v>1.3599999999999999</v>
      </c>
      <c r="AI3524" s="2">
        <v>43656</v>
      </c>
      <c r="AJ3524" s="1">
        <v>2.2370000000000001</v>
      </c>
      <c r="AL3524" s="2">
        <v>43658</v>
      </c>
      <c r="AM3524" s="1">
        <v>2.0449999999999999</v>
      </c>
      <c r="AO3524" s="2">
        <v>43655</v>
      </c>
      <c r="AP3524" s="1">
        <v>1.9134</v>
      </c>
      <c r="AR3524" s="2">
        <v>43648</v>
      </c>
      <c r="AS3524" s="1">
        <v>2.0005000000000002</v>
      </c>
      <c r="AU3524" s="2">
        <v>43676</v>
      </c>
      <c r="AV3524" s="1">
        <v>0.58030000000000004</v>
      </c>
      <c r="AX3524" s="2">
        <v>43672</v>
      </c>
      <c r="AY3524" s="1">
        <v>0.52149999999999996</v>
      </c>
      <c r="BA3524" s="116">
        <v>43678</v>
      </c>
      <c r="BB3524" s="1">
        <v>-1.8100000000000002E-2</v>
      </c>
      <c r="BD3524" s="2">
        <v>43670</v>
      </c>
      <c r="BE3524" s="1">
        <v>-0.45479999999999998</v>
      </c>
      <c r="BG3524" s="2">
        <v>43858</v>
      </c>
      <c r="BH3524" s="1">
        <v>1.65</v>
      </c>
      <c r="BJ3524" s="2">
        <v>43858</v>
      </c>
      <c r="BK3524" s="1">
        <v>1.47</v>
      </c>
      <c r="BM3524" s="2">
        <v>43677</v>
      </c>
      <c r="BN3524" s="1">
        <v>-0.34350000000000003</v>
      </c>
    </row>
    <row r="3525" spans="5:66">
      <c r="E3525" s="2">
        <v>43738</v>
      </c>
      <c r="F3525" s="1">
        <v>1.234</v>
      </c>
      <c r="H3525" s="2">
        <v>43760</v>
      </c>
      <c r="I3525" s="1">
        <v>1.37</v>
      </c>
      <c r="K3525" s="2">
        <v>43756</v>
      </c>
      <c r="L3525" s="1">
        <v>1.5920000000000001</v>
      </c>
      <c r="N3525" s="2">
        <v>43766</v>
      </c>
      <c r="O3525" s="1">
        <v>1.635</v>
      </c>
      <c r="Q3525" s="2">
        <v>43740</v>
      </c>
      <c r="R3525" s="1">
        <v>1.2349999999999999</v>
      </c>
      <c r="T3525" s="2">
        <v>43748</v>
      </c>
      <c r="U3525" s="1">
        <v>1.17</v>
      </c>
      <c r="W3525" s="2">
        <v>43746</v>
      </c>
      <c r="X3525" s="1">
        <v>1.1825000000000001</v>
      </c>
      <c r="Z3525" s="2">
        <v>43733</v>
      </c>
      <c r="AA3525" s="1">
        <v>1.2524999999999999</v>
      </c>
      <c r="AC3525" s="2">
        <v>43734</v>
      </c>
      <c r="AD3525" s="1">
        <v>1.365</v>
      </c>
      <c r="AI3525" s="2">
        <v>43657</v>
      </c>
      <c r="AJ3525" s="1">
        <v>2.3069999999999999</v>
      </c>
      <c r="AL3525" s="2">
        <v>43661</v>
      </c>
      <c r="AM3525" s="1">
        <v>2.0049000000000001</v>
      </c>
      <c r="AO3525" s="2">
        <v>43656</v>
      </c>
      <c r="AP3525" s="1">
        <v>1.8496000000000001</v>
      </c>
      <c r="AR3525" s="2">
        <v>43649</v>
      </c>
      <c r="AS3525" s="1">
        <v>1.988</v>
      </c>
      <c r="AU3525" s="2">
        <v>43677</v>
      </c>
      <c r="AV3525" s="1">
        <v>0.52749999999999997</v>
      </c>
      <c r="AX3525" s="2">
        <v>43675</v>
      </c>
      <c r="AY3525" s="1">
        <v>0.51</v>
      </c>
      <c r="BA3525" s="116">
        <v>43679</v>
      </c>
      <c r="BB3525" s="1">
        <v>-6.83E-2</v>
      </c>
      <c r="BD3525" s="2">
        <v>43671</v>
      </c>
      <c r="BE3525" s="1">
        <v>-0.45269999999999999</v>
      </c>
      <c r="BG3525" s="2">
        <v>43859</v>
      </c>
      <c r="BH3525" s="1">
        <v>1.6</v>
      </c>
      <c r="BJ3525" s="2">
        <v>43859</v>
      </c>
      <c r="BK3525" s="1">
        <v>1.41</v>
      </c>
      <c r="BM3525" s="2">
        <v>43678</v>
      </c>
      <c r="BN3525" s="1">
        <v>-0.35299999999999998</v>
      </c>
    </row>
    <row r="3526" spans="5:66">
      <c r="E3526" s="2">
        <v>43739</v>
      </c>
      <c r="F3526" s="1">
        <v>1.234</v>
      </c>
      <c r="H3526" s="2">
        <v>43761</v>
      </c>
      <c r="I3526" s="1">
        <v>1.38</v>
      </c>
      <c r="K3526" s="2">
        <v>43759</v>
      </c>
      <c r="L3526" s="1">
        <v>1.669</v>
      </c>
      <c r="N3526" s="2">
        <v>43767</v>
      </c>
      <c r="O3526" s="1">
        <v>1.6099999999999999</v>
      </c>
      <c r="Q3526" s="2">
        <v>43742</v>
      </c>
      <c r="R3526" s="1">
        <v>1.125</v>
      </c>
      <c r="T3526" s="2">
        <v>43749</v>
      </c>
      <c r="U3526" s="1">
        <v>1.18</v>
      </c>
      <c r="W3526" s="2">
        <v>43748</v>
      </c>
      <c r="X3526" s="1">
        <v>1.1875</v>
      </c>
      <c r="Z3526" s="2">
        <v>43734</v>
      </c>
      <c r="AA3526" s="1">
        <v>1.2575000000000001</v>
      </c>
      <c r="AC3526" s="2">
        <v>43735</v>
      </c>
      <c r="AD3526" s="1">
        <v>1.3674999999999999</v>
      </c>
      <c r="AI3526" s="2">
        <v>43658</v>
      </c>
      <c r="AJ3526" s="1">
        <v>2.2833999999999999</v>
      </c>
      <c r="AL3526" s="2">
        <v>43662</v>
      </c>
      <c r="AM3526" s="1">
        <v>2.0194000000000001</v>
      </c>
      <c r="AO3526" s="2">
        <v>43657</v>
      </c>
      <c r="AP3526" s="1">
        <v>1.8820000000000001</v>
      </c>
      <c r="AR3526" s="2">
        <v>43650</v>
      </c>
      <c r="AS3526" s="1">
        <v>1.9910000000000001</v>
      </c>
      <c r="AU3526" s="2">
        <v>43678</v>
      </c>
      <c r="AV3526" s="1">
        <v>0.48499999999999999</v>
      </c>
      <c r="AX3526" s="2">
        <v>43676</v>
      </c>
      <c r="AY3526" s="1">
        <v>0.50429999999999997</v>
      </c>
      <c r="BA3526" s="116">
        <v>43682</v>
      </c>
      <c r="BB3526" s="1">
        <v>-8.3500000000000005E-2</v>
      </c>
      <c r="BD3526" s="2">
        <v>43672</v>
      </c>
      <c r="BE3526" s="1">
        <v>-0.43669999999999998</v>
      </c>
      <c r="BG3526" s="2">
        <v>43860</v>
      </c>
      <c r="BH3526" s="1">
        <v>1.5699999999999998</v>
      </c>
      <c r="BJ3526" s="2">
        <v>43860</v>
      </c>
      <c r="BK3526" s="1">
        <v>1.3900000000000001</v>
      </c>
      <c r="BM3526" s="2">
        <v>43679</v>
      </c>
      <c r="BN3526" s="1">
        <v>-0.37630000000000002</v>
      </c>
    </row>
    <row r="3527" spans="5:66">
      <c r="E3527" s="2">
        <v>43740</v>
      </c>
      <c r="F3527" s="1">
        <v>1.2290000000000001</v>
      </c>
      <c r="H3527" s="2">
        <v>43762</v>
      </c>
      <c r="I3527" s="1">
        <v>1.397</v>
      </c>
      <c r="K3527" s="2">
        <v>43760</v>
      </c>
      <c r="L3527" s="1">
        <v>1.647</v>
      </c>
      <c r="N3527" s="2">
        <v>43768</v>
      </c>
      <c r="O3527" s="1">
        <v>1.587</v>
      </c>
      <c r="Q3527" s="2">
        <v>43745</v>
      </c>
      <c r="R3527" s="1">
        <v>1.145</v>
      </c>
      <c r="T3527" s="2">
        <v>43752</v>
      </c>
      <c r="U3527" s="1">
        <v>1.1950000000000001</v>
      </c>
      <c r="W3527" s="2">
        <v>43749</v>
      </c>
      <c r="X3527" s="1">
        <v>1.19</v>
      </c>
      <c r="Z3527" s="2">
        <v>43735</v>
      </c>
      <c r="AA3527" s="1">
        <v>1.26</v>
      </c>
      <c r="AC3527" s="2">
        <v>43738</v>
      </c>
      <c r="AD3527" s="1">
        <v>1.37</v>
      </c>
      <c r="AI3527" s="2">
        <v>43661</v>
      </c>
      <c r="AJ3527" s="1">
        <v>2.2446000000000002</v>
      </c>
      <c r="AL3527" s="2">
        <v>43663</v>
      </c>
      <c r="AM3527" s="1">
        <v>1.9588000000000001</v>
      </c>
      <c r="AO3527" s="2">
        <v>43658</v>
      </c>
      <c r="AP3527" s="1">
        <v>1.8611</v>
      </c>
      <c r="AR3527" s="2">
        <v>43651</v>
      </c>
      <c r="AS3527" s="1">
        <v>2.0710000000000002</v>
      </c>
      <c r="AU3527" s="2">
        <v>43679</v>
      </c>
      <c r="AV3527" s="1">
        <v>0.38250000000000001</v>
      </c>
      <c r="AX3527" s="2">
        <v>43677</v>
      </c>
      <c r="AY3527" s="1">
        <v>0.45750000000000002</v>
      </c>
      <c r="BA3527" s="116">
        <v>43683</v>
      </c>
      <c r="BB3527" s="1">
        <v>-9.5100000000000004E-2</v>
      </c>
      <c r="BD3527" s="2">
        <v>43675</v>
      </c>
      <c r="BE3527" s="1">
        <v>-0.43590000000000001</v>
      </c>
      <c r="BG3527" s="2">
        <v>43861</v>
      </c>
      <c r="BH3527" s="1">
        <v>1.51</v>
      </c>
      <c r="BJ3527" s="2">
        <v>43861</v>
      </c>
      <c r="BK3527" s="1">
        <v>1.32</v>
      </c>
      <c r="BM3527" s="2">
        <v>43682</v>
      </c>
      <c r="BN3527" s="1">
        <v>-0.38979999999999998</v>
      </c>
    </row>
    <row r="3528" spans="5:66">
      <c r="E3528" s="2">
        <v>43742</v>
      </c>
      <c r="F3528" s="1">
        <v>1.2090000000000001</v>
      </c>
      <c r="H3528" s="2">
        <v>43763</v>
      </c>
      <c r="I3528" s="1">
        <v>1.4450000000000001</v>
      </c>
      <c r="K3528" s="2">
        <v>43761</v>
      </c>
      <c r="L3528" s="1">
        <v>1.6419999999999999</v>
      </c>
      <c r="N3528" s="2">
        <v>43769</v>
      </c>
      <c r="O3528" s="1">
        <v>1.5859999999999999</v>
      </c>
      <c r="Q3528" s="2">
        <v>43746</v>
      </c>
      <c r="R3528" s="1">
        <v>1.17</v>
      </c>
      <c r="T3528" s="2">
        <v>43753</v>
      </c>
      <c r="U3528" s="1">
        <v>1.2124999999999999</v>
      </c>
      <c r="W3528" s="2">
        <v>43752</v>
      </c>
      <c r="X3528" s="1">
        <v>1.2050000000000001</v>
      </c>
      <c r="Z3528" s="2">
        <v>43738</v>
      </c>
      <c r="AA3528" s="1">
        <v>1.2625</v>
      </c>
      <c r="AC3528" s="2">
        <v>43739</v>
      </c>
      <c r="AD3528" s="1">
        <v>1.37</v>
      </c>
      <c r="AI3528" s="2">
        <v>43662</v>
      </c>
      <c r="AJ3528" s="1">
        <v>2.2450000000000001</v>
      </c>
      <c r="AL3528" s="2">
        <v>43664</v>
      </c>
      <c r="AM3528" s="1">
        <v>1.9298</v>
      </c>
      <c r="AO3528" s="2">
        <v>43661</v>
      </c>
      <c r="AP3528" s="1">
        <v>1.8385</v>
      </c>
      <c r="AR3528" s="2">
        <v>43654</v>
      </c>
      <c r="AS3528" s="1">
        <v>2.0834999999999999</v>
      </c>
      <c r="AU3528" s="2">
        <v>43682</v>
      </c>
      <c r="AV3528" s="1">
        <v>0.36199999999999999</v>
      </c>
      <c r="AX3528" s="2">
        <v>43678</v>
      </c>
      <c r="AY3528" s="1">
        <v>0.4173</v>
      </c>
      <c r="BA3528" s="116">
        <v>43684</v>
      </c>
      <c r="BB3528" s="1">
        <v>-0.14080000000000001</v>
      </c>
      <c r="BD3528" s="2">
        <v>43676</v>
      </c>
      <c r="BE3528" s="1">
        <v>-0.43240000000000001</v>
      </c>
      <c r="BG3528" s="2">
        <v>43864</v>
      </c>
      <c r="BH3528" s="1">
        <v>1.54</v>
      </c>
      <c r="BJ3528" s="2">
        <v>43864</v>
      </c>
      <c r="BK3528" s="1">
        <v>1.35</v>
      </c>
      <c r="BM3528" s="2">
        <v>43683</v>
      </c>
      <c r="BN3528" s="1">
        <v>-0.4</v>
      </c>
    </row>
    <row r="3529" spans="5:66">
      <c r="E3529" s="2">
        <v>43745</v>
      </c>
      <c r="F3529" s="1">
        <v>1.2090000000000001</v>
      </c>
      <c r="H3529" s="2">
        <v>43766</v>
      </c>
      <c r="I3529" s="1">
        <v>1.53</v>
      </c>
      <c r="K3529" s="2">
        <v>43762</v>
      </c>
      <c r="L3529" s="1">
        <v>1.637</v>
      </c>
      <c r="N3529" s="2">
        <v>43770</v>
      </c>
      <c r="O3529" s="1">
        <v>1.605</v>
      </c>
      <c r="Q3529" s="2">
        <v>43748</v>
      </c>
      <c r="R3529" s="1">
        <v>1.1875</v>
      </c>
      <c r="T3529" s="2">
        <v>43754</v>
      </c>
      <c r="U3529" s="1">
        <v>1.24</v>
      </c>
      <c r="W3529" s="2">
        <v>43753</v>
      </c>
      <c r="X3529" s="1">
        <v>1.2224999999999999</v>
      </c>
      <c r="Z3529" s="2">
        <v>43739</v>
      </c>
      <c r="AA3529" s="1">
        <v>1.2725</v>
      </c>
      <c r="AC3529" s="2">
        <v>43740</v>
      </c>
      <c r="AD3529" s="1">
        <v>1.355</v>
      </c>
      <c r="AI3529" s="2">
        <v>43663</v>
      </c>
      <c r="AJ3529" s="1">
        <v>2.1861000000000002</v>
      </c>
      <c r="AL3529" s="2">
        <v>43665</v>
      </c>
      <c r="AM3529" s="1">
        <v>1.9683999999999999</v>
      </c>
      <c r="AO3529" s="2">
        <v>43662</v>
      </c>
      <c r="AP3529" s="1">
        <v>1.8572</v>
      </c>
      <c r="AR3529" s="2">
        <v>43655</v>
      </c>
      <c r="AS3529" s="1">
        <v>2.0950000000000002</v>
      </c>
      <c r="AU3529" s="2">
        <v>43683</v>
      </c>
      <c r="AV3529" s="1">
        <v>0.35499999999999998</v>
      </c>
      <c r="AX3529" s="2">
        <v>43679</v>
      </c>
      <c r="AY3529" s="1">
        <v>0.32729999999999998</v>
      </c>
      <c r="BA3529" s="116">
        <v>43685</v>
      </c>
      <c r="BB3529" s="1">
        <v>-0.1055</v>
      </c>
      <c r="BD3529" s="2">
        <v>43677</v>
      </c>
      <c r="BE3529" s="1">
        <v>-0.44900000000000001</v>
      </c>
      <c r="BG3529" s="2">
        <v>43865</v>
      </c>
      <c r="BH3529" s="1">
        <v>1.6099999999999999</v>
      </c>
      <c r="BJ3529" s="2">
        <v>43865</v>
      </c>
      <c r="BK3529" s="1">
        <v>1.42</v>
      </c>
      <c r="BM3529" s="2">
        <v>43684</v>
      </c>
      <c r="BN3529" s="1">
        <v>-0.43519999999999998</v>
      </c>
    </row>
    <row r="3530" spans="5:66">
      <c r="E3530" s="2">
        <v>43746</v>
      </c>
      <c r="F3530" s="1">
        <v>1.2090000000000001</v>
      </c>
      <c r="H3530" s="2">
        <v>43767</v>
      </c>
      <c r="I3530" s="1">
        <v>1.4870000000000001</v>
      </c>
      <c r="K3530" s="2">
        <v>43763</v>
      </c>
      <c r="L3530" s="1">
        <v>1.6850000000000001</v>
      </c>
      <c r="N3530" s="2">
        <v>43773</v>
      </c>
      <c r="O3530" s="1">
        <v>1.6850000000000001</v>
      </c>
      <c r="Q3530" s="2">
        <v>43749</v>
      </c>
      <c r="R3530" s="1">
        <v>1.2</v>
      </c>
      <c r="T3530" s="2">
        <v>43755</v>
      </c>
      <c r="U3530" s="1">
        <v>1.2849999999999999</v>
      </c>
      <c r="W3530" s="2">
        <v>43754</v>
      </c>
      <c r="X3530" s="1">
        <v>1.2450000000000001</v>
      </c>
      <c r="Z3530" s="2">
        <v>43740</v>
      </c>
      <c r="AA3530" s="1">
        <v>1.2549999999999999</v>
      </c>
      <c r="AC3530" s="2">
        <v>43742</v>
      </c>
      <c r="AD3530" s="1">
        <v>1.3125</v>
      </c>
      <c r="AI3530" s="2">
        <v>43664</v>
      </c>
      <c r="AJ3530" s="1">
        <v>2.1808999999999998</v>
      </c>
      <c r="AL3530" s="2">
        <v>43668</v>
      </c>
      <c r="AM3530" s="1">
        <v>1.9595</v>
      </c>
      <c r="AO3530" s="2">
        <v>43663</v>
      </c>
      <c r="AP3530" s="1">
        <v>1.8195000000000001</v>
      </c>
      <c r="AR3530" s="2">
        <v>43656</v>
      </c>
      <c r="AS3530" s="1">
        <v>2.0387</v>
      </c>
      <c r="AU3530" s="2">
        <v>43684</v>
      </c>
      <c r="AV3530" s="1">
        <v>0.30549999999999999</v>
      </c>
      <c r="AX3530" s="2">
        <v>43682</v>
      </c>
      <c r="AY3530" s="1">
        <v>0.31090000000000001</v>
      </c>
      <c r="BA3530" s="116">
        <v>43686</v>
      </c>
      <c r="BB3530" s="1">
        <v>-0.125</v>
      </c>
      <c r="BD3530" s="2">
        <v>43678</v>
      </c>
      <c r="BE3530" s="1">
        <v>-0.44850000000000001</v>
      </c>
      <c r="BG3530" s="2">
        <v>43866</v>
      </c>
      <c r="BH3530" s="1">
        <v>1.6600000000000001</v>
      </c>
      <c r="BJ3530" s="2">
        <v>43866</v>
      </c>
      <c r="BK3530" s="1">
        <v>1.46</v>
      </c>
      <c r="BM3530" s="2">
        <v>43685</v>
      </c>
      <c r="BN3530" s="1">
        <v>-0.42249999999999999</v>
      </c>
    </row>
    <row r="3531" spans="5:66">
      <c r="E3531" s="2">
        <v>43748</v>
      </c>
      <c r="F3531" s="1">
        <v>1.2090000000000001</v>
      </c>
      <c r="H3531" s="2">
        <v>43768</v>
      </c>
      <c r="I3531" s="1">
        <v>1.4670000000000001</v>
      </c>
      <c r="K3531" s="2">
        <v>43766</v>
      </c>
      <c r="L3531" s="1">
        <v>1.7770000000000001</v>
      </c>
      <c r="N3531" s="2">
        <v>43774</v>
      </c>
      <c r="O3531" s="1">
        <v>1.657</v>
      </c>
      <c r="Q3531" s="2">
        <v>43752</v>
      </c>
      <c r="R3531" s="1">
        <v>1.2175</v>
      </c>
      <c r="T3531" s="2">
        <v>43756</v>
      </c>
      <c r="U3531" s="1">
        <v>1.29</v>
      </c>
      <c r="W3531" s="2">
        <v>43755</v>
      </c>
      <c r="X3531" s="1">
        <v>1.2875000000000001</v>
      </c>
      <c r="Z3531" s="2">
        <v>43742</v>
      </c>
      <c r="AA3531" s="1">
        <v>1.18</v>
      </c>
      <c r="AC3531" s="2">
        <v>43745</v>
      </c>
      <c r="AD3531" s="1">
        <v>1.3225</v>
      </c>
      <c r="AI3531" s="2">
        <v>43665</v>
      </c>
      <c r="AJ3531" s="1">
        <v>2.2050000000000001</v>
      </c>
      <c r="AL3531" s="2">
        <v>43669</v>
      </c>
      <c r="AM3531" s="1">
        <v>1.9929999999999999</v>
      </c>
      <c r="AO3531" s="2">
        <v>43664</v>
      </c>
      <c r="AP3531" s="1">
        <v>1.76</v>
      </c>
      <c r="AR3531" s="2">
        <v>43657</v>
      </c>
      <c r="AS3531" s="1">
        <v>2.0485000000000002</v>
      </c>
      <c r="AU3531" s="2">
        <v>43685</v>
      </c>
      <c r="AV3531" s="1">
        <v>0.35749999999999998</v>
      </c>
      <c r="AX3531" s="2">
        <v>43683</v>
      </c>
      <c r="AY3531" s="1">
        <v>0.3</v>
      </c>
      <c r="BA3531" s="116">
        <v>43689</v>
      </c>
      <c r="BB3531" s="1">
        <v>-0.13300000000000001</v>
      </c>
      <c r="BD3531" s="2">
        <v>43679</v>
      </c>
      <c r="BE3531" s="1">
        <v>-0.46100000000000002</v>
      </c>
      <c r="BG3531" s="2">
        <v>43867</v>
      </c>
      <c r="BH3531" s="1">
        <v>1.65</v>
      </c>
      <c r="BJ3531" s="2">
        <v>43867</v>
      </c>
      <c r="BK3531" s="1">
        <v>1.45</v>
      </c>
      <c r="BM3531" s="2">
        <v>43686</v>
      </c>
      <c r="BN3531" s="1">
        <v>-0.438</v>
      </c>
    </row>
    <row r="3532" spans="5:66">
      <c r="E3532" s="2">
        <v>43749</v>
      </c>
      <c r="F3532" s="1">
        <v>1.2090000000000001</v>
      </c>
      <c r="H3532" s="2">
        <v>43769</v>
      </c>
      <c r="I3532" s="1">
        <v>1.462</v>
      </c>
      <c r="K3532" s="2">
        <v>43767</v>
      </c>
      <c r="L3532" s="1">
        <v>1.766</v>
      </c>
      <c r="N3532" s="2">
        <v>43775</v>
      </c>
      <c r="O3532" s="1">
        <v>1.657</v>
      </c>
      <c r="Q3532" s="2">
        <v>43753</v>
      </c>
      <c r="R3532" s="1">
        <v>1.2375</v>
      </c>
      <c r="T3532" s="2">
        <v>43759</v>
      </c>
      <c r="U3532" s="1">
        <v>1.34</v>
      </c>
      <c r="W3532" s="2">
        <v>43756</v>
      </c>
      <c r="X3532" s="1">
        <v>1.2849999999999999</v>
      </c>
      <c r="Z3532" s="2">
        <v>43745</v>
      </c>
      <c r="AA3532" s="1">
        <v>1.1950000000000001</v>
      </c>
      <c r="AC3532" s="2">
        <v>43746</v>
      </c>
      <c r="AD3532" s="1">
        <v>1.3325</v>
      </c>
      <c r="AI3532" s="2">
        <v>43668</v>
      </c>
      <c r="AJ3532" s="1">
        <v>2.1983000000000001</v>
      </c>
      <c r="AL3532" s="2">
        <v>43670</v>
      </c>
      <c r="AM3532" s="1">
        <v>1.9535</v>
      </c>
      <c r="AO3532" s="2">
        <v>43665</v>
      </c>
      <c r="AP3532" s="1">
        <v>1.825</v>
      </c>
      <c r="AR3532" s="2">
        <v>43658</v>
      </c>
      <c r="AS3532" s="1">
        <v>2.0350000000000001</v>
      </c>
      <c r="AU3532" s="2">
        <v>43686</v>
      </c>
      <c r="AV3532" s="1">
        <v>0.33200000000000002</v>
      </c>
      <c r="AX3532" s="2">
        <v>43684</v>
      </c>
      <c r="AY3532" s="1">
        <v>0.2442</v>
      </c>
      <c r="BA3532" s="116">
        <v>43690</v>
      </c>
      <c r="BB3532" s="1">
        <v>-0.1545</v>
      </c>
      <c r="BD3532" s="2">
        <v>43682</v>
      </c>
      <c r="BE3532" s="1">
        <v>-0.47</v>
      </c>
      <c r="BG3532" s="2">
        <v>43868</v>
      </c>
      <c r="BH3532" s="1">
        <v>1.5899999999999999</v>
      </c>
      <c r="BJ3532" s="2">
        <v>43868</v>
      </c>
      <c r="BK3532" s="1">
        <v>1.41</v>
      </c>
      <c r="BM3532" s="2">
        <v>43689</v>
      </c>
      <c r="BN3532" s="1">
        <v>-0.438</v>
      </c>
    </row>
    <row r="3533" spans="5:66">
      <c r="E3533" s="2">
        <v>43752</v>
      </c>
      <c r="F3533" s="1">
        <v>1.2050000000000001</v>
      </c>
      <c r="H3533" s="2">
        <v>43770</v>
      </c>
      <c r="I3533" s="1">
        <v>1.4769999999999999</v>
      </c>
      <c r="K3533" s="2">
        <v>43768</v>
      </c>
      <c r="L3533" s="1">
        <v>1.744</v>
      </c>
      <c r="N3533" s="2">
        <v>43776</v>
      </c>
      <c r="O3533" s="1">
        <v>1.675</v>
      </c>
      <c r="Q3533" s="2">
        <v>43754</v>
      </c>
      <c r="R3533" s="1">
        <v>1.26</v>
      </c>
      <c r="T3533" s="2">
        <v>43760</v>
      </c>
      <c r="U3533" s="1">
        <v>1.3075000000000001</v>
      </c>
      <c r="W3533" s="2">
        <v>43759</v>
      </c>
      <c r="X3533" s="1">
        <v>1.3174999999999999</v>
      </c>
      <c r="Z3533" s="2">
        <v>43746</v>
      </c>
      <c r="AA3533" s="1">
        <v>1.2175</v>
      </c>
      <c r="AC3533" s="2">
        <v>43748</v>
      </c>
      <c r="AD3533" s="1">
        <v>1.335</v>
      </c>
      <c r="AI3533" s="2">
        <v>43669</v>
      </c>
      <c r="AJ3533" s="1">
        <v>2.2324999999999999</v>
      </c>
      <c r="AL3533" s="2">
        <v>43671</v>
      </c>
      <c r="AM3533" s="1">
        <v>1.9775</v>
      </c>
      <c r="AO3533" s="2">
        <v>43668</v>
      </c>
      <c r="AP3533" s="1">
        <v>1.8183</v>
      </c>
      <c r="AR3533" s="2">
        <v>43661</v>
      </c>
      <c r="AS3533" s="1">
        <v>2.0196999999999998</v>
      </c>
      <c r="AU3533" s="2">
        <v>43689</v>
      </c>
      <c r="AV3533" s="1">
        <v>0.30199999999999999</v>
      </c>
      <c r="AX3533" s="2">
        <v>43685</v>
      </c>
      <c r="AY3533" s="1">
        <v>0.29899999999999999</v>
      </c>
      <c r="BA3533" s="116">
        <v>43691</v>
      </c>
      <c r="BB3533" s="1">
        <v>-0.2233</v>
      </c>
      <c r="BD3533" s="2">
        <v>43683</v>
      </c>
      <c r="BE3533" s="1">
        <v>-0.47849999999999998</v>
      </c>
      <c r="BG3533" s="2">
        <v>43871</v>
      </c>
      <c r="BH3533" s="1">
        <v>1.56</v>
      </c>
      <c r="BJ3533" s="2">
        <v>43871</v>
      </c>
      <c r="BK3533" s="1">
        <v>1.38</v>
      </c>
      <c r="BM3533" s="2">
        <v>43690</v>
      </c>
      <c r="BN3533" s="1">
        <v>-0.44350000000000001</v>
      </c>
    </row>
    <row r="3534" spans="5:66">
      <c r="E3534" s="2">
        <v>43753</v>
      </c>
      <c r="F3534" s="1">
        <v>1.2050000000000001</v>
      </c>
      <c r="H3534" s="2">
        <v>43773</v>
      </c>
      <c r="I3534" s="1">
        <v>1.5569999999999999</v>
      </c>
      <c r="K3534" s="2">
        <v>43769</v>
      </c>
      <c r="L3534" s="1">
        <v>1.73</v>
      </c>
      <c r="N3534" s="2">
        <v>43777</v>
      </c>
      <c r="O3534" s="1">
        <v>1.6400000000000001</v>
      </c>
      <c r="Q3534" s="2">
        <v>43755</v>
      </c>
      <c r="R3534" s="1">
        <v>1.3149999999999999</v>
      </c>
      <c r="T3534" s="2">
        <v>43761</v>
      </c>
      <c r="U3534" s="1">
        <v>1.29</v>
      </c>
      <c r="W3534" s="2">
        <v>43760</v>
      </c>
      <c r="X3534" s="1">
        <v>1.28</v>
      </c>
      <c r="Z3534" s="2">
        <v>43748</v>
      </c>
      <c r="AA3534" s="1">
        <v>1.22</v>
      </c>
      <c r="AC3534" s="2">
        <v>43749</v>
      </c>
      <c r="AD3534" s="1">
        <v>1.333</v>
      </c>
      <c r="AI3534" s="2">
        <v>43670</v>
      </c>
      <c r="AJ3534" s="1">
        <v>2.1890000000000001</v>
      </c>
      <c r="AL3534" s="2">
        <v>43672</v>
      </c>
      <c r="AM3534" s="1">
        <v>1.9795</v>
      </c>
      <c r="AO3534" s="2">
        <v>43669</v>
      </c>
      <c r="AP3534" s="1">
        <v>1.845</v>
      </c>
      <c r="AR3534" s="2">
        <v>43662</v>
      </c>
      <c r="AS3534" s="1">
        <v>2.0291999999999999</v>
      </c>
      <c r="AU3534" s="2">
        <v>43690</v>
      </c>
      <c r="AV3534" s="1">
        <v>0.26400000000000001</v>
      </c>
      <c r="AX3534" s="2">
        <v>43686</v>
      </c>
      <c r="AY3534" s="1">
        <v>0.27450000000000002</v>
      </c>
      <c r="BA3534" s="116">
        <v>43692</v>
      </c>
      <c r="BB3534" s="1">
        <v>-0.32800000000000001</v>
      </c>
      <c r="BD3534" s="2">
        <v>43684</v>
      </c>
      <c r="BE3534" s="1">
        <v>-0.50480000000000003</v>
      </c>
      <c r="BG3534" s="2">
        <v>43872</v>
      </c>
      <c r="BH3534" s="1">
        <v>1.5899999999999999</v>
      </c>
      <c r="BJ3534" s="2">
        <v>43872</v>
      </c>
      <c r="BK3534" s="1">
        <v>1.4</v>
      </c>
      <c r="BM3534" s="2">
        <v>43691</v>
      </c>
      <c r="BN3534" s="1">
        <v>-0.47449999999999998</v>
      </c>
    </row>
    <row r="3535" spans="5:66">
      <c r="E3535" s="2">
        <v>43754</v>
      </c>
      <c r="F3535" s="1">
        <v>1.2050000000000001</v>
      </c>
      <c r="H3535" s="2">
        <v>43774</v>
      </c>
      <c r="I3535" s="1">
        <v>1.52</v>
      </c>
      <c r="K3535" s="2">
        <v>43770</v>
      </c>
      <c r="L3535" s="1">
        <v>1.74</v>
      </c>
      <c r="N3535" s="2">
        <v>43780</v>
      </c>
      <c r="O3535" s="1">
        <v>1.63</v>
      </c>
      <c r="Q3535" s="2">
        <v>43756</v>
      </c>
      <c r="R3535" s="1">
        <v>1.3275000000000001</v>
      </c>
      <c r="T3535" s="2">
        <v>43762</v>
      </c>
      <c r="U3535" s="1">
        <v>1.3</v>
      </c>
      <c r="W3535" s="2">
        <v>43761</v>
      </c>
      <c r="X3535" s="1">
        <v>1.2749999999999999</v>
      </c>
      <c r="Z3535" s="2">
        <v>43749</v>
      </c>
      <c r="AA3535" s="1">
        <v>1.2175</v>
      </c>
      <c r="AC3535" s="2">
        <v>43752</v>
      </c>
      <c r="AD3535" s="1">
        <v>1.34</v>
      </c>
      <c r="AI3535" s="2">
        <v>43671</v>
      </c>
      <c r="AJ3535" s="1">
        <v>2.2134999999999998</v>
      </c>
      <c r="AL3535" s="2">
        <v>43675</v>
      </c>
      <c r="AM3535" s="1">
        <v>1.9636</v>
      </c>
      <c r="AO3535" s="2">
        <v>43670</v>
      </c>
      <c r="AP3535" s="1">
        <v>1.8284</v>
      </c>
      <c r="AR3535" s="2">
        <v>43663</v>
      </c>
      <c r="AS3535" s="1">
        <v>2.0133999999999999</v>
      </c>
      <c r="AU3535" s="2">
        <v>43691</v>
      </c>
      <c r="AV3535" s="1">
        <v>0.17100000000000001</v>
      </c>
      <c r="AX3535" s="2">
        <v>43689</v>
      </c>
      <c r="AY3535" s="1">
        <v>0.252</v>
      </c>
      <c r="BA3535" s="116">
        <v>43693</v>
      </c>
      <c r="BB3535" s="1">
        <v>-0.33129999999999998</v>
      </c>
      <c r="BD3535" s="2">
        <v>43685</v>
      </c>
      <c r="BE3535" s="1">
        <v>-0.50319999999999998</v>
      </c>
      <c r="BG3535" s="2">
        <v>43873</v>
      </c>
      <c r="BH3535" s="1">
        <v>1.62</v>
      </c>
      <c r="BJ3535" s="2">
        <v>43873</v>
      </c>
      <c r="BK3535" s="1">
        <v>1.45</v>
      </c>
      <c r="BM3535" s="2">
        <v>43692</v>
      </c>
      <c r="BN3535" s="1">
        <v>-0.55249999999999999</v>
      </c>
    </row>
    <row r="3536" spans="5:66">
      <c r="E3536" s="2">
        <v>43755</v>
      </c>
      <c r="F3536" s="1">
        <v>1.21</v>
      </c>
      <c r="H3536" s="2">
        <v>43775</v>
      </c>
      <c r="I3536" s="1">
        <v>1.52</v>
      </c>
      <c r="K3536" s="2">
        <v>43773</v>
      </c>
      <c r="L3536" s="1">
        <v>1.837</v>
      </c>
      <c r="N3536" s="2">
        <v>43781</v>
      </c>
      <c r="O3536" s="1">
        <v>1.6720000000000002</v>
      </c>
      <c r="Q3536" s="2">
        <v>43759</v>
      </c>
      <c r="R3536" s="1">
        <v>1.3900000000000001</v>
      </c>
      <c r="T3536" s="2">
        <v>43763</v>
      </c>
      <c r="U3536" s="1">
        <v>1.335</v>
      </c>
      <c r="W3536" s="2">
        <v>43762</v>
      </c>
      <c r="X3536" s="1">
        <v>1.2925</v>
      </c>
      <c r="Z3536" s="2">
        <v>43752</v>
      </c>
      <c r="AA3536" s="1">
        <v>1.2324999999999999</v>
      </c>
      <c r="AC3536" s="2">
        <v>43753</v>
      </c>
      <c r="AD3536" s="1">
        <v>1.35</v>
      </c>
      <c r="AI3536" s="2">
        <v>43672</v>
      </c>
      <c r="AJ3536" s="1">
        <v>2.2111999999999998</v>
      </c>
      <c r="AL3536" s="2">
        <v>43676</v>
      </c>
      <c r="AM3536" s="1">
        <v>1.9523000000000001</v>
      </c>
      <c r="AO3536" s="2">
        <v>43671</v>
      </c>
      <c r="AP3536" s="1">
        <v>1.8637000000000001</v>
      </c>
      <c r="AR3536" s="2">
        <v>43664</v>
      </c>
      <c r="AS3536" s="1">
        <v>1.9556</v>
      </c>
      <c r="AU3536" s="2">
        <v>43692</v>
      </c>
      <c r="AV3536" s="1">
        <v>3.5000000000000003E-2</v>
      </c>
      <c r="AX3536" s="2">
        <v>43690</v>
      </c>
      <c r="AY3536" s="1">
        <v>0.215</v>
      </c>
      <c r="BA3536" s="116">
        <v>43696</v>
      </c>
      <c r="BB3536" s="1">
        <v>-0.252</v>
      </c>
      <c r="BD3536" s="2">
        <v>43686</v>
      </c>
      <c r="BE3536" s="1">
        <v>-0.51200000000000001</v>
      </c>
      <c r="BG3536" s="2">
        <v>43874</v>
      </c>
      <c r="BH3536" s="1">
        <v>1.6099999999999999</v>
      </c>
      <c r="BJ3536" s="2">
        <v>43874</v>
      </c>
      <c r="BK3536" s="1">
        <v>1.43</v>
      </c>
      <c r="BM3536" s="2">
        <v>43693</v>
      </c>
      <c r="BN3536" s="1">
        <v>-0.5484</v>
      </c>
    </row>
    <row r="3537" spans="5:66">
      <c r="E3537" s="2">
        <v>43756</v>
      </c>
      <c r="F3537" s="1">
        <v>1.2130000000000001</v>
      </c>
      <c r="H3537" s="2">
        <v>43776</v>
      </c>
      <c r="I3537" s="1">
        <v>1.55</v>
      </c>
      <c r="K3537" s="2">
        <v>43774</v>
      </c>
      <c r="L3537" s="1">
        <v>1.8199999999999998</v>
      </c>
      <c r="N3537" s="2">
        <v>43782</v>
      </c>
      <c r="O3537" s="1">
        <v>1.611</v>
      </c>
      <c r="Q3537" s="2">
        <v>43760</v>
      </c>
      <c r="R3537" s="1">
        <v>1.365</v>
      </c>
      <c r="T3537" s="2">
        <v>43766</v>
      </c>
      <c r="U3537" s="1">
        <v>1.41</v>
      </c>
      <c r="W3537" s="2">
        <v>43763</v>
      </c>
      <c r="X3537" s="1">
        <v>1.33</v>
      </c>
      <c r="Z3537" s="2">
        <v>43753</v>
      </c>
      <c r="AA3537" s="1">
        <v>1.2475000000000001</v>
      </c>
      <c r="AC3537" s="2">
        <v>43754</v>
      </c>
      <c r="AD3537" s="1">
        <v>1.32</v>
      </c>
      <c r="AI3537" s="2">
        <v>43675</v>
      </c>
      <c r="AJ3537" s="1">
        <v>2.1989999999999998</v>
      </c>
      <c r="AL3537" s="2">
        <v>43677</v>
      </c>
      <c r="AM3537" s="1">
        <v>1.9255</v>
      </c>
      <c r="AO3537" s="2">
        <v>43672</v>
      </c>
      <c r="AP3537" s="1">
        <v>1.8738000000000001</v>
      </c>
      <c r="AR3537" s="2">
        <v>43665</v>
      </c>
      <c r="AS3537" s="1">
        <v>2.0118999999999998</v>
      </c>
      <c r="AU3537" s="2">
        <v>43693</v>
      </c>
      <c r="AV3537" s="1">
        <v>5.2999999999999999E-2</v>
      </c>
      <c r="AX3537" s="2">
        <v>43691</v>
      </c>
      <c r="AY3537" s="1">
        <v>0.124</v>
      </c>
      <c r="BA3537" s="116">
        <v>43697</v>
      </c>
      <c r="BB3537" s="1">
        <v>-0.27400000000000002</v>
      </c>
      <c r="BD3537" s="2">
        <v>43689</v>
      </c>
      <c r="BE3537" s="1">
        <v>-0.51200000000000001</v>
      </c>
      <c r="BG3537" s="2">
        <v>43875</v>
      </c>
      <c r="BH3537" s="1">
        <v>1.5899999999999999</v>
      </c>
      <c r="BJ3537" s="2">
        <v>43875</v>
      </c>
      <c r="BK3537" s="1">
        <v>1.42</v>
      </c>
      <c r="BM3537" s="2">
        <v>43696</v>
      </c>
      <c r="BN3537" s="1">
        <v>-0.50800000000000001</v>
      </c>
    </row>
    <row r="3538" spans="5:66">
      <c r="E3538" s="2">
        <v>43759</v>
      </c>
      <c r="F3538" s="1">
        <v>1.2230000000000001</v>
      </c>
      <c r="H3538" s="2">
        <v>43777</v>
      </c>
      <c r="I3538" s="1">
        <v>1.5150000000000001</v>
      </c>
      <c r="K3538" s="2">
        <v>43775</v>
      </c>
      <c r="L3538" s="1">
        <v>1.81</v>
      </c>
      <c r="N3538" s="2">
        <v>43783</v>
      </c>
      <c r="O3538" s="1">
        <v>1.6099999999999999</v>
      </c>
      <c r="Q3538" s="2">
        <v>43761</v>
      </c>
      <c r="R3538" s="1">
        <v>1.3374999999999999</v>
      </c>
      <c r="T3538" s="2">
        <v>43767</v>
      </c>
      <c r="U3538" s="1">
        <v>1.385</v>
      </c>
      <c r="W3538" s="2">
        <v>43766</v>
      </c>
      <c r="X3538" s="1">
        <v>1.405</v>
      </c>
      <c r="Z3538" s="2">
        <v>43754</v>
      </c>
      <c r="AA3538" s="1">
        <v>1.2650000000000001</v>
      </c>
      <c r="AC3538" s="2">
        <v>43755</v>
      </c>
      <c r="AD3538" s="1">
        <v>1.345</v>
      </c>
      <c r="AI3538" s="2">
        <v>43676</v>
      </c>
      <c r="AJ3538" s="1">
        <v>2.1863999999999999</v>
      </c>
      <c r="AL3538" s="2">
        <v>43678</v>
      </c>
      <c r="AM3538" s="1">
        <v>1.7964</v>
      </c>
      <c r="AO3538" s="2">
        <v>43675</v>
      </c>
      <c r="AP3538" s="1">
        <v>1.8633</v>
      </c>
      <c r="AR3538" s="2">
        <v>43668</v>
      </c>
      <c r="AS3538" s="1">
        <v>2.0190000000000001</v>
      </c>
      <c r="AU3538" s="2">
        <v>43696</v>
      </c>
      <c r="AV3538" s="1">
        <v>0.1575</v>
      </c>
      <c r="AX3538" s="2">
        <v>43692</v>
      </c>
      <c r="AY3538" s="1">
        <v>-6.7000000000000002E-3</v>
      </c>
      <c r="BA3538" s="116">
        <v>43698</v>
      </c>
      <c r="BB3538" s="1">
        <v>-0.245</v>
      </c>
      <c r="BD3538" s="2">
        <v>43690</v>
      </c>
      <c r="BE3538" s="1">
        <v>-0.51100000000000001</v>
      </c>
      <c r="BG3538" s="2">
        <v>43879</v>
      </c>
      <c r="BH3538" s="1">
        <v>1.55</v>
      </c>
      <c r="BJ3538" s="2">
        <v>43879</v>
      </c>
      <c r="BK3538" s="1">
        <v>1.3900000000000001</v>
      </c>
      <c r="BM3538" s="2">
        <v>43697</v>
      </c>
      <c r="BN3538" s="1">
        <v>-0.52400000000000002</v>
      </c>
    </row>
    <row r="3539" spans="5:66">
      <c r="E3539" s="2">
        <v>43760</v>
      </c>
      <c r="F3539" s="1">
        <v>1.2210000000000001</v>
      </c>
      <c r="H3539" s="2">
        <v>43780</v>
      </c>
      <c r="I3539" s="1">
        <v>1.5049999999999999</v>
      </c>
      <c r="K3539" s="2">
        <v>43776</v>
      </c>
      <c r="L3539" s="1">
        <v>1.833</v>
      </c>
      <c r="N3539" s="2">
        <v>43784</v>
      </c>
      <c r="O3539" s="1">
        <v>1.6099999999999999</v>
      </c>
      <c r="Q3539" s="2">
        <v>43762</v>
      </c>
      <c r="R3539" s="1">
        <v>1.34</v>
      </c>
      <c r="T3539" s="2">
        <v>43768</v>
      </c>
      <c r="U3539" s="1">
        <v>1.355</v>
      </c>
      <c r="W3539" s="2">
        <v>43767</v>
      </c>
      <c r="X3539" s="1">
        <v>1.375</v>
      </c>
      <c r="Z3539" s="2">
        <v>43755</v>
      </c>
      <c r="AA3539" s="1">
        <v>1.2974999999999999</v>
      </c>
      <c r="AC3539" s="2">
        <v>43756</v>
      </c>
      <c r="AD3539" s="1">
        <v>1.325</v>
      </c>
      <c r="AI3539" s="2">
        <v>43677</v>
      </c>
      <c r="AJ3539" s="1">
        <v>2.1419999999999999</v>
      </c>
      <c r="AL3539" s="2">
        <v>43679</v>
      </c>
      <c r="AM3539" s="1">
        <v>1.7504999999999999</v>
      </c>
      <c r="AO3539" s="2">
        <v>43676</v>
      </c>
      <c r="AP3539" s="1">
        <v>1.8580000000000001</v>
      </c>
      <c r="AR3539" s="2">
        <v>43669</v>
      </c>
      <c r="AS3539" s="1">
        <v>2.0354000000000001</v>
      </c>
      <c r="AU3539" s="2">
        <v>43697</v>
      </c>
      <c r="AV3539" s="1">
        <v>0.13250000000000001</v>
      </c>
      <c r="AX3539" s="2">
        <v>43693</v>
      </c>
      <c r="AY3539" s="1">
        <v>-4.3E-3</v>
      </c>
      <c r="BA3539" s="116">
        <v>43699</v>
      </c>
      <c r="BB3539" s="1">
        <v>-0.1988</v>
      </c>
      <c r="BD3539" s="2">
        <v>43691</v>
      </c>
      <c r="BE3539" s="1">
        <v>-0.51819999999999999</v>
      </c>
      <c r="BG3539" s="2">
        <v>43880</v>
      </c>
      <c r="BH3539" s="1">
        <v>1.56</v>
      </c>
      <c r="BJ3539" s="2">
        <v>43880</v>
      </c>
      <c r="BK3539" s="1">
        <v>1.41</v>
      </c>
      <c r="BM3539" s="2">
        <v>43698</v>
      </c>
      <c r="BN3539" s="1">
        <v>-0.48499999999999999</v>
      </c>
    </row>
    <row r="3540" spans="5:66">
      <c r="E3540" s="2">
        <v>43761</v>
      </c>
      <c r="F3540" s="1">
        <v>1.2250000000000001</v>
      </c>
      <c r="H3540" s="2">
        <v>43781</v>
      </c>
      <c r="I3540" s="1">
        <v>1.5529999999999999</v>
      </c>
      <c r="K3540" s="2">
        <v>43777</v>
      </c>
      <c r="L3540" s="1">
        <v>1.8</v>
      </c>
      <c r="N3540" s="2">
        <v>43787</v>
      </c>
      <c r="O3540" s="1">
        <v>1.595</v>
      </c>
      <c r="Q3540" s="2">
        <v>43763</v>
      </c>
      <c r="R3540" s="1">
        <v>1.375</v>
      </c>
      <c r="T3540" s="2">
        <v>43769</v>
      </c>
      <c r="U3540" s="1">
        <v>1.3425</v>
      </c>
      <c r="W3540" s="2">
        <v>43768</v>
      </c>
      <c r="X3540" s="1">
        <v>1.345</v>
      </c>
      <c r="Z3540" s="2">
        <v>43756</v>
      </c>
      <c r="AA3540" s="1">
        <v>1.2849999999999999</v>
      </c>
      <c r="AC3540" s="2">
        <v>43759</v>
      </c>
      <c r="AD3540" s="1">
        <v>1.3425</v>
      </c>
      <c r="AI3540" s="2">
        <v>43678</v>
      </c>
      <c r="AJ3540" s="1">
        <v>2.0486</v>
      </c>
      <c r="AL3540" s="2">
        <v>43682</v>
      </c>
      <c r="AM3540" s="1">
        <v>1.5739999999999998</v>
      </c>
      <c r="AO3540" s="2">
        <v>43677</v>
      </c>
      <c r="AP3540" s="1">
        <v>1.891</v>
      </c>
      <c r="AR3540" s="2">
        <v>43670</v>
      </c>
      <c r="AS3540" s="1">
        <v>2.0246</v>
      </c>
      <c r="AU3540" s="2">
        <v>43698</v>
      </c>
      <c r="AV3540" s="1">
        <v>0.15</v>
      </c>
      <c r="AX3540" s="2">
        <v>43696</v>
      </c>
      <c r="AY3540" s="1">
        <v>0.10349999999999999</v>
      </c>
      <c r="BA3540" s="116">
        <v>43700</v>
      </c>
      <c r="BB3540" s="1">
        <v>-0.22450000000000001</v>
      </c>
      <c r="BD3540" s="2">
        <v>43692</v>
      </c>
      <c r="BE3540" s="1">
        <v>-0.56730000000000003</v>
      </c>
      <c r="BG3540" s="2">
        <v>43881</v>
      </c>
      <c r="BH3540" s="1">
        <v>1.52</v>
      </c>
      <c r="BJ3540" s="2">
        <v>43881</v>
      </c>
      <c r="BK3540" s="1">
        <v>1.37</v>
      </c>
      <c r="BM3540" s="2">
        <v>43699</v>
      </c>
      <c r="BN3540" s="1">
        <v>-0.45300000000000001</v>
      </c>
    </row>
    <row r="3541" spans="5:66">
      <c r="E3541" s="2">
        <v>43762</v>
      </c>
      <c r="F3541" s="1">
        <v>1.23</v>
      </c>
      <c r="H3541" s="2">
        <v>43782</v>
      </c>
      <c r="I3541" s="1">
        <v>1.502</v>
      </c>
      <c r="K3541" s="2">
        <v>43780</v>
      </c>
      <c r="L3541" s="1">
        <v>1.7970000000000002</v>
      </c>
      <c r="N3541" s="2">
        <v>43788</v>
      </c>
      <c r="O3541" s="1">
        <v>1.552</v>
      </c>
      <c r="Q3541" s="2">
        <v>43766</v>
      </c>
      <c r="R3541" s="1">
        <v>1.4450000000000001</v>
      </c>
      <c r="T3541" s="2">
        <v>43770</v>
      </c>
      <c r="U3541" s="1">
        <v>1.3374999999999999</v>
      </c>
      <c r="W3541" s="2">
        <v>43769</v>
      </c>
      <c r="X3541" s="1">
        <v>1.3374999999999999</v>
      </c>
      <c r="Z3541" s="2">
        <v>43759</v>
      </c>
      <c r="AA3541" s="1">
        <v>1.31</v>
      </c>
      <c r="AC3541" s="2">
        <v>43760</v>
      </c>
      <c r="AD3541" s="1">
        <v>1.325</v>
      </c>
      <c r="AI3541" s="2">
        <v>43679</v>
      </c>
      <c r="AJ3541" s="1">
        <v>1.9839</v>
      </c>
      <c r="AL3541" s="2">
        <v>43683</v>
      </c>
      <c r="AM3541" s="1">
        <v>1.5855000000000001</v>
      </c>
      <c r="AO3541" s="2">
        <v>43678</v>
      </c>
      <c r="AP3541" s="1">
        <v>1.7457</v>
      </c>
      <c r="AR3541" s="2">
        <v>43671</v>
      </c>
      <c r="AS3541" s="1">
        <v>2.0486</v>
      </c>
      <c r="AU3541" s="2">
        <v>43699</v>
      </c>
      <c r="AV3541" s="1">
        <v>0.20799999999999999</v>
      </c>
      <c r="AX3541" s="2">
        <v>43697</v>
      </c>
      <c r="AY3541" s="1">
        <v>7.5999999999999998E-2</v>
      </c>
      <c r="BA3541" s="116">
        <v>43703</v>
      </c>
      <c r="BB3541" s="1">
        <v>-0.21829999999999999</v>
      </c>
      <c r="BD3541" s="2">
        <v>43693</v>
      </c>
      <c r="BE3541" s="1">
        <v>-0.56850000000000001</v>
      </c>
      <c r="BG3541" s="2">
        <v>43882</v>
      </c>
      <c r="BH3541" s="1">
        <v>1.46</v>
      </c>
      <c r="BJ3541" s="2">
        <v>43882</v>
      </c>
      <c r="BK3541" s="1">
        <v>1.3</v>
      </c>
      <c r="BM3541" s="2">
        <v>43700</v>
      </c>
      <c r="BN3541" s="1">
        <v>-0.4793</v>
      </c>
    </row>
    <row r="3542" spans="5:66">
      <c r="E3542" s="2">
        <v>43763</v>
      </c>
      <c r="F3542" s="1">
        <v>1.238</v>
      </c>
      <c r="H3542" s="2">
        <v>43783</v>
      </c>
      <c r="I3542" s="1">
        <v>1.512</v>
      </c>
      <c r="K3542" s="2">
        <v>43781</v>
      </c>
      <c r="L3542" s="1">
        <v>1.8420000000000001</v>
      </c>
      <c r="N3542" s="2">
        <v>43789</v>
      </c>
      <c r="O3542" s="1">
        <v>1.518</v>
      </c>
      <c r="Q3542" s="2">
        <v>43767</v>
      </c>
      <c r="R3542" s="1">
        <v>1.4224999999999999</v>
      </c>
      <c r="T3542" s="2">
        <v>43773</v>
      </c>
      <c r="U3542" s="1">
        <v>1.42</v>
      </c>
      <c r="W3542" s="2">
        <v>43770</v>
      </c>
      <c r="X3542" s="1">
        <v>1.34</v>
      </c>
      <c r="Z3542" s="2">
        <v>43760</v>
      </c>
      <c r="AA3542" s="1">
        <v>1.2749999999999999</v>
      </c>
      <c r="AC3542" s="2">
        <v>43761</v>
      </c>
      <c r="AD3542" s="1">
        <v>1.325</v>
      </c>
      <c r="AI3542" s="2">
        <v>43682</v>
      </c>
      <c r="AJ3542" s="1">
        <v>1.8132000000000001</v>
      </c>
      <c r="AL3542" s="2">
        <v>43684</v>
      </c>
      <c r="AM3542" s="1">
        <v>1.5855000000000001</v>
      </c>
      <c r="AO3542" s="2">
        <v>43679</v>
      </c>
      <c r="AP3542" s="1">
        <v>1.7162999999999999</v>
      </c>
      <c r="AR3542" s="2">
        <v>43672</v>
      </c>
      <c r="AS3542" s="1">
        <v>2.0605000000000002</v>
      </c>
      <c r="AU3542" s="2">
        <v>43700</v>
      </c>
      <c r="AV3542" s="1">
        <v>0.19</v>
      </c>
      <c r="AX3542" s="2">
        <v>43698</v>
      </c>
      <c r="AY3542" s="1">
        <v>0.1027</v>
      </c>
      <c r="BA3542" s="116">
        <v>43704</v>
      </c>
      <c r="BB3542" s="1">
        <v>-0.27210000000000001</v>
      </c>
      <c r="BD3542" s="2">
        <v>43696</v>
      </c>
      <c r="BE3542" s="1">
        <v>-0.54800000000000004</v>
      </c>
      <c r="BG3542" s="2">
        <v>43885</v>
      </c>
      <c r="BH3542" s="1">
        <v>1.38</v>
      </c>
      <c r="BJ3542" s="2">
        <v>43885</v>
      </c>
      <c r="BK3542" s="1">
        <v>1.21</v>
      </c>
      <c r="BM3542" s="2">
        <v>43703</v>
      </c>
      <c r="BN3542" s="1">
        <v>-0.47889999999999999</v>
      </c>
    </row>
    <row r="3543" spans="5:66">
      <c r="E3543" s="2">
        <v>43766</v>
      </c>
      <c r="F3543" s="1">
        <v>1.2429999999999999</v>
      </c>
      <c r="H3543" s="2">
        <v>43784</v>
      </c>
      <c r="I3543" s="1">
        <v>1.5150000000000001</v>
      </c>
      <c r="K3543" s="2">
        <v>43782</v>
      </c>
      <c r="L3543" s="1">
        <v>1.7850000000000001</v>
      </c>
      <c r="N3543" s="2">
        <v>43790</v>
      </c>
      <c r="O3543" s="1">
        <v>1.54</v>
      </c>
      <c r="Q3543" s="2">
        <v>43768</v>
      </c>
      <c r="R3543" s="1">
        <v>1.3925000000000001</v>
      </c>
      <c r="T3543" s="2">
        <v>43774</v>
      </c>
      <c r="U3543" s="1">
        <v>1.4</v>
      </c>
      <c r="W3543" s="2">
        <v>43773</v>
      </c>
      <c r="X3543" s="1">
        <v>1.415</v>
      </c>
      <c r="Z3543" s="2">
        <v>43761</v>
      </c>
      <c r="AA3543" s="1">
        <v>1.2725</v>
      </c>
      <c r="AC3543" s="2">
        <v>43762</v>
      </c>
      <c r="AD3543" s="1">
        <v>1.3625</v>
      </c>
      <c r="AI3543" s="2">
        <v>43683</v>
      </c>
      <c r="AJ3543" s="1">
        <v>1.8268</v>
      </c>
      <c r="AL3543" s="2">
        <v>43685</v>
      </c>
      <c r="AM3543" s="1">
        <v>1.5760999999999998</v>
      </c>
      <c r="AO3543" s="2">
        <v>43682</v>
      </c>
      <c r="AP3543" s="1">
        <v>1.5483</v>
      </c>
      <c r="AR3543" s="2">
        <v>43675</v>
      </c>
      <c r="AS3543" s="1">
        <v>2.0459999999999998</v>
      </c>
      <c r="AU3543" s="2">
        <v>43703</v>
      </c>
      <c r="AV3543" s="1">
        <v>0.1943</v>
      </c>
      <c r="AX3543" s="2">
        <v>43699</v>
      </c>
      <c r="AY3543" s="1">
        <v>0.1515</v>
      </c>
      <c r="BA3543" s="116">
        <v>43705</v>
      </c>
      <c r="BB3543" s="1">
        <v>-0.30049999999999999</v>
      </c>
      <c r="BD3543" s="2">
        <v>43697</v>
      </c>
      <c r="BE3543" s="1">
        <v>-0.55730000000000002</v>
      </c>
      <c r="BG3543" s="2">
        <v>43886</v>
      </c>
      <c r="BH3543" s="1">
        <v>1.33</v>
      </c>
      <c r="BJ3543" s="2">
        <v>43886</v>
      </c>
      <c r="BK3543" s="1">
        <v>1.1599999999999999</v>
      </c>
      <c r="BM3543" s="2">
        <v>43704</v>
      </c>
      <c r="BN3543" s="1">
        <v>-0.51049999999999995</v>
      </c>
    </row>
    <row r="3544" spans="5:66">
      <c r="E3544" s="2">
        <v>43767</v>
      </c>
      <c r="F3544" s="1">
        <v>1.2429999999999999</v>
      </c>
      <c r="H3544" s="2">
        <v>43787</v>
      </c>
      <c r="I3544" s="1">
        <v>1.5169999999999999</v>
      </c>
      <c r="K3544" s="2">
        <v>43783</v>
      </c>
      <c r="L3544" s="1">
        <v>1.782</v>
      </c>
      <c r="N3544" s="2">
        <v>43791</v>
      </c>
      <c r="O3544" s="1">
        <v>1.55</v>
      </c>
      <c r="Q3544" s="2">
        <v>43769</v>
      </c>
      <c r="R3544" s="1">
        <v>1.375</v>
      </c>
      <c r="T3544" s="2">
        <v>43775</v>
      </c>
      <c r="U3544" s="1">
        <v>1.415</v>
      </c>
      <c r="W3544" s="2">
        <v>43774</v>
      </c>
      <c r="X3544" s="1">
        <v>1.3925000000000001</v>
      </c>
      <c r="Z3544" s="2">
        <v>43762</v>
      </c>
      <c r="AA3544" s="1">
        <v>1.3025</v>
      </c>
      <c r="AC3544" s="2">
        <v>43763</v>
      </c>
      <c r="AD3544" s="1">
        <v>1.3825000000000001</v>
      </c>
      <c r="AI3544" s="2">
        <v>43684</v>
      </c>
      <c r="AJ3544" s="1">
        <v>1.8165</v>
      </c>
      <c r="AL3544" s="2">
        <v>43686</v>
      </c>
      <c r="AM3544" s="1">
        <v>1.6120000000000001</v>
      </c>
      <c r="AO3544" s="2">
        <v>43683</v>
      </c>
      <c r="AP3544" s="1">
        <v>1.5667</v>
      </c>
      <c r="AR3544" s="2">
        <v>43676</v>
      </c>
      <c r="AS3544" s="1">
        <v>2.0396000000000001</v>
      </c>
      <c r="AU3544" s="2">
        <v>43704</v>
      </c>
      <c r="AV3544" s="1">
        <v>0.104</v>
      </c>
      <c r="AX3544" s="2">
        <v>43700</v>
      </c>
      <c r="AY3544" s="1">
        <v>0.13500000000000001</v>
      </c>
      <c r="BA3544" s="116">
        <v>43706</v>
      </c>
      <c r="BB3544" s="1">
        <v>-0.28179999999999999</v>
      </c>
      <c r="BD3544" s="2">
        <v>43698</v>
      </c>
      <c r="BE3544" s="1">
        <v>-0.52749999999999997</v>
      </c>
      <c r="BG3544" s="2">
        <v>43887</v>
      </c>
      <c r="BH3544" s="1">
        <v>1.33</v>
      </c>
      <c r="BJ3544" s="2">
        <v>43887</v>
      </c>
      <c r="BK3544" s="1">
        <v>1.1400000000000001</v>
      </c>
      <c r="BM3544" s="2">
        <v>43705</v>
      </c>
      <c r="BN3544" s="1">
        <v>-0.52</v>
      </c>
    </row>
    <row r="3545" spans="5:66">
      <c r="E3545" s="2">
        <v>43768</v>
      </c>
      <c r="F3545" s="1">
        <v>1.2410000000000001</v>
      </c>
      <c r="H3545" s="2">
        <v>43788</v>
      </c>
      <c r="I3545" s="1">
        <v>1.48</v>
      </c>
      <c r="K3545" s="2">
        <v>43784</v>
      </c>
      <c r="L3545" s="1">
        <v>1.7949999999999999</v>
      </c>
      <c r="N3545" s="2">
        <v>43794</v>
      </c>
      <c r="O3545" s="1">
        <v>1.575</v>
      </c>
      <c r="Q3545" s="2">
        <v>43770</v>
      </c>
      <c r="R3545" s="1">
        <v>1.365</v>
      </c>
      <c r="T3545" s="2">
        <v>43776</v>
      </c>
      <c r="U3545" s="1">
        <v>1.4650000000000001</v>
      </c>
      <c r="W3545" s="2">
        <v>43775</v>
      </c>
      <c r="X3545" s="1">
        <v>1.405</v>
      </c>
      <c r="Z3545" s="2">
        <v>43763</v>
      </c>
      <c r="AA3545" s="1">
        <v>1.3374999999999999</v>
      </c>
      <c r="AC3545" s="2">
        <v>43766</v>
      </c>
      <c r="AD3545" s="1">
        <v>1.4424999999999999</v>
      </c>
      <c r="AI3545" s="2">
        <v>43685</v>
      </c>
      <c r="AJ3545" s="1">
        <v>1.7869999999999999</v>
      </c>
      <c r="AL3545" s="2">
        <v>43689</v>
      </c>
      <c r="AM3545" s="1">
        <v>1.5194999999999999</v>
      </c>
      <c r="AO3545" s="2">
        <v>43684</v>
      </c>
      <c r="AP3545" s="1">
        <v>1.5704</v>
      </c>
      <c r="AR3545" s="2">
        <v>43677</v>
      </c>
      <c r="AS3545" s="1">
        <v>2.0745</v>
      </c>
      <c r="AU3545" s="2">
        <v>43705</v>
      </c>
      <c r="AV3545" s="1">
        <v>4.4600000000000001E-2</v>
      </c>
      <c r="AX3545" s="2">
        <v>43703</v>
      </c>
      <c r="AY3545" s="1">
        <v>0.13900000000000001</v>
      </c>
      <c r="BA3545" s="116">
        <v>43707</v>
      </c>
      <c r="BB3545" s="1">
        <v>-0.27160000000000001</v>
      </c>
      <c r="BD3545" s="2">
        <v>43699</v>
      </c>
      <c r="BE3545" s="1">
        <v>-0.503</v>
      </c>
      <c r="BG3545" s="2">
        <v>43888</v>
      </c>
      <c r="BH3545" s="1">
        <v>1.3</v>
      </c>
      <c r="BJ3545" s="2">
        <v>43888</v>
      </c>
      <c r="BK3545" s="1">
        <v>1.1100000000000001</v>
      </c>
      <c r="BM3545" s="2">
        <v>43706</v>
      </c>
      <c r="BN3545" s="1">
        <v>-0.52500000000000002</v>
      </c>
    </row>
    <row r="3546" spans="5:66">
      <c r="E3546" s="2">
        <v>43769</v>
      </c>
      <c r="F3546" s="1">
        <v>1.2410000000000001</v>
      </c>
      <c r="H3546" s="2">
        <v>43789</v>
      </c>
      <c r="I3546" s="1">
        <v>1.4430000000000001</v>
      </c>
      <c r="K3546" s="2">
        <v>43787</v>
      </c>
      <c r="L3546" s="1">
        <v>1.78</v>
      </c>
      <c r="N3546" s="2">
        <v>43795</v>
      </c>
      <c r="O3546" s="1">
        <v>1.5569999999999999</v>
      </c>
      <c r="Q3546" s="2">
        <v>43773</v>
      </c>
      <c r="R3546" s="1">
        <v>1.45</v>
      </c>
      <c r="T3546" s="2">
        <v>43777</v>
      </c>
      <c r="U3546" s="1">
        <v>1.44</v>
      </c>
      <c r="W3546" s="2">
        <v>43776</v>
      </c>
      <c r="X3546" s="1">
        <v>1.4575</v>
      </c>
      <c r="Z3546" s="2">
        <v>43766</v>
      </c>
      <c r="AA3546" s="1">
        <v>1.405</v>
      </c>
      <c r="AC3546" s="2">
        <v>43767</v>
      </c>
      <c r="AD3546" s="1">
        <v>1.4224999999999999</v>
      </c>
      <c r="AI3546" s="2">
        <v>43686</v>
      </c>
      <c r="AJ3546" s="1">
        <v>1.8279000000000001</v>
      </c>
      <c r="AL3546" s="2">
        <v>43690</v>
      </c>
      <c r="AM3546" s="1">
        <v>1.585</v>
      </c>
      <c r="AO3546" s="2">
        <v>43685</v>
      </c>
      <c r="AP3546" s="1">
        <v>1.5794999999999999</v>
      </c>
      <c r="AR3546" s="2">
        <v>43678</v>
      </c>
      <c r="AS3546" s="1">
        <v>1.9689999999999999</v>
      </c>
      <c r="AU3546" s="2">
        <v>43706</v>
      </c>
      <c r="AV3546" s="1">
        <v>8.4000000000000005E-2</v>
      </c>
      <c r="AX3546" s="2">
        <v>43704</v>
      </c>
      <c r="AY3546" s="1">
        <v>5.7000000000000002E-2</v>
      </c>
      <c r="BA3546" s="116">
        <v>43710</v>
      </c>
      <c r="BB3546" s="1">
        <v>-0.2727</v>
      </c>
      <c r="BD3546" s="2">
        <v>43700</v>
      </c>
      <c r="BE3546" s="1">
        <v>-0.52680000000000005</v>
      </c>
      <c r="BG3546" s="2">
        <v>43889</v>
      </c>
      <c r="BH3546" s="1">
        <v>1.1299999999999999</v>
      </c>
      <c r="BJ3546" s="2">
        <v>43889</v>
      </c>
      <c r="BK3546" s="1">
        <v>0.89</v>
      </c>
      <c r="BM3546" s="2">
        <v>43707</v>
      </c>
      <c r="BN3546" s="1">
        <v>-0.52700000000000002</v>
      </c>
    </row>
    <row r="3547" spans="5:66">
      <c r="E3547" s="2">
        <v>43770</v>
      </c>
      <c r="F3547" s="1">
        <v>1.2349999999999999</v>
      </c>
      <c r="H3547" s="2">
        <v>43790</v>
      </c>
      <c r="I3547" s="1">
        <v>1.4670000000000001</v>
      </c>
      <c r="K3547" s="2">
        <v>43788</v>
      </c>
      <c r="L3547" s="1">
        <v>1.7250000000000001</v>
      </c>
      <c r="N3547" s="2">
        <v>43796</v>
      </c>
      <c r="O3547" s="1">
        <v>1.5249999999999999</v>
      </c>
      <c r="Q3547" s="2">
        <v>43774</v>
      </c>
      <c r="R3547" s="1">
        <v>1.43</v>
      </c>
      <c r="T3547" s="2">
        <v>43780</v>
      </c>
      <c r="U3547" s="1">
        <v>1.4275</v>
      </c>
      <c r="W3547" s="2">
        <v>43777</v>
      </c>
      <c r="X3547" s="1">
        <v>1.4275</v>
      </c>
      <c r="Z3547" s="2">
        <v>43767</v>
      </c>
      <c r="AA3547" s="1">
        <v>1.3725000000000001</v>
      </c>
      <c r="AC3547" s="2">
        <v>43768</v>
      </c>
      <c r="AD3547" s="1">
        <v>1.3975</v>
      </c>
      <c r="AI3547" s="2">
        <v>43689</v>
      </c>
      <c r="AJ3547" s="1">
        <v>1.7145000000000001</v>
      </c>
      <c r="AL3547" s="2">
        <v>43691</v>
      </c>
      <c r="AM3547" s="1">
        <v>1.454</v>
      </c>
      <c r="AO3547" s="2">
        <v>43686</v>
      </c>
      <c r="AP3547" s="1">
        <v>1.6169</v>
      </c>
      <c r="AR3547" s="2">
        <v>43679</v>
      </c>
      <c r="AS3547" s="1">
        <v>1.9325000000000001</v>
      </c>
      <c r="AU3547" s="2">
        <v>43707</v>
      </c>
      <c r="AV3547" s="1">
        <v>0.1</v>
      </c>
      <c r="AX3547" s="2">
        <v>43705</v>
      </c>
      <c r="AY3547" s="1">
        <v>5.1000000000000004E-3</v>
      </c>
      <c r="BA3547" s="116">
        <v>43711</v>
      </c>
      <c r="BB3547" s="1">
        <v>-0.27689999999999998</v>
      </c>
      <c r="BD3547" s="2">
        <v>43703</v>
      </c>
      <c r="BE3547" s="1">
        <v>-0.52910000000000001</v>
      </c>
      <c r="BG3547" s="2">
        <v>43892</v>
      </c>
      <c r="BH3547" s="1">
        <v>1.1000000000000001</v>
      </c>
      <c r="BJ3547" s="2">
        <v>43892</v>
      </c>
      <c r="BK3547" s="1">
        <v>0.88</v>
      </c>
      <c r="BM3547" s="2">
        <v>43710</v>
      </c>
      <c r="BN3547" s="1">
        <v>-0.53400000000000003</v>
      </c>
    </row>
    <row r="3548" spans="5:66">
      <c r="E3548" s="2">
        <v>43773</v>
      </c>
      <c r="F3548" s="1">
        <v>1.2310000000000001</v>
      </c>
      <c r="H3548" s="2">
        <v>43791</v>
      </c>
      <c r="I3548" s="1">
        <v>1.4550000000000001</v>
      </c>
      <c r="K3548" s="2">
        <v>43789</v>
      </c>
      <c r="L3548" s="1">
        <v>1.6659999999999999</v>
      </c>
      <c r="N3548" s="2">
        <v>43797</v>
      </c>
      <c r="O3548" s="1">
        <v>1.52</v>
      </c>
      <c r="Q3548" s="2">
        <v>43775</v>
      </c>
      <c r="R3548" s="1">
        <v>1.45</v>
      </c>
      <c r="T3548" s="2">
        <v>43781</v>
      </c>
      <c r="U3548" s="1">
        <v>1.46</v>
      </c>
      <c r="W3548" s="2">
        <v>43780</v>
      </c>
      <c r="X3548" s="1">
        <v>1.415</v>
      </c>
      <c r="Z3548" s="2">
        <v>43768</v>
      </c>
      <c r="AA3548" s="1">
        <v>1.345</v>
      </c>
      <c r="AC3548" s="2">
        <v>43769</v>
      </c>
      <c r="AD3548" s="1">
        <v>1.385</v>
      </c>
      <c r="AI3548" s="2">
        <v>43690</v>
      </c>
      <c r="AJ3548" s="1">
        <v>1.754</v>
      </c>
      <c r="AL3548" s="2">
        <v>43692</v>
      </c>
      <c r="AM3548" s="1">
        <v>1.3977999999999999</v>
      </c>
      <c r="AO3548" s="2">
        <v>43689</v>
      </c>
      <c r="AP3548" s="1">
        <v>1.5535999999999999</v>
      </c>
      <c r="AR3548" s="2">
        <v>43682</v>
      </c>
      <c r="AS3548" s="1">
        <v>1.798</v>
      </c>
      <c r="AU3548" s="2">
        <v>43710</v>
      </c>
      <c r="AV3548" s="1">
        <v>0.11700000000000001</v>
      </c>
      <c r="AX3548" s="2">
        <v>43706</v>
      </c>
      <c r="AY3548" s="1">
        <v>0.04</v>
      </c>
      <c r="BA3548" s="116">
        <v>43712</v>
      </c>
      <c r="BB3548" s="1">
        <v>-0.2465</v>
      </c>
      <c r="BD3548" s="2">
        <v>43704</v>
      </c>
      <c r="BE3548" s="1">
        <v>-0.53710000000000002</v>
      </c>
      <c r="BG3548" s="2">
        <v>43893</v>
      </c>
      <c r="BH3548" s="1">
        <v>1.02</v>
      </c>
      <c r="BJ3548" s="2">
        <v>43893</v>
      </c>
      <c r="BK3548" s="1">
        <v>0.77</v>
      </c>
      <c r="BM3548" s="2">
        <v>43711</v>
      </c>
      <c r="BN3548" s="1">
        <v>-0.52900000000000003</v>
      </c>
    </row>
    <row r="3549" spans="5:66">
      <c r="E3549" s="2">
        <v>43774</v>
      </c>
      <c r="F3549" s="1">
        <v>1.228</v>
      </c>
      <c r="H3549" s="2">
        <v>43794</v>
      </c>
      <c r="I3549" s="1">
        <v>1.472</v>
      </c>
      <c r="K3549" s="2">
        <v>43790</v>
      </c>
      <c r="L3549" s="1">
        <v>1.6800000000000002</v>
      </c>
      <c r="N3549" s="2">
        <v>43798</v>
      </c>
      <c r="O3549" s="1">
        <v>1.48</v>
      </c>
      <c r="Q3549" s="2">
        <v>43776</v>
      </c>
      <c r="R3549" s="1">
        <v>1.5049999999999999</v>
      </c>
      <c r="T3549" s="2">
        <v>43782</v>
      </c>
      <c r="U3549" s="1">
        <v>1.4075</v>
      </c>
      <c r="W3549" s="2">
        <v>43781</v>
      </c>
      <c r="X3549" s="1">
        <v>1.4350000000000001</v>
      </c>
      <c r="Z3549" s="2">
        <v>43769</v>
      </c>
      <c r="AA3549" s="1">
        <v>1.34</v>
      </c>
      <c r="AC3549" s="2">
        <v>43770</v>
      </c>
      <c r="AD3549" s="1">
        <v>1.4</v>
      </c>
      <c r="AI3549" s="2">
        <v>43691</v>
      </c>
      <c r="AJ3549" s="1">
        <v>1.6025</v>
      </c>
      <c r="AL3549" s="2">
        <v>43693</v>
      </c>
      <c r="AM3549" s="1">
        <v>1.431</v>
      </c>
      <c r="AO3549" s="2">
        <v>43690</v>
      </c>
      <c r="AP3549" s="1">
        <v>1.6385000000000001</v>
      </c>
      <c r="AR3549" s="2">
        <v>43683</v>
      </c>
      <c r="AS3549" s="1">
        <v>1.8098999999999998</v>
      </c>
      <c r="AU3549" s="2">
        <v>43711</v>
      </c>
      <c r="AV3549" s="1">
        <v>8.5999999999999993E-2</v>
      </c>
      <c r="AX3549" s="2">
        <v>43707</v>
      </c>
      <c r="AY3549" s="1">
        <v>5.1999999999999998E-2</v>
      </c>
      <c r="BA3549" s="116">
        <v>43713</v>
      </c>
      <c r="BB3549" s="1">
        <v>-0.159</v>
      </c>
      <c r="BD3549" s="2">
        <v>43705</v>
      </c>
      <c r="BE3549" s="1">
        <v>-0.5383</v>
      </c>
      <c r="BG3549" s="2">
        <v>43894</v>
      </c>
      <c r="BH3549" s="1">
        <v>1.02</v>
      </c>
      <c r="BJ3549" s="2">
        <v>43894</v>
      </c>
      <c r="BK3549" s="1">
        <v>0.75</v>
      </c>
      <c r="BM3549" s="2">
        <v>43712</v>
      </c>
      <c r="BN3549" s="1">
        <v>-0.51</v>
      </c>
    </row>
    <row r="3550" spans="5:66">
      <c r="E3550" s="2">
        <v>43775</v>
      </c>
      <c r="F3550" s="1">
        <v>1.228</v>
      </c>
      <c r="H3550" s="2">
        <v>43795</v>
      </c>
      <c r="I3550" s="1">
        <v>1.4670000000000001</v>
      </c>
      <c r="K3550" s="2">
        <v>43791</v>
      </c>
      <c r="L3550" s="1">
        <v>1.698</v>
      </c>
      <c r="N3550" s="2">
        <v>43801</v>
      </c>
      <c r="O3550" s="1">
        <v>1.53</v>
      </c>
      <c r="Q3550" s="2">
        <v>43777</v>
      </c>
      <c r="R3550" s="1">
        <v>1.4750000000000001</v>
      </c>
      <c r="T3550" s="2">
        <v>43783</v>
      </c>
      <c r="U3550" s="1">
        <v>1.395</v>
      </c>
      <c r="W3550" s="2">
        <v>43782</v>
      </c>
      <c r="X3550" s="1">
        <v>1.3900000000000001</v>
      </c>
      <c r="Z3550" s="2">
        <v>43770</v>
      </c>
      <c r="AA3550" s="1">
        <v>1.3474999999999999</v>
      </c>
      <c r="AC3550" s="2">
        <v>43773</v>
      </c>
      <c r="AD3550" s="1">
        <v>1.4424999999999999</v>
      </c>
      <c r="AI3550" s="2">
        <v>43692</v>
      </c>
      <c r="AJ3550" s="1">
        <v>1.5468</v>
      </c>
      <c r="AL3550" s="2">
        <v>43696</v>
      </c>
      <c r="AM3550" s="1">
        <v>1.4876</v>
      </c>
      <c r="AO3550" s="2">
        <v>43691</v>
      </c>
      <c r="AP3550" s="1">
        <v>1.5608</v>
      </c>
      <c r="AR3550" s="2">
        <v>43684</v>
      </c>
      <c r="AS3550" s="1">
        <v>1.7970000000000002</v>
      </c>
      <c r="AU3550" s="2">
        <v>43712</v>
      </c>
      <c r="AV3550" s="1">
        <v>0.14599999999999999</v>
      </c>
      <c r="AX3550" s="2">
        <v>43710</v>
      </c>
      <c r="AY3550" s="1">
        <v>6.7500000000000004E-2</v>
      </c>
      <c r="BA3550" s="116">
        <v>43714</v>
      </c>
      <c r="BB3550" s="1">
        <v>-0.21199999999999999</v>
      </c>
      <c r="BD3550" s="2">
        <v>43706</v>
      </c>
      <c r="BE3550" s="1">
        <v>-0.55179999999999996</v>
      </c>
      <c r="BG3550" s="2">
        <v>43895</v>
      </c>
      <c r="BH3550" s="1">
        <v>0.92</v>
      </c>
      <c r="BJ3550" s="2">
        <v>43895</v>
      </c>
      <c r="BK3550" s="1">
        <v>0.67</v>
      </c>
      <c r="BM3550" s="2">
        <v>43713</v>
      </c>
      <c r="BN3550" s="1">
        <v>-0.47</v>
      </c>
    </row>
    <row r="3551" spans="5:66">
      <c r="E3551" s="2">
        <v>43776</v>
      </c>
      <c r="F3551" s="1">
        <v>1.228</v>
      </c>
      <c r="H3551" s="2">
        <v>43796</v>
      </c>
      <c r="I3551" s="1">
        <v>1.45</v>
      </c>
      <c r="K3551" s="2">
        <v>43794</v>
      </c>
      <c r="L3551" s="1">
        <v>1.7250000000000001</v>
      </c>
      <c r="N3551" s="2">
        <v>43802</v>
      </c>
      <c r="O3551" s="1">
        <v>1.548</v>
      </c>
      <c r="Q3551" s="2">
        <v>43780</v>
      </c>
      <c r="R3551" s="1">
        <v>1.4624999999999999</v>
      </c>
      <c r="T3551" s="2">
        <v>43784</v>
      </c>
      <c r="U3551" s="1">
        <v>1.395</v>
      </c>
      <c r="W3551" s="2">
        <v>43783</v>
      </c>
      <c r="X3551" s="1">
        <v>1.38</v>
      </c>
      <c r="Z3551" s="2">
        <v>43773</v>
      </c>
      <c r="AA3551" s="1">
        <v>1.4175</v>
      </c>
      <c r="AC3551" s="2">
        <v>43774</v>
      </c>
      <c r="AD3551" s="1">
        <v>1.4350000000000001</v>
      </c>
      <c r="AI3551" s="2">
        <v>43693</v>
      </c>
      <c r="AJ3551" s="1">
        <v>1.607</v>
      </c>
      <c r="AL3551" s="2">
        <v>43697</v>
      </c>
      <c r="AM3551" s="1">
        <v>1.4419999999999999</v>
      </c>
      <c r="AO3551" s="2">
        <v>43692</v>
      </c>
      <c r="AP3551" s="1">
        <v>1.4823</v>
      </c>
      <c r="AR3551" s="2">
        <v>43685</v>
      </c>
      <c r="AS3551" s="1">
        <v>1.8125</v>
      </c>
      <c r="AU3551" s="2">
        <v>43713</v>
      </c>
      <c r="AV3551" s="1">
        <v>0.2989</v>
      </c>
      <c r="AX3551" s="2">
        <v>43711</v>
      </c>
      <c r="AY3551" s="1">
        <v>4.4999999999999998E-2</v>
      </c>
      <c r="BA3551" s="116">
        <v>43717</v>
      </c>
      <c r="BB3551" s="1">
        <v>-0.16209999999999999</v>
      </c>
      <c r="BD3551" s="2">
        <v>43707</v>
      </c>
      <c r="BE3551" s="1">
        <v>-0.55679999999999996</v>
      </c>
      <c r="BG3551" s="2">
        <v>43896</v>
      </c>
      <c r="BH3551" s="1">
        <v>0.74</v>
      </c>
      <c r="BJ3551" s="2">
        <v>43896</v>
      </c>
      <c r="BK3551" s="1">
        <v>0.57999999999999996</v>
      </c>
      <c r="BM3551" s="2">
        <v>43714</v>
      </c>
      <c r="BN3551" s="1">
        <v>-0.49080000000000001</v>
      </c>
    </row>
    <row r="3552" spans="5:66">
      <c r="E3552" s="2">
        <v>43777</v>
      </c>
      <c r="F3552" s="1">
        <v>1.228</v>
      </c>
      <c r="H3552" s="2">
        <v>43797</v>
      </c>
      <c r="I3552" s="1">
        <v>1.425</v>
      </c>
      <c r="K3552" s="2">
        <v>43795</v>
      </c>
      <c r="L3552" s="1">
        <v>1.7</v>
      </c>
      <c r="N3552" s="2">
        <v>43803</v>
      </c>
      <c r="O3552" s="1">
        <v>1.4750000000000001</v>
      </c>
      <c r="Q3552" s="2">
        <v>43781</v>
      </c>
      <c r="R3552" s="1">
        <v>1.4950000000000001</v>
      </c>
      <c r="T3552" s="2">
        <v>43787</v>
      </c>
      <c r="U3552" s="1">
        <v>1.3774999999999999</v>
      </c>
      <c r="W3552" s="2">
        <v>43784</v>
      </c>
      <c r="X3552" s="1">
        <v>1.385</v>
      </c>
      <c r="Z3552" s="2">
        <v>43774</v>
      </c>
      <c r="AA3552" s="1">
        <v>1.395</v>
      </c>
      <c r="AC3552" s="2">
        <v>43775</v>
      </c>
      <c r="AD3552" s="1">
        <v>1.4475</v>
      </c>
      <c r="AI3552" s="2">
        <v>43696</v>
      </c>
      <c r="AJ3552" s="1">
        <v>1.6595</v>
      </c>
      <c r="AL3552" s="2">
        <v>43698</v>
      </c>
      <c r="AM3552" s="1">
        <v>1.4775</v>
      </c>
      <c r="AO3552" s="2">
        <v>43693</v>
      </c>
      <c r="AP3552" s="1">
        <v>1.4837</v>
      </c>
      <c r="AR3552" s="2">
        <v>43686</v>
      </c>
      <c r="AS3552" s="1">
        <v>1.837</v>
      </c>
      <c r="AU3552" s="2">
        <v>43714</v>
      </c>
      <c r="AV3552" s="1">
        <v>0.20799999999999999</v>
      </c>
      <c r="AX3552" s="2">
        <v>43712</v>
      </c>
      <c r="AY3552" s="1">
        <v>9.6500000000000002E-2</v>
      </c>
      <c r="BA3552" s="116">
        <v>43718</v>
      </c>
      <c r="BB3552" s="1">
        <v>-0.1328</v>
      </c>
      <c r="BD3552" s="2">
        <v>43710</v>
      </c>
      <c r="BE3552" s="1">
        <v>-0.57040000000000002</v>
      </c>
      <c r="BG3552" s="2">
        <v>43899</v>
      </c>
      <c r="BH3552" s="1">
        <v>0.54</v>
      </c>
      <c r="BJ3552" s="2">
        <v>43899</v>
      </c>
      <c r="BK3552" s="1">
        <v>0.46</v>
      </c>
      <c r="BM3552" s="2">
        <v>43717</v>
      </c>
      <c r="BN3552" s="1">
        <v>-0.46800000000000003</v>
      </c>
    </row>
    <row r="3553" spans="5:66">
      <c r="E3553" s="2">
        <v>43780</v>
      </c>
      <c r="F3553" s="1">
        <v>1.2330000000000001</v>
      </c>
      <c r="H3553" s="2">
        <v>43798</v>
      </c>
      <c r="I3553" s="1">
        <v>1.387</v>
      </c>
      <c r="K3553" s="2">
        <v>43796</v>
      </c>
      <c r="L3553" s="1">
        <v>1.665</v>
      </c>
      <c r="N3553" s="2">
        <v>43804</v>
      </c>
      <c r="O3553" s="1">
        <v>1.49</v>
      </c>
      <c r="Q3553" s="2">
        <v>43782</v>
      </c>
      <c r="R3553" s="1">
        <v>1.4450000000000001</v>
      </c>
      <c r="T3553" s="2">
        <v>43788</v>
      </c>
      <c r="U3553" s="1">
        <v>1.3374999999999999</v>
      </c>
      <c r="W3553" s="2">
        <v>43787</v>
      </c>
      <c r="X3553" s="1">
        <v>1.37</v>
      </c>
      <c r="Z3553" s="2">
        <v>43775</v>
      </c>
      <c r="AA3553" s="1">
        <v>1.405</v>
      </c>
      <c r="AC3553" s="2">
        <v>43776</v>
      </c>
      <c r="AD3553" s="1">
        <v>1.4875</v>
      </c>
      <c r="AI3553" s="2">
        <v>43697</v>
      </c>
      <c r="AJ3553" s="1">
        <v>1.6205000000000001</v>
      </c>
      <c r="AL3553" s="2">
        <v>43699</v>
      </c>
      <c r="AM3553" s="1">
        <v>1.5143</v>
      </c>
      <c r="AO3553" s="2">
        <v>43696</v>
      </c>
      <c r="AP3553" s="1">
        <v>1.5403</v>
      </c>
      <c r="AR3553" s="2">
        <v>43689</v>
      </c>
      <c r="AS3553" s="1">
        <v>1.7907</v>
      </c>
      <c r="AU3553" s="2">
        <v>43717</v>
      </c>
      <c r="AV3553" s="1">
        <v>0.26900000000000002</v>
      </c>
      <c r="AX3553" s="2">
        <v>43713</v>
      </c>
      <c r="AY3553" s="1">
        <v>0.2351</v>
      </c>
      <c r="BA3553" s="116">
        <v>43719</v>
      </c>
      <c r="BB3553" s="1">
        <v>-0.13270000000000001</v>
      </c>
      <c r="BD3553" s="2">
        <v>43711</v>
      </c>
      <c r="BE3553" s="1">
        <v>-0.56610000000000005</v>
      </c>
      <c r="BG3553" s="2">
        <v>43900</v>
      </c>
      <c r="BH3553" s="1">
        <v>0.76</v>
      </c>
      <c r="BJ3553" s="2">
        <v>43900</v>
      </c>
      <c r="BK3553" s="1">
        <v>0.63</v>
      </c>
      <c r="BM3553" s="2">
        <v>43718</v>
      </c>
      <c r="BN3553" s="1">
        <v>-0.44929999999999998</v>
      </c>
    </row>
    <row r="3554" spans="5:66">
      <c r="E3554" s="2">
        <v>43781</v>
      </c>
      <c r="F3554" s="1">
        <v>1.2410000000000001</v>
      </c>
      <c r="H3554" s="2">
        <v>43801</v>
      </c>
      <c r="I3554" s="1">
        <v>1.43</v>
      </c>
      <c r="K3554" s="2">
        <v>43797</v>
      </c>
      <c r="L3554" s="1">
        <v>1.665</v>
      </c>
      <c r="N3554" s="2">
        <v>43805</v>
      </c>
      <c r="O3554" s="1">
        <v>1.5150000000000001</v>
      </c>
      <c r="Q3554" s="2">
        <v>43783</v>
      </c>
      <c r="R3554" s="1">
        <v>1.425</v>
      </c>
      <c r="T3554" s="2">
        <v>43789</v>
      </c>
      <c r="U3554" s="1">
        <v>1.3049999999999999</v>
      </c>
      <c r="W3554" s="2">
        <v>43788</v>
      </c>
      <c r="X3554" s="1">
        <v>1.345</v>
      </c>
      <c r="Z3554" s="2">
        <v>43776</v>
      </c>
      <c r="AA3554" s="1">
        <v>1.4550000000000001</v>
      </c>
      <c r="AC3554" s="2">
        <v>43777</v>
      </c>
      <c r="AD3554" s="1">
        <v>1.4550000000000001</v>
      </c>
      <c r="AI3554" s="2">
        <v>43698</v>
      </c>
      <c r="AJ3554" s="1">
        <v>1.6598999999999999</v>
      </c>
      <c r="AL3554" s="2">
        <v>43700</v>
      </c>
      <c r="AM3554" s="1">
        <v>1.4342999999999999</v>
      </c>
      <c r="AO3554" s="2">
        <v>43697</v>
      </c>
      <c r="AP3554" s="1">
        <v>1.5055000000000001</v>
      </c>
      <c r="AR3554" s="2">
        <v>43690</v>
      </c>
      <c r="AS3554" s="1">
        <v>1.85</v>
      </c>
      <c r="AU3554" s="2">
        <v>43718</v>
      </c>
      <c r="AV3554" s="1">
        <v>0.32</v>
      </c>
      <c r="AX3554" s="2">
        <v>43714</v>
      </c>
      <c r="AY3554" s="1">
        <v>0.157</v>
      </c>
      <c r="BA3554" s="116">
        <v>43720</v>
      </c>
      <c r="BB3554" s="1">
        <v>-8.2799999999999999E-2</v>
      </c>
      <c r="BD3554" s="2">
        <v>43712</v>
      </c>
      <c r="BE3554" s="1">
        <v>-0.55089999999999995</v>
      </c>
      <c r="BG3554" s="2">
        <v>43901</v>
      </c>
      <c r="BH3554" s="1">
        <v>0.82</v>
      </c>
      <c r="BJ3554" s="2">
        <v>43901</v>
      </c>
      <c r="BK3554" s="1">
        <v>0.66</v>
      </c>
      <c r="BM3554" s="2">
        <v>43719</v>
      </c>
      <c r="BN3554" s="1">
        <v>-0.44569999999999999</v>
      </c>
    </row>
    <row r="3555" spans="5:66">
      <c r="E3555" s="2">
        <v>43782</v>
      </c>
      <c r="F3555" s="1">
        <v>1.2410000000000001</v>
      </c>
      <c r="H3555" s="2">
        <v>43802</v>
      </c>
      <c r="I3555" s="1">
        <v>1.4550000000000001</v>
      </c>
      <c r="K3555" s="2">
        <v>43798</v>
      </c>
      <c r="L3555" s="1">
        <v>1.635</v>
      </c>
      <c r="N3555" s="2">
        <v>43808</v>
      </c>
      <c r="O3555" s="1">
        <v>1.48</v>
      </c>
      <c r="Q3555" s="2">
        <v>43784</v>
      </c>
      <c r="R3555" s="1">
        <v>1.425</v>
      </c>
      <c r="T3555" s="2">
        <v>43790</v>
      </c>
      <c r="U3555" s="1">
        <v>1.33</v>
      </c>
      <c r="W3555" s="2">
        <v>43789</v>
      </c>
      <c r="X3555" s="1">
        <v>1.3325</v>
      </c>
      <c r="Z3555" s="2">
        <v>43777</v>
      </c>
      <c r="AA3555" s="1">
        <v>1.415</v>
      </c>
      <c r="AC3555" s="2">
        <v>43780</v>
      </c>
      <c r="AD3555" s="1">
        <v>1.4450000000000001</v>
      </c>
      <c r="AI3555" s="2">
        <v>43699</v>
      </c>
      <c r="AJ3555" s="1">
        <v>1.6997</v>
      </c>
      <c r="AL3555" s="2">
        <v>43703</v>
      </c>
      <c r="AM3555" s="1">
        <v>1.4393</v>
      </c>
      <c r="AO3555" s="2">
        <v>43698</v>
      </c>
      <c r="AP3555" s="1">
        <v>1.5533999999999999</v>
      </c>
      <c r="AR3555" s="2">
        <v>43691</v>
      </c>
      <c r="AS3555" s="1">
        <v>1.7909999999999999</v>
      </c>
      <c r="AU3555" s="2">
        <v>43719</v>
      </c>
      <c r="AV3555" s="1">
        <v>0.311</v>
      </c>
      <c r="AX3555" s="2">
        <v>43717</v>
      </c>
      <c r="AY3555" s="1">
        <v>0.214</v>
      </c>
      <c r="BA3555" s="116">
        <v>43721</v>
      </c>
      <c r="BB3555" s="1">
        <v>-1E-3</v>
      </c>
      <c r="BD3555" s="2">
        <v>43713</v>
      </c>
      <c r="BE3555" s="1">
        <v>-0.52549999999999997</v>
      </c>
      <c r="BG3555" s="2">
        <v>43902</v>
      </c>
      <c r="BH3555" s="1">
        <v>0.88</v>
      </c>
      <c r="BJ3555" s="2">
        <v>43902</v>
      </c>
      <c r="BK3555" s="1">
        <v>0.66</v>
      </c>
      <c r="BM3555" s="2">
        <v>43720</v>
      </c>
      <c r="BN3555" s="1">
        <v>-0.37519999999999998</v>
      </c>
    </row>
    <row r="3556" spans="5:66">
      <c r="E3556" s="2">
        <v>43783</v>
      </c>
      <c r="F3556" s="1">
        <v>1.2450000000000001</v>
      </c>
      <c r="H3556" s="2">
        <v>43803</v>
      </c>
      <c r="I3556" s="1">
        <v>1.4020000000000001</v>
      </c>
      <c r="K3556" s="2">
        <v>43801</v>
      </c>
      <c r="L3556" s="1">
        <v>1.7</v>
      </c>
      <c r="N3556" s="2">
        <v>43809</v>
      </c>
      <c r="O3556" s="1">
        <v>1.482</v>
      </c>
      <c r="Q3556" s="2">
        <v>43787</v>
      </c>
      <c r="R3556" s="1">
        <v>1.4</v>
      </c>
      <c r="T3556" s="2">
        <v>43791</v>
      </c>
      <c r="U3556" s="1">
        <v>1.34</v>
      </c>
      <c r="W3556" s="2">
        <v>43790</v>
      </c>
      <c r="X3556" s="1">
        <v>1.3525</v>
      </c>
      <c r="Z3556" s="2">
        <v>43780</v>
      </c>
      <c r="AA3556" s="1">
        <v>1.4025000000000001</v>
      </c>
      <c r="AC3556" s="2">
        <v>43781</v>
      </c>
      <c r="AD3556" s="1">
        <v>1.46</v>
      </c>
      <c r="AI3556" s="2">
        <v>43700</v>
      </c>
      <c r="AJ3556" s="1">
        <v>1.6188</v>
      </c>
      <c r="AL3556" s="2">
        <v>43704</v>
      </c>
      <c r="AM3556" s="1">
        <v>1.3694999999999999</v>
      </c>
      <c r="AO3556" s="2">
        <v>43699</v>
      </c>
      <c r="AP3556" s="1">
        <v>1.591</v>
      </c>
      <c r="AR3556" s="2">
        <v>43692</v>
      </c>
      <c r="AS3556" s="1">
        <v>1.7195</v>
      </c>
      <c r="AU3556" s="2">
        <v>43720</v>
      </c>
      <c r="AV3556" s="1">
        <v>0.36099999999999999</v>
      </c>
      <c r="AX3556" s="2">
        <v>43718</v>
      </c>
      <c r="AY3556" s="1">
        <v>0.25950000000000001</v>
      </c>
      <c r="BA3556" s="116">
        <v>43724</v>
      </c>
      <c r="BB3556" s="1">
        <v>-4.4999999999999998E-2</v>
      </c>
      <c r="BD3556" s="2">
        <v>43714</v>
      </c>
      <c r="BE3556" s="1">
        <v>-0.52600000000000002</v>
      </c>
      <c r="BG3556" s="2">
        <v>43903</v>
      </c>
      <c r="BH3556" s="1">
        <v>0.94</v>
      </c>
      <c r="BJ3556" s="2">
        <v>43903</v>
      </c>
      <c r="BK3556" s="1">
        <v>0.7</v>
      </c>
      <c r="BM3556" s="2">
        <v>43721</v>
      </c>
      <c r="BN3556" s="1">
        <v>-0.33629999999999999</v>
      </c>
    </row>
    <row r="3557" spans="5:66">
      <c r="E3557" s="2">
        <v>43784</v>
      </c>
      <c r="F3557" s="1">
        <v>1.2450000000000001</v>
      </c>
      <c r="H3557" s="2">
        <v>43804</v>
      </c>
      <c r="I3557" s="1">
        <v>1.42</v>
      </c>
      <c r="K3557" s="2">
        <v>43802</v>
      </c>
      <c r="L3557" s="1">
        <v>1.7370000000000001</v>
      </c>
      <c r="N3557" s="2">
        <v>43810</v>
      </c>
      <c r="O3557" s="1">
        <v>1.4750000000000001</v>
      </c>
      <c r="Q3557" s="2">
        <v>43788</v>
      </c>
      <c r="R3557" s="1">
        <v>1.3525</v>
      </c>
      <c r="T3557" s="2">
        <v>43794</v>
      </c>
      <c r="U3557" s="1">
        <v>1.375</v>
      </c>
      <c r="W3557" s="2">
        <v>43791</v>
      </c>
      <c r="X3557" s="1">
        <v>1.355</v>
      </c>
      <c r="Z3557" s="2">
        <v>43781</v>
      </c>
      <c r="AA3557" s="1">
        <v>1.425</v>
      </c>
      <c r="AC3557" s="2">
        <v>43782</v>
      </c>
      <c r="AD3557" s="1">
        <v>1.42</v>
      </c>
      <c r="AI3557" s="2">
        <v>43703</v>
      </c>
      <c r="AJ3557" s="1">
        <v>1.6322000000000001</v>
      </c>
      <c r="AL3557" s="2">
        <v>43705</v>
      </c>
      <c r="AM3557" s="1">
        <v>1.3639999999999999</v>
      </c>
      <c r="AO3557" s="2">
        <v>43700</v>
      </c>
      <c r="AP3557" s="1">
        <v>1.5070000000000001</v>
      </c>
      <c r="AR3557" s="2">
        <v>43693</v>
      </c>
      <c r="AS3557" s="1">
        <v>1.7250000000000001</v>
      </c>
      <c r="AU3557" s="2">
        <v>43721</v>
      </c>
      <c r="AV3557" s="1">
        <v>0.46500000000000002</v>
      </c>
      <c r="AX3557" s="2">
        <v>43719</v>
      </c>
      <c r="AY3557" s="1">
        <v>0.26350000000000001</v>
      </c>
      <c r="BA3557" s="116">
        <v>43725</v>
      </c>
      <c r="BB3557" s="1">
        <v>-0.06</v>
      </c>
      <c r="BD3557" s="2">
        <v>43717</v>
      </c>
      <c r="BE3557" s="1">
        <v>-0.51749999999999996</v>
      </c>
      <c r="BG3557" s="2">
        <v>43906</v>
      </c>
      <c r="BH3557" s="1">
        <v>0.73</v>
      </c>
      <c r="BJ3557" s="2">
        <v>43906</v>
      </c>
      <c r="BK3557" s="1">
        <v>0.49</v>
      </c>
      <c r="BM3557" s="2">
        <v>43724</v>
      </c>
      <c r="BN3557" s="1">
        <v>-0.35649999999999998</v>
      </c>
    </row>
    <row r="3558" spans="5:66">
      <c r="E3558" s="2">
        <v>43787</v>
      </c>
      <c r="F3558" s="1">
        <v>1.246</v>
      </c>
      <c r="H3558" s="2">
        <v>43805</v>
      </c>
      <c r="I3558" s="1">
        <v>1.43</v>
      </c>
      <c r="K3558" s="2">
        <v>43803</v>
      </c>
      <c r="L3558" s="1">
        <v>1.6520000000000001</v>
      </c>
      <c r="N3558" s="2">
        <v>43811</v>
      </c>
      <c r="O3558" s="1">
        <v>1.472</v>
      </c>
      <c r="Q3558" s="2">
        <v>43789</v>
      </c>
      <c r="R3558" s="1">
        <v>1.3174999999999999</v>
      </c>
      <c r="T3558" s="2">
        <v>43795</v>
      </c>
      <c r="U3558" s="1">
        <v>1.3674999999999999</v>
      </c>
      <c r="W3558" s="2">
        <v>43794</v>
      </c>
      <c r="X3558" s="1">
        <v>1.38</v>
      </c>
      <c r="Z3558" s="2">
        <v>43782</v>
      </c>
      <c r="AA3558" s="1">
        <v>1.38</v>
      </c>
      <c r="AC3558" s="2">
        <v>43783</v>
      </c>
      <c r="AD3558" s="1">
        <v>1.4175</v>
      </c>
      <c r="AI3558" s="2">
        <v>43704</v>
      </c>
      <c r="AJ3558" s="1">
        <v>1.5423</v>
      </c>
      <c r="AL3558" s="2">
        <v>43706</v>
      </c>
      <c r="AM3558" s="1">
        <v>1.3754999999999999</v>
      </c>
      <c r="AO3558" s="2">
        <v>43703</v>
      </c>
      <c r="AP3558" s="1">
        <v>1.5145</v>
      </c>
      <c r="AR3558" s="2">
        <v>43696</v>
      </c>
      <c r="AS3558" s="1">
        <v>1.7730000000000001</v>
      </c>
      <c r="AU3558" s="2">
        <v>43724</v>
      </c>
      <c r="AV3558" s="1">
        <v>0.41199999999999998</v>
      </c>
      <c r="AX3558" s="2">
        <v>43720</v>
      </c>
      <c r="AY3558" s="1">
        <v>0.30840000000000001</v>
      </c>
      <c r="BA3558" s="116">
        <v>43726</v>
      </c>
      <c r="BB3558" s="1">
        <v>-0.1002</v>
      </c>
      <c r="BD3558" s="2">
        <v>43718</v>
      </c>
      <c r="BE3558" s="1">
        <v>-0.51100000000000001</v>
      </c>
      <c r="BG3558" s="2">
        <v>43907</v>
      </c>
      <c r="BH3558" s="1">
        <v>1.02</v>
      </c>
      <c r="BJ3558" s="2">
        <v>43907</v>
      </c>
      <c r="BK3558" s="1">
        <v>0.66</v>
      </c>
      <c r="BM3558" s="2">
        <v>43725</v>
      </c>
      <c r="BN3558" s="1">
        <v>-0.36299999999999999</v>
      </c>
    </row>
    <row r="3559" spans="5:66">
      <c r="E3559" s="2">
        <v>43788</v>
      </c>
      <c r="F3559" s="1">
        <v>1.25</v>
      </c>
      <c r="H3559" s="2">
        <v>43808</v>
      </c>
      <c r="I3559" s="1">
        <v>1.405</v>
      </c>
      <c r="K3559" s="2">
        <v>43804</v>
      </c>
      <c r="L3559" s="1">
        <v>1.655</v>
      </c>
      <c r="N3559" s="2">
        <v>43812</v>
      </c>
      <c r="O3559" s="1">
        <v>1.4969999999999999</v>
      </c>
      <c r="Q3559" s="2">
        <v>43790</v>
      </c>
      <c r="R3559" s="1">
        <v>1.34</v>
      </c>
      <c r="T3559" s="2">
        <v>43796</v>
      </c>
      <c r="U3559" s="1">
        <v>1.3474999999999999</v>
      </c>
      <c r="W3559" s="2">
        <v>43795</v>
      </c>
      <c r="X3559" s="1">
        <v>1.3774999999999999</v>
      </c>
      <c r="Z3559" s="2">
        <v>43783</v>
      </c>
      <c r="AA3559" s="1">
        <v>1.375</v>
      </c>
      <c r="AC3559" s="2">
        <v>43784</v>
      </c>
      <c r="AD3559" s="1">
        <v>1.425</v>
      </c>
      <c r="AI3559" s="2">
        <v>43705</v>
      </c>
      <c r="AJ3559" s="1">
        <v>1.5495000000000001</v>
      </c>
      <c r="AL3559" s="2">
        <v>43707</v>
      </c>
      <c r="AM3559" s="1">
        <v>1.3660000000000001</v>
      </c>
      <c r="AO3559" s="2">
        <v>43704</v>
      </c>
      <c r="AP3559" s="1">
        <v>1.4830000000000001</v>
      </c>
      <c r="AR3559" s="2">
        <v>43697</v>
      </c>
      <c r="AS3559" s="1">
        <v>1.7425000000000002</v>
      </c>
      <c r="AU3559" s="2">
        <v>43725</v>
      </c>
      <c r="AV3559" s="1">
        <v>0.378</v>
      </c>
      <c r="AX3559" s="2">
        <v>43721</v>
      </c>
      <c r="AY3559" s="1">
        <v>0.41299999999999998</v>
      </c>
      <c r="BA3559" s="116">
        <v>43727</v>
      </c>
      <c r="BB3559" s="1">
        <v>-0.10589999999999999</v>
      </c>
      <c r="BD3559" s="2">
        <v>43719</v>
      </c>
      <c r="BE3559" s="1">
        <v>-0.50680000000000003</v>
      </c>
      <c r="BG3559" s="2">
        <v>43908</v>
      </c>
      <c r="BH3559" s="1">
        <v>1.18</v>
      </c>
      <c r="BJ3559" s="2">
        <v>43908</v>
      </c>
      <c r="BK3559" s="1">
        <v>0.79</v>
      </c>
      <c r="BM3559" s="2">
        <v>43726</v>
      </c>
      <c r="BN3559" s="1">
        <v>-0.38300000000000001</v>
      </c>
    </row>
    <row r="3560" spans="5:66">
      <c r="E3560" s="2">
        <v>43789</v>
      </c>
      <c r="F3560" s="1">
        <v>1.2530000000000001</v>
      </c>
      <c r="H3560" s="2">
        <v>43809</v>
      </c>
      <c r="I3560" s="1">
        <v>1.3900000000000001</v>
      </c>
      <c r="K3560" s="2">
        <v>43805</v>
      </c>
      <c r="L3560" s="1">
        <v>1.6850000000000001</v>
      </c>
      <c r="N3560" s="2">
        <v>43815</v>
      </c>
      <c r="O3560" s="1">
        <v>1.456</v>
      </c>
      <c r="Q3560" s="2">
        <v>43791</v>
      </c>
      <c r="R3560" s="1">
        <v>1.3599999999999999</v>
      </c>
      <c r="T3560" s="2">
        <v>43797</v>
      </c>
      <c r="U3560" s="1">
        <v>1.345</v>
      </c>
      <c r="W3560" s="2">
        <v>43796</v>
      </c>
      <c r="X3560" s="1">
        <v>1.355</v>
      </c>
      <c r="Z3560" s="2">
        <v>43784</v>
      </c>
      <c r="AA3560" s="1">
        <v>1.38</v>
      </c>
      <c r="AC3560" s="2">
        <v>43787</v>
      </c>
      <c r="AD3560" s="1">
        <v>1.4224999999999999</v>
      </c>
      <c r="AI3560" s="2">
        <v>43706</v>
      </c>
      <c r="AJ3560" s="1">
        <v>1.538</v>
      </c>
      <c r="AL3560" s="2">
        <v>43710</v>
      </c>
      <c r="AM3560" s="1">
        <v>1.365</v>
      </c>
      <c r="AO3560" s="2">
        <v>43705</v>
      </c>
      <c r="AP3560" s="1">
        <v>1.4741</v>
      </c>
      <c r="AR3560" s="2">
        <v>43698</v>
      </c>
      <c r="AS3560" s="1">
        <v>1.79</v>
      </c>
      <c r="AU3560" s="2">
        <v>43726</v>
      </c>
      <c r="AV3560" s="1">
        <v>0.3145</v>
      </c>
      <c r="AX3560" s="2">
        <v>43724</v>
      </c>
      <c r="AY3560" s="1">
        <v>0.36399999999999999</v>
      </c>
      <c r="BA3560" s="116">
        <v>43728</v>
      </c>
      <c r="BB3560" s="1">
        <v>-0.1176</v>
      </c>
      <c r="BD3560" s="2">
        <v>43720</v>
      </c>
      <c r="BE3560" s="1">
        <v>-0.4385</v>
      </c>
      <c r="BG3560" s="2">
        <v>43909</v>
      </c>
      <c r="BH3560" s="1">
        <v>1.1200000000000001</v>
      </c>
      <c r="BJ3560" s="2">
        <v>43909</v>
      </c>
      <c r="BK3560" s="1">
        <v>0.66</v>
      </c>
      <c r="BM3560" s="2">
        <v>43727</v>
      </c>
      <c r="BN3560" s="1">
        <v>-0.37280000000000002</v>
      </c>
    </row>
    <row r="3561" spans="5:66">
      <c r="E3561" s="2">
        <v>43790</v>
      </c>
      <c r="F3561" s="1">
        <v>1.2549999999999999</v>
      </c>
      <c r="H3561" s="2">
        <v>43810</v>
      </c>
      <c r="I3561" s="1">
        <v>1.38</v>
      </c>
      <c r="K3561" s="2">
        <v>43808</v>
      </c>
      <c r="L3561" s="1">
        <v>1.657</v>
      </c>
      <c r="N3561" s="2">
        <v>43816</v>
      </c>
      <c r="O3561" s="1">
        <v>1.45</v>
      </c>
      <c r="Q3561" s="2">
        <v>43794</v>
      </c>
      <c r="R3561" s="1">
        <v>1.3975</v>
      </c>
      <c r="T3561" s="2">
        <v>43798</v>
      </c>
      <c r="U3561" s="1">
        <v>1.3174999999999999</v>
      </c>
      <c r="W3561" s="2">
        <v>43797</v>
      </c>
      <c r="X3561" s="1">
        <v>1.35</v>
      </c>
      <c r="Z3561" s="2">
        <v>43787</v>
      </c>
      <c r="AA3561" s="1">
        <v>1.3725000000000001</v>
      </c>
      <c r="AC3561" s="2">
        <v>43788</v>
      </c>
      <c r="AD3561" s="1">
        <v>1.42</v>
      </c>
      <c r="AI3561" s="2">
        <v>43707</v>
      </c>
      <c r="AJ3561" s="1">
        <v>1.5265</v>
      </c>
      <c r="AL3561" s="2">
        <v>43711</v>
      </c>
      <c r="AM3561" s="1">
        <v>1.32</v>
      </c>
      <c r="AO3561" s="2">
        <v>43706</v>
      </c>
      <c r="AP3561" s="1">
        <v>1.4985999999999999</v>
      </c>
      <c r="AR3561" s="2">
        <v>43699</v>
      </c>
      <c r="AS3561" s="1">
        <v>1.8159999999999998</v>
      </c>
      <c r="AU3561" s="2">
        <v>43727</v>
      </c>
      <c r="AV3561" s="1">
        <v>0.30499999999999999</v>
      </c>
      <c r="AX3561" s="2">
        <v>43725</v>
      </c>
      <c r="AY3561" s="1">
        <v>0.33079999999999998</v>
      </c>
      <c r="BA3561" s="116">
        <v>43731</v>
      </c>
      <c r="BB3561" s="1">
        <v>-0.17649999999999999</v>
      </c>
      <c r="BD3561" s="2">
        <v>43721</v>
      </c>
      <c r="BE3561" s="1">
        <v>-0.42720000000000002</v>
      </c>
      <c r="BG3561" s="2">
        <v>43910</v>
      </c>
      <c r="BH3561" s="1">
        <v>0.92</v>
      </c>
      <c r="BJ3561" s="2">
        <v>43910</v>
      </c>
      <c r="BK3561" s="1">
        <v>0.52</v>
      </c>
      <c r="BM3561" s="2">
        <v>43728</v>
      </c>
      <c r="BN3561" s="1">
        <v>-0.3725</v>
      </c>
    </row>
    <row r="3562" spans="5:66">
      <c r="E3562" s="2">
        <v>43791</v>
      </c>
      <c r="F3562" s="1">
        <v>1.2530000000000001</v>
      </c>
      <c r="H3562" s="2">
        <v>43811</v>
      </c>
      <c r="I3562" s="1">
        <v>1.38</v>
      </c>
      <c r="K3562" s="2">
        <v>43809</v>
      </c>
      <c r="L3562" s="1">
        <v>1.619</v>
      </c>
      <c r="N3562" s="2">
        <v>43817</v>
      </c>
      <c r="O3562" s="1">
        <v>1.4450000000000001</v>
      </c>
      <c r="Q3562" s="2">
        <v>43795</v>
      </c>
      <c r="R3562" s="1">
        <v>1.3875</v>
      </c>
      <c r="T3562" s="2">
        <v>43801</v>
      </c>
      <c r="U3562" s="1">
        <v>1.3599999999999999</v>
      </c>
      <c r="W3562" s="2">
        <v>43798</v>
      </c>
      <c r="X3562" s="1">
        <v>1.3225</v>
      </c>
      <c r="Z3562" s="2">
        <v>43788</v>
      </c>
      <c r="AA3562" s="1">
        <v>1.355</v>
      </c>
      <c r="AC3562" s="2">
        <v>43789</v>
      </c>
      <c r="AD3562" s="1">
        <v>1.415</v>
      </c>
      <c r="AI3562" s="2">
        <v>43710</v>
      </c>
      <c r="AJ3562" s="1">
        <v>1.5289999999999999</v>
      </c>
      <c r="AL3562" s="2">
        <v>43712</v>
      </c>
      <c r="AM3562" s="1">
        <v>1.3360000000000001</v>
      </c>
      <c r="AO3562" s="2">
        <v>43707</v>
      </c>
      <c r="AP3562" s="1">
        <v>1.4927999999999999</v>
      </c>
      <c r="AR3562" s="2">
        <v>43700</v>
      </c>
      <c r="AS3562" s="1">
        <v>1.7495000000000001</v>
      </c>
      <c r="AU3562" s="2">
        <v>43728</v>
      </c>
      <c r="AV3562" s="1">
        <v>0.28050000000000003</v>
      </c>
      <c r="AX3562" s="2">
        <v>43726</v>
      </c>
      <c r="AY3562" s="1">
        <v>0.27700000000000002</v>
      </c>
      <c r="BA3562" s="116">
        <v>43732</v>
      </c>
      <c r="BB3562" s="1">
        <v>-0.20599999999999999</v>
      </c>
      <c r="BD3562" s="2">
        <v>43724</v>
      </c>
      <c r="BE3562" s="1">
        <v>-0.42599999999999999</v>
      </c>
      <c r="BG3562" s="2">
        <v>43913</v>
      </c>
      <c r="BH3562" s="1">
        <v>0.76</v>
      </c>
      <c r="BJ3562" s="2">
        <v>43913</v>
      </c>
      <c r="BK3562" s="1">
        <v>0.38</v>
      </c>
      <c r="BM3562" s="2">
        <v>43731</v>
      </c>
      <c r="BN3562" s="1">
        <v>-0.4113</v>
      </c>
    </row>
    <row r="3563" spans="5:66">
      <c r="E3563" s="2">
        <v>43794</v>
      </c>
      <c r="F3563" s="1">
        <v>1.2530000000000001</v>
      </c>
      <c r="H3563" s="2">
        <v>43812</v>
      </c>
      <c r="I3563" s="1">
        <v>1.4</v>
      </c>
      <c r="K3563" s="2">
        <v>43810</v>
      </c>
      <c r="L3563" s="1">
        <v>1.62</v>
      </c>
      <c r="N3563" s="2">
        <v>43818</v>
      </c>
      <c r="O3563" s="1">
        <v>1.4650000000000001</v>
      </c>
      <c r="Q3563" s="2">
        <v>43796</v>
      </c>
      <c r="R3563" s="1">
        <v>1.3599999999999999</v>
      </c>
      <c r="T3563" s="2">
        <v>43802</v>
      </c>
      <c r="U3563" s="1">
        <v>1.38</v>
      </c>
      <c r="W3563" s="2">
        <v>43801</v>
      </c>
      <c r="X3563" s="1">
        <v>1.355</v>
      </c>
      <c r="Z3563" s="2">
        <v>43789</v>
      </c>
      <c r="AA3563" s="1">
        <v>1.345</v>
      </c>
      <c r="AC3563" s="2">
        <v>43790</v>
      </c>
      <c r="AD3563" s="1">
        <v>1.43</v>
      </c>
      <c r="AI3563" s="2">
        <v>43711</v>
      </c>
      <c r="AJ3563" s="1">
        <v>1.5023</v>
      </c>
      <c r="AL3563" s="2">
        <v>43713</v>
      </c>
      <c r="AM3563" s="1">
        <v>1.4304999999999999</v>
      </c>
      <c r="AO3563" s="2">
        <v>43710</v>
      </c>
      <c r="AP3563" s="1">
        <v>1.4738</v>
      </c>
      <c r="AR3563" s="2">
        <v>43703</v>
      </c>
      <c r="AS3563" s="1">
        <v>1.7661</v>
      </c>
      <c r="AU3563" s="2">
        <v>43731</v>
      </c>
      <c r="AV3563" s="1">
        <v>0.20499999999999999</v>
      </c>
      <c r="AX3563" s="2">
        <v>43727</v>
      </c>
      <c r="AY3563" s="1">
        <v>0.26700000000000002</v>
      </c>
      <c r="BA3563" s="116">
        <v>43733</v>
      </c>
      <c r="BB3563" s="1">
        <v>-0.15040000000000001</v>
      </c>
      <c r="BD3563" s="2">
        <v>43725</v>
      </c>
      <c r="BE3563" s="1">
        <v>-0.42849999999999999</v>
      </c>
      <c r="BG3563" s="2">
        <v>43914</v>
      </c>
      <c r="BH3563" s="1">
        <v>0.84</v>
      </c>
      <c r="BJ3563" s="2">
        <v>43914</v>
      </c>
      <c r="BK3563" s="1">
        <v>0.52</v>
      </c>
      <c r="BM3563" s="2">
        <v>43732</v>
      </c>
      <c r="BN3563" s="1">
        <v>-0.42630000000000001</v>
      </c>
    </row>
    <row r="3564" spans="5:66">
      <c r="E3564" s="2">
        <v>43795</v>
      </c>
      <c r="F3564" s="1">
        <v>1.2549999999999999</v>
      </c>
      <c r="H3564" s="2">
        <v>43815</v>
      </c>
      <c r="I3564" s="1">
        <v>1.3679999999999999</v>
      </c>
      <c r="K3564" s="2">
        <v>43811</v>
      </c>
      <c r="L3564" s="1">
        <v>1.615</v>
      </c>
      <c r="N3564" s="2">
        <v>43819</v>
      </c>
      <c r="O3564" s="1">
        <v>1.4750000000000001</v>
      </c>
      <c r="Q3564" s="2">
        <v>43797</v>
      </c>
      <c r="R3564" s="1">
        <v>1.3599999999999999</v>
      </c>
      <c r="T3564" s="2">
        <v>43803</v>
      </c>
      <c r="U3564" s="1">
        <v>1.325</v>
      </c>
      <c r="W3564" s="2">
        <v>43802</v>
      </c>
      <c r="X3564" s="1">
        <v>1.3725000000000001</v>
      </c>
      <c r="Z3564" s="2">
        <v>43790</v>
      </c>
      <c r="AA3564" s="1">
        <v>1.3674999999999999</v>
      </c>
      <c r="AC3564" s="2">
        <v>43791</v>
      </c>
      <c r="AD3564" s="1">
        <v>1.44</v>
      </c>
      <c r="AI3564" s="2">
        <v>43712</v>
      </c>
      <c r="AJ3564" s="1">
        <v>1.5278</v>
      </c>
      <c r="AL3564" s="2">
        <v>43714</v>
      </c>
      <c r="AM3564" s="1">
        <v>1.43</v>
      </c>
      <c r="AO3564" s="2">
        <v>43711</v>
      </c>
      <c r="AP3564" s="1">
        <v>1.425</v>
      </c>
      <c r="AR3564" s="2">
        <v>43704</v>
      </c>
      <c r="AS3564" s="1">
        <v>1.7469999999999999</v>
      </c>
      <c r="AU3564" s="2">
        <v>43732</v>
      </c>
      <c r="AV3564" s="1">
        <v>0.14099999999999999</v>
      </c>
      <c r="AX3564" s="2">
        <v>43728</v>
      </c>
      <c r="AY3564" s="1">
        <v>0.24399999999999999</v>
      </c>
      <c r="BA3564" s="116">
        <v>43734</v>
      </c>
      <c r="BB3564" s="1">
        <v>-0.1643</v>
      </c>
      <c r="BD3564" s="2">
        <v>43726</v>
      </c>
      <c r="BE3564" s="1">
        <v>-0.4335</v>
      </c>
      <c r="BG3564" s="2">
        <v>43915</v>
      </c>
      <c r="BH3564" s="1">
        <v>0.88</v>
      </c>
      <c r="BJ3564" s="2">
        <v>43915</v>
      </c>
      <c r="BK3564" s="1">
        <v>0.56000000000000005</v>
      </c>
      <c r="BM3564" s="2">
        <v>43733</v>
      </c>
      <c r="BN3564" s="1">
        <v>-0.39900000000000002</v>
      </c>
    </row>
    <row r="3565" spans="5:66">
      <c r="E3565" s="2">
        <v>43796</v>
      </c>
      <c r="F3565" s="1">
        <v>1.2549999999999999</v>
      </c>
      <c r="H3565" s="2">
        <v>43816</v>
      </c>
      <c r="I3565" s="1">
        <v>1.357</v>
      </c>
      <c r="K3565" s="2">
        <v>43812</v>
      </c>
      <c r="L3565" s="1">
        <v>1.6520000000000001</v>
      </c>
      <c r="N3565" s="2">
        <v>43822</v>
      </c>
      <c r="O3565" s="1">
        <v>1.4590000000000001</v>
      </c>
      <c r="Q3565" s="2">
        <v>43798</v>
      </c>
      <c r="R3565" s="1">
        <v>1.3374999999999999</v>
      </c>
      <c r="T3565" s="2">
        <v>43804</v>
      </c>
      <c r="U3565" s="1">
        <v>1.34</v>
      </c>
      <c r="W3565" s="2">
        <v>43803</v>
      </c>
      <c r="X3565" s="1">
        <v>1.3275000000000001</v>
      </c>
      <c r="Z3565" s="2">
        <v>43791</v>
      </c>
      <c r="AA3565" s="1">
        <v>1.375</v>
      </c>
      <c r="AC3565" s="2">
        <v>43794</v>
      </c>
      <c r="AD3565" s="1">
        <v>1.4450000000000001</v>
      </c>
      <c r="AI3565" s="2">
        <v>43713</v>
      </c>
      <c r="AJ3565" s="1">
        <v>1.6196999999999999</v>
      </c>
      <c r="AL3565" s="2">
        <v>43717</v>
      </c>
      <c r="AM3565" s="1">
        <v>1.5150999999999999</v>
      </c>
      <c r="AO3565" s="2">
        <v>43712</v>
      </c>
      <c r="AP3565" s="1">
        <v>1.4088000000000001</v>
      </c>
      <c r="AR3565" s="2">
        <v>43705</v>
      </c>
      <c r="AS3565" s="1">
        <v>1.7476</v>
      </c>
      <c r="AU3565" s="2">
        <v>43733</v>
      </c>
      <c r="AV3565" s="1">
        <v>0.20799999999999999</v>
      </c>
      <c r="AX3565" s="2">
        <v>43731</v>
      </c>
      <c r="AY3565" s="1">
        <v>0.17230000000000001</v>
      </c>
      <c r="BA3565" s="116">
        <v>43735</v>
      </c>
      <c r="BB3565" s="1">
        <v>-0.15859999999999999</v>
      </c>
      <c r="BD3565" s="2">
        <v>43727</v>
      </c>
      <c r="BE3565" s="1">
        <v>-0.42499999999999999</v>
      </c>
      <c r="BG3565" s="2">
        <v>43916</v>
      </c>
      <c r="BH3565" s="1">
        <v>0.83</v>
      </c>
      <c r="BJ3565" s="2">
        <v>43916</v>
      </c>
      <c r="BK3565" s="1">
        <v>0.51</v>
      </c>
      <c r="BM3565" s="2">
        <v>43734</v>
      </c>
      <c r="BN3565" s="1">
        <v>-0.40300000000000002</v>
      </c>
    </row>
    <row r="3566" spans="5:66">
      <c r="E3566" s="2">
        <v>43797</v>
      </c>
      <c r="F3566" s="1">
        <v>1.2549999999999999</v>
      </c>
      <c r="H3566" s="2">
        <v>43817</v>
      </c>
      <c r="I3566" s="1">
        <v>1.3599999999999999</v>
      </c>
      <c r="K3566" s="2">
        <v>43815</v>
      </c>
      <c r="L3566" s="1">
        <v>1.6019999999999999</v>
      </c>
      <c r="N3566" s="2">
        <v>43823</v>
      </c>
      <c r="O3566" s="1">
        <v>1.46</v>
      </c>
      <c r="Q3566" s="2">
        <v>43801</v>
      </c>
      <c r="R3566" s="1">
        <v>1.3900000000000001</v>
      </c>
      <c r="T3566" s="2">
        <v>43805</v>
      </c>
      <c r="U3566" s="1">
        <v>1.3625</v>
      </c>
      <c r="W3566" s="2">
        <v>43804</v>
      </c>
      <c r="X3566" s="1">
        <v>1.345</v>
      </c>
      <c r="Z3566" s="2">
        <v>43794</v>
      </c>
      <c r="AA3566" s="1">
        <v>1.3900000000000001</v>
      </c>
      <c r="AC3566" s="2">
        <v>43795</v>
      </c>
      <c r="AD3566" s="1">
        <v>1.4424999999999999</v>
      </c>
      <c r="AI3566" s="2">
        <v>43714</v>
      </c>
      <c r="AJ3566" s="1">
        <v>1.5956999999999999</v>
      </c>
      <c r="AL3566" s="2">
        <v>43718</v>
      </c>
      <c r="AM3566" s="1">
        <v>1.6023000000000001</v>
      </c>
      <c r="AO3566" s="2">
        <v>43713</v>
      </c>
      <c r="AP3566" s="1">
        <v>1.4932000000000001</v>
      </c>
      <c r="AR3566" s="2">
        <v>43706</v>
      </c>
      <c r="AS3566" s="1">
        <v>1.7685</v>
      </c>
      <c r="AU3566" s="2">
        <v>43734</v>
      </c>
      <c r="AV3566" s="1">
        <v>0.17899999999999999</v>
      </c>
      <c r="AX3566" s="2">
        <v>43732</v>
      </c>
      <c r="AY3566" s="1">
        <v>0.1137</v>
      </c>
      <c r="BA3566" s="116">
        <v>43738</v>
      </c>
      <c r="BB3566" s="1">
        <v>-0.15160000000000001</v>
      </c>
      <c r="BD3566" s="2">
        <v>43728</v>
      </c>
      <c r="BE3566" s="1">
        <v>-0.41299999999999998</v>
      </c>
      <c r="BG3566" s="2">
        <v>43917</v>
      </c>
      <c r="BH3566" s="1">
        <v>0.72</v>
      </c>
      <c r="BJ3566" s="2">
        <v>43917</v>
      </c>
      <c r="BK3566" s="1">
        <v>0.41</v>
      </c>
      <c r="BM3566" s="2">
        <v>43735</v>
      </c>
      <c r="BN3566" s="1">
        <v>-0.40849999999999997</v>
      </c>
    </row>
    <row r="3567" spans="5:66">
      <c r="E3567" s="2">
        <v>43798</v>
      </c>
      <c r="F3567" s="1">
        <v>1.25</v>
      </c>
      <c r="H3567" s="2">
        <v>43818</v>
      </c>
      <c r="I3567" s="1">
        <v>1.38</v>
      </c>
      <c r="K3567" s="2">
        <v>43816</v>
      </c>
      <c r="L3567" s="1">
        <v>1.6</v>
      </c>
      <c r="N3567" s="2">
        <v>43825</v>
      </c>
      <c r="O3567" s="1">
        <v>1.47</v>
      </c>
      <c r="Q3567" s="2">
        <v>43802</v>
      </c>
      <c r="R3567" s="1">
        <v>1.4125000000000001</v>
      </c>
      <c r="T3567" s="2">
        <v>43808</v>
      </c>
      <c r="U3567" s="1">
        <v>1.345</v>
      </c>
      <c r="W3567" s="2">
        <v>43805</v>
      </c>
      <c r="X3567" s="1">
        <v>1.365</v>
      </c>
      <c r="Z3567" s="2">
        <v>43795</v>
      </c>
      <c r="AA3567" s="1">
        <v>1.3900000000000001</v>
      </c>
      <c r="AC3567" s="2">
        <v>43796</v>
      </c>
      <c r="AD3567" s="1">
        <v>1.415</v>
      </c>
      <c r="AI3567" s="2">
        <v>43717</v>
      </c>
      <c r="AJ3567" s="1">
        <v>1.6993</v>
      </c>
      <c r="AL3567" s="2">
        <v>43719</v>
      </c>
      <c r="AM3567" s="1">
        <v>1.6052999999999999</v>
      </c>
      <c r="AO3567" s="2">
        <v>43714</v>
      </c>
      <c r="AP3567" s="1">
        <v>1.5089999999999999</v>
      </c>
      <c r="AR3567" s="2">
        <v>43707</v>
      </c>
      <c r="AS3567" s="1">
        <v>1.77</v>
      </c>
      <c r="AU3567" s="2">
        <v>43735</v>
      </c>
      <c r="AV3567" s="1">
        <v>0.20050000000000001</v>
      </c>
      <c r="AX3567" s="2">
        <v>43733</v>
      </c>
      <c r="AY3567" s="1">
        <v>0.1658</v>
      </c>
      <c r="BA3567" s="116">
        <v>43739</v>
      </c>
      <c r="BB3567" s="1">
        <v>-0.14899999999999999</v>
      </c>
      <c r="BD3567" s="2">
        <v>43731</v>
      </c>
      <c r="BE3567" s="1">
        <v>-0.43880000000000002</v>
      </c>
      <c r="BG3567" s="2">
        <v>43920</v>
      </c>
      <c r="BH3567" s="1">
        <v>0.7</v>
      </c>
      <c r="BJ3567" s="2">
        <v>43920</v>
      </c>
      <c r="BK3567" s="1">
        <v>0.39</v>
      </c>
      <c r="BM3567" s="2">
        <v>43738</v>
      </c>
      <c r="BN3567" s="1">
        <v>-0.40749999999999997</v>
      </c>
    </row>
    <row r="3568" spans="5:66">
      <c r="E3568" s="2">
        <v>43801</v>
      </c>
      <c r="F3568" s="1">
        <v>1.25</v>
      </c>
      <c r="H3568" s="2">
        <v>43819</v>
      </c>
      <c r="I3568" s="1">
        <v>1.385</v>
      </c>
      <c r="K3568" s="2">
        <v>43817</v>
      </c>
      <c r="L3568" s="1">
        <v>1.6099999999999999</v>
      </c>
      <c r="N3568" s="2">
        <v>43826</v>
      </c>
      <c r="O3568" s="1">
        <v>1.4849999999999999</v>
      </c>
      <c r="Q3568" s="2">
        <v>43803</v>
      </c>
      <c r="R3568" s="1">
        <v>1.3474999999999999</v>
      </c>
      <c r="T3568" s="2">
        <v>43809</v>
      </c>
      <c r="U3568" s="1">
        <v>1.3474999999999999</v>
      </c>
      <c r="W3568" s="2">
        <v>43808</v>
      </c>
      <c r="X3568" s="1">
        <v>1.3474999999999999</v>
      </c>
      <c r="Z3568" s="2">
        <v>43796</v>
      </c>
      <c r="AA3568" s="1">
        <v>1.3599999999999999</v>
      </c>
      <c r="AC3568" s="2">
        <v>43797</v>
      </c>
      <c r="AD3568" s="1">
        <v>1.4075</v>
      </c>
      <c r="AI3568" s="2">
        <v>43718</v>
      </c>
      <c r="AJ3568" s="1">
        <v>1.7842</v>
      </c>
      <c r="AL3568" s="2">
        <v>43720</v>
      </c>
      <c r="AM3568" s="1">
        <v>1.6375999999999999</v>
      </c>
      <c r="AO3568" s="2">
        <v>43717</v>
      </c>
      <c r="AP3568" s="1">
        <v>1.5720000000000001</v>
      </c>
      <c r="AR3568" s="2">
        <v>43710</v>
      </c>
      <c r="AS3568" s="1">
        <v>1.752</v>
      </c>
      <c r="AU3568" s="2">
        <v>43738</v>
      </c>
      <c r="AV3568" s="1">
        <v>0.22140000000000001</v>
      </c>
      <c r="AX3568" s="2">
        <v>43734</v>
      </c>
      <c r="AY3568" s="1">
        <v>0.15</v>
      </c>
      <c r="BA3568" s="116">
        <v>43740</v>
      </c>
      <c r="BB3568" s="1">
        <v>-0.13950000000000001</v>
      </c>
      <c r="BD3568" s="2">
        <v>43732</v>
      </c>
      <c r="BE3568" s="1">
        <v>-0.44490000000000002</v>
      </c>
      <c r="BG3568" s="2">
        <v>43921</v>
      </c>
      <c r="BH3568" s="1">
        <v>0.7</v>
      </c>
      <c r="BJ3568" s="2">
        <v>43921</v>
      </c>
      <c r="BK3568" s="1">
        <v>0.37</v>
      </c>
      <c r="BM3568" s="2">
        <v>43739</v>
      </c>
      <c r="BN3568" s="1">
        <v>-0.40820000000000001</v>
      </c>
    </row>
    <row r="3569" spans="5:66">
      <c r="E3569" s="2">
        <v>43802</v>
      </c>
      <c r="F3569" s="1">
        <v>1.248</v>
      </c>
      <c r="H3569" s="2">
        <v>43822</v>
      </c>
      <c r="I3569" s="1">
        <v>1.377</v>
      </c>
      <c r="K3569" s="2">
        <v>43818</v>
      </c>
      <c r="L3569" s="1">
        <v>1.655</v>
      </c>
      <c r="N3569" s="2">
        <v>43829</v>
      </c>
      <c r="O3569" s="1">
        <v>1.47</v>
      </c>
      <c r="Q3569" s="2">
        <v>43804</v>
      </c>
      <c r="R3569" s="1">
        <v>1.3599999999999999</v>
      </c>
      <c r="T3569" s="2">
        <v>43810</v>
      </c>
      <c r="U3569" s="1">
        <v>1.35</v>
      </c>
      <c r="W3569" s="2">
        <v>43809</v>
      </c>
      <c r="X3569" s="1">
        <v>1.35</v>
      </c>
      <c r="Z3569" s="2">
        <v>43797</v>
      </c>
      <c r="AA3569" s="1">
        <v>1.355</v>
      </c>
      <c r="AC3569" s="2">
        <v>43798</v>
      </c>
      <c r="AD3569" s="1">
        <v>1.3925000000000001</v>
      </c>
      <c r="AI3569" s="2">
        <v>43719</v>
      </c>
      <c r="AJ3569" s="1">
        <v>1.7829999999999999</v>
      </c>
      <c r="AL3569" s="2">
        <v>43721</v>
      </c>
      <c r="AM3569" s="1">
        <v>1.7663</v>
      </c>
      <c r="AO3569" s="2">
        <v>43718</v>
      </c>
      <c r="AP3569" s="1">
        <v>1.6503000000000001</v>
      </c>
      <c r="AR3569" s="2">
        <v>43711</v>
      </c>
      <c r="AS3569" s="1">
        <v>1.706</v>
      </c>
      <c r="AU3569" s="2">
        <v>43739</v>
      </c>
      <c r="AV3569" s="1">
        <v>0.25600000000000001</v>
      </c>
      <c r="AX3569" s="2">
        <v>43735</v>
      </c>
      <c r="AY3569" s="1">
        <v>0.17199999999999999</v>
      </c>
      <c r="BA3569" s="116">
        <v>43741</v>
      </c>
      <c r="BB3569" s="1">
        <v>-0.17050000000000001</v>
      </c>
      <c r="BD3569" s="2">
        <v>43733</v>
      </c>
      <c r="BE3569" s="1">
        <v>-0.43880000000000002</v>
      </c>
      <c r="BG3569" s="2">
        <v>43922</v>
      </c>
      <c r="BH3569" s="1">
        <v>0.62</v>
      </c>
      <c r="BJ3569" s="2">
        <v>43922</v>
      </c>
      <c r="BK3569" s="1">
        <v>0.37</v>
      </c>
      <c r="BM3569" s="2">
        <v>43740</v>
      </c>
      <c r="BN3569" s="1">
        <v>-0.40649999999999997</v>
      </c>
    </row>
    <row r="3570" spans="5:66">
      <c r="E3570" s="2">
        <v>43803</v>
      </c>
      <c r="F3570" s="1">
        <v>1.248</v>
      </c>
      <c r="H3570" s="2">
        <v>43823</v>
      </c>
      <c r="I3570" s="1">
        <v>1.369</v>
      </c>
      <c r="K3570" s="2">
        <v>43819</v>
      </c>
      <c r="L3570" s="1">
        <v>1.665</v>
      </c>
      <c r="N3570" s="2">
        <v>43832</v>
      </c>
      <c r="O3570" s="1">
        <v>1.43</v>
      </c>
      <c r="Q3570" s="2">
        <v>43805</v>
      </c>
      <c r="R3570" s="1">
        <v>1.385</v>
      </c>
      <c r="T3570" s="2">
        <v>43811</v>
      </c>
      <c r="U3570" s="1">
        <v>1.3525</v>
      </c>
      <c r="W3570" s="2">
        <v>43810</v>
      </c>
      <c r="X3570" s="1">
        <v>1.3474999999999999</v>
      </c>
      <c r="Z3570" s="2">
        <v>43798</v>
      </c>
      <c r="AA3570" s="1">
        <v>1.3275000000000001</v>
      </c>
      <c r="AC3570" s="2">
        <v>43801</v>
      </c>
      <c r="AD3570" s="1">
        <v>1.41</v>
      </c>
      <c r="AI3570" s="2">
        <v>43720</v>
      </c>
      <c r="AJ3570" s="1">
        <v>1.8153000000000001</v>
      </c>
      <c r="AL3570" s="2">
        <v>43724</v>
      </c>
      <c r="AM3570" s="1">
        <v>1.7084999999999999</v>
      </c>
      <c r="AO3570" s="2">
        <v>43719</v>
      </c>
      <c r="AP3570" s="1">
        <v>1.6413</v>
      </c>
      <c r="AR3570" s="2">
        <v>43712</v>
      </c>
      <c r="AS3570" s="1">
        <v>1.6930000000000001</v>
      </c>
      <c r="AU3570" s="2">
        <v>43740</v>
      </c>
      <c r="AV3570" s="1">
        <v>0.24299999999999999</v>
      </c>
      <c r="AX3570" s="2">
        <v>43738</v>
      </c>
      <c r="AY3570" s="1">
        <v>0.1885</v>
      </c>
      <c r="BA3570" s="116">
        <v>43742</v>
      </c>
      <c r="BB3570" s="1">
        <v>-0.16600000000000001</v>
      </c>
      <c r="BD3570" s="2">
        <v>43734</v>
      </c>
      <c r="BE3570" s="1">
        <v>-0.4481</v>
      </c>
      <c r="BG3570" s="2">
        <v>43923</v>
      </c>
      <c r="BH3570" s="1">
        <v>0.63</v>
      </c>
      <c r="BJ3570" s="2">
        <v>43923</v>
      </c>
      <c r="BK3570" s="1">
        <v>0.39</v>
      </c>
      <c r="BM3570" s="2">
        <v>43741</v>
      </c>
      <c r="BN3570" s="1">
        <v>-0.42680000000000001</v>
      </c>
    </row>
    <row r="3571" spans="5:66">
      <c r="E3571" s="2">
        <v>43804</v>
      </c>
      <c r="F3571" s="1">
        <v>1.248</v>
      </c>
      <c r="H3571" s="2">
        <v>43825</v>
      </c>
      <c r="I3571" s="1">
        <v>1.365</v>
      </c>
      <c r="K3571" s="2">
        <v>43822</v>
      </c>
      <c r="L3571" s="1">
        <v>1.6419999999999999</v>
      </c>
      <c r="N3571" s="2">
        <v>43833</v>
      </c>
      <c r="O3571" s="1">
        <v>1.361</v>
      </c>
      <c r="Q3571" s="2">
        <v>43808</v>
      </c>
      <c r="R3571" s="1">
        <v>1.3674999999999999</v>
      </c>
      <c r="T3571" s="2">
        <v>43812</v>
      </c>
      <c r="U3571" s="1">
        <v>1.3925000000000001</v>
      </c>
      <c r="W3571" s="2">
        <v>43811</v>
      </c>
      <c r="X3571" s="1">
        <v>1.3474999999999999</v>
      </c>
      <c r="Z3571" s="2">
        <v>43801</v>
      </c>
      <c r="AA3571" s="1">
        <v>1.3574999999999999</v>
      </c>
      <c r="AC3571" s="2">
        <v>43802</v>
      </c>
      <c r="AD3571" s="1">
        <v>1.415</v>
      </c>
      <c r="AI3571" s="2">
        <v>43721</v>
      </c>
      <c r="AJ3571" s="1">
        <v>1.9394</v>
      </c>
      <c r="AL3571" s="2">
        <v>43725</v>
      </c>
      <c r="AM3571" s="1">
        <v>1.669</v>
      </c>
      <c r="AO3571" s="2">
        <v>43720</v>
      </c>
      <c r="AP3571" s="1">
        <v>1.6835</v>
      </c>
      <c r="AR3571" s="2">
        <v>43713</v>
      </c>
      <c r="AS3571" s="1">
        <v>1.7444999999999999</v>
      </c>
      <c r="AU3571" s="2">
        <v>43741</v>
      </c>
      <c r="AV3571" s="1">
        <v>0.21</v>
      </c>
      <c r="AX3571" s="2">
        <v>43739</v>
      </c>
      <c r="AY3571" s="1">
        <v>0.21099999999999999</v>
      </c>
      <c r="BA3571" s="116">
        <v>43745</v>
      </c>
      <c r="BB3571" s="1">
        <v>-0.151</v>
      </c>
      <c r="BD3571" s="2">
        <v>43735</v>
      </c>
      <c r="BE3571" s="1">
        <v>-0.45529999999999998</v>
      </c>
      <c r="BG3571" s="2">
        <v>43924</v>
      </c>
      <c r="BH3571" s="1">
        <v>0.62</v>
      </c>
      <c r="BJ3571" s="2">
        <v>43924</v>
      </c>
      <c r="BK3571" s="1">
        <v>0.39</v>
      </c>
      <c r="BM3571" s="2">
        <v>43742</v>
      </c>
      <c r="BN3571" s="1">
        <v>-0.42699999999999999</v>
      </c>
    </row>
    <row r="3572" spans="5:66">
      <c r="E3572" s="2">
        <v>43805</v>
      </c>
      <c r="F3572" s="1">
        <v>1.2450000000000001</v>
      </c>
      <c r="H3572" s="2">
        <v>43826</v>
      </c>
      <c r="I3572" s="1">
        <v>1.3660000000000001</v>
      </c>
      <c r="K3572" s="2">
        <v>43823</v>
      </c>
      <c r="L3572" s="1">
        <v>1.6320000000000001</v>
      </c>
      <c r="N3572" s="2">
        <v>43836</v>
      </c>
      <c r="O3572" s="1">
        <v>1.3599999999999999</v>
      </c>
      <c r="Q3572" s="2">
        <v>43809</v>
      </c>
      <c r="R3572" s="1">
        <v>1.3674999999999999</v>
      </c>
      <c r="T3572" s="2">
        <v>43815</v>
      </c>
      <c r="U3572" s="1">
        <v>1.3574999999999999</v>
      </c>
      <c r="W3572" s="2">
        <v>43812</v>
      </c>
      <c r="X3572" s="1">
        <v>1.38</v>
      </c>
      <c r="Z3572" s="2">
        <v>43802</v>
      </c>
      <c r="AA3572" s="1">
        <v>1.37</v>
      </c>
      <c r="AC3572" s="2">
        <v>43803</v>
      </c>
      <c r="AD3572" s="1">
        <v>1.3925000000000001</v>
      </c>
      <c r="AI3572" s="2">
        <v>43724</v>
      </c>
      <c r="AJ3572" s="1">
        <v>1.8794</v>
      </c>
      <c r="AL3572" s="2">
        <v>43726</v>
      </c>
      <c r="AM3572" s="1">
        <v>1.6515</v>
      </c>
      <c r="AO3572" s="2">
        <v>43721</v>
      </c>
      <c r="AP3572" s="1">
        <v>1.7683</v>
      </c>
      <c r="AR3572" s="2">
        <v>43714</v>
      </c>
      <c r="AS3572" s="1">
        <v>1.7619</v>
      </c>
      <c r="AU3572" s="2">
        <v>43742</v>
      </c>
      <c r="AV3572" s="1">
        <v>0.219</v>
      </c>
      <c r="AX3572" s="2">
        <v>43740</v>
      </c>
      <c r="AY3572" s="1">
        <v>0.21299999999999999</v>
      </c>
      <c r="BA3572" s="116">
        <v>43746</v>
      </c>
      <c r="BB3572" s="1">
        <v>-0.15790000000000001</v>
      </c>
      <c r="BD3572" s="2">
        <v>43738</v>
      </c>
      <c r="BE3572" s="1">
        <v>-0.45300000000000001</v>
      </c>
      <c r="BG3572" s="2">
        <v>43927</v>
      </c>
      <c r="BH3572" s="1">
        <v>0.67</v>
      </c>
      <c r="BJ3572" s="2">
        <v>43927</v>
      </c>
      <c r="BK3572" s="1">
        <v>0.44</v>
      </c>
      <c r="BM3572" s="2">
        <v>43745</v>
      </c>
      <c r="BN3572" s="1">
        <v>-0.4173</v>
      </c>
    </row>
    <row r="3573" spans="5:66">
      <c r="E3573" s="2">
        <v>43808</v>
      </c>
      <c r="F3573" s="1">
        <v>1.2429999999999999</v>
      </c>
      <c r="H3573" s="2">
        <v>43829</v>
      </c>
      <c r="I3573" s="1">
        <v>1.355</v>
      </c>
      <c r="K3573" s="2">
        <v>43825</v>
      </c>
      <c r="L3573" s="1">
        <v>1.639</v>
      </c>
      <c r="N3573" s="2">
        <v>43837</v>
      </c>
      <c r="O3573" s="1">
        <v>1.44</v>
      </c>
      <c r="Q3573" s="2">
        <v>43810</v>
      </c>
      <c r="R3573" s="1">
        <v>1.375</v>
      </c>
      <c r="T3573" s="2">
        <v>43816</v>
      </c>
      <c r="U3573" s="1">
        <v>1.37</v>
      </c>
      <c r="W3573" s="2">
        <v>43815</v>
      </c>
      <c r="X3573" s="1">
        <v>1.3474999999999999</v>
      </c>
      <c r="Z3573" s="2">
        <v>43803</v>
      </c>
      <c r="AA3573" s="1">
        <v>1.3374999999999999</v>
      </c>
      <c r="AC3573" s="2">
        <v>43804</v>
      </c>
      <c r="AD3573" s="1">
        <v>1.4</v>
      </c>
      <c r="AI3573" s="2">
        <v>43725</v>
      </c>
      <c r="AJ3573" s="1">
        <v>1.8344</v>
      </c>
      <c r="AL3573" s="2">
        <v>43727</v>
      </c>
      <c r="AM3573" s="1">
        <v>1.641</v>
      </c>
      <c r="AO3573" s="2">
        <v>43724</v>
      </c>
      <c r="AP3573" s="1">
        <v>1.7168000000000001</v>
      </c>
      <c r="AR3573" s="2">
        <v>43717</v>
      </c>
      <c r="AS3573" s="1">
        <v>1.8054999999999999</v>
      </c>
      <c r="AU3573" s="2">
        <v>43745</v>
      </c>
      <c r="AV3573" s="1">
        <v>0.23499999999999999</v>
      </c>
      <c r="AX3573" s="2">
        <v>43741</v>
      </c>
      <c r="AY3573" s="1">
        <v>0.18</v>
      </c>
      <c r="BA3573" s="116">
        <v>43747</v>
      </c>
      <c r="BB3573" s="1">
        <v>-0.1197</v>
      </c>
      <c r="BD3573" s="2">
        <v>43739</v>
      </c>
      <c r="BE3573" s="1">
        <v>-0.45440000000000003</v>
      </c>
      <c r="BG3573" s="2">
        <v>43928</v>
      </c>
      <c r="BH3573" s="1">
        <v>0.75</v>
      </c>
      <c r="BJ3573" s="2">
        <v>43928</v>
      </c>
      <c r="BK3573" s="1">
        <v>0.48</v>
      </c>
      <c r="BM3573" s="2">
        <v>43746</v>
      </c>
      <c r="BN3573" s="1">
        <v>-0.42499999999999999</v>
      </c>
    </row>
    <row r="3574" spans="5:66">
      <c r="E3574" s="2">
        <v>43809</v>
      </c>
      <c r="F3574" s="1">
        <v>1.246</v>
      </c>
      <c r="H3574" s="2">
        <v>43832</v>
      </c>
      <c r="I3574" s="1">
        <v>1.323</v>
      </c>
      <c r="K3574" s="2">
        <v>43826</v>
      </c>
      <c r="L3574" s="1">
        <v>1.6819999999999999</v>
      </c>
      <c r="N3574" s="2">
        <v>43838</v>
      </c>
      <c r="O3574" s="1">
        <v>1.4650000000000001</v>
      </c>
      <c r="Q3574" s="2">
        <v>43811</v>
      </c>
      <c r="R3574" s="1">
        <v>1.375</v>
      </c>
      <c r="T3574" s="2">
        <v>43817</v>
      </c>
      <c r="U3574" s="1">
        <v>1.355</v>
      </c>
      <c r="W3574" s="2">
        <v>43816</v>
      </c>
      <c r="X3574" s="1">
        <v>1.3599999999999999</v>
      </c>
      <c r="Z3574" s="2">
        <v>43804</v>
      </c>
      <c r="AA3574" s="1">
        <v>1.35</v>
      </c>
      <c r="AC3574" s="2">
        <v>43805</v>
      </c>
      <c r="AD3574" s="1">
        <v>1.4125000000000001</v>
      </c>
      <c r="AI3574" s="2">
        <v>43726</v>
      </c>
      <c r="AJ3574" s="1">
        <v>1.7915000000000001</v>
      </c>
      <c r="AL3574" s="2">
        <v>43728</v>
      </c>
      <c r="AM3574" s="1">
        <v>1.591</v>
      </c>
      <c r="AO3574" s="2">
        <v>43725</v>
      </c>
      <c r="AP3574" s="1">
        <v>1.7016</v>
      </c>
      <c r="AR3574" s="2">
        <v>43718</v>
      </c>
      <c r="AS3574" s="1">
        <v>1.8496000000000001</v>
      </c>
      <c r="AU3574" s="2">
        <v>43746</v>
      </c>
      <c r="AV3574" s="1">
        <v>0.23350000000000001</v>
      </c>
      <c r="AX3574" s="2">
        <v>43742</v>
      </c>
      <c r="AY3574" s="1">
        <v>0.185</v>
      </c>
      <c r="BA3574" s="116">
        <v>43748</v>
      </c>
      <c r="BB3574" s="1">
        <v>-6.1499999999999999E-2</v>
      </c>
      <c r="BD3574" s="2">
        <v>43740</v>
      </c>
      <c r="BE3574" s="1">
        <v>-0.46100000000000002</v>
      </c>
      <c r="BG3574" s="2">
        <v>43929</v>
      </c>
      <c r="BH3574" s="1">
        <v>0.77</v>
      </c>
      <c r="BJ3574" s="2">
        <v>43929</v>
      </c>
      <c r="BK3574" s="1">
        <v>0.47</v>
      </c>
      <c r="BM3574" s="2">
        <v>43747</v>
      </c>
      <c r="BN3574" s="1">
        <v>-0.38700000000000001</v>
      </c>
    </row>
    <row r="3575" spans="5:66">
      <c r="E3575" s="2">
        <v>43810</v>
      </c>
      <c r="F3575" s="1">
        <v>1.246</v>
      </c>
      <c r="H3575" s="2">
        <v>43833</v>
      </c>
      <c r="I3575" s="1">
        <v>1.2709999999999999</v>
      </c>
      <c r="K3575" s="2">
        <v>43829</v>
      </c>
      <c r="L3575" s="1">
        <v>1.6720000000000002</v>
      </c>
      <c r="N3575" s="2">
        <v>43839</v>
      </c>
      <c r="O3575" s="1">
        <v>1.5249999999999999</v>
      </c>
      <c r="Q3575" s="2">
        <v>43812</v>
      </c>
      <c r="R3575" s="1">
        <v>1.4275</v>
      </c>
      <c r="T3575" s="2">
        <v>43818</v>
      </c>
      <c r="U3575" s="1">
        <v>1.37</v>
      </c>
      <c r="W3575" s="2">
        <v>43817</v>
      </c>
      <c r="X3575" s="1">
        <v>1.345</v>
      </c>
      <c r="Z3575" s="2">
        <v>43805</v>
      </c>
      <c r="AA3575" s="1">
        <v>1.3674999999999999</v>
      </c>
      <c r="AC3575" s="2">
        <v>43808</v>
      </c>
      <c r="AD3575" s="1">
        <v>1.4025000000000001</v>
      </c>
      <c r="AI3575" s="2">
        <v>43727</v>
      </c>
      <c r="AJ3575" s="1">
        <v>1.7850000000000001</v>
      </c>
      <c r="AL3575" s="2">
        <v>43731</v>
      </c>
      <c r="AM3575" s="1">
        <v>1.5895000000000001</v>
      </c>
      <c r="AO3575" s="2">
        <v>43726</v>
      </c>
      <c r="AP3575" s="1">
        <v>1.7069000000000001</v>
      </c>
      <c r="AR3575" s="2">
        <v>43719</v>
      </c>
      <c r="AS3575" s="1">
        <v>1.839</v>
      </c>
      <c r="AU3575" s="2">
        <v>43747</v>
      </c>
      <c r="AV3575" s="1">
        <v>0.28000000000000003</v>
      </c>
      <c r="AX3575" s="2">
        <v>43745</v>
      </c>
      <c r="AY3575" s="1">
        <v>0.20080000000000001</v>
      </c>
      <c r="BA3575" s="116">
        <v>43749</v>
      </c>
      <c r="BB3575" s="1">
        <v>-2.3400000000000001E-2</v>
      </c>
      <c r="BD3575" s="2">
        <v>43741</v>
      </c>
      <c r="BE3575" s="1">
        <v>-0.4708</v>
      </c>
      <c r="BG3575" s="2">
        <v>43930</v>
      </c>
      <c r="BH3575" s="1">
        <v>0.73</v>
      </c>
      <c r="BJ3575" s="2">
        <v>43930</v>
      </c>
      <c r="BK3575" s="1">
        <v>0.41</v>
      </c>
      <c r="BM3575" s="2">
        <v>43748</v>
      </c>
      <c r="BN3575" s="1">
        <v>-0.34599999999999997</v>
      </c>
    </row>
    <row r="3576" spans="5:66">
      <c r="E3576" s="2">
        <v>43811</v>
      </c>
      <c r="F3576" s="1">
        <v>1.248</v>
      </c>
      <c r="H3576" s="2">
        <v>43836</v>
      </c>
      <c r="I3576" s="1">
        <v>1.28</v>
      </c>
      <c r="K3576" s="2">
        <v>43832</v>
      </c>
      <c r="L3576" s="1">
        <v>1.625</v>
      </c>
      <c r="N3576" s="2">
        <v>43840</v>
      </c>
      <c r="O3576" s="1">
        <v>1.5550000000000002</v>
      </c>
      <c r="Q3576" s="2">
        <v>43815</v>
      </c>
      <c r="R3576" s="1">
        <v>1.3925000000000001</v>
      </c>
      <c r="T3576" s="2">
        <v>43819</v>
      </c>
      <c r="U3576" s="1">
        <v>1.3674999999999999</v>
      </c>
      <c r="W3576" s="2">
        <v>43818</v>
      </c>
      <c r="X3576" s="1">
        <v>1.3525</v>
      </c>
      <c r="Z3576" s="2">
        <v>43808</v>
      </c>
      <c r="AA3576" s="1">
        <v>1.35</v>
      </c>
      <c r="AC3576" s="2">
        <v>43809</v>
      </c>
      <c r="AD3576" s="1">
        <v>1.405</v>
      </c>
      <c r="AI3576" s="2">
        <v>43728</v>
      </c>
      <c r="AJ3576" s="1">
        <v>1.7274</v>
      </c>
      <c r="AL3576" s="2">
        <v>43732</v>
      </c>
      <c r="AM3576" s="1">
        <v>1.5</v>
      </c>
      <c r="AO3576" s="2">
        <v>43727</v>
      </c>
      <c r="AP3576" s="1">
        <v>1.6922999999999999</v>
      </c>
      <c r="AR3576" s="2">
        <v>43720</v>
      </c>
      <c r="AS3576" s="1">
        <v>1.8705000000000001</v>
      </c>
      <c r="AU3576" s="2">
        <v>43748</v>
      </c>
      <c r="AV3576" s="1">
        <v>0.33639999999999998</v>
      </c>
      <c r="AX3576" s="2">
        <v>43746</v>
      </c>
      <c r="AY3576" s="1">
        <v>0.19520000000000001</v>
      </c>
      <c r="BA3576" s="116">
        <v>43752</v>
      </c>
      <c r="BB3576" s="1">
        <v>-4.2000000000000003E-2</v>
      </c>
      <c r="BD3576" s="2">
        <v>43742</v>
      </c>
      <c r="BE3576" s="1">
        <v>-0.47799999999999998</v>
      </c>
      <c r="BG3576" s="2">
        <v>43934</v>
      </c>
      <c r="BH3576" s="1">
        <v>0.76</v>
      </c>
      <c r="BJ3576" s="2">
        <v>43934</v>
      </c>
      <c r="BK3576" s="1">
        <v>0.44</v>
      </c>
      <c r="BM3576" s="2">
        <v>43749</v>
      </c>
      <c r="BN3576" s="1">
        <v>-0.32700000000000001</v>
      </c>
    </row>
    <row r="3577" spans="5:66">
      <c r="E3577" s="2">
        <v>43812</v>
      </c>
      <c r="F3577" s="1">
        <v>1.2509999999999999</v>
      </c>
      <c r="H3577" s="2">
        <v>43837</v>
      </c>
      <c r="I3577" s="1">
        <v>1.335</v>
      </c>
      <c r="K3577" s="2">
        <v>43833</v>
      </c>
      <c r="L3577" s="1">
        <v>1.56</v>
      </c>
      <c r="N3577" s="2">
        <v>43843</v>
      </c>
      <c r="O3577" s="1">
        <v>1.542</v>
      </c>
      <c r="Q3577" s="2">
        <v>43816</v>
      </c>
      <c r="R3577" s="1">
        <v>1.4</v>
      </c>
      <c r="T3577" s="2">
        <v>43822</v>
      </c>
      <c r="U3577" s="1">
        <v>1.35</v>
      </c>
      <c r="W3577" s="2">
        <v>43819</v>
      </c>
      <c r="X3577" s="1">
        <v>1.3474999999999999</v>
      </c>
      <c r="Z3577" s="2">
        <v>43809</v>
      </c>
      <c r="AA3577" s="1">
        <v>1.3525</v>
      </c>
      <c r="AC3577" s="2">
        <v>43810</v>
      </c>
      <c r="AD3577" s="1">
        <v>1.4025000000000001</v>
      </c>
      <c r="AI3577" s="2">
        <v>43731</v>
      </c>
      <c r="AJ3577" s="1">
        <v>1.7318</v>
      </c>
      <c r="AL3577" s="2">
        <v>43733</v>
      </c>
      <c r="AM3577" s="1">
        <v>1.5880000000000001</v>
      </c>
      <c r="AO3577" s="2">
        <v>43728</v>
      </c>
      <c r="AP3577" s="1">
        <v>1.6634</v>
      </c>
      <c r="AR3577" s="2">
        <v>43721</v>
      </c>
      <c r="AS3577" s="1">
        <v>1.9318</v>
      </c>
      <c r="AU3577" s="2">
        <v>43749</v>
      </c>
      <c r="AV3577" s="1">
        <v>0.39900000000000002</v>
      </c>
      <c r="AX3577" s="2">
        <v>43747</v>
      </c>
      <c r="AY3577" s="1">
        <v>0.24199999999999999</v>
      </c>
      <c r="BA3577" s="116">
        <v>43753</v>
      </c>
      <c r="BB3577" s="1">
        <v>3.0999999999999999E-3</v>
      </c>
      <c r="BD3577" s="2">
        <v>43745</v>
      </c>
      <c r="BE3577" s="1">
        <v>-0.47489999999999999</v>
      </c>
      <c r="BG3577" s="2">
        <v>43935</v>
      </c>
      <c r="BH3577" s="1">
        <v>0.76</v>
      </c>
      <c r="BJ3577" s="2">
        <v>43935</v>
      </c>
      <c r="BK3577" s="1">
        <v>0.42</v>
      </c>
      <c r="BM3577" s="2">
        <v>43752</v>
      </c>
      <c r="BN3577" s="1">
        <v>-0.32879999999999998</v>
      </c>
    </row>
    <row r="3578" spans="5:66">
      <c r="E3578" s="2">
        <v>43815</v>
      </c>
      <c r="F3578" s="1">
        <v>1.2549999999999999</v>
      </c>
      <c r="H3578" s="2">
        <v>43838</v>
      </c>
      <c r="I3578" s="1">
        <v>1.3660000000000001</v>
      </c>
      <c r="K3578" s="2">
        <v>43836</v>
      </c>
      <c r="L3578" s="1">
        <v>1.5569999999999999</v>
      </c>
      <c r="N3578" s="2">
        <v>43844</v>
      </c>
      <c r="O3578" s="1">
        <v>1.512</v>
      </c>
      <c r="Q3578" s="2">
        <v>43817</v>
      </c>
      <c r="R3578" s="1">
        <v>1.395</v>
      </c>
      <c r="T3578" s="2">
        <v>43823</v>
      </c>
      <c r="U3578" s="1">
        <v>1.3374999999999999</v>
      </c>
      <c r="W3578" s="2">
        <v>43822</v>
      </c>
      <c r="X3578" s="1">
        <v>1.3325</v>
      </c>
      <c r="Z3578" s="2">
        <v>43810</v>
      </c>
      <c r="AA3578" s="1">
        <v>1.35</v>
      </c>
      <c r="AC3578" s="2">
        <v>43811</v>
      </c>
      <c r="AD3578" s="1">
        <v>1.4</v>
      </c>
      <c r="AI3578" s="2">
        <v>43732</v>
      </c>
      <c r="AJ3578" s="1">
        <v>1.65</v>
      </c>
      <c r="AL3578" s="2">
        <v>43734</v>
      </c>
      <c r="AM3578" s="1">
        <v>1.5525</v>
      </c>
      <c r="AO3578" s="2">
        <v>43731</v>
      </c>
      <c r="AP3578" s="1">
        <v>1.6524000000000001</v>
      </c>
      <c r="AR3578" s="2">
        <v>43724</v>
      </c>
      <c r="AS3578" s="1">
        <v>1.9075</v>
      </c>
      <c r="AU3578" s="2">
        <v>43752</v>
      </c>
      <c r="AV3578" s="1">
        <v>0.36919999999999997</v>
      </c>
      <c r="AX3578" s="2">
        <v>43748</v>
      </c>
      <c r="AY3578" s="1">
        <v>0.29599999999999999</v>
      </c>
      <c r="BA3578" s="116">
        <v>43754</v>
      </c>
      <c r="BB3578" s="1">
        <v>2.64E-2</v>
      </c>
      <c r="BD3578" s="2">
        <v>43746</v>
      </c>
      <c r="BE3578" s="1">
        <v>-0.47920000000000001</v>
      </c>
      <c r="BG3578" s="2">
        <v>43936</v>
      </c>
      <c r="BH3578" s="1">
        <v>0.63</v>
      </c>
      <c r="BJ3578" s="2">
        <v>43936</v>
      </c>
      <c r="BK3578" s="1">
        <v>0.34</v>
      </c>
      <c r="BM3578" s="2">
        <v>43753</v>
      </c>
      <c r="BN3578" s="1">
        <v>-0.29970000000000002</v>
      </c>
    </row>
    <row r="3579" spans="5:66">
      <c r="E3579" s="2">
        <v>43816</v>
      </c>
      <c r="F3579" s="1">
        <v>1.26</v>
      </c>
      <c r="H3579" s="2">
        <v>43839</v>
      </c>
      <c r="I3579" s="1">
        <v>1.415</v>
      </c>
      <c r="K3579" s="2">
        <v>43837</v>
      </c>
      <c r="L3579" s="1">
        <v>1.633</v>
      </c>
      <c r="N3579" s="2">
        <v>43845</v>
      </c>
      <c r="O3579" s="1">
        <v>1.5049999999999999</v>
      </c>
      <c r="Q3579" s="2">
        <v>43818</v>
      </c>
      <c r="R3579" s="1">
        <v>1.415</v>
      </c>
      <c r="T3579" s="2">
        <v>43825</v>
      </c>
      <c r="U3579" s="1">
        <v>1.34</v>
      </c>
      <c r="W3579" s="2">
        <v>43823</v>
      </c>
      <c r="X3579" s="1">
        <v>1.325</v>
      </c>
      <c r="Z3579" s="2">
        <v>43811</v>
      </c>
      <c r="AA3579" s="1">
        <v>1.35</v>
      </c>
      <c r="AC3579" s="2">
        <v>43812</v>
      </c>
      <c r="AD3579" s="1">
        <v>1.415</v>
      </c>
      <c r="AI3579" s="2">
        <v>43733</v>
      </c>
      <c r="AJ3579" s="1">
        <v>1.7335</v>
      </c>
      <c r="AL3579" s="2">
        <v>43735</v>
      </c>
      <c r="AM3579" s="1">
        <v>1.5552999999999999</v>
      </c>
      <c r="AO3579" s="2">
        <v>43732</v>
      </c>
      <c r="AP3579" s="1">
        <v>1.5815000000000001</v>
      </c>
      <c r="AR3579" s="2">
        <v>43725</v>
      </c>
      <c r="AS3579" s="1">
        <v>1.895</v>
      </c>
      <c r="AU3579" s="2">
        <v>43753</v>
      </c>
      <c r="AV3579" s="1">
        <v>0.42549999999999999</v>
      </c>
      <c r="AX3579" s="2">
        <v>43749</v>
      </c>
      <c r="AY3579" s="1">
        <v>0.35649999999999998</v>
      </c>
      <c r="BA3579" s="116">
        <v>43755</v>
      </c>
      <c r="BB3579" s="1">
        <v>-1E-3</v>
      </c>
      <c r="BD3579" s="2">
        <v>43747</v>
      </c>
      <c r="BE3579" s="1">
        <v>-0.45750000000000002</v>
      </c>
      <c r="BG3579" s="2">
        <v>43937</v>
      </c>
      <c r="BH3579" s="1">
        <v>0.61</v>
      </c>
      <c r="BJ3579" s="2">
        <v>43937</v>
      </c>
      <c r="BK3579" s="1">
        <v>0.35</v>
      </c>
      <c r="BM3579" s="2">
        <v>43754</v>
      </c>
      <c r="BN3579" s="1">
        <v>-0.28399999999999997</v>
      </c>
    </row>
    <row r="3580" spans="5:66">
      <c r="E3580" s="2">
        <v>43817</v>
      </c>
      <c r="F3580" s="1">
        <v>1.258</v>
      </c>
      <c r="H3580" s="2">
        <v>43840</v>
      </c>
      <c r="I3580" s="1">
        <v>1.4179999999999999</v>
      </c>
      <c r="K3580" s="2">
        <v>43838</v>
      </c>
      <c r="L3580" s="1">
        <v>1.635</v>
      </c>
      <c r="N3580" s="2">
        <v>43846</v>
      </c>
      <c r="O3580" s="1">
        <v>1.5350000000000001</v>
      </c>
      <c r="Q3580" s="2">
        <v>43819</v>
      </c>
      <c r="R3580" s="1">
        <v>1.415</v>
      </c>
      <c r="T3580" s="2">
        <v>43826</v>
      </c>
      <c r="U3580" s="1">
        <v>1.345</v>
      </c>
      <c r="W3580" s="2">
        <v>43825</v>
      </c>
      <c r="X3580" s="1">
        <v>1.33</v>
      </c>
      <c r="Z3580" s="2">
        <v>43812</v>
      </c>
      <c r="AA3580" s="1">
        <v>1.38</v>
      </c>
      <c r="AC3580" s="2">
        <v>43815</v>
      </c>
      <c r="AD3580" s="1">
        <v>1.405</v>
      </c>
      <c r="AI3580" s="2">
        <v>43734</v>
      </c>
      <c r="AJ3580" s="1">
        <v>1.6981000000000002</v>
      </c>
      <c r="AL3580" s="2">
        <v>43738</v>
      </c>
      <c r="AM3580" s="1">
        <v>1.5455000000000001</v>
      </c>
      <c r="AO3580" s="2">
        <v>43733</v>
      </c>
      <c r="AP3580" s="1">
        <v>1.6473</v>
      </c>
      <c r="AR3580" s="2">
        <v>43726</v>
      </c>
      <c r="AS3580" s="1">
        <v>1.9032</v>
      </c>
      <c r="AU3580" s="2">
        <v>43754</v>
      </c>
      <c r="AV3580" s="1">
        <v>0.45400000000000001</v>
      </c>
      <c r="AX3580" s="2">
        <v>43752</v>
      </c>
      <c r="AY3580" s="1">
        <v>0.32950000000000002</v>
      </c>
      <c r="BA3580" s="116">
        <v>43756</v>
      </c>
      <c r="BB3580" s="1">
        <v>2.86E-2</v>
      </c>
      <c r="BD3580" s="2">
        <v>43748</v>
      </c>
      <c r="BE3580" s="1">
        <v>-0.42930000000000001</v>
      </c>
      <c r="BG3580" s="2">
        <v>43938</v>
      </c>
      <c r="BH3580" s="1">
        <v>0.65</v>
      </c>
      <c r="BJ3580" s="2">
        <v>43938</v>
      </c>
      <c r="BK3580" s="1">
        <v>0.36</v>
      </c>
      <c r="BM3580" s="2">
        <v>43755</v>
      </c>
      <c r="BN3580" s="1">
        <v>-0.28589999999999999</v>
      </c>
    </row>
    <row r="3581" spans="5:66">
      <c r="E3581" s="2">
        <v>43818</v>
      </c>
      <c r="F3581" s="1">
        <v>1.2629999999999999</v>
      </c>
      <c r="H3581" s="2">
        <v>43843</v>
      </c>
      <c r="I3581" s="1">
        <v>1.4060000000000001</v>
      </c>
      <c r="K3581" s="2">
        <v>43839</v>
      </c>
      <c r="L3581" s="1">
        <v>1.6850000000000001</v>
      </c>
      <c r="N3581" s="2">
        <v>43847</v>
      </c>
      <c r="O3581" s="1">
        <v>1.5449999999999999</v>
      </c>
      <c r="Q3581" s="2">
        <v>43822</v>
      </c>
      <c r="R3581" s="1">
        <v>1.3925000000000001</v>
      </c>
      <c r="T3581" s="2">
        <v>43829</v>
      </c>
      <c r="U3581" s="1">
        <v>1.335</v>
      </c>
      <c r="W3581" s="2">
        <v>43826</v>
      </c>
      <c r="X3581" s="1">
        <v>1.3325</v>
      </c>
      <c r="Z3581" s="2">
        <v>43815</v>
      </c>
      <c r="AA3581" s="1">
        <v>1.35</v>
      </c>
      <c r="AC3581" s="2">
        <v>43816</v>
      </c>
      <c r="AD3581" s="1">
        <v>1.4125000000000001</v>
      </c>
      <c r="AI3581" s="2">
        <v>43735</v>
      </c>
      <c r="AJ3581" s="1">
        <v>1.7013</v>
      </c>
      <c r="AL3581" s="2">
        <v>43739</v>
      </c>
      <c r="AM3581" s="1">
        <v>1.5228000000000002</v>
      </c>
      <c r="AO3581" s="2">
        <v>43734</v>
      </c>
      <c r="AP3581" s="1">
        <v>1.6331</v>
      </c>
      <c r="AR3581" s="2">
        <v>43727</v>
      </c>
      <c r="AS3581" s="1">
        <v>1.8879999999999999</v>
      </c>
      <c r="AU3581" s="2">
        <v>43755</v>
      </c>
      <c r="AV3581" s="1">
        <v>0.42</v>
      </c>
      <c r="AX3581" s="2">
        <v>43753</v>
      </c>
      <c r="AY3581" s="1">
        <v>0.38279999999999997</v>
      </c>
      <c r="BA3581" s="116">
        <v>43759</v>
      </c>
      <c r="BB3581" s="1">
        <v>7.0999999999999994E-2</v>
      </c>
      <c r="BD3581" s="2">
        <v>43749</v>
      </c>
      <c r="BE3581" s="1">
        <v>-0.4204</v>
      </c>
      <c r="BG3581" s="2">
        <v>43941</v>
      </c>
      <c r="BH3581" s="1">
        <v>0.63</v>
      </c>
      <c r="BJ3581" s="2">
        <v>43941</v>
      </c>
      <c r="BK3581" s="1">
        <v>0.35</v>
      </c>
      <c r="BM3581" s="2">
        <v>43756</v>
      </c>
      <c r="BN3581" s="1">
        <v>-0.26500000000000001</v>
      </c>
    </row>
    <row r="3582" spans="5:66">
      <c r="E3582" s="2">
        <v>43819</v>
      </c>
      <c r="F3582" s="1">
        <v>1.2629999999999999</v>
      </c>
      <c r="H3582" s="2">
        <v>43844</v>
      </c>
      <c r="I3582" s="1">
        <v>1.387</v>
      </c>
      <c r="K3582" s="2">
        <v>43840</v>
      </c>
      <c r="L3582" s="1">
        <v>1.7090000000000001</v>
      </c>
      <c r="N3582" s="2">
        <v>43850</v>
      </c>
      <c r="O3582" s="1">
        <v>1.577</v>
      </c>
      <c r="Q3582" s="2">
        <v>43823</v>
      </c>
      <c r="R3582" s="1">
        <v>1.3774999999999999</v>
      </c>
      <c r="T3582" s="2">
        <v>43830</v>
      </c>
      <c r="U3582" s="1">
        <v>1.335</v>
      </c>
      <c r="W3582" s="2">
        <v>43829</v>
      </c>
      <c r="X3582" s="1">
        <v>1.3225</v>
      </c>
      <c r="Z3582" s="2">
        <v>43816</v>
      </c>
      <c r="AA3582" s="1">
        <v>1.3599999999999999</v>
      </c>
      <c r="AC3582" s="2">
        <v>43817</v>
      </c>
      <c r="AD3582" s="1">
        <v>1.405</v>
      </c>
      <c r="AI3582" s="2">
        <v>43738</v>
      </c>
      <c r="AJ3582" s="1">
        <v>1.6957</v>
      </c>
      <c r="AL3582" s="2">
        <v>43740</v>
      </c>
      <c r="AM3582" s="1">
        <v>1.4884999999999999</v>
      </c>
      <c r="AO3582" s="2">
        <v>43735</v>
      </c>
      <c r="AP3582" s="1">
        <v>1.6251</v>
      </c>
      <c r="AR3582" s="2">
        <v>43728</v>
      </c>
      <c r="AS3582" s="1">
        <v>1.863</v>
      </c>
      <c r="AU3582" s="2">
        <v>43756</v>
      </c>
      <c r="AV3582" s="1">
        <v>0.45900000000000002</v>
      </c>
      <c r="AX3582" s="2">
        <v>43754</v>
      </c>
      <c r="AY3582" s="1">
        <v>0.41</v>
      </c>
      <c r="BA3582" s="116">
        <v>43760</v>
      </c>
      <c r="BB3582" s="1">
        <v>4.3999999999999997E-2</v>
      </c>
      <c r="BD3582" s="2">
        <v>43752</v>
      </c>
      <c r="BE3582" s="1">
        <v>-0.41399999999999998</v>
      </c>
      <c r="BG3582" s="2">
        <v>43942</v>
      </c>
      <c r="BH3582" s="1">
        <v>0.57999999999999996</v>
      </c>
      <c r="BJ3582" s="2">
        <v>43942</v>
      </c>
      <c r="BK3582" s="1">
        <v>0.34</v>
      </c>
      <c r="BM3582" s="2">
        <v>43759</v>
      </c>
      <c r="BN3582" s="1">
        <v>-0.247</v>
      </c>
    </row>
    <row r="3583" spans="5:66">
      <c r="E3583" s="2">
        <v>43822</v>
      </c>
      <c r="F3583" s="1">
        <v>1.2629999999999999</v>
      </c>
      <c r="H3583" s="2">
        <v>43845</v>
      </c>
      <c r="I3583" s="1">
        <v>1.391</v>
      </c>
      <c r="K3583" s="2">
        <v>43843</v>
      </c>
      <c r="L3583" s="1">
        <v>1.732</v>
      </c>
      <c r="N3583" s="2">
        <v>43851</v>
      </c>
      <c r="O3583" s="1">
        <v>1.5169999999999999</v>
      </c>
      <c r="Q3583" s="2">
        <v>43825</v>
      </c>
      <c r="R3583" s="1">
        <v>1.3825000000000001</v>
      </c>
      <c r="T3583" s="2">
        <v>43832</v>
      </c>
      <c r="U3583" s="1">
        <v>1.3</v>
      </c>
      <c r="W3583" s="2">
        <v>43830</v>
      </c>
      <c r="X3583" s="1">
        <v>1.3225</v>
      </c>
      <c r="Z3583" s="2">
        <v>43817</v>
      </c>
      <c r="AA3583" s="1">
        <v>1.345</v>
      </c>
      <c r="AC3583" s="2">
        <v>43818</v>
      </c>
      <c r="AD3583" s="1">
        <v>1.4075</v>
      </c>
      <c r="AI3583" s="2">
        <v>43739</v>
      </c>
      <c r="AJ3583" s="1">
        <v>1.6775</v>
      </c>
      <c r="AL3583" s="2">
        <v>43741</v>
      </c>
      <c r="AM3583" s="1">
        <v>1.4245000000000001</v>
      </c>
      <c r="AO3583" s="2">
        <v>43738</v>
      </c>
      <c r="AP3583" s="1">
        <v>1.613</v>
      </c>
      <c r="AR3583" s="2">
        <v>43731</v>
      </c>
      <c r="AS3583" s="1">
        <v>1.8460999999999999</v>
      </c>
      <c r="AU3583" s="2">
        <v>43759</v>
      </c>
      <c r="AV3583" s="1">
        <v>0.51</v>
      </c>
      <c r="AX3583" s="2">
        <v>43755</v>
      </c>
      <c r="AY3583" s="1">
        <v>0.37959999999999999</v>
      </c>
      <c r="BA3583" s="116">
        <v>43761</v>
      </c>
      <c r="BB3583" s="1">
        <v>5.4999999999999997E-3</v>
      </c>
      <c r="BD3583" s="2">
        <v>43753</v>
      </c>
      <c r="BE3583" s="1">
        <v>-0.39829999999999999</v>
      </c>
      <c r="BG3583" s="2">
        <v>43943</v>
      </c>
      <c r="BH3583" s="1">
        <v>0.63</v>
      </c>
      <c r="BJ3583" s="2">
        <v>43943</v>
      </c>
      <c r="BK3583" s="1">
        <v>0.37</v>
      </c>
      <c r="BM3583" s="2">
        <v>43760</v>
      </c>
      <c r="BN3583" s="1">
        <v>-0.25269999999999998</v>
      </c>
    </row>
    <row r="3584" spans="5:66">
      <c r="E3584" s="2">
        <v>43823</v>
      </c>
      <c r="F3584" s="1">
        <v>1.2629999999999999</v>
      </c>
      <c r="H3584" s="2">
        <v>43846</v>
      </c>
      <c r="I3584" s="1">
        <v>1.425</v>
      </c>
      <c r="K3584" s="2">
        <v>43844</v>
      </c>
      <c r="L3584" s="1">
        <v>1.7149999999999999</v>
      </c>
      <c r="N3584" s="2">
        <v>43852</v>
      </c>
      <c r="O3584" s="1">
        <v>1.552</v>
      </c>
      <c r="Q3584" s="2">
        <v>43826</v>
      </c>
      <c r="R3584" s="1">
        <v>1.395</v>
      </c>
      <c r="T3584" s="2">
        <v>43833</v>
      </c>
      <c r="U3584" s="1">
        <v>1.2549999999999999</v>
      </c>
      <c r="W3584" s="2">
        <v>43832</v>
      </c>
      <c r="X3584" s="1">
        <v>1.2825</v>
      </c>
      <c r="Z3584" s="2">
        <v>43818</v>
      </c>
      <c r="AA3584" s="1">
        <v>1.3525</v>
      </c>
      <c r="AC3584" s="2">
        <v>43819</v>
      </c>
      <c r="AD3584" s="1">
        <v>1.4075</v>
      </c>
      <c r="AI3584" s="2">
        <v>43740</v>
      </c>
      <c r="AJ3584" s="1">
        <v>1.6726000000000001</v>
      </c>
      <c r="AL3584" s="2">
        <v>43742</v>
      </c>
      <c r="AM3584" s="1">
        <v>1.4293</v>
      </c>
      <c r="AO3584" s="2">
        <v>43739</v>
      </c>
      <c r="AP3584" s="1">
        <v>1.556</v>
      </c>
      <c r="AR3584" s="2">
        <v>43732</v>
      </c>
      <c r="AS3584" s="1">
        <v>1.7989999999999999</v>
      </c>
      <c r="AU3584" s="2">
        <v>43760</v>
      </c>
      <c r="AV3584" s="1">
        <v>0.45850000000000002</v>
      </c>
      <c r="AX3584" s="2">
        <v>43756</v>
      </c>
      <c r="AY3584" s="1">
        <v>0.41299999999999998</v>
      </c>
      <c r="BA3584" s="116">
        <v>43762</v>
      </c>
      <c r="BB3584" s="1">
        <v>7.7000000000000002E-3</v>
      </c>
      <c r="BD3584" s="2">
        <v>43754</v>
      </c>
      <c r="BE3584" s="1">
        <v>-0.38200000000000001</v>
      </c>
      <c r="BG3584" s="2">
        <v>43944</v>
      </c>
      <c r="BH3584" s="1">
        <v>0.61</v>
      </c>
      <c r="BJ3584" s="2">
        <v>43944</v>
      </c>
      <c r="BK3584" s="1">
        <v>0.37</v>
      </c>
      <c r="BM3584" s="2">
        <v>43761</v>
      </c>
      <c r="BN3584" s="1">
        <v>-0.27500000000000002</v>
      </c>
    </row>
    <row r="3585" spans="5:66">
      <c r="E3585" s="2">
        <v>43825</v>
      </c>
      <c r="F3585" s="1">
        <v>1.2629999999999999</v>
      </c>
      <c r="H3585" s="2">
        <v>43847</v>
      </c>
      <c r="I3585" s="1">
        <v>1.4219999999999999</v>
      </c>
      <c r="K3585" s="2">
        <v>43845</v>
      </c>
      <c r="L3585" s="1">
        <v>1.696</v>
      </c>
      <c r="N3585" s="2">
        <v>43853</v>
      </c>
      <c r="O3585" s="1">
        <v>1.54</v>
      </c>
      <c r="Q3585" s="2">
        <v>43829</v>
      </c>
      <c r="R3585" s="1">
        <v>1.3825000000000001</v>
      </c>
      <c r="T3585" s="2">
        <v>43836</v>
      </c>
      <c r="U3585" s="1">
        <v>1.24</v>
      </c>
      <c r="W3585" s="2">
        <v>43833</v>
      </c>
      <c r="X3585" s="1">
        <v>1.2524999999999999</v>
      </c>
      <c r="Z3585" s="2">
        <v>43819</v>
      </c>
      <c r="AA3585" s="1">
        <v>1.3474999999999999</v>
      </c>
      <c r="AC3585" s="2">
        <v>43822</v>
      </c>
      <c r="AD3585" s="1">
        <v>1.4025000000000001</v>
      </c>
      <c r="AI3585" s="2">
        <v>43741</v>
      </c>
      <c r="AJ3585" s="1">
        <v>1.6078000000000001</v>
      </c>
      <c r="AL3585" s="2">
        <v>43745</v>
      </c>
      <c r="AM3585" s="1">
        <v>1.4638</v>
      </c>
      <c r="AO3585" s="2">
        <v>43740</v>
      </c>
      <c r="AP3585" s="1">
        <v>1.5</v>
      </c>
      <c r="AR3585" s="2">
        <v>43733</v>
      </c>
      <c r="AS3585" s="1">
        <v>1.8401999999999998</v>
      </c>
      <c r="AU3585" s="2">
        <v>43761</v>
      </c>
      <c r="AV3585" s="1">
        <v>0.3987</v>
      </c>
      <c r="AX3585" s="2">
        <v>43759</v>
      </c>
      <c r="AY3585" s="1">
        <v>0.46389999999999998</v>
      </c>
      <c r="BA3585" s="116">
        <v>43763</v>
      </c>
      <c r="BB3585" s="1">
        <v>5.8500000000000003E-2</v>
      </c>
      <c r="BD3585" s="2">
        <v>43755</v>
      </c>
      <c r="BE3585" s="1">
        <v>-0.37909999999999999</v>
      </c>
      <c r="BG3585" s="2">
        <v>43945</v>
      </c>
      <c r="BH3585" s="1">
        <v>0.6</v>
      </c>
      <c r="BJ3585" s="2">
        <v>43945</v>
      </c>
      <c r="BK3585" s="1">
        <v>0.36</v>
      </c>
      <c r="BM3585" s="2">
        <v>43762</v>
      </c>
      <c r="BN3585" s="1">
        <v>-0.27450000000000002</v>
      </c>
    </row>
    <row r="3586" spans="5:66">
      <c r="E3586" s="2">
        <v>43826</v>
      </c>
      <c r="F3586" s="1">
        <v>1.2629999999999999</v>
      </c>
      <c r="H3586" s="2">
        <v>43850</v>
      </c>
      <c r="I3586" s="1">
        <v>1.452</v>
      </c>
      <c r="K3586" s="2">
        <v>43846</v>
      </c>
      <c r="L3586" s="1">
        <v>1.7050000000000001</v>
      </c>
      <c r="N3586" s="2">
        <v>43858</v>
      </c>
      <c r="O3586" s="1">
        <v>1.4550000000000001</v>
      </c>
      <c r="Q3586" s="2">
        <v>43830</v>
      </c>
      <c r="R3586" s="1">
        <v>1.3825000000000001</v>
      </c>
      <c r="T3586" s="2">
        <v>43837</v>
      </c>
      <c r="U3586" s="1">
        <v>1.2949999999999999</v>
      </c>
      <c r="W3586" s="2">
        <v>43836</v>
      </c>
      <c r="X3586" s="1">
        <v>1.2424999999999999</v>
      </c>
      <c r="Z3586" s="2">
        <v>43822</v>
      </c>
      <c r="AA3586" s="1">
        <v>1.3374999999999999</v>
      </c>
      <c r="AC3586" s="2">
        <v>43823</v>
      </c>
      <c r="AD3586" s="1">
        <v>1.4025000000000001</v>
      </c>
      <c r="AI3586" s="2">
        <v>43742</v>
      </c>
      <c r="AJ3586" s="1">
        <v>1.6082999999999998</v>
      </c>
      <c r="AL3586" s="2">
        <v>43746</v>
      </c>
      <c r="AM3586" s="1">
        <v>1.4239999999999999</v>
      </c>
      <c r="AO3586" s="2">
        <v>43741</v>
      </c>
      <c r="AP3586" s="1">
        <v>1.4119999999999999</v>
      </c>
      <c r="AR3586" s="2">
        <v>43734</v>
      </c>
      <c r="AS3586" s="1">
        <v>1.8263</v>
      </c>
      <c r="AU3586" s="2">
        <v>43762</v>
      </c>
      <c r="AV3586" s="1">
        <v>0.40949999999999998</v>
      </c>
      <c r="AX3586" s="2">
        <v>43760</v>
      </c>
      <c r="AY3586" s="1">
        <v>0.41649999999999998</v>
      </c>
      <c r="BA3586" s="116">
        <v>43766</v>
      </c>
      <c r="BB3586" s="1">
        <v>8.2299999999999998E-2</v>
      </c>
      <c r="BD3586" s="2">
        <v>43756</v>
      </c>
      <c r="BE3586" s="1">
        <v>-0.37230000000000002</v>
      </c>
      <c r="BG3586" s="2">
        <v>43948</v>
      </c>
      <c r="BH3586" s="1">
        <v>0.67</v>
      </c>
      <c r="BJ3586" s="2">
        <v>43948</v>
      </c>
      <c r="BK3586" s="1">
        <v>0.41</v>
      </c>
      <c r="BM3586" s="2">
        <v>43763</v>
      </c>
      <c r="BN3586" s="1">
        <v>-0.24399999999999999</v>
      </c>
    </row>
    <row r="3587" spans="5:66">
      <c r="E3587" s="2">
        <v>43829</v>
      </c>
      <c r="F3587" s="1">
        <v>1.2629999999999999</v>
      </c>
      <c r="H3587" s="2">
        <v>43851</v>
      </c>
      <c r="I3587" s="1">
        <v>1.4</v>
      </c>
      <c r="K3587" s="2">
        <v>43847</v>
      </c>
      <c r="L3587" s="1">
        <v>1.74</v>
      </c>
      <c r="N3587" s="2">
        <v>43859</v>
      </c>
      <c r="O3587" s="1">
        <v>1.4219999999999999</v>
      </c>
      <c r="Q3587" s="2">
        <v>43832</v>
      </c>
      <c r="R3587" s="1">
        <v>1.3474999999999999</v>
      </c>
      <c r="T3587" s="2">
        <v>43838</v>
      </c>
      <c r="U3587" s="1">
        <v>1.3149999999999999</v>
      </c>
      <c r="W3587" s="2">
        <v>43837</v>
      </c>
      <c r="X3587" s="1">
        <v>1.2949999999999999</v>
      </c>
      <c r="Z3587" s="2">
        <v>43823</v>
      </c>
      <c r="AA3587" s="1">
        <v>1.3325</v>
      </c>
      <c r="AC3587" s="2">
        <v>43825</v>
      </c>
      <c r="AD3587" s="1">
        <v>1.405</v>
      </c>
      <c r="AI3587" s="2">
        <v>43745</v>
      </c>
      <c r="AJ3587" s="1">
        <v>1.6402999999999999</v>
      </c>
      <c r="AL3587" s="2">
        <v>43747</v>
      </c>
      <c r="AM3587" s="1">
        <v>1.4764999999999999</v>
      </c>
      <c r="AO3587" s="2">
        <v>43742</v>
      </c>
      <c r="AP3587" s="1">
        <v>1.4377</v>
      </c>
      <c r="AR3587" s="2">
        <v>43735</v>
      </c>
      <c r="AS3587" s="1">
        <v>1.8149999999999999</v>
      </c>
      <c r="AU3587" s="2">
        <v>43763</v>
      </c>
      <c r="AV3587" s="1">
        <v>0.47649999999999998</v>
      </c>
      <c r="AX3587" s="2">
        <v>43761</v>
      </c>
      <c r="AY3587" s="1">
        <v>0.3639</v>
      </c>
      <c r="BA3587" s="116">
        <v>43767</v>
      </c>
      <c r="BB3587" s="1">
        <v>6.5100000000000005E-2</v>
      </c>
      <c r="BD3587" s="2">
        <v>43759</v>
      </c>
      <c r="BE3587" s="1">
        <v>-0.36480000000000001</v>
      </c>
      <c r="BG3587" s="2">
        <v>43949</v>
      </c>
      <c r="BH3587" s="1">
        <v>0.62</v>
      </c>
      <c r="BJ3587" s="2">
        <v>43949</v>
      </c>
      <c r="BK3587" s="1">
        <v>0.37</v>
      </c>
      <c r="BM3587" s="2">
        <v>43766</v>
      </c>
      <c r="BN3587" s="1">
        <v>-0.22700000000000001</v>
      </c>
    </row>
    <row r="3588" spans="5:66">
      <c r="E3588" s="2">
        <v>43832</v>
      </c>
      <c r="F3588" s="1">
        <v>1.2530000000000001</v>
      </c>
      <c r="H3588" s="2">
        <v>43852</v>
      </c>
      <c r="I3588" s="1">
        <v>1.4350000000000001</v>
      </c>
      <c r="K3588" s="2">
        <v>43850</v>
      </c>
      <c r="L3588" s="1">
        <v>1.756</v>
      </c>
      <c r="N3588" s="2">
        <v>43860</v>
      </c>
      <c r="O3588" s="1">
        <v>1.3900000000000001</v>
      </c>
      <c r="Q3588" s="2">
        <v>43833</v>
      </c>
      <c r="R3588" s="1">
        <v>1.2949999999999999</v>
      </c>
      <c r="T3588" s="2">
        <v>43839</v>
      </c>
      <c r="U3588" s="1">
        <v>1.3825000000000001</v>
      </c>
      <c r="W3588" s="2">
        <v>43838</v>
      </c>
      <c r="X3588" s="1">
        <v>1.3149999999999999</v>
      </c>
      <c r="Z3588" s="2">
        <v>43825</v>
      </c>
      <c r="AA3588" s="1">
        <v>1.3374999999999999</v>
      </c>
      <c r="AC3588" s="2">
        <v>43826</v>
      </c>
      <c r="AD3588" s="1">
        <v>1.4075</v>
      </c>
      <c r="AI3588" s="2">
        <v>43746</v>
      </c>
      <c r="AJ3588" s="1">
        <v>1.609</v>
      </c>
      <c r="AL3588" s="2">
        <v>43748</v>
      </c>
      <c r="AM3588" s="1">
        <v>1.5632999999999999</v>
      </c>
      <c r="AO3588" s="2">
        <v>43745</v>
      </c>
      <c r="AP3588" s="1">
        <v>1.4750000000000001</v>
      </c>
      <c r="AR3588" s="2">
        <v>43738</v>
      </c>
      <c r="AS3588" s="1">
        <v>1.8027</v>
      </c>
      <c r="AU3588" s="2">
        <v>43766</v>
      </c>
      <c r="AV3588" s="1">
        <v>0.50509999999999999</v>
      </c>
      <c r="AX3588" s="2">
        <v>43762</v>
      </c>
      <c r="AY3588" s="1">
        <v>0.372</v>
      </c>
      <c r="BA3588" s="116">
        <v>43768</v>
      </c>
      <c r="BB3588" s="1">
        <v>6.9000000000000006E-2</v>
      </c>
      <c r="BD3588" s="2">
        <v>43760</v>
      </c>
      <c r="BE3588" s="1">
        <v>-0.36299999999999999</v>
      </c>
      <c r="BG3588" s="2">
        <v>43950</v>
      </c>
      <c r="BH3588" s="1">
        <v>0.63</v>
      </c>
      <c r="BJ3588" s="2">
        <v>43950</v>
      </c>
      <c r="BK3588" s="1">
        <v>0.36</v>
      </c>
      <c r="BM3588" s="2">
        <v>43767</v>
      </c>
      <c r="BN3588" s="1">
        <v>-0.23050000000000001</v>
      </c>
    </row>
    <row r="3589" spans="5:66">
      <c r="E3589" s="2">
        <v>43833</v>
      </c>
      <c r="F3589" s="1">
        <v>1.238</v>
      </c>
      <c r="H3589" s="2">
        <v>43853</v>
      </c>
      <c r="I3589" s="1">
        <v>1.4239999999999999</v>
      </c>
      <c r="K3589" s="2">
        <v>43851</v>
      </c>
      <c r="L3589" s="1">
        <v>1.6919999999999999</v>
      </c>
      <c r="N3589" s="2">
        <v>43861</v>
      </c>
      <c r="O3589" s="1">
        <v>1.395</v>
      </c>
      <c r="Q3589" s="2">
        <v>43836</v>
      </c>
      <c r="R3589" s="1">
        <v>1.2725</v>
      </c>
      <c r="T3589" s="2">
        <v>43840</v>
      </c>
      <c r="U3589" s="1">
        <v>1.415</v>
      </c>
      <c r="W3589" s="2">
        <v>43839</v>
      </c>
      <c r="X3589" s="1">
        <v>1.37</v>
      </c>
      <c r="Z3589" s="2">
        <v>43826</v>
      </c>
      <c r="AA3589" s="1">
        <v>1.34</v>
      </c>
      <c r="AC3589" s="2">
        <v>43829</v>
      </c>
      <c r="AD3589" s="1">
        <v>1.405</v>
      </c>
      <c r="AI3589" s="2">
        <v>43747</v>
      </c>
      <c r="AJ3589" s="1">
        <v>1.6663000000000001</v>
      </c>
      <c r="AL3589" s="2">
        <v>43749</v>
      </c>
      <c r="AM3589" s="1">
        <v>1.6355</v>
      </c>
      <c r="AO3589" s="2">
        <v>43746</v>
      </c>
      <c r="AP3589" s="1">
        <v>1.4315</v>
      </c>
      <c r="AR3589" s="2">
        <v>43739</v>
      </c>
      <c r="AS3589" s="1">
        <v>1.7547999999999999</v>
      </c>
      <c r="AU3589" s="2">
        <v>43767</v>
      </c>
      <c r="AV3589" s="1">
        <v>0.48299999999999998</v>
      </c>
      <c r="AX3589" s="2">
        <v>43763</v>
      </c>
      <c r="AY3589" s="1">
        <v>0.433</v>
      </c>
      <c r="BA3589" s="116">
        <v>43769</v>
      </c>
      <c r="BB3589" s="1">
        <v>2.3699999999999999E-2</v>
      </c>
      <c r="BD3589" s="2">
        <v>43761</v>
      </c>
      <c r="BE3589" s="1">
        <v>-0.3695</v>
      </c>
      <c r="BG3589" s="2">
        <v>43951</v>
      </c>
      <c r="BH3589" s="1">
        <v>0.64</v>
      </c>
      <c r="BJ3589" s="2">
        <v>43951</v>
      </c>
      <c r="BK3589" s="1">
        <v>0.36</v>
      </c>
      <c r="BM3589" s="2">
        <v>43768</v>
      </c>
      <c r="BN3589" s="1">
        <v>-0.22839999999999999</v>
      </c>
    </row>
    <row r="3590" spans="5:66">
      <c r="E3590" s="2">
        <v>43836</v>
      </c>
      <c r="F3590" s="1">
        <v>1.236</v>
      </c>
      <c r="H3590" s="2">
        <v>43858</v>
      </c>
      <c r="I3590" s="1">
        <v>1.347</v>
      </c>
      <c r="K3590" s="2">
        <v>43852</v>
      </c>
      <c r="L3590" s="1">
        <v>1.73</v>
      </c>
      <c r="N3590" s="2">
        <v>43864</v>
      </c>
      <c r="O3590" s="1">
        <v>1.3759999999999999</v>
      </c>
      <c r="Q3590" s="2">
        <v>43837</v>
      </c>
      <c r="R3590" s="1">
        <v>1.34</v>
      </c>
      <c r="T3590" s="2">
        <v>43843</v>
      </c>
      <c r="U3590" s="1">
        <v>1.405</v>
      </c>
      <c r="W3590" s="2">
        <v>43840</v>
      </c>
      <c r="X3590" s="1">
        <v>1.395</v>
      </c>
      <c r="Z3590" s="2">
        <v>43829</v>
      </c>
      <c r="AA3590" s="1">
        <v>1.33</v>
      </c>
      <c r="AC3590" s="2">
        <v>43830</v>
      </c>
      <c r="AD3590" s="1">
        <v>1.405</v>
      </c>
      <c r="AI3590" s="2">
        <v>43748</v>
      </c>
      <c r="AJ3590" s="1">
        <v>1.7465000000000002</v>
      </c>
      <c r="AL3590" s="2">
        <v>43752</v>
      </c>
      <c r="AM3590" s="1">
        <v>1.639</v>
      </c>
      <c r="AO3590" s="2">
        <v>43747</v>
      </c>
      <c r="AP3590" s="1">
        <v>1.4793000000000001</v>
      </c>
      <c r="AR3590" s="2">
        <v>43740</v>
      </c>
      <c r="AS3590" s="1">
        <v>1.7025999999999999</v>
      </c>
      <c r="AU3590" s="2">
        <v>43768</v>
      </c>
      <c r="AV3590" s="1">
        <v>0.49199999999999999</v>
      </c>
      <c r="AX3590" s="2">
        <v>43766</v>
      </c>
      <c r="AY3590" s="1">
        <v>0.46310000000000001</v>
      </c>
      <c r="BA3590" s="116">
        <v>43770</v>
      </c>
      <c r="BB3590" s="1">
        <v>4.4999999999999998E-2</v>
      </c>
      <c r="BD3590" s="2">
        <v>43762</v>
      </c>
      <c r="BE3590" s="1">
        <v>-0.36830000000000002</v>
      </c>
      <c r="BG3590" s="2">
        <v>43952</v>
      </c>
      <c r="BH3590" s="1">
        <v>0.64</v>
      </c>
      <c r="BJ3590" s="2">
        <v>43952</v>
      </c>
      <c r="BK3590" s="1">
        <v>0.36</v>
      </c>
      <c r="BM3590" s="2">
        <v>43769</v>
      </c>
      <c r="BN3590" s="1">
        <v>-0.26169999999999999</v>
      </c>
    </row>
    <row r="3591" spans="5:66">
      <c r="E3591" s="2">
        <v>43837</v>
      </c>
      <c r="F3591" s="1">
        <v>1.238</v>
      </c>
      <c r="H3591" s="2">
        <v>43859</v>
      </c>
      <c r="I3591" s="1">
        <v>1.3220000000000001</v>
      </c>
      <c r="K3591" s="2">
        <v>43853</v>
      </c>
      <c r="L3591" s="1">
        <v>1.7</v>
      </c>
      <c r="N3591" s="2">
        <v>43865</v>
      </c>
      <c r="O3591" s="1">
        <v>1.4419999999999999</v>
      </c>
      <c r="Q3591" s="2">
        <v>43838</v>
      </c>
      <c r="R3591" s="1">
        <v>1.355</v>
      </c>
      <c r="T3591" s="2">
        <v>43844</v>
      </c>
      <c r="U3591" s="1">
        <v>1.3875</v>
      </c>
      <c r="W3591" s="2">
        <v>43843</v>
      </c>
      <c r="X3591" s="1">
        <v>1.3875</v>
      </c>
      <c r="Z3591" s="2">
        <v>43830</v>
      </c>
      <c r="AA3591" s="1">
        <v>1.33</v>
      </c>
      <c r="AC3591" s="2">
        <v>43832</v>
      </c>
      <c r="AD3591" s="1">
        <v>1.385</v>
      </c>
      <c r="AI3591" s="2">
        <v>43749</v>
      </c>
      <c r="AJ3591" s="1">
        <v>1.8001</v>
      </c>
      <c r="AL3591" s="2">
        <v>43753</v>
      </c>
      <c r="AM3591" s="1">
        <v>1.6804000000000001</v>
      </c>
      <c r="AO3591" s="2">
        <v>43748</v>
      </c>
      <c r="AP3591" s="1">
        <v>1.554</v>
      </c>
      <c r="AR3591" s="2">
        <v>43741</v>
      </c>
      <c r="AS3591" s="1">
        <v>1.629</v>
      </c>
      <c r="AU3591" s="2">
        <v>43769</v>
      </c>
      <c r="AV3591" s="1">
        <v>0.4289</v>
      </c>
      <c r="AX3591" s="2">
        <v>43767</v>
      </c>
      <c r="AY3591" s="1">
        <v>0.44400000000000001</v>
      </c>
      <c r="BA3591" s="116">
        <v>43773</v>
      </c>
      <c r="BB3591" s="1">
        <v>7.4099999999999999E-2</v>
      </c>
      <c r="BD3591" s="2">
        <v>43763</v>
      </c>
      <c r="BE3591" s="1">
        <v>-0.35349999999999998</v>
      </c>
      <c r="BG3591" s="2">
        <v>43955</v>
      </c>
      <c r="BH3591" s="1">
        <v>0.64</v>
      </c>
      <c r="BJ3591" s="2">
        <v>43955</v>
      </c>
      <c r="BK3591" s="1">
        <v>0.36</v>
      </c>
      <c r="BM3591" s="2">
        <v>43770</v>
      </c>
      <c r="BN3591" s="1">
        <v>-0.254</v>
      </c>
    </row>
    <row r="3592" spans="5:66">
      <c r="E3592" s="2">
        <v>43838</v>
      </c>
      <c r="F3592" s="1">
        <v>1.238</v>
      </c>
      <c r="H3592" s="2">
        <v>43860</v>
      </c>
      <c r="I3592" s="1">
        <v>1.302</v>
      </c>
      <c r="K3592" s="2">
        <v>43858</v>
      </c>
      <c r="L3592" s="1">
        <v>1.601</v>
      </c>
      <c r="N3592" s="2">
        <v>43866</v>
      </c>
      <c r="O3592" s="1">
        <v>1.415</v>
      </c>
      <c r="Q3592" s="2">
        <v>43839</v>
      </c>
      <c r="R3592" s="1">
        <v>1.4175</v>
      </c>
      <c r="T3592" s="2">
        <v>43845</v>
      </c>
      <c r="U3592" s="1">
        <v>1.38</v>
      </c>
      <c r="W3592" s="2">
        <v>43844</v>
      </c>
      <c r="X3592" s="1">
        <v>1.37</v>
      </c>
      <c r="Z3592" s="2">
        <v>43832</v>
      </c>
      <c r="AA3592" s="1">
        <v>1.2925</v>
      </c>
      <c r="AC3592" s="2">
        <v>43833</v>
      </c>
      <c r="AD3592" s="1">
        <v>1.3625</v>
      </c>
      <c r="AI3592" s="2">
        <v>43752</v>
      </c>
      <c r="AJ3592" s="1">
        <v>1.8050000000000002</v>
      </c>
      <c r="AL3592" s="2">
        <v>43754</v>
      </c>
      <c r="AM3592" s="1">
        <v>1.647</v>
      </c>
      <c r="AO3592" s="2">
        <v>43749</v>
      </c>
      <c r="AP3592" s="1">
        <v>1.6225000000000001</v>
      </c>
      <c r="AR3592" s="2">
        <v>43742</v>
      </c>
      <c r="AS3592" s="1">
        <v>1.6493</v>
      </c>
      <c r="AU3592" s="2">
        <v>43770</v>
      </c>
      <c r="AV3592" s="1">
        <v>0.47</v>
      </c>
      <c r="AX3592" s="2">
        <v>43768</v>
      </c>
      <c r="AY3592" s="1">
        <v>0.45129999999999998</v>
      </c>
      <c r="BA3592" s="116">
        <v>43774</v>
      </c>
      <c r="BB3592" s="1">
        <v>0.10199999999999999</v>
      </c>
      <c r="BD3592" s="2">
        <v>43766</v>
      </c>
      <c r="BE3592" s="1">
        <v>-0.35189999999999999</v>
      </c>
      <c r="BG3592" s="2">
        <v>43956</v>
      </c>
      <c r="BH3592" s="1">
        <v>0.66</v>
      </c>
      <c r="BJ3592" s="2">
        <v>43956</v>
      </c>
      <c r="BK3592" s="1">
        <v>0.36</v>
      </c>
      <c r="BM3592" s="2">
        <v>43773</v>
      </c>
      <c r="BN3592" s="1">
        <v>-0.24299999999999999</v>
      </c>
    </row>
    <row r="3593" spans="5:66">
      <c r="E3593" s="2">
        <v>43839</v>
      </c>
      <c r="F3593" s="1">
        <v>1.2410000000000001</v>
      </c>
      <c r="H3593" s="2">
        <v>43861</v>
      </c>
      <c r="I3593" s="1">
        <v>1.3120000000000001</v>
      </c>
      <c r="K3593" s="2">
        <v>43859</v>
      </c>
      <c r="L3593" s="1">
        <v>1.575</v>
      </c>
      <c r="N3593" s="2">
        <v>43867</v>
      </c>
      <c r="O3593" s="1">
        <v>1.415</v>
      </c>
      <c r="Q3593" s="2">
        <v>43840</v>
      </c>
      <c r="R3593" s="1">
        <v>1.4550000000000001</v>
      </c>
      <c r="T3593" s="2">
        <v>43846</v>
      </c>
      <c r="U3593" s="1">
        <v>1.405</v>
      </c>
      <c r="W3593" s="2">
        <v>43845</v>
      </c>
      <c r="X3593" s="1">
        <v>1.3674999999999999</v>
      </c>
      <c r="Z3593" s="2">
        <v>43833</v>
      </c>
      <c r="AA3593" s="1">
        <v>1.27</v>
      </c>
      <c r="AC3593" s="2">
        <v>43836</v>
      </c>
      <c r="AD3593" s="1">
        <v>1.3425</v>
      </c>
      <c r="AI3593" s="2">
        <v>43753</v>
      </c>
      <c r="AJ3593" s="1">
        <v>1.839</v>
      </c>
      <c r="AL3593" s="2">
        <v>43755</v>
      </c>
      <c r="AM3593" s="1">
        <v>1.659</v>
      </c>
      <c r="AO3593" s="2">
        <v>43752</v>
      </c>
      <c r="AP3593" s="1">
        <v>1.6160000000000001</v>
      </c>
      <c r="AR3593" s="2">
        <v>43745</v>
      </c>
      <c r="AS3593" s="1">
        <v>1.6707999999999998</v>
      </c>
      <c r="AU3593" s="2">
        <v>43773</v>
      </c>
      <c r="AV3593" s="1">
        <v>0.51</v>
      </c>
      <c r="AX3593" s="2">
        <v>43769</v>
      </c>
      <c r="AY3593" s="1">
        <v>0.39489999999999997</v>
      </c>
      <c r="BA3593" s="116">
        <v>43775</v>
      </c>
      <c r="BB3593" s="1">
        <v>7.3999999999999996E-2</v>
      </c>
      <c r="BD3593" s="2">
        <v>43767</v>
      </c>
      <c r="BE3593" s="1">
        <v>-0.35010000000000002</v>
      </c>
      <c r="BG3593" s="2">
        <v>43957</v>
      </c>
      <c r="BH3593" s="1">
        <v>0.72</v>
      </c>
      <c r="BJ3593" s="2">
        <v>43957</v>
      </c>
      <c r="BK3593" s="1">
        <v>0.37</v>
      </c>
      <c r="BM3593" s="2">
        <v>43774</v>
      </c>
      <c r="BN3593" s="1">
        <v>-0.22450000000000001</v>
      </c>
    </row>
    <row r="3594" spans="5:66">
      <c r="E3594" s="2">
        <v>43840</v>
      </c>
      <c r="F3594" s="1">
        <v>1.2410000000000001</v>
      </c>
      <c r="H3594" s="2">
        <v>43864</v>
      </c>
      <c r="I3594" s="1">
        <v>1.29</v>
      </c>
      <c r="K3594" s="2">
        <v>43860</v>
      </c>
      <c r="L3594" s="1">
        <v>1.5569999999999999</v>
      </c>
      <c r="N3594" s="2">
        <v>43868</v>
      </c>
      <c r="O3594" s="1">
        <v>1.4</v>
      </c>
      <c r="Q3594" s="2">
        <v>43843</v>
      </c>
      <c r="R3594" s="1">
        <v>1.4450000000000001</v>
      </c>
      <c r="T3594" s="2">
        <v>43847</v>
      </c>
      <c r="U3594" s="1">
        <v>1.4424999999999999</v>
      </c>
      <c r="W3594" s="2">
        <v>43846</v>
      </c>
      <c r="X3594" s="1">
        <v>1.4</v>
      </c>
      <c r="Z3594" s="2">
        <v>43836</v>
      </c>
      <c r="AA3594" s="1">
        <v>1.26</v>
      </c>
      <c r="AC3594" s="2">
        <v>43837</v>
      </c>
      <c r="AD3594" s="1">
        <v>1.3474999999999999</v>
      </c>
      <c r="AI3594" s="2">
        <v>43754</v>
      </c>
      <c r="AJ3594" s="1">
        <v>1.8292999999999999</v>
      </c>
      <c r="AL3594" s="2">
        <v>43756</v>
      </c>
      <c r="AM3594" s="1">
        <v>1.6707000000000001</v>
      </c>
      <c r="AO3594" s="2">
        <v>43753</v>
      </c>
      <c r="AP3594" s="1">
        <v>1.6511</v>
      </c>
      <c r="AR3594" s="2">
        <v>43746</v>
      </c>
      <c r="AS3594" s="1">
        <v>1.6379000000000001</v>
      </c>
      <c r="AU3594" s="2">
        <v>43774</v>
      </c>
      <c r="AV3594" s="1">
        <v>0.54100000000000004</v>
      </c>
      <c r="AX3594" s="2">
        <v>43770</v>
      </c>
      <c r="AY3594" s="1">
        <v>0.43099999999999999</v>
      </c>
      <c r="BA3594" s="116">
        <v>43776</v>
      </c>
      <c r="BB3594" s="1">
        <v>0.1643</v>
      </c>
      <c r="BD3594" s="2">
        <v>43768</v>
      </c>
      <c r="BE3594" s="1">
        <v>-0.35099999999999998</v>
      </c>
      <c r="BG3594" s="2">
        <v>43958</v>
      </c>
      <c r="BH3594" s="1">
        <v>0.63</v>
      </c>
      <c r="BJ3594" s="2">
        <v>43958</v>
      </c>
      <c r="BK3594" s="1">
        <v>0.28999999999999998</v>
      </c>
      <c r="BM3594" s="2">
        <v>43775</v>
      </c>
      <c r="BN3594" s="1">
        <v>-0.23580000000000001</v>
      </c>
    </row>
    <row r="3595" spans="5:66">
      <c r="E3595" s="2">
        <v>43843</v>
      </c>
      <c r="F3595" s="1">
        <v>1.2410000000000001</v>
      </c>
      <c r="H3595" s="2">
        <v>43865</v>
      </c>
      <c r="I3595" s="1">
        <v>1.335</v>
      </c>
      <c r="K3595" s="2">
        <v>43861</v>
      </c>
      <c r="L3595" s="1">
        <v>1.5620000000000001</v>
      </c>
      <c r="N3595" s="2">
        <v>43871</v>
      </c>
      <c r="O3595" s="1">
        <v>1.41</v>
      </c>
      <c r="Q3595" s="2">
        <v>43844</v>
      </c>
      <c r="R3595" s="1">
        <v>1.425</v>
      </c>
      <c r="T3595" s="2">
        <v>43850</v>
      </c>
      <c r="U3595" s="1">
        <v>1.4675</v>
      </c>
      <c r="W3595" s="2">
        <v>43847</v>
      </c>
      <c r="X3595" s="1">
        <v>1.4175</v>
      </c>
      <c r="Z3595" s="2">
        <v>43837</v>
      </c>
      <c r="AA3595" s="1">
        <v>1.3</v>
      </c>
      <c r="AC3595" s="2">
        <v>43838</v>
      </c>
      <c r="AD3595" s="1">
        <v>1.365</v>
      </c>
      <c r="AI3595" s="2">
        <v>43755</v>
      </c>
      <c r="AJ3595" s="1">
        <v>1.8411999999999999</v>
      </c>
      <c r="AL3595" s="2">
        <v>43759</v>
      </c>
      <c r="AM3595" s="1">
        <v>1.718</v>
      </c>
      <c r="AO3595" s="2">
        <v>43754</v>
      </c>
      <c r="AP3595" s="1">
        <v>1.6099999999999999</v>
      </c>
      <c r="AR3595" s="2">
        <v>43747</v>
      </c>
      <c r="AS3595" s="1">
        <v>1.665</v>
      </c>
      <c r="AU3595" s="2">
        <v>43775</v>
      </c>
      <c r="AV3595" s="1">
        <v>0.50129999999999997</v>
      </c>
      <c r="AX3595" s="2">
        <v>43773</v>
      </c>
      <c r="AY3595" s="1">
        <v>0.47199999999999998</v>
      </c>
      <c r="BA3595" s="116">
        <v>43777</v>
      </c>
      <c r="BB3595" s="1">
        <v>0.14369999999999999</v>
      </c>
      <c r="BD3595" s="2">
        <v>43769</v>
      </c>
      <c r="BE3595" s="1">
        <v>-0.36470000000000002</v>
      </c>
      <c r="BG3595" s="2">
        <v>43959</v>
      </c>
      <c r="BH3595" s="1">
        <v>0.69</v>
      </c>
      <c r="BJ3595" s="2">
        <v>43959</v>
      </c>
      <c r="BK3595" s="1">
        <v>0.33</v>
      </c>
      <c r="BM3595" s="2">
        <v>43776</v>
      </c>
      <c r="BN3595" s="1">
        <v>-0.16739999999999999</v>
      </c>
    </row>
    <row r="3596" spans="5:66">
      <c r="E3596" s="2">
        <v>43844</v>
      </c>
      <c r="F3596" s="1">
        <v>1.2410000000000001</v>
      </c>
      <c r="H3596" s="2">
        <v>43866</v>
      </c>
      <c r="I3596" s="1">
        <v>1.3120000000000001</v>
      </c>
      <c r="K3596" s="2">
        <v>43864</v>
      </c>
      <c r="L3596" s="1">
        <v>1.5550000000000002</v>
      </c>
      <c r="N3596" s="2">
        <v>43872</v>
      </c>
      <c r="O3596" s="1">
        <v>1.405</v>
      </c>
      <c r="Q3596" s="2">
        <v>43845</v>
      </c>
      <c r="R3596" s="1">
        <v>1.41</v>
      </c>
      <c r="T3596" s="2">
        <v>43851</v>
      </c>
      <c r="U3596" s="1">
        <v>1.41</v>
      </c>
      <c r="W3596" s="2">
        <v>43850</v>
      </c>
      <c r="X3596" s="1">
        <v>1.44</v>
      </c>
      <c r="Z3596" s="2">
        <v>43838</v>
      </c>
      <c r="AA3596" s="1">
        <v>1.325</v>
      </c>
      <c r="AC3596" s="2">
        <v>43839</v>
      </c>
      <c r="AD3596" s="1">
        <v>1.3975</v>
      </c>
      <c r="AI3596" s="2">
        <v>43756</v>
      </c>
      <c r="AJ3596" s="1">
        <v>1.8592</v>
      </c>
      <c r="AL3596" s="2">
        <v>43760</v>
      </c>
      <c r="AM3596" s="1">
        <v>1.6760000000000002</v>
      </c>
      <c r="AO3596" s="2">
        <v>43755</v>
      </c>
      <c r="AP3596" s="1">
        <v>1.6212</v>
      </c>
      <c r="AR3596" s="2">
        <v>43748</v>
      </c>
      <c r="AS3596" s="1">
        <v>1.714</v>
      </c>
      <c r="AU3596" s="2">
        <v>43776</v>
      </c>
      <c r="AV3596" s="1">
        <v>0.60499999999999998</v>
      </c>
      <c r="AX3596" s="2">
        <v>43774</v>
      </c>
      <c r="AY3596" s="1">
        <v>0.49780000000000002</v>
      </c>
      <c r="BA3596" s="116">
        <v>43780</v>
      </c>
      <c r="BB3596" s="1">
        <v>0.1535</v>
      </c>
      <c r="BD3596" s="2">
        <v>43770</v>
      </c>
      <c r="BE3596" s="1">
        <v>-0.36299999999999999</v>
      </c>
      <c r="BG3596" s="2">
        <v>43962</v>
      </c>
      <c r="BH3596" s="1">
        <v>0.73</v>
      </c>
      <c r="BJ3596" s="2">
        <v>43962</v>
      </c>
      <c r="BK3596" s="1">
        <v>0.36</v>
      </c>
      <c r="BM3596" s="2">
        <v>43777</v>
      </c>
      <c r="BN3596" s="1">
        <v>-0.17949999999999999</v>
      </c>
    </row>
    <row r="3597" spans="5:66">
      <c r="E3597" s="2">
        <v>43845</v>
      </c>
      <c r="F3597" s="1">
        <v>1.2410000000000001</v>
      </c>
      <c r="H3597" s="2">
        <v>43867</v>
      </c>
      <c r="I3597" s="1">
        <v>1.302</v>
      </c>
      <c r="K3597" s="2">
        <v>43865</v>
      </c>
      <c r="L3597" s="1">
        <v>1.6320000000000001</v>
      </c>
      <c r="N3597" s="2">
        <v>43873</v>
      </c>
      <c r="O3597" s="1">
        <v>1.42</v>
      </c>
      <c r="Q3597" s="2">
        <v>43846</v>
      </c>
      <c r="R3597" s="1">
        <v>1.4325000000000001</v>
      </c>
      <c r="T3597" s="2">
        <v>43852</v>
      </c>
      <c r="U3597" s="1">
        <v>1.4525000000000001</v>
      </c>
      <c r="W3597" s="2">
        <v>43851</v>
      </c>
      <c r="X3597" s="1">
        <v>1.3900000000000001</v>
      </c>
      <c r="Z3597" s="2">
        <v>43839</v>
      </c>
      <c r="AA3597" s="1">
        <v>1.365</v>
      </c>
      <c r="AC3597" s="2">
        <v>43840</v>
      </c>
      <c r="AD3597" s="1">
        <v>1.41</v>
      </c>
      <c r="AI3597" s="2">
        <v>43759</v>
      </c>
      <c r="AJ3597" s="1">
        <v>1.9098999999999999</v>
      </c>
      <c r="AL3597" s="2">
        <v>43761</v>
      </c>
      <c r="AM3597" s="1">
        <v>1.6711</v>
      </c>
      <c r="AO3597" s="2">
        <v>43756</v>
      </c>
      <c r="AP3597" s="1">
        <v>1.599</v>
      </c>
      <c r="AR3597" s="2">
        <v>43749</v>
      </c>
      <c r="AS3597" s="1">
        <v>1.7616000000000001</v>
      </c>
      <c r="AU3597" s="2">
        <v>43777</v>
      </c>
      <c r="AV3597" s="1">
        <v>0.57350000000000001</v>
      </c>
      <c r="AX3597" s="2">
        <v>43775</v>
      </c>
      <c r="AY3597" s="1">
        <v>0.46960000000000002</v>
      </c>
      <c r="BA3597" s="116">
        <v>43781</v>
      </c>
      <c r="BB3597" s="1">
        <v>0.13700000000000001</v>
      </c>
      <c r="BD3597" s="2">
        <v>43773</v>
      </c>
      <c r="BE3597" s="1">
        <v>-0.36</v>
      </c>
      <c r="BG3597" s="2">
        <v>43963</v>
      </c>
      <c r="BH3597" s="1">
        <v>0.69</v>
      </c>
      <c r="BJ3597" s="2">
        <v>43963</v>
      </c>
      <c r="BK3597" s="1">
        <v>0.34</v>
      </c>
      <c r="BM3597" s="2">
        <v>43780</v>
      </c>
      <c r="BN3597" s="1">
        <v>-0.17799999999999999</v>
      </c>
    </row>
    <row r="3598" spans="5:66">
      <c r="E3598" s="2">
        <v>43846</v>
      </c>
      <c r="F3598" s="1">
        <v>1.2410000000000001</v>
      </c>
      <c r="H3598" s="2">
        <v>43868</v>
      </c>
      <c r="I3598" s="1">
        <v>1.2770000000000001</v>
      </c>
      <c r="K3598" s="2">
        <v>43866</v>
      </c>
      <c r="L3598" s="1">
        <v>1.6019999999999999</v>
      </c>
      <c r="N3598" s="2">
        <v>43874</v>
      </c>
      <c r="O3598" s="1">
        <v>1.397</v>
      </c>
      <c r="Q3598" s="2">
        <v>43847</v>
      </c>
      <c r="R3598" s="1">
        <v>1.4775</v>
      </c>
      <c r="T3598" s="2">
        <v>43853</v>
      </c>
      <c r="U3598" s="1">
        <v>1.425</v>
      </c>
      <c r="W3598" s="2">
        <v>43852</v>
      </c>
      <c r="X3598" s="1">
        <v>1.4325000000000001</v>
      </c>
      <c r="Z3598" s="2">
        <v>43840</v>
      </c>
      <c r="AA3598" s="1">
        <v>1.3875</v>
      </c>
      <c r="AC3598" s="2">
        <v>43843</v>
      </c>
      <c r="AD3598" s="1">
        <v>1.405</v>
      </c>
      <c r="AI3598" s="2">
        <v>43760</v>
      </c>
      <c r="AJ3598" s="1">
        <v>1.8675000000000002</v>
      </c>
      <c r="AL3598" s="2">
        <v>43762</v>
      </c>
      <c r="AM3598" s="1">
        <v>1.673</v>
      </c>
      <c r="AO3598" s="2">
        <v>43759</v>
      </c>
      <c r="AP3598" s="1">
        <v>1.6284000000000001</v>
      </c>
      <c r="AR3598" s="2">
        <v>43752</v>
      </c>
      <c r="AS3598" s="1">
        <v>1.756</v>
      </c>
      <c r="AU3598" s="2">
        <v>43780</v>
      </c>
      <c r="AV3598" s="1">
        <v>0.58730000000000004</v>
      </c>
      <c r="AX3598" s="2">
        <v>43776</v>
      </c>
      <c r="AY3598" s="1">
        <v>0.55300000000000005</v>
      </c>
      <c r="BA3598" s="116">
        <v>43782</v>
      </c>
      <c r="BB3598" s="1">
        <v>9.8799999999999999E-2</v>
      </c>
      <c r="BD3598" s="2">
        <v>43774</v>
      </c>
      <c r="BE3598" s="1">
        <v>-0.35089999999999999</v>
      </c>
      <c r="BG3598" s="2">
        <v>43964</v>
      </c>
      <c r="BH3598" s="1">
        <v>0.64</v>
      </c>
      <c r="BJ3598" s="2">
        <v>43964</v>
      </c>
      <c r="BK3598" s="1">
        <v>0.31</v>
      </c>
      <c r="BM3598" s="2">
        <v>43781</v>
      </c>
      <c r="BN3598" s="1">
        <v>-0.192</v>
      </c>
    </row>
    <row r="3599" spans="5:66">
      <c r="E3599" s="2">
        <v>43847</v>
      </c>
      <c r="F3599" s="1">
        <v>1.2410000000000001</v>
      </c>
      <c r="H3599" s="2">
        <v>43871</v>
      </c>
      <c r="I3599" s="1">
        <v>1.2949999999999999</v>
      </c>
      <c r="K3599" s="2">
        <v>43867</v>
      </c>
      <c r="L3599" s="1">
        <v>1.615</v>
      </c>
      <c r="N3599" s="2">
        <v>43875</v>
      </c>
      <c r="O3599" s="1">
        <v>1.4570000000000001</v>
      </c>
      <c r="Q3599" s="2">
        <v>43850</v>
      </c>
      <c r="R3599" s="1">
        <v>1.5125</v>
      </c>
      <c r="T3599" s="2">
        <v>43858</v>
      </c>
      <c r="U3599" s="1">
        <v>1.3374999999999999</v>
      </c>
      <c r="W3599" s="2">
        <v>43853</v>
      </c>
      <c r="X3599" s="1">
        <v>1.405</v>
      </c>
      <c r="Z3599" s="2">
        <v>43843</v>
      </c>
      <c r="AA3599" s="1">
        <v>1.38</v>
      </c>
      <c r="AC3599" s="2">
        <v>43844</v>
      </c>
      <c r="AD3599" s="1">
        <v>1.3975</v>
      </c>
      <c r="AI3599" s="2">
        <v>43761</v>
      </c>
      <c r="AJ3599" s="1">
        <v>1.8597999999999999</v>
      </c>
      <c r="AL3599" s="2">
        <v>43763</v>
      </c>
      <c r="AM3599" s="1">
        <v>1.6958</v>
      </c>
      <c r="AO3599" s="2">
        <v>43760</v>
      </c>
      <c r="AP3599" s="1">
        <v>1.5954999999999999</v>
      </c>
      <c r="AR3599" s="2">
        <v>43753</v>
      </c>
      <c r="AS3599" s="1">
        <v>1.7770000000000001</v>
      </c>
      <c r="AU3599" s="2">
        <v>43781</v>
      </c>
      <c r="AV3599" s="1">
        <v>0.56999999999999995</v>
      </c>
      <c r="AX3599" s="2">
        <v>43777</v>
      </c>
      <c r="AY3599" s="1">
        <v>0.53700000000000003</v>
      </c>
      <c r="BA3599" s="116">
        <v>43783</v>
      </c>
      <c r="BB3599" s="1">
        <v>6.3899999999999998E-2</v>
      </c>
      <c r="BD3599" s="2">
        <v>43775</v>
      </c>
      <c r="BE3599" s="1">
        <v>-0.34949999999999998</v>
      </c>
      <c r="BG3599" s="2">
        <v>43965</v>
      </c>
      <c r="BH3599" s="1">
        <v>0.63</v>
      </c>
      <c r="BJ3599" s="2">
        <v>43965</v>
      </c>
      <c r="BK3599" s="1">
        <v>0.31</v>
      </c>
      <c r="BM3599" s="2">
        <v>43782</v>
      </c>
      <c r="BN3599" s="1">
        <v>-0.2122</v>
      </c>
    </row>
    <row r="3600" spans="5:66">
      <c r="E3600" s="2">
        <v>43850</v>
      </c>
      <c r="F3600" s="1">
        <v>1.2410000000000001</v>
      </c>
      <c r="H3600" s="2">
        <v>43872</v>
      </c>
      <c r="I3600" s="1">
        <v>1.292</v>
      </c>
      <c r="K3600" s="2">
        <v>43868</v>
      </c>
      <c r="L3600" s="1">
        <v>1.6019999999999999</v>
      </c>
      <c r="N3600" s="2">
        <v>43878</v>
      </c>
      <c r="O3600" s="1">
        <v>1.425</v>
      </c>
      <c r="Q3600" s="2">
        <v>43851</v>
      </c>
      <c r="R3600" s="1">
        <v>1.4475</v>
      </c>
      <c r="T3600" s="2">
        <v>43859</v>
      </c>
      <c r="U3600" s="1">
        <v>1.31</v>
      </c>
      <c r="W3600" s="2">
        <v>43858</v>
      </c>
      <c r="X3600" s="1">
        <v>1.33</v>
      </c>
      <c r="Z3600" s="2">
        <v>43844</v>
      </c>
      <c r="AA3600" s="1">
        <v>1.365</v>
      </c>
      <c r="AC3600" s="2">
        <v>43845</v>
      </c>
      <c r="AD3600" s="1">
        <v>1.4025000000000001</v>
      </c>
      <c r="AI3600" s="2">
        <v>43762</v>
      </c>
      <c r="AJ3600" s="1">
        <v>1.8639999999999999</v>
      </c>
      <c r="AL3600" s="2">
        <v>43766</v>
      </c>
      <c r="AM3600" s="1">
        <v>1.7412999999999998</v>
      </c>
      <c r="AO3600" s="2">
        <v>43761</v>
      </c>
      <c r="AP3600" s="1">
        <v>1.603</v>
      </c>
      <c r="AR3600" s="2">
        <v>43754</v>
      </c>
      <c r="AS3600" s="1">
        <v>1.7455000000000001</v>
      </c>
      <c r="AU3600" s="2">
        <v>43782</v>
      </c>
      <c r="AV3600" s="1">
        <v>0.52500000000000002</v>
      </c>
      <c r="AX3600" s="2">
        <v>43780</v>
      </c>
      <c r="AY3600" s="1">
        <v>0.54600000000000004</v>
      </c>
      <c r="BA3600" s="116">
        <v>43784</v>
      </c>
      <c r="BB3600" s="1">
        <v>7.4999999999999997E-2</v>
      </c>
      <c r="BD3600" s="2">
        <v>43776</v>
      </c>
      <c r="BE3600" s="1">
        <v>-0.32500000000000001</v>
      </c>
      <c r="BG3600" s="2">
        <v>43966</v>
      </c>
      <c r="BH3600" s="1">
        <v>0.64</v>
      </c>
      <c r="BJ3600" s="2">
        <v>43966</v>
      </c>
      <c r="BK3600" s="1">
        <v>0.31</v>
      </c>
      <c r="BM3600" s="2">
        <v>43783</v>
      </c>
      <c r="BN3600" s="1">
        <v>-0.2339</v>
      </c>
    </row>
    <row r="3601" spans="5:66">
      <c r="E3601" s="2">
        <v>43851</v>
      </c>
      <c r="F3601" s="1">
        <v>1.2410000000000001</v>
      </c>
      <c r="H3601" s="2">
        <v>43873</v>
      </c>
      <c r="I3601" s="1">
        <v>1.292</v>
      </c>
      <c r="K3601" s="2">
        <v>43871</v>
      </c>
      <c r="L3601" s="1">
        <v>1.605</v>
      </c>
      <c r="N3601" s="2">
        <v>43879</v>
      </c>
      <c r="O3601" s="1">
        <v>1.377</v>
      </c>
      <c r="Q3601" s="2">
        <v>43852</v>
      </c>
      <c r="R3601" s="1">
        <v>1.4924999999999999</v>
      </c>
      <c r="T3601" s="2">
        <v>43860</v>
      </c>
      <c r="U3601" s="1">
        <v>1.2849999999999999</v>
      </c>
      <c r="W3601" s="2">
        <v>43859</v>
      </c>
      <c r="X3601" s="1">
        <v>1.3075000000000001</v>
      </c>
      <c r="Z3601" s="2">
        <v>43845</v>
      </c>
      <c r="AA3601" s="1">
        <v>1.365</v>
      </c>
      <c r="AC3601" s="2">
        <v>43846</v>
      </c>
      <c r="AD3601" s="1">
        <v>1.415</v>
      </c>
      <c r="AI3601" s="2">
        <v>43763</v>
      </c>
      <c r="AJ3601" s="1">
        <v>1.8852</v>
      </c>
      <c r="AL3601" s="2">
        <v>43767</v>
      </c>
      <c r="AM3601" s="1">
        <v>1.7370000000000001</v>
      </c>
      <c r="AO3601" s="2">
        <v>43762</v>
      </c>
      <c r="AP3601" s="1">
        <v>1.5935000000000001</v>
      </c>
      <c r="AR3601" s="2">
        <v>43755</v>
      </c>
      <c r="AS3601" s="1">
        <v>1.7423999999999999</v>
      </c>
      <c r="AU3601" s="2">
        <v>43783</v>
      </c>
      <c r="AV3601" s="1">
        <v>0.47299999999999998</v>
      </c>
      <c r="AX3601" s="2">
        <v>43781</v>
      </c>
      <c r="AY3601" s="1">
        <v>0.53400000000000003</v>
      </c>
      <c r="BA3601" s="116">
        <v>43787</v>
      </c>
      <c r="BB3601" s="1">
        <v>7.6999999999999999E-2</v>
      </c>
      <c r="BD3601" s="2">
        <v>43777</v>
      </c>
      <c r="BE3601" s="1">
        <v>-0.32679999999999998</v>
      </c>
      <c r="BG3601" s="2">
        <v>43969</v>
      </c>
      <c r="BH3601" s="1">
        <v>0.73</v>
      </c>
      <c r="BJ3601" s="2">
        <v>43969</v>
      </c>
      <c r="BK3601" s="1">
        <v>0.38</v>
      </c>
      <c r="BM3601" s="2">
        <v>43784</v>
      </c>
      <c r="BN3601" s="1">
        <v>-0.22500000000000001</v>
      </c>
    </row>
    <row r="3602" spans="5:66">
      <c r="E3602" s="2">
        <v>43852</v>
      </c>
      <c r="F3602" s="1">
        <v>1.2410000000000001</v>
      </c>
      <c r="H3602" s="2">
        <v>43874</v>
      </c>
      <c r="I3602" s="1">
        <v>1.272</v>
      </c>
      <c r="K3602" s="2">
        <v>43872</v>
      </c>
      <c r="L3602" s="1">
        <v>1.597</v>
      </c>
      <c r="N3602" s="2">
        <v>43880</v>
      </c>
      <c r="O3602" s="1">
        <v>1.375</v>
      </c>
      <c r="Q3602" s="2">
        <v>43853</v>
      </c>
      <c r="R3602" s="1">
        <v>1.4624999999999999</v>
      </c>
      <c r="T3602" s="2">
        <v>43861</v>
      </c>
      <c r="U3602" s="1">
        <v>1.2825</v>
      </c>
      <c r="W3602" s="2">
        <v>43860</v>
      </c>
      <c r="X3602" s="1">
        <v>1.2849999999999999</v>
      </c>
      <c r="Z3602" s="2">
        <v>43846</v>
      </c>
      <c r="AA3602" s="1">
        <v>1.3975</v>
      </c>
      <c r="AC3602" s="2">
        <v>43847</v>
      </c>
      <c r="AD3602" s="1">
        <v>1.4125000000000001</v>
      </c>
      <c r="AI3602" s="2">
        <v>43766</v>
      </c>
      <c r="AJ3602" s="1">
        <v>1.9338</v>
      </c>
      <c r="AL3602" s="2">
        <v>43768</v>
      </c>
      <c r="AM3602" s="1">
        <v>1.6698</v>
      </c>
      <c r="AO3602" s="2">
        <v>43763</v>
      </c>
      <c r="AP3602" s="1">
        <v>1.6315</v>
      </c>
      <c r="AR3602" s="2">
        <v>43756</v>
      </c>
      <c r="AS3602" s="1">
        <v>1.7185000000000001</v>
      </c>
      <c r="AU3602" s="2">
        <v>43784</v>
      </c>
      <c r="AV3602" s="1">
        <v>0.49</v>
      </c>
      <c r="AX3602" s="2">
        <v>43782</v>
      </c>
      <c r="AY3602" s="1">
        <v>0.48149999999999998</v>
      </c>
      <c r="BA3602" s="116">
        <v>43788</v>
      </c>
      <c r="BB3602" s="1">
        <v>7.6499999999999999E-2</v>
      </c>
      <c r="BD3602" s="2">
        <v>43780</v>
      </c>
      <c r="BE3602" s="1">
        <v>-0.33150000000000002</v>
      </c>
      <c r="BG3602" s="2">
        <v>43970</v>
      </c>
      <c r="BH3602" s="1">
        <v>0.7</v>
      </c>
      <c r="BJ3602" s="2">
        <v>43970</v>
      </c>
      <c r="BK3602" s="1">
        <v>0.35</v>
      </c>
      <c r="BM3602" s="2">
        <v>43787</v>
      </c>
      <c r="BN3602" s="1">
        <v>-0.2205</v>
      </c>
    </row>
    <row r="3603" spans="5:66">
      <c r="E3603" s="2">
        <v>43853</v>
      </c>
      <c r="F3603" s="1">
        <v>1.2410000000000001</v>
      </c>
      <c r="H3603" s="2">
        <v>43875</v>
      </c>
      <c r="I3603" s="1">
        <v>1.33</v>
      </c>
      <c r="K3603" s="2">
        <v>43873</v>
      </c>
      <c r="L3603" s="1">
        <v>1.615</v>
      </c>
      <c r="N3603" s="2">
        <v>43881</v>
      </c>
      <c r="O3603" s="1">
        <v>1.34</v>
      </c>
      <c r="Q3603" s="2">
        <v>43858</v>
      </c>
      <c r="R3603" s="1">
        <v>1.365</v>
      </c>
      <c r="T3603" s="2">
        <v>43864</v>
      </c>
      <c r="U3603" s="1">
        <v>1.26</v>
      </c>
      <c r="W3603" s="2">
        <v>43861</v>
      </c>
      <c r="X3603" s="1">
        <v>1.2849999999999999</v>
      </c>
      <c r="Z3603" s="2">
        <v>43847</v>
      </c>
      <c r="AA3603" s="1">
        <v>1.4075</v>
      </c>
      <c r="AC3603" s="2">
        <v>43850</v>
      </c>
      <c r="AD3603" s="1">
        <v>1.42</v>
      </c>
      <c r="AI3603" s="2">
        <v>43767</v>
      </c>
      <c r="AJ3603" s="1">
        <v>1.9285000000000001</v>
      </c>
      <c r="AL3603" s="2">
        <v>43769</v>
      </c>
      <c r="AM3603" s="1">
        <v>1.5845</v>
      </c>
      <c r="AO3603" s="2">
        <v>43766</v>
      </c>
      <c r="AP3603" s="1">
        <v>1.653</v>
      </c>
      <c r="AR3603" s="2">
        <v>43759</v>
      </c>
      <c r="AS3603" s="1">
        <v>1.7385000000000002</v>
      </c>
      <c r="AU3603" s="2">
        <v>43787</v>
      </c>
      <c r="AV3603" s="1">
        <v>0.495</v>
      </c>
      <c r="AX3603" s="2">
        <v>43783</v>
      </c>
      <c r="AY3603" s="1">
        <v>0.438</v>
      </c>
      <c r="BA3603" s="116">
        <v>43789</v>
      </c>
      <c r="BB3603" s="1">
        <v>6.9800000000000001E-2</v>
      </c>
      <c r="BD3603" s="2">
        <v>43781</v>
      </c>
      <c r="BE3603" s="1">
        <v>-0.33529999999999999</v>
      </c>
      <c r="BG3603" s="2">
        <v>43971</v>
      </c>
      <c r="BH3603" s="1">
        <v>0.68</v>
      </c>
      <c r="BJ3603" s="2">
        <v>43971</v>
      </c>
      <c r="BK3603" s="1">
        <v>0.34</v>
      </c>
      <c r="BM3603" s="2">
        <v>43788</v>
      </c>
      <c r="BN3603" s="1">
        <v>-0.22289999999999999</v>
      </c>
    </row>
    <row r="3604" spans="5:66">
      <c r="E3604" s="2">
        <v>43858</v>
      </c>
      <c r="F3604" s="1">
        <v>1.2349999999999999</v>
      </c>
      <c r="H3604" s="2">
        <v>43878</v>
      </c>
      <c r="I3604" s="1">
        <v>1.31</v>
      </c>
      <c r="K3604" s="2">
        <v>43874</v>
      </c>
      <c r="L3604" s="1">
        <v>1.605</v>
      </c>
      <c r="N3604" s="2">
        <v>43882</v>
      </c>
      <c r="O3604" s="1">
        <v>1.27</v>
      </c>
      <c r="Q3604" s="2">
        <v>43859</v>
      </c>
      <c r="R3604" s="1">
        <v>1.33</v>
      </c>
      <c r="T3604" s="2">
        <v>43865</v>
      </c>
      <c r="U3604" s="1">
        <v>1.32</v>
      </c>
      <c r="W3604" s="2">
        <v>43864</v>
      </c>
      <c r="X3604" s="1">
        <v>1.26</v>
      </c>
      <c r="Z3604" s="2">
        <v>43850</v>
      </c>
      <c r="AA3604" s="1">
        <v>1.4224999999999999</v>
      </c>
      <c r="AC3604" s="2">
        <v>43851</v>
      </c>
      <c r="AD3604" s="1">
        <v>1.4</v>
      </c>
      <c r="AI3604" s="2">
        <v>43768</v>
      </c>
      <c r="AJ3604" s="1">
        <v>1.8494999999999999</v>
      </c>
      <c r="AL3604" s="2">
        <v>43770</v>
      </c>
      <c r="AM3604" s="1">
        <v>1.6108</v>
      </c>
      <c r="AO3604" s="2">
        <v>43767</v>
      </c>
      <c r="AP3604" s="1">
        <v>1.6520000000000001</v>
      </c>
      <c r="AR3604" s="2">
        <v>43760</v>
      </c>
      <c r="AS3604" s="1">
        <v>1.7151999999999998</v>
      </c>
      <c r="AU3604" s="2">
        <v>43788</v>
      </c>
      <c r="AV3604" s="1">
        <v>0.49099999999999999</v>
      </c>
      <c r="AX3604" s="2">
        <v>43784</v>
      </c>
      <c r="AY3604" s="1">
        <v>0.45300000000000001</v>
      </c>
      <c r="BA3604" s="116">
        <v>43790</v>
      </c>
      <c r="BB3604" s="1">
        <v>8.8800000000000004E-2</v>
      </c>
      <c r="BD3604" s="2">
        <v>43782</v>
      </c>
      <c r="BE3604" s="1">
        <v>-0.34360000000000002</v>
      </c>
      <c r="BG3604" s="2">
        <v>43972</v>
      </c>
      <c r="BH3604" s="1">
        <v>0.68</v>
      </c>
      <c r="BJ3604" s="2">
        <v>43972</v>
      </c>
      <c r="BK3604" s="1">
        <v>0.35</v>
      </c>
      <c r="BM3604" s="2">
        <v>43789</v>
      </c>
      <c r="BN3604" s="1">
        <v>-0.22500000000000001</v>
      </c>
    </row>
    <row r="3605" spans="5:66">
      <c r="E3605" s="2">
        <v>43859</v>
      </c>
      <c r="F3605" s="1">
        <v>1.2330000000000001</v>
      </c>
      <c r="H3605" s="2">
        <v>43879</v>
      </c>
      <c r="I3605" s="1">
        <v>1.27</v>
      </c>
      <c r="K3605" s="2">
        <v>43875</v>
      </c>
      <c r="L3605" s="1">
        <v>1.657</v>
      </c>
      <c r="N3605" s="2">
        <v>43885</v>
      </c>
      <c r="O3605" s="1">
        <v>1.2370000000000001</v>
      </c>
      <c r="Q3605" s="2">
        <v>43860</v>
      </c>
      <c r="R3605" s="1">
        <v>1.3025</v>
      </c>
      <c r="T3605" s="2">
        <v>43866</v>
      </c>
      <c r="U3605" s="1">
        <v>1.3</v>
      </c>
      <c r="W3605" s="2">
        <v>43865</v>
      </c>
      <c r="X3605" s="1">
        <v>1.3025</v>
      </c>
      <c r="Z3605" s="2">
        <v>43851</v>
      </c>
      <c r="AA3605" s="1">
        <v>1.3825000000000001</v>
      </c>
      <c r="AC3605" s="2">
        <v>43852</v>
      </c>
      <c r="AD3605" s="1">
        <v>1.42</v>
      </c>
      <c r="AI3605" s="2">
        <v>43769</v>
      </c>
      <c r="AJ3605" s="1">
        <v>1.7692000000000001</v>
      </c>
      <c r="AL3605" s="2">
        <v>43773</v>
      </c>
      <c r="AM3605" s="1">
        <v>1.6783000000000001</v>
      </c>
      <c r="AO3605" s="2">
        <v>43768</v>
      </c>
      <c r="AP3605" s="1">
        <v>1.6076000000000001</v>
      </c>
      <c r="AR3605" s="2">
        <v>43761</v>
      </c>
      <c r="AS3605" s="1">
        <v>1.7229000000000001</v>
      </c>
      <c r="AU3605" s="2">
        <v>43789</v>
      </c>
      <c r="AV3605" s="1">
        <v>0.47949999999999998</v>
      </c>
      <c r="AX3605" s="2">
        <v>43787</v>
      </c>
      <c r="AY3605" s="1">
        <v>0.45650000000000002</v>
      </c>
      <c r="BA3605" s="116">
        <v>43791</v>
      </c>
      <c r="BB3605" s="1">
        <v>5.4399999999999997E-2</v>
      </c>
      <c r="BD3605" s="2">
        <v>43783</v>
      </c>
      <c r="BE3605" s="1">
        <v>-0.34229999999999999</v>
      </c>
      <c r="BG3605" s="2">
        <v>43973</v>
      </c>
      <c r="BH3605" s="1">
        <v>0.66</v>
      </c>
      <c r="BJ3605" s="2">
        <v>43973</v>
      </c>
      <c r="BK3605" s="1">
        <v>0.34</v>
      </c>
      <c r="BM3605" s="2">
        <v>43790</v>
      </c>
      <c r="BN3605" s="1">
        <v>-0.20649999999999999</v>
      </c>
    </row>
    <row r="3606" spans="5:66">
      <c r="E3606" s="2">
        <v>43860</v>
      </c>
      <c r="F3606" s="1">
        <v>1.23</v>
      </c>
      <c r="H3606" s="2">
        <v>43880</v>
      </c>
      <c r="I3606" s="1">
        <v>1.28</v>
      </c>
      <c r="K3606" s="2">
        <v>43878</v>
      </c>
      <c r="L3606" s="1">
        <v>1.615</v>
      </c>
      <c r="N3606" s="2">
        <v>43886</v>
      </c>
      <c r="O3606" s="1">
        <v>1.272</v>
      </c>
      <c r="Q3606" s="2">
        <v>43861</v>
      </c>
      <c r="R3606" s="1">
        <v>1.3049999999999999</v>
      </c>
      <c r="T3606" s="2">
        <v>43867</v>
      </c>
      <c r="U3606" s="1">
        <v>1.3125</v>
      </c>
      <c r="W3606" s="2">
        <v>43866</v>
      </c>
      <c r="X3606" s="1">
        <v>1.2849999999999999</v>
      </c>
      <c r="Z3606" s="2">
        <v>43852</v>
      </c>
      <c r="AA3606" s="1">
        <v>1.4224999999999999</v>
      </c>
      <c r="AC3606" s="2">
        <v>43853</v>
      </c>
      <c r="AD3606" s="1">
        <v>1.415</v>
      </c>
      <c r="AI3606" s="2">
        <v>43770</v>
      </c>
      <c r="AJ3606" s="1">
        <v>1.79</v>
      </c>
      <c r="AL3606" s="2">
        <v>43774</v>
      </c>
      <c r="AM3606" s="1">
        <v>1.7561</v>
      </c>
      <c r="AO3606" s="2">
        <v>43769</v>
      </c>
      <c r="AP3606" s="1">
        <v>1.536</v>
      </c>
      <c r="AR3606" s="2">
        <v>43762</v>
      </c>
      <c r="AS3606" s="1">
        <v>1.7141999999999999</v>
      </c>
      <c r="AU3606" s="2">
        <v>43790</v>
      </c>
      <c r="AV3606" s="1">
        <v>0.50600000000000001</v>
      </c>
      <c r="AX3606" s="2">
        <v>43788</v>
      </c>
      <c r="AY3606" s="1">
        <v>0.45500000000000002</v>
      </c>
      <c r="BA3606" s="116">
        <v>43794</v>
      </c>
      <c r="BB3606" s="1">
        <v>6.6500000000000004E-2</v>
      </c>
      <c r="BD3606" s="2">
        <v>43784</v>
      </c>
      <c r="BE3606" s="1">
        <v>-0.34010000000000001</v>
      </c>
      <c r="BG3606" s="2">
        <v>43977</v>
      </c>
      <c r="BH3606" s="1">
        <v>0.69</v>
      </c>
      <c r="BJ3606" s="2">
        <v>43977</v>
      </c>
      <c r="BK3606" s="1">
        <v>0.35</v>
      </c>
      <c r="BM3606" s="2">
        <v>43791</v>
      </c>
      <c r="BN3606" s="1">
        <v>-0.2278</v>
      </c>
    </row>
    <row r="3607" spans="5:66">
      <c r="E3607" s="2">
        <v>43861</v>
      </c>
      <c r="F3607" s="1">
        <v>1.23</v>
      </c>
      <c r="H3607" s="2">
        <v>43881</v>
      </c>
      <c r="I3607" s="1">
        <v>1.2450000000000001</v>
      </c>
      <c r="K3607" s="2">
        <v>43879</v>
      </c>
      <c r="L3607" s="1">
        <v>1.5550000000000002</v>
      </c>
      <c r="N3607" s="2">
        <v>43887</v>
      </c>
      <c r="O3607" s="1">
        <v>1.2370000000000001</v>
      </c>
      <c r="Q3607" s="2">
        <v>43864</v>
      </c>
      <c r="R3607" s="1">
        <v>1.2849999999999999</v>
      </c>
      <c r="T3607" s="2">
        <v>43868</v>
      </c>
      <c r="U3607" s="1">
        <v>1.2749999999999999</v>
      </c>
      <c r="W3607" s="2">
        <v>43867</v>
      </c>
      <c r="X3607" s="1">
        <v>1.2925</v>
      </c>
      <c r="Z3607" s="2">
        <v>43853</v>
      </c>
      <c r="AA3607" s="1">
        <v>1.4</v>
      </c>
      <c r="AC3607" s="2">
        <v>43858</v>
      </c>
      <c r="AD3607" s="1">
        <v>1.3875</v>
      </c>
      <c r="AI3607" s="2">
        <v>43773</v>
      </c>
      <c r="AJ3607" s="1">
        <v>1.8639999999999999</v>
      </c>
      <c r="AL3607" s="2">
        <v>43775</v>
      </c>
      <c r="AM3607" s="1">
        <v>1.728</v>
      </c>
      <c r="AO3607" s="2">
        <v>43770</v>
      </c>
      <c r="AP3607" s="1">
        <v>1.5714999999999999</v>
      </c>
      <c r="AR3607" s="2">
        <v>43763</v>
      </c>
      <c r="AS3607" s="1">
        <v>1.7415</v>
      </c>
      <c r="AU3607" s="2">
        <v>43791</v>
      </c>
      <c r="AV3607" s="1">
        <v>0.46200000000000002</v>
      </c>
      <c r="AX3607" s="2">
        <v>43789</v>
      </c>
      <c r="AY3607" s="1">
        <v>0.44640000000000002</v>
      </c>
      <c r="BA3607" s="116">
        <v>43795</v>
      </c>
      <c r="BB3607" s="1">
        <v>4.7E-2</v>
      </c>
      <c r="BD3607" s="2">
        <v>43787</v>
      </c>
      <c r="BE3607" s="1">
        <v>-0.33489999999999998</v>
      </c>
      <c r="BG3607" s="2">
        <v>43978</v>
      </c>
      <c r="BH3607" s="1">
        <v>0.68</v>
      </c>
      <c r="BJ3607" s="2">
        <v>43978</v>
      </c>
      <c r="BK3607" s="1">
        <v>0.34</v>
      </c>
      <c r="BM3607" s="2">
        <v>43794</v>
      </c>
      <c r="BN3607" s="1">
        <v>-0.224</v>
      </c>
    </row>
    <row r="3608" spans="5:66">
      <c r="E3608" s="2">
        <v>43864</v>
      </c>
      <c r="F3608" s="1">
        <v>1.23</v>
      </c>
      <c r="H3608" s="2">
        <v>43882</v>
      </c>
      <c r="I3608" s="1">
        <v>1.1870000000000001</v>
      </c>
      <c r="K3608" s="2">
        <v>43880</v>
      </c>
      <c r="L3608" s="1">
        <v>1.5550000000000002</v>
      </c>
      <c r="N3608" s="2">
        <v>43888</v>
      </c>
      <c r="O3608" s="1">
        <v>1.2949999999999999</v>
      </c>
      <c r="Q3608" s="2">
        <v>43865</v>
      </c>
      <c r="R3608" s="1">
        <v>1.3525</v>
      </c>
      <c r="T3608" s="2">
        <v>43871</v>
      </c>
      <c r="U3608" s="1">
        <v>1.27</v>
      </c>
      <c r="W3608" s="2">
        <v>43868</v>
      </c>
      <c r="X3608" s="1">
        <v>1.2625</v>
      </c>
      <c r="Z3608" s="2">
        <v>43858</v>
      </c>
      <c r="AA3608" s="1">
        <v>1.3474999999999999</v>
      </c>
      <c r="AC3608" s="2">
        <v>43859</v>
      </c>
      <c r="AD3608" s="1">
        <v>1.3625</v>
      </c>
      <c r="AI3608" s="2">
        <v>43774</v>
      </c>
      <c r="AJ3608" s="1">
        <v>1.9424999999999999</v>
      </c>
      <c r="AL3608" s="2">
        <v>43776</v>
      </c>
      <c r="AM3608" s="1">
        <v>1.8145</v>
      </c>
      <c r="AO3608" s="2">
        <v>43773</v>
      </c>
      <c r="AP3608" s="1">
        <v>1.6148</v>
      </c>
      <c r="AR3608" s="2">
        <v>43766</v>
      </c>
      <c r="AS3608" s="1">
        <v>1.752</v>
      </c>
      <c r="AU3608" s="2">
        <v>43794</v>
      </c>
      <c r="AV3608" s="1">
        <v>0.48549999999999999</v>
      </c>
      <c r="AX3608" s="2">
        <v>43790</v>
      </c>
      <c r="AY3608" s="1">
        <v>0.47099999999999997</v>
      </c>
      <c r="BA3608" s="116">
        <v>43796</v>
      </c>
      <c r="BB3608" s="1">
        <v>3.8600000000000002E-2</v>
      </c>
      <c r="BD3608" s="2">
        <v>43788</v>
      </c>
      <c r="BE3608" s="1">
        <v>-0.33600000000000002</v>
      </c>
      <c r="BG3608" s="2">
        <v>43979</v>
      </c>
      <c r="BH3608" s="1">
        <v>0.7</v>
      </c>
      <c r="BJ3608" s="2">
        <v>43979</v>
      </c>
      <c r="BK3608" s="1">
        <v>0.34</v>
      </c>
      <c r="BM3608" s="2">
        <v>43795</v>
      </c>
      <c r="BN3608" s="1">
        <v>-0.23699999999999999</v>
      </c>
    </row>
    <row r="3609" spans="5:66">
      <c r="E3609" s="2">
        <v>43865</v>
      </c>
      <c r="F3609" s="1">
        <v>1.23</v>
      </c>
      <c r="H3609" s="2">
        <v>43885</v>
      </c>
      <c r="I3609" s="1">
        <v>1.145</v>
      </c>
      <c r="K3609" s="2">
        <v>43881</v>
      </c>
      <c r="L3609" s="1">
        <v>1.53</v>
      </c>
      <c r="N3609" s="2">
        <v>43889</v>
      </c>
      <c r="O3609" s="1">
        <v>1.17</v>
      </c>
      <c r="Q3609" s="2">
        <v>43866</v>
      </c>
      <c r="R3609" s="1">
        <v>1.3325</v>
      </c>
      <c r="T3609" s="2">
        <v>43872</v>
      </c>
      <c r="U3609" s="1">
        <v>1.2575000000000001</v>
      </c>
      <c r="W3609" s="2">
        <v>43871</v>
      </c>
      <c r="X3609" s="1">
        <v>1.2625</v>
      </c>
      <c r="Z3609" s="2">
        <v>43859</v>
      </c>
      <c r="AA3609" s="1">
        <v>1.3225</v>
      </c>
      <c r="AC3609" s="2">
        <v>43860</v>
      </c>
      <c r="AD3609" s="1">
        <v>1.33</v>
      </c>
      <c r="AI3609" s="2">
        <v>43775</v>
      </c>
      <c r="AJ3609" s="1">
        <v>1.9137999999999999</v>
      </c>
      <c r="AL3609" s="2">
        <v>43777</v>
      </c>
      <c r="AM3609" s="1">
        <v>1.8319999999999999</v>
      </c>
      <c r="AO3609" s="2">
        <v>43774</v>
      </c>
      <c r="AP3609" s="1">
        <v>1.6505000000000001</v>
      </c>
      <c r="AR3609" s="2">
        <v>43767</v>
      </c>
      <c r="AS3609" s="1">
        <v>1.7478</v>
      </c>
      <c r="AU3609" s="2">
        <v>43795</v>
      </c>
      <c r="AV3609" s="1">
        <v>0.46500000000000002</v>
      </c>
      <c r="AX3609" s="2">
        <v>43791</v>
      </c>
      <c r="AY3609" s="1">
        <v>0.42799999999999999</v>
      </c>
      <c r="BA3609" s="116">
        <v>43797</v>
      </c>
      <c r="BB3609" s="1">
        <v>4.8800000000000003E-2</v>
      </c>
      <c r="BD3609" s="2">
        <v>43789</v>
      </c>
      <c r="BE3609" s="1">
        <v>-0.34100000000000003</v>
      </c>
      <c r="BG3609" s="2">
        <v>43980</v>
      </c>
      <c r="BH3609" s="1">
        <v>0.65</v>
      </c>
      <c r="BJ3609" s="2">
        <v>43980</v>
      </c>
      <c r="BK3609" s="1">
        <v>0.3</v>
      </c>
      <c r="BM3609" s="2">
        <v>43796</v>
      </c>
      <c r="BN3609" s="1">
        <v>-0.24</v>
      </c>
    </row>
    <row r="3610" spans="5:66">
      <c r="E3610" s="2">
        <v>43866</v>
      </c>
      <c r="F3610" s="1">
        <v>1.228</v>
      </c>
      <c r="H3610" s="2">
        <v>43886</v>
      </c>
      <c r="I3610" s="1">
        <v>1.18</v>
      </c>
      <c r="K3610" s="2">
        <v>43882</v>
      </c>
      <c r="L3610" s="1">
        <v>1.4470000000000001</v>
      </c>
      <c r="N3610" s="2">
        <v>43892</v>
      </c>
      <c r="O3610" s="1">
        <v>1.21</v>
      </c>
      <c r="Q3610" s="2">
        <v>43867</v>
      </c>
      <c r="R3610" s="1">
        <v>1.3525</v>
      </c>
      <c r="T3610" s="2">
        <v>43873</v>
      </c>
      <c r="U3610" s="1">
        <v>1.27</v>
      </c>
      <c r="W3610" s="2">
        <v>43872</v>
      </c>
      <c r="X3610" s="1">
        <v>1.2524999999999999</v>
      </c>
      <c r="Z3610" s="2">
        <v>43860</v>
      </c>
      <c r="AA3610" s="1">
        <v>1.3025</v>
      </c>
      <c r="AC3610" s="2">
        <v>43861</v>
      </c>
      <c r="AD3610" s="1">
        <v>1.33</v>
      </c>
      <c r="AI3610" s="2">
        <v>43776</v>
      </c>
      <c r="AJ3610" s="1">
        <v>1.9933999999999998</v>
      </c>
      <c r="AL3610" s="2">
        <v>43780</v>
      </c>
      <c r="AM3610" s="1">
        <v>1.8325</v>
      </c>
      <c r="AO3610" s="2">
        <v>43775</v>
      </c>
      <c r="AP3610" s="1">
        <v>1.6332</v>
      </c>
      <c r="AR3610" s="2">
        <v>43768</v>
      </c>
      <c r="AS3610" s="1">
        <v>1.7206999999999999</v>
      </c>
      <c r="AU3610" s="2">
        <v>43796</v>
      </c>
      <c r="AV3610" s="1">
        <v>0.44800000000000001</v>
      </c>
      <c r="AX3610" s="2">
        <v>43794</v>
      </c>
      <c r="AY3610" s="1">
        <v>0.44829999999999998</v>
      </c>
      <c r="BA3610" s="116">
        <v>43798</v>
      </c>
      <c r="BB3610" s="1">
        <v>5.4199999999999998E-2</v>
      </c>
      <c r="BD3610" s="2">
        <v>43790</v>
      </c>
      <c r="BE3610" s="1">
        <v>-0.33150000000000002</v>
      </c>
      <c r="BG3610" s="2">
        <v>43983</v>
      </c>
      <c r="BH3610" s="1">
        <v>0.66</v>
      </c>
      <c r="BJ3610" s="2">
        <v>43983</v>
      </c>
      <c r="BK3610" s="1">
        <v>0.31</v>
      </c>
      <c r="BM3610" s="2">
        <v>43797</v>
      </c>
      <c r="BN3610" s="1">
        <v>-0.23499999999999999</v>
      </c>
    </row>
    <row r="3611" spans="5:66">
      <c r="E3611" s="2">
        <v>43867</v>
      </c>
      <c r="F3611" s="1">
        <v>1.226</v>
      </c>
      <c r="H3611" s="2">
        <v>43887</v>
      </c>
      <c r="I3611" s="1">
        <v>1.135</v>
      </c>
      <c r="K3611" s="2">
        <v>43885</v>
      </c>
      <c r="L3611" s="1">
        <v>1.42</v>
      </c>
      <c r="N3611" s="2">
        <v>43893</v>
      </c>
      <c r="O3611" s="1">
        <v>1.21</v>
      </c>
      <c r="Q3611" s="2">
        <v>43868</v>
      </c>
      <c r="R3611" s="1">
        <v>1.325</v>
      </c>
      <c r="T3611" s="2">
        <v>43874</v>
      </c>
      <c r="U3611" s="1">
        <v>1.26</v>
      </c>
      <c r="W3611" s="2">
        <v>43873</v>
      </c>
      <c r="X3611" s="1">
        <v>1.2575000000000001</v>
      </c>
      <c r="Z3611" s="2">
        <v>43861</v>
      </c>
      <c r="AA3611" s="1">
        <v>1.2974999999999999</v>
      </c>
      <c r="AC3611" s="2">
        <v>43864</v>
      </c>
      <c r="AD3611" s="1">
        <v>1.3174999999999999</v>
      </c>
      <c r="AI3611" s="2">
        <v>43777</v>
      </c>
      <c r="AJ3611" s="1">
        <v>2.0099</v>
      </c>
      <c r="AL3611" s="2">
        <v>43781</v>
      </c>
      <c r="AM3611" s="1">
        <v>1.8239999999999998</v>
      </c>
      <c r="AO3611" s="2">
        <v>43776</v>
      </c>
      <c r="AP3611" s="1">
        <v>1.6844999999999999</v>
      </c>
      <c r="AR3611" s="2">
        <v>43769</v>
      </c>
      <c r="AS3611" s="1">
        <v>1.6657</v>
      </c>
      <c r="AU3611" s="2">
        <v>43797</v>
      </c>
      <c r="AV3611" s="1">
        <v>0.45600000000000002</v>
      </c>
      <c r="AX3611" s="2">
        <v>43795</v>
      </c>
      <c r="AY3611" s="1">
        <v>0.42799999999999999</v>
      </c>
      <c r="BA3611" s="116">
        <v>43801</v>
      </c>
      <c r="BB3611" s="1">
        <v>0.1245</v>
      </c>
      <c r="BD3611" s="2">
        <v>43791</v>
      </c>
      <c r="BE3611" s="1">
        <v>-0.34050000000000002</v>
      </c>
      <c r="BG3611" s="2">
        <v>43984</v>
      </c>
      <c r="BH3611" s="1">
        <v>0.68</v>
      </c>
      <c r="BJ3611" s="2">
        <v>43984</v>
      </c>
      <c r="BK3611" s="1">
        <v>0.32</v>
      </c>
      <c r="BM3611" s="2">
        <v>43798</v>
      </c>
      <c r="BN3611" s="1">
        <v>-0.22889999999999999</v>
      </c>
    </row>
    <row r="3612" spans="5:66">
      <c r="E3612" s="2">
        <v>43868</v>
      </c>
      <c r="F3612" s="1">
        <v>1.216</v>
      </c>
      <c r="H3612" s="2">
        <v>43888</v>
      </c>
      <c r="I3612" s="1">
        <v>1.1919999999999999</v>
      </c>
      <c r="K3612" s="2">
        <v>43886</v>
      </c>
      <c r="L3612" s="1">
        <v>1.44</v>
      </c>
      <c r="N3612" s="2">
        <v>43894</v>
      </c>
      <c r="O3612" s="1">
        <v>1.1200000000000001</v>
      </c>
      <c r="Q3612" s="2">
        <v>43871</v>
      </c>
      <c r="R3612" s="1">
        <v>1.3125</v>
      </c>
      <c r="T3612" s="2">
        <v>43875</v>
      </c>
      <c r="U3612" s="1">
        <v>1.3125</v>
      </c>
      <c r="W3612" s="2">
        <v>43874</v>
      </c>
      <c r="X3612" s="1">
        <v>1.2450000000000001</v>
      </c>
      <c r="Z3612" s="2">
        <v>43864</v>
      </c>
      <c r="AA3612" s="1">
        <v>1.2725</v>
      </c>
      <c r="AC3612" s="2">
        <v>43865</v>
      </c>
      <c r="AD3612" s="1">
        <v>1.34</v>
      </c>
      <c r="AI3612" s="2">
        <v>43780</v>
      </c>
      <c r="AJ3612" s="1">
        <v>2.0139999999999998</v>
      </c>
      <c r="AL3612" s="2">
        <v>43782</v>
      </c>
      <c r="AM3612" s="1">
        <v>1.7703</v>
      </c>
      <c r="AO3612" s="2">
        <v>43777</v>
      </c>
      <c r="AP3612" s="1">
        <v>1.6964999999999999</v>
      </c>
      <c r="AR3612" s="2">
        <v>43770</v>
      </c>
      <c r="AS3612" s="1">
        <v>1.6928999999999998</v>
      </c>
      <c r="AU3612" s="2">
        <v>43798</v>
      </c>
      <c r="AV3612" s="1">
        <v>0.45579999999999998</v>
      </c>
      <c r="AX3612" s="2">
        <v>43796</v>
      </c>
      <c r="AY3612" s="1">
        <v>0.41420000000000001</v>
      </c>
      <c r="BA3612" s="116">
        <v>43802</v>
      </c>
      <c r="BB3612" s="1">
        <v>5.6300000000000003E-2</v>
      </c>
      <c r="BD3612" s="2">
        <v>43794</v>
      </c>
      <c r="BE3612" s="1">
        <v>-0.33939999999999998</v>
      </c>
      <c r="BG3612" s="2">
        <v>43985</v>
      </c>
      <c r="BH3612" s="1">
        <v>0.77</v>
      </c>
      <c r="BJ3612" s="2">
        <v>43985</v>
      </c>
      <c r="BK3612" s="1">
        <v>0.38</v>
      </c>
      <c r="BM3612" s="2">
        <v>43801</v>
      </c>
      <c r="BN3612" s="1">
        <v>-0.18329999999999999</v>
      </c>
    </row>
    <row r="3613" spans="5:66">
      <c r="E3613" s="2">
        <v>43871</v>
      </c>
      <c r="F3613" s="1">
        <v>1.216</v>
      </c>
      <c r="H3613" s="2">
        <v>43889</v>
      </c>
      <c r="I3613" s="1">
        <v>1.1000000000000001</v>
      </c>
      <c r="K3613" s="2">
        <v>43887</v>
      </c>
      <c r="L3613" s="1">
        <v>1.405</v>
      </c>
      <c r="N3613" s="2">
        <v>43895</v>
      </c>
      <c r="O3613" s="1">
        <v>1.155</v>
      </c>
      <c r="Q3613" s="2">
        <v>43872</v>
      </c>
      <c r="R3613" s="1">
        <v>1.3</v>
      </c>
      <c r="T3613" s="2">
        <v>43878</v>
      </c>
      <c r="U3613" s="1">
        <v>1.2849999999999999</v>
      </c>
      <c r="W3613" s="2">
        <v>43875</v>
      </c>
      <c r="X3613" s="1">
        <v>1.3025</v>
      </c>
      <c r="Z3613" s="2">
        <v>43865</v>
      </c>
      <c r="AA3613" s="1">
        <v>1.31</v>
      </c>
      <c r="AC3613" s="2">
        <v>43866</v>
      </c>
      <c r="AD3613" s="1">
        <v>1.33</v>
      </c>
      <c r="AI3613" s="2">
        <v>43781</v>
      </c>
      <c r="AJ3613" s="1">
        <v>2.0042</v>
      </c>
      <c r="AL3613" s="2">
        <v>43783</v>
      </c>
      <c r="AM3613" s="1">
        <v>1.704</v>
      </c>
      <c r="AO3613" s="2">
        <v>43780</v>
      </c>
      <c r="AP3613" s="1">
        <v>1.694</v>
      </c>
      <c r="AR3613" s="2">
        <v>43773</v>
      </c>
      <c r="AS3613" s="1">
        <v>1.7223999999999999</v>
      </c>
      <c r="AU3613" s="2">
        <v>43801</v>
      </c>
      <c r="AV3613" s="1">
        <v>0.53200000000000003</v>
      </c>
      <c r="AX3613" s="2">
        <v>43797</v>
      </c>
      <c r="AY3613" s="1">
        <v>0.42199999999999999</v>
      </c>
      <c r="BA3613" s="116">
        <v>43803</v>
      </c>
      <c r="BB3613" s="1">
        <v>9.0999999999999998E-2</v>
      </c>
      <c r="BD3613" s="2">
        <v>43795</v>
      </c>
      <c r="BE3613" s="1">
        <v>-0.34200000000000003</v>
      </c>
      <c r="BG3613" s="2">
        <v>43986</v>
      </c>
      <c r="BH3613" s="1">
        <v>0.82</v>
      </c>
      <c r="BJ3613" s="2">
        <v>43986</v>
      </c>
      <c r="BK3613" s="1">
        <v>0.4</v>
      </c>
      <c r="BM3613" s="2">
        <v>43802</v>
      </c>
      <c r="BN3613" s="1">
        <v>-0.2306</v>
      </c>
    </row>
    <row r="3614" spans="5:66">
      <c r="E3614" s="2">
        <v>43872</v>
      </c>
      <c r="F3614" s="1">
        <v>1.21</v>
      </c>
      <c r="H3614" s="2">
        <v>43892</v>
      </c>
      <c r="I3614" s="1">
        <v>1.125</v>
      </c>
      <c r="K3614" s="2">
        <v>43888</v>
      </c>
      <c r="L3614" s="1">
        <v>1.4450000000000001</v>
      </c>
      <c r="N3614" s="2">
        <v>43896</v>
      </c>
      <c r="O3614" s="1">
        <v>1.18</v>
      </c>
      <c r="Q3614" s="2">
        <v>43873</v>
      </c>
      <c r="R3614" s="1">
        <v>1.3174999999999999</v>
      </c>
      <c r="T3614" s="2">
        <v>43879</v>
      </c>
      <c r="U3614" s="1">
        <v>1.2450000000000001</v>
      </c>
      <c r="W3614" s="2">
        <v>43878</v>
      </c>
      <c r="X3614" s="1">
        <v>1.2849999999999999</v>
      </c>
      <c r="Z3614" s="2">
        <v>43866</v>
      </c>
      <c r="AA3614" s="1">
        <v>1.2925</v>
      </c>
      <c r="AC3614" s="2">
        <v>43867</v>
      </c>
      <c r="AD3614" s="1">
        <v>1.325</v>
      </c>
      <c r="AI3614" s="2">
        <v>43782</v>
      </c>
      <c r="AJ3614" s="1">
        <v>1.9529999999999998</v>
      </c>
      <c r="AL3614" s="2">
        <v>43784</v>
      </c>
      <c r="AM3614" s="1">
        <v>1.716</v>
      </c>
      <c r="AO3614" s="2">
        <v>43781</v>
      </c>
      <c r="AP3614" s="1">
        <v>1.6817</v>
      </c>
      <c r="AR3614" s="2">
        <v>43774</v>
      </c>
      <c r="AS3614" s="1">
        <v>1.7370000000000001</v>
      </c>
      <c r="AU3614" s="2">
        <v>43802</v>
      </c>
      <c r="AV3614" s="1">
        <v>0.46150000000000002</v>
      </c>
      <c r="AX3614" s="2">
        <v>43798</v>
      </c>
      <c r="AY3614" s="1">
        <v>0.42330000000000001</v>
      </c>
      <c r="BA3614" s="116">
        <v>43804</v>
      </c>
      <c r="BB3614" s="1">
        <v>0.1094</v>
      </c>
      <c r="BD3614" s="2">
        <v>43796</v>
      </c>
      <c r="BE3614" s="1">
        <v>-0.34499999999999997</v>
      </c>
      <c r="BG3614" s="2">
        <v>43987</v>
      </c>
      <c r="BH3614" s="1">
        <v>0.91</v>
      </c>
      <c r="BJ3614" s="2">
        <v>43987</v>
      </c>
      <c r="BK3614" s="1">
        <v>0.47</v>
      </c>
      <c r="BM3614" s="2">
        <v>43803</v>
      </c>
      <c r="BN3614" s="1">
        <v>-0.21</v>
      </c>
    </row>
    <row r="3615" spans="5:66">
      <c r="E3615" s="2">
        <v>43873</v>
      </c>
      <c r="F3615" s="1">
        <v>1.21</v>
      </c>
      <c r="H3615" s="2">
        <v>43893</v>
      </c>
      <c r="I3615" s="1">
        <v>1.119</v>
      </c>
      <c r="K3615" s="2">
        <v>43889</v>
      </c>
      <c r="L3615" s="1">
        <v>1.327</v>
      </c>
      <c r="N3615" s="2">
        <v>43899</v>
      </c>
      <c r="O3615" s="1">
        <v>1.1100000000000001</v>
      </c>
      <c r="Q3615" s="2">
        <v>43874</v>
      </c>
      <c r="R3615" s="1">
        <v>1.31</v>
      </c>
      <c r="T3615" s="2">
        <v>43880</v>
      </c>
      <c r="U3615" s="1">
        <v>1.2424999999999999</v>
      </c>
      <c r="W3615" s="2">
        <v>43879</v>
      </c>
      <c r="X3615" s="1">
        <v>1.2450000000000001</v>
      </c>
      <c r="Z3615" s="2">
        <v>43867</v>
      </c>
      <c r="AA3615" s="1">
        <v>1.2925</v>
      </c>
      <c r="AC3615" s="2">
        <v>43868</v>
      </c>
      <c r="AD3615" s="1">
        <v>1.2949999999999999</v>
      </c>
      <c r="AI3615" s="2">
        <v>43783</v>
      </c>
      <c r="AJ3615" s="1">
        <v>1.8871</v>
      </c>
      <c r="AL3615" s="2">
        <v>43787</v>
      </c>
      <c r="AM3615" s="1">
        <v>1.696</v>
      </c>
      <c r="AO3615" s="2">
        <v>43782</v>
      </c>
      <c r="AP3615" s="1">
        <v>1.6484999999999999</v>
      </c>
      <c r="AR3615" s="2">
        <v>43775</v>
      </c>
      <c r="AS3615" s="1">
        <v>1.7290000000000001</v>
      </c>
      <c r="AU3615" s="2">
        <v>43803</v>
      </c>
      <c r="AV3615" s="1">
        <v>0.502</v>
      </c>
      <c r="AX3615" s="2">
        <v>43801</v>
      </c>
      <c r="AY3615" s="1">
        <v>0.50280000000000002</v>
      </c>
      <c r="BA3615" s="116">
        <v>43805</v>
      </c>
      <c r="BB3615" s="1">
        <v>0.1135</v>
      </c>
      <c r="BD3615" s="2">
        <v>43797</v>
      </c>
      <c r="BE3615" s="1">
        <v>-0.34699999999999998</v>
      </c>
      <c r="BG3615" s="2">
        <v>43990</v>
      </c>
      <c r="BH3615" s="1">
        <v>0.88</v>
      </c>
      <c r="BJ3615" s="2">
        <v>43990</v>
      </c>
      <c r="BK3615" s="1">
        <v>0.45</v>
      </c>
      <c r="BM3615" s="2">
        <v>43804</v>
      </c>
      <c r="BN3615" s="1">
        <v>-0.19</v>
      </c>
    </row>
    <row r="3616" spans="5:66">
      <c r="E3616" s="2">
        <v>43874</v>
      </c>
      <c r="F3616" s="1">
        <v>1.2050000000000001</v>
      </c>
      <c r="H3616" s="2">
        <v>43894</v>
      </c>
      <c r="I3616" s="1">
        <v>1.036</v>
      </c>
      <c r="K3616" s="2">
        <v>43892</v>
      </c>
      <c r="L3616" s="1">
        <v>1.375</v>
      </c>
      <c r="N3616" s="2">
        <v>43900</v>
      </c>
      <c r="O3616" s="1">
        <v>1.1830000000000001</v>
      </c>
      <c r="Q3616" s="2">
        <v>43875</v>
      </c>
      <c r="R3616" s="1">
        <v>1.355</v>
      </c>
      <c r="T3616" s="2">
        <v>43881</v>
      </c>
      <c r="U3616" s="1">
        <v>1.21</v>
      </c>
      <c r="W3616" s="2">
        <v>43880</v>
      </c>
      <c r="X3616" s="1">
        <v>1.2450000000000001</v>
      </c>
      <c r="Z3616" s="2">
        <v>43868</v>
      </c>
      <c r="AA3616" s="1">
        <v>1.26</v>
      </c>
      <c r="AC3616" s="2">
        <v>43871</v>
      </c>
      <c r="AD3616" s="1">
        <v>1.2949999999999999</v>
      </c>
      <c r="AI3616" s="2">
        <v>43784</v>
      </c>
      <c r="AJ3616" s="1">
        <v>1.895</v>
      </c>
      <c r="AL3616" s="2">
        <v>43788</v>
      </c>
      <c r="AM3616" s="1">
        <v>1.663</v>
      </c>
      <c r="AO3616" s="2">
        <v>43783</v>
      </c>
      <c r="AP3616" s="1">
        <v>1.6034000000000002</v>
      </c>
      <c r="AR3616" s="2">
        <v>43776</v>
      </c>
      <c r="AS3616" s="1">
        <v>1.7530000000000001</v>
      </c>
      <c r="AU3616" s="2">
        <v>43804</v>
      </c>
      <c r="AV3616" s="1">
        <v>0.51600000000000001</v>
      </c>
      <c r="AX3616" s="2">
        <v>43802</v>
      </c>
      <c r="AY3616" s="1">
        <v>0.42830000000000001</v>
      </c>
      <c r="BA3616" s="116">
        <v>43808</v>
      </c>
      <c r="BB3616" s="1">
        <v>9.9900000000000003E-2</v>
      </c>
      <c r="BD3616" s="2">
        <v>43798</v>
      </c>
      <c r="BE3616" s="1">
        <v>-0.33750000000000002</v>
      </c>
      <c r="BG3616" s="2">
        <v>43991</v>
      </c>
      <c r="BH3616" s="1">
        <v>0.84</v>
      </c>
      <c r="BJ3616" s="2">
        <v>43991</v>
      </c>
      <c r="BK3616" s="1">
        <v>0.4</v>
      </c>
      <c r="BM3616" s="2">
        <v>43805</v>
      </c>
      <c r="BN3616" s="1">
        <v>-0.18179999999999999</v>
      </c>
    </row>
    <row r="3617" spans="5:66">
      <c r="E3617" s="2">
        <v>43875</v>
      </c>
      <c r="F3617" s="1">
        <v>1.2050000000000001</v>
      </c>
      <c r="H3617" s="2">
        <v>43895</v>
      </c>
      <c r="I3617" s="1">
        <v>1.05</v>
      </c>
      <c r="K3617" s="2">
        <v>43893</v>
      </c>
      <c r="L3617" s="1">
        <v>1.38</v>
      </c>
      <c r="N3617" s="2">
        <v>43901</v>
      </c>
      <c r="O3617" s="1">
        <v>1.18</v>
      </c>
      <c r="Q3617" s="2">
        <v>43878</v>
      </c>
      <c r="R3617" s="1">
        <v>1.3225</v>
      </c>
      <c r="T3617" s="2">
        <v>43882</v>
      </c>
      <c r="U3617" s="1">
        <v>1.1400000000000001</v>
      </c>
      <c r="W3617" s="2">
        <v>43881</v>
      </c>
      <c r="X3617" s="1">
        <v>1.2124999999999999</v>
      </c>
      <c r="Z3617" s="2">
        <v>43871</v>
      </c>
      <c r="AA3617" s="1">
        <v>1.2625</v>
      </c>
      <c r="AC3617" s="2">
        <v>43872</v>
      </c>
      <c r="AD3617" s="1">
        <v>1.29</v>
      </c>
      <c r="AI3617" s="2">
        <v>43787</v>
      </c>
      <c r="AJ3617" s="1">
        <v>1.8814</v>
      </c>
      <c r="AL3617" s="2">
        <v>43789</v>
      </c>
      <c r="AM3617" s="1">
        <v>1.6263000000000001</v>
      </c>
      <c r="AO3617" s="2">
        <v>43784</v>
      </c>
      <c r="AP3617" s="1">
        <v>1.6125</v>
      </c>
      <c r="AR3617" s="2">
        <v>43777</v>
      </c>
      <c r="AS3617" s="1">
        <v>1.7635999999999998</v>
      </c>
      <c r="AU3617" s="2">
        <v>43805</v>
      </c>
      <c r="AV3617" s="1">
        <v>0.52500000000000002</v>
      </c>
      <c r="AX3617" s="2">
        <v>43803</v>
      </c>
      <c r="AY3617" s="1">
        <v>0.46949999999999997</v>
      </c>
      <c r="BA3617" s="116">
        <v>43809</v>
      </c>
      <c r="BB3617" s="1">
        <v>0.107</v>
      </c>
      <c r="BD3617" s="2">
        <v>43801</v>
      </c>
      <c r="BE3617" s="1">
        <v>-0.32329999999999998</v>
      </c>
      <c r="BG3617" s="2">
        <v>43992</v>
      </c>
      <c r="BH3617" s="1">
        <v>0.75</v>
      </c>
      <c r="BJ3617" s="2">
        <v>43992</v>
      </c>
      <c r="BK3617" s="1">
        <v>0.33</v>
      </c>
      <c r="BM3617" s="2">
        <v>43808</v>
      </c>
      <c r="BN3617" s="1">
        <v>-0.19700000000000001</v>
      </c>
    </row>
    <row r="3618" spans="5:66">
      <c r="E3618" s="2">
        <v>43878</v>
      </c>
      <c r="F3618" s="1">
        <v>1.2050000000000001</v>
      </c>
      <c r="H3618" s="2">
        <v>43896</v>
      </c>
      <c r="I3618" s="1">
        <v>1.0720000000000001</v>
      </c>
      <c r="K3618" s="2">
        <v>43894</v>
      </c>
      <c r="L3618" s="1">
        <v>1.298</v>
      </c>
      <c r="N3618" s="2">
        <v>43902</v>
      </c>
      <c r="O3618" s="1">
        <v>1.165</v>
      </c>
      <c r="Q3618" s="2">
        <v>43879</v>
      </c>
      <c r="R3618" s="1">
        <v>1.2675000000000001</v>
      </c>
      <c r="T3618" s="2">
        <v>43885</v>
      </c>
      <c r="U3618" s="1">
        <v>1.095</v>
      </c>
      <c r="W3618" s="2">
        <v>43882</v>
      </c>
      <c r="X3618" s="1">
        <v>1.1525000000000001</v>
      </c>
      <c r="Z3618" s="2">
        <v>43872</v>
      </c>
      <c r="AA3618" s="1">
        <v>1.2524999999999999</v>
      </c>
      <c r="AC3618" s="2">
        <v>43873</v>
      </c>
      <c r="AD3618" s="1">
        <v>1.2925</v>
      </c>
      <c r="AI3618" s="2">
        <v>43788</v>
      </c>
      <c r="AJ3618" s="1">
        <v>1.8368</v>
      </c>
      <c r="AL3618" s="2">
        <v>43790</v>
      </c>
      <c r="AM3618" s="1">
        <v>1.6444999999999999</v>
      </c>
      <c r="AO3618" s="2">
        <v>43787</v>
      </c>
      <c r="AP3618" s="1">
        <v>1.5882000000000001</v>
      </c>
      <c r="AR3618" s="2">
        <v>43780</v>
      </c>
      <c r="AS3618" s="1">
        <v>1.7509999999999999</v>
      </c>
      <c r="AU3618" s="2">
        <v>43808</v>
      </c>
      <c r="AV3618" s="1">
        <v>0.51600000000000001</v>
      </c>
      <c r="AX3618" s="2">
        <v>43804</v>
      </c>
      <c r="AY3618" s="1">
        <v>0.48199999999999998</v>
      </c>
      <c r="BA3618" s="116">
        <v>43810</v>
      </c>
      <c r="BB3618" s="1">
        <v>8.4000000000000005E-2</v>
      </c>
      <c r="BD3618" s="2">
        <v>43802</v>
      </c>
      <c r="BE3618" s="1">
        <v>-0.33710000000000001</v>
      </c>
      <c r="BG3618" s="2">
        <v>43993</v>
      </c>
      <c r="BH3618" s="1">
        <v>0.66</v>
      </c>
      <c r="BJ3618" s="2">
        <v>43993</v>
      </c>
      <c r="BK3618" s="1">
        <v>0.32</v>
      </c>
      <c r="BM3618" s="2">
        <v>43809</v>
      </c>
      <c r="BN3618" s="1">
        <v>-0.19400000000000001</v>
      </c>
    </row>
    <row r="3619" spans="5:66">
      <c r="E3619" s="2">
        <v>43879</v>
      </c>
      <c r="F3619" s="1">
        <v>1.2010000000000001</v>
      </c>
      <c r="H3619" s="2">
        <v>43899</v>
      </c>
      <c r="I3619" s="1">
        <v>1.022</v>
      </c>
      <c r="K3619" s="2">
        <v>43895</v>
      </c>
      <c r="L3619" s="1">
        <v>1.3479999999999999</v>
      </c>
      <c r="N3619" s="2">
        <v>43903</v>
      </c>
      <c r="O3619" s="1">
        <v>1.3240000000000001</v>
      </c>
      <c r="Q3619" s="2">
        <v>43880</v>
      </c>
      <c r="R3619" s="1">
        <v>1.2650000000000001</v>
      </c>
      <c r="T3619" s="2">
        <v>43886</v>
      </c>
      <c r="U3619" s="1">
        <v>1.1200000000000001</v>
      </c>
      <c r="W3619" s="2">
        <v>43885</v>
      </c>
      <c r="X3619" s="1">
        <v>1.105</v>
      </c>
      <c r="Z3619" s="2">
        <v>43873</v>
      </c>
      <c r="AA3619" s="1">
        <v>1.2549999999999999</v>
      </c>
      <c r="AC3619" s="2">
        <v>43874</v>
      </c>
      <c r="AD3619" s="1">
        <v>1.2875000000000001</v>
      </c>
      <c r="AI3619" s="2">
        <v>43789</v>
      </c>
      <c r="AJ3619" s="1">
        <v>1.8075000000000001</v>
      </c>
      <c r="AL3619" s="2">
        <v>43791</v>
      </c>
      <c r="AM3619" s="1">
        <v>1.6518999999999999</v>
      </c>
      <c r="AO3619" s="2">
        <v>43788</v>
      </c>
      <c r="AP3619" s="1">
        <v>1.5693999999999999</v>
      </c>
      <c r="AR3619" s="2">
        <v>43781</v>
      </c>
      <c r="AS3619" s="1">
        <v>1.7544</v>
      </c>
      <c r="AU3619" s="2">
        <v>43809</v>
      </c>
      <c r="AV3619" s="1">
        <v>0.52400000000000002</v>
      </c>
      <c r="AX3619" s="2">
        <v>43805</v>
      </c>
      <c r="AY3619" s="1">
        <v>0.49099999999999999</v>
      </c>
      <c r="BA3619" s="116">
        <v>43811</v>
      </c>
      <c r="BB3619" s="1">
        <v>0.11990000000000001</v>
      </c>
      <c r="BD3619" s="2">
        <v>43803</v>
      </c>
      <c r="BE3619" s="1">
        <v>-0.3352</v>
      </c>
      <c r="BG3619" s="2">
        <v>43994</v>
      </c>
      <c r="BH3619" s="1">
        <v>0.71</v>
      </c>
      <c r="BJ3619" s="2">
        <v>43994</v>
      </c>
      <c r="BK3619" s="1">
        <v>0.33</v>
      </c>
      <c r="BM3619" s="2">
        <v>43810</v>
      </c>
      <c r="BN3619" s="1">
        <v>-0.21099999999999999</v>
      </c>
    </row>
    <row r="3620" spans="5:66">
      <c r="E3620" s="2">
        <v>43880</v>
      </c>
      <c r="F3620" s="1">
        <v>1.2</v>
      </c>
      <c r="H3620" s="2">
        <v>43900</v>
      </c>
      <c r="I3620" s="1">
        <v>1.085</v>
      </c>
      <c r="K3620" s="2">
        <v>43896</v>
      </c>
      <c r="L3620" s="1">
        <v>1.37</v>
      </c>
      <c r="N3620" s="2">
        <v>43906</v>
      </c>
      <c r="O3620" s="1">
        <v>1.2310000000000001</v>
      </c>
      <c r="Q3620" s="2">
        <v>43881</v>
      </c>
      <c r="R3620" s="1">
        <v>1.2324999999999999</v>
      </c>
      <c r="T3620" s="2">
        <v>43887</v>
      </c>
      <c r="U3620" s="1">
        <v>1.0774999999999999</v>
      </c>
      <c r="W3620" s="2">
        <v>43886</v>
      </c>
      <c r="X3620" s="1">
        <v>1.1325000000000001</v>
      </c>
      <c r="Z3620" s="2">
        <v>43874</v>
      </c>
      <c r="AA3620" s="1">
        <v>1.2450000000000001</v>
      </c>
      <c r="AC3620" s="2">
        <v>43875</v>
      </c>
      <c r="AD3620" s="1">
        <v>1.335</v>
      </c>
      <c r="AI3620" s="2">
        <v>43790</v>
      </c>
      <c r="AJ3620" s="1">
        <v>1.8279999999999998</v>
      </c>
      <c r="AL3620" s="2">
        <v>43794</v>
      </c>
      <c r="AM3620" s="1">
        <v>1.6465000000000001</v>
      </c>
      <c r="AO3620" s="2">
        <v>43789</v>
      </c>
      <c r="AP3620" s="1">
        <v>1.5514999999999999</v>
      </c>
      <c r="AR3620" s="2">
        <v>43782</v>
      </c>
      <c r="AS3620" s="1">
        <v>1.7381</v>
      </c>
      <c r="AU3620" s="2">
        <v>43810</v>
      </c>
      <c r="AV3620" s="1">
        <v>0.502</v>
      </c>
      <c r="AX3620" s="2">
        <v>43808</v>
      </c>
      <c r="AY3620" s="1">
        <v>0.48060000000000003</v>
      </c>
      <c r="BA3620" s="116">
        <v>43812</v>
      </c>
      <c r="BB3620" s="1">
        <v>8.9099999999999999E-2</v>
      </c>
      <c r="BD3620" s="2">
        <v>43804</v>
      </c>
      <c r="BE3620" s="1">
        <v>-0.32450000000000001</v>
      </c>
      <c r="BG3620" s="2">
        <v>43997</v>
      </c>
      <c r="BH3620" s="1">
        <v>0.71</v>
      </c>
      <c r="BJ3620" s="2">
        <v>43997</v>
      </c>
      <c r="BK3620" s="1">
        <v>0.33</v>
      </c>
      <c r="BM3620" s="2">
        <v>43811</v>
      </c>
      <c r="BN3620" s="1">
        <v>-0.1855</v>
      </c>
    </row>
    <row r="3621" spans="5:66">
      <c r="E3621" s="2">
        <v>43881</v>
      </c>
      <c r="F3621" s="1">
        <v>1.19</v>
      </c>
      <c r="H3621" s="2">
        <v>43901</v>
      </c>
      <c r="I3621" s="1">
        <v>1.075</v>
      </c>
      <c r="K3621" s="2">
        <v>43899</v>
      </c>
      <c r="L3621" s="1">
        <v>1.26</v>
      </c>
      <c r="N3621" s="2">
        <v>43907</v>
      </c>
      <c r="O3621" s="1">
        <v>1.1870000000000001</v>
      </c>
      <c r="Q3621" s="2">
        <v>43882</v>
      </c>
      <c r="R3621" s="1">
        <v>1.165</v>
      </c>
      <c r="T3621" s="2">
        <v>43888</v>
      </c>
      <c r="U3621" s="1">
        <v>1.135</v>
      </c>
      <c r="W3621" s="2">
        <v>43887</v>
      </c>
      <c r="X3621" s="1">
        <v>1.095</v>
      </c>
      <c r="Z3621" s="2">
        <v>43875</v>
      </c>
      <c r="AA3621" s="1">
        <v>1.3025</v>
      </c>
      <c r="AC3621" s="2">
        <v>43878</v>
      </c>
      <c r="AD3621" s="1">
        <v>1.3225</v>
      </c>
      <c r="AI3621" s="2">
        <v>43791</v>
      </c>
      <c r="AJ3621" s="1">
        <v>1.8286</v>
      </c>
      <c r="AL3621" s="2">
        <v>43795</v>
      </c>
      <c r="AM3621" s="1">
        <v>1.637</v>
      </c>
      <c r="AO3621" s="2">
        <v>43790</v>
      </c>
      <c r="AP3621" s="1">
        <v>1.5659999999999998</v>
      </c>
      <c r="AR3621" s="2">
        <v>43783</v>
      </c>
      <c r="AS3621" s="1">
        <v>1.7090000000000001</v>
      </c>
      <c r="AU3621" s="2">
        <v>43811</v>
      </c>
      <c r="AV3621" s="1">
        <v>0.54700000000000004</v>
      </c>
      <c r="AX3621" s="2">
        <v>43809</v>
      </c>
      <c r="AY3621" s="1">
        <v>0.49199999999999999</v>
      </c>
      <c r="BA3621" s="116">
        <v>43815</v>
      </c>
      <c r="BB3621" s="1">
        <v>0.1149</v>
      </c>
      <c r="BD3621" s="2">
        <v>43805</v>
      </c>
      <c r="BE3621" s="1">
        <v>-0.32300000000000001</v>
      </c>
      <c r="BG3621" s="2">
        <v>43998</v>
      </c>
      <c r="BH3621" s="1">
        <v>0.75</v>
      </c>
      <c r="BJ3621" s="2">
        <v>43998</v>
      </c>
      <c r="BK3621" s="1">
        <v>0.34</v>
      </c>
      <c r="BM3621" s="2">
        <v>43812</v>
      </c>
      <c r="BN3621" s="1">
        <v>-0.1953</v>
      </c>
    </row>
    <row r="3622" spans="5:66">
      <c r="E3622" s="2">
        <v>43882</v>
      </c>
      <c r="F3622" s="1">
        <v>1.175</v>
      </c>
      <c r="H3622" s="2">
        <v>43902</v>
      </c>
      <c r="I3622" s="1">
        <v>1.05</v>
      </c>
      <c r="K3622" s="2">
        <v>43900</v>
      </c>
      <c r="L3622" s="1">
        <v>1.3599999999999999</v>
      </c>
      <c r="N3622" s="2">
        <v>43908</v>
      </c>
      <c r="O3622" s="1">
        <v>1.262</v>
      </c>
      <c r="Q3622" s="2">
        <v>43885</v>
      </c>
      <c r="R3622" s="1">
        <v>1.1299999999999999</v>
      </c>
      <c r="T3622" s="2">
        <v>43889</v>
      </c>
      <c r="U3622" s="1">
        <v>1</v>
      </c>
      <c r="W3622" s="2">
        <v>43888</v>
      </c>
      <c r="X3622" s="1">
        <v>1.165</v>
      </c>
      <c r="Z3622" s="2">
        <v>43878</v>
      </c>
      <c r="AA3622" s="1">
        <v>1.2849999999999999</v>
      </c>
      <c r="AC3622" s="2">
        <v>43879</v>
      </c>
      <c r="AD3622" s="1">
        <v>1.3</v>
      </c>
      <c r="AI3622" s="2">
        <v>43794</v>
      </c>
      <c r="AJ3622" s="1">
        <v>1.8248</v>
      </c>
      <c r="AL3622" s="2">
        <v>43796</v>
      </c>
      <c r="AM3622" s="1">
        <v>1.6695</v>
      </c>
      <c r="AO3622" s="2">
        <v>43791</v>
      </c>
      <c r="AP3622" s="1">
        <v>1.5899999999999999</v>
      </c>
      <c r="AR3622" s="2">
        <v>43784</v>
      </c>
      <c r="AS3622" s="1">
        <v>1.7155</v>
      </c>
      <c r="AU3622" s="2">
        <v>43812</v>
      </c>
      <c r="AV3622" s="1">
        <v>0.499</v>
      </c>
      <c r="AX3622" s="2">
        <v>43810</v>
      </c>
      <c r="AY3622" s="1">
        <v>0.46789999999999998</v>
      </c>
      <c r="BA3622" s="116">
        <v>43816</v>
      </c>
      <c r="BB3622" s="1">
        <v>0.1055</v>
      </c>
      <c r="BD3622" s="2">
        <v>43808</v>
      </c>
      <c r="BE3622" s="1">
        <v>-0.33</v>
      </c>
      <c r="BG3622" s="2">
        <v>43999</v>
      </c>
      <c r="BH3622" s="1">
        <v>0.74</v>
      </c>
      <c r="BJ3622" s="2">
        <v>43999</v>
      </c>
      <c r="BK3622" s="1">
        <v>0.34</v>
      </c>
      <c r="BM3622" s="2">
        <v>43815</v>
      </c>
      <c r="BN3622" s="1">
        <v>-0.184</v>
      </c>
    </row>
    <row r="3623" spans="5:66">
      <c r="E3623" s="2">
        <v>43885</v>
      </c>
      <c r="F3623" s="1">
        <v>1.151</v>
      </c>
      <c r="H3623" s="2">
        <v>43903</v>
      </c>
      <c r="I3623" s="1">
        <v>1.1519999999999999</v>
      </c>
      <c r="K3623" s="2">
        <v>43901</v>
      </c>
      <c r="L3623" s="1">
        <v>1.365</v>
      </c>
      <c r="N3623" s="2">
        <v>43909</v>
      </c>
      <c r="O3623" s="1">
        <v>1.456</v>
      </c>
      <c r="Q3623" s="2">
        <v>43886</v>
      </c>
      <c r="R3623" s="1">
        <v>1.155</v>
      </c>
      <c r="T3623" s="2">
        <v>43892</v>
      </c>
      <c r="U3623" s="1">
        <v>1.0249999999999999</v>
      </c>
      <c r="W3623" s="2">
        <v>43889</v>
      </c>
      <c r="X3623" s="1">
        <v>1.0449999999999999</v>
      </c>
      <c r="Z3623" s="2">
        <v>43879</v>
      </c>
      <c r="AA3623" s="1">
        <v>1.2524999999999999</v>
      </c>
      <c r="AC3623" s="2">
        <v>43880</v>
      </c>
      <c r="AD3623" s="1">
        <v>1.2974999999999999</v>
      </c>
      <c r="AI3623" s="2">
        <v>43795</v>
      </c>
      <c r="AJ3623" s="1">
        <v>1.8092999999999999</v>
      </c>
      <c r="AL3623" s="2">
        <v>43797</v>
      </c>
      <c r="AM3623" s="1">
        <v>1.6715</v>
      </c>
      <c r="AO3623" s="2">
        <v>43794</v>
      </c>
      <c r="AP3623" s="1">
        <v>1.589</v>
      </c>
      <c r="AR3623" s="2">
        <v>43787</v>
      </c>
      <c r="AS3623" s="1">
        <v>1.7004999999999999</v>
      </c>
      <c r="AU3623" s="2">
        <v>43815</v>
      </c>
      <c r="AV3623" s="1">
        <v>0.53</v>
      </c>
      <c r="AX3623" s="2">
        <v>43811</v>
      </c>
      <c r="AY3623" s="1">
        <v>0.50680000000000003</v>
      </c>
      <c r="BA3623" s="116">
        <v>43817</v>
      </c>
      <c r="BB3623" s="1">
        <v>0.1487</v>
      </c>
      <c r="BD3623" s="2">
        <v>43809</v>
      </c>
      <c r="BE3623" s="1">
        <v>-0.3322</v>
      </c>
      <c r="BG3623" s="2">
        <v>44000</v>
      </c>
      <c r="BH3623" s="1">
        <v>0.71</v>
      </c>
      <c r="BJ3623" s="2">
        <v>44000</v>
      </c>
      <c r="BK3623" s="1">
        <v>0.34</v>
      </c>
      <c r="BM3623" s="2">
        <v>43816</v>
      </c>
      <c r="BN3623" s="1">
        <v>-0.187</v>
      </c>
    </row>
    <row r="3624" spans="5:66">
      <c r="E3624" s="2">
        <v>43886</v>
      </c>
      <c r="F3624" s="1">
        <v>1.135</v>
      </c>
      <c r="H3624" s="2">
        <v>43906</v>
      </c>
      <c r="I3624" s="1">
        <v>1.06</v>
      </c>
      <c r="K3624" s="2">
        <v>43902</v>
      </c>
      <c r="L3624" s="1">
        <v>1.375</v>
      </c>
      <c r="N3624" s="2">
        <v>43910</v>
      </c>
      <c r="O3624" s="1">
        <v>1.405</v>
      </c>
      <c r="Q3624" s="2">
        <v>43887</v>
      </c>
      <c r="R3624" s="1">
        <v>1.1074999999999999</v>
      </c>
      <c r="T3624" s="2">
        <v>43893</v>
      </c>
      <c r="U3624" s="1">
        <v>1.0325</v>
      </c>
      <c r="W3624" s="2">
        <v>43892</v>
      </c>
      <c r="X3624" s="1">
        <v>1.0475000000000001</v>
      </c>
      <c r="Z3624" s="2">
        <v>43880</v>
      </c>
      <c r="AA3624" s="1">
        <v>1.2524999999999999</v>
      </c>
      <c r="AC3624" s="2">
        <v>43881</v>
      </c>
      <c r="AD3624" s="1">
        <v>1.27</v>
      </c>
      <c r="AI3624" s="2">
        <v>43796</v>
      </c>
      <c r="AJ3624" s="1">
        <v>1.8359999999999999</v>
      </c>
      <c r="AL3624" s="2">
        <v>43798</v>
      </c>
      <c r="AM3624" s="1">
        <v>1.6895</v>
      </c>
      <c r="AO3624" s="2">
        <v>43795</v>
      </c>
      <c r="AP3624" s="1">
        <v>1.5747</v>
      </c>
      <c r="AR3624" s="2">
        <v>43788</v>
      </c>
      <c r="AS3624" s="1">
        <v>1.6879999999999999</v>
      </c>
      <c r="AU3624" s="2">
        <v>43816</v>
      </c>
      <c r="AV3624" s="1">
        <v>0.51200000000000001</v>
      </c>
      <c r="AX3624" s="2">
        <v>43812</v>
      </c>
      <c r="AY3624" s="1">
        <v>0.46820000000000001</v>
      </c>
      <c r="BA3624" s="116">
        <v>43818</v>
      </c>
      <c r="BB3624" s="1">
        <v>0.1545</v>
      </c>
      <c r="BD3624" s="2">
        <v>43810</v>
      </c>
      <c r="BE3624" s="1">
        <v>-0.33389999999999997</v>
      </c>
      <c r="BG3624" s="2">
        <v>44001</v>
      </c>
      <c r="BH3624" s="1">
        <v>0.7</v>
      </c>
      <c r="BJ3624" s="2">
        <v>44001</v>
      </c>
      <c r="BK3624" s="1">
        <v>0.33</v>
      </c>
      <c r="BM3624" s="2">
        <v>43817</v>
      </c>
      <c r="BN3624" s="1">
        <v>-0.16059999999999999</v>
      </c>
    </row>
    <row r="3625" spans="5:66">
      <c r="E3625" s="2">
        <v>43887</v>
      </c>
      <c r="F3625" s="1">
        <v>1.125</v>
      </c>
      <c r="H3625" s="2">
        <v>43907</v>
      </c>
      <c r="I3625" s="1">
        <v>1.0149999999999999</v>
      </c>
      <c r="K3625" s="2">
        <v>43903</v>
      </c>
      <c r="L3625" s="1">
        <v>1.619</v>
      </c>
      <c r="N3625" s="2">
        <v>43913</v>
      </c>
      <c r="O3625" s="1">
        <v>1.466</v>
      </c>
      <c r="Q3625" s="2">
        <v>43888</v>
      </c>
      <c r="R3625" s="1">
        <v>1.1499999999999999</v>
      </c>
      <c r="T3625" s="2">
        <v>43894</v>
      </c>
      <c r="U3625" s="1">
        <v>0.94</v>
      </c>
      <c r="W3625" s="2">
        <v>43893</v>
      </c>
      <c r="X3625" s="1">
        <v>1.0425</v>
      </c>
      <c r="Z3625" s="2">
        <v>43881</v>
      </c>
      <c r="AA3625" s="1">
        <v>1.22</v>
      </c>
      <c r="AC3625" s="2">
        <v>43882</v>
      </c>
      <c r="AD3625" s="1">
        <v>1.2424999999999999</v>
      </c>
      <c r="AI3625" s="2">
        <v>43797</v>
      </c>
      <c r="AJ3625" s="1">
        <v>1.8467</v>
      </c>
      <c r="AL3625" s="2">
        <v>43801</v>
      </c>
      <c r="AM3625" s="1">
        <v>1.7250000000000001</v>
      </c>
      <c r="AO3625" s="2">
        <v>43796</v>
      </c>
      <c r="AP3625" s="1">
        <v>1.6139999999999999</v>
      </c>
      <c r="AR3625" s="2">
        <v>43789</v>
      </c>
      <c r="AS3625" s="1">
        <v>1.6739999999999999</v>
      </c>
      <c r="AU3625" s="2">
        <v>43817</v>
      </c>
      <c r="AV3625" s="1">
        <v>0.56030000000000002</v>
      </c>
      <c r="AX3625" s="2">
        <v>43815</v>
      </c>
      <c r="AY3625" s="1">
        <v>0.498</v>
      </c>
      <c r="BA3625" s="116">
        <v>43819</v>
      </c>
      <c r="BB3625" s="1">
        <v>0.14699999999999999</v>
      </c>
      <c r="BD3625" s="2">
        <v>43811</v>
      </c>
      <c r="BE3625" s="1">
        <v>-0.32450000000000001</v>
      </c>
      <c r="BG3625" s="2">
        <v>44004</v>
      </c>
      <c r="BH3625" s="1">
        <v>0.71</v>
      </c>
      <c r="BJ3625" s="2">
        <v>44004</v>
      </c>
      <c r="BK3625" s="1">
        <v>0.34</v>
      </c>
      <c r="BM3625" s="2">
        <v>43818</v>
      </c>
      <c r="BN3625" s="1">
        <v>-0.15620000000000001</v>
      </c>
    </row>
    <row r="3626" spans="5:66">
      <c r="E3626" s="2">
        <v>43888</v>
      </c>
      <c r="F3626" s="1">
        <v>1.1280000000000001</v>
      </c>
      <c r="H3626" s="2">
        <v>43908</v>
      </c>
      <c r="I3626" s="1">
        <v>1.0549999999999999</v>
      </c>
      <c r="K3626" s="2">
        <v>43906</v>
      </c>
      <c r="L3626" s="1">
        <v>1.518</v>
      </c>
      <c r="N3626" s="2">
        <v>43914</v>
      </c>
      <c r="O3626" s="1">
        <v>1.45</v>
      </c>
      <c r="Q3626" s="2">
        <v>43889</v>
      </c>
      <c r="R3626" s="1">
        <v>1.0075000000000001</v>
      </c>
      <c r="T3626" s="2">
        <v>43895</v>
      </c>
      <c r="U3626" s="1">
        <v>0.97750000000000004</v>
      </c>
      <c r="W3626" s="2">
        <v>43894</v>
      </c>
      <c r="X3626" s="1">
        <v>0.94750000000000001</v>
      </c>
      <c r="Z3626" s="2">
        <v>43882</v>
      </c>
      <c r="AA3626" s="1">
        <v>1.1724999999999999</v>
      </c>
      <c r="AC3626" s="2">
        <v>43885</v>
      </c>
      <c r="AD3626" s="1">
        <v>1.2224999999999999</v>
      </c>
      <c r="AI3626" s="2">
        <v>43798</v>
      </c>
      <c r="AJ3626" s="1">
        <v>1.8580000000000001</v>
      </c>
      <c r="AL3626" s="2">
        <v>43802</v>
      </c>
      <c r="AM3626" s="1">
        <v>1.623</v>
      </c>
      <c r="AO3626" s="2">
        <v>43797</v>
      </c>
      <c r="AP3626" s="1">
        <v>1.609</v>
      </c>
      <c r="AR3626" s="2">
        <v>43790</v>
      </c>
      <c r="AS3626" s="1">
        <v>1.6914</v>
      </c>
      <c r="AU3626" s="2">
        <v>43818</v>
      </c>
      <c r="AV3626" s="1">
        <v>0.5675</v>
      </c>
      <c r="AX3626" s="2">
        <v>43816</v>
      </c>
      <c r="AY3626" s="1">
        <v>0.48299999999999998</v>
      </c>
      <c r="BA3626" s="116">
        <v>43822</v>
      </c>
      <c r="BB3626" s="1">
        <v>0.16259999999999999</v>
      </c>
      <c r="BD3626" s="2">
        <v>43812</v>
      </c>
      <c r="BE3626" s="1">
        <v>-0.32329999999999998</v>
      </c>
      <c r="BG3626" s="2">
        <v>44005</v>
      </c>
      <c r="BH3626" s="1">
        <v>0.72</v>
      </c>
      <c r="BJ3626" s="2">
        <v>44005</v>
      </c>
      <c r="BK3626" s="1">
        <v>0.33</v>
      </c>
      <c r="BM3626" s="2">
        <v>43819</v>
      </c>
      <c r="BN3626" s="1">
        <v>-0.1588</v>
      </c>
    </row>
    <row r="3627" spans="5:66">
      <c r="E3627" s="2">
        <v>43889</v>
      </c>
      <c r="F3627" s="1">
        <v>1.1100000000000001</v>
      </c>
      <c r="H3627" s="2">
        <v>43909</v>
      </c>
      <c r="I3627" s="1">
        <v>1.198</v>
      </c>
      <c r="K3627" s="2">
        <v>43907</v>
      </c>
      <c r="L3627" s="1">
        <v>1.427</v>
      </c>
      <c r="N3627" s="2">
        <v>43915</v>
      </c>
      <c r="O3627" s="1">
        <v>1.3839999999999999</v>
      </c>
      <c r="Q3627" s="2">
        <v>43892</v>
      </c>
      <c r="R3627" s="1">
        <v>1.04</v>
      </c>
      <c r="T3627" s="2">
        <v>43896</v>
      </c>
      <c r="U3627" s="1">
        <v>0.99250000000000005</v>
      </c>
      <c r="W3627" s="2">
        <v>43895</v>
      </c>
      <c r="X3627" s="1">
        <v>0.98499999999999999</v>
      </c>
      <c r="Z3627" s="2">
        <v>43885</v>
      </c>
      <c r="AA3627" s="1">
        <v>1.1325000000000001</v>
      </c>
      <c r="AC3627" s="2">
        <v>43886</v>
      </c>
      <c r="AD3627" s="1">
        <v>1.2349999999999999</v>
      </c>
      <c r="AI3627" s="2">
        <v>43801</v>
      </c>
      <c r="AJ3627" s="1">
        <v>1.9053</v>
      </c>
      <c r="AL3627" s="2">
        <v>43803</v>
      </c>
      <c r="AM3627" s="1">
        <v>1.6818</v>
      </c>
      <c r="AO3627" s="2">
        <v>43798</v>
      </c>
      <c r="AP3627" s="1">
        <v>1.5975000000000001</v>
      </c>
      <c r="AR3627" s="2">
        <v>43791</v>
      </c>
      <c r="AS3627" s="1">
        <v>1.7130999999999998</v>
      </c>
      <c r="AU3627" s="2">
        <v>43819</v>
      </c>
      <c r="AV3627" s="1">
        <v>0.56020000000000003</v>
      </c>
      <c r="AX3627" s="2">
        <v>43817</v>
      </c>
      <c r="AY3627" s="1">
        <v>0.53100000000000003</v>
      </c>
      <c r="BA3627" s="116">
        <v>43826</v>
      </c>
      <c r="BB3627" s="1">
        <v>0.153</v>
      </c>
      <c r="BD3627" s="2">
        <v>43815</v>
      </c>
      <c r="BE3627" s="1">
        <v>-0.32300000000000001</v>
      </c>
      <c r="BG3627" s="2">
        <v>44006</v>
      </c>
      <c r="BH3627" s="1">
        <v>0.69</v>
      </c>
      <c r="BJ3627" s="2">
        <v>44006</v>
      </c>
      <c r="BK3627" s="1">
        <v>0.33</v>
      </c>
      <c r="BM3627" s="2">
        <v>43822</v>
      </c>
      <c r="BN3627" s="1">
        <v>-0.15</v>
      </c>
    </row>
    <row r="3628" spans="5:66">
      <c r="E3628" s="2">
        <v>43892</v>
      </c>
      <c r="F3628" s="1">
        <v>1.1100000000000001</v>
      </c>
      <c r="H3628" s="2">
        <v>43910</v>
      </c>
      <c r="I3628" s="1">
        <v>1.125</v>
      </c>
      <c r="K3628" s="2">
        <v>43908</v>
      </c>
      <c r="L3628" s="1">
        <v>1.51</v>
      </c>
      <c r="N3628" s="2">
        <v>43916</v>
      </c>
      <c r="O3628" s="1">
        <v>1.28</v>
      </c>
      <c r="Q3628" s="2">
        <v>43893</v>
      </c>
      <c r="R3628" s="1">
        <v>1.0549999999999999</v>
      </c>
      <c r="T3628" s="2">
        <v>43899</v>
      </c>
      <c r="U3628" s="1">
        <v>0.89</v>
      </c>
      <c r="W3628" s="2">
        <v>43896</v>
      </c>
      <c r="X3628" s="1">
        <v>1.0049999999999999</v>
      </c>
      <c r="Z3628" s="2">
        <v>43886</v>
      </c>
      <c r="AA3628" s="1">
        <v>1.1599999999999999</v>
      </c>
      <c r="AC3628" s="2">
        <v>43887</v>
      </c>
      <c r="AD3628" s="1">
        <v>1.2124999999999999</v>
      </c>
      <c r="AI3628" s="2">
        <v>43802</v>
      </c>
      <c r="AJ3628" s="1">
        <v>1.8080000000000001</v>
      </c>
      <c r="AL3628" s="2">
        <v>43804</v>
      </c>
      <c r="AM3628" s="1">
        <v>1.7223000000000002</v>
      </c>
      <c r="AO3628" s="2">
        <v>43801</v>
      </c>
      <c r="AP3628" s="1">
        <v>1.6073</v>
      </c>
      <c r="AR3628" s="2">
        <v>43794</v>
      </c>
      <c r="AS3628" s="1">
        <v>1.7195</v>
      </c>
      <c r="AU3628" s="2">
        <v>43822</v>
      </c>
      <c r="AV3628" s="1">
        <v>0.58199999999999996</v>
      </c>
      <c r="AX3628" s="2">
        <v>43818</v>
      </c>
      <c r="AY3628" s="1">
        <v>0.53600000000000003</v>
      </c>
      <c r="BA3628" s="116">
        <v>43829</v>
      </c>
      <c r="BB3628" s="1">
        <v>0.21160000000000001</v>
      </c>
      <c r="BD3628" s="2">
        <v>43816</v>
      </c>
      <c r="BE3628" s="1">
        <v>-0.32390000000000002</v>
      </c>
      <c r="BG3628" s="2">
        <v>44007</v>
      </c>
      <c r="BH3628" s="1">
        <v>0.68</v>
      </c>
      <c r="BJ3628" s="2">
        <v>44007</v>
      </c>
      <c r="BK3628" s="1">
        <v>0.32</v>
      </c>
      <c r="BM3628" s="2">
        <v>43826</v>
      </c>
      <c r="BN3628" s="1">
        <v>-0.1525</v>
      </c>
    </row>
    <row r="3629" spans="5:66">
      <c r="E3629" s="2">
        <v>43893</v>
      </c>
      <c r="F3629" s="1">
        <v>1.105</v>
      </c>
      <c r="H3629" s="2">
        <v>43913</v>
      </c>
      <c r="I3629" s="1">
        <v>1.165</v>
      </c>
      <c r="K3629" s="2">
        <v>43909</v>
      </c>
      <c r="L3629" s="1">
        <v>1.67</v>
      </c>
      <c r="N3629" s="2">
        <v>43917</v>
      </c>
      <c r="O3629" s="1">
        <v>1.27</v>
      </c>
      <c r="Q3629" s="2">
        <v>43894</v>
      </c>
      <c r="R3629" s="1">
        <v>0.97250000000000003</v>
      </c>
      <c r="T3629" s="2">
        <v>43900</v>
      </c>
      <c r="U3629" s="1">
        <v>0.95499999999999996</v>
      </c>
      <c r="W3629" s="2">
        <v>43899</v>
      </c>
      <c r="X3629" s="1">
        <v>0.92</v>
      </c>
      <c r="Z3629" s="2">
        <v>43887</v>
      </c>
      <c r="AA3629" s="1">
        <v>1.1299999999999999</v>
      </c>
      <c r="AC3629" s="2">
        <v>43888</v>
      </c>
      <c r="AD3629" s="1">
        <v>1.2650000000000001</v>
      </c>
      <c r="AI3629" s="2">
        <v>43803</v>
      </c>
      <c r="AJ3629" s="1">
        <v>1.871</v>
      </c>
      <c r="AL3629" s="2">
        <v>43805</v>
      </c>
      <c r="AM3629" s="1">
        <v>1.75</v>
      </c>
      <c r="AO3629" s="2">
        <v>43802</v>
      </c>
      <c r="AP3629" s="1">
        <v>1.53</v>
      </c>
      <c r="AR3629" s="2">
        <v>43795</v>
      </c>
      <c r="AS3629" s="1">
        <v>1.7086000000000001</v>
      </c>
      <c r="AU3629" s="2">
        <v>43823</v>
      </c>
      <c r="AV3629" s="1">
        <v>0.57640000000000002</v>
      </c>
      <c r="AX3629" s="2">
        <v>43819</v>
      </c>
      <c r="AY3629" s="1">
        <v>0.52800000000000002</v>
      </c>
      <c r="BA3629" s="116">
        <v>43832</v>
      </c>
      <c r="BB3629" s="1">
        <v>0.16889999999999999</v>
      </c>
      <c r="BD3629" s="2">
        <v>43817</v>
      </c>
      <c r="BE3629" s="1">
        <v>-0.31979999999999997</v>
      </c>
      <c r="BG3629" s="2">
        <v>44008</v>
      </c>
      <c r="BH3629" s="1">
        <v>0.64</v>
      </c>
      <c r="BJ3629" s="2">
        <v>44008</v>
      </c>
      <c r="BK3629" s="1">
        <v>0.3</v>
      </c>
      <c r="BM3629" s="2">
        <v>43829</v>
      </c>
      <c r="BN3629" s="1">
        <v>-0.1105</v>
      </c>
    </row>
    <row r="3630" spans="5:66">
      <c r="E3630" s="2">
        <v>43894</v>
      </c>
      <c r="F3630" s="1">
        <v>1.0760000000000001</v>
      </c>
      <c r="H3630" s="2">
        <v>43914</v>
      </c>
      <c r="I3630" s="1">
        <v>1.135</v>
      </c>
      <c r="K3630" s="2">
        <v>43910</v>
      </c>
      <c r="L3630" s="1">
        <v>1.63</v>
      </c>
      <c r="N3630" s="2">
        <v>43920</v>
      </c>
      <c r="O3630" s="1">
        <v>1.327</v>
      </c>
      <c r="Q3630" s="2">
        <v>43895</v>
      </c>
      <c r="R3630" s="1">
        <v>1.0049999999999999</v>
      </c>
      <c r="T3630" s="2">
        <v>43901</v>
      </c>
      <c r="U3630" s="1">
        <v>0.97750000000000004</v>
      </c>
      <c r="W3630" s="2">
        <v>43900</v>
      </c>
      <c r="X3630" s="1">
        <v>0.98</v>
      </c>
      <c r="Z3630" s="2">
        <v>43888</v>
      </c>
      <c r="AA3630" s="1">
        <v>1.19</v>
      </c>
      <c r="AC3630" s="2">
        <v>43889</v>
      </c>
      <c r="AD3630" s="1">
        <v>1.1975</v>
      </c>
      <c r="AI3630" s="2">
        <v>43804</v>
      </c>
      <c r="AJ3630" s="1">
        <v>1.9073</v>
      </c>
      <c r="AL3630" s="2">
        <v>43808</v>
      </c>
      <c r="AM3630" s="1">
        <v>1.74</v>
      </c>
      <c r="AO3630" s="2">
        <v>43803</v>
      </c>
      <c r="AP3630" s="1">
        <v>1.5695999999999999</v>
      </c>
      <c r="AR3630" s="2">
        <v>43796</v>
      </c>
      <c r="AS3630" s="1">
        <v>1.7335</v>
      </c>
      <c r="AU3630" s="2">
        <v>43824</v>
      </c>
      <c r="AV3630" s="1">
        <v>0.57599999999999996</v>
      </c>
      <c r="AX3630" s="2">
        <v>43822</v>
      </c>
      <c r="AY3630" s="1">
        <v>0.54800000000000004</v>
      </c>
      <c r="BA3630" s="116">
        <v>43833</v>
      </c>
      <c r="BB3630" s="1">
        <v>0.11700000000000001</v>
      </c>
      <c r="BD3630" s="2">
        <v>43818</v>
      </c>
      <c r="BE3630" s="1">
        <v>-0.31430000000000002</v>
      </c>
      <c r="BG3630" s="2">
        <v>44011</v>
      </c>
      <c r="BH3630" s="1">
        <v>0.64</v>
      </c>
      <c r="BJ3630" s="2">
        <v>44011</v>
      </c>
      <c r="BK3630" s="1">
        <v>0.28000000000000003</v>
      </c>
      <c r="BM3630" s="2">
        <v>43832</v>
      </c>
      <c r="BN3630" s="1">
        <v>-0.14599999999999999</v>
      </c>
    </row>
    <row r="3631" spans="5:66">
      <c r="E3631" s="2">
        <v>43895</v>
      </c>
      <c r="F3631" s="1">
        <v>1.0680000000000001</v>
      </c>
      <c r="H3631" s="2">
        <v>43915</v>
      </c>
      <c r="I3631" s="1">
        <v>1.1020000000000001</v>
      </c>
      <c r="K3631" s="2">
        <v>43913</v>
      </c>
      <c r="L3631" s="1">
        <v>1.7370000000000001</v>
      </c>
      <c r="N3631" s="2">
        <v>43921</v>
      </c>
      <c r="O3631" s="1">
        <v>1.2969999999999999</v>
      </c>
      <c r="Q3631" s="2">
        <v>43896</v>
      </c>
      <c r="R3631" s="1">
        <v>1.02</v>
      </c>
      <c r="T3631" s="2">
        <v>43902</v>
      </c>
      <c r="U3631" s="1">
        <v>1.0049999999999999</v>
      </c>
      <c r="W3631" s="2">
        <v>43901</v>
      </c>
      <c r="X3631" s="1">
        <v>1</v>
      </c>
      <c r="Z3631" s="2">
        <v>43889</v>
      </c>
      <c r="AA3631" s="1">
        <v>1.0825</v>
      </c>
      <c r="AC3631" s="2">
        <v>43892</v>
      </c>
      <c r="AD3631" s="1">
        <v>1.1850000000000001</v>
      </c>
      <c r="AI3631" s="2">
        <v>43805</v>
      </c>
      <c r="AJ3631" s="1">
        <v>1.931</v>
      </c>
      <c r="AL3631" s="2">
        <v>43809</v>
      </c>
      <c r="AM3631" s="1">
        <v>1.7502</v>
      </c>
      <c r="AO3631" s="2">
        <v>43804</v>
      </c>
      <c r="AP3631" s="1">
        <v>1.5920000000000001</v>
      </c>
      <c r="AR3631" s="2">
        <v>43797</v>
      </c>
      <c r="AS3631" s="1">
        <v>1.7189999999999999</v>
      </c>
      <c r="AU3631" s="2">
        <v>43825</v>
      </c>
      <c r="AV3631" s="1">
        <v>0.57599999999999996</v>
      </c>
      <c r="AX3631" s="2">
        <v>43823</v>
      </c>
      <c r="AY3631" s="1">
        <v>0.54959999999999998</v>
      </c>
      <c r="BA3631" s="116">
        <v>43836</v>
      </c>
      <c r="BB3631" s="1">
        <v>0.1109</v>
      </c>
      <c r="BD3631" s="2">
        <v>43819</v>
      </c>
      <c r="BE3631" s="1">
        <v>-0.311</v>
      </c>
      <c r="BG3631" s="2">
        <v>44012</v>
      </c>
      <c r="BH3631" s="1">
        <v>0.66</v>
      </c>
      <c r="BJ3631" s="2">
        <v>44012</v>
      </c>
      <c r="BK3631" s="1">
        <v>0.28999999999999998</v>
      </c>
      <c r="BM3631" s="2">
        <v>43833</v>
      </c>
      <c r="BN3631" s="1">
        <v>-0.18099999999999999</v>
      </c>
    </row>
    <row r="3632" spans="5:66">
      <c r="E3632" s="2">
        <v>43896</v>
      </c>
      <c r="F3632" s="1">
        <v>1.0629999999999999</v>
      </c>
      <c r="H3632" s="2">
        <v>43916</v>
      </c>
      <c r="I3632" s="1">
        <v>1.0720000000000001</v>
      </c>
      <c r="K3632" s="2">
        <v>43914</v>
      </c>
      <c r="L3632" s="1">
        <v>1.722</v>
      </c>
      <c r="N3632" s="2">
        <v>43922</v>
      </c>
      <c r="O3632" s="1">
        <v>1.331</v>
      </c>
      <c r="Q3632" s="2">
        <v>43899</v>
      </c>
      <c r="R3632" s="1">
        <v>0.89249999999999996</v>
      </c>
      <c r="T3632" s="2">
        <v>43903</v>
      </c>
      <c r="U3632" s="1">
        <v>1.1625000000000001</v>
      </c>
      <c r="W3632" s="2">
        <v>43902</v>
      </c>
      <c r="X3632" s="1">
        <v>1.0049999999999999</v>
      </c>
      <c r="Z3632" s="2">
        <v>43892</v>
      </c>
      <c r="AA3632" s="1">
        <v>1.085</v>
      </c>
      <c r="AC3632" s="2">
        <v>43893</v>
      </c>
      <c r="AD3632" s="1">
        <v>1.1575</v>
      </c>
      <c r="AI3632" s="2">
        <v>43808</v>
      </c>
      <c r="AJ3632" s="1">
        <v>1.9079999999999999</v>
      </c>
      <c r="AL3632" s="2">
        <v>43810</v>
      </c>
      <c r="AM3632" s="1">
        <v>1.702</v>
      </c>
      <c r="AO3632" s="2">
        <v>43805</v>
      </c>
      <c r="AP3632" s="1">
        <v>1.615</v>
      </c>
      <c r="AR3632" s="2">
        <v>43798</v>
      </c>
      <c r="AS3632" s="1">
        <v>1.7183000000000002</v>
      </c>
      <c r="AU3632" s="2">
        <v>43826</v>
      </c>
      <c r="AV3632" s="1">
        <v>0.5766</v>
      </c>
      <c r="AX3632" s="2">
        <v>43826</v>
      </c>
      <c r="AY3632" s="1">
        <v>0.54300000000000004</v>
      </c>
      <c r="BA3632" s="116">
        <v>43837</v>
      </c>
      <c r="BB3632" s="1">
        <v>0.107</v>
      </c>
      <c r="BD3632" s="2">
        <v>43822</v>
      </c>
      <c r="BE3632" s="1">
        <v>-0.3105</v>
      </c>
      <c r="BG3632" s="2">
        <v>44013</v>
      </c>
      <c r="BH3632" s="1">
        <v>0.69</v>
      </c>
      <c r="BJ3632" s="2">
        <v>44013</v>
      </c>
      <c r="BK3632" s="1">
        <v>0.31</v>
      </c>
      <c r="BM3632" s="2">
        <v>43836</v>
      </c>
      <c r="BN3632" s="1">
        <v>-0.18990000000000001</v>
      </c>
    </row>
    <row r="3633" spans="5:66">
      <c r="E3633" s="2">
        <v>43899</v>
      </c>
      <c r="F3633" s="1">
        <v>1.0509999999999999</v>
      </c>
      <c r="H3633" s="2">
        <v>43917</v>
      </c>
      <c r="I3633" s="1">
        <v>1.0669999999999999</v>
      </c>
      <c r="K3633" s="2">
        <v>43915</v>
      </c>
      <c r="L3633" s="1">
        <v>1.62</v>
      </c>
      <c r="N3633" s="2">
        <v>43923</v>
      </c>
      <c r="O3633" s="1">
        <v>1.3</v>
      </c>
      <c r="Q3633" s="2">
        <v>43900</v>
      </c>
      <c r="R3633" s="1">
        <v>0.96499999999999997</v>
      </c>
      <c r="T3633" s="2">
        <v>43906</v>
      </c>
      <c r="U3633" s="1">
        <v>1.0549999999999999</v>
      </c>
      <c r="W3633" s="2">
        <v>43903</v>
      </c>
      <c r="X3633" s="1">
        <v>1.06</v>
      </c>
      <c r="Z3633" s="2">
        <v>43893</v>
      </c>
      <c r="AA3633" s="1">
        <v>1.07</v>
      </c>
      <c r="AC3633" s="2">
        <v>43894</v>
      </c>
      <c r="AD3633" s="1">
        <v>1.0774999999999999</v>
      </c>
      <c r="AI3633" s="2">
        <v>43809</v>
      </c>
      <c r="AJ3633" s="1">
        <v>1.9209000000000001</v>
      </c>
      <c r="AL3633" s="2">
        <v>43811</v>
      </c>
      <c r="AM3633" s="1">
        <v>1.8163</v>
      </c>
      <c r="AO3633" s="2">
        <v>43808</v>
      </c>
      <c r="AP3633" s="1">
        <v>1.6105</v>
      </c>
      <c r="AR3633" s="2">
        <v>43801</v>
      </c>
      <c r="AS3633" s="1">
        <v>1.7191000000000001</v>
      </c>
      <c r="AU3633" s="2">
        <v>43829</v>
      </c>
      <c r="AV3633" s="1">
        <v>0.63300000000000001</v>
      </c>
      <c r="AX3633" s="2">
        <v>43829</v>
      </c>
      <c r="AY3633" s="1">
        <v>0.60060000000000002</v>
      </c>
      <c r="BA3633" s="116">
        <v>43838</v>
      </c>
      <c r="BB3633" s="1">
        <v>0.14630000000000001</v>
      </c>
      <c r="BD3633" s="2">
        <v>43823</v>
      </c>
      <c r="BE3633" s="1">
        <v>-0.30299999999999999</v>
      </c>
      <c r="BG3633" s="2">
        <v>44014</v>
      </c>
      <c r="BH3633" s="1">
        <v>0.68</v>
      </c>
      <c r="BJ3633" s="2">
        <v>44014</v>
      </c>
      <c r="BK3633" s="1">
        <v>0.28999999999999998</v>
      </c>
      <c r="BM3633" s="2">
        <v>43837</v>
      </c>
      <c r="BN3633" s="1">
        <v>-0.1966</v>
      </c>
    </row>
    <row r="3634" spans="5:66">
      <c r="E3634" s="2">
        <v>43900</v>
      </c>
      <c r="F3634" s="1">
        <v>1.0429999999999999</v>
      </c>
      <c r="H3634" s="2">
        <v>43920</v>
      </c>
      <c r="I3634" s="1">
        <v>1.105</v>
      </c>
      <c r="K3634" s="2">
        <v>43916</v>
      </c>
      <c r="L3634" s="1">
        <v>1.5049999999999999</v>
      </c>
      <c r="N3634" s="2">
        <v>43924</v>
      </c>
      <c r="O3634" s="1">
        <v>1.327</v>
      </c>
      <c r="Q3634" s="2">
        <v>43901</v>
      </c>
      <c r="R3634" s="1">
        <v>0.99250000000000005</v>
      </c>
      <c r="T3634" s="2">
        <v>43907</v>
      </c>
      <c r="U3634" s="1">
        <v>1.0024999999999999</v>
      </c>
      <c r="W3634" s="2">
        <v>43906</v>
      </c>
      <c r="X3634" s="1">
        <v>0.96499999999999997</v>
      </c>
      <c r="Z3634" s="2">
        <v>43894</v>
      </c>
      <c r="AA3634" s="1">
        <v>0.97750000000000004</v>
      </c>
      <c r="AC3634" s="2">
        <v>43895</v>
      </c>
      <c r="AD3634" s="1">
        <v>1.1074999999999999</v>
      </c>
      <c r="AI3634" s="2">
        <v>43810</v>
      </c>
      <c r="AJ3634" s="1">
        <v>1.8822999999999999</v>
      </c>
      <c r="AL3634" s="2">
        <v>43812</v>
      </c>
      <c r="AM3634" s="1">
        <v>1.7368000000000001</v>
      </c>
      <c r="AO3634" s="2">
        <v>43809</v>
      </c>
      <c r="AP3634" s="1">
        <v>1.6364999999999998</v>
      </c>
      <c r="AR3634" s="2">
        <v>43802</v>
      </c>
      <c r="AS3634" s="1">
        <v>1.6688000000000001</v>
      </c>
      <c r="AU3634" s="2">
        <v>43830</v>
      </c>
      <c r="AV3634" s="1">
        <v>0.62109999999999999</v>
      </c>
      <c r="AX3634" s="2">
        <v>43830</v>
      </c>
      <c r="AY3634" s="1">
        <v>0.60419999999999996</v>
      </c>
      <c r="BA3634" s="116">
        <v>43839</v>
      </c>
      <c r="BB3634" s="1">
        <v>0.16400000000000001</v>
      </c>
      <c r="BD3634" s="2">
        <v>43826</v>
      </c>
      <c r="BE3634" s="1">
        <v>-0.30009999999999998</v>
      </c>
      <c r="BG3634" s="2">
        <v>44018</v>
      </c>
      <c r="BH3634" s="1">
        <v>0.69</v>
      </c>
      <c r="BJ3634" s="2">
        <v>44018</v>
      </c>
      <c r="BK3634" s="1">
        <v>0.31</v>
      </c>
      <c r="BM3634" s="2">
        <v>43838</v>
      </c>
      <c r="BN3634" s="1">
        <v>-0.16639999999999999</v>
      </c>
    </row>
    <row r="3635" spans="5:66">
      <c r="E3635" s="2">
        <v>43901</v>
      </c>
      <c r="F3635" s="1">
        <v>1.0409999999999999</v>
      </c>
      <c r="H3635" s="2">
        <v>43921</v>
      </c>
      <c r="I3635" s="1">
        <v>1.07</v>
      </c>
      <c r="K3635" s="2">
        <v>43917</v>
      </c>
      <c r="L3635" s="1">
        <v>1.5369999999999999</v>
      </c>
      <c r="N3635" s="2">
        <v>43927</v>
      </c>
      <c r="O3635" s="1">
        <v>1.3109999999999999</v>
      </c>
      <c r="Q3635" s="2">
        <v>43902</v>
      </c>
      <c r="R3635" s="1">
        <v>1.0249999999999999</v>
      </c>
      <c r="T3635" s="2">
        <v>43908</v>
      </c>
      <c r="U3635" s="1">
        <v>1.0874999999999999</v>
      </c>
      <c r="W3635" s="2">
        <v>43907</v>
      </c>
      <c r="X3635" s="1">
        <v>0.92500000000000004</v>
      </c>
      <c r="Z3635" s="2">
        <v>43895</v>
      </c>
      <c r="AA3635" s="1">
        <v>1.0125</v>
      </c>
      <c r="AC3635" s="2">
        <v>43896</v>
      </c>
      <c r="AD3635" s="1">
        <v>1.1174999999999999</v>
      </c>
      <c r="AI3635" s="2">
        <v>43811</v>
      </c>
      <c r="AJ3635" s="1">
        <v>1.9943</v>
      </c>
      <c r="AL3635" s="2">
        <v>43815</v>
      </c>
      <c r="AM3635" s="1">
        <v>1.7985</v>
      </c>
      <c r="AO3635" s="2">
        <v>43810</v>
      </c>
      <c r="AP3635" s="1">
        <v>1.6080000000000001</v>
      </c>
      <c r="AR3635" s="2">
        <v>43803</v>
      </c>
      <c r="AS3635" s="1">
        <v>1.6853</v>
      </c>
      <c r="AU3635" s="2">
        <v>43831</v>
      </c>
      <c r="AV3635" s="1">
        <v>0.62109999999999999</v>
      </c>
      <c r="AX3635" s="2">
        <v>43832</v>
      </c>
      <c r="AY3635" s="1">
        <v>0.55400000000000005</v>
      </c>
      <c r="BA3635" s="116">
        <v>43840</v>
      </c>
      <c r="BB3635" s="1">
        <v>0.155</v>
      </c>
      <c r="BD3635" s="2">
        <v>43829</v>
      </c>
      <c r="BE3635" s="1">
        <v>-0.29099999999999998</v>
      </c>
      <c r="BG3635" s="2">
        <v>44019</v>
      </c>
      <c r="BH3635" s="1">
        <v>0.65</v>
      </c>
      <c r="BJ3635" s="2">
        <v>44019</v>
      </c>
      <c r="BK3635" s="1">
        <v>0.28999999999999998</v>
      </c>
      <c r="BM3635" s="2">
        <v>43839</v>
      </c>
      <c r="BN3635" s="1">
        <v>-0.1474</v>
      </c>
    </row>
    <row r="3636" spans="5:66">
      <c r="E3636" s="2">
        <v>43902</v>
      </c>
      <c r="F3636" s="1">
        <v>1.036</v>
      </c>
      <c r="H3636" s="2">
        <v>43922</v>
      </c>
      <c r="I3636" s="1">
        <v>1.0900000000000001</v>
      </c>
      <c r="K3636" s="2">
        <v>43920</v>
      </c>
      <c r="L3636" s="1">
        <v>1.5669999999999999</v>
      </c>
      <c r="N3636" s="2">
        <v>43928</v>
      </c>
      <c r="O3636" s="1">
        <v>1.3169999999999999</v>
      </c>
      <c r="Q3636" s="2">
        <v>43903</v>
      </c>
      <c r="R3636" s="1">
        <v>1.21</v>
      </c>
      <c r="T3636" s="2">
        <v>43909</v>
      </c>
      <c r="U3636" s="1">
        <v>1.2150000000000001</v>
      </c>
      <c r="W3636" s="2">
        <v>43908</v>
      </c>
      <c r="X3636" s="1">
        <v>0.98250000000000004</v>
      </c>
      <c r="Z3636" s="2">
        <v>43896</v>
      </c>
      <c r="AA3636" s="1">
        <v>1.0375000000000001</v>
      </c>
      <c r="AC3636" s="2">
        <v>43899</v>
      </c>
      <c r="AD3636" s="1">
        <v>1.0725</v>
      </c>
      <c r="AI3636" s="2">
        <v>43812</v>
      </c>
      <c r="AJ3636" s="1">
        <v>1.9213</v>
      </c>
      <c r="AL3636" s="2">
        <v>43816</v>
      </c>
      <c r="AM3636" s="1">
        <v>1.8146</v>
      </c>
      <c r="AO3636" s="2">
        <v>43811</v>
      </c>
      <c r="AP3636" s="1">
        <v>1.6672</v>
      </c>
      <c r="AR3636" s="2">
        <v>43804</v>
      </c>
      <c r="AS3636" s="1">
        <v>1.6937</v>
      </c>
      <c r="AU3636" s="2">
        <v>43832</v>
      </c>
      <c r="AV3636" s="1">
        <v>0.58599999999999997</v>
      </c>
      <c r="AX3636" s="2">
        <v>43833</v>
      </c>
      <c r="AY3636" s="1">
        <v>0.4975</v>
      </c>
      <c r="BA3636" s="116">
        <v>43843</v>
      </c>
      <c r="BB3636" s="1">
        <v>0.1905</v>
      </c>
      <c r="BD3636" s="2">
        <v>43830</v>
      </c>
      <c r="BE3636" s="1">
        <v>-0.29149999999999998</v>
      </c>
      <c r="BG3636" s="2">
        <v>44020</v>
      </c>
      <c r="BH3636" s="1">
        <v>0.67</v>
      </c>
      <c r="BJ3636" s="2">
        <v>44020</v>
      </c>
      <c r="BK3636" s="1">
        <v>0.3</v>
      </c>
      <c r="BM3636" s="2">
        <v>43840</v>
      </c>
      <c r="BN3636" s="1">
        <v>-0.15049999999999999</v>
      </c>
    </row>
    <row r="3637" spans="5:66">
      <c r="E3637" s="2">
        <v>43903</v>
      </c>
      <c r="F3637" s="1">
        <v>1.04</v>
      </c>
      <c r="H3637" s="2">
        <v>43923</v>
      </c>
      <c r="I3637" s="1">
        <v>1.0569999999999999</v>
      </c>
      <c r="K3637" s="2">
        <v>43921</v>
      </c>
      <c r="L3637" s="1">
        <v>1.552</v>
      </c>
      <c r="N3637" s="2">
        <v>43929</v>
      </c>
      <c r="O3637" s="1">
        <v>1.2549999999999999</v>
      </c>
      <c r="Q3637" s="2">
        <v>43906</v>
      </c>
      <c r="R3637" s="1">
        <v>1.0900000000000001</v>
      </c>
      <c r="T3637" s="2">
        <v>43910</v>
      </c>
      <c r="U3637" s="1">
        <v>1.1525000000000001</v>
      </c>
      <c r="W3637" s="2">
        <v>43909</v>
      </c>
      <c r="X3637" s="1">
        <v>1.1225000000000001</v>
      </c>
      <c r="Z3637" s="2">
        <v>43899</v>
      </c>
      <c r="AA3637" s="1">
        <v>0.96750000000000003</v>
      </c>
      <c r="AC3637" s="2">
        <v>43900</v>
      </c>
      <c r="AD3637" s="1">
        <v>1.1074999999999999</v>
      </c>
      <c r="AI3637" s="2">
        <v>43815</v>
      </c>
      <c r="AJ3637" s="1">
        <v>1.9725000000000001</v>
      </c>
      <c r="AL3637" s="2">
        <v>43817</v>
      </c>
      <c r="AM3637" s="1">
        <v>1.8463000000000001</v>
      </c>
      <c r="AO3637" s="2">
        <v>43812</v>
      </c>
      <c r="AP3637" s="1">
        <v>1.6228</v>
      </c>
      <c r="AR3637" s="2">
        <v>43805</v>
      </c>
      <c r="AS3637" s="1">
        <v>1.71</v>
      </c>
      <c r="AU3637" s="2">
        <v>43833</v>
      </c>
      <c r="AV3637" s="1">
        <v>0.52639999999999998</v>
      </c>
      <c r="AX3637" s="2">
        <v>43836</v>
      </c>
      <c r="AY3637" s="1">
        <v>0.49519999999999997</v>
      </c>
      <c r="BA3637" s="116">
        <v>43844</v>
      </c>
      <c r="BB3637" s="1">
        <v>0.185</v>
      </c>
      <c r="BD3637" s="2">
        <v>43832</v>
      </c>
      <c r="BE3637" s="1">
        <v>-0.2994</v>
      </c>
      <c r="BG3637" s="2">
        <v>44021</v>
      </c>
      <c r="BH3637" s="1">
        <v>0.62</v>
      </c>
      <c r="BJ3637" s="2">
        <v>44021</v>
      </c>
      <c r="BK3637" s="1">
        <v>0.28000000000000003</v>
      </c>
      <c r="BM3637" s="2">
        <v>43843</v>
      </c>
      <c r="BN3637" s="1">
        <v>-0.12859999999999999</v>
      </c>
    </row>
    <row r="3638" spans="5:66">
      <c r="E3638" s="2">
        <v>43906</v>
      </c>
      <c r="F3638" s="1">
        <v>1.018</v>
      </c>
      <c r="H3638" s="2">
        <v>43924</v>
      </c>
      <c r="I3638" s="1">
        <v>1.0649999999999999</v>
      </c>
      <c r="K3638" s="2">
        <v>43922</v>
      </c>
      <c r="L3638" s="1">
        <v>1.5550000000000002</v>
      </c>
      <c r="N3638" s="2">
        <v>43930</v>
      </c>
      <c r="O3638" s="1">
        <v>1.202</v>
      </c>
      <c r="Q3638" s="2">
        <v>43907</v>
      </c>
      <c r="R3638" s="1">
        <v>1.0349999999999999</v>
      </c>
      <c r="T3638" s="2">
        <v>43913</v>
      </c>
      <c r="U3638" s="1">
        <v>1.1575</v>
      </c>
      <c r="W3638" s="2">
        <v>43910</v>
      </c>
      <c r="X3638" s="1">
        <v>1.06</v>
      </c>
      <c r="Z3638" s="2">
        <v>43900</v>
      </c>
      <c r="AA3638" s="1">
        <v>1.0249999999999999</v>
      </c>
      <c r="AC3638" s="2">
        <v>43901</v>
      </c>
      <c r="AD3638" s="1">
        <v>1.1125</v>
      </c>
      <c r="AI3638" s="2">
        <v>43816</v>
      </c>
      <c r="AJ3638" s="1">
        <v>1.9944</v>
      </c>
      <c r="AL3638" s="2">
        <v>43818</v>
      </c>
      <c r="AM3638" s="1">
        <v>1.8519000000000001</v>
      </c>
      <c r="AO3638" s="2">
        <v>43815</v>
      </c>
      <c r="AP3638" s="1">
        <v>1.6595</v>
      </c>
      <c r="AR3638" s="2">
        <v>43808</v>
      </c>
      <c r="AS3638" s="1">
        <v>1.7048000000000001</v>
      </c>
      <c r="AU3638" s="2">
        <v>43836</v>
      </c>
      <c r="AV3638" s="1">
        <v>0.52600000000000002</v>
      </c>
      <c r="AX3638" s="2">
        <v>43837</v>
      </c>
      <c r="AY3638" s="1">
        <v>0.49630000000000002</v>
      </c>
      <c r="BA3638" s="116">
        <v>43845</v>
      </c>
      <c r="BB3638" s="1">
        <v>0.16320000000000001</v>
      </c>
      <c r="BD3638" s="2">
        <v>43833</v>
      </c>
      <c r="BE3638" s="1">
        <v>-0.31430000000000002</v>
      </c>
      <c r="BG3638" s="2">
        <v>44022</v>
      </c>
      <c r="BH3638" s="1">
        <v>0.65</v>
      </c>
      <c r="BJ3638" s="2">
        <v>44022</v>
      </c>
      <c r="BK3638" s="1">
        <v>0.3</v>
      </c>
      <c r="BM3638" s="2">
        <v>43844</v>
      </c>
      <c r="BN3638" s="1">
        <v>-0.129</v>
      </c>
    </row>
    <row r="3639" spans="5:66">
      <c r="E3639" s="2">
        <v>43907</v>
      </c>
      <c r="F3639" s="1">
        <v>0.90800000000000003</v>
      </c>
      <c r="H3639" s="2">
        <v>43927</v>
      </c>
      <c r="I3639" s="1">
        <v>1.06</v>
      </c>
      <c r="K3639" s="2">
        <v>43923</v>
      </c>
      <c r="L3639" s="1">
        <v>1.52</v>
      </c>
      <c r="N3639" s="2">
        <v>43931</v>
      </c>
      <c r="O3639" s="1">
        <v>1.1919999999999999</v>
      </c>
      <c r="Q3639" s="2">
        <v>43908</v>
      </c>
      <c r="R3639" s="1">
        <v>1.1375</v>
      </c>
      <c r="T3639" s="2">
        <v>43914</v>
      </c>
      <c r="U3639" s="1">
        <v>1.125</v>
      </c>
      <c r="W3639" s="2">
        <v>43913</v>
      </c>
      <c r="X3639" s="1">
        <v>1.075</v>
      </c>
      <c r="Z3639" s="2">
        <v>43901</v>
      </c>
      <c r="AA3639" s="1">
        <v>1.0375000000000001</v>
      </c>
      <c r="AC3639" s="2">
        <v>43902</v>
      </c>
      <c r="AD3639" s="1">
        <v>1.0900000000000001</v>
      </c>
      <c r="AI3639" s="2">
        <v>43817</v>
      </c>
      <c r="AJ3639" s="1">
        <v>2.0287999999999999</v>
      </c>
      <c r="AL3639" s="2">
        <v>43819</v>
      </c>
      <c r="AM3639" s="1">
        <v>1.8565</v>
      </c>
      <c r="AO3639" s="2">
        <v>43816</v>
      </c>
      <c r="AP3639" s="1">
        <v>1.6663000000000001</v>
      </c>
      <c r="AR3639" s="2">
        <v>43809</v>
      </c>
      <c r="AS3639" s="1">
        <v>1.7201</v>
      </c>
      <c r="AU3639" s="2">
        <v>43837</v>
      </c>
      <c r="AV3639" s="1">
        <v>0.53069999999999995</v>
      </c>
      <c r="AX3639" s="2">
        <v>43838</v>
      </c>
      <c r="AY3639" s="1">
        <v>0.54100000000000004</v>
      </c>
      <c r="BA3639" s="116">
        <v>43846</v>
      </c>
      <c r="BB3639" s="1">
        <v>0.14549999999999999</v>
      </c>
      <c r="BD3639" s="2">
        <v>43836</v>
      </c>
      <c r="BE3639" s="1">
        <v>-0.31680000000000003</v>
      </c>
      <c r="BG3639" s="2">
        <v>44025</v>
      </c>
      <c r="BH3639" s="1">
        <v>0.64</v>
      </c>
      <c r="BJ3639" s="2">
        <v>44025</v>
      </c>
      <c r="BK3639" s="1">
        <v>0.3</v>
      </c>
      <c r="BM3639" s="2">
        <v>43845</v>
      </c>
      <c r="BN3639" s="1">
        <v>-0.14299999999999999</v>
      </c>
    </row>
    <row r="3640" spans="5:66">
      <c r="E3640" s="2">
        <v>43908</v>
      </c>
      <c r="F3640" s="1">
        <v>0.88300000000000001</v>
      </c>
      <c r="H3640" s="2">
        <v>43928</v>
      </c>
      <c r="I3640" s="1">
        <v>1.0469999999999999</v>
      </c>
      <c r="K3640" s="2">
        <v>43924</v>
      </c>
      <c r="L3640" s="1">
        <v>1.55</v>
      </c>
      <c r="N3640" s="2">
        <v>43934</v>
      </c>
      <c r="O3640" s="1">
        <v>1.2250000000000001</v>
      </c>
      <c r="Q3640" s="2">
        <v>43909</v>
      </c>
      <c r="R3640" s="1">
        <v>1.2524999999999999</v>
      </c>
      <c r="T3640" s="2">
        <v>43915</v>
      </c>
      <c r="U3640" s="1">
        <v>1.05</v>
      </c>
      <c r="W3640" s="2">
        <v>43914</v>
      </c>
      <c r="X3640" s="1">
        <v>1.0549999999999999</v>
      </c>
      <c r="Z3640" s="2">
        <v>43902</v>
      </c>
      <c r="AA3640" s="1">
        <v>1.0225</v>
      </c>
      <c r="AC3640" s="2">
        <v>43903</v>
      </c>
      <c r="AD3640" s="1">
        <v>1.01</v>
      </c>
      <c r="AI3640" s="2">
        <v>43818</v>
      </c>
      <c r="AJ3640" s="1">
        <v>2.0337999999999998</v>
      </c>
      <c r="AL3640" s="2">
        <v>43822</v>
      </c>
      <c r="AM3640" s="1">
        <v>1.8675000000000002</v>
      </c>
      <c r="AO3640" s="2">
        <v>43817</v>
      </c>
      <c r="AP3640" s="1">
        <v>1.6764999999999999</v>
      </c>
      <c r="AR3640" s="2">
        <v>43810</v>
      </c>
      <c r="AS3640" s="1">
        <v>1.7094</v>
      </c>
      <c r="AU3640" s="2">
        <v>43838</v>
      </c>
      <c r="AV3640" s="1">
        <v>0.5786</v>
      </c>
      <c r="AX3640" s="2">
        <v>43839</v>
      </c>
      <c r="AY3640" s="1">
        <v>0.55300000000000005</v>
      </c>
      <c r="BA3640" s="116">
        <v>43847</v>
      </c>
      <c r="BB3640" s="1">
        <v>0.14599999999999999</v>
      </c>
      <c r="BD3640" s="2">
        <v>43837</v>
      </c>
      <c r="BE3640" s="1">
        <v>-0.32</v>
      </c>
      <c r="BG3640" s="2">
        <v>44026</v>
      </c>
      <c r="BH3640" s="1">
        <v>0.63</v>
      </c>
      <c r="BJ3640" s="2">
        <v>44026</v>
      </c>
      <c r="BK3640" s="1">
        <v>0.28000000000000003</v>
      </c>
      <c r="BM3640" s="2">
        <v>43846</v>
      </c>
      <c r="BN3640" s="1">
        <v>-0.15809999999999999</v>
      </c>
    </row>
    <row r="3641" spans="5:66">
      <c r="E3641" s="2">
        <v>43909</v>
      </c>
      <c r="F3641" s="1">
        <v>0.86</v>
      </c>
      <c r="H3641" s="2">
        <v>43929</v>
      </c>
      <c r="I3641" s="1">
        <v>1.0149999999999999</v>
      </c>
      <c r="K3641" s="2">
        <v>43927</v>
      </c>
      <c r="L3641" s="1">
        <v>1.5510000000000002</v>
      </c>
      <c r="N3641" s="2">
        <v>43935</v>
      </c>
      <c r="O3641" s="1">
        <v>1.22</v>
      </c>
      <c r="Q3641" s="2">
        <v>43910</v>
      </c>
      <c r="R3641" s="1">
        <v>1.1850000000000001</v>
      </c>
      <c r="T3641" s="2">
        <v>43916</v>
      </c>
      <c r="U3641" s="1">
        <v>0.95250000000000001</v>
      </c>
      <c r="W3641" s="2">
        <v>43915</v>
      </c>
      <c r="X3641" s="1">
        <v>1.0049999999999999</v>
      </c>
      <c r="Z3641" s="2">
        <v>43903</v>
      </c>
      <c r="AA3641" s="1">
        <v>1.0249999999999999</v>
      </c>
      <c r="AC3641" s="2">
        <v>43906</v>
      </c>
      <c r="AD3641" s="1">
        <v>0.94499999999999995</v>
      </c>
      <c r="AI3641" s="2">
        <v>43819</v>
      </c>
      <c r="AJ3641" s="1">
        <v>2.0365000000000002</v>
      </c>
      <c r="AL3641" s="2">
        <v>43823</v>
      </c>
      <c r="AM3641" s="1">
        <v>1.8405</v>
      </c>
      <c r="AO3641" s="2">
        <v>43818</v>
      </c>
      <c r="AP3641" s="1">
        <v>1.6804999999999999</v>
      </c>
      <c r="AR3641" s="2">
        <v>43811</v>
      </c>
      <c r="AS3641" s="1">
        <v>1.7450000000000001</v>
      </c>
      <c r="AU3641" s="2">
        <v>43839</v>
      </c>
      <c r="AV3641" s="1">
        <v>0.58840000000000003</v>
      </c>
      <c r="AX3641" s="2">
        <v>43840</v>
      </c>
      <c r="AY3641" s="1">
        <v>0.54500000000000004</v>
      </c>
      <c r="BA3641" s="116">
        <v>43850</v>
      </c>
      <c r="BB3641" s="1">
        <v>0.1419</v>
      </c>
      <c r="BD3641" s="2">
        <v>43838</v>
      </c>
      <c r="BE3641" s="1">
        <v>-0.3135</v>
      </c>
      <c r="BG3641" s="2">
        <v>44027</v>
      </c>
      <c r="BH3641" s="1">
        <v>0.64</v>
      </c>
      <c r="BJ3641" s="2">
        <v>44027</v>
      </c>
      <c r="BK3641" s="1">
        <v>0.28000000000000003</v>
      </c>
      <c r="BM3641" s="2">
        <v>43847</v>
      </c>
      <c r="BN3641" s="1">
        <v>-0.158</v>
      </c>
    </row>
    <row r="3642" spans="5:66">
      <c r="E3642" s="2">
        <v>43910</v>
      </c>
      <c r="F3642" s="1">
        <v>0.84599999999999997</v>
      </c>
      <c r="H3642" s="2">
        <v>43930</v>
      </c>
      <c r="I3642" s="1">
        <v>0.99199999999999999</v>
      </c>
      <c r="K3642" s="2">
        <v>43928</v>
      </c>
      <c r="L3642" s="1">
        <v>1.58</v>
      </c>
      <c r="N3642" s="2">
        <v>43937</v>
      </c>
      <c r="O3642" s="1">
        <v>1.1919999999999999</v>
      </c>
      <c r="Q3642" s="2">
        <v>43913</v>
      </c>
      <c r="R3642" s="1">
        <v>1.1975</v>
      </c>
      <c r="T3642" s="2">
        <v>43917</v>
      </c>
      <c r="U3642" s="1">
        <v>0.98</v>
      </c>
      <c r="W3642" s="2">
        <v>43916</v>
      </c>
      <c r="X3642" s="1">
        <v>0.9425</v>
      </c>
      <c r="Z3642" s="2">
        <v>43906</v>
      </c>
      <c r="AA3642" s="1">
        <v>0.94750000000000001</v>
      </c>
      <c r="AC3642" s="2">
        <v>43907</v>
      </c>
      <c r="AD3642" s="1">
        <v>0.875</v>
      </c>
      <c r="AI3642" s="2">
        <v>43822</v>
      </c>
      <c r="AJ3642" s="1">
        <v>2.0449000000000002</v>
      </c>
      <c r="AL3642" s="2">
        <v>43824</v>
      </c>
      <c r="AM3642" s="1">
        <v>1.8420000000000001</v>
      </c>
      <c r="AO3642" s="2">
        <v>43819</v>
      </c>
      <c r="AP3642" s="1">
        <v>1.6870000000000001</v>
      </c>
      <c r="AR3642" s="2">
        <v>43812</v>
      </c>
      <c r="AS3642" s="1">
        <v>1.7244999999999999</v>
      </c>
      <c r="AU3642" s="2">
        <v>43840</v>
      </c>
      <c r="AV3642" s="1">
        <v>0.58530000000000004</v>
      </c>
      <c r="AX3642" s="2">
        <v>43843</v>
      </c>
      <c r="AY3642" s="1">
        <v>0.59030000000000005</v>
      </c>
      <c r="BA3642" s="116">
        <v>43851</v>
      </c>
      <c r="BB3642" s="1">
        <v>0.11260000000000001</v>
      </c>
      <c r="BD3642" s="2">
        <v>43839</v>
      </c>
      <c r="BE3642" s="1">
        <v>-0.3044</v>
      </c>
      <c r="BG3642" s="2">
        <v>44028</v>
      </c>
      <c r="BH3642" s="1">
        <v>0.62</v>
      </c>
      <c r="BJ3642" s="2">
        <v>44028</v>
      </c>
      <c r="BK3642" s="1">
        <v>0.28000000000000003</v>
      </c>
      <c r="BM3642" s="2">
        <v>43850</v>
      </c>
      <c r="BN3642" s="1">
        <v>-0.159</v>
      </c>
    </row>
    <row r="3643" spans="5:66">
      <c r="E3643" s="2">
        <v>43913</v>
      </c>
      <c r="F3643" s="1">
        <v>0.84</v>
      </c>
      <c r="H3643" s="2">
        <v>43931</v>
      </c>
      <c r="I3643" s="1">
        <v>0.97</v>
      </c>
      <c r="K3643" s="2">
        <v>43929</v>
      </c>
      <c r="L3643" s="1">
        <v>1.514</v>
      </c>
      <c r="N3643" s="2">
        <v>43938</v>
      </c>
      <c r="O3643" s="1">
        <v>1.22</v>
      </c>
      <c r="Q3643" s="2">
        <v>43914</v>
      </c>
      <c r="R3643" s="1">
        <v>1.165</v>
      </c>
      <c r="T3643" s="2">
        <v>43920</v>
      </c>
      <c r="U3643" s="1">
        <v>1.0149999999999999</v>
      </c>
      <c r="W3643" s="2">
        <v>43917</v>
      </c>
      <c r="X3643" s="1">
        <v>0.95499999999999996</v>
      </c>
      <c r="Z3643" s="2">
        <v>43907</v>
      </c>
      <c r="AA3643" s="1">
        <v>0.89249999999999996</v>
      </c>
      <c r="AC3643" s="2">
        <v>43908</v>
      </c>
      <c r="AD3643" s="1">
        <v>0.90249999999999997</v>
      </c>
      <c r="AI3643" s="2">
        <v>43823</v>
      </c>
      <c r="AJ3643" s="1">
        <v>2.0209999999999999</v>
      </c>
      <c r="AL3643" s="2">
        <v>43825</v>
      </c>
      <c r="AM3643" s="1">
        <v>1.8334999999999999</v>
      </c>
      <c r="AO3643" s="2">
        <v>43822</v>
      </c>
      <c r="AP3643" s="1">
        <v>1.7065000000000001</v>
      </c>
      <c r="AR3643" s="2">
        <v>43815</v>
      </c>
      <c r="AS3643" s="1">
        <v>1.7435</v>
      </c>
      <c r="AU3643" s="2">
        <v>43843</v>
      </c>
      <c r="AV3643" s="1">
        <v>0.63300000000000001</v>
      </c>
      <c r="AX3643" s="2">
        <v>43844</v>
      </c>
      <c r="AY3643" s="1">
        <v>0.57979999999999998</v>
      </c>
      <c r="BA3643" s="116">
        <v>43852</v>
      </c>
      <c r="BB3643" s="1">
        <v>0.1028</v>
      </c>
      <c r="BD3643" s="2">
        <v>43840</v>
      </c>
      <c r="BE3643" s="1">
        <v>-0.30499999999999999</v>
      </c>
      <c r="BG3643" s="2">
        <v>44029</v>
      </c>
      <c r="BH3643" s="1">
        <v>0.64</v>
      </c>
      <c r="BJ3643" s="2">
        <v>44029</v>
      </c>
      <c r="BK3643" s="1">
        <v>0.28999999999999998</v>
      </c>
      <c r="BM3643" s="2">
        <v>43851</v>
      </c>
      <c r="BN3643" s="1">
        <v>-0.17199999999999999</v>
      </c>
    </row>
    <row r="3644" spans="5:66">
      <c r="E3644" s="2">
        <v>43914</v>
      </c>
      <c r="F3644" s="1">
        <v>0.83</v>
      </c>
      <c r="H3644" s="2">
        <v>43934</v>
      </c>
      <c r="I3644" s="1">
        <v>0.997</v>
      </c>
      <c r="K3644" s="2">
        <v>43930</v>
      </c>
      <c r="L3644" s="1">
        <v>1.444</v>
      </c>
      <c r="N3644" s="2">
        <v>43941</v>
      </c>
      <c r="O3644" s="1">
        <v>1.2170000000000001</v>
      </c>
      <c r="Q3644" s="2">
        <v>43915</v>
      </c>
      <c r="R3644" s="1">
        <v>1.095</v>
      </c>
      <c r="T3644" s="2">
        <v>43921</v>
      </c>
      <c r="U3644" s="1">
        <v>1.0449999999999999</v>
      </c>
      <c r="W3644" s="2">
        <v>43920</v>
      </c>
      <c r="X3644" s="1">
        <v>0.98499999999999999</v>
      </c>
      <c r="Z3644" s="2">
        <v>43908</v>
      </c>
      <c r="AA3644" s="1">
        <v>0.9425</v>
      </c>
      <c r="AC3644" s="2">
        <v>43909</v>
      </c>
      <c r="AD3644" s="1">
        <v>1.03</v>
      </c>
      <c r="AI3644" s="2">
        <v>43824</v>
      </c>
      <c r="AJ3644" s="1">
        <v>2.0459999999999998</v>
      </c>
      <c r="AL3644" s="2">
        <v>43826</v>
      </c>
      <c r="AM3644" s="1">
        <v>1.8206</v>
      </c>
      <c r="AO3644" s="2">
        <v>43823</v>
      </c>
      <c r="AP3644" s="1">
        <v>1.6840000000000002</v>
      </c>
      <c r="AR3644" s="2">
        <v>43816</v>
      </c>
      <c r="AS3644" s="1">
        <v>1.7484999999999999</v>
      </c>
      <c r="AU3644" s="2">
        <v>43844</v>
      </c>
      <c r="AV3644" s="1">
        <v>0.62460000000000004</v>
      </c>
      <c r="AX3644" s="2">
        <v>43845</v>
      </c>
      <c r="AY3644" s="1">
        <v>0.55820000000000003</v>
      </c>
      <c r="BA3644" s="116">
        <v>43853</v>
      </c>
      <c r="BB3644" s="1">
        <v>6.3299999999999995E-2</v>
      </c>
      <c r="BD3644" s="2">
        <v>43843</v>
      </c>
      <c r="BE3644" s="1">
        <v>-0.29530000000000001</v>
      </c>
      <c r="BG3644" s="2">
        <v>44032</v>
      </c>
      <c r="BH3644" s="1">
        <v>0.62</v>
      </c>
      <c r="BJ3644" s="2">
        <v>44032</v>
      </c>
      <c r="BK3644" s="1">
        <v>0.28999999999999998</v>
      </c>
      <c r="BM3644" s="2">
        <v>43852</v>
      </c>
      <c r="BN3644" s="1">
        <v>-0.17949999999999999</v>
      </c>
    </row>
    <row r="3645" spans="5:66">
      <c r="E3645" s="2">
        <v>43915</v>
      </c>
      <c r="F3645" s="1">
        <v>0.83</v>
      </c>
      <c r="H3645" s="2">
        <v>43935</v>
      </c>
      <c r="I3645" s="1">
        <v>1</v>
      </c>
      <c r="K3645" s="2">
        <v>43931</v>
      </c>
      <c r="L3645" s="1">
        <v>1.4550000000000001</v>
      </c>
      <c r="N3645" s="2">
        <v>43942</v>
      </c>
      <c r="O3645" s="1">
        <v>1.232</v>
      </c>
      <c r="Q3645" s="2">
        <v>43916</v>
      </c>
      <c r="R3645" s="1">
        <v>0.97</v>
      </c>
      <c r="T3645" s="2">
        <v>43922</v>
      </c>
      <c r="U3645" s="1">
        <v>1.085</v>
      </c>
      <c r="W3645" s="2">
        <v>43921</v>
      </c>
      <c r="X3645" s="1">
        <v>1</v>
      </c>
      <c r="Z3645" s="2">
        <v>43909</v>
      </c>
      <c r="AA3645" s="1">
        <v>1.0900000000000001</v>
      </c>
      <c r="AC3645" s="2">
        <v>43910</v>
      </c>
      <c r="AD3645" s="1">
        <v>0.97</v>
      </c>
      <c r="AI3645" s="2">
        <v>43825</v>
      </c>
      <c r="AJ3645" s="1">
        <v>2.0093000000000001</v>
      </c>
      <c r="AL3645" s="2">
        <v>43829</v>
      </c>
      <c r="AM3645" s="1">
        <v>1.8281000000000001</v>
      </c>
      <c r="AO3645" s="2">
        <v>43824</v>
      </c>
      <c r="AP3645" s="1">
        <v>1.6945999999999999</v>
      </c>
      <c r="AR3645" s="2">
        <v>43817</v>
      </c>
      <c r="AS3645" s="1">
        <v>1.7562</v>
      </c>
      <c r="AU3645" s="2">
        <v>43845</v>
      </c>
      <c r="AV3645" s="1">
        <v>0.59699999999999998</v>
      </c>
      <c r="AX3645" s="2">
        <v>43846</v>
      </c>
      <c r="AY3645" s="1">
        <v>0.53700000000000003</v>
      </c>
      <c r="BA3645" s="116">
        <v>43854</v>
      </c>
      <c r="BB3645" s="1">
        <v>3.4799999999999998E-2</v>
      </c>
      <c r="BD3645" s="2">
        <v>43844</v>
      </c>
      <c r="BE3645" s="1">
        <v>-0.29720000000000002</v>
      </c>
      <c r="BG3645" s="2">
        <v>44033</v>
      </c>
      <c r="BH3645" s="1">
        <v>0.61</v>
      </c>
      <c r="BJ3645" s="2">
        <v>44033</v>
      </c>
      <c r="BK3645" s="1">
        <v>0.27</v>
      </c>
      <c r="BM3645" s="2">
        <v>43853</v>
      </c>
      <c r="BN3645" s="1">
        <v>-0.2082</v>
      </c>
    </row>
    <row r="3646" spans="5:66">
      <c r="E3646" s="2">
        <v>43916</v>
      </c>
      <c r="F3646" s="1">
        <v>0.83</v>
      </c>
      <c r="H3646" s="2">
        <v>43937</v>
      </c>
      <c r="I3646" s="1">
        <v>0.99</v>
      </c>
      <c r="K3646" s="2">
        <v>43934</v>
      </c>
      <c r="L3646" s="1">
        <v>1.4750000000000001</v>
      </c>
      <c r="N3646" s="2">
        <v>43943</v>
      </c>
      <c r="O3646" s="1">
        <v>1.2749999999999999</v>
      </c>
      <c r="Q3646" s="2">
        <v>43917</v>
      </c>
      <c r="R3646" s="1">
        <v>1.0149999999999999</v>
      </c>
      <c r="T3646" s="2">
        <v>43923</v>
      </c>
      <c r="U3646" s="1">
        <v>1.0674999999999999</v>
      </c>
      <c r="W3646" s="2">
        <v>43922</v>
      </c>
      <c r="X3646" s="1">
        <v>1.0425</v>
      </c>
      <c r="Z3646" s="2">
        <v>43910</v>
      </c>
      <c r="AA3646" s="1">
        <v>1.03</v>
      </c>
      <c r="AC3646" s="2">
        <v>43913</v>
      </c>
      <c r="AD3646" s="1">
        <v>0.98250000000000004</v>
      </c>
      <c r="AI3646" s="2">
        <v>43826</v>
      </c>
      <c r="AJ3646" s="1">
        <v>2.0070000000000001</v>
      </c>
      <c r="AL3646" s="2">
        <v>43830</v>
      </c>
      <c r="AM3646" s="1">
        <v>1.8725000000000001</v>
      </c>
      <c r="AO3646" s="2">
        <v>43825</v>
      </c>
      <c r="AP3646" s="1">
        <v>1.6933</v>
      </c>
      <c r="AR3646" s="2">
        <v>43818</v>
      </c>
      <c r="AS3646" s="1">
        <v>1.7629000000000001</v>
      </c>
      <c r="AU3646" s="2">
        <v>43846</v>
      </c>
      <c r="AV3646" s="1">
        <v>0.57999999999999996</v>
      </c>
      <c r="AX3646" s="2">
        <v>43847</v>
      </c>
      <c r="AY3646" s="1">
        <v>0.53849999999999998</v>
      </c>
      <c r="BA3646" s="116">
        <v>43857</v>
      </c>
      <c r="BB3646" s="1">
        <v>-0.02</v>
      </c>
      <c r="BD3646" s="2">
        <v>43845</v>
      </c>
      <c r="BE3646" s="1">
        <v>-0.30149999999999999</v>
      </c>
      <c r="BG3646" s="2">
        <v>44034</v>
      </c>
      <c r="BH3646" s="1">
        <v>0.6</v>
      </c>
      <c r="BJ3646" s="2">
        <v>44034</v>
      </c>
      <c r="BK3646" s="1">
        <v>0.27</v>
      </c>
      <c r="BM3646" s="2">
        <v>43854</v>
      </c>
      <c r="BN3646" s="1">
        <v>-0.22600000000000001</v>
      </c>
    </row>
    <row r="3647" spans="5:66">
      <c r="E3647" s="2">
        <v>43917</v>
      </c>
      <c r="F3647" s="1">
        <v>0.83299999999999996</v>
      </c>
      <c r="H3647" s="2">
        <v>43938</v>
      </c>
      <c r="I3647" s="1">
        <v>1.01</v>
      </c>
      <c r="K3647" s="2">
        <v>43935</v>
      </c>
      <c r="L3647" s="1">
        <v>1.462</v>
      </c>
      <c r="N3647" s="2">
        <v>43944</v>
      </c>
      <c r="O3647" s="1">
        <v>1.292</v>
      </c>
      <c r="Q3647" s="2">
        <v>43920</v>
      </c>
      <c r="R3647" s="1">
        <v>1.05</v>
      </c>
      <c r="T3647" s="2">
        <v>43924</v>
      </c>
      <c r="U3647" s="1">
        <v>1.095</v>
      </c>
      <c r="W3647" s="2">
        <v>43923</v>
      </c>
      <c r="X3647" s="1">
        <v>1.02</v>
      </c>
      <c r="Z3647" s="2">
        <v>43913</v>
      </c>
      <c r="AA3647" s="1">
        <v>1.0475000000000001</v>
      </c>
      <c r="AC3647" s="2">
        <v>43914</v>
      </c>
      <c r="AD3647" s="1">
        <v>1.02</v>
      </c>
      <c r="AI3647" s="2">
        <v>43829</v>
      </c>
      <c r="AJ3647" s="1">
        <v>2.0148999999999999</v>
      </c>
      <c r="AL3647" s="2">
        <v>43831</v>
      </c>
      <c r="AM3647" s="1">
        <v>1.8759999999999999</v>
      </c>
      <c r="AO3647" s="2">
        <v>43826</v>
      </c>
      <c r="AP3647" s="1">
        <v>1.6637999999999999</v>
      </c>
      <c r="AR3647" s="2">
        <v>43819</v>
      </c>
      <c r="AS3647" s="1">
        <v>1.7715000000000001</v>
      </c>
      <c r="AU3647" s="2">
        <v>43847</v>
      </c>
      <c r="AV3647" s="1">
        <v>0.58399999999999996</v>
      </c>
      <c r="AX3647" s="2">
        <v>43850</v>
      </c>
      <c r="AY3647" s="1">
        <v>0.53700000000000003</v>
      </c>
      <c r="BA3647" s="116">
        <v>43858</v>
      </c>
      <c r="BB3647" s="1">
        <v>2.3E-2</v>
      </c>
      <c r="BD3647" s="2">
        <v>43846</v>
      </c>
      <c r="BE3647" s="1">
        <v>-0.30430000000000001</v>
      </c>
      <c r="BG3647" s="2">
        <v>44035</v>
      </c>
      <c r="BH3647" s="1">
        <v>0.59</v>
      </c>
      <c r="BJ3647" s="2">
        <v>44035</v>
      </c>
      <c r="BK3647" s="1">
        <v>0.27</v>
      </c>
      <c r="BM3647" s="2">
        <v>43857</v>
      </c>
      <c r="BN3647" s="1">
        <v>-0.26400000000000001</v>
      </c>
    </row>
    <row r="3648" spans="5:66">
      <c r="E3648" s="2">
        <v>43920</v>
      </c>
      <c r="F3648" s="1">
        <v>0.84099999999999997</v>
      </c>
      <c r="H3648" s="2">
        <v>43941</v>
      </c>
      <c r="I3648" s="1">
        <v>1.0149999999999999</v>
      </c>
      <c r="K3648" s="2">
        <v>43937</v>
      </c>
      <c r="L3648" s="1">
        <v>1.42</v>
      </c>
      <c r="N3648" s="2">
        <v>43945</v>
      </c>
      <c r="O3648" s="1">
        <v>1.2549999999999999</v>
      </c>
      <c r="Q3648" s="2">
        <v>43921</v>
      </c>
      <c r="R3648" s="1">
        <v>1.08</v>
      </c>
      <c r="T3648" s="2">
        <v>43927</v>
      </c>
      <c r="U3648" s="1">
        <v>1.08</v>
      </c>
      <c r="W3648" s="2">
        <v>43924</v>
      </c>
      <c r="X3648" s="1">
        <v>1.0349999999999999</v>
      </c>
      <c r="Z3648" s="2">
        <v>43914</v>
      </c>
      <c r="AA3648" s="1">
        <v>1.0349999999999999</v>
      </c>
      <c r="AC3648" s="2">
        <v>43915</v>
      </c>
      <c r="AD3648" s="1">
        <v>1.0349999999999999</v>
      </c>
      <c r="AI3648" s="2">
        <v>43830</v>
      </c>
      <c r="AJ3648" s="1">
        <v>2.0693000000000001</v>
      </c>
      <c r="AL3648" s="2">
        <v>43832</v>
      </c>
      <c r="AM3648" s="1">
        <v>1.8279999999999998</v>
      </c>
      <c r="AO3648" s="2">
        <v>43829</v>
      </c>
      <c r="AP3648" s="1">
        <v>1.6588000000000001</v>
      </c>
      <c r="AR3648" s="2">
        <v>43822</v>
      </c>
      <c r="AS3648" s="1">
        <v>1.7819</v>
      </c>
      <c r="AU3648" s="2">
        <v>43850</v>
      </c>
      <c r="AV3648" s="1">
        <v>0.57930000000000004</v>
      </c>
      <c r="AX3648" s="2">
        <v>43851</v>
      </c>
      <c r="AY3648" s="1">
        <v>0.49709999999999999</v>
      </c>
      <c r="BA3648" s="116">
        <v>43859</v>
      </c>
      <c r="BB3648" s="1">
        <v>-1E-3</v>
      </c>
      <c r="BD3648" s="2">
        <v>43847</v>
      </c>
      <c r="BE3648" s="1">
        <v>-0.30480000000000002</v>
      </c>
      <c r="BG3648" s="2">
        <v>44036</v>
      </c>
      <c r="BH3648" s="1">
        <v>0.59</v>
      </c>
      <c r="BJ3648" s="2">
        <v>44036</v>
      </c>
      <c r="BK3648" s="1">
        <v>0.27</v>
      </c>
      <c r="BM3648" s="2">
        <v>43858</v>
      </c>
      <c r="BN3648" s="1">
        <v>-0.23749999999999999</v>
      </c>
    </row>
    <row r="3649" spans="5:66">
      <c r="E3649" s="2">
        <v>43921</v>
      </c>
      <c r="F3649" s="1">
        <v>0.82799999999999996</v>
      </c>
      <c r="H3649" s="2">
        <v>43942</v>
      </c>
      <c r="I3649" s="1">
        <v>1.0349999999999999</v>
      </c>
      <c r="K3649" s="2">
        <v>43938</v>
      </c>
      <c r="L3649" s="1">
        <v>1.4490000000000001</v>
      </c>
      <c r="N3649" s="2">
        <v>43948</v>
      </c>
      <c r="O3649" s="1">
        <v>1.2909999999999999</v>
      </c>
      <c r="Q3649" s="2">
        <v>43922</v>
      </c>
      <c r="R3649" s="1">
        <v>1.1200000000000001</v>
      </c>
      <c r="T3649" s="2">
        <v>43928</v>
      </c>
      <c r="U3649" s="1">
        <v>1.085</v>
      </c>
      <c r="W3649" s="2">
        <v>43927</v>
      </c>
      <c r="X3649" s="1">
        <v>0.99750000000000005</v>
      </c>
      <c r="Z3649" s="2">
        <v>43915</v>
      </c>
      <c r="AA3649" s="1">
        <v>1.0149999999999999</v>
      </c>
      <c r="AC3649" s="2">
        <v>43916</v>
      </c>
      <c r="AD3649" s="1">
        <v>0.99750000000000005</v>
      </c>
      <c r="AI3649" s="2">
        <v>43831</v>
      </c>
      <c r="AJ3649" s="1">
        <v>2.0695999999999999</v>
      </c>
      <c r="AL3649" s="2">
        <v>43833</v>
      </c>
      <c r="AM3649" s="1">
        <v>1.734</v>
      </c>
      <c r="AO3649" s="2">
        <v>43830</v>
      </c>
      <c r="AP3649" s="1">
        <v>1.6775</v>
      </c>
      <c r="AR3649" s="2">
        <v>43823</v>
      </c>
      <c r="AS3649" s="1">
        <v>1.7803</v>
      </c>
      <c r="AU3649" s="2">
        <v>43851</v>
      </c>
      <c r="AV3649" s="1">
        <v>0.54100000000000004</v>
      </c>
      <c r="AX3649" s="2">
        <v>43852</v>
      </c>
      <c r="AY3649" s="1">
        <v>0.48899999999999999</v>
      </c>
      <c r="BA3649" s="116">
        <v>43860</v>
      </c>
      <c r="BB3649" s="1">
        <v>-2.75E-2</v>
      </c>
      <c r="BD3649" s="2">
        <v>43850</v>
      </c>
      <c r="BE3649" s="1">
        <v>-0.30549999999999999</v>
      </c>
      <c r="BG3649" s="2">
        <v>44039</v>
      </c>
      <c r="BH3649" s="1">
        <v>0.62</v>
      </c>
      <c r="BJ3649" s="2">
        <v>44039</v>
      </c>
      <c r="BK3649" s="1">
        <v>0.3</v>
      </c>
      <c r="BM3649" s="2">
        <v>43859</v>
      </c>
      <c r="BN3649" s="1">
        <v>-0.254</v>
      </c>
    </row>
    <row r="3650" spans="5:66">
      <c r="E3650" s="2">
        <v>43922</v>
      </c>
      <c r="F3650" s="1">
        <v>0.81100000000000005</v>
      </c>
      <c r="H3650" s="2">
        <v>43943</v>
      </c>
      <c r="I3650" s="1">
        <v>1.042</v>
      </c>
      <c r="K3650" s="2">
        <v>43941</v>
      </c>
      <c r="L3650" s="1">
        <v>1.4419999999999999</v>
      </c>
      <c r="N3650" s="2">
        <v>43949</v>
      </c>
      <c r="O3650" s="1">
        <v>1.2849999999999999</v>
      </c>
      <c r="Q3650" s="2">
        <v>43923</v>
      </c>
      <c r="R3650" s="1">
        <v>1.105</v>
      </c>
      <c r="T3650" s="2">
        <v>43929</v>
      </c>
      <c r="U3650" s="1">
        <v>1.0375000000000001</v>
      </c>
      <c r="W3650" s="2">
        <v>43928</v>
      </c>
      <c r="X3650" s="1">
        <v>0.99250000000000005</v>
      </c>
      <c r="Z3650" s="2">
        <v>43916</v>
      </c>
      <c r="AA3650" s="1">
        <v>0.96499999999999997</v>
      </c>
      <c r="AC3650" s="2">
        <v>43917</v>
      </c>
      <c r="AD3650" s="1">
        <v>0.96499999999999997</v>
      </c>
      <c r="AI3650" s="2">
        <v>43832</v>
      </c>
      <c r="AJ3650" s="1">
        <v>2.0089000000000001</v>
      </c>
      <c r="AL3650" s="2">
        <v>43836</v>
      </c>
      <c r="AM3650" s="1">
        <v>1.7321</v>
      </c>
      <c r="AO3650" s="2">
        <v>43831</v>
      </c>
      <c r="AP3650" s="1">
        <v>1.671</v>
      </c>
      <c r="AR3650" s="2">
        <v>43824</v>
      </c>
      <c r="AS3650" s="1">
        <v>1.7803</v>
      </c>
      <c r="AU3650" s="2">
        <v>43852</v>
      </c>
      <c r="AV3650" s="1">
        <v>0.53100000000000003</v>
      </c>
      <c r="AX3650" s="2">
        <v>43853</v>
      </c>
      <c r="AY3650" s="1">
        <v>0.44919999999999999</v>
      </c>
      <c r="BA3650" s="116">
        <v>43861</v>
      </c>
      <c r="BB3650" s="1">
        <v>-5.4199999999999998E-2</v>
      </c>
      <c r="BD3650" s="2">
        <v>43851</v>
      </c>
      <c r="BE3650" s="1">
        <v>-0.30409999999999998</v>
      </c>
      <c r="BG3650" s="2">
        <v>44040</v>
      </c>
      <c r="BH3650" s="1">
        <v>0.59</v>
      </c>
      <c r="BJ3650" s="2">
        <v>44040</v>
      </c>
      <c r="BK3650" s="1">
        <v>0.26</v>
      </c>
      <c r="BM3650" s="2">
        <v>43860</v>
      </c>
      <c r="BN3650" s="1">
        <v>-0.27700000000000002</v>
      </c>
    </row>
    <row r="3651" spans="5:66">
      <c r="E3651" s="2">
        <v>43923</v>
      </c>
      <c r="F3651" s="1">
        <v>0.78</v>
      </c>
      <c r="H3651" s="2">
        <v>43944</v>
      </c>
      <c r="I3651" s="1">
        <v>1.0269999999999999</v>
      </c>
      <c r="K3651" s="2">
        <v>43942</v>
      </c>
      <c r="L3651" s="1">
        <v>1.4550000000000001</v>
      </c>
      <c r="N3651" s="2">
        <v>43950</v>
      </c>
      <c r="O3651" s="1">
        <v>1.2469999999999999</v>
      </c>
      <c r="Q3651" s="2">
        <v>43924</v>
      </c>
      <c r="R3651" s="1">
        <v>1.135</v>
      </c>
      <c r="T3651" s="2">
        <v>43930</v>
      </c>
      <c r="U3651" s="1">
        <v>1.0049999999999999</v>
      </c>
      <c r="W3651" s="2">
        <v>43929</v>
      </c>
      <c r="X3651" s="1">
        <v>0.97</v>
      </c>
      <c r="Z3651" s="2">
        <v>43917</v>
      </c>
      <c r="AA3651" s="1">
        <v>0.9425</v>
      </c>
      <c r="AC3651" s="2">
        <v>43920</v>
      </c>
      <c r="AD3651" s="1">
        <v>0.97750000000000004</v>
      </c>
      <c r="AI3651" s="2">
        <v>43833</v>
      </c>
      <c r="AJ3651" s="1">
        <v>1.9133</v>
      </c>
      <c r="AL3651" s="2">
        <v>43837</v>
      </c>
      <c r="AM3651" s="1">
        <v>1.7463</v>
      </c>
      <c r="AO3651" s="2">
        <v>43832</v>
      </c>
      <c r="AP3651" s="1">
        <v>1.6516</v>
      </c>
      <c r="AR3651" s="2">
        <v>43825</v>
      </c>
      <c r="AS3651" s="1">
        <v>1.7810000000000001</v>
      </c>
      <c r="AU3651" s="2">
        <v>43853</v>
      </c>
      <c r="AV3651" s="1">
        <v>0.49099999999999999</v>
      </c>
      <c r="AX3651" s="2">
        <v>43854</v>
      </c>
      <c r="AY3651" s="1">
        <v>0.41449999999999998</v>
      </c>
      <c r="BA3651" s="116">
        <v>43864</v>
      </c>
      <c r="BB3651" s="1">
        <v>-0.06</v>
      </c>
      <c r="BD3651" s="2">
        <v>43852</v>
      </c>
      <c r="BE3651" s="1">
        <v>-0.30509999999999998</v>
      </c>
      <c r="BG3651" s="2">
        <v>44041</v>
      </c>
      <c r="BH3651" s="1">
        <v>0.57999999999999996</v>
      </c>
      <c r="BJ3651" s="2">
        <v>44041</v>
      </c>
      <c r="BK3651" s="1">
        <v>0.25</v>
      </c>
      <c r="BM3651" s="2">
        <v>43861</v>
      </c>
      <c r="BN3651" s="1">
        <v>-0.29799999999999999</v>
      </c>
    </row>
    <row r="3652" spans="5:66">
      <c r="E3652" s="2">
        <v>43924</v>
      </c>
      <c r="F3652" s="1">
        <v>0.76100000000000001</v>
      </c>
      <c r="H3652" s="2">
        <v>43945</v>
      </c>
      <c r="I3652" s="1">
        <v>1.0069999999999999</v>
      </c>
      <c r="K3652" s="2">
        <v>43943</v>
      </c>
      <c r="L3652" s="1">
        <v>1.54</v>
      </c>
      <c r="N3652" s="2">
        <v>43955</v>
      </c>
      <c r="O3652" s="1">
        <v>1.2130000000000001</v>
      </c>
      <c r="Q3652" s="2">
        <v>43927</v>
      </c>
      <c r="R3652" s="1">
        <v>1.1375</v>
      </c>
      <c r="T3652" s="2">
        <v>43931</v>
      </c>
      <c r="U3652" s="1">
        <v>0.99</v>
      </c>
      <c r="W3652" s="2">
        <v>43930</v>
      </c>
      <c r="X3652" s="1">
        <v>0.95250000000000001</v>
      </c>
      <c r="Z3652" s="2">
        <v>43920</v>
      </c>
      <c r="AA3652" s="1">
        <v>0.97250000000000003</v>
      </c>
      <c r="AC3652" s="2">
        <v>43921</v>
      </c>
      <c r="AD3652" s="1">
        <v>0.95</v>
      </c>
      <c r="AI3652" s="2">
        <v>43836</v>
      </c>
      <c r="AJ3652" s="1">
        <v>1.9220000000000002</v>
      </c>
      <c r="AL3652" s="2">
        <v>43838</v>
      </c>
      <c r="AM3652" s="1">
        <v>1.7972999999999999</v>
      </c>
      <c r="AO3652" s="2">
        <v>43833</v>
      </c>
      <c r="AP3652" s="1">
        <v>1.5954999999999999</v>
      </c>
      <c r="AR3652" s="2">
        <v>43826</v>
      </c>
      <c r="AS3652" s="1">
        <v>1.7589999999999999</v>
      </c>
      <c r="AU3652" s="2">
        <v>43854</v>
      </c>
      <c r="AV3652" s="1">
        <v>0.45600000000000002</v>
      </c>
      <c r="AX3652" s="2">
        <v>43857</v>
      </c>
      <c r="AY3652" s="1">
        <v>0.3528</v>
      </c>
      <c r="BA3652" s="116">
        <v>43865</v>
      </c>
      <c r="BB3652" s="1">
        <v>-2.1999999999999999E-2</v>
      </c>
      <c r="BD3652" s="2">
        <v>43853</v>
      </c>
      <c r="BE3652" s="1">
        <v>-0.312</v>
      </c>
      <c r="BG3652" s="2">
        <v>44042</v>
      </c>
      <c r="BH3652" s="1">
        <v>0.55000000000000004</v>
      </c>
      <c r="BJ3652" s="2">
        <v>44042</v>
      </c>
      <c r="BK3652" s="1">
        <v>0.23</v>
      </c>
      <c r="BM3652" s="2">
        <v>43864</v>
      </c>
      <c r="BN3652" s="1">
        <v>-0.30099999999999999</v>
      </c>
    </row>
    <row r="3653" spans="5:66">
      <c r="E3653" s="2">
        <v>43927</v>
      </c>
      <c r="F3653" s="1">
        <v>0.73499999999999999</v>
      </c>
      <c r="H3653" s="2">
        <v>43948</v>
      </c>
      <c r="I3653" s="1">
        <v>1.026</v>
      </c>
      <c r="K3653" s="2">
        <v>43944</v>
      </c>
      <c r="L3653" s="1">
        <v>1.548</v>
      </c>
      <c r="N3653" s="2">
        <v>43957</v>
      </c>
      <c r="O3653" s="1">
        <v>1.23</v>
      </c>
      <c r="Q3653" s="2">
        <v>43928</v>
      </c>
      <c r="R3653" s="1">
        <v>1.1499999999999999</v>
      </c>
      <c r="T3653" s="2">
        <v>43934</v>
      </c>
      <c r="U3653" s="1">
        <v>1.01</v>
      </c>
      <c r="W3653" s="2">
        <v>43931</v>
      </c>
      <c r="X3653" s="1">
        <v>0.9375</v>
      </c>
      <c r="Z3653" s="2">
        <v>43921</v>
      </c>
      <c r="AA3653" s="1">
        <v>0.97499999999999998</v>
      </c>
      <c r="AC3653" s="2">
        <v>43922</v>
      </c>
      <c r="AD3653" s="1">
        <v>0.98499999999999999</v>
      </c>
      <c r="AI3653" s="2">
        <v>43837</v>
      </c>
      <c r="AJ3653" s="1">
        <v>1.9436</v>
      </c>
      <c r="AL3653" s="2">
        <v>43839</v>
      </c>
      <c r="AM3653" s="1">
        <v>1.7801</v>
      </c>
      <c r="AO3653" s="2">
        <v>43836</v>
      </c>
      <c r="AP3653" s="1">
        <v>1.5914999999999999</v>
      </c>
      <c r="AR3653" s="2">
        <v>43829</v>
      </c>
      <c r="AS3653" s="1">
        <v>1.746</v>
      </c>
      <c r="AU3653" s="2">
        <v>43857</v>
      </c>
      <c r="AV3653" s="1">
        <v>0.39100000000000001</v>
      </c>
      <c r="AX3653" s="2">
        <v>43858</v>
      </c>
      <c r="AY3653" s="1">
        <v>0.3962</v>
      </c>
      <c r="BA3653" s="116">
        <v>43866</v>
      </c>
      <c r="BB3653" s="1">
        <v>1.6E-2</v>
      </c>
      <c r="BD3653" s="2">
        <v>43854</v>
      </c>
      <c r="BE3653" s="1">
        <v>-0.32179999999999997</v>
      </c>
      <c r="BG3653" s="2">
        <v>44043</v>
      </c>
      <c r="BH3653" s="1">
        <v>0.55000000000000004</v>
      </c>
      <c r="BJ3653" s="2">
        <v>44043</v>
      </c>
      <c r="BK3653" s="1">
        <v>0.21</v>
      </c>
      <c r="BM3653" s="2">
        <v>43865</v>
      </c>
      <c r="BN3653" s="1">
        <v>-0.2712</v>
      </c>
    </row>
    <row r="3654" spans="5:66">
      <c r="E3654" s="2">
        <v>43928</v>
      </c>
      <c r="F3654" s="1">
        <v>0.71599999999999997</v>
      </c>
      <c r="H3654" s="2">
        <v>43949</v>
      </c>
      <c r="I3654" s="1">
        <v>1.03</v>
      </c>
      <c r="K3654" s="2">
        <v>43945</v>
      </c>
      <c r="L3654" s="1">
        <v>1.5350000000000001</v>
      </c>
      <c r="N3654" s="2">
        <v>43958</v>
      </c>
      <c r="O3654" s="1">
        <v>1.2050000000000001</v>
      </c>
      <c r="Q3654" s="2">
        <v>43929</v>
      </c>
      <c r="R3654" s="1">
        <v>1.095</v>
      </c>
      <c r="T3654" s="2">
        <v>43935</v>
      </c>
      <c r="U3654" s="1">
        <v>1.0049999999999999</v>
      </c>
      <c r="W3654" s="2">
        <v>43934</v>
      </c>
      <c r="X3654" s="1">
        <v>0.95750000000000002</v>
      </c>
      <c r="Z3654" s="2">
        <v>43922</v>
      </c>
      <c r="AA3654" s="1">
        <v>1.0125</v>
      </c>
      <c r="AC3654" s="2">
        <v>43923</v>
      </c>
      <c r="AD3654" s="1">
        <v>0.96499999999999997</v>
      </c>
      <c r="AI3654" s="2">
        <v>43838</v>
      </c>
      <c r="AJ3654" s="1">
        <v>1.9982</v>
      </c>
      <c r="AL3654" s="2">
        <v>43840</v>
      </c>
      <c r="AM3654" s="1">
        <v>1.75</v>
      </c>
      <c r="AO3654" s="2">
        <v>43837</v>
      </c>
      <c r="AP3654" s="1">
        <v>1.5946</v>
      </c>
      <c r="AR3654" s="2">
        <v>43830</v>
      </c>
      <c r="AS3654" s="1">
        <v>1.7528000000000001</v>
      </c>
      <c r="AU3654" s="2">
        <v>43858</v>
      </c>
      <c r="AV3654" s="1">
        <v>0.438</v>
      </c>
      <c r="AX3654" s="2">
        <v>43859</v>
      </c>
      <c r="AY3654" s="1">
        <v>0.36990000000000001</v>
      </c>
      <c r="BA3654" s="116">
        <v>43867</v>
      </c>
      <c r="BB3654" s="1">
        <v>6.0000000000000001E-3</v>
      </c>
      <c r="BD3654" s="2">
        <v>43857</v>
      </c>
      <c r="BE3654" s="1">
        <v>-0.34</v>
      </c>
      <c r="BG3654" s="2">
        <v>44046</v>
      </c>
      <c r="BH3654" s="1">
        <v>0.56000000000000005</v>
      </c>
      <c r="BJ3654" s="2">
        <v>44046</v>
      </c>
      <c r="BK3654" s="1">
        <v>0.22</v>
      </c>
      <c r="BM3654" s="2">
        <v>43866</v>
      </c>
      <c r="BN3654" s="1">
        <v>-0.246</v>
      </c>
    </row>
    <row r="3655" spans="5:66">
      <c r="E3655" s="2">
        <v>43929</v>
      </c>
      <c r="F3655" s="1">
        <v>0.69599999999999995</v>
      </c>
      <c r="H3655" s="2">
        <v>43950</v>
      </c>
      <c r="I3655" s="1">
        <v>1.01</v>
      </c>
      <c r="K3655" s="2">
        <v>43948</v>
      </c>
      <c r="L3655" s="1">
        <v>1.58</v>
      </c>
      <c r="N3655" s="2">
        <v>43959</v>
      </c>
      <c r="O3655" s="1">
        <v>1.1619999999999999</v>
      </c>
      <c r="Q3655" s="2">
        <v>43930</v>
      </c>
      <c r="R3655" s="1">
        <v>1.0449999999999999</v>
      </c>
      <c r="T3655" s="2">
        <v>43936</v>
      </c>
      <c r="U3655" s="1">
        <v>1.0049999999999999</v>
      </c>
      <c r="W3655" s="2">
        <v>43935</v>
      </c>
      <c r="X3655" s="1">
        <v>0.95499999999999996</v>
      </c>
      <c r="Z3655" s="2">
        <v>43923</v>
      </c>
      <c r="AA3655" s="1">
        <v>0.99</v>
      </c>
      <c r="AC3655" s="2">
        <v>43924</v>
      </c>
      <c r="AD3655" s="1">
        <v>0.96499999999999997</v>
      </c>
      <c r="AI3655" s="2">
        <v>43839</v>
      </c>
      <c r="AJ3655" s="1">
        <v>1.9755</v>
      </c>
      <c r="AL3655" s="2">
        <v>43843</v>
      </c>
      <c r="AM3655" s="1">
        <v>1.7753000000000001</v>
      </c>
      <c r="AO3655" s="2">
        <v>43838</v>
      </c>
      <c r="AP3655" s="1">
        <v>1.6253</v>
      </c>
      <c r="AR3655" s="2">
        <v>43831</v>
      </c>
      <c r="AS3655" s="1">
        <v>1.7495000000000001</v>
      </c>
      <c r="AU3655" s="2">
        <v>43859</v>
      </c>
      <c r="AV3655" s="1">
        <v>0.40760000000000002</v>
      </c>
      <c r="AX3655" s="2">
        <v>43860</v>
      </c>
      <c r="AY3655" s="1">
        <v>0.33629999999999999</v>
      </c>
      <c r="BA3655" s="116">
        <v>43868</v>
      </c>
      <c r="BB3655" s="1">
        <v>-1.2999999999999999E-2</v>
      </c>
      <c r="BD3655" s="2">
        <v>43858</v>
      </c>
      <c r="BE3655" s="1">
        <v>-0.3362</v>
      </c>
      <c r="BG3655" s="2">
        <v>44047</v>
      </c>
      <c r="BH3655" s="1">
        <v>0.52</v>
      </c>
      <c r="BJ3655" s="2">
        <v>44047</v>
      </c>
      <c r="BK3655" s="1">
        <v>0.19</v>
      </c>
      <c r="BM3655" s="2">
        <v>43867</v>
      </c>
      <c r="BN3655" s="1">
        <v>-0.253</v>
      </c>
    </row>
    <row r="3656" spans="5:66">
      <c r="E3656" s="2">
        <v>43930</v>
      </c>
      <c r="F3656" s="1">
        <v>0.68</v>
      </c>
      <c r="H3656" s="2">
        <v>43955</v>
      </c>
      <c r="I3656" s="1">
        <v>0.97199999999999998</v>
      </c>
      <c r="K3656" s="2">
        <v>43949</v>
      </c>
      <c r="L3656" s="1">
        <v>1.552</v>
      </c>
      <c r="N3656" s="2">
        <v>43962</v>
      </c>
      <c r="O3656" s="1">
        <v>1.1919999999999999</v>
      </c>
      <c r="Q3656" s="2">
        <v>43931</v>
      </c>
      <c r="R3656" s="1">
        <v>1.0425</v>
      </c>
      <c r="T3656" s="2">
        <v>43937</v>
      </c>
      <c r="U3656" s="1">
        <v>0.95499999999999996</v>
      </c>
      <c r="W3656" s="2">
        <v>43937</v>
      </c>
      <c r="X3656" s="1">
        <v>0.92500000000000004</v>
      </c>
      <c r="Z3656" s="2">
        <v>43924</v>
      </c>
      <c r="AA3656" s="1">
        <v>1.0049999999999999</v>
      </c>
      <c r="AC3656" s="2">
        <v>43927</v>
      </c>
      <c r="AD3656" s="1">
        <v>0.91749999999999998</v>
      </c>
      <c r="AI3656" s="2">
        <v>43840</v>
      </c>
      <c r="AJ3656" s="1">
        <v>1.9348000000000001</v>
      </c>
      <c r="AL3656" s="2">
        <v>43844</v>
      </c>
      <c r="AM3656" s="1">
        <v>1.7524999999999999</v>
      </c>
      <c r="AO3656" s="2">
        <v>43839</v>
      </c>
      <c r="AP3656" s="1">
        <v>1.6233</v>
      </c>
      <c r="AR3656" s="2">
        <v>43832</v>
      </c>
      <c r="AS3656" s="1">
        <v>1.7376</v>
      </c>
      <c r="AU3656" s="2">
        <v>43860</v>
      </c>
      <c r="AV3656" s="1">
        <v>0.37030000000000002</v>
      </c>
      <c r="AX3656" s="2">
        <v>43861</v>
      </c>
      <c r="AY3656" s="1">
        <v>0.30449999999999999</v>
      </c>
      <c r="BA3656" s="116">
        <v>43871</v>
      </c>
      <c r="BB3656" s="1">
        <v>-4.8000000000000001E-2</v>
      </c>
      <c r="BD3656" s="2">
        <v>43859</v>
      </c>
      <c r="BE3656" s="1">
        <v>-0.34799999999999998</v>
      </c>
      <c r="BG3656" s="2">
        <v>44048</v>
      </c>
      <c r="BH3656" s="1">
        <v>0.55000000000000004</v>
      </c>
      <c r="BJ3656" s="2">
        <v>44048</v>
      </c>
      <c r="BK3656" s="1">
        <v>0.22</v>
      </c>
      <c r="BM3656" s="2">
        <v>43868</v>
      </c>
      <c r="BN3656" s="1">
        <v>-0.26400000000000001</v>
      </c>
    </row>
    <row r="3657" spans="5:66">
      <c r="E3657" s="2">
        <v>43931</v>
      </c>
      <c r="F3657" s="1">
        <v>0.67200000000000004</v>
      </c>
      <c r="H3657" s="2">
        <v>43957</v>
      </c>
      <c r="I3657" s="1">
        <v>0.95699999999999996</v>
      </c>
      <c r="K3657" s="2">
        <v>43950</v>
      </c>
      <c r="L3657" s="1">
        <v>1.5169999999999999</v>
      </c>
      <c r="N3657" s="2">
        <v>43963</v>
      </c>
      <c r="O3657" s="1">
        <v>1.1400000000000001</v>
      </c>
      <c r="Q3657" s="2">
        <v>43934</v>
      </c>
      <c r="R3657" s="1">
        <v>1.0625</v>
      </c>
      <c r="T3657" s="2">
        <v>43938</v>
      </c>
      <c r="U3657" s="1">
        <v>0.97499999999999998</v>
      </c>
      <c r="W3657" s="2">
        <v>43938</v>
      </c>
      <c r="X3657" s="1">
        <v>0.94499999999999995</v>
      </c>
      <c r="Z3657" s="2">
        <v>43927</v>
      </c>
      <c r="AA3657" s="1">
        <v>0.96</v>
      </c>
      <c r="AC3657" s="2">
        <v>43928</v>
      </c>
      <c r="AD3657" s="1">
        <v>0.9</v>
      </c>
      <c r="AI3657" s="2">
        <v>43843</v>
      </c>
      <c r="AJ3657" s="1">
        <v>1.9626999999999999</v>
      </c>
      <c r="AL3657" s="2">
        <v>43845</v>
      </c>
      <c r="AM3657" s="1">
        <v>1.7277</v>
      </c>
      <c r="AO3657" s="2">
        <v>43840</v>
      </c>
      <c r="AP3657" s="1">
        <v>1.6120000000000001</v>
      </c>
      <c r="AR3657" s="2">
        <v>43833</v>
      </c>
      <c r="AS3657" s="1">
        <v>1.7018</v>
      </c>
      <c r="AU3657" s="2">
        <v>43861</v>
      </c>
      <c r="AV3657" s="1">
        <v>0.3362</v>
      </c>
      <c r="AX3657" s="2">
        <v>43864</v>
      </c>
      <c r="AY3657" s="1">
        <v>0.30149999999999999</v>
      </c>
      <c r="BA3657" s="116">
        <v>43872</v>
      </c>
      <c r="BB3657" s="1">
        <v>-2.8400000000000002E-2</v>
      </c>
      <c r="BD3657" s="2">
        <v>43860</v>
      </c>
      <c r="BE3657" s="1">
        <v>-0.36</v>
      </c>
      <c r="BG3657" s="2">
        <v>44049</v>
      </c>
      <c r="BH3657" s="1">
        <v>0.55000000000000004</v>
      </c>
      <c r="BJ3657" s="2">
        <v>44049</v>
      </c>
      <c r="BK3657" s="1">
        <v>0.21</v>
      </c>
      <c r="BM3657" s="2">
        <v>43871</v>
      </c>
      <c r="BN3657" s="1">
        <v>-0.28699999999999998</v>
      </c>
    </row>
    <row r="3658" spans="5:66">
      <c r="E3658" s="2">
        <v>43934</v>
      </c>
      <c r="F3658" s="1">
        <v>0.67200000000000004</v>
      </c>
      <c r="H3658" s="2">
        <v>43958</v>
      </c>
      <c r="I3658" s="1">
        <v>0.93500000000000005</v>
      </c>
      <c r="K3658" s="2">
        <v>43955</v>
      </c>
      <c r="L3658" s="1">
        <v>1.496</v>
      </c>
      <c r="N3658" s="2">
        <v>43964</v>
      </c>
      <c r="O3658" s="1">
        <v>1.115</v>
      </c>
      <c r="Q3658" s="2">
        <v>43935</v>
      </c>
      <c r="R3658" s="1">
        <v>1.05</v>
      </c>
      <c r="T3658" s="2">
        <v>43941</v>
      </c>
      <c r="U3658" s="1">
        <v>0.97</v>
      </c>
      <c r="W3658" s="2">
        <v>43941</v>
      </c>
      <c r="X3658" s="1">
        <v>0.94</v>
      </c>
      <c r="Z3658" s="2">
        <v>43928</v>
      </c>
      <c r="AA3658" s="1">
        <v>0.95</v>
      </c>
      <c r="AC3658" s="2">
        <v>43929</v>
      </c>
      <c r="AD3658" s="1">
        <v>0.91</v>
      </c>
      <c r="AI3658" s="2">
        <v>43844</v>
      </c>
      <c r="AJ3658" s="1">
        <v>1.9407000000000001</v>
      </c>
      <c r="AL3658" s="2">
        <v>43846</v>
      </c>
      <c r="AM3658" s="1">
        <v>1.748</v>
      </c>
      <c r="AO3658" s="2">
        <v>43843</v>
      </c>
      <c r="AP3658" s="1">
        <v>1.6245000000000001</v>
      </c>
      <c r="AR3658" s="2">
        <v>43836</v>
      </c>
      <c r="AS3658" s="1">
        <v>1.6976</v>
      </c>
      <c r="AU3658" s="2">
        <v>43864</v>
      </c>
      <c r="AV3658" s="1">
        <v>0.3342</v>
      </c>
      <c r="AX3658" s="2">
        <v>43865</v>
      </c>
      <c r="AY3658" s="1">
        <v>0.34699999999999998</v>
      </c>
      <c r="BA3658" s="116">
        <v>43873</v>
      </c>
      <c r="BB3658" s="1">
        <v>-2.3E-2</v>
      </c>
      <c r="BD3658" s="2">
        <v>43861</v>
      </c>
      <c r="BE3658" s="1">
        <v>-0.372</v>
      </c>
      <c r="BG3658" s="2">
        <v>44050</v>
      </c>
      <c r="BH3658" s="1">
        <v>0.56999999999999995</v>
      </c>
      <c r="BJ3658" s="2">
        <v>44050</v>
      </c>
      <c r="BK3658" s="1">
        <v>0.23</v>
      </c>
      <c r="BM3658" s="2">
        <v>43872</v>
      </c>
      <c r="BN3658" s="1">
        <v>-0.2777</v>
      </c>
    </row>
    <row r="3659" spans="5:66">
      <c r="E3659" s="2">
        <v>43935</v>
      </c>
      <c r="F3659" s="1">
        <v>0.67200000000000004</v>
      </c>
      <c r="H3659" s="2">
        <v>43959</v>
      </c>
      <c r="I3659" s="1">
        <v>0.91</v>
      </c>
      <c r="K3659" s="2">
        <v>43957</v>
      </c>
      <c r="L3659" s="1">
        <v>1.5150000000000001</v>
      </c>
      <c r="N3659" s="2">
        <v>43965</v>
      </c>
      <c r="O3659" s="1">
        <v>1.115</v>
      </c>
      <c r="Q3659" s="2">
        <v>43936</v>
      </c>
      <c r="R3659" s="1">
        <v>1.05</v>
      </c>
      <c r="T3659" s="2">
        <v>43942</v>
      </c>
      <c r="U3659" s="1">
        <v>0.97250000000000003</v>
      </c>
      <c r="W3659" s="2">
        <v>43942</v>
      </c>
      <c r="X3659" s="1">
        <v>0.9425</v>
      </c>
      <c r="Z3659" s="2">
        <v>43929</v>
      </c>
      <c r="AA3659" s="1">
        <v>0.9375</v>
      </c>
      <c r="AC3659" s="2">
        <v>43930</v>
      </c>
      <c r="AD3659" s="1">
        <v>0.91</v>
      </c>
      <c r="AI3659" s="2">
        <v>43845</v>
      </c>
      <c r="AJ3659" s="1">
        <v>1.913</v>
      </c>
      <c r="AL3659" s="2">
        <v>43847</v>
      </c>
      <c r="AM3659" s="1">
        <v>1.7650000000000001</v>
      </c>
      <c r="AO3659" s="2">
        <v>43844</v>
      </c>
      <c r="AP3659" s="1">
        <v>1.6179000000000001</v>
      </c>
      <c r="AR3659" s="2">
        <v>43837</v>
      </c>
      <c r="AS3659" s="1">
        <v>1.6954</v>
      </c>
      <c r="AU3659" s="2">
        <v>43865</v>
      </c>
      <c r="AV3659" s="1">
        <v>0.38100000000000001</v>
      </c>
      <c r="AX3659" s="2">
        <v>43866</v>
      </c>
      <c r="AY3659" s="1">
        <v>0.39200000000000002</v>
      </c>
      <c r="BA3659" s="116">
        <v>43874</v>
      </c>
      <c r="BB3659" s="1">
        <v>-4.0300000000000002E-2</v>
      </c>
      <c r="BD3659" s="2">
        <v>43864</v>
      </c>
      <c r="BE3659" s="1">
        <v>-0.3735</v>
      </c>
      <c r="BG3659" s="2">
        <v>44053</v>
      </c>
      <c r="BH3659" s="1">
        <v>0.59</v>
      </c>
      <c r="BJ3659" s="2">
        <v>44053</v>
      </c>
      <c r="BK3659" s="1">
        <v>0.24</v>
      </c>
      <c r="BM3659" s="2">
        <v>43873</v>
      </c>
      <c r="BN3659" s="1">
        <v>-0.27400000000000002</v>
      </c>
    </row>
    <row r="3660" spans="5:66">
      <c r="E3660" s="2">
        <v>43937</v>
      </c>
      <c r="F3660" s="1">
        <v>0.67200000000000004</v>
      </c>
      <c r="H3660" s="2">
        <v>43962</v>
      </c>
      <c r="I3660" s="1">
        <v>0.93</v>
      </c>
      <c r="K3660" s="2">
        <v>43958</v>
      </c>
      <c r="L3660" s="1">
        <v>1.47</v>
      </c>
      <c r="N3660" s="2">
        <v>43966</v>
      </c>
      <c r="O3660" s="1">
        <v>1.1120000000000001</v>
      </c>
      <c r="Q3660" s="2">
        <v>43937</v>
      </c>
      <c r="R3660" s="1">
        <v>0.98499999999999999</v>
      </c>
      <c r="T3660" s="2">
        <v>43943</v>
      </c>
      <c r="U3660" s="1">
        <v>1.0325</v>
      </c>
      <c r="W3660" s="2">
        <v>43943</v>
      </c>
      <c r="X3660" s="1">
        <v>0.97</v>
      </c>
      <c r="Z3660" s="2">
        <v>43930</v>
      </c>
      <c r="AA3660" s="1">
        <v>0.92500000000000004</v>
      </c>
      <c r="AC3660" s="2">
        <v>43931</v>
      </c>
      <c r="AD3660" s="1">
        <v>0.90749999999999997</v>
      </c>
      <c r="AI3660" s="2">
        <v>43846</v>
      </c>
      <c r="AJ3660" s="1">
        <v>1.931</v>
      </c>
      <c r="AL3660" s="2">
        <v>43850</v>
      </c>
      <c r="AM3660" s="1">
        <v>1.7614999999999998</v>
      </c>
      <c r="AO3660" s="2">
        <v>43845</v>
      </c>
      <c r="AP3660" s="1">
        <v>1.6099999999999999</v>
      </c>
      <c r="AR3660" s="2">
        <v>43838</v>
      </c>
      <c r="AS3660" s="1">
        <v>1.7072000000000001</v>
      </c>
      <c r="AU3660" s="2">
        <v>43866</v>
      </c>
      <c r="AV3660" s="1">
        <v>0.434</v>
      </c>
      <c r="AX3660" s="2">
        <v>43867</v>
      </c>
      <c r="AY3660" s="1">
        <v>0.38550000000000001</v>
      </c>
      <c r="BA3660" s="116">
        <v>43875</v>
      </c>
      <c r="BB3660" s="1">
        <v>-5.1799999999999999E-2</v>
      </c>
      <c r="BD3660" s="2">
        <v>43865</v>
      </c>
      <c r="BE3660" s="1">
        <v>-0.36</v>
      </c>
      <c r="BG3660" s="2">
        <v>44054</v>
      </c>
      <c r="BH3660" s="1">
        <v>0.64</v>
      </c>
      <c r="BJ3660" s="2">
        <v>44054</v>
      </c>
      <c r="BK3660" s="1">
        <v>0.27</v>
      </c>
      <c r="BM3660" s="2">
        <v>43874</v>
      </c>
      <c r="BN3660" s="1">
        <v>-0.28499999999999998</v>
      </c>
    </row>
    <row r="3661" spans="5:66">
      <c r="E3661" s="2">
        <v>43938</v>
      </c>
      <c r="F3661" s="1">
        <v>0.67</v>
      </c>
      <c r="H3661" s="2">
        <v>43963</v>
      </c>
      <c r="I3661" s="1">
        <v>0.88500000000000001</v>
      </c>
      <c r="K3661" s="2">
        <v>43959</v>
      </c>
      <c r="L3661" s="1">
        <v>1.425</v>
      </c>
      <c r="N3661" s="2">
        <v>43969</v>
      </c>
      <c r="O3661" s="1">
        <v>1.1299999999999999</v>
      </c>
      <c r="Q3661" s="2">
        <v>43938</v>
      </c>
      <c r="R3661" s="1">
        <v>1.0149999999999999</v>
      </c>
      <c r="T3661" s="2">
        <v>43944</v>
      </c>
      <c r="U3661" s="1">
        <v>1.0175000000000001</v>
      </c>
      <c r="W3661" s="2">
        <v>43944</v>
      </c>
      <c r="X3661" s="1">
        <v>0.96</v>
      </c>
      <c r="Z3661" s="2">
        <v>43931</v>
      </c>
      <c r="AA3661" s="1">
        <v>0.91</v>
      </c>
      <c r="AC3661" s="2">
        <v>43934</v>
      </c>
      <c r="AD3661" s="1">
        <v>0.92500000000000004</v>
      </c>
      <c r="AI3661" s="2">
        <v>43847</v>
      </c>
      <c r="AJ3661" s="1">
        <v>1.9510000000000001</v>
      </c>
      <c r="AL3661" s="2">
        <v>43851</v>
      </c>
      <c r="AM3661" s="1">
        <v>1.7183000000000002</v>
      </c>
      <c r="AO3661" s="2">
        <v>43846</v>
      </c>
      <c r="AP3661" s="1">
        <v>1.6188</v>
      </c>
      <c r="AR3661" s="2">
        <v>43839</v>
      </c>
      <c r="AS3661" s="1">
        <v>1.7069000000000001</v>
      </c>
      <c r="AU3661" s="2">
        <v>43867</v>
      </c>
      <c r="AV3661" s="1">
        <v>0.42399999999999999</v>
      </c>
      <c r="AX3661" s="2">
        <v>43868</v>
      </c>
      <c r="AY3661" s="1">
        <v>0.35680000000000001</v>
      </c>
      <c r="BA3661" s="116">
        <v>43878</v>
      </c>
      <c r="BB3661" s="1">
        <v>-5.3999999999999999E-2</v>
      </c>
      <c r="BD3661" s="2">
        <v>43866</v>
      </c>
      <c r="BE3661" s="1">
        <v>-0.3508</v>
      </c>
      <c r="BG3661" s="2">
        <v>44055</v>
      </c>
      <c r="BH3661" s="1">
        <v>0.69</v>
      </c>
      <c r="BJ3661" s="2">
        <v>44055</v>
      </c>
      <c r="BK3661" s="1">
        <v>0.3</v>
      </c>
      <c r="BM3661" s="2">
        <v>43875</v>
      </c>
      <c r="BN3661" s="1">
        <v>-0.29799999999999999</v>
      </c>
    </row>
    <row r="3662" spans="5:66">
      <c r="E3662" s="2">
        <v>43941</v>
      </c>
      <c r="F3662" s="1">
        <v>0.65600000000000003</v>
      </c>
      <c r="H3662" s="2">
        <v>43964</v>
      </c>
      <c r="I3662" s="1">
        <v>0.86</v>
      </c>
      <c r="K3662" s="2">
        <v>43962</v>
      </c>
      <c r="L3662" s="1">
        <v>1.47</v>
      </c>
      <c r="N3662" s="2">
        <v>43970</v>
      </c>
      <c r="O3662" s="1">
        <v>1.127</v>
      </c>
      <c r="Q3662" s="2">
        <v>43941</v>
      </c>
      <c r="R3662" s="1">
        <v>1.0049999999999999</v>
      </c>
      <c r="T3662" s="2">
        <v>43945</v>
      </c>
      <c r="U3662" s="1">
        <v>0.995</v>
      </c>
      <c r="W3662" s="2">
        <v>43945</v>
      </c>
      <c r="X3662" s="1">
        <v>0.9325</v>
      </c>
      <c r="Z3662" s="2">
        <v>43934</v>
      </c>
      <c r="AA3662" s="1">
        <v>0.93</v>
      </c>
      <c r="AC3662" s="2">
        <v>43935</v>
      </c>
      <c r="AD3662" s="1">
        <v>0.93500000000000005</v>
      </c>
      <c r="AI3662" s="2">
        <v>43850</v>
      </c>
      <c r="AJ3662" s="1">
        <v>1.948</v>
      </c>
      <c r="AL3662" s="2">
        <v>43852</v>
      </c>
      <c r="AM3662" s="1">
        <v>1.7073</v>
      </c>
      <c r="AO3662" s="2">
        <v>43847</v>
      </c>
      <c r="AP3662" s="1">
        <v>1.6204000000000001</v>
      </c>
      <c r="AR3662" s="2">
        <v>43840</v>
      </c>
      <c r="AS3662" s="1">
        <v>1.7</v>
      </c>
      <c r="AU3662" s="2">
        <v>43868</v>
      </c>
      <c r="AV3662" s="1">
        <v>0.38769999999999999</v>
      </c>
      <c r="AX3662" s="2">
        <v>43871</v>
      </c>
      <c r="AY3662" s="1">
        <v>0.32150000000000001</v>
      </c>
      <c r="BA3662" s="116">
        <v>43879</v>
      </c>
      <c r="BB3662" s="1">
        <v>-6.6000000000000003E-2</v>
      </c>
      <c r="BD3662" s="2">
        <v>43867</v>
      </c>
      <c r="BE3662" s="1">
        <v>-0.35149999999999998</v>
      </c>
      <c r="BG3662" s="2">
        <v>44056</v>
      </c>
      <c r="BH3662" s="1">
        <v>0.71</v>
      </c>
      <c r="BJ3662" s="2">
        <v>44056</v>
      </c>
      <c r="BK3662" s="1">
        <v>0.32</v>
      </c>
      <c r="BM3662" s="2">
        <v>43878</v>
      </c>
      <c r="BN3662" s="1">
        <v>-0.30009999999999998</v>
      </c>
    </row>
    <row r="3663" spans="5:66">
      <c r="E3663" s="2">
        <v>43942</v>
      </c>
      <c r="F3663" s="1">
        <v>0.65600000000000003</v>
      </c>
      <c r="H3663" s="2">
        <v>43965</v>
      </c>
      <c r="I3663" s="1">
        <v>0.86699999999999999</v>
      </c>
      <c r="K3663" s="2">
        <v>43963</v>
      </c>
      <c r="L3663" s="1">
        <v>1.43</v>
      </c>
      <c r="N3663" s="2">
        <v>43971</v>
      </c>
      <c r="O3663" s="1">
        <v>1.115</v>
      </c>
      <c r="Q3663" s="2">
        <v>43942</v>
      </c>
      <c r="R3663" s="1">
        <v>1.0075000000000001</v>
      </c>
      <c r="T3663" s="2">
        <v>43948</v>
      </c>
      <c r="U3663" s="1">
        <v>1.0149999999999999</v>
      </c>
      <c r="W3663" s="2">
        <v>43948</v>
      </c>
      <c r="X3663" s="1">
        <v>0.94499999999999995</v>
      </c>
      <c r="Z3663" s="2">
        <v>43935</v>
      </c>
      <c r="AA3663" s="1">
        <v>0.9325</v>
      </c>
      <c r="AC3663" s="2">
        <v>43937</v>
      </c>
      <c r="AD3663" s="1">
        <v>0.92500000000000004</v>
      </c>
      <c r="AI3663" s="2">
        <v>43851</v>
      </c>
      <c r="AJ3663" s="1">
        <v>1.9113</v>
      </c>
      <c r="AL3663" s="2">
        <v>43853</v>
      </c>
      <c r="AM3663" s="1">
        <v>1.6651</v>
      </c>
      <c r="AO3663" s="2">
        <v>43850</v>
      </c>
      <c r="AP3663" s="1">
        <v>1.6139999999999999</v>
      </c>
      <c r="AR3663" s="2">
        <v>43843</v>
      </c>
      <c r="AS3663" s="1">
        <v>1.7094</v>
      </c>
      <c r="AU3663" s="2">
        <v>43871</v>
      </c>
      <c r="AV3663" s="1">
        <v>0.35730000000000001</v>
      </c>
      <c r="AX3663" s="2">
        <v>43872</v>
      </c>
      <c r="AY3663" s="1">
        <v>0.34799999999999998</v>
      </c>
      <c r="BA3663" s="116">
        <v>43880</v>
      </c>
      <c r="BB3663" s="1">
        <v>-7.9000000000000001E-2</v>
      </c>
      <c r="BD3663" s="2">
        <v>43868</v>
      </c>
      <c r="BE3663" s="1">
        <v>-0.35599999999999998</v>
      </c>
      <c r="BG3663" s="2">
        <v>44057</v>
      </c>
      <c r="BH3663" s="1">
        <v>0.71</v>
      </c>
      <c r="BJ3663" s="2">
        <v>44057</v>
      </c>
      <c r="BK3663" s="1">
        <v>0.28999999999999998</v>
      </c>
      <c r="BM3663" s="2">
        <v>43879</v>
      </c>
      <c r="BN3663" s="1">
        <v>-0.30449999999999999</v>
      </c>
    </row>
    <row r="3664" spans="5:66">
      <c r="E3664" s="2">
        <v>43943</v>
      </c>
      <c r="F3664" s="1">
        <v>0.65600000000000003</v>
      </c>
      <c r="H3664" s="2">
        <v>43966</v>
      </c>
      <c r="I3664" s="1">
        <v>0.87</v>
      </c>
      <c r="K3664" s="2">
        <v>43964</v>
      </c>
      <c r="L3664" s="1">
        <v>1.3919999999999999</v>
      </c>
      <c r="N3664" s="2">
        <v>43972</v>
      </c>
      <c r="O3664" s="1">
        <v>1.097</v>
      </c>
      <c r="Q3664" s="2">
        <v>43943</v>
      </c>
      <c r="R3664" s="1">
        <v>1.085</v>
      </c>
      <c r="T3664" s="2">
        <v>43949</v>
      </c>
      <c r="U3664" s="1">
        <v>1.0049999999999999</v>
      </c>
      <c r="W3664" s="2">
        <v>43949</v>
      </c>
      <c r="X3664" s="1">
        <v>0.94499999999999995</v>
      </c>
      <c r="Z3664" s="2">
        <v>43937</v>
      </c>
      <c r="AA3664" s="1">
        <v>0.91</v>
      </c>
      <c r="AC3664" s="2">
        <v>43938</v>
      </c>
      <c r="AD3664" s="1">
        <v>0.93500000000000005</v>
      </c>
      <c r="AI3664" s="2">
        <v>43852</v>
      </c>
      <c r="AJ3664" s="1">
        <v>1.8978000000000002</v>
      </c>
      <c r="AL3664" s="2">
        <v>43854</v>
      </c>
      <c r="AM3664" s="1">
        <v>1.6164000000000001</v>
      </c>
      <c r="AO3664" s="2">
        <v>43851</v>
      </c>
      <c r="AP3664" s="1">
        <v>1.5878000000000001</v>
      </c>
      <c r="AR3664" s="2">
        <v>43844</v>
      </c>
      <c r="AS3664" s="1">
        <v>1.7075</v>
      </c>
      <c r="AU3664" s="2">
        <v>43872</v>
      </c>
      <c r="AV3664" s="1">
        <v>0.38500000000000001</v>
      </c>
      <c r="AX3664" s="2">
        <v>43873</v>
      </c>
      <c r="AY3664" s="1">
        <v>0.35249999999999998</v>
      </c>
      <c r="BA3664" s="116">
        <v>43881</v>
      </c>
      <c r="BB3664" s="1">
        <v>-0.10199999999999999</v>
      </c>
      <c r="BD3664" s="2">
        <v>43871</v>
      </c>
      <c r="BE3664" s="1">
        <v>-0.36299999999999999</v>
      </c>
      <c r="BG3664" s="2">
        <v>44060</v>
      </c>
      <c r="BH3664" s="1">
        <v>0.69</v>
      </c>
      <c r="BJ3664" s="2">
        <v>44060</v>
      </c>
      <c r="BK3664" s="1">
        <v>0.28999999999999998</v>
      </c>
      <c r="BM3664" s="2">
        <v>43880</v>
      </c>
      <c r="BN3664" s="1">
        <v>-0.31109999999999999</v>
      </c>
    </row>
    <row r="3665" spans="5:66">
      <c r="E3665" s="2">
        <v>43944</v>
      </c>
      <c r="F3665" s="1">
        <v>0.65600000000000003</v>
      </c>
      <c r="H3665" s="2">
        <v>43969</v>
      </c>
      <c r="I3665" s="1">
        <v>0.88500000000000001</v>
      </c>
      <c r="K3665" s="2">
        <v>43965</v>
      </c>
      <c r="L3665" s="1">
        <v>1.38</v>
      </c>
      <c r="N3665" s="2">
        <v>43973</v>
      </c>
      <c r="O3665" s="1">
        <v>1.07</v>
      </c>
      <c r="Q3665" s="2">
        <v>43944</v>
      </c>
      <c r="R3665" s="1">
        <v>1.0649999999999999</v>
      </c>
      <c r="T3665" s="2">
        <v>43950</v>
      </c>
      <c r="U3665" s="1">
        <v>0.97499999999999998</v>
      </c>
      <c r="W3665" s="2">
        <v>43950</v>
      </c>
      <c r="X3665" s="1">
        <v>0.92249999999999999</v>
      </c>
      <c r="Z3665" s="2">
        <v>43938</v>
      </c>
      <c r="AA3665" s="1">
        <v>0.93</v>
      </c>
      <c r="AC3665" s="2">
        <v>43941</v>
      </c>
      <c r="AD3665" s="1">
        <v>0.93</v>
      </c>
      <c r="AI3665" s="2">
        <v>43853</v>
      </c>
      <c r="AJ3665" s="1">
        <v>1.8469</v>
      </c>
      <c r="AL3665" s="2">
        <v>43857</v>
      </c>
      <c r="AM3665" s="1">
        <v>1.5350000000000001</v>
      </c>
      <c r="AO3665" s="2">
        <v>43852</v>
      </c>
      <c r="AP3665" s="1">
        <v>1.583</v>
      </c>
      <c r="AR3665" s="2">
        <v>43845</v>
      </c>
      <c r="AS3665" s="1">
        <v>1.7044000000000001</v>
      </c>
      <c r="AU3665" s="2">
        <v>43873</v>
      </c>
      <c r="AV3665" s="1">
        <v>0.38600000000000001</v>
      </c>
      <c r="AX3665" s="2">
        <v>43874</v>
      </c>
      <c r="AY3665" s="1">
        <v>0.33250000000000002</v>
      </c>
      <c r="BA3665" s="116">
        <v>43882</v>
      </c>
      <c r="BB3665" s="1">
        <v>-9.5000000000000001E-2</v>
      </c>
      <c r="BD3665" s="2">
        <v>43872</v>
      </c>
      <c r="BE3665" s="1">
        <v>-0.3674</v>
      </c>
      <c r="BG3665" s="2">
        <v>44061</v>
      </c>
      <c r="BH3665" s="1">
        <v>0.67</v>
      </c>
      <c r="BJ3665" s="2">
        <v>44061</v>
      </c>
      <c r="BK3665" s="1">
        <v>0.27</v>
      </c>
      <c r="BM3665" s="2">
        <v>43881</v>
      </c>
      <c r="BN3665" s="1">
        <v>-0.317</v>
      </c>
    </row>
    <row r="3666" spans="5:66">
      <c r="E3666" s="2">
        <v>43945</v>
      </c>
      <c r="F3666" s="1">
        <v>0.65600000000000003</v>
      </c>
      <c r="H3666" s="2">
        <v>43970</v>
      </c>
      <c r="I3666" s="1">
        <v>0.875</v>
      </c>
      <c r="K3666" s="2">
        <v>43966</v>
      </c>
      <c r="L3666" s="1">
        <v>1.377</v>
      </c>
      <c r="N3666" s="2">
        <v>43976</v>
      </c>
      <c r="O3666" s="1">
        <v>1.05</v>
      </c>
      <c r="Q3666" s="2">
        <v>43945</v>
      </c>
      <c r="R3666" s="1">
        <v>1.04</v>
      </c>
      <c r="T3666" s="2">
        <v>43955</v>
      </c>
      <c r="U3666" s="1">
        <v>0.93500000000000005</v>
      </c>
      <c r="W3666" s="2">
        <v>43955</v>
      </c>
      <c r="X3666" s="1">
        <v>0.89</v>
      </c>
      <c r="Z3666" s="2">
        <v>43941</v>
      </c>
      <c r="AA3666" s="1">
        <v>0.92500000000000004</v>
      </c>
      <c r="AC3666" s="2">
        <v>43942</v>
      </c>
      <c r="AD3666" s="1">
        <v>0.92749999999999999</v>
      </c>
      <c r="AI3666" s="2">
        <v>43854</v>
      </c>
      <c r="AJ3666" s="1">
        <v>1.8016999999999999</v>
      </c>
      <c r="AL3666" s="2">
        <v>43858</v>
      </c>
      <c r="AM3666" s="1">
        <v>1.5845</v>
      </c>
      <c r="AO3666" s="2">
        <v>43853</v>
      </c>
      <c r="AP3666" s="1">
        <v>1.5577000000000001</v>
      </c>
      <c r="AR3666" s="2">
        <v>43846</v>
      </c>
      <c r="AS3666" s="1">
        <v>1.7050000000000001</v>
      </c>
      <c r="AU3666" s="2">
        <v>43874</v>
      </c>
      <c r="AV3666" s="1">
        <v>0.36759999999999998</v>
      </c>
      <c r="AX3666" s="2">
        <v>43875</v>
      </c>
      <c r="AY3666" s="1">
        <v>0.31950000000000001</v>
      </c>
      <c r="BA3666" s="116">
        <v>43885</v>
      </c>
      <c r="BB3666" s="1">
        <v>-0.13550000000000001</v>
      </c>
      <c r="BD3666" s="2">
        <v>43873</v>
      </c>
      <c r="BE3666" s="1">
        <v>-0.36749999999999999</v>
      </c>
      <c r="BG3666" s="2">
        <v>44062</v>
      </c>
      <c r="BH3666" s="1">
        <v>0.68</v>
      </c>
      <c r="BJ3666" s="2">
        <v>44062</v>
      </c>
      <c r="BK3666" s="1">
        <v>0.28999999999999998</v>
      </c>
      <c r="BM3666" s="2">
        <v>43882</v>
      </c>
      <c r="BN3666" s="1">
        <v>-0.30420000000000003</v>
      </c>
    </row>
    <row r="3667" spans="5:66">
      <c r="E3667" s="2">
        <v>43948</v>
      </c>
      <c r="F3667" s="1">
        <v>0.65300000000000002</v>
      </c>
      <c r="H3667" s="2">
        <v>43971</v>
      </c>
      <c r="I3667" s="1">
        <v>0.86699999999999999</v>
      </c>
      <c r="K3667" s="2">
        <v>43969</v>
      </c>
      <c r="L3667" s="1">
        <v>1.395</v>
      </c>
      <c r="N3667" s="2">
        <v>43977</v>
      </c>
      <c r="O3667" s="1">
        <v>1.0820000000000001</v>
      </c>
      <c r="Q3667" s="2">
        <v>43948</v>
      </c>
      <c r="R3667" s="1">
        <v>1.07</v>
      </c>
      <c r="T3667" s="2">
        <v>43957</v>
      </c>
      <c r="U3667" s="1">
        <v>0.92500000000000004</v>
      </c>
      <c r="W3667" s="2">
        <v>43957</v>
      </c>
      <c r="X3667" s="1">
        <v>0.88</v>
      </c>
      <c r="Z3667" s="2">
        <v>43942</v>
      </c>
      <c r="AA3667" s="1">
        <v>0.93</v>
      </c>
      <c r="AC3667" s="2">
        <v>43943</v>
      </c>
      <c r="AD3667" s="1">
        <v>0.9325</v>
      </c>
      <c r="AI3667" s="2">
        <v>43857</v>
      </c>
      <c r="AJ3667" s="1">
        <v>1.7185000000000001</v>
      </c>
      <c r="AL3667" s="2">
        <v>43859</v>
      </c>
      <c r="AM3667" s="1">
        <v>1.5194999999999999</v>
      </c>
      <c r="AO3667" s="2">
        <v>43854</v>
      </c>
      <c r="AP3667" s="1">
        <v>1.5371999999999999</v>
      </c>
      <c r="AR3667" s="2">
        <v>43847</v>
      </c>
      <c r="AS3667" s="1">
        <v>1.706</v>
      </c>
      <c r="AU3667" s="2">
        <v>43875</v>
      </c>
      <c r="AV3667" s="1">
        <v>0.35299999999999998</v>
      </c>
      <c r="AX3667" s="2">
        <v>43878</v>
      </c>
      <c r="AY3667" s="1">
        <v>0.31790000000000002</v>
      </c>
      <c r="BA3667" s="116">
        <v>43886</v>
      </c>
      <c r="BB3667" s="1">
        <v>-0.1482</v>
      </c>
      <c r="BD3667" s="2">
        <v>43874</v>
      </c>
      <c r="BE3667" s="1">
        <v>-0.3735</v>
      </c>
      <c r="BG3667" s="2">
        <v>44063</v>
      </c>
      <c r="BH3667" s="1">
        <v>0.65</v>
      </c>
      <c r="BJ3667" s="2">
        <v>44063</v>
      </c>
      <c r="BK3667" s="1">
        <v>0.26</v>
      </c>
      <c r="BM3667" s="2">
        <v>43885</v>
      </c>
      <c r="BN3667" s="1">
        <v>-0.33650000000000002</v>
      </c>
    </row>
    <row r="3668" spans="5:66">
      <c r="E3668" s="2">
        <v>43949</v>
      </c>
      <c r="F3668" s="1">
        <v>0.65500000000000003</v>
      </c>
      <c r="H3668" s="2">
        <v>43972</v>
      </c>
      <c r="I3668" s="1">
        <v>0.86</v>
      </c>
      <c r="K3668" s="2">
        <v>43970</v>
      </c>
      <c r="L3668" s="1">
        <v>1.3919999999999999</v>
      </c>
      <c r="N3668" s="2">
        <v>43978</v>
      </c>
      <c r="O3668" s="1">
        <v>1.083</v>
      </c>
      <c r="Q3668" s="2">
        <v>43949</v>
      </c>
      <c r="R3668" s="1">
        <v>1.0649999999999999</v>
      </c>
      <c r="T3668" s="2">
        <v>43958</v>
      </c>
      <c r="U3668" s="1">
        <v>0.89249999999999996</v>
      </c>
      <c r="W3668" s="2">
        <v>43958</v>
      </c>
      <c r="X3668" s="1">
        <v>0.84750000000000003</v>
      </c>
      <c r="Z3668" s="2">
        <v>43943</v>
      </c>
      <c r="AA3668" s="1">
        <v>0.9425</v>
      </c>
      <c r="AC3668" s="2">
        <v>43944</v>
      </c>
      <c r="AD3668" s="1">
        <v>0.93</v>
      </c>
      <c r="AI3668" s="2">
        <v>43858</v>
      </c>
      <c r="AJ3668" s="1">
        <v>1.7758</v>
      </c>
      <c r="AL3668" s="2">
        <v>43860</v>
      </c>
      <c r="AM3668" s="1">
        <v>1.518</v>
      </c>
      <c r="AO3668" s="2">
        <v>43857</v>
      </c>
      <c r="AP3668" s="1">
        <v>1.4735</v>
      </c>
      <c r="AR3668" s="2">
        <v>43850</v>
      </c>
      <c r="AS3668" s="1">
        <v>1.7050000000000001</v>
      </c>
      <c r="AU3668" s="2">
        <v>43878</v>
      </c>
      <c r="AV3668" s="1">
        <v>0.35189999999999999</v>
      </c>
      <c r="AX3668" s="2">
        <v>43879</v>
      </c>
      <c r="AY3668" s="1">
        <v>0.30430000000000001</v>
      </c>
      <c r="BA3668" s="116">
        <v>43887</v>
      </c>
      <c r="BB3668" s="1">
        <v>-0.1255</v>
      </c>
      <c r="BD3668" s="2">
        <v>43875</v>
      </c>
      <c r="BE3668" s="1">
        <v>-0.38</v>
      </c>
      <c r="BG3668" s="2">
        <v>44064</v>
      </c>
      <c r="BH3668" s="1">
        <v>0.64</v>
      </c>
      <c r="BJ3668" s="2">
        <v>44064</v>
      </c>
      <c r="BK3668" s="1">
        <v>0.27</v>
      </c>
      <c r="BM3668" s="2">
        <v>43886</v>
      </c>
      <c r="BN3668" s="1">
        <v>-0.3483</v>
      </c>
    </row>
    <row r="3669" spans="5:66">
      <c r="E3669" s="2">
        <v>43950</v>
      </c>
      <c r="F3669" s="1">
        <v>0.65800000000000003</v>
      </c>
      <c r="H3669" s="2">
        <v>43973</v>
      </c>
      <c r="I3669" s="1">
        <v>0.83199999999999996</v>
      </c>
      <c r="K3669" s="2">
        <v>43971</v>
      </c>
      <c r="L3669" s="1">
        <v>1.3599999999999999</v>
      </c>
      <c r="N3669" s="2">
        <v>43979</v>
      </c>
      <c r="O3669" s="1">
        <v>1.085</v>
      </c>
      <c r="Q3669" s="2">
        <v>43950</v>
      </c>
      <c r="R3669" s="1">
        <v>1.0349999999999999</v>
      </c>
      <c r="T3669" s="2">
        <v>43959</v>
      </c>
      <c r="U3669" s="1">
        <v>0.85250000000000004</v>
      </c>
      <c r="W3669" s="2">
        <v>43959</v>
      </c>
      <c r="X3669" s="1">
        <v>0.8175</v>
      </c>
      <c r="Z3669" s="2">
        <v>43944</v>
      </c>
      <c r="AA3669" s="1">
        <v>0.9325</v>
      </c>
      <c r="AC3669" s="2">
        <v>43945</v>
      </c>
      <c r="AD3669" s="1">
        <v>0.91</v>
      </c>
      <c r="AI3669" s="2">
        <v>43859</v>
      </c>
      <c r="AJ3669" s="1">
        <v>1.7090000000000001</v>
      </c>
      <c r="AL3669" s="2">
        <v>43861</v>
      </c>
      <c r="AM3669" s="1">
        <v>1.4373</v>
      </c>
      <c r="AO3669" s="2">
        <v>43858</v>
      </c>
      <c r="AP3669" s="1">
        <v>1.5047999999999999</v>
      </c>
      <c r="AR3669" s="2">
        <v>43851</v>
      </c>
      <c r="AS3669" s="1">
        <v>1.6839</v>
      </c>
      <c r="AU3669" s="2">
        <v>43879</v>
      </c>
      <c r="AV3669" s="1">
        <v>0.33600000000000002</v>
      </c>
      <c r="AX3669" s="2">
        <v>43880</v>
      </c>
      <c r="AY3669" s="1">
        <v>0.2873</v>
      </c>
      <c r="BA3669" s="116">
        <v>43888</v>
      </c>
      <c r="BB3669" s="1">
        <v>-0.14099999999999999</v>
      </c>
      <c r="BD3669" s="2">
        <v>43878</v>
      </c>
      <c r="BE3669" s="1">
        <v>-0.38150000000000001</v>
      </c>
      <c r="BG3669" s="2">
        <v>44067</v>
      </c>
      <c r="BH3669" s="1">
        <v>0.65</v>
      </c>
      <c r="BJ3669" s="2">
        <v>44067</v>
      </c>
      <c r="BK3669" s="1">
        <v>0.28000000000000003</v>
      </c>
      <c r="BM3669" s="2">
        <v>43887</v>
      </c>
      <c r="BN3669" s="1">
        <v>-0.34150000000000003</v>
      </c>
    </row>
    <row r="3670" spans="5:66">
      <c r="E3670" s="2">
        <v>43955</v>
      </c>
      <c r="F3670" s="1">
        <v>0.65800000000000003</v>
      </c>
      <c r="H3670" s="2">
        <v>43976</v>
      </c>
      <c r="I3670" s="1">
        <v>0.81200000000000006</v>
      </c>
      <c r="K3670" s="2">
        <v>43972</v>
      </c>
      <c r="L3670" s="1">
        <v>1.341</v>
      </c>
      <c r="N3670" s="2">
        <v>43980</v>
      </c>
      <c r="O3670" s="1">
        <v>1.0900000000000001</v>
      </c>
      <c r="Q3670" s="2">
        <v>43955</v>
      </c>
      <c r="R3670" s="1">
        <v>0.99750000000000005</v>
      </c>
      <c r="T3670" s="2">
        <v>43962</v>
      </c>
      <c r="U3670" s="1">
        <v>0.88249999999999995</v>
      </c>
      <c r="W3670" s="2">
        <v>43962</v>
      </c>
      <c r="X3670" s="1">
        <v>0.84750000000000003</v>
      </c>
      <c r="Z3670" s="2">
        <v>43945</v>
      </c>
      <c r="AA3670" s="1">
        <v>0.9</v>
      </c>
      <c r="AC3670" s="2">
        <v>43948</v>
      </c>
      <c r="AD3670" s="1">
        <v>0.91500000000000004</v>
      </c>
      <c r="AI3670" s="2">
        <v>43860</v>
      </c>
      <c r="AJ3670" s="1">
        <v>1.7107000000000001</v>
      </c>
      <c r="AL3670" s="2">
        <v>43864</v>
      </c>
      <c r="AM3670" s="1">
        <v>1.4653</v>
      </c>
      <c r="AO3670" s="2">
        <v>43859</v>
      </c>
      <c r="AP3670" s="1">
        <v>1.4570000000000001</v>
      </c>
      <c r="AR3670" s="2">
        <v>43852</v>
      </c>
      <c r="AS3670" s="1">
        <v>1.6812</v>
      </c>
      <c r="AU3670" s="2">
        <v>43880</v>
      </c>
      <c r="AV3670" s="1">
        <v>0.31809999999999999</v>
      </c>
      <c r="AX3670" s="2">
        <v>43881</v>
      </c>
      <c r="AY3670" s="1">
        <v>0.2432</v>
      </c>
      <c r="BA3670" s="116">
        <v>43889</v>
      </c>
      <c r="BB3670" s="1">
        <v>-0.18</v>
      </c>
      <c r="BD3670" s="2">
        <v>43879</v>
      </c>
      <c r="BE3670" s="1">
        <v>-0.38479999999999998</v>
      </c>
      <c r="BG3670" s="2">
        <v>44068</v>
      </c>
      <c r="BH3670" s="1">
        <v>0.69</v>
      </c>
      <c r="BJ3670" s="2">
        <v>44068</v>
      </c>
      <c r="BK3670" s="1">
        <v>0.3</v>
      </c>
      <c r="BM3670" s="2">
        <v>43888</v>
      </c>
      <c r="BN3670" s="1">
        <v>-0.34849999999999998</v>
      </c>
    </row>
    <row r="3671" spans="5:66">
      <c r="E3671" s="2">
        <v>43957</v>
      </c>
      <c r="F3671" s="1">
        <v>0.65800000000000003</v>
      </c>
      <c r="H3671" s="2">
        <v>43977</v>
      </c>
      <c r="I3671" s="1">
        <v>0.84199999999999997</v>
      </c>
      <c r="K3671" s="2">
        <v>43973</v>
      </c>
      <c r="L3671" s="1">
        <v>1.34</v>
      </c>
      <c r="N3671" s="2">
        <v>43983</v>
      </c>
      <c r="O3671" s="1">
        <v>1.1240000000000001</v>
      </c>
      <c r="Q3671" s="2">
        <v>43957</v>
      </c>
      <c r="R3671" s="1">
        <v>0.99250000000000005</v>
      </c>
      <c r="T3671" s="2">
        <v>43963</v>
      </c>
      <c r="U3671" s="1">
        <v>0.84750000000000003</v>
      </c>
      <c r="W3671" s="2">
        <v>43963</v>
      </c>
      <c r="X3671" s="1">
        <v>0.8125</v>
      </c>
      <c r="Z3671" s="2">
        <v>43948</v>
      </c>
      <c r="AA3671" s="1">
        <v>0.91249999999999998</v>
      </c>
      <c r="AC3671" s="2">
        <v>43949</v>
      </c>
      <c r="AD3671" s="1">
        <v>0.91749999999999998</v>
      </c>
      <c r="AI3671" s="2">
        <v>43861</v>
      </c>
      <c r="AJ3671" s="1">
        <v>1.6516</v>
      </c>
      <c r="AL3671" s="2">
        <v>43865</v>
      </c>
      <c r="AM3671" s="1">
        <v>1.54</v>
      </c>
      <c r="AO3671" s="2">
        <v>43860</v>
      </c>
      <c r="AP3671" s="1">
        <v>1.4565999999999999</v>
      </c>
      <c r="AR3671" s="2">
        <v>43853</v>
      </c>
      <c r="AS3671" s="1">
        <v>1.6651</v>
      </c>
      <c r="AU3671" s="2">
        <v>43881</v>
      </c>
      <c r="AV3671" s="1">
        <v>0.26200000000000001</v>
      </c>
      <c r="AX3671" s="2">
        <v>43882</v>
      </c>
      <c r="AY3671" s="1">
        <v>0.23200000000000001</v>
      </c>
      <c r="BA3671" s="116">
        <v>43892</v>
      </c>
      <c r="BB3671" s="1">
        <v>-0.20250000000000001</v>
      </c>
      <c r="BD3671" s="2">
        <v>43880</v>
      </c>
      <c r="BE3671" s="1">
        <v>-0.37830000000000003</v>
      </c>
      <c r="BG3671" s="2">
        <v>44069</v>
      </c>
      <c r="BH3671" s="1">
        <v>0.69</v>
      </c>
      <c r="BJ3671" s="2">
        <v>44069</v>
      </c>
      <c r="BK3671" s="1">
        <v>0.28000000000000003</v>
      </c>
      <c r="BM3671" s="2">
        <v>43889</v>
      </c>
      <c r="BN3671" s="1">
        <v>-0.3715</v>
      </c>
    </row>
    <row r="3672" spans="5:66">
      <c r="E3672" s="2">
        <v>43958</v>
      </c>
      <c r="F3672" s="1">
        <v>0.65800000000000003</v>
      </c>
      <c r="H3672" s="2">
        <v>43978</v>
      </c>
      <c r="I3672" s="1">
        <v>0.85</v>
      </c>
      <c r="K3672" s="2">
        <v>43976</v>
      </c>
      <c r="L3672" s="1">
        <v>1.3120000000000001</v>
      </c>
      <c r="N3672" s="2">
        <v>43984</v>
      </c>
      <c r="O3672" s="1">
        <v>1.1000000000000001</v>
      </c>
      <c r="Q3672" s="2">
        <v>43958</v>
      </c>
      <c r="R3672" s="1">
        <v>0.96</v>
      </c>
      <c r="T3672" s="2">
        <v>43964</v>
      </c>
      <c r="U3672" s="1">
        <v>0.8175</v>
      </c>
      <c r="W3672" s="2">
        <v>43964</v>
      </c>
      <c r="X3672" s="1">
        <v>0.78500000000000003</v>
      </c>
      <c r="Z3672" s="2">
        <v>43949</v>
      </c>
      <c r="AA3672" s="1">
        <v>0.91749999999999998</v>
      </c>
      <c r="AC3672" s="2">
        <v>43950</v>
      </c>
      <c r="AD3672" s="1">
        <v>0.90500000000000003</v>
      </c>
      <c r="AI3672" s="2">
        <v>43864</v>
      </c>
      <c r="AJ3672" s="1">
        <v>1.6642000000000001</v>
      </c>
      <c r="AL3672" s="2">
        <v>43866</v>
      </c>
      <c r="AM3672" s="1">
        <v>1.5939999999999999</v>
      </c>
      <c r="AO3672" s="2">
        <v>43861</v>
      </c>
      <c r="AP3672" s="1">
        <v>1.3613</v>
      </c>
      <c r="AR3672" s="2">
        <v>43854</v>
      </c>
      <c r="AS3672" s="1">
        <v>1.657</v>
      </c>
      <c r="AU3672" s="2">
        <v>43882</v>
      </c>
      <c r="AV3672" s="1">
        <v>0.247</v>
      </c>
      <c r="AX3672" s="2">
        <v>43885</v>
      </c>
      <c r="AY3672" s="1">
        <v>0.18479999999999999</v>
      </c>
      <c r="BA3672" s="116">
        <v>43893</v>
      </c>
      <c r="BB3672" s="1">
        <v>-0.20699999999999999</v>
      </c>
      <c r="BD3672" s="2">
        <v>43881</v>
      </c>
      <c r="BE3672" s="1">
        <v>-0.37790000000000001</v>
      </c>
      <c r="BG3672" s="2">
        <v>44070</v>
      </c>
      <c r="BH3672" s="1">
        <v>0.74</v>
      </c>
      <c r="BJ3672" s="2">
        <v>44070</v>
      </c>
      <c r="BK3672" s="1">
        <v>0.31</v>
      </c>
      <c r="BM3672" s="2">
        <v>43892</v>
      </c>
      <c r="BN3672" s="1">
        <v>-0.40550000000000003</v>
      </c>
    </row>
    <row r="3673" spans="5:66">
      <c r="E3673" s="2">
        <v>43959</v>
      </c>
      <c r="F3673" s="1">
        <v>0.65600000000000003</v>
      </c>
      <c r="H3673" s="2">
        <v>43979</v>
      </c>
      <c r="I3673" s="1">
        <v>0.81699999999999995</v>
      </c>
      <c r="K3673" s="2">
        <v>43977</v>
      </c>
      <c r="L3673" s="1">
        <v>1.337</v>
      </c>
      <c r="N3673" s="2">
        <v>43985</v>
      </c>
      <c r="O3673" s="1">
        <v>1.151</v>
      </c>
      <c r="Q3673" s="2">
        <v>43959</v>
      </c>
      <c r="R3673" s="1">
        <v>0.92</v>
      </c>
      <c r="T3673" s="2">
        <v>43965</v>
      </c>
      <c r="U3673" s="1">
        <v>0.82499999999999996</v>
      </c>
      <c r="W3673" s="2">
        <v>43965</v>
      </c>
      <c r="X3673" s="1">
        <v>0.79249999999999998</v>
      </c>
      <c r="Z3673" s="2">
        <v>43950</v>
      </c>
      <c r="AA3673" s="1">
        <v>0.9</v>
      </c>
      <c r="AC3673" s="2">
        <v>43955</v>
      </c>
      <c r="AD3673" s="1">
        <v>0.88500000000000001</v>
      </c>
      <c r="AI3673" s="2">
        <v>43865</v>
      </c>
      <c r="AJ3673" s="1">
        <v>1.7336</v>
      </c>
      <c r="AL3673" s="2">
        <v>43867</v>
      </c>
      <c r="AM3673" s="1">
        <v>1.5861000000000001</v>
      </c>
      <c r="AO3673" s="2">
        <v>43864</v>
      </c>
      <c r="AP3673" s="1">
        <v>1.3987000000000001</v>
      </c>
      <c r="AR3673" s="2">
        <v>43857</v>
      </c>
      <c r="AS3673" s="1">
        <v>1.6153999999999999</v>
      </c>
      <c r="AU3673" s="2">
        <v>43885</v>
      </c>
      <c r="AV3673" s="1">
        <v>0.20499999999999999</v>
      </c>
      <c r="AX3673" s="2">
        <v>43886</v>
      </c>
      <c r="AY3673" s="1">
        <v>0.16980000000000001</v>
      </c>
      <c r="BA3673" s="116">
        <v>43894</v>
      </c>
      <c r="BB3673" s="1">
        <v>-0.219</v>
      </c>
      <c r="BD3673" s="2">
        <v>43882</v>
      </c>
      <c r="BE3673" s="1">
        <v>-0.37440000000000001</v>
      </c>
      <c r="BG3673" s="2">
        <v>44071</v>
      </c>
      <c r="BH3673" s="1">
        <v>0.74</v>
      </c>
      <c r="BJ3673" s="2">
        <v>44071</v>
      </c>
      <c r="BK3673" s="1">
        <v>0.28000000000000003</v>
      </c>
      <c r="BM3673" s="2">
        <v>43893</v>
      </c>
      <c r="BN3673" s="1">
        <v>-0.41370000000000001</v>
      </c>
    </row>
    <row r="3674" spans="5:66">
      <c r="E3674" s="2">
        <v>43962</v>
      </c>
      <c r="F3674" s="1">
        <v>0.65600000000000003</v>
      </c>
      <c r="H3674" s="2">
        <v>43980</v>
      </c>
      <c r="I3674" s="1">
        <v>0.80900000000000005</v>
      </c>
      <c r="K3674" s="2">
        <v>43978</v>
      </c>
      <c r="L3674" s="1">
        <v>1.331</v>
      </c>
      <c r="N3674" s="2">
        <v>43986</v>
      </c>
      <c r="O3674" s="1">
        <v>1.175</v>
      </c>
      <c r="Q3674" s="2">
        <v>43962</v>
      </c>
      <c r="R3674" s="1">
        <v>0.95</v>
      </c>
      <c r="T3674" s="2">
        <v>43966</v>
      </c>
      <c r="U3674" s="1">
        <v>0.84</v>
      </c>
      <c r="W3674" s="2">
        <v>43966</v>
      </c>
      <c r="X3674" s="1">
        <v>0.8075</v>
      </c>
      <c r="Z3674" s="2">
        <v>43955</v>
      </c>
      <c r="AA3674" s="1">
        <v>0.86750000000000005</v>
      </c>
      <c r="AC3674" s="2">
        <v>43957</v>
      </c>
      <c r="AD3674" s="1">
        <v>0.87250000000000005</v>
      </c>
      <c r="AI3674" s="2">
        <v>43866</v>
      </c>
      <c r="AJ3674" s="1">
        <v>1.7963</v>
      </c>
      <c r="AL3674" s="2">
        <v>43868</v>
      </c>
      <c r="AM3674" s="1">
        <v>1.5228000000000002</v>
      </c>
      <c r="AO3674" s="2">
        <v>43865</v>
      </c>
      <c r="AP3674" s="1">
        <v>1.4596</v>
      </c>
      <c r="AR3674" s="2">
        <v>43858</v>
      </c>
      <c r="AS3674" s="1">
        <v>1.6356999999999999</v>
      </c>
      <c r="AU3674" s="2">
        <v>43886</v>
      </c>
      <c r="AV3674" s="1">
        <v>0.18390000000000001</v>
      </c>
      <c r="AX3674" s="2">
        <v>43887</v>
      </c>
      <c r="AY3674" s="1">
        <v>0.2054</v>
      </c>
      <c r="BA3674" s="116">
        <v>43895</v>
      </c>
      <c r="BB3674" s="1">
        <v>-0.23180000000000001</v>
      </c>
      <c r="BD3674" s="2">
        <v>43885</v>
      </c>
      <c r="BE3674" s="1">
        <v>-0.39</v>
      </c>
      <c r="BG3674" s="2">
        <v>44074</v>
      </c>
      <c r="BH3674" s="1">
        <v>0.72</v>
      </c>
      <c r="BJ3674" s="2">
        <v>44074</v>
      </c>
      <c r="BK3674" s="1">
        <v>0.28000000000000003</v>
      </c>
      <c r="BM3674" s="2">
        <v>43894</v>
      </c>
      <c r="BN3674" s="1">
        <v>-0.42799999999999999</v>
      </c>
    </row>
    <row r="3675" spans="5:66">
      <c r="E3675" s="2">
        <v>43963</v>
      </c>
      <c r="F3675" s="1">
        <v>0.65100000000000002</v>
      </c>
      <c r="H3675" s="2">
        <v>43983</v>
      </c>
      <c r="I3675" s="1">
        <v>0.83499999999999996</v>
      </c>
      <c r="K3675" s="2">
        <v>43979</v>
      </c>
      <c r="L3675" s="1">
        <v>1.35</v>
      </c>
      <c r="N3675" s="2">
        <v>43987</v>
      </c>
      <c r="O3675" s="1">
        <v>1.2</v>
      </c>
      <c r="Q3675" s="2">
        <v>43963</v>
      </c>
      <c r="R3675" s="1">
        <v>0.91500000000000004</v>
      </c>
      <c r="T3675" s="2">
        <v>43969</v>
      </c>
      <c r="U3675" s="1">
        <v>0.87</v>
      </c>
      <c r="W3675" s="2">
        <v>43969</v>
      </c>
      <c r="X3675" s="1">
        <v>0.83499999999999996</v>
      </c>
      <c r="Z3675" s="2">
        <v>43957</v>
      </c>
      <c r="AA3675" s="1">
        <v>0.85499999999999998</v>
      </c>
      <c r="AC3675" s="2">
        <v>43958</v>
      </c>
      <c r="AD3675" s="1">
        <v>0.83750000000000002</v>
      </c>
      <c r="AI3675" s="2">
        <v>43867</v>
      </c>
      <c r="AJ3675" s="1">
        <v>1.7725</v>
      </c>
      <c r="AL3675" s="2">
        <v>43871</v>
      </c>
      <c r="AM3675" s="1">
        <v>1.5</v>
      </c>
      <c r="AO3675" s="2">
        <v>43866</v>
      </c>
      <c r="AP3675" s="1">
        <v>1.4878</v>
      </c>
      <c r="AR3675" s="2">
        <v>43859</v>
      </c>
      <c r="AS3675" s="1">
        <v>1.6095000000000002</v>
      </c>
      <c r="AU3675" s="2">
        <v>43887</v>
      </c>
      <c r="AV3675" s="1">
        <v>0.2218</v>
      </c>
      <c r="AX3675" s="2">
        <v>43888</v>
      </c>
      <c r="AY3675" s="1">
        <v>0.17960000000000001</v>
      </c>
      <c r="BA3675" s="116">
        <v>43896</v>
      </c>
      <c r="BB3675" s="1">
        <v>-0.2555</v>
      </c>
      <c r="BD3675" s="2">
        <v>43886</v>
      </c>
      <c r="BE3675" s="1">
        <v>-0.40350000000000003</v>
      </c>
      <c r="BG3675" s="2">
        <v>44075</v>
      </c>
      <c r="BH3675" s="1">
        <v>0.68</v>
      </c>
      <c r="BJ3675" s="2">
        <v>44075</v>
      </c>
      <c r="BK3675" s="1">
        <v>0.26</v>
      </c>
      <c r="BM3675" s="2">
        <v>43895</v>
      </c>
      <c r="BN3675" s="1">
        <v>-0.42809999999999998</v>
      </c>
    </row>
    <row r="3676" spans="5:66">
      <c r="E3676" s="2">
        <v>43964</v>
      </c>
      <c r="F3676" s="1">
        <v>0.65200000000000002</v>
      </c>
      <c r="H3676" s="2">
        <v>43984</v>
      </c>
      <c r="I3676" s="1">
        <v>0.83</v>
      </c>
      <c r="K3676" s="2">
        <v>43980</v>
      </c>
      <c r="L3676" s="1">
        <v>1.365</v>
      </c>
      <c r="N3676" s="2">
        <v>43990</v>
      </c>
      <c r="O3676" s="1">
        <v>1.1850000000000001</v>
      </c>
      <c r="Q3676" s="2">
        <v>43964</v>
      </c>
      <c r="R3676" s="1">
        <v>0.87749999999999995</v>
      </c>
      <c r="T3676" s="2">
        <v>43970</v>
      </c>
      <c r="U3676" s="1">
        <v>0.88500000000000001</v>
      </c>
      <c r="W3676" s="2">
        <v>43970</v>
      </c>
      <c r="X3676" s="1">
        <v>0.83750000000000002</v>
      </c>
      <c r="Z3676" s="2">
        <v>43958</v>
      </c>
      <c r="AA3676" s="1">
        <v>0.82</v>
      </c>
      <c r="AC3676" s="2">
        <v>43959</v>
      </c>
      <c r="AD3676" s="1">
        <v>0.82</v>
      </c>
      <c r="AI3676" s="2">
        <v>43868</v>
      </c>
      <c r="AJ3676" s="1">
        <v>1.7130000000000001</v>
      </c>
      <c r="AL3676" s="2">
        <v>43872</v>
      </c>
      <c r="AM3676" s="1">
        <v>1.5293000000000001</v>
      </c>
      <c r="AO3676" s="2">
        <v>43867</v>
      </c>
      <c r="AP3676" s="1">
        <v>1.4861</v>
      </c>
      <c r="AR3676" s="2">
        <v>43860</v>
      </c>
      <c r="AS3676" s="1">
        <v>1.6025</v>
      </c>
      <c r="AU3676" s="2">
        <v>43888</v>
      </c>
      <c r="AV3676" s="1">
        <v>0.1991</v>
      </c>
      <c r="AX3676" s="2">
        <v>43889</v>
      </c>
      <c r="AY3676" s="1">
        <v>0.1196</v>
      </c>
      <c r="BA3676" s="116">
        <v>43899</v>
      </c>
      <c r="BB3676" s="1">
        <v>-0.313</v>
      </c>
      <c r="BD3676" s="2">
        <v>43887</v>
      </c>
      <c r="BE3676" s="1">
        <v>-0.40820000000000001</v>
      </c>
      <c r="BG3676" s="2">
        <v>44076</v>
      </c>
      <c r="BH3676" s="1">
        <v>0.66</v>
      </c>
      <c r="BJ3676" s="2">
        <v>44076</v>
      </c>
      <c r="BK3676" s="1">
        <v>0.26</v>
      </c>
      <c r="BM3676" s="2">
        <v>43896</v>
      </c>
      <c r="BN3676" s="1">
        <v>-0.42399999999999999</v>
      </c>
    </row>
    <row r="3677" spans="5:66">
      <c r="E3677" s="2">
        <v>43965</v>
      </c>
      <c r="F3677" s="1">
        <v>0.65</v>
      </c>
      <c r="H3677" s="2">
        <v>43985</v>
      </c>
      <c r="I3677" s="1">
        <v>0.86499999999999999</v>
      </c>
      <c r="K3677" s="2">
        <v>43983</v>
      </c>
      <c r="L3677" s="1">
        <v>1.4020000000000001</v>
      </c>
      <c r="N3677" s="2">
        <v>43991</v>
      </c>
      <c r="O3677" s="1">
        <v>1.1200000000000001</v>
      </c>
      <c r="Q3677" s="2">
        <v>43965</v>
      </c>
      <c r="R3677" s="1">
        <v>0.87749999999999995</v>
      </c>
      <c r="T3677" s="2">
        <v>43971</v>
      </c>
      <c r="U3677" s="1">
        <v>0.87250000000000005</v>
      </c>
      <c r="W3677" s="2">
        <v>43971</v>
      </c>
      <c r="X3677" s="1">
        <v>0.82750000000000001</v>
      </c>
      <c r="Z3677" s="2">
        <v>43959</v>
      </c>
      <c r="AA3677" s="1">
        <v>0.79500000000000004</v>
      </c>
      <c r="AC3677" s="2">
        <v>43962</v>
      </c>
      <c r="AD3677" s="1">
        <v>0.82499999999999996</v>
      </c>
      <c r="AI3677" s="2">
        <v>43871</v>
      </c>
      <c r="AJ3677" s="1">
        <v>1.6949999999999998</v>
      </c>
      <c r="AL3677" s="2">
        <v>43873</v>
      </c>
      <c r="AM3677" s="1">
        <v>1.5712999999999999</v>
      </c>
      <c r="AO3677" s="2">
        <v>43868</v>
      </c>
      <c r="AP3677" s="1">
        <v>1.4379</v>
      </c>
      <c r="AR3677" s="2">
        <v>43861</v>
      </c>
      <c r="AS3677" s="1">
        <v>1.5209999999999999</v>
      </c>
      <c r="AU3677" s="2">
        <v>43889</v>
      </c>
      <c r="AV3677" s="1">
        <v>0.13200000000000001</v>
      </c>
      <c r="AX3677" s="2">
        <v>43892</v>
      </c>
      <c r="AY3677" s="1">
        <v>0.10199999999999999</v>
      </c>
      <c r="BA3677" s="116">
        <v>43900</v>
      </c>
      <c r="BB3677" s="1">
        <v>-0.24890000000000001</v>
      </c>
      <c r="BD3677" s="2">
        <v>43888</v>
      </c>
      <c r="BE3677" s="1">
        <v>-0.41060000000000002</v>
      </c>
      <c r="BG3677" s="2">
        <v>44077</v>
      </c>
      <c r="BH3677" s="1">
        <v>0.63</v>
      </c>
      <c r="BJ3677" s="2">
        <v>44077</v>
      </c>
      <c r="BK3677" s="1">
        <v>0.24</v>
      </c>
      <c r="BM3677" s="2">
        <v>43899</v>
      </c>
      <c r="BN3677" s="1">
        <v>-0.45300000000000001</v>
      </c>
    </row>
    <row r="3678" spans="5:66">
      <c r="E3678" s="2">
        <v>43966</v>
      </c>
      <c r="F3678" s="1">
        <v>0.64500000000000002</v>
      </c>
      <c r="H3678" s="2">
        <v>43986</v>
      </c>
      <c r="I3678" s="1">
        <v>0.88500000000000001</v>
      </c>
      <c r="K3678" s="2">
        <v>43984</v>
      </c>
      <c r="L3678" s="1">
        <v>1.357</v>
      </c>
      <c r="N3678" s="2">
        <v>43992</v>
      </c>
      <c r="O3678" s="1">
        <v>1.117</v>
      </c>
      <c r="Q3678" s="2">
        <v>43966</v>
      </c>
      <c r="R3678" s="1">
        <v>0.88749999999999996</v>
      </c>
      <c r="T3678" s="2">
        <v>43972</v>
      </c>
      <c r="U3678" s="1">
        <v>0.85250000000000004</v>
      </c>
      <c r="W3678" s="2">
        <v>43972</v>
      </c>
      <c r="X3678" s="1">
        <v>0.81</v>
      </c>
      <c r="Z3678" s="2">
        <v>43962</v>
      </c>
      <c r="AA3678" s="1">
        <v>0.82250000000000001</v>
      </c>
      <c r="AC3678" s="2">
        <v>43963</v>
      </c>
      <c r="AD3678" s="1">
        <v>0.81</v>
      </c>
      <c r="AI3678" s="2">
        <v>43872</v>
      </c>
      <c r="AJ3678" s="1">
        <v>1.7183000000000002</v>
      </c>
      <c r="AL3678" s="2">
        <v>43874</v>
      </c>
      <c r="AM3678" s="1">
        <v>1.5510000000000002</v>
      </c>
      <c r="AO3678" s="2">
        <v>43871</v>
      </c>
      <c r="AP3678" s="1">
        <v>1.4135</v>
      </c>
      <c r="AR3678" s="2">
        <v>43864</v>
      </c>
      <c r="AS3678" s="1">
        <v>1.5545</v>
      </c>
      <c r="AU3678" s="2">
        <v>43892</v>
      </c>
      <c r="AV3678" s="1">
        <v>0.1045</v>
      </c>
      <c r="AX3678" s="2">
        <v>43893</v>
      </c>
      <c r="AY3678" s="1">
        <v>0.1019</v>
      </c>
      <c r="BA3678" s="116">
        <v>43901</v>
      </c>
      <c r="BB3678" s="1">
        <v>-0.25879999999999997</v>
      </c>
      <c r="BD3678" s="2">
        <v>43889</v>
      </c>
      <c r="BE3678" s="1">
        <v>-0.4335</v>
      </c>
      <c r="BG3678" s="2">
        <v>44078</v>
      </c>
      <c r="BH3678" s="1">
        <v>0.72</v>
      </c>
      <c r="BJ3678" s="2">
        <v>44078</v>
      </c>
      <c r="BK3678" s="1">
        <v>0.3</v>
      </c>
      <c r="BM3678" s="2">
        <v>43900</v>
      </c>
      <c r="BN3678" s="1">
        <v>-0.40479999999999999</v>
      </c>
    </row>
    <row r="3679" spans="5:66">
      <c r="E3679" s="2">
        <v>43969</v>
      </c>
      <c r="F3679" s="1">
        <v>0.64100000000000001</v>
      </c>
      <c r="H3679" s="2">
        <v>43987</v>
      </c>
      <c r="I3679" s="1">
        <v>0.89700000000000002</v>
      </c>
      <c r="K3679" s="2">
        <v>43985</v>
      </c>
      <c r="L3679" s="1">
        <v>1.417</v>
      </c>
      <c r="N3679" s="2">
        <v>43993</v>
      </c>
      <c r="O3679" s="1">
        <v>1.113</v>
      </c>
      <c r="Q3679" s="2">
        <v>43969</v>
      </c>
      <c r="R3679" s="1">
        <v>0.92249999999999999</v>
      </c>
      <c r="T3679" s="2">
        <v>43973</v>
      </c>
      <c r="U3679" s="1">
        <v>0.8175</v>
      </c>
      <c r="W3679" s="2">
        <v>43973</v>
      </c>
      <c r="X3679" s="1">
        <v>0.78500000000000003</v>
      </c>
      <c r="Z3679" s="2">
        <v>43963</v>
      </c>
      <c r="AA3679" s="1">
        <v>0.79</v>
      </c>
      <c r="AC3679" s="2">
        <v>43964</v>
      </c>
      <c r="AD3679" s="1">
        <v>0.79749999999999999</v>
      </c>
      <c r="AI3679" s="2">
        <v>43873</v>
      </c>
      <c r="AJ3679" s="1">
        <v>1.7564</v>
      </c>
      <c r="AL3679" s="2">
        <v>43875</v>
      </c>
      <c r="AM3679" s="1">
        <v>1.5158</v>
      </c>
      <c r="AO3679" s="2">
        <v>43872</v>
      </c>
      <c r="AP3679" s="1">
        <v>1.4388000000000001</v>
      </c>
      <c r="AR3679" s="2">
        <v>43865</v>
      </c>
      <c r="AS3679" s="1">
        <v>1.5943000000000001</v>
      </c>
      <c r="AU3679" s="2">
        <v>43893</v>
      </c>
      <c r="AV3679" s="1">
        <v>0.1055</v>
      </c>
      <c r="AX3679" s="2">
        <v>43894</v>
      </c>
      <c r="AY3679" s="1">
        <v>0.10100000000000001</v>
      </c>
      <c r="BA3679" s="116">
        <v>43902</v>
      </c>
      <c r="BB3679" s="1">
        <v>-0.24779999999999999</v>
      </c>
      <c r="BD3679" s="2">
        <v>43892</v>
      </c>
      <c r="BE3679" s="1">
        <v>-0.47049999999999997</v>
      </c>
      <c r="BG3679" s="2">
        <v>44082</v>
      </c>
      <c r="BH3679" s="1">
        <v>0.69</v>
      </c>
      <c r="BJ3679" s="2">
        <v>44082</v>
      </c>
      <c r="BK3679" s="1">
        <v>0.28000000000000003</v>
      </c>
      <c r="BM3679" s="2">
        <v>43901</v>
      </c>
      <c r="BN3679" s="1">
        <v>-0.42249999999999999</v>
      </c>
    </row>
    <row r="3680" spans="5:66">
      <c r="E3680" s="2">
        <v>43970</v>
      </c>
      <c r="F3680" s="1">
        <v>0.63600000000000001</v>
      </c>
      <c r="H3680" s="2">
        <v>43990</v>
      </c>
      <c r="I3680" s="1">
        <v>0.89700000000000002</v>
      </c>
      <c r="K3680" s="2">
        <v>43986</v>
      </c>
      <c r="L3680" s="1">
        <v>1.427</v>
      </c>
      <c r="N3680" s="2">
        <v>43994</v>
      </c>
      <c r="O3680" s="1">
        <v>1.121</v>
      </c>
      <c r="Q3680" s="2">
        <v>43970</v>
      </c>
      <c r="R3680" s="1">
        <v>0.94499999999999995</v>
      </c>
      <c r="T3680" s="2">
        <v>43976</v>
      </c>
      <c r="U3680" s="1">
        <v>0.81499999999999995</v>
      </c>
      <c r="W3680" s="2">
        <v>43976</v>
      </c>
      <c r="X3680" s="1">
        <v>0.78500000000000003</v>
      </c>
      <c r="Z3680" s="2">
        <v>43964</v>
      </c>
      <c r="AA3680" s="1">
        <v>0.77</v>
      </c>
      <c r="AC3680" s="2">
        <v>43965</v>
      </c>
      <c r="AD3680" s="1">
        <v>0.8125</v>
      </c>
      <c r="AI3680" s="2">
        <v>43874</v>
      </c>
      <c r="AJ3680" s="1">
        <v>1.73</v>
      </c>
      <c r="AL3680" s="2">
        <v>43878</v>
      </c>
      <c r="AM3680" s="1">
        <v>1.52</v>
      </c>
      <c r="AO3680" s="2">
        <v>43873</v>
      </c>
      <c r="AP3680" s="1">
        <v>1.4721</v>
      </c>
      <c r="AR3680" s="2">
        <v>43866</v>
      </c>
      <c r="AS3680" s="1">
        <v>1.611</v>
      </c>
      <c r="AU3680" s="2">
        <v>43894</v>
      </c>
      <c r="AV3680" s="1">
        <v>0.1237</v>
      </c>
      <c r="AX3680" s="2">
        <v>43895</v>
      </c>
      <c r="AY3680" s="1">
        <v>8.5999999999999993E-2</v>
      </c>
      <c r="BA3680" s="116">
        <v>43903</v>
      </c>
      <c r="BB3680" s="1">
        <v>-9.4500000000000001E-2</v>
      </c>
      <c r="BD3680" s="2">
        <v>43893</v>
      </c>
      <c r="BE3680" s="1">
        <v>-0.48049999999999998</v>
      </c>
      <c r="BG3680" s="2">
        <v>44083</v>
      </c>
      <c r="BH3680" s="1">
        <v>0.71</v>
      </c>
      <c r="BJ3680" s="2">
        <v>44083</v>
      </c>
      <c r="BK3680" s="1">
        <v>0.28000000000000003</v>
      </c>
      <c r="BM3680" s="2">
        <v>43902</v>
      </c>
      <c r="BN3680" s="1">
        <v>-0.372</v>
      </c>
    </row>
    <row r="3681" spans="5:66">
      <c r="E3681" s="2">
        <v>43971</v>
      </c>
      <c r="F3681" s="1">
        <v>0.63500000000000001</v>
      </c>
      <c r="H3681" s="2">
        <v>43991</v>
      </c>
      <c r="I3681" s="1">
        <v>0.85</v>
      </c>
      <c r="K3681" s="2">
        <v>43987</v>
      </c>
      <c r="L3681" s="1">
        <v>1.46</v>
      </c>
      <c r="N3681" s="2">
        <v>43997</v>
      </c>
      <c r="O3681" s="1">
        <v>1.157</v>
      </c>
      <c r="Q3681" s="2">
        <v>43971</v>
      </c>
      <c r="R3681" s="1">
        <v>0.9325</v>
      </c>
      <c r="T3681" s="2">
        <v>43977</v>
      </c>
      <c r="U3681" s="1">
        <v>0.83750000000000002</v>
      </c>
      <c r="W3681" s="2">
        <v>43977</v>
      </c>
      <c r="X3681" s="1">
        <v>0.80500000000000005</v>
      </c>
      <c r="Z3681" s="2">
        <v>43965</v>
      </c>
      <c r="AA3681" s="1">
        <v>0.78500000000000003</v>
      </c>
      <c r="AC3681" s="2">
        <v>43966</v>
      </c>
      <c r="AD3681" s="1">
        <v>0.82250000000000001</v>
      </c>
      <c r="AI3681" s="2">
        <v>43875</v>
      </c>
      <c r="AJ3681" s="1">
        <v>1.6938</v>
      </c>
      <c r="AL3681" s="2">
        <v>43879</v>
      </c>
      <c r="AM3681" s="1">
        <v>1.4838</v>
      </c>
      <c r="AO3681" s="2">
        <v>43874</v>
      </c>
      <c r="AP3681" s="1">
        <v>1.4579</v>
      </c>
      <c r="AR3681" s="2">
        <v>43867</v>
      </c>
      <c r="AS3681" s="1">
        <v>1.607</v>
      </c>
      <c r="AU3681" s="2">
        <v>43895</v>
      </c>
      <c r="AV3681" s="1">
        <v>0.10009999999999999</v>
      </c>
      <c r="AX3681" s="2">
        <v>43896</v>
      </c>
      <c r="AY3681" s="1">
        <v>2.0899999999999998E-2</v>
      </c>
      <c r="BA3681" s="116">
        <v>43906</v>
      </c>
      <c r="BB3681" s="1">
        <v>-6.5500000000000003E-2</v>
      </c>
      <c r="BD3681" s="2">
        <v>43894</v>
      </c>
      <c r="BE3681" s="1">
        <v>-0.49299999999999999</v>
      </c>
      <c r="BG3681" s="2">
        <v>44084</v>
      </c>
      <c r="BH3681" s="1">
        <v>0.68</v>
      </c>
      <c r="BJ3681" s="2">
        <v>44084</v>
      </c>
      <c r="BK3681" s="1">
        <v>0.26</v>
      </c>
      <c r="BM3681" s="2">
        <v>43903</v>
      </c>
      <c r="BN3681" s="1">
        <v>-0.27229999999999999</v>
      </c>
    </row>
    <row r="3682" spans="5:66">
      <c r="E3682" s="2">
        <v>43972</v>
      </c>
      <c r="F3682" s="1">
        <v>0.63200000000000001</v>
      </c>
      <c r="H3682" s="2">
        <v>43992</v>
      </c>
      <c r="I3682" s="1">
        <v>0.83699999999999997</v>
      </c>
      <c r="K3682" s="2">
        <v>43990</v>
      </c>
      <c r="L3682" s="1">
        <v>1.4470000000000001</v>
      </c>
      <c r="N3682" s="2">
        <v>43998</v>
      </c>
      <c r="O3682" s="1">
        <v>1.135</v>
      </c>
      <c r="Q3682" s="2">
        <v>43972</v>
      </c>
      <c r="R3682" s="1">
        <v>0.91</v>
      </c>
      <c r="T3682" s="2">
        <v>43978</v>
      </c>
      <c r="U3682" s="1">
        <v>0.84250000000000003</v>
      </c>
      <c r="W3682" s="2">
        <v>43978</v>
      </c>
      <c r="X3682" s="1">
        <v>0.81499999999999995</v>
      </c>
      <c r="Z3682" s="2">
        <v>43966</v>
      </c>
      <c r="AA3682" s="1">
        <v>0.80249999999999999</v>
      </c>
      <c r="AC3682" s="2">
        <v>43969</v>
      </c>
      <c r="AD3682" s="1">
        <v>0.83250000000000002</v>
      </c>
      <c r="AI3682" s="2">
        <v>43878</v>
      </c>
      <c r="AJ3682" s="1">
        <v>1.6949999999999998</v>
      </c>
      <c r="AL3682" s="2">
        <v>43880</v>
      </c>
      <c r="AM3682" s="1">
        <v>1.4933000000000001</v>
      </c>
      <c r="AO3682" s="2">
        <v>43875</v>
      </c>
      <c r="AP3682" s="1">
        <v>1.4411</v>
      </c>
      <c r="AR3682" s="2">
        <v>43868</v>
      </c>
      <c r="AS3682" s="1">
        <v>1.569</v>
      </c>
      <c r="AU3682" s="2">
        <v>43896</v>
      </c>
      <c r="AV3682" s="1">
        <v>2.3E-2</v>
      </c>
      <c r="AX3682" s="2">
        <v>43899</v>
      </c>
      <c r="AY3682" s="1">
        <v>-0.1195</v>
      </c>
      <c r="BA3682" s="116">
        <v>43907</v>
      </c>
      <c r="BB3682" s="1">
        <v>-5.3499999999999999E-2</v>
      </c>
      <c r="BD3682" s="2">
        <v>43895</v>
      </c>
      <c r="BE3682" s="1">
        <v>-0.47749999999999998</v>
      </c>
      <c r="BG3682" s="2">
        <v>44085</v>
      </c>
      <c r="BH3682" s="1">
        <v>0.67</v>
      </c>
      <c r="BJ3682" s="2">
        <v>44085</v>
      </c>
      <c r="BK3682" s="1">
        <v>0.26</v>
      </c>
      <c r="BM3682" s="2">
        <v>43906</v>
      </c>
      <c r="BN3682" s="1">
        <v>-0.254</v>
      </c>
    </row>
    <row r="3683" spans="5:66">
      <c r="E3683" s="2">
        <v>43973</v>
      </c>
      <c r="F3683" s="1">
        <v>0.627</v>
      </c>
      <c r="H3683" s="2">
        <v>43993</v>
      </c>
      <c r="I3683" s="1">
        <v>0.83699999999999997</v>
      </c>
      <c r="K3683" s="2">
        <v>43991</v>
      </c>
      <c r="L3683" s="1">
        <v>1.3820000000000001</v>
      </c>
      <c r="N3683" s="2">
        <v>43999</v>
      </c>
      <c r="O3683" s="1">
        <v>1.145</v>
      </c>
      <c r="Q3683" s="2">
        <v>43973</v>
      </c>
      <c r="R3683" s="1">
        <v>0.87749999999999995</v>
      </c>
      <c r="T3683" s="2">
        <v>43979</v>
      </c>
      <c r="U3683" s="1">
        <v>0.84499999999999997</v>
      </c>
      <c r="W3683" s="2">
        <v>43979</v>
      </c>
      <c r="X3683" s="1">
        <v>0.79749999999999999</v>
      </c>
      <c r="Z3683" s="2">
        <v>43969</v>
      </c>
      <c r="AA3683" s="1">
        <v>0.82499999999999996</v>
      </c>
      <c r="AC3683" s="2">
        <v>43970</v>
      </c>
      <c r="AD3683" s="1">
        <v>0.82750000000000001</v>
      </c>
      <c r="AI3683" s="2">
        <v>43879</v>
      </c>
      <c r="AJ3683" s="1">
        <v>1.6560000000000001</v>
      </c>
      <c r="AL3683" s="2">
        <v>43881</v>
      </c>
      <c r="AM3683" s="1">
        <v>1.4378</v>
      </c>
      <c r="AO3683" s="2">
        <v>43878</v>
      </c>
      <c r="AP3683" s="1">
        <v>1.4355</v>
      </c>
      <c r="AR3683" s="2">
        <v>43871</v>
      </c>
      <c r="AS3683" s="1">
        <v>1.548</v>
      </c>
      <c r="AU3683" s="2">
        <v>43899</v>
      </c>
      <c r="AV3683" s="1">
        <v>-0.1338</v>
      </c>
      <c r="AX3683" s="2">
        <v>43900</v>
      </c>
      <c r="AY3683" s="1">
        <v>-5.5E-2</v>
      </c>
      <c r="BA3683" s="116">
        <v>43908</v>
      </c>
      <c r="BB3683" s="1">
        <v>0.1178</v>
      </c>
      <c r="BD3683" s="2">
        <v>43896</v>
      </c>
      <c r="BE3683" s="1">
        <v>-0.46949999999999997</v>
      </c>
      <c r="BG3683" s="2">
        <v>44088</v>
      </c>
      <c r="BH3683" s="1">
        <v>0.68</v>
      </c>
      <c r="BJ3683" s="2">
        <v>44088</v>
      </c>
      <c r="BK3683" s="1">
        <v>0.27</v>
      </c>
      <c r="BM3683" s="2">
        <v>43907</v>
      </c>
      <c r="BN3683" s="1">
        <v>-0.248</v>
      </c>
    </row>
    <row r="3684" spans="5:66">
      <c r="E3684" s="2">
        <v>43976</v>
      </c>
      <c r="F3684" s="1">
        <v>0.622</v>
      </c>
      <c r="H3684" s="2">
        <v>43994</v>
      </c>
      <c r="I3684" s="1">
        <v>0.84099999999999997</v>
      </c>
      <c r="K3684" s="2">
        <v>43992</v>
      </c>
      <c r="L3684" s="1">
        <v>1.385</v>
      </c>
      <c r="N3684" s="2">
        <v>44000</v>
      </c>
      <c r="O3684" s="1">
        <v>1.1000000000000001</v>
      </c>
      <c r="Q3684" s="2">
        <v>43976</v>
      </c>
      <c r="R3684" s="1">
        <v>0.87250000000000005</v>
      </c>
      <c r="T3684" s="2">
        <v>43980</v>
      </c>
      <c r="U3684" s="1">
        <v>0.81499999999999995</v>
      </c>
      <c r="W3684" s="2">
        <v>43980</v>
      </c>
      <c r="X3684" s="1">
        <v>0.77</v>
      </c>
      <c r="Z3684" s="2">
        <v>43970</v>
      </c>
      <c r="AA3684" s="1">
        <v>0.82499999999999996</v>
      </c>
      <c r="AC3684" s="2">
        <v>43971</v>
      </c>
      <c r="AD3684" s="1">
        <v>0.82</v>
      </c>
      <c r="AI3684" s="2">
        <v>43880</v>
      </c>
      <c r="AJ3684" s="1">
        <v>1.6595</v>
      </c>
      <c r="AL3684" s="2">
        <v>43882</v>
      </c>
      <c r="AM3684" s="1">
        <v>1.3811</v>
      </c>
      <c r="AO3684" s="2">
        <v>43879</v>
      </c>
      <c r="AP3684" s="1">
        <v>1.4184999999999999</v>
      </c>
      <c r="AR3684" s="2">
        <v>43872</v>
      </c>
      <c r="AS3684" s="1">
        <v>1.5649999999999999</v>
      </c>
      <c r="AU3684" s="2">
        <v>43900</v>
      </c>
      <c r="AV3684" s="1">
        <v>-0.13750000000000001</v>
      </c>
      <c r="AX3684" s="2">
        <v>43901</v>
      </c>
      <c r="AY3684" s="1">
        <v>-0.1178</v>
      </c>
      <c r="BA3684" s="116">
        <v>43909</v>
      </c>
      <c r="BB3684" s="1">
        <v>0.1595</v>
      </c>
      <c r="BD3684" s="2">
        <v>43899</v>
      </c>
      <c r="BE3684" s="1">
        <v>-0.49540000000000001</v>
      </c>
      <c r="BG3684" s="2">
        <v>44089</v>
      </c>
      <c r="BH3684" s="1">
        <v>0.68</v>
      </c>
      <c r="BJ3684" s="2">
        <v>44089</v>
      </c>
      <c r="BK3684" s="1">
        <v>0.27</v>
      </c>
      <c r="BM3684" s="2">
        <v>43908</v>
      </c>
      <c r="BN3684" s="1">
        <v>-0.1268</v>
      </c>
    </row>
    <row r="3685" spans="5:66">
      <c r="E3685" s="2">
        <v>43977</v>
      </c>
      <c r="F3685" s="1">
        <v>0.61699999999999999</v>
      </c>
      <c r="H3685" s="2">
        <v>43997</v>
      </c>
      <c r="I3685" s="1">
        <v>0.86699999999999999</v>
      </c>
      <c r="K3685" s="2">
        <v>43993</v>
      </c>
      <c r="L3685" s="1">
        <v>1.3820000000000001</v>
      </c>
      <c r="N3685" s="2">
        <v>44001</v>
      </c>
      <c r="O3685" s="1">
        <v>1.1320000000000001</v>
      </c>
      <c r="Q3685" s="2">
        <v>43977</v>
      </c>
      <c r="R3685" s="1">
        <v>0.89500000000000002</v>
      </c>
      <c r="T3685" s="2">
        <v>43983</v>
      </c>
      <c r="U3685" s="1">
        <v>0.8125</v>
      </c>
      <c r="W3685" s="2">
        <v>43983</v>
      </c>
      <c r="X3685" s="1">
        <v>0.76749999999999996</v>
      </c>
      <c r="Z3685" s="2">
        <v>43971</v>
      </c>
      <c r="AA3685" s="1">
        <v>0.81499999999999995</v>
      </c>
      <c r="AC3685" s="2">
        <v>43972</v>
      </c>
      <c r="AD3685" s="1">
        <v>0.8175</v>
      </c>
      <c r="AI3685" s="2">
        <v>43881</v>
      </c>
      <c r="AJ3685" s="1">
        <v>1.5939999999999999</v>
      </c>
      <c r="AL3685" s="2">
        <v>43885</v>
      </c>
      <c r="AM3685" s="1">
        <v>1.2863</v>
      </c>
      <c r="AO3685" s="2">
        <v>43880</v>
      </c>
      <c r="AP3685" s="1">
        <v>1.4351</v>
      </c>
      <c r="AR3685" s="2">
        <v>43873</v>
      </c>
      <c r="AS3685" s="1">
        <v>1.5859000000000001</v>
      </c>
      <c r="AU3685" s="2">
        <v>43901</v>
      </c>
      <c r="AV3685" s="1">
        <v>-0.24299999999999999</v>
      </c>
      <c r="AX3685" s="2">
        <v>43902</v>
      </c>
      <c r="AY3685" s="1">
        <v>-0.123</v>
      </c>
      <c r="BA3685" s="116">
        <v>43910</v>
      </c>
      <c r="BB3685" s="1">
        <v>6.6799999999999998E-2</v>
      </c>
      <c r="BD3685" s="2">
        <v>43900</v>
      </c>
      <c r="BE3685" s="1">
        <v>-0.48749999999999999</v>
      </c>
      <c r="BG3685" s="2">
        <v>44090</v>
      </c>
      <c r="BH3685" s="1">
        <v>0.69</v>
      </c>
      <c r="BJ3685" s="2">
        <v>44090</v>
      </c>
      <c r="BK3685" s="1">
        <v>0.28000000000000003</v>
      </c>
      <c r="BM3685" s="2">
        <v>43909</v>
      </c>
      <c r="BN3685" s="1">
        <v>-8.9499999999999996E-2</v>
      </c>
    </row>
    <row r="3686" spans="5:66">
      <c r="E3686" s="2">
        <v>43978</v>
      </c>
      <c r="F3686" s="1">
        <v>0.61</v>
      </c>
      <c r="H3686" s="2">
        <v>43998</v>
      </c>
      <c r="I3686" s="1">
        <v>0.85699999999999998</v>
      </c>
      <c r="K3686" s="2">
        <v>43994</v>
      </c>
      <c r="L3686" s="1">
        <v>1.38</v>
      </c>
      <c r="N3686" s="2">
        <v>44004</v>
      </c>
      <c r="O3686" s="1">
        <v>1.127</v>
      </c>
      <c r="Q3686" s="2">
        <v>43978</v>
      </c>
      <c r="R3686" s="1">
        <v>0.89500000000000002</v>
      </c>
      <c r="T3686" s="2">
        <v>43984</v>
      </c>
      <c r="U3686" s="1">
        <v>0.80249999999999999</v>
      </c>
      <c r="W3686" s="2">
        <v>43984</v>
      </c>
      <c r="X3686" s="1">
        <v>0.76249999999999996</v>
      </c>
      <c r="Z3686" s="2">
        <v>43972</v>
      </c>
      <c r="AA3686" s="1">
        <v>0.80249999999999999</v>
      </c>
      <c r="AC3686" s="2">
        <v>43973</v>
      </c>
      <c r="AD3686" s="1">
        <v>0.8125</v>
      </c>
      <c r="AI3686" s="2">
        <v>43882</v>
      </c>
      <c r="AJ3686" s="1">
        <v>1.5230999999999999</v>
      </c>
      <c r="AL3686" s="2">
        <v>43886</v>
      </c>
      <c r="AM3686" s="1">
        <v>1.2735000000000001</v>
      </c>
      <c r="AO3686" s="2">
        <v>43881</v>
      </c>
      <c r="AP3686" s="1">
        <v>1.395</v>
      </c>
      <c r="AR3686" s="2">
        <v>43874</v>
      </c>
      <c r="AS3686" s="1">
        <v>1.5718000000000001</v>
      </c>
      <c r="AU3686" s="2">
        <v>43902</v>
      </c>
      <c r="AV3686" s="1">
        <v>-0.2336</v>
      </c>
      <c r="AX3686" s="2">
        <v>43903</v>
      </c>
      <c r="AY3686" s="1">
        <v>3.9E-2</v>
      </c>
      <c r="BA3686" s="116">
        <v>43913</v>
      </c>
      <c r="BB3686" s="1">
        <v>3.3000000000000002E-2</v>
      </c>
      <c r="BD3686" s="2">
        <v>43901</v>
      </c>
      <c r="BE3686" s="1">
        <v>-0.50649999999999995</v>
      </c>
      <c r="BG3686" s="2">
        <v>44091</v>
      </c>
      <c r="BH3686" s="1">
        <v>0.69</v>
      </c>
      <c r="BJ3686" s="2">
        <v>44091</v>
      </c>
      <c r="BK3686" s="1">
        <v>0.28000000000000003</v>
      </c>
      <c r="BM3686" s="2">
        <v>43910</v>
      </c>
      <c r="BN3686" s="1">
        <v>-0.15379999999999999</v>
      </c>
    </row>
    <row r="3687" spans="5:66">
      <c r="E3687" s="2">
        <v>43979</v>
      </c>
      <c r="F3687" s="1">
        <v>0.54500000000000004</v>
      </c>
      <c r="H3687" s="2">
        <v>43999</v>
      </c>
      <c r="I3687" s="1">
        <v>0.875</v>
      </c>
      <c r="K3687" s="2">
        <v>43997</v>
      </c>
      <c r="L3687" s="1">
        <v>1.4219999999999999</v>
      </c>
      <c r="N3687" s="2">
        <v>44005</v>
      </c>
      <c r="O3687" s="1">
        <v>1.105</v>
      </c>
      <c r="Q3687" s="2">
        <v>43979</v>
      </c>
      <c r="R3687" s="1">
        <v>0.90749999999999997</v>
      </c>
      <c r="T3687" s="2">
        <v>43985</v>
      </c>
      <c r="U3687" s="1">
        <v>0.86499999999999999</v>
      </c>
      <c r="W3687" s="2">
        <v>43985</v>
      </c>
      <c r="X3687" s="1">
        <v>0.8175</v>
      </c>
      <c r="Z3687" s="2">
        <v>43973</v>
      </c>
      <c r="AA3687" s="1">
        <v>0.78</v>
      </c>
      <c r="AC3687" s="2">
        <v>43976</v>
      </c>
      <c r="AD3687" s="1">
        <v>0.81499999999999995</v>
      </c>
      <c r="AI3687" s="2">
        <v>43885</v>
      </c>
      <c r="AJ3687" s="1">
        <v>1.4437</v>
      </c>
      <c r="AL3687" s="2">
        <v>43887</v>
      </c>
      <c r="AM3687" s="1">
        <v>1.2703</v>
      </c>
      <c r="AO3687" s="2">
        <v>43882</v>
      </c>
      <c r="AP3687" s="1">
        <v>1.3498000000000001</v>
      </c>
      <c r="AR3687" s="2">
        <v>43875</v>
      </c>
      <c r="AS3687" s="1">
        <v>1.5620000000000001</v>
      </c>
      <c r="AU3687" s="2">
        <v>43903</v>
      </c>
      <c r="AV3687" s="1">
        <v>-9.7000000000000003E-2</v>
      </c>
      <c r="AX3687" s="2">
        <v>43906</v>
      </c>
      <c r="AY3687" s="1">
        <v>4.7199999999999999E-2</v>
      </c>
      <c r="BA3687" s="116">
        <v>43914</v>
      </c>
      <c r="BB3687" s="1">
        <v>0.08</v>
      </c>
      <c r="BD3687" s="2">
        <v>43902</v>
      </c>
      <c r="BE3687" s="1">
        <v>-0.46350000000000002</v>
      </c>
      <c r="BG3687" s="2">
        <v>44092</v>
      </c>
      <c r="BH3687" s="1">
        <v>0.7</v>
      </c>
      <c r="BJ3687" s="2">
        <v>44092</v>
      </c>
      <c r="BK3687" s="1">
        <v>0.28999999999999998</v>
      </c>
      <c r="BM3687" s="2">
        <v>43913</v>
      </c>
      <c r="BN3687" s="1">
        <v>-0.16400000000000001</v>
      </c>
    </row>
    <row r="3688" spans="5:66">
      <c r="E3688" s="2">
        <v>43980</v>
      </c>
      <c r="F3688" s="1">
        <v>0.53</v>
      </c>
      <c r="H3688" s="2">
        <v>44000</v>
      </c>
      <c r="I3688" s="1">
        <v>0.82899999999999996</v>
      </c>
      <c r="K3688" s="2">
        <v>43998</v>
      </c>
      <c r="L3688" s="1">
        <v>1.4079999999999999</v>
      </c>
      <c r="N3688" s="2">
        <v>44006</v>
      </c>
      <c r="O3688" s="1">
        <v>1.0900000000000001</v>
      </c>
      <c r="Q3688" s="2">
        <v>43980</v>
      </c>
      <c r="R3688" s="1">
        <v>0.86</v>
      </c>
      <c r="T3688" s="2">
        <v>43986</v>
      </c>
      <c r="U3688" s="1">
        <v>0.90500000000000003</v>
      </c>
      <c r="W3688" s="2">
        <v>43986</v>
      </c>
      <c r="X3688" s="1">
        <v>0.84499999999999997</v>
      </c>
      <c r="Z3688" s="2">
        <v>43976</v>
      </c>
      <c r="AA3688" s="1">
        <v>0.78500000000000003</v>
      </c>
      <c r="AC3688" s="2">
        <v>43977</v>
      </c>
      <c r="AD3688" s="1">
        <v>0.83</v>
      </c>
      <c r="AI3688" s="2">
        <v>43886</v>
      </c>
      <c r="AJ3688" s="1">
        <v>1.4253</v>
      </c>
      <c r="AL3688" s="2">
        <v>43888</v>
      </c>
      <c r="AM3688" s="1">
        <v>1.1924999999999999</v>
      </c>
      <c r="AO3688" s="2">
        <v>43885</v>
      </c>
      <c r="AP3688" s="1">
        <v>1.2497</v>
      </c>
      <c r="AR3688" s="2">
        <v>43878</v>
      </c>
      <c r="AS3688" s="1">
        <v>1.5659999999999998</v>
      </c>
      <c r="AU3688" s="2">
        <v>43906</v>
      </c>
      <c r="AV3688" s="1">
        <v>-0.1061</v>
      </c>
      <c r="AX3688" s="2">
        <v>43907</v>
      </c>
      <c r="AY3688" s="1">
        <v>4.9000000000000002E-2</v>
      </c>
      <c r="BA3688" s="116">
        <v>43915</v>
      </c>
      <c r="BB3688" s="1">
        <v>0.12429999999999999</v>
      </c>
      <c r="BD3688" s="2">
        <v>43903</v>
      </c>
      <c r="BE3688" s="1">
        <v>-0.39329999999999998</v>
      </c>
      <c r="BG3688" s="2">
        <v>44095</v>
      </c>
      <c r="BH3688" s="1">
        <v>0.68</v>
      </c>
      <c r="BJ3688" s="2">
        <v>44095</v>
      </c>
      <c r="BK3688" s="1">
        <v>0.27</v>
      </c>
      <c r="BM3688" s="2">
        <v>43914</v>
      </c>
      <c r="BN3688" s="1">
        <v>-0.14599999999999999</v>
      </c>
    </row>
    <row r="3689" spans="5:66">
      <c r="E3689" s="2">
        <v>43983</v>
      </c>
      <c r="F3689" s="1">
        <v>0.52200000000000002</v>
      </c>
      <c r="H3689" s="2">
        <v>44001</v>
      </c>
      <c r="I3689" s="1">
        <v>0.84699999999999998</v>
      </c>
      <c r="K3689" s="2">
        <v>43999</v>
      </c>
      <c r="L3689" s="1">
        <v>1.3980000000000001</v>
      </c>
      <c r="N3689" s="2">
        <v>44007</v>
      </c>
      <c r="O3689" s="1">
        <v>1.08</v>
      </c>
      <c r="Q3689" s="2">
        <v>43983</v>
      </c>
      <c r="R3689" s="1">
        <v>0.86750000000000005</v>
      </c>
      <c r="T3689" s="2">
        <v>43987</v>
      </c>
      <c r="U3689" s="1">
        <v>0.92749999999999999</v>
      </c>
      <c r="W3689" s="2">
        <v>43987</v>
      </c>
      <c r="X3689" s="1">
        <v>0.85499999999999998</v>
      </c>
      <c r="Z3689" s="2">
        <v>43977</v>
      </c>
      <c r="AA3689" s="1">
        <v>0.8075</v>
      </c>
      <c r="AC3689" s="2">
        <v>43978</v>
      </c>
      <c r="AD3689" s="1">
        <v>0.83</v>
      </c>
      <c r="AI3689" s="2">
        <v>43887</v>
      </c>
      <c r="AJ3689" s="1">
        <v>1.4370000000000001</v>
      </c>
      <c r="AL3689" s="2">
        <v>43889</v>
      </c>
      <c r="AM3689" s="1">
        <v>1.105</v>
      </c>
      <c r="AO3689" s="2">
        <v>43886</v>
      </c>
      <c r="AP3689" s="1">
        <v>1.2332000000000001</v>
      </c>
      <c r="AR3689" s="2">
        <v>43879</v>
      </c>
      <c r="AS3689" s="1">
        <v>1.5453000000000001</v>
      </c>
      <c r="AU3689" s="2">
        <v>43907</v>
      </c>
      <c r="AV3689" s="1">
        <v>-9.8000000000000004E-2</v>
      </c>
      <c r="AX3689" s="2">
        <v>43908</v>
      </c>
      <c r="AY3689" s="1">
        <v>0.25750000000000001</v>
      </c>
      <c r="BA3689" s="116">
        <v>43916</v>
      </c>
      <c r="BB3689" s="1">
        <v>6.1400000000000003E-2</v>
      </c>
      <c r="BD3689" s="2">
        <v>43906</v>
      </c>
      <c r="BE3689" s="1">
        <v>-0.39279999999999998</v>
      </c>
      <c r="BG3689" s="2">
        <v>44096</v>
      </c>
      <c r="BH3689" s="1">
        <v>0.68</v>
      </c>
      <c r="BJ3689" s="2">
        <v>44096</v>
      </c>
      <c r="BK3689" s="1">
        <v>0.27</v>
      </c>
      <c r="BM3689" s="2">
        <v>43915</v>
      </c>
      <c r="BN3689" s="1">
        <v>-0.109</v>
      </c>
    </row>
    <row r="3690" spans="5:66">
      <c r="E3690" s="2">
        <v>43984</v>
      </c>
      <c r="F3690" s="1">
        <v>0.51900000000000002</v>
      </c>
      <c r="H3690" s="2">
        <v>44004</v>
      </c>
      <c r="I3690" s="1">
        <v>0.84699999999999998</v>
      </c>
      <c r="K3690" s="2">
        <v>44000</v>
      </c>
      <c r="L3690" s="1">
        <v>1.375</v>
      </c>
      <c r="N3690" s="2">
        <v>44008</v>
      </c>
      <c r="O3690" s="1">
        <v>1.07</v>
      </c>
      <c r="Q3690" s="2">
        <v>43984</v>
      </c>
      <c r="R3690" s="1">
        <v>0.85499999999999998</v>
      </c>
      <c r="T3690" s="2">
        <v>43990</v>
      </c>
      <c r="U3690" s="1">
        <v>0.92749999999999999</v>
      </c>
      <c r="W3690" s="2">
        <v>43990</v>
      </c>
      <c r="X3690" s="1">
        <v>0.85499999999999998</v>
      </c>
      <c r="Z3690" s="2">
        <v>43978</v>
      </c>
      <c r="AA3690" s="1">
        <v>0.81499999999999995</v>
      </c>
      <c r="AC3690" s="2">
        <v>43979</v>
      </c>
      <c r="AD3690" s="1">
        <v>0.77</v>
      </c>
      <c r="AI3690" s="2">
        <v>43888</v>
      </c>
      <c r="AJ3690" s="1">
        <v>1.3623000000000001</v>
      </c>
      <c r="AL3690" s="2">
        <v>43892</v>
      </c>
      <c r="AM3690" s="1">
        <v>1.141</v>
      </c>
      <c r="AO3690" s="2">
        <v>43887</v>
      </c>
      <c r="AP3690" s="1">
        <v>1.1935</v>
      </c>
      <c r="AR3690" s="2">
        <v>43880</v>
      </c>
      <c r="AS3690" s="1">
        <v>1.5580000000000001</v>
      </c>
      <c r="AU3690" s="2">
        <v>43908</v>
      </c>
      <c r="AV3690" s="1">
        <v>9.4399999999999998E-2</v>
      </c>
      <c r="AX3690" s="2">
        <v>43909</v>
      </c>
      <c r="AY3690" s="1">
        <v>0.2525</v>
      </c>
      <c r="BA3690" s="116">
        <v>43917</v>
      </c>
      <c r="BB3690" s="1">
        <v>-2.0500000000000001E-2</v>
      </c>
      <c r="BD3690" s="2">
        <v>43907</v>
      </c>
      <c r="BE3690" s="1">
        <v>-0.38400000000000001</v>
      </c>
      <c r="BG3690" s="2">
        <v>44097</v>
      </c>
      <c r="BH3690" s="1">
        <v>0.68</v>
      </c>
      <c r="BJ3690" s="2">
        <v>44097</v>
      </c>
      <c r="BK3690" s="1">
        <v>0.28000000000000003</v>
      </c>
      <c r="BM3690" s="2">
        <v>43916</v>
      </c>
      <c r="BN3690" s="1">
        <v>-0.17879999999999999</v>
      </c>
    </row>
    <row r="3691" spans="5:66">
      <c r="E3691" s="2">
        <v>43985</v>
      </c>
      <c r="F3691" s="1">
        <v>0.51200000000000001</v>
      </c>
      <c r="H3691" s="2">
        <v>44005</v>
      </c>
      <c r="I3691" s="1">
        <v>0.82199999999999995</v>
      </c>
      <c r="K3691" s="2">
        <v>44001</v>
      </c>
      <c r="L3691" s="1">
        <v>1.3900000000000001</v>
      </c>
      <c r="N3691" s="2">
        <v>44011</v>
      </c>
      <c r="O3691" s="1">
        <v>1.0920000000000001</v>
      </c>
      <c r="Q3691" s="2">
        <v>43985</v>
      </c>
      <c r="R3691" s="1">
        <v>0.9325</v>
      </c>
      <c r="T3691" s="2">
        <v>43991</v>
      </c>
      <c r="U3691" s="1">
        <v>0.88500000000000001</v>
      </c>
      <c r="W3691" s="2">
        <v>43991</v>
      </c>
      <c r="X3691" s="1">
        <v>0.82750000000000001</v>
      </c>
      <c r="Z3691" s="2">
        <v>43979</v>
      </c>
      <c r="AA3691" s="1">
        <v>0.78</v>
      </c>
      <c r="AC3691" s="2">
        <v>43980</v>
      </c>
      <c r="AD3691" s="1">
        <v>0.72499999999999998</v>
      </c>
      <c r="AI3691" s="2">
        <v>43889</v>
      </c>
      <c r="AJ3691" s="1">
        <v>1.2845</v>
      </c>
      <c r="AL3691" s="2">
        <v>43893</v>
      </c>
      <c r="AM3691" s="1">
        <v>0.97199999999999998</v>
      </c>
      <c r="AO3691" s="2">
        <v>43888</v>
      </c>
      <c r="AP3691" s="1">
        <v>1.0937999999999999</v>
      </c>
      <c r="AR3691" s="2">
        <v>43881</v>
      </c>
      <c r="AS3691" s="1">
        <v>1.5266</v>
      </c>
      <c r="AU3691" s="2">
        <v>43909</v>
      </c>
      <c r="AV3691" s="1">
        <v>0.153</v>
      </c>
      <c r="AX3691" s="2">
        <v>43910</v>
      </c>
      <c r="AY3691" s="1">
        <v>0.20200000000000001</v>
      </c>
      <c r="BA3691" s="116">
        <v>43920</v>
      </c>
      <c r="BB3691" s="1">
        <v>-4.1099999999999998E-2</v>
      </c>
      <c r="BD3691" s="2">
        <v>43908</v>
      </c>
      <c r="BE3691" s="1">
        <v>-0.32779999999999998</v>
      </c>
      <c r="BG3691" s="2">
        <v>44098</v>
      </c>
      <c r="BH3691" s="1">
        <v>0.67</v>
      </c>
      <c r="BJ3691" s="2">
        <v>44098</v>
      </c>
      <c r="BK3691" s="1">
        <v>0.27</v>
      </c>
      <c r="BM3691" s="2">
        <v>43917</v>
      </c>
      <c r="BN3691" s="1">
        <v>-0.23300000000000001</v>
      </c>
    </row>
    <row r="3692" spans="5:66">
      <c r="E3692" s="2">
        <v>43986</v>
      </c>
      <c r="F3692" s="1">
        <v>0.51200000000000001</v>
      </c>
      <c r="H3692" s="2">
        <v>44006</v>
      </c>
      <c r="I3692" s="1">
        <v>0.82</v>
      </c>
      <c r="K3692" s="2">
        <v>44004</v>
      </c>
      <c r="L3692" s="1">
        <v>1.3900000000000001</v>
      </c>
      <c r="N3692" s="2">
        <v>44012</v>
      </c>
      <c r="O3692" s="1">
        <v>1.115</v>
      </c>
      <c r="Q3692" s="2">
        <v>43986</v>
      </c>
      <c r="R3692" s="1">
        <v>0.97499999999999998</v>
      </c>
      <c r="T3692" s="2">
        <v>43992</v>
      </c>
      <c r="U3692" s="1">
        <v>0.88</v>
      </c>
      <c r="W3692" s="2">
        <v>43992</v>
      </c>
      <c r="X3692" s="1">
        <v>0.82750000000000001</v>
      </c>
      <c r="Z3692" s="2">
        <v>43980</v>
      </c>
      <c r="AA3692" s="1">
        <v>0.73750000000000004</v>
      </c>
      <c r="AC3692" s="2">
        <v>43983</v>
      </c>
      <c r="AD3692" s="1">
        <v>0.71499999999999997</v>
      </c>
      <c r="AI3692" s="2">
        <v>43892</v>
      </c>
      <c r="AJ3692" s="1">
        <v>1.3360000000000001</v>
      </c>
      <c r="AL3692" s="2">
        <v>43894</v>
      </c>
      <c r="AM3692" s="1">
        <v>1.0329999999999999</v>
      </c>
      <c r="AO3692" s="2">
        <v>43889</v>
      </c>
      <c r="AP3692" s="1">
        <v>0.97350000000000003</v>
      </c>
      <c r="AR3692" s="2">
        <v>43882</v>
      </c>
      <c r="AS3692" s="1">
        <v>1.4924999999999999</v>
      </c>
      <c r="AU3692" s="2">
        <v>43910</v>
      </c>
      <c r="AV3692" s="1">
        <v>0.1232</v>
      </c>
      <c r="AX3692" s="2">
        <v>43913</v>
      </c>
      <c r="AY3692" s="1">
        <v>0.185</v>
      </c>
      <c r="BA3692" s="116">
        <v>43921</v>
      </c>
      <c r="BB3692" s="1">
        <v>-0.02</v>
      </c>
      <c r="BD3692" s="2">
        <v>43909</v>
      </c>
      <c r="BE3692" s="1">
        <v>-0.28399999999999997</v>
      </c>
      <c r="BG3692" s="2">
        <v>44099</v>
      </c>
      <c r="BH3692" s="1">
        <v>0.66</v>
      </c>
      <c r="BJ3692" s="2">
        <v>44099</v>
      </c>
      <c r="BK3692" s="1">
        <v>0.26</v>
      </c>
      <c r="BM3692" s="2">
        <v>43920</v>
      </c>
      <c r="BN3692" s="1">
        <v>-0.24479999999999999</v>
      </c>
    </row>
    <row r="3693" spans="5:66">
      <c r="E3693" s="2">
        <v>43987</v>
      </c>
      <c r="F3693" s="1">
        <v>0.502</v>
      </c>
      <c r="H3693" s="2">
        <v>44007</v>
      </c>
      <c r="I3693" s="1">
        <v>0.81499999999999995</v>
      </c>
      <c r="K3693" s="2">
        <v>44005</v>
      </c>
      <c r="L3693" s="1">
        <v>1.375</v>
      </c>
      <c r="N3693" s="2">
        <v>44013</v>
      </c>
      <c r="O3693" s="1">
        <v>1.1299999999999999</v>
      </c>
      <c r="Q3693" s="2">
        <v>43987</v>
      </c>
      <c r="R3693" s="1">
        <v>1.01</v>
      </c>
      <c r="T3693" s="2">
        <v>43993</v>
      </c>
      <c r="U3693" s="1">
        <v>0.875</v>
      </c>
      <c r="W3693" s="2">
        <v>43993</v>
      </c>
      <c r="X3693" s="1">
        <v>0.83</v>
      </c>
      <c r="Z3693" s="2">
        <v>43983</v>
      </c>
      <c r="AA3693" s="1">
        <v>0.73499999999999999</v>
      </c>
      <c r="AC3693" s="2">
        <v>43984</v>
      </c>
      <c r="AD3693" s="1">
        <v>0.71250000000000002</v>
      </c>
      <c r="AI3693" s="2">
        <v>43893</v>
      </c>
      <c r="AJ3693" s="1">
        <v>1.2114</v>
      </c>
      <c r="AL3693" s="2">
        <v>43895</v>
      </c>
      <c r="AM3693" s="1">
        <v>0.90700000000000003</v>
      </c>
      <c r="AO3693" s="2">
        <v>43892</v>
      </c>
      <c r="AP3693" s="1">
        <v>0.94899999999999995</v>
      </c>
      <c r="AR3693" s="2">
        <v>43885</v>
      </c>
      <c r="AS3693" s="1">
        <v>1.4114</v>
      </c>
      <c r="AU3693" s="2">
        <v>43913</v>
      </c>
      <c r="AV3693" s="1">
        <v>8.43E-2</v>
      </c>
      <c r="AX3693" s="2">
        <v>43914</v>
      </c>
      <c r="AY3693" s="1">
        <v>0.26300000000000001</v>
      </c>
      <c r="BA3693" s="116">
        <v>43922</v>
      </c>
      <c r="BB3693" s="1">
        <v>-0.04</v>
      </c>
      <c r="BD3693" s="2">
        <v>43910</v>
      </c>
      <c r="BE3693" s="1">
        <v>-0.29620000000000002</v>
      </c>
      <c r="BG3693" s="2">
        <v>44102</v>
      </c>
      <c r="BH3693" s="1">
        <v>0.67</v>
      </c>
      <c r="BJ3693" s="2">
        <v>44102</v>
      </c>
      <c r="BK3693" s="1">
        <v>0.26</v>
      </c>
      <c r="BM3693" s="2">
        <v>43921</v>
      </c>
      <c r="BN3693" s="1">
        <v>-0.23449999999999999</v>
      </c>
    </row>
    <row r="3694" spans="5:66">
      <c r="E3694" s="2">
        <v>43990</v>
      </c>
      <c r="F3694" s="1">
        <v>0.497</v>
      </c>
      <c r="H3694" s="2">
        <v>44008</v>
      </c>
      <c r="I3694" s="1">
        <v>0.81200000000000006</v>
      </c>
      <c r="K3694" s="2">
        <v>44006</v>
      </c>
      <c r="L3694" s="1">
        <v>1.3620000000000001</v>
      </c>
      <c r="N3694" s="2">
        <v>44014</v>
      </c>
      <c r="O3694" s="1">
        <v>1.1100000000000001</v>
      </c>
      <c r="Q3694" s="2">
        <v>43990</v>
      </c>
      <c r="R3694" s="1">
        <v>1.0125</v>
      </c>
      <c r="T3694" s="2">
        <v>43994</v>
      </c>
      <c r="U3694" s="1">
        <v>0.85750000000000004</v>
      </c>
      <c r="W3694" s="2">
        <v>43994</v>
      </c>
      <c r="X3694" s="1">
        <v>0.8175</v>
      </c>
      <c r="Z3694" s="2">
        <v>43984</v>
      </c>
      <c r="AA3694" s="1">
        <v>0.73</v>
      </c>
      <c r="AC3694" s="2">
        <v>43985</v>
      </c>
      <c r="AD3694" s="1">
        <v>0.74</v>
      </c>
      <c r="AI3694" s="2">
        <v>43894</v>
      </c>
      <c r="AJ3694" s="1">
        <v>1.2913000000000001</v>
      </c>
      <c r="AL3694" s="2">
        <v>43896</v>
      </c>
      <c r="AM3694" s="1">
        <v>0.83099999999999996</v>
      </c>
      <c r="AO3694" s="2">
        <v>43893</v>
      </c>
      <c r="AP3694" s="1">
        <v>0.75900000000000001</v>
      </c>
      <c r="AR3694" s="2">
        <v>43886</v>
      </c>
      <c r="AS3694" s="1">
        <v>1.3945000000000001</v>
      </c>
      <c r="AU3694" s="2">
        <v>43914</v>
      </c>
      <c r="AV3694" s="1">
        <v>0.1686</v>
      </c>
      <c r="AX3694" s="2">
        <v>43915</v>
      </c>
      <c r="AY3694" s="1">
        <v>0.33600000000000002</v>
      </c>
      <c r="BA3694" s="116">
        <v>43923</v>
      </c>
      <c r="BB3694" s="1">
        <v>-4.1500000000000002E-2</v>
      </c>
      <c r="BD3694" s="2">
        <v>43913</v>
      </c>
      <c r="BE3694" s="1">
        <v>-0.30249999999999999</v>
      </c>
      <c r="BG3694" s="2">
        <v>44103</v>
      </c>
      <c r="BH3694" s="1">
        <v>0.66</v>
      </c>
      <c r="BJ3694" s="2">
        <v>44103</v>
      </c>
      <c r="BK3694" s="1">
        <v>0.24</v>
      </c>
      <c r="BM3694" s="2">
        <v>43922</v>
      </c>
      <c r="BN3694" s="1">
        <v>-0.23549999999999999</v>
      </c>
    </row>
    <row r="3695" spans="5:66">
      <c r="E3695" s="2">
        <v>43991</v>
      </c>
      <c r="F3695" s="1">
        <v>0.49199999999999999</v>
      </c>
      <c r="H3695" s="2">
        <v>44011</v>
      </c>
      <c r="I3695" s="1">
        <v>0.83699999999999997</v>
      </c>
      <c r="K3695" s="2">
        <v>44007</v>
      </c>
      <c r="L3695" s="1">
        <v>1.337</v>
      </c>
      <c r="N3695" s="2">
        <v>44015</v>
      </c>
      <c r="O3695" s="1">
        <v>1.1120000000000001</v>
      </c>
      <c r="Q3695" s="2">
        <v>43991</v>
      </c>
      <c r="R3695" s="1">
        <v>0.95499999999999996</v>
      </c>
      <c r="T3695" s="2">
        <v>43997</v>
      </c>
      <c r="U3695" s="1">
        <v>0.875</v>
      </c>
      <c r="W3695" s="2">
        <v>43997</v>
      </c>
      <c r="X3695" s="1">
        <v>0.83499999999999996</v>
      </c>
      <c r="Z3695" s="2">
        <v>43985</v>
      </c>
      <c r="AA3695" s="1">
        <v>0.77749999999999997</v>
      </c>
      <c r="AC3695" s="2">
        <v>43986</v>
      </c>
      <c r="AD3695" s="1">
        <v>0.75249999999999995</v>
      </c>
      <c r="AI3695" s="2">
        <v>43895</v>
      </c>
      <c r="AJ3695" s="1">
        <v>1.127</v>
      </c>
      <c r="AL3695" s="2">
        <v>43899</v>
      </c>
      <c r="AM3695" s="1">
        <v>0.61550000000000005</v>
      </c>
      <c r="AO3695" s="2">
        <v>43894</v>
      </c>
      <c r="AP3695" s="1">
        <v>0.74339999999999995</v>
      </c>
      <c r="AR3695" s="2">
        <v>43887</v>
      </c>
      <c r="AS3695" s="1">
        <v>1.347</v>
      </c>
      <c r="AU3695" s="2">
        <v>43915</v>
      </c>
      <c r="AV3695" s="1">
        <v>0.24740000000000001</v>
      </c>
      <c r="AX3695" s="2">
        <v>43916</v>
      </c>
      <c r="AY3695" s="1">
        <v>0.3</v>
      </c>
      <c r="BA3695" s="116">
        <v>43924</v>
      </c>
      <c r="BB3695" s="1">
        <v>-3.9899999999999998E-2</v>
      </c>
      <c r="BD3695" s="2">
        <v>43914</v>
      </c>
      <c r="BE3695" s="1">
        <v>-0.28399999999999997</v>
      </c>
      <c r="BG3695" s="2">
        <v>44104</v>
      </c>
      <c r="BH3695" s="1">
        <v>0.69</v>
      </c>
      <c r="BJ3695" s="2">
        <v>44104</v>
      </c>
      <c r="BK3695" s="1">
        <v>0.28000000000000003</v>
      </c>
      <c r="BM3695" s="2">
        <v>43923</v>
      </c>
      <c r="BN3695" s="1">
        <v>-0.23400000000000001</v>
      </c>
    </row>
    <row r="3696" spans="5:66">
      <c r="E3696" s="2">
        <v>43992</v>
      </c>
      <c r="F3696" s="1">
        <v>0.48899999999999999</v>
      </c>
      <c r="H3696" s="2">
        <v>44012</v>
      </c>
      <c r="I3696" s="1">
        <v>0.84499999999999997</v>
      </c>
      <c r="K3696" s="2">
        <v>44008</v>
      </c>
      <c r="L3696" s="1">
        <v>1.325</v>
      </c>
      <c r="N3696" s="2">
        <v>44018</v>
      </c>
      <c r="O3696" s="1">
        <v>1.135</v>
      </c>
      <c r="Q3696" s="2">
        <v>43992</v>
      </c>
      <c r="R3696" s="1">
        <v>0.95</v>
      </c>
      <c r="T3696" s="2">
        <v>43998</v>
      </c>
      <c r="U3696" s="1">
        <v>0.875</v>
      </c>
      <c r="W3696" s="2">
        <v>43998</v>
      </c>
      <c r="X3696" s="1">
        <v>0.83499999999999996</v>
      </c>
      <c r="Z3696" s="2">
        <v>43986</v>
      </c>
      <c r="AA3696" s="1">
        <v>0.8075</v>
      </c>
      <c r="AC3696" s="2">
        <v>43987</v>
      </c>
      <c r="AD3696" s="1">
        <v>0.75</v>
      </c>
      <c r="AI3696" s="2">
        <v>43896</v>
      </c>
      <c r="AJ3696" s="1">
        <v>0.94499999999999995</v>
      </c>
      <c r="AL3696" s="2">
        <v>43900</v>
      </c>
      <c r="AM3696" s="1">
        <v>0.82650000000000001</v>
      </c>
      <c r="AO3696" s="2">
        <v>43895</v>
      </c>
      <c r="AP3696" s="1">
        <v>0.6764</v>
      </c>
      <c r="AR3696" s="2">
        <v>43888</v>
      </c>
      <c r="AS3696" s="1">
        <v>1.246</v>
      </c>
      <c r="AU3696" s="2">
        <v>43916</v>
      </c>
      <c r="AV3696" s="1">
        <v>0.24640000000000001</v>
      </c>
      <c r="AX3696" s="2">
        <v>43917</v>
      </c>
      <c r="AY3696" s="1">
        <v>0.21149999999999999</v>
      </c>
      <c r="BA3696" s="116">
        <v>43927</v>
      </c>
      <c r="BB3696" s="1">
        <v>-2.18E-2</v>
      </c>
      <c r="BD3696" s="2">
        <v>43915</v>
      </c>
      <c r="BE3696" s="1">
        <v>-0.26729999999999998</v>
      </c>
      <c r="BG3696" s="2">
        <v>44105</v>
      </c>
      <c r="BH3696" s="1">
        <v>0.68</v>
      </c>
      <c r="BJ3696" s="2">
        <v>44105</v>
      </c>
      <c r="BK3696" s="1">
        <v>0.27</v>
      </c>
      <c r="BM3696" s="2">
        <v>43924</v>
      </c>
      <c r="BN3696" s="1">
        <v>-0.2369</v>
      </c>
    </row>
    <row r="3697" spans="5:66">
      <c r="E3697" s="2">
        <v>43993</v>
      </c>
      <c r="F3697" s="1">
        <v>0.48899999999999999</v>
      </c>
      <c r="H3697" s="2">
        <v>44013</v>
      </c>
      <c r="I3697" s="1">
        <v>0.84499999999999997</v>
      </c>
      <c r="K3697" s="2">
        <v>44011</v>
      </c>
      <c r="L3697" s="1">
        <v>1.357</v>
      </c>
      <c r="N3697" s="2">
        <v>44019</v>
      </c>
      <c r="O3697" s="1">
        <v>1.115</v>
      </c>
      <c r="Q3697" s="2">
        <v>43993</v>
      </c>
      <c r="R3697" s="1">
        <v>0.95</v>
      </c>
      <c r="T3697" s="2">
        <v>43999</v>
      </c>
      <c r="U3697" s="1">
        <v>0.89249999999999996</v>
      </c>
      <c r="W3697" s="2">
        <v>43999</v>
      </c>
      <c r="X3697" s="1">
        <v>0.85250000000000004</v>
      </c>
      <c r="Z3697" s="2">
        <v>43987</v>
      </c>
      <c r="AA3697" s="1">
        <v>0.79749999999999999</v>
      </c>
      <c r="AC3697" s="2">
        <v>43990</v>
      </c>
      <c r="AD3697" s="1">
        <v>0.755</v>
      </c>
      <c r="AI3697" s="2">
        <v>43899</v>
      </c>
      <c r="AJ3697" s="1">
        <v>0.64400000000000002</v>
      </c>
      <c r="AL3697" s="2">
        <v>43901</v>
      </c>
      <c r="AM3697" s="1">
        <v>0.86199999999999999</v>
      </c>
      <c r="AO3697" s="2">
        <v>43896</v>
      </c>
      <c r="AP3697" s="1">
        <v>0.63529999999999998</v>
      </c>
      <c r="AR3697" s="2">
        <v>43889</v>
      </c>
      <c r="AS3697" s="1">
        <v>1.1280000000000001</v>
      </c>
      <c r="AU3697" s="2">
        <v>43917</v>
      </c>
      <c r="AV3697" s="1">
        <v>0.1552</v>
      </c>
      <c r="AX3697" s="2">
        <v>43920</v>
      </c>
      <c r="AY3697" s="1">
        <v>0.1973</v>
      </c>
      <c r="BA3697" s="116">
        <v>43928</v>
      </c>
      <c r="BB3697" s="1">
        <v>5.7599999999999998E-2</v>
      </c>
      <c r="BD3697" s="2">
        <v>43916</v>
      </c>
      <c r="BE3697" s="1">
        <v>-0.29430000000000001</v>
      </c>
      <c r="BM3697" s="2">
        <v>43927</v>
      </c>
      <c r="BN3697" s="1">
        <v>-0.22700000000000001</v>
      </c>
    </row>
    <row r="3698" spans="5:66">
      <c r="E3698" s="2">
        <v>43994</v>
      </c>
      <c r="F3698" s="1">
        <v>0.49199999999999999</v>
      </c>
      <c r="H3698" s="2">
        <v>44014</v>
      </c>
      <c r="I3698" s="1">
        <v>0.82699999999999996</v>
      </c>
      <c r="K3698" s="2">
        <v>44012</v>
      </c>
      <c r="L3698" s="1">
        <v>1.385</v>
      </c>
      <c r="N3698" s="2">
        <v>44020</v>
      </c>
      <c r="O3698" s="1">
        <v>1.1020000000000001</v>
      </c>
      <c r="Q3698" s="2">
        <v>43994</v>
      </c>
      <c r="R3698" s="1">
        <v>0.93</v>
      </c>
      <c r="T3698" s="2">
        <v>44000</v>
      </c>
      <c r="U3698" s="1">
        <v>0.86250000000000004</v>
      </c>
      <c r="W3698" s="2">
        <v>44000</v>
      </c>
      <c r="X3698" s="1">
        <v>0.83</v>
      </c>
      <c r="Z3698" s="2">
        <v>43990</v>
      </c>
      <c r="AA3698" s="1">
        <v>0.80249999999999999</v>
      </c>
      <c r="AC3698" s="2">
        <v>43991</v>
      </c>
      <c r="AD3698" s="1">
        <v>0.75749999999999995</v>
      </c>
      <c r="AI3698" s="2">
        <v>43900</v>
      </c>
      <c r="AJ3698" s="1">
        <v>0.84099999999999997</v>
      </c>
      <c r="AL3698" s="2">
        <v>43902</v>
      </c>
      <c r="AM3698" s="1">
        <v>0.76200000000000001</v>
      </c>
      <c r="AO3698" s="2">
        <v>43899</v>
      </c>
      <c r="AP3698" s="1">
        <v>0.46710000000000002</v>
      </c>
      <c r="AR3698" s="2">
        <v>43892</v>
      </c>
      <c r="AS3698" s="1">
        <v>1.0356000000000001</v>
      </c>
      <c r="AU3698" s="2">
        <v>43920</v>
      </c>
      <c r="AV3698" s="1">
        <v>0.14399999999999999</v>
      </c>
      <c r="AX3698" s="2">
        <v>43921</v>
      </c>
      <c r="AY3698" s="1">
        <v>0.22800000000000001</v>
      </c>
      <c r="BA3698" s="116">
        <v>43929</v>
      </c>
      <c r="BB3698" s="1">
        <v>4.7300000000000002E-2</v>
      </c>
      <c r="BD3698" s="2">
        <v>43917</v>
      </c>
      <c r="BE3698" s="1">
        <v>-0.32229999999999998</v>
      </c>
      <c r="BM3698" s="2">
        <v>43928</v>
      </c>
      <c r="BN3698" s="1">
        <v>-0.16350000000000001</v>
      </c>
    </row>
    <row r="3699" spans="5:66">
      <c r="E3699" s="2">
        <v>43997</v>
      </c>
      <c r="F3699" s="1">
        <v>0.49</v>
      </c>
      <c r="H3699" s="2">
        <v>44015</v>
      </c>
      <c r="I3699" s="1">
        <v>0.83499999999999996</v>
      </c>
      <c r="K3699" s="2">
        <v>44013</v>
      </c>
      <c r="L3699" s="1">
        <v>1.4</v>
      </c>
      <c r="N3699" s="2">
        <v>44021</v>
      </c>
      <c r="O3699" s="1">
        <v>1.1200000000000001</v>
      </c>
      <c r="Q3699" s="2">
        <v>43997</v>
      </c>
      <c r="R3699" s="1">
        <v>0.94750000000000001</v>
      </c>
      <c r="T3699" s="2">
        <v>44001</v>
      </c>
      <c r="U3699" s="1">
        <v>0.88</v>
      </c>
      <c r="W3699" s="2">
        <v>44001</v>
      </c>
      <c r="X3699" s="1">
        <v>0.83250000000000002</v>
      </c>
      <c r="Z3699" s="2">
        <v>43991</v>
      </c>
      <c r="AA3699" s="1">
        <v>0.79249999999999998</v>
      </c>
      <c r="AC3699" s="2">
        <v>43992</v>
      </c>
      <c r="AD3699" s="1">
        <v>0.76</v>
      </c>
      <c r="AI3699" s="2">
        <v>43901</v>
      </c>
      <c r="AJ3699" s="1">
        <v>0.90100000000000002</v>
      </c>
      <c r="AL3699" s="2">
        <v>43903</v>
      </c>
      <c r="AM3699" s="1">
        <v>0.94899999999999995</v>
      </c>
      <c r="AO3699" s="2">
        <v>43900</v>
      </c>
      <c r="AP3699" s="1">
        <v>0.56669999999999998</v>
      </c>
      <c r="AR3699" s="2">
        <v>43893</v>
      </c>
      <c r="AS3699" s="1">
        <v>0.86399999999999999</v>
      </c>
      <c r="AU3699" s="2">
        <v>43921</v>
      </c>
      <c r="AV3699" s="1">
        <v>0.17599999999999999</v>
      </c>
      <c r="AX3699" s="2">
        <v>43922</v>
      </c>
      <c r="AY3699" s="1">
        <v>0.20330000000000001</v>
      </c>
      <c r="BA3699" s="116">
        <v>43930</v>
      </c>
      <c r="BB3699" s="1">
        <v>-2.5000000000000001E-3</v>
      </c>
      <c r="BD3699" s="2">
        <v>43920</v>
      </c>
      <c r="BE3699" s="1">
        <v>-0.32679999999999998</v>
      </c>
      <c r="BM3699" s="2">
        <v>43929</v>
      </c>
      <c r="BN3699" s="1">
        <v>-0.1608</v>
      </c>
    </row>
    <row r="3700" spans="5:66">
      <c r="E3700" s="2">
        <v>43998</v>
      </c>
      <c r="F3700" s="1">
        <v>0.48399999999999999</v>
      </c>
      <c r="H3700" s="2">
        <v>44018</v>
      </c>
      <c r="I3700" s="1">
        <v>0.85499999999999998</v>
      </c>
      <c r="K3700" s="2">
        <v>44014</v>
      </c>
      <c r="L3700" s="1">
        <v>1.375</v>
      </c>
      <c r="N3700" s="2">
        <v>44022</v>
      </c>
      <c r="O3700" s="1">
        <v>1.1219999999999999</v>
      </c>
      <c r="Q3700" s="2">
        <v>43998</v>
      </c>
      <c r="R3700" s="1">
        <v>0.94750000000000001</v>
      </c>
      <c r="T3700" s="2">
        <v>44004</v>
      </c>
      <c r="U3700" s="1">
        <v>0.88249999999999995</v>
      </c>
      <c r="W3700" s="2">
        <v>44004</v>
      </c>
      <c r="X3700" s="1">
        <v>0.83499999999999996</v>
      </c>
      <c r="Z3700" s="2">
        <v>43992</v>
      </c>
      <c r="AA3700" s="1">
        <v>0.79249999999999998</v>
      </c>
      <c r="AC3700" s="2">
        <v>43993</v>
      </c>
      <c r="AD3700" s="1">
        <v>0.76749999999999996</v>
      </c>
      <c r="AI3700" s="2">
        <v>43902</v>
      </c>
      <c r="AJ3700" s="1">
        <v>0.77700000000000002</v>
      </c>
      <c r="AL3700" s="2">
        <v>43906</v>
      </c>
      <c r="AM3700" s="1">
        <v>0.74299999999999999</v>
      </c>
      <c r="AO3700" s="2">
        <v>43901</v>
      </c>
      <c r="AP3700" s="1">
        <v>0.495</v>
      </c>
      <c r="AR3700" s="2">
        <v>43894</v>
      </c>
      <c r="AS3700" s="1">
        <v>0.79700000000000004</v>
      </c>
      <c r="AU3700" s="2">
        <v>43922</v>
      </c>
      <c r="AV3700" s="1">
        <v>0.1515</v>
      </c>
      <c r="AX3700" s="2">
        <v>43923</v>
      </c>
      <c r="AY3700" s="1">
        <v>0.17199999999999999</v>
      </c>
      <c r="BA3700" s="116">
        <v>43935</v>
      </c>
      <c r="BB3700" s="1">
        <v>-2.1000000000000001E-2</v>
      </c>
      <c r="BD3700" s="2">
        <v>43921</v>
      </c>
      <c r="BE3700" s="1">
        <v>-0.32300000000000001</v>
      </c>
      <c r="BM3700" s="2">
        <v>43930</v>
      </c>
      <c r="BN3700" s="1">
        <v>-0.20580000000000001</v>
      </c>
    </row>
    <row r="3701" spans="5:66">
      <c r="E3701" s="2">
        <v>43999</v>
      </c>
      <c r="F3701" s="1">
        <v>0.48199999999999998</v>
      </c>
      <c r="H3701" s="2">
        <v>44019</v>
      </c>
      <c r="I3701" s="1">
        <v>0.84</v>
      </c>
      <c r="K3701" s="2">
        <v>44015</v>
      </c>
      <c r="L3701" s="1">
        <v>1.3820000000000001</v>
      </c>
      <c r="N3701" s="2">
        <v>44025</v>
      </c>
      <c r="O3701" s="1">
        <v>1.147</v>
      </c>
      <c r="Q3701" s="2">
        <v>43999</v>
      </c>
      <c r="R3701" s="1">
        <v>0.97</v>
      </c>
      <c r="T3701" s="2">
        <v>44005</v>
      </c>
      <c r="U3701" s="1">
        <v>0.87</v>
      </c>
      <c r="W3701" s="2">
        <v>44005</v>
      </c>
      <c r="X3701" s="1">
        <v>0.8175</v>
      </c>
      <c r="Z3701" s="2">
        <v>43993</v>
      </c>
      <c r="AA3701" s="1">
        <v>0.79500000000000004</v>
      </c>
      <c r="AC3701" s="2">
        <v>43994</v>
      </c>
      <c r="AD3701" s="1">
        <v>0.76249999999999996</v>
      </c>
      <c r="AI3701" s="2">
        <v>43903</v>
      </c>
      <c r="AJ3701" s="1">
        <v>0.94850000000000001</v>
      </c>
      <c r="AL3701" s="2">
        <v>43907</v>
      </c>
      <c r="AM3701" s="1">
        <v>0.98199999999999998</v>
      </c>
      <c r="AO3701" s="2">
        <v>43902</v>
      </c>
      <c r="AP3701" s="1">
        <v>0.46110000000000001</v>
      </c>
      <c r="AR3701" s="2">
        <v>43895</v>
      </c>
      <c r="AS3701" s="1">
        <v>0.74960000000000004</v>
      </c>
      <c r="AU3701" s="2">
        <v>43923</v>
      </c>
      <c r="AV3701" s="1">
        <v>0.1118</v>
      </c>
      <c r="AX3701" s="2">
        <v>43924</v>
      </c>
      <c r="AY3701" s="1">
        <v>0.16900000000000001</v>
      </c>
      <c r="BA3701" s="116">
        <v>43936</v>
      </c>
      <c r="BB3701" s="1">
        <v>-6.8500000000000005E-2</v>
      </c>
      <c r="BD3701" s="2">
        <v>43922</v>
      </c>
      <c r="BE3701" s="1">
        <v>-0.31209999999999999</v>
      </c>
      <c r="BM3701" s="2">
        <v>43935</v>
      </c>
      <c r="BN3701" s="1">
        <v>-0.219</v>
      </c>
    </row>
    <row r="3702" spans="5:66">
      <c r="E3702" s="2">
        <v>44000</v>
      </c>
      <c r="F3702" s="1">
        <v>0.48199999999999998</v>
      </c>
      <c r="H3702" s="2">
        <v>44020</v>
      </c>
      <c r="I3702" s="1">
        <v>0.83699999999999997</v>
      </c>
      <c r="K3702" s="2">
        <v>44018</v>
      </c>
      <c r="L3702" s="1">
        <v>1.41</v>
      </c>
      <c r="N3702" s="2">
        <v>44026</v>
      </c>
      <c r="O3702" s="1">
        <v>1.147</v>
      </c>
      <c r="Q3702" s="2">
        <v>44000</v>
      </c>
      <c r="R3702" s="1">
        <v>0.9375</v>
      </c>
      <c r="T3702" s="2">
        <v>44006</v>
      </c>
      <c r="U3702" s="1">
        <v>0.86499999999999999</v>
      </c>
      <c r="W3702" s="2">
        <v>44006</v>
      </c>
      <c r="X3702" s="1">
        <v>0.81499999999999995</v>
      </c>
      <c r="Z3702" s="2">
        <v>43994</v>
      </c>
      <c r="AA3702" s="1">
        <v>0.78749999999999998</v>
      </c>
      <c r="AC3702" s="2">
        <v>43997</v>
      </c>
      <c r="AD3702" s="1">
        <v>0.76500000000000001</v>
      </c>
      <c r="AI3702" s="2">
        <v>43906</v>
      </c>
      <c r="AJ3702" s="1">
        <v>0.75529999999999997</v>
      </c>
      <c r="AL3702" s="2">
        <v>43908</v>
      </c>
      <c r="AM3702" s="1">
        <v>1.0572999999999999</v>
      </c>
      <c r="AO3702" s="2">
        <v>43903</v>
      </c>
      <c r="AP3702" s="1">
        <v>0.52239999999999998</v>
      </c>
      <c r="AR3702" s="2">
        <v>43896</v>
      </c>
      <c r="AS3702" s="1">
        <v>0.67949999999999999</v>
      </c>
      <c r="AU3702" s="2">
        <v>43924</v>
      </c>
      <c r="AV3702" s="1">
        <v>8.8999999999999996E-2</v>
      </c>
      <c r="AX3702" s="2">
        <v>43927</v>
      </c>
      <c r="AY3702" s="1">
        <v>0.19600000000000001</v>
      </c>
      <c r="BA3702" s="116">
        <v>43937</v>
      </c>
      <c r="BB3702" s="1">
        <v>-9.1200000000000003E-2</v>
      </c>
      <c r="BD3702" s="2">
        <v>43923</v>
      </c>
      <c r="BE3702" s="1">
        <v>-0.3024</v>
      </c>
      <c r="BM3702" s="2">
        <v>43936</v>
      </c>
      <c r="BN3702" s="1">
        <v>-0.24299999999999999</v>
      </c>
    </row>
    <row r="3703" spans="5:66">
      <c r="E3703" s="2">
        <v>44001</v>
      </c>
      <c r="F3703" s="1">
        <v>0.47699999999999998</v>
      </c>
      <c r="H3703" s="2">
        <v>44021</v>
      </c>
      <c r="I3703" s="1">
        <v>0.84</v>
      </c>
      <c r="K3703" s="2">
        <v>44019</v>
      </c>
      <c r="L3703" s="1">
        <v>1.387</v>
      </c>
      <c r="N3703" s="2">
        <v>44027</v>
      </c>
      <c r="O3703" s="1">
        <v>1.145</v>
      </c>
      <c r="Q3703" s="2">
        <v>44001</v>
      </c>
      <c r="R3703" s="1">
        <v>0.95499999999999996</v>
      </c>
      <c r="T3703" s="2">
        <v>44007</v>
      </c>
      <c r="U3703" s="1">
        <v>0.84750000000000003</v>
      </c>
      <c r="W3703" s="2">
        <v>44007</v>
      </c>
      <c r="X3703" s="1">
        <v>0.80500000000000005</v>
      </c>
      <c r="Z3703" s="2">
        <v>43997</v>
      </c>
      <c r="AA3703" s="1">
        <v>0.80500000000000005</v>
      </c>
      <c r="AC3703" s="2">
        <v>43998</v>
      </c>
      <c r="AD3703" s="1">
        <v>0.76</v>
      </c>
      <c r="AI3703" s="2">
        <v>43907</v>
      </c>
      <c r="AJ3703" s="1">
        <v>1.016</v>
      </c>
      <c r="AL3703" s="2">
        <v>43909</v>
      </c>
      <c r="AM3703" s="1">
        <v>1.0004999999999999</v>
      </c>
      <c r="AO3703" s="2">
        <v>43906</v>
      </c>
      <c r="AP3703" s="1">
        <v>0.43530000000000002</v>
      </c>
      <c r="AR3703" s="2">
        <v>43899</v>
      </c>
      <c r="AS3703" s="1">
        <v>0.50249999999999995</v>
      </c>
      <c r="AU3703" s="2">
        <v>43927</v>
      </c>
      <c r="AV3703" s="1">
        <v>0.127</v>
      </c>
      <c r="AX3703" s="2">
        <v>43928</v>
      </c>
      <c r="AY3703" s="1">
        <v>0.27100000000000002</v>
      </c>
      <c r="BA3703" s="116">
        <v>43938</v>
      </c>
      <c r="BB3703" s="1">
        <v>-7.9899999999999999E-2</v>
      </c>
      <c r="BD3703" s="2">
        <v>43924</v>
      </c>
      <c r="BE3703" s="1">
        <v>-0.3105</v>
      </c>
      <c r="BM3703" s="2">
        <v>43937</v>
      </c>
      <c r="BN3703" s="1">
        <v>-0.26</v>
      </c>
    </row>
    <row r="3704" spans="5:66">
      <c r="E3704" s="2">
        <v>44004</v>
      </c>
      <c r="F3704" s="1">
        <v>0.47199999999999998</v>
      </c>
      <c r="H3704" s="2">
        <v>44022</v>
      </c>
      <c r="I3704" s="1">
        <v>0.84599999999999997</v>
      </c>
      <c r="K3704" s="2">
        <v>44020</v>
      </c>
      <c r="L3704" s="1">
        <v>1.375</v>
      </c>
      <c r="N3704" s="2">
        <v>44028</v>
      </c>
      <c r="O3704" s="1">
        <v>1.105</v>
      </c>
      <c r="Q3704" s="2">
        <v>44004</v>
      </c>
      <c r="R3704" s="1">
        <v>0.96250000000000002</v>
      </c>
      <c r="T3704" s="2">
        <v>44008</v>
      </c>
      <c r="U3704" s="1">
        <v>0.83250000000000002</v>
      </c>
      <c r="W3704" s="2">
        <v>44008</v>
      </c>
      <c r="X3704" s="1">
        <v>0.8</v>
      </c>
      <c r="Z3704" s="2">
        <v>43998</v>
      </c>
      <c r="AA3704" s="1">
        <v>0.8</v>
      </c>
      <c r="AC3704" s="2">
        <v>43999</v>
      </c>
      <c r="AD3704" s="1">
        <v>0.77249999999999996</v>
      </c>
      <c r="AI3704" s="2">
        <v>43908</v>
      </c>
      <c r="AJ3704" s="1">
        <v>1.07</v>
      </c>
      <c r="AL3704" s="2">
        <v>43910</v>
      </c>
      <c r="AM3704" s="1">
        <v>0.75229999999999997</v>
      </c>
      <c r="AO3704" s="2">
        <v>43907</v>
      </c>
      <c r="AP3704" s="1">
        <v>0.55469999999999997</v>
      </c>
      <c r="AR3704" s="2">
        <v>43900</v>
      </c>
      <c r="AS3704" s="1">
        <v>0.57820000000000005</v>
      </c>
      <c r="AU3704" s="2">
        <v>43928</v>
      </c>
      <c r="AV3704" s="1">
        <v>0.1966</v>
      </c>
      <c r="AX3704" s="2">
        <v>43929</v>
      </c>
      <c r="AY3704" s="1">
        <v>0.26500000000000001</v>
      </c>
      <c r="BA3704" s="116">
        <v>43941</v>
      </c>
      <c r="BB3704" s="1">
        <v>-4.5999999999999999E-2</v>
      </c>
      <c r="BD3704" s="2">
        <v>43927</v>
      </c>
      <c r="BE3704" s="1">
        <v>-0.29389999999999999</v>
      </c>
      <c r="BM3704" s="2">
        <v>43938</v>
      </c>
      <c r="BN3704" s="1">
        <v>-0.25309999999999999</v>
      </c>
    </row>
    <row r="3705" spans="5:66">
      <c r="E3705" s="2">
        <v>44005</v>
      </c>
      <c r="F3705" s="1">
        <v>0.47399999999999998</v>
      </c>
      <c r="H3705" s="2">
        <v>44025</v>
      </c>
      <c r="I3705" s="1">
        <v>0.86</v>
      </c>
      <c r="K3705" s="2">
        <v>44021</v>
      </c>
      <c r="L3705" s="1">
        <v>1.397</v>
      </c>
      <c r="N3705" s="2">
        <v>44029</v>
      </c>
      <c r="O3705" s="1">
        <v>1.079</v>
      </c>
      <c r="Q3705" s="2">
        <v>44005</v>
      </c>
      <c r="R3705" s="1">
        <v>0.95</v>
      </c>
      <c r="T3705" s="2">
        <v>44011</v>
      </c>
      <c r="U3705" s="1">
        <v>0.83750000000000002</v>
      </c>
      <c r="W3705" s="2">
        <v>44011</v>
      </c>
      <c r="X3705" s="1">
        <v>0.8075</v>
      </c>
      <c r="Z3705" s="2">
        <v>43999</v>
      </c>
      <c r="AA3705" s="1">
        <v>0.8125</v>
      </c>
      <c r="AC3705" s="2">
        <v>44000</v>
      </c>
      <c r="AD3705" s="1">
        <v>0.76749999999999996</v>
      </c>
      <c r="AI3705" s="2">
        <v>43909</v>
      </c>
      <c r="AJ3705" s="1">
        <v>1.0319</v>
      </c>
      <c r="AL3705" s="2">
        <v>43913</v>
      </c>
      <c r="AM3705" s="1">
        <v>0.70350000000000001</v>
      </c>
      <c r="AO3705" s="2">
        <v>43908</v>
      </c>
      <c r="AP3705" s="1">
        <v>0.57579999999999998</v>
      </c>
      <c r="AR3705" s="2">
        <v>43901</v>
      </c>
      <c r="AS3705" s="1">
        <v>0.50900000000000001</v>
      </c>
      <c r="AU3705" s="2">
        <v>43929</v>
      </c>
      <c r="AV3705" s="1">
        <v>0.18410000000000001</v>
      </c>
      <c r="AX3705" s="2">
        <v>43930</v>
      </c>
      <c r="AY3705" s="1">
        <v>0.20949999999999999</v>
      </c>
      <c r="BA3705" s="116">
        <v>43942</v>
      </c>
      <c r="BB3705" s="1">
        <v>-5.8000000000000003E-2</v>
      </c>
      <c r="BD3705" s="2">
        <v>43928</v>
      </c>
      <c r="BE3705" s="1">
        <v>-0.2545</v>
      </c>
      <c r="BM3705" s="2">
        <v>43941</v>
      </c>
      <c r="BN3705" s="1">
        <v>-0.221</v>
      </c>
    </row>
    <row r="3706" spans="5:66">
      <c r="E3706" s="2">
        <v>44006</v>
      </c>
      <c r="F3706" s="1">
        <v>0.47299999999999998</v>
      </c>
      <c r="H3706" s="2">
        <v>44026</v>
      </c>
      <c r="I3706" s="1">
        <v>0.85199999999999998</v>
      </c>
      <c r="K3706" s="2">
        <v>44022</v>
      </c>
      <c r="L3706" s="1">
        <v>1.397</v>
      </c>
      <c r="N3706" s="2">
        <v>44032</v>
      </c>
      <c r="O3706" s="1">
        <v>1.0660000000000001</v>
      </c>
      <c r="Q3706" s="2">
        <v>44006</v>
      </c>
      <c r="R3706" s="1">
        <v>0.94499999999999995</v>
      </c>
      <c r="T3706" s="2">
        <v>44012</v>
      </c>
      <c r="U3706" s="1">
        <v>0.86499999999999999</v>
      </c>
      <c r="W3706" s="2">
        <v>44012</v>
      </c>
      <c r="X3706" s="1">
        <v>0.82750000000000001</v>
      </c>
      <c r="Z3706" s="2">
        <v>44000</v>
      </c>
      <c r="AA3706" s="1">
        <v>0.79749999999999999</v>
      </c>
      <c r="AC3706" s="2">
        <v>44001</v>
      </c>
      <c r="AD3706" s="1">
        <v>0.77500000000000002</v>
      </c>
      <c r="AI3706" s="2">
        <v>43910</v>
      </c>
      <c r="AJ3706" s="1">
        <v>0.76500000000000001</v>
      </c>
      <c r="AL3706" s="2">
        <v>43914</v>
      </c>
      <c r="AM3706" s="1">
        <v>0.748</v>
      </c>
      <c r="AO3706" s="2">
        <v>43909</v>
      </c>
      <c r="AP3706" s="1">
        <v>0.60650000000000004</v>
      </c>
      <c r="AR3706" s="2">
        <v>43902</v>
      </c>
      <c r="AS3706" s="1">
        <v>0.50749999999999995</v>
      </c>
      <c r="AU3706" s="2">
        <v>43930</v>
      </c>
      <c r="AV3706" s="1">
        <v>0.1346</v>
      </c>
      <c r="AX3706" s="2">
        <v>43931</v>
      </c>
      <c r="AY3706" s="1">
        <v>0.2107</v>
      </c>
      <c r="BA3706" s="116">
        <v>43943</v>
      </c>
      <c r="BB3706" s="1">
        <v>7.1000000000000004E-3</v>
      </c>
      <c r="BD3706" s="2">
        <v>43929</v>
      </c>
      <c r="BE3706" s="1">
        <v>-0.24579999999999999</v>
      </c>
      <c r="BM3706" s="2">
        <v>43942</v>
      </c>
      <c r="BN3706" s="1">
        <v>-0.21199999999999999</v>
      </c>
    </row>
    <row r="3707" spans="5:66">
      <c r="E3707" s="2">
        <v>44007</v>
      </c>
      <c r="F3707" s="1">
        <v>0.47599999999999998</v>
      </c>
      <c r="H3707" s="2">
        <v>44027</v>
      </c>
      <c r="I3707" s="1">
        <v>0.84499999999999997</v>
      </c>
      <c r="K3707" s="2">
        <v>44025</v>
      </c>
      <c r="L3707" s="1">
        <v>1.423</v>
      </c>
      <c r="N3707" s="2">
        <v>44033</v>
      </c>
      <c r="O3707" s="1">
        <v>1.085</v>
      </c>
      <c r="Q3707" s="2">
        <v>44007</v>
      </c>
      <c r="R3707" s="1">
        <v>0.92</v>
      </c>
      <c r="T3707" s="2">
        <v>44013</v>
      </c>
      <c r="U3707" s="1">
        <v>0.89</v>
      </c>
      <c r="W3707" s="2">
        <v>44013</v>
      </c>
      <c r="X3707" s="1">
        <v>0.84499999999999997</v>
      </c>
      <c r="Z3707" s="2">
        <v>44001</v>
      </c>
      <c r="AA3707" s="1">
        <v>0.80500000000000005</v>
      </c>
      <c r="AC3707" s="2">
        <v>44004</v>
      </c>
      <c r="AD3707" s="1">
        <v>0.77749999999999997</v>
      </c>
      <c r="AI3707" s="2">
        <v>43913</v>
      </c>
      <c r="AJ3707" s="1">
        <v>0.76029999999999998</v>
      </c>
      <c r="AL3707" s="2">
        <v>43915</v>
      </c>
      <c r="AM3707" s="1">
        <v>0.79790000000000005</v>
      </c>
      <c r="AO3707" s="2">
        <v>43910</v>
      </c>
      <c r="AP3707" s="1">
        <v>0.49930000000000002</v>
      </c>
      <c r="AR3707" s="2">
        <v>43903</v>
      </c>
      <c r="AS3707" s="1">
        <v>0.54069999999999996</v>
      </c>
      <c r="AU3707" s="2">
        <v>43931</v>
      </c>
      <c r="AV3707" s="1">
        <v>0.1346</v>
      </c>
      <c r="AX3707" s="2">
        <v>43935</v>
      </c>
      <c r="AY3707" s="1">
        <v>0.19600000000000001</v>
      </c>
      <c r="BA3707" s="116">
        <v>43944</v>
      </c>
      <c r="BB3707" s="1">
        <v>-2.3E-2</v>
      </c>
      <c r="BD3707" s="2">
        <v>43930</v>
      </c>
      <c r="BE3707" s="1">
        <v>-0.28199999999999997</v>
      </c>
      <c r="BM3707" s="2">
        <v>43943</v>
      </c>
      <c r="BN3707" s="1">
        <v>-0.16200000000000001</v>
      </c>
    </row>
    <row r="3708" spans="5:66">
      <c r="E3708" s="2">
        <v>44008</v>
      </c>
      <c r="F3708" s="1">
        <v>0.48099999999999998</v>
      </c>
      <c r="H3708" s="2">
        <v>44028</v>
      </c>
      <c r="I3708" s="1">
        <v>0.82499999999999996</v>
      </c>
      <c r="K3708" s="2">
        <v>44026</v>
      </c>
      <c r="L3708" s="1">
        <v>1.4119999999999999</v>
      </c>
      <c r="N3708" s="2">
        <v>44034</v>
      </c>
      <c r="O3708" s="1">
        <v>1.0669999999999999</v>
      </c>
      <c r="Q3708" s="2">
        <v>44008</v>
      </c>
      <c r="R3708" s="1">
        <v>0.90500000000000003</v>
      </c>
      <c r="T3708" s="2">
        <v>44014</v>
      </c>
      <c r="U3708" s="1">
        <v>0.89500000000000002</v>
      </c>
      <c r="W3708" s="2">
        <v>44014</v>
      </c>
      <c r="X3708" s="1">
        <v>0.84250000000000003</v>
      </c>
      <c r="Z3708" s="2">
        <v>44004</v>
      </c>
      <c r="AA3708" s="1">
        <v>0.80249999999999999</v>
      </c>
      <c r="AC3708" s="2">
        <v>44005</v>
      </c>
      <c r="AD3708" s="1">
        <v>0.77249999999999996</v>
      </c>
      <c r="AI3708" s="2">
        <v>43914</v>
      </c>
      <c r="AJ3708" s="1">
        <v>0.81100000000000005</v>
      </c>
      <c r="AL3708" s="2">
        <v>43916</v>
      </c>
      <c r="AM3708" s="1">
        <v>0.754</v>
      </c>
      <c r="AO3708" s="2">
        <v>43913</v>
      </c>
      <c r="AP3708" s="1">
        <v>0.48180000000000001</v>
      </c>
      <c r="AR3708" s="2">
        <v>43906</v>
      </c>
      <c r="AS3708" s="1">
        <v>0.48799999999999999</v>
      </c>
      <c r="AU3708" s="2">
        <v>43934</v>
      </c>
      <c r="AV3708" s="1">
        <v>0.14399999999999999</v>
      </c>
      <c r="AX3708" s="2">
        <v>43936</v>
      </c>
      <c r="AY3708" s="1">
        <v>0.1381</v>
      </c>
      <c r="BA3708" s="116">
        <v>43945</v>
      </c>
      <c r="BB3708" s="1">
        <v>-6.8099999999999994E-2</v>
      </c>
      <c r="BD3708" s="2">
        <v>43935</v>
      </c>
      <c r="BE3708" s="1">
        <v>-0.29299999999999998</v>
      </c>
      <c r="BM3708" s="2">
        <v>43944</v>
      </c>
      <c r="BN3708" s="1">
        <v>-0.1855</v>
      </c>
    </row>
    <row r="3709" spans="5:66">
      <c r="E3709" s="2">
        <v>44011</v>
      </c>
      <c r="F3709" s="1">
        <v>0.48399999999999999</v>
      </c>
      <c r="H3709" s="2">
        <v>44029</v>
      </c>
      <c r="I3709" s="1">
        <v>0.81200000000000006</v>
      </c>
      <c r="K3709" s="2">
        <v>44027</v>
      </c>
      <c r="L3709" s="1">
        <v>1.4119999999999999</v>
      </c>
      <c r="N3709" s="2">
        <v>44035</v>
      </c>
      <c r="O3709" s="1">
        <v>1.0549999999999999</v>
      </c>
      <c r="Q3709" s="2">
        <v>44011</v>
      </c>
      <c r="R3709" s="1">
        <v>0.91500000000000004</v>
      </c>
      <c r="T3709" s="2">
        <v>44015</v>
      </c>
      <c r="U3709" s="1">
        <v>0.9</v>
      </c>
      <c r="W3709" s="2">
        <v>44015</v>
      </c>
      <c r="X3709" s="1">
        <v>0.84499999999999997</v>
      </c>
      <c r="Z3709" s="2">
        <v>44005</v>
      </c>
      <c r="AA3709" s="1">
        <v>0.79</v>
      </c>
      <c r="AC3709" s="2">
        <v>44006</v>
      </c>
      <c r="AD3709" s="1">
        <v>0.77249999999999996</v>
      </c>
      <c r="AI3709" s="2">
        <v>43915</v>
      </c>
      <c r="AJ3709" s="1">
        <v>0.89910000000000001</v>
      </c>
      <c r="AL3709" s="2">
        <v>43917</v>
      </c>
      <c r="AM3709" s="1">
        <v>0.63100000000000001</v>
      </c>
      <c r="AO3709" s="2">
        <v>43914</v>
      </c>
      <c r="AP3709" s="1">
        <v>0.51480000000000004</v>
      </c>
      <c r="AR3709" s="2">
        <v>43907</v>
      </c>
      <c r="AS3709" s="1">
        <v>0.59430000000000005</v>
      </c>
      <c r="AU3709" s="2">
        <v>43935</v>
      </c>
      <c r="AV3709" s="1">
        <v>0.11509999999999999</v>
      </c>
      <c r="AX3709" s="2">
        <v>43937</v>
      </c>
      <c r="AY3709" s="1">
        <v>0.1086</v>
      </c>
      <c r="BA3709" s="116">
        <v>43948</v>
      </c>
      <c r="BB3709" s="1">
        <v>-5.1999999999999998E-2</v>
      </c>
      <c r="BD3709" s="2">
        <v>43936</v>
      </c>
      <c r="BE3709" s="1">
        <v>-0.29580000000000001</v>
      </c>
      <c r="BM3709" s="2">
        <v>43945</v>
      </c>
      <c r="BN3709" s="1">
        <v>-0.2361</v>
      </c>
    </row>
    <row r="3710" spans="5:66">
      <c r="E3710" s="2">
        <v>44012</v>
      </c>
      <c r="F3710" s="1">
        <v>0.47899999999999998</v>
      </c>
      <c r="H3710" s="2">
        <v>44032</v>
      </c>
      <c r="I3710" s="1">
        <v>0.80200000000000005</v>
      </c>
      <c r="K3710" s="2">
        <v>44028</v>
      </c>
      <c r="L3710" s="1">
        <v>1.37</v>
      </c>
      <c r="N3710" s="2">
        <v>44036</v>
      </c>
      <c r="O3710" s="1">
        <v>1.0449999999999999</v>
      </c>
      <c r="Q3710" s="2">
        <v>44012</v>
      </c>
      <c r="R3710" s="1">
        <v>0.9425</v>
      </c>
      <c r="T3710" s="2">
        <v>44018</v>
      </c>
      <c r="U3710" s="1">
        <v>0.92500000000000004</v>
      </c>
      <c r="W3710" s="2">
        <v>44018</v>
      </c>
      <c r="X3710" s="1">
        <v>0.86499999999999999</v>
      </c>
      <c r="Z3710" s="2">
        <v>44006</v>
      </c>
      <c r="AA3710" s="1">
        <v>0.79249999999999998</v>
      </c>
      <c r="AC3710" s="2">
        <v>44007</v>
      </c>
      <c r="AD3710" s="1">
        <v>0.76249999999999996</v>
      </c>
      <c r="AI3710" s="2">
        <v>43916</v>
      </c>
      <c r="AJ3710" s="1">
        <v>0.8468</v>
      </c>
      <c r="AL3710" s="2">
        <v>43920</v>
      </c>
      <c r="AM3710" s="1">
        <v>0.71899999999999997</v>
      </c>
      <c r="AO3710" s="2">
        <v>43915</v>
      </c>
      <c r="AP3710" s="1">
        <v>0.51249999999999996</v>
      </c>
      <c r="AR3710" s="2">
        <v>43908</v>
      </c>
      <c r="AS3710" s="1">
        <v>0.63300000000000001</v>
      </c>
      <c r="AU3710" s="2">
        <v>43936</v>
      </c>
      <c r="AV3710" s="1">
        <v>5.28E-2</v>
      </c>
      <c r="AX3710" s="2">
        <v>43938</v>
      </c>
      <c r="AY3710" s="1">
        <v>0.122</v>
      </c>
      <c r="BA3710" s="116">
        <v>43949</v>
      </c>
      <c r="BB3710" s="1">
        <v>-7.1999999999999995E-2</v>
      </c>
      <c r="BD3710" s="2">
        <v>43937</v>
      </c>
      <c r="BE3710" s="1">
        <v>-0.29149999999999998</v>
      </c>
      <c r="BM3710" s="2">
        <v>43948</v>
      </c>
      <c r="BN3710" s="1">
        <v>-0.2273</v>
      </c>
    </row>
    <row r="3711" spans="5:66">
      <c r="E3711" s="2">
        <v>44013</v>
      </c>
      <c r="F3711" s="1">
        <v>0.47699999999999998</v>
      </c>
      <c r="H3711" s="2">
        <v>44033</v>
      </c>
      <c r="I3711" s="1">
        <v>0.81699999999999995</v>
      </c>
      <c r="K3711" s="2">
        <v>44029</v>
      </c>
      <c r="L3711" s="1">
        <v>1.35</v>
      </c>
      <c r="N3711" s="2">
        <v>44039</v>
      </c>
      <c r="O3711" s="1">
        <v>1.05</v>
      </c>
      <c r="Q3711" s="2">
        <v>44013</v>
      </c>
      <c r="R3711" s="1">
        <v>0.97</v>
      </c>
      <c r="T3711" s="2">
        <v>44019</v>
      </c>
      <c r="U3711" s="1">
        <v>0.91249999999999998</v>
      </c>
      <c r="W3711" s="2">
        <v>44019</v>
      </c>
      <c r="X3711" s="1">
        <v>0.85499999999999998</v>
      </c>
      <c r="Z3711" s="2">
        <v>44007</v>
      </c>
      <c r="AA3711" s="1">
        <v>0.78249999999999997</v>
      </c>
      <c r="AC3711" s="2">
        <v>44008</v>
      </c>
      <c r="AD3711" s="1">
        <v>0.75749999999999995</v>
      </c>
      <c r="AI3711" s="2">
        <v>43917</v>
      </c>
      <c r="AJ3711" s="1">
        <v>0.7419</v>
      </c>
      <c r="AL3711" s="2">
        <v>43921</v>
      </c>
      <c r="AM3711" s="1">
        <v>0.70669999999999999</v>
      </c>
      <c r="AO3711" s="2">
        <v>43916</v>
      </c>
      <c r="AP3711" s="1">
        <v>0.49790000000000001</v>
      </c>
      <c r="AR3711" s="2">
        <v>43909</v>
      </c>
      <c r="AS3711" s="1">
        <v>0.70950000000000002</v>
      </c>
      <c r="AU3711" s="2">
        <v>43937</v>
      </c>
      <c r="AV3711" s="1">
        <v>1.8800000000000001E-2</v>
      </c>
      <c r="AX3711" s="2">
        <v>43941</v>
      </c>
      <c r="AY3711" s="1">
        <v>0.159</v>
      </c>
      <c r="BA3711" s="116">
        <v>43950</v>
      </c>
      <c r="BB3711" s="1">
        <v>-9.2999999999999999E-2</v>
      </c>
      <c r="BD3711" s="2">
        <v>43938</v>
      </c>
      <c r="BE3711" s="1">
        <v>-0.28799999999999998</v>
      </c>
      <c r="BM3711" s="2">
        <v>43949</v>
      </c>
      <c r="BN3711" s="1">
        <v>-0.2535</v>
      </c>
    </row>
    <row r="3712" spans="5:66">
      <c r="E3712" s="2">
        <v>44014</v>
      </c>
      <c r="F3712" s="1">
        <v>0.46800000000000003</v>
      </c>
      <c r="H3712" s="2">
        <v>44034</v>
      </c>
      <c r="I3712" s="1">
        <v>0.80400000000000005</v>
      </c>
      <c r="K3712" s="2">
        <v>44032</v>
      </c>
      <c r="L3712" s="1">
        <v>1.3320000000000001</v>
      </c>
      <c r="N3712" s="2">
        <v>44040</v>
      </c>
      <c r="O3712" s="1">
        <v>1.0720000000000001</v>
      </c>
      <c r="Q3712" s="2">
        <v>44014</v>
      </c>
      <c r="R3712" s="1">
        <v>0.97499999999999998</v>
      </c>
      <c r="T3712" s="2">
        <v>44020</v>
      </c>
      <c r="U3712" s="1">
        <v>0.89749999999999996</v>
      </c>
      <c r="W3712" s="2">
        <v>44020</v>
      </c>
      <c r="X3712" s="1">
        <v>0.84</v>
      </c>
      <c r="Z3712" s="2">
        <v>44008</v>
      </c>
      <c r="AA3712" s="1">
        <v>0.78</v>
      </c>
      <c r="AC3712" s="2">
        <v>44011</v>
      </c>
      <c r="AD3712" s="1">
        <v>0.76500000000000001</v>
      </c>
      <c r="AI3712" s="2">
        <v>43920</v>
      </c>
      <c r="AJ3712" s="1">
        <v>0.85560000000000003</v>
      </c>
      <c r="AL3712" s="2">
        <v>43922</v>
      </c>
      <c r="AM3712" s="1">
        <v>0.67</v>
      </c>
      <c r="AO3712" s="2">
        <v>43917</v>
      </c>
      <c r="AP3712" s="1">
        <v>0.48849999999999999</v>
      </c>
      <c r="AR3712" s="2">
        <v>43910</v>
      </c>
      <c r="AS3712" s="1">
        <v>0.624</v>
      </c>
      <c r="AU3712" s="2">
        <v>43938</v>
      </c>
      <c r="AV3712" s="1">
        <v>3.8100000000000002E-2</v>
      </c>
      <c r="AX3712" s="2">
        <v>43942</v>
      </c>
      <c r="AY3712" s="1">
        <v>0.13600000000000001</v>
      </c>
      <c r="BA3712" s="116">
        <v>43951</v>
      </c>
      <c r="BB3712" s="1">
        <v>-0.1595</v>
      </c>
      <c r="BD3712" s="2">
        <v>43941</v>
      </c>
      <c r="BE3712" s="1">
        <v>-0.25750000000000001</v>
      </c>
      <c r="BM3712" s="2">
        <v>43950</v>
      </c>
      <c r="BN3712" s="1">
        <v>-0.27</v>
      </c>
    </row>
    <row r="3713" spans="5:66">
      <c r="E3713" s="2">
        <v>44015</v>
      </c>
      <c r="F3713" s="1">
        <v>0.46400000000000002</v>
      </c>
      <c r="H3713" s="2">
        <v>44035</v>
      </c>
      <c r="I3713" s="1">
        <v>0.8</v>
      </c>
      <c r="K3713" s="2">
        <v>44033</v>
      </c>
      <c r="L3713" s="1">
        <v>1.3519999999999999</v>
      </c>
      <c r="N3713" s="2">
        <v>44041</v>
      </c>
      <c r="O3713" s="1">
        <v>1.06</v>
      </c>
      <c r="Q3713" s="2">
        <v>44015</v>
      </c>
      <c r="R3713" s="1">
        <v>0.97750000000000004</v>
      </c>
      <c r="T3713" s="2">
        <v>44021</v>
      </c>
      <c r="U3713" s="1">
        <v>0.91249999999999998</v>
      </c>
      <c r="W3713" s="2">
        <v>44021</v>
      </c>
      <c r="X3713" s="1">
        <v>0.85</v>
      </c>
      <c r="Z3713" s="2">
        <v>44011</v>
      </c>
      <c r="AA3713" s="1">
        <v>0.78500000000000003</v>
      </c>
      <c r="AC3713" s="2">
        <v>44012</v>
      </c>
      <c r="AD3713" s="1">
        <v>0.76749999999999996</v>
      </c>
      <c r="AI3713" s="2">
        <v>43921</v>
      </c>
      <c r="AJ3713" s="1">
        <v>0.87060000000000004</v>
      </c>
      <c r="AL3713" s="2">
        <v>43923</v>
      </c>
      <c r="AM3713" s="1">
        <v>0.64900000000000002</v>
      </c>
      <c r="AO3713" s="2">
        <v>43920</v>
      </c>
      <c r="AP3713" s="1">
        <v>0.49769999999999998</v>
      </c>
      <c r="AR3713" s="2">
        <v>43913</v>
      </c>
      <c r="AS3713" s="1">
        <v>0.60750000000000004</v>
      </c>
      <c r="AU3713" s="2">
        <v>43941</v>
      </c>
      <c r="AV3713" s="1">
        <v>7.1999999999999995E-2</v>
      </c>
      <c r="AX3713" s="2">
        <v>43943</v>
      </c>
      <c r="AY3713" s="1">
        <v>0.2</v>
      </c>
      <c r="BA3713" s="116">
        <v>43955</v>
      </c>
      <c r="BB3713" s="1">
        <v>-0.1411</v>
      </c>
      <c r="BD3713" s="2">
        <v>43942</v>
      </c>
      <c r="BE3713" s="1">
        <v>-0.22670000000000001</v>
      </c>
      <c r="BM3713" s="2">
        <v>43951</v>
      </c>
      <c r="BN3713" s="1">
        <v>-0.33600000000000002</v>
      </c>
    </row>
    <row r="3714" spans="5:66">
      <c r="E3714" s="2">
        <v>44018</v>
      </c>
      <c r="F3714" s="1">
        <v>0.46400000000000002</v>
      </c>
      <c r="H3714" s="2">
        <v>44036</v>
      </c>
      <c r="I3714" s="1">
        <v>0.8</v>
      </c>
      <c r="K3714" s="2">
        <v>44034</v>
      </c>
      <c r="L3714" s="1">
        <v>1.3420000000000001</v>
      </c>
      <c r="N3714" s="2">
        <v>44042</v>
      </c>
      <c r="O3714" s="1">
        <v>1.03</v>
      </c>
      <c r="Q3714" s="2">
        <v>44018</v>
      </c>
      <c r="R3714" s="1">
        <v>1.0024999999999999</v>
      </c>
      <c r="T3714" s="2">
        <v>44022</v>
      </c>
      <c r="U3714" s="1">
        <v>0.91</v>
      </c>
      <c r="W3714" s="2">
        <v>44022</v>
      </c>
      <c r="X3714" s="1">
        <v>0.85250000000000004</v>
      </c>
      <c r="Z3714" s="2">
        <v>44012</v>
      </c>
      <c r="AA3714" s="1">
        <v>0.79749999999999999</v>
      </c>
      <c r="AC3714" s="2">
        <v>44013</v>
      </c>
      <c r="AD3714" s="1">
        <v>0.77249999999999996</v>
      </c>
      <c r="AI3714" s="2">
        <v>43922</v>
      </c>
      <c r="AJ3714" s="1">
        <v>0.82869999999999999</v>
      </c>
      <c r="AL3714" s="2">
        <v>43924</v>
      </c>
      <c r="AM3714" s="1">
        <v>0.64349999999999996</v>
      </c>
      <c r="AO3714" s="2">
        <v>43921</v>
      </c>
      <c r="AP3714" s="1">
        <v>0.48420000000000002</v>
      </c>
      <c r="AR3714" s="2">
        <v>43914</v>
      </c>
      <c r="AS3714" s="1">
        <v>0.6351</v>
      </c>
      <c r="AU3714" s="2">
        <v>43942</v>
      </c>
      <c r="AV3714" s="1">
        <v>0.05</v>
      </c>
      <c r="AX3714" s="2">
        <v>43944</v>
      </c>
      <c r="AY3714" s="1">
        <v>0.16200000000000001</v>
      </c>
      <c r="BA3714" s="116">
        <v>43956</v>
      </c>
      <c r="BB3714" s="1">
        <v>-0.15310000000000001</v>
      </c>
      <c r="BD3714" s="2">
        <v>43943</v>
      </c>
      <c r="BE3714" s="1">
        <v>-0.1898</v>
      </c>
      <c r="BM3714" s="2">
        <v>43955</v>
      </c>
      <c r="BN3714" s="1">
        <v>-0.31790000000000002</v>
      </c>
    </row>
    <row r="3715" spans="5:66">
      <c r="E3715" s="2">
        <v>44019</v>
      </c>
      <c r="F3715" s="1">
        <v>0.46300000000000002</v>
      </c>
      <c r="H3715" s="2">
        <v>44039</v>
      </c>
      <c r="I3715" s="1">
        <v>0.8</v>
      </c>
      <c r="K3715" s="2">
        <v>44035</v>
      </c>
      <c r="L3715" s="1">
        <v>1.3220000000000001</v>
      </c>
      <c r="N3715" s="2">
        <v>44043</v>
      </c>
      <c r="O3715" s="1">
        <v>1.032</v>
      </c>
      <c r="Q3715" s="2">
        <v>44019</v>
      </c>
      <c r="R3715" s="1">
        <v>0.98750000000000004</v>
      </c>
      <c r="T3715" s="2">
        <v>44025</v>
      </c>
      <c r="U3715" s="1">
        <v>0.9375</v>
      </c>
      <c r="W3715" s="2">
        <v>44025</v>
      </c>
      <c r="X3715" s="1">
        <v>0.875</v>
      </c>
      <c r="Z3715" s="2">
        <v>44013</v>
      </c>
      <c r="AA3715" s="1">
        <v>0.8125</v>
      </c>
      <c r="AC3715" s="2">
        <v>44014</v>
      </c>
      <c r="AD3715" s="1">
        <v>0.76749999999999996</v>
      </c>
      <c r="AI3715" s="2">
        <v>43923</v>
      </c>
      <c r="AJ3715" s="1">
        <v>0.81499999999999995</v>
      </c>
      <c r="AL3715" s="2">
        <v>43927</v>
      </c>
      <c r="AM3715" s="1">
        <v>0.70699999999999996</v>
      </c>
      <c r="AO3715" s="2">
        <v>43922</v>
      </c>
      <c r="AP3715" s="1">
        <v>0.4713</v>
      </c>
      <c r="AR3715" s="2">
        <v>43915</v>
      </c>
      <c r="AS3715" s="1">
        <v>0.65100000000000002</v>
      </c>
      <c r="AU3715" s="2">
        <v>43943</v>
      </c>
      <c r="AV3715" s="1">
        <v>0.1028</v>
      </c>
      <c r="AX3715" s="2">
        <v>43945</v>
      </c>
      <c r="AY3715" s="1">
        <v>0.1149</v>
      </c>
      <c r="BA3715" s="116">
        <v>43957</v>
      </c>
      <c r="BB3715" s="1">
        <v>-0.107</v>
      </c>
      <c r="BD3715" s="2">
        <v>43944</v>
      </c>
      <c r="BE3715" s="1">
        <v>-0.20799999999999999</v>
      </c>
      <c r="BM3715" s="2">
        <v>43956</v>
      </c>
      <c r="BN3715" s="1">
        <v>-0.32929999999999998</v>
      </c>
    </row>
    <row r="3716" spans="5:66">
      <c r="E3716" s="2">
        <v>44020</v>
      </c>
      <c r="F3716" s="1">
        <v>0.46500000000000002</v>
      </c>
      <c r="H3716" s="2">
        <v>44040</v>
      </c>
      <c r="I3716" s="1">
        <v>0.81299999999999994</v>
      </c>
      <c r="K3716" s="2">
        <v>44036</v>
      </c>
      <c r="L3716" s="1">
        <v>1.302</v>
      </c>
      <c r="N3716" s="2">
        <v>44046</v>
      </c>
      <c r="O3716" s="1">
        <v>1.0369999999999999</v>
      </c>
      <c r="Q3716" s="2">
        <v>44020</v>
      </c>
      <c r="R3716" s="1">
        <v>0.96499999999999997</v>
      </c>
      <c r="T3716" s="2">
        <v>44026</v>
      </c>
      <c r="U3716" s="1">
        <v>0.94</v>
      </c>
      <c r="W3716" s="2">
        <v>44026</v>
      </c>
      <c r="X3716" s="1">
        <v>0.875</v>
      </c>
      <c r="Z3716" s="2">
        <v>44014</v>
      </c>
      <c r="AA3716" s="1">
        <v>0.8075</v>
      </c>
      <c r="AC3716" s="2">
        <v>44015</v>
      </c>
      <c r="AD3716" s="1">
        <v>0.76749999999999996</v>
      </c>
      <c r="AI3716" s="2">
        <v>43924</v>
      </c>
      <c r="AJ3716" s="1">
        <v>0.78190000000000004</v>
      </c>
      <c r="AL3716" s="2">
        <v>43928</v>
      </c>
      <c r="AM3716" s="1">
        <v>0.75949999999999995</v>
      </c>
      <c r="AO3716" s="2">
        <v>43923</v>
      </c>
      <c r="AP3716" s="1">
        <v>0.45350000000000001</v>
      </c>
      <c r="AR3716" s="2">
        <v>43916</v>
      </c>
      <c r="AS3716" s="1">
        <v>0.66039999999999999</v>
      </c>
      <c r="AU3716" s="2">
        <v>43944</v>
      </c>
      <c r="AV3716" s="1">
        <v>4.4499999999999998E-2</v>
      </c>
      <c r="AX3716" s="2">
        <v>43948</v>
      </c>
      <c r="AY3716" s="1">
        <v>0.13159999999999999</v>
      </c>
      <c r="BA3716" s="116">
        <v>43958</v>
      </c>
      <c r="BB3716" s="1">
        <v>-0.13900000000000001</v>
      </c>
      <c r="BD3716" s="2">
        <v>43945</v>
      </c>
      <c r="BE3716" s="1">
        <v>-0.25900000000000001</v>
      </c>
      <c r="BM3716" s="2">
        <v>43957</v>
      </c>
      <c r="BN3716" s="1">
        <v>-0.29559999999999997</v>
      </c>
    </row>
    <row r="3717" spans="5:66">
      <c r="E3717" s="2">
        <v>44021</v>
      </c>
      <c r="F3717" s="1">
        <v>0.46800000000000003</v>
      </c>
      <c r="H3717" s="2">
        <v>44041</v>
      </c>
      <c r="I3717" s="1">
        <v>0.81200000000000006</v>
      </c>
      <c r="K3717" s="2">
        <v>44039</v>
      </c>
      <c r="L3717" s="1">
        <v>1.292</v>
      </c>
      <c r="N3717" s="2">
        <v>44047</v>
      </c>
      <c r="O3717" s="1">
        <v>1.0549999999999999</v>
      </c>
      <c r="Q3717" s="2">
        <v>44021</v>
      </c>
      <c r="R3717" s="1">
        <v>0.97750000000000004</v>
      </c>
      <c r="T3717" s="2">
        <v>44027</v>
      </c>
      <c r="U3717" s="1">
        <v>0.94499999999999995</v>
      </c>
      <c r="W3717" s="2">
        <v>44027</v>
      </c>
      <c r="X3717" s="1">
        <v>0.87749999999999995</v>
      </c>
      <c r="Z3717" s="2">
        <v>44015</v>
      </c>
      <c r="AA3717" s="1">
        <v>0.8075</v>
      </c>
      <c r="AC3717" s="2">
        <v>44018</v>
      </c>
      <c r="AD3717" s="1">
        <v>0.78</v>
      </c>
      <c r="AI3717" s="2">
        <v>43927</v>
      </c>
      <c r="AJ3717" s="1">
        <v>0.8488</v>
      </c>
      <c r="AL3717" s="2">
        <v>43929</v>
      </c>
      <c r="AM3717" s="1">
        <v>0.81499999999999995</v>
      </c>
      <c r="AO3717" s="2">
        <v>43924</v>
      </c>
      <c r="AP3717" s="1">
        <v>0.46200000000000002</v>
      </c>
      <c r="AR3717" s="2">
        <v>43917</v>
      </c>
      <c r="AS3717" s="1">
        <v>0.6875</v>
      </c>
      <c r="AU3717" s="2">
        <v>43945</v>
      </c>
      <c r="AV3717" s="1">
        <v>1.4E-2</v>
      </c>
      <c r="AX3717" s="2">
        <v>43949</v>
      </c>
      <c r="AY3717" s="1">
        <v>0.12529999999999999</v>
      </c>
      <c r="BA3717" s="116">
        <v>43959</v>
      </c>
      <c r="BB3717" s="1">
        <v>-0.1173</v>
      </c>
      <c r="BD3717" s="2">
        <v>43948</v>
      </c>
      <c r="BE3717" s="1">
        <v>-0.26479999999999998</v>
      </c>
      <c r="BM3717" s="2">
        <v>43958</v>
      </c>
      <c r="BN3717" s="1">
        <v>-0.30530000000000002</v>
      </c>
    </row>
    <row r="3718" spans="5:66">
      <c r="E3718" s="2">
        <v>44022</v>
      </c>
      <c r="F3718" s="1">
        <v>0.46800000000000003</v>
      </c>
      <c r="H3718" s="2">
        <v>44042</v>
      </c>
      <c r="I3718" s="1">
        <v>0.79700000000000004</v>
      </c>
      <c r="K3718" s="2">
        <v>44040</v>
      </c>
      <c r="L3718" s="1">
        <v>1.325</v>
      </c>
      <c r="N3718" s="2">
        <v>44048</v>
      </c>
      <c r="O3718" s="1">
        <v>1.0449999999999999</v>
      </c>
      <c r="Q3718" s="2">
        <v>44022</v>
      </c>
      <c r="R3718" s="1">
        <v>0.97250000000000003</v>
      </c>
      <c r="T3718" s="2">
        <v>44028</v>
      </c>
      <c r="U3718" s="1">
        <v>0.92</v>
      </c>
      <c r="W3718" s="2">
        <v>44028</v>
      </c>
      <c r="X3718" s="1">
        <v>0.85750000000000004</v>
      </c>
      <c r="Z3718" s="2">
        <v>44018</v>
      </c>
      <c r="AA3718" s="1">
        <v>0.82499999999999996</v>
      </c>
      <c r="AC3718" s="2">
        <v>44019</v>
      </c>
      <c r="AD3718" s="1">
        <v>0.77500000000000002</v>
      </c>
      <c r="AI3718" s="2">
        <v>43928</v>
      </c>
      <c r="AJ3718" s="1">
        <v>0.91349999999999998</v>
      </c>
      <c r="AL3718" s="2">
        <v>43930</v>
      </c>
      <c r="AM3718" s="1">
        <v>0.7994</v>
      </c>
      <c r="AO3718" s="2">
        <v>43927</v>
      </c>
      <c r="AP3718" s="1">
        <v>0.48499999999999999</v>
      </c>
      <c r="AR3718" s="2">
        <v>43920</v>
      </c>
      <c r="AS3718" s="1">
        <v>0.67069999999999996</v>
      </c>
      <c r="AU3718" s="2">
        <v>43948</v>
      </c>
      <c r="AV3718" s="1">
        <v>0.03</v>
      </c>
      <c r="AX3718" s="2">
        <v>43950</v>
      </c>
      <c r="AY3718" s="1">
        <v>0.10299999999999999</v>
      </c>
      <c r="BA3718" s="116">
        <v>43962</v>
      </c>
      <c r="BB3718" s="1">
        <v>-0.11600000000000001</v>
      </c>
      <c r="BD3718" s="2">
        <v>43949</v>
      </c>
      <c r="BE3718" s="1">
        <v>-0.29499999999999998</v>
      </c>
      <c r="BM3718" s="2">
        <v>43959</v>
      </c>
      <c r="BN3718" s="1">
        <v>-0.30149999999999999</v>
      </c>
    </row>
    <row r="3719" spans="5:66">
      <c r="E3719" s="2">
        <v>44025</v>
      </c>
      <c r="F3719" s="1">
        <v>0.47</v>
      </c>
      <c r="H3719" s="2">
        <v>44043</v>
      </c>
      <c r="I3719" s="1">
        <v>0.79200000000000004</v>
      </c>
      <c r="K3719" s="2">
        <v>44041</v>
      </c>
      <c r="L3719" s="1">
        <v>1.3049999999999999</v>
      </c>
      <c r="N3719" s="2">
        <v>44049</v>
      </c>
      <c r="O3719" s="1">
        <v>1.052</v>
      </c>
      <c r="Q3719" s="2">
        <v>44025</v>
      </c>
      <c r="R3719" s="1">
        <v>0.99750000000000005</v>
      </c>
      <c r="T3719" s="2">
        <v>44029</v>
      </c>
      <c r="U3719" s="1">
        <v>0.90500000000000003</v>
      </c>
      <c r="W3719" s="2">
        <v>44029</v>
      </c>
      <c r="X3719" s="1">
        <v>0.84750000000000003</v>
      </c>
      <c r="Z3719" s="2">
        <v>44019</v>
      </c>
      <c r="AA3719" s="1">
        <v>0.81499999999999995</v>
      </c>
      <c r="AC3719" s="2">
        <v>44020</v>
      </c>
      <c r="AD3719" s="1">
        <v>0.76249999999999996</v>
      </c>
      <c r="AI3719" s="2">
        <v>43929</v>
      </c>
      <c r="AJ3719" s="1">
        <v>0.98199999999999998</v>
      </c>
      <c r="AL3719" s="2">
        <v>43931</v>
      </c>
      <c r="AM3719" s="1">
        <v>0.80220000000000002</v>
      </c>
      <c r="AO3719" s="2">
        <v>43928</v>
      </c>
      <c r="AP3719" s="1">
        <v>0.51</v>
      </c>
      <c r="AR3719" s="2">
        <v>43921</v>
      </c>
      <c r="AS3719" s="1">
        <v>0.65639999999999998</v>
      </c>
      <c r="AU3719" s="2">
        <v>43949</v>
      </c>
      <c r="AV3719" s="1">
        <v>2.7E-2</v>
      </c>
      <c r="AX3719" s="2">
        <v>43951</v>
      </c>
      <c r="AY3719" s="1">
        <v>3.5999999999999997E-2</v>
      </c>
      <c r="BA3719" s="116">
        <v>43963</v>
      </c>
      <c r="BB3719" s="1">
        <v>-0.13719999999999999</v>
      </c>
      <c r="BD3719" s="2">
        <v>43950</v>
      </c>
      <c r="BE3719" s="1">
        <v>-0.30520000000000003</v>
      </c>
      <c r="BM3719" s="2">
        <v>43962</v>
      </c>
      <c r="BN3719" s="1">
        <v>-0.28910000000000002</v>
      </c>
    </row>
    <row r="3720" spans="5:66">
      <c r="E3720" s="2">
        <v>44026</v>
      </c>
      <c r="F3720" s="1">
        <v>0.47</v>
      </c>
      <c r="H3720" s="2">
        <v>44046</v>
      </c>
      <c r="I3720" s="1">
        <v>0.79500000000000004</v>
      </c>
      <c r="K3720" s="2">
        <v>44042</v>
      </c>
      <c r="L3720" s="1">
        <v>1.2749999999999999</v>
      </c>
      <c r="N3720" s="2">
        <v>44050</v>
      </c>
      <c r="O3720" s="1">
        <v>1.0620000000000001</v>
      </c>
      <c r="Q3720" s="2">
        <v>44026</v>
      </c>
      <c r="R3720" s="1">
        <v>1</v>
      </c>
      <c r="T3720" s="2">
        <v>44032</v>
      </c>
      <c r="U3720" s="1">
        <v>0.89249999999999996</v>
      </c>
      <c r="W3720" s="2">
        <v>44032</v>
      </c>
      <c r="X3720" s="1">
        <v>0.83499999999999996</v>
      </c>
      <c r="Z3720" s="2">
        <v>44020</v>
      </c>
      <c r="AA3720" s="1">
        <v>0.8</v>
      </c>
      <c r="AC3720" s="2">
        <v>44021</v>
      </c>
      <c r="AD3720" s="1">
        <v>0.76500000000000001</v>
      </c>
      <c r="AI3720" s="2">
        <v>43930</v>
      </c>
      <c r="AJ3720" s="1">
        <v>0.98450000000000004</v>
      </c>
      <c r="AL3720" s="2">
        <v>43934</v>
      </c>
      <c r="AM3720" s="1">
        <v>0.83250000000000002</v>
      </c>
      <c r="AO3720" s="2">
        <v>43929</v>
      </c>
      <c r="AP3720" s="1">
        <v>0.50370000000000004</v>
      </c>
      <c r="AR3720" s="2">
        <v>43922</v>
      </c>
      <c r="AS3720" s="1">
        <v>0.64700000000000002</v>
      </c>
      <c r="AU3720" s="2">
        <v>43950</v>
      </c>
      <c r="AV3720" s="1">
        <v>4.5999999999999999E-3</v>
      </c>
      <c r="AX3720" s="2">
        <v>43952</v>
      </c>
      <c r="AY3720" s="1">
        <v>3.4099999999999998E-2</v>
      </c>
      <c r="BA3720" s="116">
        <v>43964</v>
      </c>
      <c r="BB3720" s="1">
        <v>-0.1515</v>
      </c>
      <c r="BD3720" s="2">
        <v>43951</v>
      </c>
      <c r="BE3720" s="1">
        <v>-0.34399999999999997</v>
      </c>
      <c r="BM3720" s="2">
        <v>43963</v>
      </c>
      <c r="BN3720" s="1">
        <v>-0.29970000000000002</v>
      </c>
    </row>
    <row r="3721" spans="5:66">
      <c r="E3721" s="2">
        <v>44027</v>
      </c>
      <c r="F3721" s="1">
        <v>0.47</v>
      </c>
      <c r="H3721" s="2">
        <v>44047</v>
      </c>
      <c r="I3721" s="1">
        <v>0.8</v>
      </c>
      <c r="K3721" s="2">
        <v>44043</v>
      </c>
      <c r="L3721" s="1">
        <v>1.2949999999999999</v>
      </c>
      <c r="N3721" s="2">
        <v>44053</v>
      </c>
      <c r="O3721" s="1">
        <v>1.0940000000000001</v>
      </c>
      <c r="Q3721" s="2">
        <v>44027</v>
      </c>
      <c r="R3721" s="1">
        <v>1.0049999999999999</v>
      </c>
      <c r="T3721" s="2">
        <v>44033</v>
      </c>
      <c r="U3721" s="1">
        <v>0.89500000000000002</v>
      </c>
      <c r="W3721" s="2">
        <v>44033</v>
      </c>
      <c r="X3721" s="1">
        <v>0.83499999999999996</v>
      </c>
      <c r="Z3721" s="2">
        <v>44021</v>
      </c>
      <c r="AA3721" s="1">
        <v>0.80500000000000005</v>
      </c>
      <c r="AC3721" s="2">
        <v>44022</v>
      </c>
      <c r="AD3721" s="1">
        <v>0.77249999999999996</v>
      </c>
      <c r="AI3721" s="2">
        <v>43931</v>
      </c>
      <c r="AJ3721" s="1">
        <v>0.98499999999999999</v>
      </c>
      <c r="AL3721" s="2">
        <v>43935</v>
      </c>
      <c r="AM3721" s="1">
        <v>0.81299999999999994</v>
      </c>
      <c r="AO3721" s="2">
        <v>43930</v>
      </c>
      <c r="AP3721" s="1">
        <v>0.4582</v>
      </c>
      <c r="AR3721" s="2">
        <v>43923</v>
      </c>
      <c r="AS3721" s="1">
        <v>0.62519999999999998</v>
      </c>
      <c r="AU3721" s="2">
        <v>43951</v>
      </c>
      <c r="AV3721" s="1">
        <v>-5.8000000000000003E-2</v>
      </c>
      <c r="AX3721" s="2">
        <v>43955</v>
      </c>
      <c r="AY3721" s="1">
        <v>7.1400000000000005E-2</v>
      </c>
      <c r="BA3721" s="116">
        <v>43965</v>
      </c>
      <c r="BB3721" s="1">
        <v>-0.16</v>
      </c>
      <c r="BD3721" s="2">
        <v>43952</v>
      </c>
      <c r="BE3721" s="1">
        <v>-0.34100000000000003</v>
      </c>
      <c r="BM3721" s="2">
        <v>43964</v>
      </c>
      <c r="BN3721" s="1">
        <v>-0.30399999999999999</v>
      </c>
    </row>
    <row r="3722" spans="5:66">
      <c r="E3722" s="2">
        <v>44028</v>
      </c>
      <c r="F3722" s="1">
        <v>0.47</v>
      </c>
      <c r="H3722" s="2">
        <v>44048</v>
      </c>
      <c r="I3722" s="1">
        <v>0.79700000000000004</v>
      </c>
      <c r="K3722" s="2">
        <v>44046</v>
      </c>
      <c r="L3722" s="1">
        <v>1.302</v>
      </c>
      <c r="N3722" s="2">
        <v>44054</v>
      </c>
      <c r="O3722" s="1">
        <v>1.075</v>
      </c>
      <c r="Q3722" s="2">
        <v>44028</v>
      </c>
      <c r="R3722" s="1">
        <v>0.97750000000000004</v>
      </c>
      <c r="T3722" s="2">
        <v>44034</v>
      </c>
      <c r="U3722" s="1">
        <v>0.88500000000000001</v>
      </c>
      <c r="W3722" s="2">
        <v>44034</v>
      </c>
      <c r="X3722" s="1">
        <v>0.8175</v>
      </c>
      <c r="Z3722" s="2">
        <v>44022</v>
      </c>
      <c r="AA3722" s="1">
        <v>0.8075</v>
      </c>
      <c r="AC3722" s="2">
        <v>44025</v>
      </c>
      <c r="AD3722" s="1">
        <v>0.78749999999999998</v>
      </c>
      <c r="AI3722" s="2">
        <v>43934</v>
      </c>
      <c r="AJ3722" s="1">
        <v>1.0362</v>
      </c>
      <c r="AL3722" s="2">
        <v>43936</v>
      </c>
      <c r="AM3722" s="1">
        <v>0.69399999999999995</v>
      </c>
      <c r="AO3722" s="2">
        <v>43931</v>
      </c>
      <c r="AP3722" s="1">
        <v>0.45800000000000002</v>
      </c>
      <c r="AR3722" s="2">
        <v>43924</v>
      </c>
      <c r="AS3722" s="1">
        <v>0.63600000000000001</v>
      </c>
      <c r="AU3722" s="2">
        <v>43952</v>
      </c>
      <c r="AV3722" s="1">
        <v>-6.0999999999999999E-2</v>
      </c>
      <c r="AX3722" s="2">
        <v>43956</v>
      </c>
      <c r="AY3722" s="1">
        <v>6.1499999999999999E-2</v>
      </c>
      <c r="BA3722" s="116">
        <v>43966</v>
      </c>
      <c r="BB3722" s="1">
        <v>-0.156</v>
      </c>
      <c r="BD3722" s="2">
        <v>43955</v>
      </c>
      <c r="BE3722" s="1">
        <v>-0.33150000000000002</v>
      </c>
      <c r="BM3722" s="2">
        <v>43965</v>
      </c>
      <c r="BN3722" s="1">
        <v>-0.31019999999999998</v>
      </c>
    </row>
    <row r="3723" spans="5:66">
      <c r="E3723" s="2">
        <v>44029</v>
      </c>
      <c r="F3723" s="1">
        <v>0.46600000000000003</v>
      </c>
      <c r="H3723" s="2">
        <v>44049</v>
      </c>
      <c r="I3723" s="1">
        <v>0.80500000000000005</v>
      </c>
      <c r="K3723" s="2">
        <v>44047</v>
      </c>
      <c r="L3723" s="1">
        <v>1.3049999999999999</v>
      </c>
      <c r="N3723" s="2">
        <v>44055</v>
      </c>
      <c r="O3723" s="1">
        <v>1.0920000000000001</v>
      </c>
      <c r="Q3723" s="2">
        <v>44029</v>
      </c>
      <c r="R3723" s="1">
        <v>0.96</v>
      </c>
      <c r="T3723" s="2">
        <v>44035</v>
      </c>
      <c r="U3723" s="1">
        <v>0.86</v>
      </c>
      <c r="W3723" s="2">
        <v>44035</v>
      </c>
      <c r="X3723" s="1">
        <v>0.80249999999999999</v>
      </c>
      <c r="Z3723" s="2">
        <v>44025</v>
      </c>
      <c r="AA3723" s="1">
        <v>0.82750000000000001</v>
      </c>
      <c r="AC3723" s="2">
        <v>44026</v>
      </c>
      <c r="AD3723" s="1">
        <v>0.78749999999999998</v>
      </c>
      <c r="AI3723" s="2">
        <v>43935</v>
      </c>
      <c r="AJ3723" s="1">
        <v>1.0355000000000001</v>
      </c>
      <c r="AL3723" s="2">
        <v>43937</v>
      </c>
      <c r="AM3723" s="1">
        <v>0.69379999999999997</v>
      </c>
      <c r="AO3723" s="2">
        <v>43934</v>
      </c>
      <c r="AP3723" s="1">
        <v>0.46360000000000001</v>
      </c>
      <c r="AR3723" s="2">
        <v>43927</v>
      </c>
      <c r="AS3723" s="1">
        <v>0.65129999999999999</v>
      </c>
      <c r="AU3723" s="2">
        <v>43955</v>
      </c>
      <c r="AV3723" s="1">
        <v>-2.3199999999999998E-2</v>
      </c>
      <c r="AX3723" s="2">
        <v>43957</v>
      </c>
      <c r="AY3723" s="1">
        <v>0.106</v>
      </c>
      <c r="BA3723" s="2">
        <v>43969</v>
      </c>
      <c r="BB3723" s="1">
        <v>-0.125</v>
      </c>
      <c r="BD3723" s="2">
        <v>43956</v>
      </c>
      <c r="BE3723" s="1">
        <v>-0.33750000000000002</v>
      </c>
      <c r="BM3723" s="2">
        <v>43966</v>
      </c>
      <c r="BN3723" s="1">
        <v>-0.29330000000000001</v>
      </c>
    </row>
    <row r="3724" spans="5:66">
      <c r="E3724" s="2">
        <v>44032</v>
      </c>
      <c r="F3724" s="1">
        <v>0.46100000000000002</v>
      </c>
      <c r="H3724" s="2">
        <v>44050</v>
      </c>
      <c r="I3724" s="1">
        <v>0.81</v>
      </c>
      <c r="K3724" s="2">
        <v>44048</v>
      </c>
      <c r="L3724" s="1">
        <v>1.292</v>
      </c>
      <c r="N3724" s="2">
        <v>44056</v>
      </c>
      <c r="O3724" s="1">
        <v>1.07</v>
      </c>
      <c r="Q3724" s="2">
        <v>44032</v>
      </c>
      <c r="R3724" s="1">
        <v>0.94499999999999995</v>
      </c>
      <c r="T3724" s="2">
        <v>44036</v>
      </c>
      <c r="U3724" s="1">
        <v>0.84499999999999997</v>
      </c>
      <c r="W3724" s="2">
        <v>44036</v>
      </c>
      <c r="X3724" s="1">
        <v>0.79500000000000004</v>
      </c>
      <c r="Z3724" s="2">
        <v>44026</v>
      </c>
      <c r="AA3724" s="1">
        <v>0.83</v>
      </c>
      <c r="AC3724" s="2">
        <v>44027</v>
      </c>
      <c r="AD3724" s="1">
        <v>0.78749999999999998</v>
      </c>
      <c r="AI3724" s="2">
        <v>43936</v>
      </c>
      <c r="AJ3724" s="1">
        <v>0.88419999999999999</v>
      </c>
      <c r="AL3724" s="2">
        <v>43938</v>
      </c>
      <c r="AM3724" s="1">
        <v>0.70340000000000003</v>
      </c>
      <c r="AO3724" s="2">
        <v>43935</v>
      </c>
      <c r="AP3724" s="1">
        <v>0.43290000000000001</v>
      </c>
      <c r="AR3724" s="2">
        <v>43928</v>
      </c>
      <c r="AS3724" s="1">
        <v>0.67300000000000004</v>
      </c>
      <c r="AU3724" s="2">
        <v>43956</v>
      </c>
      <c r="AV3724" s="1">
        <v>-2.3699999999999999E-2</v>
      </c>
      <c r="AX3724" s="2">
        <v>43958</v>
      </c>
      <c r="AY3724" s="1">
        <v>7.1499999999999994E-2</v>
      </c>
      <c r="BA3724" s="2">
        <v>43970</v>
      </c>
      <c r="BB3724" s="1">
        <v>-0.124</v>
      </c>
      <c r="BD3724" s="2">
        <v>43957</v>
      </c>
      <c r="BE3724" s="1">
        <v>-0.31119999999999998</v>
      </c>
      <c r="BM3724" s="2">
        <v>43969</v>
      </c>
      <c r="BN3724" s="1">
        <v>-0.27429999999999999</v>
      </c>
    </row>
    <row r="3725" spans="5:66">
      <c r="E3725" s="2">
        <v>44033</v>
      </c>
      <c r="F3725" s="1">
        <v>0.45900000000000002</v>
      </c>
      <c r="H3725" s="2">
        <v>44053</v>
      </c>
      <c r="I3725" s="1">
        <v>0.82699999999999996</v>
      </c>
      <c r="K3725" s="2">
        <v>44049</v>
      </c>
      <c r="L3725" s="1">
        <v>1.3049999999999999</v>
      </c>
      <c r="N3725" s="2">
        <v>44057</v>
      </c>
      <c r="O3725" s="1">
        <v>1.1000000000000001</v>
      </c>
      <c r="Q3725" s="2">
        <v>44033</v>
      </c>
      <c r="R3725" s="1">
        <v>0.95499999999999996</v>
      </c>
      <c r="T3725" s="2">
        <v>44039</v>
      </c>
      <c r="U3725" s="1">
        <v>0.83750000000000002</v>
      </c>
      <c r="W3725" s="2">
        <v>44039</v>
      </c>
      <c r="X3725" s="1">
        <v>0.79500000000000004</v>
      </c>
      <c r="Z3725" s="2">
        <v>44027</v>
      </c>
      <c r="AA3725" s="1">
        <v>0.83250000000000002</v>
      </c>
      <c r="AC3725" s="2">
        <v>44028</v>
      </c>
      <c r="AD3725" s="1">
        <v>0.78</v>
      </c>
      <c r="AI3725" s="2">
        <v>43937</v>
      </c>
      <c r="AJ3725" s="1">
        <v>0.85770000000000002</v>
      </c>
      <c r="AL3725" s="2">
        <v>43941</v>
      </c>
      <c r="AM3725" s="1">
        <v>0.66320000000000001</v>
      </c>
      <c r="AO3725" s="2">
        <v>43936</v>
      </c>
      <c r="AP3725" s="1">
        <v>0.4042</v>
      </c>
      <c r="AR3725" s="2">
        <v>43929</v>
      </c>
      <c r="AS3725" s="1">
        <v>0.66400000000000003</v>
      </c>
      <c r="AU3725" s="2">
        <v>43957</v>
      </c>
      <c r="AV3725" s="1">
        <v>1.7999999999999999E-2</v>
      </c>
      <c r="AX3725" s="2">
        <v>43959</v>
      </c>
      <c r="AY3725" s="1">
        <v>8.7999999999999995E-2</v>
      </c>
      <c r="BA3725" s="2">
        <v>43971</v>
      </c>
      <c r="BB3725" s="1">
        <v>-0.128</v>
      </c>
      <c r="BD3725" s="2">
        <v>43958</v>
      </c>
      <c r="BE3725" s="1">
        <v>-0.30640000000000001</v>
      </c>
      <c r="BM3725" s="2">
        <v>43970</v>
      </c>
      <c r="BN3725" s="1">
        <v>-0.27</v>
      </c>
    </row>
    <row r="3726" spans="5:66">
      <c r="E3726" s="2">
        <v>44034</v>
      </c>
      <c r="F3726" s="1">
        <v>0.45500000000000002</v>
      </c>
      <c r="H3726" s="2">
        <v>44054</v>
      </c>
      <c r="I3726" s="1">
        <v>0.82</v>
      </c>
      <c r="K3726" s="2">
        <v>44050</v>
      </c>
      <c r="L3726" s="1">
        <v>1.327</v>
      </c>
      <c r="N3726" s="2">
        <v>44061</v>
      </c>
      <c r="O3726" s="1">
        <v>1.0649999999999999</v>
      </c>
      <c r="Q3726" s="2">
        <v>44034</v>
      </c>
      <c r="R3726" s="1">
        <v>0.95</v>
      </c>
      <c r="T3726" s="2">
        <v>44040</v>
      </c>
      <c r="U3726" s="1">
        <v>0.86</v>
      </c>
      <c r="W3726" s="2">
        <v>44040</v>
      </c>
      <c r="X3726" s="1">
        <v>0.8125</v>
      </c>
      <c r="Z3726" s="2">
        <v>44028</v>
      </c>
      <c r="AA3726" s="1">
        <v>0.8175</v>
      </c>
      <c r="AC3726" s="2">
        <v>44029</v>
      </c>
      <c r="AD3726" s="1">
        <v>0.77749999999999997</v>
      </c>
      <c r="AI3726" s="2">
        <v>43938</v>
      </c>
      <c r="AJ3726" s="1">
        <v>0.88449999999999995</v>
      </c>
      <c r="AL3726" s="2">
        <v>43942</v>
      </c>
      <c r="AM3726" s="1">
        <v>0.62929999999999997</v>
      </c>
      <c r="AO3726" s="2">
        <v>43937</v>
      </c>
      <c r="AP3726" s="1">
        <v>0.41909999999999997</v>
      </c>
      <c r="AR3726" s="2">
        <v>43930</v>
      </c>
      <c r="AS3726" s="1">
        <v>0.60299999999999998</v>
      </c>
      <c r="AU3726" s="2">
        <v>43958</v>
      </c>
      <c r="AV3726" s="1">
        <v>-1.2500000000000001E-2</v>
      </c>
      <c r="AX3726" s="2">
        <v>43962</v>
      </c>
      <c r="AY3726" s="1">
        <v>9.0999999999999998E-2</v>
      </c>
      <c r="BA3726" s="2">
        <v>43972</v>
      </c>
      <c r="BB3726" s="1">
        <v>-0.13800000000000001</v>
      </c>
      <c r="BD3726" s="2">
        <v>43959</v>
      </c>
      <c r="BE3726" s="1">
        <v>-0.31290000000000001</v>
      </c>
      <c r="BM3726" s="2">
        <v>43971</v>
      </c>
      <c r="BN3726" s="1">
        <v>-0.27329999999999999</v>
      </c>
    </row>
    <row r="3727" spans="5:66">
      <c r="E3727" s="2">
        <v>44035</v>
      </c>
      <c r="F3727" s="1">
        <v>0.45500000000000002</v>
      </c>
      <c r="H3727" s="2">
        <v>44055</v>
      </c>
      <c r="I3727" s="1">
        <v>0.82699999999999996</v>
      </c>
      <c r="K3727" s="2">
        <v>44053</v>
      </c>
      <c r="L3727" s="1">
        <v>1.3620000000000001</v>
      </c>
      <c r="N3727" s="2">
        <v>44062</v>
      </c>
      <c r="O3727" s="1">
        <v>1.0669999999999999</v>
      </c>
      <c r="Q3727" s="2">
        <v>44035</v>
      </c>
      <c r="R3727" s="1">
        <v>0.93</v>
      </c>
      <c r="T3727" s="2">
        <v>44041</v>
      </c>
      <c r="U3727" s="1">
        <v>0.85250000000000004</v>
      </c>
      <c r="W3727" s="2">
        <v>44041</v>
      </c>
      <c r="X3727" s="1">
        <v>0.80500000000000005</v>
      </c>
      <c r="Z3727" s="2">
        <v>44029</v>
      </c>
      <c r="AA3727" s="1">
        <v>0.81499999999999995</v>
      </c>
      <c r="AC3727" s="2">
        <v>44032</v>
      </c>
      <c r="AD3727" s="1">
        <v>0.76749999999999996</v>
      </c>
      <c r="AI3727" s="2">
        <v>43941</v>
      </c>
      <c r="AJ3727" s="1">
        <v>0.82440000000000002</v>
      </c>
      <c r="AL3727" s="2">
        <v>43943</v>
      </c>
      <c r="AM3727" s="1">
        <v>0.65449999999999997</v>
      </c>
      <c r="AO3727" s="2">
        <v>43938</v>
      </c>
      <c r="AP3727" s="1">
        <v>0.41039999999999999</v>
      </c>
      <c r="AR3727" s="2">
        <v>43931</v>
      </c>
      <c r="AS3727" s="1">
        <v>0.60299999999999998</v>
      </c>
      <c r="AU3727" s="2">
        <v>43959</v>
      </c>
      <c r="AV3727" s="1">
        <v>7.0000000000000001E-3</v>
      </c>
      <c r="AX3727" s="2">
        <v>43963</v>
      </c>
      <c r="AY3727" s="1">
        <v>5.0500000000000003E-2</v>
      </c>
      <c r="BA3727" s="2">
        <v>43973</v>
      </c>
      <c r="BB3727" s="1">
        <v>-0.13700000000000001</v>
      </c>
      <c r="BD3727" s="2">
        <v>43962</v>
      </c>
      <c r="BE3727" s="1">
        <v>-0.30049999999999999</v>
      </c>
      <c r="BM3727" s="2">
        <v>43972</v>
      </c>
      <c r="BN3727" s="1">
        <v>-0.28699999999999998</v>
      </c>
    </row>
    <row r="3728" spans="5:66">
      <c r="E3728" s="2">
        <v>44036</v>
      </c>
      <c r="F3728" s="1">
        <v>0.45300000000000001</v>
      </c>
      <c r="H3728" s="2">
        <v>44056</v>
      </c>
      <c r="I3728" s="1">
        <v>0.81200000000000006</v>
      </c>
      <c r="K3728" s="2">
        <v>44054</v>
      </c>
      <c r="L3728" s="1">
        <v>1.345</v>
      </c>
      <c r="N3728" s="2">
        <v>44063</v>
      </c>
      <c r="O3728" s="1">
        <v>1.0820000000000001</v>
      </c>
      <c r="Q3728" s="2">
        <v>44036</v>
      </c>
      <c r="R3728" s="1">
        <v>0.91249999999999998</v>
      </c>
      <c r="T3728" s="2">
        <v>44042</v>
      </c>
      <c r="U3728" s="1">
        <v>0.83750000000000002</v>
      </c>
      <c r="W3728" s="2">
        <v>44042</v>
      </c>
      <c r="X3728" s="1">
        <v>0.79249999999999998</v>
      </c>
      <c r="Z3728" s="2">
        <v>44032</v>
      </c>
      <c r="AA3728" s="1">
        <v>0.80500000000000005</v>
      </c>
      <c r="AC3728" s="2">
        <v>44033</v>
      </c>
      <c r="AD3728" s="1">
        <v>0.76500000000000001</v>
      </c>
      <c r="AI3728" s="2">
        <v>43942</v>
      </c>
      <c r="AJ3728" s="1">
        <v>0.78180000000000005</v>
      </c>
      <c r="AL3728" s="2">
        <v>43944</v>
      </c>
      <c r="AM3728" s="1">
        <v>0.63049999999999995</v>
      </c>
      <c r="AO3728" s="2">
        <v>43941</v>
      </c>
      <c r="AP3728" s="1">
        <v>0.41649999999999998</v>
      </c>
      <c r="AR3728" s="2">
        <v>43934</v>
      </c>
      <c r="AS3728" s="1">
        <v>0.59660000000000002</v>
      </c>
      <c r="AU3728" s="2">
        <v>43962</v>
      </c>
      <c r="AV3728" s="1">
        <v>4.0000000000000001E-3</v>
      </c>
      <c r="AX3728" s="2">
        <v>43964</v>
      </c>
      <c r="AY3728" s="1">
        <v>3.1E-2</v>
      </c>
      <c r="BA3728" s="2">
        <v>43976</v>
      </c>
      <c r="BB3728" s="1">
        <v>-0.14169999999999999</v>
      </c>
      <c r="BD3728" s="2">
        <v>43963</v>
      </c>
      <c r="BE3728" s="1">
        <v>-0.29570000000000002</v>
      </c>
      <c r="BM3728" s="2">
        <v>43973</v>
      </c>
      <c r="BN3728" s="1">
        <v>-0.28599999999999998</v>
      </c>
    </row>
    <row r="3729" spans="5:66">
      <c r="E3729" s="2">
        <v>44039</v>
      </c>
      <c r="F3729" s="1">
        <v>0.45300000000000001</v>
      </c>
      <c r="H3729" s="2">
        <v>44057</v>
      </c>
      <c r="I3729" s="1">
        <v>0.82699999999999996</v>
      </c>
      <c r="K3729" s="2">
        <v>44055</v>
      </c>
      <c r="L3729" s="1">
        <v>1.38</v>
      </c>
      <c r="N3729" s="2">
        <v>44064</v>
      </c>
      <c r="O3729" s="1">
        <v>1.1299999999999999</v>
      </c>
      <c r="Q3729" s="2">
        <v>44039</v>
      </c>
      <c r="R3729" s="1">
        <v>0.9</v>
      </c>
      <c r="T3729" s="2">
        <v>44043</v>
      </c>
      <c r="U3729" s="1">
        <v>0.84250000000000003</v>
      </c>
      <c r="W3729" s="2">
        <v>44043</v>
      </c>
      <c r="X3729" s="1">
        <v>0.79</v>
      </c>
      <c r="Z3729" s="2">
        <v>44033</v>
      </c>
      <c r="AA3729" s="1">
        <v>0.80249999999999999</v>
      </c>
      <c r="AC3729" s="2">
        <v>44034</v>
      </c>
      <c r="AD3729" s="1">
        <v>0.74750000000000005</v>
      </c>
      <c r="AI3729" s="2">
        <v>43943</v>
      </c>
      <c r="AJ3729" s="1">
        <v>0.81040000000000001</v>
      </c>
      <c r="AL3729" s="2">
        <v>43945</v>
      </c>
      <c r="AM3729" s="1">
        <v>0.62380000000000002</v>
      </c>
      <c r="AO3729" s="2">
        <v>43942</v>
      </c>
      <c r="AP3729" s="1">
        <v>0.40400000000000003</v>
      </c>
      <c r="AR3729" s="2">
        <v>43935</v>
      </c>
      <c r="AS3729" s="1">
        <v>0.56299999999999994</v>
      </c>
      <c r="AU3729" s="2">
        <v>43963</v>
      </c>
      <c r="AV3729" s="1">
        <v>-4.8399999999999999E-2</v>
      </c>
      <c r="AX3729" s="2">
        <v>43965</v>
      </c>
      <c r="AY3729" s="1">
        <v>2.3199999999999998E-2</v>
      </c>
      <c r="BA3729" s="2">
        <v>43977</v>
      </c>
      <c r="BB3729" s="1">
        <v>-0.105</v>
      </c>
      <c r="BD3729" s="2">
        <v>43964</v>
      </c>
      <c r="BE3729" s="1">
        <v>-0.30109999999999998</v>
      </c>
      <c r="BM3729" s="2">
        <v>43976</v>
      </c>
      <c r="BN3729" s="1">
        <v>-0.28399999999999997</v>
      </c>
    </row>
    <row r="3730" spans="5:66">
      <c r="E3730" s="2">
        <v>44040</v>
      </c>
      <c r="F3730" s="1">
        <v>0.45100000000000001</v>
      </c>
      <c r="H3730" s="2">
        <v>44061</v>
      </c>
      <c r="I3730" s="1">
        <v>0.81</v>
      </c>
      <c r="K3730" s="2">
        <v>44056</v>
      </c>
      <c r="L3730" s="1">
        <v>1.357</v>
      </c>
      <c r="N3730" s="2">
        <v>44067</v>
      </c>
      <c r="O3730" s="1">
        <v>1.095</v>
      </c>
      <c r="Q3730" s="2">
        <v>44040</v>
      </c>
      <c r="R3730" s="1">
        <v>0.92749999999999999</v>
      </c>
      <c r="T3730" s="2">
        <v>44046</v>
      </c>
      <c r="U3730" s="1">
        <v>0.83750000000000002</v>
      </c>
      <c r="W3730" s="2">
        <v>44046</v>
      </c>
      <c r="X3730" s="1">
        <v>0.78500000000000003</v>
      </c>
      <c r="Z3730" s="2">
        <v>44034</v>
      </c>
      <c r="AA3730" s="1">
        <v>0.78749999999999998</v>
      </c>
      <c r="AC3730" s="2">
        <v>44035</v>
      </c>
      <c r="AD3730" s="1">
        <v>0.74250000000000005</v>
      </c>
      <c r="AI3730" s="2">
        <v>43944</v>
      </c>
      <c r="AJ3730" s="1">
        <v>0.77210000000000001</v>
      </c>
      <c r="AL3730" s="2">
        <v>43948</v>
      </c>
      <c r="AM3730" s="1">
        <v>0.66979999999999995</v>
      </c>
      <c r="AO3730" s="2">
        <v>43943</v>
      </c>
      <c r="AP3730" s="1">
        <v>0.3972</v>
      </c>
      <c r="AR3730" s="2">
        <v>43936</v>
      </c>
      <c r="AS3730" s="1">
        <v>0.53200000000000003</v>
      </c>
      <c r="AU3730" s="2">
        <v>43964</v>
      </c>
      <c r="AV3730" s="1">
        <v>-5.4699999999999999E-2</v>
      </c>
      <c r="AX3730" s="2">
        <v>43966</v>
      </c>
      <c r="AY3730" s="1">
        <v>3.09E-2</v>
      </c>
      <c r="BA3730" s="2">
        <v>43978</v>
      </c>
      <c r="BB3730" s="1">
        <v>-0.109</v>
      </c>
      <c r="BD3730" s="2">
        <v>43965</v>
      </c>
      <c r="BE3730" s="1">
        <v>-0.29799999999999999</v>
      </c>
      <c r="BM3730" s="2">
        <v>43977</v>
      </c>
      <c r="BN3730" s="1">
        <v>-0.25900000000000001</v>
      </c>
    </row>
    <row r="3731" spans="5:66">
      <c r="E3731" s="2">
        <v>44041</v>
      </c>
      <c r="F3731" s="1">
        <v>0.45100000000000001</v>
      </c>
      <c r="H3731" s="2">
        <v>44062</v>
      </c>
      <c r="I3731" s="1">
        <v>0.80700000000000005</v>
      </c>
      <c r="K3731" s="2">
        <v>44057</v>
      </c>
      <c r="L3731" s="1">
        <v>1.4</v>
      </c>
      <c r="N3731" s="2">
        <v>44068</v>
      </c>
      <c r="O3731" s="1">
        <v>1.1000000000000001</v>
      </c>
      <c r="Q3731" s="2">
        <v>44041</v>
      </c>
      <c r="R3731" s="1">
        <v>0.91749999999999998</v>
      </c>
      <c r="T3731" s="2">
        <v>44047</v>
      </c>
      <c r="U3731" s="1">
        <v>0.85250000000000004</v>
      </c>
      <c r="W3731" s="2">
        <v>44047</v>
      </c>
      <c r="X3731" s="1">
        <v>0.79500000000000004</v>
      </c>
      <c r="Z3731" s="2">
        <v>44035</v>
      </c>
      <c r="AA3731" s="1">
        <v>0.77500000000000002</v>
      </c>
      <c r="AC3731" s="2">
        <v>44036</v>
      </c>
      <c r="AD3731" s="1">
        <v>0.73750000000000004</v>
      </c>
      <c r="AI3731" s="2">
        <v>43945</v>
      </c>
      <c r="AJ3731" s="1">
        <v>0.74450000000000005</v>
      </c>
      <c r="AL3731" s="2">
        <v>43949</v>
      </c>
      <c r="AM3731" s="1">
        <v>0.6159</v>
      </c>
      <c r="AO3731" s="2">
        <v>43944</v>
      </c>
      <c r="AP3731" s="1">
        <v>0.39300000000000002</v>
      </c>
      <c r="AR3731" s="2">
        <v>43937</v>
      </c>
      <c r="AS3731" s="1">
        <v>0.55020000000000002</v>
      </c>
      <c r="AU3731" s="2">
        <v>43965</v>
      </c>
      <c r="AV3731" s="1">
        <v>-6.3E-2</v>
      </c>
      <c r="AX3731" s="2">
        <v>43969</v>
      </c>
      <c r="AY3731" s="1">
        <v>7.0000000000000007E-2</v>
      </c>
      <c r="BA3731" s="2">
        <v>43979</v>
      </c>
      <c r="BB3731" s="1">
        <v>-0.107</v>
      </c>
      <c r="BD3731" s="2">
        <v>43966</v>
      </c>
      <c r="BE3731" s="1">
        <v>-0.28770000000000001</v>
      </c>
      <c r="BM3731" s="2">
        <v>43978</v>
      </c>
      <c r="BN3731" s="1">
        <v>-0.26029999999999998</v>
      </c>
    </row>
    <row r="3732" spans="5:66">
      <c r="E3732" s="2">
        <v>44042</v>
      </c>
      <c r="F3732" s="1">
        <v>0.44600000000000001</v>
      </c>
      <c r="H3732" s="2">
        <v>44063</v>
      </c>
      <c r="I3732" s="1">
        <v>0.81499999999999995</v>
      </c>
      <c r="K3732" s="2">
        <v>44061</v>
      </c>
      <c r="L3732" s="1">
        <v>1.3519999999999999</v>
      </c>
      <c r="N3732" s="2">
        <v>44069</v>
      </c>
      <c r="O3732" s="1">
        <v>1.115</v>
      </c>
      <c r="Q3732" s="2">
        <v>44042</v>
      </c>
      <c r="R3732" s="1">
        <v>0.9</v>
      </c>
      <c r="T3732" s="2">
        <v>44048</v>
      </c>
      <c r="U3732" s="1">
        <v>0.83250000000000002</v>
      </c>
      <c r="W3732" s="2">
        <v>44048</v>
      </c>
      <c r="X3732" s="1">
        <v>0.77249999999999996</v>
      </c>
      <c r="Z3732" s="2">
        <v>44036</v>
      </c>
      <c r="AA3732" s="1">
        <v>0.77</v>
      </c>
      <c r="AC3732" s="2">
        <v>44039</v>
      </c>
      <c r="AD3732" s="1">
        <v>0.74</v>
      </c>
      <c r="AI3732" s="2">
        <v>43948</v>
      </c>
      <c r="AJ3732" s="1">
        <v>0.81699999999999995</v>
      </c>
      <c r="AL3732" s="2">
        <v>43950</v>
      </c>
      <c r="AM3732" s="1">
        <v>0.62980000000000003</v>
      </c>
      <c r="AO3732" s="2">
        <v>43945</v>
      </c>
      <c r="AP3732" s="1">
        <v>0.37880000000000003</v>
      </c>
      <c r="AR3732" s="2">
        <v>43938</v>
      </c>
      <c r="AS3732" s="1">
        <v>0.5373</v>
      </c>
      <c r="AU3732" s="2">
        <v>43966</v>
      </c>
      <c r="AV3732" s="1">
        <v>-0.06</v>
      </c>
      <c r="AX3732" s="2">
        <v>43970</v>
      </c>
      <c r="AY3732" s="1">
        <v>6.2E-2</v>
      </c>
      <c r="BA3732" s="2">
        <v>43980</v>
      </c>
      <c r="BB3732" s="1">
        <v>-0.13100000000000001</v>
      </c>
      <c r="BD3732" s="2">
        <v>43969</v>
      </c>
      <c r="BE3732" s="1">
        <v>-0.28299999999999997</v>
      </c>
      <c r="BM3732" s="2">
        <v>43979</v>
      </c>
      <c r="BN3732" s="1">
        <v>-0.26850000000000002</v>
      </c>
    </row>
    <row r="3733" spans="5:66">
      <c r="E3733" s="2">
        <v>44043</v>
      </c>
      <c r="F3733" s="1">
        <v>0.44600000000000001</v>
      </c>
      <c r="H3733" s="2">
        <v>44064</v>
      </c>
      <c r="I3733" s="1">
        <v>0.85499999999999998</v>
      </c>
      <c r="K3733" s="2">
        <v>44062</v>
      </c>
      <c r="L3733" s="1">
        <v>1.3519999999999999</v>
      </c>
      <c r="N3733" s="2">
        <v>44070</v>
      </c>
      <c r="O3733" s="1">
        <v>1.1320000000000001</v>
      </c>
      <c r="Q3733" s="2">
        <v>44043</v>
      </c>
      <c r="R3733" s="1">
        <v>0.90749999999999997</v>
      </c>
      <c r="T3733" s="2">
        <v>44049</v>
      </c>
      <c r="U3733" s="1">
        <v>0.84250000000000003</v>
      </c>
      <c r="W3733" s="2">
        <v>44049</v>
      </c>
      <c r="X3733" s="1">
        <v>0.77749999999999997</v>
      </c>
      <c r="Z3733" s="2">
        <v>44039</v>
      </c>
      <c r="AA3733" s="1">
        <v>0.77</v>
      </c>
      <c r="AC3733" s="2">
        <v>44040</v>
      </c>
      <c r="AD3733" s="1">
        <v>0.74750000000000005</v>
      </c>
      <c r="AI3733" s="2">
        <v>43949</v>
      </c>
      <c r="AJ3733" s="1">
        <v>0.76149999999999995</v>
      </c>
      <c r="AL3733" s="2">
        <v>43951</v>
      </c>
      <c r="AM3733" s="1">
        <v>0.63649999999999995</v>
      </c>
      <c r="AO3733" s="2">
        <v>43948</v>
      </c>
      <c r="AP3733" s="1">
        <v>0.37369999999999998</v>
      </c>
      <c r="AR3733" s="2">
        <v>43941</v>
      </c>
      <c r="AS3733" s="1">
        <v>0.54910000000000003</v>
      </c>
      <c r="AU3733" s="2">
        <v>43969</v>
      </c>
      <c r="AV3733" s="1">
        <v>-2.3E-2</v>
      </c>
      <c r="AX3733" s="2">
        <v>43971</v>
      </c>
      <c r="AY3733" s="1">
        <v>5.8999999999999997E-2</v>
      </c>
      <c r="BA3733" s="2">
        <v>43983</v>
      </c>
      <c r="BB3733" s="1">
        <v>-0.10100000000000001</v>
      </c>
      <c r="BD3733" s="2">
        <v>43970</v>
      </c>
      <c r="BE3733" s="1">
        <v>-0.27750000000000002</v>
      </c>
      <c r="BM3733" s="2">
        <v>43980</v>
      </c>
      <c r="BN3733" s="1">
        <v>-0.28799999999999998</v>
      </c>
    </row>
    <row r="3734" spans="5:66">
      <c r="E3734" s="2">
        <v>44046</v>
      </c>
      <c r="F3734" s="1">
        <v>0.45</v>
      </c>
      <c r="H3734" s="2">
        <v>44067</v>
      </c>
      <c r="I3734" s="1">
        <v>0.82499999999999996</v>
      </c>
      <c r="K3734" s="2">
        <v>44063</v>
      </c>
      <c r="L3734" s="1">
        <v>1.38</v>
      </c>
      <c r="N3734" s="2">
        <v>44071</v>
      </c>
      <c r="O3734" s="1">
        <v>1.1719999999999999</v>
      </c>
      <c r="Q3734" s="2">
        <v>44046</v>
      </c>
      <c r="R3734" s="1">
        <v>0.90500000000000003</v>
      </c>
      <c r="T3734" s="2">
        <v>44050</v>
      </c>
      <c r="U3734" s="1">
        <v>0.84499999999999997</v>
      </c>
      <c r="W3734" s="2">
        <v>44050</v>
      </c>
      <c r="X3734" s="1">
        <v>0.77749999999999997</v>
      </c>
      <c r="Z3734" s="2">
        <v>44040</v>
      </c>
      <c r="AA3734" s="1">
        <v>0.78</v>
      </c>
      <c r="AC3734" s="2">
        <v>44041</v>
      </c>
      <c r="AD3734" s="1">
        <v>0.745</v>
      </c>
      <c r="AI3734" s="2">
        <v>43950</v>
      </c>
      <c r="AJ3734" s="1">
        <v>0.80700000000000005</v>
      </c>
      <c r="AL3734" s="2">
        <v>43952</v>
      </c>
      <c r="AM3734" s="1">
        <v>0.61170000000000002</v>
      </c>
      <c r="AO3734" s="2">
        <v>43949</v>
      </c>
      <c r="AP3734" s="1">
        <v>0.35070000000000001</v>
      </c>
      <c r="AR3734" s="2">
        <v>43942</v>
      </c>
      <c r="AS3734" s="1">
        <v>0.53349999999999997</v>
      </c>
      <c r="AU3734" s="2">
        <v>43970</v>
      </c>
      <c r="AV3734" s="1">
        <v>-2.5000000000000001E-2</v>
      </c>
      <c r="AX3734" s="2">
        <v>43972</v>
      </c>
      <c r="AY3734" s="1">
        <v>5.7000000000000002E-2</v>
      </c>
      <c r="BA3734" s="2">
        <v>43984</v>
      </c>
      <c r="BB3734" s="1">
        <v>-9.1999999999999998E-2</v>
      </c>
      <c r="BD3734" s="2">
        <v>43971</v>
      </c>
      <c r="BE3734" s="1">
        <v>-0.2823</v>
      </c>
      <c r="BM3734" s="2">
        <v>43983</v>
      </c>
      <c r="BN3734" s="1">
        <v>-0.27500000000000002</v>
      </c>
    </row>
    <row r="3735" spans="5:66">
      <c r="E3735" s="2">
        <v>44047</v>
      </c>
      <c r="F3735" s="1">
        <v>0.45</v>
      </c>
      <c r="H3735" s="2">
        <v>44068</v>
      </c>
      <c r="I3735" s="1">
        <v>0.82499999999999996</v>
      </c>
      <c r="K3735" s="2">
        <v>44064</v>
      </c>
      <c r="L3735" s="1">
        <v>1.41</v>
      </c>
      <c r="N3735" s="2">
        <v>44074</v>
      </c>
      <c r="O3735" s="1">
        <v>1.22</v>
      </c>
      <c r="Q3735" s="2">
        <v>44047</v>
      </c>
      <c r="R3735" s="1">
        <v>0.92</v>
      </c>
      <c r="T3735" s="2">
        <v>44053</v>
      </c>
      <c r="U3735" s="1">
        <v>0.87250000000000005</v>
      </c>
      <c r="W3735" s="2">
        <v>44053</v>
      </c>
      <c r="X3735" s="1">
        <v>0.79500000000000004</v>
      </c>
      <c r="Z3735" s="2">
        <v>44041</v>
      </c>
      <c r="AA3735" s="1">
        <v>0.77249999999999996</v>
      </c>
      <c r="AC3735" s="2">
        <v>44042</v>
      </c>
      <c r="AD3735" s="1">
        <v>0.74250000000000005</v>
      </c>
      <c r="AI3735" s="2">
        <v>43951</v>
      </c>
      <c r="AJ3735" s="1">
        <v>0.82299999999999995</v>
      </c>
      <c r="AL3735" s="2">
        <v>43955</v>
      </c>
      <c r="AM3735" s="1">
        <v>0.62050000000000005</v>
      </c>
      <c r="AO3735" s="2">
        <v>43950</v>
      </c>
      <c r="AP3735" s="1">
        <v>0.33210000000000001</v>
      </c>
      <c r="AR3735" s="2">
        <v>43943</v>
      </c>
      <c r="AS3735" s="1">
        <v>0.51749999999999996</v>
      </c>
      <c r="AU3735" s="2">
        <v>43971</v>
      </c>
      <c r="AV3735" s="1">
        <v>-3.5999999999999997E-2</v>
      </c>
      <c r="AX3735" s="2">
        <v>43973</v>
      </c>
      <c r="AY3735" s="1">
        <v>0.06</v>
      </c>
      <c r="BA3735" s="2">
        <v>43985</v>
      </c>
      <c r="BB3735" s="1">
        <v>-5.9499999999999997E-2</v>
      </c>
      <c r="BD3735" s="2">
        <v>43972</v>
      </c>
      <c r="BE3735" s="1">
        <v>-0.29289999999999999</v>
      </c>
      <c r="BM3735" s="2">
        <v>43984</v>
      </c>
      <c r="BN3735" s="1">
        <v>-0.27129999999999999</v>
      </c>
    </row>
    <row r="3736" spans="5:66">
      <c r="E3736" s="2">
        <v>44048</v>
      </c>
      <c r="F3736" s="1">
        <v>0.45</v>
      </c>
      <c r="H3736" s="2">
        <v>44069</v>
      </c>
      <c r="I3736" s="1">
        <v>0.83499999999999996</v>
      </c>
      <c r="K3736" s="2">
        <v>44067</v>
      </c>
      <c r="L3736" s="1">
        <v>1.3820000000000001</v>
      </c>
      <c r="N3736" s="2">
        <v>44075</v>
      </c>
      <c r="O3736" s="1">
        <v>1.26</v>
      </c>
      <c r="Q3736" s="2">
        <v>44048</v>
      </c>
      <c r="R3736" s="1">
        <v>0.9</v>
      </c>
      <c r="T3736" s="2">
        <v>44054</v>
      </c>
      <c r="U3736" s="1">
        <v>0.85750000000000004</v>
      </c>
      <c r="W3736" s="2">
        <v>44054</v>
      </c>
      <c r="X3736" s="1">
        <v>0.78500000000000003</v>
      </c>
      <c r="Z3736" s="2">
        <v>44042</v>
      </c>
      <c r="AA3736" s="1">
        <v>0.76249999999999996</v>
      </c>
      <c r="AC3736" s="2">
        <v>44043</v>
      </c>
      <c r="AD3736" s="1">
        <v>0.74</v>
      </c>
      <c r="AI3736" s="2">
        <v>43952</v>
      </c>
      <c r="AJ3736" s="1">
        <v>0.78900000000000003</v>
      </c>
      <c r="AL3736" s="2">
        <v>43956</v>
      </c>
      <c r="AM3736" s="1">
        <v>0.64680000000000004</v>
      </c>
      <c r="AO3736" s="2">
        <v>43951</v>
      </c>
      <c r="AP3736" s="1">
        <v>0.316</v>
      </c>
      <c r="AR3736" s="2">
        <v>43944</v>
      </c>
      <c r="AS3736" s="1">
        <v>0.50939999999999996</v>
      </c>
      <c r="AU3736" s="2">
        <v>43972</v>
      </c>
      <c r="AV3736" s="1">
        <v>-1.9E-2</v>
      </c>
      <c r="AX3736" s="2">
        <v>43976</v>
      </c>
      <c r="AY3736" s="1">
        <v>5.7000000000000002E-2</v>
      </c>
      <c r="BA3736" s="2">
        <v>43986</v>
      </c>
      <c r="BB3736" s="1">
        <v>-3.3000000000000002E-2</v>
      </c>
      <c r="BD3736" s="2">
        <v>43973</v>
      </c>
      <c r="BE3736" s="1">
        <v>-0.29339999999999999</v>
      </c>
      <c r="BM3736" s="2">
        <v>43985</v>
      </c>
      <c r="BN3736" s="1">
        <v>-0.2485</v>
      </c>
    </row>
    <row r="3737" spans="5:66">
      <c r="E3737" s="2">
        <v>44049</v>
      </c>
      <c r="F3737" s="1">
        <v>0.45</v>
      </c>
      <c r="H3737" s="2">
        <v>44070</v>
      </c>
      <c r="I3737" s="1">
        <v>0.85499999999999998</v>
      </c>
      <c r="K3737" s="2">
        <v>44068</v>
      </c>
      <c r="L3737" s="1">
        <v>1.387</v>
      </c>
      <c r="N3737" s="2">
        <v>44076</v>
      </c>
      <c r="O3737" s="1">
        <v>1.2250000000000001</v>
      </c>
      <c r="Q3737" s="2">
        <v>44049</v>
      </c>
      <c r="R3737" s="1">
        <v>0.91500000000000004</v>
      </c>
      <c r="T3737" s="2">
        <v>44055</v>
      </c>
      <c r="U3737" s="1">
        <v>0.88749999999999996</v>
      </c>
      <c r="W3737" s="2">
        <v>44055</v>
      </c>
      <c r="X3737" s="1">
        <v>0.81</v>
      </c>
      <c r="Z3737" s="2">
        <v>44043</v>
      </c>
      <c r="AA3737" s="1">
        <v>0.76249999999999996</v>
      </c>
      <c r="AC3737" s="2">
        <v>44046</v>
      </c>
      <c r="AD3737" s="1">
        <v>0.73250000000000004</v>
      </c>
      <c r="AI3737" s="2">
        <v>43955</v>
      </c>
      <c r="AJ3737" s="1">
        <v>0.80120000000000002</v>
      </c>
      <c r="AL3737" s="2">
        <v>43957</v>
      </c>
      <c r="AM3737" s="1">
        <v>0.65759999999999996</v>
      </c>
      <c r="AO3737" s="2">
        <v>43952</v>
      </c>
      <c r="AP3737" s="1">
        <v>0.31850000000000001</v>
      </c>
      <c r="AR3737" s="2">
        <v>43945</v>
      </c>
      <c r="AS3737" s="1">
        <v>0.47210000000000002</v>
      </c>
      <c r="AU3737" s="2">
        <v>43973</v>
      </c>
      <c r="AV3737" s="1">
        <v>-2.1000000000000001E-2</v>
      </c>
      <c r="AX3737" s="2">
        <v>43977</v>
      </c>
      <c r="AY3737" s="1">
        <v>9.2999999999999999E-2</v>
      </c>
      <c r="BA3737" s="2">
        <v>43987</v>
      </c>
      <c r="BB3737" s="1">
        <v>-1.0999999999999999E-2</v>
      </c>
      <c r="BD3737" s="2">
        <v>43976</v>
      </c>
      <c r="BE3737" s="1">
        <v>-0.28699999999999998</v>
      </c>
      <c r="BM3737" s="2">
        <v>43986</v>
      </c>
      <c r="BN3737" s="1">
        <v>-0.24199999999999999</v>
      </c>
    </row>
    <row r="3738" spans="5:66">
      <c r="E3738" s="2">
        <v>44050</v>
      </c>
      <c r="F3738" s="1">
        <v>0.44900000000000001</v>
      </c>
      <c r="H3738" s="2">
        <v>44071</v>
      </c>
      <c r="I3738" s="1">
        <v>0.89200000000000002</v>
      </c>
      <c r="K3738" s="2">
        <v>44069</v>
      </c>
      <c r="L3738" s="1">
        <v>1.405</v>
      </c>
      <c r="N3738" s="2">
        <v>44077</v>
      </c>
      <c r="O3738" s="1">
        <v>1.2250000000000001</v>
      </c>
      <c r="Q3738" s="2">
        <v>44050</v>
      </c>
      <c r="R3738" s="1">
        <v>0.92249999999999999</v>
      </c>
      <c r="T3738" s="2">
        <v>44056</v>
      </c>
      <c r="U3738" s="1">
        <v>0.86</v>
      </c>
      <c r="W3738" s="2">
        <v>44056</v>
      </c>
      <c r="X3738" s="1">
        <v>0.78</v>
      </c>
      <c r="Z3738" s="2">
        <v>44046</v>
      </c>
      <c r="AA3738" s="1">
        <v>0.75749999999999995</v>
      </c>
      <c r="AC3738" s="2">
        <v>44047</v>
      </c>
      <c r="AD3738" s="1">
        <v>0.73</v>
      </c>
      <c r="AI3738" s="2">
        <v>43956</v>
      </c>
      <c r="AJ3738" s="1">
        <v>0.85270000000000001</v>
      </c>
      <c r="AL3738" s="2">
        <v>43958</v>
      </c>
      <c r="AM3738" s="1">
        <v>0.6008</v>
      </c>
      <c r="AO3738" s="2">
        <v>43955</v>
      </c>
      <c r="AP3738" s="1">
        <v>0.311</v>
      </c>
      <c r="AR3738" s="2">
        <v>43948</v>
      </c>
      <c r="AS3738" s="1">
        <v>0.45629999999999998</v>
      </c>
      <c r="AU3738" s="2">
        <v>43976</v>
      </c>
      <c r="AV3738" s="1">
        <v>-2.3800000000000002E-2</v>
      </c>
      <c r="AX3738" s="2">
        <v>43978</v>
      </c>
      <c r="AY3738" s="1">
        <v>9.6500000000000002E-2</v>
      </c>
      <c r="BA3738" s="2">
        <v>43990</v>
      </c>
      <c r="BB3738" s="1">
        <v>-4.4999999999999998E-2</v>
      </c>
      <c r="BD3738" s="2">
        <v>43977</v>
      </c>
      <c r="BE3738" s="1">
        <v>-0.27550000000000002</v>
      </c>
      <c r="BM3738" s="2">
        <v>43987</v>
      </c>
      <c r="BN3738" s="1">
        <v>-0.23699999999999999</v>
      </c>
    </row>
    <row r="3739" spans="5:66">
      <c r="E3739" s="2">
        <v>44053</v>
      </c>
      <c r="F3739" s="1">
        <v>0.44800000000000001</v>
      </c>
      <c r="H3739" s="2">
        <v>44074</v>
      </c>
      <c r="I3739" s="1">
        <v>0.94699999999999995</v>
      </c>
      <c r="K3739" s="2">
        <v>44070</v>
      </c>
      <c r="L3739" s="1">
        <v>1.423</v>
      </c>
      <c r="N3739" s="2">
        <v>44078</v>
      </c>
      <c r="O3739" s="1">
        <v>1.2370000000000001</v>
      </c>
      <c r="Q3739" s="2">
        <v>44053</v>
      </c>
      <c r="R3739" s="1">
        <v>0.96250000000000002</v>
      </c>
      <c r="T3739" s="2">
        <v>44057</v>
      </c>
      <c r="U3739" s="1">
        <v>0.88500000000000001</v>
      </c>
      <c r="W3739" s="2">
        <v>44057</v>
      </c>
      <c r="X3739" s="1">
        <v>0.8</v>
      </c>
      <c r="Z3739" s="2">
        <v>44047</v>
      </c>
      <c r="AA3739" s="1">
        <v>0.76</v>
      </c>
      <c r="AC3739" s="2">
        <v>44048</v>
      </c>
      <c r="AD3739" s="1">
        <v>0.70499999999999996</v>
      </c>
      <c r="AI3739" s="2">
        <v>43957</v>
      </c>
      <c r="AJ3739" s="1">
        <v>0.88739999999999997</v>
      </c>
      <c r="AL3739" s="2">
        <v>43959</v>
      </c>
      <c r="AM3739" s="1">
        <v>0.63600000000000001</v>
      </c>
      <c r="AO3739" s="2">
        <v>43956</v>
      </c>
      <c r="AP3739" s="1">
        <v>0.30649999999999999</v>
      </c>
      <c r="AR3739" s="2">
        <v>43949</v>
      </c>
      <c r="AS3739" s="1">
        <v>0.42299999999999999</v>
      </c>
      <c r="AU3739" s="2">
        <v>43977</v>
      </c>
      <c r="AV3739" s="1">
        <v>1.7000000000000001E-2</v>
      </c>
      <c r="AX3739" s="2">
        <v>43979</v>
      </c>
      <c r="AY3739" s="1">
        <v>0.1009</v>
      </c>
      <c r="BA3739" s="2">
        <v>43991</v>
      </c>
      <c r="BB3739" s="1">
        <v>-2.4199999999999999E-2</v>
      </c>
      <c r="BD3739" s="2">
        <v>43978</v>
      </c>
      <c r="BE3739" s="1">
        <v>-0.28299999999999997</v>
      </c>
      <c r="BM3739" s="2">
        <v>43990</v>
      </c>
      <c r="BN3739" s="1">
        <v>-0.26350000000000001</v>
      </c>
    </row>
    <row r="3740" spans="5:66">
      <c r="E3740" s="2">
        <v>44054</v>
      </c>
      <c r="F3740" s="1">
        <v>0.44800000000000001</v>
      </c>
      <c r="H3740" s="2">
        <v>44075</v>
      </c>
      <c r="I3740" s="1">
        <v>0.96499999999999997</v>
      </c>
      <c r="K3740" s="2">
        <v>44071</v>
      </c>
      <c r="L3740" s="1">
        <v>1.4849999999999999</v>
      </c>
      <c r="N3740" s="2">
        <v>44081</v>
      </c>
      <c r="O3740" s="1">
        <v>1.2669999999999999</v>
      </c>
      <c r="Q3740" s="2">
        <v>44054</v>
      </c>
      <c r="R3740" s="1">
        <v>0.9425</v>
      </c>
      <c r="T3740" s="2">
        <v>44060</v>
      </c>
      <c r="U3740" s="1">
        <v>0.88500000000000001</v>
      </c>
      <c r="W3740" s="2">
        <v>44061</v>
      </c>
      <c r="X3740" s="1">
        <v>0.77249999999999996</v>
      </c>
      <c r="Z3740" s="2">
        <v>44048</v>
      </c>
      <c r="AA3740" s="1">
        <v>0.73499999999999999</v>
      </c>
      <c r="AC3740" s="2">
        <v>44049</v>
      </c>
      <c r="AD3740" s="1">
        <v>0.70750000000000002</v>
      </c>
      <c r="AI3740" s="2">
        <v>43958</v>
      </c>
      <c r="AJ3740" s="1">
        <v>0.8296</v>
      </c>
      <c r="AL3740" s="2">
        <v>43962</v>
      </c>
      <c r="AM3740" s="1">
        <v>0.65</v>
      </c>
      <c r="AO3740" s="2">
        <v>43957</v>
      </c>
      <c r="AP3740" s="1">
        <v>0.29160000000000003</v>
      </c>
      <c r="AR3740" s="2">
        <v>43950</v>
      </c>
      <c r="AS3740" s="1">
        <v>0.39689999999999998</v>
      </c>
      <c r="AU3740" s="2">
        <v>43978</v>
      </c>
      <c r="AV3740" s="1">
        <v>3.2000000000000001E-2</v>
      </c>
      <c r="AX3740" s="2">
        <v>43980</v>
      </c>
      <c r="AY3740" s="1">
        <v>8.5999999999999993E-2</v>
      </c>
      <c r="BA3740" s="2">
        <v>43992</v>
      </c>
      <c r="BB3740" s="1">
        <v>-4.3900000000000002E-2</v>
      </c>
      <c r="BD3740" s="2">
        <v>43979</v>
      </c>
      <c r="BE3740" s="1">
        <v>-0.28449999999999998</v>
      </c>
      <c r="BM3740" s="2">
        <v>43991</v>
      </c>
      <c r="BN3740" s="1">
        <v>-0.247</v>
      </c>
    </row>
    <row r="3741" spans="5:66">
      <c r="E3741" s="2">
        <v>44055</v>
      </c>
      <c r="F3741" s="1">
        <v>0.45300000000000001</v>
      </c>
      <c r="H3741" s="2">
        <v>44076</v>
      </c>
      <c r="I3741" s="1">
        <v>0.91700000000000004</v>
      </c>
      <c r="K3741" s="2">
        <v>44074</v>
      </c>
      <c r="L3741" s="1">
        <v>1.5270000000000001</v>
      </c>
      <c r="N3741" s="2">
        <v>44082</v>
      </c>
      <c r="O3741" s="1">
        <v>1.2250000000000001</v>
      </c>
      <c r="Q3741" s="2">
        <v>44055</v>
      </c>
      <c r="R3741" s="1">
        <v>0.98</v>
      </c>
      <c r="T3741" s="2">
        <v>44061</v>
      </c>
      <c r="U3741" s="1">
        <v>0.84750000000000003</v>
      </c>
      <c r="W3741" s="2">
        <v>44062</v>
      </c>
      <c r="X3741" s="1">
        <v>0.77500000000000002</v>
      </c>
      <c r="Z3741" s="2">
        <v>44049</v>
      </c>
      <c r="AA3741" s="1">
        <v>0.74</v>
      </c>
      <c r="AC3741" s="2">
        <v>44050</v>
      </c>
      <c r="AD3741" s="1">
        <v>0.70499999999999996</v>
      </c>
      <c r="AI3741" s="2">
        <v>43959</v>
      </c>
      <c r="AJ3741" s="1">
        <v>0.876</v>
      </c>
      <c r="AL3741" s="2">
        <v>43963</v>
      </c>
      <c r="AM3741" s="1">
        <v>0.61990000000000001</v>
      </c>
      <c r="AO3741" s="2">
        <v>43958</v>
      </c>
      <c r="AP3741" s="1">
        <v>0.23949999999999999</v>
      </c>
      <c r="AR3741" s="2">
        <v>43951</v>
      </c>
      <c r="AS3741" s="1">
        <v>0.36499999999999999</v>
      </c>
      <c r="AU3741" s="2">
        <v>43979</v>
      </c>
      <c r="AV3741" s="1">
        <v>4.2000000000000003E-2</v>
      </c>
      <c r="AX3741" s="2">
        <v>43983</v>
      </c>
      <c r="AY3741" s="1">
        <v>0.123</v>
      </c>
      <c r="BA3741" s="2">
        <v>43993</v>
      </c>
      <c r="BB3741" s="1">
        <v>-0.108</v>
      </c>
      <c r="BD3741" s="2">
        <v>43980</v>
      </c>
      <c r="BE3741" s="1">
        <v>-0.29749999999999999</v>
      </c>
      <c r="BM3741" s="2">
        <v>43992</v>
      </c>
      <c r="BN3741" s="1">
        <v>-0.24379999999999999</v>
      </c>
    </row>
    <row r="3742" spans="5:66">
      <c r="E3742" s="2">
        <v>44056</v>
      </c>
      <c r="F3742" s="1">
        <v>0.45300000000000001</v>
      </c>
      <c r="H3742" s="2">
        <v>44077</v>
      </c>
      <c r="I3742" s="1">
        <v>0.92200000000000004</v>
      </c>
      <c r="K3742" s="2">
        <v>44075</v>
      </c>
      <c r="L3742" s="1">
        <v>1.5699999999999998</v>
      </c>
      <c r="N3742" s="2">
        <v>44083</v>
      </c>
      <c r="O3742" s="1">
        <v>1.1819999999999999</v>
      </c>
      <c r="Q3742" s="2">
        <v>44056</v>
      </c>
      <c r="R3742" s="1">
        <v>0.95250000000000001</v>
      </c>
      <c r="T3742" s="2">
        <v>44062</v>
      </c>
      <c r="U3742" s="1">
        <v>0.85</v>
      </c>
      <c r="W3742" s="2">
        <v>44063</v>
      </c>
      <c r="X3742" s="1">
        <v>0.78249999999999997</v>
      </c>
      <c r="Z3742" s="2">
        <v>44050</v>
      </c>
      <c r="AA3742" s="1">
        <v>0.73750000000000004</v>
      </c>
      <c r="AC3742" s="2">
        <v>44053</v>
      </c>
      <c r="AD3742" s="1">
        <v>0.71</v>
      </c>
      <c r="AI3742" s="2">
        <v>43962</v>
      </c>
      <c r="AJ3742" s="1">
        <v>0.89449999999999996</v>
      </c>
      <c r="AL3742" s="2">
        <v>43964</v>
      </c>
      <c r="AM3742" s="1">
        <v>0.6079</v>
      </c>
      <c r="AO3742" s="2">
        <v>43959</v>
      </c>
      <c r="AP3742" s="1">
        <v>0.25</v>
      </c>
      <c r="AR3742" s="2">
        <v>43952</v>
      </c>
      <c r="AS3742" s="1">
        <v>0.36849999999999999</v>
      </c>
      <c r="AU3742" s="2">
        <v>43980</v>
      </c>
      <c r="AV3742" s="1">
        <v>3.5000000000000003E-2</v>
      </c>
      <c r="AX3742" s="2">
        <v>43984</v>
      </c>
      <c r="AY3742" s="1">
        <v>0.13500000000000001</v>
      </c>
      <c r="BA3742" s="2">
        <v>43994</v>
      </c>
      <c r="BB3742" s="1">
        <v>-0.1217</v>
      </c>
      <c r="BD3742" s="2">
        <v>43983</v>
      </c>
      <c r="BE3742" s="1">
        <v>-0.2954</v>
      </c>
      <c r="BM3742" s="2">
        <v>43993</v>
      </c>
      <c r="BN3742" s="1">
        <v>-0.28799999999999998</v>
      </c>
    </row>
    <row r="3743" spans="5:66">
      <c r="E3743" s="2">
        <v>44057</v>
      </c>
      <c r="F3743" s="1">
        <v>0.45300000000000001</v>
      </c>
      <c r="H3743" s="2">
        <v>44078</v>
      </c>
      <c r="I3743" s="1">
        <v>0.94</v>
      </c>
      <c r="K3743" s="2">
        <v>44076</v>
      </c>
      <c r="L3743" s="1">
        <v>1.5369999999999999</v>
      </c>
      <c r="N3743" s="2">
        <v>44084</v>
      </c>
      <c r="O3743" s="1">
        <v>1.222</v>
      </c>
      <c r="Q3743" s="2">
        <v>44057</v>
      </c>
      <c r="R3743" s="1">
        <v>0.98499999999999999</v>
      </c>
      <c r="T3743" s="2">
        <v>44063</v>
      </c>
      <c r="U3743" s="1">
        <v>0.86250000000000004</v>
      </c>
      <c r="W3743" s="2">
        <v>44064</v>
      </c>
      <c r="X3743" s="1">
        <v>0.8175</v>
      </c>
      <c r="Z3743" s="2">
        <v>44053</v>
      </c>
      <c r="AA3743" s="1">
        <v>0.75249999999999995</v>
      </c>
      <c r="AC3743" s="2">
        <v>44054</v>
      </c>
      <c r="AD3743" s="1">
        <v>0.70250000000000001</v>
      </c>
      <c r="AI3743" s="2">
        <v>43963</v>
      </c>
      <c r="AJ3743" s="1">
        <v>0.86219999999999997</v>
      </c>
      <c r="AL3743" s="2">
        <v>43965</v>
      </c>
      <c r="AM3743" s="1">
        <v>0.58399999999999996</v>
      </c>
      <c r="AO3743" s="2">
        <v>43962</v>
      </c>
      <c r="AP3743" s="1">
        <v>0.2555</v>
      </c>
      <c r="AR3743" s="2">
        <v>43955</v>
      </c>
      <c r="AS3743" s="1">
        <v>0.35549999999999998</v>
      </c>
      <c r="AU3743" s="2">
        <v>43983</v>
      </c>
      <c r="AV3743" s="1">
        <v>8.8999999999999996E-2</v>
      </c>
      <c r="AX3743" s="2">
        <v>43985</v>
      </c>
      <c r="AY3743" s="1">
        <v>0.17299999999999999</v>
      </c>
      <c r="BA3743" s="2">
        <v>43997</v>
      </c>
      <c r="BB3743" s="1">
        <v>-0.13220000000000001</v>
      </c>
      <c r="BD3743" s="2">
        <v>43984</v>
      </c>
      <c r="BE3743" s="1">
        <v>-0.30590000000000001</v>
      </c>
      <c r="BM3743" s="2">
        <v>43994</v>
      </c>
      <c r="BN3743" s="1">
        <v>-0.30199999999999999</v>
      </c>
    </row>
    <row r="3744" spans="5:66">
      <c r="E3744" s="2">
        <v>44061</v>
      </c>
      <c r="F3744" s="1">
        <v>0.45300000000000001</v>
      </c>
      <c r="H3744" s="2">
        <v>44081</v>
      </c>
      <c r="I3744" s="1">
        <v>0.97499999999999998</v>
      </c>
      <c r="K3744" s="2">
        <v>44077</v>
      </c>
      <c r="L3744" s="1">
        <v>1.53</v>
      </c>
      <c r="N3744" s="2">
        <v>44085</v>
      </c>
      <c r="O3744" s="1">
        <v>1.23</v>
      </c>
      <c r="Q3744" s="2">
        <v>44060</v>
      </c>
      <c r="R3744" s="1">
        <v>0.98499999999999999</v>
      </c>
      <c r="T3744" s="2">
        <v>44064</v>
      </c>
      <c r="U3744" s="1">
        <v>0.9</v>
      </c>
      <c r="W3744" s="2">
        <v>44067</v>
      </c>
      <c r="X3744" s="1">
        <v>0.79</v>
      </c>
      <c r="Z3744" s="2">
        <v>44054</v>
      </c>
      <c r="AA3744" s="1">
        <v>0.745</v>
      </c>
      <c r="AC3744" s="2">
        <v>44055</v>
      </c>
      <c r="AD3744" s="1">
        <v>0.71250000000000002</v>
      </c>
      <c r="AI3744" s="2">
        <v>43964</v>
      </c>
      <c r="AJ3744" s="1">
        <v>0.85050000000000003</v>
      </c>
      <c r="AL3744" s="2">
        <v>43966</v>
      </c>
      <c r="AM3744" s="1">
        <v>0.61580000000000001</v>
      </c>
      <c r="AO3744" s="2">
        <v>43963</v>
      </c>
      <c r="AP3744" s="1">
        <v>0.25879999999999997</v>
      </c>
      <c r="AR3744" s="2">
        <v>43956</v>
      </c>
      <c r="AS3744" s="1">
        <v>0.34870000000000001</v>
      </c>
      <c r="AU3744" s="2">
        <v>43984</v>
      </c>
      <c r="AV3744" s="1">
        <v>9.8000000000000004E-2</v>
      </c>
      <c r="AX3744" s="2">
        <v>43986</v>
      </c>
      <c r="AY3744" s="1">
        <v>0.22420000000000001</v>
      </c>
      <c r="BA3744" s="2">
        <v>43998</v>
      </c>
      <c r="BB3744" s="1">
        <v>-0.11899999999999999</v>
      </c>
      <c r="BD3744" s="2">
        <v>43985</v>
      </c>
      <c r="BE3744" s="1">
        <v>-0.29349999999999998</v>
      </c>
      <c r="BM3744" s="2">
        <v>43997</v>
      </c>
      <c r="BN3744" s="1">
        <v>-0.30299999999999999</v>
      </c>
    </row>
    <row r="3745" spans="5:66">
      <c r="E3745" s="2">
        <v>44062</v>
      </c>
      <c r="F3745" s="1">
        <v>0.45300000000000001</v>
      </c>
      <c r="H3745" s="2">
        <v>44082</v>
      </c>
      <c r="I3745" s="1">
        <v>0.94199999999999995</v>
      </c>
      <c r="K3745" s="2">
        <v>44078</v>
      </c>
      <c r="L3745" s="1">
        <v>1.54</v>
      </c>
      <c r="N3745" s="2">
        <v>44088</v>
      </c>
      <c r="O3745" s="1">
        <v>1.212</v>
      </c>
      <c r="Q3745" s="2">
        <v>44061</v>
      </c>
      <c r="R3745" s="1">
        <v>0.94499999999999995</v>
      </c>
      <c r="T3745" s="2">
        <v>44067</v>
      </c>
      <c r="U3745" s="1">
        <v>0.86750000000000005</v>
      </c>
      <c r="W3745" s="2">
        <v>44068</v>
      </c>
      <c r="X3745" s="1">
        <v>0.79500000000000004</v>
      </c>
      <c r="Z3745" s="2">
        <v>44055</v>
      </c>
      <c r="AA3745" s="1">
        <v>0.76500000000000001</v>
      </c>
      <c r="AC3745" s="2">
        <v>44056</v>
      </c>
      <c r="AD3745" s="1">
        <v>0.68500000000000005</v>
      </c>
      <c r="AI3745" s="2">
        <v>43965</v>
      </c>
      <c r="AJ3745" s="1">
        <v>0.80100000000000005</v>
      </c>
      <c r="AL3745" s="2">
        <v>43969</v>
      </c>
      <c r="AM3745" s="1">
        <v>0.7</v>
      </c>
      <c r="AO3745" s="2">
        <v>43964</v>
      </c>
      <c r="AP3745" s="1">
        <v>0.25840000000000002</v>
      </c>
      <c r="AR3745" s="2">
        <v>43957</v>
      </c>
      <c r="AS3745" s="1">
        <v>0.3327</v>
      </c>
      <c r="AU3745" s="2">
        <v>43985</v>
      </c>
      <c r="AV3745" s="1">
        <v>0.13700000000000001</v>
      </c>
      <c r="AX3745" s="2">
        <v>43987</v>
      </c>
      <c r="AY3745" s="1">
        <v>0.25230000000000002</v>
      </c>
      <c r="BA3745" s="2">
        <v>43999</v>
      </c>
      <c r="BB3745" s="1">
        <v>-0.1168</v>
      </c>
      <c r="BD3745" s="2">
        <v>43986</v>
      </c>
      <c r="BE3745" s="1">
        <v>-0.29749999999999999</v>
      </c>
      <c r="BM3745" s="2">
        <v>43998</v>
      </c>
      <c r="BN3745" s="1">
        <v>-0.29849999999999999</v>
      </c>
    </row>
    <row r="3746" spans="5:66">
      <c r="E3746" s="2">
        <v>44063</v>
      </c>
      <c r="F3746" s="1">
        <v>0.45300000000000001</v>
      </c>
      <c r="H3746" s="2">
        <v>44083</v>
      </c>
      <c r="I3746" s="1">
        <v>0.91</v>
      </c>
      <c r="K3746" s="2">
        <v>44081</v>
      </c>
      <c r="L3746" s="1">
        <v>1.577</v>
      </c>
      <c r="N3746" s="2">
        <v>44089</v>
      </c>
      <c r="O3746" s="1">
        <v>1.1950000000000001</v>
      </c>
      <c r="Q3746" s="2">
        <v>44062</v>
      </c>
      <c r="R3746" s="1">
        <v>0.94499999999999995</v>
      </c>
      <c r="T3746" s="2">
        <v>44068</v>
      </c>
      <c r="U3746" s="1">
        <v>0.87749999999999995</v>
      </c>
      <c r="W3746" s="2">
        <v>44069</v>
      </c>
      <c r="X3746" s="1">
        <v>0.81</v>
      </c>
      <c r="Z3746" s="2">
        <v>44056</v>
      </c>
      <c r="AA3746" s="1">
        <v>0.73250000000000004</v>
      </c>
      <c r="AC3746" s="2">
        <v>44057</v>
      </c>
      <c r="AD3746" s="1">
        <v>0.68500000000000005</v>
      </c>
      <c r="AI3746" s="2">
        <v>43966</v>
      </c>
      <c r="AJ3746" s="1">
        <v>0.84750000000000003</v>
      </c>
      <c r="AL3746" s="2">
        <v>43970</v>
      </c>
      <c r="AM3746" s="1">
        <v>0.66469999999999996</v>
      </c>
      <c r="AO3746" s="2">
        <v>43965</v>
      </c>
      <c r="AP3746" s="1">
        <v>0.2482</v>
      </c>
      <c r="AR3746" s="2">
        <v>43958</v>
      </c>
      <c r="AS3746" s="1">
        <v>0.29709999999999998</v>
      </c>
      <c r="AU3746" s="2">
        <v>43986</v>
      </c>
      <c r="AV3746" s="1">
        <v>0.183</v>
      </c>
      <c r="AX3746" s="2">
        <v>43990</v>
      </c>
      <c r="AY3746" s="1">
        <v>0.21049999999999999</v>
      </c>
      <c r="BA3746" s="2">
        <v>44000</v>
      </c>
      <c r="BB3746" s="1">
        <v>-0.14399999999999999</v>
      </c>
      <c r="BD3746" s="2">
        <v>43987</v>
      </c>
      <c r="BE3746" s="1">
        <v>-0.30099999999999999</v>
      </c>
      <c r="BM3746" s="2">
        <v>43999</v>
      </c>
      <c r="BN3746" s="1">
        <v>-0.307</v>
      </c>
    </row>
    <row r="3747" spans="5:66">
      <c r="E3747" s="2">
        <v>44064</v>
      </c>
      <c r="F3747" s="1">
        <v>0.45500000000000002</v>
      </c>
      <c r="H3747" s="2">
        <v>44084</v>
      </c>
      <c r="I3747" s="1">
        <v>0.91200000000000003</v>
      </c>
      <c r="K3747" s="2">
        <v>44082</v>
      </c>
      <c r="L3747" s="1">
        <v>1.55</v>
      </c>
      <c r="N3747" s="2">
        <v>44090</v>
      </c>
      <c r="O3747" s="1">
        <v>1.1850000000000001</v>
      </c>
      <c r="Q3747" s="2">
        <v>44063</v>
      </c>
      <c r="R3747" s="1">
        <v>0.96250000000000002</v>
      </c>
      <c r="T3747" s="2">
        <v>44069</v>
      </c>
      <c r="U3747" s="1">
        <v>0.89749999999999996</v>
      </c>
      <c r="W3747" s="2">
        <v>44070</v>
      </c>
      <c r="X3747" s="1">
        <v>0.82750000000000001</v>
      </c>
      <c r="Z3747" s="2">
        <v>44057</v>
      </c>
      <c r="AA3747" s="1">
        <v>0.745</v>
      </c>
      <c r="AC3747" s="2">
        <v>44061</v>
      </c>
      <c r="AD3747" s="1">
        <v>0.68</v>
      </c>
      <c r="AI3747" s="2">
        <v>43969</v>
      </c>
      <c r="AJ3747" s="1">
        <v>0.95050000000000001</v>
      </c>
      <c r="AL3747" s="2">
        <v>43971</v>
      </c>
      <c r="AM3747" s="1">
        <v>0.65700000000000003</v>
      </c>
      <c r="AO3747" s="2">
        <v>43966</v>
      </c>
      <c r="AP3747" s="1">
        <v>0.245</v>
      </c>
      <c r="AR3747" s="2">
        <v>43959</v>
      </c>
      <c r="AS3747" s="1">
        <v>0.31109999999999999</v>
      </c>
      <c r="AU3747" s="2">
        <v>43987</v>
      </c>
      <c r="AV3747" s="1">
        <v>0.221</v>
      </c>
      <c r="AX3747" s="2">
        <v>43991</v>
      </c>
      <c r="AY3747" s="1">
        <v>0.21829999999999999</v>
      </c>
      <c r="BA3747" s="2">
        <v>44001</v>
      </c>
      <c r="BB3747" s="1">
        <v>-0.14699999999999999</v>
      </c>
      <c r="BD3747" s="2">
        <v>43990</v>
      </c>
      <c r="BE3747" s="1">
        <v>-0.31090000000000001</v>
      </c>
      <c r="BM3747" s="2">
        <v>44000</v>
      </c>
      <c r="BN3747" s="1">
        <v>-0.31900000000000001</v>
      </c>
    </row>
    <row r="3748" spans="5:66">
      <c r="E3748" s="2">
        <v>44067</v>
      </c>
      <c r="F3748" s="1">
        <v>0.45500000000000002</v>
      </c>
      <c r="H3748" s="2">
        <v>44085</v>
      </c>
      <c r="I3748" s="1">
        <v>0.93</v>
      </c>
      <c r="K3748" s="2">
        <v>44083</v>
      </c>
      <c r="L3748" s="1">
        <v>1.5169999999999999</v>
      </c>
      <c r="N3748" s="2">
        <v>44091</v>
      </c>
      <c r="O3748" s="1">
        <v>1.1919999999999999</v>
      </c>
      <c r="Q3748" s="2">
        <v>44064</v>
      </c>
      <c r="R3748" s="1">
        <v>0.995</v>
      </c>
      <c r="T3748" s="2">
        <v>44070</v>
      </c>
      <c r="U3748" s="1">
        <v>0.91500000000000004</v>
      </c>
      <c r="W3748" s="2">
        <v>44071</v>
      </c>
      <c r="X3748" s="1">
        <v>0.86</v>
      </c>
      <c r="Z3748" s="2">
        <v>44060</v>
      </c>
      <c r="AA3748" s="1">
        <v>0.745</v>
      </c>
      <c r="AC3748" s="2">
        <v>44062</v>
      </c>
      <c r="AD3748" s="1">
        <v>0.6825</v>
      </c>
      <c r="AI3748" s="2">
        <v>43970</v>
      </c>
      <c r="AJ3748" s="1">
        <v>0.92249999999999999</v>
      </c>
      <c r="AL3748" s="2">
        <v>43972</v>
      </c>
      <c r="AM3748" s="1">
        <v>0.6542</v>
      </c>
      <c r="AO3748" s="2">
        <v>43969</v>
      </c>
      <c r="AP3748" s="1">
        <v>0.26690000000000003</v>
      </c>
      <c r="AR3748" s="2">
        <v>43962</v>
      </c>
      <c r="AS3748" s="1">
        <v>0.313</v>
      </c>
      <c r="AU3748" s="2">
        <v>43990</v>
      </c>
      <c r="AV3748" s="1">
        <v>0.17399999999999999</v>
      </c>
      <c r="AX3748" s="2">
        <v>43992</v>
      </c>
      <c r="AY3748" s="1">
        <v>0.1948</v>
      </c>
      <c r="BA3748" s="2">
        <v>44004</v>
      </c>
      <c r="BB3748" s="1">
        <v>-0.16400000000000001</v>
      </c>
      <c r="BD3748" s="2">
        <v>43991</v>
      </c>
      <c r="BE3748" s="1">
        <v>-0.30070000000000002</v>
      </c>
      <c r="BM3748" s="2">
        <v>44001</v>
      </c>
      <c r="BN3748" s="1">
        <v>-0.32500000000000001</v>
      </c>
    </row>
    <row r="3749" spans="5:66">
      <c r="E3749" s="2">
        <v>44068</v>
      </c>
      <c r="F3749" s="1">
        <v>0.45500000000000002</v>
      </c>
      <c r="H3749" s="2">
        <v>44088</v>
      </c>
      <c r="I3749" s="1">
        <v>0.91700000000000004</v>
      </c>
      <c r="K3749" s="2">
        <v>44084</v>
      </c>
      <c r="L3749" s="1">
        <v>1.522</v>
      </c>
      <c r="N3749" s="2">
        <v>44092</v>
      </c>
      <c r="O3749" s="1">
        <v>1.202</v>
      </c>
      <c r="Q3749" s="2">
        <v>44067</v>
      </c>
      <c r="R3749" s="1">
        <v>0.96499999999999997</v>
      </c>
      <c r="T3749" s="2">
        <v>44071</v>
      </c>
      <c r="U3749" s="1">
        <v>0.96250000000000002</v>
      </c>
      <c r="W3749" s="2">
        <v>44074</v>
      </c>
      <c r="X3749" s="1">
        <v>0.88749999999999996</v>
      </c>
      <c r="Z3749" s="2">
        <v>44061</v>
      </c>
      <c r="AA3749" s="1">
        <v>0.72250000000000003</v>
      </c>
      <c r="AC3749" s="2">
        <v>44063</v>
      </c>
      <c r="AD3749" s="1">
        <v>0.68</v>
      </c>
      <c r="AI3749" s="2">
        <v>43971</v>
      </c>
      <c r="AJ3749" s="1">
        <v>0.91800000000000004</v>
      </c>
      <c r="AL3749" s="2">
        <v>43973</v>
      </c>
      <c r="AM3749" s="1">
        <v>0.65100000000000002</v>
      </c>
      <c r="AO3749" s="2">
        <v>43970</v>
      </c>
      <c r="AP3749" s="1">
        <v>0.2525</v>
      </c>
      <c r="AR3749" s="2">
        <v>43963</v>
      </c>
      <c r="AS3749" s="1">
        <v>0.32579999999999998</v>
      </c>
      <c r="AU3749" s="2">
        <v>43991</v>
      </c>
      <c r="AV3749" s="1">
        <v>0.17280000000000001</v>
      </c>
      <c r="AX3749" s="2">
        <v>43993</v>
      </c>
      <c r="AY3749" s="1">
        <v>0.11899999999999999</v>
      </c>
      <c r="BA3749" s="2">
        <v>44005</v>
      </c>
      <c r="BB3749" s="1">
        <v>-0.14299999999999999</v>
      </c>
      <c r="BD3749" s="2">
        <v>43992</v>
      </c>
      <c r="BE3749" s="1">
        <v>-0.29730000000000001</v>
      </c>
      <c r="BM3749" s="2">
        <v>44004</v>
      </c>
      <c r="BN3749" s="1">
        <v>-0.34699999999999998</v>
      </c>
    </row>
    <row r="3750" spans="5:66">
      <c r="E3750" s="2">
        <v>44069</v>
      </c>
      <c r="F3750" s="1">
        <v>0.45500000000000002</v>
      </c>
      <c r="H3750" s="2">
        <v>44089</v>
      </c>
      <c r="I3750" s="1">
        <v>0.90500000000000003</v>
      </c>
      <c r="K3750" s="2">
        <v>44085</v>
      </c>
      <c r="L3750" s="1">
        <v>1.532</v>
      </c>
      <c r="N3750" s="2">
        <v>44095</v>
      </c>
      <c r="O3750" s="1">
        <v>1.1970000000000001</v>
      </c>
      <c r="Q3750" s="2">
        <v>44068</v>
      </c>
      <c r="R3750" s="1">
        <v>0.97499999999999998</v>
      </c>
      <c r="T3750" s="2">
        <v>44074</v>
      </c>
      <c r="U3750" s="1">
        <v>1.0024999999999999</v>
      </c>
      <c r="W3750" s="2">
        <v>44075</v>
      </c>
      <c r="X3750" s="1">
        <v>0.90500000000000003</v>
      </c>
      <c r="Z3750" s="2">
        <v>44062</v>
      </c>
      <c r="AA3750" s="1">
        <v>0.72750000000000004</v>
      </c>
      <c r="AC3750" s="2">
        <v>44064</v>
      </c>
      <c r="AD3750" s="1">
        <v>0.69750000000000001</v>
      </c>
      <c r="AI3750" s="2">
        <v>43972</v>
      </c>
      <c r="AJ3750" s="1">
        <v>0.91779999999999995</v>
      </c>
      <c r="AL3750" s="2">
        <v>43976</v>
      </c>
      <c r="AM3750" s="1">
        <v>0.64749999999999996</v>
      </c>
      <c r="AO3750" s="2">
        <v>43971</v>
      </c>
      <c r="AP3750" s="1">
        <v>0.24790000000000001</v>
      </c>
      <c r="AR3750" s="2">
        <v>43964</v>
      </c>
      <c r="AS3750" s="1">
        <v>0.313</v>
      </c>
      <c r="AU3750" s="2">
        <v>43992</v>
      </c>
      <c r="AV3750" s="1">
        <v>0.1421</v>
      </c>
      <c r="AX3750" s="2">
        <v>43994</v>
      </c>
      <c r="AY3750" s="1">
        <v>0.1101</v>
      </c>
      <c r="BA3750" s="2">
        <v>44006</v>
      </c>
      <c r="BB3750" s="1">
        <v>-0.159</v>
      </c>
      <c r="BD3750" s="2">
        <v>43993</v>
      </c>
      <c r="BE3750" s="1">
        <v>-0.31019999999999998</v>
      </c>
      <c r="BM3750" s="2">
        <v>44005</v>
      </c>
      <c r="BN3750" s="1">
        <v>-0.33050000000000002</v>
      </c>
    </row>
    <row r="3751" spans="5:66">
      <c r="E3751" s="2">
        <v>44070</v>
      </c>
      <c r="F3751" s="1">
        <v>0.45500000000000002</v>
      </c>
      <c r="H3751" s="2">
        <v>44090</v>
      </c>
      <c r="I3751" s="1">
        <v>0.91400000000000003</v>
      </c>
      <c r="K3751" s="2">
        <v>44088</v>
      </c>
      <c r="L3751" s="1">
        <v>1.512</v>
      </c>
      <c r="N3751" s="2">
        <v>44096</v>
      </c>
      <c r="O3751" s="1">
        <v>1.175</v>
      </c>
      <c r="Q3751" s="2">
        <v>44069</v>
      </c>
      <c r="R3751" s="1">
        <v>1</v>
      </c>
      <c r="T3751" s="2">
        <v>44075</v>
      </c>
      <c r="U3751" s="1">
        <v>1.0349999999999999</v>
      </c>
      <c r="W3751" s="2">
        <v>44076</v>
      </c>
      <c r="X3751" s="1">
        <v>0.87</v>
      </c>
      <c r="Z3751" s="2">
        <v>44063</v>
      </c>
      <c r="AA3751" s="1">
        <v>0.73250000000000004</v>
      </c>
      <c r="AC3751" s="2">
        <v>44067</v>
      </c>
      <c r="AD3751" s="1">
        <v>0.6875</v>
      </c>
      <c r="AI3751" s="2">
        <v>43973</v>
      </c>
      <c r="AJ3751" s="1">
        <v>0.91300000000000003</v>
      </c>
      <c r="AL3751" s="2">
        <v>43977</v>
      </c>
      <c r="AM3751" s="1">
        <v>0.68149999999999999</v>
      </c>
      <c r="AO3751" s="2">
        <v>43972</v>
      </c>
      <c r="AP3751" s="1">
        <v>0.2525</v>
      </c>
      <c r="AR3751" s="2">
        <v>43965</v>
      </c>
      <c r="AS3751" s="1">
        <v>0.30099999999999999</v>
      </c>
      <c r="AU3751" s="2">
        <v>43993</v>
      </c>
      <c r="AV3751" s="1">
        <v>5.3600000000000002E-2</v>
      </c>
      <c r="AX3751" s="2">
        <v>43997</v>
      </c>
      <c r="AY3751" s="1">
        <v>0.104</v>
      </c>
      <c r="BA3751" s="2">
        <v>44007</v>
      </c>
      <c r="BB3751" s="1">
        <v>-0.16769999999999999</v>
      </c>
      <c r="BD3751" s="2">
        <v>43994</v>
      </c>
      <c r="BE3751" s="1">
        <v>-0.32450000000000001</v>
      </c>
      <c r="BM3751" s="2">
        <v>44006</v>
      </c>
      <c r="BN3751" s="1">
        <v>-0.34200000000000003</v>
      </c>
    </row>
    <row r="3752" spans="5:66">
      <c r="E3752" s="2">
        <v>44071</v>
      </c>
      <c r="F3752" s="1">
        <v>0.45500000000000002</v>
      </c>
      <c r="H3752" s="2">
        <v>44091</v>
      </c>
      <c r="I3752" s="1">
        <v>0.91</v>
      </c>
      <c r="K3752" s="2">
        <v>44089</v>
      </c>
      <c r="L3752" s="1">
        <v>1.5</v>
      </c>
      <c r="N3752" s="2">
        <v>44097</v>
      </c>
      <c r="O3752" s="1">
        <v>1.147</v>
      </c>
      <c r="Q3752" s="2">
        <v>44070</v>
      </c>
      <c r="R3752" s="1">
        <v>1.0149999999999999</v>
      </c>
      <c r="T3752" s="2">
        <v>44076</v>
      </c>
      <c r="U3752" s="1">
        <v>0.98499999999999999</v>
      </c>
      <c r="W3752" s="2">
        <v>44077</v>
      </c>
      <c r="X3752" s="1">
        <v>0.86499999999999999</v>
      </c>
      <c r="Z3752" s="2">
        <v>44064</v>
      </c>
      <c r="AA3752" s="1">
        <v>0.76</v>
      </c>
      <c r="AC3752" s="2">
        <v>44068</v>
      </c>
      <c r="AD3752" s="1">
        <v>0.69</v>
      </c>
      <c r="AI3752" s="2">
        <v>43976</v>
      </c>
      <c r="AJ3752" s="1">
        <v>0.91349999999999998</v>
      </c>
      <c r="AL3752" s="2">
        <v>43978</v>
      </c>
      <c r="AM3752" s="1">
        <v>0.66479999999999995</v>
      </c>
      <c r="AO3752" s="2">
        <v>43973</v>
      </c>
      <c r="AP3752" s="1">
        <v>0.25850000000000001</v>
      </c>
      <c r="AR3752" s="2">
        <v>43966</v>
      </c>
      <c r="AS3752" s="1">
        <v>0.29570000000000002</v>
      </c>
      <c r="AU3752" s="2">
        <v>43994</v>
      </c>
      <c r="AV3752" s="1">
        <v>5.7299999999999997E-2</v>
      </c>
      <c r="AX3752" s="2">
        <v>43998</v>
      </c>
      <c r="AY3752" s="1">
        <v>0.12</v>
      </c>
      <c r="BA3752" s="2">
        <v>44008</v>
      </c>
      <c r="BB3752" s="1">
        <v>-0.18820000000000001</v>
      </c>
      <c r="BD3752" s="2">
        <v>43997</v>
      </c>
      <c r="BE3752" s="1">
        <v>-0.32600000000000001</v>
      </c>
      <c r="BM3752" s="2">
        <v>44007</v>
      </c>
      <c r="BN3752" s="1">
        <v>-0.34599999999999997</v>
      </c>
    </row>
    <row r="3753" spans="5:66">
      <c r="E3753" s="2">
        <v>44074</v>
      </c>
      <c r="F3753" s="1">
        <v>0.45600000000000002</v>
      </c>
      <c r="H3753" s="2">
        <v>44092</v>
      </c>
      <c r="I3753" s="1">
        <v>0.90500000000000003</v>
      </c>
      <c r="K3753" s="2">
        <v>44090</v>
      </c>
      <c r="L3753" s="1">
        <v>1.482</v>
      </c>
      <c r="N3753" s="2">
        <v>44098</v>
      </c>
      <c r="O3753" s="1">
        <v>1.1160000000000001</v>
      </c>
      <c r="Q3753" s="2">
        <v>44071</v>
      </c>
      <c r="R3753" s="1">
        <v>1.07</v>
      </c>
      <c r="T3753" s="2">
        <v>44077</v>
      </c>
      <c r="U3753" s="1">
        <v>0.98250000000000004</v>
      </c>
      <c r="W3753" s="2">
        <v>44078</v>
      </c>
      <c r="X3753" s="1">
        <v>0.875</v>
      </c>
      <c r="Z3753" s="2">
        <v>44067</v>
      </c>
      <c r="AA3753" s="1">
        <v>0.74</v>
      </c>
      <c r="AC3753" s="2">
        <v>44069</v>
      </c>
      <c r="AD3753" s="1">
        <v>0.7</v>
      </c>
      <c r="AI3753" s="2">
        <v>43977</v>
      </c>
      <c r="AJ3753" s="1">
        <v>0.97640000000000005</v>
      </c>
      <c r="AL3753" s="2">
        <v>43979</v>
      </c>
      <c r="AM3753" s="1">
        <v>0.67549999999999999</v>
      </c>
      <c r="AO3753" s="2">
        <v>43976</v>
      </c>
      <c r="AP3753" s="1">
        <v>0.25800000000000001</v>
      </c>
      <c r="AR3753" s="2">
        <v>43969</v>
      </c>
      <c r="AS3753" s="1">
        <v>0.31</v>
      </c>
      <c r="AU3753" s="2">
        <v>43997</v>
      </c>
      <c r="AV3753" s="1">
        <v>6.3700000000000007E-2</v>
      </c>
      <c r="AX3753" s="2">
        <v>43999</v>
      </c>
      <c r="AY3753" s="1">
        <v>0.12479999999999999</v>
      </c>
      <c r="BA3753" s="2">
        <v>44011</v>
      </c>
      <c r="BB3753" s="1">
        <v>-0.1802</v>
      </c>
      <c r="BD3753" s="2">
        <v>43998</v>
      </c>
      <c r="BE3753" s="1">
        <v>-0.32500000000000001</v>
      </c>
      <c r="BM3753" s="2">
        <v>44008</v>
      </c>
      <c r="BN3753" s="1">
        <v>-0.35849999999999999</v>
      </c>
    </row>
    <row r="3754" spans="5:66">
      <c r="E3754" s="2">
        <v>44075</v>
      </c>
      <c r="F3754" s="1">
        <v>0.45600000000000002</v>
      </c>
      <c r="H3754" s="2">
        <v>44095</v>
      </c>
      <c r="I3754" s="1">
        <v>0.90500000000000003</v>
      </c>
      <c r="K3754" s="2">
        <v>44091</v>
      </c>
      <c r="L3754" s="1">
        <v>1.5</v>
      </c>
      <c r="N3754" s="2">
        <v>44099</v>
      </c>
      <c r="O3754" s="1">
        <v>1.1200000000000001</v>
      </c>
      <c r="Q3754" s="2">
        <v>44074</v>
      </c>
      <c r="R3754" s="1">
        <v>1.1074999999999999</v>
      </c>
      <c r="T3754" s="2">
        <v>44078</v>
      </c>
      <c r="U3754" s="1">
        <v>0.99</v>
      </c>
      <c r="W3754" s="2">
        <v>44081</v>
      </c>
      <c r="X3754" s="1">
        <v>0.9</v>
      </c>
      <c r="Z3754" s="2">
        <v>44068</v>
      </c>
      <c r="AA3754" s="1">
        <v>0.745</v>
      </c>
      <c r="AC3754" s="2">
        <v>44070</v>
      </c>
      <c r="AD3754" s="1">
        <v>0.71250000000000002</v>
      </c>
      <c r="AI3754" s="2">
        <v>43978</v>
      </c>
      <c r="AJ3754" s="1">
        <v>0.95650000000000002</v>
      </c>
      <c r="AL3754" s="2">
        <v>43980</v>
      </c>
      <c r="AM3754" s="1">
        <v>0.64219999999999999</v>
      </c>
      <c r="AO3754" s="2">
        <v>43977</v>
      </c>
      <c r="AP3754" s="1">
        <v>0.26400000000000001</v>
      </c>
      <c r="AR3754" s="2">
        <v>43970</v>
      </c>
      <c r="AS3754" s="1">
        <v>0.29470000000000002</v>
      </c>
      <c r="AU3754" s="2">
        <v>43998</v>
      </c>
      <c r="AV3754" s="1">
        <v>8.3000000000000004E-2</v>
      </c>
      <c r="AX3754" s="2">
        <v>44000</v>
      </c>
      <c r="AY3754" s="1">
        <v>8.6999999999999994E-2</v>
      </c>
      <c r="BA3754" s="2">
        <v>44012</v>
      </c>
      <c r="BB3754" s="1">
        <v>-0.17499999999999999</v>
      </c>
      <c r="BD3754" s="2">
        <v>43999</v>
      </c>
      <c r="BE3754" s="1">
        <v>-0.33610000000000001</v>
      </c>
      <c r="BM3754" s="2">
        <v>44011</v>
      </c>
      <c r="BN3754" s="1">
        <v>-0.35120000000000001</v>
      </c>
    </row>
    <row r="3755" spans="5:66">
      <c r="E3755" s="2">
        <v>44076</v>
      </c>
      <c r="F3755" s="1">
        <v>0.45500000000000002</v>
      </c>
      <c r="H3755" s="2">
        <v>44096</v>
      </c>
      <c r="I3755" s="1">
        <v>0.89700000000000002</v>
      </c>
      <c r="K3755" s="2">
        <v>44092</v>
      </c>
      <c r="L3755" s="1">
        <v>1.5049999999999999</v>
      </c>
      <c r="N3755" s="2">
        <v>44102</v>
      </c>
      <c r="O3755" s="1">
        <v>1.1200000000000001</v>
      </c>
      <c r="Q3755" s="2">
        <v>44075</v>
      </c>
      <c r="R3755" s="1">
        <v>1.145</v>
      </c>
      <c r="T3755" s="2">
        <v>44081</v>
      </c>
      <c r="U3755" s="1">
        <v>1.0175000000000001</v>
      </c>
      <c r="W3755" s="2">
        <v>44082</v>
      </c>
      <c r="X3755" s="1">
        <v>0.88500000000000001</v>
      </c>
      <c r="Z3755" s="2">
        <v>44069</v>
      </c>
      <c r="AA3755" s="1">
        <v>0.75749999999999995</v>
      </c>
      <c r="AC3755" s="2">
        <v>44071</v>
      </c>
      <c r="AD3755" s="1">
        <v>0.72250000000000003</v>
      </c>
      <c r="AI3755" s="2">
        <v>43979</v>
      </c>
      <c r="AJ3755" s="1">
        <v>0.96850000000000003</v>
      </c>
      <c r="AL3755" s="2">
        <v>43983</v>
      </c>
      <c r="AM3755" s="1">
        <v>0.65</v>
      </c>
      <c r="AO3755" s="2">
        <v>43978</v>
      </c>
      <c r="AP3755" s="1">
        <v>0.26879999999999998</v>
      </c>
      <c r="AR3755" s="2">
        <v>43971</v>
      </c>
      <c r="AS3755" s="1">
        <v>0.2868</v>
      </c>
      <c r="AU3755" s="2">
        <v>43999</v>
      </c>
      <c r="AV3755" s="1">
        <v>8.7499999999999994E-2</v>
      </c>
      <c r="AX3755" s="2">
        <v>44001</v>
      </c>
      <c r="AY3755" s="1">
        <v>9.2499999999999999E-2</v>
      </c>
      <c r="BA3755" s="2">
        <v>44013</v>
      </c>
      <c r="BB3755" s="1">
        <v>-0.1361</v>
      </c>
      <c r="BD3755" s="2">
        <v>44000</v>
      </c>
      <c r="BE3755" s="1">
        <v>-0.34899999999999998</v>
      </c>
      <c r="BM3755" s="2">
        <v>44012</v>
      </c>
      <c r="BN3755" s="1">
        <v>-0.35249999999999998</v>
      </c>
    </row>
    <row r="3756" spans="5:66">
      <c r="E3756" s="2">
        <v>44077</v>
      </c>
      <c r="F3756" s="1">
        <v>0.45500000000000002</v>
      </c>
      <c r="H3756" s="2">
        <v>44097</v>
      </c>
      <c r="I3756" s="1">
        <v>0.88500000000000001</v>
      </c>
      <c r="K3756" s="2">
        <v>44095</v>
      </c>
      <c r="L3756" s="1">
        <v>1.4950000000000001</v>
      </c>
      <c r="N3756" s="2">
        <v>44103</v>
      </c>
      <c r="O3756" s="1">
        <v>1.1000000000000001</v>
      </c>
      <c r="Q3756" s="2">
        <v>44076</v>
      </c>
      <c r="R3756" s="1">
        <v>1.0925</v>
      </c>
      <c r="T3756" s="2">
        <v>44082</v>
      </c>
      <c r="U3756" s="1">
        <v>0.99250000000000005</v>
      </c>
      <c r="W3756" s="2">
        <v>44083</v>
      </c>
      <c r="X3756" s="1">
        <v>0.88</v>
      </c>
      <c r="Z3756" s="2">
        <v>44070</v>
      </c>
      <c r="AA3756" s="1">
        <v>0.77</v>
      </c>
      <c r="AC3756" s="2">
        <v>44074</v>
      </c>
      <c r="AD3756" s="1">
        <v>0.73</v>
      </c>
      <c r="AI3756" s="2">
        <v>43980</v>
      </c>
      <c r="AJ3756" s="1">
        <v>0.92589999999999995</v>
      </c>
      <c r="AL3756" s="2">
        <v>43984</v>
      </c>
      <c r="AM3756" s="1">
        <v>0.6663</v>
      </c>
      <c r="AO3756" s="2">
        <v>43979</v>
      </c>
      <c r="AP3756" s="1">
        <v>0.26350000000000001</v>
      </c>
      <c r="AR3756" s="2">
        <v>43972</v>
      </c>
      <c r="AS3756" s="1">
        <v>0.2903</v>
      </c>
      <c r="AU3756" s="2">
        <v>44000</v>
      </c>
      <c r="AV3756" s="1">
        <v>4.7E-2</v>
      </c>
      <c r="AX3756" s="2">
        <v>44004</v>
      </c>
      <c r="AY3756" s="1">
        <v>8.0799999999999997E-2</v>
      </c>
      <c r="BA3756" s="2">
        <v>44014</v>
      </c>
      <c r="BB3756" s="1">
        <v>-0.1636</v>
      </c>
      <c r="BD3756" s="2">
        <v>44001</v>
      </c>
      <c r="BE3756" s="1">
        <v>-0.35659999999999997</v>
      </c>
      <c r="BM3756" s="2">
        <v>44013</v>
      </c>
      <c r="BN3756" s="1">
        <v>-0.32900000000000001</v>
      </c>
    </row>
    <row r="3757" spans="5:66">
      <c r="E3757" s="2">
        <v>44078</v>
      </c>
      <c r="F3757" s="1">
        <v>0.45500000000000002</v>
      </c>
      <c r="H3757" s="2">
        <v>44098</v>
      </c>
      <c r="I3757" s="1">
        <v>0.85199999999999998</v>
      </c>
      <c r="K3757" s="2">
        <v>44096</v>
      </c>
      <c r="L3757" s="1">
        <v>1.4670000000000001</v>
      </c>
      <c r="Q3757" s="2">
        <v>44077</v>
      </c>
      <c r="R3757" s="1">
        <v>1.0874999999999999</v>
      </c>
      <c r="T3757" s="2">
        <v>44083</v>
      </c>
      <c r="U3757" s="1">
        <v>0.97499999999999998</v>
      </c>
      <c r="W3757" s="2">
        <v>44084</v>
      </c>
      <c r="X3757" s="1">
        <v>0.89500000000000002</v>
      </c>
      <c r="Z3757" s="2">
        <v>44071</v>
      </c>
      <c r="AA3757" s="1">
        <v>0.79500000000000004</v>
      </c>
      <c r="AC3757" s="2">
        <v>44075</v>
      </c>
      <c r="AD3757" s="1">
        <v>0.73499999999999999</v>
      </c>
      <c r="AI3757" s="2">
        <v>43983</v>
      </c>
      <c r="AJ3757" s="1">
        <v>0.95599999999999996</v>
      </c>
      <c r="AL3757" s="2">
        <v>43985</v>
      </c>
      <c r="AM3757" s="1">
        <v>0.72789999999999999</v>
      </c>
      <c r="AO3757" s="2">
        <v>43980</v>
      </c>
      <c r="AP3757" s="1">
        <v>0.2495</v>
      </c>
      <c r="AR3757" s="2">
        <v>43973</v>
      </c>
      <c r="AS3757" s="1">
        <v>0.30299999999999999</v>
      </c>
      <c r="AU3757" s="2">
        <v>44001</v>
      </c>
      <c r="AV3757" s="1">
        <v>5.6500000000000002E-2</v>
      </c>
      <c r="AX3757" s="2">
        <v>44005</v>
      </c>
      <c r="AY3757" s="1">
        <v>0.11700000000000001</v>
      </c>
      <c r="BA3757" s="2">
        <v>44015</v>
      </c>
      <c r="BB3757" s="1">
        <v>-0.15890000000000001</v>
      </c>
      <c r="BD3757" s="2">
        <v>44004</v>
      </c>
      <c r="BE3757" s="1">
        <v>-0.37640000000000001</v>
      </c>
      <c r="BM3757" s="2">
        <v>44014</v>
      </c>
      <c r="BN3757" s="1">
        <v>-0.35</v>
      </c>
    </row>
    <row r="3758" spans="5:66">
      <c r="E3758" s="2">
        <v>44081</v>
      </c>
      <c r="F3758" s="1">
        <v>0.45600000000000002</v>
      </c>
      <c r="H3758" s="2">
        <v>44099</v>
      </c>
      <c r="I3758" s="1">
        <v>0.85</v>
      </c>
      <c r="K3758" s="2">
        <v>44097</v>
      </c>
      <c r="L3758" s="1">
        <v>1.45</v>
      </c>
      <c r="Q3758" s="2">
        <v>44078</v>
      </c>
      <c r="R3758" s="1">
        <v>1.0974999999999999</v>
      </c>
      <c r="T3758" s="2">
        <v>44084</v>
      </c>
      <c r="U3758" s="1">
        <v>0.99</v>
      </c>
      <c r="W3758" s="2">
        <v>44085</v>
      </c>
      <c r="X3758" s="1">
        <v>0.90249999999999997</v>
      </c>
      <c r="Z3758" s="2">
        <v>44074</v>
      </c>
      <c r="AA3758" s="1">
        <v>0.8125</v>
      </c>
      <c r="AC3758" s="2">
        <v>44076</v>
      </c>
      <c r="AD3758" s="1">
        <v>0.72</v>
      </c>
      <c r="AI3758" s="2">
        <v>43984</v>
      </c>
      <c r="AJ3758" s="1">
        <v>0.98799999999999999</v>
      </c>
      <c r="AL3758" s="2">
        <v>43986</v>
      </c>
      <c r="AM3758" s="1">
        <v>0.80900000000000005</v>
      </c>
      <c r="AO3758" s="2">
        <v>43983</v>
      </c>
      <c r="AP3758" s="1">
        <v>0.2445</v>
      </c>
      <c r="AR3758" s="2">
        <v>43976</v>
      </c>
      <c r="AS3758" s="1">
        <v>0.30249999999999999</v>
      </c>
      <c r="AU3758" s="2">
        <v>44004</v>
      </c>
      <c r="AV3758" s="1">
        <v>4.7500000000000001E-2</v>
      </c>
      <c r="AX3758" s="2">
        <v>44006</v>
      </c>
      <c r="AY3758" s="1">
        <v>8.5000000000000006E-2</v>
      </c>
      <c r="BA3758" s="2">
        <v>44018</v>
      </c>
      <c r="BB3758" s="1">
        <v>-0.16039999999999999</v>
      </c>
      <c r="BD3758" s="2">
        <v>44005</v>
      </c>
      <c r="BE3758" s="1">
        <v>-0.36259999999999998</v>
      </c>
      <c r="BM3758" s="2">
        <v>44015</v>
      </c>
      <c r="BN3758" s="1">
        <v>-0.34710000000000002</v>
      </c>
    </row>
    <row r="3759" spans="5:66">
      <c r="E3759" s="2">
        <v>44082</v>
      </c>
      <c r="F3759" s="1">
        <v>0.45600000000000002</v>
      </c>
      <c r="H3759" s="2">
        <v>44102</v>
      </c>
      <c r="I3759" s="1">
        <v>0.84</v>
      </c>
      <c r="K3759" s="2">
        <v>44098</v>
      </c>
      <c r="L3759" s="1">
        <v>1.427</v>
      </c>
      <c r="Q3759" s="2">
        <v>44081</v>
      </c>
      <c r="R3759" s="1">
        <v>1.125</v>
      </c>
      <c r="T3759" s="2">
        <v>44085</v>
      </c>
      <c r="U3759" s="1">
        <v>0.995</v>
      </c>
      <c r="W3759" s="2">
        <v>44088</v>
      </c>
      <c r="X3759" s="1">
        <v>0.88749999999999996</v>
      </c>
      <c r="Z3759" s="2">
        <v>44075</v>
      </c>
      <c r="AA3759" s="1">
        <v>0.82499999999999996</v>
      </c>
      <c r="AC3759" s="2">
        <v>44077</v>
      </c>
      <c r="AD3759" s="1">
        <v>0.72</v>
      </c>
      <c r="AI3759" s="2">
        <v>43985</v>
      </c>
      <c r="AJ3759" s="1">
        <v>1.0364</v>
      </c>
      <c r="AL3759" s="2">
        <v>43987</v>
      </c>
      <c r="AM3759" s="1">
        <v>0.87</v>
      </c>
      <c r="AO3759" s="2">
        <v>43984</v>
      </c>
      <c r="AP3759" s="1">
        <v>0.24360000000000001</v>
      </c>
      <c r="AR3759" s="2">
        <v>43977</v>
      </c>
      <c r="AS3759" s="1">
        <v>0.30830000000000002</v>
      </c>
      <c r="AU3759" s="2">
        <v>44005</v>
      </c>
      <c r="AV3759" s="1">
        <v>8.48E-2</v>
      </c>
      <c r="AX3759" s="2">
        <v>44007</v>
      </c>
      <c r="AY3759" s="1">
        <v>6.7000000000000004E-2</v>
      </c>
      <c r="BA3759" s="2">
        <v>44019</v>
      </c>
      <c r="BB3759" s="1">
        <v>-0.1585</v>
      </c>
      <c r="BD3759" s="2">
        <v>44006</v>
      </c>
      <c r="BE3759" s="1">
        <v>-0.36799999999999999</v>
      </c>
      <c r="BM3759" s="2">
        <v>44018</v>
      </c>
      <c r="BN3759" s="1">
        <v>-0.34799999999999998</v>
      </c>
    </row>
    <row r="3760" spans="5:66">
      <c r="E3760" s="2">
        <v>44083</v>
      </c>
      <c r="F3760" s="1">
        <v>0.45600000000000002</v>
      </c>
      <c r="H3760" s="2">
        <v>44103</v>
      </c>
      <c r="I3760" s="1">
        <v>0.84199999999999997</v>
      </c>
      <c r="K3760" s="2">
        <v>44099</v>
      </c>
      <c r="L3760" s="1">
        <v>1.427</v>
      </c>
      <c r="Q3760" s="2">
        <v>44082</v>
      </c>
      <c r="R3760" s="1">
        <v>1.1000000000000001</v>
      </c>
      <c r="T3760" s="2">
        <v>44088</v>
      </c>
      <c r="U3760" s="1">
        <v>0.97750000000000004</v>
      </c>
      <c r="W3760" s="2">
        <v>44089</v>
      </c>
      <c r="X3760" s="1">
        <v>0.87</v>
      </c>
      <c r="Z3760" s="2">
        <v>44076</v>
      </c>
      <c r="AA3760" s="1">
        <v>0.79249999999999998</v>
      </c>
      <c r="AC3760" s="2">
        <v>44078</v>
      </c>
      <c r="AD3760" s="1">
        <v>0.73499999999999999</v>
      </c>
      <c r="AI3760" s="2">
        <v>43986</v>
      </c>
      <c r="AJ3760" s="1">
        <v>1.1372</v>
      </c>
      <c r="AL3760" s="2">
        <v>43990</v>
      </c>
      <c r="AM3760" s="1">
        <v>0.85099999999999998</v>
      </c>
      <c r="AO3760" s="2">
        <v>43985</v>
      </c>
      <c r="AP3760" s="1">
        <v>0.26229999999999998</v>
      </c>
      <c r="AR3760" s="2">
        <v>43978</v>
      </c>
      <c r="AS3760" s="1">
        <v>0.30580000000000002</v>
      </c>
      <c r="AU3760" s="2">
        <v>44006</v>
      </c>
      <c r="AV3760" s="1">
        <v>4.7E-2</v>
      </c>
      <c r="AX3760" s="2">
        <v>44008</v>
      </c>
      <c r="AY3760" s="1">
        <v>4.58E-2</v>
      </c>
      <c r="BA3760" s="2">
        <v>44020</v>
      </c>
      <c r="BB3760" s="1">
        <v>-0.16600000000000001</v>
      </c>
      <c r="BD3760" s="2">
        <v>44007</v>
      </c>
      <c r="BE3760" s="1">
        <v>-0.3735</v>
      </c>
      <c r="BM3760" s="2">
        <v>44019</v>
      </c>
      <c r="BN3760" s="1">
        <v>-0.34029999999999999</v>
      </c>
    </row>
    <row r="3761" spans="5:66">
      <c r="E3761" s="2">
        <v>44084</v>
      </c>
      <c r="F3761" s="1">
        <v>0.47599999999999998</v>
      </c>
      <c r="K3761" s="2">
        <v>44102</v>
      </c>
      <c r="L3761" s="1">
        <v>1.427</v>
      </c>
      <c r="Q3761" s="2">
        <v>44083</v>
      </c>
      <c r="R3761" s="1">
        <v>1.0774999999999999</v>
      </c>
      <c r="T3761" s="2">
        <v>44089</v>
      </c>
      <c r="U3761" s="1">
        <v>0.96</v>
      </c>
      <c r="W3761" s="2">
        <v>44090</v>
      </c>
      <c r="X3761" s="1">
        <v>0.86250000000000004</v>
      </c>
      <c r="Z3761" s="2">
        <v>44077</v>
      </c>
      <c r="AA3761" s="1">
        <v>0.79249999999999998</v>
      </c>
      <c r="AC3761" s="2">
        <v>44081</v>
      </c>
      <c r="AD3761" s="1">
        <v>0.76500000000000001</v>
      </c>
      <c r="AI3761" s="2">
        <v>43987</v>
      </c>
      <c r="AJ3761" s="1">
        <v>1.1705000000000001</v>
      </c>
      <c r="AL3761" s="2">
        <v>43991</v>
      </c>
      <c r="AM3761" s="1">
        <v>0.80349999999999999</v>
      </c>
      <c r="AO3761" s="2">
        <v>43986</v>
      </c>
      <c r="AP3761" s="1">
        <v>0.27050000000000002</v>
      </c>
      <c r="AR3761" s="2">
        <v>43979</v>
      </c>
      <c r="AS3761" s="1">
        <v>0.29699999999999999</v>
      </c>
      <c r="AU3761" s="2">
        <v>44007</v>
      </c>
      <c r="AV3761" s="1">
        <v>1.6E-2</v>
      </c>
      <c r="AX3761" s="2">
        <v>44011</v>
      </c>
      <c r="AY3761" s="1">
        <v>5.8000000000000003E-2</v>
      </c>
      <c r="BA3761" s="2">
        <v>44021</v>
      </c>
      <c r="BB3761" s="1">
        <v>-0.1852</v>
      </c>
      <c r="BD3761" s="2">
        <v>44008</v>
      </c>
      <c r="BE3761" s="1">
        <v>-0.38479999999999998</v>
      </c>
      <c r="BM3761" s="2">
        <v>44020</v>
      </c>
      <c r="BN3761" s="1">
        <v>-0.33900000000000002</v>
      </c>
    </row>
    <row r="3762" spans="5:66">
      <c r="E3762" s="2">
        <v>44085</v>
      </c>
      <c r="F3762" s="1">
        <v>0.48099999999999998</v>
      </c>
      <c r="K3762" s="2">
        <v>44103</v>
      </c>
      <c r="L3762" s="1">
        <v>1.427</v>
      </c>
      <c r="Q3762" s="2">
        <v>44084</v>
      </c>
      <c r="R3762" s="1">
        <v>1.0874999999999999</v>
      </c>
      <c r="T3762" s="2">
        <v>44090</v>
      </c>
      <c r="U3762" s="1">
        <v>0.94750000000000001</v>
      </c>
      <c r="W3762" s="2">
        <v>44091</v>
      </c>
      <c r="X3762" s="1">
        <v>0.86750000000000005</v>
      </c>
      <c r="Z3762" s="2">
        <v>44078</v>
      </c>
      <c r="AA3762" s="1">
        <v>0.80500000000000005</v>
      </c>
      <c r="AC3762" s="2">
        <v>44082</v>
      </c>
      <c r="AD3762" s="1">
        <v>0.745</v>
      </c>
      <c r="AI3762" s="2">
        <v>43990</v>
      </c>
      <c r="AJ3762" s="1">
        <v>1.1486000000000001</v>
      </c>
      <c r="AL3762" s="2">
        <v>43992</v>
      </c>
      <c r="AM3762" s="1">
        <v>0.70899999999999996</v>
      </c>
      <c r="AO3762" s="2">
        <v>43987</v>
      </c>
      <c r="AP3762" s="1">
        <v>0.29210000000000003</v>
      </c>
      <c r="AR3762" s="2">
        <v>43980</v>
      </c>
      <c r="AS3762" s="1">
        <v>0.28849999999999998</v>
      </c>
      <c r="AU3762" s="2">
        <v>44008</v>
      </c>
      <c r="AV3762" s="1">
        <v>1E-3</v>
      </c>
      <c r="AX3762" s="2">
        <v>44012</v>
      </c>
      <c r="AY3762" s="1">
        <v>7.51E-2</v>
      </c>
      <c r="BA3762" s="2">
        <v>44022</v>
      </c>
      <c r="BB3762" s="1">
        <v>-0.188</v>
      </c>
      <c r="BD3762" s="2">
        <v>44011</v>
      </c>
      <c r="BE3762" s="1">
        <v>-0.38019999999999998</v>
      </c>
      <c r="BM3762" s="2">
        <v>44021</v>
      </c>
      <c r="BN3762" s="1">
        <v>-0.35299999999999998</v>
      </c>
    </row>
    <row r="3763" spans="5:66">
      <c r="E3763" s="2">
        <v>44088</v>
      </c>
      <c r="F3763" s="1">
        <v>0.48499999999999999</v>
      </c>
      <c r="Q3763" s="2">
        <v>44085</v>
      </c>
      <c r="R3763" s="1">
        <v>1.095</v>
      </c>
      <c r="T3763" s="2">
        <v>44091</v>
      </c>
      <c r="U3763" s="1">
        <v>0.95750000000000002</v>
      </c>
      <c r="W3763" s="2">
        <v>44092</v>
      </c>
      <c r="X3763" s="1">
        <v>0.87</v>
      </c>
      <c r="Z3763" s="2">
        <v>44081</v>
      </c>
      <c r="AA3763" s="1">
        <v>0.83499999999999996</v>
      </c>
      <c r="AC3763" s="2">
        <v>44083</v>
      </c>
      <c r="AD3763" s="1">
        <v>0.75</v>
      </c>
      <c r="AI3763" s="2">
        <v>43991</v>
      </c>
      <c r="AJ3763" s="1">
        <v>1.0955999999999999</v>
      </c>
      <c r="AL3763" s="2">
        <v>43993</v>
      </c>
      <c r="AM3763" s="1">
        <v>0.65480000000000005</v>
      </c>
      <c r="AO3763" s="2">
        <v>43990</v>
      </c>
      <c r="AP3763" s="1">
        <v>0.30430000000000001</v>
      </c>
      <c r="AR3763" s="2">
        <v>43983</v>
      </c>
      <c r="AS3763" s="1">
        <v>0.28560000000000002</v>
      </c>
      <c r="AU3763" s="2">
        <v>44011</v>
      </c>
      <c r="AV3763" s="1">
        <v>0.01</v>
      </c>
      <c r="AX3763" s="2">
        <v>44013</v>
      </c>
      <c r="AY3763" s="1">
        <v>0.109</v>
      </c>
      <c r="BA3763" s="2">
        <v>44025</v>
      </c>
      <c r="BB3763" s="1">
        <v>-0.154</v>
      </c>
      <c r="BD3763" s="2">
        <v>44012</v>
      </c>
      <c r="BE3763" s="1">
        <v>-0.38819999999999999</v>
      </c>
      <c r="BM3763" s="2">
        <v>44022</v>
      </c>
      <c r="BN3763" s="1">
        <v>-0.35949999999999999</v>
      </c>
    </row>
    <row r="3764" spans="5:66">
      <c r="E3764" s="2">
        <v>44089</v>
      </c>
      <c r="F3764" s="1">
        <v>0.49299999999999999</v>
      </c>
      <c r="Q3764" s="2">
        <v>44088</v>
      </c>
      <c r="R3764" s="1">
        <v>1.08</v>
      </c>
      <c r="T3764" s="2">
        <v>44092</v>
      </c>
      <c r="U3764" s="1">
        <v>0.96250000000000002</v>
      </c>
      <c r="W3764" s="2">
        <v>44095</v>
      </c>
      <c r="X3764" s="1">
        <v>0.86</v>
      </c>
      <c r="Z3764" s="2">
        <v>44082</v>
      </c>
      <c r="AA3764" s="1">
        <v>0.81499999999999995</v>
      </c>
      <c r="AC3764" s="2">
        <v>44084</v>
      </c>
      <c r="AD3764" s="1">
        <v>0.745</v>
      </c>
      <c r="AI3764" s="2">
        <v>43992</v>
      </c>
      <c r="AJ3764" s="1">
        <v>1.0373000000000001</v>
      </c>
      <c r="AL3764" s="2">
        <v>43994</v>
      </c>
      <c r="AM3764" s="1">
        <v>0.68600000000000005</v>
      </c>
      <c r="AO3764" s="2">
        <v>43991</v>
      </c>
      <c r="AP3764" s="1">
        <v>0.28670000000000001</v>
      </c>
      <c r="AR3764" s="2">
        <v>43984</v>
      </c>
      <c r="AS3764" s="1">
        <v>0.2848</v>
      </c>
      <c r="AU3764" s="2">
        <v>44012</v>
      </c>
      <c r="AV3764" s="1">
        <v>3.3000000000000002E-2</v>
      </c>
      <c r="AX3764" s="2">
        <v>44014</v>
      </c>
      <c r="AY3764" s="1">
        <v>8.5800000000000001E-2</v>
      </c>
      <c r="BA3764" s="2">
        <v>44026</v>
      </c>
      <c r="BB3764" s="1">
        <v>-0.18</v>
      </c>
      <c r="BD3764" s="2">
        <v>44013</v>
      </c>
      <c r="BE3764" s="1">
        <v>-0.379</v>
      </c>
      <c r="BM3764" s="2">
        <v>44025</v>
      </c>
      <c r="BN3764" s="1">
        <v>-0.32950000000000002</v>
      </c>
    </row>
    <row r="3765" spans="5:66">
      <c r="E3765" s="2">
        <v>44090</v>
      </c>
      <c r="F3765" s="1">
        <v>0.498</v>
      </c>
      <c r="Q3765" s="2">
        <v>44089</v>
      </c>
      <c r="R3765" s="1">
        <v>1.0625</v>
      </c>
      <c r="T3765" s="2">
        <v>44095</v>
      </c>
      <c r="U3765" s="1">
        <v>0.95</v>
      </c>
      <c r="W3765" s="2">
        <v>44096</v>
      </c>
      <c r="X3765" s="1">
        <v>0.84499999999999997</v>
      </c>
      <c r="Z3765" s="2">
        <v>44083</v>
      </c>
      <c r="AA3765" s="1">
        <v>0.8125</v>
      </c>
      <c r="AC3765" s="2">
        <v>44085</v>
      </c>
      <c r="AD3765" s="1">
        <v>0.745</v>
      </c>
      <c r="AI3765" s="2">
        <v>43993</v>
      </c>
      <c r="AJ3765" s="1">
        <v>0.91620000000000001</v>
      </c>
      <c r="AL3765" s="2">
        <v>43997</v>
      </c>
      <c r="AM3765" s="1">
        <v>0.70250000000000001</v>
      </c>
      <c r="AO3765" s="2">
        <v>43992</v>
      </c>
      <c r="AP3765" s="1">
        <v>0.26</v>
      </c>
      <c r="AR3765" s="2">
        <v>43985</v>
      </c>
      <c r="AS3765" s="1">
        <v>0.2964</v>
      </c>
      <c r="AU3765" s="2">
        <v>44013</v>
      </c>
      <c r="AV3765" s="1">
        <v>6.4899999999999999E-2</v>
      </c>
      <c r="AX3765" s="2">
        <v>44015</v>
      </c>
      <c r="AY3765" s="1">
        <v>9.7000000000000003E-2</v>
      </c>
      <c r="BA3765" s="2">
        <v>44027</v>
      </c>
      <c r="BB3765" s="1">
        <v>-0.185</v>
      </c>
      <c r="BD3765" s="2">
        <v>44014</v>
      </c>
      <c r="BE3765" s="1">
        <v>-0.38600000000000001</v>
      </c>
      <c r="BM3765" s="2">
        <v>44026</v>
      </c>
      <c r="BN3765" s="1">
        <v>-0.34350000000000003</v>
      </c>
    </row>
    <row r="3766" spans="5:66">
      <c r="E3766" s="2">
        <v>44091</v>
      </c>
      <c r="F3766" s="1">
        <v>0.503</v>
      </c>
      <c r="Q3766" s="2">
        <v>44090</v>
      </c>
      <c r="R3766" s="1">
        <v>1.05</v>
      </c>
      <c r="T3766" s="2">
        <v>44096</v>
      </c>
      <c r="U3766" s="1">
        <v>0.92500000000000004</v>
      </c>
      <c r="W3766" s="2">
        <v>44097</v>
      </c>
      <c r="X3766" s="1">
        <v>0.84250000000000003</v>
      </c>
      <c r="Z3766" s="2">
        <v>44084</v>
      </c>
      <c r="AA3766" s="1">
        <v>0.82499999999999996</v>
      </c>
      <c r="AC3766" s="2">
        <v>44088</v>
      </c>
      <c r="AD3766" s="1">
        <v>0.73499999999999999</v>
      </c>
      <c r="AI3766" s="2">
        <v>43994</v>
      </c>
      <c r="AJ3766" s="1">
        <v>0.96399999999999997</v>
      </c>
      <c r="AL3766" s="2">
        <v>43998</v>
      </c>
      <c r="AM3766" s="1">
        <v>0.72629999999999995</v>
      </c>
      <c r="AO3766" s="2">
        <v>43993</v>
      </c>
      <c r="AP3766" s="1">
        <v>0.27300000000000002</v>
      </c>
      <c r="AR3766" s="2">
        <v>43986</v>
      </c>
      <c r="AS3766" s="1">
        <v>0.29699999999999999</v>
      </c>
      <c r="AU3766" s="2">
        <v>44014</v>
      </c>
      <c r="AV3766" s="1">
        <v>5.0900000000000001E-2</v>
      </c>
      <c r="AX3766" s="2">
        <v>44018</v>
      </c>
      <c r="AY3766" s="1">
        <v>9.5000000000000001E-2</v>
      </c>
      <c r="BA3766" s="2">
        <v>44028</v>
      </c>
      <c r="BB3766" s="1">
        <v>-0.19600000000000001</v>
      </c>
      <c r="BD3766" s="2">
        <v>44015</v>
      </c>
      <c r="BE3766" s="1">
        <v>-0.3896</v>
      </c>
      <c r="BM3766" s="2">
        <v>44027</v>
      </c>
      <c r="BN3766" s="1">
        <v>-0.34949999999999998</v>
      </c>
    </row>
    <row r="3767" spans="5:66">
      <c r="E3767" s="2">
        <v>44092</v>
      </c>
      <c r="F3767" s="1">
        <v>0.5</v>
      </c>
      <c r="Q3767" s="2">
        <v>44091</v>
      </c>
      <c r="R3767" s="1">
        <v>1.0625</v>
      </c>
      <c r="T3767" s="2">
        <v>44097</v>
      </c>
      <c r="U3767" s="1">
        <v>0.91500000000000004</v>
      </c>
      <c r="W3767" s="2">
        <v>44098</v>
      </c>
      <c r="X3767" s="1">
        <v>0.8175</v>
      </c>
      <c r="Z3767" s="2">
        <v>44085</v>
      </c>
      <c r="AA3767" s="1">
        <v>0.83</v>
      </c>
      <c r="AC3767" s="2">
        <v>44089</v>
      </c>
      <c r="AD3767" s="1">
        <v>0.73</v>
      </c>
      <c r="AI3767" s="2">
        <v>43997</v>
      </c>
      <c r="AJ3767" s="1">
        <v>0.96519999999999995</v>
      </c>
      <c r="AL3767" s="2">
        <v>43999</v>
      </c>
      <c r="AM3767" s="1">
        <v>0.70130000000000003</v>
      </c>
      <c r="AO3767" s="2">
        <v>43994</v>
      </c>
      <c r="AP3767" s="1">
        <v>0.26179999999999998</v>
      </c>
      <c r="AR3767" s="2">
        <v>43987</v>
      </c>
      <c r="AS3767" s="1">
        <v>0.3024</v>
      </c>
      <c r="AU3767" s="2">
        <v>44015</v>
      </c>
      <c r="AV3767" s="1">
        <v>6.2E-2</v>
      </c>
      <c r="AX3767" s="2">
        <v>44019</v>
      </c>
      <c r="AY3767" s="1">
        <v>8.5500000000000007E-2</v>
      </c>
      <c r="BA3767" s="2">
        <v>44029</v>
      </c>
      <c r="BB3767" s="1">
        <v>-0.17799999999999999</v>
      </c>
      <c r="BD3767" s="2">
        <v>44018</v>
      </c>
      <c r="BE3767" s="1">
        <v>-0.38429999999999997</v>
      </c>
      <c r="BM3767" s="2">
        <v>44028</v>
      </c>
      <c r="BN3767" s="1">
        <v>-0.36599999999999999</v>
      </c>
    </row>
    <row r="3768" spans="5:66">
      <c r="E3768" s="2">
        <v>44095</v>
      </c>
      <c r="F3768" s="1">
        <v>0.495</v>
      </c>
      <c r="Q3768" s="2">
        <v>44092</v>
      </c>
      <c r="R3768" s="1">
        <v>1.07</v>
      </c>
      <c r="T3768" s="2">
        <v>44098</v>
      </c>
      <c r="U3768" s="1">
        <v>0.89</v>
      </c>
      <c r="W3768" s="2">
        <v>44099</v>
      </c>
      <c r="X3768" s="1">
        <v>0.82</v>
      </c>
      <c r="Z3768" s="2">
        <v>44088</v>
      </c>
      <c r="AA3768" s="1">
        <v>0.8175</v>
      </c>
      <c r="AC3768" s="2">
        <v>44090</v>
      </c>
      <c r="AD3768" s="1">
        <v>0.73250000000000004</v>
      </c>
      <c r="AI3768" s="2">
        <v>43998</v>
      </c>
      <c r="AJ3768" s="1">
        <v>1.0358000000000001</v>
      </c>
      <c r="AL3768" s="2">
        <v>44000</v>
      </c>
      <c r="AM3768" s="1">
        <v>0.67649999999999999</v>
      </c>
      <c r="AO3768" s="2">
        <v>43997</v>
      </c>
      <c r="AP3768" s="1">
        <v>0.26140000000000002</v>
      </c>
      <c r="AR3768" s="2">
        <v>43990</v>
      </c>
      <c r="AS3768" s="1">
        <v>0.316</v>
      </c>
      <c r="AU3768" s="2">
        <v>44018</v>
      </c>
      <c r="AV3768" s="1">
        <v>6.6600000000000006E-2</v>
      </c>
      <c r="AX3768" s="2">
        <v>44020</v>
      </c>
      <c r="AY3768" s="1">
        <v>6.7500000000000004E-2</v>
      </c>
      <c r="BA3768" s="2">
        <v>44032</v>
      </c>
      <c r="BB3768" s="1">
        <v>-0.19650000000000001</v>
      </c>
      <c r="BD3768" s="2">
        <v>44019</v>
      </c>
      <c r="BE3768" s="1">
        <v>-0.38009999999999999</v>
      </c>
      <c r="BM3768" s="2">
        <v>44029</v>
      </c>
      <c r="BN3768" s="1">
        <v>-0.35220000000000001</v>
      </c>
    </row>
    <row r="3769" spans="5:66">
      <c r="E3769" s="2">
        <v>44096</v>
      </c>
      <c r="F3769" s="1">
        <v>0.49</v>
      </c>
      <c r="Q3769" s="2">
        <v>44095</v>
      </c>
      <c r="R3769" s="1">
        <v>1.0549999999999999</v>
      </c>
      <c r="T3769" s="2">
        <v>44099</v>
      </c>
      <c r="U3769" s="1">
        <v>0.89249999999999996</v>
      </c>
      <c r="W3769" s="2">
        <v>44102</v>
      </c>
      <c r="X3769" s="1">
        <v>0.81499999999999995</v>
      </c>
      <c r="Z3769" s="2">
        <v>44089</v>
      </c>
      <c r="AA3769" s="1">
        <v>0.80249999999999999</v>
      </c>
      <c r="AC3769" s="2">
        <v>44091</v>
      </c>
      <c r="AD3769" s="1">
        <v>0.73750000000000004</v>
      </c>
      <c r="AI3769" s="2">
        <v>43999</v>
      </c>
      <c r="AJ3769" s="1">
        <v>1.0123</v>
      </c>
      <c r="AL3769" s="2">
        <v>44001</v>
      </c>
      <c r="AM3769" s="1">
        <v>0.66659999999999997</v>
      </c>
      <c r="AO3769" s="2">
        <v>43998</v>
      </c>
      <c r="AP3769" s="1">
        <v>0.26250000000000001</v>
      </c>
      <c r="AR3769" s="2">
        <v>43991</v>
      </c>
      <c r="AS3769" s="1">
        <v>0.30980000000000002</v>
      </c>
      <c r="AU3769" s="2">
        <v>44019</v>
      </c>
      <c r="AV3769" s="1">
        <v>4.7E-2</v>
      </c>
      <c r="AX3769" s="2">
        <v>44021</v>
      </c>
      <c r="AY3769" s="1">
        <v>4.6199999999999998E-2</v>
      </c>
      <c r="BA3769" s="2">
        <v>44033</v>
      </c>
      <c r="BB3769" s="1">
        <v>-0.20499999999999999</v>
      </c>
      <c r="BD3769" s="2">
        <v>44020</v>
      </c>
      <c r="BE3769" s="1">
        <v>-0.379</v>
      </c>
      <c r="BM3769" s="2">
        <v>44032</v>
      </c>
      <c r="BN3769" s="1">
        <v>-0.36549999999999999</v>
      </c>
    </row>
    <row r="3770" spans="5:66">
      <c r="E3770" s="2">
        <v>44097</v>
      </c>
      <c r="F3770" s="1">
        <v>0.496</v>
      </c>
      <c r="Q3770" s="2">
        <v>44096</v>
      </c>
      <c r="R3770" s="1">
        <v>1.0275000000000001</v>
      </c>
      <c r="T3770" s="2">
        <v>44102</v>
      </c>
      <c r="U3770" s="1">
        <v>0.88500000000000001</v>
      </c>
      <c r="W3770" s="2">
        <v>44103</v>
      </c>
      <c r="X3770" s="1">
        <v>0.82</v>
      </c>
      <c r="Z3770" s="2">
        <v>44090</v>
      </c>
      <c r="AA3770" s="1">
        <v>0.79749999999999999</v>
      </c>
      <c r="AC3770" s="2">
        <v>44092</v>
      </c>
      <c r="AD3770" s="1">
        <v>0.73750000000000004</v>
      </c>
      <c r="AI3770" s="2">
        <v>44000</v>
      </c>
      <c r="AJ3770" s="1">
        <v>0.97009999999999996</v>
      </c>
      <c r="AL3770" s="2">
        <v>44004</v>
      </c>
      <c r="AM3770" s="1">
        <v>0.68500000000000005</v>
      </c>
      <c r="AO3770" s="2">
        <v>43999</v>
      </c>
      <c r="AP3770" s="1">
        <v>0.25600000000000001</v>
      </c>
      <c r="AR3770" s="2">
        <v>43992</v>
      </c>
      <c r="AS3770" s="1">
        <v>0.29499999999999998</v>
      </c>
      <c r="AU3770" s="2">
        <v>44020</v>
      </c>
      <c r="AV3770" s="1">
        <v>2.7E-2</v>
      </c>
      <c r="AX3770" s="2">
        <v>44022</v>
      </c>
      <c r="AY3770" s="1">
        <v>4.5999999999999999E-2</v>
      </c>
      <c r="BA3770" s="2">
        <v>44034</v>
      </c>
      <c r="BB3770" s="1">
        <v>-0.22409999999999999</v>
      </c>
      <c r="BD3770" s="2">
        <v>44021</v>
      </c>
      <c r="BE3770" s="1">
        <v>-0.38329999999999997</v>
      </c>
      <c r="BM3770" s="2">
        <v>44033</v>
      </c>
      <c r="BN3770" s="1">
        <v>-0.374</v>
      </c>
    </row>
    <row r="3771" spans="5:66">
      <c r="E3771" s="2">
        <v>44098</v>
      </c>
      <c r="F3771" s="1">
        <v>0.501</v>
      </c>
      <c r="Q3771" s="2">
        <v>44097</v>
      </c>
      <c r="R3771" s="1">
        <v>1.0149999999999999</v>
      </c>
      <c r="T3771" s="2">
        <v>44103</v>
      </c>
      <c r="U3771" s="1">
        <v>0.89</v>
      </c>
      <c r="Z3771" s="2">
        <v>44091</v>
      </c>
      <c r="AA3771" s="1">
        <v>0.80249999999999999</v>
      </c>
      <c r="AC3771" s="2">
        <v>44095</v>
      </c>
      <c r="AD3771" s="1">
        <v>0.73499999999999999</v>
      </c>
      <c r="AI3771" s="2">
        <v>44001</v>
      </c>
      <c r="AJ3771" s="1">
        <v>0.94979999999999998</v>
      </c>
      <c r="AL3771" s="2">
        <v>44005</v>
      </c>
      <c r="AM3771" s="1">
        <v>0.6925</v>
      </c>
      <c r="AO3771" s="2">
        <v>44000</v>
      </c>
      <c r="AP3771" s="1">
        <v>0.2545</v>
      </c>
      <c r="AR3771" s="2">
        <v>43993</v>
      </c>
      <c r="AS3771" s="1">
        <v>0.312</v>
      </c>
      <c r="AU3771" s="2">
        <v>44021</v>
      </c>
      <c r="AV3771" s="1">
        <v>-8.0000000000000004E-4</v>
      </c>
      <c r="AX3771" s="2">
        <v>44025</v>
      </c>
      <c r="AY3771" s="1">
        <v>8.7999999999999995E-2</v>
      </c>
      <c r="BA3771" s="2">
        <v>44035</v>
      </c>
      <c r="BB3771" s="1">
        <v>-0.214</v>
      </c>
      <c r="BD3771" s="2">
        <v>44022</v>
      </c>
      <c r="BE3771" s="1">
        <v>-0.38900000000000001</v>
      </c>
      <c r="BM3771" s="2">
        <v>44034</v>
      </c>
      <c r="BN3771" s="1">
        <v>-0.38719999999999999</v>
      </c>
    </row>
    <row r="3772" spans="5:66">
      <c r="E3772" s="2">
        <v>44099</v>
      </c>
      <c r="F3772" s="1">
        <v>0.503</v>
      </c>
      <c r="Q3772" s="2">
        <v>44098</v>
      </c>
      <c r="R3772" s="1">
        <v>0.98499999999999999</v>
      </c>
      <c r="Z3772" s="2">
        <v>44092</v>
      </c>
      <c r="AA3772" s="1">
        <v>0.80500000000000005</v>
      </c>
      <c r="AC3772" s="2">
        <v>44096</v>
      </c>
      <c r="AD3772" s="1">
        <v>0.73250000000000004</v>
      </c>
      <c r="AI3772" s="2">
        <v>44004</v>
      </c>
      <c r="AJ3772" s="1">
        <v>0.96830000000000005</v>
      </c>
      <c r="AL3772" s="2">
        <v>44006</v>
      </c>
      <c r="AM3772" s="1">
        <v>0.66039999999999999</v>
      </c>
      <c r="AO3772" s="2">
        <v>44001</v>
      </c>
      <c r="AP3772" s="1">
        <v>0.25109999999999999</v>
      </c>
      <c r="AR3772" s="2">
        <v>43994</v>
      </c>
      <c r="AS3772" s="1">
        <v>0.29849999999999999</v>
      </c>
      <c r="AU3772" s="2">
        <v>44022</v>
      </c>
      <c r="AV3772" s="1">
        <v>-8.0000000000000002E-3</v>
      </c>
      <c r="AX3772" s="2">
        <v>44026</v>
      </c>
      <c r="AY3772" s="1">
        <v>4.6300000000000001E-2</v>
      </c>
      <c r="BA3772" s="2">
        <v>44036</v>
      </c>
      <c r="BB3772" s="1">
        <v>-0.191</v>
      </c>
      <c r="BD3772" s="2">
        <v>44025</v>
      </c>
      <c r="BE3772" s="1">
        <v>-0.37269999999999998</v>
      </c>
      <c r="BM3772" s="2">
        <v>44035</v>
      </c>
      <c r="BN3772" s="1">
        <v>-0.3805</v>
      </c>
    </row>
    <row r="3773" spans="5:66">
      <c r="E3773" s="2">
        <v>44102</v>
      </c>
      <c r="F3773" s="1">
        <v>0.5</v>
      </c>
      <c r="Q3773" s="2">
        <v>44099</v>
      </c>
      <c r="R3773" s="1">
        <v>0.98499999999999999</v>
      </c>
      <c r="Z3773" s="2">
        <v>44095</v>
      </c>
      <c r="AA3773" s="1">
        <v>0.79500000000000004</v>
      </c>
      <c r="AC3773" s="2">
        <v>44097</v>
      </c>
      <c r="AD3773" s="1">
        <v>0.73</v>
      </c>
      <c r="AI3773" s="2">
        <v>44005</v>
      </c>
      <c r="AJ3773" s="1">
        <v>0.99329999999999996</v>
      </c>
      <c r="AL3773" s="2">
        <v>44007</v>
      </c>
      <c r="AM3773" s="1">
        <v>0.66759999999999997</v>
      </c>
      <c r="AO3773" s="2">
        <v>44004</v>
      </c>
      <c r="AP3773" s="1">
        <v>0.24970000000000001</v>
      </c>
      <c r="AR3773" s="2">
        <v>43997</v>
      </c>
      <c r="AS3773" s="1">
        <v>0.29549999999999998</v>
      </c>
      <c r="AU3773" s="2">
        <v>44025</v>
      </c>
      <c r="AV3773" s="1">
        <v>4.0300000000000002E-2</v>
      </c>
      <c r="AX3773" s="2">
        <v>44027</v>
      </c>
      <c r="AY3773" s="1">
        <v>4.7300000000000002E-2</v>
      </c>
      <c r="BA3773" s="2">
        <v>44039</v>
      </c>
      <c r="BB3773" s="1">
        <v>-0.22</v>
      </c>
      <c r="BD3773" s="2">
        <v>44026</v>
      </c>
      <c r="BE3773" s="1">
        <v>-0.37330000000000002</v>
      </c>
      <c r="BM3773" s="2">
        <v>44036</v>
      </c>
      <c r="BN3773" s="1">
        <v>-0.36049999999999999</v>
      </c>
    </row>
    <row r="3774" spans="5:66">
      <c r="E3774" s="2">
        <v>44103</v>
      </c>
      <c r="F3774" s="1">
        <v>0.497</v>
      </c>
      <c r="Q3774" s="2">
        <v>44102</v>
      </c>
      <c r="R3774" s="1">
        <v>0.98250000000000004</v>
      </c>
      <c r="Z3774" s="2">
        <v>44096</v>
      </c>
      <c r="AA3774" s="1">
        <v>0.78500000000000003</v>
      </c>
      <c r="AC3774" s="2">
        <v>44098</v>
      </c>
      <c r="AD3774" s="1">
        <v>0.72250000000000003</v>
      </c>
      <c r="AI3774" s="2">
        <v>44006</v>
      </c>
      <c r="AJ3774" s="1">
        <v>0.93820000000000003</v>
      </c>
      <c r="AL3774" s="2">
        <v>44008</v>
      </c>
      <c r="AM3774" s="1">
        <v>0.61809999999999998</v>
      </c>
      <c r="AO3774" s="2">
        <v>44005</v>
      </c>
      <c r="AP3774" s="1">
        <v>0.248</v>
      </c>
      <c r="AR3774" s="2">
        <v>43998</v>
      </c>
      <c r="AS3774" s="1">
        <v>0.29899999999999999</v>
      </c>
      <c r="AU3774" s="2">
        <v>44026</v>
      </c>
      <c r="AV3774" s="1">
        <v>-2.3999999999999998E-3</v>
      </c>
      <c r="AX3774" s="2">
        <v>44028</v>
      </c>
      <c r="AY3774" s="1">
        <v>3.8800000000000001E-2</v>
      </c>
      <c r="BA3774" s="2">
        <v>44040</v>
      </c>
      <c r="BB3774" s="1">
        <v>-0.23899999999999999</v>
      </c>
      <c r="BD3774" s="2">
        <v>44027</v>
      </c>
      <c r="BE3774" s="1">
        <v>-0.38100000000000001</v>
      </c>
      <c r="BM3774" s="2">
        <v>44039</v>
      </c>
      <c r="BN3774" s="1">
        <v>-0.3775</v>
      </c>
    </row>
    <row r="3775" spans="5:66">
      <c r="Q3775" s="2">
        <v>44103</v>
      </c>
      <c r="R3775" s="1">
        <v>0.99</v>
      </c>
      <c r="Z3775" s="2">
        <v>44097</v>
      </c>
      <c r="AA3775" s="1">
        <v>0.78500000000000003</v>
      </c>
      <c r="AC3775" s="2">
        <v>44099</v>
      </c>
      <c r="AD3775" s="1">
        <v>0.72250000000000003</v>
      </c>
      <c r="AI3775" s="2">
        <v>44007</v>
      </c>
      <c r="AJ3775" s="1">
        <v>0.93879999999999997</v>
      </c>
      <c r="AL3775" s="2">
        <v>44011</v>
      </c>
      <c r="AM3775" s="1">
        <v>0.60150000000000003</v>
      </c>
      <c r="AO3775" s="2">
        <v>44006</v>
      </c>
      <c r="AP3775" s="1">
        <v>0.2465</v>
      </c>
      <c r="AR3775" s="2">
        <v>43999</v>
      </c>
      <c r="AS3775" s="1">
        <v>0.29599999999999999</v>
      </c>
      <c r="AU3775" s="2">
        <v>44027</v>
      </c>
      <c r="AV3775" s="1">
        <v>4.0000000000000002E-4</v>
      </c>
      <c r="AX3775" s="2">
        <v>44029</v>
      </c>
      <c r="AY3775" s="1">
        <v>5.9499999999999997E-2</v>
      </c>
      <c r="BA3775" s="2">
        <v>44041</v>
      </c>
      <c r="BB3775" s="1">
        <v>-0.21890000000000001</v>
      </c>
      <c r="BD3775" s="2">
        <v>44028</v>
      </c>
      <c r="BE3775" s="1">
        <v>-0.39250000000000002</v>
      </c>
      <c r="BM3775" s="2">
        <v>44040</v>
      </c>
      <c r="BN3775" s="1">
        <v>-0.39100000000000001</v>
      </c>
    </row>
    <row r="3776" spans="5:66">
      <c r="Z3776" s="2">
        <v>44098</v>
      </c>
      <c r="AA3776" s="1">
        <v>0.76749999999999996</v>
      </c>
      <c r="AC3776" s="2">
        <v>44102</v>
      </c>
      <c r="AD3776" s="1">
        <v>0.71750000000000003</v>
      </c>
      <c r="AI3776" s="2">
        <v>44008</v>
      </c>
      <c r="AJ3776" s="1">
        <v>0.87029999999999996</v>
      </c>
      <c r="AL3776" s="2">
        <v>44012</v>
      </c>
      <c r="AM3776" s="1">
        <v>0.63129999999999997</v>
      </c>
      <c r="AO3776" s="2">
        <v>44007</v>
      </c>
      <c r="AP3776" s="1">
        <v>0.25040000000000001</v>
      </c>
      <c r="AR3776" s="2">
        <v>44000</v>
      </c>
      <c r="AS3776" s="1">
        <v>0.28799999999999998</v>
      </c>
      <c r="AU3776" s="2">
        <v>44028</v>
      </c>
      <c r="AV3776" s="1">
        <v>-3.0000000000000001E-3</v>
      </c>
      <c r="AX3776" s="2">
        <v>44032</v>
      </c>
      <c r="AY3776" s="1">
        <v>3.5000000000000003E-2</v>
      </c>
      <c r="BA3776" s="2">
        <v>44042</v>
      </c>
      <c r="BB3776" s="1">
        <v>-0.255</v>
      </c>
      <c r="BD3776" s="2">
        <v>44029</v>
      </c>
      <c r="BE3776" s="1">
        <v>-0.39</v>
      </c>
      <c r="BM3776" s="2">
        <v>44041</v>
      </c>
      <c r="BN3776" s="1">
        <v>-0.378</v>
      </c>
    </row>
    <row r="3777" spans="26:66">
      <c r="Z3777" s="2">
        <v>44099</v>
      </c>
      <c r="AA3777" s="1">
        <v>0.77</v>
      </c>
      <c r="AC3777" s="2">
        <v>44103</v>
      </c>
      <c r="AD3777" s="1">
        <v>0.71750000000000003</v>
      </c>
      <c r="AI3777" s="2">
        <v>44011</v>
      </c>
      <c r="AJ3777" s="1">
        <v>0.86899999999999999</v>
      </c>
      <c r="AL3777" s="2">
        <v>44013</v>
      </c>
      <c r="AM3777" s="1">
        <v>0.64749999999999996</v>
      </c>
      <c r="AO3777" s="2">
        <v>44008</v>
      </c>
      <c r="AP3777" s="1">
        <v>0.23300000000000001</v>
      </c>
      <c r="AR3777" s="2">
        <v>44001</v>
      </c>
      <c r="AS3777" s="1">
        <v>0.28599999999999998</v>
      </c>
      <c r="AU3777" s="2">
        <v>44029</v>
      </c>
      <c r="AV3777" s="1">
        <v>1.7600000000000001E-2</v>
      </c>
      <c r="AX3777" s="2">
        <v>44033</v>
      </c>
      <c r="AY3777" s="1">
        <v>2.9499999999999998E-2</v>
      </c>
      <c r="BA3777" s="2">
        <v>44043</v>
      </c>
      <c r="BB3777" s="1">
        <v>-0.22900000000000001</v>
      </c>
      <c r="BD3777" s="2">
        <v>44032</v>
      </c>
      <c r="BE3777" s="1">
        <v>-0.39179999999999998</v>
      </c>
      <c r="BM3777" s="2">
        <v>44042</v>
      </c>
      <c r="BN3777" s="1">
        <v>-0.40699999999999997</v>
      </c>
    </row>
    <row r="3778" spans="26:66">
      <c r="Z3778" s="2">
        <v>44102</v>
      </c>
      <c r="AA3778" s="1">
        <v>0.76749999999999996</v>
      </c>
      <c r="AI3778" s="2">
        <v>44012</v>
      </c>
      <c r="AJ3778" s="1">
        <v>0.9093</v>
      </c>
      <c r="AL3778" s="2">
        <v>44014</v>
      </c>
      <c r="AM3778" s="1">
        <v>0.64070000000000005</v>
      </c>
      <c r="AO3778" s="2">
        <v>44011</v>
      </c>
      <c r="AP3778" s="1">
        <v>0.22289999999999999</v>
      </c>
      <c r="AR3778" s="2">
        <v>44004</v>
      </c>
      <c r="AS3778" s="1">
        <v>0.28410000000000002</v>
      </c>
      <c r="AU3778" s="2">
        <v>44032</v>
      </c>
      <c r="AV3778" s="1">
        <v>-3.5999999999999999E-3</v>
      </c>
      <c r="AX3778" s="2">
        <v>44034</v>
      </c>
      <c r="AY3778" s="1">
        <v>7.4999999999999997E-3</v>
      </c>
      <c r="BA3778" s="2">
        <v>44046</v>
      </c>
      <c r="BB3778" s="1">
        <v>-0.23100000000000001</v>
      </c>
      <c r="BD3778" s="2">
        <v>44033</v>
      </c>
      <c r="BE3778" s="1">
        <v>-0.39860000000000001</v>
      </c>
      <c r="BM3778" s="2">
        <v>44043</v>
      </c>
      <c r="BN3778" s="1">
        <v>-0.39800000000000002</v>
      </c>
    </row>
    <row r="3779" spans="26:66">
      <c r="Z3779" s="2">
        <v>44103</v>
      </c>
      <c r="AA3779" s="1">
        <v>0.77</v>
      </c>
      <c r="AI3779" s="2">
        <v>44013</v>
      </c>
      <c r="AJ3779" s="1">
        <v>0.92369999999999997</v>
      </c>
      <c r="AL3779" s="2">
        <v>44015</v>
      </c>
      <c r="AM3779" s="1">
        <v>0.6391</v>
      </c>
      <c r="AO3779" s="2">
        <v>44012</v>
      </c>
      <c r="AP3779" s="1">
        <v>0.2215</v>
      </c>
      <c r="AR3779" s="2">
        <v>44005</v>
      </c>
      <c r="AS3779" s="1">
        <v>0.28399999999999997</v>
      </c>
      <c r="AU3779" s="2">
        <v>44033</v>
      </c>
      <c r="AV3779" s="1">
        <v>-1.6E-2</v>
      </c>
      <c r="AX3779" s="2">
        <v>44035</v>
      </c>
      <c r="AY3779" s="1">
        <v>8.5000000000000006E-3</v>
      </c>
      <c r="BA3779" s="2">
        <v>44047</v>
      </c>
      <c r="BB3779" s="1">
        <v>-0.26300000000000001</v>
      </c>
      <c r="BD3779" s="2">
        <v>44034</v>
      </c>
      <c r="BE3779" s="1">
        <v>-0.40489999999999998</v>
      </c>
      <c r="BM3779" s="2">
        <v>44046</v>
      </c>
      <c r="BN3779" s="1">
        <v>-0.39600000000000002</v>
      </c>
    </row>
    <row r="3780" spans="26:66">
      <c r="AI3780" s="2">
        <v>44014</v>
      </c>
      <c r="AJ3780" s="1">
        <v>0.92279999999999995</v>
      </c>
      <c r="AL3780" s="2">
        <v>44018</v>
      </c>
      <c r="AM3780" s="1">
        <v>0.64139999999999997</v>
      </c>
      <c r="AO3780" s="2">
        <v>44013</v>
      </c>
      <c r="AP3780" s="1">
        <v>0.22750000000000001</v>
      </c>
      <c r="AR3780" s="2">
        <v>44006</v>
      </c>
      <c r="AS3780" s="1">
        <v>0.27910000000000001</v>
      </c>
      <c r="AU3780" s="2">
        <v>44034</v>
      </c>
      <c r="AV3780" s="1">
        <v>-3.7999999999999999E-2</v>
      </c>
      <c r="AX3780" s="2">
        <v>44036</v>
      </c>
      <c r="AY3780" s="1">
        <v>0.03</v>
      </c>
      <c r="BA3780" s="2">
        <v>44048</v>
      </c>
      <c r="BB3780" s="1">
        <v>-0.221</v>
      </c>
      <c r="BD3780" s="2">
        <v>44035</v>
      </c>
      <c r="BE3780" s="1">
        <v>-0.40799999999999997</v>
      </c>
      <c r="BM3780" s="2">
        <v>44047</v>
      </c>
      <c r="BN3780" s="1">
        <v>-0.4158</v>
      </c>
    </row>
    <row r="3781" spans="26:66">
      <c r="AI3781" s="2">
        <v>44015</v>
      </c>
      <c r="AJ3781" s="1">
        <v>0.92969999999999997</v>
      </c>
      <c r="AL3781" s="2">
        <v>44019</v>
      </c>
      <c r="AM3781" s="1">
        <v>0.60299999999999998</v>
      </c>
      <c r="AO3781" s="2">
        <v>44014</v>
      </c>
      <c r="AP3781" s="1">
        <v>0.222</v>
      </c>
      <c r="AR3781" s="2">
        <v>44007</v>
      </c>
      <c r="AS3781" s="1">
        <v>0.28799999999999998</v>
      </c>
      <c r="AU3781" s="2">
        <v>44035</v>
      </c>
      <c r="AV3781" s="1">
        <v>-3.7999999999999999E-2</v>
      </c>
      <c r="AX3781" s="2">
        <v>44039</v>
      </c>
      <c r="AY3781" s="1">
        <v>-5.3E-3</v>
      </c>
      <c r="BA3781" s="2">
        <v>44049</v>
      </c>
      <c r="BB3781" s="1">
        <v>-0.24</v>
      </c>
      <c r="BD3781" s="2">
        <v>44036</v>
      </c>
      <c r="BE3781" s="1">
        <v>-0.39600000000000002</v>
      </c>
      <c r="BM3781" s="2">
        <v>44048</v>
      </c>
      <c r="BN3781" s="1">
        <v>-0.38300000000000001</v>
      </c>
    </row>
    <row r="3782" spans="26:66">
      <c r="AI3782" s="2">
        <v>44018</v>
      </c>
      <c r="AJ3782" s="1">
        <v>0.93369999999999997</v>
      </c>
      <c r="AL3782" s="2">
        <v>44020</v>
      </c>
      <c r="AM3782" s="1">
        <v>0.62890000000000001</v>
      </c>
      <c r="AO3782" s="2">
        <v>44015</v>
      </c>
      <c r="AP3782" s="1">
        <v>0.21829999999999999</v>
      </c>
      <c r="AR3782" s="2">
        <v>44008</v>
      </c>
      <c r="AS3782" s="1">
        <v>0.27339999999999998</v>
      </c>
      <c r="AU3782" s="2">
        <v>44036</v>
      </c>
      <c r="AV3782" s="1">
        <v>-1.9E-2</v>
      </c>
      <c r="AX3782" s="2">
        <v>44040</v>
      </c>
      <c r="AY3782" s="1">
        <v>-2.1999999999999999E-2</v>
      </c>
      <c r="BA3782" s="2">
        <v>44050</v>
      </c>
      <c r="BB3782" s="1">
        <v>-0.222</v>
      </c>
      <c r="BD3782" s="2">
        <v>44039</v>
      </c>
      <c r="BE3782" s="1">
        <v>-0.40300000000000002</v>
      </c>
      <c r="BM3782" s="2">
        <v>44049</v>
      </c>
      <c r="BN3782" s="1">
        <v>-0.39560000000000001</v>
      </c>
    </row>
    <row r="3783" spans="26:66">
      <c r="AI3783" s="2">
        <v>44019</v>
      </c>
      <c r="AJ3783" s="1">
        <v>0.87080000000000002</v>
      </c>
      <c r="AL3783" s="2">
        <v>44021</v>
      </c>
      <c r="AM3783" s="1">
        <v>0.58699999999999997</v>
      </c>
      <c r="AO3783" s="2">
        <v>44018</v>
      </c>
      <c r="AP3783" s="1">
        <v>0.2195</v>
      </c>
      <c r="AR3783" s="2">
        <v>44011</v>
      </c>
      <c r="AS3783" s="1">
        <v>0.26219999999999999</v>
      </c>
      <c r="AU3783" s="2">
        <v>44039</v>
      </c>
      <c r="AV3783" s="1">
        <v>-5.3999999999999999E-2</v>
      </c>
      <c r="AX3783" s="2">
        <v>44041</v>
      </c>
      <c r="AY3783" s="1">
        <v>2.3999999999999998E-3</v>
      </c>
      <c r="BA3783" s="2">
        <v>44053</v>
      </c>
      <c r="BB3783" s="1">
        <v>-0.245</v>
      </c>
      <c r="BD3783" s="2">
        <v>44040</v>
      </c>
      <c r="BE3783" s="1">
        <v>-0.4128</v>
      </c>
      <c r="BM3783" s="2">
        <v>44050</v>
      </c>
      <c r="BN3783" s="1">
        <v>-0.38100000000000001</v>
      </c>
    </row>
    <row r="3784" spans="26:66">
      <c r="AI3784" s="2">
        <v>44020</v>
      </c>
      <c r="AJ3784" s="1">
        <v>0.90010000000000001</v>
      </c>
      <c r="AL3784" s="2">
        <v>44022</v>
      </c>
      <c r="AM3784" s="1">
        <v>0.62170000000000003</v>
      </c>
      <c r="AO3784" s="2">
        <v>44019</v>
      </c>
      <c r="AP3784" s="1">
        <v>0.2147</v>
      </c>
      <c r="AR3784" s="2">
        <v>44012</v>
      </c>
      <c r="AS3784" s="1">
        <v>0.26079999999999998</v>
      </c>
      <c r="AU3784" s="2">
        <v>44040</v>
      </c>
      <c r="AV3784" s="1">
        <v>-7.9000000000000001E-2</v>
      </c>
      <c r="AX3784" s="2">
        <v>44042</v>
      </c>
      <c r="AY3784" s="1">
        <v>-3.6700000000000003E-2</v>
      </c>
      <c r="BA3784" s="2">
        <v>44054</v>
      </c>
      <c r="BB3784" s="1">
        <v>-0.20200000000000001</v>
      </c>
      <c r="BD3784" s="2">
        <v>44041</v>
      </c>
      <c r="BE3784" s="1">
        <v>-0.41189999999999999</v>
      </c>
      <c r="BM3784" s="2">
        <v>44053</v>
      </c>
      <c r="BN3784" s="1">
        <v>-0.40200000000000002</v>
      </c>
    </row>
    <row r="3785" spans="26:66">
      <c r="AI3785" s="2">
        <v>44021</v>
      </c>
      <c r="AJ3785" s="1">
        <v>0.82630000000000003</v>
      </c>
      <c r="AL3785" s="2">
        <v>44025</v>
      </c>
      <c r="AM3785" s="1">
        <v>0.59330000000000005</v>
      </c>
      <c r="AO3785" s="2">
        <v>44020</v>
      </c>
      <c r="AP3785" s="1">
        <v>0.2185</v>
      </c>
      <c r="AR3785" s="2">
        <v>44013</v>
      </c>
      <c r="AS3785" s="1">
        <v>0.26529999999999998</v>
      </c>
      <c r="AU3785" s="2">
        <v>44041</v>
      </c>
      <c r="AV3785" s="1">
        <v>-4.9000000000000002E-2</v>
      </c>
      <c r="AX3785" s="2">
        <v>44043</v>
      </c>
      <c r="AY3785" s="1">
        <v>-2.7000000000000001E-3</v>
      </c>
      <c r="BA3785" s="2">
        <v>44055</v>
      </c>
      <c r="BB3785" s="1">
        <v>-0.18820000000000001</v>
      </c>
      <c r="BD3785" s="2">
        <v>44042</v>
      </c>
      <c r="BE3785" s="1">
        <v>-0.43090000000000001</v>
      </c>
      <c r="BM3785" s="2">
        <v>44054</v>
      </c>
      <c r="BN3785" s="1">
        <v>-0.376</v>
      </c>
    </row>
    <row r="3786" spans="26:66">
      <c r="AI3786" s="2">
        <v>44022</v>
      </c>
      <c r="AJ3786" s="1">
        <v>0.86480000000000001</v>
      </c>
      <c r="AL3786" s="2">
        <v>44026</v>
      </c>
      <c r="AM3786" s="1">
        <v>0.59450000000000003</v>
      </c>
      <c r="AO3786" s="2">
        <v>44021</v>
      </c>
      <c r="AP3786" s="1">
        <v>0.21229999999999999</v>
      </c>
      <c r="AR3786" s="2">
        <v>44014</v>
      </c>
      <c r="AS3786" s="1">
        <v>0.26500000000000001</v>
      </c>
      <c r="AU3786" s="2">
        <v>44042</v>
      </c>
      <c r="AV3786" s="1">
        <v>-9.1999999999999998E-2</v>
      </c>
      <c r="AX3786" s="2">
        <v>44046</v>
      </c>
      <c r="AY3786" s="1">
        <v>-4.7999999999999996E-3</v>
      </c>
      <c r="BA3786" s="2">
        <v>44056</v>
      </c>
      <c r="BB3786" s="1">
        <v>-0.15</v>
      </c>
      <c r="BD3786" s="2">
        <v>44043</v>
      </c>
      <c r="BE3786" s="1">
        <v>-0.43090000000000001</v>
      </c>
      <c r="BM3786" s="2">
        <v>44055</v>
      </c>
      <c r="BN3786" s="1">
        <v>-0.36670000000000003</v>
      </c>
    </row>
    <row r="3787" spans="26:66">
      <c r="AI3787" s="2">
        <v>44025</v>
      </c>
      <c r="AJ3787" s="1">
        <v>0.83330000000000004</v>
      </c>
      <c r="AL3787" s="2">
        <v>44027</v>
      </c>
      <c r="AM3787" s="1">
        <v>0.60299999999999998</v>
      </c>
      <c r="AO3787" s="2">
        <v>44022</v>
      </c>
      <c r="AP3787" s="1">
        <v>0.21510000000000001</v>
      </c>
      <c r="AR3787" s="2">
        <v>44015</v>
      </c>
      <c r="AS3787" s="1">
        <v>0.25619999999999998</v>
      </c>
      <c r="AU3787" s="2">
        <v>44043</v>
      </c>
      <c r="AV3787" s="1">
        <v>-5.0999999999999997E-2</v>
      </c>
      <c r="AX3787" s="2">
        <v>44047</v>
      </c>
      <c r="AY3787" s="1">
        <v>-0.04</v>
      </c>
      <c r="BA3787" s="2">
        <v>44057</v>
      </c>
      <c r="BB3787" s="1">
        <v>-0.157</v>
      </c>
      <c r="BD3787" s="2">
        <v>44046</v>
      </c>
      <c r="BE3787" s="1">
        <v>-0.42949999999999999</v>
      </c>
      <c r="BM3787" s="2">
        <v>44056</v>
      </c>
      <c r="BN3787" s="1">
        <v>-0.34300000000000003</v>
      </c>
    </row>
    <row r="3788" spans="26:66">
      <c r="AI3788" s="2">
        <v>44026</v>
      </c>
      <c r="AJ3788" s="1">
        <v>0.83479999999999999</v>
      </c>
      <c r="AL3788" s="2">
        <v>44028</v>
      </c>
      <c r="AM3788" s="1">
        <v>0.59150000000000003</v>
      </c>
      <c r="AO3788" s="2">
        <v>44025</v>
      </c>
      <c r="AP3788" s="1">
        <v>0.2175</v>
      </c>
      <c r="AR3788" s="2">
        <v>44018</v>
      </c>
      <c r="AS3788" s="1">
        <v>0.25219999999999998</v>
      </c>
      <c r="AU3788" s="2">
        <v>44046</v>
      </c>
      <c r="AV3788" s="1">
        <v>-5.3999999999999999E-2</v>
      </c>
      <c r="AX3788" s="2">
        <v>44048</v>
      </c>
      <c r="AY3788" s="1">
        <v>7.0000000000000001E-3</v>
      </c>
      <c r="BA3788" s="2">
        <v>44060</v>
      </c>
      <c r="BB3788" s="1">
        <v>-0.185</v>
      </c>
      <c r="BD3788" s="2">
        <v>44047</v>
      </c>
      <c r="BE3788" s="1">
        <v>-0.437</v>
      </c>
      <c r="BM3788" s="2">
        <v>44057</v>
      </c>
      <c r="BN3788" s="1">
        <v>-0.34699999999999998</v>
      </c>
    </row>
    <row r="3789" spans="26:66">
      <c r="AI3789" s="2">
        <v>44027</v>
      </c>
      <c r="AJ3789" s="1">
        <v>0.85429999999999995</v>
      </c>
      <c r="AL3789" s="2">
        <v>44029</v>
      </c>
      <c r="AM3789" s="1">
        <v>0.60660000000000003</v>
      </c>
      <c r="AO3789" s="2">
        <v>44026</v>
      </c>
      <c r="AP3789" s="1">
        <v>0.2225</v>
      </c>
      <c r="AR3789" s="2">
        <v>44019</v>
      </c>
      <c r="AS3789" s="1">
        <v>0.247</v>
      </c>
      <c r="AU3789" s="2">
        <v>44047</v>
      </c>
      <c r="AV3789" s="1">
        <v>-9.4E-2</v>
      </c>
      <c r="AX3789" s="2">
        <v>44049</v>
      </c>
      <c r="AY3789" s="1">
        <v>-1.4800000000000001E-2</v>
      </c>
      <c r="BA3789" s="2">
        <v>44061</v>
      </c>
      <c r="BB3789" s="1">
        <v>-0.19700000000000001</v>
      </c>
      <c r="BD3789" s="2">
        <v>44048</v>
      </c>
      <c r="BE3789" s="1">
        <v>-0.42530000000000001</v>
      </c>
      <c r="BM3789" s="2">
        <v>44060</v>
      </c>
      <c r="BN3789" s="1">
        <v>-0.37</v>
      </c>
    </row>
    <row r="3790" spans="26:66">
      <c r="AI3790" s="2">
        <v>44028</v>
      </c>
      <c r="AJ3790" s="1">
        <v>0.83850000000000002</v>
      </c>
      <c r="AL3790" s="2">
        <v>44032</v>
      </c>
      <c r="AM3790" s="1">
        <v>0.58199999999999996</v>
      </c>
      <c r="AO3790" s="2">
        <v>44027</v>
      </c>
      <c r="AP3790" s="1">
        <v>0.224</v>
      </c>
      <c r="AR3790" s="2">
        <v>44020</v>
      </c>
      <c r="AS3790" s="1">
        <v>0.25109999999999999</v>
      </c>
      <c r="AU3790" s="2">
        <v>44048</v>
      </c>
      <c r="AV3790" s="1">
        <v>-5.0999999999999997E-2</v>
      </c>
      <c r="AX3790" s="2">
        <v>44050</v>
      </c>
      <c r="AY3790" s="1">
        <v>1.4E-2</v>
      </c>
      <c r="BA3790" s="2">
        <v>44062</v>
      </c>
      <c r="BB3790" s="1">
        <v>-0.20200000000000001</v>
      </c>
      <c r="BD3790" s="2">
        <v>44049</v>
      </c>
      <c r="BE3790" s="1">
        <v>-0.4299</v>
      </c>
      <c r="BM3790" s="2">
        <v>44061</v>
      </c>
      <c r="BN3790" s="1">
        <v>-0.378</v>
      </c>
    </row>
    <row r="3791" spans="26:66">
      <c r="AI3791" s="2">
        <v>44029</v>
      </c>
      <c r="AJ3791" s="1">
        <v>0.86280000000000001</v>
      </c>
      <c r="AL3791" s="2">
        <v>44033</v>
      </c>
      <c r="AM3791" s="1">
        <v>0.57799999999999996</v>
      </c>
      <c r="AO3791" s="2">
        <v>44028</v>
      </c>
      <c r="AP3791" s="1">
        <v>0.219</v>
      </c>
      <c r="AR3791" s="2">
        <v>44021</v>
      </c>
      <c r="AS3791" s="1">
        <v>0.24709999999999999</v>
      </c>
      <c r="AU3791" s="2">
        <v>44049</v>
      </c>
      <c r="AV3791" s="1">
        <v>-6.2E-2</v>
      </c>
      <c r="AX3791" s="2">
        <v>44053</v>
      </c>
      <c r="AY3791" s="1">
        <v>-8.9999999999999993E-3</v>
      </c>
      <c r="BA3791" s="2">
        <v>44063</v>
      </c>
      <c r="BB3791" s="1">
        <v>-0.22</v>
      </c>
      <c r="BD3791" s="2">
        <v>44050</v>
      </c>
      <c r="BE3791" s="1">
        <v>-0.42199999999999999</v>
      </c>
      <c r="BM3791" s="2">
        <v>44062</v>
      </c>
      <c r="BN3791" s="1">
        <v>-0.38700000000000001</v>
      </c>
    </row>
    <row r="3792" spans="26:66">
      <c r="AI3792" s="2">
        <v>44032</v>
      </c>
      <c r="AJ3792" s="1">
        <v>0.83430000000000004</v>
      </c>
      <c r="AL3792" s="2">
        <v>44034</v>
      </c>
      <c r="AM3792" s="1">
        <v>0.57589999999999997</v>
      </c>
      <c r="AO3792" s="2">
        <v>44029</v>
      </c>
      <c r="AP3792" s="1">
        <v>0.2215</v>
      </c>
      <c r="AR3792" s="2">
        <v>44022</v>
      </c>
      <c r="AS3792" s="1">
        <v>0.2462</v>
      </c>
      <c r="AU3792" s="2">
        <v>44050</v>
      </c>
      <c r="AV3792" s="1">
        <v>-4.0500000000000001E-2</v>
      </c>
      <c r="AX3792" s="2">
        <v>44054</v>
      </c>
      <c r="AY3792" s="1">
        <v>4.2999999999999997E-2</v>
      </c>
      <c r="BA3792" s="2">
        <v>44064</v>
      </c>
      <c r="BB3792" s="1">
        <v>-0.2248</v>
      </c>
      <c r="BD3792" s="2">
        <v>44053</v>
      </c>
      <c r="BE3792" s="1">
        <v>-0.43309999999999998</v>
      </c>
      <c r="BM3792" s="2">
        <v>44063</v>
      </c>
      <c r="BN3792" s="1">
        <v>-0.39639999999999997</v>
      </c>
    </row>
    <row r="3793" spans="35:66">
      <c r="AI3793" s="2">
        <v>44033</v>
      </c>
      <c r="AJ3793" s="1">
        <v>0.83630000000000004</v>
      </c>
      <c r="AL3793" s="2">
        <v>44035</v>
      </c>
      <c r="AM3793" s="1">
        <v>0.56120000000000003</v>
      </c>
      <c r="AO3793" s="2">
        <v>44032</v>
      </c>
      <c r="AP3793" s="1">
        <v>0.21829999999999999</v>
      </c>
      <c r="AR3793" s="2">
        <v>44025</v>
      </c>
      <c r="AS3793" s="1">
        <v>0.25209999999999999</v>
      </c>
      <c r="AU3793" s="2">
        <v>44053</v>
      </c>
      <c r="AV3793" s="1">
        <v>-5.8999999999999997E-2</v>
      </c>
      <c r="AX3793" s="2">
        <v>44055</v>
      </c>
      <c r="AY3793" s="1">
        <v>6.2600000000000003E-2</v>
      </c>
      <c r="BA3793" s="2">
        <v>44067</v>
      </c>
      <c r="BB3793" s="1">
        <v>-0.2175</v>
      </c>
      <c r="BD3793" s="2">
        <v>44054</v>
      </c>
      <c r="BE3793" s="1">
        <v>-0.42399999999999999</v>
      </c>
      <c r="BM3793" s="2">
        <v>44064</v>
      </c>
      <c r="BN3793" s="1">
        <v>-0.40600000000000003</v>
      </c>
    </row>
    <row r="3794" spans="35:66">
      <c r="AI3794" s="2">
        <v>44034</v>
      </c>
      <c r="AJ3794" s="1">
        <v>0.82369999999999999</v>
      </c>
      <c r="AL3794" s="2">
        <v>44036</v>
      </c>
      <c r="AM3794" s="1">
        <v>0.57379999999999998</v>
      </c>
      <c r="AO3794" s="2">
        <v>44033</v>
      </c>
      <c r="AP3794" s="1">
        <v>0.21049999999999999</v>
      </c>
      <c r="AR3794" s="2">
        <v>44026</v>
      </c>
      <c r="AS3794" s="1">
        <v>0.2525</v>
      </c>
      <c r="AU3794" s="2">
        <v>44054</v>
      </c>
      <c r="AV3794" s="1">
        <v>-1E-3</v>
      </c>
      <c r="AX3794" s="2">
        <v>44056</v>
      </c>
      <c r="AY3794" s="1">
        <v>0.10050000000000001</v>
      </c>
      <c r="BA3794" s="2">
        <v>44068</v>
      </c>
      <c r="BB3794" s="1">
        <v>-0.17499999999999999</v>
      </c>
      <c r="BD3794" s="2">
        <v>44055</v>
      </c>
      <c r="BE3794" s="1">
        <v>-0.41549999999999998</v>
      </c>
      <c r="BM3794" s="2">
        <v>44067</v>
      </c>
      <c r="BN3794" s="1">
        <v>-0.40050000000000002</v>
      </c>
    </row>
    <row r="3795" spans="35:66">
      <c r="AI3795" s="2">
        <v>44035</v>
      </c>
      <c r="AJ3795" s="1">
        <v>0.79179999999999995</v>
      </c>
      <c r="AL3795" s="2">
        <v>44039</v>
      </c>
      <c r="AM3795" s="1">
        <v>0.59860000000000002</v>
      </c>
      <c r="AO3795" s="2">
        <v>44034</v>
      </c>
      <c r="AP3795" s="1">
        <v>0.21199999999999999</v>
      </c>
      <c r="AR3795" s="2">
        <v>44027</v>
      </c>
      <c r="AS3795" s="1">
        <v>0.25340000000000001</v>
      </c>
      <c r="AU3795" s="2">
        <v>44055</v>
      </c>
      <c r="AV3795" s="1">
        <v>2.1999999999999999E-2</v>
      </c>
      <c r="AX3795" s="2">
        <v>44057</v>
      </c>
      <c r="AY3795" s="1">
        <v>9.4E-2</v>
      </c>
      <c r="BA3795" s="2">
        <v>44069</v>
      </c>
      <c r="BB3795" s="1">
        <v>-0.16</v>
      </c>
      <c r="BD3795" s="2">
        <v>44056</v>
      </c>
      <c r="BE3795" s="1">
        <v>-0.40799999999999997</v>
      </c>
      <c r="BM3795" s="2">
        <v>44068</v>
      </c>
      <c r="BN3795" s="1">
        <v>-0.374</v>
      </c>
    </row>
    <row r="3796" spans="35:66">
      <c r="AI3796" s="2">
        <v>44036</v>
      </c>
      <c r="AJ3796" s="1">
        <v>0.8075</v>
      </c>
      <c r="AL3796" s="2">
        <v>44040</v>
      </c>
      <c r="AM3796" s="1">
        <v>0.56699999999999995</v>
      </c>
      <c r="AO3796" s="2">
        <v>44035</v>
      </c>
      <c r="AP3796" s="1">
        <v>0.20830000000000001</v>
      </c>
      <c r="AR3796" s="2">
        <v>44028</v>
      </c>
      <c r="AS3796" s="1">
        <v>0.24990000000000001</v>
      </c>
      <c r="AU3796" s="2">
        <v>44056</v>
      </c>
      <c r="AV3796" s="1">
        <v>6.0699999999999997E-2</v>
      </c>
      <c r="AX3796" s="2">
        <v>44060</v>
      </c>
      <c r="AY3796" s="1">
        <v>6.5000000000000002E-2</v>
      </c>
      <c r="BA3796" s="2">
        <v>44070</v>
      </c>
      <c r="BB3796" s="1">
        <v>-0.13600000000000001</v>
      </c>
      <c r="BD3796" s="2">
        <v>44057</v>
      </c>
      <c r="BE3796" s="1">
        <v>-0.41199999999999998</v>
      </c>
      <c r="BM3796" s="2">
        <v>44069</v>
      </c>
      <c r="BN3796" s="1">
        <v>-0.36399999999999999</v>
      </c>
    </row>
    <row r="3797" spans="35:66">
      <c r="AI3797" s="2">
        <v>44039</v>
      </c>
      <c r="AJ3797" s="1">
        <v>0.83779999999999999</v>
      </c>
      <c r="AL3797" s="2">
        <v>44041</v>
      </c>
      <c r="AM3797" s="1">
        <v>0.5605</v>
      </c>
      <c r="AO3797" s="2">
        <v>44036</v>
      </c>
      <c r="AP3797" s="1">
        <v>0.2094</v>
      </c>
      <c r="AR3797" s="2">
        <v>44029</v>
      </c>
      <c r="AS3797" s="1">
        <v>0.2515</v>
      </c>
      <c r="AU3797" s="2">
        <v>44057</v>
      </c>
      <c r="AV3797" s="1">
        <v>5.2999999999999999E-2</v>
      </c>
      <c r="AX3797" s="2">
        <v>44061</v>
      </c>
      <c r="AY3797" s="1">
        <v>4.9000000000000002E-2</v>
      </c>
      <c r="BA3797" s="2">
        <v>44071</v>
      </c>
      <c r="BB3797" s="1">
        <v>-0.13900000000000001</v>
      </c>
      <c r="BD3797" s="2">
        <v>44060</v>
      </c>
      <c r="BE3797" s="1">
        <v>-0.42099999999999999</v>
      </c>
      <c r="BM3797" s="2">
        <v>44070</v>
      </c>
      <c r="BN3797" s="1">
        <v>-0.35780000000000001</v>
      </c>
    </row>
    <row r="3798" spans="35:66">
      <c r="AI3798" s="2">
        <v>44040</v>
      </c>
      <c r="AJ3798" s="1">
        <v>0.80200000000000005</v>
      </c>
      <c r="AL3798" s="2">
        <v>44042</v>
      </c>
      <c r="AM3798" s="1">
        <v>0.53349999999999997</v>
      </c>
      <c r="AO3798" s="2">
        <v>44039</v>
      </c>
      <c r="AP3798" s="1">
        <v>0.2162</v>
      </c>
      <c r="AR3798" s="2">
        <v>44032</v>
      </c>
      <c r="AS3798" s="1">
        <v>0.24379999999999999</v>
      </c>
      <c r="AU3798" s="2">
        <v>44060</v>
      </c>
      <c r="AV3798" s="1">
        <v>2.5999999999999999E-2</v>
      </c>
      <c r="AX3798" s="2">
        <v>44062</v>
      </c>
      <c r="AY3798" s="1">
        <v>4.5999999999999999E-2</v>
      </c>
      <c r="BA3798" s="2">
        <v>44074</v>
      </c>
      <c r="BB3798" s="1">
        <v>-0.14499999999999999</v>
      </c>
      <c r="BD3798" s="2">
        <v>44061</v>
      </c>
      <c r="BE3798" s="1">
        <v>-0.42930000000000001</v>
      </c>
      <c r="BM3798" s="2">
        <v>44071</v>
      </c>
      <c r="BN3798" s="1">
        <v>-0.36299999999999999</v>
      </c>
    </row>
    <row r="3799" spans="35:66">
      <c r="AI3799" s="2">
        <v>44041</v>
      </c>
      <c r="AJ3799" s="1">
        <v>0.81010000000000004</v>
      </c>
      <c r="AL3799" s="2">
        <v>44043</v>
      </c>
      <c r="AM3799" s="1">
        <v>0.51500000000000001</v>
      </c>
      <c r="AO3799" s="2">
        <v>44040</v>
      </c>
      <c r="AP3799" s="1">
        <v>0.2135</v>
      </c>
      <c r="AR3799" s="2">
        <v>44033</v>
      </c>
      <c r="AS3799" s="1">
        <v>0.23749999999999999</v>
      </c>
      <c r="AU3799" s="2">
        <v>44061</v>
      </c>
      <c r="AV3799" s="1">
        <v>1.0500000000000001E-2</v>
      </c>
      <c r="AX3799" s="2">
        <v>44063</v>
      </c>
      <c r="AY3799" s="1">
        <v>2.4E-2</v>
      </c>
      <c r="BA3799" s="2">
        <v>44075</v>
      </c>
      <c r="BB3799" s="1">
        <v>-0.15840000000000001</v>
      </c>
      <c r="BD3799" s="2">
        <v>44062</v>
      </c>
      <c r="BE3799" s="1">
        <v>-0.43480000000000002</v>
      </c>
      <c r="BM3799" s="2">
        <v>44074</v>
      </c>
      <c r="BN3799" s="1">
        <v>-0.36149999999999999</v>
      </c>
    </row>
    <row r="3800" spans="35:66">
      <c r="AI3800" s="2">
        <v>44042</v>
      </c>
      <c r="AJ3800" s="1">
        <v>0.77749999999999997</v>
      </c>
      <c r="AL3800" s="2">
        <v>44046</v>
      </c>
      <c r="AM3800" s="1">
        <v>0.53979999999999995</v>
      </c>
      <c r="AO3800" s="2">
        <v>44041</v>
      </c>
      <c r="AP3800" s="1">
        <v>0.20549999999999999</v>
      </c>
      <c r="AR3800" s="2">
        <v>44034</v>
      </c>
      <c r="AS3800" s="1">
        <v>0.24160000000000001</v>
      </c>
      <c r="AU3800" s="2">
        <v>44062</v>
      </c>
      <c r="AV3800" s="1">
        <v>6.0000000000000001E-3</v>
      </c>
      <c r="AX3800" s="2">
        <v>44064</v>
      </c>
      <c r="AY3800" s="1">
        <v>2.53E-2</v>
      </c>
      <c r="BA3800" s="2">
        <v>44076</v>
      </c>
      <c r="BB3800" s="1">
        <v>-0.19939999999999999</v>
      </c>
      <c r="BD3800" s="2">
        <v>44063</v>
      </c>
      <c r="BE3800" s="1">
        <v>-0.44379999999999997</v>
      </c>
      <c r="BM3800" s="2">
        <v>44075</v>
      </c>
      <c r="BN3800" s="1">
        <v>-0.38</v>
      </c>
    </row>
    <row r="3801" spans="35:66">
      <c r="AI3801" s="2">
        <v>44043</v>
      </c>
      <c r="AJ3801" s="1">
        <v>0.75980000000000003</v>
      </c>
      <c r="AL3801" s="2">
        <v>44047</v>
      </c>
      <c r="AM3801" s="1">
        <v>0.499</v>
      </c>
      <c r="AO3801" s="2">
        <v>44042</v>
      </c>
      <c r="AP3801" s="1">
        <v>0.191</v>
      </c>
      <c r="AR3801" s="2">
        <v>44035</v>
      </c>
      <c r="AS3801" s="1">
        <v>0.23230000000000001</v>
      </c>
      <c r="AU3801" s="2">
        <v>44063</v>
      </c>
      <c r="AV3801" s="1">
        <v>-1.7000000000000001E-2</v>
      </c>
      <c r="AX3801" s="2">
        <v>44067</v>
      </c>
      <c r="AY3801" s="1">
        <v>3.5999999999999997E-2</v>
      </c>
      <c r="BA3801" s="2">
        <v>44077</v>
      </c>
      <c r="BB3801" s="1">
        <v>-0.216</v>
      </c>
      <c r="BD3801" s="2">
        <v>44064</v>
      </c>
      <c r="BE3801" s="1">
        <v>-0.44979999999999998</v>
      </c>
      <c r="BM3801" s="2">
        <v>44076</v>
      </c>
      <c r="BN3801" s="1">
        <v>-0.40899999999999997</v>
      </c>
    </row>
    <row r="3802" spans="35:66">
      <c r="AI3802" s="2">
        <v>44046</v>
      </c>
      <c r="AJ3802" s="1">
        <v>0.79239999999999999</v>
      </c>
      <c r="AL3802" s="2">
        <v>44048</v>
      </c>
      <c r="AM3802" s="1">
        <v>0.53710000000000002</v>
      </c>
      <c r="AO3802" s="2">
        <v>44043</v>
      </c>
      <c r="AP3802" s="1">
        <v>0.1769</v>
      </c>
      <c r="AR3802" s="2">
        <v>44036</v>
      </c>
      <c r="AS3802" s="1">
        <v>0.23280000000000001</v>
      </c>
      <c r="AU3802" s="2">
        <v>44064</v>
      </c>
      <c r="AV3802" s="1">
        <v>-1.29E-2</v>
      </c>
      <c r="AX3802" s="2">
        <v>44068</v>
      </c>
      <c r="AY3802" s="1">
        <v>8.6999999999999994E-2</v>
      </c>
      <c r="BA3802" s="2">
        <v>44078</v>
      </c>
      <c r="BB3802" s="1">
        <v>-0.19</v>
      </c>
      <c r="BD3802" s="2">
        <v>44067</v>
      </c>
      <c r="BE3802" s="1">
        <v>-0.44829999999999998</v>
      </c>
      <c r="BM3802" s="2">
        <v>44077</v>
      </c>
      <c r="BN3802" s="1">
        <v>-0.41699999999999998</v>
      </c>
    </row>
    <row r="3803" spans="35:66">
      <c r="AI3803" s="2">
        <v>44047</v>
      </c>
      <c r="AJ3803" s="1">
        <v>0.74929999999999997</v>
      </c>
      <c r="AL3803" s="2">
        <v>44049</v>
      </c>
      <c r="AM3803" s="1">
        <v>0.52939999999999998</v>
      </c>
      <c r="AO3803" s="2">
        <v>44046</v>
      </c>
      <c r="AP3803" s="1">
        <v>0.1852</v>
      </c>
      <c r="AR3803" s="2">
        <v>44039</v>
      </c>
      <c r="AS3803" s="1">
        <v>0.24049999999999999</v>
      </c>
      <c r="AU3803" s="2">
        <v>44067</v>
      </c>
      <c r="AV3803" s="1">
        <v>-1.5E-3</v>
      </c>
      <c r="AX3803" s="2">
        <v>44069</v>
      </c>
      <c r="AY3803" s="1">
        <v>0.104</v>
      </c>
      <c r="BA3803" s="2">
        <v>44081</v>
      </c>
      <c r="BB3803" s="1">
        <v>-0.19450000000000001</v>
      </c>
      <c r="BD3803" s="2">
        <v>44068</v>
      </c>
      <c r="BE3803" s="1">
        <v>-0.435</v>
      </c>
      <c r="BM3803" s="2">
        <v>44078</v>
      </c>
      <c r="BN3803" s="1">
        <v>-0.40770000000000001</v>
      </c>
    </row>
    <row r="3804" spans="35:66">
      <c r="AI3804" s="2">
        <v>44048</v>
      </c>
      <c r="AJ3804" s="1">
        <v>0.79490000000000005</v>
      </c>
      <c r="AL3804" s="2">
        <v>44050</v>
      </c>
      <c r="AM3804" s="1">
        <v>0.56759999999999999</v>
      </c>
      <c r="AO3804" s="2">
        <v>44047</v>
      </c>
      <c r="AP3804" s="1">
        <v>0.17929999999999999</v>
      </c>
      <c r="AR3804" s="2">
        <v>44040</v>
      </c>
      <c r="AS3804" s="1">
        <v>0.24149999999999999</v>
      </c>
      <c r="AU3804" s="2">
        <v>44068</v>
      </c>
      <c r="AV3804" s="1">
        <v>5.0999999999999997E-2</v>
      </c>
      <c r="AX3804" s="2">
        <v>44070</v>
      </c>
      <c r="AY3804" s="1">
        <v>0.13600000000000001</v>
      </c>
      <c r="BA3804" s="2">
        <v>44082</v>
      </c>
      <c r="BB3804" s="1">
        <v>-0.22</v>
      </c>
      <c r="BD3804" s="2">
        <v>44069</v>
      </c>
      <c r="BE3804" s="1">
        <v>-0.42909999999999998</v>
      </c>
      <c r="BM3804" s="2">
        <v>44081</v>
      </c>
      <c r="BN3804" s="1">
        <v>-0.41199999999999998</v>
      </c>
    </row>
    <row r="3805" spans="35:66">
      <c r="AI3805" s="2">
        <v>44049</v>
      </c>
      <c r="AJ3805" s="1">
        <v>0.78680000000000005</v>
      </c>
      <c r="AL3805" s="2">
        <v>44053</v>
      </c>
      <c r="AM3805" s="1">
        <v>0.5857</v>
      </c>
      <c r="AO3805" s="2">
        <v>44048</v>
      </c>
      <c r="AP3805" s="1">
        <v>0.191</v>
      </c>
      <c r="AR3805" s="2">
        <v>44041</v>
      </c>
      <c r="AS3805" s="1">
        <v>0.23150000000000001</v>
      </c>
      <c r="AU3805" s="2">
        <v>44069</v>
      </c>
      <c r="AV3805" s="1">
        <v>6.9000000000000006E-2</v>
      </c>
      <c r="AX3805" s="2">
        <v>44071</v>
      </c>
      <c r="AY3805" s="1">
        <v>0.14199999999999999</v>
      </c>
      <c r="BA3805" s="2">
        <v>44083</v>
      </c>
      <c r="BB3805" s="1">
        <v>-0.186</v>
      </c>
      <c r="BD3805" s="2">
        <v>44070</v>
      </c>
      <c r="BE3805" s="1">
        <v>-0.42799999999999999</v>
      </c>
      <c r="BM3805" s="2">
        <v>44082</v>
      </c>
      <c r="BN3805" s="1">
        <v>-0.42599999999999999</v>
      </c>
    </row>
    <row r="3806" spans="35:66">
      <c r="AI3806" s="2">
        <v>44050</v>
      </c>
      <c r="AJ3806" s="1">
        <v>0.83989999999999998</v>
      </c>
      <c r="AL3806" s="2">
        <v>44054</v>
      </c>
      <c r="AM3806" s="1">
        <v>0.63600000000000001</v>
      </c>
      <c r="AO3806" s="2">
        <v>44049</v>
      </c>
      <c r="AP3806" s="1">
        <v>0.19420000000000001</v>
      </c>
      <c r="AR3806" s="2">
        <v>44042</v>
      </c>
      <c r="AS3806" s="1">
        <v>0.2175</v>
      </c>
      <c r="AU3806" s="2">
        <v>44070</v>
      </c>
      <c r="AV3806" s="1">
        <v>0.106</v>
      </c>
      <c r="AX3806" s="2">
        <v>44074</v>
      </c>
      <c r="AY3806" s="1">
        <v>0.129</v>
      </c>
      <c r="BA3806" s="2">
        <v>44084</v>
      </c>
      <c r="BB3806" s="1">
        <v>-0.17299999999999999</v>
      </c>
      <c r="BD3806" s="2">
        <v>44071</v>
      </c>
      <c r="BE3806" s="1">
        <v>-0.434</v>
      </c>
      <c r="BM3806" s="2">
        <v>44083</v>
      </c>
      <c r="BN3806" s="1">
        <v>-0.40500000000000003</v>
      </c>
    </row>
    <row r="3807" spans="35:66">
      <c r="AI3807" s="2">
        <v>44053</v>
      </c>
      <c r="AJ3807" s="1">
        <v>0.86550000000000005</v>
      </c>
      <c r="AL3807" s="2">
        <v>44055</v>
      </c>
      <c r="AM3807" s="1">
        <v>0.6623</v>
      </c>
      <c r="AO3807" s="2">
        <v>44050</v>
      </c>
      <c r="AP3807" s="1">
        <v>0.20799999999999999</v>
      </c>
      <c r="AR3807" s="2">
        <v>44043</v>
      </c>
      <c r="AS3807" s="1">
        <v>0.21</v>
      </c>
      <c r="AU3807" s="2">
        <v>44071</v>
      </c>
      <c r="AV3807" s="1">
        <v>0.12</v>
      </c>
      <c r="AX3807" s="2">
        <v>44075</v>
      </c>
      <c r="AY3807" s="1">
        <v>0.11700000000000001</v>
      </c>
      <c r="BA3807" s="2">
        <v>44085</v>
      </c>
      <c r="BB3807" s="1">
        <v>-0.21099999999999999</v>
      </c>
      <c r="BD3807" s="2">
        <v>44074</v>
      </c>
      <c r="BE3807" s="1">
        <v>-0.43130000000000002</v>
      </c>
      <c r="BM3807" s="2">
        <v>44084</v>
      </c>
      <c r="BN3807" s="1">
        <v>-0.39</v>
      </c>
    </row>
    <row r="3808" spans="35:66">
      <c r="AI3808" s="2">
        <v>44054</v>
      </c>
      <c r="AJ3808" s="1">
        <v>0.92849999999999999</v>
      </c>
      <c r="AL3808" s="2">
        <v>44056</v>
      </c>
      <c r="AM3808" s="1">
        <v>0.69079999999999997</v>
      </c>
      <c r="AO3808" s="2">
        <v>44053</v>
      </c>
      <c r="AP3808" s="1">
        <v>0.2145</v>
      </c>
      <c r="AR3808" s="2">
        <v>44046</v>
      </c>
      <c r="AS3808" s="1">
        <v>0.2132</v>
      </c>
      <c r="AU3808" s="2">
        <v>44074</v>
      </c>
      <c r="AV3808" s="1">
        <v>0.11</v>
      </c>
      <c r="AX3808" s="2">
        <v>44076</v>
      </c>
      <c r="AY3808" s="1">
        <v>7.0000000000000007E-2</v>
      </c>
      <c r="BA3808" s="2">
        <v>44088</v>
      </c>
      <c r="BB3808" s="1">
        <v>-0.20899999999999999</v>
      </c>
      <c r="BD3808" s="2">
        <v>44075</v>
      </c>
      <c r="BE3808" s="1">
        <v>-0.4425</v>
      </c>
      <c r="BM3808" s="2">
        <v>44085</v>
      </c>
      <c r="BN3808" s="1">
        <v>-0.41799999999999998</v>
      </c>
    </row>
    <row r="3809" spans="35:66">
      <c r="AI3809" s="2">
        <v>44055</v>
      </c>
      <c r="AJ3809" s="1">
        <v>0.96150000000000002</v>
      </c>
      <c r="AL3809" s="2">
        <v>44057</v>
      </c>
      <c r="AM3809" s="1">
        <v>0.69799999999999995</v>
      </c>
      <c r="AO3809" s="2">
        <v>44054</v>
      </c>
      <c r="AP3809" s="1">
        <v>0.22800000000000001</v>
      </c>
      <c r="AR3809" s="2">
        <v>44047</v>
      </c>
      <c r="AS3809" s="1">
        <v>0.21129999999999999</v>
      </c>
      <c r="AU3809" s="2">
        <v>44075</v>
      </c>
      <c r="AV3809" s="1">
        <v>9.9000000000000005E-2</v>
      </c>
      <c r="AX3809" s="2">
        <v>44077</v>
      </c>
      <c r="AY3809" s="1">
        <v>4.5999999999999999E-2</v>
      </c>
      <c r="BA3809" s="2">
        <v>44089</v>
      </c>
      <c r="BB3809" s="1">
        <v>-0.21199999999999999</v>
      </c>
      <c r="BD3809" s="2">
        <v>44076</v>
      </c>
      <c r="BE3809" s="1">
        <v>-0.46100000000000002</v>
      </c>
      <c r="BM3809" s="2">
        <v>44088</v>
      </c>
      <c r="BN3809" s="1">
        <v>-0.4153</v>
      </c>
    </row>
    <row r="3810" spans="35:66">
      <c r="AI3810" s="2">
        <v>44056</v>
      </c>
      <c r="AJ3810" s="1">
        <v>1.0077</v>
      </c>
      <c r="AL3810" s="2">
        <v>44060</v>
      </c>
      <c r="AM3810" s="1">
        <v>0.66579999999999995</v>
      </c>
      <c r="AO3810" s="2">
        <v>44055</v>
      </c>
      <c r="AP3810" s="1">
        <v>0.2334</v>
      </c>
      <c r="AR3810" s="2">
        <v>44048</v>
      </c>
      <c r="AS3810" s="1">
        <v>0.214</v>
      </c>
      <c r="AU3810" s="2">
        <v>44076</v>
      </c>
      <c r="AV3810" s="1">
        <v>4.65E-2</v>
      </c>
      <c r="AX3810" s="2">
        <v>44078</v>
      </c>
      <c r="AY3810" s="1">
        <v>7.4999999999999997E-2</v>
      </c>
      <c r="BA3810" s="2">
        <v>44090</v>
      </c>
      <c r="BB3810" s="1">
        <v>-0.2165</v>
      </c>
      <c r="BD3810" s="2">
        <v>44077</v>
      </c>
      <c r="BE3810" s="1">
        <v>-0.46700000000000003</v>
      </c>
      <c r="BM3810" s="2">
        <v>44089</v>
      </c>
      <c r="BN3810" s="1">
        <v>-0.41399999999999998</v>
      </c>
    </row>
    <row r="3811" spans="35:66">
      <c r="AI3811" s="2">
        <v>44057</v>
      </c>
      <c r="AJ3811" s="1">
        <v>1.0390999999999999</v>
      </c>
      <c r="AL3811" s="2">
        <v>44061</v>
      </c>
      <c r="AM3811" s="1">
        <v>0.64800000000000002</v>
      </c>
      <c r="AO3811" s="2">
        <v>44056</v>
      </c>
      <c r="AP3811" s="1">
        <v>0.2384</v>
      </c>
      <c r="AR3811" s="2">
        <v>44049</v>
      </c>
      <c r="AS3811" s="1">
        <v>0.2167</v>
      </c>
      <c r="AU3811" s="2">
        <v>44077</v>
      </c>
      <c r="AV3811" s="1">
        <v>1.7000000000000001E-2</v>
      </c>
      <c r="AX3811" s="2">
        <v>44081</v>
      </c>
      <c r="AY3811" s="1">
        <v>7.8299999999999995E-2</v>
      </c>
      <c r="BA3811" s="2">
        <v>44091</v>
      </c>
      <c r="BB3811" s="1">
        <v>-0.2298</v>
      </c>
      <c r="BD3811" s="2">
        <v>44078</v>
      </c>
      <c r="BE3811" s="1">
        <v>-0.46879999999999999</v>
      </c>
      <c r="BM3811" s="2">
        <v>44090</v>
      </c>
      <c r="BN3811" s="1">
        <v>-0.41199999999999998</v>
      </c>
    </row>
    <row r="3812" spans="35:66">
      <c r="AI3812" s="2">
        <v>44060</v>
      </c>
      <c r="AJ3812" s="1">
        <v>1.0101</v>
      </c>
      <c r="AL3812" s="2">
        <v>44062</v>
      </c>
      <c r="AM3812" s="1">
        <v>0.65549999999999997</v>
      </c>
      <c r="AO3812" s="2">
        <v>44057</v>
      </c>
      <c r="AP3812" s="1">
        <v>0.23150000000000001</v>
      </c>
      <c r="AR3812" s="2">
        <v>44050</v>
      </c>
      <c r="AS3812" s="1">
        <v>0.22800000000000001</v>
      </c>
      <c r="AU3812" s="2">
        <v>44078</v>
      </c>
      <c r="AV3812" s="1">
        <v>0.05</v>
      </c>
      <c r="AX3812" s="2">
        <v>44082</v>
      </c>
      <c r="AY3812" s="1">
        <v>5.0999999999999997E-2</v>
      </c>
      <c r="BA3812" s="2">
        <v>44092</v>
      </c>
      <c r="BB3812" s="1">
        <v>-0.2205</v>
      </c>
      <c r="BD3812" s="2">
        <v>44081</v>
      </c>
      <c r="BE3812" s="1">
        <v>-0.47099999999999997</v>
      </c>
      <c r="BM3812" s="2">
        <v>44091</v>
      </c>
      <c r="BN3812" s="1">
        <v>-0.42799999999999999</v>
      </c>
    </row>
    <row r="3813" spans="35:66">
      <c r="AI3813" s="2">
        <v>44061</v>
      </c>
      <c r="AJ3813" s="1">
        <v>0.97699999999999998</v>
      </c>
      <c r="AL3813" s="2">
        <v>44063</v>
      </c>
      <c r="AM3813" s="1">
        <v>0.63539999999999996</v>
      </c>
      <c r="AO3813" s="2">
        <v>44060</v>
      </c>
      <c r="AP3813" s="1">
        <v>0.2261</v>
      </c>
      <c r="AR3813" s="2">
        <v>44053</v>
      </c>
      <c r="AS3813" s="1">
        <v>0.23430000000000001</v>
      </c>
      <c r="AU3813" s="2">
        <v>44081</v>
      </c>
      <c r="AV3813" s="1">
        <v>5.5500000000000001E-2</v>
      </c>
      <c r="AX3813" s="2">
        <v>44083</v>
      </c>
      <c r="AY3813" s="1">
        <v>8.7999999999999995E-2</v>
      </c>
      <c r="BA3813" s="2">
        <v>44095</v>
      </c>
      <c r="BB3813" s="1">
        <v>-0.23899999999999999</v>
      </c>
      <c r="BD3813" s="2">
        <v>44082</v>
      </c>
      <c r="BE3813" s="1">
        <v>-0.47520000000000001</v>
      </c>
      <c r="BM3813" s="2">
        <v>44092</v>
      </c>
      <c r="BN3813" s="1">
        <v>-0.42280000000000001</v>
      </c>
    </row>
    <row r="3814" spans="35:66">
      <c r="AI3814" s="2">
        <v>44062</v>
      </c>
      <c r="AJ3814" s="1">
        <v>1.004</v>
      </c>
      <c r="AL3814" s="2">
        <v>44064</v>
      </c>
      <c r="AM3814" s="1">
        <v>0.62090000000000001</v>
      </c>
      <c r="AO3814" s="2">
        <v>44061</v>
      </c>
      <c r="AP3814" s="1">
        <v>0.21590000000000001</v>
      </c>
      <c r="AR3814" s="2">
        <v>44054</v>
      </c>
      <c r="AS3814" s="1">
        <v>0.23799999999999999</v>
      </c>
      <c r="AU3814" s="2">
        <v>44082</v>
      </c>
      <c r="AV3814" s="1">
        <v>2.5999999999999999E-2</v>
      </c>
      <c r="AX3814" s="2">
        <v>44084</v>
      </c>
      <c r="AY3814" s="1">
        <v>9.5299999999999996E-2</v>
      </c>
      <c r="BA3814" s="2">
        <v>44096</v>
      </c>
      <c r="BB3814" s="1">
        <v>-0.22900000000000001</v>
      </c>
      <c r="BD3814" s="2">
        <v>44083</v>
      </c>
      <c r="BE3814" s="1">
        <v>-0.46600000000000003</v>
      </c>
      <c r="BM3814" s="2">
        <v>44095</v>
      </c>
      <c r="BN3814" s="1">
        <v>-0.439</v>
      </c>
    </row>
    <row r="3815" spans="35:66">
      <c r="AI3815" s="2">
        <v>44063</v>
      </c>
      <c r="AJ3815" s="1">
        <v>0.9748</v>
      </c>
      <c r="AL3815" s="2">
        <v>44067</v>
      </c>
      <c r="AM3815" s="1">
        <v>0.63649999999999995</v>
      </c>
      <c r="AO3815" s="2">
        <v>44062</v>
      </c>
      <c r="AP3815" s="1">
        <v>0.2155</v>
      </c>
      <c r="AR3815" s="2">
        <v>44055</v>
      </c>
      <c r="AS3815" s="1">
        <v>0.2432</v>
      </c>
      <c r="AU3815" s="2">
        <v>44083</v>
      </c>
      <c r="AV3815" s="1">
        <v>6.2E-2</v>
      </c>
      <c r="AX3815" s="2">
        <v>44085</v>
      </c>
      <c r="AY3815" s="1">
        <v>5.6800000000000003E-2</v>
      </c>
      <c r="BA3815" s="2">
        <v>44097</v>
      </c>
      <c r="BB3815" s="1">
        <v>-0.221</v>
      </c>
      <c r="BD3815" s="2">
        <v>44084</v>
      </c>
      <c r="BE3815" s="1">
        <v>-0.45500000000000002</v>
      </c>
      <c r="BM3815" s="2">
        <v>44096</v>
      </c>
      <c r="BN3815" s="1">
        <v>-0.4345</v>
      </c>
    </row>
    <row r="3816" spans="35:66">
      <c r="AI3816" s="2">
        <v>44064</v>
      </c>
      <c r="AJ3816" s="1">
        <v>0.95450000000000002</v>
      </c>
      <c r="AL3816" s="2">
        <v>44068</v>
      </c>
      <c r="AM3816" s="1">
        <v>0.67149999999999999</v>
      </c>
      <c r="AO3816" s="2">
        <v>44063</v>
      </c>
      <c r="AP3816" s="1">
        <v>0.217</v>
      </c>
      <c r="AR3816" s="2">
        <v>44056</v>
      </c>
      <c r="AS3816" s="1">
        <v>0.2505</v>
      </c>
      <c r="AU3816" s="2">
        <v>44084</v>
      </c>
      <c r="AV3816" s="1">
        <v>6.4199999999999993E-2</v>
      </c>
      <c r="AX3816" s="2">
        <v>44088</v>
      </c>
      <c r="AY3816" s="1">
        <v>5.8299999999999998E-2</v>
      </c>
      <c r="BA3816" s="2">
        <v>44098</v>
      </c>
      <c r="BB3816" s="1">
        <v>-0.223</v>
      </c>
      <c r="BD3816" s="2">
        <v>44085</v>
      </c>
      <c r="BE3816" s="1">
        <v>-0.46800000000000003</v>
      </c>
      <c r="BM3816" s="2">
        <v>44097</v>
      </c>
      <c r="BN3816" s="1">
        <v>-0.43</v>
      </c>
    </row>
    <row r="3817" spans="35:66">
      <c r="AI3817" s="2">
        <v>44067</v>
      </c>
      <c r="AJ3817" s="1">
        <v>0.96719999999999995</v>
      </c>
      <c r="AL3817" s="2">
        <v>44069</v>
      </c>
      <c r="AM3817" s="1">
        <v>0.68279999999999996</v>
      </c>
      <c r="AO3817" s="2">
        <v>44064</v>
      </c>
      <c r="AP3817" s="1">
        <v>0.2167</v>
      </c>
      <c r="AR3817" s="2">
        <v>44057</v>
      </c>
      <c r="AS3817" s="1">
        <v>0.24249999999999999</v>
      </c>
      <c r="AU3817" s="2">
        <v>44085</v>
      </c>
      <c r="AV3817" s="1">
        <v>2.6499999999999999E-2</v>
      </c>
      <c r="AX3817" s="2">
        <v>44089</v>
      </c>
      <c r="AY3817" s="1">
        <v>5.5500000000000001E-2</v>
      </c>
      <c r="BA3817" s="2">
        <v>44099</v>
      </c>
      <c r="BB3817" s="1">
        <v>-0.23799999999999999</v>
      </c>
      <c r="BD3817" s="2">
        <v>44088</v>
      </c>
      <c r="BE3817" s="1">
        <v>-0.4738</v>
      </c>
      <c r="BM3817" s="2">
        <v>44098</v>
      </c>
      <c r="BN3817" s="1">
        <v>-0.42180000000000001</v>
      </c>
    </row>
    <row r="3818" spans="35:66">
      <c r="AI3818" s="2">
        <v>44068</v>
      </c>
      <c r="AJ3818" s="1">
        <v>1.0169999999999999</v>
      </c>
      <c r="AL3818" s="2">
        <v>44070</v>
      </c>
      <c r="AM3818" s="1">
        <v>0.74299999999999999</v>
      </c>
      <c r="AO3818" s="2">
        <v>44067</v>
      </c>
      <c r="AP3818" s="1">
        <v>0.2175</v>
      </c>
      <c r="AR3818" s="2">
        <v>44060</v>
      </c>
      <c r="AS3818" s="1">
        <v>0.23780000000000001</v>
      </c>
      <c r="AU3818" s="2">
        <v>44088</v>
      </c>
      <c r="AV3818" s="1">
        <v>2.8299999999999999E-2</v>
      </c>
      <c r="AX3818" s="2">
        <v>44090</v>
      </c>
      <c r="AY3818" s="1">
        <v>4.8000000000000001E-2</v>
      </c>
      <c r="BA3818" s="2">
        <v>44102</v>
      </c>
      <c r="BB3818" s="1">
        <v>-0.23300000000000001</v>
      </c>
      <c r="BD3818" s="2">
        <v>44089</v>
      </c>
      <c r="BE3818" s="1">
        <v>-0.4723</v>
      </c>
      <c r="BM3818" s="2">
        <v>44099</v>
      </c>
      <c r="BN3818" s="1">
        <v>-0.43130000000000002</v>
      </c>
    </row>
    <row r="3819" spans="35:66">
      <c r="AI3819" s="2">
        <v>44069</v>
      </c>
      <c r="AJ3819" s="1">
        <v>1.042</v>
      </c>
      <c r="AL3819" s="2">
        <v>44071</v>
      </c>
      <c r="AM3819" s="1">
        <v>0.71899999999999997</v>
      </c>
      <c r="AO3819" s="2">
        <v>44068</v>
      </c>
      <c r="AP3819" s="1">
        <v>0.22550000000000001</v>
      </c>
      <c r="AR3819" s="2">
        <v>44061</v>
      </c>
      <c r="AS3819" s="1">
        <v>0.22850000000000001</v>
      </c>
      <c r="AU3819" s="2">
        <v>44089</v>
      </c>
      <c r="AV3819" s="1">
        <v>2.4500000000000001E-2</v>
      </c>
      <c r="AX3819" s="2">
        <v>44091</v>
      </c>
      <c r="AY3819" s="1">
        <v>3.3000000000000002E-2</v>
      </c>
      <c r="BA3819" s="2">
        <v>44103</v>
      </c>
      <c r="BB3819" s="1">
        <v>-0.246</v>
      </c>
      <c r="BD3819" s="2">
        <v>44090</v>
      </c>
      <c r="BE3819" s="1">
        <v>-0.47699999999999998</v>
      </c>
      <c r="BM3819" s="2">
        <v>44102</v>
      </c>
      <c r="BN3819" s="1">
        <v>-0.42859999999999998</v>
      </c>
    </row>
    <row r="3820" spans="35:66">
      <c r="AI3820" s="2">
        <v>44070</v>
      </c>
      <c r="AJ3820" s="1">
        <v>1.1307</v>
      </c>
      <c r="AL3820" s="2">
        <v>44074</v>
      </c>
      <c r="AM3820" s="1">
        <v>0.7006</v>
      </c>
      <c r="AO3820" s="2">
        <v>44069</v>
      </c>
      <c r="AP3820" s="1">
        <v>0.22950000000000001</v>
      </c>
      <c r="AR3820" s="2">
        <v>44062</v>
      </c>
      <c r="AS3820" s="1">
        <v>0.22750000000000001</v>
      </c>
      <c r="AU3820" s="2">
        <v>44090</v>
      </c>
      <c r="AV3820" s="1">
        <v>1.9E-2</v>
      </c>
      <c r="AX3820" s="2">
        <v>44092</v>
      </c>
      <c r="AY3820" s="1">
        <v>4.2999999999999997E-2</v>
      </c>
      <c r="BA3820" s="2">
        <v>44104</v>
      </c>
      <c r="BB3820" s="1">
        <v>-0.22900000000000001</v>
      </c>
      <c r="BD3820" s="2">
        <v>44091</v>
      </c>
      <c r="BE3820" s="1">
        <v>-0.48349999999999999</v>
      </c>
      <c r="BM3820" s="2">
        <v>44103</v>
      </c>
      <c r="BN3820" s="1">
        <v>-0.437</v>
      </c>
    </row>
    <row r="3821" spans="35:66">
      <c r="AI3821" s="2">
        <v>44071</v>
      </c>
      <c r="AJ3821" s="1">
        <v>1.1123000000000001</v>
      </c>
      <c r="AL3821" s="2">
        <v>44075</v>
      </c>
      <c r="AM3821" s="1">
        <v>0.66869999999999996</v>
      </c>
      <c r="AO3821" s="2">
        <v>44070</v>
      </c>
      <c r="AP3821" s="1">
        <v>0.24399999999999999</v>
      </c>
      <c r="AR3821" s="2">
        <v>44063</v>
      </c>
      <c r="AS3821" s="1">
        <v>0.22900000000000001</v>
      </c>
      <c r="AU3821" s="2">
        <v>44091</v>
      </c>
      <c r="AV3821" s="1">
        <v>3.0000000000000001E-3</v>
      </c>
      <c r="AX3821" s="2">
        <v>44095</v>
      </c>
      <c r="AY3821" s="1">
        <v>1.5800000000000002E-2</v>
      </c>
      <c r="BA3821" s="2">
        <v>44105</v>
      </c>
      <c r="BB3821" s="1">
        <v>-0.23100000000000001</v>
      </c>
      <c r="BD3821" s="2">
        <v>44092</v>
      </c>
      <c r="BE3821" s="1">
        <v>-0.48599999999999999</v>
      </c>
      <c r="BM3821" s="2">
        <v>44104</v>
      </c>
      <c r="BN3821" s="1">
        <v>-0.42649999999999999</v>
      </c>
    </row>
    <row r="3822" spans="35:66">
      <c r="AI3822" s="2">
        <v>44074</v>
      </c>
      <c r="AJ3822" s="1">
        <v>1.0825</v>
      </c>
      <c r="AL3822" s="2">
        <v>44076</v>
      </c>
      <c r="AM3822" s="1">
        <v>0.65569999999999995</v>
      </c>
      <c r="AO3822" s="2">
        <v>44071</v>
      </c>
      <c r="AP3822" s="1">
        <v>0.22</v>
      </c>
      <c r="AR3822" s="2">
        <v>44064</v>
      </c>
      <c r="AS3822" s="1">
        <v>0.22750000000000001</v>
      </c>
      <c r="AU3822" s="2">
        <v>44092</v>
      </c>
      <c r="AV3822" s="1">
        <v>1.2999999999999999E-2</v>
      </c>
      <c r="AX3822" s="2">
        <v>44096</v>
      </c>
      <c r="AY3822" s="1">
        <v>3.2000000000000001E-2</v>
      </c>
      <c r="BA3822" s="2">
        <v>44106</v>
      </c>
      <c r="BB3822" s="1">
        <v>-0.24399999999999999</v>
      </c>
      <c r="BD3822" s="2">
        <v>44095</v>
      </c>
      <c r="BE3822" s="1">
        <v>-0.50029999999999997</v>
      </c>
      <c r="BM3822" s="2">
        <v>44105</v>
      </c>
      <c r="BN3822" s="1">
        <v>-0.435</v>
      </c>
    </row>
    <row r="3823" spans="35:66">
      <c r="AI3823" s="2">
        <v>44075</v>
      </c>
      <c r="AJ3823" s="1">
        <v>1.0355000000000001</v>
      </c>
      <c r="AL3823" s="2">
        <v>44077</v>
      </c>
      <c r="AM3823" s="1">
        <v>0.64459999999999995</v>
      </c>
      <c r="AO3823" s="2">
        <v>44074</v>
      </c>
      <c r="AP3823" s="1">
        <v>0.2185</v>
      </c>
      <c r="AR3823" s="2">
        <v>44067</v>
      </c>
      <c r="AS3823" s="1">
        <v>0.22500000000000001</v>
      </c>
      <c r="AU3823" s="2">
        <v>44095</v>
      </c>
      <c r="AV3823" s="1">
        <v>-1.83E-2</v>
      </c>
      <c r="AX3823" s="2">
        <v>44097</v>
      </c>
      <c r="AY3823" s="1">
        <v>3.6999999999999998E-2</v>
      </c>
      <c r="BD3823" s="2">
        <v>44096</v>
      </c>
      <c r="BE3823" s="1">
        <v>-0.49380000000000002</v>
      </c>
      <c r="BM3823" s="2">
        <v>44106</v>
      </c>
      <c r="BN3823" s="1">
        <v>-0.441</v>
      </c>
    </row>
    <row r="3824" spans="35:66">
      <c r="AI3824" s="2">
        <v>44076</v>
      </c>
      <c r="AJ3824" s="1">
        <v>1.01</v>
      </c>
      <c r="AL3824" s="2">
        <v>44078</v>
      </c>
      <c r="AM3824" s="1">
        <v>0.71499999999999997</v>
      </c>
      <c r="AO3824" s="2">
        <v>44075</v>
      </c>
      <c r="AP3824" s="1">
        <v>0.218</v>
      </c>
      <c r="AR3824" s="2">
        <v>44068</v>
      </c>
      <c r="AS3824" s="1">
        <v>0.23350000000000001</v>
      </c>
      <c r="AU3824" s="2">
        <v>44096</v>
      </c>
      <c r="AV3824" s="1">
        <v>1.5E-3</v>
      </c>
      <c r="AX3824" s="2">
        <v>44098</v>
      </c>
      <c r="AY3824" s="1">
        <v>0.03</v>
      </c>
      <c r="BD3824" s="2">
        <v>44097</v>
      </c>
      <c r="BE3824" s="1">
        <v>-0.48849999999999999</v>
      </c>
    </row>
    <row r="3825" spans="35:57">
      <c r="AI3825" s="2">
        <v>44077</v>
      </c>
      <c r="AJ3825" s="1">
        <v>0.99280000000000002</v>
      </c>
      <c r="AL3825" s="2">
        <v>44081</v>
      </c>
      <c r="AM3825" s="1">
        <v>0.71499999999999997</v>
      </c>
      <c r="AO3825" s="2">
        <v>44076</v>
      </c>
      <c r="AP3825" s="1">
        <v>0.2225</v>
      </c>
      <c r="AR3825" s="2">
        <v>44069</v>
      </c>
      <c r="AS3825" s="1">
        <v>0.23880000000000001</v>
      </c>
      <c r="AU3825" s="2">
        <v>44097</v>
      </c>
      <c r="AV3825" s="1">
        <v>5.0000000000000001E-3</v>
      </c>
      <c r="AX3825" s="2">
        <v>44099</v>
      </c>
      <c r="AY3825" s="1">
        <v>6.0000000000000001E-3</v>
      </c>
      <c r="BD3825" s="2">
        <v>44098</v>
      </c>
      <c r="BE3825" s="1">
        <v>-0.48499999999999999</v>
      </c>
    </row>
    <row r="3826" spans="35:57">
      <c r="AI3826" s="2">
        <v>44078</v>
      </c>
      <c r="AJ3826" s="1">
        <v>1.081</v>
      </c>
      <c r="AL3826" s="2">
        <v>44082</v>
      </c>
      <c r="AM3826" s="1">
        <v>0.67279999999999995</v>
      </c>
      <c r="AO3826" s="2">
        <v>44077</v>
      </c>
      <c r="AP3826" s="1">
        <v>0.21779999999999999</v>
      </c>
      <c r="AR3826" s="2">
        <v>44070</v>
      </c>
      <c r="AS3826" s="1">
        <v>0.24979999999999999</v>
      </c>
      <c r="AU3826" s="2">
        <v>44098</v>
      </c>
      <c r="AV3826" s="1">
        <v>-4.0000000000000001E-3</v>
      </c>
      <c r="AX3826" s="2">
        <v>44102</v>
      </c>
      <c r="AY3826" s="1">
        <v>1.5299999999999999E-2</v>
      </c>
      <c r="BD3826" s="2">
        <v>44099</v>
      </c>
      <c r="BE3826" s="1">
        <v>-0.48749999999999999</v>
      </c>
    </row>
    <row r="3827" spans="35:57">
      <c r="AI3827" s="2">
        <v>44081</v>
      </c>
      <c r="AJ3827" s="1">
        <v>1.0820000000000001</v>
      </c>
      <c r="AL3827" s="2">
        <v>44083</v>
      </c>
      <c r="AM3827" s="1">
        <v>0.69499999999999995</v>
      </c>
      <c r="AO3827" s="2">
        <v>44078</v>
      </c>
      <c r="AP3827" s="1">
        <v>0.23</v>
      </c>
      <c r="AR3827" s="2">
        <v>44071</v>
      </c>
      <c r="AS3827" s="1">
        <v>0.2336</v>
      </c>
      <c r="AU3827" s="2">
        <v>44099</v>
      </c>
      <c r="AV3827" s="1">
        <v>-3.3000000000000002E-2</v>
      </c>
      <c r="AX3827" s="2">
        <v>44103</v>
      </c>
      <c r="AY3827" s="1">
        <v>1E-4</v>
      </c>
      <c r="BD3827" s="2">
        <v>44102</v>
      </c>
      <c r="BE3827" s="1">
        <v>-0.4879</v>
      </c>
    </row>
    <row r="3828" spans="35:57">
      <c r="AI3828" s="2">
        <v>44082</v>
      </c>
      <c r="AJ3828" s="1">
        <v>1.0298</v>
      </c>
      <c r="AL3828" s="2">
        <v>44084</v>
      </c>
      <c r="AM3828" s="1">
        <v>0.67549999999999999</v>
      </c>
      <c r="AO3828" s="2">
        <v>44081</v>
      </c>
      <c r="AP3828" s="1">
        <v>0.224</v>
      </c>
      <c r="AR3828" s="2">
        <v>44074</v>
      </c>
      <c r="AS3828" s="1">
        <v>0.23119999999999999</v>
      </c>
      <c r="AU3828" s="2">
        <v>44102</v>
      </c>
      <c r="AV3828" s="1">
        <v>-2.18E-2</v>
      </c>
      <c r="AX3828" s="2">
        <v>44104</v>
      </c>
      <c r="AY3828" s="1">
        <v>2.5999999999999999E-2</v>
      </c>
      <c r="BD3828" s="2">
        <v>44103</v>
      </c>
      <c r="BE3828" s="1">
        <v>-0.49149999999999999</v>
      </c>
    </row>
    <row r="3829" spans="35:57">
      <c r="AI3829" s="2">
        <v>44083</v>
      </c>
      <c r="AJ3829" s="1">
        <v>1.0638000000000001</v>
      </c>
      <c r="AL3829" s="2">
        <v>44085</v>
      </c>
      <c r="AM3829" s="1">
        <v>0.66749999999999998</v>
      </c>
      <c r="AO3829" s="2">
        <v>44082</v>
      </c>
      <c r="AP3829" s="1">
        <v>0.224</v>
      </c>
      <c r="AR3829" s="2">
        <v>44075</v>
      </c>
      <c r="AS3829" s="1">
        <v>0.23350000000000001</v>
      </c>
      <c r="AU3829" s="2">
        <v>44103</v>
      </c>
      <c r="AV3829" s="1">
        <v>-3.8800000000000001E-2</v>
      </c>
      <c r="AX3829" s="2">
        <v>44105</v>
      </c>
      <c r="AY3829" s="1">
        <v>2.7E-2</v>
      </c>
      <c r="BD3829" s="2">
        <v>44104</v>
      </c>
      <c r="BE3829" s="1">
        <v>-0.48649999999999999</v>
      </c>
    </row>
    <row r="3830" spans="35:57">
      <c r="AI3830" s="2">
        <v>44084</v>
      </c>
      <c r="AJ3830" s="1">
        <v>1.0413000000000001</v>
      </c>
      <c r="AL3830" s="2">
        <v>44088</v>
      </c>
      <c r="AM3830" s="1">
        <v>0.67049999999999998</v>
      </c>
      <c r="AO3830" s="2">
        <v>44083</v>
      </c>
      <c r="AP3830" s="1">
        <v>0.22650000000000001</v>
      </c>
      <c r="AR3830" s="2">
        <v>44076</v>
      </c>
      <c r="AS3830" s="1">
        <v>0.23580000000000001</v>
      </c>
      <c r="AU3830" s="2">
        <v>44104</v>
      </c>
      <c r="AV3830" s="1">
        <v>-8.9999999999999993E-3</v>
      </c>
      <c r="AX3830" s="2">
        <v>44106</v>
      </c>
      <c r="AY3830" s="1">
        <v>1.4500000000000001E-2</v>
      </c>
      <c r="BD3830" s="2">
        <v>44105</v>
      </c>
      <c r="BE3830" s="1">
        <v>-0.49049999999999999</v>
      </c>
    </row>
    <row r="3831" spans="35:57">
      <c r="AI3831" s="2">
        <v>44085</v>
      </c>
      <c r="AJ3831" s="1">
        <v>1.0369999999999999</v>
      </c>
      <c r="AL3831" s="2">
        <v>44089</v>
      </c>
      <c r="AM3831" s="1">
        <v>0.67930000000000001</v>
      </c>
      <c r="AO3831" s="2">
        <v>44084</v>
      </c>
      <c r="AP3831" s="1">
        <v>0.217</v>
      </c>
      <c r="AR3831" s="2">
        <v>44077</v>
      </c>
      <c r="AS3831" s="1">
        <v>0.2316</v>
      </c>
      <c r="AU3831" s="2">
        <v>44105</v>
      </c>
      <c r="AV3831" s="1">
        <v>-5.0000000000000001E-3</v>
      </c>
      <c r="BD3831" s="2">
        <v>44106</v>
      </c>
      <c r="BE3831" s="1">
        <v>-0.4955</v>
      </c>
    </row>
    <row r="3832" spans="35:57">
      <c r="AI3832" s="2">
        <v>44088</v>
      </c>
      <c r="AJ3832" s="1">
        <v>1.042</v>
      </c>
      <c r="AL3832" s="2">
        <v>44090</v>
      </c>
      <c r="AM3832" s="1">
        <v>0.69499999999999995</v>
      </c>
      <c r="AO3832" s="2">
        <v>44085</v>
      </c>
      <c r="AP3832" s="1">
        <v>0.20799999999999999</v>
      </c>
      <c r="AR3832" s="2">
        <v>44078</v>
      </c>
      <c r="AS3832" s="1">
        <v>0.23530000000000001</v>
      </c>
      <c r="AU3832" s="2">
        <v>44106</v>
      </c>
      <c r="AV3832" s="1">
        <v>-1.78E-2</v>
      </c>
    </row>
    <row r="3833" spans="35:57">
      <c r="AI3833" s="2">
        <v>44089</v>
      </c>
      <c r="AJ3833" s="1">
        <v>1.0608</v>
      </c>
      <c r="AL3833" s="2">
        <v>44091</v>
      </c>
      <c r="AM3833" s="1">
        <v>0.6845</v>
      </c>
      <c r="AO3833" s="2">
        <v>44088</v>
      </c>
      <c r="AP3833" s="1">
        <v>0.2147</v>
      </c>
      <c r="AR3833" s="2">
        <v>44081</v>
      </c>
      <c r="AS3833" s="1">
        <v>0.23400000000000001</v>
      </c>
    </row>
    <row r="3834" spans="35:57">
      <c r="AI3834" s="2">
        <v>44090</v>
      </c>
      <c r="AJ3834" s="1">
        <v>1.08</v>
      </c>
      <c r="AL3834" s="2">
        <v>44092</v>
      </c>
      <c r="AM3834" s="1">
        <v>0.69299999999999995</v>
      </c>
      <c r="AO3834" s="2">
        <v>44089</v>
      </c>
      <c r="AP3834" s="1">
        <v>0.21890000000000001</v>
      </c>
      <c r="AR3834" s="2">
        <v>44082</v>
      </c>
      <c r="AS3834" s="1">
        <v>0.23769999999999999</v>
      </c>
    </row>
    <row r="3835" spans="35:57">
      <c r="AI3835" s="2">
        <v>44091</v>
      </c>
      <c r="AJ3835" s="1">
        <v>1.0642</v>
      </c>
      <c r="AL3835" s="2">
        <v>44095</v>
      </c>
      <c r="AM3835" s="1">
        <v>0.66620000000000001</v>
      </c>
      <c r="AO3835" s="2">
        <v>44090</v>
      </c>
      <c r="AP3835" s="1">
        <v>0.2165</v>
      </c>
      <c r="AR3835" s="2">
        <v>44083</v>
      </c>
      <c r="AS3835" s="1">
        <v>0.24049999999999999</v>
      </c>
    </row>
    <row r="3836" spans="35:57">
      <c r="AI3836" s="2">
        <v>44092</v>
      </c>
      <c r="AJ3836" s="1">
        <v>1.0798000000000001</v>
      </c>
      <c r="AL3836" s="2">
        <v>44096</v>
      </c>
      <c r="AM3836" s="1">
        <v>0.67290000000000005</v>
      </c>
      <c r="AO3836" s="2">
        <v>44091</v>
      </c>
      <c r="AP3836" s="1">
        <v>0.21199999999999999</v>
      </c>
      <c r="AR3836" s="2">
        <v>44084</v>
      </c>
      <c r="AS3836" s="1">
        <v>0.23599999999999999</v>
      </c>
    </row>
    <row r="3837" spans="35:57">
      <c r="AI3837" s="2">
        <v>44095</v>
      </c>
      <c r="AJ3837" s="1">
        <v>1.0382</v>
      </c>
      <c r="AL3837" s="2">
        <v>44097</v>
      </c>
      <c r="AM3837" s="1">
        <v>0.67730000000000001</v>
      </c>
      <c r="AO3837" s="2">
        <v>44092</v>
      </c>
      <c r="AP3837" s="1">
        <v>0.21840000000000001</v>
      </c>
      <c r="AR3837" s="2">
        <v>44085</v>
      </c>
      <c r="AS3837" s="1">
        <v>0.2301</v>
      </c>
    </row>
    <row r="3838" spans="35:57">
      <c r="AI3838" s="2">
        <v>44096</v>
      </c>
      <c r="AJ3838" s="1">
        <v>1.0514000000000001</v>
      </c>
      <c r="AL3838" s="2">
        <v>44098</v>
      </c>
      <c r="AM3838" s="1">
        <v>0.68</v>
      </c>
      <c r="AO3838" s="2">
        <v>44095</v>
      </c>
      <c r="AP3838" s="1">
        <v>0.2162</v>
      </c>
      <c r="AR3838" s="2">
        <v>44088</v>
      </c>
      <c r="AS3838" s="1">
        <v>0.22969999999999999</v>
      </c>
    </row>
    <row r="3839" spans="35:57">
      <c r="AI3839" s="2">
        <v>44097</v>
      </c>
      <c r="AJ3839" s="1">
        <v>1.0524</v>
      </c>
      <c r="AL3839" s="2">
        <v>44099</v>
      </c>
      <c r="AM3839" s="1">
        <v>0.67759999999999998</v>
      </c>
      <c r="AO3839" s="2">
        <v>44096</v>
      </c>
      <c r="AP3839" s="1">
        <v>0.214</v>
      </c>
      <c r="AR3839" s="2">
        <v>44089</v>
      </c>
      <c r="AS3839" s="1">
        <v>0.23300000000000001</v>
      </c>
    </row>
    <row r="3840" spans="35:57">
      <c r="AI3840" s="2">
        <v>44098</v>
      </c>
      <c r="AJ3840" s="1">
        <v>1.056</v>
      </c>
      <c r="AL3840" s="2">
        <v>44102</v>
      </c>
      <c r="AM3840" s="1">
        <v>0.68030000000000002</v>
      </c>
      <c r="AO3840" s="2">
        <v>44097</v>
      </c>
      <c r="AP3840" s="1">
        <v>0.222</v>
      </c>
      <c r="AR3840" s="2">
        <v>44090</v>
      </c>
      <c r="AS3840" s="1">
        <v>0.22550000000000001</v>
      </c>
    </row>
    <row r="3841" spans="35:45">
      <c r="AI3841" s="2">
        <v>44099</v>
      </c>
      <c r="AJ3841" s="1">
        <v>1.0567</v>
      </c>
      <c r="AL3841" s="2">
        <v>44103</v>
      </c>
      <c r="AM3841" s="1">
        <v>0.67579999999999996</v>
      </c>
      <c r="AO3841" s="2">
        <v>44098</v>
      </c>
      <c r="AP3841" s="1">
        <v>0.2258</v>
      </c>
      <c r="AR3841" s="2">
        <v>44091</v>
      </c>
      <c r="AS3841" s="1">
        <v>0.221</v>
      </c>
    </row>
    <row r="3842" spans="35:45">
      <c r="AI3842" s="2">
        <v>44102</v>
      </c>
      <c r="AJ3842" s="1">
        <v>1.0763</v>
      </c>
      <c r="AL3842" s="2">
        <v>44104</v>
      </c>
      <c r="AM3842" s="1">
        <v>0.70050000000000001</v>
      </c>
      <c r="AO3842" s="2">
        <v>44099</v>
      </c>
      <c r="AP3842" s="1">
        <v>0.21990000000000001</v>
      </c>
      <c r="AR3842" s="2">
        <v>44092</v>
      </c>
      <c r="AS3842" s="1">
        <v>0.22359999999999999</v>
      </c>
    </row>
    <row r="3843" spans="35:45">
      <c r="AI3843" s="2">
        <v>44103</v>
      </c>
      <c r="AJ3843" s="1">
        <v>1.0685</v>
      </c>
      <c r="AL3843" s="2">
        <v>44105</v>
      </c>
      <c r="AM3843" s="1">
        <v>0.69579999999999997</v>
      </c>
      <c r="AO3843" s="2">
        <v>44102</v>
      </c>
      <c r="AP3843" s="1">
        <v>0.22</v>
      </c>
      <c r="AR3843" s="2">
        <v>44095</v>
      </c>
      <c r="AS3843" s="1">
        <v>0.2258</v>
      </c>
    </row>
    <row r="3844" spans="35:45">
      <c r="AI3844" s="2">
        <v>44104</v>
      </c>
      <c r="AJ3844" s="1">
        <v>1.105</v>
      </c>
      <c r="AL3844" s="2">
        <v>44106</v>
      </c>
      <c r="AM3844" s="1">
        <v>0.68259999999999998</v>
      </c>
      <c r="AO3844" s="2">
        <v>44103</v>
      </c>
      <c r="AP3844" s="1">
        <v>0.218</v>
      </c>
      <c r="AR3844" s="2">
        <v>44096</v>
      </c>
      <c r="AS3844" s="1">
        <v>0.22520000000000001</v>
      </c>
    </row>
    <row r="3845" spans="35:45">
      <c r="AI3845" s="2">
        <v>44105</v>
      </c>
      <c r="AJ3845" s="1">
        <v>1.0960000000000001</v>
      </c>
      <c r="AO3845" s="2">
        <v>44104</v>
      </c>
      <c r="AP3845" s="1">
        <v>0.217</v>
      </c>
      <c r="AR3845" s="2">
        <v>44097</v>
      </c>
      <c r="AS3845" s="1">
        <v>0.22570000000000001</v>
      </c>
    </row>
    <row r="3846" spans="35:45">
      <c r="AI3846" s="2">
        <v>44106</v>
      </c>
      <c r="AJ3846" s="1">
        <v>1.0778000000000001</v>
      </c>
      <c r="AO3846" s="2">
        <v>44105</v>
      </c>
      <c r="AP3846" s="1">
        <v>0.221</v>
      </c>
      <c r="AR3846" s="2">
        <v>44098</v>
      </c>
      <c r="AS3846" s="1">
        <v>0.2324</v>
      </c>
    </row>
    <row r="3847" spans="35:45">
      <c r="AO3847" s="2">
        <v>44106</v>
      </c>
      <c r="AP3847" s="1">
        <v>0.2135</v>
      </c>
      <c r="AR3847" s="2">
        <v>44099</v>
      </c>
      <c r="AS3847" s="1">
        <v>0.2225</v>
      </c>
    </row>
    <row r="3848" spans="35:45">
      <c r="AR3848" s="2">
        <v>44102</v>
      </c>
      <c r="AS3848" s="1">
        <v>0.22140000000000001</v>
      </c>
    </row>
    <row r="3849" spans="35:45">
      <c r="AR3849" s="2">
        <v>44103</v>
      </c>
      <c r="AS3849" s="1">
        <v>0.21510000000000001</v>
      </c>
    </row>
    <row r="3850" spans="35:45">
      <c r="AR3850" s="2">
        <v>44104</v>
      </c>
      <c r="AS3850" s="1">
        <v>0.2152</v>
      </c>
    </row>
    <row r="3851" spans="35:45">
      <c r="AR3851" s="2">
        <v>44105</v>
      </c>
      <c r="AS3851" s="1">
        <v>0.216</v>
      </c>
    </row>
    <row r="3852" spans="35:45">
      <c r="AR3852" s="2">
        <v>44106</v>
      </c>
      <c r="AS3852" s="1">
        <v>0.21249999999999999</v>
      </c>
    </row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2">
    <tabColor rgb="FFFFFF00"/>
  </sheetPr>
  <dimension ref="A1:W4823"/>
  <sheetViews>
    <sheetView zoomScaleNormal="100" workbookViewId="0">
      <pane ySplit="3" topLeftCell="A4" activePane="bottomLeft" state="frozen"/>
      <selection pane="bottomLeft" activeCell="K3" sqref="K3"/>
    </sheetView>
  </sheetViews>
  <sheetFormatPr defaultRowHeight="16.5"/>
  <cols>
    <col min="1" max="1" width="12.25" style="37" bestFit="1" customWidth="1"/>
    <col min="2" max="2" width="9" style="37"/>
    <col min="3" max="3" width="17.875" style="37" bestFit="1" customWidth="1"/>
    <col min="4" max="4" width="12.25" style="37" bestFit="1" customWidth="1"/>
    <col min="5" max="5" width="8.625" style="37" bestFit="1" customWidth="1"/>
    <col min="6" max="7" width="9" style="37"/>
    <col min="8" max="8" width="11.625" style="37" bestFit="1" customWidth="1"/>
    <col min="9" max="9" width="5.625" style="37" customWidth="1"/>
    <col min="10" max="10" width="9.75" style="37" customWidth="1"/>
    <col min="11" max="11" width="11.625" style="37" customWidth="1"/>
    <col min="12" max="12" width="11" style="37" customWidth="1"/>
    <col min="13" max="13" width="9" style="37"/>
    <col min="14" max="14" width="11.5" style="37" customWidth="1"/>
    <col min="15" max="21" width="9" style="37"/>
    <col min="22" max="22" width="11.625" style="37" bestFit="1" customWidth="1"/>
    <col min="23" max="23" width="10.375" style="37" bestFit="1" customWidth="1"/>
    <col min="24" max="16384" width="9" style="37"/>
  </cols>
  <sheetData>
    <row r="1" spans="1:23" s="112" customFormat="1">
      <c r="I1" s="113"/>
      <c r="J1" s="102"/>
      <c r="K1" s="103" t="s">
        <v>220</v>
      </c>
      <c r="L1" s="103"/>
      <c r="M1" s="1"/>
      <c r="N1" s="104" t="s">
        <v>221</v>
      </c>
      <c r="O1" s="103"/>
    </row>
    <row r="2" spans="1:23" s="112" customFormat="1" ht="27">
      <c r="I2" s="114" t="s">
        <v>159</v>
      </c>
      <c r="J2" s="106" t="s">
        <v>222</v>
      </c>
      <c r="K2" s="3" t="s">
        <v>223</v>
      </c>
      <c r="L2" s="4" t="s">
        <v>224</v>
      </c>
      <c r="M2" s="1"/>
      <c r="N2" s="105" t="s">
        <v>225</v>
      </c>
      <c r="O2" s="105" t="s">
        <v>224</v>
      </c>
    </row>
    <row r="3" spans="1:23">
      <c r="A3" s="104" t="s">
        <v>304</v>
      </c>
      <c r="C3" s="103" t="s">
        <v>481</v>
      </c>
      <c r="D3" s="104" t="s">
        <v>303</v>
      </c>
      <c r="E3" s="104" t="s">
        <v>273</v>
      </c>
      <c r="G3" s="1" t="s">
        <v>273</v>
      </c>
      <c r="I3" s="115"/>
      <c r="J3" s="107"/>
      <c r="K3" s="107"/>
      <c r="L3" s="107"/>
      <c r="M3" s="1"/>
      <c r="N3" s="107"/>
      <c r="O3" s="107"/>
    </row>
    <row r="4" spans="1:23">
      <c r="A4" s="100">
        <v>43936</v>
      </c>
      <c r="C4" s="101"/>
      <c r="D4" s="110" t="str">
        <f ca="1">_xll.BDH(C3,E3,$A$4,$A$6,"Dir=V","Dts=S","Sort=A","Quote=C","QtTyp=Y","Days=T","Per=cd","DtFmt=D","UseDPDF=Y","CshAdjNormal=N","CshAdjAbnormal=N","CapChg=N","cols=2;rows=119")</f>
        <v>#N/A Requesting Data...</v>
      </c>
      <c r="E4" s="101">
        <v>0.03</v>
      </c>
      <c r="G4" s="112"/>
      <c r="H4" s="111"/>
      <c r="I4" s="108">
        <v>1</v>
      </c>
      <c r="J4" s="100">
        <f>K4</f>
        <v>43465</v>
      </c>
      <c r="K4" s="2">
        <f>N4</f>
        <v>43465</v>
      </c>
      <c r="L4" s="109">
        <f>IFERROR(VLOOKUP(K4,$N$4:$O$2303,2,FALSE)/100,L3)</f>
        <v>1.9300000000000001E-2</v>
      </c>
      <c r="M4" s="1"/>
      <c r="N4" s="2">
        <v>43465</v>
      </c>
      <c r="O4" s="101">
        <v>1.9300000000000002</v>
      </c>
    </row>
    <row r="5" spans="1:23">
      <c r="A5" s="104" t="s">
        <v>305</v>
      </c>
      <c r="C5" s="101"/>
      <c r="D5" s="110">
        <v>43937</v>
      </c>
      <c r="E5" s="101">
        <v>0.03</v>
      </c>
      <c r="H5" s="38"/>
      <c r="I5" s="108">
        <f>I4+1</f>
        <v>2</v>
      </c>
      <c r="J5" s="100">
        <f>J4+1</f>
        <v>43466</v>
      </c>
      <c r="K5" s="100">
        <f>K4+1</f>
        <v>43466</v>
      </c>
      <c r="L5" s="109">
        <f t="shared" ref="L5:L19" si="0">IFERROR(VLOOKUP(K5,$N$4:$O$2303,2,FALSE)/100,L4)</f>
        <v>1.9300000000000001E-2</v>
      </c>
      <c r="M5" s="1"/>
      <c r="N5" s="2">
        <v>43467</v>
      </c>
      <c r="O5" s="1">
        <v>1.9300000000000002</v>
      </c>
      <c r="V5" s="25">
        <v>112198</v>
      </c>
      <c r="W5" s="25">
        <v>114369</v>
      </c>
    </row>
    <row r="6" spans="1:23">
      <c r="A6" s="100">
        <f ca="1">TODAY()</f>
        <v>44108</v>
      </c>
      <c r="C6" s="101"/>
      <c r="D6" s="110">
        <v>43938</v>
      </c>
      <c r="E6" s="101">
        <v>0.03</v>
      </c>
      <c r="H6" s="38"/>
      <c r="I6" s="108">
        <f t="shared" ref="I6:K21" si="1">I5+1</f>
        <v>3</v>
      </c>
      <c r="J6" s="100">
        <f t="shared" si="1"/>
        <v>43467</v>
      </c>
      <c r="K6" s="100">
        <f t="shared" si="1"/>
        <v>43467</v>
      </c>
      <c r="L6" s="109">
        <f t="shared" si="0"/>
        <v>1.9300000000000001E-2</v>
      </c>
      <c r="M6" s="1"/>
      <c r="N6" s="2">
        <v>43468</v>
      </c>
      <c r="O6" s="1">
        <v>1.92</v>
      </c>
      <c r="V6" s="25">
        <v>3693556</v>
      </c>
      <c r="W6" s="25">
        <v>3712877</v>
      </c>
    </row>
    <row r="7" spans="1:23">
      <c r="C7" s="101"/>
      <c r="D7" s="110">
        <v>43941</v>
      </c>
      <c r="E7" s="101">
        <v>0.02</v>
      </c>
      <c r="H7" s="38"/>
      <c r="I7" s="108">
        <f t="shared" si="1"/>
        <v>4</v>
      </c>
      <c r="J7" s="100">
        <f t="shared" si="1"/>
        <v>43468</v>
      </c>
      <c r="K7" s="100">
        <f t="shared" si="1"/>
        <v>43468</v>
      </c>
      <c r="L7" s="109">
        <f t="shared" si="0"/>
        <v>1.9199999999999998E-2</v>
      </c>
      <c r="M7" s="1"/>
      <c r="N7" s="2">
        <v>43469</v>
      </c>
      <c r="O7" s="1">
        <v>1.8599999999999999</v>
      </c>
      <c r="V7" s="25">
        <v>4400074</v>
      </c>
      <c r="W7" s="25">
        <v>4675634</v>
      </c>
    </row>
    <row r="8" spans="1:23">
      <c r="C8" s="101"/>
      <c r="D8" s="110">
        <v>43942</v>
      </c>
      <c r="E8" s="101">
        <v>0.01</v>
      </c>
      <c r="H8" s="38"/>
      <c r="I8" s="108">
        <f t="shared" si="1"/>
        <v>5</v>
      </c>
      <c r="J8" s="100">
        <f t="shared" si="1"/>
        <v>43469</v>
      </c>
      <c r="K8" s="100">
        <f t="shared" si="1"/>
        <v>43469</v>
      </c>
      <c r="L8" s="109">
        <f t="shared" si="0"/>
        <v>1.8599999999999998E-2</v>
      </c>
      <c r="M8" s="1"/>
      <c r="N8" s="2">
        <v>43472</v>
      </c>
      <c r="O8" s="1">
        <v>1.8599999999999999</v>
      </c>
      <c r="V8" s="25">
        <v>2462376</v>
      </c>
      <c r="W8" s="25">
        <v>2228799</v>
      </c>
    </row>
    <row r="9" spans="1:23">
      <c r="C9" s="101"/>
      <c r="D9" s="110">
        <v>43943</v>
      </c>
      <c r="E9" s="101">
        <v>0.01</v>
      </c>
      <c r="H9" s="38"/>
      <c r="I9" s="108">
        <f t="shared" si="1"/>
        <v>6</v>
      </c>
      <c r="J9" s="100">
        <f t="shared" si="1"/>
        <v>43470</v>
      </c>
      <c r="K9" s="100">
        <f t="shared" si="1"/>
        <v>43470</v>
      </c>
      <c r="L9" s="109">
        <f t="shared" si="0"/>
        <v>1.8599999999999998E-2</v>
      </c>
      <c r="M9" s="1"/>
      <c r="N9" s="2">
        <v>43473</v>
      </c>
      <c r="O9" s="1">
        <v>1.8599999999999999</v>
      </c>
      <c r="V9" s="25">
        <v>2001427</v>
      </c>
      <c r="W9" s="25">
        <v>2001427</v>
      </c>
    </row>
    <row r="10" spans="1:23">
      <c r="C10" s="101"/>
      <c r="D10" s="110">
        <v>43944</v>
      </c>
      <c r="E10" s="101">
        <v>0.01</v>
      </c>
      <c r="H10" s="38"/>
      <c r="I10" s="108">
        <f t="shared" si="1"/>
        <v>7</v>
      </c>
      <c r="J10" s="100">
        <f t="shared" si="1"/>
        <v>43471</v>
      </c>
      <c r="K10" s="100">
        <f t="shared" si="1"/>
        <v>43471</v>
      </c>
      <c r="L10" s="109">
        <f t="shared" si="0"/>
        <v>1.8599999999999998E-2</v>
      </c>
      <c r="M10" s="1"/>
      <c r="N10" s="2">
        <v>43474</v>
      </c>
      <c r="O10" s="1">
        <v>1.8599999999999999</v>
      </c>
      <c r="V10" s="25">
        <v>1490</v>
      </c>
      <c r="W10" s="25">
        <v>1490</v>
      </c>
    </row>
    <row r="11" spans="1:23">
      <c r="C11" s="101"/>
      <c r="D11" s="110">
        <v>43945</v>
      </c>
      <c r="E11" s="101">
        <v>0.03</v>
      </c>
      <c r="H11" s="38"/>
      <c r="I11" s="108">
        <f t="shared" si="1"/>
        <v>8</v>
      </c>
      <c r="J11" s="100">
        <f t="shared" si="1"/>
        <v>43472</v>
      </c>
      <c r="K11" s="100">
        <f>K10+1</f>
        <v>43472</v>
      </c>
      <c r="L11" s="109">
        <f t="shared" si="0"/>
        <v>1.8599999999999998E-2</v>
      </c>
      <c r="M11" s="1"/>
      <c r="N11" s="2">
        <v>43475</v>
      </c>
      <c r="O11" s="1">
        <v>1.8599999999999999</v>
      </c>
      <c r="V11" s="25"/>
      <c r="W11" s="25"/>
    </row>
    <row r="12" spans="1:23">
      <c r="C12" s="101"/>
      <c r="D12" s="110">
        <v>43948</v>
      </c>
      <c r="E12" s="101">
        <v>0.03</v>
      </c>
      <c r="H12" s="38"/>
      <c r="I12" s="108">
        <f t="shared" si="1"/>
        <v>9</v>
      </c>
      <c r="J12" s="100">
        <f t="shared" si="1"/>
        <v>43473</v>
      </c>
      <c r="K12" s="100">
        <f>K11+1</f>
        <v>43473</v>
      </c>
      <c r="L12" s="109">
        <f t="shared" si="0"/>
        <v>1.8599999999999998E-2</v>
      </c>
      <c r="M12" s="1"/>
      <c r="N12" s="2">
        <v>43476</v>
      </c>
      <c r="O12" s="1">
        <v>1.8599999999999999</v>
      </c>
      <c r="V12" s="25">
        <f>SUM(V5:V10)</f>
        <v>12671121</v>
      </c>
      <c r="W12" s="25">
        <f>SUM(W5:W10)</f>
        <v>12734596</v>
      </c>
    </row>
    <row r="13" spans="1:23">
      <c r="C13" s="101"/>
      <c r="D13" s="110">
        <v>43949</v>
      </c>
      <c r="E13" s="101">
        <v>0.01</v>
      </c>
      <c r="H13" s="38"/>
      <c r="I13" s="108">
        <f t="shared" si="1"/>
        <v>10</v>
      </c>
      <c r="J13" s="100">
        <f t="shared" si="1"/>
        <v>43474</v>
      </c>
      <c r="K13" s="100">
        <f>K12+1</f>
        <v>43474</v>
      </c>
      <c r="L13" s="109">
        <f t="shared" si="0"/>
        <v>1.8599999999999998E-2</v>
      </c>
      <c r="M13" s="1"/>
      <c r="N13" s="2">
        <v>43479</v>
      </c>
      <c r="O13" s="1">
        <v>1.8599999999999999</v>
      </c>
      <c r="V13" s="25"/>
      <c r="W13" s="25"/>
    </row>
    <row r="14" spans="1:23">
      <c r="C14" s="101"/>
      <c r="D14" s="110">
        <v>43950</v>
      </c>
      <c r="E14" s="101">
        <v>0.01</v>
      </c>
      <c r="H14" s="38"/>
      <c r="I14" s="108">
        <f t="shared" si="1"/>
        <v>11</v>
      </c>
      <c r="J14" s="100">
        <f t="shared" si="1"/>
        <v>43475</v>
      </c>
      <c r="K14" s="100">
        <f>K13+1</f>
        <v>43475</v>
      </c>
      <c r="L14" s="109">
        <f t="shared" si="0"/>
        <v>1.8599999999999998E-2</v>
      </c>
      <c r="M14" s="1"/>
      <c r="N14" s="2">
        <v>43480</v>
      </c>
      <c r="O14" s="1">
        <v>1.8599999999999999</v>
      </c>
      <c r="V14" s="25">
        <v>12180518</v>
      </c>
      <c r="W14" s="25">
        <v>12180518</v>
      </c>
    </row>
    <row r="15" spans="1:23">
      <c r="C15" s="101"/>
      <c r="D15" s="110">
        <v>43951</v>
      </c>
      <c r="E15" s="101">
        <v>0.04</v>
      </c>
      <c r="H15" s="38"/>
      <c r="I15" s="108">
        <f t="shared" si="1"/>
        <v>12</v>
      </c>
      <c r="J15" s="100">
        <f t="shared" si="1"/>
        <v>43476</v>
      </c>
      <c r="K15" s="100">
        <f>K14+1</f>
        <v>43476</v>
      </c>
      <c r="L15" s="109">
        <f t="shared" si="0"/>
        <v>1.8599999999999998E-2</v>
      </c>
      <c r="M15" s="1"/>
      <c r="N15" s="2">
        <v>43481</v>
      </c>
      <c r="O15" s="1">
        <v>1.8599999999999999</v>
      </c>
      <c r="V15" s="25"/>
      <c r="W15" s="25"/>
    </row>
    <row r="16" spans="1:23">
      <c r="C16" s="101"/>
      <c r="D16" s="110">
        <v>43952</v>
      </c>
      <c r="E16" s="101">
        <v>0.03</v>
      </c>
      <c r="H16" s="38"/>
      <c r="I16" s="108">
        <f t="shared" si="1"/>
        <v>13</v>
      </c>
      <c r="J16" s="100">
        <f t="shared" si="1"/>
        <v>43477</v>
      </c>
      <c r="K16" s="100">
        <f t="shared" ref="K16:K79" si="2">K15+1</f>
        <v>43477</v>
      </c>
      <c r="L16" s="109">
        <f t="shared" si="0"/>
        <v>1.8599999999999998E-2</v>
      </c>
      <c r="M16" s="1"/>
      <c r="N16" s="2">
        <v>43482</v>
      </c>
      <c r="O16" s="1">
        <v>1.8599999999999999</v>
      </c>
      <c r="V16" s="25">
        <f>V12-V14</f>
        <v>490603</v>
      </c>
      <c r="W16" s="25">
        <f>W12-W14</f>
        <v>554078</v>
      </c>
    </row>
    <row r="17" spans="3:22">
      <c r="C17" s="101"/>
      <c r="D17" s="110">
        <v>43955</v>
      </c>
      <c r="E17" s="101">
        <v>0.05</v>
      </c>
      <c r="H17" s="38"/>
      <c r="I17" s="108">
        <f t="shared" si="1"/>
        <v>14</v>
      </c>
      <c r="J17" s="100">
        <f t="shared" si="1"/>
        <v>43478</v>
      </c>
      <c r="K17" s="100">
        <f t="shared" si="2"/>
        <v>43478</v>
      </c>
      <c r="L17" s="109">
        <f t="shared" si="0"/>
        <v>1.8599999999999998E-2</v>
      </c>
      <c r="M17" s="1"/>
      <c r="N17" s="2">
        <v>43483</v>
      </c>
      <c r="O17" s="1">
        <v>1.8599999999999999</v>
      </c>
      <c r="V17" s="25"/>
    </row>
    <row r="18" spans="3:22">
      <c r="C18" s="101"/>
      <c r="D18" s="110">
        <v>43956</v>
      </c>
      <c r="E18" s="101">
        <v>0.05</v>
      </c>
      <c r="H18" s="38"/>
      <c r="I18" s="108">
        <f t="shared" si="1"/>
        <v>15</v>
      </c>
      <c r="J18" s="100">
        <f t="shared" si="1"/>
        <v>43479</v>
      </c>
      <c r="K18" s="100">
        <f t="shared" si="2"/>
        <v>43479</v>
      </c>
      <c r="L18" s="109">
        <f t="shared" si="0"/>
        <v>1.8599999999999998E-2</v>
      </c>
      <c r="M18" s="1"/>
      <c r="N18" s="2">
        <v>43486</v>
      </c>
      <c r="O18" s="1">
        <v>1.8599999999999999</v>
      </c>
      <c r="V18" s="25"/>
    </row>
    <row r="19" spans="3:22">
      <c r="C19" s="101"/>
      <c r="D19" s="110">
        <v>43957</v>
      </c>
      <c r="E19" s="101">
        <v>0.05</v>
      </c>
      <c r="H19" s="38"/>
      <c r="I19" s="108">
        <f t="shared" si="1"/>
        <v>16</v>
      </c>
      <c r="J19" s="100">
        <f t="shared" si="1"/>
        <v>43480</v>
      </c>
      <c r="K19" s="100">
        <f t="shared" si="2"/>
        <v>43480</v>
      </c>
      <c r="L19" s="109">
        <f t="shared" si="0"/>
        <v>1.8599999999999998E-2</v>
      </c>
      <c r="M19" s="1"/>
      <c r="N19" s="2">
        <v>43487</v>
      </c>
      <c r="O19" s="1">
        <v>1.8599999999999999</v>
      </c>
    </row>
    <row r="20" spans="3:22">
      <c r="C20" s="101"/>
      <c r="D20" s="110">
        <v>43958</v>
      </c>
      <c r="E20" s="101">
        <v>0.05</v>
      </c>
      <c r="H20" s="38"/>
      <c r="I20" s="108">
        <f t="shared" si="1"/>
        <v>17</v>
      </c>
      <c r="J20" s="100">
        <f t="shared" si="1"/>
        <v>43481</v>
      </c>
      <c r="K20" s="100">
        <f t="shared" si="2"/>
        <v>43481</v>
      </c>
      <c r="L20" s="109">
        <f t="shared" ref="L20:L83" si="3">IFERROR(VLOOKUP(K20,$N$4:$O$2303,2,FALSE)/100,L19)</f>
        <v>1.8599999999999998E-2</v>
      </c>
      <c r="M20" s="1"/>
      <c r="N20" s="2">
        <v>43488</v>
      </c>
      <c r="O20" s="1">
        <v>1.8599999999999999</v>
      </c>
    </row>
    <row r="21" spans="3:22">
      <c r="C21" s="101"/>
      <c r="D21" s="110">
        <v>43959</v>
      </c>
      <c r="E21" s="101">
        <v>0.06</v>
      </c>
      <c r="H21" s="38"/>
      <c r="I21" s="108">
        <f t="shared" si="1"/>
        <v>18</v>
      </c>
      <c r="J21" s="100">
        <f t="shared" si="1"/>
        <v>43482</v>
      </c>
      <c r="K21" s="100">
        <f t="shared" si="2"/>
        <v>43482</v>
      </c>
      <c r="L21" s="109">
        <f t="shared" si="3"/>
        <v>1.8599999999999998E-2</v>
      </c>
      <c r="M21" s="1"/>
      <c r="N21" s="2">
        <v>43489</v>
      </c>
      <c r="O21" s="1">
        <v>1.8599999999999999</v>
      </c>
    </row>
    <row r="22" spans="3:22">
      <c r="C22" s="101"/>
      <c r="D22" s="110">
        <v>43962</v>
      </c>
      <c r="E22" s="101">
        <v>0.06</v>
      </c>
      <c r="H22" s="38"/>
      <c r="I22" s="108">
        <f t="shared" ref="I22:J37" si="4">I21+1</f>
        <v>19</v>
      </c>
      <c r="J22" s="100">
        <f t="shared" si="4"/>
        <v>43483</v>
      </c>
      <c r="K22" s="100">
        <f t="shared" si="2"/>
        <v>43483</v>
      </c>
      <c r="L22" s="109">
        <f t="shared" si="3"/>
        <v>1.8599999999999998E-2</v>
      </c>
      <c r="M22" s="1"/>
      <c r="N22" s="2">
        <v>43490</v>
      </c>
      <c r="O22" s="1">
        <v>1.8599999999999999</v>
      </c>
    </row>
    <row r="23" spans="3:22">
      <c r="C23" s="101"/>
      <c r="D23" s="110">
        <v>43963</v>
      </c>
      <c r="E23" s="101">
        <v>0.06</v>
      </c>
      <c r="H23" s="38"/>
      <c r="I23" s="108">
        <f t="shared" si="4"/>
        <v>20</v>
      </c>
      <c r="J23" s="100">
        <f t="shared" si="4"/>
        <v>43484</v>
      </c>
      <c r="K23" s="100">
        <f t="shared" si="2"/>
        <v>43484</v>
      </c>
      <c r="L23" s="109">
        <f t="shared" si="3"/>
        <v>1.8599999999999998E-2</v>
      </c>
      <c r="M23" s="1"/>
      <c r="N23" s="2">
        <v>43493</v>
      </c>
      <c r="O23" s="1">
        <v>1.8599999999999999</v>
      </c>
      <c r="T23" s="37">
        <v>0.03</v>
      </c>
      <c r="U23" s="37">
        <v>1.4999999999999999E-2</v>
      </c>
      <c r="V23" s="37">
        <v>8.0000000000000002E-3</v>
      </c>
    </row>
    <row r="24" spans="3:22">
      <c r="C24" s="101"/>
      <c r="D24" s="110">
        <v>43964</v>
      </c>
      <c r="E24" s="101">
        <v>0.04</v>
      </c>
      <c r="H24" s="38"/>
      <c r="I24" s="108">
        <f t="shared" si="4"/>
        <v>21</v>
      </c>
      <c r="J24" s="100">
        <f t="shared" si="4"/>
        <v>43485</v>
      </c>
      <c r="K24" s="100">
        <f t="shared" si="2"/>
        <v>43485</v>
      </c>
      <c r="L24" s="109">
        <f t="shared" si="3"/>
        <v>1.8599999999999998E-2</v>
      </c>
      <c r="M24" s="1"/>
      <c r="N24" s="2">
        <v>43494</v>
      </c>
      <c r="O24" s="1">
        <v>1.8599999999999999</v>
      </c>
      <c r="T24" s="37">
        <v>5.2999999999999999E-2</v>
      </c>
      <c r="U24" s="112">
        <v>5.2999999999999999E-2</v>
      </c>
      <c r="V24" s="112">
        <v>5.2999999999999999E-2</v>
      </c>
    </row>
    <row r="25" spans="3:22">
      <c r="C25" s="101"/>
      <c r="D25" s="110">
        <v>43965</v>
      </c>
      <c r="E25" s="101">
        <v>0.02</v>
      </c>
      <c r="H25" s="38"/>
      <c r="I25" s="108">
        <f t="shared" si="4"/>
        <v>22</v>
      </c>
      <c r="J25" s="100">
        <f t="shared" si="4"/>
        <v>43486</v>
      </c>
      <c r="K25" s="100">
        <f t="shared" si="2"/>
        <v>43486</v>
      </c>
      <c r="L25" s="109">
        <f t="shared" si="3"/>
        <v>1.8599999999999998E-2</v>
      </c>
      <c r="M25" s="1"/>
      <c r="N25" s="2">
        <v>43495</v>
      </c>
      <c r="O25" s="1">
        <v>1.8599999999999999</v>
      </c>
      <c r="T25" s="37">
        <f>T23/T24</f>
        <v>0.56603773584905659</v>
      </c>
      <c r="U25" s="112">
        <f>U23/U24</f>
        <v>0.28301886792452829</v>
      </c>
      <c r="V25" s="112">
        <f>V23/V24</f>
        <v>0.15094339622641509</v>
      </c>
    </row>
    <row r="26" spans="3:22">
      <c r="C26" s="101"/>
      <c r="D26" s="110">
        <v>43966</v>
      </c>
      <c r="E26" s="101">
        <v>0.05</v>
      </c>
      <c r="H26" s="38"/>
      <c r="I26" s="108">
        <f t="shared" si="4"/>
        <v>23</v>
      </c>
      <c r="J26" s="100">
        <f t="shared" si="4"/>
        <v>43487</v>
      </c>
      <c r="K26" s="100">
        <f t="shared" si="2"/>
        <v>43487</v>
      </c>
      <c r="L26" s="109">
        <f t="shared" si="3"/>
        <v>1.8599999999999998E-2</v>
      </c>
      <c r="M26" s="1"/>
      <c r="N26" s="2">
        <v>43496</v>
      </c>
      <c r="O26" s="1">
        <v>1.8599999999999999</v>
      </c>
    </row>
    <row r="27" spans="3:22">
      <c r="C27" s="101"/>
      <c r="D27" s="110">
        <v>43969</v>
      </c>
      <c r="E27" s="101">
        <v>0.04</v>
      </c>
      <c r="H27" s="38"/>
      <c r="I27" s="108">
        <f t="shared" si="4"/>
        <v>24</v>
      </c>
      <c r="J27" s="100">
        <f t="shared" si="4"/>
        <v>43488</v>
      </c>
      <c r="K27" s="100">
        <f t="shared" si="2"/>
        <v>43488</v>
      </c>
      <c r="L27" s="109">
        <f t="shared" si="3"/>
        <v>1.8599999999999998E-2</v>
      </c>
      <c r="M27" s="1"/>
      <c r="N27" s="2">
        <v>43497</v>
      </c>
      <c r="O27" s="1">
        <v>1.8599999999999999</v>
      </c>
    </row>
    <row r="28" spans="3:22">
      <c r="C28" s="101"/>
      <c r="D28" s="110">
        <v>43970</v>
      </c>
      <c r="E28" s="101">
        <v>0.04</v>
      </c>
      <c r="H28" s="38"/>
      <c r="I28" s="108">
        <f t="shared" si="4"/>
        <v>25</v>
      </c>
      <c r="J28" s="100">
        <f t="shared" si="4"/>
        <v>43489</v>
      </c>
      <c r="K28" s="100">
        <f t="shared" si="2"/>
        <v>43489</v>
      </c>
      <c r="L28" s="109">
        <f t="shared" si="3"/>
        <v>1.8599999999999998E-2</v>
      </c>
      <c r="M28" s="1"/>
      <c r="N28" s="2">
        <v>43503</v>
      </c>
      <c r="O28" s="1">
        <v>1.8599999999999999</v>
      </c>
    </row>
    <row r="29" spans="3:22">
      <c r="C29" s="101"/>
      <c r="D29" s="110">
        <v>43971</v>
      </c>
      <c r="E29" s="101">
        <v>0.01</v>
      </c>
      <c r="H29" s="38"/>
      <c r="I29" s="108">
        <f t="shared" si="4"/>
        <v>26</v>
      </c>
      <c r="J29" s="100">
        <f t="shared" si="4"/>
        <v>43490</v>
      </c>
      <c r="K29" s="100">
        <f t="shared" si="2"/>
        <v>43490</v>
      </c>
      <c r="L29" s="109">
        <f t="shared" si="3"/>
        <v>1.8599999999999998E-2</v>
      </c>
      <c r="M29" s="1"/>
      <c r="N29" s="2">
        <v>43504</v>
      </c>
      <c r="O29" s="1">
        <v>1.8599999999999999</v>
      </c>
    </row>
    <row r="30" spans="3:22">
      <c r="C30" s="101"/>
      <c r="D30" s="110">
        <v>43972</v>
      </c>
      <c r="E30" s="101">
        <v>0.02</v>
      </c>
      <c r="H30" s="38"/>
      <c r="I30" s="108">
        <f t="shared" si="4"/>
        <v>27</v>
      </c>
      <c r="J30" s="100">
        <f t="shared" si="4"/>
        <v>43491</v>
      </c>
      <c r="K30" s="100">
        <f t="shared" si="2"/>
        <v>43491</v>
      </c>
      <c r="L30" s="109">
        <f t="shared" si="3"/>
        <v>1.8599999999999998E-2</v>
      </c>
      <c r="M30" s="1"/>
      <c r="N30" s="2">
        <v>43507</v>
      </c>
      <c r="O30" s="1">
        <v>1.8599999999999999</v>
      </c>
    </row>
    <row r="31" spans="3:22">
      <c r="C31" s="101"/>
      <c r="D31" s="110">
        <v>43973</v>
      </c>
      <c r="E31" s="101">
        <v>0.04</v>
      </c>
      <c r="H31" s="38"/>
      <c r="I31" s="108">
        <f t="shared" si="4"/>
        <v>28</v>
      </c>
      <c r="J31" s="100">
        <f t="shared" si="4"/>
        <v>43492</v>
      </c>
      <c r="K31" s="100">
        <f t="shared" si="2"/>
        <v>43492</v>
      </c>
      <c r="L31" s="109">
        <f t="shared" si="3"/>
        <v>1.8599999999999998E-2</v>
      </c>
      <c r="M31" s="1"/>
      <c r="N31" s="2">
        <v>43508</v>
      </c>
      <c r="O31" s="1">
        <v>1.8599999999999999</v>
      </c>
    </row>
    <row r="32" spans="3:22">
      <c r="C32" s="101"/>
      <c r="D32" s="110">
        <v>43977</v>
      </c>
      <c r="E32" s="101">
        <v>0.06</v>
      </c>
      <c r="H32" s="38"/>
      <c r="I32" s="108">
        <f t="shared" si="4"/>
        <v>29</v>
      </c>
      <c r="J32" s="100">
        <f t="shared" si="4"/>
        <v>43493</v>
      </c>
      <c r="K32" s="100">
        <f t="shared" si="2"/>
        <v>43493</v>
      </c>
      <c r="L32" s="109">
        <f t="shared" si="3"/>
        <v>1.8599999999999998E-2</v>
      </c>
      <c r="M32" s="1"/>
      <c r="N32" s="2">
        <v>43509</v>
      </c>
      <c r="O32" s="1">
        <v>1.8599999999999999</v>
      </c>
    </row>
    <row r="33" spans="3:15">
      <c r="C33" s="101"/>
      <c r="D33" s="110">
        <v>43978</v>
      </c>
      <c r="E33" s="101">
        <v>0.06</v>
      </c>
      <c r="G33" s="112">
        <f t="shared" ref="G33:G48" si="5">AVERAGE(E13:E33)</f>
        <v>4.0476190476190492E-2</v>
      </c>
      <c r="H33" s="38"/>
      <c r="I33" s="108">
        <f t="shared" si="4"/>
        <v>30</v>
      </c>
      <c r="J33" s="100">
        <f t="shared" si="4"/>
        <v>43494</v>
      </c>
      <c r="K33" s="100">
        <f t="shared" si="2"/>
        <v>43494</v>
      </c>
      <c r="L33" s="109">
        <f t="shared" si="3"/>
        <v>1.8599999999999998E-2</v>
      </c>
      <c r="M33" s="1"/>
      <c r="N33" s="2">
        <v>43510</v>
      </c>
      <c r="O33" s="1">
        <v>1.8599999999999999</v>
      </c>
    </row>
    <row r="34" spans="3:15">
      <c r="C34" s="101"/>
      <c r="D34" s="110">
        <v>43979</v>
      </c>
      <c r="E34" s="101">
        <v>0.06</v>
      </c>
      <c r="G34" s="112">
        <f t="shared" si="5"/>
        <v>4.2857142857142864E-2</v>
      </c>
      <c r="H34" s="38"/>
      <c r="I34" s="108">
        <f t="shared" si="4"/>
        <v>31</v>
      </c>
      <c r="J34" s="100">
        <f t="shared" si="4"/>
        <v>43495</v>
      </c>
      <c r="K34" s="100">
        <f t="shared" si="2"/>
        <v>43495</v>
      </c>
      <c r="L34" s="109">
        <f t="shared" si="3"/>
        <v>1.8599999999999998E-2</v>
      </c>
      <c r="M34" s="1"/>
      <c r="N34" s="2">
        <v>43511</v>
      </c>
      <c r="O34" s="1">
        <v>1.8599999999999999</v>
      </c>
    </row>
    <row r="35" spans="3:15">
      <c r="C35" s="101"/>
      <c r="D35" s="110">
        <v>43980</v>
      </c>
      <c r="E35" s="101">
        <v>0.06</v>
      </c>
      <c r="G35" s="112">
        <f t="shared" si="5"/>
        <v>4.5238095238095258E-2</v>
      </c>
      <c r="H35" s="38"/>
      <c r="I35" s="108">
        <f t="shared" si="4"/>
        <v>32</v>
      </c>
      <c r="J35" s="100">
        <f t="shared" si="4"/>
        <v>43496</v>
      </c>
      <c r="K35" s="100">
        <f t="shared" si="2"/>
        <v>43496</v>
      </c>
      <c r="L35" s="109">
        <f t="shared" si="3"/>
        <v>1.8599999999999998E-2</v>
      </c>
      <c r="M35" s="1"/>
      <c r="N35" s="2">
        <v>43514</v>
      </c>
      <c r="O35" s="1">
        <v>1.87</v>
      </c>
    </row>
    <row r="36" spans="3:15">
      <c r="C36" s="101"/>
      <c r="D36" s="110">
        <v>43983</v>
      </c>
      <c r="E36" s="101">
        <v>0.06</v>
      </c>
      <c r="G36" s="112">
        <f t="shared" si="5"/>
        <v>4.6190476190476212E-2</v>
      </c>
      <c r="H36" s="38"/>
      <c r="I36" s="108">
        <f t="shared" si="4"/>
        <v>33</v>
      </c>
      <c r="J36" s="100">
        <f t="shared" si="4"/>
        <v>43497</v>
      </c>
      <c r="K36" s="100">
        <f t="shared" si="2"/>
        <v>43497</v>
      </c>
      <c r="L36" s="109">
        <f t="shared" si="3"/>
        <v>1.8599999999999998E-2</v>
      </c>
      <c r="M36" s="1"/>
      <c r="N36" s="2">
        <v>43515</v>
      </c>
      <c r="O36" s="1">
        <v>1.88</v>
      </c>
    </row>
    <row r="37" spans="3:15">
      <c r="C37" s="101"/>
      <c r="D37" s="110">
        <v>43984</v>
      </c>
      <c r="E37" s="101">
        <v>7.0000000000000007E-2</v>
      </c>
      <c r="G37" s="112">
        <f t="shared" si="5"/>
        <v>4.8095238095238114E-2</v>
      </c>
      <c r="H37" s="38"/>
      <c r="I37" s="108">
        <f t="shared" si="4"/>
        <v>34</v>
      </c>
      <c r="J37" s="100">
        <f t="shared" si="4"/>
        <v>43498</v>
      </c>
      <c r="K37" s="100">
        <f t="shared" si="2"/>
        <v>43498</v>
      </c>
      <c r="L37" s="109">
        <f t="shared" si="3"/>
        <v>1.8599999999999998E-2</v>
      </c>
      <c r="M37" s="1"/>
      <c r="N37" s="2">
        <v>43516</v>
      </c>
      <c r="O37" s="1">
        <v>1.8900000000000001</v>
      </c>
    </row>
    <row r="38" spans="3:15">
      <c r="C38" s="101"/>
      <c r="D38" s="110">
        <v>43985</v>
      </c>
      <c r="E38" s="101">
        <v>0.06</v>
      </c>
      <c r="G38" s="112">
        <f t="shared" si="5"/>
        <v>4.8571428571428592E-2</v>
      </c>
      <c r="H38" s="38"/>
      <c r="I38" s="108">
        <f t="shared" ref="I38:J53" si="6">I37+1</f>
        <v>35</v>
      </c>
      <c r="J38" s="100">
        <f t="shared" si="6"/>
        <v>43499</v>
      </c>
      <c r="K38" s="100">
        <f t="shared" si="2"/>
        <v>43499</v>
      </c>
      <c r="L38" s="109">
        <f t="shared" si="3"/>
        <v>1.8599999999999998E-2</v>
      </c>
      <c r="M38" s="1"/>
      <c r="N38" s="2">
        <v>43517</v>
      </c>
      <c r="O38" s="1">
        <v>1.8900000000000001</v>
      </c>
    </row>
    <row r="39" spans="3:15">
      <c r="C39" s="101"/>
      <c r="D39" s="110">
        <v>43986</v>
      </c>
      <c r="E39" s="101">
        <v>7.0000000000000007E-2</v>
      </c>
      <c r="G39" s="112">
        <f t="shared" si="5"/>
        <v>4.9523809523809546E-2</v>
      </c>
      <c r="H39" s="38"/>
      <c r="I39" s="108">
        <f t="shared" si="6"/>
        <v>36</v>
      </c>
      <c r="J39" s="100">
        <f t="shared" si="6"/>
        <v>43500</v>
      </c>
      <c r="K39" s="100">
        <f t="shared" si="2"/>
        <v>43500</v>
      </c>
      <c r="L39" s="109">
        <f t="shared" si="3"/>
        <v>1.8599999999999998E-2</v>
      </c>
      <c r="M39" s="1"/>
      <c r="N39" s="2">
        <v>43518</v>
      </c>
      <c r="O39" s="1">
        <v>1.8900000000000001</v>
      </c>
    </row>
    <row r="40" spans="3:15">
      <c r="C40" s="101"/>
      <c r="D40" s="110">
        <v>43987</v>
      </c>
      <c r="E40" s="101">
        <v>7.0000000000000007E-2</v>
      </c>
      <c r="G40" s="112">
        <f t="shared" si="5"/>
        <v>5.0476190476190487E-2</v>
      </c>
      <c r="H40" s="38"/>
      <c r="I40" s="108">
        <f t="shared" si="6"/>
        <v>37</v>
      </c>
      <c r="J40" s="100">
        <f t="shared" si="6"/>
        <v>43501</v>
      </c>
      <c r="K40" s="100">
        <f t="shared" si="2"/>
        <v>43501</v>
      </c>
      <c r="L40" s="109">
        <f t="shared" si="3"/>
        <v>1.8599999999999998E-2</v>
      </c>
      <c r="M40" s="1"/>
      <c r="N40" s="2">
        <v>43521</v>
      </c>
      <c r="O40" s="1">
        <v>1.8900000000000001</v>
      </c>
    </row>
    <row r="41" spans="3:15">
      <c r="C41" s="101"/>
      <c r="D41" s="110">
        <v>43990</v>
      </c>
      <c r="E41" s="101">
        <v>7.0000000000000007E-2</v>
      </c>
      <c r="G41" s="112">
        <f t="shared" si="5"/>
        <v>5.1428571428571442E-2</v>
      </c>
      <c r="H41" s="38"/>
      <c r="I41" s="108">
        <f t="shared" si="6"/>
        <v>38</v>
      </c>
      <c r="J41" s="100">
        <f t="shared" si="6"/>
        <v>43502</v>
      </c>
      <c r="K41" s="100">
        <f t="shared" si="2"/>
        <v>43502</v>
      </c>
      <c r="L41" s="109">
        <f t="shared" si="3"/>
        <v>1.8599999999999998E-2</v>
      </c>
      <c r="M41" s="1"/>
      <c r="N41" s="2">
        <v>43522</v>
      </c>
      <c r="O41" s="1">
        <v>1.8900000000000001</v>
      </c>
    </row>
    <row r="42" spans="3:15">
      <c r="C42" s="101"/>
      <c r="D42" s="110">
        <v>43991</v>
      </c>
      <c r="E42" s="101">
        <v>0.08</v>
      </c>
      <c r="G42" s="112">
        <f t="shared" si="5"/>
        <v>5.2380952380952396E-2</v>
      </c>
      <c r="H42" s="38"/>
      <c r="I42" s="108">
        <f t="shared" si="6"/>
        <v>39</v>
      </c>
      <c r="J42" s="100">
        <f t="shared" si="6"/>
        <v>43503</v>
      </c>
      <c r="K42" s="100">
        <f t="shared" si="2"/>
        <v>43503</v>
      </c>
      <c r="L42" s="109">
        <f t="shared" si="3"/>
        <v>1.8599999999999998E-2</v>
      </c>
      <c r="M42" s="1"/>
      <c r="N42" s="2">
        <v>43523</v>
      </c>
      <c r="O42" s="1">
        <v>1.8900000000000001</v>
      </c>
    </row>
    <row r="43" spans="3:15">
      <c r="C43" s="101"/>
      <c r="D43" s="110">
        <v>43992</v>
      </c>
      <c r="E43" s="101">
        <v>7.0000000000000007E-2</v>
      </c>
      <c r="G43" s="112">
        <f t="shared" si="5"/>
        <v>5.285714285714288E-2</v>
      </c>
      <c r="H43" s="38"/>
      <c r="I43" s="108">
        <f t="shared" si="6"/>
        <v>40</v>
      </c>
      <c r="J43" s="100">
        <f t="shared" si="6"/>
        <v>43504</v>
      </c>
      <c r="K43" s="100">
        <f t="shared" si="2"/>
        <v>43504</v>
      </c>
      <c r="L43" s="109">
        <f t="shared" si="3"/>
        <v>1.8599999999999998E-2</v>
      </c>
      <c r="M43" s="1"/>
      <c r="N43" s="2">
        <v>43524</v>
      </c>
      <c r="O43" s="1">
        <v>1.8900000000000001</v>
      </c>
    </row>
    <row r="44" spans="3:15">
      <c r="C44" s="101"/>
      <c r="D44" s="110">
        <v>43993</v>
      </c>
      <c r="E44" s="101">
        <v>0.08</v>
      </c>
      <c r="G44" s="112">
        <f t="shared" si="5"/>
        <v>5.3809523809523828E-2</v>
      </c>
      <c r="H44" s="38"/>
      <c r="I44" s="108">
        <f t="shared" si="6"/>
        <v>41</v>
      </c>
      <c r="J44" s="100">
        <f t="shared" si="6"/>
        <v>43505</v>
      </c>
      <c r="K44" s="100">
        <f t="shared" si="2"/>
        <v>43505</v>
      </c>
      <c r="L44" s="109">
        <f t="shared" si="3"/>
        <v>1.8599999999999998E-2</v>
      </c>
      <c r="M44" s="1"/>
      <c r="N44" s="2">
        <v>43528</v>
      </c>
      <c r="O44" s="1">
        <v>1.8900000000000001</v>
      </c>
    </row>
    <row r="45" spans="3:15">
      <c r="C45" s="101"/>
      <c r="D45" s="110">
        <v>43994</v>
      </c>
      <c r="E45" s="101">
        <v>0.08</v>
      </c>
      <c r="G45" s="112">
        <f t="shared" si="5"/>
        <v>5.571428571428573E-2</v>
      </c>
      <c r="H45" s="38"/>
      <c r="I45" s="108">
        <f t="shared" si="6"/>
        <v>42</v>
      </c>
      <c r="J45" s="100">
        <f t="shared" si="6"/>
        <v>43506</v>
      </c>
      <c r="K45" s="100">
        <f t="shared" si="2"/>
        <v>43506</v>
      </c>
      <c r="L45" s="109">
        <f t="shared" si="3"/>
        <v>1.8599999999999998E-2</v>
      </c>
      <c r="M45" s="1"/>
      <c r="N45" s="2">
        <v>43529</v>
      </c>
      <c r="O45" s="1">
        <v>1.8900000000000001</v>
      </c>
    </row>
    <row r="46" spans="3:15">
      <c r="C46" s="101"/>
      <c r="D46" s="110">
        <v>43997</v>
      </c>
      <c r="E46" s="101">
        <v>0.09</v>
      </c>
      <c r="G46" s="37">
        <f t="shared" si="5"/>
        <v>5.9047619047619071E-2</v>
      </c>
      <c r="H46" s="38"/>
      <c r="I46" s="108">
        <f t="shared" si="6"/>
        <v>43</v>
      </c>
      <c r="J46" s="100">
        <f t="shared" si="6"/>
        <v>43507</v>
      </c>
      <c r="K46" s="100">
        <f t="shared" si="2"/>
        <v>43507</v>
      </c>
      <c r="L46" s="109">
        <f t="shared" si="3"/>
        <v>1.8599999999999998E-2</v>
      </c>
      <c r="M46" s="1"/>
      <c r="N46" s="2">
        <v>43530</v>
      </c>
      <c r="O46" s="1">
        <v>1.8900000000000001</v>
      </c>
    </row>
    <row r="47" spans="3:15">
      <c r="C47" s="101"/>
      <c r="D47" s="110">
        <v>43998</v>
      </c>
      <c r="E47" s="101">
        <v>0.09</v>
      </c>
      <c r="G47" s="112">
        <f t="shared" si="5"/>
        <v>6.0952380952380973E-2</v>
      </c>
      <c r="H47" s="38"/>
      <c r="I47" s="108">
        <f t="shared" si="6"/>
        <v>44</v>
      </c>
      <c r="J47" s="100">
        <f t="shared" si="6"/>
        <v>43508</v>
      </c>
      <c r="K47" s="100">
        <f t="shared" si="2"/>
        <v>43508</v>
      </c>
      <c r="L47" s="109">
        <f t="shared" si="3"/>
        <v>1.8599999999999998E-2</v>
      </c>
      <c r="M47" s="1"/>
      <c r="N47" s="2">
        <v>43531</v>
      </c>
      <c r="O47" s="1">
        <v>1.8900000000000001</v>
      </c>
    </row>
    <row r="48" spans="3:15">
      <c r="C48" s="101"/>
      <c r="D48" s="110">
        <v>43999</v>
      </c>
      <c r="E48" s="101">
        <v>0.09</v>
      </c>
      <c r="G48" s="112">
        <f t="shared" si="5"/>
        <v>6.3333333333333353E-2</v>
      </c>
      <c r="H48" s="38"/>
      <c r="I48" s="108">
        <f t="shared" si="6"/>
        <v>45</v>
      </c>
      <c r="J48" s="100">
        <f t="shared" si="6"/>
        <v>43509</v>
      </c>
      <c r="K48" s="100">
        <f t="shared" si="2"/>
        <v>43509</v>
      </c>
      <c r="L48" s="109">
        <f t="shared" si="3"/>
        <v>1.8599999999999998E-2</v>
      </c>
      <c r="M48" s="1"/>
      <c r="N48" s="2">
        <v>43532</v>
      </c>
      <c r="O48" s="1">
        <v>1.8900000000000001</v>
      </c>
    </row>
    <row r="49" spans="3:15">
      <c r="C49" s="101"/>
      <c r="D49" s="110">
        <v>44000</v>
      </c>
      <c r="E49" s="101">
        <v>0.09</v>
      </c>
      <c r="H49" s="38"/>
      <c r="I49" s="108">
        <f t="shared" si="6"/>
        <v>46</v>
      </c>
      <c r="J49" s="100">
        <f t="shared" si="6"/>
        <v>43510</v>
      </c>
      <c r="K49" s="100">
        <f t="shared" si="2"/>
        <v>43510</v>
      </c>
      <c r="L49" s="109">
        <f t="shared" si="3"/>
        <v>1.8599999999999998E-2</v>
      </c>
      <c r="M49" s="1"/>
      <c r="N49" s="2">
        <v>43535</v>
      </c>
      <c r="O49" s="1">
        <v>1.8900000000000001</v>
      </c>
    </row>
    <row r="50" spans="3:15">
      <c r="C50" s="101"/>
      <c r="D50" s="110">
        <v>44001</v>
      </c>
      <c r="E50" s="101">
        <v>0.09</v>
      </c>
      <c r="H50" s="38"/>
      <c r="I50" s="108">
        <f t="shared" si="6"/>
        <v>47</v>
      </c>
      <c r="J50" s="100">
        <f t="shared" si="6"/>
        <v>43511</v>
      </c>
      <c r="K50" s="100">
        <f t="shared" si="2"/>
        <v>43511</v>
      </c>
      <c r="L50" s="109">
        <f t="shared" si="3"/>
        <v>1.8599999999999998E-2</v>
      </c>
      <c r="M50" s="1"/>
      <c r="N50" s="2">
        <v>43536</v>
      </c>
      <c r="O50" s="1">
        <v>1.8900000000000001</v>
      </c>
    </row>
    <row r="51" spans="3:15">
      <c r="C51" s="101"/>
      <c r="D51" s="110">
        <v>44004</v>
      </c>
      <c r="E51" s="101">
        <v>0.08</v>
      </c>
      <c r="H51" s="38"/>
      <c r="I51" s="108">
        <f t="shared" si="6"/>
        <v>48</v>
      </c>
      <c r="J51" s="100">
        <f t="shared" si="6"/>
        <v>43512</v>
      </c>
      <c r="K51" s="100">
        <f t="shared" si="2"/>
        <v>43512</v>
      </c>
      <c r="L51" s="109">
        <f t="shared" si="3"/>
        <v>1.8599999999999998E-2</v>
      </c>
      <c r="M51" s="1"/>
      <c r="N51" s="2">
        <v>43537</v>
      </c>
      <c r="O51" s="1">
        <v>1.8900000000000001</v>
      </c>
    </row>
    <row r="52" spans="3:15">
      <c r="C52" s="101"/>
      <c r="D52" s="110">
        <v>44005</v>
      </c>
      <c r="E52" s="101">
        <v>7.0000000000000007E-2</v>
      </c>
      <c r="H52" s="38"/>
      <c r="I52" s="108">
        <f t="shared" si="6"/>
        <v>49</v>
      </c>
      <c r="J52" s="100">
        <f t="shared" si="6"/>
        <v>43513</v>
      </c>
      <c r="K52" s="100">
        <f t="shared" si="2"/>
        <v>43513</v>
      </c>
      <c r="L52" s="109">
        <f t="shared" si="3"/>
        <v>1.8599999999999998E-2</v>
      </c>
      <c r="M52" s="1"/>
      <c r="N52" s="2">
        <v>43538</v>
      </c>
      <c r="O52" s="1">
        <v>1.8900000000000001</v>
      </c>
    </row>
    <row r="53" spans="3:15">
      <c r="C53" s="101"/>
      <c r="D53" s="110">
        <v>44006</v>
      </c>
      <c r="E53" s="101">
        <v>0.08</v>
      </c>
      <c r="H53" s="38"/>
      <c r="I53" s="108">
        <f t="shared" si="6"/>
        <v>50</v>
      </c>
      <c r="J53" s="100">
        <f t="shared" si="6"/>
        <v>43514</v>
      </c>
      <c r="K53" s="100">
        <f t="shared" si="2"/>
        <v>43514</v>
      </c>
      <c r="L53" s="109">
        <f t="shared" si="3"/>
        <v>1.8700000000000001E-2</v>
      </c>
      <c r="M53" s="1"/>
      <c r="N53" s="2">
        <v>43539</v>
      </c>
      <c r="O53" s="1">
        <v>1.9</v>
      </c>
    </row>
    <row r="54" spans="3:15">
      <c r="C54" s="101"/>
      <c r="D54" s="110">
        <v>44007</v>
      </c>
      <c r="E54" s="101">
        <v>0.09</v>
      </c>
      <c r="H54" s="38"/>
      <c r="I54" s="108">
        <f t="shared" ref="I54:J69" si="7">I53+1</f>
        <v>51</v>
      </c>
      <c r="J54" s="100">
        <f t="shared" si="7"/>
        <v>43515</v>
      </c>
      <c r="K54" s="100">
        <f t="shared" si="2"/>
        <v>43515</v>
      </c>
      <c r="L54" s="109">
        <f t="shared" si="3"/>
        <v>1.8799999999999997E-2</v>
      </c>
      <c r="M54" s="1"/>
      <c r="N54" s="2">
        <v>43542</v>
      </c>
      <c r="O54" s="1">
        <v>1.9</v>
      </c>
    </row>
    <row r="55" spans="3:15">
      <c r="C55" s="101"/>
      <c r="D55" s="110">
        <v>44008</v>
      </c>
      <c r="E55" s="101">
        <v>0.08</v>
      </c>
      <c r="H55" s="38"/>
      <c r="I55" s="108">
        <f t="shared" si="7"/>
        <v>52</v>
      </c>
      <c r="J55" s="100">
        <f t="shared" si="7"/>
        <v>43516</v>
      </c>
      <c r="K55" s="100">
        <f t="shared" si="2"/>
        <v>43516</v>
      </c>
      <c r="L55" s="109">
        <f t="shared" si="3"/>
        <v>1.89E-2</v>
      </c>
      <c r="M55" s="1"/>
      <c r="N55" s="2">
        <v>43543</v>
      </c>
      <c r="O55" s="1">
        <v>1.9</v>
      </c>
    </row>
    <row r="56" spans="3:15">
      <c r="C56" s="101"/>
      <c r="D56" s="110">
        <v>44011</v>
      </c>
      <c r="E56" s="101">
        <v>0.08</v>
      </c>
      <c r="H56" s="38"/>
      <c r="I56" s="108">
        <f t="shared" si="7"/>
        <v>53</v>
      </c>
      <c r="J56" s="100">
        <f t="shared" si="7"/>
        <v>43517</v>
      </c>
      <c r="K56" s="100">
        <f t="shared" si="2"/>
        <v>43517</v>
      </c>
      <c r="L56" s="109">
        <f t="shared" si="3"/>
        <v>1.89E-2</v>
      </c>
      <c r="M56" s="1"/>
      <c r="N56" s="2">
        <v>43544</v>
      </c>
      <c r="O56" s="1">
        <v>1.9</v>
      </c>
    </row>
    <row r="57" spans="3:15">
      <c r="C57" s="101"/>
      <c r="D57" s="110">
        <v>44012</v>
      </c>
      <c r="E57" s="101">
        <v>0.1</v>
      </c>
      <c r="H57" s="38"/>
      <c r="I57" s="108">
        <f t="shared" si="7"/>
        <v>54</v>
      </c>
      <c r="J57" s="100">
        <f t="shared" si="7"/>
        <v>43518</v>
      </c>
      <c r="K57" s="100">
        <f t="shared" si="2"/>
        <v>43518</v>
      </c>
      <c r="L57" s="109">
        <f t="shared" si="3"/>
        <v>1.89E-2</v>
      </c>
      <c r="M57" s="1"/>
      <c r="N57" s="2">
        <v>43545</v>
      </c>
      <c r="O57" s="1">
        <v>1.9</v>
      </c>
    </row>
    <row r="58" spans="3:15">
      <c r="C58" s="101"/>
      <c r="D58" s="110">
        <v>44013</v>
      </c>
      <c r="E58" s="101">
        <v>0.11</v>
      </c>
      <c r="H58" s="38"/>
      <c r="I58" s="108">
        <f t="shared" si="7"/>
        <v>55</v>
      </c>
      <c r="J58" s="100">
        <f t="shared" si="7"/>
        <v>43519</v>
      </c>
      <c r="K58" s="100">
        <f t="shared" si="2"/>
        <v>43519</v>
      </c>
      <c r="L58" s="109">
        <f t="shared" si="3"/>
        <v>1.89E-2</v>
      </c>
      <c r="M58" s="1"/>
      <c r="N58" s="2">
        <v>43546</v>
      </c>
      <c r="O58" s="1">
        <v>1.9</v>
      </c>
    </row>
    <row r="59" spans="3:15">
      <c r="C59" s="101"/>
      <c r="D59" s="110">
        <v>44014</v>
      </c>
      <c r="E59" s="101">
        <v>0.11</v>
      </c>
      <c r="H59" s="38"/>
      <c r="I59" s="108">
        <f t="shared" si="7"/>
        <v>56</v>
      </c>
      <c r="J59" s="100">
        <f t="shared" si="7"/>
        <v>43520</v>
      </c>
      <c r="K59" s="100">
        <f t="shared" si="2"/>
        <v>43520</v>
      </c>
      <c r="L59" s="109">
        <f t="shared" si="3"/>
        <v>1.89E-2</v>
      </c>
      <c r="M59" s="1"/>
      <c r="N59" s="2">
        <v>43549</v>
      </c>
      <c r="O59" s="1">
        <v>1.9</v>
      </c>
    </row>
    <row r="60" spans="3:15">
      <c r="C60" s="101"/>
      <c r="D60" s="110">
        <v>44018</v>
      </c>
      <c r="E60" s="101">
        <v>0.1</v>
      </c>
      <c r="H60" s="38"/>
      <c r="I60" s="108">
        <f t="shared" si="7"/>
        <v>57</v>
      </c>
      <c r="J60" s="100">
        <f t="shared" si="7"/>
        <v>43521</v>
      </c>
      <c r="K60" s="100">
        <f t="shared" si="2"/>
        <v>43521</v>
      </c>
      <c r="L60" s="109">
        <f t="shared" si="3"/>
        <v>1.89E-2</v>
      </c>
      <c r="M60" s="1"/>
      <c r="N60" s="2">
        <v>43550</v>
      </c>
      <c r="O60" s="1">
        <v>1.9</v>
      </c>
    </row>
    <row r="61" spans="3:15">
      <c r="C61" s="101"/>
      <c r="D61" s="110">
        <v>44019</v>
      </c>
      <c r="E61" s="101">
        <v>0.1</v>
      </c>
      <c r="H61" s="38"/>
      <c r="I61" s="108">
        <f t="shared" si="7"/>
        <v>58</v>
      </c>
      <c r="J61" s="100">
        <f t="shared" si="7"/>
        <v>43522</v>
      </c>
      <c r="K61" s="100">
        <f t="shared" si="2"/>
        <v>43522</v>
      </c>
      <c r="L61" s="109">
        <f t="shared" si="3"/>
        <v>1.89E-2</v>
      </c>
      <c r="M61" s="1"/>
      <c r="N61" s="2">
        <v>43551</v>
      </c>
      <c r="O61" s="1">
        <v>1.9</v>
      </c>
    </row>
    <row r="62" spans="3:15">
      <c r="C62" s="101"/>
      <c r="D62" s="110">
        <v>44020</v>
      </c>
      <c r="E62" s="101">
        <v>0.1</v>
      </c>
      <c r="H62" s="38"/>
      <c r="I62" s="108">
        <f t="shared" si="7"/>
        <v>59</v>
      </c>
      <c r="J62" s="100">
        <f t="shared" si="7"/>
        <v>43523</v>
      </c>
      <c r="K62" s="100">
        <f t="shared" si="2"/>
        <v>43523</v>
      </c>
      <c r="L62" s="109">
        <f t="shared" si="3"/>
        <v>1.89E-2</v>
      </c>
      <c r="M62" s="1"/>
      <c r="N62" s="2">
        <v>43552</v>
      </c>
      <c r="O62" s="1">
        <v>1.9</v>
      </c>
    </row>
    <row r="63" spans="3:15">
      <c r="C63" s="101"/>
      <c r="D63" s="110">
        <v>44021</v>
      </c>
      <c r="E63" s="101">
        <v>0.1</v>
      </c>
      <c r="H63" s="38"/>
      <c r="I63" s="108">
        <f t="shared" si="7"/>
        <v>60</v>
      </c>
      <c r="J63" s="100">
        <f t="shared" si="7"/>
        <v>43524</v>
      </c>
      <c r="K63" s="100">
        <f t="shared" si="2"/>
        <v>43524</v>
      </c>
      <c r="L63" s="109">
        <f t="shared" si="3"/>
        <v>1.89E-2</v>
      </c>
      <c r="M63" s="1"/>
      <c r="N63" s="2">
        <v>43553</v>
      </c>
      <c r="O63" s="1">
        <v>1.9</v>
      </c>
    </row>
    <row r="64" spans="3:15">
      <c r="C64" s="101"/>
      <c r="D64" s="110">
        <v>44022</v>
      </c>
      <c r="E64" s="101">
        <v>0.1</v>
      </c>
      <c r="H64" s="38"/>
      <c r="I64" s="108">
        <f t="shared" si="7"/>
        <v>61</v>
      </c>
      <c r="J64" s="100">
        <f t="shared" si="7"/>
        <v>43525</v>
      </c>
      <c r="K64" s="100">
        <f t="shared" si="2"/>
        <v>43525</v>
      </c>
      <c r="L64" s="109">
        <f t="shared" si="3"/>
        <v>1.89E-2</v>
      </c>
      <c r="M64" s="1"/>
      <c r="N64" s="2">
        <v>43556</v>
      </c>
      <c r="O64" s="1">
        <v>1.9</v>
      </c>
    </row>
    <row r="65" spans="3:15">
      <c r="C65" s="101"/>
      <c r="D65" s="110">
        <v>44025</v>
      </c>
      <c r="E65" s="101">
        <v>0.1</v>
      </c>
      <c r="H65" s="38"/>
      <c r="I65" s="108">
        <f t="shared" si="7"/>
        <v>62</v>
      </c>
      <c r="J65" s="100">
        <f t="shared" si="7"/>
        <v>43526</v>
      </c>
      <c r="K65" s="100">
        <f t="shared" si="2"/>
        <v>43526</v>
      </c>
      <c r="L65" s="109">
        <f t="shared" si="3"/>
        <v>1.89E-2</v>
      </c>
      <c r="M65" s="1"/>
      <c r="N65" s="2">
        <v>43557</v>
      </c>
      <c r="O65" s="1">
        <v>1.8900000000000001</v>
      </c>
    </row>
    <row r="66" spans="3:15">
      <c r="C66" s="101"/>
      <c r="D66" s="110">
        <v>44026</v>
      </c>
      <c r="E66" s="101">
        <v>0.11</v>
      </c>
      <c r="H66" s="38"/>
      <c r="I66" s="108">
        <f t="shared" si="7"/>
        <v>63</v>
      </c>
      <c r="J66" s="100">
        <f t="shared" si="7"/>
        <v>43527</v>
      </c>
      <c r="K66" s="100">
        <f t="shared" si="2"/>
        <v>43527</v>
      </c>
      <c r="L66" s="109">
        <f t="shared" si="3"/>
        <v>1.89E-2</v>
      </c>
      <c r="M66" s="1"/>
      <c r="N66" s="2">
        <v>43558</v>
      </c>
      <c r="O66" s="1">
        <v>1.87</v>
      </c>
    </row>
    <row r="67" spans="3:15">
      <c r="C67" s="101"/>
      <c r="D67" s="110">
        <v>44027</v>
      </c>
      <c r="E67" s="101">
        <v>0.13</v>
      </c>
      <c r="H67" s="38"/>
      <c r="I67" s="108">
        <f t="shared" si="7"/>
        <v>64</v>
      </c>
      <c r="J67" s="100">
        <f t="shared" si="7"/>
        <v>43528</v>
      </c>
      <c r="K67" s="100">
        <f t="shared" si="2"/>
        <v>43528</v>
      </c>
      <c r="L67" s="109">
        <f t="shared" si="3"/>
        <v>1.89E-2</v>
      </c>
      <c r="M67" s="1"/>
      <c r="N67" s="2">
        <v>43559</v>
      </c>
      <c r="O67" s="1">
        <v>1.87</v>
      </c>
    </row>
    <row r="68" spans="3:15">
      <c r="C68" s="101"/>
      <c r="D68" s="110">
        <v>44028</v>
      </c>
      <c r="E68" s="101">
        <v>0.12</v>
      </c>
      <c r="H68" s="38"/>
      <c r="I68" s="108">
        <f t="shared" si="7"/>
        <v>65</v>
      </c>
      <c r="J68" s="100">
        <f t="shared" si="7"/>
        <v>43529</v>
      </c>
      <c r="K68" s="100">
        <f t="shared" si="2"/>
        <v>43529</v>
      </c>
      <c r="L68" s="109">
        <f t="shared" si="3"/>
        <v>1.89E-2</v>
      </c>
      <c r="M68" s="1"/>
      <c r="N68" s="2">
        <v>43560</v>
      </c>
      <c r="O68" s="1">
        <v>1.8599999999999999</v>
      </c>
    </row>
    <row r="69" spans="3:15">
      <c r="C69" s="101"/>
      <c r="D69" s="110">
        <v>44029</v>
      </c>
      <c r="E69" s="101">
        <v>0.12</v>
      </c>
      <c r="H69" s="38"/>
      <c r="I69" s="108">
        <f t="shared" si="7"/>
        <v>66</v>
      </c>
      <c r="J69" s="100">
        <f t="shared" si="7"/>
        <v>43530</v>
      </c>
      <c r="K69" s="100">
        <f t="shared" si="2"/>
        <v>43530</v>
      </c>
      <c r="L69" s="109">
        <f t="shared" si="3"/>
        <v>1.89E-2</v>
      </c>
      <c r="M69" s="1"/>
      <c r="N69" s="2">
        <v>43563</v>
      </c>
      <c r="O69" s="1">
        <v>1.8599999999999999</v>
      </c>
    </row>
    <row r="70" spans="3:15">
      <c r="C70" s="101"/>
      <c r="D70" s="110">
        <v>44032</v>
      </c>
      <c r="E70" s="101">
        <v>0.12</v>
      </c>
      <c r="H70" s="38"/>
      <c r="I70" s="108">
        <f t="shared" ref="I70:K85" si="8">I69+1</f>
        <v>67</v>
      </c>
      <c r="J70" s="100">
        <f t="shared" si="8"/>
        <v>43531</v>
      </c>
      <c r="K70" s="100">
        <f t="shared" si="2"/>
        <v>43531</v>
      </c>
      <c r="L70" s="109">
        <f t="shared" si="3"/>
        <v>1.89E-2</v>
      </c>
      <c r="M70" s="1"/>
      <c r="N70" s="2">
        <v>43564</v>
      </c>
      <c r="O70" s="1">
        <v>1.8599999999999999</v>
      </c>
    </row>
    <row r="71" spans="3:15">
      <c r="C71" s="101"/>
      <c r="D71" s="110">
        <v>44033</v>
      </c>
      <c r="E71" s="101">
        <v>0.11</v>
      </c>
      <c r="H71" s="38"/>
      <c r="I71" s="108">
        <f t="shared" si="8"/>
        <v>68</v>
      </c>
      <c r="J71" s="100">
        <f t="shared" si="8"/>
        <v>43532</v>
      </c>
      <c r="K71" s="100">
        <f t="shared" si="2"/>
        <v>43532</v>
      </c>
      <c r="L71" s="109">
        <f t="shared" si="3"/>
        <v>1.89E-2</v>
      </c>
      <c r="M71" s="1"/>
      <c r="N71" s="2">
        <v>43565</v>
      </c>
      <c r="O71" s="1">
        <v>1.8599999999999999</v>
      </c>
    </row>
    <row r="72" spans="3:15">
      <c r="C72" s="101"/>
      <c r="D72" s="110">
        <v>44034</v>
      </c>
      <c r="E72" s="101">
        <v>0.1</v>
      </c>
      <c r="H72" s="38"/>
      <c r="I72" s="108">
        <f t="shared" si="8"/>
        <v>69</v>
      </c>
      <c r="J72" s="100">
        <f t="shared" si="8"/>
        <v>43533</v>
      </c>
      <c r="K72" s="100">
        <f t="shared" si="2"/>
        <v>43533</v>
      </c>
      <c r="L72" s="109">
        <f t="shared" si="3"/>
        <v>1.89E-2</v>
      </c>
      <c r="M72" s="1"/>
      <c r="N72" s="2">
        <v>43566</v>
      </c>
      <c r="O72" s="1">
        <v>1.8599999999999999</v>
      </c>
    </row>
    <row r="73" spans="3:15">
      <c r="C73" s="101"/>
      <c r="D73" s="110">
        <v>44035</v>
      </c>
      <c r="E73" s="101">
        <v>0.1</v>
      </c>
      <c r="H73" s="38"/>
      <c r="I73" s="108">
        <f t="shared" si="8"/>
        <v>70</v>
      </c>
      <c r="J73" s="100">
        <f t="shared" si="8"/>
        <v>43534</v>
      </c>
      <c r="K73" s="100">
        <f t="shared" si="2"/>
        <v>43534</v>
      </c>
      <c r="L73" s="109">
        <f t="shared" si="3"/>
        <v>1.89E-2</v>
      </c>
      <c r="M73" s="1"/>
      <c r="N73" s="2">
        <v>43567</v>
      </c>
      <c r="O73" s="1">
        <v>1.8599999999999999</v>
      </c>
    </row>
    <row r="74" spans="3:15">
      <c r="C74" s="101"/>
      <c r="D74" s="110">
        <v>44036</v>
      </c>
      <c r="E74" s="101">
        <v>0.1</v>
      </c>
      <c r="H74" s="38"/>
      <c r="I74" s="108">
        <f t="shared" si="8"/>
        <v>71</v>
      </c>
      <c r="J74" s="100">
        <f t="shared" si="8"/>
        <v>43535</v>
      </c>
      <c r="K74" s="100">
        <f t="shared" si="2"/>
        <v>43535</v>
      </c>
      <c r="L74" s="109">
        <f t="shared" si="3"/>
        <v>1.89E-2</v>
      </c>
      <c r="M74" s="1"/>
      <c r="N74" s="2">
        <v>43570</v>
      </c>
      <c r="O74" s="1">
        <v>1.8599999999999999</v>
      </c>
    </row>
    <row r="75" spans="3:15">
      <c r="C75" s="101"/>
      <c r="D75" s="110">
        <v>44039</v>
      </c>
      <c r="E75" s="101">
        <v>0.1</v>
      </c>
      <c r="H75" s="38"/>
      <c r="I75" s="108">
        <f t="shared" si="8"/>
        <v>72</v>
      </c>
      <c r="J75" s="100">
        <f t="shared" si="8"/>
        <v>43536</v>
      </c>
      <c r="K75" s="100">
        <f t="shared" si="2"/>
        <v>43536</v>
      </c>
      <c r="L75" s="109">
        <f t="shared" si="3"/>
        <v>1.89E-2</v>
      </c>
      <c r="M75" s="1"/>
      <c r="N75" s="2">
        <v>43571</v>
      </c>
      <c r="O75" s="1">
        <v>1.8599999999999999</v>
      </c>
    </row>
    <row r="76" spans="3:15">
      <c r="C76" s="101"/>
      <c r="D76" s="110">
        <v>44040</v>
      </c>
      <c r="E76" s="101">
        <v>0.1</v>
      </c>
      <c r="H76" s="38"/>
      <c r="I76" s="108">
        <f t="shared" si="8"/>
        <v>73</v>
      </c>
      <c r="J76" s="100">
        <f t="shared" si="8"/>
        <v>43537</v>
      </c>
      <c r="K76" s="100">
        <f t="shared" si="2"/>
        <v>43537</v>
      </c>
      <c r="L76" s="109">
        <f t="shared" si="3"/>
        <v>1.89E-2</v>
      </c>
      <c r="M76" s="1"/>
      <c r="N76" s="2">
        <v>43572</v>
      </c>
      <c r="O76" s="1">
        <v>1.8599999999999999</v>
      </c>
    </row>
    <row r="77" spans="3:15">
      <c r="C77" s="101"/>
      <c r="D77" s="110">
        <v>44041</v>
      </c>
      <c r="E77" s="101">
        <v>0.09</v>
      </c>
      <c r="H77" s="38"/>
      <c r="I77" s="108">
        <f t="shared" si="8"/>
        <v>74</v>
      </c>
      <c r="J77" s="100">
        <f t="shared" si="8"/>
        <v>43538</v>
      </c>
      <c r="K77" s="100">
        <f t="shared" si="2"/>
        <v>43538</v>
      </c>
      <c r="L77" s="109">
        <f t="shared" si="3"/>
        <v>1.89E-2</v>
      </c>
      <c r="M77" s="1"/>
      <c r="N77" s="2">
        <v>43573</v>
      </c>
      <c r="O77" s="1">
        <v>1.8599999999999999</v>
      </c>
    </row>
    <row r="78" spans="3:15">
      <c r="C78" s="101"/>
      <c r="D78" s="110">
        <v>44042</v>
      </c>
      <c r="E78" s="101">
        <v>0.1</v>
      </c>
      <c r="H78" s="38"/>
      <c r="I78" s="108">
        <f t="shared" si="8"/>
        <v>75</v>
      </c>
      <c r="J78" s="100">
        <f t="shared" si="8"/>
        <v>43539</v>
      </c>
      <c r="K78" s="100">
        <f t="shared" si="2"/>
        <v>43539</v>
      </c>
      <c r="L78" s="109">
        <f t="shared" si="3"/>
        <v>1.9E-2</v>
      </c>
      <c r="M78" s="1"/>
      <c r="N78" s="2">
        <v>43574</v>
      </c>
      <c r="O78" s="1">
        <v>1.8599999999999999</v>
      </c>
    </row>
    <row r="79" spans="3:15">
      <c r="C79" s="101"/>
      <c r="D79" s="110">
        <v>44043</v>
      </c>
      <c r="E79" s="101">
        <v>0.1</v>
      </c>
      <c r="H79" s="38"/>
      <c r="I79" s="108">
        <f t="shared" si="8"/>
        <v>76</v>
      </c>
      <c r="J79" s="100">
        <f t="shared" si="8"/>
        <v>43540</v>
      </c>
      <c r="K79" s="100">
        <f t="shared" si="2"/>
        <v>43540</v>
      </c>
      <c r="L79" s="109">
        <f t="shared" si="3"/>
        <v>1.9E-2</v>
      </c>
      <c r="M79" s="1"/>
      <c r="N79" s="2">
        <v>43577</v>
      </c>
      <c r="O79" s="1">
        <v>1.85</v>
      </c>
    </row>
    <row r="80" spans="3:15">
      <c r="C80" s="101"/>
      <c r="D80" s="110">
        <v>44046</v>
      </c>
      <c r="E80" s="101">
        <v>0.1</v>
      </c>
      <c r="H80" s="38"/>
      <c r="I80" s="108">
        <f t="shared" si="8"/>
        <v>77</v>
      </c>
      <c r="J80" s="100">
        <f t="shared" si="8"/>
        <v>43541</v>
      </c>
      <c r="K80" s="100">
        <f t="shared" si="8"/>
        <v>43541</v>
      </c>
      <c r="L80" s="109">
        <f t="shared" si="3"/>
        <v>1.9E-2</v>
      </c>
      <c r="M80" s="1"/>
      <c r="N80" s="2">
        <v>43578</v>
      </c>
      <c r="O80" s="1">
        <v>1.85</v>
      </c>
    </row>
    <row r="81" spans="3:15">
      <c r="C81" s="101"/>
      <c r="D81" s="110">
        <v>44047</v>
      </c>
      <c r="E81" s="101">
        <v>0.09</v>
      </c>
      <c r="H81" s="38"/>
      <c r="I81" s="108">
        <f t="shared" si="8"/>
        <v>78</v>
      </c>
      <c r="J81" s="100">
        <f t="shared" si="8"/>
        <v>43542</v>
      </c>
      <c r="K81" s="100">
        <f t="shared" si="8"/>
        <v>43542</v>
      </c>
      <c r="L81" s="109">
        <f t="shared" si="3"/>
        <v>1.9E-2</v>
      </c>
      <c r="M81" s="1"/>
      <c r="N81" s="2">
        <v>43579</v>
      </c>
      <c r="O81" s="1">
        <v>1.85</v>
      </c>
    </row>
    <row r="82" spans="3:15">
      <c r="C82" s="101"/>
      <c r="D82" s="110">
        <v>44048</v>
      </c>
      <c r="E82" s="101">
        <v>0.09</v>
      </c>
      <c r="H82" s="38"/>
      <c r="I82" s="108">
        <f t="shared" si="8"/>
        <v>79</v>
      </c>
      <c r="J82" s="100">
        <f t="shared" si="8"/>
        <v>43543</v>
      </c>
      <c r="K82" s="100">
        <f t="shared" si="8"/>
        <v>43543</v>
      </c>
      <c r="L82" s="109">
        <f t="shared" si="3"/>
        <v>1.9E-2</v>
      </c>
      <c r="M82" s="1"/>
      <c r="N82" s="2">
        <v>43580</v>
      </c>
      <c r="O82" s="1">
        <v>1.85</v>
      </c>
    </row>
    <row r="83" spans="3:15">
      <c r="C83" s="101"/>
      <c r="D83" s="110">
        <v>44049</v>
      </c>
      <c r="E83" s="101">
        <v>0.09</v>
      </c>
      <c r="H83" s="38"/>
      <c r="I83" s="108">
        <f t="shared" si="8"/>
        <v>80</v>
      </c>
      <c r="J83" s="100">
        <f t="shared" si="8"/>
        <v>43544</v>
      </c>
      <c r="K83" s="100">
        <f t="shared" si="8"/>
        <v>43544</v>
      </c>
      <c r="L83" s="109">
        <f t="shared" si="3"/>
        <v>1.9E-2</v>
      </c>
      <c r="M83" s="1"/>
      <c r="N83" s="2">
        <v>43581</v>
      </c>
      <c r="O83" s="1">
        <v>1.8399999999999999</v>
      </c>
    </row>
    <row r="84" spans="3:15">
      <c r="C84" s="101"/>
      <c r="D84" s="110">
        <v>44050</v>
      </c>
      <c r="E84" s="101">
        <v>0.09</v>
      </c>
      <c r="H84" s="38"/>
      <c r="I84" s="108">
        <f t="shared" si="8"/>
        <v>81</v>
      </c>
      <c r="J84" s="100">
        <f t="shared" si="8"/>
        <v>43545</v>
      </c>
      <c r="K84" s="100">
        <f t="shared" si="8"/>
        <v>43545</v>
      </c>
      <c r="L84" s="109">
        <f t="shared" ref="L84:L95" si="9">IFERROR(VLOOKUP(K84,$N$4:$O$2303,2,FALSE)/100,L83)</f>
        <v>1.9E-2</v>
      </c>
      <c r="M84" s="1"/>
      <c r="N84" s="2">
        <v>43584</v>
      </c>
      <c r="O84" s="1">
        <v>1.8399999999999999</v>
      </c>
    </row>
    <row r="85" spans="3:15">
      <c r="C85" s="101"/>
      <c r="D85" s="110">
        <v>44053</v>
      </c>
      <c r="E85" s="101">
        <v>0.09</v>
      </c>
      <c r="H85" s="38"/>
      <c r="I85" s="108">
        <f t="shared" si="8"/>
        <v>82</v>
      </c>
      <c r="J85" s="100">
        <f t="shared" si="8"/>
        <v>43546</v>
      </c>
      <c r="K85" s="100">
        <f t="shared" si="8"/>
        <v>43546</v>
      </c>
      <c r="L85" s="109">
        <f t="shared" si="9"/>
        <v>1.9E-2</v>
      </c>
      <c r="M85" s="1"/>
      <c r="N85" s="2">
        <v>43585</v>
      </c>
      <c r="O85" s="1">
        <v>1.8399999999999999</v>
      </c>
    </row>
    <row r="86" spans="3:15">
      <c r="C86" s="101"/>
      <c r="D86" s="110">
        <v>44054</v>
      </c>
      <c r="E86" s="101">
        <v>0.1</v>
      </c>
      <c r="H86" s="38"/>
      <c r="I86" s="108">
        <f t="shared" ref="I86:K101" si="10">I85+1</f>
        <v>83</v>
      </c>
      <c r="J86" s="100">
        <f t="shared" si="10"/>
        <v>43547</v>
      </c>
      <c r="K86" s="100">
        <f t="shared" si="10"/>
        <v>43547</v>
      </c>
      <c r="L86" s="109">
        <f t="shared" si="9"/>
        <v>1.9E-2</v>
      </c>
      <c r="M86" s="1"/>
      <c r="N86" s="2">
        <v>43587</v>
      </c>
      <c r="O86" s="1">
        <v>1.8399999999999999</v>
      </c>
    </row>
    <row r="87" spans="3:15">
      <c r="C87" s="101"/>
      <c r="D87" s="110">
        <v>44055</v>
      </c>
      <c r="E87" s="101">
        <v>0.09</v>
      </c>
      <c r="H87" s="38"/>
      <c r="I87" s="108">
        <f t="shared" si="10"/>
        <v>84</v>
      </c>
      <c r="J87" s="100">
        <f t="shared" si="10"/>
        <v>43548</v>
      </c>
      <c r="K87" s="100">
        <f t="shared" si="10"/>
        <v>43548</v>
      </c>
      <c r="L87" s="109">
        <f t="shared" si="9"/>
        <v>1.9E-2</v>
      </c>
      <c r="M87" s="1"/>
      <c r="N87" s="2">
        <v>43588</v>
      </c>
      <c r="O87" s="1">
        <v>1.8399999999999999</v>
      </c>
    </row>
    <row r="88" spans="3:15">
      <c r="C88" s="101"/>
      <c r="D88" s="110">
        <v>44056</v>
      </c>
      <c r="E88" s="101">
        <v>0.09</v>
      </c>
      <c r="H88" s="38"/>
      <c r="I88" s="108">
        <f t="shared" si="10"/>
        <v>85</v>
      </c>
      <c r="J88" s="100">
        <f t="shared" si="10"/>
        <v>43549</v>
      </c>
      <c r="K88" s="100">
        <f t="shared" si="10"/>
        <v>43549</v>
      </c>
      <c r="L88" s="109">
        <f t="shared" si="9"/>
        <v>1.9E-2</v>
      </c>
      <c r="M88" s="1"/>
      <c r="N88" s="2">
        <v>43592</v>
      </c>
      <c r="O88" s="1">
        <v>1.8399999999999999</v>
      </c>
    </row>
    <row r="89" spans="3:15">
      <c r="C89" s="101"/>
      <c r="D89" s="110">
        <v>44057</v>
      </c>
      <c r="E89" s="101">
        <v>0.09</v>
      </c>
      <c r="H89" s="38"/>
      <c r="I89" s="108">
        <f t="shared" si="10"/>
        <v>86</v>
      </c>
      <c r="J89" s="100">
        <f t="shared" si="10"/>
        <v>43550</v>
      </c>
      <c r="K89" s="100">
        <f t="shared" si="10"/>
        <v>43550</v>
      </c>
      <c r="L89" s="109">
        <f t="shared" si="9"/>
        <v>1.9E-2</v>
      </c>
      <c r="M89" s="1"/>
      <c r="N89" s="2">
        <v>43593</v>
      </c>
      <c r="O89" s="1">
        <v>1.8399999999999999</v>
      </c>
    </row>
    <row r="90" spans="3:15">
      <c r="C90" s="101"/>
      <c r="D90" s="110">
        <v>44060</v>
      </c>
      <c r="E90" s="101">
        <v>0.1</v>
      </c>
      <c r="H90" s="38"/>
      <c r="I90" s="108">
        <f t="shared" si="10"/>
        <v>87</v>
      </c>
      <c r="J90" s="100">
        <f t="shared" si="10"/>
        <v>43551</v>
      </c>
      <c r="K90" s="100">
        <f t="shared" si="10"/>
        <v>43551</v>
      </c>
      <c r="L90" s="109">
        <f t="shared" si="9"/>
        <v>1.9E-2</v>
      </c>
      <c r="M90" s="1"/>
      <c r="N90" s="2">
        <v>43594</v>
      </c>
      <c r="O90" s="1">
        <v>1.8399999999999999</v>
      </c>
    </row>
    <row r="91" spans="3:15">
      <c r="C91" s="101"/>
      <c r="D91" s="110">
        <v>44061</v>
      </c>
      <c r="E91" s="101">
        <v>0.09</v>
      </c>
      <c r="H91" s="38"/>
      <c r="I91" s="108">
        <f t="shared" si="10"/>
        <v>88</v>
      </c>
      <c r="J91" s="100">
        <f t="shared" si="10"/>
        <v>43552</v>
      </c>
      <c r="K91" s="100">
        <f t="shared" si="10"/>
        <v>43552</v>
      </c>
      <c r="L91" s="109">
        <f t="shared" si="9"/>
        <v>1.9E-2</v>
      </c>
      <c r="M91" s="1"/>
      <c r="N91" s="2">
        <v>43595</v>
      </c>
      <c r="O91" s="1">
        <v>1.8399999999999999</v>
      </c>
    </row>
    <row r="92" spans="3:15">
      <c r="C92" s="101"/>
      <c r="D92" s="110">
        <v>44062</v>
      </c>
      <c r="E92" s="101">
        <v>0.09</v>
      </c>
      <c r="H92" s="38"/>
      <c r="I92" s="108">
        <f t="shared" si="10"/>
        <v>89</v>
      </c>
      <c r="J92" s="100">
        <f t="shared" si="10"/>
        <v>43553</v>
      </c>
      <c r="K92" s="100">
        <f t="shared" si="10"/>
        <v>43553</v>
      </c>
      <c r="L92" s="109">
        <f t="shared" si="9"/>
        <v>1.9E-2</v>
      </c>
      <c r="M92" s="1"/>
      <c r="N92" s="2">
        <v>43598</v>
      </c>
      <c r="O92" s="1">
        <v>1.8399999999999999</v>
      </c>
    </row>
    <row r="93" spans="3:15">
      <c r="C93" s="101"/>
      <c r="D93" s="110">
        <v>44063</v>
      </c>
      <c r="E93" s="101">
        <v>7.0000000000000007E-2</v>
      </c>
      <c r="H93" s="38"/>
      <c r="I93" s="108">
        <f t="shared" si="10"/>
        <v>90</v>
      </c>
      <c r="J93" s="100">
        <f t="shared" si="10"/>
        <v>43554</v>
      </c>
      <c r="K93" s="100">
        <f t="shared" si="10"/>
        <v>43554</v>
      </c>
      <c r="L93" s="109">
        <f t="shared" si="9"/>
        <v>1.9E-2</v>
      </c>
      <c r="M93" s="1"/>
      <c r="N93" s="2">
        <v>43599</v>
      </c>
      <c r="O93" s="1">
        <v>1.8399999999999999</v>
      </c>
    </row>
    <row r="94" spans="3:15">
      <c r="C94" s="101"/>
      <c r="D94" s="110">
        <v>44064</v>
      </c>
      <c r="E94" s="101">
        <v>7.0000000000000007E-2</v>
      </c>
      <c r="H94" s="38"/>
      <c r="I94" s="108">
        <f t="shared" si="10"/>
        <v>91</v>
      </c>
      <c r="J94" s="100">
        <f t="shared" si="10"/>
        <v>43555</v>
      </c>
      <c r="K94" s="100">
        <f t="shared" si="10"/>
        <v>43555</v>
      </c>
      <c r="L94" s="109">
        <f t="shared" si="9"/>
        <v>1.9E-2</v>
      </c>
      <c r="M94" s="1"/>
      <c r="N94" s="2">
        <v>43600</v>
      </c>
      <c r="O94" s="1">
        <v>1.8399999999999999</v>
      </c>
    </row>
    <row r="95" spans="3:15">
      <c r="C95" s="101"/>
      <c r="D95" s="110">
        <v>44067</v>
      </c>
      <c r="E95" s="101">
        <v>0.08</v>
      </c>
      <c r="H95" s="38"/>
      <c r="I95" s="108">
        <f t="shared" si="10"/>
        <v>92</v>
      </c>
      <c r="J95" s="100">
        <f t="shared" si="10"/>
        <v>43556</v>
      </c>
      <c r="K95" s="100">
        <f t="shared" si="10"/>
        <v>43556</v>
      </c>
      <c r="L95" s="109">
        <f t="shared" si="9"/>
        <v>1.9E-2</v>
      </c>
      <c r="M95" s="1"/>
      <c r="N95" s="2">
        <v>43601</v>
      </c>
      <c r="O95" s="1">
        <v>1.8399999999999999</v>
      </c>
    </row>
    <row r="96" spans="3:15">
      <c r="C96" s="101"/>
      <c r="D96" s="110">
        <v>44068</v>
      </c>
      <c r="E96" s="101">
        <v>0.08</v>
      </c>
      <c r="H96" s="38"/>
      <c r="I96" s="108">
        <f t="shared" si="10"/>
        <v>93</v>
      </c>
      <c r="J96" s="100">
        <f t="shared" si="10"/>
        <v>43557</v>
      </c>
      <c r="K96" s="100">
        <f t="shared" ref="K96:K101" si="11">K95+1</f>
        <v>43557</v>
      </c>
      <c r="L96" s="109">
        <f t="shared" ref="L96:L102" si="12">IFERROR(VLOOKUP(K96,$N$4:$O$2303,2,FALSE)/100,L95)</f>
        <v>1.89E-2</v>
      </c>
      <c r="M96" s="1"/>
      <c r="N96" s="2">
        <v>43602</v>
      </c>
      <c r="O96" s="1">
        <v>1.8399999999999999</v>
      </c>
    </row>
    <row r="97" spans="3:15">
      <c r="C97" s="101"/>
      <c r="D97" s="110">
        <v>44069</v>
      </c>
      <c r="E97" s="101">
        <v>7.0000000000000007E-2</v>
      </c>
      <c r="H97" s="38"/>
      <c r="I97" s="108">
        <f t="shared" si="10"/>
        <v>94</v>
      </c>
      <c r="J97" s="100">
        <f t="shared" si="10"/>
        <v>43558</v>
      </c>
      <c r="K97" s="100">
        <f t="shared" si="11"/>
        <v>43558</v>
      </c>
      <c r="L97" s="109">
        <f t="shared" si="12"/>
        <v>1.8700000000000001E-2</v>
      </c>
      <c r="M97" s="1"/>
      <c r="N97" s="2">
        <v>43605</v>
      </c>
      <c r="O97" s="1">
        <v>1.8399999999999999</v>
      </c>
    </row>
    <row r="98" spans="3:15">
      <c r="C98" s="101"/>
      <c r="D98" s="110">
        <v>44070</v>
      </c>
      <c r="E98" s="101">
        <v>7.0000000000000007E-2</v>
      </c>
      <c r="H98" s="38"/>
      <c r="I98" s="108">
        <f t="shared" si="10"/>
        <v>95</v>
      </c>
      <c r="J98" s="100">
        <f t="shared" si="10"/>
        <v>43559</v>
      </c>
      <c r="K98" s="100">
        <f t="shared" si="11"/>
        <v>43559</v>
      </c>
      <c r="L98" s="109">
        <f t="shared" si="12"/>
        <v>1.8700000000000001E-2</v>
      </c>
      <c r="M98" s="1"/>
      <c r="N98" s="2">
        <v>43606</v>
      </c>
      <c r="O98" s="1">
        <v>1.8399999999999999</v>
      </c>
    </row>
    <row r="99" spans="3:15">
      <c r="C99" s="101"/>
      <c r="D99" s="110">
        <v>44071</v>
      </c>
      <c r="E99" s="101">
        <v>7.0000000000000007E-2</v>
      </c>
      <c r="H99" s="38"/>
      <c r="I99" s="108">
        <f t="shared" si="10"/>
        <v>96</v>
      </c>
      <c r="J99" s="100">
        <f t="shared" si="10"/>
        <v>43560</v>
      </c>
      <c r="K99" s="100">
        <f t="shared" si="11"/>
        <v>43560</v>
      </c>
      <c r="L99" s="109">
        <f t="shared" si="12"/>
        <v>1.8599999999999998E-2</v>
      </c>
      <c r="M99" s="1"/>
      <c r="N99" s="2">
        <v>43607</v>
      </c>
      <c r="O99" s="1">
        <v>1.8399999999999999</v>
      </c>
    </row>
    <row r="100" spans="3:15">
      <c r="C100" s="101"/>
      <c r="D100" s="110">
        <v>44074</v>
      </c>
      <c r="E100" s="101">
        <v>0.09</v>
      </c>
      <c r="H100" s="38"/>
      <c r="I100" s="108">
        <f t="shared" si="10"/>
        <v>97</v>
      </c>
      <c r="J100" s="100">
        <f t="shared" si="10"/>
        <v>43561</v>
      </c>
      <c r="K100" s="100">
        <f t="shared" si="11"/>
        <v>43561</v>
      </c>
      <c r="L100" s="109">
        <f t="shared" si="12"/>
        <v>1.8599999999999998E-2</v>
      </c>
      <c r="M100" s="1"/>
      <c r="N100" s="2">
        <v>43608</v>
      </c>
      <c r="O100" s="1">
        <v>1.8399999999999999</v>
      </c>
    </row>
    <row r="101" spans="3:15">
      <c r="C101" s="101"/>
      <c r="D101" s="110">
        <v>44075</v>
      </c>
      <c r="E101" s="101">
        <v>0.09</v>
      </c>
      <c r="H101" s="38"/>
      <c r="I101" s="108">
        <f t="shared" si="10"/>
        <v>98</v>
      </c>
      <c r="J101" s="100">
        <f t="shared" si="10"/>
        <v>43562</v>
      </c>
      <c r="K101" s="100">
        <f t="shared" si="11"/>
        <v>43562</v>
      </c>
      <c r="L101" s="109">
        <f t="shared" si="12"/>
        <v>1.8599999999999998E-2</v>
      </c>
      <c r="M101" s="1"/>
      <c r="N101" s="2">
        <v>43609</v>
      </c>
      <c r="O101" s="1">
        <v>1.8399999999999999</v>
      </c>
    </row>
    <row r="102" spans="3:15">
      <c r="C102" s="101"/>
      <c r="D102" s="110">
        <v>44076</v>
      </c>
      <c r="E102" s="101">
        <v>0.09</v>
      </c>
      <c r="H102" s="38"/>
      <c r="I102" s="108">
        <f t="shared" ref="I102:K117" si="13">I101+1</f>
        <v>99</v>
      </c>
      <c r="J102" s="100">
        <f t="shared" si="13"/>
        <v>43563</v>
      </c>
      <c r="K102" s="100">
        <f t="shared" si="13"/>
        <v>43563</v>
      </c>
      <c r="L102" s="109">
        <f t="shared" si="12"/>
        <v>1.8599999999999998E-2</v>
      </c>
      <c r="M102" s="1"/>
      <c r="N102" s="2">
        <v>43612</v>
      </c>
      <c r="O102" s="1">
        <v>1.8399999999999999</v>
      </c>
    </row>
    <row r="103" spans="3:15">
      <c r="C103" s="101"/>
      <c r="D103" s="110">
        <v>44077</v>
      </c>
      <c r="E103" s="101">
        <v>0.1</v>
      </c>
      <c r="H103" s="38"/>
      <c r="I103" s="108">
        <f t="shared" si="13"/>
        <v>100</v>
      </c>
      <c r="J103" s="100">
        <f t="shared" si="13"/>
        <v>43564</v>
      </c>
      <c r="K103" s="100">
        <f t="shared" ref="K103:K117" si="14">K102+1</f>
        <v>43564</v>
      </c>
      <c r="L103" s="109">
        <f t="shared" ref="L103:L166" si="15">IFERROR(VLOOKUP(K103,$N$4:$O$2303,2,FALSE)/100,L102)</f>
        <v>1.8599999999999998E-2</v>
      </c>
      <c r="M103" s="1"/>
      <c r="N103" s="2">
        <v>43613</v>
      </c>
      <c r="O103" s="1">
        <v>1.8399999999999999</v>
      </c>
    </row>
    <row r="104" spans="3:15">
      <c r="C104" s="101"/>
      <c r="D104" s="110">
        <v>44078</v>
      </c>
      <c r="E104" s="101">
        <v>0.09</v>
      </c>
      <c r="H104" s="38"/>
      <c r="I104" s="108">
        <f t="shared" si="13"/>
        <v>101</v>
      </c>
      <c r="J104" s="100">
        <f t="shared" si="13"/>
        <v>43565</v>
      </c>
      <c r="K104" s="100">
        <f t="shared" si="14"/>
        <v>43565</v>
      </c>
      <c r="L104" s="109">
        <f t="shared" si="15"/>
        <v>1.8599999999999998E-2</v>
      </c>
      <c r="M104" s="1"/>
      <c r="N104" s="2">
        <v>43614</v>
      </c>
      <c r="O104" s="1">
        <v>1.8399999999999999</v>
      </c>
    </row>
    <row r="105" spans="3:15">
      <c r="C105" s="101"/>
      <c r="D105" s="110">
        <v>44082</v>
      </c>
      <c r="E105" s="101">
        <v>0.09</v>
      </c>
      <c r="H105" s="38"/>
      <c r="I105" s="108">
        <f t="shared" si="13"/>
        <v>102</v>
      </c>
      <c r="J105" s="100">
        <f t="shared" si="13"/>
        <v>43566</v>
      </c>
      <c r="K105" s="100">
        <f t="shared" si="14"/>
        <v>43566</v>
      </c>
      <c r="L105" s="109">
        <f t="shared" si="15"/>
        <v>1.8599999999999998E-2</v>
      </c>
      <c r="M105" s="1"/>
      <c r="N105" s="2">
        <v>43615</v>
      </c>
      <c r="O105" s="1">
        <v>1.8399999999999999</v>
      </c>
    </row>
    <row r="106" spans="3:15">
      <c r="C106" s="101"/>
      <c r="D106" s="110">
        <v>44083</v>
      </c>
      <c r="E106" s="101">
        <v>0.09</v>
      </c>
      <c r="H106" s="38"/>
      <c r="I106" s="108">
        <f t="shared" si="13"/>
        <v>103</v>
      </c>
      <c r="J106" s="100">
        <f t="shared" si="13"/>
        <v>43567</v>
      </c>
      <c r="K106" s="100">
        <f t="shared" si="14"/>
        <v>43567</v>
      </c>
      <c r="L106" s="109">
        <f t="shared" si="15"/>
        <v>1.8599999999999998E-2</v>
      </c>
      <c r="M106" s="1"/>
      <c r="N106" s="2">
        <v>43616</v>
      </c>
      <c r="O106" s="1">
        <v>1.8399999999999999</v>
      </c>
    </row>
    <row r="107" spans="3:15">
      <c r="C107" s="101"/>
      <c r="D107" s="110">
        <v>44084</v>
      </c>
      <c r="E107" s="101">
        <v>0.09</v>
      </c>
      <c r="H107" s="38"/>
      <c r="I107" s="108">
        <f t="shared" si="13"/>
        <v>104</v>
      </c>
      <c r="J107" s="100">
        <f t="shared" si="13"/>
        <v>43568</v>
      </c>
      <c r="K107" s="100">
        <f t="shared" si="14"/>
        <v>43568</v>
      </c>
      <c r="L107" s="109">
        <f t="shared" si="15"/>
        <v>1.8599999999999998E-2</v>
      </c>
      <c r="M107" s="1"/>
      <c r="N107" s="2">
        <v>43619</v>
      </c>
      <c r="O107" s="1">
        <v>1.8199999999999998</v>
      </c>
    </row>
    <row r="108" spans="3:15">
      <c r="C108" s="101"/>
      <c r="D108" s="110">
        <v>44085</v>
      </c>
      <c r="E108" s="101">
        <v>0.09</v>
      </c>
      <c r="H108" s="38"/>
      <c r="I108" s="108">
        <f t="shared" si="13"/>
        <v>105</v>
      </c>
      <c r="J108" s="100">
        <f t="shared" si="13"/>
        <v>43569</v>
      </c>
      <c r="K108" s="100">
        <f t="shared" si="14"/>
        <v>43569</v>
      </c>
      <c r="L108" s="109">
        <f t="shared" si="15"/>
        <v>1.8599999999999998E-2</v>
      </c>
      <c r="M108" s="1"/>
      <c r="N108" s="2">
        <v>43620</v>
      </c>
      <c r="O108" s="1">
        <v>1.8199999999999998</v>
      </c>
    </row>
    <row r="109" spans="3:15">
      <c r="C109" s="101"/>
      <c r="D109" s="110">
        <v>44088</v>
      </c>
      <c r="E109" s="101">
        <v>0.09</v>
      </c>
      <c r="H109" s="38"/>
      <c r="I109" s="108">
        <f t="shared" si="13"/>
        <v>106</v>
      </c>
      <c r="J109" s="100">
        <f t="shared" si="13"/>
        <v>43570</v>
      </c>
      <c r="K109" s="100">
        <f t="shared" si="14"/>
        <v>43570</v>
      </c>
      <c r="L109" s="109">
        <f t="shared" si="15"/>
        <v>1.8599999999999998E-2</v>
      </c>
      <c r="M109" s="1"/>
      <c r="N109" s="2">
        <v>43621</v>
      </c>
      <c r="O109" s="1">
        <v>1.8199999999999998</v>
      </c>
    </row>
    <row r="110" spans="3:15">
      <c r="C110" s="101"/>
      <c r="D110" s="110">
        <v>44089</v>
      </c>
      <c r="E110" s="101">
        <v>0.1</v>
      </c>
      <c r="H110" s="38"/>
      <c r="I110" s="108">
        <f t="shared" si="13"/>
        <v>107</v>
      </c>
      <c r="J110" s="100">
        <f t="shared" si="13"/>
        <v>43571</v>
      </c>
      <c r="K110" s="100">
        <f t="shared" si="14"/>
        <v>43571</v>
      </c>
      <c r="L110" s="109">
        <f t="shared" si="15"/>
        <v>1.8599999999999998E-2</v>
      </c>
      <c r="M110" s="1"/>
      <c r="N110" s="2">
        <v>43623</v>
      </c>
      <c r="O110" s="1">
        <v>1.8199999999999998</v>
      </c>
    </row>
    <row r="111" spans="3:15">
      <c r="C111" s="101"/>
      <c r="D111" s="110">
        <v>44090</v>
      </c>
      <c r="E111" s="101">
        <v>0.1</v>
      </c>
      <c r="H111" s="38"/>
      <c r="I111" s="108">
        <f t="shared" si="13"/>
        <v>108</v>
      </c>
      <c r="J111" s="100">
        <f t="shared" si="13"/>
        <v>43572</v>
      </c>
      <c r="K111" s="100">
        <f t="shared" si="14"/>
        <v>43572</v>
      </c>
      <c r="L111" s="109">
        <f t="shared" si="15"/>
        <v>1.8599999999999998E-2</v>
      </c>
      <c r="M111" s="1"/>
      <c r="N111" s="2">
        <v>43626</v>
      </c>
      <c r="O111" s="1">
        <v>1.8199999999999998</v>
      </c>
    </row>
    <row r="112" spans="3:15">
      <c r="C112" s="101"/>
      <c r="D112" s="110">
        <v>44091</v>
      </c>
      <c r="E112" s="101">
        <v>0.1</v>
      </c>
      <c r="H112" s="38"/>
      <c r="I112" s="108">
        <f t="shared" si="13"/>
        <v>109</v>
      </c>
      <c r="J112" s="100">
        <f t="shared" si="13"/>
        <v>43573</v>
      </c>
      <c r="K112" s="100">
        <f t="shared" si="14"/>
        <v>43573</v>
      </c>
      <c r="L112" s="109">
        <f t="shared" si="15"/>
        <v>1.8599999999999998E-2</v>
      </c>
      <c r="M112" s="1"/>
      <c r="N112" s="2">
        <v>43627</v>
      </c>
      <c r="O112" s="1">
        <v>1.8199999999999998</v>
      </c>
    </row>
    <row r="113" spans="3:15">
      <c r="C113" s="101"/>
      <c r="D113" s="110">
        <v>44092</v>
      </c>
      <c r="E113" s="101">
        <v>0.09</v>
      </c>
      <c r="H113" s="38"/>
      <c r="I113" s="108">
        <f t="shared" si="13"/>
        <v>110</v>
      </c>
      <c r="J113" s="100">
        <f t="shared" si="13"/>
        <v>43574</v>
      </c>
      <c r="K113" s="100">
        <f t="shared" si="14"/>
        <v>43574</v>
      </c>
      <c r="L113" s="109">
        <f t="shared" si="15"/>
        <v>1.8599999999999998E-2</v>
      </c>
      <c r="M113" s="1"/>
      <c r="N113" s="2">
        <v>43628</v>
      </c>
      <c r="O113" s="1">
        <v>1.81</v>
      </c>
    </row>
    <row r="114" spans="3:15">
      <c r="C114" s="101"/>
      <c r="D114" s="110">
        <v>44095</v>
      </c>
      <c r="E114" s="101">
        <v>0.08</v>
      </c>
      <c r="H114" s="38"/>
      <c r="I114" s="108">
        <f t="shared" si="13"/>
        <v>111</v>
      </c>
      <c r="J114" s="100">
        <f t="shared" si="13"/>
        <v>43575</v>
      </c>
      <c r="K114" s="100">
        <f t="shared" si="14"/>
        <v>43575</v>
      </c>
      <c r="L114" s="109">
        <f t="shared" si="15"/>
        <v>1.8599999999999998E-2</v>
      </c>
      <c r="M114" s="1"/>
      <c r="N114" s="2">
        <v>43629</v>
      </c>
      <c r="O114" s="1">
        <v>1.81</v>
      </c>
    </row>
    <row r="115" spans="3:15">
      <c r="C115" s="101"/>
      <c r="D115" s="110">
        <v>44096</v>
      </c>
      <c r="E115" s="101">
        <v>7.0000000000000007E-2</v>
      </c>
      <c r="H115" s="38"/>
      <c r="I115" s="108">
        <f t="shared" si="13"/>
        <v>112</v>
      </c>
      <c r="J115" s="100">
        <f t="shared" si="13"/>
        <v>43576</v>
      </c>
      <c r="K115" s="100">
        <f t="shared" si="14"/>
        <v>43576</v>
      </c>
      <c r="L115" s="109">
        <f t="shared" si="15"/>
        <v>1.8599999999999998E-2</v>
      </c>
      <c r="M115" s="1"/>
      <c r="N115" s="2">
        <v>43630</v>
      </c>
      <c r="O115" s="1">
        <v>1.81</v>
      </c>
    </row>
    <row r="116" spans="3:15">
      <c r="C116" s="101"/>
      <c r="D116" s="110">
        <v>44097</v>
      </c>
      <c r="E116" s="101">
        <v>0.06</v>
      </c>
      <c r="H116" s="38"/>
      <c r="I116" s="108">
        <f t="shared" si="13"/>
        <v>113</v>
      </c>
      <c r="J116" s="100">
        <f t="shared" si="13"/>
        <v>43577</v>
      </c>
      <c r="K116" s="100">
        <f t="shared" si="14"/>
        <v>43577</v>
      </c>
      <c r="L116" s="109">
        <f t="shared" si="15"/>
        <v>1.8500000000000003E-2</v>
      </c>
      <c r="M116" s="1"/>
      <c r="N116" s="2">
        <v>43633</v>
      </c>
      <c r="O116" s="1">
        <v>1.8</v>
      </c>
    </row>
    <row r="117" spans="3:15">
      <c r="C117" s="101"/>
      <c r="D117" s="110">
        <v>44098</v>
      </c>
      <c r="E117" s="101">
        <v>7.0000000000000007E-2</v>
      </c>
      <c r="H117" s="38"/>
      <c r="I117" s="108">
        <f t="shared" si="13"/>
        <v>114</v>
      </c>
      <c r="J117" s="100">
        <f t="shared" si="13"/>
        <v>43578</v>
      </c>
      <c r="K117" s="100">
        <f t="shared" si="14"/>
        <v>43578</v>
      </c>
      <c r="L117" s="109">
        <f t="shared" si="15"/>
        <v>1.8500000000000003E-2</v>
      </c>
      <c r="M117" s="1"/>
      <c r="N117" s="2">
        <v>43634</v>
      </c>
      <c r="O117" s="1">
        <v>1.8</v>
      </c>
    </row>
    <row r="118" spans="3:15">
      <c r="C118" s="101"/>
      <c r="D118" s="110">
        <v>44099</v>
      </c>
      <c r="E118" s="101">
        <v>0.08</v>
      </c>
      <c r="H118" s="38"/>
      <c r="I118" s="108">
        <f t="shared" ref="I118:K133" si="16">I117+1</f>
        <v>115</v>
      </c>
      <c r="J118" s="100">
        <f t="shared" si="16"/>
        <v>43579</v>
      </c>
      <c r="K118" s="100">
        <f t="shared" si="16"/>
        <v>43579</v>
      </c>
      <c r="L118" s="109">
        <f t="shared" si="15"/>
        <v>1.8500000000000003E-2</v>
      </c>
      <c r="M118" s="1"/>
      <c r="N118" s="2">
        <v>43635</v>
      </c>
      <c r="O118" s="1">
        <v>1.8</v>
      </c>
    </row>
    <row r="119" spans="3:15">
      <c r="C119" s="101"/>
      <c r="D119" s="110">
        <v>44102</v>
      </c>
      <c r="E119" s="101">
        <v>0.08</v>
      </c>
      <c r="H119" s="38"/>
      <c r="I119" s="108">
        <f t="shared" si="16"/>
        <v>116</v>
      </c>
      <c r="J119" s="100">
        <f t="shared" si="16"/>
        <v>43580</v>
      </c>
      <c r="K119" s="100">
        <f t="shared" si="16"/>
        <v>43580</v>
      </c>
      <c r="L119" s="109">
        <f t="shared" si="15"/>
        <v>1.8500000000000003E-2</v>
      </c>
      <c r="M119" s="1"/>
      <c r="N119" s="2">
        <v>43636</v>
      </c>
      <c r="O119" s="1">
        <v>1.8</v>
      </c>
    </row>
    <row r="120" spans="3:15">
      <c r="C120" s="101"/>
      <c r="D120" s="110">
        <v>44103</v>
      </c>
      <c r="E120" s="101">
        <v>7.0000000000000007E-2</v>
      </c>
      <c r="H120" s="38"/>
      <c r="I120" s="108">
        <f t="shared" si="16"/>
        <v>117</v>
      </c>
      <c r="J120" s="100">
        <f t="shared" si="16"/>
        <v>43581</v>
      </c>
      <c r="K120" s="100">
        <f t="shared" si="16"/>
        <v>43581</v>
      </c>
      <c r="L120" s="109">
        <f t="shared" si="15"/>
        <v>1.84E-2</v>
      </c>
      <c r="M120" s="1"/>
      <c r="N120" s="2">
        <v>43637</v>
      </c>
      <c r="O120" s="1">
        <v>1.8</v>
      </c>
    </row>
    <row r="121" spans="3:15">
      <c r="C121" s="101"/>
      <c r="D121" s="110">
        <v>44104</v>
      </c>
      <c r="E121" s="101">
        <v>0.08</v>
      </c>
      <c r="H121" s="38"/>
      <c r="I121" s="108">
        <f t="shared" si="16"/>
        <v>118</v>
      </c>
      <c r="J121" s="100">
        <f t="shared" si="16"/>
        <v>43582</v>
      </c>
      <c r="K121" s="100">
        <f t="shared" si="16"/>
        <v>43582</v>
      </c>
      <c r="L121" s="109">
        <f t="shared" si="15"/>
        <v>1.84E-2</v>
      </c>
      <c r="M121" s="1"/>
      <c r="N121" s="2">
        <v>43640</v>
      </c>
      <c r="O121" s="1">
        <v>1.79</v>
      </c>
    </row>
    <row r="122" spans="3:15">
      <c r="C122" s="101"/>
      <c r="D122" s="110">
        <v>44105</v>
      </c>
      <c r="E122" s="101">
        <v>0.08</v>
      </c>
      <c r="H122" s="38"/>
      <c r="I122" s="108">
        <f t="shared" si="16"/>
        <v>119</v>
      </c>
      <c r="J122" s="100">
        <f t="shared" si="16"/>
        <v>43583</v>
      </c>
      <c r="K122" s="100">
        <f t="shared" si="16"/>
        <v>43583</v>
      </c>
      <c r="L122" s="109">
        <f t="shared" si="15"/>
        <v>1.84E-2</v>
      </c>
      <c r="M122" s="1"/>
      <c r="N122" s="2">
        <v>43641</v>
      </c>
      <c r="O122" s="1">
        <v>1.79</v>
      </c>
    </row>
    <row r="123" spans="3:15">
      <c r="C123" s="101"/>
      <c r="D123" s="110"/>
      <c r="E123" s="101"/>
      <c r="H123" s="38"/>
      <c r="I123" s="108">
        <f t="shared" si="16"/>
        <v>120</v>
      </c>
      <c r="J123" s="100">
        <f t="shared" si="16"/>
        <v>43584</v>
      </c>
      <c r="K123" s="100">
        <f t="shared" si="16"/>
        <v>43584</v>
      </c>
      <c r="L123" s="109">
        <f t="shared" si="15"/>
        <v>1.84E-2</v>
      </c>
      <c r="M123" s="1"/>
      <c r="N123" s="2">
        <v>43642</v>
      </c>
      <c r="O123" s="1">
        <v>1.78</v>
      </c>
    </row>
    <row r="124" spans="3:15">
      <c r="C124" s="101"/>
      <c r="D124" s="110"/>
      <c r="E124" s="101"/>
      <c r="H124" s="38"/>
      <c r="I124" s="108">
        <f t="shared" si="16"/>
        <v>121</v>
      </c>
      <c r="J124" s="100">
        <f t="shared" si="16"/>
        <v>43585</v>
      </c>
      <c r="K124" s="100">
        <f t="shared" si="16"/>
        <v>43585</v>
      </c>
      <c r="L124" s="109">
        <f t="shared" si="15"/>
        <v>1.84E-2</v>
      </c>
      <c r="M124" s="1"/>
      <c r="N124" s="2">
        <v>43643</v>
      </c>
      <c r="O124" s="1">
        <v>1.78</v>
      </c>
    </row>
    <row r="125" spans="3:15">
      <c r="C125" s="101"/>
      <c r="D125" s="110"/>
      <c r="E125" s="101"/>
      <c r="H125" s="38"/>
      <c r="I125" s="108">
        <f t="shared" si="16"/>
        <v>122</v>
      </c>
      <c r="J125" s="100">
        <f t="shared" si="16"/>
        <v>43586</v>
      </c>
      <c r="K125" s="100">
        <f t="shared" si="16"/>
        <v>43586</v>
      </c>
      <c r="L125" s="109">
        <f t="shared" si="15"/>
        <v>1.84E-2</v>
      </c>
      <c r="M125" s="1"/>
      <c r="N125" s="2">
        <v>43644</v>
      </c>
      <c r="O125" s="1">
        <v>1.78</v>
      </c>
    </row>
    <row r="126" spans="3:15">
      <c r="C126" s="101"/>
      <c r="D126" s="110"/>
      <c r="E126" s="101"/>
      <c r="H126" s="38"/>
      <c r="I126" s="108">
        <f t="shared" si="16"/>
        <v>123</v>
      </c>
      <c r="J126" s="100">
        <f t="shared" si="16"/>
        <v>43587</v>
      </c>
      <c r="K126" s="100">
        <f t="shared" si="16"/>
        <v>43587</v>
      </c>
      <c r="L126" s="109">
        <f t="shared" si="15"/>
        <v>1.84E-2</v>
      </c>
      <c r="M126" s="1"/>
      <c r="N126" s="2">
        <v>43647</v>
      </c>
      <c r="O126" s="1">
        <v>1.78</v>
      </c>
    </row>
    <row r="127" spans="3:15">
      <c r="C127" s="101"/>
      <c r="D127" s="110"/>
      <c r="E127" s="101"/>
      <c r="H127" s="38"/>
      <c r="I127" s="108">
        <f t="shared" si="16"/>
        <v>124</v>
      </c>
      <c r="J127" s="100">
        <f t="shared" si="16"/>
        <v>43588</v>
      </c>
      <c r="K127" s="100">
        <f t="shared" si="16"/>
        <v>43588</v>
      </c>
      <c r="L127" s="109">
        <f t="shared" si="15"/>
        <v>1.84E-2</v>
      </c>
      <c r="M127" s="1"/>
      <c r="N127" s="2">
        <v>43648</v>
      </c>
      <c r="O127" s="1">
        <v>1.78</v>
      </c>
    </row>
    <row r="128" spans="3:15">
      <c r="C128" s="101"/>
      <c r="D128" s="110"/>
      <c r="E128" s="101"/>
      <c r="H128" s="38"/>
      <c r="I128" s="108">
        <f t="shared" si="16"/>
        <v>125</v>
      </c>
      <c r="J128" s="100">
        <f t="shared" si="16"/>
        <v>43589</v>
      </c>
      <c r="K128" s="100">
        <f t="shared" si="16"/>
        <v>43589</v>
      </c>
      <c r="L128" s="109">
        <f t="shared" si="15"/>
        <v>1.84E-2</v>
      </c>
      <c r="M128" s="1"/>
      <c r="N128" s="2">
        <v>43649</v>
      </c>
      <c r="O128" s="1">
        <v>1.78</v>
      </c>
    </row>
    <row r="129" spans="3:15">
      <c r="C129" s="101"/>
      <c r="D129" s="110"/>
      <c r="E129" s="101"/>
      <c r="H129" s="38"/>
      <c r="I129" s="108">
        <f t="shared" si="16"/>
        <v>126</v>
      </c>
      <c r="J129" s="100">
        <f t="shared" si="16"/>
        <v>43590</v>
      </c>
      <c r="K129" s="100">
        <f t="shared" si="16"/>
        <v>43590</v>
      </c>
      <c r="L129" s="109">
        <f t="shared" si="15"/>
        <v>1.84E-2</v>
      </c>
      <c r="M129" s="1"/>
      <c r="N129" s="2">
        <v>43650</v>
      </c>
      <c r="O129" s="1">
        <v>1.78</v>
      </c>
    </row>
    <row r="130" spans="3:15">
      <c r="C130" s="101"/>
      <c r="D130" s="110"/>
      <c r="E130" s="101"/>
      <c r="H130" s="38"/>
      <c r="I130" s="108">
        <f t="shared" si="16"/>
        <v>127</v>
      </c>
      <c r="J130" s="100">
        <f t="shared" si="16"/>
        <v>43591</v>
      </c>
      <c r="K130" s="100">
        <f t="shared" si="16"/>
        <v>43591</v>
      </c>
      <c r="L130" s="109">
        <f t="shared" si="15"/>
        <v>1.84E-2</v>
      </c>
      <c r="M130" s="1"/>
      <c r="N130" s="2">
        <v>43651</v>
      </c>
      <c r="O130" s="1">
        <v>1.78</v>
      </c>
    </row>
    <row r="131" spans="3:15">
      <c r="C131" s="101"/>
      <c r="D131" s="110"/>
      <c r="E131" s="101"/>
      <c r="H131" s="38"/>
      <c r="I131" s="108">
        <f t="shared" si="16"/>
        <v>128</v>
      </c>
      <c r="J131" s="100">
        <f t="shared" si="16"/>
        <v>43592</v>
      </c>
      <c r="K131" s="100">
        <f t="shared" si="16"/>
        <v>43592</v>
      </c>
      <c r="L131" s="109">
        <f t="shared" si="15"/>
        <v>1.84E-2</v>
      </c>
      <c r="M131" s="1"/>
      <c r="N131" s="2">
        <v>43654</v>
      </c>
      <c r="O131" s="1">
        <v>1.78</v>
      </c>
    </row>
    <row r="132" spans="3:15">
      <c r="C132" s="101"/>
      <c r="D132" s="110"/>
      <c r="E132" s="101"/>
      <c r="H132" s="38"/>
      <c r="I132" s="108">
        <f t="shared" si="16"/>
        <v>129</v>
      </c>
      <c r="J132" s="100">
        <f t="shared" si="16"/>
        <v>43593</v>
      </c>
      <c r="K132" s="100">
        <f t="shared" si="16"/>
        <v>43593</v>
      </c>
      <c r="L132" s="109">
        <f t="shared" si="15"/>
        <v>1.84E-2</v>
      </c>
      <c r="M132" s="1"/>
      <c r="N132" s="2">
        <v>43655</v>
      </c>
      <c r="O132" s="1">
        <v>1.78</v>
      </c>
    </row>
    <row r="133" spans="3:15">
      <c r="C133" s="101"/>
      <c r="D133" s="110"/>
      <c r="E133" s="101"/>
      <c r="H133" s="38"/>
      <c r="I133" s="108">
        <f t="shared" si="16"/>
        <v>130</v>
      </c>
      <c r="J133" s="100">
        <f t="shared" si="16"/>
        <v>43594</v>
      </c>
      <c r="K133" s="100">
        <f t="shared" si="16"/>
        <v>43594</v>
      </c>
      <c r="L133" s="109">
        <f t="shared" si="15"/>
        <v>1.84E-2</v>
      </c>
      <c r="M133" s="1"/>
      <c r="N133" s="2">
        <v>43656</v>
      </c>
      <c r="O133" s="1">
        <v>1.78</v>
      </c>
    </row>
    <row r="134" spans="3:15">
      <c r="C134" s="101"/>
      <c r="D134" s="110"/>
      <c r="E134" s="101"/>
      <c r="H134" s="38"/>
      <c r="I134" s="108">
        <f t="shared" ref="I134:K149" si="17">I133+1</f>
        <v>131</v>
      </c>
      <c r="J134" s="100">
        <f t="shared" si="17"/>
        <v>43595</v>
      </c>
      <c r="K134" s="100">
        <f t="shared" si="17"/>
        <v>43595</v>
      </c>
      <c r="L134" s="109">
        <f t="shared" si="15"/>
        <v>1.84E-2</v>
      </c>
      <c r="M134" s="1"/>
      <c r="N134" s="2">
        <v>43657</v>
      </c>
      <c r="O134" s="1">
        <v>1.78</v>
      </c>
    </row>
    <row r="135" spans="3:15">
      <c r="C135" s="101"/>
      <c r="D135" s="110"/>
      <c r="E135" s="101"/>
      <c r="H135" s="38"/>
      <c r="I135" s="108">
        <f t="shared" si="17"/>
        <v>132</v>
      </c>
      <c r="J135" s="100">
        <f t="shared" si="17"/>
        <v>43596</v>
      </c>
      <c r="K135" s="100">
        <f t="shared" si="17"/>
        <v>43596</v>
      </c>
      <c r="L135" s="109">
        <f t="shared" si="15"/>
        <v>1.84E-2</v>
      </c>
      <c r="M135" s="1"/>
      <c r="N135" s="2">
        <v>43658</v>
      </c>
      <c r="O135" s="1">
        <v>1.78</v>
      </c>
    </row>
    <row r="136" spans="3:15">
      <c r="C136" s="101"/>
      <c r="D136" s="110"/>
      <c r="E136" s="101"/>
      <c r="H136" s="38"/>
      <c r="I136" s="108">
        <f t="shared" si="17"/>
        <v>133</v>
      </c>
      <c r="J136" s="100">
        <f t="shared" si="17"/>
        <v>43597</v>
      </c>
      <c r="K136" s="100">
        <f t="shared" si="17"/>
        <v>43597</v>
      </c>
      <c r="L136" s="109">
        <f t="shared" si="15"/>
        <v>1.84E-2</v>
      </c>
      <c r="M136" s="1"/>
      <c r="N136" s="2">
        <v>43661</v>
      </c>
      <c r="O136" s="1">
        <v>1.78</v>
      </c>
    </row>
    <row r="137" spans="3:15">
      <c r="C137" s="101"/>
      <c r="D137" s="110"/>
      <c r="E137" s="101"/>
      <c r="H137" s="38"/>
      <c r="I137" s="108">
        <f t="shared" si="17"/>
        <v>134</v>
      </c>
      <c r="J137" s="100">
        <f t="shared" si="17"/>
        <v>43598</v>
      </c>
      <c r="K137" s="100">
        <f t="shared" si="17"/>
        <v>43598</v>
      </c>
      <c r="L137" s="109">
        <f t="shared" si="15"/>
        <v>1.84E-2</v>
      </c>
      <c r="M137" s="1"/>
      <c r="N137" s="2">
        <v>43662</v>
      </c>
      <c r="O137" s="1">
        <v>1.78</v>
      </c>
    </row>
    <row r="138" spans="3:15">
      <c r="C138" s="101"/>
      <c r="D138" s="110"/>
      <c r="E138" s="101"/>
      <c r="H138" s="38"/>
      <c r="I138" s="108">
        <f t="shared" si="17"/>
        <v>135</v>
      </c>
      <c r="J138" s="100">
        <f t="shared" si="17"/>
        <v>43599</v>
      </c>
      <c r="K138" s="100">
        <f t="shared" si="17"/>
        <v>43599</v>
      </c>
      <c r="L138" s="109">
        <f t="shared" si="15"/>
        <v>1.84E-2</v>
      </c>
      <c r="M138" s="1"/>
      <c r="N138" s="2">
        <v>43663</v>
      </c>
      <c r="O138" s="1">
        <v>1.73</v>
      </c>
    </row>
    <row r="139" spans="3:15">
      <c r="C139" s="101"/>
      <c r="D139" s="110"/>
      <c r="E139" s="101"/>
      <c r="H139" s="38"/>
      <c r="I139" s="108">
        <f t="shared" si="17"/>
        <v>136</v>
      </c>
      <c r="J139" s="100">
        <f t="shared" si="17"/>
        <v>43600</v>
      </c>
      <c r="K139" s="100">
        <f t="shared" si="17"/>
        <v>43600</v>
      </c>
      <c r="L139" s="109">
        <f t="shared" si="15"/>
        <v>1.84E-2</v>
      </c>
      <c r="M139" s="1"/>
      <c r="N139" s="2">
        <v>43664</v>
      </c>
      <c r="O139" s="1">
        <v>1.6099999999999999</v>
      </c>
    </row>
    <row r="140" spans="3:15">
      <c r="C140" s="101"/>
      <c r="D140" s="110"/>
      <c r="E140" s="101"/>
      <c r="H140" s="38"/>
      <c r="I140" s="108">
        <f t="shared" si="17"/>
        <v>137</v>
      </c>
      <c r="J140" s="100">
        <f t="shared" si="17"/>
        <v>43601</v>
      </c>
      <c r="K140" s="100">
        <f t="shared" si="17"/>
        <v>43601</v>
      </c>
      <c r="L140" s="109">
        <f t="shared" si="15"/>
        <v>1.84E-2</v>
      </c>
      <c r="M140" s="1"/>
      <c r="N140" s="2">
        <v>43665</v>
      </c>
      <c r="O140" s="1">
        <v>1.5899999999999999</v>
      </c>
    </row>
    <row r="141" spans="3:15">
      <c r="C141" s="101"/>
      <c r="D141" s="110"/>
      <c r="E141" s="101"/>
      <c r="H141" s="38"/>
      <c r="I141" s="108">
        <f t="shared" si="17"/>
        <v>138</v>
      </c>
      <c r="J141" s="100">
        <f t="shared" si="17"/>
        <v>43602</v>
      </c>
      <c r="K141" s="100">
        <f t="shared" si="17"/>
        <v>43602</v>
      </c>
      <c r="L141" s="109">
        <f t="shared" si="15"/>
        <v>1.84E-2</v>
      </c>
      <c r="M141" s="1"/>
      <c r="N141" s="2">
        <v>43668</v>
      </c>
      <c r="O141" s="1">
        <v>1.5899999999999999</v>
      </c>
    </row>
    <row r="142" spans="3:15">
      <c r="C142" s="101"/>
      <c r="D142" s="110"/>
      <c r="E142" s="101"/>
      <c r="H142" s="38"/>
      <c r="I142" s="108">
        <f t="shared" si="17"/>
        <v>139</v>
      </c>
      <c r="J142" s="100">
        <f t="shared" si="17"/>
        <v>43603</v>
      </c>
      <c r="K142" s="100">
        <f t="shared" si="17"/>
        <v>43603</v>
      </c>
      <c r="L142" s="109">
        <f t="shared" si="15"/>
        <v>1.84E-2</v>
      </c>
      <c r="M142" s="1"/>
      <c r="N142" s="2">
        <v>43669</v>
      </c>
      <c r="O142" s="1">
        <v>1.5899999999999999</v>
      </c>
    </row>
    <row r="143" spans="3:15">
      <c r="C143" s="101"/>
      <c r="D143" s="110"/>
      <c r="E143" s="101"/>
      <c r="H143" s="38"/>
      <c r="I143" s="108">
        <f t="shared" si="17"/>
        <v>140</v>
      </c>
      <c r="J143" s="100">
        <f t="shared" si="17"/>
        <v>43604</v>
      </c>
      <c r="K143" s="100">
        <f t="shared" si="17"/>
        <v>43604</v>
      </c>
      <c r="L143" s="109">
        <f t="shared" si="15"/>
        <v>1.84E-2</v>
      </c>
      <c r="M143" s="1"/>
      <c r="N143" s="2">
        <v>43670</v>
      </c>
      <c r="O143" s="1">
        <v>1.56</v>
      </c>
    </row>
    <row r="144" spans="3:15">
      <c r="C144" s="101"/>
      <c r="D144" s="110"/>
      <c r="E144" s="101"/>
      <c r="H144" s="38"/>
      <c r="I144" s="108">
        <f t="shared" si="17"/>
        <v>141</v>
      </c>
      <c r="J144" s="100">
        <f t="shared" si="17"/>
        <v>43605</v>
      </c>
      <c r="K144" s="100">
        <f t="shared" si="17"/>
        <v>43605</v>
      </c>
      <c r="L144" s="109">
        <f t="shared" si="15"/>
        <v>1.84E-2</v>
      </c>
      <c r="M144" s="1"/>
      <c r="N144" s="2">
        <v>43671</v>
      </c>
      <c r="O144" s="1">
        <v>1.54</v>
      </c>
    </row>
    <row r="145" spans="3:15">
      <c r="C145" s="101"/>
      <c r="D145" s="110"/>
      <c r="E145" s="101"/>
      <c r="H145" s="38"/>
      <c r="I145" s="108">
        <f t="shared" si="17"/>
        <v>142</v>
      </c>
      <c r="J145" s="100">
        <f t="shared" si="17"/>
        <v>43606</v>
      </c>
      <c r="K145" s="100">
        <f t="shared" si="17"/>
        <v>43606</v>
      </c>
      <c r="L145" s="109">
        <f t="shared" si="15"/>
        <v>1.84E-2</v>
      </c>
      <c r="M145" s="1"/>
      <c r="N145" s="2">
        <v>43672</v>
      </c>
      <c r="O145" s="1">
        <v>1.53</v>
      </c>
    </row>
    <row r="146" spans="3:15">
      <c r="C146" s="101"/>
      <c r="D146" s="110"/>
      <c r="E146" s="101"/>
      <c r="H146" s="38"/>
      <c r="I146" s="108">
        <f t="shared" si="17"/>
        <v>143</v>
      </c>
      <c r="J146" s="100">
        <f t="shared" si="17"/>
        <v>43607</v>
      </c>
      <c r="K146" s="100">
        <f t="shared" si="17"/>
        <v>43607</v>
      </c>
      <c r="L146" s="109">
        <f t="shared" si="15"/>
        <v>1.84E-2</v>
      </c>
      <c r="M146" s="1"/>
      <c r="N146" s="2">
        <v>43675</v>
      </c>
      <c r="O146" s="1">
        <v>1.53</v>
      </c>
    </row>
    <row r="147" spans="3:15">
      <c r="C147" s="101"/>
      <c r="D147" s="110"/>
      <c r="E147" s="101"/>
      <c r="H147" s="38"/>
      <c r="I147" s="108">
        <f t="shared" si="17"/>
        <v>144</v>
      </c>
      <c r="J147" s="100">
        <f t="shared" si="17"/>
        <v>43608</v>
      </c>
      <c r="K147" s="100">
        <f t="shared" si="17"/>
        <v>43608</v>
      </c>
      <c r="L147" s="109">
        <f t="shared" si="15"/>
        <v>1.84E-2</v>
      </c>
      <c r="M147" s="1"/>
      <c r="N147" s="2">
        <v>43676</v>
      </c>
      <c r="O147" s="1">
        <v>1.52</v>
      </c>
    </row>
    <row r="148" spans="3:15">
      <c r="C148" s="101"/>
      <c r="D148" s="110"/>
      <c r="E148" s="101"/>
      <c r="H148" s="38"/>
      <c r="I148" s="108">
        <f t="shared" si="17"/>
        <v>145</v>
      </c>
      <c r="J148" s="100">
        <f t="shared" si="17"/>
        <v>43609</v>
      </c>
      <c r="K148" s="100">
        <f t="shared" si="17"/>
        <v>43609</v>
      </c>
      <c r="L148" s="109">
        <f t="shared" si="15"/>
        <v>1.84E-2</v>
      </c>
      <c r="M148" s="1"/>
      <c r="N148" s="2">
        <v>43677</v>
      </c>
      <c r="O148" s="1">
        <v>1.5</v>
      </c>
    </row>
    <row r="149" spans="3:15">
      <c r="C149" s="101"/>
      <c r="D149" s="110"/>
      <c r="E149" s="101"/>
      <c r="H149" s="38"/>
      <c r="I149" s="108">
        <f t="shared" si="17"/>
        <v>146</v>
      </c>
      <c r="J149" s="100">
        <f t="shared" si="17"/>
        <v>43610</v>
      </c>
      <c r="K149" s="100">
        <f t="shared" si="17"/>
        <v>43610</v>
      </c>
      <c r="L149" s="109">
        <f t="shared" si="15"/>
        <v>1.84E-2</v>
      </c>
      <c r="M149" s="1"/>
      <c r="N149" s="2">
        <v>43678</v>
      </c>
      <c r="O149" s="1">
        <v>1.5</v>
      </c>
    </row>
    <row r="150" spans="3:15">
      <c r="C150" s="101"/>
      <c r="D150" s="110"/>
      <c r="E150" s="101"/>
      <c r="H150" s="38"/>
      <c r="I150" s="108">
        <f t="shared" ref="I150:K165" si="18">I149+1</f>
        <v>147</v>
      </c>
      <c r="J150" s="100">
        <f t="shared" si="18"/>
        <v>43611</v>
      </c>
      <c r="K150" s="100">
        <f t="shared" si="18"/>
        <v>43611</v>
      </c>
      <c r="L150" s="109">
        <f t="shared" si="15"/>
        <v>1.84E-2</v>
      </c>
      <c r="M150" s="1"/>
      <c r="N150" s="2">
        <v>43679</v>
      </c>
      <c r="O150" s="1">
        <v>1.5</v>
      </c>
    </row>
    <row r="151" spans="3:15">
      <c r="C151" s="101"/>
      <c r="D151" s="110"/>
      <c r="E151" s="101"/>
      <c r="H151" s="38"/>
      <c r="I151" s="108">
        <f t="shared" si="18"/>
        <v>148</v>
      </c>
      <c r="J151" s="100">
        <f t="shared" si="18"/>
        <v>43612</v>
      </c>
      <c r="K151" s="100">
        <f t="shared" si="18"/>
        <v>43612</v>
      </c>
      <c r="L151" s="109">
        <f t="shared" si="15"/>
        <v>1.84E-2</v>
      </c>
      <c r="M151" s="1"/>
      <c r="N151" s="2">
        <v>43682</v>
      </c>
      <c r="O151" s="1">
        <v>1.5</v>
      </c>
    </row>
    <row r="152" spans="3:15">
      <c r="C152" s="101"/>
      <c r="D152" s="110"/>
      <c r="E152" s="101"/>
      <c r="H152" s="38"/>
      <c r="I152" s="108">
        <f t="shared" si="18"/>
        <v>149</v>
      </c>
      <c r="J152" s="100">
        <f t="shared" si="18"/>
        <v>43613</v>
      </c>
      <c r="K152" s="100">
        <f t="shared" si="18"/>
        <v>43613</v>
      </c>
      <c r="L152" s="109">
        <f t="shared" si="15"/>
        <v>1.84E-2</v>
      </c>
      <c r="M152" s="1"/>
      <c r="N152" s="2">
        <v>43683</v>
      </c>
      <c r="O152" s="1">
        <v>1.49</v>
      </c>
    </row>
    <row r="153" spans="3:15">
      <c r="C153" s="101"/>
      <c r="D153" s="110"/>
      <c r="E153" s="101"/>
      <c r="H153" s="38"/>
      <c r="I153" s="108">
        <f t="shared" si="18"/>
        <v>150</v>
      </c>
      <c r="J153" s="100">
        <f t="shared" si="18"/>
        <v>43614</v>
      </c>
      <c r="K153" s="100">
        <f t="shared" si="18"/>
        <v>43614</v>
      </c>
      <c r="L153" s="109">
        <f t="shared" si="15"/>
        <v>1.84E-2</v>
      </c>
      <c r="M153" s="1"/>
      <c r="N153" s="2">
        <v>43684</v>
      </c>
      <c r="O153" s="1">
        <v>1.49</v>
      </c>
    </row>
    <row r="154" spans="3:15">
      <c r="C154" s="101"/>
      <c r="D154" s="110"/>
      <c r="E154" s="101"/>
      <c r="H154" s="38"/>
      <c r="I154" s="108">
        <f t="shared" si="18"/>
        <v>151</v>
      </c>
      <c r="J154" s="100">
        <f t="shared" si="18"/>
        <v>43615</v>
      </c>
      <c r="K154" s="100">
        <f t="shared" si="18"/>
        <v>43615</v>
      </c>
      <c r="L154" s="109">
        <f t="shared" si="15"/>
        <v>1.84E-2</v>
      </c>
      <c r="M154" s="1"/>
      <c r="N154" s="2">
        <v>43685</v>
      </c>
      <c r="O154" s="1">
        <v>1.49</v>
      </c>
    </row>
    <row r="155" spans="3:15">
      <c r="C155" s="101"/>
      <c r="D155" s="110"/>
      <c r="E155" s="101"/>
      <c r="H155" s="38"/>
      <c r="I155" s="108">
        <f t="shared" si="18"/>
        <v>152</v>
      </c>
      <c r="J155" s="100">
        <f t="shared" si="18"/>
        <v>43616</v>
      </c>
      <c r="K155" s="100">
        <f t="shared" si="18"/>
        <v>43616</v>
      </c>
      <c r="L155" s="109">
        <f t="shared" si="15"/>
        <v>1.84E-2</v>
      </c>
      <c r="M155" s="1"/>
      <c r="N155" s="2">
        <v>43686</v>
      </c>
      <c r="O155" s="1">
        <v>1.49</v>
      </c>
    </row>
    <row r="156" spans="3:15">
      <c r="C156" s="101"/>
      <c r="D156" s="110"/>
      <c r="E156" s="101"/>
      <c r="H156" s="38"/>
      <c r="I156" s="108">
        <f t="shared" si="18"/>
        <v>153</v>
      </c>
      <c r="J156" s="100">
        <f t="shared" si="18"/>
        <v>43617</v>
      </c>
      <c r="K156" s="100">
        <f t="shared" si="18"/>
        <v>43617</v>
      </c>
      <c r="L156" s="109">
        <f t="shared" si="15"/>
        <v>1.84E-2</v>
      </c>
      <c r="M156" s="1"/>
      <c r="N156" s="2">
        <v>43689</v>
      </c>
      <c r="O156" s="1">
        <v>1.49</v>
      </c>
    </row>
    <row r="157" spans="3:15">
      <c r="C157" s="101"/>
      <c r="D157" s="110"/>
      <c r="E157" s="101"/>
      <c r="H157" s="38"/>
      <c r="I157" s="108">
        <f t="shared" si="18"/>
        <v>154</v>
      </c>
      <c r="J157" s="100">
        <f t="shared" si="18"/>
        <v>43618</v>
      </c>
      <c r="K157" s="100">
        <f t="shared" si="18"/>
        <v>43618</v>
      </c>
      <c r="L157" s="109">
        <f t="shared" si="15"/>
        <v>1.84E-2</v>
      </c>
      <c r="M157" s="1"/>
      <c r="N157" s="2">
        <v>43690</v>
      </c>
      <c r="O157" s="1">
        <v>1.49</v>
      </c>
    </row>
    <row r="158" spans="3:15">
      <c r="C158" s="101"/>
      <c r="D158" s="110"/>
      <c r="E158" s="101"/>
      <c r="H158" s="38"/>
      <c r="I158" s="108">
        <f t="shared" si="18"/>
        <v>155</v>
      </c>
      <c r="J158" s="100">
        <f t="shared" si="18"/>
        <v>43619</v>
      </c>
      <c r="K158" s="100">
        <f t="shared" si="18"/>
        <v>43619</v>
      </c>
      <c r="L158" s="109">
        <f t="shared" si="15"/>
        <v>1.8199999999999997E-2</v>
      </c>
      <c r="M158" s="1"/>
      <c r="N158" s="2">
        <v>43691</v>
      </c>
      <c r="O158" s="1">
        <v>1.49</v>
      </c>
    </row>
    <row r="159" spans="3:15">
      <c r="C159" s="101"/>
      <c r="D159" s="110"/>
      <c r="E159" s="101"/>
      <c r="H159" s="38"/>
      <c r="I159" s="108">
        <f t="shared" si="18"/>
        <v>156</v>
      </c>
      <c r="J159" s="100">
        <f t="shared" si="18"/>
        <v>43620</v>
      </c>
      <c r="K159" s="100">
        <f t="shared" si="18"/>
        <v>43620</v>
      </c>
      <c r="L159" s="109">
        <f t="shared" si="15"/>
        <v>1.8199999999999997E-2</v>
      </c>
      <c r="M159" s="1"/>
      <c r="N159" s="2">
        <v>43692</v>
      </c>
      <c r="O159" s="1">
        <v>1.49</v>
      </c>
    </row>
    <row r="160" spans="3:15">
      <c r="C160" s="101"/>
      <c r="D160" s="110"/>
      <c r="E160" s="101"/>
      <c r="H160" s="38"/>
      <c r="I160" s="108">
        <f t="shared" si="18"/>
        <v>157</v>
      </c>
      <c r="J160" s="100">
        <f t="shared" si="18"/>
        <v>43621</v>
      </c>
      <c r="K160" s="100">
        <f t="shared" si="18"/>
        <v>43621</v>
      </c>
      <c r="L160" s="109">
        <f t="shared" si="15"/>
        <v>1.8199999999999997E-2</v>
      </c>
      <c r="M160" s="1"/>
      <c r="N160" s="2">
        <v>43693</v>
      </c>
      <c r="O160" s="1">
        <v>1.49</v>
      </c>
    </row>
    <row r="161" spans="3:15">
      <c r="C161" s="101"/>
      <c r="D161" s="110"/>
      <c r="E161" s="101"/>
      <c r="H161" s="38"/>
      <c r="I161" s="108">
        <f t="shared" si="18"/>
        <v>158</v>
      </c>
      <c r="J161" s="100">
        <f t="shared" si="18"/>
        <v>43622</v>
      </c>
      <c r="K161" s="100">
        <f t="shared" si="18"/>
        <v>43622</v>
      </c>
      <c r="L161" s="109">
        <f t="shared" si="15"/>
        <v>1.8199999999999997E-2</v>
      </c>
      <c r="M161" s="1"/>
      <c r="N161" s="2">
        <v>43696</v>
      </c>
      <c r="O161" s="1">
        <v>1.49</v>
      </c>
    </row>
    <row r="162" spans="3:15">
      <c r="C162" s="101"/>
      <c r="D162" s="110"/>
      <c r="E162" s="101"/>
      <c r="H162" s="38"/>
      <c r="I162" s="108">
        <f t="shared" si="18"/>
        <v>159</v>
      </c>
      <c r="J162" s="100">
        <f t="shared" si="18"/>
        <v>43623</v>
      </c>
      <c r="K162" s="100">
        <f t="shared" si="18"/>
        <v>43623</v>
      </c>
      <c r="L162" s="109">
        <f t="shared" si="15"/>
        <v>1.8199999999999997E-2</v>
      </c>
      <c r="M162" s="1"/>
      <c r="N162" s="2">
        <v>43697</v>
      </c>
      <c r="O162" s="1">
        <v>1.49</v>
      </c>
    </row>
    <row r="163" spans="3:15">
      <c r="C163" s="101"/>
      <c r="D163" s="110"/>
      <c r="E163" s="101"/>
      <c r="H163" s="38"/>
      <c r="I163" s="108">
        <f t="shared" si="18"/>
        <v>160</v>
      </c>
      <c r="J163" s="100">
        <f t="shared" si="18"/>
        <v>43624</v>
      </c>
      <c r="K163" s="100">
        <f t="shared" si="18"/>
        <v>43624</v>
      </c>
      <c r="L163" s="109">
        <f t="shared" si="15"/>
        <v>1.8199999999999997E-2</v>
      </c>
      <c r="M163" s="1"/>
      <c r="N163" s="2">
        <v>43698</v>
      </c>
      <c r="O163" s="1">
        <v>1.49</v>
      </c>
    </row>
    <row r="164" spans="3:15">
      <c r="C164" s="101"/>
      <c r="D164" s="110"/>
      <c r="E164" s="101"/>
      <c r="H164" s="38"/>
      <c r="I164" s="108">
        <f t="shared" si="18"/>
        <v>161</v>
      </c>
      <c r="J164" s="100">
        <f t="shared" si="18"/>
        <v>43625</v>
      </c>
      <c r="K164" s="100">
        <f t="shared" si="18"/>
        <v>43625</v>
      </c>
      <c r="L164" s="109">
        <f t="shared" si="15"/>
        <v>1.8199999999999997E-2</v>
      </c>
      <c r="M164" s="1"/>
      <c r="N164" s="2">
        <v>43699</v>
      </c>
      <c r="O164" s="1">
        <v>1.49</v>
      </c>
    </row>
    <row r="165" spans="3:15">
      <c r="C165" s="101"/>
      <c r="D165" s="110"/>
      <c r="E165" s="101"/>
      <c r="H165" s="38"/>
      <c r="I165" s="108">
        <f t="shared" si="18"/>
        <v>162</v>
      </c>
      <c r="J165" s="100">
        <f t="shared" si="18"/>
        <v>43626</v>
      </c>
      <c r="K165" s="100">
        <f t="shared" si="18"/>
        <v>43626</v>
      </c>
      <c r="L165" s="109">
        <f t="shared" si="15"/>
        <v>1.8199999999999997E-2</v>
      </c>
      <c r="M165" s="1"/>
      <c r="N165" s="2">
        <v>43700</v>
      </c>
      <c r="O165" s="1">
        <v>1.49</v>
      </c>
    </row>
    <row r="166" spans="3:15">
      <c r="C166" s="101"/>
      <c r="D166" s="110"/>
      <c r="E166" s="101"/>
      <c r="H166" s="38"/>
      <c r="I166" s="108">
        <f t="shared" ref="I166:K181" si="19">I165+1</f>
        <v>163</v>
      </c>
      <c r="J166" s="100">
        <f t="shared" si="19"/>
        <v>43627</v>
      </c>
      <c r="K166" s="100">
        <f t="shared" si="19"/>
        <v>43627</v>
      </c>
      <c r="L166" s="109">
        <f t="shared" si="15"/>
        <v>1.8199999999999997E-2</v>
      </c>
      <c r="M166" s="1"/>
      <c r="N166" s="2">
        <v>43703</v>
      </c>
      <c r="O166" s="1">
        <v>1.49</v>
      </c>
    </row>
    <row r="167" spans="3:15">
      <c r="C167" s="101"/>
      <c r="D167" s="110"/>
      <c r="E167" s="101"/>
      <c r="H167" s="38"/>
      <c r="I167" s="108">
        <f t="shared" si="19"/>
        <v>164</v>
      </c>
      <c r="J167" s="100">
        <f t="shared" si="19"/>
        <v>43628</v>
      </c>
      <c r="K167" s="100">
        <f t="shared" si="19"/>
        <v>43628</v>
      </c>
      <c r="L167" s="109">
        <f t="shared" ref="L167:L230" si="20">IFERROR(VLOOKUP(K167,$N$4:$O$2303,2,FALSE)/100,L166)</f>
        <v>1.8100000000000002E-2</v>
      </c>
      <c r="M167" s="1"/>
      <c r="N167" s="2">
        <v>43704</v>
      </c>
      <c r="O167" s="1">
        <v>1.49</v>
      </c>
    </row>
    <row r="168" spans="3:15">
      <c r="C168" s="101"/>
      <c r="D168" s="110"/>
      <c r="E168" s="101"/>
      <c r="H168" s="38"/>
      <c r="I168" s="108">
        <f t="shared" si="19"/>
        <v>165</v>
      </c>
      <c r="J168" s="100">
        <f t="shared" si="19"/>
        <v>43629</v>
      </c>
      <c r="K168" s="100">
        <f t="shared" si="19"/>
        <v>43629</v>
      </c>
      <c r="L168" s="109">
        <f t="shared" si="20"/>
        <v>1.8100000000000002E-2</v>
      </c>
      <c r="M168" s="1"/>
      <c r="N168" s="2">
        <v>43705</v>
      </c>
      <c r="O168" s="1">
        <v>1.49</v>
      </c>
    </row>
    <row r="169" spans="3:15">
      <c r="C169" s="101"/>
      <c r="D169" s="110"/>
      <c r="E169" s="101"/>
      <c r="H169" s="38"/>
      <c r="I169" s="108">
        <f t="shared" si="19"/>
        <v>166</v>
      </c>
      <c r="J169" s="100">
        <f t="shared" si="19"/>
        <v>43630</v>
      </c>
      <c r="K169" s="100">
        <f t="shared" si="19"/>
        <v>43630</v>
      </c>
      <c r="L169" s="109">
        <f t="shared" si="20"/>
        <v>1.8100000000000002E-2</v>
      </c>
      <c r="M169" s="1"/>
      <c r="N169" s="2">
        <v>43706</v>
      </c>
      <c r="O169" s="1">
        <v>1.49</v>
      </c>
    </row>
    <row r="170" spans="3:15">
      <c r="C170" s="101"/>
      <c r="D170" s="110"/>
      <c r="E170" s="101"/>
      <c r="H170" s="38"/>
      <c r="I170" s="108">
        <f t="shared" si="19"/>
        <v>167</v>
      </c>
      <c r="J170" s="100">
        <f t="shared" si="19"/>
        <v>43631</v>
      </c>
      <c r="K170" s="100">
        <f t="shared" si="19"/>
        <v>43631</v>
      </c>
      <c r="L170" s="109">
        <f t="shared" si="20"/>
        <v>1.8100000000000002E-2</v>
      </c>
      <c r="M170" s="1"/>
      <c r="N170" s="2">
        <v>43707</v>
      </c>
      <c r="O170" s="1">
        <v>1.49</v>
      </c>
    </row>
    <row r="171" spans="3:15">
      <c r="C171" s="101"/>
      <c r="D171" s="110"/>
      <c r="E171" s="101"/>
      <c r="H171" s="38"/>
      <c r="I171" s="108">
        <f t="shared" si="19"/>
        <v>168</v>
      </c>
      <c r="J171" s="100">
        <f t="shared" si="19"/>
        <v>43632</v>
      </c>
      <c r="K171" s="100">
        <f t="shared" si="19"/>
        <v>43632</v>
      </c>
      <c r="L171" s="109">
        <f t="shared" si="20"/>
        <v>1.8100000000000002E-2</v>
      </c>
      <c r="M171" s="1"/>
      <c r="N171" s="2">
        <v>43710</v>
      </c>
      <c r="O171" s="1">
        <v>1.49</v>
      </c>
    </row>
    <row r="172" spans="3:15">
      <c r="C172" s="101"/>
      <c r="D172" s="110"/>
      <c r="E172" s="101"/>
      <c r="H172" s="38"/>
      <c r="I172" s="108">
        <f t="shared" si="19"/>
        <v>169</v>
      </c>
      <c r="J172" s="100">
        <f t="shared" si="19"/>
        <v>43633</v>
      </c>
      <c r="K172" s="100">
        <f t="shared" si="19"/>
        <v>43633</v>
      </c>
      <c r="L172" s="109">
        <f t="shared" si="20"/>
        <v>1.8000000000000002E-2</v>
      </c>
      <c r="M172" s="1"/>
      <c r="N172" s="2">
        <v>43711</v>
      </c>
      <c r="O172" s="1">
        <v>1.49</v>
      </c>
    </row>
    <row r="173" spans="3:15">
      <c r="C173" s="101"/>
      <c r="D173" s="110"/>
      <c r="E173" s="101"/>
      <c r="H173" s="38"/>
      <c r="I173" s="108">
        <f t="shared" si="19"/>
        <v>170</v>
      </c>
      <c r="J173" s="100">
        <f t="shared" si="19"/>
        <v>43634</v>
      </c>
      <c r="K173" s="100">
        <f t="shared" si="19"/>
        <v>43634</v>
      </c>
      <c r="L173" s="109">
        <f t="shared" si="20"/>
        <v>1.8000000000000002E-2</v>
      </c>
      <c r="M173" s="1"/>
      <c r="N173" s="2">
        <v>43712</v>
      </c>
      <c r="O173" s="1">
        <v>1.5</v>
      </c>
    </row>
    <row r="174" spans="3:15">
      <c r="C174" s="101"/>
      <c r="D174" s="110"/>
      <c r="E174" s="101"/>
      <c r="H174" s="38"/>
      <c r="I174" s="108">
        <f t="shared" si="19"/>
        <v>171</v>
      </c>
      <c r="J174" s="100">
        <f t="shared" si="19"/>
        <v>43635</v>
      </c>
      <c r="K174" s="100">
        <f t="shared" si="19"/>
        <v>43635</v>
      </c>
      <c r="L174" s="109">
        <f t="shared" si="20"/>
        <v>1.8000000000000002E-2</v>
      </c>
      <c r="M174" s="1"/>
      <c r="N174" s="2">
        <v>43713</v>
      </c>
      <c r="O174" s="1">
        <v>1.53</v>
      </c>
    </row>
    <row r="175" spans="3:15">
      <c r="C175" s="101"/>
      <c r="D175" s="110"/>
      <c r="E175" s="101"/>
      <c r="H175" s="38"/>
      <c r="I175" s="108">
        <f t="shared" si="19"/>
        <v>172</v>
      </c>
      <c r="J175" s="100">
        <f t="shared" si="19"/>
        <v>43636</v>
      </c>
      <c r="K175" s="100">
        <f t="shared" si="19"/>
        <v>43636</v>
      </c>
      <c r="L175" s="109">
        <f t="shared" si="20"/>
        <v>1.8000000000000002E-2</v>
      </c>
      <c r="M175" s="1"/>
      <c r="N175" s="2">
        <v>43714</v>
      </c>
      <c r="O175" s="1">
        <v>1.54</v>
      </c>
    </row>
    <row r="176" spans="3:15">
      <c r="C176" s="101"/>
      <c r="D176" s="110"/>
      <c r="E176" s="101"/>
      <c r="H176" s="38"/>
      <c r="I176" s="108">
        <f t="shared" si="19"/>
        <v>173</v>
      </c>
      <c r="J176" s="100">
        <f t="shared" si="19"/>
        <v>43637</v>
      </c>
      <c r="K176" s="100">
        <f t="shared" si="19"/>
        <v>43637</v>
      </c>
      <c r="L176" s="109">
        <f t="shared" si="20"/>
        <v>1.8000000000000002E-2</v>
      </c>
      <c r="M176" s="1"/>
      <c r="N176" s="2">
        <v>43717</v>
      </c>
      <c r="O176" s="1">
        <v>1.54</v>
      </c>
    </row>
    <row r="177" spans="3:15">
      <c r="C177" s="101"/>
      <c r="D177" s="110"/>
      <c r="E177" s="101"/>
      <c r="H177" s="38"/>
      <c r="I177" s="108">
        <f t="shared" si="19"/>
        <v>174</v>
      </c>
      <c r="J177" s="100">
        <f t="shared" si="19"/>
        <v>43638</v>
      </c>
      <c r="K177" s="100">
        <f t="shared" si="19"/>
        <v>43638</v>
      </c>
      <c r="L177" s="109">
        <f t="shared" si="20"/>
        <v>1.8000000000000002E-2</v>
      </c>
      <c r="M177" s="1"/>
      <c r="N177" s="2">
        <v>43718</v>
      </c>
      <c r="O177" s="1">
        <v>1.54</v>
      </c>
    </row>
    <row r="178" spans="3:15">
      <c r="C178" s="101"/>
      <c r="D178" s="110"/>
      <c r="E178" s="101"/>
      <c r="H178" s="38"/>
      <c r="I178" s="108">
        <f t="shared" si="19"/>
        <v>175</v>
      </c>
      <c r="J178" s="100">
        <f t="shared" si="19"/>
        <v>43639</v>
      </c>
      <c r="K178" s="100">
        <f t="shared" si="19"/>
        <v>43639</v>
      </c>
      <c r="L178" s="109">
        <f t="shared" si="20"/>
        <v>1.8000000000000002E-2</v>
      </c>
      <c r="M178" s="1"/>
      <c r="N178" s="2">
        <v>43719</v>
      </c>
      <c r="O178" s="1">
        <v>1.54</v>
      </c>
    </row>
    <row r="179" spans="3:15">
      <c r="C179" s="101"/>
      <c r="D179" s="110"/>
      <c r="E179" s="101"/>
      <c r="H179" s="38"/>
      <c r="I179" s="108">
        <f t="shared" si="19"/>
        <v>176</v>
      </c>
      <c r="J179" s="100">
        <f t="shared" si="19"/>
        <v>43640</v>
      </c>
      <c r="K179" s="100">
        <f t="shared" si="19"/>
        <v>43640</v>
      </c>
      <c r="L179" s="109">
        <f t="shared" si="20"/>
        <v>1.7899999999999999E-2</v>
      </c>
      <c r="M179" s="1"/>
      <c r="N179" s="2">
        <v>43724</v>
      </c>
      <c r="O179" s="1">
        <v>1.54</v>
      </c>
    </row>
    <row r="180" spans="3:15">
      <c r="C180" s="101"/>
      <c r="D180" s="110"/>
      <c r="E180" s="101"/>
      <c r="H180" s="38"/>
      <c r="I180" s="108">
        <f t="shared" si="19"/>
        <v>177</v>
      </c>
      <c r="J180" s="100">
        <f t="shared" si="19"/>
        <v>43641</v>
      </c>
      <c r="K180" s="100">
        <f t="shared" si="19"/>
        <v>43641</v>
      </c>
      <c r="L180" s="109">
        <f t="shared" si="20"/>
        <v>1.7899999999999999E-2</v>
      </c>
      <c r="M180" s="1"/>
      <c r="N180" s="2">
        <v>43725</v>
      </c>
      <c r="O180" s="1">
        <v>1.54</v>
      </c>
    </row>
    <row r="181" spans="3:15">
      <c r="C181" s="101"/>
      <c r="D181" s="110"/>
      <c r="E181" s="101"/>
      <c r="H181" s="38"/>
      <c r="I181" s="108">
        <f t="shared" si="19"/>
        <v>178</v>
      </c>
      <c r="J181" s="100">
        <f t="shared" si="19"/>
        <v>43642</v>
      </c>
      <c r="K181" s="100">
        <f t="shared" si="19"/>
        <v>43642</v>
      </c>
      <c r="L181" s="109">
        <f t="shared" si="20"/>
        <v>1.78E-2</v>
      </c>
      <c r="M181" s="1"/>
      <c r="N181" s="2">
        <v>43726</v>
      </c>
      <c r="O181" s="1">
        <v>1.54</v>
      </c>
    </row>
    <row r="182" spans="3:15">
      <c r="C182" s="101"/>
      <c r="D182" s="110"/>
      <c r="E182" s="101"/>
      <c r="H182" s="38"/>
      <c r="I182" s="108">
        <f t="shared" ref="I182:K197" si="21">I181+1</f>
        <v>179</v>
      </c>
      <c r="J182" s="100">
        <f t="shared" si="21"/>
        <v>43643</v>
      </c>
      <c r="K182" s="100">
        <f t="shared" si="21"/>
        <v>43643</v>
      </c>
      <c r="L182" s="109">
        <f t="shared" si="20"/>
        <v>1.78E-2</v>
      </c>
      <c r="M182" s="1"/>
      <c r="N182" s="2">
        <v>43727</v>
      </c>
      <c r="O182" s="1">
        <v>1.55</v>
      </c>
    </row>
    <row r="183" spans="3:15">
      <c r="C183" s="101"/>
      <c r="D183" s="110"/>
      <c r="E183" s="101"/>
      <c r="H183" s="38"/>
      <c r="I183" s="108">
        <f t="shared" si="21"/>
        <v>180</v>
      </c>
      <c r="J183" s="100">
        <f t="shared" si="21"/>
        <v>43644</v>
      </c>
      <c r="K183" s="100">
        <f t="shared" si="21"/>
        <v>43644</v>
      </c>
      <c r="L183" s="109">
        <f t="shared" si="20"/>
        <v>1.78E-2</v>
      </c>
      <c r="M183" s="1"/>
      <c r="N183" s="2">
        <v>43728</v>
      </c>
      <c r="O183" s="1">
        <v>1.55</v>
      </c>
    </row>
    <row r="184" spans="3:15">
      <c r="C184" s="101"/>
      <c r="D184" s="110"/>
      <c r="E184" s="101"/>
      <c r="H184" s="38"/>
      <c r="I184" s="108">
        <f t="shared" si="21"/>
        <v>181</v>
      </c>
      <c r="J184" s="100">
        <f t="shared" si="21"/>
        <v>43645</v>
      </c>
      <c r="K184" s="100">
        <f t="shared" si="21"/>
        <v>43645</v>
      </c>
      <c r="L184" s="109">
        <f t="shared" si="20"/>
        <v>1.78E-2</v>
      </c>
      <c r="M184" s="1"/>
      <c r="N184" s="2">
        <v>43731</v>
      </c>
      <c r="O184" s="1">
        <v>1.55</v>
      </c>
    </row>
    <row r="185" spans="3:15">
      <c r="C185" s="101"/>
      <c r="D185" s="110"/>
      <c r="E185" s="101"/>
      <c r="H185" s="38"/>
      <c r="I185" s="108">
        <f t="shared" si="21"/>
        <v>182</v>
      </c>
      <c r="J185" s="100">
        <f t="shared" si="21"/>
        <v>43646</v>
      </c>
      <c r="K185" s="100">
        <f t="shared" si="21"/>
        <v>43646</v>
      </c>
      <c r="L185" s="109">
        <f t="shared" si="20"/>
        <v>1.78E-2</v>
      </c>
      <c r="M185" s="1"/>
      <c r="N185" s="2">
        <v>43732</v>
      </c>
      <c r="O185" s="1">
        <v>1.55</v>
      </c>
    </row>
    <row r="186" spans="3:15">
      <c r="C186" s="101"/>
      <c r="D186" s="110"/>
      <c r="E186" s="101"/>
      <c r="H186" s="38"/>
      <c r="I186" s="108">
        <f t="shared" si="21"/>
        <v>183</v>
      </c>
      <c r="J186" s="100">
        <f t="shared" si="21"/>
        <v>43647</v>
      </c>
      <c r="K186" s="100">
        <f t="shared" si="21"/>
        <v>43647</v>
      </c>
      <c r="L186" s="109">
        <f t="shared" si="20"/>
        <v>1.78E-2</v>
      </c>
      <c r="M186" s="1"/>
      <c r="N186" s="2">
        <v>43733</v>
      </c>
      <c r="O186" s="1">
        <v>1.55</v>
      </c>
    </row>
    <row r="187" spans="3:15">
      <c r="C187" s="101"/>
      <c r="D187" s="110"/>
      <c r="E187" s="101"/>
      <c r="H187" s="38"/>
      <c r="I187" s="108">
        <f t="shared" si="21"/>
        <v>184</v>
      </c>
      <c r="J187" s="100">
        <f t="shared" si="21"/>
        <v>43648</v>
      </c>
      <c r="K187" s="100">
        <f t="shared" si="21"/>
        <v>43648</v>
      </c>
      <c r="L187" s="109">
        <f t="shared" si="20"/>
        <v>1.78E-2</v>
      </c>
      <c r="M187" s="1"/>
      <c r="N187" s="2">
        <v>43734</v>
      </c>
      <c r="O187" s="1">
        <v>1.55</v>
      </c>
    </row>
    <row r="188" spans="3:15">
      <c r="C188" s="101"/>
      <c r="D188" s="110"/>
      <c r="E188" s="101"/>
      <c r="H188" s="38"/>
      <c r="I188" s="108">
        <f t="shared" si="21"/>
        <v>185</v>
      </c>
      <c r="J188" s="100">
        <f t="shared" si="21"/>
        <v>43649</v>
      </c>
      <c r="K188" s="100">
        <f t="shared" si="21"/>
        <v>43649</v>
      </c>
      <c r="L188" s="109">
        <f t="shared" si="20"/>
        <v>1.78E-2</v>
      </c>
      <c r="M188" s="1"/>
      <c r="N188" s="2">
        <v>43735</v>
      </c>
      <c r="O188" s="1">
        <v>1.55</v>
      </c>
    </row>
    <row r="189" spans="3:15">
      <c r="C189" s="101"/>
      <c r="D189" s="110"/>
      <c r="E189" s="101"/>
      <c r="H189" s="38"/>
      <c r="I189" s="108">
        <f t="shared" si="21"/>
        <v>186</v>
      </c>
      <c r="J189" s="100">
        <f t="shared" si="21"/>
        <v>43650</v>
      </c>
      <c r="K189" s="100">
        <f t="shared" si="21"/>
        <v>43650</v>
      </c>
      <c r="L189" s="109">
        <f t="shared" si="20"/>
        <v>1.78E-2</v>
      </c>
      <c r="M189" s="1"/>
      <c r="N189" s="2">
        <v>43738</v>
      </c>
      <c r="O189" s="1">
        <v>1.55</v>
      </c>
    </row>
    <row r="190" spans="3:15">
      <c r="C190" s="101"/>
      <c r="D190" s="110"/>
      <c r="E190" s="101"/>
      <c r="H190" s="38"/>
      <c r="I190" s="108">
        <f t="shared" si="21"/>
        <v>187</v>
      </c>
      <c r="J190" s="100">
        <f t="shared" si="21"/>
        <v>43651</v>
      </c>
      <c r="K190" s="100">
        <f t="shared" si="21"/>
        <v>43651</v>
      </c>
      <c r="L190" s="109">
        <f t="shared" si="20"/>
        <v>1.78E-2</v>
      </c>
      <c r="M190" s="1"/>
      <c r="N190" s="2">
        <v>43739</v>
      </c>
      <c r="O190" s="1">
        <v>1.55</v>
      </c>
    </row>
    <row r="191" spans="3:15">
      <c r="C191" s="101"/>
      <c r="D191" s="110"/>
      <c r="E191" s="101"/>
      <c r="H191" s="38"/>
      <c r="I191" s="108">
        <f t="shared" si="21"/>
        <v>188</v>
      </c>
      <c r="J191" s="100">
        <f t="shared" si="21"/>
        <v>43652</v>
      </c>
      <c r="K191" s="100">
        <f t="shared" si="21"/>
        <v>43652</v>
      </c>
      <c r="L191" s="109">
        <f t="shared" si="20"/>
        <v>1.78E-2</v>
      </c>
      <c r="M191" s="1"/>
      <c r="N191" s="2">
        <v>43740</v>
      </c>
      <c r="O191" s="1">
        <v>1.55</v>
      </c>
    </row>
    <row r="192" spans="3:15">
      <c r="C192" s="101"/>
      <c r="D192" s="110"/>
      <c r="E192" s="101"/>
      <c r="H192" s="38"/>
      <c r="I192" s="108">
        <f t="shared" si="21"/>
        <v>189</v>
      </c>
      <c r="J192" s="100">
        <f t="shared" si="21"/>
        <v>43653</v>
      </c>
      <c r="K192" s="100">
        <f t="shared" si="21"/>
        <v>43653</v>
      </c>
      <c r="L192" s="109">
        <f t="shared" si="20"/>
        <v>1.78E-2</v>
      </c>
      <c r="M192" s="1"/>
      <c r="N192" s="2">
        <v>43742</v>
      </c>
      <c r="O192" s="1">
        <v>1.55</v>
      </c>
    </row>
    <row r="193" spans="3:15">
      <c r="C193" s="101"/>
      <c r="D193" s="110"/>
      <c r="E193" s="101"/>
      <c r="H193" s="38"/>
      <c r="I193" s="108">
        <f t="shared" si="21"/>
        <v>190</v>
      </c>
      <c r="J193" s="100">
        <f t="shared" si="21"/>
        <v>43654</v>
      </c>
      <c r="K193" s="100">
        <f t="shared" si="21"/>
        <v>43654</v>
      </c>
      <c r="L193" s="109">
        <f t="shared" si="20"/>
        <v>1.78E-2</v>
      </c>
      <c r="M193" s="1"/>
      <c r="N193" s="2">
        <v>43745</v>
      </c>
      <c r="O193" s="1">
        <v>1.55</v>
      </c>
    </row>
    <row r="194" spans="3:15">
      <c r="C194" s="101"/>
      <c r="D194" s="110"/>
      <c r="E194" s="101"/>
      <c r="H194" s="38"/>
      <c r="I194" s="108">
        <f t="shared" si="21"/>
        <v>191</v>
      </c>
      <c r="J194" s="100">
        <f t="shared" si="21"/>
        <v>43655</v>
      </c>
      <c r="K194" s="100">
        <f t="shared" si="21"/>
        <v>43655</v>
      </c>
      <c r="L194" s="109">
        <f t="shared" si="20"/>
        <v>1.78E-2</v>
      </c>
      <c r="M194" s="1"/>
      <c r="N194" s="2">
        <v>43746</v>
      </c>
      <c r="O194" s="1">
        <v>1.55</v>
      </c>
    </row>
    <row r="195" spans="3:15">
      <c r="C195" s="101"/>
      <c r="D195" s="110"/>
      <c r="E195" s="101"/>
      <c r="H195" s="38"/>
      <c r="I195" s="108">
        <f t="shared" si="21"/>
        <v>192</v>
      </c>
      <c r="J195" s="100">
        <f t="shared" si="21"/>
        <v>43656</v>
      </c>
      <c r="K195" s="100">
        <f t="shared" si="21"/>
        <v>43656</v>
      </c>
      <c r="L195" s="109">
        <f t="shared" si="20"/>
        <v>1.78E-2</v>
      </c>
      <c r="M195" s="1"/>
      <c r="N195" s="2">
        <v>43748</v>
      </c>
      <c r="O195" s="1">
        <v>1.55</v>
      </c>
    </row>
    <row r="196" spans="3:15">
      <c r="C196" s="101"/>
      <c r="D196" s="110"/>
      <c r="E196" s="101"/>
      <c r="H196" s="38"/>
      <c r="I196" s="108">
        <f t="shared" si="21"/>
        <v>193</v>
      </c>
      <c r="J196" s="100">
        <f t="shared" si="21"/>
        <v>43657</v>
      </c>
      <c r="K196" s="100">
        <f t="shared" si="21"/>
        <v>43657</v>
      </c>
      <c r="L196" s="109">
        <f t="shared" si="20"/>
        <v>1.78E-2</v>
      </c>
      <c r="M196" s="1"/>
      <c r="N196" s="2">
        <v>43749</v>
      </c>
      <c r="O196" s="1">
        <v>1.55</v>
      </c>
    </row>
    <row r="197" spans="3:15">
      <c r="C197" s="101"/>
      <c r="D197" s="110"/>
      <c r="E197" s="101"/>
      <c r="H197" s="38"/>
      <c r="I197" s="108">
        <f t="shared" si="21"/>
        <v>194</v>
      </c>
      <c r="J197" s="100">
        <f t="shared" si="21"/>
        <v>43658</v>
      </c>
      <c r="K197" s="100">
        <f t="shared" si="21"/>
        <v>43658</v>
      </c>
      <c r="L197" s="109">
        <f t="shared" si="20"/>
        <v>1.78E-2</v>
      </c>
      <c r="M197" s="1"/>
      <c r="N197" s="2">
        <v>43752</v>
      </c>
      <c r="O197" s="1">
        <v>1.55</v>
      </c>
    </row>
    <row r="198" spans="3:15">
      <c r="C198" s="101"/>
      <c r="D198" s="110"/>
      <c r="E198" s="101"/>
      <c r="H198" s="38"/>
      <c r="I198" s="108">
        <f t="shared" ref="I198:K213" si="22">I197+1</f>
        <v>195</v>
      </c>
      <c r="J198" s="100">
        <f t="shared" si="22"/>
        <v>43659</v>
      </c>
      <c r="K198" s="100">
        <f t="shared" si="22"/>
        <v>43659</v>
      </c>
      <c r="L198" s="109">
        <f t="shared" si="20"/>
        <v>1.78E-2</v>
      </c>
      <c r="M198" s="1"/>
      <c r="N198" s="2">
        <v>43753</v>
      </c>
      <c r="O198" s="1">
        <v>1.55</v>
      </c>
    </row>
    <row r="199" spans="3:15">
      <c r="C199" s="101"/>
      <c r="D199" s="110"/>
      <c r="E199" s="101"/>
      <c r="H199" s="38"/>
      <c r="I199" s="108">
        <f t="shared" si="22"/>
        <v>196</v>
      </c>
      <c r="J199" s="100">
        <f t="shared" si="22"/>
        <v>43660</v>
      </c>
      <c r="K199" s="100">
        <f t="shared" si="22"/>
        <v>43660</v>
      </c>
      <c r="L199" s="109">
        <f t="shared" si="20"/>
        <v>1.78E-2</v>
      </c>
      <c r="M199" s="1"/>
      <c r="N199" s="2">
        <v>43754</v>
      </c>
      <c r="O199" s="1">
        <v>1.3599999999999999</v>
      </c>
    </row>
    <row r="200" spans="3:15">
      <c r="C200" s="101"/>
      <c r="D200" s="110"/>
      <c r="E200" s="101"/>
      <c r="H200" s="38"/>
      <c r="I200" s="108">
        <f t="shared" si="22"/>
        <v>197</v>
      </c>
      <c r="J200" s="100">
        <f t="shared" si="22"/>
        <v>43661</v>
      </c>
      <c r="K200" s="100">
        <f t="shared" si="22"/>
        <v>43661</v>
      </c>
      <c r="L200" s="109">
        <f t="shared" si="20"/>
        <v>1.78E-2</v>
      </c>
      <c r="M200" s="1"/>
      <c r="N200" s="2">
        <v>43755</v>
      </c>
      <c r="O200" s="1">
        <v>1.3599999999999999</v>
      </c>
    </row>
    <row r="201" spans="3:15">
      <c r="C201" s="101"/>
      <c r="D201" s="110"/>
      <c r="E201" s="101"/>
      <c r="H201" s="38"/>
      <c r="I201" s="108">
        <f t="shared" si="22"/>
        <v>198</v>
      </c>
      <c r="J201" s="100">
        <f t="shared" si="22"/>
        <v>43662</v>
      </c>
      <c r="K201" s="100">
        <f t="shared" si="22"/>
        <v>43662</v>
      </c>
      <c r="L201" s="109">
        <f t="shared" si="20"/>
        <v>1.78E-2</v>
      </c>
      <c r="M201" s="1"/>
      <c r="N201" s="2">
        <v>43756</v>
      </c>
      <c r="O201" s="1">
        <v>1.3599999999999999</v>
      </c>
    </row>
    <row r="202" spans="3:15">
      <c r="C202" s="101"/>
      <c r="D202" s="110"/>
      <c r="E202" s="101"/>
      <c r="H202" s="38"/>
      <c r="I202" s="108">
        <f t="shared" si="22"/>
        <v>199</v>
      </c>
      <c r="J202" s="100">
        <f t="shared" si="22"/>
        <v>43663</v>
      </c>
      <c r="K202" s="100">
        <f t="shared" si="22"/>
        <v>43663</v>
      </c>
      <c r="L202" s="109">
        <f t="shared" si="20"/>
        <v>1.7299999999999999E-2</v>
      </c>
      <c r="M202" s="1"/>
      <c r="N202" s="2">
        <v>43759</v>
      </c>
      <c r="O202" s="1">
        <v>1.3599999999999999</v>
      </c>
    </row>
    <row r="203" spans="3:15">
      <c r="C203" s="101"/>
      <c r="D203" s="110"/>
      <c r="E203" s="101"/>
      <c r="H203" s="38"/>
      <c r="I203" s="108">
        <f t="shared" si="22"/>
        <v>200</v>
      </c>
      <c r="J203" s="100">
        <f t="shared" si="22"/>
        <v>43664</v>
      </c>
      <c r="K203" s="100">
        <f t="shared" si="22"/>
        <v>43664</v>
      </c>
      <c r="L203" s="109">
        <f t="shared" si="20"/>
        <v>1.61E-2</v>
      </c>
      <c r="M203" s="1"/>
      <c r="N203" s="2">
        <v>43760</v>
      </c>
      <c r="O203" s="1">
        <v>1.3599999999999999</v>
      </c>
    </row>
    <row r="204" spans="3:15">
      <c r="C204" s="101"/>
      <c r="D204" s="110"/>
      <c r="E204" s="101"/>
      <c r="H204" s="38"/>
      <c r="I204" s="108">
        <f t="shared" si="22"/>
        <v>201</v>
      </c>
      <c r="J204" s="100">
        <f t="shared" si="22"/>
        <v>43665</v>
      </c>
      <c r="K204" s="100">
        <f t="shared" si="22"/>
        <v>43665</v>
      </c>
      <c r="L204" s="109">
        <f t="shared" si="20"/>
        <v>1.5899999999999997E-2</v>
      </c>
      <c r="M204" s="1"/>
      <c r="N204" s="2">
        <v>43761</v>
      </c>
      <c r="O204" s="1">
        <v>1.3599999999999999</v>
      </c>
    </row>
    <row r="205" spans="3:15">
      <c r="C205" s="101"/>
      <c r="D205" s="110"/>
      <c r="E205" s="101"/>
      <c r="H205" s="38"/>
      <c r="I205" s="108">
        <f t="shared" si="22"/>
        <v>202</v>
      </c>
      <c r="J205" s="100">
        <f t="shared" si="22"/>
        <v>43666</v>
      </c>
      <c r="K205" s="100">
        <f t="shared" si="22"/>
        <v>43666</v>
      </c>
      <c r="L205" s="109">
        <f t="shared" si="20"/>
        <v>1.5899999999999997E-2</v>
      </c>
      <c r="M205" s="1"/>
      <c r="N205" s="2">
        <v>43762</v>
      </c>
      <c r="O205" s="1">
        <v>1.37</v>
      </c>
    </row>
    <row r="206" spans="3:15">
      <c r="C206" s="101"/>
      <c r="D206" s="110"/>
      <c r="E206" s="101"/>
      <c r="H206" s="38"/>
      <c r="I206" s="108">
        <f t="shared" si="22"/>
        <v>203</v>
      </c>
      <c r="J206" s="100">
        <f t="shared" si="22"/>
        <v>43667</v>
      </c>
      <c r="K206" s="100">
        <f t="shared" si="22"/>
        <v>43667</v>
      </c>
      <c r="L206" s="109">
        <f t="shared" si="20"/>
        <v>1.5899999999999997E-2</v>
      </c>
      <c r="M206" s="1"/>
      <c r="N206" s="2">
        <v>43763</v>
      </c>
      <c r="O206" s="1">
        <v>1.37</v>
      </c>
    </row>
    <row r="207" spans="3:15">
      <c r="C207" s="101"/>
      <c r="D207" s="110"/>
      <c r="E207" s="101"/>
      <c r="H207" s="38"/>
      <c r="I207" s="108">
        <f t="shared" si="22"/>
        <v>204</v>
      </c>
      <c r="J207" s="100">
        <f t="shared" si="22"/>
        <v>43668</v>
      </c>
      <c r="K207" s="100">
        <f t="shared" si="22"/>
        <v>43668</v>
      </c>
      <c r="L207" s="109">
        <f t="shared" si="20"/>
        <v>1.5899999999999997E-2</v>
      </c>
      <c r="M207" s="1"/>
      <c r="N207" s="2">
        <v>43766</v>
      </c>
      <c r="O207" s="1">
        <v>1.44</v>
      </c>
    </row>
    <row r="208" spans="3:15">
      <c r="C208" s="101"/>
      <c r="D208" s="110"/>
      <c r="E208" s="101"/>
      <c r="H208" s="38"/>
      <c r="I208" s="108">
        <f t="shared" si="22"/>
        <v>205</v>
      </c>
      <c r="J208" s="100">
        <f t="shared" si="22"/>
        <v>43669</v>
      </c>
      <c r="K208" s="100">
        <f t="shared" si="22"/>
        <v>43669</v>
      </c>
      <c r="L208" s="109">
        <f t="shared" si="20"/>
        <v>1.5899999999999997E-2</v>
      </c>
      <c r="M208" s="1"/>
      <c r="N208" s="2">
        <v>43767</v>
      </c>
      <c r="O208" s="1">
        <v>1.44</v>
      </c>
    </row>
    <row r="209" spans="3:15">
      <c r="C209" s="101"/>
      <c r="D209" s="110"/>
      <c r="E209" s="101"/>
      <c r="H209" s="38"/>
      <c r="I209" s="108">
        <f t="shared" si="22"/>
        <v>206</v>
      </c>
      <c r="J209" s="100">
        <f t="shared" si="22"/>
        <v>43670</v>
      </c>
      <c r="K209" s="100">
        <f t="shared" si="22"/>
        <v>43670</v>
      </c>
      <c r="L209" s="109">
        <f t="shared" si="20"/>
        <v>1.5600000000000001E-2</v>
      </c>
      <c r="M209" s="1"/>
      <c r="N209" s="2">
        <v>43768</v>
      </c>
      <c r="O209" s="1">
        <v>1.44</v>
      </c>
    </row>
    <row r="210" spans="3:15">
      <c r="C210" s="101"/>
      <c r="D210" s="110"/>
      <c r="E210" s="101"/>
      <c r="H210" s="38"/>
      <c r="I210" s="108">
        <f t="shared" si="22"/>
        <v>207</v>
      </c>
      <c r="J210" s="100">
        <f t="shared" si="22"/>
        <v>43671</v>
      </c>
      <c r="K210" s="100">
        <f t="shared" si="22"/>
        <v>43671</v>
      </c>
      <c r="L210" s="109">
        <f t="shared" si="20"/>
        <v>1.54E-2</v>
      </c>
      <c r="M210" s="1"/>
      <c r="N210" s="2">
        <v>43769</v>
      </c>
      <c r="O210" s="1">
        <v>1.44</v>
      </c>
    </row>
    <row r="211" spans="3:15">
      <c r="C211" s="101"/>
      <c r="D211" s="110"/>
      <c r="E211" s="101"/>
      <c r="H211" s="38"/>
      <c r="I211" s="108">
        <f t="shared" si="22"/>
        <v>208</v>
      </c>
      <c r="J211" s="100">
        <f t="shared" si="22"/>
        <v>43672</v>
      </c>
      <c r="K211" s="100">
        <f t="shared" si="22"/>
        <v>43672</v>
      </c>
      <c r="L211" s="109">
        <f t="shared" si="20"/>
        <v>1.5300000000000001E-2</v>
      </c>
      <c r="M211" s="1"/>
      <c r="N211" s="2">
        <v>43770</v>
      </c>
      <c r="O211" s="1">
        <v>1.44</v>
      </c>
    </row>
    <row r="212" spans="3:15">
      <c r="C212" s="101"/>
      <c r="D212" s="110"/>
      <c r="E212" s="101"/>
      <c r="H212" s="38"/>
      <c r="I212" s="108">
        <f t="shared" si="22"/>
        <v>209</v>
      </c>
      <c r="J212" s="100">
        <f t="shared" si="22"/>
        <v>43673</v>
      </c>
      <c r="K212" s="100">
        <f t="shared" si="22"/>
        <v>43673</v>
      </c>
      <c r="L212" s="109">
        <f t="shared" si="20"/>
        <v>1.5300000000000001E-2</v>
      </c>
      <c r="M212" s="1"/>
      <c r="N212" s="2">
        <v>43773</v>
      </c>
      <c r="O212" s="1">
        <v>1.46</v>
      </c>
    </row>
    <row r="213" spans="3:15">
      <c r="C213" s="101"/>
      <c r="D213" s="110"/>
      <c r="E213" s="101"/>
      <c r="H213" s="38"/>
      <c r="I213" s="108">
        <f t="shared" si="22"/>
        <v>210</v>
      </c>
      <c r="J213" s="100">
        <f t="shared" si="22"/>
        <v>43674</v>
      </c>
      <c r="K213" s="100">
        <f t="shared" si="22"/>
        <v>43674</v>
      </c>
      <c r="L213" s="109">
        <f t="shared" si="20"/>
        <v>1.5300000000000001E-2</v>
      </c>
      <c r="M213" s="1"/>
      <c r="N213" s="2">
        <v>43774</v>
      </c>
      <c r="O213" s="1">
        <v>1.49</v>
      </c>
    </row>
    <row r="214" spans="3:15">
      <c r="C214" s="101"/>
      <c r="D214" s="110"/>
      <c r="E214" s="101"/>
      <c r="H214" s="38"/>
      <c r="I214" s="108">
        <f t="shared" ref="I214:K229" si="23">I213+1</f>
        <v>211</v>
      </c>
      <c r="J214" s="100">
        <f t="shared" si="23"/>
        <v>43675</v>
      </c>
      <c r="K214" s="100">
        <f t="shared" si="23"/>
        <v>43675</v>
      </c>
      <c r="L214" s="109">
        <f t="shared" si="20"/>
        <v>1.5300000000000001E-2</v>
      </c>
      <c r="M214" s="1"/>
      <c r="N214" s="2">
        <v>43775</v>
      </c>
      <c r="O214" s="1">
        <v>1.5</v>
      </c>
    </row>
    <row r="215" spans="3:15">
      <c r="C215" s="101"/>
      <c r="D215" s="110"/>
      <c r="E215" s="101"/>
      <c r="H215" s="38"/>
      <c r="I215" s="108">
        <f t="shared" si="23"/>
        <v>212</v>
      </c>
      <c r="J215" s="100">
        <f t="shared" si="23"/>
        <v>43676</v>
      </c>
      <c r="K215" s="100">
        <f t="shared" si="23"/>
        <v>43676</v>
      </c>
      <c r="L215" s="109">
        <f t="shared" si="20"/>
        <v>1.52E-2</v>
      </c>
      <c r="M215" s="1"/>
      <c r="N215" s="2">
        <v>43776</v>
      </c>
      <c r="O215" s="1">
        <v>1.52</v>
      </c>
    </row>
    <row r="216" spans="3:15">
      <c r="C216" s="101"/>
      <c r="D216" s="110"/>
      <c r="E216" s="101"/>
      <c r="H216" s="38"/>
      <c r="I216" s="108">
        <f t="shared" si="23"/>
        <v>213</v>
      </c>
      <c r="J216" s="100">
        <f t="shared" si="23"/>
        <v>43677</v>
      </c>
      <c r="K216" s="100">
        <f t="shared" si="23"/>
        <v>43677</v>
      </c>
      <c r="L216" s="109">
        <f t="shared" si="20"/>
        <v>1.4999999999999999E-2</v>
      </c>
      <c r="M216" s="1"/>
      <c r="N216" s="2">
        <v>43777</v>
      </c>
      <c r="O216" s="1">
        <v>1.52</v>
      </c>
    </row>
    <row r="217" spans="3:15">
      <c r="C217" s="101"/>
      <c r="D217" s="110"/>
      <c r="E217" s="101"/>
      <c r="H217" s="38"/>
      <c r="I217" s="108">
        <f t="shared" si="23"/>
        <v>214</v>
      </c>
      <c r="J217" s="100">
        <f t="shared" si="23"/>
        <v>43678</v>
      </c>
      <c r="K217" s="100">
        <f t="shared" si="23"/>
        <v>43678</v>
      </c>
      <c r="L217" s="109">
        <f t="shared" si="20"/>
        <v>1.4999999999999999E-2</v>
      </c>
      <c r="M217" s="1"/>
      <c r="N217" s="2">
        <v>43780</v>
      </c>
      <c r="O217" s="1">
        <v>1.53</v>
      </c>
    </row>
    <row r="218" spans="3:15">
      <c r="C218" s="101"/>
      <c r="D218" s="110"/>
      <c r="E218" s="101"/>
      <c r="H218" s="38"/>
      <c r="I218" s="108">
        <f t="shared" si="23"/>
        <v>215</v>
      </c>
      <c r="J218" s="100">
        <f t="shared" si="23"/>
        <v>43679</v>
      </c>
      <c r="K218" s="100">
        <f t="shared" si="23"/>
        <v>43679</v>
      </c>
      <c r="L218" s="109">
        <f t="shared" si="20"/>
        <v>1.4999999999999999E-2</v>
      </c>
      <c r="M218" s="1"/>
      <c r="N218" s="2">
        <v>43781</v>
      </c>
      <c r="O218" s="1">
        <v>1.53</v>
      </c>
    </row>
    <row r="219" spans="3:15">
      <c r="C219" s="101"/>
      <c r="D219" s="110"/>
      <c r="E219" s="101"/>
      <c r="H219" s="38"/>
      <c r="I219" s="108">
        <f t="shared" si="23"/>
        <v>216</v>
      </c>
      <c r="J219" s="100">
        <f t="shared" si="23"/>
        <v>43680</v>
      </c>
      <c r="K219" s="100">
        <f t="shared" si="23"/>
        <v>43680</v>
      </c>
      <c r="L219" s="109">
        <f t="shared" si="20"/>
        <v>1.4999999999999999E-2</v>
      </c>
      <c r="M219" s="1"/>
      <c r="N219" s="2">
        <v>43782</v>
      </c>
      <c r="O219" s="1">
        <v>1.53</v>
      </c>
    </row>
    <row r="220" spans="3:15">
      <c r="C220" s="101"/>
      <c r="D220" s="110"/>
      <c r="E220" s="101"/>
      <c r="H220" s="38"/>
      <c r="I220" s="108">
        <f t="shared" si="23"/>
        <v>217</v>
      </c>
      <c r="J220" s="100">
        <f t="shared" si="23"/>
        <v>43681</v>
      </c>
      <c r="K220" s="100">
        <f t="shared" si="23"/>
        <v>43681</v>
      </c>
      <c r="L220" s="109">
        <f t="shared" si="20"/>
        <v>1.4999999999999999E-2</v>
      </c>
      <c r="M220" s="1"/>
      <c r="N220" s="2">
        <v>43783</v>
      </c>
      <c r="O220" s="1">
        <v>1.53</v>
      </c>
    </row>
    <row r="221" spans="3:15">
      <c r="C221" s="101"/>
      <c r="D221" s="110"/>
      <c r="E221" s="101"/>
      <c r="H221" s="38"/>
      <c r="I221" s="108">
        <f t="shared" si="23"/>
        <v>218</v>
      </c>
      <c r="J221" s="100">
        <f t="shared" si="23"/>
        <v>43682</v>
      </c>
      <c r="K221" s="100">
        <f t="shared" si="23"/>
        <v>43682</v>
      </c>
      <c r="L221" s="109">
        <f t="shared" si="20"/>
        <v>1.4999999999999999E-2</v>
      </c>
      <c r="M221" s="1"/>
      <c r="N221" s="2">
        <v>43784</v>
      </c>
      <c r="O221" s="1">
        <v>1.53</v>
      </c>
    </row>
    <row r="222" spans="3:15">
      <c r="C222" s="101"/>
      <c r="D222" s="110"/>
      <c r="E222" s="101"/>
      <c r="H222" s="38"/>
      <c r="I222" s="108">
        <f t="shared" si="23"/>
        <v>219</v>
      </c>
      <c r="J222" s="100">
        <f t="shared" si="23"/>
        <v>43683</v>
      </c>
      <c r="K222" s="100">
        <f t="shared" si="23"/>
        <v>43683</v>
      </c>
      <c r="L222" s="109">
        <f t="shared" si="20"/>
        <v>1.49E-2</v>
      </c>
      <c r="M222" s="1"/>
      <c r="N222" s="2">
        <v>43787</v>
      </c>
      <c r="O222" s="1">
        <v>1.53</v>
      </c>
    </row>
    <row r="223" spans="3:15">
      <c r="C223" s="101"/>
      <c r="D223" s="110"/>
      <c r="E223" s="101"/>
      <c r="H223" s="38"/>
      <c r="I223" s="108">
        <f t="shared" si="23"/>
        <v>220</v>
      </c>
      <c r="J223" s="100">
        <f t="shared" si="23"/>
        <v>43684</v>
      </c>
      <c r="K223" s="100">
        <f t="shared" si="23"/>
        <v>43684</v>
      </c>
      <c r="L223" s="109">
        <f t="shared" si="20"/>
        <v>1.49E-2</v>
      </c>
      <c r="M223" s="1"/>
      <c r="N223" s="2">
        <v>43788</v>
      </c>
      <c r="O223" s="1">
        <v>1.53</v>
      </c>
    </row>
    <row r="224" spans="3:15">
      <c r="C224" s="101"/>
      <c r="D224" s="110"/>
      <c r="E224" s="101"/>
      <c r="H224" s="38"/>
      <c r="I224" s="108">
        <f t="shared" si="23"/>
        <v>221</v>
      </c>
      <c r="J224" s="100">
        <f t="shared" si="23"/>
        <v>43685</v>
      </c>
      <c r="K224" s="100">
        <f t="shared" si="23"/>
        <v>43685</v>
      </c>
      <c r="L224" s="109">
        <f t="shared" si="20"/>
        <v>1.49E-2</v>
      </c>
      <c r="M224" s="1"/>
      <c r="N224" s="2">
        <v>43789</v>
      </c>
      <c r="O224" s="1">
        <v>1.53</v>
      </c>
    </row>
    <row r="225" spans="3:15">
      <c r="C225" s="101"/>
      <c r="D225" s="110"/>
      <c r="E225" s="101"/>
      <c r="H225" s="38"/>
      <c r="I225" s="108">
        <f t="shared" si="23"/>
        <v>222</v>
      </c>
      <c r="J225" s="100">
        <f t="shared" si="23"/>
        <v>43686</v>
      </c>
      <c r="K225" s="100">
        <f t="shared" si="23"/>
        <v>43686</v>
      </c>
      <c r="L225" s="109">
        <f t="shared" si="20"/>
        <v>1.49E-2</v>
      </c>
      <c r="M225" s="1"/>
      <c r="N225" s="2">
        <v>43790</v>
      </c>
      <c r="O225" s="1">
        <v>1.53</v>
      </c>
    </row>
    <row r="226" spans="3:15">
      <c r="C226" s="101"/>
      <c r="D226" s="110"/>
      <c r="E226" s="101"/>
      <c r="H226" s="38"/>
      <c r="I226" s="108">
        <f t="shared" si="23"/>
        <v>223</v>
      </c>
      <c r="J226" s="100">
        <f t="shared" si="23"/>
        <v>43687</v>
      </c>
      <c r="K226" s="100">
        <f t="shared" si="23"/>
        <v>43687</v>
      </c>
      <c r="L226" s="109">
        <f t="shared" si="20"/>
        <v>1.49E-2</v>
      </c>
      <c r="M226" s="1"/>
      <c r="N226" s="2">
        <v>43791</v>
      </c>
      <c r="O226" s="1">
        <v>1.53</v>
      </c>
    </row>
    <row r="227" spans="3:15">
      <c r="C227" s="101"/>
      <c r="D227" s="110"/>
      <c r="E227" s="101"/>
      <c r="H227" s="38"/>
      <c r="I227" s="108">
        <f t="shared" si="23"/>
        <v>224</v>
      </c>
      <c r="J227" s="100">
        <f t="shared" si="23"/>
        <v>43688</v>
      </c>
      <c r="K227" s="100">
        <f t="shared" si="23"/>
        <v>43688</v>
      </c>
      <c r="L227" s="109">
        <f t="shared" si="20"/>
        <v>1.49E-2</v>
      </c>
      <c r="M227" s="1"/>
      <c r="N227" s="2">
        <v>43794</v>
      </c>
      <c r="O227" s="1">
        <v>1.53</v>
      </c>
    </row>
    <row r="228" spans="3:15">
      <c r="C228" s="101"/>
      <c r="D228" s="110"/>
      <c r="E228" s="101"/>
      <c r="H228" s="38"/>
      <c r="I228" s="108">
        <f t="shared" si="23"/>
        <v>225</v>
      </c>
      <c r="J228" s="100">
        <f t="shared" si="23"/>
        <v>43689</v>
      </c>
      <c r="K228" s="100">
        <f t="shared" si="23"/>
        <v>43689</v>
      </c>
      <c r="L228" s="109">
        <f t="shared" si="20"/>
        <v>1.49E-2</v>
      </c>
      <c r="M228" s="1"/>
      <c r="N228" s="2">
        <v>43795</v>
      </c>
      <c r="O228" s="1">
        <v>1.53</v>
      </c>
    </row>
    <row r="229" spans="3:15">
      <c r="C229" s="101"/>
      <c r="D229" s="110"/>
      <c r="E229" s="101"/>
      <c r="H229" s="38"/>
      <c r="I229" s="108">
        <f t="shared" si="23"/>
        <v>226</v>
      </c>
      <c r="J229" s="100">
        <f t="shared" si="23"/>
        <v>43690</v>
      </c>
      <c r="K229" s="100">
        <f t="shared" si="23"/>
        <v>43690</v>
      </c>
      <c r="L229" s="109">
        <f t="shared" si="20"/>
        <v>1.49E-2</v>
      </c>
      <c r="M229" s="1"/>
      <c r="N229" s="2">
        <v>43796</v>
      </c>
      <c r="O229" s="1">
        <v>1.53</v>
      </c>
    </row>
    <row r="230" spans="3:15">
      <c r="C230" s="101"/>
      <c r="D230" s="110"/>
      <c r="E230" s="101"/>
      <c r="H230" s="38"/>
      <c r="I230" s="108">
        <f t="shared" ref="I230:K245" si="24">I229+1</f>
        <v>227</v>
      </c>
      <c r="J230" s="100">
        <f t="shared" si="24"/>
        <v>43691</v>
      </c>
      <c r="K230" s="100">
        <f t="shared" si="24"/>
        <v>43691</v>
      </c>
      <c r="L230" s="109">
        <f t="shared" si="20"/>
        <v>1.49E-2</v>
      </c>
      <c r="M230" s="1"/>
      <c r="N230" s="2">
        <v>43797</v>
      </c>
      <c r="O230" s="1">
        <v>1.53</v>
      </c>
    </row>
    <row r="231" spans="3:15">
      <c r="C231" s="101"/>
      <c r="D231" s="110"/>
      <c r="E231" s="101"/>
      <c r="H231" s="38"/>
      <c r="I231" s="108">
        <f t="shared" si="24"/>
        <v>228</v>
      </c>
      <c r="J231" s="100">
        <f t="shared" si="24"/>
        <v>43692</v>
      </c>
      <c r="K231" s="100">
        <f t="shared" si="24"/>
        <v>43692</v>
      </c>
      <c r="L231" s="109">
        <f t="shared" ref="L231:L294" si="25">IFERROR(VLOOKUP(K231,$N$4:$O$2303,2,FALSE)/100,L230)</f>
        <v>1.49E-2</v>
      </c>
      <c r="M231" s="1"/>
      <c r="N231" s="2">
        <v>43798</v>
      </c>
      <c r="O231" s="1">
        <v>1.53</v>
      </c>
    </row>
    <row r="232" spans="3:15">
      <c r="C232" s="101"/>
      <c r="D232" s="110"/>
      <c r="E232" s="101"/>
      <c r="H232" s="38"/>
      <c r="I232" s="108">
        <f t="shared" si="24"/>
        <v>229</v>
      </c>
      <c r="J232" s="100">
        <f t="shared" si="24"/>
        <v>43693</v>
      </c>
      <c r="K232" s="100">
        <f t="shared" si="24"/>
        <v>43693</v>
      </c>
      <c r="L232" s="109">
        <f t="shared" si="25"/>
        <v>1.49E-2</v>
      </c>
      <c r="M232" s="1"/>
      <c r="N232" s="2">
        <v>43801</v>
      </c>
      <c r="O232" s="1">
        <v>1.53</v>
      </c>
    </row>
    <row r="233" spans="3:15">
      <c r="C233" s="101"/>
      <c r="D233" s="110"/>
      <c r="E233" s="101"/>
      <c r="H233" s="38"/>
      <c r="I233" s="108">
        <f t="shared" si="24"/>
        <v>230</v>
      </c>
      <c r="J233" s="100">
        <f t="shared" si="24"/>
        <v>43694</v>
      </c>
      <c r="K233" s="100">
        <f t="shared" si="24"/>
        <v>43694</v>
      </c>
      <c r="L233" s="109">
        <f t="shared" si="25"/>
        <v>1.49E-2</v>
      </c>
      <c r="M233" s="1"/>
      <c r="N233" s="2">
        <v>43802</v>
      </c>
      <c r="O233" s="1">
        <v>1.53</v>
      </c>
    </row>
    <row r="234" spans="3:15">
      <c r="C234" s="101"/>
      <c r="D234" s="110"/>
      <c r="E234" s="101"/>
      <c r="H234" s="38"/>
      <c r="I234" s="108">
        <f t="shared" si="24"/>
        <v>231</v>
      </c>
      <c r="J234" s="100">
        <f t="shared" si="24"/>
        <v>43695</v>
      </c>
      <c r="K234" s="100">
        <f t="shared" si="24"/>
        <v>43695</v>
      </c>
      <c r="L234" s="109">
        <f t="shared" si="25"/>
        <v>1.49E-2</v>
      </c>
      <c r="M234" s="1"/>
      <c r="N234" s="2">
        <v>43803</v>
      </c>
      <c r="O234" s="1">
        <v>1.53</v>
      </c>
    </row>
    <row r="235" spans="3:15">
      <c r="C235" s="101"/>
      <c r="D235" s="110"/>
      <c r="E235" s="101"/>
      <c r="H235" s="38"/>
      <c r="I235" s="108">
        <f t="shared" si="24"/>
        <v>232</v>
      </c>
      <c r="J235" s="100">
        <f t="shared" si="24"/>
        <v>43696</v>
      </c>
      <c r="K235" s="100">
        <f t="shared" si="24"/>
        <v>43696</v>
      </c>
      <c r="L235" s="109">
        <f t="shared" si="25"/>
        <v>1.49E-2</v>
      </c>
      <c r="M235" s="1"/>
      <c r="N235" s="2">
        <v>43804</v>
      </c>
      <c r="O235" s="1">
        <v>1.53</v>
      </c>
    </row>
    <row r="236" spans="3:15">
      <c r="C236" s="101"/>
      <c r="D236" s="110"/>
      <c r="E236" s="101"/>
      <c r="H236" s="38"/>
      <c r="I236" s="108">
        <f t="shared" si="24"/>
        <v>233</v>
      </c>
      <c r="J236" s="100">
        <f t="shared" si="24"/>
        <v>43697</v>
      </c>
      <c r="K236" s="100">
        <f t="shared" si="24"/>
        <v>43697</v>
      </c>
      <c r="L236" s="109">
        <f t="shared" si="25"/>
        <v>1.49E-2</v>
      </c>
      <c r="M236" s="1"/>
      <c r="N236" s="2">
        <v>43805</v>
      </c>
      <c r="O236" s="1">
        <v>1.53</v>
      </c>
    </row>
    <row r="237" spans="3:15">
      <c r="C237" s="101"/>
      <c r="D237" s="110"/>
      <c r="E237" s="101"/>
      <c r="H237" s="38"/>
      <c r="I237" s="108">
        <f t="shared" si="24"/>
        <v>234</v>
      </c>
      <c r="J237" s="100">
        <f t="shared" si="24"/>
        <v>43698</v>
      </c>
      <c r="K237" s="100">
        <f t="shared" si="24"/>
        <v>43698</v>
      </c>
      <c r="L237" s="109">
        <f t="shared" si="25"/>
        <v>1.49E-2</v>
      </c>
      <c r="M237" s="1"/>
      <c r="N237" s="2">
        <v>43808</v>
      </c>
      <c r="O237" s="1">
        <v>1.53</v>
      </c>
    </row>
    <row r="238" spans="3:15">
      <c r="C238" s="101"/>
      <c r="D238" s="110"/>
      <c r="E238" s="101"/>
      <c r="H238" s="38"/>
      <c r="I238" s="108">
        <f t="shared" si="24"/>
        <v>235</v>
      </c>
      <c r="J238" s="100">
        <f t="shared" si="24"/>
        <v>43699</v>
      </c>
      <c r="K238" s="100">
        <f t="shared" si="24"/>
        <v>43699</v>
      </c>
      <c r="L238" s="109">
        <f t="shared" si="25"/>
        <v>1.49E-2</v>
      </c>
      <c r="M238" s="1"/>
      <c r="N238" s="2">
        <v>43809</v>
      </c>
      <c r="O238" s="1">
        <v>1.53</v>
      </c>
    </row>
    <row r="239" spans="3:15">
      <c r="C239" s="101"/>
      <c r="D239" s="110"/>
      <c r="E239" s="101"/>
      <c r="H239" s="38"/>
      <c r="I239" s="108">
        <f t="shared" si="24"/>
        <v>236</v>
      </c>
      <c r="J239" s="100">
        <f t="shared" si="24"/>
        <v>43700</v>
      </c>
      <c r="K239" s="100">
        <f t="shared" si="24"/>
        <v>43700</v>
      </c>
      <c r="L239" s="109">
        <f t="shared" si="25"/>
        <v>1.49E-2</v>
      </c>
      <c r="M239" s="1"/>
      <c r="N239" s="2">
        <v>43810</v>
      </c>
      <c r="O239" s="1">
        <v>1.53</v>
      </c>
    </row>
    <row r="240" spans="3:15">
      <c r="C240" s="101"/>
      <c r="D240" s="110"/>
      <c r="E240" s="101"/>
      <c r="H240" s="38"/>
      <c r="I240" s="108">
        <f t="shared" si="24"/>
        <v>237</v>
      </c>
      <c r="J240" s="100">
        <f t="shared" si="24"/>
        <v>43701</v>
      </c>
      <c r="K240" s="100">
        <f t="shared" si="24"/>
        <v>43701</v>
      </c>
      <c r="L240" s="109">
        <f t="shared" si="25"/>
        <v>1.49E-2</v>
      </c>
      <c r="M240" s="1"/>
      <c r="N240" s="2">
        <v>43811</v>
      </c>
      <c r="O240" s="1">
        <v>1.53</v>
      </c>
    </row>
    <row r="241" spans="3:15">
      <c r="C241" s="101"/>
      <c r="D241" s="110"/>
      <c r="E241" s="101"/>
      <c r="H241" s="38"/>
      <c r="I241" s="108">
        <f t="shared" si="24"/>
        <v>238</v>
      </c>
      <c r="J241" s="100">
        <f t="shared" si="24"/>
        <v>43702</v>
      </c>
      <c r="K241" s="100">
        <f t="shared" si="24"/>
        <v>43702</v>
      </c>
      <c r="L241" s="109">
        <f t="shared" si="25"/>
        <v>1.49E-2</v>
      </c>
      <c r="M241" s="1"/>
      <c r="N241" s="2">
        <v>43812</v>
      </c>
      <c r="O241" s="1">
        <v>1.53</v>
      </c>
    </row>
    <row r="242" spans="3:15">
      <c r="C242" s="101"/>
      <c r="D242" s="110"/>
      <c r="E242" s="101"/>
      <c r="H242" s="38"/>
      <c r="I242" s="108">
        <f t="shared" si="24"/>
        <v>239</v>
      </c>
      <c r="J242" s="100">
        <f t="shared" si="24"/>
        <v>43703</v>
      </c>
      <c r="K242" s="100">
        <f t="shared" si="24"/>
        <v>43703</v>
      </c>
      <c r="L242" s="109">
        <f t="shared" si="25"/>
        <v>1.49E-2</v>
      </c>
      <c r="M242" s="1"/>
      <c r="N242" s="2">
        <v>43815</v>
      </c>
      <c r="O242" s="1">
        <v>1.53</v>
      </c>
    </row>
    <row r="243" spans="3:15">
      <c r="C243" s="101"/>
      <c r="D243" s="110"/>
      <c r="E243" s="101"/>
      <c r="H243" s="38"/>
      <c r="I243" s="108">
        <f t="shared" si="24"/>
        <v>240</v>
      </c>
      <c r="J243" s="100">
        <f t="shared" si="24"/>
        <v>43704</v>
      </c>
      <c r="K243" s="100">
        <f t="shared" si="24"/>
        <v>43704</v>
      </c>
      <c r="L243" s="109">
        <f t="shared" si="25"/>
        <v>1.49E-2</v>
      </c>
      <c r="M243" s="1"/>
      <c r="N243" s="2">
        <v>43816</v>
      </c>
      <c r="O243" s="1">
        <v>1.53</v>
      </c>
    </row>
    <row r="244" spans="3:15">
      <c r="C244" s="101"/>
      <c r="D244" s="110"/>
      <c r="E244" s="101"/>
      <c r="H244" s="38"/>
      <c r="I244" s="108">
        <f t="shared" si="24"/>
        <v>241</v>
      </c>
      <c r="J244" s="100">
        <f t="shared" si="24"/>
        <v>43705</v>
      </c>
      <c r="K244" s="100">
        <f t="shared" si="24"/>
        <v>43705</v>
      </c>
      <c r="L244" s="109">
        <f t="shared" si="25"/>
        <v>1.49E-2</v>
      </c>
      <c r="M244" s="1"/>
      <c r="N244" s="2">
        <v>43817</v>
      </c>
      <c r="O244" s="1">
        <v>1.53</v>
      </c>
    </row>
    <row r="245" spans="3:15">
      <c r="C245" s="101"/>
      <c r="D245" s="110"/>
      <c r="E245" s="101"/>
      <c r="H245" s="38"/>
      <c r="I245" s="108">
        <f t="shared" si="24"/>
        <v>242</v>
      </c>
      <c r="J245" s="100">
        <f t="shared" si="24"/>
        <v>43706</v>
      </c>
      <c r="K245" s="100">
        <f t="shared" si="24"/>
        <v>43706</v>
      </c>
      <c r="L245" s="109">
        <f t="shared" si="25"/>
        <v>1.49E-2</v>
      </c>
      <c r="M245" s="1"/>
      <c r="N245" s="2">
        <v>43818</v>
      </c>
      <c r="O245" s="1">
        <v>1.53</v>
      </c>
    </row>
    <row r="246" spans="3:15">
      <c r="C246" s="101"/>
      <c r="D246" s="110"/>
      <c r="E246" s="101"/>
      <c r="H246" s="38"/>
      <c r="I246" s="108">
        <f t="shared" ref="I246:K261" si="26">I245+1</f>
        <v>243</v>
      </c>
      <c r="J246" s="100">
        <f t="shared" si="26"/>
        <v>43707</v>
      </c>
      <c r="K246" s="100">
        <f t="shared" si="26"/>
        <v>43707</v>
      </c>
      <c r="L246" s="109">
        <f t="shared" si="25"/>
        <v>1.49E-2</v>
      </c>
      <c r="M246" s="1"/>
      <c r="N246" s="2">
        <v>43819</v>
      </c>
      <c r="O246" s="1">
        <v>1.53</v>
      </c>
    </row>
    <row r="247" spans="3:15">
      <c r="C247" s="101"/>
      <c r="D247" s="110"/>
      <c r="E247" s="101"/>
      <c r="H247" s="38"/>
      <c r="I247" s="108">
        <f t="shared" si="26"/>
        <v>244</v>
      </c>
      <c r="J247" s="100">
        <f t="shared" si="26"/>
        <v>43708</v>
      </c>
      <c r="K247" s="100">
        <f t="shared" si="26"/>
        <v>43708</v>
      </c>
      <c r="L247" s="109">
        <f t="shared" si="25"/>
        <v>1.49E-2</v>
      </c>
      <c r="M247" s="1"/>
      <c r="N247" s="2">
        <v>43822</v>
      </c>
      <c r="O247" s="1">
        <v>1.53</v>
      </c>
    </row>
    <row r="248" spans="3:15">
      <c r="C248" s="101"/>
      <c r="D248" s="110"/>
      <c r="E248" s="101"/>
      <c r="H248" s="38"/>
      <c r="I248" s="108">
        <f t="shared" si="26"/>
        <v>245</v>
      </c>
      <c r="J248" s="100">
        <f t="shared" si="26"/>
        <v>43709</v>
      </c>
      <c r="K248" s="100">
        <f t="shared" si="26"/>
        <v>43709</v>
      </c>
      <c r="L248" s="109">
        <f t="shared" si="25"/>
        <v>1.49E-2</v>
      </c>
      <c r="M248" s="1"/>
      <c r="N248" s="2">
        <v>43823</v>
      </c>
      <c r="O248" s="1">
        <v>1.53</v>
      </c>
    </row>
    <row r="249" spans="3:15">
      <c r="C249" s="101"/>
      <c r="D249" s="110"/>
      <c r="E249" s="101"/>
      <c r="H249" s="38"/>
      <c r="I249" s="108">
        <f t="shared" si="26"/>
        <v>246</v>
      </c>
      <c r="J249" s="100">
        <f t="shared" si="26"/>
        <v>43710</v>
      </c>
      <c r="K249" s="100">
        <f t="shared" si="26"/>
        <v>43710</v>
      </c>
      <c r="L249" s="109">
        <f t="shared" si="25"/>
        <v>1.49E-2</v>
      </c>
      <c r="M249" s="1"/>
      <c r="N249" s="2">
        <v>43825</v>
      </c>
      <c r="O249" s="1">
        <v>1.53</v>
      </c>
    </row>
    <row r="250" spans="3:15">
      <c r="C250" s="101"/>
      <c r="D250" s="110"/>
      <c r="E250" s="101"/>
      <c r="H250" s="38"/>
      <c r="I250" s="108">
        <f t="shared" si="26"/>
        <v>247</v>
      </c>
      <c r="J250" s="100">
        <f t="shared" si="26"/>
        <v>43711</v>
      </c>
      <c r="K250" s="100">
        <f t="shared" si="26"/>
        <v>43711</v>
      </c>
      <c r="L250" s="109">
        <f t="shared" si="25"/>
        <v>1.49E-2</v>
      </c>
      <c r="M250" s="1"/>
      <c r="N250" s="2">
        <v>43826</v>
      </c>
      <c r="O250" s="1">
        <v>1.53</v>
      </c>
    </row>
    <row r="251" spans="3:15">
      <c r="C251" s="101"/>
      <c r="D251" s="110"/>
      <c r="E251" s="101"/>
      <c r="H251" s="38"/>
      <c r="I251" s="108">
        <f t="shared" si="26"/>
        <v>248</v>
      </c>
      <c r="J251" s="100">
        <f t="shared" si="26"/>
        <v>43712</v>
      </c>
      <c r="K251" s="100">
        <f t="shared" si="26"/>
        <v>43712</v>
      </c>
      <c r="L251" s="109">
        <f t="shared" si="25"/>
        <v>1.4999999999999999E-2</v>
      </c>
      <c r="M251" s="1"/>
      <c r="N251" s="2">
        <v>43829</v>
      </c>
      <c r="O251" s="1">
        <v>1.53</v>
      </c>
    </row>
    <row r="252" spans="3:15">
      <c r="C252" s="101"/>
      <c r="D252" s="110"/>
      <c r="E252" s="101"/>
      <c r="H252" s="38"/>
      <c r="I252" s="108">
        <f t="shared" si="26"/>
        <v>249</v>
      </c>
      <c r="J252" s="100">
        <f t="shared" si="26"/>
        <v>43713</v>
      </c>
      <c r="K252" s="100">
        <f t="shared" si="26"/>
        <v>43713</v>
      </c>
      <c r="L252" s="109">
        <f t="shared" si="25"/>
        <v>1.5300000000000001E-2</v>
      </c>
      <c r="M252" s="1"/>
      <c r="N252" s="2">
        <v>43830</v>
      </c>
      <c r="O252" s="1">
        <v>1.53</v>
      </c>
    </row>
    <row r="253" spans="3:15">
      <c r="C253" s="101"/>
      <c r="D253" s="110"/>
      <c r="E253" s="101"/>
      <c r="H253" s="38"/>
      <c r="I253" s="108">
        <f t="shared" si="26"/>
        <v>250</v>
      </c>
      <c r="J253" s="100">
        <f t="shared" si="26"/>
        <v>43714</v>
      </c>
      <c r="K253" s="100">
        <f t="shared" si="26"/>
        <v>43714</v>
      </c>
      <c r="L253" s="109">
        <f t="shared" si="25"/>
        <v>1.54E-2</v>
      </c>
      <c r="M253" s="1"/>
      <c r="N253" s="2">
        <v>43832</v>
      </c>
      <c r="O253" s="1">
        <v>1.53</v>
      </c>
    </row>
    <row r="254" spans="3:15">
      <c r="C254" s="101"/>
      <c r="D254" s="110"/>
      <c r="E254" s="101"/>
      <c r="H254" s="38"/>
      <c r="I254" s="108">
        <f t="shared" si="26"/>
        <v>251</v>
      </c>
      <c r="J254" s="100">
        <f t="shared" si="26"/>
        <v>43715</v>
      </c>
      <c r="K254" s="100">
        <f t="shared" si="26"/>
        <v>43715</v>
      </c>
      <c r="L254" s="109">
        <f t="shared" si="25"/>
        <v>1.54E-2</v>
      </c>
      <c r="M254" s="1"/>
      <c r="N254" s="2">
        <v>43833</v>
      </c>
      <c r="O254" s="1">
        <v>1.53</v>
      </c>
    </row>
    <row r="255" spans="3:15">
      <c r="C255" s="101"/>
      <c r="D255" s="110"/>
      <c r="E255" s="101"/>
      <c r="H255" s="38"/>
      <c r="I255" s="108">
        <f t="shared" si="26"/>
        <v>252</v>
      </c>
      <c r="J255" s="100">
        <f t="shared" si="26"/>
        <v>43716</v>
      </c>
      <c r="K255" s="100">
        <f t="shared" si="26"/>
        <v>43716</v>
      </c>
      <c r="L255" s="109">
        <f t="shared" si="25"/>
        <v>1.54E-2</v>
      </c>
      <c r="M255" s="1"/>
      <c r="N255" s="2">
        <v>43836</v>
      </c>
      <c r="O255" s="1">
        <v>1.49</v>
      </c>
    </row>
    <row r="256" spans="3:15">
      <c r="C256" s="101"/>
      <c r="D256" s="110"/>
      <c r="E256" s="101"/>
      <c r="H256" s="38"/>
      <c r="I256" s="108">
        <f t="shared" si="26"/>
        <v>253</v>
      </c>
      <c r="J256" s="100">
        <f t="shared" si="26"/>
        <v>43717</v>
      </c>
      <c r="K256" s="100">
        <f t="shared" si="26"/>
        <v>43717</v>
      </c>
      <c r="L256" s="109">
        <f t="shared" si="25"/>
        <v>1.54E-2</v>
      </c>
      <c r="M256" s="1"/>
      <c r="N256" s="2">
        <v>43837</v>
      </c>
      <c r="O256" s="1">
        <v>1.46</v>
      </c>
    </row>
    <row r="257" spans="4:15">
      <c r="D257" s="111"/>
      <c r="H257" s="38"/>
      <c r="I257" s="108">
        <f t="shared" si="26"/>
        <v>254</v>
      </c>
      <c r="J257" s="100">
        <f t="shared" si="26"/>
        <v>43718</v>
      </c>
      <c r="K257" s="100">
        <f t="shared" si="26"/>
        <v>43718</v>
      </c>
      <c r="L257" s="109">
        <f t="shared" si="25"/>
        <v>1.54E-2</v>
      </c>
      <c r="M257" s="1"/>
      <c r="N257" s="2">
        <v>43838</v>
      </c>
      <c r="O257" s="1">
        <v>1.46</v>
      </c>
    </row>
    <row r="258" spans="4:15">
      <c r="D258" s="111"/>
      <c r="H258" s="38"/>
      <c r="I258" s="108">
        <f t="shared" si="26"/>
        <v>255</v>
      </c>
      <c r="J258" s="100">
        <f t="shared" si="26"/>
        <v>43719</v>
      </c>
      <c r="K258" s="100">
        <f t="shared" si="26"/>
        <v>43719</v>
      </c>
      <c r="L258" s="109">
        <f t="shared" si="25"/>
        <v>1.54E-2</v>
      </c>
      <c r="M258" s="1"/>
      <c r="N258" s="2">
        <v>43839</v>
      </c>
      <c r="O258" s="1">
        <v>1.46</v>
      </c>
    </row>
    <row r="259" spans="4:15">
      <c r="D259" s="111"/>
      <c r="H259" s="38"/>
      <c r="I259" s="108">
        <f t="shared" si="26"/>
        <v>256</v>
      </c>
      <c r="J259" s="100">
        <f t="shared" si="26"/>
        <v>43720</v>
      </c>
      <c r="K259" s="100">
        <f t="shared" si="26"/>
        <v>43720</v>
      </c>
      <c r="L259" s="109">
        <f t="shared" si="25"/>
        <v>1.54E-2</v>
      </c>
      <c r="M259" s="1"/>
      <c r="N259" s="2">
        <v>43840</v>
      </c>
      <c r="O259" s="1">
        <v>1.46</v>
      </c>
    </row>
    <row r="260" spans="4:15">
      <c r="D260" s="111"/>
      <c r="H260" s="38"/>
      <c r="I260" s="108">
        <f t="shared" si="26"/>
        <v>257</v>
      </c>
      <c r="J260" s="100">
        <f t="shared" si="26"/>
        <v>43721</v>
      </c>
      <c r="K260" s="100">
        <f t="shared" si="26"/>
        <v>43721</v>
      </c>
      <c r="L260" s="109">
        <f t="shared" si="25"/>
        <v>1.54E-2</v>
      </c>
      <c r="M260" s="1"/>
      <c r="N260" s="2">
        <v>43843</v>
      </c>
      <c r="O260" s="1">
        <v>1.46</v>
      </c>
    </row>
    <row r="261" spans="4:15">
      <c r="D261" s="111"/>
      <c r="H261" s="38"/>
      <c r="I261" s="108">
        <f t="shared" si="26"/>
        <v>258</v>
      </c>
      <c r="J261" s="100">
        <f t="shared" si="26"/>
        <v>43722</v>
      </c>
      <c r="K261" s="100">
        <f t="shared" si="26"/>
        <v>43722</v>
      </c>
      <c r="L261" s="109">
        <f t="shared" si="25"/>
        <v>1.54E-2</v>
      </c>
      <c r="M261" s="1"/>
      <c r="N261" s="2">
        <v>43844</v>
      </c>
      <c r="O261" s="1">
        <v>1.46</v>
      </c>
    </row>
    <row r="262" spans="4:15">
      <c r="D262" s="111"/>
      <c r="H262" s="38"/>
      <c r="I262" s="108">
        <f t="shared" ref="I262:K277" si="27">I261+1</f>
        <v>259</v>
      </c>
      <c r="J262" s="100">
        <f t="shared" si="27"/>
        <v>43723</v>
      </c>
      <c r="K262" s="100">
        <f t="shared" si="27"/>
        <v>43723</v>
      </c>
      <c r="L262" s="109">
        <f t="shared" si="25"/>
        <v>1.54E-2</v>
      </c>
      <c r="M262" s="1"/>
      <c r="N262" s="2">
        <v>43845</v>
      </c>
      <c r="O262" s="1">
        <v>1.46</v>
      </c>
    </row>
    <row r="263" spans="4:15">
      <c r="D263" s="111"/>
      <c r="H263" s="38"/>
      <c r="I263" s="108">
        <f t="shared" si="27"/>
        <v>260</v>
      </c>
      <c r="J263" s="100">
        <f t="shared" si="27"/>
        <v>43724</v>
      </c>
      <c r="K263" s="100">
        <f t="shared" si="27"/>
        <v>43724</v>
      </c>
      <c r="L263" s="109">
        <f t="shared" si="25"/>
        <v>1.54E-2</v>
      </c>
      <c r="M263" s="1"/>
      <c r="N263" s="2">
        <v>43846</v>
      </c>
      <c r="O263" s="1">
        <v>1.46</v>
      </c>
    </row>
    <row r="264" spans="4:15">
      <c r="D264" s="111"/>
      <c r="H264" s="38"/>
      <c r="I264" s="108">
        <f t="shared" si="27"/>
        <v>261</v>
      </c>
      <c r="J264" s="100">
        <f t="shared" si="27"/>
        <v>43725</v>
      </c>
      <c r="K264" s="100">
        <f t="shared" si="27"/>
        <v>43725</v>
      </c>
      <c r="L264" s="109">
        <f t="shared" si="25"/>
        <v>1.54E-2</v>
      </c>
      <c r="M264" s="1"/>
      <c r="N264" s="2">
        <v>43847</v>
      </c>
      <c r="O264" s="1">
        <v>1.46</v>
      </c>
    </row>
    <row r="265" spans="4:15">
      <c r="D265" s="111"/>
      <c r="H265" s="38"/>
      <c r="I265" s="108">
        <f t="shared" si="27"/>
        <v>262</v>
      </c>
      <c r="J265" s="100">
        <f t="shared" si="27"/>
        <v>43726</v>
      </c>
      <c r="K265" s="100">
        <f t="shared" si="27"/>
        <v>43726</v>
      </c>
      <c r="L265" s="109">
        <f t="shared" si="25"/>
        <v>1.54E-2</v>
      </c>
      <c r="M265" s="1"/>
      <c r="N265" s="2">
        <v>43850</v>
      </c>
      <c r="O265" s="1">
        <v>1.46</v>
      </c>
    </row>
    <row r="266" spans="4:15">
      <c r="D266" s="111"/>
      <c r="H266" s="38"/>
      <c r="I266" s="108">
        <f t="shared" si="27"/>
        <v>263</v>
      </c>
      <c r="J266" s="100">
        <f t="shared" si="27"/>
        <v>43727</v>
      </c>
      <c r="K266" s="100">
        <f t="shared" si="27"/>
        <v>43727</v>
      </c>
      <c r="L266" s="109">
        <f t="shared" si="25"/>
        <v>1.55E-2</v>
      </c>
      <c r="M266" s="1"/>
      <c r="N266" s="2">
        <v>43851</v>
      </c>
      <c r="O266" s="1">
        <v>1.46</v>
      </c>
    </row>
    <row r="267" spans="4:15">
      <c r="D267" s="111"/>
      <c r="H267" s="38"/>
      <c r="I267" s="108">
        <f t="shared" si="27"/>
        <v>264</v>
      </c>
      <c r="J267" s="100">
        <f t="shared" si="27"/>
        <v>43728</v>
      </c>
      <c r="K267" s="100">
        <f t="shared" si="27"/>
        <v>43728</v>
      </c>
      <c r="L267" s="109">
        <f t="shared" si="25"/>
        <v>1.55E-2</v>
      </c>
      <c r="M267" s="1"/>
      <c r="N267" s="2">
        <v>43852</v>
      </c>
      <c r="O267" s="1">
        <v>1.46</v>
      </c>
    </row>
    <row r="268" spans="4:15">
      <c r="D268" s="111"/>
      <c r="H268" s="38"/>
      <c r="I268" s="108">
        <f t="shared" si="27"/>
        <v>265</v>
      </c>
      <c r="J268" s="100">
        <f t="shared" si="27"/>
        <v>43729</v>
      </c>
      <c r="K268" s="100">
        <f t="shared" si="27"/>
        <v>43729</v>
      </c>
      <c r="L268" s="109">
        <f t="shared" si="25"/>
        <v>1.55E-2</v>
      </c>
      <c r="M268" s="1"/>
      <c r="N268" s="2">
        <v>43853</v>
      </c>
      <c r="O268" s="1">
        <v>1.46</v>
      </c>
    </row>
    <row r="269" spans="4:15">
      <c r="D269" s="111"/>
      <c r="H269" s="38"/>
      <c r="I269" s="108">
        <f t="shared" si="27"/>
        <v>266</v>
      </c>
      <c r="J269" s="100">
        <f t="shared" si="27"/>
        <v>43730</v>
      </c>
      <c r="K269" s="100">
        <f t="shared" si="27"/>
        <v>43730</v>
      </c>
      <c r="L269" s="109">
        <f t="shared" si="25"/>
        <v>1.55E-2</v>
      </c>
      <c r="M269" s="1"/>
      <c r="N269" s="2">
        <v>43858</v>
      </c>
      <c r="O269" s="1">
        <v>1.46</v>
      </c>
    </row>
    <row r="270" spans="4:15">
      <c r="D270" s="111"/>
      <c r="H270" s="38"/>
      <c r="I270" s="108">
        <f t="shared" si="27"/>
        <v>267</v>
      </c>
      <c r="J270" s="100">
        <f t="shared" si="27"/>
        <v>43731</v>
      </c>
      <c r="K270" s="100">
        <f t="shared" si="27"/>
        <v>43731</v>
      </c>
      <c r="L270" s="109">
        <f t="shared" si="25"/>
        <v>1.55E-2</v>
      </c>
      <c r="M270" s="1"/>
      <c r="N270" s="2">
        <v>43859</v>
      </c>
      <c r="O270" s="1">
        <v>1.46</v>
      </c>
    </row>
    <row r="271" spans="4:15">
      <c r="D271" s="111"/>
      <c r="H271" s="38"/>
      <c r="I271" s="108">
        <f t="shared" si="27"/>
        <v>268</v>
      </c>
      <c r="J271" s="100">
        <f t="shared" si="27"/>
        <v>43732</v>
      </c>
      <c r="K271" s="100">
        <f t="shared" si="27"/>
        <v>43732</v>
      </c>
      <c r="L271" s="109">
        <f t="shared" si="25"/>
        <v>1.55E-2</v>
      </c>
      <c r="M271" s="1"/>
      <c r="N271" s="2">
        <v>43860</v>
      </c>
      <c r="O271" s="1">
        <v>1.43</v>
      </c>
    </row>
    <row r="272" spans="4:15">
      <c r="D272" s="111"/>
      <c r="H272" s="38"/>
      <c r="I272" s="108">
        <f t="shared" si="27"/>
        <v>269</v>
      </c>
      <c r="J272" s="100">
        <f t="shared" si="27"/>
        <v>43733</v>
      </c>
      <c r="K272" s="100">
        <f t="shared" si="27"/>
        <v>43733</v>
      </c>
      <c r="L272" s="109">
        <f t="shared" si="25"/>
        <v>1.55E-2</v>
      </c>
      <c r="M272" s="1"/>
      <c r="N272" s="2">
        <v>43861</v>
      </c>
      <c r="O272" s="1">
        <v>1.42</v>
      </c>
    </row>
    <row r="273" spans="4:15">
      <c r="D273" s="111"/>
      <c r="H273" s="38"/>
      <c r="I273" s="108">
        <f t="shared" si="27"/>
        <v>270</v>
      </c>
      <c r="J273" s="100">
        <f t="shared" si="27"/>
        <v>43734</v>
      </c>
      <c r="K273" s="100">
        <f t="shared" si="27"/>
        <v>43734</v>
      </c>
      <c r="L273" s="109">
        <f t="shared" si="25"/>
        <v>1.55E-2</v>
      </c>
      <c r="M273" s="1"/>
      <c r="N273" s="2">
        <v>43864</v>
      </c>
      <c r="O273" s="1">
        <v>1.42</v>
      </c>
    </row>
    <row r="274" spans="4:15">
      <c r="D274" s="111"/>
      <c r="H274" s="38"/>
      <c r="I274" s="108">
        <f t="shared" si="27"/>
        <v>271</v>
      </c>
      <c r="J274" s="100">
        <f t="shared" si="27"/>
        <v>43735</v>
      </c>
      <c r="K274" s="100">
        <f t="shared" si="27"/>
        <v>43735</v>
      </c>
      <c r="L274" s="109">
        <f t="shared" si="25"/>
        <v>1.55E-2</v>
      </c>
      <c r="M274" s="1"/>
      <c r="N274" s="2">
        <v>43865</v>
      </c>
      <c r="O274" s="1">
        <v>1.42</v>
      </c>
    </row>
    <row r="275" spans="4:15">
      <c r="D275" s="111"/>
      <c r="H275" s="38"/>
      <c r="I275" s="108">
        <f t="shared" si="27"/>
        <v>272</v>
      </c>
      <c r="J275" s="100">
        <f t="shared" si="27"/>
        <v>43736</v>
      </c>
      <c r="K275" s="100">
        <f t="shared" si="27"/>
        <v>43736</v>
      </c>
      <c r="L275" s="109">
        <f t="shared" si="25"/>
        <v>1.55E-2</v>
      </c>
      <c r="M275" s="1"/>
      <c r="N275" s="2">
        <v>43866</v>
      </c>
      <c r="O275" s="1">
        <v>1.42</v>
      </c>
    </row>
    <row r="276" spans="4:15">
      <c r="D276" s="111"/>
      <c r="H276" s="38"/>
      <c r="I276" s="108">
        <f t="shared" si="27"/>
        <v>273</v>
      </c>
      <c r="J276" s="100">
        <f t="shared" si="27"/>
        <v>43737</v>
      </c>
      <c r="K276" s="100">
        <f t="shared" si="27"/>
        <v>43737</v>
      </c>
      <c r="L276" s="109">
        <f t="shared" si="25"/>
        <v>1.55E-2</v>
      </c>
      <c r="M276" s="1"/>
      <c r="N276" s="2">
        <v>43867</v>
      </c>
      <c r="O276" s="1">
        <v>1.42</v>
      </c>
    </row>
    <row r="277" spans="4:15">
      <c r="D277" s="111"/>
      <c r="H277" s="38"/>
      <c r="I277" s="108">
        <f t="shared" si="27"/>
        <v>274</v>
      </c>
      <c r="J277" s="100">
        <f t="shared" si="27"/>
        <v>43738</v>
      </c>
      <c r="K277" s="100">
        <f t="shared" si="27"/>
        <v>43738</v>
      </c>
      <c r="L277" s="109">
        <f t="shared" si="25"/>
        <v>1.55E-2</v>
      </c>
      <c r="M277" s="1"/>
      <c r="N277" s="2">
        <v>43868</v>
      </c>
      <c r="O277" s="1">
        <v>1.42</v>
      </c>
    </row>
    <row r="278" spans="4:15">
      <c r="D278" s="111"/>
      <c r="H278" s="38"/>
      <c r="I278" s="108">
        <f t="shared" ref="I278:K293" si="28">I277+1</f>
        <v>275</v>
      </c>
      <c r="J278" s="100">
        <f t="shared" si="28"/>
        <v>43739</v>
      </c>
      <c r="K278" s="100">
        <f t="shared" si="28"/>
        <v>43739</v>
      </c>
      <c r="L278" s="109">
        <f t="shared" si="25"/>
        <v>1.55E-2</v>
      </c>
      <c r="M278" s="1"/>
      <c r="N278" s="2">
        <v>43871</v>
      </c>
      <c r="O278" s="1">
        <v>1.42</v>
      </c>
    </row>
    <row r="279" spans="4:15">
      <c r="D279" s="111"/>
      <c r="H279" s="38"/>
      <c r="I279" s="108">
        <f t="shared" si="28"/>
        <v>276</v>
      </c>
      <c r="J279" s="100">
        <f t="shared" si="28"/>
        <v>43740</v>
      </c>
      <c r="K279" s="100">
        <f t="shared" si="28"/>
        <v>43740</v>
      </c>
      <c r="L279" s="109">
        <f t="shared" si="25"/>
        <v>1.55E-2</v>
      </c>
      <c r="M279" s="1"/>
      <c r="N279" s="2">
        <v>43872</v>
      </c>
      <c r="O279" s="1">
        <v>1.42</v>
      </c>
    </row>
    <row r="280" spans="4:15">
      <c r="D280" s="111"/>
      <c r="H280" s="38"/>
      <c r="I280" s="108">
        <f t="shared" si="28"/>
        <v>277</v>
      </c>
      <c r="J280" s="100">
        <f t="shared" si="28"/>
        <v>43741</v>
      </c>
      <c r="K280" s="100">
        <f t="shared" si="28"/>
        <v>43741</v>
      </c>
      <c r="L280" s="109">
        <f t="shared" si="25"/>
        <v>1.55E-2</v>
      </c>
      <c r="M280" s="1"/>
      <c r="N280" s="2">
        <v>43873</v>
      </c>
      <c r="O280" s="1">
        <v>1.42</v>
      </c>
    </row>
    <row r="281" spans="4:15">
      <c r="D281" s="111"/>
      <c r="H281" s="38"/>
      <c r="I281" s="108">
        <f t="shared" si="28"/>
        <v>278</v>
      </c>
      <c r="J281" s="100">
        <f t="shared" si="28"/>
        <v>43742</v>
      </c>
      <c r="K281" s="100">
        <f t="shared" si="28"/>
        <v>43742</v>
      </c>
      <c r="L281" s="109">
        <f t="shared" si="25"/>
        <v>1.55E-2</v>
      </c>
      <c r="M281" s="1"/>
      <c r="N281" s="2">
        <v>43874</v>
      </c>
      <c r="O281" s="1">
        <v>1.42</v>
      </c>
    </row>
    <row r="282" spans="4:15">
      <c r="D282" s="111"/>
      <c r="H282" s="38"/>
      <c r="I282" s="108">
        <f t="shared" si="28"/>
        <v>279</v>
      </c>
      <c r="J282" s="100">
        <f t="shared" si="28"/>
        <v>43743</v>
      </c>
      <c r="K282" s="100">
        <f t="shared" si="28"/>
        <v>43743</v>
      </c>
      <c r="L282" s="109">
        <f t="shared" si="25"/>
        <v>1.55E-2</v>
      </c>
      <c r="M282" s="1"/>
      <c r="N282" s="2">
        <v>43875</v>
      </c>
      <c r="O282" s="1">
        <v>1.42</v>
      </c>
    </row>
    <row r="283" spans="4:15">
      <c r="D283" s="111"/>
      <c r="H283" s="38"/>
      <c r="I283" s="108">
        <f t="shared" si="28"/>
        <v>280</v>
      </c>
      <c r="J283" s="100">
        <f t="shared" si="28"/>
        <v>43744</v>
      </c>
      <c r="K283" s="100">
        <f t="shared" si="28"/>
        <v>43744</v>
      </c>
      <c r="L283" s="109">
        <f t="shared" si="25"/>
        <v>1.55E-2</v>
      </c>
      <c r="M283" s="1"/>
      <c r="N283" s="2">
        <v>43878</v>
      </c>
      <c r="O283" s="1">
        <v>1.42</v>
      </c>
    </row>
    <row r="284" spans="4:15">
      <c r="D284" s="111"/>
      <c r="H284" s="38"/>
      <c r="I284" s="108">
        <f t="shared" si="28"/>
        <v>281</v>
      </c>
      <c r="J284" s="100">
        <f t="shared" si="28"/>
        <v>43745</v>
      </c>
      <c r="K284" s="100">
        <f t="shared" si="28"/>
        <v>43745</v>
      </c>
      <c r="L284" s="109">
        <f t="shared" si="25"/>
        <v>1.55E-2</v>
      </c>
      <c r="M284" s="1"/>
      <c r="N284" s="2">
        <v>43879</v>
      </c>
      <c r="O284" s="1">
        <v>1.42</v>
      </c>
    </row>
    <row r="285" spans="4:15">
      <c r="D285" s="111"/>
      <c r="H285" s="38"/>
      <c r="I285" s="108">
        <f t="shared" si="28"/>
        <v>282</v>
      </c>
      <c r="J285" s="100">
        <f t="shared" si="28"/>
        <v>43746</v>
      </c>
      <c r="K285" s="100">
        <f t="shared" si="28"/>
        <v>43746</v>
      </c>
      <c r="L285" s="109">
        <f t="shared" si="25"/>
        <v>1.55E-2</v>
      </c>
      <c r="M285" s="1"/>
      <c r="N285" s="2">
        <v>43880</v>
      </c>
      <c r="O285" s="1">
        <v>1.42</v>
      </c>
    </row>
    <row r="286" spans="4:15">
      <c r="D286" s="111"/>
      <c r="H286" s="38"/>
      <c r="I286" s="108">
        <f t="shared" si="28"/>
        <v>283</v>
      </c>
      <c r="J286" s="100">
        <f t="shared" si="28"/>
        <v>43747</v>
      </c>
      <c r="K286" s="100">
        <f t="shared" si="28"/>
        <v>43747</v>
      </c>
      <c r="L286" s="109">
        <f t="shared" si="25"/>
        <v>1.55E-2</v>
      </c>
      <c r="M286" s="1"/>
      <c r="N286" s="2">
        <v>43881</v>
      </c>
      <c r="O286" s="1">
        <v>1.41</v>
      </c>
    </row>
    <row r="287" spans="4:15">
      <c r="D287" s="111"/>
      <c r="H287" s="38"/>
      <c r="I287" s="108">
        <f t="shared" si="28"/>
        <v>284</v>
      </c>
      <c r="J287" s="100">
        <f t="shared" si="28"/>
        <v>43748</v>
      </c>
      <c r="K287" s="100">
        <f t="shared" si="28"/>
        <v>43748</v>
      </c>
      <c r="L287" s="109">
        <f t="shared" si="25"/>
        <v>1.55E-2</v>
      </c>
      <c r="M287" s="1"/>
      <c r="N287" s="2">
        <v>43882</v>
      </c>
      <c r="O287" s="1">
        <v>1.41</v>
      </c>
    </row>
    <row r="288" spans="4:15">
      <c r="D288" s="111"/>
      <c r="H288" s="38"/>
      <c r="I288" s="108">
        <f t="shared" si="28"/>
        <v>285</v>
      </c>
      <c r="J288" s="100">
        <f t="shared" si="28"/>
        <v>43749</v>
      </c>
      <c r="K288" s="100">
        <f t="shared" si="28"/>
        <v>43749</v>
      </c>
      <c r="L288" s="109">
        <f t="shared" si="25"/>
        <v>1.55E-2</v>
      </c>
      <c r="M288" s="1"/>
      <c r="N288" s="2">
        <v>43885</v>
      </c>
      <c r="O288" s="1">
        <v>1.41</v>
      </c>
    </row>
    <row r="289" spans="4:15">
      <c r="D289" s="111"/>
      <c r="H289" s="38"/>
      <c r="I289" s="108">
        <f t="shared" si="28"/>
        <v>286</v>
      </c>
      <c r="J289" s="100">
        <f t="shared" si="28"/>
        <v>43750</v>
      </c>
      <c r="K289" s="100">
        <f t="shared" si="28"/>
        <v>43750</v>
      </c>
      <c r="L289" s="109">
        <f t="shared" si="25"/>
        <v>1.55E-2</v>
      </c>
      <c r="M289" s="1"/>
      <c r="N289" s="2">
        <v>43886</v>
      </c>
      <c r="O289" s="1">
        <v>1.41</v>
      </c>
    </row>
    <row r="290" spans="4:15">
      <c r="D290" s="111"/>
      <c r="H290" s="38"/>
      <c r="I290" s="108">
        <f t="shared" si="28"/>
        <v>287</v>
      </c>
      <c r="J290" s="100">
        <f t="shared" si="28"/>
        <v>43751</v>
      </c>
      <c r="K290" s="100">
        <f t="shared" si="28"/>
        <v>43751</v>
      </c>
      <c r="L290" s="109">
        <f t="shared" si="25"/>
        <v>1.55E-2</v>
      </c>
      <c r="M290" s="1"/>
      <c r="N290" s="2">
        <v>43887</v>
      </c>
      <c r="O290" s="1">
        <v>1.41</v>
      </c>
    </row>
    <row r="291" spans="4:15">
      <c r="D291" s="111"/>
      <c r="H291" s="38"/>
      <c r="I291" s="108">
        <f t="shared" si="28"/>
        <v>288</v>
      </c>
      <c r="J291" s="100">
        <f t="shared" si="28"/>
        <v>43752</v>
      </c>
      <c r="K291" s="100">
        <f t="shared" si="28"/>
        <v>43752</v>
      </c>
      <c r="L291" s="109">
        <f t="shared" si="25"/>
        <v>1.55E-2</v>
      </c>
      <c r="M291" s="1"/>
      <c r="N291" s="2">
        <v>43888</v>
      </c>
      <c r="O291" s="1">
        <v>1.41</v>
      </c>
    </row>
    <row r="292" spans="4:15">
      <c r="D292" s="111"/>
      <c r="H292" s="38"/>
      <c r="I292" s="108">
        <f t="shared" si="28"/>
        <v>289</v>
      </c>
      <c r="J292" s="100">
        <f t="shared" si="28"/>
        <v>43753</v>
      </c>
      <c r="K292" s="100">
        <f t="shared" si="28"/>
        <v>43753</v>
      </c>
      <c r="L292" s="109">
        <f t="shared" si="25"/>
        <v>1.55E-2</v>
      </c>
      <c r="M292" s="1"/>
      <c r="N292" s="2">
        <v>43889</v>
      </c>
      <c r="O292" s="1">
        <v>1.41</v>
      </c>
    </row>
    <row r="293" spans="4:15">
      <c r="D293" s="111"/>
      <c r="H293" s="38"/>
      <c r="I293" s="108">
        <f t="shared" si="28"/>
        <v>290</v>
      </c>
      <c r="J293" s="100">
        <f t="shared" si="28"/>
        <v>43754</v>
      </c>
      <c r="K293" s="100">
        <f t="shared" si="28"/>
        <v>43754</v>
      </c>
      <c r="L293" s="109">
        <f t="shared" si="25"/>
        <v>1.3599999999999999E-2</v>
      </c>
      <c r="M293" s="1"/>
      <c r="N293" s="2">
        <v>43892</v>
      </c>
      <c r="O293" s="1">
        <v>1.41</v>
      </c>
    </row>
    <row r="294" spans="4:15">
      <c r="D294" s="111"/>
      <c r="H294" s="38"/>
      <c r="I294" s="108">
        <f t="shared" ref="I294:K309" si="29">I293+1</f>
        <v>291</v>
      </c>
      <c r="J294" s="100">
        <f t="shared" si="29"/>
        <v>43755</v>
      </c>
      <c r="K294" s="100">
        <f t="shared" si="29"/>
        <v>43755</v>
      </c>
      <c r="L294" s="109">
        <f t="shared" si="25"/>
        <v>1.3599999999999999E-2</v>
      </c>
      <c r="M294" s="1"/>
      <c r="N294" s="2">
        <v>43893</v>
      </c>
      <c r="O294" s="1">
        <v>1.41</v>
      </c>
    </row>
    <row r="295" spans="4:15">
      <c r="D295" s="111"/>
      <c r="H295" s="38"/>
      <c r="I295" s="108">
        <f t="shared" si="29"/>
        <v>292</v>
      </c>
      <c r="J295" s="100">
        <f t="shared" si="29"/>
        <v>43756</v>
      </c>
      <c r="K295" s="100">
        <f t="shared" si="29"/>
        <v>43756</v>
      </c>
      <c r="L295" s="109">
        <f t="shared" ref="L295:L357" si="30">IFERROR(VLOOKUP(K295,$N$4:$O$2303,2,FALSE)/100,L294)</f>
        <v>1.3599999999999999E-2</v>
      </c>
      <c r="M295" s="1"/>
      <c r="N295" s="2">
        <v>43894</v>
      </c>
      <c r="O295" s="1">
        <v>1.4</v>
      </c>
    </row>
    <row r="296" spans="4:15">
      <c r="D296" s="111"/>
      <c r="H296" s="38"/>
      <c r="I296" s="108">
        <f t="shared" si="29"/>
        <v>293</v>
      </c>
      <c r="J296" s="100">
        <f t="shared" si="29"/>
        <v>43757</v>
      </c>
      <c r="K296" s="100">
        <f t="shared" si="29"/>
        <v>43757</v>
      </c>
      <c r="L296" s="109">
        <f t="shared" si="30"/>
        <v>1.3599999999999999E-2</v>
      </c>
      <c r="M296" s="1"/>
      <c r="N296" s="2">
        <v>43895</v>
      </c>
      <c r="O296" s="1">
        <v>1.4</v>
      </c>
    </row>
    <row r="297" spans="4:15">
      <c r="D297" s="111"/>
      <c r="H297" s="38"/>
      <c r="I297" s="108">
        <f t="shared" si="29"/>
        <v>294</v>
      </c>
      <c r="J297" s="100">
        <f t="shared" si="29"/>
        <v>43758</v>
      </c>
      <c r="K297" s="100">
        <f t="shared" si="29"/>
        <v>43758</v>
      </c>
      <c r="L297" s="109">
        <f t="shared" si="30"/>
        <v>1.3599999999999999E-2</v>
      </c>
      <c r="M297" s="1"/>
      <c r="N297" s="2">
        <v>43896</v>
      </c>
      <c r="O297" s="1">
        <v>1.4</v>
      </c>
    </row>
    <row r="298" spans="4:15">
      <c r="D298" s="111"/>
      <c r="H298" s="38"/>
      <c r="I298" s="108">
        <f t="shared" si="29"/>
        <v>295</v>
      </c>
      <c r="J298" s="100">
        <f t="shared" si="29"/>
        <v>43759</v>
      </c>
      <c r="K298" s="100">
        <f t="shared" si="29"/>
        <v>43759</v>
      </c>
      <c r="L298" s="109">
        <f t="shared" si="30"/>
        <v>1.3599999999999999E-2</v>
      </c>
      <c r="M298" s="1"/>
      <c r="N298" s="2">
        <v>43899</v>
      </c>
      <c r="O298" s="1">
        <v>1.4</v>
      </c>
    </row>
    <row r="299" spans="4:15">
      <c r="D299" s="111"/>
      <c r="H299" s="38"/>
      <c r="I299" s="108">
        <f t="shared" si="29"/>
        <v>296</v>
      </c>
      <c r="J299" s="100">
        <f t="shared" si="29"/>
        <v>43760</v>
      </c>
      <c r="K299" s="100">
        <f t="shared" si="29"/>
        <v>43760</v>
      </c>
      <c r="L299" s="109">
        <f t="shared" si="30"/>
        <v>1.3599999999999999E-2</v>
      </c>
      <c r="M299" s="1"/>
      <c r="N299" s="2">
        <v>43900</v>
      </c>
      <c r="O299" s="1">
        <v>1.4</v>
      </c>
    </row>
    <row r="300" spans="4:15">
      <c r="D300" s="111"/>
      <c r="H300" s="38"/>
      <c r="I300" s="108">
        <f t="shared" si="29"/>
        <v>297</v>
      </c>
      <c r="J300" s="100">
        <f t="shared" si="29"/>
        <v>43761</v>
      </c>
      <c r="K300" s="100">
        <f t="shared" si="29"/>
        <v>43761</v>
      </c>
      <c r="L300" s="109">
        <f t="shared" si="30"/>
        <v>1.3599999999999999E-2</v>
      </c>
      <c r="M300" s="1"/>
      <c r="N300" s="2">
        <v>43901</v>
      </c>
      <c r="O300" s="1">
        <v>1.4</v>
      </c>
    </row>
    <row r="301" spans="4:15">
      <c r="D301" s="111"/>
      <c r="H301" s="38"/>
      <c r="I301" s="108">
        <f t="shared" si="29"/>
        <v>298</v>
      </c>
      <c r="J301" s="100">
        <f t="shared" si="29"/>
        <v>43762</v>
      </c>
      <c r="K301" s="100">
        <f t="shared" si="29"/>
        <v>43762</v>
      </c>
      <c r="L301" s="109">
        <f t="shared" si="30"/>
        <v>1.37E-2</v>
      </c>
      <c r="M301" s="1"/>
      <c r="N301" s="2">
        <v>43902</v>
      </c>
      <c r="O301" s="1">
        <v>1.3900000000000001</v>
      </c>
    </row>
    <row r="302" spans="4:15">
      <c r="D302" s="111"/>
      <c r="H302" s="38"/>
      <c r="I302" s="108">
        <f t="shared" si="29"/>
        <v>299</v>
      </c>
      <c r="J302" s="100">
        <f t="shared" si="29"/>
        <v>43763</v>
      </c>
      <c r="K302" s="100">
        <f t="shared" si="29"/>
        <v>43763</v>
      </c>
      <c r="L302" s="109">
        <f t="shared" si="30"/>
        <v>1.37E-2</v>
      </c>
      <c r="M302" s="1"/>
      <c r="N302" s="2">
        <v>43903</v>
      </c>
      <c r="O302" s="1">
        <v>1.3900000000000001</v>
      </c>
    </row>
    <row r="303" spans="4:15">
      <c r="D303" s="111"/>
      <c r="H303" s="38"/>
      <c r="I303" s="108">
        <f t="shared" si="29"/>
        <v>300</v>
      </c>
      <c r="J303" s="100">
        <f t="shared" si="29"/>
        <v>43764</v>
      </c>
      <c r="K303" s="100">
        <f t="shared" si="29"/>
        <v>43764</v>
      </c>
      <c r="L303" s="109">
        <f t="shared" si="30"/>
        <v>1.37E-2</v>
      </c>
      <c r="M303" s="1"/>
      <c r="N303" s="2">
        <v>43906</v>
      </c>
      <c r="O303" s="1">
        <v>1.3900000000000001</v>
      </c>
    </row>
    <row r="304" spans="4:15">
      <c r="D304" s="111"/>
      <c r="H304" s="38"/>
      <c r="I304" s="108">
        <f t="shared" si="29"/>
        <v>301</v>
      </c>
      <c r="J304" s="100">
        <f t="shared" si="29"/>
        <v>43765</v>
      </c>
      <c r="K304" s="100">
        <f t="shared" si="29"/>
        <v>43765</v>
      </c>
      <c r="L304" s="109">
        <f t="shared" si="30"/>
        <v>1.37E-2</v>
      </c>
      <c r="M304" s="1"/>
      <c r="N304" s="2">
        <v>43907</v>
      </c>
      <c r="O304" s="1">
        <v>1.02</v>
      </c>
    </row>
    <row r="305" spans="4:15">
      <c r="D305" s="111"/>
      <c r="H305" s="38"/>
      <c r="I305" s="108">
        <f t="shared" si="29"/>
        <v>302</v>
      </c>
      <c r="J305" s="100">
        <f t="shared" si="29"/>
        <v>43766</v>
      </c>
      <c r="K305" s="100">
        <f t="shared" si="29"/>
        <v>43766</v>
      </c>
      <c r="L305" s="109">
        <f t="shared" si="30"/>
        <v>1.44E-2</v>
      </c>
      <c r="M305" s="1"/>
      <c r="N305" s="2">
        <v>43908</v>
      </c>
      <c r="O305" s="1">
        <v>1.02</v>
      </c>
    </row>
    <row r="306" spans="4:15">
      <c r="D306" s="111"/>
      <c r="H306" s="38"/>
      <c r="I306" s="108">
        <f t="shared" si="29"/>
        <v>303</v>
      </c>
      <c r="J306" s="100">
        <f t="shared" si="29"/>
        <v>43767</v>
      </c>
      <c r="K306" s="100">
        <f t="shared" si="29"/>
        <v>43767</v>
      </c>
      <c r="L306" s="109">
        <f t="shared" si="30"/>
        <v>1.44E-2</v>
      </c>
      <c r="M306" s="1"/>
      <c r="N306" s="2">
        <v>43909</v>
      </c>
      <c r="O306" s="1">
        <v>1.02</v>
      </c>
    </row>
    <row r="307" spans="4:15">
      <c r="D307" s="111"/>
      <c r="H307" s="38"/>
      <c r="I307" s="108">
        <f t="shared" si="29"/>
        <v>304</v>
      </c>
      <c r="J307" s="100">
        <f t="shared" si="29"/>
        <v>43768</v>
      </c>
      <c r="K307" s="100">
        <f t="shared" si="29"/>
        <v>43768</v>
      </c>
      <c r="L307" s="109">
        <f t="shared" si="30"/>
        <v>1.44E-2</v>
      </c>
      <c r="M307" s="1"/>
      <c r="N307" s="2">
        <v>43910</v>
      </c>
      <c r="O307" s="1">
        <v>1.02</v>
      </c>
    </row>
    <row r="308" spans="4:15">
      <c r="D308" s="111"/>
      <c r="H308" s="38"/>
      <c r="I308" s="108">
        <f t="shared" si="29"/>
        <v>305</v>
      </c>
      <c r="J308" s="100">
        <f t="shared" si="29"/>
        <v>43769</v>
      </c>
      <c r="K308" s="100">
        <f t="shared" si="29"/>
        <v>43769</v>
      </c>
      <c r="L308" s="109">
        <f t="shared" si="30"/>
        <v>1.44E-2</v>
      </c>
      <c r="M308" s="1"/>
      <c r="N308" s="2">
        <v>43913</v>
      </c>
      <c r="O308" s="1">
        <v>1.02</v>
      </c>
    </row>
    <row r="309" spans="4:15">
      <c r="D309" s="111"/>
      <c r="H309" s="38"/>
      <c r="I309" s="108">
        <f t="shared" si="29"/>
        <v>306</v>
      </c>
      <c r="J309" s="100">
        <f t="shared" si="29"/>
        <v>43770</v>
      </c>
      <c r="K309" s="100">
        <f t="shared" si="29"/>
        <v>43770</v>
      </c>
      <c r="L309" s="109">
        <f t="shared" si="30"/>
        <v>1.44E-2</v>
      </c>
      <c r="M309" s="1"/>
      <c r="N309" s="2">
        <v>43914</v>
      </c>
      <c r="O309" s="1">
        <v>1.07</v>
      </c>
    </row>
    <row r="310" spans="4:15">
      <c r="D310" s="111"/>
      <c r="H310" s="38"/>
      <c r="I310" s="108">
        <f t="shared" ref="I310:K325" si="31">I309+1</f>
        <v>307</v>
      </c>
      <c r="J310" s="100">
        <f t="shared" si="31"/>
        <v>43771</v>
      </c>
      <c r="K310" s="100">
        <f t="shared" si="31"/>
        <v>43771</v>
      </c>
      <c r="L310" s="109">
        <f t="shared" si="30"/>
        <v>1.44E-2</v>
      </c>
      <c r="M310" s="1"/>
      <c r="N310" s="2">
        <v>43915</v>
      </c>
      <c r="O310" s="1">
        <v>1.1000000000000001</v>
      </c>
    </row>
    <row r="311" spans="4:15">
      <c r="D311" s="111"/>
      <c r="H311" s="38"/>
      <c r="I311" s="108">
        <f t="shared" si="31"/>
        <v>308</v>
      </c>
      <c r="J311" s="100">
        <f t="shared" si="31"/>
        <v>43772</v>
      </c>
      <c r="K311" s="100">
        <f t="shared" si="31"/>
        <v>43772</v>
      </c>
      <c r="L311" s="109">
        <f t="shared" si="30"/>
        <v>1.44E-2</v>
      </c>
      <c r="M311" s="1"/>
      <c r="N311" s="2">
        <v>43916</v>
      </c>
      <c r="O311" s="1">
        <v>1.1000000000000001</v>
      </c>
    </row>
    <row r="312" spans="4:15">
      <c r="D312" s="111"/>
      <c r="H312" s="38"/>
      <c r="I312" s="108">
        <f t="shared" si="31"/>
        <v>309</v>
      </c>
      <c r="J312" s="100">
        <f t="shared" si="31"/>
        <v>43773</v>
      </c>
      <c r="K312" s="100">
        <f t="shared" si="31"/>
        <v>43773</v>
      </c>
      <c r="L312" s="109">
        <f t="shared" si="30"/>
        <v>1.46E-2</v>
      </c>
      <c r="M312" s="1"/>
      <c r="N312" s="2">
        <v>43917</v>
      </c>
      <c r="O312" s="1">
        <v>1.1000000000000001</v>
      </c>
    </row>
    <row r="313" spans="4:15">
      <c r="D313" s="111"/>
      <c r="H313" s="38"/>
      <c r="I313" s="108">
        <f t="shared" si="31"/>
        <v>310</v>
      </c>
      <c r="J313" s="100">
        <f t="shared" si="31"/>
        <v>43774</v>
      </c>
      <c r="K313" s="100">
        <f t="shared" si="31"/>
        <v>43774</v>
      </c>
      <c r="L313" s="109">
        <f t="shared" si="30"/>
        <v>1.49E-2</v>
      </c>
      <c r="M313" s="1"/>
      <c r="N313" s="2">
        <v>43920</v>
      </c>
      <c r="O313" s="1">
        <v>1.1000000000000001</v>
      </c>
    </row>
    <row r="314" spans="4:15">
      <c r="D314" s="111"/>
      <c r="H314" s="38"/>
      <c r="I314" s="108">
        <f t="shared" si="31"/>
        <v>311</v>
      </c>
      <c r="J314" s="100">
        <f t="shared" si="31"/>
        <v>43775</v>
      </c>
      <c r="K314" s="100">
        <f t="shared" si="31"/>
        <v>43775</v>
      </c>
      <c r="L314" s="109">
        <f t="shared" si="30"/>
        <v>1.4999999999999999E-2</v>
      </c>
      <c r="M314" s="1"/>
      <c r="N314" s="2">
        <v>43921</v>
      </c>
      <c r="O314" s="1">
        <v>1.1000000000000001</v>
      </c>
    </row>
    <row r="315" spans="4:15">
      <c r="D315" s="111"/>
      <c r="H315" s="38"/>
      <c r="I315" s="108">
        <f t="shared" si="31"/>
        <v>312</v>
      </c>
      <c r="J315" s="100">
        <f t="shared" si="31"/>
        <v>43776</v>
      </c>
      <c r="K315" s="100">
        <f t="shared" si="31"/>
        <v>43776</v>
      </c>
      <c r="L315" s="109">
        <f t="shared" si="30"/>
        <v>1.52E-2</v>
      </c>
      <c r="M315" s="1"/>
      <c r="N315" s="2">
        <v>43922</v>
      </c>
      <c r="O315" s="1">
        <v>1.1000000000000001</v>
      </c>
    </row>
    <row r="316" spans="4:15">
      <c r="D316" s="111"/>
      <c r="H316" s="38"/>
      <c r="I316" s="108">
        <f t="shared" si="31"/>
        <v>313</v>
      </c>
      <c r="J316" s="100">
        <f t="shared" si="31"/>
        <v>43777</v>
      </c>
      <c r="K316" s="100">
        <f t="shared" si="31"/>
        <v>43777</v>
      </c>
      <c r="L316" s="109">
        <f t="shared" si="30"/>
        <v>1.52E-2</v>
      </c>
      <c r="M316" s="1"/>
      <c r="N316" s="2">
        <v>43923</v>
      </c>
      <c r="O316" s="1">
        <v>1.1000000000000001</v>
      </c>
    </row>
    <row r="317" spans="4:15">
      <c r="D317" s="111"/>
      <c r="H317" s="38"/>
      <c r="I317" s="108">
        <f t="shared" si="31"/>
        <v>314</v>
      </c>
      <c r="J317" s="100">
        <f t="shared" si="31"/>
        <v>43778</v>
      </c>
      <c r="K317" s="100">
        <f t="shared" si="31"/>
        <v>43778</v>
      </c>
      <c r="L317" s="109">
        <f t="shared" si="30"/>
        <v>1.52E-2</v>
      </c>
      <c r="M317" s="1"/>
      <c r="N317" s="2">
        <v>43924</v>
      </c>
      <c r="O317" s="1">
        <v>1.1000000000000001</v>
      </c>
    </row>
    <row r="318" spans="4:15">
      <c r="D318" s="111"/>
      <c r="H318" s="38"/>
      <c r="I318" s="108">
        <f t="shared" si="31"/>
        <v>315</v>
      </c>
      <c r="J318" s="100">
        <f t="shared" si="31"/>
        <v>43779</v>
      </c>
      <c r="K318" s="100">
        <f t="shared" si="31"/>
        <v>43779</v>
      </c>
      <c r="L318" s="109">
        <f t="shared" si="30"/>
        <v>1.52E-2</v>
      </c>
      <c r="M318" s="1"/>
      <c r="N318" s="2">
        <v>43927</v>
      </c>
      <c r="O318" s="1">
        <v>1.1000000000000001</v>
      </c>
    </row>
    <row r="319" spans="4:15">
      <c r="D319" s="111"/>
      <c r="H319" s="38"/>
      <c r="I319" s="108">
        <f t="shared" si="31"/>
        <v>316</v>
      </c>
      <c r="J319" s="100">
        <f t="shared" si="31"/>
        <v>43780</v>
      </c>
      <c r="K319" s="100">
        <f t="shared" si="31"/>
        <v>43780</v>
      </c>
      <c r="L319" s="109">
        <f t="shared" si="30"/>
        <v>1.5300000000000001E-2</v>
      </c>
      <c r="M319" s="1"/>
      <c r="N319" s="2">
        <v>43928</v>
      </c>
      <c r="O319" s="1">
        <v>1.1000000000000001</v>
      </c>
    </row>
    <row r="320" spans="4:15">
      <c r="D320" s="111"/>
      <c r="H320" s="38"/>
      <c r="I320" s="108">
        <f t="shared" si="31"/>
        <v>317</v>
      </c>
      <c r="J320" s="100">
        <f t="shared" si="31"/>
        <v>43781</v>
      </c>
      <c r="K320" s="100">
        <f t="shared" si="31"/>
        <v>43781</v>
      </c>
      <c r="L320" s="109">
        <f t="shared" si="30"/>
        <v>1.5300000000000001E-2</v>
      </c>
      <c r="M320" s="1"/>
      <c r="N320" s="2">
        <v>43929</v>
      </c>
      <c r="O320" s="1">
        <v>1.1000000000000001</v>
      </c>
    </row>
    <row r="321" spans="4:15">
      <c r="D321" s="111"/>
      <c r="H321" s="38"/>
      <c r="I321" s="108">
        <f t="shared" si="31"/>
        <v>318</v>
      </c>
      <c r="J321" s="100">
        <f t="shared" si="31"/>
        <v>43782</v>
      </c>
      <c r="K321" s="100">
        <f t="shared" si="31"/>
        <v>43782</v>
      </c>
      <c r="L321" s="109">
        <f t="shared" si="30"/>
        <v>1.5300000000000001E-2</v>
      </c>
      <c r="M321" s="1"/>
      <c r="N321" s="2">
        <v>43930</v>
      </c>
      <c r="O321" s="1">
        <v>1.1000000000000001</v>
      </c>
    </row>
    <row r="322" spans="4:15">
      <c r="D322" s="111"/>
      <c r="H322" s="38"/>
      <c r="I322" s="108">
        <f t="shared" si="31"/>
        <v>319</v>
      </c>
      <c r="J322" s="100">
        <f t="shared" si="31"/>
        <v>43783</v>
      </c>
      <c r="K322" s="100">
        <f t="shared" si="31"/>
        <v>43783</v>
      </c>
      <c r="L322" s="109">
        <f t="shared" si="30"/>
        <v>1.5300000000000001E-2</v>
      </c>
      <c r="M322" s="1"/>
      <c r="N322" s="2">
        <v>43931</v>
      </c>
      <c r="O322" s="1">
        <v>1.1000000000000001</v>
      </c>
    </row>
    <row r="323" spans="4:15">
      <c r="D323" s="111"/>
      <c r="H323" s="38"/>
      <c r="I323" s="108">
        <f t="shared" si="31"/>
        <v>320</v>
      </c>
      <c r="J323" s="100">
        <f t="shared" si="31"/>
        <v>43784</v>
      </c>
      <c r="K323" s="100">
        <f t="shared" si="31"/>
        <v>43784</v>
      </c>
      <c r="L323" s="109">
        <f t="shared" si="30"/>
        <v>1.5300000000000001E-2</v>
      </c>
      <c r="M323" s="1"/>
      <c r="N323" s="2">
        <v>43934</v>
      </c>
      <c r="O323" s="1">
        <v>1.1000000000000001</v>
      </c>
    </row>
    <row r="324" spans="4:15">
      <c r="D324" s="111"/>
      <c r="H324" s="38"/>
      <c r="I324" s="108">
        <f t="shared" si="31"/>
        <v>321</v>
      </c>
      <c r="J324" s="100">
        <f t="shared" si="31"/>
        <v>43785</v>
      </c>
      <c r="K324" s="100">
        <f t="shared" si="31"/>
        <v>43785</v>
      </c>
      <c r="L324" s="109">
        <f t="shared" si="30"/>
        <v>1.5300000000000001E-2</v>
      </c>
      <c r="M324" s="1"/>
      <c r="N324" s="2">
        <v>43935</v>
      </c>
      <c r="O324" s="1">
        <v>1.1000000000000001</v>
      </c>
    </row>
    <row r="325" spans="4:15">
      <c r="D325" s="111"/>
      <c r="H325" s="38"/>
      <c r="I325" s="108">
        <f t="shared" si="31"/>
        <v>322</v>
      </c>
      <c r="J325" s="100">
        <f t="shared" si="31"/>
        <v>43786</v>
      </c>
      <c r="K325" s="100">
        <f t="shared" si="31"/>
        <v>43786</v>
      </c>
      <c r="L325" s="109">
        <f t="shared" si="30"/>
        <v>1.5300000000000001E-2</v>
      </c>
      <c r="M325" s="1"/>
      <c r="N325" s="2">
        <v>43937</v>
      </c>
      <c r="O325" s="1">
        <v>1.1000000000000001</v>
      </c>
    </row>
    <row r="326" spans="4:15">
      <c r="D326" s="111"/>
      <c r="H326" s="38"/>
      <c r="I326" s="108">
        <f t="shared" ref="I326:K341" si="32">I325+1</f>
        <v>323</v>
      </c>
      <c r="J326" s="100">
        <f t="shared" si="32"/>
        <v>43787</v>
      </c>
      <c r="K326" s="100">
        <f t="shared" si="32"/>
        <v>43787</v>
      </c>
      <c r="L326" s="109">
        <f t="shared" si="30"/>
        <v>1.5300000000000001E-2</v>
      </c>
      <c r="M326" s="1"/>
      <c r="N326" s="2">
        <v>43938</v>
      </c>
      <c r="O326" s="1">
        <v>1.1000000000000001</v>
      </c>
    </row>
    <row r="327" spans="4:15">
      <c r="D327" s="111"/>
      <c r="H327" s="38"/>
      <c r="I327" s="108">
        <f t="shared" si="32"/>
        <v>324</v>
      </c>
      <c r="J327" s="100">
        <f t="shared" si="32"/>
        <v>43788</v>
      </c>
      <c r="K327" s="100">
        <f t="shared" si="32"/>
        <v>43788</v>
      </c>
      <c r="L327" s="109">
        <f t="shared" si="30"/>
        <v>1.5300000000000001E-2</v>
      </c>
      <c r="M327" s="1"/>
      <c r="N327" s="2">
        <v>43941</v>
      </c>
      <c r="O327" s="1">
        <v>1.1000000000000001</v>
      </c>
    </row>
    <row r="328" spans="4:15">
      <c r="D328" s="111"/>
      <c r="H328" s="38"/>
      <c r="I328" s="108">
        <f t="shared" si="32"/>
        <v>325</v>
      </c>
      <c r="J328" s="100">
        <f t="shared" si="32"/>
        <v>43789</v>
      </c>
      <c r="K328" s="100">
        <f t="shared" si="32"/>
        <v>43789</v>
      </c>
      <c r="L328" s="109">
        <f t="shared" si="30"/>
        <v>1.5300000000000001E-2</v>
      </c>
      <c r="M328" s="1"/>
      <c r="N328" s="2">
        <v>43942</v>
      </c>
      <c r="O328" s="1">
        <v>1.1000000000000001</v>
      </c>
    </row>
    <row r="329" spans="4:15">
      <c r="D329" s="111"/>
      <c r="H329" s="38"/>
      <c r="I329" s="108">
        <f t="shared" si="32"/>
        <v>326</v>
      </c>
      <c r="J329" s="100">
        <f t="shared" si="32"/>
        <v>43790</v>
      </c>
      <c r="K329" s="100">
        <f t="shared" si="32"/>
        <v>43790</v>
      </c>
      <c r="L329" s="109">
        <f t="shared" si="30"/>
        <v>1.5300000000000001E-2</v>
      </c>
      <c r="M329" s="1"/>
      <c r="N329" s="2">
        <v>43943</v>
      </c>
      <c r="O329" s="1">
        <v>1.1000000000000001</v>
      </c>
    </row>
    <row r="330" spans="4:15">
      <c r="D330" s="111"/>
      <c r="H330" s="38"/>
      <c r="I330" s="108">
        <f t="shared" si="32"/>
        <v>327</v>
      </c>
      <c r="J330" s="100">
        <f t="shared" si="32"/>
        <v>43791</v>
      </c>
      <c r="K330" s="100">
        <f t="shared" si="32"/>
        <v>43791</v>
      </c>
      <c r="L330" s="109">
        <f t="shared" si="30"/>
        <v>1.5300000000000001E-2</v>
      </c>
      <c r="M330" s="1"/>
      <c r="N330" s="2">
        <v>43944</v>
      </c>
      <c r="O330" s="1">
        <v>1.1000000000000001</v>
      </c>
    </row>
    <row r="331" spans="4:15">
      <c r="D331" s="111"/>
      <c r="H331" s="38"/>
      <c r="I331" s="108">
        <f t="shared" si="32"/>
        <v>328</v>
      </c>
      <c r="J331" s="100">
        <f t="shared" si="32"/>
        <v>43792</v>
      </c>
      <c r="K331" s="100">
        <f t="shared" si="32"/>
        <v>43792</v>
      </c>
      <c r="L331" s="109">
        <f t="shared" si="30"/>
        <v>1.5300000000000001E-2</v>
      </c>
      <c r="M331" s="1"/>
      <c r="N331" s="2">
        <v>43945</v>
      </c>
      <c r="O331" s="1">
        <v>1.1000000000000001</v>
      </c>
    </row>
    <row r="332" spans="4:15">
      <c r="D332" s="111"/>
      <c r="H332" s="38"/>
      <c r="I332" s="108">
        <f t="shared" si="32"/>
        <v>329</v>
      </c>
      <c r="J332" s="100">
        <f t="shared" si="32"/>
        <v>43793</v>
      </c>
      <c r="K332" s="100">
        <f t="shared" si="32"/>
        <v>43793</v>
      </c>
      <c r="L332" s="109">
        <f t="shared" si="30"/>
        <v>1.5300000000000001E-2</v>
      </c>
      <c r="M332" s="1"/>
      <c r="N332" s="2">
        <v>43948</v>
      </c>
      <c r="O332" s="1">
        <v>1.1000000000000001</v>
      </c>
    </row>
    <row r="333" spans="4:15">
      <c r="D333" s="111"/>
      <c r="H333" s="38"/>
      <c r="I333" s="108">
        <f t="shared" si="32"/>
        <v>330</v>
      </c>
      <c r="J333" s="100">
        <f t="shared" si="32"/>
        <v>43794</v>
      </c>
      <c r="K333" s="100">
        <f t="shared" si="32"/>
        <v>43794</v>
      </c>
      <c r="L333" s="109">
        <f t="shared" si="30"/>
        <v>1.5300000000000001E-2</v>
      </c>
      <c r="M333" s="1"/>
      <c r="N333" s="2">
        <v>43949</v>
      </c>
      <c r="O333" s="1">
        <v>1.1000000000000001</v>
      </c>
    </row>
    <row r="334" spans="4:15">
      <c r="D334" s="111"/>
      <c r="H334" s="38"/>
      <c r="I334" s="108">
        <f t="shared" si="32"/>
        <v>331</v>
      </c>
      <c r="J334" s="100">
        <f t="shared" si="32"/>
        <v>43795</v>
      </c>
      <c r="K334" s="100">
        <f t="shared" si="32"/>
        <v>43795</v>
      </c>
      <c r="L334" s="109">
        <f t="shared" si="30"/>
        <v>1.5300000000000001E-2</v>
      </c>
      <c r="M334" s="1"/>
      <c r="N334" s="2">
        <v>43950</v>
      </c>
      <c r="O334" s="1">
        <v>1.1000000000000001</v>
      </c>
    </row>
    <row r="335" spans="4:15">
      <c r="D335" s="111"/>
      <c r="H335" s="38"/>
      <c r="I335" s="108">
        <f t="shared" si="32"/>
        <v>332</v>
      </c>
      <c r="J335" s="100">
        <f t="shared" si="32"/>
        <v>43796</v>
      </c>
      <c r="K335" s="100">
        <f t="shared" si="32"/>
        <v>43796</v>
      </c>
      <c r="L335" s="109">
        <f t="shared" si="30"/>
        <v>1.5300000000000001E-2</v>
      </c>
      <c r="M335" s="1"/>
      <c r="N335" s="2">
        <v>43955</v>
      </c>
      <c r="O335" s="1">
        <v>1.1000000000000001</v>
      </c>
    </row>
    <row r="336" spans="4:15">
      <c r="D336" s="111"/>
      <c r="H336" s="38"/>
      <c r="I336" s="108">
        <f t="shared" si="32"/>
        <v>333</v>
      </c>
      <c r="J336" s="100">
        <f t="shared" si="32"/>
        <v>43797</v>
      </c>
      <c r="K336" s="100">
        <f t="shared" si="32"/>
        <v>43797</v>
      </c>
      <c r="L336" s="109">
        <f t="shared" si="30"/>
        <v>1.5300000000000001E-2</v>
      </c>
      <c r="M336" s="1"/>
      <c r="N336" s="2">
        <v>43957</v>
      </c>
      <c r="O336" s="1">
        <v>1.1000000000000001</v>
      </c>
    </row>
    <row r="337" spans="4:15">
      <c r="D337" s="111"/>
      <c r="H337" s="38"/>
      <c r="I337" s="108">
        <f t="shared" si="32"/>
        <v>334</v>
      </c>
      <c r="J337" s="100">
        <f t="shared" si="32"/>
        <v>43798</v>
      </c>
      <c r="K337" s="100">
        <f t="shared" si="32"/>
        <v>43798</v>
      </c>
      <c r="L337" s="109">
        <f t="shared" si="30"/>
        <v>1.5300000000000001E-2</v>
      </c>
      <c r="M337" s="1"/>
      <c r="N337" s="2">
        <v>43958</v>
      </c>
      <c r="O337" s="1">
        <v>1.08</v>
      </c>
    </row>
    <row r="338" spans="4:15">
      <c r="D338" s="111"/>
      <c r="H338" s="38"/>
      <c r="I338" s="108">
        <f t="shared" si="32"/>
        <v>335</v>
      </c>
      <c r="J338" s="100">
        <f t="shared" si="32"/>
        <v>43799</v>
      </c>
      <c r="K338" s="100">
        <f t="shared" si="32"/>
        <v>43799</v>
      </c>
      <c r="L338" s="109">
        <f t="shared" si="30"/>
        <v>1.5300000000000001E-2</v>
      </c>
      <c r="M338" s="1"/>
      <c r="N338" s="2">
        <v>43959</v>
      </c>
      <c r="O338" s="1">
        <v>1.08</v>
      </c>
    </row>
    <row r="339" spans="4:15">
      <c r="D339" s="111"/>
      <c r="H339" s="38"/>
      <c r="I339" s="108">
        <f t="shared" si="32"/>
        <v>336</v>
      </c>
      <c r="J339" s="100">
        <f t="shared" si="32"/>
        <v>43800</v>
      </c>
      <c r="K339" s="100">
        <f t="shared" si="32"/>
        <v>43800</v>
      </c>
      <c r="L339" s="109">
        <f t="shared" si="30"/>
        <v>1.5300000000000001E-2</v>
      </c>
      <c r="M339" s="1"/>
      <c r="N339" s="2">
        <v>43962</v>
      </c>
      <c r="O339" s="1">
        <v>1.05</v>
      </c>
    </row>
    <row r="340" spans="4:15">
      <c r="D340" s="111"/>
      <c r="H340" s="38"/>
      <c r="I340" s="108">
        <f t="shared" si="32"/>
        <v>337</v>
      </c>
      <c r="J340" s="100">
        <f t="shared" si="32"/>
        <v>43801</v>
      </c>
      <c r="K340" s="100">
        <f t="shared" si="32"/>
        <v>43801</v>
      </c>
      <c r="L340" s="109">
        <f t="shared" si="30"/>
        <v>1.5300000000000001E-2</v>
      </c>
      <c r="M340" s="1"/>
      <c r="N340" s="2">
        <v>43963</v>
      </c>
      <c r="O340" s="1">
        <v>1.05</v>
      </c>
    </row>
    <row r="341" spans="4:15">
      <c r="D341" s="111"/>
      <c r="H341" s="38"/>
      <c r="I341" s="108">
        <f t="shared" si="32"/>
        <v>338</v>
      </c>
      <c r="J341" s="100">
        <f t="shared" si="32"/>
        <v>43802</v>
      </c>
      <c r="K341" s="100">
        <f t="shared" si="32"/>
        <v>43802</v>
      </c>
      <c r="L341" s="109">
        <f t="shared" si="30"/>
        <v>1.5300000000000001E-2</v>
      </c>
      <c r="M341" s="1"/>
      <c r="N341" s="2">
        <v>43964</v>
      </c>
      <c r="O341" s="1">
        <v>1.05</v>
      </c>
    </row>
    <row r="342" spans="4:15">
      <c r="D342" s="111"/>
      <c r="H342" s="38"/>
      <c r="I342" s="108">
        <f t="shared" ref="I342:K357" si="33">I341+1</f>
        <v>339</v>
      </c>
      <c r="J342" s="100">
        <f t="shared" si="33"/>
        <v>43803</v>
      </c>
      <c r="K342" s="100">
        <f t="shared" si="33"/>
        <v>43803</v>
      </c>
      <c r="L342" s="109">
        <f t="shared" si="30"/>
        <v>1.5300000000000001E-2</v>
      </c>
      <c r="M342" s="1"/>
      <c r="N342" s="2">
        <v>43965</v>
      </c>
      <c r="O342" s="1">
        <v>1.05</v>
      </c>
    </row>
    <row r="343" spans="4:15">
      <c r="D343" s="111"/>
      <c r="H343" s="38"/>
      <c r="I343" s="108">
        <f t="shared" si="33"/>
        <v>340</v>
      </c>
      <c r="J343" s="100">
        <f t="shared" si="33"/>
        <v>43804</v>
      </c>
      <c r="K343" s="100">
        <f t="shared" si="33"/>
        <v>43804</v>
      </c>
      <c r="L343" s="109">
        <f t="shared" si="30"/>
        <v>1.5300000000000001E-2</v>
      </c>
      <c r="M343" s="1"/>
      <c r="N343" s="2">
        <v>43966</v>
      </c>
      <c r="O343" s="1">
        <v>1.05</v>
      </c>
    </row>
    <row r="344" spans="4:15">
      <c r="D344" s="111"/>
      <c r="H344" s="38"/>
      <c r="I344" s="108">
        <f t="shared" si="33"/>
        <v>341</v>
      </c>
      <c r="J344" s="100">
        <f t="shared" si="33"/>
        <v>43805</v>
      </c>
      <c r="K344" s="100">
        <f t="shared" si="33"/>
        <v>43805</v>
      </c>
      <c r="L344" s="109">
        <f t="shared" si="30"/>
        <v>1.5300000000000001E-2</v>
      </c>
      <c r="M344" s="1"/>
      <c r="N344" s="2">
        <v>43969</v>
      </c>
      <c r="O344" s="1">
        <v>1.05</v>
      </c>
    </row>
    <row r="345" spans="4:15">
      <c r="D345" s="111"/>
      <c r="H345" s="38"/>
      <c r="I345" s="108">
        <f t="shared" si="33"/>
        <v>342</v>
      </c>
      <c r="J345" s="100">
        <f t="shared" si="33"/>
        <v>43806</v>
      </c>
      <c r="K345" s="100">
        <f t="shared" si="33"/>
        <v>43806</v>
      </c>
      <c r="L345" s="109">
        <f t="shared" si="30"/>
        <v>1.5300000000000001E-2</v>
      </c>
      <c r="M345" s="1"/>
      <c r="N345" s="2">
        <v>43970</v>
      </c>
      <c r="O345" s="1">
        <v>1.02</v>
      </c>
    </row>
    <row r="346" spans="4:15">
      <c r="D346" s="111"/>
      <c r="H346" s="38"/>
      <c r="I346" s="108">
        <f t="shared" si="33"/>
        <v>343</v>
      </c>
      <c r="J346" s="100">
        <f t="shared" si="33"/>
        <v>43807</v>
      </c>
      <c r="K346" s="100">
        <f t="shared" si="33"/>
        <v>43807</v>
      </c>
      <c r="L346" s="109">
        <f t="shared" si="30"/>
        <v>1.5300000000000001E-2</v>
      </c>
      <c r="M346" s="1"/>
      <c r="N346" s="2">
        <v>43971</v>
      </c>
      <c r="O346" s="1">
        <v>1.02</v>
      </c>
    </row>
    <row r="347" spans="4:15">
      <c r="D347" s="111"/>
      <c r="H347" s="38"/>
      <c r="I347" s="108">
        <f t="shared" si="33"/>
        <v>344</v>
      </c>
      <c r="J347" s="100">
        <f t="shared" si="33"/>
        <v>43808</v>
      </c>
      <c r="K347" s="100">
        <f t="shared" si="33"/>
        <v>43808</v>
      </c>
      <c r="L347" s="109">
        <f t="shared" si="30"/>
        <v>1.5300000000000001E-2</v>
      </c>
      <c r="M347" s="1"/>
      <c r="N347" s="2">
        <v>43972</v>
      </c>
      <c r="O347" s="1">
        <v>1.02</v>
      </c>
    </row>
    <row r="348" spans="4:15">
      <c r="D348" s="111"/>
      <c r="H348" s="38"/>
      <c r="I348" s="108">
        <f t="shared" si="33"/>
        <v>345</v>
      </c>
      <c r="J348" s="100">
        <f t="shared" si="33"/>
        <v>43809</v>
      </c>
      <c r="K348" s="100">
        <f t="shared" si="33"/>
        <v>43809</v>
      </c>
      <c r="L348" s="109">
        <f t="shared" si="30"/>
        <v>1.5300000000000001E-2</v>
      </c>
      <c r="M348" s="1"/>
      <c r="N348" s="2">
        <v>43973</v>
      </c>
      <c r="O348" s="1">
        <v>1.02</v>
      </c>
    </row>
    <row r="349" spans="4:15">
      <c r="D349" s="111"/>
      <c r="H349" s="38"/>
      <c r="I349" s="108">
        <f t="shared" si="33"/>
        <v>346</v>
      </c>
      <c r="J349" s="100">
        <f t="shared" si="33"/>
        <v>43810</v>
      </c>
      <c r="K349" s="100">
        <f t="shared" si="33"/>
        <v>43810</v>
      </c>
      <c r="L349" s="109">
        <f t="shared" si="30"/>
        <v>1.5300000000000001E-2</v>
      </c>
      <c r="M349" s="1"/>
      <c r="N349" s="2">
        <v>43976</v>
      </c>
      <c r="O349" s="1">
        <v>1.02</v>
      </c>
    </row>
    <row r="350" spans="4:15">
      <c r="D350" s="111"/>
      <c r="H350" s="38"/>
      <c r="I350" s="108">
        <f t="shared" si="33"/>
        <v>347</v>
      </c>
      <c r="J350" s="100">
        <f t="shared" si="33"/>
        <v>43811</v>
      </c>
      <c r="K350" s="100">
        <f t="shared" si="33"/>
        <v>43811</v>
      </c>
      <c r="L350" s="109">
        <f t="shared" si="30"/>
        <v>1.5300000000000001E-2</v>
      </c>
      <c r="M350" s="1"/>
      <c r="N350" s="2">
        <v>43977</v>
      </c>
      <c r="O350" s="1">
        <v>1.02</v>
      </c>
    </row>
    <row r="351" spans="4:15">
      <c r="D351" s="111"/>
      <c r="H351" s="38"/>
      <c r="I351" s="108">
        <f t="shared" si="33"/>
        <v>348</v>
      </c>
      <c r="J351" s="100">
        <f t="shared" si="33"/>
        <v>43812</v>
      </c>
      <c r="K351" s="100">
        <f t="shared" si="33"/>
        <v>43812</v>
      </c>
      <c r="L351" s="109">
        <f t="shared" si="30"/>
        <v>1.5300000000000001E-2</v>
      </c>
      <c r="M351" s="1"/>
      <c r="N351" s="2">
        <v>43978</v>
      </c>
      <c r="O351" s="1">
        <v>1.02</v>
      </c>
    </row>
    <row r="352" spans="4:15">
      <c r="D352" s="111"/>
      <c r="H352" s="38"/>
      <c r="I352" s="108">
        <f t="shared" si="33"/>
        <v>349</v>
      </c>
      <c r="J352" s="100">
        <f t="shared" si="33"/>
        <v>43813</v>
      </c>
      <c r="K352" s="100">
        <f t="shared" si="33"/>
        <v>43813</v>
      </c>
      <c r="L352" s="109">
        <f t="shared" si="30"/>
        <v>1.5300000000000001E-2</v>
      </c>
      <c r="M352" s="1"/>
      <c r="N352" s="2">
        <v>43979</v>
      </c>
      <c r="O352" s="1">
        <v>0.81</v>
      </c>
    </row>
    <row r="353" spans="4:15">
      <c r="D353" s="111"/>
      <c r="H353" s="38"/>
      <c r="I353" s="108">
        <f t="shared" si="33"/>
        <v>350</v>
      </c>
      <c r="J353" s="100">
        <f t="shared" si="33"/>
        <v>43814</v>
      </c>
      <c r="K353" s="100">
        <f t="shared" si="33"/>
        <v>43814</v>
      </c>
      <c r="L353" s="109">
        <f t="shared" si="30"/>
        <v>1.5300000000000001E-2</v>
      </c>
      <c r="M353" s="1"/>
      <c r="N353" s="2">
        <v>43980</v>
      </c>
      <c r="O353" s="1">
        <v>0.81</v>
      </c>
    </row>
    <row r="354" spans="4:15">
      <c r="D354" s="111"/>
      <c r="H354" s="38"/>
      <c r="I354" s="108">
        <f t="shared" si="33"/>
        <v>351</v>
      </c>
      <c r="J354" s="100">
        <f t="shared" si="33"/>
        <v>43815</v>
      </c>
      <c r="K354" s="100">
        <f t="shared" si="33"/>
        <v>43815</v>
      </c>
      <c r="L354" s="109">
        <f t="shared" si="30"/>
        <v>1.5300000000000001E-2</v>
      </c>
      <c r="M354" s="1"/>
      <c r="N354" s="2">
        <v>43983</v>
      </c>
      <c r="O354" s="1">
        <v>0.81</v>
      </c>
    </row>
    <row r="355" spans="4:15">
      <c r="D355" s="111"/>
      <c r="H355" s="38"/>
      <c r="I355" s="108">
        <f t="shared" si="33"/>
        <v>352</v>
      </c>
      <c r="J355" s="100">
        <f t="shared" si="33"/>
        <v>43816</v>
      </c>
      <c r="K355" s="100">
        <f t="shared" si="33"/>
        <v>43816</v>
      </c>
      <c r="L355" s="109">
        <f t="shared" si="30"/>
        <v>1.5300000000000001E-2</v>
      </c>
      <c r="M355" s="1"/>
      <c r="N355" s="2">
        <v>43984</v>
      </c>
      <c r="O355" s="1">
        <v>0.81</v>
      </c>
    </row>
    <row r="356" spans="4:15">
      <c r="D356" s="111"/>
      <c r="H356" s="38"/>
      <c r="I356" s="108">
        <f t="shared" si="33"/>
        <v>353</v>
      </c>
      <c r="J356" s="100">
        <f t="shared" si="33"/>
        <v>43817</v>
      </c>
      <c r="K356" s="100">
        <f t="shared" si="33"/>
        <v>43817</v>
      </c>
      <c r="L356" s="109">
        <f t="shared" si="30"/>
        <v>1.5300000000000001E-2</v>
      </c>
      <c r="M356" s="1"/>
      <c r="N356" s="2">
        <v>43985</v>
      </c>
      <c r="O356" s="1">
        <v>0.81</v>
      </c>
    </row>
    <row r="357" spans="4:15">
      <c r="D357" s="111"/>
      <c r="H357" s="38"/>
      <c r="I357" s="108">
        <f t="shared" si="33"/>
        <v>354</v>
      </c>
      <c r="J357" s="100">
        <f t="shared" si="33"/>
        <v>43818</v>
      </c>
      <c r="K357" s="100">
        <f t="shared" si="33"/>
        <v>43818</v>
      </c>
      <c r="L357" s="109">
        <f t="shared" si="30"/>
        <v>1.5300000000000001E-2</v>
      </c>
      <c r="M357" s="1"/>
      <c r="N357" s="2">
        <v>43986</v>
      </c>
      <c r="O357" s="1">
        <v>0.8</v>
      </c>
    </row>
    <row r="358" spans="4:15">
      <c r="D358" s="111"/>
      <c r="H358" s="38"/>
      <c r="I358" s="108">
        <f t="shared" ref="I358:K373" si="34">I357+1</f>
        <v>355</v>
      </c>
      <c r="J358" s="100">
        <f t="shared" si="34"/>
        <v>43819</v>
      </c>
      <c r="K358" s="100">
        <f t="shared" si="34"/>
        <v>43819</v>
      </c>
      <c r="L358" s="109">
        <f t="shared" ref="L358:L421" si="35">IFERROR(VLOOKUP(K358,$N$4:$O$2303,2,FALSE)/100,L357)</f>
        <v>1.5300000000000001E-2</v>
      </c>
      <c r="M358" s="1"/>
      <c r="N358" s="2">
        <v>43987</v>
      </c>
      <c r="O358" s="1">
        <v>0.79</v>
      </c>
    </row>
    <row r="359" spans="4:15">
      <c r="D359" s="111"/>
      <c r="H359" s="38"/>
      <c r="I359" s="108">
        <f t="shared" si="34"/>
        <v>356</v>
      </c>
      <c r="J359" s="100">
        <f t="shared" si="34"/>
        <v>43820</v>
      </c>
      <c r="K359" s="100">
        <f t="shared" si="34"/>
        <v>43820</v>
      </c>
      <c r="L359" s="109">
        <f t="shared" si="35"/>
        <v>1.5300000000000001E-2</v>
      </c>
      <c r="M359" s="1"/>
      <c r="N359" s="2">
        <v>43990</v>
      </c>
      <c r="O359" s="1">
        <v>0.79</v>
      </c>
    </row>
    <row r="360" spans="4:15">
      <c r="D360" s="111"/>
      <c r="H360" s="38"/>
      <c r="I360" s="108">
        <f t="shared" si="34"/>
        <v>357</v>
      </c>
      <c r="J360" s="100">
        <f t="shared" si="34"/>
        <v>43821</v>
      </c>
      <c r="K360" s="100">
        <f t="shared" si="34"/>
        <v>43821</v>
      </c>
      <c r="L360" s="109">
        <f t="shared" si="35"/>
        <v>1.5300000000000001E-2</v>
      </c>
      <c r="M360" s="1"/>
      <c r="N360" s="2">
        <v>43991</v>
      </c>
      <c r="O360" s="1">
        <v>0.79</v>
      </c>
    </row>
    <row r="361" spans="4:15">
      <c r="D361" s="111"/>
      <c r="H361" s="38"/>
      <c r="I361" s="108">
        <f t="shared" si="34"/>
        <v>358</v>
      </c>
      <c r="J361" s="100">
        <f t="shared" si="34"/>
        <v>43822</v>
      </c>
      <c r="K361" s="100">
        <f t="shared" si="34"/>
        <v>43822</v>
      </c>
      <c r="L361" s="109">
        <f t="shared" si="35"/>
        <v>1.5300000000000001E-2</v>
      </c>
      <c r="M361" s="1"/>
      <c r="N361" s="2">
        <v>43992</v>
      </c>
      <c r="O361" s="1">
        <v>0.79</v>
      </c>
    </row>
    <row r="362" spans="4:15">
      <c r="D362" s="111"/>
      <c r="H362" s="38"/>
      <c r="I362" s="108">
        <f t="shared" si="34"/>
        <v>359</v>
      </c>
      <c r="J362" s="100">
        <f t="shared" si="34"/>
        <v>43823</v>
      </c>
      <c r="K362" s="100">
        <f t="shared" si="34"/>
        <v>43823</v>
      </c>
      <c r="L362" s="109">
        <f t="shared" si="35"/>
        <v>1.5300000000000001E-2</v>
      </c>
      <c r="M362" s="1"/>
      <c r="N362" s="2">
        <v>43993</v>
      </c>
      <c r="O362" s="1">
        <v>0.79</v>
      </c>
    </row>
    <row r="363" spans="4:15">
      <c r="D363" s="111"/>
      <c r="H363" s="38"/>
      <c r="I363" s="108">
        <f t="shared" si="34"/>
        <v>360</v>
      </c>
      <c r="J363" s="100">
        <f t="shared" si="34"/>
        <v>43824</v>
      </c>
      <c r="K363" s="100">
        <f t="shared" si="34"/>
        <v>43824</v>
      </c>
      <c r="L363" s="109">
        <f t="shared" si="35"/>
        <v>1.5300000000000001E-2</v>
      </c>
      <c r="M363" s="1"/>
      <c r="N363" s="2">
        <v>43994</v>
      </c>
      <c r="O363" s="1">
        <v>0.79</v>
      </c>
    </row>
    <row r="364" spans="4:15">
      <c r="D364" s="111"/>
      <c r="H364" s="38"/>
      <c r="I364" s="108">
        <f t="shared" si="34"/>
        <v>361</v>
      </c>
      <c r="J364" s="100">
        <f t="shared" si="34"/>
        <v>43825</v>
      </c>
      <c r="K364" s="100">
        <f t="shared" si="34"/>
        <v>43825</v>
      </c>
      <c r="L364" s="109">
        <f t="shared" si="35"/>
        <v>1.5300000000000001E-2</v>
      </c>
      <c r="M364" s="1"/>
      <c r="N364" s="2">
        <v>43997</v>
      </c>
      <c r="O364" s="1">
        <v>0.79</v>
      </c>
    </row>
    <row r="365" spans="4:15">
      <c r="D365" s="111"/>
      <c r="H365" s="38"/>
      <c r="I365" s="108">
        <f t="shared" si="34"/>
        <v>362</v>
      </c>
      <c r="J365" s="100">
        <f t="shared" si="34"/>
        <v>43826</v>
      </c>
      <c r="K365" s="100">
        <f t="shared" si="34"/>
        <v>43826</v>
      </c>
      <c r="L365" s="109">
        <f t="shared" si="35"/>
        <v>1.5300000000000001E-2</v>
      </c>
      <c r="M365" s="1"/>
      <c r="N365" s="2">
        <v>43998</v>
      </c>
      <c r="O365" s="1">
        <v>0.79</v>
      </c>
    </row>
    <row r="366" spans="4:15">
      <c r="D366" s="111"/>
      <c r="H366" s="38"/>
      <c r="I366" s="108">
        <f t="shared" si="34"/>
        <v>363</v>
      </c>
      <c r="J366" s="100">
        <f t="shared" si="34"/>
        <v>43827</v>
      </c>
      <c r="K366" s="100">
        <f t="shared" si="34"/>
        <v>43827</v>
      </c>
      <c r="L366" s="109">
        <f t="shared" si="35"/>
        <v>1.5300000000000001E-2</v>
      </c>
      <c r="M366" s="1"/>
      <c r="N366" s="2"/>
      <c r="O366" s="1"/>
    </row>
    <row r="367" spans="4:15">
      <c r="D367" s="111"/>
      <c r="H367" s="38"/>
      <c r="I367" s="108">
        <f t="shared" si="34"/>
        <v>364</v>
      </c>
      <c r="J367" s="100">
        <f t="shared" si="34"/>
        <v>43828</v>
      </c>
      <c r="K367" s="100">
        <f t="shared" si="34"/>
        <v>43828</v>
      </c>
      <c r="L367" s="109">
        <f t="shared" si="35"/>
        <v>1.5300000000000001E-2</v>
      </c>
      <c r="M367" s="1"/>
      <c r="N367" s="2"/>
      <c r="O367" s="1"/>
    </row>
    <row r="368" spans="4:15">
      <c r="D368" s="111"/>
      <c r="H368" s="38"/>
      <c r="I368" s="108">
        <f t="shared" si="34"/>
        <v>365</v>
      </c>
      <c r="J368" s="100">
        <f t="shared" si="34"/>
        <v>43829</v>
      </c>
      <c r="K368" s="100">
        <f t="shared" si="34"/>
        <v>43829</v>
      </c>
      <c r="L368" s="109">
        <f t="shared" si="35"/>
        <v>1.5300000000000001E-2</v>
      </c>
      <c r="M368" s="1"/>
      <c r="N368" s="2"/>
      <c r="O368" s="1"/>
    </row>
    <row r="369" spans="4:15">
      <c r="D369" s="111"/>
      <c r="H369" s="38"/>
      <c r="I369" s="108">
        <f t="shared" si="34"/>
        <v>366</v>
      </c>
      <c r="J369" s="100">
        <f t="shared" si="34"/>
        <v>43830</v>
      </c>
      <c r="K369" s="100">
        <f t="shared" si="34"/>
        <v>43830</v>
      </c>
      <c r="L369" s="109">
        <f t="shared" si="35"/>
        <v>1.5300000000000001E-2</v>
      </c>
      <c r="M369" s="1"/>
      <c r="N369" s="2"/>
      <c r="O369" s="1"/>
    </row>
    <row r="370" spans="4:15">
      <c r="D370" s="111"/>
      <c r="H370" s="38"/>
      <c r="I370" s="108">
        <f t="shared" si="34"/>
        <v>367</v>
      </c>
      <c r="J370" s="100">
        <f t="shared" si="34"/>
        <v>43831</v>
      </c>
      <c r="K370" s="100">
        <f t="shared" si="34"/>
        <v>43831</v>
      </c>
      <c r="L370" s="109">
        <f t="shared" si="35"/>
        <v>1.5300000000000001E-2</v>
      </c>
      <c r="M370" s="1"/>
      <c r="N370" s="2"/>
      <c r="O370" s="1"/>
    </row>
    <row r="371" spans="4:15">
      <c r="D371" s="111"/>
      <c r="H371" s="38"/>
      <c r="I371" s="108">
        <f t="shared" si="34"/>
        <v>368</v>
      </c>
      <c r="J371" s="100">
        <f t="shared" si="34"/>
        <v>43832</v>
      </c>
      <c r="K371" s="100">
        <f t="shared" si="34"/>
        <v>43832</v>
      </c>
      <c r="L371" s="109">
        <f t="shared" si="35"/>
        <v>1.5300000000000001E-2</v>
      </c>
      <c r="M371" s="1"/>
      <c r="N371" s="2"/>
      <c r="O371" s="1"/>
    </row>
    <row r="372" spans="4:15">
      <c r="D372" s="111"/>
      <c r="H372" s="38"/>
      <c r="I372" s="108">
        <f t="shared" si="34"/>
        <v>369</v>
      </c>
      <c r="J372" s="100">
        <f t="shared" si="34"/>
        <v>43833</v>
      </c>
      <c r="K372" s="100">
        <f t="shared" si="34"/>
        <v>43833</v>
      </c>
      <c r="L372" s="109">
        <f t="shared" si="35"/>
        <v>1.5300000000000001E-2</v>
      </c>
      <c r="M372" s="1"/>
      <c r="N372" s="2"/>
      <c r="O372" s="1"/>
    </row>
    <row r="373" spans="4:15">
      <c r="D373" s="111"/>
      <c r="H373" s="38"/>
      <c r="I373" s="108">
        <f t="shared" si="34"/>
        <v>370</v>
      </c>
      <c r="J373" s="100">
        <f t="shared" si="34"/>
        <v>43834</v>
      </c>
      <c r="K373" s="100">
        <f t="shared" si="34"/>
        <v>43834</v>
      </c>
      <c r="L373" s="109">
        <f t="shared" si="35"/>
        <v>1.5300000000000001E-2</v>
      </c>
      <c r="M373" s="1"/>
      <c r="N373" s="2"/>
      <c r="O373" s="1"/>
    </row>
    <row r="374" spans="4:15">
      <c r="D374" s="111"/>
      <c r="H374" s="38"/>
      <c r="I374" s="108">
        <f t="shared" ref="I374:K389" si="36">I373+1</f>
        <v>371</v>
      </c>
      <c r="J374" s="100">
        <f t="shared" si="36"/>
        <v>43835</v>
      </c>
      <c r="K374" s="100">
        <f t="shared" si="36"/>
        <v>43835</v>
      </c>
      <c r="L374" s="109">
        <f t="shared" si="35"/>
        <v>1.5300000000000001E-2</v>
      </c>
      <c r="M374" s="1"/>
      <c r="N374" s="2"/>
      <c r="O374" s="1"/>
    </row>
    <row r="375" spans="4:15">
      <c r="D375" s="111"/>
      <c r="H375" s="38"/>
      <c r="I375" s="108">
        <f t="shared" si="36"/>
        <v>372</v>
      </c>
      <c r="J375" s="100">
        <f t="shared" si="36"/>
        <v>43836</v>
      </c>
      <c r="K375" s="100">
        <f t="shared" si="36"/>
        <v>43836</v>
      </c>
      <c r="L375" s="109">
        <f t="shared" si="35"/>
        <v>1.49E-2</v>
      </c>
      <c r="M375" s="1"/>
      <c r="N375" s="2"/>
      <c r="O375" s="1"/>
    </row>
    <row r="376" spans="4:15">
      <c r="D376" s="111"/>
      <c r="H376" s="38"/>
      <c r="I376" s="108">
        <f t="shared" si="36"/>
        <v>373</v>
      </c>
      <c r="J376" s="100">
        <f t="shared" si="36"/>
        <v>43837</v>
      </c>
      <c r="K376" s="100">
        <f t="shared" si="36"/>
        <v>43837</v>
      </c>
      <c r="L376" s="109">
        <f t="shared" si="35"/>
        <v>1.46E-2</v>
      </c>
      <c r="M376" s="1"/>
      <c r="N376" s="2"/>
      <c r="O376" s="1"/>
    </row>
    <row r="377" spans="4:15">
      <c r="D377" s="111"/>
      <c r="H377" s="38"/>
      <c r="I377" s="108">
        <f t="shared" si="36"/>
        <v>374</v>
      </c>
      <c r="J377" s="100">
        <f t="shared" si="36"/>
        <v>43838</v>
      </c>
      <c r="K377" s="100">
        <f t="shared" si="36"/>
        <v>43838</v>
      </c>
      <c r="L377" s="109">
        <f t="shared" si="35"/>
        <v>1.46E-2</v>
      </c>
      <c r="M377" s="1"/>
      <c r="N377" s="2"/>
      <c r="O377" s="1"/>
    </row>
    <row r="378" spans="4:15">
      <c r="D378" s="111"/>
      <c r="H378" s="38"/>
      <c r="I378" s="108">
        <f t="shared" si="36"/>
        <v>375</v>
      </c>
      <c r="J378" s="100">
        <f t="shared" si="36"/>
        <v>43839</v>
      </c>
      <c r="K378" s="100">
        <f t="shared" si="36"/>
        <v>43839</v>
      </c>
      <c r="L378" s="109">
        <f t="shared" si="35"/>
        <v>1.46E-2</v>
      </c>
      <c r="M378" s="1"/>
      <c r="N378" s="2"/>
      <c r="O378" s="1"/>
    </row>
    <row r="379" spans="4:15">
      <c r="D379" s="111"/>
      <c r="H379" s="38"/>
      <c r="I379" s="108">
        <f t="shared" si="36"/>
        <v>376</v>
      </c>
      <c r="J379" s="100">
        <f t="shared" si="36"/>
        <v>43840</v>
      </c>
      <c r="K379" s="100">
        <f t="shared" si="36"/>
        <v>43840</v>
      </c>
      <c r="L379" s="109">
        <f t="shared" si="35"/>
        <v>1.46E-2</v>
      </c>
      <c r="M379" s="1"/>
      <c r="N379" s="2"/>
      <c r="O379" s="1"/>
    </row>
    <row r="380" spans="4:15">
      <c r="D380" s="111"/>
      <c r="H380" s="38"/>
      <c r="I380" s="108">
        <f t="shared" si="36"/>
        <v>377</v>
      </c>
      <c r="J380" s="100">
        <f t="shared" si="36"/>
        <v>43841</v>
      </c>
      <c r="K380" s="100">
        <f t="shared" si="36"/>
        <v>43841</v>
      </c>
      <c r="L380" s="109">
        <f t="shared" si="35"/>
        <v>1.46E-2</v>
      </c>
      <c r="M380" s="1"/>
      <c r="N380" s="2"/>
      <c r="O380" s="1"/>
    </row>
    <row r="381" spans="4:15">
      <c r="D381" s="111"/>
      <c r="H381" s="38"/>
      <c r="I381" s="108">
        <f t="shared" si="36"/>
        <v>378</v>
      </c>
      <c r="J381" s="100">
        <f t="shared" si="36"/>
        <v>43842</v>
      </c>
      <c r="K381" s="100">
        <f t="shared" si="36"/>
        <v>43842</v>
      </c>
      <c r="L381" s="109">
        <f t="shared" si="35"/>
        <v>1.46E-2</v>
      </c>
      <c r="M381" s="1"/>
      <c r="N381" s="2"/>
      <c r="O381" s="1"/>
    </row>
    <row r="382" spans="4:15">
      <c r="D382" s="111"/>
      <c r="H382" s="38"/>
      <c r="I382" s="108">
        <f t="shared" si="36"/>
        <v>379</v>
      </c>
      <c r="J382" s="100">
        <f t="shared" si="36"/>
        <v>43843</v>
      </c>
      <c r="K382" s="100">
        <f t="shared" si="36"/>
        <v>43843</v>
      </c>
      <c r="L382" s="109">
        <f t="shared" si="35"/>
        <v>1.46E-2</v>
      </c>
      <c r="M382" s="1"/>
      <c r="N382" s="2"/>
      <c r="O382" s="1"/>
    </row>
    <row r="383" spans="4:15">
      <c r="D383" s="111"/>
      <c r="H383" s="38"/>
      <c r="I383" s="108">
        <f t="shared" si="36"/>
        <v>380</v>
      </c>
      <c r="J383" s="100">
        <f t="shared" si="36"/>
        <v>43844</v>
      </c>
      <c r="K383" s="100">
        <f t="shared" si="36"/>
        <v>43844</v>
      </c>
      <c r="L383" s="109">
        <f t="shared" si="35"/>
        <v>1.46E-2</v>
      </c>
      <c r="M383" s="1"/>
      <c r="N383" s="2"/>
      <c r="O383" s="1"/>
    </row>
    <row r="384" spans="4:15">
      <c r="D384" s="111"/>
      <c r="H384" s="38"/>
      <c r="I384" s="108">
        <f t="shared" si="36"/>
        <v>381</v>
      </c>
      <c r="J384" s="100">
        <f t="shared" si="36"/>
        <v>43845</v>
      </c>
      <c r="K384" s="100">
        <f t="shared" si="36"/>
        <v>43845</v>
      </c>
      <c r="L384" s="109">
        <f t="shared" si="35"/>
        <v>1.46E-2</v>
      </c>
      <c r="M384" s="1"/>
      <c r="N384" s="2"/>
      <c r="O384" s="1"/>
    </row>
    <row r="385" spans="4:15">
      <c r="D385" s="111"/>
      <c r="H385" s="38"/>
      <c r="I385" s="108">
        <f t="shared" si="36"/>
        <v>382</v>
      </c>
      <c r="J385" s="100">
        <f t="shared" si="36"/>
        <v>43846</v>
      </c>
      <c r="K385" s="100">
        <f t="shared" si="36"/>
        <v>43846</v>
      </c>
      <c r="L385" s="109">
        <f t="shared" si="35"/>
        <v>1.46E-2</v>
      </c>
      <c r="M385" s="1"/>
      <c r="N385" s="2"/>
      <c r="O385" s="1"/>
    </row>
    <row r="386" spans="4:15">
      <c r="D386" s="111"/>
      <c r="H386" s="38"/>
      <c r="I386" s="108">
        <f t="shared" si="36"/>
        <v>383</v>
      </c>
      <c r="J386" s="100">
        <f t="shared" si="36"/>
        <v>43847</v>
      </c>
      <c r="K386" s="100">
        <f t="shared" si="36"/>
        <v>43847</v>
      </c>
      <c r="L386" s="109">
        <f t="shared" si="35"/>
        <v>1.46E-2</v>
      </c>
      <c r="M386" s="1"/>
      <c r="N386" s="2"/>
      <c r="O386" s="1"/>
    </row>
    <row r="387" spans="4:15">
      <c r="D387" s="111"/>
      <c r="H387" s="38"/>
      <c r="I387" s="108">
        <f t="shared" si="36"/>
        <v>384</v>
      </c>
      <c r="J387" s="100">
        <f t="shared" si="36"/>
        <v>43848</v>
      </c>
      <c r="K387" s="100">
        <f t="shared" si="36"/>
        <v>43848</v>
      </c>
      <c r="L387" s="109">
        <f t="shared" si="35"/>
        <v>1.46E-2</v>
      </c>
      <c r="M387" s="1"/>
      <c r="N387" s="2"/>
      <c r="O387" s="1"/>
    </row>
    <row r="388" spans="4:15">
      <c r="D388" s="111"/>
      <c r="H388" s="38"/>
      <c r="I388" s="108">
        <f t="shared" si="36"/>
        <v>385</v>
      </c>
      <c r="J388" s="100">
        <f t="shared" si="36"/>
        <v>43849</v>
      </c>
      <c r="K388" s="100">
        <f t="shared" si="36"/>
        <v>43849</v>
      </c>
      <c r="L388" s="109">
        <f t="shared" si="35"/>
        <v>1.46E-2</v>
      </c>
      <c r="M388" s="1"/>
      <c r="N388" s="2"/>
      <c r="O388" s="1"/>
    </row>
    <row r="389" spans="4:15">
      <c r="D389" s="111"/>
      <c r="H389" s="38"/>
      <c r="I389" s="108">
        <f t="shared" si="36"/>
        <v>386</v>
      </c>
      <c r="J389" s="100">
        <f t="shared" si="36"/>
        <v>43850</v>
      </c>
      <c r="K389" s="100">
        <f t="shared" si="36"/>
        <v>43850</v>
      </c>
      <c r="L389" s="109">
        <f t="shared" si="35"/>
        <v>1.46E-2</v>
      </c>
      <c r="M389" s="1"/>
      <c r="N389" s="2"/>
      <c r="O389" s="1"/>
    </row>
    <row r="390" spans="4:15">
      <c r="D390" s="111"/>
      <c r="H390" s="38"/>
      <c r="I390" s="108">
        <f t="shared" ref="I390:K405" si="37">I389+1</f>
        <v>387</v>
      </c>
      <c r="J390" s="100">
        <f t="shared" si="37"/>
        <v>43851</v>
      </c>
      <c r="K390" s="100">
        <f t="shared" si="37"/>
        <v>43851</v>
      </c>
      <c r="L390" s="109">
        <f t="shared" si="35"/>
        <v>1.46E-2</v>
      </c>
      <c r="M390" s="1"/>
      <c r="N390" s="2"/>
      <c r="O390" s="1"/>
    </row>
    <row r="391" spans="4:15">
      <c r="D391" s="111"/>
      <c r="H391" s="38"/>
      <c r="I391" s="108">
        <f t="shared" si="37"/>
        <v>388</v>
      </c>
      <c r="J391" s="100">
        <f t="shared" si="37"/>
        <v>43852</v>
      </c>
      <c r="K391" s="100">
        <f t="shared" si="37"/>
        <v>43852</v>
      </c>
      <c r="L391" s="109">
        <f t="shared" si="35"/>
        <v>1.46E-2</v>
      </c>
      <c r="M391" s="1"/>
      <c r="N391" s="2"/>
      <c r="O391" s="1"/>
    </row>
    <row r="392" spans="4:15">
      <c r="D392" s="111"/>
      <c r="H392" s="38"/>
      <c r="I392" s="108">
        <f t="shared" si="37"/>
        <v>389</v>
      </c>
      <c r="J392" s="100">
        <f t="shared" si="37"/>
        <v>43853</v>
      </c>
      <c r="K392" s="100">
        <f t="shared" si="37"/>
        <v>43853</v>
      </c>
      <c r="L392" s="109">
        <f t="shared" si="35"/>
        <v>1.46E-2</v>
      </c>
      <c r="M392" s="1"/>
      <c r="N392" s="2"/>
      <c r="O392" s="1"/>
    </row>
    <row r="393" spans="4:15">
      <c r="D393" s="111"/>
      <c r="H393" s="38"/>
      <c r="I393" s="108">
        <f t="shared" si="37"/>
        <v>390</v>
      </c>
      <c r="J393" s="100">
        <f t="shared" si="37"/>
        <v>43854</v>
      </c>
      <c r="K393" s="100">
        <f t="shared" si="37"/>
        <v>43854</v>
      </c>
      <c r="L393" s="109">
        <f t="shared" si="35"/>
        <v>1.46E-2</v>
      </c>
      <c r="M393" s="1"/>
      <c r="N393" s="2"/>
      <c r="O393" s="1"/>
    </row>
    <row r="394" spans="4:15">
      <c r="D394" s="111"/>
      <c r="H394" s="38"/>
      <c r="I394" s="108">
        <f t="shared" si="37"/>
        <v>391</v>
      </c>
      <c r="J394" s="100">
        <f t="shared" si="37"/>
        <v>43855</v>
      </c>
      <c r="K394" s="100">
        <f t="shared" si="37"/>
        <v>43855</v>
      </c>
      <c r="L394" s="109">
        <f t="shared" si="35"/>
        <v>1.46E-2</v>
      </c>
      <c r="M394" s="1"/>
      <c r="N394" s="2"/>
      <c r="O394" s="1"/>
    </row>
    <row r="395" spans="4:15">
      <c r="D395" s="111"/>
      <c r="H395" s="38"/>
      <c r="I395" s="108">
        <f t="shared" si="37"/>
        <v>392</v>
      </c>
      <c r="J395" s="100">
        <f t="shared" si="37"/>
        <v>43856</v>
      </c>
      <c r="K395" s="100">
        <f t="shared" si="37"/>
        <v>43856</v>
      </c>
      <c r="L395" s="109">
        <f t="shared" si="35"/>
        <v>1.46E-2</v>
      </c>
      <c r="M395" s="1"/>
      <c r="N395" s="2"/>
      <c r="O395" s="1"/>
    </row>
    <row r="396" spans="4:15">
      <c r="D396" s="111"/>
      <c r="H396" s="38"/>
      <c r="I396" s="108">
        <f t="shared" si="37"/>
        <v>393</v>
      </c>
      <c r="J396" s="100">
        <f t="shared" si="37"/>
        <v>43857</v>
      </c>
      <c r="K396" s="100">
        <f t="shared" si="37"/>
        <v>43857</v>
      </c>
      <c r="L396" s="109">
        <f t="shared" si="35"/>
        <v>1.46E-2</v>
      </c>
      <c r="M396" s="1"/>
      <c r="N396" s="2"/>
      <c r="O396" s="1"/>
    </row>
    <row r="397" spans="4:15">
      <c r="D397" s="111"/>
      <c r="H397" s="38"/>
      <c r="I397" s="108">
        <f t="shared" si="37"/>
        <v>394</v>
      </c>
      <c r="J397" s="100">
        <f t="shared" si="37"/>
        <v>43858</v>
      </c>
      <c r="K397" s="100">
        <f t="shared" si="37"/>
        <v>43858</v>
      </c>
      <c r="L397" s="109">
        <f t="shared" si="35"/>
        <v>1.46E-2</v>
      </c>
      <c r="M397" s="1"/>
      <c r="N397" s="2"/>
      <c r="O397" s="1"/>
    </row>
    <row r="398" spans="4:15">
      <c r="D398" s="111"/>
      <c r="H398" s="38"/>
      <c r="I398" s="108">
        <f t="shared" si="37"/>
        <v>395</v>
      </c>
      <c r="J398" s="100">
        <f t="shared" si="37"/>
        <v>43859</v>
      </c>
      <c r="K398" s="100">
        <f t="shared" si="37"/>
        <v>43859</v>
      </c>
      <c r="L398" s="109">
        <f t="shared" si="35"/>
        <v>1.46E-2</v>
      </c>
      <c r="M398" s="1"/>
      <c r="N398" s="2"/>
      <c r="O398" s="1"/>
    </row>
    <row r="399" spans="4:15">
      <c r="D399" s="111"/>
      <c r="H399" s="38"/>
      <c r="I399" s="108">
        <f t="shared" si="37"/>
        <v>396</v>
      </c>
      <c r="J399" s="100">
        <f t="shared" si="37"/>
        <v>43860</v>
      </c>
      <c r="K399" s="100">
        <f t="shared" si="37"/>
        <v>43860</v>
      </c>
      <c r="L399" s="109">
        <f t="shared" si="35"/>
        <v>1.43E-2</v>
      </c>
      <c r="M399" s="1"/>
      <c r="N399" s="2"/>
      <c r="O399" s="1"/>
    </row>
    <row r="400" spans="4:15">
      <c r="D400" s="111"/>
      <c r="H400" s="38"/>
      <c r="I400" s="108">
        <f t="shared" si="37"/>
        <v>397</v>
      </c>
      <c r="J400" s="100">
        <f t="shared" si="37"/>
        <v>43861</v>
      </c>
      <c r="K400" s="100">
        <f t="shared" si="37"/>
        <v>43861</v>
      </c>
      <c r="L400" s="109">
        <f t="shared" si="35"/>
        <v>1.4199999999999999E-2</v>
      </c>
      <c r="M400" s="1"/>
      <c r="N400" s="2"/>
      <c r="O400" s="1"/>
    </row>
    <row r="401" spans="4:15">
      <c r="D401" s="111"/>
      <c r="H401" s="38"/>
      <c r="I401" s="108">
        <f t="shared" si="37"/>
        <v>398</v>
      </c>
      <c r="J401" s="100">
        <f t="shared" si="37"/>
        <v>43862</v>
      </c>
      <c r="K401" s="100">
        <f t="shared" si="37"/>
        <v>43862</v>
      </c>
      <c r="L401" s="109">
        <f t="shared" si="35"/>
        <v>1.4199999999999999E-2</v>
      </c>
      <c r="M401" s="1"/>
      <c r="N401" s="2"/>
      <c r="O401" s="1"/>
    </row>
    <row r="402" spans="4:15">
      <c r="D402" s="111"/>
      <c r="H402" s="38"/>
      <c r="I402" s="108">
        <f t="shared" si="37"/>
        <v>399</v>
      </c>
      <c r="J402" s="100">
        <f t="shared" si="37"/>
        <v>43863</v>
      </c>
      <c r="K402" s="100">
        <f t="shared" si="37"/>
        <v>43863</v>
      </c>
      <c r="L402" s="109">
        <f t="shared" si="35"/>
        <v>1.4199999999999999E-2</v>
      </c>
      <c r="M402" s="1"/>
      <c r="N402" s="2"/>
      <c r="O402" s="1"/>
    </row>
    <row r="403" spans="4:15">
      <c r="D403" s="111"/>
      <c r="H403" s="38"/>
      <c r="I403" s="108">
        <f t="shared" si="37"/>
        <v>400</v>
      </c>
      <c r="J403" s="100">
        <f t="shared" si="37"/>
        <v>43864</v>
      </c>
      <c r="K403" s="100">
        <f t="shared" si="37"/>
        <v>43864</v>
      </c>
      <c r="L403" s="109">
        <f t="shared" si="35"/>
        <v>1.4199999999999999E-2</v>
      </c>
      <c r="M403" s="1"/>
      <c r="N403" s="2"/>
      <c r="O403" s="1"/>
    </row>
    <row r="404" spans="4:15">
      <c r="D404" s="111"/>
      <c r="H404" s="38"/>
      <c r="I404" s="108">
        <f t="shared" si="37"/>
        <v>401</v>
      </c>
      <c r="J404" s="100">
        <f t="shared" si="37"/>
        <v>43865</v>
      </c>
      <c r="K404" s="100">
        <f t="shared" si="37"/>
        <v>43865</v>
      </c>
      <c r="L404" s="109">
        <f t="shared" si="35"/>
        <v>1.4199999999999999E-2</v>
      </c>
      <c r="M404" s="1"/>
      <c r="N404" s="2"/>
      <c r="O404" s="1"/>
    </row>
    <row r="405" spans="4:15">
      <c r="D405" s="111"/>
      <c r="H405" s="38"/>
      <c r="I405" s="108">
        <f t="shared" si="37"/>
        <v>402</v>
      </c>
      <c r="J405" s="100">
        <f t="shared" si="37"/>
        <v>43866</v>
      </c>
      <c r="K405" s="100">
        <f t="shared" si="37"/>
        <v>43866</v>
      </c>
      <c r="L405" s="109">
        <f t="shared" si="35"/>
        <v>1.4199999999999999E-2</v>
      </c>
      <c r="M405" s="1"/>
      <c r="N405" s="2"/>
      <c r="O405" s="1"/>
    </row>
    <row r="406" spans="4:15">
      <c r="D406" s="111"/>
      <c r="H406" s="38"/>
      <c r="I406" s="108">
        <f t="shared" ref="I406:K421" si="38">I405+1</f>
        <v>403</v>
      </c>
      <c r="J406" s="100">
        <f t="shared" si="38"/>
        <v>43867</v>
      </c>
      <c r="K406" s="100">
        <f t="shared" si="38"/>
        <v>43867</v>
      </c>
      <c r="L406" s="109">
        <f t="shared" si="35"/>
        <v>1.4199999999999999E-2</v>
      </c>
      <c r="M406" s="1"/>
      <c r="N406" s="2"/>
      <c r="O406" s="1"/>
    </row>
    <row r="407" spans="4:15">
      <c r="D407" s="111"/>
      <c r="H407" s="38"/>
      <c r="I407" s="108">
        <f t="shared" si="38"/>
        <v>404</v>
      </c>
      <c r="J407" s="100">
        <f t="shared" si="38"/>
        <v>43868</v>
      </c>
      <c r="K407" s="100">
        <f t="shared" si="38"/>
        <v>43868</v>
      </c>
      <c r="L407" s="109">
        <f t="shared" si="35"/>
        <v>1.4199999999999999E-2</v>
      </c>
      <c r="M407" s="1"/>
      <c r="N407" s="2"/>
      <c r="O407" s="1"/>
    </row>
    <row r="408" spans="4:15">
      <c r="D408" s="111"/>
      <c r="H408" s="38"/>
      <c r="I408" s="108">
        <f t="shared" si="38"/>
        <v>405</v>
      </c>
      <c r="J408" s="100">
        <f t="shared" si="38"/>
        <v>43869</v>
      </c>
      <c r="K408" s="100">
        <f t="shared" si="38"/>
        <v>43869</v>
      </c>
      <c r="L408" s="109">
        <f t="shared" si="35"/>
        <v>1.4199999999999999E-2</v>
      </c>
      <c r="M408" s="1"/>
      <c r="N408" s="2"/>
      <c r="O408" s="1"/>
    </row>
    <row r="409" spans="4:15">
      <c r="D409" s="111"/>
      <c r="H409" s="38"/>
      <c r="I409" s="108">
        <f t="shared" si="38"/>
        <v>406</v>
      </c>
      <c r="J409" s="100">
        <f t="shared" si="38"/>
        <v>43870</v>
      </c>
      <c r="K409" s="100">
        <f t="shared" si="38"/>
        <v>43870</v>
      </c>
      <c r="L409" s="109">
        <f t="shared" si="35"/>
        <v>1.4199999999999999E-2</v>
      </c>
      <c r="M409" s="1"/>
      <c r="N409" s="2"/>
      <c r="O409" s="1"/>
    </row>
    <row r="410" spans="4:15">
      <c r="D410" s="111"/>
      <c r="H410" s="38"/>
      <c r="I410" s="108">
        <f t="shared" si="38"/>
        <v>407</v>
      </c>
      <c r="J410" s="100">
        <f t="shared" si="38"/>
        <v>43871</v>
      </c>
      <c r="K410" s="100">
        <f t="shared" si="38"/>
        <v>43871</v>
      </c>
      <c r="L410" s="109">
        <f t="shared" si="35"/>
        <v>1.4199999999999999E-2</v>
      </c>
      <c r="M410" s="1"/>
      <c r="N410" s="2"/>
      <c r="O410" s="1"/>
    </row>
    <row r="411" spans="4:15">
      <c r="D411" s="111"/>
      <c r="H411" s="38"/>
      <c r="I411" s="108">
        <f t="shared" si="38"/>
        <v>408</v>
      </c>
      <c r="J411" s="100">
        <f t="shared" si="38"/>
        <v>43872</v>
      </c>
      <c r="K411" s="100">
        <f t="shared" si="38"/>
        <v>43872</v>
      </c>
      <c r="L411" s="109">
        <f t="shared" si="35"/>
        <v>1.4199999999999999E-2</v>
      </c>
      <c r="M411" s="1"/>
      <c r="N411" s="2"/>
      <c r="O411" s="1"/>
    </row>
    <row r="412" spans="4:15">
      <c r="D412" s="111"/>
      <c r="H412" s="38"/>
      <c r="I412" s="108">
        <f t="shared" si="38"/>
        <v>409</v>
      </c>
      <c r="J412" s="100">
        <f t="shared" si="38"/>
        <v>43873</v>
      </c>
      <c r="K412" s="100">
        <f t="shared" si="38"/>
        <v>43873</v>
      </c>
      <c r="L412" s="109">
        <f t="shared" si="35"/>
        <v>1.4199999999999999E-2</v>
      </c>
      <c r="M412" s="1"/>
      <c r="N412" s="2"/>
      <c r="O412" s="1"/>
    </row>
    <row r="413" spans="4:15">
      <c r="D413" s="111"/>
      <c r="H413" s="38"/>
      <c r="I413" s="108">
        <f t="shared" si="38"/>
        <v>410</v>
      </c>
      <c r="J413" s="100">
        <f t="shared" si="38"/>
        <v>43874</v>
      </c>
      <c r="K413" s="100">
        <f t="shared" si="38"/>
        <v>43874</v>
      </c>
      <c r="L413" s="109">
        <f t="shared" si="35"/>
        <v>1.4199999999999999E-2</v>
      </c>
      <c r="M413" s="1"/>
      <c r="N413" s="2"/>
      <c r="O413" s="1"/>
    </row>
    <row r="414" spans="4:15">
      <c r="D414" s="111"/>
      <c r="H414" s="38"/>
      <c r="I414" s="108">
        <f t="shared" si="38"/>
        <v>411</v>
      </c>
      <c r="J414" s="100">
        <f t="shared" si="38"/>
        <v>43875</v>
      </c>
      <c r="K414" s="100">
        <f t="shared" si="38"/>
        <v>43875</v>
      </c>
      <c r="L414" s="109">
        <f t="shared" si="35"/>
        <v>1.4199999999999999E-2</v>
      </c>
      <c r="M414" s="1"/>
      <c r="N414" s="2"/>
      <c r="O414" s="1"/>
    </row>
    <row r="415" spans="4:15">
      <c r="D415" s="111"/>
      <c r="H415" s="38"/>
      <c r="I415" s="108">
        <f t="shared" si="38"/>
        <v>412</v>
      </c>
      <c r="J415" s="100">
        <f t="shared" si="38"/>
        <v>43876</v>
      </c>
      <c r="K415" s="100">
        <f t="shared" si="38"/>
        <v>43876</v>
      </c>
      <c r="L415" s="109">
        <f t="shared" si="35"/>
        <v>1.4199999999999999E-2</v>
      </c>
      <c r="M415" s="1"/>
      <c r="N415" s="2"/>
      <c r="O415" s="1"/>
    </row>
    <row r="416" spans="4:15">
      <c r="D416" s="111"/>
      <c r="H416" s="38"/>
      <c r="I416" s="108">
        <f t="shared" si="38"/>
        <v>413</v>
      </c>
      <c r="J416" s="100">
        <f t="shared" si="38"/>
        <v>43877</v>
      </c>
      <c r="K416" s="100">
        <f t="shared" si="38"/>
        <v>43877</v>
      </c>
      <c r="L416" s="109">
        <f t="shared" si="35"/>
        <v>1.4199999999999999E-2</v>
      </c>
      <c r="M416" s="1"/>
      <c r="N416" s="2"/>
      <c r="O416" s="1"/>
    </row>
    <row r="417" spans="4:15">
      <c r="D417" s="111"/>
      <c r="H417" s="38"/>
      <c r="I417" s="108">
        <f t="shared" si="38"/>
        <v>414</v>
      </c>
      <c r="J417" s="100">
        <f t="shared" si="38"/>
        <v>43878</v>
      </c>
      <c r="K417" s="100">
        <f t="shared" si="38"/>
        <v>43878</v>
      </c>
      <c r="L417" s="109">
        <f t="shared" si="35"/>
        <v>1.4199999999999999E-2</v>
      </c>
      <c r="M417" s="1"/>
      <c r="N417" s="2"/>
      <c r="O417" s="1"/>
    </row>
    <row r="418" spans="4:15">
      <c r="D418" s="111"/>
      <c r="H418" s="38"/>
      <c r="I418" s="108">
        <f t="shared" si="38"/>
        <v>415</v>
      </c>
      <c r="J418" s="100">
        <f t="shared" si="38"/>
        <v>43879</v>
      </c>
      <c r="K418" s="100">
        <f t="shared" si="38"/>
        <v>43879</v>
      </c>
      <c r="L418" s="109">
        <f t="shared" si="35"/>
        <v>1.4199999999999999E-2</v>
      </c>
      <c r="M418" s="1"/>
      <c r="N418" s="2"/>
      <c r="O418" s="1"/>
    </row>
    <row r="419" spans="4:15">
      <c r="D419" s="111"/>
      <c r="H419" s="38"/>
      <c r="I419" s="108">
        <f t="shared" si="38"/>
        <v>416</v>
      </c>
      <c r="J419" s="100">
        <f t="shared" si="38"/>
        <v>43880</v>
      </c>
      <c r="K419" s="100">
        <f t="shared" si="38"/>
        <v>43880</v>
      </c>
      <c r="L419" s="109">
        <f t="shared" si="35"/>
        <v>1.4199999999999999E-2</v>
      </c>
      <c r="M419" s="1"/>
      <c r="N419" s="2"/>
      <c r="O419" s="1"/>
    </row>
    <row r="420" spans="4:15">
      <c r="D420" s="111"/>
      <c r="H420" s="38"/>
      <c r="I420" s="108">
        <f t="shared" si="38"/>
        <v>417</v>
      </c>
      <c r="J420" s="100">
        <f t="shared" si="38"/>
        <v>43881</v>
      </c>
      <c r="K420" s="100">
        <f t="shared" si="38"/>
        <v>43881</v>
      </c>
      <c r="L420" s="109">
        <f t="shared" si="35"/>
        <v>1.41E-2</v>
      </c>
      <c r="M420" s="1"/>
      <c r="N420" s="2"/>
      <c r="O420" s="1"/>
    </row>
    <row r="421" spans="4:15">
      <c r="D421" s="111"/>
      <c r="H421" s="38"/>
      <c r="I421" s="108">
        <f t="shared" si="38"/>
        <v>418</v>
      </c>
      <c r="J421" s="100">
        <f t="shared" si="38"/>
        <v>43882</v>
      </c>
      <c r="K421" s="100">
        <f t="shared" si="38"/>
        <v>43882</v>
      </c>
      <c r="L421" s="109">
        <f t="shared" si="35"/>
        <v>1.41E-2</v>
      </c>
      <c r="M421" s="1"/>
      <c r="N421" s="2"/>
      <c r="O421" s="1"/>
    </row>
    <row r="422" spans="4:15">
      <c r="D422" s="111"/>
      <c r="H422" s="38"/>
      <c r="I422" s="108">
        <f t="shared" ref="I422:K437" si="39">I421+1</f>
        <v>419</v>
      </c>
      <c r="J422" s="100">
        <f t="shared" si="39"/>
        <v>43883</v>
      </c>
      <c r="K422" s="100">
        <f t="shared" si="39"/>
        <v>43883</v>
      </c>
      <c r="L422" s="109">
        <f t="shared" ref="L422:L485" si="40">IFERROR(VLOOKUP(K422,$N$4:$O$2303,2,FALSE)/100,L421)</f>
        <v>1.41E-2</v>
      </c>
      <c r="M422" s="1"/>
      <c r="N422" s="2"/>
      <c r="O422" s="1"/>
    </row>
    <row r="423" spans="4:15">
      <c r="D423" s="111"/>
      <c r="H423" s="38"/>
      <c r="I423" s="108">
        <f t="shared" si="39"/>
        <v>420</v>
      </c>
      <c r="J423" s="100">
        <f t="shared" si="39"/>
        <v>43884</v>
      </c>
      <c r="K423" s="100">
        <f t="shared" si="39"/>
        <v>43884</v>
      </c>
      <c r="L423" s="109">
        <f t="shared" si="40"/>
        <v>1.41E-2</v>
      </c>
      <c r="M423" s="1"/>
      <c r="N423" s="2"/>
      <c r="O423" s="1"/>
    </row>
    <row r="424" spans="4:15">
      <c r="D424" s="111"/>
      <c r="H424" s="38"/>
      <c r="I424" s="108">
        <f t="shared" si="39"/>
        <v>421</v>
      </c>
      <c r="J424" s="100">
        <f t="shared" si="39"/>
        <v>43885</v>
      </c>
      <c r="K424" s="100">
        <f t="shared" si="39"/>
        <v>43885</v>
      </c>
      <c r="L424" s="109">
        <f t="shared" si="40"/>
        <v>1.41E-2</v>
      </c>
      <c r="M424" s="1"/>
      <c r="N424" s="2"/>
      <c r="O424" s="1"/>
    </row>
    <row r="425" spans="4:15">
      <c r="D425" s="111"/>
      <c r="H425" s="38"/>
      <c r="I425" s="108">
        <f t="shared" si="39"/>
        <v>422</v>
      </c>
      <c r="J425" s="100">
        <f t="shared" si="39"/>
        <v>43886</v>
      </c>
      <c r="K425" s="100">
        <f t="shared" si="39"/>
        <v>43886</v>
      </c>
      <c r="L425" s="109">
        <f t="shared" si="40"/>
        <v>1.41E-2</v>
      </c>
      <c r="M425" s="1"/>
      <c r="N425" s="2"/>
      <c r="O425" s="1"/>
    </row>
    <row r="426" spans="4:15">
      <c r="D426" s="111"/>
      <c r="H426" s="38"/>
      <c r="I426" s="108">
        <f t="shared" si="39"/>
        <v>423</v>
      </c>
      <c r="J426" s="100">
        <f t="shared" si="39"/>
        <v>43887</v>
      </c>
      <c r="K426" s="100">
        <f t="shared" si="39"/>
        <v>43887</v>
      </c>
      <c r="L426" s="109">
        <f t="shared" si="40"/>
        <v>1.41E-2</v>
      </c>
      <c r="M426" s="1"/>
      <c r="N426" s="2"/>
      <c r="O426" s="1"/>
    </row>
    <row r="427" spans="4:15">
      <c r="D427" s="111"/>
      <c r="H427" s="38"/>
      <c r="I427" s="108">
        <f t="shared" si="39"/>
        <v>424</v>
      </c>
      <c r="J427" s="100">
        <f t="shared" si="39"/>
        <v>43888</v>
      </c>
      <c r="K427" s="100">
        <f t="shared" si="39"/>
        <v>43888</v>
      </c>
      <c r="L427" s="109">
        <f t="shared" si="40"/>
        <v>1.41E-2</v>
      </c>
      <c r="M427" s="1"/>
      <c r="N427" s="2"/>
      <c r="O427" s="1"/>
    </row>
    <row r="428" spans="4:15">
      <c r="D428" s="111"/>
      <c r="H428" s="38"/>
      <c r="I428" s="108">
        <f t="shared" si="39"/>
        <v>425</v>
      </c>
      <c r="J428" s="100">
        <f t="shared" si="39"/>
        <v>43889</v>
      </c>
      <c r="K428" s="100">
        <f t="shared" si="39"/>
        <v>43889</v>
      </c>
      <c r="L428" s="109">
        <f t="shared" si="40"/>
        <v>1.41E-2</v>
      </c>
      <c r="M428" s="1"/>
      <c r="N428" s="2"/>
      <c r="O428" s="1"/>
    </row>
    <row r="429" spans="4:15">
      <c r="D429" s="111"/>
      <c r="H429" s="38"/>
      <c r="I429" s="108">
        <f t="shared" si="39"/>
        <v>426</v>
      </c>
      <c r="J429" s="100">
        <f t="shared" si="39"/>
        <v>43890</v>
      </c>
      <c r="K429" s="100">
        <f t="shared" si="39"/>
        <v>43890</v>
      </c>
      <c r="L429" s="109">
        <f t="shared" si="40"/>
        <v>1.41E-2</v>
      </c>
      <c r="M429" s="1"/>
      <c r="N429" s="2"/>
      <c r="O429" s="1"/>
    </row>
    <row r="430" spans="4:15">
      <c r="D430" s="111"/>
      <c r="H430" s="38"/>
      <c r="I430" s="108">
        <f t="shared" si="39"/>
        <v>427</v>
      </c>
      <c r="J430" s="100">
        <f t="shared" si="39"/>
        <v>43891</v>
      </c>
      <c r="K430" s="100">
        <f t="shared" si="39"/>
        <v>43891</v>
      </c>
      <c r="L430" s="109">
        <f t="shared" si="40"/>
        <v>1.41E-2</v>
      </c>
      <c r="M430" s="1"/>
      <c r="N430" s="2"/>
      <c r="O430" s="1"/>
    </row>
    <row r="431" spans="4:15">
      <c r="D431" s="111"/>
      <c r="H431" s="38"/>
      <c r="I431" s="108">
        <f t="shared" si="39"/>
        <v>428</v>
      </c>
      <c r="J431" s="100">
        <f t="shared" si="39"/>
        <v>43892</v>
      </c>
      <c r="K431" s="100">
        <f t="shared" si="39"/>
        <v>43892</v>
      </c>
      <c r="L431" s="109">
        <f t="shared" si="40"/>
        <v>1.41E-2</v>
      </c>
      <c r="M431" s="1"/>
      <c r="N431" s="2"/>
      <c r="O431" s="1"/>
    </row>
    <row r="432" spans="4:15">
      <c r="D432" s="111"/>
      <c r="H432" s="38"/>
      <c r="I432" s="108">
        <f t="shared" si="39"/>
        <v>429</v>
      </c>
      <c r="J432" s="100">
        <f t="shared" si="39"/>
        <v>43893</v>
      </c>
      <c r="K432" s="100">
        <f t="shared" si="39"/>
        <v>43893</v>
      </c>
      <c r="L432" s="109">
        <f t="shared" si="40"/>
        <v>1.41E-2</v>
      </c>
      <c r="M432" s="1"/>
      <c r="N432" s="2"/>
      <c r="O432" s="1"/>
    </row>
    <row r="433" spans="4:15">
      <c r="D433" s="111"/>
      <c r="H433" s="38"/>
      <c r="I433" s="108">
        <f t="shared" si="39"/>
        <v>430</v>
      </c>
      <c r="J433" s="100">
        <f t="shared" si="39"/>
        <v>43894</v>
      </c>
      <c r="K433" s="100">
        <f t="shared" si="39"/>
        <v>43894</v>
      </c>
      <c r="L433" s="109">
        <f t="shared" si="40"/>
        <v>1.3999999999999999E-2</v>
      </c>
      <c r="M433" s="1"/>
      <c r="N433" s="2"/>
      <c r="O433" s="1"/>
    </row>
    <row r="434" spans="4:15">
      <c r="D434" s="111"/>
      <c r="H434" s="38"/>
      <c r="I434" s="108">
        <f t="shared" si="39"/>
        <v>431</v>
      </c>
      <c r="J434" s="100">
        <f t="shared" si="39"/>
        <v>43895</v>
      </c>
      <c r="K434" s="100">
        <f t="shared" si="39"/>
        <v>43895</v>
      </c>
      <c r="L434" s="109">
        <f t="shared" si="40"/>
        <v>1.3999999999999999E-2</v>
      </c>
      <c r="M434" s="1"/>
      <c r="N434" s="2"/>
      <c r="O434" s="1"/>
    </row>
    <row r="435" spans="4:15">
      <c r="D435" s="111"/>
      <c r="H435" s="38"/>
      <c r="I435" s="108">
        <f t="shared" si="39"/>
        <v>432</v>
      </c>
      <c r="J435" s="100">
        <f t="shared" si="39"/>
        <v>43896</v>
      </c>
      <c r="K435" s="100">
        <f t="shared" si="39"/>
        <v>43896</v>
      </c>
      <c r="L435" s="109">
        <f t="shared" si="40"/>
        <v>1.3999999999999999E-2</v>
      </c>
      <c r="M435" s="1"/>
      <c r="N435" s="2"/>
      <c r="O435" s="1"/>
    </row>
    <row r="436" spans="4:15">
      <c r="D436" s="111"/>
      <c r="H436" s="38"/>
      <c r="I436" s="108">
        <f t="shared" si="39"/>
        <v>433</v>
      </c>
      <c r="J436" s="100">
        <f t="shared" si="39"/>
        <v>43897</v>
      </c>
      <c r="K436" s="100">
        <f t="shared" si="39"/>
        <v>43897</v>
      </c>
      <c r="L436" s="109">
        <f t="shared" si="40"/>
        <v>1.3999999999999999E-2</v>
      </c>
      <c r="M436" s="1"/>
      <c r="N436" s="2"/>
      <c r="O436" s="1"/>
    </row>
    <row r="437" spans="4:15">
      <c r="D437" s="111"/>
      <c r="H437" s="38"/>
      <c r="I437" s="108">
        <f t="shared" si="39"/>
        <v>434</v>
      </c>
      <c r="J437" s="100">
        <f t="shared" si="39"/>
        <v>43898</v>
      </c>
      <c r="K437" s="100">
        <f t="shared" si="39"/>
        <v>43898</v>
      </c>
      <c r="L437" s="109">
        <f t="shared" si="40"/>
        <v>1.3999999999999999E-2</v>
      </c>
      <c r="M437" s="1"/>
      <c r="N437" s="2"/>
      <c r="O437" s="1"/>
    </row>
    <row r="438" spans="4:15">
      <c r="D438" s="111"/>
      <c r="H438" s="38"/>
      <c r="I438" s="108">
        <f t="shared" ref="I438:K453" si="41">I437+1</f>
        <v>435</v>
      </c>
      <c r="J438" s="100">
        <f t="shared" si="41"/>
        <v>43899</v>
      </c>
      <c r="K438" s="100">
        <f t="shared" si="41"/>
        <v>43899</v>
      </c>
      <c r="L438" s="109">
        <f t="shared" si="40"/>
        <v>1.3999999999999999E-2</v>
      </c>
      <c r="M438" s="1"/>
      <c r="N438" s="2"/>
      <c r="O438" s="1"/>
    </row>
    <row r="439" spans="4:15">
      <c r="D439" s="111"/>
      <c r="H439" s="38"/>
      <c r="I439" s="108">
        <f t="shared" si="41"/>
        <v>436</v>
      </c>
      <c r="J439" s="100">
        <f t="shared" si="41"/>
        <v>43900</v>
      </c>
      <c r="K439" s="100">
        <f t="shared" si="41"/>
        <v>43900</v>
      </c>
      <c r="L439" s="109">
        <f t="shared" si="40"/>
        <v>1.3999999999999999E-2</v>
      </c>
      <c r="M439" s="1"/>
      <c r="N439" s="2"/>
      <c r="O439" s="1"/>
    </row>
    <row r="440" spans="4:15">
      <c r="D440" s="111"/>
      <c r="H440" s="38"/>
      <c r="I440" s="108">
        <f t="shared" si="41"/>
        <v>437</v>
      </c>
      <c r="J440" s="100">
        <f t="shared" si="41"/>
        <v>43901</v>
      </c>
      <c r="K440" s="100">
        <f t="shared" si="41"/>
        <v>43901</v>
      </c>
      <c r="L440" s="109">
        <f t="shared" si="40"/>
        <v>1.3999999999999999E-2</v>
      </c>
      <c r="M440" s="1"/>
      <c r="N440" s="2"/>
      <c r="O440" s="1"/>
    </row>
    <row r="441" spans="4:15">
      <c r="D441" s="111"/>
      <c r="H441" s="38"/>
      <c r="I441" s="108">
        <f t="shared" si="41"/>
        <v>438</v>
      </c>
      <c r="J441" s="100">
        <f t="shared" si="41"/>
        <v>43902</v>
      </c>
      <c r="K441" s="100">
        <f t="shared" si="41"/>
        <v>43902</v>
      </c>
      <c r="L441" s="109">
        <f t="shared" si="40"/>
        <v>1.3900000000000001E-2</v>
      </c>
      <c r="M441" s="1"/>
      <c r="N441" s="2"/>
      <c r="O441" s="1"/>
    </row>
    <row r="442" spans="4:15">
      <c r="D442" s="111"/>
      <c r="H442" s="38"/>
      <c r="I442" s="108">
        <f t="shared" si="41"/>
        <v>439</v>
      </c>
      <c r="J442" s="100">
        <f t="shared" si="41"/>
        <v>43903</v>
      </c>
      <c r="K442" s="100">
        <f t="shared" si="41"/>
        <v>43903</v>
      </c>
      <c r="L442" s="109">
        <f t="shared" si="40"/>
        <v>1.3900000000000001E-2</v>
      </c>
      <c r="M442" s="1"/>
      <c r="N442" s="2"/>
      <c r="O442" s="1"/>
    </row>
    <row r="443" spans="4:15">
      <c r="D443" s="111"/>
      <c r="H443" s="38"/>
      <c r="I443" s="108">
        <f t="shared" si="41"/>
        <v>440</v>
      </c>
      <c r="J443" s="100">
        <f t="shared" si="41"/>
        <v>43904</v>
      </c>
      <c r="K443" s="100">
        <f t="shared" si="41"/>
        <v>43904</v>
      </c>
      <c r="L443" s="109">
        <f t="shared" si="40"/>
        <v>1.3900000000000001E-2</v>
      </c>
      <c r="M443" s="1"/>
      <c r="N443" s="2"/>
      <c r="O443" s="1"/>
    </row>
    <row r="444" spans="4:15">
      <c r="D444" s="111"/>
      <c r="H444" s="38"/>
      <c r="I444" s="108">
        <f t="shared" si="41"/>
        <v>441</v>
      </c>
      <c r="J444" s="100">
        <f t="shared" si="41"/>
        <v>43905</v>
      </c>
      <c r="K444" s="100">
        <f t="shared" si="41"/>
        <v>43905</v>
      </c>
      <c r="L444" s="109">
        <f t="shared" si="40"/>
        <v>1.3900000000000001E-2</v>
      </c>
      <c r="M444" s="1"/>
      <c r="N444" s="2"/>
      <c r="O444" s="1"/>
    </row>
    <row r="445" spans="4:15">
      <c r="D445" s="111"/>
      <c r="H445" s="38"/>
      <c r="I445" s="108">
        <f t="shared" si="41"/>
        <v>442</v>
      </c>
      <c r="J445" s="100">
        <f t="shared" si="41"/>
        <v>43906</v>
      </c>
      <c r="K445" s="100">
        <f t="shared" si="41"/>
        <v>43906</v>
      </c>
      <c r="L445" s="109">
        <f t="shared" si="40"/>
        <v>1.3900000000000001E-2</v>
      </c>
      <c r="M445" s="1"/>
      <c r="N445" s="2"/>
      <c r="O445" s="1"/>
    </row>
    <row r="446" spans="4:15">
      <c r="D446" s="111"/>
      <c r="H446" s="38"/>
      <c r="I446" s="108">
        <f t="shared" si="41"/>
        <v>443</v>
      </c>
      <c r="J446" s="100">
        <f t="shared" si="41"/>
        <v>43907</v>
      </c>
      <c r="K446" s="100">
        <f t="shared" si="41"/>
        <v>43907</v>
      </c>
      <c r="L446" s="109">
        <f t="shared" si="40"/>
        <v>1.0200000000000001E-2</v>
      </c>
      <c r="M446" s="1"/>
      <c r="N446" s="2"/>
      <c r="O446" s="1"/>
    </row>
    <row r="447" spans="4:15">
      <c r="D447" s="111"/>
      <c r="H447" s="38"/>
      <c r="I447" s="108">
        <f t="shared" si="41"/>
        <v>444</v>
      </c>
      <c r="J447" s="100">
        <f t="shared" si="41"/>
        <v>43908</v>
      </c>
      <c r="K447" s="100">
        <f t="shared" si="41"/>
        <v>43908</v>
      </c>
      <c r="L447" s="109">
        <f t="shared" si="40"/>
        <v>1.0200000000000001E-2</v>
      </c>
      <c r="M447" s="1"/>
      <c r="N447" s="2"/>
      <c r="O447" s="1"/>
    </row>
    <row r="448" spans="4:15">
      <c r="D448" s="111"/>
      <c r="H448" s="38"/>
      <c r="I448" s="108">
        <f t="shared" si="41"/>
        <v>445</v>
      </c>
      <c r="J448" s="100">
        <f t="shared" si="41"/>
        <v>43909</v>
      </c>
      <c r="K448" s="100">
        <f t="shared" si="41"/>
        <v>43909</v>
      </c>
      <c r="L448" s="109">
        <f t="shared" si="40"/>
        <v>1.0200000000000001E-2</v>
      </c>
      <c r="M448" s="1"/>
      <c r="N448" s="2"/>
      <c r="O448" s="1"/>
    </row>
    <row r="449" spans="4:15">
      <c r="D449" s="111"/>
      <c r="H449" s="38"/>
      <c r="I449" s="108">
        <f t="shared" si="41"/>
        <v>446</v>
      </c>
      <c r="J449" s="100">
        <f t="shared" si="41"/>
        <v>43910</v>
      </c>
      <c r="K449" s="100">
        <f t="shared" si="41"/>
        <v>43910</v>
      </c>
      <c r="L449" s="109">
        <f t="shared" si="40"/>
        <v>1.0200000000000001E-2</v>
      </c>
      <c r="M449" s="1"/>
      <c r="N449" s="2"/>
      <c r="O449" s="1"/>
    </row>
    <row r="450" spans="4:15">
      <c r="D450" s="111"/>
      <c r="H450" s="38"/>
      <c r="I450" s="108">
        <f t="shared" si="41"/>
        <v>447</v>
      </c>
      <c r="J450" s="100">
        <f t="shared" si="41"/>
        <v>43911</v>
      </c>
      <c r="K450" s="100">
        <f t="shared" si="41"/>
        <v>43911</v>
      </c>
      <c r="L450" s="109">
        <f t="shared" si="40"/>
        <v>1.0200000000000001E-2</v>
      </c>
      <c r="M450" s="1"/>
      <c r="N450" s="2"/>
      <c r="O450" s="1"/>
    </row>
    <row r="451" spans="4:15">
      <c r="D451" s="111"/>
      <c r="H451" s="38"/>
      <c r="I451" s="108">
        <f t="shared" si="41"/>
        <v>448</v>
      </c>
      <c r="J451" s="100">
        <f t="shared" si="41"/>
        <v>43912</v>
      </c>
      <c r="K451" s="100">
        <f t="shared" si="41"/>
        <v>43912</v>
      </c>
      <c r="L451" s="109">
        <f t="shared" si="40"/>
        <v>1.0200000000000001E-2</v>
      </c>
      <c r="M451" s="1"/>
      <c r="N451" s="2"/>
      <c r="O451" s="1"/>
    </row>
    <row r="452" spans="4:15">
      <c r="D452" s="111"/>
      <c r="H452" s="38"/>
      <c r="I452" s="108">
        <f t="shared" si="41"/>
        <v>449</v>
      </c>
      <c r="J452" s="100">
        <f t="shared" si="41"/>
        <v>43913</v>
      </c>
      <c r="K452" s="100">
        <f t="shared" si="41"/>
        <v>43913</v>
      </c>
      <c r="L452" s="109">
        <f t="shared" si="40"/>
        <v>1.0200000000000001E-2</v>
      </c>
      <c r="M452" s="1"/>
      <c r="N452" s="2"/>
      <c r="O452" s="1"/>
    </row>
    <row r="453" spans="4:15">
      <c r="D453" s="111"/>
      <c r="H453" s="38"/>
      <c r="I453" s="108">
        <f t="shared" si="41"/>
        <v>450</v>
      </c>
      <c r="J453" s="100">
        <f t="shared" si="41"/>
        <v>43914</v>
      </c>
      <c r="K453" s="100">
        <f t="shared" si="41"/>
        <v>43914</v>
      </c>
      <c r="L453" s="109">
        <f t="shared" si="40"/>
        <v>1.0700000000000001E-2</v>
      </c>
      <c r="M453" s="1"/>
      <c r="N453" s="2"/>
      <c r="O453" s="1"/>
    </row>
    <row r="454" spans="4:15">
      <c r="D454" s="111"/>
      <c r="H454" s="38"/>
      <c r="I454" s="108">
        <f t="shared" ref="I454:K469" si="42">I453+1</f>
        <v>451</v>
      </c>
      <c r="J454" s="100">
        <f t="shared" si="42"/>
        <v>43915</v>
      </c>
      <c r="K454" s="100">
        <f t="shared" si="42"/>
        <v>43915</v>
      </c>
      <c r="L454" s="109">
        <f t="shared" si="40"/>
        <v>1.1000000000000001E-2</v>
      </c>
      <c r="M454" s="1"/>
      <c r="N454" s="2"/>
      <c r="O454" s="1"/>
    </row>
    <row r="455" spans="4:15">
      <c r="D455" s="111"/>
      <c r="H455" s="38"/>
      <c r="I455" s="108">
        <f t="shared" si="42"/>
        <v>452</v>
      </c>
      <c r="J455" s="100">
        <f t="shared" si="42"/>
        <v>43916</v>
      </c>
      <c r="K455" s="100">
        <f t="shared" si="42"/>
        <v>43916</v>
      </c>
      <c r="L455" s="109">
        <f t="shared" si="40"/>
        <v>1.1000000000000001E-2</v>
      </c>
      <c r="M455" s="1"/>
      <c r="N455" s="2"/>
      <c r="O455" s="1"/>
    </row>
    <row r="456" spans="4:15">
      <c r="D456" s="111"/>
      <c r="H456" s="38"/>
      <c r="I456" s="108">
        <f t="shared" si="42"/>
        <v>453</v>
      </c>
      <c r="J456" s="100">
        <f t="shared" si="42"/>
        <v>43917</v>
      </c>
      <c r="K456" s="100">
        <f t="shared" si="42"/>
        <v>43917</v>
      </c>
      <c r="L456" s="109">
        <f t="shared" si="40"/>
        <v>1.1000000000000001E-2</v>
      </c>
      <c r="M456" s="1"/>
      <c r="N456" s="2"/>
      <c r="O456" s="1"/>
    </row>
    <row r="457" spans="4:15">
      <c r="D457" s="111"/>
      <c r="H457" s="38"/>
      <c r="I457" s="108">
        <f t="shared" si="42"/>
        <v>454</v>
      </c>
      <c r="J457" s="100">
        <f t="shared" si="42"/>
        <v>43918</v>
      </c>
      <c r="K457" s="100">
        <f t="shared" si="42"/>
        <v>43918</v>
      </c>
      <c r="L457" s="109">
        <f t="shared" si="40"/>
        <v>1.1000000000000001E-2</v>
      </c>
      <c r="M457" s="1"/>
      <c r="N457" s="2"/>
      <c r="O457" s="1"/>
    </row>
    <row r="458" spans="4:15">
      <c r="D458" s="111"/>
      <c r="H458" s="38"/>
      <c r="I458" s="108">
        <f t="shared" si="42"/>
        <v>455</v>
      </c>
      <c r="J458" s="100">
        <f t="shared" si="42"/>
        <v>43919</v>
      </c>
      <c r="K458" s="100">
        <f t="shared" si="42"/>
        <v>43919</v>
      </c>
      <c r="L458" s="109">
        <f t="shared" si="40"/>
        <v>1.1000000000000001E-2</v>
      </c>
      <c r="M458" s="1"/>
      <c r="N458" s="2"/>
      <c r="O458" s="1"/>
    </row>
    <row r="459" spans="4:15">
      <c r="D459" s="111"/>
      <c r="H459" s="38"/>
      <c r="I459" s="108">
        <f t="shared" si="42"/>
        <v>456</v>
      </c>
      <c r="J459" s="100">
        <f t="shared" si="42"/>
        <v>43920</v>
      </c>
      <c r="K459" s="100">
        <f t="shared" si="42"/>
        <v>43920</v>
      </c>
      <c r="L459" s="109">
        <f t="shared" si="40"/>
        <v>1.1000000000000001E-2</v>
      </c>
      <c r="M459" s="1"/>
      <c r="N459" s="2"/>
      <c r="O459" s="1"/>
    </row>
    <row r="460" spans="4:15">
      <c r="D460" s="111"/>
      <c r="H460" s="38"/>
      <c r="I460" s="108">
        <f t="shared" si="42"/>
        <v>457</v>
      </c>
      <c r="J460" s="100">
        <f t="shared" si="42"/>
        <v>43921</v>
      </c>
      <c r="K460" s="100">
        <f t="shared" si="42"/>
        <v>43921</v>
      </c>
      <c r="L460" s="109">
        <f t="shared" si="40"/>
        <v>1.1000000000000001E-2</v>
      </c>
      <c r="M460" s="1"/>
      <c r="N460" s="2"/>
      <c r="O460" s="1"/>
    </row>
    <row r="461" spans="4:15">
      <c r="D461" s="111"/>
      <c r="H461" s="38"/>
      <c r="I461" s="108">
        <f t="shared" si="42"/>
        <v>458</v>
      </c>
      <c r="J461" s="100">
        <f t="shared" si="42"/>
        <v>43922</v>
      </c>
      <c r="K461" s="100">
        <f t="shared" si="42"/>
        <v>43922</v>
      </c>
      <c r="L461" s="109">
        <f t="shared" si="40"/>
        <v>1.1000000000000001E-2</v>
      </c>
      <c r="M461" s="1"/>
      <c r="N461" s="2"/>
      <c r="O461" s="1"/>
    </row>
    <row r="462" spans="4:15">
      <c r="D462" s="111"/>
      <c r="H462" s="38"/>
      <c r="I462" s="108">
        <f t="shared" si="42"/>
        <v>459</v>
      </c>
      <c r="J462" s="100">
        <f t="shared" si="42"/>
        <v>43923</v>
      </c>
      <c r="K462" s="100">
        <f t="shared" si="42"/>
        <v>43923</v>
      </c>
      <c r="L462" s="109">
        <f t="shared" si="40"/>
        <v>1.1000000000000001E-2</v>
      </c>
      <c r="M462" s="1"/>
      <c r="N462" s="2"/>
      <c r="O462" s="1"/>
    </row>
    <row r="463" spans="4:15">
      <c r="D463" s="111"/>
      <c r="H463" s="38"/>
      <c r="I463" s="108">
        <f t="shared" si="42"/>
        <v>460</v>
      </c>
      <c r="J463" s="100">
        <f t="shared" si="42"/>
        <v>43924</v>
      </c>
      <c r="K463" s="100">
        <f t="shared" si="42"/>
        <v>43924</v>
      </c>
      <c r="L463" s="109">
        <f t="shared" si="40"/>
        <v>1.1000000000000001E-2</v>
      </c>
      <c r="M463" s="1"/>
      <c r="N463" s="2"/>
      <c r="O463" s="1"/>
    </row>
    <row r="464" spans="4:15">
      <c r="D464" s="111"/>
      <c r="H464" s="38"/>
      <c r="I464" s="108">
        <f t="shared" si="42"/>
        <v>461</v>
      </c>
      <c r="J464" s="100">
        <f t="shared" si="42"/>
        <v>43925</v>
      </c>
      <c r="K464" s="100">
        <f t="shared" si="42"/>
        <v>43925</v>
      </c>
      <c r="L464" s="109">
        <f t="shared" si="40"/>
        <v>1.1000000000000001E-2</v>
      </c>
      <c r="M464" s="1"/>
      <c r="N464" s="2"/>
      <c r="O464" s="1"/>
    </row>
    <row r="465" spans="4:15">
      <c r="D465" s="111"/>
      <c r="H465" s="38"/>
      <c r="I465" s="108">
        <f t="shared" si="42"/>
        <v>462</v>
      </c>
      <c r="J465" s="100">
        <f t="shared" si="42"/>
        <v>43926</v>
      </c>
      <c r="K465" s="100">
        <f t="shared" si="42"/>
        <v>43926</v>
      </c>
      <c r="L465" s="109">
        <f t="shared" si="40"/>
        <v>1.1000000000000001E-2</v>
      </c>
      <c r="M465" s="1"/>
      <c r="N465" s="2"/>
      <c r="O465" s="1"/>
    </row>
    <row r="466" spans="4:15">
      <c r="D466" s="111"/>
      <c r="H466" s="38"/>
      <c r="I466" s="108">
        <f t="shared" si="42"/>
        <v>463</v>
      </c>
      <c r="J466" s="100">
        <f t="shared" si="42"/>
        <v>43927</v>
      </c>
      <c r="K466" s="100">
        <f t="shared" si="42"/>
        <v>43927</v>
      </c>
      <c r="L466" s="109">
        <f t="shared" si="40"/>
        <v>1.1000000000000001E-2</v>
      </c>
      <c r="M466" s="1"/>
      <c r="N466" s="2"/>
      <c r="O466" s="1"/>
    </row>
    <row r="467" spans="4:15">
      <c r="D467" s="111"/>
      <c r="H467" s="38"/>
      <c r="I467" s="108">
        <f t="shared" si="42"/>
        <v>464</v>
      </c>
      <c r="J467" s="100">
        <f t="shared" si="42"/>
        <v>43928</v>
      </c>
      <c r="K467" s="100">
        <f t="shared" si="42"/>
        <v>43928</v>
      </c>
      <c r="L467" s="109">
        <f t="shared" si="40"/>
        <v>1.1000000000000001E-2</v>
      </c>
      <c r="M467" s="1"/>
      <c r="N467" s="2"/>
      <c r="O467" s="1"/>
    </row>
    <row r="468" spans="4:15">
      <c r="D468" s="111"/>
      <c r="H468" s="38"/>
      <c r="I468" s="108">
        <f t="shared" si="42"/>
        <v>465</v>
      </c>
      <c r="J468" s="100">
        <f t="shared" si="42"/>
        <v>43929</v>
      </c>
      <c r="K468" s="100">
        <f t="shared" si="42"/>
        <v>43929</v>
      </c>
      <c r="L468" s="109">
        <f t="shared" si="40"/>
        <v>1.1000000000000001E-2</v>
      </c>
      <c r="M468" s="1"/>
      <c r="N468" s="2"/>
      <c r="O468" s="1"/>
    </row>
    <row r="469" spans="4:15">
      <c r="D469" s="111"/>
      <c r="H469" s="38"/>
      <c r="I469" s="108">
        <f t="shared" si="42"/>
        <v>466</v>
      </c>
      <c r="J469" s="100">
        <f t="shared" si="42"/>
        <v>43930</v>
      </c>
      <c r="K469" s="100">
        <f t="shared" si="42"/>
        <v>43930</v>
      </c>
      <c r="L469" s="109">
        <f t="shared" si="40"/>
        <v>1.1000000000000001E-2</v>
      </c>
      <c r="M469" s="1"/>
      <c r="N469" s="2"/>
      <c r="O469" s="1"/>
    </row>
    <row r="470" spans="4:15">
      <c r="D470" s="111"/>
      <c r="H470" s="38"/>
      <c r="I470" s="108">
        <f t="shared" ref="I470:K485" si="43">I469+1</f>
        <v>467</v>
      </c>
      <c r="J470" s="100">
        <f t="shared" si="43"/>
        <v>43931</v>
      </c>
      <c r="K470" s="100">
        <f t="shared" si="43"/>
        <v>43931</v>
      </c>
      <c r="L470" s="109">
        <f t="shared" si="40"/>
        <v>1.1000000000000001E-2</v>
      </c>
      <c r="M470" s="1"/>
      <c r="N470" s="2"/>
      <c r="O470" s="1"/>
    </row>
    <row r="471" spans="4:15">
      <c r="D471" s="111"/>
      <c r="H471" s="38"/>
      <c r="I471" s="108">
        <f t="shared" si="43"/>
        <v>468</v>
      </c>
      <c r="J471" s="100">
        <f t="shared" si="43"/>
        <v>43932</v>
      </c>
      <c r="K471" s="100">
        <f t="shared" si="43"/>
        <v>43932</v>
      </c>
      <c r="L471" s="109">
        <f t="shared" si="40"/>
        <v>1.1000000000000001E-2</v>
      </c>
      <c r="M471" s="1"/>
      <c r="N471" s="2"/>
      <c r="O471" s="1"/>
    </row>
    <row r="472" spans="4:15">
      <c r="D472" s="111"/>
      <c r="H472" s="38"/>
      <c r="I472" s="108">
        <f t="shared" si="43"/>
        <v>469</v>
      </c>
      <c r="J472" s="100">
        <f t="shared" si="43"/>
        <v>43933</v>
      </c>
      <c r="K472" s="100">
        <f t="shared" si="43"/>
        <v>43933</v>
      </c>
      <c r="L472" s="109">
        <f t="shared" si="40"/>
        <v>1.1000000000000001E-2</v>
      </c>
      <c r="M472" s="1"/>
      <c r="N472" s="2"/>
      <c r="O472" s="1"/>
    </row>
    <row r="473" spans="4:15">
      <c r="D473" s="111"/>
      <c r="H473" s="38"/>
      <c r="I473" s="108">
        <f t="shared" si="43"/>
        <v>470</v>
      </c>
      <c r="J473" s="100">
        <f t="shared" si="43"/>
        <v>43934</v>
      </c>
      <c r="K473" s="100">
        <f t="shared" si="43"/>
        <v>43934</v>
      </c>
      <c r="L473" s="109">
        <f t="shared" si="40"/>
        <v>1.1000000000000001E-2</v>
      </c>
      <c r="M473" s="1"/>
      <c r="N473" s="2"/>
      <c r="O473" s="1"/>
    </row>
    <row r="474" spans="4:15">
      <c r="D474" s="111"/>
      <c r="H474" s="38"/>
      <c r="I474" s="108">
        <f t="shared" si="43"/>
        <v>471</v>
      </c>
      <c r="J474" s="100">
        <f t="shared" si="43"/>
        <v>43935</v>
      </c>
      <c r="K474" s="100">
        <f t="shared" si="43"/>
        <v>43935</v>
      </c>
      <c r="L474" s="109">
        <f t="shared" si="40"/>
        <v>1.1000000000000001E-2</v>
      </c>
      <c r="M474" s="1"/>
      <c r="N474" s="2"/>
      <c r="O474" s="1"/>
    </row>
    <row r="475" spans="4:15">
      <c r="D475" s="111"/>
      <c r="H475" s="38"/>
      <c r="I475" s="108">
        <f t="shared" si="43"/>
        <v>472</v>
      </c>
      <c r="J475" s="100">
        <f t="shared" si="43"/>
        <v>43936</v>
      </c>
      <c r="K475" s="100">
        <f t="shared" si="43"/>
        <v>43936</v>
      </c>
      <c r="L475" s="109">
        <f t="shared" si="40"/>
        <v>1.1000000000000001E-2</v>
      </c>
      <c r="M475" s="1"/>
      <c r="N475" s="2"/>
      <c r="O475" s="1"/>
    </row>
    <row r="476" spans="4:15">
      <c r="D476" s="111"/>
      <c r="H476" s="38"/>
      <c r="I476" s="108">
        <f t="shared" si="43"/>
        <v>473</v>
      </c>
      <c r="J476" s="100">
        <f t="shared" si="43"/>
        <v>43937</v>
      </c>
      <c r="K476" s="100">
        <f t="shared" si="43"/>
        <v>43937</v>
      </c>
      <c r="L476" s="109">
        <f t="shared" si="40"/>
        <v>1.1000000000000001E-2</v>
      </c>
      <c r="M476" s="1"/>
      <c r="N476" s="2"/>
      <c r="O476" s="1"/>
    </row>
    <row r="477" spans="4:15">
      <c r="D477" s="111"/>
      <c r="H477" s="38"/>
      <c r="I477" s="108">
        <f t="shared" si="43"/>
        <v>474</v>
      </c>
      <c r="J477" s="100">
        <f t="shared" si="43"/>
        <v>43938</v>
      </c>
      <c r="K477" s="100">
        <f t="shared" si="43"/>
        <v>43938</v>
      </c>
      <c r="L477" s="109">
        <f t="shared" si="40"/>
        <v>1.1000000000000001E-2</v>
      </c>
      <c r="M477" s="1"/>
      <c r="N477" s="2"/>
      <c r="O477" s="1"/>
    </row>
    <row r="478" spans="4:15">
      <c r="D478" s="111"/>
      <c r="H478" s="38"/>
      <c r="I478" s="108">
        <f t="shared" si="43"/>
        <v>475</v>
      </c>
      <c r="J478" s="100">
        <f t="shared" si="43"/>
        <v>43939</v>
      </c>
      <c r="K478" s="100">
        <f t="shared" si="43"/>
        <v>43939</v>
      </c>
      <c r="L478" s="109">
        <f t="shared" si="40"/>
        <v>1.1000000000000001E-2</v>
      </c>
      <c r="M478" s="1"/>
      <c r="N478" s="2"/>
      <c r="O478" s="1"/>
    </row>
    <row r="479" spans="4:15">
      <c r="D479" s="111"/>
      <c r="H479" s="38"/>
      <c r="I479" s="108">
        <f t="shared" si="43"/>
        <v>476</v>
      </c>
      <c r="J479" s="100">
        <f t="shared" si="43"/>
        <v>43940</v>
      </c>
      <c r="K479" s="100">
        <f t="shared" si="43"/>
        <v>43940</v>
      </c>
      <c r="L479" s="109">
        <f t="shared" si="40"/>
        <v>1.1000000000000001E-2</v>
      </c>
      <c r="M479" s="1"/>
      <c r="N479" s="2"/>
      <c r="O479" s="1"/>
    </row>
    <row r="480" spans="4:15">
      <c r="D480" s="111"/>
      <c r="H480" s="38"/>
      <c r="I480" s="108">
        <f t="shared" si="43"/>
        <v>477</v>
      </c>
      <c r="J480" s="100">
        <f t="shared" si="43"/>
        <v>43941</v>
      </c>
      <c r="K480" s="100">
        <f t="shared" si="43"/>
        <v>43941</v>
      </c>
      <c r="L480" s="109">
        <f t="shared" si="40"/>
        <v>1.1000000000000001E-2</v>
      </c>
      <c r="M480" s="1"/>
      <c r="N480" s="2"/>
      <c r="O480" s="1"/>
    </row>
    <row r="481" spans="4:15">
      <c r="D481" s="111"/>
      <c r="H481" s="38"/>
      <c r="I481" s="108">
        <f t="shared" si="43"/>
        <v>478</v>
      </c>
      <c r="J481" s="100">
        <f t="shared" si="43"/>
        <v>43942</v>
      </c>
      <c r="K481" s="100">
        <f t="shared" si="43"/>
        <v>43942</v>
      </c>
      <c r="L481" s="109">
        <f t="shared" si="40"/>
        <v>1.1000000000000001E-2</v>
      </c>
      <c r="M481" s="1"/>
      <c r="N481" s="2"/>
      <c r="O481" s="1"/>
    </row>
    <row r="482" spans="4:15">
      <c r="D482" s="111"/>
      <c r="H482" s="38"/>
      <c r="I482" s="108">
        <f t="shared" si="43"/>
        <v>479</v>
      </c>
      <c r="J482" s="100">
        <f t="shared" si="43"/>
        <v>43943</v>
      </c>
      <c r="K482" s="100">
        <f t="shared" si="43"/>
        <v>43943</v>
      </c>
      <c r="L482" s="109">
        <f t="shared" si="40"/>
        <v>1.1000000000000001E-2</v>
      </c>
      <c r="M482" s="1"/>
      <c r="N482" s="2"/>
      <c r="O482" s="1"/>
    </row>
    <row r="483" spans="4:15">
      <c r="D483" s="111"/>
      <c r="H483" s="38"/>
      <c r="I483" s="108">
        <f t="shared" si="43"/>
        <v>480</v>
      </c>
      <c r="J483" s="100">
        <f t="shared" si="43"/>
        <v>43944</v>
      </c>
      <c r="K483" s="100">
        <f t="shared" si="43"/>
        <v>43944</v>
      </c>
      <c r="L483" s="109">
        <f t="shared" si="40"/>
        <v>1.1000000000000001E-2</v>
      </c>
      <c r="M483" s="1"/>
      <c r="N483" s="2"/>
      <c r="O483" s="1"/>
    </row>
    <row r="484" spans="4:15">
      <c r="D484" s="111"/>
      <c r="H484" s="38"/>
      <c r="I484" s="108">
        <f t="shared" si="43"/>
        <v>481</v>
      </c>
      <c r="J484" s="100">
        <f t="shared" si="43"/>
        <v>43945</v>
      </c>
      <c r="K484" s="100">
        <f t="shared" si="43"/>
        <v>43945</v>
      </c>
      <c r="L484" s="109">
        <f t="shared" si="40"/>
        <v>1.1000000000000001E-2</v>
      </c>
      <c r="M484" s="1"/>
      <c r="N484" s="2"/>
      <c r="O484" s="1"/>
    </row>
    <row r="485" spans="4:15">
      <c r="D485" s="111"/>
      <c r="H485" s="38"/>
      <c r="I485" s="108">
        <f t="shared" si="43"/>
        <v>482</v>
      </c>
      <c r="J485" s="100">
        <f t="shared" si="43"/>
        <v>43946</v>
      </c>
      <c r="K485" s="100">
        <f t="shared" si="43"/>
        <v>43946</v>
      </c>
      <c r="L485" s="109">
        <f t="shared" si="40"/>
        <v>1.1000000000000001E-2</v>
      </c>
      <c r="M485" s="1"/>
      <c r="N485" s="2"/>
      <c r="O485" s="1"/>
    </row>
    <row r="486" spans="4:15">
      <c r="D486" s="111"/>
      <c r="H486" s="38"/>
      <c r="I486" s="108">
        <f t="shared" ref="I486:K501" si="44">I485+1</f>
        <v>483</v>
      </c>
      <c r="J486" s="100">
        <f t="shared" si="44"/>
        <v>43947</v>
      </c>
      <c r="K486" s="100">
        <f t="shared" si="44"/>
        <v>43947</v>
      </c>
      <c r="L486" s="109">
        <f t="shared" ref="L486:L539" si="45">IFERROR(VLOOKUP(K486,$N$4:$O$2303,2,FALSE)/100,L485)</f>
        <v>1.1000000000000001E-2</v>
      </c>
      <c r="M486" s="1"/>
      <c r="N486" s="2"/>
      <c r="O486" s="1"/>
    </row>
    <row r="487" spans="4:15">
      <c r="D487" s="111"/>
      <c r="H487" s="38"/>
      <c r="I487" s="108">
        <f t="shared" si="44"/>
        <v>484</v>
      </c>
      <c r="J487" s="100">
        <f t="shared" si="44"/>
        <v>43948</v>
      </c>
      <c r="K487" s="100">
        <f t="shared" si="44"/>
        <v>43948</v>
      </c>
      <c r="L487" s="109">
        <f t="shared" si="45"/>
        <v>1.1000000000000001E-2</v>
      </c>
      <c r="M487" s="1"/>
      <c r="N487" s="2"/>
      <c r="O487" s="1"/>
    </row>
    <row r="488" spans="4:15">
      <c r="D488" s="111"/>
      <c r="H488" s="38"/>
      <c r="I488" s="108">
        <f t="shared" si="44"/>
        <v>485</v>
      </c>
      <c r="J488" s="100">
        <f t="shared" si="44"/>
        <v>43949</v>
      </c>
      <c r="K488" s="100">
        <f t="shared" si="44"/>
        <v>43949</v>
      </c>
      <c r="L488" s="109">
        <f t="shared" si="45"/>
        <v>1.1000000000000001E-2</v>
      </c>
      <c r="M488" s="1"/>
      <c r="N488" s="2"/>
      <c r="O488" s="1"/>
    </row>
    <row r="489" spans="4:15">
      <c r="D489" s="111"/>
      <c r="H489" s="38"/>
      <c r="I489" s="108">
        <f t="shared" si="44"/>
        <v>486</v>
      </c>
      <c r="J489" s="100">
        <f t="shared" si="44"/>
        <v>43950</v>
      </c>
      <c r="K489" s="100">
        <f t="shared" si="44"/>
        <v>43950</v>
      </c>
      <c r="L489" s="109">
        <f t="shared" si="45"/>
        <v>1.1000000000000001E-2</v>
      </c>
      <c r="M489" s="1"/>
      <c r="N489" s="2"/>
      <c r="O489" s="1"/>
    </row>
    <row r="490" spans="4:15">
      <c r="D490" s="111"/>
      <c r="H490" s="38"/>
      <c r="I490" s="108">
        <f t="shared" si="44"/>
        <v>487</v>
      </c>
      <c r="J490" s="100">
        <f t="shared" si="44"/>
        <v>43951</v>
      </c>
      <c r="K490" s="100">
        <f t="shared" si="44"/>
        <v>43951</v>
      </c>
      <c r="L490" s="109">
        <f t="shared" si="45"/>
        <v>1.1000000000000001E-2</v>
      </c>
      <c r="M490" s="1"/>
      <c r="N490" s="2"/>
      <c r="O490" s="1"/>
    </row>
    <row r="491" spans="4:15">
      <c r="D491" s="111"/>
      <c r="H491" s="38"/>
      <c r="I491" s="108">
        <f t="shared" si="44"/>
        <v>488</v>
      </c>
      <c r="J491" s="100">
        <f t="shared" si="44"/>
        <v>43952</v>
      </c>
      <c r="K491" s="100">
        <f t="shared" si="44"/>
        <v>43952</v>
      </c>
      <c r="L491" s="109">
        <f t="shared" si="45"/>
        <v>1.1000000000000001E-2</v>
      </c>
      <c r="M491" s="1"/>
      <c r="N491" s="2"/>
      <c r="O491" s="1"/>
    </row>
    <row r="492" spans="4:15">
      <c r="D492" s="111"/>
      <c r="H492" s="38"/>
      <c r="I492" s="108">
        <f t="shared" si="44"/>
        <v>489</v>
      </c>
      <c r="J492" s="100">
        <f t="shared" si="44"/>
        <v>43953</v>
      </c>
      <c r="K492" s="100">
        <f t="shared" si="44"/>
        <v>43953</v>
      </c>
      <c r="L492" s="109">
        <f t="shared" si="45"/>
        <v>1.1000000000000001E-2</v>
      </c>
      <c r="M492" s="1"/>
      <c r="N492" s="2"/>
      <c r="O492" s="1"/>
    </row>
    <row r="493" spans="4:15">
      <c r="D493" s="111"/>
      <c r="H493" s="38"/>
      <c r="I493" s="108">
        <f t="shared" si="44"/>
        <v>490</v>
      </c>
      <c r="J493" s="100">
        <f t="shared" si="44"/>
        <v>43954</v>
      </c>
      <c r="K493" s="100">
        <f t="shared" si="44"/>
        <v>43954</v>
      </c>
      <c r="L493" s="109">
        <f t="shared" si="45"/>
        <v>1.1000000000000001E-2</v>
      </c>
      <c r="M493" s="1"/>
      <c r="N493" s="2"/>
      <c r="O493" s="1"/>
    </row>
    <row r="494" spans="4:15">
      <c r="D494" s="111"/>
      <c r="H494" s="38"/>
      <c r="I494" s="108">
        <f t="shared" si="44"/>
        <v>491</v>
      </c>
      <c r="J494" s="100">
        <f t="shared" si="44"/>
        <v>43955</v>
      </c>
      <c r="K494" s="100">
        <f t="shared" si="44"/>
        <v>43955</v>
      </c>
      <c r="L494" s="109">
        <f t="shared" si="45"/>
        <v>1.1000000000000001E-2</v>
      </c>
      <c r="M494" s="1"/>
      <c r="N494" s="2"/>
      <c r="O494" s="1"/>
    </row>
    <row r="495" spans="4:15">
      <c r="D495" s="111"/>
      <c r="H495" s="38"/>
      <c r="I495" s="108">
        <f t="shared" si="44"/>
        <v>492</v>
      </c>
      <c r="J495" s="100">
        <f t="shared" si="44"/>
        <v>43956</v>
      </c>
      <c r="K495" s="100">
        <f t="shared" si="44"/>
        <v>43956</v>
      </c>
      <c r="L495" s="109">
        <f t="shared" si="45"/>
        <v>1.1000000000000001E-2</v>
      </c>
      <c r="M495" s="1"/>
      <c r="N495" s="2"/>
      <c r="O495" s="1"/>
    </row>
    <row r="496" spans="4:15">
      <c r="D496" s="111"/>
      <c r="H496" s="38"/>
      <c r="I496" s="108">
        <f t="shared" si="44"/>
        <v>493</v>
      </c>
      <c r="J496" s="100">
        <f t="shared" si="44"/>
        <v>43957</v>
      </c>
      <c r="K496" s="100">
        <f t="shared" si="44"/>
        <v>43957</v>
      </c>
      <c r="L496" s="109">
        <f t="shared" si="45"/>
        <v>1.1000000000000001E-2</v>
      </c>
      <c r="M496" s="1"/>
      <c r="N496" s="2"/>
      <c r="O496" s="1"/>
    </row>
    <row r="497" spans="4:15">
      <c r="D497" s="111"/>
      <c r="H497" s="38"/>
      <c r="I497" s="108">
        <f t="shared" si="44"/>
        <v>494</v>
      </c>
      <c r="J497" s="100">
        <f t="shared" si="44"/>
        <v>43958</v>
      </c>
      <c r="K497" s="100">
        <f t="shared" si="44"/>
        <v>43958</v>
      </c>
      <c r="L497" s="109">
        <f t="shared" si="45"/>
        <v>1.0800000000000001E-2</v>
      </c>
      <c r="M497" s="1"/>
      <c r="N497" s="2"/>
      <c r="O497" s="1"/>
    </row>
    <row r="498" spans="4:15">
      <c r="D498" s="111"/>
      <c r="H498" s="38"/>
      <c r="I498" s="108">
        <f t="shared" si="44"/>
        <v>495</v>
      </c>
      <c r="J498" s="100">
        <f t="shared" si="44"/>
        <v>43959</v>
      </c>
      <c r="K498" s="100">
        <f t="shared" si="44"/>
        <v>43959</v>
      </c>
      <c r="L498" s="109">
        <f t="shared" si="45"/>
        <v>1.0800000000000001E-2</v>
      </c>
      <c r="M498" s="1"/>
      <c r="N498" s="2"/>
      <c r="O498" s="1"/>
    </row>
    <row r="499" spans="4:15">
      <c r="D499" s="111"/>
      <c r="H499" s="38"/>
      <c r="I499" s="108">
        <f t="shared" si="44"/>
        <v>496</v>
      </c>
      <c r="J499" s="100">
        <f t="shared" si="44"/>
        <v>43960</v>
      </c>
      <c r="K499" s="100">
        <f t="shared" si="44"/>
        <v>43960</v>
      </c>
      <c r="L499" s="109">
        <f t="shared" si="45"/>
        <v>1.0800000000000001E-2</v>
      </c>
      <c r="M499" s="1"/>
      <c r="N499" s="2"/>
      <c r="O499" s="1"/>
    </row>
    <row r="500" spans="4:15">
      <c r="D500" s="111"/>
      <c r="H500" s="38"/>
      <c r="I500" s="108">
        <f t="shared" si="44"/>
        <v>497</v>
      </c>
      <c r="J500" s="100">
        <f t="shared" si="44"/>
        <v>43961</v>
      </c>
      <c r="K500" s="100">
        <f t="shared" si="44"/>
        <v>43961</v>
      </c>
      <c r="L500" s="109">
        <f t="shared" si="45"/>
        <v>1.0800000000000001E-2</v>
      </c>
      <c r="M500" s="1"/>
      <c r="N500" s="2"/>
      <c r="O500" s="1"/>
    </row>
    <row r="501" spans="4:15">
      <c r="D501" s="111"/>
      <c r="H501" s="38"/>
      <c r="I501" s="108">
        <f t="shared" si="44"/>
        <v>498</v>
      </c>
      <c r="J501" s="100">
        <f t="shared" si="44"/>
        <v>43962</v>
      </c>
      <c r="K501" s="100">
        <f t="shared" si="44"/>
        <v>43962</v>
      </c>
      <c r="L501" s="109">
        <f t="shared" si="45"/>
        <v>1.0500000000000001E-2</v>
      </c>
      <c r="M501" s="1"/>
      <c r="N501" s="2"/>
      <c r="O501" s="1"/>
    </row>
    <row r="502" spans="4:15">
      <c r="D502" s="111"/>
      <c r="H502" s="38"/>
      <c r="I502" s="108">
        <f t="shared" ref="I502:K517" si="46">I501+1</f>
        <v>499</v>
      </c>
      <c r="J502" s="100">
        <f t="shared" si="46"/>
        <v>43963</v>
      </c>
      <c r="K502" s="100">
        <f t="shared" si="46"/>
        <v>43963</v>
      </c>
      <c r="L502" s="109">
        <f t="shared" si="45"/>
        <v>1.0500000000000001E-2</v>
      </c>
      <c r="M502" s="1"/>
      <c r="N502" s="2"/>
      <c r="O502" s="1"/>
    </row>
    <row r="503" spans="4:15">
      <c r="D503" s="111"/>
      <c r="H503" s="38"/>
      <c r="I503" s="108">
        <f t="shared" si="46"/>
        <v>500</v>
      </c>
      <c r="J503" s="100">
        <f t="shared" si="46"/>
        <v>43964</v>
      </c>
      <c r="K503" s="100">
        <f t="shared" si="46"/>
        <v>43964</v>
      </c>
      <c r="L503" s="109">
        <f t="shared" si="45"/>
        <v>1.0500000000000001E-2</v>
      </c>
      <c r="M503" s="1"/>
      <c r="N503" s="2"/>
      <c r="O503" s="1"/>
    </row>
    <row r="504" spans="4:15">
      <c r="D504" s="111"/>
      <c r="H504" s="38"/>
      <c r="I504" s="108">
        <f t="shared" si="46"/>
        <v>501</v>
      </c>
      <c r="J504" s="100">
        <f t="shared" si="46"/>
        <v>43965</v>
      </c>
      <c r="K504" s="100">
        <f t="shared" si="46"/>
        <v>43965</v>
      </c>
      <c r="L504" s="109">
        <f t="shared" si="45"/>
        <v>1.0500000000000001E-2</v>
      </c>
      <c r="M504" s="1"/>
      <c r="N504" s="2"/>
      <c r="O504" s="1"/>
    </row>
    <row r="505" spans="4:15">
      <c r="D505" s="111"/>
      <c r="H505" s="38"/>
      <c r="I505" s="108">
        <f t="shared" si="46"/>
        <v>502</v>
      </c>
      <c r="J505" s="100">
        <f t="shared" si="46"/>
        <v>43966</v>
      </c>
      <c r="K505" s="100">
        <f t="shared" si="46"/>
        <v>43966</v>
      </c>
      <c r="L505" s="109">
        <f t="shared" si="45"/>
        <v>1.0500000000000001E-2</v>
      </c>
      <c r="M505" s="1"/>
      <c r="N505" s="2"/>
      <c r="O505" s="1"/>
    </row>
    <row r="506" spans="4:15">
      <c r="D506" s="111"/>
      <c r="H506" s="38"/>
      <c r="I506" s="108">
        <f t="shared" si="46"/>
        <v>503</v>
      </c>
      <c r="J506" s="100">
        <f t="shared" si="46"/>
        <v>43967</v>
      </c>
      <c r="K506" s="100">
        <f t="shared" si="46"/>
        <v>43967</v>
      </c>
      <c r="L506" s="109">
        <f t="shared" si="45"/>
        <v>1.0500000000000001E-2</v>
      </c>
      <c r="M506" s="1"/>
      <c r="N506" s="2"/>
      <c r="O506" s="1"/>
    </row>
    <row r="507" spans="4:15">
      <c r="D507" s="111"/>
      <c r="H507" s="38"/>
      <c r="I507" s="108">
        <f t="shared" si="46"/>
        <v>504</v>
      </c>
      <c r="J507" s="100">
        <f t="shared" si="46"/>
        <v>43968</v>
      </c>
      <c r="K507" s="100">
        <f t="shared" si="46"/>
        <v>43968</v>
      </c>
      <c r="L507" s="109">
        <f t="shared" si="45"/>
        <v>1.0500000000000001E-2</v>
      </c>
      <c r="M507" s="1"/>
      <c r="N507" s="2"/>
      <c r="O507" s="1"/>
    </row>
    <row r="508" spans="4:15">
      <c r="D508" s="111"/>
      <c r="H508" s="38"/>
      <c r="I508" s="108">
        <f t="shared" si="46"/>
        <v>505</v>
      </c>
      <c r="J508" s="100">
        <f t="shared" si="46"/>
        <v>43969</v>
      </c>
      <c r="K508" s="100">
        <f t="shared" si="46"/>
        <v>43969</v>
      </c>
      <c r="L508" s="109">
        <f t="shared" si="45"/>
        <v>1.0500000000000001E-2</v>
      </c>
      <c r="M508" s="1"/>
      <c r="N508" s="2"/>
      <c r="O508" s="1"/>
    </row>
    <row r="509" spans="4:15">
      <c r="D509" s="111"/>
      <c r="H509" s="38"/>
      <c r="I509" s="108">
        <f t="shared" si="46"/>
        <v>506</v>
      </c>
      <c r="J509" s="100">
        <f t="shared" si="46"/>
        <v>43970</v>
      </c>
      <c r="K509" s="100">
        <f t="shared" si="46"/>
        <v>43970</v>
      </c>
      <c r="L509" s="109">
        <f t="shared" si="45"/>
        <v>1.0200000000000001E-2</v>
      </c>
      <c r="M509" s="1"/>
      <c r="N509" s="2"/>
      <c r="O509" s="1"/>
    </row>
    <row r="510" spans="4:15">
      <c r="D510" s="111"/>
      <c r="H510" s="38"/>
      <c r="I510" s="108">
        <f t="shared" si="46"/>
        <v>507</v>
      </c>
      <c r="J510" s="100">
        <f t="shared" si="46"/>
        <v>43971</v>
      </c>
      <c r="K510" s="100">
        <f t="shared" si="46"/>
        <v>43971</v>
      </c>
      <c r="L510" s="109">
        <f t="shared" si="45"/>
        <v>1.0200000000000001E-2</v>
      </c>
      <c r="M510" s="1"/>
      <c r="N510" s="2"/>
      <c r="O510" s="1"/>
    </row>
    <row r="511" spans="4:15">
      <c r="D511" s="111"/>
      <c r="H511" s="38"/>
      <c r="I511" s="108">
        <f t="shared" si="46"/>
        <v>508</v>
      </c>
      <c r="J511" s="100">
        <f t="shared" si="46"/>
        <v>43972</v>
      </c>
      <c r="K511" s="100">
        <f t="shared" si="46"/>
        <v>43972</v>
      </c>
      <c r="L511" s="109">
        <f t="shared" si="45"/>
        <v>1.0200000000000001E-2</v>
      </c>
      <c r="M511" s="1"/>
      <c r="N511" s="2"/>
      <c r="O511" s="1"/>
    </row>
    <row r="512" spans="4:15">
      <c r="D512" s="111"/>
      <c r="H512" s="38"/>
      <c r="I512" s="108">
        <f t="shared" si="46"/>
        <v>509</v>
      </c>
      <c r="J512" s="100">
        <f t="shared" si="46"/>
        <v>43973</v>
      </c>
      <c r="K512" s="100">
        <f t="shared" si="46"/>
        <v>43973</v>
      </c>
      <c r="L512" s="109">
        <f t="shared" si="45"/>
        <v>1.0200000000000001E-2</v>
      </c>
      <c r="M512" s="1"/>
      <c r="N512" s="2"/>
      <c r="O512" s="1"/>
    </row>
    <row r="513" spans="4:15">
      <c r="D513" s="111"/>
      <c r="H513" s="38"/>
      <c r="I513" s="108">
        <f t="shared" si="46"/>
        <v>510</v>
      </c>
      <c r="J513" s="100">
        <f t="shared" si="46"/>
        <v>43974</v>
      </c>
      <c r="K513" s="100">
        <f t="shared" si="46"/>
        <v>43974</v>
      </c>
      <c r="L513" s="109">
        <f t="shared" si="45"/>
        <v>1.0200000000000001E-2</v>
      </c>
      <c r="M513" s="1"/>
      <c r="N513" s="2"/>
      <c r="O513" s="1"/>
    </row>
    <row r="514" spans="4:15">
      <c r="D514" s="111"/>
      <c r="H514" s="38"/>
      <c r="I514" s="108">
        <f t="shared" si="46"/>
        <v>511</v>
      </c>
      <c r="J514" s="100">
        <f t="shared" si="46"/>
        <v>43975</v>
      </c>
      <c r="K514" s="100">
        <f t="shared" si="46"/>
        <v>43975</v>
      </c>
      <c r="L514" s="109">
        <f t="shared" si="45"/>
        <v>1.0200000000000001E-2</v>
      </c>
      <c r="M514" s="1"/>
      <c r="N514" s="2"/>
      <c r="O514" s="1"/>
    </row>
    <row r="515" spans="4:15">
      <c r="D515" s="111"/>
      <c r="H515" s="38"/>
      <c r="I515" s="108">
        <f t="shared" si="46"/>
        <v>512</v>
      </c>
      <c r="J515" s="100">
        <f t="shared" si="46"/>
        <v>43976</v>
      </c>
      <c r="K515" s="100">
        <f t="shared" si="46"/>
        <v>43976</v>
      </c>
      <c r="L515" s="109">
        <f t="shared" si="45"/>
        <v>1.0200000000000001E-2</v>
      </c>
      <c r="M515" s="1"/>
      <c r="N515" s="2"/>
      <c r="O515" s="1"/>
    </row>
    <row r="516" spans="4:15">
      <c r="D516" s="111"/>
      <c r="H516" s="38"/>
      <c r="I516" s="108">
        <f t="shared" si="46"/>
        <v>513</v>
      </c>
      <c r="J516" s="100">
        <f t="shared" si="46"/>
        <v>43977</v>
      </c>
      <c r="K516" s="100">
        <f t="shared" si="46"/>
        <v>43977</v>
      </c>
      <c r="L516" s="109">
        <f t="shared" si="45"/>
        <v>1.0200000000000001E-2</v>
      </c>
      <c r="M516" s="1"/>
      <c r="N516" s="2"/>
      <c r="O516" s="1"/>
    </row>
    <row r="517" spans="4:15">
      <c r="D517" s="111"/>
      <c r="H517" s="38"/>
      <c r="I517" s="108">
        <f t="shared" si="46"/>
        <v>514</v>
      </c>
      <c r="J517" s="100">
        <f t="shared" si="46"/>
        <v>43978</v>
      </c>
      <c r="K517" s="100">
        <f t="shared" si="46"/>
        <v>43978</v>
      </c>
      <c r="L517" s="109">
        <f t="shared" si="45"/>
        <v>1.0200000000000001E-2</v>
      </c>
      <c r="M517" s="1"/>
      <c r="N517" s="2"/>
      <c r="O517" s="1"/>
    </row>
    <row r="518" spans="4:15">
      <c r="D518" s="111"/>
      <c r="H518" s="38"/>
      <c r="I518" s="108">
        <f t="shared" ref="I518:K533" si="47">I517+1</f>
        <v>515</v>
      </c>
      <c r="J518" s="100">
        <f t="shared" si="47"/>
        <v>43979</v>
      </c>
      <c r="K518" s="100">
        <f t="shared" si="47"/>
        <v>43979</v>
      </c>
      <c r="L518" s="109">
        <f t="shared" si="45"/>
        <v>8.1000000000000013E-3</v>
      </c>
      <c r="M518" s="1"/>
      <c r="N518" s="2"/>
      <c r="O518" s="1"/>
    </row>
    <row r="519" spans="4:15">
      <c r="D519" s="111"/>
      <c r="H519" s="38"/>
      <c r="I519" s="108">
        <f t="shared" si="47"/>
        <v>516</v>
      </c>
      <c r="J519" s="100">
        <f t="shared" si="47"/>
        <v>43980</v>
      </c>
      <c r="K519" s="100">
        <f t="shared" si="47"/>
        <v>43980</v>
      </c>
      <c r="L519" s="109">
        <f t="shared" si="45"/>
        <v>8.1000000000000013E-3</v>
      </c>
      <c r="M519" s="1"/>
      <c r="N519" s="2"/>
      <c r="O519" s="1"/>
    </row>
    <row r="520" spans="4:15">
      <c r="D520" s="111"/>
      <c r="H520" s="38"/>
      <c r="I520" s="108">
        <f t="shared" si="47"/>
        <v>517</v>
      </c>
      <c r="J520" s="100">
        <f t="shared" si="47"/>
        <v>43981</v>
      </c>
      <c r="K520" s="100">
        <f t="shared" si="47"/>
        <v>43981</v>
      </c>
      <c r="L520" s="109">
        <f t="shared" si="45"/>
        <v>8.1000000000000013E-3</v>
      </c>
      <c r="M520" s="1"/>
      <c r="N520" s="2"/>
      <c r="O520" s="1"/>
    </row>
    <row r="521" spans="4:15">
      <c r="D521" s="111"/>
      <c r="H521" s="38"/>
      <c r="I521" s="108">
        <f t="shared" si="47"/>
        <v>518</v>
      </c>
      <c r="J521" s="100">
        <f t="shared" si="47"/>
        <v>43982</v>
      </c>
      <c r="K521" s="100">
        <f t="shared" si="47"/>
        <v>43982</v>
      </c>
      <c r="L521" s="109">
        <f t="shared" si="45"/>
        <v>8.1000000000000013E-3</v>
      </c>
      <c r="M521" s="1"/>
      <c r="N521" s="2"/>
      <c r="O521" s="1"/>
    </row>
    <row r="522" spans="4:15">
      <c r="D522" s="111"/>
      <c r="H522" s="38"/>
      <c r="I522" s="108">
        <f t="shared" si="47"/>
        <v>519</v>
      </c>
      <c r="J522" s="100">
        <f t="shared" si="47"/>
        <v>43983</v>
      </c>
      <c r="K522" s="100">
        <f t="shared" si="47"/>
        <v>43983</v>
      </c>
      <c r="L522" s="109">
        <f t="shared" si="45"/>
        <v>8.1000000000000013E-3</v>
      </c>
      <c r="M522" s="1"/>
      <c r="N522" s="2"/>
      <c r="O522" s="1"/>
    </row>
    <row r="523" spans="4:15">
      <c r="D523" s="111"/>
      <c r="H523" s="38"/>
      <c r="I523" s="108">
        <f t="shared" si="47"/>
        <v>520</v>
      </c>
      <c r="J523" s="100">
        <f t="shared" si="47"/>
        <v>43984</v>
      </c>
      <c r="K523" s="100">
        <f t="shared" si="47"/>
        <v>43984</v>
      </c>
      <c r="L523" s="109">
        <f t="shared" si="45"/>
        <v>8.1000000000000013E-3</v>
      </c>
      <c r="M523" s="1"/>
      <c r="N523" s="2"/>
      <c r="O523" s="1"/>
    </row>
    <row r="524" spans="4:15">
      <c r="D524" s="111"/>
      <c r="H524" s="38"/>
      <c r="I524" s="108">
        <f t="shared" si="47"/>
        <v>521</v>
      </c>
      <c r="J524" s="100">
        <f t="shared" si="47"/>
        <v>43985</v>
      </c>
      <c r="K524" s="100">
        <f t="shared" si="47"/>
        <v>43985</v>
      </c>
      <c r="L524" s="109">
        <f t="shared" si="45"/>
        <v>8.1000000000000013E-3</v>
      </c>
      <c r="M524" s="1"/>
      <c r="N524" s="2"/>
      <c r="O524" s="1"/>
    </row>
    <row r="525" spans="4:15">
      <c r="D525" s="111"/>
      <c r="H525" s="38"/>
      <c r="I525" s="108">
        <f t="shared" si="47"/>
        <v>522</v>
      </c>
      <c r="J525" s="100">
        <f t="shared" si="47"/>
        <v>43986</v>
      </c>
      <c r="K525" s="100">
        <f t="shared" si="47"/>
        <v>43986</v>
      </c>
      <c r="L525" s="109">
        <f t="shared" si="45"/>
        <v>8.0000000000000002E-3</v>
      </c>
      <c r="M525" s="1"/>
      <c r="N525" s="2"/>
      <c r="O525" s="1"/>
    </row>
    <row r="526" spans="4:15">
      <c r="D526" s="111"/>
      <c r="H526" s="38"/>
      <c r="I526" s="108">
        <f t="shared" si="47"/>
        <v>523</v>
      </c>
      <c r="J526" s="100">
        <f t="shared" si="47"/>
        <v>43987</v>
      </c>
      <c r="K526" s="100">
        <f t="shared" si="47"/>
        <v>43987</v>
      </c>
      <c r="L526" s="109">
        <f t="shared" si="45"/>
        <v>7.9000000000000008E-3</v>
      </c>
      <c r="M526" s="1"/>
      <c r="N526" s="2"/>
      <c r="O526" s="1"/>
    </row>
    <row r="527" spans="4:15">
      <c r="D527" s="111"/>
      <c r="H527" s="38"/>
      <c r="I527" s="108">
        <f t="shared" si="47"/>
        <v>524</v>
      </c>
      <c r="J527" s="100">
        <f t="shared" si="47"/>
        <v>43988</v>
      </c>
      <c r="K527" s="100">
        <f t="shared" si="47"/>
        <v>43988</v>
      </c>
      <c r="L527" s="109">
        <f t="shared" si="45"/>
        <v>7.9000000000000008E-3</v>
      </c>
      <c r="M527" s="1"/>
      <c r="N527" s="2"/>
      <c r="O527" s="1"/>
    </row>
    <row r="528" spans="4:15">
      <c r="D528" s="111"/>
      <c r="H528" s="38"/>
      <c r="I528" s="108">
        <f t="shared" si="47"/>
        <v>525</v>
      </c>
      <c r="J528" s="100">
        <f t="shared" si="47"/>
        <v>43989</v>
      </c>
      <c r="K528" s="100">
        <f t="shared" si="47"/>
        <v>43989</v>
      </c>
      <c r="L528" s="109">
        <f t="shared" si="45"/>
        <v>7.9000000000000008E-3</v>
      </c>
      <c r="M528" s="1"/>
      <c r="N528" s="2"/>
      <c r="O528" s="1"/>
    </row>
    <row r="529" spans="4:15">
      <c r="D529" s="111"/>
      <c r="H529" s="38"/>
      <c r="I529" s="108">
        <f t="shared" si="47"/>
        <v>526</v>
      </c>
      <c r="J529" s="100">
        <f t="shared" si="47"/>
        <v>43990</v>
      </c>
      <c r="K529" s="100">
        <f t="shared" si="47"/>
        <v>43990</v>
      </c>
      <c r="L529" s="109">
        <f t="shared" si="45"/>
        <v>7.9000000000000008E-3</v>
      </c>
      <c r="M529" s="1"/>
      <c r="N529" s="2"/>
      <c r="O529" s="1"/>
    </row>
    <row r="530" spans="4:15">
      <c r="D530" s="111"/>
      <c r="H530" s="38"/>
      <c r="I530" s="108">
        <f t="shared" si="47"/>
        <v>527</v>
      </c>
      <c r="J530" s="100">
        <f t="shared" si="47"/>
        <v>43991</v>
      </c>
      <c r="K530" s="100">
        <f t="shared" si="47"/>
        <v>43991</v>
      </c>
      <c r="L530" s="109">
        <f t="shared" si="45"/>
        <v>7.9000000000000008E-3</v>
      </c>
      <c r="M530" s="1"/>
      <c r="N530" s="2"/>
      <c r="O530" s="1"/>
    </row>
    <row r="531" spans="4:15">
      <c r="D531" s="111"/>
      <c r="H531" s="38"/>
      <c r="I531" s="108">
        <f t="shared" si="47"/>
        <v>528</v>
      </c>
      <c r="J531" s="100">
        <f t="shared" si="47"/>
        <v>43992</v>
      </c>
      <c r="K531" s="100">
        <f t="shared" si="47"/>
        <v>43992</v>
      </c>
      <c r="L531" s="109">
        <f t="shared" si="45"/>
        <v>7.9000000000000008E-3</v>
      </c>
      <c r="M531" s="1"/>
      <c r="N531" s="2"/>
      <c r="O531" s="1"/>
    </row>
    <row r="532" spans="4:15">
      <c r="D532" s="111"/>
      <c r="H532" s="38"/>
      <c r="I532" s="108">
        <f t="shared" si="47"/>
        <v>529</v>
      </c>
      <c r="J532" s="100">
        <f t="shared" si="47"/>
        <v>43993</v>
      </c>
      <c r="K532" s="100">
        <f t="shared" si="47"/>
        <v>43993</v>
      </c>
      <c r="L532" s="109">
        <f t="shared" si="45"/>
        <v>7.9000000000000008E-3</v>
      </c>
      <c r="M532" s="1"/>
      <c r="N532" s="2"/>
      <c r="O532" s="1"/>
    </row>
    <row r="533" spans="4:15">
      <c r="D533" s="111"/>
      <c r="H533" s="38"/>
      <c r="I533" s="108">
        <f t="shared" si="47"/>
        <v>530</v>
      </c>
      <c r="J533" s="100">
        <f t="shared" si="47"/>
        <v>43994</v>
      </c>
      <c r="K533" s="100">
        <f t="shared" si="47"/>
        <v>43994</v>
      </c>
      <c r="L533" s="109">
        <f t="shared" si="45"/>
        <v>7.9000000000000008E-3</v>
      </c>
      <c r="M533" s="1"/>
      <c r="N533" s="2"/>
      <c r="O533" s="1"/>
    </row>
    <row r="534" spans="4:15">
      <c r="D534" s="111"/>
      <c r="H534" s="38"/>
      <c r="I534" s="108">
        <f t="shared" ref="I534:K549" si="48">I533+1</f>
        <v>531</v>
      </c>
      <c r="J534" s="100">
        <f t="shared" si="48"/>
        <v>43995</v>
      </c>
      <c r="K534" s="100">
        <f t="shared" si="48"/>
        <v>43995</v>
      </c>
      <c r="L534" s="109">
        <f t="shared" si="45"/>
        <v>7.9000000000000008E-3</v>
      </c>
      <c r="M534" s="1"/>
      <c r="N534" s="2"/>
      <c r="O534" s="1"/>
    </row>
    <row r="535" spans="4:15">
      <c r="D535" s="111"/>
      <c r="H535" s="38"/>
      <c r="I535" s="108">
        <f t="shared" si="48"/>
        <v>532</v>
      </c>
      <c r="J535" s="100">
        <f t="shared" si="48"/>
        <v>43996</v>
      </c>
      <c r="K535" s="100">
        <f t="shared" si="48"/>
        <v>43996</v>
      </c>
      <c r="L535" s="109">
        <f t="shared" si="45"/>
        <v>7.9000000000000008E-3</v>
      </c>
      <c r="M535" s="1"/>
      <c r="N535" s="2"/>
      <c r="O535" s="1"/>
    </row>
    <row r="536" spans="4:15">
      <c r="D536" s="111"/>
      <c r="H536" s="38"/>
      <c r="I536" s="108">
        <f t="shared" si="48"/>
        <v>533</v>
      </c>
      <c r="J536" s="100">
        <f t="shared" si="48"/>
        <v>43997</v>
      </c>
      <c r="K536" s="100">
        <f t="shared" si="48"/>
        <v>43997</v>
      </c>
      <c r="L536" s="109">
        <f t="shared" si="45"/>
        <v>7.9000000000000008E-3</v>
      </c>
      <c r="M536" s="1"/>
      <c r="N536" s="2"/>
      <c r="O536" s="1"/>
    </row>
    <row r="537" spans="4:15">
      <c r="D537" s="111"/>
      <c r="H537" s="38"/>
      <c r="I537" s="108">
        <f t="shared" si="48"/>
        <v>534</v>
      </c>
      <c r="J537" s="100">
        <f t="shared" si="48"/>
        <v>43998</v>
      </c>
      <c r="K537" s="100">
        <f t="shared" si="48"/>
        <v>43998</v>
      </c>
      <c r="L537" s="109">
        <f t="shared" si="45"/>
        <v>7.9000000000000008E-3</v>
      </c>
      <c r="M537" s="1"/>
      <c r="N537" s="2"/>
      <c r="O537" s="1"/>
    </row>
    <row r="538" spans="4:15">
      <c r="D538" s="111"/>
      <c r="H538" s="38"/>
      <c r="I538" s="108">
        <f t="shared" si="48"/>
        <v>535</v>
      </c>
      <c r="J538" s="100">
        <f t="shared" si="48"/>
        <v>43999</v>
      </c>
      <c r="K538" s="100">
        <f t="shared" si="48"/>
        <v>43999</v>
      </c>
      <c r="L538" s="109">
        <f t="shared" si="45"/>
        <v>7.9000000000000008E-3</v>
      </c>
      <c r="M538" s="1"/>
      <c r="N538" s="2"/>
      <c r="O538" s="1"/>
    </row>
    <row r="539" spans="4:15">
      <c r="D539" s="111"/>
      <c r="H539" s="38"/>
      <c r="I539" s="108">
        <f t="shared" si="48"/>
        <v>536</v>
      </c>
      <c r="J539" s="100">
        <f t="shared" si="48"/>
        <v>44000</v>
      </c>
      <c r="K539" s="100">
        <f t="shared" si="48"/>
        <v>44000</v>
      </c>
      <c r="L539" s="109">
        <f t="shared" si="45"/>
        <v>7.9000000000000008E-3</v>
      </c>
      <c r="M539" s="1"/>
      <c r="N539" s="2"/>
      <c r="O539" s="1"/>
    </row>
    <row r="540" spans="4:15">
      <c r="D540" s="111"/>
      <c r="H540" s="38"/>
      <c r="I540" s="108">
        <f t="shared" si="48"/>
        <v>537</v>
      </c>
      <c r="J540" s="100">
        <f t="shared" si="48"/>
        <v>44001</v>
      </c>
      <c r="K540" s="100"/>
      <c r="L540" s="109"/>
      <c r="M540" s="1"/>
      <c r="N540" s="2"/>
      <c r="O540" s="1"/>
    </row>
    <row r="541" spans="4:15">
      <c r="D541" s="111"/>
      <c r="H541" s="38"/>
      <c r="I541" s="108">
        <f t="shared" si="48"/>
        <v>538</v>
      </c>
      <c r="J541" s="100">
        <f t="shared" si="48"/>
        <v>44002</v>
      </c>
      <c r="K541" s="100"/>
      <c r="L541" s="109"/>
      <c r="M541" s="1"/>
      <c r="N541" s="2"/>
      <c r="O541" s="1"/>
    </row>
    <row r="542" spans="4:15">
      <c r="D542" s="111"/>
      <c r="H542" s="38"/>
      <c r="I542" s="108">
        <f t="shared" si="48"/>
        <v>539</v>
      </c>
      <c r="J542" s="100">
        <f t="shared" si="48"/>
        <v>44003</v>
      </c>
      <c r="K542" s="100"/>
      <c r="L542" s="109"/>
      <c r="M542" s="1"/>
      <c r="N542" s="2"/>
      <c r="O542" s="1"/>
    </row>
    <row r="543" spans="4:15">
      <c r="D543" s="111"/>
      <c r="H543" s="38"/>
      <c r="I543" s="108">
        <f t="shared" si="48"/>
        <v>540</v>
      </c>
      <c r="J543" s="100">
        <f t="shared" si="48"/>
        <v>44004</v>
      </c>
      <c r="K543" s="100"/>
      <c r="L543" s="109"/>
      <c r="M543" s="1"/>
      <c r="N543" s="2"/>
      <c r="O543" s="1"/>
    </row>
    <row r="544" spans="4:15">
      <c r="D544" s="111"/>
      <c r="H544" s="38"/>
      <c r="I544" s="108">
        <f t="shared" si="48"/>
        <v>541</v>
      </c>
      <c r="J544" s="100">
        <f t="shared" si="48"/>
        <v>44005</v>
      </c>
      <c r="K544" s="100"/>
      <c r="L544" s="109"/>
      <c r="M544" s="1"/>
      <c r="N544" s="2"/>
      <c r="O544" s="1"/>
    </row>
    <row r="545" spans="4:15">
      <c r="D545" s="111"/>
      <c r="H545" s="38"/>
      <c r="I545" s="108">
        <f t="shared" si="48"/>
        <v>542</v>
      </c>
      <c r="J545" s="100">
        <f t="shared" si="48"/>
        <v>44006</v>
      </c>
      <c r="K545" s="100"/>
      <c r="L545" s="109"/>
      <c r="M545" s="1"/>
      <c r="N545" s="2"/>
      <c r="O545" s="1"/>
    </row>
    <row r="546" spans="4:15">
      <c r="D546" s="111"/>
      <c r="H546" s="38"/>
      <c r="I546" s="108">
        <f t="shared" si="48"/>
        <v>543</v>
      </c>
      <c r="J546" s="100">
        <f t="shared" si="48"/>
        <v>44007</v>
      </c>
      <c r="K546" s="100"/>
      <c r="L546" s="109"/>
      <c r="M546" s="1"/>
      <c r="N546" s="2"/>
      <c r="O546" s="1"/>
    </row>
    <row r="547" spans="4:15">
      <c r="D547" s="111"/>
      <c r="H547" s="38"/>
      <c r="I547" s="108">
        <f t="shared" si="48"/>
        <v>544</v>
      </c>
      <c r="J547" s="100">
        <f t="shared" si="48"/>
        <v>44008</v>
      </c>
      <c r="K547" s="100"/>
      <c r="L547" s="109"/>
      <c r="M547" s="1"/>
      <c r="N547" s="2"/>
      <c r="O547" s="1"/>
    </row>
    <row r="548" spans="4:15">
      <c r="D548" s="111"/>
      <c r="H548" s="38"/>
      <c r="I548" s="108">
        <f t="shared" si="48"/>
        <v>545</v>
      </c>
      <c r="J548" s="100">
        <f t="shared" si="48"/>
        <v>44009</v>
      </c>
      <c r="K548" s="100"/>
      <c r="L548" s="109"/>
      <c r="M548" s="1"/>
      <c r="N548" s="2"/>
      <c r="O548" s="1"/>
    </row>
    <row r="549" spans="4:15">
      <c r="D549" s="111"/>
      <c r="H549" s="38"/>
      <c r="I549" s="108">
        <f t="shared" si="48"/>
        <v>546</v>
      </c>
      <c r="J549" s="100">
        <f t="shared" si="48"/>
        <v>44010</v>
      </c>
      <c r="K549" s="100"/>
      <c r="L549" s="109"/>
      <c r="M549" s="1"/>
      <c r="N549" s="2"/>
      <c r="O549" s="1"/>
    </row>
    <row r="550" spans="4:15">
      <c r="D550" s="111"/>
      <c r="H550" s="38"/>
      <c r="I550" s="108">
        <f t="shared" ref="I550:J565" si="49">I549+1</f>
        <v>547</v>
      </c>
      <c r="J550" s="100">
        <f t="shared" si="49"/>
        <v>44011</v>
      </c>
      <c r="K550" s="100"/>
      <c r="L550" s="109"/>
      <c r="M550" s="1"/>
      <c r="N550" s="2"/>
      <c r="O550" s="1"/>
    </row>
    <row r="551" spans="4:15">
      <c r="D551" s="111"/>
      <c r="H551" s="38"/>
      <c r="I551" s="108">
        <f t="shared" si="49"/>
        <v>548</v>
      </c>
      <c r="J551" s="100">
        <f t="shared" si="49"/>
        <v>44012</v>
      </c>
      <c r="K551" s="100"/>
      <c r="L551" s="109"/>
      <c r="M551" s="1"/>
      <c r="N551" s="2"/>
      <c r="O551" s="1"/>
    </row>
    <row r="552" spans="4:15">
      <c r="D552" s="111"/>
      <c r="H552" s="38"/>
      <c r="I552" s="108">
        <f t="shared" si="49"/>
        <v>549</v>
      </c>
      <c r="J552" s="100">
        <f t="shared" si="49"/>
        <v>44013</v>
      </c>
      <c r="K552" s="100"/>
      <c r="L552" s="109"/>
      <c r="M552" s="1"/>
      <c r="N552" s="2"/>
      <c r="O552" s="1"/>
    </row>
    <row r="553" spans="4:15">
      <c r="D553" s="111"/>
      <c r="H553" s="38"/>
      <c r="I553" s="108">
        <f t="shared" si="49"/>
        <v>550</v>
      </c>
      <c r="J553" s="100">
        <f t="shared" si="49"/>
        <v>44014</v>
      </c>
      <c r="K553" s="100"/>
      <c r="L553" s="109"/>
      <c r="M553" s="1"/>
      <c r="N553" s="2"/>
      <c r="O553" s="1"/>
    </row>
    <row r="554" spans="4:15">
      <c r="D554" s="111"/>
      <c r="H554" s="38"/>
      <c r="I554" s="108">
        <f t="shared" si="49"/>
        <v>551</v>
      </c>
      <c r="J554" s="100">
        <f t="shared" si="49"/>
        <v>44015</v>
      </c>
      <c r="K554" s="100"/>
      <c r="L554" s="109"/>
      <c r="M554" s="1"/>
      <c r="N554" s="2"/>
      <c r="O554" s="1"/>
    </row>
    <row r="555" spans="4:15">
      <c r="D555" s="111"/>
      <c r="H555" s="38"/>
      <c r="I555" s="108">
        <f t="shared" si="49"/>
        <v>552</v>
      </c>
      <c r="J555" s="100">
        <f t="shared" si="49"/>
        <v>44016</v>
      </c>
      <c r="K555" s="100"/>
      <c r="L555" s="109"/>
      <c r="M555" s="1"/>
      <c r="N555" s="2"/>
      <c r="O555" s="1"/>
    </row>
    <row r="556" spans="4:15">
      <c r="D556" s="111"/>
      <c r="H556" s="38"/>
      <c r="I556" s="108">
        <f t="shared" si="49"/>
        <v>553</v>
      </c>
      <c r="J556" s="100">
        <f t="shared" si="49"/>
        <v>44017</v>
      </c>
      <c r="K556" s="100"/>
      <c r="L556" s="109"/>
      <c r="M556" s="1"/>
      <c r="N556" s="2"/>
      <c r="O556" s="1"/>
    </row>
    <row r="557" spans="4:15">
      <c r="D557" s="111"/>
      <c r="H557" s="38"/>
      <c r="I557" s="108">
        <f t="shared" si="49"/>
        <v>554</v>
      </c>
      <c r="J557" s="100">
        <f t="shared" si="49"/>
        <v>44018</v>
      </c>
      <c r="K557" s="100"/>
      <c r="L557" s="109"/>
      <c r="M557" s="1"/>
      <c r="N557" s="2"/>
      <c r="O557" s="1"/>
    </row>
    <row r="558" spans="4:15">
      <c r="D558" s="111"/>
      <c r="H558" s="38"/>
      <c r="I558" s="108">
        <f t="shared" si="49"/>
        <v>555</v>
      </c>
      <c r="J558" s="100">
        <f t="shared" si="49"/>
        <v>44019</v>
      </c>
      <c r="K558" s="100"/>
      <c r="L558" s="109"/>
      <c r="M558" s="1"/>
      <c r="N558" s="2"/>
      <c r="O558" s="1"/>
    </row>
    <row r="559" spans="4:15">
      <c r="D559" s="111"/>
      <c r="H559" s="38"/>
      <c r="I559" s="108">
        <f t="shared" si="49"/>
        <v>556</v>
      </c>
      <c r="J559" s="100">
        <f t="shared" si="49"/>
        <v>44020</v>
      </c>
      <c r="K559" s="100"/>
      <c r="L559" s="109"/>
      <c r="M559" s="1"/>
      <c r="N559" s="2"/>
      <c r="O559" s="1"/>
    </row>
    <row r="560" spans="4:15">
      <c r="D560" s="111"/>
      <c r="H560" s="38"/>
      <c r="I560" s="108">
        <f t="shared" si="49"/>
        <v>557</v>
      </c>
      <c r="J560" s="100">
        <f t="shared" si="49"/>
        <v>44021</v>
      </c>
      <c r="K560" s="100"/>
      <c r="L560" s="109"/>
      <c r="M560" s="1"/>
      <c r="N560" s="2"/>
      <c r="O560" s="1"/>
    </row>
    <row r="561" spans="4:15">
      <c r="D561" s="111"/>
      <c r="H561" s="38"/>
      <c r="I561" s="108">
        <f t="shared" si="49"/>
        <v>558</v>
      </c>
      <c r="J561" s="100">
        <f t="shared" si="49"/>
        <v>44022</v>
      </c>
      <c r="K561" s="100"/>
      <c r="L561" s="109"/>
      <c r="M561" s="1"/>
      <c r="N561" s="2"/>
      <c r="O561" s="1"/>
    </row>
    <row r="562" spans="4:15">
      <c r="D562" s="111"/>
      <c r="H562" s="38"/>
      <c r="I562" s="108">
        <f t="shared" si="49"/>
        <v>559</v>
      </c>
      <c r="J562" s="100">
        <f t="shared" si="49"/>
        <v>44023</v>
      </c>
      <c r="K562" s="100"/>
      <c r="L562" s="109"/>
      <c r="M562" s="1"/>
      <c r="N562" s="2"/>
      <c r="O562" s="1"/>
    </row>
    <row r="563" spans="4:15">
      <c r="D563" s="111"/>
      <c r="H563" s="38"/>
      <c r="I563" s="108">
        <f t="shared" si="49"/>
        <v>560</v>
      </c>
      <c r="J563" s="100">
        <f t="shared" si="49"/>
        <v>44024</v>
      </c>
      <c r="K563" s="100"/>
      <c r="L563" s="109"/>
      <c r="M563" s="1"/>
      <c r="N563" s="2"/>
      <c r="O563" s="1"/>
    </row>
    <row r="564" spans="4:15">
      <c r="D564" s="111"/>
      <c r="H564" s="38"/>
      <c r="I564" s="108">
        <f t="shared" si="49"/>
        <v>561</v>
      </c>
      <c r="J564" s="100">
        <f t="shared" si="49"/>
        <v>44025</v>
      </c>
      <c r="K564" s="100"/>
      <c r="L564" s="109"/>
      <c r="M564" s="1"/>
      <c r="N564" s="2"/>
      <c r="O564" s="1"/>
    </row>
    <row r="565" spans="4:15">
      <c r="D565" s="111"/>
      <c r="H565" s="38"/>
      <c r="I565" s="108">
        <f t="shared" si="49"/>
        <v>562</v>
      </c>
      <c r="J565" s="100">
        <f t="shared" si="49"/>
        <v>44026</v>
      </c>
      <c r="K565" s="100"/>
      <c r="L565" s="109"/>
      <c r="M565" s="1"/>
      <c r="N565" s="2"/>
      <c r="O565" s="1"/>
    </row>
    <row r="566" spans="4:15">
      <c r="D566" s="111"/>
      <c r="H566" s="38"/>
      <c r="I566" s="108">
        <f t="shared" ref="I566:J581" si="50">I565+1</f>
        <v>563</v>
      </c>
      <c r="J566" s="100">
        <f t="shared" si="50"/>
        <v>44027</v>
      </c>
      <c r="K566" s="100"/>
      <c r="L566" s="109"/>
      <c r="M566" s="1"/>
      <c r="N566" s="2"/>
      <c r="O566" s="1"/>
    </row>
    <row r="567" spans="4:15">
      <c r="D567" s="111"/>
      <c r="H567" s="38"/>
      <c r="I567" s="108">
        <f t="shared" si="50"/>
        <v>564</v>
      </c>
      <c r="J567" s="100">
        <f t="shared" si="50"/>
        <v>44028</v>
      </c>
      <c r="K567" s="100"/>
      <c r="L567" s="109"/>
      <c r="M567" s="1"/>
      <c r="N567" s="2"/>
      <c r="O567" s="1"/>
    </row>
    <row r="568" spans="4:15">
      <c r="D568" s="111"/>
      <c r="H568" s="38"/>
      <c r="I568" s="108">
        <f t="shared" si="50"/>
        <v>565</v>
      </c>
      <c r="J568" s="100">
        <f t="shared" si="50"/>
        <v>44029</v>
      </c>
      <c r="K568" s="100"/>
      <c r="L568" s="109"/>
      <c r="M568" s="1"/>
      <c r="N568" s="2"/>
      <c r="O568" s="1"/>
    </row>
    <row r="569" spans="4:15">
      <c r="D569" s="111"/>
      <c r="H569" s="38"/>
      <c r="I569" s="108">
        <f t="shared" si="50"/>
        <v>566</v>
      </c>
      <c r="J569" s="100">
        <f t="shared" si="50"/>
        <v>44030</v>
      </c>
      <c r="K569" s="100"/>
      <c r="L569" s="109"/>
      <c r="M569" s="1"/>
      <c r="N569" s="2"/>
      <c r="O569" s="1"/>
    </row>
    <row r="570" spans="4:15">
      <c r="D570" s="111"/>
      <c r="H570" s="38"/>
      <c r="I570" s="108">
        <f t="shared" si="50"/>
        <v>567</v>
      </c>
      <c r="J570" s="100">
        <f t="shared" si="50"/>
        <v>44031</v>
      </c>
      <c r="K570" s="100"/>
      <c r="L570" s="109"/>
      <c r="M570" s="1"/>
      <c r="N570" s="2"/>
      <c r="O570" s="1"/>
    </row>
    <row r="571" spans="4:15">
      <c r="D571" s="111"/>
      <c r="H571" s="38"/>
      <c r="I571" s="108">
        <f t="shared" si="50"/>
        <v>568</v>
      </c>
      <c r="J571" s="100">
        <f t="shared" si="50"/>
        <v>44032</v>
      </c>
      <c r="K571" s="100"/>
      <c r="L571" s="109"/>
      <c r="M571" s="1"/>
      <c r="N571" s="2"/>
      <c r="O571" s="1"/>
    </row>
    <row r="572" spans="4:15">
      <c r="D572" s="111"/>
      <c r="H572" s="38"/>
      <c r="I572" s="108">
        <f t="shared" si="50"/>
        <v>569</v>
      </c>
      <c r="J572" s="100">
        <f t="shared" si="50"/>
        <v>44033</v>
      </c>
      <c r="K572" s="100"/>
      <c r="L572" s="109"/>
      <c r="M572" s="1"/>
      <c r="N572" s="2"/>
      <c r="O572" s="1"/>
    </row>
    <row r="573" spans="4:15">
      <c r="D573" s="111"/>
      <c r="H573" s="38"/>
      <c r="I573" s="108">
        <f t="shared" si="50"/>
        <v>570</v>
      </c>
      <c r="J573" s="100">
        <f t="shared" si="50"/>
        <v>44034</v>
      </c>
      <c r="K573" s="100"/>
      <c r="L573" s="109"/>
      <c r="M573" s="1"/>
      <c r="N573" s="2"/>
      <c r="O573" s="1"/>
    </row>
    <row r="574" spans="4:15">
      <c r="D574" s="111"/>
      <c r="H574" s="38"/>
      <c r="I574" s="108">
        <f t="shared" si="50"/>
        <v>571</v>
      </c>
      <c r="J574" s="100">
        <f t="shared" si="50"/>
        <v>44035</v>
      </c>
      <c r="K574" s="100"/>
      <c r="L574" s="109"/>
      <c r="M574" s="1"/>
      <c r="N574" s="2"/>
      <c r="O574" s="1"/>
    </row>
    <row r="575" spans="4:15">
      <c r="D575" s="111"/>
      <c r="H575" s="38"/>
      <c r="I575" s="108">
        <f t="shared" si="50"/>
        <v>572</v>
      </c>
      <c r="J575" s="100">
        <f t="shared" si="50"/>
        <v>44036</v>
      </c>
      <c r="K575" s="100"/>
      <c r="L575" s="109"/>
      <c r="M575" s="1"/>
      <c r="N575" s="2"/>
      <c r="O575" s="1"/>
    </row>
    <row r="576" spans="4:15">
      <c r="D576" s="111"/>
      <c r="H576" s="38"/>
      <c r="I576" s="108">
        <f t="shared" si="50"/>
        <v>573</v>
      </c>
      <c r="J576" s="100">
        <f t="shared" si="50"/>
        <v>44037</v>
      </c>
      <c r="K576" s="100"/>
      <c r="L576" s="109"/>
      <c r="M576" s="1"/>
      <c r="N576" s="2"/>
      <c r="O576" s="1"/>
    </row>
    <row r="577" spans="4:15">
      <c r="D577" s="111"/>
      <c r="H577" s="38"/>
      <c r="I577" s="108">
        <f t="shared" si="50"/>
        <v>574</v>
      </c>
      <c r="J577" s="100">
        <f t="shared" si="50"/>
        <v>44038</v>
      </c>
      <c r="K577" s="100"/>
      <c r="L577" s="109"/>
      <c r="M577" s="1"/>
      <c r="N577" s="2"/>
      <c r="O577" s="1"/>
    </row>
    <row r="578" spans="4:15">
      <c r="D578" s="111"/>
      <c r="H578" s="38"/>
      <c r="I578" s="108">
        <f t="shared" si="50"/>
        <v>575</v>
      </c>
      <c r="J578" s="100">
        <f t="shared" si="50"/>
        <v>44039</v>
      </c>
      <c r="K578" s="100"/>
      <c r="L578" s="109"/>
      <c r="M578" s="1"/>
      <c r="N578" s="2"/>
      <c r="O578" s="1"/>
    </row>
    <row r="579" spans="4:15">
      <c r="D579" s="111"/>
      <c r="H579" s="38"/>
      <c r="I579" s="108">
        <f t="shared" si="50"/>
        <v>576</v>
      </c>
      <c r="J579" s="100">
        <f t="shared" si="50"/>
        <v>44040</v>
      </c>
      <c r="K579" s="100"/>
      <c r="L579" s="109"/>
      <c r="M579" s="1"/>
      <c r="N579" s="2"/>
      <c r="O579" s="1"/>
    </row>
    <row r="580" spans="4:15">
      <c r="D580" s="111"/>
      <c r="H580" s="38"/>
      <c r="I580" s="108">
        <f t="shared" si="50"/>
        <v>577</v>
      </c>
      <c r="J580" s="100">
        <f t="shared" si="50"/>
        <v>44041</v>
      </c>
      <c r="K580" s="100"/>
      <c r="L580" s="109"/>
      <c r="M580" s="1"/>
      <c r="N580" s="2"/>
      <c r="O580" s="1"/>
    </row>
    <row r="581" spans="4:15">
      <c r="D581" s="111"/>
      <c r="H581" s="38"/>
      <c r="I581" s="108">
        <f t="shared" si="50"/>
        <v>578</v>
      </c>
      <c r="J581" s="100">
        <f t="shared" si="50"/>
        <v>44042</v>
      </c>
      <c r="K581" s="100"/>
      <c r="L581" s="109"/>
      <c r="M581" s="1"/>
      <c r="N581" s="2"/>
      <c r="O581" s="1"/>
    </row>
    <row r="582" spans="4:15">
      <c r="D582" s="111"/>
      <c r="H582" s="38"/>
      <c r="I582" s="108">
        <f t="shared" ref="I582:J597" si="51">I581+1</f>
        <v>579</v>
      </c>
      <c r="J582" s="100">
        <f t="shared" si="51"/>
        <v>44043</v>
      </c>
      <c r="K582" s="100"/>
      <c r="L582" s="109"/>
      <c r="M582" s="1"/>
      <c r="N582" s="2"/>
      <c r="O582" s="1"/>
    </row>
    <row r="583" spans="4:15">
      <c r="D583" s="111"/>
      <c r="H583" s="38"/>
      <c r="I583" s="108">
        <f t="shared" si="51"/>
        <v>580</v>
      </c>
      <c r="J583" s="100">
        <f t="shared" si="51"/>
        <v>44044</v>
      </c>
      <c r="K583" s="100"/>
      <c r="L583" s="109"/>
      <c r="M583" s="1"/>
      <c r="N583" s="2"/>
      <c r="O583" s="1"/>
    </row>
    <row r="584" spans="4:15">
      <c r="D584" s="111"/>
      <c r="H584" s="38"/>
      <c r="I584" s="108">
        <f t="shared" si="51"/>
        <v>581</v>
      </c>
      <c r="J584" s="100">
        <f t="shared" si="51"/>
        <v>44045</v>
      </c>
      <c r="K584" s="100"/>
      <c r="L584" s="109"/>
      <c r="M584" s="1"/>
      <c r="N584" s="2"/>
      <c r="O584" s="1"/>
    </row>
    <row r="585" spans="4:15">
      <c r="D585" s="111"/>
      <c r="H585" s="38"/>
      <c r="I585" s="108">
        <f t="shared" si="51"/>
        <v>582</v>
      </c>
      <c r="J585" s="100">
        <f t="shared" si="51"/>
        <v>44046</v>
      </c>
      <c r="K585" s="100"/>
      <c r="L585" s="109"/>
      <c r="M585" s="1"/>
      <c r="N585" s="2"/>
      <c r="O585" s="1"/>
    </row>
    <row r="586" spans="4:15">
      <c r="D586" s="111"/>
      <c r="H586" s="38"/>
      <c r="I586" s="108">
        <f t="shared" si="51"/>
        <v>583</v>
      </c>
      <c r="J586" s="100">
        <f t="shared" si="51"/>
        <v>44047</v>
      </c>
      <c r="K586" s="100"/>
      <c r="L586" s="109"/>
      <c r="M586" s="1"/>
      <c r="N586" s="2"/>
      <c r="O586" s="1"/>
    </row>
    <row r="587" spans="4:15">
      <c r="D587" s="111"/>
      <c r="H587" s="38"/>
      <c r="I587" s="108">
        <f t="shared" si="51"/>
        <v>584</v>
      </c>
      <c r="J587" s="100">
        <f t="shared" si="51"/>
        <v>44048</v>
      </c>
      <c r="K587" s="100"/>
      <c r="L587" s="109"/>
      <c r="M587" s="1"/>
      <c r="N587" s="2"/>
      <c r="O587" s="1"/>
    </row>
    <row r="588" spans="4:15">
      <c r="D588" s="111"/>
      <c r="H588" s="38"/>
      <c r="I588" s="108">
        <f t="shared" si="51"/>
        <v>585</v>
      </c>
      <c r="J588" s="100">
        <f t="shared" si="51"/>
        <v>44049</v>
      </c>
      <c r="K588" s="100"/>
      <c r="L588" s="109"/>
      <c r="M588" s="1"/>
      <c r="N588" s="2"/>
      <c r="O588" s="1"/>
    </row>
    <row r="589" spans="4:15">
      <c r="D589" s="111"/>
      <c r="H589" s="38"/>
      <c r="I589" s="108">
        <f t="shared" si="51"/>
        <v>586</v>
      </c>
      <c r="J589" s="100">
        <f t="shared" si="51"/>
        <v>44050</v>
      </c>
      <c r="K589" s="100"/>
      <c r="L589" s="109"/>
      <c r="M589" s="1"/>
      <c r="N589" s="2"/>
      <c r="O589" s="1"/>
    </row>
    <row r="590" spans="4:15">
      <c r="D590" s="111"/>
      <c r="H590" s="38"/>
      <c r="I590" s="108">
        <f t="shared" si="51"/>
        <v>587</v>
      </c>
      <c r="J590" s="100">
        <f t="shared" si="51"/>
        <v>44051</v>
      </c>
      <c r="K590" s="100"/>
      <c r="L590" s="109"/>
      <c r="M590" s="1"/>
      <c r="N590" s="2"/>
      <c r="O590" s="1"/>
    </row>
    <row r="591" spans="4:15">
      <c r="D591" s="111"/>
      <c r="H591" s="38"/>
      <c r="I591" s="108">
        <f t="shared" si="51"/>
        <v>588</v>
      </c>
      <c r="J591" s="100">
        <f t="shared" si="51"/>
        <v>44052</v>
      </c>
      <c r="K591" s="100"/>
      <c r="L591" s="109"/>
      <c r="M591" s="1"/>
      <c r="N591" s="2"/>
      <c r="O591" s="1"/>
    </row>
    <row r="592" spans="4:15">
      <c r="D592" s="111"/>
      <c r="H592" s="38"/>
      <c r="I592" s="108">
        <f t="shared" si="51"/>
        <v>589</v>
      </c>
      <c r="J592" s="100">
        <f t="shared" si="51"/>
        <v>44053</v>
      </c>
      <c r="K592" s="100"/>
      <c r="L592" s="109"/>
      <c r="M592" s="1"/>
      <c r="N592" s="2"/>
      <c r="O592" s="1"/>
    </row>
    <row r="593" spans="4:15">
      <c r="D593" s="111"/>
      <c r="H593" s="38"/>
      <c r="I593" s="108">
        <f t="shared" si="51"/>
        <v>590</v>
      </c>
      <c r="J593" s="100">
        <f t="shared" si="51"/>
        <v>44054</v>
      </c>
      <c r="K593" s="100"/>
      <c r="L593" s="109"/>
      <c r="M593" s="1"/>
      <c r="N593" s="2"/>
      <c r="O593" s="1"/>
    </row>
    <row r="594" spans="4:15">
      <c r="D594" s="111"/>
      <c r="H594" s="38"/>
      <c r="I594" s="108">
        <f t="shared" si="51"/>
        <v>591</v>
      </c>
      <c r="J594" s="100">
        <f t="shared" si="51"/>
        <v>44055</v>
      </c>
      <c r="K594" s="100"/>
      <c r="L594" s="109"/>
      <c r="M594" s="1"/>
      <c r="N594" s="2"/>
      <c r="O594" s="1"/>
    </row>
    <row r="595" spans="4:15">
      <c r="D595" s="111"/>
      <c r="H595" s="38"/>
      <c r="I595" s="108">
        <f t="shared" si="51"/>
        <v>592</v>
      </c>
      <c r="J595" s="100">
        <f t="shared" si="51"/>
        <v>44056</v>
      </c>
      <c r="K595" s="100"/>
      <c r="L595" s="109"/>
      <c r="M595" s="1"/>
      <c r="N595" s="2"/>
      <c r="O595" s="1"/>
    </row>
    <row r="596" spans="4:15">
      <c r="D596" s="111"/>
      <c r="H596" s="38"/>
      <c r="I596" s="108">
        <f t="shared" si="51"/>
        <v>593</v>
      </c>
      <c r="J596" s="100">
        <f t="shared" si="51"/>
        <v>44057</v>
      </c>
      <c r="K596" s="100"/>
      <c r="L596" s="109"/>
      <c r="M596" s="1"/>
      <c r="N596" s="2"/>
      <c r="O596" s="1"/>
    </row>
    <row r="597" spans="4:15">
      <c r="D597" s="111"/>
      <c r="H597" s="38"/>
      <c r="I597" s="108">
        <f t="shared" si="51"/>
        <v>594</v>
      </c>
      <c r="J597" s="100">
        <f t="shared" si="51"/>
        <v>44058</v>
      </c>
      <c r="K597" s="100"/>
      <c r="L597" s="109"/>
      <c r="M597" s="1"/>
      <c r="N597" s="2"/>
      <c r="O597" s="1"/>
    </row>
    <row r="598" spans="4:15">
      <c r="D598" s="111"/>
      <c r="H598" s="38"/>
      <c r="I598" s="108">
        <f t="shared" ref="I598:J613" si="52">I597+1</f>
        <v>595</v>
      </c>
      <c r="J598" s="100">
        <f t="shared" si="52"/>
        <v>44059</v>
      </c>
      <c r="K598" s="100"/>
      <c r="L598" s="109"/>
      <c r="M598" s="1"/>
      <c r="N598" s="2"/>
      <c r="O598" s="1"/>
    </row>
    <row r="599" spans="4:15">
      <c r="D599" s="111"/>
      <c r="H599" s="38"/>
      <c r="I599" s="108">
        <f t="shared" si="52"/>
        <v>596</v>
      </c>
      <c r="J599" s="100">
        <f t="shared" si="52"/>
        <v>44060</v>
      </c>
      <c r="K599" s="100"/>
      <c r="L599" s="109"/>
      <c r="M599" s="1"/>
      <c r="N599" s="2"/>
      <c r="O599" s="1"/>
    </row>
    <row r="600" spans="4:15">
      <c r="D600" s="111"/>
      <c r="H600" s="38"/>
      <c r="I600" s="108">
        <f t="shared" si="52"/>
        <v>597</v>
      </c>
      <c r="J600" s="100">
        <f t="shared" si="52"/>
        <v>44061</v>
      </c>
      <c r="K600" s="100"/>
      <c r="L600" s="109"/>
      <c r="M600" s="1"/>
      <c r="N600" s="2"/>
      <c r="O600" s="1"/>
    </row>
    <row r="601" spans="4:15">
      <c r="D601" s="111"/>
      <c r="H601" s="38"/>
      <c r="I601" s="108">
        <f t="shared" si="52"/>
        <v>598</v>
      </c>
      <c r="J601" s="100">
        <f t="shared" si="52"/>
        <v>44062</v>
      </c>
      <c r="K601" s="100"/>
      <c r="L601" s="109"/>
      <c r="M601" s="1"/>
      <c r="N601" s="2"/>
      <c r="O601" s="1"/>
    </row>
    <row r="602" spans="4:15">
      <c r="D602" s="111"/>
      <c r="H602" s="38"/>
      <c r="I602" s="108">
        <f t="shared" si="52"/>
        <v>599</v>
      </c>
      <c r="J602" s="100">
        <f t="shared" si="52"/>
        <v>44063</v>
      </c>
      <c r="K602" s="100"/>
      <c r="L602" s="109"/>
      <c r="M602" s="1"/>
      <c r="N602" s="2"/>
      <c r="O602" s="1"/>
    </row>
    <row r="603" spans="4:15">
      <c r="D603" s="111"/>
      <c r="H603" s="38"/>
      <c r="I603" s="108">
        <f t="shared" si="52"/>
        <v>600</v>
      </c>
      <c r="J603" s="100">
        <f t="shared" si="52"/>
        <v>44064</v>
      </c>
      <c r="K603" s="100"/>
      <c r="L603" s="109"/>
      <c r="M603" s="1"/>
      <c r="N603" s="2"/>
      <c r="O603" s="1"/>
    </row>
    <row r="604" spans="4:15">
      <c r="D604" s="111"/>
      <c r="H604" s="38"/>
      <c r="I604" s="108">
        <f t="shared" si="52"/>
        <v>601</v>
      </c>
      <c r="J604" s="100">
        <f t="shared" si="52"/>
        <v>44065</v>
      </c>
      <c r="K604" s="100"/>
      <c r="L604" s="109"/>
      <c r="M604" s="1"/>
      <c r="N604" s="2"/>
      <c r="O604" s="1"/>
    </row>
    <row r="605" spans="4:15">
      <c r="D605" s="111"/>
      <c r="H605" s="38"/>
      <c r="I605" s="108">
        <f t="shared" si="52"/>
        <v>602</v>
      </c>
      <c r="J605" s="100">
        <f t="shared" si="52"/>
        <v>44066</v>
      </c>
      <c r="K605" s="100"/>
      <c r="L605" s="109"/>
      <c r="M605" s="1"/>
      <c r="N605" s="2"/>
      <c r="O605" s="1"/>
    </row>
    <row r="606" spans="4:15">
      <c r="D606" s="111"/>
      <c r="H606" s="38"/>
      <c r="I606" s="108">
        <f t="shared" si="52"/>
        <v>603</v>
      </c>
      <c r="J606" s="100">
        <f t="shared" si="52"/>
        <v>44067</v>
      </c>
      <c r="K606" s="100"/>
      <c r="L606" s="109"/>
      <c r="M606" s="1"/>
      <c r="N606" s="2"/>
      <c r="O606" s="1"/>
    </row>
    <row r="607" spans="4:15">
      <c r="D607" s="111"/>
      <c r="H607" s="38"/>
      <c r="I607" s="108">
        <f t="shared" si="52"/>
        <v>604</v>
      </c>
      <c r="J607" s="100">
        <f t="shared" si="52"/>
        <v>44068</v>
      </c>
      <c r="K607" s="100"/>
      <c r="L607" s="109"/>
      <c r="M607" s="1"/>
      <c r="N607" s="2"/>
      <c r="O607" s="1"/>
    </row>
    <row r="608" spans="4:15">
      <c r="D608" s="111"/>
      <c r="H608" s="38"/>
      <c r="I608" s="108">
        <f t="shared" si="52"/>
        <v>605</v>
      </c>
      <c r="J608" s="100">
        <f t="shared" si="52"/>
        <v>44069</v>
      </c>
      <c r="K608" s="100"/>
      <c r="L608" s="109"/>
      <c r="M608" s="1"/>
      <c r="N608" s="2"/>
      <c r="O608" s="1"/>
    </row>
    <row r="609" spans="4:15">
      <c r="D609" s="111"/>
      <c r="H609" s="38"/>
      <c r="I609" s="108">
        <f t="shared" si="52"/>
        <v>606</v>
      </c>
      <c r="J609" s="100">
        <f t="shared" si="52"/>
        <v>44070</v>
      </c>
      <c r="K609" s="100"/>
      <c r="L609" s="109"/>
      <c r="M609" s="1"/>
      <c r="N609" s="2"/>
      <c r="O609" s="1"/>
    </row>
    <row r="610" spans="4:15">
      <c r="D610" s="111"/>
      <c r="H610" s="38"/>
      <c r="I610" s="108">
        <f t="shared" si="52"/>
        <v>607</v>
      </c>
      <c r="J610" s="100">
        <f t="shared" si="52"/>
        <v>44071</v>
      </c>
      <c r="K610" s="100"/>
      <c r="L610" s="109"/>
      <c r="M610" s="1"/>
      <c r="N610" s="2"/>
      <c r="O610" s="1"/>
    </row>
    <row r="611" spans="4:15">
      <c r="D611" s="111"/>
      <c r="H611" s="38"/>
      <c r="I611" s="108">
        <f t="shared" si="52"/>
        <v>608</v>
      </c>
      <c r="J611" s="100">
        <f t="shared" si="52"/>
        <v>44072</v>
      </c>
      <c r="K611" s="100"/>
      <c r="L611" s="109"/>
      <c r="M611" s="1"/>
      <c r="N611" s="2"/>
      <c r="O611" s="1"/>
    </row>
    <row r="612" spans="4:15">
      <c r="D612" s="111"/>
      <c r="H612" s="38"/>
      <c r="I612" s="108">
        <f t="shared" si="52"/>
        <v>609</v>
      </c>
      <c r="J612" s="100">
        <f t="shared" si="52"/>
        <v>44073</v>
      </c>
      <c r="K612" s="100"/>
      <c r="L612" s="109"/>
      <c r="M612" s="1"/>
      <c r="N612" s="2"/>
      <c r="O612" s="1"/>
    </row>
    <row r="613" spans="4:15">
      <c r="D613" s="111"/>
      <c r="H613" s="38"/>
      <c r="I613" s="108">
        <f t="shared" si="52"/>
        <v>610</v>
      </c>
      <c r="J613" s="100">
        <f t="shared" si="52"/>
        <v>44074</v>
      </c>
      <c r="K613" s="100"/>
      <c r="L613" s="109"/>
      <c r="M613" s="1"/>
      <c r="N613" s="2"/>
      <c r="O613" s="1"/>
    </row>
    <row r="614" spans="4:15">
      <c r="D614" s="111"/>
      <c r="H614" s="38"/>
      <c r="I614" s="108">
        <f t="shared" ref="I614:J629" si="53">I613+1</f>
        <v>611</v>
      </c>
      <c r="J614" s="100">
        <f t="shared" si="53"/>
        <v>44075</v>
      </c>
      <c r="K614" s="100"/>
      <c r="L614" s="109"/>
      <c r="M614" s="1"/>
      <c r="N614" s="2"/>
      <c r="O614" s="1"/>
    </row>
    <row r="615" spans="4:15">
      <c r="D615" s="111"/>
      <c r="H615" s="38"/>
      <c r="I615" s="108">
        <f t="shared" si="53"/>
        <v>612</v>
      </c>
      <c r="J615" s="100">
        <f t="shared" si="53"/>
        <v>44076</v>
      </c>
      <c r="K615" s="100"/>
      <c r="L615" s="109"/>
      <c r="M615" s="1"/>
      <c r="N615" s="2"/>
      <c r="O615" s="1"/>
    </row>
    <row r="616" spans="4:15">
      <c r="D616" s="111"/>
      <c r="H616" s="38"/>
      <c r="I616" s="108">
        <f t="shared" si="53"/>
        <v>613</v>
      </c>
      <c r="J616" s="100">
        <f t="shared" si="53"/>
        <v>44077</v>
      </c>
      <c r="K616" s="100"/>
      <c r="L616" s="109"/>
      <c r="M616" s="1"/>
      <c r="N616" s="2"/>
      <c r="O616" s="1"/>
    </row>
    <row r="617" spans="4:15">
      <c r="D617" s="111"/>
      <c r="H617" s="38"/>
      <c r="I617" s="108">
        <f t="shared" si="53"/>
        <v>614</v>
      </c>
      <c r="J617" s="100">
        <f t="shared" si="53"/>
        <v>44078</v>
      </c>
      <c r="K617" s="100"/>
      <c r="L617" s="109"/>
      <c r="M617" s="1"/>
      <c r="N617" s="2"/>
      <c r="O617" s="1"/>
    </row>
    <row r="618" spans="4:15">
      <c r="D618" s="111"/>
      <c r="H618" s="38"/>
      <c r="I618" s="108">
        <f t="shared" si="53"/>
        <v>615</v>
      </c>
      <c r="J618" s="100">
        <f t="shared" si="53"/>
        <v>44079</v>
      </c>
      <c r="K618" s="100"/>
      <c r="L618" s="109"/>
      <c r="M618" s="1"/>
      <c r="N618" s="2"/>
      <c r="O618" s="1"/>
    </row>
    <row r="619" spans="4:15">
      <c r="D619" s="111"/>
      <c r="H619" s="38"/>
      <c r="I619" s="108">
        <f t="shared" si="53"/>
        <v>616</v>
      </c>
      <c r="J619" s="100">
        <f t="shared" si="53"/>
        <v>44080</v>
      </c>
      <c r="K619" s="100"/>
      <c r="L619" s="109"/>
      <c r="M619" s="1"/>
      <c r="N619" s="2"/>
      <c r="O619" s="1"/>
    </row>
    <row r="620" spans="4:15">
      <c r="D620" s="111"/>
      <c r="H620" s="38"/>
      <c r="I620" s="108">
        <f t="shared" si="53"/>
        <v>617</v>
      </c>
      <c r="J620" s="100">
        <f t="shared" si="53"/>
        <v>44081</v>
      </c>
      <c r="K620" s="100"/>
      <c r="L620" s="109"/>
      <c r="M620" s="1"/>
      <c r="N620" s="2"/>
      <c r="O620" s="1"/>
    </row>
    <row r="621" spans="4:15">
      <c r="D621" s="111"/>
      <c r="H621" s="38"/>
      <c r="I621" s="108">
        <f t="shared" si="53"/>
        <v>618</v>
      </c>
      <c r="J621" s="100">
        <f t="shared" si="53"/>
        <v>44082</v>
      </c>
      <c r="K621" s="100"/>
      <c r="L621" s="109"/>
      <c r="M621" s="1"/>
      <c r="N621" s="2"/>
      <c r="O621" s="1"/>
    </row>
    <row r="622" spans="4:15">
      <c r="D622" s="111"/>
      <c r="H622" s="38"/>
      <c r="I622" s="108">
        <f t="shared" si="53"/>
        <v>619</v>
      </c>
      <c r="J622" s="100">
        <f t="shared" si="53"/>
        <v>44083</v>
      </c>
      <c r="K622" s="100"/>
      <c r="L622" s="109"/>
      <c r="M622" s="1"/>
      <c r="N622" s="2"/>
      <c r="O622" s="1"/>
    </row>
    <row r="623" spans="4:15">
      <c r="D623" s="111"/>
      <c r="H623" s="38"/>
      <c r="I623" s="108">
        <f t="shared" si="53"/>
        <v>620</v>
      </c>
      <c r="J623" s="100">
        <f t="shared" si="53"/>
        <v>44084</v>
      </c>
      <c r="K623" s="100"/>
      <c r="L623" s="109"/>
      <c r="M623" s="1"/>
      <c r="N623" s="2"/>
      <c r="O623" s="1"/>
    </row>
    <row r="624" spans="4:15">
      <c r="D624" s="111"/>
      <c r="H624" s="38"/>
      <c r="I624" s="108">
        <f t="shared" si="53"/>
        <v>621</v>
      </c>
      <c r="J624" s="100">
        <f t="shared" si="53"/>
        <v>44085</v>
      </c>
      <c r="K624" s="100"/>
      <c r="L624" s="109"/>
      <c r="M624" s="1"/>
      <c r="N624" s="2"/>
      <c r="O624" s="1"/>
    </row>
    <row r="625" spans="4:15">
      <c r="D625" s="111"/>
      <c r="H625" s="38"/>
      <c r="I625" s="108">
        <f t="shared" si="53"/>
        <v>622</v>
      </c>
      <c r="J625" s="100">
        <f t="shared" si="53"/>
        <v>44086</v>
      </c>
      <c r="K625" s="100"/>
      <c r="L625" s="109"/>
      <c r="M625" s="1"/>
      <c r="N625" s="2"/>
      <c r="O625" s="1"/>
    </row>
    <row r="626" spans="4:15">
      <c r="D626" s="111"/>
      <c r="H626" s="38"/>
      <c r="I626" s="108">
        <f t="shared" si="53"/>
        <v>623</v>
      </c>
      <c r="J626" s="100">
        <f t="shared" si="53"/>
        <v>44087</v>
      </c>
      <c r="K626" s="100"/>
      <c r="L626" s="109"/>
      <c r="M626" s="1"/>
      <c r="N626" s="2"/>
      <c r="O626" s="1"/>
    </row>
    <row r="627" spans="4:15">
      <c r="D627" s="111"/>
      <c r="H627" s="38"/>
      <c r="I627" s="108">
        <f t="shared" si="53"/>
        <v>624</v>
      </c>
      <c r="J627" s="100">
        <f t="shared" si="53"/>
        <v>44088</v>
      </c>
      <c r="K627" s="100"/>
      <c r="L627" s="109"/>
      <c r="M627" s="1"/>
      <c r="N627" s="2"/>
      <c r="O627" s="1"/>
    </row>
    <row r="628" spans="4:15">
      <c r="D628" s="111"/>
      <c r="H628" s="38"/>
      <c r="I628" s="108">
        <f t="shared" si="53"/>
        <v>625</v>
      </c>
      <c r="J628" s="100">
        <f t="shared" si="53"/>
        <v>44089</v>
      </c>
      <c r="K628" s="100"/>
      <c r="L628" s="109"/>
      <c r="M628" s="1"/>
      <c r="N628" s="2"/>
      <c r="O628" s="1"/>
    </row>
    <row r="629" spans="4:15">
      <c r="D629" s="111"/>
      <c r="H629" s="38"/>
      <c r="I629" s="108">
        <f t="shared" si="53"/>
        <v>626</v>
      </c>
      <c r="J629" s="100">
        <f t="shared" si="53"/>
        <v>44090</v>
      </c>
      <c r="K629" s="100"/>
      <c r="L629" s="109"/>
      <c r="M629" s="1"/>
      <c r="N629" s="2"/>
      <c r="O629" s="1"/>
    </row>
    <row r="630" spans="4:15">
      <c r="D630" s="111"/>
      <c r="H630" s="38"/>
      <c r="I630" s="108">
        <f t="shared" ref="I630:J645" si="54">I629+1</f>
        <v>627</v>
      </c>
      <c r="J630" s="100">
        <f t="shared" si="54"/>
        <v>44091</v>
      </c>
      <c r="K630" s="100"/>
      <c r="L630" s="109"/>
      <c r="M630" s="1"/>
      <c r="N630" s="2"/>
      <c r="O630" s="1"/>
    </row>
    <row r="631" spans="4:15">
      <c r="D631" s="111"/>
      <c r="H631" s="38"/>
      <c r="I631" s="108">
        <f t="shared" si="54"/>
        <v>628</v>
      </c>
      <c r="J631" s="100">
        <f t="shared" si="54"/>
        <v>44092</v>
      </c>
      <c r="K631" s="100"/>
      <c r="L631" s="109"/>
      <c r="M631" s="1"/>
      <c r="N631" s="2"/>
      <c r="O631" s="1"/>
    </row>
    <row r="632" spans="4:15">
      <c r="D632" s="111"/>
      <c r="H632" s="38"/>
      <c r="I632" s="108">
        <f t="shared" si="54"/>
        <v>629</v>
      </c>
      <c r="J632" s="100">
        <f t="shared" si="54"/>
        <v>44093</v>
      </c>
      <c r="K632" s="100"/>
      <c r="L632" s="109"/>
      <c r="M632" s="1"/>
      <c r="N632" s="2"/>
      <c r="O632" s="1"/>
    </row>
    <row r="633" spans="4:15">
      <c r="D633" s="111"/>
      <c r="H633" s="38"/>
      <c r="I633" s="108">
        <f t="shared" si="54"/>
        <v>630</v>
      </c>
      <c r="J633" s="100">
        <f t="shared" si="54"/>
        <v>44094</v>
      </c>
      <c r="K633" s="100"/>
      <c r="L633" s="109"/>
      <c r="M633" s="1"/>
      <c r="N633" s="2"/>
      <c r="O633" s="1"/>
    </row>
    <row r="634" spans="4:15">
      <c r="D634" s="111"/>
      <c r="H634" s="38"/>
      <c r="I634" s="108">
        <f t="shared" si="54"/>
        <v>631</v>
      </c>
      <c r="J634" s="100">
        <f t="shared" si="54"/>
        <v>44095</v>
      </c>
      <c r="K634" s="100"/>
      <c r="L634" s="109"/>
      <c r="M634" s="1"/>
      <c r="N634" s="2"/>
      <c r="O634" s="1"/>
    </row>
    <row r="635" spans="4:15">
      <c r="D635" s="111"/>
      <c r="H635" s="38"/>
      <c r="I635" s="108">
        <f t="shared" si="54"/>
        <v>632</v>
      </c>
      <c r="J635" s="100">
        <f t="shared" si="54"/>
        <v>44096</v>
      </c>
      <c r="K635" s="100"/>
      <c r="L635" s="109"/>
      <c r="M635" s="1"/>
      <c r="N635" s="2"/>
      <c r="O635" s="1"/>
    </row>
    <row r="636" spans="4:15">
      <c r="D636" s="111"/>
      <c r="H636" s="38"/>
      <c r="I636" s="108">
        <f t="shared" si="54"/>
        <v>633</v>
      </c>
      <c r="J636" s="100">
        <f t="shared" si="54"/>
        <v>44097</v>
      </c>
      <c r="K636" s="100"/>
      <c r="L636" s="109"/>
      <c r="M636" s="1"/>
      <c r="N636" s="2"/>
      <c r="O636" s="1"/>
    </row>
    <row r="637" spans="4:15">
      <c r="D637" s="111"/>
      <c r="H637" s="38"/>
      <c r="I637" s="108">
        <f t="shared" si="54"/>
        <v>634</v>
      </c>
      <c r="J637" s="100">
        <f t="shared" si="54"/>
        <v>44098</v>
      </c>
      <c r="K637" s="100"/>
      <c r="L637" s="109"/>
      <c r="M637" s="1"/>
      <c r="N637" s="2"/>
      <c r="O637" s="1"/>
    </row>
    <row r="638" spans="4:15">
      <c r="D638" s="111"/>
      <c r="H638" s="38"/>
      <c r="I638" s="108">
        <f t="shared" si="54"/>
        <v>635</v>
      </c>
      <c r="J638" s="100">
        <f t="shared" si="54"/>
        <v>44099</v>
      </c>
      <c r="K638" s="100"/>
      <c r="L638" s="109"/>
      <c r="M638" s="1"/>
      <c r="N638" s="2"/>
      <c r="O638" s="1"/>
    </row>
    <row r="639" spans="4:15">
      <c r="D639" s="111"/>
      <c r="H639" s="38"/>
      <c r="I639" s="108">
        <f t="shared" si="54"/>
        <v>636</v>
      </c>
      <c r="J639" s="100">
        <f t="shared" si="54"/>
        <v>44100</v>
      </c>
      <c r="K639" s="100"/>
      <c r="L639" s="109"/>
      <c r="M639" s="1"/>
      <c r="N639" s="2"/>
      <c r="O639" s="1"/>
    </row>
    <row r="640" spans="4:15">
      <c r="D640" s="111"/>
      <c r="H640" s="38"/>
      <c r="I640" s="108">
        <f t="shared" si="54"/>
        <v>637</v>
      </c>
      <c r="J640" s="100">
        <f t="shared" si="54"/>
        <v>44101</v>
      </c>
      <c r="K640" s="100"/>
      <c r="L640" s="109"/>
      <c r="M640" s="1"/>
      <c r="N640" s="2"/>
      <c r="O640" s="1"/>
    </row>
    <row r="641" spans="4:15">
      <c r="D641" s="111"/>
      <c r="H641" s="38"/>
      <c r="I641" s="108">
        <f t="shared" si="54"/>
        <v>638</v>
      </c>
      <c r="J641" s="100">
        <f t="shared" si="54"/>
        <v>44102</v>
      </c>
      <c r="K641" s="100"/>
      <c r="L641" s="109"/>
      <c r="M641" s="1"/>
      <c r="N641" s="2"/>
      <c r="O641" s="1"/>
    </row>
    <row r="642" spans="4:15">
      <c r="D642" s="111"/>
      <c r="H642" s="38"/>
      <c r="I642" s="108">
        <f t="shared" si="54"/>
        <v>639</v>
      </c>
      <c r="J642" s="100">
        <f t="shared" si="54"/>
        <v>44103</v>
      </c>
      <c r="K642" s="100"/>
      <c r="L642" s="109"/>
      <c r="M642" s="1"/>
      <c r="N642" s="2"/>
      <c r="O642" s="1"/>
    </row>
    <row r="643" spans="4:15">
      <c r="D643" s="111"/>
      <c r="H643" s="38"/>
      <c r="I643" s="108">
        <f t="shared" si="54"/>
        <v>640</v>
      </c>
      <c r="J643" s="100">
        <f t="shared" si="54"/>
        <v>44104</v>
      </c>
      <c r="K643" s="100"/>
      <c r="L643" s="109"/>
      <c r="M643" s="1"/>
      <c r="N643" s="2"/>
      <c r="O643" s="1"/>
    </row>
    <row r="644" spans="4:15">
      <c r="D644" s="111"/>
      <c r="H644" s="38"/>
      <c r="I644" s="108">
        <f t="shared" si="54"/>
        <v>641</v>
      </c>
      <c r="J644" s="100">
        <f t="shared" si="54"/>
        <v>44105</v>
      </c>
      <c r="K644" s="100"/>
      <c r="L644" s="109"/>
      <c r="M644" s="1"/>
      <c r="N644" s="2"/>
      <c r="O644" s="1"/>
    </row>
    <row r="645" spans="4:15">
      <c r="D645" s="111"/>
      <c r="H645" s="38"/>
      <c r="I645" s="108">
        <f t="shared" si="54"/>
        <v>642</v>
      </c>
      <c r="J645" s="100">
        <f t="shared" si="54"/>
        <v>44106</v>
      </c>
      <c r="K645" s="100"/>
      <c r="L645" s="109"/>
      <c r="M645" s="1"/>
      <c r="N645" s="2"/>
      <c r="O645" s="1"/>
    </row>
    <row r="646" spans="4:15">
      <c r="D646" s="111"/>
      <c r="H646" s="38"/>
      <c r="I646" s="108">
        <f t="shared" ref="I646:J661" si="55">I645+1</f>
        <v>643</v>
      </c>
      <c r="J646" s="100">
        <f t="shared" si="55"/>
        <v>44107</v>
      </c>
      <c r="K646" s="100"/>
      <c r="L646" s="109"/>
      <c r="M646" s="1"/>
      <c r="N646" s="2"/>
      <c r="O646" s="1"/>
    </row>
    <row r="647" spans="4:15">
      <c r="D647" s="111"/>
      <c r="H647" s="38"/>
      <c r="I647" s="108">
        <f t="shared" si="55"/>
        <v>644</v>
      </c>
      <c r="J647" s="100">
        <f t="shared" si="55"/>
        <v>44108</v>
      </c>
      <c r="K647" s="100"/>
      <c r="L647" s="109"/>
      <c r="M647" s="1"/>
      <c r="N647" s="2"/>
      <c r="O647" s="1"/>
    </row>
    <row r="648" spans="4:15">
      <c r="D648" s="111"/>
      <c r="H648" s="38"/>
      <c r="I648" s="108">
        <f t="shared" si="55"/>
        <v>645</v>
      </c>
      <c r="J648" s="100">
        <f t="shared" si="55"/>
        <v>44109</v>
      </c>
      <c r="K648" s="100"/>
      <c r="L648" s="109"/>
      <c r="M648" s="1"/>
      <c r="N648" s="2"/>
      <c r="O648" s="1"/>
    </row>
    <row r="649" spans="4:15">
      <c r="D649" s="111"/>
      <c r="H649" s="38"/>
      <c r="I649" s="108">
        <f t="shared" si="55"/>
        <v>646</v>
      </c>
      <c r="J649" s="100">
        <f t="shared" si="55"/>
        <v>44110</v>
      </c>
      <c r="K649" s="100"/>
      <c r="L649" s="109"/>
      <c r="M649" s="1"/>
      <c r="N649" s="2"/>
      <c r="O649" s="1"/>
    </row>
    <row r="650" spans="4:15">
      <c r="D650" s="111"/>
      <c r="H650" s="38"/>
      <c r="I650" s="108">
        <f t="shared" si="55"/>
        <v>647</v>
      </c>
      <c r="J650" s="100">
        <f t="shared" si="55"/>
        <v>44111</v>
      </c>
      <c r="K650" s="100"/>
      <c r="L650" s="109"/>
      <c r="M650" s="1"/>
      <c r="N650" s="2"/>
      <c r="O650" s="1"/>
    </row>
    <row r="651" spans="4:15">
      <c r="D651" s="111"/>
      <c r="H651" s="38"/>
      <c r="I651" s="108">
        <f t="shared" si="55"/>
        <v>648</v>
      </c>
      <c r="J651" s="100">
        <f t="shared" si="55"/>
        <v>44112</v>
      </c>
      <c r="K651" s="100"/>
      <c r="L651" s="109"/>
      <c r="M651" s="1"/>
      <c r="N651" s="2"/>
      <c r="O651" s="1"/>
    </row>
    <row r="652" spans="4:15">
      <c r="D652" s="111"/>
      <c r="H652" s="38"/>
      <c r="I652" s="108">
        <f t="shared" si="55"/>
        <v>649</v>
      </c>
      <c r="J652" s="100">
        <f t="shared" si="55"/>
        <v>44113</v>
      </c>
      <c r="K652" s="100"/>
      <c r="L652" s="109"/>
      <c r="M652" s="1"/>
      <c r="N652" s="2"/>
      <c r="O652" s="1"/>
    </row>
    <row r="653" spans="4:15">
      <c r="D653" s="111"/>
      <c r="H653" s="38"/>
      <c r="I653" s="108">
        <f t="shared" si="55"/>
        <v>650</v>
      </c>
      <c r="J653" s="100">
        <f t="shared" si="55"/>
        <v>44114</v>
      </c>
      <c r="K653" s="100"/>
      <c r="L653" s="109"/>
      <c r="M653" s="1"/>
      <c r="N653" s="2"/>
      <c r="O653" s="1"/>
    </row>
    <row r="654" spans="4:15">
      <c r="D654" s="111"/>
      <c r="I654" s="108">
        <f t="shared" si="55"/>
        <v>651</v>
      </c>
      <c r="J654" s="100">
        <f t="shared" si="55"/>
        <v>44115</v>
      </c>
      <c r="K654" s="100"/>
      <c r="L654" s="109"/>
      <c r="M654" s="1"/>
      <c r="N654" s="2"/>
      <c r="O654" s="1"/>
    </row>
    <row r="655" spans="4:15">
      <c r="D655" s="111"/>
      <c r="I655" s="108">
        <f t="shared" si="55"/>
        <v>652</v>
      </c>
      <c r="J655" s="100">
        <f t="shared" si="55"/>
        <v>44116</v>
      </c>
      <c r="K655" s="100"/>
      <c r="L655" s="109"/>
      <c r="M655" s="1"/>
      <c r="N655" s="2"/>
      <c r="O655" s="1"/>
    </row>
    <row r="656" spans="4:15">
      <c r="D656" s="111"/>
      <c r="I656" s="108">
        <f t="shared" si="55"/>
        <v>653</v>
      </c>
      <c r="J656" s="100">
        <f t="shared" si="55"/>
        <v>44117</v>
      </c>
      <c r="K656" s="100"/>
      <c r="L656" s="109"/>
      <c r="M656" s="1"/>
      <c r="N656" s="2"/>
      <c r="O656" s="1"/>
    </row>
    <row r="657" spans="4:15">
      <c r="D657" s="111"/>
      <c r="I657" s="108">
        <f t="shared" si="55"/>
        <v>654</v>
      </c>
      <c r="J657" s="100">
        <f t="shared" si="55"/>
        <v>44118</v>
      </c>
      <c r="K657" s="100"/>
      <c r="L657" s="109"/>
      <c r="M657" s="1"/>
      <c r="N657" s="2"/>
      <c r="O657" s="1"/>
    </row>
    <row r="658" spans="4:15">
      <c r="D658" s="111"/>
      <c r="I658" s="108">
        <f t="shared" si="55"/>
        <v>655</v>
      </c>
      <c r="J658" s="100">
        <f t="shared" si="55"/>
        <v>44119</v>
      </c>
      <c r="K658" s="100"/>
      <c r="L658" s="109"/>
      <c r="M658" s="1"/>
      <c r="N658" s="2"/>
      <c r="O658" s="1"/>
    </row>
    <row r="659" spans="4:15">
      <c r="D659" s="111"/>
      <c r="I659" s="108">
        <f t="shared" si="55"/>
        <v>656</v>
      </c>
      <c r="J659" s="100">
        <f t="shared" si="55"/>
        <v>44120</v>
      </c>
      <c r="K659" s="100"/>
      <c r="L659" s="109"/>
      <c r="M659" s="1"/>
      <c r="N659" s="2"/>
      <c r="O659" s="1"/>
    </row>
    <row r="660" spans="4:15">
      <c r="D660" s="111"/>
      <c r="I660" s="108">
        <f t="shared" si="55"/>
        <v>657</v>
      </c>
      <c r="J660" s="100">
        <f t="shared" si="55"/>
        <v>44121</v>
      </c>
      <c r="K660" s="100"/>
      <c r="L660" s="109"/>
      <c r="M660" s="1"/>
      <c r="N660" s="2"/>
      <c r="O660" s="1"/>
    </row>
    <row r="661" spans="4:15">
      <c r="D661" s="111"/>
      <c r="I661" s="108">
        <f t="shared" si="55"/>
        <v>658</v>
      </c>
      <c r="J661" s="100">
        <f t="shared" si="55"/>
        <v>44122</v>
      </c>
      <c r="K661" s="100"/>
      <c r="L661" s="109"/>
      <c r="M661" s="1"/>
      <c r="N661" s="2"/>
      <c r="O661" s="1"/>
    </row>
    <row r="662" spans="4:15">
      <c r="D662" s="111"/>
      <c r="I662" s="108">
        <f t="shared" ref="I662:J677" si="56">I661+1</f>
        <v>659</v>
      </c>
      <c r="J662" s="100">
        <f t="shared" si="56"/>
        <v>44123</v>
      </c>
      <c r="K662" s="100"/>
      <c r="L662" s="109"/>
      <c r="M662" s="1"/>
      <c r="N662" s="2"/>
      <c r="O662" s="1"/>
    </row>
    <row r="663" spans="4:15">
      <c r="D663" s="111"/>
      <c r="I663" s="108">
        <f t="shared" si="56"/>
        <v>660</v>
      </c>
      <c r="J663" s="100">
        <f t="shared" si="56"/>
        <v>44124</v>
      </c>
      <c r="K663" s="100"/>
      <c r="L663" s="109"/>
      <c r="M663" s="1"/>
      <c r="N663" s="2"/>
      <c r="O663" s="1"/>
    </row>
    <row r="664" spans="4:15">
      <c r="D664" s="111"/>
      <c r="I664" s="108">
        <f t="shared" si="56"/>
        <v>661</v>
      </c>
      <c r="J664" s="100">
        <f t="shared" si="56"/>
        <v>44125</v>
      </c>
      <c r="K664" s="100"/>
      <c r="L664" s="109"/>
      <c r="M664" s="1"/>
      <c r="N664" s="2"/>
      <c r="O664" s="1"/>
    </row>
    <row r="665" spans="4:15">
      <c r="D665" s="111"/>
      <c r="I665" s="108">
        <f t="shared" si="56"/>
        <v>662</v>
      </c>
      <c r="J665" s="100">
        <f t="shared" si="56"/>
        <v>44126</v>
      </c>
      <c r="K665" s="100"/>
      <c r="L665" s="109"/>
      <c r="M665" s="1"/>
      <c r="N665" s="2"/>
      <c r="O665" s="1"/>
    </row>
    <row r="666" spans="4:15">
      <c r="D666" s="111"/>
      <c r="I666" s="108">
        <f t="shared" si="56"/>
        <v>663</v>
      </c>
      <c r="J666" s="100">
        <f t="shared" si="56"/>
        <v>44127</v>
      </c>
      <c r="K666" s="100"/>
      <c r="L666" s="109"/>
      <c r="M666" s="1"/>
      <c r="N666" s="2"/>
      <c r="O666" s="1"/>
    </row>
    <row r="667" spans="4:15">
      <c r="D667" s="111"/>
      <c r="I667" s="108">
        <f t="shared" si="56"/>
        <v>664</v>
      </c>
      <c r="J667" s="100">
        <f t="shared" si="56"/>
        <v>44128</v>
      </c>
      <c r="K667" s="100"/>
      <c r="L667" s="109"/>
      <c r="M667" s="1"/>
      <c r="N667" s="2"/>
      <c r="O667" s="1"/>
    </row>
    <row r="668" spans="4:15">
      <c r="D668" s="111"/>
      <c r="I668" s="108">
        <f t="shared" si="56"/>
        <v>665</v>
      </c>
      <c r="J668" s="100">
        <f t="shared" si="56"/>
        <v>44129</v>
      </c>
      <c r="K668" s="100"/>
      <c r="L668" s="109"/>
      <c r="M668" s="1"/>
      <c r="N668" s="2"/>
      <c r="O668" s="1"/>
    </row>
    <row r="669" spans="4:15">
      <c r="D669" s="111"/>
      <c r="I669" s="108">
        <f t="shared" si="56"/>
        <v>666</v>
      </c>
      <c r="J669" s="100">
        <f t="shared" si="56"/>
        <v>44130</v>
      </c>
      <c r="K669" s="100"/>
      <c r="L669" s="109"/>
      <c r="M669" s="1"/>
      <c r="N669" s="2"/>
      <c r="O669" s="1"/>
    </row>
    <row r="670" spans="4:15">
      <c r="D670" s="111"/>
      <c r="I670" s="108">
        <f t="shared" si="56"/>
        <v>667</v>
      </c>
      <c r="J670" s="100">
        <f t="shared" si="56"/>
        <v>44131</v>
      </c>
      <c r="K670" s="100"/>
      <c r="L670" s="109"/>
      <c r="M670" s="1"/>
      <c r="N670" s="2"/>
      <c r="O670" s="1"/>
    </row>
    <row r="671" spans="4:15">
      <c r="D671" s="111"/>
      <c r="I671" s="108">
        <f t="shared" si="56"/>
        <v>668</v>
      </c>
      <c r="J671" s="100">
        <f t="shared" si="56"/>
        <v>44132</v>
      </c>
      <c r="K671" s="100"/>
      <c r="L671" s="109"/>
      <c r="M671" s="1"/>
      <c r="N671" s="2"/>
      <c r="O671" s="1"/>
    </row>
    <row r="672" spans="4:15">
      <c r="D672" s="111"/>
      <c r="I672" s="108">
        <f t="shared" si="56"/>
        <v>669</v>
      </c>
      <c r="J672" s="100">
        <f t="shared" si="56"/>
        <v>44133</v>
      </c>
      <c r="K672" s="100"/>
      <c r="L672" s="109"/>
      <c r="M672" s="1"/>
      <c r="N672" s="2"/>
      <c r="O672" s="1"/>
    </row>
    <row r="673" spans="4:15">
      <c r="D673" s="111"/>
      <c r="I673" s="108">
        <f t="shared" si="56"/>
        <v>670</v>
      </c>
      <c r="J673" s="100">
        <f t="shared" si="56"/>
        <v>44134</v>
      </c>
      <c r="K673" s="100"/>
      <c r="L673" s="109"/>
      <c r="M673" s="1"/>
      <c r="N673" s="2"/>
      <c r="O673" s="1"/>
    </row>
    <row r="674" spans="4:15">
      <c r="D674" s="111"/>
      <c r="I674" s="108">
        <f t="shared" si="56"/>
        <v>671</v>
      </c>
      <c r="J674" s="100">
        <f t="shared" si="56"/>
        <v>44135</v>
      </c>
      <c r="K674" s="100"/>
      <c r="L674" s="109"/>
      <c r="M674" s="1"/>
      <c r="N674" s="2"/>
      <c r="O674" s="1"/>
    </row>
    <row r="675" spans="4:15">
      <c r="D675" s="111"/>
      <c r="I675" s="108">
        <f t="shared" si="56"/>
        <v>672</v>
      </c>
      <c r="J675" s="100">
        <f t="shared" si="56"/>
        <v>44136</v>
      </c>
      <c r="K675" s="100"/>
      <c r="L675" s="109"/>
      <c r="M675" s="1"/>
      <c r="N675" s="2"/>
      <c r="O675" s="1"/>
    </row>
    <row r="676" spans="4:15">
      <c r="D676" s="111"/>
      <c r="I676" s="108">
        <f t="shared" si="56"/>
        <v>673</v>
      </c>
      <c r="J676" s="100">
        <f t="shared" si="56"/>
        <v>44137</v>
      </c>
      <c r="K676" s="100"/>
      <c r="L676" s="109"/>
      <c r="M676" s="1"/>
      <c r="N676" s="2"/>
      <c r="O676" s="1"/>
    </row>
    <row r="677" spans="4:15">
      <c r="D677" s="111"/>
      <c r="I677" s="108">
        <f t="shared" si="56"/>
        <v>674</v>
      </c>
      <c r="J677" s="100">
        <f t="shared" si="56"/>
        <v>44138</v>
      </c>
      <c r="K677" s="100"/>
      <c r="L677" s="109"/>
      <c r="M677" s="1"/>
      <c r="N677" s="2"/>
      <c r="O677" s="1"/>
    </row>
    <row r="678" spans="4:15">
      <c r="D678" s="111"/>
      <c r="I678" s="108">
        <f t="shared" ref="I678:J693" si="57">I677+1</f>
        <v>675</v>
      </c>
      <c r="J678" s="100">
        <f t="shared" si="57"/>
        <v>44139</v>
      </c>
      <c r="K678" s="100"/>
      <c r="L678" s="109"/>
      <c r="M678" s="1"/>
      <c r="N678" s="2"/>
      <c r="O678" s="1"/>
    </row>
    <row r="679" spans="4:15">
      <c r="D679" s="111"/>
      <c r="I679" s="108">
        <f t="shared" si="57"/>
        <v>676</v>
      </c>
      <c r="J679" s="100">
        <f t="shared" si="57"/>
        <v>44140</v>
      </c>
      <c r="K679" s="100"/>
      <c r="L679" s="109"/>
      <c r="M679" s="1"/>
      <c r="N679" s="2"/>
      <c r="O679" s="1"/>
    </row>
    <row r="680" spans="4:15">
      <c r="D680" s="111"/>
      <c r="I680" s="108">
        <f t="shared" si="57"/>
        <v>677</v>
      </c>
      <c r="J680" s="100">
        <f t="shared" si="57"/>
        <v>44141</v>
      </c>
      <c r="K680" s="100"/>
      <c r="L680" s="109"/>
      <c r="M680" s="1"/>
      <c r="N680" s="2"/>
      <c r="O680" s="1"/>
    </row>
    <row r="681" spans="4:15">
      <c r="D681" s="111"/>
      <c r="I681" s="108">
        <f t="shared" si="57"/>
        <v>678</v>
      </c>
      <c r="J681" s="100">
        <f t="shared" si="57"/>
        <v>44142</v>
      </c>
      <c r="K681" s="100"/>
      <c r="L681" s="109"/>
      <c r="M681" s="1"/>
      <c r="N681" s="2"/>
      <c r="O681" s="1"/>
    </row>
    <row r="682" spans="4:15">
      <c r="D682" s="111"/>
      <c r="I682" s="108">
        <f t="shared" si="57"/>
        <v>679</v>
      </c>
      <c r="J682" s="100">
        <f t="shared" si="57"/>
        <v>44143</v>
      </c>
      <c r="K682" s="100"/>
      <c r="L682" s="109"/>
      <c r="M682" s="1"/>
      <c r="N682" s="2"/>
      <c r="O682" s="1"/>
    </row>
    <row r="683" spans="4:15">
      <c r="D683" s="111"/>
      <c r="I683" s="108">
        <f t="shared" si="57"/>
        <v>680</v>
      </c>
      <c r="J683" s="100">
        <f t="shared" si="57"/>
        <v>44144</v>
      </c>
      <c r="K683" s="100"/>
      <c r="L683" s="109"/>
      <c r="M683" s="1"/>
      <c r="N683" s="2"/>
      <c r="O683" s="1"/>
    </row>
    <row r="684" spans="4:15">
      <c r="D684" s="111"/>
      <c r="I684" s="108">
        <f t="shared" si="57"/>
        <v>681</v>
      </c>
      <c r="J684" s="100">
        <f t="shared" si="57"/>
        <v>44145</v>
      </c>
      <c r="K684" s="100"/>
      <c r="L684" s="109"/>
      <c r="M684" s="1"/>
      <c r="N684" s="2"/>
      <c r="O684" s="1"/>
    </row>
    <row r="685" spans="4:15">
      <c r="D685" s="111"/>
      <c r="I685" s="108">
        <f t="shared" si="57"/>
        <v>682</v>
      </c>
      <c r="J685" s="100">
        <f t="shared" si="57"/>
        <v>44146</v>
      </c>
      <c r="K685" s="100"/>
      <c r="L685" s="109"/>
      <c r="M685" s="1"/>
      <c r="N685" s="2"/>
      <c r="O685" s="1"/>
    </row>
    <row r="686" spans="4:15">
      <c r="D686" s="111"/>
      <c r="I686" s="108">
        <f t="shared" si="57"/>
        <v>683</v>
      </c>
      <c r="J686" s="100">
        <f t="shared" si="57"/>
        <v>44147</v>
      </c>
      <c r="K686" s="100"/>
      <c r="L686" s="109"/>
      <c r="M686" s="1"/>
      <c r="N686" s="2"/>
      <c r="O686" s="1"/>
    </row>
    <row r="687" spans="4:15">
      <c r="D687" s="111"/>
      <c r="I687" s="108">
        <f t="shared" si="57"/>
        <v>684</v>
      </c>
      <c r="J687" s="100">
        <f t="shared" si="57"/>
        <v>44148</v>
      </c>
      <c r="K687" s="100"/>
      <c r="L687" s="109"/>
      <c r="M687" s="1"/>
      <c r="N687" s="2"/>
      <c r="O687" s="1"/>
    </row>
    <row r="688" spans="4:15">
      <c r="D688" s="111"/>
      <c r="I688" s="108">
        <f t="shared" si="57"/>
        <v>685</v>
      </c>
      <c r="J688" s="100">
        <f t="shared" si="57"/>
        <v>44149</v>
      </c>
      <c r="K688" s="100"/>
      <c r="L688" s="109"/>
      <c r="M688" s="1"/>
      <c r="N688" s="2"/>
      <c r="O688" s="1"/>
    </row>
    <row r="689" spans="4:15">
      <c r="D689" s="111"/>
      <c r="I689" s="108">
        <f t="shared" si="57"/>
        <v>686</v>
      </c>
      <c r="J689" s="100">
        <f t="shared" si="57"/>
        <v>44150</v>
      </c>
      <c r="K689" s="100"/>
      <c r="L689" s="109"/>
      <c r="M689" s="1"/>
      <c r="N689" s="2"/>
      <c r="O689" s="1"/>
    </row>
    <row r="690" spans="4:15">
      <c r="D690" s="111"/>
      <c r="I690" s="108">
        <f t="shared" si="57"/>
        <v>687</v>
      </c>
      <c r="J690" s="100">
        <f t="shared" si="57"/>
        <v>44151</v>
      </c>
      <c r="K690" s="100"/>
      <c r="L690" s="109"/>
      <c r="M690" s="1"/>
      <c r="N690" s="2"/>
      <c r="O690" s="1"/>
    </row>
    <row r="691" spans="4:15">
      <c r="D691" s="111"/>
      <c r="I691" s="108">
        <f t="shared" si="57"/>
        <v>688</v>
      </c>
      <c r="J691" s="100">
        <f t="shared" si="57"/>
        <v>44152</v>
      </c>
      <c r="K691" s="100"/>
      <c r="L691" s="109"/>
      <c r="M691" s="1"/>
      <c r="N691" s="2"/>
      <c r="O691" s="1"/>
    </row>
    <row r="692" spans="4:15">
      <c r="D692" s="111"/>
      <c r="I692" s="108">
        <f t="shared" si="57"/>
        <v>689</v>
      </c>
      <c r="J692" s="100">
        <f t="shared" si="57"/>
        <v>44153</v>
      </c>
      <c r="K692" s="100"/>
      <c r="L692" s="109"/>
      <c r="M692" s="1"/>
      <c r="N692" s="2"/>
      <c r="O692" s="1"/>
    </row>
    <row r="693" spans="4:15">
      <c r="D693" s="111"/>
      <c r="I693" s="108">
        <f t="shared" si="57"/>
        <v>690</v>
      </c>
      <c r="J693" s="100">
        <f t="shared" si="57"/>
        <v>44154</v>
      </c>
      <c r="K693" s="100"/>
      <c r="L693" s="109"/>
      <c r="M693" s="1"/>
      <c r="N693" s="2"/>
      <c r="O693" s="1"/>
    </row>
    <row r="694" spans="4:15">
      <c r="D694" s="111"/>
      <c r="I694" s="108">
        <f t="shared" ref="I694:J709" si="58">I693+1</f>
        <v>691</v>
      </c>
      <c r="J694" s="100">
        <f t="shared" si="58"/>
        <v>44155</v>
      </c>
      <c r="K694" s="100"/>
      <c r="L694" s="109"/>
      <c r="M694" s="1"/>
      <c r="N694" s="2"/>
      <c r="O694" s="1"/>
    </row>
    <row r="695" spans="4:15">
      <c r="D695" s="111"/>
      <c r="I695" s="108">
        <f t="shared" si="58"/>
        <v>692</v>
      </c>
      <c r="J695" s="100">
        <f t="shared" si="58"/>
        <v>44156</v>
      </c>
      <c r="K695" s="100"/>
      <c r="L695" s="109"/>
      <c r="M695" s="1"/>
      <c r="N695" s="2"/>
      <c r="O695" s="1"/>
    </row>
    <row r="696" spans="4:15">
      <c r="D696" s="111"/>
      <c r="I696" s="108">
        <f t="shared" si="58"/>
        <v>693</v>
      </c>
      <c r="J696" s="100">
        <f t="shared" si="58"/>
        <v>44157</v>
      </c>
      <c r="K696" s="100"/>
      <c r="L696" s="109"/>
      <c r="M696" s="1"/>
      <c r="N696" s="2"/>
      <c r="O696" s="1"/>
    </row>
    <row r="697" spans="4:15">
      <c r="D697" s="111"/>
      <c r="I697" s="108">
        <f t="shared" si="58"/>
        <v>694</v>
      </c>
      <c r="J697" s="100">
        <f t="shared" si="58"/>
        <v>44158</v>
      </c>
      <c r="K697" s="100"/>
      <c r="L697" s="109"/>
      <c r="M697" s="1"/>
      <c r="N697" s="2"/>
      <c r="O697" s="1"/>
    </row>
    <row r="698" spans="4:15">
      <c r="D698" s="111"/>
      <c r="I698" s="108">
        <f t="shared" si="58"/>
        <v>695</v>
      </c>
      <c r="J698" s="100">
        <f t="shared" si="58"/>
        <v>44159</v>
      </c>
      <c r="K698" s="100"/>
      <c r="L698" s="109"/>
      <c r="M698" s="1"/>
      <c r="N698" s="2"/>
      <c r="O698" s="1"/>
    </row>
    <row r="699" spans="4:15">
      <c r="D699" s="111"/>
      <c r="I699" s="108">
        <f t="shared" si="58"/>
        <v>696</v>
      </c>
      <c r="J699" s="100">
        <f t="shared" si="58"/>
        <v>44160</v>
      </c>
      <c r="K699" s="100"/>
      <c r="L699" s="109"/>
      <c r="M699" s="1"/>
      <c r="N699" s="2"/>
      <c r="O699" s="1"/>
    </row>
    <row r="700" spans="4:15">
      <c r="D700" s="111"/>
      <c r="I700" s="108">
        <f t="shared" si="58"/>
        <v>697</v>
      </c>
      <c r="J700" s="100">
        <f t="shared" si="58"/>
        <v>44161</v>
      </c>
      <c r="K700" s="100"/>
      <c r="L700" s="109"/>
      <c r="M700" s="1"/>
      <c r="N700" s="2"/>
      <c r="O700" s="1"/>
    </row>
    <row r="701" spans="4:15">
      <c r="D701" s="111"/>
      <c r="I701" s="108">
        <f t="shared" si="58"/>
        <v>698</v>
      </c>
      <c r="J701" s="100">
        <f t="shared" si="58"/>
        <v>44162</v>
      </c>
      <c r="K701" s="100"/>
      <c r="L701" s="109"/>
      <c r="M701" s="1"/>
      <c r="N701" s="2"/>
      <c r="O701" s="1"/>
    </row>
    <row r="702" spans="4:15">
      <c r="D702" s="111"/>
      <c r="I702" s="108">
        <f t="shared" si="58"/>
        <v>699</v>
      </c>
      <c r="J702" s="100">
        <f t="shared" si="58"/>
        <v>44163</v>
      </c>
      <c r="K702" s="100"/>
      <c r="L702" s="109"/>
      <c r="M702" s="1"/>
      <c r="N702" s="2"/>
      <c r="O702" s="1"/>
    </row>
    <row r="703" spans="4:15">
      <c r="D703" s="111"/>
      <c r="I703" s="108">
        <f t="shared" si="58"/>
        <v>700</v>
      </c>
      <c r="J703" s="100">
        <f t="shared" si="58"/>
        <v>44164</v>
      </c>
      <c r="K703" s="100"/>
      <c r="L703" s="109"/>
      <c r="M703" s="1"/>
      <c r="N703" s="2"/>
      <c r="O703" s="1"/>
    </row>
    <row r="704" spans="4:15">
      <c r="D704" s="111"/>
      <c r="I704" s="108">
        <f t="shared" si="58"/>
        <v>701</v>
      </c>
      <c r="J704" s="100">
        <f t="shared" si="58"/>
        <v>44165</v>
      </c>
      <c r="K704" s="100"/>
      <c r="L704" s="109"/>
      <c r="M704" s="1"/>
      <c r="N704" s="2"/>
      <c r="O704" s="1"/>
    </row>
    <row r="705" spans="4:15">
      <c r="D705" s="111"/>
      <c r="I705" s="108">
        <f t="shared" si="58"/>
        <v>702</v>
      </c>
      <c r="J705" s="100">
        <f t="shared" si="58"/>
        <v>44166</v>
      </c>
      <c r="K705" s="100"/>
      <c r="L705" s="109"/>
      <c r="M705" s="1"/>
      <c r="N705" s="2"/>
      <c r="O705" s="1"/>
    </row>
    <row r="706" spans="4:15">
      <c r="D706" s="111"/>
      <c r="I706" s="108">
        <f t="shared" si="58"/>
        <v>703</v>
      </c>
      <c r="J706" s="100">
        <f t="shared" si="58"/>
        <v>44167</v>
      </c>
      <c r="K706" s="100"/>
      <c r="L706" s="109"/>
      <c r="M706" s="1"/>
      <c r="N706" s="2"/>
      <c r="O706" s="1"/>
    </row>
    <row r="707" spans="4:15">
      <c r="D707" s="111"/>
      <c r="I707" s="108">
        <f t="shared" si="58"/>
        <v>704</v>
      </c>
      <c r="J707" s="100">
        <f t="shared" si="58"/>
        <v>44168</v>
      </c>
      <c r="K707" s="100"/>
      <c r="L707" s="109"/>
      <c r="M707" s="1"/>
      <c r="N707" s="2"/>
      <c r="O707" s="1"/>
    </row>
    <row r="708" spans="4:15">
      <c r="D708" s="111"/>
      <c r="I708" s="108">
        <f t="shared" si="58"/>
        <v>705</v>
      </c>
      <c r="J708" s="100">
        <f t="shared" si="58"/>
        <v>44169</v>
      </c>
      <c r="K708" s="100"/>
      <c r="L708" s="109"/>
      <c r="M708" s="1"/>
      <c r="N708" s="2"/>
      <c r="O708" s="1"/>
    </row>
    <row r="709" spans="4:15">
      <c r="D709" s="111"/>
      <c r="I709" s="108">
        <f t="shared" si="58"/>
        <v>706</v>
      </c>
      <c r="J709" s="100">
        <f t="shared" si="58"/>
        <v>44170</v>
      </c>
      <c r="K709" s="100"/>
      <c r="L709" s="109"/>
      <c r="M709" s="1"/>
      <c r="N709" s="2"/>
      <c r="O709" s="1"/>
    </row>
    <row r="710" spans="4:15">
      <c r="D710" s="111"/>
      <c r="I710" s="108">
        <f t="shared" ref="I710:J725" si="59">I709+1</f>
        <v>707</v>
      </c>
      <c r="J710" s="100">
        <f t="shared" si="59"/>
        <v>44171</v>
      </c>
      <c r="K710" s="100"/>
      <c r="L710" s="109"/>
      <c r="M710" s="1"/>
      <c r="N710" s="2"/>
      <c r="O710" s="1"/>
    </row>
    <row r="711" spans="4:15">
      <c r="D711" s="111"/>
      <c r="I711" s="108">
        <f t="shared" si="59"/>
        <v>708</v>
      </c>
      <c r="J711" s="100">
        <f t="shared" si="59"/>
        <v>44172</v>
      </c>
      <c r="K711" s="100"/>
      <c r="L711" s="109"/>
      <c r="M711" s="1"/>
      <c r="N711" s="2"/>
      <c r="O711" s="1"/>
    </row>
    <row r="712" spans="4:15">
      <c r="D712" s="111"/>
      <c r="I712" s="108">
        <f t="shared" si="59"/>
        <v>709</v>
      </c>
      <c r="J712" s="100">
        <f t="shared" si="59"/>
        <v>44173</v>
      </c>
      <c r="K712" s="100"/>
      <c r="L712" s="109"/>
      <c r="M712" s="1"/>
      <c r="N712" s="2"/>
      <c r="O712" s="1"/>
    </row>
    <row r="713" spans="4:15">
      <c r="D713" s="111"/>
      <c r="I713" s="108">
        <f t="shared" si="59"/>
        <v>710</v>
      </c>
      <c r="J713" s="100">
        <f t="shared" si="59"/>
        <v>44174</v>
      </c>
      <c r="K713" s="100"/>
      <c r="L713" s="109"/>
      <c r="M713" s="1"/>
      <c r="N713" s="2"/>
      <c r="O713" s="1"/>
    </row>
    <row r="714" spans="4:15">
      <c r="D714" s="111"/>
      <c r="I714" s="108">
        <f t="shared" si="59"/>
        <v>711</v>
      </c>
      <c r="J714" s="100">
        <f t="shared" si="59"/>
        <v>44175</v>
      </c>
      <c r="K714" s="100"/>
      <c r="L714" s="109"/>
      <c r="M714" s="1"/>
      <c r="N714" s="2"/>
      <c r="O714" s="1"/>
    </row>
    <row r="715" spans="4:15">
      <c r="D715" s="111"/>
      <c r="I715" s="108">
        <f t="shared" si="59"/>
        <v>712</v>
      </c>
      <c r="J715" s="100">
        <f t="shared" si="59"/>
        <v>44176</v>
      </c>
      <c r="K715" s="100"/>
      <c r="L715" s="109"/>
      <c r="M715" s="1"/>
      <c r="N715" s="2"/>
      <c r="O715" s="1"/>
    </row>
    <row r="716" spans="4:15">
      <c r="D716" s="111"/>
      <c r="I716" s="108">
        <f t="shared" si="59"/>
        <v>713</v>
      </c>
      <c r="J716" s="100">
        <f t="shared" si="59"/>
        <v>44177</v>
      </c>
      <c r="K716" s="100"/>
      <c r="L716" s="109"/>
      <c r="M716" s="1"/>
      <c r="N716" s="2"/>
      <c r="O716" s="1"/>
    </row>
    <row r="717" spans="4:15">
      <c r="D717" s="111"/>
      <c r="I717" s="108">
        <f t="shared" si="59"/>
        <v>714</v>
      </c>
      <c r="J717" s="100">
        <f t="shared" si="59"/>
        <v>44178</v>
      </c>
      <c r="K717" s="100"/>
      <c r="L717" s="109"/>
      <c r="M717" s="1"/>
      <c r="N717" s="2"/>
      <c r="O717" s="1"/>
    </row>
    <row r="718" spans="4:15">
      <c r="D718" s="111"/>
      <c r="I718" s="108">
        <f t="shared" si="59"/>
        <v>715</v>
      </c>
      <c r="J718" s="100">
        <f t="shared" si="59"/>
        <v>44179</v>
      </c>
      <c r="K718" s="100"/>
      <c r="L718" s="109"/>
      <c r="M718" s="1"/>
      <c r="N718" s="2"/>
      <c r="O718" s="1"/>
    </row>
    <row r="719" spans="4:15">
      <c r="D719" s="111"/>
      <c r="I719" s="108">
        <f t="shared" si="59"/>
        <v>716</v>
      </c>
      <c r="J719" s="100">
        <f t="shared" si="59"/>
        <v>44180</v>
      </c>
      <c r="K719" s="100"/>
      <c r="L719" s="109"/>
      <c r="M719" s="1"/>
      <c r="N719" s="2"/>
      <c r="O719" s="1"/>
    </row>
    <row r="720" spans="4:15">
      <c r="D720" s="111"/>
      <c r="I720" s="108">
        <f t="shared" si="59"/>
        <v>717</v>
      </c>
      <c r="J720" s="100">
        <f t="shared" si="59"/>
        <v>44181</v>
      </c>
      <c r="K720" s="100"/>
      <c r="L720" s="109"/>
      <c r="M720" s="1"/>
      <c r="N720" s="2"/>
      <c r="O720" s="1"/>
    </row>
    <row r="721" spans="4:15">
      <c r="D721" s="111"/>
      <c r="I721" s="108">
        <f t="shared" si="59"/>
        <v>718</v>
      </c>
      <c r="J721" s="100">
        <f t="shared" si="59"/>
        <v>44182</v>
      </c>
      <c r="K721" s="100"/>
      <c r="L721" s="109"/>
      <c r="M721" s="1"/>
      <c r="N721" s="2"/>
      <c r="O721" s="1"/>
    </row>
    <row r="722" spans="4:15">
      <c r="D722" s="111"/>
      <c r="I722" s="108">
        <f t="shared" si="59"/>
        <v>719</v>
      </c>
      <c r="J722" s="100">
        <f t="shared" si="59"/>
        <v>44183</v>
      </c>
      <c r="K722" s="100"/>
      <c r="L722" s="109"/>
      <c r="M722" s="1"/>
      <c r="N722" s="2"/>
      <c r="O722" s="1"/>
    </row>
    <row r="723" spans="4:15">
      <c r="D723" s="111"/>
      <c r="I723" s="108">
        <f t="shared" si="59"/>
        <v>720</v>
      </c>
      <c r="J723" s="100">
        <f t="shared" si="59"/>
        <v>44184</v>
      </c>
      <c r="K723" s="100"/>
      <c r="L723" s="109"/>
      <c r="M723" s="1"/>
      <c r="N723" s="2"/>
      <c r="O723" s="1"/>
    </row>
    <row r="724" spans="4:15">
      <c r="D724" s="111"/>
      <c r="I724" s="108">
        <f t="shared" si="59"/>
        <v>721</v>
      </c>
      <c r="J724" s="100">
        <f t="shared" si="59"/>
        <v>44185</v>
      </c>
      <c r="K724" s="100"/>
      <c r="L724" s="109"/>
      <c r="M724" s="1"/>
      <c r="N724" s="2"/>
      <c r="O724" s="1"/>
    </row>
    <row r="725" spans="4:15">
      <c r="D725" s="111"/>
      <c r="I725" s="108">
        <f t="shared" si="59"/>
        <v>722</v>
      </c>
      <c r="J725" s="100">
        <f t="shared" si="59"/>
        <v>44186</v>
      </c>
      <c r="K725" s="100"/>
      <c r="L725" s="109"/>
      <c r="M725" s="1"/>
      <c r="N725" s="2"/>
      <c r="O725" s="1"/>
    </row>
    <row r="726" spans="4:15">
      <c r="D726" s="111"/>
      <c r="I726" s="108">
        <f t="shared" ref="I726:J741" si="60">I725+1</f>
        <v>723</v>
      </c>
      <c r="J726" s="100">
        <f t="shared" si="60"/>
        <v>44187</v>
      </c>
      <c r="K726" s="100"/>
      <c r="L726" s="109"/>
      <c r="M726" s="1"/>
      <c r="N726" s="2"/>
      <c r="O726" s="1"/>
    </row>
    <row r="727" spans="4:15">
      <c r="D727" s="111"/>
      <c r="I727" s="108">
        <f t="shared" si="60"/>
        <v>724</v>
      </c>
      <c r="J727" s="100">
        <f t="shared" si="60"/>
        <v>44188</v>
      </c>
      <c r="K727" s="100"/>
      <c r="L727" s="109"/>
      <c r="M727" s="1"/>
      <c r="N727" s="2"/>
      <c r="O727" s="1"/>
    </row>
    <row r="728" spans="4:15">
      <c r="D728" s="111"/>
      <c r="I728" s="108">
        <f t="shared" si="60"/>
        <v>725</v>
      </c>
      <c r="J728" s="100">
        <f t="shared" si="60"/>
        <v>44189</v>
      </c>
      <c r="K728" s="100"/>
      <c r="L728" s="109"/>
      <c r="M728" s="1"/>
      <c r="N728" s="2"/>
      <c r="O728" s="1"/>
    </row>
    <row r="729" spans="4:15">
      <c r="D729" s="111"/>
      <c r="I729" s="108">
        <f t="shared" si="60"/>
        <v>726</v>
      </c>
      <c r="J729" s="100">
        <f t="shared" si="60"/>
        <v>44190</v>
      </c>
      <c r="K729" s="100"/>
      <c r="L729" s="109"/>
      <c r="M729" s="1"/>
      <c r="N729" s="2"/>
      <c r="O729" s="1"/>
    </row>
    <row r="730" spans="4:15">
      <c r="D730" s="111"/>
      <c r="I730" s="108">
        <f t="shared" si="60"/>
        <v>727</v>
      </c>
      <c r="J730" s="100">
        <f t="shared" si="60"/>
        <v>44191</v>
      </c>
      <c r="K730" s="100"/>
      <c r="L730" s="109"/>
      <c r="M730" s="1"/>
      <c r="N730" s="2"/>
      <c r="O730" s="1"/>
    </row>
    <row r="731" spans="4:15">
      <c r="D731" s="111"/>
      <c r="I731" s="108">
        <f t="shared" si="60"/>
        <v>728</v>
      </c>
      <c r="J731" s="100">
        <f t="shared" si="60"/>
        <v>44192</v>
      </c>
      <c r="K731" s="100"/>
      <c r="L731" s="109"/>
      <c r="M731" s="1"/>
      <c r="N731" s="2"/>
      <c r="O731" s="1"/>
    </row>
    <row r="732" spans="4:15">
      <c r="D732" s="111"/>
      <c r="I732" s="108">
        <f t="shared" si="60"/>
        <v>729</v>
      </c>
      <c r="J732" s="100">
        <f t="shared" si="60"/>
        <v>44193</v>
      </c>
      <c r="K732" s="100"/>
      <c r="L732" s="109"/>
      <c r="M732" s="1"/>
      <c r="N732" s="2"/>
      <c r="O732" s="1"/>
    </row>
    <row r="733" spans="4:15">
      <c r="D733" s="111"/>
      <c r="I733" s="108">
        <f t="shared" si="60"/>
        <v>730</v>
      </c>
      <c r="J733" s="100">
        <f t="shared" si="60"/>
        <v>44194</v>
      </c>
      <c r="K733" s="100"/>
      <c r="L733" s="109"/>
      <c r="M733" s="1"/>
      <c r="N733" s="2"/>
      <c r="O733" s="1"/>
    </row>
    <row r="734" spans="4:15">
      <c r="D734" s="111"/>
      <c r="I734" s="108">
        <f t="shared" si="60"/>
        <v>731</v>
      </c>
      <c r="J734" s="100">
        <f t="shared" si="60"/>
        <v>44195</v>
      </c>
      <c r="K734" s="100"/>
      <c r="L734" s="109"/>
      <c r="M734" s="1"/>
      <c r="N734" s="2"/>
      <c r="O734" s="1"/>
    </row>
    <row r="735" spans="4:15">
      <c r="D735" s="111"/>
      <c r="I735" s="108">
        <f t="shared" si="60"/>
        <v>732</v>
      </c>
      <c r="J735" s="100">
        <f t="shared" si="60"/>
        <v>44196</v>
      </c>
      <c r="K735" s="100"/>
      <c r="L735" s="109"/>
      <c r="M735" s="1"/>
      <c r="N735" s="2"/>
      <c r="O735" s="1"/>
    </row>
    <row r="736" spans="4:15">
      <c r="D736" s="111"/>
      <c r="I736" s="108">
        <f t="shared" si="60"/>
        <v>733</v>
      </c>
      <c r="J736" s="100">
        <f t="shared" si="60"/>
        <v>44197</v>
      </c>
      <c r="K736" s="100"/>
      <c r="L736" s="109"/>
      <c r="M736" s="1"/>
      <c r="N736" s="2"/>
      <c r="O736" s="1"/>
    </row>
    <row r="737" spans="4:15">
      <c r="D737" s="111"/>
      <c r="I737" s="108">
        <f t="shared" si="60"/>
        <v>734</v>
      </c>
      <c r="J737" s="100">
        <f t="shared" si="60"/>
        <v>44198</v>
      </c>
      <c r="K737" s="100"/>
      <c r="L737" s="109"/>
      <c r="M737" s="1"/>
      <c r="N737" s="2"/>
      <c r="O737" s="1"/>
    </row>
    <row r="738" spans="4:15">
      <c r="D738" s="111"/>
      <c r="I738" s="108">
        <f t="shared" si="60"/>
        <v>735</v>
      </c>
      <c r="J738" s="100">
        <f t="shared" si="60"/>
        <v>44199</v>
      </c>
      <c r="K738" s="100"/>
      <c r="L738" s="109"/>
      <c r="M738" s="1"/>
      <c r="N738" s="2"/>
      <c r="O738" s="1"/>
    </row>
    <row r="739" spans="4:15">
      <c r="D739" s="111"/>
      <c r="I739" s="108">
        <f t="shared" si="60"/>
        <v>736</v>
      </c>
      <c r="J739" s="100">
        <f t="shared" si="60"/>
        <v>44200</v>
      </c>
      <c r="K739" s="100"/>
      <c r="L739" s="109"/>
      <c r="M739" s="1"/>
      <c r="N739" s="2"/>
      <c r="O739" s="1"/>
    </row>
    <row r="740" spans="4:15">
      <c r="D740" s="111"/>
      <c r="I740" s="108">
        <f t="shared" si="60"/>
        <v>737</v>
      </c>
      <c r="J740" s="100">
        <f t="shared" si="60"/>
        <v>44201</v>
      </c>
      <c r="K740" s="100"/>
      <c r="L740" s="109"/>
      <c r="M740" s="1"/>
      <c r="N740" s="2"/>
      <c r="O740" s="1"/>
    </row>
    <row r="741" spans="4:15">
      <c r="D741" s="111"/>
      <c r="I741" s="108">
        <f t="shared" si="60"/>
        <v>738</v>
      </c>
      <c r="J741" s="100">
        <f t="shared" si="60"/>
        <v>44202</v>
      </c>
      <c r="K741" s="100"/>
      <c r="L741" s="109"/>
      <c r="M741" s="1"/>
      <c r="N741" s="2"/>
      <c r="O741" s="1"/>
    </row>
    <row r="742" spans="4:15">
      <c r="D742" s="111"/>
      <c r="I742" s="108">
        <f t="shared" ref="I742:J757" si="61">I741+1</f>
        <v>739</v>
      </c>
      <c r="J742" s="100">
        <f t="shared" si="61"/>
        <v>44203</v>
      </c>
      <c r="K742" s="100"/>
      <c r="L742" s="109"/>
      <c r="M742" s="1"/>
      <c r="N742" s="2"/>
      <c r="O742" s="1"/>
    </row>
    <row r="743" spans="4:15">
      <c r="D743" s="111"/>
      <c r="I743" s="108">
        <f t="shared" si="61"/>
        <v>740</v>
      </c>
      <c r="J743" s="100">
        <f t="shared" si="61"/>
        <v>44204</v>
      </c>
      <c r="K743" s="100"/>
      <c r="L743" s="109"/>
      <c r="M743" s="1"/>
      <c r="N743" s="2"/>
      <c r="O743" s="1"/>
    </row>
    <row r="744" spans="4:15">
      <c r="D744" s="111"/>
      <c r="I744" s="108">
        <f t="shared" si="61"/>
        <v>741</v>
      </c>
      <c r="J744" s="100">
        <f t="shared" si="61"/>
        <v>44205</v>
      </c>
      <c r="K744" s="100"/>
      <c r="L744" s="109"/>
      <c r="M744" s="1"/>
      <c r="N744" s="2"/>
      <c r="O744" s="1"/>
    </row>
    <row r="745" spans="4:15">
      <c r="D745" s="111"/>
      <c r="I745" s="108">
        <f t="shared" si="61"/>
        <v>742</v>
      </c>
      <c r="J745" s="100">
        <f t="shared" si="61"/>
        <v>44206</v>
      </c>
      <c r="K745" s="100"/>
      <c r="L745" s="109"/>
      <c r="M745" s="1"/>
      <c r="N745" s="2"/>
      <c r="O745" s="1"/>
    </row>
    <row r="746" spans="4:15">
      <c r="D746" s="111"/>
      <c r="I746" s="108">
        <f t="shared" si="61"/>
        <v>743</v>
      </c>
      <c r="J746" s="100">
        <f t="shared" si="61"/>
        <v>44207</v>
      </c>
      <c r="K746" s="100"/>
      <c r="L746" s="109"/>
      <c r="M746" s="1"/>
      <c r="N746" s="2"/>
      <c r="O746" s="1"/>
    </row>
    <row r="747" spans="4:15">
      <c r="D747" s="111"/>
      <c r="I747" s="108">
        <f t="shared" si="61"/>
        <v>744</v>
      </c>
      <c r="J747" s="100">
        <f t="shared" si="61"/>
        <v>44208</v>
      </c>
      <c r="K747" s="100"/>
      <c r="L747" s="109"/>
      <c r="M747" s="1"/>
      <c r="N747" s="2"/>
      <c r="O747" s="1"/>
    </row>
    <row r="748" spans="4:15">
      <c r="D748" s="111"/>
      <c r="I748" s="108">
        <f t="shared" si="61"/>
        <v>745</v>
      </c>
      <c r="J748" s="100">
        <f t="shared" si="61"/>
        <v>44209</v>
      </c>
      <c r="K748" s="100"/>
      <c r="L748" s="109"/>
      <c r="M748" s="1"/>
      <c r="N748" s="2"/>
      <c r="O748" s="1"/>
    </row>
    <row r="749" spans="4:15">
      <c r="D749" s="111"/>
      <c r="I749" s="108">
        <f t="shared" si="61"/>
        <v>746</v>
      </c>
      <c r="J749" s="100">
        <f t="shared" si="61"/>
        <v>44210</v>
      </c>
      <c r="K749" s="100"/>
      <c r="L749" s="109"/>
      <c r="M749" s="1"/>
      <c r="N749" s="2"/>
      <c r="O749" s="1"/>
    </row>
    <row r="750" spans="4:15">
      <c r="D750" s="111"/>
      <c r="I750" s="108">
        <f t="shared" si="61"/>
        <v>747</v>
      </c>
      <c r="J750" s="100">
        <f t="shared" si="61"/>
        <v>44211</v>
      </c>
      <c r="K750" s="100"/>
      <c r="L750" s="109"/>
      <c r="M750" s="1"/>
      <c r="N750" s="2"/>
      <c r="O750" s="1"/>
    </row>
    <row r="751" spans="4:15">
      <c r="D751" s="111"/>
      <c r="I751" s="108">
        <f t="shared" si="61"/>
        <v>748</v>
      </c>
      <c r="J751" s="100">
        <f t="shared" si="61"/>
        <v>44212</v>
      </c>
      <c r="K751" s="100"/>
      <c r="L751" s="109"/>
      <c r="M751" s="1"/>
      <c r="N751" s="2"/>
      <c r="O751" s="1"/>
    </row>
    <row r="752" spans="4:15">
      <c r="D752" s="111"/>
      <c r="I752" s="108">
        <f t="shared" si="61"/>
        <v>749</v>
      </c>
      <c r="J752" s="100">
        <f t="shared" si="61"/>
        <v>44213</v>
      </c>
      <c r="K752" s="100"/>
      <c r="L752" s="109"/>
      <c r="M752" s="1"/>
      <c r="N752" s="2"/>
      <c r="O752" s="1"/>
    </row>
    <row r="753" spans="4:15">
      <c r="D753" s="111"/>
      <c r="I753" s="108">
        <f t="shared" si="61"/>
        <v>750</v>
      </c>
      <c r="J753" s="100">
        <f t="shared" si="61"/>
        <v>44214</v>
      </c>
      <c r="K753" s="100"/>
      <c r="L753" s="109"/>
      <c r="M753" s="1"/>
      <c r="N753" s="2"/>
      <c r="O753" s="1"/>
    </row>
    <row r="754" spans="4:15">
      <c r="D754" s="111"/>
      <c r="I754" s="108">
        <f t="shared" si="61"/>
        <v>751</v>
      </c>
      <c r="J754" s="100">
        <f t="shared" si="61"/>
        <v>44215</v>
      </c>
      <c r="K754" s="100"/>
      <c r="L754" s="109"/>
      <c r="M754" s="1"/>
      <c r="N754" s="2"/>
      <c r="O754" s="1"/>
    </row>
    <row r="755" spans="4:15">
      <c r="D755" s="111"/>
      <c r="I755" s="108">
        <f t="shared" si="61"/>
        <v>752</v>
      </c>
      <c r="J755" s="100">
        <f t="shared" si="61"/>
        <v>44216</v>
      </c>
      <c r="K755" s="100"/>
      <c r="L755" s="109"/>
      <c r="M755" s="1"/>
      <c r="N755" s="2"/>
      <c r="O755" s="1"/>
    </row>
    <row r="756" spans="4:15">
      <c r="D756" s="111"/>
      <c r="I756" s="108">
        <f t="shared" si="61"/>
        <v>753</v>
      </c>
      <c r="J756" s="100">
        <f t="shared" si="61"/>
        <v>44217</v>
      </c>
      <c r="K756" s="100"/>
      <c r="L756" s="109"/>
      <c r="M756" s="1"/>
      <c r="N756" s="2"/>
      <c r="O756" s="1"/>
    </row>
    <row r="757" spans="4:15">
      <c r="D757" s="111"/>
      <c r="I757" s="108">
        <f t="shared" si="61"/>
        <v>754</v>
      </c>
      <c r="J757" s="100">
        <f t="shared" si="61"/>
        <v>44218</v>
      </c>
      <c r="K757" s="100"/>
      <c r="L757" s="109"/>
      <c r="M757" s="1"/>
      <c r="N757" s="2"/>
      <c r="O757" s="1"/>
    </row>
    <row r="758" spans="4:15">
      <c r="D758" s="111"/>
      <c r="I758" s="108">
        <f t="shared" ref="I758:J773" si="62">I757+1</f>
        <v>755</v>
      </c>
      <c r="J758" s="100">
        <f t="shared" si="62"/>
        <v>44219</v>
      </c>
      <c r="K758" s="100"/>
      <c r="L758" s="109"/>
      <c r="M758" s="1"/>
      <c r="N758" s="2"/>
      <c r="O758" s="1"/>
    </row>
    <row r="759" spans="4:15">
      <c r="D759" s="111"/>
      <c r="I759" s="108">
        <f t="shared" si="62"/>
        <v>756</v>
      </c>
      <c r="J759" s="100">
        <f t="shared" si="62"/>
        <v>44220</v>
      </c>
      <c r="K759" s="100"/>
      <c r="L759" s="109"/>
      <c r="M759" s="1"/>
      <c r="N759" s="2"/>
      <c r="O759" s="1"/>
    </row>
    <row r="760" spans="4:15">
      <c r="D760" s="111"/>
      <c r="I760" s="108">
        <f t="shared" si="62"/>
        <v>757</v>
      </c>
      <c r="J760" s="100">
        <f t="shared" si="62"/>
        <v>44221</v>
      </c>
      <c r="K760" s="100"/>
      <c r="L760" s="109"/>
      <c r="M760" s="1"/>
      <c r="N760" s="2"/>
      <c r="O760" s="1"/>
    </row>
    <row r="761" spans="4:15">
      <c r="D761" s="111"/>
      <c r="I761" s="108">
        <f t="shared" si="62"/>
        <v>758</v>
      </c>
      <c r="J761" s="100">
        <f t="shared" si="62"/>
        <v>44222</v>
      </c>
      <c r="K761" s="100"/>
      <c r="L761" s="109"/>
      <c r="M761" s="1"/>
      <c r="N761" s="2"/>
      <c r="O761" s="1"/>
    </row>
    <row r="762" spans="4:15">
      <c r="D762" s="111"/>
      <c r="I762" s="108">
        <f t="shared" si="62"/>
        <v>759</v>
      </c>
      <c r="J762" s="100">
        <f t="shared" si="62"/>
        <v>44223</v>
      </c>
      <c r="K762" s="100"/>
      <c r="L762" s="109"/>
      <c r="M762" s="1"/>
      <c r="N762" s="2"/>
      <c r="O762" s="1"/>
    </row>
    <row r="763" spans="4:15">
      <c r="D763" s="111"/>
      <c r="I763" s="108">
        <f t="shared" si="62"/>
        <v>760</v>
      </c>
      <c r="J763" s="100">
        <f t="shared" si="62"/>
        <v>44224</v>
      </c>
      <c r="K763" s="100"/>
      <c r="L763" s="109"/>
      <c r="M763" s="1"/>
      <c r="N763" s="2"/>
      <c r="O763" s="1"/>
    </row>
    <row r="764" spans="4:15">
      <c r="D764" s="111"/>
      <c r="I764" s="108">
        <f t="shared" si="62"/>
        <v>761</v>
      </c>
      <c r="J764" s="100">
        <f t="shared" si="62"/>
        <v>44225</v>
      </c>
      <c r="K764" s="100"/>
      <c r="L764" s="109"/>
      <c r="M764" s="1"/>
      <c r="N764" s="2"/>
      <c r="O764" s="1"/>
    </row>
    <row r="765" spans="4:15">
      <c r="D765" s="111"/>
      <c r="I765" s="108">
        <f t="shared" si="62"/>
        <v>762</v>
      </c>
      <c r="J765" s="100">
        <f t="shared" si="62"/>
        <v>44226</v>
      </c>
      <c r="K765" s="100"/>
      <c r="L765" s="109"/>
      <c r="M765" s="1"/>
      <c r="N765" s="2"/>
      <c r="O765" s="1"/>
    </row>
    <row r="766" spans="4:15">
      <c r="D766" s="111"/>
      <c r="I766" s="108">
        <f t="shared" si="62"/>
        <v>763</v>
      </c>
      <c r="J766" s="100">
        <f t="shared" si="62"/>
        <v>44227</v>
      </c>
      <c r="K766" s="100"/>
      <c r="L766" s="109"/>
      <c r="M766" s="1"/>
      <c r="N766" s="2"/>
      <c r="O766" s="1"/>
    </row>
    <row r="767" spans="4:15">
      <c r="D767" s="111"/>
      <c r="I767" s="108">
        <f t="shared" si="62"/>
        <v>764</v>
      </c>
      <c r="J767" s="100">
        <f t="shared" si="62"/>
        <v>44228</v>
      </c>
      <c r="K767" s="100"/>
      <c r="L767" s="109"/>
      <c r="M767" s="1"/>
      <c r="N767" s="2"/>
      <c r="O767" s="1"/>
    </row>
    <row r="768" spans="4:15">
      <c r="D768" s="111"/>
      <c r="I768" s="108">
        <f t="shared" si="62"/>
        <v>765</v>
      </c>
      <c r="J768" s="100">
        <f t="shared" si="62"/>
        <v>44229</v>
      </c>
      <c r="K768" s="100"/>
      <c r="L768" s="109"/>
      <c r="M768" s="1"/>
      <c r="N768" s="2"/>
      <c r="O768" s="1"/>
    </row>
    <row r="769" spans="4:15">
      <c r="D769" s="111"/>
      <c r="I769" s="108">
        <f t="shared" si="62"/>
        <v>766</v>
      </c>
      <c r="J769" s="100">
        <f t="shared" si="62"/>
        <v>44230</v>
      </c>
      <c r="K769" s="100"/>
      <c r="L769" s="109"/>
      <c r="M769" s="1"/>
      <c r="N769" s="2"/>
      <c r="O769" s="1"/>
    </row>
    <row r="770" spans="4:15">
      <c r="D770" s="111"/>
      <c r="I770" s="108">
        <f t="shared" si="62"/>
        <v>767</v>
      </c>
      <c r="J770" s="100">
        <f t="shared" si="62"/>
        <v>44231</v>
      </c>
      <c r="K770" s="100"/>
      <c r="L770" s="109"/>
      <c r="M770" s="1"/>
      <c r="N770" s="2"/>
      <c r="O770" s="1"/>
    </row>
    <row r="771" spans="4:15">
      <c r="D771" s="111"/>
      <c r="I771" s="108">
        <f t="shared" si="62"/>
        <v>768</v>
      </c>
      <c r="J771" s="100">
        <f t="shared" si="62"/>
        <v>44232</v>
      </c>
      <c r="K771" s="100"/>
      <c r="L771" s="109"/>
      <c r="M771" s="1"/>
      <c r="N771" s="2"/>
      <c r="O771" s="1"/>
    </row>
    <row r="772" spans="4:15">
      <c r="D772" s="111"/>
      <c r="I772" s="108">
        <f t="shared" si="62"/>
        <v>769</v>
      </c>
      <c r="J772" s="100">
        <f t="shared" si="62"/>
        <v>44233</v>
      </c>
      <c r="K772" s="100"/>
      <c r="L772" s="109"/>
      <c r="M772" s="1"/>
      <c r="N772" s="2"/>
      <c r="O772" s="1"/>
    </row>
    <row r="773" spans="4:15">
      <c r="D773" s="111"/>
      <c r="I773" s="108">
        <f t="shared" si="62"/>
        <v>770</v>
      </c>
      <c r="J773" s="100">
        <f t="shared" si="62"/>
        <v>44234</v>
      </c>
      <c r="K773" s="100"/>
      <c r="L773" s="109"/>
      <c r="M773" s="1"/>
      <c r="N773" s="2"/>
      <c r="O773" s="1"/>
    </row>
    <row r="774" spans="4:15">
      <c r="D774" s="111"/>
      <c r="I774" s="108">
        <f t="shared" ref="I774:J789" si="63">I773+1</f>
        <v>771</v>
      </c>
      <c r="J774" s="100">
        <f t="shared" si="63"/>
        <v>44235</v>
      </c>
      <c r="K774" s="100"/>
      <c r="L774" s="109"/>
      <c r="M774" s="1"/>
      <c r="N774" s="2"/>
      <c r="O774" s="1"/>
    </row>
    <row r="775" spans="4:15">
      <c r="D775" s="111"/>
      <c r="I775" s="108">
        <f t="shared" si="63"/>
        <v>772</v>
      </c>
      <c r="J775" s="100">
        <f t="shared" si="63"/>
        <v>44236</v>
      </c>
      <c r="K775" s="100"/>
      <c r="L775" s="109"/>
      <c r="M775" s="1"/>
      <c r="N775" s="2"/>
      <c r="O775" s="1"/>
    </row>
    <row r="776" spans="4:15">
      <c r="D776" s="111"/>
      <c r="I776" s="108">
        <f t="shared" si="63"/>
        <v>773</v>
      </c>
      <c r="J776" s="100">
        <f t="shared" si="63"/>
        <v>44237</v>
      </c>
      <c r="K776" s="100"/>
      <c r="L776" s="109"/>
      <c r="M776" s="1"/>
      <c r="N776" s="2"/>
      <c r="O776" s="1"/>
    </row>
    <row r="777" spans="4:15">
      <c r="D777" s="111"/>
      <c r="I777" s="108">
        <f t="shared" si="63"/>
        <v>774</v>
      </c>
      <c r="J777" s="100">
        <f t="shared" si="63"/>
        <v>44238</v>
      </c>
      <c r="K777" s="100"/>
      <c r="L777" s="109"/>
      <c r="M777" s="1"/>
      <c r="N777" s="2"/>
      <c r="O777" s="1"/>
    </row>
    <row r="778" spans="4:15">
      <c r="D778" s="111"/>
      <c r="I778" s="108">
        <f t="shared" si="63"/>
        <v>775</v>
      </c>
      <c r="J778" s="100">
        <f t="shared" si="63"/>
        <v>44239</v>
      </c>
      <c r="K778" s="100"/>
      <c r="L778" s="109"/>
      <c r="M778" s="1"/>
      <c r="N778" s="2"/>
      <c r="O778" s="1"/>
    </row>
    <row r="779" spans="4:15">
      <c r="D779" s="111"/>
      <c r="I779" s="108">
        <f t="shared" si="63"/>
        <v>776</v>
      </c>
      <c r="J779" s="100">
        <f t="shared" si="63"/>
        <v>44240</v>
      </c>
      <c r="K779" s="100"/>
      <c r="L779" s="109"/>
      <c r="M779" s="1"/>
      <c r="N779" s="2"/>
      <c r="O779" s="1"/>
    </row>
    <row r="780" spans="4:15">
      <c r="D780" s="111"/>
      <c r="I780" s="108">
        <f t="shared" si="63"/>
        <v>777</v>
      </c>
      <c r="J780" s="100">
        <f t="shared" si="63"/>
        <v>44241</v>
      </c>
      <c r="K780" s="100"/>
      <c r="L780" s="109"/>
      <c r="M780" s="1"/>
      <c r="N780" s="2"/>
      <c r="O780" s="1"/>
    </row>
    <row r="781" spans="4:15">
      <c r="D781" s="111"/>
      <c r="I781" s="108">
        <f t="shared" si="63"/>
        <v>778</v>
      </c>
      <c r="J781" s="100">
        <f t="shared" si="63"/>
        <v>44242</v>
      </c>
      <c r="K781" s="100"/>
      <c r="L781" s="109"/>
      <c r="M781" s="1"/>
      <c r="N781" s="2"/>
      <c r="O781" s="1"/>
    </row>
    <row r="782" spans="4:15">
      <c r="D782" s="111"/>
      <c r="I782" s="108">
        <f t="shared" si="63"/>
        <v>779</v>
      </c>
      <c r="J782" s="100">
        <f t="shared" si="63"/>
        <v>44243</v>
      </c>
      <c r="K782" s="100"/>
      <c r="L782" s="109"/>
      <c r="M782" s="1"/>
      <c r="N782" s="2"/>
      <c r="O782" s="1"/>
    </row>
    <row r="783" spans="4:15">
      <c r="D783" s="111"/>
      <c r="I783" s="108">
        <f t="shared" si="63"/>
        <v>780</v>
      </c>
      <c r="J783" s="100">
        <f t="shared" si="63"/>
        <v>44244</v>
      </c>
      <c r="K783" s="100"/>
      <c r="L783" s="109"/>
      <c r="M783" s="1"/>
      <c r="N783" s="2"/>
      <c r="O783" s="1"/>
    </row>
    <row r="784" spans="4:15">
      <c r="D784" s="111"/>
      <c r="I784" s="108">
        <f t="shared" si="63"/>
        <v>781</v>
      </c>
      <c r="J784" s="100">
        <f t="shared" si="63"/>
        <v>44245</v>
      </c>
      <c r="K784" s="100"/>
      <c r="L784" s="109"/>
      <c r="M784" s="1"/>
      <c r="N784" s="2"/>
      <c r="O784" s="1"/>
    </row>
    <row r="785" spans="4:15">
      <c r="D785" s="111"/>
      <c r="I785" s="108">
        <f t="shared" si="63"/>
        <v>782</v>
      </c>
      <c r="J785" s="100">
        <f t="shared" si="63"/>
        <v>44246</v>
      </c>
      <c r="K785" s="100"/>
      <c r="L785" s="109"/>
      <c r="M785" s="1"/>
      <c r="N785" s="2"/>
      <c r="O785" s="1"/>
    </row>
    <row r="786" spans="4:15">
      <c r="D786" s="111"/>
      <c r="I786" s="108">
        <f t="shared" si="63"/>
        <v>783</v>
      </c>
      <c r="J786" s="100">
        <f t="shared" si="63"/>
        <v>44247</v>
      </c>
      <c r="K786" s="100"/>
      <c r="L786" s="109"/>
      <c r="M786" s="1"/>
      <c r="N786" s="2"/>
      <c r="O786" s="1"/>
    </row>
    <row r="787" spans="4:15">
      <c r="D787" s="111"/>
      <c r="I787" s="108">
        <f t="shared" si="63"/>
        <v>784</v>
      </c>
      <c r="J787" s="100">
        <f t="shared" si="63"/>
        <v>44248</v>
      </c>
      <c r="K787" s="100"/>
      <c r="L787" s="109"/>
      <c r="M787" s="1"/>
      <c r="N787" s="2"/>
      <c r="O787" s="1"/>
    </row>
    <row r="788" spans="4:15">
      <c r="D788" s="111"/>
      <c r="I788" s="108">
        <f t="shared" si="63"/>
        <v>785</v>
      </c>
      <c r="J788" s="100">
        <f t="shared" si="63"/>
        <v>44249</v>
      </c>
      <c r="K788" s="100"/>
      <c r="L788" s="109"/>
      <c r="M788" s="1"/>
      <c r="N788" s="2"/>
      <c r="O788" s="1"/>
    </row>
    <row r="789" spans="4:15">
      <c r="D789" s="111"/>
      <c r="I789" s="108">
        <f t="shared" si="63"/>
        <v>786</v>
      </c>
      <c r="J789" s="100">
        <f t="shared" si="63"/>
        <v>44250</v>
      </c>
      <c r="K789" s="100"/>
      <c r="L789" s="109"/>
      <c r="M789" s="1"/>
      <c r="N789" s="2"/>
      <c r="O789" s="1"/>
    </row>
    <row r="790" spans="4:15">
      <c r="D790" s="111"/>
      <c r="I790" s="108">
        <f t="shared" ref="I790:J805" si="64">I789+1</f>
        <v>787</v>
      </c>
      <c r="J790" s="100">
        <f t="shared" si="64"/>
        <v>44251</v>
      </c>
      <c r="K790" s="100"/>
      <c r="L790" s="109"/>
      <c r="M790" s="1"/>
      <c r="N790" s="2"/>
      <c r="O790" s="1"/>
    </row>
    <row r="791" spans="4:15">
      <c r="D791" s="111"/>
      <c r="I791" s="108">
        <f t="shared" si="64"/>
        <v>788</v>
      </c>
      <c r="J791" s="100">
        <f t="shared" si="64"/>
        <v>44252</v>
      </c>
      <c r="K791" s="100"/>
      <c r="L791" s="109"/>
      <c r="M791" s="1"/>
      <c r="N791" s="2"/>
      <c r="O791" s="1"/>
    </row>
    <row r="792" spans="4:15">
      <c r="D792" s="111"/>
      <c r="I792" s="108">
        <f t="shared" si="64"/>
        <v>789</v>
      </c>
      <c r="J792" s="100">
        <f t="shared" si="64"/>
        <v>44253</v>
      </c>
      <c r="K792" s="100"/>
      <c r="L792" s="109"/>
      <c r="M792" s="1"/>
      <c r="N792" s="2"/>
      <c r="O792" s="1"/>
    </row>
    <row r="793" spans="4:15">
      <c r="D793" s="111"/>
      <c r="I793" s="108">
        <f t="shared" si="64"/>
        <v>790</v>
      </c>
      <c r="J793" s="100">
        <f t="shared" si="64"/>
        <v>44254</v>
      </c>
      <c r="K793" s="100"/>
      <c r="L793" s="109"/>
      <c r="M793" s="1"/>
      <c r="N793" s="2"/>
      <c r="O793" s="1"/>
    </row>
    <row r="794" spans="4:15">
      <c r="D794" s="111"/>
      <c r="I794" s="108">
        <f t="shared" si="64"/>
        <v>791</v>
      </c>
      <c r="J794" s="100">
        <f t="shared" si="64"/>
        <v>44255</v>
      </c>
      <c r="K794" s="100"/>
      <c r="L794" s="109"/>
      <c r="M794" s="1"/>
      <c r="N794" s="2"/>
      <c r="O794" s="1"/>
    </row>
    <row r="795" spans="4:15">
      <c r="D795" s="111"/>
      <c r="I795" s="108">
        <f t="shared" si="64"/>
        <v>792</v>
      </c>
      <c r="J795" s="100">
        <f t="shared" si="64"/>
        <v>44256</v>
      </c>
      <c r="K795" s="100"/>
      <c r="L795" s="109"/>
      <c r="M795" s="1"/>
      <c r="N795" s="2"/>
      <c r="O795" s="1"/>
    </row>
    <row r="796" spans="4:15">
      <c r="D796" s="111"/>
      <c r="I796" s="108">
        <f t="shared" si="64"/>
        <v>793</v>
      </c>
      <c r="J796" s="100">
        <f t="shared" si="64"/>
        <v>44257</v>
      </c>
      <c r="K796" s="100"/>
      <c r="L796" s="109"/>
      <c r="M796" s="1"/>
      <c r="N796" s="2"/>
      <c r="O796" s="1"/>
    </row>
    <row r="797" spans="4:15">
      <c r="D797" s="111"/>
      <c r="I797" s="108">
        <f t="shared" si="64"/>
        <v>794</v>
      </c>
      <c r="J797" s="100">
        <f t="shared" si="64"/>
        <v>44258</v>
      </c>
      <c r="K797" s="100"/>
      <c r="L797" s="109"/>
      <c r="M797" s="1"/>
      <c r="N797" s="2"/>
      <c r="O797" s="1"/>
    </row>
    <row r="798" spans="4:15">
      <c r="D798" s="111"/>
      <c r="I798" s="108">
        <f t="shared" si="64"/>
        <v>795</v>
      </c>
      <c r="J798" s="100">
        <f t="shared" si="64"/>
        <v>44259</v>
      </c>
      <c r="K798" s="100"/>
      <c r="L798" s="109"/>
      <c r="M798" s="1"/>
      <c r="N798" s="2"/>
      <c r="O798" s="1"/>
    </row>
    <row r="799" spans="4:15">
      <c r="D799" s="111"/>
      <c r="I799" s="108">
        <f t="shared" si="64"/>
        <v>796</v>
      </c>
      <c r="J799" s="100">
        <f t="shared" si="64"/>
        <v>44260</v>
      </c>
      <c r="K799" s="100"/>
      <c r="L799" s="109"/>
      <c r="M799" s="1"/>
      <c r="N799" s="2"/>
      <c r="O799" s="1"/>
    </row>
    <row r="800" spans="4:15">
      <c r="D800" s="111"/>
      <c r="I800" s="108">
        <f t="shared" si="64"/>
        <v>797</v>
      </c>
      <c r="J800" s="100">
        <f t="shared" si="64"/>
        <v>44261</v>
      </c>
      <c r="K800" s="100"/>
      <c r="L800" s="109"/>
      <c r="M800" s="1"/>
      <c r="N800" s="2"/>
      <c r="O800" s="1"/>
    </row>
    <row r="801" spans="4:15">
      <c r="D801" s="111"/>
      <c r="I801" s="108">
        <f t="shared" si="64"/>
        <v>798</v>
      </c>
      <c r="J801" s="100">
        <f t="shared" si="64"/>
        <v>44262</v>
      </c>
      <c r="K801" s="100"/>
      <c r="L801" s="109"/>
      <c r="M801" s="1"/>
      <c r="N801" s="2"/>
      <c r="O801" s="1"/>
    </row>
    <row r="802" spans="4:15">
      <c r="D802" s="111"/>
      <c r="I802" s="108">
        <f t="shared" si="64"/>
        <v>799</v>
      </c>
      <c r="J802" s="100">
        <f t="shared" si="64"/>
        <v>44263</v>
      </c>
      <c r="K802" s="100"/>
      <c r="L802" s="109"/>
      <c r="M802" s="1"/>
      <c r="N802" s="2"/>
      <c r="O802" s="1"/>
    </row>
    <row r="803" spans="4:15">
      <c r="D803" s="111"/>
      <c r="I803" s="108">
        <f t="shared" si="64"/>
        <v>800</v>
      </c>
      <c r="J803" s="100">
        <f t="shared" si="64"/>
        <v>44264</v>
      </c>
      <c r="K803" s="100"/>
      <c r="L803" s="109"/>
      <c r="M803" s="1"/>
      <c r="N803" s="2"/>
      <c r="O803" s="1"/>
    </row>
    <row r="804" spans="4:15">
      <c r="D804" s="111"/>
      <c r="I804" s="108">
        <f t="shared" si="64"/>
        <v>801</v>
      </c>
      <c r="J804" s="100">
        <f t="shared" si="64"/>
        <v>44265</v>
      </c>
      <c r="K804" s="100"/>
      <c r="L804" s="109"/>
      <c r="M804" s="1"/>
      <c r="N804" s="2"/>
      <c r="O804" s="1"/>
    </row>
    <row r="805" spans="4:15">
      <c r="D805" s="111"/>
      <c r="I805" s="108">
        <f t="shared" si="64"/>
        <v>802</v>
      </c>
      <c r="J805" s="100">
        <f t="shared" si="64"/>
        <v>44266</v>
      </c>
      <c r="K805" s="100"/>
      <c r="L805" s="109"/>
      <c r="M805" s="1"/>
      <c r="N805" s="2"/>
      <c r="O805" s="1"/>
    </row>
    <row r="806" spans="4:15">
      <c r="D806" s="111"/>
      <c r="I806" s="108">
        <f t="shared" ref="I806:J821" si="65">I805+1</f>
        <v>803</v>
      </c>
      <c r="J806" s="100">
        <f t="shared" si="65"/>
        <v>44267</v>
      </c>
      <c r="K806" s="100"/>
      <c r="L806" s="109"/>
      <c r="M806" s="1"/>
      <c r="N806" s="2"/>
      <c r="O806" s="1"/>
    </row>
    <row r="807" spans="4:15">
      <c r="D807" s="111"/>
      <c r="I807" s="108">
        <f t="shared" si="65"/>
        <v>804</v>
      </c>
      <c r="J807" s="100">
        <f t="shared" si="65"/>
        <v>44268</v>
      </c>
      <c r="K807" s="100"/>
      <c r="L807" s="109"/>
      <c r="M807" s="1"/>
      <c r="N807" s="2"/>
      <c r="O807" s="1"/>
    </row>
    <row r="808" spans="4:15">
      <c r="D808" s="111"/>
      <c r="I808" s="108">
        <f t="shared" si="65"/>
        <v>805</v>
      </c>
      <c r="J808" s="100">
        <f t="shared" si="65"/>
        <v>44269</v>
      </c>
      <c r="K808" s="100"/>
      <c r="L808" s="109"/>
      <c r="M808" s="1"/>
      <c r="N808" s="2"/>
      <c r="O808" s="1"/>
    </row>
    <row r="809" spans="4:15">
      <c r="D809" s="111"/>
      <c r="I809" s="108">
        <f t="shared" si="65"/>
        <v>806</v>
      </c>
      <c r="J809" s="100">
        <f t="shared" si="65"/>
        <v>44270</v>
      </c>
      <c r="K809" s="100"/>
      <c r="L809" s="109"/>
      <c r="M809" s="1"/>
      <c r="N809" s="2"/>
      <c r="O809" s="1"/>
    </row>
    <row r="810" spans="4:15">
      <c r="D810" s="111"/>
      <c r="I810" s="108">
        <f t="shared" si="65"/>
        <v>807</v>
      </c>
      <c r="J810" s="100">
        <f t="shared" si="65"/>
        <v>44271</v>
      </c>
      <c r="K810" s="100"/>
      <c r="L810" s="109"/>
      <c r="M810" s="1"/>
      <c r="N810" s="2"/>
      <c r="O810" s="1"/>
    </row>
    <row r="811" spans="4:15">
      <c r="D811" s="111"/>
      <c r="I811" s="108">
        <f t="shared" si="65"/>
        <v>808</v>
      </c>
      <c r="J811" s="100">
        <f t="shared" si="65"/>
        <v>44272</v>
      </c>
      <c r="K811" s="100"/>
      <c r="L811" s="109"/>
      <c r="M811" s="1"/>
      <c r="N811" s="2"/>
      <c r="O811" s="1"/>
    </row>
    <row r="812" spans="4:15">
      <c r="D812" s="111"/>
      <c r="I812" s="108">
        <f t="shared" si="65"/>
        <v>809</v>
      </c>
      <c r="J812" s="100">
        <f t="shared" si="65"/>
        <v>44273</v>
      </c>
      <c r="K812" s="100"/>
      <c r="L812" s="109"/>
      <c r="M812" s="1"/>
      <c r="N812" s="2"/>
      <c r="O812" s="1"/>
    </row>
    <row r="813" spans="4:15">
      <c r="D813" s="111"/>
      <c r="I813" s="108">
        <f t="shared" si="65"/>
        <v>810</v>
      </c>
      <c r="J813" s="100">
        <f t="shared" si="65"/>
        <v>44274</v>
      </c>
      <c r="K813" s="100"/>
      <c r="L813" s="109"/>
      <c r="M813" s="1"/>
      <c r="N813" s="2"/>
      <c r="O813" s="1"/>
    </row>
    <row r="814" spans="4:15">
      <c r="D814" s="111"/>
      <c r="I814" s="108">
        <f t="shared" si="65"/>
        <v>811</v>
      </c>
      <c r="J814" s="100">
        <f t="shared" si="65"/>
        <v>44275</v>
      </c>
      <c r="K814" s="100"/>
      <c r="L814" s="109"/>
      <c r="M814" s="1"/>
      <c r="N814" s="2"/>
      <c r="O814" s="1"/>
    </row>
    <row r="815" spans="4:15">
      <c r="D815" s="111"/>
      <c r="I815" s="108">
        <f t="shared" si="65"/>
        <v>812</v>
      </c>
      <c r="J815" s="100">
        <f t="shared" si="65"/>
        <v>44276</v>
      </c>
      <c r="K815" s="100"/>
      <c r="L815" s="109"/>
      <c r="M815" s="1"/>
      <c r="N815" s="2"/>
      <c r="O815" s="1"/>
    </row>
    <row r="816" spans="4:15">
      <c r="D816" s="111"/>
      <c r="I816" s="108">
        <f t="shared" si="65"/>
        <v>813</v>
      </c>
      <c r="J816" s="100">
        <f t="shared" si="65"/>
        <v>44277</v>
      </c>
      <c r="K816" s="100"/>
      <c r="L816" s="109"/>
      <c r="M816" s="1"/>
      <c r="N816" s="2"/>
      <c r="O816" s="1"/>
    </row>
    <row r="817" spans="4:15">
      <c r="D817" s="111"/>
      <c r="I817" s="108">
        <f t="shared" si="65"/>
        <v>814</v>
      </c>
      <c r="J817" s="100">
        <f t="shared" si="65"/>
        <v>44278</v>
      </c>
      <c r="K817" s="100"/>
      <c r="L817" s="109"/>
      <c r="M817" s="1"/>
      <c r="N817" s="2"/>
      <c r="O817" s="1"/>
    </row>
    <row r="818" spans="4:15">
      <c r="D818" s="111"/>
      <c r="I818" s="108">
        <f t="shared" si="65"/>
        <v>815</v>
      </c>
      <c r="J818" s="100">
        <f t="shared" si="65"/>
        <v>44279</v>
      </c>
      <c r="K818" s="100"/>
      <c r="L818" s="109"/>
      <c r="M818" s="1"/>
      <c r="N818" s="2"/>
      <c r="O818" s="1"/>
    </row>
    <row r="819" spans="4:15">
      <c r="D819" s="111"/>
      <c r="I819" s="108">
        <f t="shared" si="65"/>
        <v>816</v>
      </c>
      <c r="J819" s="100">
        <f t="shared" si="65"/>
        <v>44280</v>
      </c>
      <c r="K819" s="100"/>
      <c r="L819" s="109"/>
      <c r="M819" s="1"/>
      <c r="N819" s="2"/>
      <c r="O819" s="1"/>
    </row>
    <row r="820" spans="4:15">
      <c r="D820" s="111"/>
      <c r="I820" s="108">
        <f t="shared" si="65"/>
        <v>817</v>
      </c>
      <c r="J820" s="100">
        <f t="shared" si="65"/>
        <v>44281</v>
      </c>
      <c r="K820" s="100"/>
      <c r="L820" s="109"/>
      <c r="M820" s="1"/>
      <c r="N820" s="2"/>
      <c r="O820" s="1"/>
    </row>
    <row r="821" spans="4:15">
      <c r="D821" s="111"/>
      <c r="I821" s="108">
        <f t="shared" si="65"/>
        <v>818</v>
      </c>
      <c r="J821" s="100">
        <f t="shared" si="65"/>
        <v>44282</v>
      </c>
      <c r="K821" s="100"/>
      <c r="L821" s="109"/>
      <c r="M821" s="1"/>
      <c r="N821" s="2"/>
      <c r="O821" s="1"/>
    </row>
    <row r="822" spans="4:15">
      <c r="D822" s="111"/>
      <c r="I822" s="108">
        <f t="shared" ref="I822:J837" si="66">I821+1</f>
        <v>819</v>
      </c>
      <c r="J822" s="100">
        <f t="shared" si="66"/>
        <v>44283</v>
      </c>
      <c r="K822" s="100"/>
      <c r="L822" s="109"/>
      <c r="M822" s="1"/>
      <c r="N822" s="2"/>
      <c r="O822" s="1"/>
    </row>
    <row r="823" spans="4:15">
      <c r="D823" s="111"/>
      <c r="I823" s="108">
        <f t="shared" si="66"/>
        <v>820</v>
      </c>
      <c r="J823" s="100">
        <f t="shared" si="66"/>
        <v>44284</v>
      </c>
      <c r="K823" s="100"/>
      <c r="L823" s="109"/>
      <c r="M823" s="1"/>
      <c r="N823" s="2"/>
      <c r="O823" s="1"/>
    </row>
    <row r="824" spans="4:15">
      <c r="D824" s="111"/>
      <c r="I824" s="108">
        <f t="shared" si="66"/>
        <v>821</v>
      </c>
      <c r="J824" s="100">
        <f t="shared" si="66"/>
        <v>44285</v>
      </c>
      <c r="K824" s="100"/>
      <c r="L824" s="109"/>
      <c r="M824" s="1"/>
      <c r="N824" s="2"/>
      <c r="O824" s="1"/>
    </row>
    <row r="825" spans="4:15">
      <c r="D825" s="111"/>
      <c r="I825" s="108">
        <f t="shared" si="66"/>
        <v>822</v>
      </c>
      <c r="J825" s="100">
        <f t="shared" si="66"/>
        <v>44286</v>
      </c>
      <c r="K825" s="100"/>
      <c r="L825" s="109"/>
      <c r="M825" s="1"/>
      <c r="N825" s="2"/>
      <c r="O825" s="1"/>
    </row>
    <row r="826" spans="4:15">
      <c r="D826" s="111"/>
      <c r="I826" s="108">
        <f t="shared" si="66"/>
        <v>823</v>
      </c>
      <c r="J826" s="100">
        <f t="shared" si="66"/>
        <v>44287</v>
      </c>
      <c r="K826" s="100"/>
      <c r="L826" s="109"/>
      <c r="M826" s="1"/>
      <c r="N826" s="2"/>
      <c r="O826" s="1"/>
    </row>
    <row r="827" spans="4:15">
      <c r="D827" s="111"/>
      <c r="I827" s="108">
        <f t="shared" si="66"/>
        <v>824</v>
      </c>
      <c r="J827" s="100">
        <f t="shared" si="66"/>
        <v>44288</v>
      </c>
      <c r="K827" s="100"/>
      <c r="L827" s="109"/>
      <c r="M827" s="1"/>
      <c r="N827" s="2"/>
      <c r="O827" s="1"/>
    </row>
    <row r="828" spans="4:15">
      <c r="D828" s="111"/>
      <c r="I828" s="108">
        <f t="shared" si="66"/>
        <v>825</v>
      </c>
      <c r="J828" s="100">
        <f t="shared" si="66"/>
        <v>44289</v>
      </c>
      <c r="K828" s="100"/>
      <c r="L828" s="109"/>
      <c r="M828" s="1"/>
      <c r="N828" s="2"/>
      <c r="O828" s="1"/>
    </row>
    <row r="829" spans="4:15">
      <c r="D829" s="111"/>
      <c r="I829" s="108">
        <f t="shared" si="66"/>
        <v>826</v>
      </c>
      <c r="J829" s="100">
        <f t="shared" si="66"/>
        <v>44290</v>
      </c>
      <c r="K829" s="100"/>
      <c r="L829" s="109"/>
      <c r="M829" s="1"/>
      <c r="N829" s="2"/>
      <c r="O829" s="1"/>
    </row>
    <row r="830" spans="4:15">
      <c r="D830" s="111"/>
      <c r="I830" s="108">
        <f t="shared" si="66"/>
        <v>827</v>
      </c>
      <c r="J830" s="100">
        <f t="shared" si="66"/>
        <v>44291</v>
      </c>
      <c r="K830" s="100"/>
      <c r="L830" s="109"/>
      <c r="M830" s="1"/>
      <c r="N830" s="2"/>
      <c r="O830" s="1"/>
    </row>
    <row r="831" spans="4:15">
      <c r="D831" s="111"/>
      <c r="I831" s="108">
        <f t="shared" si="66"/>
        <v>828</v>
      </c>
      <c r="J831" s="100">
        <f t="shared" si="66"/>
        <v>44292</v>
      </c>
      <c r="K831" s="100"/>
      <c r="L831" s="109"/>
      <c r="M831" s="1"/>
      <c r="N831" s="2"/>
      <c r="O831" s="1"/>
    </row>
    <row r="832" spans="4:15">
      <c r="D832" s="111"/>
      <c r="I832" s="108">
        <f t="shared" si="66"/>
        <v>829</v>
      </c>
      <c r="J832" s="100">
        <f t="shared" si="66"/>
        <v>44293</v>
      </c>
      <c r="K832" s="100"/>
      <c r="L832" s="109"/>
      <c r="M832" s="1"/>
      <c r="N832" s="2"/>
      <c r="O832" s="1"/>
    </row>
    <row r="833" spans="4:15">
      <c r="D833" s="111"/>
      <c r="I833" s="108">
        <f t="shared" si="66"/>
        <v>830</v>
      </c>
      <c r="J833" s="100">
        <f t="shared" si="66"/>
        <v>44294</v>
      </c>
      <c r="K833" s="100"/>
      <c r="L833" s="109"/>
      <c r="M833" s="1"/>
      <c r="N833" s="2"/>
      <c r="O833" s="1"/>
    </row>
    <row r="834" spans="4:15">
      <c r="D834" s="111"/>
      <c r="I834" s="108">
        <f t="shared" si="66"/>
        <v>831</v>
      </c>
      <c r="J834" s="100">
        <f t="shared" si="66"/>
        <v>44295</v>
      </c>
      <c r="K834" s="100"/>
      <c r="L834" s="109"/>
      <c r="M834" s="1"/>
      <c r="N834" s="2"/>
      <c r="O834" s="1"/>
    </row>
    <row r="835" spans="4:15">
      <c r="D835" s="111"/>
      <c r="I835" s="108">
        <f t="shared" si="66"/>
        <v>832</v>
      </c>
      <c r="J835" s="100">
        <f t="shared" si="66"/>
        <v>44296</v>
      </c>
      <c r="K835" s="100"/>
      <c r="L835" s="109"/>
      <c r="M835" s="1"/>
      <c r="N835" s="2"/>
      <c r="O835" s="1"/>
    </row>
    <row r="836" spans="4:15">
      <c r="D836" s="111"/>
      <c r="I836" s="108">
        <f t="shared" si="66"/>
        <v>833</v>
      </c>
      <c r="J836" s="100">
        <f t="shared" si="66"/>
        <v>44297</v>
      </c>
      <c r="K836" s="100"/>
      <c r="L836" s="109"/>
      <c r="M836" s="1"/>
      <c r="N836" s="2"/>
      <c r="O836" s="1"/>
    </row>
    <row r="837" spans="4:15">
      <c r="D837" s="111"/>
      <c r="I837" s="108">
        <f t="shared" si="66"/>
        <v>834</v>
      </c>
      <c r="J837" s="100">
        <f t="shared" si="66"/>
        <v>44298</v>
      </c>
      <c r="K837" s="100"/>
      <c r="L837" s="109"/>
      <c r="M837" s="1"/>
      <c r="N837" s="2"/>
      <c r="O837" s="1"/>
    </row>
    <row r="838" spans="4:15">
      <c r="D838" s="111"/>
      <c r="I838" s="108">
        <f t="shared" ref="I838:J853" si="67">I837+1</f>
        <v>835</v>
      </c>
      <c r="J838" s="100">
        <f t="shared" si="67"/>
        <v>44299</v>
      </c>
      <c r="K838" s="100"/>
      <c r="L838" s="109"/>
      <c r="M838" s="1"/>
      <c r="N838" s="2"/>
      <c r="O838" s="1"/>
    </row>
    <row r="839" spans="4:15">
      <c r="D839" s="111"/>
      <c r="I839" s="108">
        <f t="shared" si="67"/>
        <v>836</v>
      </c>
      <c r="J839" s="100">
        <f t="shared" si="67"/>
        <v>44300</v>
      </c>
      <c r="K839" s="100"/>
      <c r="L839" s="109"/>
      <c r="M839" s="1"/>
      <c r="N839" s="2"/>
      <c r="O839" s="1"/>
    </row>
    <row r="840" spans="4:15">
      <c r="D840" s="111"/>
      <c r="I840" s="108">
        <f t="shared" si="67"/>
        <v>837</v>
      </c>
      <c r="J840" s="100">
        <f t="shared" si="67"/>
        <v>44301</v>
      </c>
      <c r="K840" s="100"/>
      <c r="L840" s="109"/>
      <c r="M840" s="1"/>
      <c r="N840" s="2"/>
      <c r="O840" s="1"/>
    </row>
    <row r="841" spans="4:15">
      <c r="D841" s="111"/>
      <c r="I841" s="108">
        <f t="shared" si="67"/>
        <v>838</v>
      </c>
      <c r="J841" s="100">
        <f t="shared" si="67"/>
        <v>44302</v>
      </c>
      <c r="K841" s="100"/>
      <c r="L841" s="109"/>
      <c r="M841" s="1"/>
      <c r="N841" s="2"/>
      <c r="O841" s="1"/>
    </row>
    <row r="842" spans="4:15">
      <c r="D842" s="111"/>
      <c r="I842" s="108">
        <f t="shared" si="67"/>
        <v>839</v>
      </c>
      <c r="J842" s="100">
        <f t="shared" si="67"/>
        <v>44303</v>
      </c>
      <c r="K842" s="100"/>
      <c r="L842" s="109"/>
      <c r="M842" s="1"/>
      <c r="N842" s="2"/>
      <c r="O842" s="1"/>
    </row>
    <row r="843" spans="4:15">
      <c r="D843" s="111"/>
      <c r="I843" s="108">
        <f t="shared" si="67"/>
        <v>840</v>
      </c>
      <c r="J843" s="100">
        <f t="shared" si="67"/>
        <v>44304</v>
      </c>
      <c r="K843" s="100"/>
      <c r="L843" s="109"/>
      <c r="M843" s="1"/>
      <c r="N843" s="2"/>
      <c r="O843" s="1"/>
    </row>
    <row r="844" spans="4:15">
      <c r="D844" s="111"/>
      <c r="I844" s="108">
        <f t="shared" si="67"/>
        <v>841</v>
      </c>
      <c r="J844" s="100">
        <f t="shared" si="67"/>
        <v>44305</v>
      </c>
      <c r="K844" s="100"/>
      <c r="L844" s="109"/>
      <c r="M844" s="1"/>
      <c r="N844" s="2"/>
      <c r="O844" s="1"/>
    </row>
    <row r="845" spans="4:15">
      <c r="D845" s="111"/>
      <c r="I845" s="108">
        <f t="shared" si="67"/>
        <v>842</v>
      </c>
      <c r="J845" s="100">
        <f t="shared" si="67"/>
        <v>44306</v>
      </c>
      <c r="K845" s="100"/>
      <c r="L845" s="109"/>
      <c r="M845" s="1"/>
      <c r="N845" s="2"/>
      <c r="O845" s="1"/>
    </row>
    <row r="846" spans="4:15">
      <c r="D846" s="111"/>
      <c r="I846" s="108">
        <f t="shared" si="67"/>
        <v>843</v>
      </c>
      <c r="J846" s="100">
        <f t="shared" si="67"/>
        <v>44307</v>
      </c>
      <c r="K846" s="100"/>
      <c r="L846" s="109"/>
      <c r="M846" s="1"/>
      <c r="N846" s="2"/>
      <c r="O846" s="1"/>
    </row>
    <row r="847" spans="4:15">
      <c r="D847" s="111"/>
      <c r="I847" s="108">
        <f t="shared" si="67"/>
        <v>844</v>
      </c>
      <c r="J847" s="100">
        <f t="shared" si="67"/>
        <v>44308</v>
      </c>
      <c r="K847" s="100"/>
      <c r="L847" s="109"/>
      <c r="M847" s="1"/>
      <c r="N847" s="2"/>
      <c r="O847" s="1"/>
    </row>
    <row r="848" spans="4:15">
      <c r="D848" s="111"/>
      <c r="I848" s="108">
        <f t="shared" si="67"/>
        <v>845</v>
      </c>
      <c r="J848" s="100">
        <f t="shared" si="67"/>
        <v>44309</v>
      </c>
      <c r="K848" s="100"/>
      <c r="L848" s="109"/>
      <c r="M848" s="1"/>
      <c r="N848" s="2"/>
      <c r="O848" s="1"/>
    </row>
    <row r="849" spans="4:15">
      <c r="D849" s="111"/>
      <c r="I849" s="108">
        <f t="shared" si="67"/>
        <v>846</v>
      </c>
      <c r="J849" s="100">
        <f t="shared" si="67"/>
        <v>44310</v>
      </c>
      <c r="K849" s="100"/>
      <c r="L849" s="109"/>
      <c r="M849" s="1"/>
      <c r="N849" s="2"/>
      <c r="O849" s="1"/>
    </row>
    <row r="850" spans="4:15">
      <c r="D850" s="111"/>
      <c r="I850" s="108">
        <f t="shared" si="67"/>
        <v>847</v>
      </c>
      <c r="J850" s="100">
        <f t="shared" si="67"/>
        <v>44311</v>
      </c>
      <c r="K850" s="100"/>
      <c r="L850" s="109"/>
      <c r="M850" s="1"/>
      <c r="N850" s="2"/>
      <c r="O850" s="1"/>
    </row>
    <row r="851" spans="4:15">
      <c r="D851" s="111"/>
      <c r="I851" s="108">
        <f t="shared" si="67"/>
        <v>848</v>
      </c>
      <c r="J851" s="100">
        <f t="shared" si="67"/>
        <v>44312</v>
      </c>
      <c r="K851" s="100"/>
      <c r="L851" s="109"/>
      <c r="M851" s="1"/>
      <c r="N851" s="2"/>
      <c r="O851" s="1"/>
    </row>
    <row r="852" spans="4:15">
      <c r="D852" s="111"/>
      <c r="I852" s="108">
        <f t="shared" si="67"/>
        <v>849</v>
      </c>
      <c r="J852" s="100">
        <f t="shared" si="67"/>
        <v>44313</v>
      </c>
      <c r="K852" s="100"/>
      <c r="L852" s="109"/>
      <c r="M852" s="1"/>
      <c r="N852" s="2"/>
      <c r="O852" s="1"/>
    </row>
    <row r="853" spans="4:15">
      <c r="D853" s="111"/>
      <c r="I853" s="108">
        <f t="shared" si="67"/>
        <v>850</v>
      </c>
      <c r="J853" s="100">
        <f t="shared" si="67"/>
        <v>44314</v>
      </c>
      <c r="K853" s="100"/>
      <c r="L853" s="109"/>
      <c r="M853" s="1"/>
      <c r="N853" s="2"/>
      <c r="O853" s="1"/>
    </row>
    <row r="854" spans="4:15">
      <c r="D854" s="111"/>
      <c r="I854" s="108">
        <f t="shared" ref="I854:J869" si="68">I853+1</f>
        <v>851</v>
      </c>
      <c r="J854" s="100">
        <f t="shared" si="68"/>
        <v>44315</v>
      </c>
      <c r="K854" s="100"/>
      <c r="L854" s="109"/>
      <c r="M854" s="1"/>
      <c r="N854" s="2"/>
      <c r="O854" s="1"/>
    </row>
    <row r="855" spans="4:15">
      <c r="D855" s="111"/>
      <c r="I855" s="108">
        <f t="shared" si="68"/>
        <v>852</v>
      </c>
      <c r="J855" s="100">
        <f t="shared" si="68"/>
        <v>44316</v>
      </c>
      <c r="K855" s="100"/>
      <c r="L855" s="109"/>
      <c r="M855" s="1"/>
      <c r="N855" s="2"/>
      <c r="O855" s="1"/>
    </row>
    <row r="856" spans="4:15">
      <c r="D856" s="111"/>
      <c r="I856" s="108">
        <f t="shared" si="68"/>
        <v>853</v>
      </c>
      <c r="J856" s="100">
        <f t="shared" si="68"/>
        <v>44317</v>
      </c>
      <c r="K856" s="100"/>
      <c r="L856" s="109"/>
      <c r="M856" s="1"/>
      <c r="N856" s="2"/>
      <c r="O856" s="1"/>
    </row>
    <row r="857" spans="4:15">
      <c r="D857" s="111"/>
      <c r="I857" s="108">
        <f t="shared" si="68"/>
        <v>854</v>
      </c>
      <c r="J857" s="100">
        <f t="shared" si="68"/>
        <v>44318</v>
      </c>
      <c r="K857" s="100"/>
      <c r="L857" s="109"/>
      <c r="M857" s="1"/>
      <c r="N857" s="2"/>
      <c r="O857" s="1"/>
    </row>
    <row r="858" spans="4:15">
      <c r="D858" s="111"/>
      <c r="I858" s="108">
        <f t="shared" si="68"/>
        <v>855</v>
      </c>
      <c r="J858" s="100">
        <f t="shared" si="68"/>
        <v>44319</v>
      </c>
      <c r="K858" s="100"/>
      <c r="L858" s="109"/>
      <c r="M858" s="1"/>
      <c r="N858" s="2"/>
      <c r="O858" s="1"/>
    </row>
    <row r="859" spans="4:15">
      <c r="D859" s="111"/>
      <c r="I859" s="108">
        <f t="shared" si="68"/>
        <v>856</v>
      </c>
      <c r="J859" s="100">
        <f t="shared" si="68"/>
        <v>44320</v>
      </c>
      <c r="K859" s="100"/>
      <c r="L859" s="109"/>
      <c r="M859" s="1"/>
      <c r="N859" s="2"/>
      <c r="O859" s="1"/>
    </row>
    <row r="860" spans="4:15">
      <c r="D860" s="111"/>
      <c r="I860" s="108">
        <f t="shared" si="68"/>
        <v>857</v>
      </c>
      <c r="J860" s="100">
        <f t="shared" si="68"/>
        <v>44321</v>
      </c>
      <c r="K860" s="100"/>
      <c r="L860" s="109"/>
      <c r="M860" s="1"/>
      <c r="N860" s="2"/>
      <c r="O860" s="1"/>
    </row>
    <row r="861" spans="4:15">
      <c r="D861" s="111"/>
      <c r="I861" s="108">
        <f t="shared" si="68"/>
        <v>858</v>
      </c>
      <c r="J861" s="100">
        <f t="shared" si="68"/>
        <v>44322</v>
      </c>
      <c r="K861" s="100"/>
      <c r="L861" s="109"/>
      <c r="M861" s="1"/>
      <c r="N861" s="2"/>
      <c r="O861" s="1"/>
    </row>
    <row r="862" spans="4:15">
      <c r="D862" s="111"/>
      <c r="I862" s="108">
        <f t="shared" si="68"/>
        <v>859</v>
      </c>
      <c r="J862" s="100">
        <f t="shared" si="68"/>
        <v>44323</v>
      </c>
      <c r="K862" s="100"/>
      <c r="L862" s="109"/>
      <c r="M862" s="1"/>
      <c r="N862" s="2"/>
      <c r="O862" s="1"/>
    </row>
    <row r="863" spans="4:15">
      <c r="D863" s="111"/>
      <c r="I863" s="108">
        <f t="shared" si="68"/>
        <v>860</v>
      </c>
      <c r="J863" s="100">
        <f t="shared" si="68"/>
        <v>44324</v>
      </c>
      <c r="K863" s="100"/>
      <c r="L863" s="109"/>
      <c r="M863" s="1"/>
      <c r="N863" s="2"/>
      <c r="O863" s="1"/>
    </row>
    <row r="864" spans="4:15">
      <c r="D864" s="111"/>
      <c r="I864" s="108">
        <f t="shared" si="68"/>
        <v>861</v>
      </c>
      <c r="J864" s="100">
        <f t="shared" si="68"/>
        <v>44325</v>
      </c>
      <c r="K864" s="100"/>
      <c r="L864" s="109"/>
      <c r="M864" s="1"/>
      <c r="N864" s="2"/>
      <c r="O864" s="1"/>
    </row>
    <row r="865" spans="4:15">
      <c r="D865" s="111"/>
      <c r="I865" s="108">
        <f t="shared" si="68"/>
        <v>862</v>
      </c>
      <c r="J865" s="100">
        <f t="shared" si="68"/>
        <v>44326</v>
      </c>
      <c r="K865" s="100"/>
      <c r="L865" s="109"/>
      <c r="M865" s="1"/>
      <c r="N865" s="2"/>
      <c r="O865" s="1"/>
    </row>
    <row r="866" spans="4:15">
      <c r="D866" s="111"/>
      <c r="I866" s="108">
        <f t="shared" si="68"/>
        <v>863</v>
      </c>
      <c r="J866" s="100">
        <f t="shared" si="68"/>
        <v>44327</v>
      </c>
      <c r="K866" s="100"/>
      <c r="L866" s="109"/>
      <c r="M866" s="1"/>
      <c r="N866" s="2"/>
      <c r="O866" s="1"/>
    </row>
    <row r="867" spans="4:15">
      <c r="D867" s="111"/>
      <c r="I867" s="108">
        <f t="shared" si="68"/>
        <v>864</v>
      </c>
      <c r="J867" s="100">
        <f t="shared" si="68"/>
        <v>44328</v>
      </c>
      <c r="K867" s="100"/>
      <c r="L867" s="109"/>
      <c r="M867" s="1"/>
      <c r="N867" s="2"/>
      <c r="O867" s="1"/>
    </row>
    <row r="868" spans="4:15">
      <c r="D868" s="111"/>
      <c r="I868" s="108">
        <f t="shared" si="68"/>
        <v>865</v>
      </c>
      <c r="J868" s="100">
        <f t="shared" si="68"/>
        <v>44329</v>
      </c>
      <c r="K868" s="100"/>
      <c r="L868" s="109"/>
      <c r="M868" s="1"/>
      <c r="N868" s="2"/>
      <c r="O868" s="1"/>
    </row>
    <row r="869" spans="4:15">
      <c r="D869" s="111"/>
      <c r="I869" s="108">
        <f t="shared" si="68"/>
        <v>866</v>
      </c>
      <c r="J869" s="100">
        <f t="shared" si="68"/>
        <v>44330</v>
      </c>
      <c r="K869" s="100"/>
      <c r="L869" s="109"/>
      <c r="M869" s="1"/>
      <c r="N869" s="2"/>
      <c r="O869" s="1"/>
    </row>
    <row r="870" spans="4:15">
      <c r="D870" s="111"/>
      <c r="I870" s="108">
        <f t="shared" ref="I870:J885" si="69">I869+1</f>
        <v>867</v>
      </c>
      <c r="J870" s="100">
        <f t="shared" si="69"/>
        <v>44331</v>
      </c>
      <c r="K870" s="100"/>
      <c r="L870" s="109"/>
      <c r="M870" s="1"/>
      <c r="N870" s="2"/>
      <c r="O870" s="1"/>
    </row>
    <row r="871" spans="4:15">
      <c r="D871" s="111"/>
      <c r="I871" s="108">
        <f t="shared" si="69"/>
        <v>868</v>
      </c>
      <c r="J871" s="100">
        <f t="shared" si="69"/>
        <v>44332</v>
      </c>
      <c r="K871" s="100"/>
      <c r="L871" s="109"/>
      <c r="M871" s="1"/>
      <c r="N871" s="2"/>
      <c r="O871" s="1"/>
    </row>
    <row r="872" spans="4:15">
      <c r="D872" s="111"/>
      <c r="I872" s="108">
        <f t="shared" si="69"/>
        <v>869</v>
      </c>
      <c r="J872" s="100">
        <f t="shared" si="69"/>
        <v>44333</v>
      </c>
      <c r="K872" s="100"/>
      <c r="L872" s="109"/>
      <c r="M872" s="1"/>
      <c r="N872" s="2"/>
      <c r="O872" s="1"/>
    </row>
    <row r="873" spans="4:15">
      <c r="D873" s="111"/>
      <c r="I873" s="108">
        <f t="shared" si="69"/>
        <v>870</v>
      </c>
      <c r="J873" s="100">
        <f t="shared" si="69"/>
        <v>44334</v>
      </c>
      <c r="K873" s="100"/>
      <c r="L873" s="109"/>
      <c r="M873" s="1"/>
      <c r="N873" s="2"/>
      <c r="O873" s="1"/>
    </row>
    <row r="874" spans="4:15">
      <c r="D874" s="111"/>
      <c r="I874" s="108">
        <f t="shared" si="69"/>
        <v>871</v>
      </c>
      <c r="J874" s="100">
        <f t="shared" si="69"/>
        <v>44335</v>
      </c>
      <c r="K874" s="100"/>
      <c r="L874" s="109"/>
      <c r="M874" s="1"/>
      <c r="N874" s="2"/>
      <c r="O874" s="1"/>
    </row>
    <row r="875" spans="4:15">
      <c r="D875" s="111"/>
      <c r="I875" s="108">
        <f t="shared" si="69"/>
        <v>872</v>
      </c>
      <c r="J875" s="100">
        <f t="shared" si="69"/>
        <v>44336</v>
      </c>
      <c r="K875" s="100"/>
      <c r="L875" s="109"/>
      <c r="M875" s="1"/>
      <c r="N875" s="2"/>
      <c r="O875" s="1"/>
    </row>
    <row r="876" spans="4:15">
      <c r="D876" s="111"/>
      <c r="I876" s="108">
        <f t="shared" si="69"/>
        <v>873</v>
      </c>
      <c r="J876" s="100">
        <f t="shared" si="69"/>
        <v>44337</v>
      </c>
      <c r="K876" s="100"/>
      <c r="L876" s="109"/>
      <c r="M876" s="1"/>
      <c r="N876" s="2"/>
      <c r="O876" s="1"/>
    </row>
    <row r="877" spans="4:15">
      <c r="D877" s="111"/>
      <c r="I877" s="108">
        <f t="shared" si="69"/>
        <v>874</v>
      </c>
      <c r="J877" s="100">
        <f t="shared" si="69"/>
        <v>44338</v>
      </c>
      <c r="K877" s="100"/>
      <c r="L877" s="109"/>
      <c r="M877" s="1"/>
      <c r="N877" s="2"/>
      <c r="O877" s="1"/>
    </row>
    <row r="878" spans="4:15">
      <c r="D878" s="111"/>
      <c r="I878" s="108">
        <f t="shared" si="69"/>
        <v>875</v>
      </c>
      <c r="J878" s="100">
        <f t="shared" si="69"/>
        <v>44339</v>
      </c>
      <c r="K878" s="100"/>
      <c r="L878" s="109"/>
      <c r="M878" s="1"/>
      <c r="N878" s="2"/>
      <c r="O878" s="1"/>
    </row>
    <row r="879" spans="4:15">
      <c r="D879" s="111"/>
      <c r="I879" s="108">
        <f t="shared" si="69"/>
        <v>876</v>
      </c>
      <c r="J879" s="100">
        <f t="shared" si="69"/>
        <v>44340</v>
      </c>
      <c r="K879" s="100"/>
      <c r="L879" s="109"/>
      <c r="M879" s="1"/>
      <c r="N879" s="2"/>
      <c r="O879" s="1"/>
    </row>
    <row r="880" spans="4:15">
      <c r="D880" s="111"/>
      <c r="I880" s="108">
        <f t="shared" si="69"/>
        <v>877</v>
      </c>
      <c r="J880" s="100">
        <f t="shared" si="69"/>
        <v>44341</v>
      </c>
      <c r="K880" s="100"/>
      <c r="L880" s="109"/>
      <c r="M880" s="1"/>
      <c r="N880" s="2"/>
      <c r="O880" s="1"/>
    </row>
    <row r="881" spans="4:15">
      <c r="D881" s="111"/>
      <c r="I881" s="108">
        <f t="shared" si="69"/>
        <v>878</v>
      </c>
      <c r="J881" s="100">
        <f t="shared" si="69"/>
        <v>44342</v>
      </c>
      <c r="K881" s="100"/>
      <c r="L881" s="109"/>
      <c r="M881" s="1"/>
      <c r="N881" s="2"/>
      <c r="O881" s="1"/>
    </row>
    <row r="882" spans="4:15">
      <c r="D882" s="111"/>
      <c r="I882" s="108">
        <f t="shared" si="69"/>
        <v>879</v>
      </c>
      <c r="J882" s="100">
        <f t="shared" si="69"/>
        <v>44343</v>
      </c>
      <c r="K882" s="100"/>
      <c r="L882" s="109"/>
      <c r="M882" s="1"/>
      <c r="N882" s="2"/>
      <c r="O882" s="1"/>
    </row>
    <row r="883" spans="4:15">
      <c r="D883" s="111"/>
      <c r="I883" s="108">
        <f t="shared" si="69"/>
        <v>880</v>
      </c>
      <c r="J883" s="100">
        <f t="shared" si="69"/>
        <v>44344</v>
      </c>
      <c r="K883" s="100"/>
      <c r="L883" s="109"/>
      <c r="M883" s="1"/>
      <c r="N883" s="2"/>
      <c r="O883" s="1"/>
    </row>
    <row r="884" spans="4:15">
      <c r="D884" s="111"/>
      <c r="I884" s="108">
        <f t="shared" si="69"/>
        <v>881</v>
      </c>
      <c r="J884" s="100">
        <f t="shared" si="69"/>
        <v>44345</v>
      </c>
      <c r="K884" s="100"/>
      <c r="L884" s="109"/>
      <c r="M884" s="1"/>
      <c r="N884" s="2"/>
      <c r="O884" s="1"/>
    </row>
    <row r="885" spans="4:15">
      <c r="D885" s="111"/>
      <c r="I885" s="108">
        <f t="shared" si="69"/>
        <v>882</v>
      </c>
      <c r="J885" s="100">
        <f t="shared" si="69"/>
        <v>44346</v>
      </c>
      <c r="K885" s="100"/>
      <c r="L885" s="109"/>
      <c r="M885" s="1"/>
      <c r="N885" s="2"/>
      <c r="O885" s="1"/>
    </row>
    <row r="886" spans="4:15">
      <c r="D886" s="111"/>
      <c r="I886" s="108">
        <f t="shared" ref="I886:J901" si="70">I885+1</f>
        <v>883</v>
      </c>
      <c r="J886" s="100">
        <f t="shared" si="70"/>
        <v>44347</v>
      </c>
      <c r="K886" s="100"/>
      <c r="L886" s="109"/>
      <c r="M886" s="1"/>
      <c r="N886" s="2"/>
      <c r="O886" s="1"/>
    </row>
    <row r="887" spans="4:15">
      <c r="D887" s="111"/>
      <c r="I887" s="108">
        <f t="shared" si="70"/>
        <v>884</v>
      </c>
      <c r="J887" s="100">
        <f t="shared" si="70"/>
        <v>44348</v>
      </c>
      <c r="K887" s="100"/>
      <c r="L887" s="109"/>
      <c r="M887" s="1"/>
      <c r="N887" s="2"/>
      <c r="O887" s="1"/>
    </row>
    <row r="888" spans="4:15">
      <c r="D888" s="111"/>
      <c r="I888" s="108">
        <f t="shared" si="70"/>
        <v>885</v>
      </c>
      <c r="J888" s="100">
        <f t="shared" si="70"/>
        <v>44349</v>
      </c>
      <c r="K888" s="100"/>
      <c r="L888" s="109"/>
      <c r="M888" s="1"/>
      <c r="N888" s="2"/>
      <c r="O888" s="1"/>
    </row>
    <row r="889" spans="4:15">
      <c r="D889" s="111"/>
      <c r="I889" s="108">
        <f t="shared" si="70"/>
        <v>886</v>
      </c>
      <c r="J889" s="100">
        <f t="shared" si="70"/>
        <v>44350</v>
      </c>
      <c r="K889" s="100"/>
      <c r="L889" s="109"/>
      <c r="M889" s="1"/>
      <c r="N889" s="2"/>
      <c r="O889" s="1"/>
    </row>
    <row r="890" spans="4:15">
      <c r="D890" s="111"/>
      <c r="I890" s="108">
        <f t="shared" si="70"/>
        <v>887</v>
      </c>
      <c r="J890" s="100">
        <f t="shared" si="70"/>
        <v>44351</v>
      </c>
      <c r="K890" s="100"/>
      <c r="L890" s="109"/>
      <c r="M890" s="1"/>
      <c r="N890" s="2"/>
      <c r="O890" s="1"/>
    </row>
    <row r="891" spans="4:15">
      <c r="D891" s="111"/>
      <c r="I891" s="108">
        <f t="shared" si="70"/>
        <v>888</v>
      </c>
      <c r="J891" s="100">
        <f t="shared" si="70"/>
        <v>44352</v>
      </c>
      <c r="K891" s="100"/>
      <c r="L891" s="109"/>
      <c r="M891" s="1"/>
      <c r="N891" s="2"/>
      <c r="O891" s="1"/>
    </row>
    <row r="892" spans="4:15">
      <c r="D892" s="111"/>
      <c r="I892" s="108">
        <f t="shared" si="70"/>
        <v>889</v>
      </c>
      <c r="J892" s="100">
        <f t="shared" si="70"/>
        <v>44353</v>
      </c>
      <c r="K892" s="100"/>
      <c r="L892" s="109"/>
      <c r="M892" s="1"/>
      <c r="N892" s="2"/>
      <c r="O892" s="1"/>
    </row>
    <row r="893" spans="4:15">
      <c r="D893" s="111"/>
      <c r="I893" s="108">
        <f t="shared" si="70"/>
        <v>890</v>
      </c>
      <c r="J893" s="100">
        <f t="shared" si="70"/>
        <v>44354</v>
      </c>
      <c r="K893" s="100"/>
      <c r="L893" s="109"/>
      <c r="M893" s="1"/>
      <c r="N893" s="2"/>
      <c r="O893" s="1"/>
    </row>
    <row r="894" spans="4:15">
      <c r="D894" s="111"/>
      <c r="I894" s="108">
        <f t="shared" si="70"/>
        <v>891</v>
      </c>
      <c r="J894" s="100">
        <f t="shared" si="70"/>
        <v>44355</v>
      </c>
      <c r="K894" s="100"/>
      <c r="L894" s="109"/>
      <c r="M894" s="1"/>
      <c r="N894" s="2"/>
      <c r="O894" s="1"/>
    </row>
    <row r="895" spans="4:15">
      <c r="D895" s="111"/>
      <c r="I895" s="108">
        <f t="shared" si="70"/>
        <v>892</v>
      </c>
      <c r="J895" s="100">
        <f t="shared" si="70"/>
        <v>44356</v>
      </c>
      <c r="K895" s="100"/>
      <c r="L895" s="109"/>
      <c r="M895" s="1"/>
      <c r="N895" s="2"/>
      <c r="O895" s="1"/>
    </row>
    <row r="896" spans="4:15">
      <c r="D896" s="111"/>
      <c r="I896" s="108">
        <f t="shared" si="70"/>
        <v>893</v>
      </c>
      <c r="J896" s="100">
        <f t="shared" si="70"/>
        <v>44357</v>
      </c>
      <c r="K896" s="100"/>
      <c r="L896" s="109"/>
      <c r="M896" s="1"/>
      <c r="N896" s="2"/>
      <c r="O896" s="1"/>
    </row>
    <row r="897" spans="4:15">
      <c r="D897" s="111"/>
      <c r="I897" s="108">
        <f t="shared" si="70"/>
        <v>894</v>
      </c>
      <c r="J897" s="100">
        <f t="shared" si="70"/>
        <v>44358</v>
      </c>
      <c r="K897" s="100"/>
      <c r="L897" s="109"/>
      <c r="M897" s="1"/>
      <c r="N897" s="2"/>
      <c r="O897" s="1"/>
    </row>
    <row r="898" spans="4:15">
      <c r="D898" s="111"/>
      <c r="I898" s="108">
        <f t="shared" si="70"/>
        <v>895</v>
      </c>
      <c r="J898" s="100">
        <f t="shared" si="70"/>
        <v>44359</v>
      </c>
      <c r="K898" s="100"/>
      <c r="L898" s="109"/>
      <c r="M898" s="1"/>
      <c r="N898" s="2"/>
      <c r="O898" s="1"/>
    </row>
    <row r="899" spans="4:15">
      <c r="D899" s="111"/>
      <c r="I899" s="108">
        <f t="shared" si="70"/>
        <v>896</v>
      </c>
      <c r="J899" s="100">
        <f t="shared" si="70"/>
        <v>44360</v>
      </c>
      <c r="K899" s="100"/>
      <c r="L899" s="109"/>
      <c r="M899" s="1"/>
      <c r="N899" s="2"/>
      <c r="O899" s="1"/>
    </row>
    <row r="900" spans="4:15">
      <c r="D900" s="111"/>
      <c r="I900" s="108">
        <f t="shared" si="70"/>
        <v>897</v>
      </c>
      <c r="J900" s="100">
        <f t="shared" si="70"/>
        <v>44361</v>
      </c>
      <c r="K900" s="100"/>
      <c r="L900" s="109"/>
      <c r="M900" s="1"/>
      <c r="N900" s="2"/>
      <c r="O900" s="1"/>
    </row>
    <row r="901" spans="4:15">
      <c r="D901" s="111"/>
      <c r="I901" s="108">
        <f t="shared" si="70"/>
        <v>898</v>
      </c>
      <c r="J901" s="100">
        <f t="shared" si="70"/>
        <v>44362</v>
      </c>
      <c r="K901" s="100"/>
      <c r="L901" s="109"/>
      <c r="M901" s="1"/>
      <c r="N901" s="2"/>
      <c r="O901" s="1"/>
    </row>
    <row r="902" spans="4:15">
      <c r="D902" s="111"/>
      <c r="I902" s="108">
        <f t="shared" ref="I902:J917" si="71">I901+1</f>
        <v>899</v>
      </c>
      <c r="J902" s="100">
        <f t="shared" si="71"/>
        <v>44363</v>
      </c>
      <c r="K902" s="100"/>
      <c r="L902" s="109"/>
      <c r="M902" s="1"/>
      <c r="N902" s="2"/>
      <c r="O902" s="1"/>
    </row>
    <row r="903" spans="4:15">
      <c r="D903" s="111"/>
      <c r="I903" s="108">
        <f t="shared" si="71"/>
        <v>900</v>
      </c>
      <c r="J903" s="100">
        <f t="shared" si="71"/>
        <v>44364</v>
      </c>
      <c r="K903" s="100"/>
      <c r="L903" s="109"/>
      <c r="M903" s="1"/>
      <c r="N903" s="2"/>
      <c r="O903" s="1"/>
    </row>
    <row r="904" spans="4:15">
      <c r="D904" s="111"/>
      <c r="I904" s="108">
        <f t="shared" si="71"/>
        <v>901</v>
      </c>
      <c r="J904" s="100">
        <f t="shared" si="71"/>
        <v>44365</v>
      </c>
      <c r="K904" s="100"/>
      <c r="L904" s="109"/>
      <c r="M904" s="1"/>
      <c r="N904" s="2"/>
      <c r="O904" s="1"/>
    </row>
    <row r="905" spans="4:15">
      <c r="D905" s="111"/>
      <c r="I905" s="108">
        <f t="shared" si="71"/>
        <v>902</v>
      </c>
      <c r="J905" s="100">
        <f t="shared" si="71"/>
        <v>44366</v>
      </c>
      <c r="K905" s="100"/>
      <c r="L905" s="109"/>
      <c r="M905" s="1"/>
      <c r="N905" s="2"/>
      <c r="O905" s="1"/>
    </row>
    <row r="906" spans="4:15">
      <c r="D906" s="111"/>
      <c r="I906" s="108">
        <f t="shared" si="71"/>
        <v>903</v>
      </c>
      <c r="J906" s="100">
        <f t="shared" si="71"/>
        <v>44367</v>
      </c>
      <c r="K906" s="100"/>
      <c r="L906" s="109"/>
      <c r="M906" s="1"/>
      <c r="N906" s="2"/>
      <c r="O906" s="1"/>
    </row>
    <row r="907" spans="4:15">
      <c r="D907" s="111"/>
      <c r="I907" s="108">
        <f t="shared" si="71"/>
        <v>904</v>
      </c>
      <c r="J907" s="100">
        <f t="shared" si="71"/>
        <v>44368</v>
      </c>
      <c r="K907" s="100"/>
      <c r="L907" s="109"/>
      <c r="M907" s="1"/>
      <c r="N907" s="2"/>
      <c r="O907" s="1"/>
    </row>
    <row r="908" spans="4:15">
      <c r="D908" s="111"/>
      <c r="I908" s="108">
        <f t="shared" si="71"/>
        <v>905</v>
      </c>
      <c r="J908" s="100">
        <f t="shared" si="71"/>
        <v>44369</v>
      </c>
      <c r="K908" s="100"/>
      <c r="L908" s="109"/>
      <c r="M908" s="1"/>
      <c r="N908" s="2"/>
      <c r="O908" s="1"/>
    </row>
    <row r="909" spans="4:15">
      <c r="D909" s="111"/>
      <c r="I909" s="108">
        <f t="shared" si="71"/>
        <v>906</v>
      </c>
      <c r="J909" s="100">
        <f t="shared" si="71"/>
        <v>44370</v>
      </c>
      <c r="K909" s="100"/>
      <c r="L909" s="109"/>
      <c r="M909" s="1"/>
      <c r="N909" s="2"/>
      <c r="O909" s="1"/>
    </row>
    <row r="910" spans="4:15">
      <c r="D910" s="111"/>
      <c r="I910" s="108">
        <f t="shared" si="71"/>
        <v>907</v>
      </c>
      <c r="J910" s="100">
        <f t="shared" si="71"/>
        <v>44371</v>
      </c>
      <c r="K910" s="100"/>
      <c r="L910" s="109"/>
      <c r="M910" s="1"/>
      <c r="N910" s="2"/>
      <c r="O910" s="1"/>
    </row>
    <row r="911" spans="4:15">
      <c r="D911" s="111"/>
      <c r="I911" s="108">
        <f t="shared" si="71"/>
        <v>908</v>
      </c>
      <c r="J911" s="100">
        <f t="shared" si="71"/>
        <v>44372</v>
      </c>
      <c r="K911" s="100"/>
      <c r="L911" s="109"/>
      <c r="M911" s="1"/>
      <c r="N911" s="2"/>
      <c r="O911" s="1"/>
    </row>
    <row r="912" spans="4:15">
      <c r="D912" s="111"/>
      <c r="I912" s="108">
        <f t="shared" si="71"/>
        <v>909</v>
      </c>
      <c r="J912" s="100">
        <f t="shared" si="71"/>
        <v>44373</v>
      </c>
      <c r="K912" s="100"/>
      <c r="L912" s="109"/>
      <c r="M912" s="1"/>
      <c r="N912" s="2"/>
      <c r="O912" s="1"/>
    </row>
    <row r="913" spans="4:15">
      <c r="D913" s="111"/>
      <c r="I913" s="108">
        <f t="shared" si="71"/>
        <v>910</v>
      </c>
      <c r="J913" s="100">
        <f t="shared" si="71"/>
        <v>44374</v>
      </c>
      <c r="K913" s="100"/>
      <c r="L913" s="109"/>
      <c r="M913" s="1"/>
      <c r="N913" s="2"/>
      <c r="O913" s="1"/>
    </row>
    <row r="914" spans="4:15">
      <c r="D914" s="111"/>
      <c r="I914" s="108">
        <f t="shared" si="71"/>
        <v>911</v>
      </c>
      <c r="J914" s="100">
        <f t="shared" si="71"/>
        <v>44375</v>
      </c>
      <c r="K914" s="100"/>
      <c r="L914" s="109"/>
      <c r="M914" s="1"/>
      <c r="N914" s="2"/>
      <c r="O914" s="1"/>
    </row>
    <row r="915" spans="4:15">
      <c r="D915" s="111"/>
      <c r="I915" s="108">
        <f t="shared" si="71"/>
        <v>912</v>
      </c>
      <c r="J915" s="100">
        <f t="shared" si="71"/>
        <v>44376</v>
      </c>
      <c r="K915" s="100"/>
      <c r="L915" s="109"/>
      <c r="M915" s="1"/>
      <c r="N915" s="2"/>
      <c r="O915" s="1"/>
    </row>
    <row r="916" spans="4:15">
      <c r="D916" s="111"/>
      <c r="I916" s="108">
        <f t="shared" si="71"/>
        <v>913</v>
      </c>
      <c r="J916" s="100">
        <f t="shared" si="71"/>
        <v>44377</v>
      </c>
      <c r="K916" s="100"/>
      <c r="L916" s="109"/>
      <c r="M916" s="1"/>
      <c r="N916" s="2"/>
      <c r="O916" s="1"/>
    </row>
    <row r="917" spans="4:15">
      <c r="D917" s="111"/>
      <c r="I917" s="108">
        <f t="shared" si="71"/>
        <v>914</v>
      </c>
      <c r="J917" s="100">
        <f t="shared" si="71"/>
        <v>44378</v>
      </c>
      <c r="K917" s="100"/>
      <c r="L917" s="109"/>
      <c r="M917" s="1"/>
      <c r="N917" s="2"/>
      <c r="O917" s="1"/>
    </row>
    <row r="918" spans="4:15">
      <c r="D918" s="111"/>
      <c r="I918" s="108">
        <f t="shared" ref="I918:J933" si="72">I917+1</f>
        <v>915</v>
      </c>
      <c r="J918" s="100">
        <f t="shared" si="72"/>
        <v>44379</v>
      </c>
      <c r="K918" s="100"/>
      <c r="L918" s="109"/>
      <c r="M918" s="1"/>
      <c r="N918" s="2"/>
      <c r="O918" s="1"/>
    </row>
    <row r="919" spans="4:15">
      <c r="D919" s="111"/>
      <c r="I919" s="108">
        <f t="shared" si="72"/>
        <v>916</v>
      </c>
      <c r="J919" s="100">
        <f t="shared" si="72"/>
        <v>44380</v>
      </c>
      <c r="K919" s="100"/>
      <c r="L919" s="109"/>
      <c r="M919" s="1"/>
      <c r="N919" s="2"/>
      <c r="O919" s="1"/>
    </row>
    <row r="920" spans="4:15">
      <c r="D920" s="111"/>
      <c r="I920" s="108">
        <f t="shared" si="72"/>
        <v>917</v>
      </c>
      <c r="J920" s="100">
        <f t="shared" si="72"/>
        <v>44381</v>
      </c>
      <c r="K920" s="100"/>
      <c r="L920" s="109"/>
      <c r="M920" s="1"/>
      <c r="N920" s="2"/>
      <c r="O920" s="1"/>
    </row>
    <row r="921" spans="4:15">
      <c r="D921" s="111"/>
      <c r="I921" s="108">
        <f t="shared" si="72"/>
        <v>918</v>
      </c>
      <c r="J921" s="100">
        <f t="shared" si="72"/>
        <v>44382</v>
      </c>
      <c r="K921" s="100"/>
      <c r="L921" s="109"/>
      <c r="M921" s="1"/>
      <c r="N921" s="2"/>
      <c r="O921" s="1"/>
    </row>
    <row r="922" spans="4:15">
      <c r="D922" s="111"/>
      <c r="I922" s="108">
        <f t="shared" si="72"/>
        <v>919</v>
      </c>
      <c r="J922" s="100">
        <f t="shared" si="72"/>
        <v>44383</v>
      </c>
      <c r="K922" s="100"/>
      <c r="L922" s="109"/>
      <c r="M922" s="1"/>
      <c r="N922" s="2"/>
      <c r="O922" s="1"/>
    </row>
    <row r="923" spans="4:15">
      <c r="D923" s="111"/>
      <c r="I923" s="108">
        <f t="shared" si="72"/>
        <v>920</v>
      </c>
      <c r="J923" s="100">
        <f t="shared" si="72"/>
        <v>44384</v>
      </c>
      <c r="K923" s="100"/>
      <c r="L923" s="109"/>
      <c r="M923" s="1"/>
      <c r="N923" s="2"/>
      <c r="O923" s="1"/>
    </row>
    <row r="924" spans="4:15">
      <c r="D924" s="111"/>
      <c r="I924" s="108">
        <f t="shared" si="72"/>
        <v>921</v>
      </c>
      <c r="J924" s="100">
        <f t="shared" si="72"/>
        <v>44385</v>
      </c>
      <c r="K924" s="100"/>
      <c r="L924" s="109"/>
      <c r="M924" s="1"/>
      <c r="N924" s="2"/>
      <c r="O924" s="1"/>
    </row>
    <row r="925" spans="4:15">
      <c r="D925" s="111"/>
      <c r="I925" s="108">
        <f t="shared" si="72"/>
        <v>922</v>
      </c>
      <c r="J925" s="100">
        <f t="shared" si="72"/>
        <v>44386</v>
      </c>
      <c r="K925" s="100"/>
      <c r="L925" s="109"/>
      <c r="M925" s="1"/>
      <c r="N925" s="2"/>
      <c r="O925" s="1"/>
    </row>
    <row r="926" spans="4:15">
      <c r="D926" s="111"/>
      <c r="I926" s="108">
        <f t="shared" si="72"/>
        <v>923</v>
      </c>
      <c r="J926" s="100">
        <f t="shared" si="72"/>
        <v>44387</v>
      </c>
      <c r="K926" s="100"/>
      <c r="L926" s="109"/>
      <c r="M926" s="1"/>
      <c r="N926" s="2"/>
      <c r="O926" s="1"/>
    </row>
    <row r="927" spans="4:15">
      <c r="D927" s="111"/>
      <c r="I927" s="108">
        <f t="shared" si="72"/>
        <v>924</v>
      </c>
      <c r="J927" s="100">
        <f t="shared" si="72"/>
        <v>44388</v>
      </c>
      <c r="K927" s="100"/>
      <c r="L927" s="109"/>
      <c r="M927" s="1"/>
      <c r="N927" s="2"/>
      <c r="O927" s="1"/>
    </row>
    <row r="928" spans="4:15">
      <c r="D928" s="111"/>
      <c r="I928" s="108">
        <f t="shared" si="72"/>
        <v>925</v>
      </c>
      <c r="J928" s="100">
        <f t="shared" si="72"/>
        <v>44389</v>
      </c>
      <c r="K928" s="100"/>
      <c r="L928" s="109"/>
      <c r="M928" s="1"/>
      <c r="N928" s="2"/>
      <c r="O928" s="1"/>
    </row>
    <row r="929" spans="4:15">
      <c r="D929" s="111"/>
      <c r="I929" s="108">
        <f t="shared" si="72"/>
        <v>926</v>
      </c>
      <c r="J929" s="100">
        <f t="shared" si="72"/>
        <v>44390</v>
      </c>
      <c r="K929" s="100"/>
      <c r="L929" s="109"/>
      <c r="M929" s="1"/>
      <c r="N929" s="2"/>
      <c r="O929" s="1"/>
    </row>
    <row r="930" spans="4:15">
      <c r="D930" s="111"/>
      <c r="I930" s="108">
        <f t="shared" si="72"/>
        <v>927</v>
      </c>
      <c r="J930" s="100">
        <f t="shared" si="72"/>
        <v>44391</v>
      </c>
      <c r="K930" s="100"/>
      <c r="L930" s="109"/>
      <c r="M930" s="1"/>
      <c r="N930" s="2"/>
      <c r="O930" s="1"/>
    </row>
    <row r="931" spans="4:15">
      <c r="D931" s="111"/>
      <c r="I931" s="108">
        <f t="shared" si="72"/>
        <v>928</v>
      </c>
      <c r="J931" s="100">
        <f t="shared" si="72"/>
        <v>44392</v>
      </c>
      <c r="K931" s="100"/>
      <c r="L931" s="109"/>
      <c r="M931" s="1"/>
      <c r="N931" s="2"/>
      <c r="O931" s="1"/>
    </row>
    <row r="932" spans="4:15">
      <c r="D932" s="111"/>
      <c r="I932" s="108">
        <f t="shared" si="72"/>
        <v>929</v>
      </c>
      <c r="J932" s="100">
        <f t="shared" si="72"/>
        <v>44393</v>
      </c>
      <c r="K932" s="100"/>
      <c r="L932" s="109"/>
      <c r="M932" s="1"/>
      <c r="N932" s="2"/>
      <c r="O932" s="1"/>
    </row>
    <row r="933" spans="4:15">
      <c r="D933" s="111"/>
      <c r="I933" s="108">
        <f t="shared" si="72"/>
        <v>930</v>
      </c>
      <c r="J933" s="100">
        <f t="shared" si="72"/>
        <v>44394</v>
      </c>
      <c r="K933" s="100"/>
      <c r="L933" s="109"/>
      <c r="M933" s="1"/>
      <c r="N933" s="2"/>
      <c r="O933" s="1"/>
    </row>
    <row r="934" spans="4:15">
      <c r="D934" s="111"/>
      <c r="I934" s="108">
        <f t="shared" ref="I934:J949" si="73">I933+1</f>
        <v>931</v>
      </c>
      <c r="J934" s="100">
        <f t="shared" si="73"/>
        <v>44395</v>
      </c>
      <c r="K934" s="100"/>
      <c r="L934" s="109"/>
      <c r="M934" s="1"/>
      <c r="N934" s="2"/>
      <c r="O934" s="1"/>
    </row>
    <row r="935" spans="4:15">
      <c r="D935" s="111"/>
      <c r="I935" s="108">
        <f t="shared" si="73"/>
        <v>932</v>
      </c>
      <c r="J935" s="100">
        <f t="shared" si="73"/>
        <v>44396</v>
      </c>
      <c r="K935" s="100"/>
      <c r="L935" s="109"/>
      <c r="M935" s="1"/>
      <c r="N935" s="2"/>
      <c r="O935" s="1"/>
    </row>
    <row r="936" spans="4:15">
      <c r="D936" s="111"/>
      <c r="I936" s="108">
        <f t="shared" si="73"/>
        <v>933</v>
      </c>
      <c r="J936" s="100">
        <f t="shared" si="73"/>
        <v>44397</v>
      </c>
      <c r="K936" s="100"/>
      <c r="L936" s="109"/>
      <c r="M936" s="1"/>
      <c r="N936" s="2"/>
      <c r="O936" s="1"/>
    </row>
    <row r="937" spans="4:15">
      <c r="D937" s="111"/>
      <c r="I937" s="108">
        <f t="shared" si="73"/>
        <v>934</v>
      </c>
      <c r="J937" s="100">
        <f t="shared" si="73"/>
        <v>44398</v>
      </c>
      <c r="K937" s="100"/>
      <c r="L937" s="109"/>
      <c r="M937" s="1"/>
      <c r="N937" s="2"/>
      <c r="O937" s="1"/>
    </row>
    <row r="938" spans="4:15">
      <c r="D938" s="111"/>
      <c r="I938" s="108">
        <f t="shared" si="73"/>
        <v>935</v>
      </c>
      <c r="J938" s="100">
        <f t="shared" si="73"/>
        <v>44399</v>
      </c>
      <c r="K938" s="100"/>
      <c r="L938" s="109"/>
      <c r="M938" s="1"/>
      <c r="N938" s="2"/>
      <c r="O938" s="1"/>
    </row>
    <row r="939" spans="4:15">
      <c r="D939" s="111"/>
      <c r="I939" s="108">
        <f t="shared" si="73"/>
        <v>936</v>
      </c>
      <c r="J939" s="100">
        <f t="shared" si="73"/>
        <v>44400</v>
      </c>
      <c r="K939" s="100"/>
      <c r="L939" s="109"/>
      <c r="M939" s="1"/>
      <c r="N939" s="2"/>
      <c r="O939" s="1"/>
    </row>
    <row r="940" spans="4:15">
      <c r="D940" s="111"/>
      <c r="I940" s="108">
        <f t="shared" si="73"/>
        <v>937</v>
      </c>
      <c r="J940" s="100">
        <f t="shared" si="73"/>
        <v>44401</v>
      </c>
      <c r="K940" s="100"/>
      <c r="L940" s="109"/>
      <c r="M940" s="1"/>
      <c r="N940" s="2"/>
      <c r="O940" s="1"/>
    </row>
    <row r="941" spans="4:15">
      <c r="D941" s="111"/>
      <c r="I941" s="108">
        <f t="shared" si="73"/>
        <v>938</v>
      </c>
      <c r="J941" s="100">
        <f t="shared" si="73"/>
        <v>44402</v>
      </c>
      <c r="K941" s="100"/>
      <c r="L941" s="109"/>
      <c r="M941" s="1"/>
      <c r="N941" s="2"/>
      <c r="O941" s="1"/>
    </row>
    <row r="942" spans="4:15">
      <c r="D942" s="111"/>
      <c r="I942" s="108">
        <f t="shared" si="73"/>
        <v>939</v>
      </c>
      <c r="J942" s="100">
        <f t="shared" si="73"/>
        <v>44403</v>
      </c>
      <c r="K942" s="100"/>
      <c r="L942" s="109"/>
      <c r="M942" s="1"/>
      <c r="N942" s="2"/>
      <c r="O942" s="1"/>
    </row>
    <row r="943" spans="4:15">
      <c r="D943" s="111"/>
      <c r="I943" s="108">
        <f t="shared" si="73"/>
        <v>940</v>
      </c>
      <c r="J943" s="100">
        <f t="shared" si="73"/>
        <v>44404</v>
      </c>
      <c r="K943" s="100"/>
      <c r="L943" s="109"/>
      <c r="M943" s="1"/>
      <c r="N943" s="2"/>
      <c r="O943" s="1"/>
    </row>
    <row r="944" spans="4:15">
      <c r="D944" s="111"/>
      <c r="I944" s="108">
        <f t="shared" si="73"/>
        <v>941</v>
      </c>
      <c r="J944" s="100">
        <f t="shared" si="73"/>
        <v>44405</v>
      </c>
      <c r="K944" s="100"/>
      <c r="L944" s="109"/>
      <c r="M944" s="1"/>
      <c r="N944" s="2"/>
      <c r="O944" s="1"/>
    </row>
    <row r="945" spans="4:15">
      <c r="D945" s="111"/>
      <c r="I945" s="108">
        <f t="shared" si="73"/>
        <v>942</v>
      </c>
      <c r="J945" s="100">
        <f t="shared" si="73"/>
        <v>44406</v>
      </c>
      <c r="K945" s="100"/>
      <c r="L945" s="109"/>
      <c r="M945" s="1"/>
      <c r="N945" s="2"/>
      <c r="O945" s="1"/>
    </row>
    <row r="946" spans="4:15">
      <c r="D946" s="111"/>
      <c r="I946" s="108">
        <f t="shared" si="73"/>
        <v>943</v>
      </c>
      <c r="J946" s="100">
        <f t="shared" si="73"/>
        <v>44407</v>
      </c>
      <c r="K946" s="100"/>
      <c r="L946" s="109"/>
      <c r="M946" s="1"/>
      <c r="N946" s="2"/>
      <c r="O946" s="1"/>
    </row>
    <row r="947" spans="4:15">
      <c r="D947" s="111"/>
      <c r="I947" s="108">
        <f t="shared" si="73"/>
        <v>944</v>
      </c>
      <c r="J947" s="100">
        <f t="shared" si="73"/>
        <v>44408</v>
      </c>
      <c r="K947" s="100"/>
      <c r="L947" s="109"/>
      <c r="M947" s="1"/>
      <c r="N947" s="2"/>
      <c r="O947" s="1"/>
    </row>
    <row r="948" spans="4:15">
      <c r="D948" s="111"/>
      <c r="I948" s="108">
        <f t="shared" si="73"/>
        <v>945</v>
      </c>
      <c r="J948" s="100">
        <f t="shared" si="73"/>
        <v>44409</v>
      </c>
      <c r="K948" s="100"/>
      <c r="L948" s="109"/>
      <c r="M948" s="1"/>
      <c r="N948" s="2"/>
      <c r="O948" s="1"/>
    </row>
    <row r="949" spans="4:15">
      <c r="D949" s="111"/>
      <c r="I949" s="108">
        <f t="shared" si="73"/>
        <v>946</v>
      </c>
      <c r="J949" s="100">
        <f t="shared" si="73"/>
        <v>44410</v>
      </c>
      <c r="K949" s="100"/>
      <c r="L949" s="109"/>
      <c r="M949" s="1"/>
      <c r="N949" s="2"/>
      <c r="O949" s="1"/>
    </row>
    <row r="950" spans="4:15">
      <c r="D950" s="111"/>
      <c r="I950" s="108">
        <f t="shared" ref="I950:J965" si="74">I949+1</f>
        <v>947</v>
      </c>
      <c r="J950" s="100">
        <f t="shared" si="74"/>
        <v>44411</v>
      </c>
      <c r="K950" s="100"/>
      <c r="L950" s="109"/>
      <c r="M950" s="1"/>
      <c r="N950" s="2"/>
      <c r="O950" s="1"/>
    </row>
    <row r="951" spans="4:15">
      <c r="D951" s="111"/>
      <c r="I951" s="108">
        <f t="shared" si="74"/>
        <v>948</v>
      </c>
      <c r="J951" s="100">
        <f t="shared" si="74"/>
        <v>44412</v>
      </c>
      <c r="K951" s="100"/>
      <c r="L951" s="109"/>
      <c r="M951" s="1"/>
      <c r="N951" s="2"/>
      <c r="O951" s="1"/>
    </row>
    <row r="952" spans="4:15">
      <c r="D952" s="111"/>
      <c r="I952" s="108">
        <f t="shared" si="74"/>
        <v>949</v>
      </c>
      <c r="J952" s="100">
        <f t="shared" si="74"/>
        <v>44413</v>
      </c>
      <c r="K952" s="100"/>
      <c r="L952" s="109"/>
      <c r="M952" s="1"/>
      <c r="N952" s="2"/>
      <c r="O952" s="1"/>
    </row>
    <row r="953" spans="4:15">
      <c r="D953" s="111"/>
      <c r="I953" s="108">
        <f t="shared" si="74"/>
        <v>950</v>
      </c>
      <c r="J953" s="100">
        <f t="shared" si="74"/>
        <v>44414</v>
      </c>
      <c r="K953" s="100"/>
      <c r="L953" s="109"/>
      <c r="M953" s="1"/>
      <c r="N953" s="2"/>
      <c r="O953" s="1"/>
    </row>
    <row r="954" spans="4:15">
      <c r="D954" s="111"/>
      <c r="I954" s="108">
        <f t="shared" si="74"/>
        <v>951</v>
      </c>
      <c r="J954" s="100">
        <f t="shared" si="74"/>
        <v>44415</v>
      </c>
      <c r="K954" s="100"/>
      <c r="L954" s="109"/>
      <c r="M954" s="1"/>
      <c r="N954" s="2"/>
      <c r="O954" s="1"/>
    </row>
    <row r="955" spans="4:15">
      <c r="D955" s="111"/>
      <c r="I955" s="108">
        <f t="shared" si="74"/>
        <v>952</v>
      </c>
      <c r="J955" s="100">
        <f t="shared" si="74"/>
        <v>44416</v>
      </c>
      <c r="K955" s="100"/>
      <c r="L955" s="109"/>
      <c r="M955" s="1"/>
      <c r="N955" s="2"/>
      <c r="O955" s="1"/>
    </row>
    <row r="956" spans="4:15">
      <c r="D956" s="111"/>
      <c r="I956" s="108">
        <f t="shared" si="74"/>
        <v>953</v>
      </c>
      <c r="J956" s="100">
        <f t="shared" si="74"/>
        <v>44417</v>
      </c>
      <c r="K956" s="100"/>
      <c r="L956" s="109"/>
      <c r="M956" s="1"/>
      <c r="N956" s="2"/>
      <c r="O956" s="1"/>
    </row>
    <row r="957" spans="4:15">
      <c r="D957" s="111"/>
      <c r="I957" s="108">
        <f t="shared" si="74"/>
        <v>954</v>
      </c>
      <c r="J957" s="100">
        <f t="shared" si="74"/>
        <v>44418</v>
      </c>
      <c r="K957" s="100"/>
      <c r="L957" s="109"/>
      <c r="M957" s="1"/>
      <c r="N957" s="2"/>
      <c r="O957" s="1"/>
    </row>
    <row r="958" spans="4:15">
      <c r="D958" s="111"/>
      <c r="I958" s="108">
        <f t="shared" si="74"/>
        <v>955</v>
      </c>
      <c r="J958" s="100">
        <f t="shared" si="74"/>
        <v>44419</v>
      </c>
      <c r="K958" s="100"/>
      <c r="L958" s="109"/>
      <c r="M958" s="1"/>
      <c r="N958" s="2"/>
      <c r="O958" s="1"/>
    </row>
    <row r="959" spans="4:15">
      <c r="D959" s="111"/>
      <c r="I959" s="108">
        <f t="shared" si="74"/>
        <v>956</v>
      </c>
      <c r="J959" s="100">
        <f t="shared" si="74"/>
        <v>44420</v>
      </c>
      <c r="K959" s="100"/>
      <c r="L959" s="109"/>
      <c r="M959" s="1"/>
      <c r="N959" s="2"/>
      <c r="O959" s="1"/>
    </row>
    <row r="960" spans="4:15">
      <c r="D960" s="111"/>
      <c r="I960" s="108">
        <f t="shared" si="74"/>
        <v>957</v>
      </c>
      <c r="J960" s="100">
        <f t="shared" si="74"/>
        <v>44421</v>
      </c>
      <c r="K960" s="100"/>
      <c r="L960" s="109"/>
      <c r="M960" s="1"/>
      <c r="N960" s="2"/>
      <c r="O960" s="1"/>
    </row>
    <row r="961" spans="4:15">
      <c r="D961" s="111"/>
      <c r="I961" s="108">
        <f t="shared" si="74"/>
        <v>958</v>
      </c>
      <c r="J961" s="100">
        <f t="shared" si="74"/>
        <v>44422</v>
      </c>
      <c r="K961" s="100"/>
      <c r="L961" s="109"/>
      <c r="M961" s="1"/>
      <c r="N961" s="2"/>
      <c r="O961" s="1"/>
    </row>
    <row r="962" spans="4:15">
      <c r="D962" s="111"/>
      <c r="I962" s="108">
        <f t="shared" si="74"/>
        <v>959</v>
      </c>
      <c r="J962" s="100">
        <f t="shared" si="74"/>
        <v>44423</v>
      </c>
      <c r="K962" s="100"/>
      <c r="L962" s="109"/>
      <c r="M962" s="1"/>
      <c r="N962" s="2"/>
      <c r="O962" s="1"/>
    </row>
    <row r="963" spans="4:15">
      <c r="D963" s="111"/>
      <c r="I963" s="108">
        <f t="shared" si="74"/>
        <v>960</v>
      </c>
      <c r="J963" s="100">
        <f t="shared" si="74"/>
        <v>44424</v>
      </c>
      <c r="K963" s="100"/>
      <c r="L963" s="109"/>
      <c r="M963" s="1"/>
      <c r="N963" s="2"/>
      <c r="O963" s="1"/>
    </row>
    <row r="964" spans="4:15">
      <c r="D964" s="111"/>
      <c r="I964" s="108">
        <f t="shared" si="74"/>
        <v>961</v>
      </c>
      <c r="J964" s="100">
        <f t="shared" si="74"/>
        <v>44425</v>
      </c>
      <c r="K964" s="100"/>
      <c r="L964" s="109"/>
      <c r="M964" s="1"/>
      <c r="N964" s="2"/>
      <c r="O964" s="1"/>
    </row>
    <row r="965" spans="4:15">
      <c r="D965" s="111"/>
      <c r="I965" s="108">
        <f t="shared" si="74"/>
        <v>962</v>
      </c>
      <c r="J965" s="100">
        <f t="shared" si="74"/>
        <v>44426</v>
      </c>
      <c r="K965" s="100"/>
      <c r="L965" s="109"/>
      <c r="M965" s="1"/>
      <c r="N965" s="2"/>
      <c r="O965" s="1"/>
    </row>
    <row r="966" spans="4:15">
      <c r="D966" s="111"/>
      <c r="I966" s="108">
        <f t="shared" ref="I966:J981" si="75">I965+1</f>
        <v>963</v>
      </c>
      <c r="J966" s="100">
        <f t="shared" si="75"/>
        <v>44427</v>
      </c>
      <c r="K966" s="100"/>
      <c r="L966" s="109"/>
      <c r="M966" s="1"/>
      <c r="N966" s="2"/>
      <c r="O966" s="1"/>
    </row>
    <row r="967" spans="4:15">
      <c r="D967" s="111"/>
      <c r="I967" s="108">
        <f t="shared" si="75"/>
        <v>964</v>
      </c>
      <c r="J967" s="100">
        <f t="shared" si="75"/>
        <v>44428</v>
      </c>
      <c r="K967" s="100"/>
      <c r="L967" s="109"/>
      <c r="M967" s="1"/>
      <c r="N967" s="2"/>
      <c r="O967" s="1"/>
    </row>
    <row r="968" spans="4:15">
      <c r="D968" s="111"/>
      <c r="I968" s="108">
        <f t="shared" si="75"/>
        <v>965</v>
      </c>
      <c r="J968" s="100">
        <f t="shared" si="75"/>
        <v>44429</v>
      </c>
      <c r="K968" s="100"/>
      <c r="L968" s="109"/>
      <c r="M968" s="1"/>
      <c r="N968" s="2"/>
      <c r="O968" s="1"/>
    </row>
    <row r="969" spans="4:15">
      <c r="D969" s="111"/>
      <c r="I969" s="108">
        <f t="shared" si="75"/>
        <v>966</v>
      </c>
      <c r="J969" s="100">
        <f t="shared" si="75"/>
        <v>44430</v>
      </c>
      <c r="K969" s="100"/>
      <c r="L969" s="109"/>
      <c r="M969" s="1"/>
      <c r="N969" s="2"/>
      <c r="O969" s="1"/>
    </row>
    <row r="970" spans="4:15">
      <c r="D970" s="111"/>
      <c r="I970" s="108">
        <f t="shared" si="75"/>
        <v>967</v>
      </c>
      <c r="J970" s="100">
        <f t="shared" si="75"/>
        <v>44431</v>
      </c>
      <c r="K970" s="100"/>
      <c r="L970" s="109"/>
      <c r="M970" s="1"/>
      <c r="N970" s="2"/>
      <c r="O970" s="1"/>
    </row>
    <row r="971" spans="4:15">
      <c r="D971" s="111"/>
      <c r="I971" s="108">
        <f t="shared" si="75"/>
        <v>968</v>
      </c>
      <c r="J971" s="100">
        <f t="shared" si="75"/>
        <v>44432</v>
      </c>
      <c r="K971" s="100"/>
      <c r="L971" s="109"/>
      <c r="M971" s="1"/>
      <c r="N971" s="2"/>
      <c r="O971" s="1"/>
    </row>
    <row r="972" spans="4:15">
      <c r="D972" s="111"/>
      <c r="I972" s="108">
        <f t="shared" si="75"/>
        <v>969</v>
      </c>
      <c r="J972" s="100">
        <f t="shared" si="75"/>
        <v>44433</v>
      </c>
      <c r="K972" s="100"/>
      <c r="L972" s="109"/>
      <c r="M972" s="1"/>
      <c r="N972" s="2"/>
      <c r="O972" s="1"/>
    </row>
    <row r="973" spans="4:15">
      <c r="D973" s="111"/>
      <c r="I973" s="108">
        <f t="shared" si="75"/>
        <v>970</v>
      </c>
      <c r="J973" s="100">
        <f t="shared" si="75"/>
        <v>44434</v>
      </c>
      <c r="K973" s="100"/>
      <c r="L973" s="109"/>
      <c r="M973" s="1"/>
      <c r="N973" s="2"/>
      <c r="O973" s="1"/>
    </row>
    <row r="974" spans="4:15">
      <c r="D974" s="111"/>
      <c r="I974" s="108">
        <f t="shared" si="75"/>
        <v>971</v>
      </c>
      <c r="J974" s="100">
        <f t="shared" si="75"/>
        <v>44435</v>
      </c>
      <c r="K974" s="100"/>
      <c r="L974" s="109"/>
      <c r="M974" s="1"/>
      <c r="N974" s="2"/>
      <c r="O974" s="1"/>
    </row>
    <row r="975" spans="4:15">
      <c r="D975" s="111"/>
      <c r="I975" s="108">
        <f t="shared" si="75"/>
        <v>972</v>
      </c>
      <c r="J975" s="100">
        <f t="shared" si="75"/>
        <v>44436</v>
      </c>
      <c r="K975" s="100"/>
      <c r="L975" s="109"/>
      <c r="M975" s="1"/>
      <c r="N975" s="2"/>
      <c r="O975" s="1"/>
    </row>
    <row r="976" spans="4:15">
      <c r="D976" s="111"/>
      <c r="I976" s="108">
        <f t="shared" si="75"/>
        <v>973</v>
      </c>
      <c r="J976" s="100">
        <f t="shared" si="75"/>
        <v>44437</v>
      </c>
      <c r="K976" s="100"/>
      <c r="L976" s="109"/>
      <c r="M976" s="1"/>
      <c r="N976" s="2"/>
      <c r="O976" s="1"/>
    </row>
    <row r="977" spans="4:15">
      <c r="D977" s="111"/>
      <c r="I977" s="108">
        <f t="shared" si="75"/>
        <v>974</v>
      </c>
      <c r="J977" s="100">
        <f t="shared" si="75"/>
        <v>44438</v>
      </c>
      <c r="K977" s="100"/>
      <c r="L977" s="109"/>
      <c r="M977" s="1"/>
      <c r="N977" s="2"/>
      <c r="O977" s="1"/>
    </row>
    <row r="978" spans="4:15">
      <c r="D978" s="111"/>
      <c r="I978" s="108">
        <f t="shared" si="75"/>
        <v>975</v>
      </c>
      <c r="J978" s="100">
        <f t="shared" si="75"/>
        <v>44439</v>
      </c>
      <c r="K978" s="100"/>
      <c r="L978" s="109"/>
      <c r="M978" s="1"/>
      <c r="N978" s="2"/>
      <c r="O978" s="1"/>
    </row>
    <row r="979" spans="4:15">
      <c r="D979" s="111"/>
      <c r="I979" s="108">
        <f t="shared" si="75"/>
        <v>976</v>
      </c>
      <c r="J979" s="100">
        <f t="shared" si="75"/>
        <v>44440</v>
      </c>
      <c r="K979" s="100"/>
      <c r="L979" s="109"/>
      <c r="M979" s="1"/>
      <c r="N979" s="2"/>
      <c r="O979" s="1"/>
    </row>
    <row r="980" spans="4:15">
      <c r="D980" s="111"/>
      <c r="I980" s="108">
        <f t="shared" si="75"/>
        <v>977</v>
      </c>
      <c r="J980" s="100">
        <f t="shared" si="75"/>
        <v>44441</v>
      </c>
      <c r="K980" s="100"/>
      <c r="L980" s="109"/>
      <c r="M980" s="1"/>
      <c r="N980" s="2"/>
      <c r="O980" s="1"/>
    </row>
    <row r="981" spans="4:15">
      <c r="D981" s="111"/>
      <c r="I981" s="108">
        <f t="shared" si="75"/>
        <v>978</v>
      </c>
      <c r="J981" s="100">
        <f t="shared" si="75"/>
        <v>44442</v>
      </c>
      <c r="K981" s="100"/>
      <c r="L981" s="109"/>
      <c r="M981" s="1"/>
      <c r="N981" s="2"/>
      <c r="O981" s="1"/>
    </row>
    <row r="982" spans="4:15">
      <c r="D982" s="111"/>
      <c r="I982" s="108">
        <f t="shared" ref="I982:J997" si="76">I981+1</f>
        <v>979</v>
      </c>
      <c r="J982" s="100">
        <f t="shared" si="76"/>
        <v>44443</v>
      </c>
      <c r="K982" s="100"/>
      <c r="L982" s="109"/>
      <c r="M982" s="1"/>
      <c r="N982" s="2"/>
      <c r="O982" s="1"/>
    </row>
    <row r="983" spans="4:15">
      <c r="D983" s="111"/>
      <c r="I983" s="108">
        <f t="shared" si="76"/>
        <v>980</v>
      </c>
      <c r="J983" s="100">
        <f t="shared" si="76"/>
        <v>44444</v>
      </c>
      <c r="K983" s="100"/>
      <c r="L983" s="109"/>
      <c r="M983" s="1"/>
      <c r="N983" s="2"/>
      <c r="O983" s="1"/>
    </row>
    <row r="984" spans="4:15">
      <c r="D984" s="111"/>
      <c r="I984" s="108">
        <f t="shared" si="76"/>
        <v>981</v>
      </c>
      <c r="J984" s="100">
        <f t="shared" si="76"/>
        <v>44445</v>
      </c>
      <c r="K984" s="100"/>
      <c r="L984" s="109"/>
      <c r="M984" s="1"/>
      <c r="N984" s="2"/>
      <c r="O984" s="1"/>
    </row>
    <row r="985" spans="4:15">
      <c r="D985" s="111"/>
      <c r="I985" s="108">
        <f t="shared" si="76"/>
        <v>982</v>
      </c>
      <c r="J985" s="100">
        <f t="shared" si="76"/>
        <v>44446</v>
      </c>
      <c r="K985" s="100"/>
      <c r="L985" s="109"/>
      <c r="M985" s="1"/>
      <c r="N985" s="2"/>
      <c r="O985" s="1"/>
    </row>
    <row r="986" spans="4:15">
      <c r="D986" s="111"/>
      <c r="I986" s="108">
        <f t="shared" si="76"/>
        <v>983</v>
      </c>
      <c r="J986" s="100">
        <f t="shared" si="76"/>
        <v>44447</v>
      </c>
      <c r="K986" s="100"/>
      <c r="L986" s="109"/>
      <c r="M986" s="1"/>
      <c r="N986" s="2"/>
      <c r="O986" s="1"/>
    </row>
    <row r="987" spans="4:15">
      <c r="D987" s="111"/>
      <c r="I987" s="108">
        <f t="shared" si="76"/>
        <v>984</v>
      </c>
      <c r="J987" s="100">
        <f t="shared" si="76"/>
        <v>44448</v>
      </c>
      <c r="K987" s="100"/>
      <c r="L987" s="109"/>
      <c r="M987" s="1"/>
      <c r="N987" s="2"/>
      <c r="O987" s="1"/>
    </row>
    <row r="988" spans="4:15">
      <c r="D988" s="111"/>
      <c r="I988" s="108">
        <f t="shared" si="76"/>
        <v>985</v>
      </c>
      <c r="J988" s="100">
        <f t="shared" si="76"/>
        <v>44449</v>
      </c>
      <c r="K988" s="100"/>
      <c r="L988" s="109"/>
      <c r="M988" s="1"/>
      <c r="N988" s="2"/>
      <c r="O988" s="1"/>
    </row>
    <row r="989" spans="4:15">
      <c r="D989" s="111"/>
      <c r="I989" s="108">
        <f t="shared" si="76"/>
        <v>986</v>
      </c>
      <c r="J989" s="100">
        <f t="shared" si="76"/>
        <v>44450</v>
      </c>
      <c r="K989" s="100"/>
      <c r="L989" s="109"/>
      <c r="M989" s="1"/>
      <c r="N989" s="2"/>
      <c r="O989" s="1"/>
    </row>
    <row r="990" spans="4:15">
      <c r="D990" s="111"/>
      <c r="I990" s="108">
        <f t="shared" si="76"/>
        <v>987</v>
      </c>
      <c r="J990" s="100">
        <f t="shared" si="76"/>
        <v>44451</v>
      </c>
      <c r="K990" s="100"/>
      <c r="L990" s="109"/>
      <c r="M990" s="1"/>
      <c r="N990" s="2"/>
      <c r="O990" s="1"/>
    </row>
    <row r="991" spans="4:15">
      <c r="D991" s="111"/>
      <c r="I991" s="108">
        <f t="shared" si="76"/>
        <v>988</v>
      </c>
      <c r="J991" s="100">
        <f t="shared" si="76"/>
        <v>44452</v>
      </c>
      <c r="K991" s="100"/>
      <c r="L991" s="109"/>
      <c r="M991" s="1"/>
      <c r="N991" s="2"/>
      <c r="O991" s="1"/>
    </row>
    <row r="992" spans="4:15">
      <c r="D992" s="111"/>
      <c r="I992" s="108">
        <f t="shared" si="76"/>
        <v>989</v>
      </c>
      <c r="J992" s="100">
        <f t="shared" si="76"/>
        <v>44453</v>
      </c>
      <c r="K992" s="100"/>
      <c r="L992" s="109"/>
      <c r="M992" s="1"/>
      <c r="N992" s="2"/>
      <c r="O992" s="1"/>
    </row>
    <row r="993" spans="4:15">
      <c r="D993" s="111"/>
      <c r="I993" s="108">
        <f t="shared" si="76"/>
        <v>990</v>
      </c>
      <c r="J993" s="100">
        <f t="shared" si="76"/>
        <v>44454</v>
      </c>
      <c r="K993" s="100"/>
      <c r="L993" s="109"/>
      <c r="M993" s="1"/>
      <c r="N993" s="2"/>
      <c r="O993" s="1"/>
    </row>
    <row r="994" spans="4:15">
      <c r="D994" s="111"/>
      <c r="I994" s="108">
        <f t="shared" si="76"/>
        <v>991</v>
      </c>
      <c r="J994" s="100">
        <f t="shared" si="76"/>
        <v>44455</v>
      </c>
      <c r="K994" s="100"/>
      <c r="L994" s="109"/>
      <c r="M994" s="1"/>
      <c r="N994" s="2"/>
      <c r="O994" s="1"/>
    </row>
    <row r="995" spans="4:15">
      <c r="D995" s="111"/>
      <c r="I995" s="108">
        <f t="shared" si="76"/>
        <v>992</v>
      </c>
      <c r="J995" s="100">
        <f t="shared" si="76"/>
        <v>44456</v>
      </c>
      <c r="K995" s="100"/>
      <c r="L995" s="109"/>
      <c r="M995" s="1"/>
      <c r="N995" s="2"/>
      <c r="O995" s="1"/>
    </row>
    <row r="996" spans="4:15">
      <c r="D996" s="111"/>
      <c r="I996" s="108">
        <f t="shared" si="76"/>
        <v>993</v>
      </c>
      <c r="J996" s="100">
        <f t="shared" si="76"/>
        <v>44457</v>
      </c>
      <c r="K996" s="100"/>
      <c r="L996" s="109"/>
      <c r="M996" s="1"/>
      <c r="N996" s="2"/>
      <c r="O996" s="1"/>
    </row>
    <row r="997" spans="4:15">
      <c r="D997" s="111"/>
      <c r="I997" s="108">
        <f t="shared" si="76"/>
        <v>994</v>
      </c>
      <c r="J997" s="100">
        <f t="shared" si="76"/>
        <v>44458</v>
      </c>
      <c r="K997" s="100"/>
      <c r="L997" s="109"/>
      <c r="M997" s="1"/>
      <c r="N997" s="2"/>
      <c r="O997" s="1"/>
    </row>
    <row r="998" spans="4:15">
      <c r="D998" s="111"/>
      <c r="I998" s="108">
        <f t="shared" ref="I998:J1013" si="77">I997+1</f>
        <v>995</v>
      </c>
      <c r="J998" s="100">
        <f t="shared" si="77"/>
        <v>44459</v>
      </c>
      <c r="K998" s="100"/>
      <c r="L998" s="109"/>
      <c r="M998" s="1"/>
      <c r="N998" s="2"/>
      <c r="O998" s="1"/>
    </row>
    <row r="999" spans="4:15">
      <c r="D999" s="111"/>
      <c r="I999" s="108">
        <f t="shared" si="77"/>
        <v>996</v>
      </c>
      <c r="J999" s="100">
        <f t="shared" si="77"/>
        <v>44460</v>
      </c>
      <c r="K999" s="100"/>
      <c r="L999" s="109"/>
      <c r="M999" s="1"/>
      <c r="N999" s="2"/>
      <c r="O999" s="1"/>
    </row>
    <row r="1000" spans="4:15">
      <c r="D1000" s="111"/>
      <c r="I1000" s="108">
        <f t="shared" si="77"/>
        <v>997</v>
      </c>
      <c r="J1000" s="100">
        <f t="shared" si="77"/>
        <v>44461</v>
      </c>
      <c r="K1000" s="100"/>
      <c r="L1000" s="109"/>
      <c r="M1000" s="1"/>
      <c r="N1000" s="2"/>
      <c r="O1000" s="1"/>
    </row>
    <row r="1001" spans="4:15">
      <c r="D1001" s="111"/>
      <c r="I1001" s="108">
        <f t="shared" si="77"/>
        <v>998</v>
      </c>
      <c r="J1001" s="100">
        <f t="shared" si="77"/>
        <v>44462</v>
      </c>
      <c r="K1001" s="100"/>
      <c r="L1001" s="109"/>
      <c r="M1001" s="1"/>
      <c r="N1001" s="2"/>
      <c r="O1001" s="1"/>
    </row>
    <row r="1002" spans="4:15">
      <c r="D1002" s="111"/>
      <c r="I1002" s="108">
        <f t="shared" si="77"/>
        <v>999</v>
      </c>
      <c r="J1002" s="100">
        <f t="shared" si="77"/>
        <v>44463</v>
      </c>
      <c r="K1002" s="100"/>
      <c r="L1002" s="109"/>
      <c r="M1002" s="1"/>
      <c r="N1002" s="2"/>
      <c r="O1002" s="1"/>
    </row>
    <row r="1003" spans="4:15">
      <c r="D1003" s="111"/>
      <c r="I1003" s="108">
        <f t="shared" si="77"/>
        <v>1000</v>
      </c>
      <c r="J1003" s="100">
        <f t="shared" si="77"/>
        <v>44464</v>
      </c>
      <c r="K1003" s="100"/>
      <c r="L1003" s="109"/>
      <c r="M1003" s="1"/>
      <c r="N1003" s="2"/>
      <c r="O1003" s="1"/>
    </row>
    <row r="1004" spans="4:15">
      <c r="D1004" s="111"/>
      <c r="I1004" s="108">
        <f t="shared" si="77"/>
        <v>1001</v>
      </c>
      <c r="J1004" s="100">
        <f t="shared" si="77"/>
        <v>44465</v>
      </c>
      <c r="K1004" s="100"/>
      <c r="L1004" s="109"/>
      <c r="M1004" s="1"/>
      <c r="N1004" s="2"/>
      <c r="O1004" s="1"/>
    </row>
    <row r="1005" spans="4:15">
      <c r="D1005" s="111"/>
      <c r="I1005" s="108">
        <f t="shared" si="77"/>
        <v>1002</v>
      </c>
      <c r="J1005" s="100">
        <f t="shared" si="77"/>
        <v>44466</v>
      </c>
      <c r="K1005" s="100"/>
      <c r="L1005" s="109"/>
      <c r="M1005" s="1"/>
      <c r="N1005" s="2"/>
      <c r="O1005" s="1"/>
    </row>
    <row r="1006" spans="4:15">
      <c r="D1006" s="111"/>
      <c r="I1006" s="108">
        <f t="shared" si="77"/>
        <v>1003</v>
      </c>
      <c r="J1006" s="100">
        <f t="shared" si="77"/>
        <v>44467</v>
      </c>
      <c r="K1006" s="100"/>
      <c r="L1006" s="109"/>
      <c r="M1006" s="1"/>
      <c r="N1006" s="2"/>
      <c r="O1006" s="1"/>
    </row>
    <row r="1007" spans="4:15">
      <c r="D1007" s="111"/>
      <c r="I1007" s="108">
        <f t="shared" si="77"/>
        <v>1004</v>
      </c>
      <c r="J1007" s="100">
        <f t="shared" si="77"/>
        <v>44468</v>
      </c>
      <c r="K1007" s="100"/>
      <c r="L1007" s="109"/>
      <c r="M1007" s="1"/>
      <c r="N1007" s="2"/>
      <c r="O1007" s="1"/>
    </row>
    <row r="1008" spans="4:15">
      <c r="D1008" s="111"/>
      <c r="I1008" s="108">
        <f t="shared" si="77"/>
        <v>1005</v>
      </c>
      <c r="J1008" s="100">
        <f t="shared" si="77"/>
        <v>44469</v>
      </c>
      <c r="K1008" s="100"/>
      <c r="L1008" s="109"/>
      <c r="M1008" s="1"/>
      <c r="N1008" s="2"/>
      <c r="O1008" s="1"/>
    </row>
    <row r="1009" spans="4:15">
      <c r="D1009" s="111"/>
      <c r="I1009" s="108">
        <f t="shared" si="77"/>
        <v>1006</v>
      </c>
      <c r="J1009" s="100">
        <f t="shared" si="77"/>
        <v>44470</v>
      </c>
      <c r="K1009" s="100"/>
      <c r="L1009" s="109"/>
      <c r="M1009" s="1"/>
      <c r="N1009" s="2"/>
      <c r="O1009" s="1"/>
    </row>
    <row r="1010" spans="4:15">
      <c r="D1010" s="111"/>
      <c r="I1010" s="108">
        <f t="shared" si="77"/>
        <v>1007</v>
      </c>
      <c r="J1010" s="100">
        <f t="shared" si="77"/>
        <v>44471</v>
      </c>
      <c r="K1010" s="100"/>
      <c r="L1010" s="109"/>
      <c r="M1010" s="1"/>
      <c r="N1010" s="2"/>
      <c r="O1010" s="1"/>
    </row>
    <row r="1011" spans="4:15">
      <c r="D1011" s="111"/>
      <c r="I1011" s="108">
        <f t="shared" si="77"/>
        <v>1008</v>
      </c>
      <c r="J1011" s="100">
        <f t="shared" si="77"/>
        <v>44472</v>
      </c>
      <c r="K1011" s="100"/>
      <c r="L1011" s="109"/>
      <c r="M1011" s="1"/>
      <c r="N1011" s="2"/>
      <c r="O1011" s="1"/>
    </row>
    <row r="1012" spans="4:15">
      <c r="D1012" s="111"/>
      <c r="I1012" s="108">
        <f t="shared" si="77"/>
        <v>1009</v>
      </c>
      <c r="J1012" s="100">
        <f t="shared" si="77"/>
        <v>44473</v>
      </c>
      <c r="K1012" s="100"/>
      <c r="L1012" s="109"/>
      <c r="M1012" s="1"/>
      <c r="N1012" s="2"/>
      <c r="O1012" s="1"/>
    </row>
    <row r="1013" spans="4:15">
      <c r="D1013" s="111"/>
      <c r="I1013" s="108">
        <f t="shared" si="77"/>
        <v>1010</v>
      </c>
      <c r="J1013" s="100">
        <f t="shared" si="77"/>
        <v>44474</v>
      </c>
      <c r="K1013" s="100"/>
      <c r="L1013" s="109"/>
      <c r="M1013" s="1"/>
      <c r="N1013" s="2"/>
      <c r="O1013" s="1"/>
    </row>
    <row r="1014" spans="4:15">
      <c r="D1014" s="111"/>
      <c r="I1014" s="108">
        <f t="shared" ref="I1014:J1029" si="78">I1013+1</f>
        <v>1011</v>
      </c>
      <c r="J1014" s="100">
        <f t="shared" si="78"/>
        <v>44475</v>
      </c>
      <c r="K1014" s="100"/>
      <c r="L1014" s="109"/>
      <c r="M1014" s="1"/>
      <c r="N1014" s="2"/>
      <c r="O1014" s="1"/>
    </row>
    <row r="1015" spans="4:15">
      <c r="D1015" s="111"/>
      <c r="I1015" s="108">
        <f t="shared" si="78"/>
        <v>1012</v>
      </c>
      <c r="J1015" s="100">
        <f t="shared" si="78"/>
        <v>44476</v>
      </c>
      <c r="K1015" s="100"/>
      <c r="L1015" s="109"/>
      <c r="M1015" s="1"/>
      <c r="N1015" s="2"/>
      <c r="O1015" s="1"/>
    </row>
    <row r="1016" spans="4:15">
      <c r="D1016" s="111"/>
      <c r="I1016" s="108">
        <f t="shared" si="78"/>
        <v>1013</v>
      </c>
      <c r="J1016" s="100">
        <f t="shared" si="78"/>
        <v>44477</v>
      </c>
      <c r="K1016" s="100"/>
      <c r="L1016" s="109"/>
      <c r="M1016" s="1"/>
      <c r="N1016" s="2"/>
      <c r="O1016" s="1"/>
    </row>
    <row r="1017" spans="4:15">
      <c r="D1017" s="111"/>
      <c r="I1017" s="108">
        <f t="shared" si="78"/>
        <v>1014</v>
      </c>
      <c r="J1017" s="100">
        <f t="shared" si="78"/>
        <v>44478</v>
      </c>
      <c r="K1017" s="100"/>
      <c r="L1017" s="109"/>
      <c r="M1017" s="1"/>
      <c r="N1017" s="2"/>
      <c r="O1017" s="1"/>
    </row>
    <row r="1018" spans="4:15">
      <c r="D1018" s="111"/>
      <c r="I1018" s="108">
        <f t="shared" si="78"/>
        <v>1015</v>
      </c>
      <c r="J1018" s="100">
        <f t="shared" si="78"/>
        <v>44479</v>
      </c>
      <c r="K1018" s="100"/>
      <c r="L1018" s="109"/>
      <c r="M1018" s="1"/>
      <c r="N1018" s="2"/>
      <c r="O1018" s="1"/>
    </row>
    <row r="1019" spans="4:15">
      <c r="D1019" s="111"/>
      <c r="I1019" s="108">
        <f t="shared" si="78"/>
        <v>1016</v>
      </c>
      <c r="J1019" s="100">
        <f t="shared" si="78"/>
        <v>44480</v>
      </c>
      <c r="K1019" s="100"/>
      <c r="L1019" s="109"/>
      <c r="M1019" s="1"/>
      <c r="N1019" s="2"/>
      <c r="O1019" s="1"/>
    </row>
    <row r="1020" spans="4:15">
      <c r="D1020" s="111"/>
      <c r="I1020" s="108">
        <f t="shared" si="78"/>
        <v>1017</v>
      </c>
      <c r="J1020" s="100">
        <f t="shared" si="78"/>
        <v>44481</v>
      </c>
      <c r="K1020" s="100"/>
      <c r="L1020" s="109"/>
      <c r="M1020" s="1"/>
      <c r="N1020" s="2"/>
      <c r="O1020" s="1"/>
    </row>
    <row r="1021" spans="4:15">
      <c r="D1021" s="111"/>
      <c r="I1021" s="108">
        <f t="shared" si="78"/>
        <v>1018</v>
      </c>
      <c r="J1021" s="100">
        <f t="shared" si="78"/>
        <v>44482</v>
      </c>
      <c r="K1021" s="100"/>
      <c r="L1021" s="109"/>
      <c r="M1021" s="1"/>
      <c r="N1021" s="2"/>
      <c r="O1021" s="1"/>
    </row>
    <row r="1022" spans="4:15">
      <c r="D1022" s="111"/>
      <c r="I1022" s="108">
        <f t="shared" si="78"/>
        <v>1019</v>
      </c>
      <c r="J1022" s="100">
        <f t="shared" si="78"/>
        <v>44483</v>
      </c>
      <c r="K1022" s="100"/>
      <c r="L1022" s="109"/>
      <c r="M1022" s="1"/>
      <c r="N1022" s="2"/>
      <c r="O1022" s="1"/>
    </row>
    <row r="1023" spans="4:15">
      <c r="D1023" s="111"/>
      <c r="I1023" s="108">
        <f t="shared" si="78"/>
        <v>1020</v>
      </c>
      <c r="J1023" s="100">
        <f t="shared" si="78"/>
        <v>44484</v>
      </c>
      <c r="K1023" s="100"/>
      <c r="L1023" s="109"/>
      <c r="M1023" s="1"/>
      <c r="N1023" s="2"/>
      <c r="O1023" s="1"/>
    </row>
    <row r="1024" spans="4:15">
      <c r="D1024" s="111"/>
      <c r="I1024" s="108">
        <f t="shared" si="78"/>
        <v>1021</v>
      </c>
      <c r="J1024" s="100">
        <f t="shared" si="78"/>
        <v>44485</v>
      </c>
      <c r="K1024" s="100"/>
      <c r="L1024" s="109"/>
      <c r="M1024" s="1"/>
      <c r="N1024" s="2"/>
      <c r="O1024" s="1"/>
    </row>
    <row r="1025" spans="4:15">
      <c r="D1025" s="111"/>
      <c r="I1025" s="108">
        <f t="shared" si="78"/>
        <v>1022</v>
      </c>
      <c r="J1025" s="100">
        <f t="shared" si="78"/>
        <v>44486</v>
      </c>
      <c r="K1025" s="100"/>
      <c r="L1025" s="109"/>
      <c r="M1025" s="1"/>
      <c r="N1025" s="2"/>
      <c r="O1025" s="1"/>
    </row>
    <row r="1026" spans="4:15">
      <c r="D1026" s="111"/>
      <c r="I1026" s="108">
        <f t="shared" si="78"/>
        <v>1023</v>
      </c>
      <c r="J1026" s="100">
        <f t="shared" si="78"/>
        <v>44487</v>
      </c>
      <c r="K1026" s="100"/>
      <c r="L1026" s="109"/>
      <c r="M1026" s="1"/>
      <c r="N1026" s="2"/>
      <c r="O1026" s="1"/>
    </row>
    <row r="1027" spans="4:15">
      <c r="D1027" s="111"/>
      <c r="I1027" s="108">
        <f t="shared" si="78"/>
        <v>1024</v>
      </c>
      <c r="J1027" s="100">
        <f t="shared" si="78"/>
        <v>44488</v>
      </c>
      <c r="K1027" s="100"/>
      <c r="L1027" s="109"/>
      <c r="M1027" s="1"/>
      <c r="N1027" s="2"/>
      <c r="O1027" s="1"/>
    </row>
    <row r="1028" spans="4:15">
      <c r="D1028" s="111"/>
      <c r="I1028" s="108">
        <f t="shared" si="78"/>
        <v>1025</v>
      </c>
      <c r="J1028" s="100">
        <f t="shared" si="78"/>
        <v>44489</v>
      </c>
      <c r="K1028" s="100"/>
      <c r="L1028" s="109"/>
      <c r="M1028" s="1"/>
      <c r="N1028" s="2"/>
      <c r="O1028" s="1"/>
    </row>
    <row r="1029" spans="4:15">
      <c r="D1029" s="111"/>
      <c r="I1029" s="108">
        <f t="shared" si="78"/>
        <v>1026</v>
      </c>
      <c r="J1029" s="100">
        <f t="shared" si="78"/>
        <v>44490</v>
      </c>
      <c r="K1029" s="100"/>
      <c r="L1029" s="109"/>
      <c r="M1029" s="1"/>
      <c r="N1029" s="2"/>
      <c r="O1029" s="1"/>
    </row>
    <row r="1030" spans="4:15">
      <c r="D1030" s="111"/>
      <c r="I1030" s="108">
        <f t="shared" ref="I1030:J1045" si="79">I1029+1</f>
        <v>1027</v>
      </c>
      <c r="J1030" s="100">
        <f t="shared" si="79"/>
        <v>44491</v>
      </c>
      <c r="K1030" s="100"/>
      <c r="L1030" s="109"/>
      <c r="M1030" s="1"/>
      <c r="N1030" s="2"/>
      <c r="O1030" s="1"/>
    </row>
    <row r="1031" spans="4:15">
      <c r="D1031" s="111"/>
      <c r="I1031" s="108">
        <f t="shared" si="79"/>
        <v>1028</v>
      </c>
      <c r="J1031" s="100">
        <f t="shared" si="79"/>
        <v>44492</v>
      </c>
      <c r="K1031" s="100"/>
      <c r="L1031" s="109"/>
      <c r="M1031" s="1"/>
      <c r="N1031" s="2"/>
      <c r="O1031" s="1"/>
    </row>
    <row r="1032" spans="4:15">
      <c r="D1032" s="111"/>
      <c r="I1032" s="108">
        <f t="shared" si="79"/>
        <v>1029</v>
      </c>
      <c r="J1032" s="100">
        <f t="shared" si="79"/>
        <v>44493</v>
      </c>
      <c r="K1032" s="100"/>
      <c r="L1032" s="109"/>
      <c r="M1032" s="1"/>
      <c r="N1032" s="2"/>
      <c r="O1032" s="1"/>
    </row>
    <row r="1033" spans="4:15">
      <c r="D1033" s="111"/>
      <c r="I1033" s="108">
        <f t="shared" si="79"/>
        <v>1030</v>
      </c>
      <c r="J1033" s="100">
        <f t="shared" si="79"/>
        <v>44494</v>
      </c>
      <c r="K1033" s="100"/>
      <c r="L1033" s="109"/>
      <c r="M1033" s="1"/>
      <c r="N1033" s="2"/>
      <c r="O1033" s="1"/>
    </row>
    <row r="1034" spans="4:15">
      <c r="D1034" s="111"/>
      <c r="I1034" s="108">
        <f t="shared" si="79"/>
        <v>1031</v>
      </c>
      <c r="J1034" s="100">
        <f t="shared" si="79"/>
        <v>44495</v>
      </c>
      <c r="K1034" s="100"/>
      <c r="L1034" s="109"/>
      <c r="M1034" s="1"/>
      <c r="N1034" s="2"/>
      <c r="O1034" s="1"/>
    </row>
    <row r="1035" spans="4:15">
      <c r="D1035" s="111"/>
      <c r="I1035" s="108">
        <f t="shared" si="79"/>
        <v>1032</v>
      </c>
      <c r="J1035" s="100">
        <f t="shared" si="79"/>
        <v>44496</v>
      </c>
      <c r="K1035" s="100"/>
      <c r="L1035" s="109"/>
      <c r="M1035" s="1"/>
      <c r="N1035" s="2"/>
      <c r="O1035" s="1"/>
    </row>
    <row r="1036" spans="4:15">
      <c r="D1036" s="111"/>
      <c r="I1036" s="108">
        <f t="shared" si="79"/>
        <v>1033</v>
      </c>
      <c r="J1036" s="100">
        <f t="shared" si="79"/>
        <v>44497</v>
      </c>
      <c r="K1036" s="100"/>
      <c r="L1036" s="109"/>
      <c r="M1036" s="1"/>
      <c r="N1036" s="2"/>
      <c r="O1036" s="1"/>
    </row>
    <row r="1037" spans="4:15">
      <c r="D1037" s="111"/>
      <c r="I1037" s="108">
        <f t="shared" si="79"/>
        <v>1034</v>
      </c>
      <c r="J1037" s="100">
        <f t="shared" si="79"/>
        <v>44498</v>
      </c>
      <c r="K1037" s="100"/>
      <c r="L1037" s="109"/>
      <c r="M1037" s="1"/>
      <c r="N1037" s="2"/>
      <c r="O1037" s="1"/>
    </row>
    <row r="1038" spans="4:15">
      <c r="D1038" s="111"/>
      <c r="I1038" s="108">
        <f t="shared" si="79"/>
        <v>1035</v>
      </c>
      <c r="J1038" s="100">
        <f t="shared" si="79"/>
        <v>44499</v>
      </c>
      <c r="K1038" s="100"/>
      <c r="L1038" s="109"/>
      <c r="M1038" s="1"/>
      <c r="N1038" s="2"/>
      <c r="O1038" s="1"/>
    </row>
    <row r="1039" spans="4:15">
      <c r="D1039" s="111"/>
      <c r="I1039" s="108">
        <f t="shared" si="79"/>
        <v>1036</v>
      </c>
      <c r="J1039" s="100">
        <f t="shared" si="79"/>
        <v>44500</v>
      </c>
      <c r="K1039" s="100"/>
      <c r="L1039" s="109"/>
      <c r="M1039" s="1"/>
      <c r="N1039" s="2"/>
      <c r="O1039" s="1"/>
    </row>
    <row r="1040" spans="4:15">
      <c r="D1040" s="111"/>
      <c r="I1040" s="108">
        <f t="shared" si="79"/>
        <v>1037</v>
      </c>
      <c r="J1040" s="100">
        <f t="shared" si="79"/>
        <v>44501</v>
      </c>
      <c r="K1040" s="100"/>
      <c r="L1040" s="109"/>
      <c r="M1040" s="1"/>
      <c r="N1040" s="2"/>
      <c r="O1040" s="1"/>
    </row>
    <row r="1041" spans="4:15">
      <c r="D1041" s="111"/>
      <c r="I1041" s="108">
        <f t="shared" si="79"/>
        <v>1038</v>
      </c>
      <c r="J1041" s="100">
        <f t="shared" si="79"/>
        <v>44502</v>
      </c>
      <c r="K1041" s="100"/>
      <c r="L1041" s="109"/>
      <c r="M1041" s="1"/>
      <c r="N1041" s="2"/>
      <c r="O1041" s="1"/>
    </row>
    <row r="1042" spans="4:15">
      <c r="D1042" s="111"/>
      <c r="I1042" s="108">
        <f t="shared" si="79"/>
        <v>1039</v>
      </c>
      <c r="J1042" s="100">
        <f t="shared" si="79"/>
        <v>44503</v>
      </c>
      <c r="K1042" s="100"/>
      <c r="L1042" s="109"/>
      <c r="M1042" s="1"/>
      <c r="N1042" s="2"/>
      <c r="O1042" s="1"/>
    </row>
    <row r="1043" spans="4:15">
      <c r="D1043" s="111"/>
      <c r="I1043" s="108">
        <f t="shared" si="79"/>
        <v>1040</v>
      </c>
      <c r="J1043" s="100">
        <f t="shared" si="79"/>
        <v>44504</v>
      </c>
      <c r="K1043" s="100"/>
      <c r="L1043" s="109"/>
      <c r="M1043" s="1"/>
      <c r="N1043" s="2"/>
      <c r="O1043" s="1"/>
    </row>
    <row r="1044" spans="4:15">
      <c r="D1044" s="111"/>
      <c r="I1044" s="108">
        <f t="shared" si="79"/>
        <v>1041</v>
      </c>
      <c r="J1044" s="100">
        <f t="shared" si="79"/>
        <v>44505</v>
      </c>
      <c r="K1044" s="100"/>
      <c r="L1044" s="109"/>
      <c r="M1044" s="1"/>
      <c r="N1044" s="2"/>
      <c r="O1044" s="1"/>
    </row>
    <row r="1045" spans="4:15">
      <c r="D1045" s="111"/>
      <c r="I1045" s="108">
        <f t="shared" si="79"/>
        <v>1042</v>
      </c>
      <c r="J1045" s="100">
        <f t="shared" si="79"/>
        <v>44506</v>
      </c>
      <c r="K1045" s="100"/>
      <c r="L1045" s="109"/>
      <c r="M1045" s="1"/>
      <c r="N1045" s="2"/>
      <c r="O1045" s="1"/>
    </row>
    <row r="1046" spans="4:15">
      <c r="D1046" s="111"/>
      <c r="I1046" s="108">
        <f t="shared" ref="I1046:J1061" si="80">I1045+1</f>
        <v>1043</v>
      </c>
      <c r="J1046" s="100">
        <f t="shared" si="80"/>
        <v>44507</v>
      </c>
      <c r="K1046" s="100"/>
      <c r="L1046" s="109"/>
      <c r="M1046" s="1"/>
      <c r="N1046" s="2"/>
      <c r="O1046" s="1"/>
    </row>
    <row r="1047" spans="4:15">
      <c r="D1047" s="111"/>
      <c r="I1047" s="108">
        <f t="shared" si="80"/>
        <v>1044</v>
      </c>
      <c r="J1047" s="100">
        <f t="shared" si="80"/>
        <v>44508</v>
      </c>
      <c r="K1047" s="100"/>
      <c r="L1047" s="109"/>
      <c r="M1047" s="1"/>
      <c r="N1047" s="2"/>
      <c r="O1047" s="1"/>
    </row>
    <row r="1048" spans="4:15">
      <c r="D1048" s="111"/>
      <c r="I1048" s="108">
        <f t="shared" si="80"/>
        <v>1045</v>
      </c>
      <c r="J1048" s="100">
        <f t="shared" si="80"/>
        <v>44509</v>
      </c>
      <c r="K1048" s="100"/>
      <c r="L1048" s="109"/>
      <c r="M1048" s="1"/>
      <c r="N1048" s="2"/>
      <c r="O1048" s="1"/>
    </row>
    <row r="1049" spans="4:15">
      <c r="D1049" s="111"/>
      <c r="I1049" s="108">
        <f t="shared" si="80"/>
        <v>1046</v>
      </c>
      <c r="J1049" s="100">
        <f t="shared" si="80"/>
        <v>44510</v>
      </c>
      <c r="K1049" s="100"/>
      <c r="L1049" s="109"/>
      <c r="M1049" s="1"/>
      <c r="N1049" s="2"/>
      <c r="O1049" s="1"/>
    </row>
    <row r="1050" spans="4:15">
      <c r="D1050" s="111"/>
      <c r="I1050" s="108">
        <f t="shared" si="80"/>
        <v>1047</v>
      </c>
      <c r="J1050" s="100">
        <f t="shared" si="80"/>
        <v>44511</v>
      </c>
      <c r="K1050" s="100"/>
      <c r="L1050" s="109"/>
      <c r="M1050" s="1"/>
      <c r="N1050" s="2"/>
      <c r="O1050" s="1"/>
    </row>
    <row r="1051" spans="4:15">
      <c r="D1051" s="111"/>
      <c r="I1051" s="108">
        <f t="shared" si="80"/>
        <v>1048</v>
      </c>
      <c r="J1051" s="100">
        <f t="shared" si="80"/>
        <v>44512</v>
      </c>
      <c r="K1051" s="100"/>
      <c r="L1051" s="109"/>
      <c r="M1051" s="1"/>
      <c r="N1051" s="2"/>
      <c r="O1051" s="1"/>
    </row>
    <row r="1052" spans="4:15">
      <c r="D1052" s="111"/>
      <c r="I1052" s="108">
        <f t="shared" si="80"/>
        <v>1049</v>
      </c>
      <c r="J1052" s="100">
        <f t="shared" si="80"/>
        <v>44513</v>
      </c>
      <c r="K1052" s="100"/>
      <c r="L1052" s="109"/>
      <c r="M1052" s="1"/>
      <c r="N1052" s="2"/>
      <c r="O1052" s="1"/>
    </row>
    <row r="1053" spans="4:15">
      <c r="D1053" s="111"/>
      <c r="I1053" s="108">
        <f t="shared" si="80"/>
        <v>1050</v>
      </c>
      <c r="J1053" s="100">
        <f t="shared" si="80"/>
        <v>44514</v>
      </c>
      <c r="K1053" s="100"/>
      <c r="L1053" s="109"/>
      <c r="M1053" s="1"/>
      <c r="N1053" s="2"/>
      <c r="O1053" s="1"/>
    </row>
    <row r="1054" spans="4:15">
      <c r="D1054" s="111"/>
      <c r="I1054" s="108">
        <f t="shared" si="80"/>
        <v>1051</v>
      </c>
      <c r="J1054" s="100">
        <f t="shared" si="80"/>
        <v>44515</v>
      </c>
      <c r="K1054" s="100"/>
      <c r="L1054" s="109"/>
      <c r="M1054" s="1"/>
      <c r="N1054" s="2"/>
      <c r="O1054" s="1"/>
    </row>
    <row r="1055" spans="4:15">
      <c r="D1055" s="111"/>
      <c r="I1055" s="108">
        <f t="shared" si="80"/>
        <v>1052</v>
      </c>
      <c r="J1055" s="100">
        <f t="shared" si="80"/>
        <v>44516</v>
      </c>
      <c r="K1055" s="100"/>
      <c r="L1055" s="109"/>
      <c r="M1055" s="1"/>
      <c r="N1055" s="2"/>
      <c r="O1055" s="1"/>
    </row>
    <row r="1056" spans="4:15">
      <c r="D1056" s="111"/>
      <c r="I1056" s="108">
        <f t="shared" si="80"/>
        <v>1053</v>
      </c>
      <c r="J1056" s="100">
        <f t="shared" si="80"/>
        <v>44517</v>
      </c>
      <c r="K1056" s="100"/>
      <c r="L1056" s="109"/>
      <c r="M1056" s="1"/>
      <c r="N1056" s="2"/>
      <c r="O1056" s="1"/>
    </row>
    <row r="1057" spans="4:15">
      <c r="D1057" s="111"/>
      <c r="I1057" s="108">
        <f t="shared" si="80"/>
        <v>1054</v>
      </c>
      <c r="J1057" s="100">
        <f t="shared" si="80"/>
        <v>44518</v>
      </c>
      <c r="K1057" s="100"/>
      <c r="L1057" s="109"/>
      <c r="M1057" s="1"/>
      <c r="N1057" s="2"/>
      <c r="O1057" s="1"/>
    </row>
    <row r="1058" spans="4:15">
      <c r="D1058" s="111"/>
      <c r="I1058" s="108">
        <f t="shared" si="80"/>
        <v>1055</v>
      </c>
      <c r="J1058" s="100">
        <f t="shared" si="80"/>
        <v>44519</v>
      </c>
      <c r="K1058" s="100"/>
      <c r="L1058" s="109"/>
      <c r="M1058" s="1"/>
      <c r="N1058" s="2"/>
      <c r="O1058" s="1"/>
    </row>
    <row r="1059" spans="4:15">
      <c r="D1059" s="111"/>
      <c r="I1059" s="108">
        <f t="shared" si="80"/>
        <v>1056</v>
      </c>
      <c r="J1059" s="100">
        <f t="shared" si="80"/>
        <v>44520</v>
      </c>
      <c r="K1059" s="100"/>
      <c r="L1059" s="109"/>
      <c r="M1059" s="1"/>
      <c r="N1059" s="2"/>
      <c r="O1059" s="1"/>
    </row>
    <row r="1060" spans="4:15">
      <c r="D1060" s="111"/>
      <c r="I1060" s="108">
        <f t="shared" si="80"/>
        <v>1057</v>
      </c>
      <c r="J1060" s="100">
        <f t="shared" si="80"/>
        <v>44521</v>
      </c>
      <c r="K1060" s="100"/>
      <c r="L1060" s="109"/>
      <c r="M1060" s="1"/>
      <c r="N1060" s="2"/>
      <c r="O1060" s="1"/>
    </row>
    <row r="1061" spans="4:15">
      <c r="D1061" s="111"/>
      <c r="I1061" s="108">
        <f t="shared" si="80"/>
        <v>1058</v>
      </c>
      <c r="J1061" s="100">
        <f t="shared" si="80"/>
        <v>44522</v>
      </c>
      <c r="K1061" s="100"/>
      <c r="L1061" s="109"/>
      <c r="M1061" s="1"/>
      <c r="N1061" s="2"/>
      <c r="O1061" s="1"/>
    </row>
    <row r="1062" spans="4:15">
      <c r="D1062" s="111"/>
      <c r="I1062" s="108">
        <f t="shared" ref="I1062:J1077" si="81">I1061+1</f>
        <v>1059</v>
      </c>
      <c r="J1062" s="100">
        <f t="shared" si="81"/>
        <v>44523</v>
      </c>
      <c r="K1062" s="100"/>
      <c r="L1062" s="109"/>
      <c r="M1062" s="1"/>
      <c r="N1062" s="2"/>
      <c r="O1062" s="1"/>
    </row>
    <row r="1063" spans="4:15">
      <c r="D1063" s="111"/>
      <c r="I1063" s="108">
        <f t="shared" si="81"/>
        <v>1060</v>
      </c>
      <c r="J1063" s="100">
        <f t="shared" si="81"/>
        <v>44524</v>
      </c>
      <c r="K1063" s="100"/>
      <c r="L1063" s="109"/>
      <c r="M1063" s="1"/>
      <c r="N1063" s="2"/>
      <c r="O1063" s="1"/>
    </row>
    <row r="1064" spans="4:15">
      <c r="D1064" s="111"/>
      <c r="I1064" s="108">
        <f t="shared" si="81"/>
        <v>1061</v>
      </c>
      <c r="J1064" s="100">
        <f t="shared" si="81"/>
        <v>44525</v>
      </c>
      <c r="K1064" s="100"/>
      <c r="L1064" s="109"/>
      <c r="M1064" s="1"/>
      <c r="N1064" s="2"/>
      <c r="O1064" s="1"/>
    </row>
    <row r="1065" spans="4:15">
      <c r="D1065" s="111"/>
      <c r="I1065" s="108">
        <f t="shared" si="81"/>
        <v>1062</v>
      </c>
      <c r="J1065" s="100">
        <f t="shared" si="81"/>
        <v>44526</v>
      </c>
      <c r="K1065" s="100"/>
      <c r="L1065" s="109"/>
      <c r="M1065" s="1"/>
      <c r="N1065" s="2"/>
      <c r="O1065" s="1"/>
    </row>
    <row r="1066" spans="4:15">
      <c r="D1066" s="111"/>
      <c r="I1066" s="108">
        <f t="shared" si="81"/>
        <v>1063</v>
      </c>
      <c r="J1066" s="100">
        <f t="shared" si="81"/>
        <v>44527</v>
      </c>
      <c r="K1066" s="100"/>
      <c r="L1066" s="109"/>
      <c r="M1066" s="1"/>
      <c r="N1066" s="2"/>
      <c r="O1066" s="1"/>
    </row>
    <row r="1067" spans="4:15">
      <c r="D1067" s="111"/>
      <c r="I1067" s="108">
        <f t="shared" si="81"/>
        <v>1064</v>
      </c>
      <c r="J1067" s="100">
        <f t="shared" si="81"/>
        <v>44528</v>
      </c>
      <c r="K1067" s="100"/>
      <c r="L1067" s="109"/>
      <c r="M1067" s="1"/>
      <c r="N1067" s="2"/>
      <c r="O1067" s="1"/>
    </row>
    <row r="1068" spans="4:15">
      <c r="D1068" s="111"/>
      <c r="I1068" s="108">
        <f t="shared" si="81"/>
        <v>1065</v>
      </c>
      <c r="J1068" s="100">
        <f t="shared" si="81"/>
        <v>44529</v>
      </c>
      <c r="K1068" s="100"/>
      <c r="L1068" s="109"/>
      <c r="M1068" s="1"/>
      <c r="N1068" s="2"/>
      <c r="O1068" s="1"/>
    </row>
    <row r="1069" spans="4:15">
      <c r="D1069" s="111"/>
      <c r="I1069" s="108">
        <f t="shared" si="81"/>
        <v>1066</v>
      </c>
      <c r="J1069" s="100">
        <f t="shared" si="81"/>
        <v>44530</v>
      </c>
      <c r="K1069" s="100"/>
      <c r="L1069" s="109"/>
      <c r="M1069" s="1"/>
      <c r="N1069" s="2"/>
      <c r="O1069" s="1"/>
    </row>
    <row r="1070" spans="4:15">
      <c r="D1070" s="111"/>
      <c r="I1070" s="108">
        <f t="shared" si="81"/>
        <v>1067</v>
      </c>
      <c r="J1070" s="100">
        <f t="shared" si="81"/>
        <v>44531</v>
      </c>
      <c r="K1070" s="100"/>
      <c r="L1070" s="109"/>
      <c r="M1070" s="1"/>
      <c r="N1070" s="2"/>
      <c r="O1070" s="1"/>
    </row>
    <row r="1071" spans="4:15">
      <c r="D1071" s="111"/>
      <c r="I1071" s="108">
        <f t="shared" si="81"/>
        <v>1068</v>
      </c>
      <c r="J1071" s="100">
        <f t="shared" si="81"/>
        <v>44532</v>
      </c>
      <c r="K1071" s="100"/>
      <c r="L1071" s="109"/>
      <c r="M1071" s="1"/>
      <c r="N1071" s="2"/>
      <c r="O1071" s="1"/>
    </row>
    <row r="1072" spans="4:15">
      <c r="D1072" s="111"/>
      <c r="I1072" s="108">
        <f t="shared" si="81"/>
        <v>1069</v>
      </c>
      <c r="J1072" s="100">
        <f t="shared" si="81"/>
        <v>44533</v>
      </c>
      <c r="K1072" s="100"/>
      <c r="L1072" s="109"/>
      <c r="M1072" s="1"/>
      <c r="N1072" s="2"/>
      <c r="O1072" s="1"/>
    </row>
    <row r="1073" spans="4:15">
      <c r="D1073" s="111"/>
      <c r="I1073" s="108">
        <f t="shared" si="81"/>
        <v>1070</v>
      </c>
      <c r="J1073" s="100">
        <f t="shared" si="81"/>
        <v>44534</v>
      </c>
      <c r="K1073" s="100"/>
      <c r="L1073" s="109"/>
      <c r="M1073" s="1"/>
      <c r="N1073" s="2"/>
      <c r="O1073" s="1"/>
    </row>
    <row r="1074" spans="4:15">
      <c r="D1074" s="111"/>
      <c r="I1074" s="108">
        <f t="shared" si="81"/>
        <v>1071</v>
      </c>
      <c r="J1074" s="100">
        <f t="shared" si="81"/>
        <v>44535</v>
      </c>
      <c r="K1074" s="100"/>
      <c r="L1074" s="109"/>
      <c r="M1074" s="1"/>
      <c r="N1074" s="2"/>
      <c r="O1074" s="1"/>
    </row>
    <row r="1075" spans="4:15">
      <c r="D1075" s="111"/>
      <c r="I1075" s="108">
        <f t="shared" si="81"/>
        <v>1072</v>
      </c>
      <c r="J1075" s="100">
        <f t="shared" si="81"/>
        <v>44536</v>
      </c>
      <c r="K1075" s="100"/>
      <c r="L1075" s="109"/>
      <c r="M1075" s="1"/>
      <c r="N1075" s="2"/>
      <c r="O1075" s="1"/>
    </row>
    <row r="1076" spans="4:15">
      <c r="D1076" s="111"/>
      <c r="I1076" s="108">
        <f t="shared" si="81"/>
        <v>1073</v>
      </c>
      <c r="J1076" s="100">
        <f t="shared" si="81"/>
        <v>44537</v>
      </c>
      <c r="K1076" s="100"/>
      <c r="L1076" s="109"/>
      <c r="M1076" s="1"/>
      <c r="N1076" s="2"/>
      <c r="O1076" s="1"/>
    </row>
    <row r="1077" spans="4:15">
      <c r="D1077" s="111"/>
      <c r="I1077" s="108">
        <f t="shared" si="81"/>
        <v>1074</v>
      </c>
      <c r="J1077" s="100">
        <f t="shared" si="81"/>
        <v>44538</v>
      </c>
      <c r="K1077" s="100"/>
      <c r="L1077" s="109"/>
      <c r="M1077" s="1"/>
      <c r="N1077" s="2"/>
      <c r="O1077" s="1"/>
    </row>
    <row r="1078" spans="4:15">
      <c r="D1078" s="111"/>
      <c r="I1078" s="108">
        <f t="shared" ref="I1078:J1093" si="82">I1077+1</f>
        <v>1075</v>
      </c>
      <c r="J1078" s="100">
        <f t="shared" si="82"/>
        <v>44539</v>
      </c>
      <c r="K1078" s="100"/>
      <c r="L1078" s="109"/>
      <c r="M1078" s="1"/>
      <c r="N1078" s="2"/>
      <c r="O1078" s="1"/>
    </row>
    <row r="1079" spans="4:15">
      <c r="D1079" s="111"/>
      <c r="I1079" s="108">
        <f t="shared" si="82"/>
        <v>1076</v>
      </c>
      <c r="J1079" s="100">
        <f t="shared" si="82"/>
        <v>44540</v>
      </c>
      <c r="K1079" s="100"/>
      <c r="L1079" s="109"/>
      <c r="M1079" s="1"/>
      <c r="N1079" s="2"/>
      <c r="O1079" s="1"/>
    </row>
    <row r="1080" spans="4:15">
      <c r="D1080" s="111"/>
      <c r="I1080" s="108">
        <f t="shared" si="82"/>
        <v>1077</v>
      </c>
      <c r="J1080" s="100">
        <f t="shared" si="82"/>
        <v>44541</v>
      </c>
      <c r="K1080" s="100"/>
      <c r="L1080" s="109"/>
      <c r="M1080" s="1"/>
      <c r="N1080" s="2"/>
      <c r="O1080" s="1"/>
    </row>
    <row r="1081" spans="4:15">
      <c r="D1081" s="111"/>
      <c r="I1081" s="108">
        <f t="shared" si="82"/>
        <v>1078</v>
      </c>
      <c r="J1081" s="100">
        <f t="shared" si="82"/>
        <v>44542</v>
      </c>
      <c r="K1081" s="100"/>
      <c r="L1081" s="109"/>
      <c r="M1081" s="1"/>
      <c r="N1081" s="2"/>
      <c r="O1081" s="1"/>
    </row>
    <row r="1082" spans="4:15">
      <c r="D1082" s="111"/>
      <c r="I1082" s="108">
        <f t="shared" si="82"/>
        <v>1079</v>
      </c>
      <c r="J1082" s="100">
        <f t="shared" si="82"/>
        <v>44543</v>
      </c>
      <c r="K1082" s="100"/>
      <c r="L1082" s="109"/>
      <c r="M1082" s="1"/>
      <c r="N1082" s="2"/>
      <c r="O1082" s="1"/>
    </row>
    <row r="1083" spans="4:15">
      <c r="D1083" s="111"/>
      <c r="I1083" s="108">
        <f t="shared" si="82"/>
        <v>1080</v>
      </c>
      <c r="J1083" s="100">
        <f t="shared" si="82"/>
        <v>44544</v>
      </c>
      <c r="K1083" s="100"/>
      <c r="L1083" s="109"/>
      <c r="M1083" s="1"/>
      <c r="N1083" s="2"/>
      <c r="O1083" s="1"/>
    </row>
    <row r="1084" spans="4:15">
      <c r="D1084" s="111"/>
      <c r="I1084" s="108">
        <f t="shared" si="82"/>
        <v>1081</v>
      </c>
      <c r="J1084" s="100">
        <f t="shared" si="82"/>
        <v>44545</v>
      </c>
      <c r="K1084" s="100"/>
      <c r="L1084" s="109"/>
      <c r="M1084" s="1"/>
      <c r="N1084" s="2"/>
      <c r="O1084" s="1"/>
    </row>
    <row r="1085" spans="4:15">
      <c r="D1085" s="111"/>
      <c r="I1085" s="108">
        <f t="shared" si="82"/>
        <v>1082</v>
      </c>
      <c r="J1085" s="100">
        <f t="shared" si="82"/>
        <v>44546</v>
      </c>
      <c r="K1085" s="100"/>
      <c r="L1085" s="109"/>
      <c r="M1085" s="1"/>
      <c r="N1085" s="2"/>
      <c r="O1085" s="1"/>
    </row>
    <row r="1086" spans="4:15">
      <c r="D1086" s="111"/>
      <c r="I1086" s="108">
        <f t="shared" si="82"/>
        <v>1083</v>
      </c>
      <c r="J1086" s="100">
        <f t="shared" si="82"/>
        <v>44547</v>
      </c>
      <c r="K1086" s="100"/>
      <c r="L1086" s="109"/>
      <c r="M1086" s="1"/>
      <c r="N1086" s="2"/>
      <c r="O1086" s="1"/>
    </row>
    <row r="1087" spans="4:15">
      <c r="D1087" s="111"/>
      <c r="I1087" s="108">
        <f t="shared" si="82"/>
        <v>1084</v>
      </c>
      <c r="J1087" s="100">
        <f t="shared" si="82"/>
        <v>44548</v>
      </c>
      <c r="K1087" s="100"/>
      <c r="L1087" s="109"/>
      <c r="M1087" s="1"/>
      <c r="N1087" s="2"/>
      <c r="O1087" s="1"/>
    </row>
    <row r="1088" spans="4:15">
      <c r="D1088" s="111"/>
      <c r="I1088" s="108">
        <f t="shared" si="82"/>
        <v>1085</v>
      </c>
      <c r="J1088" s="100">
        <f t="shared" si="82"/>
        <v>44549</v>
      </c>
      <c r="K1088" s="100"/>
      <c r="L1088" s="109"/>
      <c r="M1088" s="1"/>
      <c r="N1088" s="2"/>
      <c r="O1088" s="1"/>
    </row>
    <row r="1089" spans="4:15">
      <c r="D1089" s="111"/>
      <c r="I1089" s="108">
        <f t="shared" si="82"/>
        <v>1086</v>
      </c>
      <c r="J1089" s="100">
        <f t="shared" si="82"/>
        <v>44550</v>
      </c>
      <c r="K1089" s="100"/>
      <c r="L1089" s="109"/>
      <c r="M1089" s="1"/>
      <c r="N1089" s="2"/>
      <c r="O1089" s="1"/>
    </row>
    <row r="1090" spans="4:15">
      <c r="D1090" s="111"/>
      <c r="I1090" s="108">
        <f t="shared" si="82"/>
        <v>1087</v>
      </c>
      <c r="J1090" s="100">
        <f t="shared" si="82"/>
        <v>44551</v>
      </c>
      <c r="K1090" s="100"/>
      <c r="L1090" s="109"/>
      <c r="M1090" s="1"/>
      <c r="N1090" s="2"/>
      <c r="O1090" s="1"/>
    </row>
    <row r="1091" spans="4:15">
      <c r="D1091" s="111"/>
      <c r="I1091" s="108">
        <f t="shared" si="82"/>
        <v>1088</v>
      </c>
      <c r="J1091" s="100">
        <f t="shared" si="82"/>
        <v>44552</v>
      </c>
      <c r="K1091" s="100"/>
      <c r="L1091" s="109"/>
      <c r="M1091" s="1"/>
      <c r="N1091" s="2"/>
      <c r="O1091" s="1"/>
    </row>
    <row r="1092" spans="4:15">
      <c r="D1092" s="111"/>
      <c r="I1092" s="108">
        <f t="shared" si="82"/>
        <v>1089</v>
      </c>
      <c r="J1092" s="100">
        <f t="shared" si="82"/>
        <v>44553</v>
      </c>
      <c r="K1092" s="100"/>
      <c r="L1092" s="109"/>
      <c r="M1092" s="1"/>
      <c r="N1092" s="2"/>
      <c r="O1092" s="1"/>
    </row>
    <row r="1093" spans="4:15">
      <c r="D1093" s="111"/>
      <c r="I1093" s="108">
        <f t="shared" si="82"/>
        <v>1090</v>
      </c>
      <c r="J1093" s="100">
        <f t="shared" si="82"/>
        <v>44554</v>
      </c>
      <c r="K1093" s="100"/>
      <c r="L1093" s="109"/>
      <c r="M1093" s="1"/>
      <c r="N1093" s="2"/>
      <c r="O1093" s="1"/>
    </row>
    <row r="1094" spans="4:15">
      <c r="D1094" s="111"/>
      <c r="I1094" s="108">
        <f t="shared" ref="I1094:J1109" si="83">I1093+1</f>
        <v>1091</v>
      </c>
      <c r="J1094" s="100">
        <f t="shared" si="83"/>
        <v>44555</v>
      </c>
      <c r="K1094" s="100"/>
      <c r="L1094" s="109"/>
      <c r="M1094" s="1"/>
      <c r="N1094" s="2"/>
      <c r="O1094" s="1"/>
    </row>
    <row r="1095" spans="4:15">
      <c r="D1095" s="111"/>
      <c r="I1095" s="108">
        <f t="shared" si="83"/>
        <v>1092</v>
      </c>
      <c r="J1095" s="100">
        <f t="shared" si="83"/>
        <v>44556</v>
      </c>
      <c r="K1095" s="100"/>
      <c r="L1095" s="109"/>
      <c r="M1095" s="1"/>
      <c r="N1095" s="2"/>
      <c r="O1095" s="1"/>
    </row>
    <row r="1096" spans="4:15">
      <c r="D1096" s="111"/>
      <c r="I1096" s="108">
        <f t="shared" si="83"/>
        <v>1093</v>
      </c>
      <c r="J1096" s="100">
        <f t="shared" si="83"/>
        <v>44557</v>
      </c>
      <c r="K1096" s="100"/>
      <c r="L1096" s="109"/>
      <c r="M1096" s="1"/>
      <c r="N1096" s="2"/>
      <c r="O1096" s="1"/>
    </row>
    <row r="1097" spans="4:15">
      <c r="D1097" s="111"/>
      <c r="I1097" s="108">
        <f t="shared" si="83"/>
        <v>1094</v>
      </c>
      <c r="J1097" s="100">
        <f t="shared" si="83"/>
        <v>44558</v>
      </c>
      <c r="K1097" s="100"/>
      <c r="L1097" s="109"/>
      <c r="M1097" s="1"/>
      <c r="N1097" s="2"/>
      <c r="O1097" s="1"/>
    </row>
    <row r="1098" spans="4:15">
      <c r="D1098" s="111"/>
      <c r="I1098" s="108">
        <f t="shared" si="83"/>
        <v>1095</v>
      </c>
      <c r="J1098" s="100">
        <f t="shared" si="83"/>
        <v>44559</v>
      </c>
      <c r="K1098" s="100"/>
      <c r="L1098" s="109"/>
      <c r="M1098" s="1"/>
      <c r="N1098" s="2"/>
      <c r="O1098" s="1"/>
    </row>
    <row r="1099" spans="4:15">
      <c r="D1099" s="111"/>
      <c r="I1099" s="108">
        <f t="shared" si="83"/>
        <v>1096</v>
      </c>
      <c r="J1099" s="100">
        <f t="shared" si="83"/>
        <v>44560</v>
      </c>
      <c r="K1099" s="100"/>
      <c r="L1099" s="109"/>
      <c r="M1099" s="1"/>
      <c r="N1099" s="2"/>
      <c r="O1099" s="1"/>
    </row>
    <row r="1100" spans="4:15">
      <c r="D1100" s="111"/>
      <c r="I1100" s="108">
        <f t="shared" si="83"/>
        <v>1097</v>
      </c>
      <c r="J1100" s="100">
        <f t="shared" si="83"/>
        <v>44561</v>
      </c>
      <c r="K1100" s="100"/>
      <c r="L1100" s="109"/>
      <c r="M1100" s="1"/>
      <c r="N1100" s="2"/>
      <c r="O1100" s="1"/>
    </row>
    <row r="1101" spans="4:15">
      <c r="D1101" s="111"/>
      <c r="I1101" s="108">
        <f t="shared" si="83"/>
        <v>1098</v>
      </c>
      <c r="J1101" s="100">
        <f t="shared" si="83"/>
        <v>44562</v>
      </c>
      <c r="K1101" s="100"/>
      <c r="L1101" s="109"/>
      <c r="M1101" s="1"/>
      <c r="N1101" s="2"/>
      <c r="O1101" s="1"/>
    </row>
    <row r="1102" spans="4:15">
      <c r="D1102" s="111"/>
      <c r="I1102" s="108">
        <f t="shared" si="83"/>
        <v>1099</v>
      </c>
      <c r="J1102" s="100">
        <f t="shared" si="83"/>
        <v>44563</v>
      </c>
      <c r="K1102" s="100"/>
      <c r="L1102" s="109"/>
      <c r="M1102" s="1"/>
      <c r="N1102" s="2"/>
      <c r="O1102" s="1"/>
    </row>
    <row r="1103" spans="4:15">
      <c r="D1103" s="111"/>
      <c r="I1103" s="108">
        <f t="shared" si="83"/>
        <v>1100</v>
      </c>
      <c r="J1103" s="100">
        <f t="shared" si="83"/>
        <v>44564</v>
      </c>
      <c r="K1103" s="100"/>
      <c r="L1103" s="109"/>
      <c r="M1103" s="1"/>
      <c r="N1103" s="2"/>
      <c r="O1103" s="1"/>
    </row>
    <row r="1104" spans="4:15">
      <c r="D1104" s="111"/>
      <c r="I1104" s="108">
        <f t="shared" si="83"/>
        <v>1101</v>
      </c>
      <c r="J1104" s="100">
        <f t="shared" si="83"/>
        <v>44565</v>
      </c>
      <c r="K1104" s="100"/>
      <c r="L1104" s="109"/>
      <c r="M1104" s="1"/>
      <c r="N1104" s="2"/>
      <c r="O1104" s="1"/>
    </row>
    <row r="1105" spans="4:15">
      <c r="D1105" s="111"/>
      <c r="I1105" s="108">
        <f t="shared" si="83"/>
        <v>1102</v>
      </c>
      <c r="J1105" s="100">
        <f t="shared" si="83"/>
        <v>44566</v>
      </c>
      <c r="K1105" s="100"/>
      <c r="L1105" s="109"/>
      <c r="M1105" s="1"/>
      <c r="N1105" s="2"/>
      <c r="O1105" s="1"/>
    </row>
    <row r="1106" spans="4:15">
      <c r="D1106" s="111"/>
      <c r="I1106" s="108">
        <f t="shared" si="83"/>
        <v>1103</v>
      </c>
      <c r="J1106" s="100">
        <f t="shared" si="83"/>
        <v>44567</v>
      </c>
      <c r="K1106" s="100"/>
      <c r="L1106" s="109"/>
      <c r="M1106" s="1"/>
      <c r="N1106" s="2"/>
      <c r="O1106" s="1"/>
    </row>
    <row r="1107" spans="4:15">
      <c r="D1107" s="111"/>
      <c r="I1107" s="108">
        <f t="shared" si="83"/>
        <v>1104</v>
      </c>
      <c r="J1107" s="100">
        <f t="shared" si="83"/>
        <v>44568</v>
      </c>
      <c r="K1107" s="100"/>
      <c r="L1107" s="109"/>
      <c r="M1107" s="1"/>
      <c r="N1107" s="2"/>
      <c r="O1107" s="1"/>
    </row>
    <row r="1108" spans="4:15">
      <c r="D1108" s="111"/>
      <c r="I1108" s="108">
        <f t="shared" si="83"/>
        <v>1105</v>
      </c>
      <c r="J1108" s="100">
        <f t="shared" si="83"/>
        <v>44569</v>
      </c>
      <c r="K1108" s="100"/>
      <c r="L1108" s="109"/>
      <c r="M1108" s="1"/>
      <c r="N1108" s="2"/>
      <c r="O1108" s="1"/>
    </row>
    <row r="1109" spans="4:15">
      <c r="D1109" s="111"/>
      <c r="I1109" s="108">
        <f t="shared" si="83"/>
        <v>1106</v>
      </c>
      <c r="J1109" s="100">
        <f t="shared" si="83"/>
        <v>44570</v>
      </c>
      <c r="K1109" s="100"/>
      <c r="L1109" s="109"/>
      <c r="M1109" s="1"/>
      <c r="N1109" s="2"/>
      <c r="O1109" s="1"/>
    </row>
    <row r="1110" spans="4:15">
      <c r="D1110" s="111"/>
      <c r="I1110" s="108">
        <f t="shared" ref="I1110:J1125" si="84">I1109+1</f>
        <v>1107</v>
      </c>
      <c r="J1110" s="100">
        <f t="shared" si="84"/>
        <v>44571</v>
      </c>
      <c r="K1110" s="100"/>
      <c r="L1110" s="109"/>
      <c r="M1110" s="1"/>
      <c r="N1110" s="2"/>
      <c r="O1110" s="1"/>
    </row>
    <row r="1111" spans="4:15">
      <c r="D1111" s="111"/>
      <c r="I1111" s="108">
        <f t="shared" si="84"/>
        <v>1108</v>
      </c>
      <c r="J1111" s="100">
        <f t="shared" si="84"/>
        <v>44572</v>
      </c>
      <c r="K1111" s="100"/>
      <c r="L1111" s="109"/>
      <c r="M1111" s="1"/>
      <c r="N1111" s="2"/>
      <c r="O1111" s="1"/>
    </row>
    <row r="1112" spans="4:15">
      <c r="D1112" s="111"/>
      <c r="I1112" s="108">
        <f t="shared" si="84"/>
        <v>1109</v>
      </c>
      <c r="J1112" s="100">
        <f t="shared" si="84"/>
        <v>44573</v>
      </c>
      <c r="K1112" s="100"/>
      <c r="L1112" s="109"/>
      <c r="M1112" s="1"/>
      <c r="N1112" s="2"/>
      <c r="O1112" s="1"/>
    </row>
    <row r="1113" spans="4:15">
      <c r="D1113" s="111"/>
      <c r="I1113" s="108">
        <f t="shared" si="84"/>
        <v>1110</v>
      </c>
      <c r="J1113" s="100">
        <f t="shared" si="84"/>
        <v>44574</v>
      </c>
      <c r="K1113" s="100"/>
      <c r="L1113" s="109"/>
      <c r="M1113" s="1"/>
      <c r="N1113" s="2"/>
      <c r="O1113" s="1"/>
    </row>
    <row r="1114" spans="4:15">
      <c r="D1114" s="111"/>
      <c r="I1114" s="108">
        <f t="shared" si="84"/>
        <v>1111</v>
      </c>
      <c r="J1114" s="100">
        <f t="shared" si="84"/>
        <v>44575</v>
      </c>
      <c r="K1114" s="100"/>
      <c r="L1114" s="109"/>
      <c r="M1114" s="1"/>
      <c r="N1114" s="2"/>
      <c r="O1114" s="1"/>
    </row>
    <row r="1115" spans="4:15">
      <c r="D1115" s="111"/>
      <c r="I1115" s="108">
        <f t="shared" si="84"/>
        <v>1112</v>
      </c>
      <c r="J1115" s="100">
        <f t="shared" si="84"/>
        <v>44576</v>
      </c>
      <c r="K1115" s="100"/>
      <c r="L1115" s="109"/>
      <c r="M1115" s="1"/>
      <c r="N1115" s="2"/>
      <c r="O1115" s="1"/>
    </row>
    <row r="1116" spans="4:15">
      <c r="D1116" s="111"/>
      <c r="I1116" s="108">
        <f t="shared" si="84"/>
        <v>1113</v>
      </c>
      <c r="J1116" s="100">
        <f t="shared" si="84"/>
        <v>44577</v>
      </c>
      <c r="K1116" s="100"/>
      <c r="L1116" s="109"/>
      <c r="M1116" s="1"/>
      <c r="N1116" s="2"/>
      <c r="O1116" s="1"/>
    </row>
    <row r="1117" spans="4:15">
      <c r="D1117" s="111"/>
      <c r="I1117" s="108">
        <f t="shared" si="84"/>
        <v>1114</v>
      </c>
      <c r="J1117" s="100">
        <f t="shared" si="84"/>
        <v>44578</v>
      </c>
      <c r="K1117" s="100"/>
      <c r="L1117" s="109"/>
      <c r="M1117" s="1"/>
      <c r="N1117" s="2"/>
      <c r="O1117" s="1"/>
    </row>
    <row r="1118" spans="4:15">
      <c r="D1118" s="111"/>
      <c r="I1118" s="108">
        <f t="shared" si="84"/>
        <v>1115</v>
      </c>
      <c r="J1118" s="100">
        <f t="shared" si="84"/>
        <v>44579</v>
      </c>
      <c r="K1118" s="100"/>
      <c r="L1118" s="109"/>
      <c r="M1118" s="1"/>
      <c r="N1118" s="2"/>
      <c r="O1118" s="1"/>
    </row>
    <row r="1119" spans="4:15">
      <c r="D1119" s="111"/>
      <c r="I1119" s="108">
        <f t="shared" si="84"/>
        <v>1116</v>
      </c>
      <c r="J1119" s="100">
        <f t="shared" si="84"/>
        <v>44580</v>
      </c>
      <c r="K1119" s="100"/>
      <c r="L1119" s="109"/>
      <c r="M1119" s="1"/>
      <c r="N1119" s="2"/>
      <c r="O1119" s="1"/>
    </row>
    <row r="1120" spans="4:15">
      <c r="D1120" s="111"/>
      <c r="I1120" s="108">
        <f t="shared" si="84"/>
        <v>1117</v>
      </c>
      <c r="J1120" s="100">
        <f t="shared" si="84"/>
        <v>44581</v>
      </c>
      <c r="K1120" s="100"/>
      <c r="L1120" s="109"/>
      <c r="M1120" s="1"/>
      <c r="N1120" s="2"/>
      <c r="O1120" s="1"/>
    </row>
    <row r="1121" spans="4:15">
      <c r="D1121" s="111"/>
      <c r="I1121" s="108">
        <f t="shared" si="84"/>
        <v>1118</v>
      </c>
      <c r="J1121" s="100">
        <f t="shared" si="84"/>
        <v>44582</v>
      </c>
      <c r="K1121" s="100"/>
      <c r="L1121" s="109"/>
      <c r="M1121" s="1"/>
      <c r="N1121" s="2"/>
      <c r="O1121" s="1"/>
    </row>
    <row r="1122" spans="4:15">
      <c r="D1122" s="111"/>
      <c r="I1122" s="108">
        <f t="shared" si="84"/>
        <v>1119</v>
      </c>
      <c r="J1122" s="100">
        <f t="shared" si="84"/>
        <v>44583</v>
      </c>
      <c r="K1122" s="100"/>
      <c r="L1122" s="109"/>
      <c r="M1122" s="1"/>
      <c r="N1122" s="2"/>
      <c r="O1122" s="1"/>
    </row>
    <row r="1123" spans="4:15">
      <c r="D1123" s="111"/>
      <c r="I1123" s="108">
        <f t="shared" si="84"/>
        <v>1120</v>
      </c>
      <c r="J1123" s="100">
        <f t="shared" si="84"/>
        <v>44584</v>
      </c>
      <c r="K1123" s="100"/>
      <c r="L1123" s="109"/>
      <c r="M1123" s="1"/>
      <c r="N1123" s="2"/>
      <c r="O1123" s="1"/>
    </row>
    <row r="1124" spans="4:15">
      <c r="D1124" s="111"/>
      <c r="I1124" s="108">
        <f t="shared" si="84"/>
        <v>1121</v>
      </c>
      <c r="J1124" s="100">
        <f t="shared" si="84"/>
        <v>44585</v>
      </c>
      <c r="K1124" s="100"/>
      <c r="L1124" s="109"/>
      <c r="M1124" s="1"/>
      <c r="N1124" s="2"/>
      <c r="O1124" s="1"/>
    </row>
    <row r="1125" spans="4:15">
      <c r="D1125" s="111"/>
      <c r="I1125" s="108">
        <f t="shared" si="84"/>
        <v>1122</v>
      </c>
      <c r="J1125" s="100">
        <f t="shared" si="84"/>
        <v>44586</v>
      </c>
      <c r="K1125" s="100"/>
      <c r="L1125" s="109"/>
      <c r="M1125" s="1"/>
      <c r="N1125" s="2"/>
      <c r="O1125" s="1"/>
    </row>
    <row r="1126" spans="4:15">
      <c r="D1126" s="111"/>
      <c r="I1126" s="108">
        <f t="shared" ref="I1126:J1141" si="85">I1125+1</f>
        <v>1123</v>
      </c>
      <c r="J1126" s="100">
        <f t="shared" si="85"/>
        <v>44587</v>
      </c>
      <c r="K1126" s="100"/>
      <c r="L1126" s="109"/>
      <c r="M1126" s="1"/>
      <c r="N1126" s="2"/>
      <c r="O1126" s="1"/>
    </row>
    <row r="1127" spans="4:15">
      <c r="D1127" s="111"/>
      <c r="I1127" s="108">
        <f t="shared" si="85"/>
        <v>1124</v>
      </c>
      <c r="J1127" s="100">
        <f t="shared" si="85"/>
        <v>44588</v>
      </c>
      <c r="K1127" s="100"/>
      <c r="L1127" s="109"/>
      <c r="M1127" s="1"/>
      <c r="N1127" s="2"/>
      <c r="O1127" s="1"/>
    </row>
    <row r="1128" spans="4:15">
      <c r="D1128" s="111"/>
      <c r="I1128" s="108">
        <f t="shared" si="85"/>
        <v>1125</v>
      </c>
      <c r="J1128" s="100">
        <f t="shared" si="85"/>
        <v>44589</v>
      </c>
      <c r="K1128" s="100"/>
      <c r="L1128" s="109"/>
      <c r="M1128" s="1"/>
      <c r="N1128" s="2"/>
      <c r="O1128" s="1"/>
    </row>
    <row r="1129" spans="4:15">
      <c r="D1129" s="111"/>
      <c r="I1129" s="108">
        <f t="shared" si="85"/>
        <v>1126</v>
      </c>
      <c r="J1129" s="100">
        <f t="shared" si="85"/>
        <v>44590</v>
      </c>
      <c r="K1129" s="100"/>
      <c r="L1129" s="109"/>
      <c r="M1129" s="1"/>
      <c r="N1129" s="2"/>
      <c r="O1129" s="1"/>
    </row>
    <row r="1130" spans="4:15">
      <c r="D1130" s="111"/>
      <c r="I1130" s="108">
        <f t="shared" si="85"/>
        <v>1127</v>
      </c>
      <c r="J1130" s="100">
        <f t="shared" si="85"/>
        <v>44591</v>
      </c>
      <c r="K1130" s="100"/>
      <c r="L1130" s="109"/>
      <c r="M1130" s="1"/>
      <c r="N1130" s="2"/>
      <c r="O1130" s="1"/>
    </row>
    <row r="1131" spans="4:15">
      <c r="D1131" s="38"/>
      <c r="I1131" s="108">
        <f t="shared" si="85"/>
        <v>1128</v>
      </c>
      <c r="J1131" s="100">
        <f t="shared" si="85"/>
        <v>44592</v>
      </c>
      <c r="K1131" s="100"/>
      <c r="L1131" s="109"/>
      <c r="M1131" s="1"/>
      <c r="N1131" s="2"/>
      <c r="O1131" s="1"/>
    </row>
    <row r="1132" spans="4:15">
      <c r="D1132" s="38"/>
      <c r="I1132" s="108">
        <f t="shared" si="85"/>
        <v>1129</v>
      </c>
      <c r="J1132" s="100">
        <f t="shared" si="85"/>
        <v>44593</v>
      </c>
      <c r="K1132" s="100"/>
      <c r="L1132" s="109"/>
      <c r="M1132" s="1"/>
      <c r="N1132" s="2"/>
      <c r="O1132" s="1"/>
    </row>
    <row r="1133" spans="4:15">
      <c r="D1133" s="38"/>
      <c r="I1133" s="108">
        <f t="shared" si="85"/>
        <v>1130</v>
      </c>
      <c r="J1133" s="100">
        <f t="shared" si="85"/>
        <v>44594</v>
      </c>
      <c r="K1133" s="100"/>
      <c r="L1133" s="109"/>
      <c r="M1133" s="1"/>
      <c r="N1133" s="2"/>
      <c r="O1133" s="1"/>
    </row>
    <row r="1134" spans="4:15">
      <c r="D1134" s="38"/>
      <c r="I1134" s="108">
        <f t="shared" si="85"/>
        <v>1131</v>
      </c>
      <c r="J1134" s="100">
        <f t="shared" si="85"/>
        <v>44595</v>
      </c>
      <c r="K1134" s="100"/>
      <c r="L1134" s="109"/>
      <c r="M1134" s="1"/>
      <c r="N1134" s="2"/>
      <c r="O1134" s="1"/>
    </row>
    <row r="1135" spans="4:15">
      <c r="D1135" s="38"/>
      <c r="I1135" s="108">
        <f t="shared" si="85"/>
        <v>1132</v>
      </c>
      <c r="J1135" s="100">
        <f t="shared" si="85"/>
        <v>44596</v>
      </c>
      <c r="K1135" s="100"/>
      <c r="L1135" s="109"/>
      <c r="M1135" s="1"/>
      <c r="N1135" s="2"/>
      <c r="O1135" s="1"/>
    </row>
    <row r="1136" spans="4:15">
      <c r="D1136" s="38"/>
      <c r="I1136" s="108">
        <f t="shared" si="85"/>
        <v>1133</v>
      </c>
      <c r="J1136" s="100">
        <f t="shared" si="85"/>
        <v>44597</v>
      </c>
      <c r="K1136" s="100"/>
      <c r="L1136" s="109"/>
      <c r="M1136" s="1"/>
      <c r="N1136" s="2"/>
      <c r="O1136" s="1"/>
    </row>
    <row r="1137" spans="4:15">
      <c r="D1137" s="38"/>
      <c r="I1137" s="108">
        <f t="shared" si="85"/>
        <v>1134</v>
      </c>
      <c r="J1137" s="100">
        <f t="shared" si="85"/>
        <v>44598</v>
      </c>
      <c r="K1137" s="100"/>
      <c r="L1137" s="109"/>
      <c r="M1137" s="1"/>
      <c r="N1137" s="2"/>
      <c r="O1137" s="1"/>
    </row>
    <row r="1138" spans="4:15">
      <c r="D1138" s="38"/>
      <c r="I1138" s="108">
        <f t="shared" si="85"/>
        <v>1135</v>
      </c>
      <c r="J1138" s="100">
        <f t="shared" si="85"/>
        <v>44599</v>
      </c>
      <c r="K1138" s="100"/>
      <c r="L1138" s="109"/>
      <c r="M1138" s="1"/>
      <c r="N1138" s="2"/>
      <c r="O1138" s="1"/>
    </row>
    <row r="1139" spans="4:15">
      <c r="D1139" s="38"/>
      <c r="I1139" s="108">
        <f t="shared" si="85"/>
        <v>1136</v>
      </c>
      <c r="J1139" s="100">
        <f t="shared" si="85"/>
        <v>44600</v>
      </c>
      <c r="K1139" s="100"/>
      <c r="L1139" s="109"/>
      <c r="M1139" s="1"/>
      <c r="N1139" s="2"/>
      <c r="O1139" s="1"/>
    </row>
    <row r="1140" spans="4:15">
      <c r="D1140" s="38"/>
      <c r="I1140" s="108">
        <f t="shared" si="85"/>
        <v>1137</v>
      </c>
      <c r="J1140" s="100">
        <f t="shared" si="85"/>
        <v>44601</v>
      </c>
      <c r="K1140" s="100"/>
      <c r="L1140" s="109"/>
      <c r="M1140" s="1"/>
      <c r="N1140" s="2"/>
      <c r="O1140" s="1"/>
    </row>
    <row r="1141" spans="4:15">
      <c r="D1141" s="38"/>
      <c r="I1141" s="108">
        <f t="shared" si="85"/>
        <v>1138</v>
      </c>
      <c r="J1141" s="100">
        <f t="shared" si="85"/>
        <v>44602</v>
      </c>
      <c r="K1141" s="100"/>
      <c r="L1141" s="109"/>
      <c r="M1141" s="1"/>
      <c r="N1141" s="2"/>
      <c r="O1141" s="1"/>
    </row>
    <row r="1142" spans="4:15">
      <c r="D1142" s="38"/>
      <c r="I1142" s="108">
        <f t="shared" ref="I1142:J1157" si="86">I1141+1</f>
        <v>1139</v>
      </c>
      <c r="J1142" s="100">
        <f t="shared" si="86"/>
        <v>44603</v>
      </c>
      <c r="K1142" s="100"/>
      <c r="L1142" s="109"/>
      <c r="M1142" s="1"/>
      <c r="N1142" s="2"/>
      <c r="O1142" s="1"/>
    </row>
    <row r="1143" spans="4:15">
      <c r="D1143" s="38"/>
      <c r="I1143" s="108">
        <f t="shared" si="86"/>
        <v>1140</v>
      </c>
      <c r="J1143" s="100">
        <f t="shared" si="86"/>
        <v>44604</v>
      </c>
      <c r="K1143" s="100"/>
      <c r="L1143" s="109"/>
      <c r="M1143" s="1"/>
      <c r="N1143" s="2"/>
      <c r="O1143" s="1"/>
    </row>
    <row r="1144" spans="4:15">
      <c r="D1144" s="38"/>
      <c r="I1144" s="108">
        <f t="shared" si="86"/>
        <v>1141</v>
      </c>
      <c r="J1144" s="100">
        <f t="shared" si="86"/>
        <v>44605</v>
      </c>
      <c r="K1144" s="100"/>
      <c r="L1144" s="109"/>
      <c r="M1144" s="1"/>
      <c r="N1144" s="2"/>
      <c r="O1144" s="1"/>
    </row>
    <row r="1145" spans="4:15">
      <c r="D1145" s="38"/>
      <c r="I1145" s="108">
        <f t="shared" si="86"/>
        <v>1142</v>
      </c>
      <c r="J1145" s="100">
        <f t="shared" si="86"/>
        <v>44606</v>
      </c>
      <c r="K1145" s="100"/>
      <c r="L1145" s="109"/>
      <c r="M1145" s="1"/>
      <c r="N1145" s="2"/>
      <c r="O1145" s="1"/>
    </row>
    <row r="1146" spans="4:15">
      <c r="D1146" s="38"/>
      <c r="I1146" s="108">
        <f t="shared" si="86"/>
        <v>1143</v>
      </c>
      <c r="J1146" s="100">
        <f t="shared" si="86"/>
        <v>44607</v>
      </c>
      <c r="K1146" s="100"/>
      <c r="L1146" s="109"/>
      <c r="M1146" s="1"/>
      <c r="N1146" s="2"/>
      <c r="O1146" s="1"/>
    </row>
    <row r="1147" spans="4:15">
      <c r="D1147" s="38"/>
      <c r="I1147" s="108">
        <f t="shared" si="86"/>
        <v>1144</v>
      </c>
      <c r="J1147" s="100">
        <f t="shared" si="86"/>
        <v>44608</v>
      </c>
      <c r="K1147" s="100"/>
      <c r="L1147" s="109"/>
      <c r="M1147" s="1"/>
      <c r="N1147" s="2"/>
      <c r="O1147" s="1"/>
    </row>
    <row r="1148" spans="4:15">
      <c r="D1148" s="38"/>
      <c r="I1148" s="108">
        <f t="shared" si="86"/>
        <v>1145</v>
      </c>
      <c r="J1148" s="100">
        <f t="shared" si="86"/>
        <v>44609</v>
      </c>
      <c r="K1148" s="100"/>
      <c r="L1148" s="109"/>
      <c r="M1148" s="1"/>
      <c r="N1148" s="2"/>
      <c r="O1148" s="1"/>
    </row>
    <row r="1149" spans="4:15">
      <c r="D1149" s="38"/>
      <c r="I1149" s="108">
        <f t="shared" si="86"/>
        <v>1146</v>
      </c>
      <c r="J1149" s="100">
        <f t="shared" si="86"/>
        <v>44610</v>
      </c>
      <c r="K1149" s="100"/>
      <c r="L1149" s="109"/>
      <c r="M1149" s="1"/>
      <c r="N1149" s="2"/>
      <c r="O1149" s="1"/>
    </row>
    <row r="1150" spans="4:15">
      <c r="D1150" s="38"/>
      <c r="I1150" s="108">
        <f t="shared" si="86"/>
        <v>1147</v>
      </c>
      <c r="J1150" s="100">
        <f t="shared" si="86"/>
        <v>44611</v>
      </c>
      <c r="K1150" s="100"/>
      <c r="L1150" s="109"/>
      <c r="M1150" s="1"/>
      <c r="N1150" s="2"/>
      <c r="O1150" s="1"/>
    </row>
    <row r="1151" spans="4:15">
      <c r="D1151" s="38"/>
      <c r="I1151" s="108">
        <f t="shared" si="86"/>
        <v>1148</v>
      </c>
      <c r="J1151" s="100">
        <f t="shared" si="86"/>
        <v>44612</v>
      </c>
      <c r="K1151" s="100"/>
      <c r="L1151" s="109"/>
      <c r="M1151" s="1"/>
      <c r="N1151" s="2"/>
      <c r="O1151" s="1"/>
    </row>
    <row r="1152" spans="4:15">
      <c r="D1152" s="38"/>
      <c r="I1152" s="108">
        <f t="shared" si="86"/>
        <v>1149</v>
      </c>
      <c r="J1152" s="100">
        <f t="shared" si="86"/>
        <v>44613</v>
      </c>
      <c r="K1152" s="100"/>
      <c r="L1152" s="109"/>
      <c r="M1152" s="1"/>
      <c r="N1152" s="2"/>
      <c r="O1152" s="1"/>
    </row>
    <row r="1153" spans="4:15">
      <c r="D1153" s="38"/>
      <c r="I1153" s="108">
        <f t="shared" si="86"/>
        <v>1150</v>
      </c>
      <c r="J1153" s="100">
        <f t="shared" si="86"/>
        <v>44614</v>
      </c>
      <c r="K1153" s="100"/>
      <c r="L1153" s="109"/>
      <c r="M1153" s="1"/>
      <c r="N1153" s="2"/>
      <c r="O1153" s="1"/>
    </row>
    <row r="1154" spans="4:15">
      <c r="D1154" s="38"/>
      <c r="I1154" s="108">
        <f t="shared" si="86"/>
        <v>1151</v>
      </c>
      <c r="J1154" s="100">
        <f t="shared" si="86"/>
        <v>44615</v>
      </c>
      <c r="K1154" s="100"/>
      <c r="L1154" s="109"/>
      <c r="M1154" s="1"/>
      <c r="N1154" s="2"/>
      <c r="O1154" s="1"/>
    </row>
    <row r="1155" spans="4:15">
      <c r="D1155" s="38"/>
      <c r="I1155" s="108">
        <f t="shared" si="86"/>
        <v>1152</v>
      </c>
      <c r="J1155" s="100">
        <f t="shared" si="86"/>
        <v>44616</v>
      </c>
      <c r="K1155" s="100"/>
      <c r="L1155" s="109"/>
      <c r="M1155" s="1"/>
      <c r="N1155" s="2"/>
      <c r="O1155" s="1"/>
    </row>
    <row r="1156" spans="4:15">
      <c r="D1156" s="38"/>
      <c r="I1156" s="108">
        <f t="shared" si="86"/>
        <v>1153</v>
      </c>
      <c r="J1156" s="100">
        <f t="shared" si="86"/>
        <v>44617</v>
      </c>
      <c r="K1156" s="100"/>
      <c r="L1156" s="109"/>
      <c r="M1156" s="1"/>
      <c r="N1156" s="2"/>
      <c r="O1156" s="1"/>
    </row>
    <row r="1157" spans="4:15">
      <c r="D1157" s="38"/>
      <c r="I1157" s="108">
        <f t="shared" si="86"/>
        <v>1154</v>
      </c>
      <c r="J1157" s="100">
        <f t="shared" si="86"/>
        <v>44618</v>
      </c>
      <c r="K1157" s="100"/>
      <c r="L1157" s="109"/>
      <c r="M1157" s="1"/>
      <c r="N1157" s="2"/>
      <c r="O1157" s="1"/>
    </row>
    <row r="1158" spans="4:15">
      <c r="D1158" s="38"/>
      <c r="I1158" s="108">
        <f t="shared" ref="I1158:J1173" si="87">I1157+1</f>
        <v>1155</v>
      </c>
      <c r="J1158" s="100">
        <f t="shared" si="87"/>
        <v>44619</v>
      </c>
      <c r="K1158" s="100"/>
      <c r="L1158" s="109"/>
      <c r="M1158" s="1"/>
      <c r="N1158" s="2"/>
      <c r="O1158" s="1"/>
    </row>
    <row r="1159" spans="4:15">
      <c r="D1159" s="38"/>
      <c r="I1159" s="108">
        <f t="shared" si="87"/>
        <v>1156</v>
      </c>
      <c r="J1159" s="100">
        <f t="shared" si="87"/>
        <v>44620</v>
      </c>
      <c r="K1159" s="100"/>
      <c r="L1159" s="109"/>
      <c r="M1159" s="1"/>
      <c r="N1159" s="2"/>
      <c r="O1159" s="1"/>
    </row>
    <row r="1160" spans="4:15">
      <c r="D1160" s="38"/>
      <c r="I1160" s="108">
        <f t="shared" si="87"/>
        <v>1157</v>
      </c>
      <c r="J1160" s="100">
        <f t="shared" si="87"/>
        <v>44621</v>
      </c>
      <c r="K1160" s="100"/>
      <c r="L1160" s="109"/>
      <c r="M1160" s="1"/>
      <c r="N1160" s="2"/>
      <c r="O1160" s="1"/>
    </row>
    <row r="1161" spans="4:15">
      <c r="D1161" s="38"/>
      <c r="I1161" s="108">
        <f t="shared" si="87"/>
        <v>1158</v>
      </c>
      <c r="J1161" s="100">
        <f t="shared" si="87"/>
        <v>44622</v>
      </c>
      <c r="K1161" s="100"/>
      <c r="L1161" s="109"/>
      <c r="M1161" s="1"/>
      <c r="N1161" s="2"/>
      <c r="O1161" s="1"/>
    </row>
    <row r="1162" spans="4:15">
      <c r="D1162" s="38"/>
      <c r="I1162" s="108">
        <f t="shared" si="87"/>
        <v>1159</v>
      </c>
      <c r="J1162" s="100">
        <f t="shared" si="87"/>
        <v>44623</v>
      </c>
      <c r="K1162" s="100"/>
      <c r="L1162" s="109"/>
      <c r="M1162" s="1"/>
      <c r="N1162" s="2"/>
      <c r="O1162" s="1"/>
    </row>
    <row r="1163" spans="4:15">
      <c r="D1163" s="38"/>
      <c r="I1163" s="108">
        <f t="shared" si="87"/>
        <v>1160</v>
      </c>
      <c r="J1163" s="100">
        <f t="shared" si="87"/>
        <v>44624</v>
      </c>
      <c r="K1163" s="100"/>
      <c r="L1163" s="109"/>
      <c r="M1163" s="1"/>
      <c r="N1163" s="2"/>
      <c r="O1163" s="1"/>
    </row>
    <row r="1164" spans="4:15">
      <c r="D1164" s="38"/>
      <c r="I1164" s="108">
        <f t="shared" si="87"/>
        <v>1161</v>
      </c>
      <c r="J1164" s="100">
        <f t="shared" si="87"/>
        <v>44625</v>
      </c>
      <c r="K1164" s="100"/>
      <c r="L1164" s="109"/>
      <c r="M1164" s="1"/>
      <c r="N1164" s="2"/>
      <c r="O1164" s="1"/>
    </row>
    <row r="1165" spans="4:15">
      <c r="D1165" s="38"/>
      <c r="I1165" s="108">
        <f t="shared" si="87"/>
        <v>1162</v>
      </c>
      <c r="J1165" s="100">
        <f t="shared" si="87"/>
        <v>44626</v>
      </c>
      <c r="K1165" s="100"/>
      <c r="L1165" s="109"/>
      <c r="M1165" s="1"/>
      <c r="N1165" s="2"/>
      <c r="O1165" s="1"/>
    </row>
    <row r="1166" spans="4:15">
      <c r="D1166" s="38"/>
      <c r="I1166" s="108">
        <f t="shared" si="87"/>
        <v>1163</v>
      </c>
      <c r="J1166" s="100">
        <f t="shared" si="87"/>
        <v>44627</v>
      </c>
      <c r="K1166" s="100"/>
      <c r="L1166" s="109"/>
      <c r="M1166" s="1"/>
      <c r="N1166" s="2"/>
      <c r="O1166" s="1"/>
    </row>
    <row r="1167" spans="4:15">
      <c r="D1167" s="38"/>
      <c r="I1167" s="108">
        <f t="shared" si="87"/>
        <v>1164</v>
      </c>
      <c r="J1167" s="100">
        <f t="shared" si="87"/>
        <v>44628</v>
      </c>
      <c r="K1167" s="100"/>
      <c r="L1167" s="109"/>
      <c r="M1167" s="1"/>
      <c r="N1167" s="2"/>
      <c r="O1167" s="1"/>
    </row>
    <row r="1168" spans="4:15">
      <c r="D1168" s="38"/>
      <c r="I1168" s="108">
        <f t="shared" si="87"/>
        <v>1165</v>
      </c>
      <c r="J1168" s="100">
        <f t="shared" si="87"/>
        <v>44629</v>
      </c>
      <c r="K1168" s="100"/>
      <c r="L1168" s="109"/>
      <c r="M1168" s="1"/>
      <c r="N1168" s="2"/>
      <c r="O1168" s="1"/>
    </row>
    <row r="1169" spans="4:15">
      <c r="D1169" s="38"/>
      <c r="I1169" s="108">
        <f t="shared" si="87"/>
        <v>1166</v>
      </c>
      <c r="J1169" s="100">
        <f t="shared" si="87"/>
        <v>44630</v>
      </c>
      <c r="K1169" s="100"/>
      <c r="L1169" s="109"/>
      <c r="M1169" s="1"/>
      <c r="N1169" s="2"/>
      <c r="O1169" s="1"/>
    </row>
    <row r="1170" spans="4:15">
      <c r="D1170" s="38"/>
      <c r="I1170" s="108">
        <f t="shared" si="87"/>
        <v>1167</v>
      </c>
      <c r="J1170" s="100">
        <f t="shared" si="87"/>
        <v>44631</v>
      </c>
      <c r="K1170" s="100"/>
      <c r="L1170" s="109"/>
      <c r="M1170" s="1"/>
      <c r="N1170" s="2"/>
      <c r="O1170" s="1"/>
    </row>
    <row r="1171" spans="4:15">
      <c r="D1171" s="38"/>
      <c r="I1171" s="108">
        <f t="shared" si="87"/>
        <v>1168</v>
      </c>
      <c r="J1171" s="100">
        <f t="shared" si="87"/>
        <v>44632</v>
      </c>
      <c r="K1171" s="100"/>
      <c r="L1171" s="109"/>
      <c r="M1171" s="1"/>
      <c r="N1171" s="2"/>
      <c r="O1171" s="1"/>
    </row>
    <row r="1172" spans="4:15">
      <c r="D1172" s="38"/>
      <c r="I1172" s="108">
        <f t="shared" si="87"/>
        <v>1169</v>
      </c>
      <c r="J1172" s="100">
        <f t="shared" si="87"/>
        <v>44633</v>
      </c>
      <c r="K1172" s="100"/>
      <c r="L1172" s="109"/>
      <c r="M1172" s="1"/>
      <c r="N1172" s="2"/>
      <c r="O1172" s="1"/>
    </row>
    <row r="1173" spans="4:15">
      <c r="D1173" s="38"/>
      <c r="I1173" s="108">
        <f t="shared" si="87"/>
        <v>1170</v>
      </c>
      <c r="J1173" s="100">
        <f t="shared" si="87"/>
        <v>44634</v>
      </c>
      <c r="K1173" s="100"/>
      <c r="L1173" s="109"/>
      <c r="M1173" s="1"/>
      <c r="N1173" s="2"/>
      <c r="O1173" s="1"/>
    </row>
    <row r="1174" spans="4:15">
      <c r="D1174" s="38"/>
      <c r="I1174" s="108">
        <f t="shared" ref="I1174:J1189" si="88">I1173+1</f>
        <v>1171</v>
      </c>
      <c r="J1174" s="100">
        <f t="shared" si="88"/>
        <v>44635</v>
      </c>
      <c r="K1174" s="100"/>
      <c r="L1174" s="109"/>
      <c r="M1174" s="1"/>
      <c r="N1174" s="2"/>
      <c r="O1174" s="1"/>
    </row>
    <row r="1175" spans="4:15">
      <c r="D1175" s="38"/>
      <c r="I1175" s="108">
        <f t="shared" si="88"/>
        <v>1172</v>
      </c>
      <c r="J1175" s="100">
        <f t="shared" si="88"/>
        <v>44636</v>
      </c>
      <c r="K1175" s="100"/>
      <c r="L1175" s="109"/>
      <c r="M1175" s="1"/>
      <c r="N1175" s="2"/>
      <c r="O1175" s="1"/>
    </row>
    <row r="1176" spans="4:15">
      <c r="D1176" s="38"/>
      <c r="I1176" s="108">
        <f t="shared" si="88"/>
        <v>1173</v>
      </c>
      <c r="J1176" s="100">
        <f t="shared" si="88"/>
        <v>44637</v>
      </c>
      <c r="K1176" s="100"/>
      <c r="L1176" s="109"/>
      <c r="M1176" s="1"/>
      <c r="N1176" s="2"/>
      <c r="O1176" s="1"/>
    </row>
    <row r="1177" spans="4:15">
      <c r="D1177" s="38"/>
      <c r="I1177" s="108">
        <f t="shared" si="88"/>
        <v>1174</v>
      </c>
      <c r="J1177" s="100">
        <f t="shared" si="88"/>
        <v>44638</v>
      </c>
      <c r="K1177" s="100"/>
      <c r="L1177" s="109"/>
      <c r="M1177" s="1"/>
      <c r="N1177" s="2"/>
      <c r="O1177" s="1"/>
    </row>
    <row r="1178" spans="4:15">
      <c r="D1178" s="38"/>
      <c r="I1178" s="108">
        <f t="shared" si="88"/>
        <v>1175</v>
      </c>
      <c r="J1178" s="100">
        <f t="shared" si="88"/>
        <v>44639</v>
      </c>
      <c r="K1178" s="100"/>
      <c r="L1178" s="109"/>
      <c r="M1178" s="1"/>
      <c r="N1178" s="2"/>
      <c r="O1178" s="1"/>
    </row>
    <row r="1179" spans="4:15">
      <c r="D1179" s="38"/>
      <c r="I1179" s="108">
        <f t="shared" si="88"/>
        <v>1176</v>
      </c>
      <c r="J1179" s="100">
        <f t="shared" si="88"/>
        <v>44640</v>
      </c>
      <c r="K1179" s="100"/>
      <c r="L1179" s="109"/>
      <c r="M1179" s="1"/>
      <c r="N1179" s="2"/>
      <c r="O1179" s="1"/>
    </row>
    <row r="1180" spans="4:15">
      <c r="D1180" s="38"/>
      <c r="I1180" s="108">
        <f t="shared" si="88"/>
        <v>1177</v>
      </c>
      <c r="J1180" s="100">
        <f t="shared" si="88"/>
        <v>44641</v>
      </c>
      <c r="K1180" s="100"/>
      <c r="L1180" s="109"/>
      <c r="M1180" s="1"/>
      <c r="N1180" s="2"/>
      <c r="O1180" s="1"/>
    </row>
    <row r="1181" spans="4:15">
      <c r="D1181" s="38"/>
      <c r="I1181" s="108">
        <f t="shared" si="88"/>
        <v>1178</v>
      </c>
      <c r="J1181" s="100">
        <f t="shared" si="88"/>
        <v>44642</v>
      </c>
      <c r="K1181" s="100"/>
      <c r="L1181" s="109"/>
      <c r="M1181" s="1"/>
      <c r="N1181" s="2"/>
      <c r="O1181" s="1"/>
    </row>
    <row r="1182" spans="4:15">
      <c r="D1182" s="38"/>
      <c r="I1182" s="108">
        <f t="shared" si="88"/>
        <v>1179</v>
      </c>
      <c r="J1182" s="100">
        <f t="shared" si="88"/>
        <v>44643</v>
      </c>
      <c r="K1182" s="100"/>
      <c r="L1182" s="109"/>
      <c r="M1182" s="1"/>
      <c r="N1182" s="2"/>
      <c r="O1182" s="1"/>
    </row>
    <row r="1183" spans="4:15">
      <c r="D1183" s="38"/>
      <c r="I1183" s="108">
        <f t="shared" si="88"/>
        <v>1180</v>
      </c>
      <c r="J1183" s="100">
        <f t="shared" si="88"/>
        <v>44644</v>
      </c>
      <c r="K1183" s="100"/>
      <c r="L1183" s="109"/>
      <c r="M1183" s="1"/>
      <c r="N1183" s="2"/>
      <c r="O1183" s="1"/>
    </row>
    <row r="1184" spans="4:15">
      <c r="D1184" s="38"/>
      <c r="I1184" s="108">
        <f t="shared" si="88"/>
        <v>1181</v>
      </c>
      <c r="J1184" s="100">
        <f t="shared" si="88"/>
        <v>44645</v>
      </c>
      <c r="K1184" s="100"/>
      <c r="L1184" s="109"/>
      <c r="M1184" s="1"/>
      <c r="N1184" s="2"/>
      <c r="O1184" s="1"/>
    </row>
    <row r="1185" spans="4:15">
      <c r="D1185" s="38"/>
      <c r="I1185" s="108">
        <f t="shared" si="88"/>
        <v>1182</v>
      </c>
      <c r="J1185" s="100">
        <f t="shared" si="88"/>
        <v>44646</v>
      </c>
      <c r="K1185" s="100"/>
      <c r="L1185" s="109"/>
      <c r="M1185" s="1"/>
      <c r="N1185" s="2"/>
      <c r="O1185" s="1"/>
    </row>
    <row r="1186" spans="4:15">
      <c r="D1186" s="38"/>
      <c r="I1186" s="108">
        <f t="shared" si="88"/>
        <v>1183</v>
      </c>
      <c r="J1186" s="100">
        <f t="shared" si="88"/>
        <v>44647</v>
      </c>
      <c r="K1186" s="100"/>
      <c r="L1186" s="109"/>
      <c r="M1186" s="1"/>
      <c r="N1186" s="2"/>
      <c r="O1186" s="1"/>
    </row>
    <row r="1187" spans="4:15">
      <c r="D1187" s="38"/>
      <c r="I1187" s="108">
        <f t="shared" si="88"/>
        <v>1184</v>
      </c>
      <c r="J1187" s="100">
        <f t="shared" si="88"/>
        <v>44648</v>
      </c>
      <c r="K1187" s="100"/>
      <c r="L1187" s="109"/>
      <c r="M1187" s="1"/>
      <c r="N1187" s="2"/>
      <c r="O1187" s="1"/>
    </row>
    <row r="1188" spans="4:15">
      <c r="D1188" s="38"/>
      <c r="I1188" s="108">
        <f t="shared" si="88"/>
        <v>1185</v>
      </c>
      <c r="J1188" s="100">
        <f t="shared" si="88"/>
        <v>44649</v>
      </c>
      <c r="K1188" s="100"/>
      <c r="L1188" s="109"/>
      <c r="M1188" s="1"/>
      <c r="N1188" s="2"/>
      <c r="O1188" s="1"/>
    </row>
    <row r="1189" spans="4:15">
      <c r="D1189" s="38"/>
      <c r="I1189" s="108">
        <f t="shared" si="88"/>
        <v>1186</v>
      </c>
      <c r="J1189" s="100">
        <f t="shared" si="88"/>
        <v>44650</v>
      </c>
      <c r="K1189" s="100"/>
      <c r="L1189" s="109"/>
      <c r="M1189" s="1"/>
      <c r="N1189" s="2"/>
      <c r="O1189" s="1"/>
    </row>
    <row r="1190" spans="4:15">
      <c r="D1190" s="38"/>
      <c r="I1190" s="108">
        <f t="shared" ref="I1190:J1205" si="89">I1189+1</f>
        <v>1187</v>
      </c>
      <c r="J1190" s="100">
        <f t="shared" si="89"/>
        <v>44651</v>
      </c>
      <c r="K1190" s="100"/>
      <c r="L1190" s="109"/>
      <c r="M1190" s="1"/>
      <c r="N1190" s="2"/>
      <c r="O1190" s="1"/>
    </row>
    <row r="1191" spans="4:15">
      <c r="D1191" s="38"/>
      <c r="I1191" s="108">
        <f t="shared" si="89"/>
        <v>1188</v>
      </c>
      <c r="J1191" s="100">
        <f t="shared" si="89"/>
        <v>44652</v>
      </c>
      <c r="K1191" s="100"/>
      <c r="L1191" s="109"/>
      <c r="M1191" s="1"/>
      <c r="N1191" s="2"/>
      <c r="O1191" s="1"/>
    </row>
    <row r="1192" spans="4:15">
      <c r="D1192" s="38"/>
      <c r="I1192" s="108">
        <f t="shared" si="89"/>
        <v>1189</v>
      </c>
      <c r="J1192" s="100">
        <f t="shared" si="89"/>
        <v>44653</v>
      </c>
      <c r="K1192" s="100"/>
      <c r="L1192" s="109"/>
      <c r="M1192" s="1"/>
      <c r="N1192" s="2"/>
      <c r="O1192" s="1"/>
    </row>
    <row r="1193" spans="4:15">
      <c r="D1193" s="38"/>
      <c r="I1193" s="108">
        <f t="shared" si="89"/>
        <v>1190</v>
      </c>
      <c r="J1193" s="100">
        <f t="shared" si="89"/>
        <v>44654</v>
      </c>
      <c r="K1193" s="100"/>
      <c r="L1193" s="109"/>
      <c r="M1193" s="1"/>
      <c r="N1193" s="2"/>
      <c r="O1193" s="1"/>
    </row>
    <row r="1194" spans="4:15">
      <c r="D1194" s="38"/>
      <c r="I1194" s="108">
        <f t="shared" si="89"/>
        <v>1191</v>
      </c>
      <c r="J1194" s="100">
        <f t="shared" si="89"/>
        <v>44655</v>
      </c>
      <c r="K1194" s="100"/>
      <c r="L1194" s="109"/>
      <c r="M1194" s="1"/>
      <c r="N1194" s="2"/>
      <c r="O1194" s="1"/>
    </row>
    <row r="1195" spans="4:15">
      <c r="D1195" s="38"/>
      <c r="I1195" s="108">
        <f t="shared" si="89"/>
        <v>1192</v>
      </c>
      <c r="J1195" s="100">
        <f t="shared" si="89"/>
        <v>44656</v>
      </c>
      <c r="K1195" s="100"/>
      <c r="L1195" s="109"/>
      <c r="M1195" s="1"/>
      <c r="N1195" s="2"/>
      <c r="O1195" s="1"/>
    </row>
    <row r="1196" spans="4:15">
      <c r="D1196" s="38"/>
      <c r="I1196" s="108">
        <f t="shared" si="89"/>
        <v>1193</v>
      </c>
      <c r="J1196" s="100">
        <f t="shared" si="89"/>
        <v>44657</v>
      </c>
      <c r="K1196" s="100"/>
      <c r="L1196" s="109"/>
      <c r="M1196" s="1"/>
      <c r="N1196" s="2"/>
      <c r="O1196" s="1"/>
    </row>
    <row r="1197" spans="4:15">
      <c r="D1197" s="38"/>
      <c r="I1197" s="108">
        <f t="shared" si="89"/>
        <v>1194</v>
      </c>
      <c r="J1197" s="100">
        <f t="shared" si="89"/>
        <v>44658</v>
      </c>
      <c r="K1197" s="100"/>
      <c r="L1197" s="109"/>
      <c r="M1197" s="1"/>
      <c r="N1197" s="2"/>
      <c r="O1197" s="1"/>
    </row>
    <row r="1198" spans="4:15">
      <c r="D1198" s="38"/>
      <c r="I1198" s="108">
        <f t="shared" si="89"/>
        <v>1195</v>
      </c>
      <c r="J1198" s="100">
        <f t="shared" si="89"/>
        <v>44659</v>
      </c>
      <c r="K1198" s="100"/>
      <c r="L1198" s="109"/>
      <c r="M1198" s="1"/>
      <c r="N1198" s="2"/>
      <c r="O1198" s="1"/>
    </row>
    <row r="1199" spans="4:15">
      <c r="D1199" s="38"/>
      <c r="I1199" s="108">
        <f t="shared" si="89"/>
        <v>1196</v>
      </c>
      <c r="J1199" s="100">
        <f t="shared" si="89"/>
        <v>44660</v>
      </c>
      <c r="K1199" s="100"/>
      <c r="L1199" s="109"/>
      <c r="M1199" s="1"/>
      <c r="N1199" s="2"/>
      <c r="O1199" s="1"/>
    </row>
    <row r="1200" spans="4:15">
      <c r="D1200" s="38"/>
      <c r="I1200" s="108">
        <f t="shared" si="89"/>
        <v>1197</v>
      </c>
      <c r="J1200" s="100">
        <f t="shared" si="89"/>
        <v>44661</v>
      </c>
      <c r="K1200" s="100"/>
      <c r="L1200" s="109"/>
      <c r="M1200" s="1"/>
      <c r="N1200" s="2"/>
      <c r="O1200" s="1"/>
    </row>
    <row r="1201" spans="4:15">
      <c r="D1201" s="38"/>
      <c r="I1201" s="108">
        <f t="shared" si="89"/>
        <v>1198</v>
      </c>
      <c r="J1201" s="100">
        <f t="shared" si="89"/>
        <v>44662</v>
      </c>
      <c r="K1201" s="100"/>
      <c r="L1201" s="109"/>
      <c r="M1201" s="1"/>
      <c r="N1201" s="2"/>
      <c r="O1201" s="1"/>
    </row>
    <row r="1202" spans="4:15">
      <c r="D1202" s="38"/>
      <c r="I1202" s="108">
        <f t="shared" si="89"/>
        <v>1199</v>
      </c>
      <c r="J1202" s="100">
        <f t="shared" si="89"/>
        <v>44663</v>
      </c>
      <c r="K1202" s="100"/>
      <c r="L1202" s="109"/>
      <c r="M1202" s="1"/>
      <c r="N1202" s="2"/>
      <c r="O1202" s="1"/>
    </row>
    <row r="1203" spans="4:15">
      <c r="D1203" s="38"/>
      <c r="I1203" s="108">
        <f t="shared" si="89"/>
        <v>1200</v>
      </c>
      <c r="J1203" s="100">
        <f t="shared" si="89"/>
        <v>44664</v>
      </c>
      <c r="K1203" s="100"/>
      <c r="L1203" s="109"/>
      <c r="M1203" s="1"/>
      <c r="N1203" s="2"/>
      <c r="O1203" s="1"/>
    </row>
    <row r="1204" spans="4:15">
      <c r="D1204" s="38"/>
      <c r="I1204" s="108">
        <f t="shared" si="89"/>
        <v>1201</v>
      </c>
      <c r="J1204" s="100">
        <f t="shared" si="89"/>
        <v>44665</v>
      </c>
      <c r="K1204" s="100"/>
      <c r="L1204" s="109"/>
      <c r="M1204" s="1"/>
      <c r="N1204" s="2"/>
      <c r="O1204" s="1"/>
    </row>
    <row r="1205" spans="4:15">
      <c r="D1205" s="38"/>
      <c r="I1205" s="108">
        <f t="shared" si="89"/>
        <v>1202</v>
      </c>
      <c r="J1205" s="100">
        <f t="shared" si="89"/>
        <v>44666</v>
      </c>
      <c r="K1205" s="100"/>
      <c r="L1205" s="109"/>
      <c r="M1205" s="1"/>
      <c r="N1205" s="2"/>
      <c r="O1205" s="1"/>
    </row>
    <row r="1206" spans="4:15">
      <c r="D1206" s="38"/>
      <c r="I1206" s="108">
        <f t="shared" ref="I1206:J1221" si="90">I1205+1</f>
        <v>1203</v>
      </c>
      <c r="J1206" s="100">
        <f t="shared" si="90"/>
        <v>44667</v>
      </c>
      <c r="K1206" s="100"/>
      <c r="L1206" s="109"/>
      <c r="M1206" s="1"/>
      <c r="N1206" s="2"/>
      <c r="O1206" s="1"/>
    </row>
    <row r="1207" spans="4:15">
      <c r="D1207" s="38"/>
      <c r="I1207" s="108">
        <f t="shared" si="90"/>
        <v>1204</v>
      </c>
      <c r="J1207" s="100">
        <f t="shared" si="90"/>
        <v>44668</v>
      </c>
      <c r="K1207" s="100"/>
      <c r="L1207" s="109"/>
      <c r="M1207" s="1"/>
      <c r="N1207" s="2"/>
      <c r="O1207" s="1"/>
    </row>
    <row r="1208" spans="4:15">
      <c r="D1208" s="38"/>
      <c r="I1208" s="108">
        <f t="shared" si="90"/>
        <v>1205</v>
      </c>
      <c r="J1208" s="100">
        <f t="shared" si="90"/>
        <v>44669</v>
      </c>
      <c r="K1208" s="100"/>
      <c r="L1208" s="109"/>
      <c r="M1208" s="1"/>
      <c r="N1208" s="2"/>
      <c r="O1208" s="1"/>
    </row>
    <row r="1209" spans="4:15">
      <c r="D1209" s="38"/>
      <c r="I1209" s="108">
        <f t="shared" si="90"/>
        <v>1206</v>
      </c>
      <c r="J1209" s="100">
        <f t="shared" si="90"/>
        <v>44670</v>
      </c>
      <c r="K1209" s="100"/>
      <c r="L1209" s="109"/>
      <c r="M1209" s="1"/>
      <c r="N1209" s="2"/>
      <c r="O1209" s="1"/>
    </row>
    <row r="1210" spans="4:15">
      <c r="D1210" s="38"/>
      <c r="I1210" s="108">
        <f t="shared" si="90"/>
        <v>1207</v>
      </c>
      <c r="J1210" s="100">
        <f t="shared" si="90"/>
        <v>44671</v>
      </c>
      <c r="K1210" s="100"/>
      <c r="L1210" s="109"/>
      <c r="M1210" s="1"/>
      <c r="N1210" s="2"/>
      <c r="O1210" s="1"/>
    </row>
    <row r="1211" spans="4:15">
      <c r="D1211" s="38"/>
      <c r="I1211" s="108">
        <f t="shared" si="90"/>
        <v>1208</v>
      </c>
      <c r="J1211" s="100">
        <f t="shared" si="90"/>
        <v>44672</v>
      </c>
      <c r="K1211" s="100"/>
      <c r="L1211" s="109"/>
      <c r="M1211" s="1"/>
      <c r="N1211" s="2"/>
      <c r="O1211" s="1"/>
    </row>
    <row r="1212" spans="4:15">
      <c r="D1212" s="38"/>
      <c r="I1212" s="108">
        <f t="shared" si="90"/>
        <v>1209</v>
      </c>
      <c r="J1212" s="100">
        <f t="shared" si="90"/>
        <v>44673</v>
      </c>
      <c r="K1212" s="100"/>
      <c r="L1212" s="109"/>
      <c r="M1212" s="1"/>
      <c r="N1212" s="2"/>
      <c r="O1212" s="1"/>
    </row>
    <row r="1213" spans="4:15">
      <c r="D1213" s="38"/>
      <c r="I1213" s="108">
        <f t="shared" si="90"/>
        <v>1210</v>
      </c>
      <c r="J1213" s="100">
        <f t="shared" si="90"/>
        <v>44674</v>
      </c>
      <c r="K1213" s="100"/>
      <c r="L1213" s="109"/>
      <c r="M1213" s="1"/>
      <c r="N1213" s="2"/>
      <c r="O1213" s="1"/>
    </row>
    <row r="1214" spans="4:15">
      <c r="D1214" s="38"/>
      <c r="I1214" s="108">
        <f t="shared" si="90"/>
        <v>1211</v>
      </c>
      <c r="J1214" s="100">
        <f t="shared" si="90"/>
        <v>44675</v>
      </c>
      <c r="K1214" s="100"/>
      <c r="L1214" s="109"/>
      <c r="M1214" s="1"/>
      <c r="N1214" s="2"/>
      <c r="O1214" s="1"/>
    </row>
    <row r="1215" spans="4:15">
      <c r="D1215" s="38"/>
      <c r="I1215" s="108">
        <f t="shared" si="90"/>
        <v>1212</v>
      </c>
      <c r="J1215" s="100">
        <f t="shared" si="90"/>
        <v>44676</v>
      </c>
      <c r="K1215" s="100"/>
      <c r="L1215" s="109"/>
      <c r="M1215" s="1"/>
      <c r="N1215" s="2"/>
      <c r="O1215" s="1"/>
    </row>
    <row r="1216" spans="4:15">
      <c r="D1216" s="38"/>
      <c r="I1216" s="108">
        <f t="shared" si="90"/>
        <v>1213</v>
      </c>
      <c r="J1216" s="100">
        <f t="shared" si="90"/>
        <v>44677</v>
      </c>
      <c r="K1216" s="100"/>
      <c r="L1216" s="109"/>
      <c r="M1216" s="1"/>
      <c r="N1216" s="2"/>
      <c r="O1216" s="1"/>
    </row>
    <row r="1217" spans="4:15">
      <c r="D1217" s="38"/>
      <c r="I1217" s="108">
        <f t="shared" si="90"/>
        <v>1214</v>
      </c>
      <c r="J1217" s="100">
        <f t="shared" si="90"/>
        <v>44678</v>
      </c>
      <c r="K1217" s="100"/>
      <c r="L1217" s="109"/>
      <c r="M1217" s="1"/>
      <c r="N1217" s="2"/>
      <c r="O1217" s="1"/>
    </row>
    <row r="1218" spans="4:15">
      <c r="D1218" s="38"/>
      <c r="I1218" s="108">
        <f t="shared" si="90"/>
        <v>1215</v>
      </c>
      <c r="J1218" s="100">
        <f t="shared" si="90"/>
        <v>44679</v>
      </c>
      <c r="K1218" s="100"/>
      <c r="L1218" s="109"/>
      <c r="M1218" s="1"/>
      <c r="N1218" s="2"/>
      <c r="O1218" s="1"/>
    </row>
    <row r="1219" spans="4:15">
      <c r="D1219" s="38"/>
      <c r="I1219" s="108">
        <f t="shared" si="90"/>
        <v>1216</v>
      </c>
      <c r="J1219" s="100">
        <f t="shared" si="90"/>
        <v>44680</v>
      </c>
      <c r="K1219" s="100"/>
      <c r="L1219" s="109"/>
      <c r="M1219" s="1"/>
      <c r="N1219" s="2"/>
      <c r="O1219" s="1"/>
    </row>
    <row r="1220" spans="4:15">
      <c r="D1220" s="38"/>
      <c r="I1220" s="108">
        <f t="shared" si="90"/>
        <v>1217</v>
      </c>
      <c r="J1220" s="100">
        <f t="shared" si="90"/>
        <v>44681</v>
      </c>
      <c r="K1220" s="100"/>
      <c r="L1220" s="109"/>
      <c r="M1220" s="1"/>
      <c r="N1220" s="2"/>
      <c r="O1220" s="1"/>
    </row>
    <row r="1221" spans="4:15">
      <c r="D1221" s="38"/>
      <c r="I1221" s="108">
        <f t="shared" si="90"/>
        <v>1218</v>
      </c>
      <c r="J1221" s="100">
        <f t="shared" si="90"/>
        <v>44682</v>
      </c>
      <c r="K1221" s="100"/>
      <c r="L1221" s="109"/>
      <c r="M1221" s="1"/>
      <c r="N1221" s="2"/>
      <c r="O1221" s="1"/>
    </row>
    <row r="1222" spans="4:15">
      <c r="D1222" s="38"/>
      <c r="I1222" s="108">
        <f t="shared" ref="I1222:J1237" si="91">I1221+1</f>
        <v>1219</v>
      </c>
      <c r="J1222" s="100">
        <f t="shared" si="91"/>
        <v>44683</v>
      </c>
      <c r="K1222" s="100"/>
      <c r="L1222" s="109"/>
      <c r="M1222" s="1"/>
      <c r="N1222" s="2"/>
      <c r="O1222" s="1"/>
    </row>
    <row r="1223" spans="4:15">
      <c r="D1223" s="38"/>
      <c r="I1223" s="108">
        <f t="shared" si="91"/>
        <v>1220</v>
      </c>
      <c r="J1223" s="100">
        <f t="shared" si="91"/>
        <v>44684</v>
      </c>
      <c r="K1223" s="100"/>
      <c r="L1223" s="109"/>
      <c r="M1223" s="1"/>
      <c r="N1223" s="2"/>
      <c r="O1223" s="1"/>
    </row>
    <row r="1224" spans="4:15">
      <c r="D1224" s="38"/>
      <c r="I1224" s="108">
        <f t="shared" si="91"/>
        <v>1221</v>
      </c>
      <c r="J1224" s="100">
        <f t="shared" si="91"/>
        <v>44685</v>
      </c>
      <c r="K1224" s="100"/>
      <c r="L1224" s="109"/>
      <c r="M1224" s="1"/>
      <c r="N1224" s="2"/>
      <c r="O1224" s="1"/>
    </row>
    <row r="1225" spans="4:15">
      <c r="D1225" s="38"/>
      <c r="I1225" s="108">
        <f t="shared" si="91"/>
        <v>1222</v>
      </c>
      <c r="J1225" s="100">
        <f t="shared" si="91"/>
        <v>44686</v>
      </c>
      <c r="K1225" s="100"/>
      <c r="L1225" s="109"/>
      <c r="M1225" s="1"/>
      <c r="N1225" s="2"/>
      <c r="O1225" s="1"/>
    </row>
    <row r="1226" spans="4:15">
      <c r="D1226" s="38"/>
      <c r="I1226" s="108">
        <f t="shared" si="91"/>
        <v>1223</v>
      </c>
      <c r="J1226" s="100">
        <f t="shared" si="91"/>
        <v>44687</v>
      </c>
      <c r="K1226" s="100"/>
      <c r="L1226" s="109"/>
      <c r="M1226" s="1"/>
      <c r="N1226" s="2"/>
      <c r="O1226" s="1"/>
    </row>
    <row r="1227" spans="4:15">
      <c r="D1227" s="38"/>
      <c r="I1227" s="108">
        <f t="shared" si="91"/>
        <v>1224</v>
      </c>
      <c r="J1227" s="100">
        <f t="shared" si="91"/>
        <v>44688</v>
      </c>
      <c r="K1227" s="100"/>
      <c r="L1227" s="109"/>
      <c r="M1227" s="1"/>
      <c r="N1227" s="2"/>
      <c r="O1227" s="1"/>
    </row>
    <row r="1228" spans="4:15">
      <c r="D1228" s="38"/>
      <c r="I1228" s="108">
        <f t="shared" si="91"/>
        <v>1225</v>
      </c>
      <c r="J1228" s="100">
        <f t="shared" si="91"/>
        <v>44689</v>
      </c>
      <c r="K1228" s="100"/>
      <c r="L1228" s="109"/>
      <c r="M1228" s="1"/>
      <c r="N1228" s="2"/>
      <c r="O1228" s="1"/>
    </row>
    <row r="1229" spans="4:15">
      <c r="D1229" s="38"/>
      <c r="I1229" s="108">
        <f t="shared" si="91"/>
        <v>1226</v>
      </c>
      <c r="J1229" s="100">
        <f t="shared" si="91"/>
        <v>44690</v>
      </c>
      <c r="K1229" s="100"/>
      <c r="L1229" s="109"/>
      <c r="M1229" s="1"/>
      <c r="N1229" s="2"/>
      <c r="O1229" s="1"/>
    </row>
    <row r="1230" spans="4:15">
      <c r="D1230" s="38"/>
      <c r="I1230" s="108">
        <f t="shared" si="91"/>
        <v>1227</v>
      </c>
      <c r="J1230" s="100">
        <f t="shared" si="91"/>
        <v>44691</v>
      </c>
      <c r="K1230" s="100"/>
      <c r="L1230" s="109"/>
      <c r="M1230" s="1"/>
      <c r="N1230" s="2"/>
      <c r="O1230" s="1"/>
    </row>
    <row r="1231" spans="4:15">
      <c r="D1231" s="38"/>
      <c r="I1231" s="108">
        <f t="shared" si="91"/>
        <v>1228</v>
      </c>
      <c r="J1231" s="100">
        <f t="shared" si="91"/>
        <v>44692</v>
      </c>
      <c r="K1231" s="100"/>
      <c r="L1231" s="109"/>
      <c r="M1231" s="1"/>
      <c r="N1231" s="2"/>
      <c r="O1231" s="1"/>
    </row>
    <row r="1232" spans="4:15">
      <c r="D1232" s="38"/>
      <c r="I1232" s="108">
        <f t="shared" si="91"/>
        <v>1229</v>
      </c>
      <c r="J1232" s="100">
        <f t="shared" si="91"/>
        <v>44693</v>
      </c>
      <c r="K1232" s="100"/>
      <c r="L1232" s="109"/>
      <c r="M1232" s="1"/>
      <c r="N1232" s="2"/>
      <c r="O1232" s="1"/>
    </row>
    <row r="1233" spans="4:15">
      <c r="D1233" s="38"/>
      <c r="I1233" s="108">
        <f t="shared" si="91"/>
        <v>1230</v>
      </c>
      <c r="J1233" s="100">
        <f t="shared" si="91"/>
        <v>44694</v>
      </c>
      <c r="K1233" s="100"/>
      <c r="L1233" s="109"/>
      <c r="M1233" s="1"/>
      <c r="N1233" s="2"/>
      <c r="O1233" s="1"/>
    </row>
    <row r="1234" spans="4:15">
      <c r="D1234" s="38"/>
      <c r="I1234" s="108">
        <f t="shared" si="91"/>
        <v>1231</v>
      </c>
      <c r="J1234" s="100">
        <f t="shared" si="91"/>
        <v>44695</v>
      </c>
      <c r="K1234" s="100"/>
      <c r="L1234" s="109"/>
      <c r="M1234" s="1"/>
      <c r="N1234" s="2"/>
      <c r="O1234" s="1"/>
    </row>
    <row r="1235" spans="4:15">
      <c r="D1235" s="38"/>
      <c r="I1235" s="108">
        <f t="shared" si="91"/>
        <v>1232</v>
      </c>
      <c r="J1235" s="100">
        <f t="shared" si="91"/>
        <v>44696</v>
      </c>
      <c r="K1235" s="100"/>
      <c r="L1235" s="109"/>
      <c r="M1235" s="1"/>
      <c r="N1235" s="2"/>
      <c r="O1235" s="1"/>
    </row>
    <row r="1236" spans="4:15">
      <c r="D1236" s="38"/>
      <c r="I1236" s="108">
        <f t="shared" si="91"/>
        <v>1233</v>
      </c>
      <c r="J1236" s="100">
        <f t="shared" si="91"/>
        <v>44697</v>
      </c>
      <c r="K1236" s="100"/>
      <c r="L1236" s="109"/>
      <c r="M1236" s="1"/>
      <c r="N1236" s="2"/>
      <c r="O1236" s="1"/>
    </row>
    <row r="1237" spans="4:15">
      <c r="D1237" s="38"/>
      <c r="I1237" s="108">
        <f t="shared" si="91"/>
        <v>1234</v>
      </c>
      <c r="J1237" s="100">
        <f t="shared" si="91"/>
        <v>44698</v>
      </c>
      <c r="K1237" s="100"/>
      <c r="L1237" s="109"/>
      <c r="M1237" s="1"/>
      <c r="N1237" s="2"/>
      <c r="O1237" s="1"/>
    </row>
    <row r="1238" spans="4:15">
      <c r="D1238" s="38"/>
      <c r="I1238" s="108">
        <f t="shared" ref="I1238:J1253" si="92">I1237+1</f>
        <v>1235</v>
      </c>
      <c r="J1238" s="100">
        <f t="shared" si="92"/>
        <v>44699</v>
      </c>
      <c r="K1238" s="100"/>
      <c r="L1238" s="109"/>
      <c r="M1238" s="1"/>
      <c r="N1238" s="2"/>
      <c r="O1238" s="1"/>
    </row>
    <row r="1239" spans="4:15">
      <c r="D1239" s="38"/>
      <c r="I1239" s="108">
        <f t="shared" si="92"/>
        <v>1236</v>
      </c>
      <c r="J1239" s="100">
        <f t="shared" si="92"/>
        <v>44700</v>
      </c>
      <c r="K1239" s="100"/>
      <c r="L1239" s="109"/>
      <c r="M1239" s="1"/>
      <c r="N1239" s="2"/>
      <c r="O1239" s="1"/>
    </row>
    <row r="1240" spans="4:15">
      <c r="D1240" s="38"/>
      <c r="I1240" s="108">
        <f t="shared" si="92"/>
        <v>1237</v>
      </c>
      <c r="J1240" s="100">
        <f t="shared" si="92"/>
        <v>44701</v>
      </c>
      <c r="K1240" s="100"/>
      <c r="L1240" s="109"/>
      <c r="M1240" s="1"/>
      <c r="N1240" s="2"/>
      <c r="O1240" s="1"/>
    </row>
    <row r="1241" spans="4:15">
      <c r="D1241" s="38"/>
      <c r="I1241" s="108">
        <f t="shared" si="92"/>
        <v>1238</v>
      </c>
      <c r="J1241" s="100">
        <f t="shared" si="92"/>
        <v>44702</v>
      </c>
      <c r="K1241" s="100"/>
      <c r="L1241" s="109"/>
      <c r="M1241" s="1"/>
      <c r="N1241" s="2"/>
      <c r="O1241" s="1"/>
    </row>
    <row r="1242" spans="4:15">
      <c r="D1242" s="38"/>
      <c r="I1242" s="108">
        <f t="shared" si="92"/>
        <v>1239</v>
      </c>
      <c r="J1242" s="100">
        <f t="shared" si="92"/>
        <v>44703</v>
      </c>
      <c r="K1242" s="100"/>
      <c r="L1242" s="109"/>
      <c r="M1242" s="1"/>
      <c r="N1242" s="2"/>
      <c r="O1242" s="1"/>
    </row>
    <row r="1243" spans="4:15">
      <c r="D1243" s="38"/>
      <c r="I1243" s="108">
        <f t="shared" si="92"/>
        <v>1240</v>
      </c>
      <c r="J1243" s="100">
        <f t="shared" si="92"/>
        <v>44704</v>
      </c>
      <c r="K1243" s="100"/>
      <c r="L1243" s="109"/>
      <c r="M1243" s="1"/>
      <c r="N1243" s="2"/>
      <c r="O1243" s="1"/>
    </row>
    <row r="1244" spans="4:15">
      <c r="D1244" s="38"/>
      <c r="I1244" s="108">
        <f t="shared" si="92"/>
        <v>1241</v>
      </c>
      <c r="J1244" s="100">
        <f t="shared" si="92"/>
        <v>44705</v>
      </c>
      <c r="K1244" s="100"/>
      <c r="L1244" s="109"/>
      <c r="M1244" s="1"/>
      <c r="N1244" s="2"/>
      <c r="O1244" s="1"/>
    </row>
    <row r="1245" spans="4:15">
      <c r="D1245" s="38"/>
      <c r="I1245" s="108">
        <f t="shared" si="92"/>
        <v>1242</v>
      </c>
      <c r="J1245" s="100">
        <f t="shared" si="92"/>
        <v>44706</v>
      </c>
      <c r="K1245" s="100"/>
      <c r="L1245" s="109"/>
      <c r="M1245" s="1"/>
      <c r="N1245" s="2"/>
      <c r="O1245" s="1"/>
    </row>
    <row r="1246" spans="4:15">
      <c r="D1246" s="38"/>
      <c r="I1246" s="108">
        <f t="shared" si="92"/>
        <v>1243</v>
      </c>
      <c r="J1246" s="100">
        <f t="shared" si="92"/>
        <v>44707</v>
      </c>
      <c r="K1246" s="100"/>
      <c r="L1246" s="109"/>
      <c r="M1246" s="1"/>
      <c r="N1246" s="2"/>
      <c r="O1246" s="1"/>
    </row>
    <row r="1247" spans="4:15">
      <c r="D1247" s="38"/>
      <c r="I1247" s="108">
        <f t="shared" si="92"/>
        <v>1244</v>
      </c>
      <c r="J1247" s="100">
        <f t="shared" si="92"/>
        <v>44708</v>
      </c>
      <c r="K1247" s="100"/>
      <c r="L1247" s="109"/>
      <c r="M1247" s="1"/>
      <c r="N1247" s="2"/>
      <c r="O1247" s="1"/>
    </row>
    <row r="1248" spans="4:15">
      <c r="D1248" s="38"/>
      <c r="I1248" s="108">
        <f t="shared" si="92"/>
        <v>1245</v>
      </c>
      <c r="J1248" s="100">
        <f t="shared" si="92"/>
        <v>44709</v>
      </c>
      <c r="K1248" s="100"/>
      <c r="L1248" s="109"/>
      <c r="M1248" s="1"/>
      <c r="N1248" s="2"/>
      <c r="O1248" s="1"/>
    </row>
    <row r="1249" spans="4:15">
      <c r="D1249" s="38"/>
      <c r="I1249" s="108">
        <f t="shared" si="92"/>
        <v>1246</v>
      </c>
      <c r="J1249" s="100">
        <f t="shared" si="92"/>
        <v>44710</v>
      </c>
      <c r="K1249" s="100"/>
      <c r="L1249" s="109"/>
      <c r="M1249" s="1"/>
      <c r="N1249" s="2"/>
      <c r="O1249" s="1"/>
    </row>
    <row r="1250" spans="4:15">
      <c r="D1250" s="38"/>
      <c r="I1250" s="108">
        <f t="shared" si="92"/>
        <v>1247</v>
      </c>
      <c r="J1250" s="100">
        <f t="shared" si="92"/>
        <v>44711</v>
      </c>
      <c r="K1250" s="100"/>
      <c r="L1250" s="109"/>
      <c r="M1250" s="1"/>
      <c r="N1250" s="2"/>
      <c r="O1250" s="1"/>
    </row>
    <row r="1251" spans="4:15">
      <c r="D1251" s="38"/>
      <c r="I1251" s="108">
        <f t="shared" si="92"/>
        <v>1248</v>
      </c>
      <c r="J1251" s="100">
        <f t="shared" si="92"/>
        <v>44712</v>
      </c>
      <c r="K1251" s="100"/>
      <c r="L1251" s="109"/>
      <c r="M1251" s="1"/>
      <c r="N1251" s="2"/>
      <c r="O1251" s="1"/>
    </row>
    <row r="1252" spans="4:15">
      <c r="D1252" s="38"/>
      <c r="I1252" s="108">
        <f t="shared" si="92"/>
        <v>1249</v>
      </c>
      <c r="J1252" s="100">
        <f t="shared" si="92"/>
        <v>44713</v>
      </c>
      <c r="K1252" s="100"/>
      <c r="L1252" s="109"/>
      <c r="M1252" s="1"/>
      <c r="N1252" s="2"/>
      <c r="O1252" s="1"/>
    </row>
    <row r="1253" spans="4:15">
      <c r="D1253" s="38"/>
      <c r="I1253" s="108">
        <f t="shared" si="92"/>
        <v>1250</v>
      </c>
      <c r="J1253" s="100">
        <f t="shared" si="92"/>
        <v>44714</v>
      </c>
      <c r="K1253" s="100"/>
      <c r="L1253" s="109"/>
      <c r="M1253" s="1"/>
      <c r="N1253" s="2"/>
      <c r="O1253" s="1"/>
    </row>
    <row r="1254" spans="4:15">
      <c r="D1254" s="38"/>
      <c r="I1254" s="108">
        <f t="shared" ref="I1254:J1269" si="93">I1253+1</f>
        <v>1251</v>
      </c>
      <c r="J1254" s="100">
        <f t="shared" si="93"/>
        <v>44715</v>
      </c>
      <c r="K1254" s="100"/>
      <c r="L1254" s="109"/>
      <c r="M1254" s="1"/>
      <c r="N1254" s="2"/>
      <c r="O1254" s="1"/>
    </row>
    <row r="1255" spans="4:15">
      <c r="D1255" s="38"/>
      <c r="I1255" s="108">
        <f t="shared" si="93"/>
        <v>1252</v>
      </c>
      <c r="J1255" s="100">
        <f t="shared" si="93"/>
        <v>44716</v>
      </c>
      <c r="K1255" s="100"/>
      <c r="L1255" s="109"/>
      <c r="M1255" s="1"/>
      <c r="N1255" s="2"/>
      <c r="O1255" s="1"/>
    </row>
    <row r="1256" spans="4:15">
      <c r="D1256" s="38"/>
      <c r="I1256" s="108">
        <f t="shared" si="93"/>
        <v>1253</v>
      </c>
      <c r="J1256" s="100">
        <f t="shared" si="93"/>
        <v>44717</v>
      </c>
      <c r="K1256" s="100"/>
      <c r="L1256" s="109"/>
      <c r="M1256" s="1"/>
      <c r="N1256" s="2"/>
      <c r="O1256" s="1"/>
    </row>
    <row r="1257" spans="4:15">
      <c r="D1257" s="38"/>
      <c r="I1257" s="108">
        <f t="shared" si="93"/>
        <v>1254</v>
      </c>
      <c r="J1257" s="100">
        <f t="shared" si="93"/>
        <v>44718</v>
      </c>
      <c r="K1257" s="100"/>
      <c r="L1257" s="109"/>
      <c r="M1257" s="1"/>
      <c r="N1257" s="2"/>
      <c r="O1257" s="1"/>
    </row>
    <row r="1258" spans="4:15">
      <c r="D1258" s="38"/>
      <c r="I1258" s="108">
        <f t="shared" si="93"/>
        <v>1255</v>
      </c>
      <c r="J1258" s="100">
        <f t="shared" si="93"/>
        <v>44719</v>
      </c>
      <c r="K1258" s="100"/>
      <c r="L1258" s="109"/>
      <c r="M1258" s="1"/>
      <c r="N1258" s="2"/>
      <c r="O1258" s="1"/>
    </row>
    <row r="1259" spans="4:15">
      <c r="D1259" s="38"/>
      <c r="I1259" s="108">
        <f t="shared" si="93"/>
        <v>1256</v>
      </c>
      <c r="J1259" s="100">
        <f t="shared" si="93"/>
        <v>44720</v>
      </c>
      <c r="K1259" s="100"/>
      <c r="L1259" s="109"/>
      <c r="M1259" s="1"/>
      <c r="N1259" s="2"/>
      <c r="O1259" s="1"/>
    </row>
    <row r="1260" spans="4:15">
      <c r="D1260" s="38"/>
      <c r="I1260" s="108">
        <f t="shared" si="93"/>
        <v>1257</v>
      </c>
      <c r="J1260" s="100">
        <f t="shared" si="93"/>
        <v>44721</v>
      </c>
      <c r="K1260" s="100"/>
      <c r="L1260" s="109"/>
      <c r="M1260" s="1"/>
      <c r="N1260" s="2"/>
      <c r="O1260" s="1"/>
    </row>
    <row r="1261" spans="4:15">
      <c r="D1261" s="38"/>
      <c r="I1261" s="108">
        <f t="shared" si="93"/>
        <v>1258</v>
      </c>
      <c r="J1261" s="100">
        <f t="shared" si="93"/>
        <v>44722</v>
      </c>
      <c r="K1261" s="100"/>
      <c r="L1261" s="109"/>
      <c r="M1261" s="1"/>
      <c r="N1261" s="2"/>
      <c r="O1261" s="1"/>
    </row>
    <row r="1262" spans="4:15">
      <c r="D1262" s="38"/>
      <c r="I1262" s="108">
        <f t="shared" si="93"/>
        <v>1259</v>
      </c>
      <c r="J1262" s="100">
        <f t="shared" si="93"/>
        <v>44723</v>
      </c>
      <c r="K1262" s="100"/>
      <c r="L1262" s="109"/>
      <c r="M1262" s="1"/>
      <c r="N1262" s="2"/>
      <c r="O1262" s="1"/>
    </row>
    <row r="1263" spans="4:15">
      <c r="D1263" s="38"/>
      <c r="I1263" s="108">
        <f t="shared" si="93"/>
        <v>1260</v>
      </c>
      <c r="J1263" s="100">
        <f t="shared" si="93"/>
        <v>44724</v>
      </c>
      <c r="K1263" s="100"/>
      <c r="L1263" s="109"/>
      <c r="M1263" s="1"/>
      <c r="N1263" s="2"/>
      <c r="O1263" s="1"/>
    </row>
    <row r="1264" spans="4:15">
      <c r="D1264" s="38"/>
      <c r="I1264" s="108">
        <f t="shared" si="93"/>
        <v>1261</v>
      </c>
      <c r="J1264" s="100">
        <f t="shared" si="93"/>
        <v>44725</v>
      </c>
      <c r="K1264" s="100"/>
      <c r="L1264" s="109"/>
      <c r="M1264" s="1"/>
      <c r="N1264" s="2"/>
      <c r="O1264" s="1"/>
    </row>
    <row r="1265" spans="4:15">
      <c r="D1265" s="38"/>
      <c r="I1265" s="108">
        <f t="shared" si="93"/>
        <v>1262</v>
      </c>
      <c r="J1265" s="100">
        <f t="shared" si="93"/>
        <v>44726</v>
      </c>
      <c r="K1265" s="100"/>
      <c r="L1265" s="109"/>
      <c r="M1265" s="1"/>
      <c r="N1265" s="2"/>
      <c r="O1265" s="1"/>
    </row>
    <row r="1266" spans="4:15">
      <c r="D1266" s="38"/>
      <c r="I1266" s="108">
        <f t="shared" si="93"/>
        <v>1263</v>
      </c>
      <c r="J1266" s="100">
        <f t="shared" si="93"/>
        <v>44727</v>
      </c>
      <c r="K1266" s="100"/>
      <c r="L1266" s="109"/>
      <c r="M1266" s="1"/>
      <c r="N1266" s="2"/>
      <c r="O1266" s="1"/>
    </row>
    <row r="1267" spans="4:15">
      <c r="D1267" s="38"/>
      <c r="I1267" s="108">
        <f t="shared" si="93"/>
        <v>1264</v>
      </c>
      <c r="J1267" s="100">
        <f t="shared" si="93"/>
        <v>44728</v>
      </c>
      <c r="K1267" s="100"/>
      <c r="L1267" s="109"/>
      <c r="M1267" s="1"/>
      <c r="N1267" s="2"/>
      <c r="O1267" s="1"/>
    </row>
    <row r="1268" spans="4:15">
      <c r="D1268" s="38"/>
      <c r="I1268" s="108">
        <f t="shared" si="93"/>
        <v>1265</v>
      </c>
      <c r="J1268" s="100">
        <f t="shared" si="93"/>
        <v>44729</v>
      </c>
      <c r="K1268" s="100"/>
      <c r="L1268" s="109"/>
      <c r="M1268" s="1"/>
      <c r="N1268" s="2"/>
      <c r="O1268" s="1"/>
    </row>
    <row r="1269" spans="4:15">
      <c r="D1269" s="38"/>
      <c r="I1269" s="108">
        <f t="shared" si="93"/>
        <v>1266</v>
      </c>
      <c r="J1269" s="100">
        <f t="shared" si="93"/>
        <v>44730</v>
      </c>
      <c r="K1269" s="100"/>
      <c r="L1269" s="109"/>
      <c r="M1269" s="1"/>
      <c r="N1269" s="2"/>
      <c r="O1269" s="1"/>
    </row>
    <row r="1270" spans="4:15">
      <c r="D1270" s="38"/>
      <c r="I1270" s="108">
        <f t="shared" ref="I1270:J1285" si="94">I1269+1</f>
        <v>1267</v>
      </c>
      <c r="J1270" s="100">
        <f t="shared" si="94"/>
        <v>44731</v>
      </c>
      <c r="K1270" s="100"/>
      <c r="L1270" s="109"/>
      <c r="M1270" s="1"/>
      <c r="N1270" s="2"/>
      <c r="O1270" s="1"/>
    </row>
    <row r="1271" spans="4:15">
      <c r="D1271" s="38"/>
      <c r="I1271" s="108">
        <f t="shared" si="94"/>
        <v>1268</v>
      </c>
      <c r="J1271" s="100">
        <f t="shared" si="94"/>
        <v>44732</v>
      </c>
      <c r="K1271" s="100"/>
      <c r="L1271" s="109"/>
      <c r="M1271" s="1"/>
      <c r="N1271" s="2"/>
      <c r="O1271" s="1"/>
    </row>
    <row r="1272" spans="4:15">
      <c r="D1272" s="38"/>
      <c r="I1272" s="108">
        <f t="shared" si="94"/>
        <v>1269</v>
      </c>
      <c r="J1272" s="100">
        <f t="shared" si="94"/>
        <v>44733</v>
      </c>
      <c r="K1272" s="100"/>
      <c r="L1272" s="109"/>
      <c r="M1272" s="1"/>
      <c r="N1272" s="2"/>
      <c r="O1272" s="1"/>
    </row>
    <row r="1273" spans="4:15">
      <c r="D1273" s="38"/>
      <c r="I1273" s="108">
        <f t="shared" si="94"/>
        <v>1270</v>
      </c>
      <c r="J1273" s="100">
        <f t="shared" si="94"/>
        <v>44734</v>
      </c>
      <c r="K1273" s="100"/>
      <c r="L1273" s="109"/>
      <c r="M1273" s="1"/>
      <c r="N1273" s="2"/>
      <c r="O1273" s="1"/>
    </row>
    <row r="1274" spans="4:15">
      <c r="D1274" s="38"/>
      <c r="I1274" s="108">
        <f t="shared" si="94"/>
        <v>1271</v>
      </c>
      <c r="J1274" s="100">
        <f t="shared" si="94"/>
        <v>44735</v>
      </c>
      <c r="K1274" s="100"/>
      <c r="L1274" s="109"/>
      <c r="M1274" s="1"/>
      <c r="N1274" s="2"/>
      <c r="O1274" s="1"/>
    </row>
    <row r="1275" spans="4:15">
      <c r="D1275" s="38"/>
      <c r="I1275" s="108">
        <f t="shared" si="94"/>
        <v>1272</v>
      </c>
      <c r="J1275" s="100">
        <f t="shared" si="94"/>
        <v>44736</v>
      </c>
      <c r="K1275" s="100"/>
      <c r="L1275" s="109"/>
      <c r="M1275" s="1"/>
      <c r="N1275" s="2"/>
      <c r="O1275" s="1"/>
    </row>
    <row r="1276" spans="4:15">
      <c r="D1276" s="38"/>
      <c r="I1276" s="108">
        <f t="shared" si="94"/>
        <v>1273</v>
      </c>
      <c r="J1276" s="100">
        <f t="shared" si="94"/>
        <v>44737</v>
      </c>
      <c r="K1276" s="100"/>
      <c r="L1276" s="109"/>
      <c r="M1276" s="1"/>
      <c r="N1276" s="2"/>
      <c r="O1276" s="1"/>
    </row>
    <row r="1277" spans="4:15">
      <c r="D1277" s="38"/>
      <c r="I1277" s="108">
        <f t="shared" si="94"/>
        <v>1274</v>
      </c>
      <c r="J1277" s="100">
        <f t="shared" si="94"/>
        <v>44738</v>
      </c>
      <c r="K1277" s="100"/>
      <c r="L1277" s="109"/>
      <c r="M1277" s="1"/>
      <c r="N1277" s="2"/>
      <c r="O1277" s="1"/>
    </row>
    <row r="1278" spans="4:15">
      <c r="D1278" s="38"/>
      <c r="I1278" s="108">
        <f t="shared" si="94"/>
        <v>1275</v>
      </c>
      <c r="J1278" s="100">
        <f t="shared" si="94"/>
        <v>44739</v>
      </c>
      <c r="K1278" s="100"/>
      <c r="L1278" s="109"/>
      <c r="M1278" s="1"/>
      <c r="N1278" s="2"/>
      <c r="O1278" s="1"/>
    </row>
    <row r="1279" spans="4:15">
      <c r="D1279" s="38"/>
      <c r="I1279" s="108">
        <f t="shared" si="94"/>
        <v>1276</v>
      </c>
      <c r="J1279" s="100">
        <f t="shared" si="94"/>
        <v>44740</v>
      </c>
      <c r="K1279" s="100"/>
      <c r="L1279" s="109"/>
      <c r="M1279" s="1"/>
      <c r="N1279" s="2"/>
      <c r="O1279" s="1"/>
    </row>
    <row r="1280" spans="4:15">
      <c r="D1280" s="38"/>
      <c r="I1280" s="108">
        <f t="shared" si="94"/>
        <v>1277</v>
      </c>
      <c r="J1280" s="100">
        <f t="shared" si="94"/>
        <v>44741</v>
      </c>
      <c r="K1280" s="100"/>
      <c r="L1280" s="109"/>
      <c r="M1280" s="1"/>
      <c r="N1280" s="2"/>
      <c r="O1280" s="1"/>
    </row>
    <row r="1281" spans="4:15">
      <c r="D1281" s="38"/>
      <c r="I1281" s="108">
        <f t="shared" si="94"/>
        <v>1278</v>
      </c>
      <c r="J1281" s="100">
        <f t="shared" si="94"/>
        <v>44742</v>
      </c>
      <c r="K1281" s="100"/>
      <c r="L1281" s="109"/>
      <c r="M1281" s="1"/>
      <c r="N1281" s="2"/>
      <c r="O1281" s="1"/>
    </row>
    <row r="1282" spans="4:15">
      <c r="D1282" s="38"/>
      <c r="I1282" s="108">
        <f t="shared" si="94"/>
        <v>1279</v>
      </c>
      <c r="J1282" s="100">
        <f t="shared" si="94"/>
        <v>44743</v>
      </c>
      <c r="K1282" s="100"/>
      <c r="L1282" s="109"/>
      <c r="M1282" s="1"/>
      <c r="N1282" s="2"/>
      <c r="O1282" s="1"/>
    </row>
    <row r="1283" spans="4:15">
      <c r="D1283" s="38"/>
      <c r="I1283" s="108">
        <f t="shared" si="94"/>
        <v>1280</v>
      </c>
      <c r="J1283" s="100">
        <f t="shared" si="94"/>
        <v>44744</v>
      </c>
      <c r="K1283" s="100"/>
      <c r="L1283" s="109"/>
      <c r="M1283" s="1"/>
      <c r="N1283" s="2"/>
      <c r="O1283" s="1"/>
    </row>
    <row r="1284" spans="4:15">
      <c r="D1284" s="38"/>
      <c r="I1284" s="108">
        <f t="shared" si="94"/>
        <v>1281</v>
      </c>
      <c r="J1284" s="100">
        <f t="shared" si="94"/>
        <v>44745</v>
      </c>
      <c r="K1284" s="100"/>
      <c r="L1284" s="109"/>
      <c r="M1284" s="1"/>
      <c r="N1284" s="2"/>
      <c r="O1284" s="1"/>
    </row>
    <row r="1285" spans="4:15">
      <c r="D1285" s="38"/>
      <c r="I1285" s="108">
        <f t="shared" si="94"/>
        <v>1282</v>
      </c>
      <c r="J1285" s="100">
        <f t="shared" si="94"/>
        <v>44746</v>
      </c>
      <c r="K1285" s="100"/>
      <c r="L1285" s="109"/>
      <c r="M1285" s="1"/>
      <c r="N1285" s="2"/>
      <c r="O1285" s="1"/>
    </row>
    <row r="1286" spans="4:15">
      <c r="D1286" s="38"/>
      <c r="I1286" s="108">
        <f t="shared" ref="I1286:J1301" si="95">I1285+1</f>
        <v>1283</v>
      </c>
      <c r="J1286" s="100">
        <f t="shared" si="95"/>
        <v>44747</v>
      </c>
      <c r="K1286" s="100"/>
      <c r="L1286" s="109"/>
      <c r="M1286" s="1"/>
      <c r="N1286" s="2"/>
      <c r="O1286" s="1"/>
    </row>
    <row r="1287" spans="4:15">
      <c r="D1287" s="38"/>
      <c r="I1287" s="108">
        <f t="shared" si="95"/>
        <v>1284</v>
      </c>
      <c r="J1287" s="100">
        <f t="shared" si="95"/>
        <v>44748</v>
      </c>
      <c r="K1287" s="100"/>
      <c r="L1287" s="109"/>
      <c r="M1287" s="1"/>
      <c r="N1287" s="2"/>
      <c r="O1287" s="1"/>
    </row>
    <row r="1288" spans="4:15">
      <c r="D1288" s="38"/>
      <c r="I1288" s="108">
        <f t="shared" si="95"/>
        <v>1285</v>
      </c>
      <c r="J1288" s="100">
        <f t="shared" si="95"/>
        <v>44749</v>
      </c>
      <c r="K1288" s="100"/>
      <c r="L1288" s="109"/>
      <c r="M1288" s="1"/>
      <c r="N1288" s="2"/>
      <c r="O1288" s="1"/>
    </row>
    <row r="1289" spans="4:15">
      <c r="D1289" s="38"/>
      <c r="I1289" s="108">
        <f t="shared" si="95"/>
        <v>1286</v>
      </c>
      <c r="J1289" s="100">
        <f t="shared" si="95"/>
        <v>44750</v>
      </c>
      <c r="K1289" s="100"/>
      <c r="L1289" s="109"/>
      <c r="M1289" s="1"/>
      <c r="N1289" s="2"/>
      <c r="O1289" s="1"/>
    </row>
    <row r="1290" spans="4:15">
      <c r="D1290" s="38"/>
      <c r="I1290" s="108">
        <f t="shared" si="95"/>
        <v>1287</v>
      </c>
      <c r="J1290" s="100">
        <f t="shared" si="95"/>
        <v>44751</v>
      </c>
      <c r="K1290" s="100"/>
      <c r="L1290" s="109"/>
      <c r="M1290" s="1"/>
      <c r="N1290" s="2"/>
      <c r="O1290" s="1"/>
    </row>
    <row r="1291" spans="4:15">
      <c r="D1291" s="38"/>
      <c r="I1291" s="108">
        <f t="shared" si="95"/>
        <v>1288</v>
      </c>
      <c r="J1291" s="100">
        <f t="shared" si="95"/>
        <v>44752</v>
      </c>
      <c r="K1291" s="100"/>
      <c r="L1291" s="109"/>
      <c r="M1291" s="1"/>
      <c r="N1291" s="2"/>
      <c r="O1291" s="1"/>
    </row>
    <row r="1292" spans="4:15">
      <c r="D1292" s="38"/>
      <c r="I1292" s="108">
        <f t="shared" si="95"/>
        <v>1289</v>
      </c>
      <c r="J1292" s="100">
        <f t="shared" si="95"/>
        <v>44753</v>
      </c>
      <c r="K1292" s="100"/>
      <c r="L1292" s="109"/>
      <c r="M1292" s="1"/>
      <c r="N1292" s="2"/>
      <c r="O1292" s="1"/>
    </row>
    <row r="1293" spans="4:15">
      <c r="D1293" s="38"/>
      <c r="I1293" s="108">
        <f t="shared" si="95"/>
        <v>1290</v>
      </c>
      <c r="J1293" s="100">
        <f t="shared" si="95"/>
        <v>44754</v>
      </c>
      <c r="K1293" s="100"/>
      <c r="L1293" s="109"/>
      <c r="M1293" s="1"/>
      <c r="N1293" s="2"/>
      <c r="O1293" s="1"/>
    </row>
    <row r="1294" spans="4:15">
      <c r="D1294" s="38"/>
      <c r="I1294" s="108">
        <f t="shared" si="95"/>
        <v>1291</v>
      </c>
      <c r="J1294" s="100">
        <f t="shared" si="95"/>
        <v>44755</v>
      </c>
      <c r="K1294" s="100"/>
      <c r="L1294" s="109"/>
      <c r="M1294" s="1"/>
      <c r="N1294" s="2"/>
      <c r="O1294" s="1"/>
    </row>
    <row r="1295" spans="4:15">
      <c r="D1295" s="38"/>
      <c r="I1295" s="108">
        <f t="shared" si="95"/>
        <v>1292</v>
      </c>
      <c r="J1295" s="100">
        <f t="shared" si="95"/>
        <v>44756</v>
      </c>
      <c r="K1295" s="100"/>
      <c r="L1295" s="109"/>
      <c r="M1295" s="1"/>
      <c r="N1295" s="2"/>
      <c r="O1295" s="1"/>
    </row>
    <row r="1296" spans="4:15">
      <c r="D1296" s="38"/>
      <c r="I1296" s="108">
        <f t="shared" si="95"/>
        <v>1293</v>
      </c>
      <c r="J1296" s="100">
        <f t="shared" si="95"/>
        <v>44757</v>
      </c>
      <c r="K1296" s="100"/>
      <c r="L1296" s="109"/>
      <c r="M1296" s="1"/>
      <c r="N1296" s="2"/>
      <c r="O1296" s="1"/>
    </row>
    <row r="1297" spans="4:15">
      <c r="D1297" s="38"/>
      <c r="I1297" s="108">
        <f t="shared" si="95"/>
        <v>1294</v>
      </c>
      <c r="J1297" s="100">
        <f t="shared" si="95"/>
        <v>44758</v>
      </c>
      <c r="K1297" s="100"/>
      <c r="L1297" s="109"/>
      <c r="M1297" s="1"/>
      <c r="N1297" s="2"/>
      <c r="O1297" s="1"/>
    </row>
    <row r="1298" spans="4:15">
      <c r="D1298" s="38"/>
      <c r="I1298" s="108">
        <f t="shared" si="95"/>
        <v>1295</v>
      </c>
      <c r="J1298" s="100">
        <f t="shared" si="95"/>
        <v>44759</v>
      </c>
      <c r="K1298" s="100"/>
      <c r="L1298" s="109"/>
      <c r="M1298" s="1"/>
      <c r="N1298" s="2"/>
      <c r="O1298" s="1"/>
    </row>
    <row r="1299" spans="4:15">
      <c r="D1299" s="38"/>
      <c r="I1299" s="108">
        <f t="shared" si="95"/>
        <v>1296</v>
      </c>
      <c r="J1299" s="100">
        <f t="shared" si="95"/>
        <v>44760</v>
      </c>
      <c r="K1299" s="100"/>
      <c r="L1299" s="109"/>
      <c r="M1299" s="1"/>
      <c r="N1299" s="2"/>
      <c r="O1299" s="1"/>
    </row>
    <row r="1300" spans="4:15">
      <c r="D1300" s="38"/>
      <c r="I1300" s="108">
        <f t="shared" si="95"/>
        <v>1297</v>
      </c>
      <c r="J1300" s="100">
        <f t="shared" si="95"/>
        <v>44761</v>
      </c>
      <c r="K1300" s="100"/>
      <c r="L1300" s="109"/>
      <c r="M1300" s="1"/>
      <c r="N1300" s="2"/>
      <c r="O1300" s="1"/>
    </row>
    <row r="1301" spans="4:15">
      <c r="D1301" s="38"/>
      <c r="I1301" s="108">
        <f t="shared" si="95"/>
        <v>1298</v>
      </c>
      <c r="J1301" s="100">
        <f t="shared" si="95"/>
        <v>44762</v>
      </c>
      <c r="K1301" s="100"/>
      <c r="L1301" s="109"/>
      <c r="M1301" s="1"/>
      <c r="N1301" s="2"/>
      <c r="O1301" s="1"/>
    </row>
    <row r="1302" spans="4:15">
      <c r="D1302" s="38"/>
      <c r="I1302" s="108">
        <f t="shared" ref="I1302:J1317" si="96">I1301+1</f>
        <v>1299</v>
      </c>
      <c r="J1302" s="100">
        <f t="shared" si="96"/>
        <v>44763</v>
      </c>
      <c r="K1302" s="100"/>
      <c r="L1302" s="109"/>
      <c r="M1302" s="1"/>
      <c r="N1302" s="2"/>
      <c r="O1302" s="1"/>
    </row>
    <row r="1303" spans="4:15">
      <c r="D1303" s="38"/>
      <c r="I1303" s="108">
        <f t="shared" si="96"/>
        <v>1300</v>
      </c>
      <c r="J1303" s="100">
        <f t="shared" si="96"/>
        <v>44764</v>
      </c>
      <c r="K1303" s="100"/>
      <c r="L1303" s="109"/>
      <c r="M1303" s="1"/>
      <c r="N1303" s="2"/>
      <c r="O1303" s="1"/>
    </row>
    <row r="1304" spans="4:15">
      <c r="D1304" s="38"/>
      <c r="I1304" s="108">
        <f t="shared" si="96"/>
        <v>1301</v>
      </c>
      <c r="J1304" s="100">
        <f t="shared" si="96"/>
        <v>44765</v>
      </c>
      <c r="K1304" s="100"/>
      <c r="L1304" s="109"/>
      <c r="M1304" s="1"/>
      <c r="N1304" s="2"/>
      <c r="O1304" s="1"/>
    </row>
    <row r="1305" spans="4:15">
      <c r="D1305" s="38"/>
      <c r="I1305" s="108">
        <f t="shared" si="96"/>
        <v>1302</v>
      </c>
      <c r="J1305" s="100">
        <f t="shared" si="96"/>
        <v>44766</v>
      </c>
      <c r="K1305" s="100"/>
      <c r="L1305" s="109"/>
      <c r="M1305" s="1"/>
      <c r="N1305" s="2"/>
      <c r="O1305" s="1"/>
    </row>
    <row r="1306" spans="4:15">
      <c r="D1306" s="38"/>
      <c r="I1306" s="108">
        <f t="shared" si="96"/>
        <v>1303</v>
      </c>
      <c r="J1306" s="100">
        <f t="shared" si="96"/>
        <v>44767</v>
      </c>
      <c r="K1306" s="100"/>
      <c r="L1306" s="109"/>
      <c r="M1306" s="1"/>
      <c r="N1306" s="2"/>
      <c r="O1306" s="1"/>
    </row>
    <row r="1307" spans="4:15">
      <c r="D1307" s="38"/>
      <c r="I1307" s="108">
        <f t="shared" si="96"/>
        <v>1304</v>
      </c>
      <c r="J1307" s="100">
        <f t="shared" si="96"/>
        <v>44768</v>
      </c>
      <c r="K1307" s="100"/>
      <c r="L1307" s="109"/>
      <c r="M1307" s="1"/>
      <c r="N1307" s="2"/>
      <c r="O1307" s="1"/>
    </row>
    <row r="1308" spans="4:15">
      <c r="D1308" s="38"/>
      <c r="I1308" s="108">
        <f t="shared" si="96"/>
        <v>1305</v>
      </c>
      <c r="J1308" s="100">
        <f t="shared" si="96"/>
        <v>44769</v>
      </c>
      <c r="K1308" s="100"/>
      <c r="L1308" s="109"/>
      <c r="M1308" s="1"/>
      <c r="N1308" s="2"/>
      <c r="O1308" s="1"/>
    </row>
    <row r="1309" spans="4:15">
      <c r="D1309" s="38"/>
      <c r="I1309" s="108">
        <f t="shared" si="96"/>
        <v>1306</v>
      </c>
      <c r="J1309" s="100">
        <f t="shared" si="96"/>
        <v>44770</v>
      </c>
      <c r="K1309" s="100"/>
      <c r="L1309" s="109"/>
      <c r="M1309" s="1"/>
      <c r="N1309" s="2"/>
      <c r="O1309" s="1"/>
    </row>
    <row r="1310" spans="4:15">
      <c r="D1310" s="38"/>
      <c r="I1310" s="108">
        <f t="shared" si="96"/>
        <v>1307</v>
      </c>
      <c r="J1310" s="100">
        <f t="shared" si="96"/>
        <v>44771</v>
      </c>
      <c r="K1310" s="100"/>
      <c r="L1310" s="109"/>
      <c r="M1310" s="1"/>
      <c r="N1310" s="2"/>
      <c r="O1310" s="1"/>
    </row>
    <row r="1311" spans="4:15">
      <c r="D1311" s="38"/>
      <c r="I1311" s="108">
        <f t="shared" si="96"/>
        <v>1308</v>
      </c>
      <c r="J1311" s="100">
        <f t="shared" si="96"/>
        <v>44772</v>
      </c>
      <c r="K1311" s="100"/>
      <c r="L1311" s="109"/>
      <c r="M1311" s="1"/>
      <c r="N1311" s="2"/>
      <c r="O1311" s="1"/>
    </row>
    <row r="1312" spans="4:15">
      <c r="D1312" s="38"/>
      <c r="I1312" s="108">
        <f t="shared" si="96"/>
        <v>1309</v>
      </c>
      <c r="J1312" s="100">
        <f t="shared" si="96"/>
        <v>44773</v>
      </c>
      <c r="K1312" s="100"/>
      <c r="L1312" s="109"/>
      <c r="M1312" s="1"/>
      <c r="N1312" s="2"/>
      <c r="O1312" s="1"/>
    </row>
    <row r="1313" spans="4:15">
      <c r="D1313" s="38"/>
      <c r="I1313" s="108">
        <f t="shared" si="96"/>
        <v>1310</v>
      </c>
      <c r="J1313" s="100">
        <f t="shared" si="96"/>
        <v>44774</v>
      </c>
      <c r="K1313" s="100"/>
      <c r="L1313" s="109"/>
      <c r="M1313" s="1"/>
      <c r="N1313" s="2"/>
      <c r="O1313" s="1"/>
    </row>
    <row r="1314" spans="4:15">
      <c r="D1314" s="38"/>
      <c r="I1314" s="108">
        <f t="shared" si="96"/>
        <v>1311</v>
      </c>
      <c r="J1314" s="100">
        <f t="shared" si="96"/>
        <v>44775</v>
      </c>
      <c r="K1314" s="100"/>
      <c r="L1314" s="109"/>
      <c r="M1314" s="1"/>
      <c r="N1314" s="2"/>
      <c r="O1314" s="1"/>
    </row>
    <row r="1315" spans="4:15">
      <c r="D1315" s="38"/>
      <c r="I1315" s="108">
        <f t="shared" si="96"/>
        <v>1312</v>
      </c>
      <c r="J1315" s="100">
        <f t="shared" si="96"/>
        <v>44776</v>
      </c>
      <c r="K1315" s="100"/>
      <c r="L1315" s="109"/>
      <c r="M1315" s="1"/>
      <c r="N1315" s="2"/>
      <c r="O1315" s="1"/>
    </row>
    <row r="1316" spans="4:15">
      <c r="D1316" s="38"/>
      <c r="I1316" s="108">
        <f t="shared" si="96"/>
        <v>1313</v>
      </c>
      <c r="J1316" s="100">
        <f t="shared" si="96"/>
        <v>44777</v>
      </c>
      <c r="K1316" s="100"/>
      <c r="L1316" s="109"/>
      <c r="M1316" s="1"/>
      <c r="N1316" s="2"/>
      <c r="O1316" s="1"/>
    </row>
    <row r="1317" spans="4:15">
      <c r="D1317" s="38"/>
      <c r="I1317" s="108">
        <f t="shared" si="96"/>
        <v>1314</v>
      </c>
      <c r="J1317" s="100">
        <f t="shared" si="96"/>
        <v>44778</v>
      </c>
      <c r="K1317" s="100"/>
      <c r="L1317" s="109"/>
      <c r="M1317" s="1"/>
      <c r="N1317" s="2"/>
      <c r="O1317" s="1"/>
    </row>
    <row r="1318" spans="4:15">
      <c r="D1318" s="38"/>
      <c r="I1318" s="108">
        <f t="shared" ref="I1318:J1333" si="97">I1317+1</f>
        <v>1315</v>
      </c>
      <c r="J1318" s="100">
        <f t="shared" si="97"/>
        <v>44779</v>
      </c>
      <c r="K1318" s="100"/>
      <c r="L1318" s="109"/>
      <c r="M1318" s="1"/>
      <c r="N1318" s="2"/>
      <c r="O1318" s="1"/>
    </row>
    <row r="1319" spans="4:15">
      <c r="D1319" s="38"/>
      <c r="I1319" s="108">
        <f t="shared" si="97"/>
        <v>1316</v>
      </c>
      <c r="J1319" s="100">
        <f t="shared" si="97"/>
        <v>44780</v>
      </c>
      <c r="K1319" s="100"/>
      <c r="L1319" s="109"/>
      <c r="M1319" s="1"/>
      <c r="N1319" s="2"/>
      <c r="O1319" s="1"/>
    </row>
    <row r="1320" spans="4:15">
      <c r="D1320" s="38"/>
      <c r="I1320" s="108">
        <f t="shared" si="97"/>
        <v>1317</v>
      </c>
      <c r="J1320" s="100">
        <f t="shared" si="97"/>
        <v>44781</v>
      </c>
      <c r="K1320" s="100"/>
      <c r="L1320" s="109"/>
      <c r="M1320" s="1"/>
      <c r="N1320" s="2"/>
      <c r="O1320" s="1"/>
    </row>
    <row r="1321" spans="4:15">
      <c r="D1321" s="38"/>
      <c r="I1321" s="108">
        <f t="shared" si="97"/>
        <v>1318</v>
      </c>
      <c r="J1321" s="100">
        <f t="shared" si="97"/>
        <v>44782</v>
      </c>
      <c r="K1321" s="100"/>
      <c r="L1321" s="109"/>
      <c r="M1321" s="1"/>
      <c r="N1321" s="2"/>
      <c r="O1321" s="1"/>
    </row>
    <row r="1322" spans="4:15">
      <c r="D1322" s="38"/>
      <c r="I1322" s="108">
        <f t="shared" si="97"/>
        <v>1319</v>
      </c>
      <c r="J1322" s="100">
        <f t="shared" si="97"/>
        <v>44783</v>
      </c>
      <c r="K1322" s="100"/>
      <c r="L1322" s="109"/>
      <c r="M1322" s="1"/>
      <c r="N1322" s="2"/>
      <c r="O1322" s="1"/>
    </row>
    <row r="1323" spans="4:15">
      <c r="D1323" s="38"/>
      <c r="I1323" s="108">
        <f t="shared" si="97"/>
        <v>1320</v>
      </c>
      <c r="J1323" s="100">
        <f t="shared" si="97"/>
        <v>44784</v>
      </c>
      <c r="K1323" s="100"/>
      <c r="L1323" s="109"/>
      <c r="M1323" s="1"/>
      <c r="N1323" s="2"/>
      <c r="O1323" s="1"/>
    </row>
    <row r="1324" spans="4:15">
      <c r="D1324" s="38"/>
      <c r="I1324" s="108">
        <f t="shared" si="97"/>
        <v>1321</v>
      </c>
      <c r="J1324" s="100">
        <f t="shared" si="97"/>
        <v>44785</v>
      </c>
      <c r="K1324" s="100"/>
      <c r="L1324" s="109"/>
      <c r="M1324" s="1"/>
      <c r="N1324" s="2"/>
      <c r="O1324" s="1"/>
    </row>
    <row r="1325" spans="4:15">
      <c r="D1325" s="38"/>
      <c r="I1325" s="108">
        <f t="shared" si="97"/>
        <v>1322</v>
      </c>
      <c r="J1325" s="100">
        <f t="shared" si="97"/>
        <v>44786</v>
      </c>
      <c r="K1325" s="100"/>
      <c r="L1325" s="109"/>
      <c r="M1325" s="1"/>
      <c r="N1325" s="2"/>
      <c r="O1325" s="1"/>
    </row>
    <row r="1326" spans="4:15">
      <c r="D1326" s="38"/>
      <c r="I1326" s="108">
        <f t="shared" si="97"/>
        <v>1323</v>
      </c>
      <c r="J1326" s="100">
        <f t="shared" si="97"/>
        <v>44787</v>
      </c>
      <c r="K1326" s="100"/>
      <c r="L1326" s="109"/>
      <c r="M1326" s="1"/>
      <c r="N1326" s="2"/>
      <c r="O1326" s="1"/>
    </row>
    <row r="1327" spans="4:15">
      <c r="D1327" s="38"/>
      <c r="I1327" s="108">
        <f t="shared" si="97"/>
        <v>1324</v>
      </c>
      <c r="J1327" s="100">
        <f t="shared" si="97"/>
        <v>44788</v>
      </c>
      <c r="K1327" s="100"/>
      <c r="L1327" s="109"/>
      <c r="M1327" s="1"/>
      <c r="N1327" s="2"/>
      <c r="O1327" s="1"/>
    </row>
    <row r="1328" spans="4:15">
      <c r="D1328" s="38"/>
      <c r="I1328" s="108">
        <f t="shared" si="97"/>
        <v>1325</v>
      </c>
      <c r="J1328" s="100">
        <f t="shared" si="97"/>
        <v>44789</v>
      </c>
      <c r="K1328" s="100"/>
      <c r="L1328" s="109"/>
      <c r="M1328" s="1"/>
      <c r="N1328" s="2"/>
      <c r="O1328" s="1"/>
    </row>
    <row r="1329" spans="4:15">
      <c r="D1329" s="38"/>
      <c r="I1329" s="108">
        <f t="shared" si="97"/>
        <v>1326</v>
      </c>
      <c r="J1329" s="100">
        <f t="shared" si="97"/>
        <v>44790</v>
      </c>
      <c r="K1329" s="100"/>
      <c r="L1329" s="109"/>
      <c r="M1329" s="1"/>
      <c r="N1329" s="2"/>
      <c r="O1329" s="1"/>
    </row>
    <row r="1330" spans="4:15">
      <c r="D1330" s="38"/>
      <c r="I1330" s="108">
        <f t="shared" si="97"/>
        <v>1327</v>
      </c>
      <c r="J1330" s="100">
        <f t="shared" si="97"/>
        <v>44791</v>
      </c>
      <c r="K1330" s="100"/>
      <c r="L1330" s="109"/>
      <c r="M1330" s="1"/>
      <c r="N1330" s="2"/>
      <c r="O1330" s="1"/>
    </row>
    <row r="1331" spans="4:15">
      <c r="D1331" s="38"/>
      <c r="I1331" s="108">
        <f t="shared" si="97"/>
        <v>1328</v>
      </c>
      <c r="J1331" s="100">
        <f t="shared" si="97"/>
        <v>44792</v>
      </c>
      <c r="K1331" s="100"/>
      <c r="L1331" s="109"/>
      <c r="M1331" s="1"/>
      <c r="N1331" s="2"/>
      <c r="O1331" s="1"/>
    </row>
    <row r="1332" spans="4:15">
      <c r="D1332" s="38"/>
      <c r="I1332" s="108">
        <f t="shared" si="97"/>
        <v>1329</v>
      </c>
      <c r="J1332" s="100">
        <f t="shared" si="97"/>
        <v>44793</v>
      </c>
      <c r="K1332" s="100"/>
      <c r="L1332" s="109"/>
      <c r="M1332" s="1"/>
      <c r="N1332" s="2"/>
      <c r="O1332" s="1"/>
    </row>
    <row r="1333" spans="4:15">
      <c r="D1333" s="38"/>
      <c r="I1333" s="108">
        <f t="shared" si="97"/>
        <v>1330</v>
      </c>
      <c r="J1333" s="100">
        <f t="shared" si="97"/>
        <v>44794</v>
      </c>
      <c r="K1333" s="100"/>
      <c r="L1333" s="109"/>
      <c r="M1333" s="1"/>
      <c r="N1333" s="2"/>
      <c r="O1333" s="1"/>
    </row>
    <row r="1334" spans="4:15">
      <c r="D1334" s="38"/>
      <c r="I1334" s="108">
        <f t="shared" ref="I1334:J1349" si="98">I1333+1</f>
        <v>1331</v>
      </c>
      <c r="J1334" s="100">
        <f t="shared" si="98"/>
        <v>44795</v>
      </c>
      <c r="K1334" s="100"/>
      <c r="L1334" s="109"/>
      <c r="M1334" s="1"/>
      <c r="N1334" s="2"/>
      <c r="O1334" s="1"/>
    </row>
    <row r="1335" spans="4:15">
      <c r="D1335" s="38"/>
      <c r="I1335" s="108">
        <f t="shared" si="98"/>
        <v>1332</v>
      </c>
      <c r="J1335" s="100">
        <f t="shared" si="98"/>
        <v>44796</v>
      </c>
      <c r="K1335" s="100"/>
      <c r="L1335" s="109"/>
      <c r="M1335" s="1"/>
      <c r="N1335" s="2"/>
      <c r="O1335" s="1"/>
    </row>
    <row r="1336" spans="4:15">
      <c r="D1336" s="38"/>
      <c r="I1336" s="108">
        <f t="shared" si="98"/>
        <v>1333</v>
      </c>
      <c r="J1336" s="100">
        <f t="shared" si="98"/>
        <v>44797</v>
      </c>
      <c r="K1336" s="100"/>
      <c r="L1336" s="109"/>
      <c r="M1336" s="1"/>
      <c r="N1336" s="2"/>
      <c r="O1336" s="1"/>
    </row>
    <row r="1337" spans="4:15">
      <c r="D1337" s="38"/>
      <c r="I1337" s="108">
        <f t="shared" si="98"/>
        <v>1334</v>
      </c>
      <c r="J1337" s="100">
        <f t="shared" si="98"/>
        <v>44798</v>
      </c>
      <c r="K1337" s="100"/>
      <c r="L1337" s="109"/>
      <c r="M1337" s="1"/>
      <c r="N1337" s="2"/>
      <c r="O1337" s="1"/>
    </row>
    <row r="1338" spans="4:15">
      <c r="D1338" s="38"/>
      <c r="I1338" s="108">
        <f t="shared" si="98"/>
        <v>1335</v>
      </c>
      <c r="J1338" s="100">
        <f t="shared" si="98"/>
        <v>44799</v>
      </c>
      <c r="K1338" s="100"/>
      <c r="L1338" s="109"/>
      <c r="M1338" s="1"/>
      <c r="N1338" s="2"/>
      <c r="O1338" s="1"/>
    </row>
    <row r="1339" spans="4:15">
      <c r="D1339" s="38"/>
      <c r="I1339" s="108">
        <f t="shared" si="98"/>
        <v>1336</v>
      </c>
      <c r="J1339" s="100">
        <f t="shared" si="98"/>
        <v>44800</v>
      </c>
      <c r="K1339" s="100"/>
      <c r="L1339" s="109"/>
      <c r="M1339" s="1"/>
      <c r="N1339" s="2"/>
      <c r="O1339" s="1"/>
    </row>
    <row r="1340" spans="4:15">
      <c r="D1340" s="38"/>
      <c r="I1340" s="108">
        <f t="shared" si="98"/>
        <v>1337</v>
      </c>
      <c r="J1340" s="100">
        <f t="shared" si="98"/>
        <v>44801</v>
      </c>
      <c r="K1340" s="100"/>
      <c r="L1340" s="109"/>
      <c r="M1340" s="1"/>
      <c r="N1340" s="2"/>
      <c r="O1340" s="1"/>
    </row>
    <row r="1341" spans="4:15">
      <c r="D1341" s="38"/>
      <c r="I1341" s="108">
        <f t="shared" si="98"/>
        <v>1338</v>
      </c>
      <c r="J1341" s="100">
        <f t="shared" si="98"/>
        <v>44802</v>
      </c>
      <c r="K1341" s="100"/>
      <c r="L1341" s="109"/>
      <c r="M1341" s="1"/>
      <c r="N1341" s="2"/>
      <c r="O1341" s="1"/>
    </row>
    <row r="1342" spans="4:15">
      <c r="D1342" s="38"/>
      <c r="I1342" s="108">
        <f t="shared" si="98"/>
        <v>1339</v>
      </c>
      <c r="J1342" s="100">
        <f t="shared" si="98"/>
        <v>44803</v>
      </c>
      <c r="K1342" s="100"/>
      <c r="L1342" s="109"/>
      <c r="M1342" s="1"/>
      <c r="N1342" s="2"/>
      <c r="O1342" s="1"/>
    </row>
    <row r="1343" spans="4:15">
      <c r="D1343" s="38"/>
      <c r="I1343" s="108">
        <f t="shared" si="98"/>
        <v>1340</v>
      </c>
      <c r="J1343" s="100">
        <f t="shared" si="98"/>
        <v>44804</v>
      </c>
      <c r="K1343" s="100"/>
      <c r="L1343" s="109"/>
      <c r="M1343" s="1"/>
      <c r="N1343" s="2"/>
      <c r="O1343" s="1"/>
    </row>
    <row r="1344" spans="4:15">
      <c r="D1344" s="38"/>
      <c r="I1344" s="108">
        <f t="shared" si="98"/>
        <v>1341</v>
      </c>
      <c r="J1344" s="100">
        <f t="shared" si="98"/>
        <v>44805</v>
      </c>
      <c r="K1344" s="100"/>
      <c r="L1344" s="109"/>
      <c r="M1344" s="1"/>
      <c r="N1344" s="2"/>
      <c r="O1344" s="1"/>
    </row>
    <row r="1345" spans="4:15">
      <c r="D1345" s="38"/>
      <c r="I1345" s="108">
        <f t="shared" si="98"/>
        <v>1342</v>
      </c>
      <c r="J1345" s="100">
        <f t="shared" si="98"/>
        <v>44806</v>
      </c>
      <c r="K1345" s="100"/>
      <c r="L1345" s="109"/>
      <c r="M1345" s="1"/>
      <c r="N1345" s="2"/>
      <c r="O1345" s="1"/>
    </row>
    <row r="1346" spans="4:15">
      <c r="D1346" s="38"/>
      <c r="I1346" s="108">
        <f t="shared" si="98"/>
        <v>1343</v>
      </c>
      <c r="J1346" s="100">
        <f t="shared" si="98"/>
        <v>44807</v>
      </c>
      <c r="K1346" s="100"/>
      <c r="L1346" s="109"/>
      <c r="M1346" s="1"/>
      <c r="N1346" s="2"/>
      <c r="O1346" s="1"/>
    </row>
    <row r="1347" spans="4:15">
      <c r="D1347" s="38"/>
      <c r="I1347" s="108">
        <f t="shared" si="98"/>
        <v>1344</v>
      </c>
      <c r="J1347" s="100">
        <f t="shared" si="98"/>
        <v>44808</v>
      </c>
      <c r="K1347" s="100"/>
      <c r="L1347" s="109"/>
      <c r="M1347" s="1"/>
      <c r="N1347" s="2"/>
      <c r="O1347" s="1"/>
    </row>
    <row r="1348" spans="4:15">
      <c r="D1348" s="38"/>
      <c r="I1348" s="108">
        <f t="shared" si="98"/>
        <v>1345</v>
      </c>
      <c r="J1348" s="100">
        <f t="shared" si="98"/>
        <v>44809</v>
      </c>
      <c r="K1348" s="100"/>
      <c r="L1348" s="109"/>
      <c r="M1348" s="1"/>
      <c r="N1348" s="2"/>
      <c r="O1348" s="1"/>
    </row>
    <row r="1349" spans="4:15">
      <c r="D1349" s="38"/>
      <c r="I1349" s="108">
        <f t="shared" si="98"/>
        <v>1346</v>
      </c>
      <c r="J1349" s="100">
        <f t="shared" si="98"/>
        <v>44810</v>
      </c>
      <c r="K1349" s="100"/>
      <c r="L1349" s="109"/>
      <c r="M1349" s="1"/>
      <c r="N1349" s="2"/>
      <c r="O1349" s="1"/>
    </row>
    <row r="1350" spans="4:15">
      <c r="D1350" s="38"/>
      <c r="I1350" s="108">
        <f t="shared" ref="I1350:J1365" si="99">I1349+1</f>
        <v>1347</v>
      </c>
      <c r="J1350" s="100">
        <f t="shared" si="99"/>
        <v>44811</v>
      </c>
      <c r="K1350" s="100"/>
      <c r="L1350" s="109"/>
      <c r="M1350" s="1"/>
      <c r="N1350" s="2"/>
      <c r="O1350" s="1"/>
    </row>
    <row r="1351" spans="4:15">
      <c r="D1351" s="38"/>
      <c r="I1351" s="108">
        <f t="shared" si="99"/>
        <v>1348</v>
      </c>
      <c r="J1351" s="100">
        <f t="shared" si="99"/>
        <v>44812</v>
      </c>
      <c r="K1351" s="100"/>
      <c r="L1351" s="109"/>
      <c r="M1351" s="1"/>
      <c r="N1351" s="2"/>
      <c r="O1351" s="1"/>
    </row>
    <row r="1352" spans="4:15">
      <c r="D1352" s="38"/>
      <c r="I1352" s="108">
        <f t="shared" si="99"/>
        <v>1349</v>
      </c>
      <c r="J1352" s="100">
        <f t="shared" si="99"/>
        <v>44813</v>
      </c>
      <c r="K1352" s="100"/>
      <c r="L1352" s="109"/>
      <c r="M1352" s="1"/>
      <c r="N1352" s="2"/>
      <c r="O1352" s="1"/>
    </row>
    <row r="1353" spans="4:15">
      <c r="D1353" s="38"/>
      <c r="I1353" s="108">
        <f t="shared" si="99"/>
        <v>1350</v>
      </c>
      <c r="J1353" s="100">
        <f t="shared" si="99"/>
        <v>44814</v>
      </c>
      <c r="K1353" s="100"/>
      <c r="L1353" s="109"/>
      <c r="M1353" s="1"/>
      <c r="N1353" s="2"/>
      <c r="O1353" s="1"/>
    </row>
    <row r="1354" spans="4:15">
      <c r="D1354" s="38"/>
      <c r="I1354" s="108">
        <f t="shared" si="99"/>
        <v>1351</v>
      </c>
      <c r="J1354" s="100">
        <f t="shared" si="99"/>
        <v>44815</v>
      </c>
      <c r="K1354" s="100"/>
      <c r="L1354" s="109"/>
      <c r="M1354" s="1"/>
      <c r="N1354" s="2"/>
      <c r="O1354" s="1"/>
    </row>
    <row r="1355" spans="4:15">
      <c r="D1355" s="38"/>
      <c r="I1355" s="108">
        <f t="shared" si="99"/>
        <v>1352</v>
      </c>
      <c r="J1355" s="100">
        <f t="shared" si="99"/>
        <v>44816</v>
      </c>
      <c r="K1355" s="100"/>
      <c r="L1355" s="109"/>
      <c r="M1355" s="1"/>
      <c r="N1355" s="2"/>
      <c r="O1355" s="1"/>
    </row>
    <row r="1356" spans="4:15">
      <c r="D1356" s="38"/>
      <c r="I1356" s="108">
        <f t="shared" si="99"/>
        <v>1353</v>
      </c>
      <c r="J1356" s="100">
        <f t="shared" si="99"/>
        <v>44817</v>
      </c>
      <c r="K1356" s="100"/>
      <c r="L1356" s="109"/>
      <c r="M1356" s="1"/>
      <c r="N1356" s="2"/>
      <c r="O1356" s="1"/>
    </row>
    <row r="1357" spans="4:15">
      <c r="D1357" s="38"/>
      <c r="I1357" s="108">
        <f t="shared" si="99"/>
        <v>1354</v>
      </c>
      <c r="J1357" s="100">
        <f t="shared" si="99"/>
        <v>44818</v>
      </c>
      <c r="K1357" s="100"/>
      <c r="L1357" s="109"/>
      <c r="M1357" s="1"/>
      <c r="N1357" s="2"/>
      <c r="O1357" s="1"/>
    </row>
    <row r="1358" spans="4:15">
      <c r="D1358" s="38"/>
      <c r="I1358" s="108">
        <f t="shared" si="99"/>
        <v>1355</v>
      </c>
      <c r="J1358" s="100">
        <f t="shared" si="99"/>
        <v>44819</v>
      </c>
      <c r="K1358" s="100"/>
      <c r="L1358" s="109"/>
      <c r="M1358" s="1"/>
      <c r="N1358" s="2"/>
      <c r="O1358" s="1"/>
    </row>
    <row r="1359" spans="4:15">
      <c r="D1359" s="38"/>
      <c r="I1359" s="108">
        <f t="shared" si="99"/>
        <v>1356</v>
      </c>
      <c r="J1359" s="100">
        <f t="shared" si="99"/>
        <v>44820</v>
      </c>
      <c r="K1359" s="100"/>
      <c r="L1359" s="109"/>
      <c r="M1359" s="1"/>
      <c r="N1359" s="2"/>
      <c r="O1359" s="1"/>
    </row>
    <row r="1360" spans="4:15">
      <c r="D1360" s="38"/>
      <c r="I1360" s="108">
        <f t="shared" si="99"/>
        <v>1357</v>
      </c>
      <c r="J1360" s="100">
        <f t="shared" si="99"/>
        <v>44821</v>
      </c>
      <c r="K1360" s="100"/>
      <c r="L1360" s="109"/>
      <c r="M1360" s="1"/>
      <c r="N1360" s="2"/>
      <c r="O1360" s="1"/>
    </row>
    <row r="1361" spans="4:15">
      <c r="D1361" s="38"/>
      <c r="I1361" s="108">
        <f t="shared" si="99"/>
        <v>1358</v>
      </c>
      <c r="J1361" s="100">
        <f t="shared" si="99"/>
        <v>44822</v>
      </c>
      <c r="K1361" s="100"/>
      <c r="L1361" s="109"/>
      <c r="M1361" s="1"/>
      <c r="N1361" s="2"/>
      <c r="O1361" s="1"/>
    </row>
    <row r="1362" spans="4:15">
      <c r="D1362" s="38"/>
      <c r="I1362" s="108">
        <f t="shared" si="99"/>
        <v>1359</v>
      </c>
      <c r="J1362" s="100">
        <f t="shared" si="99"/>
        <v>44823</v>
      </c>
      <c r="K1362" s="100"/>
      <c r="L1362" s="109"/>
      <c r="M1362" s="1"/>
      <c r="N1362" s="2"/>
      <c r="O1362" s="1"/>
    </row>
    <row r="1363" spans="4:15">
      <c r="D1363" s="38"/>
      <c r="I1363" s="108">
        <f t="shared" si="99"/>
        <v>1360</v>
      </c>
      <c r="J1363" s="100">
        <f t="shared" si="99"/>
        <v>44824</v>
      </c>
      <c r="K1363" s="100"/>
      <c r="L1363" s="109"/>
      <c r="M1363" s="1"/>
      <c r="N1363" s="2"/>
      <c r="O1363" s="1"/>
    </row>
    <row r="1364" spans="4:15">
      <c r="D1364" s="38"/>
      <c r="I1364" s="108">
        <f t="shared" si="99"/>
        <v>1361</v>
      </c>
      <c r="J1364" s="100">
        <f t="shared" si="99"/>
        <v>44825</v>
      </c>
      <c r="K1364" s="100"/>
      <c r="L1364" s="109"/>
      <c r="M1364" s="1"/>
      <c r="N1364" s="2"/>
      <c r="O1364" s="1"/>
    </row>
    <row r="1365" spans="4:15">
      <c r="D1365" s="38"/>
      <c r="I1365" s="108">
        <f t="shared" si="99"/>
        <v>1362</v>
      </c>
      <c r="J1365" s="100">
        <f t="shared" si="99"/>
        <v>44826</v>
      </c>
      <c r="K1365" s="100"/>
      <c r="L1365" s="109"/>
      <c r="M1365" s="1"/>
      <c r="N1365" s="2"/>
      <c r="O1365" s="1"/>
    </row>
    <row r="1366" spans="4:15">
      <c r="D1366" s="38"/>
      <c r="I1366" s="108">
        <f t="shared" ref="I1366:J1381" si="100">I1365+1</f>
        <v>1363</v>
      </c>
      <c r="J1366" s="100">
        <f t="shared" si="100"/>
        <v>44827</v>
      </c>
      <c r="K1366" s="100"/>
      <c r="L1366" s="109"/>
      <c r="M1366" s="1"/>
      <c r="N1366" s="2"/>
      <c r="O1366" s="1"/>
    </row>
    <row r="1367" spans="4:15">
      <c r="D1367" s="38"/>
      <c r="I1367" s="108">
        <f t="shared" si="100"/>
        <v>1364</v>
      </c>
      <c r="J1367" s="100">
        <f t="shared" si="100"/>
        <v>44828</v>
      </c>
      <c r="K1367" s="100"/>
      <c r="L1367" s="109"/>
      <c r="M1367" s="1"/>
      <c r="N1367" s="2"/>
      <c r="O1367" s="1"/>
    </row>
    <row r="1368" spans="4:15">
      <c r="D1368" s="38"/>
      <c r="I1368" s="108">
        <f t="shared" si="100"/>
        <v>1365</v>
      </c>
      <c r="J1368" s="100">
        <f t="shared" si="100"/>
        <v>44829</v>
      </c>
      <c r="K1368" s="100"/>
      <c r="L1368" s="109"/>
      <c r="M1368" s="1"/>
      <c r="N1368" s="2"/>
      <c r="O1368" s="1"/>
    </row>
    <row r="1369" spans="4:15">
      <c r="D1369" s="38"/>
      <c r="I1369" s="108">
        <f t="shared" si="100"/>
        <v>1366</v>
      </c>
      <c r="J1369" s="100">
        <f t="shared" si="100"/>
        <v>44830</v>
      </c>
      <c r="K1369" s="100"/>
      <c r="L1369" s="109"/>
      <c r="M1369" s="1"/>
      <c r="N1369" s="2"/>
      <c r="O1369" s="1"/>
    </row>
    <row r="1370" spans="4:15">
      <c r="D1370" s="38"/>
      <c r="I1370" s="108">
        <f t="shared" si="100"/>
        <v>1367</v>
      </c>
      <c r="J1370" s="100">
        <f t="shared" si="100"/>
        <v>44831</v>
      </c>
      <c r="K1370" s="100"/>
      <c r="L1370" s="109"/>
      <c r="M1370" s="1"/>
      <c r="N1370" s="2"/>
      <c r="O1370" s="1"/>
    </row>
    <row r="1371" spans="4:15">
      <c r="D1371" s="38"/>
      <c r="I1371" s="108">
        <f t="shared" si="100"/>
        <v>1368</v>
      </c>
      <c r="J1371" s="100">
        <f t="shared" si="100"/>
        <v>44832</v>
      </c>
      <c r="K1371" s="100"/>
      <c r="L1371" s="109"/>
      <c r="M1371" s="1"/>
      <c r="N1371" s="2"/>
      <c r="O1371" s="1"/>
    </row>
    <row r="1372" spans="4:15">
      <c r="D1372" s="38"/>
      <c r="I1372" s="108">
        <f t="shared" si="100"/>
        <v>1369</v>
      </c>
      <c r="J1372" s="100">
        <f t="shared" si="100"/>
        <v>44833</v>
      </c>
      <c r="K1372" s="100"/>
      <c r="L1372" s="109"/>
      <c r="M1372" s="1"/>
      <c r="N1372" s="1"/>
      <c r="O1372" s="1"/>
    </row>
    <row r="1373" spans="4:15">
      <c r="D1373" s="38"/>
      <c r="I1373" s="108">
        <f t="shared" si="100"/>
        <v>1370</v>
      </c>
      <c r="J1373" s="100">
        <f t="shared" si="100"/>
        <v>44834</v>
      </c>
      <c r="K1373" s="100"/>
      <c r="L1373" s="109"/>
      <c r="M1373" s="1"/>
      <c r="N1373" s="1"/>
      <c r="O1373" s="1"/>
    </row>
    <row r="1374" spans="4:15">
      <c r="D1374" s="38"/>
      <c r="I1374" s="108">
        <f t="shared" si="100"/>
        <v>1371</v>
      </c>
      <c r="J1374" s="100">
        <f t="shared" si="100"/>
        <v>44835</v>
      </c>
      <c r="K1374" s="100"/>
      <c r="L1374" s="109"/>
      <c r="M1374" s="1"/>
      <c r="N1374" s="1"/>
      <c r="O1374" s="1"/>
    </row>
    <row r="1375" spans="4:15">
      <c r="D1375" s="38"/>
      <c r="I1375" s="108">
        <f t="shared" si="100"/>
        <v>1372</v>
      </c>
      <c r="J1375" s="100">
        <f t="shared" si="100"/>
        <v>44836</v>
      </c>
      <c r="K1375" s="100"/>
      <c r="L1375" s="109"/>
      <c r="M1375" s="1"/>
      <c r="N1375" s="1"/>
      <c r="O1375" s="1"/>
    </row>
    <row r="1376" spans="4:15">
      <c r="D1376" s="38"/>
      <c r="I1376" s="108">
        <f t="shared" si="100"/>
        <v>1373</v>
      </c>
      <c r="J1376" s="100">
        <f t="shared" si="100"/>
        <v>44837</v>
      </c>
      <c r="K1376" s="100"/>
      <c r="L1376" s="109"/>
      <c r="M1376" s="1"/>
      <c r="N1376" s="1"/>
      <c r="O1376" s="1"/>
    </row>
    <row r="1377" spans="4:15">
      <c r="D1377" s="38"/>
      <c r="I1377" s="108">
        <f t="shared" si="100"/>
        <v>1374</v>
      </c>
      <c r="J1377" s="100">
        <f t="shared" si="100"/>
        <v>44838</v>
      </c>
      <c r="K1377" s="100"/>
      <c r="L1377" s="109"/>
      <c r="M1377" s="1"/>
      <c r="N1377" s="1"/>
      <c r="O1377" s="1"/>
    </row>
    <row r="1378" spans="4:15">
      <c r="D1378" s="38"/>
      <c r="I1378" s="108">
        <f t="shared" si="100"/>
        <v>1375</v>
      </c>
      <c r="J1378" s="100">
        <f t="shared" si="100"/>
        <v>44839</v>
      </c>
      <c r="K1378" s="100"/>
      <c r="L1378" s="109"/>
      <c r="M1378" s="1"/>
      <c r="N1378" s="1"/>
      <c r="O1378" s="1"/>
    </row>
    <row r="1379" spans="4:15">
      <c r="D1379" s="38"/>
      <c r="I1379" s="108">
        <f t="shared" si="100"/>
        <v>1376</v>
      </c>
      <c r="J1379" s="100">
        <f t="shared" si="100"/>
        <v>44840</v>
      </c>
      <c r="K1379" s="100"/>
      <c r="L1379" s="109"/>
      <c r="M1379" s="1"/>
      <c r="N1379" s="1"/>
      <c r="O1379" s="1"/>
    </row>
    <row r="1380" spans="4:15">
      <c r="D1380" s="38"/>
      <c r="I1380" s="108">
        <f t="shared" si="100"/>
        <v>1377</v>
      </c>
      <c r="J1380" s="100">
        <f t="shared" si="100"/>
        <v>44841</v>
      </c>
      <c r="K1380" s="100"/>
      <c r="L1380" s="109"/>
      <c r="M1380" s="1"/>
      <c r="N1380" s="1"/>
      <c r="O1380" s="1"/>
    </row>
    <row r="1381" spans="4:15">
      <c r="D1381" s="38"/>
      <c r="I1381" s="108">
        <f t="shared" si="100"/>
        <v>1378</v>
      </c>
      <c r="J1381" s="100">
        <f t="shared" si="100"/>
        <v>44842</v>
      </c>
      <c r="K1381" s="100"/>
      <c r="L1381" s="109"/>
      <c r="M1381" s="1"/>
      <c r="N1381" s="1"/>
      <c r="O1381" s="1"/>
    </row>
    <row r="1382" spans="4:15">
      <c r="D1382" s="38"/>
      <c r="I1382" s="108">
        <f t="shared" ref="I1382:J1397" si="101">I1381+1</f>
        <v>1379</v>
      </c>
      <c r="J1382" s="100">
        <f t="shared" si="101"/>
        <v>44843</v>
      </c>
      <c r="K1382" s="100"/>
      <c r="L1382" s="109"/>
      <c r="M1382" s="1"/>
      <c r="N1382" s="1"/>
      <c r="O1382" s="1"/>
    </row>
    <row r="1383" spans="4:15">
      <c r="D1383" s="38"/>
      <c r="I1383" s="108">
        <f t="shared" si="101"/>
        <v>1380</v>
      </c>
      <c r="J1383" s="100">
        <f t="shared" si="101"/>
        <v>44844</v>
      </c>
      <c r="K1383" s="100"/>
      <c r="L1383" s="109"/>
      <c r="M1383" s="1"/>
      <c r="N1383" s="1"/>
      <c r="O1383" s="1"/>
    </row>
    <row r="1384" spans="4:15">
      <c r="D1384" s="38"/>
      <c r="I1384" s="108">
        <f t="shared" si="101"/>
        <v>1381</v>
      </c>
      <c r="J1384" s="100">
        <f t="shared" si="101"/>
        <v>44845</v>
      </c>
      <c r="K1384" s="100"/>
      <c r="L1384" s="109"/>
      <c r="M1384" s="1"/>
      <c r="N1384" s="1"/>
      <c r="O1384" s="1"/>
    </row>
    <row r="1385" spans="4:15">
      <c r="D1385" s="38"/>
      <c r="I1385" s="108">
        <f t="shared" si="101"/>
        <v>1382</v>
      </c>
      <c r="J1385" s="100">
        <f t="shared" si="101"/>
        <v>44846</v>
      </c>
      <c r="K1385" s="100"/>
      <c r="L1385" s="109"/>
      <c r="M1385" s="1"/>
      <c r="N1385" s="1"/>
      <c r="O1385" s="1"/>
    </row>
    <row r="1386" spans="4:15">
      <c r="D1386" s="38"/>
      <c r="I1386" s="108">
        <f t="shared" si="101"/>
        <v>1383</v>
      </c>
      <c r="J1386" s="100">
        <f t="shared" si="101"/>
        <v>44847</v>
      </c>
      <c r="K1386" s="100"/>
      <c r="L1386" s="109"/>
      <c r="M1386" s="1"/>
      <c r="N1386" s="1"/>
      <c r="O1386" s="1"/>
    </row>
    <row r="1387" spans="4:15">
      <c r="D1387" s="38"/>
      <c r="I1387" s="108">
        <f t="shared" si="101"/>
        <v>1384</v>
      </c>
      <c r="J1387" s="100">
        <f t="shared" si="101"/>
        <v>44848</v>
      </c>
      <c r="K1387" s="100"/>
      <c r="L1387" s="109"/>
      <c r="M1387" s="1"/>
      <c r="N1387" s="1"/>
      <c r="O1387" s="1"/>
    </row>
    <row r="1388" spans="4:15">
      <c r="D1388" s="38"/>
      <c r="I1388" s="108">
        <f t="shared" si="101"/>
        <v>1385</v>
      </c>
      <c r="J1388" s="100">
        <f t="shared" si="101"/>
        <v>44849</v>
      </c>
      <c r="K1388" s="100"/>
      <c r="L1388" s="109"/>
      <c r="M1388" s="1"/>
      <c r="N1388" s="1"/>
      <c r="O1388" s="1"/>
    </row>
    <row r="1389" spans="4:15">
      <c r="D1389" s="38"/>
      <c r="I1389" s="108">
        <f t="shared" si="101"/>
        <v>1386</v>
      </c>
      <c r="J1389" s="100">
        <f t="shared" si="101"/>
        <v>44850</v>
      </c>
      <c r="K1389" s="100"/>
      <c r="L1389" s="109"/>
      <c r="M1389" s="1"/>
      <c r="N1389" s="1"/>
      <c r="O1389" s="1"/>
    </row>
    <row r="1390" spans="4:15">
      <c r="D1390" s="38"/>
      <c r="I1390" s="108">
        <f t="shared" si="101"/>
        <v>1387</v>
      </c>
      <c r="J1390" s="100">
        <f t="shared" si="101"/>
        <v>44851</v>
      </c>
      <c r="K1390" s="100"/>
      <c r="L1390" s="109"/>
      <c r="M1390" s="1"/>
      <c r="N1390" s="1"/>
      <c r="O1390" s="1"/>
    </row>
    <row r="1391" spans="4:15">
      <c r="D1391" s="38"/>
      <c r="I1391" s="108">
        <f t="shared" si="101"/>
        <v>1388</v>
      </c>
      <c r="J1391" s="100">
        <f t="shared" si="101"/>
        <v>44852</v>
      </c>
      <c r="K1391" s="100"/>
      <c r="L1391" s="109"/>
      <c r="M1391" s="1"/>
      <c r="N1391" s="1"/>
      <c r="O1391" s="1"/>
    </row>
    <row r="1392" spans="4:15">
      <c r="D1392" s="38"/>
      <c r="I1392" s="108">
        <f t="shared" si="101"/>
        <v>1389</v>
      </c>
      <c r="J1392" s="100">
        <f t="shared" si="101"/>
        <v>44853</v>
      </c>
      <c r="K1392" s="100"/>
      <c r="L1392" s="109"/>
      <c r="M1392" s="1"/>
      <c r="N1392" s="1"/>
      <c r="O1392" s="1"/>
    </row>
    <row r="1393" spans="4:15">
      <c r="D1393" s="38"/>
      <c r="I1393" s="108">
        <f t="shared" si="101"/>
        <v>1390</v>
      </c>
      <c r="J1393" s="100">
        <f t="shared" si="101"/>
        <v>44854</v>
      </c>
      <c r="K1393" s="100"/>
      <c r="L1393" s="109"/>
      <c r="M1393" s="1"/>
      <c r="N1393" s="1"/>
      <c r="O1393" s="1"/>
    </row>
    <row r="1394" spans="4:15">
      <c r="D1394" s="38"/>
      <c r="I1394" s="108">
        <f t="shared" si="101"/>
        <v>1391</v>
      </c>
      <c r="J1394" s="100">
        <f t="shared" si="101"/>
        <v>44855</v>
      </c>
      <c r="K1394" s="100"/>
      <c r="L1394" s="109"/>
      <c r="M1394" s="1"/>
      <c r="N1394" s="1"/>
      <c r="O1394" s="1"/>
    </row>
    <row r="1395" spans="4:15">
      <c r="D1395" s="38"/>
      <c r="I1395" s="108">
        <f t="shared" si="101"/>
        <v>1392</v>
      </c>
      <c r="J1395" s="100">
        <f t="shared" si="101"/>
        <v>44856</v>
      </c>
      <c r="K1395" s="100"/>
      <c r="L1395" s="109"/>
      <c r="M1395" s="1"/>
      <c r="N1395" s="1"/>
      <c r="O1395" s="1"/>
    </row>
    <row r="1396" spans="4:15">
      <c r="D1396" s="38"/>
      <c r="I1396" s="108">
        <f t="shared" si="101"/>
        <v>1393</v>
      </c>
      <c r="J1396" s="100">
        <f t="shared" si="101"/>
        <v>44857</v>
      </c>
      <c r="K1396" s="100"/>
      <c r="L1396" s="109"/>
      <c r="M1396" s="1"/>
      <c r="N1396" s="1"/>
      <c r="O1396" s="1"/>
    </row>
    <row r="1397" spans="4:15">
      <c r="D1397" s="38"/>
      <c r="I1397" s="108">
        <f t="shared" si="101"/>
        <v>1394</v>
      </c>
      <c r="J1397" s="100">
        <f t="shared" si="101"/>
        <v>44858</v>
      </c>
      <c r="K1397" s="100"/>
      <c r="L1397" s="109"/>
      <c r="M1397" s="1"/>
      <c r="N1397" s="1"/>
      <c r="O1397" s="1"/>
    </row>
    <row r="1398" spans="4:15">
      <c r="D1398" s="38"/>
      <c r="I1398" s="108">
        <f t="shared" ref="I1398:J1413" si="102">I1397+1</f>
        <v>1395</v>
      </c>
      <c r="J1398" s="100">
        <f t="shared" si="102"/>
        <v>44859</v>
      </c>
      <c r="K1398" s="100"/>
      <c r="L1398" s="109"/>
      <c r="M1398" s="1"/>
      <c r="N1398" s="1"/>
      <c r="O1398" s="1"/>
    </row>
    <row r="1399" spans="4:15">
      <c r="D1399" s="38"/>
      <c r="I1399" s="108">
        <f t="shared" si="102"/>
        <v>1396</v>
      </c>
      <c r="J1399" s="100">
        <f t="shared" si="102"/>
        <v>44860</v>
      </c>
      <c r="K1399" s="100"/>
      <c r="L1399" s="109"/>
      <c r="M1399" s="1"/>
      <c r="N1399" s="1"/>
      <c r="O1399" s="1"/>
    </row>
    <row r="1400" spans="4:15">
      <c r="D1400" s="38"/>
      <c r="I1400" s="108">
        <f t="shared" si="102"/>
        <v>1397</v>
      </c>
      <c r="J1400" s="100">
        <f t="shared" si="102"/>
        <v>44861</v>
      </c>
      <c r="K1400" s="100"/>
      <c r="L1400" s="109"/>
      <c r="M1400" s="1"/>
      <c r="N1400" s="1"/>
      <c r="O1400" s="1"/>
    </row>
    <row r="1401" spans="4:15">
      <c r="D1401" s="38"/>
      <c r="I1401" s="108">
        <f t="shared" si="102"/>
        <v>1398</v>
      </c>
      <c r="J1401" s="100">
        <f t="shared" si="102"/>
        <v>44862</v>
      </c>
      <c r="K1401" s="100"/>
      <c r="L1401" s="109"/>
      <c r="M1401" s="1"/>
      <c r="N1401" s="1"/>
      <c r="O1401" s="1"/>
    </row>
    <row r="1402" spans="4:15">
      <c r="D1402" s="38"/>
      <c r="I1402" s="108">
        <f t="shared" si="102"/>
        <v>1399</v>
      </c>
      <c r="J1402" s="100">
        <f t="shared" si="102"/>
        <v>44863</v>
      </c>
      <c r="K1402" s="100"/>
      <c r="L1402" s="109"/>
      <c r="M1402" s="1"/>
      <c r="N1402" s="1"/>
      <c r="O1402" s="1"/>
    </row>
    <row r="1403" spans="4:15">
      <c r="D1403" s="38"/>
      <c r="I1403" s="108">
        <f t="shared" si="102"/>
        <v>1400</v>
      </c>
      <c r="J1403" s="100">
        <f t="shared" si="102"/>
        <v>44864</v>
      </c>
      <c r="K1403" s="100"/>
      <c r="L1403" s="109"/>
      <c r="M1403" s="1"/>
      <c r="N1403" s="1"/>
      <c r="O1403" s="1"/>
    </row>
    <row r="1404" spans="4:15">
      <c r="D1404" s="38"/>
      <c r="I1404" s="108">
        <f t="shared" si="102"/>
        <v>1401</v>
      </c>
      <c r="J1404" s="100">
        <f t="shared" si="102"/>
        <v>44865</v>
      </c>
      <c r="K1404" s="100"/>
      <c r="L1404" s="109"/>
      <c r="M1404" s="1"/>
      <c r="N1404" s="1"/>
      <c r="O1404" s="1"/>
    </row>
    <row r="1405" spans="4:15">
      <c r="D1405" s="38"/>
      <c r="I1405" s="108">
        <f t="shared" si="102"/>
        <v>1402</v>
      </c>
      <c r="J1405" s="100">
        <f t="shared" si="102"/>
        <v>44866</v>
      </c>
      <c r="K1405" s="100"/>
      <c r="L1405" s="109"/>
      <c r="M1405" s="1"/>
      <c r="N1405" s="1"/>
      <c r="O1405" s="1"/>
    </row>
    <row r="1406" spans="4:15">
      <c r="D1406" s="38"/>
      <c r="I1406" s="108">
        <f t="shared" si="102"/>
        <v>1403</v>
      </c>
      <c r="J1406" s="100">
        <f t="shared" si="102"/>
        <v>44867</v>
      </c>
      <c r="K1406" s="100"/>
      <c r="L1406" s="109"/>
      <c r="M1406" s="1"/>
      <c r="N1406" s="1"/>
      <c r="O1406" s="1"/>
    </row>
    <row r="1407" spans="4:15">
      <c r="D1407" s="38"/>
      <c r="I1407" s="108">
        <f t="shared" si="102"/>
        <v>1404</v>
      </c>
      <c r="J1407" s="100">
        <f t="shared" si="102"/>
        <v>44868</v>
      </c>
      <c r="K1407" s="100"/>
      <c r="L1407" s="109"/>
      <c r="M1407" s="1"/>
      <c r="N1407" s="1"/>
      <c r="O1407" s="1"/>
    </row>
    <row r="1408" spans="4:15">
      <c r="D1408" s="38"/>
      <c r="I1408" s="108">
        <f t="shared" si="102"/>
        <v>1405</v>
      </c>
      <c r="J1408" s="100">
        <f t="shared" si="102"/>
        <v>44869</v>
      </c>
      <c r="K1408" s="100"/>
      <c r="L1408" s="109"/>
      <c r="M1408" s="1"/>
      <c r="N1408" s="1"/>
      <c r="O1408" s="1"/>
    </row>
    <row r="1409" spans="4:15">
      <c r="D1409" s="38"/>
      <c r="I1409" s="108">
        <f t="shared" si="102"/>
        <v>1406</v>
      </c>
      <c r="J1409" s="100">
        <f t="shared" si="102"/>
        <v>44870</v>
      </c>
      <c r="K1409" s="100"/>
      <c r="L1409" s="109"/>
      <c r="M1409" s="1"/>
      <c r="N1409" s="1"/>
      <c r="O1409" s="1"/>
    </row>
    <row r="1410" spans="4:15">
      <c r="D1410" s="38"/>
      <c r="I1410" s="108">
        <f t="shared" si="102"/>
        <v>1407</v>
      </c>
      <c r="J1410" s="100">
        <f t="shared" si="102"/>
        <v>44871</v>
      </c>
      <c r="K1410" s="100"/>
      <c r="L1410" s="109"/>
      <c r="M1410" s="1"/>
      <c r="N1410" s="1"/>
      <c r="O1410" s="1"/>
    </row>
    <row r="1411" spans="4:15">
      <c r="D1411" s="38"/>
      <c r="I1411" s="108">
        <f t="shared" si="102"/>
        <v>1408</v>
      </c>
      <c r="J1411" s="100">
        <f t="shared" si="102"/>
        <v>44872</v>
      </c>
      <c r="K1411" s="100"/>
      <c r="L1411" s="109"/>
      <c r="M1411" s="1"/>
      <c r="N1411" s="1"/>
      <c r="O1411" s="1"/>
    </row>
    <row r="1412" spans="4:15">
      <c r="D1412" s="38"/>
      <c r="I1412" s="108">
        <f t="shared" si="102"/>
        <v>1409</v>
      </c>
      <c r="J1412" s="100">
        <f t="shared" si="102"/>
        <v>44873</v>
      </c>
      <c r="K1412" s="100"/>
      <c r="L1412" s="109"/>
      <c r="M1412" s="1"/>
      <c r="N1412" s="1"/>
      <c r="O1412" s="1"/>
    </row>
    <row r="1413" spans="4:15">
      <c r="D1413" s="38"/>
      <c r="I1413" s="108">
        <f t="shared" si="102"/>
        <v>1410</v>
      </c>
      <c r="J1413" s="100">
        <f t="shared" si="102"/>
        <v>44874</v>
      </c>
      <c r="K1413" s="100"/>
      <c r="L1413" s="109"/>
      <c r="M1413" s="1"/>
      <c r="N1413" s="1"/>
      <c r="O1413" s="1"/>
    </row>
    <row r="1414" spans="4:15">
      <c r="D1414" s="38"/>
      <c r="I1414" s="108">
        <f t="shared" ref="I1414:J1429" si="103">I1413+1</f>
        <v>1411</v>
      </c>
      <c r="J1414" s="100">
        <f t="shared" si="103"/>
        <v>44875</v>
      </c>
      <c r="K1414" s="100"/>
      <c r="L1414" s="109"/>
      <c r="M1414" s="1"/>
      <c r="N1414" s="1"/>
      <c r="O1414" s="1"/>
    </row>
    <row r="1415" spans="4:15">
      <c r="D1415" s="38"/>
      <c r="I1415" s="108">
        <f t="shared" si="103"/>
        <v>1412</v>
      </c>
      <c r="J1415" s="100">
        <f t="shared" si="103"/>
        <v>44876</v>
      </c>
      <c r="K1415" s="100"/>
      <c r="L1415" s="109"/>
      <c r="M1415" s="1"/>
      <c r="N1415" s="1"/>
      <c r="O1415" s="1"/>
    </row>
    <row r="1416" spans="4:15">
      <c r="D1416" s="38"/>
      <c r="I1416" s="108">
        <f t="shared" si="103"/>
        <v>1413</v>
      </c>
      <c r="J1416" s="100">
        <f t="shared" si="103"/>
        <v>44877</v>
      </c>
      <c r="K1416" s="100"/>
      <c r="L1416" s="109"/>
      <c r="M1416" s="1"/>
      <c r="N1416" s="1"/>
      <c r="O1416" s="1"/>
    </row>
    <row r="1417" spans="4:15">
      <c r="D1417" s="38"/>
      <c r="I1417" s="108">
        <f t="shared" si="103"/>
        <v>1414</v>
      </c>
      <c r="J1417" s="100">
        <f t="shared" si="103"/>
        <v>44878</v>
      </c>
      <c r="K1417" s="100"/>
      <c r="L1417" s="109"/>
      <c r="M1417" s="1"/>
      <c r="N1417" s="1"/>
      <c r="O1417" s="1"/>
    </row>
    <row r="1418" spans="4:15">
      <c r="D1418" s="38"/>
      <c r="I1418" s="108">
        <f t="shared" si="103"/>
        <v>1415</v>
      </c>
      <c r="J1418" s="100">
        <f t="shared" si="103"/>
        <v>44879</v>
      </c>
      <c r="K1418" s="100"/>
      <c r="L1418" s="109"/>
      <c r="M1418" s="1"/>
      <c r="N1418" s="1"/>
      <c r="O1418" s="1"/>
    </row>
    <row r="1419" spans="4:15">
      <c r="D1419" s="38"/>
      <c r="I1419" s="108">
        <f t="shared" si="103"/>
        <v>1416</v>
      </c>
      <c r="J1419" s="100">
        <f t="shared" si="103"/>
        <v>44880</v>
      </c>
      <c r="K1419" s="100"/>
      <c r="L1419" s="109"/>
      <c r="M1419" s="1"/>
      <c r="N1419" s="1"/>
      <c r="O1419" s="1"/>
    </row>
    <row r="1420" spans="4:15">
      <c r="D1420" s="38"/>
      <c r="I1420" s="108">
        <f t="shared" si="103"/>
        <v>1417</v>
      </c>
      <c r="J1420" s="100">
        <f t="shared" si="103"/>
        <v>44881</v>
      </c>
      <c r="K1420" s="100"/>
      <c r="L1420" s="109"/>
      <c r="M1420" s="1"/>
      <c r="N1420" s="1"/>
      <c r="O1420" s="1"/>
    </row>
    <row r="1421" spans="4:15">
      <c r="D1421" s="38"/>
      <c r="I1421" s="108">
        <f t="shared" si="103"/>
        <v>1418</v>
      </c>
      <c r="J1421" s="100">
        <f t="shared" si="103"/>
        <v>44882</v>
      </c>
      <c r="K1421" s="100"/>
      <c r="L1421" s="109"/>
      <c r="M1421" s="1"/>
      <c r="N1421" s="1"/>
      <c r="O1421" s="1"/>
    </row>
    <row r="1422" spans="4:15">
      <c r="D1422" s="38"/>
      <c r="I1422" s="108">
        <f t="shared" si="103"/>
        <v>1419</v>
      </c>
      <c r="J1422" s="100">
        <f t="shared" si="103"/>
        <v>44883</v>
      </c>
      <c r="K1422" s="100"/>
      <c r="L1422" s="109"/>
      <c r="M1422" s="1"/>
      <c r="N1422" s="1"/>
      <c r="O1422" s="1"/>
    </row>
    <row r="1423" spans="4:15">
      <c r="D1423" s="38"/>
      <c r="I1423" s="108">
        <f t="shared" si="103"/>
        <v>1420</v>
      </c>
      <c r="J1423" s="100">
        <f t="shared" si="103"/>
        <v>44884</v>
      </c>
      <c r="K1423" s="100"/>
      <c r="L1423" s="109"/>
      <c r="M1423" s="1"/>
      <c r="N1423" s="1"/>
      <c r="O1423" s="1"/>
    </row>
    <row r="1424" spans="4:15">
      <c r="D1424" s="38"/>
      <c r="I1424" s="108">
        <f t="shared" si="103"/>
        <v>1421</v>
      </c>
      <c r="J1424" s="100">
        <f t="shared" si="103"/>
        <v>44885</v>
      </c>
      <c r="K1424" s="100"/>
      <c r="L1424" s="109"/>
      <c r="M1424" s="1"/>
      <c r="N1424" s="1"/>
      <c r="O1424" s="1"/>
    </row>
    <row r="1425" spans="4:15">
      <c r="D1425" s="38"/>
      <c r="I1425" s="108">
        <f t="shared" si="103"/>
        <v>1422</v>
      </c>
      <c r="J1425" s="100">
        <f t="shared" si="103"/>
        <v>44886</v>
      </c>
      <c r="K1425" s="100"/>
      <c r="L1425" s="109"/>
      <c r="M1425" s="1"/>
      <c r="N1425" s="1"/>
      <c r="O1425" s="1"/>
    </row>
    <row r="1426" spans="4:15">
      <c r="D1426" s="38"/>
      <c r="I1426" s="108">
        <f t="shared" si="103"/>
        <v>1423</v>
      </c>
      <c r="J1426" s="100">
        <f t="shared" si="103"/>
        <v>44887</v>
      </c>
      <c r="K1426" s="100"/>
      <c r="L1426" s="109"/>
      <c r="M1426" s="1"/>
      <c r="N1426" s="1"/>
      <c r="O1426" s="1"/>
    </row>
    <row r="1427" spans="4:15">
      <c r="D1427" s="38"/>
      <c r="I1427" s="108">
        <f t="shared" si="103"/>
        <v>1424</v>
      </c>
      <c r="J1427" s="100">
        <f t="shared" si="103"/>
        <v>44888</v>
      </c>
      <c r="K1427" s="100"/>
      <c r="L1427" s="109"/>
      <c r="M1427" s="1"/>
      <c r="N1427" s="1"/>
      <c r="O1427" s="1"/>
    </row>
    <row r="1428" spans="4:15">
      <c r="D1428" s="38"/>
      <c r="I1428" s="108">
        <f t="shared" si="103"/>
        <v>1425</v>
      </c>
      <c r="J1428" s="100">
        <f t="shared" si="103"/>
        <v>44889</v>
      </c>
      <c r="K1428" s="100"/>
      <c r="L1428" s="109"/>
      <c r="M1428" s="1"/>
      <c r="N1428" s="1"/>
      <c r="O1428" s="1"/>
    </row>
    <row r="1429" spans="4:15">
      <c r="D1429" s="38"/>
      <c r="I1429" s="108">
        <f t="shared" si="103"/>
        <v>1426</v>
      </c>
      <c r="J1429" s="100">
        <f t="shared" si="103"/>
        <v>44890</v>
      </c>
      <c r="K1429" s="100"/>
      <c r="L1429" s="109"/>
      <c r="M1429" s="1"/>
      <c r="N1429" s="1"/>
      <c r="O1429" s="1"/>
    </row>
    <row r="1430" spans="4:15">
      <c r="D1430" s="38"/>
      <c r="I1430" s="108">
        <f t="shared" ref="I1430:J1445" si="104">I1429+1</f>
        <v>1427</v>
      </c>
      <c r="J1430" s="100">
        <f t="shared" si="104"/>
        <v>44891</v>
      </c>
      <c r="K1430" s="100"/>
      <c r="L1430" s="109"/>
      <c r="M1430" s="1"/>
      <c r="N1430" s="1"/>
      <c r="O1430" s="1"/>
    </row>
    <row r="1431" spans="4:15">
      <c r="D1431" s="38"/>
      <c r="I1431" s="108">
        <f t="shared" si="104"/>
        <v>1428</v>
      </c>
      <c r="J1431" s="100">
        <f t="shared" si="104"/>
        <v>44892</v>
      </c>
      <c r="K1431" s="100"/>
      <c r="L1431" s="109"/>
      <c r="M1431" s="1"/>
      <c r="N1431" s="1"/>
      <c r="O1431" s="1"/>
    </row>
    <row r="1432" spans="4:15">
      <c r="D1432" s="38"/>
      <c r="I1432" s="108">
        <f t="shared" si="104"/>
        <v>1429</v>
      </c>
      <c r="J1432" s="100">
        <f t="shared" si="104"/>
        <v>44893</v>
      </c>
      <c r="K1432" s="100"/>
      <c r="L1432" s="109"/>
      <c r="M1432" s="1"/>
      <c r="N1432" s="1"/>
      <c r="O1432" s="1"/>
    </row>
    <row r="1433" spans="4:15">
      <c r="D1433" s="38"/>
      <c r="I1433" s="108">
        <f t="shared" si="104"/>
        <v>1430</v>
      </c>
      <c r="J1433" s="100">
        <f t="shared" si="104"/>
        <v>44894</v>
      </c>
      <c r="K1433" s="100"/>
      <c r="L1433" s="109"/>
      <c r="M1433" s="1"/>
      <c r="N1433" s="1"/>
      <c r="O1433" s="1"/>
    </row>
    <row r="1434" spans="4:15">
      <c r="D1434" s="38"/>
      <c r="I1434" s="108">
        <f t="shared" si="104"/>
        <v>1431</v>
      </c>
      <c r="J1434" s="100">
        <f t="shared" si="104"/>
        <v>44895</v>
      </c>
      <c r="K1434" s="100"/>
      <c r="L1434" s="109"/>
      <c r="M1434" s="1"/>
      <c r="N1434" s="1"/>
      <c r="O1434" s="1"/>
    </row>
    <row r="1435" spans="4:15">
      <c r="D1435" s="38"/>
      <c r="I1435" s="108">
        <f t="shared" si="104"/>
        <v>1432</v>
      </c>
      <c r="J1435" s="100">
        <f t="shared" si="104"/>
        <v>44896</v>
      </c>
      <c r="K1435" s="100"/>
      <c r="L1435" s="109"/>
      <c r="M1435" s="1"/>
      <c r="N1435" s="1"/>
      <c r="O1435" s="1"/>
    </row>
    <row r="1436" spans="4:15">
      <c r="D1436" s="38"/>
      <c r="I1436" s="108">
        <f t="shared" si="104"/>
        <v>1433</v>
      </c>
      <c r="J1436" s="100">
        <f t="shared" si="104"/>
        <v>44897</v>
      </c>
      <c r="K1436" s="100"/>
      <c r="L1436" s="109"/>
      <c r="M1436" s="1"/>
      <c r="N1436" s="1"/>
      <c r="O1436" s="1"/>
    </row>
    <row r="1437" spans="4:15">
      <c r="D1437" s="38"/>
      <c r="I1437" s="108">
        <f t="shared" si="104"/>
        <v>1434</v>
      </c>
      <c r="J1437" s="100">
        <f t="shared" si="104"/>
        <v>44898</v>
      </c>
      <c r="K1437" s="100"/>
      <c r="L1437" s="109"/>
      <c r="M1437" s="1"/>
      <c r="N1437" s="1"/>
      <c r="O1437" s="1"/>
    </row>
    <row r="1438" spans="4:15">
      <c r="D1438" s="38"/>
      <c r="I1438" s="108">
        <f t="shared" si="104"/>
        <v>1435</v>
      </c>
      <c r="J1438" s="100">
        <f t="shared" si="104"/>
        <v>44899</v>
      </c>
      <c r="K1438" s="100"/>
      <c r="L1438" s="109"/>
      <c r="M1438" s="1"/>
      <c r="N1438" s="1"/>
      <c r="O1438" s="1"/>
    </row>
    <row r="1439" spans="4:15">
      <c r="D1439" s="38"/>
      <c r="I1439" s="108">
        <f t="shared" si="104"/>
        <v>1436</v>
      </c>
      <c r="J1439" s="100">
        <f t="shared" si="104"/>
        <v>44900</v>
      </c>
      <c r="K1439" s="100"/>
      <c r="L1439" s="109"/>
      <c r="M1439" s="1"/>
      <c r="N1439" s="1"/>
      <c r="O1439" s="1"/>
    </row>
    <row r="1440" spans="4:15">
      <c r="D1440" s="38"/>
      <c r="I1440" s="108">
        <f t="shared" si="104"/>
        <v>1437</v>
      </c>
      <c r="J1440" s="100">
        <f t="shared" si="104"/>
        <v>44901</v>
      </c>
      <c r="K1440" s="100"/>
      <c r="L1440" s="109"/>
      <c r="M1440" s="1"/>
      <c r="N1440" s="1"/>
      <c r="O1440" s="1"/>
    </row>
    <row r="1441" spans="4:15">
      <c r="D1441" s="38"/>
      <c r="I1441" s="108">
        <f t="shared" si="104"/>
        <v>1438</v>
      </c>
      <c r="J1441" s="100">
        <f t="shared" si="104"/>
        <v>44902</v>
      </c>
      <c r="K1441" s="100"/>
      <c r="L1441" s="109"/>
      <c r="M1441" s="1"/>
      <c r="N1441" s="1"/>
      <c r="O1441" s="1"/>
    </row>
    <row r="1442" spans="4:15">
      <c r="D1442" s="38"/>
      <c r="I1442" s="108">
        <f t="shared" si="104"/>
        <v>1439</v>
      </c>
      <c r="J1442" s="100">
        <f t="shared" si="104"/>
        <v>44903</v>
      </c>
      <c r="K1442" s="100"/>
      <c r="L1442" s="109"/>
      <c r="M1442" s="1"/>
      <c r="N1442" s="1"/>
      <c r="O1442" s="1"/>
    </row>
    <row r="1443" spans="4:15">
      <c r="D1443" s="38"/>
      <c r="I1443" s="108">
        <f t="shared" si="104"/>
        <v>1440</v>
      </c>
      <c r="J1443" s="100">
        <f t="shared" si="104"/>
        <v>44904</v>
      </c>
      <c r="K1443" s="100"/>
      <c r="L1443" s="109"/>
      <c r="M1443" s="1"/>
      <c r="N1443" s="1"/>
      <c r="O1443" s="1"/>
    </row>
    <row r="1444" spans="4:15">
      <c r="D1444" s="38"/>
      <c r="I1444" s="108">
        <f t="shared" si="104"/>
        <v>1441</v>
      </c>
      <c r="J1444" s="100">
        <f t="shared" si="104"/>
        <v>44905</v>
      </c>
      <c r="K1444" s="100"/>
      <c r="L1444" s="109"/>
      <c r="M1444" s="1"/>
      <c r="N1444" s="1"/>
      <c r="O1444" s="1"/>
    </row>
    <row r="1445" spans="4:15">
      <c r="D1445" s="38"/>
      <c r="I1445" s="108">
        <f t="shared" si="104"/>
        <v>1442</v>
      </c>
      <c r="J1445" s="100">
        <f t="shared" si="104"/>
        <v>44906</v>
      </c>
      <c r="K1445" s="100"/>
      <c r="L1445" s="109"/>
      <c r="M1445" s="1"/>
      <c r="N1445" s="1"/>
      <c r="O1445" s="1"/>
    </row>
    <row r="1446" spans="4:15">
      <c r="D1446" s="38"/>
      <c r="I1446" s="108">
        <f t="shared" ref="I1446:J1461" si="105">I1445+1</f>
        <v>1443</v>
      </c>
      <c r="J1446" s="100">
        <f t="shared" si="105"/>
        <v>44907</v>
      </c>
      <c r="K1446" s="100"/>
      <c r="L1446" s="109"/>
      <c r="M1446" s="1"/>
      <c r="N1446" s="1"/>
      <c r="O1446" s="1"/>
    </row>
    <row r="1447" spans="4:15">
      <c r="D1447" s="38"/>
      <c r="I1447" s="108">
        <f t="shared" si="105"/>
        <v>1444</v>
      </c>
      <c r="J1447" s="100">
        <f t="shared" si="105"/>
        <v>44908</v>
      </c>
      <c r="K1447" s="100"/>
      <c r="L1447" s="109"/>
      <c r="M1447" s="1"/>
      <c r="N1447" s="1"/>
      <c r="O1447" s="1"/>
    </row>
    <row r="1448" spans="4:15">
      <c r="D1448" s="38"/>
      <c r="I1448" s="108">
        <f t="shared" si="105"/>
        <v>1445</v>
      </c>
      <c r="J1448" s="100">
        <f t="shared" si="105"/>
        <v>44909</v>
      </c>
      <c r="K1448" s="100"/>
      <c r="L1448" s="109"/>
      <c r="M1448" s="1"/>
      <c r="N1448" s="1"/>
      <c r="O1448" s="1"/>
    </row>
    <row r="1449" spans="4:15">
      <c r="D1449" s="38"/>
      <c r="I1449" s="108">
        <f t="shared" si="105"/>
        <v>1446</v>
      </c>
      <c r="J1449" s="100">
        <f t="shared" si="105"/>
        <v>44910</v>
      </c>
      <c r="K1449" s="100"/>
      <c r="L1449" s="109"/>
      <c r="M1449" s="1"/>
      <c r="N1449" s="1"/>
      <c r="O1449" s="1"/>
    </row>
    <row r="1450" spans="4:15">
      <c r="D1450" s="38"/>
      <c r="I1450" s="108">
        <f t="shared" si="105"/>
        <v>1447</v>
      </c>
      <c r="J1450" s="100">
        <f t="shared" si="105"/>
        <v>44911</v>
      </c>
      <c r="K1450" s="100"/>
      <c r="L1450" s="109"/>
      <c r="M1450" s="1"/>
      <c r="N1450" s="1"/>
      <c r="O1450" s="1"/>
    </row>
    <row r="1451" spans="4:15">
      <c r="D1451" s="38"/>
      <c r="I1451" s="108">
        <f t="shared" si="105"/>
        <v>1448</v>
      </c>
      <c r="J1451" s="100">
        <f t="shared" si="105"/>
        <v>44912</v>
      </c>
      <c r="K1451" s="100"/>
      <c r="L1451" s="109"/>
      <c r="M1451" s="1"/>
      <c r="N1451" s="1"/>
      <c r="O1451" s="1"/>
    </row>
    <row r="1452" spans="4:15">
      <c r="D1452" s="38"/>
      <c r="I1452" s="108">
        <f t="shared" si="105"/>
        <v>1449</v>
      </c>
      <c r="J1452" s="100">
        <f t="shared" si="105"/>
        <v>44913</v>
      </c>
      <c r="K1452" s="100"/>
      <c r="L1452" s="109"/>
      <c r="M1452" s="1"/>
      <c r="N1452" s="1"/>
      <c r="O1452" s="1"/>
    </row>
    <row r="1453" spans="4:15">
      <c r="D1453" s="38"/>
      <c r="I1453" s="108">
        <f t="shared" si="105"/>
        <v>1450</v>
      </c>
      <c r="J1453" s="100">
        <f t="shared" si="105"/>
        <v>44914</v>
      </c>
      <c r="K1453" s="100"/>
      <c r="L1453" s="109"/>
      <c r="M1453" s="1"/>
      <c r="N1453" s="1"/>
      <c r="O1453" s="1"/>
    </row>
    <row r="1454" spans="4:15">
      <c r="D1454" s="38"/>
      <c r="I1454" s="108">
        <f t="shared" si="105"/>
        <v>1451</v>
      </c>
      <c r="J1454" s="100">
        <f t="shared" si="105"/>
        <v>44915</v>
      </c>
      <c r="K1454" s="100"/>
      <c r="L1454" s="109"/>
      <c r="M1454" s="1"/>
      <c r="N1454" s="1"/>
      <c r="O1454" s="1"/>
    </row>
    <row r="1455" spans="4:15">
      <c r="D1455" s="38"/>
      <c r="I1455" s="108">
        <f t="shared" si="105"/>
        <v>1452</v>
      </c>
      <c r="J1455" s="100">
        <f t="shared" si="105"/>
        <v>44916</v>
      </c>
      <c r="K1455" s="100"/>
      <c r="L1455" s="109"/>
      <c r="M1455" s="1"/>
      <c r="N1455" s="1"/>
      <c r="O1455" s="1"/>
    </row>
    <row r="1456" spans="4:15">
      <c r="D1456" s="38"/>
      <c r="I1456" s="108">
        <f t="shared" si="105"/>
        <v>1453</v>
      </c>
      <c r="J1456" s="100">
        <f t="shared" si="105"/>
        <v>44917</v>
      </c>
      <c r="K1456" s="100"/>
      <c r="L1456" s="109"/>
      <c r="M1456" s="1"/>
      <c r="N1456" s="1"/>
      <c r="O1456" s="1"/>
    </row>
    <row r="1457" spans="4:15">
      <c r="D1457" s="38"/>
      <c r="I1457" s="108">
        <f t="shared" si="105"/>
        <v>1454</v>
      </c>
      <c r="J1457" s="100">
        <f t="shared" si="105"/>
        <v>44918</v>
      </c>
      <c r="K1457" s="100"/>
      <c r="L1457" s="109"/>
      <c r="M1457" s="1"/>
      <c r="N1457" s="1"/>
      <c r="O1457" s="1"/>
    </row>
    <row r="1458" spans="4:15">
      <c r="D1458" s="38"/>
      <c r="I1458" s="108">
        <f t="shared" si="105"/>
        <v>1455</v>
      </c>
      <c r="J1458" s="100">
        <f t="shared" si="105"/>
        <v>44919</v>
      </c>
      <c r="K1458" s="100"/>
      <c r="L1458" s="109"/>
      <c r="M1458" s="1"/>
      <c r="N1458" s="1"/>
      <c r="O1458" s="1"/>
    </row>
    <row r="1459" spans="4:15">
      <c r="D1459" s="38"/>
      <c r="I1459" s="108">
        <f t="shared" si="105"/>
        <v>1456</v>
      </c>
      <c r="J1459" s="100">
        <f t="shared" si="105"/>
        <v>44920</v>
      </c>
      <c r="K1459" s="100"/>
      <c r="L1459" s="109"/>
      <c r="M1459" s="1"/>
      <c r="N1459" s="1"/>
      <c r="O1459" s="1"/>
    </row>
    <row r="1460" spans="4:15">
      <c r="D1460" s="38"/>
      <c r="I1460" s="108">
        <f t="shared" si="105"/>
        <v>1457</v>
      </c>
      <c r="J1460" s="100">
        <f t="shared" si="105"/>
        <v>44921</v>
      </c>
      <c r="K1460" s="100"/>
      <c r="L1460" s="109"/>
      <c r="M1460" s="1"/>
      <c r="N1460" s="1"/>
      <c r="O1460" s="1"/>
    </row>
    <row r="1461" spans="4:15">
      <c r="D1461" s="38"/>
      <c r="I1461" s="108">
        <f t="shared" si="105"/>
        <v>1458</v>
      </c>
      <c r="J1461" s="100">
        <f t="shared" si="105"/>
        <v>44922</v>
      </c>
      <c r="K1461" s="100"/>
      <c r="L1461" s="109"/>
      <c r="M1461" s="1"/>
      <c r="N1461" s="1"/>
      <c r="O1461" s="1"/>
    </row>
    <row r="1462" spans="4:15">
      <c r="D1462" s="38"/>
      <c r="I1462" s="108">
        <f t="shared" ref="I1462:J1477" si="106">I1461+1</f>
        <v>1459</v>
      </c>
      <c r="J1462" s="100">
        <f t="shared" si="106"/>
        <v>44923</v>
      </c>
      <c r="K1462" s="100"/>
      <c r="L1462" s="109"/>
      <c r="M1462" s="1"/>
      <c r="N1462" s="1"/>
      <c r="O1462" s="1"/>
    </row>
    <row r="1463" spans="4:15">
      <c r="D1463" s="38"/>
      <c r="I1463" s="108">
        <f t="shared" si="106"/>
        <v>1460</v>
      </c>
      <c r="J1463" s="100">
        <f t="shared" si="106"/>
        <v>44924</v>
      </c>
      <c r="K1463" s="100"/>
      <c r="L1463" s="109"/>
      <c r="M1463" s="1"/>
      <c r="N1463" s="1"/>
      <c r="O1463" s="1"/>
    </row>
    <row r="1464" spans="4:15">
      <c r="D1464" s="38"/>
      <c r="I1464" s="108">
        <f t="shared" si="106"/>
        <v>1461</v>
      </c>
      <c r="J1464" s="100">
        <f t="shared" si="106"/>
        <v>44925</v>
      </c>
      <c r="K1464" s="100"/>
      <c r="L1464" s="109"/>
      <c r="M1464" s="1"/>
      <c r="N1464" s="1"/>
      <c r="O1464" s="1"/>
    </row>
    <row r="1465" spans="4:15">
      <c r="D1465" s="38"/>
      <c r="I1465" s="108">
        <f t="shared" si="106"/>
        <v>1462</v>
      </c>
      <c r="J1465" s="100">
        <f t="shared" si="106"/>
        <v>44926</v>
      </c>
      <c r="K1465" s="100"/>
      <c r="L1465" s="109"/>
      <c r="M1465" s="1"/>
      <c r="N1465" s="1"/>
      <c r="O1465" s="1"/>
    </row>
    <row r="1466" spans="4:15">
      <c r="D1466" s="38"/>
      <c r="I1466" s="108">
        <f t="shared" si="106"/>
        <v>1463</v>
      </c>
      <c r="J1466" s="100">
        <f t="shared" si="106"/>
        <v>44927</v>
      </c>
      <c r="K1466" s="100"/>
      <c r="L1466" s="109"/>
      <c r="M1466" s="1"/>
      <c r="N1466" s="1"/>
      <c r="O1466" s="1"/>
    </row>
    <row r="1467" spans="4:15">
      <c r="D1467" s="38"/>
      <c r="I1467" s="108">
        <f t="shared" si="106"/>
        <v>1464</v>
      </c>
      <c r="J1467" s="100">
        <f t="shared" si="106"/>
        <v>44928</v>
      </c>
      <c r="K1467" s="100"/>
      <c r="L1467" s="109"/>
      <c r="M1467" s="1"/>
      <c r="N1467" s="1"/>
      <c r="O1467" s="1"/>
    </row>
    <row r="1468" spans="4:15">
      <c r="D1468" s="38"/>
      <c r="I1468" s="108">
        <f t="shared" si="106"/>
        <v>1465</v>
      </c>
      <c r="J1468" s="100">
        <f t="shared" si="106"/>
        <v>44929</v>
      </c>
      <c r="K1468" s="100"/>
      <c r="L1468" s="109"/>
      <c r="M1468" s="1"/>
      <c r="N1468" s="1"/>
      <c r="O1468" s="1"/>
    </row>
    <row r="1469" spans="4:15">
      <c r="D1469" s="38"/>
      <c r="I1469" s="108">
        <f t="shared" si="106"/>
        <v>1466</v>
      </c>
      <c r="J1469" s="100">
        <f t="shared" si="106"/>
        <v>44930</v>
      </c>
      <c r="K1469" s="100"/>
      <c r="L1469" s="109"/>
      <c r="M1469" s="1"/>
      <c r="N1469" s="1"/>
      <c r="O1469" s="1"/>
    </row>
    <row r="1470" spans="4:15">
      <c r="D1470" s="38"/>
      <c r="I1470" s="108">
        <f t="shared" si="106"/>
        <v>1467</v>
      </c>
      <c r="J1470" s="100">
        <f t="shared" si="106"/>
        <v>44931</v>
      </c>
      <c r="K1470" s="100"/>
      <c r="L1470" s="109"/>
      <c r="M1470" s="1"/>
      <c r="N1470" s="1"/>
      <c r="O1470" s="1"/>
    </row>
    <row r="1471" spans="4:15">
      <c r="D1471" s="38"/>
      <c r="I1471" s="108">
        <f t="shared" si="106"/>
        <v>1468</v>
      </c>
      <c r="J1471" s="100">
        <f t="shared" si="106"/>
        <v>44932</v>
      </c>
      <c r="K1471" s="100"/>
      <c r="L1471" s="109"/>
      <c r="M1471" s="1"/>
      <c r="N1471" s="1"/>
      <c r="O1471" s="1"/>
    </row>
    <row r="1472" spans="4:15">
      <c r="D1472" s="38"/>
      <c r="I1472" s="108">
        <f t="shared" si="106"/>
        <v>1469</v>
      </c>
      <c r="J1472" s="100">
        <f t="shared" si="106"/>
        <v>44933</v>
      </c>
      <c r="K1472" s="100"/>
      <c r="L1472" s="109"/>
      <c r="M1472" s="1"/>
      <c r="N1472" s="1"/>
      <c r="O1472" s="1"/>
    </row>
    <row r="1473" spans="4:15">
      <c r="D1473" s="38"/>
      <c r="I1473" s="108">
        <f t="shared" si="106"/>
        <v>1470</v>
      </c>
      <c r="J1473" s="100">
        <f t="shared" si="106"/>
        <v>44934</v>
      </c>
      <c r="K1473" s="100"/>
      <c r="L1473" s="109"/>
      <c r="M1473" s="1"/>
      <c r="N1473" s="1"/>
      <c r="O1473" s="1"/>
    </row>
    <row r="1474" spans="4:15">
      <c r="D1474" s="38"/>
      <c r="I1474" s="108">
        <f t="shared" si="106"/>
        <v>1471</v>
      </c>
      <c r="J1474" s="100">
        <f t="shared" si="106"/>
        <v>44935</v>
      </c>
      <c r="K1474" s="100"/>
      <c r="L1474" s="109"/>
      <c r="M1474" s="1"/>
      <c r="N1474" s="1"/>
      <c r="O1474" s="1"/>
    </row>
    <row r="1475" spans="4:15">
      <c r="D1475" s="38"/>
      <c r="I1475" s="108">
        <f t="shared" si="106"/>
        <v>1472</v>
      </c>
      <c r="J1475" s="100">
        <f t="shared" si="106"/>
        <v>44936</v>
      </c>
      <c r="K1475" s="100"/>
      <c r="L1475" s="109"/>
      <c r="M1475" s="1"/>
      <c r="N1475" s="1"/>
      <c r="O1475" s="1"/>
    </row>
    <row r="1476" spans="4:15">
      <c r="D1476" s="38"/>
      <c r="I1476" s="108">
        <f t="shared" si="106"/>
        <v>1473</v>
      </c>
      <c r="J1476" s="100">
        <f t="shared" si="106"/>
        <v>44937</v>
      </c>
      <c r="K1476" s="100"/>
      <c r="L1476" s="109"/>
      <c r="M1476" s="1"/>
      <c r="N1476" s="1"/>
      <c r="O1476" s="1"/>
    </row>
    <row r="1477" spans="4:15">
      <c r="D1477" s="38"/>
      <c r="I1477" s="108">
        <f t="shared" si="106"/>
        <v>1474</v>
      </c>
      <c r="J1477" s="100">
        <f t="shared" si="106"/>
        <v>44938</v>
      </c>
      <c r="K1477" s="100"/>
      <c r="L1477" s="109"/>
      <c r="M1477" s="1"/>
      <c r="N1477" s="1"/>
      <c r="O1477" s="1"/>
    </row>
    <row r="1478" spans="4:15">
      <c r="D1478" s="38"/>
      <c r="I1478" s="108">
        <f t="shared" ref="I1478:J1493" si="107">I1477+1</f>
        <v>1475</v>
      </c>
      <c r="J1478" s="100">
        <f t="shared" si="107"/>
        <v>44939</v>
      </c>
      <c r="K1478" s="100"/>
      <c r="L1478" s="109"/>
      <c r="M1478" s="1"/>
      <c r="N1478" s="1"/>
      <c r="O1478" s="1"/>
    </row>
    <row r="1479" spans="4:15">
      <c r="D1479" s="38"/>
      <c r="I1479" s="108">
        <f t="shared" si="107"/>
        <v>1476</v>
      </c>
      <c r="J1479" s="100">
        <f t="shared" si="107"/>
        <v>44940</v>
      </c>
      <c r="K1479" s="100"/>
      <c r="L1479" s="109"/>
      <c r="M1479" s="1"/>
      <c r="N1479" s="1"/>
      <c r="O1479" s="1"/>
    </row>
    <row r="1480" spans="4:15">
      <c r="D1480" s="38"/>
      <c r="I1480" s="108">
        <f t="shared" si="107"/>
        <v>1477</v>
      </c>
      <c r="J1480" s="100">
        <f t="shared" si="107"/>
        <v>44941</v>
      </c>
      <c r="K1480" s="100"/>
      <c r="L1480" s="109"/>
      <c r="M1480" s="1"/>
      <c r="N1480" s="1"/>
      <c r="O1480" s="1"/>
    </row>
    <row r="1481" spans="4:15">
      <c r="D1481" s="38"/>
      <c r="I1481" s="108">
        <f t="shared" si="107"/>
        <v>1478</v>
      </c>
      <c r="J1481" s="100">
        <f t="shared" si="107"/>
        <v>44942</v>
      </c>
      <c r="K1481" s="100"/>
      <c r="L1481" s="109"/>
      <c r="M1481" s="1"/>
      <c r="N1481" s="1"/>
      <c r="O1481" s="1"/>
    </row>
    <row r="1482" spans="4:15">
      <c r="D1482" s="38"/>
      <c r="I1482" s="108">
        <f t="shared" si="107"/>
        <v>1479</v>
      </c>
      <c r="J1482" s="100">
        <f t="shared" si="107"/>
        <v>44943</v>
      </c>
      <c r="K1482" s="100"/>
      <c r="L1482" s="109"/>
      <c r="M1482" s="1"/>
      <c r="N1482" s="1"/>
      <c r="O1482" s="1"/>
    </row>
    <row r="1483" spans="4:15">
      <c r="D1483" s="38"/>
      <c r="I1483" s="108">
        <f t="shared" si="107"/>
        <v>1480</v>
      </c>
      <c r="J1483" s="100">
        <f t="shared" si="107"/>
        <v>44944</v>
      </c>
      <c r="K1483" s="100"/>
      <c r="L1483" s="109"/>
      <c r="M1483" s="1"/>
      <c r="N1483" s="1"/>
      <c r="O1483" s="1"/>
    </row>
    <row r="1484" spans="4:15">
      <c r="D1484" s="38"/>
      <c r="I1484" s="108">
        <f t="shared" si="107"/>
        <v>1481</v>
      </c>
      <c r="J1484" s="100">
        <f t="shared" si="107"/>
        <v>44945</v>
      </c>
      <c r="K1484" s="100"/>
      <c r="L1484" s="109"/>
      <c r="M1484" s="1"/>
      <c r="N1484" s="1"/>
      <c r="O1484" s="1"/>
    </row>
    <row r="1485" spans="4:15">
      <c r="D1485" s="38"/>
      <c r="I1485" s="108">
        <f t="shared" si="107"/>
        <v>1482</v>
      </c>
      <c r="J1485" s="100">
        <f t="shared" si="107"/>
        <v>44946</v>
      </c>
      <c r="K1485" s="100"/>
      <c r="L1485" s="109"/>
      <c r="M1485" s="1"/>
      <c r="N1485" s="1"/>
      <c r="O1485" s="1"/>
    </row>
    <row r="1486" spans="4:15">
      <c r="D1486" s="38"/>
      <c r="I1486" s="108">
        <f t="shared" si="107"/>
        <v>1483</v>
      </c>
      <c r="J1486" s="100">
        <f t="shared" si="107"/>
        <v>44947</v>
      </c>
      <c r="K1486" s="100"/>
      <c r="L1486" s="109"/>
      <c r="M1486" s="1"/>
      <c r="N1486" s="1"/>
      <c r="O1486" s="1"/>
    </row>
    <row r="1487" spans="4:15">
      <c r="D1487" s="38"/>
      <c r="I1487" s="108">
        <f t="shared" si="107"/>
        <v>1484</v>
      </c>
      <c r="J1487" s="100">
        <f t="shared" si="107"/>
        <v>44948</v>
      </c>
      <c r="K1487" s="100"/>
      <c r="L1487" s="109"/>
      <c r="M1487" s="1"/>
      <c r="N1487" s="1"/>
      <c r="O1487" s="1"/>
    </row>
    <row r="1488" spans="4:15">
      <c r="D1488" s="38"/>
      <c r="I1488" s="108">
        <f t="shared" si="107"/>
        <v>1485</v>
      </c>
      <c r="J1488" s="100">
        <f t="shared" si="107"/>
        <v>44949</v>
      </c>
      <c r="K1488" s="100"/>
      <c r="L1488" s="109"/>
      <c r="M1488" s="1"/>
      <c r="N1488" s="1"/>
      <c r="O1488" s="1"/>
    </row>
    <row r="1489" spans="4:15">
      <c r="D1489" s="38"/>
      <c r="I1489" s="108">
        <f t="shared" si="107"/>
        <v>1486</v>
      </c>
      <c r="J1489" s="100">
        <f t="shared" si="107"/>
        <v>44950</v>
      </c>
      <c r="K1489" s="100"/>
      <c r="L1489" s="109"/>
      <c r="M1489" s="1"/>
      <c r="N1489" s="1"/>
      <c r="O1489" s="1"/>
    </row>
    <row r="1490" spans="4:15">
      <c r="D1490" s="38"/>
      <c r="I1490" s="108">
        <f t="shared" si="107"/>
        <v>1487</v>
      </c>
      <c r="J1490" s="100">
        <f t="shared" si="107"/>
        <v>44951</v>
      </c>
      <c r="K1490" s="100"/>
      <c r="L1490" s="109"/>
      <c r="M1490" s="1"/>
      <c r="N1490" s="1"/>
      <c r="O1490" s="1"/>
    </row>
    <row r="1491" spans="4:15">
      <c r="D1491" s="38"/>
      <c r="I1491" s="108">
        <f t="shared" si="107"/>
        <v>1488</v>
      </c>
      <c r="J1491" s="100">
        <f t="shared" si="107"/>
        <v>44952</v>
      </c>
      <c r="K1491" s="100"/>
      <c r="L1491" s="109"/>
      <c r="M1491" s="1"/>
      <c r="N1491" s="1"/>
      <c r="O1491" s="1"/>
    </row>
    <row r="1492" spans="4:15">
      <c r="D1492" s="38"/>
      <c r="I1492" s="108">
        <f t="shared" si="107"/>
        <v>1489</v>
      </c>
      <c r="J1492" s="100">
        <f t="shared" si="107"/>
        <v>44953</v>
      </c>
      <c r="K1492" s="100"/>
      <c r="L1492" s="109"/>
      <c r="M1492" s="1"/>
      <c r="N1492" s="1"/>
      <c r="O1492" s="1"/>
    </row>
    <row r="1493" spans="4:15">
      <c r="D1493" s="38"/>
      <c r="I1493" s="108">
        <f t="shared" si="107"/>
        <v>1490</v>
      </c>
      <c r="J1493" s="100">
        <f t="shared" si="107"/>
        <v>44954</v>
      </c>
      <c r="K1493" s="100"/>
      <c r="L1493" s="109"/>
      <c r="M1493" s="1"/>
      <c r="N1493" s="1"/>
      <c r="O1493" s="1"/>
    </row>
    <row r="1494" spans="4:15">
      <c r="D1494" s="38"/>
      <c r="I1494" s="108">
        <f t="shared" ref="I1494:J1509" si="108">I1493+1</f>
        <v>1491</v>
      </c>
      <c r="J1494" s="100">
        <f t="shared" si="108"/>
        <v>44955</v>
      </c>
      <c r="K1494" s="100"/>
      <c r="L1494" s="109"/>
      <c r="M1494" s="1"/>
      <c r="N1494" s="1"/>
      <c r="O1494" s="1"/>
    </row>
    <row r="1495" spans="4:15">
      <c r="D1495" s="38"/>
      <c r="I1495" s="108">
        <f t="shared" si="108"/>
        <v>1492</v>
      </c>
      <c r="J1495" s="100">
        <f t="shared" si="108"/>
        <v>44956</v>
      </c>
      <c r="K1495" s="100"/>
      <c r="L1495" s="109"/>
      <c r="M1495" s="1"/>
      <c r="N1495" s="1"/>
      <c r="O1495" s="1"/>
    </row>
    <row r="1496" spans="4:15">
      <c r="D1496" s="38"/>
      <c r="I1496" s="108">
        <f t="shared" si="108"/>
        <v>1493</v>
      </c>
      <c r="J1496" s="100">
        <f t="shared" si="108"/>
        <v>44957</v>
      </c>
      <c r="K1496" s="100"/>
      <c r="L1496" s="109"/>
      <c r="M1496" s="1"/>
      <c r="N1496" s="1"/>
      <c r="O1496" s="1"/>
    </row>
    <row r="1497" spans="4:15">
      <c r="D1497" s="38"/>
      <c r="I1497" s="108">
        <f t="shared" si="108"/>
        <v>1494</v>
      </c>
      <c r="J1497" s="100">
        <f t="shared" si="108"/>
        <v>44958</v>
      </c>
      <c r="K1497" s="100"/>
      <c r="L1497" s="109"/>
      <c r="M1497" s="1"/>
      <c r="N1497" s="1"/>
      <c r="O1497" s="1"/>
    </row>
    <row r="1498" spans="4:15">
      <c r="D1498" s="38"/>
      <c r="I1498" s="108">
        <f t="shared" si="108"/>
        <v>1495</v>
      </c>
      <c r="J1498" s="100">
        <f t="shared" si="108"/>
        <v>44959</v>
      </c>
      <c r="K1498" s="100"/>
      <c r="L1498" s="109"/>
      <c r="M1498" s="1"/>
      <c r="N1498" s="1"/>
      <c r="O1498" s="1"/>
    </row>
    <row r="1499" spans="4:15">
      <c r="D1499" s="38"/>
      <c r="I1499" s="108">
        <f t="shared" si="108"/>
        <v>1496</v>
      </c>
      <c r="J1499" s="100">
        <f t="shared" si="108"/>
        <v>44960</v>
      </c>
      <c r="K1499" s="100"/>
      <c r="L1499" s="109"/>
      <c r="M1499" s="1"/>
      <c r="N1499" s="1"/>
      <c r="O1499" s="1"/>
    </row>
    <row r="1500" spans="4:15">
      <c r="D1500" s="38"/>
      <c r="I1500" s="108">
        <f t="shared" si="108"/>
        <v>1497</v>
      </c>
      <c r="J1500" s="100">
        <f t="shared" si="108"/>
        <v>44961</v>
      </c>
      <c r="K1500" s="100"/>
      <c r="L1500" s="109"/>
      <c r="M1500" s="1"/>
      <c r="N1500" s="1"/>
      <c r="O1500" s="1"/>
    </row>
    <row r="1501" spans="4:15">
      <c r="D1501" s="38"/>
      <c r="I1501" s="108">
        <f t="shared" si="108"/>
        <v>1498</v>
      </c>
      <c r="J1501" s="100">
        <f t="shared" si="108"/>
        <v>44962</v>
      </c>
      <c r="K1501" s="100"/>
      <c r="L1501" s="109"/>
      <c r="M1501" s="1"/>
      <c r="N1501" s="1"/>
      <c r="O1501" s="1"/>
    </row>
    <row r="1502" spans="4:15">
      <c r="D1502" s="38"/>
      <c r="I1502" s="108">
        <f t="shared" si="108"/>
        <v>1499</v>
      </c>
      <c r="J1502" s="100">
        <f t="shared" si="108"/>
        <v>44963</v>
      </c>
      <c r="K1502" s="100"/>
      <c r="L1502" s="109"/>
      <c r="M1502" s="1"/>
      <c r="N1502" s="1"/>
      <c r="O1502" s="1"/>
    </row>
    <row r="1503" spans="4:15">
      <c r="D1503" s="38"/>
      <c r="I1503" s="108">
        <f t="shared" si="108"/>
        <v>1500</v>
      </c>
      <c r="J1503" s="100">
        <f t="shared" si="108"/>
        <v>44964</v>
      </c>
      <c r="K1503" s="100"/>
      <c r="L1503" s="109"/>
      <c r="M1503" s="1"/>
      <c r="N1503" s="1"/>
      <c r="O1503" s="1"/>
    </row>
    <row r="1504" spans="4:15">
      <c r="D1504" s="38"/>
      <c r="I1504" s="108">
        <f t="shared" si="108"/>
        <v>1501</v>
      </c>
      <c r="J1504" s="100">
        <f t="shared" si="108"/>
        <v>44965</v>
      </c>
      <c r="K1504" s="100"/>
      <c r="L1504" s="109"/>
      <c r="M1504" s="1"/>
      <c r="N1504" s="1"/>
      <c r="O1504" s="1"/>
    </row>
    <row r="1505" spans="4:15">
      <c r="D1505" s="38"/>
      <c r="I1505" s="108">
        <f t="shared" si="108"/>
        <v>1502</v>
      </c>
      <c r="J1505" s="100">
        <f t="shared" si="108"/>
        <v>44966</v>
      </c>
      <c r="K1505" s="100"/>
      <c r="L1505" s="109"/>
      <c r="M1505" s="1"/>
      <c r="N1505" s="1"/>
      <c r="O1505" s="1"/>
    </row>
    <row r="1506" spans="4:15">
      <c r="D1506" s="38"/>
      <c r="I1506" s="108">
        <f t="shared" si="108"/>
        <v>1503</v>
      </c>
      <c r="J1506" s="100">
        <f t="shared" si="108"/>
        <v>44967</v>
      </c>
      <c r="K1506" s="100"/>
      <c r="L1506" s="109"/>
      <c r="M1506" s="1"/>
      <c r="N1506" s="1"/>
      <c r="O1506" s="1"/>
    </row>
    <row r="1507" spans="4:15">
      <c r="D1507" s="38"/>
      <c r="I1507" s="108">
        <f t="shared" si="108"/>
        <v>1504</v>
      </c>
      <c r="J1507" s="100">
        <f t="shared" si="108"/>
        <v>44968</v>
      </c>
      <c r="K1507" s="100"/>
      <c r="L1507" s="109"/>
      <c r="M1507" s="1"/>
      <c r="N1507" s="1"/>
      <c r="O1507" s="1"/>
    </row>
    <row r="1508" spans="4:15">
      <c r="D1508" s="38"/>
      <c r="I1508" s="108">
        <f t="shared" si="108"/>
        <v>1505</v>
      </c>
      <c r="J1508" s="100">
        <f t="shared" si="108"/>
        <v>44969</v>
      </c>
      <c r="K1508" s="100"/>
      <c r="L1508" s="109"/>
      <c r="M1508" s="1"/>
      <c r="N1508" s="1"/>
      <c r="O1508" s="1"/>
    </row>
    <row r="1509" spans="4:15">
      <c r="D1509" s="38"/>
      <c r="I1509" s="108">
        <f t="shared" si="108"/>
        <v>1506</v>
      </c>
      <c r="J1509" s="100">
        <f t="shared" si="108"/>
        <v>44970</v>
      </c>
      <c r="K1509" s="100"/>
      <c r="L1509" s="109"/>
      <c r="M1509" s="1"/>
      <c r="N1509" s="1"/>
      <c r="O1509" s="1"/>
    </row>
    <row r="1510" spans="4:15">
      <c r="D1510" s="38"/>
      <c r="I1510" s="108">
        <f t="shared" ref="I1510:J1525" si="109">I1509+1</f>
        <v>1507</v>
      </c>
      <c r="J1510" s="100">
        <f t="shared" si="109"/>
        <v>44971</v>
      </c>
      <c r="K1510" s="100"/>
      <c r="L1510" s="109"/>
      <c r="M1510" s="1"/>
      <c r="N1510" s="1"/>
      <c r="O1510" s="1"/>
    </row>
    <row r="1511" spans="4:15">
      <c r="D1511" s="38"/>
      <c r="I1511" s="108">
        <f t="shared" si="109"/>
        <v>1508</v>
      </c>
      <c r="J1511" s="100">
        <f t="shared" si="109"/>
        <v>44972</v>
      </c>
      <c r="K1511" s="100"/>
      <c r="L1511" s="109"/>
      <c r="M1511" s="1"/>
      <c r="N1511" s="1"/>
      <c r="O1511" s="1"/>
    </row>
    <row r="1512" spans="4:15">
      <c r="D1512" s="38"/>
      <c r="I1512" s="108">
        <f t="shared" si="109"/>
        <v>1509</v>
      </c>
      <c r="J1512" s="100">
        <f t="shared" si="109"/>
        <v>44973</v>
      </c>
      <c r="K1512" s="100"/>
      <c r="L1512" s="109"/>
      <c r="M1512" s="1"/>
      <c r="N1512" s="1"/>
      <c r="O1512" s="1"/>
    </row>
    <row r="1513" spans="4:15">
      <c r="D1513" s="38"/>
      <c r="I1513" s="108">
        <f t="shared" si="109"/>
        <v>1510</v>
      </c>
      <c r="J1513" s="100">
        <f t="shared" si="109"/>
        <v>44974</v>
      </c>
      <c r="K1513" s="100"/>
      <c r="L1513" s="109"/>
      <c r="M1513" s="1"/>
      <c r="N1513" s="1"/>
      <c r="O1513" s="1"/>
    </row>
    <row r="1514" spans="4:15">
      <c r="D1514" s="38"/>
      <c r="I1514" s="108">
        <f t="shared" si="109"/>
        <v>1511</v>
      </c>
      <c r="J1514" s="100">
        <f t="shared" si="109"/>
        <v>44975</v>
      </c>
      <c r="K1514" s="100"/>
      <c r="L1514" s="109"/>
      <c r="M1514" s="1"/>
      <c r="N1514" s="1"/>
      <c r="O1514" s="1"/>
    </row>
    <row r="1515" spans="4:15">
      <c r="D1515" s="38"/>
      <c r="I1515" s="108">
        <f t="shared" si="109"/>
        <v>1512</v>
      </c>
      <c r="J1515" s="100">
        <f t="shared" si="109"/>
        <v>44976</v>
      </c>
      <c r="K1515" s="100"/>
      <c r="L1515" s="109"/>
      <c r="M1515" s="1"/>
      <c r="N1515" s="1"/>
      <c r="O1515" s="1"/>
    </row>
    <row r="1516" spans="4:15">
      <c r="D1516" s="38"/>
      <c r="I1516" s="108">
        <f t="shared" si="109"/>
        <v>1513</v>
      </c>
      <c r="J1516" s="100">
        <f t="shared" si="109"/>
        <v>44977</v>
      </c>
      <c r="K1516" s="100"/>
      <c r="L1516" s="109"/>
      <c r="M1516" s="1"/>
      <c r="N1516" s="1"/>
      <c r="O1516" s="1"/>
    </row>
    <row r="1517" spans="4:15">
      <c r="D1517" s="38"/>
      <c r="I1517" s="108">
        <f t="shared" si="109"/>
        <v>1514</v>
      </c>
      <c r="J1517" s="100">
        <f t="shared" si="109"/>
        <v>44978</v>
      </c>
      <c r="K1517" s="100"/>
      <c r="L1517" s="109"/>
      <c r="M1517" s="1"/>
      <c r="N1517" s="1"/>
      <c r="O1517" s="1"/>
    </row>
    <row r="1518" spans="4:15">
      <c r="D1518" s="38"/>
      <c r="I1518" s="108">
        <f t="shared" si="109"/>
        <v>1515</v>
      </c>
      <c r="J1518" s="100">
        <f t="shared" si="109"/>
        <v>44979</v>
      </c>
      <c r="K1518" s="100"/>
      <c r="L1518" s="109"/>
      <c r="M1518" s="1"/>
      <c r="N1518" s="1"/>
      <c r="O1518" s="1"/>
    </row>
    <row r="1519" spans="4:15">
      <c r="D1519" s="38"/>
      <c r="I1519" s="108">
        <f t="shared" si="109"/>
        <v>1516</v>
      </c>
      <c r="J1519" s="100">
        <f t="shared" si="109"/>
        <v>44980</v>
      </c>
      <c r="K1519" s="100"/>
      <c r="L1519" s="109"/>
      <c r="M1519" s="1"/>
      <c r="N1519" s="1"/>
      <c r="O1519" s="1"/>
    </row>
    <row r="1520" spans="4:15">
      <c r="D1520" s="38"/>
      <c r="I1520" s="108">
        <f t="shared" si="109"/>
        <v>1517</v>
      </c>
      <c r="J1520" s="100">
        <f t="shared" si="109"/>
        <v>44981</v>
      </c>
      <c r="K1520" s="100"/>
      <c r="L1520" s="109"/>
      <c r="M1520" s="1"/>
      <c r="N1520" s="1"/>
      <c r="O1520" s="1"/>
    </row>
    <row r="1521" spans="4:15">
      <c r="D1521" s="38"/>
      <c r="I1521" s="108">
        <f t="shared" si="109"/>
        <v>1518</v>
      </c>
      <c r="J1521" s="100">
        <f t="shared" si="109"/>
        <v>44982</v>
      </c>
      <c r="K1521" s="100"/>
      <c r="L1521" s="109"/>
      <c r="M1521" s="1"/>
      <c r="N1521" s="1"/>
      <c r="O1521" s="1"/>
    </row>
    <row r="1522" spans="4:15">
      <c r="D1522" s="38"/>
      <c r="I1522" s="108">
        <f t="shared" si="109"/>
        <v>1519</v>
      </c>
      <c r="J1522" s="100">
        <f t="shared" si="109"/>
        <v>44983</v>
      </c>
      <c r="K1522" s="100"/>
      <c r="L1522" s="109"/>
      <c r="M1522" s="1"/>
      <c r="N1522" s="1"/>
      <c r="O1522" s="1"/>
    </row>
    <row r="1523" spans="4:15">
      <c r="D1523" s="38"/>
      <c r="I1523" s="108">
        <f t="shared" si="109"/>
        <v>1520</v>
      </c>
      <c r="J1523" s="100">
        <f t="shared" si="109"/>
        <v>44984</v>
      </c>
      <c r="K1523" s="100"/>
      <c r="L1523" s="109"/>
      <c r="M1523" s="1"/>
      <c r="N1523" s="1"/>
      <c r="O1523" s="1"/>
    </row>
    <row r="1524" spans="4:15">
      <c r="D1524" s="38"/>
      <c r="I1524" s="108">
        <f t="shared" si="109"/>
        <v>1521</v>
      </c>
      <c r="J1524" s="100">
        <f t="shared" si="109"/>
        <v>44985</v>
      </c>
      <c r="K1524" s="100"/>
      <c r="L1524" s="109"/>
      <c r="M1524" s="1"/>
      <c r="N1524" s="1"/>
      <c r="O1524" s="1"/>
    </row>
    <row r="1525" spans="4:15">
      <c r="D1525" s="38"/>
      <c r="I1525" s="108">
        <f t="shared" si="109"/>
        <v>1522</v>
      </c>
      <c r="J1525" s="100">
        <f t="shared" si="109"/>
        <v>44986</v>
      </c>
      <c r="K1525" s="100"/>
      <c r="L1525" s="109"/>
      <c r="M1525" s="1"/>
      <c r="N1525" s="1"/>
      <c r="O1525" s="1"/>
    </row>
    <row r="1526" spans="4:15">
      <c r="D1526" s="38"/>
      <c r="I1526" s="108">
        <f t="shared" ref="I1526:J1541" si="110">I1525+1</f>
        <v>1523</v>
      </c>
      <c r="J1526" s="100">
        <f t="shared" si="110"/>
        <v>44987</v>
      </c>
      <c r="K1526" s="100"/>
      <c r="L1526" s="109"/>
      <c r="M1526" s="1"/>
      <c r="N1526" s="1"/>
      <c r="O1526" s="1"/>
    </row>
    <row r="1527" spans="4:15">
      <c r="D1527" s="38"/>
      <c r="I1527" s="108">
        <f t="shared" si="110"/>
        <v>1524</v>
      </c>
      <c r="J1527" s="100">
        <f t="shared" si="110"/>
        <v>44988</v>
      </c>
      <c r="K1527" s="100"/>
      <c r="L1527" s="109"/>
      <c r="M1527" s="1"/>
      <c r="N1527" s="1"/>
      <c r="O1527" s="1"/>
    </row>
    <row r="1528" spans="4:15">
      <c r="D1528" s="38"/>
      <c r="I1528" s="108">
        <f t="shared" si="110"/>
        <v>1525</v>
      </c>
      <c r="J1528" s="100">
        <f t="shared" si="110"/>
        <v>44989</v>
      </c>
      <c r="K1528" s="100"/>
      <c r="L1528" s="109"/>
      <c r="M1528" s="1"/>
      <c r="N1528" s="1"/>
      <c r="O1528" s="1"/>
    </row>
    <row r="1529" spans="4:15">
      <c r="D1529" s="38"/>
      <c r="I1529" s="108">
        <f t="shared" si="110"/>
        <v>1526</v>
      </c>
      <c r="J1529" s="100">
        <f t="shared" si="110"/>
        <v>44990</v>
      </c>
      <c r="K1529" s="100"/>
      <c r="L1529" s="109"/>
      <c r="M1529" s="1"/>
      <c r="N1529" s="1"/>
      <c r="O1529" s="1"/>
    </row>
    <row r="1530" spans="4:15">
      <c r="D1530" s="38"/>
      <c r="I1530" s="108">
        <f t="shared" si="110"/>
        <v>1527</v>
      </c>
      <c r="J1530" s="100">
        <f t="shared" si="110"/>
        <v>44991</v>
      </c>
      <c r="K1530" s="100"/>
      <c r="L1530" s="109"/>
      <c r="M1530" s="1"/>
      <c r="N1530" s="1"/>
      <c r="O1530" s="1"/>
    </row>
    <row r="1531" spans="4:15">
      <c r="D1531" s="38"/>
      <c r="I1531" s="108">
        <f t="shared" si="110"/>
        <v>1528</v>
      </c>
      <c r="J1531" s="100">
        <f t="shared" si="110"/>
        <v>44992</v>
      </c>
      <c r="K1531" s="100"/>
      <c r="L1531" s="109"/>
      <c r="M1531" s="1"/>
      <c r="N1531" s="1"/>
      <c r="O1531" s="1"/>
    </row>
    <row r="1532" spans="4:15">
      <c r="D1532" s="38"/>
      <c r="I1532" s="108">
        <f t="shared" si="110"/>
        <v>1529</v>
      </c>
      <c r="J1532" s="100">
        <f t="shared" si="110"/>
        <v>44993</v>
      </c>
      <c r="K1532" s="100"/>
      <c r="L1532" s="109"/>
      <c r="M1532" s="1"/>
      <c r="N1532" s="1"/>
      <c r="O1532" s="1"/>
    </row>
    <row r="1533" spans="4:15">
      <c r="D1533" s="38"/>
      <c r="I1533" s="108">
        <f t="shared" si="110"/>
        <v>1530</v>
      </c>
      <c r="J1533" s="100">
        <f t="shared" si="110"/>
        <v>44994</v>
      </c>
      <c r="K1533" s="100"/>
      <c r="L1533" s="109"/>
      <c r="M1533" s="1"/>
      <c r="N1533" s="1"/>
      <c r="O1533" s="1"/>
    </row>
    <row r="1534" spans="4:15">
      <c r="D1534" s="38"/>
      <c r="I1534" s="108">
        <f t="shared" si="110"/>
        <v>1531</v>
      </c>
      <c r="J1534" s="100">
        <f t="shared" si="110"/>
        <v>44995</v>
      </c>
      <c r="K1534" s="100"/>
      <c r="L1534" s="109"/>
      <c r="M1534" s="1"/>
      <c r="N1534" s="1"/>
      <c r="O1534" s="1"/>
    </row>
    <row r="1535" spans="4:15">
      <c r="D1535" s="38"/>
      <c r="I1535" s="108">
        <f t="shared" si="110"/>
        <v>1532</v>
      </c>
      <c r="J1535" s="100">
        <f t="shared" si="110"/>
        <v>44996</v>
      </c>
      <c r="K1535" s="100"/>
      <c r="L1535" s="109"/>
      <c r="M1535" s="1"/>
      <c r="N1535" s="1"/>
      <c r="O1535" s="1"/>
    </row>
    <row r="1536" spans="4:15">
      <c r="D1536" s="38"/>
      <c r="I1536" s="108">
        <f t="shared" si="110"/>
        <v>1533</v>
      </c>
      <c r="J1536" s="100">
        <f t="shared" si="110"/>
        <v>44997</v>
      </c>
      <c r="K1536" s="100"/>
      <c r="L1536" s="109"/>
      <c r="M1536" s="1"/>
      <c r="N1536" s="1"/>
      <c r="O1536" s="1"/>
    </row>
    <row r="1537" spans="4:15">
      <c r="D1537" s="38"/>
      <c r="I1537" s="108">
        <f t="shared" si="110"/>
        <v>1534</v>
      </c>
      <c r="J1537" s="100">
        <f t="shared" si="110"/>
        <v>44998</v>
      </c>
      <c r="K1537" s="100"/>
      <c r="L1537" s="109"/>
      <c r="M1537" s="1"/>
      <c r="N1537" s="1"/>
      <c r="O1537" s="1"/>
    </row>
    <row r="1538" spans="4:15">
      <c r="D1538" s="38"/>
      <c r="I1538" s="108">
        <f t="shared" si="110"/>
        <v>1535</v>
      </c>
      <c r="J1538" s="100">
        <f t="shared" si="110"/>
        <v>44999</v>
      </c>
      <c r="K1538" s="100"/>
      <c r="L1538" s="109"/>
      <c r="M1538" s="1"/>
      <c r="N1538" s="1"/>
      <c r="O1538" s="1"/>
    </row>
    <row r="1539" spans="4:15">
      <c r="D1539" s="38"/>
      <c r="I1539" s="108">
        <f t="shared" si="110"/>
        <v>1536</v>
      </c>
      <c r="J1539" s="100">
        <f t="shared" si="110"/>
        <v>45000</v>
      </c>
      <c r="K1539" s="100"/>
      <c r="L1539" s="109"/>
      <c r="M1539" s="1"/>
      <c r="N1539" s="1"/>
      <c r="O1539" s="1"/>
    </row>
    <row r="1540" spans="4:15">
      <c r="D1540" s="38"/>
      <c r="I1540" s="108">
        <f t="shared" si="110"/>
        <v>1537</v>
      </c>
      <c r="J1540" s="100">
        <f t="shared" si="110"/>
        <v>45001</v>
      </c>
      <c r="K1540" s="100"/>
      <c r="L1540" s="109"/>
      <c r="M1540" s="1"/>
      <c r="N1540" s="1"/>
      <c r="O1540" s="1"/>
    </row>
    <row r="1541" spans="4:15">
      <c r="D1541" s="38"/>
      <c r="I1541" s="108">
        <f t="shared" si="110"/>
        <v>1538</v>
      </c>
      <c r="J1541" s="100">
        <f t="shared" si="110"/>
        <v>45002</v>
      </c>
      <c r="K1541" s="100"/>
      <c r="L1541" s="109"/>
      <c r="M1541" s="1"/>
      <c r="N1541" s="1"/>
      <c r="O1541" s="1"/>
    </row>
    <row r="1542" spans="4:15">
      <c r="D1542" s="38"/>
      <c r="I1542" s="108">
        <f t="shared" ref="I1542:J1557" si="111">I1541+1</f>
        <v>1539</v>
      </c>
      <c r="J1542" s="100">
        <f t="shared" si="111"/>
        <v>45003</v>
      </c>
      <c r="K1542" s="100"/>
      <c r="L1542" s="109"/>
      <c r="M1542" s="1"/>
      <c r="N1542" s="1"/>
      <c r="O1542" s="1"/>
    </row>
    <row r="1543" spans="4:15">
      <c r="D1543" s="38"/>
      <c r="I1543" s="108">
        <f t="shared" si="111"/>
        <v>1540</v>
      </c>
      <c r="J1543" s="100">
        <f t="shared" si="111"/>
        <v>45004</v>
      </c>
      <c r="K1543" s="100"/>
      <c r="L1543" s="109"/>
      <c r="M1543" s="1"/>
      <c r="N1543" s="1"/>
      <c r="O1543" s="1"/>
    </row>
    <row r="1544" spans="4:15">
      <c r="D1544" s="38"/>
      <c r="I1544" s="108">
        <f t="shared" si="111"/>
        <v>1541</v>
      </c>
      <c r="J1544" s="100">
        <f t="shared" si="111"/>
        <v>45005</v>
      </c>
      <c r="K1544" s="100"/>
      <c r="L1544" s="109"/>
      <c r="M1544" s="1"/>
      <c r="N1544" s="1"/>
      <c r="O1544" s="1"/>
    </row>
    <row r="1545" spans="4:15">
      <c r="D1545" s="38"/>
      <c r="I1545" s="108">
        <f t="shared" si="111"/>
        <v>1542</v>
      </c>
      <c r="J1545" s="100">
        <f t="shared" si="111"/>
        <v>45006</v>
      </c>
      <c r="K1545" s="100"/>
      <c r="L1545" s="109"/>
      <c r="M1545" s="1"/>
      <c r="N1545" s="1"/>
      <c r="O1545" s="1"/>
    </row>
    <row r="1546" spans="4:15">
      <c r="D1546" s="38"/>
      <c r="I1546" s="108">
        <f t="shared" si="111"/>
        <v>1543</v>
      </c>
      <c r="J1546" s="100">
        <f t="shared" si="111"/>
        <v>45007</v>
      </c>
      <c r="K1546" s="100"/>
      <c r="L1546" s="109"/>
      <c r="M1546" s="1"/>
      <c r="N1546" s="1"/>
      <c r="O1546" s="1"/>
    </row>
    <row r="1547" spans="4:15">
      <c r="D1547" s="38"/>
      <c r="I1547" s="108">
        <f t="shared" si="111"/>
        <v>1544</v>
      </c>
      <c r="J1547" s="100">
        <f t="shared" si="111"/>
        <v>45008</v>
      </c>
      <c r="K1547" s="100"/>
      <c r="L1547" s="109"/>
      <c r="M1547" s="1"/>
      <c r="N1547" s="1"/>
      <c r="O1547" s="1"/>
    </row>
    <row r="1548" spans="4:15">
      <c r="D1548" s="38"/>
      <c r="I1548" s="108">
        <f t="shared" si="111"/>
        <v>1545</v>
      </c>
      <c r="J1548" s="100">
        <f t="shared" si="111"/>
        <v>45009</v>
      </c>
      <c r="K1548" s="100"/>
      <c r="L1548" s="109"/>
      <c r="M1548" s="1"/>
      <c r="N1548" s="1"/>
      <c r="O1548" s="1"/>
    </row>
    <row r="1549" spans="4:15">
      <c r="D1549" s="38"/>
      <c r="I1549" s="108">
        <f t="shared" si="111"/>
        <v>1546</v>
      </c>
      <c r="J1549" s="100">
        <f t="shared" si="111"/>
        <v>45010</v>
      </c>
      <c r="K1549" s="100"/>
      <c r="L1549" s="109"/>
      <c r="M1549" s="1"/>
      <c r="N1549" s="1"/>
      <c r="O1549" s="1"/>
    </row>
    <row r="1550" spans="4:15">
      <c r="D1550" s="38"/>
      <c r="I1550" s="108">
        <f t="shared" si="111"/>
        <v>1547</v>
      </c>
      <c r="J1550" s="100">
        <f t="shared" si="111"/>
        <v>45011</v>
      </c>
      <c r="K1550" s="100"/>
      <c r="L1550" s="109"/>
      <c r="M1550" s="1"/>
      <c r="N1550" s="1"/>
      <c r="O1550" s="1"/>
    </row>
    <row r="1551" spans="4:15">
      <c r="D1551" s="38"/>
      <c r="I1551" s="108">
        <f t="shared" si="111"/>
        <v>1548</v>
      </c>
      <c r="J1551" s="100">
        <f t="shared" si="111"/>
        <v>45012</v>
      </c>
      <c r="K1551" s="100"/>
      <c r="L1551" s="109"/>
      <c r="M1551" s="1"/>
      <c r="N1551" s="1"/>
      <c r="O1551" s="1"/>
    </row>
    <row r="1552" spans="4:15">
      <c r="D1552" s="38"/>
      <c r="I1552" s="108">
        <f t="shared" si="111"/>
        <v>1549</v>
      </c>
      <c r="J1552" s="100">
        <f t="shared" si="111"/>
        <v>45013</v>
      </c>
      <c r="K1552" s="100"/>
      <c r="L1552" s="109"/>
      <c r="M1552" s="1"/>
      <c r="N1552" s="1"/>
      <c r="O1552" s="1"/>
    </row>
    <row r="1553" spans="4:15">
      <c r="D1553" s="38"/>
      <c r="I1553" s="108">
        <f t="shared" si="111"/>
        <v>1550</v>
      </c>
      <c r="J1553" s="100">
        <f t="shared" si="111"/>
        <v>45014</v>
      </c>
      <c r="K1553" s="100"/>
      <c r="L1553" s="109"/>
      <c r="M1553" s="1"/>
      <c r="N1553" s="1"/>
      <c r="O1553" s="1"/>
    </row>
    <row r="1554" spans="4:15">
      <c r="D1554" s="38"/>
      <c r="I1554" s="108">
        <f t="shared" si="111"/>
        <v>1551</v>
      </c>
      <c r="J1554" s="100">
        <f t="shared" si="111"/>
        <v>45015</v>
      </c>
      <c r="K1554" s="100"/>
      <c r="L1554" s="109"/>
      <c r="M1554" s="1"/>
      <c r="N1554" s="1"/>
      <c r="O1554" s="1"/>
    </row>
    <row r="1555" spans="4:15">
      <c r="D1555" s="38"/>
      <c r="I1555" s="108">
        <f t="shared" si="111"/>
        <v>1552</v>
      </c>
      <c r="J1555" s="100">
        <f t="shared" si="111"/>
        <v>45016</v>
      </c>
      <c r="K1555" s="100"/>
      <c r="L1555" s="109"/>
      <c r="M1555" s="1"/>
      <c r="N1555" s="1"/>
      <c r="O1555" s="1"/>
    </row>
    <row r="1556" spans="4:15">
      <c r="D1556" s="38"/>
      <c r="I1556" s="108">
        <f t="shared" si="111"/>
        <v>1553</v>
      </c>
      <c r="J1556" s="100">
        <f t="shared" si="111"/>
        <v>45017</v>
      </c>
      <c r="K1556" s="100"/>
      <c r="L1556" s="109"/>
      <c r="M1556" s="1"/>
      <c r="N1556" s="1"/>
      <c r="O1556" s="1"/>
    </row>
    <row r="1557" spans="4:15">
      <c r="D1557" s="38"/>
      <c r="I1557" s="108">
        <f t="shared" si="111"/>
        <v>1554</v>
      </c>
      <c r="J1557" s="100">
        <f t="shared" si="111"/>
        <v>45018</v>
      </c>
      <c r="K1557" s="100"/>
      <c r="L1557" s="109"/>
      <c r="M1557" s="1"/>
      <c r="N1557" s="1"/>
      <c r="O1557" s="1"/>
    </row>
    <row r="1558" spans="4:15">
      <c r="D1558" s="38"/>
      <c r="I1558" s="108">
        <f t="shared" ref="I1558:J1573" si="112">I1557+1</f>
        <v>1555</v>
      </c>
      <c r="J1558" s="100">
        <f t="shared" si="112"/>
        <v>45019</v>
      </c>
      <c r="K1558" s="100"/>
      <c r="L1558" s="109"/>
      <c r="M1558" s="1"/>
      <c r="N1558" s="1"/>
      <c r="O1558" s="1"/>
    </row>
    <row r="1559" spans="4:15">
      <c r="D1559" s="38"/>
      <c r="I1559" s="108">
        <f t="shared" si="112"/>
        <v>1556</v>
      </c>
      <c r="J1559" s="100">
        <f t="shared" si="112"/>
        <v>45020</v>
      </c>
      <c r="K1559" s="100"/>
      <c r="L1559" s="109"/>
      <c r="M1559" s="1"/>
      <c r="N1559" s="1"/>
      <c r="O1559" s="1"/>
    </row>
    <row r="1560" spans="4:15">
      <c r="D1560" s="38"/>
      <c r="I1560" s="108">
        <f t="shared" si="112"/>
        <v>1557</v>
      </c>
      <c r="J1560" s="100">
        <f t="shared" si="112"/>
        <v>45021</v>
      </c>
      <c r="K1560" s="100"/>
      <c r="L1560" s="109"/>
      <c r="M1560" s="1"/>
      <c r="N1560" s="1"/>
      <c r="O1560" s="1"/>
    </row>
    <row r="1561" spans="4:15">
      <c r="D1561" s="38"/>
      <c r="I1561" s="108">
        <f t="shared" si="112"/>
        <v>1558</v>
      </c>
      <c r="J1561" s="100">
        <f t="shared" si="112"/>
        <v>45022</v>
      </c>
      <c r="K1561" s="100"/>
      <c r="L1561" s="109"/>
      <c r="M1561" s="1"/>
      <c r="N1561" s="1"/>
      <c r="O1561" s="1"/>
    </row>
    <row r="1562" spans="4:15">
      <c r="D1562" s="38"/>
      <c r="I1562" s="108">
        <f t="shared" si="112"/>
        <v>1559</v>
      </c>
      <c r="J1562" s="100">
        <f t="shared" si="112"/>
        <v>45023</v>
      </c>
      <c r="K1562" s="100"/>
      <c r="L1562" s="109"/>
      <c r="M1562" s="1"/>
      <c r="N1562" s="1"/>
      <c r="O1562" s="1"/>
    </row>
    <row r="1563" spans="4:15">
      <c r="D1563" s="38"/>
      <c r="I1563" s="108">
        <f t="shared" si="112"/>
        <v>1560</v>
      </c>
      <c r="J1563" s="100">
        <f t="shared" si="112"/>
        <v>45024</v>
      </c>
      <c r="K1563" s="100"/>
      <c r="L1563" s="109"/>
      <c r="M1563" s="1"/>
      <c r="N1563" s="1"/>
      <c r="O1563" s="1"/>
    </row>
    <row r="1564" spans="4:15">
      <c r="D1564" s="38"/>
      <c r="I1564" s="108">
        <f t="shared" si="112"/>
        <v>1561</v>
      </c>
      <c r="J1564" s="100">
        <f t="shared" si="112"/>
        <v>45025</v>
      </c>
      <c r="K1564" s="100"/>
      <c r="L1564" s="109"/>
      <c r="M1564" s="1"/>
      <c r="N1564" s="1"/>
      <c r="O1564" s="1"/>
    </row>
    <row r="1565" spans="4:15">
      <c r="D1565" s="38"/>
      <c r="I1565" s="108">
        <f t="shared" si="112"/>
        <v>1562</v>
      </c>
      <c r="J1565" s="100">
        <f t="shared" si="112"/>
        <v>45026</v>
      </c>
      <c r="K1565" s="100"/>
      <c r="L1565" s="109"/>
      <c r="M1565" s="1"/>
      <c r="N1565" s="1"/>
      <c r="O1565" s="1"/>
    </row>
    <row r="1566" spans="4:15">
      <c r="D1566" s="38"/>
      <c r="I1566" s="108">
        <f t="shared" si="112"/>
        <v>1563</v>
      </c>
      <c r="J1566" s="100">
        <f t="shared" si="112"/>
        <v>45027</v>
      </c>
      <c r="K1566" s="100"/>
      <c r="L1566" s="109"/>
      <c r="M1566" s="1"/>
      <c r="N1566" s="1"/>
      <c r="O1566" s="1"/>
    </row>
    <row r="1567" spans="4:15">
      <c r="D1567" s="38"/>
      <c r="I1567" s="108">
        <f t="shared" si="112"/>
        <v>1564</v>
      </c>
      <c r="J1567" s="100">
        <f t="shared" si="112"/>
        <v>45028</v>
      </c>
      <c r="K1567" s="100"/>
      <c r="L1567" s="109"/>
      <c r="M1567" s="1"/>
      <c r="N1567" s="1"/>
      <c r="O1567" s="1"/>
    </row>
    <row r="1568" spans="4:15">
      <c r="D1568" s="38"/>
      <c r="I1568" s="108">
        <f t="shared" si="112"/>
        <v>1565</v>
      </c>
      <c r="J1568" s="100">
        <f t="shared" si="112"/>
        <v>45029</v>
      </c>
      <c r="K1568" s="100"/>
      <c r="L1568" s="109"/>
      <c r="M1568" s="1"/>
      <c r="N1568" s="1"/>
      <c r="O1568" s="1"/>
    </row>
    <row r="1569" spans="4:15">
      <c r="D1569" s="38"/>
      <c r="I1569" s="108">
        <f t="shared" si="112"/>
        <v>1566</v>
      </c>
      <c r="J1569" s="100">
        <f t="shared" si="112"/>
        <v>45030</v>
      </c>
      <c r="K1569" s="100"/>
      <c r="L1569" s="109"/>
      <c r="M1569" s="1"/>
      <c r="N1569" s="1"/>
      <c r="O1569" s="1"/>
    </row>
    <row r="1570" spans="4:15">
      <c r="D1570" s="38"/>
      <c r="I1570" s="108">
        <f t="shared" si="112"/>
        <v>1567</v>
      </c>
      <c r="J1570" s="100">
        <f t="shared" si="112"/>
        <v>45031</v>
      </c>
      <c r="K1570" s="100"/>
      <c r="L1570" s="109"/>
      <c r="M1570" s="1"/>
      <c r="N1570" s="1"/>
      <c r="O1570" s="1"/>
    </row>
    <row r="1571" spans="4:15">
      <c r="D1571" s="38"/>
      <c r="I1571" s="108">
        <f t="shared" si="112"/>
        <v>1568</v>
      </c>
      <c r="J1571" s="100">
        <f t="shared" si="112"/>
        <v>45032</v>
      </c>
      <c r="K1571" s="100"/>
      <c r="L1571" s="109"/>
      <c r="M1571" s="1"/>
      <c r="N1571" s="1"/>
      <c r="O1571" s="1"/>
    </row>
    <row r="1572" spans="4:15">
      <c r="D1572" s="38"/>
      <c r="I1572" s="108">
        <f t="shared" si="112"/>
        <v>1569</v>
      </c>
      <c r="J1572" s="100">
        <f t="shared" si="112"/>
        <v>45033</v>
      </c>
      <c r="K1572" s="100"/>
      <c r="L1572" s="109"/>
      <c r="M1572" s="1"/>
      <c r="N1572" s="1"/>
      <c r="O1572" s="1"/>
    </row>
    <row r="1573" spans="4:15">
      <c r="D1573" s="38"/>
      <c r="I1573" s="108">
        <f t="shared" si="112"/>
        <v>1570</v>
      </c>
      <c r="J1573" s="100">
        <f t="shared" si="112"/>
        <v>45034</v>
      </c>
      <c r="K1573" s="100"/>
      <c r="L1573" s="109"/>
      <c r="M1573" s="1"/>
      <c r="N1573" s="1"/>
      <c r="O1573" s="1"/>
    </row>
    <row r="1574" spans="4:15">
      <c r="D1574" s="38"/>
      <c r="I1574" s="108">
        <f t="shared" ref="I1574:J1589" si="113">I1573+1</f>
        <v>1571</v>
      </c>
      <c r="J1574" s="100">
        <f t="shared" si="113"/>
        <v>45035</v>
      </c>
      <c r="K1574" s="100"/>
      <c r="L1574" s="109"/>
      <c r="M1574" s="1"/>
      <c r="N1574" s="1"/>
      <c r="O1574" s="1"/>
    </row>
    <row r="1575" spans="4:15">
      <c r="D1575" s="38"/>
      <c r="I1575" s="108">
        <f t="shared" si="113"/>
        <v>1572</v>
      </c>
      <c r="J1575" s="100">
        <f t="shared" si="113"/>
        <v>45036</v>
      </c>
      <c r="K1575" s="100"/>
      <c r="L1575" s="109"/>
      <c r="M1575" s="1"/>
      <c r="N1575" s="1"/>
      <c r="O1575" s="1"/>
    </row>
    <row r="1576" spans="4:15">
      <c r="D1576" s="38"/>
      <c r="I1576" s="108">
        <f t="shared" si="113"/>
        <v>1573</v>
      </c>
      <c r="J1576" s="100">
        <f t="shared" si="113"/>
        <v>45037</v>
      </c>
      <c r="K1576" s="100"/>
      <c r="L1576" s="109"/>
      <c r="M1576" s="1"/>
      <c r="N1576" s="1"/>
      <c r="O1576" s="1"/>
    </row>
    <row r="1577" spans="4:15">
      <c r="D1577" s="38"/>
      <c r="I1577" s="108">
        <f t="shared" si="113"/>
        <v>1574</v>
      </c>
      <c r="J1577" s="100">
        <f t="shared" si="113"/>
        <v>45038</v>
      </c>
      <c r="K1577" s="100"/>
      <c r="L1577" s="109"/>
      <c r="M1577" s="1"/>
      <c r="N1577" s="1"/>
      <c r="O1577" s="1"/>
    </row>
    <row r="1578" spans="4:15">
      <c r="D1578" s="38"/>
      <c r="I1578" s="108">
        <f t="shared" si="113"/>
        <v>1575</v>
      </c>
      <c r="J1578" s="100">
        <f t="shared" si="113"/>
        <v>45039</v>
      </c>
      <c r="K1578" s="100"/>
      <c r="L1578" s="109"/>
      <c r="M1578" s="1"/>
      <c r="N1578" s="1"/>
      <c r="O1578" s="1"/>
    </row>
    <row r="1579" spans="4:15">
      <c r="D1579" s="38"/>
      <c r="I1579" s="108">
        <f t="shared" si="113"/>
        <v>1576</v>
      </c>
      <c r="J1579" s="100">
        <f t="shared" si="113"/>
        <v>45040</v>
      </c>
      <c r="K1579" s="100"/>
      <c r="L1579" s="109"/>
      <c r="M1579" s="1"/>
      <c r="N1579" s="1"/>
      <c r="O1579" s="1"/>
    </row>
    <row r="1580" spans="4:15">
      <c r="D1580" s="38"/>
      <c r="I1580" s="108">
        <f t="shared" si="113"/>
        <v>1577</v>
      </c>
      <c r="J1580" s="100">
        <f t="shared" si="113"/>
        <v>45041</v>
      </c>
      <c r="K1580" s="100"/>
      <c r="L1580" s="109"/>
      <c r="M1580" s="1"/>
      <c r="N1580" s="1"/>
      <c r="O1580" s="1"/>
    </row>
    <row r="1581" spans="4:15">
      <c r="D1581" s="38"/>
      <c r="I1581" s="108">
        <f t="shared" si="113"/>
        <v>1578</v>
      </c>
      <c r="J1581" s="100">
        <f t="shared" si="113"/>
        <v>45042</v>
      </c>
      <c r="K1581" s="100"/>
      <c r="L1581" s="109"/>
      <c r="M1581" s="1"/>
      <c r="N1581" s="1"/>
      <c r="O1581" s="1"/>
    </row>
    <row r="1582" spans="4:15">
      <c r="D1582" s="38"/>
      <c r="I1582" s="108">
        <f t="shared" si="113"/>
        <v>1579</v>
      </c>
      <c r="J1582" s="100">
        <f t="shared" si="113"/>
        <v>45043</v>
      </c>
      <c r="K1582" s="100"/>
      <c r="L1582" s="109"/>
      <c r="M1582" s="1"/>
      <c r="N1582" s="1"/>
      <c r="O1582" s="1"/>
    </row>
    <row r="1583" spans="4:15">
      <c r="D1583" s="38"/>
      <c r="I1583" s="108">
        <f t="shared" si="113"/>
        <v>1580</v>
      </c>
      <c r="J1583" s="100">
        <f t="shared" si="113"/>
        <v>45044</v>
      </c>
      <c r="K1583" s="100"/>
      <c r="L1583" s="109"/>
      <c r="M1583" s="1"/>
      <c r="N1583" s="1"/>
      <c r="O1583" s="1"/>
    </row>
    <row r="1584" spans="4:15">
      <c r="D1584" s="38"/>
      <c r="I1584" s="108">
        <f t="shared" si="113"/>
        <v>1581</v>
      </c>
      <c r="J1584" s="100">
        <f t="shared" si="113"/>
        <v>45045</v>
      </c>
      <c r="K1584" s="100"/>
      <c r="L1584" s="109"/>
      <c r="M1584" s="1"/>
      <c r="N1584" s="1"/>
      <c r="O1584" s="1"/>
    </row>
    <row r="1585" spans="4:15">
      <c r="D1585" s="38"/>
      <c r="I1585" s="108">
        <f t="shared" si="113"/>
        <v>1582</v>
      </c>
      <c r="J1585" s="100">
        <f t="shared" si="113"/>
        <v>45046</v>
      </c>
      <c r="K1585" s="100"/>
      <c r="L1585" s="109"/>
      <c r="M1585" s="1"/>
      <c r="N1585" s="1"/>
      <c r="O1585" s="1"/>
    </row>
    <row r="1586" spans="4:15">
      <c r="D1586" s="38"/>
      <c r="I1586" s="108">
        <f t="shared" si="113"/>
        <v>1583</v>
      </c>
      <c r="J1586" s="100">
        <f t="shared" si="113"/>
        <v>45047</v>
      </c>
      <c r="K1586" s="100"/>
      <c r="L1586" s="109"/>
      <c r="M1586" s="1"/>
      <c r="N1586" s="1"/>
      <c r="O1586" s="1"/>
    </row>
    <row r="1587" spans="4:15">
      <c r="D1587" s="38"/>
      <c r="I1587" s="108">
        <f t="shared" si="113"/>
        <v>1584</v>
      </c>
      <c r="J1587" s="100">
        <f t="shared" si="113"/>
        <v>45048</v>
      </c>
      <c r="K1587" s="100"/>
      <c r="L1587" s="109"/>
      <c r="M1587" s="1"/>
      <c r="N1587" s="1"/>
      <c r="O1587" s="1"/>
    </row>
    <row r="1588" spans="4:15">
      <c r="D1588" s="38"/>
      <c r="I1588" s="108">
        <f t="shared" si="113"/>
        <v>1585</v>
      </c>
      <c r="J1588" s="100">
        <f t="shared" si="113"/>
        <v>45049</v>
      </c>
      <c r="K1588" s="100"/>
      <c r="L1588" s="109"/>
      <c r="M1588" s="1"/>
      <c r="N1588" s="1"/>
      <c r="O1588" s="1"/>
    </row>
    <row r="1589" spans="4:15">
      <c r="D1589" s="38"/>
      <c r="I1589" s="108">
        <f t="shared" si="113"/>
        <v>1586</v>
      </c>
      <c r="J1589" s="100">
        <f t="shared" si="113"/>
        <v>45050</v>
      </c>
      <c r="K1589" s="100"/>
      <c r="L1589" s="109"/>
      <c r="M1589" s="1"/>
      <c r="N1589" s="1"/>
      <c r="O1589" s="1"/>
    </row>
    <row r="1590" spans="4:15">
      <c r="D1590" s="38"/>
      <c r="I1590" s="108">
        <f t="shared" ref="I1590:J1605" si="114">I1589+1</f>
        <v>1587</v>
      </c>
      <c r="J1590" s="100">
        <f t="shared" si="114"/>
        <v>45051</v>
      </c>
      <c r="K1590" s="100"/>
      <c r="L1590" s="109"/>
      <c r="M1590" s="1"/>
      <c r="N1590" s="1"/>
      <c r="O1590" s="1"/>
    </row>
    <row r="1591" spans="4:15">
      <c r="D1591" s="38"/>
      <c r="I1591" s="108">
        <f t="shared" si="114"/>
        <v>1588</v>
      </c>
      <c r="J1591" s="100">
        <f t="shared" si="114"/>
        <v>45052</v>
      </c>
      <c r="K1591" s="100"/>
      <c r="L1591" s="109"/>
      <c r="M1591" s="1"/>
      <c r="N1591" s="1"/>
      <c r="O1591" s="1"/>
    </row>
    <row r="1592" spans="4:15">
      <c r="D1592" s="38"/>
      <c r="I1592" s="108">
        <f t="shared" si="114"/>
        <v>1589</v>
      </c>
      <c r="J1592" s="100">
        <f t="shared" si="114"/>
        <v>45053</v>
      </c>
      <c r="K1592" s="100"/>
      <c r="L1592" s="109"/>
      <c r="M1592" s="1"/>
      <c r="N1592" s="1"/>
      <c r="O1592" s="1"/>
    </row>
    <row r="1593" spans="4:15">
      <c r="D1593" s="38"/>
      <c r="I1593" s="108">
        <f t="shared" si="114"/>
        <v>1590</v>
      </c>
      <c r="J1593" s="100">
        <f t="shared" si="114"/>
        <v>45054</v>
      </c>
      <c r="K1593" s="100"/>
      <c r="L1593" s="109"/>
      <c r="M1593" s="1"/>
      <c r="N1593" s="1"/>
      <c r="O1593" s="1"/>
    </row>
    <row r="1594" spans="4:15">
      <c r="D1594" s="38"/>
      <c r="I1594" s="108">
        <f t="shared" si="114"/>
        <v>1591</v>
      </c>
      <c r="J1594" s="100">
        <f t="shared" si="114"/>
        <v>45055</v>
      </c>
      <c r="K1594" s="100"/>
      <c r="L1594" s="109"/>
      <c r="M1594" s="1"/>
      <c r="N1594" s="1"/>
      <c r="O1594" s="1"/>
    </row>
    <row r="1595" spans="4:15">
      <c r="D1595" s="38"/>
      <c r="I1595" s="108">
        <f t="shared" si="114"/>
        <v>1592</v>
      </c>
      <c r="J1595" s="100">
        <f t="shared" si="114"/>
        <v>45056</v>
      </c>
      <c r="K1595" s="100"/>
      <c r="L1595" s="109"/>
      <c r="M1595" s="1"/>
      <c r="N1595" s="1"/>
      <c r="O1595" s="1"/>
    </row>
    <row r="1596" spans="4:15">
      <c r="D1596" s="38"/>
      <c r="I1596" s="108">
        <f t="shared" si="114"/>
        <v>1593</v>
      </c>
      <c r="J1596" s="100">
        <f t="shared" si="114"/>
        <v>45057</v>
      </c>
      <c r="K1596" s="100"/>
      <c r="L1596" s="109"/>
      <c r="M1596" s="1"/>
      <c r="N1596" s="1"/>
      <c r="O1596" s="1"/>
    </row>
    <row r="1597" spans="4:15">
      <c r="D1597" s="38"/>
      <c r="I1597" s="108">
        <f t="shared" si="114"/>
        <v>1594</v>
      </c>
      <c r="J1597" s="100">
        <f t="shared" si="114"/>
        <v>45058</v>
      </c>
      <c r="K1597" s="100"/>
      <c r="L1597" s="109"/>
      <c r="M1597" s="1"/>
      <c r="N1597" s="1"/>
      <c r="O1597" s="1"/>
    </row>
    <row r="1598" spans="4:15">
      <c r="D1598" s="38"/>
      <c r="I1598" s="108">
        <f t="shared" si="114"/>
        <v>1595</v>
      </c>
      <c r="J1598" s="100">
        <f t="shared" si="114"/>
        <v>45059</v>
      </c>
      <c r="K1598" s="100"/>
      <c r="L1598" s="109"/>
      <c r="M1598" s="1"/>
      <c r="N1598" s="1"/>
      <c r="O1598" s="1"/>
    </row>
    <row r="1599" spans="4:15">
      <c r="D1599" s="38"/>
      <c r="I1599" s="108">
        <f t="shared" si="114"/>
        <v>1596</v>
      </c>
      <c r="J1599" s="100">
        <f t="shared" si="114"/>
        <v>45060</v>
      </c>
      <c r="K1599" s="100"/>
      <c r="L1599" s="109"/>
      <c r="M1599" s="1"/>
      <c r="N1599" s="1"/>
      <c r="O1599" s="1"/>
    </row>
    <row r="1600" spans="4:15">
      <c r="D1600" s="38"/>
      <c r="I1600" s="108">
        <f t="shared" si="114"/>
        <v>1597</v>
      </c>
      <c r="J1600" s="100">
        <f t="shared" si="114"/>
        <v>45061</v>
      </c>
      <c r="K1600" s="100"/>
      <c r="L1600" s="109"/>
      <c r="M1600" s="1"/>
      <c r="N1600" s="1"/>
      <c r="O1600" s="1"/>
    </row>
    <row r="1601" spans="4:15">
      <c r="D1601" s="38"/>
      <c r="I1601" s="108">
        <f t="shared" si="114"/>
        <v>1598</v>
      </c>
      <c r="J1601" s="100">
        <f t="shared" si="114"/>
        <v>45062</v>
      </c>
      <c r="K1601" s="100"/>
      <c r="L1601" s="109"/>
      <c r="M1601" s="1"/>
      <c r="N1601" s="1"/>
      <c r="O1601" s="1"/>
    </row>
    <row r="1602" spans="4:15">
      <c r="D1602" s="38"/>
      <c r="I1602" s="108">
        <f t="shared" si="114"/>
        <v>1599</v>
      </c>
      <c r="J1602" s="100">
        <f t="shared" si="114"/>
        <v>45063</v>
      </c>
      <c r="K1602" s="100"/>
      <c r="L1602" s="109"/>
      <c r="M1602" s="1"/>
      <c r="N1602" s="1"/>
      <c r="O1602" s="1"/>
    </row>
    <row r="1603" spans="4:15">
      <c r="D1603" s="38"/>
      <c r="I1603" s="108">
        <f t="shared" si="114"/>
        <v>1600</v>
      </c>
      <c r="J1603" s="100">
        <f t="shared" si="114"/>
        <v>45064</v>
      </c>
      <c r="K1603" s="100"/>
      <c r="L1603" s="109"/>
      <c r="M1603" s="1"/>
      <c r="N1603" s="1"/>
      <c r="O1603" s="1"/>
    </row>
    <row r="1604" spans="4:15">
      <c r="D1604" s="38"/>
      <c r="I1604" s="108">
        <f t="shared" si="114"/>
        <v>1601</v>
      </c>
      <c r="J1604" s="100">
        <f t="shared" si="114"/>
        <v>45065</v>
      </c>
      <c r="K1604" s="100"/>
      <c r="L1604" s="109"/>
      <c r="M1604" s="1"/>
      <c r="N1604" s="1"/>
      <c r="O1604" s="1"/>
    </row>
    <row r="1605" spans="4:15">
      <c r="D1605" s="38"/>
      <c r="I1605" s="108">
        <f t="shared" si="114"/>
        <v>1602</v>
      </c>
      <c r="J1605" s="100">
        <f t="shared" si="114"/>
        <v>45066</v>
      </c>
      <c r="K1605" s="100"/>
      <c r="L1605" s="109"/>
      <c r="M1605" s="1"/>
      <c r="N1605" s="1"/>
      <c r="O1605" s="1"/>
    </row>
    <row r="1606" spans="4:15">
      <c r="D1606" s="38"/>
      <c r="I1606" s="108">
        <f t="shared" ref="I1606:J1621" si="115">I1605+1</f>
        <v>1603</v>
      </c>
      <c r="J1606" s="100">
        <f t="shared" si="115"/>
        <v>45067</v>
      </c>
      <c r="K1606" s="100"/>
      <c r="L1606" s="109"/>
      <c r="M1606" s="1"/>
      <c r="N1606" s="1"/>
      <c r="O1606" s="1"/>
    </row>
    <row r="1607" spans="4:15">
      <c r="D1607" s="38"/>
      <c r="I1607" s="108">
        <f t="shared" si="115"/>
        <v>1604</v>
      </c>
      <c r="J1607" s="100">
        <f t="shared" si="115"/>
        <v>45068</v>
      </c>
      <c r="K1607" s="100"/>
      <c r="L1607" s="109"/>
      <c r="M1607" s="1"/>
      <c r="N1607" s="1"/>
      <c r="O1607" s="1"/>
    </row>
    <row r="1608" spans="4:15">
      <c r="D1608" s="38"/>
      <c r="I1608" s="108">
        <f t="shared" si="115"/>
        <v>1605</v>
      </c>
      <c r="J1608" s="100">
        <f t="shared" si="115"/>
        <v>45069</v>
      </c>
      <c r="K1608" s="100"/>
      <c r="L1608" s="109"/>
      <c r="M1608" s="1"/>
      <c r="N1608" s="1"/>
      <c r="O1608" s="1"/>
    </row>
    <row r="1609" spans="4:15">
      <c r="D1609" s="38"/>
      <c r="I1609" s="108">
        <f t="shared" si="115"/>
        <v>1606</v>
      </c>
      <c r="J1609" s="100">
        <f t="shared" si="115"/>
        <v>45070</v>
      </c>
      <c r="K1609" s="100"/>
      <c r="L1609" s="109"/>
      <c r="M1609" s="1"/>
      <c r="N1609" s="1"/>
      <c r="O1609" s="1"/>
    </row>
    <row r="1610" spans="4:15">
      <c r="D1610" s="38"/>
      <c r="I1610" s="108">
        <f t="shared" si="115"/>
        <v>1607</v>
      </c>
      <c r="J1610" s="100">
        <f t="shared" si="115"/>
        <v>45071</v>
      </c>
      <c r="K1610" s="100"/>
      <c r="L1610" s="109"/>
      <c r="M1610" s="1"/>
      <c r="N1610" s="1"/>
      <c r="O1610" s="1"/>
    </row>
    <row r="1611" spans="4:15">
      <c r="D1611" s="38"/>
      <c r="I1611" s="108">
        <f t="shared" si="115"/>
        <v>1608</v>
      </c>
      <c r="J1611" s="100">
        <f t="shared" si="115"/>
        <v>45072</v>
      </c>
      <c r="K1611" s="100"/>
      <c r="L1611" s="109"/>
      <c r="M1611" s="1"/>
      <c r="N1611" s="1"/>
      <c r="O1611" s="1"/>
    </row>
    <row r="1612" spans="4:15">
      <c r="D1612" s="38"/>
      <c r="I1612" s="108">
        <f t="shared" si="115"/>
        <v>1609</v>
      </c>
      <c r="J1612" s="100">
        <f t="shared" si="115"/>
        <v>45073</v>
      </c>
      <c r="K1612" s="100"/>
      <c r="L1612" s="109"/>
      <c r="M1612" s="1"/>
      <c r="N1612" s="1"/>
      <c r="O1612" s="1"/>
    </row>
    <row r="1613" spans="4:15">
      <c r="D1613" s="38"/>
      <c r="I1613" s="108">
        <f t="shared" si="115"/>
        <v>1610</v>
      </c>
      <c r="J1613" s="100">
        <f t="shared" si="115"/>
        <v>45074</v>
      </c>
      <c r="K1613" s="100"/>
      <c r="L1613" s="109"/>
      <c r="M1613" s="1"/>
      <c r="N1613" s="1"/>
      <c r="O1613" s="1"/>
    </row>
    <row r="1614" spans="4:15">
      <c r="D1614" s="38"/>
      <c r="I1614" s="108">
        <f t="shared" si="115"/>
        <v>1611</v>
      </c>
      <c r="J1614" s="100">
        <f t="shared" si="115"/>
        <v>45075</v>
      </c>
      <c r="K1614" s="100"/>
      <c r="L1614" s="109"/>
      <c r="M1614" s="1"/>
      <c r="N1614" s="1"/>
      <c r="O1614" s="1"/>
    </row>
    <row r="1615" spans="4:15">
      <c r="D1615" s="38"/>
      <c r="I1615" s="108">
        <f t="shared" si="115"/>
        <v>1612</v>
      </c>
      <c r="J1615" s="100">
        <f t="shared" si="115"/>
        <v>45076</v>
      </c>
      <c r="K1615" s="100"/>
      <c r="L1615" s="109"/>
      <c r="M1615" s="1"/>
      <c r="N1615" s="1"/>
      <c r="O1615" s="1"/>
    </row>
    <row r="1616" spans="4:15">
      <c r="D1616" s="38"/>
      <c r="I1616" s="108">
        <f t="shared" si="115"/>
        <v>1613</v>
      </c>
      <c r="J1616" s="100">
        <f t="shared" si="115"/>
        <v>45077</v>
      </c>
      <c r="K1616" s="100"/>
      <c r="L1616" s="109"/>
      <c r="M1616" s="1"/>
      <c r="N1616" s="1"/>
      <c r="O1616" s="1"/>
    </row>
    <row r="1617" spans="4:15">
      <c r="D1617" s="38"/>
      <c r="I1617" s="108">
        <f t="shared" si="115"/>
        <v>1614</v>
      </c>
      <c r="J1617" s="100">
        <f t="shared" si="115"/>
        <v>45078</v>
      </c>
      <c r="K1617" s="100"/>
      <c r="L1617" s="109"/>
      <c r="M1617" s="1"/>
      <c r="N1617" s="1"/>
      <c r="O1617" s="1"/>
    </row>
    <row r="1618" spans="4:15">
      <c r="D1618" s="38"/>
      <c r="I1618" s="108">
        <f t="shared" si="115"/>
        <v>1615</v>
      </c>
      <c r="J1618" s="100">
        <f t="shared" si="115"/>
        <v>45079</v>
      </c>
      <c r="K1618" s="100"/>
      <c r="L1618" s="109"/>
      <c r="M1618" s="1"/>
      <c r="N1618" s="1"/>
      <c r="O1618" s="1"/>
    </row>
    <row r="1619" spans="4:15">
      <c r="D1619" s="38"/>
      <c r="I1619" s="108">
        <f t="shared" si="115"/>
        <v>1616</v>
      </c>
      <c r="J1619" s="100">
        <f t="shared" si="115"/>
        <v>45080</v>
      </c>
      <c r="K1619" s="100"/>
      <c r="L1619" s="109"/>
      <c r="M1619" s="1"/>
      <c r="N1619" s="1"/>
      <c r="O1619" s="1"/>
    </row>
    <row r="1620" spans="4:15">
      <c r="D1620" s="38"/>
      <c r="I1620" s="108">
        <f t="shared" si="115"/>
        <v>1617</v>
      </c>
      <c r="J1620" s="100">
        <f t="shared" si="115"/>
        <v>45081</v>
      </c>
      <c r="K1620" s="100"/>
      <c r="L1620" s="109"/>
      <c r="M1620" s="1"/>
      <c r="N1620" s="1"/>
      <c r="O1620" s="1"/>
    </row>
    <row r="1621" spans="4:15">
      <c r="D1621" s="38"/>
      <c r="I1621" s="108">
        <f t="shared" si="115"/>
        <v>1618</v>
      </c>
      <c r="J1621" s="100">
        <f t="shared" si="115"/>
        <v>45082</v>
      </c>
      <c r="K1621" s="100"/>
      <c r="L1621" s="109"/>
      <c r="M1621" s="1"/>
      <c r="N1621" s="1"/>
      <c r="O1621" s="1"/>
    </row>
    <row r="1622" spans="4:15">
      <c r="D1622" s="38"/>
      <c r="I1622" s="108">
        <f t="shared" ref="I1622:J1637" si="116">I1621+1</f>
        <v>1619</v>
      </c>
      <c r="J1622" s="100">
        <f t="shared" si="116"/>
        <v>45083</v>
      </c>
      <c r="K1622" s="100"/>
      <c r="L1622" s="109"/>
      <c r="M1622" s="1"/>
      <c r="N1622" s="1"/>
      <c r="O1622" s="1"/>
    </row>
    <row r="1623" spans="4:15">
      <c r="D1623" s="38"/>
      <c r="I1623" s="108">
        <f t="shared" si="116"/>
        <v>1620</v>
      </c>
      <c r="J1623" s="100">
        <f t="shared" si="116"/>
        <v>45084</v>
      </c>
      <c r="K1623" s="100"/>
      <c r="L1623" s="109"/>
      <c r="M1623" s="1"/>
      <c r="N1623" s="1"/>
      <c r="O1623" s="1"/>
    </row>
    <row r="1624" spans="4:15">
      <c r="D1624" s="38"/>
      <c r="I1624" s="108">
        <f t="shared" si="116"/>
        <v>1621</v>
      </c>
      <c r="J1624" s="100">
        <f t="shared" si="116"/>
        <v>45085</v>
      </c>
      <c r="K1624" s="100"/>
      <c r="L1624" s="109"/>
      <c r="M1624" s="1"/>
      <c r="N1624" s="1"/>
      <c r="O1624" s="1"/>
    </row>
    <row r="1625" spans="4:15">
      <c r="D1625" s="38"/>
      <c r="I1625" s="108">
        <f t="shared" si="116"/>
        <v>1622</v>
      </c>
      <c r="J1625" s="100">
        <f t="shared" si="116"/>
        <v>45086</v>
      </c>
      <c r="K1625" s="100"/>
      <c r="L1625" s="109"/>
      <c r="M1625" s="1"/>
      <c r="N1625" s="1"/>
      <c r="O1625" s="1"/>
    </row>
    <row r="1626" spans="4:15">
      <c r="D1626" s="38"/>
      <c r="I1626" s="108">
        <f t="shared" si="116"/>
        <v>1623</v>
      </c>
      <c r="J1626" s="100">
        <f t="shared" si="116"/>
        <v>45087</v>
      </c>
      <c r="K1626" s="100"/>
      <c r="L1626" s="109"/>
      <c r="M1626" s="1"/>
      <c r="N1626" s="1"/>
      <c r="O1626" s="1"/>
    </row>
    <row r="1627" spans="4:15">
      <c r="D1627" s="38"/>
      <c r="I1627" s="108">
        <f t="shared" si="116"/>
        <v>1624</v>
      </c>
      <c r="J1627" s="100">
        <f t="shared" si="116"/>
        <v>45088</v>
      </c>
      <c r="K1627" s="100"/>
      <c r="L1627" s="109"/>
      <c r="M1627" s="1"/>
      <c r="N1627" s="1"/>
      <c r="O1627" s="1"/>
    </row>
    <row r="1628" spans="4:15">
      <c r="D1628" s="38"/>
      <c r="I1628" s="108">
        <f t="shared" si="116"/>
        <v>1625</v>
      </c>
      <c r="J1628" s="100">
        <f t="shared" si="116"/>
        <v>45089</v>
      </c>
      <c r="K1628" s="100"/>
      <c r="L1628" s="109"/>
      <c r="M1628" s="1"/>
      <c r="N1628" s="1"/>
      <c r="O1628" s="1"/>
    </row>
    <row r="1629" spans="4:15">
      <c r="D1629" s="38"/>
      <c r="I1629" s="108">
        <f t="shared" si="116"/>
        <v>1626</v>
      </c>
      <c r="J1629" s="100">
        <f t="shared" si="116"/>
        <v>45090</v>
      </c>
      <c r="K1629" s="100"/>
      <c r="L1629" s="109"/>
      <c r="M1629" s="1"/>
      <c r="N1629" s="1"/>
      <c r="O1629" s="1"/>
    </row>
    <row r="1630" spans="4:15">
      <c r="D1630" s="38"/>
      <c r="I1630" s="108">
        <f t="shared" si="116"/>
        <v>1627</v>
      </c>
      <c r="J1630" s="100">
        <f t="shared" si="116"/>
        <v>45091</v>
      </c>
      <c r="K1630" s="100"/>
      <c r="L1630" s="109"/>
      <c r="M1630" s="1"/>
      <c r="N1630" s="1"/>
      <c r="O1630" s="1"/>
    </row>
    <row r="1631" spans="4:15">
      <c r="D1631" s="38"/>
      <c r="I1631" s="108">
        <f t="shared" si="116"/>
        <v>1628</v>
      </c>
      <c r="J1631" s="100">
        <f t="shared" si="116"/>
        <v>45092</v>
      </c>
      <c r="K1631" s="100"/>
      <c r="L1631" s="109"/>
      <c r="M1631" s="1"/>
      <c r="N1631" s="1"/>
      <c r="O1631" s="1"/>
    </row>
    <row r="1632" spans="4:15">
      <c r="D1632" s="38"/>
      <c r="I1632" s="108">
        <f t="shared" si="116"/>
        <v>1629</v>
      </c>
      <c r="J1632" s="100">
        <f t="shared" si="116"/>
        <v>45093</v>
      </c>
      <c r="K1632" s="100"/>
      <c r="L1632" s="109"/>
      <c r="M1632" s="1"/>
      <c r="N1632" s="1"/>
      <c r="O1632" s="1"/>
    </row>
    <row r="1633" spans="4:15">
      <c r="D1633" s="38"/>
      <c r="I1633" s="108">
        <f t="shared" si="116"/>
        <v>1630</v>
      </c>
      <c r="J1633" s="100">
        <f t="shared" si="116"/>
        <v>45094</v>
      </c>
      <c r="K1633" s="100"/>
      <c r="L1633" s="109"/>
      <c r="M1633" s="1"/>
      <c r="N1633" s="1"/>
      <c r="O1633" s="1"/>
    </row>
    <row r="1634" spans="4:15">
      <c r="D1634" s="38"/>
      <c r="I1634" s="108">
        <f t="shared" si="116"/>
        <v>1631</v>
      </c>
      <c r="J1634" s="100">
        <f t="shared" si="116"/>
        <v>45095</v>
      </c>
      <c r="K1634" s="100"/>
      <c r="L1634" s="109"/>
      <c r="M1634" s="1"/>
      <c r="N1634" s="1"/>
      <c r="O1634" s="1"/>
    </row>
    <row r="1635" spans="4:15">
      <c r="D1635" s="38"/>
      <c r="I1635" s="108">
        <f t="shared" si="116"/>
        <v>1632</v>
      </c>
      <c r="J1635" s="100">
        <f t="shared" si="116"/>
        <v>45096</v>
      </c>
      <c r="K1635" s="100"/>
      <c r="L1635" s="109"/>
      <c r="M1635" s="1"/>
      <c r="N1635" s="1"/>
      <c r="O1635" s="1"/>
    </row>
    <row r="1636" spans="4:15">
      <c r="D1636" s="38"/>
      <c r="I1636" s="108">
        <f t="shared" si="116"/>
        <v>1633</v>
      </c>
      <c r="J1636" s="100">
        <f t="shared" si="116"/>
        <v>45097</v>
      </c>
      <c r="K1636" s="100"/>
      <c r="L1636" s="109"/>
      <c r="M1636" s="1"/>
      <c r="N1636" s="1"/>
      <c r="O1636" s="1"/>
    </row>
    <row r="1637" spans="4:15">
      <c r="D1637" s="38"/>
      <c r="I1637" s="108">
        <f t="shared" si="116"/>
        <v>1634</v>
      </c>
      <c r="J1637" s="100">
        <f t="shared" si="116"/>
        <v>45098</v>
      </c>
      <c r="K1637" s="100"/>
      <c r="L1637" s="109"/>
      <c r="M1637" s="1"/>
      <c r="N1637" s="1"/>
      <c r="O1637" s="1"/>
    </row>
    <row r="1638" spans="4:15">
      <c r="D1638" s="38"/>
      <c r="I1638" s="108">
        <f t="shared" ref="I1638:J1653" si="117">I1637+1</f>
        <v>1635</v>
      </c>
      <c r="J1638" s="100">
        <f t="shared" si="117"/>
        <v>45099</v>
      </c>
      <c r="K1638" s="100"/>
      <c r="L1638" s="109"/>
      <c r="M1638" s="1"/>
      <c r="N1638" s="1"/>
      <c r="O1638" s="1"/>
    </row>
    <row r="1639" spans="4:15">
      <c r="D1639" s="38"/>
      <c r="I1639" s="108">
        <f t="shared" si="117"/>
        <v>1636</v>
      </c>
      <c r="J1639" s="100">
        <f t="shared" si="117"/>
        <v>45100</v>
      </c>
      <c r="K1639" s="100"/>
      <c r="L1639" s="109"/>
      <c r="M1639" s="1"/>
      <c r="N1639" s="1"/>
      <c r="O1639" s="1"/>
    </row>
    <row r="1640" spans="4:15">
      <c r="D1640" s="38"/>
      <c r="I1640" s="108">
        <f t="shared" si="117"/>
        <v>1637</v>
      </c>
      <c r="J1640" s="100">
        <f t="shared" si="117"/>
        <v>45101</v>
      </c>
      <c r="K1640" s="100"/>
      <c r="L1640" s="109"/>
      <c r="M1640" s="1"/>
      <c r="N1640" s="1"/>
      <c r="O1640" s="1"/>
    </row>
    <row r="1641" spans="4:15">
      <c r="D1641" s="38"/>
      <c r="I1641" s="108">
        <f t="shared" si="117"/>
        <v>1638</v>
      </c>
      <c r="J1641" s="100">
        <f t="shared" si="117"/>
        <v>45102</v>
      </c>
      <c r="K1641" s="100"/>
      <c r="L1641" s="109"/>
      <c r="M1641" s="1"/>
      <c r="N1641" s="1"/>
      <c r="O1641" s="1"/>
    </row>
    <row r="1642" spans="4:15">
      <c r="D1642" s="38"/>
      <c r="I1642" s="108">
        <f t="shared" si="117"/>
        <v>1639</v>
      </c>
      <c r="J1642" s="100">
        <f t="shared" si="117"/>
        <v>45103</v>
      </c>
      <c r="K1642" s="100"/>
      <c r="L1642" s="109"/>
      <c r="M1642" s="1"/>
      <c r="N1642" s="1"/>
      <c r="O1642" s="1"/>
    </row>
    <row r="1643" spans="4:15">
      <c r="D1643" s="38"/>
      <c r="I1643" s="108">
        <f t="shared" si="117"/>
        <v>1640</v>
      </c>
      <c r="J1643" s="100">
        <f t="shared" si="117"/>
        <v>45104</v>
      </c>
      <c r="K1643" s="100"/>
      <c r="L1643" s="109"/>
      <c r="M1643" s="1"/>
      <c r="N1643" s="1"/>
      <c r="O1643" s="1"/>
    </row>
    <row r="1644" spans="4:15">
      <c r="D1644" s="38"/>
      <c r="I1644" s="108">
        <f t="shared" si="117"/>
        <v>1641</v>
      </c>
      <c r="J1644" s="100">
        <f t="shared" si="117"/>
        <v>45105</v>
      </c>
      <c r="K1644" s="100"/>
      <c r="L1644" s="109"/>
      <c r="M1644" s="1"/>
      <c r="N1644" s="1"/>
      <c r="O1644" s="1"/>
    </row>
    <row r="1645" spans="4:15">
      <c r="D1645" s="38"/>
      <c r="I1645" s="108">
        <f t="shared" si="117"/>
        <v>1642</v>
      </c>
      <c r="J1645" s="100">
        <f t="shared" si="117"/>
        <v>45106</v>
      </c>
      <c r="K1645" s="100"/>
      <c r="L1645" s="109"/>
      <c r="M1645" s="1"/>
      <c r="N1645" s="1"/>
      <c r="O1645" s="1"/>
    </row>
    <row r="1646" spans="4:15">
      <c r="D1646" s="38"/>
      <c r="I1646" s="108">
        <f t="shared" si="117"/>
        <v>1643</v>
      </c>
      <c r="J1646" s="100">
        <f t="shared" si="117"/>
        <v>45107</v>
      </c>
      <c r="K1646" s="100"/>
      <c r="L1646" s="109"/>
      <c r="M1646" s="1"/>
      <c r="N1646" s="1"/>
      <c r="O1646" s="1"/>
    </row>
    <row r="1647" spans="4:15">
      <c r="D1647" s="38"/>
      <c r="I1647" s="108">
        <f t="shared" si="117"/>
        <v>1644</v>
      </c>
      <c r="J1647" s="100">
        <f t="shared" si="117"/>
        <v>45108</v>
      </c>
      <c r="K1647" s="100"/>
      <c r="L1647" s="109"/>
      <c r="M1647" s="1"/>
      <c r="N1647" s="1"/>
      <c r="O1647" s="1"/>
    </row>
    <row r="1648" spans="4:15">
      <c r="D1648" s="38"/>
      <c r="I1648" s="108">
        <f t="shared" si="117"/>
        <v>1645</v>
      </c>
      <c r="J1648" s="100">
        <f t="shared" si="117"/>
        <v>45109</v>
      </c>
      <c r="K1648" s="100"/>
      <c r="L1648" s="109"/>
      <c r="M1648" s="1"/>
      <c r="N1648" s="1"/>
      <c r="O1648" s="1"/>
    </row>
    <row r="1649" spans="4:15">
      <c r="D1649" s="38"/>
      <c r="I1649" s="108">
        <f t="shared" si="117"/>
        <v>1646</v>
      </c>
      <c r="J1649" s="100">
        <f t="shared" si="117"/>
        <v>45110</v>
      </c>
      <c r="K1649" s="100"/>
      <c r="L1649" s="109"/>
      <c r="M1649" s="1"/>
      <c r="N1649" s="1"/>
      <c r="O1649" s="1"/>
    </row>
    <row r="1650" spans="4:15">
      <c r="D1650" s="38"/>
      <c r="I1650" s="108">
        <f t="shared" si="117"/>
        <v>1647</v>
      </c>
      <c r="J1650" s="100">
        <f t="shared" si="117"/>
        <v>45111</v>
      </c>
      <c r="K1650" s="100"/>
      <c r="L1650" s="109"/>
      <c r="M1650" s="1"/>
      <c r="N1650" s="1"/>
      <c r="O1650" s="1"/>
    </row>
    <row r="1651" spans="4:15">
      <c r="D1651" s="38"/>
      <c r="I1651" s="108">
        <f t="shared" si="117"/>
        <v>1648</v>
      </c>
      <c r="J1651" s="100">
        <f t="shared" si="117"/>
        <v>45112</v>
      </c>
      <c r="K1651" s="100"/>
      <c r="L1651" s="109"/>
      <c r="M1651" s="1"/>
      <c r="N1651" s="1"/>
      <c r="O1651" s="1"/>
    </row>
    <row r="1652" spans="4:15">
      <c r="D1652" s="38"/>
      <c r="I1652" s="108">
        <f t="shared" si="117"/>
        <v>1649</v>
      </c>
      <c r="J1652" s="100">
        <f t="shared" si="117"/>
        <v>45113</v>
      </c>
      <c r="K1652" s="100"/>
      <c r="L1652" s="109"/>
      <c r="M1652" s="1"/>
      <c r="N1652" s="1"/>
      <c r="O1652" s="1"/>
    </row>
    <row r="1653" spans="4:15">
      <c r="D1653" s="38"/>
      <c r="I1653" s="108">
        <f t="shared" si="117"/>
        <v>1650</v>
      </c>
      <c r="J1653" s="100">
        <f t="shared" si="117"/>
        <v>45114</v>
      </c>
      <c r="K1653" s="100"/>
      <c r="L1653" s="109"/>
      <c r="M1653" s="1"/>
      <c r="N1653" s="1"/>
      <c r="O1653" s="1"/>
    </row>
    <row r="1654" spans="4:15">
      <c r="D1654" s="38"/>
      <c r="I1654" s="108">
        <f t="shared" ref="I1654:J1669" si="118">I1653+1</f>
        <v>1651</v>
      </c>
      <c r="J1654" s="100">
        <f t="shared" si="118"/>
        <v>45115</v>
      </c>
      <c r="K1654" s="100"/>
      <c r="L1654" s="109"/>
      <c r="M1654" s="1"/>
      <c r="N1654" s="1"/>
      <c r="O1654" s="1"/>
    </row>
    <row r="1655" spans="4:15">
      <c r="D1655" s="38"/>
      <c r="I1655" s="108">
        <f t="shared" si="118"/>
        <v>1652</v>
      </c>
      <c r="J1655" s="100">
        <f t="shared" si="118"/>
        <v>45116</v>
      </c>
      <c r="K1655" s="100"/>
      <c r="L1655" s="109"/>
      <c r="M1655" s="1"/>
      <c r="N1655" s="1"/>
      <c r="O1655" s="1"/>
    </row>
    <row r="1656" spans="4:15">
      <c r="D1656" s="38"/>
      <c r="I1656" s="108">
        <f t="shared" si="118"/>
        <v>1653</v>
      </c>
      <c r="J1656" s="100">
        <f t="shared" si="118"/>
        <v>45117</v>
      </c>
      <c r="K1656" s="100"/>
      <c r="L1656" s="109"/>
      <c r="M1656" s="1"/>
      <c r="N1656" s="1"/>
      <c r="O1656" s="1"/>
    </row>
    <row r="1657" spans="4:15">
      <c r="D1657" s="38"/>
      <c r="I1657" s="108">
        <f t="shared" si="118"/>
        <v>1654</v>
      </c>
      <c r="J1657" s="100">
        <f t="shared" si="118"/>
        <v>45118</v>
      </c>
      <c r="K1657" s="100"/>
      <c r="L1657" s="109"/>
      <c r="M1657" s="1"/>
      <c r="N1657" s="1"/>
      <c r="O1657" s="1"/>
    </row>
    <row r="1658" spans="4:15">
      <c r="D1658" s="38"/>
      <c r="I1658" s="108">
        <f t="shared" si="118"/>
        <v>1655</v>
      </c>
      <c r="J1658" s="100">
        <f t="shared" si="118"/>
        <v>45119</v>
      </c>
      <c r="K1658" s="100"/>
      <c r="L1658" s="109"/>
      <c r="M1658" s="1"/>
      <c r="N1658" s="1"/>
      <c r="O1658" s="1"/>
    </row>
    <row r="1659" spans="4:15">
      <c r="D1659" s="38"/>
      <c r="I1659" s="108">
        <f t="shared" si="118"/>
        <v>1656</v>
      </c>
      <c r="J1659" s="100">
        <f t="shared" si="118"/>
        <v>45120</v>
      </c>
      <c r="K1659" s="100"/>
      <c r="L1659" s="109"/>
      <c r="M1659" s="1"/>
      <c r="N1659" s="1"/>
      <c r="O1659" s="1"/>
    </row>
    <row r="1660" spans="4:15">
      <c r="D1660" s="38"/>
      <c r="I1660" s="108">
        <f t="shared" si="118"/>
        <v>1657</v>
      </c>
      <c r="J1660" s="100">
        <f t="shared" si="118"/>
        <v>45121</v>
      </c>
      <c r="K1660" s="100"/>
      <c r="L1660" s="109"/>
      <c r="M1660" s="1"/>
      <c r="N1660" s="1"/>
      <c r="O1660" s="1"/>
    </row>
    <row r="1661" spans="4:15">
      <c r="D1661" s="38"/>
      <c r="I1661" s="108">
        <f t="shared" si="118"/>
        <v>1658</v>
      </c>
      <c r="J1661" s="100">
        <f t="shared" si="118"/>
        <v>45122</v>
      </c>
      <c r="K1661" s="100"/>
      <c r="L1661" s="109"/>
      <c r="M1661" s="1"/>
      <c r="N1661" s="1"/>
      <c r="O1661" s="1"/>
    </row>
    <row r="1662" spans="4:15">
      <c r="D1662" s="38"/>
      <c r="I1662" s="108">
        <f t="shared" si="118"/>
        <v>1659</v>
      </c>
      <c r="J1662" s="100">
        <f t="shared" si="118"/>
        <v>45123</v>
      </c>
      <c r="K1662" s="100"/>
      <c r="L1662" s="109"/>
      <c r="M1662" s="1"/>
      <c r="N1662" s="1"/>
      <c r="O1662" s="1"/>
    </row>
    <row r="1663" spans="4:15">
      <c r="D1663" s="38"/>
      <c r="I1663" s="108">
        <f t="shared" si="118"/>
        <v>1660</v>
      </c>
      <c r="J1663" s="100">
        <f t="shared" si="118"/>
        <v>45124</v>
      </c>
      <c r="K1663" s="100"/>
      <c r="L1663" s="109"/>
      <c r="M1663" s="1"/>
      <c r="N1663" s="1"/>
      <c r="O1663" s="1"/>
    </row>
    <row r="1664" spans="4:15">
      <c r="D1664" s="38"/>
      <c r="I1664" s="108">
        <f t="shared" si="118"/>
        <v>1661</v>
      </c>
      <c r="J1664" s="100">
        <f t="shared" si="118"/>
        <v>45125</v>
      </c>
      <c r="K1664" s="100"/>
      <c r="L1664" s="109"/>
      <c r="M1664" s="1"/>
      <c r="N1664" s="1"/>
      <c r="O1664" s="1"/>
    </row>
    <row r="1665" spans="4:15">
      <c r="D1665" s="38"/>
      <c r="I1665" s="108">
        <f t="shared" si="118"/>
        <v>1662</v>
      </c>
      <c r="J1665" s="100">
        <f t="shared" si="118"/>
        <v>45126</v>
      </c>
      <c r="K1665" s="100"/>
      <c r="L1665" s="109"/>
      <c r="M1665" s="1"/>
      <c r="N1665" s="1"/>
      <c r="O1665" s="1"/>
    </row>
    <row r="1666" spans="4:15">
      <c r="D1666" s="38"/>
      <c r="I1666" s="108">
        <f t="shared" si="118"/>
        <v>1663</v>
      </c>
      <c r="J1666" s="100">
        <f t="shared" si="118"/>
        <v>45127</v>
      </c>
      <c r="K1666" s="100"/>
      <c r="L1666" s="109"/>
      <c r="M1666" s="1"/>
      <c r="N1666" s="1"/>
      <c r="O1666" s="1"/>
    </row>
    <row r="1667" spans="4:15">
      <c r="D1667" s="38"/>
      <c r="I1667" s="108">
        <f t="shared" si="118"/>
        <v>1664</v>
      </c>
      <c r="J1667" s="100">
        <f t="shared" si="118"/>
        <v>45128</v>
      </c>
      <c r="K1667" s="100"/>
      <c r="L1667" s="109"/>
      <c r="M1667" s="1"/>
      <c r="N1667" s="1"/>
      <c r="O1667" s="1"/>
    </row>
    <row r="1668" spans="4:15">
      <c r="D1668" s="38"/>
      <c r="I1668" s="108">
        <f t="shared" si="118"/>
        <v>1665</v>
      </c>
      <c r="J1668" s="100">
        <f t="shared" si="118"/>
        <v>45129</v>
      </c>
      <c r="K1668" s="100"/>
      <c r="L1668" s="109"/>
      <c r="M1668" s="1"/>
      <c r="N1668" s="1"/>
      <c r="O1668" s="1"/>
    </row>
    <row r="1669" spans="4:15">
      <c r="D1669" s="38"/>
      <c r="I1669" s="108">
        <f t="shared" si="118"/>
        <v>1666</v>
      </c>
      <c r="J1669" s="100">
        <f t="shared" si="118"/>
        <v>45130</v>
      </c>
      <c r="K1669" s="100"/>
      <c r="L1669" s="109"/>
      <c r="M1669" s="1"/>
      <c r="N1669" s="1"/>
      <c r="O1669" s="1"/>
    </row>
    <row r="1670" spans="4:15">
      <c r="D1670" s="38"/>
      <c r="I1670" s="108">
        <f t="shared" ref="I1670:J1685" si="119">I1669+1</f>
        <v>1667</v>
      </c>
      <c r="J1670" s="100">
        <f t="shared" si="119"/>
        <v>45131</v>
      </c>
      <c r="K1670" s="100"/>
      <c r="L1670" s="109"/>
      <c r="M1670" s="1"/>
      <c r="N1670" s="1"/>
      <c r="O1670" s="1"/>
    </row>
    <row r="1671" spans="4:15">
      <c r="D1671" s="38"/>
      <c r="I1671" s="108">
        <f t="shared" si="119"/>
        <v>1668</v>
      </c>
      <c r="J1671" s="100">
        <f t="shared" si="119"/>
        <v>45132</v>
      </c>
      <c r="K1671" s="100"/>
      <c r="L1671" s="109"/>
      <c r="M1671" s="1"/>
      <c r="N1671" s="1"/>
      <c r="O1671" s="1"/>
    </row>
    <row r="1672" spans="4:15">
      <c r="D1672" s="38"/>
      <c r="I1672" s="108">
        <f t="shared" si="119"/>
        <v>1669</v>
      </c>
      <c r="J1672" s="100">
        <f t="shared" si="119"/>
        <v>45133</v>
      </c>
      <c r="K1672" s="100"/>
      <c r="L1672" s="109"/>
      <c r="M1672" s="1"/>
      <c r="N1672" s="1"/>
      <c r="O1672" s="1"/>
    </row>
    <row r="1673" spans="4:15">
      <c r="D1673" s="38"/>
      <c r="I1673" s="108">
        <f t="shared" si="119"/>
        <v>1670</v>
      </c>
      <c r="J1673" s="100">
        <f t="shared" si="119"/>
        <v>45134</v>
      </c>
      <c r="K1673" s="100"/>
      <c r="L1673" s="109"/>
      <c r="M1673" s="1"/>
      <c r="N1673" s="1"/>
      <c r="O1673" s="1"/>
    </row>
    <row r="1674" spans="4:15">
      <c r="D1674" s="38"/>
      <c r="I1674" s="108">
        <f t="shared" si="119"/>
        <v>1671</v>
      </c>
      <c r="J1674" s="100">
        <f t="shared" si="119"/>
        <v>45135</v>
      </c>
      <c r="K1674" s="100"/>
      <c r="L1674" s="109"/>
      <c r="M1674" s="1"/>
      <c r="N1674" s="1"/>
      <c r="O1674" s="1"/>
    </row>
    <row r="1675" spans="4:15">
      <c r="D1675" s="38"/>
      <c r="I1675" s="108">
        <f t="shared" si="119"/>
        <v>1672</v>
      </c>
      <c r="J1675" s="100">
        <f t="shared" si="119"/>
        <v>45136</v>
      </c>
      <c r="K1675" s="100"/>
      <c r="L1675" s="109"/>
      <c r="M1675" s="1"/>
      <c r="N1675" s="1"/>
      <c r="O1675" s="1"/>
    </row>
    <row r="1676" spans="4:15">
      <c r="D1676" s="38"/>
      <c r="I1676" s="108">
        <f t="shared" si="119"/>
        <v>1673</v>
      </c>
      <c r="J1676" s="100">
        <f t="shared" si="119"/>
        <v>45137</v>
      </c>
      <c r="K1676" s="100"/>
      <c r="L1676" s="109"/>
      <c r="M1676" s="1"/>
      <c r="N1676" s="1"/>
      <c r="O1676" s="1"/>
    </row>
    <row r="1677" spans="4:15">
      <c r="D1677" s="38"/>
      <c r="I1677" s="108">
        <f t="shared" si="119"/>
        <v>1674</v>
      </c>
      <c r="J1677" s="100">
        <f t="shared" si="119"/>
        <v>45138</v>
      </c>
      <c r="K1677" s="100"/>
      <c r="L1677" s="109"/>
      <c r="M1677" s="1"/>
      <c r="N1677" s="1"/>
      <c r="O1677" s="1"/>
    </row>
    <row r="1678" spans="4:15">
      <c r="D1678" s="38"/>
      <c r="I1678" s="108">
        <f t="shared" si="119"/>
        <v>1675</v>
      </c>
      <c r="J1678" s="100">
        <f t="shared" si="119"/>
        <v>45139</v>
      </c>
      <c r="K1678" s="100"/>
      <c r="L1678" s="109"/>
      <c r="M1678" s="1"/>
      <c r="N1678" s="1"/>
      <c r="O1678" s="1"/>
    </row>
    <row r="1679" spans="4:15">
      <c r="D1679" s="38"/>
      <c r="I1679" s="108">
        <f t="shared" si="119"/>
        <v>1676</v>
      </c>
      <c r="J1679" s="100">
        <f t="shared" si="119"/>
        <v>45140</v>
      </c>
      <c r="K1679" s="100"/>
      <c r="L1679" s="109"/>
      <c r="M1679" s="1"/>
      <c r="N1679" s="1"/>
      <c r="O1679" s="1"/>
    </row>
    <row r="1680" spans="4:15">
      <c r="D1680" s="38"/>
      <c r="I1680" s="108">
        <f t="shared" si="119"/>
        <v>1677</v>
      </c>
      <c r="J1680" s="100">
        <f t="shared" si="119"/>
        <v>45141</v>
      </c>
      <c r="K1680" s="100"/>
      <c r="L1680" s="109"/>
      <c r="M1680" s="1"/>
      <c r="N1680" s="1"/>
      <c r="O1680" s="1"/>
    </row>
    <row r="1681" spans="4:15">
      <c r="D1681" s="38"/>
      <c r="I1681" s="108">
        <f t="shared" si="119"/>
        <v>1678</v>
      </c>
      <c r="J1681" s="100">
        <f t="shared" si="119"/>
        <v>45142</v>
      </c>
      <c r="K1681" s="100"/>
      <c r="L1681" s="109"/>
      <c r="M1681" s="1"/>
      <c r="N1681" s="1"/>
      <c r="O1681" s="1"/>
    </row>
    <row r="1682" spans="4:15">
      <c r="D1682" s="38"/>
      <c r="I1682" s="108">
        <f t="shared" si="119"/>
        <v>1679</v>
      </c>
      <c r="J1682" s="100">
        <f t="shared" si="119"/>
        <v>45143</v>
      </c>
      <c r="K1682" s="100"/>
      <c r="L1682" s="109"/>
      <c r="M1682" s="1"/>
      <c r="N1682" s="1"/>
      <c r="O1682" s="1"/>
    </row>
    <row r="1683" spans="4:15">
      <c r="D1683" s="38"/>
      <c r="I1683" s="108">
        <f t="shared" si="119"/>
        <v>1680</v>
      </c>
      <c r="J1683" s="100">
        <f t="shared" si="119"/>
        <v>45144</v>
      </c>
      <c r="K1683" s="100"/>
      <c r="L1683" s="109"/>
      <c r="M1683" s="1"/>
      <c r="N1683" s="1"/>
      <c r="O1683" s="1"/>
    </row>
    <row r="1684" spans="4:15">
      <c r="D1684" s="38"/>
      <c r="I1684" s="108">
        <f t="shared" si="119"/>
        <v>1681</v>
      </c>
      <c r="J1684" s="100">
        <f t="shared" si="119"/>
        <v>45145</v>
      </c>
      <c r="K1684" s="100"/>
      <c r="L1684" s="109"/>
      <c r="M1684" s="1"/>
      <c r="N1684" s="1"/>
      <c r="O1684" s="1"/>
    </row>
    <row r="1685" spans="4:15">
      <c r="D1685" s="38"/>
      <c r="I1685" s="108">
        <f t="shared" si="119"/>
        <v>1682</v>
      </c>
      <c r="J1685" s="100">
        <f t="shared" si="119"/>
        <v>45146</v>
      </c>
      <c r="K1685" s="100"/>
      <c r="L1685" s="109"/>
      <c r="M1685" s="1"/>
      <c r="N1685" s="1"/>
      <c r="O1685" s="1"/>
    </row>
    <row r="1686" spans="4:15">
      <c r="D1686" s="38"/>
      <c r="I1686" s="108">
        <f t="shared" ref="I1686:J1701" si="120">I1685+1</f>
        <v>1683</v>
      </c>
      <c r="J1686" s="100">
        <f t="shared" si="120"/>
        <v>45147</v>
      </c>
      <c r="K1686" s="100"/>
      <c r="L1686" s="109"/>
      <c r="M1686" s="1"/>
      <c r="N1686" s="1"/>
      <c r="O1686" s="1"/>
    </row>
    <row r="1687" spans="4:15">
      <c r="D1687" s="38"/>
      <c r="I1687" s="108">
        <f t="shared" si="120"/>
        <v>1684</v>
      </c>
      <c r="J1687" s="100">
        <f t="shared" si="120"/>
        <v>45148</v>
      </c>
      <c r="K1687" s="100"/>
      <c r="L1687" s="109"/>
      <c r="M1687" s="1"/>
      <c r="N1687" s="1"/>
      <c r="O1687" s="1"/>
    </row>
    <row r="1688" spans="4:15">
      <c r="D1688" s="38"/>
      <c r="I1688" s="108">
        <f t="shared" si="120"/>
        <v>1685</v>
      </c>
      <c r="J1688" s="100">
        <f t="shared" si="120"/>
        <v>45149</v>
      </c>
      <c r="K1688" s="100"/>
      <c r="L1688" s="109"/>
      <c r="M1688" s="1"/>
      <c r="N1688" s="1"/>
      <c r="O1688" s="1"/>
    </row>
    <row r="1689" spans="4:15">
      <c r="D1689" s="38"/>
      <c r="I1689" s="108">
        <f t="shared" si="120"/>
        <v>1686</v>
      </c>
      <c r="J1689" s="100">
        <f t="shared" si="120"/>
        <v>45150</v>
      </c>
      <c r="K1689" s="100"/>
      <c r="L1689" s="109"/>
      <c r="M1689" s="1"/>
      <c r="N1689" s="1"/>
      <c r="O1689" s="1"/>
    </row>
    <row r="1690" spans="4:15">
      <c r="D1690" s="38"/>
      <c r="I1690" s="108">
        <f t="shared" si="120"/>
        <v>1687</v>
      </c>
      <c r="J1690" s="100">
        <f t="shared" si="120"/>
        <v>45151</v>
      </c>
      <c r="K1690" s="100"/>
      <c r="L1690" s="109"/>
      <c r="M1690" s="1"/>
      <c r="N1690" s="1"/>
      <c r="O1690" s="1"/>
    </row>
    <row r="1691" spans="4:15">
      <c r="D1691" s="38"/>
      <c r="I1691" s="108">
        <f t="shared" si="120"/>
        <v>1688</v>
      </c>
      <c r="J1691" s="100">
        <f t="shared" si="120"/>
        <v>45152</v>
      </c>
      <c r="K1691" s="100"/>
      <c r="L1691" s="109"/>
      <c r="M1691" s="1"/>
      <c r="N1691" s="1"/>
      <c r="O1691" s="1"/>
    </row>
    <row r="1692" spans="4:15">
      <c r="D1692" s="38"/>
      <c r="I1692" s="108">
        <f t="shared" si="120"/>
        <v>1689</v>
      </c>
      <c r="J1692" s="100">
        <f t="shared" si="120"/>
        <v>45153</v>
      </c>
      <c r="K1692" s="100"/>
      <c r="L1692" s="109"/>
      <c r="M1692" s="1"/>
      <c r="N1692" s="1"/>
      <c r="O1692" s="1"/>
    </row>
    <row r="1693" spans="4:15">
      <c r="D1693" s="38"/>
      <c r="I1693" s="108">
        <f t="shared" si="120"/>
        <v>1690</v>
      </c>
      <c r="J1693" s="100">
        <f t="shared" si="120"/>
        <v>45154</v>
      </c>
      <c r="K1693" s="100"/>
      <c r="L1693" s="109"/>
      <c r="M1693" s="1"/>
      <c r="N1693" s="1"/>
      <c r="O1693" s="1"/>
    </row>
    <row r="1694" spans="4:15">
      <c r="D1694" s="38"/>
      <c r="I1694" s="108">
        <f t="shared" si="120"/>
        <v>1691</v>
      </c>
      <c r="J1694" s="100">
        <f t="shared" si="120"/>
        <v>45155</v>
      </c>
      <c r="K1694" s="100"/>
      <c r="L1694" s="109"/>
      <c r="M1694" s="1"/>
      <c r="N1694" s="1"/>
      <c r="O1694" s="1"/>
    </row>
    <row r="1695" spans="4:15">
      <c r="D1695" s="38"/>
      <c r="I1695" s="108">
        <f t="shared" si="120"/>
        <v>1692</v>
      </c>
      <c r="J1695" s="100">
        <f t="shared" si="120"/>
        <v>45156</v>
      </c>
      <c r="K1695" s="100"/>
      <c r="L1695" s="109"/>
      <c r="M1695" s="1"/>
      <c r="N1695" s="1"/>
      <c r="O1695" s="1"/>
    </row>
    <row r="1696" spans="4:15">
      <c r="D1696" s="38"/>
      <c r="I1696" s="108">
        <f t="shared" si="120"/>
        <v>1693</v>
      </c>
      <c r="J1696" s="100">
        <f t="shared" si="120"/>
        <v>45157</v>
      </c>
      <c r="K1696" s="100"/>
      <c r="L1696" s="109"/>
      <c r="M1696" s="1"/>
      <c r="N1696" s="1"/>
      <c r="O1696" s="1"/>
    </row>
    <row r="1697" spans="4:15">
      <c r="D1697" s="38"/>
      <c r="I1697" s="108">
        <f t="shared" si="120"/>
        <v>1694</v>
      </c>
      <c r="J1697" s="100">
        <f t="shared" si="120"/>
        <v>45158</v>
      </c>
      <c r="K1697" s="100"/>
      <c r="L1697" s="109"/>
      <c r="M1697" s="1"/>
      <c r="N1697" s="1"/>
      <c r="O1697" s="1"/>
    </row>
    <row r="1698" spans="4:15">
      <c r="D1698" s="38"/>
      <c r="I1698" s="108">
        <f t="shared" si="120"/>
        <v>1695</v>
      </c>
      <c r="J1698" s="100">
        <f t="shared" si="120"/>
        <v>45159</v>
      </c>
      <c r="K1698" s="100"/>
      <c r="L1698" s="109"/>
      <c r="M1698" s="1"/>
      <c r="N1698" s="1"/>
      <c r="O1698" s="1"/>
    </row>
    <row r="1699" spans="4:15">
      <c r="D1699" s="38"/>
      <c r="I1699" s="108">
        <f t="shared" si="120"/>
        <v>1696</v>
      </c>
      <c r="J1699" s="100">
        <f t="shared" si="120"/>
        <v>45160</v>
      </c>
      <c r="K1699" s="100"/>
      <c r="L1699" s="109"/>
      <c r="M1699" s="1"/>
      <c r="N1699" s="1"/>
      <c r="O1699" s="1"/>
    </row>
    <row r="1700" spans="4:15">
      <c r="D1700" s="38"/>
      <c r="I1700" s="108">
        <f t="shared" si="120"/>
        <v>1697</v>
      </c>
      <c r="J1700" s="100">
        <f t="shared" si="120"/>
        <v>45161</v>
      </c>
      <c r="K1700" s="100"/>
      <c r="L1700" s="109"/>
      <c r="M1700" s="1"/>
      <c r="N1700" s="1"/>
      <c r="O1700" s="1"/>
    </row>
    <row r="1701" spans="4:15">
      <c r="D1701" s="38"/>
      <c r="I1701" s="108">
        <f t="shared" si="120"/>
        <v>1698</v>
      </c>
      <c r="J1701" s="100">
        <f t="shared" si="120"/>
        <v>45162</v>
      </c>
      <c r="K1701" s="100"/>
      <c r="L1701" s="109"/>
      <c r="M1701" s="1"/>
      <c r="N1701" s="1"/>
      <c r="O1701" s="1"/>
    </row>
    <row r="1702" spans="4:15">
      <c r="D1702" s="38"/>
      <c r="I1702" s="108">
        <f t="shared" ref="I1702:J1717" si="121">I1701+1</f>
        <v>1699</v>
      </c>
      <c r="J1702" s="100">
        <f t="shared" si="121"/>
        <v>45163</v>
      </c>
      <c r="K1702" s="100"/>
      <c r="L1702" s="109"/>
      <c r="M1702" s="1"/>
      <c r="N1702" s="1"/>
      <c r="O1702" s="1"/>
    </row>
    <row r="1703" spans="4:15">
      <c r="D1703" s="38"/>
      <c r="I1703" s="108">
        <f t="shared" si="121"/>
        <v>1700</v>
      </c>
      <c r="J1703" s="100">
        <f t="shared" si="121"/>
        <v>45164</v>
      </c>
      <c r="K1703" s="100"/>
      <c r="L1703" s="109"/>
      <c r="M1703" s="1"/>
      <c r="N1703" s="1"/>
      <c r="O1703" s="1"/>
    </row>
    <row r="1704" spans="4:15">
      <c r="D1704" s="38"/>
      <c r="I1704" s="108">
        <f t="shared" si="121"/>
        <v>1701</v>
      </c>
      <c r="J1704" s="100">
        <f t="shared" si="121"/>
        <v>45165</v>
      </c>
      <c r="K1704" s="100"/>
      <c r="L1704" s="109"/>
      <c r="M1704" s="1"/>
      <c r="N1704" s="1"/>
      <c r="O1704" s="1"/>
    </row>
    <row r="1705" spans="4:15">
      <c r="D1705" s="38"/>
      <c r="I1705" s="108">
        <f t="shared" si="121"/>
        <v>1702</v>
      </c>
      <c r="J1705" s="100">
        <f t="shared" si="121"/>
        <v>45166</v>
      </c>
      <c r="K1705" s="100"/>
      <c r="L1705" s="109"/>
      <c r="M1705" s="1"/>
      <c r="N1705" s="1"/>
      <c r="O1705" s="1"/>
    </row>
    <row r="1706" spans="4:15">
      <c r="D1706" s="38"/>
      <c r="I1706" s="108">
        <f t="shared" si="121"/>
        <v>1703</v>
      </c>
      <c r="J1706" s="100">
        <f t="shared" si="121"/>
        <v>45167</v>
      </c>
      <c r="K1706" s="100"/>
      <c r="L1706" s="109"/>
      <c r="M1706" s="1"/>
      <c r="N1706" s="1"/>
      <c r="O1706" s="1"/>
    </row>
    <row r="1707" spans="4:15">
      <c r="D1707" s="38"/>
      <c r="I1707" s="108">
        <f t="shared" si="121"/>
        <v>1704</v>
      </c>
      <c r="J1707" s="100">
        <f t="shared" si="121"/>
        <v>45168</v>
      </c>
      <c r="K1707" s="100"/>
      <c r="L1707" s="109"/>
      <c r="M1707" s="1"/>
      <c r="N1707" s="1"/>
      <c r="O1707" s="1"/>
    </row>
    <row r="1708" spans="4:15">
      <c r="D1708" s="38"/>
      <c r="I1708" s="108">
        <f t="shared" si="121"/>
        <v>1705</v>
      </c>
      <c r="J1708" s="100">
        <f t="shared" si="121"/>
        <v>45169</v>
      </c>
      <c r="K1708" s="100"/>
      <c r="L1708" s="109"/>
      <c r="M1708" s="1"/>
      <c r="N1708" s="1"/>
      <c r="O1708" s="1"/>
    </row>
    <row r="1709" spans="4:15">
      <c r="D1709" s="38"/>
      <c r="I1709" s="108">
        <f t="shared" si="121"/>
        <v>1706</v>
      </c>
      <c r="J1709" s="100">
        <f t="shared" si="121"/>
        <v>45170</v>
      </c>
      <c r="K1709" s="100"/>
      <c r="L1709" s="109"/>
      <c r="M1709" s="1"/>
      <c r="N1709" s="1"/>
      <c r="O1709" s="1"/>
    </row>
    <row r="1710" spans="4:15">
      <c r="D1710" s="38"/>
      <c r="I1710" s="108">
        <f t="shared" si="121"/>
        <v>1707</v>
      </c>
      <c r="J1710" s="100">
        <f t="shared" si="121"/>
        <v>45171</v>
      </c>
      <c r="K1710" s="100"/>
      <c r="L1710" s="109"/>
      <c r="M1710" s="1"/>
      <c r="N1710" s="1"/>
      <c r="O1710" s="1"/>
    </row>
    <row r="1711" spans="4:15">
      <c r="D1711" s="38"/>
      <c r="I1711" s="108">
        <f t="shared" si="121"/>
        <v>1708</v>
      </c>
      <c r="J1711" s="100">
        <f t="shared" si="121"/>
        <v>45172</v>
      </c>
      <c r="K1711" s="100"/>
      <c r="L1711" s="109"/>
      <c r="M1711" s="1"/>
      <c r="N1711" s="1"/>
      <c r="O1711" s="1"/>
    </row>
    <row r="1712" spans="4:15">
      <c r="D1712" s="38"/>
      <c r="I1712" s="108">
        <f t="shared" si="121"/>
        <v>1709</v>
      </c>
      <c r="J1712" s="100">
        <f t="shared" si="121"/>
        <v>45173</v>
      </c>
      <c r="K1712" s="100"/>
      <c r="L1712" s="109"/>
      <c r="M1712" s="1"/>
      <c r="N1712" s="1"/>
      <c r="O1712" s="1"/>
    </row>
    <row r="1713" spans="4:15">
      <c r="D1713" s="38"/>
      <c r="I1713" s="108">
        <f t="shared" si="121"/>
        <v>1710</v>
      </c>
      <c r="J1713" s="100">
        <f t="shared" si="121"/>
        <v>45174</v>
      </c>
      <c r="K1713" s="100"/>
      <c r="L1713" s="109"/>
      <c r="M1713" s="1"/>
      <c r="N1713" s="1"/>
      <c r="O1713" s="1"/>
    </row>
    <row r="1714" spans="4:15">
      <c r="D1714" s="38"/>
      <c r="I1714" s="108">
        <f t="shared" si="121"/>
        <v>1711</v>
      </c>
      <c r="J1714" s="100">
        <f t="shared" si="121"/>
        <v>45175</v>
      </c>
      <c r="K1714" s="100"/>
      <c r="L1714" s="109"/>
      <c r="M1714" s="1"/>
      <c r="N1714" s="1"/>
      <c r="O1714" s="1"/>
    </row>
    <row r="1715" spans="4:15">
      <c r="D1715" s="38"/>
      <c r="I1715" s="108">
        <f t="shared" si="121"/>
        <v>1712</v>
      </c>
      <c r="J1715" s="100">
        <f t="shared" si="121"/>
        <v>45176</v>
      </c>
      <c r="K1715" s="100"/>
      <c r="L1715" s="109"/>
      <c r="M1715" s="1"/>
      <c r="N1715" s="1"/>
      <c r="O1715" s="1"/>
    </row>
    <row r="1716" spans="4:15">
      <c r="D1716" s="38"/>
      <c r="I1716" s="108">
        <f t="shared" si="121"/>
        <v>1713</v>
      </c>
      <c r="J1716" s="100">
        <f t="shared" si="121"/>
        <v>45177</v>
      </c>
      <c r="K1716" s="100"/>
      <c r="L1716" s="109"/>
      <c r="M1716" s="1"/>
      <c r="N1716" s="1"/>
      <c r="O1716" s="1"/>
    </row>
    <row r="1717" spans="4:15">
      <c r="D1717" s="38"/>
      <c r="I1717" s="108">
        <f t="shared" si="121"/>
        <v>1714</v>
      </c>
      <c r="J1717" s="100">
        <f t="shared" si="121"/>
        <v>45178</v>
      </c>
      <c r="K1717" s="100"/>
      <c r="L1717" s="109"/>
      <c r="M1717" s="1"/>
      <c r="N1717" s="1"/>
      <c r="O1717" s="1"/>
    </row>
    <row r="1718" spans="4:15">
      <c r="D1718" s="38"/>
      <c r="I1718" s="108">
        <f t="shared" ref="I1718:J1733" si="122">I1717+1</f>
        <v>1715</v>
      </c>
      <c r="J1718" s="100">
        <f t="shared" si="122"/>
        <v>45179</v>
      </c>
      <c r="K1718" s="100"/>
      <c r="L1718" s="109"/>
      <c r="M1718" s="1"/>
      <c r="N1718" s="1"/>
      <c r="O1718" s="1"/>
    </row>
    <row r="1719" spans="4:15">
      <c r="D1719" s="38"/>
      <c r="I1719" s="108">
        <f t="shared" si="122"/>
        <v>1716</v>
      </c>
      <c r="J1719" s="100">
        <f t="shared" si="122"/>
        <v>45180</v>
      </c>
      <c r="K1719" s="100"/>
      <c r="L1719" s="109"/>
      <c r="M1719" s="1"/>
      <c r="N1719" s="1"/>
      <c r="O1719" s="1"/>
    </row>
    <row r="1720" spans="4:15">
      <c r="D1720" s="38"/>
      <c r="I1720" s="108">
        <f t="shared" si="122"/>
        <v>1717</v>
      </c>
      <c r="J1720" s="100">
        <f t="shared" si="122"/>
        <v>45181</v>
      </c>
      <c r="K1720" s="100"/>
      <c r="L1720" s="109"/>
      <c r="M1720" s="1"/>
      <c r="N1720" s="1"/>
      <c r="O1720" s="1"/>
    </row>
    <row r="1721" spans="4:15">
      <c r="D1721" s="38"/>
      <c r="I1721" s="108">
        <f t="shared" si="122"/>
        <v>1718</v>
      </c>
      <c r="J1721" s="100">
        <f t="shared" si="122"/>
        <v>45182</v>
      </c>
      <c r="K1721" s="100"/>
      <c r="L1721" s="109"/>
      <c r="M1721" s="1"/>
      <c r="N1721" s="1"/>
      <c r="O1721" s="1"/>
    </row>
    <row r="1722" spans="4:15">
      <c r="D1722" s="38"/>
      <c r="I1722" s="108">
        <f t="shared" si="122"/>
        <v>1719</v>
      </c>
      <c r="J1722" s="100">
        <f t="shared" si="122"/>
        <v>45183</v>
      </c>
      <c r="K1722" s="100"/>
      <c r="L1722" s="109"/>
      <c r="M1722" s="1"/>
      <c r="N1722" s="1"/>
      <c r="O1722" s="1"/>
    </row>
    <row r="1723" spans="4:15">
      <c r="D1723" s="38"/>
      <c r="I1723" s="108">
        <f t="shared" si="122"/>
        <v>1720</v>
      </c>
      <c r="J1723" s="100">
        <f t="shared" si="122"/>
        <v>45184</v>
      </c>
      <c r="K1723" s="100"/>
      <c r="L1723" s="109"/>
      <c r="M1723" s="1"/>
      <c r="N1723" s="1"/>
      <c r="O1723" s="1"/>
    </row>
    <row r="1724" spans="4:15">
      <c r="D1724" s="38"/>
      <c r="I1724" s="108">
        <f t="shared" si="122"/>
        <v>1721</v>
      </c>
      <c r="J1724" s="100">
        <f t="shared" si="122"/>
        <v>45185</v>
      </c>
      <c r="K1724" s="100"/>
      <c r="L1724" s="109"/>
      <c r="M1724" s="1"/>
      <c r="N1724" s="1"/>
      <c r="O1724" s="1"/>
    </row>
    <row r="1725" spans="4:15">
      <c r="D1725" s="38"/>
      <c r="I1725" s="108">
        <f t="shared" si="122"/>
        <v>1722</v>
      </c>
      <c r="J1725" s="100">
        <f t="shared" si="122"/>
        <v>45186</v>
      </c>
      <c r="K1725" s="100"/>
      <c r="L1725" s="109"/>
      <c r="M1725" s="1"/>
      <c r="N1725" s="1"/>
      <c r="O1725" s="1"/>
    </row>
    <row r="1726" spans="4:15">
      <c r="D1726" s="38"/>
      <c r="I1726" s="108">
        <f t="shared" si="122"/>
        <v>1723</v>
      </c>
      <c r="J1726" s="100">
        <f t="shared" si="122"/>
        <v>45187</v>
      </c>
      <c r="K1726" s="100"/>
      <c r="L1726" s="109"/>
      <c r="M1726" s="1"/>
      <c r="N1726" s="1"/>
      <c r="O1726" s="1"/>
    </row>
    <row r="1727" spans="4:15">
      <c r="D1727" s="38"/>
      <c r="I1727" s="108">
        <f t="shared" si="122"/>
        <v>1724</v>
      </c>
      <c r="J1727" s="100">
        <f t="shared" si="122"/>
        <v>45188</v>
      </c>
      <c r="K1727" s="100"/>
      <c r="L1727" s="109"/>
      <c r="M1727" s="1"/>
      <c r="N1727" s="1"/>
      <c r="O1727" s="1"/>
    </row>
    <row r="1728" spans="4:15">
      <c r="D1728" s="38"/>
      <c r="I1728" s="108">
        <f t="shared" si="122"/>
        <v>1725</v>
      </c>
      <c r="J1728" s="100">
        <f t="shared" si="122"/>
        <v>45189</v>
      </c>
      <c r="K1728" s="100"/>
      <c r="L1728" s="109"/>
      <c r="M1728" s="1"/>
      <c r="N1728" s="1"/>
      <c r="O1728" s="1"/>
    </row>
    <row r="1729" spans="4:15">
      <c r="D1729" s="38"/>
      <c r="I1729" s="108">
        <f t="shared" si="122"/>
        <v>1726</v>
      </c>
      <c r="J1729" s="100">
        <f t="shared" si="122"/>
        <v>45190</v>
      </c>
      <c r="K1729" s="100"/>
      <c r="L1729" s="109"/>
      <c r="M1729" s="1"/>
      <c r="N1729" s="1"/>
      <c r="O1729" s="1"/>
    </row>
    <row r="1730" spans="4:15">
      <c r="D1730" s="38"/>
      <c r="I1730" s="108">
        <f t="shared" si="122"/>
        <v>1727</v>
      </c>
      <c r="J1730" s="100">
        <f t="shared" si="122"/>
        <v>45191</v>
      </c>
      <c r="K1730" s="100"/>
      <c r="L1730" s="109"/>
      <c r="M1730" s="1"/>
      <c r="N1730" s="1"/>
      <c r="O1730" s="1"/>
    </row>
    <row r="1731" spans="4:15">
      <c r="D1731" s="38"/>
      <c r="I1731" s="108">
        <f t="shared" si="122"/>
        <v>1728</v>
      </c>
      <c r="J1731" s="100">
        <f t="shared" si="122"/>
        <v>45192</v>
      </c>
      <c r="K1731" s="100"/>
      <c r="L1731" s="109"/>
      <c r="M1731" s="1"/>
      <c r="N1731" s="1"/>
      <c r="O1731" s="1"/>
    </row>
    <row r="1732" spans="4:15">
      <c r="D1732" s="38"/>
      <c r="I1732" s="108">
        <f t="shared" si="122"/>
        <v>1729</v>
      </c>
      <c r="J1732" s="100">
        <f t="shared" si="122"/>
        <v>45193</v>
      </c>
      <c r="K1732" s="100"/>
      <c r="L1732" s="109"/>
      <c r="M1732" s="1"/>
      <c r="N1732" s="1"/>
      <c r="O1732" s="1"/>
    </row>
    <row r="1733" spans="4:15">
      <c r="D1733" s="38"/>
      <c r="I1733" s="108">
        <f t="shared" si="122"/>
        <v>1730</v>
      </c>
      <c r="J1733" s="100">
        <f t="shared" si="122"/>
        <v>45194</v>
      </c>
      <c r="K1733" s="100"/>
      <c r="L1733" s="109"/>
      <c r="M1733" s="1"/>
      <c r="N1733" s="1"/>
      <c r="O1733" s="1"/>
    </row>
    <row r="1734" spans="4:15">
      <c r="D1734" s="38"/>
      <c r="I1734" s="108">
        <f t="shared" ref="I1734:J1749" si="123">I1733+1</f>
        <v>1731</v>
      </c>
      <c r="J1734" s="100">
        <f t="shared" si="123"/>
        <v>45195</v>
      </c>
      <c r="K1734" s="100"/>
      <c r="L1734" s="109"/>
      <c r="M1734" s="1"/>
      <c r="N1734" s="1"/>
      <c r="O1734" s="1"/>
    </row>
    <row r="1735" spans="4:15">
      <c r="D1735" s="38"/>
      <c r="I1735" s="108">
        <f t="shared" si="123"/>
        <v>1732</v>
      </c>
      <c r="J1735" s="100">
        <f t="shared" si="123"/>
        <v>45196</v>
      </c>
      <c r="K1735" s="100"/>
      <c r="L1735" s="109"/>
      <c r="M1735" s="1"/>
      <c r="N1735" s="1"/>
      <c r="O1735" s="1"/>
    </row>
    <row r="1736" spans="4:15">
      <c r="D1736" s="38"/>
      <c r="I1736" s="108">
        <f t="shared" si="123"/>
        <v>1733</v>
      </c>
      <c r="J1736" s="100">
        <f t="shared" si="123"/>
        <v>45197</v>
      </c>
      <c r="K1736" s="100"/>
      <c r="L1736" s="109"/>
      <c r="M1736" s="1"/>
      <c r="N1736" s="1"/>
      <c r="O1736" s="1"/>
    </row>
    <row r="1737" spans="4:15">
      <c r="D1737" s="38"/>
      <c r="I1737" s="108">
        <f t="shared" si="123"/>
        <v>1734</v>
      </c>
      <c r="J1737" s="100">
        <f t="shared" si="123"/>
        <v>45198</v>
      </c>
      <c r="K1737" s="100"/>
      <c r="L1737" s="109"/>
      <c r="M1737" s="1"/>
      <c r="N1737" s="1"/>
      <c r="O1737" s="1"/>
    </row>
    <row r="1738" spans="4:15">
      <c r="D1738" s="38"/>
      <c r="I1738" s="108">
        <f t="shared" si="123"/>
        <v>1735</v>
      </c>
      <c r="J1738" s="100">
        <f t="shared" si="123"/>
        <v>45199</v>
      </c>
      <c r="K1738" s="100"/>
      <c r="L1738" s="109"/>
      <c r="M1738" s="1"/>
      <c r="N1738" s="1"/>
      <c r="O1738" s="1"/>
    </row>
    <row r="1739" spans="4:15">
      <c r="D1739" s="38"/>
      <c r="I1739" s="108">
        <f t="shared" si="123"/>
        <v>1736</v>
      </c>
      <c r="J1739" s="100">
        <f t="shared" si="123"/>
        <v>45200</v>
      </c>
      <c r="K1739" s="100"/>
      <c r="L1739" s="109"/>
      <c r="M1739" s="1"/>
      <c r="N1739" s="1"/>
      <c r="O1739" s="1"/>
    </row>
    <row r="1740" spans="4:15">
      <c r="D1740" s="38"/>
      <c r="I1740" s="108">
        <f t="shared" si="123"/>
        <v>1737</v>
      </c>
      <c r="J1740" s="100">
        <f t="shared" si="123"/>
        <v>45201</v>
      </c>
      <c r="K1740" s="100"/>
      <c r="L1740" s="109"/>
      <c r="M1740" s="1"/>
      <c r="N1740" s="1"/>
      <c r="O1740" s="1"/>
    </row>
    <row r="1741" spans="4:15">
      <c r="D1741" s="38"/>
      <c r="I1741" s="108">
        <f t="shared" si="123"/>
        <v>1738</v>
      </c>
      <c r="J1741" s="100">
        <f t="shared" si="123"/>
        <v>45202</v>
      </c>
      <c r="K1741" s="100"/>
      <c r="L1741" s="109"/>
      <c r="M1741" s="1"/>
      <c r="N1741" s="1"/>
      <c r="O1741" s="1"/>
    </row>
    <row r="1742" spans="4:15">
      <c r="D1742" s="38"/>
      <c r="I1742" s="108">
        <f t="shared" si="123"/>
        <v>1739</v>
      </c>
      <c r="J1742" s="100">
        <f t="shared" si="123"/>
        <v>45203</v>
      </c>
      <c r="K1742" s="100"/>
      <c r="L1742" s="109"/>
      <c r="M1742" s="1"/>
      <c r="N1742" s="1"/>
      <c r="O1742" s="1"/>
    </row>
    <row r="1743" spans="4:15">
      <c r="D1743" s="38"/>
      <c r="I1743" s="108">
        <f t="shared" si="123"/>
        <v>1740</v>
      </c>
      <c r="J1743" s="100">
        <f t="shared" si="123"/>
        <v>45204</v>
      </c>
      <c r="K1743" s="100"/>
      <c r="L1743" s="109"/>
      <c r="M1743" s="1"/>
      <c r="N1743" s="1"/>
      <c r="O1743" s="1"/>
    </row>
    <row r="1744" spans="4:15">
      <c r="D1744" s="38"/>
      <c r="I1744" s="108">
        <f t="shared" si="123"/>
        <v>1741</v>
      </c>
      <c r="J1744" s="100">
        <f t="shared" si="123"/>
        <v>45205</v>
      </c>
      <c r="K1744" s="100"/>
      <c r="L1744" s="109"/>
      <c r="M1744" s="1"/>
      <c r="N1744" s="1"/>
      <c r="O1744" s="1"/>
    </row>
    <row r="1745" spans="4:15">
      <c r="D1745" s="38"/>
      <c r="I1745" s="108">
        <f t="shared" si="123"/>
        <v>1742</v>
      </c>
      <c r="J1745" s="100">
        <f t="shared" si="123"/>
        <v>45206</v>
      </c>
      <c r="K1745" s="100"/>
      <c r="L1745" s="109"/>
      <c r="M1745" s="1"/>
      <c r="N1745" s="1"/>
      <c r="O1745" s="1"/>
    </row>
    <row r="1746" spans="4:15">
      <c r="D1746" s="38"/>
      <c r="I1746" s="108">
        <f t="shared" si="123"/>
        <v>1743</v>
      </c>
      <c r="J1746" s="100">
        <f t="shared" si="123"/>
        <v>45207</v>
      </c>
      <c r="K1746" s="100"/>
      <c r="L1746" s="109"/>
      <c r="M1746" s="1"/>
      <c r="N1746" s="1"/>
      <c r="O1746" s="1"/>
    </row>
    <row r="1747" spans="4:15">
      <c r="D1747" s="38"/>
      <c r="I1747" s="108">
        <f t="shared" si="123"/>
        <v>1744</v>
      </c>
      <c r="J1747" s="100">
        <f t="shared" si="123"/>
        <v>45208</v>
      </c>
      <c r="K1747" s="100"/>
      <c r="L1747" s="109"/>
      <c r="M1747" s="1"/>
      <c r="N1747" s="1"/>
      <c r="O1747" s="1"/>
    </row>
    <row r="1748" spans="4:15">
      <c r="D1748" s="38"/>
      <c r="I1748" s="108">
        <f t="shared" si="123"/>
        <v>1745</v>
      </c>
      <c r="J1748" s="100">
        <f t="shared" si="123"/>
        <v>45209</v>
      </c>
      <c r="K1748" s="100"/>
      <c r="L1748" s="109"/>
      <c r="M1748" s="1"/>
      <c r="N1748" s="1"/>
      <c r="O1748" s="1"/>
    </row>
    <row r="1749" spans="4:15">
      <c r="D1749" s="38"/>
      <c r="I1749" s="108">
        <f t="shared" si="123"/>
        <v>1746</v>
      </c>
      <c r="J1749" s="100">
        <f t="shared" si="123"/>
        <v>45210</v>
      </c>
      <c r="K1749" s="100"/>
      <c r="L1749" s="109"/>
      <c r="M1749" s="1"/>
      <c r="N1749" s="1"/>
      <c r="O1749" s="1"/>
    </row>
    <row r="1750" spans="4:15">
      <c r="D1750" s="38"/>
      <c r="I1750" s="108">
        <f t="shared" ref="I1750:J1765" si="124">I1749+1</f>
        <v>1747</v>
      </c>
      <c r="J1750" s="100">
        <f t="shared" si="124"/>
        <v>45211</v>
      </c>
      <c r="K1750" s="100"/>
      <c r="L1750" s="109"/>
      <c r="M1750" s="1"/>
      <c r="N1750" s="1"/>
      <c r="O1750" s="1"/>
    </row>
    <row r="1751" spans="4:15">
      <c r="D1751" s="38"/>
      <c r="I1751" s="108">
        <f t="shared" si="124"/>
        <v>1748</v>
      </c>
      <c r="J1751" s="100">
        <f t="shared" si="124"/>
        <v>45212</v>
      </c>
      <c r="K1751" s="100"/>
      <c r="L1751" s="109"/>
      <c r="M1751" s="1"/>
      <c r="N1751" s="1"/>
      <c r="O1751" s="1"/>
    </row>
    <row r="1752" spans="4:15">
      <c r="D1752" s="38"/>
      <c r="I1752" s="108">
        <f t="shared" si="124"/>
        <v>1749</v>
      </c>
      <c r="J1752" s="100">
        <f t="shared" si="124"/>
        <v>45213</v>
      </c>
      <c r="K1752" s="100"/>
      <c r="L1752" s="109"/>
      <c r="M1752" s="1"/>
      <c r="N1752" s="1"/>
      <c r="O1752" s="1"/>
    </row>
    <row r="1753" spans="4:15">
      <c r="D1753" s="38"/>
      <c r="I1753" s="108">
        <f t="shared" si="124"/>
        <v>1750</v>
      </c>
      <c r="J1753" s="100">
        <f t="shared" si="124"/>
        <v>45214</v>
      </c>
      <c r="K1753" s="100"/>
      <c r="L1753" s="109"/>
      <c r="M1753" s="1"/>
      <c r="N1753" s="1"/>
      <c r="O1753" s="1"/>
    </row>
    <row r="1754" spans="4:15">
      <c r="D1754" s="38"/>
      <c r="I1754" s="108">
        <f t="shared" si="124"/>
        <v>1751</v>
      </c>
      <c r="J1754" s="100">
        <f t="shared" si="124"/>
        <v>45215</v>
      </c>
      <c r="K1754" s="100"/>
      <c r="L1754" s="109"/>
      <c r="M1754" s="1"/>
      <c r="N1754" s="1"/>
      <c r="O1754" s="1"/>
    </row>
    <row r="1755" spans="4:15">
      <c r="D1755" s="38"/>
      <c r="I1755" s="108">
        <f t="shared" si="124"/>
        <v>1752</v>
      </c>
      <c r="J1755" s="100">
        <f t="shared" si="124"/>
        <v>45216</v>
      </c>
      <c r="K1755" s="100"/>
      <c r="L1755" s="109"/>
      <c r="M1755" s="1"/>
      <c r="N1755" s="1"/>
      <c r="O1755" s="1"/>
    </row>
    <row r="1756" spans="4:15">
      <c r="D1756" s="38"/>
      <c r="I1756" s="108">
        <f t="shared" si="124"/>
        <v>1753</v>
      </c>
      <c r="J1756" s="100">
        <f t="shared" si="124"/>
        <v>45217</v>
      </c>
      <c r="K1756" s="100"/>
      <c r="L1756" s="109"/>
      <c r="M1756" s="1"/>
      <c r="N1756" s="1"/>
      <c r="O1756" s="1"/>
    </row>
    <row r="1757" spans="4:15">
      <c r="D1757" s="38"/>
      <c r="I1757" s="108">
        <f t="shared" si="124"/>
        <v>1754</v>
      </c>
      <c r="J1757" s="100">
        <f t="shared" si="124"/>
        <v>45218</v>
      </c>
      <c r="K1757" s="100"/>
      <c r="L1757" s="109"/>
      <c r="M1757" s="1"/>
      <c r="N1757" s="1"/>
      <c r="O1757" s="1"/>
    </row>
    <row r="1758" spans="4:15">
      <c r="D1758" s="38"/>
      <c r="I1758" s="108">
        <f t="shared" si="124"/>
        <v>1755</v>
      </c>
      <c r="J1758" s="100">
        <f t="shared" si="124"/>
        <v>45219</v>
      </c>
      <c r="K1758" s="100"/>
      <c r="L1758" s="109"/>
      <c r="M1758" s="1"/>
      <c r="N1758" s="1"/>
      <c r="O1758" s="1"/>
    </row>
    <row r="1759" spans="4:15">
      <c r="D1759" s="38"/>
      <c r="I1759" s="108">
        <f t="shared" si="124"/>
        <v>1756</v>
      </c>
      <c r="J1759" s="100">
        <f t="shared" si="124"/>
        <v>45220</v>
      </c>
      <c r="K1759" s="100"/>
      <c r="L1759" s="109"/>
      <c r="M1759" s="1"/>
      <c r="N1759" s="1"/>
      <c r="O1759" s="1"/>
    </row>
    <row r="1760" spans="4:15">
      <c r="D1760" s="38"/>
      <c r="I1760" s="108">
        <f t="shared" si="124"/>
        <v>1757</v>
      </c>
      <c r="J1760" s="100">
        <f t="shared" si="124"/>
        <v>45221</v>
      </c>
      <c r="K1760" s="100"/>
      <c r="L1760" s="109"/>
      <c r="M1760" s="1"/>
      <c r="N1760" s="1"/>
      <c r="O1760" s="1"/>
    </row>
    <row r="1761" spans="4:15">
      <c r="D1761" s="38"/>
      <c r="I1761" s="108">
        <f t="shared" si="124"/>
        <v>1758</v>
      </c>
      <c r="J1761" s="100">
        <f t="shared" si="124"/>
        <v>45222</v>
      </c>
      <c r="K1761" s="100"/>
      <c r="L1761" s="109"/>
      <c r="M1761" s="1"/>
      <c r="N1761" s="1"/>
      <c r="O1761" s="1"/>
    </row>
    <row r="1762" spans="4:15">
      <c r="D1762" s="38"/>
      <c r="I1762" s="108">
        <f t="shared" si="124"/>
        <v>1759</v>
      </c>
      <c r="J1762" s="100">
        <f t="shared" si="124"/>
        <v>45223</v>
      </c>
      <c r="K1762" s="100"/>
      <c r="L1762" s="109"/>
      <c r="M1762" s="1"/>
      <c r="N1762" s="1"/>
      <c r="O1762" s="1"/>
    </row>
    <row r="1763" spans="4:15">
      <c r="D1763" s="38"/>
      <c r="I1763" s="108">
        <f t="shared" si="124"/>
        <v>1760</v>
      </c>
      <c r="J1763" s="100">
        <f t="shared" si="124"/>
        <v>45224</v>
      </c>
      <c r="K1763" s="100"/>
      <c r="L1763" s="109"/>
      <c r="M1763" s="1"/>
      <c r="N1763" s="1"/>
      <c r="O1763" s="1"/>
    </row>
    <row r="1764" spans="4:15">
      <c r="D1764" s="38"/>
      <c r="I1764" s="108">
        <f t="shared" si="124"/>
        <v>1761</v>
      </c>
      <c r="J1764" s="100">
        <f t="shared" si="124"/>
        <v>45225</v>
      </c>
      <c r="K1764" s="100"/>
      <c r="L1764" s="109"/>
      <c r="M1764" s="1"/>
      <c r="N1764" s="1"/>
      <c r="O1764" s="1"/>
    </row>
    <row r="1765" spans="4:15">
      <c r="D1765" s="38"/>
      <c r="I1765" s="108">
        <f t="shared" si="124"/>
        <v>1762</v>
      </c>
      <c r="J1765" s="100">
        <f t="shared" si="124"/>
        <v>45226</v>
      </c>
      <c r="K1765" s="100"/>
      <c r="L1765" s="109"/>
      <c r="M1765" s="1"/>
      <c r="N1765" s="1"/>
      <c r="O1765" s="1"/>
    </row>
    <row r="1766" spans="4:15">
      <c r="D1766" s="38"/>
      <c r="I1766" s="108">
        <f t="shared" ref="I1766:J1781" si="125">I1765+1</f>
        <v>1763</v>
      </c>
      <c r="J1766" s="100">
        <f t="shared" si="125"/>
        <v>45227</v>
      </c>
      <c r="K1766" s="100"/>
      <c r="L1766" s="109"/>
      <c r="M1766" s="1"/>
      <c r="N1766" s="1"/>
      <c r="O1766" s="1"/>
    </row>
    <row r="1767" spans="4:15">
      <c r="D1767" s="38"/>
      <c r="I1767" s="108">
        <f t="shared" si="125"/>
        <v>1764</v>
      </c>
      <c r="J1767" s="100">
        <f t="shared" si="125"/>
        <v>45228</v>
      </c>
      <c r="K1767" s="100"/>
      <c r="L1767" s="109"/>
      <c r="M1767" s="1"/>
      <c r="N1767" s="1"/>
      <c r="O1767" s="1"/>
    </row>
    <row r="1768" spans="4:15">
      <c r="D1768" s="38"/>
      <c r="I1768" s="108">
        <f t="shared" si="125"/>
        <v>1765</v>
      </c>
      <c r="J1768" s="100">
        <f t="shared" si="125"/>
        <v>45229</v>
      </c>
      <c r="K1768" s="100"/>
      <c r="L1768" s="109"/>
      <c r="M1768" s="1"/>
      <c r="N1768" s="1"/>
      <c r="O1768" s="1"/>
    </row>
    <row r="1769" spans="4:15">
      <c r="D1769" s="38"/>
      <c r="I1769" s="108">
        <f t="shared" si="125"/>
        <v>1766</v>
      </c>
      <c r="J1769" s="100">
        <f t="shared" si="125"/>
        <v>45230</v>
      </c>
      <c r="K1769" s="100"/>
      <c r="L1769" s="109"/>
      <c r="M1769" s="1"/>
      <c r="N1769" s="1"/>
      <c r="O1769" s="1"/>
    </row>
    <row r="1770" spans="4:15">
      <c r="D1770" s="38"/>
      <c r="I1770" s="108">
        <f t="shared" si="125"/>
        <v>1767</v>
      </c>
      <c r="J1770" s="100">
        <f t="shared" si="125"/>
        <v>45231</v>
      </c>
      <c r="K1770" s="100"/>
      <c r="L1770" s="109"/>
      <c r="M1770" s="1"/>
      <c r="N1770" s="1"/>
      <c r="O1770" s="1"/>
    </row>
    <row r="1771" spans="4:15">
      <c r="D1771" s="38"/>
      <c r="I1771" s="108">
        <f t="shared" si="125"/>
        <v>1768</v>
      </c>
      <c r="J1771" s="100">
        <f t="shared" si="125"/>
        <v>45232</v>
      </c>
      <c r="K1771" s="100"/>
      <c r="L1771" s="109"/>
      <c r="M1771" s="1"/>
      <c r="N1771" s="1"/>
      <c r="O1771" s="1"/>
    </row>
    <row r="1772" spans="4:15">
      <c r="D1772" s="38"/>
      <c r="I1772" s="108">
        <f t="shared" si="125"/>
        <v>1769</v>
      </c>
      <c r="J1772" s="100">
        <f t="shared" si="125"/>
        <v>45233</v>
      </c>
      <c r="K1772" s="100"/>
      <c r="L1772" s="109"/>
      <c r="M1772" s="1"/>
      <c r="N1772" s="1"/>
      <c r="O1772" s="1"/>
    </row>
    <row r="1773" spans="4:15">
      <c r="D1773" s="38"/>
      <c r="I1773" s="108">
        <f t="shared" si="125"/>
        <v>1770</v>
      </c>
      <c r="J1773" s="100">
        <f t="shared" si="125"/>
        <v>45234</v>
      </c>
      <c r="K1773" s="100"/>
      <c r="L1773" s="109"/>
      <c r="M1773" s="1"/>
      <c r="N1773" s="1"/>
      <c r="O1773" s="1"/>
    </row>
    <row r="1774" spans="4:15">
      <c r="D1774" s="38"/>
      <c r="I1774" s="108">
        <f t="shared" si="125"/>
        <v>1771</v>
      </c>
      <c r="J1774" s="100">
        <f t="shared" si="125"/>
        <v>45235</v>
      </c>
      <c r="K1774" s="100"/>
      <c r="L1774" s="109"/>
      <c r="M1774" s="1"/>
      <c r="N1774" s="1"/>
      <c r="O1774" s="1"/>
    </row>
    <row r="1775" spans="4:15">
      <c r="D1775" s="38"/>
      <c r="I1775" s="108">
        <f t="shared" si="125"/>
        <v>1772</v>
      </c>
      <c r="J1775" s="100">
        <f t="shared" si="125"/>
        <v>45236</v>
      </c>
      <c r="K1775" s="100"/>
      <c r="L1775" s="109"/>
      <c r="M1775" s="1"/>
      <c r="N1775" s="1"/>
      <c r="O1775" s="1"/>
    </row>
    <row r="1776" spans="4:15">
      <c r="D1776" s="38"/>
      <c r="I1776" s="108">
        <f t="shared" si="125"/>
        <v>1773</v>
      </c>
      <c r="J1776" s="100">
        <f t="shared" si="125"/>
        <v>45237</v>
      </c>
      <c r="K1776" s="100"/>
      <c r="L1776" s="109"/>
      <c r="M1776" s="1"/>
      <c r="N1776" s="1"/>
      <c r="O1776" s="1"/>
    </row>
    <row r="1777" spans="4:15">
      <c r="D1777" s="38"/>
      <c r="I1777" s="108">
        <f t="shared" si="125"/>
        <v>1774</v>
      </c>
      <c r="J1777" s="100">
        <f t="shared" si="125"/>
        <v>45238</v>
      </c>
      <c r="K1777" s="100"/>
      <c r="L1777" s="109"/>
      <c r="M1777" s="1"/>
      <c r="N1777" s="1"/>
      <c r="O1777" s="1"/>
    </row>
    <row r="1778" spans="4:15">
      <c r="D1778" s="38"/>
      <c r="I1778" s="108">
        <f t="shared" si="125"/>
        <v>1775</v>
      </c>
      <c r="J1778" s="100">
        <f t="shared" si="125"/>
        <v>45239</v>
      </c>
      <c r="K1778" s="100"/>
      <c r="L1778" s="109"/>
      <c r="M1778" s="1"/>
      <c r="N1778" s="1"/>
      <c r="O1778" s="1"/>
    </row>
    <row r="1779" spans="4:15">
      <c r="D1779" s="38"/>
      <c r="I1779" s="108">
        <f t="shared" si="125"/>
        <v>1776</v>
      </c>
      <c r="J1779" s="100">
        <f t="shared" si="125"/>
        <v>45240</v>
      </c>
      <c r="K1779" s="100"/>
      <c r="L1779" s="109"/>
      <c r="M1779" s="1"/>
      <c r="N1779" s="1"/>
      <c r="O1779" s="1"/>
    </row>
    <row r="1780" spans="4:15">
      <c r="D1780" s="38"/>
      <c r="I1780" s="108">
        <f t="shared" si="125"/>
        <v>1777</v>
      </c>
      <c r="J1780" s="100">
        <f t="shared" si="125"/>
        <v>45241</v>
      </c>
      <c r="K1780" s="100"/>
      <c r="L1780" s="109"/>
      <c r="M1780" s="1"/>
      <c r="N1780" s="1"/>
      <c r="O1780" s="1"/>
    </row>
    <row r="1781" spans="4:15">
      <c r="D1781" s="38"/>
      <c r="I1781" s="108">
        <f t="shared" si="125"/>
        <v>1778</v>
      </c>
      <c r="J1781" s="100">
        <f t="shared" si="125"/>
        <v>45242</v>
      </c>
      <c r="K1781" s="100"/>
      <c r="L1781" s="109"/>
      <c r="M1781" s="1"/>
      <c r="N1781" s="1"/>
      <c r="O1781" s="1"/>
    </row>
    <row r="1782" spans="4:15">
      <c r="D1782" s="38"/>
      <c r="I1782" s="108">
        <f t="shared" ref="I1782:J1797" si="126">I1781+1</f>
        <v>1779</v>
      </c>
      <c r="J1782" s="100">
        <f t="shared" si="126"/>
        <v>45243</v>
      </c>
      <c r="K1782" s="100"/>
      <c r="L1782" s="109"/>
      <c r="M1782" s="1"/>
      <c r="N1782" s="1"/>
      <c r="O1782" s="1"/>
    </row>
    <row r="1783" spans="4:15">
      <c r="D1783" s="38"/>
      <c r="I1783" s="108">
        <f t="shared" si="126"/>
        <v>1780</v>
      </c>
      <c r="J1783" s="100">
        <f t="shared" si="126"/>
        <v>45244</v>
      </c>
      <c r="K1783" s="100"/>
      <c r="L1783" s="109"/>
      <c r="M1783" s="1"/>
      <c r="N1783" s="1"/>
      <c r="O1783" s="1"/>
    </row>
    <row r="1784" spans="4:15">
      <c r="D1784" s="38"/>
      <c r="I1784" s="108">
        <f t="shared" si="126"/>
        <v>1781</v>
      </c>
      <c r="J1784" s="100">
        <f t="shared" si="126"/>
        <v>45245</v>
      </c>
      <c r="K1784" s="100"/>
      <c r="L1784" s="109"/>
      <c r="M1784" s="1"/>
      <c r="N1784" s="1"/>
      <c r="O1784" s="1"/>
    </row>
    <row r="1785" spans="4:15">
      <c r="D1785" s="38"/>
      <c r="I1785" s="108">
        <f t="shared" si="126"/>
        <v>1782</v>
      </c>
      <c r="J1785" s="100">
        <f t="shared" si="126"/>
        <v>45246</v>
      </c>
      <c r="K1785" s="100"/>
      <c r="L1785" s="109"/>
      <c r="M1785" s="1"/>
      <c r="N1785" s="1"/>
      <c r="O1785" s="1"/>
    </row>
    <row r="1786" spans="4:15">
      <c r="D1786" s="38"/>
      <c r="I1786" s="108">
        <f t="shared" si="126"/>
        <v>1783</v>
      </c>
      <c r="J1786" s="100">
        <f t="shared" si="126"/>
        <v>45247</v>
      </c>
      <c r="K1786" s="100"/>
      <c r="L1786" s="109"/>
      <c r="M1786" s="1"/>
      <c r="N1786" s="1"/>
      <c r="O1786" s="1"/>
    </row>
    <row r="1787" spans="4:15">
      <c r="D1787" s="38"/>
      <c r="I1787" s="108">
        <f t="shared" si="126"/>
        <v>1784</v>
      </c>
      <c r="J1787" s="100">
        <f t="shared" si="126"/>
        <v>45248</v>
      </c>
      <c r="K1787" s="100"/>
      <c r="L1787" s="109"/>
      <c r="M1787" s="1"/>
      <c r="N1787" s="1"/>
      <c r="O1787" s="1"/>
    </row>
    <row r="1788" spans="4:15">
      <c r="D1788" s="38"/>
      <c r="I1788" s="108">
        <f t="shared" si="126"/>
        <v>1785</v>
      </c>
      <c r="J1788" s="100">
        <f t="shared" si="126"/>
        <v>45249</v>
      </c>
      <c r="K1788" s="100"/>
      <c r="L1788" s="109"/>
      <c r="M1788" s="1"/>
      <c r="N1788" s="1"/>
      <c r="O1788" s="1"/>
    </row>
    <row r="1789" spans="4:15">
      <c r="D1789" s="38"/>
      <c r="I1789" s="108">
        <f t="shared" si="126"/>
        <v>1786</v>
      </c>
      <c r="J1789" s="100">
        <f t="shared" si="126"/>
        <v>45250</v>
      </c>
      <c r="K1789" s="100"/>
      <c r="L1789" s="109"/>
      <c r="M1789" s="1"/>
      <c r="N1789" s="1"/>
      <c r="O1789" s="1"/>
    </row>
    <row r="1790" spans="4:15">
      <c r="D1790" s="38"/>
      <c r="I1790" s="108">
        <f t="shared" si="126"/>
        <v>1787</v>
      </c>
      <c r="J1790" s="100">
        <f t="shared" si="126"/>
        <v>45251</v>
      </c>
      <c r="K1790" s="100"/>
      <c r="L1790" s="109"/>
      <c r="M1790" s="1"/>
      <c r="N1790" s="1"/>
      <c r="O1790" s="1"/>
    </row>
    <row r="1791" spans="4:15">
      <c r="D1791" s="38"/>
      <c r="I1791" s="108">
        <f t="shared" si="126"/>
        <v>1788</v>
      </c>
      <c r="J1791" s="100">
        <f t="shared" si="126"/>
        <v>45252</v>
      </c>
      <c r="K1791" s="100"/>
      <c r="L1791" s="109"/>
      <c r="M1791" s="1"/>
      <c r="N1791" s="1"/>
      <c r="O1791" s="1"/>
    </row>
    <row r="1792" spans="4:15">
      <c r="D1792" s="38"/>
      <c r="I1792" s="108">
        <f t="shared" si="126"/>
        <v>1789</v>
      </c>
      <c r="J1792" s="100">
        <f t="shared" si="126"/>
        <v>45253</v>
      </c>
      <c r="K1792" s="100"/>
      <c r="L1792" s="109"/>
      <c r="M1792" s="1"/>
      <c r="N1792" s="1"/>
      <c r="O1792" s="1"/>
    </row>
    <row r="1793" spans="4:15">
      <c r="D1793" s="38"/>
      <c r="I1793" s="108">
        <f t="shared" si="126"/>
        <v>1790</v>
      </c>
      <c r="J1793" s="100">
        <f t="shared" si="126"/>
        <v>45254</v>
      </c>
      <c r="K1793" s="100"/>
      <c r="L1793" s="109"/>
      <c r="M1793" s="1"/>
      <c r="N1793" s="1"/>
      <c r="O1793" s="1"/>
    </row>
    <row r="1794" spans="4:15">
      <c r="D1794" s="38"/>
      <c r="I1794" s="108">
        <f t="shared" si="126"/>
        <v>1791</v>
      </c>
      <c r="J1794" s="100">
        <f t="shared" si="126"/>
        <v>45255</v>
      </c>
      <c r="K1794" s="100"/>
      <c r="L1794" s="109"/>
      <c r="M1794" s="1"/>
      <c r="N1794" s="1"/>
      <c r="O1794" s="1"/>
    </row>
    <row r="1795" spans="4:15">
      <c r="D1795" s="38"/>
      <c r="I1795" s="108">
        <f t="shared" si="126"/>
        <v>1792</v>
      </c>
      <c r="J1795" s="100">
        <f t="shared" si="126"/>
        <v>45256</v>
      </c>
      <c r="K1795" s="100"/>
      <c r="L1795" s="109"/>
      <c r="M1795" s="1"/>
      <c r="N1795" s="1"/>
      <c r="O1795" s="1"/>
    </row>
    <row r="1796" spans="4:15">
      <c r="D1796" s="38"/>
      <c r="I1796" s="108">
        <f t="shared" si="126"/>
        <v>1793</v>
      </c>
      <c r="J1796" s="100">
        <f t="shared" si="126"/>
        <v>45257</v>
      </c>
      <c r="K1796" s="100"/>
      <c r="L1796" s="109"/>
      <c r="M1796" s="1"/>
      <c r="N1796" s="1"/>
      <c r="O1796" s="1"/>
    </row>
    <row r="1797" spans="4:15">
      <c r="D1797" s="38"/>
      <c r="I1797" s="108">
        <f t="shared" si="126"/>
        <v>1794</v>
      </c>
      <c r="J1797" s="100">
        <f t="shared" si="126"/>
        <v>45258</v>
      </c>
      <c r="K1797" s="100"/>
      <c r="L1797" s="109"/>
      <c r="M1797" s="1"/>
      <c r="N1797" s="1"/>
      <c r="O1797" s="1"/>
    </row>
    <row r="1798" spans="4:15">
      <c r="D1798" s="38"/>
      <c r="I1798" s="108">
        <f t="shared" ref="I1798:J1813" si="127">I1797+1</f>
        <v>1795</v>
      </c>
      <c r="J1798" s="100">
        <f t="shared" si="127"/>
        <v>45259</v>
      </c>
      <c r="K1798" s="100"/>
      <c r="L1798" s="109"/>
      <c r="M1798" s="1"/>
      <c r="N1798" s="1"/>
      <c r="O1798" s="1"/>
    </row>
    <row r="1799" spans="4:15">
      <c r="D1799" s="38"/>
      <c r="I1799" s="108">
        <f t="shared" si="127"/>
        <v>1796</v>
      </c>
      <c r="J1799" s="100">
        <f t="shared" si="127"/>
        <v>45260</v>
      </c>
      <c r="K1799" s="100"/>
      <c r="L1799" s="109"/>
      <c r="M1799" s="1"/>
      <c r="N1799" s="1"/>
      <c r="O1799" s="1"/>
    </row>
    <row r="1800" spans="4:15">
      <c r="D1800" s="38"/>
      <c r="I1800" s="108">
        <f t="shared" si="127"/>
        <v>1797</v>
      </c>
      <c r="J1800" s="100">
        <f t="shared" si="127"/>
        <v>45261</v>
      </c>
      <c r="K1800" s="100"/>
      <c r="L1800" s="109"/>
      <c r="M1800" s="1"/>
      <c r="N1800" s="1"/>
      <c r="O1800" s="1"/>
    </row>
    <row r="1801" spans="4:15">
      <c r="D1801" s="38"/>
      <c r="I1801" s="108">
        <f t="shared" si="127"/>
        <v>1798</v>
      </c>
      <c r="J1801" s="100">
        <f t="shared" si="127"/>
        <v>45262</v>
      </c>
      <c r="K1801" s="100"/>
      <c r="L1801" s="109"/>
      <c r="M1801" s="1"/>
      <c r="N1801" s="1"/>
      <c r="O1801" s="1"/>
    </row>
    <row r="1802" spans="4:15">
      <c r="D1802" s="38"/>
      <c r="I1802" s="108">
        <f t="shared" si="127"/>
        <v>1799</v>
      </c>
      <c r="J1802" s="100">
        <f t="shared" si="127"/>
        <v>45263</v>
      </c>
      <c r="K1802" s="100"/>
      <c r="L1802" s="109"/>
      <c r="M1802" s="1"/>
      <c r="N1802" s="1"/>
      <c r="O1802" s="1"/>
    </row>
    <row r="1803" spans="4:15">
      <c r="D1803" s="38"/>
      <c r="I1803" s="108">
        <f t="shared" si="127"/>
        <v>1800</v>
      </c>
      <c r="J1803" s="100">
        <f t="shared" si="127"/>
        <v>45264</v>
      </c>
      <c r="K1803" s="100"/>
      <c r="L1803" s="109"/>
      <c r="M1803" s="1"/>
      <c r="N1803" s="1"/>
      <c r="O1803" s="1"/>
    </row>
    <row r="1804" spans="4:15">
      <c r="D1804" s="38"/>
      <c r="I1804" s="108">
        <f t="shared" si="127"/>
        <v>1801</v>
      </c>
      <c r="J1804" s="100">
        <f t="shared" si="127"/>
        <v>45265</v>
      </c>
      <c r="K1804" s="100"/>
      <c r="L1804" s="109"/>
      <c r="M1804" s="1"/>
      <c r="N1804" s="1"/>
      <c r="O1804" s="1"/>
    </row>
    <row r="1805" spans="4:15">
      <c r="D1805" s="38"/>
      <c r="I1805" s="108">
        <f t="shared" si="127"/>
        <v>1802</v>
      </c>
      <c r="J1805" s="100">
        <f t="shared" si="127"/>
        <v>45266</v>
      </c>
      <c r="K1805" s="100"/>
      <c r="L1805" s="109"/>
      <c r="M1805" s="1"/>
      <c r="N1805" s="1"/>
      <c r="O1805" s="1"/>
    </row>
    <row r="1806" spans="4:15">
      <c r="D1806" s="38"/>
      <c r="I1806" s="108">
        <f t="shared" si="127"/>
        <v>1803</v>
      </c>
      <c r="J1806" s="100">
        <f t="shared" si="127"/>
        <v>45267</v>
      </c>
      <c r="K1806" s="100"/>
      <c r="L1806" s="109"/>
      <c r="M1806" s="1"/>
      <c r="N1806" s="1"/>
      <c r="O1806" s="1"/>
    </row>
    <row r="1807" spans="4:15">
      <c r="D1807" s="38"/>
      <c r="I1807" s="108">
        <f t="shared" si="127"/>
        <v>1804</v>
      </c>
      <c r="J1807" s="100">
        <f t="shared" si="127"/>
        <v>45268</v>
      </c>
      <c r="K1807" s="100"/>
      <c r="L1807" s="109"/>
      <c r="M1807" s="1"/>
      <c r="N1807" s="1"/>
      <c r="O1807" s="1"/>
    </row>
    <row r="1808" spans="4:15">
      <c r="D1808" s="38"/>
      <c r="I1808" s="108">
        <f t="shared" si="127"/>
        <v>1805</v>
      </c>
      <c r="J1808" s="100">
        <f t="shared" si="127"/>
        <v>45269</v>
      </c>
      <c r="K1808" s="100"/>
      <c r="L1808" s="109"/>
      <c r="M1808" s="1"/>
      <c r="N1808" s="1"/>
      <c r="O1808" s="1"/>
    </row>
    <row r="1809" spans="4:15">
      <c r="D1809" s="38"/>
      <c r="I1809" s="108">
        <f t="shared" si="127"/>
        <v>1806</v>
      </c>
      <c r="J1809" s="100">
        <f t="shared" si="127"/>
        <v>45270</v>
      </c>
      <c r="K1809" s="100"/>
      <c r="L1809" s="109"/>
      <c r="M1809" s="1"/>
      <c r="N1809" s="1"/>
      <c r="O1809" s="1"/>
    </row>
    <row r="1810" spans="4:15">
      <c r="D1810" s="38"/>
      <c r="I1810" s="108">
        <f t="shared" si="127"/>
        <v>1807</v>
      </c>
      <c r="J1810" s="100">
        <f t="shared" si="127"/>
        <v>45271</v>
      </c>
      <c r="K1810" s="100"/>
      <c r="L1810" s="109"/>
      <c r="M1810" s="1"/>
      <c r="N1810" s="1"/>
      <c r="O1810" s="1"/>
    </row>
    <row r="1811" spans="4:15">
      <c r="D1811" s="38"/>
      <c r="I1811" s="108">
        <f t="shared" si="127"/>
        <v>1808</v>
      </c>
      <c r="J1811" s="100">
        <f t="shared" si="127"/>
        <v>45272</v>
      </c>
      <c r="K1811" s="100"/>
      <c r="L1811" s="109"/>
      <c r="M1811" s="1"/>
      <c r="N1811" s="1"/>
      <c r="O1811" s="1"/>
    </row>
    <row r="1812" spans="4:15">
      <c r="D1812" s="38"/>
      <c r="I1812" s="108">
        <f t="shared" si="127"/>
        <v>1809</v>
      </c>
      <c r="J1812" s="100">
        <f t="shared" si="127"/>
        <v>45273</v>
      </c>
      <c r="K1812" s="100"/>
      <c r="L1812" s="109"/>
      <c r="M1812" s="1"/>
      <c r="N1812" s="1"/>
      <c r="O1812" s="1"/>
    </row>
    <row r="1813" spans="4:15">
      <c r="D1813" s="38"/>
      <c r="I1813" s="108">
        <f t="shared" si="127"/>
        <v>1810</v>
      </c>
      <c r="J1813" s="100">
        <f t="shared" si="127"/>
        <v>45274</v>
      </c>
      <c r="K1813" s="100"/>
      <c r="L1813" s="109"/>
      <c r="M1813" s="1"/>
      <c r="N1813" s="1"/>
      <c r="O1813" s="1"/>
    </row>
    <row r="1814" spans="4:15">
      <c r="D1814" s="38"/>
      <c r="I1814" s="108">
        <f t="shared" ref="I1814:J1829" si="128">I1813+1</f>
        <v>1811</v>
      </c>
      <c r="J1814" s="100">
        <f t="shared" si="128"/>
        <v>45275</v>
      </c>
      <c r="K1814" s="100"/>
      <c r="L1814" s="109"/>
      <c r="M1814" s="1"/>
      <c r="N1814" s="1"/>
      <c r="O1814" s="1"/>
    </row>
    <row r="1815" spans="4:15">
      <c r="D1815" s="38"/>
      <c r="I1815" s="108">
        <f t="shared" si="128"/>
        <v>1812</v>
      </c>
      <c r="J1815" s="100">
        <f t="shared" si="128"/>
        <v>45276</v>
      </c>
      <c r="K1815" s="100"/>
      <c r="L1815" s="109"/>
      <c r="M1815" s="1"/>
      <c r="N1815" s="1"/>
      <c r="O1815" s="1"/>
    </row>
    <row r="1816" spans="4:15">
      <c r="D1816" s="38"/>
      <c r="I1816" s="108">
        <f t="shared" si="128"/>
        <v>1813</v>
      </c>
      <c r="J1816" s="100">
        <f t="shared" si="128"/>
        <v>45277</v>
      </c>
      <c r="K1816" s="100"/>
      <c r="L1816" s="109"/>
      <c r="M1816" s="1"/>
      <c r="N1816" s="1"/>
      <c r="O1816" s="1"/>
    </row>
    <row r="1817" spans="4:15">
      <c r="D1817" s="38"/>
      <c r="I1817" s="108">
        <f t="shared" si="128"/>
        <v>1814</v>
      </c>
      <c r="J1817" s="100">
        <f t="shared" si="128"/>
        <v>45278</v>
      </c>
      <c r="K1817" s="100"/>
      <c r="L1817" s="109"/>
      <c r="M1817" s="1"/>
      <c r="N1817" s="1"/>
      <c r="O1817" s="1"/>
    </row>
    <row r="1818" spans="4:15">
      <c r="D1818" s="38"/>
      <c r="I1818" s="108">
        <f t="shared" si="128"/>
        <v>1815</v>
      </c>
      <c r="J1818" s="100">
        <f t="shared" si="128"/>
        <v>45279</v>
      </c>
      <c r="K1818" s="100"/>
      <c r="L1818" s="109"/>
      <c r="M1818" s="1"/>
      <c r="N1818" s="1"/>
      <c r="O1818" s="1"/>
    </row>
    <row r="1819" spans="4:15">
      <c r="D1819" s="38"/>
      <c r="I1819" s="108">
        <f t="shared" si="128"/>
        <v>1816</v>
      </c>
      <c r="J1819" s="100">
        <f t="shared" si="128"/>
        <v>45280</v>
      </c>
      <c r="K1819" s="100"/>
      <c r="L1819" s="109"/>
      <c r="M1819" s="1"/>
      <c r="N1819" s="1"/>
      <c r="O1819" s="1"/>
    </row>
    <row r="1820" spans="4:15">
      <c r="D1820" s="38"/>
      <c r="I1820" s="108">
        <f t="shared" si="128"/>
        <v>1817</v>
      </c>
      <c r="J1820" s="100">
        <f t="shared" si="128"/>
        <v>45281</v>
      </c>
      <c r="K1820" s="100"/>
      <c r="L1820" s="109"/>
      <c r="M1820" s="1"/>
      <c r="N1820" s="1"/>
      <c r="O1820" s="1"/>
    </row>
    <row r="1821" spans="4:15">
      <c r="I1821" s="108">
        <f t="shared" si="128"/>
        <v>1818</v>
      </c>
      <c r="J1821" s="100">
        <f t="shared" si="128"/>
        <v>45282</v>
      </c>
      <c r="K1821" s="100"/>
      <c r="L1821" s="109"/>
      <c r="M1821" s="1"/>
      <c r="N1821" s="1"/>
      <c r="O1821" s="1"/>
    </row>
    <row r="1822" spans="4:15">
      <c r="I1822" s="108">
        <f t="shared" si="128"/>
        <v>1819</v>
      </c>
      <c r="J1822" s="100">
        <f t="shared" si="128"/>
        <v>45283</v>
      </c>
      <c r="K1822" s="100"/>
      <c r="L1822" s="109"/>
      <c r="M1822" s="1"/>
      <c r="N1822" s="1"/>
      <c r="O1822" s="1"/>
    </row>
    <row r="1823" spans="4:15">
      <c r="I1823" s="108">
        <f t="shared" si="128"/>
        <v>1820</v>
      </c>
      <c r="J1823" s="100">
        <f t="shared" si="128"/>
        <v>45284</v>
      </c>
      <c r="K1823" s="100"/>
      <c r="L1823" s="109"/>
      <c r="M1823" s="1"/>
      <c r="N1823" s="1"/>
      <c r="O1823" s="1"/>
    </row>
    <row r="1824" spans="4:15">
      <c r="I1824" s="108">
        <f t="shared" si="128"/>
        <v>1821</v>
      </c>
      <c r="J1824" s="100">
        <f t="shared" si="128"/>
        <v>45285</v>
      </c>
      <c r="K1824" s="100"/>
      <c r="L1824" s="109"/>
      <c r="M1824" s="1"/>
      <c r="N1824" s="1"/>
      <c r="O1824" s="1"/>
    </row>
    <row r="1825" spans="9:15">
      <c r="I1825" s="108">
        <f t="shared" si="128"/>
        <v>1822</v>
      </c>
      <c r="J1825" s="100">
        <f t="shared" si="128"/>
        <v>45286</v>
      </c>
      <c r="K1825" s="100"/>
      <c r="L1825" s="109"/>
      <c r="M1825" s="1"/>
      <c r="N1825" s="1"/>
      <c r="O1825" s="1"/>
    </row>
    <row r="1826" spans="9:15">
      <c r="I1826" s="108">
        <f t="shared" si="128"/>
        <v>1823</v>
      </c>
      <c r="J1826" s="100">
        <f t="shared" si="128"/>
        <v>45287</v>
      </c>
      <c r="K1826" s="100"/>
      <c r="L1826" s="109"/>
      <c r="M1826" s="1"/>
      <c r="N1826" s="1"/>
      <c r="O1826" s="1"/>
    </row>
    <row r="1827" spans="9:15">
      <c r="I1827" s="108">
        <f t="shared" si="128"/>
        <v>1824</v>
      </c>
      <c r="J1827" s="100">
        <f t="shared" si="128"/>
        <v>45288</v>
      </c>
      <c r="K1827" s="100"/>
      <c r="L1827" s="109"/>
      <c r="M1827" s="1"/>
      <c r="N1827" s="1"/>
      <c r="O1827" s="1"/>
    </row>
    <row r="1828" spans="9:15">
      <c r="I1828" s="108">
        <f t="shared" si="128"/>
        <v>1825</v>
      </c>
      <c r="J1828" s="100">
        <f t="shared" si="128"/>
        <v>45289</v>
      </c>
      <c r="K1828" s="100"/>
      <c r="L1828" s="109"/>
      <c r="M1828" s="1"/>
      <c r="N1828" s="1"/>
      <c r="O1828" s="1"/>
    </row>
    <row r="1829" spans="9:15">
      <c r="I1829" s="108">
        <f t="shared" si="128"/>
        <v>1826</v>
      </c>
      <c r="J1829" s="100">
        <f t="shared" si="128"/>
        <v>45290</v>
      </c>
      <c r="K1829" s="100"/>
      <c r="L1829" s="109"/>
      <c r="M1829" s="1"/>
      <c r="N1829" s="1"/>
      <c r="O1829" s="1"/>
    </row>
    <row r="1830" spans="9:15">
      <c r="I1830" s="108">
        <f t="shared" ref="I1830:J1845" si="129">I1829+1</f>
        <v>1827</v>
      </c>
      <c r="J1830" s="100">
        <f t="shared" si="129"/>
        <v>45291</v>
      </c>
      <c r="K1830" s="100"/>
      <c r="L1830" s="109"/>
      <c r="M1830" s="1"/>
      <c r="N1830" s="1"/>
      <c r="O1830" s="1"/>
    </row>
    <row r="1831" spans="9:15">
      <c r="I1831" s="108">
        <f t="shared" si="129"/>
        <v>1828</v>
      </c>
      <c r="J1831" s="100">
        <f t="shared" si="129"/>
        <v>45292</v>
      </c>
      <c r="K1831" s="100"/>
      <c r="L1831" s="109"/>
      <c r="M1831" s="1"/>
      <c r="N1831" s="1"/>
      <c r="O1831" s="1"/>
    </row>
    <row r="1832" spans="9:15">
      <c r="I1832" s="108">
        <f t="shared" si="129"/>
        <v>1829</v>
      </c>
      <c r="J1832" s="100">
        <f t="shared" si="129"/>
        <v>45293</v>
      </c>
      <c r="K1832" s="100"/>
      <c r="L1832" s="109"/>
      <c r="M1832" s="1"/>
      <c r="N1832" s="1"/>
      <c r="O1832" s="1"/>
    </row>
    <row r="1833" spans="9:15">
      <c r="I1833" s="108">
        <f t="shared" si="129"/>
        <v>1830</v>
      </c>
      <c r="J1833" s="100">
        <f t="shared" si="129"/>
        <v>45294</v>
      </c>
      <c r="K1833" s="100"/>
      <c r="L1833" s="109"/>
      <c r="M1833" s="1"/>
      <c r="N1833" s="1"/>
      <c r="O1833" s="1"/>
    </row>
    <row r="1834" spans="9:15">
      <c r="I1834" s="108">
        <f t="shared" si="129"/>
        <v>1831</v>
      </c>
      <c r="J1834" s="100">
        <f t="shared" si="129"/>
        <v>45295</v>
      </c>
      <c r="K1834" s="100"/>
      <c r="L1834" s="109"/>
      <c r="M1834" s="1"/>
      <c r="N1834" s="1"/>
      <c r="O1834" s="1"/>
    </row>
    <row r="1835" spans="9:15">
      <c r="I1835" s="108">
        <f t="shared" si="129"/>
        <v>1832</v>
      </c>
      <c r="J1835" s="100">
        <f t="shared" si="129"/>
        <v>45296</v>
      </c>
      <c r="K1835" s="100"/>
      <c r="L1835" s="109"/>
      <c r="M1835" s="1"/>
      <c r="N1835" s="1"/>
      <c r="O1835" s="1"/>
    </row>
    <row r="1836" spans="9:15">
      <c r="I1836" s="108">
        <f t="shared" si="129"/>
        <v>1833</v>
      </c>
      <c r="J1836" s="100">
        <f t="shared" si="129"/>
        <v>45297</v>
      </c>
      <c r="K1836" s="100"/>
      <c r="L1836" s="109"/>
      <c r="M1836" s="1"/>
      <c r="N1836" s="1"/>
      <c r="O1836" s="1"/>
    </row>
    <row r="1837" spans="9:15">
      <c r="I1837" s="108">
        <f t="shared" si="129"/>
        <v>1834</v>
      </c>
      <c r="J1837" s="100">
        <f t="shared" si="129"/>
        <v>45298</v>
      </c>
      <c r="K1837" s="100"/>
      <c r="L1837" s="109"/>
      <c r="M1837" s="1"/>
      <c r="N1837" s="1"/>
      <c r="O1837" s="1"/>
    </row>
    <row r="1838" spans="9:15">
      <c r="I1838" s="108">
        <f t="shared" si="129"/>
        <v>1835</v>
      </c>
      <c r="J1838" s="100">
        <f t="shared" si="129"/>
        <v>45299</v>
      </c>
      <c r="K1838" s="100"/>
      <c r="L1838" s="109"/>
      <c r="M1838" s="1"/>
      <c r="N1838" s="1"/>
      <c r="O1838" s="1"/>
    </row>
    <row r="1839" spans="9:15">
      <c r="I1839" s="108">
        <f t="shared" si="129"/>
        <v>1836</v>
      </c>
      <c r="J1839" s="100">
        <f t="shared" si="129"/>
        <v>45300</v>
      </c>
      <c r="K1839" s="100"/>
      <c r="L1839" s="109"/>
      <c r="M1839" s="1"/>
      <c r="N1839" s="1"/>
      <c r="O1839" s="1"/>
    </row>
    <row r="1840" spans="9:15">
      <c r="I1840" s="108">
        <f t="shared" si="129"/>
        <v>1837</v>
      </c>
      <c r="J1840" s="100">
        <f t="shared" si="129"/>
        <v>45301</v>
      </c>
      <c r="K1840" s="100"/>
      <c r="L1840" s="109"/>
      <c r="M1840" s="1"/>
      <c r="N1840" s="1"/>
      <c r="O1840" s="1"/>
    </row>
    <row r="1841" spans="9:15">
      <c r="I1841" s="108">
        <f t="shared" si="129"/>
        <v>1838</v>
      </c>
      <c r="J1841" s="100">
        <f t="shared" si="129"/>
        <v>45302</v>
      </c>
      <c r="K1841" s="100"/>
      <c r="L1841" s="109"/>
      <c r="M1841" s="1"/>
      <c r="N1841" s="1"/>
      <c r="O1841" s="1"/>
    </row>
    <row r="1842" spans="9:15">
      <c r="I1842" s="108">
        <f t="shared" si="129"/>
        <v>1839</v>
      </c>
      <c r="J1842" s="100">
        <f t="shared" si="129"/>
        <v>45303</v>
      </c>
      <c r="K1842" s="100"/>
      <c r="L1842" s="109"/>
      <c r="M1842" s="1"/>
      <c r="N1842" s="1"/>
      <c r="O1842" s="1"/>
    </row>
    <row r="1843" spans="9:15">
      <c r="I1843" s="108">
        <f t="shared" si="129"/>
        <v>1840</v>
      </c>
      <c r="J1843" s="100">
        <f t="shared" si="129"/>
        <v>45304</v>
      </c>
      <c r="K1843" s="100"/>
      <c r="L1843" s="109"/>
      <c r="M1843" s="1"/>
      <c r="N1843" s="1"/>
      <c r="O1843" s="1"/>
    </row>
    <row r="1844" spans="9:15">
      <c r="I1844" s="108">
        <f t="shared" si="129"/>
        <v>1841</v>
      </c>
      <c r="J1844" s="100">
        <f t="shared" si="129"/>
        <v>45305</v>
      </c>
      <c r="K1844" s="100"/>
      <c r="L1844" s="109"/>
      <c r="M1844" s="1"/>
      <c r="N1844" s="1"/>
      <c r="O1844" s="1"/>
    </row>
    <row r="1845" spans="9:15">
      <c r="I1845" s="108">
        <f t="shared" si="129"/>
        <v>1842</v>
      </c>
      <c r="J1845" s="100">
        <f t="shared" si="129"/>
        <v>45306</v>
      </c>
      <c r="K1845" s="100"/>
      <c r="L1845" s="109"/>
      <c r="M1845" s="1"/>
      <c r="N1845" s="1"/>
      <c r="O1845" s="1"/>
    </row>
    <row r="1846" spans="9:15">
      <c r="I1846" s="108">
        <f t="shared" ref="I1846:J1861" si="130">I1845+1</f>
        <v>1843</v>
      </c>
      <c r="J1846" s="100">
        <f t="shared" si="130"/>
        <v>45307</v>
      </c>
      <c r="K1846" s="100"/>
      <c r="L1846" s="109"/>
      <c r="M1846" s="1"/>
      <c r="N1846" s="1"/>
      <c r="O1846" s="1"/>
    </row>
    <row r="1847" spans="9:15">
      <c r="I1847" s="108">
        <f t="shared" si="130"/>
        <v>1844</v>
      </c>
      <c r="J1847" s="100">
        <f t="shared" si="130"/>
        <v>45308</v>
      </c>
      <c r="K1847" s="100"/>
      <c r="L1847" s="109"/>
      <c r="M1847" s="1"/>
      <c r="N1847" s="1"/>
      <c r="O1847" s="1"/>
    </row>
    <row r="1848" spans="9:15">
      <c r="I1848" s="108">
        <f t="shared" si="130"/>
        <v>1845</v>
      </c>
      <c r="J1848" s="100">
        <f t="shared" si="130"/>
        <v>45309</v>
      </c>
      <c r="K1848" s="100"/>
      <c r="L1848" s="109"/>
      <c r="M1848" s="1"/>
      <c r="N1848" s="1"/>
      <c r="O1848" s="1"/>
    </row>
    <row r="1849" spans="9:15">
      <c r="I1849" s="108">
        <f t="shared" si="130"/>
        <v>1846</v>
      </c>
      <c r="J1849" s="100">
        <f t="shared" si="130"/>
        <v>45310</v>
      </c>
      <c r="K1849" s="100"/>
      <c r="L1849" s="109"/>
      <c r="M1849" s="1"/>
      <c r="N1849" s="1"/>
      <c r="O1849" s="1"/>
    </row>
    <row r="1850" spans="9:15">
      <c r="I1850" s="108">
        <f t="shared" si="130"/>
        <v>1847</v>
      </c>
      <c r="J1850" s="100">
        <f t="shared" si="130"/>
        <v>45311</v>
      </c>
      <c r="K1850" s="100"/>
      <c r="L1850" s="109"/>
      <c r="M1850" s="1"/>
      <c r="N1850" s="1"/>
      <c r="O1850" s="1"/>
    </row>
    <row r="1851" spans="9:15">
      <c r="I1851" s="108">
        <f t="shared" si="130"/>
        <v>1848</v>
      </c>
      <c r="J1851" s="100">
        <f t="shared" si="130"/>
        <v>45312</v>
      </c>
      <c r="K1851" s="100"/>
      <c r="L1851" s="109"/>
      <c r="M1851" s="1"/>
      <c r="N1851" s="1"/>
      <c r="O1851" s="1"/>
    </row>
    <row r="1852" spans="9:15">
      <c r="I1852" s="108">
        <f t="shared" si="130"/>
        <v>1849</v>
      </c>
      <c r="J1852" s="100">
        <f t="shared" si="130"/>
        <v>45313</v>
      </c>
      <c r="K1852" s="100"/>
      <c r="L1852" s="109"/>
      <c r="M1852" s="1"/>
      <c r="N1852" s="1"/>
      <c r="O1852" s="1"/>
    </row>
    <row r="1853" spans="9:15">
      <c r="I1853" s="108">
        <f t="shared" si="130"/>
        <v>1850</v>
      </c>
      <c r="J1853" s="100">
        <f t="shared" si="130"/>
        <v>45314</v>
      </c>
      <c r="K1853" s="100"/>
      <c r="L1853" s="109"/>
      <c r="M1853" s="1"/>
      <c r="N1853" s="1"/>
      <c r="O1853" s="1"/>
    </row>
    <row r="1854" spans="9:15">
      <c r="I1854" s="108">
        <f t="shared" si="130"/>
        <v>1851</v>
      </c>
      <c r="J1854" s="100">
        <f t="shared" si="130"/>
        <v>45315</v>
      </c>
      <c r="K1854" s="100"/>
      <c r="L1854" s="109"/>
      <c r="M1854" s="1"/>
      <c r="N1854" s="1"/>
      <c r="O1854" s="1"/>
    </row>
    <row r="1855" spans="9:15">
      <c r="I1855" s="108">
        <f t="shared" si="130"/>
        <v>1852</v>
      </c>
      <c r="J1855" s="100">
        <f t="shared" si="130"/>
        <v>45316</v>
      </c>
      <c r="K1855" s="100"/>
      <c r="L1855" s="109"/>
      <c r="M1855" s="1"/>
      <c r="N1855" s="1"/>
      <c r="O1855" s="1"/>
    </row>
    <row r="1856" spans="9:15">
      <c r="I1856" s="108">
        <f t="shared" si="130"/>
        <v>1853</v>
      </c>
      <c r="J1856" s="100">
        <f t="shared" si="130"/>
        <v>45317</v>
      </c>
      <c r="K1856" s="100"/>
      <c r="L1856" s="109"/>
      <c r="M1856" s="1"/>
      <c r="N1856" s="1"/>
      <c r="O1856" s="1"/>
    </row>
    <row r="1857" spans="9:15">
      <c r="I1857" s="108">
        <f t="shared" si="130"/>
        <v>1854</v>
      </c>
      <c r="J1857" s="100">
        <f t="shared" si="130"/>
        <v>45318</v>
      </c>
      <c r="K1857" s="100"/>
      <c r="L1857" s="109"/>
      <c r="M1857" s="1"/>
      <c r="N1857" s="1"/>
      <c r="O1857" s="1"/>
    </row>
    <row r="1858" spans="9:15">
      <c r="I1858" s="108">
        <f t="shared" si="130"/>
        <v>1855</v>
      </c>
      <c r="J1858" s="100">
        <f t="shared" si="130"/>
        <v>45319</v>
      </c>
      <c r="K1858" s="100"/>
      <c r="L1858" s="109"/>
      <c r="M1858" s="1"/>
      <c r="N1858" s="1"/>
      <c r="O1858" s="1"/>
    </row>
    <row r="1859" spans="9:15">
      <c r="I1859" s="108">
        <f t="shared" si="130"/>
        <v>1856</v>
      </c>
      <c r="J1859" s="100">
        <f t="shared" si="130"/>
        <v>45320</v>
      </c>
      <c r="K1859" s="100"/>
      <c r="L1859" s="109"/>
      <c r="M1859" s="1"/>
      <c r="N1859" s="1"/>
      <c r="O1859" s="1"/>
    </row>
    <row r="1860" spans="9:15">
      <c r="I1860" s="108">
        <f t="shared" si="130"/>
        <v>1857</v>
      </c>
      <c r="J1860" s="100">
        <f t="shared" si="130"/>
        <v>45321</v>
      </c>
      <c r="K1860" s="100"/>
      <c r="L1860" s="109"/>
      <c r="M1860" s="1"/>
      <c r="N1860" s="1"/>
      <c r="O1860" s="1"/>
    </row>
    <row r="1861" spans="9:15">
      <c r="I1861" s="108">
        <f t="shared" si="130"/>
        <v>1858</v>
      </c>
      <c r="J1861" s="100">
        <f t="shared" si="130"/>
        <v>45322</v>
      </c>
      <c r="K1861" s="100"/>
      <c r="L1861" s="109"/>
      <c r="M1861" s="1"/>
      <c r="N1861" s="1"/>
      <c r="O1861" s="1"/>
    </row>
    <row r="1862" spans="9:15">
      <c r="I1862" s="108">
        <f t="shared" ref="I1862:J1877" si="131">I1861+1</f>
        <v>1859</v>
      </c>
      <c r="J1862" s="100">
        <f t="shared" si="131"/>
        <v>45323</v>
      </c>
      <c r="K1862" s="100"/>
      <c r="L1862" s="109"/>
      <c r="M1862" s="1"/>
      <c r="N1862" s="1"/>
      <c r="O1862" s="1"/>
    </row>
    <row r="1863" spans="9:15">
      <c r="I1863" s="108">
        <f t="shared" si="131"/>
        <v>1860</v>
      </c>
      <c r="J1863" s="100">
        <f t="shared" si="131"/>
        <v>45324</v>
      </c>
      <c r="K1863" s="100"/>
      <c r="L1863" s="109"/>
      <c r="M1863" s="1"/>
      <c r="N1863" s="1"/>
      <c r="O1863" s="1"/>
    </row>
    <row r="1864" spans="9:15">
      <c r="I1864" s="108">
        <f t="shared" si="131"/>
        <v>1861</v>
      </c>
      <c r="J1864" s="100">
        <f t="shared" si="131"/>
        <v>45325</v>
      </c>
      <c r="K1864" s="100"/>
      <c r="L1864" s="109"/>
      <c r="M1864" s="1"/>
      <c r="N1864" s="1"/>
      <c r="O1864" s="1"/>
    </row>
    <row r="1865" spans="9:15">
      <c r="I1865" s="108">
        <f t="shared" si="131"/>
        <v>1862</v>
      </c>
      <c r="J1865" s="100">
        <f t="shared" si="131"/>
        <v>45326</v>
      </c>
      <c r="K1865" s="100"/>
      <c r="L1865" s="109"/>
      <c r="M1865" s="1"/>
      <c r="N1865" s="1"/>
      <c r="O1865" s="1"/>
    </row>
    <row r="1866" spans="9:15">
      <c r="I1866" s="108">
        <f t="shared" si="131"/>
        <v>1863</v>
      </c>
      <c r="J1866" s="100">
        <f t="shared" si="131"/>
        <v>45327</v>
      </c>
      <c r="K1866" s="100"/>
      <c r="L1866" s="109"/>
      <c r="M1866" s="1"/>
      <c r="N1866" s="1"/>
      <c r="O1866" s="1"/>
    </row>
    <row r="1867" spans="9:15">
      <c r="I1867" s="108">
        <f t="shared" si="131"/>
        <v>1864</v>
      </c>
      <c r="J1867" s="100">
        <f t="shared" si="131"/>
        <v>45328</v>
      </c>
      <c r="K1867" s="100"/>
      <c r="L1867" s="109"/>
      <c r="M1867" s="1"/>
      <c r="N1867" s="1"/>
      <c r="O1867" s="1"/>
    </row>
    <row r="1868" spans="9:15">
      <c r="I1868" s="108">
        <f t="shared" si="131"/>
        <v>1865</v>
      </c>
      <c r="J1868" s="100">
        <f t="shared" si="131"/>
        <v>45329</v>
      </c>
      <c r="K1868" s="100"/>
      <c r="L1868" s="109"/>
      <c r="M1868" s="1"/>
      <c r="N1868" s="1"/>
      <c r="O1868" s="1"/>
    </row>
    <row r="1869" spans="9:15">
      <c r="I1869" s="108">
        <f t="shared" si="131"/>
        <v>1866</v>
      </c>
      <c r="J1869" s="100">
        <f t="shared" si="131"/>
        <v>45330</v>
      </c>
      <c r="K1869" s="100"/>
      <c r="L1869" s="109"/>
      <c r="M1869" s="1"/>
      <c r="N1869" s="1"/>
      <c r="O1869" s="1"/>
    </row>
    <row r="1870" spans="9:15">
      <c r="I1870" s="108">
        <f t="shared" si="131"/>
        <v>1867</v>
      </c>
      <c r="J1870" s="100">
        <f t="shared" si="131"/>
        <v>45331</v>
      </c>
      <c r="K1870" s="100"/>
      <c r="L1870" s="109"/>
      <c r="M1870" s="1"/>
      <c r="N1870" s="1"/>
      <c r="O1870" s="1"/>
    </row>
    <row r="1871" spans="9:15">
      <c r="I1871" s="108">
        <f t="shared" si="131"/>
        <v>1868</v>
      </c>
      <c r="J1871" s="100">
        <f t="shared" si="131"/>
        <v>45332</v>
      </c>
      <c r="K1871" s="100"/>
      <c r="L1871" s="109"/>
      <c r="M1871" s="1"/>
      <c r="N1871" s="1"/>
      <c r="O1871" s="1"/>
    </row>
    <row r="1872" spans="9:15">
      <c r="I1872" s="108">
        <f t="shared" si="131"/>
        <v>1869</v>
      </c>
      <c r="J1872" s="100">
        <f t="shared" si="131"/>
        <v>45333</v>
      </c>
      <c r="K1872" s="100"/>
      <c r="L1872" s="109"/>
      <c r="M1872" s="1"/>
      <c r="N1872" s="1"/>
      <c r="O1872" s="1"/>
    </row>
    <row r="1873" spans="9:15">
      <c r="I1873" s="108">
        <f t="shared" si="131"/>
        <v>1870</v>
      </c>
      <c r="J1873" s="100">
        <f t="shared" si="131"/>
        <v>45334</v>
      </c>
      <c r="K1873" s="100"/>
      <c r="L1873" s="109"/>
      <c r="M1873" s="1"/>
      <c r="N1873" s="1"/>
      <c r="O1873" s="1"/>
    </row>
    <row r="1874" spans="9:15">
      <c r="I1874" s="108">
        <f t="shared" si="131"/>
        <v>1871</v>
      </c>
      <c r="J1874" s="100">
        <f t="shared" si="131"/>
        <v>45335</v>
      </c>
      <c r="K1874" s="100"/>
      <c r="L1874" s="109"/>
      <c r="M1874" s="1"/>
      <c r="N1874" s="1"/>
      <c r="O1874" s="1"/>
    </row>
    <row r="1875" spans="9:15">
      <c r="I1875" s="108">
        <f t="shared" si="131"/>
        <v>1872</v>
      </c>
      <c r="J1875" s="100">
        <f t="shared" si="131"/>
        <v>45336</v>
      </c>
      <c r="K1875" s="100"/>
      <c r="L1875" s="109"/>
      <c r="M1875" s="1"/>
      <c r="N1875" s="1"/>
      <c r="O1875" s="1"/>
    </row>
    <row r="1876" spans="9:15">
      <c r="I1876" s="108">
        <f t="shared" si="131"/>
        <v>1873</v>
      </c>
      <c r="J1876" s="100">
        <f t="shared" si="131"/>
        <v>45337</v>
      </c>
      <c r="K1876" s="100"/>
      <c r="L1876" s="109"/>
      <c r="M1876" s="1"/>
      <c r="N1876" s="1"/>
      <c r="O1876" s="1"/>
    </row>
    <row r="1877" spans="9:15">
      <c r="I1877" s="108">
        <f t="shared" si="131"/>
        <v>1874</v>
      </c>
      <c r="J1877" s="100">
        <f t="shared" si="131"/>
        <v>45338</v>
      </c>
      <c r="K1877" s="100"/>
      <c r="L1877" s="109"/>
      <c r="M1877" s="1"/>
      <c r="N1877" s="1"/>
      <c r="O1877" s="1"/>
    </row>
    <row r="1878" spans="9:15">
      <c r="I1878" s="108">
        <f t="shared" ref="I1878:J1893" si="132">I1877+1</f>
        <v>1875</v>
      </c>
      <c r="J1878" s="100">
        <f t="shared" si="132"/>
        <v>45339</v>
      </c>
      <c r="K1878" s="100"/>
      <c r="L1878" s="109"/>
      <c r="M1878" s="1"/>
      <c r="N1878" s="1"/>
      <c r="O1878" s="1"/>
    </row>
    <row r="1879" spans="9:15">
      <c r="I1879" s="108">
        <f t="shared" si="132"/>
        <v>1876</v>
      </c>
      <c r="J1879" s="100">
        <f t="shared" si="132"/>
        <v>45340</v>
      </c>
      <c r="K1879" s="100"/>
      <c r="L1879" s="109"/>
      <c r="M1879" s="1"/>
      <c r="N1879" s="1"/>
      <c r="O1879" s="1"/>
    </row>
    <row r="1880" spans="9:15">
      <c r="I1880" s="108">
        <f t="shared" si="132"/>
        <v>1877</v>
      </c>
      <c r="J1880" s="100">
        <f t="shared" si="132"/>
        <v>45341</v>
      </c>
      <c r="K1880" s="100"/>
      <c r="L1880" s="109"/>
      <c r="M1880" s="1"/>
      <c r="N1880" s="1"/>
      <c r="O1880" s="1"/>
    </row>
    <row r="1881" spans="9:15">
      <c r="I1881" s="108">
        <f t="shared" si="132"/>
        <v>1878</v>
      </c>
      <c r="J1881" s="100">
        <f t="shared" si="132"/>
        <v>45342</v>
      </c>
      <c r="K1881" s="100"/>
      <c r="L1881" s="109"/>
      <c r="M1881" s="1"/>
      <c r="N1881" s="1"/>
      <c r="O1881" s="1"/>
    </row>
    <row r="1882" spans="9:15">
      <c r="I1882" s="108">
        <f t="shared" si="132"/>
        <v>1879</v>
      </c>
      <c r="J1882" s="100">
        <f t="shared" si="132"/>
        <v>45343</v>
      </c>
      <c r="K1882" s="100"/>
      <c r="L1882" s="109"/>
      <c r="M1882" s="1"/>
      <c r="N1882" s="1"/>
      <c r="O1882" s="1"/>
    </row>
    <row r="1883" spans="9:15">
      <c r="I1883" s="108">
        <f t="shared" si="132"/>
        <v>1880</v>
      </c>
      <c r="J1883" s="100">
        <f t="shared" si="132"/>
        <v>45344</v>
      </c>
      <c r="K1883" s="100"/>
      <c r="L1883" s="109"/>
      <c r="M1883" s="1"/>
      <c r="N1883" s="1"/>
      <c r="O1883" s="1"/>
    </row>
    <row r="1884" spans="9:15">
      <c r="I1884" s="108">
        <f t="shared" si="132"/>
        <v>1881</v>
      </c>
      <c r="J1884" s="100">
        <f t="shared" si="132"/>
        <v>45345</v>
      </c>
      <c r="K1884" s="100"/>
      <c r="L1884" s="109"/>
      <c r="M1884" s="1"/>
      <c r="N1884" s="1"/>
      <c r="O1884" s="1"/>
    </row>
    <row r="1885" spans="9:15">
      <c r="I1885" s="108">
        <f t="shared" si="132"/>
        <v>1882</v>
      </c>
      <c r="J1885" s="100">
        <f t="shared" si="132"/>
        <v>45346</v>
      </c>
      <c r="K1885" s="100"/>
      <c r="L1885" s="109"/>
      <c r="M1885" s="1"/>
      <c r="N1885" s="1"/>
      <c r="O1885" s="1"/>
    </row>
    <row r="1886" spans="9:15">
      <c r="I1886" s="108">
        <f t="shared" si="132"/>
        <v>1883</v>
      </c>
      <c r="J1886" s="100">
        <f t="shared" si="132"/>
        <v>45347</v>
      </c>
      <c r="K1886" s="100"/>
      <c r="L1886" s="109"/>
      <c r="M1886" s="1"/>
      <c r="N1886" s="1"/>
      <c r="O1886" s="1"/>
    </row>
    <row r="1887" spans="9:15">
      <c r="I1887" s="108">
        <f t="shared" si="132"/>
        <v>1884</v>
      </c>
      <c r="J1887" s="100">
        <f t="shared" si="132"/>
        <v>45348</v>
      </c>
      <c r="K1887" s="100"/>
      <c r="L1887" s="109"/>
      <c r="M1887" s="1"/>
      <c r="N1887" s="1"/>
      <c r="O1887" s="1"/>
    </row>
    <row r="1888" spans="9:15">
      <c r="I1888" s="108">
        <f t="shared" si="132"/>
        <v>1885</v>
      </c>
      <c r="J1888" s="100">
        <f t="shared" si="132"/>
        <v>45349</v>
      </c>
      <c r="K1888" s="100"/>
      <c r="L1888" s="109"/>
      <c r="M1888" s="1"/>
      <c r="N1888" s="1"/>
      <c r="O1888" s="1"/>
    </row>
    <row r="1889" spans="9:15">
      <c r="I1889" s="108">
        <f t="shared" si="132"/>
        <v>1886</v>
      </c>
      <c r="J1889" s="100">
        <f t="shared" si="132"/>
        <v>45350</v>
      </c>
      <c r="K1889" s="100"/>
      <c r="L1889" s="109"/>
      <c r="M1889" s="1"/>
      <c r="N1889" s="1"/>
      <c r="O1889" s="1"/>
    </row>
    <row r="1890" spans="9:15">
      <c r="I1890" s="108">
        <f t="shared" si="132"/>
        <v>1887</v>
      </c>
      <c r="J1890" s="100">
        <f t="shared" si="132"/>
        <v>45351</v>
      </c>
      <c r="K1890" s="100"/>
      <c r="L1890" s="109"/>
      <c r="M1890" s="1"/>
      <c r="N1890" s="1"/>
      <c r="O1890" s="1"/>
    </row>
    <row r="1891" spans="9:15">
      <c r="I1891" s="108">
        <f t="shared" si="132"/>
        <v>1888</v>
      </c>
      <c r="J1891" s="100">
        <f t="shared" si="132"/>
        <v>45352</v>
      </c>
      <c r="K1891" s="100"/>
      <c r="L1891" s="109"/>
      <c r="M1891" s="1"/>
      <c r="N1891" s="1"/>
      <c r="O1891" s="1"/>
    </row>
    <row r="1892" spans="9:15">
      <c r="I1892" s="108">
        <f t="shared" si="132"/>
        <v>1889</v>
      </c>
      <c r="J1892" s="100">
        <f t="shared" si="132"/>
        <v>45353</v>
      </c>
      <c r="K1892" s="100"/>
      <c r="L1892" s="109"/>
      <c r="M1892" s="1"/>
      <c r="N1892" s="1"/>
      <c r="O1892" s="1"/>
    </row>
    <row r="1893" spans="9:15">
      <c r="I1893" s="108">
        <f t="shared" si="132"/>
        <v>1890</v>
      </c>
      <c r="J1893" s="100">
        <f t="shared" si="132"/>
        <v>45354</v>
      </c>
      <c r="K1893" s="100"/>
      <c r="L1893" s="109"/>
      <c r="M1893" s="1"/>
      <c r="N1893" s="1"/>
      <c r="O1893" s="1"/>
    </row>
    <row r="1894" spans="9:15">
      <c r="I1894" s="108">
        <f t="shared" ref="I1894:J1909" si="133">I1893+1</f>
        <v>1891</v>
      </c>
      <c r="J1894" s="100">
        <f t="shared" si="133"/>
        <v>45355</v>
      </c>
      <c r="K1894" s="100"/>
      <c r="L1894" s="109"/>
      <c r="M1894" s="1"/>
      <c r="N1894" s="1"/>
      <c r="O1894" s="1"/>
    </row>
    <row r="1895" spans="9:15">
      <c r="I1895" s="108">
        <f t="shared" si="133"/>
        <v>1892</v>
      </c>
      <c r="J1895" s="100">
        <f t="shared" si="133"/>
        <v>45356</v>
      </c>
      <c r="K1895" s="100"/>
      <c r="L1895" s="109"/>
      <c r="M1895" s="1"/>
      <c r="N1895" s="1"/>
      <c r="O1895" s="1"/>
    </row>
    <row r="1896" spans="9:15">
      <c r="I1896" s="108">
        <f t="shared" si="133"/>
        <v>1893</v>
      </c>
      <c r="J1896" s="100">
        <f t="shared" si="133"/>
        <v>45357</v>
      </c>
      <c r="K1896" s="100"/>
      <c r="L1896" s="109"/>
      <c r="M1896" s="1"/>
      <c r="N1896" s="1"/>
      <c r="O1896" s="1"/>
    </row>
    <row r="1897" spans="9:15">
      <c r="I1897" s="108">
        <f t="shared" si="133"/>
        <v>1894</v>
      </c>
      <c r="J1897" s="100">
        <f t="shared" si="133"/>
        <v>45358</v>
      </c>
      <c r="K1897" s="100"/>
      <c r="L1897" s="109"/>
      <c r="M1897" s="1"/>
      <c r="N1897" s="1"/>
      <c r="O1897" s="1"/>
    </row>
    <row r="1898" spans="9:15">
      <c r="I1898" s="108">
        <f t="shared" si="133"/>
        <v>1895</v>
      </c>
      <c r="J1898" s="100">
        <f t="shared" si="133"/>
        <v>45359</v>
      </c>
      <c r="K1898" s="100"/>
      <c r="L1898" s="109"/>
      <c r="M1898" s="1"/>
      <c r="N1898" s="1"/>
      <c r="O1898" s="1"/>
    </row>
    <row r="1899" spans="9:15">
      <c r="I1899" s="108">
        <f t="shared" si="133"/>
        <v>1896</v>
      </c>
      <c r="J1899" s="100">
        <f t="shared" si="133"/>
        <v>45360</v>
      </c>
      <c r="K1899" s="100"/>
      <c r="L1899" s="109"/>
      <c r="M1899" s="1"/>
      <c r="N1899" s="1"/>
      <c r="O1899" s="1"/>
    </row>
    <row r="1900" spans="9:15">
      <c r="I1900" s="108">
        <f t="shared" si="133"/>
        <v>1897</v>
      </c>
      <c r="J1900" s="100">
        <f t="shared" si="133"/>
        <v>45361</v>
      </c>
      <c r="K1900" s="100"/>
      <c r="L1900" s="109"/>
      <c r="M1900" s="1"/>
      <c r="N1900" s="1"/>
      <c r="O1900" s="1"/>
    </row>
    <row r="1901" spans="9:15">
      <c r="I1901" s="108">
        <f t="shared" si="133"/>
        <v>1898</v>
      </c>
      <c r="J1901" s="100">
        <f t="shared" si="133"/>
        <v>45362</v>
      </c>
      <c r="K1901" s="100"/>
      <c r="L1901" s="109"/>
      <c r="M1901" s="1"/>
      <c r="N1901" s="1"/>
      <c r="O1901" s="1"/>
    </row>
    <row r="1902" spans="9:15">
      <c r="I1902" s="108">
        <f t="shared" si="133"/>
        <v>1899</v>
      </c>
      <c r="J1902" s="100">
        <f t="shared" si="133"/>
        <v>45363</v>
      </c>
      <c r="K1902" s="100"/>
      <c r="L1902" s="109"/>
      <c r="M1902" s="1"/>
      <c r="N1902" s="1"/>
      <c r="O1902" s="1"/>
    </row>
    <row r="1903" spans="9:15">
      <c r="I1903" s="108">
        <f t="shared" si="133"/>
        <v>1900</v>
      </c>
      <c r="J1903" s="100">
        <f t="shared" si="133"/>
        <v>45364</v>
      </c>
      <c r="K1903" s="100"/>
      <c r="L1903" s="109"/>
      <c r="M1903" s="1"/>
      <c r="N1903" s="1"/>
      <c r="O1903" s="1"/>
    </row>
    <row r="1904" spans="9:15">
      <c r="I1904" s="108">
        <f t="shared" si="133"/>
        <v>1901</v>
      </c>
      <c r="J1904" s="100">
        <f t="shared" si="133"/>
        <v>45365</v>
      </c>
      <c r="K1904" s="100"/>
      <c r="L1904" s="109"/>
      <c r="M1904" s="1"/>
      <c r="N1904" s="1"/>
      <c r="O1904" s="1"/>
    </row>
    <row r="1905" spans="9:15">
      <c r="I1905" s="108">
        <f t="shared" si="133"/>
        <v>1902</v>
      </c>
      <c r="J1905" s="100">
        <f t="shared" si="133"/>
        <v>45366</v>
      </c>
      <c r="K1905" s="100"/>
      <c r="L1905" s="109"/>
      <c r="M1905" s="1"/>
      <c r="N1905" s="1"/>
      <c r="O1905" s="1"/>
    </row>
    <row r="1906" spans="9:15">
      <c r="I1906" s="108">
        <f t="shared" si="133"/>
        <v>1903</v>
      </c>
      <c r="J1906" s="100">
        <f t="shared" si="133"/>
        <v>45367</v>
      </c>
      <c r="K1906" s="100"/>
      <c r="L1906" s="109"/>
      <c r="M1906" s="1"/>
      <c r="N1906" s="1"/>
      <c r="O1906" s="1"/>
    </row>
    <row r="1907" spans="9:15">
      <c r="I1907" s="108">
        <f t="shared" si="133"/>
        <v>1904</v>
      </c>
      <c r="J1907" s="100">
        <f t="shared" si="133"/>
        <v>45368</v>
      </c>
      <c r="K1907" s="100"/>
      <c r="L1907" s="109"/>
      <c r="M1907" s="1"/>
      <c r="N1907" s="1"/>
      <c r="O1907" s="1"/>
    </row>
    <row r="1908" spans="9:15">
      <c r="I1908" s="108">
        <f t="shared" si="133"/>
        <v>1905</v>
      </c>
      <c r="J1908" s="100">
        <f t="shared" si="133"/>
        <v>45369</v>
      </c>
      <c r="K1908" s="100"/>
      <c r="L1908" s="109"/>
      <c r="M1908" s="1"/>
      <c r="N1908" s="1"/>
      <c r="O1908" s="1"/>
    </row>
    <row r="1909" spans="9:15">
      <c r="I1909" s="108">
        <f t="shared" si="133"/>
        <v>1906</v>
      </c>
      <c r="J1909" s="100">
        <f t="shared" si="133"/>
        <v>45370</v>
      </c>
      <c r="K1909" s="100"/>
      <c r="L1909" s="109"/>
      <c r="M1909" s="1"/>
      <c r="N1909" s="1"/>
      <c r="O1909" s="1"/>
    </row>
    <row r="1910" spans="9:15">
      <c r="I1910" s="108">
        <f t="shared" ref="I1910:J1925" si="134">I1909+1</f>
        <v>1907</v>
      </c>
      <c r="J1910" s="100">
        <f t="shared" si="134"/>
        <v>45371</v>
      </c>
      <c r="K1910" s="100"/>
      <c r="L1910" s="109"/>
      <c r="M1910" s="1"/>
      <c r="N1910" s="1"/>
      <c r="O1910" s="1"/>
    </row>
    <row r="1911" spans="9:15">
      <c r="I1911" s="108">
        <f t="shared" si="134"/>
        <v>1908</v>
      </c>
      <c r="J1911" s="100">
        <f t="shared" si="134"/>
        <v>45372</v>
      </c>
      <c r="K1911" s="100"/>
      <c r="L1911" s="109"/>
      <c r="M1911" s="1"/>
      <c r="N1911" s="1"/>
      <c r="O1911" s="1"/>
    </row>
    <row r="1912" spans="9:15">
      <c r="I1912" s="108">
        <f t="shared" si="134"/>
        <v>1909</v>
      </c>
      <c r="J1912" s="100">
        <f t="shared" si="134"/>
        <v>45373</v>
      </c>
      <c r="K1912" s="100"/>
      <c r="L1912" s="109"/>
      <c r="M1912" s="1"/>
      <c r="N1912" s="1"/>
      <c r="O1912" s="1"/>
    </row>
    <row r="1913" spans="9:15">
      <c r="I1913" s="108">
        <f t="shared" si="134"/>
        <v>1910</v>
      </c>
      <c r="J1913" s="100">
        <f t="shared" si="134"/>
        <v>45374</v>
      </c>
      <c r="K1913" s="100"/>
      <c r="L1913" s="109"/>
      <c r="M1913" s="1"/>
      <c r="N1913" s="1"/>
      <c r="O1913" s="1"/>
    </row>
    <row r="1914" spans="9:15">
      <c r="I1914" s="108">
        <f t="shared" si="134"/>
        <v>1911</v>
      </c>
      <c r="J1914" s="100">
        <f t="shared" si="134"/>
        <v>45375</v>
      </c>
      <c r="K1914" s="100"/>
      <c r="L1914" s="109"/>
      <c r="M1914" s="1"/>
      <c r="N1914" s="1"/>
      <c r="O1914" s="1"/>
    </row>
    <row r="1915" spans="9:15">
      <c r="I1915" s="108">
        <f t="shared" si="134"/>
        <v>1912</v>
      </c>
      <c r="J1915" s="100">
        <f t="shared" si="134"/>
        <v>45376</v>
      </c>
      <c r="K1915" s="100"/>
      <c r="L1915" s="109"/>
      <c r="M1915" s="1"/>
      <c r="N1915" s="1"/>
      <c r="O1915" s="1"/>
    </row>
    <row r="1916" spans="9:15">
      <c r="I1916" s="108">
        <f t="shared" si="134"/>
        <v>1913</v>
      </c>
      <c r="J1916" s="100">
        <f t="shared" si="134"/>
        <v>45377</v>
      </c>
      <c r="K1916" s="100"/>
      <c r="L1916" s="109"/>
      <c r="M1916" s="1"/>
      <c r="N1916" s="1"/>
      <c r="O1916" s="1"/>
    </row>
    <row r="1917" spans="9:15">
      <c r="I1917" s="108">
        <f t="shared" si="134"/>
        <v>1914</v>
      </c>
      <c r="J1917" s="100">
        <f t="shared" si="134"/>
        <v>45378</v>
      </c>
      <c r="K1917" s="100"/>
      <c r="L1917" s="109"/>
      <c r="M1917" s="1"/>
      <c r="N1917" s="1"/>
      <c r="O1917" s="1"/>
    </row>
    <row r="1918" spans="9:15">
      <c r="I1918" s="108">
        <f t="shared" si="134"/>
        <v>1915</v>
      </c>
      <c r="J1918" s="100">
        <f t="shared" si="134"/>
        <v>45379</v>
      </c>
      <c r="K1918" s="100"/>
      <c r="L1918" s="109"/>
      <c r="M1918" s="1"/>
      <c r="N1918" s="1"/>
      <c r="O1918" s="1"/>
    </row>
    <row r="1919" spans="9:15">
      <c r="I1919" s="108">
        <f t="shared" si="134"/>
        <v>1916</v>
      </c>
      <c r="J1919" s="100">
        <f t="shared" si="134"/>
        <v>45380</v>
      </c>
      <c r="K1919" s="100"/>
      <c r="L1919" s="109"/>
      <c r="M1919" s="1"/>
      <c r="N1919" s="1"/>
      <c r="O1919" s="1"/>
    </row>
    <row r="1920" spans="9:15">
      <c r="I1920" s="108">
        <f t="shared" si="134"/>
        <v>1917</v>
      </c>
      <c r="J1920" s="100">
        <f t="shared" si="134"/>
        <v>45381</v>
      </c>
      <c r="K1920" s="100"/>
      <c r="L1920" s="109"/>
      <c r="M1920" s="1"/>
      <c r="N1920" s="1"/>
      <c r="O1920" s="1"/>
    </row>
    <row r="1921" spans="9:15">
      <c r="I1921" s="108">
        <f t="shared" si="134"/>
        <v>1918</v>
      </c>
      <c r="J1921" s="100">
        <f t="shared" si="134"/>
        <v>45382</v>
      </c>
      <c r="K1921" s="100"/>
      <c r="L1921" s="109"/>
      <c r="M1921" s="1"/>
      <c r="N1921" s="1"/>
      <c r="O1921" s="1"/>
    </row>
    <row r="1922" spans="9:15">
      <c r="I1922" s="108">
        <f t="shared" si="134"/>
        <v>1919</v>
      </c>
      <c r="J1922" s="100">
        <f t="shared" si="134"/>
        <v>45383</v>
      </c>
      <c r="K1922" s="100"/>
      <c r="L1922" s="109"/>
      <c r="M1922" s="1"/>
      <c r="N1922" s="1"/>
      <c r="O1922" s="1"/>
    </row>
    <row r="1923" spans="9:15">
      <c r="I1923" s="108">
        <f t="shared" si="134"/>
        <v>1920</v>
      </c>
      <c r="J1923" s="100">
        <f t="shared" si="134"/>
        <v>45384</v>
      </c>
      <c r="K1923" s="100"/>
      <c r="L1923" s="109"/>
      <c r="M1923" s="1"/>
      <c r="N1923" s="1"/>
      <c r="O1923" s="1"/>
    </row>
    <row r="1924" spans="9:15">
      <c r="I1924" s="108">
        <f t="shared" si="134"/>
        <v>1921</v>
      </c>
      <c r="J1924" s="100">
        <f t="shared" si="134"/>
        <v>45385</v>
      </c>
      <c r="K1924" s="100"/>
      <c r="L1924" s="109"/>
      <c r="M1924" s="1"/>
      <c r="N1924" s="1"/>
      <c r="O1924" s="1"/>
    </row>
    <row r="1925" spans="9:15">
      <c r="I1925" s="108">
        <f t="shared" si="134"/>
        <v>1922</v>
      </c>
      <c r="J1925" s="100">
        <f t="shared" si="134"/>
        <v>45386</v>
      </c>
      <c r="K1925" s="100"/>
      <c r="L1925" s="109"/>
      <c r="M1925" s="1"/>
      <c r="N1925" s="1"/>
      <c r="O1925" s="1"/>
    </row>
    <row r="1926" spans="9:15">
      <c r="I1926" s="108">
        <f t="shared" ref="I1926:J1941" si="135">I1925+1</f>
        <v>1923</v>
      </c>
      <c r="J1926" s="100">
        <f t="shared" si="135"/>
        <v>45387</v>
      </c>
      <c r="K1926" s="100"/>
      <c r="L1926" s="109"/>
      <c r="M1926" s="1"/>
      <c r="N1926" s="1"/>
      <c r="O1926" s="1"/>
    </row>
    <row r="1927" spans="9:15">
      <c r="I1927" s="108">
        <f t="shared" si="135"/>
        <v>1924</v>
      </c>
      <c r="J1927" s="100">
        <f t="shared" si="135"/>
        <v>45388</v>
      </c>
      <c r="K1927" s="100"/>
      <c r="L1927" s="109"/>
      <c r="M1927" s="1"/>
      <c r="N1927" s="1"/>
      <c r="O1927" s="1"/>
    </row>
    <row r="1928" spans="9:15">
      <c r="I1928" s="108">
        <f t="shared" si="135"/>
        <v>1925</v>
      </c>
      <c r="J1928" s="100">
        <f t="shared" si="135"/>
        <v>45389</v>
      </c>
      <c r="K1928" s="100"/>
      <c r="L1928" s="109"/>
      <c r="M1928" s="1"/>
      <c r="N1928" s="1"/>
      <c r="O1928" s="1"/>
    </row>
    <row r="1929" spans="9:15">
      <c r="I1929" s="108">
        <f t="shared" si="135"/>
        <v>1926</v>
      </c>
      <c r="J1929" s="100">
        <f t="shared" si="135"/>
        <v>45390</v>
      </c>
      <c r="K1929" s="100"/>
      <c r="L1929" s="109"/>
      <c r="M1929" s="1"/>
      <c r="N1929" s="1"/>
      <c r="O1929" s="1"/>
    </row>
    <row r="1930" spans="9:15">
      <c r="I1930" s="108">
        <f t="shared" si="135"/>
        <v>1927</v>
      </c>
      <c r="J1930" s="100">
        <f t="shared" si="135"/>
        <v>45391</v>
      </c>
      <c r="K1930" s="100"/>
      <c r="L1930" s="109"/>
      <c r="M1930" s="1"/>
      <c r="N1930" s="1"/>
      <c r="O1930" s="1"/>
    </row>
    <row r="1931" spans="9:15">
      <c r="I1931" s="108">
        <f t="shared" si="135"/>
        <v>1928</v>
      </c>
      <c r="J1931" s="100">
        <f t="shared" si="135"/>
        <v>45392</v>
      </c>
      <c r="K1931" s="100"/>
      <c r="L1931" s="109"/>
      <c r="M1931" s="1"/>
      <c r="N1931" s="1"/>
      <c r="O1931" s="1"/>
    </row>
    <row r="1932" spans="9:15">
      <c r="I1932" s="108">
        <f t="shared" si="135"/>
        <v>1929</v>
      </c>
      <c r="J1932" s="100">
        <f t="shared" si="135"/>
        <v>45393</v>
      </c>
      <c r="K1932" s="100"/>
      <c r="L1932" s="109"/>
      <c r="M1932" s="1"/>
      <c r="N1932" s="1"/>
      <c r="O1932" s="1"/>
    </row>
    <row r="1933" spans="9:15">
      <c r="I1933" s="108">
        <f t="shared" si="135"/>
        <v>1930</v>
      </c>
      <c r="J1933" s="100">
        <f t="shared" si="135"/>
        <v>45394</v>
      </c>
      <c r="K1933" s="100"/>
      <c r="L1933" s="109"/>
      <c r="M1933" s="1"/>
      <c r="N1933" s="1"/>
      <c r="O1933" s="1"/>
    </row>
    <row r="1934" spans="9:15">
      <c r="I1934" s="108">
        <f t="shared" si="135"/>
        <v>1931</v>
      </c>
      <c r="J1934" s="100">
        <f t="shared" si="135"/>
        <v>45395</v>
      </c>
      <c r="K1934" s="100"/>
      <c r="L1934" s="109"/>
      <c r="M1934" s="1"/>
      <c r="N1934" s="1"/>
      <c r="O1934" s="1"/>
    </row>
    <row r="1935" spans="9:15">
      <c r="I1935" s="108">
        <f t="shared" si="135"/>
        <v>1932</v>
      </c>
      <c r="J1935" s="100">
        <f t="shared" si="135"/>
        <v>45396</v>
      </c>
      <c r="K1935" s="100"/>
      <c r="L1935" s="109"/>
      <c r="M1935" s="1"/>
      <c r="N1935" s="1"/>
      <c r="O1935" s="1"/>
    </row>
    <row r="1936" spans="9:15">
      <c r="I1936" s="108">
        <f t="shared" si="135"/>
        <v>1933</v>
      </c>
      <c r="J1936" s="100">
        <f t="shared" si="135"/>
        <v>45397</v>
      </c>
      <c r="K1936" s="100"/>
      <c r="L1936" s="109"/>
      <c r="M1936" s="1"/>
      <c r="N1936" s="1"/>
      <c r="O1936" s="1"/>
    </row>
    <row r="1937" spans="9:15">
      <c r="I1937" s="108">
        <f t="shared" si="135"/>
        <v>1934</v>
      </c>
      <c r="J1937" s="100">
        <f t="shared" si="135"/>
        <v>45398</v>
      </c>
      <c r="K1937" s="100"/>
      <c r="L1937" s="109"/>
      <c r="M1937" s="1"/>
      <c r="N1937" s="1"/>
      <c r="O1937" s="1"/>
    </row>
    <row r="1938" spans="9:15">
      <c r="I1938" s="108">
        <f t="shared" si="135"/>
        <v>1935</v>
      </c>
      <c r="J1938" s="100">
        <f t="shared" si="135"/>
        <v>45399</v>
      </c>
      <c r="K1938" s="100"/>
      <c r="L1938" s="109"/>
      <c r="M1938" s="1"/>
      <c r="N1938" s="1"/>
      <c r="O1938" s="1"/>
    </row>
    <row r="1939" spans="9:15">
      <c r="I1939" s="108">
        <f t="shared" si="135"/>
        <v>1936</v>
      </c>
      <c r="J1939" s="100">
        <f t="shared" si="135"/>
        <v>45400</v>
      </c>
      <c r="K1939" s="100"/>
      <c r="L1939" s="109"/>
      <c r="M1939" s="1"/>
      <c r="N1939" s="1"/>
      <c r="O1939" s="1"/>
    </row>
    <row r="1940" spans="9:15">
      <c r="I1940" s="108">
        <f t="shared" si="135"/>
        <v>1937</v>
      </c>
      <c r="J1940" s="100">
        <f t="shared" si="135"/>
        <v>45401</v>
      </c>
      <c r="K1940" s="100"/>
      <c r="L1940" s="109"/>
      <c r="M1940" s="1"/>
      <c r="N1940" s="1"/>
      <c r="O1940" s="1"/>
    </row>
    <row r="1941" spans="9:15">
      <c r="I1941" s="108">
        <f t="shared" si="135"/>
        <v>1938</v>
      </c>
      <c r="J1941" s="100">
        <f t="shared" si="135"/>
        <v>45402</v>
      </c>
      <c r="K1941" s="100"/>
      <c r="L1941" s="109"/>
      <c r="M1941" s="1"/>
      <c r="N1941" s="1"/>
      <c r="O1941" s="1"/>
    </row>
    <row r="1942" spans="9:15">
      <c r="I1942" s="108">
        <f t="shared" ref="I1942:J1957" si="136">I1941+1</f>
        <v>1939</v>
      </c>
      <c r="J1942" s="100">
        <f t="shared" si="136"/>
        <v>45403</v>
      </c>
      <c r="K1942" s="100"/>
      <c r="L1942" s="109"/>
      <c r="M1942" s="1"/>
      <c r="N1942" s="1"/>
      <c r="O1942" s="1"/>
    </row>
    <row r="1943" spans="9:15">
      <c r="I1943" s="108">
        <f t="shared" si="136"/>
        <v>1940</v>
      </c>
      <c r="J1943" s="100">
        <f t="shared" si="136"/>
        <v>45404</v>
      </c>
      <c r="K1943" s="100"/>
      <c r="L1943" s="109"/>
      <c r="M1943" s="1"/>
      <c r="N1943" s="1"/>
      <c r="O1943" s="1"/>
    </row>
    <row r="1944" spans="9:15">
      <c r="I1944" s="108">
        <f t="shared" si="136"/>
        <v>1941</v>
      </c>
      <c r="J1944" s="100">
        <f t="shared" si="136"/>
        <v>45405</v>
      </c>
      <c r="K1944" s="100"/>
      <c r="L1944" s="109"/>
      <c r="M1944" s="1"/>
      <c r="N1944" s="1"/>
      <c r="O1944" s="1"/>
    </row>
    <row r="1945" spans="9:15">
      <c r="I1945" s="108">
        <f t="shared" si="136"/>
        <v>1942</v>
      </c>
      <c r="J1945" s="100">
        <f t="shared" si="136"/>
        <v>45406</v>
      </c>
      <c r="K1945" s="100"/>
      <c r="L1945" s="109"/>
      <c r="M1945" s="1"/>
      <c r="N1945" s="1"/>
      <c r="O1945" s="1"/>
    </row>
    <row r="1946" spans="9:15">
      <c r="I1946" s="108">
        <f t="shared" si="136"/>
        <v>1943</v>
      </c>
      <c r="J1946" s="100">
        <f t="shared" si="136"/>
        <v>45407</v>
      </c>
      <c r="K1946" s="100"/>
      <c r="L1946" s="109"/>
      <c r="M1946" s="1"/>
      <c r="N1946" s="1"/>
      <c r="O1946" s="1"/>
    </row>
    <row r="1947" spans="9:15">
      <c r="I1947" s="108">
        <f t="shared" si="136"/>
        <v>1944</v>
      </c>
      <c r="J1947" s="100">
        <f t="shared" si="136"/>
        <v>45408</v>
      </c>
      <c r="K1947" s="100"/>
      <c r="L1947" s="109"/>
      <c r="M1947" s="1"/>
      <c r="N1947" s="1"/>
      <c r="O1947" s="1"/>
    </row>
    <row r="1948" spans="9:15">
      <c r="I1948" s="108">
        <f t="shared" si="136"/>
        <v>1945</v>
      </c>
      <c r="J1948" s="100">
        <f t="shared" si="136"/>
        <v>45409</v>
      </c>
      <c r="K1948" s="100"/>
      <c r="L1948" s="109"/>
      <c r="M1948" s="1"/>
      <c r="N1948" s="1"/>
      <c r="O1948" s="1"/>
    </row>
    <row r="1949" spans="9:15">
      <c r="I1949" s="108">
        <f t="shared" si="136"/>
        <v>1946</v>
      </c>
      <c r="J1949" s="100">
        <f t="shared" si="136"/>
        <v>45410</v>
      </c>
      <c r="K1949" s="100"/>
      <c r="L1949" s="109"/>
      <c r="M1949" s="1"/>
      <c r="N1949" s="1"/>
      <c r="O1949" s="1"/>
    </row>
    <row r="1950" spans="9:15">
      <c r="I1950" s="108">
        <f t="shared" si="136"/>
        <v>1947</v>
      </c>
      <c r="J1950" s="100">
        <f t="shared" si="136"/>
        <v>45411</v>
      </c>
      <c r="K1950" s="100"/>
      <c r="L1950" s="109"/>
      <c r="M1950" s="1"/>
      <c r="N1950" s="1"/>
      <c r="O1950" s="1"/>
    </row>
    <row r="1951" spans="9:15">
      <c r="I1951" s="108">
        <f t="shared" si="136"/>
        <v>1948</v>
      </c>
      <c r="J1951" s="100">
        <f t="shared" si="136"/>
        <v>45412</v>
      </c>
      <c r="K1951" s="100"/>
      <c r="L1951" s="109"/>
      <c r="M1951" s="1"/>
      <c r="N1951" s="1"/>
      <c r="O1951" s="1"/>
    </row>
    <row r="1952" spans="9:15">
      <c r="I1952" s="108">
        <f t="shared" si="136"/>
        <v>1949</v>
      </c>
      <c r="J1952" s="100">
        <f t="shared" si="136"/>
        <v>45413</v>
      </c>
      <c r="K1952" s="100"/>
      <c r="L1952" s="109"/>
      <c r="M1952" s="1"/>
      <c r="N1952" s="1"/>
      <c r="O1952" s="1"/>
    </row>
    <row r="1953" spans="9:15">
      <c r="I1953" s="108">
        <f t="shared" si="136"/>
        <v>1950</v>
      </c>
      <c r="J1953" s="100">
        <f t="shared" si="136"/>
        <v>45414</v>
      </c>
      <c r="K1953" s="100"/>
      <c r="L1953" s="109"/>
      <c r="M1953" s="1"/>
      <c r="N1953" s="1"/>
      <c r="O1953" s="1"/>
    </row>
    <row r="1954" spans="9:15">
      <c r="I1954" s="108">
        <f t="shared" si="136"/>
        <v>1951</v>
      </c>
      <c r="J1954" s="100">
        <f t="shared" si="136"/>
        <v>45415</v>
      </c>
      <c r="K1954" s="100"/>
      <c r="L1954" s="109"/>
      <c r="M1954" s="1"/>
      <c r="N1954" s="1"/>
      <c r="O1954" s="1"/>
    </row>
    <row r="1955" spans="9:15">
      <c r="I1955" s="108">
        <f t="shared" si="136"/>
        <v>1952</v>
      </c>
      <c r="J1955" s="100">
        <f t="shared" si="136"/>
        <v>45416</v>
      </c>
      <c r="K1955" s="100"/>
      <c r="L1955" s="109"/>
      <c r="M1955" s="1"/>
      <c r="N1955" s="1"/>
      <c r="O1955" s="1"/>
    </row>
    <row r="1956" spans="9:15">
      <c r="I1956" s="108">
        <f t="shared" si="136"/>
        <v>1953</v>
      </c>
      <c r="J1956" s="100">
        <f t="shared" si="136"/>
        <v>45417</v>
      </c>
      <c r="K1956" s="100"/>
      <c r="L1956" s="109"/>
      <c r="M1956" s="1"/>
      <c r="N1956" s="1"/>
      <c r="O1956" s="1"/>
    </row>
    <row r="1957" spans="9:15">
      <c r="I1957" s="108">
        <f t="shared" si="136"/>
        <v>1954</v>
      </c>
      <c r="J1957" s="100">
        <f t="shared" si="136"/>
        <v>45418</v>
      </c>
      <c r="K1957" s="100"/>
      <c r="L1957" s="109"/>
      <c r="M1957" s="1"/>
      <c r="N1957" s="1"/>
      <c r="O1957" s="1"/>
    </row>
    <row r="1958" spans="9:15">
      <c r="I1958" s="108">
        <f t="shared" ref="I1958:J1973" si="137">I1957+1</f>
        <v>1955</v>
      </c>
      <c r="J1958" s="100">
        <f t="shared" si="137"/>
        <v>45419</v>
      </c>
      <c r="K1958" s="100"/>
      <c r="L1958" s="109"/>
      <c r="M1958" s="1"/>
      <c r="N1958" s="1"/>
      <c r="O1958" s="1"/>
    </row>
    <row r="1959" spans="9:15">
      <c r="I1959" s="108">
        <f t="shared" si="137"/>
        <v>1956</v>
      </c>
      <c r="J1959" s="100">
        <f t="shared" si="137"/>
        <v>45420</v>
      </c>
      <c r="K1959" s="100"/>
      <c r="L1959" s="109"/>
      <c r="M1959" s="1"/>
      <c r="N1959" s="1"/>
      <c r="O1959" s="1"/>
    </row>
    <row r="1960" spans="9:15">
      <c r="I1960" s="108">
        <f t="shared" si="137"/>
        <v>1957</v>
      </c>
      <c r="J1960" s="100">
        <f t="shared" si="137"/>
        <v>45421</v>
      </c>
      <c r="K1960" s="100"/>
      <c r="L1960" s="109"/>
      <c r="M1960" s="1"/>
      <c r="N1960" s="1"/>
      <c r="O1960" s="1"/>
    </row>
    <row r="1961" spans="9:15">
      <c r="I1961" s="108">
        <f t="shared" si="137"/>
        <v>1958</v>
      </c>
      <c r="J1961" s="100">
        <f t="shared" si="137"/>
        <v>45422</v>
      </c>
      <c r="K1961" s="100"/>
      <c r="L1961" s="109"/>
      <c r="M1961" s="1"/>
      <c r="N1961" s="1"/>
      <c r="O1961" s="1"/>
    </row>
    <row r="1962" spans="9:15">
      <c r="I1962" s="108">
        <f t="shared" si="137"/>
        <v>1959</v>
      </c>
      <c r="J1962" s="100">
        <f t="shared" si="137"/>
        <v>45423</v>
      </c>
      <c r="K1962" s="100"/>
      <c r="L1962" s="109"/>
      <c r="M1962" s="1"/>
      <c r="N1962" s="1"/>
      <c r="O1962" s="1"/>
    </row>
    <row r="1963" spans="9:15">
      <c r="I1963" s="108">
        <f t="shared" si="137"/>
        <v>1960</v>
      </c>
      <c r="J1963" s="100">
        <f t="shared" si="137"/>
        <v>45424</v>
      </c>
      <c r="K1963" s="100"/>
      <c r="L1963" s="109"/>
      <c r="M1963" s="1"/>
      <c r="N1963" s="1"/>
      <c r="O1963" s="1"/>
    </row>
    <row r="1964" spans="9:15">
      <c r="I1964" s="108">
        <f t="shared" si="137"/>
        <v>1961</v>
      </c>
      <c r="J1964" s="100">
        <f t="shared" si="137"/>
        <v>45425</v>
      </c>
      <c r="K1964" s="100"/>
      <c r="L1964" s="109"/>
      <c r="M1964" s="1"/>
      <c r="N1964" s="1"/>
      <c r="O1964" s="1"/>
    </row>
    <row r="1965" spans="9:15">
      <c r="I1965" s="108">
        <f t="shared" si="137"/>
        <v>1962</v>
      </c>
      <c r="J1965" s="100">
        <f t="shared" si="137"/>
        <v>45426</v>
      </c>
      <c r="K1965" s="100"/>
      <c r="L1965" s="109"/>
      <c r="M1965" s="1"/>
      <c r="N1965" s="1"/>
      <c r="O1965" s="1"/>
    </row>
    <row r="1966" spans="9:15">
      <c r="I1966" s="108">
        <f t="shared" si="137"/>
        <v>1963</v>
      </c>
      <c r="J1966" s="100">
        <f t="shared" si="137"/>
        <v>45427</v>
      </c>
      <c r="K1966" s="100"/>
      <c r="L1966" s="109"/>
      <c r="M1966" s="1"/>
      <c r="N1966" s="1"/>
      <c r="O1966" s="1"/>
    </row>
    <row r="1967" spans="9:15">
      <c r="I1967" s="108">
        <f t="shared" si="137"/>
        <v>1964</v>
      </c>
      <c r="J1967" s="100">
        <f t="shared" si="137"/>
        <v>45428</v>
      </c>
      <c r="K1967" s="100"/>
      <c r="L1967" s="109"/>
      <c r="M1967" s="1"/>
      <c r="N1967" s="1"/>
      <c r="O1967" s="1"/>
    </row>
    <row r="1968" spans="9:15">
      <c r="I1968" s="108">
        <f t="shared" si="137"/>
        <v>1965</v>
      </c>
      <c r="J1968" s="100">
        <f t="shared" si="137"/>
        <v>45429</v>
      </c>
      <c r="K1968" s="100"/>
      <c r="L1968" s="109"/>
      <c r="M1968" s="1"/>
      <c r="N1968" s="1"/>
      <c r="O1968" s="1"/>
    </row>
    <row r="1969" spans="9:15">
      <c r="I1969" s="108">
        <f t="shared" si="137"/>
        <v>1966</v>
      </c>
      <c r="J1969" s="100">
        <f t="shared" si="137"/>
        <v>45430</v>
      </c>
      <c r="K1969" s="100"/>
      <c r="L1969" s="109"/>
      <c r="M1969" s="1"/>
      <c r="N1969" s="1"/>
      <c r="O1969" s="1"/>
    </row>
    <row r="1970" spans="9:15">
      <c r="I1970" s="108">
        <f t="shared" si="137"/>
        <v>1967</v>
      </c>
      <c r="J1970" s="100">
        <f t="shared" si="137"/>
        <v>45431</v>
      </c>
      <c r="K1970" s="100"/>
      <c r="L1970" s="109"/>
      <c r="M1970" s="1"/>
      <c r="N1970" s="1"/>
      <c r="O1970" s="1"/>
    </row>
    <row r="1971" spans="9:15">
      <c r="I1971" s="108">
        <f t="shared" si="137"/>
        <v>1968</v>
      </c>
      <c r="J1971" s="100">
        <f t="shared" si="137"/>
        <v>45432</v>
      </c>
      <c r="K1971" s="100"/>
      <c r="L1971" s="109"/>
      <c r="M1971" s="1"/>
      <c r="N1971" s="1"/>
      <c r="O1971" s="1"/>
    </row>
    <row r="1972" spans="9:15">
      <c r="I1972" s="108">
        <f t="shared" si="137"/>
        <v>1969</v>
      </c>
      <c r="J1972" s="100">
        <f t="shared" si="137"/>
        <v>45433</v>
      </c>
      <c r="K1972" s="100"/>
      <c r="L1972" s="109"/>
      <c r="M1972" s="1"/>
      <c r="N1972" s="1"/>
      <c r="O1972" s="1"/>
    </row>
    <row r="1973" spans="9:15">
      <c r="I1973" s="108">
        <f t="shared" si="137"/>
        <v>1970</v>
      </c>
      <c r="J1973" s="100">
        <f t="shared" si="137"/>
        <v>45434</v>
      </c>
      <c r="K1973" s="100"/>
      <c r="L1973" s="109"/>
      <c r="M1973" s="1"/>
      <c r="N1973" s="1"/>
      <c r="O1973" s="1"/>
    </row>
    <row r="1974" spans="9:15">
      <c r="I1974" s="108">
        <f t="shared" ref="I1974:J1989" si="138">I1973+1</f>
        <v>1971</v>
      </c>
      <c r="J1974" s="100">
        <f t="shared" si="138"/>
        <v>45435</v>
      </c>
      <c r="K1974" s="100"/>
      <c r="L1974" s="109"/>
      <c r="M1974" s="1"/>
      <c r="N1974" s="1"/>
      <c r="O1974" s="1"/>
    </row>
    <row r="1975" spans="9:15">
      <c r="I1975" s="108">
        <f t="shared" si="138"/>
        <v>1972</v>
      </c>
      <c r="J1975" s="100">
        <f t="shared" si="138"/>
        <v>45436</v>
      </c>
      <c r="K1975" s="100"/>
      <c r="L1975" s="109"/>
      <c r="M1975" s="1"/>
      <c r="N1975" s="1"/>
      <c r="O1975" s="1"/>
    </row>
    <row r="1976" spans="9:15">
      <c r="I1976" s="108">
        <f t="shared" si="138"/>
        <v>1973</v>
      </c>
      <c r="J1976" s="100">
        <f t="shared" si="138"/>
        <v>45437</v>
      </c>
      <c r="K1976" s="100"/>
      <c r="L1976" s="109"/>
      <c r="M1976" s="1"/>
      <c r="N1976" s="1"/>
      <c r="O1976" s="1"/>
    </row>
    <row r="1977" spans="9:15">
      <c r="I1977" s="108">
        <f t="shared" si="138"/>
        <v>1974</v>
      </c>
      <c r="J1977" s="100">
        <f t="shared" si="138"/>
        <v>45438</v>
      </c>
      <c r="K1977" s="100"/>
      <c r="L1977" s="109"/>
      <c r="M1977" s="1"/>
      <c r="N1977" s="1"/>
      <c r="O1977" s="1"/>
    </row>
    <row r="1978" spans="9:15">
      <c r="I1978" s="108">
        <f t="shared" si="138"/>
        <v>1975</v>
      </c>
      <c r="J1978" s="100">
        <f t="shared" si="138"/>
        <v>45439</v>
      </c>
      <c r="K1978" s="100"/>
      <c r="L1978" s="109"/>
      <c r="M1978" s="1"/>
      <c r="N1978" s="1"/>
      <c r="O1978" s="1"/>
    </row>
    <row r="1979" spans="9:15">
      <c r="I1979" s="108">
        <f t="shared" si="138"/>
        <v>1976</v>
      </c>
      <c r="J1979" s="100">
        <f t="shared" si="138"/>
        <v>45440</v>
      </c>
      <c r="K1979" s="100"/>
      <c r="L1979" s="109"/>
      <c r="M1979" s="1"/>
      <c r="N1979" s="1"/>
      <c r="O1979" s="1"/>
    </row>
    <row r="1980" spans="9:15">
      <c r="I1980" s="108">
        <f t="shared" si="138"/>
        <v>1977</v>
      </c>
      <c r="J1980" s="100">
        <f t="shared" si="138"/>
        <v>45441</v>
      </c>
      <c r="K1980" s="100"/>
      <c r="L1980" s="109"/>
      <c r="M1980" s="1"/>
      <c r="N1980" s="1"/>
      <c r="O1980" s="1"/>
    </row>
    <row r="1981" spans="9:15">
      <c r="I1981" s="108">
        <f t="shared" si="138"/>
        <v>1978</v>
      </c>
      <c r="J1981" s="100">
        <f t="shared" si="138"/>
        <v>45442</v>
      </c>
      <c r="K1981" s="100"/>
      <c r="L1981" s="109"/>
      <c r="M1981" s="1"/>
      <c r="N1981" s="1"/>
      <c r="O1981" s="1"/>
    </row>
    <row r="1982" spans="9:15">
      <c r="I1982" s="108">
        <f t="shared" si="138"/>
        <v>1979</v>
      </c>
      <c r="J1982" s="100">
        <f t="shared" si="138"/>
        <v>45443</v>
      </c>
      <c r="K1982" s="100"/>
      <c r="L1982" s="109"/>
      <c r="M1982" s="1"/>
      <c r="N1982" s="1"/>
      <c r="O1982" s="1"/>
    </row>
    <row r="1983" spans="9:15">
      <c r="I1983" s="108">
        <f t="shared" si="138"/>
        <v>1980</v>
      </c>
      <c r="J1983" s="100">
        <f t="shared" si="138"/>
        <v>45444</v>
      </c>
      <c r="K1983" s="100"/>
      <c r="L1983" s="109"/>
      <c r="M1983" s="1"/>
      <c r="N1983" s="1"/>
      <c r="O1983" s="1"/>
    </row>
    <row r="1984" spans="9:15">
      <c r="I1984" s="108">
        <f t="shared" si="138"/>
        <v>1981</v>
      </c>
      <c r="J1984" s="100">
        <f t="shared" si="138"/>
        <v>45445</v>
      </c>
      <c r="K1984" s="100"/>
      <c r="L1984" s="109"/>
      <c r="M1984" s="1"/>
      <c r="N1984" s="1"/>
      <c r="O1984" s="1"/>
    </row>
    <row r="1985" spans="9:15">
      <c r="I1985" s="108">
        <f t="shared" si="138"/>
        <v>1982</v>
      </c>
      <c r="J1985" s="100">
        <f t="shared" si="138"/>
        <v>45446</v>
      </c>
      <c r="K1985" s="100"/>
      <c r="L1985" s="109"/>
      <c r="M1985" s="1"/>
      <c r="N1985" s="1"/>
      <c r="O1985" s="1"/>
    </row>
    <row r="1986" spans="9:15">
      <c r="I1986" s="108">
        <f t="shared" si="138"/>
        <v>1983</v>
      </c>
      <c r="J1986" s="100">
        <f t="shared" si="138"/>
        <v>45447</v>
      </c>
      <c r="K1986" s="100"/>
      <c r="L1986" s="109"/>
      <c r="M1986" s="1"/>
      <c r="N1986" s="1"/>
      <c r="O1986" s="1"/>
    </row>
    <row r="1987" spans="9:15">
      <c r="I1987" s="108">
        <f t="shared" si="138"/>
        <v>1984</v>
      </c>
      <c r="J1987" s="100">
        <f t="shared" si="138"/>
        <v>45448</v>
      </c>
      <c r="K1987" s="100"/>
      <c r="L1987" s="109"/>
      <c r="M1987" s="1"/>
      <c r="N1987" s="1"/>
      <c r="O1987" s="1"/>
    </row>
    <row r="1988" spans="9:15">
      <c r="I1988" s="108">
        <f t="shared" si="138"/>
        <v>1985</v>
      </c>
      <c r="J1988" s="100">
        <f t="shared" si="138"/>
        <v>45449</v>
      </c>
      <c r="K1988" s="100"/>
      <c r="L1988" s="109"/>
      <c r="M1988" s="1"/>
      <c r="N1988" s="1"/>
      <c r="O1988" s="1"/>
    </row>
    <row r="1989" spans="9:15">
      <c r="I1989" s="108">
        <f t="shared" si="138"/>
        <v>1986</v>
      </c>
      <c r="J1989" s="100">
        <f t="shared" si="138"/>
        <v>45450</v>
      </c>
      <c r="K1989" s="100"/>
      <c r="L1989" s="109"/>
      <c r="M1989" s="1"/>
      <c r="N1989" s="1"/>
      <c r="O1989" s="1"/>
    </row>
    <row r="1990" spans="9:15">
      <c r="I1990" s="108">
        <f t="shared" ref="I1990:J2005" si="139">I1989+1</f>
        <v>1987</v>
      </c>
      <c r="J1990" s="100">
        <f t="shared" si="139"/>
        <v>45451</v>
      </c>
      <c r="K1990" s="100"/>
      <c r="L1990" s="109"/>
      <c r="M1990" s="1"/>
      <c r="N1990" s="1"/>
      <c r="O1990" s="1"/>
    </row>
    <row r="1991" spans="9:15">
      <c r="I1991" s="108">
        <f t="shared" si="139"/>
        <v>1988</v>
      </c>
      <c r="J1991" s="100">
        <f t="shared" si="139"/>
        <v>45452</v>
      </c>
      <c r="K1991" s="100"/>
      <c r="L1991" s="109"/>
      <c r="M1991" s="1"/>
      <c r="N1991" s="1"/>
      <c r="O1991" s="1"/>
    </row>
    <row r="1992" spans="9:15">
      <c r="I1992" s="108">
        <f t="shared" si="139"/>
        <v>1989</v>
      </c>
      <c r="J1992" s="100">
        <f t="shared" si="139"/>
        <v>45453</v>
      </c>
      <c r="K1992" s="100"/>
      <c r="L1992" s="109"/>
      <c r="M1992" s="1"/>
      <c r="N1992" s="1"/>
      <c r="O1992" s="1"/>
    </row>
    <row r="1993" spans="9:15">
      <c r="I1993" s="108">
        <f t="shared" si="139"/>
        <v>1990</v>
      </c>
      <c r="J1993" s="100">
        <f t="shared" si="139"/>
        <v>45454</v>
      </c>
      <c r="K1993" s="100"/>
      <c r="L1993" s="109"/>
      <c r="M1993" s="1"/>
      <c r="N1993" s="1"/>
      <c r="O1993" s="1"/>
    </row>
    <row r="1994" spans="9:15">
      <c r="I1994" s="108">
        <f t="shared" si="139"/>
        <v>1991</v>
      </c>
      <c r="J1994" s="100">
        <f t="shared" si="139"/>
        <v>45455</v>
      </c>
      <c r="K1994" s="100"/>
      <c r="L1994" s="109"/>
      <c r="M1994" s="1"/>
      <c r="N1994" s="1"/>
      <c r="O1994" s="1"/>
    </row>
    <row r="1995" spans="9:15">
      <c r="I1995" s="108">
        <f t="shared" si="139"/>
        <v>1992</v>
      </c>
      <c r="J1995" s="100">
        <f t="shared" si="139"/>
        <v>45456</v>
      </c>
      <c r="K1995" s="100"/>
      <c r="L1995" s="109"/>
      <c r="M1995" s="1"/>
      <c r="N1995" s="1"/>
      <c r="O1995" s="1"/>
    </row>
    <row r="1996" spans="9:15">
      <c r="I1996" s="108">
        <f t="shared" si="139"/>
        <v>1993</v>
      </c>
      <c r="J1996" s="100">
        <f t="shared" si="139"/>
        <v>45457</v>
      </c>
      <c r="K1996" s="100"/>
      <c r="L1996" s="109"/>
      <c r="M1996" s="1"/>
      <c r="N1996" s="1"/>
      <c r="O1996" s="1"/>
    </row>
    <row r="1997" spans="9:15">
      <c r="I1997" s="108">
        <f t="shared" si="139"/>
        <v>1994</v>
      </c>
      <c r="J1997" s="100">
        <f t="shared" si="139"/>
        <v>45458</v>
      </c>
      <c r="K1997" s="100"/>
      <c r="L1997" s="109"/>
      <c r="M1997" s="1"/>
      <c r="N1997" s="1"/>
      <c r="O1997" s="1"/>
    </row>
    <row r="1998" spans="9:15">
      <c r="I1998" s="108">
        <f t="shared" si="139"/>
        <v>1995</v>
      </c>
      <c r="J1998" s="100">
        <f t="shared" si="139"/>
        <v>45459</v>
      </c>
      <c r="K1998" s="100"/>
      <c r="L1998" s="109"/>
      <c r="M1998" s="1"/>
      <c r="N1998" s="1"/>
      <c r="O1998" s="1"/>
    </row>
    <row r="1999" spans="9:15">
      <c r="I1999" s="108">
        <f t="shared" si="139"/>
        <v>1996</v>
      </c>
      <c r="J1999" s="100">
        <f t="shared" si="139"/>
        <v>45460</v>
      </c>
      <c r="K1999" s="100"/>
      <c r="L1999" s="109"/>
      <c r="M1999" s="1"/>
      <c r="N1999" s="1"/>
      <c r="O1999" s="1"/>
    </row>
    <row r="2000" spans="9:15">
      <c r="I2000" s="108">
        <f t="shared" si="139"/>
        <v>1997</v>
      </c>
      <c r="J2000" s="100">
        <f t="shared" si="139"/>
        <v>45461</v>
      </c>
      <c r="K2000" s="100"/>
      <c r="L2000" s="109"/>
      <c r="M2000" s="1"/>
      <c r="N2000" s="1"/>
      <c r="O2000" s="1"/>
    </row>
    <row r="2001" spans="9:15">
      <c r="I2001" s="108">
        <f t="shared" si="139"/>
        <v>1998</v>
      </c>
      <c r="J2001" s="100">
        <f t="shared" si="139"/>
        <v>45462</v>
      </c>
      <c r="K2001" s="100"/>
      <c r="L2001" s="109"/>
      <c r="M2001" s="1"/>
      <c r="N2001" s="1"/>
      <c r="O2001" s="1"/>
    </row>
    <row r="2002" spans="9:15">
      <c r="I2002" s="108">
        <f t="shared" si="139"/>
        <v>1999</v>
      </c>
      <c r="J2002" s="100">
        <f t="shared" si="139"/>
        <v>45463</v>
      </c>
      <c r="K2002" s="100"/>
      <c r="L2002" s="109"/>
      <c r="M2002" s="1"/>
      <c r="N2002" s="1"/>
      <c r="O2002" s="1"/>
    </row>
    <row r="2003" spans="9:15">
      <c r="I2003" s="108">
        <f t="shared" si="139"/>
        <v>2000</v>
      </c>
      <c r="J2003" s="100">
        <f t="shared" si="139"/>
        <v>45464</v>
      </c>
      <c r="K2003" s="100"/>
      <c r="L2003" s="109"/>
      <c r="M2003" s="1"/>
      <c r="N2003" s="1"/>
      <c r="O2003" s="1"/>
    </row>
    <row r="2004" spans="9:15">
      <c r="I2004" s="108">
        <f t="shared" si="139"/>
        <v>2001</v>
      </c>
      <c r="J2004" s="100">
        <f t="shared" si="139"/>
        <v>45465</v>
      </c>
      <c r="K2004" s="100"/>
      <c r="L2004" s="109"/>
      <c r="M2004" s="1"/>
      <c r="N2004" s="1"/>
      <c r="O2004" s="1"/>
    </row>
    <row r="2005" spans="9:15">
      <c r="I2005" s="108">
        <f t="shared" si="139"/>
        <v>2002</v>
      </c>
      <c r="J2005" s="100">
        <f t="shared" si="139"/>
        <v>45466</v>
      </c>
      <c r="K2005" s="100"/>
      <c r="L2005" s="109"/>
      <c r="M2005" s="1"/>
      <c r="N2005" s="1"/>
      <c r="O2005" s="1"/>
    </row>
    <row r="2006" spans="9:15">
      <c r="I2006" s="108">
        <f t="shared" ref="I2006:J2021" si="140">I2005+1</f>
        <v>2003</v>
      </c>
      <c r="J2006" s="100">
        <f t="shared" si="140"/>
        <v>45467</v>
      </c>
      <c r="K2006" s="100"/>
      <c r="L2006" s="109"/>
      <c r="M2006" s="1"/>
      <c r="N2006" s="1"/>
      <c r="O2006" s="1"/>
    </row>
    <row r="2007" spans="9:15">
      <c r="I2007" s="108">
        <f t="shared" si="140"/>
        <v>2004</v>
      </c>
      <c r="J2007" s="100">
        <f t="shared" si="140"/>
        <v>45468</v>
      </c>
      <c r="K2007" s="100"/>
      <c r="L2007" s="109"/>
      <c r="M2007" s="1"/>
      <c r="N2007" s="1"/>
      <c r="O2007" s="1"/>
    </row>
    <row r="2008" spans="9:15">
      <c r="I2008" s="108">
        <f t="shared" si="140"/>
        <v>2005</v>
      </c>
      <c r="J2008" s="100">
        <f t="shared" si="140"/>
        <v>45469</v>
      </c>
      <c r="K2008" s="100"/>
      <c r="L2008" s="109"/>
      <c r="M2008" s="1"/>
      <c r="N2008" s="1"/>
      <c r="O2008" s="1"/>
    </row>
    <row r="2009" spans="9:15">
      <c r="I2009" s="108">
        <f t="shared" si="140"/>
        <v>2006</v>
      </c>
      <c r="J2009" s="100">
        <f t="shared" si="140"/>
        <v>45470</v>
      </c>
      <c r="K2009" s="100"/>
      <c r="L2009" s="109"/>
      <c r="M2009" s="1"/>
      <c r="N2009" s="1"/>
      <c r="O2009" s="1"/>
    </row>
    <row r="2010" spans="9:15">
      <c r="I2010" s="108">
        <f t="shared" si="140"/>
        <v>2007</v>
      </c>
      <c r="J2010" s="100">
        <f t="shared" si="140"/>
        <v>45471</v>
      </c>
      <c r="K2010" s="100"/>
      <c r="L2010" s="109"/>
      <c r="M2010" s="1"/>
      <c r="N2010" s="1"/>
      <c r="O2010" s="1"/>
    </row>
    <row r="2011" spans="9:15">
      <c r="I2011" s="108">
        <f t="shared" si="140"/>
        <v>2008</v>
      </c>
      <c r="J2011" s="100">
        <f t="shared" si="140"/>
        <v>45472</v>
      </c>
      <c r="K2011" s="100"/>
      <c r="L2011" s="109"/>
      <c r="M2011" s="1"/>
      <c r="N2011" s="1"/>
      <c r="O2011" s="1"/>
    </row>
    <row r="2012" spans="9:15">
      <c r="I2012" s="108">
        <f t="shared" si="140"/>
        <v>2009</v>
      </c>
      <c r="J2012" s="100">
        <f t="shared" si="140"/>
        <v>45473</v>
      </c>
      <c r="K2012" s="100"/>
      <c r="L2012" s="109"/>
      <c r="M2012" s="1"/>
      <c r="N2012" s="1"/>
      <c r="O2012" s="1"/>
    </row>
    <row r="2013" spans="9:15">
      <c r="I2013" s="108">
        <f t="shared" si="140"/>
        <v>2010</v>
      </c>
      <c r="J2013" s="100">
        <f t="shared" si="140"/>
        <v>45474</v>
      </c>
      <c r="K2013" s="100"/>
      <c r="L2013" s="109"/>
      <c r="M2013" s="1"/>
      <c r="N2013" s="1"/>
      <c r="O2013" s="1"/>
    </row>
    <row r="2014" spans="9:15">
      <c r="I2014" s="108">
        <f t="shared" si="140"/>
        <v>2011</v>
      </c>
      <c r="J2014" s="100">
        <f t="shared" si="140"/>
        <v>45475</v>
      </c>
      <c r="K2014" s="100"/>
      <c r="L2014" s="109"/>
      <c r="M2014" s="1"/>
      <c r="N2014" s="1"/>
      <c r="O2014" s="1"/>
    </row>
    <row r="2015" spans="9:15">
      <c r="I2015" s="108">
        <f t="shared" si="140"/>
        <v>2012</v>
      </c>
      <c r="J2015" s="100">
        <f t="shared" si="140"/>
        <v>45476</v>
      </c>
      <c r="K2015" s="100"/>
      <c r="L2015" s="109"/>
      <c r="M2015" s="1"/>
      <c r="N2015" s="1"/>
      <c r="O2015" s="1"/>
    </row>
    <row r="2016" spans="9:15">
      <c r="I2016" s="108">
        <f t="shared" si="140"/>
        <v>2013</v>
      </c>
      <c r="J2016" s="100">
        <f t="shared" si="140"/>
        <v>45477</v>
      </c>
      <c r="K2016" s="100"/>
      <c r="L2016" s="109"/>
      <c r="M2016" s="1"/>
      <c r="N2016" s="1"/>
      <c r="O2016" s="1"/>
    </row>
    <row r="2017" spans="9:15">
      <c r="I2017" s="108">
        <f t="shared" si="140"/>
        <v>2014</v>
      </c>
      <c r="J2017" s="100">
        <f t="shared" si="140"/>
        <v>45478</v>
      </c>
      <c r="K2017" s="100"/>
      <c r="L2017" s="109"/>
      <c r="M2017" s="1"/>
      <c r="N2017" s="1"/>
      <c r="O2017" s="1"/>
    </row>
    <row r="2018" spans="9:15">
      <c r="I2018" s="108">
        <f t="shared" si="140"/>
        <v>2015</v>
      </c>
      <c r="J2018" s="100">
        <f t="shared" si="140"/>
        <v>45479</v>
      </c>
      <c r="K2018" s="100"/>
      <c r="L2018" s="109"/>
      <c r="M2018" s="1"/>
      <c r="N2018" s="1"/>
      <c r="O2018" s="1"/>
    </row>
    <row r="2019" spans="9:15">
      <c r="I2019" s="108">
        <f t="shared" si="140"/>
        <v>2016</v>
      </c>
      <c r="J2019" s="100">
        <f t="shared" si="140"/>
        <v>45480</v>
      </c>
      <c r="K2019" s="100"/>
      <c r="L2019" s="109"/>
      <c r="M2019" s="1"/>
      <c r="N2019" s="1"/>
      <c r="O2019" s="1"/>
    </row>
    <row r="2020" spans="9:15">
      <c r="I2020" s="108">
        <f t="shared" si="140"/>
        <v>2017</v>
      </c>
      <c r="J2020" s="100">
        <f t="shared" si="140"/>
        <v>45481</v>
      </c>
      <c r="K2020" s="100"/>
      <c r="L2020" s="109"/>
      <c r="M2020" s="1"/>
      <c r="N2020" s="1"/>
      <c r="O2020" s="1"/>
    </row>
    <row r="2021" spans="9:15">
      <c r="I2021" s="108">
        <f t="shared" si="140"/>
        <v>2018</v>
      </c>
      <c r="J2021" s="100">
        <f t="shared" si="140"/>
        <v>45482</v>
      </c>
      <c r="K2021" s="100"/>
      <c r="L2021" s="109"/>
      <c r="M2021" s="1"/>
      <c r="N2021" s="1"/>
      <c r="O2021" s="1"/>
    </row>
    <row r="2022" spans="9:15">
      <c r="I2022" s="108">
        <f t="shared" ref="I2022:J2037" si="141">I2021+1</f>
        <v>2019</v>
      </c>
      <c r="J2022" s="100">
        <f t="shared" si="141"/>
        <v>45483</v>
      </c>
      <c r="K2022" s="100"/>
      <c r="L2022" s="109"/>
      <c r="M2022" s="1"/>
      <c r="N2022" s="1"/>
      <c r="O2022" s="1"/>
    </row>
    <row r="2023" spans="9:15">
      <c r="I2023" s="108">
        <f t="shared" si="141"/>
        <v>2020</v>
      </c>
      <c r="J2023" s="100">
        <f t="shared" si="141"/>
        <v>45484</v>
      </c>
      <c r="K2023" s="100"/>
      <c r="L2023" s="109"/>
      <c r="M2023" s="1"/>
      <c r="N2023" s="1"/>
      <c r="O2023" s="1"/>
    </row>
    <row r="2024" spans="9:15">
      <c r="I2024" s="108">
        <f t="shared" si="141"/>
        <v>2021</v>
      </c>
      <c r="J2024" s="100">
        <f t="shared" si="141"/>
        <v>45485</v>
      </c>
      <c r="K2024" s="100"/>
      <c r="L2024" s="109"/>
      <c r="M2024" s="1"/>
      <c r="N2024" s="1"/>
      <c r="O2024" s="1"/>
    </row>
    <row r="2025" spans="9:15">
      <c r="I2025" s="108">
        <f t="shared" si="141"/>
        <v>2022</v>
      </c>
      <c r="J2025" s="100">
        <f t="shared" si="141"/>
        <v>45486</v>
      </c>
      <c r="K2025" s="100"/>
      <c r="L2025" s="109"/>
      <c r="M2025" s="1"/>
      <c r="N2025" s="1"/>
      <c r="O2025" s="1"/>
    </row>
    <row r="2026" spans="9:15">
      <c r="I2026" s="108">
        <f t="shared" si="141"/>
        <v>2023</v>
      </c>
      <c r="J2026" s="100">
        <f t="shared" si="141"/>
        <v>45487</v>
      </c>
      <c r="K2026" s="100"/>
      <c r="L2026" s="109"/>
      <c r="M2026" s="1"/>
      <c r="N2026" s="1"/>
      <c r="O2026" s="1"/>
    </row>
    <row r="2027" spans="9:15">
      <c r="I2027" s="108">
        <f t="shared" si="141"/>
        <v>2024</v>
      </c>
      <c r="J2027" s="100">
        <f t="shared" si="141"/>
        <v>45488</v>
      </c>
      <c r="K2027" s="100"/>
      <c r="L2027" s="109"/>
      <c r="M2027" s="1"/>
      <c r="N2027" s="1"/>
      <c r="O2027" s="1"/>
    </row>
    <row r="2028" spans="9:15">
      <c r="I2028" s="108">
        <f t="shared" si="141"/>
        <v>2025</v>
      </c>
      <c r="J2028" s="100">
        <f t="shared" si="141"/>
        <v>45489</v>
      </c>
      <c r="K2028" s="100"/>
      <c r="L2028" s="109"/>
      <c r="M2028" s="1"/>
      <c r="N2028" s="1"/>
      <c r="O2028" s="1"/>
    </row>
    <row r="2029" spans="9:15">
      <c r="I2029" s="108">
        <f t="shared" si="141"/>
        <v>2026</v>
      </c>
      <c r="J2029" s="100">
        <f t="shared" si="141"/>
        <v>45490</v>
      </c>
      <c r="K2029" s="100"/>
      <c r="L2029" s="109"/>
      <c r="M2029" s="1"/>
      <c r="N2029" s="1"/>
      <c r="O2029" s="1"/>
    </row>
    <row r="2030" spans="9:15">
      <c r="I2030" s="108">
        <f t="shared" si="141"/>
        <v>2027</v>
      </c>
      <c r="J2030" s="100">
        <f t="shared" si="141"/>
        <v>45491</v>
      </c>
      <c r="K2030" s="100"/>
      <c r="L2030" s="109"/>
      <c r="M2030" s="1"/>
      <c r="N2030" s="1"/>
      <c r="O2030" s="1"/>
    </row>
    <row r="2031" spans="9:15">
      <c r="I2031" s="108">
        <f t="shared" si="141"/>
        <v>2028</v>
      </c>
      <c r="J2031" s="100">
        <f t="shared" si="141"/>
        <v>45492</v>
      </c>
      <c r="K2031" s="100"/>
      <c r="L2031" s="109"/>
      <c r="M2031" s="1"/>
      <c r="N2031" s="1"/>
      <c r="O2031" s="1"/>
    </row>
    <row r="2032" spans="9:15">
      <c r="I2032" s="108">
        <f t="shared" si="141"/>
        <v>2029</v>
      </c>
      <c r="J2032" s="100">
        <f t="shared" si="141"/>
        <v>45493</v>
      </c>
      <c r="K2032" s="100"/>
      <c r="L2032" s="109"/>
      <c r="M2032" s="1"/>
      <c r="N2032" s="1"/>
      <c r="O2032" s="1"/>
    </row>
    <row r="2033" spans="9:15">
      <c r="I2033" s="108">
        <f t="shared" si="141"/>
        <v>2030</v>
      </c>
      <c r="J2033" s="100">
        <f t="shared" si="141"/>
        <v>45494</v>
      </c>
      <c r="K2033" s="100"/>
      <c r="L2033" s="109"/>
      <c r="M2033" s="1"/>
      <c r="N2033" s="1"/>
      <c r="O2033" s="1"/>
    </row>
    <row r="2034" spans="9:15">
      <c r="I2034" s="108">
        <f t="shared" si="141"/>
        <v>2031</v>
      </c>
      <c r="J2034" s="100">
        <f t="shared" si="141"/>
        <v>45495</v>
      </c>
      <c r="K2034" s="100"/>
      <c r="L2034" s="109"/>
      <c r="M2034" s="1"/>
      <c r="N2034" s="1"/>
      <c r="O2034" s="1"/>
    </row>
    <row r="2035" spans="9:15">
      <c r="I2035" s="108">
        <f t="shared" si="141"/>
        <v>2032</v>
      </c>
      <c r="J2035" s="100">
        <f t="shared" si="141"/>
        <v>45496</v>
      </c>
      <c r="K2035" s="100"/>
      <c r="L2035" s="109"/>
      <c r="M2035" s="1"/>
      <c r="N2035" s="1"/>
      <c r="O2035" s="1"/>
    </row>
    <row r="2036" spans="9:15">
      <c r="I2036" s="108">
        <f t="shared" si="141"/>
        <v>2033</v>
      </c>
      <c r="J2036" s="100">
        <f t="shared" si="141"/>
        <v>45497</v>
      </c>
      <c r="K2036" s="100"/>
      <c r="L2036" s="109"/>
      <c r="M2036" s="1"/>
      <c r="N2036" s="1"/>
      <c r="O2036" s="1"/>
    </row>
    <row r="2037" spans="9:15">
      <c r="I2037" s="108">
        <f t="shared" si="141"/>
        <v>2034</v>
      </c>
      <c r="J2037" s="100">
        <f t="shared" si="141"/>
        <v>45498</v>
      </c>
      <c r="K2037" s="100"/>
      <c r="L2037" s="109"/>
      <c r="M2037" s="1"/>
      <c r="N2037" s="1"/>
      <c r="O2037" s="1"/>
    </row>
    <row r="2038" spans="9:15">
      <c r="I2038" s="108">
        <f t="shared" ref="I2038:J2053" si="142">I2037+1</f>
        <v>2035</v>
      </c>
      <c r="J2038" s="100">
        <f t="shared" si="142"/>
        <v>45499</v>
      </c>
      <c r="K2038" s="100"/>
      <c r="L2038" s="109"/>
      <c r="M2038" s="1"/>
      <c r="N2038" s="1"/>
      <c r="O2038" s="1"/>
    </row>
    <row r="2039" spans="9:15">
      <c r="I2039" s="108">
        <f t="shared" si="142"/>
        <v>2036</v>
      </c>
      <c r="J2039" s="100">
        <f t="shared" si="142"/>
        <v>45500</v>
      </c>
      <c r="K2039" s="100"/>
      <c r="L2039" s="109"/>
      <c r="M2039" s="1"/>
      <c r="N2039" s="1"/>
      <c r="O2039" s="1"/>
    </row>
    <row r="2040" spans="9:15">
      <c r="I2040" s="108">
        <f t="shared" si="142"/>
        <v>2037</v>
      </c>
      <c r="J2040" s="100">
        <f t="shared" si="142"/>
        <v>45501</v>
      </c>
      <c r="K2040" s="100"/>
      <c r="L2040" s="109"/>
      <c r="M2040" s="1"/>
      <c r="N2040" s="1"/>
      <c r="O2040" s="1"/>
    </row>
    <row r="2041" spans="9:15">
      <c r="I2041" s="108">
        <f t="shared" si="142"/>
        <v>2038</v>
      </c>
      <c r="J2041" s="100">
        <f t="shared" si="142"/>
        <v>45502</v>
      </c>
      <c r="K2041" s="100"/>
      <c r="L2041" s="109"/>
      <c r="M2041" s="1"/>
      <c r="N2041" s="1"/>
      <c r="O2041" s="1"/>
    </row>
    <row r="2042" spans="9:15">
      <c r="I2042" s="108">
        <f t="shared" si="142"/>
        <v>2039</v>
      </c>
      <c r="J2042" s="100">
        <f t="shared" si="142"/>
        <v>45503</v>
      </c>
      <c r="K2042" s="100"/>
      <c r="L2042" s="109"/>
      <c r="M2042" s="1"/>
      <c r="N2042" s="1"/>
      <c r="O2042" s="1"/>
    </row>
    <row r="2043" spans="9:15">
      <c r="I2043" s="108">
        <f t="shared" si="142"/>
        <v>2040</v>
      </c>
      <c r="J2043" s="100">
        <f t="shared" si="142"/>
        <v>45504</v>
      </c>
      <c r="K2043" s="100"/>
      <c r="L2043" s="109"/>
      <c r="M2043" s="1"/>
      <c r="N2043" s="1"/>
      <c r="O2043" s="1"/>
    </row>
    <row r="2044" spans="9:15">
      <c r="I2044" s="108">
        <f t="shared" si="142"/>
        <v>2041</v>
      </c>
      <c r="J2044" s="100">
        <f t="shared" si="142"/>
        <v>45505</v>
      </c>
      <c r="K2044" s="100"/>
      <c r="L2044" s="109"/>
      <c r="M2044" s="1"/>
      <c r="N2044" s="1"/>
      <c r="O2044" s="1"/>
    </row>
    <row r="2045" spans="9:15">
      <c r="I2045" s="108">
        <f t="shared" si="142"/>
        <v>2042</v>
      </c>
      <c r="J2045" s="100">
        <f t="shared" si="142"/>
        <v>45506</v>
      </c>
      <c r="K2045" s="100"/>
      <c r="L2045" s="109"/>
      <c r="M2045" s="1"/>
      <c r="N2045" s="1"/>
      <c r="O2045" s="1"/>
    </row>
    <row r="2046" spans="9:15">
      <c r="I2046" s="108">
        <f t="shared" si="142"/>
        <v>2043</v>
      </c>
      <c r="J2046" s="100">
        <f t="shared" si="142"/>
        <v>45507</v>
      </c>
      <c r="K2046" s="100"/>
      <c r="L2046" s="109"/>
      <c r="M2046" s="1"/>
      <c r="N2046" s="1"/>
      <c r="O2046" s="1"/>
    </row>
    <row r="2047" spans="9:15">
      <c r="I2047" s="108">
        <f t="shared" si="142"/>
        <v>2044</v>
      </c>
      <c r="J2047" s="100">
        <f t="shared" si="142"/>
        <v>45508</v>
      </c>
      <c r="K2047" s="100"/>
      <c r="L2047" s="109"/>
      <c r="M2047" s="1"/>
      <c r="N2047" s="1"/>
      <c r="O2047" s="1"/>
    </row>
    <row r="2048" spans="9:15">
      <c r="I2048" s="108">
        <f t="shared" si="142"/>
        <v>2045</v>
      </c>
      <c r="J2048" s="100">
        <f t="shared" si="142"/>
        <v>45509</v>
      </c>
      <c r="K2048" s="100"/>
      <c r="L2048" s="109"/>
      <c r="M2048" s="1"/>
      <c r="N2048" s="1"/>
      <c r="O2048" s="1"/>
    </row>
    <row r="2049" spans="9:15">
      <c r="I2049" s="108">
        <f t="shared" si="142"/>
        <v>2046</v>
      </c>
      <c r="J2049" s="100">
        <f t="shared" si="142"/>
        <v>45510</v>
      </c>
      <c r="K2049" s="100"/>
      <c r="L2049" s="109"/>
      <c r="M2049" s="1"/>
      <c r="N2049" s="1"/>
      <c r="O2049" s="1"/>
    </row>
    <row r="2050" spans="9:15">
      <c r="I2050" s="108">
        <f t="shared" si="142"/>
        <v>2047</v>
      </c>
      <c r="J2050" s="100">
        <f t="shared" si="142"/>
        <v>45511</v>
      </c>
      <c r="K2050" s="100"/>
      <c r="L2050" s="109"/>
      <c r="M2050" s="1"/>
      <c r="N2050" s="1"/>
      <c r="O2050" s="1"/>
    </row>
    <row r="2051" spans="9:15">
      <c r="I2051" s="108">
        <f t="shared" si="142"/>
        <v>2048</v>
      </c>
      <c r="J2051" s="100">
        <f t="shared" si="142"/>
        <v>45512</v>
      </c>
      <c r="K2051" s="100"/>
      <c r="L2051" s="109"/>
      <c r="M2051" s="1"/>
      <c r="N2051" s="1"/>
      <c r="O2051" s="1"/>
    </row>
    <row r="2052" spans="9:15">
      <c r="I2052" s="108">
        <f t="shared" si="142"/>
        <v>2049</v>
      </c>
      <c r="J2052" s="100">
        <f t="shared" si="142"/>
        <v>45513</v>
      </c>
      <c r="K2052" s="100"/>
      <c r="L2052" s="109"/>
      <c r="M2052" s="1"/>
      <c r="N2052" s="1"/>
      <c r="O2052" s="1"/>
    </row>
    <row r="2053" spans="9:15">
      <c r="I2053" s="108">
        <f t="shared" si="142"/>
        <v>2050</v>
      </c>
      <c r="J2053" s="100">
        <f t="shared" si="142"/>
        <v>45514</v>
      </c>
      <c r="K2053" s="100"/>
      <c r="L2053" s="109"/>
      <c r="M2053" s="1"/>
      <c r="N2053" s="1"/>
      <c r="O2053" s="1"/>
    </row>
    <row r="2054" spans="9:15">
      <c r="I2054" s="108">
        <f t="shared" ref="I2054:J2069" si="143">I2053+1</f>
        <v>2051</v>
      </c>
      <c r="J2054" s="100">
        <f t="shared" si="143"/>
        <v>45515</v>
      </c>
      <c r="K2054" s="100"/>
      <c r="L2054" s="109"/>
      <c r="M2054" s="1"/>
      <c r="N2054" s="1"/>
      <c r="O2054" s="1"/>
    </row>
    <row r="2055" spans="9:15">
      <c r="I2055" s="108">
        <f t="shared" si="143"/>
        <v>2052</v>
      </c>
      <c r="J2055" s="100">
        <f t="shared" si="143"/>
        <v>45516</v>
      </c>
      <c r="K2055" s="100"/>
      <c r="L2055" s="109"/>
      <c r="M2055" s="1"/>
      <c r="N2055" s="1"/>
      <c r="O2055" s="1"/>
    </row>
    <row r="2056" spans="9:15">
      <c r="I2056" s="108">
        <f t="shared" si="143"/>
        <v>2053</v>
      </c>
      <c r="J2056" s="100">
        <f t="shared" si="143"/>
        <v>45517</v>
      </c>
      <c r="K2056" s="100"/>
      <c r="L2056" s="109"/>
      <c r="M2056" s="1"/>
      <c r="N2056" s="1"/>
      <c r="O2056" s="1"/>
    </row>
    <row r="2057" spans="9:15">
      <c r="I2057" s="108">
        <f t="shared" si="143"/>
        <v>2054</v>
      </c>
      <c r="J2057" s="100">
        <f t="shared" si="143"/>
        <v>45518</v>
      </c>
      <c r="K2057" s="100"/>
      <c r="L2057" s="109"/>
      <c r="M2057" s="1"/>
      <c r="N2057" s="1"/>
      <c r="O2057" s="1"/>
    </row>
    <row r="2058" spans="9:15">
      <c r="I2058" s="108">
        <f t="shared" si="143"/>
        <v>2055</v>
      </c>
      <c r="J2058" s="100">
        <f t="shared" si="143"/>
        <v>45519</v>
      </c>
      <c r="K2058" s="100"/>
      <c r="L2058" s="109"/>
      <c r="M2058" s="1"/>
      <c r="N2058" s="1"/>
      <c r="O2058" s="1"/>
    </row>
    <row r="2059" spans="9:15">
      <c r="I2059" s="108">
        <f t="shared" si="143"/>
        <v>2056</v>
      </c>
      <c r="J2059" s="100">
        <f t="shared" si="143"/>
        <v>45520</v>
      </c>
      <c r="K2059" s="100"/>
      <c r="L2059" s="109"/>
      <c r="M2059" s="1"/>
      <c r="N2059" s="1"/>
      <c r="O2059" s="1"/>
    </row>
    <row r="2060" spans="9:15">
      <c r="I2060" s="108">
        <f t="shared" si="143"/>
        <v>2057</v>
      </c>
      <c r="J2060" s="100">
        <f t="shared" si="143"/>
        <v>45521</v>
      </c>
      <c r="K2060" s="100"/>
      <c r="L2060" s="109"/>
      <c r="M2060" s="1"/>
      <c r="N2060" s="1"/>
      <c r="O2060" s="1"/>
    </row>
    <row r="2061" spans="9:15">
      <c r="I2061" s="108">
        <f t="shared" si="143"/>
        <v>2058</v>
      </c>
      <c r="J2061" s="100">
        <f t="shared" si="143"/>
        <v>45522</v>
      </c>
      <c r="K2061" s="100"/>
      <c r="L2061" s="109"/>
      <c r="M2061" s="1"/>
      <c r="N2061" s="1"/>
      <c r="O2061" s="1"/>
    </row>
    <row r="2062" spans="9:15">
      <c r="I2062" s="108">
        <f t="shared" si="143"/>
        <v>2059</v>
      </c>
      <c r="J2062" s="100">
        <f t="shared" si="143"/>
        <v>45523</v>
      </c>
      <c r="K2062" s="100"/>
      <c r="L2062" s="109"/>
      <c r="M2062" s="1"/>
      <c r="N2062" s="1"/>
      <c r="O2062" s="1"/>
    </row>
    <row r="2063" spans="9:15">
      <c r="I2063" s="108">
        <f t="shared" si="143"/>
        <v>2060</v>
      </c>
      <c r="J2063" s="100">
        <f t="shared" si="143"/>
        <v>45524</v>
      </c>
      <c r="K2063" s="100"/>
      <c r="L2063" s="109"/>
      <c r="M2063" s="1"/>
      <c r="N2063" s="1"/>
      <c r="O2063" s="1"/>
    </row>
    <row r="2064" spans="9:15">
      <c r="I2064" s="108">
        <f t="shared" si="143"/>
        <v>2061</v>
      </c>
      <c r="J2064" s="100">
        <f t="shared" si="143"/>
        <v>45525</v>
      </c>
      <c r="K2064" s="100"/>
      <c r="L2064" s="109"/>
      <c r="M2064" s="1"/>
      <c r="N2064" s="1"/>
      <c r="O2064" s="1"/>
    </row>
    <row r="2065" spans="9:15">
      <c r="I2065" s="108">
        <f t="shared" si="143"/>
        <v>2062</v>
      </c>
      <c r="J2065" s="100">
        <f t="shared" si="143"/>
        <v>45526</v>
      </c>
      <c r="K2065" s="100"/>
      <c r="L2065" s="109"/>
      <c r="M2065" s="1"/>
      <c r="N2065" s="1"/>
      <c r="O2065" s="1"/>
    </row>
    <row r="2066" spans="9:15">
      <c r="I2066" s="108">
        <f t="shared" si="143"/>
        <v>2063</v>
      </c>
      <c r="J2066" s="100">
        <f t="shared" si="143"/>
        <v>45527</v>
      </c>
      <c r="K2066" s="100"/>
      <c r="L2066" s="109"/>
      <c r="M2066" s="1"/>
      <c r="N2066" s="1"/>
      <c r="O2066" s="1"/>
    </row>
    <row r="2067" spans="9:15">
      <c r="I2067" s="108">
        <f t="shared" si="143"/>
        <v>2064</v>
      </c>
      <c r="J2067" s="100">
        <f t="shared" si="143"/>
        <v>45528</v>
      </c>
      <c r="K2067" s="100"/>
      <c r="L2067" s="109"/>
      <c r="M2067" s="1"/>
      <c r="N2067" s="1"/>
      <c r="O2067" s="1"/>
    </row>
    <row r="2068" spans="9:15">
      <c r="I2068" s="108">
        <f t="shared" si="143"/>
        <v>2065</v>
      </c>
      <c r="J2068" s="100">
        <f t="shared" si="143"/>
        <v>45529</v>
      </c>
      <c r="K2068" s="100"/>
      <c r="L2068" s="109"/>
      <c r="M2068" s="1"/>
      <c r="N2068" s="1"/>
      <c r="O2068" s="1"/>
    </row>
    <row r="2069" spans="9:15">
      <c r="I2069" s="108">
        <f t="shared" si="143"/>
        <v>2066</v>
      </c>
      <c r="J2069" s="100">
        <f t="shared" si="143"/>
        <v>45530</v>
      </c>
      <c r="K2069" s="100"/>
      <c r="L2069" s="109"/>
      <c r="M2069" s="1"/>
      <c r="N2069" s="1"/>
      <c r="O2069" s="1"/>
    </row>
    <row r="2070" spans="9:15">
      <c r="I2070" s="108">
        <f t="shared" ref="I2070:J2085" si="144">I2069+1</f>
        <v>2067</v>
      </c>
      <c r="J2070" s="100">
        <f t="shared" si="144"/>
        <v>45531</v>
      </c>
      <c r="K2070" s="100"/>
      <c r="L2070" s="109"/>
      <c r="M2070" s="1"/>
      <c r="N2070" s="1"/>
      <c r="O2070" s="1"/>
    </row>
    <row r="2071" spans="9:15">
      <c r="I2071" s="108">
        <f t="shared" si="144"/>
        <v>2068</v>
      </c>
      <c r="J2071" s="100">
        <f t="shared" si="144"/>
        <v>45532</v>
      </c>
      <c r="K2071" s="100"/>
      <c r="L2071" s="109"/>
      <c r="M2071" s="1"/>
      <c r="N2071" s="1"/>
      <c r="O2071" s="1"/>
    </row>
    <row r="2072" spans="9:15">
      <c r="I2072" s="108">
        <f t="shared" si="144"/>
        <v>2069</v>
      </c>
      <c r="J2072" s="100">
        <f t="shared" si="144"/>
        <v>45533</v>
      </c>
      <c r="K2072" s="100"/>
      <c r="L2072" s="109"/>
      <c r="M2072" s="1"/>
      <c r="N2072" s="1"/>
      <c r="O2072" s="1"/>
    </row>
    <row r="2073" spans="9:15">
      <c r="I2073" s="108">
        <f t="shared" si="144"/>
        <v>2070</v>
      </c>
      <c r="J2073" s="100">
        <f t="shared" si="144"/>
        <v>45534</v>
      </c>
      <c r="K2073" s="100"/>
      <c r="L2073" s="109"/>
      <c r="M2073" s="1"/>
      <c r="N2073" s="1"/>
      <c r="O2073" s="1"/>
    </row>
    <row r="2074" spans="9:15">
      <c r="I2074" s="108">
        <f t="shared" si="144"/>
        <v>2071</v>
      </c>
      <c r="J2074" s="100">
        <f t="shared" si="144"/>
        <v>45535</v>
      </c>
      <c r="K2074" s="100"/>
      <c r="L2074" s="109"/>
      <c r="M2074" s="1"/>
      <c r="N2074" s="1"/>
      <c r="O2074" s="1"/>
    </row>
    <row r="2075" spans="9:15">
      <c r="I2075" s="108">
        <f t="shared" si="144"/>
        <v>2072</v>
      </c>
      <c r="J2075" s="100">
        <f t="shared" si="144"/>
        <v>45536</v>
      </c>
      <c r="K2075" s="100"/>
      <c r="L2075" s="109"/>
      <c r="M2075" s="1"/>
      <c r="N2075" s="1"/>
      <c r="O2075" s="1"/>
    </row>
    <row r="2076" spans="9:15">
      <c r="I2076" s="108">
        <f t="shared" si="144"/>
        <v>2073</v>
      </c>
      <c r="J2076" s="100">
        <f t="shared" si="144"/>
        <v>45537</v>
      </c>
      <c r="K2076" s="100"/>
      <c r="L2076" s="109"/>
      <c r="M2076" s="1"/>
      <c r="N2076" s="1"/>
      <c r="O2076" s="1"/>
    </row>
    <row r="2077" spans="9:15">
      <c r="I2077" s="108">
        <f t="shared" si="144"/>
        <v>2074</v>
      </c>
      <c r="J2077" s="100">
        <f t="shared" si="144"/>
        <v>45538</v>
      </c>
      <c r="K2077" s="100"/>
      <c r="L2077" s="109"/>
      <c r="M2077" s="1"/>
      <c r="N2077" s="1"/>
      <c r="O2077" s="1"/>
    </row>
    <row r="2078" spans="9:15">
      <c r="I2078" s="108">
        <f t="shared" si="144"/>
        <v>2075</v>
      </c>
      <c r="J2078" s="100">
        <f t="shared" si="144"/>
        <v>45539</v>
      </c>
      <c r="K2078" s="100"/>
      <c r="L2078" s="109"/>
      <c r="M2078" s="1"/>
      <c r="N2078" s="1"/>
      <c r="O2078" s="1"/>
    </row>
    <row r="2079" spans="9:15">
      <c r="I2079" s="108">
        <f t="shared" si="144"/>
        <v>2076</v>
      </c>
      <c r="J2079" s="100">
        <f t="shared" si="144"/>
        <v>45540</v>
      </c>
      <c r="K2079" s="100"/>
      <c r="L2079" s="109"/>
      <c r="M2079" s="1"/>
      <c r="N2079" s="1"/>
      <c r="O2079" s="1"/>
    </row>
    <row r="2080" spans="9:15">
      <c r="I2080" s="108">
        <f t="shared" si="144"/>
        <v>2077</v>
      </c>
      <c r="J2080" s="100">
        <f t="shared" si="144"/>
        <v>45541</v>
      </c>
      <c r="K2080" s="100"/>
      <c r="L2080" s="109"/>
      <c r="M2080" s="1"/>
      <c r="N2080" s="1"/>
      <c r="O2080" s="1"/>
    </row>
    <row r="2081" spans="9:15">
      <c r="I2081" s="108">
        <f t="shared" si="144"/>
        <v>2078</v>
      </c>
      <c r="J2081" s="100">
        <f t="shared" si="144"/>
        <v>45542</v>
      </c>
      <c r="K2081" s="100"/>
      <c r="L2081" s="109"/>
      <c r="M2081" s="1"/>
      <c r="N2081" s="1"/>
      <c r="O2081" s="1"/>
    </row>
    <row r="2082" spans="9:15">
      <c r="I2082" s="108">
        <f t="shared" si="144"/>
        <v>2079</v>
      </c>
      <c r="J2082" s="100">
        <f t="shared" si="144"/>
        <v>45543</v>
      </c>
      <c r="K2082" s="100"/>
      <c r="L2082" s="109"/>
      <c r="M2082" s="1"/>
      <c r="N2082" s="1"/>
      <c r="O2082" s="1"/>
    </row>
    <row r="2083" spans="9:15">
      <c r="I2083" s="108">
        <f t="shared" si="144"/>
        <v>2080</v>
      </c>
      <c r="J2083" s="100">
        <f t="shared" si="144"/>
        <v>45544</v>
      </c>
      <c r="K2083" s="100"/>
      <c r="L2083" s="109"/>
      <c r="M2083" s="1"/>
      <c r="N2083" s="1"/>
      <c r="O2083" s="1"/>
    </row>
    <row r="2084" spans="9:15">
      <c r="I2084" s="108">
        <f t="shared" si="144"/>
        <v>2081</v>
      </c>
      <c r="J2084" s="100">
        <f t="shared" si="144"/>
        <v>45545</v>
      </c>
      <c r="K2084" s="100"/>
      <c r="L2084" s="109"/>
      <c r="M2084" s="1"/>
      <c r="N2084" s="1"/>
      <c r="O2084" s="1"/>
    </row>
    <row r="2085" spans="9:15">
      <c r="I2085" s="108">
        <f t="shared" si="144"/>
        <v>2082</v>
      </c>
      <c r="J2085" s="100">
        <f t="shared" si="144"/>
        <v>45546</v>
      </c>
      <c r="K2085" s="100"/>
      <c r="L2085" s="109"/>
      <c r="M2085" s="1"/>
      <c r="N2085" s="1"/>
      <c r="O2085" s="1"/>
    </row>
    <row r="2086" spans="9:15">
      <c r="I2086" s="108">
        <f t="shared" ref="I2086:J2101" si="145">I2085+1</f>
        <v>2083</v>
      </c>
      <c r="J2086" s="100">
        <f t="shared" si="145"/>
        <v>45547</v>
      </c>
      <c r="K2086" s="100"/>
      <c r="L2086" s="109"/>
      <c r="M2086" s="1"/>
      <c r="N2086" s="1"/>
      <c r="O2086" s="1"/>
    </row>
    <row r="2087" spans="9:15">
      <c r="I2087" s="108">
        <f t="shared" si="145"/>
        <v>2084</v>
      </c>
      <c r="J2087" s="100">
        <f t="shared" si="145"/>
        <v>45548</v>
      </c>
      <c r="K2087" s="100"/>
      <c r="L2087" s="109"/>
      <c r="M2087" s="1"/>
      <c r="N2087" s="1"/>
      <c r="O2087" s="1"/>
    </row>
    <row r="2088" spans="9:15">
      <c r="I2088" s="108">
        <f t="shared" si="145"/>
        <v>2085</v>
      </c>
      <c r="J2088" s="100">
        <f t="shared" si="145"/>
        <v>45549</v>
      </c>
      <c r="K2088" s="100"/>
      <c r="L2088" s="109"/>
      <c r="M2088" s="1"/>
      <c r="N2088" s="1"/>
      <c r="O2088" s="1"/>
    </row>
    <row r="2089" spans="9:15">
      <c r="I2089" s="108">
        <f t="shared" si="145"/>
        <v>2086</v>
      </c>
      <c r="J2089" s="100">
        <f t="shared" si="145"/>
        <v>45550</v>
      </c>
      <c r="K2089" s="100"/>
      <c r="L2089" s="109"/>
      <c r="M2089" s="1"/>
      <c r="N2089" s="1"/>
      <c r="O2089" s="1"/>
    </row>
    <row r="2090" spans="9:15">
      <c r="I2090" s="108">
        <f t="shared" si="145"/>
        <v>2087</v>
      </c>
      <c r="J2090" s="100">
        <f t="shared" si="145"/>
        <v>45551</v>
      </c>
      <c r="K2090" s="100"/>
      <c r="L2090" s="109"/>
      <c r="M2090" s="1"/>
      <c r="N2090" s="1"/>
      <c r="O2090" s="1"/>
    </row>
    <row r="2091" spans="9:15">
      <c r="I2091" s="108">
        <f t="shared" si="145"/>
        <v>2088</v>
      </c>
      <c r="J2091" s="100">
        <f t="shared" si="145"/>
        <v>45552</v>
      </c>
      <c r="K2091" s="100"/>
      <c r="L2091" s="109"/>
      <c r="M2091" s="1"/>
      <c r="N2091" s="1"/>
      <c r="O2091" s="1"/>
    </row>
    <row r="2092" spans="9:15">
      <c r="I2092" s="108">
        <f t="shared" si="145"/>
        <v>2089</v>
      </c>
      <c r="J2092" s="100">
        <f t="shared" si="145"/>
        <v>45553</v>
      </c>
      <c r="K2092" s="100"/>
      <c r="L2092" s="109"/>
      <c r="M2092" s="1"/>
      <c r="N2092" s="1"/>
      <c r="O2092" s="1"/>
    </row>
    <row r="2093" spans="9:15">
      <c r="I2093" s="108">
        <f t="shared" si="145"/>
        <v>2090</v>
      </c>
      <c r="J2093" s="100">
        <f t="shared" si="145"/>
        <v>45554</v>
      </c>
      <c r="K2093" s="100"/>
      <c r="L2093" s="109"/>
      <c r="M2093" s="1"/>
      <c r="N2093" s="1"/>
      <c r="O2093" s="1"/>
    </row>
    <row r="2094" spans="9:15">
      <c r="I2094" s="108">
        <f t="shared" si="145"/>
        <v>2091</v>
      </c>
      <c r="J2094" s="100">
        <f t="shared" si="145"/>
        <v>45555</v>
      </c>
      <c r="K2094" s="100"/>
      <c r="L2094" s="109"/>
      <c r="M2094" s="1"/>
      <c r="N2094" s="1"/>
      <c r="O2094" s="1"/>
    </row>
    <row r="2095" spans="9:15">
      <c r="I2095" s="108">
        <f t="shared" si="145"/>
        <v>2092</v>
      </c>
      <c r="J2095" s="100">
        <f t="shared" si="145"/>
        <v>45556</v>
      </c>
      <c r="K2095" s="100"/>
      <c r="L2095" s="109"/>
      <c r="M2095" s="1"/>
      <c r="N2095" s="1"/>
      <c r="O2095" s="1"/>
    </row>
    <row r="2096" spans="9:15">
      <c r="I2096" s="108">
        <f t="shared" si="145"/>
        <v>2093</v>
      </c>
      <c r="J2096" s="100">
        <f t="shared" si="145"/>
        <v>45557</v>
      </c>
      <c r="K2096" s="100"/>
      <c r="L2096" s="109"/>
      <c r="M2096" s="1"/>
      <c r="N2096" s="1"/>
      <c r="O2096" s="1"/>
    </row>
    <row r="2097" spans="9:15">
      <c r="I2097" s="108">
        <f t="shared" si="145"/>
        <v>2094</v>
      </c>
      <c r="J2097" s="100">
        <f t="shared" si="145"/>
        <v>45558</v>
      </c>
      <c r="K2097" s="100"/>
      <c r="L2097" s="109"/>
      <c r="M2097" s="1"/>
      <c r="N2097" s="1"/>
      <c r="O2097" s="1"/>
    </row>
    <row r="2098" spans="9:15">
      <c r="I2098" s="108">
        <f t="shared" si="145"/>
        <v>2095</v>
      </c>
      <c r="J2098" s="100">
        <f t="shared" si="145"/>
        <v>45559</v>
      </c>
      <c r="K2098" s="100"/>
      <c r="L2098" s="109"/>
      <c r="M2098" s="1"/>
      <c r="N2098" s="1"/>
      <c r="O2098" s="1"/>
    </row>
    <row r="2099" spans="9:15">
      <c r="I2099" s="108">
        <f t="shared" si="145"/>
        <v>2096</v>
      </c>
      <c r="J2099" s="100">
        <f t="shared" si="145"/>
        <v>45560</v>
      </c>
      <c r="K2099" s="100"/>
      <c r="L2099" s="109"/>
      <c r="M2099" s="1"/>
      <c r="N2099" s="1"/>
      <c r="O2099" s="1"/>
    </row>
    <row r="2100" spans="9:15">
      <c r="I2100" s="108">
        <f t="shared" si="145"/>
        <v>2097</v>
      </c>
      <c r="J2100" s="100">
        <f t="shared" si="145"/>
        <v>45561</v>
      </c>
      <c r="K2100" s="100"/>
      <c r="L2100" s="109"/>
      <c r="M2100" s="1"/>
      <c r="N2100" s="1"/>
      <c r="O2100" s="1"/>
    </row>
    <row r="2101" spans="9:15">
      <c r="I2101" s="108">
        <f t="shared" si="145"/>
        <v>2098</v>
      </c>
      <c r="J2101" s="100">
        <f t="shared" si="145"/>
        <v>45562</v>
      </c>
      <c r="K2101" s="100"/>
      <c r="L2101" s="109"/>
      <c r="M2101" s="1"/>
      <c r="N2101" s="1"/>
      <c r="O2101" s="1"/>
    </row>
    <row r="2102" spans="9:15">
      <c r="I2102" s="108">
        <f t="shared" ref="I2102:J2117" si="146">I2101+1</f>
        <v>2099</v>
      </c>
      <c r="J2102" s="100">
        <f t="shared" si="146"/>
        <v>45563</v>
      </c>
      <c r="K2102" s="100"/>
      <c r="L2102" s="109"/>
      <c r="M2102" s="1"/>
      <c r="N2102" s="1"/>
      <c r="O2102" s="1"/>
    </row>
    <row r="2103" spans="9:15">
      <c r="I2103" s="108">
        <f t="shared" si="146"/>
        <v>2100</v>
      </c>
      <c r="J2103" s="100">
        <f t="shared" si="146"/>
        <v>45564</v>
      </c>
      <c r="K2103" s="100"/>
      <c r="L2103" s="109"/>
      <c r="M2103" s="1"/>
      <c r="N2103" s="1"/>
      <c r="O2103" s="1"/>
    </row>
    <row r="2104" spans="9:15">
      <c r="I2104" s="108">
        <f t="shared" si="146"/>
        <v>2101</v>
      </c>
      <c r="J2104" s="100">
        <f t="shared" si="146"/>
        <v>45565</v>
      </c>
      <c r="K2104" s="100"/>
      <c r="L2104" s="109"/>
      <c r="M2104" s="1"/>
      <c r="N2104" s="1"/>
      <c r="O2104" s="1"/>
    </row>
    <row r="2105" spans="9:15">
      <c r="I2105" s="108">
        <f t="shared" si="146"/>
        <v>2102</v>
      </c>
      <c r="J2105" s="100">
        <f t="shared" si="146"/>
        <v>45566</v>
      </c>
      <c r="K2105" s="100"/>
      <c r="L2105" s="109"/>
      <c r="M2105" s="1"/>
      <c r="N2105" s="1"/>
      <c r="O2105" s="1"/>
    </row>
    <row r="2106" spans="9:15">
      <c r="I2106" s="108">
        <f t="shared" si="146"/>
        <v>2103</v>
      </c>
      <c r="J2106" s="100">
        <f t="shared" si="146"/>
        <v>45567</v>
      </c>
      <c r="K2106" s="100"/>
      <c r="L2106" s="109"/>
      <c r="M2106" s="1"/>
      <c r="N2106" s="1"/>
      <c r="O2106" s="1"/>
    </row>
    <row r="2107" spans="9:15">
      <c r="I2107" s="108">
        <f t="shared" si="146"/>
        <v>2104</v>
      </c>
      <c r="J2107" s="100">
        <f t="shared" si="146"/>
        <v>45568</v>
      </c>
      <c r="K2107" s="100"/>
      <c r="L2107" s="109"/>
      <c r="M2107" s="1"/>
      <c r="N2107" s="1"/>
      <c r="O2107" s="1"/>
    </row>
    <row r="2108" spans="9:15">
      <c r="I2108" s="108">
        <f t="shared" si="146"/>
        <v>2105</v>
      </c>
      <c r="J2108" s="100">
        <f t="shared" si="146"/>
        <v>45569</v>
      </c>
      <c r="K2108" s="100"/>
      <c r="L2108" s="109"/>
      <c r="M2108" s="1"/>
      <c r="N2108" s="1"/>
      <c r="O2108" s="1"/>
    </row>
    <row r="2109" spans="9:15">
      <c r="I2109" s="108">
        <f t="shared" si="146"/>
        <v>2106</v>
      </c>
      <c r="J2109" s="100">
        <f t="shared" si="146"/>
        <v>45570</v>
      </c>
      <c r="K2109" s="100"/>
      <c r="L2109" s="109"/>
      <c r="M2109" s="1"/>
      <c r="N2109" s="1"/>
      <c r="O2109" s="1"/>
    </row>
    <row r="2110" spans="9:15">
      <c r="I2110" s="108">
        <f t="shared" si="146"/>
        <v>2107</v>
      </c>
      <c r="J2110" s="100">
        <f t="shared" si="146"/>
        <v>45571</v>
      </c>
      <c r="K2110" s="100"/>
      <c r="L2110" s="109"/>
      <c r="M2110" s="1"/>
      <c r="N2110" s="1"/>
      <c r="O2110" s="1"/>
    </row>
    <row r="2111" spans="9:15">
      <c r="I2111" s="108">
        <f t="shared" si="146"/>
        <v>2108</v>
      </c>
      <c r="J2111" s="100">
        <f t="shared" si="146"/>
        <v>45572</v>
      </c>
      <c r="K2111" s="100"/>
      <c r="L2111" s="109"/>
      <c r="M2111" s="1"/>
      <c r="N2111" s="1"/>
      <c r="O2111" s="1"/>
    </row>
    <row r="2112" spans="9:15">
      <c r="I2112" s="108">
        <f t="shared" si="146"/>
        <v>2109</v>
      </c>
      <c r="J2112" s="100">
        <f t="shared" si="146"/>
        <v>45573</v>
      </c>
      <c r="K2112" s="100"/>
      <c r="L2112" s="109"/>
      <c r="M2112" s="1"/>
      <c r="N2112" s="1"/>
      <c r="O2112" s="1"/>
    </row>
    <row r="2113" spans="9:15">
      <c r="I2113" s="108">
        <f t="shared" si="146"/>
        <v>2110</v>
      </c>
      <c r="J2113" s="100">
        <f t="shared" si="146"/>
        <v>45574</v>
      </c>
      <c r="K2113" s="100"/>
      <c r="L2113" s="109"/>
      <c r="M2113" s="1"/>
      <c r="N2113" s="1"/>
      <c r="O2113" s="1"/>
    </row>
    <row r="2114" spans="9:15">
      <c r="I2114" s="108">
        <f t="shared" si="146"/>
        <v>2111</v>
      </c>
      <c r="J2114" s="100">
        <f t="shared" si="146"/>
        <v>45575</v>
      </c>
      <c r="K2114" s="100"/>
      <c r="L2114" s="109"/>
      <c r="M2114" s="1"/>
      <c r="N2114" s="1"/>
      <c r="O2114" s="1"/>
    </row>
    <row r="2115" spans="9:15">
      <c r="I2115" s="108">
        <f t="shared" si="146"/>
        <v>2112</v>
      </c>
      <c r="J2115" s="100">
        <f t="shared" si="146"/>
        <v>45576</v>
      </c>
      <c r="K2115" s="100"/>
      <c r="L2115" s="109"/>
      <c r="M2115" s="1"/>
      <c r="N2115" s="1"/>
      <c r="O2115" s="1"/>
    </row>
    <row r="2116" spans="9:15">
      <c r="I2116" s="108">
        <f t="shared" si="146"/>
        <v>2113</v>
      </c>
      <c r="J2116" s="100">
        <f t="shared" si="146"/>
        <v>45577</v>
      </c>
      <c r="K2116" s="100"/>
      <c r="L2116" s="109"/>
      <c r="M2116" s="1"/>
      <c r="N2116" s="1"/>
      <c r="O2116" s="1"/>
    </row>
    <row r="2117" spans="9:15">
      <c r="I2117" s="108">
        <f t="shared" si="146"/>
        <v>2114</v>
      </c>
      <c r="J2117" s="100">
        <f t="shared" si="146"/>
        <v>45578</v>
      </c>
      <c r="K2117" s="100"/>
      <c r="L2117" s="109"/>
      <c r="M2117" s="1"/>
      <c r="N2117" s="1"/>
      <c r="O2117" s="1"/>
    </row>
    <row r="2118" spans="9:15">
      <c r="I2118" s="108">
        <f t="shared" ref="I2118:J2133" si="147">I2117+1</f>
        <v>2115</v>
      </c>
      <c r="J2118" s="100">
        <f t="shared" si="147"/>
        <v>45579</v>
      </c>
      <c r="K2118" s="100"/>
      <c r="L2118" s="109"/>
      <c r="M2118" s="1"/>
      <c r="N2118" s="1"/>
      <c r="O2118" s="1"/>
    </row>
    <row r="2119" spans="9:15">
      <c r="I2119" s="108">
        <f t="shared" si="147"/>
        <v>2116</v>
      </c>
      <c r="J2119" s="100">
        <f t="shared" si="147"/>
        <v>45580</v>
      </c>
      <c r="K2119" s="100"/>
      <c r="L2119" s="109"/>
      <c r="M2119" s="1"/>
      <c r="N2119" s="1"/>
      <c r="O2119" s="1"/>
    </row>
    <row r="2120" spans="9:15">
      <c r="I2120" s="108">
        <f t="shared" si="147"/>
        <v>2117</v>
      </c>
      <c r="J2120" s="100">
        <f t="shared" si="147"/>
        <v>45581</v>
      </c>
      <c r="K2120" s="100"/>
      <c r="L2120" s="109"/>
      <c r="M2120" s="1"/>
      <c r="N2120" s="1"/>
      <c r="O2120" s="1"/>
    </row>
    <row r="2121" spans="9:15">
      <c r="I2121" s="108">
        <f t="shared" si="147"/>
        <v>2118</v>
      </c>
      <c r="J2121" s="100">
        <f t="shared" si="147"/>
        <v>45582</v>
      </c>
      <c r="K2121" s="100"/>
      <c r="L2121" s="109"/>
      <c r="M2121" s="1"/>
      <c r="N2121" s="1"/>
      <c r="O2121" s="1"/>
    </row>
    <row r="2122" spans="9:15">
      <c r="I2122" s="108">
        <f t="shared" si="147"/>
        <v>2119</v>
      </c>
      <c r="J2122" s="100">
        <f t="shared" si="147"/>
        <v>45583</v>
      </c>
      <c r="K2122" s="100"/>
      <c r="L2122" s="109"/>
      <c r="M2122" s="1"/>
      <c r="N2122" s="1"/>
      <c r="O2122" s="1"/>
    </row>
    <row r="2123" spans="9:15">
      <c r="I2123" s="108">
        <f t="shared" si="147"/>
        <v>2120</v>
      </c>
      <c r="J2123" s="100">
        <f t="shared" si="147"/>
        <v>45584</v>
      </c>
      <c r="K2123" s="100"/>
      <c r="L2123" s="109"/>
      <c r="M2123" s="1"/>
      <c r="N2123" s="1"/>
      <c r="O2123" s="1"/>
    </row>
    <row r="2124" spans="9:15">
      <c r="I2124" s="108">
        <f t="shared" si="147"/>
        <v>2121</v>
      </c>
      <c r="J2124" s="100">
        <f t="shared" si="147"/>
        <v>45585</v>
      </c>
      <c r="K2124" s="100"/>
      <c r="L2124" s="109"/>
      <c r="M2124" s="1"/>
      <c r="N2124" s="1"/>
      <c r="O2124" s="1"/>
    </row>
    <row r="2125" spans="9:15">
      <c r="I2125" s="108">
        <f t="shared" si="147"/>
        <v>2122</v>
      </c>
      <c r="J2125" s="100">
        <f t="shared" si="147"/>
        <v>45586</v>
      </c>
      <c r="K2125" s="100"/>
      <c r="L2125" s="109"/>
      <c r="M2125" s="1"/>
      <c r="N2125" s="1"/>
      <c r="O2125" s="1"/>
    </row>
    <row r="2126" spans="9:15">
      <c r="I2126" s="108">
        <f t="shared" si="147"/>
        <v>2123</v>
      </c>
      <c r="J2126" s="100">
        <f t="shared" si="147"/>
        <v>45587</v>
      </c>
      <c r="K2126" s="100"/>
      <c r="L2126" s="109"/>
      <c r="M2126" s="1"/>
      <c r="N2126" s="1"/>
      <c r="O2126" s="1"/>
    </row>
    <row r="2127" spans="9:15">
      <c r="I2127" s="108">
        <f t="shared" si="147"/>
        <v>2124</v>
      </c>
      <c r="J2127" s="100">
        <f t="shared" si="147"/>
        <v>45588</v>
      </c>
      <c r="K2127" s="100"/>
      <c r="L2127" s="109"/>
      <c r="M2127" s="1"/>
      <c r="N2127" s="1"/>
      <c r="O2127" s="1"/>
    </row>
    <row r="2128" spans="9:15">
      <c r="I2128" s="108">
        <f t="shared" si="147"/>
        <v>2125</v>
      </c>
      <c r="J2128" s="100">
        <f t="shared" si="147"/>
        <v>45589</v>
      </c>
      <c r="K2128" s="100"/>
      <c r="L2128" s="109"/>
      <c r="M2128" s="1"/>
      <c r="N2128" s="1"/>
      <c r="O2128" s="1"/>
    </row>
    <row r="2129" spans="9:15">
      <c r="I2129" s="108">
        <f t="shared" si="147"/>
        <v>2126</v>
      </c>
      <c r="J2129" s="100">
        <f t="shared" si="147"/>
        <v>45590</v>
      </c>
      <c r="K2129" s="100"/>
      <c r="L2129" s="109"/>
      <c r="M2129" s="1"/>
      <c r="N2129" s="1"/>
      <c r="O2129" s="1"/>
    </row>
    <row r="2130" spans="9:15">
      <c r="I2130" s="108">
        <f t="shared" si="147"/>
        <v>2127</v>
      </c>
      <c r="J2130" s="100">
        <f t="shared" si="147"/>
        <v>45591</v>
      </c>
      <c r="K2130" s="100"/>
      <c r="L2130" s="109"/>
      <c r="M2130" s="1"/>
      <c r="N2130" s="1"/>
      <c r="O2130" s="1"/>
    </row>
    <row r="2131" spans="9:15">
      <c r="I2131" s="108">
        <f t="shared" si="147"/>
        <v>2128</v>
      </c>
      <c r="J2131" s="100">
        <f t="shared" si="147"/>
        <v>45592</v>
      </c>
      <c r="K2131" s="100"/>
      <c r="L2131" s="109"/>
      <c r="M2131" s="1"/>
      <c r="N2131" s="1"/>
      <c r="O2131" s="1"/>
    </row>
    <row r="2132" spans="9:15">
      <c r="I2132" s="108">
        <f t="shared" si="147"/>
        <v>2129</v>
      </c>
      <c r="J2132" s="100">
        <f t="shared" si="147"/>
        <v>45593</v>
      </c>
      <c r="K2132" s="100"/>
      <c r="L2132" s="109"/>
      <c r="M2132" s="1"/>
      <c r="N2132" s="1"/>
      <c r="O2132" s="1"/>
    </row>
    <row r="2133" spans="9:15">
      <c r="I2133" s="108">
        <f t="shared" si="147"/>
        <v>2130</v>
      </c>
      <c r="J2133" s="100">
        <f t="shared" si="147"/>
        <v>45594</v>
      </c>
      <c r="K2133" s="100"/>
      <c r="L2133" s="109"/>
      <c r="M2133" s="1"/>
      <c r="N2133" s="1"/>
      <c r="O2133" s="1"/>
    </row>
    <row r="2134" spans="9:15">
      <c r="I2134" s="108">
        <f t="shared" ref="I2134:J2149" si="148">I2133+1</f>
        <v>2131</v>
      </c>
      <c r="J2134" s="100">
        <f t="shared" si="148"/>
        <v>45595</v>
      </c>
      <c r="K2134" s="100"/>
      <c r="L2134" s="109"/>
      <c r="M2134" s="1"/>
      <c r="N2134" s="1"/>
      <c r="O2134" s="1"/>
    </row>
    <row r="2135" spans="9:15">
      <c r="I2135" s="108">
        <f t="shared" si="148"/>
        <v>2132</v>
      </c>
      <c r="J2135" s="100">
        <f t="shared" si="148"/>
        <v>45596</v>
      </c>
      <c r="K2135" s="100"/>
      <c r="L2135" s="109"/>
      <c r="M2135" s="1"/>
      <c r="N2135" s="1"/>
      <c r="O2135" s="1"/>
    </row>
    <row r="2136" spans="9:15">
      <c r="I2136" s="108">
        <f t="shared" si="148"/>
        <v>2133</v>
      </c>
      <c r="J2136" s="100">
        <f t="shared" si="148"/>
        <v>45597</v>
      </c>
      <c r="K2136" s="100"/>
      <c r="L2136" s="109"/>
      <c r="M2136" s="1"/>
      <c r="N2136" s="1"/>
      <c r="O2136" s="1"/>
    </row>
    <row r="2137" spans="9:15">
      <c r="I2137" s="108">
        <f t="shared" si="148"/>
        <v>2134</v>
      </c>
      <c r="J2137" s="100">
        <f t="shared" si="148"/>
        <v>45598</v>
      </c>
      <c r="K2137" s="100"/>
      <c r="L2137" s="109"/>
      <c r="M2137" s="1"/>
      <c r="N2137" s="1"/>
      <c r="O2137" s="1"/>
    </row>
    <row r="2138" spans="9:15">
      <c r="I2138" s="108">
        <f t="shared" si="148"/>
        <v>2135</v>
      </c>
      <c r="J2138" s="100">
        <f t="shared" si="148"/>
        <v>45599</v>
      </c>
      <c r="K2138" s="100"/>
      <c r="L2138" s="109"/>
      <c r="M2138" s="1"/>
      <c r="N2138" s="1"/>
      <c r="O2138" s="1"/>
    </row>
    <row r="2139" spans="9:15">
      <c r="I2139" s="108">
        <f t="shared" si="148"/>
        <v>2136</v>
      </c>
      <c r="J2139" s="100">
        <f t="shared" si="148"/>
        <v>45600</v>
      </c>
      <c r="K2139" s="100"/>
      <c r="L2139" s="109"/>
      <c r="M2139" s="1"/>
      <c r="N2139" s="1"/>
      <c r="O2139" s="1"/>
    </row>
    <row r="2140" spans="9:15">
      <c r="I2140" s="108">
        <f t="shared" si="148"/>
        <v>2137</v>
      </c>
      <c r="J2140" s="100">
        <f t="shared" si="148"/>
        <v>45601</v>
      </c>
      <c r="K2140" s="100"/>
      <c r="L2140" s="109"/>
      <c r="M2140" s="1"/>
      <c r="N2140" s="1"/>
      <c r="O2140" s="1"/>
    </row>
    <row r="2141" spans="9:15">
      <c r="I2141" s="108">
        <f t="shared" si="148"/>
        <v>2138</v>
      </c>
      <c r="J2141" s="100">
        <f t="shared" si="148"/>
        <v>45602</v>
      </c>
      <c r="K2141" s="100"/>
      <c r="L2141" s="109"/>
      <c r="M2141" s="1"/>
      <c r="N2141" s="1"/>
      <c r="O2141" s="1"/>
    </row>
    <row r="2142" spans="9:15">
      <c r="I2142" s="108">
        <f t="shared" si="148"/>
        <v>2139</v>
      </c>
      <c r="J2142" s="100">
        <f t="shared" si="148"/>
        <v>45603</v>
      </c>
      <c r="K2142" s="100"/>
      <c r="L2142" s="109"/>
      <c r="M2142" s="1"/>
      <c r="N2142" s="1"/>
      <c r="O2142" s="1"/>
    </row>
    <row r="2143" spans="9:15">
      <c r="I2143" s="108">
        <f t="shared" si="148"/>
        <v>2140</v>
      </c>
      <c r="J2143" s="100">
        <f t="shared" si="148"/>
        <v>45604</v>
      </c>
      <c r="K2143" s="100"/>
      <c r="L2143" s="109"/>
      <c r="M2143" s="1"/>
      <c r="N2143" s="1"/>
      <c r="O2143" s="1"/>
    </row>
    <row r="2144" spans="9:15">
      <c r="I2144" s="108">
        <f t="shared" si="148"/>
        <v>2141</v>
      </c>
      <c r="J2144" s="100">
        <f t="shared" si="148"/>
        <v>45605</v>
      </c>
      <c r="K2144" s="100"/>
      <c r="L2144" s="109"/>
      <c r="M2144" s="1"/>
      <c r="N2144" s="1"/>
      <c r="O2144" s="1"/>
    </row>
    <row r="2145" spans="9:15">
      <c r="I2145" s="108">
        <f t="shared" si="148"/>
        <v>2142</v>
      </c>
      <c r="J2145" s="100">
        <f t="shared" si="148"/>
        <v>45606</v>
      </c>
      <c r="K2145" s="100"/>
      <c r="L2145" s="109"/>
      <c r="M2145" s="1"/>
      <c r="N2145" s="1"/>
      <c r="O2145" s="1"/>
    </row>
    <row r="2146" spans="9:15">
      <c r="I2146" s="108">
        <f t="shared" si="148"/>
        <v>2143</v>
      </c>
      <c r="J2146" s="100">
        <f t="shared" si="148"/>
        <v>45607</v>
      </c>
      <c r="K2146" s="100"/>
      <c r="L2146" s="109"/>
      <c r="M2146" s="1"/>
      <c r="N2146" s="1"/>
      <c r="O2146" s="1"/>
    </row>
    <row r="2147" spans="9:15">
      <c r="I2147" s="108">
        <f t="shared" si="148"/>
        <v>2144</v>
      </c>
      <c r="J2147" s="100">
        <f t="shared" si="148"/>
        <v>45608</v>
      </c>
      <c r="K2147" s="100"/>
      <c r="L2147" s="109"/>
      <c r="M2147" s="1"/>
      <c r="N2147" s="1"/>
      <c r="O2147" s="1"/>
    </row>
    <row r="2148" spans="9:15">
      <c r="I2148" s="108">
        <f t="shared" si="148"/>
        <v>2145</v>
      </c>
      <c r="J2148" s="100">
        <f t="shared" si="148"/>
        <v>45609</v>
      </c>
      <c r="K2148" s="100"/>
      <c r="L2148" s="109"/>
      <c r="M2148" s="1"/>
      <c r="N2148" s="1"/>
      <c r="O2148" s="1"/>
    </row>
    <row r="2149" spans="9:15">
      <c r="I2149" s="108">
        <f t="shared" si="148"/>
        <v>2146</v>
      </c>
      <c r="J2149" s="100">
        <f t="shared" si="148"/>
        <v>45610</v>
      </c>
      <c r="K2149" s="100"/>
      <c r="L2149" s="109"/>
      <c r="M2149" s="1"/>
      <c r="N2149" s="1"/>
      <c r="O2149" s="1"/>
    </row>
    <row r="2150" spans="9:15">
      <c r="I2150" s="108">
        <f t="shared" ref="I2150:J2165" si="149">I2149+1</f>
        <v>2147</v>
      </c>
      <c r="J2150" s="100">
        <f t="shared" si="149"/>
        <v>45611</v>
      </c>
      <c r="K2150" s="100"/>
      <c r="L2150" s="109"/>
      <c r="M2150" s="1"/>
      <c r="N2150" s="1"/>
      <c r="O2150" s="1"/>
    </row>
    <row r="2151" spans="9:15">
      <c r="I2151" s="108">
        <f t="shared" si="149"/>
        <v>2148</v>
      </c>
      <c r="J2151" s="100">
        <f t="shared" si="149"/>
        <v>45612</v>
      </c>
      <c r="K2151" s="100"/>
      <c r="L2151" s="109"/>
      <c r="M2151" s="1"/>
      <c r="N2151" s="1"/>
      <c r="O2151" s="1"/>
    </row>
    <row r="2152" spans="9:15">
      <c r="I2152" s="108">
        <f t="shared" si="149"/>
        <v>2149</v>
      </c>
      <c r="J2152" s="100">
        <f t="shared" si="149"/>
        <v>45613</v>
      </c>
      <c r="K2152" s="100"/>
      <c r="L2152" s="109"/>
      <c r="M2152" s="1"/>
      <c r="N2152" s="1"/>
      <c r="O2152" s="1"/>
    </row>
    <row r="2153" spans="9:15">
      <c r="I2153" s="108">
        <f t="shared" si="149"/>
        <v>2150</v>
      </c>
      <c r="J2153" s="100">
        <f t="shared" si="149"/>
        <v>45614</v>
      </c>
      <c r="K2153" s="100"/>
      <c r="L2153" s="109"/>
      <c r="M2153" s="1"/>
      <c r="N2153" s="1"/>
      <c r="O2153" s="1"/>
    </row>
    <row r="2154" spans="9:15">
      <c r="I2154" s="108">
        <f t="shared" si="149"/>
        <v>2151</v>
      </c>
      <c r="J2154" s="100">
        <f t="shared" si="149"/>
        <v>45615</v>
      </c>
      <c r="K2154" s="100"/>
      <c r="L2154" s="109"/>
      <c r="M2154" s="1"/>
      <c r="N2154" s="1"/>
      <c r="O2154" s="1"/>
    </row>
    <row r="2155" spans="9:15">
      <c r="I2155" s="108">
        <f t="shared" si="149"/>
        <v>2152</v>
      </c>
      <c r="J2155" s="100">
        <f t="shared" si="149"/>
        <v>45616</v>
      </c>
      <c r="K2155" s="100"/>
      <c r="L2155" s="109"/>
      <c r="M2155" s="1"/>
      <c r="N2155" s="1"/>
      <c r="O2155" s="1"/>
    </row>
    <row r="2156" spans="9:15">
      <c r="I2156" s="108">
        <f t="shared" si="149"/>
        <v>2153</v>
      </c>
      <c r="J2156" s="100">
        <f t="shared" si="149"/>
        <v>45617</v>
      </c>
      <c r="K2156" s="100"/>
      <c r="L2156" s="109"/>
      <c r="M2156" s="1"/>
      <c r="N2156" s="1"/>
      <c r="O2156" s="1"/>
    </row>
    <row r="2157" spans="9:15">
      <c r="I2157" s="108">
        <f t="shared" si="149"/>
        <v>2154</v>
      </c>
      <c r="J2157" s="100">
        <f t="shared" si="149"/>
        <v>45618</v>
      </c>
      <c r="K2157" s="100"/>
      <c r="L2157" s="109"/>
      <c r="M2157" s="1"/>
      <c r="N2157" s="1"/>
      <c r="O2157" s="1"/>
    </row>
    <row r="2158" spans="9:15">
      <c r="I2158" s="108">
        <f t="shared" si="149"/>
        <v>2155</v>
      </c>
      <c r="J2158" s="100">
        <f t="shared" si="149"/>
        <v>45619</v>
      </c>
      <c r="K2158" s="100"/>
      <c r="L2158" s="109"/>
      <c r="M2158" s="1"/>
      <c r="N2158" s="1"/>
      <c r="O2158" s="1"/>
    </row>
    <row r="2159" spans="9:15">
      <c r="I2159" s="108">
        <f t="shared" si="149"/>
        <v>2156</v>
      </c>
      <c r="J2159" s="100">
        <f t="shared" si="149"/>
        <v>45620</v>
      </c>
      <c r="K2159" s="100"/>
      <c r="L2159" s="109"/>
      <c r="M2159" s="1"/>
      <c r="N2159" s="1"/>
      <c r="O2159" s="1"/>
    </row>
    <row r="2160" spans="9:15">
      <c r="I2160" s="108">
        <f t="shared" si="149"/>
        <v>2157</v>
      </c>
      <c r="J2160" s="100">
        <f t="shared" si="149"/>
        <v>45621</v>
      </c>
      <c r="K2160" s="100"/>
      <c r="L2160" s="109"/>
      <c r="M2160" s="1"/>
      <c r="N2160" s="1"/>
      <c r="O2160" s="1"/>
    </row>
    <row r="2161" spans="9:15">
      <c r="I2161" s="108">
        <f t="shared" si="149"/>
        <v>2158</v>
      </c>
      <c r="J2161" s="100">
        <f t="shared" si="149"/>
        <v>45622</v>
      </c>
      <c r="K2161" s="100"/>
      <c r="L2161" s="109"/>
      <c r="M2161" s="1"/>
      <c r="N2161" s="1"/>
      <c r="O2161" s="1"/>
    </row>
    <row r="2162" spans="9:15">
      <c r="I2162" s="108">
        <f t="shared" si="149"/>
        <v>2159</v>
      </c>
      <c r="J2162" s="100">
        <f t="shared" si="149"/>
        <v>45623</v>
      </c>
      <c r="K2162" s="100"/>
      <c r="L2162" s="109"/>
      <c r="M2162" s="1"/>
      <c r="N2162" s="1"/>
      <c r="O2162" s="1"/>
    </row>
    <row r="2163" spans="9:15">
      <c r="I2163" s="108">
        <f t="shared" si="149"/>
        <v>2160</v>
      </c>
      <c r="J2163" s="100">
        <f t="shared" si="149"/>
        <v>45624</v>
      </c>
      <c r="K2163" s="100"/>
      <c r="L2163" s="109"/>
      <c r="M2163" s="1"/>
      <c r="N2163" s="1"/>
      <c r="O2163" s="1"/>
    </row>
    <row r="2164" spans="9:15">
      <c r="I2164" s="108">
        <f t="shared" si="149"/>
        <v>2161</v>
      </c>
      <c r="J2164" s="100">
        <f t="shared" si="149"/>
        <v>45625</v>
      </c>
      <c r="K2164" s="100"/>
      <c r="L2164" s="109"/>
      <c r="M2164" s="1"/>
      <c r="N2164" s="1"/>
      <c r="O2164" s="1"/>
    </row>
    <row r="2165" spans="9:15">
      <c r="I2165" s="108">
        <f t="shared" si="149"/>
        <v>2162</v>
      </c>
      <c r="J2165" s="100">
        <f t="shared" si="149"/>
        <v>45626</v>
      </c>
      <c r="K2165" s="100"/>
      <c r="L2165" s="109"/>
      <c r="M2165" s="1"/>
      <c r="N2165" s="1"/>
      <c r="O2165" s="1"/>
    </row>
    <row r="2166" spans="9:15">
      <c r="I2166" s="108">
        <f t="shared" ref="I2166:J2181" si="150">I2165+1</f>
        <v>2163</v>
      </c>
      <c r="J2166" s="100">
        <f t="shared" si="150"/>
        <v>45627</v>
      </c>
      <c r="K2166" s="100"/>
      <c r="L2166" s="109"/>
      <c r="M2166" s="1"/>
      <c r="N2166" s="1"/>
      <c r="O2166" s="1"/>
    </row>
    <row r="2167" spans="9:15">
      <c r="I2167" s="108">
        <f t="shared" si="150"/>
        <v>2164</v>
      </c>
      <c r="J2167" s="100">
        <f t="shared" si="150"/>
        <v>45628</v>
      </c>
      <c r="K2167" s="100"/>
      <c r="L2167" s="109"/>
      <c r="M2167" s="1"/>
      <c r="N2167" s="1"/>
      <c r="O2167" s="1"/>
    </row>
    <row r="2168" spans="9:15">
      <c r="I2168" s="108">
        <f t="shared" si="150"/>
        <v>2165</v>
      </c>
      <c r="J2168" s="100">
        <f t="shared" si="150"/>
        <v>45629</v>
      </c>
      <c r="K2168" s="100"/>
      <c r="L2168" s="109"/>
      <c r="M2168" s="1"/>
      <c r="N2168" s="1"/>
      <c r="O2168" s="1"/>
    </row>
    <row r="2169" spans="9:15">
      <c r="I2169" s="108">
        <f t="shared" si="150"/>
        <v>2166</v>
      </c>
      <c r="J2169" s="100">
        <f t="shared" si="150"/>
        <v>45630</v>
      </c>
      <c r="K2169" s="100"/>
      <c r="L2169" s="109"/>
      <c r="M2169" s="1"/>
      <c r="N2169" s="1"/>
      <c r="O2169" s="1"/>
    </row>
    <row r="2170" spans="9:15">
      <c r="I2170" s="108">
        <f t="shared" si="150"/>
        <v>2167</v>
      </c>
      <c r="J2170" s="100">
        <f t="shared" si="150"/>
        <v>45631</v>
      </c>
      <c r="K2170" s="100"/>
      <c r="L2170" s="109"/>
      <c r="M2170" s="1"/>
      <c r="N2170" s="1"/>
      <c r="O2170" s="1"/>
    </row>
    <row r="2171" spans="9:15">
      <c r="I2171" s="108">
        <f t="shared" si="150"/>
        <v>2168</v>
      </c>
      <c r="J2171" s="100">
        <f t="shared" si="150"/>
        <v>45632</v>
      </c>
      <c r="K2171" s="100"/>
      <c r="L2171" s="109"/>
      <c r="M2171" s="1"/>
      <c r="N2171" s="1"/>
      <c r="O2171" s="1"/>
    </row>
    <row r="2172" spans="9:15">
      <c r="I2172" s="108">
        <f t="shared" si="150"/>
        <v>2169</v>
      </c>
      <c r="J2172" s="100">
        <f t="shared" si="150"/>
        <v>45633</v>
      </c>
      <c r="K2172" s="100"/>
      <c r="L2172" s="109"/>
      <c r="M2172" s="1"/>
      <c r="N2172" s="1"/>
      <c r="O2172" s="1"/>
    </row>
    <row r="2173" spans="9:15">
      <c r="I2173" s="108">
        <f t="shared" si="150"/>
        <v>2170</v>
      </c>
      <c r="J2173" s="100">
        <f t="shared" si="150"/>
        <v>45634</v>
      </c>
      <c r="K2173" s="100"/>
      <c r="L2173" s="109"/>
      <c r="M2173" s="1"/>
      <c r="N2173" s="1"/>
      <c r="O2173" s="1"/>
    </row>
    <row r="2174" spans="9:15">
      <c r="I2174" s="108">
        <f t="shared" si="150"/>
        <v>2171</v>
      </c>
      <c r="J2174" s="100">
        <f t="shared" si="150"/>
        <v>45635</v>
      </c>
      <c r="K2174" s="100"/>
      <c r="L2174" s="109"/>
      <c r="M2174" s="1"/>
      <c r="N2174" s="1"/>
      <c r="O2174" s="1"/>
    </row>
    <row r="2175" spans="9:15">
      <c r="I2175" s="108">
        <f t="shared" si="150"/>
        <v>2172</v>
      </c>
      <c r="J2175" s="100">
        <f t="shared" si="150"/>
        <v>45636</v>
      </c>
      <c r="K2175" s="100"/>
      <c r="L2175" s="109"/>
      <c r="M2175" s="1"/>
      <c r="N2175" s="1"/>
      <c r="O2175" s="1"/>
    </row>
    <row r="2176" spans="9:15">
      <c r="I2176" s="108">
        <f t="shared" si="150"/>
        <v>2173</v>
      </c>
      <c r="J2176" s="100">
        <f t="shared" si="150"/>
        <v>45637</v>
      </c>
      <c r="K2176" s="100"/>
      <c r="L2176" s="109"/>
      <c r="M2176" s="1"/>
      <c r="N2176" s="1"/>
      <c r="O2176" s="1"/>
    </row>
    <row r="2177" spans="9:15">
      <c r="I2177" s="108">
        <f t="shared" si="150"/>
        <v>2174</v>
      </c>
      <c r="J2177" s="100">
        <f t="shared" si="150"/>
        <v>45638</v>
      </c>
      <c r="K2177" s="100"/>
      <c r="L2177" s="109"/>
      <c r="M2177" s="1"/>
      <c r="N2177" s="1"/>
      <c r="O2177" s="1"/>
    </row>
    <row r="2178" spans="9:15">
      <c r="I2178" s="108">
        <f t="shared" si="150"/>
        <v>2175</v>
      </c>
      <c r="J2178" s="100">
        <f t="shared" si="150"/>
        <v>45639</v>
      </c>
      <c r="K2178" s="100"/>
      <c r="L2178" s="109"/>
      <c r="M2178" s="1"/>
      <c r="N2178" s="1"/>
      <c r="O2178" s="1"/>
    </row>
    <row r="2179" spans="9:15">
      <c r="I2179" s="108">
        <f t="shared" si="150"/>
        <v>2176</v>
      </c>
      <c r="J2179" s="100">
        <f t="shared" si="150"/>
        <v>45640</v>
      </c>
      <c r="K2179" s="100"/>
      <c r="L2179" s="109"/>
      <c r="M2179" s="1"/>
      <c r="N2179" s="1"/>
      <c r="O2179" s="1"/>
    </row>
    <row r="2180" spans="9:15">
      <c r="I2180" s="108">
        <f t="shared" si="150"/>
        <v>2177</v>
      </c>
      <c r="J2180" s="100">
        <f t="shared" si="150"/>
        <v>45641</v>
      </c>
      <c r="K2180" s="100"/>
      <c r="L2180" s="109"/>
      <c r="M2180" s="1"/>
      <c r="N2180" s="1"/>
      <c r="O2180" s="1"/>
    </row>
    <row r="2181" spans="9:15">
      <c r="I2181" s="108">
        <f t="shared" si="150"/>
        <v>2178</v>
      </c>
      <c r="J2181" s="100">
        <f t="shared" si="150"/>
        <v>45642</v>
      </c>
      <c r="K2181" s="100"/>
      <c r="L2181" s="109"/>
      <c r="M2181" s="1"/>
      <c r="N2181" s="1"/>
      <c r="O2181" s="1"/>
    </row>
    <row r="2182" spans="9:15">
      <c r="I2182" s="108">
        <f t="shared" ref="I2182:J2197" si="151">I2181+1</f>
        <v>2179</v>
      </c>
      <c r="J2182" s="100">
        <f t="shared" si="151"/>
        <v>45643</v>
      </c>
      <c r="K2182" s="100"/>
      <c r="L2182" s="109"/>
      <c r="M2182" s="1"/>
      <c r="N2182" s="1"/>
      <c r="O2182" s="1"/>
    </row>
    <row r="2183" spans="9:15">
      <c r="I2183" s="108">
        <f t="shared" si="151"/>
        <v>2180</v>
      </c>
      <c r="J2183" s="100">
        <f t="shared" si="151"/>
        <v>45644</v>
      </c>
      <c r="K2183" s="100"/>
      <c r="L2183" s="109"/>
      <c r="M2183" s="1"/>
      <c r="N2183" s="1"/>
      <c r="O2183" s="1"/>
    </row>
    <row r="2184" spans="9:15">
      <c r="I2184" s="108">
        <f t="shared" si="151"/>
        <v>2181</v>
      </c>
      <c r="J2184" s="100">
        <f t="shared" si="151"/>
        <v>45645</v>
      </c>
      <c r="K2184" s="100"/>
      <c r="L2184" s="109"/>
      <c r="M2184" s="1"/>
      <c r="N2184" s="1"/>
      <c r="O2184" s="1"/>
    </row>
    <row r="2185" spans="9:15">
      <c r="I2185" s="108">
        <f t="shared" si="151"/>
        <v>2182</v>
      </c>
      <c r="J2185" s="100">
        <f t="shared" si="151"/>
        <v>45646</v>
      </c>
      <c r="K2185" s="100"/>
      <c r="L2185" s="109"/>
      <c r="M2185" s="1"/>
      <c r="N2185" s="1"/>
      <c r="O2185" s="1"/>
    </row>
    <row r="2186" spans="9:15">
      <c r="I2186" s="108">
        <f t="shared" si="151"/>
        <v>2183</v>
      </c>
      <c r="J2186" s="100">
        <f t="shared" si="151"/>
        <v>45647</v>
      </c>
      <c r="K2186" s="100"/>
      <c r="L2186" s="109"/>
      <c r="M2186" s="1"/>
      <c r="N2186" s="1"/>
      <c r="O2186" s="1"/>
    </row>
    <row r="2187" spans="9:15">
      <c r="I2187" s="108">
        <f t="shared" si="151"/>
        <v>2184</v>
      </c>
      <c r="J2187" s="100">
        <f t="shared" si="151"/>
        <v>45648</v>
      </c>
      <c r="K2187" s="100"/>
      <c r="L2187" s="109"/>
      <c r="M2187" s="1"/>
      <c r="N2187" s="1"/>
      <c r="O2187" s="1"/>
    </row>
    <row r="2188" spans="9:15">
      <c r="I2188" s="108">
        <f t="shared" si="151"/>
        <v>2185</v>
      </c>
      <c r="J2188" s="100">
        <f t="shared" si="151"/>
        <v>45649</v>
      </c>
      <c r="K2188" s="100"/>
      <c r="L2188" s="109"/>
      <c r="M2188" s="1"/>
      <c r="N2188" s="1"/>
      <c r="O2188" s="1"/>
    </row>
    <row r="2189" spans="9:15">
      <c r="I2189" s="108">
        <f t="shared" si="151"/>
        <v>2186</v>
      </c>
      <c r="J2189" s="100">
        <f t="shared" si="151"/>
        <v>45650</v>
      </c>
      <c r="K2189" s="100"/>
      <c r="L2189" s="109"/>
      <c r="M2189" s="1"/>
      <c r="N2189" s="1"/>
      <c r="O2189" s="1"/>
    </row>
    <row r="2190" spans="9:15">
      <c r="I2190" s="108">
        <f t="shared" si="151"/>
        <v>2187</v>
      </c>
      <c r="J2190" s="100">
        <f t="shared" si="151"/>
        <v>45651</v>
      </c>
      <c r="K2190" s="100"/>
      <c r="L2190" s="109"/>
      <c r="M2190" s="1"/>
      <c r="N2190" s="1"/>
      <c r="O2190" s="1"/>
    </row>
    <row r="2191" spans="9:15">
      <c r="I2191" s="108">
        <f t="shared" si="151"/>
        <v>2188</v>
      </c>
      <c r="J2191" s="100">
        <f t="shared" si="151"/>
        <v>45652</v>
      </c>
      <c r="K2191" s="100"/>
      <c r="L2191" s="109"/>
      <c r="M2191" s="1"/>
      <c r="N2191" s="1"/>
      <c r="O2191" s="1"/>
    </row>
    <row r="2192" spans="9:15">
      <c r="I2192" s="108">
        <f t="shared" si="151"/>
        <v>2189</v>
      </c>
      <c r="J2192" s="100">
        <f t="shared" si="151"/>
        <v>45653</v>
      </c>
      <c r="K2192" s="100"/>
      <c r="L2192" s="109"/>
      <c r="M2192" s="1"/>
      <c r="N2192" s="1"/>
      <c r="O2192" s="1"/>
    </row>
    <row r="2193" spans="9:15">
      <c r="I2193" s="108">
        <f t="shared" si="151"/>
        <v>2190</v>
      </c>
      <c r="J2193" s="100">
        <f t="shared" si="151"/>
        <v>45654</v>
      </c>
      <c r="K2193" s="100"/>
      <c r="L2193" s="109"/>
      <c r="M2193" s="1"/>
      <c r="N2193" s="1"/>
      <c r="O2193" s="1"/>
    </row>
    <row r="2194" spans="9:15">
      <c r="I2194" s="108">
        <f t="shared" si="151"/>
        <v>2191</v>
      </c>
      <c r="J2194" s="100">
        <f t="shared" si="151"/>
        <v>45655</v>
      </c>
      <c r="K2194" s="100"/>
      <c r="L2194" s="109"/>
      <c r="M2194" s="1"/>
      <c r="N2194" s="1"/>
      <c r="O2194" s="1"/>
    </row>
    <row r="2195" spans="9:15">
      <c r="I2195" s="108">
        <f t="shared" si="151"/>
        <v>2192</v>
      </c>
      <c r="J2195" s="100">
        <f t="shared" si="151"/>
        <v>45656</v>
      </c>
      <c r="K2195" s="100"/>
      <c r="L2195" s="109"/>
      <c r="M2195" s="1"/>
      <c r="N2195" s="1"/>
      <c r="O2195" s="1"/>
    </row>
    <row r="2196" spans="9:15">
      <c r="I2196" s="108">
        <f t="shared" si="151"/>
        <v>2193</v>
      </c>
      <c r="J2196" s="100">
        <f t="shared" si="151"/>
        <v>45657</v>
      </c>
      <c r="K2196" s="100"/>
      <c r="L2196" s="109"/>
      <c r="M2196" s="1"/>
      <c r="N2196" s="1"/>
      <c r="O2196" s="1"/>
    </row>
    <row r="2197" spans="9:15">
      <c r="I2197" s="108">
        <f t="shared" si="151"/>
        <v>2194</v>
      </c>
      <c r="J2197" s="100">
        <f t="shared" si="151"/>
        <v>45658</v>
      </c>
      <c r="K2197" s="100"/>
      <c r="L2197" s="109"/>
      <c r="M2197" s="1"/>
      <c r="N2197" s="1"/>
      <c r="O2197" s="1"/>
    </row>
    <row r="2198" spans="9:15">
      <c r="I2198" s="108">
        <f t="shared" ref="I2198:J2213" si="152">I2197+1</f>
        <v>2195</v>
      </c>
      <c r="J2198" s="100">
        <f t="shared" si="152"/>
        <v>45659</v>
      </c>
      <c r="K2198" s="100"/>
      <c r="L2198" s="109"/>
      <c r="M2198" s="1"/>
      <c r="N2198" s="1"/>
      <c r="O2198" s="1"/>
    </row>
    <row r="2199" spans="9:15">
      <c r="I2199" s="108">
        <f t="shared" si="152"/>
        <v>2196</v>
      </c>
      <c r="J2199" s="100">
        <f t="shared" si="152"/>
        <v>45660</v>
      </c>
      <c r="K2199" s="100"/>
      <c r="L2199" s="109"/>
      <c r="M2199" s="1"/>
      <c r="N2199" s="1"/>
      <c r="O2199" s="1"/>
    </row>
    <row r="2200" spans="9:15">
      <c r="I2200" s="108">
        <f t="shared" si="152"/>
        <v>2197</v>
      </c>
      <c r="J2200" s="100">
        <f t="shared" si="152"/>
        <v>45661</v>
      </c>
      <c r="K2200" s="100"/>
      <c r="L2200" s="109"/>
      <c r="M2200" s="1"/>
      <c r="N2200" s="1"/>
      <c r="O2200" s="1"/>
    </row>
    <row r="2201" spans="9:15">
      <c r="I2201" s="108">
        <f t="shared" si="152"/>
        <v>2198</v>
      </c>
      <c r="J2201" s="100">
        <f t="shared" si="152"/>
        <v>45662</v>
      </c>
      <c r="K2201" s="100"/>
      <c r="L2201" s="109"/>
      <c r="M2201" s="1"/>
      <c r="N2201" s="1"/>
      <c r="O2201" s="1"/>
    </row>
    <row r="2202" spans="9:15">
      <c r="I2202" s="108">
        <f t="shared" si="152"/>
        <v>2199</v>
      </c>
      <c r="J2202" s="100">
        <f t="shared" si="152"/>
        <v>45663</v>
      </c>
      <c r="K2202" s="100"/>
      <c r="L2202" s="109"/>
      <c r="M2202" s="1"/>
      <c r="N2202" s="1"/>
      <c r="O2202" s="1"/>
    </row>
    <row r="2203" spans="9:15">
      <c r="I2203" s="108">
        <f t="shared" si="152"/>
        <v>2200</v>
      </c>
      <c r="J2203" s="100">
        <f t="shared" si="152"/>
        <v>45664</v>
      </c>
      <c r="K2203" s="100"/>
      <c r="L2203" s="109"/>
      <c r="M2203" s="1"/>
      <c r="N2203" s="1"/>
      <c r="O2203" s="1"/>
    </row>
    <row r="2204" spans="9:15">
      <c r="I2204" s="108">
        <f t="shared" si="152"/>
        <v>2201</v>
      </c>
      <c r="J2204" s="100">
        <f t="shared" si="152"/>
        <v>45665</v>
      </c>
      <c r="K2204" s="100"/>
      <c r="L2204" s="109"/>
      <c r="M2204" s="1"/>
      <c r="N2204" s="1"/>
      <c r="O2204" s="1"/>
    </row>
    <row r="2205" spans="9:15">
      <c r="I2205" s="108">
        <f t="shared" si="152"/>
        <v>2202</v>
      </c>
      <c r="J2205" s="100">
        <f t="shared" si="152"/>
        <v>45666</v>
      </c>
      <c r="K2205" s="100"/>
      <c r="L2205" s="109"/>
      <c r="M2205" s="1"/>
      <c r="N2205" s="1"/>
      <c r="O2205" s="1"/>
    </row>
    <row r="2206" spans="9:15">
      <c r="I2206" s="108">
        <f t="shared" si="152"/>
        <v>2203</v>
      </c>
      <c r="J2206" s="100">
        <f t="shared" si="152"/>
        <v>45667</v>
      </c>
      <c r="K2206" s="100"/>
      <c r="L2206" s="109"/>
      <c r="M2206" s="1"/>
      <c r="N2206" s="1"/>
      <c r="O2206" s="1"/>
    </row>
    <row r="2207" spans="9:15">
      <c r="I2207" s="108">
        <f t="shared" si="152"/>
        <v>2204</v>
      </c>
      <c r="J2207" s="100">
        <f t="shared" si="152"/>
        <v>45668</v>
      </c>
      <c r="K2207" s="100"/>
      <c r="L2207" s="109"/>
      <c r="M2207" s="1"/>
      <c r="N2207" s="1"/>
      <c r="O2207" s="1"/>
    </row>
    <row r="2208" spans="9:15">
      <c r="I2208" s="108">
        <f t="shared" si="152"/>
        <v>2205</v>
      </c>
      <c r="J2208" s="100">
        <f t="shared" si="152"/>
        <v>45669</v>
      </c>
      <c r="K2208" s="100"/>
      <c r="L2208" s="109"/>
      <c r="M2208" s="1"/>
      <c r="N2208" s="1"/>
      <c r="O2208" s="1"/>
    </row>
    <row r="2209" spans="9:15">
      <c r="I2209" s="108">
        <f t="shared" si="152"/>
        <v>2206</v>
      </c>
      <c r="J2209" s="100">
        <f t="shared" si="152"/>
        <v>45670</v>
      </c>
      <c r="K2209" s="100"/>
      <c r="L2209" s="109"/>
      <c r="M2209" s="1"/>
      <c r="N2209" s="1"/>
      <c r="O2209" s="1"/>
    </row>
    <row r="2210" spans="9:15">
      <c r="I2210" s="108">
        <f t="shared" si="152"/>
        <v>2207</v>
      </c>
      <c r="J2210" s="100">
        <f t="shared" si="152"/>
        <v>45671</v>
      </c>
      <c r="K2210" s="100"/>
      <c r="L2210" s="109"/>
      <c r="M2210" s="1"/>
      <c r="N2210" s="1"/>
      <c r="O2210" s="1"/>
    </row>
    <row r="2211" spans="9:15">
      <c r="I2211" s="108">
        <f t="shared" si="152"/>
        <v>2208</v>
      </c>
      <c r="J2211" s="100">
        <f t="shared" si="152"/>
        <v>45672</v>
      </c>
      <c r="K2211" s="100"/>
      <c r="L2211" s="109"/>
      <c r="M2211" s="1"/>
      <c r="N2211" s="1"/>
      <c r="O2211" s="1"/>
    </row>
    <row r="2212" spans="9:15">
      <c r="I2212" s="108">
        <f t="shared" si="152"/>
        <v>2209</v>
      </c>
      <c r="J2212" s="100">
        <f t="shared" si="152"/>
        <v>45673</v>
      </c>
      <c r="K2212" s="100"/>
      <c r="L2212" s="109"/>
      <c r="M2212" s="1"/>
      <c r="N2212" s="1"/>
      <c r="O2212" s="1"/>
    </row>
    <row r="2213" spans="9:15">
      <c r="I2213" s="108">
        <f t="shared" si="152"/>
        <v>2210</v>
      </c>
      <c r="J2213" s="100">
        <f t="shared" si="152"/>
        <v>45674</v>
      </c>
      <c r="K2213" s="100"/>
      <c r="L2213" s="109"/>
      <c r="M2213" s="1"/>
      <c r="N2213" s="1"/>
      <c r="O2213" s="1"/>
    </row>
    <row r="2214" spans="9:15">
      <c r="I2214" s="108">
        <f t="shared" ref="I2214:J2229" si="153">I2213+1</f>
        <v>2211</v>
      </c>
      <c r="J2214" s="100">
        <f t="shared" si="153"/>
        <v>45675</v>
      </c>
      <c r="K2214" s="100"/>
      <c r="L2214" s="109"/>
      <c r="M2214" s="1"/>
      <c r="N2214" s="1"/>
      <c r="O2214" s="1"/>
    </row>
    <row r="2215" spans="9:15">
      <c r="I2215" s="108">
        <f t="shared" si="153"/>
        <v>2212</v>
      </c>
      <c r="J2215" s="100">
        <f t="shared" si="153"/>
        <v>45676</v>
      </c>
      <c r="K2215" s="100"/>
      <c r="L2215" s="109"/>
      <c r="M2215" s="1"/>
      <c r="N2215" s="1"/>
      <c r="O2215" s="1"/>
    </row>
    <row r="2216" spans="9:15">
      <c r="I2216" s="108">
        <f t="shared" si="153"/>
        <v>2213</v>
      </c>
      <c r="J2216" s="100">
        <f t="shared" si="153"/>
        <v>45677</v>
      </c>
      <c r="K2216" s="100"/>
      <c r="L2216" s="109"/>
      <c r="M2216" s="1"/>
      <c r="N2216" s="1"/>
      <c r="O2216" s="1"/>
    </row>
    <row r="2217" spans="9:15">
      <c r="I2217" s="108">
        <f t="shared" si="153"/>
        <v>2214</v>
      </c>
      <c r="J2217" s="100">
        <f t="shared" si="153"/>
        <v>45678</v>
      </c>
      <c r="K2217" s="100"/>
      <c r="L2217" s="109"/>
      <c r="M2217" s="1"/>
      <c r="N2217" s="1"/>
      <c r="O2217" s="1"/>
    </row>
    <row r="2218" spans="9:15">
      <c r="I2218" s="108">
        <f t="shared" si="153"/>
        <v>2215</v>
      </c>
      <c r="J2218" s="100">
        <f t="shared" si="153"/>
        <v>45679</v>
      </c>
      <c r="K2218" s="100"/>
      <c r="L2218" s="109"/>
      <c r="M2218" s="1"/>
      <c r="N2218" s="1"/>
      <c r="O2218" s="1"/>
    </row>
    <row r="2219" spans="9:15">
      <c r="I2219" s="108">
        <f t="shared" si="153"/>
        <v>2216</v>
      </c>
      <c r="J2219" s="100">
        <f t="shared" si="153"/>
        <v>45680</v>
      </c>
      <c r="K2219" s="100"/>
      <c r="L2219" s="109"/>
      <c r="M2219" s="1"/>
      <c r="N2219" s="1"/>
      <c r="O2219" s="1"/>
    </row>
    <row r="2220" spans="9:15">
      <c r="I2220" s="108">
        <f t="shared" si="153"/>
        <v>2217</v>
      </c>
      <c r="J2220" s="100">
        <f t="shared" si="153"/>
        <v>45681</v>
      </c>
      <c r="K2220" s="100"/>
      <c r="L2220" s="109"/>
      <c r="M2220" s="1"/>
      <c r="N2220" s="1"/>
      <c r="O2220" s="1"/>
    </row>
    <row r="2221" spans="9:15">
      <c r="I2221" s="108">
        <f t="shared" si="153"/>
        <v>2218</v>
      </c>
      <c r="J2221" s="100">
        <f t="shared" si="153"/>
        <v>45682</v>
      </c>
      <c r="K2221" s="100"/>
      <c r="L2221" s="109"/>
      <c r="M2221" s="1"/>
      <c r="N2221" s="1"/>
      <c r="O2221" s="1"/>
    </row>
    <row r="2222" spans="9:15">
      <c r="I2222" s="108">
        <f t="shared" si="153"/>
        <v>2219</v>
      </c>
      <c r="J2222" s="100">
        <f t="shared" si="153"/>
        <v>45683</v>
      </c>
      <c r="K2222" s="100"/>
      <c r="L2222" s="109"/>
      <c r="M2222" s="1"/>
      <c r="N2222" s="1"/>
      <c r="O2222" s="1"/>
    </row>
    <row r="2223" spans="9:15">
      <c r="I2223" s="108">
        <f t="shared" si="153"/>
        <v>2220</v>
      </c>
      <c r="J2223" s="100">
        <f t="shared" si="153"/>
        <v>45684</v>
      </c>
      <c r="K2223" s="100"/>
      <c r="L2223" s="109"/>
      <c r="M2223" s="1"/>
      <c r="N2223" s="1"/>
      <c r="O2223" s="1"/>
    </row>
    <row r="2224" spans="9:15">
      <c r="I2224" s="108">
        <f t="shared" si="153"/>
        <v>2221</v>
      </c>
      <c r="J2224" s="100">
        <f t="shared" si="153"/>
        <v>45685</v>
      </c>
      <c r="K2224" s="100"/>
      <c r="L2224" s="109"/>
      <c r="M2224" s="1"/>
      <c r="N2224" s="1"/>
      <c r="O2224" s="1"/>
    </row>
    <row r="2225" spans="9:15">
      <c r="I2225" s="108">
        <f t="shared" si="153"/>
        <v>2222</v>
      </c>
      <c r="J2225" s="100">
        <f t="shared" si="153"/>
        <v>45686</v>
      </c>
      <c r="K2225" s="100"/>
      <c r="L2225" s="109"/>
      <c r="M2225" s="1"/>
      <c r="N2225" s="1"/>
      <c r="O2225" s="1"/>
    </row>
    <row r="2226" spans="9:15">
      <c r="I2226" s="108">
        <f t="shared" si="153"/>
        <v>2223</v>
      </c>
      <c r="J2226" s="100">
        <f t="shared" si="153"/>
        <v>45687</v>
      </c>
      <c r="K2226" s="100"/>
      <c r="L2226" s="109"/>
      <c r="M2226" s="1"/>
      <c r="N2226" s="1"/>
      <c r="O2226" s="1"/>
    </row>
    <row r="2227" spans="9:15">
      <c r="I2227" s="108">
        <f t="shared" si="153"/>
        <v>2224</v>
      </c>
      <c r="J2227" s="100">
        <f t="shared" si="153"/>
        <v>45688</v>
      </c>
      <c r="K2227" s="100"/>
      <c r="L2227" s="109"/>
      <c r="M2227" s="1"/>
      <c r="N2227" s="1"/>
      <c r="O2227" s="1"/>
    </row>
    <row r="2228" spans="9:15">
      <c r="I2228" s="108">
        <f t="shared" si="153"/>
        <v>2225</v>
      </c>
      <c r="J2228" s="100">
        <f t="shared" si="153"/>
        <v>45689</v>
      </c>
      <c r="K2228" s="100"/>
      <c r="L2228" s="109"/>
      <c r="M2228" s="1"/>
      <c r="N2228" s="1"/>
      <c r="O2228" s="1"/>
    </row>
    <row r="2229" spans="9:15">
      <c r="I2229" s="108">
        <f t="shared" si="153"/>
        <v>2226</v>
      </c>
      <c r="J2229" s="100">
        <f t="shared" si="153"/>
        <v>45690</v>
      </c>
      <c r="K2229" s="100"/>
      <c r="L2229" s="109"/>
      <c r="M2229" s="1"/>
      <c r="N2229" s="1"/>
      <c r="O2229" s="1"/>
    </row>
    <row r="2230" spans="9:15">
      <c r="I2230" s="108">
        <f t="shared" ref="I2230:J2245" si="154">I2229+1</f>
        <v>2227</v>
      </c>
      <c r="J2230" s="100">
        <f t="shared" si="154"/>
        <v>45691</v>
      </c>
      <c r="K2230" s="100"/>
      <c r="L2230" s="109"/>
      <c r="M2230" s="1"/>
      <c r="N2230" s="1"/>
      <c r="O2230" s="1"/>
    </row>
    <row r="2231" spans="9:15">
      <c r="I2231" s="108">
        <f t="shared" si="154"/>
        <v>2228</v>
      </c>
      <c r="J2231" s="100">
        <f t="shared" si="154"/>
        <v>45692</v>
      </c>
      <c r="K2231" s="100"/>
      <c r="L2231" s="109"/>
      <c r="M2231" s="1"/>
      <c r="N2231" s="1"/>
      <c r="O2231" s="1"/>
    </row>
    <row r="2232" spans="9:15">
      <c r="I2232" s="108">
        <f t="shared" si="154"/>
        <v>2229</v>
      </c>
      <c r="J2232" s="100">
        <f t="shared" si="154"/>
        <v>45693</v>
      </c>
      <c r="K2232" s="100"/>
      <c r="L2232" s="109"/>
      <c r="M2232" s="1"/>
      <c r="N2232" s="1"/>
      <c r="O2232" s="1"/>
    </row>
    <row r="2233" spans="9:15">
      <c r="I2233" s="108">
        <f t="shared" si="154"/>
        <v>2230</v>
      </c>
      <c r="J2233" s="100">
        <f t="shared" si="154"/>
        <v>45694</v>
      </c>
      <c r="K2233" s="100"/>
      <c r="L2233" s="109"/>
      <c r="M2233" s="1"/>
      <c r="N2233" s="1"/>
      <c r="O2233" s="1"/>
    </row>
    <row r="2234" spans="9:15">
      <c r="I2234" s="108">
        <f t="shared" si="154"/>
        <v>2231</v>
      </c>
      <c r="J2234" s="100">
        <f t="shared" si="154"/>
        <v>45695</v>
      </c>
      <c r="K2234" s="100"/>
      <c r="L2234" s="109"/>
      <c r="M2234" s="1"/>
      <c r="N2234" s="1"/>
      <c r="O2234" s="1"/>
    </row>
    <row r="2235" spans="9:15">
      <c r="I2235" s="108">
        <f t="shared" si="154"/>
        <v>2232</v>
      </c>
      <c r="J2235" s="100">
        <f t="shared" si="154"/>
        <v>45696</v>
      </c>
      <c r="K2235" s="100"/>
      <c r="L2235" s="109"/>
      <c r="M2235" s="1"/>
      <c r="N2235" s="1"/>
      <c r="O2235" s="1"/>
    </row>
    <row r="2236" spans="9:15">
      <c r="I2236" s="108">
        <f t="shared" si="154"/>
        <v>2233</v>
      </c>
      <c r="J2236" s="100">
        <f t="shared" si="154"/>
        <v>45697</v>
      </c>
      <c r="K2236" s="100"/>
      <c r="L2236" s="109"/>
      <c r="M2236" s="1"/>
      <c r="N2236" s="1"/>
      <c r="O2236" s="1"/>
    </row>
    <row r="2237" spans="9:15">
      <c r="I2237" s="108">
        <f t="shared" si="154"/>
        <v>2234</v>
      </c>
      <c r="J2237" s="100">
        <f t="shared" si="154"/>
        <v>45698</v>
      </c>
      <c r="K2237" s="100"/>
      <c r="L2237" s="109"/>
      <c r="M2237" s="1"/>
      <c r="N2237" s="1"/>
      <c r="O2237" s="1"/>
    </row>
    <row r="2238" spans="9:15">
      <c r="I2238" s="108">
        <f t="shared" si="154"/>
        <v>2235</v>
      </c>
      <c r="J2238" s="100">
        <f t="shared" si="154"/>
        <v>45699</v>
      </c>
      <c r="K2238" s="100"/>
      <c r="L2238" s="109"/>
      <c r="M2238" s="1"/>
      <c r="N2238" s="1"/>
      <c r="O2238" s="1"/>
    </row>
    <row r="2239" spans="9:15">
      <c r="I2239" s="108">
        <f t="shared" si="154"/>
        <v>2236</v>
      </c>
      <c r="J2239" s="100">
        <f t="shared" si="154"/>
        <v>45700</v>
      </c>
      <c r="K2239" s="100"/>
      <c r="L2239" s="109"/>
      <c r="M2239" s="1"/>
      <c r="N2239" s="1"/>
      <c r="O2239" s="1"/>
    </row>
    <row r="2240" spans="9:15">
      <c r="I2240" s="108">
        <f t="shared" si="154"/>
        <v>2237</v>
      </c>
      <c r="J2240" s="100">
        <f t="shared" si="154"/>
        <v>45701</v>
      </c>
      <c r="K2240" s="100"/>
      <c r="L2240" s="109"/>
      <c r="M2240" s="1"/>
      <c r="N2240" s="1"/>
      <c r="O2240" s="1"/>
    </row>
    <row r="2241" spans="9:15">
      <c r="I2241" s="108">
        <f t="shared" si="154"/>
        <v>2238</v>
      </c>
      <c r="J2241" s="100">
        <f t="shared" si="154"/>
        <v>45702</v>
      </c>
      <c r="K2241" s="100"/>
      <c r="L2241" s="109"/>
      <c r="M2241" s="1"/>
      <c r="N2241" s="1"/>
      <c r="O2241" s="1"/>
    </row>
    <row r="2242" spans="9:15">
      <c r="I2242" s="108">
        <f t="shared" si="154"/>
        <v>2239</v>
      </c>
      <c r="J2242" s="100">
        <f t="shared" si="154"/>
        <v>45703</v>
      </c>
      <c r="K2242" s="100"/>
      <c r="L2242" s="109"/>
      <c r="M2242" s="1"/>
      <c r="N2242" s="1"/>
      <c r="O2242" s="1"/>
    </row>
    <row r="2243" spans="9:15">
      <c r="I2243" s="108">
        <f t="shared" si="154"/>
        <v>2240</v>
      </c>
      <c r="J2243" s="100">
        <f t="shared" si="154"/>
        <v>45704</v>
      </c>
      <c r="K2243" s="100"/>
      <c r="L2243" s="109"/>
      <c r="M2243" s="1"/>
      <c r="N2243" s="1"/>
      <c r="O2243" s="1"/>
    </row>
    <row r="2244" spans="9:15">
      <c r="I2244" s="108">
        <f t="shared" si="154"/>
        <v>2241</v>
      </c>
      <c r="J2244" s="100">
        <f t="shared" si="154"/>
        <v>45705</v>
      </c>
      <c r="K2244" s="100"/>
      <c r="L2244" s="109"/>
      <c r="M2244" s="1"/>
      <c r="N2244" s="1"/>
      <c r="O2244" s="1"/>
    </row>
    <row r="2245" spans="9:15">
      <c r="I2245" s="108">
        <f t="shared" si="154"/>
        <v>2242</v>
      </c>
      <c r="J2245" s="100">
        <f t="shared" si="154"/>
        <v>45706</v>
      </c>
      <c r="K2245" s="100"/>
      <c r="L2245" s="109"/>
      <c r="M2245" s="1"/>
      <c r="N2245" s="1"/>
      <c r="O2245" s="1"/>
    </row>
    <row r="2246" spans="9:15">
      <c r="I2246" s="108">
        <f t="shared" ref="I2246:J2261" si="155">I2245+1</f>
        <v>2243</v>
      </c>
      <c r="J2246" s="100">
        <f t="shared" si="155"/>
        <v>45707</v>
      </c>
      <c r="K2246" s="100"/>
      <c r="L2246" s="109"/>
      <c r="M2246" s="1"/>
      <c r="N2246" s="1"/>
      <c r="O2246" s="1"/>
    </row>
    <row r="2247" spans="9:15">
      <c r="I2247" s="108">
        <f t="shared" si="155"/>
        <v>2244</v>
      </c>
      <c r="J2247" s="100">
        <f t="shared" si="155"/>
        <v>45708</v>
      </c>
      <c r="K2247" s="100"/>
      <c r="L2247" s="109"/>
      <c r="M2247" s="1"/>
      <c r="N2247" s="1"/>
      <c r="O2247" s="1"/>
    </row>
    <row r="2248" spans="9:15">
      <c r="I2248" s="108">
        <f t="shared" si="155"/>
        <v>2245</v>
      </c>
      <c r="J2248" s="100">
        <f t="shared" si="155"/>
        <v>45709</v>
      </c>
      <c r="K2248" s="100"/>
      <c r="L2248" s="109"/>
      <c r="M2248" s="1"/>
      <c r="N2248" s="1"/>
      <c r="O2248" s="1"/>
    </row>
    <row r="2249" spans="9:15">
      <c r="I2249" s="108">
        <f t="shared" si="155"/>
        <v>2246</v>
      </c>
      <c r="J2249" s="100">
        <f t="shared" si="155"/>
        <v>45710</v>
      </c>
      <c r="K2249" s="100"/>
      <c r="L2249" s="109"/>
      <c r="M2249" s="1"/>
      <c r="N2249" s="1"/>
      <c r="O2249" s="1"/>
    </row>
    <row r="2250" spans="9:15">
      <c r="I2250" s="108">
        <f t="shared" si="155"/>
        <v>2247</v>
      </c>
      <c r="J2250" s="100">
        <f t="shared" si="155"/>
        <v>45711</v>
      </c>
      <c r="K2250" s="100"/>
      <c r="L2250" s="109"/>
      <c r="M2250" s="1"/>
      <c r="N2250" s="1"/>
      <c r="O2250" s="1"/>
    </row>
    <row r="2251" spans="9:15">
      <c r="I2251" s="108">
        <f t="shared" si="155"/>
        <v>2248</v>
      </c>
      <c r="J2251" s="100">
        <f t="shared" si="155"/>
        <v>45712</v>
      </c>
      <c r="K2251" s="100"/>
      <c r="L2251" s="109"/>
      <c r="M2251" s="1"/>
      <c r="N2251" s="1"/>
      <c r="O2251" s="1"/>
    </row>
    <row r="2252" spans="9:15">
      <c r="I2252" s="108">
        <f t="shared" si="155"/>
        <v>2249</v>
      </c>
      <c r="J2252" s="100">
        <f t="shared" si="155"/>
        <v>45713</v>
      </c>
      <c r="K2252" s="100"/>
      <c r="L2252" s="109"/>
      <c r="M2252" s="1"/>
      <c r="N2252" s="1"/>
      <c r="O2252" s="1"/>
    </row>
    <row r="2253" spans="9:15">
      <c r="I2253" s="108">
        <f t="shared" si="155"/>
        <v>2250</v>
      </c>
      <c r="J2253" s="100">
        <f t="shared" si="155"/>
        <v>45714</v>
      </c>
      <c r="K2253" s="100"/>
      <c r="L2253" s="109"/>
      <c r="M2253" s="1"/>
      <c r="N2253" s="1"/>
      <c r="O2253" s="1"/>
    </row>
    <row r="2254" spans="9:15">
      <c r="I2254" s="108">
        <f t="shared" si="155"/>
        <v>2251</v>
      </c>
      <c r="J2254" s="100">
        <f t="shared" si="155"/>
        <v>45715</v>
      </c>
      <c r="K2254" s="100"/>
      <c r="L2254" s="109"/>
      <c r="M2254" s="1"/>
      <c r="N2254" s="1"/>
      <c r="O2254" s="1"/>
    </row>
    <row r="2255" spans="9:15">
      <c r="I2255" s="108">
        <f t="shared" si="155"/>
        <v>2252</v>
      </c>
      <c r="J2255" s="100">
        <f t="shared" si="155"/>
        <v>45716</v>
      </c>
      <c r="K2255" s="100"/>
      <c r="L2255" s="109"/>
      <c r="M2255" s="1"/>
      <c r="N2255" s="1"/>
      <c r="O2255" s="1"/>
    </row>
    <row r="2256" spans="9:15">
      <c r="I2256" s="108">
        <f t="shared" si="155"/>
        <v>2253</v>
      </c>
      <c r="J2256" s="100">
        <f t="shared" si="155"/>
        <v>45717</v>
      </c>
      <c r="K2256" s="100"/>
      <c r="L2256" s="109"/>
      <c r="M2256" s="1"/>
      <c r="N2256" s="1"/>
      <c r="O2256" s="1"/>
    </row>
    <row r="2257" spans="9:15">
      <c r="I2257" s="108">
        <f t="shared" si="155"/>
        <v>2254</v>
      </c>
      <c r="J2257" s="100">
        <f t="shared" si="155"/>
        <v>45718</v>
      </c>
      <c r="K2257" s="100"/>
      <c r="L2257" s="109"/>
      <c r="M2257" s="1"/>
      <c r="N2257" s="1"/>
      <c r="O2257" s="1"/>
    </row>
    <row r="2258" spans="9:15">
      <c r="I2258" s="108">
        <f t="shared" si="155"/>
        <v>2255</v>
      </c>
      <c r="J2258" s="100">
        <f t="shared" si="155"/>
        <v>45719</v>
      </c>
      <c r="K2258" s="100"/>
      <c r="L2258" s="109"/>
      <c r="M2258" s="1"/>
      <c r="N2258" s="1"/>
      <c r="O2258" s="1"/>
    </row>
    <row r="2259" spans="9:15">
      <c r="I2259" s="108">
        <f t="shared" si="155"/>
        <v>2256</v>
      </c>
      <c r="J2259" s="100">
        <f t="shared" si="155"/>
        <v>45720</v>
      </c>
      <c r="K2259" s="100"/>
      <c r="L2259" s="109"/>
      <c r="M2259" s="1"/>
      <c r="N2259" s="1"/>
      <c r="O2259" s="1"/>
    </row>
    <row r="2260" spans="9:15">
      <c r="I2260" s="108">
        <f t="shared" si="155"/>
        <v>2257</v>
      </c>
      <c r="J2260" s="100">
        <f t="shared" si="155"/>
        <v>45721</v>
      </c>
      <c r="K2260" s="100"/>
      <c r="L2260" s="109"/>
      <c r="M2260" s="1"/>
      <c r="N2260" s="1"/>
      <c r="O2260" s="1"/>
    </row>
    <row r="2261" spans="9:15">
      <c r="I2261" s="108">
        <f t="shared" si="155"/>
        <v>2258</v>
      </c>
      <c r="J2261" s="100">
        <f t="shared" si="155"/>
        <v>45722</v>
      </c>
      <c r="K2261" s="100"/>
      <c r="L2261" s="109"/>
      <c r="M2261" s="1"/>
      <c r="N2261" s="1"/>
      <c r="O2261" s="1"/>
    </row>
    <row r="2262" spans="9:15">
      <c r="I2262" s="108">
        <f t="shared" ref="I2262:J2277" si="156">I2261+1</f>
        <v>2259</v>
      </c>
      <c r="J2262" s="100">
        <f t="shared" si="156"/>
        <v>45723</v>
      </c>
      <c r="K2262" s="100"/>
      <c r="L2262" s="109"/>
      <c r="M2262" s="1"/>
      <c r="N2262" s="1"/>
      <c r="O2262" s="1"/>
    </row>
    <row r="2263" spans="9:15">
      <c r="I2263" s="108">
        <f t="shared" si="156"/>
        <v>2260</v>
      </c>
      <c r="J2263" s="100">
        <f t="shared" si="156"/>
        <v>45724</v>
      </c>
      <c r="K2263" s="100"/>
      <c r="L2263" s="109"/>
      <c r="M2263" s="1"/>
      <c r="N2263" s="1"/>
      <c r="O2263" s="1"/>
    </row>
    <row r="2264" spans="9:15">
      <c r="I2264" s="108">
        <f t="shared" si="156"/>
        <v>2261</v>
      </c>
      <c r="J2264" s="100">
        <f t="shared" si="156"/>
        <v>45725</v>
      </c>
      <c r="K2264" s="100"/>
      <c r="L2264" s="109"/>
      <c r="M2264" s="1"/>
      <c r="N2264" s="1"/>
      <c r="O2264" s="1"/>
    </row>
    <row r="2265" spans="9:15">
      <c r="I2265" s="108">
        <f t="shared" si="156"/>
        <v>2262</v>
      </c>
      <c r="J2265" s="100">
        <f t="shared" si="156"/>
        <v>45726</v>
      </c>
      <c r="K2265" s="100"/>
      <c r="L2265" s="109"/>
      <c r="M2265" s="1"/>
      <c r="N2265" s="1"/>
      <c r="O2265" s="1"/>
    </row>
    <row r="2266" spans="9:15">
      <c r="I2266" s="108">
        <f t="shared" si="156"/>
        <v>2263</v>
      </c>
      <c r="J2266" s="100">
        <f t="shared" si="156"/>
        <v>45727</v>
      </c>
      <c r="K2266" s="100"/>
      <c r="L2266" s="109"/>
      <c r="M2266" s="1"/>
      <c r="N2266" s="1"/>
      <c r="O2266" s="1"/>
    </row>
    <row r="2267" spans="9:15">
      <c r="I2267" s="108">
        <f t="shared" si="156"/>
        <v>2264</v>
      </c>
      <c r="J2267" s="100">
        <f t="shared" si="156"/>
        <v>45728</v>
      </c>
      <c r="K2267" s="100"/>
      <c r="L2267" s="109"/>
      <c r="M2267" s="1"/>
      <c r="N2267" s="1"/>
      <c r="O2267" s="1"/>
    </row>
    <row r="2268" spans="9:15">
      <c r="I2268" s="108">
        <f t="shared" si="156"/>
        <v>2265</v>
      </c>
      <c r="J2268" s="100">
        <f t="shared" si="156"/>
        <v>45729</v>
      </c>
      <c r="K2268" s="100"/>
      <c r="L2268" s="109"/>
      <c r="M2268" s="1"/>
      <c r="N2268" s="1"/>
      <c r="O2268" s="1"/>
    </row>
    <row r="2269" spans="9:15">
      <c r="I2269" s="108">
        <f t="shared" si="156"/>
        <v>2266</v>
      </c>
      <c r="J2269" s="100">
        <f t="shared" si="156"/>
        <v>45730</v>
      </c>
      <c r="K2269" s="100"/>
      <c r="L2269" s="109"/>
      <c r="M2269" s="1"/>
      <c r="N2269" s="1"/>
      <c r="O2269" s="1"/>
    </row>
    <row r="2270" spans="9:15">
      <c r="I2270" s="108">
        <f t="shared" si="156"/>
        <v>2267</v>
      </c>
      <c r="J2270" s="100">
        <f t="shared" si="156"/>
        <v>45731</v>
      </c>
      <c r="K2270" s="100"/>
      <c r="L2270" s="109"/>
      <c r="M2270" s="1"/>
      <c r="N2270" s="1"/>
      <c r="O2270" s="1"/>
    </row>
    <row r="2271" spans="9:15">
      <c r="I2271" s="108">
        <f t="shared" si="156"/>
        <v>2268</v>
      </c>
      <c r="J2271" s="100">
        <f t="shared" si="156"/>
        <v>45732</v>
      </c>
      <c r="K2271" s="100"/>
      <c r="L2271" s="109"/>
      <c r="M2271" s="1"/>
      <c r="N2271" s="1"/>
      <c r="O2271" s="1"/>
    </row>
    <row r="2272" spans="9:15">
      <c r="I2272" s="108">
        <f t="shared" si="156"/>
        <v>2269</v>
      </c>
      <c r="J2272" s="100">
        <f t="shared" si="156"/>
        <v>45733</v>
      </c>
      <c r="K2272" s="100"/>
      <c r="L2272" s="109"/>
      <c r="M2272" s="1"/>
      <c r="N2272" s="1"/>
      <c r="O2272" s="1"/>
    </row>
    <row r="2273" spans="9:15">
      <c r="I2273" s="108">
        <f t="shared" si="156"/>
        <v>2270</v>
      </c>
      <c r="J2273" s="100">
        <f t="shared" si="156"/>
        <v>45734</v>
      </c>
      <c r="K2273" s="100"/>
      <c r="L2273" s="109"/>
      <c r="M2273" s="1"/>
      <c r="N2273" s="1"/>
      <c r="O2273" s="1"/>
    </row>
    <row r="2274" spans="9:15">
      <c r="I2274" s="108">
        <f t="shared" si="156"/>
        <v>2271</v>
      </c>
      <c r="J2274" s="100">
        <f t="shared" si="156"/>
        <v>45735</v>
      </c>
      <c r="K2274" s="100"/>
      <c r="L2274" s="109"/>
      <c r="M2274" s="1"/>
      <c r="N2274" s="1"/>
      <c r="O2274" s="1"/>
    </row>
    <row r="2275" spans="9:15">
      <c r="I2275" s="108">
        <f t="shared" si="156"/>
        <v>2272</v>
      </c>
      <c r="J2275" s="100">
        <f t="shared" si="156"/>
        <v>45736</v>
      </c>
      <c r="K2275" s="100"/>
      <c r="L2275" s="109"/>
      <c r="M2275" s="1"/>
      <c r="N2275" s="1"/>
      <c r="O2275" s="1"/>
    </row>
    <row r="2276" spans="9:15">
      <c r="I2276" s="108">
        <f t="shared" si="156"/>
        <v>2273</v>
      </c>
      <c r="J2276" s="100">
        <f t="shared" si="156"/>
        <v>45737</v>
      </c>
      <c r="K2276" s="100"/>
      <c r="L2276" s="109"/>
      <c r="M2276" s="1"/>
      <c r="N2276" s="1"/>
      <c r="O2276" s="1"/>
    </row>
    <row r="2277" spans="9:15">
      <c r="I2277" s="108">
        <f t="shared" si="156"/>
        <v>2274</v>
      </c>
      <c r="J2277" s="100">
        <f t="shared" si="156"/>
        <v>45738</v>
      </c>
      <c r="K2277" s="100"/>
      <c r="L2277" s="109"/>
      <c r="M2277" s="1"/>
      <c r="N2277" s="1"/>
      <c r="O2277" s="1"/>
    </row>
    <row r="2278" spans="9:15">
      <c r="I2278" s="108">
        <f t="shared" ref="I2278:J2293" si="157">I2277+1</f>
        <v>2275</v>
      </c>
      <c r="J2278" s="100">
        <f t="shared" si="157"/>
        <v>45739</v>
      </c>
      <c r="K2278" s="100"/>
      <c r="L2278" s="109"/>
      <c r="M2278" s="1"/>
      <c r="N2278" s="1"/>
      <c r="O2278" s="1"/>
    </row>
    <row r="2279" spans="9:15">
      <c r="I2279" s="108">
        <f t="shared" si="157"/>
        <v>2276</v>
      </c>
      <c r="J2279" s="100">
        <f t="shared" si="157"/>
        <v>45740</v>
      </c>
      <c r="K2279" s="100"/>
      <c r="L2279" s="109"/>
      <c r="M2279" s="1"/>
      <c r="N2279" s="1"/>
      <c r="O2279" s="1"/>
    </row>
    <row r="2280" spans="9:15">
      <c r="I2280" s="108">
        <f t="shared" si="157"/>
        <v>2277</v>
      </c>
      <c r="J2280" s="100">
        <f t="shared" si="157"/>
        <v>45741</v>
      </c>
      <c r="K2280" s="100"/>
      <c r="L2280" s="109"/>
      <c r="M2280" s="1"/>
      <c r="N2280" s="1"/>
      <c r="O2280" s="1"/>
    </row>
    <row r="2281" spans="9:15">
      <c r="I2281" s="108">
        <f t="shared" si="157"/>
        <v>2278</v>
      </c>
      <c r="J2281" s="100">
        <f t="shared" si="157"/>
        <v>45742</v>
      </c>
      <c r="K2281" s="100"/>
      <c r="L2281" s="109"/>
      <c r="M2281" s="1"/>
      <c r="N2281" s="1"/>
      <c r="O2281" s="1"/>
    </row>
    <row r="2282" spans="9:15">
      <c r="I2282" s="108">
        <f t="shared" si="157"/>
        <v>2279</v>
      </c>
      <c r="J2282" s="100">
        <f t="shared" si="157"/>
        <v>45743</v>
      </c>
      <c r="K2282" s="100"/>
      <c r="L2282" s="109"/>
      <c r="M2282" s="1"/>
      <c r="N2282" s="1"/>
      <c r="O2282" s="1"/>
    </row>
    <row r="2283" spans="9:15">
      <c r="I2283" s="108">
        <f t="shared" si="157"/>
        <v>2280</v>
      </c>
      <c r="J2283" s="100">
        <f t="shared" si="157"/>
        <v>45744</v>
      </c>
      <c r="K2283" s="100"/>
      <c r="L2283" s="109"/>
      <c r="M2283" s="1"/>
      <c r="N2283" s="1"/>
      <c r="O2283" s="1"/>
    </row>
    <row r="2284" spans="9:15">
      <c r="I2284" s="108">
        <f t="shared" si="157"/>
        <v>2281</v>
      </c>
      <c r="J2284" s="100">
        <f t="shared" si="157"/>
        <v>45745</v>
      </c>
      <c r="K2284" s="100"/>
      <c r="L2284" s="109"/>
      <c r="M2284" s="1"/>
      <c r="N2284" s="1"/>
      <c r="O2284" s="1"/>
    </row>
    <row r="2285" spans="9:15">
      <c r="I2285" s="108">
        <f t="shared" si="157"/>
        <v>2282</v>
      </c>
      <c r="J2285" s="100">
        <f t="shared" si="157"/>
        <v>45746</v>
      </c>
      <c r="K2285" s="100"/>
      <c r="L2285" s="109"/>
      <c r="M2285" s="1"/>
      <c r="N2285" s="1"/>
      <c r="O2285" s="1"/>
    </row>
    <row r="2286" spans="9:15">
      <c r="I2286" s="108">
        <f t="shared" si="157"/>
        <v>2283</v>
      </c>
      <c r="J2286" s="100">
        <f t="shared" si="157"/>
        <v>45747</v>
      </c>
      <c r="K2286" s="100"/>
      <c r="L2286" s="109"/>
      <c r="M2286" s="1"/>
      <c r="N2286" s="1"/>
      <c r="O2286" s="1"/>
    </row>
    <row r="2287" spans="9:15">
      <c r="I2287" s="108">
        <f t="shared" si="157"/>
        <v>2284</v>
      </c>
      <c r="J2287" s="100">
        <f t="shared" si="157"/>
        <v>45748</v>
      </c>
      <c r="K2287" s="100"/>
      <c r="L2287" s="109"/>
      <c r="M2287" s="1"/>
      <c r="N2287" s="1"/>
      <c r="O2287" s="1"/>
    </row>
    <row r="2288" spans="9:15">
      <c r="I2288" s="108">
        <f t="shared" si="157"/>
        <v>2285</v>
      </c>
      <c r="J2288" s="100">
        <f t="shared" si="157"/>
        <v>45749</v>
      </c>
      <c r="K2288" s="100"/>
      <c r="L2288" s="109"/>
      <c r="M2288" s="1"/>
      <c r="N2288" s="1"/>
      <c r="O2288" s="1"/>
    </row>
    <row r="2289" spans="9:15">
      <c r="I2289" s="108">
        <f t="shared" si="157"/>
        <v>2286</v>
      </c>
      <c r="J2289" s="100">
        <f t="shared" si="157"/>
        <v>45750</v>
      </c>
      <c r="K2289" s="100"/>
      <c r="L2289" s="109"/>
      <c r="M2289" s="1"/>
      <c r="N2289" s="1"/>
      <c r="O2289" s="1"/>
    </row>
    <row r="2290" spans="9:15">
      <c r="I2290" s="108">
        <f t="shared" si="157"/>
        <v>2287</v>
      </c>
      <c r="J2290" s="100">
        <f t="shared" si="157"/>
        <v>45751</v>
      </c>
      <c r="K2290" s="100"/>
      <c r="L2290" s="109"/>
      <c r="M2290" s="1"/>
      <c r="N2290" s="1"/>
      <c r="O2290" s="1"/>
    </row>
    <row r="2291" spans="9:15">
      <c r="I2291" s="108">
        <f t="shared" si="157"/>
        <v>2288</v>
      </c>
      <c r="J2291" s="100">
        <f t="shared" si="157"/>
        <v>45752</v>
      </c>
      <c r="K2291" s="100"/>
      <c r="L2291" s="109"/>
      <c r="M2291" s="1"/>
      <c r="N2291" s="1"/>
      <c r="O2291" s="1"/>
    </row>
    <row r="2292" spans="9:15">
      <c r="I2292" s="108">
        <f t="shared" si="157"/>
        <v>2289</v>
      </c>
      <c r="J2292" s="100">
        <f t="shared" si="157"/>
        <v>45753</v>
      </c>
      <c r="K2292" s="100"/>
      <c r="L2292" s="109"/>
      <c r="M2292" s="1"/>
      <c r="N2292" s="1"/>
      <c r="O2292" s="1"/>
    </row>
    <row r="2293" spans="9:15">
      <c r="I2293" s="108">
        <f t="shared" si="157"/>
        <v>2290</v>
      </c>
      <c r="J2293" s="100">
        <f t="shared" si="157"/>
        <v>45754</v>
      </c>
      <c r="K2293" s="100"/>
      <c r="L2293" s="109"/>
      <c r="M2293" s="1"/>
      <c r="N2293" s="1"/>
      <c r="O2293" s="1"/>
    </row>
    <row r="2294" spans="9:15">
      <c r="I2294" s="108">
        <f t="shared" ref="I2294:J2309" si="158">I2293+1</f>
        <v>2291</v>
      </c>
      <c r="J2294" s="100">
        <f t="shared" si="158"/>
        <v>45755</v>
      </c>
      <c r="K2294" s="100"/>
      <c r="L2294" s="109"/>
      <c r="M2294" s="1"/>
      <c r="N2294" s="1"/>
      <c r="O2294" s="1"/>
    </row>
    <row r="2295" spans="9:15">
      <c r="I2295" s="108">
        <f t="shared" si="158"/>
        <v>2292</v>
      </c>
      <c r="J2295" s="100">
        <f t="shared" si="158"/>
        <v>45756</v>
      </c>
      <c r="K2295" s="100"/>
      <c r="L2295" s="109"/>
      <c r="M2295" s="1"/>
      <c r="N2295" s="1"/>
      <c r="O2295" s="1"/>
    </row>
    <row r="2296" spans="9:15">
      <c r="I2296" s="108">
        <f t="shared" si="158"/>
        <v>2293</v>
      </c>
      <c r="J2296" s="100">
        <f t="shared" si="158"/>
        <v>45757</v>
      </c>
      <c r="K2296" s="100"/>
      <c r="L2296" s="109"/>
      <c r="M2296" s="1"/>
      <c r="N2296" s="1"/>
      <c r="O2296" s="1"/>
    </row>
    <row r="2297" spans="9:15">
      <c r="I2297" s="108">
        <f t="shared" si="158"/>
        <v>2294</v>
      </c>
      <c r="J2297" s="100">
        <f t="shared" si="158"/>
        <v>45758</v>
      </c>
      <c r="K2297" s="100"/>
      <c r="L2297" s="109"/>
      <c r="M2297" s="1"/>
      <c r="N2297" s="1"/>
      <c r="O2297" s="1"/>
    </row>
    <row r="2298" spans="9:15">
      <c r="I2298" s="108">
        <f t="shared" si="158"/>
        <v>2295</v>
      </c>
      <c r="J2298" s="100">
        <f t="shared" si="158"/>
        <v>45759</v>
      </c>
      <c r="K2298" s="100"/>
      <c r="L2298" s="109"/>
      <c r="M2298" s="1"/>
      <c r="N2298" s="1"/>
      <c r="O2298" s="1"/>
    </row>
    <row r="2299" spans="9:15">
      <c r="I2299" s="108">
        <f t="shared" si="158"/>
        <v>2296</v>
      </c>
      <c r="J2299" s="100">
        <f t="shared" si="158"/>
        <v>45760</v>
      </c>
      <c r="K2299" s="100"/>
      <c r="L2299" s="109"/>
      <c r="M2299" s="1"/>
      <c r="N2299" s="1"/>
      <c r="O2299" s="1"/>
    </row>
    <row r="2300" spans="9:15">
      <c r="I2300" s="108">
        <f t="shared" si="158"/>
        <v>2297</v>
      </c>
      <c r="J2300" s="100">
        <f t="shared" si="158"/>
        <v>45761</v>
      </c>
      <c r="K2300" s="100"/>
      <c r="L2300" s="109"/>
      <c r="M2300" s="1"/>
      <c r="N2300" s="1"/>
      <c r="O2300" s="1"/>
    </row>
    <row r="2301" spans="9:15">
      <c r="I2301" s="108">
        <f t="shared" si="158"/>
        <v>2298</v>
      </c>
      <c r="J2301" s="100">
        <f t="shared" si="158"/>
        <v>45762</v>
      </c>
      <c r="K2301" s="100"/>
      <c r="L2301" s="109"/>
      <c r="M2301" s="1"/>
      <c r="N2301" s="1"/>
      <c r="O2301" s="1"/>
    </row>
    <row r="2302" spans="9:15">
      <c r="I2302" s="108">
        <f t="shared" si="158"/>
        <v>2299</v>
      </c>
      <c r="J2302" s="100">
        <f t="shared" si="158"/>
        <v>45763</v>
      </c>
      <c r="K2302" s="100"/>
      <c r="L2302" s="109"/>
      <c r="M2302" s="1"/>
      <c r="N2302" s="1"/>
      <c r="O2302" s="1"/>
    </row>
    <row r="2303" spans="9:15">
      <c r="I2303" s="108">
        <f t="shared" si="158"/>
        <v>2300</v>
      </c>
      <c r="J2303" s="100">
        <f t="shared" si="158"/>
        <v>45764</v>
      </c>
      <c r="K2303" s="100"/>
      <c r="L2303" s="109"/>
      <c r="M2303" s="1"/>
      <c r="N2303" s="1"/>
      <c r="O2303" s="1"/>
    </row>
    <row r="2304" spans="9:15">
      <c r="I2304" s="108">
        <f t="shared" si="158"/>
        <v>2301</v>
      </c>
      <c r="J2304" s="100">
        <f t="shared" si="158"/>
        <v>45765</v>
      </c>
      <c r="K2304" s="100"/>
      <c r="L2304" s="109"/>
      <c r="M2304" s="1"/>
      <c r="N2304" s="1"/>
      <c r="O2304" s="1"/>
    </row>
    <row r="2305" spans="9:15">
      <c r="I2305" s="108">
        <f t="shared" si="158"/>
        <v>2302</v>
      </c>
      <c r="J2305" s="100">
        <f t="shared" si="158"/>
        <v>45766</v>
      </c>
      <c r="K2305" s="100"/>
      <c r="L2305" s="109"/>
      <c r="M2305" s="1"/>
      <c r="N2305" s="1"/>
      <c r="O2305" s="1"/>
    </row>
    <row r="2306" spans="9:15">
      <c r="I2306" s="108">
        <f t="shared" si="158"/>
        <v>2303</v>
      </c>
      <c r="J2306" s="100">
        <f t="shared" si="158"/>
        <v>45767</v>
      </c>
      <c r="K2306" s="100"/>
      <c r="L2306" s="109"/>
      <c r="M2306" s="1"/>
      <c r="N2306" s="1"/>
      <c r="O2306" s="1"/>
    </row>
    <row r="2307" spans="9:15">
      <c r="I2307" s="108">
        <f t="shared" si="158"/>
        <v>2304</v>
      </c>
      <c r="J2307" s="100">
        <f t="shared" si="158"/>
        <v>45768</v>
      </c>
      <c r="K2307" s="100"/>
      <c r="L2307" s="109"/>
      <c r="M2307" s="1"/>
      <c r="N2307" s="1"/>
      <c r="O2307" s="1"/>
    </row>
    <row r="2308" spans="9:15">
      <c r="I2308" s="108">
        <f t="shared" si="158"/>
        <v>2305</v>
      </c>
      <c r="J2308" s="100">
        <f t="shared" si="158"/>
        <v>45769</v>
      </c>
      <c r="K2308" s="100"/>
      <c r="L2308" s="109"/>
      <c r="M2308" s="1"/>
      <c r="N2308" s="1"/>
      <c r="O2308" s="1"/>
    </row>
    <row r="2309" spans="9:15">
      <c r="I2309" s="108">
        <f t="shared" si="158"/>
        <v>2306</v>
      </c>
      <c r="J2309" s="100">
        <f t="shared" si="158"/>
        <v>45770</v>
      </c>
      <c r="K2309" s="100"/>
      <c r="L2309" s="109"/>
      <c r="M2309" s="1"/>
      <c r="N2309" s="1"/>
      <c r="O2309" s="1"/>
    </row>
    <row r="2310" spans="9:15">
      <c r="I2310" s="108">
        <f t="shared" ref="I2310:J2325" si="159">I2309+1</f>
        <v>2307</v>
      </c>
      <c r="J2310" s="100">
        <f t="shared" si="159"/>
        <v>45771</v>
      </c>
      <c r="K2310" s="100"/>
      <c r="L2310" s="109"/>
      <c r="M2310" s="1"/>
      <c r="N2310" s="1"/>
      <c r="O2310" s="1"/>
    </row>
    <row r="2311" spans="9:15">
      <c r="I2311" s="108">
        <f t="shared" si="159"/>
        <v>2308</v>
      </c>
      <c r="J2311" s="100">
        <f t="shared" si="159"/>
        <v>45772</v>
      </c>
      <c r="K2311" s="100"/>
      <c r="L2311" s="109"/>
      <c r="M2311" s="1"/>
      <c r="N2311" s="1"/>
      <c r="O2311" s="1"/>
    </row>
    <row r="2312" spans="9:15">
      <c r="I2312" s="108">
        <f t="shared" si="159"/>
        <v>2309</v>
      </c>
      <c r="J2312" s="100">
        <f t="shared" si="159"/>
        <v>45773</v>
      </c>
      <c r="K2312" s="100"/>
      <c r="L2312" s="109"/>
      <c r="M2312" s="1"/>
      <c r="N2312" s="1"/>
      <c r="O2312" s="1"/>
    </row>
    <row r="2313" spans="9:15">
      <c r="I2313" s="108">
        <f t="shared" si="159"/>
        <v>2310</v>
      </c>
      <c r="J2313" s="100">
        <f t="shared" si="159"/>
        <v>45774</v>
      </c>
      <c r="K2313" s="100"/>
      <c r="L2313" s="109"/>
      <c r="M2313" s="1"/>
      <c r="N2313" s="1"/>
      <c r="O2313" s="1"/>
    </row>
    <row r="2314" spans="9:15">
      <c r="I2314" s="108">
        <f t="shared" si="159"/>
        <v>2311</v>
      </c>
      <c r="J2314" s="100">
        <f t="shared" si="159"/>
        <v>45775</v>
      </c>
      <c r="K2314" s="100"/>
      <c r="L2314" s="109"/>
      <c r="M2314" s="1"/>
      <c r="N2314" s="1"/>
      <c r="O2314" s="1"/>
    </row>
    <row r="2315" spans="9:15">
      <c r="I2315" s="108">
        <f t="shared" si="159"/>
        <v>2312</v>
      </c>
      <c r="J2315" s="100">
        <f t="shared" si="159"/>
        <v>45776</v>
      </c>
      <c r="K2315" s="100"/>
      <c r="L2315" s="109"/>
      <c r="M2315" s="1"/>
      <c r="N2315" s="1"/>
      <c r="O2315" s="1"/>
    </row>
    <row r="2316" spans="9:15">
      <c r="I2316" s="108">
        <f t="shared" si="159"/>
        <v>2313</v>
      </c>
      <c r="J2316" s="100">
        <f t="shared" si="159"/>
        <v>45777</v>
      </c>
      <c r="K2316" s="100"/>
      <c r="L2316" s="109"/>
      <c r="M2316" s="1"/>
      <c r="N2316" s="1"/>
      <c r="O2316" s="1"/>
    </row>
    <row r="2317" spans="9:15">
      <c r="I2317" s="108">
        <f t="shared" si="159"/>
        <v>2314</v>
      </c>
      <c r="J2317" s="100">
        <f t="shared" si="159"/>
        <v>45778</v>
      </c>
      <c r="K2317" s="100"/>
      <c r="L2317" s="109"/>
      <c r="M2317" s="1"/>
      <c r="N2317" s="1"/>
      <c r="O2317" s="1"/>
    </row>
    <row r="2318" spans="9:15">
      <c r="I2318" s="108">
        <f t="shared" si="159"/>
        <v>2315</v>
      </c>
      <c r="J2318" s="100">
        <f t="shared" si="159"/>
        <v>45779</v>
      </c>
      <c r="K2318" s="100"/>
      <c r="L2318" s="109"/>
      <c r="M2318" s="1"/>
      <c r="N2318" s="1"/>
      <c r="O2318" s="1"/>
    </row>
    <row r="2319" spans="9:15">
      <c r="I2319" s="108">
        <f t="shared" si="159"/>
        <v>2316</v>
      </c>
      <c r="J2319" s="100">
        <f t="shared" si="159"/>
        <v>45780</v>
      </c>
      <c r="K2319" s="100"/>
      <c r="L2319" s="109"/>
      <c r="M2319" s="1"/>
      <c r="N2319" s="1"/>
      <c r="O2319" s="1"/>
    </row>
    <row r="2320" spans="9:15">
      <c r="I2320" s="108">
        <f t="shared" si="159"/>
        <v>2317</v>
      </c>
      <c r="J2320" s="100">
        <f t="shared" si="159"/>
        <v>45781</v>
      </c>
      <c r="K2320" s="100"/>
      <c r="L2320" s="109"/>
      <c r="M2320" s="1"/>
      <c r="N2320" s="1"/>
      <c r="O2320" s="1"/>
    </row>
    <row r="2321" spans="9:15">
      <c r="I2321" s="108">
        <f t="shared" si="159"/>
        <v>2318</v>
      </c>
      <c r="J2321" s="100">
        <f t="shared" si="159"/>
        <v>45782</v>
      </c>
      <c r="K2321" s="100"/>
      <c r="L2321" s="109"/>
      <c r="M2321" s="1"/>
      <c r="N2321" s="1"/>
      <c r="O2321" s="1"/>
    </row>
    <row r="2322" spans="9:15">
      <c r="I2322" s="108">
        <f t="shared" si="159"/>
        <v>2319</v>
      </c>
      <c r="J2322" s="100">
        <f t="shared" si="159"/>
        <v>45783</v>
      </c>
      <c r="K2322" s="100"/>
      <c r="L2322" s="109"/>
      <c r="M2322" s="1"/>
      <c r="N2322" s="1"/>
      <c r="O2322" s="1"/>
    </row>
    <row r="2323" spans="9:15">
      <c r="I2323" s="108">
        <f t="shared" si="159"/>
        <v>2320</v>
      </c>
      <c r="J2323" s="100">
        <f t="shared" si="159"/>
        <v>45784</v>
      </c>
      <c r="K2323" s="100"/>
      <c r="L2323" s="109"/>
      <c r="M2323" s="1"/>
      <c r="N2323" s="1"/>
      <c r="O2323" s="1"/>
    </row>
    <row r="2324" spans="9:15">
      <c r="I2324" s="108">
        <f t="shared" si="159"/>
        <v>2321</v>
      </c>
      <c r="J2324" s="100">
        <f t="shared" si="159"/>
        <v>45785</v>
      </c>
      <c r="K2324" s="100"/>
      <c r="L2324" s="109"/>
      <c r="M2324" s="1"/>
      <c r="N2324" s="1"/>
      <c r="O2324" s="1"/>
    </row>
    <row r="2325" spans="9:15">
      <c r="I2325" s="108">
        <f t="shared" si="159"/>
        <v>2322</v>
      </c>
      <c r="J2325" s="100">
        <f t="shared" si="159"/>
        <v>45786</v>
      </c>
      <c r="K2325" s="100"/>
      <c r="L2325" s="109"/>
      <c r="M2325" s="1"/>
      <c r="N2325" s="1"/>
      <c r="O2325" s="1"/>
    </row>
    <row r="2326" spans="9:15">
      <c r="I2326" s="108">
        <f t="shared" ref="I2326:J2341" si="160">I2325+1</f>
        <v>2323</v>
      </c>
      <c r="J2326" s="100">
        <f t="shared" si="160"/>
        <v>45787</v>
      </c>
      <c r="K2326" s="100"/>
      <c r="L2326" s="109"/>
      <c r="M2326" s="1"/>
      <c r="N2326" s="1"/>
      <c r="O2326" s="1"/>
    </row>
    <row r="2327" spans="9:15">
      <c r="I2327" s="108">
        <f t="shared" si="160"/>
        <v>2324</v>
      </c>
      <c r="J2327" s="100">
        <f t="shared" si="160"/>
        <v>45788</v>
      </c>
      <c r="K2327" s="100"/>
      <c r="L2327" s="109"/>
      <c r="M2327" s="1"/>
      <c r="N2327" s="1"/>
      <c r="O2327" s="1"/>
    </row>
    <row r="2328" spans="9:15">
      <c r="I2328" s="108">
        <f t="shared" si="160"/>
        <v>2325</v>
      </c>
      <c r="J2328" s="100">
        <f t="shared" si="160"/>
        <v>45789</v>
      </c>
      <c r="K2328" s="100"/>
      <c r="L2328" s="109"/>
      <c r="M2328" s="1"/>
      <c r="N2328" s="1"/>
      <c r="O2328" s="1"/>
    </row>
    <row r="2329" spans="9:15">
      <c r="I2329" s="108">
        <f t="shared" si="160"/>
        <v>2326</v>
      </c>
      <c r="J2329" s="100">
        <f t="shared" si="160"/>
        <v>45790</v>
      </c>
      <c r="K2329" s="100"/>
      <c r="L2329" s="109"/>
      <c r="M2329" s="1"/>
      <c r="N2329" s="1"/>
      <c r="O2329" s="1"/>
    </row>
    <row r="2330" spans="9:15">
      <c r="I2330" s="108">
        <f t="shared" si="160"/>
        <v>2327</v>
      </c>
      <c r="J2330" s="100">
        <f t="shared" si="160"/>
        <v>45791</v>
      </c>
      <c r="K2330" s="100"/>
      <c r="L2330" s="109"/>
      <c r="M2330" s="1"/>
      <c r="N2330" s="1"/>
      <c r="O2330" s="1"/>
    </row>
    <row r="2331" spans="9:15">
      <c r="I2331" s="108">
        <f t="shared" si="160"/>
        <v>2328</v>
      </c>
      <c r="J2331" s="100">
        <f t="shared" si="160"/>
        <v>45792</v>
      </c>
      <c r="K2331" s="100"/>
      <c r="L2331" s="109"/>
      <c r="M2331" s="1"/>
      <c r="N2331" s="1"/>
      <c r="O2331" s="1"/>
    </row>
    <row r="2332" spans="9:15">
      <c r="I2332" s="108">
        <f t="shared" si="160"/>
        <v>2329</v>
      </c>
      <c r="J2332" s="100">
        <f t="shared" si="160"/>
        <v>45793</v>
      </c>
      <c r="K2332" s="100"/>
      <c r="L2332" s="109"/>
      <c r="M2332" s="1"/>
      <c r="N2332" s="1"/>
      <c r="O2332" s="1"/>
    </row>
    <row r="2333" spans="9:15">
      <c r="I2333" s="108">
        <f t="shared" si="160"/>
        <v>2330</v>
      </c>
      <c r="J2333" s="100">
        <f t="shared" si="160"/>
        <v>45794</v>
      </c>
      <c r="K2333" s="100"/>
      <c r="L2333" s="109"/>
      <c r="M2333" s="1"/>
      <c r="N2333" s="1"/>
      <c r="O2333" s="1"/>
    </row>
    <row r="2334" spans="9:15">
      <c r="I2334" s="108">
        <f t="shared" si="160"/>
        <v>2331</v>
      </c>
      <c r="J2334" s="100">
        <f t="shared" si="160"/>
        <v>45795</v>
      </c>
      <c r="K2334" s="100"/>
      <c r="L2334" s="109"/>
      <c r="M2334" s="1"/>
      <c r="N2334" s="1"/>
      <c r="O2334" s="1"/>
    </row>
    <row r="2335" spans="9:15">
      <c r="I2335" s="108">
        <f t="shared" si="160"/>
        <v>2332</v>
      </c>
      <c r="J2335" s="100">
        <f t="shared" si="160"/>
        <v>45796</v>
      </c>
      <c r="K2335" s="100"/>
      <c r="L2335" s="109"/>
      <c r="M2335" s="1"/>
      <c r="N2335" s="1"/>
      <c r="O2335" s="1"/>
    </row>
    <row r="2336" spans="9:15">
      <c r="I2336" s="108">
        <f t="shared" si="160"/>
        <v>2333</v>
      </c>
      <c r="J2336" s="100">
        <f t="shared" si="160"/>
        <v>45797</v>
      </c>
      <c r="K2336" s="100"/>
      <c r="L2336" s="109"/>
      <c r="M2336" s="1"/>
      <c r="N2336" s="1"/>
      <c r="O2336" s="1"/>
    </row>
    <row r="2337" spans="9:15">
      <c r="I2337" s="108">
        <f t="shared" si="160"/>
        <v>2334</v>
      </c>
      <c r="J2337" s="100">
        <f t="shared" si="160"/>
        <v>45798</v>
      </c>
      <c r="K2337" s="100"/>
      <c r="L2337" s="109"/>
      <c r="M2337" s="1"/>
      <c r="N2337" s="1"/>
      <c r="O2337" s="1"/>
    </row>
    <row r="2338" spans="9:15">
      <c r="I2338" s="108">
        <f t="shared" si="160"/>
        <v>2335</v>
      </c>
      <c r="J2338" s="100">
        <f t="shared" si="160"/>
        <v>45799</v>
      </c>
      <c r="K2338" s="100"/>
      <c r="L2338" s="109"/>
      <c r="M2338" s="1"/>
      <c r="N2338" s="1"/>
      <c r="O2338" s="1"/>
    </row>
    <row r="2339" spans="9:15">
      <c r="I2339" s="108">
        <f t="shared" si="160"/>
        <v>2336</v>
      </c>
      <c r="J2339" s="100">
        <f t="shared" si="160"/>
        <v>45800</v>
      </c>
      <c r="K2339" s="100"/>
      <c r="L2339" s="109"/>
      <c r="M2339" s="1"/>
      <c r="N2339" s="1"/>
      <c r="O2339" s="1"/>
    </row>
    <row r="2340" spans="9:15">
      <c r="I2340" s="108">
        <f t="shared" si="160"/>
        <v>2337</v>
      </c>
      <c r="J2340" s="100">
        <f t="shared" si="160"/>
        <v>45801</v>
      </c>
      <c r="K2340" s="100"/>
      <c r="L2340" s="109"/>
      <c r="M2340" s="1"/>
      <c r="N2340" s="1"/>
      <c r="O2340" s="1"/>
    </row>
    <row r="2341" spans="9:15">
      <c r="I2341" s="108">
        <f t="shared" si="160"/>
        <v>2338</v>
      </c>
      <c r="J2341" s="100">
        <f t="shared" si="160"/>
        <v>45802</v>
      </c>
      <c r="K2341" s="100"/>
      <c r="L2341" s="109"/>
      <c r="M2341" s="1"/>
      <c r="N2341" s="1"/>
      <c r="O2341" s="1"/>
    </row>
    <row r="2342" spans="9:15">
      <c r="I2342" s="108">
        <f t="shared" ref="I2342:J2357" si="161">I2341+1</f>
        <v>2339</v>
      </c>
      <c r="J2342" s="100">
        <f t="shared" si="161"/>
        <v>45803</v>
      </c>
      <c r="K2342" s="100"/>
      <c r="L2342" s="109"/>
      <c r="M2342" s="1"/>
      <c r="N2342" s="1"/>
      <c r="O2342" s="1"/>
    </row>
    <row r="2343" spans="9:15">
      <c r="I2343" s="108">
        <f t="shared" si="161"/>
        <v>2340</v>
      </c>
      <c r="J2343" s="100">
        <f t="shared" si="161"/>
        <v>45804</v>
      </c>
      <c r="K2343" s="100"/>
      <c r="L2343" s="109"/>
      <c r="M2343" s="1"/>
      <c r="N2343" s="1"/>
      <c r="O2343" s="1"/>
    </row>
    <row r="2344" spans="9:15">
      <c r="I2344" s="108">
        <f t="shared" si="161"/>
        <v>2341</v>
      </c>
      <c r="J2344" s="100">
        <f t="shared" si="161"/>
        <v>45805</v>
      </c>
      <c r="K2344" s="100"/>
      <c r="L2344" s="109"/>
      <c r="M2344" s="1"/>
      <c r="N2344" s="1"/>
      <c r="O2344" s="1"/>
    </row>
    <row r="2345" spans="9:15">
      <c r="I2345" s="108">
        <f t="shared" si="161"/>
        <v>2342</v>
      </c>
      <c r="J2345" s="100">
        <f t="shared" si="161"/>
        <v>45806</v>
      </c>
      <c r="K2345" s="100"/>
      <c r="L2345" s="109"/>
      <c r="M2345" s="1"/>
      <c r="N2345" s="1"/>
      <c r="O2345" s="1"/>
    </row>
    <row r="2346" spans="9:15">
      <c r="I2346" s="108">
        <f t="shared" si="161"/>
        <v>2343</v>
      </c>
      <c r="J2346" s="100">
        <f t="shared" si="161"/>
        <v>45807</v>
      </c>
      <c r="K2346" s="100"/>
      <c r="L2346" s="109"/>
      <c r="M2346" s="1"/>
      <c r="N2346" s="1"/>
      <c r="O2346" s="1"/>
    </row>
    <row r="2347" spans="9:15">
      <c r="I2347" s="108">
        <f t="shared" si="161"/>
        <v>2344</v>
      </c>
      <c r="J2347" s="100">
        <f t="shared" si="161"/>
        <v>45808</v>
      </c>
      <c r="K2347" s="100"/>
      <c r="L2347" s="109"/>
      <c r="M2347" s="1"/>
      <c r="N2347" s="1"/>
      <c r="O2347" s="1"/>
    </row>
    <row r="2348" spans="9:15">
      <c r="I2348" s="108">
        <f t="shared" si="161"/>
        <v>2345</v>
      </c>
      <c r="J2348" s="100">
        <f t="shared" si="161"/>
        <v>45809</v>
      </c>
      <c r="K2348" s="100"/>
      <c r="L2348" s="109"/>
      <c r="M2348" s="1"/>
      <c r="N2348" s="1"/>
      <c r="O2348" s="1"/>
    </row>
    <row r="2349" spans="9:15">
      <c r="I2349" s="108">
        <f t="shared" si="161"/>
        <v>2346</v>
      </c>
      <c r="J2349" s="100">
        <f t="shared" si="161"/>
        <v>45810</v>
      </c>
      <c r="K2349" s="100"/>
      <c r="L2349" s="109"/>
      <c r="M2349" s="1"/>
      <c r="N2349" s="1"/>
      <c r="O2349" s="1"/>
    </row>
    <row r="2350" spans="9:15">
      <c r="I2350" s="108">
        <f t="shared" si="161"/>
        <v>2347</v>
      </c>
      <c r="J2350" s="100">
        <f t="shared" si="161"/>
        <v>45811</v>
      </c>
      <c r="K2350" s="100"/>
      <c r="L2350" s="109"/>
      <c r="M2350" s="1"/>
      <c r="N2350" s="1"/>
      <c r="O2350" s="1"/>
    </row>
    <row r="2351" spans="9:15">
      <c r="I2351" s="108">
        <f t="shared" si="161"/>
        <v>2348</v>
      </c>
      <c r="J2351" s="100">
        <f t="shared" si="161"/>
        <v>45812</v>
      </c>
      <c r="K2351" s="100"/>
      <c r="L2351" s="109"/>
      <c r="M2351" s="1"/>
      <c r="N2351" s="1"/>
      <c r="O2351" s="1"/>
    </row>
    <row r="2352" spans="9:15">
      <c r="I2352" s="108">
        <f t="shared" si="161"/>
        <v>2349</v>
      </c>
      <c r="J2352" s="100">
        <f t="shared" si="161"/>
        <v>45813</v>
      </c>
      <c r="K2352" s="100"/>
      <c r="L2352" s="109"/>
      <c r="M2352" s="1"/>
      <c r="N2352" s="1"/>
      <c r="O2352" s="1"/>
    </row>
    <row r="2353" spans="9:15">
      <c r="I2353" s="108">
        <f t="shared" si="161"/>
        <v>2350</v>
      </c>
      <c r="J2353" s="100">
        <f t="shared" si="161"/>
        <v>45814</v>
      </c>
      <c r="K2353" s="100"/>
      <c r="L2353" s="109"/>
      <c r="M2353" s="1"/>
      <c r="N2353" s="1"/>
      <c r="O2353" s="1"/>
    </row>
    <row r="2354" spans="9:15">
      <c r="I2354" s="108">
        <f t="shared" si="161"/>
        <v>2351</v>
      </c>
      <c r="J2354" s="100">
        <f t="shared" si="161"/>
        <v>45815</v>
      </c>
      <c r="K2354" s="100"/>
      <c r="L2354" s="109"/>
      <c r="M2354" s="1"/>
      <c r="N2354" s="1"/>
      <c r="O2354" s="1"/>
    </row>
    <row r="2355" spans="9:15">
      <c r="I2355" s="108">
        <f t="shared" si="161"/>
        <v>2352</v>
      </c>
      <c r="J2355" s="100">
        <f t="shared" si="161"/>
        <v>45816</v>
      </c>
      <c r="K2355" s="100"/>
      <c r="L2355" s="109"/>
      <c r="M2355" s="1"/>
      <c r="N2355" s="1"/>
      <c r="O2355" s="1"/>
    </row>
    <row r="2356" spans="9:15">
      <c r="I2356" s="108">
        <f t="shared" si="161"/>
        <v>2353</v>
      </c>
      <c r="J2356" s="100">
        <f t="shared" si="161"/>
        <v>45817</v>
      </c>
      <c r="K2356" s="100"/>
      <c r="L2356" s="109"/>
      <c r="M2356" s="1"/>
      <c r="N2356" s="1"/>
      <c r="O2356" s="1"/>
    </row>
    <row r="2357" spans="9:15">
      <c r="I2357" s="108">
        <f t="shared" si="161"/>
        <v>2354</v>
      </c>
      <c r="J2357" s="100">
        <f t="shared" si="161"/>
        <v>45818</v>
      </c>
      <c r="K2357" s="100"/>
      <c r="L2357" s="109"/>
      <c r="M2357" s="1"/>
      <c r="N2357" s="1"/>
      <c r="O2357" s="1"/>
    </row>
    <row r="2358" spans="9:15">
      <c r="I2358" s="108">
        <f t="shared" ref="I2358:J2373" si="162">I2357+1</f>
        <v>2355</v>
      </c>
      <c r="J2358" s="100">
        <f t="shared" si="162"/>
        <v>45819</v>
      </c>
      <c r="K2358" s="100"/>
      <c r="L2358" s="109"/>
      <c r="M2358" s="1"/>
      <c r="N2358" s="1"/>
      <c r="O2358" s="1"/>
    </row>
    <row r="2359" spans="9:15">
      <c r="I2359" s="108">
        <f t="shared" si="162"/>
        <v>2356</v>
      </c>
      <c r="J2359" s="100">
        <f t="shared" si="162"/>
        <v>45820</v>
      </c>
      <c r="K2359" s="100"/>
      <c r="L2359" s="109"/>
      <c r="M2359" s="1"/>
      <c r="N2359" s="1"/>
      <c r="O2359" s="1"/>
    </row>
    <row r="2360" spans="9:15">
      <c r="I2360" s="108">
        <f t="shared" si="162"/>
        <v>2357</v>
      </c>
      <c r="J2360" s="100">
        <f t="shared" si="162"/>
        <v>45821</v>
      </c>
      <c r="K2360" s="100"/>
      <c r="L2360" s="109"/>
      <c r="M2360" s="1"/>
      <c r="N2360" s="1"/>
      <c r="O2360" s="1"/>
    </row>
    <row r="2361" spans="9:15">
      <c r="I2361" s="108">
        <f t="shared" si="162"/>
        <v>2358</v>
      </c>
      <c r="J2361" s="100">
        <f t="shared" si="162"/>
        <v>45822</v>
      </c>
      <c r="K2361" s="100"/>
      <c r="L2361" s="109"/>
      <c r="M2361" s="1"/>
      <c r="N2361" s="1"/>
      <c r="O2361" s="1"/>
    </row>
    <row r="2362" spans="9:15">
      <c r="I2362" s="108">
        <f t="shared" si="162"/>
        <v>2359</v>
      </c>
      <c r="J2362" s="100">
        <f t="shared" si="162"/>
        <v>45823</v>
      </c>
      <c r="K2362" s="100"/>
      <c r="L2362" s="109"/>
      <c r="M2362" s="1"/>
      <c r="N2362" s="1"/>
      <c r="O2362" s="1"/>
    </row>
    <row r="2363" spans="9:15">
      <c r="I2363" s="108">
        <f t="shared" si="162"/>
        <v>2360</v>
      </c>
      <c r="J2363" s="100">
        <f t="shared" si="162"/>
        <v>45824</v>
      </c>
      <c r="K2363" s="100"/>
      <c r="L2363" s="109"/>
      <c r="M2363" s="1"/>
      <c r="N2363" s="1"/>
      <c r="O2363" s="1"/>
    </row>
    <row r="2364" spans="9:15">
      <c r="I2364" s="108">
        <f t="shared" si="162"/>
        <v>2361</v>
      </c>
      <c r="J2364" s="100">
        <f t="shared" si="162"/>
        <v>45825</v>
      </c>
      <c r="K2364" s="100"/>
      <c r="L2364" s="109"/>
      <c r="M2364" s="1"/>
      <c r="N2364" s="1"/>
      <c r="O2364" s="1"/>
    </row>
    <row r="2365" spans="9:15">
      <c r="I2365" s="108">
        <f t="shared" si="162"/>
        <v>2362</v>
      </c>
      <c r="J2365" s="100">
        <f t="shared" si="162"/>
        <v>45826</v>
      </c>
      <c r="K2365" s="100"/>
      <c r="L2365" s="109"/>
      <c r="M2365" s="1"/>
      <c r="N2365" s="1"/>
      <c r="O2365" s="1"/>
    </row>
    <row r="2366" spans="9:15">
      <c r="I2366" s="108">
        <f t="shared" si="162"/>
        <v>2363</v>
      </c>
      <c r="J2366" s="100">
        <f t="shared" si="162"/>
        <v>45827</v>
      </c>
      <c r="K2366" s="100"/>
      <c r="L2366" s="109"/>
      <c r="M2366" s="1"/>
      <c r="N2366" s="1"/>
      <c r="O2366" s="1"/>
    </row>
    <row r="2367" spans="9:15">
      <c r="I2367" s="108">
        <f t="shared" si="162"/>
        <v>2364</v>
      </c>
      <c r="J2367" s="100">
        <f t="shared" si="162"/>
        <v>45828</v>
      </c>
      <c r="K2367" s="100"/>
      <c r="L2367" s="109"/>
      <c r="M2367" s="1"/>
      <c r="N2367" s="1"/>
      <c r="O2367" s="1"/>
    </row>
    <row r="2368" spans="9:15">
      <c r="I2368" s="108">
        <f t="shared" si="162"/>
        <v>2365</v>
      </c>
      <c r="J2368" s="100">
        <f t="shared" si="162"/>
        <v>45829</v>
      </c>
      <c r="K2368" s="100"/>
      <c r="L2368" s="109"/>
      <c r="M2368" s="1"/>
      <c r="N2368" s="1"/>
      <c r="O2368" s="1"/>
    </row>
    <row r="2369" spans="9:15">
      <c r="I2369" s="108">
        <f t="shared" si="162"/>
        <v>2366</v>
      </c>
      <c r="J2369" s="100">
        <f t="shared" si="162"/>
        <v>45830</v>
      </c>
      <c r="K2369" s="100"/>
      <c r="L2369" s="109"/>
      <c r="M2369" s="1"/>
      <c r="N2369" s="1"/>
      <c r="O2369" s="1"/>
    </row>
    <row r="2370" spans="9:15">
      <c r="I2370" s="108">
        <f t="shared" si="162"/>
        <v>2367</v>
      </c>
      <c r="J2370" s="100">
        <f t="shared" si="162"/>
        <v>45831</v>
      </c>
      <c r="K2370" s="100"/>
      <c r="L2370" s="109"/>
      <c r="M2370" s="1"/>
      <c r="N2370" s="1"/>
      <c r="O2370" s="1"/>
    </row>
    <row r="2371" spans="9:15">
      <c r="I2371" s="108">
        <f t="shared" si="162"/>
        <v>2368</v>
      </c>
      <c r="J2371" s="100">
        <f t="shared" si="162"/>
        <v>45832</v>
      </c>
      <c r="K2371" s="100"/>
      <c r="L2371" s="109"/>
      <c r="M2371" s="1"/>
      <c r="N2371" s="1"/>
      <c r="O2371" s="1"/>
    </row>
    <row r="2372" spans="9:15">
      <c r="I2372" s="108">
        <f t="shared" si="162"/>
        <v>2369</v>
      </c>
      <c r="J2372" s="100">
        <f t="shared" si="162"/>
        <v>45833</v>
      </c>
      <c r="K2372" s="100"/>
      <c r="L2372" s="109"/>
      <c r="M2372" s="1"/>
      <c r="N2372" s="1"/>
      <c r="O2372" s="1"/>
    </row>
    <row r="2373" spans="9:15">
      <c r="I2373" s="108">
        <f t="shared" si="162"/>
        <v>2370</v>
      </c>
      <c r="J2373" s="100">
        <f t="shared" si="162"/>
        <v>45834</v>
      </c>
      <c r="K2373" s="100"/>
      <c r="L2373" s="109"/>
      <c r="M2373" s="1"/>
      <c r="N2373" s="1"/>
      <c r="O2373" s="1"/>
    </row>
    <row r="2374" spans="9:15">
      <c r="I2374" s="108">
        <f t="shared" ref="I2374:J2389" si="163">I2373+1</f>
        <v>2371</v>
      </c>
      <c r="J2374" s="100">
        <f t="shared" si="163"/>
        <v>45835</v>
      </c>
      <c r="K2374" s="100"/>
      <c r="L2374" s="109"/>
      <c r="M2374" s="1"/>
      <c r="N2374" s="1"/>
      <c r="O2374" s="1"/>
    </row>
    <row r="2375" spans="9:15">
      <c r="I2375" s="108">
        <f t="shared" si="163"/>
        <v>2372</v>
      </c>
      <c r="J2375" s="100">
        <f t="shared" si="163"/>
        <v>45836</v>
      </c>
      <c r="K2375" s="100"/>
      <c r="L2375" s="109"/>
      <c r="M2375" s="1"/>
      <c r="N2375" s="1"/>
      <c r="O2375" s="1"/>
    </row>
    <row r="2376" spans="9:15">
      <c r="I2376" s="108">
        <f t="shared" si="163"/>
        <v>2373</v>
      </c>
      <c r="J2376" s="100">
        <f t="shared" si="163"/>
        <v>45837</v>
      </c>
      <c r="K2376" s="100"/>
      <c r="L2376" s="109"/>
      <c r="M2376" s="1"/>
      <c r="N2376" s="1"/>
      <c r="O2376" s="1"/>
    </row>
    <row r="2377" spans="9:15">
      <c r="I2377" s="108">
        <f t="shared" si="163"/>
        <v>2374</v>
      </c>
      <c r="J2377" s="100">
        <f t="shared" si="163"/>
        <v>45838</v>
      </c>
      <c r="K2377" s="100"/>
      <c r="L2377" s="109"/>
      <c r="M2377" s="1"/>
      <c r="N2377" s="1"/>
      <c r="O2377" s="1"/>
    </row>
    <row r="2378" spans="9:15">
      <c r="I2378" s="108">
        <f t="shared" si="163"/>
        <v>2375</v>
      </c>
      <c r="J2378" s="100">
        <f t="shared" si="163"/>
        <v>45839</v>
      </c>
      <c r="K2378" s="100"/>
      <c r="L2378" s="109"/>
      <c r="M2378" s="1"/>
      <c r="N2378" s="1"/>
      <c r="O2378" s="1"/>
    </row>
    <row r="2379" spans="9:15">
      <c r="I2379" s="108">
        <f t="shared" si="163"/>
        <v>2376</v>
      </c>
      <c r="J2379" s="100">
        <f t="shared" si="163"/>
        <v>45840</v>
      </c>
      <c r="K2379" s="100"/>
      <c r="L2379" s="109"/>
      <c r="M2379" s="1"/>
      <c r="N2379" s="1"/>
      <c r="O2379" s="1"/>
    </row>
    <row r="2380" spans="9:15">
      <c r="I2380" s="108">
        <f t="shared" si="163"/>
        <v>2377</v>
      </c>
      <c r="J2380" s="100">
        <f t="shared" si="163"/>
        <v>45841</v>
      </c>
      <c r="K2380" s="100"/>
      <c r="L2380" s="109"/>
      <c r="M2380" s="1"/>
      <c r="N2380" s="1"/>
      <c r="O2380" s="1"/>
    </row>
    <row r="2381" spans="9:15">
      <c r="I2381" s="108">
        <f t="shared" si="163"/>
        <v>2378</v>
      </c>
      <c r="J2381" s="100">
        <f t="shared" si="163"/>
        <v>45842</v>
      </c>
      <c r="K2381" s="100"/>
      <c r="L2381" s="109"/>
      <c r="M2381" s="1"/>
      <c r="N2381" s="1"/>
      <c r="O2381" s="1"/>
    </row>
    <row r="2382" spans="9:15">
      <c r="I2382" s="108">
        <f t="shared" si="163"/>
        <v>2379</v>
      </c>
      <c r="J2382" s="100">
        <f t="shared" si="163"/>
        <v>45843</v>
      </c>
      <c r="K2382" s="100"/>
      <c r="L2382" s="109"/>
      <c r="M2382" s="1"/>
      <c r="N2382" s="1"/>
      <c r="O2382" s="1"/>
    </row>
    <row r="2383" spans="9:15">
      <c r="I2383" s="108">
        <f t="shared" si="163"/>
        <v>2380</v>
      </c>
      <c r="J2383" s="100">
        <f t="shared" si="163"/>
        <v>45844</v>
      </c>
      <c r="K2383" s="100"/>
      <c r="L2383" s="109"/>
      <c r="M2383" s="1"/>
      <c r="N2383" s="1"/>
      <c r="O2383" s="1"/>
    </row>
    <row r="2384" spans="9:15">
      <c r="I2384" s="108">
        <f t="shared" si="163"/>
        <v>2381</v>
      </c>
      <c r="J2384" s="100">
        <f t="shared" si="163"/>
        <v>45845</v>
      </c>
      <c r="K2384" s="100"/>
      <c r="L2384" s="109"/>
      <c r="M2384" s="1"/>
      <c r="N2384" s="1"/>
      <c r="O2384" s="1"/>
    </row>
    <row r="2385" spans="9:15">
      <c r="I2385" s="108">
        <f t="shared" si="163"/>
        <v>2382</v>
      </c>
      <c r="J2385" s="100">
        <f t="shared" si="163"/>
        <v>45846</v>
      </c>
      <c r="K2385" s="100"/>
      <c r="L2385" s="109"/>
      <c r="M2385" s="1"/>
      <c r="N2385" s="1"/>
      <c r="O2385" s="1"/>
    </row>
    <row r="2386" spans="9:15">
      <c r="I2386" s="108">
        <f t="shared" si="163"/>
        <v>2383</v>
      </c>
      <c r="J2386" s="100">
        <f t="shared" si="163"/>
        <v>45847</v>
      </c>
      <c r="K2386" s="100"/>
      <c r="L2386" s="109"/>
      <c r="M2386" s="1"/>
      <c r="N2386" s="1"/>
      <c r="O2386" s="1"/>
    </row>
    <row r="2387" spans="9:15">
      <c r="I2387" s="108">
        <f t="shared" si="163"/>
        <v>2384</v>
      </c>
      <c r="J2387" s="100">
        <f t="shared" si="163"/>
        <v>45848</v>
      </c>
      <c r="K2387" s="100"/>
      <c r="L2387" s="109"/>
      <c r="M2387" s="1"/>
      <c r="N2387" s="1"/>
      <c r="O2387" s="1"/>
    </row>
    <row r="2388" spans="9:15">
      <c r="I2388" s="108">
        <f t="shared" si="163"/>
        <v>2385</v>
      </c>
      <c r="J2388" s="100">
        <f t="shared" si="163"/>
        <v>45849</v>
      </c>
      <c r="K2388" s="100"/>
      <c r="L2388" s="109"/>
      <c r="M2388" s="1"/>
      <c r="N2388" s="1"/>
      <c r="O2388" s="1"/>
    </row>
    <row r="2389" spans="9:15">
      <c r="I2389" s="108">
        <f t="shared" si="163"/>
        <v>2386</v>
      </c>
      <c r="J2389" s="100">
        <f t="shared" si="163"/>
        <v>45850</v>
      </c>
      <c r="K2389" s="100"/>
      <c r="L2389" s="109"/>
      <c r="M2389" s="1"/>
      <c r="N2389" s="1"/>
      <c r="O2389" s="1"/>
    </row>
    <row r="2390" spans="9:15">
      <c r="I2390" s="108">
        <f t="shared" ref="I2390:J2405" si="164">I2389+1</f>
        <v>2387</v>
      </c>
      <c r="J2390" s="100">
        <f t="shared" si="164"/>
        <v>45851</v>
      </c>
      <c r="K2390" s="100"/>
      <c r="L2390" s="109"/>
      <c r="M2390" s="1"/>
      <c r="N2390" s="1"/>
      <c r="O2390" s="1"/>
    </row>
    <row r="2391" spans="9:15">
      <c r="I2391" s="108">
        <f t="shared" si="164"/>
        <v>2388</v>
      </c>
      <c r="J2391" s="100">
        <f t="shared" si="164"/>
        <v>45852</v>
      </c>
      <c r="K2391" s="100"/>
      <c r="L2391" s="109"/>
      <c r="M2391" s="1"/>
      <c r="N2391" s="1"/>
      <c r="O2391" s="1"/>
    </row>
    <row r="2392" spans="9:15">
      <c r="I2392" s="108">
        <f t="shared" si="164"/>
        <v>2389</v>
      </c>
      <c r="J2392" s="100">
        <f t="shared" si="164"/>
        <v>45853</v>
      </c>
      <c r="K2392" s="100"/>
      <c r="L2392" s="109"/>
      <c r="M2392" s="1"/>
      <c r="N2392" s="1"/>
      <c r="O2392" s="1"/>
    </row>
    <row r="2393" spans="9:15">
      <c r="I2393" s="108">
        <f t="shared" si="164"/>
        <v>2390</v>
      </c>
      <c r="J2393" s="100">
        <f t="shared" si="164"/>
        <v>45854</v>
      </c>
      <c r="K2393" s="100"/>
      <c r="L2393" s="109"/>
      <c r="M2393" s="1"/>
      <c r="N2393" s="1"/>
      <c r="O2393" s="1"/>
    </row>
    <row r="2394" spans="9:15">
      <c r="I2394" s="108">
        <f t="shared" si="164"/>
        <v>2391</v>
      </c>
      <c r="J2394" s="100">
        <f t="shared" si="164"/>
        <v>45855</v>
      </c>
      <c r="K2394" s="100"/>
      <c r="L2394" s="109"/>
      <c r="M2394" s="1"/>
      <c r="N2394" s="1"/>
      <c r="O2394" s="1"/>
    </row>
    <row r="2395" spans="9:15">
      <c r="I2395" s="108">
        <f t="shared" si="164"/>
        <v>2392</v>
      </c>
      <c r="J2395" s="100">
        <f t="shared" si="164"/>
        <v>45856</v>
      </c>
      <c r="K2395" s="100"/>
      <c r="L2395" s="109"/>
      <c r="M2395" s="1"/>
      <c r="N2395" s="1"/>
      <c r="O2395" s="1"/>
    </row>
    <row r="2396" spans="9:15">
      <c r="I2396" s="108">
        <f t="shared" si="164"/>
        <v>2393</v>
      </c>
      <c r="J2396" s="100">
        <f t="shared" si="164"/>
        <v>45857</v>
      </c>
      <c r="K2396" s="100"/>
      <c r="L2396" s="109"/>
      <c r="M2396" s="1"/>
      <c r="N2396" s="1"/>
      <c r="O2396" s="1"/>
    </row>
    <row r="2397" spans="9:15">
      <c r="I2397" s="108">
        <f t="shared" si="164"/>
        <v>2394</v>
      </c>
      <c r="J2397" s="100">
        <f t="shared" si="164"/>
        <v>45858</v>
      </c>
      <c r="K2397" s="100"/>
      <c r="L2397" s="109"/>
      <c r="M2397" s="1"/>
      <c r="N2397" s="1"/>
      <c r="O2397" s="1"/>
    </row>
    <row r="2398" spans="9:15">
      <c r="I2398" s="108">
        <f t="shared" si="164"/>
        <v>2395</v>
      </c>
      <c r="J2398" s="100">
        <f t="shared" si="164"/>
        <v>45859</v>
      </c>
      <c r="K2398" s="100"/>
      <c r="L2398" s="109"/>
      <c r="M2398" s="1"/>
      <c r="N2398" s="1"/>
      <c r="O2398" s="1"/>
    </row>
    <row r="2399" spans="9:15">
      <c r="I2399" s="108">
        <f t="shared" si="164"/>
        <v>2396</v>
      </c>
      <c r="J2399" s="100">
        <f t="shared" si="164"/>
        <v>45860</v>
      </c>
      <c r="K2399" s="100"/>
      <c r="L2399" s="109"/>
      <c r="M2399" s="1"/>
      <c r="N2399" s="1"/>
      <c r="O2399" s="1"/>
    </row>
    <row r="2400" spans="9:15">
      <c r="I2400" s="108">
        <f t="shared" si="164"/>
        <v>2397</v>
      </c>
      <c r="J2400" s="100">
        <f t="shared" si="164"/>
        <v>45861</v>
      </c>
      <c r="K2400" s="100"/>
      <c r="L2400" s="109"/>
      <c r="M2400" s="1"/>
      <c r="N2400" s="1"/>
      <c r="O2400" s="1"/>
    </row>
    <row r="2401" spans="9:15">
      <c r="I2401" s="108">
        <f t="shared" si="164"/>
        <v>2398</v>
      </c>
      <c r="J2401" s="100">
        <f t="shared" si="164"/>
        <v>45862</v>
      </c>
      <c r="K2401" s="100"/>
      <c r="L2401" s="109"/>
      <c r="M2401" s="1"/>
      <c r="N2401" s="1"/>
      <c r="O2401" s="1"/>
    </row>
    <row r="2402" spans="9:15">
      <c r="I2402" s="108">
        <f t="shared" si="164"/>
        <v>2399</v>
      </c>
      <c r="J2402" s="100">
        <f t="shared" si="164"/>
        <v>45863</v>
      </c>
      <c r="K2402" s="100"/>
      <c r="L2402" s="109"/>
      <c r="M2402" s="1"/>
      <c r="N2402" s="1"/>
      <c r="O2402" s="1"/>
    </row>
    <row r="2403" spans="9:15">
      <c r="I2403" s="108">
        <f t="shared" si="164"/>
        <v>2400</v>
      </c>
      <c r="J2403" s="100">
        <f t="shared" si="164"/>
        <v>45864</v>
      </c>
      <c r="K2403" s="100"/>
      <c r="L2403" s="109"/>
      <c r="M2403" s="1"/>
      <c r="N2403" s="1"/>
      <c r="O2403" s="1"/>
    </row>
    <row r="2404" spans="9:15">
      <c r="I2404" s="108">
        <f t="shared" si="164"/>
        <v>2401</v>
      </c>
      <c r="J2404" s="100">
        <f t="shared" si="164"/>
        <v>45865</v>
      </c>
      <c r="K2404" s="100"/>
      <c r="L2404" s="109"/>
      <c r="M2404" s="1"/>
      <c r="N2404" s="1"/>
      <c r="O2404" s="1"/>
    </row>
    <row r="2405" spans="9:15">
      <c r="I2405" s="108">
        <f t="shared" si="164"/>
        <v>2402</v>
      </c>
      <c r="J2405" s="100">
        <f t="shared" si="164"/>
        <v>45866</v>
      </c>
      <c r="K2405" s="100"/>
      <c r="L2405" s="109"/>
      <c r="M2405" s="1"/>
      <c r="N2405" s="1"/>
      <c r="O2405" s="1"/>
    </row>
    <row r="2406" spans="9:15">
      <c r="I2406" s="108">
        <f t="shared" ref="I2406:J2421" si="165">I2405+1</f>
        <v>2403</v>
      </c>
      <c r="J2406" s="100">
        <f t="shared" si="165"/>
        <v>45867</v>
      </c>
      <c r="K2406" s="100"/>
      <c r="L2406" s="109"/>
      <c r="M2406" s="1"/>
      <c r="N2406" s="1"/>
      <c r="O2406" s="1"/>
    </row>
    <row r="2407" spans="9:15">
      <c r="I2407" s="108">
        <f t="shared" si="165"/>
        <v>2404</v>
      </c>
      <c r="J2407" s="100">
        <f t="shared" si="165"/>
        <v>45868</v>
      </c>
      <c r="K2407" s="100"/>
      <c r="L2407" s="109"/>
      <c r="M2407" s="1"/>
      <c r="N2407" s="1"/>
      <c r="O2407" s="1"/>
    </row>
    <row r="2408" spans="9:15">
      <c r="I2408" s="108">
        <f t="shared" si="165"/>
        <v>2405</v>
      </c>
      <c r="J2408" s="100">
        <f t="shared" si="165"/>
        <v>45869</v>
      </c>
      <c r="K2408" s="100"/>
      <c r="L2408" s="109"/>
      <c r="M2408" s="1"/>
      <c r="N2408" s="1"/>
      <c r="O2408" s="1"/>
    </row>
    <row r="2409" spans="9:15">
      <c r="I2409" s="108">
        <f t="shared" si="165"/>
        <v>2406</v>
      </c>
      <c r="J2409" s="100">
        <f t="shared" si="165"/>
        <v>45870</v>
      </c>
      <c r="K2409" s="100"/>
      <c r="L2409" s="109"/>
      <c r="M2409" s="1"/>
      <c r="N2409" s="1"/>
      <c r="O2409" s="1"/>
    </row>
    <row r="2410" spans="9:15">
      <c r="I2410" s="108">
        <f t="shared" si="165"/>
        <v>2407</v>
      </c>
      <c r="J2410" s="100">
        <f t="shared" si="165"/>
        <v>45871</v>
      </c>
      <c r="K2410" s="100"/>
      <c r="L2410" s="109"/>
      <c r="M2410" s="1"/>
      <c r="N2410" s="1"/>
      <c r="O2410" s="1"/>
    </row>
    <row r="2411" spans="9:15">
      <c r="I2411" s="108">
        <f t="shared" si="165"/>
        <v>2408</v>
      </c>
      <c r="J2411" s="100">
        <f t="shared" si="165"/>
        <v>45872</v>
      </c>
      <c r="K2411" s="100"/>
      <c r="L2411" s="109"/>
      <c r="M2411" s="1"/>
      <c r="N2411" s="1"/>
      <c r="O2411" s="1"/>
    </row>
    <row r="2412" spans="9:15">
      <c r="I2412" s="108">
        <f t="shared" si="165"/>
        <v>2409</v>
      </c>
      <c r="J2412" s="100">
        <f t="shared" si="165"/>
        <v>45873</v>
      </c>
      <c r="K2412" s="100"/>
      <c r="L2412" s="109"/>
      <c r="M2412" s="1"/>
      <c r="N2412" s="1"/>
      <c r="O2412" s="1"/>
    </row>
    <row r="2413" spans="9:15">
      <c r="I2413" s="108">
        <f t="shared" si="165"/>
        <v>2410</v>
      </c>
      <c r="J2413" s="100">
        <f t="shared" si="165"/>
        <v>45874</v>
      </c>
      <c r="K2413" s="100"/>
      <c r="L2413" s="109"/>
      <c r="M2413" s="1"/>
      <c r="N2413" s="1"/>
      <c r="O2413" s="1"/>
    </row>
    <row r="2414" spans="9:15">
      <c r="I2414" s="108">
        <f t="shared" si="165"/>
        <v>2411</v>
      </c>
      <c r="J2414" s="100">
        <f t="shared" si="165"/>
        <v>45875</v>
      </c>
      <c r="K2414" s="100"/>
      <c r="L2414" s="109"/>
      <c r="M2414" s="1"/>
      <c r="N2414" s="1"/>
      <c r="O2414" s="1"/>
    </row>
    <row r="2415" spans="9:15">
      <c r="I2415" s="108">
        <f t="shared" si="165"/>
        <v>2412</v>
      </c>
      <c r="J2415" s="100">
        <f t="shared" si="165"/>
        <v>45876</v>
      </c>
      <c r="K2415" s="100"/>
      <c r="L2415" s="109"/>
      <c r="M2415" s="1"/>
      <c r="N2415" s="1"/>
      <c r="O2415" s="1"/>
    </row>
    <row r="2416" spans="9:15">
      <c r="I2416" s="108">
        <f t="shared" si="165"/>
        <v>2413</v>
      </c>
      <c r="J2416" s="100">
        <f t="shared" si="165"/>
        <v>45877</v>
      </c>
      <c r="K2416" s="100"/>
      <c r="L2416" s="109"/>
      <c r="M2416" s="1"/>
      <c r="N2416" s="1"/>
      <c r="O2416" s="1"/>
    </row>
    <row r="2417" spans="9:15">
      <c r="I2417" s="108">
        <f t="shared" si="165"/>
        <v>2414</v>
      </c>
      <c r="J2417" s="100">
        <f t="shared" si="165"/>
        <v>45878</v>
      </c>
      <c r="K2417" s="100"/>
      <c r="L2417" s="109"/>
      <c r="M2417" s="1"/>
      <c r="N2417" s="1"/>
      <c r="O2417" s="1"/>
    </row>
    <row r="2418" spans="9:15">
      <c r="I2418" s="108">
        <f t="shared" si="165"/>
        <v>2415</v>
      </c>
      <c r="J2418" s="100">
        <f t="shared" si="165"/>
        <v>45879</v>
      </c>
      <c r="K2418" s="100"/>
      <c r="L2418" s="109"/>
      <c r="M2418" s="1"/>
      <c r="N2418" s="1"/>
      <c r="O2418" s="1"/>
    </row>
    <row r="2419" spans="9:15">
      <c r="I2419" s="108">
        <f t="shared" si="165"/>
        <v>2416</v>
      </c>
      <c r="J2419" s="100">
        <f t="shared" si="165"/>
        <v>45880</v>
      </c>
      <c r="K2419" s="100"/>
      <c r="L2419" s="109"/>
      <c r="M2419" s="1"/>
      <c r="N2419" s="1"/>
      <c r="O2419" s="1"/>
    </row>
    <row r="2420" spans="9:15">
      <c r="I2420" s="108">
        <f t="shared" si="165"/>
        <v>2417</v>
      </c>
      <c r="J2420" s="100">
        <f t="shared" si="165"/>
        <v>45881</v>
      </c>
      <c r="K2420" s="100"/>
      <c r="L2420" s="109"/>
      <c r="M2420" s="1"/>
      <c r="N2420" s="1"/>
      <c r="O2420" s="1"/>
    </row>
    <row r="2421" spans="9:15">
      <c r="I2421" s="108">
        <f t="shared" si="165"/>
        <v>2418</v>
      </c>
      <c r="J2421" s="100">
        <f t="shared" si="165"/>
        <v>45882</v>
      </c>
      <c r="K2421" s="100"/>
      <c r="L2421" s="109"/>
      <c r="M2421" s="1"/>
      <c r="N2421" s="1"/>
      <c r="O2421" s="1"/>
    </row>
    <row r="2422" spans="9:15">
      <c r="I2422" s="108">
        <f t="shared" ref="I2422:J2437" si="166">I2421+1</f>
        <v>2419</v>
      </c>
      <c r="J2422" s="100">
        <f t="shared" si="166"/>
        <v>45883</v>
      </c>
      <c r="K2422" s="100"/>
      <c r="L2422" s="109"/>
      <c r="M2422" s="1"/>
      <c r="N2422" s="1"/>
      <c r="O2422" s="1"/>
    </row>
    <row r="2423" spans="9:15">
      <c r="I2423" s="108">
        <f t="shared" si="166"/>
        <v>2420</v>
      </c>
      <c r="J2423" s="100">
        <f t="shared" si="166"/>
        <v>45884</v>
      </c>
      <c r="K2423" s="100"/>
      <c r="L2423" s="109"/>
      <c r="M2423" s="1"/>
      <c r="N2423" s="1"/>
      <c r="O2423" s="1"/>
    </row>
    <row r="2424" spans="9:15">
      <c r="I2424" s="108">
        <f t="shared" si="166"/>
        <v>2421</v>
      </c>
      <c r="J2424" s="100">
        <f t="shared" si="166"/>
        <v>45885</v>
      </c>
      <c r="K2424" s="100"/>
      <c r="L2424" s="109"/>
      <c r="M2424" s="1"/>
      <c r="N2424" s="1"/>
      <c r="O2424" s="1"/>
    </row>
    <row r="2425" spans="9:15">
      <c r="I2425" s="108">
        <f t="shared" si="166"/>
        <v>2422</v>
      </c>
      <c r="J2425" s="100">
        <f t="shared" si="166"/>
        <v>45886</v>
      </c>
      <c r="K2425" s="100"/>
      <c r="L2425" s="109"/>
      <c r="M2425" s="1"/>
      <c r="N2425" s="1"/>
      <c r="O2425" s="1"/>
    </row>
    <row r="2426" spans="9:15">
      <c r="I2426" s="108">
        <f t="shared" si="166"/>
        <v>2423</v>
      </c>
      <c r="J2426" s="100">
        <f t="shared" si="166"/>
        <v>45887</v>
      </c>
      <c r="K2426" s="100"/>
      <c r="L2426" s="109"/>
      <c r="M2426" s="1"/>
      <c r="N2426" s="1"/>
      <c r="O2426" s="1"/>
    </row>
    <row r="2427" spans="9:15">
      <c r="I2427" s="108">
        <f t="shared" si="166"/>
        <v>2424</v>
      </c>
      <c r="J2427" s="100">
        <f t="shared" si="166"/>
        <v>45888</v>
      </c>
      <c r="K2427" s="100"/>
      <c r="L2427" s="109"/>
      <c r="M2427" s="1"/>
      <c r="N2427" s="1"/>
      <c r="O2427" s="1"/>
    </row>
    <row r="2428" spans="9:15">
      <c r="I2428" s="108">
        <f t="shared" si="166"/>
        <v>2425</v>
      </c>
      <c r="J2428" s="100">
        <f t="shared" si="166"/>
        <v>45889</v>
      </c>
      <c r="K2428" s="100"/>
      <c r="L2428" s="109"/>
      <c r="M2428" s="1"/>
      <c r="N2428" s="1"/>
      <c r="O2428" s="1"/>
    </row>
    <row r="2429" spans="9:15">
      <c r="I2429" s="108">
        <f t="shared" si="166"/>
        <v>2426</v>
      </c>
      <c r="J2429" s="100">
        <f t="shared" si="166"/>
        <v>45890</v>
      </c>
      <c r="K2429" s="100"/>
      <c r="L2429" s="109"/>
      <c r="M2429" s="1"/>
      <c r="N2429" s="1"/>
      <c r="O2429" s="1"/>
    </row>
    <row r="2430" spans="9:15">
      <c r="I2430" s="108">
        <f t="shared" si="166"/>
        <v>2427</v>
      </c>
      <c r="J2430" s="100">
        <f t="shared" si="166"/>
        <v>45891</v>
      </c>
      <c r="K2430" s="100"/>
      <c r="L2430" s="109"/>
      <c r="M2430" s="1"/>
      <c r="N2430" s="1"/>
      <c r="O2430" s="1"/>
    </row>
    <row r="2431" spans="9:15">
      <c r="I2431" s="108">
        <f t="shared" si="166"/>
        <v>2428</v>
      </c>
      <c r="J2431" s="100">
        <f t="shared" si="166"/>
        <v>45892</v>
      </c>
      <c r="K2431" s="100"/>
      <c r="L2431" s="109"/>
      <c r="M2431" s="1"/>
      <c r="N2431" s="1"/>
      <c r="O2431" s="1"/>
    </row>
    <row r="2432" spans="9:15">
      <c r="I2432" s="108">
        <f t="shared" si="166"/>
        <v>2429</v>
      </c>
      <c r="J2432" s="100">
        <f t="shared" si="166"/>
        <v>45893</v>
      </c>
      <c r="K2432" s="100"/>
      <c r="L2432" s="109"/>
      <c r="M2432" s="1"/>
      <c r="N2432" s="1"/>
      <c r="O2432" s="1"/>
    </row>
    <row r="2433" spans="9:15">
      <c r="I2433" s="108">
        <f t="shared" si="166"/>
        <v>2430</v>
      </c>
      <c r="J2433" s="100">
        <f t="shared" si="166"/>
        <v>45894</v>
      </c>
      <c r="K2433" s="100"/>
      <c r="L2433" s="109"/>
      <c r="M2433" s="1"/>
      <c r="N2433" s="1"/>
      <c r="O2433" s="1"/>
    </row>
    <row r="2434" spans="9:15">
      <c r="I2434" s="108">
        <f t="shared" si="166"/>
        <v>2431</v>
      </c>
      <c r="J2434" s="100">
        <f t="shared" si="166"/>
        <v>45895</v>
      </c>
      <c r="K2434" s="100"/>
      <c r="L2434" s="109"/>
      <c r="M2434" s="1"/>
      <c r="N2434" s="1"/>
      <c r="O2434" s="1"/>
    </row>
    <row r="2435" spans="9:15">
      <c r="I2435" s="108">
        <f t="shared" si="166"/>
        <v>2432</v>
      </c>
      <c r="J2435" s="100">
        <f t="shared" si="166"/>
        <v>45896</v>
      </c>
      <c r="K2435" s="100"/>
      <c r="L2435" s="109"/>
      <c r="M2435" s="1"/>
      <c r="N2435" s="1"/>
      <c r="O2435" s="1"/>
    </row>
    <row r="2436" spans="9:15">
      <c r="I2436" s="108">
        <f t="shared" si="166"/>
        <v>2433</v>
      </c>
      <c r="J2436" s="100">
        <f t="shared" si="166"/>
        <v>45897</v>
      </c>
      <c r="K2436" s="100"/>
      <c r="L2436" s="109"/>
      <c r="M2436" s="1"/>
      <c r="N2436" s="1"/>
      <c r="O2436" s="1"/>
    </row>
    <row r="2437" spans="9:15">
      <c r="I2437" s="108">
        <f t="shared" si="166"/>
        <v>2434</v>
      </c>
      <c r="J2437" s="100">
        <f t="shared" si="166"/>
        <v>45898</v>
      </c>
      <c r="K2437" s="100"/>
      <c r="L2437" s="109"/>
      <c r="M2437" s="1"/>
      <c r="N2437" s="1"/>
      <c r="O2437" s="1"/>
    </row>
    <row r="2438" spans="9:15">
      <c r="I2438" s="108">
        <f t="shared" ref="I2438:J2453" si="167">I2437+1</f>
        <v>2435</v>
      </c>
      <c r="J2438" s="100">
        <f t="shared" si="167"/>
        <v>45899</v>
      </c>
      <c r="K2438" s="100"/>
      <c r="L2438" s="109"/>
      <c r="M2438" s="1"/>
      <c r="N2438" s="1"/>
      <c r="O2438" s="1"/>
    </row>
    <row r="2439" spans="9:15">
      <c r="I2439" s="108">
        <f t="shared" si="167"/>
        <v>2436</v>
      </c>
      <c r="J2439" s="100">
        <f t="shared" si="167"/>
        <v>45900</v>
      </c>
      <c r="K2439" s="100"/>
      <c r="L2439" s="109"/>
      <c r="M2439" s="1"/>
      <c r="N2439" s="1"/>
      <c r="O2439" s="1"/>
    </row>
    <row r="2440" spans="9:15">
      <c r="I2440" s="108">
        <f t="shared" si="167"/>
        <v>2437</v>
      </c>
      <c r="J2440" s="100">
        <f t="shared" si="167"/>
        <v>45901</v>
      </c>
      <c r="K2440" s="100"/>
      <c r="L2440" s="109"/>
      <c r="M2440" s="1"/>
      <c r="N2440" s="1"/>
      <c r="O2440" s="1"/>
    </row>
    <row r="2441" spans="9:15">
      <c r="I2441" s="108">
        <f t="shared" si="167"/>
        <v>2438</v>
      </c>
      <c r="J2441" s="100">
        <f t="shared" si="167"/>
        <v>45902</v>
      </c>
      <c r="K2441" s="100"/>
      <c r="L2441" s="109"/>
      <c r="M2441" s="1"/>
      <c r="N2441" s="1"/>
      <c r="O2441" s="1"/>
    </row>
    <row r="2442" spans="9:15">
      <c r="I2442" s="108">
        <f t="shared" si="167"/>
        <v>2439</v>
      </c>
      <c r="J2442" s="100">
        <f t="shared" si="167"/>
        <v>45903</v>
      </c>
      <c r="K2442" s="100"/>
      <c r="L2442" s="109"/>
      <c r="M2442" s="1"/>
      <c r="N2442" s="1"/>
      <c r="O2442" s="1"/>
    </row>
    <row r="2443" spans="9:15">
      <c r="I2443" s="108">
        <f t="shared" si="167"/>
        <v>2440</v>
      </c>
      <c r="J2443" s="100">
        <f t="shared" si="167"/>
        <v>45904</v>
      </c>
      <c r="K2443" s="100"/>
      <c r="L2443" s="109"/>
      <c r="M2443" s="1"/>
      <c r="N2443" s="1"/>
      <c r="O2443" s="1"/>
    </row>
    <row r="2444" spans="9:15">
      <c r="I2444" s="108">
        <f t="shared" si="167"/>
        <v>2441</v>
      </c>
      <c r="J2444" s="100">
        <f t="shared" si="167"/>
        <v>45905</v>
      </c>
      <c r="K2444" s="100"/>
      <c r="L2444" s="109"/>
      <c r="M2444" s="1"/>
      <c r="N2444" s="1"/>
      <c r="O2444" s="1"/>
    </row>
    <row r="2445" spans="9:15">
      <c r="I2445" s="108">
        <f t="shared" si="167"/>
        <v>2442</v>
      </c>
      <c r="J2445" s="100">
        <f t="shared" si="167"/>
        <v>45906</v>
      </c>
      <c r="K2445" s="100"/>
      <c r="L2445" s="109"/>
      <c r="M2445" s="1"/>
      <c r="N2445" s="1"/>
      <c r="O2445" s="1"/>
    </row>
    <row r="2446" spans="9:15">
      <c r="I2446" s="108">
        <f t="shared" si="167"/>
        <v>2443</v>
      </c>
      <c r="J2446" s="100">
        <f t="shared" si="167"/>
        <v>45907</v>
      </c>
      <c r="K2446" s="100"/>
      <c r="L2446" s="109"/>
      <c r="M2446" s="1"/>
      <c r="N2446" s="1"/>
      <c r="O2446" s="1"/>
    </row>
    <row r="2447" spans="9:15">
      <c r="I2447" s="108">
        <f t="shared" si="167"/>
        <v>2444</v>
      </c>
      <c r="J2447" s="100">
        <f t="shared" si="167"/>
        <v>45908</v>
      </c>
      <c r="K2447" s="100"/>
      <c r="L2447" s="109"/>
      <c r="M2447" s="1"/>
      <c r="N2447" s="1"/>
      <c r="O2447" s="1"/>
    </row>
    <row r="2448" spans="9:15">
      <c r="I2448" s="108">
        <f t="shared" si="167"/>
        <v>2445</v>
      </c>
      <c r="J2448" s="100">
        <f t="shared" si="167"/>
        <v>45909</v>
      </c>
      <c r="K2448" s="100"/>
      <c r="L2448" s="109"/>
      <c r="M2448" s="1"/>
      <c r="N2448" s="1"/>
      <c r="O2448" s="1"/>
    </row>
    <row r="2449" spans="9:15">
      <c r="I2449" s="108">
        <f t="shared" si="167"/>
        <v>2446</v>
      </c>
      <c r="J2449" s="100">
        <f t="shared" si="167"/>
        <v>45910</v>
      </c>
      <c r="K2449" s="100"/>
      <c r="L2449" s="109"/>
      <c r="M2449" s="1"/>
      <c r="N2449" s="1"/>
      <c r="O2449" s="1"/>
    </row>
    <row r="2450" spans="9:15">
      <c r="I2450" s="108">
        <f t="shared" si="167"/>
        <v>2447</v>
      </c>
      <c r="J2450" s="100">
        <f t="shared" si="167"/>
        <v>45911</v>
      </c>
      <c r="K2450" s="100"/>
      <c r="L2450" s="109"/>
      <c r="M2450" s="1"/>
      <c r="N2450" s="1"/>
      <c r="O2450" s="1"/>
    </row>
    <row r="2451" spans="9:15">
      <c r="I2451" s="108">
        <f t="shared" si="167"/>
        <v>2448</v>
      </c>
      <c r="J2451" s="100">
        <f t="shared" si="167"/>
        <v>45912</v>
      </c>
      <c r="K2451" s="100"/>
      <c r="L2451" s="109"/>
      <c r="M2451" s="1"/>
      <c r="N2451" s="1"/>
      <c r="O2451" s="1"/>
    </row>
    <row r="2452" spans="9:15">
      <c r="I2452" s="108">
        <f t="shared" si="167"/>
        <v>2449</v>
      </c>
      <c r="J2452" s="100">
        <f t="shared" si="167"/>
        <v>45913</v>
      </c>
      <c r="K2452" s="100"/>
      <c r="L2452" s="109"/>
      <c r="M2452" s="1"/>
      <c r="N2452" s="1"/>
      <c r="O2452" s="1"/>
    </row>
    <row r="2453" spans="9:15">
      <c r="I2453" s="108">
        <f t="shared" si="167"/>
        <v>2450</v>
      </c>
      <c r="J2453" s="100">
        <f t="shared" si="167"/>
        <v>45914</v>
      </c>
      <c r="K2453" s="100"/>
      <c r="L2453" s="109"/>
      <c r="M2453" s="1"/>
      <c r="N2453" s="1"/>
      <c r="O2453" s="1"/>
    </row>
    <row r="2454" spans="9:15">
      <c r="I2454" s="108">
        <f t="shared" ref="I2454:J2469" si="168">I2453+1</f>
        <v>2451</v>
      </c>
      <c r="J2454" s="100">
        <f t="shared" si="168"/>
        <v>45915</v>
      </c>
      <c r="K2454" s="100"/>
      <c r="L2454" s="109"/>
      <c r="M2454" s="1"/>
      <c r="N2454" s="1"/>
      <c r="O2454" s="1"/>
    </row>
    <row r="2455" spans="9:15">
      <c r="I2455" s="108">
        <f t="shared" si="168"/>
        <v>2452</v>
      </c>
      <c r="J2455" s="100">
        <f t="shared" si="168"/>
        <v>45916</v>
      </c>
      <c r="K2455" s="100"/>
      <c r="L2455" s="109"/>
      <c r="M2455" s="1"/>
      <c r="N2455" s="1"/>
      <c r="O2455" s="1"/>
    </row>
    <row r="2456" spans="9:15">
      <c r="I2456" s="108">
        <f t="shared" si="168"/>
        <v>2453</v>
      </c>
      <c r="J2456" s="100">
        <f t="shared" si="168"/>
        <v>45917</v>
      </c>
      <c r="K2456" s="100"/>
      <c r="L2456" s="109"/>
      <c r="M2456" s="1"/>
      <c r="N2456" s="1"/>
      <c r="O2456" s="1"/>
    </row>
    <row r="2457" spans="9:15">
      <c r="I2457" s="108">
        <f t="shared" si="168"/>
        <v>2454</v>
      </c>
      <c r="J2457" s="100">
        <f t="shared" si="168"/>
        <v>45918</v>
      </c>
      <c r="K2457" s="100"/>
      <c r="L2457" s="109"/>
      <c r="M2457" s="1"/>
      <c r="N2457" s="1"/>
      <c r="O2457" s="1"/>
    </row>
    <row r="2458" spans="9:15">
      <c r="I2458" s="108">
        <f t="shared" si="168"/>
        <v>2455</v>
      </c>
      <c r="J2458" s="100">
        <f t="shared" si="168"/>
        <v>45919</v>
      </c>
      <c r="K2458" s="100"/>
      <c r="L2458" s="109"/>
      <c r="M2458" s="1"/>
      <c r="N2458" s="1"/>
      <c r="O2458" s="1"/>
    </row>
    <row r="2459" spans="9:15">
      <c r="I2459" s="108">
        <f t="shared" si="168"/>
        <v>2456</v>
      </c>
      <c r="J2459" s="100">
        <f t="shared" si="168"/>
        <v>45920</v>
      </c>
      <c r="K2459" s="100"/>
      <c r="L2459" s="109"/>
      <c r="M2459" s="1"/>
      <c r="N2459" s="1"/>
      <c r="O2459" s="1"/>
    </row>
    <row r="2460" spans="9:15">
      <c r="I2460" s="108">
        <f t="shared" si="168"/>
        <v>2457</v>
      </c>
      <c r="J2460" s="100">
        <f t="shared" si="168"/>
        <v>45921</v>
      </c>
      <c r="K2460" s="100"/>
      <c r="L2460" s="109"/>
      <c r="M2460" s="1"/>
      <c r="N2460" s="1"/>
      <c r="O2460" s="1"/>
    </row>
    <row r="2461" spans="9:15">
      <c r="I2461" s="108">
        <f t="shared" si="168"/>
        <v>2458</v>
      </c>
      <c r="J2461" s="100">
        <f t="shared" si="168"/>
        <v>45922</v>
      </c>
      <c r="K2461" s="100"/>
      <c r="L2461" s="109"/>
      <c r="M2461" s="1"/>
      <c r="N2461" s="1"/>
      <c r="O2461" s="1"/>
    </row>
    <row r="2462" spans="9:15">
      <c r="I2462" s="108">
        <f t="shared" si="168"/>
        <v>2459</v>
      </c>
      <c r="J2462" s="100">
        <f t="shared" si="168"/>
        <v>45923</v>
      </c>
      <c r="K2462" s="100"/>
      <c r="L2462" s="109"/>
      <c r="M2462" s="1"/>
      <c r="N2462" s="1"/>
      <c r="O2462" s="1"/>
    </row>
    <row r="2463" spans="9:15">
      <c r="I2463" s="108">
        <f t="shared" si="168"/>
        <v>2460</v>
      </c>
      <c r="J2463" s="100">
        <f t="shared" si="168"/>
        <v>45924</v>
      </c>
      <c r="K2463" s="100"/>
      <c r="L2463" s="109"/>
      <c r="M2463" s="1"/>
      <c r="N2463" s="1"/>
      <c r="O2463" s="1"/>
    </row>
    <row r="2464" spans="9:15">
      <c r="I2464" s="108">
        <f t="shared" si="168"/>
        <v>2461</v>
      </c>
      <c r="J2464" s="100">
        <f t="shared" si="168"/>
        <v>45925</v>
      </c>
      <c r="K2464" s="100"/>
      <c r="L2464" s="109"/>
      <c r="M2464" s="1"/>
      <c r="N2464" s="1"/>
      <c r="O2464" s="1"/>
    </row>
    <row r="2465" spans="9:15">
      <c r="I2465" s="108">
        <f t="shared" si="168"/>
        <v>2462</v>
      </c>
      <c r="J2465" s="100">
        <f t="shared" si="168"/>
        <v>45926</v>
      </c>
      <c r="K2465" s="100"/>
      <c r="L2465" s="109"/>
      <c r="M2465" s="1"/>
      <c r="N2465" s="1"/>
      <c r="O2465" s="1"/>
    </row>
    <row r="2466" spans="9:15">
      <c r="I2466" s="108">
        <f t="shared" si="168"/>
        <v>2463</v>
      </c>
      <c r="J2466" s="100">
        <f t="shared" si="168"/>
        <v>45927</v>
      </c>
      <c r="K2466" s="100"/>
      <c r="L2466" s="109"/>
      <c r="M2466" s="1"/>
      <c r="N2466" s="1"/>
      <c r="O2466" s="1"/>
    </row>
    <row r="2467" spans="9:15">
      <c r="I2467" s="108">
        <f t="shared" si="168"/>
        <v>2464</v>
      </c>
      <c r="J2467" s="100">
        <f t="shared" si="168"/>
        <v>45928</v>
      </c>
      <c r="K2467" s="100"/>
      <c r="L2467" s="109"/>
      <c r="M2467" s="1"/>
      <c r="N2467" s="1"/>
      <c r="O2467" s="1"/>
    </row>
    <row r="2468" spans="9:15">
      <c r="I2468" s="108">
        <f t="shared" si="168"/>
        <v>2465</v>
      </c>
      <c r="J2468" s="100">
        <f t="shared" si="168"/>
        <v>45929</v>
      </c>
      <c r="K2468" s="100"/>
      <c r="L2468" s="109"/>
      <c r="M2468" s="1"/>
      <c r="N2468" s="1"/>
      <c r="O2468" s="1"/>
    </row>
    <row r="2469" spans="9:15">
      <c r="I2469" s="108">
        <f t="shared" si="168"/>
        <v>2466</v>
      </c>
      <c r="J2469" s="100">
        <f t="shared" si="168"/>
        <v>45930</v>
      </c>
      <c r="K2469" s="100"/>
      <c r="L2469" s="109"/>
      <c r="M2469" s="1"/>
      <c r="N2469" s="1"/>
      <c r="O2469" s="1"/>
    </row>
    <row r="2470" spans="9:15">
      <c r="I2470" s="108">
        <f t="shared" ref="I2470:J2485" si="169">I2469+1</f>
        <v>2467</v>
      </c>
      <c r="J2470" s="100">
        <f t="shared" si="169"/>
        <v>45931</v>
      </c>
      <c r="K2470" s="100"/>
      <c r="L2470" s="109"/>
      <c r="M2470" s="1"/>
      <c r="N2470" s="1"/>
      <c r="O2470" s="1"/>
    </row>
    <row r="2471" spans="9:15">
      <c r="I2471" s="108">
        <f t="shared" si="169"/>
        <v>2468</v>
      </c>
      <c r="J2471" s="100">
        <f t="shared" si="169"/>
        <v>45932</v>
      </c>
      <c r="K2471" s="100"/>
      <c r="L2471" s="109"/>
      <c r="M2471" s="1"/>
      <c r="N2471" s="1"/>
      <c r="O2471" s="1"/>
    </row>
    <row r="2472" spans="9:15">
      <c r="I2472" s="108">
        <f t="shared" si="169"/>
        <v>2469</v>
      </c>
      <c r="J2472" s="100">
        <f t="shared" si="169"/>
        <v>45933</v>
      </c>
      <c r="K2472" s="100"/>
      <c r="L2472" s="109"/>
      <c r="M2472" s="1"/>
      <c r="N2472" s="1"/>
      <c r="O2472" s="1"/>
    </row>
    <row r="2473" spans="9:15">
      <c r="I2473" s="108">
        <f t="shared" si="169"/>
        <v>2470</v>
      </c>
      <c r="J2473" s="100">
        <f t="shared" si="169"/>
        <v>45934</v>
      </c>
      <c r="K2473" s="100"/>
      <c r="L2473" s="109"/>
      <c r="M2473" s="1"/>
      <c r="N2473" s="1"/>
      <c r="O2473" s="1"/>
    </row>
    <row r="2474" spans="9:15">
      <c r="I2474" s="108">
        <f t="shared" si="169"/>
        <v>2471</v>
      </c>
      <c r="J2474" s="100">
        <f t="shared" si="169"/>
        <v>45935</v>
      </c>
      <c r="K2474" s="100"/>
      <c r="L2474" s="109"/>
      <c r="M2474" s="1"/>
      <c r="N2474" s="1"/>
      <c r="O2474" s="1"/>
    </row>
    <row r="2475" spans="9:15">
      <c r="I2475" s="108">
        <f t="shared" si="169"/>
        <v>2472</v>
      </c>
      <c r="J2475" s="100">
        <f t="shared" si="169"/>
        <v>45936</v>
      </c>
      <c r="K2475" s="100"/>
      <c r="L2475" s="109"/>
      <c r="M2475" s="1"/>
      <c r="N2475" s="1"/>
      <c r="O2475" s="1"/>
    </row>
    <row r="2476" spans="9:15">
      <c r="I2476" s="108">
        <f t="shared" si="169"/>
        <v>2473</v>
      </c>
      <c r="J2476" s="100">
        <f t="shared" si="169"/>
        <v>45937</v>
      </c>
      <c r="K2476" s="100"/>
      <c r="L2476" s="109"/>
      <c r="M2476" s="1"/>
      <c r="N2476" s="1"/>
      <c r="O2476" s="1"/>
    </row>
    <row r="2477" spans="9:15">
      <c r="I2477" s="108">
        <f t="shared" si="169"/>
        <v>2474</v>
      </c>
      <c r="J2477" s="100">
        <f t="shared" si="169"/>
        <v>45938</v>
      </c>
      <c r="K2477" s="100"/>
      <c r="L2477" s="109"/>
      <c r="M2477" s="1"/>
      <c r="N2477" s="1"/>
      <c r="O2477" s="1"/>
    </row>
    <row r="2478" spans="9:15">
      <c r="I2478" s="108">
        <f t="shared" si="169"/>
        <v>2475</v>
      </c>
      <c r="J2478" s="100">
        <f t="shared" si="169"/>
        <v>45939</v>
      </c>
      <c r="K2478" s="100"/>
      <c r="L2478" s="109"/>
      <c r="M2478" s="1"/>
      <c r="N2478" s="1"/>
      <c r="O2478" s="1"/>
    </row>
    <row r="2479" spans="9:15">
      <c r="I2479" s="108">
        <f t="shared" si="169"/>
        <v>2476</v>
      </c>
      <c r="J2479" s="100">
        <f t="shared" si="169"/>
        <v>45940</v>
      </c>
      <c r="K2479" s="100"/>
      <c r="L2479" s="109"/>
      <c r="M2479" s="1"/>
      <c r="N2479" s="1"/>
      <c r="O2479" s="1"/>
    </row>
    <row r="2480" spans="9:15">
      <c r="I2480" s="108">
        <f t="shared" si="169"/>
        <v>2477</v>
      </c>
      <c r="J2480" s="100">
        <f t="shared" si="169"/>
        <v>45941</v>
      </c>
      <c r="K2480" s="100"/>
      <c r="L2480" s="109"/>
      <c r="M2480" s="1"/>
      <c r="N2480" s="1"/>
      <c r="O2480" s="1"/>
    </row>
    <row r="2481" spans="9:15">
      <c r="I2481" s="108">
        <f t="shared" si="169"/>
        <v>2478</v>
      </c>
      <c r="J2481" s="100">
        <f t="shared" si="169"/>
        <v>45942</v>
      </c>
      <c r="K2481" s="100"/>
      <c r="L2481" s="109"/>
      <c r="M2481" s="1"/>
      <c r="N2481" s="1"/>
      <c r="O2481" s="1"/>
    </row>
    <row r="2482" spans="9:15">
      <c r="I2482" s="108">
        <f t="shared" si="169"/>
        <v>2479</v>
      </c>
      <c r="J2482" s="100">
        <f t="shared" si="169"/>
        <v>45943</v>
      </c>
      <c r="K2482" s="100"/>
      <c r="L2482" s="109"/>
      <c r="M2482" s="1"/>
      <c r="N2482" s="1"/>
      <c r="O2482" s="1"/>
    </row>
    <row r="2483" spans="9:15">
      <c r="I2483" s="108">
        <f t="shared" si="169"/>
        <v>2480</v>
      </c>
      <c r="J2483" s="100">
        <f t="shared" si="169"/>
        <v>45944</v>
      </c>
      <c r="K2483" s="100"/>
      <c r="L2483" s="109"/>
      <c r="M2483" s="1"/>
      <c r="N2483" s="1"/>
      <c r="O2483" s="1"/>
    </row>
    <row r="2484" spans="9:15">
      <c r="I2484" s="108">
        <f t="shared" si="169"/>
        <v>2481</v>
      </c>
      <c r="J2484" s="100">
        <f t="shared" si="169"/>
        <v>45945</v>
      </c>
      <c r="K2484" s="100"/>
      <c r="L2484" s="109"/>
      <c r="M2484" s="1"/>
      <c r="N2484" s="1"/>
      <c r="O2484" s="1"/>
    </row>
    <row r="2485" spans="9:15">
      <c r="I2485" s="108">
        <f t="shared" si="169"/>
        <v>2482</v>
      </c>
      <c r="J2485" s="100">
        <f t="shared" si="169"/>
        <v>45946</v>
      </c>
      <c r="K2485" s="100"/>
      <c r="L2485" s="109"/>
      <c r="M2485" s="1"/>
      <c r="N2485" s="1"/>
      <c r="O2485" s="1"/>
    </row>
    <row r="2486" spans="9:15">
      <c r="I2486" s="108">
        <f t="shared" ref="I2486:J2501" si="170">I2485+1</f>
        <v>2483</v>
      </c>
      <c r="J2486" s="100">
        <f t="shared" si="170"/>
        <v>45947</v>
      </c>
      <c r="K2486" s="100"/>
      <c r="L2486" s="109"/>
      <c r="M2486" s="1"/>
      <c r="N2486" s="1"/>
      <c r="O2486" s="1"/>
    </row>
    <row r="2487" spans="9:15">
      <c r="I2487" s="108">
        <f t="shared" si="170"/>
        <v>2484</v>
      </c>
      <c r="J2487" s="100">
        <f t="shared" si="170"/>
        <v>45948</v>
      </c>
      <c r="K2487" s="100"/>
      <c r="L2487" s="109"/>
      <c r="M2487" s="1"/>
      <c r="N2487" s="1"/>
      <c r="O2487" s="1"/>
    </row>
    <row r="2488" spans="9:15">
      <c r="I2488" s="108">
        <f t="shared" si="170"/>
        <v>2485</v>
      </c>
      <c r="J2488" s="100">
        <f t="shared" si="170"/>
        <v>45949</v>
      </c>
      <c r="K2488" s="100"/>
      <c r="L2488" s="109"/>
      <c r="M2488" s="1"/>
      <c r="N2488" s="1"/>
      <c r="O2488" s="1"/>
    </row>
    <row r="2489" spans="9:15">
      <c r="I2489" s="108">
        <f t="shared" si="170"/>
        <v>2486</v>
      </c>
      <c r="J2489" s="100">
        <f t="shared" si="170"/>
        <v>45950</v>
      </c>
      <c r="K2489" s="100"/>
      <c r="L2489" s="109"/>
      <c r="M2489" s="1"/>
      <c r="N2489" s="1"/>
      <c r="O2489" s="1"/>
    </row>
    <row r="2490" spans="9:15">
      <c r="I2490" s="108">
        <f t="shared" si="170"/>
        <v>2487</v>
      </c>
      <c r="J2490" s="100">
        <f t="shared" si="170"/>
        <v>45951</v>
      </c>
      <c r="K2490" s="100"/>
      <c r="L2490" s="109"/>
      <c r="M2490" s="1"/>
      <c r="N2490" s="1"/>
      <c r="O2490" s="1"/>
    </row>
    <row r="2491" spans="9:15">
      <c r="I2491" s="108">
        <f t="shared" si="170"/>
        <v>2488</v>
      </c>
      <c r="J2491" s="100">
        <f t="shared" si="170"/>
        <v>45952</v>
      </c>
      <c r="K2491" s="100"/>
      <c r="L2491" s="109"/>
      <c r="M2491" s="1"/>
      <c r="N2491" s="1"/>
      <c r="O2491" s="1"/>
    </row>
    <row r="2492" spans="9:15">
      <c r="I2492" s="108">
        <f t="shared" si="170"/>
        <v>2489</v>
      </c>
      <c r="J2492" s="100">
        <f t="shared" si="170"/>
        <v>45953</v>
      </c>
      <c r="K2492" s="100"/>
      <c r="L2492" s="109"/>
      <c r="M2492" s="1"/>
      <c r="N2492" s="1"/>
      <c r="O2492" s="1"/>
    </row>
    <row r="2493" spans="9:15">
      <c r="I2493" s="108">
        <f t="shared" si="170"/>
        <v>2490</v>
      </c>
      <c r="J2493" s="100">
        <f t="shared" si="170"/>
        <v>45954</v>
      </c>
      <c r="K2493" s="100"/>
      <c r="L2493" s="109"/>
      <c r="M2493" s="1"/>
      <c r="N2493" s="1"/>
      <c r="O2493" s="1"/>
    </row>
    <row r="2494" spans="9:15">
      <c r="I2494" s="108">
        <f t="shared" si="170"/>
        <v>2491</v>
      </c>
      <c r="J2494" s="100">
        <f t="shared" si="170"/>
        <v>45955</v>
      </c>
      <c r="K2494" s="100"/>
      <c r="L2494" s="109"/>
      <c r="M2494" s="1"/>
      <c r="N2494" s="1"/>
      <c r="O2494" s="1"/>
    </row>
    <row r="2495" spans="9:15">
      <c r="I2495" s="108">
        <f t="shared" si="170"/>
        <v>2492</v>
      </c>
      <c r="J2495" s="100">
        <f t="shared" si="170"/>
        <v>45956</v>
      </c>
      <c r="K2495" s="100"/>
      <c r="L2495" s="109"/>
      <c r="M2495" s="1"/>
      <c r="N2495" s="1"/>
      <c r="O2495" s="1"/>
    </row>
    <row r="2496" spans="9:15">
      <c r="I2496" s="108">
        <f t="shared" si="170"/>
        <v>2493</v>
      </c>
      <c r="J2496" s="100">
        <f t="shared" si="170"/>
        <v>45957</v>
      </c>
      <c r="K2496" s="100"/>
      <c r="L2496" s="109"/>
      <c r="M2496" s="1"/>
      <c r="N2496" s="1"/>
      <c r="O2496" s="1"/>
    </row>
    <row r="2497" spans="9:15">
      <c r="I2497" s="108">
        <f t="shared" si="170"/>
        <v>2494</v>
      </c>
      <c r="J2497" s="100">
        <f t="shared" si="170"/>
        <v>45958</v>
      </c>
      <c r="K2497" s="100"/>
      <c r="L2497" s="109"/>
      <c r="M2497" s="1"/>
      <c r="N2497" s="1"/>
      <c r="O2497" s="1"/>
    </row>
    <row r="2498" spans="9:15">
      <c r="I2498" s="108">
        <f t="shared" si="170"/>
        <v>2495</v>
      </c>
      <c r="J2498" s="100">
        <f t="shared" si="170"/>
        <v>45959</v>
      </c>
      <c r="K2498" s="100"/>
      <c r="L2498" s="109"/>
      <c r="M2498" s="1"/>
      <c r="N2498" s="1"/>
      <c r="O2498" s="1"/>
    </row>
    <row r="2499" spans="9:15">
      <c r="I2499" s="108">
        <f t="shared" si="170"/>
        <v>2496</v>
      </c>
      <c r="J2499" s="100">
        <f t="shared" si="170"/>
        <v>45960</v>
      </c>
      <c r="K2499" s="100"/>
      <c r="L2499" s="109"/>
      <c r="M2499" s="1"/>
      <c r="N2499" s="1"/>
      <c r="O2499" s="1"/>
    </row>
    <row r="2500" spans="9:15">
      <c r="I2500" s="108">
        <f t="shared" si="170"/>
        <v>2497</v>
      </c>
      <c r="J2500" s="100">
        <f t="shared" si="170"/>
        <v>45961</v>
      </c>
      <c r="K2500" s="100"/>
      <c r="L2500" s="109"/>
      <c r="M2500" s="1"/>
      <c r="N2500" s="1"/>
      <c r="O2500" s="1"/>
    </row>
    <row r="2501" spans="9:15">
      <c r="I2501" s="108">
        <f t="shared" si="170"/>
        <v>2498</v>
      </c>
      <c r="J2501" s="100">
        <f t="shared" si="170"/>
        <v>45962</v>
      </c>
      <c r="K2501" s="100"/>
      <c r="L2501" s="109"/>
      <c r="M2501" s="1"/>
      <c r="N2501" s="1"/>
      <c r="O2501" s="1"/>
    </row>
    <row r="2502" spans="9:15">
      <c r="I2502" s="108">
        <f t="shared" ref="I2502:J2517" si="171">I2501+1</f>
        <v>2499</v>
      </c>
      <c r="J2502" s="100">
        <f t="shared" si="171"/>
        <v>45963</v>
      </c>
      <c r="K2502" s="100"/>
      <c r="L2502" s="109"/>
      <c r="M2502" s="1"/>
      <c r="N2502" s="1"/>
      <c r="O2502" s="1"/>
    </row>
    <row r="2503" spans="9:15">
      <c r="I2503" s="108">
        <f t="shared" si="171"/>
        <v>2500</v>
      </c>
      <c r="J2503" s="100">
        <f t="shared" si="171"/>
        <v>45964</v>
      </c>
      <c r="K2503" s="100"/>
      <c r="L2503" s="109"/>
      <c r="M2503" s="1"/>
      <c r="N2503" s="1"/>
      <c r="O2503" s="1"/>
    </row>
    <row r="2504" spans="9:15">
      <c r="I2504" s="108">
        <f t="shared" si="171"/>
        <v>2501</v>
      </c>
      <c r="J2504" s="100">
        <f t="shared" si="171"/>
        <v>45965</v>
      </c>
      <c r="K2504" s="100"/>
      <c r="L2504" s="109"/>
      <c r="M2504" s="1"/>
      <c r="N2504" s="1"/>
      <c r="O2504" s="1"/>
    </row>
    <row r="2505" spans="9:15">
      <c r="I2505" s="108">
        <f t="shared" si="171"/>
        <v>2502</v>
      </c>
      <c r="J2505" s="100">
        <f t="shared" si="171"/>
        <v>45966</v>
      </c>
      <c r="K2505" s="100"/>
      <c r="L2505" s="109"/>
      <c r="M2505" s="1"/>
      <c r="N2505" s="1"/>
      <c r="O2505" s="1"/>
    </row>
    <row r="2506" spans="9:15">
      <c r="I2506" s="108">
        <f t="shared" si="171"/>
        <v>2503</v>
      </c>
      <c r="J2506" s="100">
        <f t="shared" si="171"/>
        <v>45967</v>
      </c>
      <c r="K2506" s="100"/>
      <c r="L2506" s="109"/>
      <c r="M2506" s="1"/>
      <c r="N2506" s="1"/>
      <c r="O2506" s="1"/>
    </row>
    <row r="2507" spans="9:15">
      <c r="I2507" s="108">
        <f t="shared" si="171"/>
        <v>2504</v>
      </c>
      <c r="J2507" s="100">
        <f t="shared" si="171"/>
        <v>45968</v>
      </c>
      <c r="K2507" s="100"/>
      <c r="L2507" s="109"/>
      <c r="M2507" s="1"/>
      <c r="N2507" s="1"/>
      <c r="O2507" s="1"/>
    </row>
    <row r="2508" spans="9:15">
      <c r="I2508" s="108">
        <f t="shared" si="171"/>
        <v>2505</v>
      </c>
      <c r="J2508" s="100">
        <f t="shared" si="171"/>
        <v>45969</v>
      </c>
      <c r="K2508" s="100"/>
      <c r="L2508" s="109"/>
      <c r="M2508" s="1"/>
      <c r="N2508" s="1"/>
      <c r="O2508" s="1"/>
    </row>
    <row r="2509" spans="9:15">
      <c r="I2509" s="108">
        <f t="shared" si="171"/>
        <v>2506</v>
      </c>
      <c r="J2509" s="100">
        <f t="shared" si="171"/>
        <v>45970</v>
      </c>
      <c r="K2509" s="100"/>
      <c r="L2509" s="109"/>
      <c r="M2509" s="1"/>
      <c r="N2509" s="1"/>
      <c r="O2509" s="1"/>
    </row>
    <row r="2510" spans="9:15">
      <c r="I2510" s="108">
        <f t="shared" si="171"/>
        <v>2507</v>
      </c>
      <c r="J2510" s="100">
        <f t="shared" si="171"/>
        <v>45971</v>
      </c>
      <c r="K2510" s="100"/>
      <c r="L2510" s="109"/>
      <c r="M2510" s="1"/>
      <c r="N2510" s="1"/>
      <c r="O2510" s="1"/>
    </row>
    <row r="2511" spans="9:15">
      <c r="I2511" s="108">
        <f t="shared" si="171"/>
        <v>2508</v>
      </c>
      <c r="J2511" s="100">
        <f t="shared" si="171"/>
        <v>45972</v>
      </c>
      <c r="K2511" s="100"/>
      <c r="L2511" s="109"/>
      <c r="M2511" s="1"/>
      <c r="N2511" s="1"/>
      <c r="O2511" s="1"/>
    </row>
    <row r="2512" spans="9:15">
      <c r="I2512" s="108">
        <f t="shared" si="171"/>
        <v>2509</v>
      </c>
      <c r="J2512" s="100">
        <f t="shared" si="171"/>
        <v>45973</v>
      </c>
      <c r="K2512" s="100"/>
      <c r="L2512" s="109"/>
      <c r="M2512" s="1"/>
      <c r="N2512" s="1"/>
      <c r="O2512" s="1"/>
    </row>
    <row r="2513" spans="9:15">
      <c r="I2513" s="108">
        <f t="shared" si="171"/>
        <v>2510</v>
      </c>
      <c r="J2513" s="100">
        <f t="shared" si="171"/>
        <v>45974</v>
      </c>
      <c r="K2513" s="100"/>
      <c r="L2513" s="109"/>
      <c r="M2513" s="1"/>
      <c r="N2513" s="1"/>
      <c r="O2513" s="1"/>
    </row>
    <row r="2514" spans="9:15">
      <c r="I2514" s="108">
        <f t="shared" si="171"/>
        <v>2511</v>
      </c>
      <c r="J2514" s="100">
        <f t="shared" si="171"/>
        <v>45975</v>
      </c>
      <c r="K2514" s="100"/>
      <c r="L2514" s="109"/>
      <c r="M2514" s="1"/>
      <c r="N2514" s="1"/>
      <c r="O2514" s="1"/>
    </row>
    <row r="2515" spans="9:15">
      <c r="I2515" s="108">
        <f t="shared" si="171"/>
        <v>2512</v>
      </c>
      <c r="J2515" s="100">
        <f t="shared" si="171"/>
        <v>45976</v>
      </c>
      <c r="K2515" s="100"/>
      <c r="L2515" s="109"/>
      <c r="M2515" s="1"/>
      <c r="N2515" s="1"/>
      <c r="O2515" s="1"/>
    </row>
    <row r="2516" spans="9:15">
      <c r="I2516" s="108">
        <f t="shared" si="171"/>
        <v>2513</v>
      </c>
      <c r="J2516" s="100">
        <f t="shared" si="171"/>
        <v>45977</v>
      </c>
      <c r="K2516" s="100"/>
      <c r="L2516" s="109"/>
      <c r="M2516" s="1"/>
      <c r="N2516" s="1"/>
      <c r="O2516" s="1"/>
    </row>
    <row r="2517" spans="9:15">
      <c r="I2517" s="108">
        <f t="shared" si="171"/>
        <v>2514</v>
      </c>
      <c r="J2517" s="100">
        <f t="shared" si="171"/>
        <v>45978</v>
      </c>
      <c r="K2517" s="100"/>
      <c r="L2517" s="109"/>
      <c r="M2517" s="1"/>
      <c r="N2517" s="1"/>
      <c r="O2517" s="1"/>
    </row>
    <row r="2518" spans="9:15">
      <c r="I2518" s="108">
        <f t="shared" ref="I2518:J2533" si="172">I2517+1</f>
        <v>2515</v>
      </c>
      <c r="J2518" s="100">
        <f t="shared" si="172"/>
        <v>45979</v>
      </c>
      <c r="K2518" s="100"/>
      <c r="L2518" s="109"/>
      <c r="M2518" s="1"/>
      <c r="N2518" s="1"/>
      <c r="O2518" s="1"/>
    </row>
    <row r="2519" spans="9:15">
      <c r="I2519" s="108">
        <f t="shared" si="172"/>
        <v>2516</v>
      </c>
      <c r="J2519" s="100">
        <f t="shared" si="172"/>
        <v>45980</v>
      </c>
      <c r="K2519" s="100"/>
      <c r="L2519" s="109"/>
      <c r="M2519" s="1"/>
      <c r="N2519" s="1"/>
      <c r="O2519" s="1"/>
    </row>
    <row r="2520" spans="9:15">
      <c r="I2520" s="108">
        <f t="shared" si="172"/>
        <v>2517</v>
      </c>
      <c r="J2520" s="100">
        <f t="shared" si="172"/>
        <v>45981</v>
      </c>
      <c r="K2520" s="100"/>
      <c r="L2520" s="109"/>
      <c r="M2520" s="1"/>
      <c r="N2520" s="1"/>
      <c r="O2520" s="1"/>
    </row>
    <row r="2521" spans="9:15">
      <c r="I2521" s="108">
        <f t="shared" si="172"/>
        <v>2518</v>
      </c>
      <c r="J2521" s="100">
        <f t="shared" si="172"/>
        <v>45982</v>
      </c>
      <c r="K2521" s="100"/>
      <c r="L2521" s="109"/>
      <c r="M2521" s="1"/>
      <c r="N2521" s="1"/>
      <c r="O2521" s="1"/>
    </row>
    <row r="2522" spans="9:15">
      <c r="I2522" s="108">
        <f t="shared" si="172"/>
        <v>2519</v>
      </c>
      <c r="J2522" s="100">
        <f t="shared" si="172"/>
        <v>45983</v>
      </c>
      <c r="K2522" s="100"/>
      <c r="L2522" s="109"/>
      <c r="M2522" s="1"/>
      <c r="N2522" s="1"/>
      <c r="O2522" s="1"/>
    </row>
    <row r="2523" spans="9:15">
      <c r="I2523" s="108">
        <f t="shared" si="172"/>
        <v>2520</v>
      </c>
      <c r="J2523" s="100">
        <f t="shared" si="172"/>
        <v>45984</v>
      </c>
      <c r="K2523" s="100"/>
      <c r="L2523" s="109"/>
      <c r="M2523" s="1"/>
      <c r="N2523" s="1"/>
      <c r="O2523" s="1"/>
    </row>
    <row r="2524" spans="9:15">
      <c r="I2524" s="108">
        <f t="shared" si="172"/>
        <v>2521</v>
      </c>
      <c r="J2524" s="100">
        <f t="shared" si="172"/>
        <v>45985</v>
      </c>
      <c r="K2524" s="100"/>
      <c r="L2524" s="109"/>
      <c r="M2524" s="1"/>
      <c r="N2524" s="1"/>
      <c r="O2524" s="1"/>
    </row>
    <row r="2525" spans="9:15">
      <c r="I2525" s="108">
        <f t="shared" si="172"/>
        <v>2522</v>
      </c>
      <c r="J2525" s="100">
        <f t="shared" si="172"/>
        <v>45986</v>
      </c>
      <c r="K2525" s="100"/>
      <c r="L2525" s="109"/>
      <c r="M2525" s="1"/>
      <c r="N2525" s="1"/>
      <c r="O2525" s="1"/>
    </row>
    <row r="2526" spans="9:15">
      <c r="I2526" s="108">
        <f t="shared" si="172"/>
        <v>2523</v>
      </c>
      <c r="J2526" s="100">
        <f t="shared" si="172"/>
        <v>45987</v>
      </c>
      <c r="K2526" s="100"/>
      <c r="L2526" s="109"/>
      <c r="M2526" s="1"/>
      <c r="N2526" s="1"/>
      <c r="O2526" s="1"/>
    </row>
    <row r="2527" spans="9:15">
      <c r="I2527" s="108">
        <f t="shared" si="172"/>
        <v>2524</v>
      </c>
      <c r="J2527" s="100">
        <f t="shared" si="172"/>
        <v>45988</v>
      </c>
      <c r="K2527" s="100"/>
      <c r="L2527" s="109"/>
      <c r="M2527" s="1"/>
      <c r="N2527" s="1"/>
      <c r="O2527" s="1"/>
    </row>
    <row r="2528" spans="9:15">
      <c r="I2528" s="108">
        <f t="shared" si="172"/>
        <v>2525</v>
      </c>
      <c r="J2528" s="100">
        <f t="shared" si="172"/>
        <v>45989</v>
      </c>
      <c r="K2528" s="100"/>
      <c r="L2528" s="109"/>
      <c r="M2528" s="1"/>
      <c r="N2528" s="1"/>
      <c r="O2528" s="1"/>
    </row>
    <row r="2529" spans="9:15">
      <c r="I2529" s="108">
        <f t="shared" si="172"/>
        <v>2526</v>
      </c>
      <c r="J2529" s="100">
        <f t="shared" si="172"/>
        <v>45990</v>
      </c>
      <c r="K2529" s="100"/>
      <c r="L2529" s="109"/>
      <c r="M2529" s="1"/>
      <c r="N2529" s="1"/>
      <c r="O2529" s="1"/>
    </row>
    <row r="2530" spans="9:15">
      <c r="I2530" s="108">
        <f t="shared" si="172"/>
        <v>2527</v>
      </c>
      <c r="J2530" s="100">
        <f t="shared" si="172"/>
        <v>45991</v>
      </c>
      <c r="K2530" s="100"/>
      <c r="L2530" s="109"/>
      <c r="M2530" s="1"/>
      <c r="N2530" s="1"/>
      <c r="O2530" s="1"/>
    </row>
    <row r="2531" spans="9:15">
      <c r="I2531" s="108">
        <f t="shared" si="172"/>
        <v>2528</v>
      </c>
      <c r="J2531" s="100">
        <f t="shared" si="172"/>
        <v>45992</v>
      </c>
      <c r="K2531" s="100"/>
      <c r="L2531" s="109"/>
      <c r="M2531" s="1"/>
      <c r="N2531" s="1"/>
      <c r="O2531" s="1"/>
    </row>
    <row r="2532" spans="9:15">
      <c r="I2532" s="108">
        <f t="shared" si="172"/>
        <v>2529</v>
      </c>
      <c r="J2532" s="100">
        <f t="shared" si="172"/>
        <v>45993</v>
      </c>
      <c r="K2532" s="100"/>
      <c r="L2532" s="109"/>
      <c r="M2532" s="1"/>
      <c r="N2532" s="1"/>
      <c r="O2532" s="1"/>
    </row>
    <row r="2533" spans="9:15">
      <c r="I2533" s="108">
        <f t="shared" si="172"/>
        <v>2530</v>
      </c>
      <c r="J2533" s="100">
        <f t="shared" si="172"/>
        <v>45994</v>
      </c>
      <c r="K2533" s="100"/>
      <c r="L2533" s="109"/>
      <c r="M2533" s="1"/>
      <c r="N2533" s="1"/>
      <c r="O2533" s="1"/>
    </row>
    <row r="2534" spans="9:15">
      <c r="I2534" s="108">
        <f t="shared" ref="I2534:J2549" si="173">I2533+1</f>
        <v>2531</v>
      </c>
      <c r="J2534" s="100">
        <f t="shared" si="173"/>
        <v>45995</v>
      </c>
      <c r="K2534" s="100"/>
      <c r="L2534" s="109"/>
      <c r="M2534" s="1"/>
      <c r="N2534" s="1"/>
      <c r="O2534" s="1"/>
    </row>
    <row r="2535" spans="9:15">
      <c r="I2535" s="108">
        <f t="shared" si="173"/>
        <v>2532</v>
      </c>
      <c r="J2535" s="100">
        <f t="shared" si="173"/>
        <v>45996</v>
      </c>
      <c r="K2535" s="100"/>
      <c r="L2535" s="109"/>
      <c r="M2535" s="1"/>
      <c r="N2535" s="1"/>
      <c r="O2535" s="1"/>
    </row>
    <row r="2536" spans="9:15">
      <c r="I2536" s="108">
        <f t="shared" si="173"/>
        <v>2533</v>
      </c>
      <c r="J2536" s="100">
        <f t="shared" si="173"/>
        <v>45997</v>
      </c>
      <c r="K2536" s="100"/>
      <c r="L2536" s="109"/>
      <c r="M2536" s="1"/>
      <c r="N2536" s="1"/>
      <c r="O2536" s="1"/>
    </row>
    <row r="2537" spans="9:15">
      <c r="I2537" s="108">
        <f t="shared" si="173"/>
        <v>2534</v>
      </c>
      <c r="J2537" s="100">
        <f t="shared" si="173"/>
        <v>45998</v>
      </c>
      <c r="K2537" s="100"/>
      <c r="L2537" s="109"/>
      <c r="M2537" s="1"/>
      <c r="N2537" s="1"/>
      <c r="O2537" s="1"/>
    </row>
    <row r="2538" spans="9:15">
      <c r="I2538" s="108">
        <f t="shared" si="173"/>
        <v>2535</v>
      </c>
      <c r="J2538" s="100">
        <f t="shared" si="173"/>
        <v>45999</v>
      </c>
      <c r="K2538" s="100"/>
      <c r="L2538" s="109"/>
      <c r="M2538" s="1"/>
      <c r="N2538" s="1"/>
      <c r="O2538" s="1"/>
    </row>
    <row r="2539" spans="9:15">
      <c r="I2539" s="108">
        <f t="shared" si="173"/>
        <v>2536</v>
      </c>
      <c r="J2539" s="100">
        <f t="shared" si="173"/>
        <v>46000</v>
      </c>
      <c r="K2539" s="100"/>
      <c r="L2539" s="109"/>
      <c r="M2539" s="1"/>
      <c r="N2539" s="1"/>
      <c r="O2539" s="1"/>
    </row>
    <row r="2540" spans="9:15">
      <c r="I2540" s="108">
        <f t="shared" si="173"/>
        <v>2537</v>
      </c>
      <c r="J2540" s="100">
        <f t="shared" si="173"/>
        <v>46001</v>
      </c>
      <c r="K2540" s="100"/>
      <c r="L2540" s="109"/>
      <c r="M2540" s="1"/>
      <c r="N2540" s="1"/>
      <c r="O2540" s="1"/>
    </row>
    <row r="2541" spans="9:15">
      <c r="I2541" s="108">
        <f t="shared" si="173"/>
        <v>2538</v>
      </c>
      <c r="J2541" s="100">
        <f t="shared" si="173"/>
        <v>46002</v>
      </c>
      <c r="K2541" s="100"/>
      <c r="L2541" s="109"/>
      <c r="M2541" s="1"/>
      <c r="N2541" s="1"/>
      <c r="O2541" s="1"/>
    </row>
    <row r="2542" spans="9:15">
      <c r="I2542" s="108">
        <f t="shared" si="173"/>
        <v>2539</v>
      </c>
      <c r="J2542" s="100">
        <f t="shared" si="173"/>
        <v>46003</v>
      </c>
      <c r="K2542" s="100"/>
      <c r="L2542" s="109"/>
      <c r="M2542" s="1"/>
      <c r="N2542" s="1"/>
      <c r="O2542" s="1"/>
    </row>
    <row r="2543" spans="9:15">
      <c r="I2543" s="108">
        <f t="shared" si="173"/>
        <v>2540</v>
      </c>
      <c r="J2543" s="100">
        <f t="shared" si="173"/>
        <v>46004</v>
      </c>
      <c r="K2543" s="100"/>
      <c r="L2543" s="109"/>
      <c r="M2543" s="1"/>
      <c r="N2543" s="1"/>
      <c r="O2543" s="1"/>
    </row>
    <row r="2544" spans="9:15">
      <c r="I2544" s="108">
        <f t="shared" si="173"/>
        <v>2541</v>
      </c>
      <c r="J2544" s="100">
        <f t="shared" si="173"/>
        <v>46005</v>
      </c>
      <c r="K2544" s="100"/>
      <c r="L2544" s="109"/>
      <c r="M2544" s="1"/>
      <c r="N2544" s="1"/>
      <c r="O2544" s="1"/>
    </row>
    <row r="2545" spans="9:15">
      <c r="I2545" s="108">
        <f t="shared" si="173"/>
        <v>2542</v>
      </c>
      <c r="J2545" s="100">
        <f t="shared" si="173"/>
        <v>46006</v>
      </c>
      <c r="K2545" s="100"/>
      <c r="L2545" s="109"/>
      <c r="M2545" s="1"/>
      <c r="N2545" s="1"/>
      <c r="O2545" s="1"/>
    </row>
    <row r="2546" spans="9:15">
      <c r="I2546" s="108">
        <f t="shared" si="173"/>
        <v>2543</v>
      </c>
      <c r="J2546" s="100">
        <f t="shared" si="173"/>
        <v>46007</v>
      </c>
      <c r="K2546" s="100"/>
      <c r="L2546" s="109"/>
      <c r="M2546" s="1"/>
      <c r="N2546" s="1"/>
      <c r="O2546" s="1"/>
    </row>
    <row r="2547" spans="9:15">
      <c r="I2547" s="108">
        <f t="shared" si="173"/>
        <v>2544</v>
      </c>
      <c r="J2547" s="100">
        <f t="shared" si="173"/>
        <v>46008</v>
      </c>
      <c r="K2547" s="100"/>
      <c r="L2547" s="109"/>
      <c r="M2547" s="1"/>
      <c r="N2547" s="1"/>
      <c r="O2547" s="1"/>
    </row>
    <row r="2548" spans="9:15">
      <c r="I2548" s="108">
        <f t="shared" si="173"/>
        <v>2545</v>
      </c>
      <c r="J2548" s="100">
        <f t="shared" si="173"/>
        <v>46009</v>
      </c>
      <c r="K2548" s="100"/>
      <c r="L2548" s="109"/>
      <c r="M2548" s="1"/>
      <c r="N2548" s="1"/>
      <c r="O2548" s="1"/>
    </row>
    <row r="2549" spans="9:15">
      <c r="I2549" s="108">
        <f t="shared" si="173"/>
        <v>2546</v>
      </c>
      <c r="J2549" s="100">
        <f t="shared" si="173"/>
        <v>46010</v>
      </c>
      <c r="K2549" s="100"/>
      <c r="L2549" s="109"/>
      <c r="M2549" s="1"/>
      <c r="N2549" s="1"/>
      <c r="O2549" s="1"/>
    </row>
    <row r="2550" spans="9:15">
      <c r="I2550" s="108">
        <f t="shared" ref="I2550:J2565" si="174">I2549+1</f>
        <v>2547</v>
      </c>
      <c r="J2550" s="100">
        <f t="shared" si="174"/>
        <v>46011</v>
      </c>
      <c r="K2550" s="100"/>
      <c r="L2550" s="109"/>
      <c r="M2550" s="1"/>
      <c r="N2550" s="1"/>
      <c r="O2550" s="1"/>
    </row>
    <row r="2551" spans="9:15">
      <c r="I2551" s="108">
        <f t="shared" si="174"/>
        <v>2548</v>
      </c>
      <c r="J2551" s="100">
        <f t="shared" si="174"/>
        <v>46012</v>
      </c>
      <c r="K2551" s="100"/>
      <c r="L2551" s="109"/>
      <c r="M2551" s="1"/>
      <c r="N2551" s="1"/>
      <c r="O2551" s="1"/>
    </row>
    <row r="2552" spans="9:15">
      <c r="I2552" s="108">
        <f t="shared" si="174"/>
        <v>2549</v>
      </c>
      <c r="J2552" s="100">
        <f t="shared" si="174"/>
        <v>46013</v>
      </c>
      <c r="K2552" s="100"/>
      <c r="L2552" s="109"/>
      <c r="M2552" s="1"/>
      <c r="N2552" s="1"/>
      <c r="O2552" s="1"/>
    </row>
    <row r="2553" spans="9:15">
      <c r="I2553" s="108">
        <f t="shared" si="174"/>
        <v>2550</v>
      </c>
      <c r="J2553" s="100">
        <f t="shared" si="174"/>
        <v>46014</v>
      </c>
      <c r="K2553" s="100"/>
      <c r="L2553" s="109"/>
      <c r="M2553" s="1"/>
      <c r="N2553" s="1"/>
      <c r="O2553" s="1"/>
    </row>
    <row r="2554" spans="9:15">
      <c r="I2554" s="108">
        <f t="shared" si="174"/>
        <v>2551</v>
      </c>
      <c r="J2554" s="100">
        <f t="shared" si="174"/>
        <v>46015</v>
      </c>
      <c r="K2554" s="100"/>
      <c r="L2554" s="109"/>
      <c r="M2554" s="1"/>
      <c r="N2554" s="1"/>
      <c r="O2554" s="1"/>
    </row>
    <row r="2555" spans="9:15">
      <c r="I2555" s="108">
        <f t="shared" si="174"/>
        <v>2552</v>
      </c>
      <c r="J2555" s="100">
        <f t="shared" si="174"/>
        <v>46016</v>
      </c>
      <c r="K2555" s="100"/>
      <c r="L2555" s="109"/>
      <c r="M2555" s="1"/>
      <c r="N2555" s="1"/>
      <c r="O2555" s="1"/>
    </row>
    <row r="2556" spans="9:15">
      <c r="I2556" s="108">
        <f t="shared" si="174"/>
        <v>2553</v>
      </c>
      <c r="J2556" s="100">
        <f t="shared" si="174"/>
        <v>46017</v>
      </c>
      <c r="K2556" s="100"/>
      <c r="L2556" s="109"/>
      <c r="M2556" s="1"/>
      <c r="N2556" s="1"/>
      <c r="O2556" s="1"/>
    </row>
    <row r="2557" spans="9:15">
      <c r="I2557" s="108">
        <f t="shared" si="174"/>
        <v>2554</v>
      </c>
      <c r="J2557" s="100">
        <f t="shared" si="174"/>
        <v>46018</v>
      </c>
      <c r="K2557" s="100"/>
      <c r="L2557" s="109"/>
      <c r="M2557" s="1"/>
      <c r="N2557" s="1"/>
      <c r="O2557" s="1"/>
    </row>
    <row r="2558" spans="9:15">
      <c r="I2558" s="108">
        <f t="shared" si="174"/>
        <v>2555</v>
      </c>
      <c r="J2558" s="100">
        <f t="shared" si="174"/>
        <v>46019</v>
      </c>
      <c r="K2558" s="100"/>
      <c r="L2558" s="109"/>
      <c r="M2558" s="1"/>
      <c r="N2558" s="1"/>
      <c r="O2558" s="1"/>
    </row>
    <row r="2559" spans="9:15">
      <c r="I2559" s="108">
        <f t="shared" si="174"/>
        <v>2556</v>
      </c>
      <c r="J2559" s="100">
        <f t="shared" si="174"/>
        <v>46020</v>
      </c>
      <c r="K2559" s="100"/>
      <c r="L2559" s="109"/>
      <c r="M2559" s="1"/>
      <c r="N2559" s="1"/>
      <c r="O2559" s="1"/>
    </row>
    <row r="2560" spans="9:15">
      <c r="I2560" s="108">
        <f t="shared" si="174"/>
        <v>2557</v>
      </c>
      <c r="J2560" s="100">
        <f t="shared" si="174"/>
        <v>46021</v>
      </c>
      <c r="K2560" s="100"/>
      <c r="L2560" s="109"/>
      <c r="M2560" s="1"/>
      <c r="N2560" s="1"/>
      <c r="O2560" s="1"/>
    </row>
    <row r="2561" spans="9:15">
      <c r="I2561" s="108">
        <f t="shared" si="174"/>
        <v>2558</v>
      </c>
      <c r="J2561" s="100">
        <f t="shared" si="174"/>
        <v>46022</v>
      </c>
      <c r="K2561" s="100"/>
      <c r="L2561" s="109"/>
      <c r="M2561" s="1"/>
      <c r="N2561" s="1"/>
      <c r="O2561" s="1"/>
    </row>
    <row r="2562" spans="9:15">
      <c r="I2562" s="108">
        <f t="shared" si="174"/>
        <v>2559</v>
      </c>
      <c r="J2562" s="100">
        <f t="shared" si="174"/>
        <v>46023</v>
      </c>
      <c r="K2562" s="100"/>
      <c r="L2562" s="109"/>
      <c r="M2562" s="1"/>
      <c r="N2562" s="1"/>
      <c r="O2562" s="1"/>
    </row>
    <row r="2563" spans="9:15">
      <c r="I2563" s="108">
        <f t="shared" si="174"/>
        <v>2560</v>
      </c>
      <c r="J2563" s="100">
        <f t="shared" si="174"/>
        <v>46024</v>
      </c>
      <c r="K2563" s="100"/>
      <c r="L2563" s="109"/>
      <c r="M2563" s="1"/>
      <c r="N2563" s="1"/>
      <c r="O2563" s="1"/>
    </row>
    <row r="2564" spans="9:15">
      <c r="I2564" s="108">
        <f t="shared" si="174"/>
        <v>2561</v>
      </c>
      <c r="J2564" s="100">
        <f t="shared" si="174"/>
        <v>46025</v>
      </c>
      <c r="K2564" s="100"/>
      <c r="L2564" s="109"/>
      <c r="M2564" s="1"/>
      <c r="N2564" s="1"/>
      <c r="O2564" s="1"/>
    </row>
    <row r="2565" spans="9:15">
      <c r="I2565" s="108">
        <f t="shared" si="174"/>
        <v>2562</v>
      </c>
      <c r="J2565" s="100">
        <f t="shared" si="174"/>
        <v>46026</v>
      </c>
      <c r="K2565" s="100"/>
      <c r="L2565" s="109"/>
      <c r="M2565" s="1"/>
      <c r="N2565" s="1"/>
      <c r="O2565" s="1"/>
    </row>
    <row r="2566" spans="9:15">
      <c r="I2566" s="108">
        <f t="shared" ref="I2566:J2581" si="175">I2565+1</f>
        <v>2563</v>
      </c>
      <c r="J2566" s="100">
        <f t="shared" si="175"/>
        <v>46027</v>
      </c>
      <c r="K2566" s="100"/>
      <c r="L2566" s="109"/>
      <c r="M2566" s="1"/>
      <c r="N2566" s="1"/>
      <c r="O2566" s="1"/>
    </row>
    <row r="2567" spans="9:15">
      <c r="I2567" s="108">
        <f t="shared" si="175"/>
        <v>2564</v>
      </c>
      <c r="J2567" s="100">
        <f t="shared" si="175"/>
        <v>46028</v>
      </c>
      <c r="K2567" s="100"/>
      <c r="L2567" s="109"/>
      <c r="M2567" s="1"/>
      <c r="N2567" s="1"/>
      <c r="O2567" s="1"/>
    </row>
    <row r="2568" spans="9:15">
      <c r="I2568" s="108">
        <f t="shared" si="175"/>
        <v>2565</v>
      </c>
      <c r="J2568" s="100">
        <f t="shared" si="175"/>
        <v>46029</v>
      </c>
      <c r="K2568" s="100"/>
      <c r="L2568" s="109"/>
      <c r="M2568" s="1"/>
      <c r="N2568" s="1"/>
      <c r="O2568" s="1"/>
    </row>
    <row r="2569" spans="9:15">
      <c r="I2569" s="108">
        <f t="shared" si="175"/>
        <v>2566</v>
      </c>
      <c r="J2569" s="100">
        <f t="shared" si="175"/>
        <v>46030</v>
      </c>
      <c r="K2569" s="100"/>
      <c r="L2569" s="109"/>
      <c r="M2569" s="1"/>
      <c r="N2569" s="1"/>
      <c r="O2569" s="1"/>
    </row>
    <row r="2570" spans="9:15">
      <c r="I2570" s="108">
        <f t="shared" si="175"/>
        <v>2567</v>
      </c>
      <c r="J2570" s="100">
        <f t="shared" si="175"/>
        <v>46031</v>
      </c>
      <c r="K2570" s="100"/>
      <c r="L2570" s="109"/>
      <c r="M2570" s="1"/>
      <c r="N2570" s="1"/>
      <c r="O2570" s="1"/>
    </row>
    <row r="2571" spans="9:15">
      <c r="I2571" s="108">
        <f t="shared" si="175"/>
        <v>2568</v>
      </c>
      <c r="J2571" s="100">
        <f t="shared" si="175"/>
        <v>46032</v>
      </c>
      <c r="K2571" s="100"/>
      <c r="L2571" s="109"/>
      <c r="M2571" s="1"/>
      <c r="N2571" s="1"/>
      <c r="O2571" s="1"/>
    </row>
    <row r="2572" spans="9:15">
      <c r="I2572" s="108">
        <f t="shared" si="175"/>
        <v>2569</v>
      </c>
      <c r="J2572" s="100">
        <f t="shared" si="175"/>
        <v>46033</v>
      </c>
      <c r="K2572" s="100"/>
      <c r="L2572" s="109"/>
      <c r="M2572" s="1"/>
      <c r="N2572" s="1"/>
      <c r="O2572" s="1"/>
    </row>
    <row r="2573" spans="9:15">
      <c r="I2573" s="108">
        <f t="shared" si="175"/>
        <v>2570</v>
      </c>
      <c r="J2573" s="100">
        <f t="shared" si="175"/>
        <v>46034</v>
      </c>
      <c r="K2573" s="100"/>
      <c r="L2573" s="109"/>
      <c r="M2573" s="1"/>
      <c r="N2573" s="1"/>
      <c r="O2573" s="1"/>
    </row>
    <row r="2574" spans="9:15">
      <c r="I2574" s="108">
        <f t="shared" si="175"/>
        <v>2571</v>
      </c>
      <c r="J2574" s="100">
        <f t="shared" si="175"/>
        <v>46035</v>
      </c>
      <c r="K2574" s="100"/>
      <c r="L2574" s="109"/>
      <c r="M2574" s="1"/>
      <c r="N2574" s="1"/>
      <c r="O2574" s="1"/>
    </row>
    <row r="2575" spans="9:15">
      <c r="I2575" s="108">
        <f t="shared" si="175"/>
        <v>2572</v>
      </c>
      <c r="J2575" s="100">
        <f t="shared" si="175"/>
        <v>46036</v>
      </c>
      <c r="K2575" s="100"/>
      <c r="L2575" s="109"/>
      <c r="M2575" s="1"/>
      <c r="N2575" s="1"/>
      <c r="O2575" s="1"/>
    </row>
    <row r="2576" spans="9:15">
      <c r="I2576" s="108">
        <f t="shared" si="175"/>
        <v>2573</v>
      </c>
      <c r="J2576" s="100">
        <f t="shared" si="175"/>
        <v>46037</v>
      </c>
      <c r="K2576" s="100"/>
      <c r="L2576" s="109"/>
      <c r="M2576" s="1"/>
      <c r="N2576" s="1"/>
      <c r="O2576" s="1"/>
    </row>
    <row r="2577" spans="9:15">
      <c r="I2577" s="108">
        <f t="shared" si="175"/>
        <v>2574</v>
      </c>
      <c r="J2577" s="100">
        <f t="shared" si="175"/>
        <v>46038</v>
      </c>
      <c r="K2577" s="100"/>
      <c r="L2577" s="109"/>
      <c r="M2577" s="1"/>
      <c r="N2577" s="1"/>
      <c r="O2577" s="1"/>
    </row>
    <row r="2578" spans="9:15">
      <c r="I2578" s="108">
        <f t="shared" si="175"/>
        <v>2575</v>
      </c>
      <c r="J2578" s="100">
        <f t="shared" si="175"/>
        <v>46039</v>
      </c>
      <c r="K2578" s="100"/>
      <c r="L2578" s="109"/>
      <c r="M2578" s="1"/>
      <c r="N2578" s="1"/>
      <c r="O2578" s="1"/>
    </row>
    <row r="2579" spans="9:15">
      <c r="I2579" s="108">
        <f t="shared" si="175"/>
        <v>2576</v>
      </c>
      <c r="J2579" s="100">
        <f t="shared" si="175"/>
        <v>46040</v>
      </c>
      <c r="K2579" s="100"/>
      <c r="L2579" s="109"/>
      <c r="M2579" s="1"/>
      <c r="N2579" s="1"/>
      <c r="O2579" s="1"/>
    </row>
    <row r="2580" spans="9:15">
      <c r="I2580" s="108">
        <f t="shared" si="175"/>
        <v>2577</v>
      </c>
      <c r="J2580" s="100">
        <f t="shared" si="175"/>
        <v>46041</v>
      </c>
      <c r="K2580" s="100"/>
      <c r="L2580" s="109"/>
      <c r="M2580" s="1"/>
      <c r="N2580" s="1"/>
      <c r="O2580" s="1"/>
    </row>
    <row r="2581" spans="9:15">
      <c r="I2581" s="108">
        <f t="shared" si="175"/>
        <v>2578</v>
      </c>
      <c r="J2581" s="100">
        <f t="shared" si="175"/>
        <v>46042</v>
      </c>
      <c r="K2581" s="100"/>
      <c r="L2581" s="109"/>
      <c r="M2581" s="1"/>
      <c r="N2581" s="1"/>
      <c r="O2581" s="1"/>
    </row>
    <row r="2582" spans="9:15">
      <c r="I2582" s="108">
        <f t="shared" ref="I2582:J2597" si="176">I2581+1</f>
        <v>2579</v>
      </c>
      <c r="J2582" s="100">
        <f t="shared" si="176"/>
        <v>46043</v>
      </c>
      <c r="K2582" s="100"/>
      <c r="L2582" s="109"/>
      <c r="M2582" s="1"/>
      <c r="N2582" s="1"/>
      <c r="O2582" s="1"/>
    </row>
    <row r="2583" spans="9:15">
      <c r="I2583" s="108">
        <f t="shared" si="176"/>
        <v>2580</v>
      </c>
      <c r="J2583" s="100">
        <f t="shared" si="176"/>
        <v>46044</v>
      </c>
      <c r="K2583" s="100"/>
      <c r="L2583" s="109"/>
      <c r="M2583" s="1"/>
      <c r="N2583" s="1"/>
      <c r="O2583" s="1"/>
    </row>
    <row r="2584" spans="9:15">
      <c r="I2584" s="108">
        <f t="shared" si="176"/>
        <v>2581</v>
      </c>
      <c r="J2584" s="100">
        <f t="shared" si="176"/>
        <v>46045</v>
      </c>
      <c r="K2584" s="100"/>
      <c r="L2584" s="109"/>
      <c r="M2584" s="1"/>
      <c r="N2584" s="1"/>
      <c r="O2584" s="1"/>
    </row>
    <row r="2585" spans="9:15">
      <c r="I2585" s="108">
        <f t="shared" si="176"/>
        <v>2582</v>
      </c>
      <c r="J2585" s="100">
        <f t="shared" si="176"/>
        <v>46046</v>
      </c>
      <c r="K2585" s="100"/>
      <c r="L2585" s="109"/>
      <c r="M2585" s="1"/>
      <c r="N2585" s="1"/>
      <c r="O2585" s="1"/>
    </row>
    <row r="2586" spans="9:15">
      <c r="I2586" s="108">
        <f t="shared" si="176"/>
        <v>2583</v>
      </c>
      <c r="J2586" s="100">
        <f t="shared" si="176"/>
        <v>46047</v>
      </c>
      <c r="K2586" s="100"/>
      <c r="L2586" s="109"/>
      <c r="M2586" s="1"/>
      <c r="N2586" s="1"/>
      <c r="O2586" s="1"/>
    </row>
    <row r="2587" spans="9:15">
      <c r="I2587" s="108">
        <f t="shared" si="176"/>
        <v>2584</v>
      </c>
      <c r="J2587" s="100">
        <f t="shared" si="176"/>
        <v>46048</v>
      </c>
      <c r="K2587" s="100"/>
      <c r="L2587" s="109"/>
      <c r="M2587" s="1"/>
      <c r="N2587" s="1"/>
      <c r="O2587" s="1"/>
    </row>
    <row r="2588" spans="9:15">
      <c r="I2588" s="108">
        <f t="shared" si="176"/>
        <v>2585</v>
      </c>
      <c r="J2588" s="100">
        <f t="shared" si="176"/>
        <v>46049</v>
      </c>
      <c r="K2588" s="100"/>
      <c r="L2588" s="109"/>
      <c r="M2588" s="1"/>
      <c r="N2588" s="1"/>
      <c r="O2588" s="1"/>
    </row>
    <row r="2589" spans="9:15">
      <c r="I2589" s="108">
        <f t="shared" si="176"/>
        <v>2586</v>
      </c>
      <c r="J2589" s="100">
        <f t="shared" si="176"/>
        <v>46050</v>
      </c>
      <c r="K2589" s="100"/>
      <c r="L2589" s="109"/>
      <c r="M2589" s="1"/>
      <c r="N2589" s="1"/>
      <c r="O2589" s="1"/>
    </row>
    <row r="2590" spans="9:15">
      <c r="I2590" s="108">
        <f t="shared" si="176"/>
        <v>2587</v>
      </c>
      <c r="J2590" s="100">
        <f t="shared" si="176"/>
        <v>46051</v>
      </c>
      <c r="K2590" s="100"/>
      <c r="L2590" s="109"/>
      <c r="M2590" s="1"/>
      <c r="N2590" s="1"/>
      <c r="O2590" s="1"/>
    </row>
    <row r="2591" spans="9:15">
      <c r="I2591" s="108">
        <f t="shared" si="176"/>
        <v>2588</v>
      </c>
      <c r="J2591" s="100">
        <f t="shared" si="176"/>
        <v>46052</v>
      </c>
      <c r="K2591" s="100"/>
      <c r="L2591" s="109"/>
      <c r="M2591" s="1"/>
      <c r="N2591" s="1"/>
      <c r="O2591" s="1"/>
    </row>
    <row r="2592" spans="9:15">
      <c r="I2592" s="108">
        <f t="shared" si="176"/>
        <v>2589</v>
      </c>
      <c r="J2592" s="100">
        <f t="shared" si="176"/>
        <v>46053</v>
      </c>
      <c r="K2592" s="100"/>
      <c r="L2592" s="109"/>
      <c r="M2592" s="1"/>
      <c r="N2592" s="1"/>
      <c r="O2592" s="1"/>
    </row>
    <row r="2593" spans="9:15">
      <c r="I2593" s="108">
        <f t="shared" si="176"/>
        <v>2590</v>
      </c>
      <c r="J2593" s="100">
        <f t="shared" si="176"/>
        <v>46054</v>
      </c>
      <c r="K2593" s="100"/>
      <c r="L2593" s="109"/>
      <c r="M2593" s="1"/>
      <c r="N2593" s="1"/>
      <c r="O2593" s="1"/>
    </row>
    <row r="2594" spans="9:15">
      <c r="I2594" s="108">
        <f t="shared" si="176"/>
        <v>2591</v>
      </c>
      <c r="J2594" s="100">
        <f t="shared" si="176"/>
        <v>46055</v>
      </c>
      <c r="K2594" s="100"/>
      <c r="L2594" s="109"/>
      <c r="M2594" s="1"/>
      <c r="N2594" s="1"/>
      <c r="O2594" s="1"/>
    </row>
    <row r="2595" spans="9:15">
      <c r="I2595" s="108">
        <f t="shared" si="176"/>
        <v>2592</v>
      </c>
      <c r="J2595" s="100">
        <f t="shared" si="176"/>
        <v>46056</v>
      </c>
      <c r="K2595" s="100"/>
      <c r="L2595" s="109"/>
      <c r="M2595" s="1"/>
      <c r="N2595" s="1"/>
      <c r="O2595" s="1"/>
    </row>
    <row r="2596" spans="9:15">
      <c r="I2596" s="108">
        <f t="shared" si="176"/>
        <v>2593</v>
      </c>
      <c r="J2596" s="100">
        <f t="shared" si="176"/>
        <v>46057</v>
      </c>
      <c r="K2596" s="100"/>
      <c r="L2596" s="109"/>
      <c r="M2596" s="1"/>
      <c r="N2596" s="1"/>
      <c r="O2596" s="1"/>
    </row>
    <row r="2597" spans="9:15">
      <c r="I2597" s="108">
        <f t="shared" si="176"/>
        <v>2594</v>
      </c>
      <c r="J2597" s="100">
        <f t="shared" si="176"/>
        <v>46058</v>
      </c>
      <c r="K2597" s="100"/>
      <c r="L2597" s="109"/>
      <c r="M2597" s="1"/>
      <c r="N2597" s="1"/>
      <c r="O2597" s="1"/>
    </row>
    <row r="2598" spans="9:15">
      <c r="I2598" s="108">
        <f t="shared" ref="I2598:J2613" si="177">I2597+1</f>
        <v>2595</v>
      </c>
      <c r="J2598" s="100">
        <f t="shared" si="177"/>
        <v>46059</v>
      </c>
      <c r="K2598" s="100"/>
      <c r="L2598" s="109"/>
      <c r="M2598" s="1"/>
      <c r="N2598" s="1"/>
      <c r="O2598" s="1"/>
    </row>
    <row r="2599" spans="9:15">
      <c r="I2599" s="108">
        <f t="shared" si="177"/>
        <v>2596</v>
      </c>
      <c r="J2599" s="100">
        <f t="shared" si="177"/>
        <v>46060</v>
      </c>
      <c r="K2599" s="100"/>
      <c r="L2599" s="109"/>
      <c r="M2599" s="1"/>
      <c r="N2599" s="1"/>
      <c r="O2599" s="1"/>
    </row>
    <row r="2600" spans="9:15">
      <c r="I2600" s="108">
        <f t="shared" si="177"/>
        <v>2597</v>
      </c>
      <c r="J2600" s="100">
        <f t="shared" si="177"/>
        <v>46061</v>
      </c>
      <c r="K2600" s="100"/>
      <c r="L2600" s="109"/>
      <c r="M2600" s="1"/>
      <c r="N2600" s="1"/>
      <c r="O2600" s="1"/>
    </row>
    <row r="2601" spans="9:15">
      <c r="I2601" s="108">
        <f t="shared" si="177"/>
        <v>2598</v>
      </c>
      <c r="J2601" s="100">
        <f t="shared" si="177"/>
        <v>46062</v>
      </c>
      <c r="K2601" s="100"/>
      <c r="L2601" s="109"/>
      <c r="M2601" s="1"/>
      <c r="N2601" s="1"/>
      <c r="O2601" s="1"/>
    </row>
    <row r="2602" spans="9:15">
      <c r="I2602" s="108">
        <f t="shared" si="177"/>
        <v>2599</v>
      </c>
      <c r="J2602" s="100">
        <f t="shared" si="177"/>
        <v>46063</v>
      </c>
      <c r="K2602" s="100"/>
      <c r="L2602" s="109"/>
      <c r="M2602" s="1"/>
      <c r="N2602" s="1"/>
      <c r="O2602" s="1"/>
    </row>
    <row r="2603" spans="9:15">
      <c r="I2603" s="108">
        <f t="shared" si="177"/>
        <v>2600</v>
      </c>
      <c r="J2603" s="100">
        <f t="shared" si="177"/>
        <v>46064</v>
      </c>
      <c r="K2603" s="100"/>
      <c r="L2603" s="109"/>
      <c r="M2603" s="1"/>
      <c r="N2603" s="1"/>
      <c r="O2603" s="1"/>
    </row>
    <row r="2604" spans="9:15">
      <c r="I2604" s="108">
        <f t="shared" si="177"/>
        <v>2601</v>
      </c>
      <c r="J2604" s="100">
        <f t="shared" si="177"/>
        <v>46065</v>
      </c>
      <c r="K2604" s="100"/>
      <c r="L2604" s="109"/>
      <c r="M2604" s="1"/>
      <c r="N2604" s="1"/>
      <c r="O2604" s="1"/>
    </row>
    <row r="2605" spans="9:15">
      <c r="I2605" s="108">
        <f t="shared" si="177"/>
        <v>2602</v>
      </c>
      <c r="J2605" s="100">
        <f t="shared" si="177"/>
        <v>46066</v>
      </c>
      <c r="K2605" s="100"/>
      <c r="L2605" s="109"/>
      <c r="M2605" s="1"/>
      <c r="N2605" s="1"/>
      <c r="O2605" s="1"/>
    </row>
    <row r="2606" spans="9:15">
      <c r="I2606" s="108">
        <f t="shared" si="177"/>
        <v>2603</v>
      </c>
      <c r="J2606" s="100">
        <f t="shared" si="177"/>
        <v>46067</v>
      </c>
      <c r="K2606" s="100"/>
      <c r="L2606" s="109"/>
      <c r="M2606" s="1"/>
      <c r="N2606" s="1"/>
      <c r="O2606" s="1"/>
    </row>
    <row r="2607" spans="9:15">
      <c r="I2607" s="108">
        <f t="shared" si="177"/>
        <v>2604</v>
      </c>
      <c r="J2607" s="100">
        <f t="shared" si="177"/>
        <v>46068</v>
      </c>
      <c r="K2607" s="100"/>
      <c r="L2607" s="109"/>
      <c r="M2607" s="1"/>
      <c r="N2607" s="1"/>
      <c r="O2607" s="1"/>
    </row>
    <row r="2608" spans="9:15">
      <c r="I2608" s="108">
        <f t="shared" si="177"/>
        <v>2605</v>
      </c>
      <c r="J2608" s="100">
        <f t="shared" si="177"/>
        <v>46069</v>
      </c>
      <c r="K2608" s="100"/>
      <c r="L2608" s="109"/>
      <c r="M2608" s="1"/>
      <c r="N2608" s="1"/>
      <c r="O2608" s="1"/>
    </row>
    <row r="2609" spans="9:15">
      <c r="I2609" s="108">
        <f t="shared" si="177"/>
        <v>2606</v>
      </c>
      <c r="J2609" s="100">
        <f t="shared" si="177"/>
        <v>46070</v>
      </c>
      <c r="K2609" s="100"/>
      <c r="L2609" s="109"/>
      <c r="M2609" s="1"/>
      <c r="N2609" s="1"/>
      <c r="O2609" s="1"/>
    </row>
    <row r="2610" spans="9:15">
      <c r="I2610" s="108">
        <f t="shared" si="177"/>
        <v>2607</v>
      </c>
      <c r="J2610" s="100">
        <f t="shared" si="177"/>
        <v>46071</v>
      </c>
      <c r="K2610" s="100"/>
      <c r="L2610" s="109"/>
      <c r="M2610" s="1"/>
      <c r="N2610" s="1"/>
      <c r="O2610" s="1"/>
    </row>
    <row r="2611" spans="9:15">
      <c r="I2611" s="108">
        <f t="shared" si="177"/>
        <v>2608</v>
      </c>
      <c r="J2611" s="100">
        <f t="shared" si="177"/>
        <v>46072</v>
      </c>
      <c r="K2611" s="100"/>
      <c r="L2611" s="109"/>
      <c r="M2611" s="1"/>
      <c r="N2611" s="1"/>
      <c r="O2611" s="1"/>
    </row>
    <row r="2612" spans="9:15">
      <c r="I2612" s="108">
        <f t="shared" si="177"/>
        <v>2609</v>
      </c>
      <c r="J2612" s="100">
        <f t="shared" si="177"/>
        <v>46073</v>
      </c>
      <c r="K2612" s="100"/>
      <c r="L2612" s="109"/>
      <c r="M2612" s="1"/>
      <c r="N2612" s="1"/>
      <c r="O2612" s="1"/>
    </row>
    <row r="2613" spans="9:15">
      <c r="I2613" s="108">
        <f t="shared" si="177"/>
        <v>2610</v>
      </c>
      <c r="J2613" s="100">
        <f t="shared" si="177"/>
        <v>46074</v>
      </c>
      <c r="K2613" s="100"/>
      <c r="L2613" s="109"/>
      <c r="M2613" s="1"/>
      <c r="N2613" s="1"/>
      <c r="O2613" s="1"/>
    </row>
    <row r="2614" spans="9:15">
      <c r="I2614" s="108">
        <f t="shared" ref="I2614:J2629" si="178">I2613+1</f>
        <v>2611</v>
      </c>
      <c r="J2614" s="100">
        <f t="shared" si="178"/>
        <v>46075</v>
      </c>
      <c r="K2614" s="100"/>
      <c r="L2614" s="109"/>
      <c r="M2614" s="1"/>
      <c r="N2614" s="1"/>
      <c r="O2614" s="1"/>
    </row>
    <row r="2615" spans="9:15">
      <c r="I2615" s="108">
        <f t="shared" si="178"/>
        <v>2612</v>
      </c>
      <c r="J2615" s="100">
        <f t="shared" si="178"/>
        <v>46076</v>
      </c>
      <c r="K2615" s="100"/>
      <c r="L2615" s="109"/>
      <c r="M2615" s="1"/>
      <c r="N2615" s="1"/>
      <c r="O2615" s="1"/>
    </row>
    <row r="2616" spans="9:15">
      <c r="I2616" s="108">
        <f t="shared" si="178"/>
        <v>2613</v>
      </c>
      <c r="J2616" s="100">
        <f t="shared" si="178"/>
        <v>46077</v>
      </c>
      <c r="K2616" s="100"/>
      <c r="L2616" s="109"/>
      <c r="M2616" s="1"/>
      <c r="N2616" s="1"/>
      <c r="O2616" s="1"/>
    </row>
    <row r="2617" spans="9:15">
      <c r="I2617" s="108">
        <f t="shared" si="178"/>
        <v>2614</v>
      </c>
      <c r="J2617" s="100">
        <f t="shared" si="178"/>
        <v>46078</v>
      </c>
      <c r="K2617" s="100"/>
      <c r="L2617" s="109"/>
      <c r="M2617" s="1"/>
      <c r="N2617" s="1"/>
      <c r="O2617" s="1"/>
    </row>
    <row r="2618" spans="9:15">
      <c r="I2618" s="108">
        <f t="shared" si="178"/>
        <v>2615</v>
      </c>
      <c r="J2618" s="100">
        <f t="shared" si="178"/>
        <v>46079</v>
      </c>
      <c r="K2618" s="100"/>
      <c r="L2618" s="109"/>
      <c r="M2618" s="1"/>
      <c r="N2618" s="1"/>
      <c r="O2618" s="1"/>
    </row>
    <row r="2619" spans="9:15">
      <c r="I2619" s="108">
        <f t="shared" si="178"/>
        <v>2616</v>
      </c>
      <c r="J2619" s="100">
        <f t="shared" si="178"/>
        <v>46080</v>
      </c>
      <c r="K2619" s="100"/>
      <c r="L2619" s="109"/>
      <c r="M2619" s="1"/>
      <c r="N2619" s="1"/>
      <c r="O2619" s="1"/>
    </row>
    <row r="2620" spans="9:15">
      <c r="I2620" s="108">
        <f t="shared" si="178"/>
        <v>2617</v>
      </c>
      <c r="J2620" s="100">
        <f t="shared" si="178"/>
        <v>46081</v>
      </c>
      <c r="K2620" s="100"/>
      <c r="L2620" s="109"/>
      <c r="M2620" s="1"/>
      <c r="N2620" s="1"/>
      <c r="O2620" s="1"/>
    </row>
    <row r="2621" spans="9:15">
      <c r="I2621" s="108">
        <f t="shared" si="178"/>
        <v>2618</v>
      </c>
      <c r="J2621" s="100">
        <f t="shared" si="178"/>
        <v>46082</v>
      </c>
      <c r="K2621" s="100"/>
      <c r="L2621" s="109"/>
      <c r="M2621" s="1"/>
      <c r="N2621" s="1"/>
      <c r="O2621" s="1"/>
    </row>
    <row r="2622" spans="9:15">
      <c r="I2622" s="108">
        <f t="shared" si="178"/>
        <v>2619</v>
      </c>
      <c r="J2622" s="100">
        <f t="shared" si="178"/>
        <v>46083</v>
      </c>
      <c r="K2622" s="100"/>
      <c r="L2622" s="109"/>
      <c r="M2622" s="1"/>
      <c r="N2622" s="1"/>
      <c r="O2622" s="1"/>
    </row>
    <row r="2623" spans="9:15">
      <c r="I2623" s="108">
        <f t="shared" si="178"/>
        <v>2620</v>
      </c>
      <c r="J2623" s="100">
        <f t="shared" si="178"/>
        <v>46084</v>
      </c>
      <c r="K2623" s="100"/>
      <c r="L2623" s="109"/>
      <c r="M2623" s="1"/>
      <c r="N2623" s="1"/>
      <c r="O2623" s="1"/>
    </row>
    <row r="2624" spans="9:15">
      <c r="I2624" s="108">
        <f t="shared" si="178"/>
        <v>2621</v>
      </c>
      <c r="J2624" s="100">
        <f t="shared" si="178"/>
        <v>46085</v>
      </c>
      <c r="K2624" s="100"/>
      <c r="L2624" s="109"/>
      <c r="M2624" s="1"/>
      <c r="N2624" s="1"/>
      <c r="O2624" s="1"/>
    </row>
    <row r="2625" spans="9:15">
      <c r="I2625" s="108">
        <f t="shared" si="178"/>
        <v>2622</v>
      </c>
      <c r="J2625" s="100">
        <f t="shared" si="178"/>
        <v>46086</v>
      </c>
      <c r="K2625" s="100"/>
      <c r="L2625" s="109"/>
      <c r="M2625" s="1"/>
      <c r="N2625" s="1"/>
      <c r="O2625" s="1"/>
    </row>
    <row r="2626" spans="9:15">
      <c r="I2626" s="108">
        <f t="shared" si="178"/>
        <v>2623</v>
      </c>
      <c r="J2626" s="100">
        <f t="shared" si="178"/>
        <v>46087</v>
      </c>
      <c r="K2626" s="100"/>
      <c r="L2626" s="109"/>
      <c r="M2626" s="1"/>
      <c r="N2626" s="1"/>
      <c r="O2626" s="1"/>
    </row>
    <row r="2627" spans="9:15">
      <c r="I2627" s="108">
        <f t="shared" si="178"/>
        <v>2624</v>
      </c>
      <c r="J2627" s="100">
        <f t="shared" si="178"/>
        <v>46088</v>
      </c>
      <c r="K2627" s="100"/>
      <c r="L2627" s="109"/>
      <c r="M2627" s="1"/>
      <c r="N2627" s="1"/>
      <c r="O2627" s="1"/>
    </row>
    <row r="2628" spans="9:15">
      <c r="I2628" s="108">
        <f t="shared" si="178"/>
        <v>2625</v>
      </c>
      <c r="J2628" s="100">
        <f t="shared" si="178"/>
        <v>46089</v>
      </c>
      <c r="K2628" s="100"/>
      <c r="L2628" s="109"/>
      <c r="M2628" s="1"/>
      <c r="N2628" s="1"/>
      <c r="O2628" s="1"/>
    </row>
    <row r="2629" spans="9:15">
      <c r="I2629" s="108">
        <f t="shared" si="178"/>
        <v>2626</v>
      </c>
      <c r="J2629" s="100">
        <f t="shared" si="178"/>
        <v>46090</v>
      </c>
      <c r="K2629" s="100"/>
      <c r="L2629" s="109"/>
      <c r="M2629" s="1"/>
      <c r="N2629" s="1"/>
      <c r="O2629" s="1"/>
    </row>
    <row r="2630" spans="9:15">
      <c r="I2630" s="108">
        <f t="shared" ref="I2630:J2645" si="179">I2629+1</f>
        <v>2627</v>
      </c>
      <c r="J2630" s="100">
        <f t="shared" si="179"/>
        <v>46091</v>
      </c>
      <c r="K2630" s="100"/>
      <c r="L2630" s="109"/>
      <c r="M2630" s="1"/>
      <c r="N2630" s="1"/>
      <c r="O2630" s="1"/>
    </row>
    <row r="2631" spans="9:15">
      <c r="I2631" s="108">
        <f t="shared" si="179"/>
        <v>2628</v>
      </c>
      <c r="J2631" s="100">
        <f t="shared" si="179"/>
        <v>46092</v>
      </c>
      <c r="K2631" s="100"/>
      <c r="L2631" s="109"/>
      <c r="M2631" s="1"/>
      <c r="N2631" s="1"/>
      <c r="O2631" s="1"/>
    </row>
    <row r="2632" spans="9:15">
      <c r="I2632" s="108">
        <f t="shared" si="179"/>
        <v>2629</v>
      </c>
      <c r="J2632" s="100">
        <f t="shared" si="179"/>
        <v>46093</v>
      </c>
      <c r="K2632" s="100"/>
      <c r="L2632" s="109"/>
      <c r="M2632" s="1"/>
      <c r="N2632" s="1"/>
      <c r="O2632" s="1"/>
    </row>
    <row r="2633" spans="9:15">
      <c r="I2633" s="108">
        <f t="shared" si="179"/>
        <v>2630</v>
      </c>
      <c r="J2633" s="100">
        <f t="shared" si="179"/>
        <v>46094</v>
      </c>
      <c r="K2633" s="100"/>
      <c r="L2633" s="109"/>
      <c r="M2633" s="1"/>
      <c r="N2633" s="1"/>
      <c r="O2633" s="1"/>
    </row>
    <row r="2634" spans="9:15">
      <c r="I2634" s="108">
        <f t="shared" si="179"/>
        <v>2631</v>
      </c>
      <c r="J2634" s="100">
        <f t="shared" si="179"/>
        <v>46095</v>
      </c>
      <c r="K2634" s="100"/>
      <c r="L2634" s="109"/>
      <c r="M2634" s="1"/>
      <c r="N2634" s="1"/>
      <c r="O2634" s="1"/>
    </row>
    <row r="2635" spans="9:15">
      <c r="I2635" s="108">
        <f t="shared" si="179"/>
        <v>2632</v>
      </c>
      <c r="J2635" s="100">
        <f t="shared" si="179"/>
        <v>46096</v>
      </c>
      <c r="K2635" s="100"/>
      <c r="L2635" s="109"/>
      <c r="M2635" s="1"/>
      <c r="N2635" s="1"/>
      <c r="O2635" s="1"/>
    </row>
    <row r="2636" spans="9:15">
      <c r="I2636" s="108">
        <f t="shared" si="179"/>
        <v>2633</v>
      </c>
      <c r="J2636" s="100">
        <f t="shared" si="179"/>
        <v>46097</v>
      </c>
      <c r="K2636" s="100"/>
      <c r="L2636" s="109"/>
      <c r="M2636" s="1"/>
      <c r="N2636" s="1"/>
      <c r="O2636" s="1"/>
    </row>
    <row r="2637" spans="9:15">
      <c r="I2637" s="108">
        <f t="shared" si="179"/>
        <v>2634</v>
      </c>
      <c r="J2637" s="100">
        <f t="shared" si="179"/>
        <v>46098</v>
      </c>
      <c r="K2637" s="100"/>
      <c r="L2637" s="109"/>
      <c r="M2637" s="1"/>
      <c r="N2637" s="1"/>
      <c r="O2637" s="1"/>
    </row>
    <row r="2638" spans="9:15">
      <c r="I2638" s="108">
        <f t="shared" si="179"/>
        <v>2635</v>
      </c>
      <c r="J2638" s="100">
        <f t="shared" si="179"/>
        <v>46099</v>
      </c>
      <c r="K2638" s="100"/>
      <c r="L2638" s="109"/>
      <c r="M2638" s="1"/>
      <c r="N2638" s="1"/>
      <c r="O2638" s="1"/>
    </row>
    <row r="2639" spans="9:15">
      <c r="I2639" s="108">
        <f t="shared" si="179"/>
        <v>2636</v>
      </c>
      <c r="J2639" s="100">
        <f t="shared" si="179"/>
        <v>46100</v>
      </c>
      <c r="K2639" s="100"/>
      <c r="L2639" s="109"/>
      <c r="M2639" s="1"/>
      <c r="N2639" s="1"/>
      <c r="O2639" s="1"/>
    </row>
    <row r="2640" spans="9:15">
      <c r="I2640" s="108">
        <f t="shared" si="179"/>
        <v>2637</v>
      </c>
      <c r="J2640" s="100">
        <f t="shared" si="179"/>
        <v>46101</v>
      </c>
      <c r="K2640" s="100"/>
      <c r="L2640" s="109"/>
      <c r="M2640" s="1"/>
      <c r="N2640" s="1"/>
      <c r="O2640" s="1"/>
    </row>
    <row r="2641" spans="9:15">
      <c r="I2641" s="108">
        <f t="shared" si="179"/>
        <v>2638</v>
      </c>
      <c r="J2641" s="100">
        <f t="shared" si="179"/>
        <v>46102</v>
      </c>
      <c r="K2641" s="100"/>
      <c r="L2641" s="109"/>
      <c r="M2641" s="1"/>
      <c r="N2641" s="1"/>
      <c r="O2641" s="1"/>
    </row>
    <row r="2642" spans="9:15">
      <c r="I2642" s="108">
        <f t="shared" si="179"/>
        <v>2639</v>
      </c>
      <c r="J2642" s="100">
        <f t="shared" si="179"/>
        <v>46103</v>
      </c>
      <c r="K2642" s="100"/>
      <c r="L2642" s="109"/>
      <c r="M2642" s="1"/>
      <c r="N2642" s="1"/>
      <c r="O2642" s="1"/>
    </row>
    <row r="2643" spans="9:15">
      <c r="I2643" s="108">
        <f t="shared" si="179"/>
        <v>2640</v>
      </c>
      <c r="J2643" s="100">
        <f t="shared" si="179"/>
        <v>46104</v>
      </c>
      <c r="K2643" s="100"/>
      <c r="L2643" s="109"/>
      <c r="M2643" s="1"/>
      <c r="N2643" s="1"/>
      <c r="O2643" s="1"/>
    </row>
    <row r="2644" spans="9:15">
      <c r="I2644" s="108">
        <f t="shared" si="179"/>
        <v>2641</v>
      </c>
      <c r="J2644" s="100">
        <f t="shared" si="179"/>
        <v>46105</v>
      </c>
      <c r="K2644" s="100"/>
      <c r="L2644" s="109"/>
      <c r="M2644" s="1"/>
      <c r="N2644" s="1"/>
      <c r="O2644" s="1"/>
    </row>
    <row r="2645" spans="9:15">
      <c r="I2645" s="108">
        <f t="shared" si="179"/>
        <v>2642</v>
      </c>
      <c r="J2645" s="100">
        <f t="shared" si="179"/>
        <v>46106</v>
      </c>
      <c r="K2645" s="100"/>
      <c r="L2645" s="109"/>
      <c r="M2645" s="1"/>
      <c r="N2645" s="1"/>
      <c r="O2645" s="1"/>
    </row>
    <row r="2646" spans="9:15">
      <c r="I2646" s="108">
        <f t="shared" ref="I2646:J2661" si="180">I2645+1</f>
        <v>2643</v>
      </c>
      <c r="J2646" s="100">
        <f t="shared" si="180"/>
        <v>46107</v>
      </c>
      <c r="K2646" s="100"/>
      <c r="L2646" s="109"/>
      <c r="M2646" s="1"/>
      <c r="N2646" s="1"/>
      <c r="O2646" s="1"/>
    </row>
    <row r="2647" spans="9:15">
      <c r="I2647" s="108">
        <f t="shared" si="180"/>
        <v>2644</v>
      </c>
      <c r="J2647" s="100">
        <f t="shared" si="180"/>
        <v>46108</v>
      </c>
      <c r="K2647" s="100"/>
      <c r="L2647" s="109"/>
      <c r="M2647" s="1"/>
      <c r="N2647" s="1"/>
      <c r="O2647" s="1"/>
    </row>
    <row r="2648" spans="9:15">
      <c r="I2648" s="108">
        <f t="shared" si="180"/>
        <v>2645</v>
      </c>
      <c r="J2648" s="100">
        <f t="shared" si="180"/>
        <v>46109</v>
      </c>
      <c r="K2648" s="100"/>
      <c r="L2648" s="109"/>
      <c r="M2648" s="1"/>
      <c r="N2648" s="1"/>
      <c r="O2648" s="1"/>
    </row>
    <row r="2649" spans="9:15">
      <c r="I2649" s="108">
        <f t="shared" si="180"/>
        <v>2646</v>
      </c>
      <c r="J2649" s="100">
        <f t="shared" si="180"/>
        <v>46110</v>
      </c>
      <c r="K2649" s="100"/>
      <c r="L2649" s="109"/>
      <c r="M2649" s="1"/>
      <c r="N2649" s="1"/>
      <c r="O2649" s="1"/>
    </row>
    <row r="2650" spans="9:15">
      <c r="I2650" s="108">
        <f t="shared" si="180"/>
        <v>2647</v>
      </c>
      <c r="J2650" s="100">
        <f t="shared" si="180"/>
        <v>46111</v>
      </c>
      <c r="K2650" s="100"/>
      <c r="L2650" s="109"/>
      <c r="M2650" s="1"/>
      <c r="N2650" s="1"/>
      <c r="O2650" s="1"/>
    </row>
    <row r="2651" spans="9:15">
      <c r="I2651" s="108">
        <f t="shared" si="180"/>
        <v>2648</v>
      </c>
      <c r="J2651" s="100">
        <f t="shared" si="180"/>
        <v>46112</v>
      </c>
      <c r="K2651" s="100"/>
      <c r="L2651" s="109"/>
      <c r="M2651" s="1"/>
      <c r="N2651" s="1"/>
      <c r="O2651" s="1"/>
    </row>
    <row r="2652" spans="9:15">
      <c r="I2652" s="108">
        <f t="shared" si="180"/>
        <v>2649</v>
      </c>
      <c r="J2652" s="100">
        <f t="shared" si="180"/>
        <v>46113</v>
      </c>
      <c r="K2652" s="100"/>
      <c r="L2652" s="109"/>
      <c r="M2652" s="1"/>
      <c r="N2652" s="1"/>
      <c r="O2652" s="1"/>
    </row>
    <row r="2653" spans="9:15">
      <c r="I2653" s="108">
        <f t="shared" si="180"/>
        <v>2650</v>
      </c>
      <c r="J2653" s="100">
        <f t="shared" si="180"/>
        <v>46114</v>
      </c>
      <c r="K2653" s="100"/>
      <c r="L2653" s="109"/>
      <c r="M2653" s="1"/>
      <c r="N2653" s="1"/>
      <c r="O2653" s="1"/>
    </row>
    <row r="2654" spans="9:15">
      <c r="I2654" s="108">
        <f t="shared" si="180"/>
        <v>2651</v>
      </c>
      <c r="J2654" s="100">
        <f t="shared" si="180"/>
        <v>46115</v>
      </c>
      <c r="K2654" s="100"/>
      <c r="L2654" s="109"/>
      <c r="M2654" s="1"/>
      <c r="N2654" s="1"/>
      <c r="O2654" s="1"/>
    </row>
    <row r="2655" spans="9:15">
      <c r="I2655" s="108">
        <f t="shared" si="180"/>
        <v>2652</v>
      </c>
      <c r="J2655" s="100">
        <f t="shared" si="180"/>
        <v>46116</v>
      </c>
      <c r="K2655" s="100"/>
      <c r="L2655" s="109"/>
      <c r="M2655" s="1"/>
      <c r="N2655" s="1"/>
      <c r="O2655" s="1"/>
    </row>
    <row r="2656" spans="9:15">
      <c r="I2656" s="108">
        <f t="shared" si="180"/>
        <v>2653</v>
      </c>
      <c r="J2656" s="100">
        <f t="shared" si="180"/>
        <v>46117</v>
      </c>
      <c r="K2656" s="100"/>
      <c r="L2656" s="109"/>
      <c r="M2656" s="1"/>
      <c r="N2656" s="1"/>
      <c r="O2656" s="1"/>
    </row>
    <row r="2657" spans="9:15">
      <c r="I2657" s="108">
        <f t="shared" si="180"/>
        <v>2654</v>
      </c>
      <c r="J2657" s="100">
        <f t="shared" si="180"/>
        <v>46118</v>
      </c>
      <c r="K2657" s="100"/>
      <c r="L2657" s="109"/>
      <c r="M2657" s="1"/>
      <c r="N2657" s="1"/>
      <c r="O2657" s="1"/>
    </row>
    <row r="2658" spans="9:15">
      <c r="I2658" s="108">
        <f t="shared" si="180"/>
        <v>2655</v>
      </c>
      <c r="J2658" s="100">
        <f t="shared" si="180"/>
        <v>46119</v>
      </c>
      <c r="K2658" s="100"/>
      <c r="L2658" s="109"/>
      <c r="M2658" s="1"/>
      <c r="N2658" s="1"/>
      <c r="O2658" s="1"/>
    </row>
    <row r="2659" spans="9:15">
      <c r="I2659" s="108">
        <f t="shared" si="180"/>
        <v>2656</v>
      </c>
      <c r="J2659" s="100">
        <f t="shared" si="180"/>
        <v>46120</v>
      </c>
      <c r="K2659" s="100"/>
      <c r="L2659" s="109"/>
      <c r="M2659" s="1"/>
      <c r="N2659" s="1"/>
      <c r="O2659" s="1"/>
    </row>
    <row r="2660" spans="9:15">
      <c r="I2660" s="108">
        <f t="shared" si="180"/>
        <v>2657</v>
      </c>
      <c r="J2660" s="100">
        <f t="shared" si="180"/>
        <v>46121</v>
      </c>
      <c r="K2660" s="100"/>
      <c r="L2660" s="109"/>
      <c r="M2660" s="1"/>
      <c r="N2660" s="1"/>
      <c r="O2660" s="1"/>
    </row>
    <row r="2661" spans="9:15">
      <c r="I2661" s="108">
        <f t="shared" si="180"/>
        <v>2658</v>
      </c>
      <c r="J2661" s="100">
        <f t="shared" si="180"/>
        <v>46122</v>
      </c>
      <c r="K2661" s="100"/>
      <c r="L2661" s="109"/>
      <c r="M2661" s="1"/>
      <c r="N2661" s="1"/>
      <c r="O2661" s="1"/>
    </row>
    <row r="2662" spans="9:15">
      <c r="I2662" s="108">
        <f t="shared" ref="I2662:J2677" si="181">I2661+1</f>
        <v>2659</v>
      </c>
      <c r="J2662" s="100">
        <f t="shared" si="181"/>
        <v>46123</v>
      </c>
      <c r="K2662" s="100"/>
      <c r="L2662" s="109"/>
      <c r="M2662" s="1"/>
      <c r="N2662" s="1"/>
      <c r="O2662" s="1"/>
    </row>
    <row r="2663" spans="9:15">
      <c r="I2663" s="108">
        <f t="shared" si="181"/>
        <v>2660</v>
      </c>
      <c r="J2663" s="100">
        <f t="shared" si="181"/>
        <v>46124</v>
      </c>
      <c r="K2663" s="100"/>
      <c r="L2663" s="109"/>
      <c r="M2663" s="1"/>
      <c r="N2663" s="1"/>
      <c r="O2663" s="1"/>
    </row>
    <row r="2664" spans="9:15">
      <c r="I2664" s="108">
        <f t="shared" si="181"/>
        <v>2661</v>
      </c>
      <c r="J2664" s="100">
        <f t="shared" si="181"/>
        <v>46125</v>
      </c>
      <c r="K2664" s="100"/>
      <c r="L2664" s="109"/>
      <c r="M2664" s="1"/>
      <c r="N2664" s="1"/>
      <c r="O2664" s="1"/>
    </row>
    <row r="2665" spans="9:15">
      <c r="I2665" s="108">
        <f t="shared" si="181"/>
        <v>2662</v>
      </c>
      <c r="J2665" s="100">
        <f t="shared" si="181"/>
        <v>46126</v>
      </c>
      <c r="K2665" s="100"/>
      <c r="L2665" s="109"/>
      <c r="M2665" s="1"/>
      <c r="N2665" s="1"/>
      <c r="O2665" s="1"/>
    </row>
    <row r="2666" spans="9:15">
      <c r="I2666" s="108">
        <f t="shared" si="181"/>
        <v>2663</v>
      </c>
      <c r="J2666" s="100">
        <f t="shared" si="181"/>
        <v>46127</v>
      </c>
      <c r="K2666" s="100"/>
      <c r="L2666" s="109"/>
      <c r="M2666" s="1"/>
      <c r="N2666" s="1"/>
      <c r="O2666" s="1"/>
    </row>
    <row r="2667" spans="9:15">
      <c r="I2667" s="108">
        <f t="shared" si="181"/>
        <v>2664</v>
      </c>
      <c r="J2667" s="100">
        <f t="shared" si="181"/>
        <v>46128</v>
      </c>
      <c r="K2667" s="100"/>
      <c r="L2667" s="109"/>
      <c r="M2667" s="1"/>
      <c r="N2667" s="1"/>
      <c r="O2667" s="1"/>
    </row>
    <row r="2668" spans="9:15">
      <c r="I2668" s="108">
        <f t="shared" si="181"/>
        <v>2665</v>
      </c>
      <c r="J2668" s="100">
        <f t="shared" si="181"/>
        <v>46129</v>
      </c>
      <c r="K2668" s="100"/>
      <c r="L2668" s="109"/>
      <c r="M2668" s="1"/>
      <c r="N2668" s="1"/>
      <c r="O2668" s="1"/>
    </row>
    <row r="2669" spans="9:15">
      <c r="I2669" s="108">
        <f t="shared" si="181"/>
        <v>2666</v>
      </c>
      <c r="J2669" s="100">
        <f t="shared" si="181"/>
        <v>46130</v>
      </c>
      <c r="K2669" s="100"/>
      <c r="L2669" s="109"/>
      <c r="M2669" s="1"/>
      <c r="N2669" s="1"/>
      <c r="O2669" s="1"/>
    </row>
    <row r="2670" spans="9:15">
      <c r="I2670" s="108">
        <f t="shared" si="181"/>
        <v>2667</v>
      </c>
      <c r="J2670" s="100">
        <f t="shared" si="181"/>
        <v>46131</v>
      </c>
      <c r="K2670" s="100"/>
      <c r="L2670" s="109"/>
      <c r="M2670" s="1"/>
      <c r="N2670" s="1"/>
      <c r="O2670" s="1"/>
    </row>
    <row r="2671" spans="9:15">
      <c r="I2671" s="108">
        <f t="shared" si="181"/>
        <v>2668</v>
      </c>
      <c r="J2671" s="100">
        <f t="shared" si="181"/>
        <v>46132</v>
      </c>
      <c r="K2671" s="100"/>
      <c r="L2671" s="109"/>
      <c r="M2671" s="1"/>
      <c r="N2671" s="1"/>
      <c r="O2671" s="1"/>
    </row>
    <row r="2672" spans="9:15">
      <c r="I2672" s="108">
        <f t="shared" si="181"/>
        <v>2669</v>
      </c>
      <c r="J2672" s="100">
        <f t="shared" si="181"/>
        <v>46133</v>
      </c>
      <c r="K2672" s="100"/>
      <c r="L2672" s="109"/>
      <c r="M2672" s="1"/>
      <c r="N2672" s="1"/>
      <c r="O2672" s="1"/>
    </row>
    <row r="2673" spans="9:15">
      <c r="I2673" s="108">
        <f t="shared" si="181"/>
        <v>2670</v>
      </c>
      <c r="J2673" s="100">
        <f t="shared" si="181"/>
        <v>46134</v>
      </c>
      <c r="K2673" s="100"/>
      <c r="L2673" s="109"/>
      <c r="M2673" s="1"/>
      <c r="N2673" s="1"/>
      <c r="O2673" s="1"/>
    </row>
    <row r="2674" spans="9:15">
      <c r="I2674" s="108">
        <f t="shared" si="181"/>
        <v>2671</v>
      </c>
      <c r="J2674" s="100">
        <f t="shared" si="181"/>
        <v>46135</v>
      </c>
      <c r="K2674" s="100"/>
      <c r="L2674" s="109"/>
      <c r="M2674" s="1"/>
      <c r="N2674" s="1"/>
      <c r="O2674" s="1"/>
    </row>
    <row r="2675" spans="9:15">
      <c r="I2675" s="108">
        <f t="shared" si="181"/>
        <v>2672</v>
      </c>
      <c r="J2675" s="100">
        <f t="shared" si="181"/>
        <v>46136</v>
      </c>
      <c r="K2675" s="100"/>
      <c r="L2675" s="109"/>
      <c r="M2675" s="1"/>
      <c r="N2675" s="1"/>
      <c r="O2675" s="1"/>
    </row>
    <row r="2676" spans="9:15">
      <c r="I2676" s="108">
        <f t="shared" si="181"/>
        <v>2673</v>
      </c>
      <c r="J2676" s="100">
        <f t="shared" si="181"/>
        <v>46137</v>
      </c>
      <c r="K2676" s="100"/>
      <c r="L2676" s="109"/>
      <c r="M2676" s="1"/>
      <c r="N2676" s="1"/>
      <c r="O2676" s="1"/>
    </row>
    <row r="2677" spans="9:15">
      <c r="I2677" s="108">
        <f t="shared" si="181"/>
        <v>2674</v>
      </c>
      <c r="J2677" s="100">
        <f t="shared" si="181"/>
        <v>46138</v>
      </c>
      <c r="K2677" s="100"/>
      <c r="L2677" s="109"/>
      <c r="M2677" s="1"/>
      <c r="N2677" s="1"/>
      <c r="O2677" s="1"/>
    </row>
    <row r="2678" spans="9:15">
      <c r="I2678" s="108">
        <f t="shared" ref="I2678:J2693" si="182">I2677+1</f>
        <v>2675</v>
      </c>
      <c r="J2678" s="100">
        <f t="shared" si="182"/>
        <v>46139</v>
      </c>
      <c r="K2678" s="100"/>
      <c r="L2678" s="109"/>
      <c r="M2678" s="1"/>
      <c r="N2678" s="1"/>
      <c r="O2678" s="1"/>
    </row>
    <row r="2679" spans="9:15">
      <c r="I2679" s="108">
        <f t="shared" si="182"/>
        <v>2676</v>
      </c>
      <c r="J2679" s="100">
        <f t="shared" si="182"/>
        <v>46140</v>
      </c>
      <c r="K2679" s="100"/>
      <c r="L2679" s="109"/>
      <c r="M2679" s="1"/>
      <c r="N2679" s="1"/>
      <c r="O2679" s="1"/>
    </row>
    <row r="2680" spans="9:15">
      <c r="I2680" s="108">
        <f t="shared" si="182"/>
        <v>2677</v>
      </c>
      <c r="J2680" s="100">
        <f t="shared" si="182"/>
        <v>46141</v>
      </c>
      <c r="K2680" s="100"/>
      <c r="L2680" s="109"/>
      <c r="M2680" s="1"/>
      <c r="N2680" s="1"/>
      <c r="O2680" s="1"/>
    </row>
    <row r="2681" spans="9:15">
      <c r="I2681" s="108">
        <f t="shared" si="182"/>
        <v>2678</v>
      </c>
      <c r="J2681" s="100">
        <f t="shared" si="182"/>
        <v>46142</v>
      </c>
      <c r="K2681" s="100"/>
      <c r="L2681" s="109"/>
      <c r="M2681" s="1"/>
      <c r="N2681" s="1"/>
      <c r="O2681" s="1"/>
    </row>
    <row r="2682" spans="9:15">
      <c r="I2682" s="108">
        <f t="shared" si="182"/>
        <v>2679</v>
      </c>
      <c r="J2682" s="100">
        <f t="shared" si="182"/>
        <v>46143</v>
      </c>
      <c r="K2682" s="100"/>
      <c r="L2682" s="109"/>
      <c r="M2682" s="1"/>
      <c r="N2682" s="1"/>
      <c r="O2682" s="1"/>
    </row>
    <row r="2683" spans="9:15">
      <c r="I2683" s="108">
        <f t="shared" si="182"/>
        <v>2680</v>
      </c>
      <c r="J2683" s="100">
        <f t="shared" si="182"/>
        <v>46144</v>
      </c>
      <c r="K2683" s="100"/>
      <c r="L2683" s="109"/>
      <c r="M2683" s="1"/>
      <c r="N2683" s="1"/>
      <c r="O2683" s="1"/>
    </row>
    <row r="2684" spans="9:15">
      <c r="I2684" s="108">
        <f t="shared" si="182"/>
        <v>2681</v>
      </c>
      <c r="J2684" s="100">
        <f t="shared" si="182"/>
        <v>46145</v>
      </c>
      <c r="K2684" s="100"/>
      <c r="L2684" s="109"/>
      <c r="M2684" s="1"/>
      <c r="N2684" s="1"/>
      <c r="O2684" s="1"/>
    </row>
    <row r="2685" spans="9:15">
      <c r="I2685" s="108">
        <f t="shared" si="182"/>
        <v>2682</v>
      </c>
      <c r="J2685" s="100">
        <f t="shared" si="182"/>
        <v>46146</v>
      </c>
      <c r="K2685" s="100"/>
      <c r="L2685" s="109"/>
      <c r="M2685" s="1"/>
      <c r="N2685" s="1"/>
      <c r="O2685" s="1"/>
    </row>
    <row r="2686" spans="9:15">
      <c r="I2686" s="108">
        <f t="shared" si="182"/>
        <v>2683</v>
      </c>
      <c r="J2686" s="100">
        <f t="shared" si="182"/>
        <v>46147</v>
      </c>
      <c r="K2686" s="100"/>
      <c r="L2686" s="109"/>
      <c r="M2686" s="1"/>
      <c r="N2686" s="1"/>
      <c r="O2686" s="1"/>
    </row>
    <row r="2687" spans="9:15">
      <c r="I2687" s="108">
        <f t="shared" si="182"/>
        <v>2684</v>
      </c>
      <c r="J2687" s="100">
        <f t="shared" si="182"/>
        <v>46148</v>
      </c>
      <c r="K2687" s="100"/>
      <c r="L2687" s="109"/>
      <c r="M2687" s="1"/>
      <c r="N2687" s="1"/>
      <c r="O2687" s="1"/>
    </row>
    <row r="2688" spans="9:15">
      <c r="I2688" s="108">
        <f t="shared" si="182"/>
        <v>2685</v>
      </c>
      <c r="J2688" s="100">
        <f t="shared" si="182"/>
        <v>46149</v>
      </c>
      <c r="K2688" s="100"/>
      <c r="L2688" s="109"/>
      <c r="M2688" s="1"/>
      <c r="N2688" s="1"/>
      <c r="O2688" s="1"/>
    </row>
    <row r="2689" spans="9:15">
      <c r="I2689" s="108">
        <f t="shared" si="182"/>
        <v>2686</v>
      </c>
      <c r="J2689" s="100">
        <f t="shared" si="182"/>
        <v>46150</v>
      </c>
      <c r="K2689" s="100"/>
      <c r="L2689" s="109"/>
      <c r="M2689" s="1"/>
      <c r="N2689" s="1"/>
      <c r="O2689" s="1"/>
    </row>
    <row r="2690" spans="9:15">
      <c r="I2690" s="108">
        <f t="shared" si="182"/>
        <v>2687</v>
      </c>
      <c r="J2690" s="100">
        <f t="shared" si="182"/>
        <v>46151</v>
      </c>
      <c r="K2690" s="100"/>
      <c r="L2690" s="109"/>
      <c r="M2690" s="1"/>
      <c r="N2690" s="1"/>
      <c r="O2690" s="1"/>
    </row>
    <row r="2691" spans="9:15">
      <c r="I2691" s="108">
        <f t="shared" si="182"/>
        <v>2688</v>
      </c>
      <c r="J2691" s="100">
        <f t="shared" si="182"/>
        <v>46152</v>
      </c>
      <c r="K2691" s="100"/>
      <c r="L2691" s="109"/>
      <c r="M2691" s="1"/>
      <c r="N2691" s="1"/>
      <c r="O2691" s="1"/>
    </row>
    <row r="2692" spans="9:15">
      <c r="I2692" s="108">
        <f t="shared" si="182"/>
        <v>2689</v>
      </c>
      <c r="J2692" s="100">
        <f t="shared" si="182"/>
        <v>46153</v>
      </c>
      <c r="K2692" s="100"/>
      <c r="L2692" s="109"/>
      <c r="M2692" s="1"/>
      <c r="N2692" s="1"/>
      <c r="O2692" s="1"/>
    </row>
    <row r="2693" spans="9:15">
      <c r="I2693" s="108">
        <f t="shared" si="182"/>
        <v>2690</v>
      </c>
      <c r="J2693" s="100">
        <f t="shared" si="182"/>
        <v>46154</v>
      </c>
      <c r="K2693" s="100"/>
      <c r="L2693" s="109"/>
      <c r="M2693" s="1"/>
      <c r="N2693" s="1"/>
      <c r="O2693" s="1"/>
    </row>
    <row r="2694" spans="9:15">
      <c r="I2694" s="108">
        <f t="shared" ref="I2694:J2709" si="183">I2693+1</f>
        <v>2691</v>
      </c>
      <c r="J2694" s="100">
        <f t="shared" si="183"/>
        <v>46155</v>
      </c>
      <c r="K2694" s="100"/>
      <c r="L2694" s="109"/>
      <c r="M2694" s="1"/>
      <c r="N2694" s="1"/>
      <c r="O2694" s="1"/>
    </row>
    <row r="2695" spans="9:15">
      <c r="I2695" s="108">
        <f t="shared" si="183"/>
        <v>2692</v>
      </c>
      <c r="J2695" s="100">
        <f t="shared" si="183"/>
        <v>46156</v>
      </c>
      <c r="K2695" s="100"/>
      <c r="L2695" s="109"/>
      <c r="M2695" s="1"/>
      <c r="N2695" s="1"/>
      <c r="O2695" s="1"/>
    </row>
    <row r="2696" spans="9:15">
      <c r="I2696" s="108">
        <f t="shared" si="183"/>
        <v>2693</v>
      </c>
      <c r="J2696" s="100">
        <f t="shared" si="183"/>
        <v>46157</v>
      </c>
      <c r="K2696" s="100"/>
      <c r="L2696" s="109"/>
      <c r="M2696" s="1"/>
      <c r="N2696" s="1"/>
      <c r="O2696" s="1"/>
    </row>
    <row r="2697" spans="9:15">
      <c r="I2697" s="108">
        <f t="shared" si="183"/>
        <v>2694</v>
      </c>
      <c r="J2697" s="100">
        <f t="shared" si="183"/>
        <v>46158</v>
      </c>
      <c r="K2697" s="100"/>
      <c r="L2697" s="109"/>
      <c r="M2697" s="1"/>
      <c r="N2697" s="1"/>
      <c r="O2697" s="1"/>
    </row>
    <row r="2698" spans="9:15">
      <c r="I2698" s="108">
        <f t="shared" si="183"/>
        <v>2695</v>
      </c>
      <c r="J2698" s="100">
        <f t="shared" si="183"/>
        <v>46159</v>
      </c>
      <c r="K2698" s="100"/>
      <c r="L2698" s="109"/>
      <c r="M2698" s="1"/>
      <c r="N2698" s="1"/>
      <c r="O2698" s="1"/>
    </row>
    <row r="2699" spans="9:15">
      <c r="I2699" s="108">
        <f t="shared" si="183"/>
        <v>2696</v>
      </c>
      <c r="J2699" s="100">
        <f t="shared" si="183"/>
        <v>46160</v>
      </c>
      <c r="K2699" s="100"/>
      <c r="L2699" s="109"/>
      <c r="M2699" s="1"/>
      <c r="N2699" s="1"/>
      <c r="O2699" s="1"/>
    </row>
    <row r="2700" spans="9:15">
      <c r="I2700" s="108">
        <f t="shared" si="183"/>
        <v>2697</v>
      </c>
      <c r="J2700" s="100">
        <f t="shared" si="183"/>
        <v>46161</v>
      </c>
      <c r="K2700" s="100"/>
      <c r="L2700" s="109"/>
      <c r="M2700" s="1"/>
      <c r="N2700" s="1"/>
      <c r="O2700" s="1"/>
    </row>
    <row r="2701" spans="9:15">
      <c r="I2701" s="108">
        <f t="shared" si="183"/>
        <v>2698</v>
      </c>
      <c r="J2701" s="100">
        <f t="shared" si="183"/>
        <v>46162</v>
      </c>
      <c r="K2701" s="100"/>
      <c r="L2701" s="109"/>
      <c r="M2701" s="1"/>
      <c r="N2701" s="1"/>
      <c r="O2701" s="1"/>
    </row>
    <row r="2702" spans="9:15">
      <c r="I2702" s="108">
        <f t="shared" si="183"/>
        <v>2699</v>
      </c>
      <c r="J2702" s="100">
        <f t="shared" si="183"/>
        <v>46163</v>
      </c>
      <c r="K2702" s="100"/>
      <c r="L2702" s="109"/>
      <c r="M2702" s="1"/>
      <c r="N2702" s="1"/>
      <c r="O2702" s="1"/>
    </row>
    <row r="2703" spans="9:15">
      <c r="I2703" s="108">
        <f t="shared" si="183"/>
        <v>2700</v>
      </c>
      <c r="J2703" s="100">
        <f t="shared" si="183"/>
        <v>46164</v>
      </c>
      <c r="K2703" s="100"/>
      <c r="L2703" s="109"/>
      <c r="M2703" s="1"/>
      <c r="N2703" s="1"/>
      <c r="O2703" s="1"/>
    </row>
    <row r="2704" spans="9:15">
      <c r="I2704" s="108">
        <f t="shared" si="183"/>
        <v>2701</v>
      </c>
      <c r="J2704" s="100">
        <f t="shared" si="183"/>
        <v>46165</v>
      </c>
      <c r="K2704" s="100"/>
      <c r="L2704" s="109"/>
      <c r="M2704" s="1"/>
      <c r="N2704" s="1"/>
      <c r="O2704" s="1"/>
    </row>
    <row r="2705" spans="9:15">
      <c r="I2705" s="108">
        <f t="shared" si="183"/>
        <v>2702</v>
      </c>
      <c r="J2705" s="100">
        <f t="shared" si="183"/>
        <v>46166</v>
      </c>
      <c r="K2705" s="100"/>
      <c r="L2705" s="109"/>
      <c r="M2705" s="1"/>
      <c r="N2705" s="1"/>
      <c r="O2705" s="1"/>
    </row>
    <row r="2706" spans="9:15">
      <c r="I2706" s="108">
        <f t="shared" si="183"/>
        <v>2703</v>
      </c>
      <c r="J2706" s="100">
        <f t="shared" si="183"/>
        <v>46167</v>
      </c>
      <c r="K2706" s="100"/>
      <c r="L2706" s="109"/>
      <c r="M2706" s="1"/>
      <c r="N2706" s="1"/>
      <c r="O2706" s="1"/>
    </row>
    <row r="2707" spans="9:15">
      <c r="I2707" s="108">
        <f t="shared" si="183"/>
        <v>2704</v>
      </c>
      <c r="J2707" s="100">
        <f t="shared" si="183"/>
        <v>46168</v>
      </c>
      <c r="K2707" s="100"/>
      <c r="L2707" s="109"/>
      <c r="M2707" s="1"/>
      <c r="N2707" s="1"/>
      <c r="O2707" s="1"/>
    </row>
    <row r="2708" spans="9:15">
      <c r="I2708" s="108">
        <f t="shared" si="183"/>
        <v>2705</v>
      </c>
      <c r="J2708" s="100">
        <f t="shared" si="183"/>
        <v>46169</v>
      </c>
      <c r="K2708" s="100"/>
      <c r="L2708" s="109"/>
      <c r="M2708" s="1"/>
      <c r="N2708" s="1"/>
      <c r="O2708" s="1"/>
    </row>
    <row r="2709" spans="9:15">
      <c r="I2709" s="108">
        <f t="shared" si="183"/>
        <v>2706</v>
      </c>
      <c r="J2709" s="100">
        <f t="shared" si="183"/>
        <v>46170</v>
      </c>
      <c r="K2709" s="100"/>
      <c r="L2709" s="109"/>
      <c r="M2709" s="1"/>
      <c r="N2709" s="1"/>
      <c r="O2709" s="1"/>
    </row>
    <row r="2710" spans="9:15">
      <c r="I2710" s="108">
        <f t="shared" ref="I2710:J2725" si="184">I2709+1</f>
        <v>2707</v>
      </c>
      <c r="J2710" s="100">
        <f t="shared" si="184"/>
        <v>46171</v>
      </c>
      <c r="K2710" s="100"/>
      <c r="L2710" s="109"/>
      <c r="M2710" s="1"/>
      <c r="N2710" s="1"/>
      <c r="O2710" s="1"/>
    </row>
    <row r="2711" spans="9:15">
      <c r="I2711" s="108">
        <f t="shared" si="184"/>
        <v>2708</v>
      </c>
      <c r="J2711" s="100">
        <f t="shared" si="184"/>
        <v>46172</v>
      </c>
      <c r="K2711" s="100"/>
      <c r="L2711" s="109"/>
      <c r="M2711" s="1"/>
      <c r="N2711" s="1"/>
      <c r="O2711" s="1"/>
    </row>
    <row r="2712" spans="9:15">
      <c r="I2712" s="108">
        <f t="shared" si="184"/>
        <v>2709</v>
      </c>
      <c r="J2712" s="100">
        <f t="shared" si="184"/>
        <v>46173</v>
      </c>
      <c r="K2712" s="100"/>
      <c r="L2712" s="109"/>
      <c r="M2712" s="1"/>
      <c r="N2712" s="1"/>
      <c r="O2712" s="1"/>
    </row>
    <row r="2713" spans="9:15">
      <c r="I2713" s="108">
        <f t="shared" si="184"/>
        <v>2710</v>
      </c>
      <c r="J2713" s="100">
        <f t="shared" si="184"/>
        <v>46174</v>
      </c>
      <c r="K2713" s="100"/>
      <c r="L2713" s="109"/>
      <c r="M2713" s="1"/>
      <c r="N2713" s="1"/>
      <c r="O2713" s="1"/>
    </row>
    <row r="2714" spans="9:15">
      <c r="I2714" s="108">
        <f t="shared" si="184"/>
        <v>2711</v>
      </c>
      <c r="J2714" s="100">
        <f t="shared" si="184"/>
        <v>46175</v>
      </c>
      <c r="K2714" s="100"/>
      <c r="L2714" s="109"/>
      <c r="M2714" s="1"/>
      <c r="N2714" s="1"/>
      <c r="O2714" s="1"/>
    </row>
    <row r="2715" spans="9:15">
      <c r="I2715" s="108">
        <f t="shared" si="184"/>
        <v>2712</v>
      </c>
      <c r="J2715" s="100">
        <f t="shared" si="184"/>
        <v>46176</v>
      </c>
      <c r="K2715" s="100"/>
      <c r="L2715" s="109"/>
      <c r="M2715" s="1"/>
      <c r="N2715" s="1"/>
      <c r="O2715" s="1"/>
    </row>
    <row r="2716" spans="9:15">
      <c r="I2716" s="108">
        <f t="shared" si="184"/>
        <v>2713</v>
      </c>
      <c r="J2716" s="100">
        <f t="shared" si="184"/>
        <v>46177</v>
      </c>
      <c r="K2716" s="100"/>
      <c r="L2716" s="109"/>
      <c r="M2716" s="1"/>
      <c r="N2716" s="1"/>
      <c r="O2716" s="1"/>
    </row>
    <row r="2717" spans="9:15">
      <c r="I2717" s="108">
        <f t="shared" si="184"/>
        <v>2714</v>
      </c>
      <c r="J2717" s="100">
        <f t="shared" si="184"/>
        <v>46178</v>
      </c>
      <c r="K2717" s="100"/>
      <c r="L2717" s="109"/>
      <c r="M2717" s="1"/>
      <c r="N2717" s="1"/>
      <c r="O2717" s="1"/>
    </row>
    <row r="2718" spans="9:15">
      <c r="I2718" s="108">
        <f t="shared" si="184"/>
        <v>2715</v>
      </c>
      <c r="J2718" s="100">
        <f t="shared" si="184"/>
        <v>46179</v>
      </c>
      <c r="K2718" s="100"/>
      <c r="L2718" s="109"/>
      <c r="M2718" s="1"/>
      <c r="N2718" s="1"/>
      <c r="O2718" s="1"/>
    </row>
    <row r="2719" spans="9:15">
      <c r="I2719" s="108">
        <f t="shared" si="184"/>
        <v>2716</v>
      </c>
      <c r="J2719" s="100">
        <f t="shared" si="184"/>
        <v>46180</v>
      </c>
      <c r="K2719" s="100"/>
      <c r="L2719" s="109"/>
      <c r="M2719" s="1"/>
      <c r="N2719" s="1"/>
      <c r="O2719" s="1"/>
    </row>
    <row r="2720" spans="9:15">
      <c r="I2720" s="108">
        <f t="shared" si="184"/>
        <v>2717</v>
      </c>
      <c r="J2720" s="100">
        <f t="shared" si="184"/>
        <v>46181</v>
      </c>
      <c r="K2720" s="100"/>
      <c r="L2720" s="109"/>
      <c r="M2720" s="1"/>
      <c r="N2720" s="1"/>
      <c r="O2720" s="1"/>
    </row>
    <row r="2721" spans="9:15">
      <c r="I2721" s="108">
        <f t="shared" si="184"/>
        <v>2718</v>
      </c>
      <c r="J2721" s="100">
        <f t="shared" si="184"/>
        <v>46182</v>
      </c>
      <c r="K2721" s="100"/>
      <c r="L2721" s="109"/>
      <c r="M2721" s="1"/>
      <c r="N2721" s="1"/>
      <c r="O2721" s="1"/>
    </row>
    <row r="2722" spans="9:15">
      <c r="I2722" s="108">
        <f t="shared" si="184"/>
        <v>2719</v>
      </c>
      <c r="J2722" s="100">
        <f t="shared" si="184"/>
        <v>46183</v>
      </c>
      <c r="K2722" s="100"/>
      <c r="L2722" s="109"/>
      <c r="M2722" s="1"/>
      <c r="N2722" s="1"/>
      <c r="O2722" s="1"/>
    </row>
    <row r="2723" spans="9:15">
      <c r="I2723" s="108">
        <f t="shared" si="184"/>
        <v>2720</v>
      </c>
      <c r="J2723" s="100">
        <f t="shared" si="184"/>
        <v>46184</v>
      </c>
      <c r="K2723" s="100"/>
      <c r="L2723" s="109"/>
      <c r="M2723" s="1"/>
      <c r="N2723" s="1"/>
      <c r="O2723" s="1"/>
    </row>
    <row r="2724" spans="9:15">
      <c r="I2724" s="108">
        <f t="shared" si="184"/>
        <v>2721</v>
      </c>
      <c r="J2724" s="100">
        <f t="shared" si="184"/>
        <v>46185</v>
      </c>
      <c r="K2724" s="100"/>
      <c r="L2724" s="109"/>
      <c r="M2724" s="1"/>
      <c r="N2724" s="1"/>
      <c r="O2724" s="1"/>
    </row>
    <row r="2725" spans="9:15">
      <c r="I2725" s="108">
        <f t="shared" si="184"/>
        <v>2722</v>
      </c>
      <c r="J2725" s="100">
        <f t="shared" si="184"/>
        <v>46186</v>
      </c>
      <c r="K2725" s="100"/>
      <c r="L2725" s="109"/>
      <c r="M2725" s="1"/>
      <c r="N2725" s="1"/>
      <c r="O2725" s="1"/>
    </row>
    <row r="2726" spans="9:15">
      <c r="I2726" s="108">
        <f t="shared" ref="I2726:J2741" si="185">I2725+1</f>
        <v>2723</v>
      </c>
      <c r="J2726" s="100">
        <f t="shared" si="185"/>
        <v>46187</v>
      </c>
      <c r="K2726" s="100"/>
      <c r="L2726" s="109"/>
      <c r="M2726" s="1"/>
      <c r="N2726" s="1"/>
      <c r="O2726" s="1"/>
    </row>
    <row r="2727" spans="9:15">
      <c r="I2727" s="108">
        <f t="shared" si="185"/>
        <v>2724</v>
      </c>
      <c r="J2727" s="100">
        <f t="shared" si="185"/>
        <v>46188</v>
      </c>
      <c r="K2727" s="100"/>
      <c r="L2727" s="109"/>
      <c r="M2727" s="1"/>
      <c r="N2727" s="1"/>
      <c r="O2727" s="1"/>
    </row>
    <row r="2728" spans="9:15">
      <c r="I2728" s="108">
        <f t="shared" si="185"/>
        <v>2725</v>
      </c>
      <c r="J2728" s="100">
        <f t="shared" si="185"/>
        <v>46189</v>
      </c>
      <c r="K2728" s="100"/>
      <c r="L2728" s="109"/>
      <c r="M2728" s="1"/>
      <c r="N2728" s="1"/>
      <c r="O2728" s="1"/>
    </row>
    <row r="2729" spans="9:15">
      <c r="I2729" s="108">
        <f t="shared" si="185"/>
        <v>2726</v>
      </c>
      <c r="J2729" s="100">
        <f t="shared" si="185"/>
        <v>46190</v>
      </c>
      <c r="K2729" s="100"/>
      <c r="L2729" s="109"/>
      <c r="M2729" s="1"/>
      <c r="N2729" s="1"/>
      <c r="O2729" s="1"/>
    </row>
    <row r="2730" spans="9:15">
      <c r="I2730" s="108">
        <f t="shared" si="185"/>
        <v>2727</v>
      </c>
      <c r="J2730" s="100">
        <f t="shared" si="185"/>
        <v>46191</v>
      </c>
      <c r="K2730" s="100"/>
      <c r="L2730" s="109"/>
      <c r="M2730" s="1"/>
      <c r="N2730" s="1"/>
      <c r="O2730" s="1"/>
    </row>
    <row r="2731" spans="9:15">
      <c r="I2731" s="108">
        <f t="shared" si="185"/>
        <v>2728</v>
      </c>
      <c r="J2731" s="100">
        <f t="shared" si="185"/>
        <v>46192</v>
      </c>
      <c r="K2731" s="100"/>
      <c r="L2731" s="109"/>
      <c r="M2731" s="1"/>
      <c r="N2731" s="1"/>
      <c r="O2731" s="1"/>
    </row>
    <row r="2732" spans="9:15">
      <c r="I2732" s="108">
        <f t="shared" si="185"/>
        <v>2729</v>
      </c>
      <c r="J2732" s="100">
        <f t="shared" si="185"/>
        <v>46193</v>
      </c>
      <c r="K2732" s="100"/>
      <c r="L2732" s="109"/>
      <c r="M2732" s="1"/>
      <c r="N2732" s="1"/>
      <c r="O2732" s="1"/>
    </row>
    <row r="2733" spans="9:15">
      <c r="I2733" s="108">
        <f t="shared" si="185"/>
        <v>2730</v>
      </c>
      <c r="J2733" s="100">
        <f t="shared" si="185"/>
        <v>46194</v>
      </c>
      <c r="K2733" s="100"/>
      <c r="L2733" s="109"/>
      <c r="M2733" s="1"/>
      <c r="N2733" s="1"/>
      <c r="O2733" s="1"/>
    </row>
    <row r="2734" spans="9:15">
      <c r="I2734" s="108">
        <f t="shared" si="185"/>
        <v>2731</v>
      </c>
      <c r="J2734" s="100">
        <f t="shared" si="185"/>
        <v>46195</v>
      </c>
      <c r="K2734" s="100"/>
      <c r="L2734" s="109"/>
      <c r="M2734" s="1"/>
      <c r="N2734" s="1"/>
      <c r="O2734" s="1"/>
    </row>
    <row r="2735" spans="9:15">
      <c r="I2735" s="108">
        <f t="shared" si="185"/>
        <v>2732</v>
      </c>
      <c r="J2735" s="100">
        <f t="shared" si="185"/>
        <v>46196</v>
      </c>
      <c r="K2735" s="100"/>
      <c r="L2735" s="109"/>
      <c r="M2735" s="1"/>
      <c r="N2735" s="1"/>
      <c r="O2735" s="1"/>
    </row>
    <row r="2736" spans="9:15">
      <c r="I2736" s="108">
        <f t="shared" si="185"/>
        <v>2733</v>
      </c>
      <c r="J2736" s="100">
        <f t="shared" si="185"/>
        <v>46197</v>
      </c>
      <c r="K2736" s="100"/>
      <c r="L2736" s="109"/>
      <c r="M2736" s="1"/>
      <c r="N2736" s="1"/>
      <c r="O2736" s="1"/>
    </row>
    <row r="2737" spans="9:15">
      <c r="I2737" s="108">
        <f t="shared" si="185"/>
        <v>2734</v>
      </c>
      <c r="J2737" s="100">
        <f t="shared" si="185"/>
        <v>46198</v>
      </c>
      <c r="K2737" s="100"/>
      <c r="L2737" s="109"/>
      <c r="M2737" s="1"/>
      <c r="N2737" s="1"/>
      <c r="O2737" s="1"/>
    </row>
    <row r="2738" spans="9:15">
      <c r="I2738" s="108">
        <f t="shared" si="185"/>
        <v>2735</v>
      </c>
      <c r="J2738" s="100">
        <f t="shared" si="185"/>
        <v>46199</v>
      </c>
      <c r="K2738" s="100"/>
      <c r="L2738" s="109"/>
      <c r="M2738" s="1"/>
      <c r="N2738" s="1"/>
      <c r="O2738" s="1"/>
    </row>
    <row r="2739" spans="9:15">
      <c r="I2739" s="108">
        <f t="shared" si="185"/>
        <v>2736</v>
      </c>
      <c r="J2739" s="100">
        <f t="shared" si="185"/>
        <v>46200</v>
      </c>
      <c r="K2739" s="100"/>
      <c r="L2739" s="109"/>
      <c r="M2739" s="1"/>
      <c r="N2739" s="1"/>
      <c r="O2739" s="1"/>
    </row>
    <row r="2740" spans="9:15">
      <c r="I2740" s="108">
        <f t="shared" si="185"/>
        <v>2737</v>
      </c>
      <c r="J2740" s="100">
        <f t="shared" si="185"/>
        <v>46201</v>
      </c>
      <c r="K2740" s="100"/>
      <c r="L2740" s="109"/>
      <c r="M2740" s="1"/>
      <c r="N2740" s="1"/>
      <c r="O2740" s="1"/>
    </row>
    <row r="2741" spans="9:15">
      <c r="I2741" s="108">
        <f t="shared" si="185"/>
        <v>2738</v>
      </c>
      <c r="J2741" s="100">
        <f t="shared" si="185"/>
        <v>46202</v>
      </c>
      <c r="K2741" s="100"/>
      <c r="L2741" s="109"/>
      <c r="M2741" s="1"/>
      <c r="N2741" s="1"/>
      <c r="O2741" s="1"/>
    </row>
    <row r="2742" spans="9:15">
      <c r="I2742" s="108">
        <f t="shared" ref="I2742:J2757" si="186">I2741+1</f>
        <v>2739</v>
      </c>
      <c r="J2742" s="100">
        <f t="shared" si="186"/>
        <v>46203</v>
      </c>
      <c r="K2742" s="100"/>
      <c r="L2742" s="109"/>
      <c r="M2742" s="1"/>
      <c r="N2742" s="1"/>
      <c r="O2742" s="1"/>
    </row>
    <row r="2743" spans="9:15">
      <c r="I2743" s="108">
        <f t="shared" si="186"/>
        <v>2740</v>
      </c>
      <c r="J2743" s="100">
        <f t="shared" si="186"/>
        <v>46204</v>
      </c>
      <c r="K2743" s="100"/>
      <c r="L2743" s="109"/>
      <c r="M2743" s="1"/>
      <c r="N2743" s="1"/>
      <c r="O2743" s="1"/>
    </row>
    <row r="2744" spans="9:15">
      <c r="I2744" s="108">
        <f t="shared" si="186"/>
        <v>2741</v>
      </c>
      <c r="J2744" s="100">
        <f t="shared" si="186"/>
        <v>46205</v>
      </c>
      <c r="K2744" s="100"/>
      <c r="L2744" s="109"/>
      <c r="M2744" s="1"/>
      <c r="N2744" s="1"/>
      <c r="O2744" s="1"/>
    </row>
    <row r="2745" spans="9:15">
      <c r="I2745" s="108">
        <f t="shared" si="186"/>
        <v>2742</v>
      </c>
      <c r="J2745" s="100">
        <f t="shared" si="186"/>
        <v>46206</v>
      </c>
      <c r="K2745" s="100"/>
      <c r="L2745" s="109"/>
      <c r="M2745" s="1"/>
      <c r="N2745" s="1"/>
      <c r="O2745" s="1"/>
    </row>
    <row r="2746" spans="9:15">
      <c r="I2746" s="108">
        <f t="shared" si="186"/>
        <v>2743</v>
      </c>
      <c r="J2746" s="100">
        <f t="shared" si="186"/>
        <v>46207</v>
      </c>
      <c r="K2746" s="100"/>
      <c r="L2746" s="109"/>
      <c r="M2746" s="1"/>
      <c r="N2746" s="1"/>
      <c r="O2746" s="1"/>
    </row>
    <row r="2747" spans="9:15">
      <c r="I2747" s="108">
        <f t="shared" si="186"/>
        <v>2744</v>
      </c>
      <c r="J2747" s="100">
        <f t="shared" si="186"/>
        <v>46208</v>
      </c>
      <c r="K2747" s="100"/>
      <c r="L2747" s="109"/>
      <c r="M2747" s="1"/>
      <c r="N2747" s="1"/>
      <c r="O2747" s="1"/>
    </row>
    <row r="2748" spans="9:15">
      <c r="I2748" s="108">
        <f t="shared" si="186"/>
        <v>2745</v>
      </c>
      <c r="J2748" s="100">
        <f t="shared" si="186"/>
        <v>46209</v>
      </c>
      <c r="K2748" s="100"/>
      <c r="L2748" s="109"/>
      <c r="M2748" s="1"/>
      <c r="N2748" s="1"/>
      <c r="O2748" s="1"/>
    </row>
    <row r="2749" spans="9:15">
      <c r="I2749" s="108">
        <f t="shared" si="186"/>
        <v>2746</v>
      </c>
      <c r="J2749" s="100">
        <f t="shared" si="186"/>
        <v>46210</v>
      </c>
      <c r="K2749" s="100"/>
      <c r="L2749" s="109"/>
      <c r="M2749" s="1"/>
      <c r="N2749" s="1"/>
      <c r="O2749" s="1"/>
    </row>
    <row r="2750" spans="9:15">
      <c r="I2750" s="108">
        <f t="shared" si="186"/>
        <v>2747</v>
      </c>
      <c r="J2750" s="100">
        <f t="shared" si="186"/>
        <v>46211</v>
      </c>
      <c r="K2750" s="100"/>
      <c r="L2750" s="109"/>
      <c r="M2750" s="1"/>
      <c r="N2750" s="1"/>
      <c r="O2750" s="1"/>
    </row>
    <row r="2751" spans="9:15">
      <c r="I2751" s="108">
        <f t="shared" si="186"/>
        <v>2748</v>
      </c>
      <c r="J2751" s="100">
        <f t="shared" si="186"/>
        <v>46212</v>
      </c>
      <c r="K2751" s="100"/>
      <c r="L2751" s="109"/>
      <c r="M2751" s="1"/>
      <c r="N2751" s="1"/>
      <c r="O2751" s="1"/>
    </row>
    <row r="2752" spans="9:15">
      <c r="I2752" s="108">
        <f t="shared" si="186"/>
        <v>2749</v>
      </c>
      <c r="J2752" s="100">
        <f t="shared" si="186"/>
        <v>46213</v>
      </c>
      <c r="K2752" s="100"/>
      <c r="L2752" s="109"/>
      <c r="M2752" s="1"/>
      <c r="N2752" s="1"/>
      <c r="O2752" s="1"/>
    </row>
    <row r="2753" spans="9:15">
      <c r="I2753" s="108">
        <f t="shared" si="186"/>
        <v>2750</v>
      </c>
      <c r="J2753" s="100">
        <f t="shared" si="186"/>
        <v>46214</v>
      </c>
      <c r="K2753" s="100"/>
      <c r="L2753" s="109"/>
      <c r="M2753" s="1"/>
      <c r="N2753" s="1"/>
      <c r="O2753" s="1"/>
    </row>
    <row r="2754" spans="9:15">
      <c r="I2754" s="108">
        <f t="shared" si="186"/>
        <v>2751</v>
      </c>
      <c r="J2754" s="100">
        <f t="shared" si="186"/>
        <v>46215</v>
      </c>
      <c r="K2754" s="100"/>
      <c r="L2754" s="109"/>
      <c r="M2754" s="1"/>
      <c r="N2754" s="1"/>
      <c r="O2754" s="1"/>
    </row>
    <row r="2755" spans="9:15">
      <c r="I2755" s="108">
        <f t="shared" si="186"/>
        <v>2752</v>
      </c>
      <c r="J2755" s="100">
        <f t="shared" si="186"/>
        <v>46216</v>
      </c>
      <c r="K2755" s="100"/>
      <c r="L2755" s="109"/>
      <c r="M2755" s="1"/>
      <c r="N2755" s="1"/>
      <c r="O2755" s="1"/>
    </row>
    <row r="2756" spans="9:15">
      <c r="I2756" s="108">
        <f t="shared" si="186"/>
        <v>2753</v>
      </c>
      <c r="J2756" s="100">
        <f t="shared" si="186"/>
        <v>46217</v>
      </c>
      <c r="K2756" s="100"/>
      <c r="L2756" s="109"/>
      <c r="M2756" s="1"/>
      <c r="N2756" s="1"/>
      <c r="O2756" s="1"/>
    </row>
    <row r="2757" spans="9:15">
      <c r="I2757" s="108">
        <f t="shared" si="186"/>
        <v>2754</v>
      </c>
      <c r="J2757" s="100">
        <f t="shared" si="186"/>
        <v>46218</v>
      </c>
      <c r="K2757" s="100"/>
      <c r="L2757" s="109"/>
      <c r="M2757" s="1"/>
      <c r="N2757" s="1"/>
      <c r="O2757" s="1"/>
    </row>
    <row r="2758" spans="9:15">
      <c r="I2758" s="108">
        <f t="shared" ref="I2758:J2773" si="187">I2757+1</f>
        <v>2755</v>
      </c>
      <c r="J2758" s="100">
        <f t="shared" si="187"/>
        <v>46219</v>
      </c>
      <c r="K2758" s="100"/>
      <c r="L2758" s="109"/>
      <c r="M2758" s="1"/>
      <c r="N2758" s="1"/>
      <c r="O2758" s="1"/>
    </row>
    <row r="2759" spans="9:15">
      <c r="I2759" s="108">
        <f t="shared" si="187"/>
        <v>2756</v>
      </c>
      <c r="J2759" s="100">
        <f t="shared" si="187"/>
        <v>46220</v>
      </c>
      <c r="K2759" s="100"/>
      <c r="L2759" s="109"/>
      <c r="M2759" s="1"/>
      <c r="N2759" s="1"/>
      <c r="O2759" s="1"/>
    </row>
    <row r="2760" spans="9:15">
      <c r="I2760" s="108">
        <f t="shared" si="187"/>
        <v>2757</v>
      </c>
      <c r="J2760" s="100">
        <f t="shared" si="187"/>
        <v>46221</v>
      </c>
      <c r="K2760" s="100"/>
      <c r="L2760" s="109"/>
      <c r="M2760" s="1"/>
      <c r="N2760" s="1"/>
      <c r="O2760" s="1"/>
    </row>
    <row r="2761" spans="9:15">
      <c r="I2761" s="108">
        <f t="shared" si="187"/>
        <v>2758</v>
      </c>
      <c r="J2761" s="100">
        <f t="shared" si="187"/>
        <v>46222</v>
      </c>
      <c r="K2761" s="100"/>
      <c r="L2761" s="109"/>
      <c r="M2761" s="1"/>
      <c r="N2761" s="1"/>
      <c r="O2761" s="1"/>
    </row>
    <row r="2762" spans="9:15">
      <c r="I2762" s="108">
        <f t="shared" si="187"/>
        <v>2759</v>
      </c>
      <c r="J2762" s="100">
        <f t="shared" si="187"/>
        <v>46223</v>
      </c>
      <c r="K2762" s="100"/>
      <c r="L2762" s="109"/>
      <c r="M2762" s="1"/>
      <c r="N2762" s="1"/>
      <c r="O2762" s="1"/>
    </row>
    <row r="2763" spans="9:15">
      <c r="I2763" s="108">
        <f t="shared" si="187"/>
        <v>2760</v>
      </c>
      <c r="J2763" s="100">
        <f t="shared" si="187"/>
        <v>46224</v>
      </c>
      <c r="K2763" s="100"/>
      <c r="L2763" s="109"/>
      <c r="M2763" s="1"/>
      <c r="N2763" s="1"/>
      <c r="O2763" s="1"/>
    </row>
    <row r="2764" spans="9:15">
      <c r="I2764" s="108">
        <f t="shared" si="187"/>
        <v>2761</v>
      </c>
      <c r="J2764" s="100">
        <f t="shared" si="187"/>
        <v>46225</v>
      </c>
      <c r="K2764" s="100"/>
      <c r="L2764" s="109"/>
      <c r="M2764" s="1"/>
      <c r="N2764" s="1"/>
      <c r="O2764" s="1"/>
    </row>
    <row r="2765" spans="9:15">
      <c r="I2765" s="108">
        <f t="shared" si="187"/>
        <v>2762</v>
      </c>
      <c r="J2765" s="100">
        <f t="shared" si="187"/>
        <v>46226</v>
      </c>
      <c r="K2765" s="100"/>
      <c r="L2765" s="109"/>
      <c r="M2765" s="1"/>
      <c r="N2765" s="1"/>
      <c r="O2765" s="1"/>
    </row>
    <row r="2766" spans="9:15">
      <c r="I2766" s="108">
        <f t="shared" si="187"/>
        <v>2763</v>
      </c>
      <c r="J2766" s="100">
        <f t="shared" si="187"/>
        <v>46227</v>
      </c>
      <c r="K2766" s="100"/>
      <c r="L2766" s="109"/>
      <c r="M2766" s="1"/>
      <c r="N2766" s="1"/>
      <c r="O2766" s="1"/>
    </row>
    <row r="2767" spans="9:15">
      <c r="I2767" s="108">
        <f t="shared" si="187"/>
        <v>2764</v>
      </c>
      <c r="J2767" s="100">
        <f t="shared" si="187"/>
        <v>46228</v>
      </c>
      <c r="K2767" s="100"/>
      <c r="L2767" s="109"/>
      <c r="M2767" s="1"/>
      <c r="N2767" s="1"/>
      <c r="O2767" s="1"/>
    </row>
    <row r="2768" spans="9:15">
      <c r="I2768" s="108">
        <f t="shared" si="187"/>
        <v>2765</v>
      </c>
      <c r="J2768" s="100">
        <f t="shared" si="187"/>
        <v>46229</v>
      </c>
      <c r="K2768" s="100"/>
      <c r="L2768" s="109"/>
      <c r="M2768" s="1"/>
      <c r="N2768" s="1"/>
      <c r="O2768" s="1"/>
    </row>
    <row r="2769" spans="9:15">
      <c r="I2769" s="108">
        <f t="shared" si="187"/>
        <v>2766</v>
      </c>
      <c r="J2769" s="100">
        <f t="shared" si="187"/>
        <v>46230</v>
      </c>
      <c r="K2769" s="100"/>
      <c r="L2769" s="109"/>
      <c r="M2769" s="1"/>
      <c r="N2769" s="1"/>
      <c r="O2769" s="1"/>
    </row>
    <row r="2770" spans="9:15">
      <c r="I2770" s="108">
        <f t="shared" si="187"/>
        <v>2767</v>
      </c>
      <c r="J2770" s="100">
        <f t="shared" si="187"/>
        <v>46231</v>
      </c>
      <c r="K2770" s="100"/>
      <c r="L2770" s="109"/>
      <c r="M2770" s="1"/>
      <c r="N2770" s="1"/>
      <c r="O2770" s="1"/>
    </row>
    <row r="2771" spans="9:15">
      <c r="I2771" s="108">
        <f t="shared" si="187"/>
        <v>2768</v>
      </c>
      <c r="J2771" s="100">
        <f t="shared" si="187"/>
        <v>46232</v>
      </c>
      <c r="K2771" s="100"/>
      <c r="L2771" s="109"/>
      <c r="M2771" s="1"/>
      <c r="N2771" s="1"/>
      <c r="O2771" s="1"/>
    </row>
    <row r="2772" spans="9:15">
      <c r="I2772" s="108">
        <f t="shared" si="187"/>
        <v>2769</v>
      </c>
      <c r="J2772" s="100">
        <f t="shared" si="187"/>
        <v>46233</v>
      </c>
      <c r="K2772" s="100"/>
      <c r="L2772" s="109"/>
      <c r="M2772" s="1"/>
      <c r="N2772" s="1"/>
      <c r="O2772" s="1"/>
    </row>
    <row r="2773" spans="9:15">
      <c r="I2773" s="108">
        <f t="shared" si="187"/>
        <v>2770</v>
      </c>
      <c r="J2773" s="100">
        <f t="shared" si="187"/>
        <v>46234</v>
      </c>
      <c r="K2773" s="100"/>
      <c r="L2773" s="109"/>
      <c r="M2773" s="1"/>
      <c r="N2773" s="1"/>
      <c r="O2773" s="1"/>
    </row>
    <row r="2774" spans="9:15">
      <c r="I2774" s="108">
        <f t="shared" ref="I2774:J2789" si="188">I2773+1</f>
        <v>2771</v>
      </c>
      <c r="J2774" s="100">
        <f t="shared" si="188"/>
        <v>46235</v>
      </c>
      <c r="K2774" s="100"/>
      <c r="L2774" s="109"/>
      <c r="M2774" s="1"/>
      <c r="N2774" s="1"/>
      <c r="O2774" s="1"/>
    </row>
    <row r="2775" spans="9:15">
      <c r="I2775" s="108">
        <f t="shared" si="188"/>
        <v>2772</v>
      </c>
      <c r="J2775" s="100">
        <f t="shared" si="188"/>
        <v>46236</v>
      </c>
      <c r="K2775" s="100"/>
      <c r="L2775" s="109"/>
      <c r="M2775" s="1"/>
      <c r="N2775" s="1"/>
      <c r="O2775" s="1"/>
    </row>
    <row r="2776" spans="9:15">
      <c r="I2776" s="108">
        <f t="shared" si="188"/>
        <v>2773</v>
      </c>
      <c r="J2776" s="100">
        <f t="shared" si="188"/>
        <v>46237</v>
      </c>
      <c r="K2776" s="100"/>
      <c r="L2776" s="109"/>
      <c r="M2776" s="1"/>
      <c r="N2776" s="1"/>
      <c r="O2776" s="1"/>
    </row>
    <row r="2777" spans="9:15">
      <c r="I2777" s="108">
        <f t="shared" si="188"/>
        <v>2774</v>
      </c>
      <c r="J2777" s="100">
        <f t="shared" si="188"/>
        <v>46238</v>
      </c>
      <c r="K2777" s="100"/>
      <c r="L2777" s="109"/>
      <c r="M2777" s="1"/>
      <c r="N2777" s="1"/>
      <c r="O2777" s="1"/>
    </row>
    <row r="2778" spans="9:15">
      <c r="I2778" s="108">
        <f t="shared" si="188"/>
        <v>2775</v>
      </c>
      <c r="J2778" s="100">
        <f t="shared" si="188"/>
        <v>46239</v>
      </c>
      <c r="K2778" s="100"/>
      <c r="L2778" s="109"/>
      <c r="M2778" s="1"/>
      <c r="N2778" s="1"/>
      <c r="O2778" s="1"/>
    </row>
    <row r="2779" spans="9:15">
      <c r="I2779" s="108">
        <f t="shared" si="188"/>
        <v>2776</v>
      </c>
      <c r="J2779" s="100">
        <f t="shared" si="188"/>
        <v>46240</v>
      </c>
      <c r="K2779" s="100"/>
      <c r="L2779" s="109"/>
      <c r="M2779" s="1"/>
      <c r="N2779" s="1"/>
      <c r="O2779" s="1"/>
    </row>
    <row r="2780" spans="9:15">
      <c r="I2780" s="108">
        <f t="shared" si="188"/>
        <v>2777</v>
      </c>
      <c r="J2780" s="100">
        <f t="shared" si="188"/>
        <v>46241</v>
      </c>
      <c r="K2780" s="100"/>
      <c r="L2780" s="109"/>
      <c r="M2780" s="1"/>
      <c r="N2780" s="1"/>
      <c r="O2780" s="1"/>
    </row>
    <row r="2781" spans="9:15">
      <c r="I2781" s="108">
        <f t="shared" si="188"/>
        <v>2778</v>
      </c>
      <c r="J2781" s="100">
        <f t="shared" si="188"/>
        <v>46242</v>
      </c>
      <c r="K2781" s="100"/>
      <c r="L2781" s="109"/>
      <c r="M2781" s="1"/>
      <c r="N2781" s="1"/>
      <c r="O2781" s="1"/>
    </row>
    <row r="2782" spans="9:15">
      <c r="I2782" s="108">
        <f t="shared" si="188"/>
        <v>2779</v>
      </c>
      <c r="J2782" s="100">
        <f t="shared" si="188"/>
        <v>46243</v>
      </c>
      <c r="K2782" s="100"/>
      <c r="L2782" s="109"/>
      <c r="M2782" s="1"/>
      <c r="N2782" s="1"/>
      <c r="O2782" s="1"/>
    </row>
    <row r="2783" spans="9:15">
      <c r="I2783" s="108">
        <f t="shared" si="188"/>
        <v>2780</v>
      </c>
      <c r="J2783" s="100">
        <f t="shared" si="188"/>
        <v>46244</v>
      </c>
      <c r="K2783" s="100"/>
      <c r="L2783" s="109"/>
      <c r="M2783" s="1"/>
      <c r="N2783" s="1"/>
      <c r="O2783" s="1"/>
    </row>
    <row r="2784" spans="9:15">
      <c r="I2784" s="108">
        <f t="shared" si="188"/>
        <v>2781</v>
      </c>
      <c r="J2784" s="100">
        <f t="shared" si="188"/>
        <v>46245</v>
      </c>
      <c r="K2784" s="100"/>
      <c r="L2784" s="109"/>
      <c r="M2784" s="1"/>
      <c r="N2784" s="1"/>
      <c r="O2784" s="1"/>
    </row>
    <row r="2785" spans="9:15">
      <c r="I2785" s="108">
        <f t="shared" si="188"/>
        <v>2782</v>
      </c>
      <c r="J2785" s="100">
        <f t="shared" si="188"/>
        <v>46246</v>
      </c>
      <c r="K2785" s="100"/>
      <c r="L2785" s="109"/>
      <c r="M2785" s="1"/>
      <c r="N2785" s="1"/>
      <c r="O2785" s="1"/>
    </row>
    <row r="2786" spans="9:15">
      <c r="I2786" s="108">
        <f t="shared" si="188"/>
        <v>2783</v>
      </c>
      <c r="J2786" s="100">
        <f t="shared" si="188"/>
        <v>46247</v>
      </c>
      <c r="K2786" s="100"/>
      <c r="L2786" s="109"/>
      <c r="M2786" s="1"/>
      <c r="N2786" s="1"/>
      <c r="O2786" s="1"/>
    </row>
    <row r="2787" spans="9:15">
      <c r="I2787" s="108">
        <f t="shared" si="188"/>
        <v>2784</v>
      </c>
      <c r="J2787" s="100">
        <f t="shared" si="188"/>
        <v>46248</v>
      </c>
      <c r="K2787" s="100"/>
      <c r="L2787" s="109"/>
      <c r="M2787" s="1"/>
      <c r="N2787" s="1"/>
      <c r="O2787" s="1"/>
    </row>
    <row r="2788" spans="9:15">
      <c r="I2788" s="108">
        <f t="shared" si="188"/>
        <v>2785</v>
      </c>
      <c r="J2788" s="100">
        <f t="shared" si="188"/>
        <v>46249</v>
      </c>
      <c r="K2788" s="100"/>
      <c r="L2788" s="109"/>
      <c r="M2788" s="1"/>
      <c r="N2788" s="1"/>
      <c r="O2788" s="1"/>
    </row>
    <row r="2789" spans="9:15">
      <c r="I2789" s="108">
        <f t="shared" si="188"/>
        <v>2786</v>
      </c>
      <c r="J2789" s="100">
        <f t="shared" si="188"/>
        <v>46250</v>
      </c>
      <c r="K2789" s="100"/>
      <c r="L2789" s="109"/>
      <c r="M2789" s="1"/>
      <c r="N2789" s="1"/>
      <c r="O2789" s="1"/>
    </row>
    <row r="2790" spans="9:15">
      <c r="I2790" s="108">
        <f t="shared" ref="I2790:J2805" si="189">I2789+1</f>
        <v>2787</v>
      </c>
      <c r="J2790" s="100">
        <f t="shared" si="189"/>
        <v>46251</v>
      </c>
      <c r="K2790" s="100"/>
      <c r="L2790" s="109"/>
      <c r="M2790" s="1"/>
      <c r="N2790" s="1"/>
      <c r="O2790" s="1"/>
    </row>
    <row r="2791" spans="9:15">
      <c r="I2791" s="108">
        <f t="shared" si="189"/>
        <v>2788</v>
      </c>
      <c r="J2791" s="100">
        <f t="shared" si="189"/>
        <v>46252</v>
      </c>
      <c r="K2791" s="100"/>
      <c r="L2791" s="109"/>
      <c r="M2791" s="1"/>
      <c r="N2791" s="1"/>
      <c r="O2791" s="1"/>
    </row>
    <row r="2792" spans="9:15">
      <c r="I2792" s="108">
        <f t="shared" si="189"/>
        <v>2789</v>
      </c>
      <c r="J2792" s="100">
        <f t="shared" si="189"/>
        <v>46253</v>
      </c>
      <c r="K2792" s="100"/>
      <c r="L2792" s="109"/>
      <c r="M2792" s="1"/>
      <c r="N2792" s="1"/>
      <c r="O2792" s="1"/>
    </row>
    <row r="2793" spans="9:15">
      <c r="I2793" s="108">
        <f t="shared" si="189"/>
        <v>2790</v>
      </c>
      <c r="J2793" s="100">
        <f t="shared" si="189"/>
        <v>46254</v>
      </c>
      <c r="K2793" s="100"/>
      <c r="L2793" s="109"/>
      <c r="M2793" s="1"/>
      <c r="N2793" s="1"/>
      <c r="O2793" s="1"/>
    </row>
    <row r="2794" spans="9:15">
      <c r="I2794" s="108">
        <f t="shared" si="189"/>
        <v>2791</v>
      </c>
      <c r="J2794" s="100">
        <f t="shared" si="189"/>
        <v>46255</v>
      </c>
      <c r="K2794" s="100"/>
      <c r="L2794" s="109"/>
      <c r="M2794" s="1"/>
      <c r="N2794" s="1"/>
      <c r="O2794" s="1"/>
    </row>
    <row r="2795" spans="9:15">
      <c r="I2795" s="108">
        <f t="shared" si="189"/>
        <v>2792</v>
      </c>
      <c r="J2795" s="100">
        <f t="shared" si="189"/>
        <v>46256</v>
      </c>
      <c r="K2795" s="100"/>
      <c r="L2795" s="109"/>
      <c r="M2795" s="1"/>
      <c r="N2795" s="1"/>
      <c r="O2795" s="1"/>
    </row>
    <row r="2796" spans="9:15">
      <c r="I2796" s="108">
        <f t="shared" si="189"/>
        <v>2793</v>
      </c>
      <c r="J2796" s="100">
        <f t="shared" si="189"/>
        <v>46257</v>
      </c>
      <c r="K2796" s="100"/>
      <c r="L2796" s="109"/>
      <c r="M2796" s="1"/>
      <c r="N2796" s="1"/>
      <c r="O2796" s="1"/>
    </row>
    <row r="2797" spans="9:15">
      <c r="I2797" s="108">
        <f t="shared" si="189"/>
        <v>2794</v>
      </c>
      <c r="J2797" s="100">
        <f t="shared" si="189"/>
        <v>46258</v>
      </c>
      <c r="K2797" s="100"/>
      <c r="L2797" s="109"/>
      <c r="M2797" s="1"/>
      <c r="N2797" s="1"/>
      <c r="O2797" s="1"/>
    </row>
    <row r="2798" spans="9:15">
      <c r="I2798" s="108">
        <f t="shared" si="189"/>
        <v>2795</v>
      </c>
      <c r="J2798" s="100">
        <f t="shared" si="189"/>
        <v>46259</v>
      </c>
      <c r="K2798" s="100"/>
      <c r="L2798" s="109"/>
      <c r="M2798" s="1"/>
      <c r="N2798" s="1"/>
      <c r="O2798" s="1"/>
    </row>
    <row r="2799" spans="9:15">
      <c r="I2799" s="108">
        <f t="shared" si="189"/>
        <v>2796</v>
      </c>
      <c r="J2799" s="100">
        <f t="shared" si="189"/>
        <v>46260</v>
      </c>
      <c r="K2799" s="100"/>
      <c r="L2799" s="109"/>
      <c r="M2799" s="1"/>
      <c r="N2799" s="1"/>
      <c r="O2799" s="1"/>
    </row>
    <row r="2800" spans="9:15">
      <c r="I2800" s="108">
        <f t="shared" si="189"/>
        <v>2797</v>
      </c>
      <c r="J2800" s="100">
        <f t="shared" si="189"/>
        <v>46261</v>
      </c>
      <c r="K2800" s="100"/>
      <c r="L2800" s="109"/>
      <c r="M2800" s="1"/>
      <c r="N2800" s="1"/>
      <c r="O2800" s="1"/>
    </row>
    <row r="2801" spans="9:15">
      <c r="I2801" s="108">
        <f t="shared" si="189"/>
        <v>2798</v>
      </c>
      <c r="J2801" s="100">
        <f t="shared" si="189"/>
        <v>46262</v>
      </c>
      <c r="K2801" s="100"/>
      <c r="L2801" s="109"/>
      <c r="M2801" s="1"/>
      <c r="N2801" s="1"/>
      <c r="O2801" s="1"/>
    </row>
    <row r="2802" spans="9:15">
      <c r="I2802" s="108">
        <f t="shared" si="189"/>
        <v>2799</v>
      </c>
      <c r="J2802" s="100">
        <f t="shared" si="189"/>
        <v>46263</v>
      </c>
      <c r="K2802" s="100"/>
      <c r="L2802" s="109"/>
      <c r="M2802" s="1"/>
      <c r="N2802" s="1"/>
      <c r="O2802" s="1"/>
    </row>
    <row r="2803" spans="9:15">
      <c r="I2803" s="108">
        <f t="shared" si="189"/>
        <v>2800</v>
      </c>
      <c r="J2803" s="100">
        <f t="shared" si="189"/>
        <v>46264</v>
      </c>
      <c r="K2803" s="100"/>
      <c r="L2803" s="109"/>
      <c r="M2803" s="1"/>
      <c r="N2803" s="1"/>
      <c r="O2803" s="1"/>
    </row>
    <row r="2804" spans="9:15">
      <c r="I2804" s="108">
        <f t="shared" si="189"/>
        <v>2801</v>
      </c>
      <c r="J2804" s="100">
        <f t="shared" si="189"/>
        <v>46265</v>
      </c>
      <c r="K2804" s="100"/>
      <c r="L2804" s="109"/>
      <c r="M2804" s="1"/>
      <c r="N2804" s="1"/>
      <c r="O2804" s="1"/>
    </row>
    <row r="2805" spans="9:15">
      <c r="I2805" s="108">
        <f t="shared" si="189"/>
        <v>2802</v>
      </c>
      <c r="J2805" s="100">
        <f t="shared" si="189"/>
        <v>46266</v>
      </c>
      <c r="K2805" s="100"/>
      <c r="L2805" s="109"/>
      <c r="M2805" s="1"/>
      <c r="N2805" s="1"/>
      <c r="O2805" s="1"/>
    </row>
    <row r="2806" spans="9:15">
      <c r="I2806" s="108">
        <f t="shared" ref="I2806:J2821" si="190">I2805+1</f>
        <v>2803</v>
      </c>
      <c r="J2806" s="100">
        <f t="shared" si="190"/>
        <v>46267</v>
      </c>
      <c r="K2806" s="100"/>
      <c r="L2806" s="109"/>
      <c r="M2806" s="1"/>
      <c r="N2806" s="1"/>
      <c r="O2806" s="1"/>
    </row>
    <row r="2807" spans="9:15">
      <c r="I2807" s="108">
        <f t="shared" si="190"/>
        <v>2804</v>
      </c>
      <c r="J2807" s="100">
        <f t="shared" si="190"/>
        <v>46268</v>
      </c>
      <c r="K2807" s="100"/>
      <c r="L2807" s="109"/>
      <c r="M2807" s="1"/>
      <c r="N2807" s="1"/>
      <c r="O2807" s="1"/>
    </row>
    <row r="2808" spans="9:15">
      <c r="I2808" s="108">
        <f t="shared" si="190"/>
        <v>2805</v>
      </c>
      <c r="J2808" s="100">
        <f t="shared" si="190"/>
        <v>46269</v>
      </c>
      <c r="K2808" s="100"/>
      <c r="L2808" s="109"/>
      <c r="M2808" s="1"/>
      <c r="N2808" s="1"/>
      <c r="O2808" s="1"/>
    </row>
    <row r="2809" spans="9:15">
      <c r="I2809" s="108">
        <f t="shared" si="190"/>
        <v>2806</v>
      </c>
      <c r="J2809" s="100">
        <f t="shared" si="190"/>
        <v>46270</v>
      </c>
      <c r="K2809" s="100"/>
      <c r="L2809" s="109"/>
      <c r="M2809" s="1"/>
      <c r="N2809" s="1"/>
      <c r="O2809" s="1"/>
    </row>
    <row r="2810" spans="9:15">
      <c r="I2810" s="108">
        <f t="shared" si="190"/>
        <v>2807</v>
      </c>
      <c r="J2810" s="100">
        <f t="shared" si="190"/>
        <v>46271</v>
      </c>
      <c r="K2810" s="100"/>
      <c r="L2810" s="109"/>
      <c r="M2810" s="1"/>
      <c r="N2810" s="1"/>
      <c r="O2810" s="1"/>
    </row>
    <row r="2811" spans="9:15">
      <c r="I2811" s="108">
        <f t="shared" si="190"/>
        <v>2808</v>
      </c>
      <c r="J2811" s="100">
        <f t="shared" si="190"/>
        <v>46272</v>
      </c>
      <c r="K2811" s="100"/>
      <c r="L2811" s="109"/>
      <c r="M2811" s="1"/>
      <c r="N2811" s="1"/>
      <c r="O2811" s="1"/>
    </row>
    <row r="2812" spans="9:15">
      <c r="I2812" s="108">
        <f t="shared" si="190"/>
        <v>2809</v>
      </c>
      <c r="J2812" s="100">
        <f t="shared" si="190"/>
        <v>46273</v>
      </c>
      <c r="K2812" s="100"/>
      <c r="L2812" s="109"/>
      <c r="M2812" s="1"/>
      <c r="N2812" s="1"/>
      <c r="O2812" s="1"/>
    </row>
    <row r="2813" spans="9:15">
      <c r="I2813" s="108">
        <f t="shared" si="190"/>
        <v>2810</v>
      </c>
      <c r="J2813" s="100">
        <f t="shared" si="190"/>
        <v>46274</v>
      </c>
      <c r="K2813" s="100"/>
      <c r="L2813" s="109"/>
      <c r="M2813" s="1"/>
      <c r="N2813" s="1"/>
      <c r="O2813" s="1"/>
    </row>
    <row r="2814" spans="9:15">
      <c r="I2814" s="108">
        <f t="shared" si="190"/>
        <v>2811</v>
      </c>
      <c r="J2814" s="100">
        <f t="shared" si="190"/>
        <v>46275</v>
      </c>
      <c r="K2814" s="100"/>
      <c r="L2814" s="109"/>
      <c r="M2814" s="1"/>
      <c r="N2814" s="1"/>
      <c r="O2814" s="1"/>
    </row>
    <row r="2815" spans="9:15">
      <c r="I2815" s="108">
        <f t="shared" si="190"/>
        <v>2812</v>
      </c>
      <c r="J2815" s="100">
        <f t="shared" si="190"/>
        <v>46276</v>
      </c>
      <c r="K2815" s="100"/>
      <c r="L2815" s="109"/>
      <c r="M2815" s="1"/>
      <c r="N2815" s="1"/>
      <c r="O2815" s="1"/>
    </row>
    <row r="2816" spans="9:15">
      <c r="I2816" s="108">
        <f t="shared" si="190"/>
        <v>2813</v>
      </c>
      <c r="J2816" s="100">
        <f t="shared" si="190"/>
        <v>46277</v>
      </c>
      <c r="K2816" s="100"/>
      <c r="L2816" s="109"/>
      <c r="M2816" s="1"/>
      <c r="N2816" s="1"/>
      <c r="O2816" s="1"/>
    </row>
    <row r="2817" spans="9:15">
      <c r="I2817" s="108">
        <f t="shared" si="190"/>
        <v>2814</v>
      </c>
      <c r="J2817" s="100">
        <f t="shared" si="190"/>
        <v>46278</v>
      </c>
      <c r="K2817" s="100"/>
      <c r="L2817" s="109"/>
      <c r="M2817" s="1"/>
      <c r="N2817" s="1"/>
      <c r="O2817" s="1"/>
    </row>
    <row r="2818" spans="9:15">
      <c r="I2818" s="108">
        <f t="shared" si="190"/>
        <v>2815</v>
      </c>
      <c r="J2818" s="100">
        <f t="shared" si="190"/>
        <v>46279</v>
      </c>
      <c r="K2818" s="100"/>
      <c r="L2818" s="109"/>
      <c r="M2818" s="1"/>
      <c r="N2818" s="1"/>
      <c r="O2818" s="1"/>
    </row>
    <row r="2819" spans="9:15">
      <c r="I2819" s="108">
        <f t="shared" si="190"/>
        <v>2816</v>
      </c>
      <c r="J2819" s="100">
        <f t="shared" si="190"/>
        <v>46280</v>
      </c>
      <c r="K2819" s="100"/>
      <c r="L2819" s="109"/>
      <c r="M2819" s="1"/>
      <c r="N2819" s="1"/>
      <c r="O2819" s="1"/>
    </row>
    <row r="2820" spans="9:15">
      <c r="I2820" s="108">
        <f t="shared" si="190"/>
        <v>2817</v>
      </c>
      <c r="J2820" s="100">
        <f t="shared" si="190"/>
        <v>46281</v>
      </c>
      <c r="K2820" s="100"/>
      <c r="L2820" s="109"/>
      <c r="M2820" s="1"/>
      <c r="N2820" s="1"/>
      <c r="O2820" s="1"/>
    </row>
    <row r="2821" spans="9:15">
      <c r="I2821" s="108">
        <f t="shared" si="190"/>
        <v>2818</v>
      </c>
      <c r="J2821" s="100">
        <f t="shared" si="190"/>
        <v>46282</v>
      </c>
      <c r="K2821" s="100"/>
      <c r="L2821" s="109"/>
      <c r="M2821" s="1"/>
      <c r="N2821" s="1"/>
      <c r="O2821" s="1"/>
    </row>
    <row r="2822" spans="9:15">
      <c r="I2822" s="108">
        <f t="shared" ref="I2822:J2837" si="191">I2821+1</f>
        <v>2819</v>
      </c>
      <c r="J2822" s="100">
        <f t="shared" si="191"/>
        <v>46283</v>
      </c>
      <c r="K2822" s="100"/>
      <c r="L2822" s="109"/>
      <c r="M2822" s="1"/>
      <c r="N2822" s="1"/>
      <c r="O2822" s="1"/>
    </row>
    <row r="2823" spans="9:15">
      <c r="I2823" s="108">
        <f t="shared" si="191"/>
        <v>2820</v>
      </c>
      <c r="J2823" s="100">
        <f t="shared" si="191"/>
        <v>46284</v>
      </c>
      <c r="K2823" s="100"/>
      <c r="L2823" s="109"/>
      <c r="M2823" s="1"/>
      <c r="N2823" s="1"/>
      <c r="O2823" s="1"/>
    </row>
    <row r="2824" spans="9:15">
      <c r="I2824" s="108">
        <f t="shared" si="191"/>
        <v>2821</v>
      </c>
      <c r="J2824" s="100">
        <f t="shared" si="191"/>
        <v>46285</v>
      </c>
      <c r="K2824" s="100"/>
      <c r="L2824" s="109"/>
      <c r="M2824" s="1"/>
      <c r="N2824" s="1"/>
      <c r="O2824" s="1"/>
    </row>
    <row r="2825" spans="9:15">
      <c r="I2825" s="108">
        <f t="shared" si="191"/>
        <v>2822</v>
      </c>
      <c r="J2825" s="100">
        <f t="shared" si="191"/>
        <v>46286</v>
      </c>
      <c r="K2825" s="100"/>
      <c r="L2825" s="109"/>
      <c r="M2825" s="1"/>
      <c r="N2825" s="1"/>
      <c r="O2825" s="1"/>
    </row>
    <row r="2826" spans="9:15">
      <c r="I2826" s="108">
        <f t="shared" si="191"/>
        <v>2823</v>
      </c>
      <c r="J2826" s="100">
        <f t="shared" si="191"/>
        <v>46287</v>
      </c>
      <c r="K2826" s="100"/>
      <c r="L2826" s="109"/>
      <c r="M2826" s="1"/>
      <c r="N2826" s="1"/>
      <c r="O2826" s="1"/>
    </row>
    <row r="2827" spans="9:15">
      <c r="I2827" s="108">
        <f t="shared" si="191"/>
        <v>2824</v>
      </c>
      <c r="J2827" s="100">
        <f t="shared" si="191"/>
        <v>46288</v>
      </c>
      <c r="K2827" s="100"/>
      <c r="L2827" s="109"/>
      <c r="M2827" s="1"/>
      <c r="N2827" s="1"/>
      <c r="O2827" s="1"/>
    </row>
    <row r="2828" spans="9:15">
      <c r="I2828" s="108">
        <f t="shared" si="191"/>
        <v>2825</v>
      </c>
      <c r="J2828" s="100">
        <f t="shared" si="191"/>
        <v>46289</v>
      </c>
      <c r="K2828" s="100"/>
      <c r="L2828" s="109"/>
      <c r="M2828" s="1"/>
      <c r="N2828" s="1"/>
      <c r="O2828" s="1"/>
    </row>
    <row r="2829" spans="9:15">
      <c r="I2829" s="108">
        <f t="shared" si="191"/>
        <v>2826</v>
      </c>
      <c r="J2829" s="100">
        <f t="shared" si="191"/>
        <v>46290</v>
      </c>
      <c r="K2829" s="100"/>
      <c r="L2829" s="109"/>
      <c r="M2829" s="1"/>
      <c r="N2829" s="1"/>
      <c r="O2829" s="1"/>
    </row>
    <row r="2830" spans="9:15">
      <c r="I2830" s="108">
        <f t="shared" si="191"/>
        <v>2827</v>
      </c>
      <c r="J2830" s="100">
        <f t="shared" si="191"/>
        <v>46291</v>
      </c>
      <c r="K2830" s="100"/>
      <c r="L2830" s="109"/>
      <c r="M2830" s="1"/>
      <c r="N2830" s="1"/>
      <c r="O2830" s="1"/>
    </row>
    <row r="2831" spans="9:15">
      <c r="I2831" s="108">
        <f t="shared" si="191"/>
        <v>2828</v>
      </c>
      <c r="J2831" s="100">
        <f t="shared" si="191"/>
        <v>46292</v>
      </c>
      <c r="K2831" s="100"/>
      <c r="L2831" s="109"/>
      <c r="M2831" s="1"/>
      <c r="N2831" s="1"/>
      <c r="O2831" s="1"/>
    </row>
    <row r="2832" spans="9:15">
      <c r="I2832" s="108">
        <f t="shared" si="191"/>
        <v>2829</v>
      </c>
      <c r="J2832" s="100">
        <f t="shared" si="191"/>
        <v>46293</v>
      </c>
      <c r="K2832" s="100"/>
      <c r="L2832" s="109"/>
      <c r="M2832" s="1"/>
      <c r="N2832" s="1"/>
      <c r="O2832" s="1"/>
    </row>
    <row r="2833" spans="9:15">
      <c r="I2833" s="108">
        <f t="shared" si="191"/>
        <v>2830</v>
      </c>
      <c r="J2833" s="100">
        <f t="shared" si="191"/>
        <v>46294</v>
      </c>
      <c r="K2833" s="100"/>
      <c r="L2833" s="109"/>
      <c r="M2833" s="1"/>
      <c r="N2833" s="1"/>
      <c r="O2833" s="1"/>
    </row>
    <row r="2834" spans="9:15">
      <c r="I2834" s="108">
        <f t="shared" si="191"/>
        <v>2831</v>
      </c>
      <c r="J2834" s="100">
        <f t="shared" si="191"/>
        <v>46295</v>
      </c>
      <c r="K2834" s="100"/>
      <c r="L2834" s="109"/>
      <c r="M2834" s="1"/>
      <c r="N2834" s="1"/>
      <c r="O2834" s="1"/>
    </row>
    <row r="2835" spans="9:15">
      <c r="I2835" s="108">
        <f t="shared" si="191"/>
        <v>2832</v>
      </c>
      <c r="J2835" s="100">
        <f t="shared" si="191"/>
        <v>46296</v>
      </c>
      <c r="K2835" s="100"/>
      <c r="L2835" s="109"/>
      <c r="M2835" s="1"/>
      <c r="N2835" s="1"/>
      <c r="O2835" s="1"/>
    </row>
    <row r="2836" spans="9:15">
      <c r="I2836" s="108">
        <f t="shared" si="191"/>
        <v>2833</v>
      </c>
      <c r="J2836" s="100">
        <f t="shared" si="191"/>
        <v>46297</v>
      </c>
      <c r="K2836" s="100"/>
      <c r="L2836" s="109"/>
      <c r="M2836" s="1"/>
      <c r="N2836" s="1"/>
      <c r="O2836" s="1"/>
    </row>
    <row r="2837" spans="9:15">
      <c r="I2837" s="108">
        <f t="shared" si="191"/>
        <v>2834</v>
      </c>
      <c r="J2837" s="100">
        <f t="shared" si="191"/>
        <v>46298</v>
      </c>
      <c r="K2837" s="100"/>
      <c r="L2837" s="109"/>
      <c r="M2837" s="1"/>
      <c r="N2837" s="1"/>
      <c r="O2837" s="1"/>
    </row>
    <row r="2838" spans="9:15">
      <c r="I2838" s="108">
        <f t="shared" ref="I2838:J2853" si="192">I2837+1</f>
        <v>2835</v>
      </c>
      <c r="J2838" s="100">
        <f t="shared" si="192"/>
        <v>46299</v>
      </c>
      <c r="K2838" s="100"/>
      <c r="L2838" s="109"/>
      <c r="M2838" s="1"/>
      <c r="N2838" s="1"/>
      <c r="O2838" s="1"/>
    </row>
    <row r="2839" spans="9:15">
      <c r="I2839" s="108">
        <f t="shared" si="192"/>
        <v>2836</v>
      </c>
      <c r="J2839" s="100">
        <f t="shared" si="192"/>
        <v>46300</v>
      </c>
      <c r="K2839" s="100"/>
      <c r="L2839" s="109"/>
      <c r="M2839" s="1"/>
      <c r="N2839" s="1"/>
      <c r="O2839" s="1"/>
    </row>
    <row r="2840" spans="9:15">
      <c r="I2840" s="108">
        <f t="shared" si="192"/>
        <v>2837</v>
      </c>
      <c r="J2840" s="100">
        <f t="shared" si="192"/>
        <v>46301</v>
      </c>
      <c r="K2840" s="100"/>
      <c r="L2840" s="109"/>
      <c r="M2840" s="1"/>
      <c r="N2840" s="1"/>
      <c r="O2840" s="1"/>
    </row>
    <row r="2841" spans="9:15">
      <c r="I2841" s="108">
        <f t="shared" si="192"/>
        <v>2838</v>
      </c>
      <c r="J2841" s="100">
        <f t="shared" si="192"/>
        <v>46302</v>
      </c>
      <c r="K2841" s="100"/>
      <c r="L2841" s="109"/>
      <c r="M2841" s="1"/>
      <c r="N2841" s="1"/>
      <c r="O2841" s="1"/>
    </row>
    <row r="2842" spans="9:15">
      <c r="I2842" s="108">
        <f t="shared" si="192"/>
        <v>2839</v>
      </c>
      <c r="J2842" s="100">
        <f t="shared" si="192"/>
        <v>46303</v>
      </c>
      <c r="K2842" s="100"/>
      <c r="L2842" s="109"/>
      <c r="M2842" s="1"/>
      <c r="N2842" s="1"/>
      <c r="O2842" s="1"/>
    </row>
    <row r="2843" spans="9:15">
      <c r="I2843" s="108">
        <f t="shared" si="192"/>
        <v>2840</v>
      </c>
      <c r="J2843" s="100">
        <f t="shared" si="192"/>
        <v>46304</v>
      </c>
      <c r="K2843" s="100"/>
      <c r="L2843" s="109"/>
      <c r="M2843" s="1"/>
      <c r="N2843" s="1"/>
      <c r="O2843" s="1"/>
    </row>
    <row r="2844" spans="9:15">
      <c r="I2844" s="108">
        <f t="shared" si="192"/>
        <v>2841</v>
      </c>
      <c r="J2844" s="100">
        <f t="shared" si="192"/>
        <v>46305</v>
      </c>
      <c r="K2844" s="100"/>
      <c r="L2844" s="109"/>
      <c r="M2844" s="1"/>
      <c r="N2844" s="1"/>
      <c r="O2844" s="1"/>
    </row>
    <row r="2845" spans="9:15">
      <c r="I2845" s="108">
        <f t="shared" si="192"/>
        <v>2842</v>
      </c>
      <c r="J2845" s="100">
        <f t="shared" si="192"/>
        <v>46306</v>
      </c>
      <c r="K2845" s="100"/>
      <c r="L2845" s="109"/>
      <c r="M2845" s="1"/>
      <c r="N2845" s="1"/>
      <c r="O2845" s="1"/>
    </row>
    <row r="2846" spans="9:15">
      <c r="I2846" s="108">
        <f t="shared" si="192"/>
        <v>2843</v>
      </c>
      <c r="J2846" s="100">
        <f t="shared" si="192"/>
        <v>46307</v>
      </c>
      <c r="K2846" s="100"/>
      <c r="L2846" s="109"/>
      <c r="M2846" s="1"/>
      <c r="N2846" s="1"/>
      <c r="O2846" s="1"/>
    </row>
    <row r="2847" spans="9:15">
      <c r="I2847" s="108">
        <f t="shared" si="192"/>
        <v>2844</v>
      </c>
      <c r="J2847" s="100">
        <f t="shared" si="192"/>
        <v>46308</v>
      </c>
      <c r="K2847" s="100"/>
      <c r="L2847" s="109"/>
      <c r="M2847" s="1"/>
      <c r="N2847" s="1"/>
      <c r="O2847" s="1"/>
    </row>
    <row r="2848" spans="9:15">
      <c r="I2848" s="108">
        <f t="shared" si="192"/>
        <v>2845</v>
      </c>
      <c r="J2848" s="100">
        <f t="shared" si="192"/>
        <v>46309</v>
      </c>
      <c r="K2848" s="100"/>
      <c r="L2848" s="109"/>
      <c r="M2848" s="1"/>
      <c r="N2848" s="1"/>
      <c r="O2848" s="1"/>
    </row>
    <row r="2849" spans="9:15">
      <c r="I2849" s="108">
        <f t="shared" si="192"/>
        <v>2846</v>
      </c>
      <c r="J2849" s="100">
        <f t="shared" si="192"/>
        <v>46310</v>
      </c>
      <c r="K2849" s="100"/>
      <c r="L2849" s="109"/>
      <c r="M2849" s="1"/>
      <c r="N2849" s="1"/>
      <c r="O2849" s="1"/>
    </row>
    <row r="2850" spans="9:15">
      <c r="I2850" s="108">
        <f t="shared" si="192"/>
        <v>2847</v>
      </c>
      <c r="J2850" s="100">
        <f t="shared" si="192"/>
        <v>46311</v>
      </c>
      <c r="K2850" s="100"/>
      <c r="L2850" s="109"/>
      <c r="M2850" s="1"/>
      <c r="N2850" s="1"/>
      <c r="O2850" s="1"/>
    </row>
    <row r="2851" spans="9:15">
      <c r="I2851" s="108">
        <f t="shared" si="192"/>
        <v>2848</v>
      </c>
      <c r="J2851" s="100">
        <f t="shared" si="192"/>
        <v>46312</v>
      </c>
      <c r="K2851" s="100"/>
      <c r="L2851" s="109"/>
      <c r="M2851" s="1"/>
      <c r="N2851" s="1"/>
      <c r="O2851" s="1"/>
    </row>
    <row r="2852" spans="9:15">
      <c r="I2852" s="108">
        <f t="shared" si="192"/>
        <v>2849</v>
      </c>
      <c r="J2852" s="100">
        <f t="shared" si="192"/>
        <v>46313</v>
      </c>
      <c r="K2852" s="100"/>
      <c r="L2852" s="109"/>
      <c r="M2852" s="1"/>
      <c r="N2852" s="1"/>
      <c r="O2852" s="1"/>
    </row>
    <row r="2853" spans="9:15">
      <c r="I2853" s="108">
        <f t="shared" si="192"/>
        <v>2850</v>
      </c>
      <c r="J2853" s="100">
        <f t="shared" si="192"/>
        <v>46314</v>
      </c>
      <c r="K2853" s="100"/>
      <c r="L2853" s="109"/>
      <c r="M2853" s="1"/>
      <c r="N2853" s="1"/>
      <c r="O2853" s="1"/>
    </row>
    <row r="2854" spans="9:15">
      <c r="I2854" s="108">
        <f t="shared" ref="I2854:J2869" si="193">I2853+1</f>
        <v>2851</v>
      </c>
      <c r="J2854" s="100">
        <f t="shared" si="193"/>
        <v>46315</v>
      </c>
      <c r="K2854" s="100"/>
      <c r="L2854" s="109"/>
      <c r="M2854" s="1"/>
      <c r="N2854" s="1"/>
      <c r="O2854" s="1"/>
    </row>
    <row r="2855" spans="9:15">
      <c r="I2855" s="108">
        <f t="shared" si="193"/>
        <v>2852</v>
      </c>
      <c r="J2855" s="100">
        <f t="shared" si="193"/>
        <v>46316</v>
      </c>
      <c r="K2855" s="100"/>
      <c r="L2855" s="109"/>
      <c r="M2855" s="1"/>
      <c r="N2855" s="1"/>
      <c r="O2855" s="1"/>
    </row>
    <row r="2856" spans="9:15">
      <c r="I2856" s="108">
        <f t="shared" si="193"/>
        <v>2853</v>
      </c>
      <c r="J2856" s="100">
        <f t="shared" si="193"/>
        <v>46317</v>
      </c>
      <c r="K2856" s="100"/>
      <c r="L2856" s="109"/>
      <c r="M2856" s="1"/>
      <c r="N2856" s="1"/>
      <c r="O2856" s="1"/>
    </row>
    <row r="2857" spans="9:15">
      <c r="I2857" s="108">
        <f t="shared" si="193"/>
        <v>2854</v>
      </c>
      <c r="J2857" s="100">
        <f t="shared" si="193"/>
        <v>46318</v>
      </c>
      <c r="K2857" s="100"/>
      <c r="L2857" s="109"/>
      <c r="M2857" s="1"/>
      <c r="N2857" s="1"/>
      <c r="O2857" s="1"/>
    </row>
    <row r="2858" spans="9:15">
      <c r="I2858" s="108">
        <f t="shared" si="193"/>
        <v>2855</v>
      </c>
      <c r="J2858" s="100">
        <f t="shared" si="193"/>
        <v>46319</v>
      </c>
      <c r="K2858" s="100"/>
      <c r="L2858" s="109"/>
      <c r="M2858" s="1"/>
      <c r="N2858" s="1"/>
      <c r="O2858" s="1"/>
    </row>
    <row r="2859" spans="9:15">
      <c r="I2859" s="108">
        <f t="shared" si="193"/>
        <v>2856</v>
      </c>
      <c r="J2859" s="100">
        <f t="shared" si="193"/>
        <v>46320</v>
      </c>
      <c r="K2859" s="100"/>
      <c r="L2859" s="109"/>
      <c r="M2859" s="1"/>
      <c r="N2859" s="1"/>
      <c r="O2859" s="1"/>
    </row>
    <row r="2860" spans="9:15">
      <c r="I2860" s="108">
        <f t="shared" si="193"/>
        <v>2857</v>
      </c>
      <c r="J2860" s="100">
        <f t="shared" si="193"/>
        <v>46321</v>
      </c>
      <c r="K2860" s="100"/>
      <c r="L2860" s="109"/>
      <c r="M2860" s="1"/>
      <c r="N2860" s="1"/>
      <c r="O2860" s="1"/>
    </row>
    <row r="2861" spans="9:15">
      <c r="I2861" s="108">
        <f t="shared" si="193"/>
        <v>2858</v>
      </c>
      <c r="J2861" s="100">
        <f t="shared" si="193"/>
        <v>46322</v>
      </c>
      <c r="K2861" s="100"/>
      <c r="L2861" s="109"/>
      <c r="M2861" s="1"/>
      <c r="N2861" s="1"/>
      <c r="O2861" s="1"/>
    </row>
    <row r="2862" spans="9:15">
      <c r="I2862" s="108">
        <f t="shared" si="193"/>
        <v>2859</v>
      </c>
      <c r="J2862" s="100">
        <f t="shared" si="193"/>
        <v>46323</v>
      </c>
      <c r="K2862" s="100"/>
      <c r="L2862" s="109"/>
      <c r="M2862" s="1"/>
      <c r="N2862" s="1"/>
      <c r="O2862" s="1"/>
    </row>
    <row r="2863" spans="9:15">
      <c r="I2863" s="108">
        <f t="shared" si="193"/>
        <v>2860</v>
      </c>
      <c r="J2863" s="100">
        <f t="shared" si="193"/>
        <v>46324</v>
      </c>
      <c r="K2863" s="100"/>
      <c r="L2863" s="109"/>
      <c r="M2863" s="1"/>
      <c r="N2863" s="1"/>
      <c r="O2863" s="1"/>
    </row>
    <row r="2864" spans="9:15">
      <c r="I2864" s="108">
        <f t="shared" si="193"/>
        <v>2861</v>
      </c>
      <c r="J2864" s="100">
        <f t="shared" si="193"/>
        <v>46325</v>
      </c>
      <c r="K2864" s="100"/>
      <c r="L2864" s="109"/>
      <c r="M2864" s="1"/>
      <c r="N2864" s="1"/>
      <c r="O2864" s="1"/>
    </row>
    <row r="2865" spans="9:15">
      <c r="I2865" s="108">
        <f t="shared" si="193"/>
        <v>2862</v>
      </c>
      <c r="J2865" s="100">
        <f t="shared" si="193"/>
        <v>46326</v>
      </c>
      <c r="K2865" s="100"/>
      <c r="L2865" s="109"/>
      <c r="M2865" s="1"/>
      <c r="N2865" s="1"/>
      <c r="O2865" s="1"/>
    </row>
    <row r="2866" spans="9:15">
      <c r="I2866" s="108">
        <f t="shared" si="193"/>
        <v>2863</v>
      </c>
      <c r="J2866" s="100">
        <f t="shared" si="193"/>
        <v>46327</v>
      </c>
      <c r="K2866" s="100"/>
      <c r="L2866" s="109"/>
      <c r="M2866" s="1"/>
      <c r="N2866" s="1"/>
      <c r="O2866" s="1"/>
    </row>
    <row r="2867" spans="9:15">
      <c r="I2867" s="108">
        <f t="shared" si="193"/>
        <v>2864</v>
      </c>
      <c r="J2867" s="100">
        <f t="shared" si="193"/>
        <v>46328</v>
      </c>
      <c r="K2867" s="100"/>
      <c r="L2867" s="109"/>
      <c r="M2867" s="1"/>
      <c r="N2867" s="1"/>
      <c r="O2867" s="1"/>
    </row>
    <row r="2868" spans="9:15">
      <c r="I2868" s="108">
        <f t="shared" si="193"/>
        <v>2865</v>
      </c>
      <c r="J2868" s="100">
        <f t="shared" si="193"/>
        <v>46329</v>
      </c>
      <c r="K2868" s="100"/>
      <c r="L2868" s="109"/>
      <c r="M2868" s="1"/>
      <c r="N2868" s="1"/>
      <c r="O2868" s="1"/>
    </row>
    <row r="2869" spans="9:15">
      <c r="I2869" s="108">
        <f t="shared" si="193"/>
        <v>2866</v>
      </c>
      <c r="J2869" s="100">
        <f t="shared" si="193"/>
        <v>46330</v>
      </c>
      <c r="K2869" s="100"/>
      <c r="L2869" s="109"/>
      <c r="M2869" s="1"/>
      <c r="N2869" s="1"/>
      <c r="O2869" s="1"/>
    </row>
    <row r="2870" spans="9:15">
      <c r="I2870" s="108">
        <f t="shared" ref="I2870:J2885" si="194">I2869+1</f>
        <v>2867</v>
      </c>
      <c r="J2870" s="100">
        <f t="shared" si="194"/>
        <v>46331</v>
      </c>
      <c r="K2870" s="100"/>
      <c r="L2870" s="109"/>
      <c r="M2870" s="1"/>
      <c r="N2870" s="1"/>
      <c r="O2870" s="1"/>
    </row>
    <row r="2871" spans="9:15">
      <c r="I2871" s="108">
        <f t="shared" si="194"/>
        <v>2868</v>
      </c>
      <c r="J2871" s="100">
        <f t="shared" si="194"/>
        <v>46332</v>
      </c>
      <c r="K2871" s="100"/>
      <c r="L2871" s="109"/>
      <c r="M2871" s="1"/>
      <c r="N2871" s="1"/>
      <c r="O2871" s="1"/>
    </row>
    <row r="2872" spans="9:15">
      <c r="I2872" s="108">
        <f t="shared" si="194"/>
        <v>2869</v>
      </c>
      <c r="J2872" s="100">
        <f t="shared" si="194"/>
        <v>46333</v>
      </c>
      <c r="K2872" s="100"/>
      <c r="L2872" s="109"/>
      <c r="M2872" s="1"/>
      <c r="N2872" s="1"/>
      <c r="O2872" s="1"/>
    </row>
    <row r="2873" spans="9:15">
      <c r="I2873" s="108">
        <f t="shared" si="194"/>
        <v>2870</v>
      </c>
      <c r="J2873" s="100">
        <f t="shared" si="194"/>
        <v>46334</v>
      </c>
      <c r="K2873" s="100"/>
      <c r="L2873" s="109"/>
      <c r="M2873" s="1"/>
      <c r="N2873" s="1"/>
      <c r="O2873" s="1"/>
    </row>
    <row r="2874" spans="9:15">
      <c r="I2874" s="108">
        <f t="shared" si="194"/>
        <v>2871</v>
      </c>
      <c r="J2874" s="100">
        <f t="shared" si="194"/>
        <v>46335</v>
      </c>
      <c r="K2874" s="100"/>
      <c r="L2874" s="109"/>
      <c r="M2874" s="1"/>
      <c r="N2874" s="1"/>
      <c r="O2874" s="1"/>
    </row>
    <row r="2875" spans="9:15">
      <c r="I2875" s="108">
        <f t="shared" si="194"/>
        <v>2872</v>
      </c>
      <c r="J2875" s="100">
        <f t="shared" si="194"/>
        <v>46336</v>
      </c>
      <c r="K2875" s="100"/>
      <c r="L2875" s="109"/>
      <c r="M2875" s="1"/>
      <c r="N2875" s="1"/>
      <c r="O2875" s="1"/>
    </row>
    <row r="2876" spans="9:15">
      <c r="I2876" s="108">
        <f t="shared" si="194"/>
        <v>2873</v>
      </c>
      <c r="J2876" s="100">
        <f t="shared" si="194"/>
        <v>46337</v>
      </c>
      <c r="K2876" s="100"/>
      <c r="L2876" s="109"/>
      <c r="M2876" s="1"/>
      <c r="N2876" s="1"/>
      <c r="O2876" s="1"/>
    </row>
    <row r="2877" spans="9:15">
      <c r="I2877" s="108">
        <f t="shared" si="194"/>
        <v>2874</v>
      </c>
      <c r="J2877" s="100">
        <f t="shared" si="194"/>
        <v>46338</v>
      </c>
      <c r="K2877" s="100"/>
      <c r="L2877" s="109"/>
      <c r="M2877" s="1"/>
      <c r="N2877" s="1"/>
      <c r="O2877" s="1"/>
    </row>
    <row r="2878" spans="9:15">
      <c r="I2878" s="108">
        <f t="shared" si="194"/>
        <v>2875</v>
      </c>
      <c r="J2878" s="100">
        <f t="shared" si="194"/>
        <v>46339</v>
      </c>
      <c r="K2878" s="100"/>
      <c r="L2878" s="109"/>
      <c r="M2878" s="1"/>
      <c r="N2878" s="1"/>
      <c r="O2878" s="1"/>
    </row>
    <row r="2879" spans="9:15">
      <c r="I2879" s="108">
        <f t="shared" si="194"/>
        <v>2876</v>
      </c>
      <c r="J2879" s="100">
        <f t="shared" si="194"/>
        <v>46340</v>
      </c>
      <c r="K2879" s="100"/>
      <c r="L2879" s="109"/>
      <c r="M2879" s="1"/>
      <c r="N2879" s="1"/>
      <c r="O2879" s="1"/>
    </row>
    <row r="2880" spans="9:15">
      <c r="I2880" s="108">
        <f t="shared" si="194"/>
        <v>2877</v>
      </c>
      <c r="J2880" s="100">
        <f t="shared" si="194"/>
        <v>46341</v>
      </c>
      <c r="K2880" s="100"/>
      <c r="L2880" s="109"/>
      <c r="M2880" s="1"/>
      <c r="N2880" s="1"/>
      <c r="O2880" s="1"/>
    </row>
    <row r="2881" spans="9:15">
      <c r="I2881" s="108">
        <f t="shared" si="194"/>
        <v>2878</v>
      </c>
      <c r="J2881" s="100">
        <f t="shared" si="194"/>
        <v>46342</v>
      </c>
      <c r="K2881" s="100"/>
      <c r="L2881" s="109"/>
      <c r="M2881" s="1"/>
      <c r="N2881" s="1"/>
      <c r="O2881" s="1"/>
    </row>
    <row r="2882" spans="9:15">
      <c r="I2882" s="108">
        <f t="shared" si="194"/>
        <v>2879</v>
      </c>
      <c r="J2882" s="100">
        <f t="shared" si="194"/>
        <v>46343</v>
      </c>
      <c r="K2882" s="100"/>
      <c r="L2882" s="109"/>
      <c r="M2882" s="1"/>
      <c r="N2882" s="1"/>
      <c r="O2882" s="1"/>
    </row>
    <row r="2883" spans="9:15">
      <c r="I2883" s="108">
        <f t="shared" si="194"/>
        <v>2880</v>
      </c>
      <c r="J2883" s="100">
        <f t="shared" si="194"/>
        <v>46344</v>
      </c>
      <c r="K2883" s="100"/>
      <c r="L2883" s="109"/>
      <c r="M2883" s="1"/>
      <c r="N2883" s="1"/>
      <c r="O2883" s="1"/>
    </row>
    <row r="2884" spans="9:15">
      <c r="I2884" s="108">
        <f t="shared" si="194"/>
        <v>2881</v>
      </c>
      <c r="J2884" s="100">
        <f t="shared" si="194"/>
        <v>46345</v>
      </c>
      <c r="K2884" s="100"/>
      <c r="L2884" s="109"/>
      <c r="M2884" s="1"/>
      <c r="N2884" s="1"/>
      <c r="O2884" s="1"/>
    </row>
    <row r="2885" spans="9:15">
      <c r="I2885" s="108">
        <f t="shared" si="194"/>
        <v>2882</v>
      </c>
      <c r="J2885" s="100">
        <f t="shared" si="194"/>
        <v>46346</v>
      </c>
      <c r="K2885" s="100"/>
      <c r="L2885" s="109"/>
      <c r="M2885" s="1"/>
      <c r="N2885" s="1"/>
      <c r="O2885" s="1"/>
    </row>
    <row r="2886" spans="9:15">
      <c r="I2886" s="108">
        <f t="shared" ref="I2886:J2901" si="195">I2885+1</f>
        <v>2883</v>
      </c>
      <c r="J2886" s="100">
        <f t="shared" si="195"/>
        <v>46347</v>
      </c>
      <c r="K2886" s="100"/>
      <c r="L2886" s="109"/>
      <c r="M2886" s="1"/>
      <c r="N2886" s="1"/>
      <c r="O2886" s="1"/>
    </row>
    <row r="2887" spans="9:15">
      <c r="I2887" s="108">
        <f t="shared" si="195"/>
        <v>2884</v>
      </c>
      <c r="J2887" s="100">
        <f t="shared" si="195"/>
        <v>46348</v>
      </c>
      <c r="K2887" s="100"/>
      <c r="L2887" s="109"/>
      <c r="M2887" s="1"/>
      <c r="N2887" s="1"/>
      <c r="O2887" s="1"/>
    </row>
    <row r="2888" spans="9:15">
      <c r="I2888" s="108">
        <f t="shared" si="195"/>
        <v>2885</v>
      </c>
      <c r="J2888" s="100">
        <f t="shared" si="195"/>
        <v>46349</v>
      </c>
      <c r="K2888" s="100"/>
      <c r="L2888" s="109"/>
      <c r="M2888" s="1"/>
      <c r="N2888" s="1"/>
      <c r="O2888" s="1"/>
    </row>
    <row r="2889" spans="9:15">
      <c r="I2889" s="108">
        <f t="shared" si="195"/>
        <v>2886</v>
      </c>
      <c r="J2889" s="100">
        <f t="shared" si="195"/>
        <v>46350</v>
      </c>
      <c r="K2889" s="100"/>
      <c r="L2889" s="109"/>
      <c r="M2889" s="1"/>
      <c r="N2889" s="1"/>
      <c r="O2889" s="1"/>
    </row>
    <row r="2890" spans="9:15">
      <c r="I2890" s="108">
        <f t="shared" si="195"/>
        <v>2887</v>
      </c>
      <c r="J2890" s="100">
        <f t="shared" si="195"/>
        <v>46351</v>
      </c>
      <c r="K2890" s="100"/>
      <c r="L2890" s="109"/>
      <c r="M2890" s="1"/>
      <c r="N2890" s="1"/>
      <c r="O2890" s="1"/>
    </row>
    <row r="2891" spans="9:15">
      <c r="I2891" s="108">
        <f t="shared" si="195"/>
        <v>2888</v>
      </c>
      <c r="J2891" s="100">
        <f t="shared" si="195"/>
        <v>46352</v>
      </c>
      <c r="K2891" s="100"/>
      <c r="L2891" s="109"/>
      <c r="M2891" s="1"/>
      <c r="N2891" s="1"/>
      <c r="O2891" s="1"/>
    </row>
    <row r="2892" spans="9:15">
      <c r="I2892" s="108">
        <f t="shared" si="195"/>
        <v>2889</v>
      </c>
      <c r="J2892" s="100">
        <f t="shared" si="195"/>
        <v>46353</v>
      </c>
      <c r="K2892" s="100"/>
      <c r="L2892" s="109"/>
      <c r="M2892" s="1"/>
      <c r="N2892" s="1"/>
      <c r="O2892" s="1"/>
    </row>
    <row r="2893" spans="9:15">
      <c r="I2893" s="108">
        <f t="shared" si="195"/>
        <v>2890</v>
      </c>
      <c r="J2893" s="100">
        <f t="shared" si="195"/>
        <v>46354</v>
      </c>
      <c r="K2893" s="100"/>
      <c r="L2893" s="109"/>
      <c r="M2893" s="1"/>
      <c r="N2893" s="1"/>
      <c r="O2893" s="1"/>
    </row>
    <row r="2894" spans="9:15">
      <c r="I2894" s="108">
        <f t="shared" si="195"/>
        <v>2891</v>
      </c>
      <c r="J2894" s="100">
        <f t="shared" si="195"/>
        <v>46355</v>
      </c>
      <c r="K2894" s="100"/>
      <c r="L2894" s="109"/>
      <c r="M2894" s="1"/>
      <c r="N2894" s="1"/>
      <c r="O2894" s="1"/>
    </row>
    <row r="2895" spans="9:15">
      <c r="I2895" s="108">
        <f t="shared" si="195"/>
        <v>2892</v>
      </c>
      <c r="J2895" s="100">
        <f t="shared" si="195"/>
        <v>46356</v>
      </c>
      <c r="K2895" s="100"/>
      <c r="L2895" s="109"/>
      <c r="M2895" s="1"/>
      <c r="N2895" s="1"/>
      <c r="O2895" s="1"/>
    </row>
    <row r="2896" spans="9:15">
      <c r="I2896" s="108">
        <f t="shared" si="195"/>
        <v>2893</v>
      </c>
      <c r="J2896" s="100">
        <f t="shared" si="195"/>
        <v>46357</v>
      </c>
      <c r="K2896" s="100"/>
      <c r="L2896" s="109"/>
      <c r="M2896" s="1"/>
      <c r="N2896" s="1"/>
      <c r="O2896" s="1"/>
    </row>
    <row r="2897" spans="9:15">
      <c r="I2897" s="108">
        <f t="shared" si="195"/>
        <v>2894</v>
      </c>
      <c r="J2897" s="100">
        <f t="shared" si="195"/>
        <v>46358</v>
      </c>
      <c r="K2897" s="100"/>
      <c r="L2897" s="109"/>
      <c r="M2897" s="1"/>
      <c r="N2897" s="1"/>
      <c r="O2897" s="1"/>
    </row>
    <row r="2898" spans="9:15">
      <c r="I2898" s="108">
        <f t="shared" si="195"/>
        <v>2895</v>
      </c>
      <c r="J2898" s="100">
        <f t="shared" si="195"/>
        <v>46359</v>
      </c>
      <c r="K2898" s="100"/>
      <c r="L2898" s="109"/>
      <c r="M2898" s="1"/>
      <c r="N2898" s="1"/>
      <c r="O2898" s="1"/>
    </row>
    <row r="2899" spans="9:15">
      <c r="I2899" s="108">
        <f t="shared" si="195"/>
        <v>2896</v>
      </c>
      <c r="J2899" s="100">
        <f t="shared" si="195"/>
        <v>46360</v>
      </c>
      <c r="K2899" s="100"/>
      <c r="L2899" s="109"/>
      <c r="M2899" s="1"/>
      <c r="N2899" s="1"/>
      <c r="O2899" s="1"/>
    </row>
    <row r="2900" spans="9:15">
      <c r="I2900" s="108">
        <f t="shared" si="195"/>
        <v>2897</v>
      </c>
      <c r="J2900" s="100">
        <f t="shared" si="195"/>
        <v>46361</v>
      </c>
      <c r="K2900" s="100"/>
      <c r="L2900" s="109"/>
      <c r="M2900" s="1"/>
      <c r="N2900" s="1"/>
      <c r="O2900" s="1"/>
    </row>
    <row r="2901" spans="9:15">
      <c r="I2901" s="108">
        <f t="shared" si="195"/>
        <v>2898</v>
      </c>
      <c r="J2901" s="100">
        <f t="shared" si="195"/>
        <v>46362</v>
      </c>
      <c r="K2901" s="100"/>
      <c r="L2901" s="109"/>
      <c r="M2901" s="1"/>
      <c r="N2901" s="1"/>
      <c r="O2901" s="1"/>
    </row>
    <row r="2902" spans="9:15">
      <c r="I2902" s="108">
        <f t="shared" ref="I2902:J2917" si="196">I2901+1</f>
        <v>2899</v>
      </c>
      <c r="J2902" s="100">
        <f t="shared" si="196"/>
        <v>46363</v>
      </c>
      <c r="K2902" s="100"/>
      <c r="L2902" s="109"/>
      <c r="M2902" s="1"/>
      <c r="N2902" s="1"/>
      <c r="O2902" s="1"/>
    </row>
    <row r="2903" spans="9:15">
      <c r="I2903" s="108">
        <f t="shared" si="196"/>
        <v>2900</v>
      </c>
      <c r="J2903" s="100">
        <f t="shared" si="196"/>
        <v>46364</v>
      </c>
      <c r="K2903" s="100"/>
      <c r="L2903" s="109"/>
      <c r="M2903" s="1"/>
      <c r="N2903" s="1"/>
      <c r="O2903" s="1"/>
    </row>
    <row r="2904" spans="9:15">
      <c r="I2904" s="108">
        <f t="shared" si="196"/>
        <v>2901</v>
      </c>
      <c r="J2904" s="100">
        <f t="shared" si="196"/>
        <v>46365</v>
      </c>
      <c r="K2904" s="100"/>
      <c r="L2904" s="109"/>
      <c r="M2904" s="1"/>
      <c r="N2904" s="1"/>
      <c r="O2904" s="1"/>
    </row>
    <row r="2905" spans="9:15">
      <c r="I2905" s="108">
        <f t="shared" si="196"/>
        <v>2902</v>
      </c>
      <c r="J2905" s="100">
        <f t="shared" si="196"/>
        <v>46366</v>
      </c>
      <c r="K2905" s="100"/>
      <c r="L2905" s="109"/>
      <c r="M2905" s="1"/>
      <c r="N2905" s="1"/>
      <c r="O2905" s="1"/>
    </row>
    <row r="2906" spans="9:15">
      <c r="I2906" s="108">
        <f t="shared" si="196"/>
        <v>2903</v>
      </c>
      <c r="J2906" s="100">
        <f t="shared" si="196"/>
        <v>46367</v>
      </c>
      <c r="K2906" s="100"/>
      <c r="L2906" s="109"/>
      <c r="M2906" s="1"/>
      <c r="N2906" s="1"/>
      <c r="O2906" s="1"/>
    </row>
    <row r="2907" spans="9:15">
      <c r="I2907" s="108">
        <f t="shared" si="196"/>
        <v>2904</v>
      </c>
      <c r="J2907" s="100">
        <f t="shared" si="196"/>
        <v>46368</v>
      </c>
      <c r="K2907" s="100"/>
      <c r="L2907" s="109"/>
      <c r="M2907" s="1"/>
      <c r="N2907" s="1"/>
      <c r="O2907" s="1"/>
    </row>
    <row r="2908" spans="9:15">
      <c r="I2908" s="108">
        <f t="shared" si="196"/>
        <v>2905</v>
      </c>
      <c r="J2908" s="100">
        <f t="shared" si="196"/>
        <v>46369</v>
      </c>
      <c r="K2908" s="100"/>
      <c r="L2908" s="109"/>
      <c r="M2908" s="1"/>
      <c r="N2908" s="1"/>
      <c r="O2908" s="1"/>
    </row>
    <row r="2909" spans="9:15">
      <c r="I2909" s="108">
        <f t="shared" si="196"/>
        <v>2906</v>
      </c>
      <c r="J2909" s="100">
        <f t="shared" si="196"/>
        <v>46370</v>
      </c>
      <c r="K2909" s="100"/>
      <c r="L2909" s="109"/>
      <c r="M2909" s="1"/>
      <c r="N2909" s="1"/>
      <c r="O2909" s="1"/>
    </row>
    <row r="2910" spans="9:15">
      <c r="I2910" s="108">
        <f t="shared" si="196"/>
        <v>2907</v>
      </c>
      <c r="J2910" s="100">
        <f t="shared" si="196"/>
        <v>46371</v>
      </c>
      <c r="K2910" s="100"/>
      <c r="L2910" s="109"/>
      <c r="M2910" s="1"/>
      <c r="N2910" s="1"/>
      <c r="O2910" s="1"/>
    </row>
    <row r="2911" spans="9:15">
      <c r="I2911" s="108">
        <f t="shared" si="196"/>
        <v>2908</v>
      </c>
      <c r="J2911" s="100">
        <f t="shared" si="196"/>
        <v>46372</v>
      </c>
      <c r="K2911" s="100"/>
      <c r="L2911" s="109"/>
      <c r="M2911" s="1"/>
      <c r="N2911" s="1"/>
      <c r="O2911" s="1"/>
    </row>
    <row r="2912" spans="9:15">
      <c r="I2912" s="108">
        <f t="shared" si="196"/>
        <v>2909</v>
      </c>
      <c r="J2912" s="100">
        <f t="shared" si="196"/>
        <v>46373</v>
      </c>
      <c r="K2912" s="100"/>
      <c r="L2912" s="109"/>
      <c r="M2912" s="1"/>
      <c r="N2912" s="1"/>
      <c r="O2912" s="1"/>
    </row>
    <row r="2913" spans="9:15">
      <c r="I2913" s="108">
        <f t="shared" si="196"/>
        <v>2910</v>
      </c>
      <c r="J2913" s="100">
        <f t="shared" si="196"/>
        <v>46374</v>
      </c>
      <c r="K2913" s="100"/>
      <c r="L2913" s="109"/>
      <c r="M2913" s="1"/>
      <c r="N2913" s="1"/>
      <c r="O2913" s="1"/>
    </row>
    <row r="2914" spans="9:15">
      <c r="I2914" s="108">
        <f t="shared" si="196"/>
        <v>2911</v>
      </c>
      <c r="J2914" s="100">
        <f t="shared" si="196"/>
        <v>46375</v>
      </c>
      <c r="K2914" s="100"/>
      <c r="L2914" s="109"/>
      <c r="M2914" s="1"/>
      <c r="N2914" s="1"/>
      <c r="O2914" s="1"/>
    </row>
    <row r="2915" spans="9:15">
      <c r="I2915" s="108">
        <f t="shared" si="196"/>
        <v>2912</v>
      </c>
      <c r="J2915" s="100">
        <f t="shared" si="196"/>
        <v>46376</v>
      </c>
      <c r="K2915" s="100"/>
      <c r="L2915" s="109"/>
      <c r="M2915" s="1"/>
      <c r="N2915" s="1"/>
      <c r="O2915" s="1"/>
    </row>
    <row r="2916" spans="9:15">
      <c r="I2916" s="108">
        <f t="shared" si="196"/>
        <v>2913</v>
      </c>
      <c r="J2916" s="100">
        <f t="shared" si="196"/>
        <v>46377</v>
      </c>
      <c r="K2916" s="100"/>
      <c r="L2916" s="109"/>
      <c r="M2916" s="1"/>
      <c r="N2916" s="1"/>
      <c r="O2916" s="1"/>
    </row>
    <row r="2917" spans="9:15">
      <c r="I2917" s="108">
        <f t="shared" si="196"/>
        <v>2914</v>
      </c>
      <c r="J2917" s="100">
        <f t="shared" si="196"/>
        <v>46378</v>
      </c>
      <c r="K2917" s="100"/>
      <c r="L2917" s="109"/>
      <c r="M2917" s="1"/>
      <c r="N2917" s="1"/>
      <c r="O2917" s="1"/>
    </row>
    <row r="2918" spans="9:15">
      <c r="I2918" s="108">
        <f t="shared" ref="I2918:J2933" si="197">I2917+1</f>
        <v>2915</v>
      </c>
      <c r="J2918" s="100">
        <f t="shared" si="197"/>
        <v>46379</v>
      </c>
      <c r="K2918" s="100"/>
      <c r="L2918" s="109"/>
      <c r="M2918" s="1"/>
      <c r="N2918" s="1"/>
      <c r="O2918" s="1"/>
    </row>
    <row r="2919" spans="9:15">
      <c r="I2919" s="108">
        <f t="shared" si="197"/>
        <v>2916</v>
      </c>
      <c r="J2919" s="100">
        <f t="shared" si="197"/>
        <v>46380</v>
      </c>
      <c r="K2919" s="100"/>
      <c r="L2919" s="109"/>
      <c r="M2919" s="1"/>
      <c r="N2919" s="1"/>
      <c r="O2919" s="1"/>
    </row>
    <row r="2920" spans="9:15">
      <c r="I2920" s="108">
        <f t="shared" si="197"/>
        <v>2917</v>
      </c>
      <c r="J2920" s="100">
        <f t="shared" si="197"/>
        <v>46381</v>
      </c>
      <c r="K2920" s="100"/>
      <c r="L2920" s="109"/>
      <c r="M2920" s="1"/>
      <c r="N2920" s="1"/>
      <c r="O2920" s="1"/>
    </row>
    <row r="2921" spans="9:15">
      <c r="I2921" s="108">
        <f t="shared" si="197"/>
        <v>2918</v>
      </c>
      <c r="J2921" s="100">
        <f t="shared" si="197"/>
        <v>46382</v>
      </c>
      <c r="K2921" s="100"/>
      <c r="L2921" s="109"/>
      <c r="M2921" s="1"/>
      <c r="N2921" s="1"/>
      <c r="O2921" s="1"/>
    </row>
    <row r="2922" spans="9:15">
      <c r="I2922" s="108">
        <f t="shared" si="197"/>
        <v>2919</v>
      </c>
      <c r="J2922" s="100">
        <f t="shared" si="197"/>
        <v>46383</v>
      </c>
      <c r="K2922" s="100"/>
      <c r="L2922" s="109"/>
      <c r="M2922" s="1"/>
      <c r="N2922" s="1"/>
      <c r="O2922" s="1"/>
    </row>
    <row r="2923" spans="9:15">
      <c r="I2923" s="108">
        <f t="shared" si="197"/>
        <v>2920</v>
      </c>
      <c r="J2923" s="100">
        <f t="shared" si="197"/>
        <v>46384</v>
      </c>
      <c r="K2923" s="100"/>
      <c r="L2923" s="109"/>
      <c r="M2923" s="1"/>
      <c r="N2923" s="1"/>
      <c r="O2923" s="1"/>
    </row>
    <row r="2924" spans="9:15">
      <c r="I2924" s="108">
        <f t="shared" si="197"/>
        <v>2921</v>
      </c>
      <c r="J2924" s="100">
        <f t="shared" si="197"/>
        <v>46385</v>
      </c>
      <c r="K2924" s="100"/>
      <c r="L2924" s="109"/>
      <c r="M2924" s="1"/>
      <c r="N2924" s="1"/>
      <c r="O2924" s="1"/>
    </row>
    <row r="2925" spans="9:15">
      <c r="I2925" s="108">
        <f t="shared" si="197"/>
        <v>2922</v>
      </c>
      <c r="J2925" s="100">
        <f t="shared" si="197"/>
        <v>46386</v>
      </c>
      <c r="K2925" s="100"/>
      <c r="L2925" s="109"/>
      <c r="M2925" s="1"/>
      <c r="N2925" s="1"/>
      <c r="O2925" s="1"/>
    </row>
    <row r="2926" spans="9:15">
      <c r="I2926" s="108">
        <f t="shared" si="197"/>
        <v>2923</v>
      </c>
      <c r="J2926" s="100">
        <f t="shared" si="197"/>
        <v>46387</v>
      </c>
      <c r="K2926" s="100"/>
      <c r="L2926" s="109"/>
      <c r="M2926" s="1"/>
      <c r="N2926" s="1"/>
      <c r="O2926" s="1"/>
    </row>
    <row r="2927" spans="9:15">
      <c r="I2927" s="108">
        <f t="shared" si="197"/>
        <v>2924</v>
      </c>
      <c r="J2927" s="100">
        <f t="shared" si="197"/>
        <v>46388</v>
      </c>
      <c r="K2927" s="100"/>
      <c r="L2927" s="109"/>
      <c r="M2927" s="1"/>
      <c r="N2927" s="1"/>
      <c r="O2927" s="1"/>
    </row>
    <row r="2928" spans="9:15">
      <c r="I2928" s="108">
        <f t="shared" si="197"/>
        <v>2925</v>
      </c>
      <c r="J2928" s="100">
        <f t="shared" si="197"/>
        <v>46389</v>
      </c>
      <c r="K2928" s="100"/>
      <c r="L2928" s="109"/>
      <c r="M2928" s="1"/>
      <c r="N2928" s="1"/>
      <c r="O2928" s="1"/>
    </row>
    <row r="2929" spans="9:15">
      <c r="I2929" s="108">
        <f t="shared" si="197"/>
        <v>2926</v>
      </c>
      <c r="J2929" s="100">
        <f t="shared" si="197"/>
        <v>46390</v>
      </c>
      <c r="K2929" s="100"/>
      <c r="L2929" s="109"/>
      <c r="M2929" s="1"/>
      <c r="N2929" s="1"/>
      <c r="O2929" s="1"/>
    </row>
    <row r="2930" spans="9:15">
      <c r="I2930" s="108">
        <f t="shared" si="197"/>
        <v>2927</v>
      </c>
      <c r="J2930" s="100">
        <f t="shared" si="197"/>
        <v>46391</v>
      </c>
      <c r="K2930" s="100"/>
      <c r="L2930" s="109"/>
      <c r="M2930" s="1"/>
      <c r="N2930" s="1"/>
      <c r="O2930" s="1"/>
    </row>
    <row r="2931" spans="9:15">
      <c r="I2931" s="108">
        <f t="shared" si="197"/>
        <v>2928</v>
      </c>
      <c r="J2931" s="100">
        <f t="shared" si="197"/>
        <v>46392</v>
      </c>
      <c r="K2931" s="100"/>
      <c r="L2931" s="109"/>
      <c r="M2931" s="1"/>
      <c r="N2931" s="1"/>
      <c r="O2931" s="1"/>
    </row>
    <row r="2932" spans="9:15">
      <c r="I2932" s="108">
        <f t="shared" si="197"/>
        <v>2929</v>
      </c>
      <c r="J2932" s="100">
        <f t="shared" si="197"/>
        <v>46393</v>
      </c>
      <c r="K2932" s="100"/>
      <c r="L2932" s="109"/>
      <c r="M2932" s="1"/>
      <c r="N2932" s="1"/>
      <c r="O2932" s="1"/>
    </row>
    <row r="2933" spans="9:15">
      <c r="I2933" s="108">
        <f t="shared" si="197"/>
        <v>2930</v>
      </c>
      <c r="J2933" s="100">
        <f t="shared" si="197"/>
        <v>46394</v>
      </c>
      <c r="K2933" s="100"/>
      <c r="L2933" s="109"/>
      <c r="M2933" s="1"/>
      <c r="N2933" s="1"/>
      <c r="O2933" s="1"/>
    </row>
    <row r="2934" spans="9:15">
      <c r="I2934" s="108">
        <f t="shared" ref="I2934:J2949" si="198">I2933+1</f>
        <v>2931</v>
      </c>
      <c r="J2934" s="100">
        <f t="shared" si="198"/>
        <v>46395</v>
      </c>
      <c r="K2934" s="100"/>
      <c r="L2934" s="109"/>
      <c r="M2934" s="1"/>
      <c r="N2934" s="1"/>
      <c r="O2934" s="1"/>
    </row>
    <row r="2935" spans="9:15">
      <c r="I2935" s="108">
        <f t="shared" si="198"/>
        <v>2932</v>
      </c>
      <c r="J2935" s="100">
        <f t="shared" si="198"/>
        <v>46396</v>
      </c>
      <c r="K2935" s="100"/>
      <c r="L2935" s="109"/>
      <c r="M2935" s="1"/>
      <c r="N2935" s="1"/>
      <c r="O2935" s="1"/>
    </row>
    <row r="2936" spans="9:15">
      <c r="I2936" s="108">
        <f t="shared" si="198"/>
        <v>2933</v>
      </c>
      <c r="J2936" s="100">
        <f t="shared" si="198"/>
        <v>46397</v>
      </c>
      <c r="K2936" s="100"/>
      <c r="L2936" s="109"/>
      <c r="M2936" s="1"/>
      <c r="N2936" s="1"/>
      <c r="O2936" s="1"/>
    </row>
    <row r="2937" spans="9:15">
      <c r="I2937" s="108">
        <f t="shared" si="198"/>
        <v>2934</v>
      </c>
      <c r="J2937" s="100">
        <f t="shared" si="198"/>
        <v>46398</v>
      </c>
      <c r="K2937" s="100"/>
      <c r="L2937" s="109"/>
      <c r="M2937" s="1"/>
      <c r="N2937" s="1"/>
      <c r="O2937" s="1"/>
    </row>
    <row r="2938" spans="9:15">
      <c r="I2938" s="108">
        <f t="shared" si="198"/>
        <v>2935</v>
      </c>
      <c r="J2938" s="100">
        <f t="shared" si="198"/>
        <v>46399</v>
      </c>
      <c r="K2938" s="100"/>
      <c r="L2938" s="109"/>
      <c r="M2938" s="1"/>
      <c r="N2938" s="1"/>
      <c r="O2938" s="1"/>
    </row>
    <row r="2939" spans="9:15">
      <c r="I2939" s="108">
        <f t="shared" si="198"/>
        <v>2936</v>
      </c>
      <c r="J2939" s="100">
        <f t="shared" si="198"/>
        <v>46400</v>
      </c>
      <c r="K2939" s="100"/>
      <c r="L2939" s="109"/>
      <c r="M2939" s="1"/>
      <c r="N2939" s="1"/>
      <c r="O2939" s="1"/>
    </row>
    <row r="2940" spans="9:15">
      <c r="I2940" s="108">
        <f t="shared" si="198"/>
        <v>2937</v>
      </c>
      <c r="J2940" s="100">
        <f t="shared" si="198"/>
        <v>46401</v>
      </c>
      <c r="K2940" s="100"/>
      <c r="L2940" s="109"/>
      <c r="M2940" s="1"/>
      <c r="N2940" s="1"/>
      <c r="O2940" s="1"/>
    </row>
    <row r="2941" spans="9:15">
      <c r="I2941" s="108">
        <f t="shared" si="198"/>
        <v>2938</v>
      </c>
      <c r="J2941" s="100">
        <f t="shared" si="198"/>
        <v>46402</v>
      </c>
      <c r="K2941" s="100"/>
      <c r="L2941" s="109"/>
      <c r="M2941" s="1"/>
      <c r="N2941" s="1"/>
      <c r="O2941" s="1"/>
    </row>
    <row r="2942" spans="9:15">
      <c r="I2942" s="108">
        <f t="shared" si="198"/>
        <v>2939</v>
      </c>
      <c r="J2942" s="100">
        <f t="shared" si="198"/>
        <v>46403</v>
      </c>
      <c r="K2942" s="100"/>
      <c r="L2942" s="109"/>
      <c r="M2942" s="1"/>
      <c r="N2942" s="1"/>
      <c r="O2942" s="1"/>
    </row>
    <row r="2943" spans="9:15">
      <c r="I2943" s="108">
        <f t="shared" si="198"/>
        <v>2940</v>
      </c>
      <c r="J2943" s="100">
        <f t="shared" si="198"/>
        <v>46404</v>
      </c>
      <c r="K2943" s="100"/>
      <c r="L2943" s="109"/>
      <c r="M2943" s="1"/>
      <c r="N2943" s="1"/>
      <c r="O2943" s="1"/>
    </row>
    <row r="2944" spans="9:15">
      <c r="I2944" s="108">
        <f t="shared" si="198"/>
        <v>2941</v>
      </c>
      <c r="J2944" s="100">
        <f t="shared" si="198"/>
        <v>46405</v>
      </c>
      <c r="K2944" s="100"/>
      <c r="L2944" s="109"/>
      <c r="M2944" s="1"/>
      <c r="N2944" s="1"/>
      <c r="O2944" s="1"/>
    </row>
    <row r="2945" spans="9:15">
      <c r="I2945" s="108">
        <f t="shared" si="198"/>
        <v>2942</v>
      </c>
      <c r="J2945" s="100">
        <f t="shared" si="198"/>
        <v>46406</v>
      </c>
      <c r="K2945" s="100"/>
      <c r="L2945" s="109"/>
      <c r="M2945" s="1"/>
      <c r="N2945" s="1"/>
      <c r="O2945" s="1"/>
    </row>
    <row r="2946" spans="9:15">
      <c r="I2946" s="108">
        <f t="shared" si="198"/>
        <v>2943</v>
      </c>
      <c r="J2946" s="100">
        <f t="shared" si="198"/>
        <v>46407</v>
      </c>
      <c r="K2946" s="100"/>
      <c r="L2946" s="109"/>
      <c r="M2946" s="1"/>
      <c r="N2946" s="1"/>
      <c r="O2946" s="1"/>
    </row>
    <row r="2947" spans="9:15">
      <c r="I2947" s="108">
        <f t="shared" si="198"/>
        <v>2944</v>
      </c>
      <c r="J2947" s="100">
        <f t="shared" si="198"/>
        <v>46408</v>
      </c>
      <c r="K2947" s="100"/>
      <c r="L2947" s="109"/>
      <c r="M2947" s="1"/>
      <c r="N2947" s="1"/>
      <c r="O2947" s="1"/>
    </row>
    <row r="2948" spans="9:15">
      <c r="I2948" s="108">
        <f t="shared" si="198"/>
        <v>2945</v>
      </c>
      <c r="J2948" s="100">
        <f t="shared" si="198"/>
        <v>46409</v>
      </c>
      <c r="K2948" s="100"/>
      <c r="L2948" s="109"/>
      <c r="M2948" s="1"/>
      <c r="N2948" s="1"/>
      <c r="O2948" s="1"/>
    </row>
    <row r="2949" spans="9:15">
      <c r="I2949" s="108">
        <f t="shared" si="198"/>
        <v>2946</v>
      </c>
      <c r="J2949" s="100">
        <f t="shared" si="198"/>
        <v>46410</v>
      </c>
      <c r="K2949" s="100"/>
      <c r="L2949" s="109"/>
      <c r="M2949" s="1"/>
      <c r="N2949" s="1"/>
      <c r="O2949" s="1"/>
    </row>
    <row r="2950" spans="9:15">
      <c r="I2950" s="108">
        <f t="shared" ref="I2950:J2965" si="199">I2949+1</f>
        <v>2947</v>
      </c>
      <c r="J2950" s="100">
        <f t="shared" si="199"/>
        <v>46411</v>
      </c>
      <c r="K2950" s="100"/>
      <c r="L2950" s="109"/>
      <c r="M2950" s="1"/>
      <c r="N2950" s="1"/>
      <c r="O2950" s="1"/>
    </row>
    <row r="2951" spans="9:15">
      <c r="I2951" s="108">
        <f t="shared" si="199"/>
        <v>2948</v>
      </c>
      <c r="J2951" s="100">
        <f t="shared" si="199"/>
        <v>46412</v>
      </c>
      <c r="K2951" s="100"/>
      <c r="L2951" s="109"/>
      <c r="M2951" s="1"/>
      <c r="N2951" s="1"/>
      <c r="O2951" s="1"/>
    </row>
    <row r="2952" spans="9:15">
      <c r="I2952" s="108">
        <f t="shared" si="199"/>
        <v>2949</v>
      </c>
      <c r="J2952" s="100">
        <f t="shared" si="199"/>
        <v>46413</v>
      </c>
      <c r="K2952" s="100"/>
      <c r="L2952" s="109"/>
      <c r="M2952" s="1"/>
      <c r="N2952" s="1"/>
      <c r="O2952" s="1"/>
    </row>
    <row r="2953" spans="9:15">
      <c r="I2953" s="108">
        <f t="shared" si="199"/>
        <v>2950</v>
      </c>
      <c r="J2953" s="100">
        <f t="shared" si="199"/>
        <v>46414</v>
      </c>
      <c r="K2953" s="100"/>
      <c r="L2953" s="109"/>
      <c r="M2953" s="1"/>
      <c r="N2953" s="1"/>
      <c r="O2953" s="1"/>
    </row>
    <row r="2954" spans="9:15">
      <c r="I2954" s="108">
        <f t="shared" si="199"/>
        <v>2951</v>
      </c>
      <c r="J2954" s="100">
        <f t="shared" si="199"/>
        <v>46415</v>
      </c>
      <c r="K2954" s="100"/>
      <c r="L2954" s="109"/>
      <c r="M2954" s="1"/>
      <c r="N2954" s="1"/>
      <c r="O2954" s="1"/>
    </row>
    <row r="2955" spans="9:15">
      <c r="I2955" s="108">
        <f t="shared" si="199"/>
        <v>2952</v>
      </c>
      <c r="J2955" s="100">
        <f t="shared" si="199"/>
        <v>46416</v>
      </c>
      <c r="K2955" s="100"/>
      <c r="L2955" s="109"/>
      <c r="M2955" s="1"/>
      <c r="N2955" s="1"/>
      <c r="O2955" s="1"/>
    </row>
    <row r="2956" spans="9:15">
      <c r="I2956" s="108">
        <f t="shared" si="199"/>
        <v>2953</v>
      </c>
      <c r="J2956" s="100">
        <f t="shared" si="199"/>
        <v>46417</v>
      </c>
      <c r="K2956" s="100"/>
      <c r="L2956" s="109"/>
      <c r="M2956" s="1"/>
      <c r="N2956" s="1"/>
      <c r="O2956" s="1"/>
    </row>
    <row r="2957" spans="9:15">
      <c r="I2957" s="108">
        <f t="shared" si="199"/>
        <v>2954</v>
      </c>
      <c r="J2957" s="100">
        <f t="shared" si="199"/>
        <v>46418</v>
      </c>
      <c r="K2957" s="100"/>
      <c r="L2957" s="109"/>
      <c r="M2957" s="1"/>
      <c r="N2957" s="1"/>
      <c r="O2957" s="1"/>
    </row>
    <row r="2958" spans="9:15">
      <c r="I2958" s="108">
        <f t="shared" si="199"/>
        <v>2955</v>
      </c>
      <c r="J2958" s="100">
        <f t="shared" si="199"/>
        <v>46419</v>
      </c>
      <c r="K2958" s="100"/>
      <c r="L2958" s="109"/>
      <c r="M2958" s="1"/>
      <c r="N2958" s="1"/>
      <c r="O2958" s="1"/>
    </row>
    <row r="2959" spans="9:15">
      <c r="I2959" s="108">
        <f t="shared" si="199"/>
        <v>2956</v>
      </c>
      <c r="J2959" s="100">
        <f t="shared" si="199"/>
        <v>46420</v>
      </c>
      <c r="K2959" s="100"/>
      <c r="L2959" s="109"/>
      <c r="M2959" s="1"/>
      <c r="N2959" s="1"/>
      <c r="O2959" s="1"/>
    </row>
    <row r="2960" spans="9:15">
      <c r="I2960" s="108">
        <f t="shared" si="199"/>
        <v>2957</v>
      </c>
      <c r="J2960" s="100">
        <f t="shared" si="199"/>
        <v>46421</v>
      </c>
      <c r="K2960" s="100"/>
      <c r="L2960" s="109"/>
      <c r="M2960" s="1"/>
      <c r="N2960" s="1"/>
      <c r="O2960" s="1"/>
    </row>
    <row r="2961" spans="9:15">
      <c r="I2961" s="108">
        <f t="shared" si="199"/>
        <v>2958</v>
      </c>
      <c r="J2961" s="100">
        <f t="shared" si="199"/>
        <v>46422</v>
      </c>
      <c r="K2961" s="100"/>
      <c r="L2961" s="109"/>
      <c r="M2961" s="1"/>
      <c r="N2961" s="1"/>
      <c r="O2961" s="1"/>
    </row>
    <row r="2962" spans="9:15">
      <c r="I2962" s="108">
        <f t="shared" si="199"/>
        <v>2959</v>
      </c>
      <c r="J2962" s="100">
        <f t="shared" si="199"/>
        <v>46423</v>
      </c>
      <c r="K2962" s="100"/>
      <c r="L2962" s="109"/>
      <c r="M2962" s="1"/>
      <c r="N2962" s="1"/>
      <c r="O2962" s="1"/>
    </row>
    <row r="2963" spans="9:15">
      <c r="I2963" s="108">
        <f t="shared" si="199"/>
        <v>2960</v>
      </c>
      <c r="J2963" s="100">
        <f t="shared" si="199"/>
        <v>46424</v>
      </c>
      <c r="K2963" s="100"/>
      <c r="L2963" s="109"/>
      <c r="M2963" s="1"/>
      <c r="N2963" s="1"/>
      <c r="O2963" s="1"/>
    </row>
    <row r="2964" spans="9:15">
      <c r="I2964" s="108">
        <f t="shared" si="199"/>
        <v>2961</v>
      </c>
      <c r="J2964" s="100">
        <f t="shared" si="199"/>
        <v>46425</v>
      </c>
      <c r="K2964" s="100"/>
      <c r="L2964" s="109"/>
      <c r="M2964" s="1"/>
      <c r="N2964" s="1"/>
      <c r="O2964" s="1"/>
    </row>
    <row r="2965" spans="9:15">
      <c r="I2965" s="108">
        <f t="shared" si="199"/>
        <v>2962</v>
      </c>
      <c r="J2965" s="100">
        <f t="shared" si="199"/>
        <v>46426</v>
      </c>
      <c r="K2965" s="100"/>
      <c r="L2965" s="109"/>
      <c r="M2965" s="1"/>
      <c r="N2965" s="1"/>
      <c r="O2965" s="1"/>
    </row>
    <row r="2966" spans="9:15">
      <c r="I2966" s="108">
        <f t="shared" ref="I2966:J2981" si="200">I2965+1</f>
        <v>2963</v>
      </c>
      <c r="J2966" s="100">
        <f t="shared" si="200"/>
        <v>46427</v>
      </c>
      <c r="K2966" s="100"/>
      <c r="L2966" s="109"/>
      <c r="M2966" s="1"/>
      <c r="N2966" s="1"/>
      <c r="O2966" s="1"/>
    </row>
    <row r="2967" spans="9:15">
      <c r="I2967" s="108">
        <f t="shared" si="200"/>
        <v>2964</v>
      </c>
      <c r="J2967" s="100">
        <f t="shared" si="200"/>
        <v>46428</v>
      </c>
      <c r="K2967" s="100"/>
      <c r="L2967" s="109"/>
      <c r="M2967" s="1"/>
      <c r="N2967" s="1"/>
      <c r="O2967" s="1"/>
    </row>
    <row r="2968" spans="9:15">
      <c r="I2968" s="108">
        <f t="shared" si="200"/>
        <v>2965</v>
      </c>
      <c r="J2968" s="100">
        <f t="shared" si="200"/>
        <v>46429</v>
      </c>
      <c r="K2968" s="100"/>
      <c r="L2968" s="109"/>
      <c r="M2968" s="1"/>
      <c r="N2968" s="1"/>
      <c r="O2968" s="1"/>
    </row>
    <row r="2969" spans="9:15">
      <c r="I2969" s="108">
        <f t="shared" si="200"/>
        <v>2966</v>
      </c>
      <c r="J2969" s="100">
        <f t="shared" si="200"/>
        <v>46430</v>
      </c>
      <c r="K2969" s="100"/>
      <c r="L2969" s="109"/>
      <c r="M2969" s="1"/>
      <c r="N2969" s="1"/>
      <c r="O2969" s="1"/>
    </row>
    <row r="2970" spans="9:15">
      <c r="I2970" s="108">
        <f t="shared" si="200"/>
        <v>2967</v>
      </c>
      <c r="J2970" s="100">
        <f t="shared" si="200"/>
        <v>46431</v>
      </c>
      <c r="K2970" s="100"/>
      <c r="L2970" s="109"/>
      <c r="M2970" s="1"/>
      <c r="N2970" s="1"/>
      <c r="O2970" s="1"/>
    </row>
    <row r="2971" spans="9:15">
      <c r="I2971" s="108">
        <f t="shared" si="200"/>
        <v>2968</v>
      </c>
      <c r="J2971" s="100">
        <f t="shared" si="200"/>
        <v>46432</v>
      </c>
      <c r="K2971" s="100"/>
      <c r="L2971" s="109"/>
      <c r="M2971" s="1"/>
      <c r="N2971" s="1"/>
      <c r="O2971" s="1"/>
    </row>
    <row r="2972" spans="9:15">
      <c r="I2972" s="108">
        <f t="shared" si="200"/>
        <v>2969</v>
      </c>
      <c r="J2972" s="100">
        <f t="shared" si="200"/>
        <v>46433</v>
      </c>
      <c r="K2972" s="100"/>
      <c r="L2972" s="109"/>
      <c r="M2972" s="1"/>
      <c r="N2972" s="1"/>
      <c r="O2972" s="1"/>
    </row>
    <row r="2973" spans="9:15">
      <c r="I2973" s="108">
        <f t="shared" si="200"/>
        <v>2970</v>
      </c>
      <c r="J2973" s="100">
        <f t="shared" si="200"/>
        <v>46434</v>
      </c>
      <c r="K2973" s="100"/>
      <c r="L2973" s="109"/>
      <c r="M2973" s="1"/>
      <c r="N2973" s="1"/>
      <c r="O2973" s="1"/>
    </row>
    <row r="2974" spans="9:15">
      <c r="I2974" s="108">
        <f t="shared" si="200"/>
        <v>2971</v>
      </c>
      <c r="J2974" s="100">
        <f t="shared" si="200"/>
        <v>46435</v>
      </c>
      <c r="K2974" s="100"/>
      <c r="L2974" s="109"/>
      <c r="M2974" s="1"/>
      <c r="N2974" s="1"/>
      <c r="O2974" s="1"/>
    </row>
    <row r="2975" spans="9:15">
      <c r="I2975" s="108">
        <f t="shared" si="200"/>
        <v>2972</v>
      </c>
      <c r="J2975" s="100">
        <f t="shared" si="200"/>
        <v>46436</v>
      </c>
      <c r="K2975" s="100"/>
      <c r="L2975" s="109"/>
      <c r="M2975" s="1"/>
      <c r="N2975" s="1"/>
      <c r="O2975" s="1"/>
    </row>
    <row r="2976" spans="9:15">
      <c r="I2976" s="108">
        <f t="shared" si="200"/>
        <v>2973</v>
      </c>
      <c r="J2976" s="100">
        <f t="shared" si="200"/>
        <v>46437</v>
      </c>
      <c r="K2976" s="100"/>
      <c r="L2976" s="109"/>
      <c r="M2976" s="1"/>
      <c r="N2976" s="1"/>
      <c r="O2976" s="1"/>
    </row>
    <row r="2977" spans="9:15">
      <c r="I2977" s="108">
        <f t="shared" si="200"/>
        <v>2974</v>
      </c>
      <c r="J2977" s="100">
        <f t="shared" si="200"/>
        <v>46438</v>
      </c>
      <c r="K2977" s="100"/>
      <c r="L2977" s="109"/>
      <c r="M2977" s="1"/>
      <c r="N2977" s="1"/>
      <c r="O2977" s="1"/>
    </row>
    <row r="2978" spans="9:15">
      <c r="I2978" s="108">
        <f t="shared" si="200"/>
        <v>2975</v>
      </c>
      <c r="J2978" s="100">
        <f t="shared" si="200"/>
        <v>46439</v>
      </c>
      <c r="K2978" s="100"/>
      <c r="L2978" s="109"/>
      <c r="M2978" s="1"/>
      <c r="N2978" s="1"/>
      <c r="O2978" s="1"/>
    </row>
    <row r="2979" spans="9:15">
      <c r="I2979" s="108">
        <f t="shared" si="200"/>
        <v>2976</v>
      </c>
      <c r="J2979" s="100">
        <f t="shared" si="200"/>
        <v>46440</v>
      </c>
      <c r="K2979" s="100"/>
      <c r="L2979" s="109"/>
      <c r="M2979" s="1"/>
      <c r="N2979" s="1"/>
      <c r="O2979" s="1"/>
    </row>
    <row r="2980" spans="9:15">
      <c r="I2980" s="108">
        <f t="shared" si="200"/>
        <v>2977</v>
      </c>
      <c r="J2980" s="100">
        <f t="shared" si="200"/>
        <v>46441</v>
      </c>
      <c r="K2980" s="100"/>
      <c r="L2980" s="109"/>
      <c r="M2980" s="1"/>
      <c r="N2980" s="1"/>
      <c r="O2980" s="1"/>
    </row>
    <row r="2981" spans="9:15">
      <c r="I2981" s="108">
        <f t="shared" si="200"/>
        <v>2978</v>
      </c>
      <c r="J2981" s="100">
        <f t="shared" si="200"/>
        <v>46442</v>
      </c>
      <c r="K2981" s="100"/>
      <c r="L2981" s="109"/>
      <c r="M2981" s="1"/>
      <c r="N2981" s="1"/>
      <c r="O2981" s="1"/>
    </row>
    <row r="2982" spans="9:15">
      <c r="I2982" s="108">
        <f t="shared" ref="I2982:J2997" si="201">I2981+1</f>
        <v>2979</v>
      </c>
      <c r="J2982" s="100">
        <f t="shared" si="201"/>
        <v>46443</v>
      </c>
      <c r="K2982" s="100"/>
      <c r="L2982" s="109"/>
      <c r="M2982" s="1"/>
      <c r="N2982" s="1"/>
      <c r="O2982" s="1"/>
    </row>
    <row r="2983" spans="9:15">
      <c r="I2983" s="108">
        <f t="shared" si="201"/>
        <v>2980</v>
      </c>
      <c r="J2983" s="100">
        <f t="shared" si="201"/>
        <v>46444</v>
      </c>
      <c r="K2983" s="100"/>
      <c r="L2983" s="109"/>
      <c r="M2983" s="1"/>
      <c r="N2983" s="1"/>
      <c r="O2983" s="1"/>
    </row>
    <row r="2984" spans="9:15">
      <c r="I2984" s="108">
        <f t="shared" si="201"/>
        <v>2981</v>
      </c>
      <c r="J2984" s="100">
        <f t="shared" si="201"/>
        <v>46445</v>
      </c>
      <c r="K2984" s="100"/>
      <c r="L2984" s="109"/>
      <c r="M2984" s="1"/>
      <c r="N2984" s="1"/>
      <c r="O2984" s="1"/>
    </row>
    <row r="2985" spans="9:15">
      <c r="I2985" s="108">
        <f t="shared" si="201"/>
        <v>2982</v>
      </c>
      <c r="J2985" s="100">
        <f t="shared" si="201"/>
        <v>46446</v>
      </c>
      <c r="K2985" s="100"/>
      <c r="L2985" s="109"/>
      <c r="M2985" s="1"/>
      <c r="N2985" s="1"/>
      <c r="O2985" s="1"/>
    </row>
    <row r="2986" spans="9:15">
      <c r="I2986" s="108">
        <f t="shared" si="201"/>
        <v>2983</v>
      </c>
      <c r="J2986" s="100">
        <f t="shared" si="201"/>
        <v>46447</v>
      </c>
      <c r="K2986" s="100"/>
      <c r="L2986" s="109"/>
      <c r="M2986" s="1"/>
      <c r="N2986" s="1"/>
      <c r="O2986" s="1"/>
    </row>
    <row r="2987" spans="9:15">
      <c r="I2987" s="108">
        <f t="shared" si="201"/>
        <v>2984</v>
      </c>
      <c r="J2987" s="100">
        <f t="shared" si="201"/>
        <v>46448</v>
      </c>
      <c r="K2987" s="100"/>
      <c r="L2987" s="109"/>
      <c r="M2987" s="1"/>
      <c r="N2987" s="1"/>
      <c r="O2987" s="1"/>
    </row>
    <row r="2988" spans="9:15">
      <c r="I2988" s="108">
        <f t="shared" si="201"/>
        <v>2985</v>
      </c>
      <c r="J2988" s="100">
        <f t="shared" si="201"/>
        <v>46449</v>
      </c>
      <c r="K2988" s="100"/>
      <c r="L2988" s="109"/>
      <c r="M2988" s="1"/>
      <c r="N2988" s="1"/>
      <c r="O2988" s="1"/>
    </row>
    <row r="2989" spans="9:15">
      <c r="I2989" s="108">
        <f t="shared" si="201"/>
        <v>2986</v>
      </c>
      <c r="J2989" s="100">
        <f t="shared" si="201"/>
        <v>46450</v>
      </c>
      <c r="K2989" s="100"/>
      <c r="L2989" s="109"/>
      <c r="M2989" s="1"/>
      <c r="N2989" s="1"/>
      <c r="O2989" s="1"/>
    </row>
    <row r="2990" spans="9:15">
      <c r="I2990" s="108">
        <f t="shared" si="201"/>
        <v>2987</v>
      </c>
      <c r="J2990" s="100">
        <f t="shared" si="201"/>
        <v>46451</v>
      </c>
      <c r="K2990" s="100"/>
      <c r="L2990" s="109"/>
      <c r="M2990" s="1"/>
      <c r="N2990" s="1"/>
      <c r="O2990" s="1"/>
    </row>
    <row r="2991" spans="9:15">
      <c r="I2991" s="108">
        <f t="shared" si="201"/>
        <v>2988</v>
      </c>
      <c r="J2991" s="100">
        <f t="shared" si="201"/>
        <v>46452</v>
      </c>
      <c r="K2991" s="100"/>
      <c r="L2991" s="109"/>
      <c r="M2991" s="1"/>
      <c r="N2991" s="1"/>
      <c r="O2991" s="1"/>
    </row>
    <row r="2992" spans="9:15">
      <c r="I2992" s="108">
        <f t="shared" si="201"/>
        <v>2989</v>
      </c>
      <c r="J2992" s="100">
        <f t="shared" si="201"/>
        <v>46453</v>
      </c>
      <c r="K2992" s="100"/>
      <c r="L2992" s="109"/>
      <c r="M2992" s="1"/>
      <c r="N2992" s="1"/>
      <c r="O2992" s="1"/>
    </row>
    <row r="2993" spans="9:15">
      <c r="I2993" s="108">
        <f t="shared" si="201"/>
        <v>2990</v>
      </c>
      <c r="J2993" s="100">
        <f t="shared" si="201"/>
        <v>46454</v>
      </c>
      <c r="K2993" s="100"/>
      <c r="L2993" s="109"/>
      <c r="M2993" s="1"/>
      <c r="N2993" s="1"/>
      <c r="O2993" s="1"/>
    </row>
    <row r="2994" spans="9:15">
      <c r="I2994" s="108">
        <f t="shared" si="201"/>
        <v>2991</v>
      </c>
      <c r="J2994" s="100">
        <f t="shared" si="201"/>
        <v>46455</v>
      </c>
      <c r="K2994" s="100"/>
      <c r="L2994" s="109"/>
      <c r="M2994" s="1"/>
      <c r="N2994" s="1"/>
      <c r="O2994" s="1"/>
    </row>
    <row r="2995" spans="9:15">
      <c r="I2995" s="108">
        <f t="shared" si="201"/>
        <v>2992</v>
      </c>
      <c r="J2995" s="100">
        <f t="shared" si="201"/>
        <v>46456</v>
      </c>
      <c r="K2995" s="100"/>
      <c r="L2995" s="109"/>
      <c r="M2995" s="1"/>
      <c r="N2995" s="1"/>
      <c r="O2995" s="1"/>
    </row>
    <row r="2996" spans="9:15">
      <c r="I2996" s="108">
        <f t="shared" si="201"/>
        <v>2993</v>
      </c>
      <c r="J2996" s="100">
        <f t="shared" si="201"/>
        <v>46457</v>
      </c>
      <c r="K2996" s="100"/>
      <c r="L2996" s="109"/>
      <c r="M2996" s="1"/>
      <c r="N2996" s="1"/>
      <c r="O2996" s="1"/>
    </row>
    <row r="2997" spans="9:15">
      <c r="I2997" s="108">
        <f t="shared" si="201"/>
        <v>2994</v>
      </c>
      <c r="J2997" s="100">
        <f t="shared" si="201"/>
        <v>46458</v>
      </c>
      <c r="K2997" s="100"/>
      <c r="L2997" s="109"/>
      <c r="M2997" s="1"/>
      <c r="N2997" s="1"/>
      <c r="O2997" s="1"/>
    </row>
    <row r="2998" spans="9:15">
      <c r="I2998" s="108">
        <f t="shared" ref="I2998:J3013" si="202">I2997+1</f>
        <v>2995</v>
      </c>
      <c r="J2998" s="100">
        <f t="shared" si="202"/>
        <v>46459</v>
      </c>
      <c r="K2998" s="100"/>
      <c r="L2998" s="109"/>
      <c r="M2998" s="1"/>
      <c r="N2998" s="1"/>
      <c r="O2998" s="1"/>
    </row>
    <row r="2999" spans="9:15">
      <c r="I2999" s="108">
        <f t="shared" si="202"/>
        <v>2996</v>
      </c>
      <c r="J2999" s="100">
        <f t="shared" si="202"/>
        <v>46460</v>
      </c>
      <c r="K2999" s="100"/>
      <c r="L2999" s="109"/>
      <c r="M2999" s="1"/>
      <c r="N2999" s="1"/>
      <c r="O2999" s="1"/>
    </row>
    <row r="3000" spans="9:15">
      <c r="I3000" s="108">
        <f t="shared" si="202"/>
        <v>2997</v>
      </c>
      <c r="J3000" s="100">
        <f t="shared" si="202"/>
        <v>46461</v>
      </c>
      <c r="K3000" s="100"/>
      <c r="L3000" s="109"/>
      <c r="M3000" s="1"/>
      <c r="N3000" s="1"/>
      <c r="O3000" s="1"/>
    </row>
    <row r="3001" spans="9:15">
      <c r="I3001" s="108">
        <f t="shared" si="202"/>
        <v>2998</v>
      </c>
      <c r="J3001" s="100">
        <f t="shared" si="202"/>
        <v>46462</v>
      </c>
      <c r="K3001" s="100"/>
      <c r="L3001" s="109"/>
      <c r="M3001" s="1"/>
      <c r="N3001" s="1"/>
      <c r="O3001" s="1"/>
    </row>
    <row r="3002" spans="9:15">
      <c r="I3002" s="108">
        <f t="shared" si="202"/>
        <v>2999</v>
      </c>
      <c r="J3002" s="100">
        <f t="shared" si="202"/>
        <v>46463</v>
      </c>
      <c r="K3002" s="100"/>
      <c r="L3002" s="109"/>
      <c r="M3002" s="1"/>
      <c r="N3002" s="1"/>
      <c r="O3002" s="1"/>
    </row>
    <row r="3003" spans="9:15">
      <c r="I3003" s="108">
        <f t="shared" si="202"/>
        <v>3000</v>
      </c>
      <c r="J3003" s="100">
        <f t="shared" si="202"/>
        <v>46464</v>
      </c>
      <c r="K3003" s="100"/>
      <c r="L3003" s="109"/>
      <c r="M3003" s="1"/>
      <c r="N3003" s="1"/>
      <c r="O3003" s="1"/>
    </row>
    <row r="3004" spans="9:15">
      <c r="I3004" s="108">
        <f t="shared" si="202"/>
        <v>3001</v>
      </c>
      <c r="J3004" s="100">
        <f t="shared" si="202"/>
        <v>46465</v>
      </c>
      <c r="K3004" s="100"/>
      <c r="L3004" s="109"/>
      <c r="M3004" s="1"/>
      <c r="N3004" s="1"/>
      <c r="O3004" s="1"/>
    </row>
    <row r="3005" spans="9:15">
      <c r="I3005" s="108">
        <f t="shared" si="202"/>
        <v>3002</v>
      </c>
      <c r="J3005" s="100">
        <f t="shared" si="202"/>
        <v>46466</v>
      </c>
      <c r="K3005" s="100"/>
      <c r="L3005" s="109"/>
      <c r="M3005" s="1"/>
      <c r="N3005" s="1"/>
      <c r="O3005" s="1"/>
    </row>
    <row r="3006" spans="9:15">
      <c r="I3006" s="108">
        <f t="shared" si="202"/>
        <v>3003</v>
      </c>
      <c r="J3006" s="100">
        <f t="shared" si="202"/>
        <v>46467</v>
      </c>
      <c r="K3006" s="100"/>
      <c r="L3006" s="109"/>
      <c r="M3006" s="1"/>
      <c r="N3006" s="1"/>
      <c r="O3006" s="1"/>
    </row>
    <row r="3007" spans="9:15">
      <c r="I3007" s="108">
        <f t="shared" si="202"/>
        <v>3004</v>
      </c>
      <c r="J3007" s="100">
        <f t="shared" si="202"/>
        <v>46468</v>
      </c>
      <c r="K3007" s="100"/>
      <c r="L3007" s="109"/>
      <c r="M3007" s="1"/>
      <c r="N3007" s="1"/>
      <c r="O3007" s="1"/>
    </row>
    <row r="3008" spans="9:15">
      <c r="I3008" s="108">
        <f t="shared" si="202"/>
        <v>3005</v>
      </c>
      <c r="J3008" s="100">
        <f t="shared" si="202"/>
        <v>46469</v>
      </c>
      <c r="K3008" s="100"/>
      <c r="L3008" s="109"/>
      <c r="M3008" s="1"/>
      <c r="N3008" s="1"/>
      <c r="O3008" s="1"/>
    </row>
    <row r="3009" spans="9:15">
      <c r="I3009" s="108">
        <f t="shared" si="202"/>
        <v>3006</v>
      </c>
      <c r="J3009" s="100">
        <f t="shared" si="202"/>
        <v>46470</v>
      </c>
      <c r="K3009" s="100"/>
      <c r="L3009" s="109"/>
      <c r="M3009" s="1"/>
      <c r="N3009" s="1"/>
      <c r="O3009" s="1"/>
    </row>
    <row r="3010" spans="9:15">
      <c r="I3010" s="108">
        <f t="shared" si="202"/>
        <v>3007</v>
      </c>
      <c r="J3010" s="100">
        <f t="shared" si="202"/>
        <v>46471</v>
      </c>
      <c r="K3010" s="100"/>
      <c r="L3010" s="109"/>
      <c r="M3010" s="1"/>
      <c r="N3010" s="1"/>
      <c r="O3010" s="1"/>
    </row>
    <row r="3011" spans="9:15">
      <c r="I3011" s="108">
        <f t="shared" si="202"/>
        <v>3008</v>
      </c>
      <c r="J3011" s="100">
        <f t="shared" si="202"/>
        <v>46472</v>
      </c>
      <c r="K3011" s="100"/>
      <c r="L3011" s="109"/>
      <c r="M3011" s="1"/>
      <c r="N3011" s="1"/>
      <c r="O3011" s="1"/>
    </row>
    <row r="3012" spans="9:15">
      <c r="I3012" s="108">
        <f t="shared" si="202"/>
        <v>3009</v>
      </c>
      <c r="J3012" s="100">
        <f t="shared" si="202"/>
        <v>46473</v>
      </c>
      <c r="K3012" s="100"/>
      <c r="L3012" s="109"/>
      <c r="M3012" s="1"/>
      <c r="N3012" s="1"/>
      <c r="O3012" s="1"/>
    </row>
    <row r="3013" spans="9:15">
      <c r="I3013" s="108">
        <f t="shared" si="202"/>
        <v>3010</v>
      </c>
      <c r="J3013" s="100">
        <f t="shared" si="202"/>
        <v>46474</v>
      </c>
      <c r="K3013" s="100"/>
      <c r="L3013" s="109"/>
      <c r="M3013" s="1"/>
      <c r="N3013" s="1"/>
      <c r="O3013" s="1"/>
    </row>
    <row r="3014" spans="9:15">
      <c r="I3014" s="108">
        <f t="shared" ref="I3014:J3029" si="203">I3013+1</f>
        <v>3011</v>
      </c>
      <c r="J3014" s="100">
        <f t="shared" si="203"/>
        <v>46475</v>
      </c>
      <c r="K3014" s="100"/>
      <c r="L3014" s="109"/>
      <c r="M3014" s="1"/>
      <c r="N3014" s="1"/>
      <c r="O3014" s="1"/>
    </row>
    <row r="3015" spans="9:15">
      <c r="I3015" s="108">
        <f t="shared" si="203"/>
        <v>3012</v>
      </c>
      <c r="J3015" s="100">
        <f t="shared" si="203"/>
        <v>46476</v>
      </c>
      <c r="K3015" s="100"/>
      <c r="L3015" s="109"/>
      <c r="M3015" s="1"/>
      <c r="N3015" s="1"/>
      <c r="O3015" s="1"/>
    </row>
    <row r="3016" spans="9:15">
      <c r="I3016" s="108">
        <f t="shared" si="203"/>
        <v>3013</v>
      </c>
      <c r="J3016" s="100">
        <f t="shared" si="203"/>
        <v>46477</v>
      </c>
      <c r="K3016" s="100"/>
      <c r="L3016" s="109"/>
      <c r="M3016" s="1"/>
      <c r="N3016" s="1"/>
      <c r="O3016" s="1"/>
    </row>
    <row r="3017" spans="9:15">
      <c r="I3017" s="108">
        <f t="shared" si="203"/>
        <v>3014</v>
      </c>
      <c r="J3017" s="100">
        <f t="shared" si="203"/>
        <v>46478</v>
      </c>
      <c r="K3017" s="100"/>
      <c r="L3017" s="109"/>
      <c r="M3017" s="1"/>
      <c r="N3017" s="1"/>
      <c r="O3017" s="1"/>
    </row>
    <row r="3018" spans="9:15">
      <c r="I3018" s="108">
        <f t="shared" si="203"/>
        <v>3015</v>
      </c>
      <c r="J3018" s="100">
        <f t="shared" si="203"/>
        <v>46479</v>
      </c>
      <c r="K3018" s="100"/>
      <c r="L3018" s="109"/>
      <c r="M3018" s="1"/>
      <c r="N3018" s="1"/>
      <c r="O3018" s="1"/>
    </row>
    <row r="3019" spans="9:15">
      <c r="I3019" s="108">
        <f t="shared" si="203"/>
        <v>3016</v>
      </c>
      <c r="J3019" s="100">
        <f t="shared" si="203"/>
        <v>46480</v>
      </c>
      <c r="K3019" s="100"/>
      <c r="L3019" s="109"/>
      <c r="M3019" s="1"/>
      <c r="N3019" s="1"/>
      <c r="O3019" s="1"/>
    </row>
    <row r="3020" spans="9:15">
      <c r="I3020" s="108">
        <f t="shared" si="203"/>
        <v>3017</v>
      </c>
      <c r="J3020" s="100">
        <f t="shared" si="203"/>
        <v>46481</v>
      </c>
      <c r="K3020" s="100"/>
      <c r="L3020" s="109"/>
      <c r="M3020" s="1"/>
      <c r="N3020" s="1"/>
      <c r="O3020" s="1"/>
    </row>
    <row r="3021" spans="9:15">
      <c r="I3021" s="108">
        <f t="shared" si="203"/>
        <v>3018</v>
      </c>
      <c r="J3021" s="100">
        <f t="shared" si="203"/>
        <v>46482</v>
      </c>
      <c r="K3021" s="100"/>
      <c r="L3021" s="109"/>
      <c r="M3021" s="1"/>
      <c r="N3021" s="1"/>
      <c r="O3021" s="1"/>
    </row>
    <row r="3022" spans="9:15">
      <c r="I3022" s="108">
        <f t="shared" si="203"/>
        <v>3019</v>
      </c>
      <c r="J3022" s="100">
        <f t="shared" si="203"/>
        <v>46483</v>
      </c>
      <c r="K3022" s="100"/>
      <c r="L3022" s="109"/>
      <c r="M3022" s="1"/>
      <c r="N3022" s="1"/>
      <c r="O3022" s="1"/>
    </row>
    <row r="3023" spans="9:15">
      <c r="I3023" s="108">
        <f t="shared" si="203"/>
        <v>3020</v>
      </c>
      <c r="J3023" s="100">
        <f t="shared" si="203"/>
        <v>46484</v>
      </c>
      <c r="K3023" s="100"/>
      <c r="L3023" s="109"/>
      <c r="M3023" s="1"/>
      <c r="N3023" s="1"/>
      <c r="O3023" s="1"/>
    </row>
    <row r="3024" spans="9:15">
      <c r="I3024" s="108">
        <f t="shared" si="203"/>
        <v>3021</v>
      </c>
      <c r="J3024" s="100">
        <f t="shared" si="203"/>
        <v>46485</v>
      </c>
      <c r="K3024" s="100"/>
      <c r="L3024" s="109"/>
      <c r="M3024" s="1"/>
      <c r="N3024" s="1"/>
      <c r="O3024" s="1"/>
    </row>
    <row r="3025" spans="9:15">
      <c r="I3025" s="108">
        <f t="shared" si="203"/>
        <v>3022</v>
      </c>
      <c r="J3025" s="100">
        <f t="shared" si="203"/>
        <v>46486</v>
      </c>
      <c r="K3025" s="100"/>
      <c r="L3025" s="109"/>
      <c r="M3025" s="1"/>
      <c r="N3025" s="1"/>
      <c r="O3025" s="1"/>
    </row>
    <row r="3026" spans="9:15">
      <c r="I3026" s="108">
        <f t="shared" si="203"/>
        <v>3023</v>
      </c>
      <c r="J3026" s="100">
        <f t="shared" si="203"/>
        <v>46487</v>
      </c>
      <c r="K3026" s="100"/>
      <c r="L3026" s="109"/>
      <c r="M3026" s="1"/>
      <c r="N3026" s="1"/>
      <c r="O3026" s="1"/>
    </row>
    <row r="3027" spans="9:15">
      <c r="I3027" s="108">
        <f t="shared" si="203"/>
        <v>3024</v>
      </c>
      <c r="J3027" s="100">
        <f t="shared" si="203"/>
        <v>46488</v>
      </c>
      <c r="K3027" s="100"/>
      <c r="L3027" s="109"/>
      <c r="M3027" s="1"/>
      <c r="N3027" s="1"/>
      <c r="O3027" s="1"/>
    </row>
    <row r="3028" spans="9:15">
      <c r="I3028" s="108">
        <f t="shared" si="203"/>
        <v>3025</v>
      </c>
      <c r="J3028" s="100">
        <f t="shared" si="203"/>
        <v>46489</v>
      </c>
      <c r="K3028" s="100"/>
      <c r="L3028" s="109"/>
      <c r="M3028" s="1"/>
      <c r="N3028" s="1"/>
      <c r="O3028" s="1"/>
    </row>
    <row r="3029" spans="9:15">
      <c r="I3029" s="108">
        <f t="shared" si="203"/>
        <v>3026</v>
      </c>
      <c r="J3029" s="100">
        <f t="shared" si="203"/>
        <v>46490</v>
      </c>
      <c r="K3029" s="100"/>
      <c r="L3029" s="109"/>
      <c r="M3029" s="1"/>
      <c r="N3029" s="1"/>
      <c r="O3029" s="1"/>
    </row>
    <row r="3030" spans="9:15">
      <c r="I3030" s="108">
        <f t="shared" ref="I3030:J3045" si="204">I3029+1</f>
        <v>3027</v>
      </c>
      <c r="J3030" s="100">
        <f t="shared" si="204"/>
        <v>46491</v>
      </c>
      <c r="K3030" s="100"/>
      <c r="L3030" s="109"/>
      <c r="M3030" s="1"/>
      <c r="N3030" s="1"/>
      <c r="O3030" s="1"/>
    </row>
    <row r="3031" spans="9:15">
      <c r="I3031" s="108">
        <f t="shared" si="204"/>
        <v>3028</v>
      </c>
      <c r="J3031" s="100">
        <f t="shared" si="204"/>
        <v>46492</v>
      </c>
      <c r="K3031" s="100"/>
      <c r="L3031" s="109"/>
      <c r="M3031" s="1"/>
      <c r="N3031" s="1"/>
      <c r="O3031" s="1"/>
    </row>
    <row r="3032" spans="9:15">
      <c r="I3032" s="108">
        <f t="shared" si="204"/>
        <v>3029</v>
      </c>
      <c r="J3032" s="100">
        <f t="shared" si="204"/>
        <v>46493</v>
      </c>
      <c r="K3032" s="100"/>
      <c r="L3032" s="109"/>
      <c r="M3032" s="1"/>
      <c r="N3032" s="1"/>
      <c r="O3032" s="1"/>
    </row>
    <row r="3033" spans="9:15">
      <c r="I3033" s="108">
        <f t="shared" si="204"/>
        <v>3030</v>
      </c>
      <c r="J3033" s="100">
        <f t="shared" si="204"/>
        <v>46494</v>
      </c>
      <c r="K3033" s="100"/>
      <c r="L3033" s="109"/>
      <c r="M3033" s="1"/>
      <c r="N3033" s="1"/>
      <c r="O3033" s="1"/>
    </row>
    <row r="3034" spans="9:15">
      <c r="I3034" s="108">
        <f t="shared" si="204"/>
        <v>3031</v>
      </c>
      <c r="J3034" s="100">
        <f t="shared" si="204"/>
        <v>46495</v>
      </c>
      <c r="K3034" s="100"/>
      <c r="L3034" s="109"/>
      <c r="M3034" s="1"/>
      <c r="N3034" s="1"/>
      <c r="O3034" s="1"/>
    </row>
    <row r="3035" spans="9:15">
      <c r="I3035" s="108">
        <f t="shared" si="204"/>
        <v>3032</v>
      </c>
      <c r="J3035" s="100">
        <f t="shared" si="204"/>
        <v>46496</v>
      </c>
      <c r="K3035" s="100"/>
      <c r="L3035" s="109"/>
      <c r="M3035" s="1"/>
      <c r="N3035" s="1"/>
      <c r="O3035" s="1"/>
    </row>
    <row r="3036" spans="9:15">
      <c r="I3036" s="108">
        <f t="shared" si="204"/>
        <v>3033</v>
      </c>
      <c r="J3036" s="100">
        <f t="shared" si="204"/>
        <v>46497</v>
      </c>
      <c r="K3036" s="100"/>
      <c r="L3036" s="109"/>
      <c r="M3036" s="1"/>
      <c r="N3036" s="1"/>
      <c r="O3036" s="1"/>
    </row>
    <row r="3037" spans="9:15">
      <c r="I3037" s="108">
        <f t="shared" si="204"/>
        <v>3034</v>
      </c>
      <c r="J3037" s="100">
        <f t="shared" si="204"/>
        <v>46498</v>
      </c>
      <c r="K3037" s="100"/>
      <c r="L3037" s="109"/>
      <c r="M3037" s="1"/>
      <c r="N3037" s="1"/>
      <c r="O3037" s="1"/>
    </row>
    <row r="3038" spans="9:15">
      <c r="I3038" s="108">
        <f t="shared" si="204"/>
        <v>3035</v>
      </c>
      <c r="J3038" s="100">
        <f t="shared" si="204"/>
        <v>46499</v>
      </c>
      <c r="K3038" s="100"/>
      <c r="L3038" s="109"/>
      <c r="M3038" s="1"/>
      <c r="N3038" s="1"/>
      <c r="O3038" s="1"/>
    </row>
    <row r="3039" spans="9:15">
      <c r="I3039" s="108">
        <f t="shared" si="204"/>
        <v>3036</v>
      </c>
      <c r="J3039" s="100">
        <f t="shared" si="204"/>
        <v>46500</v>
      </c>
      <c r="K3039" s="100"/>
      <c r="L3039" s="109"/>
      <c r="M3039" s="1"/>
      <c r="N3039" s="1"/>
      <c r="O3039" s="1"/>
    </row>
    <row r="3040" spans="9:15">
      <c r="I3040" s="108">
        <f t="shared" si="204"/>
        <v>3037</v>
      </c>
      <c r="J3040" s="100">
        <f t="shared" si="204"/>
        <v>46501</v>
      </c>
      <c r="K3040" s="100"/>
      <c r="L3040" s="109"/>
      <c r="M3040" s="1"/>
      <c r="N3040" s="1"/>
      <c r="O3040" s="1"/>
    </row>
    <row r="3041" spans="9:15">
      <c r="I3041" s="108">
        <f t="shared" si="204"/>
        <v>3038</v>
      </c>
      <c r="J3041" s="100">
        <f t="shared" si="204"/>
        <v>46502</v>
      </c>
      <c r="K3041" s="100"/>
      <c r="L3041" s="109"/>
      <c r="M3041" s="1"/>
      <c r="N3041" s="1"/>
      <c r="O3041" s="1"/>
    </row>
    <row r="3042" spans="9:15">
      <c r="I3042" s="108">
        <f t="shared" si="204"/>
        <v>3039</v>
      </c>
      <c r="J3042" s="100">
        <f t="shared" si="204"/>
        <v>46503</v>
      </c>
      <c r="K3042" s="100"/>
      <c r="L3042" s="109"/>
      <c r="M3042" s="1"/>
      <c r="N3042" s="1"/>
      <c r="O3042" s="1"/>
    </row>
    <row r="3043" spans="9:15">
      <c r="I3043" s="108">
        <f t="shared" si="204"/>
        <v>3040</v>
      </c>
      <c r="J3043" s="100">
        <f t="shared" si="204"/>
        <v>46504</v>
      </c>
      <c r="K3043" s="100"/>
      <c r="L3043" s="109"/>
      <c r="M3043" s="1"/>
      <c r="N3043" s="1"/>
      <c r="O3043" s="1"/>
    </row>
    <row r="3044" spans="9:15">
      <c r="I3044" s="108">
        <f t="shared" si="204"/>
        <v>3041</v>
      </c>
      <c r="J3044" s="100">
        <f t="shared" si="204"/>
        <v>46505</v>
      </c>
      <c r="K3044" s="100"/>
      <c r="L3044" s="109"/>
      <c r="M3044" s="1"/>
      <c r="N3044" s="1"/>
      <c r="O3044" s="1"/>
    </row>
    <row r="3045" spans="9:15">
      <c r="I3045" s="108">
        <f t="shared" si="204"/>
        <v>3042</v>
      </c>
      <c r="J3045" s="100">
        <f t="shared" si="204"/>
        <v>46506</v>
      </c>
      <c r="K3045" s="100"/>
      <c r="L3045" s="109"/>
      <c r="M3045" s="1"/>
      <c r="N3045" s="1"/>
      <c r="O3045" s="1"/>
    </row>
    <row r="3046" spans="9:15">
      <c r="I3046" s="108">
        <f t="shared" ref="I3046:J3061" si="205">I3045+1</f>
        <v>3043</v>
      </c>
      <c r="J3046" s="100">
        <f t="shared" si="205"/>
        <v>46507</v>
      </c>
      <c r="K3046" s="100"/>
      <c r="L3046" s="109"/>
      <c r="M3046" s="1"/>
      <c r="N3046" s="1"/>
      <c r="O3046" s="1"/>
    </row>
    <row r="3047" spans="9:15">
      <c r="I3047" s="108">
        <f t="shared" si="205"/>
        <v>3044</v>
      </c>
      <c r="J3047" s="100">
        <f t="shared" si="205"/>
        <v>46508</v>
      </c>
      <c r="K3047" s="100"/>
      <c r="L3047" s="109"/>
      <c r="M3047" s="1"/>
      <c r="N3047" s="1"/>
      <c r="O3047" s="1"/>
    </row>
    <row r="3048" spans="9:15">
      <c r="I3048" s="108">
        <f t="shared" si="205"/>
        <v>3045</v>
      </c>
      <c r="J3048" s="100">
        <f t="shared" si="205"/>
        <v>46509</v>
      </c>
      <c r="K3048" s="100"/>
      <c r="L3048" s="109"/>
      <c r="M3048" s="1"/>
      <c r="N3048" s="1"/>
      <c r="O3048" s="1"/>
    </row>
    <row r="3049" spans="9:15">
      <c r="I3049" s="108">
        <f t="shared" si="205"/>
        <v>3046</v>
      </c>
      <c r="J3049" s="100">
        <f t="shared" si="205"/>
        <v>46510</v>
      </c>
      <c r="K3049" s="100"/>
      <c r="L3049" s="109"/>
      <c r="M3049" s="1"/>
      <c r="N3049" s="1"/>
      <c r="O3049" s="1"/>
    </row>
    <row r="3050" spans="9:15">
      <c r="I3050" s="108">
        <f t="shared" si="205"/>
        <v>3047</v>
      </c>
      <c r="J3050" s="100">
        <f t="shared" si="205"/>
        <v>46511</v>
      </c>
      <c r="K3050" s="100"/>
      <c r="L3050" s="109"/>
      <c r="M3050" s="1"/>
      <c r="N3050" s="1"/>
      <c r="O3050" s="1"/>
    </row>
    <row r="3051" spans="9:15">
      <c r="I3051" s="108">
        <f t="shared" si="205"/>
        <v>3048</v>
      </c>
      <c r="J3051" s="100">
        <f t="shared" si="205"/>
        <v>46512</v>
      </c>
      <c r="K3051" s="100"/>
      <c r="L3051" s="109"/>
      <c r="M3051" s="1"/>
      <c r="N3051" s="1"/>
      <c r="O3051" s="1"/>
    </row>
    <row r="3052" spans="9:15">
      <c r="I3052" s="108">
        <f t="shared" si="205"/>
        <v>3049</v>
      </c>
      <c r="J3052" s="100">
        <f t="shared" si="205"/>
        <v>46513</v>
      </c>
      <c r="K3052" s="100"/>
      <c r="L3052" s="109"/>
      <c r="M3052" s="1"/>
      <c r="N3052" s="1"/>
      <c r="O3052" s="1"/>
    </row>
    <row r="3053" spans="9:15">
      <c r="I3053" s="108">
        <f t="shared" si="205"/>
        <v>3050</v>
      </c>
      <c r="J3053" s="100">
        <f t="shared" si="205"/>
        <v>46514</v>
      </c>
      <c r="K3053" s="100"/>
      <c r="L3053" s="109"/>
      <c r="M3053" s="1"/>
      <c r="N3053" s="1"/>
      <c r="O3053" s="1"/>
    </row>
    <row r="3054" spans="9:15">
      <c r="I3054" s="108">
        <f t="shared" si="205"/>
        <v>3051</v>
      </c>
      <c r="J3054" s="100">
        <f t="shared" si="205"/>
        <v>46515</v>
      </c>
      <c r="K3054" s="100"/>
      <c r="L3054" s="109"/>
      <c r="M3054" s="1"/>
      <c r="N3054" s="1"/>
      <c r="O3054" s="1"/>
    </row>
    <row r="3055" spans="9:15">
      <c r="I3055" s="108">
        <f t="shared" si="205"/>
        <v>3052</v>
      </c>
      <c r="J3055" s="100">
        <f t="shared" si="205"/>
        <v>46516</v>
      </c>
      <c r="K3055" s="100"/>
      <c r="L3055" s="109"/>
      <c r="M3055" s="1"/>
      <c r="N3055" s="1"/>
      <c r="O3055" s="1"/>
    </row>
    <row r="3056" spans="9:15">
      <c r="I3056" s="108">
        <f t="shared" si="205"/>
        <v>3053</v>
      </c>
      <c r="J3056" s="100">
        <f t="shared" si="205"/>
        <v>46517</v>
      </c>
      <c r="K3056" s="100"/>
      <c r="L3056" s="109"/>
      <c r="M3056" s="1"/>
      <c r="N3056" s="1"/>
      <c r="O3056" s="1"/>
    </row>
    <row r="3057" spans="9:15">
      <c r="I3057" s="108">
        <f t="shared" si="205"/>
        <v>3054</v>
      </c>
      <c r="J3057" s="100">
        <f t="shared" si="205"/>
        <v>46518</v>
      </c>
      <c r="K3057" s="100"/>
      <c r="L3057" s="109"/>
      <c r="M3057" s="1"/>
      <c r="N3057" s="1"/>
      <c r="O3057" s="1"/>
    </row>
    <row r="3058" spans="9:15">
      <c r="I3058" s="108">
        <f t="shared" si="205"/>
        <v>3055</v>
      </c>
      <c r="J3058" s="100">
        <f t="shared" si="205"/>
        <v>46519</v>
      </c>
      <c r="K3058" s="100"/>
      <c r="L3058" s="109"/>
      <c r="M3058" s="1"/>
      <c r="N3058" s="1"/>
      <c r="O3058" s="1"/>
    </row>
    <row r="3059" spans="9:15">
      <c r="I3059" s="108">
        <f t="shared" si="205"/>
        <v>3056</v>
      </c>
      <c r="J3059" s="100">
        <f t="shared" si="205"/>
        <v>46520</v>
      </c>
      <c r="K3059" s="100"/>
      <c r="L3059" s="109"/>
      <c r="M3059" s="1"/>
      <c r="N3059" s="1"/>
      <c r="O3059" s="1"/>
    </row>
    <row r="3060" spans="9:15">
      <c r="I3060" s="108">
        <f t="shared" si="205"/>
        <v>3057</v>
      </c>
      <c r="J3060" s="100">
        <f t="shared" si="205"/>
        <v>46521</v>
      </c>
      <c r="K3060" s="100"/>
      <c r="L3060" s="109"/>
      <c r="M3060" s="1"/>
      <c r="N3060" s="1"/>
      <c r="O3060" s="1"/>
    </row>
    <row r="3061" spans="9:15">
      <c r="I3061" s="108">
        <f t="shared" si="205"/>
        <v>3058</v>
      </c>
      <c r="J3061" s="100">
        <f t="shared" si="205"/>
        <v>46522</v>
      </c>
      <c r="K3061" s="100"/>
      <c r="L3061" s="109"/>
      <c r="M3061" s="1"/>
      <c r="N3061" s="1"/>
      <c r="O3061" s="1"/>
    </row>
    <row r="3062" spans="9:15">
      <c r="I3062" s="108">
        <f t="shared" ref="I3062:J3077" si="206">I3061+1</f>
        <v>3059</v>
      </c>
      <c r="J3062" s="100">
        <f t="shared" si="206"/>
        <v>46523</v>
      </c>
      <c r="K3062" s="100"/>
      <c r="L3062" s="109"/>
      <c r="M3062" s="1"/>
      <c r="N3062" s="1"/>
      <c r="O3062" s="1"/>
    </row>
    <row r="3063" spans="9:15">
      <c r="I3063" s="108">
        <f t="shared" si="206"/>
        <v>3060</v>
      </c>
      <c r="J3063" s="100">
        <f t="shared" si="206"/>
        <v>46524</v>
      </c>
      <c r="K3063" s="100"/>
      <c r="L3063" s="109"/>
      <c r="M3063" s="1"/>
      <c r="N3063" s="1"/>
      <c r="O3063" s="1"/>
    </row>
    <row r="3064" spans="9:15">
      <c r="I3064" s="108">
        <f t="shared" si="206"/>
        <v>3061</v>
      </c>
      <c r="J3064" s="100">
        <f t="shared" si="206"/>
        <v>46525</v>
      </c>
      <c r="K3064" s="100"/>
      <c r="L3064" s="109"/>
      <c r="M3064" s="1"/>
      <c r="N3064" s="1"/>
      <c r="O3064" s="1"/>
    </row>
    <row r="3065" spans="9:15">
      <c r="I3065" s="108">
        <f t="shared" si="206"/>
        <v>3062</v>
      </c>
      <c r="J3065" s="100">
        <f t="shared" si="206"/>
        <v>46526</v>
      </c>
      <c r="K3065" s="100"/>
      <c r="L3065" s="109"/>
      <c r="M3065" s="1"/>
      <c r="N3065" s="1"/>
      <c r="O3065" s="1"/>
    </row>
    <row r="3066" spans="9:15">
      <c r="I3066" s="108">
        <f t="shared" si="206"/>
        <v>3063</v>
      </c>
      <c r="J3066" s="100">
        <f t="shared" si="206"/>
        <v>46527</v>
      </c>
      <c r="K3066" s="100"/>
      <c r="L3066" s="109"/>
      <c r="M3066" s="1"/>
      <c r="N3066" s="1"/>
      <c r="O3066" s="1"/>
    </row>
    <row r="3067" spans="9:15">
      <c r="I3067" s="108">
        <f t="shared" si="206"/>
        <v>3064</v>
      </c>
      <c r="J3067" s="100">
        <f t="shared" si="206"/>
        <v>46528</v>
      </c>
      <c r="K3067" s="100"/>
      <c r="L3067" s="109"/>
      <c r="M3067" s="1"/>
      <c r="N3067" s="1"/>
      <c r="O3067" s="1"/>
    </row>
    <row r="3068" spans="9:15">
      <c r="I3068" s="108">
        <f t="shared" si="206"/>
        <v>3065</v>
      </c>
      <c r="J3068" s="100">
        <f t="shared" si="206"/>
        <v>46529</v>
      </c>
      <c r="K3068" s="100"/>
      <c r="L3068" s="109"/>
      <c r="M3068" s="1"/>
      <c r="N3068" s="1"/>
      <c r="O3068" s="1"/>
    </row>
    <row r="3069" spans="9:15">
      <c r="I3069" s="108">
        <f t="shared" si="206"/>
        <v>3066</v>
      </c>
      <c r="J3069" s="100">
        <f t="shared" si="206"/>
        <v>46530</v>
      </c>
      <c r="K3069" s="100"/>
      <c r="L3069" s="109"/>
      <c r="M3069" s="1"/>
      <c r="N3069" s="1"/>
      <c r="O3069" s="1"/>
    </row>
    <row r="3070" spans="9:15">
      <c r="I3070" s="108">
        <f t="shared" si="206"/>
        <v>3067</v>
      </c>
      <c r="J3070" s="100">
        <f t="shared" si="206"/>
        <v>46531</v>
      </c>
      <c r="K3070" s="100"/>
      <c r="L3070" s="109"/>
      <c r="M3070" s="1"/>
      <c r="N3070" s="1"/>
      <c r="O3070" s="1"/>
    </row>
    <row r="3071" spans="9:15">
      <c r="I3071" s="108">
        <f t="shared" si="206"/>
        <v>3068</v>
      </c>
      <c r="J3071" s="100">
        <f t="shared" si="206"/>
        <v>46532</v>
      </c>
      <c r="K3071" s="100"/>
      <c r="L3071" s="109"/>
      <c r="M3071" s="1"/>
      <c r="N3071" s="1"/>
      <c r="O3071" s="1"/>
    </row>
    <row r="3072" spans="9:15">
      <c r="I3072" s="108">
        <f t="shared" si="206"/>
        <v>3069</v>
      </c>
      <c r="J3072" s="100">
        <f t="shared" si="206"/>
        <v>46533</v>
      </c>
      <c r="K3072" s="100"/>
      <c r="L3072" s="109"/>
      <c r="M3072" s="1"/>
      <c r="N3072" s="1"/>
      <c r="O3072" s="1"/>
    </row>
    <row r="3073" spans="9:15">
      <c r="I3073" s="108">
        <f t="shared" si="206"/>
        <v>3070</v>
      </c>
      <c r="J3073" s="100">
        <f t="shared" si="206"/>
        <v>46534</v>
      </c>
      <c r="K3073" s="100"/>
      <c r="L3073" s="109"/>
      <c r="M3073" s="1"/>
      <c r="N3073" s="1"/>
      <c r="O3073" s="1"/>
    </row>
    <row r="3074" spans="9:15">
      <c r="I3074" s="108">
        <f t="shared" si="206"/>
        <v>3071</v>
      </c>
      <c r="J3074" s="100">
        <f t="shared" si="206"/>
        <v>46535</v>
      </c>
      <c r="K3074" s="100"/>
      <c r="L3074" s="109"/>
      <c r="M3074" s="1"/>
      <c r="N3074" s="1"/>
      <c r="O3074" s="1"/>
    </row>
    <row r="3075" spans="9:15">
      <c r="I3075" s="108">
        <f t="shared" si="206"/>
        <v>3072</v>
      </c>
      <c r="J3075" s="100">
        <f t="shared" si="206"/>
        <v>46536</v>
      </c>
      <c r="K3075" s="100"/>
      <c r="L3075" s="109"/>
      <c r="M3075" s="1"/>
      <c r="N3075" s="1"/>
      <c r="O3075" s="1"/>
    </row>
    <row r="3076" spans="9:15">
      <c r="I3076" s="108">
        <f t="shared" si="206"/>
        <v>3073</v>
      </c>
      <c r="J3076" s="100">
        <f t="shared" si="206"/>
        <v>46537</v>
      </c>
      <c r="K3076" s="100"/>
      <c r="L3076" s="109"/>
      <c r="M3076" s="1"/>
      <c r="N3076" s="1"/>
      <c r="O3076" s="1"/>
    </row>
    <row r="3077" spans="9:15">
      <c r="I3077" s="108">
        <f t="shared" si="206"/>
        <v>3074</v>
      </c>
      <c r="J3077" s="100">
        <f t="shared" si="206"/>
        <v>46538</v>
      </c>
      <c r="K3077" s="100"/>
      <c r="L3077" s="109"/>
      <c r="M3077" s="1"/>
      <c r="N3077" s="1"/>
      <c r="O3077" s="1"/>
    </row>
    <row r="3078" spans="9:15">
      <c r="I3078" s="108">
        <f t="shared" ref="I3078:J3093" si="207">I3077+1</f>
        <v>3075</v>
      </c>
      <c r="J3078" s="100">
        <f t="shared" si="207"/>
        <v>46539</v>
      </c>
      <c r="K3078" s="100"/>
      <c r="L3078" s="109"/>
      <c r="M3078" s="1"/>
      <c r="N3078" s="1"/>
      <c r="O3078" s="1"/>
    </row>
    <row r="3079" spans="9:15">
      <c r="I3079" s="108">
        <f t="shared" si="207"/>
        <v>3076</v>
      </c>
      <c r="J3079" s="100">
        <f t="shared" si="207"/>
        <v>46540</v>
      </c>
      <c r="K3079" s="100"/>
      <c r="L3079" s="109"/>
      <c r="M3079" s="1"/>
      <c r="N3079" s="1"/>
      <c r="O3079" s="1"/>
    </row>
    <row r="3080" spans="9:15">
      <c r="I3080" s="108">
        <f t="shared" si="207"/>
        <v>3077</v>
      </c>
      <c r="J3080" s="100">
        <f t="shared" si="207"/>
        <v>46541</v>
      </c>
      <c r="K3080" s="100"/>
      <c r="L3080" s="109"/>
      <c r="M3080" s="1"/>
      <c r="N3080" s="1"/>
      <c r="O3080" s="1"/>
    </row>
    <row r="3081" spans="9:15">
      <c r="I3081" s="108">
        <f t="shared" si="207"/>
        <v>3078</v>
      </c>
      <c r="J3081" s="100">
        <f t="shared" si="207"/>
        <v>46542</v>
      </c>
      <c r="K3081" s="100"/>
      <c r="L3081" s="109"/>
      <c r="M3081" s="1"/>
      <c r="N3081" s="1"/>
      <c r="O3081" s="1"/>
    </row>
    <row r="3082" spans="9:15">
      <c r="I3082" s="108">
        <f t="shared" si="207"/>
        <v>3079</v>
      </c>
      <c r="J3082" s="100">
        <f t="shared" si="207"/>
        <v>46543</v>
      </c>
      <c r="K3082" s="100"/>
      <c r="L3082" s="109"/>
      <c r="M3082" s="1"/>
      <c r="N3082" s="1"/>
      <c r="O3082" s="1"/>
    </row>
    <row r="3083" spans="9:15">
      <c r="I3083" s="108">
        <f t="shared" si="207"/>
        <v>3080</v>
      </c>
      <c r="J3083" s="100">
        <f t="shared" si="207"/>
        <v>46544</v>
      </c>
      <c r="K3083" s="100"/>
      <c r="L3083" s="109"/>
      <c r="M3083" s="1"/>
      <c r="N3083" s="1"/>
      <c r="O3083" s="1"/>
    </row>
    <row r="3084" spans="9:15">
      <c r="I3084" s="108">
        <f t="shared" si="207"/>
        <v>3081</v>
      </c>
      <c r="J3084" s="100">
        <f t="shared" si="207"/>
        <v>46545</v>
      </c>
      <c r="K3084" s="100"/>
      <c r="L3084" s="109"/>
      <c r="M3084" s="1"/>
      <c r="N3084" s="1"/>
      <c r="O3084" s="1"/>
    </row>
    <row r="3085" spans="9:15">
      <c r="I3085" s="108">
        <f t="shared" si="207"/>
        <v>3082</v>
      </c>
      <c r="J3085" s="100">
        <f t="shared" si="207"/>
        <v>46546</v>
      </c>
      <c r="K3085" s="100"/>
      <c r="L3085" s="109"/>
      <c r="M3085" s="1"/>
      <c r="N3085" s="1"/>
      <c r="O3085" s="1"/>
    </row>
    <row r="3086" spans="9:15">
      <c r="I3086" s="108">
        <f t="shared" si="207"/>
        <v>3083</v>
      </c>
      <c r="J3086" s="100">
        <f t="shared" si="207"/>
        <v>46547</v>
      </c>
      <c r="K3086" s="100"/>
      <c r="L3086" s="109"/>
      <c r="M3086" s="1"/>
      <c r="N3086" s="1"/>
      <c r="O3086" s="1"/>
    </row>
    <row r="3087" spans="9:15">
      <c r="I3087" s="108">
        <f t="shared" si="207"/>
        <v>3084</v>
      </c>
      <c r="J3087" s="100">
        <f t="shared" si="207"/>
        <v>46548</v>
      </c>
      <c r="K3087" s="100"/>
      <c r="L3087" s="109"/>
      <c r="M3087" s="1"/>
      <c r="N3087" s="1"/>
      <c r="O3087" s="1"/>
    </row>
    <row r="3088" spans="9:15">
      <c r="I3088" s="108">
        <f t="shared" si="207"/>
        <v>3085</v>
      </c>
      <c r="J3088" s="100">
        <f t="shared" si="207"/>
        <v>46549</v>
      </c>
      <c r="K3088" s="100"/>
      <c r="L3088" s="109"/>
      <c r="M3088" s="1"/>
      <c r="N3088" s="1"/>
      <c r="O3088" s="1"/>
    </row>
    <row r="3089" spans="9:15">
      <c r="I3089" s="108">
        <f t="shared" si="207"/>
        <v>3086</v>
      </c>
      <c r="J3089" s="100">
        <f t="shared" si="207"/>
        <v>46550</v>
      </c>
      <c r="K3089" s="100"/>
      <c r="L3089" s="109"/>
      <c r="M3089" s="1"/>
      <c r="N3089" s="1"/>
      <c r="O3089" s="1"/>
    </row>
    <row r="3090" spans="9:15">
      <c r="I3090" s="108">
        <f t="shared" si="207"/>
        <v>3087</v>
      </c>
      <c r="J3090" s="100">
        <f t="shared" si="207"/>
        <v>46551</v>
      </c>
      <c r="K3090" s="100"/>
      <c r="L3090" s="109"/>
      <c r="M3090" s="1"/>
      <c r="N3090" s="1"/>
      <c r="O3090" s="1"/>
    </row>
    <row r="3091" spans="9:15">
      <c r="I3091" s="108">
        <f t="shared" si="207"/>
        <v>3088</v>
      </c>
      <c r="J3091" s="100">
        <f t="shared" si="207"/>
        <v>46552</v>
      </c>
      <c r="K3091" s="100"/>
      <c r="L3091" s="109"/>
      <c r="M3091" s="1"/>
      <c r="N3091" s="1"/>
      <c r="O3091" s="1"/>
    </row>
    <row r="3092" spans="9:15">
      <c r="I3092" s="108">
        <f t="shared" si="207"/>
        <v>3089</v>
      </c>
      <c r="J3092" s="100">
        <f t="shared" si="207"/>
        <v>46553</v>
      </c>
      <c r="K3092" s="100"/>
      <c r="L3092" s="109"/>
      <c r="M3092" s="1"/>
      <c r="N3092" s="1"/>
      <c r="O3092" s="1"/>
    </row>
    <row r="3093" spans="9:15">
      <c r="I3093" s="108">
        <f t="shared" si="207"/>
        <v>3090</v>
      </c>
      <c r="J3093" s="100">
        <f t="shared" si="207"/>
        <v>46554</v>
      </c>
      <c r="K3093" s="100"/>
      <c r="L3093" s="109"/>
      <c r="M3093" s="1"/>
      <c r="N3093" s="1"/>
      <c r="O3093" s="1"/>
    </row>
    <row r="3094" spans="9:15">
      <c r="I3094" s="108">
        <f t="shared" ref="I3094:J3109" si="208">I3093+1</f>
        <v>3091</v>
      </c>
      <c r="J3094" s="100">
        <f t="shared" si="208"/>
        <v>46555</v>
      </c>
      <c r="K3094" s="100"/>
      <c r="L3094" s="109"/>
      <c r="M3094" s="1"/>
      <c r="N3094" s="1"/>
      <c r="O3094" s="1"/>
    </row>
    <row r="3095" spans="9:15">
      <c r="I3095" s="108">
        <f t="shared" si="208"/>
        <v>3092</v>
      </c>
      <c r="J3095" s="100">
        <f t="shared" si="208"/>
        <v>46556</v>
      </c>
      <c r="K3095" s="100"/>
      <c r="L3095" s="109"/>
      <c r="M3095" s="1"/>
      <c r="N3095" s="1"/>
      <c r="O3095" s="1"/>
    </row>
    <row r="3096" spans="9:15">
      <c r="I3096" s="108">
        <f t="shared" si="208"/>
        <v>3093</v>
      </c>
      <c r="J3096" s="100">
        <f t="shared" si="208"/>
        <v>46557</v>
      </c>
      <c r="K3096" s="100"/>
      <c r="L3096" s="109"/>
      <c r="M3096" s="1"/>
      <c r="N3096" s="1"/>
      <c r="O3096" s="1"/>
    </row>
    <row r="3097" spans="9:15">
      <c r="I3097" s="108">
        <f t="shared" si="208"/>
        <v>3094</v>
      </c>
      <c r="J3097" s="100">
        <f t="shared" si="208"/>
        <v>46558</v>
      </c>
      <c r="K3097" s="100"/>
      <c r="L3097" s="109"/>
      <c r="M3097" s="1"/>
      <c r="N3097" s="1"/>
      <c r="O3097" s="1"/>
    </row>
    <row r="3098" spans="9:15">
      <c r="I3098" s="108">
        <f t="shared" si="208"/>
        <v>3095</v>
      </c>
      <c r="J3098" s="100">
        <f t="shared" si="208"/>
        <v>46559</v>
      </c>
      <c r="K3098" s="100"/>
      <c r="L3098" s="109"/>
      <c r="M3098" s="1"/>
      <c r="N3098" s="1"/>
      <c r="O3098" s="1"/>
    </row>
    <row r="3099" spans="9:15">
      <c r="I3099" s="108">
        <f t="shared" si="208"/>
        <v>3096</v>
      </c>
      <c r="J3099" s="100">
        <f t="shared" si="208"/>
        <v>46560</v>
      </c>
      <c r="K3099" s="100"/>
      <c r="L3099" s="109"/>
      <c r="M3099" s="1"/>
      <c r="N3099" s="1"/>
      <c r="O3099" s="1"/>
    </row>
    <row r="3100" spans="9:15">
      <c r="I3100" s="108">
        <f t="shared" si="208"/>
        <v>3097</v>
      </c>
      <c r="J3100" s="100">
        <f t="shared" si="208"/>
        <v>46561</v>
      </c>
      <c r="K3100" s="100"/>
      <c r="L3100" s="109"/>
      <c r="M3100" s="1"/>
      <c r="N3100" s="1"/>
      <c r="O3100" s="1"/>
    </row>
    <row r="3101" spans="9:15">
      <c r="I3101" s="108">
        <f t="shared" si="208"/>
        <v>3098</v>
      </c>
      <c r="J3101" s="100">
        <f t="shared" si="208"/>
        <v>46562</v>
      </c>
      <c r="K3101" s="100"/>
      <c r="L3101" s="109"/>
      <c r="M3101" s="1"/>
      <c r="N3101" s="1"/>
      <c r="O3101" s="1"/>
    </row>
    <row r="3102" spans="9:15">
      <c r="I3102" s="108">
        <f t="shared" si="208"/>
        <v>3099</v>
      </c>
      <c r="J3102" s="100">
        <f t="shared" si="208"/>
        <v>46563</v>
      </c>
      <c r="K3102" s="100"/>
      <c r="L3102" s="109"/>
      <c r="M3102" s="1"/>
      <c r="N3102" s="1"/>
      <c r="O3102" s="1"/>
    </row>
    <row r="3103" spans="9:15">
      <c r="I3103" s="108">
        <f t="shared" si="208"/>
        <v>3100</v>
      </c>
      <c r="J3103" s="100">
        <f t="shared" si="208"/>
        <v>46564</v>
      </c>
      <c r="K3103" s="100"/>
      <c r="L3103" s="109"/>
      <c r="M3103" s="1"/>
      <c r="N3103" s="1"/>
      <c r="O3103" s="1"/>
    </row>
    <row r="3104" spans="9:15">
      <c r="I3104" s="108">
        <f t="shared" si="208"/>
        <v>3101</v>
      </c>
      <c r="J3104" s="100">
        <f t="shared" si="208"/>
        <v>46565</v>
      </c>
      <c r="K3104" s="100"/>
      <c r="L3104" s="109"/>
      <c r="M3104" s="1"/>
      <c r="N3104" s="1"/>
      <c r="O3104" s="1"/>
    </row>
    <row r="3105" spans="9:15">
      <c r="I3105" s="108">
        <f t="shared" si="208"/>
        <v>3102</v>
      </c>
      <c r="J3105" s="100">
        <f t="shared" si="208"/>
        <v>46566</v>
      </c>
      <c r="K3105" s="100"/>
      <c r="L3105" s="109"/>
      <c r="M3105" s="1"/>
      <c r="N3105" s="1"/>
      <c r="O3105" s="1"/>
    </row>
    <row r="3106" spans="9:15">
      <c r="I3106" s="108">
        <f t="shared" si="208"/>
        <v>3103</v>
      </c>
      <c r="J3106" s="100">
        <f t="shared" si="208"/>
        <v>46567</v>
      </c>
      <c r="K3106" s="100"/>
      <c r="L3106" s="109"/>
      <c r="M3106" s="1"/>
      <c r="N3106" s="1"/>
      <c r="O3106" s="1"/>
    </row>
    <row r="3107" spans="9:15">
      <c r="I3107" s="108">
        <f t="shared" si="208"/>
        <v>3104</v>
      </c>
      <c r="J3107" s="100">
        <f t="shared" si="208"/>
        <v>46568</v>
      </c>
      <c r="K3107" s="100"/>
      <c r="L3107" s="109"/>
      <c r="M3107" s="1"/>
      <c r="N3107" s="1"/>
      <c r="O3107" s="1"/>
    </row>
    <row r="3108" spans="9:15">
      <c r="I3108" s="108">
        <f t="shared" si="208"/>
        <v>3105</v>
      </c>
      <c r="J3108" s="100">
        <f t="shared" si="208"/>
        <v>46569</v>
      </c>
      <c r="K3108" s="100"/>
      <c r="L3108" s="109"/>
      <c r="M3108" s="1"/>
      <c r="N3108" s="1"/>
      <c r="O3108" s="1"/>
    </row>
    <row r="3109" spans="9:15">
      <c r="I3109" s="108">
        <f t="shared" si="208"/>
        <v>3106</v>
      </c>
      <c r="J3109" s="100">
        <f t="shared" si="208"/>
        <v>46570</v>
      </c>
      <c r="K3109" s="100"/>
      <c r="L3109" s="109"/>
      <c r="M3109" s="1"/>
      <c r="N3109" s="1"/>
      <c r="O3109" s="1"/>
    </row>
    <row r="3110" spans="9:15">
      <c r="I3110" s="108">
        <f t="shared" ref="I3110:J3125" si="209">I3109+1</f>
        <v>3107</v>
      </c>
      <c r="J3110" s="100">
        <f t="shared" si="209"/>
        <v>46571</v>
      </c>
      <c r="K3110" s="100"/>
      <c r="L3110" s="109"/>
      <c r="M3110" s="1"/>
      <c r="N3110" s="1"/>
      <c r="O3110" s="1"/>
    </row>
    <row r="3111" spans="9:15">
      <c r="I3111" s="108">
        <f t="shared" si="209"/>
        <v>3108</v>
      </c>
      <c r="J3111" s="100">
        <f t="shared" si="209"/>
        <v>46572</v>
      </c>
      <c r="K3111" s="100"/>
      <c r="L3111" s="109"/>
      <c r="M3111" s="1"/>
      <c r="N3111" s="1"/>
      <c r="O3111" s="1"/>
    </row>
    <row r="3112" spans="9:15">
      <c r="I3112" s="108">
        <f t="shared" si="209"/>
        <v>3109</v>
      </c>
      <c r="J3112" s="100">
        <f t="shared" si="209"/>
        <v>46573</v>
      </c>
      <c r="K3112" s="100"/>
      <c r="L3112" s="109"/>
      <c r="M3112" s="1"/>
      <c r="N3112" s="1"/>
      <c r="O3112" s="1"/>
    </row>
    <row r="3113" spans="9:15">
      <c r="I3113" s="108">
        <f t="shared" si="209"/>
        <v>3110</v>
      </c>
      <c r="J3113" s="100">
        <f t="shared" si="209"/>
        <v>46574</v>
      </c>
      <c r="K3113" s="100"/>
      <c r="L3113" s="109"/>
      <c r="M3113" s="1"/>
      <c r="N3113" s="1"/>
      <c r="O3113" s="1"/>
    </row>
    <row r="3114" spans="9:15">
      <c r="I3114" s="108">
        <f t="shared" si="209"/>
        <v>3111</v>
      </c>
      <c r="J3114" s="100">
        <f t="shared" si="209"/>
        <v>46575</v>
      </c>
      <c r="K3114" s="100"/>
      <c r="L3114" s="109"/>
      <c r="M3114" s="1"/>
      <c r="N3114" s="1"/>
      <c r="O3114" s="1"/>
    </row>
    <row r="3115" spans="9:15">
      <c r="I3115" s="108">
        <f t="shared" si="209"/>
        <v>3112</v>
      </c>
      <c r="J3115" s="100">
        <f t="shared" si="209"/>
        <v>46576</v>
      </c>
      <c r="K3115" s="100"/>
      <c r="L3115" s="109"/>
      <c r="M3115" s="1"/>
      <c r="N3115" s="1"/>
      <c r="O3115" s="1"/>
    </row>
    <row r="3116" spans="9:15">
      <c r="I3116" s="108">
        <f t="shared" si="209"/>
        <v>3113</v>
      </c>
      <c r="J3116" s="100">
        <f t="shared" si="209"/>
        <v>46577</v>
      </c>
      <c r="K3116" s="100"/>
      <c r="L3116" s="109"/>
      <c r="M3116" s="1"/>
      <c r="N3116" s="1"/>
      <c r="O3116" s="1"/>
    </row>
    <row r="3117" spans="9:15">
      <c r="I3117" s="108">
        <f t="shared" si="209"/>
        <v>3114</v>
      </c>
      <c r="J3117" s="100">
        <f t="shared" si="209"/>
        <v>46578</v>
      </c>
      <c r="K3117" s="100"/>
      <c r="L3117" s="109"/>
      <c r="M3117" s="1"/>
      <c r="N3117" s="1"/>
      <c r="O3117" s="1"/>
    </row>
    <row r="3118" spans="9:15">
      <c r="I3118" s="108">
        <f t="shared" si="209"/>
        <v>3115</v>
      </c>
      <c r="J3118" s="100">
        <f t="shared" si="209"/>
        <v>46579</v>
      </c>
      <c r="K3118" s="100"/>
      <c r="L3118" s="109"/>
      <c r="M3118" s="1"/>
      <c r="N3118" s="1"/>
      <c r="O3118" s="1"/>
    </row>
    <row r="3119" spans="9:15">
      <c r="I3119" s="108">
        <f t="shared" si="209"/>
        <v>3116</v>
      </c>
      <c r="J3119" s="100">
        <f t="shared" si="209"/>
        <v>46580</v>
      </c>
      <c r="K3119" s="100"/>
      <c r="L3119" s="109"/>
      <c r="M3119" s="1"/>
      <c r="N3119" s="1"/>
      <c r="O3119" s="1"/>
    </row>
    <row r="3120" spans="9:15">
      <c r="I3120" s="108">
        <f t="shared" si="209"/>
        <v>3117</v>
      </c>
      <c r="J3120" s="100">
        <f t="shared" si="209"/>
        <v>46581</v>
      </c>
      <c r="K3120" s="100"/>
      <c r="L3120" s="109"/>
      <c r="M3120" s="1"/>
      <c r="N3120" s="1"/>
      <c r="O3120" s="1"/>
    </row>
    <row r="3121" spans="9:15">
      <c r="I3121" s="108">
        <f t="shared" si="209"/>
        <v>3118</v>
      </c>
      <c r="J3121" s="100">
        <f t="shared" si="209"/>
        <v>46582</v>
      </c>
      <c r="K3121" s="100"/>
      <c r="L3121" s="109"/>
      <c r="M3121" s="1"/>
      <c r="N3121" s="1"/>
      <c r="O3121" s="1"/>
    </row>
    <row r="3122" spans="9:15">
      <c r="I3122" s="108">
        <f t="shared" si="209"/>
        <v>3119</v>
      </c>
      <c r="J3122" s="100">
        <f t="shared" si="209"/>
        <v>46583</v>
      </c>
      <c r="K3122" s="100"/>
      <c r="L3122" s="109"/>
      <c r="M3122" s="1"/>
      <c r="N3122" s="1"/>
      <c r="O3122" s="1"/>
    </row>
    <row r="3123" spans="9:15">
      <c r="I3123" s="108">
        <f t="shared" si="209"/>
        <v>3120</v>
      </c>
      <c r="J3123" s="100">
        <f t="shared" si="209"/>
        <v>46584</v>
      </c>
      <c r="K3123" s="100"/>
      <c r="L3123" s="109"/>
      <c r="M3123" s="1"/>
      <c r="N3123" s="1"/>
      <c r="O3123" s="1"/>
    </row>
    <row r="3124" spans="9:15">
      <c r="I3124" s="108">
        <f t="shared" si="209"/>
        <v>3121</v>
      </c>
      <c r="J3124" s="100">
        <f t="shared" si="209"/>
        <v>46585</v>
      </c>
      <c r="K3124" s="100"/>
      <c r="L3124" s="109"/>
      <c r="M3124" s="1"/>
      <c r="N3124" s="1"/>
      <c r="O3124" s="1"/>
    </row>
    <row r="3125" spans="9:15">
      <c r="I3125" s="108">
        <f t="shared" si="209"/>
        <v>3122</v>
      </c>
      <c r="J3125" s="100">
        <f t="shared" si="209"/>
        <v>46586</v>
      </c>
      <c r="K3125" s="100"/>
      <c r="L3125" s="109"/>
      <c r="M3125" s="1"/>
      <c r="N3125" s="1"/>
      <c r="O3125" s="1"/>
    </row>
    <row r="3126" spans="9:15">
      <c r="I3126" s="108">
        <f t="shared" ref="I3126:J3141" si="210">I3125+1</f>
        <v>3123</v>
      </c>
      <c r="J3126" s="100">
        <f t="shared" si="210"/>
        <v>46587</v>
      </c>
      <c r="K3126" s="100"/>
      <c r="L3126" s="109"/>
      <c r="M3126" s="1"/>
      <c r="N3126" s="1"/>
      <c r="O3126" s="1"/>
    </row>
    <row r="3127" spans="9:15">
      <c r="I3127" s="108">
        <f t="shared" si="210"/>
        <v>3124</v>
      </c>
      <c r="J3127" s="100">
        <f t="shared" si="210"/>
        <v>46588</v>
      </c>
      <c r="K3127" s="100"/>
      <c r="L3127" s="109"/>
      <c r="M3127" s="1"/>
      <c r="N3127" s="1"/>
      <c r="O3127" s="1"/>
    </row>
    <row r="3128" spans="9:15">
      <c r="I3128" s="108">
        <f t="shared" si="210"/>
        <v>3125</v>
      </c>
      <c r="J3128" s="100">
        <f t="shared" si="210"/>
        <v>46589</v>
      </c>
      <c r="K3128" s="100"/>
      <c r="L3128" s="109"/>
      <c r="M3128" s="1"/>
      <c r="N3128" s="1"/>
      <c r="O3128" s="1"/>
    </row>
    <row r="3129" spans="9:15">
      <c r="I3129" s="108">
        <f t="shared" si="210"/>
        <v>3126</v>
      </c>
      <c r="J3129" s="100">
        <f t="shared" si="210"/>
        <v>46590</v>
      </c>
      <c r="K3129" s="100"/>
      <c r="L3129" s="109"/>
      <c r="M3129" s="1"/>
      <c r="N3129" s="1"/>
      <c r="O3129" s="1"/>
    </row>
    <row r="3130" spans="9:15">
      <c r="I3130" s="108">
        <f t="shared" si="210"/>
        <v>3127</v>
      </c>
      <c r="J3130" s="100">
        <f t="shared" si="210"/>
        <v>46591</v>
      </c>
      <c r="K3130" s="100"/>
      <c r="L3130" s="109"/>
      <c r="M3130" s="1"/>
      <c r="N3130" s="1"/>
      <c r="O3130" s="1"/>
    </row>
    <row r="3131" spans="9:15">
      <c r="I3131" s="108">
        <f t="shared" si="210"/>
        <v>3128</v>
      </c>
      <c r="J3131" s="100">
        <f t="shared" si="210"/>
        <v>46592</v>
      </c>
      <c r="K3131" s="100"/>
      <c r="L3131" s="109"/>
      <c r="M3131" s="1"/>
      <c r="N3131" s="1"/>
      <c r="O3131" s="1"/>
    </row>
    <row r="3132" spans="9:15">
      <c r="I3132" s="108">
        <f t="shared" si="210"/>
        <v>3129</v>
      </c>
      <c r="J3132" s="100">
        <f t="shared" si="210"/>
        <v>46593</v>
      </c>
      <c r="K3132" s="100"/>
      <c r="L3132" s="109"/>
      <c r="M3132" s="1"/>
      <c r="N3132" s="1"/>
      <c r="O3132" s="1"/>
    </row>
    <row r="3133" spans="9:15">
      <c r="I3133" s="108">
        <f t="shared" si="210"/>
        <v>3130</v>
      </c>
      <c r="J3133" s="100">
        <f t="shared" si="210"/>
        <v>46594</v>
      </c>
      <c r="K3133" s="100"/>
      <c r="L3133" s="109"/>
      <c r="M3133" s="1"/>
      <c r="N3133" s="1"/>
      <c r="O3133" s="1"/>
    </row>
    <row r="3134" spans="9:15">
      <c r="I3134" s="108">
        <f t="shared" si="210"/>
        <v>3131</v>
      </c>
      <c r="J3134" s="100">
        <f t="shared" si="210"/>
        <v>46595</v>
      </c>
      <c r="K3134" s="100"/>
      <c r="L3134" s="109"/>
      <c r="M3134" s="1"/>
      <c r="N3134" s="1"/>
      <c r="O3134" s="1"/>
    </row>
    <row r="3135" spans="9:15">
      <c r="I3135" s="108">
        <f t="shared" si="210"/>
        <v>3132</v>
      </c>
      <c r="J3135" s="100">
        <f t="shared" si="210"/>
        <v>46596</v>
      </c>
      <c r="K3135" s="100"/>
      <c r="L3135" s="109"/>
      <c r="M3135" s="1"/>
      <c r="N3135" s="1"/>
      <c r="O3135" s="1"/>
    </row>
    <row r="3136" spans="9:15">
      <c r="I3136" s="108">
        <f t="shared" si="210"/>
        <v>3133</v>
      </c>
      <c r="J3136" s="100">
        <f t="shared" si="210"/>
        <v>46597</v>
      </c>
      <c r="K3136" s="100"/>
      <c r="L3136" s="109"/>
      <c r="M3136" s="1"/>
      <c r="N3136" s="1"/>
      <c r="O3136" s="1"/>
    </row>
    <row r="3137" spans="9:15">
      <c r="I3137" s="108">
        <f t="shared" si="210"/>
        <v>3134</v>
      </c>
      <c r="J3137" s="100">
        <f t="shared" si="210"/>
        <v>46598</v>
      </c>
      <c r="K3137" s="100"/>
      <c r="L3137" s="109"/>
      <c r="M3137" s="1"/>
      <c r="N3137" s="1"/>
      <c r="O3137" s="1"/>
    </row>
    <row r="3138" spans="9:15">
      <c r="I3138" s="108">
        <f t="shared" si="210"/>
        <v>3135</v>
      </c>
      <c r="J3138" s="100">
        <f t="shared" si="210"/>
        <v>46599</v>
      </c>
      <c r="K3138" s="100"/>
      <c r="L3138" s="109"/>
      <c r="M3138" s="1"/>
      <c r="N3138" s="1"/>
      <c r="O3138" s="1"/>
    </row>
    <row r="3139" spans="9:15">
      <c r="I3139" s="108">
        <f t="shared" si="210"/>
        <v>3136</v>
      </c>
      <c r="J3139" s="100">
        <f t="shared" si="210"/>
        <v>46600</v>
      </c>
      <c r="K3139" s="100"/>
      <c r="L3139" s="109"/>
      <c r="M3139" s="1"/>
      <c r="N3139" s="1"/>
      <c r="O3139" s="1"/>
    </row>
    <row r="3140" spans="9:15">
      <c r="I3140" s="108">
        <f t="shared" si="210"/>
        <v>3137</v>
      </c>
      <c r="J3140" s="100">
        <f t="shared" si="210"/>
        <v>46601</v>
      </c>
      <c r="K3140" s="100"/>
      <c r="L3140" s="109"/>
      <c r="M3140" s="1"/>
      <c r="N3140" s="1"/>
      <c r="O3140" s="1"/>
    </row>
    <row r="3141" spans="9:15">
      <c r="I3141" s="108">
        <f t="shared" si="210"/>
        <v>3138</v>
      </c>
      <c r="J3141" s="100">
        <f t="shared" si="210"/>
        <v>46602</v>
      </c>
      <c r="K3141" s="100"/>
      <c r="L3141" s="109"/>
      <c r="M3141" s="1"/>
      <c r="N3141" s="1"/>
      <c r="O3141" s="1"/>
    </row>
    <row r="3142" spans="9:15">
      <c r="I3142" s="108">
        <f t="shared" ref="I3142:J3157" si="211">I3141+1</f>
        <v>3139</v>
      </c>
      <c r="J3142" s="100">
        <f t="shared" si="211"/>
        <v>46603</v>
      </c>
      <c r="K3142" s="100"/>
      <c r="L3142" s="109"/>
      <c r="M3142" s="1"/>
      <c r="N3142" s="1"/>
      <c r="O3142" s="1"/>
    </row>
    <row r="3143" spans="9:15">
      <c r="I3143" s="108">
        <f t="shared" si="211"/>
        <v>3140</v>
      </c>
      <c r="J3143" s="100">
        <f t="shared" si="211"/>
        <v>46604</v>
      </c>
      <c r="K3143" s="100"/>
      <c r="L3143" s="109"/>
      <c r="M3143" s="1"/>
      <c r="N3143" s="1"/>
      <c r="O3143" s="1"/>
    </row>
    <row r="3144" spans="9:15">
      <c r="I3144" s="108">
        <f t="shared" si="211"/>
        <v>3141</v>
      </c>
      <c r="J3144" s="100">
        <f t="shared" si="211"/>
        <v>46605</v>
      </c>
      <c r="K3144" s="100"/>
      <c r="L3144" s="109"/>
      <c r="M3144" s="1"/>
      <c r="N3144" s="1"/>
      <c r="O3144" s="1"/>
    </row>
    <row r="3145" spans="9:15">
      <c r="I3145" s="108">
        <f t="shared" si="211"/>
        <v>3142</v>
      </c>
      <c r="J3145" s="100">
        <f t="shared" si="211"/>
        <v>46606</v>
      </c>
      <c r="K3145" s="100"/>
      <c r="L3145" s="109"/>
      <c r="M3145" s="1"/>
      <c r="N3145" s="1"/>
      <c r="O3145" s="1"/>
    </row>
    <row r="3146" spans="9:15">
      <c r="I3146" s="108">
        <f t="shared" si="211"/>
        <v>3143</v>
      </c>
      <c r="J3146" s="100">
        <f t="shared" si="211"/>
        <v>46607</v>
      </c>
      <c r="K3146" s="100"/>
      <c r="L3146" s="109"/>
      <c r="M3146" s="1"/>
      <c r="N3146" s="1"/>
      <c r="O3146" s="1"/>
    </row>
    <row r="3147" spans="9:15">
      <c r="I3147" s="108">
        <f t="shared" si="211"/>
        <v>3144</v>
      </c>
      <c r="J3147" s="100">
        <f t="shared" si="211"/>
        <v>46608</v>
      </c>
      <c r="K3147" s="100"/>
      <c r="L3147" s="109"/>
      <c r="M3147" s="1"/>
      <c r="N3147" s="1"/>
      <c r="O3147" s="1"/>
    </row>
    <row r="3148" spans="9:15">
      <c r="I3148" s="108">
        <f t="shared" si="211"/>
        <v>3145</v>
      </c>
      <c r="J3148" s="100">
        <f t="shared" si="211"/>
        <v>46609</v>
      </c>
      <c r="K3148" s="100"/>
      <c r="L3148" s="109"/>
      <c r="M3148" s="1"/>
      <c r="N3148" s="1"/>
      <c r="O3148" s="1"/>
    </row>
    <row r="3149" spans="9:15">
      <c r="I3149" s="108">
        <f t="shared" si="211"/>
        <v>3146</v>
      </c>
      <c r="J3149" s="100">
        <f t="shared" si="211"/>
        <v>46610</v>
      </c>
      <c r="K3149" s="100"/>
      <c r="L3149" s="109"/>
      <c r="M3149" s="1"/>
      <c r="N3149" s="1"/>
      <c r="O3149" s="1"/>
    </row>
    <row r="3150" spans="9:15">
      <c r="I3150" s="108">
        <f t="shared" si="211"/>
        <v>3147</v>
      </c>
      <c r="J3150" s="100">
        <f t="shared" si="211"/>
        <v>46611</v>
      </c>
      <c r="K3150" s="100"/>
      <c r="L3150" s="109"/>
      <c r="M3150" s="1"/>
      <c r="N3150" s="1"/>
      <c r="O3150" s="1"/>
    </row>
    <row r="3151" spans="9:15">
      <c r="I3151" s="108">
        <f t="shared" si="211"/>
        <v>3148</v>
      </c>
      <c r="J3151" s="100">
        <f t="shared" si="211"/>
        <v>46612</v>
      </c>
      <c r="K3151" s="100"/>
      <c r="L3151" s="109"/>
      <c r="M3151" s="1"/>
      <c r="N3151" s="1"/>
      <c r="O3151" s="1"/>
    </row>
    <row r="3152" spans="9:15">
      <c r="I3152" s="108">
        <f t="shared" si="211"/>
        <v>3149</v>
      </c>
      <c r="J3152" s="100">
        <f t="shared" si="211"/>
        <v>46613</v>
      </c>
      <c r="K3152" s="100"/>
      <c r="L3152" s="109"/>
      <c r="M3152" s="1"/>
      <c r="N3152" s="1"/>
      <c r="O3152" s="1"/>
    </row>
    <row r="3153" spans="9:15">
      <c r="I3153" s="108">
        <f t="shared" si="211"/>
        <v>3150</v>
      </c>
      <c r="J3153" s="100">
        <f t="shared" si="211"/>
        <v>46614</v>
      </c>
      <c r="K3153" s="100"/>
      <c r="L3153" s="109"/>
      <c r="M3153" s="1"/>
      <c r="N3153" s="1"/>
      <c r="O3153" s="1"/>
    </row>
    <row r="3154" spans="9:15">
      <c r="I3154" s="108">
        <f t="shared" si="211"/>
        <v>3151</v>
      </c>
      <c r="J3154" s="100">
        <f t="shared" si="211"/>
        <v>46615</v>
      </c>
      <c r="K3154" s="100"/>
      <c r="L3154" s="109"/>
      <c r="M3154" s="1"/>
      <c r="N3154" s="1"/>
      <c r="O3154" s="1"/>
    </row>
    <row r="3155" spans="9:15">
      <c r="I3155" s="108">
        <f t="shared" si="211"/>
        <v>3152</v>
      </c>
      <c r="J3155" s="100">
        <f t="shared" si="211"/>
        <v>46616</v>
      </c>
      <c r="K3155" s="100"/>
      <c r="L3155" s="109"/>
      <c r="M3155" s="1"/>
      <c r="N3155" s="1"/>
      <c r="O3155" s="1"/>
    </row>
    <row r="3156" spans="9:15">
      <c r="I3156" s="108">
        <f t="shared" si="211"/>
        <v>3153</v>
      </c>
      <c r="J3156" s="100">
        <f t="shared" si="211"/>
        <v>46617</v>
      </c>
      <c r="K3156" s="100"/>
      <c r="L3156" s="109"/>
      <c r="M3156" s="1"/>
      <c r="N3156" s="1"/>
      <c r="O3156" s="1"/>
    </row>
    <row r="3157" spans="9:15">
      <c r="I3157" s="108">
        <f t="shared" si="211"/>
        <v>3154</v>
      </c>
      <c r="J3157" s="100">
        <f t="shared" si="211"/>
        <v>46618</v>
      </c>
      <c r="K3157" s="100"/>
      <c r="L3157" s="109"/>
      <c r="M3157" s="1"/>
      <c r="N3157" s="1"/>
      <c r="O3157" s="1"/>
    </row>
    <row r="3158" spans="9:15">
      <c r="I3158" s="108">
        <f t="shared" ref="I3158:J3173" si="212">I3157+1</f>
        <v>3155</v>
      </c>
      <c r="J3158" s="100">
        <f t="shared" si="212"/>
        <v>46619</v>
      </c>
      <c r="K3158" s="100"/>
      <c r="L3158" s="109"/>
      <c r="M3158" s="1"/>
      <c r="N3158" s="1"/>
      <c r="O3158" s="1"/>
    </row>
    <row r="3159" spans="9:15">
      <c r="I3159" s="108">
        <f t="shared" si="212"/>
        <v>3156</v>
      </c>
      <c r="J3159" s="100">
        <f t="shared" si="212"/>
        <v>46620</v>
      </c>
      <c r="K3159" s="100"/>
      <c r="L3159" s="109"/>
      <c r="M3159" s="1"/>
      <c r="N3159" s="1"/>
      <c r="O3159" s="1"/>
    </row>
    <row r="3160" spans="9:15">
      <c r="I3160" s="108">
        <f t="shared" si="212"/>
        <v>3157</v>
      </c>
      <c r="J3160" s="100">
        <f t="shared" si="212"/>
        <v>46621</v>
      </c>
      <c r="K3160" s="100"/>
      <c r="L3160" s="109"/>
      <c r="M3160" s="1"/>
      <c r="N3160" s="1"/>
      <c r="O3160" s="1"/>
    </row>
    <row r="3161" spans="9:15">
      <c r="I3161" s="108">
        <f t="shared" si="212"/>
        <v>3158</v>
      </c>
      <c r="J3161" s="100">
        <f t="shared" si="212"/>
        <v>46622</v>
      </c>
      <c r="K3161" s="100"/>
      <c r="L3161" s="109"/>
      <c r="M3161" s="1"/>
      <c r="N3161" s="1"/>
      <c r="O3161" s="1"/>
    </row>
    <row r="3162" spans="9:15">
      <c r="I3162" s="108">
        <f t="shared" si="212"/>
        <v>3159</v>
      </c>
      <c r="J3162" s="100">
        <f t="shared" si="212"/>
        <v>46623</v>
      </c>
      <c r="K3162" s="100"/>
      <c r="L3162" s="109"/>
      <c r="M3162" s="1"/>
      <c r="N3162" s="1"/>
      <c r="O3162" s="1"/>
    </row>
    <row r="3163" spans="9:15">
      <c r="I3163" s="108">
        <f t="shared" si="212"/>
        <v>3160</v>
      </c>
      <c r="J3163" s="100">
        <f t="shared" si="212"/>
        <v>46624</v>
      </c>
      <c r="K3163" s="100"/>
      <c r="L3163" s="109"/>
      <c r="M3163" s="1"/>
      <c r="N3163" s="1"/>
      <c r="O3163" s="1"/>
    </row>
    <row r="3164" spans="9:15">
      <c r="I3164" s="108">
        <f t="shared" si="212"/>
        <v>3161</v>
      </c>
      <c r="J3164" s="100">
        <f t="shared" si="212"/>
        <v>46625</v>
      </c>
      <c r="K3164" s="100"/>
      <c r="L3164" s="109"/>
      <c r="M3164" s="1"/>
      <c r="N3164" s="1"/>
      <c r="O3164" s="1"/>
    </row>
    <row r="3165" spans="9:15">
      <c r="I3165" s="108">
        <f t="shared" si="212"/>
        <v>3162</v>
      </c>
      <c r="J3165" s="100">
        <f t="shared" si="212"/>
        <v>46626</v>
      </c>
      <c r="K3165" s="100"/>
      <c r="L3165" s="109"/>
      <c r="M3165" s="1"/>
      <c r="N3165" s="1"/>
      <c r="O3165" s="1"/>
    </row>
    <row r="3166" spans="9:15">
      <c r="I3166" s="108">
        <f t="shared" si="212"/>
        <v>3163</v>
      </c>
      <c r="J3166" s="100">
        <f t="shared" si="212"/>
        <v>46627</v>
      </c>
      <c r="K3166" s="100"/>
      <c r="L3166" s="109"/>
      <c r="M3166" s="1"/>
      <c r="N3166" s="1"/>
      <c r="O3166" s="1"/>
    </row>
    <row r="3167" spans="9:15">
      <c r="I3167" s="108">
        <f t="shared" si="212"/>
        <v>3164</v>
      </c>
      <c r="J3167" s="100">
        <f t="shared" si="212"/>
        <v>46628</v>
      </c>
      <c r="K3167" s="100"/>
      <c r="L3167" s="109"/>
      <c r="M3167" s="1"/>
      <c r="N3167" s="1"/>
      <c r="O3167" s="1"/>
    </row>
    <row r="3168" spans="9:15">
      <c r="I3168" s="108">
        <f t="shared" si="212"/>
        <v>3165</v>
      </c>
      <c r="J3168" s="100">
        <f t="shared" si="212"/>
        <v>46629</v>
      </c>
      <c r="K3168" s="100"/>
      <c r="L3168" s="109"/>
      <c r="M3168" s="1"/>
      <c r="N3168" s="1"/>
      <c r="O3168" s="1"/>
    </row>
    <row r="3169" spans="9:15">
      <c r="I3169" s="108">
        <f t="shared" si="212"/>
        <v>3166</v>
      </c>
      <c r="J3169" s="100">
        <f t="shared" si="212"/>
        <v>46630</v>
      </c>
      <c r="K3169" s="100"/>
      <c r="L3169" s="109"/>
      <c r="M3169" s="1"/>
      <c r="N3169" s="1"/>
      <c r="O3169" s="1"/>
    </row>
    <row r="3170" spans="9:15">
      <c r="I3170" s="108">
        <f t="shared" si="212"/>
        <v>3167</v>
      </c>
      <c r="J3170" s="100">
        <f t="shared" si="212"/>
        <v>46631</v>
      </c>
      <c r="K3170" s="100"/>
      <c r="L3170" s="109"/>
      <c r="M3170" s="1"/>
      <c r="N3170" s="1"/>
      <c r="O3170" s="1"/>
    </row>
    <row r="3171" spans="9:15">
      <c r="I3171" s="108">
        <f t="shared" si="212"/>
        <v>3168</v>
      </c>
      <c r="J3171" s="100">
        <f t="shared" si="212"/>
        <v>46632</v>
      </c>
      <c r="K3171" s="100"/>
      <c r="L3171" s="109"/>
      <c r="M3171" s="1"/>
      <c r="N3171" s="1"/>
      <c r="O3171" s="1"/>
    </row>
    <row r="3172" spans="9:15">
      <c r="I3172" s="108">
        <f t="shared" si="212"/>
        <v>3169</v>
      </c>
      <c r="J3172" s="100">
        <f t="shared" si="212"/>
        <v>46633</v>
      </c>
      <c r="K3172" s="100"/>
      <c r="L3172" s="109"/>
      <c r="M3172" s="1"/>
      <c r="N3172" s="1"/>
      <c r="O3172" s="1"/>
    </row>
    <row r="3173" spans="9:15">
      <c r="I3173" s="108">
        <f t="shared" si="212"/>
        <v>3170</v>
      </c>
      <c r="J3173" s="100">
        <f t="shared" si="212"/>
        <v>46634</v>
      </c>
      <c r="K3173" s="100"/>
      <c r="L3173" s="109"/>
      <c r="M3173" s="1"/>
      <c r="N3173" s="1"/>
      <c r="O3173" s="1"/>
    </row>
    <row r="3174" spans="9:15">
      <c r="I3174" s="108">
        <f t="shared" ref="I3174:J3189" si="213">I3173+1</f>
        <v>3171</v>
      </c>
      <c r="J3174" s="100">
        <f t="shared" si="213"/>
        <v>46635</v>
      </c>
      <c r="K3174" s="100"/>
      <c r="L3174" s="109"/>
      <c r="M3174" s="1"/>
      <c r="N3174" s="1"/>
      <c r="O3174" s="1"/>
    </row>
    <row r="3175" spans="9:15">
      <c r="I3175" s="108">
        <f t="shared" si="213"/>
        <v>3172</v>
      </c>
      <c r="J3175" s="100">
        <f t="shared" si="213"/>
        <v>46636</v>
      </c>
      <c r="K3175" s="100"/>
      <c r="L3175" s="109"/>
      <c r="M3175" s="1"/>
      <c r="N3175" s="1"/>
      <c r="O3175" s="1"/>
    </row>
    <row r="3176" spans="9:15">
      <c r="I3176" s="108">
        <f t="shared" si="213"/>
        <v>3173</v>
      </c>
      <c r="J3176" s="100">
        <f t="shared" si="213"/>
        <v>46637</v>
      </c>
      <c r="K3176" s="100"/>
      <c r="L3176" s="109"/>
      <c r="M3176" s="1"/>
      <c r="N3176" s="1"/>
      <c r="O3176" s="1"/>
    </row>
    <row r="3177" spans="9:15">
      <c r="I3177" s="108">
        <f t="shared" si="213"/>
        <v>3174</v>
      </c>
      <c r="J3177" s="100">
        <f t="shared" si="213"/>
        <v>46638</v>
      </c>
      <c r="K3177" s="100"/>
      <c r="L3177" s="109"/>
      <c r="M3177" s="1"/>
      <c r="N3177" s="1"/>
      <c r="O3177" s="1"/>
    </row>
    <row r="3178" spans="9:15">
      <c r="I3178" s="108">
        <f t="shared" si="213"/>
        <v>3175</v>
      </c>
      <c r="J3178" s="100">
        <f t="shared" si="213"/>
        <v>46639</v>
      </c>
      <c r="K3178" s="100"/>
      <c r="L3178" s="109"/>
      <c r="M3178" s="1"/>
      <c r="N3178" s="1"/>
      <c r="O3178" s="1"/>
    </row>
    <row r="3179" spans="9:15">
      <c r="I3179" s="108">
        <f t="shared" si="213"/>
        <v>3176</v>
      </c>
      <c r="J3179" s="100">
        <f t="shared" si="213"/>
        <v>46640</v>
      </c>
      <c r="K3179" s="100"/>
      <c r="L3179" s="109"/>
      <c r="M3179" s="1"/>
      <c r="N3179" s="1"/>
      <c r="O3179" s="1"/>
    </row>
    <row r="3180" spans="9:15">
      <c r="I3180" s="108">
        <f t="shared" si="213"/>
        <v>3177</v>
      </c>
      <c r="J3180" s="100">
        <f t="shared" si="213"/>
        <v>46641</v>
      </c>
      <c r="K3180" s="100"/>
      <c r="L3180" s="109"/>
      <c r="M3180" s="1"/>
      <c r="N3180" s="1"/>
      <c r="O3180" s="1"/>
    </row>
    <row r="3181" spans="9:15">
      <c r="I3181" s="108">
        <f t="shared" si="213"/>
        <v>3178</v>
      </c>
      <c r="J3181" s="100">
        <f t="shared" si="213"/>
        <v>46642</v>
      </c>
      <c r="K3181" s="100"/>
      <c r="L3181" s="109"/>
      <c r="M3181" s="1"/>
      <c r="N3181" s="1"/>
      <c r="O3181" s="1"/>
    </row>
    <row r="3182" spans="9:15">
      <c r="I3182" s="108">
        <f t="shared" si="213"/>
        <v>3179</v>
      </c>
      <c r="J3182" s="100">
        <f t="shared" si="213"/>
        <v>46643</v>
      </c>
      <c r="K3182" s="100"/>
      <c r="L3182" s="109"/>
      <c r="M3182" s="1"/>
      <c r="N3182" s="1"/>
      <c r="O3182" s="1"/>
    </row>
    <row r="3183" spans="9:15">
      <c r="I3183" s="108">
        <f t="shared" si="213"/>
        <v>3180</v>
      </c>
      <c r="J3183" s="100">
        <f t="shared" si="213"/>
        <v>46644</v>
      </c>
      <c r="K3183" s="100"/>
      <c r="L3183" s="109"/>
      <c r="M3183" s="1"/>
      <c r="N3183" s="1"/>
      <c r="O3183" s="1"/>
    </row>
    <row r="3184" spans="9:15">
      <c r="I3184" s="108">
        <f t="shared" si="213"/>
        <v>3181</v>
      </c>
      <c r="J3184" s="100">
        <f t="shared" si="213"/>
        <v>46645</v>
      </c>
      <c r="K3184" s="100"/>
      <c r="L3184" s="109"/>
      <c r="M3184" s="1"/>
      <c r="N3184" s="1"/>
      <c r="O3184" s="1"/>
    </row>
    <row r="3185" spans="9:15">
      <c r="I3185" s="108">
        <f t="shared" si="213"/>
        <v>3182</v>
      </c>
      <c r="J3185" s="100">
        <f t="shared" si="213"/>
        <v>46646</v>
      </c>
      <c r="K3185" s="100"/>
      <c r="L3185" s="109"/>
      <c r="M3185" s="1"/>
      <c r="N3185" s="1"/>
      <c r="O3185" s="1"/>
    </row>
    <row r="3186" spans="9:15">
      <c r="I3186" s="108">
        <f t="shared" si="213"/>
        <v>3183</v>
      </c>
      <c r="J3186" s="100">
        <f t="shared" si="213"/>
        <v>46647</v>
      </c>
      <c r="K3186" s="100"/>
      <c r="L3186" s="109"/>
      <c r="M3186" s="1"/>
      <c r="N3186" s="1"/>
      <c r="O3186" s="1"/>
    </row>
    <row r="3187" spans="9:15">
      <c r="I3187" s="108">
        <f t="shared" si="213"/>
        <v>3184</v>
      </c>
      <c r="J3187" s="100">
        <f t="shared" si="213"/>
        <v>46648</v>
      </c>
      <c r="K3187" s="100"/>
      <c r="L3187" s="109"/>
      <c r="M3187" s="1"/>
      <c r="N3187" s="1"/>
      <c r="O3187" s="1"/>
    </row>
    <row r="3188" spans="9:15">
      <c r="I3188" s="108">
        <f t="shared" si="213"/>
        <v>3185</v>
      </c>
      <c r="J3188" s="100">
        <f t="shared" si="213"/>
        <v>46649</v>
      </c>
      <c r="K3188" s="100"/>
      <c r="L3188" s="109"/>
      <c r="M3188" s="1"/>
      <c r="N3188" s="1"/>
      <c r="O3188" s="1"/>
    </row>
    <row r="3189" spans="9:15">
      <c r="I3189" s="108">
        <f t="shared" si="213"/>
        <v>3186</v>
      </c>
      <c r="J3189" s="100">
        <f t="shared" si="213"/>
        <v>46650</v>
      </c>
      <c r="K3189" s="100"/>
      <c r="L3189" s="109"/>
      <c r="M3189" s="1"/>
      <c r="N3189" s="1"/>
      <c r="O3189" s="1"/>
    </row>
    <row r="3190" spans="9:15">
      <c r="I3190" s="108">
        <f t="shared" ref="I3190:J3205" si="214">I3189+1</f>
        <v>3187</v>
      </c>
      <c r="J3190" s="100">
        <f t="shared" si="214"/>
        <v>46651</v>
      </c>
      <c r="K3190" s="100"/>
      <c r="L3190" s="109"/>
      <c r="M3190" s="1"/>
      <c r="N3190" s="1"/>
      <c r="O3190" s="1"/>
    </row>
    <row r="3191" spans="9:15">
      <c r="I3191" s="108">
        <f t="shared" si="214"/>
        <v>3188</v>
      </c>
      <c r="J3191" s="100">
        <f t="shared" si="214"/>
        <v>46652</v>
      </c>
      <c r="K3191" s="100"/>
      <c r="L3191" s="109"/>
      <c r="M3191" s="1"/>
      <c r="N3191" s="1"/>
      <c r="O3191" s="1"/>
    </row>
    <row r="3192" spans="9:15">
      <c r="I3192" s="108">
        <f t="shared" si="214"/>
        <v>3189</v>
      </c>
      <c r="J3192" s="100">
        <f t="shared" si="214"/>
        <v>46653</v>
      </c>
      <c r="K3192" s="100"/>
      <c r="L3192" s="109"/>
      <c r="M3192" s="1"/>
      <c r="N3192" s="1"/>
      <c r="O3192" s="1"/>
    </row>
    <row r="3193" spans="9:15">
      <c r="I3193" s="108">
        <f t="shared" si="214"/>
        <v>3190</v>
      </c>
      <c r="J3193" s="100">
        <f t="shared" si="214"/>
        <v>46654</v>
      </c>
      <c r="K3193" s="100"/>
      <c r="L3193" s="109"/>
      <c r="M3193" s="1"/>
      <c r="N3193" s="1"/>
      <c r="O3193" s="1"/>
    </row>
    <row r="3194" spans="9:15">
      <c r="I3194" s="108">
        <f t="shared" si="214"/>
        <v>3191</v>
      </c>
      <c r="J3194" s="100">
        <f t="shared" si="214"/>
        <v>46655</v>
      </c>
      <c r="K3194" s="100"/>
      <c r="L3194" s="109"/>
      <c r="M3194" s="1"/>
      <c r="N3194" s="1"/>
      <c r="O3194" s="1"/>
    </row>
    <row r="3195" spans="9:15">
      <c r="I3195" s="108">
        <f t="shared" si="214"/>
        <v>3192</v>
      </c>
      <c r="J3195" s="100">
        <f t="shared" si="214"/>
        <v>46656</v>
      </c>
      <c r="K3195" s="100"/>
      <c r="L3195" s="109"/>
      <c r="M3195" s="1"/>
      <c r="N3195" s="1"/>
      <c r="O3195" s="1"/>
    </row>
    <row r="3196" spans="9:15">
      <c r="I3196" s="108">
        <f t="shared" si="214"/>
        <v>3193</v>
      </c>
      <c r="J3196" s="100">
        <f t="shared" si="214"/>
        <v>46657</v>
      </c>
      <c r="K3196" s="100"/>
      <c r="L3196" s="109"/>
      <c r="M3196" s="1"/>
      <c r="N3196" s="1"/>
      <c r="O3196" s="1"/>
    </row>
    <row r="3197" spans="9:15">
      <c r="I3197" s="108">
        <f t="shared" si="214"/>
        <v>3194</v>
      </c>
      <c r="J3197" s="100">
        <f t="shared" si="214"/>
        <v>46658</v>
      </c>
      <c r="K3197" s="100"/>
      <c r="L3197" s="109"/>
      <c r="M3197" s="1"/>
      <c r="N3197" s="1"/>
      <c r="O3197" s="1"/>
    </row>
    <row r="3198" spans="9:15">
      <c r="I3198" s="108">
        <f t="shared" si="214"/>
        <v>3195</v>
      </c>
      <c r="J3198" s="100">
        <f t="shared" si="214"/>
        <v>46659</v>
      </c>
      <c r="K3198" s="100"/>
      <c r="L3198" s="109"/>
      <c r="M3198" s="1"/>
      <c r="N3198" s="1"/>
      <c r="O3198" s="1"/>
    </row>
    <row r="3199" spans="9:15">
      <c r="I3199" s="108">
        <f t="shared" si="214"/>
        <v>3196</v>
      </c>
      <c r="J3199" s="100">
        <f t="shared" si="214"/>
        <v>46660</v>
      </c>
      <c r="K3199" s="100"/>
      <c r="L3199" s="109"/>
      <c r="M3199" s="1"/>
      <c r="N3199" s="1"/>
      <c r="O3199" s="1"/>
    </row>
    <row r="3200" spans="9:15">
      <c r="I3200" s="108">
        <f t="shared" si="214"/>
        <v>3197</v>
      </c>
      <c r="J3200" s="100">
        <f t="shared" si="214"/>
        <v>46661</v>
      </c>
      <c r="K3200" s="100"/>
      <c r="L3200" s="109"/>
      <c r="M3200" s="1"/>
      <c r="N3200" s="1"/>
      <c r="O3200" s="1"/>
    </row>
    <row r="3201" spans="9:15">
      <c r="I3201" s="108">
        <f t="shared" si="214"/>
        <v>3198</v>
      </c>
      <c r="J3201" s="100">
        <f t="shared" si="214"/>
        <v>46662</v>
      </c>
      <c r="K3201" s="100"/>
      <c r="L3201" s="109"/>
      <c r="M3201" s="1"/>
      <c r="N3201" s="1"/>
      <c r="O3201" s="1"/>
    </row>
    <row r="3202" spans="9:15">
      <c r="I3202" s="108">
        <f t="shared" si="214"/>
        <v>3199</v>
      </c>
      <c r="J3202" s="100">
        <f t="shared" si="214"/>
        <v>46663</v>
      </c>
      <c r="K3202" s="100"/>
      <c r="L3202" s="109"/>
      <c r="M3202" s="1"/>
      <c r="N3202" s="1"/>
      <c r="O3202" s="1"/>
    </row>
    <row r="3203" spans="9:15">
      <c r="I3203" s="108">
        <f t="shared" si="214"/>
        <v>3200</v>
      </c>
      <c r="J3203" s="100">
        <f t="shared" si="214"/>
        <v>46664</v>
      </c>
      <c r="K3203" s="100"/>
      <c r="L3203" s="109"/>
      <c r="M3203" s="1"/>
      <c r="N3203" s="1"/>
      <c r="O3203" s="1"/>
    </row>
    <row r="3204" spans="9:15">
      <c r="I3204" s="108">
        <f t="shared" si="214"/>
        <v>3201</v>
      </c>
      <c r="J3204" s="100">
        <f t="shared" si="214"/>
        <v>46665</v>
      </c>
      <c r="K3204" s="100"/>
      <c r="L3204" s="109"/>
      <c r="M3204" s="1"/>
      <c r="N3204" s="1"/>
      <c r="O3204" s="1"/>
    </row>
    <row r="3205" spans="9:15">
      <c r="I3205" s="108">
        <f t="shared" si="214"/>
        <v>3202</v>
      </c>
      <c r="J3205" s="100">
        <f t="shared" si="214"/>
        <v>46666</v>
      </c>
      <c r="K3205" s="100"/>
      <c r="L3205" s="109"/>
      <c r="M3205" s="1"/>
      <c r="N3205" s="1"/>
      <c r="O3205" s="1"/>
    </row>
    <row r="3206" spans="9:15">
      <c r="I3206" s="108">
        <f t="shared" ref="I3206:J3221" si="215">I3205+1</f>
        <v>3203</v>
      </c>
      <c r="J3206" s="100">
        <f t="shared" si="215"/>
        <v>46667</v>
      </c>
      <c r="K3206" s="100"/>
      <c r="L3206" s="109"/>
      <c r="M3206" s="1"/>
      <c r="N3206" s="1"/>
      <c r="O3206" s="1"/>
    </row>
    <row r="3207" spans="9:15">
      <c r="I3207" s="108">
        <f t="shared" si="215"/>
        <v>3204</v>
      </c>
      <c r="J3207" s="100">
        <f t="shared" si="215"/>
        <v>46668</v>
      </c>
      <c r="K3207" s="100"/>
      <c r="L3207" s="109"/>
      <c r="M3207" s="1"/>
      <c r="N3207" s="1"/>
      <c r="O3207" s="1"/>
    </row>
    <row r="3208" spans="9:15">
      <c r="I3208" s="108">
        <f t="shared" si="215"/>
        <v>3205</v>
      </c>
      <c r="J3208" s="100">
        <f t="shared" si="215"/>
        <v>46669</v>
      </c>
      <c r="K3208" s="100"/>
      <c r="L3208" s="109"/>
      <c r="M3208" s="1"/>
      <c r="N3208" s="1"/>
      <c r="O3208" s="1"/>
    </row>
    <row r="3209" spans="9:15">
      <c r="I3209" s="108">
        <f t="shared" si="215"/>
        <v>3206</v>
      </c>
      <c r="J3209" s="100">
        <f t="shared" si="215"/>
        <v>46670</v>
      </c>
      <c r="K3209" s="100"/>
      <c r="L3209" s="109"/>
      <c r="M3209" s="1"/>
      <c r="N3209" s="1"/>
      <c r="O3209" s="1"/>
    </row>
    <row r="3210" spans="9:15">
      <c r="I3210" s="108">
        <f t="shared" si="215"/>
        <v>3207</v>
      </c>
      <c r="J3210" s="100">
        <f t="shared" si="215"/>
        <v>46671</v>
      </c>
      <c r="K3210" s="100"/>
      <c r="L3210" s="109"/>
      <c r="M3210" s="1"/>
      <c r="N3210" s="1"/>
      <c r="O3210" s="1"/>
    </row>
    <row r="3211" spans="9:15">
      <c r="I3211" s="108">
        <f t="shared" si="215"/>
        <v>3208</v>
      </c>
      <c r="J3211" s="100">
        <f t="shared" si="215"/>
        <v>46672</v>
      </c>
      <c r="K3211" s="100"/>
      <c r="L3211" s="109"/>
      <c r="M3211" s="1"/>
      <c r="N3211" s="1"/>
      <c r="O3211" s="1"/>
    </row>
    <row r="3212" spans="9:15">
      <c r="I3212" s="108">
        <f t="shared" si="215"/>
        <v>3209</v>
      </c>
      <c r="J3212" s="100">
        <f t="shared" si="215"/>
        <v>46673</v>
      </c>
      <c r="K3212" s="100"/>
      <c r="L3212" s="109"/>
      <c r="M3212" s="1"/>
      <c r="N3212" s="1"/>
      <c r="O3212" s="1"/>
    </row>
    <row r="3213" spans="9:15">
      <c r="I3213" s="108">
        <f t="shared" si="215"/>
        <v>3210</v>
      </c>
      <c r="J3213" s="100">
        <f t="shared" si="215"/>
        <v>46674</v>
      </c>
      <c r="K3213" s="100"/>
      <c r="L3213" s="109"/>
      <c r="M3213" s="1"/>
      <c r="N3213" s="1"/>
      <c r="O3213" s="1"/>
    </row>
    <row r="3214" spans="9:15">
      <c r="I3214" s="108">
        <f t="shared" si="215"/>
        <v>3211</v>
      </c>
      <c r="J3214" s="100">
        <f t="shared" si="215"/>
        <v>46675</v>
      </c>
      <c r="K3214" s="100"/>
      <c r="L3214" s="109"/>
      <c r="M3214" s="1"/>
      <c r="N3214" s="1"/>
      <c r="O3214" s="1"/>
    </row>
    <row r="3215" spans="9:15">
      <c r="I3215" s="108">
        <f t="shared" si="215"/>
        <v>3212</v>
      </c>
      <c r="J3215" s="100">
        <f t="shared" si="215"/>
        <v>46676</v>
      </c>
      <c r="K3215" s="100"/>
      <c r="L3215" s="109"/>
      <c r="M3215" s="1"/>
      <c r="N3215" s="1"/>
      <c r="O3215" s="1"/>
    </row>
    <row r="3216" spans="9:15">
      <c r="I3216" s="108">
        <f t="shared" si="215"/>
        <v>3213</v>
      </c>
      <c r="J3216" s="100">
        <f t="shared" si="215"/>
        <v>46677</v>
      </c>
      <c r="K3216" s="100"/>
      <c r="L3216" s="109"/>
      <c r="M3216" s="1"/>
      <c r="N3216" s="1"/>
      <c r="O3216" s="1"/>
    </row>
    <row r="3217" spans="9:15">
      <c r="I3217" s="108">
        <f t="shared" si="215"/>
        <v>3214</v>
      </c>
      <c r="J3217" s="100">
        <f t="shared" si="215"/>
        <v>46678</v>
      </c>
      <c r="K3217" s="100"/>
      <c r="L3217" s="109"/>
      <c r="M3217" s="1"/>
      <c r="N3217" s="1"/>
      <c r="O3217" s="1"/>
    </row>
    <row r="3218" spans="9:15">
      <c r="I3218" s="108">
        <f t="shared" si="215"/>
        <v>3215</v>
      </c>
      <c r="J3218" s="100">
        <f t="shared" si="215"/>
        <v>46679</v>
      </c>
      <c r="K3218" s="100"/>
      <c r="L3218" s="109"/>
      <c r="M3218" s="1"/>
      <c r="N3218" s="1"/>
      <c r="O3218" s="1"/>
    </row>
    <row r="3219" spans="9:15">
      <c r="I3219" s="108">
        <f t="shared" si="215"/>
        <v>3216</v>
      </c>
      <c r="J3219" s="100">
        <f t="shared" si="215"/>
        <v>46680</v>
      </c>
      <c r="K3219" s="100"/>
      <c r="L3219" s="109"/>
      <c r="M3219" s="1"/>
      <c r="N3219" s="1"/>
      <c r="O3219" s="1"/>
    </row>
    <row r="3220" spans="9:15">
      <c r="I3220" s="108">
        <f t="shared" si="215"/>
        <v>3217</v>
      </c>
      <c r="J3220" s="100">
        <f t="shared" si="215"/>
        <v>46681</v>
      </c>
      <c r="K3220" s="100"/>
      <c r="L3220" s="109"/>
      <c r="M3220" s="1"/>
      <c r="N3220" s="1"/>
      <c r="O3220" s="1"/>
    </row>
    <row r="3221" spans="9:15">
      <c r="I3221" s="108">
        <f t="shared" si="215"/>
        <v>3218</v>
      </c>
      <c r="J3221" s="100">
        <f t="shared" si="215"/>
        <v>46682</v>
      </c>
      <c r="K3221" s="100"/>
      <c r="L3221" s="109"/>
      <c r="M3221" s="1"/>
      <c r="N3221" s="1"/>
      <c r="O3221" s="1"/>
    </row>
    <row r="3222" spans="9:15">
      <c r="I3222" s="108">
        <f t="shared" ref="I3222:J3237" si="216">I3221+1</f>
        <v>3219</v>
      </c>
      <c r="J3222" s="100">
        <f t="shared" si="216"/>
        <v>46683</v>
      </c>
      <c r="K3222" s="100"/>
      <c r="L3222" s="109"/>
      <c r="M3222" s="1"/>
      <c r="N3222" s="1"/>
      <c r="O3222" s="1"/>
    </row>
    <row r="3223" spans="9:15">
      <c r="I3223" s="108">
        <f t="shared" si="216"/>
        <v>3220</v>
      </c>
      <c r="J3223" s="100">
        <f t="shared" si="216"/>
        <v>46684</v>
      </c>
      <c r="K3223" s="100"/>
      <c r="L3223" s="109"/>
      <c r="M3223" s="1"/>
      <c r="N3223" s="1"/>
      <c r="O3223" s="1"/>
    </row>
    <row r="3224" spans="9:15">
      <c r="I3224" s="108">
        <f t="shared" si="216"/>
        <v>3221</v>
      </c>
      <c r="J3224" s="100">
        <f t="shared" si="216"/>
        <v>46685</v>
      </c>
      <c r="K3224" s="100"/>
      <c r="L3224" s="109"/>
      <c r="M3224" s="1"/>
      <c r="N3224" s="1"/>
      <c r="O3224" s="1"/>
    </row>
    <row r="3225" spans="9:15">
      <c r="I3225" s="108">
        <f t="shared" si="216"/>
        <v>3222</v>
      </c>
      <c r="J3225" s="100">
        <f t="shared" si="216"/>
        <v>46686</v>
      </c>
      <c r="K3225" s="100"/>
      <c r="L3225" s="109"/>
      <c r="M3225" s="1"/>
      <c r="N3225" s="1"/>
      <c r="O3225" s="1"/>
    </row>
    <row r="3226" spans="9:15">
      <c r="I3226" s="108">
        <f t="shared" si="216"/>
        <v>3223</v>
      </c>
      <c r="J3226" s="100">
        <f t="shared" si="216"/>
        <v>46687</v>
      </c>
      <c r="K3226" s="100"/>
      <c r="L3226" s="109"/>
      <c r="M3226" s="1"/>
      <c r="N3226" s="1"/>
      <c r="O3226" s="1"/>
    </row>
    <row r="3227" spans="9:15">
      <c r="I3227" s="108">
        <f t="shared" si="216"/>
        <v>3224</v>
      </c>
      <c r="J3227" s="100">
        <f t="shared" si="216"/>
        <v>46688</v>
      </c>
      <c r="K3227" s="100"/>
      <c r="L3227" s="109"/>
      <c r="M3227" s="1"/>
      <c r="N3227" s="1"/>
      <c r="O3227" s="1"/>
    </row>
    <row r="3228" spans="9:15">
      <c r="I3228" s="108">
        <f t="shared" si="216"/>
        <v>3225</v>
      </c>
      <c r="J3228" s="100">
        <f t="shared" si="216"/>
        <v>46689</v>
      </c>
      <c r="K3228" s="100"/>
      <c r="L3228" s="109"/>
      <c r="M3228" s="1"/>
      <c r="N3228" s="1"/>
      <c r="O3228" s="1"/>
    </row>
    <row r="3229" spans="9:15">
      <c r="I3229" s="108">
        <f t="shared" si="216"/>
        <v>3226</v>
      </c>
      <c r="J3229" s="100">
        <f t="shared" si="216"/>
        <v>46690</v>
      </c>
      <c r="K3229" s="100"/>
      <c r="L3229" s="109"/>
      <c r="M3229" s="1"/>
      <c r="N3229" s="1"/>
      <c r="O3229" s="1"/>
    </row>
    <row r="3230" spans="9:15">
      <c r="I3230" s="108">
        <f t="shared" si="216"/>
        <v>3227</v>
      </c>
      <c r="J3230" s="100">
        <f t="shared" si="216"/>
        <v>46691</v>
      </c>
      <c r="K3230" s="100"/>
      <c r="L3230" s="109"/>
      <c r="M3230" s="1"/>
      <c r="N3230" s="1"/>
      <c r="O3230" s="1"/>
    </row>
    <row r="3231" spans="9:15">
      <c r="I3231" s="108">
        <f t="shared" si="216"/>
        <v>3228</v>
      </c>
      <c r="J3231" s="100">
        <f t="shared" si="216"/>
        <v>46692</v>
      </c>
      <c r="K3231" s="100"/>
      <c r="L3231" s="109"/>
      <c r="M3231" s="1"/>
      <c r="N3231" s="1"/>
      <c r="O3231" s="1"/>
    </row>
    <row r="3232" spans="9:15">
      <c r="I3232" s="108">
        <f t="shared" si="216"/>
        <v>3229</v>
      </c>
      <c r="J3232" s="100">
        <f t="shared" si="216"/>
        <v>46693</v>
      </c>
      <c r="K3232" s="100"/>
      <c r="L3232" s="109"/>
      <c r="M3232" s="1"/>
      <c r="N3232" s="1"/>
      <c r="O3232" s="1"/>
    </row>
    <row r="3233" spans="9:15">
      <c r="I3233" s="108">
        <f t="shared" si="216"/>
        <v>3230</v>
      </c>
      <c r="J3233" s="100">
        <f t="shared" si="216"/>
        <v>46694</v>
      </c>
      <c r="K3233" s="100"/>
      <c r="L3233" s="109"/>
      <c r="M3233" s="1"/>
      <c r="N3233" s="1"/>
      <c r="O3233" s="1"/>
    </row>
    <row r="3234" spans="9:15">
      <c r="I3234" s="108">
        <f t="shared" si="216"/>
        <v>3231</v>
      </c>
      <c r="J3234" s="100">
        <f t="shared" si="216"/>
        <v>46695</v>
      </c>
      <c r="K3234" s="100"/>
      <c r="L3234" s="109"/>
      <c r="M3234" s="1"/>
      <c r="N3234" s="1"/>
      <c r="O3234" s="1"/>
    </row>
    <row r="3235" spans="9:15">
      <c r="I3235" s="108">
        <f t="shared" si="216"/>
        <v>3232</v>
      </c>
      <c r="J3235" s="100">
        <f t="shared" si="216"/>
        <v>46696</v>
      </c>
      <c r="K3235" s="100"/>
      <c r="L3235" s="109"/>
      <c r="M3235" s="1"/>
      <c r="N3235" s="1"/>
      <c r="O3235" s="1"/>
    </row>
    <row r="3236" spans="9:15">
      <c r="I3236" s="108">
        <f t="shared" si="216"/>
        <v>3233</v>
      </c>
      <c r="J3236" s="100">
        <f t="shared" si="216"/>
        <v>46697</v>
      </c>
      <c r="K3236" s="100"/>
      <c r="L3236" s="109"/>
      <c r="M3236" s="1"/>
      <c r="N3236" s="1"/>
      <c r="O3236" s="1"/>
    </row>
    <row r="3237" spans="9:15">
      <c r="I3237" s="108">
        <f t="shared" si="216"/>
        <v>3234</v>
      </c>
      <c r="J3237" s="100">
        <f t="shared" si="216"/>
        <v>46698</v>
      </c>
      <c r="K3237" s="100"/>
      <c r="L3237" s="109"/>
      <c r="M3237" s="1"/>
      <c r="N3237" s="1"/>
      <c r="O3237" s="1"/>
    </row>
    <row r="3238" spans="9:15">
      <c r="I3238" s="108">
        <f t="shared" ref="I3238:J3253" si="217">I3237+1</f>
        <v>3235</v>
      </c>
      <c r="J3238" s="100">
        <f t="shared" si="217"/>
        <v>46699</v>
      </c>
      <c r="K3238" s="100"/>
      <c r="L3238" s="109"/>
      <c r="M3238" s="1"/>
      <c r="N3238" s="1"/>
      <c r="O3238" s="1"/>
    </row>
    <row r="3239" spans="9:15">
      <c r="I3239" s="108">
        <f t="shared" si="217"/>
        <v>3236</v>
      </c>
      <c r="J3239" s="100">
        <f t="shared" si="217"/>
        <v>46700</v>
      </c>
      <c r="K3239" s="100"/>
      <c r="L3239" s="109"/>
      <c r="M3239" s="1"/>
      <c r="N3239" s="1"/>
      <c r="O3239" s="1"/>
    </row>
    <row r="3240" spans="9:15">
      <c r="I3240" s="108">
        <f t="shared" si="217"/>
        <v>3237</v>
      </c>
      <c r="J3240" s="100">
        <f t="shared" si="217"/>
        <v>46701</v>
      </c>
      <c r="K3240" s="100"/>
      <c r="L3240" s="109"/>
      <c r="M3240" s="1"/>
      <c r="N3240" s="1"/>
      <c r="O3240" s="1"/>
    </row>
    <row r="3241" spans="9:15">
      <c r="I3241" s="108">
        <f t="shared" si="217"/>
        <v>3238</v>
      </c>
      <c r="J3241" s="100">
        <f t="shared" si="217"/>
        <v>46702</v>
      </c>
      <c r="K3241" s="100"/>
      <c r="L3241" s="109"/>
      <c r="M3241" s="1"/>
      <c r="N3241" s="1"/>
      <c r="O3241" s="1"/>
    </row>
    <row r="3242" spans="9:15">
      <c r="I3242" s="108">
        <f t="shared" si="217"/>
        <v>3239</v>
      </c>
      <c r="J3242" s="100">
        <f t="shared" si="217"/>
        <v>46703</v>
      </c>
      <c r="K3242" s="100"/>
      <c r="L3242" s="109"/>
      <c r="M3242" s="1"/>
      <c r="N3242" s="1"/>
      <c r="O3242" s="1"/>
    </row>
    <row r="3243" spans="9:15">
      <c r="I3243" s="108">
        <f t="shared" si="217"/>
        <v>3240</v>
      </c>
      <c r="J3243" s="100">
        <f t="shared" si="217"/>
        <v>46704</v>
      </c>
      <c r="K3243" s="100"/>
      <c r="L3243" s="109"/>
      <c r="M3243" s="1"/>
      <c r="N3243" s="1"/>
      <c r="O3243" s="1"/>
    </row>
    <row r="3244" spans="9:15">
      <c r="I3244" s="108">
        <f t="shared" si="217"/>
        <v>3241</v>
      </c>
      <c r="J3244" s="100">
        <f t="shared" si="217"/>
        <v>46705</v>
      </c>
      <c r="K3244" s="100"/>
      <c r="L3244" s="109"/>
      <c r="M3244" s="1"/>
      <c r="N3244" s="1"/>
      <c r="O3244" s="1"/>
    </row>
    <row r="3245" spans="9:15">
      <c r="I3245" s="108">
        <f t="shared" si="217"/>
        <v>3242</v>
      </c>
      <c r="J3245" s="100">
        <f t="shared" si="217"/>
        <v>46706</v>
      </c>
      <c r="K3245" s="100"/>
      <c r="L3245" s="109"/>
      <c r="M3245" s="1"/>
      <c r="N3245" s="1"/>
      <c r="O3245" s="1"/>
    </row>
    <row r="3246" spans="9:15">
      <c r="I3246" s="108">
        <f t="shared" si="217"/>
        <v>3243</v>
      </c>
      <c r="J3246" s="100">
        <f t="shared" si="217"/>
        <v>46707</v>
      </c>
      <c r="K3246" s="100"/>
      <c r="L3246" s="109"/>
      <c r="M3246" s="1"/>
      <c r="N3246" s="1"/>
      <c r="O3246" s="1"/>
    </row>
    <row r="3247" spans="9:15">
      <c r="I3247" s="108">
        <f t="shared" si="217"/>
        <v>3244</v>
      </c>
      <c r="J3247" s="100">
        <f t="shared" si="217"/>
        <v>46708</v>
      </c>
      <c r="K3247" s="100"/>
      <c r="L3247" s="109"/>
      <c r="M3247" s="1"/>
      <c r="N3247" s="1"/>
      <c r="O3247" s="1"/>
    </row>
    <row r="3248" spans="9:15">
      <c r="I3248" s="108">
        <f t="shared" si="217"/>
        <v>3245</v>
      </c>
      <c r="J3248" s="100">
        <f t="shared" si="217"/>
        <v>46709</v>
      </c>
      <c r="K3248" s="100"/>
      <c r="L3248" s="109"/>
      <c r="M3248" s="1"/>
      <c r="N3248" s="1"/>
      <c r="O3248" s="1"/>
    </row>
    <row r="3249" spans="9:15">
      <c r="I3249" s="108">
        <f t="shared" si="217"/>
        <v>3246</v>
      </c>
      <c r="J3249" s="100">
        <f t="shared" si="217"/>
        <v>46710</v>
      </c>
      <c r="K3249" s="100"/>
      <c r="L3249" s="109"/>
      <c r="M3249" s="1"/>
      <c r="N3249" s="1"/>
      <c r="O3249" s="1"/>
    </row>
    <row r="3250" spans="9:15">
      <c r="I3250" s="108">
        <f t="shared" si="217"/>
        <v>3247</v>
      </c>
      <c r="J3250" s="100">
        <f t="shared" si="217"/>
        <v>46711</v>
      </c>
      <c r="K3250" s="100"/>
      <c r="L3250" s="109"/>
      <c r="M3250" s="1"/>
      <c r="N3250" s="1"/>
      <c r="O3250" s="1"/>
    </row>
    <row r="3251" spans="9:15">
      <c r="I3251" s="108">
        <f t="shared" si="217"/>
        <v>3248</v>
      </c>
      <c r="J3251" s="100">
        <f t="shared" si="217"/>
        <v>46712</v>
      </c>
      <c r="K3251" s="100"/>
      <c r="L3251" s="109"/>
      <c r="M3251" s="1"/>
      <c r="N3251" s="1"/>
      <c r="O3251" s="1"/>
    </row>
    <row r="3252" spans="9:15">
      <c r="I3252" s="108">
        <f t="shared" si="217"/>
        <v>3249</v>
      </c>
      <c r="J3252" s="100">
        <f t="shared" si="217"/>
        <v>46713</v>
      </c>
      <c r="K3252" s="100"/>
      <c r="L3252" s="109"/>
      <c r="M3252" s="1"/>
      <c r="N3252" s="1"/>
      <c r="O3252" s="1"/>
    </row>
    <row r="3253" spans="9:15">
      <c r="I3253" s="108">
        <f t="shared" si="217"/>
        <v>3250</v>
      </c>
      <c r="J3253" s="100">
        <f t="shared" si="217"/>
        <v>46714</v>
      </c>
      <c r="K3253" s="100"/>
      <c r="L3253" s="109"/>
      <c r="M3253" s="1"/>
      <c r="N3253" s="1"/>
      <c r="O3253" s="1"/>
    </row>
    <row r="3254" spans="9:15">
      <c r="I3254" s="108">
        <f t="shared" ref="I3254:J3269" si="218">I3253+1</f>
        <v>3251</v>
      </c>
      <c r="J3254" s="100">
        <f t="shared" si="218"/>
        <v>46715</v>
      </c>
      <c r="K3254" s="100"/>
      <c r="L3254" s="109"/>
      <c r="M3254" s="1"/>
      <c r="N3254" s="1"/>
      <c r="O3254" s="1"/>
    </row>
    <row r="3255" spans="9:15">
      <c r="I3255" s="108">
        <f t="shared" si="218"/>
        <v>3252</v>
      </c>
      <c r="J3255" s="100">
        <f t="shared" si="218"/>
        <v>46716</v>
      </c>
      <c r="K3255" s="100"/>
      <c r="L3255" s="109"/>
      <c r="M3255" s="1"/>
      <c r="N3255" s="1"/>
      <c r="O3255" s="1"/>
    </row>
    <row r="3256" spans="9:15">
      <c r="I3256" s="108">
        <f t="shared" si="218"/>
        <v>3253</v>
      </c>
      <c r="J3256" s="100">
        <f t="shared" si="218"/>
        <v>46717</v>
      </c>
      <c r="K3256" s="100"/>
      <c r="L3256" s="109"/>
      <c r="M3256" s="1"/>
      <c r="N3256" s="1"/>
      <c r="O3256" s="1"/>
    </row>
    <row r="3257" spans="9:15">
      <c r="I3257" s="108">
        <f t="shared" si="218"/>
        <v>3254</v>
      </c>
      <c r="J3257" s="100">
        <f t="shared" si="218"/>
        <v>46718</v>
      </c>
      <c r="K3257" s="100"/>
      <c r="L3257" s="109"/>
      <c r="M3257" s="1"/>
      <c r="N3257" s="1"/>
      <c r="O3257" s="1"/>
    </row>
    <row r="3258" spans="9:15">
      <c r="I3258" s="108">
        <f t="shared" si="218"/>
        <v>3255</v>
      </c>
      <c r="J3258" s="100">
        <f t="shared" si="218"/>
        <v>46719</v>
      </c>
      <c r="K3258" s="100"/>
      <c r="L3258" s="109"/>
      <c r="M3258" s="1"/>
      <c r="N3258" s="1"/>
      <c r="O3258" s="1"/>
    </row>
    <row r="3259" spans="9:15">
      <c r="I3259" s="108">
        <f t="shared" si="218"/>
        <v>3256</v>
      </c>
      <c r="J3259" s="100">
        <f t="shared" si="218"/>
        <v>46720</v>
      </c>
      <c r="K3259" s="100"/>
      <c r="L3259" s="109"/>
      <c r="M3259" s="1"/>
      <c r="N3259" s="1"/>
      <c r="O3259" s="1"/>
    </row>
    <row r="3260" spans="9:15">
      <c r="I3260" s="108">
        <f t="shared" si="218"/>
        <v>3257</v>
      </c>
      <c r="J3260" s="100">
        <f t="shared" si="218"/>
        <v>46721</v>
      </c>
      <c r="K3260" s="100"/>
      <c r="L3260" s="109"/>
      <c r="M3260" s="1"/>
      <c r="N3260" s="1"/>
      <c r="O3260" s="1"/>
    </row>
    <row r="3261" spans="9:15">
      <c r="I3261" s="108">
        <f t="shared" si="218"/>
        <v>3258</v>
      </c>
      <c r="J3261" s="100">
        <f t="shared" si="218"/>
        <v>46722</v>
      </c>
      <c r="K3261" s="100"/>
      <c r="L3261" s="109"/>
      <c r="M3261" s="1"/>
      <c r="N3261" s="1"/>
      <c r="O3261" s="1"/>
    </row>
    <row r="3262" spans="9:15">
      <c r="I3262" s="108">
        <f t="shared" si="218"/>
        <v>3259</v>
      </c>
      <c r="J3262" s="100">
        <f t="shared" si="218"/>
        <v>46723</v>
      </c>
      <c r="K3262" s="100"/>
      <c r="L3262" s="109"/>
      <c r="M3262" s="1"/>
      <c r="N3262" s="1"/>
      <c r="O3262" s="1"/>
    </row>
    <row r="3263" spans="9:15">
      <c r="I3263" s="108">
        <f t="shared" si="218"/>
        <v>3260</v>
      </c>
      <c r="J3263" s="100">
        <f t="shared" si="218"/>
        <v>46724</v>
      </c>
      <c r="K3263" s="100"/>
      <c r="L3263" s="109"/>
      <c r="M3263" s="1"/>
      <c r="N3263" s="1"/>
      <c r="O3263" s="1"/>
    </row>
    <row r="3264" spans="9:15">
      <c r="I3264" s="108">
        <f t="shared" si="218"/>
        <v>3261</v>
      </c>
      <c r="J3264" s="100">
        <f t="shared" si="218"/>
        <v>46725</v>
      </c>
      <c r="K3264" s="100"/>
      <c r="L3264" s="109"/>
      <c r="M3264" s="1"/>
      <c r="N3264" s="1"/>
      <c r="O3264" s="1"/>
    </row>
    <row r="3265" spans="9:15">
      <c r="I3265" s="108">
        <f t="shared" si="218"/>
        <v>3262</v>
      </c>
      <c r="J3265" s="100">
        <f t="shared" si="218"/>
        <v>46726</v>
      </c>
      <c r="K3265" s="100"/>
      <c r="L3265" s="109"/>
      <c r="M3265" s="1"/>
      <c r="N3265" s="1"/>
      <c r="O3265" s="1"/>
    </row>
    <row r="3266" spans="9:15">
      <c r="I3266" s="108">
        <f t="shared" si="218"/>
        <v>3263</v>
      </c>
      <c r="J3266" s="100">
        <f t="shared" si="218"/>
        <v>46727</v>
      </c>
      <c r="K3266" s="100"/>
      <c r="L3266" s="109"/>
      <c r="M3266" s="1"/>
      <c r="N3266" s="1"/>
      <c r="O3266" s="1"/>
    </row>
    <row r="3267" spans="9:15">
      <c r="I3267" s="108">
        <f t="shared" si="218"/>
        <v>3264</v>
      </c>
      <c r="J3267" s="100">
        <f t="shared" si="218"/>
        <v>46728</v>
      </c>
      <c r="K3267" s="100"/>
      <c r="L3267" s="109"/>
      <c r="M3267" s="1"/>
      <c r="N3267" s="1"/>
      <c r="O3267" s="1"/>
    </row>
    <row r="3268" spans="9:15">
      <c r="I3268" s="108">
        <f t="shared" si="218"/>
        <v>3265</v>
      </c>
      <c r="J3268" s="100">
        <f t="shared" si="218"/>
        <v>46729</v>
      </c>
      <c r="K3268" s="100"/>
      <c r="L3268" s="109"/>
      <c r="M3268" s="1"/>
      <c r="N3268" s="1"/>
      <c r="O3268" s="1"/>
    </row>
    <row r="3269" spans="9:15">
      <c r="I3269" s="108">
        <f t="shared" si="218"/>
        <v>3266</v>
      </c>
      <c r="J3269" s="100">
        <f t="shared" si="218"/>
        <v>46730</v>
      </c>
      <c r="K3269" s="100"/>
      <c r="L3269" s="109"/>
      <c r="M3269" s="1"/>
      <c r="N3269" s="1"/>
      <c r="O3269" s="1"/>
    </row>
    <row r="3270" spans="9:15">
      <c r="I3270" s="108">
        <f t="shared" ref="I3270:J3285" si="219">I3269+1</f>
        <v>3267</v>
      </c>
      <c r="J3270" s="100">
        <f t="shared" si="219"/>
        <v>46731</v>
      </c>
      <c r="K3270" s="100"/>
      <c r="L3270" s="109"/>
      <c r="M3270" s="1"/>
      <c r="N3270" s="1"/>
      <c r="O3270" s="1"/>
    </row>
    <row r="3271" spans="9:15">
      <c r="I3271" s="108">
        <f t="shared" si="219"/>
        <v>3268</v>
      </c>
      <c r="J3271" s="100">
        <f t="shared" si="219"/>
        <v>46732</v>
      </c>
      <c r="K3271" s="100"/>
      <c r="L3271" s="109"/>
      <c r="M3271" s="1"/>
      <c r="N3271" s="1"/>
      <c r="O3271" s="1"/>
    </row>
    <row r="3272" spans="9:15">
      <c r="I3272" s="108">
        <f t="shared" si="219"/>
        <v>3269</v>
      </c>
      <c r="J3272" s="100">
        <f t="shared" si="219"/>
        <v>46733</v>
      </c>
      <c r="K3272" s="100"/>
      <c r="L3272" s="109"/>
      <c r="M3272" s="1"/>
      <c r="N3272" s="1"/>
      <c r="O3272" s="1"/>
    </row>
    <row r="3273" spans="9:15">
      <c r="I3273" s="108">
        <f t="shared" si="219"/>
        <v>3270</v>
      </c>
      <c r="J3273" s="100">
        <f t="shared" si="219"/>
        <v>46734</v>
      </c>
      <c r="K3273" s="100"/>
      <c r="L3273" s="109"/>
      <c r="M3273" s="1"/>
      <c r="N3273" s="1"/>
      <c r="O3273" s="1"/>
    </row>
    <row r="3274" spans="9:15">
      <c r="I3274" s="108">
        <f t="shared" si="219"/>
        <v>3271</v>
      </c>
      <c r="J3274" s="100">
        <f t="shared" si="219"/>
        <v>46735</v>
      </c>
      <c r="K3274" s="100"/>
      <c r="L3274" s="109"/>
      <c r="M3274" s="1"/>
      <c r="N3274" s="1"/>
      <c r="O3274" s="1"/>
    </row>
    <row r="3275" spans="9:15">
      <c r="I3275" s="108">
        <f t="shared" si="219"/>
        <v>3272</v>
      </c>
      <c r="J3275" s="100">
        <f t="shared" si="219"/>
        <v>46736</v>
      </c>
      <c r="K3275" s="100"/>
      <c r="L3275" s="109"/>
      <c r="M3275" s="1"/>
      <c r="N3275" s="1"/>
      <c r="O3275" s="1"/>
    </row>
    <row r="3276" spans="9:15">
      <c r="I3276" s="108">
        <f t="shared" si="219"/>
        <v>3273</v>
      </c>
      <c r="J3276" s="100">
        <f t="shared" si="219"/>
        <v>46737</v>
      </c>
      <c r="K3276" s="100"/>
      <c r="L3276" s="109"/>
      <c r="M3276" s="1"/>
      <c r="N3276" s="1"/>
      <c r="O3276" s="1"/>
    </row>
    <row r="3277" spans="9:15">
      <c r="I3277" s="108">
        <f t="shared" si="219"/>
        <v>3274</v>
      </c>
      <c r="J3277" s="100">
        <f t="shared" si="219"/>
        <v>46738</v>
      </c>
      <c r="K3277" s="100"/>
      <c r="L3277" s="109"/>
      <c r="M3277" s="1"/>
      <c r="N3277" s="1"/>
      <c r="O3277" s="1"/>
    </row>
    <row r="3278" spans="9:15">
      <c r="I3278" s="108">
        <f t="shared" si="219"/>
        <v>3275</v>
      </c>
      <c r="J3278" s="100">
        <f t="shared" si="219"/>
        <v>46739</v>
      </c>
      <c r="K3278" s="100"/>
      <c r="L3278" s="109"/>
      <c r="M3278" s="1"/>
      <c r="N3278" s="1"/>
      <c r="O3278" s="1"/>
    </row>
    <row r="3279" spans="9:15">
      <c r="I3279" s="108">
        <f t="shared" si="219"/>
        <v>3276</v>
      </c>
      <c r="J3279" s="100">
        <f t="shared" si="219"/>
        <v>46740</v>
      </c>
      <c r="K3279" s="100"/>
      <c r="L3279" s="109"/>
      <c r="M3279" s="1"/>
      <c r="N3279" s="1"/>
      <c r="O3279" s="1"/>
    </row>
    <row r="3280" spans="9:15">
      <c r="I3280" s="108">
        <f t="shared" si="219"/>
        <v>3277</v>
      </c>
      <c r="J3280" s="100">
        <f t="shared" si="219"/>
        <v>46741</v>
      </c>
      <c r="K3280" s="100"/>
      <c r="L3280" s="109"/>
      <c r="M3280" s="1"/>
      <c r="N3280" s="1"/>
      <c r="O3280" s="1"/>
    </row>
    <row r="3281" spans="9:15">
      <c r="I3281" s="108">
        <f t="shared" si="219"/>
        <v>3278</v>
      </c>
      <c r="J3281" s="100">
        <f t="shared" si="219"/>
        <v>46742</v>
      </c>
      <c r="K3281" s="100"/>
      <c r="L3281" s="109"/>
      <c r="M3281" s="1"/>
      <c r="N3281" s="1"/>
      <c r="O3281" s="1"/>
    </row>
    <row r="3282" spans="9:15">
      <c r="I3282" s="108">
        <f t="shared" si="219"/>
        <v>3279</v>
      </c>
      <c r="J3282" s="100">
        <f t="shared" si="219"/>
        <v>46743</v>
      </c>
      <c r="K3282" s="100"/>
      <c r="L3282" s="109"/>
      <c r="M3282" s="1"/>
      <c r="N3282" s="1"/>
      <c r="O3282" s="1"/>
    </row>
    <row r="3283" spans="9:15">
      <c r="I3283" s="108">
        <f t="shared" si="219"/>
        <v>3280</v>
      </c>
      <c r="J3283" s="100">
        <f t="shared" si="219"/>
        <v>46744</v>
      </c>
      <c r="K3283" s="100"/>
      <c r="L3283" s="109"/>
      <c r="M3283" s="1"/>
      <c r="N3283" s="1"/>
      <c r="O3283" s="1"/>
    </row>
    <row r="3284" spans="9:15">
      <c r="I3284" s="108">
        <f t="shared" si="219"/>
        <v>3281</v>
      </c>
      <c r="J3284" s="100">
        <f t="shared" si="219"/>
        <v>46745</v>
      </c>
      <c r="K3284" s="100"/>
      <c r="L3284" s="109"/>
      <c r="M3284" s="1"/>
      <c r="N3284" s="1"/>
      <c r="O3284" s="1"/>
    </row>
    <row r="3285" spans="9:15">
      <c r="I3285" s="108">
        <f t="shared" si="219"/>
        <v>3282</v>
      </c>
      <c r="J3285" s="100">
        <f t="shared" si="219"/>
        <v>46746</v>
      </c>
      <c r="K3285" s="100"/>
      <c r="L3285" s="109"/>
      <c r="M3285" s="1"/>
      <c r="N3285" s="1"/>
      <c r="O3285" s="1"/>
    </row>
    <row r="3286" spans="9:15">
      <c r="I3286" s="108">
        <f t="shared" ref="I3286:J3301" si="220">I3285+1</f>
        <v>3283</v>
      </c>
      <c r="J3286" s="100">
        <f t="shared" si="220"/>
        <v>46747</v>
      </c>
      <c r="K3286" s="100"/>
      <c r="L3286" s="109"/>
      <c r="M3286" s="1"/>
      <c r="N3286" s="1"/>
      <c r="O3286" s="1"/>
    </row>
    <row r="3287" spans="9:15">
      <c r="I3287" s="108">
        <f t="shared" si="220"/>
        <v>3284</v>
      </c>
      <c r="J3287" s="100">
        <f t="shared" si="220"/>
        <v>46748</v>
      </c>
      <c r="K3287" s="100"/>
      <c r="L3287" s="109"/>
      <c r="M3287" s="1"/>
      <c r="N3287" s="1"/>
      <c r="O3287" s="1"/>
    </row>
    <row r="3288" spans="9:15">
      <c r="I3288" s="108">
        <f t="shared" si="220"/>
        <v>3285</v>
      </c>
      <c r="J3288" s="100">
        <f t="shared" si="220"/>
        <v>46749</v>
      </c>
      <c r="K3288" s="100"/>
      <c r="L3288" s="109"/>
      <c r="M3288" s="1"/>
      <c r="N3288" s="1"/>
      <c r="O3288" s="1"/>
    </row>
    <row r="3289" spans="9:15">
      <c r="I3289" s="108">
        <f t="shared" si="220"/>
        <v>3286</v>
      </c>
      <c r="J3289" s="100">
        <f t="shared" si="220"/>
        <v>46750</v>
      </c>
      <c r="K3289" s="100"/>
      <c r="L3289" s="109"/>
      <c r="M3289" s="1"/>
      <c r="N3289" s="1"/>
      <c r="O3289" s="1"/>
    </row>
    <row r="3290" spans="9:15">
      <c r="I3290" s="108">
        <f t="shared" si="220"/>
        <v>3287</v>
      </c>
      <c r="J3290" s="100">
        <f t="shared" si="220"/>
        <v>46751</v>
      </c>
      <c r="K3290" s="100"/>
      <c r="L3290" s="109"/>
      <c r="M3290" s="1"/>
      <c r="N3290" s="1"/>
      <c r="O3290" s="1"/>
    </row>
    <row r="3291" spans="9:15">
      <c r="I3291" s="108">
        <f t="shared" si="220"/>
        <v>3288</v>
      </c>
      <c r="J3291" s="100">
        <f t="shared" si="220"/>
        <v>46752</v>
      </c>
      <c r="K3291" s="100"/>
      <c r="L3291" s="109"/>
      <c r="M3291" s="1"/>
      <c r="N3291" s="1"/>
      <c r="O3291" s="1"/>
    </row>
    <row r="3292" spans="9:15">
      <c r="I3292" s="108">
        <f t="shared" si="220"/>
        <v>3289</v>
      </c>
      <c r="J3292" s="100">
        <f t="shared" si="220"/>
        <v>46753</v>
      </c>
      <c r="K3292" s="100"/>
      <c r="L3292" s="109"/>
      <c r="M3292" s="1"/>
      <c r="N3292" s="1"/>
      <c r="O3292" s="1"/>
    </row>
    <row r="3293" spans="9:15">
      <c r="I3293" s="108">
        <f t="shared" si="220"/>
        <v>3290</v>
      </c>
      <c r="J3293" s="100">
        <f t="shared" si="220"/>
        <v>46754</v>
      </c>
      <c r="K3293" s="100"/>
      <c r="L3293" s="109"/>
      <c r="M3293" s="1"/>
      <c r="N3293" s="1"/>
      <c r="O3293" s="1"/>
    </row>
    <row r="3294" spans="9:15">
      <c r="I3294" s="108">
        <f t="shared" si="220"/>
        <v>3291</v>
      </c>
      <c r="J3294" s="100">
        <f t="shared" si="220"/>
        <v>46755</v>
      </c>
      <c r="K3294" s="100"/>
      <c r="L3294" s="109"/>
      <c r="M3294" s="1"/>
      <c r="N3294" s="1"/>
      <c r="O3294" s="1"/>
    </row>
    <row r="3295" spans="9:15">
      <c r="I3295" s="108">
        <f t="shared" si="220"/>
        <v>3292</v>
      </c>
      <c r="J3295" s="100">
        <f t="shared" si="220"/>
        <v>46756</v>
      </c>
      <c r="K3295" s="100"/>
      <c r="L3295" s="109"/>
      <c r="M3295" s="1"/>
      <c r="N3295" s="1"/>
      <c r="O3295" s="1"/>
    </row>
    <row r="3296" spans="9:15">
      <c r="I3296" s="108">
        <f t="shared" si="220"/>
        <v>3293</v>
      </c>
      <c r="J3296" s="100">
        <f t="shared" si="220"/>
        <v>46757</v>
      </c>
      <c r="K3296" s="100"/>
      <c r="L3296" s="109"/>
      <c r="M3296" s="1"/>
      <c r="N3296" s="1"/>
      <c r="O3296" s="1"/>
    </row>
    <row r="3297" spans="9:15">
      <c r="I3297" s="108">
        <f t="shared" si="220"/>
        <v>3294</v>
      </c>
      <c r="J3297" s="100">
        <f t="shared" si="220"/>
        <v>46758</v>
      </c>
      <c r="K3297" s="100"/>
      <c r="L3297" s="109"/>
      <c r="M3297" s="1"/>
      <c r="N3297" s="1"/>
      <c r="O3297" s="1"/>
    </row>
    <row r="3298" spans="9:15">
      <c r="I3298" s="108">
        <f t="shared" si="220"/>
        <v>3295</v>
      </c>
      <c r="J3298" s="100">
        <f t="shared" si="220"/>
        <v>46759</v>
      </c>
      <c r="K3298" s="100"/>
      <c r="L3298" s="109"/>
      <c r="M3298" s="1"/>
      <c r="N3298" s="1"/>
      <c r="O3298" s="1"/>
    </row>
    <row r="3299" spans="9:15">
      <c r="I3299" s="108">
        <f t="shared" si="220"/>
        <v>3296</v>
      </c>
      <c r="J3299" s="100">
        <f t="shared" si="220"/>
        <v>46760</v>
      </c>
      <c r="K3299" s="100"/>
      <c r="L3299" s="109"/>
      <c r="M3299" s="1"/>
      <c r="N3299" s="1"/>
      <c r="O3299" s="1"/>
    </row>
    <row r="3300" spans="9:15">
      <c r="I3300" s="108">
        <f t="shared" si="220"/>
        <v>3297</v>
      </c>
      <c r="J3300" s="100">
        <f t="shared" si="220"/>
        <v>46761</v>
      </c>
      <c r="K3300" s="100"/>
      <c r="L3300" s="109"/>
      <c r="M3300" s="1"/>
      <c r="N3300" s="1"/>
      <c r="O3300" s="1"/>
    </row>
    <row r="3301" spans="9:15">
      <c r="I3301" s="108">
        <f t="shared" si="220"/>
        <v>3298</v>
      </c>
      <c r="J3301" s="100">
        <f t="shared" si="220"/>
        <v>46762</v>
      </c>
      <c r="K3301" s="100"/>
      <c r="L3301" s="109"/>
      <c r="M3301" s="1"/>
      <c r="N3301" s="1"/>
      <c r="O3301" s="1"/>
    </row>
    <row r="3302" spans="9:15">
      <c r="I3302" s="108">
        <f t="shared" ref="I3302:J3317" si="221">I3301+1</f>
        <v>3299</v>
      </c>
      <c r="J3302" s="100">
        <f t="shared" si="221"/>
        <v>46763</v>
      </c>
      <c r="K3302" s="100"/>
      <c r="L3302" s="109"/>
      <c r="M3302" s="1"/>
      <c r="N3302" s="1"/>
      <c r="O3302" s="1"/>
    </row>
    <row r="3303" spans="9:15">
      <c r="I3303" s="108">
        <f t="shared" si="221"/>
        <v>3300</v>
      </c>
      <c r="J3303" s="100">
        <f t="shared" si="221"/>
        <v>46764</v>
      </c>
      <c r="K3303" s="100"/>
      <c r="L3303" s="109"/>
      <c r="M3303" s="1"/>
      <c r="N3303" s="1"/>
      <c r="O3303" s="1"/>
    </row>
    <row r="3304" spans="9:15">
      <c r="I3304" s="108">
        <f t="shared" si="221"/>
        <v>3301</v>
      </c>
      <c r="J3304" s="100">
        <f t="shared" si="221"/>
        <v>46765</v>
      </c>
      <c r="K3304" s="100"/>
      <c r="L3304" s="109"/>
      <c r="M3304" s="1"/>
      <c r="N3304" s="1"/>
      <c r="O3304" s="1"/>
    </row>
    <row r="3305" spans="9:15">
      <c r="I3305" s="108">
        <f t="shared" si="221"/>
        <v>3302</v>
      </c>
      <c r="J3305" s="100">
        <f t="shared" si="221"/>
        <v>46766</v>
      </c>
      <c r="K3305" s="100"/>
      <c r="L3305" s="109"/>
      <c r="M3305" s="1"/>
      <c r="N3305" s="1"/>
      <c r="O3305" s="1"/>
    </row>
    <row r="3306" spans="9:15">
      <c r="I3306" s="108">
        <f t="shared" si="221"/>
        <v>3303</v>
      </c>
      <c r="J3306" s="100">
        <f t="shared" si="221"/>
        <v>46767</v>
      </c>
      <c r="K3306" s="100"/>
      <c r="L3306" s="109"/>
      <c r="M3306" s="1"/>
      <c r="N3306" s="1"/>
      <c r="O3306" s="1"/>
    </row>
    <row r="3307" spans="9:15">
      <c r="I3307" s="108">
        <f t="shared" si="221"/>
        <v>3304</v>
      </c>
      <c r="J3307" s="100">
        <f t="shared" si="221"/>
        <v>46768</v>
      </c>
      <c r="K3307" s="100"/>
      <c r="L3307" s="109"/>
      <c r="M3307" s="1"/>
      <c r="N3307" s="1"/>
      <c r="O3307" s="1"/>
    </row>
    <row r="3308" spans="9:15">
      <c r="I3308" s="108">
        <f t="shared" si="221"/>
        <v>3305</v>
      </c>
      <c r="J3308" s="100">
        <f t="shared" si="221"/>
        <v>46769</v>
      </c>
      <c r="K3308" s="100"/>
      <c r="L3308" s="109"/>
      <c r="M3308" s="1"/>
      <c r="N3308" s="1"/>
      <c r="O3308" s="1"/>
    </row>
    <row r="3309" spans="9:15">
      <c r="I3309" s="108">
        <f t="shared" si="221"/>
        <v>3306</v>
      </c>
      <c r="J3309" s="100">
        <f t="shared" si="221"/>
        <v>46770</v>
      </c>
      <c r="K3309" s="100"/>
      <c r="L3309" s="109"/>
      <c r="M3309" s="1"/>
      <c r="N3309" s="1"/>
      <c r="O3309" s="1"/>
    </row>
    <row r="3310" spans="9:15">
      <c r="I3310" s="108">
        <f t="shared" si="221"/>
        <v>3307</v>
      </c>
      <c r="J3310" s="100">
        <f t="shared" si="221"/>
        <v>46771</v>
      </c>
      <c r="K3310" s="100"/>
      <c r="L3310" s="109"/>
      <c r="M3310" s="1"/>
      <c r="N3310" s="1"/>
      <c r="O3310" s="1"/>
    </row>
    <row r="3311" spans="9:15">
      <c r="I3311" s="108">
        <f t="shared" si="221"/>
        <v>3308</v>
      </c>
      <c r="J3311" s="100">
        <f t="shared" si="221"/>
        <v>46772</v>
      </c>
      <c r="K3311" s="100"/>
      <c r="L3311" s="109"/>
      <c r="M3311" s="1"/>
      <c r="N3311" s="1"/>
      <c r="O3311" s="1"/>
    </row>
    <row r="3312" spans="9:15">
      <c r="I3312" s="108">
        <f t="shared" si="221"/>
        <v>3309</v>
      </c>
      <c r="J3312" s="100">
        <f t="shared" si="221"/>
        <v>46773</v>
      </c>
      <c r="K3312" s="100"/>
      <c r="L3312" s="109"/>
      <c r="M3312" s="1"/>
      <c r="N3312" s="1"/>
      <c r="O3312" s="1"/>
    </row>
    <row r="3313" spans="9:15">
      <c r="I3313" s="108">
        <f t="shared" si="221"/>
        <v>3310</v>
      </c>
      <c r="J3313" s="100">
        <f t="shared" si="221"/>
        <v>46774</v>
      </c>
      <c r="K3313" s="100"/>
      <c r="L3313" s="109"/>
      <c r="M3313" s="1"/>
      <c r="N3313" s="1"/>
      <c r="O3313" s="1"/>
    </row>
    <row r="3314" spans="9:15">
      <c r="I3314" s="108">
        <f t="shared" si="221"/>
        <v>3311</v>
      </c>
      <c r="J3314" s="100">
        <f t="shared" si="221"/>
        <v>46775</v>
      </c>
      <c r="K3314" s="100"/>
      <c r="L3314" s="109"/>
      <c r="M3314" s="1"/>
      <c r="N3314" s="1"/>
      <c r="O3314" s="1"/>
    </row>
    <row r="3315" spans="9:15">
      <c r="I3315" s="108">
        <f t="shared" si="221"/>
        <v>3312</v>
      </c>
      <c r="J3315" s="100">
        <f t="shared" si="221"/>
        <v>46776</v>
      </c>
      <c r="K3315" s="100"/>
      <c r="L3315" s="109"/>
      <c r="M3315" s="1"/>
      <c r="N3315" s="1"/>
      <c r="O3315" s="1"/>
    </row>
    <row r="3316" spans="9:15">
      <c r="I3316" s="108">
        <f t="shared" si="221"/>
        <v>3313</v>
      </c>
      <c r="J3316" s="100">
        <f t="shared" si="221"/>
        <v>46777</v>
      </c>
      <c r="K3316" s="100"/>
      <c r="L3316" s="109"/>
      <c r="M3316" s="1"/>
      <c r="N3316" s="1"/>
      <c r="O3316" s="1"/>
    </row>
    <row r="3317" spans="9:15">
      <c r="I3317" s="108">
        <f t="shared" si="221"/>
        <v>3314</v>
      </c>
      <c r="J3317" s="100">
        <f t="shared" si="221"/>
        <v>46778</v>
      </c>
      <c r="K3317" s="100"/>
      <c r="L3317" s="109"/>
      <c r="M3317" s="1"/>
      <c r="N3317" s="1"/>
      <c r="O3317" s="1"/>
    </row>
    <row r="3318" spans="9:15">
      <c r="I3318" s="108">
        <f t="shared" ref="I3318:J3333" si="222">I3317+1</f>
        <v>3315</v>
      </c>
      <c r="J3318" s="100">
        <f t="shared" si="222"/>
        <v>46779</v>
      </c>
      <c r="K3318" s="100"/>
      <c r="L3318" s="109"/>
      <c r="M3318" s="1"/>
      <c r="N3318" s="1"/>
      <c r="O3318" s="1"/>
    </row>
    <row r="3319" spans="9:15">
      <c r="I3319" s="108">
        <f t="shared" si="222"/>
        <v>3316</v>
      </c>
      <c r="J3319" s="100">
        <f t="shared" si="222"/>
        <v>46780</v>
      </c>
      <c r="K3319" s="100"/>
      <c r="L3319" s="109"/>
      <c r="M3319" s="1"/>
      <c r="N3319" s="1"/>
      <c r="O3319" s="1"/>
    </row>
    <row r="3320" spans="9:15">
      <c r="I3320" s="108">
        <f t="shared" si="222"/>
        <v>3317</v>
      </c>
      <c r="J3320" s="100">
        <f t="shared" si="222"/>
        <v>46781</v>
      </c>
      <c r="K3320" s="100"/>
      <c r="L3320" s="109"/>
      <c r="M3320" s="1"/>
      <c r="N3320" s="1"/>
      <c r="O3320" s="1"/>
    </row>
    <row r="3321" spans="9:15">
      <c r="I3321" s="108">
        <f t="shared" si="222"/>
        <v>3318</v>
      </c>
      <c r="J3321" s="100">
        <f t="shared" si="222"/>
        <v>46782</v>
      </c>
      <c r="K3321" s="100"/>
      <c r="L3321" s="109"/>
      <c r="M3321" s="1"/>
      <c r="N3321" s="1"/>
      <c r="O3321" s="1"/>
    </row>
    <row r="3322" spans="9:15">
      <c r="I3322" s="108">
        <f t="shared" si="222"/>
        <v>3319</v>
      </c>
      <c r="J3322" s="100">
        <f t="shared" si="222"/>
        <v>46783</v>
      </c>
      <c r="K3322" s="100"/>
      <c r="L3322" s="109"/>
      <c r="M3322" s="1"/>
      <c r="N3322" s="1"/>
      <c r="O3322" s="1"/>
    </row>
    <row r="3323" spans="9:15">
      <c r="I3323" s="108">
        <f t="shared" si="222"/>
        <v>3320</v>
      </c>
      <c r="J3323" s="100">
        <f t="shared" si="222"/>
        <v>46784</v>
      </c>
      <c r="K3323" s="100"/>
      <c r="L3323" s="109"/>
      <c r="M3323" s="1"/>
      <c r="N3323" s="1"/>
      <c r="O3323" s="1"/>
    </row>
    <row r="3324" spans="9:15">
      <c r="I3324" s="108">
        <f t="shared" si="222"/>
        <v>3321</v>
      </c>
      <c r="J3324" s="100">
        <f t="shared" si="222"/>
        <v>46785</v>
      </c>
      <c r="K3324" s="100"/>
      <c r="L3324" s="109"/>
      <c r="M3324" s="1"/>
      <c r="N3324" s="1"/>
      <c r="O3324" s="1"/>
    </row>
    <row r="3325" spans="9:15">
      <c r="I3325" s="108">
        <f t="shared" si="222"/>
        <v>3322</v>
      </c>
      <c r="J3325" s="100">
        <f t="shared" si="222"/>
        <v>46786</v>
      </c>
      <c r="K3325" s="100"/>
      <c r="L3325" s="109"/>
      <c r="M3325" s="1"/>
      <c r="N3325" s="1"/>
      <c r="O3325" s="1"/>
    </row>
    <row r="3326" spans="9:15">
      <c r="I3326" s="108">
        <f t="shared" si="222"/>
        <v>3323</v>
      </c>
      <c r="J3326" s="100">
        <f t="shared" si="222"/>
        <v>46787</v>
      </c>
      <c r="K3326" s="100"/>
      <c r="L3326" s="109"/>
      <c r="M3326" s="1"/>
      <c r="N3326" s="1"/>
      <c r="O3326" s="1"/>
    </row>
    <row r="3327" spans="9:15">
      <c r="I3327" s="108">
        <f t="shared" si="222"/>
        <v>3324</v>
      </c>
      <c r="J3327" s="100">
        <f t="shared" si="222"/>
        <v>46788</v>
      </c>
      <c r="K3327" s="100"/>
      <c r="L3327" s="109"/>
      <c r="M3327" s="1"/>
      <c r="N3327" s="1"/>
      <c r="O3327" s="1"/>
    </row>
    <row r="3328" spans="9:15">
      <c r="I3328" s="108">
        <f t="shared" si="222"/>
        <v>3325</v>
      </c>
      <c r="J3328" s="100">
        <f t="shared" si="222"/>
        <v>46789</v>
      </c>
      <c r="K3328" s="100"/>
      <c r="L3328" s="109"/>
      <c r="M3328" s="1"/>
      <c r="N3328" s="1"/>
      <c r="O3328" s="1"/>
    </row>
    <row r="3329" spans="9:15">
      <c r="I3329" s="108">
        <f t="shared" si="222"/>
        <v>3326</v>
      </c>
      <c r="J3329" s="100">
        <f t="shared" si="222"/>
        <v>46790</v>
      </c>
      <c r="K3329" s="100"/>
      <c r="L3329" s="109"/>
      <c r="M3329" s="1"/>
      <c r="N3329" s="1"/>
      <c r="O3329" s="1"/>
    </row>
    <row r="3330" spans="9:15">
      <c r="I3330" s="108">
        <f t="shared" si="222"/>
        <v>3327</v>
      </c>
      <c r="J3330" s="100">
        <f t="shared" si="222"/>
        <v>46791</v>
      </c>
      <c r="K3330" s="100"/>
      <c r="L3330" s="109"/>
      <c r="M3330" s="1"/>
      <c r="N3330" s="1"/>
      <c r="O3330" s="1"/>
    </row>
    <row r="3331" spans="9:15">
      <c r="I3331" s="108">
        <f t="shared" si="222"/>
        <v>3328</v>
      </c>
      <c r="J3331" s="100">
        <f t="shared" si="222"/>
        <v>46792</v>
      </c>
      <c r="K3331" s="100"/>
      <c r="L3331" s="109"/>
      <c r="M3331" s="1"/>
      <c r="N3331" s="1"/>
      <c r="O3331" s="1"/>
    </row>
    <row r="3332" spans="9:15">
      <c r="I3332" s="108">
        <f t="shared" si="222"/>
        <v>3329</v>
      </c>
      <c r="J3332" s="100">
        <f t="shared" si="222"/>
        <v>46793</v>
      </c>
      <c r="K3332" s="100"/>
      <c r="L3332" s="109"/>
      <c r="M3332" s="1"/>
      <c r="N3332" s="1"/>
      <c r="O3332" s="1"/>
    </row>
    <row r="3333" spans="9:15">
      <c r="I3333" s="108">
        <f t="shared" si="222"/>
        <v>3330</v>
      </c>
      <c r="J3333" s="100">
        <f t="shared" si="222"/>
        <v>46794</v>
      </c>
      <c r="K3333" s="100"/>
      <c r="L3333" s="109"/>
      <c r="M3333" s="1"/>
      <c r="N3333" s="1"/>
      <c r="O3333" s="1"/>
    </row>
    <row r="3334" spans="9:15">
      <c r="I3334" s="108">
        <f t="shared" ref="I3334:J3349" si="223">I3333+1</f>
        <v>3331</v>
      </c>
      <c r="J3334" s="100">
        <f t="shared" si="223"/>
        <v>46795</v>
      </c>
      <c r="K3334" s="100"/>
      <c r="L3334" s="109"/>
      <c r="M3334" s="1"/>
      <c r="N3334" s="1"/>
      <c r="O3334" s="1"/>
    </row>
    <row r="3335" spans="9:15">
      <c r="I3335" s="108">
        <f t="shared" si="223"/>
        <v>3332</v>
      </c>
      <c r="J3335" s="100">
        <f t="shared" si="223"/>
        <v>46796</v>
      </c>
      <c r="K3335" s="100"/>
      <c r="L3335" s="109"/>
      <c r="M3335" s="1"/>
      <c r="N3335" s="1"/>
      <c r="O3335" s="1"/>
    </row>
    <row r="3336" spans="9:15">
      <c r="I3336" s="108">
        <f t="shared" si="223"/>
        <v>3333</v>
      </c>
      <c r="J3336" s="100">
        <f t="shared" si="223"/>
        <v>46797</v>
      </c>
      <c r="K3336" s="100"/>
      <c r="L3336" s="109"/>
      <c r="M3336" s="1"/>
      <c r="N3336" s="1"/>
      <c r="O3336" s="1"/>
    </row>
    <row r="3337" spans="9:15">
      <c r="I3337" s="108">
        <f t="shared" si="223"/>
        <v>3334</v>
      </c>
      <c r="J3337" s="100">
        <f t="shared" si="223"/>
        <v>46798</v>
      </c>
      <c r="K3337" s="100"/>
      <c r="L3337" s="109"/>
      <c r="M3337" s="1"/>
      <c r="N3337" s="1"/>
      <c r="O3337" s="1"/>
    </row>
    <row r="3338" spans="9:15">
      <c r="I3338" s="108">
        <f t="shared" si="223"/>
        <v>3335</v>
      </c>
      <c r="J3338" s="100">
        <f t="shared" si="223"/>
        <v>46799</v>
      </c>
      <c r="K3338" s="100"/>
      <c r="L3338" s="109"/>
      <c r="M3338" s="1"/>
      <c r="N3338" s="1"/>
      <c r="O3338" s="1"/>
    </row>
    <row r="3339" spans="9:15">
      <c r="I3339" s="108">
        <f t="shared" si="223"/>
        <v>3336</v>
      </c>
      <c r="J3339" s="100">
        <f t="shared" si="223"/>
        <v>46800</v>
      </c>
      <c r="K3339" s="100"/>
      <c r="L3339" s="109"/>
      <c r="M3339" s="1"/>
      <c r="N3339" s="1"/>
      <c r="O3339" s="1"/>
    </row>
    <row r="3340" spans="9:15">
      <c r="I3340" s="108">
        <f t="shared" si="223"/>
        <v>3337</v>
      </c>
      <c r="J3340" s="100">
        <f t="shared" si="223"/>
        <v>46801</v>
      </c>
      <c r="K3340" s="100"/>
      <c r="L3340" s="109"/>
      <c r="M3340" s="1"/>
      <c r="N3340" s="1"/>
      <c r="O3340" s="1"/>
    </row>
    <row r="3341" spans="9:15">
      <c r="I3341" s="108">
        <f t="shared" si="223"/>
        <v>3338</v>
      </c>
      <c r="J3341" s="100">
        <f t="shared" si="223"/>
        <v>46802</v>
      </c>
      <c r="K3341" s="100"/>
      <c r="L3341" s="109"/>
      <c r="M3341" s="1"/>
      <c r="N3341" s="1"/>
      <c r="O3341" s="1"/>
    </row>
    <row r="3342" spans="9:15">
      <c r="I3342" s="108">
        <f t="shared" si="223"/>
        <v>3339</v>
      </c>
      <c r="J3342" s="100">
        <f t="shared" si="223"/>
        <v>46803</v>
      </c>
      <c r="K3342" s="100"/>
      <c r="L3342" s="109"/>
      <c r="M3342" s="1"/>
      <c r="N3342" s="1"/>
      <c r="O3342" s="1"/>
    </row>
    <row r="3343" spans="9:15">
      <c r="I3343" s="108">
        <f t="shared" si="223"/>
        <v>3340</v>
      </c>
      <c r="J3343" s="100">
        <f t="shared" si="223"/>
        <v>46804</v>
      </c>
      <c r="K3343" s="100"/>
      <c r="L3343" s="109"/>
      <c r="M3343" s="1"/>
      <c r="N3343" s="1"/>
      <c r="O3343" s="1"/>
    </row>
    <row r="3344" spans="9:15">
      <c r="I3344" s="108">
        <f t="shared" si="223"/>
        <v>3341</v>
      </c>
      <c r="J3344" s="100">
        <f t="shared" si="223"/>
        <v>46805</v>
      </c>
      <c r="K3344" s="100"/>
      <c r="L3344" s="109"/>
      <c r="M3344" s="1"/>
      <c r="N3344" s="1"/>
      <c r="O3344" s="1"/>
    </row>
    <row r="3345" spans="9:15">
      <c r="I3345" s="108">
        <f t="shared" si="223"/>
        <v>3342</v>
      </c>
      <c r="J3345" s="100">
        <f t="shared" si="223"/>
        <v>46806</v>
      </c>
      <c r="K3345" s="100"/>
      <c r="L3345" s="109"/>
      <c r="M3345" s="1"/>
      <c r="N3345" s="1"/>
      <c r="O3345" s="1"/>
    </row>
    <row r="3346" spans="9:15">
      <c r="I3346" s="108">
        <f t="shared" si="223"/>
        <v>3343</v>
      </c>
      <c r="J3346" s="100">
        <f t="shared" si="223"/>
        <v>46807</v>
      </c>
      <c r="K3346" s="100"/>
      <c r="L3346" s="109"/>
      <c r="M3346" s="1"/>
      <c r="N3346" s="1"/>
      <c r="O3346" s="1"/>
    </row>
    <row r="3347" spans="9:15">
      <c r="I3347" s="108">
        <f t="shared" si="223"/>
        <v>3344</v>
      </c>
      <c r="J3347" s="100">
        <f t="shared" si="223"/>
        <v>46808</v>
      </c>
      <c r="K3347" s="100"/>
      <c r="L3347" s="109"/>
      <c r="M3347" s="1"/>
      <c r="N3347" s="1"/>
      <c r="O3347" s="1"/>
    </row>
    <row r="3348" spans="9:15">
      <c r="I3348" s="108">
        <f t="shared" si="223"/>
        <v>3345</v>
      </c>
      <c r="J3348" s="100">
        <f t="shared" si="223"/>
        <v>46809</v>
      </c>
      <c r="K3348" s="100"/>
      <c r="L3348" s="109"/>
      <c r="M3348" s="1"/>
      <c r="N3348" s="1"/>
      <c r="O3348" s="1"/>
    </row>
    <row r="3349" spans="9:15">
      <c r="I3349" s="108">
        <f t="shared" si="223"/>
        <v>3346</v>
      </c>
      <c r="J3349" s="100">
        <f t="shared" si="223"/>
        <v>46810</v>
      </c>
      <c r="K3349" s="100"/>
      <c r="L3349" s="109"/>
      <c r="M3349" s="1"/>
      <c r="N3349" s="1"/>
      <c r="O3349" s="1"/>
    </row>
    <row r="3350" spans="9:15">
      <c r="I3350" s="108">
        <f t="shared" ref="I3350:J3365" si="224">I3349+1</f>
        <v>3347</v>
      </c>
      <c r="J3350" s="100">
        <f t="shared" si="224"/>
        <v>46811</v>
      </c>
      <c r="K3350" s="100"/>
      <c r="L3350" s="109"/>
      <c r="M3350" s="1"/>
      <c r="N3350" s="1"/>
      <c r="O3350" s="1"/>
    </row>
    <row r="3351" spans="9:15">
      <c r="I3351" s="108">
        <f t="shared" si="224"/>
        <v>3348</v>
      </c>
      <c r="J3351" s="100">
        <f t="shared" si="224"/>
        <v>46812</v>
      </c>
      <c r="K3351" s="100"/>
      <c r="L3351" s="109"/>
      <c r="M3351" s="1"/>
      <c r="N3351" s="1"/>
      <c r="O3351" s="1"/>
    </row>
    <row r="3352" spans="9:15">
      <c r="I3352" s="108">
        <f t="shared" si="224"/>
        <v>3349</v>
      </c>
      <c r="J3352" s="100">
        <f t="shared" si="224"/>
        <v>46813</v>
      </c>
      <c r="K3352" s="100"/>
      <c r="L3352" s="109"/>
      <c r="M3352" s="1"/>
      <c r="N3352" s="1"/>
      <c r="O3352" s="1"/>
    </row>
    <row r="3353" spans="9:15">
      <c r="I3353" s="108">
        <f t="shared" si="224"/>
        <v>3350</v>
      </c>
      <c r="J3353" s="100">
        <f t="shared" si="224"/>
        <v>46814</v>
      </c>
      <c r="K3353" s="100"/>
      <c r="L3353" s="109"/>
      <c r="M3353" s="1"/>
      <c r="N3353" s="1"/>
      <c r="O3353" s="1"/>
    </row>
    <row r="3354" spans="9:15">
      <c r="I3354" s="108">
        <f t="shared" si="224"/>
        <v>3351</v>
      </c>
      <c r="J3354" s="100">
        <f t="shared" si="224"/>
        <v>46815</v>
      </c>
      <c r="K3354" s="100"/>
      <c r="L3354" s="109"/>
      <c r="M3354" s="1"/>
      <c r="N3354" s="1"/>
      <c r="O3354" s="1"/>
    </row>
    <row r="3355" spans="9:15">
      <c r="I3355" s="108">
        <f t="shared" si="224"/>
        <v>3352</v>
      </c>
      <c r="J3355" s="100">
        <f t="shared" si="224"/>
        <v>46816</v>
      </c>
      <c r="K3355" s="100"/>
      <c r="L3355" s="109"/>
      <c r="M3355" s="1"/>
      <c r="N3355" s="1"/>
      <c r="O3355" s="1"/>
    </row>
    <row r="3356" spans="9:15">
      <c r="I3356" s="108">
        <f t="shared" si="224"/>
        <v>3353</v>
      </c>
      <c r="J3356" s="100">
        <f t="shared" si="224"/>
        <v>46817</v>
      </c>
      <c r="K3356" s="100"/>
      <c r="L3356" s="109"/>
      <c r="M3356" s="1"/>
      <c r="N3356" s="1"/>
      <c r="O3356" s="1"/>
    </row>
    <row r="3357" spans="9:15">
      <c r="I3357" s="108">
        <f t="shared" si="224"/>
        <v>3354</v>
      </c>
      <c r="J3357" s="100">
        <f t="shared" si="224"/>
        <v>46818</v>
      </c>
      <c r="K3357" s="100"/>
      <c r="L3357" s="109"/>
      <c r="M3357" s="1"/>
      <c r="N3357" s="1"/>
      <c r="O3357" s="1"/>
    </row>
    <row r="3358" spans="9:15">
      <c r="I3358" s="108">
        <f t="shared" si="224"/>
        <v>3355</v>
      </c>
      <c r="J3358" s="100">
        <f t="shared" si="224"/>
        <v>46819</v>
      </c>
      <c r="K3358" s="100"/>
      <c r="L3358" s="109"/>
      <c r="M3358" s="1"/>
      <c r="N3358" s="1"/>
      <c r="O3358" s="1"/>
    </row>
    <row r="3359" spans="9:15">
      <c r="I3359" s="108">
        <f t="shared" si="224"/>
        <v>3356</v>
      </c>
      <c r="J3359" s="100">
        <f t="shared" si="224"/>
        <v>46820</v>
      </c>
      <c r="K3359" s="100"/>
      <c r="L3359" s="109"/>
      <c r="M3359" s="1"/>
      <c r="N3359" s="1"/>
      <c r="O3359" s="1"/>
    </row>
    <row r="3360" spans="9:15">
      <c r="I3360" s="108">
        <f t="shared" si="224"/>
        <v>3357</v>
      </c>
      <c r="J3360" s="100">
        <f t="shared" si="224"/>
        <v>46821</v>
      </c>
      <c r="K3360" s="100"/>
      <c r="L3360" s="109"/>
      <c r="M3360" s="1"/>
      <c r="N3360" s="1"/>
      <c r="O3360" s="1"/>
    </row>
    <row r="3361" spans="9:15">
      <c r="I3361" s="108">
        <f t="shared" si="224"/>
        <v>3358</v>
      </c>
      <c r="J3361" s="100">
        <f t="shared" si="224"/>
        <v>46822</v>
      </c>
      <c r="K3361" s="100"/>
      <c r="L3361" s="109"/>
      <c r="M3361" s="1"/>
      <c r="N3361" s="1"/>
      <c r="O3361" s="1"/>
    </row>
    <row r="3362" spans="9:15">
      <c r="I3362" s="108">
        <f t="shared" si="224"/>
        <v>3359</v>
      </c>
      <c r="J3362" s="100">
        <f t="shared" si="224"/>
        <v>46823</v>
      </c>
      <c r="K3362" s="100"/>
      <c r="L3362" s="109"/>
      <c r="M3362" s="1"/>
      <c r="N3362" s="1"/>
      <c r="O3362" s="1"/>
    </row>
    <row r="3363" spans="9:15">
      <c r="I3363" s="108">
        <f t="shared" si="224"/>
        <v>3360</v>
      </c>
      <c r="J3363" s="100">
        <f t="shared" si="224"/>
        <v>46824</v>
      </c>
      <c r="K3363" s="100"/>
      <c r="L3363" s="109"/>
      <c r="M3363" s="1"/>
      <c r="N3363" s="1"/>
      <c r="O3363" s="1"/>
    </row>
    <row r="3364" spans="9:15">
      <c r="I3364" s="108">
        <f t="shared" si="224"/>
        <v>3361</v>
      </c>
      <c r="J3364" s="100">
        <f t="shared" si="224"/>
        <v>46825</v>
      </c>
      <c r="K3364" s="100"/>
      <c r="L3364" s="109"/>
      <c r="M3364" s="1"/>
      <c r="N3364" s="1"/>
      <c r="O3364" s="1"/>
    </row>
    <row r="3365" spans="9:15">
      <c r="I3365" s="108">
        <f t="shared" si="224"/>
        <v>3362</v>
      </c>
      <c r="J3365" s="100">
        <f t="shared" si="224"/>
        <v>46826</v>
      </c>
      <c r="K3365" s="100"/>
      <c r="L3365" s="109"/>
      <c r="M3365" s="1"/>
      <c r="N3365" s="1"/>
      <c r="O3365" s="1"/>
    </row>
    <row r="3366" spans="9:15">
      <c r="I3366" s="108">
        <f t="shared" ref="I3366:J3381" si="225">I3365+1</f>
        <v>3363</v>
      </c>
      <c r="J3366" s="100">
        <f t="shared" si="225"/>
        <v>46827</v>
      </c>
      <c r="K3366" s="100"/>
      <c r="L3366" s="109"/>
      <c r="M3366" s="1"/>
      <c r="N3366" s="1"/>
      <c r="O3366" s="1"/>
    </row>
    <row r="3367" spans="9:15">
      <c r="I3367" s="108">
        <f t="shared" si="225"/>
        <v>3364</v>
      </c>
      <c r="J3367" s="100">
        <f t="shared" si="225"/>
        <v>46828</v>
      </c>
      <c r="K3367" s="100"/>
      <c r="L3367" s="109"/>
      <c r="M3367" s="1"/>
      <c r="N3367" s="1"/>
      <c r="O3367" s="1"/>
    </row>
    <row r="3368" spans="9:15">
      <c r="I3368" s="108">
        <f t="shared" si="225"/>
        <v>3365</v>
      </c>
      <c r="J3368" s="100">
        <f t="shared" si="225"/>
        <v>46829</v>
      </c>
      <c r="K3368" s="100"/>
      <c r="L3368" s="109"/>
      <c r="M3368" s="1"/>
      <c r="N3368" s="1"/>
      <c r="O3368" s="1"/>
    </row>
    <row r="3369" spans="9:15">
      <c r="I3369" s="108">
        <f t="shared" si="225"/>
        <v>3366</v>
      </c>
      <c r="J3369" s="100">
        <f t="shared" si="225"/>
        <v>46830</v>
      </c>
      <c r="K3369" s="100"/>
      <c r="L3369" s="109"/>
      <c r="M3369" s="1"/>
      <c r="N3369" s="1"/>
      <c r="O3369" s="1"/>
    </row>
    <row r="3370" spans="9:15">
      <c r="I3370" s="108">
        <f t="shared" si="225"/>
        <v>3367</v>
      </c>
      <c r="J3370" s="100">
        <f t="shared" si="225"/>
        <v>46831</v>
      </c>
      <c r="K3370" s="100"/>
      <c r="L3370" s="109"/>
      <c r="M3370" s="1"/>
      <c r="N3370" s="1"/>
      <c r="O3370" s="1"/>
    </row>
    <row r="3371" spans="9:15">
      <c r="I3371" s="108">
        <f t="shared" si="225"/>
        <v>3368</v>
      </c>
      <c r="J3371" s="100">
        <f t="shared" si="225"/>
        <v>46832</v>
      </c>
      <c r="K3371" s="100"/>
      <c r="L3371" s="109"/>
      <c r="M3371" s="1"/>
      <c r="N3371" s="1"/>
      <c r="O3371" s="1"/>
    </row>
    <row r="3372" spans="9:15">
      <c r="I3372" s="108">
        <f t="shared" si="225"/>
        <v>3369</v>
      </c>
      <c r="J3372" s="100">
        <f t="shared" si="225"/>
        <v>46833</v>
      </c>
      <c r="K3372" s="100"/>
      <c r="L3372" s="109"/>
      <c r="M3372" s="1"/>
      <c r="N3372" s="1"/>
      <c r="O3372" s="1"/>
    </row>
    <row r="3373" spans="9:15">
      <c r="I3373" s="108">
        <f t="shared" si="225"/>
        <v>3370</v>
      </c>
      <c r="J3373" s="100">
        <f t="shared" si="225"/>
        <v>46834</v>
      </c>
      <c r="K3373" s="100"/>
      <c r="L3373" s="109"/>
      <c r="M3373" s="1"/>
      <c r="N3373" s="1"/>
      <c r="O3373" s="1"/>
    </row>
    <row r="3374" spans="9:15">
      <c r="I3374" s="108">
        <f t="shared" si="225"/>
        <v>3371</v>
      </c>
      <c r="J3374" s="100">
        <f t="shared" si="225"/>
        <v>46835</v>
      </c>
      <c r="K3374" s="100"/>
      <c r="L3374" s="109"/>
      <c r="M3374" s="1"/>
      <c r="N3374" s="1"/>
      <c r="O3374" s="1"/>
    </row>
    <row r="3375" spans="9:15">
      <c r="I3375" s="108">
        <f t="shared" si="225"/>
        <v>3372</v>
      </c>
      <c r="J3375" s="100">
        <f t="shared" si="225"/>
        <v>46836</v>
      </c>
      <c r="K3375" s="100"/>
      <c r="L3375" s="109"/>
      <c r="M3375" s="1"/>
      <c r="N3375" s="1"/>
      <c r="O3375" s="1"/>
    </row>
    <row r="3376" spans="9:15">
      <c r="I3376" s="108">
        <f t="shared" si="225"/>
        <v>3373</v>
      </c>
      <c r="J3376" s="100">
        <f t="shared" si="225"/>
        <v>46837</v>
      </c>
      <c r="K3376" s="100"/>
      <c r="L3376" s="109"/>
      <c r="M3376" s="1"/>
      <c r="N3376" s="1"/>
      <c r="O3376" s="1"/>
    </row>
    <row r="3377" spans="9:15">
      <c r="I3377" s="108">
        <f t="shared" si="225"/>
        <v>3374</v>
      </c>
      <c r="J3377" s="100">
        <f t="shared" si="225"/>
        <v>46838</v>
      </c>
      <c r="K3377" s="100"/>
      <c r="L3377" s="109"/>
      <c r="M3377" s="1"/>
      <c r="N3377" s="1"/>
      <c r="O3377" s="1"/>
    </row>
    <row r="3378" spans="9:15">
      <c r="I3378" s="108">
        <f t="shared" si="225"/>
        <v>3375</v>
      </c>
      <c r="J3378" s="100">
        <f t="shared" si="225"/>
        <v>46839</v>
      </c>
      <c r="K3378" s="100"/>
      <c r="L3378" s="109"/>
      <c r="M3378" s="1"/>
      <c r="N3378" s="1"/>
      <c r="O3378" s="1"/>
    </row>
    <row r="3379" spans="9:15">
      <c r="I3379" s="108">
        <f t="shared" si="225"/>
        <v>3376</v>
      </c>
      <c r="J3379" s="100">
        <f t="shared" si="225"/>
        <v>46840</v>
      </c>
      <c r="K3379" s="100"/>
      <c r="L3379" s="109"/>
      <c r="M3379" s="1"/>
      <c r="N3379" s="1"/>
      <c r="O3379" s="1"/>
    </row>
    <row r="3380" spans="9:15">
      <c r="I3380" s="108">
        <f t="shared" si="225"/>
        <v>3377</v>
      </c>
      <c r="J3380" s="100">
        <f t="shared" si="225"/>
        <v>46841</v>
      </c>
      <c r="K3380" s="100"/>
      <c r="L3380" s="109"/>
      <c r="M3380" s="1"/>
      <c r="N3380" s="1"/>
      <c r="O3380" s="1"/>
    </row>
    <row r="3381" spans="9:15">
      <c r="I3381" s="108">
        <f t="shared" si="225"/>
        <v>3378</v>
      </c>
      <c r="J3381" s="100">
        <f t="shared" si="225"/>
        <v>46842</v>
      </c>
      <c r="K3381" s="100"/>
      <c r="L3381" s="109"/>
      <c r="M3381" s="1"/>
      <c r="N3381" s="1"/>
      <c r="O3381" s="1"/>
    </row>
    <row r="3382" spans="9:15">
      <c r="I3382" s="108">
        <f t="shared" ref="I3382:J3397" si="226">I3381+1</f>
        <v>3379</v>
      </c>
      <c r="J3382" s="100">
        <f t="shared" si="226"/>
        <v>46843</v>
      </c>
      <c r="K3382" s="100"/>
      <c r="L3382" s="109"/>
      <c r="M3382" s="1"/>
      <c r="N3382" s="1"/>
      <c r="O3382" s="1"/>
    </row>
    <row r="3383" spans="9:15">
      <c r="I3383" s="108">
        <f t="shared" si="226"/>
        <v>3380</v>
      </c>
      <c r="J3383" s="100">
        <f t="shared" si="226"/>
        <v>46844</v>
      </c>
      <c r="K3383" s="100"/>
      <c r="L3383" s="109"/>
      <c r="M3383" s="1"/>
      <c r="N3383" s="1"/>
      <c r="O3383" s="1"/>
    </row>
    <row r="3384" spans="9:15">
      <c r="I3384" s="108">
        <f t="shared" si="226"/>
        <v>3381</v>
      </c>
      <c r="J3384" s="100">
        <f t="shared" si="226"/>
        <v>46845</v>
      </c>
      <c r="K3384" s="100"/>
      <c r="L3384" s="109"/>
      <c r="M3384" s="1"/>
      <c r="N3384" s="1"/>
      <c r="O3384" s="1"/>
    </row>
    <row r="3385" spans="9:15">
      <c r="I3385" s="108">
        <f t="shared" si="226"/>
        <v>3382</v>
      </c>
      <c r="J3385" s="100">
        <f t="shared" si="226"/>
        <v>46846</v>
      </c>
      <c r="K3385" s="100"/>
      <c r="L3385" s="109"/>
      <c r="M3385" s="1"/>
      <c r="N3385" s="1"/>
      <c r="O3385" s="1"/>
    </row>
    <row r="3386" spans="9:15">
      <c r="I3386" s="108">
        <f t="shared" si="226"/>
        <v>3383</v>
      </c>
      <c r="J3386" s="100">
        <f t="shared" si="226"/>
        <v>46847</v>
      </c>
      <c r="K3386" s="100"/>
      <c r="L3386" s="109"/>
      <c r="M3386" s="1"/>
      <c r="N3386" s="1"/>
      <c r="O3386" s="1"/>
    </row>
    <row r="3387" spans="9:15">
      <c r="I3387" s="108">
        <f t="shared" si="226"/>
        <v>3384</v>
      </c>
      <c r="J3387" s="100">
        <f t="shared" si="226"/>
        <v>46848</v>
      </c>
      <c r="K3387" s="100"/>
      <c r="L3387" s="109"/>
      <c r="M3387" s="1"/>
      <c r="N3387" s="1"/>
      <c r="O3387" s="1"/>
    </row>
    <row r="3388" spans="9:15">
      <c r="I3388" s="108">
        <f t="shared" si="226"/>
        <v>3385</v>
      </c>
      <c r="J3388" s="100">
        <f t="shared" si="226"/>
        <v>46849</v>
      </c>
      <c r="K3388" s="100"/>
      <c r="L3388" s="109"/>
      <c r="M3388" s="1"/>
      <c r="N3388" s="1"/>
      <c r="O3388" s="1"/>
    </row>
    <row r="3389" spans="9:15">
      <c r="I3389" s="108">
        <f t="shared" si="226"/>
        <v>3386</v>
      </c>
      <c r="J3389" s="100">
        <f t="shared" si="226"/>
        <v>46850</v>
      </c>
      <c r="K3389" s="100"/>
      <c r="L3389" s="109"/>
      <c r="M3389" s="1"/>
      <c r="N3389" s="1"/>
      <c r="O3389" s="1"/>
    </row>
    <row r="3390" spans="9:15">
      <c r="I3390" s="108">
        <f t="shared" si="226"/>
        <v>3387</v>
      </c>
      <c r="J3390" s="100">
        <f t="shared" si="226"/>
        <v>46851</v>
      </c>
      <c r="K3390" s="100"/>
      <c r="L3390" s="109"/>
      <c r="M3390" s="1"/>
      <c r="N3390" s="1"/>
      <c r="O3390" s="1"/>
    </row>
    <row r="3391" spans="9:15">
      <c r="I3391" s="108">
        <f t="shared" si="226"/>
        <v>3388</v>
      </c>
      <c r="J3391" s="100">
        <f t="shared" si="226"/>
        <v>46852</v>
      </c>
      <c r="K3391" s="100"/>
      <c r="L3391" s="109"/>
      <c r="M3391" s="1"/>
      <c r="N3391" s="1"/>
      <c r="O3391" s="1"/>
    </row>
    <row r="3392" spans="9:15">
      <c r="I3392" s="108">
        <f t="shared" si="226"/>
        <v>3389</v>
      </c>
      <c r="J3392" s="100">
        <f t="shared" si="226"/>
        <v>46853</v>
      </c>
      <c r="K3392" s="100"/>
      <c r="L3392" s="109"/>
      <c r="M3392" s="1"/>
      <c r="N3392" s="1"/>
      <c r="O3392" s="1"/>
    </row>
    <row r="3393" spans="9:15">
      <c r="I3393" s="108">
        <f t="shared" si="226"/>
        <v>3390</v>
      </c>
      <c r="J3393" s="100">
        <f t="shared" si="226"/>
        <v>46854</v>
      </c>
      <c r="K3393" s="100"/>
      <c r="L3393" s="109"/>
      <c r="M3393" s="1"/>
      <c r="N3393" s="1"/>
      <c r="O3393" s="1"/>
    </row>
    <row r="3394" spans="9:15">
      <c r="I3394" s="108">
        <f t="shared" si="226"/>
        <v>3391</v>
      </c>
      <c r="J3394" s="100">
        <f t="shared" si="226"/>
        <v>46855</v>
      </c>
      <c r="K3394" s="100"/>
      <c r="L3394" s="109"/>
      <c r="M3394" s="1"/>
      <c r="N3394" s="1"/>
      <c r="O3394" s="1"/>
    </row>
    <row r="3395" spans="9:15">
      <c r="I3395" s="108">
        <f t="shared" si="226"/>
        <v>3392</v>
      </c>
      <c r="J3395" s="100">
        <f t="shared" si="226"/>
        <v>46856</v>
      </c>
      <c r="K3395" s="100"/>
      <c r="L3395" s="109"/>
      <c r="M3395" s="1"/>
      <c r="N3395" s="1"/>
      <c r="O3395" s="1"/>
    </row>
    <row r="3396" spans="9:15">
      <c r="I3396" s="108">
        <f t="shared" si="226"/>
        <v>3393</v>
      </c>
      <c r="J3396" s="100">
        <f t="shared" si="226"/>
        <v>46857</v>
      </c>
      <c r="K3396" s="100"/>
      <c r="L3396" s="109"/>
      <c r="M3396" s="1"/>
      <c r="N3396" s="1"/>
      <c r="O3396" s="1"/>
    </row>
    <row r="3397" spans="9:15">
      <c r="I3397" s="108">
        <f t="shared" si="226"/>
        <v>3394</v>
      </c>
      <c r="J3397" s="100">
        <f t="shared" si="226"/>
        <v>46858</v>
      </c>
      <c r="K3397" s="100"/>
      <c r="L3397" s="109"/>
      <c r="M3397" s="1"/>
      <c r="N3397" s="1"/>
      <c r="O3397" s="1"/>
    </row>
    <row r="3398" spans="9:15">
      <c r="I3398" s="108">
        <f t="shared" ref="I3398:J3413" si="227">I3397+1</f>
        <v>3395</v>
      </c>
      <c r="J3398" s="100">
        <f t="shared" si="227"/>
        <v>46859</v>
      </c>
      <c r="K3398" s="100"/>
      <c r="L3398" s="109"/>
      <c r="M3398" s="1"/>
      <c r="N3398" s="1"/>
      <c r="O3398" s="1"/>
    </row>
    <row r="3399" spans="9:15">
      <c r="I3399" s="108">
        <f t="shared" si="227"/>
        <v>3396</v>
      </c>
      <c r="J3399" s="100">
        <f t="shared" si="227"/>
        <v>46860</v>
      </c>
      <c r="K3399" s="100"/>
      <c r="L3399" s="109"/>
      <c r="M3399" s="1"/>
      <c r="N3399" s="1"/>
      <c r="O3399" s="1"/>
    </row>
    <row r="3400" spans="9:15">
      <c r="I3400" s="108">
        <f t="shared" si="227"/>
        <v>3397</v>
      </c>
      <c r="J3400" s="100">
        <f t="shared" si="227"/>
        <v>46861</v>
      </c>
      <c r="K3400" s="100"/>
      <c r="L3400" s="109"/>
      <c r="M3400" s="1"/>
      <c r="N3400" s="1"/>
      <c r="O3400" s="1"/>
    </row>
    <row r="3401" spans="9:15">
      <c r="I3401" s="108">
        <f t="shared" si="227"/>
        <v>3398</v>
      </c>
      <c r="J3401" s="100">
        <f t="shared" si="227"/>
        <v>46862</v>
      </c>
      <c r="K3401" s="100"/>
      <c r="L3401" s="109"/>
      <c r="M3401" s="1"/>
      <c r="N3401" s="1"/>
      <c r="O3401" s="1"/>
    </row>
    <row r="3402" spans="9:15">
      <c r="I3402" s="108">
        <f t="shared" si="227"/>
        <v>3399</v>
      </c>
      <c r="J3402" s="100">
        <f t="shared" si="227"/>
        <v>46863</v>
      </c>
      <c r="K3402" s="100"/>
      <c r="L3402" s="109"/>
      <c r="M3402" s="1"/>
      <c r="N3402" s="1"/>
      <c r="O3402" s="1"/>
    </row>
    <row r="3403" spans="9:15">
      <c r="I3403" s="108">
        <f t="shared" si="227"/>
        <v>3400</v>
      </c>
      <c r="J3403" s="100">
        <f t="shared" si="227"/>
        <v>46864</v>
      </c>
      <c r="K3403" s="100"/>
      <c r="L3403" s="109"/>
      <c r="M3403" s="1"/>
      <c r="N3403" s="1"/>
      <c r="O3403" s="1"/>
    </row>
    <row r="3404" spans="9:15">
      <c r="I3404" s="108">
        <f t="shared" si="227"/>
        <v>3401</v>
      </c>
      <c r="J3404" s="100">
        <f t="shared" si="227"/>
        <v>46865</v>
      </c>
      <c r="K3404" s="100"/>
      <c r="L3404" s="109"/>
      <c r="M3404" s="1"/>
      <c r="N3404" s="1"/>
      <c r="O3404" s="1"/>
    </row>
    <row r="3405" spans="9:15">
      <c r="I3405" s="108">
        <f t="shared" si="227"/>
        <v>3402</v>
      </c>
      <c r="J3405" s="100">
        <f t="shared" si="227"/>
        <v>46866</v>
      </c>
      <c r="K3405" s="100"/>
      <c r="L3405" s="109"/>
      <c r="M3405" s="1"/>
      <c r="N3405" s="1"/>
      <c r="O3405" s="1"/>
    </row>
    <row r="3406" spans="9:15">
      <c r="I3406" s="108">
        <f t="shared" si="227"/>
        <v>3403</v>
      </c>
      <c r="J3406" s="100">
        <f t="shared" si="227"/>
        <v>46867</v>
      </c>
      <c r="K3406" s="100"/>
      <c r="L3406" s="109"/>
      <c r="M3406" s="1"/>
      <c r="N3406" s="1"/>
      <c r="O3406" s="1"/>
    </row>
    <row r="3407" spans="9:15">
      <c r="I3407" s="108">
        <f t="shared" si="227"/>
        <v>3404</v>
      </c>
      <c r="J3407" s="100">
        <f t="shared" si="227"/>
        <v>46868</v>
      </c>
      <c r="K3407" s="100"/>
      <c r="L3407" s="109"/>
      <c r="M3407" s="1"/>
      <c r="N3407" s="1"/>
      <c r="O3407" s="1"/>
    </row>
    <row r="3408" spans="9:15">
      <c r="I3408" s="108">
        <f t="shared" si="227"/>
        <v>3405</v>
      </c>
      <c r="J3408" s="100">
        <f t="shared" si="227"/>
        <v>46869</v>
      </c>
      <c r="K3408" s="100"/>
      <c r="L3408" s="109"/>
      <c r="M3408" s="1"/>
      <c r="N3408" s="1"/>
      <c r="O3408" s="1"/>
    </row>
    <row r="3409" spans="9:15">
      <c r="I3409" s="108">
        <f t="shared" si="227"/>
        <v>3406</v>
      </c>
      <c r="J3409" s="100">
        <f t="shared" si="227"/>
        <v>46870</v>
      </c>
      <c r="K3409" s="100"/>
      <c r="L3409" s="109"/>
      <c r="M3409" s="1"/>
      <c r="N3409" s="1"/>
      <c r="O3409" s="1"/>
    </row>
    <row r="3410" spans="9:15">
      <c r="I3410" s="108">
        <f t="shared" si="227"/>
        <v>3407</v>
      </c>
      <c r="J3410" s="100">
        <f t="shared" si="227"/>
        <v>46871</v>
      </c>
      <c r="K3410" s="100"/>
      <c r="L3410" s="109"/>
      <c r="M3410" s="1"/>
      <c r="N3410" s="1"/>
      <c r="O3410" s="1"/>
    </row>
    <row r="3411" spans="9:15">
      <c r="I3411" s="108">
        <f t="shared" si="227"/>
        <v>3408</v>
      </c>
      <c r="J3411" s="100">
        <f t="shared" si="227"/>
        <v>46872</v>
      </c>
      <c r="K3411" s="100"/>
      <c r="L3411" s="109"/>
      <c r="M3411" s="1"/>
      <c r="N3411" s="1"/>
      <c r="O3411" s="1"/>
    </row>
    <row r="3412" spans="9:15">
      <c r="I3412" s="108">
        <f t="shared" si="227"/>
        <v>3409</v>
      </c>
      <c r="J3412" s="100">
        <f t="shared" si="227"/>
        <v>46873</v>
      </c>
      <c r="K3412" s="100"/>
      <c r="L3412" s="109"/>
      <c r="M3412" s="1"/>
      <c r="N3412" s="1"/>
      <c r="O3412" s="1"/>
    </row>
    <row r="3413" spans="9:15">
      <c r="I3413" s="108">
        <f t="shared" si="227"/>
        <v>3410</v>
      </c>
      <c r="J3413" s="100">
        <f t="shared" si="227"/>
        <v>46874</v>
      </c>
      <c r="K3413" s="100"/>
      <c r="L3413" s="109"/>
      <c r="M3413" s="1"/>
      <c r="N3413" s="1"/>
      <c r="O3413" s="1"/>
    </row>
    <row r="3414" spans="9:15">
      <c r="I3414" s="108">
        <f t="shared" ref="I3414:J3429" si="228">I3413+1</f>
        <v>3411</v>
      </c>
      <c r="J3414" s="100">
        <f t="shared" si="228"/>
        <v>46875</v>
      </c>
      <c r="K3414" s="100"/>
      <c r="L3414" s="109"/>
      <c r="M3414" s="1"/>
      <c r="N3414" s="1"/>
      <c r="O3414" s="1"/>
    </row>
    <row r="3415" spans="9:15">
      <c r="I3415" s="108">
        <f t="shared" si="228"/>
        <v>3412</v>
      </c>
      <c r="J3415" s="100">
        <f t="shared" si="228"/>
        <v>46876</v>
      </c>
      <c r="K3415" s="100"/>
      <c r="L3415" s="109"/>
      <c r="M3415" s="1"/>
      <c r="N3415" s="1"/>
      <c r="O3415" s="1"/>
    </row>
    <row r="3416" spans="9:15">
      <c r="I3416" s="108">
        <f t="shared" si="228"/>
        <v>3413</v>
      </c>
      <c r="J3416" s="100">
        <f t="shared" si="228"/>
        <v>46877</v>
      </c>
      <c r="K3416" s="100"/>
      <c r="L3416" s="109"/>
      <c r="M3416" s="1"/>
      <c r="N3416" s="1"/>
      <c r="O3416" s="1"/>
    </row>
    <row r="3417" spans="9:15">
      <c r="I3417" s="108">
        <f t="shared" si="228"/>
        <v>3414</v>
      </c>
      <c r="J3417" s="100">
        <f t="shared" si="228"/>
        <v>46878</v>
      </c>
      <c r="K3417" s="100"/>
      <c r="L3417" s="109"/>
      <c r="M3417" s="1"/>
      <c r="N3417" s="1"/>
      <c r="O3417" s="1"/>
    </row>
    <row r="3418" spans="9:15">
      <c r="I3418" s="108">
        <f t="shared" si="228"/>
        <v>3415</v>
      </c>
      <c r="J3418" s="100">
        <f t="shared" si="228"/>
        <v>46879</v>
      </c>
      <c r="K3418" s="100"/>
      <c r="L3418" s="109"/>
      <c r="M3418" s="1"/>
      <c r="N3418" s="1"/>
      <c r="O3418" s="1"/>
    </row>
    <row r="3419" spans="9:15">
      <c r="I3419" s="108">
        <f t="shared" si="228"/>
        <v>3416</v>
      </c>
      <c r="J3419" s="100">
        <f t="shared" si="228"/>
        <v>46880</v>
      </c>
      <c r="K3419" s="100"/>
      <c r="L3419" s="109"/>
      <c r="M3419" s="1"/>
      <c r="N3419" s="1"/>
      <c r="O3419" s="1"/>
    </row>
    <row r="3420" spans="9:15">
      <c r="I3420" s="108">
        <f t="shared" si="228"/>
        <v>3417</v>
      </c>
      <c r="J3420" s="100">
        <f t="shared" si="228"/>
        <v>46881</v>
      </c>
      <c r="K3420" s="100"/>
      <c r="L3420" s="109"/>
      <c r="M3420" s="1"/>
      <c r="N3420" s="1"/>
      <c r="O3420" s="1"/>
    </row>
    <row r="3421" spans="9:15">
      <c r="I3421" s="108">
        <f t="shared" si="228"/>
        <v>3418</v>
      </c>
      <c r="J3421" s="100">
        <f t="shared" si="228"/>
        <v>46882</v>
      </c>
      <c r="K3421" s="100"/>
      <c r="L3421" s="109"/>
      <c r="M3421" s="1"/>
      <c r="N3421" s="1"/>
      <c r="O3421" s="1"/>
    </row>
    <row r="3422" spans="9:15">
      <c r="I3422" s="108">
        <f t="shared" si="228"/>
        <v>3419</v>
      </c>
      <c r="J3422" s="100">
        <f t="shared" si="228"/>
        <v>46883</v>
      </c>
      <c r="K3422" s="100"/>
      <c r="L3422" s="109"/>
      <c r="M3422" s="1"/>
      <c r="N3422" s="1"/>
      <c r="O3422" s="1"/>
    </row>
    <row r="3423" spans="9:15">
      <c r="I3423" s="108">
        <f t="shared" si="228"/>
        <v>3420</v>
      </c>
      <c r="J3423" s="100">
        <f t="shared" si="228"/>
        <v>46884</v>
      </c>
      <c r="K3423" s="100"/>
      <c r="L3423" s="109"/>
      <c r="M3423" s="1"/>
      <c r="N3423" s="1"/>
      <c r="O3423" s="1"/>
    </row>
    <row r="3424" spans="9:15">
      <c r="I3424" s="108">
        <f t="shared" si="228"/>
        <v>3421</v>
      </c>
      <c r="J3424" s="100">
        <f t="shared" si="228"/>
        <v>46885</v>
      </c>
      <c r="K3424" s="100"/>
      <c r="L3424" s="109"/>
      <c r="M3424" s="1"/>
      <c r="N3424" s="1"/>
      <c r="O3424" s="1"/>
    </row>
    <row r="3425" spans="9:15">
      <c r="I3425" s="108">
        <f t="shared" si="228"/>
        <v>3422</v>
      </c>
      <c r="J3425" s="100">
        <f t="shared" si="228"/>
        <v>46886</v>
      </c>
      <c r="K3425" s="100"/>
      <c r="L3425" s="109"/>
      <c r="M3425" s="1"/>
      <c r="N3425" s="1"/>
      <c r="O3425" s="1"/>
    </row>
    <row r="3426" spans="9:15">
      <c r="I3426" s="108">
        <f t="shared" si="228"/>
        <v>3423</v>
      </c>
      <c r="J3426" s="100">
        <f t="shared" si="228"/>
        <v>46887</v>
      </c>
      <c r="K3426" s="100"/>
      <c r="L3426" s="109"/>
      <c r="M3426" s="1"/>
      <c r="N3426" s="1"/>
      <c r="O3426" s="1"/>
    </row>
    <row r="3427" spans="9:15">
      <c r="I3427" s="108">
        <f t="shared" si="228"/>
        <v>3424</v>
      </c>
      <c r="J3427" s="100">
        <f t="shared" si="228"/>
        <v>46888</v>
      </c>
      <c r="K3427" s="100"/>
      <c r="L3427" s="109"/>
      <c r="M3427" s="1"/>
      <c r="N3427" s="1"/>
      <c r="O3427" s="1"/>
    </row>
    <row r="3428" spans="9:15">
      <c r="I3428" s="108">
        <f t="shared" si="228"/>
        <v>3425</v>
      </c>
      <c r="J3428" s="100">
        <f t="shared" si="228"/>
        <v>46889</v>
      </c>
      <c r="K3428" s="100"/>
      <c r="L3428" s="109"/>
      <c r="M3428" s="1"/>
      <c r="N3428" s="1"/>
      <c r="O3428" s="1"/>
    </row>
    <row r="3429" spans="9:15">
      <c r="I3429" s="108">
        <f t="shared" si="228"/>
        <v>3426</v>
      </c>
      <c r="J3429" s="100">
        <f t="shared" si="228"/>
        <v>46890</v>
      </c>
      <c r="K3429" s="100"/>
      <c r="L3429" s="109"/>
      <c r="M3429" s="1"/>
      <c r="N3429" s="1"/>
      <c r="O3429" s="1"/>
    </row>
    <row r="3430" spans="9:15">
      <c r="I3430" s="108">
        <f t="shared" ref="I3430:J3445" si="229">I3429+1</f>
        <v>3427</v>
      </c>
      <c r="J3430" s="100">
        <f t="shared" si="229"/>
        <v>46891</v>
      </c>
      <c r="K3430" s="100"/>
      <c r="L3430" s="109"/>
      <c r="M3430" s="1"/>
      <c r="N3430" s="1"/>
      <c r="O3430" s="1"/>
    </row>
    <row r="3431" spans="9:15">
      <c r="I3431" s="108">
        <f t="shared" si="229"/>
        <v>3428</v>
      </c>
      <c r="J3431" s="100">
        <f t="shared" si="229"/>
        <v>46892</v>
      </c>
      <c r="K3431" s="100"/>
      <c r="L3431" s="109"/>
      <c r="M3431" s="1"/>
      <c r="N3431" s="1"/>
      <c r="O3431" s="1"/>
    </row>
    <row r="3432" spans="9:15">
      <c r="I3432" s="108">
        <f t="shared" si="229"/>
        <v>3429</v>
      </c>
      <c r="J3432" s="100">
        <f t="shared" si="229"/>
        <v>46893</v>
      </c>
      <c r="K3432" s="100"/>
      <c r="L3432" s="109"/>
      <c r="M3432" s="1"/>
      <c r="N3432" s="1"/>
      <c r="O3432" s="1"/>
    </row>
    <row r="3433" spans="9:15">
      <c r="I3433" s="108">
        <f t="shared" si="229"/>
        <v>3430</v>
      </c>
      <c r="J3433" s="100">
        <f t="shared" si="229"/>
        <v>46894</v>
      </c>
      <c r="K3433" s="100"/>
      <c r="L3433" s="109"/>
      <c r="M3433" s="1"/>
      <c r="N3433" s="1"/>
      <c r="O3433" s="1"/>
    </row>
    <row r="3434" spans="9:15">
      <c r="I3434" s="108">
        <f t="shared" si="229"/>
        <v>3431</v>
      </c>
      <c r="J3434" s="100">
        <f t="shared" si="229"/>
        <v>46895</v>
      </c>
      <c r="K3434" s="100"/>
      <c r="L3434" s="109"/>
      <c r="M3434" s="1"/>
      <c r="N3434" s="1"/>
      <c r="O3434" s="1"/>
    </row>
    <row r="3435" spans="9:15">
      <c r="I3435" s="108">
        <f t="shared" si="229"/>
        <v>3432</v>
      </c>
      <c r="J3435" s="100">
        <f t="shared" si="229"/>
        <v>46896</v>
      </c>
      <c r="K3435" s="100"/>
      <c r="L3435" s="109"/>
      <c r="M3435" s="1"/>
      <c r="N3435" s="1"/>
      <c r="O3435" s="1"/>
    </row>
    <row r="3436" spans="9:15">
      <c r="I3436" s="108">
        <f t="shared" si="229"/>
        <v>3433</v>
      </c>
      <c r="J3436" s="100">
        <f t="shared" si="229"/>
        <v>46897</v>
      </c>
      <c r="K3436" s="100"/>
      <c r="L3436" s="109"/>
      <c r="M3436" s="1"/>
      <c r="N3436" s="1"/>
      <c r="O3436" s="1"/>
    </row>
    <row r="3437" spans="9:15">
      <c r="I3437" s="108">
        <f t="shared" si="229"/>
        <v>3434</v>
      </c>
      <c r="J3437" s="100">
        <f t="shared" si="229"/>
        <v>46898</v>
      </c>
      <c r="K3437" s="100"/>
      <c r="L3437" s="109"/>
      <c r="M3437" s="1"/>
      <c r="N3437" s="1"/>
      <c r="O3437" s="1"/>
    </row>
    <row r="3438" spans="9:15">
      <c r="I3438" s="108">
        <f t="shared" si="229"/>
        <v>3435</v>
      </c>
      <c r="J3438" s="100">
        <f t="shared" si="229"/>
        <v>46899</v>
      </c>
      <c r="K3438" s="100"/>
      <c r="L3438" s="109"/>
      <c r="M3438" s="1"/>
      <c r="N3438" s="1"/>
      <c r="O3438" s="1"/>
    </row>
    <row r="3439" spans="9:15">
      <c r="I3439" s="108">
        <f t="shared" si="229"/>
        <v>3436</v>
      </c>
      <c r="J3439" s="100">
        <f t="shared" si="229"/>
        <v>46900</v>
      </c>
      <c r="K3439" s="100"/>
      <c r="L3439" s="109"/>
      <c r="M3439" s="1"/>
      <c r="N3439" s="1"/>
      <c r="O3439" s="1"/>
    </row>
    <row r="3440" spans="9:15">
      <c r="I3440" s="108">
        <f t="shared" si="229"/>
        <v>3437</v>
      </c>
      <c r="J3440" s="100">
        <f t="shared" si="229"/>
        <v>46901</v>
      </c>
      <c r="K3440" s="100"/>
      <c r="L3440" s="109"/>
      <c r="M3440" s="1"/>
      <c r="N3440" s="1"/>
      <c r="O3440" s="1"/>
    </row>
    <row r="3441" spans="9:15">
      <c r="I3441" s="108">
        <f t="shared" si="229"/>
        <v>3438</v>
      </c>
      <c r="J3441" s="100">
        <f t="shared" si="229"/>
        <v>46902</v>
      </c>
      <c r="K3441" s="100"/>
      <c r="L3441" s="109"/>
      <c r="M3441" s="1"/>
      <c r="N3441" s="1"/>
      <c r="O3441" s="1"/>
    </row>
    <row r="3442" spans="9:15">
      <c r="I3442" s="108">
        <f t="shared" si="229"/>
        <v>3439</v>
      </c>
      <c r="J3442" s="100">
        <f t="shared" si="229"/>
        <v>46903</v>
      </c>
      <c r="K3442" s="100"/>
      <c r="L3442" s="109"/>
      <c r="M3442" s="1"/>
      <c r="N3442" s="1"/>
      <c r="O3442" s="1"/>
    </row>
    <row r="3443" spans="9:15">
      <c r="I3443" s="108">
        <f t="shared" si="229"/>
        <v>3440</v>
      </c>
      <c r="J3443" s="100">
        <f t="shared" si="229"/>
        <v>46904</v>
      </c>
      <c r="K3443" s="100"/>
      <c r="L3443" s="109"/>
      <c r="M3443" s="1"/>
      <c r="N3443" s="1"/>
      <c r="O3443" s="1"/>
    </row>
    <row r="3444" spans="9:15">
      <c r="I3444" s="108">
        <f t="shared" si="229"/>
        <v>3441</v>
      </c>
      <c r="J3444" s="100">
        <f t="shared" si="229"/>
        <v>46905</v>
      </c>
      <c r="K3444" s="100"/>
      <c r="L3444" s="109"/>
      <c r="M3444" s="1"/>
      <c r="N3444" s="1"/>
      <c r="O3444" s="1"/>
    </row>
    <row r="3445" spans="9:15">
      <c r="I3445" s="108">
        <f t="shared" si="229"/>
        <v>3442</v>
      </c>
      <c r="J3445" s="100">
        <f t="shared" si="229"/>
        <v>46906</v>
      </c>
      <c r="K3445" s="100"/>
      <c r="L3445" s="109"/>
      <c r="M3445" s="1"/>
      <c r="N3445" s="1"/>
      <c r="O3445" s="1"/>
    </row>
    <row r="3446" spans="9:15">
      <c r="I3446" s="108">
        <f t="shared" ref="I3446:J3461" si="230">I3445+1</f>
        <v>3443</v>
      </c>
      <c r="J3446" s="100">
        <f t="shared" si="230"/>
        <v>46907</v>
      </c>
      <c r="K3446" s="100"/>
      <c r="L3446" s="109"/>
      <c r="M3446" s="1"/>
      <c r="N3446" s="1"/>
      <c r="O3446" s="1"/>
    </row>
    <row r="3447" spans="9:15">
      <c r="I3447" s="108">
        <f t="shared" si="230"/>
        <v>3444</v>
      </c>
      <c r="J3447" s="100">
        <f t="shared" si="230"/>
        <v>46908</v>
      </c>
      <c r="K3447" s="100"/>
      <c r="L3447" s="109"/>
      <c r="M3447" s="1"/>
      <c r="N3447" s="1"/>
      <c r="O3447" s="1"/>
    </row>
    <row r="3448" spans="9:15">
      <c r="I3448" s="108">
        <f t="shared" si="230"/>
        <v>3445</v>
      </c>
      <c r="J3448" s="100">
        <f t="shared" si="230"/>
        <v>46909</v>
      </c>
      <c r="K3448" s="100"/>
      <c r="L3448" s="109"/>
      <c r="M3448" s="1"/>
      <c r="N3448" s="1"/>
      <c r="O3448" s="1"/>
    </row>
    <row r="3449" spans="9:15">
      <c r="I3449" s="108">
        <f t="shared" si="230"/>
        <v>3446</v>
      </c>
      <c r="J3449" s="100">
        <f t="shared" si="230"/>
        <v>46910</v>
      </c>
      <c r="K3449" s="100"/>
      <c r="L3449" s="109"/>
      <c r="M3449" s="1"/>
      <c r="N3449" s="1"/>
      <c r="O3449" s="1"/>
    </row>
    <row r="3450" spans="9:15">
      <c r="I3450" s="108">
        <f t="shared" si="230"/>
        <v>3447</v>
      </c>
      <c r="J3450" s="100">
        <f t="shared" si="230"/>
        <v>46911</v>
      </c>
      <c r="K3450" s="100"/>
      <c r="L3450" s="109"/>
      <c r="M3450" s="1"/>
      <c r="N3450" s="1"/>
      <c r="O3450" s="1"/>
    </row>
    <row r="3451" spans="9:15">
      <c r="I3451" s="108">
        <f t="shared" si="230"/>
        <v>3448</v>
      </c>
      <c r="J3451" s="100">
        <f t="shared" si="230"/>
        <v>46912</v>
      </c>
      <c r="K3451" s="100"/>
      <c r="L3451" s="109"/>
      <c r="M3451" s="1"/>
      <c r="N3451" s="1"/>
      <c r="O3451" s="1"/>
    </row>
    <row r="3452" spans="9:15">
      <c r="I3452" s="108">
        <f t="shared" si="230"/>
        <v>3449</v>
      </c>
      <c r="J3452" s="100">
        <f t="shared" si="230"/>
        <v>46913</v>
      </c>
      <c r="K3452" s="100"/>
      <c r="L3452" s="109"/>
      <c r="M3452" s="1"/>
      <c r="N3452" s="1"/>
      <c r="O3452" s="1"/>
    </row>
    <row r="3453" spans="9:15">
      <c r="I3453" s="108">
        <f t="shared" si="230"/>
        <v>3450</v>
      </c>
      <c r="J3453" s="100">
        <f t="shared" si="230"/>
        <v>46914</v>
      </c>
      <c r="K3453" s="100"/>
      <c r="L3453" s="109"/>
      <c r="M3453" s="1"/>
      <c r="N3453" s="1"/>
      <c r="O3453" s="1"/>
    </row>
    <row r="3454" spans="9:15">
      <c r="I3454" s="108">
        <f t="shared" si="230"/>
        <v>3451</v>
      </c>
      <c r="J3454" s="100">
        <f t="shared" si="230"/>
        <v>46915</v>
      </c>
      <c r="K3454" s="100"/>
      <c r="L3454" s="109"/>
      <c r="M3454" s="1"/>
      <c r="N3454" s="1"/>
      <c r="O3454" s="1"/>
    </row>
    <row r="3455" spans="9:15">
      <c r="I3455" s="108">
        <f t="shared" si="230"/>
        <v>3452</v>
      </c>
      <c r="J3455" s="100">
        <f t="shared" si="230"/>
        <v>46916</v>
      </c>
      <c r="K3455" s="100"/>
      <c r="L3455" s="109"/>
      <c r="M3455" s="1"/>
      <c r="N3455" s="1"/>
      <c r="O3455" s="1"/>
    </row>
    <row r="3456" spans="9:15">
      <c r="I3456" s="108">
        <f t="shared" si="230"/>
        <v>3453</v>
      </c>
      <c r="J3456" s="100">
        <f t="shared" si="230"/>
        <v>46917</v>
      </c>
      <c r="K3456" s="100"/>
      <c r="L3456" s="109"/>
      <c r="M3456" s="1"/>
      <c r="N3456" s="1"/>
      <c r="O3456" s="1"/>
    </row>
    <row r="3457" spans="9:15">
      <c r="I3457" s="108">
        <f t="shared" si="230"/>
        <v>3454</v>
      </c>
      <c r="J3457" s="100">
        <f t="shared" si="230"/>
        <v>46918</v>
      </c>
      <c r="K3457" s="100"/>
      <c r="L3457" s="109"/>
      <c r="M3457" s="1"/>
      <c r="N3457" s="1"/>
      <c r="O3457" s="1"/>
    </row>
    <row r="3458" spans="9:15">
      <c r="I3458" s="108">
        <f t="shared" si="230"/>
        <v>3455</v>
      </c>
      <c r="J3458" s="100">
        <f t="shared" si="230"/>
        <v>46919</v>
      </c>
      <c r="K3458" s="100"/>
      <c r="L3458" s="109"/>
      <c r="M3458" s="1"/>
      <c r="N3458" s="1"/>
      <c r="O3458" s="1"/>
    </row>
    <row r="3459" spans="9:15">
      <c r="I3459" s="108">
        <f t="shared" si="230"/>
        <v>3456</v>
      </c>
      <c r="J3459" s="100">
        <f t="shared" si="230"/>
        <v>46920</v>
      </c>
      <c r="K3459" s="100"/>
      <c r="L3459" s="109"/>
      <c r="M3459" s="1"/>
      <c r="N3459" s="1"/>
      <c r="O3459" s="1"/>
    </row>
    <row r="3460" spans="9:15">
      <c r="I3460" s="108">
        <f t="shared" si="230"/>
        <v>3457</v>
      </c>
      <c r="J3460" s="100">
        <f t="shared" si="230"/>
        <v>46921</v>
      </c>
      <c r="K3460" s="100"/>
      <c r="L3460" s="109"/>
      <c r="M3460" s="1"/>
      <c r="N3460" s="1"/>
      <c r="O3460" s="1"/>
    </row>
    <row r="3461" spans="9:15">
      <c r="I3461" s="108">
        <f t="shared" si="230"/>
        <v>3458</v>
      </c>
      <c r="J3461" s="100">
        <f t="shared" si="230"/>
        <v>46922</v>
      </c>
      <c r="K3461" s="100"/>
      <c r="L3461" s="109"/>
      <c r="M3461" s="1"/>
      <c r="N3461" s="1"/>
      <c r="O3461" s="1"/>
    </row>
    <row r="3462" spans="9:15">
      <c r="I3462" s="108">
        <f t="shared" ref="I3462:J3477" si="231">I3461+1</f>
        <v>3459</v>
      </c>
      <c r="J3462" s="100">
        <f t="shared" si="231"/>
        <v>46923</v>
      </c>
      <c r="K3462" s="100"/>
      <c r="L3462" s="109"/>
      <c r="M3462" s="1"/>
      <c r="N3462" s="1"/>
      <c r="O3462" s="1"/>
    </row>
    <row r="3463" spans="9:15">
      <c r="I3463" s="108">
        <f t="shared" si="231"/>
        <v>3460</v>
      </c>
      <c r="J3463" s="100">
        <f t="shared" si="231"/>
        <v>46924</v>
      </c>
      <c r="K3463" s="100"/>
      <c r="L3463" s="109"/>
      <c r="M3463" s="1"/>
      <c r="N3463" s="1"/>
      <c r="O3463" s="1"/>
    </row>
    <row r="3464" spans="9:15">
      <c r="I3464" s="108">
        <f t="shared" si="231"/>
        <v>3461</v>
      </c>
      <c r="J3464" s="100">
        <f t="shared" si="231"/>
        <v>46925</v>
      </c>
      <c r="K3464" s="100"/>
      <c r="L3464" s="109"/>
      <c r="M3464" s="1"/>
      <c r="N3464" s="1"/>
      <c r="O3464" s="1"/>
    </row>
    <row r="3465" spans="9:15">
      <c r="I3465" s="108">
        <f t="shared" si="231"/>
        <v>3462</v>
      </c>
      <c r="J3465" s="100">
        <f t="shared" si="231"/>
        <v>46926</v>
      </c>
      <c r="K3465" s="100"/>
      <c r="L3465" s="109"/>
      <c r="M3465" s="1"/>
      <c r="N3465" s="1"/>
      <c r="O3465" s="1"/>
    </row>
    <row r="3466" spans="9:15">
      <c r="I3466" s="108">
        <f t="shared" si="231"/>
        <v>3463</v>
      </c>
      <c r="J3466" s="100">
        <f t="shared" si="231"/>
        <v>46927</v>
      </c>
      <c r="K3466" s="100"/>
      <c r="L3466" s="109"/>
      <c r="M3466" s="1"/>
      <c r="N3466" s="1"/>
      <c r="O3466" s="1"/>
    </row>
    <row r="3467" spans="9:15">
      <c r="I3467" s="108">
        <f t="shared" si="231"/>
        <v>3464</v>
      </c>
      <c r="J3467" s="100">
        <f t="shared" si="231"/>
        <v>46928</v>
      </c>
      <c r="K3467" s="100"/>
      <c r="L3467" s="109"/>
      <c r="M3467" s="1"/>
      <c r="N3467" s="1"/>
      <c r="O3467" s="1"/>
    </row>
    <row r="3468" spans="9:15">
      <c r="I3468" s="108">
        <f t="shared" si="231"/>
        <v>3465</v>
      </c>
      <c r="J3468" s="100">
        <f t="shared" si="231"/>
        <v>46929</v>
      </c>
      <c r="K3468" s="100"/>
      <c r="L3468" s="109"/>
      <c r="M3468" s="1"/>
      <c r="N3468" s="1"/>
      <c r="O3468" s="1"/>
    </row>
    <row r="3469" spans="9:15">
      <c r="I3469" s="108">
        <f t="shared" si="231"/>
        <v>3466</v>
      </c>
      <c r="J3469" s="100">
        <f t="shared" si="231"/>
        <v>46930</v>
      </c>
      <c r="K3469" s="100"/>
      <c r="L3469" s="109"/>
      <c r="M3469" s="1"/>
      <c r="N3469" s="1"/>
      <c r="O3469" s="1"/>
    </row>
    <row r="3470" spans="9:15">
      <c r="I3470" s="108">
        <f t="shared" si="231"/>
        <v>3467</v>
      </c>
      <c r="J3470" s="100">
        <f t="shared" si="231"/>
        <v>46931</v>
      </c>
      <c r="K3470" s="100"/>
      <c r="L3470" s="109"/>
      <c r="M3470" s="1"/>
      <c r="N3470" s="1"/>
      <c r="O3470" s="1"/>
    </row>
    <row r="3471" spans="9:15">
      <c r="I3471" s="108">
        <f t="shared" si="231"/>
        <v>3468</v>
      </c>
      <c r="J3471" s="100">
        <f t="shared" si="231"/>
        <v>46932</v>
      </c>
      <c r="K3471" s="100"/>
      <c r="L3471" s="109"/>
      <c r="M3471" s="1"/>
      <c r="N3471" s="1"/>
      <c r="O3471" s="1"/>
    </row>
    <row r="3472" spans="9:15">
      <c r="I3472" s="108">
        <f t="shared" si="231"/>
        <v>3469</v>
      </c>
      <c r="J3472" s="100">
        <f t="shared" si="231"/>
        <v>46933</v>
      </c>
      <c r="K3472" s="100"/>
      <c r="L3472" s="109"/>
      <c r="M3472" s="1"/>
      <c r="N3472" s="1"/>
      <c r="O3472" s="1"/>
    </row>
    <row r="3473" spans="9:15">
      <c r="I3473" s="108">
        <f t="shared" si="231"/>
        <v>3470</v>
      </c>
      <c r="J3473" s="100">
        <f t="shared" si="231"/>
        <v>46934</v>
      </c>
      <c r="K3473" s="100"/>
      <c r="L3473" s="109"/>
      <c r="M3473" s="1"/>
      <c r="N3473" s="1"/>
      <c r="O3473" s="1"/>
    </row>
    <row r="3474" spans="9:15">
      <c r="I3474" s="108">
        <f t="shared" si="231"/>
        <v>3471</v>
      </c>
      <c r="J3474" s="100">
        <f t="shared" si="231"/>
        <v>46935</v>
      </c>
      <c r="K3474" s="100"/>
      <c r="L3474" s="109"/>
      <c r="M3474" s="1"/>
      <c r="N3474" s="1"/>
      <c r="O3474" s="1"/>
    </row>
    <row r="3475" spans="9:15">
      <c r="I3475" s="108">
        <f t="shared" si="231"/>
        <v>3472</v>
      </c>
      <c r="J3475" s="100">
        <f t="shared" si="231"/>
        <v>46936</v>
      </c>
      <c r="K3475" s="100"/>
      <c r="L3475" s="109"/>
      <c r="M3475" s="1"/>
      <c r="N3475" s="1"/>
      <c r="O3475" s="1"/>
    </row>
    <row r="3476" spans="9:15">
      <c r="I3476" s="108">
        <f t="shared" si="231"/>
        <v>3473</v>
      </c>
      <c r="J3476" s="100">
        <f t="shared" si="231"/>
        <v>46937</v>
      </c>
      <c r="K3476" s="100"/>
      <c r="L3476" s="109"/>
      <c r="M3476" s="1"/>
      <c r="N3476" s="1"/>
      <c r="O3476" s="1"/>
    </row>
    <row r="3477" spans="9:15">
      <c r="I3477" s="108">
        <f t="shared" si="231"/>
        <v>3474</v>
      </c>
      <c r="J3477" s="100">
        <f t="shared" si="231"/>
        <v>46938</v>
      </c>
      <c r="K3477" s="100"/>
      <c r="L3477" s="109"/>
      <c r="M3477" s="1"/>
      <c r="N3477" s="1"/>
      <c r="O3477" s="1"/>
    </row>
    <row r="3478" spans="9:15">
      <c r="I3478" s="108">
        <f t="shared" ref="I3478:J3493" si="232">I3477+1</f>
        <v>3475</v>
      </c>
      <c r="J3478" s="100">
        <f t="shared" si="232"/>
        <v>46939</v>
      </c>
      <c r="K3478" s="100"/>
      <c r="L3478" s="109"/>
      <c r="M3478" s="1"/>
      <c r="N3478" s="1"/>
      <c r="O3478" s="1"/>
    </row>
    <row r="3479" spans="9:15">
      <c r="I3479" s="108">
        <f t="shared" si="232"/>
        <v>3476</v>
      </c>
      <c r="J3479" s="100">
        <f t="shared" si="232"/>
        <v>46940</v>
      </c>
      <c r="K3479" s="100"/>
      <c r="L3479" s="109"/>
      <c r="M3479" s="1"/>
      <c r="N3479" s="1"/>
      <c r="O3479" s="1"/>
    </row>
    <row r="3480" spans="9:15">
      <c r="I3480" s="108">
        <f t="shared" si="232"/>
        <v>3477</v>
      </c>
      <c r="J3480" s="100">
        <f t="shared" si="232"/>
        <v>46941</v>
      </c>
      <c r="K3480" s="100"/>
      <c r="L3480" s="109"/>
      <c r="M3480" s="1"/>
      <c r="N3480" s="1"/>
      <c r="O3480" s="1"/>
    </row>
    <row r="3481" spans="9:15">
      <c r="I3481" s="108">
        <f t="shared" si="232"/>
        <v>3478</v>
      </c>
      <c r="J3481" s="100">
        <f t="shared" si="232"/>
        <v>46942</v>
      </c>
      <c r="K3481" s="100"/>
      <c r="L3481" s="109"/>
      <c r="M3481" s="1"/>
      <c r="N3481" s="1"/>
      <c r="O3481" s="1"/>
    </row>
    <row r="3482" spans="9:15">
      <c r="I3482" s="108">
        <f t="shared" si="232"/>
        <v>3479</v>
      </c>
      <c r="J3482" s="100">
        <f t="shared" si="232"/>
        <v>46943</v>
      </c>
      <c r="K3482" s="100"/>
      <c r="L3482" s="109"/>
      <c r="M3482" s="1"/>
      <c r="N3482" s="1"/>
      <c r="O3482" s="1"/>
    </row>
    <row r="3483" spans="9:15">
      <c r="I3483" s="108">
        <f t="shared" si="232"/>
        <v>3480</v>
      </c>
      <c r="J3483" s="100">
        <f t="shared" si="232"/>
        <v>46944</v>
      </c>
      <c r="K3483" s="100"/>
      <c r="L3483" s="109"/>
      <c r="M3483" s="1"/>
      <c r="N3483" s="1"/>
      <c r="O3483" s="1"/>
    </row>
    <row r="3484" spans="9:15">
      <c r="I3484" s="108">
        <f t="shared" si="232"/>
        <v>3481</v>
      </c>
      <c r="J3484" s="100">
        <f t="shared" si="232"/>
        <v>46945</v>
      </c>
      <c r="K3484" s="100"/>
      <c r="L3484" s="109"/>
      <c r="M3484" s="1"/>
      <c r="N3484" s="1"/>
      <c r="O3484" s="1"/>
    </row>
    <row r="3485" spans="9:15">
      <c r="I3485" s="108">
        <f t="shared" si="232"/>
        <v>3482</v>
      </c>
      <c r="J3485" s="100">
        <f t="shared" si="232"/>
        <v>46946</v>
      </c>
      <c r="K3485" s="100"/>
      <c r="L3485" s="109"/>
      <c r="M3485" s="1"/>
      <c r="N3485" s="1"/>
      <c r="O3485" s="1"/>
    </row>
    <row r="3486" spans="9:15">
      <c r="I3486" s="108">
        <f t="shared" si="232"/>
        <v>3483</v>
      </c>
      <c r="J3486" s="100">
        <f t="shared" si="232"/>
        <v>46947</v>
      </c>
      <c r="K3486" s="100"/>
      <c r="L3486" s="109"/>
      <c r="M3486" s="1"/>
      <c r="N3486" s="1"/>
      <c r="O3486" s="1"/>
    </row>
    <row r="3487" spans="9:15">
      <c r="I3487" s="108">
        <f t="shared" si="232"/>
        <v>3484</v>
      </c>
      <c r="J3487" s="100">
        <f t="shared" si="232"/>
        <v>46948</v>
      </c>
      <c r="K3487" s="100"/>
      <c r="L3487" s="109"/>
      <c r="M3487" s="1"/>
      <c r="N3487" s="1"/>
      <c r="O3487" s="1"/>
    </row>
    <row r="3488" spans="9:15">
      <c r="I3488" s="108">
        <f t="shared" si="232"/>
        <v>3485</v>
      </c>
      <c r="J3488" s="100">
        <f t="shared" si="232"/>
        <v>46949</v>
      </c>
      <c r="K3488" s="100"/>
      <c r="L3488" s="109"/>
      <c r="M3488" s="1"/>
      <c r="N3488" s="1"/>
      <c r="O3488" s="1"/>
    </row>
    <row r="3489" spans="9:15">
      <c r="I3489" s="108">
        <f t="shared" si="232"/>
        <v>3486</v>
      </c>
      <c r="J3489" s="100">
        <f t="shared" si="232"/>
        <v>46950</v>
      </c>
      <c r="K3489" s="100"/>
      <c r="L3489" s="109"/>
      <c r="M3489" s="1"/>
      <c r="N3489" s="1"/>
      <c r="O3489" s="1"/>
    </row>
    <row r="3490" spans="9:15">
      <c r="I3490" s="108">
        <f t="shared" si="232"/>
        <v>3487</v>
      </c>
      <c r="J3490" s="100">
        <f t="shared" si="232"/>
        <v>46951</v>
      </c>
      <c r="K3490" s="100"/>
      <c r="L3490" s="109"/>
      <c r="M3490" s="1"/>
      <c r="N3490" s="1"/>
      <c r="O3490" s="1"/>
    </row>
    <row r="3491" spans="9:15">
      <c r="I3491" s="108">
        <f t="shared" si="232"/>
        <v>3488</v>
      </c>
      <c r="J3491" s="100">
        <f t="shared" si="232"/>
        <v>46952</v>
      </c>
      <c r="K3491" s="100"/>
      <c r="L3491" s="109"/>
      <c r="M3491" s="1"/>
      <c r="N3491" s="1"/>
      <c r="O3491" s="1"/>
    </row>
    <row r="3492" spans="9:15">
      <c r="I3492" s="108">
        <f t="shared" si="232"/>
        <v>3489</v>
      </c>
      <c r="J3492" s="100">
        <f t="shared" si="232"/>
        <v>46953</v>
      </c>
      <c r="K3492" s="100"/>
      <c r="L3492" s="109"/>
      <c r="M3492" s="1"/>
      <c r="N3492" s="1"/>
      <c r="O3492" s="1"/>
    </row>
    <row r="3493" spans="9:15">
      <c r="I3493" s="108">
        <f t="shared" si="232"/>
        <v>3490</v>
      </c>
      <c r="J3493" s="100">
        <f t="shared" si="232"/>
        <v>46954</v>
      </c>
      <c r="K3493" s="100"/>
      <c r="L3493" s="109"/>
      <c r="M3493" s="1"/>
      <c r="N3493" s="1"/>
      <c r="O3493" s="1"/>
    </row>
    <row r="3494" spans="9:15">
      <c r="I3494" s="108">
        <f t="shared" ref="I3494:J3509" si="233">I3493+1</f>
        <v>3491</v>
      </c>
      <c r="J3494" s="100">
        <f t="shared" si="233"/>
        <v>46955</v>
      </c>
      <c r="K3494" s="100"/>
      <c r="L3494" s="109"/>
      <c r="M3494" s="1"/>
      <c r="N3494" s="1"/>
      <c r="O3494" s="1"/>
    </row>
    <row r="3495" spans="9:15">
      <c r="I3495" s="108">
        <f t="shared" si="233"/>
        <v>3492</v>
      </c>
      <c r="J3495" s="100">
        <f t="shared" si="233"/>
        <v>46956</v>
      </c>
      <c r="K3495" s="100"/>
      <c r="L3495" s="109"/>
      <c r="M3495" s="1"/>
      <c r="N3495" s="1"/>
      <c r="O3495" s="1"/>
    </row>
    <row r="3496" spans="9:15">
      <c r="I3496" s="108">
        <f t="shared" si="233"/>
        <v>3493</v>
      </c>
      <c r="J3496" s="100">
        <f t="shared" si="233"/>
        <v>46957</v>
      </c>
      <c r="K3496" s="100"/>
      <c r="L3496" s="109"/>
      <c r="M3496" s="1"/>
      <c r="N3496" s="1"/>
      <c r="O3496" s="1"/>
    </row>
    <row r="3497" spans="9:15">
      <c r="I3497" s="108">
        <f t="shared" si="233"/>
        <v>3494</v>
      </c>
      <c r="J3497" s="100">
        <f t="shared" si="233"/>
        <v>46958</v>
      </c>
      <c r="K3497" s="100"/>
      <c r="L3497" s="109"/>
      <c r="M3497" s="1"/>
      <c r="N3497" s="1"/>
      <c r="O3497" s="1"/>
    </row>
    <row r="3498" spans="9:15">
      <c r="I3498" s="108">
        <f t="shared" si="233"/>
        <v>3495</v>
      </c>
      <c r="J3498" s="100">
        <f t="shared" si="233"/>
        <v>46959</v>
      </c>
      <c r="K3498" s="100"/>
      <c r="L3498" s="109"/>
      <c r="M3498" s="1"/>
      <c r="N3498" s="1"/>
      <c r="O3498" s="1"/>
    </row>
    <row r="3499" spans="9:15">
      <c r="I3499" s="108">
        <f t="shared" si="233"/>
        <v>3496</v>
      </c>
      <c r="J3499" s="100">
        <f t="shared" si="233"/>
        <v>46960</v>
      </c>
      <c r="K3499" s="100"/>
      <c r="L3499" s="109"/>
      <c r="M3499" s="1"/>
      <c r="N3499" s="1"/>
      <c r="O3499" s="1"/>
    </row>
    <row r="3500" spans="9:15">
      <c r="I3500" s="108">
        <f t="shared" si="233"/>
        <v>3497</v>
      </c>
      <c r="J3500" s="100">
        <f t="shared" si="233"/>
        <v>46961</v>
      </c>
      <c r="K3500" s="100"/>
      <c r="L3500" s="109"/>
      <c r="M3500" s="1"/>
      <c r="N3500" s="1"/>
      <c r="O3500" s="1"/>
    </row>
    <row r="3501" spans="9:15">
      <c r="I3501" s="108">
        <f t="shared" si="233"/>
        <v>3498</v>
      </c>
      <c r="J3501" s="100">
        <f t="shared" si="233"/>
        <v>46962</v>
      </c>
      <c r="K3501" s="100"/>
      <c r="L3501" s="109"/>
      <c r="M3501" s="1"/>
      <c r="N3501" s="1"/>
      <c r="O3501" s="1"/>
    </row>
    <row r="3502" spans="9:15">
      <c r="I3502" s="108">
        <f t="shared" si="233"/>
        <v>3499</v>
      </c>
      <c r="J3502" s="100">
        <f t="shared" si="233"/>
        <v>46963</v>
      </c>
      <c r="K3502" s="100"/>
      <c r="L3502" s="109"/>
      <c r="M3502" s="1"/>
      <c r="N3502" s="1"/>
      <c r="O3502" s="1"/>
    </row>
    <row r="3503" spans="9:15">
      <c r="I3503" s="108">
        <f t="shared" si="233"/>
        <v>3500</v>
      </c>
      <c r="J3503" s="100">
        <f t="shared" si="233"/>
        <v>46964</v>
      </c>
      <c r="K3503" s="100"/>
      <c r="L3503" s="109"/>
      <c r="M3503" s="1"/>
      <c r="N3503" s="1"/>
      <c r="O3503" s="1"/>
    </row>
    <row r="3504" spans="9:15">
      <c r="I3504" s="108">
        <f t="shared" si="233"/>
        <v>3501</v>
      </c>
      <c r="J3504" s="100">
        <f t="shared" si="233"/>
        <v>46965</v>
      </c>
      <c r="K3504" s="100"/>
      <c r="L3504" s="109"/>
      <c r="M3504" s="1"/>
      <c r="N3504" s="1"/>
      <c r="O3504" s="1"/>
    </row>
    <row r="3505" spans="9:15">
      <c r="I3505" s="108">
        <f t="shared" si="233"/>
        <v>3502</v>
      </c>
      <c r="J3505" s="100">
        <f t="shared" si="233"/>
        <v>46966</v>
      </c>
      <c r="K3505" s="100"/>
      <c r="L3505" s="109"/>
      <c r="M3505" s="1"/>
      <c r="N3505" s="1"/>
      <c r="O3505" s="1"/>
    </row>
    <row r="3506" spans="9:15">
      <c r="I3506" s="108">
        <f t="shared" si="233"/>
        <v>3503</v>
      </c>
      <c r="J3506" s="100">
        <f t="shared" si="233"/>
        <v>46967</v>
      </c>
      <c r="K3506" s="100"/>
      <c r="L3506" s="109"/>
      <c r="M3506" s="1"/>
      <c r="N3506" s="1"/>
      <c r="O3506" s="1"/>
    </row>
    <row r="3507" spans="9:15">
      <c r="I3507" s="108">
        <f t="shared" si="233"/>
        <v>3504</v>
      </c>
      <c r="J3507" s="100">
        <f t="shared" si="233"/>
        <v>46968</v>
      </c>
      <c r="K3507" s="100"/>
      <c r="L3507" s="109"/>
      <c r="M3507" s="1"/>
      <c r="N3507" s="1"/>
      <c r="O3507" s="1"/>
    </row>
    <row r="3508" spans="9:15">
      <c r="I3508" s="108">
        <f t="shared" si="233"/>
        <v>3505</v>
      </c>
      <c r="J3508" s="100">
        <f t="shared" si="233"/>
        <v>46969</v>
      </c>
      <c r="K3508" s="100"/>
      <c r="L3508" s="109"/>
      <c r="M3508" s="1"/>
      <c r="N3508" s="1"/>
      <c r="O3508" s="1"/>
    </row>
    <row r="3509" spans="9:15">
      <c r="I3509" s="108">
        <f t="shared" si="233"/>
        <v>3506</v>
      </c>
      <c r="J3509" s="100">
        <f t="shared" si="233"/>
        <v>46970</v>
      </c>
      <c r="K3509" s="100"/>
      <c r="L3509" s="109"/>
      <c r="M3509" s="1"/>
      <c r="N3509" s="1"/>
      <c r="O3509" s="1"/>
    </row>
    <row r="3510" spans="9:15">
      <c r="I3510" s="108">
        <f t="shared" ref="I3510:J3525" si="234">I3509+1</f>
        <v>3507</v>
      </c>
      <c r="J3510" s="100">
        <f t="shared" si="234"/>
        <v>46971</v>
      </c>
      <c r="K3510" s="100"/>
      <c r="L3510" s="109"/>
      <c r="M3510" s="1"/>
      <c r="N3510" s="1"/>
      <c r="O3510" s="1"/>
    </row>
    <row r="3511" spans="9:15">
      <c r="I3511" s="108">
        <f t="shared" si="234"/>
        <v>3508</v>
      </c>
      <c r="J3511" s="100">
        <f t="shared" si="234"/>
        <v>46972</v>
      </c>
      <c r="K3511" s="100"/>
      <c r="L3511" s="109"/>
      <c r="M3511" s="1"/>
      <c r="N3511" s="1"/>
      <c r="O3511" s="1"/>
    </row>
    <row r="3512" spans="9:15">
      <c r="I3512" s="108">
        <f t="shared" si="234"/>
        <v>3509</v>
      </c>
      <c r="J3512" s="100">
        <f t="shared" si="234"/>
        <v>46973</v>
      </c>
      <c r="K3512" s="100"/>
      <c r="L3512" s="109"/>
      <c r="M3512" s="1"/>
      <c r="N3512" s="1"/>
      <c r="O3512" s="1"/>
    </row>
    <row r="3513" spans="9:15">
      <c r="I3513" s="108">
        <f t="shared" si="234"/>
        <v>3510</v>
      </c>
      <c r="J3513" s="100">
        <f t="shared" si="234"/>
        <v>46974</v>
      </c>
      <c r="K3513" s="100"/>
      <c r="L3513" s="109"/>
      <c r="M3513" s="1"/>
      <c r="N3513" s="1"/>
      <c r="O3513" s="1"/>
    </row>
    <row r="3514" spans="9:15">
      <c r="I3514" s="108">
        <f t="shared" si="234"/>
        <v>3511</v>
      </c>
      <c r="J3514" s="100">
        <f t="shared" si="234"/>
        <v>46975</v>
      </c>
      <c r="K3514" s="100"/>
      <c r="L3514" s="109"/>
      <c r="M3514" s="1"/>
      <c r="N3514" s="1"/>
      <c r="O3514" s="1"/>
    </row>
    <row r="3515" spans="9:15">
      <c r="I3515" s="108">
        <f t="shared" si="234"/>
        <v>3512</v>
      </c>
      <c r="J3515" s="100">
        <f t="shared" si="234"/>
        <v>46976</v>
      </c>
      <c r="K3515" s="100"/>
      <c r="L3515" s="109"/>
      <c r="M3515" s="1"/>
      <c r="N3515" s="1"/>
      <c r="O3515" s="1"/>
    </row>
    <row r="3516" spans="9:15">
      <c r="I3516" s="108">
        <f t="shared" si="234"/>
        <v>3513</v>
      </c>
      <c r="J3516" s="100">
        <f t="shared" si="234"/>
        <v>46977</v>
      </c>
      <c r="K3516" s="100"/>
      <c r="L3516" s="109"/>
      <c r="M3516" s="1"/>
      <c r="N3516" s="1"/>
      <c r="O3516" s="1"/>
    </row>
    <row r="3517" spans="9:15">
      <c r="I3517" s="108">
        <f t="shared" si="234"/>
        <v>3514</v>
      </c>
      <c r="J3517" s="100">
        <f t="shared" si="234"/>
        <v>46978</v>
      </c>
      <c r="K3517" s="100"/>
      <c r="L3517" s="109"/>
      <c r="M3517" s="1"/>
      <c r="N3517" s="1"/>
      <c r="O3517" s="1"/>
    </row>
    <row r="3518" spans="9:15">
      <c r="I3518" s="108">
        <f t="shared" si="234"/>
        <v>3515</v>
      </c>
      <c r="J3518" s="100">
        <f t="shared" si="234"/>
        <v>46979</v>
      </c>
      <c r="K3518" s="100"/>
      <c r="L3518" s="109"/>
      <c r="M3518" s="1"/>
      <c r="N3518" s="1"/>
      <c r="O3518" s="1"/>
    </row>
    <row r="3519" spans="9:15">
      <c r="I3519" s="108">
        <f t="shared" si="234"/>
        <v>3516</v>
      </c>
      <c r="J3519" s="100">
        <f t="shared" si="234"/>
        <v>46980</v>
      </c>
      <c r="K3519" s="100"/>
      <c r="L3519" s="109"/>
      <c r="M3519" s="1"/>
      <c r="N3519" s="1"/>
      <c r="O3519" s="1"/>
    </row>
    <row r="3520" spans="9:15">
      <c r="I3520" s="108">
        <f t="shared" si="234"/>
        <v>3517</v>
      </c>
      <c r="J3520" s="100">
        <f t="shared" si="234"/>
        <v>46981</v>
      </c>
      <c r="K3520" s="100"/>
      <c r="L3520" s="109"/>
      <c r="M3520" s="1"/>
      <c r="N3520" s="1"/>
      <c r="O3520" s="1"/>
    </row>
    <row r="3521" spans="9:15">
      <c r="I3521" s="108">
        <f t="shared" si="234"/>
        <v>3518</v>
      </c>
      <c r="J3521" s="100">
        <f t="shared" si="234"/>
        <v>46982</v>
      </c>
      <c r="K3521" s="100"/>
      <c r="L3521" s="109"/>
      <c r="M3521" s="1"/>
      <c r="N3521" s="1"/>
      <c r="O3521" s="1"/>
    </row>
    <row r="3522" spans="9:15">
      <c r="I3522" s="108">
        <f t="shared" si="234"/>
        <v>3519</v>
      </c>
      <c r="J3522" s="100">
        <f t="shared" si="234"/>
        <v>46983</v>
      </c>
      <c r="K3522" s="100"/>
      <c r="L3522" s="109"/>
      <c r="M3522" s="1"/>
      <c r="N3522" s="1"/>
      <c r="O3522" s="1"/>
    </row>
    <row r="3523" spans="9:15">
      <c r="I3523" s="108">
        <f t="shared" si="234"/>
        <v>3520</v>
      </c>
      <c r="J3523" s="100">
        <f t="shared" si="234"/>
        <v>46984</v>
      </c>
      <c r="K3523" s="100"/>
      <c r="L3523" s="109"/>
      <c r="M3523" s="1"/>
      <c r="N3523" s="1"/>
      <c r="O3523" s="1"/>
    </row>
    <row r="3524" spans="9:15">
      <c r="I3524" s="108">
        <f t="shared" si="234"/>
        <v>3521</v>
      </c>
      <c r="J3524" s="100">
        <f t="shared" si="234"/>
        <v>46985</v>
      </c>
      <c r="K3524" s="100"/>
      <c r="L3524" s="109"/>
      <c r="M3524" s="1"/>
      <c r="N3524" s="1"/>
      <c r="O3524" s="1"/>
    </row>
    <row r="3525" spans="9:15">
      <c r="I3525" s="108">
        <f t="shared" si="234"/>
        <v>3522</v>
      </c>
      <c r="J3525" s="100">
        <f t="shared" si="234"/>
        <v>46986</v>
      </c>
      <c r="K3525" s="100"/>
      <c r="L3525" s="109"/>
      <c r="M3525" s="1"/>
      <c r="N3525" s="1"/>
      <c r="O3525" s="1"/>
    </row>
    <row r="3526" spans="9:15">
      <c r="I3526" s="108">
        <f t="shared" ref="I3526:J3541" si="235">I3525+1</f>
        <v>3523</v>
      </c>
      <c r="J3526" s="100">
        <f t="shared" si="235"/>
        <v>46987</v>
      </c>
      <c r="K3526" s="100"/>
      <c r="L3526" s="109"/>
      <c r="M3526" s="1"/>
      <c r="N3526" s="1"/>
      <c r="O3526" s="1"/>
    </row>
    <row r="3527" spans="9:15">
      <c r="I3527" s="108">
        <f t="shared" si="235"/>
        <v>3524</v>
      </c>
      <c r="J3527" s="100">
        <f t="shared" si="235"/>
        <v>46988</v>
      </c>
      <c r="K3527" s="100"/>
      <c r="L3527" s="109"/>
      <c r="M3527" s="1"/>
      <c r="N3527" s="1"/>
      <c r="O3527" s="1"/>
    </row>
    <row r="3528" spans="9:15">
      <c r="I3528" s="108">
        <f t="shared" si="235"/>
        <v>3525</v>
      </c>
      <c r="J3528" s="100">
        <f t="shared" si="235"/>
        <v>46989</v>
      </c>
      <c r="K3528" s="100"/>
      <c r="L3528" s="109"/>
      <c r="M3528" s="1"/>
      <c r="N3528" s="1"/>
      <c r="O3528" s="1"/>
    </row>
    <row r="3529" spans="9:15">
      <c r="I3529" s="108">
        <f t="shared" si="235"/>
        <v>3526</v>
      </c>
      <c r="J3529" s="100">
        <f t="shared" si="235"/>
        <v>46990</v>
      </c>
      <c r="K3529" s="100"/>
      <c r="L3529" s="109"/>
      <c r="M3529" s="1"/>
      <c r="N3529" s="1"/>
      <c r="O3529" s="1"/>
    </row>
    <row r="3530" spans="9:15">
      <c r="I3530" s="108">
        <f t="shared" si="235"/>
        <v>3527</v>
      </c>
      <c r="J3530" s="100">
        <f t="shared" si="235"/>
        <v>46991</v>
      </c>
      <c r="K3530" s="100"/>
      <c r="L3530" s="109"/>
      <c r="M3530" s="1"/>
      <c r="N3530" s="1"/>
      <c r="O3530" s="1"/>
    </row>
    <row r="3531" spans="9:15">
      <c r="I3531" s="108">
        <f t="shared" si="235"/>
        <v>3528</v>
      </c>
      <c r="J3531" s="100">
        <f t="shared" si="235"/>
        <v>46992</v>
      </c>
      <c r="K3531" s="100"/>
      <c r="L3531" s="109"/>
      <c r="M3531" s="1"/>
      <c r="N3531" s="1"/>
      <c r="O3531" s="1"/>
    </row>
    <row r="3532" spans="9:15">
      <c r="I3532" s="108">
        <f t="shared" si="235"/>
        <v>3529</v>
      </c>
      <c r="J3532" s="100">
        <f t="shared" si="235"/>
        <v>46993</v>
      </c>
      <c r="K3532" s="100"/>
      <c r="L3532" s="109"/>
      <c r="M3532" s="1"/>
      <c r="N3532" s="1"/>
      <c r="O3532" s="1"/>
    </row>
    <row r="3533" spans="9:15">
      <c r="I3533" s="108">
        <f t="shared" si="235"/>
        <v>3530</v>
      </c>
      <c r="J3533" s="100">
        <f t="shared" si="235"/>
        <v>46994</v>
      </c>
      <c r="K3533" s="100"/>
      <c r="L3533" s="109"/>
      <c r="M3533" s="1"/>
      <c r="N3533" s="1"/>
      <c r="O3533" s="1"/>
    </row>
    <row r="3534" spans="9:15">
      <c r="I3534" s="108">
        <f t="shared" si="235"/>
        <v>3531</v>
      </c>
      <c r="J3534" s="100">
        <f t="shared" si="235"/>
        <v>46995</v>
      </c>
      <c r="K3534" s="100"/>
      <c r="L3534" s="109"/>
      <c r="M3534" s="1"/>
      <c r="N3534" s="1"/>
      <c r="O3534" s="1"/>
    </row>
    <row r="3535" spans="9:15">
      <c r="I3535" s="108">
        <f t="shared" si="235"/>
        <v>3532</v>
      </c>
      <c r="J3535" s="100">
        <f t="shared" si="235"/>
        <v>46996</v>
      </c>
      <c r="K3535" s="100"/>
      <c r="L3535" s="109"/>
      <c r="M3535" s="1"/>
      <c r="N3535" s="1"/>
      <c r="O3535" s="1"/>
    </row>
    <row r="3536" spans="9:15">
      <c r="I3536" s="108">
        <f t="shared" si="235"/>
        <v>3533</v>
      </c>
      <c r="J3536" s="100">
        <f t="shared" si="235"/>
        <v>46997</v>
      </c>
      <c r="K3536" s="100"/>
      <c r="L3536" s="109"/>
      <c r="M3536" s="1"/>
      <c r="N3536" s="1"/>
      <c r="O3536" s="1"/>
    </row>
    <row r="3537" spans="9:15">
      <c r="I3537" s="108">
        <f t="shared" si="235"/>
        <v>3534</v>
      </c>
      <c r="J3537" s="100">
        <f t="shared" si="235"/>
        <v>46998</v>
      </c>
      <c r="K3537" s="100"/>
      <c r="L3537" s="109"/>
      <c r="M3537" s="1"/>
      <c r="N3537" s="1"/>
      <c r="O3537" s="1"/>
    </row>
    <row r="3538" spans="9:15">
      <c r="I3538" s="108">
        <f t="shared" si="235"/>
        <v>3535</v>
      </c>
      <c r="J3538" s="100">
        <f t="shared" si="235"/>
        <v>46999</v>
      </c>
      <c r="K3538" s="100"/>
      <c r="L3538" s="109"/>
      <c r="M3538" s="1"/>
      <c r="N3538" s="1"/>
      <c r="O3538" s="1"/>
    </row>
    <row r="3539" spans="9:15">
      <c r="I3539" s="108">
        <f t="shared" si="235"/>
        <v>3536</v>
      </c>
      <c r="J3539" s="100">
        <f t="shared" si="235"/>
        <v>47000</v>
      </c>
      <c r="K3539" s="100"/>
      <c r="L3539" s="109"/>
      <c r="M3539" s="1"/>
      <c r="N3539" s="1"/>
      <c r="O3539" s="1"/>
    </row>
    <row r="3540" spans="9:15">
      <c r="I3540" s="108">
        <f t="shared" si="235"/>
        <v>3537</v>
      </c>
      <c r="J3540" s="100">
        <f t="shared" si="235"/>
        <v>47001</v>
      </c>
      <c r="K3540" s="100"/>
      <c r="L3540" s="109"/>
      <c r="M3540" s="1"/>
      <c r="N3540" s="1"/>
      <c r="O3540" s="1"/>
    </row>
    <row r="3541" spans="9:15">
      <c r="I3541" s="108">
        <f t="shared" si="235"/>
        <v>3538</v>
      </c>
      <c r="J3541" s="100">
        <f t="shared" si="235"/>
        <v>47002</v>
      </c>
      <c r="K3541" s="100"/>
      <c r="L3541" s="109"/>
      <c r="M3541" s="1"/>
      <c r="N3541" s="1"/>
      <c r="O3541" s="1"/>
    </row>
    <row r="3542" spans="9:15">
      <c r="I3542" s="108">
        <f t="shared" ref="I3542:J3557" si="236">I3541+1</f>
        <v>3539</v>
      </c>
      <c r="J3542" s="100">
        <f t="shared" si="236"/>
        <v>47003</v>
      </c>
      <c r="K3542" s="100"/>
      <c r="L3542" s="109"/>
      <c r="M3542" s="1"/>
      <c r="N3542" s="1"/>
      <c r="O3542" s="1"/>
    </row>
    <row r="3543" spans="9:15">
      <c r="I3543" s="108">
        <f t="shared" si="236"/>
        <v>3540</v>
      </c>
      <c r="J3543" s="100">
        <f t="shared" si="236"/>
        <v>47004</v>
      </c>
      <c r="K3543" s="100"/>
      <c r="L3543" s="109"/>
      <c r="M3543" s="1"/>
      <c r="N3543" s="1"/>
      <c r="O3543" s="1"/>
    </row>
    <row r="3544" spans="9:15">
      <c r="I3544" s="108">
        <f t="shared" si="236"/>
        <v>3541</v>
      </c>
      <c r="J3544" s="100">
        <f t="shared" si="236"/>
        <v>47005</v>
      </c>
      <c r="K3544" s="100"/>
      <c r="L3544" s="109"/>
      <c r="M3544" s="1"/>
      <c r="N3544" s="1"/>
      <c r="O3544" s="1"/>
    </row>
    <row r="3545" spans="9:15">
      <c r="I3545" s="108">
        <f t="shared" si="236"/>
        <v>3542</v>
      </c>
      <c r="J3545" s="100">
        <f t="shared" si="236"/>
        <v>47006</v>
      </c>
      <c r="K3545" s="100"/>
      <c r="L3545" s="109"/>
      <c r="M3545" s="1"/>
      <c r="N3545" s="1"/>
      <c r="O3545" s="1"/>
    </row>
    <row r="3546" spans="9:15">
      <c r="I3546" s="108">
        <f t="shared" si="236"/>
        <v>3543</v>
      </c>
      <c r="J3546" s="100">
        <f t="shared" si="236"/>
        <v>47007</v>
      </c>
      <c r="K3546" s="100"/>
      <c r="L3546" s="109"/>
      <c r="M3546" s="1"/>
      <c r="N3546" s="1"/>
      <c r="O3546" s="1"/>
    </row>
    <row r="3547" spans="9:15">
      <c r="I3547" s="108">
        <f t="shared" si="236"/>
        <v>3544</v>
      </c>
      <c r="J3547" s="100">
        <f t="shared" si="236"/>
        <v>47008</v>
      </c>
      <c r="K3547" s="100"/>
      <c r="L3547" s="109"/>
      <c r="M3547" s="1"/>
      <c r="N3547" s="1"/>
      <c r="O3547" s="1"/>
    </row>
    <row r="3548" spans="9:15">
      <c r="I3548" s="108">
        <f t="shared" si="236"/>
        <v>3545</v>
      </c>
      <c r="J3548" s="100">
        <f t="shared" si="236"/>
        <v>47009</v>
      </c>
      <c r="K3548" s="100"/>
      <c r="L3548" s="109"/>
      <c r="M3548" s="1"/>
      <c r="N3548" s="1"/>
      <c r="O3548" s="1"/>
    </row>
    <row r="3549" spans="9:15">
      <c r="I3549" s="108">
        <f t="shared" si="236"/>
        <v>3546</v>
      </c>
      <c r="J3549" s="100">
        <f t="shared" si="236"/>
        <v>47010</v>
      </c>
      <c r="K3549" s="100"/>
      <c r="L3549" s="109"/>
      <c r="M3549" s="1"/>
      <c r="N3549" s="1"/>
      <c r="O3549" s="1"/>
    </row>
    <row r="3550" spans="9:15">
      <c r="I3550" s="108">
        <f t="shared" si="236"/>
        <v>3547</v>
      </c>
      <c r="J3550" s="100">
        <f t="shared" si="236"/>
        <v>47011</v>
      </c>
      <c r="K3550" s="100"/>
      <c r="L3550" s="109"/>
      <c r="M3550" s="1"/>
      <c r="N3550" s="1"/>
      <c r="O3550" s="1"/>
    </row>
    <row r="3551" spans="9:15">
      <c r="I3551" s="108">
        <f t="shared" si="236"/>
        <v>3548</v>
      </c>
      <c r="J3551" s="100">
        <f t="shared" si="236"/>
        <v>47012</v>
      </c>
      <c r="K3551" s="100"/>
      <c r="L3551" s="109"/>
      <c r="M3551" s="1"/>
      <c r="N3551" s="1"/>
      <c r="O3551" s="1"/>
    </row>
    <row r="3552" spans="9:15">
      <c r="I3552" s="108">
        <f t="shared" si="236"/>
        <v>3549</v>
      </c>
      <c r="J3552" s="100">
        <f t="shared" si="236"/>
        <v>47013</v>
      </c>
      <c r="K3552" s="100"/>
      <c r="L3552" s="109"/>
      <c r="M3552" s="1"/>
      <c r="N3552" s="1"/>
      <c r="O3552" s="1"/>
    </row>
    <row r="3553" spans="9:15">
      <c r="I3553" s="108">
        <f t="shared" si="236"/>
        <v>3550</v>
      </c>
      <c r="J3553" s="100">
        <f t="shared" si="236"/>
        <v>47014</v>
      </c>
      <c r="K3553" s="100"/>
      <c r="L3553" s="109"/>
      <c r="M3553" s="1"/>
      <c r="N3553" s="1"/>
      <c r="O3553" s="1"/>
    </row>
    <row r="3554" spans="9:15">
      <c r="I3554" s="108">
        <f t="shared" si="236"/>
        <v>3551</v>
      </c>
      <c r="J3554" s="100">
        <f t="shared" si="236"/>
        <v>47015</v>
      </c>
      <c r="K3554" s="100"/>
      <c r="L3554" s="109"/>
      <c r="M3554" s="1"/>
      <c r="N3554" s="1"/>
      <c r="O3554" s="1"/>
    </row>
    <row r="3555" spans="9:15">
      <c r="I3555" s="108">
        <f t="shared" si="236"/>
        <v>3552</v>
      </c>
      <c r="J3555" s="100">
        <f t="shared" si="236"/>
        <v>47016</v>
      </c>
      <c r="K3555" s="100"/>
      <c r="L3555" s="109"/>
      <c r="M3555" s="1"/>
      <c r="N3555" s="1"/>
      <c r="O3555" s="1"/>
    </row>
    <row r="3556" spans="9:15">
      <c r="I3556" s="108">
        <f t="shared" si="236"/>
        <v>3553</v>
      </c>
      <c r="J3556" s="100">
        <f t="shared" si="236"/>
        <v>47017</v>
      </c>
      <c r="K3556" s="100"/>
      <c r="L3556" s="109"/>
      <c r="M3556" s="1"/>
      <c r="N3556" s="1"/>
      <c r="O3556" s="1"/>
    </row>
    <row r="3557" spans="9:15">
      <c r="I3557" s="108">
        <f t="shared" si="236"/>
        <v>3554</v>
      </c>
      <c r="J3557" s="100">
        <f t="shared" si="236"/>
        <v>47018</v>
      </c>
      <c r="K3557" s="100"/>
      <c r="L3557" s="109"/>
      <c r="M3557" s="1"/>
      <c r="N3557" s="1"/>
      <c r="O3557" s="1"/>
    </row>
    <row r="3558" spans="9:15">
      <c r="I3558" s="108">
        <f t="shared" ref="I3558:J3573" si="237">I3557+1</f>
        <v>3555</v>
      </c>
      <c r="J3558" s="100">
        <f t="shared" si="237"/>
        <v>47019</v>
      </c>
      <c r="K3558" s="100"/>
      <c r="L3558" s="109"/>
      <c r="M3558" s="1"/>
      <c r="N3558" s="1"/>
      <c r="O3558" s="1"/>
    </row>
    <row r="3559" spans="9:15">
      <c r="I3559" s="108">
        <f t="shared" si="237"/>
        <v>3556</v>
      </c>
      <c r="J3559" s="100">
        <f t="shared" si="237"/>
        <v>47020</v>
      </c>
      <c r="K3559" s="100"/>
      <c r="L3559" s="109"/>
      <c r="M3559" s="1"/>
      <c r="N3559" s="1"/>
      <c r="O3559" s="1"/>
    </row>
    <row r="3560" spans="9:15">
      <c r="I3560" s="108">
        <f t="shared" si="237"/>
        <v>3557</v>
      </c>
      <c r="J3560" s="100">
        <f t="shared" si="237"/>
        <v>47021</v>
      </c>
      <c r="K3560" s="100"/>
      <c r="L3560" s="109"/>
      <c r="M3560" s="1"/>
      <c r="N3560" s="1"/>
      <c r="O3560" s="1"/>
    </row>
    <row r="3561" spans="9:15">
      <c r="I3561" s="108">
        <f t="shared" si="237"/>
        <v>3558</v>
      </c>
      <c r="J3561" s="100">
        <f t="shared" si="237"/>
        <v>47022</v>
      </c>
      <c r="K3561" s="100"/>
      <c r="L3561" s="109"/>
      <c r="M3561" s="1"/>
      <c r="N3561" s="1"/>
      <c r="O3561" s="1"/>
    </row>
    <row r="3562" spans="9:15">
      <c r="I3562" s="108">
        <f t="shared" si="237"/>
        <v>3559</v>
      </c>
      <c r="J3562" s="100">
        <f t="shared" si="237"/>
        <v>47023</v>
      </c>
      <c r="K3562" s="100"/>
      <c r="L3562" s="109"/>
      <c r="M3562" s="1"/>
      <c r="N3562" s="1"/>
      <c r="O3562" s="1"/>
    </row>
    <row r="3563" spans="9:15">
      <c r="I3563" s="108">
        <f t="shared" si="237"/>
        <v>3560</v>
      </c>
      <c r="J3563" s="100">
        <f t="shared" si="237"/>
        <v>47024</v>
      </c>
      <c r="K3563" s="100"/>
      <c r="L3563" s="109"/>
      <c r="M3563" s="1"/>
      <c r="N3563" s="1"/>
      <c r="O3563" s="1"/>
    </row>
    <row r="3564" spans="9:15">
      <c r="I3564" s="108">
        <f t="shared" si="237"/>
        <v>3561</v>
      </c>
      <c r="J3564" s="100">
        <f t="shared" si="237"/>
        <v>47025</v>
      </c>
      <c r="K3564" s="100"/>
      <c r="L3564" s="109"/>
      <c r="M3564" s="1"/>
      <c r="N3564" s="1"/>
      <c r="O3564" s="1"/>
    </row>
    <row r="3565" spans="9:15">
      <c r="I3565" s="108">
        <f t="shared" si="237"/>
        <v>3562</v>
      </c>
      <c r="J3565" s="100">
        <f t="shared" si="237"/>
        <v>47026</v>
      </c>
      <c r="K3565" s="100"/>
      <c r="L3565" s="109"/>
      <c r="M3565" s="1"/>
      <c r="N3565" s="1"/>
      <c r="O3565" s="1"/>
    </row>
    <row r="3566" spans="9:15">
      <c r="I3566" s="108">
        <f t="shared" si="237"/>
        <v>3563</v>
      </c>
      <c r="J3566" s="100">
        <f t="shared" si="237"/>
        <v>47027</v>
      </c>
      <c r="K3566" s="100"/>
      <c r="L3566" s="109"/>
      <c r="M3566" s="1"/>
      <c r="N3566" s="1"/>
      <c r="O3566" s="1"/>
    </row>
    <row r="3567" spans="9:15">
      <c r="I3567" s="108">
        <f t="shared" si="237"/>
        <v>3564</v>
      </c>
      <c r="J3567" s="100">
        <f t="shared" si="237"/>
        <v>47028</v>
      </c>
      <c r="K3567" s="100"/>
      <c r="L3567" s="109"/>
      <c r="M3567" s="1"/>
      <c r="N3567" s="1"/>
      <c r="O3567" s="1"/>
    </row>
    <row r="3568" spans="9:15">
      <c r="I3568" s="108">
        <f t="shared" si="237"/>
        <v>3565</v>
      </c>
      <c r="J3568" s="100">
        <f t="shared" si="237"/>
        <v>47029</v>
      </c>
      <c r="K3568" s="100"/>
      <c r="L3568" s="109"/>
      <c r="M3568" s="1"/>
      <c r="N3568" s="1"/>
      <c r="O3568" s="1"/>
    </row>
    <row r="3569" spans="9:15">
      <c r="I3569" s="108">
        <f t="shared" si="237"/>
        <v>3566</v>
      </c>
      <c r="J3569" s="100">
        <f t="shared" si="237"/>
        <v>47030</v>
      </c>
      <c r="K3569" s="100"/>
      <c r="L3569" s="109"/>
      <c r="M3569" s="1"/>
      <c r="N3569" s="1"/>
      <c r="O3569" s="1"/>
    </row>
    <row r="3570" spans="9:15">
      <c r="I3570" s="108">
        <f t="shared" si="237"/>
        <v>3567</v>
      </c>
      <c r="J3570" s="100">
        <f t="shared" si="237"/>
        <v>47031</v>
      </c>
      <c r="K3570" s="100"/>
      <c r="L3570" s="109"/>
      <c r="M3570" s="1"/>
      <c r="N3570" s="1"/>
      <c r="O3570" s="1"/>
    </row>
    <row r="3571" spans="9:15">
      <c r="I3571" s="108">
        <f t="shared" si="237"/>
        <v>3568</v>
      </c>
      <c r="J3571" s="100">
        <f t="shared" si="237"/>
        <v>47032</v>
      </c>
      <c r="K3571" s="100"/>
      <c r="L3571" s="109"/>
      <c r="M3571" s="1"/>
      <c r="N3571" s="1"/>
      <c r="O3571" s="1"/>
    </row>
    <row r="3572" spans="9:15">
      <c r="I3572" s="108">
        <f t="shared" si="237"/>
        <v>3569</v>
      </c>
      <c r="J3572" s="100">
        <f t="shared" si="237"/>
        <v>47033</v>
      </c>
      <c r="K3572" s="100"/>
      <c r="L3572" s="109"/>
      <c r="M3572" s="1"/>
      <c r="N3572" s="1"/>
      <c r="O3572" s="1"/>
    </row>
    <row r="3573" spans="9:15">
      <c r="I3573" s="108">
        <f t="shared" si="237"/>
        <v>3570</v>
      </c>
      <c r="J3573" s="100">
        <f t="shared" si="237"/>
        <v>47034</v>
      </c>
      <c r="K3573" s="100"/>
      <c r="L3573" s="109"/>
      <c r="M3573" s="1"/>
      <c r="N3573" s="1"/>
      <c r="O3573" s="1"/>
    </row>
    <row r="3574" spans="9:15">
      <c r="I3574" s="108">
        <f t="shared" ref="I3574:J3589" si="238">I3573+1</f>
        <v>3571</v>
      </c>
      <c r="J3574" s="100">
        <f t="shared" si="238"/>
        <v>47035</v>
      </c>
      <c r="K3574" s="100"/>
      <c r="L3574" s="109"/>
      <c r="M3574" s="1"/>
      <c r="N3574" s="1"/>
      <c r="O3574" s="1"/>
    </row>
    <row r="3575" spans="9:15">
      <c r="I3575" s="108">
        <f t="shared" si="238"/>
        <v>3572</v>
      </c>
      <c r="J3575" s="100">
        <f t="shared" si="238"/>
        <v>47036</v>
      </c>
      <c r="K3575" s="100"/>
      <c r="L3575" s="109"/>
      <c r="M3575" s="1"/>
      <c r="N3575" s="1"/>
      <c r="O3575" s="1"/>
    </row>
    <row r="3576" spans="9:15">
      <c r="I3576" s="108">
        <f t="shared" si="238"/>
        <v>3573</v>
      </c>
      <c r="J3576" s="100">
        <f t="shared" si="238"/>
        <v>47037</v>
      </c>
      <c r="K3576" s="100"/>
      <c r="L3576" s="109"/>
      <c r="M3576" s="1"/>
      <c r="N3576" s="1"/>
      <c r="O3576" s="1"/>
    </row>
    <row r="3577" spans="9:15">
      <c r="I3577" s="108">
        <f t="shared" si="238"/>
        <v>3574</v>
      </c>
      <c r="J3577" s="100">
        <f t="shared" si="238"/>
        <v>47038</v>
      </c>
      <c r="K3577" s="100"/>
      <c r="L3577" s="109"/>
      <c r="M3577" s="1"/>
      <c r="N3577" s="1"/>
      <c r="O3577" s="1"/>
    </row>
    <row r="3578" spans="9:15">
      <c r="I3578" s="108">
        <f t="shared" si="238"/>
        <v>3575</v>
      </c>
      <c r="J3578" s="100">
        <f t="shared" si="238"/>
        <v>47039</v>
      </c>
      <c r="K3578" s="100"/>
      <c r="L3578" s="109"/>
      <c r="M3578" s="1"/>
      <c r="N3578" s="1"/>
      <c r="O3578" s="1"/>
    </row>
    <row r="3579" spans="9:15">
      <c r="I3579" s="108">
        <f t="shared" si="238"/>
        <v>3576</v>
      </c>
      <c r="J3579" s="100">
        <f t="shared" si="238"/>
        <v>47040</v>
      </c>
      <c r="K3579" s="100"/>
      <c r="L3579" s="109"/>
      <c r="M3579" s="1"/>
      <c r="N3579" s="1"/>
      <c r="O3579" s="1"/>
    </row>
    <row r="3580" spans="9:15">
      <c r="I3580" s="108">
        <f t="shared" si="238"/>
        <v>3577</v>
      </c>
      <c r="J3580" s="100">
        <f t="shared" si="238"/>
        <v>47041</v>
      </c>
      <c r="K3580" s="100"/>
      <c r="L3580" s="109"/>
      <c r="M3580" s="1"/>
      <c r="N3580" s="1"/>
      <c r="O3580" s="1"/>
    </row>
    <row r="3581" spans="9:15">
      <c r="I3581" s="108">
        <f t="shared" si="238"/>
        <v>3578</v>
      </c>
      <c r="J3581" s="100">
        <f t="shared" si="238"/>
        <v>47042</v>
      </c>
      <c r="K3581" s="100"/>
      <c r="L3581" s="109"/>
      <c r="M3581" s="1"/>
      <c r="N3581" s="1"/>
      <c r="O3581" s="1"/>
    </row>
    <row r="3582" spans="9:15">
      <c r="I3582" s="108">
        <f t="shared" si="238"/>
        <v>3579</v>
      </c>
      <c r="J3582" s="100">
        <f t="shared" si="238"/>
        <v>47043</v>
      </c>
      <c r="K3582" s="100"/>
      <c r="L3582" s="109"/>
      <c r="M3582" s="1"/>
      <c r="N3582" s="1"/>
      <c r="O3582" s="1"/>
    </row>
    <row r="3583" spans="9:15">
      <c r="I3583" s="108">
        <f t="shared" si="238"/>
        <v>3580</v>
      </c>
      <c r="J3583" s="100">
        <f t="shared" si="238"/>
        <v>47044</v>
      </c>
      <c r="K3583" s="100"/>
      <c r="L3583" s="109"/>
      <c r="M3583" s="1"/>
      <c r="N3583" s="1"/>
      <c r="O3583" s="1"/>
    </row>
    <row r="3584" spans="9:15">
      <c r="I3584" s="108">
        <f t="shared" si="238"/>
        <v>3581</v>
      </c>
      <c r="J3584" s="100">
        <f t="shared" si="238"/>
        <v>47045</v>
      </c>
      <c r="K3584" s="100"/>
      <c r="L3584" s="109"/>
      <c r="M3584" s="1"/>
      <c r="N3584" s="1"/>
      <c r="O3584" s="1"/>
    </row>
    <row r="3585" spans="9:15">
      <c r="I3585" s="108">
        <f t="shared" si="238"/>
        <v>3582</v>
      </c>
      <c r="J3585" s="100">
        <f t="shared" si="238"/>
        <v>47046</v>
      </c>
      <c r="K3585" s="100"/>
      <c r="L3585" s="109"/>
      <c r="M3585" s="1"/>
      <c r="N3585" s="1"/>
      <c r="O3585" s="1"/>
    </row>
    <row r="3586" spans="9:15">
      <c r="I3586" s="108">
        <f t="shared" si="238"/>
        <v>3583</v>
      </c>
      <c r="J3586" s="100">
        <f t="shared" si="238"/>
        <v>47047</v>
      </c>
      <c r="K3586" s="100"/>
      <c r="L3586" s="109"/>
      <c r="M3586" s="1"/>
      <c r="N3586" s="1"/>
      <c r="O3586" s="1"/>
    </row>
    <row r="3587" spans="9:15">
      <c r="I3587" s="108">
        <f t="shared" si="238"/>
        <v>3584</v>
      </c>
      <c r="J3587" s="100">
        <f t="shared" si="238"/>
        <v>47048</v>
      </c>
      <c r="K3587" s="100"/>
      <c r="L3587" s="109"/>
      <c r="M3587" s="1"/>
      <c r="N3587" s="1"/>
      <c r="O3587" s="1"/>
    </row>
    <row r="3588" spans="9:15">
      <c r="I3588" s="108">
        <f t="shared" si="238"/>
        <v>3585</v>
      </c>
      <c r="J3588" s="100">
        <f t="shared" si="238"/>
        <v>47049</v>
      </c>
      <c r="K3588" s="100"/>
      <c r="L3588" s="109"/>
      <c r="M3588" s="1"/>
      <c r="N3588" s="1"/>
      <c r="O3588" s="1"/>
    </row>
    <row r="3589" spans="9:15">
      <c r="I3589" s="108">
        <f t="shared" si="238"/>
        <v>3586</v>
      </c>
      <c r="J3589" s="100">
        <f t="shared" si="238"/>
        <v>47050</v>
      </c>
      <c r="K3589" s="100"/>
      <c r="L3589" s="109"/>
      <c r="M3589" s="1"/>
      <c r="N3589" s="1"/>
      <c r="O3589" s="1"/>
    </row>
    <row r="3590" spans="9:15">
      <c r="I3590" s="108">
        <f t="shared" ref="I3590:J3605" si="239">I3589+1</f>
        <v>3587</v>
      </c>
      <c r="J3590" s="100">
        <f t="shared" si="239"/>
        <v>47051</v>
      </c>
      <c r="K3590" s="100"/>
      <c r="L3590" s="109"/>
      <c r="M3590" s="1"/>
      <c r="N3590" s="1"/>
      <c r="O3590" s="1"/>
    </row>
    <row r="3591" spans="9:15">
      <c r="I3591" s="108">
        <f t="shared" si="239"/>
        <v>3588</v>
      </c>
      <c r="J3591" s="100">
        <f t="shared" si="239"/>
        <v>47052</v>
      </c>
      <c r="K3591" s="100"/>
      <c r="L3591" s="109"/>
      <c r="M3591" s="1"/>
      <c r="N3591" s="1"/>
      <c r="O3591" s="1"/>
    </row>
    <row r="3592" spans="9:15">
      <c r="I3592" s="108">
        <f t="shared" si="239"/>
        <v>3589</v>
      </c>
      <c r="J3592" s="100">
        <f t="shared" si="239"/>
        <v>47053</v>
      </c>
      <c r="K3592" s="100"/>
      <c r="L3592" s="109"/>
      <c r="M3592" s="1"/>
      <c r="N3592" s="1"/>
      <c r="O3592" s="1"/>
    </row>
    <row r="3593" spans="9:15">
      <c r="I3593" s="108">
        <f t="shared" si="239"/>
        <v>3590</v>
      </c>
      <c r="J3593" s="100">
        <f t="shared" si="239"/>
        <v>47054</v>
      </c>
      <c r="K3593" s="100"/>
      <c r="L3593" s="109"/>
      <c r="M3593" s="1"/>
      <c r="N3593" s="1"/>
      <c r="O3593" s="1"/>
    </row>
    <row r="3594" spans="9:15">
      <c r="I3594" s="108">
        <f t="shared" si="239"/>
        <v>3591</v>
      </c>
      <c r="J3594" s="100">
        <f t="shared" si="239"/>
        <v>47055</v>
      </c>
      <c r="K3594" s="100"/>
      <c r="L3594" s="109"/>
      <c r="M3594" s="1"/>
      <c r="N3594" s="1"/>
      <c r="O3594" s="1"/>
    </row>
    <row r="3595" spans="9:15">
      <c r="I3595" s="108">
        <f t="shared" si="239"/>
        <v>3592</v>
      </c>
      <c r="J3595" s="100">
        <f t="shared" si="239"/>
        <v>47056</v>
      </c>
      <c r="K3595" s="100"/>
      <c r="L3595" s="109"/>
      <c r="M3595" s="1"/>
      <c r="N3595" s="1"/>
      <c r="O3595" s="1"/>
    </row>
    <row r="3596" spans="9:15">
      <c r="I3596" s="108">
        <f t="shared" si="239"/>
        <v>3593</v>
      </c>
      <c r="J3596" s="100">
        <f t="shared" si="239"/>
        <v>47057</v>
      </c>
      <c r="K3596" s="100"/>
      <c r="L3596" s="109"/>
      <c r="M3596" s="1"/>
      <c r="N3596" s="1"/>
      <c r="O3596" s="1"/>
    </row>
    <row r="3597" spans="9:15">
      <c r="I3597" s="108">
        <f t="shared" si="239"/>
        <v>3594</v>
      </c>
      <c r="J3597" s="100">
        <f t="shared" si="239"/>
        <v>47058</v>
      </c>
      <c r="K3597" s="100"/>
      <c r="L3597" s="109"/>
      <c r="M3597" s="1"/>
      <c r="N3597" s="1"/>
      <c r="O3597" s="1"/>
    </row>
    <row r="3598" spans="9:15">
      <c r="I3598" s="108">
        <f t="shared" si="239"/>
        <v>3595</v>
      </c>
      <c r="J3598" s="100">
        <f t="shared" si="239"/>
        <v>47059</v>
      </c>
      <c r="K3598" s="100"/>
      <c r="L3598" s="109"/>
      <c r="M3598" s="1"/>
      <c r="N3598" s="1"/>
      <c r="O3598" s="1"/>
    </row>
    <row r="3599" spans="9:15">
      <c r="I3599" s="108">
        <f t="shared" si="239"/>
        <v>3596</v>
      </c>
      <c r="J3599" s="100">
        <f t="shared" si="239"/>
        <v>47060</v>
      </c>
      <c r="K3599" s="100"/>
      <c r="L3599" s="109"/>
      <c r="M3599" s="1"/>
      <c r="N3599" s="1"/>
      <c r="O3599" s="1"/>
    </row>
    <row r="3600" spans="9:15">
      <c r="I3600" s="108">
        <f t="shared" si="239"/>
        <v>3597</v>
      </c>
      <c r="J3600" s="100">
        <f t="shared" si="239"/>
        <v>47061</v>
      </c>
      <c r="K3600" s="100"/>
      <c r="L3600" s="109"/>
      <c r="M3600" s="1"/>
      <c r="N3600" s="1"/>
      <c r="O3600" s="1"/>
    </row>
    <row r="3601" spans="9:15">
      <c r="I3601" s="108">
        <f t="shared" si="239"/>
        <v>3598</v>
      </c>
      <c r="J3601" s="100">
        <f t="shared" si="239"/>
        <v>47062</v>
      </c>
      <c r="K3601" s="100"/>
      <c r="L3601" s="109"/>
      <c r="M3601" s="1"/>
      <c r="N3601" s="1"/>
      <c r="O3601" s="1"/>
    </row>
    <row r="3602" spans="9:15">
      <c r="I3602" s="108">
        <f t="shared" si="239"/>
        <v>3599</v>
      </c>
      <c r="J3602" s="100">
        <f t="shared" si="239"/>
        <v>47063</v>
      </c>
      <c r="K3602" s="100"/>
      <c r="L3602" s="109"/>
      <c r="M3602" s="1"/>
      <c r="N3602" s="1"/>
      <c r="O3602" s="1"/>
    </row>
    <row r="3603" spans="9:15">
      <c r="I3603" s="108">
        <f t="shared" si="239"/>
        <v>3600</v>
      </c>
      <c r="J3603" s="100">
        <f t="shared" si="239"/>
        <v>47064</v>
      </c>
      <c r="K3603" s="100"/>
      <c r="L3603" s="109"/>
      <c r="M3603" s="1"/>
      <c r="N3603" s="1"/>
      <c r="O3603" s="1"/>
    </row>
    <row r="3604" spans="9:15">
      <c r="I3604" s="108">
        <f t="shared" si="239"/>
        <v>3601</v>
      </c>
      <c r="J3604" s="100">
        <f t="shared" si="239"/>
        <v>47065</v>
      </c>
      <c r="K3604" s="100"/>
      <c r="L3604" s="109"/>
      <c r="M3604" s="1"/>
      <c r="N3604" s="1"/>
      <c r="O3604" s="1"/>
    </row>
    <row r="3605" spans="9:15">
      <c r="I3605" s="108">
        <f t="shared" si="239"/>
        <v>3602</v>
      </c>
      <c r="J3605" s="100">
        <f t="shared" si="239"/>
        <v>47066</v>
      </c>
      <c r="K3605" s="100"/>
      <c r="L3605" s="109"/>
      <c r="M3605" s="1"/>
      <c r="N3605" s="1"/>
      <c r="O3605" s="1"/>
    </row>
    <row r="3606" spans="9:15">
      <c r="I3606" s="108">
        <f t="shared" ref="I3606:J3621" si="240">I3605+1</f>
        <v>3603</v>
      </c>
      <c r="J3606" s="100">
        <f t="shared" si="240"/>
        <v>47067</v>
      </c>
      <c r="K3606" s="100"/>
      <c r="L3606" s="109"/>
      <c r="M3606" s="1"/>
      <c r="N3606" s="1"/>
      <c r="O3606" s="1"/>
    </row>
    <row r="3607" spans="9:15">
      <c r="I3607" s="108">
        <f t="shared" si="240"/>
        <v>3604</v>
      </c>
      <c r="J3607" s="100">
        <f t="shared" si="240"/>
        <v>47068</v>
      </c>
      <c r="K3607" s="100"/>
      <c r="L3607" s="109"/>
      <c r="M3607" s="1"/>
      <c r="N3607" s="1"/>
      <c r="O3607" s="1"/>
    </row>
    <row r="3608" spans="9:15">
      <c r="I3608" s="108">
        <f t="shared" si="240"/>
        <v>3605</v>
      </c>
      <c r="J3608" s="100">
        <f t="shared" si="240"/>
        <v>47069</v>
      </c>
      <c r="K3608" s="100"/>
      <c r="L3608" s="109"/>
      <c r="M3608" s="1"/>
      <c r="N3608" s="1"/>
      <c r="O3608" s="1"/>
    </row>
    <row r="3609" spans="9:15">
      <c r="I3609" s="108">
        <f t="shared" si="240"/>
        <v>3606</v>
      </c>
      <c r="J3609" s="100">
        <f t="shared" si="240"/>
        <v>47070</v>
      </c>
      <c r="K3609" s="100"/>
      <c r="L3609" s="109"/>
      <c r="M3609" s="1"/>
      <c r="N3609" s="1"/>
      <c r="O3609" s="1"/>
    </row>
    <row r="3610" spans="9:15">
      <c r="I3610" s="108">
        <f t="shared" si="240"/>
        <v>3607</v>
      </c>
      <c r="J3610" s="100">
        <f t="shared" si="240"/>
        <v>47071</v>
      </c>
      <c r="K3610" s="100"/>
      <c r="L3610" s="109"/>
      <c r="M3610" s="1"/>
      <c r="N3610" s="1"/>
      <c r="O3610" s="1"/>
    </row>
    <row r="3611" spans="9:15">
      <c r="I3611" s="108">
        <f t="shared" si="240"/>
        <v>3608</v>
      </c>
      <c r="J3611" s="100">
        <f t="shared" si="240"/>
        <v>47072</v>
      </c>
      <c r="K3611" s="100"/>
      <c r="L3611" s="109"/>
      <c r="M3611" s="1"/>
      <c r="N3611" s="1"/>
      <c r="O3611" s="1"/>
    </row>
    <row r="3612" spans="9:15">
      <c r="I3612" s="108">
        <f t="shared" si="240"/>
        <v>3609</v>
      </c>
      <c r="J3612" s="100">
        <f t="shared" si="240"/>
        <v>47073</v>
      </c>
      <c r="K3612" s="100"/>
      <c r="L3612" s="109"/>
      <c r="M3612" s="1"/>
      <c r="N3612" s="1"/>
      <c r="O3612" s="1"/>
    </row>
    <row r="3613" spans="9:15">
      <c r="I3613" s="108">
        <f t="shared" si="240"/>
        <v>3610</v>
      </c>
      <c r="J3613" s="100">
        <f t="shared" si="240"/>
        <v>47074</v>
      </c>
      <c r="K3613" s="100"/>
      <c r="L3613" s="109"/>
      <c r="M3613" s="1"/>
      <c r="N3613" s="1"/>
      <c r="O3613" s="1"/>
    </row>
    <row r="3614" spans="9:15">
      <c r="I3614" s="108">
        <f t="shared" si="240"/>
        <v>3611</v>
      </c>
      <c r="J3614" s="100">
        <f t="shared" si="240"/>
        <v>47075</v>
      </c>
      <c r="K3614" s="100"/>
      <c r="L3614" s="109"/>
      <c r="M3614" s="1"/>
      <c r="N3614" s="1"/>
      <c r="O3614" s="1"/>
    </row>
    <row r="3615" spans="9:15">
      <c r="I3615" s="108">
        <f t="shared" si="240"/>
        <v>3612</v>
      </c>
      <c r="J3615" s="100">
        <f t="shared" si="240"/>
        <v>47076</v>
      </c>
      <c r="K3615" s="100"/>
      <c r="L3615" s="109"/>
      <c r="M3615" s="1"/>
      <c r="N3615" s="1"/>
      <c r="O3615" s="1"/>
    </row>
    <row r="3616" spans="9:15">
      <c r="I3616" s="108">
        <f t="shared" si="240"/>
        <v>3613</v>
      </c>
      <c r="J3616" s="100">
        <f t="shared" si="240"/>
        <v>47077</v>
      </c>
      <c r="K3616" s="100"/>
      <c r="L3616" s="109"/>
      <c r="M3616" s="1"/>
      <c r="N3616" s="1"/>
      <c r="O3616" s="1"/>
    </row>
    <row r="3617" spans="9:15">
      <c r="I3617" s="108">
        <f t="shared" si="240"/>
        <v>3614</v>
      </c>
      <c r="J3617" s="100">
        <f t="shared" si="240"/>
        <v>47078</v>
      </c>
      <c r="K3617" s="100"/>
      <c r="L3617" s="109"/>
      <c r="M3617" s="1"/>
      <c r="N3617" s="1"/>
      <c r="O3617" s="1"/>
    </row>
    <row r="3618" spans="9:15">
      <c r="I3618" s="108">
        <f t="shared" si="240"/>
        <v>3615</v>
      </c>
      <c r="J3618" s="100">
        <f t="shared" si="240"/>
        <v>47079</v>
      </c>
      <c r="K3618" s="100"/>
      <c r="L3618" s="109"/>
      <c r="M3618" s="1"/>
      <c r="N3618" s="1"/>
      <c r="O3618" s="1"/>
    </row>
    <row r="3619" spans="9:15">
      <c r="I3619" s="108">
        <f t="shared" si="240"/>
        <v>3616</v>
      </c>
      <c r="J3619" s="100">
        <f t="shared" si="240"/>
        <v>47080</v>
      </c>
      <c r="K3619" s="100"/>
      <c r="L3619" s="109"/>
      <c r="M3619" s="1"/>
      <c r="N3619" s="1"/>
      <c r="O3619" s="1"/>
    </row>
    <row r="3620" spans="9:15">
      <c r="I3620" s="108">
        <f t="shared" si="240"/>
        <v>3617</v>
      </c>
      <c r="J3620" s="100">
        <f t="shared" si="240"/>
        <v>47081</v>
      </c>
      <c r="K3620" s="100"/>
      <c r="L3620" s="109"/>
      <c r="M3620" s="1"/>
      <c r="N3620" s="1"/>
      <c r="O3620" s="1"/>
    </row>
    <row r="3621" spans="9:15">
      <c r="I3621" s="108">
        <f t="shared" si="240"/>
        <v>3618</v>
      </c>
      <c r="J3621" s="100">
        <f t="shared" si="240"/>
        <v>47082</v>
      </c>
      <c r="K3621" s="100"/>
      <c r="L3621" s="109"/>
      <c r="M3621" s="1"/>
      <c r="N3621" s="1"/>
      <c r="O3621" s="1"/>
    </row>
    <row r="3622" spans="9:15">
      <c r="I3622" s="108">
        <f t="shared" ref="I3622:J3637" si="241">I3621+1</f>
        <v>3619</v>
      </c>
      <c r="J3622" s="100">
        <f t="shared" si="241"/>
        <v>47083</v>
      </c>
      <c r="K3622" s="100"/>
      <c r="L3622" s="109"/>
      <c r="M3622" s="1"/>
      <c r="N3622" s="1"/>
      <c r="O3622" s="1"/>
    </row>
    <row r="3623" spans="9:15">
      <c r="I3623" s="108">
        <f t="shared" si="241"/>
        <v>3620</v>
      </c>
      <c r="J3623" s="100">
        <f t="shared" si="241"/>
        <v>47084</v>
      </c>
      <c r="K3623" s="100"/>
      <c r="L3623" s="109"/>
      <c r="M3623" s="1"/>
      <c r="N3623" s="1"/>
      <c r="O3623" s="1"/>
    </row>
    <row r="3624" spans="9:15">
      <c r="I3624" s="108">
        <f t="shared" si="241"/>
        <v>3621</v>
      </c>
      <c r="J3624" s="100">
        <f t="shared" si="241"/>
        <v>47085</v>
      </c>
      <c r="K3624" s="100"/>
      <c r="L3624" s="109"/>
      <c r="M3624" s="1"/>
      <c r="N3624" s="1"/>
      <c r="O3624" s="1"/>
    </row>
    <row r="3625" spans="9:15">
      <c r="I3625" s="108">
        <f t="shared" si="241"/>
        <v>3622</v>
      </c>
      <c r="J3625" s="100">
        <f t="shared" si="241"/>
        <v>47086</v>
      </c>
      <c r="K3625" s="100"/>
      <c r="L3625" s="109"/>
      <c r="M3625" s="1"/>
      <c r="N3625" s="1"/>
      <c r="O3625" s="1"/>
    </row>
    <row r="3626" spans="9:15">
      <c r="I3626" s="108">
        <f t="shared" si="241"/>
        <v>3623</v>
      </c>
      <c r="J3626" s="100">
        <f t="shared" si="241"/>
        <v>47087</v>
      </c>
      <c r="K3626" s="100"/>
      <c r="L3626" s="109"/>
      <c r="M3626" s="1"/>
      <c r="N3626" s="1"/>
      <c r="O3626" s="1"/>
    </row>
    <row r="3627" spans="9:15">
      <c r="I3627" s="108">
        <f t="shared" si="241"/>
        <v>3624</v>
      </c>
      <c r="J3627" s="100">
        <f t="shared" si="241"/>
        <v>47088</v>
      </c>
      <c r="K3627" s="100"/>
      <c r="L3627" s="109"/>
      <c r="M3627" s="1"/>
      <c r="N3627" s="1"/>
      <c r="O3627" s="1"/>
    </row>
    <row r="3628" spans="9:15">
      <c r="I3628" s="108">
        <f t="shared" si="241"/>
        <v>3625</v>
      </c>
      <c r="J3628" s="100">
        <f t="shared" si="241"/>
        <v>47089</v>
      </c>
      <c r="K3628" s="100"/>
      <c r="L3628" s="109"/>
      <c r="M3628" s="1"/>
      <c r="N3628" s="1"/>
      <c r="O3628" s="1"/>
    </row>
    <row r="3629" spans="9:15">
      <c r="I3629" s="108">
        <f t="shared" si="241"/>
        <v>3626</v>
      </c>
      <c r="J3629" s="100">
        <f t="shared" si="241"/>
        <v>47090</v>
      </c>
      <c r="K3629" s="100"/>
      <c r="L3629" s="109"/>
      <c r="M3629" s="1"/>
      <c r="N3629" s="1"/>
      <c r="O3629" s="1"/>
    </row>
    <row r="3630" spans="9:15">
      <c r="I3630" s="108">
        <f t="shared" si="241"/>
        <v>3627</v>
      </c>
      <c r="J3630" s="100">
        <f t="shared" si="241"/>
        <v>47091</v>
      </c>
      <c r="K3630" s="100"/>
      <c r="L3630" s="109"/>
      <c r="M3630" s="1"/>
      <c r="N3630" s="1"/>
      <c r="O3630" s="1"/>
    </row>
    <row r="3631" spans="9:15">
      <c r="I3631" s="108">
        <f t="shared" si="241"/>
        <v>3628</v>
      </c>
      <c r="J3631" s="100">
        <f t="shared" si="241"/>
        <v>47092</v>
      </c>
      <c r="K3631" s="100"/>
      <c r="L3631" s="109"/>
      <c r="M3631" s="1"/>
      <c r="N3631" s="1"/>
      <c r="O3631" s="1"/>
    </row>
    <row r="3632" spans="9:15">
      <c r="I3632" s="108">
        <f t="shared" si="241"/>
        <v>3629</v>
      </c>
      <c r="J3632" s="100">
        <f t="shared" si="241"/>
        <v>47093</v>
      </c>
      <c r="K3632" s="100"/>
      <c r="L3632" s="109"/>
      <c r="M3632" s="1"/>
      <c r="N3632" s="1"/>
      <c r="O3632" s="1"/>
    </row>
    <row r="3633" spans="9:15">
      <c r="I3633" s="108">
        <f t="shared" si="241"/>
        <v>3630</v>
      </c>
      <c r="J3633" s="100">
        <f t="shared" si="241"/>
        <v>47094</v>
      </c>
      <c r="K3633" s="100"/>
      <c r="L3633" s="109"/>
      <c r="M3633" s="1"/>
      <c r="N3633" s="1"/>
      <c r="O3633" s="1"/>
    </row>
    <row r="3634" spans="9:15">
      <c r="I3634" s="108">
        <f t="shared" si="241"/>
        <v>3631</v>
      </c>
      <c r="J3634" s="100">
        <f t="shared" si="241"/>
        <v>47095</v>
      </c>
      <c r="K3634" s="100"/>
      <c r="L3634" s="109"/>
      <c r="M3634" s="1"/>
      <c r="N3634" s="1"/>
      <c r="O3634" s="1"/>
    </row>
    <row r="3635" spans="9:15">
      <c r="I3635" s="108">
        <f t="shared" si="241"/>
        <v>3632</v>
      </c>
      <c r="J3635" s="100">
        <f t="shared" si="241"/>
        <v>47096</v>
      </c>
      <c r="K3635" s="100"/>
      <c r="L3635" s="109"/>
      <c r="M3635" s="1"/>
      <c r="N3635" s="1"/>
      <c r="O3635" s="1"/>
    </row>
    <row r="3636" spans="9:15">
      <c r="I3636" s="108">
        <f t="shared" si="241"/>
        <v>3633</v>
      </c>
      <c r="J3636" s="100">
        <f t="shared" si="241"/>
        <v>47097</v>
      </c>
      <c r="K3636" s="100"/>
      <c r="L3636" s="109"/>
      <c r="M3636" s="1"/>
      <c r="N3636" s="1"/>
      <c r="O3636" s="1"/>
    </row>
    <row r="3637" spans="9:15">
      <c r="I3637" s="108">
        <f t="shared" si="241"/>
        <v>3634</v>
      </c>
      <c r="J3637" s="100">
        <f t="shared" si="241"/>
        <v>47098</v>
      </c>
      <c r="K3637" s="100"/>
      <c r="L3637" s="109"/>
      <c r="M3637" s="1"/>
      <c r="N3637" s="1"/>
      <c r="O3637" s="1"/>
    </row>
    <row r="3638" spans="9:15">
      <c r="I3638" s="108">
        <f t="shared" ref="I3638:J3653" si="242">I3637+1</f>
        <v>3635</v>
      </c>
      <c r="J3638" s="100">
        <f t="shared" si="242"/>
        <v>47099</v>
      </c>
      <c r="K3638" s="100"/>
      <c r="L3638" s="109"/>
      <c r="M3638" s="1"/>
      <c r="N3638" s="1"/>
      <c r="O3638" s="1"/>
    </row>
    <row r="3639" spans="9:15">
      <c r="I3639" s="108">
        <f t="shared" si="242"/>
        <v>3636</v>
      </c>
      <c r="J3639" s="100">
        <f t="shared" si="242"/>
        <v>47100</v>
      </c>
      <c r="K3639" s="100"/>
      <c r="L3639" s="109"/>
      <c r="M3639" s="1"/>
      <c r="N3639" s="1"/>
      <c r="O3639" s="1"/>
    </row>
    <row r="3640" spans="9:15">
      <c r="I3640" s="108">
        <f t="shared" si="242"/>
        <v>3637</v>
      </c>
      <c r="J3640" s="100">
        <f t="shared" si="242"/>
        <v>47101</v>
      </c>
      <c r="K3640" s="100"/>
      <c r="L3640" s="109"/>
      <c r="M3640" s="1"/>
      <c r="N3640" s="1"/>
      <c r="O3640" s="1"/>
    </row>
    <row r="3641" spans="9:15">
      <c r="I3641" s="108">
        <f t="shared" si="242"/>
        <v>3638</v>
      </c>
      <c r="J3641" s="100">
        <f t="shared" si="242"/>
        <v>47102</v>
      </c>
      <c r="K3641" s="100"/>
      <c r="L3641" s="109"/>
      <c r="M3641" s="1"/>
      <c r="N3641" s="1"/>
      <c r="O3641" s="1"/>
    </row>
    <row r="3642" spans="9:15">
      <c r="I3642" s="108">
        <f t="shared" si="242"/>
        <v>3639</v>
      </c>
      <c r="J3642" s="100">
        <f t="shared" si="242"/>
        <v>47103</v>
      </c>
      <c r="K3642" s="100"/>
      <c r="L3642" s="109"/>
      <c r="M3642" s="1"/>
      <c r="N3642" s="1"/>
      <c r="O3642" s="1"/>
    </row>
    <row r="3643" spans="9:15">
      <c r="I3643" s="108">
        <f t="shared" si="242"/>
        <v>3640</v>
      </c>
      <c r="J3643" s="100">
        <f t="shared" si="242"/>
        <v>47104</v>
      </c>
      <c r="K3643" s="100"/>
      <c r="L3643" s="109"/>
      <c r="M3643" s="1"/>
      <c r="N3643" s="1"/>
      <c r="O3643" s="1"/>
    </row>
    <row r="3644" spans="9:15">
      <c r="I3644" s="108">
        <f t="shared" si="242"/>
        <v>3641</v>
      </c>
      <c r="J3644" s="100">
        <f t="shared" si="242"/>
        <v>47105</v>
      </c>
      <c r="K3644" s="100"/>
      <c r="L3644" s="109"/>
      <c r="M3644" s="1"/>
      <c r="N3644" s="1"/>
      <c r="O3644" s="1"/>
    </row>
    <row r="3645" spans="9:15">
      <c r="I3645" s="108">
        <f t="shared" si="242"/>
        <v>3642</v>
      </c>
      <c r="J3645" s="100">
        <f t="shared" si="242"/>
        <v>47106</v>
      </c>
      <c r="K3645" s="100"/>
      <c r="L3645" s="109"/>
      <c r="M3645" s="1"/>
      <c r="N3645" s="1"/>
      <c r="O3645" s="1"/>
    </row>
    <row r="3646" spans="9:15">
      <c r="I3646" s="108">
        <f t="shared" si="242"/>
        <v>3643</v>
      </c>
      <c r="J3646" s="100">
        <f t="shared" si="242"/>
        <v>47107</v>
      </c>
      <c r="K3646" s="100"/>
      <c r="L3646" s="109"/>
      <c r="M3646" s="1"/>
      <c r="N3646" s="1"/>
      <c r="O3646" s="1"/>
    </row>
    <row r="3647" spans="9:15">
      <c r="I3647" s="108">
        <f t="shared" si="242"/>
        <v>3644</v>
      </c>
      <c r="J3647" s="100">
        <f t="shared" si="242"/>
        <v>47108</v>
      </c>
      <c r="K3647" s="100"/>
      <c r="L3647" s="109"/>
      <c r="M3647" s="1"/>
      <c r="N3647" s="1"/>
      <c r="O3647" s="1"/>
    </row>
    <row r="3648" spans="9:15">
      <c r="I3648" s="108">
        <f t="shared" si="242"/>
        <v>3645</v>
      </c>
      <c r="J3648" s="100">
        <f t="shared" si="242"/>
        <v>47109</v>
      </c>
      <c r="K3648" s="100"/>
      <c r="L3648" s="109"/>
      <c r="M3648" s="1"/>
      <c r="N3648" s="1"/>
      <c r="O3648" s="1"/>
    </row>
    <row r="3649" spans="9:15">
      <c r="I3649" s="108">
        <f t="shared" si="242"/>
        <v>3646</v>
      </c>
      <c r="J3649" s="100">
        <f t="shared" si="242"/>
        <v>47110</v>
      </c>
      <c r="K3649" s="100"/>
      <c r="L3649" s="109"/>
      <c r="M3649" s="1"/>
      <c r="N3649" s="1"/>
      <c r="O3649" s="1"/>
    </row>
    <row r="3650" spans="9:15">
      <c r="I3650" s="108">
        <f t="shared" si="242"/>
        <v>3647</v>
      </c>
      <c r="J3650" s="100">
        <f t="shared" si="242"/>
        <v>47111</v>
      </c>
      <c r="K3650" s="100"/>
      <c r="L3650" s="109"/>
      <c r="M3650" s="1"/>
      <c r="N3650" s="1"/>
      <c r="O3650" s="1"/>
    </row>
    <row r="3651" spans="9:15">
      <c r="I3651" s="108">
        <f t="shared" si="242"/>
        <v>3648</v>
      </c>
      <c r="J3651" s="100">
        <f t="shared" si="242"/>
        <v>47112</v>
      </c>
      <c r="K3651" s="100"/>
      <c r="L3651" s="109"/>
      <c r="M3651" s="1"/>
      <c r="N3651" s="1"/>
      <c r="O3651" s="1"/>
    </row>
    <row r="3652" spans="9:15">
      <c r="I3652" s="108">
        <f t="shared" si="242"/>
        <v>3649</v>
      </c>
      <c r="J3652" s="100">
        <f t="shared" si="242"/>
        <v>47113</v>
      </c>
      <c r="K3652" s="100"/>
      <c r="L3652" s="109"/>
      <c r="M3652" s="1"/>
      <c r="N3652" s="1"/>
      <c r="O3652" s="1"/>
    </row>
    <row r="3653" spans="9:15">
      <c r="I3653" s="108">
        <f t="shared" si="242"/>
        <v>3650</v>
      </c>
      <c r="J3653" s="100">
        <f t="shared" si="242"/>
        <v>47114</v>
      </c>
      <c r="K3653" s="100"/>
      <c r="L3653" s="109"/>
      <c r="M3653" s="1"/>
      <c r="N3653" s="1"/>
      <c r="O3653" s="1"/>
    </row>
    <row r="3654" spans="9:15">
      <c r="I3654" s="108">
        <f t="shared" ref="I3654:J3669" si="243">I3653+1</f>
        <v>3651</v>
      </c>
      <c r="J3654" s="100">
        <f t="shared" si="243"/>
        <v>47115</v>
      </c>
      <c r="K3654" s="100"/>
      <c r="L3654" s="109"/>
      <c r="M3654" s="1"/>
      <c r="N3654" s="1"/>
      <c r="O3654" s="1"/>
    </row>
    <row r="3655" spans="9:15">
      <c r="I3655" s="108">
        <f t="shared" si="243"/>
        <v>3652</v>
      </c>
      <c r="J3655" s="100">
        <f t="shared" si="243"/>
        <v>47116</v>
      </c>
      <c r="K3655" s="100"/>
      <c r="L3655" s="109"/>
      <c r="M3655" s="1"/>
      <c r="N3655" s="1"/>
      <c r="O3655" s="1"/>
    </row>
    <row r="3656" spans="9:15">
      <c r="I3656" s="108">
        <f t="shared" si="243"/>
        <v>3653</v>
      </c>
      <c r="J3656" s="100">
        <f t="shared" si="243"/>
        <v>47117</v>
      </c>
      <c r="K3656" s="100"/>
      <c r="L3656" s="109"/>
      <c r="M3656" s="1"/>
      <c r="N3656" s="1"/>
      <c r="O3656" s="1"/>
    </row>
    <row r="3657" spans="9:15">
      <c r="I3657" s="108">
        <f t="shared" si="243"/>
        <v>3654</v>
      </c>
      <c r="J3657" s="100">
        <f t="shared" si="243"/>
        <v>47118</v>
      </c>
      <c r="K3657" s="100"/>
      <c r="L3657" s="109"/>
      <c r="M3657" s="1"/>
      <c r="N3657" s="1"/>
      <c r="O3657" s="1"/>
    </row>
    <row r="3658" spans="9:15">
      <c r="I3658" s="108">
        <f t="shared" si="243"/>
        <v>3655</v>
      </c>
      <c r="J3658" s="100">
        <f t="shared" si="243"/>
        <v>47119</v>
      </c>
      <c r="K3658" s="100"/>
      <c r="L3658" s="109"/>
      <c r="M3658" s="1"/>
      <c r="N3658" s="1"/>
      <c r="O3658" s="1"/>
    </row>
    <row r="3659" spans="9:15">
      <c r="I3659" s="108">
        <f t="shared" si="243"/>
        <v>3656</v>
      </c>
      <c r="J3659" s="100">
        <f t="shared" si="243"/>
        <v>47120</v>
      </c>
      <c r="K3659" s="100"/>
      <c r="L3659" s="109"/>
      <c r="M3659" s="1"/>
      <c r="N3659" s="1"/>
      <c r="O3659" s="1"/>
    </row>
    <row r="3660" spans="9:15">
      <c r="I3660" s="108">
        <f t="shared" si="243"/>
        <v>3657</v>
      </c>
      <c r="J3660" s="100">
        <f t="shared" si="243"/>
        <v>47121</v>
      </c>
      <c r="K3660" s="100"/>
      <c r="L3660" s="109"/>
      <c r="M3660" s="1"/>
      <c r="N3660" s="1"/>
      <c r="O3660" s="1"/>
    </row>
    <row r="3661" spans="9:15">
      <c r="I3661" s="108">
        <f t="shared" si="243"/>
        <v>3658</v>
      </c>
      <c r="J3661" s="100">
        <f t="shared" si="243"/>
        <v>47122</v>
      </c>
      <c r="K3661" s="100"/>
      <c r="L3661" s="109"/>
      <c r="M3661" s="1"/>
      <c r="N3661" s="1"/>
      <c r="O3661" s="1"/>
    </row>
    <row r="3662" spans="9:15">
      <c r="I3662" s="108">
        <f t="shared" si="243"/>
        <v>3659</v>
      </c>
      <c r="J3662" s="100">
        <f t="shared" si="243"/>
        <v>47123</v>
      </c>
      <c r="K3662" s="100"/>
      <c r="L3662" s="109"/>
      <c r="M3662" s="1"/>
      <c r="N3662" s="1"/>
      <c r="O3662" s="1"/>
    </row>
    <row r="3663" spans="9:15">
      <c r="I3663" s="108">
        <f t="shared" si="243"/>
        <v>3660</v>
      </c>
      <c r="J3663" s="100">
        <f t="shared" si="243"/>
        <v>47124</v>
      </c>
      <c r="K3663" s="100"/>
      <c r="L3663" s="109"/>
      <c r="M3663" s="1"/>
      <c r="N3663" s="1"/>
      <c r="O3663" s="1"/>
    </row>
    <row r="3664" spans="9:15">
      <c r="I3664" s="108">
        <f t="shared" si="243"/>
        <v>3661</v>
      </c>
      <c r="J3664" s="100">
        <f t="shared" si="243"/>
        <v>47125</v>
      </c>
      <c r="K3664" s="100"/>
      <c r="L3664" s="109"/>
      <c r="M3664" s="1"/>
      <c r="N3664" s="1"/>
      <c r="O3664" s="1"/>
    </row>
    <row r="3665" spans="9:15">
      <c r="I3665" s="108">
        <f t="shared" si="243"/>
        <v>3662</v>
      </c>
      <c r="J3665" s="100">
        <f t="shared" si="243"/>
        <v>47126</v>
      </c>
      <c r="K3665" s="100"/>
      <c r="L3665" s="109"/>
      <c r="M3665" s="1"/>
      <c r="N3665" s="1"/>
      <c r="O3665" s="1"/>
    </row>
    <row r="3666" spans="9:15">
      <c r="I3666" s="108">
        <f t="shared" si="243"/>
        <v>3663</v>
      </c>
      <c r="J3666" s="100">
        <f t="shared" si="243"/>
        <v>47127</v>
      </c>
      <c r="K3666" s="100"/>
      <c r="L3666" s="109"/>
      <c r="M3666" s="1"/>
      <c r="N3666" s="1"/>
      <c r="O3666" s="1"/>
    </row>
    <row r="3667" spans="9:15">
      <c r="I3667" s="108">
        <f t="shared" si="243"/>
        <v>3664</v>
      </c>
      <c r="J3667" s="100">
        <f t="shared" si="243"/>
        <v>47128</v>
      </c>
      <c r="K3667" s="100"/>
      <c r="L3667" s="109"/>
      <c r="M3667" s="1"/>
      <c r="N3667" s="1"/>
      <c r="O3667" s="1"/>
    </row>
    <row r="3668" spans="9:15">
      <c r="I3668" s="108">
        <f t="shared" si="243"/>
        <v>3665</v>
      </c>
      <c r="J3668" s="100">
        <f t="shared" si="243"/>
        <v>47129</v>
      </c>
      <c r="K3668" s="100"/>
      <c r="L3668" s="109"/>
      <c r="M3668" s="1"/>
      <c r="N3668" s="1"/>
      <c r="O3668" s="1"/>
    </row>
    <row r="3669" spans="9:15">
      <c r="I3669" s="108">
        <f t="shared" si="243"/>
        <v>3666</v>
      </c>
      <c r="J3669" s="100">
        <f t="shared" si="243"/>
        <v>47130</v>
      </c>
      <c r="K3669" s="100"/>
      <c r="L3669" s="109"/>
      <c r="M3669" s="1"/>
      <c r="N3669" s="1"/>
      <c r="O3669" s="1"/>
    </row>
    <row r="3670" spans="9:15">
      <c r="I3670" s="108">
        <f t="shared" ref="I3670:J3685" si="244">I3669+1</f>
        <v>3667</v>
      </c>
      <c r="J3670" s="100">
        <f t="shared" si="244"/>
        <v>47131</v>
      </c>
      <c r="K3670" s="100"/>
      <c r="L3670" s="109"/>
      <c r="M3670" s="1"/>
      <c r="N3670" s="1"/>
      <c r="O3670" s="1"/>
    </row>
    <row r="3671" spans="9:15">
      <c r="I3671" s="108">
        <f t="shared" si="244"/>
        <v>3668</v>
      </c>
      <c r="J3671" s="100">
        <f t="shared" si="244"/>
        <v>47132</v>
      </c>
      <c r="K3671" s="100"/>
      <c r="L3671" s="109"/>
      <c r="M3671" s="1"/>
      <c r="N3671" s="1"/>
      <c r="O3671" s="1"/>
    </row>
    <row r="3672" spans="9:15">
      <c r="I3672" s="108">
        <f t="shared" si="244"/>
        <v>3669</v>
      </c>
      <c r="J3672" s="100">
        <f t="shared" si="244"/>
        <v>47133</v>
      </c>
      <c r="K3672" s="100"/>
      <c r="L3672" s="109"/>
      <c r="M3672" s="1"/>
      <c r="N3672" s="1"/>
      <c r="O3672" s="1"/>
    </row>
    <row r="3673" spans="9:15">
      <c r="I3673" s="108">
        <f t="shared" si="244"/>
        <v>3670</v>
      </c>
      <c r="J3673" s="100">
        <f t="shared" si="244"/>
        <v>47134</v>
      </c>
      <c r="K3673" s="100"/>
      <c r="L3673" s="109"/>
      <c r="M3673" s="1"/>
      <c r="N3673" s="1"/>
      <c r="O3673" s="1"/>
    </row>
    <row r="3674" spans="9:15">
      <c r="I3674" s="108">
        <f t="shared" si="244"/>
        <v>3671</v>
      </c>
      <c r="J3674" s="100">
        <f t="shared" si="244"/>
        <v>47135</v>
      </c>
      <c r="K3674" s="100"/>
      <c r="L3674" s="109"/>
      <c r="M3674" s="1"/>
      <c r="N3674" s="1"/>
      <c r="O3674" s="1"/>
    </row>
    <row r="3675" spans="9:15">
      <c r="I3675" s="108">
        <f t="shared" si="244"/>
        <v>3672</v>
      </c>
      <c r="J3675" s="100">
        <f t="shared" si="244"/>
        <v>47136</v>
      </c>
      <c r="K3675" s="100"/>
      <c r="L3675" s="109"/>
      <c r="M3675" s="1"/>
      <c r="N3675" s="1"/>
      <c r="O3675" s="1"/>
    </row>
    <row r="3676" spans="9:15">
      <c r="I3676" s="108">
        <f t="shared" si="244"/>
        <v>3673</v>
      </c>
      <c r="J3676" s="100">
        <f t="shared" si="244"/>
        <v>47137</v>
      </c>
      <c r="K3676" s="100"/>
      <c r="L3676" s="109"/>
      <c r="M3676" s="1"/>
      <c r="N3676" s="1"/>
      <c r="O3676" s="1"/>
    </row>
    <row r="3677" spans="9:15">
      <c r="I3677" s="108">
        <f t="shared" si="244"/>
        <v>3674</v>
      </c>
      <c r="J3677" s="100">
        <f t="shared" si="244"/>
        <v>47138</v>
      </c>
      <c r="K3677" s="100"/>
      <c r="L3677" s="109"/>
      <c r="M3677" s="1"/>
      <c r="N3677" s="1"/>
      <c r="O3677" s="1"/>
    </row>
    <row r="3678" spans="9:15">
      <c r="I3678" s="108">
        <f t="shared" si="244"/>
        <v>3675</v>
      </c>
      <c r="J3678" s="100">
        <f t="shared" si="244"/>
        <v>47139</v>
      </c>
      <c r="K3678" s="100"/>
      <c r="L3678" s="109"/>
      <c r="M3678" s="1"/>
      <c r="N3678" s="1"/>
      <c r="O3678" s="1"/>
    </row>
    <row r="3679" spans="9:15">
      <c r="I3679" s="108">
        <f t="shared" si="244"/>
        <v>3676</v>
      </c>
      <c r="J3679" s="100">
        <f t="shared" si="244"/>
        <v>47140</v>
      </c>
      <c r="K3679" s="100"/>
      <c r="L3679" s="109"/>
      <c r="M3679" s="1"/>
      <c r="N3679" s="1"/>
      <c r="O3679" s="1"/>
    </row>
    <row r="3680" spans="9:15">
      <c r="I3680" s="108">
        <f t="shared" si="244"/>
        <v>3677</v>
      </c>
      <c r="J3680" s="100">
        <f t="shared" si="244"/>
        <v>47141</v>
      </c>
      <c r="K3680" s="100"/>
      <c r="L3680" s="109"/>
      <c r="M3680" s="1"/>
      <c r="N3680" s="1"/>
      <c r="O3680" s="1"/>
    </row>
    <row r="3681" spans="9:15">
      <c r="I3681" s="108">
        <f t="shared" si="244"/>
        <v>3678</v>
      </c>
      <c r="J3681" s="100">
        <f t="shared" si="244"/>
        <v>47142</v>
      </c>
      <c r="K3681" s="100"/>
      <c r="L3681" s="109"/>
      <c r="M3681" s="1"/>
      <c r="N3681" s="1"/>
      <c r="O3681" s="1"/>
    </row>
    <row r="3682" spans="9:15">
      <c r="I3682" s="108">
        <f t="shared" si="244"/>
        <v>3679</v>
      </c>
      <c r="J3682" s="100">
        <f t="shared" si="244"/>
        <v>47143</v>
      </c>
      <c r="K3682" s="100"/>
      <c r="L3682" s="109"/>
      <c r="M3682" s="1"/>
      <c r="N3682" s="1"/>
      <c r="O3682" s="1"/>
    </row>
    <row r="3683" spans="9:15">
      <c r="I3683" s="108">
        <f t="shared" si="244"/>
        <v>3680</v>
      </c>
      <c r="J3683" s="100">
        <f t="shared" si="244"/>
        <v>47144</v>
      </c>
      <c r="K3683" s="100"/>
      <c r="L3683" s="109"/>
      <c r="M3683" s="1"/>
      <c r="N3683" s="1"/>
      <c r="O3683" s="1"/>
    </row>
    <row r="3684" spans="9:15">
      <c r="I3684" s="108">
        <f t="shared" si="244"/>
        <v>3681</v>
      </c>
      <c r="J3684" s="100">
        <f t="shared" si="244"/>
        <v>47145</v>
      </c>
      <c r="K3684" s="100"/>
      <c r="L3684" s="109"/>
      <c r="M3684" s="1"/>
      <c r="N3684" s="1"/>
      <c r="O3684" s="1"/>
    </row>
    <row r="3685" spans="9:15">
      <c r="I3685" s="108">
        <f t="shared" si="244"/>
        <v>3682</v>
      </c>
      <c r="J3685" s="100">
        <f t="shared" si="244"/>
        <v>47146</v>
      </c>
      <c r="K3685" s="100"/>
      <c r="L3685" s="109"/>
      <c r="M3685" s="1"/>
      <c r="N3685" s="1"/>
      <c r="O3685" s="1"/>
    </row>
    <row r="3686" spans="9:15">
      <c r="I3686" s="108">
        <f t="shared" ref="I3686:J3701" si="245">I3685+1</f>
        <v>3683</v>
      </c>
      <c r="J3686" s="100">
        <f t="shared" si="245"/>
        <v>47147</v>
      </c>
      <c r="K3686" s="100"/>
      <c r="L3686" s="109"/>
      <c r="M3686" s="1"/>
      <c r="N3686" s="1"/>
      <c r="O3686" s="1"/>
    </row>
    <row r="3687" spans="9:15">
      <c r="I3687" s="108">
        <f t="shared" si="245"/>
        <v>3684</v>
      </c>
      <c r="J3687" s="100">
        <f t="shared" si="245"/>
        <v>47148</v>
      </c>
      <c r="K3687" s="100"/>
      <c r="L3687" s="109"/>
      <c r="M3687" s="1"/>
      <c r="N3687" s="1"/>
      <c r="O3687" s="1"/>
    </row>
    <row r="3688" spans="9:15">
      <c r="I3688" s="108">
        <f t="shared" si="245"/>
        <v>3685</v>
      </c>
      <c r="J3688" s="100">
        <f t="shared" si="245"/>
        <v>47149</v>
      </c>
      <c r="K3688" s="100"/>
      <c r="L3688" s="109"/>
      <c r="M3688" s="1"/>
      <c r="N3688" s="1"/>
      <c r="O3688" s="1"/>
    </row>
    <row r="3689" spans="9:15">
      <c r="I3689" s="108">
        <f t="shared" si="245"/>
        <v>3686</v>
      </c>
      <c r="J3689" s="100">
        <f t="shared" si="245"/>
        <v>47150</v>
      </c>
      <c r="K3689" s="100"/>
      <c r="L3689" s="109"/>
      <c r="M3689" s="1"/>
      <c r="N3689" s="1"/>
      <c r="O3689" s="1"/>
    </row>
    <row r="3690" spans="9:15">
      <c r="I3690" s="108">
        <f t="shared" si="245"/>
        <v>3687</v>
      </c>
      <c r="J3690" s="100">
        <f t="shared" si="245"/>
        <v>47151</v>
      </c>
      <c r="K3690" s="100"/>
      <c r="L3690" s="109"/>
      <c r="M3690" s="1"/>
      <c r="N3690" s="1"/>
      <c r="O3690" s="1"/>
    </row>
    <row r="3691" spans="9:15">
      <c r="I3691" s="108">
        <f t="shared" si="245"/>
        <v>3688</v>
      </c>
      <c r="J3691" s="100">
        <f t="shared" si="245"/>
        <v>47152</v>
      </c>
      <c r="K3691" s="100"/>
      <c r="L3691" s="109"/>
      <c r="M3691" s="1"/>
      <c r="N3691" s="1"/>
      <c r="O3691" s="1"/>
    </row>
    <row r="3692" spans="9:15">
      <c r="I3692" s="108">
        <f t="shared" si="245"/>
        <v>3689</v>
      </c>
      <c r="J3692" s="100">
        <f t="shared" si="245"/>
        <v>47153</v>
      </c>
      <c r="K3692" s="100"/>
      <c r="L3692" s="109"/>
      <c r="M3692" s="1"/>
      <c r="N3692" s="1"/>
      <c r="O3692" s="1"/>
    </row>
    <row r="3693" spans="9:15">
      <c r="I3693" s="108">
        <f t="shared" si="245"/>
        <v>3690</v>
      </c>
      <c r="J3693" s="100">
        <f t="shared" si="245"/>
        <v>47154</v>
      </c>
      <c r="K3693" s="100"/>
      <c r="L3693" s="109"/>
      <c r="M3693" s="1"/>
      <c r="N3693" s="1"/>
      <c r="O3693" s="1"/>
    </row>
    <row r="3694" spans="9:15">
      <c r="I3694" s="108">
        <f t="shared" si="245"/>
        <v>3691</v>
      </c>
      <c r="J3694" s="100">
        <f t="shared" si="245"/>
        <v>47155</v>
      </c>
      <c r="K3694" s="100"/>
      <c r="L3694" s="109"/>
      <c r="M3694" s="1"/>
      <c r="N3694" s="1"/>
      <c r="O3694" s="1"/>
    </row>
    <row r="3695" spans="9:15">
      <c r="I3695" s="108">
        <f t="shared" si="245"/>
        <v>3692</v>
      </c>
      <c r="J3695" s="100">
        <f t="shared" si="245"/>
        <v>47156</v>
      </c>
      <c r="K3695" s="100"/>
      <c r="L3695" s="109"/>
      <c r="M3695" s="1"/>
      <c r="N3695" s="1"/>
      <c r="O3695" s="1"/>
    </row>
    <row r="3696" spans="9:15">
      <c r="I3696" s="108">
        <f t="shared" si="245"/>
        <v>3693</v>
      </c>
      <c r="J3696" s="100">
        <f t="shared" si="245"/>
        <v>47157</v>
      </c>
      <c r="K3696" s="100"/>
      <c r="L3696" s="109"/>
      <c r="M3696" s="1"/>
      <c r="N3696" s="1"/>
      <c r="O3696" s="1"/>
    </row>
    <row r="3697" spans="9:15">
      <c r="I3697" s="108">
        <f t="shared" si="245"/>
        <v>3694</v>
      </c>
      <c r="J3697" s="100">
        <f t="shared" si="245"/>
        <v>47158</v>
      </c>
      <c r="K3697" s="100"/>
      <c r="L3697" s="109"/>
      <c r="M3697" s="1"/>
      <c r="N3697" s="1"/>
      <c r="O3697" s="1"/>
    </row>
    <row r="3698" spans="9:15">
      <c r="I3698" s="108">
        <f t="shared" si="245"/>
        <v>3695</v>
      </c>
      <c r="J3698" s="100">
        <f t="shared" si="245"/>
        <v>47159</v>
      </c>
      <c r="K3698" s="100"/>
      <c r="L3698" s="109"/>
      <c r="M3698" s="1"/>
      <c r="N3698" s="1"/>
      <c r="O3698" s="1"/>
    </row>
    <row r="3699" spans="9:15">
      <c r="I3699" s="108">
        <f t="shared" si="245"/>
        <v>3696</v>
      </c>
      <c r="J3699" s="100">
        <f t="shared" si="245"/>
        <v>47160</v>
      </c>
      <c r="K3699" s="100"/>
      <c r="L3699" s="109"/>
      <c r="M3699" s="1"/>
      <c r="N3699" s="1"/>
      <c r="O3699" s="1"/>
    </row>
    <row r="3700" spans="9:15">
      <c r="I3700" s="108">
        <f t="shared" si="245"/>
        <v>3697</v>
      </c>
      <c r="J3700" s="100">
        <f t="shared" si="245"/>
        <v>47161</v>
      </c>
      <c r="K3700" s="100"/>
      <c r="L3700" s="109"/>
      <c r="M3700" s="1"/>
      <c r="N3700" s="1"/>
      <c r="O3700" s="1"/>
    </row>
    <row r="3701" spans="9:15">
      <c r="I3701" s="108">
        <f t="shared" si="245"/>
        <v>3698</v>
      </c>
      <c r="J3701" s="100">
        <f t="shared" si="245"/>
        <v>47162</v>
      </c>
      <c r="K3701" s="100"/>
      <c r="L3701" s="109"/>
      <c r="M3701" s="1"/>
      <c r="N3701" s="1"/>
      <c r="O3701" s="1"/>
    </row>
    <row r="3702" spans="9:15">
      <c r="I3702" s="108">
        <f t="shared" ref="I3702:J3717" si="246">I3701+1</f>
        <v>3699</v>
      </c>
      <c r="J3702" s="100">
        <f t="shared" si="246"/>
        <v>47163</v>
      </c>
      <c r="K3702" s="100"/>
      <c r="L3702" s="109"/>
      <c r="M3702" s="1"/>
      <c r="N3702" s="1"/>
      <c r="O3702" s="1"/>
    </row>
    <row r="3703" spans="9:15">
      <c r="I3703" s="108">
        <f t="shared" si="246"/>
        <v>3700</v>
      </c>
      <c r="J3703" s="100">
        <f t="shared" si="246"/>
        <v>47164</v>
      </c>
      <c r="K3703" s="100"/>
      <c r="L3703" s="109"/>
      <c r="M3703" s="1"/>
      <c r="N3703" s="1"/>
      <c r="O3703" s="1"/>
    </row>
    <row r="3704" spans="9:15">
      <c r="I3704" s="108">
        <f t="shared" si="246"/>
        <v>3701</v>
      </c>
      <c r="J3704" s="100">
        <f t="shared" si="246"/>
        <v>47165</v>
      </c>
      <c r="K3704" s="100"/>
      <c r="L3704" s="109"/>
      <c r="M3704" s="1"/>
      <c r="N3704" s="1"/>
      <c r="O3704" s="1"/>
    </row>
    <row r="3705" spans="9:15">
      <c r="I3705" s="108">
        <f t="shared" si="246"/>
        <v>3702</v>
      </c>
      <c r="J3705" s="100">
        <f t="shared" si="246"/>
        <v>47166</v>
      </c>
      <c r="K3705" s="100"/>
      <c r="L3705" s="109"/>
      <c r="M3705" s="1"/>
      <c r="N3705" s="1"/>
      <c r="O3705" s="1"/>
    </row>
    <row r="3706" spans="9:15">
      <c r="I3706" s="108">
        <f t="shared" si="246"/>
        <v>3703</v>
      </c>
      <c r="J3706" s="100">
        <f t="shared" si="246"/>
        <v>47167</v>
      </c>
      <c r="K3706" s="100"/>
      <c r="L3706" s="109"/>
      <c r="M3706" s="1"/>
      <c r="N3706" s="1"/>
      <c r="O3706" s="1"/>
    </row>
    <row r="3707" spans="9:15">
      <c r="I3707" s="108">
        <f t="shared" si="246"/>
        <v>3704</v>
      </c>
      <c r="J3707" s="100">
        <f t="shared" si="246"/>
        <v>47168</v>
      </c>
      <c r="K3707" s="100"/>
      <c r="L3707" s="109"/>
      <c r="M3707" s="1"/>
      <c r="N3707" s="1"/>
      <c r="O3707" s="1"/>
    </row>
    <row r="3708" spans="9:15">
      <c r="I3708" s="108">
        <f t="shared" si="246"/>
        <v>3705</v>
      </c>
      <c r="J3708" s="100">
        <f t="shared" si="246"/>
        <v>47169</v>
      </c>
      <c r="K3708" s="100"/>
      <c r="L3708" s="109"/>
      <c r="M3708" s="1"/>
      <c r="N3708" s="1"/>
      <c r="O3708" s="1"/>
    </row>
    <row r="3709" spans="9:15">
      <c r="I3709" s="108">
        <f t="shared" si="246"/>
        <v>3706</v>
      </c>
      <c r="J3709" s="100">
        <f t="shared" si="246"/>
        <v>47170</v>
      </c>
      <c r="K3709" s="100"/>
      <c r="L3709" s="109"/>
      <c r="M3709" s="1"/>
      <c r="N3709" s="1"/>
      <c r="O3709" s="1"/>
    </row>
    <row r="3710" spans="9:15">
      <c r="I3710" s="108">
        <f t="shared" si="246"/>
        <v>3707</v>
      </c>
      <c r="J3710" s="100">
        <f t="shared" si="246"/>
        <v>47171</v>
      </c>
      <c r="K3710" s="100"/>
      <c r="L3710" s="109"/>
      <c r="M3710" s="1"/>
      <c r="N3710" s="1"/>
      <c r="O3710" s="1"/>
    </row>
    <row r="3711" spans="9:15">
      <c r="I3711" s="108">
        <f t="shared" si="246"/>
        <v>3708</v>
      </c>
      <c r="J3711" s="100">
        <f t="shared" si="246"/>
        <v>47172</v>
      </c>
      <c r="K3711" s="100"/>
      <c r="L3711" s="109"/>
      <c r="M3711" s="1"/>
      <c r="N3711" s="1"/>
      <c r="O3711" s="1"/>
    </row>
    <row r="3712" spans="9:15">
      <c r="I3712" s="108">
        <f t="shared" si="246"/>
        <v>3709</v>
      </c>
      <c r="J3712" s="100">
        <f t="shared" si="246"/>
        <v>47173</v>
      </c>
      <c r="K3712" s="100"/>
      <c r="L3712" s="109"/>
      <c r="M3712" s="1"/>
      <c r="N3712" s="1"/>
      <c r="O3712" s="1"/>
    </row>
    <row r="3713" spans="9:15">
      <c r="I3713" s="108">
        <f t="shared" si="246"/>
        <v>3710</v>
      </c>
      <c r="J3713" s="100">
        <f t="shared" si="246"/>
        <v>47174</v>
      </c>
      <c r="K3713" s="100"/>
      <c r="L3713" s="109"/>
      <c r="M3713" s="1"/>
      <c r="N3713" s="1"/>
      <c r="O3713" s="1"/>
    </row>
    <row r="3714" spans="9:15">
      <c r="I3714" s="108">
        <f t="shared" si="246"/>
        <v>3711</v>
      </c>
      <c r="J3714" s="100">
        <f t="shared" si="246"/>
        <v>47175</v>
      </c>
      <c r="K3714" s="100"/>
      <c r="L3714" s="109"/>
      <c r="M3714" s="1"/>
      <c r="N3714" s="1"/>
      <c r="O3714" s="1"/>
    </row>
    <row r="3715" spans="9:15">
      <c r="I3715" s="108">
        <f t="shared" si="246"/>
        <v>3712</v>
      </c>
      <c r="J3715" s="100">
        <f t="shared" si="246"/>
        <v>47176</v>
      </c>
      <c r="K3715" s="100"/>
      <c r="L3715" s="109"/>
      <c r="M3715" s="1"/>
      <c r="N3715" s="1"/>
      <c r="O3715" s="1"/>
    </row>
    <row r="3716" spans="9:15">
      <c r="I3716" s="108">
        <f t="shared" si="246"/>
        <v>3713</v>
      </c>
      <c r="J3716" s="100">
        <f t="shared" si="246"/>
        <v>47177</v>
      </c>
      <c r="K3716" s="100"/>
      <c r="L3716" s="109"/>
      <c r="M3716" s="1"/>
      <c r="N3716" s="1"/>
      <c r="O3716" s="1"/>
    </row>
    <row r="3717" spans="9:15">
      <c r="I3717" s="108">
        <f t="shared" si="246"/>
        <v>3714</v>
      </c>
      <c r="J3717" s="100">
        <f t="shared" si="246"/>
        <v>47178</v>
      </c>
      <c r="K3717" s="100"/>
      <c r="L3717" s="109"/>
      <c r="M3717" s="1"/>
      <c r="N3717" s="1"/>
      <c r="O3717" s="1"/>
    </row>
    <row r="3718" spans="9:15">
      <c r="I3718" s="108">
        <f t="shared" ref="I3718:J3733" si="247">I3717+1</f>
        <v>3715</v>
      </c>
      <c r="J3718" s="100">
        <f t="shared" si="247"/>
        <v>47179</v>
      </c>
      <c r="K3718" s="100"/>
      <c r="L3718" s="109"/>
      <c r="M3718" s="1"/>
      <c r="N3718" s="1"/>
      <c r="O3718" s="1"/>
    </row>
    <row r="3719" spans="9:15">
      <c r="I3719" s="108">
        <f t="shared" si="247"/>
        <v>3716</v>
      </c>
      <c r="J3719" s="100">
        <f t="shared" si="247"/>
        <v>47180</v>
      </c>
      <c r="K3719" s="100"/>
      <c r="L3719" s="109"/>
      <c r="M3719" s="1"/>
      <c r="N3719" s="1"/>
      <c r="O3719" s="1"/>
    </row>
    <row r="3720" spans="9:15">
      <c r="I3720" s="108">
        <f t="shared" si="247"/>
        <v>3717</v>
      </c>
      <c r="J3720" s="100">
        <f t="shared" si="247"/>
        <v>47181</v>
      </c>
      <c r="K3720" s="100"/>
      <c r="L3720" s="109"/>
      <c r="M3720" s="1"/>
      <c r="N3720" s="1"/>
      <c r="O3720" s="1"/>
    </row>
    <row r="3721" spans="9:15">
      <c r="I3721" s="108">
        <f t="shared" si="247"/>
        <v>3718</v>
      </c>
      <c r="J3721" s="100">
        <f t="shared" si="247"/>
        <v>47182</v>
      </c>
      <c r="K3721" s="100"/>
      <c r="L3721" s="109"/>
      <c r="M3721" s="1"/>
      <c r="N3721" s="1"/>
      <c r="O3721" s="1"/>
    </row>
    <row r="3722" spans="9:15">
      <c r="I3722" s="108">
        <f t="shared" si="247"/>
        <v>3719</v>
      </c>
      <c r="J3722" s="100">
        <f t="shared" si="247"/>
        <v>47183</v>
      </c>
      <c r="K3722" s="100"/>
      <c r="L3722" s="109"/>
      <c r="M3722" s="1"/>
      <c r="N3722" s="1"/>
      <c r="O3722" s="1"/>
    </row>
    <row r="3723" spans="9:15">
      <c r="I3723" s="108">
        <f t="shared" si="247"/>
        <v>3720</v>
      </c>
      <c r="J3723" s="100">
        <f t="shared" si="247"/>
        <v>47184</v>
      </c>
      <c r="K3723" s="100"/>
      <c r="L3723" s="109"/>
      <c r="M3723" s="1"/>
      <c r="N3723" s="1"/>
      <c r="O3723" s="1"/>
    </row>
    <row r="3724" spans="9:15">
      <c r="I3724" s="108">
        <f t="shared" si="247"/>
        <v>3721</v>
      </c>
      <c r="J3724" s="100">
        <f t="shared" si="247"/>
        <v>47185</v>
      </c>
      <c r="K3724" s="100"/>
      <c r="L3724" s="109"/>
      <c r="M3724" s="1"/>
      <c r="N3724" s="1"/>
      <c r="O3724" s="1"/>
    </row>
    <row r="3725" spans="9:15">
      <c r="I3725" s="108">
        <f t="shared" si="247"/>
        <v>3722</v>
      </c>
      <c r="J3725" s="100">
        <f t="shared" si="247"/>
        <v>47186</v>
      </c>
      <c r="K3725" s="100"/>
      <c r="L3725" s="109"/>
      <c r="M3725" s="1"/>
      <c r="N3725" s="1"/>
      <c r="O3725" s="1"/>
    </row>
    <row r="3726" spans="9:15">
      <c r="I3726" s="108">
        <f t="shared" si="247"/>
        <v>3723</v>
      </c>
      <c r="J3726" s="100">
        <f t="shared" si="247"/>
        <v>47187</v>
      </c>
      <c r="K3726" s="100"/>
      <c r="L3726" s="109"/>
      <c r="M3726" s="1"/>
      <c r="N3726" s="1"/>
      <c r="O3726" s="1"/>
    </row>
    <row r="3727" spans="9:15">
      <c r="I3727" s="108">
        <f t="shared" si="247"/>
        <v>3724</v>
      </c>
      <c r="J3727" s="100">
        <f t="shared" si="247"/>
        <v>47188</v>
      </c>
      <c r="K3727" s="100"/>
      <c r="L3727" s="109"/>
      <c r="M3727" s="1"/>
      <c r="N3727" s="1"/>
      <c r="O3727" s="1"/>
    </row>
    <row r="3728" spans="9:15">
      <c r="I3728" s="108">
        <f t="shared" si="247"/>
        <v>3725</v>
      </c>
      <c r="J3728" s="100">
        <f t="shared" si="247"/>
        <v>47189</v>
      </c>
      <c r="K3728" s="100"/>
      <c r="L3728" s="109"/>
      <c r="M3728" s="1"/>
      <c r="N3728" s="1"/>
      <c r="O3728" s="1"/>
    </row>
    <row r="3729" spans="9:15">
      <c r="I3729" s="108">
        <f t="shared" si="247"/>
        <v>3726</v>
      </c>
      <c r="J3729" s="100">
        <f t="shared" si="247"/>
        <v>47190</v>
      </c>
      <c r="K3729" s="100"/>
      <c r="L3729" s="109"/>
      <c r="M3729" s="1"/>
      <c r="N3729" s="1"/>
      <c r="O3729" s="1"/>
    </row>
    <row r="3730" spans="9:15">
      <c r="I3730" s="108">
        <f t="shared" si="247"/>
        <v>3727</v>
      </c>
      <c r="J3730" s="100">
        <f t="shared" si="247"/>
        <v>47191</v>
      </c>
      <c r="K3730" s="100"/>
      <c r="L3730" s="109"/>
      <c r="M3730" s="1"/>
      <c r="N3730" s="1"/>
      <c r="O3730" s="1"/>
    </row>
    <row r="3731" spans="9:15">
      <c r="I3731" s="108">
        <f t="shared" si="247"/>
        <v>3728</v>
      </c>
      <c r="J3731" s="100">
        <f t="shared" si="247"/>
        <v>47192</v>
      </c>
      <c r="K3731" s="100"/>
      <c r="L3731" s="109"/>
      <c r="M3731" s="1"/>
      <c r="N3731" s="1"/>
      <c r="O3731" s="1"/>
    </row>
    <row r="3732" spans="9:15">
      <c r="I3732" s="108">
        <f t="shared" si="247"/>
        <v>3729</v>
      </c>
      <c r="J3732" s="100">
        <f t="shared" si="247"/>
        <v>47193</v>
      </c>
      <c r="K3732" s="100"/>
      <c r="L3732" s="109"/>
      <c r="M3732" s="1"/>
      <c r="N3732" s="1"/>
      <c r="O3732" s="1"/>
    </row>
    <row r="3733" spans="9:15">
      <c r="I3733" s="108">
        <f t="shared" si="247"/>
        <v>3730</v>
      </c>
      <c r="J3733" s="100">
        <f t="shared" si="247"/>
        <v>47194</v>
      </c>
      <c r="K3733" s="100"/>
      <c r="L3733" s="109"/>
      <c r="M3733" s="1"/>
      <c r="N3733" s="1"/>
      <c r="O3733" s="1"/>
    </row>
    <row r="3734" spans="9:15">
      <c r="I3734" s="108">
        <f t="shared" ref="I3734:J3749" si="248">I3733+1</f>
        <v>3731</v>
      </c>
      <c r="J3734" s="100">
        <f t="shared" si="248"/>
        <v>47195</v>
      </c>
      <c r="K3734" s="100"/>
      <c r="L3734" s="109"/>
      <c r="M3734" s="1"/>
      <c r="N3734" s="1"/>
      <c r="O3734" s="1"/>
    </row>
    <row r="3735" spans="9:15">
      <c r="I3735" s="108">
        <f t="shared" si="248"/>
        <v>3732</v>
      </c>
      <c r="J3735" s="100">
        <f t="shared" si="248"/>
        <v>47196</v>
      </c>
      <c r="K3735" s="100"/>
      <c r="L3735" s="109"/>
      <c r="M3735" s="1"/>
      <c r="N3735" s="1"/>
      <c r="O3735" s="1"/>
    </row>
    <row r="3736" spans="9:15">
      <c r="I3736" s="108">
        <f t="shared" si="248"/>
        <v>3733</v>
      </c>
      <c r="J3736" s="100">
        <f t="shared" si="248"/>
        <v>47197</v>
      </c>
      <c r="K3736" s="100"/>
      <c r="L3736" s="109"/>
      <c r="M3736" s="1"/>
      <c r="N3736" s="1"/>
      <c r="O3736" s="1"/>
    </row>
    <row r="3737" spans="9:15">
      <c r="I3737" s="108">
        <f t="shared" si="248"/>
        <v>3734</v>
      </c>
      <c r="J3737" s="100">
        <f t="shared" si="248"/>
        <v>47198</v>
      </c>
      <c r="K3737" s="100"/>
      <c r="L3737" s="109"/>
      <c r="M3737" s="1"/>
      <c r="N3737" s="1"/>
      <c r="O3737" s="1"/>
    </row>
    <row r="3738" spans="9:15">
      <c r="I3738" s="108">
        <f t="shared" si="248"/>
        <v>3735</v>
      </c>
      <c r="J3738" s="100">
        <f t="shared" si="248"/>
        <v>47199</v>
      </c>
      <c r="K3738" s="100"/>
      <c r="L3738" s="109"/>
      <c r="M3738" s="1"/>
      <c r="N3738" s="1"/>
      <c r="O3738" s="1"/>
    </row>
    <row r="3739" spans="9:15">
      <c r="I3739" s="108">
        <f t="shared" si="248"/>
        <v>3736</v>
      </c>
      <c r="J3739" s="100">
        <f t="shared" si="248"/>
        <v>47200</v>
      </c>
      <c r="K3739" s="100"/>
      <c r="L3739" s="109"/>
      <c r="M3739" s="1"/>
      <c r="N3739" s="1"/>
      <c r="O3739" s="1"/>
    </row>
    <row r="3740" spans="9:15">
      <c r="I3740" s="108">
        <f t="shared" si="248"/>
        <v>3737</v>
      </c>
      <c r="J3740" s="100">
        <f t="shared" si="248"/>
        <v>47201</v>
      </c>
      <c r="K3740" s="100"/>
      <c r="L3740" s="109"/>
      <c r="M3740" s="1"/>
      <c r="N3740" s="1"/>
      <c r="O3740" s="1"/>
    </row>
    <row r="3741" spans="9:15">
      <c r="I3741" s="108">
        <f t="shared" si="248"/>
        <v>3738</v>
      </c>
      <c r="J3741" s="100">
        <f t="shared" si="248"/>
        <v>47202</v>
      </c>
      <c r="K3741" s="100"/>
      <c r="L3741" s="109"/>
      <c r="M3741" s="1"/>
      <c r="N3741" s="1"/>
      <c r="O3741" s="1"/>
    </row>
    <row r="3742" spans="9:15">
      <c r="I3742" s="108">
        <f t="shared" si="248"/>
        <v>3739</v>
      </c>
      <c r="J3742" s="100">
        <f t="shared" si="248"/>
        <v>47203</v>
      </c>
      <c r="K3742" s="100"/>
      <c r="L3742" s="109"/>
      <c r="M3742" s="1"/>
      <c r="N3742" s="1"/>
      <c r="O3742" s="1"/>
    </row>
    <row r="3743" spans="9:15">
      <c r="I3743" s="108">
        <f t="shared" si="248"/>
        <v>3740</v>
      </c>
      <c r="J3743" s="100">
        <f t="shared" si="248"/>
        <v>47204</v>
      </c>
      <c r="K3743" s="100"/>
      <c r="L3743" s="109"/>
      <c r="M3743" s="1"/>
      <c r="N3743" s="1"/>
      <c r="O3743" s="1"/>
    </row>
    <row r="3744" spans="9:15">
      <c r="I3744" s="108">
        <f t="shared" si="248"/>
        <v>3741</v>
      </c>
      <c r="J3744" s="100">
        <f t="shared" si="248"/>
        <v>47205</v>
      </c>
      <c r="K3744" s="100"/>
      <c r="L3744" s="109"/>
      <c r="M3744" s="1"/>
      <c r="N3744" s="1"/>
      <c r="O3744" s="1"/>
    </row>
    <row r="3745" spans="9:15">
      <c r="I3745" s="108">
        <f t="shared" si="248"/>
        <v>3742</v>
      </c>
      <c r="J3745" s="100">
        <f t="shared" si="248"/>
        <v>47206</v>
      </c>
      <c r="K3745" s="100"/>
      <c r="L3745" s="109"/>
      <c r="M3745" s="1"/>
      <c r="N3745" s="1"/>
      <c r="O3745" s="1"/>
    </row>
    <row r="3746" spans="9:15">
      <c r="I3746" s="108">
        <f t="shared" si="248"/>
        <v>3743</v>
      </c>
      <c r="J3746" s="100">
        <f t="shared" si="248"/>
        <v>47207</v>
      </c>
      <c r="K3746" s="100"/>
      <c r="L3746" s="109"/>
      <c r="M3746" s="1"/>
      <c r="N3746" s="1"/>
      <c r="O3746" s="1"/>
    </row>
    <row r="3747" spans="9:15">
      <c r="I3747" s="108">
        <f t="shared" si="248"/>
        <v>3744</v>
      </c>
      <c r="J3747" s="100">
        <f t="shared" si="248"/>
        <v>47208</v>
      </c>
      <c r="K3747" s="100"/>
      <c r="L3747" s="109"/>
      <c r="M3747" s="1"/>
      <c r="N3747" s="1"/>
      <c r="O3747" s="1"/>
    </row>
    <row r="3748" spans="9:15">
      <c r="I3748" s="108">
        <f t="shared" si="248"/>
        <v>3745</v>
      </c>
      <c r="J3748" s="100">
        <f t="shared" si="248"/>
        <v>47209</v>
      </c>
      <c r="K3748" s="100"/>
      <c r="L3748" s="109"/>
      <c r="M3748" s="1"/>
      <c r="N3748" s="1"/>
      <c r="O3748" s="1"/>
    </row>
    <row r="3749" spans="9:15">
      <c r="I3749" s="108">
        <f t="shared" si="248"/>
        <v>3746</v>
      </c>
      <c r="J3749" s="100">
        <f t="shared" si="248"/>
        <v>47210</v>
      </c>
      <c r="K3749" s="100"/>
      <c r="L3749" s="109"/>
      <c r="M3749" s="1"/>
      <c r="N3749" s="1"/>
      <c r="O3749" s="1"/>
    </row>
    <row r="3750" spans="9:15">
      <c r="I3750" s="108">
        <f t="shared" ref="I3750:J3765" si="249">I3749+1</f>
        <v>3747</v>
      </c>
      <c r="J3750" s="100">
        <f t="shared" si="249"/>
        <v>47211</v>
      </c>
      <c r="K3750" s="100"/>
      <c r="L3750" s="109"/>
      <c r="M3750" s="1"/>
      <c r="N3750" s="1"/>
      <c r="O3750" s="1"/>
    </row>
    <row r="3751" spans="9:15">
      <c r="I3751" s="108">
        <f t="shared" si="249"/>
        <v>3748</v>
      </c>
      <c r="J3751" s="100">
        <f t="shared" si="249"/>
        <v>47212</v>
      </c>
      <c r="K3751" s="100"/>
      <c r="L3751" s="109"/>
      <c r="M3751" s="1"/>
      <c r="N3751" s="1"/>
      <c r="O3751" s="1"/>
    </row>
    <row r="3752" spans="9:15">
      <c r="I3752" s="108">
        <f t="shared" si="249"/>
        <v>3749</v>
      </c>
      <c r="J3752" s="100">
        <f t="shared" si="249"/>
        <v>47213</v>
      </c>
      <c r="K3752" s="100"/>
      <c r="L3752" s="109"/>
      <c r="M3752" s="1"/>
      <c r="N3752" s="1"/>
      <c r="O3752" s="1"/>
    </row>
    <row r="3753" spans="9:15">
      <c r="I3753" s="108">
        <f t="shared" si="249"/>
        <v>3750</v>
      </c>
      <c r="J3753" s="100">
        <f t="shared" si="249"/>
        <v>47214</v>
      </c>
      <c r="K3753" s="100"/>
      <c r="L3753" s="109"/>
      <c r="M3753" s="1"/>
      <c r="N3753" s="1"/>
      <c r="O3753" s="1"/>
    </row>
    <row r="3754" spans="9:15">
      <c r="I3754" s="108">
        <f t="shared" si="249"/>
        <v>3751</v>
      </c>
      <c r="J3754" s="100">
        <f t="shared" si="249"/>
        <v>47215</v>
      </c>
      <c r="K3754" s="100"/>
      <c r="L3754" s="109"/>
      <c r="M3754" s="1"/>
      <c r="N3754" s="1"/>
      <c r="O3754" s="1"/>
    </row>
    <row r="3755" spans="9:15">
      <c r="I3755" s="108">
        <f t="shared" si="249"/>
        <v>3752</v>
      </c>
      <c r="J3755" s="100">
        <f t="shared" si="249"/>
        <v>47216</v>
      </c>
      <c r="K3755" s="100"/>
      <c r="L3755" s="109"/>
      <c r="M3755" s="1"/>
      <c r="N3755" s="1"/>
      <c r="O3755" s="1"/>
    </row>
    <row r="3756" spans="9:15">
      <c r="I3756" s="108">
        <f t="shared" si="249"/>
        <v>3753</v>
      </c>
      <c r="J3756" s="100">
        <f t="shared" si="249"/>
        <v>47217</v>
      </c>
      <c r="K3756" s="100"/>
      <c r="L3756" s="109"/>
      <c r="M3756" s="1"/>
      <c r="N3756" s="1"/>
      <c r="O3756" s="1"/>
    </row>
    <row r="3757" spans="9:15">
      <c r="I3757" s="108">
        <f t="shared" si="249"/>
        <v>3754</v>
      </c>
      <c r="J3757" s="100">
        <f t="shared" si="249"/>
        <v>47218</v>
      </c>
      <c r="K3757" s="100"/>
      <c r="L3757" s="109"/>
      <c r="M3757" s="1"/>
      <c r="N3757" s="1"/>
      <c r="O3757" s="1"/>
    </row>
    <row r="3758" spans="9:15">
      <c r="I3758" s="108">
        <f t="shared" si="249"/>
        <v>3755</v>
      </c>
      <c r="J3758" s="100">
        <f t="shared" si="249"/>
        <v>47219</v>
      </c>
      <c r="K3758" s="100"/>
      <c r="L3758" s="109"/>
      <c r="M3758" s="1"/>
      <c r="N3758" s="1"/>
      <c r="O3758" s="1"/>
    </row>
    <row r="3759" spans="9:15">
      <c r="I3759" s="108">
        <f t="shared" si="249"/>
        <v>3756</v>
      </c>
      <c r="J3759" s="100">
        <f t="shared" si="249"/>
        <v>47220</v>
      </c>
      <c r="K3759" s="100"/>
      <c r="L3759" s="109"/>
      <c r="M3759" s="1"/>
      <c r="N3759" s="1"/>
      <c r="O3759" s="1"/>
    </row>
    <row r="3760" spans="9:15">
      <c r="I3760" s="108">
        <f t="shared" si="249"/>
        <v>3757</v>
      </c>
      <c r="J3760" s="100">
        <f t="shared" si="249"/>
        <v>47221</v>
      </c>
      <c r="K3760" s="100"/>
      <c r="L3760" s="109"/>
      <c r="M3760" s="1"/>
      <c r="N3760" s="1"/>
      <c r="O3760" s="1"/>
    </row>
    <row r="3761" spans="9:15">
      <c r="I3761" s="108">
        <f t="shared" si="249"/>
        <v>3758</v>
      </c>
      <c r="J3761" s="100">
        <f t="shared" si="249"/>
        <v>47222</v>
      </c>
      <c r="K3761" s="100"/>
      <c r="L3761" s="109"/>
      <c r="M3761" s="1"/>
      <c r="N3761" s="1"/>
      <c r="O3761" s="1"/>
    </row>
    <row r="3762" spans="9:15">
      <c r="I3762" s="108">
        <f t="shared" si="249"/>
        <v>3759</v>
      </c>
      <c r="J3762" s="100">
        <f t="shared" si="249"/>
        <v>47223</v>
      </c>
      <c r="K3762" s="100"/>
      <c r="L3762" s="109"/>
      <c r="M3762" s="1"/>
      <c r="N3762" s="1"/>
      <c r="O3762" s="1"/>
    </row>
    <row r="3763" spans="9:15">
      <c r="I3763" s="108">
        <f t="shared" si="249"/>
        <v>3760</v>
      </c>
      <c r="J3763" s="100">
        <f t="shared" si="249"/>
        <v>47224</v>
      </c>
      <c r="K3763" s="100"/>
      <c r="L3763" s="109"/>
      <c r="M3763" s="1"/>
      <c r="N3763" s="1"/>
      <c r="O3763" s="1"/>
    </row>
    <row r="3764" spans="9:15">
      <c r="I3764" s="108">
        <f t="shared" si="249"/>
        <v>3761</v>
      </c>
      <c r="J3764" s="100">
        <f t="shared" si="249"/>
        <v>47225</v>
      </c>
      <c r="K3764" s="100"/>
      <c r="L3764" s="109"/>
      <c r="M3764" s="1"/>
      <c r="N3764" s="1"/>
      <c r="O3764" s="1"/>
    </row>
    <row r="3765" spans="9:15">
      <c r="I3765" s="108">
        <f t="shared" si="249"/>
        <v>3762</v>
      </c>
      <c r="J3765" s="100">
        <f t="shared" si="249"/>
        <v>47226</v>
      </c>
      <c r="K3765" s="100"/>
      <c r="L3765" s="109"/>
      <c r="M3765" s="1"/>
      <c r="N3765" s="1"/>
      <c r="O3765" s="1"/>
    </row>
    <row r="3766" spans="9:15">
      <c r="I3766" s="108">
        <f t="shared" ref="I3766:J3781" si="250">I3765+1</f>
        <v>3763</v>
      </c>
      <c r="J3766" s="100">
        <f t="shared" si="250"/>
        <v>47227</v>
      </c>
      <c r="K3766" s="100"/>
      <c r="L3766" s="109"/>
      <c r="M3766" s="1"/>
      <c r="N3766" s="1"/>
      <c r="O3766" s="1"/>
    </row>
    <row r="3767" spans="9:15">
      <c r="I3767" s="108">
        <f t="shared" si="250"/>
        <v>3764</v>
      </c>
      <c r="J3767" s="100">
        <f t="shared" si="250"/>
        <v>47228</v>
      </c>
      <c r="K3767" s="100"/>
      <c r="L3767" s="109"/>
      <c r="M3767" s="1"/>
      <c r="N3767" s="1"/>
      <c r="O3767" s="1"/>
    </row>
    <row r="3768" spans="9:15">
      <c r="I3768" s="108">
        <f t="shared" si="250"/>
        <v>3765</v>
      </c>
      <c r="J3768" s="100">
        <f t="shared" si="250"/>
        <v>47229</v>
      </c>
      <c r="K3768" s="100"/>
      <c r="L3768" s="109"/>
      <c r="M3768" s="1"/>
      <c r="N3768" s="1"/>
      <c r="O3768" s="1"/>
    </row>
    <row r="3769" spans="9:15">
      <c r="I3769" s="108">
        <f t="shared" si="250"/>
        <v>3766</v>
      </c>
      <c r="J3769" s="100">
        <f t="shared" si="250"/>
        <v>47230</v>
      </c>
      <c r="K3769" s="100"/>
      <c r="L3769" s="109"/>
      <c r="M3769" s="1"/>
      <c r="N3769" s="1"/>
      <c r="O3769" s="1"/>
    </row>
    <row r="3770" spans="9:15">
      <c r="I3770" s="108">
        <f t="shared" si="250"/>
        <v>3767</v>
      </c>
      <c r="J3770" s="100">
        <f t="shared" si="250"/>
        <v>47231</v>
      </c>
      <c r="K3770" s="100"/>
      <c r="L3770" s="109"/>
      <c r="M3770" s="1"/>
      <c r="N3770" s="1"/>
      <c r="O3770" s="1"/>
    </row>
    <row r="3771" spans="9:15">
      <c r="I3771" s="108">
        <f t="shared" si="250"/>
        <v>3768</v>
      </c>
      <c r="J3771" s="100">
        <f t="shared" si="250"/>
        <v>47232</v>
      </c>
      <c r="K3771" s="100"/>
      <c r="L3771" s="109"/>
      <c r="M3771" s="1"/>
      <c r="N3771" s="1"/>
      <c r="O3771" s="1"/>
    </row>
    <row r="3772" spans="9:15">
      <c r="I3772" s="108">
        <f t="shared" si="250"/>
        <v>3769</v>
      </c>
      <c r="J3772" s="100">
        <f t="shared" si="250"/>
        <v>47233</v>
      </c>
      <c r="K3772" s="100"/>
      <c r="L3772" s="109"/>
      <c r="M3772" s="1"/>
      <c r="N3772" s="1"/>
      <c r="O3772" s="1"/>
    </row>
    <row r="3773" spans="9:15">
      <c r="I3773" s="108">
        <f t="shared" si="250"/>
        <v>3770</v>
      </c>
      <c r="J3773" s="100">
        <f t="shared" si="250"/>
        <v>47234</v>
      </c>
      <c r="K3773" s="100"/>
      <c r="L3773" s="109"/>
      <c r="M3773" s="1"/>
      <c r="N3773" s="1"/>
      <c r="O3773" s="1"/>
    </row>
    <row r="3774" spans="9:15">
      <c r="I3774" s="108">
        <f t="shared" si="250"/>
        <v>3771</v>
      </c>
      <c r="J3774" s="100">
        <f t="shared" si="250"/>
        <v>47235</v>
      </c>
      <c r="K3774" s="100"/>
      <c r="L3774" s="109"/>
      <c r="M3774" s="1"/>
      <c r="N3774" s="1"/>
      <c r="O3774" s="1"/>
    </row>
    <row r="3775" spans="9:15">
      <c r="I3775" s="108">
        <f t="shared" si="250"/>
        <v>3772</v>
      </c>
      <c r="J3775" s="100">
        <f t="shared" si="250"/>
        <v>47236</v>
      </c>
      <c r="K3775" s="100"/>
      <c r="L3775" s="109"/>
      <c r="M3775" s="1"/>
      <c r="N3775" s="1"/>
      <c r="O3775" s="1"/>
    </row>
    <row r="3776" spans="9:15">
      <c r="I3776" s="108">
        <f t="shared" si="250"/>
        <v>3773</v>
      </c>
      <c r="J3776" s="100">
        <f t="shared" si="250"/>
        <v>47237</v>
      </c>
      <c r="K3776" s="100"/>
      <c r="L3776" s="109"/>
      <c r="M3776" s="1"/>
      <c r="N3776" s="1"/>
      <c r="O3776" s="1"/>
    </row>
    <row r="3777" spans="9:15">
      <c r="I3777" s="108">
        <f t="shared" si="250"/>
        <v>3774</v>
      </c>
      <c r="J3777" s="100">
        <f t="shared" si="250"/>
        <v>47238</v>
      </c>
      <c r="K3777" s="100"/>
      <c r="L3777" s="109"/>
      <c r="M3777" s="1"/>
      <c r="N3777" s="1"/>
      <c r="O3777" s="1"/>
    </row>
    <row r="3778" spans="9:15">
      <c r="I3778" s="108">
        <f t="shared" si="250"/>
        <v>3775</v>
      </c>
      <c r="J3778" s="100">
        <f t="shared" si="250"/>
        <v>47239</v>
      </c>
      <c r="K3778" s="100"/>
      <c r="L3778" s="109"/>
      <c r="M3778" s="1"/>
      <c r="N3778" s="1"/>
      <c r="O3778" s="1"/>
    </row>
    <row r="3779" spans="9:15">
      <c r="I3779" s="108">
        <f t="shared" si="250"/>
        <v>3776</v>
      </c>
      <c r="J3779" s="100">
        <f t="shared" si="250"/>
        <v>47240</v>
      </c>
      <c r="K3779" s="100"/>
      <c r="L3779" s="109"/>
      <c r="M3779" s="1"/>
      <c r="N3779" s="1"/>
      <c r="O3779" s="1"/>
    </row>
    <row r="3780" spans="9:15">
      <c r="I3780" s="108">
        <f t="shared" si="250"/>
        <v>3777</v>
      </c>
      <c r="J3780" s="100">
        <f t="shared" si="250"/>
        <v>47241</v>
      </c>
      <c r="K3780" s="100"/>
      <c r="L3780" s="109"/>
      <c r="M3780" s="1"/>
      <c r="N3780" s="1"/>
      <c r="O3780" s="1"/>
    </row>
    <row r="3781" spans="9:15">
      <c r="I3781" s="108">
        <f t="shared" si="250"/>
        <v>3778</v>
      </c>
      <c r="J3781" s="100">
        <f t="shared" si="250"/>
        <v>47242</v>
      </c>
      <c r="K3781" s="100"/>
      <c r="L3781" s="109"/>
      <c r="M3781" s="1"/>
      <c r="N3781" s="1"/>
      <c r="O3781" s="1"/>
    </row>
    <row r="3782" spans="9:15">
      <c r="I3782" s="108">
        <f t="shared" ref="I3782:J3797" si="251">I3781+1</f>
        <v>3779</v>
      </c>
      <c r="J3782" s="100">
        <f t="shared" si="251"/>
        <v>47243</v>
      </c>
      <c r="K3782" s="100"/>
      <c r="L3782" s="109"/>
      <c r="M3782" s="1"/>
      <c r="N3782" s="1"/>
      <c r="O3782" s="1"/>
    </row>
    <row r="3783" spans="9:15">
      <c r="I3783" s="108">
        <f t="shared" si="251"/>
        <v>3780</v>
      </c>
      <c r="J3783" s="100">
        <f t="shared" si="251"/>
        <v>47244</v>
      </c>
      <c r="K3783" s="100"/>
      <c r="L3783" s="109"/>
      <c r="M3783" s="1"/>
      <c r="N3783" s="1"/>
      <c r="O3783" s="1"/>
    </row>
    <row r="3784" spans="9:15">
      <c r="I3784" s="108">
        <f t="shared" si="251"/>
        <v>3781</v>
      </c>
      <c r="J3784" s="100">
        <f t="shared" si="251"/>
        <v>47245</v>
      </c>
      <c r="K3784" s="100"/>
      <c r="L3784" s="109"/>
      <c r="M3784" s="1"/>
      <c r="N3784" s="1"/>
      <c r="O3784" s="1"/>
    </row>
    <row r="3785" spans="9:15">
      <c r="I3785" s="108">
        <f t="shared" si="251"/>
        <v>3782</v>
      </c>
      <c r="J3785" s="100">
        <f t="shared" si="251"/>
        <v>47246</v>
      </c>
      <c r="K3785" s="100"/>
      <c r="L3785" s="109"/>
      <c r="M3785" s="1"/>
      <c r="N3785" s="1"/>
      <c r="O3785" s="1"/>
    </row>
    <row r="3786" spans="9:15">
      <c r="I3786" s="108">
        <f t="shared" si="251"/>
        <v>3783</v>
      </c>
      <c r="J3786" s="100">
        <f t="shared" si="251"/>
        <v>47247</v>
      </c>
      <c r="K3786" s="100"/>
      <c r="L3786" s="109"/>
      <c r="M3786" s="1"/>
      <c r="N3786" s="1"/>
      <c r="O3786" s="1"/>
    </row>
    <row r="3787" spans="9:15">
      <c r="I3787" s="108">
        <f t="shared" si="251"/>
        <v>3784</v>
      </c>
      <c r="J3787" s="100">
        <f t="shared" si="251"/>
        <v>47248</v>
      </c>
      <c r="K3787" s="100"/>
      <c r="L3787" s="109"/>
      <c r="M3787" s="1"/>
      <c r="N3787" s="1"/>
      <c r="O3787" s="1"/>
    </row>
    <row r="3788" spans="9:15">
      <c r="I3788" s="108">
        <f t="shared" si="251"/>
        <v>3785</v>
      </c>
      <c r="J3788" s="100">
        <f t="shared" si="251"/>
        <v>47249</v>
      </c>
      <c r="K3788" s="100"/>
      <c r="L3788" s="109"/>
      <c r="M3788" s="1"/>
      <c r="N3788" s="1"/>
      <c r="O3788" s="1"/>
    </row>
    <row r="3789" spans="9:15">
      <c r="I3789" s="108">
        <f t="shared" si="251"/>
        <v>3786</v>
      </c>
      <c r="J3789" s="100">
        <f t="shared" si="251"/>
        <v>47250</v>
      </c>
      <c r="K3789" s="100"/>
      <c r="L3789" s="109"/>
      <c r="M3789" s="1"/>
      <c r="N3789" s="1"/>
      <c r="O3789" s="1"/>
    </row>
    <row r="3790" spans="9:15">
      <c r="I3790" s="108">
        <f t="shared" si="251"/>
        <v>3787</v>
      </c>
      <c r="J3790" s="100">
        <f t="shared" si="251"/>
        <v>47251</v>
      </c>
      <c r="K3790" s="100"/>
      <c r="L3790" s="109"/>
      <c r="M3790" s="1"/>
      <c r="N3790" s="1"/>
      <c r="O3790" s="1"/>
    </row>
    <row r="3791" spans="9:15">
      <c r="I3791" s="108">
        <f t="shared" si="251"/>
        <v>3788</v>
      </c>
      <c r="J3791" s="100">
        <f t="shared" si="251"/>
        <v>47252</v>
      </c>
      <c r="K3791" s="100"/>
      <c r="L3791" s="109"/>
      <c r="M3791" s="1"/>
      <c r="N3791" s="1"/>
      <c r="O3791" s="1"/>
    </row>
    <row r="3792" spans="9:15">
      <c r="I3792" s="108">
        <f t="shared" si="251"/>
        <v>3789</v>
      </c>
      <c r="J3792" s="100">
        <f t="shared" si="251"/>
        <v>47253</v>
      </c>
      <c r="K3792" s="100"/>
      <c r="L3792" s="109"/>
      <c r="M3792" s="1"/>
      <c r="N3792" s="1"/>
      <c r="O3792" s="1"/>
    </row>
    <row r="3793" spans="9:15">
      <c r="I3793" s="108">
        <f t="shared" si="251"/>
        <v>3790</v>
      </c>
      <c r="J3793" s="100">
        <f t="shared" si="251"/>
        <v>47254</v>
      </c>
      <c r="K3793" s="100"/>
      <c r="L3793" s="109"/>
      <c r="M3793" s="1"/>
      <c r="N3793" s="1"/>
      <c r="O3793" s="1"/>
    </row>
    <row r="3794" spans="9:15">
      <c r="I3794" s="108">
        <f t="shared" si="251"/>
        <v>3791</v>
      </c>
      <c r="J3794" s="100">
        <f t="shared" si="251"/>
        <v>47255</v>
      </c>
      <c r="K3794" s="100"/>
      <c r="L3794" s="109"/>
      <c r="M3794" s="1"/>
      <c r="N3794" s="1"/>
      <c r="O3794" s="1"/>
    </row>
    <row r="3795" spans="9:15">
      <c r="I3795" s="108">
        <f t="shared" si="251"/>
        <v>3792</v>
      </c>
      <c r="J3795" s="100">
        <f t="shared" si="251"/>
        <v>47256</v>
      </c>
      <c r="K3795" s="100"/>
      <c r="L3795" s="109"/>
      <c r="M3795" s="1"/>
      <c r="N3795" s="1"/>
      <c r="O3795" s="1"/>
    </row>
    <row r="3796" spans="9:15">
      <c r="I3796" s="108">
        <f t="shared" si="251"/>
        <v>3793</v>
      </c>
      <c r="J3796" s="100">
        <f t="shared" si="251"/>
        <v>47257</v>
      </c>
      <c r="K3796" s="100"/>
      <c r="L3796" s="109"/>
      <c r="M3796" s="1"/>
      <c r="N3796" s="1"/>
      <c r="O3796" s="1"/>
    </row>
    <row r="3797" spans="9:15">
      <c r="I3797" s="108">
        <f t="shared" si="251"/>
        <v>3794</v>
      </c>
      <c r="J3797" s="100">
        <f t="shared" si="251"/>
        <v>47258</v>
      </c>
      <c r="K3797" s="100"/>
      <c r="L3797" s="109"/>
      <c r="M3797" s="1"/>
      <c r="N3797" s="1"/>
      <c r="O3797" s="1"/>
    </row>
    <row r="3798" spans="9:15">
      <c r="I3798" s="108">
        <f t="shared" ref="I3798:J3813" si="252">I3797+1</f>
        <v>3795</v>
      </c>
      <c r="J3798" s="100">
        <f t="shared" si="252"/>
        <v>47259</v>
      </c>
      <c r="K3798" s="100"/>
      <c r="L3798" s="109"/>
      <c r="M3798" s="1"/>
      <c r="N3798" s="1"/>
      <c r="O3798" s="1"/>
    </row>
    <row r="3799" spans="9:15">
      <c r="I3799" s="108">
        <f t="shared" si="252"/>
        <v>3796</v>
      </c>
      <c r="J3799" s="100">
        <f t="shared" si="252"/>
        <v>47260</v>
      </c>
      <c r="K3799" s="100"/>
      <c r="L3799" s="109"/>
      <c r="M3799" s="1"/>
      <c r="N3799" s="1"/>
      <c r="O3799" s="1"/>
    </row>
    <row r="3800" spans="9:15">
      <c r="I3800" s="108">
        <f t="shared" si="252"/>
        <v>3797</v>
      </c>
      <c r="J3800" s="100">
        <f t="shared" si="252"/>
        <v>47261</v>
      </c>
      <c r="K3800" s="100"/>
      <c r="L3800" s="109"/>
      <c r="M3800" s="1"/>
      <c r="N3800" s="1"/>
      <c r="O3800" s="1"/>
    </row>
    <row r="3801" spans="9:15">
      <c r="I3801" s="108">
        <f t="shared" si="252"/>
        <v>3798</v>
      </c>
      <c r="J3801" s="100">
        <f t="shared" si="252"/>
        <v>47262</v>
      </c>
      <c r="K3801" s="100"/>
      <c r="L3801" s="109"/>
      <c r="M3801" s="1"/>
      <c r="N3801" s="1"/>
      <c r="O3801" s="1"/>
    </row>
    <row r="3802" spans="9:15">
      <c r="I3802" s="108">
        <f t="shared" si="252"/>
        <v>3799</v>
      </c>
      <c r="J3802" s="100">
        <f t="shared" si="252"/>
        <v>47263</v>
      </c>
      <c r="K3802" s="100"/>
      <c r="L3802" s="109"/>
      <c r="M3802" s="1"/>
      <c r="N3802" s="1"/>
      <c r="O3802" s="1"/>
    </row>
    <row r="3803" spans="9:15">
      <c r="I3803" s="108">
        <f t="shared" si="252"/>
        <v>3800</v>
      </c>
      <c r="J3803" s="100">
        <f t="shared" si="252"/>
        <v>47264</v>
      </c>
      <c r="K3803" s="100"/>
      <c r="L3803" s="109"/>
      <c r="M3803" s="1"/>
      <c r="N3803" s="1"/>
      <c r="O3803" s="1"/>
    </row>
    <row r="3804" spans="9:15">
      <c r="I3804" s="108">
        <f t="shared" si="252"/>
        <v>3801</v>
      </c>
      <c r="J3804" s="100">
        <f t="shared" si="252"/>
        <v>47265</v>
      </c>
      <c r="K3804" s="100"/>
      <c r="L3804" s="109"/>
      <c r="M3804" s="1"/>
      <c r="N3804" s="1"/>
      <c r="O3804" s="1"/>
    </row>
    <row r="3805" spans="9:15">
      <c r="I3805" s="108">
        <f t="shared" si="252"/>
        <v>3802</v>
      </c>
      <c r="J3805" s="100">
        <f t="shared" si="252"/>
        <v>47266</v>
      </c>
      <c r="K3805" s="100"/>
      <c r="L3805" s="109"/>
      <c r="M3805" s="1"/>
      <c r="N3805" s="1"/>
      <c r="O3805" s="1"/>
    </row>
    <row r="3806" spans="9:15">
      <c r="I3806" s="108">
        <f t="shared" si="252"/>
        <v>3803</v>
      </c>
      <c r="J3806" s="100">
        <f t="shared" si="252"/>
        <v>47267</v>
      </c>
      <c r="K3806" s="100"/>
      <c r="L3806" s="109"/>
      <c r="M3806" s="1"/>
      <c r="N3806" s="1"/>
      <c r="O3806" s="1"/>
    </row>
    <row r="3807" spans="9:15">
      <c r="I3807" s="108">
        <f t="shared" si="252"/>
        <v>3804</v>
      </c>
      <c r="J3807" s="100">
        <f t="shared" si="252"/>
        <v>47268</v>
      </c>
      <c r="K3807" s="100"/>
      <c r="L3807" s="109"/>
      <c r="M3807" s="1"/>
      <c r="N3807" s="1"/>
      <c r="O3807" s="1"/>
    </row>
    <row r="3808" spans="9:15">
      <c r="I3808" s="108">
        <f t="shared" si="252"/>
        <v>3805</v>
      </c>
      <c r="J3808" s="100">
        <f t="shared" si="252"/>
        <v>47269</v>
      </c>
      <c r="K3808" s="100"/>
      <c r="L3808" s="109"/>
      <c r="M3808" s="1"/>
      <c r="N3808" s="1"/>
      <c r="O3808" s="1"/>
    </row>
    <row r="3809" spans="9:15">
      <c r="I3809" s="108">
        <f t="shared" si="252"/>
        <v>3806</v>
      </c>
      <c r="J3809" s="100">
        <f t="shared" si="252"/>
        <v>47270</v>
      </c>
      <c r="K3809" s="100"/>
      <c r="L3809" s="109"/>
      <c r="M3809" s="1"/>
      <c r="N3809" s="1"/>
      <c r="O3809" s="1"/>
    </row>
    <row r="3810" spans="9:15">
      <c r="I3810" s="108">
        <f t="shared" si="252"/>
        <v>3807</v>
      </c>
      <c r="J3810" s="100">
        <f t="shared" si="252"/>
        <v>47271</v>
      </c>
      <c r="K3810" s="100"/>
      <c r="L3810" s="109"/>
      <c r="M3810" s="1"/>
      <c r="N3810" s="1"/>
      <c r="O3810" s="1"/>
    </row>
    <row r="3811" spans="9:15">
      <c r="I3811" s="108">
        <f t="shared" si="252"/>
        <v>3808</v>
      </c>
      <c r="J3811" s="100">
        <f t="shared" si="252"/>
        <v>47272</v>
      </c>
      <c r="K3811" s="100"/>
      <c r="L3811" s="109"/>
      <c r="M3811" s="1"/>
      <c r="N3811" s="1"/>
      <c r="O3811" s="1"/>
    </row>
    <row r="3812" spans="9:15">
      <c r="I3812" s="108">
        <f t="shared" si="252"/>
        <v>3809</v>
      </c>
      <c r="J3812" s="100">
        <f t="shared" si="252"/>
        <v>47273</v>
      </c>
      <c r="K3812" s="100"/>
      <c r="L3812" s="109"/>
      <c r="M3812" s="1"/>
      <c r="N3812" s="1"/>
      <c r="O3812" s="1"/>
    </row>
    <row r="3813" spans="9:15">
      <c r="I3813" s="108">
        <f t="shared" si="252"/>
        <v>3810</v>
      </c>
      <c r="J3813" s="100">
        <f t="shared" si="252"/>
        <v>47274</v>
      </c>
      <c r="K3813" s="100"/>
      <c r="L3813" s="109"/>
      <c r="M3813" s="1"/>
      <c r="N3813" s="1"/>
      <c r="O3813" s="1"/>
    </row>
    <row r="3814" spans="9:15">
      <c r="I3814" s="108">
        <f t="shared" ref="I3814:J3829" si="253">I3813+1</f>
        <v>3811</v>
      </c>
      <c r="J3814" s="100">
        <f t="shared" si="253"/>
        <v>47275</v>
      </c>
      <c r="K3814" s="100"/>
      <c r="L3814" s="109"/>
      <c r="M3814" s="1"/>
      <c r="N3814" s="1"/>
      <c r="O3814" s="1"/>
    </row>
    <row r="3815" spans="9:15">
      <c r="I3815" s="108">
        <f t="shared" si="253"/>
        <v>3812</v>
      </c>
      <c r="J3815" s="100">
        <f t="shared" si="253"/>
        <v>47276</v>
      </c>
      <c r="K3815" s="100"/>
      <c r="L3815" s="109"/>
      <c r="M3815" s="1"/>
      <c r="N3815" s="1"/>
      <c r="O3815" s="1"/>
    </row>
    <row r="3816" spans="9:15">
      <c r="I3816" s="108">
        <f t="shared" si="253"/>
        <v>3813</v>
      </c>
      <c r="J3816" s="100">
        <f t="shared" si="253"/>
        <v>47277</v>
      </c>
      <c r="K3816" s="100"/>
      <c r="L3816" s="109"/>
      <c r="M3816" s="1"/>
      <c r="N3816" s="1"/>
      <c r="O3816" s="1"/>
    </row>
    <row r="3817" spans="9:15">
      <c r="I3817" s="108">
        <f t="shared" si="253"/>
        <v>3814</v>
      </c>
      <c r="J3817" s="100">
        <f t="shared" si="253"/>
        <v>47278</v>
      </c>
      <c r="K3817" s="100"/>
      <c r="L3817" s="109"/>
      <c r="M3817" s="1"/>
      <c r="N3817" s="1"/>
      <c r="O3817" s="1"/>
    </row>
    <row r="3818" spans="9:15">
      <c r="I3818" s="108">
        <f t="shared" si="253"/>
        <v>3815</v>
      </c>
      <c r="J3818" s="100">
        <f t="shared" si="253"/>
        <v>47279</v>
      </c>
      <c r="K3818" s="100"/>
      <c r="L3818" s="109"/>
      <c r="M3818" s="1"/>
      <c r="N3818" s="1"/>
      <c r="O3818" s="1"/>
    </row>
    <row r="3819" spans="9:15">
      <c r="I3819" s="108">
        <f t="shared" si="253"/>
        <v>3816</v>
      </c>
      <c r="J3819" s="100">
        <f t="shared" si="253"/>
        <v>47280</v>
      </c>
      <c r="K3819" s="100"/>
      <c r="L3819" s="109"/>
      <c r="M3819" s="1"/>
      <c r="N3819" s="1"/>
      <c r="O3819" s="1"/>
    </row>
    <row r="3820" spans="9:15">
      <c r="I3820" s="108">
        <f t="shared" si="253"/>
        <v>3817</v>
      </c>
      <c r="J3820" s="100">
        <f t="shared" si="253"/>
        <v>47281</v>
      </c>
      <c r="K3820" s="100"/>
      <c r="L3820" s="109"/>
      <c r="M3820" s="1"/>
      <c r="N3820" s="1"/>
      <c r="O3820" s="1"/>
    </row>
    <row r="3821" spans="9:15">
      <c r="I3821" s="108">
        <f t="shared" si="253"/>
        <v>3818</v>
      </c>
      <c r="J3821" s="100">
        <f t="shared" si="253"/>
        <v>47282</v>
      </c>
      <c r="K3821" s="100"/>
      <c r="L3821" s="109"/>
      <c r="M3821" s="1"/>
      <c r="N3821" s="1"/>
      <c r="O3821" s="1"/>
    </row>
    <row r="3822" spans="9:15">
      <c r="I3822" s="108">
        <f t="shared" si="253"/>
        <v>3819</v>
      </c>
      <c r="J3822" s="100">
        <f t="shared" si="253"/>
        <v>47283</v>
      </c>
      <c r="K3822" s="100"/>
      <c r="L3822" s="109"/>
      <c r="M3822" s="1"/>
      <c r="N3822" s="1"/>
      <c r="O3822" s="1"/>
    </row>
    <row r="3823" spans="9:15">
      <c r="I3823" s="108">
        <f t="shared" si="253"/>
        <v>3820</v>
      </c>
      <c r="J3823" s="100">
        <f t="shared" si="253"/>
        <v>47284</v>
      </c>
      <c r="K3823" s="100"/>
      <c r="L3823" s="109"/>
      <c r="M3823" s="1"/>
      <c r="N3823" s="1"/>
      <c r="O3823" s="1"/>
    </row>
    <row r="3824" spans="9:15">
      <c r="I3824" s="108">
        <f t="shared" si="253"/>
        <v>3821</v>
      </c>
      <c r="J3824" s="100">
        <f t="shared" si="253"/>
        <v>47285</v>
      </c>
      <c r="K3824" s="100"/>
      <c r="L3824" s="109"/>
      <c r="M3824" s="1"/>
      <c r="N3824" s="1"/>
      <c r="O3824" s="1"/>
    </row>
    <row r="3825" spans="9:15">
      <c r="I3825" s="108">
        <f t="shared" si="253"/>
        <v>3822</v>
      </c>
      <c r="J3825" s="100">
        <f t="shared" si="253"/>
        <v>47286</v>
      </c>
      <c r="K3825" s="100"/>
      <c r="L3825" s="109"/>
      <c r="M3825" s="1"/>
      <c r="N3825" s="1"/>
      <c r="O3825" s="1"/>
    </row>
    <row r="3826" spans="9:15">
      <c r="I3826" s="108">
        <f t="shared" si="253"/>
        <v>3823</v>
      </c>
      <c r="J3826" s="100">
        <f t="shared" si="253"/>
        <v>47287</v>
      </c>
      <c r="K3826" s="100"/>
      <c r="L3826" s="109"/>
      <c r="M3826" s="1"/>
      <c r="N3826" s="1"/>
      <c r="O3826" s="1"/>
    </row>
    <row r="3827" spans="9:15">
      <c r="I3827" s="108">
        <f t="shared" si="253"/>
        <v>3824</v>
      </c>
      <c r="J3827" s="100">
        <f t="shared" si="253"/>
        <v>47288</v>
      </c>
      <c r="K3827" s="100"/>
      <c r="L3827" s="109"/>
      <c r="M3827" s="1"/>
      <c r="N3827" s="1"/>
      <c r="O3827" s="1"/>
    </row>
    <row r="3828" spans="9:15">
      <c r="I3828" s="108">
        <f t="shared" si="253"/>
        <v>3825</v>
      </c>
      <c r="J3828" s="100">
        <f t="shared" si="253"/>
        <v>47289</v>
      </c>
      <c r="K3828" s="100"/>
      <c r="L3828" s="109"/>
      <c r="M3828" s="1"/>
      <c r="N3828" s="1"/>
      <c r="O3828" s="1"/>
    </row>
    <row r="3829" spans="9:15">
      <c r="I3829" s="108">
        <f t="shared" si="253"/>
        <v>3826</v>
      </c>
      <c r="J3829" s="100">
        <f t="shared" si="253"/>
        <v>47290</v>
      </c>
      <c r="K3829" s="100"/>
      <c r="L3829" s="109"/>
      <c r="M3829" s="1"/>
      <c r="N3829" s="1"/>
      <c r="O3829" s="1"/>
    </row>
    <row r="3830" spans="9:15">
      <c r="I3830" s="108">
        <f t="shared" ref="I3830:J3845" si="254">I3829+1</f>
        <v>3827</v>
      </c>
      <c r="J3830" s="100">
        <f t="shared" si="254"/>
        <v>47291</v>
      </c>
      <c r="K3830" s="100"/>
      <c r="L3830" s="109"/>
      <c r="M3830" s="1"/>
      <c r="N3830" s="1"/>
      <c r="O3830" s="1"/>
    </row>
    <row r="3831" spans="9:15">
      <c r="I3831" s="108">
        <f t="shared" si="254"/>
        <v>3828</v>
      </c>
      <c r="J3831" s="100">
        <f t="shared" si="254"/>
        <v>47292</v>
      </c>
      <c r="K3831" s="100"/>
      <c r="L3831" s="109"/>
      <c r="M3831" s="1"/>
      <c r="N3831" s="1"/>
      <c r="O3831" s="1"/>
    </row>
    <row r="3832" spans="9:15">
      <c r="I3832" s="108">
        <f t="shared" si="254"/>
        <v>3829</v>
      </c>
      <c r="J3832" s="100">
        <f t="shared" si="254"/>
        <v>47293</v>
      </c>
      <c r="K3832" s="100"/>
      <c r="L3832" s="109"/>
      <c r="M3832" s="1"/>
      <c r="N3832" s="1"/>
      <c r="O3832" s="1"/>
    </row>
    <row r="3833" spans="9:15">
      <c r="I3833" s="108">
        <f t="shared" si="254"/>
        <v>3830</v>
      </c>
      <c r="J3833" s="100">
        <f t="shared" si="254"/>
        <v>47294</v>
      </c>
      <c r="K3833" s="100"/>
      <c r="L3833" s="109"/>
      <c r="M3833" s="1"/>
      <c r="N3833" s="1"/>
      <c r="O3833" s="1"/>
    </row>
    <row r="3834" spans="9:15">
      <c r="I3834" s="108">
        <f t="shared" si="254"/>
        <v>3831</v>
      </c>
      <c r="J3834" s="100">
        <f t="shared" si="254"/>
        <v>47295</v>
      </c>
      <c r="K3834" s="100"/>
      <c r="L3834" s="109"/>
      <c r="M3834" s="1"/>
      <c r="N3834" s="1"/>
      <c r="O3834" s="1"/>
    </row>
    <row r="3835" spans="9:15">
      <c r="I3835" s="108">
        <f t="shared" si="254"/>
        <v>3832</v>
      </c>
      <c r="J3835" s="100">
        <f t="shared" si="254"/>
        <v>47296</v>
      </c>
      <c r="K3835" s="100"/>
      <c r="L3835" s="109"/>
      <c r="M3835" s="1"/>
      <c r="N3835" s="1"/>
      <c r="O3835" s="1"/>
    </row>
    <row r="3836" spans="9:15">
      <c r="I3836" s="108">
        <f t="shared" si="254"/>
        <v>3833</v>
      </c>
      <c r="J3836" s="100">
        <f t="shared" si="254"/>
        <v>47297</v>
      </c>
      <c r="K3836" s="100"/>
      <c r="L3836" s="109"/>
      <c r="M3836" s="1"/>
      <c r="N3836" s="1"/>
      <c r="O3836" s="1"/>
    </row>
    <row r="3837" spans="9:15">
      <c r="I3837" s="108">
        <f t="shared" si="254"/>
        <v>3834</v>
      </c>
      <c r="J3837" s="100">
        <f t="shared" si="254"/>
        <v>47298</v>
      </c>
      <c r="K3837" s="100"/>
      <c r="L3837" s="109"/>
      <c r="M3837" s="1"/>
      <c r="N3837" s="1"/>
      <c r="O3837" s="1"/>
    </row>
    <row r="3838" spans="9:15">
      <c r="I3838" s="108">
        <f t="shared" si="254"/>
        <v>3835</v>
      </c>
      <c r="J3838" s="100">
        <f t="shared" si="254"/>
        <v>47299</v>
      </c>
      <c r="K3838" s="100"/>
      <c r="L3838" s="109"/>
      <c r="M3838" s="1"/>
      <c r="N3838" s="1"/>
      <c r="O3838" s="1"/>
    </row>
    <row r="3839" spans="9:15">
      <c r="I3839" s="108">
        <f t="shared" si="254"/>
        <v>3836</v>
      </c>
      <c r="J3839" s="100">
        <f t="shared" si="254"/>
        <v>47300</v>
      </c>
      <c r="K3839" s="100"/>
      <c r="L3839" s="109"/>
      <c r="M3839" s="1"/>
      <c r="N3839" s="1"/>
      <c r="O3839" s="1"/>
    </row>
    <row r="3840" spans="9:15">
      <c r="I3840" s="108">
        <f t="shared" si="254"/>
        <v>3837</v>
      </c>
      <c r="J3840" s="100">
        <f t="shared" si="254"/>
        <v>47301</v>
      </c>
      <c r="K3840" s="100"/>
      <c r="L3840" s="109"/>
      <c r="M3840" s="1"/>
      <c r="N3840" s="1"/>
      <c r="O3840" s="1"/>
    </row>
    <row r="3841" spans="9:15">
      <c r="I3841" s="108">
        <f t="shared" si="254"/>
        <v>3838</v>
      </c>
      <c r="J3841" s="100">
        <f t="shared" si="254"/>
        <v>47302</v>
      </c>
      <c r="K3841" s="100"/>
      <c r="L3841" s="109"/>
      <c r="M3841" s="1"/>
      <c r="N3841" s="1"/>
      <c r="O3841" s="1"/>
    </row>
    <row r="3842" spans="9:15">
      <c r="I3842" s="108">
        <f t="shared" si="254"/>
        <v>3839</v>
      </c>
      <c r="J3842" s="100">
        <f t="shared" si="254"/>
        <v>47303</v>
      </c>
      <c r="K3842" s="100"/>
      <c r="L3842" s="109"/>
      <c r="M3842" s="1"/>
      <c r="N3842" s="1"/>
      <c r="O3842" s="1"/>
    </row>
    <row r="3843" spans="9:15">
      <c r="I3843" s="108">
        <f t="shared" si="254"/>
        <v>3840</v>
      </c>
      <c r="J3843" s="100">
        <f t="shared" si="254"/>
        <v>47304</v>
      </c>
      <c r="K3843" s="100"/>
      <c r="L3843" s="109"/>
      <c r="M3843" s="1"/>
      <c r="N3843" s="1"/>
      <c r="O3843" s="1"/>
    </row>
    <row r="3844" spans="9:15">
      <c r="I3844" s="108">
        <f t="shared" si="254"/>
        <v>3841</v>
      </c>
      <c r="J3844" s="100">
        <f t="shared" si="254"/>
        <v>47305</v>
      </c>
      <c r="K3844" s="100"/>
      <c r="L3844" s="109"/>
      <c r="M3844" s="1"/>
      <c r="N3844" s="1"/>
      <c r="O3844" s="1"/>
    </row>
    <row r="3845" spans="9:15">
      <c r="I3845" s="108">
        <f t="shared" si="254"/>
        <v>3842</v>
      </c>
      <c r="J3845" s="100">
        <f t="shared" si="254"/>
        <v>47306</v>
      </c>
      <c r="K3845" s="100"/>
      <c r="L3845" s="109"/>
      <c r="M3845" s="1"/>
      <c r="N3845" s="1"/>
      <c r="O3845" s="1"/>
    </row>
    <row r="3846" spans="9:15">
      <c r="I3846" s="108">
        <f t="shared" ref="I3846:J3861" si="255">I3845+1</f>
        <v>3843</v>
      </c>
      <c r="J3846" s="100">
        <f t="shared" si="255"/>
        <v>47307</v>
      </c>
      <c r="K3846" s="100"/>
      <c r="L3846" s="109"/>
      <c r="M3846" s="1"/>
      <c r="N3846" s="1"/>
      <c r="O3846" s="1"/>
    </row>
    <row r="3847" spans="9:15">
      <c r="I3847" s="108">
        <f t="shared" si="255"/>
        <v>3844</v>
      </c>
      <c r="J3847" s="100">
        <f t="shared" si="255"/>
        <v>47308</v>
      </c>
      <c r="K3847" s="100"/>
      <c r="L3847" s="109"/>
      <c r="M3847" s="1"/>
      <c r="N3847" s="1"/>
      <c r="O3847" s="1"/>
    </row>
    <row r="3848" spans="9:15">
      <c r="I3848" s="108">
        <f t="shared" si="255"/>
        <v>3845</v>
      </c>
      <c r="J3848" s="100">
        <f t="shared" si="255"/>
        <v>47309</v>
      </c>
      <c r="K3848" s="100"/>
      <c r="L3848" s="109"/>
      <c r="M3848" s="1"/>
      <c r="N3848" s="1"/>
      <c r="O3848" s="1"/>
    </row>
    <row r="3849" spans="9:15">
      <c r="I3849" s="108">
        <f t="shared" si="255"/>
        <v>3846</v>
      </c>
      <c r="J3849" s="100">
        <f t="shared" si="255"/>
        <v>47310</v>
      </c>
      <c r="K3849" s="100"/>
      <c r="L3849" s="109"/>
      <c r="M3849" s="1"/>
      <c r="N3849" s="1"/>
      <c r="O3849" s="1"/>
    </row>
    <row r="3850" spans="9:15">
      <c r="I3850" s="108">
        <f t="shared" si="255"/>
        <v>3847</v>
      </c>
      <c r="J3850" s="100">
        <f t="shared" si="255"/>
        <v>47311</v>
      </c>
      <c r="K3850" s="100"/>
      <c r="L3850" s="109"/>
      <c r="M3850" s="1"/>
      <c r="N3850" s="1"/>
      <c r="O3850" s="1"/>
    </row>
    <row r="3851" spans="9:15">
      <c r="I3851" s="108">
        <f t="shared" si="255"/>
        <v>3848</v>
      </c>
      <c r="J3851" s="100">
        <f t="shared" si="255"/>
        <v>47312</v>
      </c>
      <c r="K3851" s="100"/>
      <c r="L3851" s="109"/>
      <c r="M3851" s="1"/>
      <c r="N3851" s="1"/>
      <c r="O3851" s="1"/>
    </row>
    <row r="3852" spans="9:15">
      <c r="I3852" s="108">
        <f t="shared" si="255"/>
        <v>3849</v>
      </c>
      <c r="J3852" s="100">
        <f t="shared" si="255"/>
        <v>47313</v>
      </c>
      <c r="K3852" s="100"/>
      <c r="L3852" s="109"/>
      <c r="M3852" s="1"/>
      <c r="N3852" s="1"/>
      <c r="O3852" s="1"/>
    </row>
    <row r="3853" spans="9:15">
      <c r="I3853" s="108">
        <f t="shared" si="255"/>
        <v>3850</v>
      </c>
      <c r="J3853" s="100">
        <f t="shared" si="255"/>
        <v>47314</v>
      </c>
      <c r="K3853" s="100"/>
      <c r="L3853" s="109"/>
      <c r="M3853" s="1"/>
      <c r="N3853" s="1"/>
      <c r="O3853" s="1"/>
    </row>
    <row r="3854" spans="9:15">
      <c r="I3854" s="108">
        <f t="shared" si="255"/>
        <v>3851</v>
      </c>
      <c r="J3854" s="100">
        <f t="shared" si="255"/>
        <v>47315</v>
      </c>
      <c r="K3854" s="100"/>
      <c r="L3854" s="109"/>
      <c r="M3854" s="1"/>
      <c r="N3854" s="1"/>
      <c r="O3854" s="1"/>
    </row>
    <row r="3855" spans="9:15">
      <c r="I3855" s="108">
        <f t="shared" si="255"/>
        <v>3852</v>
      </c>
      <c r="J3855" s="100">
        <f t="shared" si="255"/>
        <v>47316</v>
      </c>
      <c r="K3855" s="100"/>
      <c r="L3855" s="109"/>
      <c r="M3855" s="1"/>
      <c r="N3855" s="1"/>
      <c r="O3855" s="1"/>
    </row>
    <row r="3856" spans="9:15">
      <c r="I3856" s="108">
        <f t="shared" si="255"/>
        <v>3853</v>
      </c>
      <c r="J3856" s="100">
        <f t="shared" si="255"/>
        <v>47317</v>
      </c>
      <c r="K3856" s="100"/>
      <c r="L3856" s="109"/>
      <c r="M3856" s="1"/>
      <c r="N3856" s="1"/>
      <c r="O3856" s="1"/>
    </row>
    <row r="3857" spans="9:15">
      <c r="I3857" s="108">
        <f t="shared" si="255"/>
        <v>3854</v>
      </c>
      <c r="J3857" s="100">
        <f t="shared" si="255"/>
        <v>47318</v>
      </c>
      <c r="K3857" s="100"/>
      <c r="L3857" s="109"/>
      <c r="M3857" s="1"/>
      <c r="N3857" s="1"/>
      <c r="O3857" s="1"/>
    </row>
    <row r="3858" spans="9:15">
      <c r="I3858" s="108">
        <f t="shared" si="255"/>
        <v>3855</v>
      </c>
      <c r="J3858" s="100">
        <f t="shared" si="255"/>
        <v>47319</v>
      </c>
      <c r="K3858" s="100"/>
      <c r="L3858" s="109"/>
      <c r="M3858" s="1"/>
      <c r="N3858" s="1"/>
      <c r="O3858" s="1"/>
    </row>
    <row r="3859" spans="9:15">
      <c r="I3859" s="108">
        <f t="shared" si="255"/>
        <v>3856</v>
      </c>
      <c r="J3859" s="100">
        <f t="shared" si="255"/>
        <v>47320</v>
      </c>
      <c r="K3859" s="100"/>
      <c r="L3859" s="109"/>
      <c r="M3859" s="1"/>
      <c r="N3859" s="1"/>
      <c r="O3859" s="1"/>
    </row>
    <row r="3860" spans="9:15">
      <c r="I3860" s="108">
        <f t="shared" si="255"/>
        <v>3857</v>
      </c>
      <c r="J3860" s="100">
        <f t="shared" si="255"/>
        <v>47321</v>
      </c>
      <c r="K3860" s="100"/>
      <c r="L3860" s="109"/>
      <c r="M3860" s="1"/>
      <c r="N3860" s="1"/>
      <c r="O3860" s="1"/>
    </row>
    <row r="3861" spans="9:15">
      <c r="I3861" s="108">
        <f t="shared" si="255"/>
        <v>3858</v>
      </c>
      <c r="J3861" s="100">
        <f t="shared" si="255"/>
        <v>47322</v>
      </c>
      <c r="K3861" s="100"/>
      <c r="L3861" s="109"/>
      <c r="M3861" s="1"/>
      <c r="N3861" s="1"/>
      <c r="O3861" s="1"/>
    </row>
    <row r="3862" spans="9:15">
      <c r="I3862" s="108">
        <f t="shared" ref="I3862:J3877" si="256">I3861+1</f>
        <v>3859</v>
      </c>
      <c r="J3862" s="100">
        <f t="shared" si="256"/>
        <v>47323</v>
      </c>
      <c r="K3862" s="100"/>
      <c r="L3862" s="109"/>
      <c r="M3862" s="1"/>
      <c r="N3862" s="1"/>
      <c r="O3862" s="1"/>
    </row>
    <row r="3863" spans="9:15">
      <c r="I3863" s="108">
        <f t="shared" si="256"/>
        <v>3860</v>
      </c>
      <c r="J3863" s="100">
        <f t="shared" si="256"/>
        <v>47324</v>
      </c>
      <c r="K3863" s="100"/>
      <c r="L3863" s="109"/>
      <c r="M3863" s="1"/>
      <c r="N3863" s="1"/>
      <c r="O3863" s="1"/>
    </row>
    <row r="3864" spans="9:15">
      <c r="I3864" s="108">
        <f t="shared" si="256"/>
        <v>3861</v>
      </c>
      <c r="J3864" s="100">
        <f t="shared" si="256"/>
        <v>47325</v>
      </c>
      <c r="K3864" s="100"/>
      <c r="L3864" s="109"/>
      <c r="M3864" s="1"/>
      <c r="N3864" s="1"/>
      <c r="O3864" s="1"/>
    </row>
    <row r="3865" spans="9:15">
      <c r="I3865" s="108">
        <f t="shared" si="256"/>
        <v>3862</v>
      </c>
      <c r="J3865" s="100">
        <f t="shared" si="256"/>
        <v>47326</v>
      </c>
      <c r="K3865" s="100"/>
      <c r="L3865" s="109"/>
      <c r="M3865" s="1"/>
      <c r="N3865" s="1"/>
      <c r="O3865" s="1"/>
    </row>
    <row r="3866" spans="9:15">
      <c r="I3866" s="108">
        <f t="shared" si="256"/>
        <v>3863</v>
      </c>
      <c r="J3866" s="100">
        <f t="shared" si="256"/>
        <v>47327</v>
      </c>
      <c r="K3866" s="100"/>
      <c r="L3866" s="109"/>
      <c r="M3866" s="1"/>
      <c r="N3866" s="1"/>
      <c r="O3866" s="1"/>
    </row>
    <row r="3867" spans="9:15">
      <c r="I3867" s="108">
        <f t="shared" si="256"/>
        <v>3864</v>
      </c>
      <c r="J3867" s="100">
        <f t="shared" si="256"/>
        <v>47328</v>
      </c>
      <c r="K3867" s="100"/>
      <c r="L3867" s="109"/>
      <c r="M3867" s="1"/>
      <c r="N3867" s="1"/>
      <c r="O3867" s="1"/>
    </row>
    <row r="3868" spans="9:15">
      <c r="I3868" s="108">
        <f t="shared" si="256"/>
        <v>3865</v>
      </c>
      <c r="J3868" s="100">
        <f t="shared" si="256"/>
        <v>47329</v>
      </c>
      <c r="K3868" s="100"/>
      <c r="L3868" s="109"/>
      <c r="M3868" s="1"/>
      <c r="N3868" s="1"/>
      <c r="O3868" s="1"/>
    </row>
    <row r="3869" spans="9:15">
      <c r="I3869" s="108">
        <f t="shared" si="256"/>
        <v>3866</v>
      </c>
      <c r="J3869" s="100">
        <f t="shared" si="256"/>
        <v>47330</v>
      </c>
      <c r="K3869" s="100"/>
      <c r="L3869" s="109"/>
      <c r="M3869" s="1"/>
      <c r="N3869" s="1"/>
      <c r="O3869" s="1"/>
    </row>
    <row r="3870" spans="9:15">
      <c r="I3870" s="108">
        <f t="shared" si="256"/>
        <v>3867</v>
      </c>
      <c r="J3870" s="100">
        <f t="shared" si="256"/>
        <v>47331</v>
      </c>
      <c r="K3870" s="100"/>
      <c r="L3870" s="109"/>
      <c r="M3870" s="1"/>
      <c r="N3870" s="1"/>
      <c r="O3870" s="1"/>
    </row>
    <row r="3871" spans="9:15">
      <c r="I3871" s="108">
        <f t="shared" si="256"/>
        <v>3868</v>
      </c>
      <c r="J3871" s="100">
        <f t="shared" si="256"/>
        <v>47332</v>
      </c>
      <c r="K3871" s="100"/>
      <c r="L3871" s="109"/>
      <c r="M3871" s="1"/>
      <c r="N3871" s="1"/>
      <c r="O3871" s="1"/>
    </row>
    <row r="3872" spans="9:15">
      <c r="I3872" s="108">
        <f t="shared" si="256"/>
        <v>3869</v>
      </c>
      <c r="J3872" s="100">
        <f t="shared" si="256"/>
        <v>47333</v>
      </c>
      <c r="K3872" s="100"/>
      <c r="L3872" s="109"/>
      <c r="M3872" s="1"/>
      <c r="N3872" s="1"/>
      <c r="O3872" s="1"/>
    </row>
    <row r="3873" spans="9:15">
      <c r="I3873" s="108">
        <f t="shared" si="256"/>
        <v>3870</v>
      </c>
      <c r="J3873" s="100">
        <f t="shared" si="256"/>
        <v>47334</v>
      </c>
      <c r="K3873" s="100"/>
      <c r="L3873" s="109"/>
      <c r="M3873" s="1"/>
      <c r="N3873" s="1"/>
      <c r="O3873" s="1"/>
    </row>
    <row r="3874" spans="9:15">
      <c r="I3874" s="108">
        <f t="shared" si="256"/>
        <v>3871</v>
      </c>
      <c r="J3874" s="100">
        <f t="shared" si="256"/>
        <v>47335</v>
      </c>
      <c r="K3874" s="100"/>
      <c r="L3874" s="109"/>
      <c r="M3874" s="1"/>
      <c r="N3874" s="1"/>
      <c r="O3874" s="1"/>
    </row>
    <row r="3875" spans="9:15">
      <c r="I3875" s="108">
        <f t="shared" si="256"/>
        <v>3872</v>
      </c>
      <c r="J3875" s="100">
        <f t="shared" si="256"/>
        <v>47336</v>
      </c>
      <c r="K3875" s="100"/>
      <c r="L3875" s="109"/>
      <c r="M3875" s="1"/>
      <c r="N3875" s="1"/>
      <c r="O3875" s="1"/>
    </row>
    <row r="3876" spans="9:15">
      <c r="I3876" s="108">
        <f t="shared" si="256"/>
        <v>3873</v>
      </c>
      <c r="J3876" s="100">
        <f t="shared" si="256"/>
        <v>47337</v>
      </c>
      <c r="K3876" s="100"/>
      <c r="L3876" s="109"/>
      <c r="M3876" s="1"/>
      <c r="N3876" s="1"/>
      <c r="O3876" s="1"/>
    </row>
    <row r="3877" spans="9:15">
      <c r="I3877" s="108">
        <f t="shared" si="256"/>
        <v>3874</v>
      </c>
      <c r="J3877" s="100">
        <f t="shared" si="256"/>
        <v>47338</v>
      </c>
      <c r="K3877" s="100"/>
      <c r="L3877" s="109"/>
      <c r="M3877" s="1"/>
      <c r="N3877" s="1"/>
      <c r="O3877" s="1"/>
    </row>
    <row r="3878" spans="9:15">
      <c r="I3878" s="108">
        <f t="shared" ref="I3878:J3893" si="257">I3877+1</f>
        <v>3875</v>
      </c>
      <c r="J3878" s="100">
        <f t="shared" si="257"/>
        <v>47339</v>
      </c>
      <c r="K3878" s="100"/>
      <c r="L3878" s="109"/>
      <c r="M3878" s="1"/>
      <c r="N3878" s="1"/>
      <c r="O3878" s="1"/>
    </row>
    <row r="3879" spans="9:15">
      <c r="I3879" s="108">
        <f t="shared" si="257"/>
        <v>3876</v>
      </c>
      <c r="J3879" s="100">
        <f t="shared" si="257"/>
        <v>47340</v>
      </c>
      <c r="K3879" s="100"/>
      <c r="L3879" s="109"/>
      <c r="M3879" s="1"/>
      <c r="N3879" s="1"/>
      <c r="O3879" s="1"/>
    </row>
    <row r="3880" spans="9:15">
      <c r="I3880" s="108">
        <f t="shared" si="257"/>
        <v>3877</v>
      </c>
      <c r="J3880" s="100">
        <f t="shared" si="257"/>
        <v>47341</v>
      </c>
      <c r="K3880" s="100"/>
      <c r="L3880" s="109"/>
      <c r="M3880" s="1"/>
      <c r="N3880" s="1"/>
      <c r="O3880" s="1"/>
    </row>
    <row r="3881" spans="9:15">
      <c r="I3881" s="108">
        <f t="shared" si="257"/>
        <v>3878</v>
      </c>
      <c r="J3881" s="100">
        <f t="shared" si="257"/>
        <v>47342</v>
      </c>
      <c r="K3881" s="100"/>
      <c r="L3881" s="109"/>
      <c r="M3881" s="1"/>
      <c r="N3881" s="1"/>
      <c r="O3881" s="1"/>
    </row>
    <row r="3882" spans="9:15">
      <c r="I3882" s="108">
        <f t="shared" si="257"/>
        <v>3879</v>
      </c>
      <c r="J3882" s="100">
        <f t="shared" si="257"/>
        <v>47343</v>
      </c>
      <c r="K3882" s="100"/>
      <c r="L3882" s="109"/>
      <c r="M3882" s="1"/>
      <c r="N3882" s="1"/>
      <c r="O3882" s="1"/>
    </row>
    <row r="3883" spans="9:15">
      <c r="I3883" s="108">
        <f t="shared" si="257"/>
        <v>3880</v>
      </c>
      <c r="J3883" s="100">
        <f t="shared" si="257"/>
        <v>47344</v>
      </c>
      <c r="K3883" s="100"/>
      <c r="L3883" s="109"/>
      <c r="M3883" s="1"/>
      <c r="N3883" s="1"/>
      <c r="O3883" s="1"/>
    </row>
    <row r="3884" spans="9:15">
      <c r="I3884" s="108">
        <f t="shared" si="257"/>
        <v>3881</v>
      </c>
      <c r="J3884" s="100">
        <f t="shared" si="257"/>
        <v>47345</v>
      </c>
      <c r="K3884" s="100"/>
      <c r="L3884" s="109"/>
      <c r="M3884" s="1"/>
      <c r="N3884" s="1"/>
      <c r="O3884" s="1"/>
    </row>
    <row r="3885" spans="9:15">
      <c r="I3885" s="108">
        <f t="shared" si="257"/>
        <v>3882</v>
      </c>
      <c r="J3885" s="100">
        <f t="shared" si="257"/>
        <v>47346</v>
      </c>
      <c r="K3885" s="100"/>
      <c r="L3885" s="109"/>
      <c r="M3885" s="1"/>
      <c r="N3885" s="1"/>
      <c r="O3885" s="1"/>
    </row>
    <row r="3886" spans="9:15">
      <c r="I3886" s="108">
        <f t="shared" si="257"/>
        <v>3883</v>
      </c>
      <c r="J3886" s="100">
        <f t="shared" si="257"/>
        <v>47347</v>
      </c>
      <c r="K3886" s="100"/>
      <c r="L3886" s="109"/>
      <c r="M3886" s="1"/>
      <c r="N3886" s="1"/>
      <c r="O3886" s="1"/>
    </row>
    <row r="3887" spans="9:15">
      <c r="I3887" s="108">
        <f t="shared" si="257"/>
        <v>3884</v>
      </c>
      <c r="J3887" s="100">
        <f t="shared" si="257"/>
        <v>47348</v>
      </c>
      <c r="K3887" s="100"/>
      <c r="L3887" s="109"/>
      <c r="M3887" s="1"/>
      <c r="N3887" s="1"/>
      <c r="O3887" s="1"/>
    </row>
    <row r="3888" spans="9:15">
      <c r="I3888" s="108">
        <f t="shared" si="257"/>
        <v>3885</v>
      </c>
      <c r="J3888" s="100">
        <f t="shared" si="257"/>
        <v>47349</v>
      </c>
      <c r="K3888" s="100"/>
      <c r="L3888" s="109"/>
      <c r="M3888" s="1"/>
      <c r="N3888" s="1"/>
      <c r="O3888" s="1"/>
    </row>
    <row r="3889" spans="9:15">
      <c r="I3889" s="108">
        <f t="shared" si="257"/>
        <v>3886</v>
      </c>
      <c r="J3889" s="100">
        <f t="shared" si="257"/>
        <v>47350</v>
      </c>
      <c r="K3889" s="100"/>
      <c r="L3889" s="109"/>
      <c r="M3889" s="1"/>
      <c r="N3889" s="1"/>
      <c r="O3889" s="1"/>
    </row>
    <row r="3890" spans="9:15">
      <c r="I3890" s="108">
        <f t="shared" si="257"/>
        <v>3887</v>
      </c>
      <c r="J3890" s="100">
        <f t="shared" si="257"/>
        <v>47351</v>
      </c>
      <c r="K3890" s="100"/>
      <c r="L3890" s="109"/>
      <c r="M3890" s="1"/>
      <c r="N3890" s="1"/>
      <c r="O3890" s="1"/>
    </row>
    <row r="3891" spans="9:15">
      <c r="I3891" s="108">
        <f t="shared" si="257"/>
        <v>3888</v>
      </c>
      <c r="J3891" s="100">
        <f t="shared" si="257"/>
        <v>47352</v>
      </c>
      <c r="K3891" s="100"/>
      <c r="L3891" s="109"/>
      <c r="M3891" s="1"/>
      <c r="N3891" s="1"/>
      <c r="O3891" s="1"/>
    </row>
    <row r="3892" spans="9:15">
      <c r="I3892" s="108">
        <f t="shared" si="257"/>
        <v>3889</v>
      </c>
      <c r="J3892" s="100">
        <f t="shared" si="257"/>
        <v>47353</v>
      </c>
      <c r="K3892" s="100"/>
      <c r="L3892" s="109"/>
      <c r="M3892" s="1"/>
      <c r="N3892" s="1"/>
      <c r="O3892" s="1"/>
    </row>
    <row r="3893" spans="9:15">
      <c r="I3893" s="108">
        <f t="shared" si="257"/>
        <v>3890</v>
      </c>
      <c r="J3893" s="100">
        <f t="shared" si="257"/>
        <v>47354</v>
      </c>
      <c r="K3893" s="100"/>
      <c r="L3893" s="109"/>
      <c r="M3893" s="1"/>
      <c r="N3893" s="1"/>
      <c r="O3893" s="1"/>
    </row>
    <row r="3894" spans="9:15">
      <c r="I3894" s="108">
        <f t="shared" ref="I3894:J3909" si="258">I3893+1</f>
        <v>3891</v>
      </c>
      <c r="J3894" s="100">
        <f t="shared" si="258"/>
        <v>47355</v>
      </c>
      <c r="K3894" s="100"/>
      <c r="L3894" s="109"/>
      <c r="M3894" s="1"/>
      <c r="N3894" s="1"/>
      <c r="O3894" s="1"/>
    </row>
    <row r="3895" spans="9:15">
      <c r="I3895" s="108">
        <f t="shared" si="258"/>
        <v>3892</v>
      </c>
      <c r="J3895" s="100">
        <f t="shared" si="258"/>
        <v>47356</v>
      </c>
      <c r="K3895" s="100"/>
      <c r="L3895" s="109"/>
      <c r="M3895" s="1"/>
      <c r="N3895" s="1"/>
      <c r="O3895" s="1"/>
    </row>
    <row r="3896" spans="9:15">
      <c r="I3896" s="108">
        <f t="shared" si="258"/>
        <v>3893</v>
      </c>
      <c r="J3896" s="100">
        <f t="shared" si="258"/>
        <v>47357</v>
      </c>
      <c r="K3896" s="100"/>
      <c r="L3896" s="109"/>
      <c r="M3896" s="1"/>
      <c r="N3896" s="1"/>
      <c r="O3896" s="1"/>
    </row>
    <row r="3897" spans="9:15">
      <c r="I3897" s="108">
        <f t="shared" si="258"/>
        <v>3894</v>
      </c>
      <c r="J3897" s="100">
        <f t="shared" si="258"/>
        <v>47358</v>
      </c>
      <c r="K3897" s="100"/>
      <c r="L3897" s="109"/>
      <c r="M3897" s="1"/>
      <c r="N3897" s="1"/>
      <c r="O3897" s="1"/>
    </row>
    <row r="3898" spans="9:15">
      <c r="I3898" s="108">
        <f t="shared" si="258"/>
        <v>3895</v>
      </c>
      <c r="J3898" s="100">
        <f t="shared" si="258"/>
        <v>47359</v>
      </c>
      <c r="K3898" s="100"/>
      <c r="L3898" s="109"/>
      <c r="M3898" s="1"/>
      <c r="N3898" s="1"/>
      <c r="O3898" s="1"/>
    </row>
    <row r="3899" spans="9:15">
      <c r="I3899" s="108">
        <f t="shared" si="258"/>
        <v>3896</v>
      </c>
      <c r="J3899" s="100">
        <f t="shared" si="258"/>
        <v>47360</v>
      </c>
      <c r="K3899" s="100"/>
      <c r="L3899" s="109"/>
      <c r="M3899" s="1"/>
      <c r="N3899" s="1"/>
      <c r="O3899" s="1"/>
    </row>
    <row r="3900" spans="9:15">
      <c r="I3900" s="108">
        <f t="shared" si="258"/>
        <v>3897</v>
      </c>
      <c r="J3900" s="100">
        <f t="shared" si="258"/>
        <v>47361</v>
      </c>
      <c r="K3900" s="100"/>
      <c r="L3900" s="109"/>
      <c r="M3900" s="1"/>
      <c r="N3900" s="1"/>
      <c r="O3900" s="1"/>
    </row>
    <row r="3901" spans="9:15">
      <c r="I3901" s="108">
        <f t="shared" si="258"/>
        <v>3898</v>
      </c>
      <c r="J3901" s="100">
        <f t="shared" si="258"/>
        <v>47362</v>
      </c>
      <c r="K3901" s="100"/>
      <c r="L3901" s="109"/>
      <c r="M3901" s="1"/>
      <c r="N3901" s="1"/>
      <c r="O3901" s="1"/>
    </row>
    <row r="3902" spans="9:15">
      <c r="I3902" s="108">
        <f t="shared" si="258"/>
        <v>3899</v>
      </c>
      <c r="J3902" s="100">
        <f t="shared" si="258"/>
        <v>47363</v>
      </c>
      <c r="K3902" s="100"/>
      <c r="L3902" s="109"/>
      <c r="M3902" s="1"/>
      <c r="N3902" s="1"/>
      <c r="O3902" s="1"/>
    </row>
    <row r="3903" spans="9:15">
      <c r="I3903" s="108">
        <f t="shared" si="258"/>
        <v>3900</v>
      </c>
      <c r="J3903" s="100">
        <f t="shared" si="258"/>
        <v>47364</v>
      </c>
      <c r="K3903" s="100"/>
      <c r="L3903" s="109"/>
      <c r="M3903" s="1"/>
      <c r="N3903" s="1"/>
      <c r="O3903" s="1"/>
    </row>
    <row r="3904" spans="9:15">
      <c r="I3904" s="108">
        <f t="shared" si="258"/>
        <v>3901</v>
      </c>
      <c r="J3904" s="100">
        <f t="shared" si="258"/>
        <v>47365</v>
      </c>
      <c r="K3904" s="100"/>
      <c r="L3904" s="109"/>
      <c r="M3904" s="1"/>
      <c r="N3904" s="1"/>
      <c r="O3904" s="1"/>
    </row>
    <row r="3905" spans="9:15">
      <c r="I3905" s="108">
        <f t="shared" si="258"/>
        <v>3902</v>
      </c>
      <c r="J3905" s="100">
        <f t="shared" si="258"/>
        <v>47366</v>
      </c>
      <c r="K3905" s="100"/>
      <c r="L3905" s="109"/>
      <c r="M3905" s="1"/>
      <c r="N3905" s="1"/>
      <c r="O3905" s="1"/>
    </row>
    <row r="3906" spans="9:15">
      <c r="I3906" s="108">
        <f t="shared" si="258"/>
        <v>3903</v>
      </c>
      <c r="J3906" s="100">
        <f t="shared" si="258"/>
        <v>47367</v>
      </c>
      <c r="K3906" s="100"/>
      <c r="L3906" s="109"/>
      <c r="M3906" s="1"/>
      <c r="N3906" s="1"/>
      <c r="O3906" s="1"/>
    </row>
    <row r="3907" spans="9:15">
      <c r="I3907" s="108">
        <f t="shared" si="258"/>
        <v>3904</v>
      </c>
      <c r="J3907" s="100">
        <f t="shared" si="258"/>
        <v>47368</v>
      </c>
      <c r="K3907" s="100"/>
      <c r="L3907" s="109"/>
      <c r="M3907" s="1"/>
      <c r="N3907" s="1"/>
      <c r="O3907" s="1"/>
    </row>
    <row r="3908" spans="9:15">
      <c r="I3908" s="108">
        <f t="shared" si="258"/>
        <v>3905</v>
      </c>
      <c r="J3908" s="100">
        <f t="shared" si="258"/>
        <v>47369</v>
      </c>
      <c r="K3908" s="100"/>
      <c r="L3908" s="109"/>
      <c r="M3908" s="1"/>
      <c r="N3908" s="1"/>
      <c r="O3908" s="1"/>
    </row>
    <row r="3909" spans="9:15">
      <c r="I3909" s="108">
        <f t="shared" si="258"/>
        <v>3906</v>
      </c>
      <c r="J3909" s="100">
        <f t="shared" si="258"/>
        <v>47370</v>
      </c>
      <c r="K3909" s="100"/>
      <c r="L3909" s="109"/>
      <c r="M3909" s="1"/>
      <c r="N3909" s="1"/>
      <c r="O3909" s="1"/>
    </row>
    <row r="3910" spans="9:15">
      <c r="I3910" s="108">
        <f t="shared" ref="I3910:J3925" si="259">I3909+1</f>
        <v>3907</v>
      </c>
      <c r="J3910" s="100">
        <f t="shared" si="259"/>
        <v>47371</v>
      </c>
      <c r="K3910" s="100"/>
      <c r="L3910" s="109"/>
      <c r="M3910" s="1"/>
      <c r="N3910" s="1"/>
      <c r="O3910" s="1"/>
    </row>
    <row r="3911" spans="9:15">
      <c r="I3911" s="108">
        <f t="shared" si="259"/>
        <v>3908</v>
      </c>
      <c r="J3911" s="100">
        <f t="shared" si="259"/>
        <v>47372</v>
      </c>
      <c r="K3911" s="100"/>
      <c r="L3911" s="109"/>
      <c r="M3911" s="1"/>
      <c r="N3911" s="1"/>
      <c r="O3911" s="1"/>
    </row>
    <row r="3912" spans="9:15">
      <c r="I3912" s="108">
        <f t="shared" si="259"/>
        <v>3909</v>
      </c>
      <c r="J3912" s="100">
        <f t="shared" si="259"/>
        <v>47373</v>
      </c>
      <c r="K3912" s="100"/>
      <c r="L3912" s="109"/>
      <c r="M3912" s="1"/>
      <c r="N3912" s="1"/>
      <c r="O3912" s="1"/>
    </row>
    <row r="3913" spans="9:15">
      <c r="I3913" s="108">
        <f t="shared" si="259"/>
        <v>3910</v>
      </c>
      <c r="J3913" s="100">
        <f t="shared" si="259"/>
        <v>47374</v>
      </c>
      <c r="K3913" s="100"/>
      <c r="L3913" s="109"/>
      <c r="M3913" s="1"/>
      <c r="N3913" s="1"/>
      <c r="O3913" s="1"/>
    </row>
    <row r="3914" spans="9:15">
      <c r="I3914" s="108">
        <f t="shared" si="259"/>
        <v>3911</v>
      </c>
      <c r="J3914" s="100">
        <f t="shared" si="259"/>
        <v>47375</v>
      </c>
      <c r="K3914" s="100"/>
      <c r="L3914" s="109"/>
      <c r="M3914" s="1"/>
      <c r="N3914" s="1"/>
      <c r="O3914" s="1"/>
    </row>
    <row r="3915" spans="9:15">
      <c r="I3915" s="108">
        <f t="shared" si="259"/>
        <v>3912</v>
      </c>
      <c r="J3915" s="100">
        <f t="shared" si="259"/>
        <v>47376</v>
      </c>
      <c r="K3915" s="100"/>
      <c r="L3915" s="109"/>
      <c r="M3915" s="1"/>
      <c r="N3915" s="1"/>
      <c r="O3915" s="1"/>
    </row>
    <row r="3916" spans="9:15">
      <c r="I3916" s="108">
        <f t="shared" si="259"/>
        <v>3913</v>
      </c>
      <c r="J3916" s="100">
        <f t="shared" si="259"/>
        <v>47377</v>
      </c>
      <c r="K3916" s="100"/>
      <c r="L3916" s="109"/>
      <c r="M3916" s="1"/>
      <c r="N3916" s="1"/>
      <c r="O3916" s="1"/>
    </row>
    <row r="3917" spans="9:15">
      <c r="I3917" s="108">
        <f t="shared" si="259"/>
        <v>3914</v>
      </c>
      <c r="J3917" s="100">
        <f t="shared" si="259"/>
        <v>47378</v>
      </c>
      <c r="K3917" s="100"/>
      <c r="L3917" s="109"/>
      <c r="M3917" s="1"/>
      <c r="N3917" s="1"/>
      <c r="O3917" s="1"/>
    </row>
    <row r="3918" spans="9:15">
      <c r="I3918" s="108">
        <f t="shared" si="259"/>
        <v>3915</v>
      </c>
      <c r="J3918" s="100">
        <f t="shared" si="259"/>
        <v>47379</v>
      </c>
      <c r="K3918" s="100"/>
      <c r="L3918" s="109"/>
      <c r="M3918" s="1"/>
      <c r="N3918" s="1"/>
      <c r="O3918" s="1"/>
    </row>
    <row r="3919" spans="9:15">
      <c r="I3919" s="108">
        <f t="shared" si="259"/>
        <v>3916</v>
      </c>
      <c r="J3919" s="100">
        <f t="shared" si="259"/>
        <v>47380</v>
      </c>
      <c r="K3919" s="100"/>
      <c r="L3919" s="109"/>
      <c r="M3919" s="1"/>
      <c r="N3919" s="1"/>
      <c r="O3919" s="1"/>
    </row>
    <row r="3920" spans="9:15">
      <c r="I3920" s="108">
        <f t="shared" si="259"/>
        <v>3917</v>
      </c>
      <c r="J3920" s="100">
        <f t="shared" si="259"/>
        <v>47381</v>
      </c>
      <c r="K3920" s="100"/>
      <c r="L3920" s="109"/>
      <c r="M3920" s="1"/>
      <c r="N3920" s="1"/>
      <c r="O3920" s="1"/>
    </row>
    <row r="3921" spans="9:15">
      <c r="I3921" s="108">
        <f t="shared" si="259"/>
        <v>3918</v>
      </c>
      <c r="J3921" s="100">
        <f t="shared" si="259"/>
        <v>47382</v>
      </c>
      <c r="K3921" s="100"/>
      <c r="L3921" s="109"/>
      <c r="M3921" s="1"/>
      <c r="N3921" s="1"/>
      <c r="O3921" s="1"/>
    </row>
    <row r="3922" spans="9:15">
      <c r="I3922" s="108">
        <f t="shared" si="259"/>
        <v>3919</v>
      </c>
      <c r="J3922" s="100">
        <f t="shared" si="259"/>
        <v>47383</v>
      </c>
      <c r="K3922" s="100"/>
      <c r="L3922" s="109"/>
      <c r="M3922" s="1"/>
      <c r="N3922" s="1"/>
      <c r="O3922" s="1"/>
    </row>
    <row r="3923" spans="9:15">
      <c r="I3923" s="108">
        <f t="shared" si="259"/>
        <v>3920</v>
      </c>
      <c r="J3923" s="100">
        <f t="shared" si="259"/>
        <v>47384</v>
      </c>
      <c r="K3923" s="100"/>
      <c r="L3923" s="109"/>
      <c r="M3923" s="1"/>
      <c r="N3923" s="1"/>
      <c r="O3923" s="1"/>
    </row>
    <row r="3924" spans="9:15">
      <c r="I3924" s="108">
        <f t="shared" si="259"/>
        <v>3921</v>
      </c>
      <c r="J3924" s="100">
        <f t="shared" si="259"/>
        <v>47385</v>
      </c>
      <c r="K3924" s="100"/>
      <c r="L3924" s="109"/>
      <c r="M3924" s="1"/>
      <c r="N3924" s="1"/>
      <c r="O3924" s="1"/>
    </row>
    <row r="3925" spans="9:15">
      <c r="I3925" s="108">
        <f t="shared" si="259"/>
        <v>3922</v>
      </c>
      <c r="J3925" s="100">
        <f t="shared" si="259"/>
        <v>47386</v>
      </c>
      <c r="K3925" s="100"/>
      <c r="L3925" s="109"/>
      <c r="M3925" s="1"/>
      <c r="N3925" s="1"/>
      <c r="O3925" s="1"/>
    </row>
    <row r="3926" spans="9:15">
      <c r="I3926" s="108">
        <f t="shared" ref="I3926:J3941" si="260">I3925+1</f>
        <v>3923</v>
      </c>
      <c r="J3926" s="100">
        <f t="shared" si="260"/>
        <v>47387</v>
      </c>
      <c r="K3926" s="100"/>
      <c r="L3926" s="109"/>
      <c r="M3926" s="1"/>
      <c r="N3926" s="1"/>
      <c r="O3926" s="1"/>
    </row>
    <row r="3927" spans="9:15">
      <c r="I3927" s="108">
        <f t="shared" si="260"/>
        <v>3924</v>
      </c>
      <c r="J3927" s="100">
        <f t="shared" si="260"/>
        <v>47388</v>
      </c>
      <c r="K3927" s="100"/>
      <c r="L3927" s="109"/>
      <c r="M3927" s="1"/>
      <c r="N3927" s="1"/>
      <c r="O3927" s="1"/>
    </row>
    <row r="3928" spans="9:15">
      <c r="I3928" s="108">
        <f t="shared" si="260"/>
        <v>3925</v>
      </c>
      <c r="J3928" s="100">
        <f t="shared" si="260"/>
        <v>47389</v>
      </c>
      <c r="K3928" s="100"/>
      <c r="L3928" s="109"/>
      <c r="M3928" s="1"/>
      <c r="N3928" s="1"/>
      <c r="O3928" s="1"/>
    </row>
    <row r="3929" spans="9:15">
      <c r="I3929" s="108">
        <f t="shared" si="260"/>
        <v>3926</v>
      </c>
      <c r="J3929" s="100">
        <f t="shared" si="260"/>
        <v>47390</v>
      </c>
      <c r="K3929" s="100"/>
      <c r="L3929" s="109"/>
      <c r="M3929" s="1"/>
      <c r="N3929" s="1"/>
      <c r="O3929" s="1"/>
    </row>
    <row r="3930" spans="9:15">
      <c r="I3930" s="108">
        <f t="shared" si="260"/>
        <v>3927</v>
      </c>
      <c r="J3930" s="100">
        <f t="shared" si="260"/>
        <v>47391</v>
      </c>
      <c r="K3930" s="100"/>
      <c r="L3930" s="109"/>
      <c r="M3930" s="1"/>
      <c r="N3930" s="1"/>
      <c r="O3930" s="1"/>
    </row>
    <row r="3931" spans="9:15">
      <c r="I3931" s="108">
        <f t="shared" si="260"/>
        <v>3928</v>
      </c>
      <c r="J3931" s="100">
        <f t="shared" si="260"/>
        <v>47392</v>
      </c>
      <c r="K3931" s="100"/>
      <c r="L3931" s="109"/>
      <c r="M3931" s="1"/>
      <c r="N3931" s="1"/>
      <c r="O3931" s="1"/>
    </row>
    <row r="3932" spans="9:15">
      <c r="I3932" s="108">
        <f t="shared" si="260"/>
        <v>3929</v>
      </c>
      <c r="J3932" s="100">
        <f t="shared" si="260"/>
        <v>47393</v>
      </c>
      <c r="K3932" s="100"/>
      <c r="L3932" s="109"/>
      <c r="M3932" s="1"/>
      <c r="N3932" s="1"/>
      <c r="O3932" s="1"/>
    </row>
    <row r="3933" spans="9:15">
      <c r="I3933" s="108">
        <f t="shared" si="260"/>
        <v>3930</v>
      </c>
      <c r="J3933" s="100">
        <f t="shared" si="260"/>
        <v>47394</v>
      </c>
      <c r="K3933" s="100"/>
      <c r="L3933" s="109"/>
      <c r="M3933" s="1"/>
      <c r="N3933" s="1"/>
      <c r="O3933" s="1"/>
    </row>
    <row r="3934" spans="9:15">
      <c r="I3934" s="108">
        <f t="shared" si="260"/>
        <v>3931</v>
      </c>
      <c r="J3934" s="100">
        <f t="shared" si="260"/>
        <v>47395</v>
      </c>
      <c r="K3934" s="100"/>
      <c r="L3934" s="109"/>
      <c r="M3934" s="1"/>
      <c r="N3934" s="1"/>
      <c r="O3934" s="1"/>
    </row>
    <row r="3935" spans="9:15">
      <c r="I3935" s="108">
        <f t="shared" si="260"/>
        <v>3932</v>
      </c>
      <c r="J3935" s="100">
        <f t="shared" si="260"/>
        <v>47396</v>
      </c>
      <c r="K3935" s="100"/>
      <c r="L3935" s="109"/>
      <c r="M3935" s="1"/>
      <c r="N3935" s="1"/>
      <c r="O3935" s="1"/>
    </row>
    <row r="3936" spans="9:15">
      <c r="I3936" s="108">
        <f t="shared" si="260"/>
        <v>3933</v>
      </c>
      <c r="J3936" s="100">
        <f t="shared" si="260"/>
        <v>47397</v>
      </c>
      <c r="K3936" s="100"/>
      <c r="L3936" s="109"/>
      <c r="M3936" s="1"/>
      <c r="N3936" s="1"/>
      <c r="O3936" s="1"/>
    </row>
    <row r="3937" spans="9:15">
      <c r="I3937" s="108">
        <f t="shared" si="260"/>
        <v>3934</v>
      </c>
      <c r="J3937" s="100">
        <f t="shared" si="260"/>
        <v>47398</v>
      </c>
      <c r="K3937" s="100"/>
      <c r="L3937" s="109"/>
      <c r="M3937" s="1"/>
      <c r="N3937" s="1"/>
      <c r="O3937" s="1"/>
    </row>
    <row r="3938" spans="9:15">
      <c r="I3938" s="108">
        <f t="shared" si="260"/>
        <v>3935</v>
      </c>
      <c r="J3938" s="100">
        <f t="shared" si="260"/>
        <v>47399</v>
      </c>
      <c r="K3938" s="100"/>
      <c r="L3938" s="109"/>
      <c r="M3938" s="1"/>
      <c r="N3938" s="1"/>
      <c r="O3938" s="1"/>
    </row>
    <row r="3939" spans="9:15">
      <c r="I3939" s="108">
        <f t="shared" si="260"/>
        <v>3936</v>
      </c>
      <c r="J3939" s="100">
        <f t="shared" si="260"/>
        <v>47400</v>
      </c>
      <c r="K3939" s="100"/>
      <c r="L3939" s="109"/>
      <c r="M3939" s="1"/>
      <c r="N3939" s="1"/>
      <c r="O3939" s="1"/>
    </row>
    <row r="3940" spans="9:15">
      <c r="I3940" s="108">
        <f t="shared" si="260"/>
        <v>3937</v>
      </c>
      <c r="J3940" s="100">
        <f t="shared" si="260"/>
        <v>47401</v>
      </c>
      <c r="K3940" s="100"/>
      <c r="L3940" s="109"/>
      <c r="M3940" s="1"/>
      <c r="N3940" s="1"/>
      <c r="O3940" s="1"/>
    </row>
    <row r="3941" spans="9:15">
      <c r="I3941" s="108">
        <f t="shared" si="260"/>
        <v>3938</v>
      </c>
      <c r="J3941" s="100">
        <f t="shared" si="260"/>
        <v>47402</v>
      </c>
      <c r="K3941" s="100"/>
      <c r="L3941" s="109"/>
      <c r="M3941" s="1"/>
      <c r="N3941" s="1"/>
      <c r="O3941" s="1"/>
    </row>
    <row r="3942" spans="9:15">
      <c r="I3942" s="108">
        <f t="shared" ref="I3942:J3957" si="261">I3941+1</f>
        <v>3939</v>
      </c>
      <c r="J3942" s="100">
        <f t="shared" si="261"/>
        <v>47403</v>
      </c>
      <c r="K3942" s="100"/>
      <c r="L3942" s="109"/>
      <c r="M3942" s="1"/>
      <c r="N3942" s="1"/>
      <c r="O3942" s="1"/>
    </row>
    <row r="3943" spans="9:15">
      <c r="I3943" s="108">
        <f t="shared" si="261"/>
        <v>3940</v>
      </c>
      <c r="J3943" s="100">
        <f t="shared" si="261"/>
        <v>47404</v>
      </c>
      <c r="K3943" s="100"/>
      <c r="L3943" s="109"/>
      <c r="M3943" s="1"/>
      <c r="N3943" s="1"/>
      <c r="O3943" s="1"/>
    </row>
    <row r="3944" spans="9:15">
      <c r="I3944" s="108">
        <f t="shared" si="261"/>
        <v>3941</v>
      </c>
      <c r="J3944" s="100">
        <f t="shared" si="261"/>
        <v>47405</v>
      </c>
      <c r="K3944" s="100"/>
      <c r="L3944" s="109"/>
      <c r="M3944" s="1"/>
      <c r="N3944" s="1"/>
      <c r="O3944" s="1"/>
    </row>
    <row r="3945" spans="9:15">
      <c r="I3945" s="108">
        <f t="shared" si="261"/>
        <v>3942</v>
      </c>
      <c r="J3945" s="100">
        <f t="shared" si="261"/>
        <v>47406</v>
      </c>
      <c r="K3945" s="100"/>
      <c r="L3945" s="109"/>
      <c r="M3945" s="1"/>
      <c r="N3945" s="1"/>
      <c r="O3945" s="1"/>
    </row>
    <row r="3946" spans="9:15">
      <c r="I3946" s="108">
        <f t="shared" si="261"/>
        <v>3943</v>
      </c>
      <c r="J3946" s="100">
        <f t="shared" si="261"/>
        <v>47407</v>
      </c>
      <c r="K3946" s="100"/>
      <c r="L3946" s="109"/>
      <c r="M3946" s="1"/>
      <c r="N3946" s="1"/>
      <c r="O3946" s="1"/>
    </row>
    <row r="3947" spans="9:15">
      <c r="I3947" s="108">
        <f t="shared" si="261"/>
        <v>3944</v>
      </c>
      <c r="J3947" s="100">
        <f t="shared" si="261"/>
        <v>47408</v>
      </c>
      <c r="K3947" s="100"/>
      <c r="L3947" s="109"/>
      <c r="M3947" s="1"/>
      <c r="N3947" s="1"/>
      <c r="O3947" s="1"/>
    </row>
    <row r="3948" spans="9:15">
      <c r="I3948" s="108">
        <f t="shared" si="261"/>
        <v>3945</v>
      </c>
      <c r="J3948" s="100">
        <f t="shared" si="261"/>
        <v>47409</v>
      </c>
      <c r="K3948" s="100"/>
      <c r="L3948" s="109"/>
      <c r="M3948" s="1"/>
      <c r="N3948" s="1"/>
      <c r="O3948" s="1"/>
    </row>
    <row r="3949" spans="9:15">
      <c r="I3949" s="108">
        <f t="shared" si="261"/>
        <v>3946</v>
      </c>
      <c r="J3949" s="100">
        <f t="shared" si="261"/>
        <v>47410</v>
      </c>
      <c r="K3949" s="100"/>
      <c r="L3949" s="109"/>
      <c r="M3949" s="1"/>
      <c r="N3949" s="1"/>
      <c r="O3949" s="1"/>
    </row>
    <row r="3950" spans="9:15">
      <c r="I3950" s="108">
        <f t="shared" si="261"/>
        <v>3947</v>
      </c>
      <c r="J3950" s="100">
        <f t="shared" si="261"/>
        <v>47411</v>
      </c>
      <c r="K3950" s="100"/>
      <c r="L3950" s="109"/>
      <c r="M3950" s="1"/>
      <c r="N3950" s="1"/>
      <c r="O3950" s="1"/>
    </row>
    <row r="3951" spans="9:15">
      <c r="I3951" s="108">
        <f t="shared" si="261"/>
        <v>3948</v>
      </c>
      <c r="J3951" s="100">
        <f t="shared" si="261"/>
        <v>47412</v>
      </c>
      <c r="K3951" s="100"/>
      <c r="L3951" s="109"/>
      <c r="M3951" s="1"/>
      <c r="N3951" s="1"/>
      <c r="O3951" s="1"/>
    </row>
    <row r="3952" spans="9:15">
      <c r="I3952" s="108">
        <f t="shared" si="261"/>
        <v>3949</v>
      </c>
      <c r="J3952" s="100">
        <f t="shared" si="261"/>
        <v>47413</v>
      </c>
      <c r="K3952" s="100"/>
      <c r="L3952" s="109"/>
      <c r="M3952" s="1"/>
      <c r="N3952" s="1"/>
      <c r="O3952" s="1"/>
    </row>
    <row r="3953" spans="9:15">
      <c r="I3953" s="108">
        <f t="shared" si="261"/>
        <v>3950</v>
      </c>
      <c r="J3953" s="100">
        <f t="shared" si="261"/>
        <v>47414</v>
      </c>
      <c r="K3953" s="100"/>
      <c r="L3953" s="109"/>
      <c r="M3953" s="1"/>
      <c r="N3953" s="1"/>
      <c r="O3953" s="1"/>
    </row>
    <row r="3954" spans="9:15">
      <c r="I3954" s="108">
        <f t="shared" si="261"/>
        <v>3951</v>
      </c>
      <c r="J3954" s="100">
        <f t="shared" si="261"/>
        <v>47415</v>
      </c>
      <c r="K3954" s="100"/>
      <c r="L3954" s="109"/>
      <c r="M3954" s="1"/>
      <c r="N3954" s="1"/>
      <c r="O3954" s="1"/>
    </row>
    <row r="3955" spans="9:15">
      <c r="I3955" s="108">
        <f t="shared" si="261"/>
        <v>3952</v>
      </c>
      <c r="J3955" s="100">
        <f t="shared" si="261"/>
        <v>47416</v>
      </c>
      <c r="K3955" s="100"/>
      <c r="L3955" s="109"/>
      <c r="M3955" s="1"/>
      <c r="N3955" s="1"/>
      <c r="O3955" s="1"/>
    </row>
    <row r="3956" spans="9:15">
      <c r="I3956" s="108">
        <f t="shared" si="261"/>
        <v>3953</v>
      </c>
      <c r="J3956" s="100">
        <f t="shared" si="261"/>
        <v>47417</v>
      </c>
      <c r="K3956" s="100"/>
      <c r="L3956" s="109"/>
      <c r="M3956" s="1"/>
      <c r="N3956" s="1"/>
      <c r="O3956" s="1"/>
    </row>
    <row r="3957" spans="9:15">
      <c r="I3957" s="108">
        <f t="shared" si="261"/>
        <v>3954</v>
      </c>
      <c r="J3957" s="100">
        <f t="shared" si="261"/>
        <v>47418</v>
      </c>
      <c r="K3957" s="100"/>
      <c r="L3957" s="109"/>
      <c r="M3957" s="1"/>
      <c r="N3957" s="1"/>
      <c r="O3957" s="1"/>
    </row>
    <row r="3958" spans="9:15">
      <c r="I3958" s="108">
        <f t="shared" ref="I3958:J3973" si="262">I3957+1</f>
        <v>3955</v>
      </c>
      <c r="J3958" s="100">
        <f t="shared" si="262"/>
        <v>47419</v>
      </c>
      <c r="K3958" s="100"/>
      <c r="L3958" s="109"/>
      <c r="M3958" s="1"/>
      <c r="N3958" s="1"/>
      <c r="O3958" s="1"/>
    </row>
    <row r="3959" spans="9:15">
      <c r="I3959" s="108">
        <f t="shared" si="262"/>
        <v>3956</v>
      </c>
      <c r="J3959" s="100">
        <f t="shared" si="262"/>
        <v>47420</v>
      </c>
      <c r="K3959" s="100"/>
      <c r="L3959" s="109"/>
      <c r="M3959" s="1"/>
      <c r="N3959" s="1"/>
      <c r="O3959" s="1"/>
    </row>
    <row r="3960" spans="9:15">
      <c r="I3960" s="108">
        <f t="shared" si="262"/>
        <v>3957</v>
      </c>
      <c r="J3960" s="100">
        <f t="shared" si="262"/>
        <v>47421</v>
      </c>
      <c r="K3960" s="100"/>
      <c r="L3960" s="109"/>
      <c r="M3960" s="1"/>
      <c r="N3960" s="1"/>
      <c r="O3960" s="1"/>
    </row>
    <row r="3961" spans="9:15">
      <c r="I3961" s="108">
        <f t="shared" si="262"/>
        <v>3958</v>
      </c>
      <c r="J3961" s="100">
        <f t="shared" si="262"/>
        <v>47422</v>
      </c>
      <c r="K3961" s="100"/>
      <c r="L3961" s="109"/>
      <c r="M3961" s="1"/>
      <c r="N3961" s="1"/>
      <c r="O3961" s="1"/>
    </row>
    <row r="3962" spans="9:15">
      <c r="I3962" s="108">
        <f t="shared" si="262"/>
        <v>3959</v>
      </c>
      <c r="J3962" s="100">
        <f t="shared" si="262"/>
        <v>47423</v>
      </c>
      <c r="K3962" s="100"/>
      <c r="L3962" s="109"/>
      <c r="M3962" s="1"/>
      <c r="N3962" s="1"/>
      <c r="O3962" s="1"/>
    </row>
    <row r="3963" spans="9:15">
      <c r="I3963" s="108">
        <f t="shared" si="262"/>
        <v>3960</v>
      </c>
      <c r="J3963" s="100">
        <f t="shared" si="262"/>
        <v>47424</v>
      </c>
      <c r="K3963" s="100"/>
      <c r="L3963" s="109"/>
      <c r="M3963" s="1"/>
      <c r="N3963" s="1"/>
      <c r="O3963" s="1"/>
    </row>
    <row r="3964" spans="9:15">
      <c r="I3964" s="108">
        <f t="shared" si="262"/>
        <v>3961</v>
      </c>
      <c r="J3964" s="100">
        <f t="shared" si="262"/>
        <v>47425</v>
      </c>
      <c r="K3964" s="100"/>
      <c r="L3964" s="109"/>
      <c r="M3964" s="1"/>
      <c r="N3964" s="1"/>
      <c r="O3964" s="1"/>
    </row>
    <row r="3965" spans="9:15">
      <c r="I3965" s="108">
        <f t="shared" si="262"/>
        <v>3962</v>
      </c>
      <c r="J3965" s="100">
        <f t="shared" si="262"/>
        <v>47426</v>
      </c>
      <c r="K3965" s="100"/>
      <c r="L3965" s="109"/>
      <c r="M3965" s="1"/>
      <c r="N3965" s="1"/>
      <c r="O3965" s="1"/>
    </row>
    <row r="3966" spans="9:15">
      <c r="I3966" s="108">
        <f t="shared" si="262"/>
        <v>3963</v>
      </c>
      <c r="J3966" s="100">
        <f t="shared" si="262"/>
        <v>47427</v>
      </c>
      <c r="K3966" s="100"/>
      <c r="L3966" s="109"/>
      <c r="M3966" s="1"/>
      <c r="N3966" s="1"/>
      <c r="O3966" s="1"/>
    </row>
    <row r="3967" spans="9:15">
      <c r="I3967" s="108">
        <f t="shared" si="262"/>
        <v>3964</v>
      </c>
      <c r="J3967" s="100">
        <f t="shared" si="262"/>
        <v>47428</v>
      </c>
      <c r="K3967" s="100"/>
      <c r="L3967" s="109"/>
      <c r="M3967" s="1"/>
      <c r="N3967" s="1"/>
      <c r="O3967" s="1"/>
    </row>
    <row r="3968" spans="9:15">
      <c r="I3968" s="108">
        <f t="shared" si="262"/>
        <v>3965</v>
      </c>
      <c r="J3968" s="100">
        <f t="shared" si="262"/>
        <v>47429</v>
      </c>
      <c r="K3968" s="100"/>
      <c r="L3968" s="109"/>
      <c r="M3968" s="1"/>
      <c r="N3968" s="1"/>
      <c r="O3968" s="1"/>
    </row>
    <row r="3969" spans="9:15">
      <c r="I3969" s="108">
        <f t="shared" si="262"/>
        <v>3966</v>
      </c>
      <c r="J3969" s="100">
        <f t="shared" si="262"/>
        <v>47430</v>
      </c>
      <c r="K3969" s="100"/>
      <c r="L3969" s="109"/>
      <c r="M3969" s="1"/>
      <c r="N3969" s="1"/>
      <c r="O3969" s="1"/>
    </row>
    <row r="3970" spans="9:15">
      <c r="I3970" s="108">
        <f t="shared" si="262"/>
        <v>3967</v>
      </c>
      <c r="J3970" s="100">
        <f t="shared" si="262"/>
        <v>47431</v>
      </c>
      <c r="K3970" s="100"/>
      <c r="L3970" s="109"/>
      <c r="M3970" s="1"/>
      <c r="N3970" s="1"/>
      <c r="O3970" s="1"/>
    </row>
    <row r="3971" spans="9:15">
      <c r="I3971" s="108">
        <f t="shared" si="262"/>
        <v>3968</v>
      </c>
      <c r="J3971" s="100">
        <f t="shared" si="262"/>
        <v>47432</v>
      </c>
      <c r="K3971" s="100"/>
      <c r="L3971" s="109"/>
      <c r="M3971" s="1"/>
      <c r="N3971" s="1"/>
      <c r="O3971" s="1"/>
    </row>
    <row r="3972" spans="9:15">
      <c r="I3972" s="108">
        <f t="shared" si="262"/>
        <v>3969</v>
      </c>
      <c r="J3972" s="100">
        <f t="shared" si="262"/>
        <v>47433</v>
      </c>
      <c r="K3972" s="100"/>
      <c r="L3972" s="109"/>
      <c r="M3972" s="1"/>
      <c r="N3972" s="1"/>
      <c r="O3972" s="1"/>
    </row>
    <row r="3973" spans="9:15">
      <c r="I3973" s="108">
        <f t="shared" si="262"/>
        <v>3970</v>
      </c>
      <c r="J3973" s="100">
        <f t="shared" si="262"/>
        <v>47434</v>
      </c>
      <c r="K3973" s="100"/>
      <c r="L3973" s="109"/>
      <c r="M3973" s="1"/>
      <c r="N3973" s="1"/>
      <c r="O3973" s="1"/>
    </row>
    <row r="3974" spans="9:15">
      <c r="I3974" s="108">
        <f t="shared" ref="I3974:J3989" si="263">I3973+1</f>
        <v>3971</v>
      </c>
      <c r="J3974" s="100">
        <f t="shared" si="263"/>
        <v>47435</v>
      </c>
      <c r="K3974" s="100"/>
      <c r="L3974" s="109"/>
      <c r="M3974" s="1"/>
      <c r="N3974" s="1"/>
      <c r="O3974" s="1"/>
    </row>
    <row r="3975" spans="9:15">
      <c r="I3975" s="108">
        <f t="shared" si="263"/>
        <v>3972</v>
      </c>
      <c r="J3975" s="100">
        <f t="shared" si="263"/>
        <v>47436</v>
      </c>
      <c r="K3975" s="100"/>
      <c r="L3975" s="109"/>
      <c r="M3975" s="1"/>
      <c r="N3975" s="1"/>
      <c r="O3975" s="1"/>
    </row>
    <row r="3976" spans="9:15">
      <c r="I3976" s="108">
        <f t="shared" si="263"/>
        <v>3973</v>
      </c>
      <c r="J3976" s="100">
        <f t="shared" si="263"/>
        <v>47437</v>
      </c>
      <c r="K3976" s="100"/>
      <c r="L3976" s="109"/>
      <c r="M3976" s="1"/>
      <c r="N3976" s="1"/>
      <c r="O3976" s="1"/>
    </row>
    <row r="3977" spans="9:15">
      <c r="I3977" s="108">
        <f t="shared" si="263"/>
        <v>3974</v>
      </c>
      <c r="J3977" s="100">
        <f t="shared" si="263"/>
        <v>47438</v>
      </c>
      <c r="K3977" s="100"/>
      <c r="L3977" s="109"/>
      <c r="M3977" s="1"/>
      <c r="N3977" s="1"/>
      <c r="O3977" s="1"/>
    </row>
    <row r="3978" spans="9:15">
      <c r="I3978" s="108">
        <f t="shared" si="263"/>
        <v>3975</v>
      </c>
      <c r="J3978" s="100">
        <f t="shared" si="263"/>
        <v>47439</v>
      </c>
      <c r="K3978" s="100"/>
      <c r="L3978" s="109"/>
      <c r="M3978" s="1"/>
      <c r="N3978" s="1"/>
      <c r="O3978" s="1"/>
    </row>
    <row r="3979" spans="9:15">
      <c r="I3979" s="108">
        <f t="shared" si="263"/>
        <v>3976</v>
      </c>
      <c r="J3979" s="100">
        <f t="shared" si="263"/>
        <v>47440</v>
      </c>
      <c r="K3979" s="100"/>
      <c r="L3979" s="109"/>
      <c r="M3979" s="1"/>
      <c r="N3979" s="1"/>
      <c r="O3979" s="1"/>
    </row>
    <row r="3980" spans="9:15">
      <c r="I3980" s="108">
        <f t="shared" si="263"/>
        <v>3977</v>
      </c>
      <c r="J3980" s="100">
        <f t="shared" si="263"/>
        <v>47441</v>
      </c>
      <c r="K3980" s="100"/>
      <c r="L3980" s="109"/>
      <c r="M3980" s="1"/>
      <c r="N3980" s="1"/>
      <c r="O3980" s="1"/>
    </row>
    <row r="3981" spans="9:15">
      <c r="I3981" s="108">
        <f t="shared" si="263"/>
        <v>3978</v>
      </c>
      <c r="J3981" s="100">
        <f t="shared" si="263"/>
        <v>47442</v>
      </c>
      <c r="K3981" s="100"/>
      <c r="L3981" s="109"/>
      <c r="M3981" s="1"/>
      <c r="N3981" s="1"/>
      <c r="O3981" s="1"/>
    </row>
    <row r="3982" spans="9:15">
      <c r="I3982" s="108">
        <f t="shared" si="263"/>
        <v>3979</v>
      </c>
      <c r="J3982" s="100">
        <f t="shared" si="263"/>
        <v>47443</v>
      </c>
      <c r="K3982" s="100"/>
      <c r="L3982" s="109"/>
      <c r="M3982" s="1"/>
      <c r="N3982" s="1"/>
      <c r="O3982" s="1"/>
    </row>
    <row r="3983" spans="9:15">
      <c r="I3983" s="108">
        <f t="shared" si="263"/>
        <v>3980</v>
      </c>
      <c r="J3983" s="100">
        <f t="shared" si="263"/>
        <v>47444</v>
      </c>
      <c r="K3983" s="100"/>
      <c r="L3983" s="109"/>
      <c r="M3983" s="1"/>
      <c r="N3983" s="1"/>
      <c r="O3983" s="1"/>
    </row>
    <row r="3984" spans="9:15">
      <c r="I3984" s="108">
        <f t="shared" si="263"/>
        <v>3981</v>
      </c>
      <c r="J3984" s="100">
        <f t="shared" si="263"/>
        <v>47445</v>
      </c>
      <c r="K3984" s="100"/>
      <c r="L3984" s="109"/>
      <c r="M3984" s="1"/>
      <c r="N3984" s="1"/>
      <c r="O3984" s="1"/>
    </row>
    <row r="3985" spans="9:15">
      <c r="I3985" s="108">
        <f t="shared" si="263"/>
        <v>3982</v>
      </c>
      <c r="J3985" s="100">
        <f t="shared" si="263"/>
        <v>47446</v>
      </c>
      <c r="K3985" s="100"/>
      <c r="L3985" s="109"/>
      <c r="M3985" s="1"/>
      <c r="N3985" s="1"/>
      <c r="O3985" s="1"/>
    </row>
    <row r="3986" spans="9:15">
      <c r="I3986" s="108">
        <f t="shared" si="263"/>
        <v>3983</v>
      </c>
      <c r="J3986" s="100">
        <f t="shared" si="263"/>
        <v>47447</v>
      </c>
      <c r="K3986" s="100"/>
      <c r="L3986" s="109"/>
      <c r="M3986" s="1"/>
      <c r="N3986" s="1"/>
      <c r="O3986" s="1"/>
    </row>
    <row r="3987" spans="9:15">
      <c r="I3987" s="108">
        <f t="shared" si="263"/>
        <v>3984</v>
      </c>
      <c r="J3987" s="100">
        <f t="shared" si="263"/>
        <v>47448</v>
      </c>
      <c r="K3987" s="100"/>
      <c r="L3987" s="109"/>
      <c r="M3987" s="1"/>
      <c r="N3987" s="1"/>
      <c r="O3987" s="1"/>
    </row>
    <row r="3988" spans="9:15">
      <c r="I3988" s="108">
        <f t="shared" si="263"/>
        <v>3985</v>
      </c>
      <c r="J3988" s="100">
        <f t="shared" si="263"/>
        <v>47449</v>
      </c>
      <c r="K3988" s="100"/>
      <c r="L3988" s="109"/>
      <c r="M3988" s="1"/>
      <c r="N3988" s="1"/>
      <c r="O3988" s="1"/>
    </row>
    <row r="3989" spans="9:15">
      <c r="I3989" s="108">
        <f t="shared" si="263"/>
        <v>3986</v>
      </c>
      <c r="J3989" s="100">
        <f t="shared" si="263"/>
        <v>47450</v>
      </c>
      <c r="K3989" s="100"/>
      <c r="L3989" s="109"/>
      <c r="M3989" s="1"/>
      <c r="N3989" s="1"/>
      <c r="O3989" s="1"/>
    </row>
    <row r="3990" spans="9:15">
      <c r="I3990" s="108">
        <f t="shared" ref="I3990:J4005" si="264">I3989+1</f>
        <v>3987</v>
      </c>
      <c r="J3990" s="100">
        <f t="shared" si="264"/>
        <v>47451</v>
      </c>
      <c r="K3990" s="100"/>
      <c r="L3990" s="109"/>
      <c r="M3990" s="1"/>
      <c r="N3990" s="1"/>
      <c r="O3990" s="1"/>
    </row>
    <row r="3991" spans="9:15">
      <c r="I3991" s="108">
        <f t="shared" si="264"/>
        <v>3988</v>
      </c>
      <c r="J3991" s="100">
        <f t="shared" si="264"/>
        <v>47452</v>
      </c>
      <c r="K3991" s="100"/>
      <c r="L3991" s="109"/>
      <c r="M3991" s="1"/>
      <c r="N3991" s="1"/>
      <c r="O3991" s="1"/>
    </row>
    <row r="3992" spans="9:15">
      <c r="I3992" s="108">
        <f t="shared" si="264"/>
        <v>3989</v>
      </c>
      <c r="J3992" s="100">
        <f t="shared" si="264"/>
        <v>47453</v>
      </c>
      <c r="K3992" s="100"/>
      <c r="L3992" s="109"/>
      <c r="M3992" s="1"/>
      <c r="N3992" s="1"/>
      <c r="O3992" s="1"/>
    </row>
    <row r="3993" spans="9:15">
      <c r="I3993" s="108">
        <f t="shared" si="264"/>
        <v>3990</v>
      </c>
      <c r="J3993" s="100">
        <f t="shared" si="264"/>
        <v>47454</v>
      </c>
      <c r="K3993" s="100"/>
      <c r="L3993" s="109"/>
      <c r="M3993" s="1"/>
      <c r="N3993" s="1"/>
      <c r="O3993" s="1"/>
    </row>
    <row r="3994" spans="9:15">
      <c r="I3994" s="108">
        <f t="shared" si="264"/>
        <v>3991</v>
      </c>
      <c r="J3994" s="100">
        <f t="shared" si="264"/>
        <v>47455</v>
      </c>
      <c r="K3994" s="100"/>
      <c r="L3994" s="109"/>
      <c r="M3994" s="1"/>
      <c r="N3994" s="1"/>
      <c r="O3994" s="1"/>
    </row>
    <row r="3995" spans="9:15">
      <c r="I3995" s="108">
        <f t="shared" si="264"/>
        <v>3992</v>
      </c>
      <c r="J3995" s="100">
        <f t="shared" si="264"/>
        <v>47456</v>
      </c>
      <c r="K3995" s="100"/>
      <c r="L3995" s="109"/>
      <c r="M3995" s="1"/>
      <c r="N3995" s="1"/>
      <c r="O3995" s="1"/>
    </row>
    <row r="3996" spans="9:15">
      <c r="I3996" s="108">
        <f t="shared" si="264"/>
        <v>3993</v>
      </c>
      <c r="J3996" s="100">
        <f t="shared" si="264"/>
        <v>47457</v>
      </c>
      <c r="K3996" s="100"/>
      <c r="L3996" s="109"/>
      <c r="M3996" s="1"/>
      <c r="N3996" s="1"/>
      <c r="O3996" s="1"/>
    </row>
    <row r="3997" spans="9:15">
      <c r="I3997" s="108">
        <f t="shared" si="264"/>
        <v>3994</v>
      </c>
      <c r="J3997" s="100">
        <f t="shared" si="264"/>
        <v>47458</v>
      </c>
      <c r="K3997" s="100"/>
      <c r="L3997" s="109"/>
      <c r="M3997" s="1"/>
      <c r="N3997" s="1"/>
      <c r="O3997" s="1"/>
    </row>
    <row r="3998" spans="9:15">
      <c r="I3998" s="108">
        <f t="shared" si="264"/>
        <v>3995</v>
      </c>
      <c r="J3998" s="100">
        <f t="shared" si="264"/>
        <v>47459</v>
      </c>
      <c r="K3998" s="100"/>
      <c r="L3998" s="109"/>
      <c r="M3998" s="1"/>
      <c r="N3998" s="1"/>
      <c r="O3998" s="1"/>
    </row>
    <row r="3999" spans="9:15">
      <c r="I3999" s="108">
        <f t="shared" si="264"/>
        <v>3996</v>
      </c>
      <c r="J3999" s="100">
        <f t="shared" si="264"/>
        <v>47460</v>
      </c>
      <c r="K3999" s="100"/>
      <c r="L3999" s="109"/>
      <c r="M3999" s="1"/>
      <c r="N3999" s="1"/>
      <c r="O3999" s="1"/>
    </row>
    <row r="4000" spans="9:15">
      <c r="I4000" s="108">
        <f t="shared" si="264"/>
        <v>3997</v>
      </c>
      <c r="J4000" s="100">
        <f t="shared" si="264"/>
        <v>47461</v>
      </c>
      <c r="K4000" s="100"/>
      <c r="L4000" s="109"/>
      <c r="M4000" s="1"/>
      <c r="N4000" s="1"/>
      <c r="O4000" s="1"/>
    </row>
    <row r="4001" spans="9:15">
      <c r="I4001" s="108">
        <f t="shared" si="264"/>
        <v>3998</v>
      </c>
      <c r="J4001" s="100">
        <f t="shared" si="264"/>
        <v>47462</v>
      </c>
      <c r="K4001" s="100"/>
      <c r="L4001" s="109"/>
      <c r="M4001" s="1"/>
      <c r="N4001" s="1"/>
      <c r="O4001" s="1"/>
    </row>
    <row r="4002" spans="9:15">
      <c r="I4002" s="108">
        <f t="shared" si="264"/>
        <v>3999</v>
      </c>
      <c r="J4002" s="100">
        <f t="shared" si="264"/>
        <v>47463</v>
      </c>
      <c r="K4002" s="100"/>
      <c r="L4002" s="109"/>
      <c r="M4002" s="1"/>
      <c r="N4002" s="1"/>
      <c r="O4002" s="1"/>
    </row>
    <row r="4003" spans="9:15">
      <c r="I4003" s="108">
        <f t="shared" si="264"/>
        <v>4000</v>
      </c>
      <c r="J4003" s="100">
        <f t="shared" si="264"/>
        <v>47464</v>
      </c>
      <c r="K4003" s="100"/>
      <c r="L4003" s="109"/>
      <c r="M4003" s="1"/>
      <c r="N4003" s="1"/>
      <c r="O4003" s="1"/>
    </row>
    <row r="4004" spans="9:15">
      <c r="I4004" s="108">
        <f t="shared" si="264"/>
        <v>4001</v>
      </c>
      <c r="J4004" s="100">
        <f t="shared" si="264"/>
        <v>47465</v>
      </c>
      <c r="K4004" s="100"/>
      <c r="L4004" s="109"/>
      <c r="M4004" s="1"/>
      <c r="N4004" s="1"/>
      <c r="O4004" s="1"/>
    </row>
    <row r="4005" spans="9:15">
      <c r="I4005" s="108">
        <f t="shared" si="264"/>
        <v>4002</v>
      </c>
      <c r="J4005" s="100">
        <f t="shared" si="264"/>
        <v>47466</v>
      </c>
      <c r="K4005" s="100"/>
      <c r="L4005" s="109"/>
      <c r="M4005" s="1"/>
      <c r="N4005" s="1"/>
      <c r="O4005" s="1"/>
    </row>
    <row r="4006" spans="9:15">
      <c r="I4006" s="108">
        <f t="shared" ref="I4006:J4021" si="265">I4005+1</f>
        <v>4003</v>
      </c>
      <c r="J4006" s="100">
        <f t="shared" si="265"/>
        <v>47467</v>
      </c>
      <c r="K4006" s="100"/>
      <c r="L4006" s="109"/>
      <c r="M4006" s="1"/>
      <c r="N4006" s="1"/>
      <c r="O4006" s="1"/>
    </row>
    <row r="4007" spans="9:15">
      <c r="I4007" s="108">
        <f t="shared" si="265"/>
        <v>4004</v>
      </c>
      <c r="J4007" s="100">
        <f t="shared" si="265"/>
        <v>47468</v>
      </c>
      <c r="K4007" s="100"/>
      <c r="L4007" s="109"/>
      <c r="M4007" s="1"/>
      <c r="N4007" s="1"/>
      <c r="O4007" s="1"/>
    </row>
    <row r="4008" spans="9:15">
      <c r="I4008" s="108">
        <f t="shared" si="265"/>
        <v>4005</v>
      </c>
      <c r="J4008" s="100">
        <f t="shared" si="265"/>
        <v>47469</v>
      </c>
      <c r="K4008" s="100"/>
      <c r="L4008" s="109"/>
      <c r="M4008" s="1"/>
      <c r="N4008" s="1"/>
      <c r="O4008" s="1"/>
    </row>
    <row r="4009" spans="9:15">
      <c r="I4009" s="108">
        <f t="shared" si="265"/>
        <v>4006</v>
      </c>
      <c r="J4009" s="100">
        <f t="shared" si="265"/>
        <v>47470</v>
      </c>
      <c r="K4009" s="100"/>
      <c r="L4009" s="109"/>
      <c r="M4009" s="1"/>
      <c r="N4009" s="1"/>
      <c r="O4009" s="1"/>
    </row>
    <row r="4010" spans="9:15">
      <c r="I4010" s="108">
        <f t="shared" si="265"/>
        <v>4007</v>
      </c>
      <c r="J4010" s="100">
        <f t="shared" si="265"/>
        <v>47471</v>
      </c>
      <c r="K4010" s="100"/>
      <c r="L4010" s="109"/>
      <c r="M4010" s="1"/>
      <c r="N4010" s="1"/>
      <c r="O4010" s="1"/>
    </row>
    <row r="4011" spans="9:15">
      <c r="I4011" s="108">
        <f t="shared" si="265"/>
        <v>4008</v>
      </c>
      <c r="J4011" s="100">
        <f t="shared" si="265"/>
        <v>47472</v>
      </c>
      <c r="K4011" s="100"/>
      <c r="L4011" s="109"/>
      <c r="M4011" s="1"/>
      <c r="N4011" s="1"/>
      <c r="O4011" s="1"/>
    </row>
    <row r="4012" spans="9:15">
      <c r="I4012" s="108">
        <f t="shared" si="265"/>
        <v>4009</v>
      </c>
      <c r="J4012" s="100">
        <f t="shared" si="265"/>
        <v>47473</v>
      </c>
      <c r="K4012" s="100"/>
      <c r="L4012" s="109"/>
      <c r="M4012" s="1"/>
      <c r="N4012" s="1"/>
      <c r="O4012" s="1"/>
    </row>
    <row r="4013" spans="9:15">
      <c r="I4013" s="108">
        <f t="shared" si="265"/>
        <v>4010</v>
      </c>
      <c r="J4013" s="100">
        <f t="shared" si="265"/>
        <v>47474</v>
      </c>
      <c r="K4013" s="100"/>
      <c r="L4013" s="109"/>
      <c r="M4013" s="1"/>
      <c r="N4013" s="1"/>
      <c r="O4013" s="1"/>
    </row>
    <row r="4014" spans="9:15">
      <c r="I4014" s="108">
        <f t="shared" si="265"/>
        <v>4011</v>
      </c>
      <c r="J4014" s="100">
        <f t="shared" si="265"/>
        <v>47475</v>
      </c>
      <c r="K4014" s="100"/>
      <c r="L4014" s="109"/>
      <c r="M4014" s="1"/>
      <c r="N4014" s="1"/>
      <c r="O4014" s="1"/>
    </row>
    <row r="4015" spans="9:15">
      <c r="I4015" s="108">
        <f t="shared" si="265"/>
        <v>4012</v>
      </c>
      <c r="J4015" s="100">
        <f t="shared" si="265"/>
        <v>47476</v>
      </c>
      <c r="K4015" s="100"/>
      <c r="L4015" s="109"/>
      <c r="M4015" s="1"/>
      <c r="N4015" s="1"/>
      <c r="O4015" s="1"/>
    </row>
    <row r="4016" spans="9:15">
      <c r="I4016" s="108">
        <f t="shared" si="265"/>
        <v>4013</v>
      </c>
      <c r="J4016" s="100">
        <f t="shared" si="265"/>
        <v>47477</v>
      </c>
      <c r="K4016" s="100"/>
      <c r="L4016" s="109"/>
      <c r="M4016" s="1"/>
      <c r="N4016" s="1"/>
      <c r="O4016" s="1"/>
    </row>
    <row r="4017" spans="9:15">
      <c r="I4017" s="108">
        <f t="shared" si="265"/>
        <v>4014</v>
      </c>
      <c r="J4017" s="100">
        <f t="shared" si="265"/>
        <v>47478</v>
      </c>
      <c r="K4017" s="100"/>
      <c r="L4017" s="109"/>
      <c r="M4017" s="1"/>
      <c r="N4017" s="1"/>
      <c r="O4017" s="1"/>
    </row>
    <row r="4018" spans="9:15">
      <c r="I4018" s="108">
        <f t="shared" si="265"/>
        <v>4015</v>
      </c>
      <c r="J4018" s="100">
        <f t="shared" si="265"/>
        <v>47479</v>
      </c>
      <c r="K4018" s="100"/>
      <c r="L4018" s="109"/>
      <c r="M4018" s="1"/>
      <c r="N4018" s="1"/>
      <c r="O4018" s="1"/>
    </row>
    <row r="4019" spans="9:15">
      <c r="I4019" s="108">
        <f t="shared" si="265"/>
        <v>4016</v>
      </c>
      <c r="J4019" s="100">
        <f t="shared" si="265"/>
        <v>47480</v>
      </c>
      <c r="K4019" s="100"/>
      <c r="L4019" s="109"/>
      <c r="M4019" s="1"/>
      <c r="N4019" s="1"/>
      <c r="O4019" s="1"/>
    </row>
    <row r="4020" spans="9:15">
      <c r="I4020" s="108">
        <f t="shared" si="265"/>
        <v>4017</v>
      </c>
      <c r="J4020" s="100">
        <f t="shared" si="265"/>
        <v>47481</v>
      </c>
      <c r="K4020" s="100"/>
      <c r="L4020" s="109"/>
      <c r="M4020" s="1"/>
      <c r="N4020" s="1"/>
      <c r="O4020" s="1"/>
    </row>
    <row r="4021" spans="9:15">
      <c r="I4021" s="108">
        <f t="shared" si="265"/>
        <v>4018</v>
      </c>
      <c r="J4021" s="100">
        <f t="shared" si="265"/>
        <v>47482</v>
      </c>
      <c r="K4021" s="100"/>
      <c r="L4021" s="109"/>
      <c r="M4021" s="1"/>
      <c r="N4021" s="1"/>
      <c r="O4021" s="1"/>
    </row>
    <row r="4022" spans="9:15">
      <c r="I4022" s="108">
        <f t="shared" ref="I4022:J4037" si="266">I4021+1</f>
        <v>4019</v>
      </c>
      <c r="J4022" s="100">
        <f t="shared" si="266"/>
        <v>47483</v>
      </c>
      <c r="K4022" s="100"/>
      <c r="L4022" s="109"/>
      <c r="M4022" s="1"/>
      <c r="N4022" s="1"/>
      <c r="O4022" s="1"/>
    </row>
    <row r="4023" spans="9:15">
      <c r="I4023" s="108">
        <f t="shared" si="266"/>
        <v>4020</v>
      </c>
      <c r="J4023" s="100">
        <f t="shared" si="266"/>
        <v>47484</v>
      </c>
      <c r="K4023" s="100"/>
      <c r="L4023" s="109"/>
      <c r="M4023" s="1"/>
      <c r="N4023" s="1"/>
      <c r="O4023" s="1"/>
    </row>
    <row r="4024" spans="9:15">
      <c r="I4024" s="108">
        <f t="shared" si="266"/>
        <v>4021</v>
      </c>
      <c r="J4024" s="100">
        <f t="shared" si="266"/>
        <v>47485</v>
      </c>
      <c r="K4024" s="100"/>
      <c r="L4024" s="109"/>
      <c r="M4024" s="1"/>
      <c r="N4024" s="1"/>
      <c r="O4024" s="1"/>
    </row>
    <row r="4025" spans="9:15">
      <c r="I4025" s="108">
        <f t="shared" si="266"/>
        <v>4022</v>
      </c>
      <c r="J4025" s="100">
        <f t="shared" si="266"/>
        <v>47486</v>
      </c>
      <c r="K4025" s="100"/>
      <c r="L4025" s="109"/>
      <c r="M4025" s="1"/>
      <c r="N4025" s="1"/>
      <c r="O4025" s="1"/>
    </row>
    <row r="4026" spans="9:15">
      <c r="I4026" s="108">
        <f t="shared" si="266"/>
        <v>4023</v>
      </c>
      <c r="J4026" s="100">
        <f t="shared" si="266"/>
        <v>47487</v>
      </c>
      <c r="K4026" s="100"/>
      <c r="L4026" s="109"/>
      <c r="M4026" s="1"/>
      <c r="N4026" s="1"/>
      <c r="O4026" s="1"/>
    </row>
    <row r="4027" spans="9:15">
      <c r="I4027" s="108">
        <f t="shared" si="266"/>
        <v>4024</v>
      </c>
      <c r="J4027" s="100">
        <f t="shared" si="266"/>
        <v>47488</v>
      </c>
      <c r="K4027" s="100"/>
      <c r="L4027" s="109"/>
      <c r="M4027" s="1"/>
      <c r="N4027" s="1"/>
      <c r="O4027" s="1"/>
    </row>
    <row r="4028" spans="9:15">
      <c r="I4028" s="108">
        <f t="shared" si="266"/>
        <v>4025</v>
      </c>
      <c r="J4028" s="100">
        <f t="shared" si="266"/>
        <v>47489</v>
      </c>
      <c r="K4028" s="100"/>
      <c r="L4028" s="109"/>
      <c r="M4028" s="1"/>
      <c r="N4028" s="1"/>
      <c r="O4028" s="1"/>
    </row>
    <row r="4029" spans="9:15">
      <c r="I4029" s="108">
        <f t="shared" si="266"/>
        <v>4026</v>
      </c>
      <c r="J4029" s="100">
        <f t="shared" si="266"/>
        <v>47490</v>
      </c>
      <c r="K4029" s="100"/>
      <c r="L4029" s="109"/>
      <c r="M4029" s="1"/>
      <c r="N4029" s="1"/>
      <c r="O4029" s="1"/>
    </row>
    <row r="4030" spans="9:15">
      <c r="I4030" s="108">
        <f t="shared" si="266"/>
        <v>4027</v>
      </c>
      <c r="J4030" s="100">
        <f t="shared" si="266"/>
        <v>47491</v>
      </c>
      <c r="K4030" s="100"/>
      <c r="L4030" s="109"/>
      <c r="M4030" s="1"/>
      <c r="N4030" s="1"/>
      <c r="O4030" s="1"/>
    </row>
    <row r="4031" spans="9:15">
      <c r="I4031" s="108">
        <f t="shared" si="266"/>
        <v>4028</v>
      </c>
      <c r="J4031" s="100">
        <f t="shared" si="266"/>
        <v>47492</v>
      </c>
      <c r="K4031" s="100"/>
      <c r="L4031" s="109"/>
      <c r="M4031" s="1"/>
      <c r="N4031" s="1"/>
      <c r="O4031" s="1"/>
    </row>
    <row r="4032" spans="9:15">
      <c r="I4032" s="108">
        <f t="shared" si="266"/>
        <v>4029</v>
      </c>
      <c r="J4032" s="100">
        <f t="shared" si="266"/>
        <v>47493</v>
      </c>
      <c r="K4032" s="100"/>
      <c r="L4032" s="109"/>
      <c r="M4032" s="1"/>
      <c r="N4032" s="1"/>
      <c r="O4032" s="1"/>
    </row>
    <row r="4033" spans="9:15">
      <c r="I4033" s="108">
        <f t="shared" si="266"/>
        <v>4030</v>
      </c>
      <c r="J4033" s="100">
        <f t="shared" si="266"/>
        <v>47494</v>
      </c>
      <c r="K4033" s="100"/>
      <c r="L4033" s="109"/>
      <c r="M4033" s="1"/>
      <c r="N4033" s="1"/>
      <c r="O4033" s="1"/>
    </row>
    <row r="4034" spans="9:15">
      <c r="I4034" s="108">
        <f t="shared" si="266"/>
        <v>4031</v>
      </c>
      <c r="J4034" s="100">
        <f t="shared" si="266"/>
        <v>47495</v>
      </c>
      <c r="K4034" s="100"/>
      <c r="L4034" s="109"/>
      <c r="M4034" s="1"/>
      <c r="N4034" s="1"/>
      <c r="O4034" s="1"/>
    </row>
    <row r="4035" spans="9:15">
      <c r="I4035" s="108">
        <f t="shared" si="266"/>
        <v>4032</v>
      </c>
      <c r="J4035" s="100">
        <f t="shared" si="266"/>
        <v>47496</v>
      </c>
      <c r="K4035" s="100"/>
      <c r="L4035" s="109"/>
      <c r="M4035" s="1"/>
      <c r="N4035" s="1"/>
      <c r="O4035" s="1"/>
    </row>
    <row r="4036" spans="9:15">
      <c r="I4036" s="108">
        <f t="shared" si="266"/>
        <v>4033</v>
      </c>
      <c r="J4036" s="100">
        <f t="shared" si="266"/>
        <v>47497</v>
      </c>
      <c r="K4036" s="100"/>
      <c r="L4036" s="109"/>
      <c r="M4036" s="1"/>
      <c r="N4036" s="1"/>
      <c r="O4036" s="1"/>
    </row>
    <row r="4037" spans="9:15">
      <c r="I4037" s="108">
        <f t="shared" si="266"/>
        <v>4034</v>
      </c>
      <c r="J4037" s="100">
        <f t="shared" si="266"/>
        <v>47498</v>
      </c>
      <c r="K4037" s="100"/>
      <c r="L4037" s="109"/>
      <c r="M4037" s="1"/>
      <c r="N4037" s="1"/>
      <c r="O4037" s="1"/>
    </row>
    <row r="4038" spans="9:15">
      <c r="I4038" s="108">
        <f t="shared" ref="I4038:J4053" si="267">I4037+1</f>
        <v>4035</v>
      </c>
      <c r="J4038" s="100">
        <f t="shared" si="267"/>
        <v>47499</v>
      </c>
      <c r="K4038" s="100"/>
      <c r="L4038" s="109"/>
      <c r="M4038" s="1"/>
      <c r="N4038" s="1"/>
      <c r="O4038" s="1"/>
    </row>
    <row r="4039" spans="9:15">
      <c r="I4039" s="108">
        <f t="shared" si="267"/>
        <v>4036</v>
      </c>
      <c r="J4039" s="100">
        <f t="shared" si="267"/>
        <v>47500</v>
      </c>
      <c r="K4039" s="100"/>
      <c r="L4039" s="109"/>
      <c r="M4039" s="1"/>
      <c r="N4039" s="1"/>
      <c r="O4039" s="1"/>
    </row>
    <row r="4040" spans="9:15">
      <c r="I4040" s="108">
        <f t="shared" si="267"/>
        <v>4037</v>
      </c>
      <c r="J4040" s="100">
        <f t="shared" si="267"/>
        <v>47501</v>
      </c>
      <c r="K4040" s="100"/>
      <c r="L4040" s="109"/>
      <c r="M4040" s="1"/>
      <c r="N4040" s="1"/>
      <c r="O4040" s="1"/>
    </row>
    <row r="4041" spans="9:15">
      <c r="I4041" s="108">
        <f t="shared" si="267"/>
        <v>4038</v>
      </c>
      <c r="J4041" s="100">
        <f t="shared" si="267"/>
        <v>47502</v>
      </c>
      <c r="K4041" s="100"/>
      <c r="L4041" s="109"/>
      <c r="M4041" s="1"/>
      <c r="N4041" s="1"/>
      <c r="O4041" s="1"/>
    </row>
    <row r="4042" spans="9:15">
      <c r="I4042" s="108">
        <f t="shared" si="267"/>
        <v>4039</v>
      </c>
      <c r="J4042" s="100">
        <f t="shared" si="267"/>
        <v>47503</v>
      </c>
      <c r="K4042" s="100"/>
      <c r="L4042" s="109"/>
      <c r="M4042" s="1"/>
      <c r="N4042" s="1"/>
      <c r="O4042" s="1"/>
    </row>
    <row r="4043" spans="9:15">
      <c r="I4043" s="108">
        <f t="shared" si="267"/>
        <v>4040</v>
      </c>
      <c r="J4043" s="100">
        <f t="shared" si="267"/>
        <v>47504</v>
      </c>
      <c r="K4043" s="100"/>
      <c r="L4043" s="109"/>
      <c r="M4043" s="1"/>
      <c r="N4043" s="1"/>
      <c r="O4043" s="1"/>
    </row>
    <row r="4044" spans="9:15">
      <c r="I4044" s="108">
        <f t="shared" si="267"/>
        <v>4041</v>
      </c>
      <c r="J4044" s="100">
        <f t="shared" si="267"/>
        <v>47505</v>
      </c>
      <c r="K4044" s="100"/>
      <c r="L4044" s="109"/>
      <c r="M4044" s="1"/>
      <c r="N4044" s="1"/>
      <c r="O4044" s="1"/>
    </row>
    <row r="4045" spans="9:15">
      <c r="I4045" s="108">
        <f t="shared" si="267"/>
        <v>4042</v>
      </c>
      <c r="J4045" s="100">
        <f t="shared" si="267"/>
        <v>47506</v>
      </c>
      <c r="K4045" s="100"/>
      <c r="L4045" s="109"/>
      <c r="M4045" s="1"/>
      <c r="N4045" s="1"/>
      <c r="O4045" s="1"/>
    </row>
    <row r="4046" spans="9:15">
      <c r="I4046" s="108">
        <f t="shared" si="267"/>
        <v>4043</v>
      </c>
      <c r="J4046" s="100">
        <f t="shared" si="267"/>
        <v>47507</v>
      </c>
      <c r="K4046" s="100"/>
      <c r="L4046" s="109"/>
      <c r="M4046" s="1"/>
      <c r="N4046" s="1"/>
      <c r="O4046" s="1"/>
    </row>
    <row r="4047" spans="9:15">
      <c r="I4047" s="108">
        <f t="shared" si="267"/>
        <v>4044</v>
      </c>
      <c r="J4047" s="100">
        <f t="shared" si="267"/>
        <v>47508</v>
      </c>
      <c r="K4047" s="100"/>
      <c r="L4047" s="109"/>
      <c r="M4047" s="1"/>
      <c r="N4047" s="1"/>
      <c r="O4047" s="1"/>
    </row>
    <row r="4048" spans="9:15">
      <c r="I4048" s="108">
        <f t="shared" si="267"/>
        <v>4045</v>
      </c>
      <c r="J4048" s="100">
        <f t="shared" si="267"/>
        <v>47509</v>
      </c>
      <c r="K4048" s="100"/>
      <c r="L4048" s="109"/>
      <c r="M4048" s="1"/>
      <c r="N4048" s="1"/>
      <c r="O4048" s="1"/>
    </row>
    <row r="4049" spans="9:15">
      <c r="I4049" s="108">
        <f t="shared" si="267"/>
        <v>4046</v>
      </c>
      <c r="J4049" s="100">
        <f t="shared" si="267"/>
        <v>47510</v>
      </c>
      <c r="K4049" s="100"/>
      <c r="L4049" s="109"/>
      <c r="M4049" s="1"/>
      <c r="N4049" s="1"/>
      <c r="O4049" s="1"/>
    </row>
    <row r="4050" spans="9:15">
      <c r="I4050" s="108">
        <f t="shared" si="267"/>
        <v>4047</v>
      </c>
      <c r="J4050" s="100">
        <f t="shared" si="267"/>
        <v>47511</v>
      </c>
      <c r="K4050" s="100"/>
      <c r="L4050" s="109"/>
      <c r="M4050" s="1"/>
      <c r="N4050" s="1"/>
      <c r="O4050" s="1"/>
    </row>
    <row r="4051" spans="9:15">
      <c r="I4051" s="108">
        <f t="shared" si="267"/>
        <v>4048</v>
      </c>
      <c r="J4051" s="100">
        <f t="shared" si="267"/>
        <v>47512</v>
      </c>
      <c r="K4051" s="100"/>
      <c r="L4051" s="109"/>
      <c r="M4051" s="1"/>
      <c r="N4051" s="1"/>
      <c r="O4051" s="1"/>
    </row>
    <row r="4052" spans="9:15">
      <c r="I4052" s="108">
        <f t="shared" si="267"/>
        <v>4049</v>
      </c>
      <c r="J4052" s="100">
        <f t="shared" si="267"/>
        <v>47513</v>
      </c>
      <c r="K4052" s="100"/>
      <c r="L4052" s="109"/>
      <c r="M4052" s="1"/>
      <c r="N4052" s="1"/>
      <c r="O4052" s="1"/>
    </row>
    <row r="4053" spans="9:15">
      <c r="I4053" s="108">
        <f t="shared" si="267"/>
        <v>4050</v>
      </c>
      <c r="J4053" s="100">
        <f t="shared" si="267"/>
        <v>47514</v>
      </c>
      <c r="K4053" s="100"/>
      <c r="L4053" s="109"/>
      <c r="M4053" s="1"/>
      <c r="N4053" s="1"/>
      <c r="O4053" s="1"/>
    </row>
    <row r="4054" spans="9:15">
      <c r="I4054" s="108">
        <f t="shared" ref="I4054:J4069" si="268">I4053+1</f>
        <v>4051</v>
      </c>
      <c r="J4054" s="100">
        <f t="shared" si="268"/>
        <v>47515</v>
      </c>
      <c r="K4054" s="100"/>
      <c r="L4054" s="109"/>
      <c r="M4054" s="1"/>
      <c r="N4054" s="1"/>
      <c r="O4054" s="1"/>
    </row>
    <row r="4055" spans="9:15">
      <c r="I4055" s="108">
        <f t="shared" si="268"/>
        <v>4052</v>
      </c>
      <c r="J4055" s="100">
        <f t="shared" si="268"/>
        <v>47516</v>
      </c>
      <c r="K4055" s="100"/>
      <c r="L4055" s="109"/>
      <c r="M4055" s="1"/>
      <c r="N4055" s="1"/>
      <c r="O4055" s="1"/>
    </row>
    <row r="4056" spans="9:15">
      <c r="I4056" s="108">
        <f t="shared" si="268"/>
        <v>4053</v>
      </c>
      <c r="J4056" s="100">
        <f t="shared" si="268"/>
        <v>47517</v>
      </c>
      <c r="K4056" s="100"/>
      <c r="L4056" s="109"/>
      <c r="M4056" s="1"/>
      <c r="N4056" s="1"/>
      <c r="O4056" s="1"/>
    </row>
    <row r="4057" spans="9:15">
      <c r="I4057" s="108">
        <f t="shared" si="268"/>
        <v>4054</v>
      </c>
      <c r="J4057" s="100">
        <f t="shared" si="268"/>
        <v>47518</v>
      </c>
      <c r="K4057" s="100"/>
      <c r="L4057" s="109"/>
      <c r="M4057" s="1"/>
      <c r="N4057" s="1"/>
      <c r="O4057" s="1"/>
    </row>
    <row r="4058" spans="9:15">
      <c r="I4058" s="108">
        <f t="shared" si="268"/>
        <v>4055</v>
      </c>
      <c r="J4058" s="100">
        <f t="shared" si="268"/>
        <v>47519</v>
      </c>
      <c r="K4058" s="100"/>
      <c r="L4058" s="109"/>
      <c r="M4058" s="1"/>
      <c r="N4058" s="1"/>
      <c r="O4058" s="1"/>
    </row>
    <row r="4059" spans="9:15">
      <c r="I4059" s="108">
        <f t="shared" si="268"/>
        <v>4056</v>
      </c>
      <c r="J4059" s="100">
        <f t="shared" si="268"/>
        <v>47520</v>
      </c>
      <c r="K4059" s="100"/>
      <c r="L4059" s="109"/>
      <c r="M4059" s="1"/>
      <c r="N4059" s="1"/>
      <c r="O4059" s="1"/>
    </row>
    <row r="4060" spans="9:15">
      <c r="I4060" s="108">
        <f t="shared" si="268"/>
        <v>4057</v>
      </c>
      <c r="J4060" s="100">
        <f t="shared" si="268"/>
        <v>47521</v>
      </c>
      <c r="K4060" s="100"/>
      <c r="L4060" s="109"/>
      <c r="M4060" s="1"/>
      <c r="N4060" s="1"/>
      <c r="O4060" s="1"/>
    </row>
    <row r="4061" spans="9:15">
      <c r="I4061" s="108">
        <f t="shared" si="268"/>
        <v>4058</v>
      </c>
      <c r="J4061" s="100">
        <f t="shared" si="268"/>
        <v>47522</v>
      </c>
      <c r="K4061" s="100"/>
      <c r="L4061" s="109"/>
      <c r="M4061" s="1"/>
      <c r="N4061" s="1"/>
      <c r="O4061" s="1"/>
    </row>
    <row r="4062" spans="9:15">
      <c r="I4062" s="108">
        <f t="shared" si="268"/>
        <v>4059</v>
      </c>
      <c r="J4062" s="100">
        <f t="shared" si="268"/>
        <v>47523</v>
      </c>
      <c r="K4062" s="100"/>
      <c r="L4062" s="109"/>
      <c r="M4062" s="1"/>
      <c r="N4062" s="1"/>
      <c r="O4062" s="1"/>
    </row>
    <row r="4063" spans="9:15">
      <c r="I4063" s="108">
        <f t="shared" si="268"/>
        <v>4060</v>
      </c>
      <c r="J4063" s="100">
        <f t="shared" si="268"/>
        <v>47524</v>
      </c>
      <c r="K4063" s="100"/>
      <c r="L4063" s="109"/>
      <c r="M4063" s="1"/>
      <c r="N4063" s="1"/>
      <c r="O4063" s="1"/>
    </row>
    <row r="4064" spans="9:15">
      <c r="I4064" s="108">
        <f t="shared" si="268"/>
        <v>4061</v>
      </c>
      <c r="J4064" s="100">
        <f t="shared" si="268"/>
        <v>47525</v>
      </c>
      <c r="K4064" s="100"/>
      <c r="L4064" s="109"/>
      <c r="M4064" s="1"/>
      <c r="N4064" s="1"/>
      <c r="O4064" s="1"/>
    </row>
    <row r="4065" spans="9:15">
      <c r="I4065" s="108">
        <f t="shared" si="268"/>
        <v>4062</v>
      </c>
      <c r="J4065" s="100">
        <f t="shared" si="268"/>
        <v>47526</v>
      </c>
      <c r="K4065" s="100"/>
      <c r="L4065" s="109"/>
      <c r="M4065" s="1"/>
      <c r="N4065" s="1"/>
      <c r="O4065" s="1"/>
    </row>
    <row r="4066" spans="9:15">
      <c r="I4066" s="108">
        <f t="shared" si="268"/>
        <v>4063</v>
      </c>
      <c r="J4066" s="100">
        <f t="shared" si="268"/>
        <v>47527</v>
      </c>
      <c r="K4066" s="100"/>
      <c r="L4066" s="109"/>
      <c r="M4066" s="1"/>
      <c r="N4066" s="1"/>
      <c r="O4066" s="1"/>
    </row>
    <row r="4067" spans="9:15">
      <c r="I4067" s="108">
        <f t="shared" si="268"/>
        <v>4064</v>
      </c>
      <c r="J4067" s="100">
        <f t="shared" si="268"/>
        <v>47528</v>
      </c>
      <c r="K4067" s="100"/>
      <c r="L4067" s="109"/>
      <c r="M4067" s="1"/>
      <c r="N4067" s="1"/>
      <c r="O4067" s="1"/>
    </row>
    <row r="4068" spans="9:15">
      <c r="I4068" s="108">
        <f t="shared" si="268"/>
        <v>4065</v>
      </c>
      <c r="J4068" s="100">
        <f t="shared" si="268"/>
        <v>47529</v>
      </c>
      <c r="K4068" s="100"/>
      <c r="L4068" s="109"/>
      <c r="M4068" s="1"/>
      <c r="N4068" s="1"/>
      <c r="O4068" s="1"/>
    </row>
    <row r="4069" spans="9:15">
      <c r="I4069" s="108">
        <f t="shared" si="268"/>
        <v>4066</v>
      </c>
      <c r="J4069" s="100">
        <f t="shared" si="268"/>
        <v>47530</v>
      </c>
      <c r="K4069" s="100"/>
      <c r="L4069" s="109"/>
      <c r="M4069" s="1"/>
      <c r="N4069" s="1"/>
      <c r="O4069" s="1"/>
    </row>
    <row r="4070" spans="9:15">
      <c r="I4070" s="108">
        <f t="shared" ref="I4070:J4085" si="269">I4069+1</f>
        <v>4067</v>
      </c>
      <c r="J4070" s="100">
        <f t="shared" si="269"/>
        <v>47531</v>
      </c>
      <c r="K4070" s="100"/>
      <c r="L4070" s="109"/>
      <c r="M4070" s="1"/>
      <c r="N4070" s="1"/>
      <c r="O4070" s="1"/>
    </row>
    <row r="4071" spans="9:15">
      <c r="I4071" s="108">
        <f t="shared" si="269"/>
        <v>4068</v>
      </c>
      <c r="J4071" s="100">
        <f t="shared" si="269"/>
        <v>47532</v>
      </c>
      <c r="K4071" s="100"/>
      <c r="L4071" s="109"/>
      <c r="M4071" s="1"/>
      <c r="N4071" s="1"/>
      <c r="O4071" s="1"/>
    </row>
    <row r="4072" spans="9:15">
      <c r="I4072" s="108">
        <f t="shared" si="269"/>
        <v>4069</v>
      </c>
      <c r="J4072" s="100">
        <f t="shared" si="269"/>
        <v>47533</v>
      </c>
      <c r="K4072" s="100"/>
      <c r="L4072" s="109"/>
      <c r="M4072" s="1"/>
      <c r="N4072" s="1"/>
      <c r="O4072" s="1"/>
    </row>
    <row r="4073" spans="9:15">
      <c r="I4073" s="108">
        <f t="shared" si="269"/>
        <v>4070</v>
      </c>
      <c r="J4073" s="100">
        <f t="shared" si="269"/>
        <v>47534</v>
      </c>
      <c r="K4073" s="100"/>
      <c r="L4073" s="109"/>
      <c r="M4073" s="1"/>
      <c r="N4073" s="1"/>
      <c r="O4073" s="1"/>
    </row>
    <row r="4074" spans="9:15">
      <c r="I4074" s="108">
        <f t="shared" si="269"/>
        <v>4071</v>
      </c>
      <c r="J4074" s="100">
        <f t="shared" si="269"/>
        <v>47535</v>
      </c>
      <c r="K4074" s="100"/>
      <c r="L4074" s="109"/>
      <c r="M4074" s="1"/>
      <c r="N4074" s="1"/>
      <c r="O4074" s="1"/>
    </row>
    <row r="4075" spans="9:15">
      <c r="I4075" s="108">
        <f t="shared" si="269"/>
        <v>4072</v>
      </c>
      <c r="J4075" s="100">
        <f t="shared" si="269"/>
        <v>47536</v>
      </c>
      <c r="K4075" s="100"/>
      <c r="L4075" s="109"/>
      <c r="M4075" s="1"/>
      <c r="N4075" s="1"/>
      <c r="O4075" s="1"/>
    </row>
    <row r="4076" spans="9:15">
      <c r="I4076" s="108">
        <f t="shared" si="269"/>
        <v>4073</v>
      </c>
      <c r="J4076" s="100">
        <f t="shared" si="269"/>
        <v>47537</v>
      </c>
      <c r="K4076" s="100"/>
      <c r="L4076" s="109"/>
      <c r="M4076" s="1"/>
      <c r="N4076" s="1"/>
      <c r="O4076" s="1"/>
    </row>
    <row r="4077" spans="9:15">
      <c r="I4077" s="108">
        <f t="shared" si="269"/>
        <v>4074</v>
      </c>
      <c r="J4077" s="100">
        <f t="shared" si="269"/>
        <v>47538</v>
      </c>
      <c r="K4077" s="100"/>
      <c r="L4077" s="109"/>
      <c r="M4077" s="1"/>
      <c r="N4077" s="1"/>
      <c r="O4077" s="1"/>
    </row>
    <row r="4078" spans="9:15">
      <c r="I4078" s="108">
        <f t="shared" si="269"/>
        <v>4075</v>
      </c>
      <c r="J4078" s="100">
        <f t="shared" si="269"/>
        <v>47539</v>
      </c>
      <c r="K4078" s="100"/>
      <c r="L4078" s="109"/>
      <c r="M4078" s="1"/>
      <c r="N4078" s="1"/>
      <c r="O4078" s="1"/>
    </row>
    <row r="4079" spans="9:15">
      <c r="I4079" s="108">
        <f t="shared" si="269"/>
        <v>4076</v>
      </c>
      <c r="J4079" s="100">
        <f t="shared" si="269"/>
        <v>47540</v>
      </c>
      <c r="K4079" s="100"/>
      <c r="L4079" s="109"/>
      <c r="M4079" s="1"/>
      <c r="N4079" s="1"/>
      <c r="O4079" s="1"/>
    </row>
    <row r="4080" spans="9:15">
      <c r="I4080" s="108">
        <f t="shared" si="269"/>
        <v>4077</v>
      </c>
      <c r="J4080" s="100">
        <f t="shared" si="269"/>
        <v>47541</v>
      </c>
      <c r="K4080" s="100"/>
      <c r="L4080" s="109"/>
      <c r="M4080" s="1"/>
      <c r="N4080" s="1"/>
      <c r="O4080" s="1"/>
    </row>
    <row r="4081" spans="9:15">
      <c r="I4081" s="108">
        <f t="shared" si="269"/>
        <v>4078</v>
      </c>
      <c r="J4081" s="100">
        <f t="shared" si="269"/>
        <v>47542</v>
      </c>
      <c r="K4081" s="100"/>
      <c r="L4081" s="109"/>
      <c r="M4081" s="1"/>
      <c r="N4081" s="1"/>
      <c r="O4081" s="1"/>
    </row>
    <row r="4082" spans="9:15">
      <c r="I4082" s="108">
        <f t="shared" si="269"/>
        <v>4079</v>
      </c>
      <c r="J4082" s="100">
        <f t="shared" si="269"/>
        <v>47543</v>
      </c>
      <c r="K4082" s="100"/>
      <c r="L4082" s="109"/>
      <c r="M4082" s="1"/>
      <c r="N4082" s="1"/>
      <c r="O4082" s="1"/>
    </row>
    <row r="4083" spans="9:15">
      <c r="I4083" s="108">
        <f t="shared" si="269"/>
        <v>4080</v>
      </c>
      <c r="J4083" s="100">
        <f t="shared" si="269"/>
        <v>47544</v>
      </c>
      <c r="K4083" s="100"/>
      <c r="L4083" s="109"/>
      <c r="M4083" s="1"/>
      <c r="N4083" s="1"/>
      <c r="O4083" s="1"/>
    </row>
    <row r="4084" spans="9:15">
      <c r="I4084" s="108">
        <f t="shared" si="269"/>
        <v>4081</v>
      </c>
      <c r="J4084" s="100">
        <f t="shared" si="269"/>
        <v>47545</v>
      </c>
      <c r="K4084" s="100"/>
      <c r="L4084" s="109"/>
      <c r="M4084" s="1"/>
      <c r="N4084" s="1"/>
      <c r="O4084" s="1"/>
    </row>
    <row r="4085" spans="9:15">
      <c r="I4085" s="108">
        <f t="shared" si="269"/>
        <v>4082</v>
      </c>
      <c r="J4085" s="100">
        <f t="shared" si="269"/>
        <v>47546</v>
      </c>
      <c r="K4085" s="100"/>
      <c r="L4085" s="109"/>
      <c r="M4085" s="1"/>
      <c r="N4085" s="1"/>
      <c r="O4085" s="1"/>
    </row>
    <row r="4086" spans="9:15">
      <c r="I4086" s="108">
        <f t="shared" ref="I4086:J4101" si="270">I4085+1</f>
        <v>4083</v>
      </c>
      <c r="J4086" s="100">
        <f t="shared" si="270"/>
        <v>47547</v>
      </c>
      <c r="K4086" s="100"/>
      <c r="L4086" s="109"/>
      <c r="M4086" s="1"/>
      <c r="N4086" s="1"/>
      <c r="O4086" s="1"/>
    </row>
    <row r="4087" spans="9:15">
      <c r="I4087" s="108">
        <f t="shared" si="270"/>
        <v>4084</v>
      </c>
      <c r="J4087" s="100">
        <f t="shared" si="270"/>
        <v>47548</v>
      </c>
      <c r="K4087" s="100"/>
      <c r="L4087" s="109"/>
      <c r="M4087" s="1"/>
      <c r="N4087" s="1"/>
      <c r="O4087" s="1"/>
    </row>
    <row r="4088" spans="9:15">
      <c r="I4088" s="108">
        <f t="shared" si="270"/>
        <v>4085</v>
      </c>
      <c r="J4088" s="100">
        <f t="shared" si="270"/>
        <v>47549</v>
      </c>
      <c r="K4088" s="100"/>
      <c r="L4088" s="109"/>
      <c r="M4088" s="1"/>
      <c r="N4088" s="1"/>
      <c r="O4088" s="1"/>
    </row>
    <row r="4089" spans="9:15">
      <c r="I4089" s="108">
        <f t="shared" si="270"/>
        <v>4086</v>
      </c>
      <c r="J4089" s="100">
        <f t="shared" si="270"/>
        <v>47550</v>
      </c>
      <c r="K4089" s="100"/>
      <c r="L4089" s="109"/>
      <c r="M4089" s="1"/>
      <c r="N4089" s="1"/>
      <c r="O4089" s="1"/>
    </row>
    <row r="4090" spans="9:15">
      <c r="I4090" s="108">
        <f t="shared" si="270"/>
        <v>4087</v>
      </c>
      <c r="J4090" s="100">
        <f t="shared" si="270"/>
        <v>47551</v>
      </c>
      <c r="K4090" s="100"/>
      <c r="L4090" s="109"/>
      <c r="M4090" s="1"/>
      <c r="N4090" s="1"/>
      <c r="O4090" s="1"/>
    </row>
    <row r="4091" spans="9:15">
      <c r="I4091" s="108">
        <f t="shared" si="270"/>
        <v>4088</v>
      </c>
      <c r="J4091" s="100">
        <f t="shared" si="270"/>
        <v>47552</v>
      </c>
      <c r="K4091" s="100"/>
      <c r="L4091" s="109"/>
      <c r="M4091" s="1"/>
      <c r="N4091" s="1"/>
      <c r="O4091" s="1"/>
    </row>
    <row r="4092" spans="9:15">
      <c r="I4092" s="108">
        <f t="shared" si="270"/>
        <v>4089</v>
      </c>
      <c r="J4092" s="100">
        <f t="shared" si="270"/>
        <v>47553</v>
      </c>
      <c r="K4092" s="100"/>
      <c r="L4092" s="109"/>
      <c r="M4092" s="1"/>
      <c r="N4092" s="1"/>
      <c r="O4092" s="1"/>
    </row>
    <row r="4093" spans="9:15">
      <c r="I4093" s="108">
        <f t="shared" si="270"/>
        <v>4090</v>
      </c>
      <c r="J4093" s="100">
        <f t="shared" si="270"/>
        <v>47554</v>
      </c>
      <c r="K4093" s="100"/>
      <c r="L4093" s="109"/>
      <c r="M4093" s="1"/>
      <c r="N4093" s="1"/>
      <c r="O4093" s="1"/>
    </row>
    <row r="4094" spans="9:15">
      <c r="I4094" s="108">
        <f t="shared" si="270"/>
        <v>4091</v>
      </c>
      <c r="J4094" s="100">
        <f t="shared" si="270"/>
        <v>47555</v>
      </c>
      <c r="K4094" s="100"/>
      <c r="L4094" s="109"/>
      <c r="M4094" s="1"/>
      <c r="N4094" s="1"/>
      <c r="O4094" s="1"/>
    </row>
    <row r="4095" spans="9:15">
      <c r="I4095" s="108">
        <f t="shared" si="270"/>
        <v>4092</v>
      </c>
      <c r="J4095" s="100">
        <f t="shared" si="270"/>
        <v>47556</v>
      </c>
      <c r="K4095" s="100"/>
      <c r="L4095" s="109"/>
      <c r="M4095" s="1"/>
      <c r="N4095" s="1"/>
      <c r="O4095" s="1"/>
    </row>
    <row r="4096" spans="9:15">
      <c r="I4096" s="108">
        <f t="shared" si="270"/>
        <v>4093</v>
      </c>
      <c r="J4096" s="100">
        <f t="shared" si="270"/>
        <v>47557</v>
      </c>
      <c r="K4096" s="100"/>
      <c r="L4096" s="109"/>
      <c r="M4096" s="1"/>
      <c r="N4096" s="1"/>
      <c r="O4096" s="1"/>
    </row>
    <row r="4097" spans="9:15">
      <c r="I4097" s="108">
        <f t="shared" si="270"/>
        <v>4094</v>
      </c>
      <c r="J4097" s="100">
        <f t="shared" si="270"/>
        <v>47558</v>
      </c>
      <c r="K4097" s="100"/>
      <c r="L4097" s="109"/>
      <c r="M4097" s="1"/>
      <c r="N4097" s="1"/>
      <c r="O4097" s="1"/>
    </row>
    <row r="4098" spans="9:15">
      <c r="I4098" s="108">
        <f t="shared" si="270"/>
        <v>4095</v>
      </c>
      <c r="J4098" s="100">
        <f t="shared" si="270"/>
        <v>47559</v>
      </c>
      <c r="K4098" s="100"/>
      <c r="L4098" s="109"/>
      <c r="M4098" s="1"/>
      <c r="N4098" s="1"/>
      <c r="O4098" s="1"/>
    </row>
    <row r="4099" spans="9:15">
      <c r="I4099" s="108">
        <f t="shared" si="270"/>
        <v>4096</v>
      </c>
      <c r="J4099" s="100">
        <f t="shared" si="270"/>
        <v>47560</v>
      </c>
      <c r="K4099" s="100"/>
      <c r="L4099" s="109"/>
      <c r="M4099" s="1"/>
      <c r="N4099" s="1"/>
      <c r="O4099" s="1"/>
    </row>
    <row r="4100" spans="9:15">
      <c r="I4100" s="108">
        <f t="shared" si="270"/>
        <v>4097</v>
      </c>
      <c r="J4100" s="100">
        <f t="shared" si="270"/>
        <v>47561</v>
      </c>
      <c r="K4100" s="100"/>
      <c r="L4100" s="109"/>
      <c r="M4100" s="1"/>
      <c r="N4100" s="1"/>
      <c r="O4100" s="1"/>
    </row>
    <row r="4101" spans="9:15">
      <c r="I4101" s="108">
        <f t="shared" si="270"/>
        <v>4098</v>
      </c>
      <c r="J4101" s="100">
        <f t="shared" si="270"/>
        <v>47562</v>
      </c>
      <c r="K4101" s="100"/>
      <c r="L4101" s="109"/>
      <c r="M4101" s="1"/>
      <c r="N4101" s="1"/>
      <c r="O4101" s="1"/>
    </row>
    <row r="4102" spans="9:15">
      <c r="I4102" s="108">
        <f t="shared" ref="I4102:J4117" si="271">I4101+1</f>
        <v>4099</v>
      </c>
      <c r="J4102" s="100">
        <f t="shared" si="271"/>
        <v>47563</v>
      </c>
      <c r="K4102" s="100"/>
      <c r="L4102" s="109"/>
      <c r="M4102" s="1"/>
      <c r="N4102" s="1"/>
      <c r="O4102" s="1"/>
    </row>
    <row r="4103" spans="9:15">
      <c r="I4103" s="108">
        <f t="shared" si="271"/>
        <v>4100</v>
      </c>
      <c r="J4103" s="100">
        <f t="shared" si="271"/>
        <v>47564</v>
      </c>
      <c r="K4103" s="100"/>
      <c r="L4103" s="109"/>
      <c r="M4103" s="1"/>
      <c r="N4103" s="1"/>
      <c r="O4103" s="1"/>
    </row>
    <row r="4104" spans="9:15">
      <c r="I4104" s="108">
        <f t="shared" si="271"/>
        <v>4101</v>
      </c>
      <c r="J4104" s="100">
        <f t="shared" si="271"/>
        <v>47565</v>
      </c>
      <c r="K4104" s="100"/>
      <c r="L4104" s="109"/>
      <c r="M4104" s="1"/>
      <c r="N4104" s="1"/>
      <c r="O4104" s="1"/>
    </row>
    <row r="4105" spans="9:15">
      <c r="I4105" s="108">
        <f t="shared" si="271"/>
        <v>4102</v>
      </c>
      <c r="J4105" s="100">
        <f t="shared" si="271"/>
        <v>47566</v>
      </c>
      <c r="K4105" s="100"/>
      <c r="L4105" s="109"/>
      <c r="M4105" s="1"/>
      <c r="N4105" s="1"/>
      <c r="O4105" s="1"/>
    </row>
    <row r="4106" spans="9:15">
      <c r="I4106" s="108">
        <f t="shared" si="271"/>
        <v>4103</v>
      </c>
      <c r="J4106" s="100">
        <f t="shared" si="271"/>
        <v>47567</v>
      </c>
      <c r="K4106" s="100"/>
      <c r="L4106" s="109"/>
      <c r="M4106" s="1"/>
      <c r="N4106" s="1"/>
      <c r="O4106" s="1"/>
    </row>
    <row r="4107" spans="9:15">
      <c r="I4107" s="108">
        <f t="shared" si="271"/>
        <v>4104</v>
      </c>
      <c r="J4107" s="100">
        <f t="shared" si="271"/>
        <v>47568</v>
      </c>
      <c r="K4107" s="100"/>
      <c r="L4107" s="109"/>
      <c r="M4107" s="1"/>
      <c r="N4107" s="1"/>
      <c r="O4107" s="1"/>
    </row>
    <row r="4108" spans="9:15">
      <c r="I4108" s="108">
        <f t="shared" si="271"/>
        <v>4105</v>
      </c>
      <c r="J4108" s="100">
        <f t="shared" si="271"/>
        <v>47569</v>
      </c>
      <c r="K4108" s="100"/>
      <c r="L4108" s="109"/>
      <c r="M4108" s="1"/>
      <c r="N4108" s="1"/>
      <c r="O4108" s="1"/>
    </row>
    <row r="4109" spans="9:15">
      <c r="I4109" s="108">
        <f t="shared" si="271"/>
        <v>4106</v>
      </c>
      <c r="J4109" s="100">
        <f t="shared" si="271"/>
        <v>47570</v>
      </c>
      <c r="K4109" s="100"/>
      <c r="L4109" s="109"/>
      <c r="M4109" s="1"/>
      <c r="N4109" s="1"/>
      <c r="O4109" s="1"/>
    </row>
    <row r="4110" spans="9:15">
      <c r="I4110" s="108">
        <f t="shared" si="271"/>
        <v>4107</v>
      </c>
      <c r="J4110" s="100">
        <f t="shared" si="271"/>
        <v>47571</v>
      </c>
      <c r="K4110" s="100"/>
      <c r="L4110" s="109"/>
      <c r="M4110" s="1"/>
      <c r="N4110" s="1"/>
      <c r="O4110" s="1"/>
    </row>
    <row r="4111" spans="9:15">
      <c r="I4111" s="108">
        <f t="shared" si="271"/>
        <v>4108</v>
      </c>
      <c r="J4111" s="100">
        <f t="shared" si="271"/>
        <v>47572</v>
      </c>
      <c r="K4111" s="100"/>
      <c r="L4111" s="109"/>
      <c r="M4111" s="1"/>
      <c r="N4111" s="1"/>
      <c r="O4111" s="1"/>
    </row>
    <row r="4112" spans="9:15">
      <c r="I4112" s="108">
        <f t="shared" si="271"/>
        <v>4109</v>
      </c>
      <c r="J4112" s="100">
        <f t="shared" si="271"/>
        <v>47573</v>
      </c>
      <c r="K4112" s="100"/>
      <c r="L4112" s="109"/>
      <c r="M4112" s="1"/>
      <c r="N4112" s="1"/>
      <c r="O4112" s="1"/>
    </row>
    <row r="4113" spans="9:15">
      <c r="I4113" s="108">
        <f t="shared" si="271"/>
        <v>4110</v>
      </c>
      <c r="J4113" s="100">
        <f t="shared" si="271"/>
        <v>47574</v>
      </c>
      <c r="K4113" s="100"/>
      <c r="L4113" s="109"/>
      <c r="M4113" s="1"/>
      <c r="N4113" s="1"/>
      <c r="O4113" s="1"/>
    </row>
    <row r="4114" spans="9:15">
      <c r="I4114" s="108">
        <f t="shared" si="271"/>
        <v>4111</v>
      </c>
      <c r="J4114" s="100">
        <f t="shared" si="271"/>
        <v>47575</v>
      </c>
      <c r="K4114" s="100"/>
      <c r="L4114" s="109"/>
      <c r="M4114" s="1"/>
      <c r="N4114" s="1"/>
      <c r="O4114" s="1"/>
    </row>
    <row r="4115" spans="9:15">
      <c r="I4115" s="108">
        <f t="shared" si="271"/>
        <v>4112</v>
      </c>
      <c r="J4115" s="100">
        <f t="shared" si="271"/>
        <v>47576</v>
      </c>
      <c r="K4115" s="100"/>
      <c r="L4115" s="109"/>
      <c r="M4115" s="1"/>
      <c r="N4115" s="1"/>
      <c r="O4115" s="1"/>
    </row>
    <row r="4116" spans="9:15">
      <c r="I4116" s="108">
        <f t="shared" si="271"/>
        <v>4113</v>
      </c>
      <c r="J4116" s="100">
        <f t="shared" si="271"/>
        <v>47577</v>
      </c>
      <c r="K4116" s="100"/>
      <c r="L4116" s="109"/>
      <c r="M4116" s="1"/>
      <c r="N4116" s="1"/>
      <c r="O4116" s="1"/>
    </row>
    <row r="4117" spans="9:15">
      <c r="I4117" s="108">
        <f t="shared" si="271"/>
        <v>4114</v>
      </c>
      <c r="J4117" s="100">
        <f t="shared" si="271"/>
        <v>47578</v>
      </c>
      <c r="K4117" s="100"/>
      <c r="L4117" s="109"/>
      <c r="M4117" s="1"/>
      <c r="N4117" s="1"/>
      <c r="O4117" s="1"/>
    </row>
    <row r="4118" spans="9:15">
      <c r="I4118" s="108">
        <f t="shared" ref="I4118:J4133" si="272">I4117+1</f>
        <v>4115</v>
      </c>
      <c r="J4118" s="100">
        <f t="shared" si="272"/>
        <v>47579</v>
      </c>
      <c r="K4118" s="100"/>
      <c r="L4118" s="109"/>
      <c r="M4118" s="1"/>
      <c r="N4118" s="1"/>
      <c r="O4118" s="1"/>
    </row>
    <row r="4119" spans="9:15">
      <c r="I4119" s="108">
        <f t="shared" si="272"/>
        <v>4116</v>
      </c>
      <c r="J4119" s="100">
        <f t="shared" si="272"/>
        <v>47580</v>
      </c>
      <c r="K4119" s="100"/>
      <c r="L4119" s="109"/>
      <c r="M4119" s="1"/>
      <c r="N4119" s="1"/>
      <c r="O4119" s="1"/>
    </row>
    <row r="4120" spans="9:15">
      <c r="I4120" s="108">
        <f t="shared" si="272"/>
        <v>4117</v>
      </c>
      <c r="J4120" s="100">
        <f t="shared" si="272"/>
        <v>47581</v>
      </c>
      <c r="K4120" s="100"/>
      <c r="L4120" s="109"/>
      <c r="M4120" s="1"/>
      <c r="N4120" s="1"/>
      <c r="O4120" s="1"/>
    </row>
    <row r="4121" spans="9:15">
      <c r="I4121" s="108">
        <f t="shared" si="272"/>
        <v>4118</v>
      </c>
      <c r="J4121" s="100">
        <f t="shared" si="272"/>
        <v>47582</v>
      </c>
      <c r="K4121" s="100"/>
      <c r="L4121" s="109"/>
      <c r="M4121" s="1"/>
      <c r="N4121" s="1"/>
      <c r="O4121" s="1"/>
    </row>
    <row r="4122" spans="9:15">
      <c r="I4122" s="108">
        <f t="shared" si="272"/>
        <v>4119</v>
      </c>
      <c r="J4122" s="100">
        <f t="shared" si="272"/>
        <v>47583</v>
      </c>
      <c r="K4122" s="100"/>
      <c r="L4122" s="109"/>
      <c r="M4122" s="1"/>
      <c r="N4122" s="1"/>
      <c r="O4122" s="1"/>
    </row>
    <row r="4123" spans="9:15">
      <c r="I4123" s="108">
        <f t="shared" si="272"/>
        <v>4120</v>
      </c>
      <c r="J4123" s="100">
        <f t="shared" si="272"/>
        <v>47584</v>
      </c>
      <c r="K4123" s="100"/>
      <c r="L4123" s="109"/>
      <c r="M4123" s="1"/>
      <c r="N4123" s="1"/>
      <c r="O4123" s="1"/>
    </row>
    <row r="4124" spans="9:15">
      <c r="I4124" s="108">
        <f t="shared" si="272"/>
        <v>4121</v>
      </c>
      <c r="J4124" s="100">
        <f t="shared" si="272"/>
        <v>47585</v>
      </c>
      <c r="K4124" s="100"/>
      <c r="L4124" s="109"/>
      <c r="M4124" s="1"/>
      <c r="N4124" s="1"/>
      <c r="O4124" s="1"/>
    </row>
    <row r="4125" spans="9:15">
      <c r="I4125" s="108">
        <f t="shared" si="272"/>
        <v>4122</v>
      </c>
      <c r="J4125" s="100">
        <f t="shared" si="272"/>
        <v>47586</v>
      </c>
      <c r="K4125" s="100"/>
      <c r="L4125" s="109"/>
      <c r="M4125" s="1"/>
      <c r="N4125" s="1"/>
      <c r="O4125" s="1"/>
    </row>
    <row r="4126" spans="9:15">
      <c r="I4126" s="108">
        <f t="shared" si="272"/>
        <v>4123</v>
      </c>
      <c r="J4126" s="100">
        <f t="shared" si="272"/>
        <v>47587</v>
      </c>
      <c r="K4126" s="100"/>
      <c r="L4126" s="109"/>
      <c r="M4126" s="1"/>
      <c r="N4126" s="1"/>
      <c r="O4126" s="1"/>
    </row>
    <row r="4127" spans="9:15">
      <c r="I4127" s="108">
        <f t="shared" si="272"/>
        <v>4124</v>
      </c>
      <c r="J4127" s="100">
        <f t="shared" si="272"/>
        <v>47588</v>
      </c>
      <c r="K4127" s="100"/>
      <c r="L4127" s="109"/>
      <c r="M4127" s="1"/>
      <c r="N4127" s="1"/>
      <c r="O4127" s="1"/>
    </row>
    <row r="4128" spans="9:15">
      <c r="I4128" s="108">
        <f t="shared" si="272"/>
        <v>4125</v>
      </c>
      <c r="J4128" s="100">
        <f t="shared" si="272"/>
        <v>47589</v>
      </c>
      <c r="K4128" s="100"/>
      <c r="L4128" s="109"/>
      <c r="M4128" s="1"/>
      <c r="N4128" s="1"/>
      <c r="O4128" s="1"/>
    </row>
    <row r="4129" spans="9:15">
      <c r="I4129" s="108">
        <f t="shared" si="272"/>
        <v>4126</v>
      </c>
      <c r="J4129" s="100">
        <f t="shared" si="272"/>
        <v>47590</v>
      </c>
      <c r="K4129" s="100"/>
      <c r="L4129" s="109"/>
      <c r="M4129" s="1"/>
      <c r="N4129" s="1"/>
      <c r="O4129" s="1"/>
    </row>
    <row r="4130" spans="9:15">
      <c r="I4130" s="108">
        <f t="shared" si="272"/>
        <v>4127</v>
      </c>
      <c r="J4130" s="100">
        <f t="shared" si="272"/>
        <v>47591</v>
      </c>
      <c r="K4130" s="100"/>
      <c r="L4130" s="109"/>
      <c r="M4130" s="1"/>
      <c r="N4130" s="1"/>
      <c r="O4130" s="1"/>
    </row>
    <row r="4131" spans="9:15">
      <c r="I4131" s="108">
        <f t="shared" si="272"/>
        <v>4128</v>
      </c>
      <c r="J4131" s="100">
        <f t="shared" si="272"/>
        <v>47592</v>
      </c>
      <c r="K4131" s="100"/>
      <c r="L4131" s="109"/>
      <c r="M4131" s="1"/>
      <c r="N4131" s="1"/>
      <c r="O4131" s="1"/>
    </row>
    <row r="4132" spans="9:15">
      <c r="I4132" s="108">
        <f t="shared" si="272"/>
        <v>4129</v>
      </c>
      <c r="J4132" s="100">
        <f t="shared" si="272"/>
        <v>47593</v>
      </c>
      <c r="K4132" s="100"/>
      <c r="L4132" s="109"/>
      <c r="M4132" s="1"/>
      <c r="N4132" s="1"/>
      <c r="O4132" s="1"/>
    </row>
    <row r="4133" spans="9:15">
      <c r="I4133" s="108">
        <f t="shared" si="272"/>
        <v>4130</v>
      </c>
      <c r="J4133" s="100">
        <f t="shared" si="272"/>
        <v>47594</v>
      </c>
      <c r="K4133" s="100"/>
      <c r="L4133" s="109"/>
      <c r="M4133" s="1"/>
      <c r="N4133" s="1"/>
      <c r="O4133" s="1"/>
    </row>
    <row r="4134" spans="9:15">
      <c r="I4134" s="108">
        <f t="shared" ref="I4134:J4149" si="273">I4133+1</f>
        <v>4131</v>
      </c>
      <c r="J4134" s="100">
        <f t="shared" si="273"/>
        <v>47595</v>
      </c>
      <c r="K4134" s="100"/>
      <c r="L4134" s="109"/>
      <c r="M4134" s="1"/>
      <c r="N4134" s="1"/>
      <c r="O4134" s="1"/>
    </row>
    <row r="4135" spans="9:15">
      <c r="I4135" s="108">
        <f t="shared" si="273"/>
        <v>4132</v>
      </c>
      <c r="J4135" s="100">
        <f t="shared" si="273"/>
        <v>47596</v>
      </c>
      <c r="K4135" s="100"/>
      <c r="L4135" s="109"/>
      <c r="M4135" s="1"/>
      <c r="N4135" s="1"/>
      <c r="O4135" s="1"/>
    </row>
    <row r="4136" spans="9:15">
      <c r="I4136" s="108">
        <f t="shared" si="273"/>
        <v>4133</v>
      </c>
      <c r="J4136" s="100">
        <f t="shared" si="273"/>
        <v>47597</v>
      </c>
      <c r="K4136" s="100"/>
      <c r="L4136" s="109"/>
      <c r="M4136" s="1"/>
      <c r="N4136" s="1"/>
      <c r="O4136" s="1"/>
    </row>
    <row r="4137" spans="9:15">
      <c r="I4137" s="108">
        <f t="shared" si="273"/>
        <v>4134</v>
      </c>
      <c r="J4137" s="100">
        <f t="shared" si="273"/>
        <v>47598</v>
      </c>
      <c r="K4137" s="100"/>
      <c r="L4137" s="109"/>
      <c r="M4137" s="1"/>
      <c r="N4137" s="1"/>
      <c r="O4137" s="1"/>
    </row>
    <row r="4138" spans="9:15">
      <c r="I4138" s="108">
        <f t="shared" si="273"/>
        <v>4135</v>
      </c>
      <c r="J4138" s="100">
        <f t="shared" si="273"/>
        <v>47599</v>
      </c>
      <c r="K4138" s="100"/>
      <c r="L4138" s="109"/>
      <c r="M4138" s="1"/>
      <c r="N4138" s="1"/>
      <c r="O4138" s="1"/>
    </row>
    <row r="4139" spans="9:15">
      <c r="I4139" s="108">
        <f t="shared" si="273"/>
        <v>4136</v>
      </c>
      <c r="J4139" s="100">
        <f t="shared" si="273"/>
        <v>47600</v>
      </c>
      <c r="K4139" s="100"/>
      <c r="L4139" s="109"/>
      <c r="M4139" s="1"/>
      <c r="N4139" s="1"/>
      <c r="O4139" s="1"/>
    </row>
    <row r="4140" spans="9:15">
      <c r="I4140" s="108">
        <f t="shared" si="273"/>
        <v>4137</v>
      </c>
      <c r="J4140" s="100">
        <f t="shared" si="273"/>
        <v>47601</v>
      </c>
      <c r="K4140" s="100"/>
      <c r="L4140" s="109"/>
      <c r="M4140" s="1"/>
      <c r="N4140" s="1"/>
      <c r="O4140" s="1"/>
    </row>
    <row r="4141" spans="9:15">
      <c r="I4141" s="108">
        <f t="shared" si="273"/>
        <v>4138</v>
      </c>
      <c r="J4141" s="100">
        <f t="shared" si="273"/>
        <v>47602</v>
      </c>
      <c r="K4141" s="100"/>
      <c r="L4141" s="109"/>
      <c r="M4141" s="1"/>
      <c r="N4141" s="1"/>
      <c r="O4141" s="1"/>
    </row>
    <row r="4142" spans="9:15">
      <c r="I4142" s="108">
        <f t="shared" si="273"/>
        <v>4139</v>
      </c>
      <c r="J4142" s="100">
        <f t="shared" si="273"/>
        <v>47603</v>
      </c>
      <c r="K4142" s="100"/>
      <c r="L4142" s="109"/>
      <c r="M4142" s="1"/>
      <c r="N4142" s="1"/>
      <c r="O4142" s="1"/>
    </row>
    <row r="4143" spans="9:15">
      <c r="I4143" s="108">
        <f t="shared" si="273"/>
        <v>4140</v>
      </c>
      <c r="J4143" s="100">
        <f t="shared" si="273"/>
        <v>47604</v>
      </c>
      <c r="K4143" s="100"/>
      <c r="L4143" s="109"/>
      <c r="M4143" s="1"/>
      <c r="N4143" s="1"/>
      <c r="O4143" s="1"/>
    </row>
    <row r="4144" spans="9:15">
      <c r="I4144" s="108">
        <f t="shared" si="273"/>
        <v>4141</v>
      </c>
      <c r="J4144" s="100">
        <f t="shared" si="273"/>
        <v>47605</v>
      </c>
      <c r="K4144" s="100"/>
      <c r="L4144" s="109"/>
      <c r="M4144" s="1"/>
      <c r="N4144" s="1"/>
      <c r="O4144" s="1"/>
    </row>
    <row r="4145" spans="9:15">
      <c r="I4145" s="108">
        <f t="shared" si="273"/>
        <v>4142</v>
      </c>
      <c r="J4145" s="100">
        <f t="shared" si="273"/>
        <v>47606</v>
      </c>
      <c r="K4145" s="100"/>
      <c r="L4145" s="109"/>
      <c r="M4145" s="1"/>
      <c r="N4145" s="1"/>
      <c r="O4145" s="1"/>
    </row>
    <row r="4146" spans="9:15">
      <c r="I4146" s="108">
        <f t="shared" si="273"/>
        <v>4143</v>
      </c>
      <c r="J4146" s="100">
        <f t="shared" si="273"/>
        <v>47607</v>
      </c>
      <c r="K4146" s="100"/>
      <c r="L4146" s="109"/>
      <c r="M4146" s="1"/>
      <c r="N4146" s="1"/>
      <c r="O4146" s="1"/>
    </row>
    <row r="4147" spans="9:15">
      <c r="I4147" s="108">
        <f t="shared" si="273"/>
        <v>4144</v>
      </c>
      <c r="J4147" s="100">
        <f t="shared" si="273"/>
        <v>47608</v>
      </c>
      <c r="K4147" s="100"/>
      <c r="L4147" s="109"/>
      <c r="M4147" s="1"/>
      <c r="N4147" s="1"/>
      <c r="O4147" s="1"/>
    </row>
    <row r="4148" spans="9:15">
      <c r="I4148" s="108">
        <f t="shared" si="273"/>
        <v>4145</v>
      </c>
      <c r="J4148" s="100">
        <f t="shared" si="273"/>
        <v>47609</v>
      </c>
      <c r="K4148" s="100"/>
      <c r="L4148" s="109"/>
      <c r="M4148" s="1"/>
      <c r="N4148" s="1"/>
      <c r="O4148" s="1"/>
    </row>
    <row r="4149" spans="9:15">
      <c r="I4149" s="108">
        <f t="shared" si="273"/>
        <v>4146</v>
      </c>
      <c r="J4149" s="100">
        <f t="shared" si="273"/>
        <v>47610</v>
      </c>
      <c r="K4149" s="100"/>
      <c r="L4149" s="109"/>
      <c r="M4149" s="1"/>
      <c r="N4149" s="1"/>
      <c r="O4149" s="1"/>
    </row>
    <row r="4150" spans="9:15">
      <c r="I4150" s="108">
        <f t="shared" ref="I4150:J4165" si="274">I4149+1</f>
        <v>4147</v>
      </c>
      <c r="J4150" s="100">
        <f t="shared" si="274"/>
        <v>47611</v>
      </c>
      <c r="K4150" s="100"/>
      <c r="L4150" s="109"/>
      <c r="M4150" s="1"/>
      <c r="N4150" s="1"/>
      <c r="O4150" s="1"/>
    </row>
    <row r="4151" spans="9:15">
      <c r="I4151" s="108">
        <f t="shared" si="274"/>
        <v>4148</v>
      </c>
      <c r="J4151" s="100">
        <f t="shared" si="274"/>
        <v>47612</v>
      </c>
      <c r="K4151" s="100"/>
      <c r="L4151" s="109"/>
      <c r="M4151" s="1"/>
      <c r="N4151" s="1"/>
      <c r="O4151" s="1"/>
    </row>
    <row r="4152" spans="9:15">
      <c r="I4152" s="108">
        <f t="shared" si="274"/>
        <v>4149</v>
      </c>
      <c r="J4152" s="100">
        <f t="shared" si="274"/>
        <v>47613</v>
      </c>
      <c r="K4152" s="100"/>
      <c r="L4152" s="109"/>
      <c r="M4152" s="1"/>
      <c r="N4152" s="1"/>
      <c r="O4152" s="1"/>
    </row>
    <row r="4153" spans="9:15">
      <c r="I4153" s="108">
        <f t="shared" si="274"/>
        <v>4150</v>
      </c>
      <c r="J4153" s="100">
        <f t="shared" si="274"/>
        <v>47614</v>
      </c>
      <c r="K4153" s="100"/>
      <c r="L4153" s="109"/>
      <c r="M4153" s="1"/>
      <c r="N4153" s="1"/>
      <c r="O4153" s="1"/>
    </row>
    <row r="4154" spans="9:15">
      <c r="I4154" s="108">
        <f t="shared" si="274"/>
        <v>4151</v>
      </c>
      <c r="J4154" s="100">
        <f t="shared" si="274"/>
        <v>47615</v>
      </c>
      <c r="K4154" s="100"/>
      <c r="L4154" s="109"/>
      <c r="M4154" s="1"/>
      <c r="N4154" s="1"/>
      <c r="O4154" s="1"/>
    </row>
    <row r="4155" spans="9:15">
      <c r="I4155" s="108">
        <f t="shared" si="274"/>
        <v>4152</v>
      </c>
      <c r="J4155" s="100">
        <f t="shared" si="274"/>
        <v>47616</v>
      </c>
      <c r="K4155" s="100"/>
      <c r="L4155" s="109"/>
      <c r="M4155" s="1"/>
      <c r="N4155" s="1"/>
      <c r="O4155" s="1"/>
    </row>
    <row r="4156" spans="9:15">
      <c r="I4156" s="108">
        <f t="shared" si="274"/>
        <v>4153</v>
      </c>
      <c r="J4156" s="100">
        <f t="shared" si="274"/>
        <v>47617</v>
      </c>
      <c r="K4156" s="100"/>
      <c r="L4156" s="109"/>
      <c r="M4156" s="1"/>
      <c r="N4156" s="1"/>
      <c r="O4156" s="1"/>
    </row>
    <row r="4157" spans="9:15">
      <c r="I4157" s="108">
        <f t="shared" si="274"/>
        <v>4154</v>
      </c>
      <c r="J4157" s="100">
        <f t="shared" si="274"/>
        <v>47618</v>
      </c>
      <c r="K4157" s="100"/>
      <c r="L4157" s="109"/>
      <c r="M4157" s="1"/>
      <c r="N4157" s="1"/>
      <c r="O4157" s="1"/>
    </row>
    <row r="4158" spans="9:15">
      <c r="I4158" s="108">
        <f t="shared" si="274"/>
        <v>4155</v>
      </c>
      <c r="J4158" s="100">
        <f t="shared" si="274"/>
        <v>47619</v>
      </c>
      <c r="K4158" s="100"/>
      <c r="L4158" s="109"/>
      <c r="M4158" s="1"/>
      <c r="N4158" s="1"/>
      <c r="O4158" s="1"/>
    </row>
    <row r="4159" spans="9:15">
      <c r="I4159" s="108">
        <f t="shared" si="274"/>
        <v>4156</v>
      </c>
      <c r="J4159" s="100">
        <f t="shared" si="274"/>
        <v>47620</v>
      </c>
      <c r="K4159" s="100"/>
      <c r="L4159" s="109"/>
      <c r="M4159" s="1"/>
      <c r="N4159" s="1"/>
      <c r="O4159" s="1"/>
    </row>
    <row r="4160" spans="9:15">
      <c r="I4160" s="108">
        <f t="shared" si="274"/>
        <v>4157</v>
      </c>
      <c r="J4160" s="100">
        <f t="shared" si="274"/>
        <v>47621</v>
      </c>
      <c r="K4160" s="100"/>
      <c r="L4160" s="109"/>
      <c r="M4160" s="1"/>
      <c r="N4160" s="1"/>
      <c r="O4160" s="1"/>
    </row>
    <row r="4161" spans="9:15">
      <c r="I4161" s="108">
        <f t="shared" si="274"/>
        <v>4158</v>
      </c>
      <c r="J4161" s="100">
        <f t="shared" si="274"/>
        <v>47622</v>
      </c>
      <c r="K4161" s="100"/>
      <c r="L4161" s="109"/>
      <c r="M4161" s="1"/>
      <c r="N4161" s="1"/>
      <c r="O4161" s="1"/>
    </row>
    <row r="4162" spans="9:15">
      <c r="I4162" s="108">
        <f t="shared" si="274"/>
        <v>4159</v>
      </c>
      <c r="J4162" s="100">
        <f t="shared" si="274"/>
        <v>47623</v>
      </c>
      <c r="K4162" s="100"/>
      <c r="L4162" s="109"/>
      <c r="M4162" s="1"/>
      <c r="N4162" s="1"/>
      <c r="O4162" s="1"/>
    </row>
    <row r="4163" spans="9:15">
      <c r="I4163" s="108">
        <f t="shared" si="274"/>
        <v>4160</v>
      </c>
      <c r="J4163" s="100">
        <f t="shared" si="274"/>
        <v>47624</v>
      </c>
      <c r="K4163" s="100"/>
      <c r="L4163" s="109"/>
      <c r="M4163" s="1"/>
      <c r="N4163" s="1"/>
      <c r="O4163" s="1"/>
    </row>
    <row r="4164" spans="9:15">
      <c r="I4164" s="108">
        <f t="shared" si="274"/>
        <v>4161</v>
      </c>
      <c r="J4164" s="100">
        <f t="shared" si="274"/>
        <v>47625</v>
      </c>
      <c r="K4164" s="100"/>
      <c r="L4164" s="109"/>
      <c r="M4164" s="1"/>
      <c r="N4164" s="1"/>
      <c r="O4164" s="1"/>
    </row>
    <row r="4165" spans="9:15">
      <c r="I4165" s="108">
        <f t="shared" si="274"/>
        <v>4162</v>
      </c>
      <c r="J4165" s="100">
        <f t="shared" si="274"/>
        <v>47626</v>
      </c>
      <c r="K4165" s="100"/>
      <c r="L4165" s="109"/>
      <c r="M4165" s="1"/>
      <c r="N4165" s="1"/>
      <c r="O4165" s="1"/>
    </row>
    <row r="4166" spans="9:15">
      <c r="I4166" s="108">
        <f t="shared" ref="I4166:J4181" si="275">I4165+1</f>
        <v>4163</v>
      </c>
      <c r="J4166" s="100">
        <f t="shared" si="275"/>
        <v>47627</v>
      </c>
      <c r="K4166" s="100"/>
      <c r="L4166" s="109"/>
      <c r="M4166" s="1"/>
      <c r="N4166" s="1"/>
      <c r="O4166" s="1"/>
    </row>
    <row r="4167" spans="9:15">
      <c r="I4167" s="108">
        <f t="shared" si="275"/>
        <v>4164</v>
      </c>
      <c r="J4167" s="100">
        <f t="shared" si="275"/>
        <v>47628</v>
      </c>
      <c r="K4167" s="100"/>
      <c r="L4167" s="109"/>
      <c r="M4167" s="1"/>
      <c r="N4167" s="1"/>
      <c r="O4167" s="1"/>
    </row>
    <row r="4168" spans="9:15">
      <c r="I4168" s="108">
        <f t="shared" si="275"/>
        <v>4165</v>
      </c>
      <c r="J4168" s="100">
        <f t="shared" si="275"/>
        <v>47629</v>
      </c>
      <c r="K4168" s="100"/>
      <c r="L4168" s="109"/>
      <c r="M4168" s="1"/>
      <c r="N4168" s="1"/>
      <c r="O4168" s="1"/>
    </row>
    <row r="4169" spans="9:15">
      <c r="I4169" s="108">
        <f t="shared" si="275"/>
        <v>4166</v>
      </c>
      <c r="J4169" s="100">
        <f t="shared" si="275"/>
        <v>47630</v>
      </c>
      <c r="K4169" s="100"/>
      <c r="L4169" s="109"/>
      <c r="M4169" s="1"/>
      <c r="N4169" s="1"/>
      <c r="O4169" s="1"/>
    </row>
    <row r="4170" spans="9:15">
      <c r="I4170" s="108">
        <f t="shared" si="275"/>
        <v>4167</v>
      </c>
      <c r="J4170" s="100">
        <f t="shared" si="275"/>
        <v>47631</v>
      </c>
      <c r="K4170" s="100"/>
      <c r="L4170" s="109"/>
      <c r="M4170" s="1"/>
      <c r="N4170" s="1"/>
      <c r="O4170" s="1"/>
    </row>
    <row r="4171" spans="9:15">
      <c r="I4171" s="108">
        <f t="shared" si="275"/>
        <v>4168</v>
      </c>
      <c r="J4171" s="100">
        <f t="shared" si="275"/>
        <v>47632</v>
      </c>
      <c r="K4171" s="100"/>
      <c r="L4171" s="109"/>
      <c r="M4171" s="1"/>
      <c r="N4171" s="1"/>
      <c r="O4171" s="1"/>
    </row>
    <row r="4172" spans="9:15">
      <c r="I4172" s="108">
        <f t="shared" si="275"/>
        <v>4169</v>
      </c>
      <c r="J4172" s="100">
        <f t="shared" si="275"/>
        <v>47633</v>
      </c>
      <c r="K4172" s="100"/>
      <c r="L4172" s="109"/>
      <c r="M4172" s="1"/>
      <c r="N4172" s="1"/>
      <c r="O4172" s="1"/>
    </row>
    <row r="4173" spans="9:15">
      <c r="I4173" s="108">
        <f t="shared" si="275"/>
        <v>4170</v>
      </c>
      <c r="J4173" s="100">
        <f t="shared" si="275"/>
        <v>47634</v>
      </c>
      <c r="K4173" s="100"/>
      <c r="L4173" s="109"/>
      <c r="M4173" s="1"/>
      <c r="N4173" s="1"/>
      <c r="O4173" s="1"/>
    </row>
    <row r="4174" spans="9:15">
      <c r="I4174" s="108">
        <f t="shared" si="275"/>
        <v>4171</v>
      </c>
      <c r="J4174" s="100">
        <f t="shared" si="275"/>
        <v>47635</v>
      </c>
      <c r="K4174" s="100"/>
      <c r="L4174" s="109"/>
      <c r="M4174" s="1"/>
      <c r="N4174" s="1"/>
      <c r="O4174" s="1"/>
    </row>
    <row r="4175" spans="9:15">
      <c r="I4175" s="108">
        <f t="shared" si="275"/>
        <v>4172</v>
      </c>
      <c r="J4175" s="100">
        <f t="shared" si="275"/>
        <v>47636</v>
      </c>
      <c r="K4175" s="100"/>
      <c r="L4175" s="109"/>
      <c r="M4175" s="1"/>
      <c r="N4175" s="1"/>
      <c r="O4175" s="1"/>
    </row>
    <row r="4176" spans="9:15">
      <c r="I4176" s="108">
        <f t="shared" si="275"/>
        <v>4173</v>
      </c>
      <c r="J4176" s="100">
        <f t="shared" si="275"/>
        <v>47637</v>
      </c>
      <c r="K4176" s="100"/>
      <c r="L4176" s="109"/>
      <c r="M4176" s="1"/>
      <c r="N4176" s="1"/>
      <c r="O4176" s="1"/>
    </row>
    <row r="4177" spans="9:15">
      <c r="I4177" s="108">
        <f t="shared" si="275"/>
        <v>4174</v>
      </c>
      <c r="J4177" s="100">
        <f t="shared" si="275"/>
        <v>47638</v>
      </c>
      <c r="K4177" s="100"/>
      <c r="L4177" s="109"/>
      <c r="M4177" s="1"/>
      <c r="N4177" s="1"/>
      <c r="O4177" s="1"/>
    </row>
    <row r="4178" spans="9:15">
      <c r="I4178" s="108">
        <f t="shared" si="275"/>
        <v>4175</v>
      </c>
      <c r="J4178" s="100">
        <f t="shared" si="275"/>
        <v>47639</v>
      </c>
      <c r="K4178" s="100"/>
      <c r="L4178" s="109"/>
      <c r="M4178" s="1"/>
      <c r="N4178" s="1"/>
      <c r="O4178" s="1"/>
    </row>
    <row r="4179" spans="9:15">
      <c r="I4179" s="108">
        <f t="shared" si="275"/>
        <v>4176</v>
      </c>
      <c r="J4179" s="100">
        <f t="shared" si="275"/>
        <v>47640</v>
      </c>
      <c r="K4179" s="100"/>
      <c r="L4179" s="109"/>
      <c r="M4179" s="1"/>
      <c r="N4179" s="1"/>
      <c r="O4179" s="1"/>
    </row>
    <row r="4180" spans="9:15">
      <c r="I4180" s="108">
        <f t="shared" si="275"/>
        <v>4177</v>
      </c>
      <c r="J4180" s="100">
        <f t="shared" si="275"/>
        <v>47641</v>
      </c>
      <c r="K4180" s="100"/>
      <c r="L4180" s="109"/>
      <c r="M4180" s="1"/>
      <c r="N4180" s="1"/>
      <c r="O4180" s="1"/>
    </row>
    <row r="4181" spans="9:15">
      <c r="I4181" s="108">
        <f t="shared" si="275"/>
        <v>4178</v>
      </c>
      <c r="J4181" s="100">
        <f t="shared" si="275"/>
        <v>47642</v>
      </c>
      <c r="K4181" s="100"/>
      <c r="L4181" s="109"/>
      <c r="M4181" s="1"/>
      <c r="N4181" s="1"/>
      <c r="O4181" s="1"/>
    </row>
    <row r="4182" spans="9:15">
      <c r="I4182" s="108">
        <f t="shared" ref="I4182:J4197" si="276">I4181+1</f>
        <v>4179</v>
      </c>
      <c r="J4182" s="100">
        <f t="shared" si="276"/>
        <v>47643</v>
      </c>
      <c r="K4182" s="100"/>
      <c r="L4182" s="109"/>
      <c r="M4182" s="1"/>
      <c r="N4182" s="1"/>
      <c r="O4182" s="1"/>
    </row>
    <row r="4183" spans="9:15">
      <c r="I4183" s="108">
        <f t="shared" si="276"/>
        <v>4180</v>
      </c>
      <c r="J4183" s="100">
        <f t="shared" si="276"/>
        <v>47644</v>
      </c>
      <c r="K4183" s="100"/>
      <c r="L4183" s="109"/>
      <c r="M4183" s="1"/>
      <c r="N4183" s="1"/>
      <c r="O4183" s="1"/>
    </row>
    <row r="4184" spans="9:15">
      <c r="I4184" s="108">
        <f t="shared" si="276"/>
        <v>4181</v>
      </c>
      <c r="J4184" s="100">
        <f t="shared" si="276"/>
        <v>47645</v>
      </c>
      <c r="K4184" s="100"/>
      <c r="L4184" s="109"/>
      <c r="M4184" s="1"/>
      <c r="N4184" s="1"/>
      <c r="O4184" s="1"/>
    </row>
    <row r="4185" spans="9:15">
      <c r="I4185" s="108">
        <f t="shared" si="276"/>
        <v>4182</v>
      </c>
      <c r="J4185" s="100">
        <f t="shared" si="276"/>
        <v>47646</v>
      </c>
      <c r="K4185" s="100"/>
      <c r="L4185" s="109"/>
      <c r="M4185" s="1"/>
      <c r="N4185" s="1"/>
      <c r="O4185" s="1"/>
    </row>
    <row r="4186" spans="9:15">
      <c r="I4186" s="108">
        <f t="shared" si="276"/>
        <v>4183</v>
      </c>
      <c r="J4186" s="100">
        <f t="shared" si="276"/>
        <v>47647</v>
      </c>
      <c r="K4186" s="100"/>
      <c r="L4186" s="109"/>
      <c r="M4186" s="1"/>
      <c r="N4186" s="1"/>
      <c r="O4186" s="1"/>
    </row>
    <row r="4187" spans="9:15">
      <c r="I4187" s="108">
        <f t="shared" si="276"/>
        <v>4184</v>
      </c>
      <c r="J4187" s="100">
        <f t="shared" si="276"/>
        <v>47648</v>
      </c>
      <c r="K4187" s="100"/>
      <c r="L4187" s="109"/>
      <c r="M4187" s="1"/>
      <c r="N4187" s="1"/>
      <c r="O4187" s="1"/>
    </row>
    <row r="4188" spans="9:15">
      <c r="I4188" s="108">
        <f t="shared" si="276"/>
        <v>4185</v>
      </c>
      <c r="J4188" s="100">
        <f t="shared" si="276"/>
        <v>47649</v>
      </c>
      <c r="K4188" s="100"/>
      <c r="L4188" s="109"/>
      <c r="M4188" s="1"/>
      <c r="N4188" s="1"/>
      <c r="O4188" s="1"/>
    </row>
    <row r="4189" spans="9:15">
      <c r="I4189" s="108">
        <f t="shared" si="276"/>
        <v>4186</v>
      </c>
      <c r="J4189" s="100">
        <f t="shared" si="276"/>
        <v>47650</v>
      </c>
      <c r="K4189" s="100"/>
      <c r="L4189" s="109"/>
      <c r="M4189" s="1"/>
      <c r="N4189" s="1"/>
      <c r="O4189" s="1"/>
    </row>
    <row r="4190" spans="9:15">
      <c r="I4190" s="108">
        <f t="shared" si="276"/>
        <v>4187</v>
      </c>
      <c r="J4190" s="100">
        <f t="shared" si="276"/>
        <v>47651</v>
      </c>
      <c r="K4190" s="100"/>
      <c r="L4190" s="109"/>
      <c r="M4190" s="1"/>
      <c r="N4190" s="1"/>
      <c r="O4190" s="1"/>
    </row>
    <row r="4191" spans="9:15">
      <c r="I4191" s="108">
        <f t="shared" si="276"/>
        <v>4188</v>
      </c>
      <c r="J4191" s="100">
        <f t="shared" si="276"/>
        <v>47652</v>
      </c>
      <c r="K4191" s="100"/>
      <c r="L4191" s="109"/>
      <c r="M4191" s="1"/>
      <c r="N4191" s="1"/>
      <c r="O4191" s="1"/>
    </row>
    <row r="4192" spans="9:15">
      <c r="I4192" s="108">
        <f t="shared" si="276"/>
        <v>4189</v>
      </c>
      <c r="J4192" s="100">
        <f t="shared" si="276"/>
        <v>47653</v>
      </c>
      <c r="K4192" s="100"/>
      <c r="L4192" s="109"/>
      <c r="M4192" s="1"/>
      <c r="N4192" s="1"/>
      <c r="O4192" s="1"/>
    </row>
    <row r="4193" spans="9:15">
      <c r="I4193" s="108">
        <f t="shared" si="276"/>
        <v>4190</v>
      </c>
      <c r="J4193" s="100">
        <f t="shared" si="276"/>
        <v>47654</v>
      </c>
      <c r="K4193" s="100"/>
      <c r="L4193" s="109"/>
      <c r="M4193" s="1"/>
      <c r="N4193" s="1"/>
      <c r="O4193" s="1"/>
    </row>
    <row r="4194" spans="9:15">
      <c r="I4194" s="108">
        <f t="shared" si="276"/>
        <v>4191</v>
      </c>
      <c r="J4194" s="100">
        <f t="shared" si="276"/>
        <v>47655</v>
      </c>
      <c r="K4194" s="100"/>
      <c r="L4194" s="109"/>
      <c r="M4194" s="1"/>
      <c r="N4194" s="1"/>
      <c r="O4194" s="1"/>
    </row>
    <row r="4195" spans="9:15">
      <c r="I4195" s="108">
        <f t="shared" si="276"/>
        <v>4192</v>
      </c>
      <c r="J4195" s="100">
        <f t="shared" si="276"/>
        <v>47656</v>
      </c>
      <c r="K4195" s="100"/>
      <c r="L4195" s="109"/>
      <c r="M4195" s="1"/>
      <c r="N4195" s="1"/>
      <c r="O4195" s="1"/>
    </row>
    <row r="4196" spans="9:15">
      <c r="I4196" s="108">
        <f t="shared" si="276"/>
        <v>4193</v>
      </c>
      <c r="J4196" s="100">
        <f t="shared" si="276"/>
        <v>47657</v>
      </c>
      <c r="K4196" s="100"/>
      <c r="L4196" s="109"/>
      <c r="M4196" s="1"/>
      <c r="N4196" s="1"/>
      <c r="O4196" s="1"/>
    </row>
    <row r="4197" spans="9:15">
      <c r="I4197" s="108">
        <f t="shared" si="276"/>
        <v>4194</v>
      </c>
      <c r="J4197" s="100">
        <f t="shared" si="276"/>
        <v>47658</v>
      </c>
      <c r="K4197" s="100"/>
      <c r="L4197" s="109"/>
      <c r="M4197" s="1"/>
      <c r="N4197" s="1"/>
      <c r="O4197" s="1"/>
    </row>
    <row r="4198" spans="9:15">
      <c r="I4198" s="108">
        <f t="shared" ref="I4198:J4213" si="277">I4197+1</f>
        <v>4195</v>
      </c>
      <c r="J4198" s="100">
        <f t="shared" si="277"/>
        <v>47659</v>
      </c>
      <c r="K4198" s="100"/>
      <c r="L4198" s="109"/>
      <c r="M4198" s="1"/>
      <c r="N4198" s="1"/>
      <c r="O4198" s="1"/>
    </row>
    <row r="4199" spans="9:15">
      <c r="I4199" s="108">
        <f t="shared" si="277"/>
        <v>4196</v>
      </c>
      <c r="J4199" s="100">
        <f t="shared" si="277"/>
        <v>47660</v>
      </c>
      <c r="K4199" s="100"/>
      <c r="L4199" s="109"/>
      <c r="M4199" s="1"/>
      <c r="N4199" s="1"/>
      <c r="O4199" s="1"/>
    </row>
    <row r="4200" spans="9:15">
      <c r="I4200" s="108">
        <f t="shared" si="277"/>
        <v>4197</v>
      </c>
      <c r="J4200" s="100">
        <f t="shared" si="277"/>
        <v>47661</v>
      </c>
      <c r="K4200" s="100"/>
      <c r="L4200" s="109"/>
      <c r="M4200" s="1"/>
      <c r="N4200" s="1"/>
      <c r="O4200" s="1"/>
    </row>
    <row r="4201" spans="9:15">
      <c r="I4201" s="108">
        <f t="shared" si="277"/>
        <v>4198</v>
      </c>
      <c r="J4201" s="100">
        <f t="shared" si="277"/>
        <v>47662</v>
      </c>
      <c r="K4201" s="100"/>
      <c r="L4201" s="109"/>
      <c r="M4201" s="1"/>
      <c r="N4201" s="1"/>
      <c r="O4201" s="1"/>
    </row>
    <row r="4202" spans="9:15">
      <c r="I4202" s="108">
        <f t="shared" si="277"/>
        <v>4199</v>
      </c>
      <c r="J4202" s="100">
        <f t="shared" si="277"/>
        <v>47663</v>
      </c>
      <c r="K4202" s="100"/>
      <c r="L4202" s="109"/>
      <c r="M4202" s="1"/>
      <c r="N4202" s="1"/>
      <c r="O4202" s="1"/>
    </row>
    <row r="4203" spans="9:15">
      <c r="I4203" s="108">
        <f t="shared" si="277"/>
        <v>4200</v>
      </c>
      <c r="J4203" s="100">
        <f t="shared" si="277"/>
        <v>47664</v>
      </c>
      <c r="K4203" s="100"/>
      <c r="L4203" s="109"/>
      <c r="M4203" s="1"/>
      <c r="N4203" s="1"/>
      <c r="O4203" s="1"/>
    </row>
    <row r="4204" spans="9:15">
      <c r="I4204" s="108">
        <f t="shared" si="277"/>
        <v>4201</v>
      </c>
      <c r="J4204" s="100">
        <f t="shared" si="277"/>
        <v>47665</v>
      </c>
      <c r="K4204" s="100"/>
      <c r="L4204" s="109"/>
      <c r="M4204" s="1"/>
      <c r="N4204" s="1"/>
      <c r="O4204" s="1"/>
    </row>
    <row r="4205" spans="9:15">
      <c r="I4205" s="108">
        <f t="shared" si="277"/>
        <v>4202</v>
      </c>
      <c r="J4205" s="100">
        <f t="shared" si="277"/>
        <v>47666</v>
      </c>
      <c r="K4205" s="100"/>
      <c r="L4205" s="109"/>
      <c r="M4205" s="1"/>
      <c r="N4205" s="1"/>
      <c r="O4205" s="1"/>
    </row>
    <row r="4206" spans="9:15">
      <c r="I4206" s="108">
        <f t="shared" si="277"/>
        <v>4203</v>
      </c>
      <c r="J4206" s="100">
        <f t="shared" si="277"/>
        <v>47667</v>
      </c>
      <c r="K4206" s="100"/>
      <c r="L4206" s="109"/>
      <c r="M4206" s="1"/>
      <c r="N4206" s="1"/>
      <c r="O4206" s="1"/>
    </row>
    <row r="4207" spans="9:15">
      <c r="I4207" s="108">
        <f t="shared" si="277"/>
        <v>4204</v>
      </c>
      <c r="J4207" s="100">
        <f t="shared" si="277"/>
        <v>47668</v>
      </c>
      <c r="K4207" s="100"/>
      <c r="L4207" s="109"/>
      <c r="M4207" s="1"/>
      <c r="N4207" s="1"/>
      <c r="O4207" s="1"/>
    </row>
    <row r="4208" spans="9:15">
      <c r="I4208" s="108">
        <f t="shared" si="277"/>
        <v>4205</v>
      </c>
      <c r="J4208" s="100">
        <f t="shared" si="277"/>
        <v>47669</v>
      </c>
      <c r="K4208" s="100"/>
      <c r="L4208" s="109"/>
      <c r="M4208" s="1"/>
      <c r="N4208" s="1"/>
      <c r="O4208" s="1"/>
    </row>
    <row r="4209" spans="9:15">
      <c r="I4209" s="108">
        <f t="shared" si="277"/>
        <v>4206</v>
      </c>
      <c r="J4209" s="100">
        <f t="shared" si="277"/>
        <v>47670</v>
      </c>
      <c r="K4209" s="100"/>
      <c r="L4209" s="109"/>
      <c r="M4209" s="1"/>
      <c r="N4209" s="1"/>
      <c r="O4209" s="1"/>
    </row>
    <row r="4210" spans="9:15">
      <c r="I4210" s="108">
        <f t="shared" si="277"/>
        <v>4207</v>
      </c>
      <c r="J4210" s="100">
        <f t="shared" si="277"/>
        <v>47671</v>
      </c>
      <c r="K4210" s="100"/>
      <c r="L4210" s="109"/>
      <c r="M4210" s="1"/>
      <c r="N4210" s="1"/>
      <c r="O4210" s="1"/>
    </row>
    <row r="4211" spans="9:15">
      <c r="I4211" s="108">
        <f t="shared" si="277"/>
        <v>4208</v>
      </c>
      <c r="J4211" s="100">
        <f t="shared" si="277"/>
        <v>47672</v>
      </c>
      <c r="K4211" s="100"/>
      <c r="L4211" s="109"/>
      <c r="M4211" s="1"/>
      <c r="N4211" s="1"/>
      <c r="O4211" s="1"/>
    </row>
    <row r="4212" spans="9:15">
      <c r="I4212" s="108">
        <f t="shared" si="277"/>
        <v>4209</v>
      </c>
      <c r="J4212" s="100">
        <f t="shared" si="277"/>
        <v>47673</v>
      </c>
      <c r="K4212" s="100"/>
      <c r="L4212" s="109"/>
      <c r="M4212" s="1"/>
      <c r="N4212" s="1"/>
      <c r="O4212" s="1"/>
    </row>
    <row r="4213" spans="9:15">
      <c r="I4213" s="108">
        <f t="shared" si="277"/>
        <v>4210</v>
      </c>
      <c r="J4213" s="100">
        <f t="shared" si="277"/>
        <v>47674</v>
      </c>
      <c r="K4213" s="100"/>
      <c r="L4213" s="109"/>
      <c r="M4213" s="1"/>
      <c r="N4213" s="1"/>
      <c r="O4213" s="1"/>
    </row>
    <row r="4214" spans="9:15">
      <c r="I4214" s="108">
        <f t="shared" ref="I4214:J4229" si="278">I4213+1</f>
        <v>4211</v>
      </c>
      <c r="J4214" s="100">
        <f t="shared" si="278"/>
        <v>47675</v>
      </c>
      <c r="K4214" s="100"/>
      <c r="L4214" s="109"/>
      <c r="M4214" s="1"/>
      <c r="N4214" s="1"/>
      <c r="O4214" s="1"/>
    </row>
    <row r="4215" spans="9:15">
      <c r="I4215" s="108">
        <f t="shared" si="278"/>
        <v>4212</v>
      </c>
      <c r="J4215" s="100">
        <f t="shared" si="278"/>
        <v>47676</v>
      </c>
      <c r="K4215" s="100"/>
      <c r="L4215" s="109"/>
      <c r="M4215" s="1"/>
      <c r="N4215" s="1"/>
      <c r="O4215" s="1"/>
    </row>
    <row r="4216" spans="9:15">
      <c r="I4216" s="108">
        <f t="shared" si="278"/>
        <v>4213</v>
      </c>
      <c r="J4216" s="100">
        <f t="shared" si="278"/>
        <v>47677</v>
      </c>
      <c r="K4216" s="100"/>
      <c r="L4216" s="109"/>
      <c r="M4216" s="1"/>
      <c r="N4216" s="1"/>
      <c r="O4216" s="1"/>
    </row>
    <row r="4217" spans="9:15">
      <c r="I4217" s="108">
        <f t="shared" si="278"/>
        <v>4214</v>
      </c>
      <c r="J4217" s="100">
        <f t="shared" si="278"/>
        <v>47678</v>
      </c>
      <c r="K4217" s="100"/>
      <c r="L4217" s="109"/>
      <c r="M4217" s="1"/>
      <c r="N4217" s="1"/>
      <c r="O4217" s="1"/>
    </row>
    <row r="4218" spans="9:15">
      <c r="I4218" s="108">
        <f t="shared" si="278"/>
        <v>4215</v>
      </c>
      <c r="J4218" s="100">
        <f t="shared" si="278"/>
        <v>47679</v>
      </c>
      <c r="K4218" s="100"/>
      <c r="L4218" s="109"/>
      <c r="M4218" s="1"/>
      <c r="N4218" s="1"/>
      <c r="O4218" s="1"/>
    </row>
    <row r="4219" spans="9:15">
      <c r="I4219" s="108">
        <f t="shared" si="278"/>
        <v>4216</v>
      </c>
      <c r="J4219" s="100">
        <f t="shared" si="278"/>
        <v>47680</v>
      </c>
      <c r="K4219" s="100"/>
      <c r="L4219" s="109"/>
      <c r="M4219" s="1"/>
      <c r="N4219" s="1"/>
      <c r="O4219" s="1"/>
    </row>
    <row r="4220" spans="9:15">
      <c r="I4220" s="108">
        <f t="shared" si="278"/>
        <v>4217</v>
      </c>
      <c r="J4220" s="100">
        <f t="shared" si="278"/>
        <v>47681</v>
      </c>
      <c r="K4220" s="100"/>
      <c r="L4220" s="109"/>
      <c r="M4220" s="1"/>
      <c r="N4220" s="1"/>
      <c r="O4220" s="1"/>
    </row>
    <row r="4221" spans="9:15">
      <c r="I4221" s="108">
        <f t="shared" si="278"/>
        <v>4218</v>
      </c>
      <c r="J4221" s="100">
        <f t="shared" si="278"/>
        <v>47682</v>
      </c>
      <c r="K4221" s="100"/>
      <c r="L4221" s="109"/>
      <c r="M4221" s="1"/>
      <c r="N4221" s="1"/>
      <c r="O4221" s="1"/>
    </row>
    <row r="4222" spans="9:15">
      <c r="I4222" s="108">
        <f t="shared" si="278"/>
        <v>4219</v>
      </c>
      <c r="J4222" s="100">
        <f t="shared" si="278"/>
        <v>47683</v>
      </c>
      <c r="K4222" s="100"/>
      <c r="L4222" s="109"/>
      <c r="M4222" s="1"/>
      <c r="N4222" s="1"/>
      <c r="O4222" s="1"/>
    </row>
    <row r="4223" spans="9:15">
      <c r="I4223" s="108">
        <f t="shared" si="278"/>
        <v>4220</v>
      </c>
      <c r="J4223" s="100">
        <f t="shared" si="278"/>
        <v>47684</v>
      </c>
      <c r="K4223" s="100"/>
      <c r="L4223" s="109"/>
      <c r="M4223" s="1"/>
      <c r="N4223" s="1"/>
      <c r="O4223" s="1"/>
    </row>
    <row r="4224" spans="9:15">
      <c r="I4224" s="108">
        <f t="shared" si="278"/>
        <v>4221</v>
      </c>
      <c r="J4224" s="100">
        <f t="shared" si="278"/>
        <v>47685</v>
      </c>
      <c r="K4224" s="100"/>
      <c r="L4224" s="109"/>
      <c r="M4224" s="1"/>
      <c r="N4224" s="1"/>
      <c r="O4224" s="1"/>
    </row>
    <row r="4225" spans="9:15">
      <c r="I4225" s="108">
        <f t="shared" si="278"/>
        <v>4222</v>
      </c>
      <c r="J4225" s="100">
        <f t="shared" si="278"/>
        <v>47686</v>
      </c>
      <c r="K4225" s="100"/>
      <c r="L4225" s="109"/>
      <c r="M4225" s="1"/>
      <c r="N4225" s="1"/>
      <c r="O4225" s="1"/>
    </row>
    <row r="4226" spans="9:15">
      <c r="I4226" s="108">
        <f t="shared" si="278"/>
        <v>4223</v>
      </c>
      <c r="J4226" s="100">
        <f t="shared" si="278"/>
        <v>47687</v>
      </c>
      <c r="K4226" s="100"/>
      <c r="L4226" s="109"/>
      <c r="M4226" s="1"/>
      <c r="N4226" s="1"/>
      <c r="O4226" s="1"/>
    </row>
    <row r="4227" spans="9:15">
      <c r="I4227" s="108">
        <f t="shared" si="278"/>
        <v>4224</v>
      </c>
      <c r="J4227" s="100">
        <f t="shared" si="278"/>
        <v>47688</v>
      </c>
      <c r="K4227" s="100"/>
      <c r="L4227" s="109"/>
      <c r="M4227" s="1"/>
      <c r="N4227" s="1"/>
      <c r="O4227" s="1"/>
    </row>
    <row r="4228" spans="9:15">
      <c r="I4228" s="108">
        <f t="shared" si="278"/>
        <v>4225</v>
      </c>
      <c r="J4228" s="100">
        <f t="shared" si="278"/>
        <v>47689</v>
      </c>
      <c r="K4228" s="100"/>
      <c r="L4228" s="109"/>
      <c r="M4228" s="1"/>
      <c r="N4228" s="1"/>
      <c r="O4228" s="1"/>
    </row>
    <row r="4229" spans="9:15">
      <c r="I4229" s="108">
        <f t="shared" si="278"/>
        <v>4226</v>
      </c>
      <c r="J4229" s="100">
        <f t="shared" si="278"/>
        <v>47690</v>
      </c>
      <c r="K4229" s="100"/>
      <c r="L4229" s="109"/>
      <c r="M4229" s="1"/>
      <c r="N4229" s="1"/>
      <c r="O4229" s="1"/>
    </row>
    <row r="4230" spans="9:15">
      <c r="I4230" s="108">
        <f t="shared" ref="I4230:J4245" si="279">I4229+1</f>
        <v>4227</v>
      </c>
      <c r="J4230" s="100">
        <f t="shared" si="279"/>
        <v>47691</v>
      </c>
      <c r="K4230" s="100"/>
      <c r="L4230" s="109"/>
      <c r="M4230" s="1"/>
      <c r="N4230" s="1"/>
      <c r="O4230" s="1"/>
    </row>
    <row r="4231" spans="9:15">
      <c r="I4231" s="108">
        <f t="shared" si="279"/>
        <v>4228</v>
      </c>
      <c r="J4231" s="100">
        <f t="shared" si="279"/>
        <v>47692</v>
      </c>
      <c r="K4231" s="100"/>
      <c r="L4231" s="109"/>
      <c r="M4231" s="1"/>
      <c r="N4231" s="1"/>
      <c r="O4231" s="1"/>
    </row>
    <row r="4232" spans="9:15">
      <c r="I4232" s="108">
        <f t="shared" si="279"/>
        <v>4229</v>
      </c>
      <c r="J4232" s="100">
        <f t="shared" si="279"/>
        <v>47693</v>
      </c>
      <c r="K4232" s="100"/>
      <c r="L4232" s="109"/>
      <c r="M4232" s="1"/>
      <c r="N4232" s="1"/>
      <c r="O4232" s="1"/>
    </row>
    <row r="4233" spans="9:15">
      <c r="I4233" s="108">
        <f t="shared" si="279"/>
        <v>4230</v>
      </c>
      <c r="J4233" s="100">
        <f t="shared" si="279"/>
        <v>47694</v>
      </c>
      <c r="K4233" s="100"/>
      <c r="L4233" s="109"/>
      <c r="M4233" s="1"/>
      <c r="N4233" s="1"/>
      <c r="O4233" s="1"/>
    </row>
    <row r="4234" spans="9:15">
      <c r="I4234" s="108">
        <f t="shared" si="279"/>
        <v>4231</v>
      </c>
      <c r="J4234" s="100">
        <f t="shared" si="279"/>
        <v>47695</v>
      </c>
      <c r="K4234" s="100"/>
      <c r="L4234" s="109"/>
      <c r="M4234" s="1"/>
      <c r="N4234" s="1"/>
      <c r="O4234" s="1"/>
    </row>
    <row r="4235" spans="9:15">
      <c r="I4235" s="108">
        <f t="shared" si="279"/>
        <v>4232</v>
      </c>
      <c r="J4235" s="100">
        <f t="shared" si="279"/>
        <v>47696</v>
      </c>
      <c r="K4235" s="100"/>
      <c r="L4235" s="109"/>
      <c r="M4235" s="1"/>
      <c r="N4235" s="1"/>
      <c r="O4235" s="1"/>
    </row>
    <row r="4236" spans="9:15">
      <c r="I4236" s="108">
        <f t="shared" si="279"/>
        <v>4233</v>
      </c>
      <c r="J4236" s="100">
        <f t="shared" si="279"/>
        <v>47697</v>
      </c>
      <c r="K4236" s="100"/>
      <c r="L4236" s="109"/>
      <c r="M4236" s="1"/>
      <c r="N4236" s="1"/>
      <c r="O4236" s="1"/>
    </row>
    <row r="4237" spans="9:15">
      <c r="I4237" s="108">
        <f t="shared" si="279"/>
        <v>4234</v>
      </c>
      <c r="J4237" s="100">
        <f t="shared" si="279"/>
        <v>47698</v>
      </c>
      <c r="K4237" s="100"/>
      <c r="L4237" s="109"/>
      <c r="M4237" s="1"/>
      <c r="N4237" s="1"/>
      <c r="O4237" s="1"/>
    </row>
    <row r="4238" spans="9:15">
      <c r="I4238" s="108">
        <f t="shared" si="279"/>
        <v>4235</v>
      </c>
      <c r="J4238" s="100">
        <f t="shared" si="279"/>
        <v>47699</v>
      </c>
      <c r="K4238" s="100"/>
      <c r="L4238" s="109"/>
      <c r="M4238" s="1"/>
      <c r="N4238" s="1"/>
      <c r="O4238" s="1"/>
    </row>
    <row r="4239" spans="9:15">
      <c r="I4239" s="108">
        <f t="shared" si="279"/>
        <v>4236</v>
      </c>
      <c r="J4239" s="100">
        <f t="shared" si="279"/>
        <v>47700</v>
      </c>
      <c r="K4239" s="100"/>
      <c r="L4239" s="109"/>
      <c r="M4239" s="1"/>
      <c r="N4239" s="1"/>
      <c r="O4239" s="1"/>
    </row>
    <row r="4240" spans="9:15">
      <c r="I4240" s="108">
        <f t="shared" si="279"/>
        <v>4237</v>
      </c>
      <c r="J4240" s="100">
        <f t="shared" si="279"/>
        <v>47701</v>
      </c>
      <c r="K4240" s="100"/>
      <c r="L4240" s="109"/>
      <c r="M4240" s="1"/>
      <c r="N4240" s="1"/>
      <c r="O4240" s="1"/>
    </row>
    <row r="4241" spans="9:15">
      <c r="I4241" s="108">
        <f t="shared" si="279"/>
        <v>4238</v>
      </c>
      <c r="J4241" s="100">
        <f t="shared" si="279"/>
        <v>47702</v>
      </c>
      <c r="K4241" s="100"/>
      <c r="L4241" s="109"/>
      <c r="M4241" s="1"/>
      <c r="N4241" s="1"/>
      <c r="O4241" s="1"/>
    </row>
    <row r="4242" spans="9:15">
      <c r="I4242" s="108">
        <f t="shared" si="279"/>
        <v>4239</v>
      </c>
      <c r="J4242" s="100">
        <f t="shared" si="279"/>
        <v>47703</v>
      </c>
      <c r="K4242" s="100"/>
      <c r="L4242" s="109"/>
      <c r="M4242" s="1"/>
      <c r="N4242" s="1"/>
      <c r="O4242" s="1"/>
    </row>
    <row r="4243" spans="9:15">
      <c r="I4243" s="108">
        <f t="shared" si="279"/>
        <v>4240</v>
      </c>
      <c r="J4243" s="100">
        <f t="shared" si="279"/>
        <v>47704</v>
      </c>
      <c r="K4243" s="100"/>
      <c r="L4243" s="109"/>
      <c r="M4243" s="1"/>
      <c r="N4243" s="1"/>
      <c r="O4243" s="1"/>
    </row>
    <row r="4244" spans="9:15">
      <c r="I4244" s="108">
        <f t="shared" si="279"/>
        <v>4241</v>
      </c>
      <c r="J4244" s="100">
        <f t="shared" si="279"/>
        <v>47705</v>
      </c>
      <c r="K4244" s="100"/>
      <c r="L4244" s="109"/>
      <c r="M4244" s="1"/>
      <c r="N4244" s="1"/>
      <c r="O4244" s="1"/>
    </row>
    <row r="4245" spans="9:15">
      <c r="I4245" s="108">
        <f t="shared" si="279"/>
        <v>4242</v>
      </c>
      <c r="J4245" s="100">
        <f t="shared" si="279"/>
        <v>47706</v>
      </c>
      <c r="K4245" s="100"/>
      <c r="L4245" s="109"/>
      <c r="M4245" s="1"/>
      <c r="N4245" s="1"/>
      <c r="O4245" s="1"/>
    </row>
    <row r="4246" spans="9:15">
      <c r="I4246" s="108">
        <f t="shared" ref="I4246:J4261" si="280">I4245+1</f>
        <v>4243</v>
      </c>
      <c r="J4246" s="100">
        <f t="shared" si="280"/>
        <v>47707</v>
      </c>
      <c r="K4246" s="100"/>
      <c r="L4246" s="109"/>
      <c r="M4246" s="1"/>
      <c r="N4246" s="1"/>
      <c r="O4246" s="1"/>
    </row>
    <row r="4247" spans="9:15">
      <c r="I4247" s="108">
        <f t="shared" si="280"/>
        <v>4244</v>
      </c>
      <c r="J4247" s="100">
        <f t="shared" si="280"/>
        <v>47708</v>
      </c>
      <c r="K4247" s="100"/>
      <c r="L4247" s="109"/>
      <c r="M4247" s="1"/>
      <c r="N4247" s="1"/>
      <c r="O4247" s="1"/>
    </row>
    <row r="4248" spans="9:15">
      <c r="I4248" s="108">
        <f t="shared" si="280"/>
        <v>4245</v>
      </c>
      <c r="J4248" s="100">
        <f t="shared" si="280"/>
        <v>47709</v>
      </c>
      <c r="K4248" s="100"/>
      <c r="L4248" s="109"/>
      <c r="M4248" s="1"/>
      <c r="N4248" s="1"/>
      <c r="O4248" s="1"/>
    </row>
    <row r="4249" spans="9:15">
      <c r="I4249" s="108">
        <f t="shared" si="280"/>
        <v>4246</v>
      </c>
      <c r="J4249" s="100">
        <f t="shared" si="280"/>
        <v>47710</v>
      </c>
      <c r="K4249" s="100"/>
      <c r="L4249" s="109"/>
      <c r="M4249" s="1"/>
      <c r="N4249" s="1"/>
      <c r="O4249" s="1"/>
    </row>
    <row r="4250" spans="9:15">
      <c r="I4250" s="108">
        <f t="shared" si="280"/>
        <v>4247</v>
      </c>
      <c r="J4250" s="100">
        <f t="shared" si="280"/>
        <v>47711</v>
      </c>
      <c r="K4250" s="100"/>
      <c r="L4250" s="109"/>
      <c r="M4250" s="1"/>
      <c r="N4250" s="1"/>
      <c r="O4250" s="1"/>
    </row>
    <row r="4251" spans="9:15">
      <c r="I4251" s="108">
        <f t="shared" si="280"/>
        <v>4248</v>
      </c>
      <c r="J4251" s="100">
        <f t="shared" si="280"/>
        <v>47712</v>
      </c>
      <c r="K4251" s="100"/>
      <c r="L4251" s="109"/>
      <c r="M4251" s="1"/>
      <c r="N4251" s="1"/>
      <c r="O4251" s="1"/>
    </row>
    <row r="4252" spans="9:15">
      <c r="I4252" s="108">
        <f t="shared" si="280"/>
        <v>4249</v>
      </c>
      <c r="J4252" s="100">
        <f t="shared" si="280"/>
        <v>47713</v>
      </c>
      <c r="K4252" s="100"/>
      <c r="L4252" s="109"/>
      <c r="M4252" s="1"/>
      <c r="N4252" s="1"/>
      <c r="O4252" s="1"/>
    </row>
    <row r="4253" spans="9:15">
      <c r="I4253" s="108">
        <f t="shared" si="280"/>
        <v>4250</v>
      </c>
      <c r="J4253" s="100">
        <f t="shared" si="280"/>
        <v>47714</v>
      </c>
      <c r="K4253" s="100"/>
      <c r="L4253" s="109"/>
      <c r="M4253" s="1"/>
      <c r="N4253" s="1"/>
      <c r="O4253" s="1"/>
    </row>
    <row r="4254" spans="9:15">
      <c r="I4254" s="108">
        <f t="shared" si="280"/>
        <v>4251</v>
      </c>
      <c r="J4254" s="100">
        <f t="shared" si="280"/>
        <v>47715</v>
      </c>
      <c r="K4254" s="100"/>
      <c r="L4254" s="109"/>
      <c r="M4254" s="1"/>
      <c r="N4254" s="1"/>
      <c r="O4254" s="1"/>
    </row>
    <row r="4255" spans="9:15">
      <c r="I4255" s="108">
        <f t="shared" si="280"/>
        <v>4252</v>
      </c>
      <c r="J4255" s="100">
        <f t="shared" si="280"/>
        <v>47716</v>
      </c>
      <c r="K4255" s="100"/>
      <c r="L4255" s="109"/>
      <c r="M4255" s="1"/>
      <c r="N4255" s="1"/>
      <c r="O4255" s="1"/>
    </row>
    <row r="4256" spans="9:15">
      <c r="I4256" s="108">
        <f t="shared" si="280"/>
        <v>4253</v>
      </c>
      <c r="J4256" s="100">
        <f t="shared" si="280"/>
        <v>47717</v>
      </c>
      <c r="K4256" s="100"/>
      <c r="L4256" s="109"/>
      <c r="M4256" s="1"/>
      <c r="N4256" s="1"/>
      <c r="O4256" s="1"/>
    </row>
    <row r="4257" spans="9:15">
      <c r="I4257" s="108">
        <f t="shared" si="280"/>
        <v>4254</v>
      </c>
      <c r="J4257" s="100">
        <f t="shared" si="280"/>
        <v>47718</v>
      </c>
      <c r="K4257" s="100"/>
      <c r="L4257" s="109"/>
      <c r="M4257" s="1"/>
      <c r="N4257" s="1"/>
      <c r="O4257" s="1"/>
    </row>
    <row r="4258" spans="9:15">
      <c r="I4258" s="108">
        <f t="shared" si="280"/>
        <v>4255</v>
      </c>
      <c r="J4258" s="100">
        <f t="shared" si="280"/>
        <v>47719</v>
      </c>
      <c r="K4258" s="100"/>
      <c r="L4258" s="109"/>
      <c r="M4258" s="1"/>
      <c r="N4258" s="1"/>
      <c r="O4258" s="1"/>
    </row>
    <row r="4259" spans="9:15">
      <c r="I4259" s="108">
        <f t="shared" si="280"/>
        <v>4256</v>
      </c>
      <c r="J4259" s="100">
        <f t="shared" si="280"/>
        <v>47720</v>
      </c>
      <c r="K4259" s="100"/>
      <c r="L4259" s="109"/>
      <c r="M4259" s="1"/>
      <c r="N4259" s="1"/>
      <c r="O4259" s="1"/>
    </row>
    <row r="4260" spans="9:15">
      <c r="I4260" s="108">
        <f t="shared" si="280"/>
        <v>4257</v>
      </c>
      <c r="J4260" s="100">
        <f t="shared" si="280"/>
        <v>47721</v>
      </c>
      <c r="K4260" s="100"/>
      <c r="L4260" s="109"/>
      <c r="M4260" s="1"/>
      <c r="N4260" s="1"/>
      <c r="O4260" s="1"/>
    </row>
    <row r="4261" spans="9:15">
      <c r="I4261" s="108">
        <f t="shared" si="280"/>
        <v>4258</v>
      </c>
      <c r="J4261" s="100">
        <f t="shared" si="280"/>
        <v>47722</v>
      </c>
      <c r="K4261" s="100"/>
      <c r="L4261" s="109"/>
      <c r="M4261" s="1"/>
      <c r="N4261" s="1"/>
      <c r="O4261" s="1"/>
    </row>
    <row r="4262" spans="9:15">
      <c r="I4262" s="108">
        <f t="shared" ref="I4262:J4277" si="281">I4261+1</f>
        <v>4259</v>
      </c>
      <c r="J4262" s="100">
        <f t="shared" si="281"/>
        <v>47723</v>
      </c>
      <c r="K4262" s="100"/>
      <c r="L4262" s="109"/>
      <c r="M4262" s="1"/>
      <c r="N4262" s="1"/>
      <c r="O4262" s="1"/>
    </row>
    <row r="4263" spans="9:15">
      <c r="I4263" s="108">
        <f t="shared" si="281"/>
        <v>4260</v>
      </c>
      <c r="J4263" s="100">
        <f t="shared" si="281"/>
        <v>47724</v>
      </c>
      <c r="K4263" s="100"/>
      <c r="L4263" s="109"/>
      <c r="M4263" s="1"/>
      <c r="N4263" s="1"/>
      <c r="O4263" s="1"/>
    </row>
    <row r="4264" spans="9:15">
      <c r="I4264" s="108">
        <f t="shared" si="281"/>
        <v>4261</v>
      </c>
      <c r="J4264" s="100">
        <f t="shared" si="281"/>
        <v>47725</v>
      </c>
      <c r="K4264" s="100"/>
      <c r="L4264" s="109"/>
      <c r="M4264" s="1"/>
      <c r="N4264" s="1"/>
      <c r="O4264" s="1"/>
    </row>
    <row r="4265" spans="9:15">
      <c r="I4265" s="108">
        <f t="shared" si="281"/>
        <v>4262</v>
      </c>
      <c r="J4265" s="100">
        <f t="shared" si="281"/>
        <v>47726</v>
      </c>
      <c r="K4265" s="100"/>
      <c r="L4265" s="109"/>
      <c r="M4265" s="1"/>
      <c r="N4265" s="1"/>
      <c r="O4265" s="1"/>
    </row>
    <row r="4266" spans="9:15">
      <c r="I4266" s="108">
        <f t="shared" si="281"/>
        <v>4263</v>
      </c>
      <c r="J4266" s="100">
        <f t="shared" si="281"/>
        <v>47727</v>
      </c>
      <c r="K4266" s="100"/>
      <c r="L4266" s="109"/>
      <c r="M4266" s="1"/>
      <c r="N4266" s="1"/>
      <c r="O4266" s="1"/>
    </row>
    <row r="4267" spans="9:15">
      <c r="I4267" s="108">
        <f t="shared" si="281"/>
        <v>4264</v>
      </c>
      <c r="J4267" s="100">
        <f t="shared" si="281"/>
        <v>47728</v>
      </c>
      <c r="K4267" s="100"/>
      <c r="L4267" s="109"/>
      <c r="M4267" s="1"/>
      <c r="N4267" s="1"/>
      <c r="O4267" s="1"/>
    </row>
    <row r="4268" spans="9:15">
      <c r="I4268" s="108">
        <f t="shared" si="281"/>
        <v>4265</v>
      </c>
      <c r="J4268" s="100">
        <f t="shared" si="281"/>
        <v>47729</v>
      </c>
      <c r="K4268" s="100"/>
      <c r="L4268" s="109"/>
      <c r="M4268" s="1"/>
      <c r="N4268" s="1"/>
      <c r="O4268" s="1"/>
    </row>
    <row r="4269" spans="9:15">
      <c r="I4269" s="108">
        <f t="shared" si="281"/>
        <v>4266</v>
      </c>
      <c r="J4269" s="100">
        <f t="shared" si="281"/>
        <v>47730</v>
      </c>
      <c r="K4269" s="100"/>
      <c r="L4269" s="109"/>
      <c r="M4269" s="1"/>
      <c r="N4269" s="1"/>
      <c r="O4269" s="1"/>
    </row>
    <row r="4270" spans="9:15">
      <c r="I4270" s="108">
        <f t="shared" si="281"/>
        <v>4267</v>
      </c>
      <c r="J4270" s="100">
        <f t="shared" si="281"/>
        <v>47731</v>
      </c>
      <c r="K4270" s="100"/>
      <c r="L4270" s="109"/>
      <c r="M4270" s="1"/>
      <c r="N4270" s="1"/>
      <c r="O4270" s="1"/>
    </row>
    <row r="4271" spans="9:15">
      <c r="I4271" s="108">
        <f t="shared" si="281"/>
        <v>4268</v>
      </c>
      <c r="J4271" s="100">
        <f t="shared" si="281"/>
        <v>47732</v>
      </c>
      <c r="K4271" s="100"/>
      <c r="L4271" s="109"/>
      <c r="M4271" s="1"/>
      <c r="N4271" s="1"/>
      <c r="O4271" s="1"/>
    </row>
    <row r="4272" spans="9:15">
      <c r="I4272" s="108">
        <f t="shared" si="281"/>
        <v>4269</v>
      </c>
      <c r="J4272" s="100">
        <f t="shared" si="281"/>
        <v>47733</v>
      </c>
      <c r="K4272" s="100"/>
      <c r="L4272" s="109"/>
      <c r="M4272" s="1"/>
      <c r="N4272" s="1"/>
      <c r="O4272" s="1"/>
    </row>
    <row r="4273" spans="9:15">
      <c r="I4273" s="108">
        <f t="shared" si="281"/>
        <v>4270</v>
      </c>
      <c r="J4273" s="100">
        <f t="shared" si="281"/>
        <v>47734</v>
      </c>
      <c r="K4273" s="100"/>
      <c r="L4273" s="109"/>
      <c r="M4273" s="1"/>
      <c r="N4273" s="1"/>
      <c r="O4273" s="1"/>
    </row>
    <row r="4274" spans="9:15">
      <c r="I4274" s="108">
        <f t="shared" si="281"/>
        <v>4271</v>
      </c>
      <c r="J4274" s="100">
        <f t="shared" si="281"/>
        <v>47735</v>
      </c>
      <c r="K4274" s="100"/>
      <c r="L4274" s="109"/>
      <c r="M4274" s="1"/>
      <c r="N4274" s="1"/>
      <c r="O4274" s="1"/>
    </row>
    <row r="4275" spans="9:15">
      <c r="I4275" s="108">
        <f t="shared" si="281"/>
        <v>4272</v>
      </c>
      <c r="J4275" s="100">
        <f t="shared" si="281"/>
        <v>47736</v>
      </c>
      <c r="K4275" s="100"/>
      <c r="L4275" s="109"/>
      <c r="M4275" s="1"/>
      <c r="N4275" s="1"/>
      <c r="O4275" s="1"/>
    </row>
    <row r="4276" spans="9:15">
      <c r="I4276" s="108">
        <f t="shared" si="281"/>
        <v>4273</v>
      </c>
      <c r="J4276" s="100">
        <f t="shared" si="281"/>
        <v>47737</v>
      </c>
      <c r="K4276" s="100"/>
      <c r="L4276" s="109"/>
      <c r="M4276" s="1"/>
      <c r="N4276" s="1"/>
      <c r="O4276" s="1"/>
    </row>
    <row r="4277" spans="9:15">
      <c r="I4277" s="108">
        <f t="shared" si="281"/>
        <v>4274</v>
      </c>
      <c r="J4277" s="100">
        <f t="shared" si="281"/>
        <v>47738</v>
      </c>
      <c r="K4277" s="100"/>
      <c r="L4277" s="109"/>
      <c r="M4277" s="1"/>
      <c r="N4277" s="1"/>
      <c r="O4277" s="1"/>
    </row>
    <row r="4278" spans="9:15">
      <c r="I4278" s="108">
        <f t="shared" ref="I4278:J4293" si="282">I4277+1</f>
        <v>4275</v>
      </c>
      <c r="J4278" s="100">
        <f t="shared" si="282"/>
        <v>47739</v>
      </c>
      <c r="K4278" s="100"/>
      <c r="L4278" s="109"/>
      <c r="M4278" s="1"/>
      <c r="N4278" s="1"/>
      <c r="O4278" s="1"/>
    </row>
    <row r="4279" spans="9:15">
      <c r="I4279" s="108">
        <f t="shared" si="282"/>
        <v>4276</v>
      </c>
      <c r="J4279" s="100">
        <f t="shared" si="282"/>
        <v>47740</v>
      </c>
      <c r="K4279" s="100"/>
      <c r="L4279" s="109"/>
      <c r="M4279" s="1"/>
      <c r="N4279" s="1"/>
      <c r="O4279" s="1"/>
    </row>
    <row r="4280" spans="9:15">
      <c r="I4280" s="108">
        <f t="shared" si="282"/>
        <v>4277</v>
      </c>
      <c r="J4280" s="100">
        <f t="shared" si="282"/>
        <v>47741</v>
      </c>
      <c r="K4280" s="100"/>
      <c r="L4280" s="109"/>
      <c r="M4280" s="1"/>
      <c r="N4280" s="1"/>
      <c r="O4280" s="1"/>
    </row>
    <row r="4281" spans="9:15">
      <c r="I4281" s="108">
        <f t="shared" si="282"/>
        <v>4278</v>
      </c>
      <c r="J4281" s="100">
        <f t="shared" si="282"/>
        <v>47742</v>
      </c>
      <c r="K4281" s="100"/>
      <c r="L4281" s="109"/>
      <c r="M4281" s="1"/>
      <c r="N4281" s="1"/>
      <c r="O4281" s="1"/>
    </row>
    <row r="4282" spans="9:15">
      <c r="I4282" s="108">
        <f t="shared" si="282"/>
        <v>4279</v>
      </c>
      <c r="J4282" s="100">
        <f t="shared" si="282"/>
        <v>47743</v>
      </c>
      <c r="K4282" s="100"/>
      <c r="L4282" s="109"/>
      <c r="M4282" s="1"/>
      <c r="N4282" s="1"/>
      <c r="O4282" s="1"/>
    </row>
    <row r="4283" spans="9:15">
      <c r="I4283" s="108">
        <f t="shared" si="282"/>
        <v>4280</v>
      </c>
      <c r="J4283" s="100">
        <f t="shared" si="282"/>
        <v>47744</v>
      </c>
      <c r="K4283" s="100"/>
      <c r="L4283" s="109"/>
      <c r="M4283" s="1"/>
      <c r="N4283" s="1"/>
      <c r="O4283" s="1"/>
    </row>
    <row r="4284" spans="9:15">
      <c r="I4284" s="108">
        <f t="shared" si="282"/>
        <v>4281</v>
      </c>
      <c r="J4284" s="100">
        <f t="shared" si="282"/>
        <v>47745</v>
      </c>
      <c r="K4284" s="100"/>
      <c r="L4284" s="109"/>
      <c r="M4284" s="1"/>
      <c r="N4284" s="1"/>
      <c r="O4284" s="1"/>
    </row>
    <row r="4285" spans="9:15">
      <c r="I4285" s="108">
        <f t="shared" si="282"/>
        <v>4282</v>
      </c>
      <c r="J4285" s="100">
        <f t="shared" si="282"/>
        <v>47746</v>
      </c>
      <c r="K4285" s="100"/>
      <c r="L4285" s="109"/>
      <c r="M4285" s="1"/>
      <c r="N4285" s="1"/>
      <c r="O4285" s="1"/>
    </row>
    <row r="4286" spans="9:15">
      <c r="I4286" s="108">
        <f t="shared" si="282"/>
        <v>4283</v>
      </c>
      <c r="J4286" s="100">
        <f t="shared" si="282"/>
        <v>47747</v>
      </c>
      <c r="K4286" s="100"/>
      <c r="L4286" s="109"/>
      <c r="M4286" s="1"/>
      <c r="N4286" s="1"/>
      <c r="O4286" s="1"/>
    </row>
    <row r="4287" spans="9:15">
      <c r="I4287" s="108">
        <f t="shared" si="282"/>
        <v>4284</v>
      </c>
      <c r="J4287" s="100">
        <f t="shared" si="282"/>
        <v>47748</v>
      </c>
      <c r="K4287" s="100"/>
      <c r="L4287" s="109"/>
      <c r="M4287" s="1"/>
      <c r="N4287" s="1"/>
      <c r="O4287" s="1"/>
    </row>
    <row r="4288" spans="9:15">
      <c r="I4288" s="108">
        <f t="shared" si="282"/>
        <v>4285</v>
      </c>
      <c r="J4288" s="100">
        <f t="shared" si="282"/>
        <v>47749</v>
      </c>
      <c r="K4288" s="100"/>
      <c r="L4288" s="109"/>
      <c r="M4288" s="1"/>
      <c r="N4288" s="1"/>
      <c r="O4288" s="1"/>
    </row>
    <row r="4289" spans="9:15">
      <c r="I4289" s="108">
        <f t="shared" si="282"/>
        <v>4286</v>
      </c>
      <c r="J4289" s="100">
        <f t="shared" si="282"/>
        <v>47750</v>
      </c>
      <c r="K4289" s="100"/>
      <c r="L4289" s="109"/>
      <c r="M4289" s="1"/>
      <c r="N4289" s="1"/>
      <c r="O4289" s="1"/>
    </row>
    <row r="4290" spans="9:15">
      <c r="I4290" s="108">
        <f t="shared" si="282"/>
        <v>4287</v>
      </c>
      <c r="J4290" s="100">
        <f t="shared" si="282"/>
        <v>47751</v>
      </c>
      <c r="K4290" s="100"/>
      <c r="L4290" s="109"/>
      <c r="M4290" s="1"/>
      <c r="N4290" s="1"/>
      <c r="O4290" s="1"/>
    </row>
    <row r="4291" spans="9:15">
      <c r="I4291" s="108">
        <f t="shared" si="282"/>
        <v>4288</v>
      </c>
      <c r="J4291" s="100">
        <f t="shared" si="282"/>
        <v>47752</v>
      </c>
      <c r="K4291" s="100"/>
      <c r="L4291" s="109"/>
      <c r="M4291" s="1"/>
      <c r="N4291" s="1"/>
      <c r="O4291" s="1"/>
    </row>
    <row r="4292" spans="9:15">
      <c r="I4292" s="108">
        <f t="shared" si="282"/>
        <v>4289</v>
      </c>
      <c r="J4292" s="100">
        <f t="shared" si="282"/>
        <v>47753</v>
      </c>
      <c r="K4292" s="100"/>
      <c r="L4292" s="109"/>
      <c r="M4292" s="1"/>
      <c r="N4292" s="1"/>
      <c r="O4292" s="1"/>
    </row>
    <row r="4293" spans="9:15">
      <c r="I4293" s="108">
        <f t="shared" si="282"/>
        <v>4290</v>
      </c>
      <c r="J4293" s="100">
        <f t="shared" si="282"/>
        <v>47754</v>
      </c>
      <c r="K4293" s="100"/>
      <c r="L4293" s="109"/>
      <c r="M4293" s="1"/>
      <c r="N4293" s="1"/>
      <c r="O4293" s="1"/>
    </row>
    <row r="4294" spans="9:15">
      <c r="I4294" s="108">
        <f t="shared" ref="I4294:J4309" si="283">I4293+1</f>
        <v>4291</v>
      </c>
      <c r="J4294" s="100">
        <f t="shared" si="283"/>
        <v>47755</v>
      </c>
      <c r="K4294" s="100"/>
      <c r="L4294" s="109"/>
      <c r="M4294" s="1"/>
      <c r="N4294" s="1"/>
      <c r="O4294" s="1"/>
    </row>
    <row r="4295" spans="9:15">
      <c r="I4295" s="108">
        <f t="shared" si="283"/>
        <v>4292</v>
      </c>
      <c r="J4295" s="100">
        <f t="shared" si="283"/>
        <v>47756</v>
      </c>
      <c r="K4295" s="100"/>
      <c r="L4295" s="109"/>
      <c r="M4295" s="1"/>
      <c r="N4295" s="1"/>
      <c r="O4295" s="1"/>
    </row>
    <row r="4296" spans="9:15">
      <c r="I4296" s="108">
        <f t="shared" si="283"/>
        <v>4293</v>
      </c>
      <c r="J4296" s="100">
        <f t="shared" si="283"/>
        <v>47757</v>
      </c>
      <c r="K4296" s="100"/>
      <c r="L4296" s="109"/>
      <c r="M4296" s="1"/>
      <c r="N4296" s="1"/>
      <c r="O4296" s="1"/>
    </row>
    <row r="4297" spans="9:15">
      <c r="I4297" s="108">
        <f t="shared" si="283"/>
        <v>4294</v>
      </c>
      <c r="J4297" s="100">
        <f t="shared" si="283"/>
        <v>47758</v>
      </c>
      <c r="K4297" s="100"/>
      <c r="L4297" s="109"/>
      <c r="M4297" s="1"/>
      <c r="N4297" s="1"/>
      <c r="O4297" s="1"/>
    </row>
    <row r="4298" spans="9:15">
      <c r="I4298" s="108">
        <f t="shared" si="283"/>
        <v>4295</v>
      </c>
      <c r="J4298" s="100">
        <f t="shared" si="283"/>
        <v>47759</v>
      </c>
      <c r="K4298" s="100"/>
      <c r="L4298" s="109"/>
      <c r="M4298" s="1"/>
      <c r="N4298" s="1"/>
      <c r="O4298" s="1"/>
    </row>
    <row r="4299" spans="9:15">
      <c r="I4299" s="108">
        <f t="shared" si="283"/>
        <v>4296</v>
      </c>
      <c r="J4299" s="100">
        <f t="shared" si="283"/>
        <v>47760</v>
      </c>
      <c r="K4299" s="100"/>
      <c r="L4299" s="109"/>
      <c r="M4299" s="1"/>
      <c r="N4299" s="1"/>
      <c r="O4299" s="1"/>
    </row>
    <row r="4300" spans="9:15">
      <c r="I4300" s="108">
        <f t="shared" si="283"/>
        <v>4297</v>
      </c>
      <c r="J4300" s="100">
        <f t="shared" si="283"/>
        <v>47761</v>
      </c>
      <c r="K4300" s="100"/>
      <c r="L4300" s="109"/>
      <c r="M4300" s="1"/>
      <c r="N4300" s="1"/>
      <c r="O4300" s="1"/>
    </row>
    <row r="4301" spans="9:15">
      <c r="I4301" s="108">
        <f t="shared" si="283"/>
        <v>4298</v>
      </c>
      <c r="J4301" s="100">
        <f t="shared" si="283"/>
        <v>47762</v>
      </c>
      <c r="K4301" s="100"/>
      <c r="L4301" s="109"/>
      <c r="M4301" s="1"/>
      <c r="N4301" s="1"/>
      <c r="O4301" s="1"/>
    </row>
    <row r="4302" spans="9:15">
      <c r="I4302" s="108">
        <f t="shared" si="283"/>
        <v>4299</v>
      </c>
      <c r="J4302" s="100">
        <f t="shared" si="283"/>
        <v>47763</v>
      </c>
      <c r="K4302" s="100"/>
      <c r="L4302" s="109"/>
      <c r="M4302" s="1"/>
      <c r="N4302" s="1"/>
      <c r="O4302" s="1"/>
    </row>
    <row r="4303" spans="9:15">
      <c r="I4303" s="108">
        <f t="shared" si="283"/>
        <v>4300</v>
      </c>
      <c r="J4303" s="100">
        <f t="shared" si="283"/>
        <v>47764</v>
      </c>
      <c r="K4303" s="100"/>
      <c r="L4303" s="109"/>
      <c r="M4303" s="1"/>
      <c r="N4303" s="1"/>
      <c r="O4303" s="1"/>
    </row>
    <row r="4304" spans="9:15">
      <c r="I4304" s="108">
        <f t="shared" si="283"/>
        <v>4301</v>
      </c>
      <c r="J4304" s="100">
        <f t="shared" si="283"/>
        <v>47765</v>
      </c>
      <c r="K4304" s="100"/>
      <c r="L4304" s="109"/>
      <c r="M4304" s="1"/>
      <c r="N4304" s="1"/>
      <c r="O4304" s="1"/>
    </row>
    <row r="4305" spans="9:15">
      <c r="I4305" s="108">
        <f t="shared" si="283"/>
        <v>4302</v>
      </c>
      <c r="J4305" s="100">
        <f t="shared" si="283"/>
        <v>47766</v>
      </c>
      <c r="K4305" s="100"/>
      <c r="L4305" s="109"/>
      <c r="M4305" s="1"/>
      <c r="N4305" s="1"/>
      <c r="O4305" s="1"/>
    </row>
    <row r="4306" spans="9:15">
      <c r="I4306" s="108">
        <f t="shared" si="283"/>
        <v>4303</v>
      </c>
      <c r="J4306" s="100">
        <f t="shared" si="283"/>
        <v>47767</v>
      </c>
      <c r="K4306" s="100"/>
      <c r="L4306" s="109"/>
      <c r="M4306" s="1"/>
      <c r="N4306" s="1"/>
      <c r="O4306" s="1"/>
    </row>
    <row r="4307" spans="9:15">
      <c r="I4307" s="108">
        <f t="shared" si="283"/>
        <v>4304</v>
      </c>
      <c r="J4307" s="100">
        <f t="shared" si="283"/>
        <v>47768</v>
      </c>
      <c r="K4307" s="100"/>
      <c r="L4307" s="109"/>
      <c r="M4307" s="1"/>
      <c r="N4307" s="1"/>
      <c r="O4307" s="1"/>
    </row>
    <row r="4308" spans="9:15">
      <c r="I4308" s="108">
        <f t="shared" si="283"/>
        <v>4305</v>
      </c>
      <c r="J4308" s="100">
        <f t="shared" si="283"/>
        <v>47769</v>
      </c>
      <c r="K4308" s="100"/>
      <c r="L4308" s="109"/>
      <c r="M4308" s="1"/>
      <c r="N4308" s="1"/>
      <c r="O4308" s="1"/>
    </row>
    <row r="4309" spans="9:15">
      <c r="I4309" s="108">
        <f t="shared" si="283"/>
        <v>4306</v>
      </c>
      <c r="J4309" s="100">
        <f t="shared" si="283"/>
        <v>47770</v>
      </c>
      <c r="K4309" s="100"/>
      <c r="L4309" s="109"/>
      <c r="M4309" s="1"/>
      <c r="N4309" s="1"/>
      <c r="O4309" s="1"/>
    </row>
    <row r="4310" spans="9:15">
      <c r="I4310" s="108">
        <f t="shared" ref="I4310:J4325" si="284">I4309+1</f>
        <v>4307</v>
      </c>
      <c r="J4310" s="100">
        <f t="shared" si="284"/>
        <v>47771</v>
      </c>
      <c r="K4310" s="100"/>
      <c r="L4310" s="109"/>
      <c r="M4310" s="1"/>
      <c r="N4310" s="1"/>
      <c r="O4310" s="1"/>
    </row>
    <row r="4311" spans="9:15">
      <c r="I4311" s="108">
        <f t="shared" si="284"/>
        <v>4308</v>
      </c>
      <c r="J4311" s="100">
        <f t="shared" si="284"/>
        <v>47772</v>
      </c>
      <c r="K4311" s="100"/>
      <c r="L4311" s="109"/>
      <c r="M4311" s="1"/>
      <c r="N4311" s="1"/>
      <c r="O4311" s="1"/>
    </row>
    <row r="4312" spans="9:15">
      <c r="I4312" s="108">
        <f t="shared" si="284"/>
        <v>4309</v>
      </c>
      <c r="J4312" s="100">
        <f t="shared" si="284"/>
        <v>47773</v>
      </c>
      <c r="K4312" s="100"/>
      <c r="L4312" s="109"/>
      <c r="M4312" s="1"/>
      <c r="N4312" s="1"/>
      <c r="O4312" s="1"/>
    </row>
    <row r="4313" spans="9:15">
      <c r="I4313" s="108">
        <f t="shared" si="284"/>
        <v>4310</v>
      </c>
      <c r="J4313" s="100">
        <f t="shared" si="284"/>
        <v>47774</v>
      </c>
      <c r="K4313" s="100"/>
      <c r="L4313" s="109"/>
      <c r="M4313" s="1"/>
      <c r="N4313" s="1"/>
      <c r="O4313" s="1"/>
    </row>
    <row r="4314" spans="9:15">
      <c r="I4314" s="108">
        <f t="shared" si="284"/>
        <v>4311</v>
      </c>
      <c r="J4314" s="100">
        <f t="shared" si="284"/>
        <v>47775</v>
      </c>
      <c r="K4314" s="100"/>
      <c r="L4314" s="109"/>
      <c r="M4314" s="1"/>
      <c r="N4314" s="1"/>
      <c r="O4314" s="1"/>
    </row>
    <row r="4315" spans="9:15">
      <c r="I4315" s="108">
        <f t="shared" si="284"/>
        <v>4312</v>
      </c>
      <c r="J4315" s="100">
        <f t="shared" si="284"/>
        <v>47776</v>
      </c>
      <c r="K4315" s="100"/>
      <c r="L4315" s="109"/>
      <c r="M4315" s="1"/>
      <c r="N4315" s="1"/>
      <c r="O4315" s="1"/>
    </row>
    <row r="4316" spans="9:15">
      <c r="I4316" s="108">
        <f t="shared" si="284"/>
        <v>4313</v>
      </c>
      <c r="J4316" s="100">
        <f t="shared" si="284"/>
        <v>47777</v>
      </c>
      <c r="K4316" s="100"/>
      <c r="L4316" s="109"/>
      <c r="M4316" s="1"/>
      <c r="N4316" s="1"/>
      <c r="O4316" s="1"/>
    </row>
    <row r="4317" spans="9:15">
      <c r="I4317" s="108">
        <f t="shared" si="284"/>
        <v>4314</v>
      </c>
      <c r="J4317" s="100">
        <f t="shared" si="284"/>
        <v>47778</v>
      </c>
      <c r="K4317" s="100"/>
      <c r="L4317" s="109"/>
      <c r="M4317" s="1"/>
      <c r="N4317" s="1"/>
      <c r="O4317" s="1"/>
    </row>
    <row r="4318" spans="9:15">
      <c r="I4318" s="108">
        <f t="shared" si="284"/>
        <v>4315</v>
      </c>
      <c r="J4318" s="100">
        <f t="shared" si="284"/>
        <v>47779</v>
      </c>
      <c r="K4318" s="100"/>
      <c r="L4318" s="109"/>
      <c r="M4318" s="1"/>
      <c r="N4318" s="1"/>
      <c r="O4318" s="1"/>
    </row>
    <row r="4319" spans="9:15">
      <c r="I4319" s="108">
        <f t="shared" si="284"/>
        <v>4316</v>
      </c>
      <c r="J4319" s="100">
        <f t="shared" si="284"/>
        <v>47780</v>
      </c>
      <c r="K4319" s="100"/>
      <c r="L4319" s="109"/>
      <c r="M4319" s="1"/>
      <c r="N4319" s="1"/>
      <c r="O4319" s="1"/>
    </row>
    <row r="4320" spans="9:15">
      <c r="I4320" s="108">
        <f t="shared" si="284"/>
        <v>4317</v>
      </c>
      <c r="J4320" s="100">
        <f t="shared" si="284"/>
        <v>47781</v>
      </c>
      <c r="K4320" s="100"/>
      <c r="L4320" s="109"/>
      <c r="M4320" s="1"/>
      <c r="N4320" s="1"/>
      <c r="O4320" s="1"/>
    </row>
    <row r="4321" spans="9:15">
      <c r="I4321" s="108">
        <f t="shared" si="284"/>
        <v>4318</v>
      </c>
      <c r="J4321" s="100">
        <f t="shared" si="284"/>
        <v>47782</v>
      </c>
      <c r="K4321" s="100"/>
      <c r="L4321" s="109"/>
      <c r="M4321" s="1"/>
      <c r="N4321" s="1"/>
      <c r="O4321" s="1"/>
    </row>
    <row r="4322" spans="9:15">
      <c r="I4322" s="108">
        <f t="shared" si="284"/>
        <v>4319</v>
      </c>
      <c r="J4322" s="100">
        <f t="shared" si="284"/>
        <v>47783</v>
      </c>
      <c r="K4322" s="100"/>
      <c r="L4322" s="109"/>
      <c r="M4322" s="1"/>
      <c r="N4322" s="1"/>
      <c r="O4322" s="1"/>
    </row>
    <row r="4323" spans="9:15">
      <c r="I4323" s="108">
        <f t="shared" si="284"/>
        <v>4320</v>
      </c>
      <c r="J4323" s="100">
        <f t="shared" si="284"/>
        <v>47784</v>
      </c>
      <c r="K4323" s="100"/>
      <c r="L4323" s="109"/>
      <c r="M4323" s="1"/>
      <c r="N4323" s="1"/>
      <c r="O4323" s="1"/>
    </row>
    <row r="4324" spans="9:15">
      <c r="I4324" s="108">
        <f t="shared" si="284"/>
        <v>4321</v>
      </c>
      <c r="J4324" s="100">
        <f t="shared" si="284"/>
        <v>47785</v>
      </c>
      <c r="K4324" s="100"/>
      <c r="L4324" s="109"/>
      <c r="M4324" s="1"/>
      <c r="N4324" s="1"/>
      <c r="O4324" s="1"/>
    </row>
    <row r="4325" spans="9:15">
      <c r="I4325" s="108">
        <f t="shared" si="284"/>
        <v>4322</v>
      </c>
      <c r="J4325" s="100">
        <f t="shared" si="284"/>
        <v>47786</v>
      </c>
      <c r="K4325" s="100"/>
      <c r="L4325" s="109"/>
      <c r="M4325" s="1"/>
      <c r="N4325" s="1"/>
      <c r="O4325" s="1"/>
    </row>
    <row r="4326" spans="9:15">
      <c r="I4326" s="108">
        <f t="shared" ref="I4326:J4341" si="285">I4325+1</f>
        <v>4323</v>
      </c>
      <c r="J4326" s="100">
        <f t="shared" si="285"/>
        <v>47787</v>
      </c>
      <c r="K4326" s="100"/>
      <c r="L4326" s="109"/>
      <c r="M4326" s="1"/>
      <c r="N4326" s="1"/>
      <c r="O4326" s="1"/>
    </row>
    <row r="4327" spans="9:15">
      <c r="I4327" s="108">
        <f t="shared" si="285"/>
        <v>4324</v>
      </c>
      <c r="J4327" s="100">
        <f t="shared" si="285"/>
        <v>47788</v>
      </c>
      <c r="K4327" s="100"/>
      <c r="L4327" s="109"/>
      <c r="M4327" s="1"/>
      <c r="N4327" s="1"/>
      <c r="O4327" s="1"/>
    </row>
    <row r="4328" spans="9:15">
      <c r="I4328" s="108">
        <f t="shared" si="285"/>
        <v>4325</v>
      </c>
      <c r="J4328" s="100">
        <f t="shared" si="285"/>
        <v>47789</v>
      </c>
      <c r="K4328" s="100"/>
      <c r="L4328" s="109"/>
      <c r="M4328" s="1"/>
      <c r="N4328" s="1"/>
      <c r="O4328" s="1"/>
    </row>
    <row r="4329" spans="9:15">
      <c r="I4329" s="108">
        <f t="shared" si="285"/>
        <v>4326</v>
      </c>
      <c r="J4329" s="100">
        <f t="shared" si="285"/>
        <v>47790</v>
      </c>
      <c r="K4329" s="100"/>
      <c r="L4329" s="109"/>
      <c r="M4329" s="1"/>
      <c r="N4329" s="1"/>
      <c r="O4329" s="1"/>
    </row>
    <row r="4330" spans="9:15">
      <c r="I4330" s="108">
        <f t="shared" si="285"/>
        <v>4327</v>
      </c>
      <c r="J4330" s="100">
        <f t="shared" si="285"/>
        <v>47791</v>
      </c>
      <c r="K4330" s="100"/>
      <c r="L4330" s="109"/>
      <c r="M4330" s="1"/>
      <c r="N4330" s="1"/>
      <c r="O4330" s="1"/>
    </row>
    <row r="4331" spans="9:15">
      <c r="I4331" s="108">
        <f t="shared" si="285"/>
        <v>4328</v>
      </c>
      <c r="J4331" s="100">
        <f t="shared" si="285"/>
        <v>47792</v>
      </c>
      <c r="K4331" s="100"/>
      <c r="L4331" s="109"/>
      <c r="M4331" s="1"/>
      <c r="N4331" s="1"/>
      <c r="O4331" s="1"/>
    </row>
    <row r="4332" spans="9:15">
      <c r="I4332" s="108">
        <f t="shared" si="285"/>
        <v>4329</v>
      </c>
      <c r="J4332" s="100">
        <f t="shared" si="285"/>
        <v>47793</v>
      </c>
      <c r="K4332" s="100"/>
      <c r="L4332" s="109"/>
      <c r="M4332" s="1"/>
      <c r="N4332" s="1"/>
      <c r="O4332" s="1"/>
    </row>
    <row r="4333" spans="9:15">
      <c r="I4333" s="108">
        <f t="shared" si="285"/>
        <v>4330</v>
      </c>
      <c r="J4333" s="100">
        <f t="shared" si="285"/>
        <v>47794</v>
      </c>
      <c r="K4333" s="100"/>
      <c r="L4333" s="109"/>
      <c r="M4333" s="1"/>
      <c r="N4333" s="1"/>
      <c r="O4333" s="1"/>
    </row>
    <row r="4334" spans="9:15">
      <c r="I4334" s="108">
        <f t="shared" si="285"/>
        <v>4331</v>
      </c>
      <c r="J4334" s="100">
        <f t="shared" si="285"/>
        <v>47795</v>
      </c>
      <c r="K4334" s="100"/>
      <c r="L4334" s="109"/>
      <c r="M4334" s="1"/>
      <c r="N4334" s="1"/>
      <c r="O4334" s="1"/>
    </row>
    <row r="4335" spans="9:15">
      <c r="I4335" s="108">
        <f t="shared" si="285"/>
        <v>4332</v>
      </c>
      <c r="J4335" s="100">
        <f t="shared" si="285"/>
        <v>47796</v>
      </c>
      <c r="K4335" s="100"/>
      <c r="L4335" s="109"/>
      <c r="M4335" s="1"/>
      <c r="N4335" s="1"/>
      <c r="O4335" s="1"/>
    </row>
    <row r="4336" spans="9:15">
      <c r="I4336" s="108">
        <f t="shared" si="285"/>
        <v>4333</v>
      </c>
      <c r="J4336" s="100">
        <f t="shared" si="285"/>
        <v>47797</v>
      </c>
      <c r="K4336" s="100"/>
      <c r="L4336" s="109"/>
      <c r="M4336" s="1"/>
      <c r="N4336" s="1"/>
      <c r="O4336" s="1"/>
    </row>
    <row r="4337" spans="9:15">
      <c r="I4337" s="108">
        <f t="shared" si="285"/>
        <v>4334</v>
      </c>
      <c r="J4337" s="100">
        <f t="shared" si="285"/>
        <v>47798</v>
      </c>
      <c r="K4337" s="100"/>
      <c r="L4337" s="109"/>
      <c r="M4337" s="1"/>
      <c r="N4337" s="1"/>
      <c r="O4337" s="1"/>
    </row>
    <row r="4338" spans="9:15">
      <c r="I4338" s="108">
        <f t="shared" si="285"/>
        <v>4335</v>
      </c>
      <c r="J4338" s="100">
        <f t="shared" si="285"/>
        <v>47799</v>
      </c>
      <c r="K4338" s="100"/>
      <c r="L4338" s="109"/>
      <c r="M4338" s="1"/>
      <c r="N4338" s="1"/>
      <c r="O4338" s="1"/>
    </row>
    <row r="4339" spans="9:15">
      <c r="I4339" s="108">
        <f t="shared" si="285"/>
        <v>4336</v>
      </c>
      <c r="J4339" s="100">
        <f t="shared" si="285"/>
        <v>47800</v>
      </c>
      <c r="K4339" s="100"/>
      <c r="L4339" s="109"/>
      <c r="M4339" s="1"/>
      <c r="N4339" s="1"/>
      <c r="O4339" s="1"/>
    </row>
    <row r="4340" spans="9:15">
      <c r="I4340" s="108">
        <f t="shared" si="285"/>
        <v>4337</v>
      </c>
      <c r="J4340" s="100">
        <f t="shared" si="285"/>
        <v>47801</v>
      </c>
      <c r="K4340" s="100"/>
      <c r="L4340" s="109"/>
      <c r="M4340" s="1"/>
      <c r="N4340" s="1"/>
      <c r="O4340" s="1"/>
    </row>
    <row r="4341" spans="9:15">
      <c r="I4341" s="108">
        <f t="shared" si="285"/>
        <v>4338</v>
      </c>
      <c r="J4341" s="100">
        <f t="shared" si="285"/>
        <v>47802</v>
      </c>
      <c r="K4341" s="100"/>
      <c r="L4341" s="109"/>
      <c r="M4341" s="1"/>
      <c r="N4341" s="1"/>
      <c r="O4341" s="1"/>
    </row>
    <row r="4342" spans="9:15">
      <c r="I4342" s="108">
        <f t="shared" ref="I4342:J4357" si="286">I4341+1</f>
        <v>4339</v>
      </c>
      <c r="J4342" s="100">
        <f t="shared" si="286"/>
        <v>47803</v>
      </c>
      <c r="K4342" s="100"/>
      <c r="L4342" s="109"/>
      <c r="M4342" s="1"/>
      <c r="N4342" s="1"/>
      <c r="O4342" s="1"/>
    </row>
    <row r="4343" spans="9:15">
      <c r="I4343" s="108">
        <f t="shared" si="286"/>
        <v>4340</v>
      </c>
      <c r="J4343" s="100">
        <f t="shared" si="286"/>
        <v>47804</v>
      </c>
      <c r="K4343" s="100"/>
      <c r="L4343" s="109"/>
      <c r="M4343" s="1"/>
      <c r="N4343" s="1"/>
      <c r="O4343" s="1"/>
    </row>
    <row r="4344" spans="9:15">
      <c r="I4344" s="108">
        <f t="shared" si="286"/>
        <v>4341</v>
      </c>
      <c r="J4344" s="100">
        <f t="shared" si="286"/>
        <v>47805</v>
      </c>
      <c r="K4344" s="100"/>
      <c r="L4344" s="109"/>
      <c r="M4344" s="1"/>
      <c r="N4344" s="1"/>
      <c r="O4344" s="1"/>
    </row>
    <row r="4345" spans="9:15">
      <c r="I4345" s="108">
        <f t="shared" si="286"/>
        <v>4342</v>
      </c>
      <c r="J4345" s="100">
        <f t="shared" si="286"/>
        <v>47806</v>
      </c>
      <c r="K4345" s="100"/>
      <c r="L4345" s="109"/>
      <c r="M4345" s="1"/>
      <c r="N4345" s="1"/>
      <c r="O4345" s="1"/>
    </row>
    <row r="4346" spans="9:15">
      <c r="I4346" s="108">
        <f t="shared" si="286"/>
        <v>4343</v>
      </c>
      <c r="J4346" s="100">
        <f t="shared" si="286"/>
        <v>47807</v>
      </c>
      <c r="K4346" s="100"/>
      <c r="L4346" s="109"/>
      <c r="M4346" s="1"/>
      <c r="N4346" s="1"/>
      <c r="O4346" s="1"/>
    </row>
    <row r="4347" spans="9:15">
      <c r="I4347" s="108">
        <f t="shared" si="286"/>
        <v>4344</v>
      </c>
      <c r="J4347" s="100">
        <f t="shared" si="286"/>
        <v>47808</v>
      </c>
      <c r="K4347" s="100"/>
      <c r="L4347" s="109"/>
      <c r="M4347" s="1"/>
      <c r="N4347" s="1"/>
      <c r="O4347" s="1"/>
    </row>
    <row r="4348" spans="9:15">
      <c r="I4348" s="108">
        <f t="shared" si="286"/>
        <v>4345</v>
      </c>
      <c r="J4348" s="100">
        <f t="shared" si="286"/>
        <v>47809</v>
      </c>
      <c r="K4348" s="100"/>
      <c r="L4348" s="109"/>
      <c r="M4348" s="1"/>
      <c r="N4348" s="1"/>
      <c r="O4348" s="1"/>
    </row>
    <row r="4349" spans="9:15">
      <c r="I4349" s="108">
        <f t="shared" si="286"/>
        <v>4346</v>
      </c>
      <c r="J4349" s="100">
        <f t="shared" si="286"/>
        <v>47810</v>
      </c>
      <c r="K4349" s="100"/>
      <c r="L4349" s="109"/>
      <c r="M4349" s="1"/>
      <c r="N4349" s="1"/>
      <c r="O4349" s="1"/>
    </row>
    <row r="4350" spans="9:15">
      <c r="I4350" s="108">
        <f t="shared" si="286"/>
        <v>4347</v>
      </c>
      <c r="J4350" s="100">
        <f t="shared" si="286"/>
        <v>47811</v>
      </c>
      <c r="K4350" s="100"/>
      <c r="L4350" s="109"/>
      <c r="M4350" s="1"/>
      <c r="N4350" s="1"/>
      <c r="O4350" s="1"/>
    </row>
    <row r="4351" spans="9:15">
      <c r="I4351" s="108">
        <f t="shared" si="286"/>
        <v>4348</v>
      </c>
      <c r="J4351" s="100">
        <f t="shared" si="286"/>
        <v>47812</v>
      </c>
      <c r="K4351" s="100"/>
      <c r="L4351" s="109"/>
      <c r="M4351" s="1"/>
      <c r="N4351" s="1"/>
      <c r="O4351" s="1"/>
    </row>
    <row r="4352" spans="9:15">
      <c r="I4352" s="108">
        <f t="shared" si="286"/>
        <v>4349</v>
      </c>
      <c r="J4352" s="100">
        <f t="shared" si="286"/>
        <v>47813</v>
      </c>
      <c r="K4352" s="100"/>
      <c r="L4352" s="109"/>
      <c r="M4352" s="1"/>
      <c r="N4352" s="1"/>
      <c r="O4352" s="1"/>
    </row>
    <row r="4353" spans="9:15">
      <c r="I4353" s="108">
        <f t="shared" si="286"/>
        <v>4350</v>
      </c>
      <c r="J4353" s="100">
        <f t="shared" si="286"/>
        <v>47814</v>
      </c>
      <c r="K4353" s="100"/>
      <c r="L4353" s="109"/>
      <c r="M4353" s="1"/>
      <c r="N4353" s="1"/>
      <c r="O4353" s="1"/>
    </row>
    <row r="4354" spans="9:15">
      <c r="I4354" s="108">
        <f t="shared" si="286"/>
        <v>4351</v>
      </c>
      <c r="J4354" s="100">
        <f t="shared" si="286"/>
        <v>47815</v>
      </c>
      <c r="K4354" s="100"/>
      <c r="L4354" s="109"/>
      <c r="M4354" s="1"/>
      <c r="N4354" s="1"/>
      <c r="O4354" s="1"/>
    </row>
    <row r="4355" spans="9:15">
      <c r="I4355" s="108">
        <f t="shared" si="286"/>
        <v>4352</v>
      </c>
      <c r="J4355" s="100">
        <f t="shared" si="286"/>
        <v>47816</v>
      </c>
      <c r="K4355" s="100"/>
      <c r="L4355" s="109"/>
      <c r="M4355" s="1"/>
      <c r="N4355" s="1"/>
      <c r="O4355" s="1"/>
    </row>
    <row r="4356" spans="9:15">
      <c r="I4356" s="108">
        <f t="shared" si="286"/>
        <v>4353</v>
      </c>
      <c r="J4356" s="100">
        <f t="shared" si="286"/>
        <v>47817</v>
      </c>
      <c r="K4356" s="100"/>
      <c r="L4356" s="109"/>
      <c r="M4356" s="1"/>
      <c r="N4356" s="1"/>
      <c r="O4356" s="1"/>
    </row>
    <row r="4357" spans="9:15">
      <c r="I4357" s="108">
        <f t="shared" si="286"/>
        <v>4354</v>
      </c>
      <c r="J4357" s="100">
        <f t="shared" si="286"/>
        <v>47818</v>
      </c>
      <c r="K4357" s="100"/>
      <c r="L4357" s="109"/>
      <c r="M4357" s="1"/>
      <c r="N4357" s="1"/>
      <c r="O4357" s="1"/>
    </row>
    <row r="4358" spans="9:15">
      <c r="I4358" s="108">
        <f t="shared" ref="I4358:J4373" si="287">I4357+1</f>
        <v>4355</v>
      </c>
      <c r="J4358" s="100">
        <f t="shared" si="287"/>
        <v>47819</v>
      </c>
      <c r="K4358" s="100"/>
      <c r="L4358" s="109"/>
      <c r="M4358" s="1"/>
      <c r="N4358" s="1"/>
      <c r="O4358" s="1"/>
    </row>
    <row r="4359" spans="9:15">
      <c r="I4359" s="108">
        <f t="shared" si="287"/>
        <v>4356</v>
      </c>
      <c r="J4359" s="100">
        <f t="shared" si="287"/>
        <v>47820</v>
      </c>
      <c r="K4359" s="100"/>
      <c r="L4359" s="109"/>
      <c r="M4359" s="1"/>
      <c r="N4359" s="1"/>
      <c r="O4359" s="1"/>
    </row>
    <row r="4360" spans="9:15">
      <c r="I4360" s="108">
        <f t="shared" si="287"/>
        <v>4357</v>
      </c>
      <c r="J4360" s="100">
        <f t="shared" si="287"/>
        <v>47821</v>
      </c>
      <c r="K4360" s="100"/>
      <c r="L4360" s="109"/>
      <c r="M4360" s="1"/>
      <c r="N4360" s="1"/>
      <c r="O4360" s="1"/>
    </row>
    <row r="4361" spans="9:15">
      <c r="I4361" s="108">
        <f t="shared" si="287"/>
        <v>4358</v>
      </c>
      <c r="J4361" s="100">
        <f t="shared" si="287"/>
        <v>47822</v>
      </c>
      <c r="K4361" s="100"/>
      <c r="L4361" s="109"/>
      <c r="M4361" s="1"/>
      <c r="N4361" s="1"/>
      <c r="O4361" s="1"/>
    </row>
    <row r="4362" spans="9:15">
      <c r="I4362" s="108">
        <f t="shared" si="287"/>
        <v>4359</v>
      </c>
      <c r="J4362" s="100">
        <f t="shared" si="287"/>
        <v>47823</v>
      </c>
      <c r="K4362" s="100"/>
      <c r="L4362" s="109"/>
      <c r="M4362" s="1"/>
      <c r="N4362" s="1"/>
      <c r="O4362" s="1"/>
    </row>
    <row r="4363" spans="9:15">
      <c r="I4363" s="108">
        <f t="shared" si="287"/>
        <v>4360</v>
      </c>
      <c r="J4363" s="100">
        <f t="shared" si="287"/>
        <v>47824</v>
      </c>
      <c r="K4363" s="100"/>
      <c r="L4363" s="109"/>
      <c r="M4363" s="1"/>
      <c r="N4363" s="1"/>
      <c r="O4363" s="1"/>
    </row>
    <row r="4364" spans="9:15">
      <c r="I4364" s="108">
        <f t="shared" si="287"/>
        <v>4361</v>
      </c>
      <c r="J4364" s="100">
        <f t="shared" si="287"/>
        <v>47825</v>
      </c>
      <c r="K4364" s="100"/>
      <c r="L4364" s="109"/>
      <c r="M4364" s="1"/>
      <c r="N4364" s="1"/>
      <c r="O4364" s="1"/>
    </row>
    <row r="4365" spans="9:15">
      <c r="I4365" s="108">
        <f t="shared" si="287"/>
        <v>4362</v>
      </c>
      <c r="J4365" s="100">
        <f t="shared" si="287"/>
        <v>47826</v>
      </c>
      <c r="K4365" s="100"/>
      <c r="L4365" s="109"/>
      <c r="M4365" s="1"/>
      <c r="N4365" s="1"/>
      <c r="O4365" s="1"/>
    </row>
    <row r="4366" spans="9:15">
      <c r="I4366" s="108">
        <f t="shared" si="287"/>
        <v>4363</v>
      </c>
      <c r="J4366" s="100">
        <f t="shared" si="287"/>
        <v>47827</v>
      </c>
      <c r="K4366" s="100"/>
      <c r="L4366" s="109"/>
      <c r="M4366" s="1"/>
      <c r="N4366" s="1"/>
      <c r="O4366" s="1"/>
    </row>
    <row r="4367" spans="9:15">
      <c r="I4367" s="108">
        <f t="shared" si="287"/>
        <v>4364</v>
      </c>
      <c r="J4367" s="100">
        <f t="shared" si="287"/>
        <v>47828</v>
      </c>
      <c r="K4367" s="100"/>
      <c r="L4367" s="109"/>
      <c r="M4367" s="1"/>
      <c r="N4367" s="1"/>
      <c r="O4367" s="1"/>
    </row>
    <row r="4368" spans="9:15">
      <c r="I4368" s="108">
        <f t="shared" si="287"/>
        <v>4365</v>
      </c>
      <c r="J4368" s="100">
        <f t="shared" si="287"/>
        <v>47829</v>
      </c>
      <c r="K4368" s="100"/>
      <c r="L4368" s="109"/>
      <c r="M4368" s="1"/>
      <c r="N4368" s="1"/>
      <c r="O4368" s="1"/>
    </row>
    <row r="4369" spans="9:15">
      <c r="I4369" s="108">
        <f t="shared" si="287"/>
        <v>4366</v>
      </c>
      <c r="J4369" s="100">
        <f t="shared" si="287"/>
        <v>47830</v>
      </c>
      <c r="K4369" s="100"/>
      <c r="L4369" s="109"/>
      <c r="M4369" s="1"/>
      <c r="N4369" s="1"/>
      <c r="O4369" s="1"/>
    </row>
    <row r="4370" spans="9:15">
      <c r="I4370" s="108">
        <f t="shared" si="287"/>
        <v>4367</v>
      </c>
      <c r="J4370" s="100">
        <f t="shared" si="287"/>
        <v>47831</v>
      </c>
      <c r="K4370" s="100"/>
      <c r="L4370" s="109"/>
      <c r="M4370" s="1"/>
      <c r="N4370" s="1"/>
      <c r="O4370" s="1"/>
    </row>
    <row r="4371" spans="9:15">
      <c r="I4371" s="108">
        <f t="shared" si="287"/>
        <v>4368</v>
      </c>
      <c r="J4371" s="100">
        <f t="shared" si="287"/>
        <v>47832</v>
      </c>
      <c r="K4371" s="100"/>
      <c r="L4371" s="109"/>
      <c r="M4371" s="1"/>
      <c r="N4371" s="1"/>
      <c r="O4371" s="1"/>
    </row>
    <row r="4372" spans="9:15">
      <c r="I4372" s="108">
        <f t="shared" si="287"/>
        <v>4369</v>
      </c>
      <c r="J4372" s="100">
        <f t="shared" si="287"/>
        <v>47833</v>
      </c>
      <c r="K4372" s="100"/>
      <c r="L4372" s="109"/>
      <c r="M4372" s="1"/>
      <c r="N4372" s="1"/>
      <c r="O4372" s="1"/>
    </row>
    <row r="4373" spans="9:15">
      <c r="I4373" s="108">
        <f t="shared" si="287"/>
        <v>4370</v>
      </c>
      <c r="J4373" s="100">
        <f t="shared" si="287"/>
        <v>47834</v>
      </c>
      <c r="K4373" s="100"/>
      <c r="L4373" s="109"/>
      <c r="M4373" s="1"/>
      <c r="N4373" s="1"/>
      <c r="O4373" s="1"/>
    </row>
    <row r="4374" spans="9:15">
      <c r="I4374" s="108">
        <f t="shared" ref="I4374:J4389" si="288">I4373+1</f>
        <v>4371</v>
      </c>
      <c r="J4374" s="100">
        <f t="shared" si="288"/>
        <v>47835</v>
      </c>
      <c r="K4374" s="100"/>
      <c r="L4374" s="109"/>
      <c r="M4374" s="1"/>
      <c r="N4374" s="1"/>
      <c r="O4374" s="1"/>
    </row>
    <row r="4375" spans="9:15">
      <c r="I4375" s="108">
        <f t="shared" si="288"/>
        <v>4372</v>
      </c>
      <c r="J4375" s="100">
        <f t="shared" si="288"/>
        <v>47836</v>
      </c>
      <c r="K4375" s="100"/>
      <c r="L4375" s="109"/>
      <c r="M4375" s="1"/>
      <c r="N4375" s="1"/>
      <c r="O4375" s="1"/>
    </row>
    <row r="4376" spans="9:15">
      <c r="I4376" s="108">
        <f t="shared" si="288"/>
        <v>4373</v>
      </c>
      <c r="J4376" s="100">
        <f t="shared" si="288"/>
        <v>47837</v>
      </c>
      <c r="K4376" s="100"/>
      <c r="L4376" s="109"/>
      <c r="M4376" s="1"/>
      <c r="N4376" s="1"/>
      <c r="O4376" s="1"/>
    </row>
    <row r="4377" spans="9:15">
      <c r="I4377" s="108">
        <f t="shared" si="288"/>
        <v>4374</v>
      </c>
      <c r="J4377" s="100">
        <f t="shared" si="288"/>
        <v>47838</v>
      </c>
      <c r="K4377" s="100"/>
      <c r="L4377" s="109"/>
      <c r="M4377" s="1"/>
      <c r="N4377" s="1"/>
      <c r="O4377" s="1"/>
    </row>
    <row r="4378" spans="9:15">
      <c r="I4378" s="108">
        <f t="shared" si="288"/>
        <v>4375</v>
      </c>
      <c r="J4378" s="100">
        <f t="shared" si="288"/>
        <v>47839</v>
      </c>
      <c r="K4378" s="100"/>
      <c r="L4378" s="109"/>
      <c r="M4378" s="1"/>
      <c r="N4378" s="1"/>
      <c r="O4378" s="1"/>
    </row>
    <row r="4379" spans="9:15">
      <c r="I4379" s="108">
        <f t="shared" si="288"/>
        <v>4376</v>
      </c>
      <c r="J4379" s="100">
        <f t="shared" si="288"/>
        <v>47840</v>
      </c>
      <c r="K4379" s="100"/>
      <c r="L4379" s="109"/>
      <c r="M4379" s="1"/>
      <c r="N4379" s="1"/>
      <c r="O4379" s="1"/>
    </row>
    <row r="4380" spans="9:15">
      <c r="I4380" s="108">
        <f t="shared" si="288"/>
        <v>4377</v>
      </c>
      <c r="J4380" s="100">
        <f t="shared" si="288"/>
        <v>47841</v>
      </c>
      <c r="K4380" s="100"/>
      <c r="L4380" s="109"/>
      <c r="M4380" s="1"/>
      <c r="N4380" s="1"/>
      <c r="O4380" s="1"/>
    </row>
    <row r="4381" spans="9:15">
      <c r="I4381" s="108">
        <f t="shared" si="288"/>
        <v>4378</v>
      </c>
      <c r="J4381" s="100">
        <f t="shared" si="288"/>
        <v>47842</v>
      </c>
      <c r="K4381" s="100"/>
      <c r="L4381" s="109"/>
      <c r="M4381" s="1"/>
      <c r="N4381" s="1"/>
      <c r="O4381" s="1"/>
    </row>
    <row r="4382" spans="9:15">
      <c r="I4382" s="108">
        <f t="shared" si="288"/>
        <v>4379</v>
      </c>
      <c r="J4382" s="100">
        <f t="shared" si="288"/>
        <v>47843</v>
      </c>
      <c r="K4382" s="100"/>
      <c r="L4382" s="109"/>
      <c r="M4382" s="1"/>
      <c r="N4382" s="1"/>
      <c r="O4382" s="1"/>
    </row>
    <row r="4383" spans="9:15">
      <c r="I4383" s="108">
        <f t="shared" si="288"/>
        <v>4380</v>
      </c>
      <c r="J4383" s="100">
        <f t="shared" si="288"/>
        <v>47844</v>
      </c>
      <c r="K4383" s="100"/>
      <c r="L4383" s="109"/>
      <c r="M4383" s="1"/>
      <c r="N4383" s="1"/>
      <c r="O4383" s="1"/>
    </row>
    <row r="4384" spans="9:15">
      <c r="I4384" s="108">
        <f t="shared" si="288"/>
        <v>4381</v>
      </c>
      <c r="J4384" s="100">
        <f t="shared" si="288"/>
        <v>47845</v>
      </c>
      <c r="K4384" s="100"/>
      <c r="L4384" s="109"/>
      <c r="M4384" s="1"/>
      <c r="N4384" s="1"/>
      <c r="O4384" s="1"/>
    </row>
    <row r="4385" spans="9:15">
      <c r="I4385" s="108">
        <f t="shared" si="288"/>
        <v>4382</v>
      </c>
      <c r="J4385" s="100">
        <f t="shared" si="288"/>
        <v>47846</v>
      </c>
      <c r="K4385" s="100"/>
      <c r="L4385" s="109"/>
      <c r="M4385" s="1"/>
      <c r="N4385" s="1"/>
      <c r="O4385" s="1"/>
    </row>
    <row r="4386" spans="9:15">
      <c r="I4386" s="108">
        <f t="shared" si="288"/>
        <v>4383</v>
      </c>
      <c r="J4386" s="100">
        <f t="shared" si="288"/>
        <v>47847</v>
      </c>
      <c r="K4386" s="100"/>
      <c r="L4386" s="109"/>
      <c r="M4386" s="1"/>
      <c r="N4386" s="1"/>
      <c r="O4386" s="1"/>
    </row>
    <row r="4387" spans="9:15">
      <c r="I4387" s="108">
        <f t="shared" si="288"/>
        <v>4384</v>
      </c>
      <c r="J4387" s="100">
        <f t="shared" si="288"/>
        <v>47848</v>
      </c>
      <c r="K4387" s="100"/>
      <c r="L4387" s="109"/>
      <c r="M4387" s="1"/>
      <c r="N4387" s="1"/>
      <c r="O4387" s="1"/>
    </row>
    <row r="4388" spans="9:15">
      <c r="I4388" s="108">
        <f t="shared" si="288"/>
        <v>4385</v>
      </c>
      <c r="J4388" s="100">
        <f t="shared" si="288"/>
        <v>47849</v>
      </c>
      <c r="K4388" s="100"/>
      <c r="L4388" s="109"/>
      <c r="M4388" s="1"/>
      <c r="N4388" s="1"/>
      <c r="O4388" s="1"/>
    </row>
    <row r="4389" spans="9:15">
      <c r="I4389" s="108">
        <f t="shared" si="288"/>
        <v>4386</v>
      </c>
      <c r="J4389" s="100">
        <f t="shared" si="288"/>
        <v>47850</v>
      </c>
      <c r="K4389" s="100"/>
      <c r="L4389" s="109"/>
      <c r="M4389" s="1"/>
      <c r="N4389" s="1"/>
      <c r="O4389" s="1"/>
    </row>
    <row r="4390" spans="9:15">
      <c r="I4390" s="108">
        <f t="shared" ref="I4390:J4405" si="289">I4389+1</f>
        <v>4387</v>
      </c>
      <c r="J4390" s="100">
        <f t="shared" si="289"/>
        <v>47851</v>
      </c>
      <c r="K4390" s="100"/>
      <c r="L4390" s="109"/>
      <c r="M4390" s="1"/>
      <c r="N4390" s="1"/>
      <c r="O4390" s="1"/>
    </row>
    <row r="4391" spans="9:15">
      <c r="I4391" s="108">
        <f t="shared" si="289"/>
        <v>4388</v>
      </c>
      <c r="J4391" s="100">
        <f t="shared" si="289"/>
        <v>47852</v>
      </c>
      <c r="K4391" s="100"/>
      <c r="L4391" s="109"/>
      <c r="M4391" s="1"/>
      <c r="N4391" s="1"/>
      <c r="O4391" s="1"/>
    </row>
    <row r="4392" spans="9:15">
      <c r="I4392" s="108">
        <f t="shared" si="289"/>
        <v>4389</v>
      </c>
      <c r="J4392" s="100">
        <f t="shared" si="289"/>
        <v>47853</v>
      </c>
      <c r="K4392" s="100"/>
      <c r="L4392" s="109"/>
      <c r="M4392" s="1"/>
      <c r="N4392" s="1"/>
      <c r="O4392" s="1"/>
    </row>
    <row r="4393" spans="9:15">
      <c r="I4393" s="108">
        <f t="shared" si="289"/>
        <v>4390</v>
      </c>
      <c r="J4393" s="100">
        <f t="shared" si="289"/>
        <v>47854</v>
      </c>
      <c r="K4393" s="100"/>
      <c r="L4393" s="109"/>
      <c r="M4393" s="1"/>
      <c r="N4393" s="1"/>
      <c r="O4393" s="1"/>
    </row>
    <row r="4394" spans="9:15">
      <c r="I4394" s="108">
        <f t="shared" si="289"/>
        <v>4391</v>
      </c>
      <c r="J4394" s="100">
        <f t="shared" si="289"/>
        <v>47855</v>
      </c>
      <c r="K4394" s="100"/>
      <c r="L4394" s="109"/>
      <c r="M4394" s="1"/>
      <c r="N4394" s="1"/>
      <c r="O4394" s="1"/>
    </row>
    <row r="4395" spans="9:15">
      <c r="I4395" s="108">
        <f t="shared" si="289"/>
        <v>4392</v>
      </c>
      <c r="J4395" s="100">
        <f t="shared" si="289"/>
        <v>47856</v>
      </c>
      <c r="K4395" s="100"/>
      <c r="L4395" s="109"/>
      <c r="M4395" s="1"/>
      <c r="N4395" s="1"/>
      <c r="O4395" s="1"/>
    </row>
    <row r="4396" spans="9:15">
      <c r="I4396" s="108">
        <f t="shared" si="289"/>
        <v>4393</v>
      </c>
      <c r="J4396" s="100">
        <f t="shared" si="289"/>
        <v>47857</v>
      </c>
      <c r="K4396" s="100"/>
      <c r="L4396" s="109"/>
      <c r="M4396" s="1"/>
      <c r="N4396" s="1"/>
      <c r="O4396" s="1"/>
    </row>
    <row r="4397" spans="9:15">
      <c r="I4397" s="108">
        <f t="shared" si="289"/>
        <v>4394</v>
      </c>
      <c r="J4397" s="100">
        <f t="shared" si="289"/>
        <v>47858</v>
      </c>
      <c r="K4397" s="100"/>
      <c r="L4397" s="109"/>
      <c r="M4397" s="1"/>
      <c r="N4397" s="1"/>
      <c r="O4397" s="1"/>
    </row>
    <row r="4398" spans="9:15">
      <c r="I4398" s="108">
        <f t="shared" si="289"/>
        <v>4395</v>
      </c>
      <c r="J4398" s="100">
        <f t="shared" si="289"/>
        <v>47859</v>
      </c>
      <c r="K4398" s="100"/>
      <c r="L4398" s="109"/>
      <c r="M4398" s="1"/>
      <c r="N4398" s="1"/>
      <c r="O4398" s="1"/>
    </row>
    <row r="4399" spans="9:15">
      <c r="I4399" s="108">
        <f t="shared" si="289"/>
        <v>4396</v>
      </c>
      <c r="J4399" s="100">
        <f t="shared" si="289"/>
        <v>47860</v>
      </c>
      <c r="K4399" s="100"/>
      <c r="L4399" s="109"/>
      <c r="M4399" s="1"/>
      <c r="N4399" s="1"/>
      <c r="O4399" s="1"/>
    </row>
    <row r="4400" spans="9:15">
      <c r="I4400" s="108">
        <f t="shared" si="289"/>
        <v>4397</v>
      </c>
      <c r="J4400" s="100">
        <f t="shared" si="289"/>
        <v>47861</v>
      </c>
      <c r="K4400" s="100"/>
      <c r="L4400" s="109"/>
      <c r="M4400" s="1"/>
      <c r="N4400" s="1"/>
      <c r="O4400" s="1"/>
    </row>
    <row r="4401" spans="9:15">
      <c r="I4401" s="108">
        <f t="shared" si="289"/>
        <v>4398</v>
      </c>
      <c r="J4401" s="100">
        <f t="shared" si="289"/>
        <v>47862</v>
      </c>
      <c r="K4401" s="100"/>
      <c r="L4401" s="109"/>
      <c r="M4401" s="1"/>
      <c r="N4401" s="1"/>
      <c r="O4401" s="1"/>
    </row>
    <row r="4402" spans="9:15">
      <c r="I4402" s="108">
        <f t="shared" si="289"/>
        <v>4399</v>
      </c>
      <c r="J4402" s="100">
        <f t="shared" si="289"/>
        <v>47863</v>
      </c>
      <c r="K4402" s="100"/>
      <c r="L4402" s="109"/>
      <c r="M4402" s="1"/>
      <c r="N4402" s="1"/>
      <c r="O4402" s="1"/>
    </row>
    <row r="4403" spans="9:15">
      <c r="I4403" s="108">
        <f t="shared" si="289"/>
        <v>4400</v>
      </c>
      <c r="J4403" s="100">
        <f t="shared" si="289"/>
        <v>47864</v>
      </c>
      <c r="K4403" s="100"/>
      <c r="L4403" s="109"/>
      <c r="M4403" s="1"/>
      <c r="N4403" s="1"/>
      <c r="O4403" s="1"/>
    </row>
    <row r="4404" spans="9:15">
      <c r="I4404" s="108">
        <f t="shared" si="289"/>
        <v>4401</v>
      </c>
      <c r="J4404" s="100">
        <f t="shared" si="289"/>
        <v>47865</v>
      </c>
      <c r="K4404" s="100"/>
      <c r="L4404" s="109"/>
      <c r="M4404" s="1"/>
      <c r="N4404" s="1"/>
      <c r="O4404" s="1"/>
    </row>
    <row r="4405" spans="9:15">
      <c r="I4405" s="108">
        <f t="shared" si="289"/>
        <v>4402</v>
      </c>
      <c r="J4405" s="100">
        <f t="shared" si="289"/>
        <v>47866</v>
      </c>
      <c r="K4405" s="100"/>
      <c r="L4405" s="109"/>
      <c r="M4405" s="1"/>
      <c r="N4405" s="1"/>
      <c r="O4405" s="1"/>
    </row>
    <row r="4406" spans="9:15">
      <c r="I4406" s="108">
        <f t="shared" ref="I4406:J4421" si="290">I4405+1</f>
        <v>4403</v>
      </c>
      <c r="J4406" s="100">
        <f t="shared" si="290"/>
        <v>47867</v>
      </c>
      <c r="K4406" s="100"/>
      <c r="L4406" s="109"/>
      <c r="M4406" s="1"/>
      <c r="N4406" s="1"/>
      <c r="O4406" s="1"/>
    </row>
    <row r="4407" spans="9:15">
      <c r="I4407" s="108">
        <f t="shared" si="290"/>
        <v>4404</v>
      </c>
      <c r="J4407" s="100">
        <f t="shared" si="290"/>
        <v>47868</v>
      </c>
      <c r="K4407" s="100"/>
      <c r="L4407" s="109"/>
      <c r="M4407" s="1"/>
      <c r="N4407" s="1"/>
      <c r="O4407" s="1"/>
    </row>
    <row r="4408" spans="9:15">
      <c r="I4408" s="108">
        <f t="shared" si="290"/>
        <v>4405</v>
      </c>
      <c r="J4408" s="100">
        <f t="shared" si="290"/>
        <v>47869</v>
      </c>
      <c r="K4408" s="100"/>
      <c r="L4408" s="109"/>
      <c r="M4408" s="1"/>
      <c r="N4408" s="1"/>
      <c r="O4408" s="1"/>
    </row>
    <row r="4409" spans="9:15">
      <c r="I4409" s="108">
        <f t="shared" si="290"/>
        <v>4406</v>
      </c>
      <c r="J4409" s="100">
        <f t="shared" si="290"/>
        <v>47870</v>
      </c>
      <c r="K4409" s="100"/>
      <c r="L4409" s="109"/>
      <c r="M4409" s="1"/>
      <c r="N4409" s="1"/>
      <c r="O4409" s="1"/>
    </row>
    <row r="4410" spans="9:15">
      <c r="I4410" s="108">
        <f t="shared" si="290"/>
        <v>4407</v>
      </c>
      <c r="J4410" s="100">
        <f t="shared" si="290"/>
        <v>47871</v>
      </c>
      <c r="K4410" s="100"/>
      <c r="L4410" s="109"/>
      <c r="M4410" s="1"/>
      <c r="N4410" s="1"/>
      <c r="O4410" s="1"/>
    </row>
    <row r="4411" spans="9:15">
      <c r="I4411" s="108">
        <f t="shared" si="290"/>
        <v>4408</v>
      </c>
      <c r="J4411" s="100">
        <f t="shared" si="290"/>
        <v>47872</v>
      </c>
      <c r="K4411" s="100"/>
      <c r="L4411" s="109"/>
      <c r="M4411" s="1"/>
      <c r="N4411" s="1"/>
      <c r="O4411" s="1"/>
    </row>
    <row r="4412" spans="9:15">
      <c r="I4412" s="108">
        <f t="shared" si="290"/>
        <v>4409</v>
      </c>
      <c r="J4412" s="100">
        <f t="shared" si="290"/>
        <v>47873</v>
      </c>
      <c r="K4412" s="100"/>
      <c r="L4412" s="109"/>
      <c r="M4412" s="1"/>
      <c r="N4412" s="1"/>
      <c r="O4412" s="1"/>
    </row>
    <row r="4413" spans="9:15">
      <c r="I4413" s="108">
        <f t="shared" si="290"/>
        <v>4410</v>
      </c>
      <c r="J4413" s="100">
        <f t="shared" si="290"/>
        <v>47874</v>
      </c>
      <c r="K4413" s="100"/>
      <c r="L4413" s="109"/>
      <c r="M4413" s="1"/>
      <c r="N4413" s="1"/>
      <c r="O4413" s="1"/>
    </row>
    <row r="4414" spans="9:15">
      <c r="I4414" s="108">
        <f t="shared" si="290"/>
        <v>4411</v>
      </c>
      <c r="J4414" s="100">
        <f t="shared" si="290"/>
        <v>47875</v>
      </c>
      <c r="K4414" s="100"/>
      <c r="L4414" s="109"/>
      <c r="M4414" s="1"/>
      <c r="N4414" s="1"/>
      <c r="O4414" s="1"/>
    </row>
    <row r="4415" spans="9:15">
      <c r="I4415" s="108">
        <f t="shared" si="290"/>
        <v>4412</v>
      </c>
      <c r="J4415" s="100">
        <f t="shared" si="290"/>
        <v>47876</v>
      </c>
      <c r="K4415" s="100"/>
      <c r="L4415" s="109"/>
      <c r="M4415" s="1"/>
      <c r="N4415" s="1"/>
      <c r="O4415" s="1"/>
    </row>
    <row r="4416" spans="9:15">
      <c r="I4416" s="108">
        <f t="shared" si="290"/>
        <v>4413</v>
      </c>
      <c r="J4416" s="100">
        <f t="shared" si="290"/>
        <v>47877</v>
      </c>
      <c r="K4416" s="100"/>
      <c r="L4416" s="109"/>
      <c r="M4416" s="1"/>
      <c r="N4416" s="1"/>
      <c r="O4416" s="1"/>
    </row>
    <row r="4417" spans="9:15">
      <c r="I4417" s="108">
        <f t="shared" si="290"/>
        <v>4414</v>
      </c>
      <c r="J4417" s="100">
        <f t="shared" si="290"/>
        <v>47878</v>
      </c>
      <c r="K4417" s="100"/>
      <c r="L4417" s="109"/>
      <c r="M4417" s="1"/>
      <c r="N4417" s="1"/>
      <c r="O4417" s="1"/>
    </row>
    <row r="4418" spans="9:15">
      <c r="I4418" s="108">
        <f t="shared" si="290"/>
        <v>4415</v>
      </c>
      <c r="J4418" s="100">
        <f t="shared" si="290"/>
        <v>47879</v>
      </c>
      <c r="K4418" s="100"/>
      <c r="L4418" s="109"/>
      <c r="M4418" s="1"/>
      <c r="N4418" s="1"/>
      <c r="O4418" s="1"/>
    </row>
    <row r="4419" spans="9:15">
      <c r="I4419" s="108">
        <f t="shared" si="290"/>
        <v>4416</v>
      </c>
      <c r="J4419" s="100">
        <f t="shared" si="290"/>
        <v>47880</v>
      </c>
      <c r="K4419" s="100"/>
      <c r="L4419" s="109"/>
      <c r="M4419" s="1"/>
      <c r="N4419" s="1"/>
      <c r="O4419" s="1"/>
    </row>
    <row r="4420" spans="9:15">
      <c r="I4420" s="108">
        <f t="shared" si="290"/>
        <v>4417</v>
      </c>
      <c r="J4420" s="100">
        <f t="shared" si="290"/>
        <v>47881</v>
      </c>
      <c r="K4420" s="100"/>
      <c r="L4420" s="109"/>
      <c r="M4420" s="1"/>
      <c r="N4420" s="1"/>
      <c r="O4420" s="1"/>
    </row>
    <row r="4421" spans="9:15">
      <c r="I4421" s="108">
        <f t="shared" si="290"/>
        <v>4418</v>
      </c>
      <c r="J4421" s="100">
        <f t="shared" si="290"/>
        <v>47882</v>
      </c>
      <c r="K4421" s="100"/>
      <c r="L4421" s="109"/>
      <c r="M4421" s="1"/>
      <c r="N4421" s="1"/>
      <c r="O4421" s="1"/>
    </row>
    <row r="4422" spans="9:15">
      <c r="I4422" s="108">
        <f t="shared" ref="I4422:J4437" si="291">I4421+1</f>
        <v>4419</v>
      </c>
      <c r="J4422" s="100">
        <f t="shared" si="291"/>
        <v>47883</v>
      </c>
      <c r="K4422" s="100"/>
      <c r="L4422" s="109"/>
      <c r="M4422" s="1"/>
      <c r="N4422" s="1"/>
      <c r="O4422" s="1"/>
    </row>
    <row r="4423" spans="9:15">
      <c r="I4423" s="108">
        <f t="shared" si="291"/>
        <v>4420</v>
      </c>
      <c r="J4423" s="100">
        <f t="shared" si="291"/>
        <v>47884</v>
      </c>
      <c r="K4423" s="100"/>
      <c r="L4423" s="109"/>
      <c r="M4423" s="1"/>
      <c r="N4423" s="1"/>
      <c r="O4423" s="1"/>
    </row>
    <row r="4424" spans="9:15">
      <c r="I4424" s="108">
        <f t="shared" si="291"/>
        <v>4421</v>
      </c>
      <c r="J4424" s="100">
        <f t="shared" si="291"/>
        <v>47885</v>
      </c>
      <c r="K4424" s="100"/>
      <c r="L4424" s="109"/>
      <c r="M4424" s="1"/>
      <c r="N4424" s="1"/>
      <c r="O4424" s="1"/>
    </row>
    <row r="4425" spans="9:15">
      <c r="I4425" s="108">
        <f t="shared" si="291"/>
        <v>4422</v>
      </c>
      <c r="J4425" s="100">
        <f t="shared" si="291"/>
        <v>47886</v>
      </c>
      <c r="K4425" s="100"/>
      <c r="L4425" s="109"/>
      <c r="M4425" s="1"/>
      <c r="N4425" s="1"/>
      <c r="O4425" s="1"/>
    </row>
    <row r="4426" spans="9:15">
      <c r="I4426" s="108">
        <f t="shared" si="291"/>
        <v>4423</v>
      </c>
      <c r="J4426" s="100">
        <f t="shared" si="291"/>
        <v>47887</v>
      </c>
      <c r="K4426" s="100"/>
      <c r="L4426" s="109"/>
      <c r="M4426" s="1"/>
      <c r="N4426" s="1"/>
      <c r="O4426" s="1"/>
    </row>
    <row r="4427" spans="9:15">
      <c r="I4427" s="108">
        <f t="shared" si="291"/>
        <v>4424</v>
      </c>
      <c r="J4427" s="100">
        <f t="shared" si="291"/>
        <v>47888</v>
      </c>
      <c r="K4427" s="100"/>
      <c r="L4427" s="109"/>
      <c r="M4427" s="1"/>
      <c r="N4427" s="1"/>
      <c r="O4427" s="1"/>
    </row>
    <row r="4428" spans="9:15">
      <c r="I4428" s="108">
        <f t="shared" si="291"/>
        <v>4425</v>
      </c>
      <c r="J4428" s="100">
        <f t="shared" si="291"/>
        <v>47889</v>
      </c>
      <c r="K4428" s="100"/>
      <c r="L4428" s="109"/>
      <c r="M4428" s="1"/>
      <c r="N4428" s="1"/>
      <c r="O4428" s="1"/>
    </row>
    <row r="4429" spans="9:15">
      <c r="I4429" s="108">
        <f t="shared" si="291"/>
        <v>4426</v>
      </c>
      <c r="J4429" s="100">
        <f t="shared" si="291"/>
        <v>47890</v>
      </c>
      <c r="K4429" s="100"/>
      <c r="L4429" s="109"/>
      <c r="M4429" s="1"/>
      <c r="N4429" s="1"/>
      <c r="O4429" s="1"/>
    </row>
    <row r="4430" spans="9:15">
      <c r="I4430" s="108">
        <f t="shared" si="291"/>
        <v>4427</v>
      </c>
      <c r="J4430" s="100">
        <f t="shared" si="291"/>
        <v>47891</v>
      </c>
      <c r="K4430" s="100"/>
      <c r="L4430" s="109"/>
      <c r="M4430" s="1"/>
      <c r="N4430" s="1"/>
      <c r="O4430" s="1"/>
    </row>
    <row r="4431" spans="9:15">
      <c r="I4431" s="108">
        <f t="shared" si="291"/>
        <v>4428</v>
      </c>
      <c r="J4431" s="100">
        <f t="shared" si="291"/>
        <v>47892</v>
      </c>
      <c r="K4431" s="100"/>
      <c r="L4431" s="109"/>
      <c r="M4431" s="1"/>
      <c r="N4431" s="1"/>
      <c r="O4431" s="1"/>
    </row>
    <row r="4432" spans="9:15">
      <c r="I4432" s="108">
        <f t="shared" si="291"/>
        <v>4429</v>
      </c>
      <c r="J4432" s="100">
        <f t="shared" si="291"/>
        <v>47893</v>
      </c>
      <c r="K4432" s="100"/>
      <c r="L4432" s="109"/>
      <c r="M4432" s="1"/>
      <c r="N4432" s="1"/>
      <c r="O4432" s="1"/>
    </row>
    <row r="4433" spans="9:15">
      <c r="I4433" s="108">
        <f t="shared" si="291"/>
        <v>4430</v>
      </c>
      <c r="J4433" s="100">
        <f t="shared" si="291"/>
        <v>47894</v>
      </c>
      <c r="K4433" s="100"/>
      <c r="L4433" s="109"/>
      <c r="M4433" s="1"/>
      <c r="N4433" s="1"/>
      <c r="O4433" s="1"/>
    </row>
    <row r="4434" spans="9:15">
      <c r="I4434" s="108">
        <f t="shared" si="291"/>
        <v>4431</v>
      </c>
      <c r="J4434" s="100">
        <f t="shared" si="291"/>
        <v>47895</v>
      </c>
      <c r="K4434" s="100"/>
      <c r="L4434" s="109"/>
      <c r="M4434" s="1"/>
      <c r="N4434" s="1"/>
      <c r="O4434" s="1"/>
    </row>
    <row r="4435" spans="9:15">
      <c r="I4435" s="108">
        <f t="shared" si="291"/>
        <v>4432</v>
      </c>
      <c r="J4435" s="100">
        <f t="shared" si="291"/>
        <v>47896</v>
      </c>
      <c r="K4435" s="100"/>
      <c r="L4435" s="109"/>
      <c r="M4435" s="1"/>
      <c r="N4435" s="1"/>
      <c r="O4435" s="1"/>
    </row>
    <row r="4436" spans="9:15">
      <c r="I4436" s="108">
        <f t="shared" si="291"/>
        <v>4433</v>
      </c>
      <c r="J4436" s="100">
        <f t="shared" si="291"/>
        <v>47897</v>
      </c>
      <c r="K4436" s="100"/>
      <c r="L4436" s="109"/>
      <c r="M4436" s="1"/>
      <c r="N4436" s="1"/>
      <c r="O4436" s="1"/>
    </row>
    <row r="4437" spans="9:15">
      <c r="I4437" s="108">
        <f t="shared" si="291"/>
        <v>4434</v>
      </c>
      <c r="J4437" s="100">
        <f t="shared" si="291"/>
        <v>47898</v>
      </c>
      <c r="K4437" s="100"/>
      <c r="L4437" s="109"/>
      <c r="M4437" s="1"/>
      <c r="N4437" s="1"/>
      <c r="O4437" s="1"/>
    </row>
    <row r="4438" spans="9:15">
      <c r="I4438" s="108">
        <f t="shared" ref="I4438:J4453" si="292">I4437+1</f>
        <v>4435</v>
      </c>
      <c r="J4438" s="100">
        <f t="shared" si="292"/>
        <v>47899</v>
      </c>
      <c r="K4438" s="100"/>
      <c r="L4438" s="109"/>
      <c r="M4438" s="1"/>
      <c r="N4438" s="1"/>
      <c r="O4438" s="1"/>
    </row>
    <row r="4439" spans="9:15">
      <c r="I4439" s="108">
        <f t="shared" si="292"/>
        <v>4436</v>
      </c>
      <c r="J4439" s="100">
        <f t="shared" si="292"/>
        <v>47900</v>
      </c>
      <c r="K4439" s="100"/>
      <c r="L4439" s="109"/>
      <c r="M4439" s="1"/>
      <c r="N4439" s="1"/>
      <c r="O4439" s="1"/>
    </row>
    <row r="4440" spans="9:15">
      <c r="I4440" s="108">
        <f t="shared" si="292"/>
        <v>4437</v>
      </c>
      <c r="J4440" s="100">
        <f t="shared" si="292"/>
        <v>47901</v>
      </c>
      <c r="K4440" s="100"/>
      <c r="L4440" s="109"/>
      <c r="M4440" s="1"/>
      <c r="N4440" s="1"/>
      <c r="O4440" s="1"/>
    </row>
    <row r="4441" spans="9:15">
      <c r="I4441" s="108">
        <f t="shared" si="292"/>
        <v>4438</v>
      </c>
      <c r="J4441" s="100">
        <f t="shared" si="292"/>
        <v>47902</v>
      </c>
      <c r="K4441" s="100"/>
      <c r="L4441" s="109"/>
      <c r="M4441" s="1"/>
      <c r="N4441" s="1"/>
      <c r="O4441" s="1"/>
    </row>
    <row r="4442" spans="9:15">
      <c r="I4442" s="108">
        <f t="shared" si="292"/>
        <v>4439</v>
      </c>
      <c r="J4442" s="100">
        <f t="shared" si="292"/>
        <v>47903</v>
      </c>
      <c r="K4442" s="100"/>
      <c r="L4442" s="109"/>
      <c r="M4442" s="1"/>
      <c r="N4442" s="1"/>
      <c r="O4442" s="1"/>
    </row>
    <row r="4443" spans="9:15">
      <c r="I4443" s="108">
        <f t="shared" si="292"/>
        <v>4440</v>
      </c>
      <c r="J4443" s="100">
        <f t="shared" si="292"/>
        <v>47904</v>
      </c>
      <c r="K4443" s="100"/>
      <c r="L4443" s="109"/>
      <c r="M4443" s="1"/>
      <c r="N4443" s="1"/>
      <c r="O4443" s="1"/>
    </row>
    <row r="4444" spans="9:15">
      <c r="I4444" s="108">
        <f t="shared" si="292"/>
        <v>4441</v>
      </c>
      <c r="J4444" s="100">
        <f t="shared" si="292"/>
        <v>47905</v>
      </c>
      <c r="K4444" s="100"/>
      <c r="L4444" s="109"/>
      <c r="M4444" s="1"/>
      <c r="N4444" s="1"/>
      <c r="O4444" s="1"/>
    </row>
    <row r="4445" spans="9:15">
      <c r="I4445" s="108">
        <f t="shared" si="292"/>
        <v>4442</v>
      </c>
      <c r="J4445" s="100">
        <f t="shared" si="292"/>
        <v>47906</v>
      </c>
      <c r="K4445" s="100"/>
      <c r="L4445" s="109"/>
      <c r="M4445" s="1"/>
      <c r="N4445" s="1"/>
      <c r="O4445" s="1"/>
    </row>
    <row r="4446" spans="9:15">
      <c r="I4446" s="108">
        <f t="shared" si="292"/>
        <v>4443</v>
      </c>
      <c r="J4446" s="100">
        <f t="shared" si="292"/>
        <v>47907</v>
      </c>
      <c r="K4446" s="100"/>
      <c r="L4446" s="109"/>
      <c r="M4446" s="1"/>
      <c r="N4446" s="1"/>
      <c r="O4446" s="1"/>
    </row>
    <row r="4447" spans="9:15">
      <c r="I4447" s="108">
        <f t="shared" si="292"/>
        <v>4444</v>
      </c>
      <c r="J4447" s="100">
        <f t="shared" si="292"/>
        <v>47908</v>
      </c>
      <c r="K4447" s="100"/>
      <c r="L4447" s="109"/>
      <c r="M4447" s="1"/>
      <c r="N4447" s="1"/>
      <c r="O4447" s="1"/>
    </row>
    <row r="4448" spans="9:15">
      <c r="I4448" s="108">
        <f t="shared" si="292"/>
        <v>4445</v>
      </c>
      <c r="J4448" s="100">
        <f t="shared" si="292"/>
        <v>47909</v>
      </c>
      <c r="K4448" s="100"/>
      <c r="L4448" s="109"/>
      <c r="M4448" s="1"/>
      <c r="N4448" s="1"/>
      <c r="O4448" s="1"/>
    </row>
    <row r="4449" spans="9:15">
      <c r="I4449" s="108">
        <f t="shared" si="292"/>
        <v>4446</v>
      </c>
      <c r="J4449" s="100">
        <f t="shared" si="292"/>
        <v>47910</v>
      </c>
      <c r="K4449" s="100"/>
      <c r="L4449" s="109"/>
      <c r="M4449" s="1"/>
      <c r="N4449" s="1"/>
      <c r="O4449" s="1"/>
    </row>
    <row r="4450" spans="9:15">
      <c r="I4450" s="108">
        <f t="shared" si="292"/>
        <v>4447</v>
      </c>
      <c r="J4450" s="100">
        <f t="shared" si="292"/>
        <v>47911</v>
      </c>
      <c r="K4450" s="100"/>
      <c r="L4450" s="109"/>
      <c r="M4450" s="1"/>
      <c r="N4450" s="1"/>
      <c r="O4450" s="1"/>
    </row>
    <row r="4451" spans="9:15">
      <c r="I4451" s="108">
        <f t="shared" si="292"/>
        <v>4448</v>
      </c>
      <c r="J4451" s="100">
        <f t="shared" si="292"/>
        <v>47912</v>
      </c>
      <c r="K4451" s="100"/>
      <c r="L4451" s="109"/>
      <c r="M4451" s="1"/>
      <c r="N4451" s="1"/>
      <c r="O4451" s="1"/>
    </row>
    <row r="4452" spans="9:15">
      <c r="I4452" s="108">
        <f t="shared" si="292"/>
        <v>4449</v>
      </c>
      <c r="J4452" s="100">
        <f t="shared" si="292"/>
        <v>47913</v>
      </c>
      <c r="K4452" s="100"/>
      <c r="L4452" s="109"/>
      <c r="M4452" s="1"/>
      <c r="N4452" s="1"/>
      <c r="O4452" s="1"/>
    </row>
    <row r="4453" spans="9:15">
      <c r="I4453" s="108">
        <f t="shared" si="292"/>
        <v>4450</v>
      </c>
      <c r="J4453" s="100">
        <f t="shared" si="292"/>
        <v>47914</v>
      </c>
      <c r="K4453" s="100"/>
      <c r="L4453" s="109"/>
      <c r="M4453" s="1"/>
      <c r="N4453" s="1"/>
      <c r="O4453" s="1"/>
    </row>
    <row r="4454" spans="9:15">
      <c r="I4454" s="108">
        <f t="shared" ref="I4454:J4469" si="293">I4453+1</f>
        <v>4451</v>
      </c>
      <c r="J4454" s="100">
        <f t="shared" si="293"/>
        <v>47915</v>
      </c>
      <c r="K4454" s="100"/>
      <c r="L4454" s="109"/>
      <c r="M4454" s="1"/>
      <c r="N4454" s="1"/>
      <c r="O4454" s="1"/>
    </row>
    <row r="4455" spans="9:15">
      <c r="I4455" s="108">
        <f t="shared" si="293"/>
        <v>4452</v>
      </c>
      <c r="J4455" s="100">
        <f t="shared" si="293"/>
        <v>47916</v>
      </c>
      <c r="K4455" s="100"/>
      <c r="L4455" s="109"/>
      <c r="M4455" s="1"/>
      <c r="N4455" s="1"/>
      <c r="O4455" s="1"/>
    </row>
    <row r="4456" spans="9:15">
      <c r="I4456" s="108">
        <f t="shared" si="293"/>
        <v>4453</v>
      </c>
      <c r="J4456" s="100">
        <f t="shared" si="293"/>
        <v>47917</v>
      </c>
      <c r="K4456" s="100"/>
      <c r="L4456" s="109"/>
      <c r="M4456" s="1"/>
      <c r="N4456" s="1"/>
      <c r="O4456" s="1"/>
    </row>
    <row r="4457" spans="9:15">
      <c r="I4457" s="108">
        <f t="shared" si="293"/>
        <v>4454</v>
      </c>
      <c r="J4457" s="100">
        <f t="shared" si="293"/>
        <v>47918</v>
      </c>
      <c r="K4457" s="100"/>
      <c r="L4457" s="109"/>
      <c r="M4457" s="1"/>
      <c r="N4457" s="1"/>
      <c r="O4457" s="1"/>
    </row>
    <row r="4458" spans="9:15">
      <c r="I4458" s="108">
        <f t="shared" si="293"/>
        <v>4455</v>
      </c>
      <c r="J4458" s="100">
        <f t="shared" si="293"/>
        <v>47919</v>
      </c>
      <c r="K4458" s="100"/>
      <c r="L4458" s="109"/>
      <c r="M4458" s="1"/>
      <c r="N4458" s="1"/>
      <c r="O4458" s="1"/>
    </row>
    <row r="4459" spans="9:15">
      <c r="I4459" s="108">
        <f t="shared" si="293"/>
        <v>4456</v>
      </c>
      <c r="J4459" s="100">
        <f t="shared" si="293"/>
        <v>47920</v>
      </c>
      <c r="K4459" s="100"/>
      <c r="L4459" s="109"/>
      <c r="M4459" s="1"/>
      <c r="N4459" s="1"/>
      <c r="O4459" s="1"/>
    </row>
    <row r="4460" spans="9:15">
      <c r="I4460" s="108">
        <f t="shared" si="293"/>
        <v>4457</v>
      </c>
      <c r="J4460" s="100">
        <f t="shared" si="293"/>
        <v>47921</v>
      </c>
      <c r="K4460" s="100"/>
      <c r="L4460" s="109"/>
      <c r="M4460" s="1"/>
      <c r="N4460" s="1"/>
      <c r="O4460" s="1"/>
    </row>
    <row r="4461" spans="9:15">
      <c r="I4461" s="108">
        <f t="shared" si="293"/>
        <v>4458</v>
      </c>
      <c r="J4461" s="100">
        <f t="shared" si="293"/>
        <v>47922</v>
      </c>
      <c r="K4461" s="100"/>
      <c r="L4461" s="109"/>
      <c r="M4461" s="1"/>
      <c r="N4461" s="1"/>
      <c r="O4461" s="1"/>
    </row>
    <row r="4462" spans="9:15">
      <c r="I4462" s="108">
        <f t="shared" si="293"/>
        <v>4459</v>
      </c>
      <c r="J4462" s="100">
        <f t="shared" si="293"/>
        <v>47923</v>
      </c>
      <c r="K4462" s="100"/>
      <c r="L4462" s="109"/>
      <c r="M4462" s="1"/>
      <c r="N4462" s="1"/>
      <c r="O4462" s="1"/>
    </row>
    <row r="4463" spans="9:15">
      <c r="I4463" s="108">
        <f t="shared" si="293"/>
        <v>4460</v>
      </c>
      <c r="J4463" s="100">
        <f t="shared" si="293"/>
        <v>47924</v>
      </c>
      <c r="K4463" s="100"/>
      <c r="L4463" s="109"/>
      <c r="M4463" s="1"/>
      <c r="N4463" s="1"/>
      <c r="O4463" s="1"/>
    </row>
    <row r="4464" spans="9:15">
      <c r="I4464" s="108">
        <f t="shared" si="293"/>
        <v>4461</v>
      </c>
      <c r="J4464" s="100">
        <f t="shared" si="293"/>
        <v>47925</v>
      </c>
      <c r="K4464" s="100"/>
      <c r="L4464" s="109"/>
      <c r="M4464" s="1"/>
      <c r="N4464" s="1"/>
      <c r="O4464" s="1"/>
    </row>
    <row r="4465" spans="9:15">
      <c r="I4465" s="108">
        <f t="shared" si="293"/>
        <v>4462</v>
      </c>
      <c r="J4465" s="100">
        <f t="shared" si="293"/>
        <v>47926</v>
      </c>
      <c r="K4465" s="100"/>
      <c r="L4465" s="109"/>
      <c r="M4465" s="1"/>
      <c r="N4465" s="1"/>
      <c r="O4465" s="1"/>
    </row>
    <row r="4466" spans="9:15">
      <c r="I4466" s="108">
        <f t="shared" si="293"/>
        <v>4463</v>
      </c>
      <c r="J4466" s="100">
        <f t="shared" si="293"/>
        <v>47927</v>
      </c>
      <c r="K4466" s="100"/>
      <c r="L4466" s="109"/>
      <c r="M4466" s="1"/>
      <c r="N4466" s="1"/>
      <c r="O4466" s="1"/>
    </row>
    <row r="4467" spans="9:15">
      <c r="I4467" s="108">
        <f t="shared" si="293"/>
        <v>4464</v>
      </c>
      <c r="J4467" s="100">
        <f t="shared" si="293"/>
        <v>47928</v>
      </c>
      <c r="K4467" s="100"/>
      <c r="L4467" s="109"/>
      <c r="M4467" s="1"/>
      <c r="N4467" s="1"/>
      <c r="O4467" s="1"/>
    </row>
    <row r="4468" spans="9:15">
      <c r="I4468" s="108">
        <f t="shared" si="293"/>
        <v>4465</v>
      </c>
      <c r="J4468" s="100">
        <f t="shared" si="293"/>
        <v>47929</v>
      </c>
      <c r="K4468" s="100"/>
      <c r="L4468" s="109"/>
      <c r="M4468" s="1"/>
      <c r="N4468" s="1"/>
      <c r="O4468" s="1"/>
    </row>
    <row r="4469" spans="9:15">
      <c r="I4469" s="108">
        <f t="shared" si="293"/>
        <v>4466</v>
      </c>
      <c r="J4469" s="100">
        <f t="shared" si="293"/>
        <v>47930</v>
      </c>
      <c r="K4469" s="100"/>
      <c r="L4469" s="109"/>
      <c r="M4469" s="1"/>
      <c r="N4469" s="1"/>
      <c r="O4469" s="1"/>
    </row>
    <row r="4470" spans="9:15">
      <c r="I4470" s="108">
        <f t="shared" ref="I4470:J4485" si="294">I4469+1</f>
        <v>4467</v>
      </c>
      <c r="J4470" s="100">
        <f t="shared" si="294"/>
        <v>47931</v>
      </c>
      <c r="K4470" s="100"/>
      <c r="L4470" s="109"/>
      <c r="M4470" s="1"/>
      <c r="N4470" s="1"/>
      <c r="O4470" s="1"/>
    </row>
    <row r="4471" spans="9:15">
      <c r="I4471" s="108">
        <f t="shared" si="294"/>
        <v>4468</v>
      </c>
      <c r="J4471" s="100">
        <f t="shared" si="294"/>
        <v>47932</v>
      </c>
      <c r="K4471" s="100"/>
      <c r="L4471" s="109"/>
      <c r="M4471" s="1"/>
      <c r="N4471" s="1"/>
      <c r="O4471" s="1"/>
    </row>
    <row r="4472" spans="9:15">
      <c r="I4472" s="108">
        <f t="shared" si="294"/>
        <v>4469</v>
      </c>
      <c r="J4472" s="100">
        <f t="shared" si="294"/>
        <v>47933</v>
      </c>
      <c r="K4472" s="100"/>
      <c r="L4472" s="109"/>
      <c r="M4472" s="1"/>
      <c r="N4472" s="1"/>
      <c r="O4472" s="1"/>
    </row>
    <row r="4473" spans="9:15">
      <c r="I4473" s="108">
        <f t="shared" si="294"/>
        <v>4470</v>
      </c>
      <c r="J4473" s="100">
        <f t="shared" si="294"/>
        <v>47934</v>
      </c>
      <c r="K4473" s="100"/>
      <c r="L4473" s="109"/>
      <c r="M4473" s="1"/>
      <c r="N4473" s="1"/>
      <c r="O4473" s="1"/>
    </row>
    <row r="4474" spans="9:15">
      <c r="I4474" s="108">
        <f t="shared" si="294"/>
        <v>4471</v>
      </c>
      <c r="J4474" s="100">
        <f t="shared" si="294"/>
        <v>47935</v>
      </c>
      <c r="K4474" s="100"/>
      <c r="L4474" s="109"/>
      <c r="M4474" s="1"/>
      <c r="N4474" s="1"/>
      <c r="O4474" s="1"/>
    </row>
    <row r="4475" spans="9:15">
      <c r="I4475" s="108">
        <f t="shared" si="294"/>
        <v>4472</v>
      </c>
      <c r="J4475" s="100">
        <f t="shared" si="294"/>
        <v>47936</v>
      </c>
      <c r="K4475" s="100"/>
      <c r="L4475" s="109"/>
      <c r="M4475" s="1"/>
      <c r="N4475" s="1"/>
      <c r="O4475" s="1"/>
    </row>
    <row r="4476" spans="9:15">
      <c r="I4476" s="108">
        <f t="shared" si="294"/>
        <v>4473</v>
      </c>
      <c r="J4476" s="100">
        <f t="shared" si="294"/>
        <v>47937</v>
      </c>
      <c r="K4476" s="100"/>
      <c r="L4476" s="109"/>
      <c r="M4476" s="1"/>
      <c r="N4476" s="1"/>
      <c r="O4476" s="1"/>
    </row>
    <row r="4477" spans="9:15">
      <c r="I4477" s="108">
        <f t="shared" si="294"/>
        <v>4474</v>
      </c>
      <c r="J4477" s="100">
        <f t="shared" si="294"/>
        <v>47938</v>
      </c>
      <c r="K4477" s="100"/>
      <c r="L4477" s="109"/>
      <c r="M4477" s="1"/>
      <c r="N4477" s="1"/>
      <c r="O4477" s="1"/>
    </row>
    <row r="4478" spans="9:15">
      <c r="I4478" s="108">
        <f t="shared" si="294"/>
        <v>4475</v>
      </c>
      <c r="J4478" s="100">
        <f t="shared" si="294"/>
        <v>47939</v>
      </c>
      <c r="K4478" s="100"/>
      <c r="L4478" s="109"/>
      <c r="M4478" s="1"/>
      <c r="N4478" s="1"/>
      <c r="O4478" s="1"/>
    </row>
    <row r="4479" spans="9:15">
      <c r="I4479" s="108">
        <f t="shared" si="294"/>
        <v>4476</v>
      </c>
      <c r="J4479" s="100">
        <f t="shared" si="294"/>
        <v>47940</v>
      </c>
      <c r="K4479" s="100"/>
      <c r="L4479" s="109"/>
      <c r="M4479" s="1"/>
      <c r="N4479" s="1"/>
      <c r="O4479" s="1"/>
    </row>
    <row r="4480" spans="9:15">
      <c r="I4480" s="108">
        <f t="shared" si="294"/>
        <v>4477</v>
      </c>
      <c r="J4480" s="100">
        <f t="shared" si="294"/>
        <v>47941</v>
      </c>
      <c r="K4480" s="100"/>
      <c r="L4480" s="109"/>
      <c r="M4480" s="1"/>
      <c r="N4480" s="1"/>
      <c r="O4480" s="1"/>
    </row>
    <row r="4481" spans="9:15">
      <c r="I4481" s="108">
        <f t="shared" si="294"/>
        <v>4478</v>
      </c>
      <c r="J4481" s="100">
        <f t="shared" si="294"/>
        <v>47942</v>
      </c>
      <c r="K4481" s="100"/>
      <c r="L4481" s="109"/>
      <c r="M4481" s="1"/>
      <c r="N4481" s="1"/>
      <c r="O4481" s="1"/>
    </row>
    <row r="4482" spans="9:15">
      <c r="I4482" s="108">
        <f t="shared" si="294"/>
        <v>4479</v>
      </c>
      <c r="J4482" s="100">
        <f t="shared" si="294"/>
        <v>47943</v>
      </c>
      <c r="K4482" s="100"/>
      <c r="L4482" s="109"/>
      <c r="M4482" s="1"/>
      <c r="N4482" s="1"/>
      <c r="O4482" s="1"/>
    </row>
    <row r="4483" spans="9:15">
      <c r="I4483" s="108">
        <f t="shared" si="294"/>
        <v>4480</v>
      </c>
      <c r="J4483" s="100">
        <f t="shared" si="294"/>
        <v>47944</v>
      </c>
      <c r="K4483" s="100"/>
      <c r="L4483" s="109"/>
      <c r="M4483" s="1"/>
      <c r="N4483" s="1"/>
      <c r="O4483" s="1"/>
    </row>
    <row r="4484" spans="9:15">
      <c r="I4484" s="108">
        <f t="shared" si="294"/>
        <v>4481</v>
      </c>
      <c r="J4484" s="100">
        <f t="shared" si="294"/>
        <v>47945</v>
      </c>
      <c r="K4484" s="100"/>
      <c r="L4484" s="109"/>
      <c r="M4484" s="1"/>
      <c r="N4484" s="1"/>
      <c r="O4484" s="1"/>
    </row>
    <row r="4485" spans="9:15">
      <c r="I4485" s="108">
        <f t="shared" si="294"/>
        <v>4482</v>
      </c>
      <c r="J4485" s="100">
        <f t="shared" si="294"/>
        <v>47946</v>
      </c>
      <c r="K4485" s="100"/>
      <c r="L4485" s="109"/>
      <c r="M4485" s="1"/>
      <c r="N4485" s="1"/>
      <c r="O4485" s="1"/>
    </row>
    <row r="4486" spans="9:15">
      <c r="I4486" s="108">
        <f t="shared" ref="I4486:J4501" si="295">I4485+1</f>
        <v>4483</v>
      </c>
      <c r="J4486" s="100">
        <f t="shared" si="295"/>
        <v>47947</v>
      </c>
      <c r="K4486" s="100"/>
      <c r="L4486" s="109"/>
      <c r="M4486" s="1"/>
      <c r="N4486" s="1"/>
      <c r="O4486" s="1"/>
    </row>
    <row r="4487" spans="9:15">
      <c r="I4487" s="108">
        <f t="shared" si="295"/>
        <v>4484</v>
      </c>
      <c r="J4487" s="100">
        <f t="shared" si="295"/>
        <v>47948</v>
      </c>
      <c r="K4487" s="100"/>
      <c r="L4487" s="109"/>
      <c r="M4487" s="1"/>
      <c r="N4487" s="1"/>
      <c r="O4487" s="1"/>
    </row>
    <row r="4488" spans="9:15">
      <c r="I4488" s="108">
        <f t="shared" si="295"/>
        <v>4485</v>
      </c>
      <c r="J4488" s="100">
        <f t="shared" si="295"/>
        <v>47949</v>
      </c>
      <c r="K4488" s="100"/>
      <c r="L4488" s="109"/>
      <c r="M4488" s="1"/>
      <c r="N4488" s="1"/>
      <c r="O4488" s="1"/>
    </row>
    <row r="4489" spans="9:15">
      <c r="I4489" s="108">
        <f t="shared" si="295"/>
        <v>4486</v>
      </c>
      <c r="J4489" s="100">
        <f t="shared" si="295"/>
        <v>47950</v>
      </c>
      <c r="K4489" s="100"/>
      <c r="L4489" s="109"/>
      <c r="M4489" s="1"/>
      <c r="N4489" s="1"/>
      <c r="O4489" s="1"/>
    </row>
    <row r="4490" spans="9:15">
      <c r="I4490" s="108">
        <f t="shared" si="295"/>
        <v>4487</v>
      </c>
      <c r="J4490" s="100">
        <f t="shared" si="295"/>
        <v>47951</v>
      </c>
      <c r="K4490" s="100"/>
      <c r="L4490" s="109"/>
      <c r="M4490" s="1"/>
      <c r="N4490" s="1"/>
      <c r="O4490" s="1"/>
    </row>
    <row r="4491" spans="9:15">
      <c r="I4491" s="108">
        <f t="shared" si="295"/>
        <v>4488</v>
      </c>
      <c r="J4491" s="100">
        <f t="shared" si="295"/>
        <v>47952</v>
      </c>
      <c r="K4491" s="100"/>
      <c r="L4491" s="109"/>
      <c r="M4491" s="1"/>
      <c r="N4491" s="1"/>
      <c r="O4491" s="1"/>
    </row>
    <row r="4492" spans="9:15">
      <c r="I4492" s="108">
        <f t="shared" si="295"/>
        <v>4489</v>
      </c>
      <c r="J4492" s="100">
        <f t="shared" si="295"/>
        <v>47953</v>
      </c>
      <c r="K4492" s="100"/>
      <c r="L4492" s="109"/>
      <c r="M4492" s="1"/>
      <c r="N4492" s="1"/>
      <c r="O4492" s="1"/>
    </row>
    <row r="4493" spans="9:15">
      <c r="I4493" s="108">
        <f t="shared" si="295"/>
        <v>4490</v>
      </c>
      <c r="J4493" s="100">
        <f t="shared" si="295"/>
        <v>47954</v>
      </c>
      <c r="K4493" s="100"/>
      <c r="L4493" s="109"/>
      <c r="M4493" s="1"/>
      <c r="N4493" s="1"/>
      <c r="O4493" s="1"/>
    </row>
    <row r="4494" spans="9:15">
      <c r="I4494" s="108">
        <f t="shared" si="295"/>
        <v>4491</v>
      </c>
      <c r="J4494" s="100">
        <f t="shared" si="295"/>
        <v>47955</v>
      </c>
      <c r="K4494" s="100"/>
      <c r="L4494" s="109"/>
      <c r="M4494" s="1"/>
      <c r="N4494" s="1"/>
      <c r="O4494" s="1"/>
    </row>
    <row r="4495" spans="9:15">
      <c r="I4495" s="108">
        <f t="shared" si="295"/>
        <v>4492</v>
      </c>
      <c r="J4495" s="100">
        <f t="shared" si="295"/>
        <v>47956</v>
      </c>
      <c r="K4495" s="100"/>
      <c r="L4495" s="109"/>
      <c r="M4495" s="1"/>
      <c r="N4495" s="1"/>
      <c r="O4495" s="1"/>
    </row>
    <row r="4496" spans="9:15">
      <c r="I4496" s="108">
        <f t="shared" si="295"/>
        <v>4493</v>
      </c>
      <c r="J4496" s="100">
        <f t="shared" si="295"/>
        <v>47957</v>
      </c>
      <c r="K4496" s="100"/>
      <c r="L4496" s="109"/>
      <c r="M4496" s="1"/>
      <c r="N4496" s="1"/>
      <c r="O4496" s="1"/>
    </row>
    <row r="4497" spans="9:15">
      <c r="I4497" s="108">
        <f t="shared" si="295"/>
        <v>4494</v>
      </c>
      <c r="J4497" s="100">
        <f t="shared" si="295"/>
        <v>47958</v>
      </c>
      <c r="K4497" s="100"/>
      <c r="L4497" s="109"/>
      <c r="M4497" s="1"/>
      <c r="N4497" s="1"/>
      <c r="O4497" s="1"/>
    </row>
    <row r="4498" spans="9:15">
      <c r="I4498" s="108">
        <f t="shared" si="295"/>
        <v>4495</v>
      </c>
      <c r="J4498" s="100">
        <f t="shared" si="295"/>
        <v>47959</v>
      </c>
      <c r="K4498" s="100"/>
      <c r="L4498" s="109"/>
      <c r="M4498" s="1"/>
      <c r="N4498" s="1"/>
      <c r="O4498" s="1"/>
    </row>
    <row r="4499" spans="9:15">
      <c r="I4499" s="108">
        <f t="shared" si="295"/>
        <v>4496</v>
      </c>
      <c r="J4499" s="100">
        <f t="shared" si="295"/>
        <v>47960</v>
      </c>
      <c r="K4499" s="100"/>
      <c r="L4499" s="109"/>
      <c r="M4499" s="1"/>
      <c r="N4499" s="1"/>
      <c r="O4499" s="1"/>
    </row>
    <row r="4500" spans="9:15">
      <c r="I4500" s="108">
        <f t="shared" si="295"/>
        <v>4497</v>
      </c>
      <c r="J4500" s="100">
        <f t="shared" si="295"/>
        <v>47961</v>
      </c>
      <c r="K4500" s="100"/>
      <c r="L4500" s="109"/>
      <c r="M4500" s="1"/>
      <c r="N4500" s="1"/>
      <c r="O4500" s="1"/>
    </row>
    <row r="4501" spans="9:15">
      <c r="I4501" s="108">
        <f t="shared" si="295"/>
        <v>4498</v>
      </c>
      <c r="J4501" s="100">
        <f t="shared" si="295"/>
        <v>47962</v>
      </c>
      <c r="K4501" s="100"/>
      <c r="L4501" s="109"/>
      <c r="M4501" s="1"/>
      <c r="N4501" s="1"/>
      <c r="O4501" s="1"/>
    </row>
    <row r="4502" spans="9:15">
      <c r="I4502" s="108">
        <f t="shared" ref="I4502:J4517" si="296">I4501+1</f>
        <v>4499</v>
      </c>
      <c r="J4502" s="100">
        <f t="shared" si="296"/>
        <v>47963</v>
      </c>
      <c r="K4502" s="100"/>
      <c r="L4502" s="109"/>
      <c r="M4502" s="1"/>
      <c r="N4502" s="1"/>
      <c r="O4502" s="1"/>
    </row>
    <row r="4503" spans="9:15">
      <c r="I4503" s="108">
        <f t="shared" si="296"/>
        <v>4500</v>
      </c>
      <c r="J4503" s="100">
        <f t="shared" si="296"/>
        <v>47964</v>
      </c>
      <c r="K4503" s="100"/>
      <c r="L4503" s="109"/>
      <c r="M4503" s="1"/>
      <c r="N4503" s="1"/>
      <c r="O4503" s="1"/>
    </row>
    <row r="4504" spans="9:15">
      <c r="I4504" s="108">
        <f t="shared" si="296"/>
        <v>4501</v>
      </c>
      <c r="J4504" s="100">
        <f t="shared" si="296"/>
        <v>47965</v>
      </c>
      <c r="K4504" s="100"/>
      <c r="L4504" s="109"/>
      <c r="M4504" s="1"/>
      <c r="N4504" s="1"/>
      <c r="O4504" s="1"/>
    </row>
    <row r="4505" spans="9:15">
      <c r="I4505" s="108">
        <f t="shared" si="296"/>
        <v>4502</v>
      </c>
      <c r="J4505" s="100">
        <f t="shared" si="296"/>
        <v>47966</v>
      </c>
      <c r="K4505" s="100"/>
      <c r="L4505" s="109"/>
      <c r="M4505" s="1"/>
      <c r="N4505" s="1"/>
      <c r="O4505" s="1"/>
    </row>
    <row r="4506" spans="9:15">
      <c r="I4506" s="108">
        <f t="shared" si="296"/>
        <v>4503</v>
      </c>
      <c r="J4506" s="100">
        <f t="shared" si="296"/>
        <v>47967</v>
      </c>
      <c r="K4506" s="100"/>
      <c r="L4506" s="109"/>
      <c r="M4506" s="1"/>
      <c r="N4506" s="1"/>
      <c r="O4506" s="1"/>
    </row>
    <row r="4507" spans="9:15">
      <c r="I4507" s="108">
        <f t="shared" si="296"/>
        <v>4504</v>
      </c>
      <c r="J4507" s="100">
        <f t="shared" si="296"/>
        <v>47968</v>
      </c>
      <c r="K4507" s="100"/>
      <c r="L4507" s="109"/>
      <c r="M4507" s="1"/>
      <c r="N4507" s="1"/>
      <c r="O4507" s="1"/>
    </row>
    <row r="4508" spans="9:15">
      <c r="I4508" s="108">
        <f t="shared" si="296"/>
        <v>4505</v>
      </c>
      <c r="J4508" s="100">
        <f t="shared" si="296"/>
        <v>47969</v>
      </c>
      <c r="K4508" s="100"/>
      <c r="L4508" s="109"/>
      <c r="M4508" s="1"/>
      <c r="N4508" s="1"/>
      <c r="O4508" s="1"/>
    </row>
    <row r="4509" spans="9:15">
      <c r="I4509" s="108">
        <f t="shared" si="296"/>
        <v>4506</v>
      </c>
      <c r="J4509" s="100">
        <f t="shared" si="296"/>
        <v>47970</v>
      </c>
      <c r="K4509" s="100"/>
      <c r="L4509" s="109"/>
      <c r="M4509" s="1"/>
      <c r="N4509" s="1"/>
      <c r="O4509" s="1"/>
    </row>
    <row r="4510" spans="9:15">
      <c r="I4510" s="108">
        <f t="shared" si="296"/>
        <v>4507</v>
      </c>
      <c r="J4510" s="100">
        <f t="shared" si="296"/>
        <v>47971</v>
      </c>
      <c r="K4510" s="100"/>
      <c r="L4510" s="109"/>
      <c r="M4510" s="1"/>
      <c r="N4510" s="1"/>
      <c r="O4510" s="1"/>
    </row>
    <row r="4511" spans="9:15">
      <c r="I4511" s="108">
        <f t="shared" si="296"/>
        <v>4508</v>
      </c>
      <c r="J4511" s="100">
        <f t="shared" si="296"/>
        <v>47972</v>
      </c>
      <c r="K4511" s="100"/>
      <c r="L4511" s="109"/>
      <c r="M4511" s="1"/>
      <c r="N4511" s="1"/>
      <c r="O4511" s="1"/>
    </row>
    <row r="4512" spans="9:15">
      <c r="I4512" s="108">
        <f t="shared" si="296"/>
        <v>4509</v>
      </c>
      <c r="J4512" s="100">
        <f t="shared" si="296"/>
        <v>47973</v>
      </c>
      <c r="K4512" s="100"/>
      <c r="L4512" s="109"/>
      <c r="M4512" s="1"/>
      <c r="N4512" s="1"/>
      <c r="O4512" s="1"/>
    </row>
    <row r="4513" spans="9:15">
      <c r="I4513" s="108">
        <f t="shared" si="296"/>
        <v>4510</v>
      </c>
      <c r="J4513" s="100">
        <f t="shared" si="296"/>
        <v>47974</v>
      </c>
      <c r="K4513" s="100"/>
      <c r="L4513" s="109"/>
      <c r="M4513" s="1"/>
      <c r="N4513" s="1"/>
      <c r="O4513" s="1"/>
    </row>
    <row r="4514" spans="9:15">
      <c r="I4514" s="108">
        <f t="shared" si="296"/>
        <v>4511</v>
      </c>
      <c r="J4514" s="100">
        <f t="shared" si="296"/>
        <v>47975</v>
      </c>
      <c r="K4514" s="100"/>
      <c r="L4514" s="109"/>
      <c r="M4514" s="1"/>
      <c r="N4514" s="1"/>
      <c r="O4514" s="1"/>
    </row>
    <row r="4515" spans="9:15">
      <c r="I4515" s="108">
        <f t="shared" si="296"/>
        <v>4512</v>
      </c>
      <c r="J4515" s="100">
        <f t="shared" si="296"/>
        <v>47976</v>
      </c>
      <c r="K4515" s="100"/>
      <c r="L4515" s="109"/>
      <c r="M4515" s="1"/>
      <c r="N4515" s="1"/>
      <c r="O4515" s="1"/>
    </row>
    <row r="4516" spans="9:15">
      <c r="I4516" s="108">
        <f t="shared" si="296"/>
        <v>4513</v>
      </c>
      <c r="J4516" s="100">
        <f t="shared" si="296"/>
        <v>47977</v>
      </c>
      <c r="K4516" s="100"/>
      <c r="L4516" s="109"/>
      <c r="M4516" s="1"/>
      <c r="N4516" s="1"/>
      <c r="O4516" s="1"/>
    </row>
    <row r="4517" spans="9:15">
      <c r="I4517" s="108">
        <f t="shared" si="296"/>
        <v>4514</v>
      </c>
      <c r="J4517" s="100">
        <f t="shared" si="296"/>
        <v>47978</v>
      </c>
      <c r="K4517" s="100"/>
      <c r="L4517" s="109"/>
      <c r="M4517" s="1"/>
      <c r="N4517" s="1"/>
      <c r="O4517" s="1"/>
    </row>
    <row r="4518" spans="9:15">
      <c r="I4518" s="108">
        <f t="shared" ref="I4518:J4533" si="297">I4517+1</f>
        <v>4515</v>
      </c>
      <c r="J4518" s="100">
        <f t="shared" si="297"/>
        <v>47979</v>
      </c>
      <c r="K4518" s="100"/>
      <c r="L4518" s="109"/>
      <c r="M4518" s="1"/>
      <c r="N4518" s="1"/>
      <c r="O4518" s="1"/>
    </row>
    <row r="4519" spans="9:15">
      <c r="I4519" s="108">
        <f t="shared" si="297"/>
        <v>4516</v>
      </c>
      <c r="J4519" s="100">
        <f t="shared" si="297"/>
        <v>47980</v>
      </c>
      <c r="K4519" s="100"/>
      <c r="L4519" s="109"/>
      <c r="M4519" s="1"/>
      <c r="N4519" s="1"/>
      <c r="O4519" s="1"/>
    </row>
    <row r="4520" spans="9:15">
      <c r="I4520" s="108">
        <f t="shared" si="297"/>
        <v>4517</v>
      </c>
      <c r="J4520" s="100">
        <f t="shared" si="297"/>
        <v>47981</v>
      </c>
      <c r="K4520" s="100"/>
      <c r="L4520" s="109"/>
      <c r="M4520" s="1"/>
      <c r="N4520" s="1"/>
      <c r="O4520" s="1"/>
    </row>
    <row r="4521" spans="9:15">
      <c r="I4521" s="108">
        <f t="shared" si="297"/>
        <v>4518</v>
      </c>
      <c r="J4521" s="100">
        <f t="shared" si="297"/>
        <v>47982</v>
      </c>
      <c r="K4521" s="100"/>
      <c r="L4521" s="109"/>
      <c r="M4521" s="1"/>
      <c r="N4521" s="1"/>
      <c r="O4521" s="1"/>
    </row>
    <row r="4522" spans="9:15">
      <c r="I4522" s="108">
        <f t="shared" si="297"/>
        <v>4519</v>
      </c>
      <c r="J4522" s="100">
        <f t="shared" si="297"/>
        <v>47983</v>
      </c>
      <c r="K4522" s="100"/>
      <c r="L4522" s="109"/>
      <c r="M4522" s="1"/>
      <c r="N4522" s="1"/>
      <c r="O4522" s="1"/>
    </row>
    <row r="4523" spans="9:15">
      <c r="I4523" s="108">
        <f t="shared" si="297"/>
        <v>4520</v>
      </c>
      <c r="J4523" s="100">
        <f t="shared" si="297"/>
        <v>47984</v>
      </c>
      <c r="K4523" s="100"/>
      <c r="L4523" s="109"/>
      <c r="M4523" s="1"/>
      <c r="N4523" s="1"/>
      <c r="O4523" s="1"/>
    </row>
    <row r="4524" spans="9:15">
      <c r="I4524" s="108">
        <f t="shared" si="297"/>
        <v>4521</v>
      </c>
      <c r="J4524" s="100">
        <f t="shared" si="297"/>
        <v>47985</v>
      </c>
      <c r="K4524" s="100"/>
      <c r="L4524" s="109"/>
      <c r="M4524" s="1"/>
      <c r="N4524" s="1"/>
      <c r="O4524" s="1"/>
    </row>
    <row r="4525" spans="9:15">
      <c r="I4525" s="108">
        <f t="shared" si="297"/>
        <v>4522</v>
      </c>
      <c r="J4525" s="100">
        <f t="shared" si="297"/>
        <v>47986</v>
      </c>
      <c r="K4525" s="100"/>
      <c r="L4525" s="109"/>
      <c r="M4525" s="1"/>
      <c r="N4525" s="1"/>
      <c r="O4525" s="1"/>
    </row>
    <row r="4526" spans="9:15">
      <c r="I4526" s="108">
        <f t="shared" si="297"/>
        <v>4523</v>
      </c>
      <c r="J4526" s="100">
        <f t="shared" si="297"/>
        <v>47987</v>
      </c>
      <c r="K4526" s="100"/>
      <c r="L4526" s="109"/>
      <c r="M4526" s="1"/>
      <c r="N4526" s="1"/>
      <c r="O4526" s="1"/>
    </row>
    <row r="4527" spans="9:15">
      <c r="I4527" s="108">
        <f t="shared" si="297"/>
        <v>4524</v>
      </c>
      <c r="J4527" s="100">
        <f t="shared" si="297"/>
        <v>47988</v>
      </c>
      <c r="K4527" s="100"/>
      <c r="L4527" s="109"/>
      <c r="M4527" s="1"/>
      <c r="N4527" s="1"/>
      <c r="O4527" s="1"/>
    </row>
    <row r="4528" spans="9:15">
      <c r="I4528" s="108">
        <f t="shared" si="297"/>
        <v>4525</v>
      </c>
      <c r="J4528" s="100">
        <f t="shared" si="297"/>
        <v>47989</v>
      </c>
      <c r="K4528" s="100"/>
      <c r="L4528" s="109"/>
      <c r="M4528" s="1"/>
      <c r="N4528" s="1"/>
      <c r="O4528" s="1"/>
    </row>
    <row r="4529" spans="9:15">
      <c r="I4529" s="108">
        <f t="shared" si="297"/>
        <v>4526</v>
      </c>
      <c r="J4529" s="100">
        <f t="shared" si="297"/>
        <v>47990</v>
      </c>
      <c r="K4529" s="100"/>
      <c r="L4529" s="109"/>
      <c r="M4529" s="1"/>
      <c r="N4529" s="1"/>
      <c r="O4529" s="1"/>
    </row>
    <row r="4530" spans="9:15">
      <c r="I4530" s="108">
        <f t="shared" si="297"/>
        <v>4527</v>
      </c>
      <c r="J4530" s="100">
        <f t="shared" si="297"/>
        <v>47991</v>
      </c>
      <c r="K4530" s="100"/>
      <c r="L4530" s="109"/>
      <c r="M4530" s="1"/>
      <c r="N4530" s="1"/>
      <c r="O4530" s="1"/>
    </row>
    <row r="4531" spans="9:15">
      <c r="I4531" s="108">
        <f t="shared" si="297"/>
        <v>4528</v>
      </c>
      <c r="J4531" s="100">
        <f t="shared" si="297"/>
        <v>47992</v>
      </c>
      <c r="K4531" s="100"/>
      <c r="L4531" s="109"/>
      <c r="M4531" s="1"/>
      <c r="N4531" s="1"/>
      <c r="O4531" s="1"/>
    </row>
    <row r="4532" spans="9:15">
      <c r="I4532" s="108">
        <f t="shared" si="297"/>
        <v>4529</v>
      </c>
      <c r="J4532" s="100">
        <f t="shared" si="297"/>
        <v>47993</v>
      </c>
      <c r="K4532" s="100"/>
      <c r="L4532" s="109"/>
      <c r="M4532" s="1"/>
      <c r="N4532" s="1"/>
      <c r="O4532" s="1"/>
    </row>
    <row r="4533" spans="9:15">
      <c r="I4533" s="108">
        <f t="shared" si="297"/>
        <v>4530</v>
      </c>
      <c r="J4533" s="100">
        <f t="shared" si="297"/>
        <v>47994</v>
      </c>
      <c r="K4533" s="100"/>
      <c r="L4533" s="109"/>
      <c r="M4533" s="1"/>
      <c r="N4533" s="1"/>
      <c r="O4533" s="1"/>
    </row>
    <row r="4534" spans="9:15">
      <c r="I4534" s="108">
        <f t="shared" ref="I4534:J4549" si="298">I4533+1</f>
        <v>4531</v>
      </c>
      <c r="J4534" s="100">
        <f t="shared" si="298"/>
        <v>47995</v>
      </c>
      <c r="K4534" s="100"/>
      <c r="L4534" s="109"/>
      <c r="M4534" s="1"/>
      <c r="N4534" s="1"/>
      <c r="O4534" s="1"/>
    </row>
    <row r="4535" spans="9:15">
      <c r="I4535" s="108">
        <f t="shared" si="298"/>
        <v>4532</v>
      </c>
      <c r="J4535" s="100">
        <f t="shared" si="298"/>
        <v>47996</v>
      </c>
      <c r="K4535" s="100"/>
      <c r="L4535" s="109"/>
      <c r="M4535" s="1"/>
      <c r="N4535" s="1"/>
      <c r="O4535" s="1"/>
    </row>
    <row r="4536" spans="9:15">
      <c r="I4536" s="108">
        <f t="shared" si="298"/>
        <v>4533</v>
      </c>
      <c r="J4536" s="100">
        <f t="shared" si="298"/>
        <v>47997</v>
      </c>
      <c r="K4536" s="100"/>
      <c r="L4536" s="109"/>
      <c r="M4536" s="1"/>
      <c r="N4536" s="1"/>
      <c r="O4536" s="1"/>
    </row>
    <row r="4537" spans="9:15">
      <c r="I4537" s="108">
        <f t="shared" si="298"/>
        <v>4534</v>
      </c>
      <c r="J4537" s="100">
        <f t="shared" si="298"/>
        <v>47998</v>
      </c>
      <c r="K4537" s="100"/>
      <c r="L4537" s="109"/>
      <c r="M4537" s="1"/>
      <c r="N4537" s="1"/>
      <c r="O4537" s="1"/>
    </row>
    <row r="4538" spans="9:15">
      <c r="I4538" s="108">
        <f t="shared" si="298"/>
        <v>4535</v>
      </c>
      <c r="J4538" s="100">
        <f t="shared" si="298"/>
        <v>47999</v>
      </c>
      <c r="K4538" s="100"/>
      <c r="L4538" s="109"/>
      <c r="M4538" s="1"/>
      <c r="N4538" s="1"/>
      <c r="O4538" s="1"/>
    </row>
    <row r="4539" spans="9:15">
      <c r="I4539" s="108">
        <f t="shared" si="298"/>
        <v>4536</v>
      </c>
      <c r="J4539" s="100">
        <f t="shared" si="298"/>
        <v>48000</v>
      </c>
      <c r="K4539" s="100"/>
      <c r="L4539" s="109"/>
      <c r="M4539" s="1"/>
      <c r="N4539" s="1"/>
      <c r="O4539" s="1"/>
    </row>
    <row r="4540" spans="9:15">
      <c r="I4540" s="108">
        <f t="shared" si="298"/>
        <v>4537</v>
      </c>
      <c r="J4540" s="100">
        <f t="shared" si="298"/>
        <v>48001</v>
      </c>
      <c r="K4540" s="100"/>
      <c r="L4540" s="109"/>
      <c r="M4540" s="1"/>
      <c r="N4540" s="1"/>
      <c r="O4540" s="1"/>
    </row>
    <row r="4541" spans="9:15">
      <c r="I4541" s="108">
        <f t="shared" si="298"/>
        <v>4538</v>
      </c>
      <c r="J4541" s="100">
        <f t="shared" si="298"/>
        <v>48002</v>
      </c>
      <c r="K4541" s="100"/>
      <c r="L4541" s="109"/>
      <c r="M4541" s="1"/>
      <c r="N4541" s="1"/>
      <c r="O4541" s="1"/>
    </row>
    <row r="4542" spans="9:15">
      <c r="I4542" s="108">
        <f t="shared" si="298"/>
        <v>4539</v>
      </c>
      <c r="J4542" s="100">
        <f t="shared" si="298"/>
        <v>48003</v>
      </c>
      <c r="K4542" s="100"/>
      <c r="L4542" s="109"/>
      <c r="M4542" s="1"/>
      <c r="N4542" s="1"/>
      <c r="O4542" s="1"/>
    </row>
    <row r="4543" spans="9:15">
      <c r="I4543" s="108">
        <f t="shared" si="298"/>
        <v>4540</v>
      </c>
      <c r="J4543" s="100">
        <f t="shared" si="298"/>
        <v>48004</v>
      </c>
      <c r="K4543" s="100"/>
      <c r="L4543" s="109"/>
      <c r="M4543" s="1"/>
      <c r="N4543" s="1"/>
      <c r="O4543" s="1"/>
    </row>
    <row r="4544" spans="9:15">
      <c r="I4544" s="108">
        <f t="shared" si="298"/>
        <v>4541</v>
      </c>
      <c r="J4544" s="100">
        <f t="shared" si="298"/>
        <v>48005</v>
      </c>
      <c r="K4544" s="100"/>
      <c r="L4544" s="109"/>
      <c r="M4544" s="1"/>
      <c r="N4544" s="1"/>
      <c r="O4544" s="1"/>
    </row>
    <row r="4545" spans="9:15">
      <c r="I4545" s="108">
        <f t="shared" si="298"/>
        <v>4542</v>
      </c>
      <c r="J4545" s="100">
        <f t="shared" si="298"/>
        <v>48006</v>
      </c>
      <c r="K4545" s="100"/>
      <c r="L4545" s="109"/>
      <c r="M4545" s="1"/>
      <c r="N4545" s="1"/>
      <c r="O4545" s="1"/>
    </row>
    <row r="4546" spans="9:15">
      <c r="I4546" s="108">
        <f t="shared" si="298"/>
        <v>4543</v>
      </c>
      <c r="J4546" s="100">
        <f t="shared" si="298"/>
        <v>48007</v>
      </c>
      <c r="K4546" s="100"/>
      <c r="L4546" s="109"/>
      <c r="M4546" s="1"/>
      <c r="N4546" s="1"/>
      <c r="O4546" s="1"/>
    </row>
    <row r="4547" spans="9:15">
      <c r="I4547" s="108">
        <f t="shared" si="298"/>
        <v>4544</v>
      </c>
      <c r="J4547" s="100">
        <f t="shared" si="298"/>
        <v>48008</v>
      </c>
      <c r="K4547" s="100"/>
      <c r="L4547" s="109"/>
      <c r="M4547" s="1"/>
      <c r="N4547" s="1"/>
      <c r="O4547" s="1"/>
    </row>
    <row r="4548" spans="9:15">
      <c r="I4548" s="108">
        <f t="shared" si="298"/>
        <v>4545</v>
      </c>
      <c r="J4548" s="100">
        <f t="shared" si="298"/>
        <v>48009</v>
      </c>
      <c r="K4548" s="100"/>
      <c r="L4548" s="109"/>
      <c r="M4548" s="1"/>
      <c r="N4548" s="1"/>
      <c r="O4548" s="1"/>
    </row>
    <row r="4549" spans="9:15">
      <c r="I4549" s="108">
        <f t="shared" si="298"/>
        <v>4546</v>
      </c>
      <c r="J4549" s="100">
        <f t="shared" si="298"/>
        <v>48010</v>
      </c>
      <c r="K4549" s="100"/>
      <c r="L4549" s="109"/>
      <c r="M4549" s="1"/>
      <c r="N4549" s="1"/>
      <c r="O4549" s="1"/>
    </row>
    <row r="4550" spans="9:15">
      <c r="I4550" s="108">
        <f t="shared" ref="I4550:J4565" si="299">I4549+1</f>
        <v>4547</v>
      </c>
      <c r="J4550" s="100">
        <f t="shared" si="299"/>
        <v>48011</v>
      </c>
      <c r="K4550" s="100"/>
      <c r="L4550" s="109"/>
      <c r="M4550" s="1"/>
      <c r="N4550" s="1"/>
      <c r="O4550" s="1"/>
    </row>
    <row r="4551" spans="9:15">
      <c r="I4551" s="108">
        <f t="shared" si="299"/>
        <v>4548</v>
      </c>
      <c r="J4551" s="100">
        <f t="shared" si="299"/>
        <v>48012</v>
      </c>
      <c r="K4551" s="100"/>
      <c r="L4551" s="109"/>
      <c r="M4551" s="1"/>
      <c r="N4551" s="1"/>
      <c r="O4551" s="1"/>
    </row>
    <row r="4552" spans="9:15">
      <c r="I4552" s="108">
        <f t="shared" si="299"/>
        <v>4549</v>
      </c>
      <c r="J4552" s="100">
        <f t="shared" si="299"/>
        <v>48013</v>
      </c>
      <c r="K4552" s="100"/>
      <c r="L4552" s="109"/>
      <c r="M4552" s="1"/>
      <c r="N4552" s="1"/>
      <c r="O4552" s="1"/>
    </row>
    <row r="4553" spans="9:15">
      <c r="I4553" s="108">
        <f t="shared" si="299"/>
        <v>4550</v>
      </c>
      <c r="J4553" s="100">
        <f t="shared" si="299"/>
        <v>48014</v>
      </c>
      <c r="K4553" s="100"/>
      <c r="L4553" s="109"/>
      <c r="M4553" s="1"/>
      <c r="N4553" s="1"/>
      <c r="O4553" s="1"/>
    </row>
    <row r="4554" spans="9:15">
      <c r="I4554" s="108">
        <f t="shared" si="299"/>
        <v>4551</v>
      </c>
      <c r="J4554" s="100">
        <f t="shared" si="299"/>
        <v>48015</v>
      </c>
      <c r="K4554" s="100"/>
      <c r="L4554" s="109"/>
      <c r="M4554" s="1"/>
      <c r="N4554" s="1"/>
      <c r="O4554" s="1"/>
    </row>
    <row r="4555" spans="9:15">
      <c r="I4555" s="108">
        <f t="shared" si="299"/>
        <v>4552</v>
      </c>
      <c r="J4555" s="100">
        <f t="shared" si="299"/>
        <v>48016</v>
      </c>
      <c r="K4555" s="100"/>
      <c r="L4555" s="109"/>
      <c r="M4555" s="1"/>
      <c r="N4555" s="1"/>
      <c r="O4555" s="1"/>
    </row>
    <row r="4556" spans="9:15">
      <c r="I4556" s="108">
        <f t="shared" si="299"/>
        <v>4553</v>
      </c>
      <c r="J4556" s="100">
        <f t="shared" si="299"/>
        <v>48017</v>
      </c>
      <c r="K4556" s="100"/>
      <c r="L4556" s="109"/>
      <c r="M4556" s="1"/>
      <c r="N4556" s="1"/>
      <c r="O4556" s="1"/>
    </row>
    <row r="4557" spans="9:15">
      <c r="I4557" s="108">
        <f t="shared" si="299"/>
        <v>4554</v>
      </c>
      <c r="J4557" s="100">
        <f t="shared" si="299"/>
        <v>48018</v>
      </c>
      <c r="K4557" s="100"/>
      <c r="L4557" s="109"/>
      <c r="M4557" s="1"/>
      <c r="N4557" s="1"/>
      <c r="O4557" s="1"/>
    </row>
    <row r="4558" spans="9:15">
      <c r="I4558" s="108">
        <f t="shared" si="299"/>
        <v>4555</v>
      </c>
      <c r="J4558" s="100">
        <f t="shared" si="299"/>
        <v>48019</v>
      </c>
      <c r="K4558" s="100"/>
      <c r="L4558" s="109"/>
      <c r="M4558" s="1"/>
      <c r="N4558" s="1"/>
      <c r="O4558" s="1"/>
    </row>
    <row r="4559" spans="9:15">
      <c r="I4559" s="108">
        <f t="shared" si="299"/>
        <v>4556</v>
      </c>
      <c r="J4559" s="100">
        <f t="shared" si="299"/>
        <v>48020</v>
      </c>
      <c r="K4559" s="100"/>
      <c r="L4559" s="109"/>
      <c r="M4559" s="1"/>
      <c r="N4559" s="1"/>
      <c r="O4559" s="1"/>
    </row>
    <row r="4560" spans="9:15">
      <c r="I4560" s="108">
        <f t="shared" si="299"/>
        <v>4557</v>
      </c>
      <c r="J4560" s="100">
        <f t="shared" si="299"/>
        <v>48021</v>
      </c>
      <c r="K4560" s="100"/>
      <c r="L4560" s="109"/>
      <c r="M4560" s="1"/>
      <c r="N4560" s="1"/>
      <c r="O4560" s="1"/>
    </row>
    <row r="4561" spans="9:15">
      <c r="I4561" s="108">
        <f t="shared" si="299"/>
        <v>4558</v>
      </c>
      <c r="J4561" s="100">
        <f t="shared" si="299"/>
        <v>48022</v>
      </c>
      <c r="K4561" s="100"/>
      <c r="L4561" s="109"/>
      <c r="M4561" s="1"/>
      <c r="N4561" s="1"/>
      <c r="O4561" s="1"/>
    </row>
    <row r="4562" spans="9:15">
      <c r="I4562" s="108">
        <f t="shared" si="299"/>
        <v>4559</v>
      </c>
      <c r="J4562" s="100">
        <f t="shared" si="299"/>
        <v>48023</v>
      </c>
      <c r="K4562" s="100"/>
      <c r="L4562" s="109"/>
      <c r="M4562" s="1"/>
      <c r="N4562" s="1"/>
      <c r="O4562" s="1"/>
    </row>
    <row r="4563" spans="9:15">
      <c r="I4563" s="108">
        <f t="shared" si="299"/>
        <v>4560</v>
      </c>
      <c r="J4563" s="100">
        <f t="shared" si="299"/>
        <v>48024</v>
      </c>
      <c r="K4563" s="100"/>
      <c r="L4563" s="109"/>
      <c r="M4563" s="1"/>
      <c r="N4563" s="1"/>
      <c r="O4563" s="1"/>
    </row>
    <row r="4564" spans="9:15">
      <c r="I4564" s="108">
        <f t="shared" si="299"/>
        <v>4561</v>
      </c>
      <c r="J4564" s="100">
        <f t="shared" si="299"/>
        <v>48025</v>
      </c>
      <c r="K4564" s="100"/>
      <c r="L4564" s="109"/>
      <c r="M4564" s="1"/>
      <c r="N4564" s="1"/>
      <c r="O4564" s="1"/>
    </row>
    <row r="4565" spans="9:15">
      <c r="I4565" s="108">
        <f t="shared" si="299"/>
        <v>4562</v>
      </c>
      <c r="J4565" s="100">
        <f t="shared" si="299"/>
        <v>48026</v>
      </c>
      <c r="K4565" s="100"/>
      <c r="L4565" s="109"/>
      <c r="M4565" s="1"/>
      <c r="N4565" s="1"/>
      <c r="O4565" s="1"/>
    </row>
    <row r="4566" spans="9:15">
      <c r="I4566" s="108">
        <f t="shared" ref="I4566:J4581" si="300">I4565+1</f>
        <v>4563</v>
      </c>
      <c r="J4566" s="100">
        <f t="shared" si="300"/>
        <v>48027</v>
      </c>
      <c r="K4566" s="100"/>
      <c r="L4566" s="109"/>
      <c r="M4566" s="1"/>
      <c r="N4566" s="1"/>
      <c r="O4566" s="1"/>
    </row>
    <row r="4567" spans="9:15">
      <c r="I4567" s="108">
        <f t="shared" si="300"/>
        <v>4564</v>
      </c>
      <c r="J4567" s="100">
        <f t="shared" si="300"/>
        <v>48028</v>
      </c>
      <c r="K4567" s="100"/>
      <c r="L4567" s="109"/>
      <c r="M4567" s="1"/>
      <c r="N4567" s="1"/>
      <c r="O4567" s="1"/>
    </row>
    <row r="4568" spans="9:15">
      <c r="I4568" s="108">
        <f t="shared" si="300"/>
        <v>4565</v>
      </c>
      <c r="J4568" s="100">
        <f t="shared" si="300"/>
        <v>48029</v>
      </c>
      <c r="K4568" s="100"/>
      <c r="L4568" s="109"/>
      <c r="M4568" s="1"/>
      <c r="N4568" s="1"/>
      <c r="O4568" s="1"/>
    </row>
    <row r="4569" spans="9:15">
      <c r="I4569" s="108">
        <f t="shared" si="300"/>
        <v>4566</v>
      </c>
      <c r="J4569" s="100">
        <f t="shared" si="300"/>
        <v>48030</v>
      </c>
      <c r="K4569" s="100"/>
      <c r="L4569" s="109"/>
      <c r="M4569" s="1"/>
      <c r="N4569" s="1"/>
      <c r="O4569" s="1"/>
    </row>
    <row r="4570" spans="9:15">
      <c r="I4570" s="108">
        <f t="shared" si="300"/>
        <v>4567</v>
      </c>
      <c r="J4570" s="100">
        <f t="shared" si="300"/>
        <v>48031</v>
      </c>
      <c r="K4570" s="100"/>
      <c r="L4570" s="109"/>
      <c r="M4570" s="1"/>
      <c r="N4570" s="1"/>
      <c r="O4570" s="1"/>
    </row>
    <row r="4571" spans="9:15">
      <c r="I4571" s="108">
        <f t="shared" si="300"/>
        <v>4568</v>
      </c>
      <c r="J4571" s="100">
        <f t="shared" si="300"/>
        <v>48032</v>
      </c>
      <c r="K4571" s="100"/>
      <c r="L4571" s="109"/>
      <c r="M4571" s="1"/>
      <c r="N4571" s="1"/>
      <c r="O4571" s="1"/>
    </row>
    <row r="4572" spans="9:15">
      <c r="I4572" s="108">
        <f t="shared" si="300"/>
        <v>4569</v>
      </c>
      <c r="J4572" s="100">
        <f t="shared" si="300"/>
        <v>48033</v>
      </c>
      <c r="K4572" s="100"/>
      <c r="L4572" s="109"/>
      <c r="M4572" s="1"/>
      <c r="N4572" s="1"/>
      <c r="O4572" s="1"/>
    </row>
    <row r="4573" spans="9:15">
      <c r="I4573" s="108">
        <f t="shared" si="300"/>
        <v>4570</v>
      </c>
      <c r="J4573" s="100">
        <f t="shared" si="300"/>
        <v>48034</v>
      </c>
      <c r="K4573" s="100"/>
      <c r="L4573" s="109"/>
      <c r="M4573" s="1"/>
      <c r="N4573" s="1"/>
      <c r="O4573" s="1"/>
    </row>
    <row r="4574" spans="9:15">
      <c r="I4574" s="108">
        <f t="shared" si="300"/>
        <v>4571</v>
      </c>
      <c r="J4574" s="100">
        <f t="shared" si="300"/>
        <v>48035</v>
      </c>
      <c r="K4574" s="100"/>
      <c r="L4574" s="109"/>
      <c r="M4574" s="1"/>
      <c r="N4574" s="1"/>
      <c r="O4574" s="1"/>
    </row>
    <row r="4575" spans="9:15">
      <c r="I4575" s="108">
        <f t="shared" si="300"/>
        <v>4572</v>
      </c>
      <c r="J4575" s="100">
        <f t="shared" si="300"/>
        <v>48036</v>
      </c>
      <c r="K4575" s="100"/>
      <c r="L4575" s="109"/>
      <c r="M4575" s="1"/>
      <c r="N4575" s="1"/>
      <c r="O4575" s="1"/>
    </row>
    <row r="4576" spans="9:15">
      <c r="I4576" s="108">
        <f t="shared" si="300"/>
        <v>4573</v>
      </c>
      <c r="J4576" s="100">
        <f t="shared" si="300"/>
        <v>48037</v>
      </c>
      <c r="K4576" s="100"/>
      <c r="L4576" s="109"/>
      <c r="M4576" s="1"/>
      <c r="N4576" s="1"/>
      <c r="O4576" s="1"/>
    </row>
    <row r="4577" spans="9:15">
      <c r="I4577" s="108">
        <f t="shared" si="300"/>
        <v>4574</v>
      </c>
      <c r="J4577" s="100">
        <f t="shared" si="300"/>
        <v>48038</v>
      </c>
      <c r="K4577" s="100"/>
      <c r="L4577" s="109"/>
      <c r="M4577" s="1"/>
      <c r="N4577" s="1"/>
      <c r="O4577" s="1"/>
    </row>
    <row r="4578" spans="9:15">
      <c r="I4578" s="108">
        <f t="shared" si="300"/>
        <v>4575</v>
      </c>
      <c r="J4578" s="100">
        <f t="shared" si="300"/>
        <v>48039</v>
      </c>
      <c r="K4578" s="100"/>
      <c r="L4578" s="109"/>
      <c r="M4578" s="1"/>
      <c r="N4578" s="1"/>
      <c r="O4578" s="1"/>
    </row>
    <row r="4579" spans="9:15">
      <c r="I4579" s="108">
        <f t="shared" si="300"/>
        <v>4576</v>
      </c>
      <c r="J4579" s="100">
        <f t="shared" si="300"/>
        <v>48040</v>
      </c>
      <c r="K4579" s="100"/>
      <c r="L4579" s="109"/>
      <c r="M4579" s="1"/>
      <c r="N4579" s="1"/>
      <c r="O4579" s="1"/>
    </row>
    <row r="4580" spans="9:15">
      <c r="I4580" s="108">
        <f t="shared" si="300"/>
        <v>4577</v>
      </c>
      <c r="J4580" s="100">
        <f t="shared" si="300"/>
        <v>48041</v>
      </c>
      <c r="K4580" s="100"/>
      <c r="L4580" s="109"/>
      <c r="M4580" s="1"/>
      <c r="N4580" s="1"/>
      <c r="O4580" s="1"/>
    </row>
    <row r="4581" spans="9:15">
      <c r="I4581" s="108">
        <f t="shared" si="300"/>
        <v>4578</v>
      </c>
      <c r="J4581" s="100">
        <f t="shared" si="300"/>
        <v>48042</v>
      </c>
      <c r="K4581" s="100"/>
      <c r="L4581" s="109"/>
      <c r="M4581" s="1"/>
      <c r="N4581" s="1"/>
      <c r="O4581" s="1"/>
    </row>
    <row r="4582" spans="9:15">
      <c r="I4582" s="108">
        <f t="shared" ref="I4582:J4597" si="301">I4581+1</f>
        <v>4579</v>
      </c>
      <c r="J4582" s="100">
        <f t="shared" si="301"/>
        <v>48043</v>
      </c>
      <c r="K4582" s="100"/>
      <c r="L4582" s="109"/>
      <c r="M4582" s="1"/>
      <c r="N4582" s="1"/>
      <c r="O4582" s="1"/>
    </row>
    <row r="4583" spans="9:15">
      <c r="I4583" s="108">
        <f t="shared" si="301"/>
        <v>4580</v>
      </c>
      <c r="J4583" s="100">
        <f t="shared" si="301"/>
        <v>48044</v>
      </c>
      <c r="K4583" s="100"/>
      <c r="L4583" s="109"/>
      <c r="M4583" s="1"/>
      <c r="N4583" s="1"/>
      <c r="O4583" s="1"/>
    </row>
    <row r="4584" spans="9:15">
      <c r="I4584" s="108">
        <f t="shared" si="301"/>
        <v>4581</v>
      </c>
      <c r="J4584" s="100">
        <f t="shared" si="301"/>
        <v>48045</v>
      </c>
      <c r="K4584" s="100"/>
      <c r="L4584" s="109"/>
      <c r="M4584" s="1"/>
      <c r="N4584" s="1"/>
      <c r="O4584" s="1"/>
    </row>
    <row r="4585" spans="9:15">
      <c r="I4585" s="108">
        <f t="shared" si="301"/>
        <v>4582</v>
      </c>
      <c r="J4585" s="100">
        <f t="shared" si="301"/>
        <v>48046</v>
      </c>
      <c r="K4585" s="100"/>
      <c r="L4585" s="109"/>
      <c r="M4585" s="1"/>
      <c r="N4585" s="1"/>
      <c r="O4585" s="1"/>
    </row>
    <row r="4586" spans="9:15">
      <c r="I4586" s="108">
        <f t="shared" si="301"/>
        <v>4583</v>
      </c>
      <c r="J4586" s="100">
        <f t="shared" si="301"/>
        <v>48047</v>
      </c>
      <c r="K4586" s="100"/>
      <c r="L4586" s="109"/>
      <c r="M4586" s="1"/>
      <c r="N4586" s="1"/>
      <c r="O4586" s="1"/>
    </row>
    <row r="4587" spans="9:15">
      <c r="I4587" s="108">
        <f t="shared" si="301"/>
        <v>4584</v>
      </c>
      <c r="J4587" s="100">
        <f t="shared" si="301"/>
        <v>48048</v>
      </c>
      <c r="K4587" s="100"/>
      <c r="L4587" s="109"/>
      <c r="M4587" s="1"/>
      <c r="N4587" s="1"/>
      <c r="O4587" s="1"/>
    </row>
    <row r="4588" spans="9:15">
      <c r="I4588" s="108">
        <f t="shared" si="301"/>
        <v>4585</v>
      </c>
      <c r="J4588" s="100">
        <f t="shared" si="301"/>
        <v>48049</v>
      </c>
      <c r="K4588" s="100"/>
      <c r="L4588" s="109"/>
      <c r="M4588" s="1"/>
      <c r="N4588" s="1"/>
      <c r="O4588" s="1"/>
    </row>
    <row r="4589" spans="9:15">
      <c r="I4589" s="108">
        <f t="shared" si="301"/>
        <v>4586</v>
      </c>
      <c r="J4589" s="100">
        <f t="shared" si="301"/>
        <v>48050</v>
      </c>
      <c r="K4589" s="100"/>
      <c r="L4589" s="109"/>
      <c r="M4589" s="1"/>
      <c r="N4589" s="1"/>
      <c r="O4589" s="1"/>
    </row>
    <row r="4590" spans="9:15">
      <c r="I4590" s="108">
        <f t="shared" si="301"/>
        <v>4587</v>
      </c>
      <c r="J4590" s="100">
        <f t="shared" si="301"/>
        <v>48051</v>
      </c>
      <c r="K4590" s="100"/>
      <c r="L4590" s="109"/>
      <c r="M4590" s="1"/>
      <c r="N4590" s="1"/>
      <c r="O4590" s="1"/>
    </row>
    <row r="4591" spans="9:15">
      <c r="I4591" s="108">
        <f t="shared" si="301"/>
        <v>4588</v>
      </c>
      <c r="J4591" s="100">
        <f t="shared" si="301"/>
        <v>48052</v>
      </c>
      <c r="K4591" s="100"/>
      <c r="L4591" s="109"/>
      <c r="M4591" s="1"/>
      <c r="N4591" s="1"/>
      <c r="O4591" s="1"/>
    </row>
    <row r="4592" spans="9:15">
      <c r="I4592" s="108">
        <f t="shared" si="301"/>
        <v>4589</v>
      </c>
      <c r="J4592" s="100">
        <f t="shared" si="301"/>
        <v>48053</v>
      </c>
      <c r="K4592" s="100"/>
      <c r="L4592" s="109"/>
      <c r="M4592" s="1"/>
      <c r="N4592" s="1"/>
      <c r="O4592" s="1"/>
    </row>
    <row r="4593" spans="9:15">
      <c r="I4593" s="108">
        <f t="shared" si="301"/>
        <v>4590</v>
      </c>
      <c r="J4593" s="100">
        <f t="shared" si="301"/>
        <v>48054</v>
      </c>
      <c r="K4593" s="100"/>
      <c r="L4593" s="109"/>
      <c r="M4593" s="1"/>
      <c r="N4593" s="1"/>
      <c r="O4593" s="1"/>
    </row>
    <row r="4594" spans="9:15">
      <c r="I4594" s="108">
        <f t="shared" si="301"/>
        <v>4591</v>
      </c>
      <c r="J4594" s="100">
        <f t="shared" si="301"/>
        <v>48055</v>
      </c>
      <c r="K4594" s="100"/>
      <c r="L4594" s="109"/>
      <c r="M4594" s="1"/>
      <c r="N4594" s="1"/>
      <c r="O4594" s="1"/>
    </row>
    <row r="4595" spans="9:15">
      <c r="I4595" s="108">
        <f t="shared" si="301"/>
        <v>4592</v>
      </c>
      <c r="J4595" s="100">
        <f t="shared" si="301"/>
        <v>48056</v>
      </c>
      <c r="K4595" s="100"/>
      <c r="L4595" s="109"/>
      <c r="M4595" s="1"/>
      <c r="N4595" s="1"/>
      <c r="O4595" s="1"/>
    </row>
    <row r="4596" spans="9:15">
      <c r="I4596" s="108">
        <f t="shared" si="301"/>
        <v>4593</v>
      </c>
      <c r="J4596" s="100">
        <f t="shared" si="301"/>
        <v>48057</v>
      </c>
      <c r="K4596" s="100"/>
      <c r="L4596" s="109"/>
      <c r="M4596" s="1"/>
      <c r="N4596" s="1"/>
      <c r="O4596" s="1"/>
    </row>
    <row r="4597" spans="9:15">
      <c r="I4597" s="108">
        <f t="shared" si="301"/>
        <v>4594</v>
      </c>
      <c r="J4597" s="100">
        <f t="shared" si="301"/>
        <v>48058</v>
      </c>
      <c r="K4597" s="100"/>
      <c r="L4597" s="109"/>
      <c r="M4597" s="1"/>
      <c r="N4597" s="1"/>
      <c r="O4597" s="1"/>
    </row>
    <row r="4598" spans="9:15">
      <c r="I4598" s="108">
        <f t="shared" ref="I4598:J4613" si="302">I4597+1</f>
        <v>4595</v>
      </c>
      <c r="J4598" s="100">
        <f t="shared" si="302"/>
        <v>48059</v>
      </c>
      <c r="K4598" s="100"/>
      <c r="L4598" s="109"/>
      <c r="M4598" s="1"/>
      <c r="N4598" s="1"/>
      <c r="O4598" s="1"/>
    </row>
    <row r="4599" spans="9:15">
      <c r="I4599" s="108">
        <f t="shared" si="302"/>
        <v>4596</v>
      </c>
      <c r="J4599" s="100">
        <f t="shared" si="302"/>
        <v>48060</v>
      </c>
      <c r="K4599" s="100"/>
      <c r="L4599" s="109"/>
      <c r="M4599" s="1"/>
      <c r="N4599" s="1"/>
      <c r="O4599" s="1"/>
    </row>
    <row r="4600" spans="9:15">
      <c r="I4600" s="108">
        <f t="shared" si="302"/>
        <v>4597</v>
      </c>
      <c r="J4600" s="100">
        <f t="shared" si="302"/>
        <v>48061</v>
      </c>
      <c r="K4600" s="100"/>
      <c r="L4600" s="109"/>
      <c r="M4600" s="1"/>
      <c r="N4600" s="1"/>
      <c r="O4600" s="1"/>
    </row>
    <row r="4601" spans="9:15">
      <c r="I4601" s="108">
        <f t="shared" si="302"/>
        <v>4598</v>
      </c>
      <c r="J4601" s="100">
        <f t="shared" si="302"/>
        <v>48062</v>
      </c>
      <c r="K4601" s="100"/>
      <c r="L4601" s="109"/>
      <c r="M4601" s="1"/>
      <c r="N4601" s="1"/>
      <c r="O4601" s="1"/>
    </row>
    <row r="4602" spans="9:15">
      <c r="I4602" s="108">
        <f t="shared" si="302"/>
        <v>4599</v>
      </c>
      <c r="J4602" s="100">
        <f t="shared" si="302"/>
        <v>48063</v>
      </c>
      <c r="K4602" s="100"/>
      <c r="L4602" s="109"/>
      <c r="M4602" s="1"/>
      <c r="N4602" s="1"/>
      <c r="O4602" s="1"/>
    </row>
    <row r="4603" spans="9:15">
      <c r="I4603" s="108">
        <f t="shared" si="302"/>
        <v>4600</v>
      </c>
      <c r="J4603" s="100">
        <f t="shared" si="302"/>
        <v>48064</v>
      </c>
      <c r="K4603" s="100"/>
      <c r="L4603" s="109"/>
      <c r="M4603" s="1"/>
      <c r="N4603" s="1"/>
      <c r="O4603" s="1"/>
    </row>
    <row r="4604" spans="9:15">
      <c r="I4604" s="108">
        <f t="shared" si="302"/>
        <v>4601</v>
      </c>
      <c r="J4604" s="100">
        <f t="shared" si="302"/>
        <v>48065</v>
      </c>
      <c r="K4604" s="100"/>
      <c r="L4604" s="109"/>
      <c r="M4604" s="1"/>
      <c r="N4604" s="1"/>
      <c r="O4604" s="1"/>
    </row>
    <row r="4605" spans="9:15">
      <c r="I4605" s="108">
        <f t="shared" si="302"/>
        <v>4602</v>
      </c>
      <c r="J4605" s="100">
        <f t="shared" si="302"/>
        <v>48066</v>
      </c>
      <c r="K4605" s="100"/>
      <c r="L4605" s="109"/>
      <c r="M4605" s="1"/>
      <c r="N4605" s="1"/>
      <c r="O4605" s="1"/>
    </row>
    <row r="4606" spans="9:15">
      <c r="I4606" s="108">
        <f t="shared" si="302"/>
        <v>4603</v>
      </c>
      <c r="J4606" s="100">
        <f t="shared" si="302"/>
        <v>48067</v>
      </c>
      <c r="K4606" s="100"/>
      <c r="L4606" s="109"/>
      <c r="M4606" s="1"/>
      <c r="N4606" s="1"/>
      <c r="O4606" s="1"/>
    </row>
    <row r="4607" spans="9:15">
      <c r="I4607" s="108">
        <f t="shared" si="302"/>
        <v>4604</v>
      </c>
      <c r="J4607" s="100">
        <f t="shared" si="302"/>
        <v>48068</v>
      </c>
      <c r="K4607" s="100"/>
      <c r="L4607" s="109"/>
      <c r="M4607" s="1"/>
      <c r="N4607" s="1"/>
      <c r="O4607" s="1"/>
    </row>
    <row r="4608" spans="9:15">
      <c r="I4608" s="108">
        <f t="shared" si="302"/>
        <v>4605</v>
      </c>
      <c r="J4608" s="100">
        <f t="shared" si="302"/>
        <v>48069</v>
      </c>
      <c r="K4608" s="100"/>
      <c r="L4608" s="109"/>
      <c r="M4608" s="1"/>
      <c r="N4608" s="1"/>
      <c r="O4608" s="1"/>
    </row>
    <row r="4609" spans="9:15">
      <c r="I4609" s="108">
        <f t="shared" si="302"/>
        <v>4606</v>
      </c>
      <c r="J4609" s="100">
        <f t="shared" si="302"/>
        <v>48070</v>
      </c>
      <c r="K4609" s="100"/>
      <c r="L4609" s="109"/>
      <c r="M4609" s="1"/>
      <c r="N4609" s="1"/>
      <c r="O4609" s="1"/>
    </row>
    <row r="4610" spans="9:15">
      <c r="I4610" s="108">
        <f t="shared" si="302"/>
        <v>4607</v>
      </c>
      <c r="J4610" s="100">
        <f t="shared" si="302"/>
        <v>48071</v>
      </c>
      <c r="K4610" s="100"/>
      <c r="L4610" s="109"/>
      <c r="M4610" s="1"/>
      <c r="N4610" s="1"/>
      <c r="O4610" s="1"/>
    </row>
    <row r="4611" spans="9:15">
      <c r="I4611" s="108">
        <f t="shared" si="302"/>
        <v>4608</v>
      </c>
      <c r="J4611" s="100">
        <f t="shared" si="302"/>
        <v>48072</v>
      </c>
      <c r="K4611" s="100"/>
      <c r="L4611" s="109"/>
      <c r="M4611" s="1"/>
      <c r="N4611" s="1"/>
      <c r="O4611" s="1"/>
    </row>
    <row r="4612" spans="9:15">
      <c r="I4612" s="108">
        <f t="shared" si="302"/>
        <v>4609</v>
      </c>
      <c r="J4612" s="100">
        <f t="shared" si="302"/>
        <v>48073</v>
      </c>
      <c r="K4612" s="100"/>
      <c r="L4612" s="109"/>
      <c r="M4612" s="1"/>
      <c r="N4612" s="1"/>
      <c r="O4612" s="1"/>
    </row>
    <row r="4613" spans="9:15">
      <c r="I4613" s="108">
        <f t="shared" si="302"/>
        <v>4610</v>
      </c>
      <c r="J4613" s="100">
        <f t="shared" si="302"/>
        <v>48074</v>
      </c>
      <c r="K4613" s="100"/>
      <c r="L4613" s="109"/>
      <c r="M4613" s="1"/>
      <c r="N4613" s="1"/>
      <c r="O4613" s="1"/>
    </row>
    <row r="4614" spans="9:15">
      <c r="I4614" s="108">
        <f t="shared" ref="I4614:J4629" si="303">I4613+1</f>
        <v>4611</v>
      </c>
      <c r="J4614" s="100">
        <f t="shared" si="303"/>
        <v>48075</v>
      </c>
      <c r="K4614" s="100"/>
      <c r="L4614" s="109"/>
      <c r="M4614" s="1"/>
      <c r="N4614" s="1"/>
      <c r="O4614" s="1"/>
    </row>
    <row r="4615" spans="9:15">
      <c r="I4615" s="108">
        <f t="shared" si="303"/>
        <v>4612</v>
      </c>
      <c r="J4615" s="100">
        <f t="shared" si="303"/>
        <v>48076</v>
      </c>
      <c r="K4615" s="100"/>
      <c r="L4615" s="109"/>
      <c r="M4615" s="1"/>
      <c r="N4615" s="1"/>
      <c r="O4615" s="1"/>
    </row>
    <row r="4616" spans="9:15">
      <c r="I4616" s="108">
        <f t="shared" si="303"/>
        <v>4613</v>
      </c>
      <c r="J4616" s="100">
        <f t="shared" si="303"/>
        <v>48077</v>
      </c>
      <c r="K4616" s="100"/>
      <c r="L4616" s="109"/>
      <c r="M4616" s="1"/>
      <c r="N4616" s="1"/>
      <c r="O4616" s="1"/>
    </row>
    <row r="4617" spans="9:15">
      <c r="I4617" s="108">
        <f t="shared" si="303"/>
        <v>4614</v>
      </c>
      <c r="J4617" s="100">
        <f t="shared" si="303"/>
        <v>48078</v>
      </c>
      <c r="K4617" s="100"/>
      <c r="L4617" s="109"/>
      <c r="M4617" s="1"/>
      <c r="N4617" s="1"/>
      <c r="O4617" s="1"/>
    </row>
    <row r="4618" spans="9:15">
      <c r="I4618" s="108">
        <f t="shared" si="303"/>
        <v>4615</v>
      </c>
      <c r="J4618" s="100">
        <f t="shared" si="303"/>
        <v>48079</v>
      </c>
      <c r="K4618" s="100"/>
      <c r="L4618" s="109"/>
      <c r="M4618" s="1"/>
      <c r="N4618" s="1"/>
      <c r="O4618" s="1"/>
    </row>
    <row r="4619" spans="9:15">
      <c r="I4619" s="108">
        <f t="shared" si="303"/>
        <v>4616</v>
      </c>
      <c r="J4619" s="100">
        <f t="shared" si="303"/>
        <v>48080</v>
      </c>
      <c r="K4619" s="100"/>
      <c r="L4619" s="109"/>
      <c r="M4619" s="1"/>
      <c r="N4619" s="1"/>
      <c r="O4619" s="1"/>
    </row>
    <row r="4620" spans="9:15">
      <c r="I4620" s="108">
        <f t="shared" si="303"/>
        <v>4617</v>
      </c>
      <c r="J4620" s="100">
        <f t="shared" si="303"/>
        <v>48081</v>
      </c>
      <c r="K4620" s="100"/>
      <c r="L4620" s="109"/>
      <c r="M4620" s="1"/>
      <c r="N4620" s="1"/>
      <c r="O4620" s="1"/>
    </row>
    <row r="4621" spans="9:15">
      <c r="I4621" s="108">
        <f t="shared" si="303"/>
        <v>4618</v>
      </c>
      <c r="J4621" s="100">
        <f t="shared" si="303"/>
        <v>48082</v>
      </c>
      <c r="K4621" s="100"/>
      <c r="L4621" s="109"/>
      <c r="M4621" s="1"/>
      <c r="N4621" s="1"/>
      <c r="O4621" s="1"/>
    </row>
    <row r="4622" spans="9:15">
      <c r="I4622" s="108">
        <f t="shared" si="303"/>
        <v>4619</v>
      </c>
      <c r="J4622" s="100">
        <f t="shared" si="303"/>
        <v>48083</v>
      </c>
      <c r="K4622" s="100"/>
      <c r="L4622" s="109"/>
      <c r="M4622" s="1"/>
      <c r="N4622" s="1"/>
      <c r="O4622" s="1"/>
    </row>
    <row r="4623" spans="9:15">
      <c r="I4623" s="108">
        <f t="shared" si="303"/>
        <v>4620</v>
      </c>
      <c r="J4623" s="100">
        <f t="shared" si="303"/>
        <v>48084</v>
      </c>
      <c r="K4623" s="100"/>
      <c r="L4623" s="109"/>
      <c r="M4623" s="1"/>
      <c r="N4623" s="1"/>
      <c r="O4623" s="1"/>
    </row>
    <row r="4624" spans="9:15">
      <c r="I4624" s="108">
        <f t="shared" si="303"/>
        <v>4621</v>
      </c>
      <c r="J4624" s="100">
        <f t="shared" si="303"/>
        <v>48085</v>
      </c>
      <c r="K4624" s="100"/>
      <c r="L4624" s="109"/>
      <c r="M4624" s="1"/>
      <c r="N4624" s="1"/>
      <c r="O4624" s="1"/>
    </row>
    <row r="4625" spans="9:15">
      <c r="I4625" s="108">
        <f t="shared" si="303"/>
        <v>4622</v>
      </c>
      <c r="J4625" s="100">
        <f t="shared" si="303"/>
        <v>48086</v>
      </c>
      <c r="K4625" s="100"/>
      <c r="L4625" s="109"/>
      <c r="M4625" s="1"/>
      <c r="N4625" s="1"/>
      <c r="O4625" s="1"/>
    </row>
    <row r="4626" spans="9:15">
      <c r="I4626" s="108">
        <f t="shared" si="303"/>
        <v>4623</v>
      </c>
      <c r="J4626" s="100">
        <f t="shared" si="303"/>
        <v>48087</v>
      </c>
      <c r="K4626" s="100"/>
      <c r="L4626" s="109"/>
      <c r="M4626" s="1"/>
      <c r="N4626" s="1"/>
      <c r="O4626" s="1"/>
    </row>
    <row r="4627" spans="9:15">
      <c r="I4627" s="108">
        <f t="shared" si="303"/>
        <v>4624</v>
      </c>
      <c r="J4627" s="100">
        <f t="shared" si="303"/>
        <v>48088</v>
      </c>
      <c r="K4627" s="100"/>
      <c r="L4627" s="109"/>
      <c r="M4627" s="1"/>
      <c r="N4627" s="1"/>
      <c r="O4627" s="1"/>
    </row>
    <row r="4628" spans="9:15">
      <c r="I4628" s="108">
        <f t="shared" si="303"/>
        <v>4625</v>
      </c>
      <c r="J4628" s="100">
        <f t="shared" si="303"/>
        <v>48089</v>
      </c>
      <c r="K4628" s="100"/>
      <c r="L4628" s="109"/>
      <c r="M4628" s="1"/>
      <c r="N4628" s="1"/>
      <c r="O4628" s="1"/>
    </row>
    <row r="4629" spans="9:15">
      <c r="I4629" s="108">
        <f t="shared" si="303"/>
        <v>4626</v>
      </c>
      <c r="J4629" s="100">
        <f t="shared" si="303"/>
        <v>48090</v>
      </c>
      <c r="K4629" s="100"/>
      <c r="L4629" s="109"/>
      <c r="M4629" s="1"/>
      <c r="N4629" s="1"/>
      <c r="O4629" s="1"/>
    </row>
    <row r="4630" spans="9:15">
      <c r="I4630" s="108">
        <f t="shared" ref="I4630:J4645" si="304">I4629+1</f>
        <v>4627</v>
      </c>
      <c r="J4630" s="100">
        <f t="shared" si="304"/>
        <v>48091</v>
      </c>
      <c r="K4630" s="100"/>
      <c r="L4630" s="109"/>
      <c r="M4630" s="1"/>
      <c r="N4630" s="1"/>
      <c r="O4630" s="1"/>
    </row>
    <row r="4631" spans="9:15">
      <c r="I4631" s="108">
        <f t="shared" si="304"/>
        <v>4628</v>
      </c>
      <c r="J4631" s="100">
        <f t="shared" si="304"/>
        <v>48092</v>
      </c>
      <c r="K4631" s="100"/>
      <c r="L4631" s="109"/>
      <c r="M4631" s="1"/>
      <c r="N4631" s="1"/>
      <c r="O4631" s="1"/>
    </row>
    <row r="4632" spans="9:15">
      <c r="I4632" s="108">
        <f t="shared" si="304"/>
        <v>4629</v>
      </c>
      <c r="J4632" s="100">
        <f t="shared" si="304"/>
        <v>48093</v>
      </c>
      <c r="K4632" s="100"/>
      <c r="L4632" s="109"/>
      <c r="M4632" s="1"/>
      <c r="N4632" s="1"/>
      <c r="O4632" s="1"/>
    </row>
    <row r="4633" spans="9:15">
      <c r="I4633" s="108">
        <f t="shared" si="304"/>
        <v>4630</v>
      </c>
      <c r="J4633" s="100">
        <f t="shared" si="304"/>
        <v>48094</v>
      </c>
      <c r="K4633" s="100"/>
      <c r="L4633" s="109"/>
      <c r="M4633" s="1"/>
      <c r="N4633" s="1"/>
      <c r="O4633" s="1"/>
    </row>
    <row r="4634" spans="9:15">
      <c r="I4634" s="108">
        <f t="shared" si="304"/>
        <v>4631</v>
      </c>
      <c r="J4634" s="100">
        <f t="shared" si="304"/>
        <v>48095</v>
      </c>
      <c r="K4634" s="100"/>
      <c r="L4634" s="109"/>
      <c r="M4634" s="1"/>
      <c r="N4634" s="1"/>
      <c r="O4634" s="1"/>
    </row>
    <row r="4635" spans="9:15">
      <c r="I4635" s="108">
        <f t="shared" si="304"/>
        <v>4632</v>
      </c>
      <c r="J4635" s="100">
        <f t="shared" si="304"/>
        <v>48096</v>
      </c>
      <c r="K4635" s="100"/>
      <c r="L4635" s="109"/>
      <c r="M4635" s="1"/>
      <c r="N4635" s="1"/>
      <c r="O4635" s="1"/>
    </row>
    <row r="4636" spans="9:15">
      <c r="I4636" s="108">
        <f t="shared" si="304"/>
        <v>4633</v>
      </c>
      <c r="J4636" s="100">
        <f t="shared" si="304"/>
        <v>48097</v>
      </c>
      <c r="K4636" s="100"/>
      <c r="L4636" s="109"/>
      <c r="M4636" s="1"/>
      <c r="N4636" s="1"/>
      <c r="O4636" s="1"/>
    </row>
    <row r="4637" spans="9:15">
      <c r="I4637" s="108">
        <f t="shared" si="304"/>
        <v>4634</v>
      </c>
      <c r="J4637" s="100">
        <f t="shared" si="304"/>
        <v>48098</v>
      </c>
      <c r="K4637" s="100"/>
      <c r="L4637" s="109"/>
      <c r="M4637" s="1"/>
      <c r="N4637" s="1"/>
      <c r="O4637" s="1"/>
    </row>
    <row r="4638" spans="9:15">
      <c r="I4638" s="108">
        <f t="shared" si="304"/>
        <v>4635</v>
      </c>
      <c r="J4638" s="100">
        <f t="shared" si="304"/>
        <v>48099</v>
      </c>
      <c r="K4638" s="100"/>
      <c r="L4638" s="109"/>
      <c r="M4638" s="1"/>
      <c r="N4638" s="1"/>
      <c r="O4638" s="1"/>
    </row>
    <row r="4639" spans="9:15">
      <c r="I4639" s="108">
        <f t="shared" si="304"/>
        <v>4636</v>
      </c>
      <c r="J4639" s="100">
        <f t="shared" si="304"/>
        <v>48100</v>
      </c>
      <c r="K4639" s="100"/>
      <c r="L4639" s="109"/>
      <c r="M4639" s="1"/>
      <c r="N4639" s="1"/>
      <c r="O4639" s="1"/>
    </row>
    <row r="4640" spans="9:15">
      <c r="I4640" s="108">
        <f t="shared" si="304"/>
        <v>4637</v>
      </c>
      <c r="J4640" s="100">
        <f t="shared" si="304"/>
        <v>48101</v>
      </c>
      <c r="K4640" s="100"/>
      <c r="L4640" s="109"/>
      <c r="M4640" s="1"/>
      <c r="N4640" s="1"/>
      <c r="O4640" s="1"/>
    </row>
    <row r="4641" spans="9:15">
      <c r="I4641" s="108">
        <f t="shared" si="304"/>
        <v>4638</v>
      </c>
      <c r="J4641" s="100">
        <f t="shared" si="304"/>
        <v>48102</v>
      </c>
      <c r="K4641" s="100"/>
      <c r="L4641" s="109"/>
      <c r="M4641" s="1"/>
      <c r="N4641" s="1"/>
      <c r="O4641" s="1"/>
    </row>
    <row r="4642" spans="9:15">
      <c r="I4642" s="108">
        <f t="shared" si="304"/>
        <v>4639</v>
      </c>
      <c r="J4642" s="100">
        <f t="shared" si="304"/>
        <v>48103</v>
      </c>
      <c r="K4642" s="100"/>
      <c r="L4642" s="109"/>
      <c r="M4642" s="1"/>
      <c r="N4642" s="1"/>
      <c r="O4642" s="1"/>
    </row>
    <row r="4643" spans="9:15">
      <c r="I4643" s="108">
        <f t="shared" si="304"/>
        <v>4640</v>
      </c>
      <c r="J4643" s="100">
        <f t="shared" si="304"/>
        <v>48104</v>
      </c>
      <c r="K4643" s="100"/>
      <c r="L4643" s="109"/>
      <c r="M4643" s="1"/>
      <c r="N4643" s="1"/>
      <c r="O4643" s="1"/>
    </row>
    <row r="4644" spans="9:15">
      <c r="I4644" s="108">
        <f t="shared" si="304"/>
        <v>4641</v>
      </c>
      <c r="J4644" s="100">
        <f t="shared" si="304"/>
        <v>48105</v>
      </c>
      <c r="K4644" s="100"/>
      <c r="L4644" s="109"/>
      <c r="M4644" s="1"/>
      <c r="N4644" s="1"/>
      <c r="O4644" s="1"/>
    </row>
    <row r="4645" spans="9:15">
      <c r="I4645" s="108">
        <f t="shared" si="304"/>
        <v>4642</v>
      </c>
      <c r="J4645" s="100">
        <f t="shared" si="304"/>
        <v>48106</v>
      </c>
      <c r="K4645" s="100"/>
      <c r="L4645" s="109"/>
      <c r="M4645" s="1"/>
      <c r="N4645" s="1"/>
      <c r="O4645" s="1"/>
    </row>
    <row r="4646" spans="9:15">
      <c r="I4646" s="108">
        <f t="shared" ref="I4646:J4661" si="305">I4645+1</f>
        <v>4643</v>
      </c>
      <c r="J4646" s="100">
        <f t="shared" si="305"/>
        <v>48107</v>
      </c>
      <c r="K4646" s="100"/>
      <c r="L4646" s="109"/>
      <c r="M4646" s="1"/>
      <c r="N4646" s="1"/>
      <c r="O4646" s="1"/>
    </row>
    <row r="4647" spans="9:15">
      <c r="I4647" s="108">
        <f t="shared" si="305"/>
        <v>4644</v>
      </c>
      <c r="J4647" s="100">
        <f t="shared" si="305"/>
        <v>48108</v>
      </c>
      <c r="K4647" s="100"/>
      <c r="L4647" s="109"/>
      <c r="M4647" s="1"/>
      <c r="N4647" s="1"/>
      <c r="O4647" s="1"/>
    </row>
    <row r="4648" spans="9:15">
      <c r="I4648" s="108">
        <f t="shared" si="305"/>
        <v>4645</v>
      </c>
      <c r="J4648" s="100">
        <f t="shared" si="305"/>
        <v>48109</v>
      </c>
      <c r="K4648" s="100"/>
      <c r="L4648" s="109"/>
      <c r="M4648" s="1"/>
      <c r="N4648" s="1"/>
      <c r="O4648" s="1"/>
    </row>
    <row r="4649" spans="9:15">
      <c r="I4649" s="108">
        <f t="shared" si="305"/>
        <v>4646</v>
      </c>
      <c r="J4649" s="100">
        <f t="shared" si="305"/>
        <v>48110</v>
      </c>
      <c r="K4649" s="100"/>
      <c r="L4649" s="109"/>
      <c r="M4649" s="1"/>
      <c r="N4649" s="1"/>
      <c r="O4649" s="1"/>
    </row>
    <row r="4650" spans="9:15">
      <c r="I4650" s="108">
        <f t="shared" si="305"/>
        <v>4647</v>
      </c>
      <c r="J4650" s="100">
        <f t="shared" si="305"/>
        <v>48111</v>
      </c>
      <c r="K4650" s="100"/>
      <c r="L4650" s="109"/>
      <c r="M4650" s="1"/>
      <c r="N4650" s="1"/>
      <c r="O4650" s="1"/>
    </row>
    <row r="4651" spans="9:15">
      <c r="I4651" s="108">
        <f t="shared" si="305"/>
        <v>4648</v>
      </c>
      <c r="J4651" s="100">
        <f t="shared" si="305"/>
        <v>48112</v>
      </c>
      <c r="K4651" s="100"/>
      <c r="L4651" s="109"/>
      <c r="M4651" s="1"/>
      <c r="N4651" s="1"/>
      <c r="O4651" s="1"/>
    </row>
    <row r="4652" spans="9:15">
      <c r="I4652" s="108">
        <f t="shared" si="305"/>
        <v>4649</v>
      </c>
      <c r="J4652" s="100">
        <f t="shared" si="305"/>
        <v>48113</v>
      </c>
      <c r="K4652" s="100"/>
      <c r="L4652" s="109"/>
      <c r="M4652" s="1"/>
      <c r="N4652" s="1"/>
      <c r="O4652" s="1"/>
    </row>
    <row r="4653" spans="9:15">
      <c r="I4653" s="108">
        <f t="shared" si="305"/>
        <v>4650</v>
      </c>
      <c r="J4653" s="100">
        <f t="shared" si="305"/>
        <v>48114</v>
      </c>
      <c r="K4653" s="100"/>
      <c r="L4653" s="109"/>
      <c r="M4653" s="1"/>
      <c r="N4653" s="1"/>
      <c r="O4653" s="1"/>
    </row>
    <row r="4654" spans="9:15">
      <c r="I4654" s="108">
        <f t="shared" si="305"/>
        <v>4651</v>
      </c>
      <c r="J4654" s="100">
        <f t="shared" si="305"/>
        <v>48115</v>
      </c>
      <c r="K4654" s="100"/>
      <c r="L4654" s="109"/>
      <c r="M4654" s="1"/>
      <c r="N4654" s="1"/>
      <c r="O4654" s="1"/>
    </row>
    <row r="4655" spans="9:15">
      <c r="I4655" s="108">
        <f t="shared" si="305"/>
        <v>4652</v>
      </c>
      <c r="J4655" s="100">
        <f t="shared" si="305"/>
        <v>48116</v>
      </c>
      <c r="K4655" s="100"/>
      <c r="L4655" s="109"/>
      <c r="M4655" s="1"/>
      <c r="N4655" s="1"/>
      <c r="O4655" s="1"/>
    </row>
    <row r="4656" spans="9:15">
      <c r="I4656" s="108">
        <f t="shared" si="305"/>
        <v>4653</v>
      </c>
      <c r="J4656" s="100">
        <f t="shared" si="305"/>
        <v>48117</v>
      </c>
      <c r="K4656" s="100"/>
      <c r="L4656" s="109"/>
      <c r="M4656" s="1"/>
      <c r="N4656" s="1"/>
      <c r="O4656" s="1"/>
    </row>
    <row r="4657" spans="9:15">
      <c r="I4657" s="108">
        <f t="shared" si="305"/>
        <v>4654</v>
      </c>
      <c r="J4657" s="100">
        <f t="shared" si="305"/>
        <v>48118</v>
      </c>
      <c r="K4657" s="100"/>
      <c r="L4657" s="109"/>
      <c r="M4657" s="1"/>
      <c r="N4657" s="1"/>
      <c r="O4657" s="1"/>
    </row>
    <row r="4658" spans="9:15">
      <c r="I4658" s="108">
        <f t="shared" si="305"/>
        <v>4655</v>
      </c>
      <c r="J4658" s="100">
        <f t="shared" si="305"/>
        <v>48119</v>
      </c>
      <c r="K4658" s="100"/>
      <c r="L4658" s="109"/>
      <c r="M4658" s="1"/>
      <c r="N4658" s="1"/>
      <c r="O4658" s="1"/>
    </row>
    <row r="4659" spans="9:15">
      <c r="I4659" s="108">
        <f t="shared" si="305"/>
        <v>4656</v>
      </c>
      <c r="J4659" s="100">
        <f t="shared" si="305"/>
        <v>48120</v>
      </c>
      <c r="K4659" s="100"/>
      <c r="L4659" s="109"/>
      <c r="M4659" s="1"/>
      <c r="N4659" s="1"/>
      <c r="O4659" s="1"/>
    </row>
    <row r="4660" spans="9:15">
      <c r="I4660" s="108">
        <f t="shared" si="305"/>
        <v>4657</v>
      </c>
      <c r="J4660" s="100">
        <f t="shared" si="305"/>
        <v>48121</v>
      </c>
      <c r="K4660" s="100"/>
      <c r="L4660" s="109"/>
      <c r="M4660" s="1"/>
      <c r="N4660" s="1"/>
      <c r="O4660" s="1"/>
    </row>
    <row r="4661" spans="9:15">
      <c r="I4661" s="108">
        <f t="shared" si="305"/>
        <v>4658</v>
      </c>
      <c r="J4661" s="100">
        <f t="shared" si="305"/>
        <v>48122</v>
      </c>
      <c r="K4661" s="100"/>
      <c r="L4661" s="109"/>
      <c r="M4661" s="1"/>
      <c r="N4661" s="1"/>
      <c r="O4661" s="1"/>
    </row>
    <row r="4662" spans="9:15">
      <c r="I4662" s="108">
        <f t="shared" ref="I4662:J4677" si="306">I4661+1</f>
        <v>4659</v>
      </c>
      <c r="J4662" s="100">
        <f t="shared" si="306"/>
        <v>48123</v>
      </c>
      <c r="K4662" s="100"/>
      <c r="L4662" s="109"/>
      <c r="M4662" s="1"/>
      <c r="N4662" s="1"/>
      <c r="O4662" s="1"/>
    </row>
    <row r="4663" spans="9:15">
      <c r="I4663" s="108">
        <f t="shared" si="306"/>
        <v>4660</v>
      </c>
      <c r="J4663" s="100">
        <f t="shared" si="306"/>
        <v>48124</v>
      </c>
      <c r="K4663" s="100"/>
      <c r="L4663" s="109"/>
      <c r="M4663" s="1"/>
      <c r="N4663" s="1"/>
      <c r="O4663" s="1"/>
    </row>
    <row r="4664" spans="9:15">
      <c r="I4664" s="108">
        <f t="shared" si="306"/>
        <v>4661</v>
      </c>
      <c r="J4664" s="100">
        <f t="shared" si="306"/>
        <v>48125</v>
      </c>
      <c r="K4664" s="100"/>
      <c r="L4664" s="109"/>
      <c r="M4664" s="1"/>
      <c r="N4664" s="1"/>
      <c r="O4664" s="1"/>
    </row>
    <row r="4665" spans="9:15">
      <c r="I4665" s="108">
        <f t="shared" si="306"/>
        <v>4662</v>
      </c>
      <c r="J4665" s="100">
        <f t="shared" si="306"/>
        <v>48126</v>
      </c>
      <c r="K4665" s="100"/>
      <c r="L4665" s="109"/>
      <c r="M4665" s="1"/>
      <c r="N4665" s="1"/>
      <c r="O4665" s="1"/>
    </row>
    <row r="4666" spans="9:15">
      <c r="I4666" s="108">
        <f t="shared" si="306"/>
        <v>4663</v>
      </c>
      <c r="J4666" s="100">
        <f t="shared" si="306"/>
        <v>48127</v>
      </c>
      <c r="K4666" s="100"/>
      <c r="L4666" s="109"/>
      <c r="M4666" s="1"/>
      <c r="N4666" s="1"/>
      <c r="O4666" s="1"/>
    </row>
    <row r="4667" spans="9:15">
      <c r="I4667" s="108">
        <f t="shared" si="306"/>
        <v>4664</v>
      </c>
      <c r="J4667" s="100">
        <f t="shared" si="306"/>
        <v>48128</v>
      </c>
      <c r="K4667" s="100"/>
      <c r="L4667" s="109"/>
      <c r="M4667" s="1"/>
      <c r="N4667" s="1"/>
      <c r="O4667" s="1"/>
    </row>
    <row r="4668" spans="9:15">
      <c r="I4668" s="108">
        <f t="shared" si="306"/>
        <v>4665</v>
      </c>
      <c r="J4668" s="100">
        <f t="shared" si="306"/>
        <v>48129</v>
      </c>
      <c r="K4668" s="100"/>
      <c r="L4668" s="109"/>
      <c r="M4668" s="1"/>
      <c r="N4668" s="1"/>
      <c r="O4668" s="1"/>
    </row>
    <row r="4669" spans="9:15">
      <c r="I4669" s="108">
        <f t="shared" si="306"/>
        <v>4666</v>
      </c>
      <c r="J4669" s="100">
        <f t="shared" si="306"/>
        <v>48130</v>
      </c>
      <c r="K4669" s="100"/>
      <c r="L4669" s="109"/>
      <c r="M4669" s="1"/>
      <c r="N4669" s="1"/>
      <c r="O4669" s="1"/>
    </row>
    <row r="4670" spans="9:15">
      <c r="I4670" s="108">
        <f t="shared" si="306"/>
        <v>4667</v>
      </c>
      <c r="J4670" s="100">
        <f t="shared" si="306"/>
        <v>48131</v>
      </c>
      <c r="K4670" s="100"/>
      <c r="L4670" s="109"/>
      <c r="M4670" s="1"/>
      <c r="N4670" s="1"/>
      <c r="O4670" s="1"/>
    </row>
    <row r="4671" spans="9:15">
      <c r="I4671" s="108">
        <f t="shared" si="306"/>
        <v>4668</v>
      </c>
      <c r="J4671" s="100">
        <f t="shared" si="306"/>
        <v>48132</v>
      </c>
      <c r="K4671" s="100"/>
      <c r="L4671" s="109"/>
      <c r="M4671" s="1"/>
      <c r="N4671" s="1"/>
      <c r="O4671" s="1"/>
    </row>
    <row r="4672" spans="9:15">
      <c r="I4672" s="108">
        <f t="shared" si="306"/>
        <v>4669</v>
      </c>
      <c r="J4672" s="100">
        <f t="shared" si="306"/>
        <v>48133</v>
      </c>
      <c r="K4672" s="100"/>
      <c r="L4672" s="109"/>
      <c r="M4672" s="1"/>
      <c r="N4672" s="1"/>
      <c r="O4672" s="1"/>
    </row>
    <row r="4673" spans="9:15">
      <c r="I4673" s="108">
        <f t="shared" si="306"/>
        <v>4670</v>
      </c>
      <c r="J4673" s="100">
        <f t="shared" si="306"/>
        <v>48134</v>
      </c>
      <c r="K4673" s="100"/>
      <c r="L4673" s="109"/>
      <c r="M4673" s="1"/>
      <c r="N4673" s="1"/>
      <c r="O4673" s="1"/>
    </row>
    <row r="4674" spans="9:15">
      <c r="I4674" s="108">
        <f t="shared" si="306"/>
        <v>4671</v>
      </c>
      <c r="J4674" s="100">
        <f t="shared" si="306"/>
        <v>48135</v>
      </c>
      <c r="K4674" s="100"/>
      <c r="L4674" s="109"/>
      <c r="M4674" s="1"/>
      <c r="N4674" s="1"/>
      <c r="O4674" s="1"/>
    </row>
    <row r="4675" spans="9:15">
      <c r="I4675" s="108">
        <f t="shared" si="306"/>
        <v>4672</v>
      </c>
      <c r="J4675" s="100">
        <f t="shared" si="306"/>
        <v>48136</v>
      </c>
      <c r="K4675" s="100"/>
      <c r="L4675" s="109"/>
      <c r="M4675" s="1"/>
      <c r="N4675" s="1"/>
      <c r="O4675" s="1"/>
    </row>
    <row r="4676" spans="9:15">
      <c r="I4676" s="108">
        <f t="shared" si="306"/>
        <v>4673</v>
      </c>
      <c r="J4676" s="100">
        <f t="shared" si="306"/>
        <v>48137</v>
      </c>
      <c r="K4676" s="100"/>
      <c r="L4676" s="109"/>
      <c r="M4676" s="1"/>
      <c r="N4676" s="1"/>
      <c r="O4676" s="1"/>
    </row>
    <row r="4677" spans="9:15">
      <c r="I4677" s="108">
        <f t="shared" si="306"/>
        <v>4674</v>
      </c>
      <c r="J4677" s="100">
        <f t="shared" si="306"/>
        <v>48138</v>
      </c>
      <c r="K4677" s="100"/>
      <c r="L4677" s="109"/>
      <c r="M4677" s="1"/>
      <c r="N4677" s="1"/>
      <c r="O4677" s="1"/>
    </row>
    <row r="4678" spans="9:15">
      <c r="I4678" s="108">
        <f t="shared" ref="I4678:J4693" si="307">I4677+1</f>
        <v>4675</v>
      </c>
      <c r="J4678" s="100">
        <f t="shared" si="307"/>
        <v>48139</v>
      </c>
      <c r="K4678" s="100"/>
      <c r="L4678" s="109"/>
      <c r="M4678" s="1"/>
      <c r="N4678" s="1"/>
      <c r="O4678" s="1"/>
    </row>
    <row r="4679" spans="9:15">
      <c r="I4679" s="108">
        <f t="shared" si="307"/>
        <v>4676</v>
      </c>
      <c r="J4679" s="100">
        <f t="shared" si="307"/>
        <v>48140</v>
      </c>
      <c r="K4679" s="100"/>
      <c r="L4679" s="109"/>
      <c r="M4679" s="1"/>
      <c r="N4679" s="1"/>
      <c r="O4679" s="1"/>
    </row>
    <row r="4680" spans="9:15">
      <c r="I4680" s="108">
        <f t="shared" si="307"/>
        <v>4677</v>
      </c>
      <c r="J4680" s="100">
        <f t="shared" si="307"/>
        <v>48141</v>
      </c>
      <c r="K4680" s="100"/>
      <c r="L4680" s="109"/>
      <c r="M4680" s="1"/>
      <c r="N4680" s="1"/>
      <c r="O4680" s="1"/>
    </row>
    <row r="4681" spans="9:15">
      <c r="I4681" s="108">
        <f t="shared" si="307"/>
        <v>4678</v>
      </c>
      <c r="J4681" s="100">
        <f t="shared" si="307"/>
        <v>48142</v>
      </c>
      <c r="K4681" s="100"/>
      <c r="L4681" s="109"/>
      <c r="M4681" s="1"/>
      <c r="N4681" s="1"/>
      <c r="O4681" s="1"/>
    </row>
    <row r="4682" spans="9:15">
      <c r="I4682" s="108">
        <f t="shared" si="307"/>
        <v>4679</v>
      </c>
      <c r="J4682" s="100">
        <f t="shared" si="307"/>
        <v>48143</v>
      </c>
      <c r="K4682" s="100"/>
      <c r="L4682" s="109"/>
      <c r="M4682" s="1"/>
      <c r="N4682" s="1"/>
      <c r="O4682" s="1"/>
    </row>
    <row r="4683" spans="9:15">
      <c r="I4683" s="108">
        <f t="shared" si="307"/>
        <v>4680</v>
      </c>
      <c r="J4683" s="100">
        <f t="shared" si="307"/>
        <v>48144</v>
      </c>
      <c r="K4683" s="100"/>
      <c r="L4683" s="109"/>
      <c r="M4683" s="1"/>
      <c r="N4683" s="1"/>
      <c r="O4683" s="1"/>
    </row>
    <row r="4684" spans="9:15">
      <c r="I4684" s="108">
        <f t="shared" si="307"/>
        <v>4681</v>
      </c>
      <c r="J4684" s="100">
        <f t="shared" si="307"/>
        <v>48145</v>
      </c>
      <c r="K4684" s="100"/>
      <c r="L4684" s="109"/>
      <c r="M4684" s="1"/>
      <c r="N4684" s="1"/>
      <c r="O4684" s="1"/>
    </row>
    <row r="4685" spans="9:15">
      <c r="I4685" s="108">
        <f t="shared" si="307"/>
        <v>4682</v>
      </c>
      <c r="J4685" s="100">
        <f t="shared" si="307"/>
        <v>48146</v>
      </c>
      <c r="K4685" s="100"/>
      <c r="L4685" s="109"/>
      <c r="M4685" s="1"/>
      <c r="N4685" s="1"/>
      <c r="O4685" s="1"/>
    </row>
    <row r="4686" spans="9:15">
      <c r="I4686" s="108">
        <f t="shared" si="307"/>
        <v>4683</v>
      </c>
      <c r="J4686" s="100">
        <f t="shared" si="307"/>
        <v>48147</v>
      </c>
      <c r="K4686" s="100"/>
      <c r="L4686" s="109"/>
      <c r="M4686" s="1"/>
      <c r="N4686" s="1"/>
      <c r="O4686" s="1"/>
    </row>
    <row r="4687" spans="9:15">
      <c r="I4687" s="108">
        <f t="shared" si="307"/>
        <v>4684</v>
      </c>
      <c r="J4687" s="100">
        <f t="shared" si="307"/>
        <v>48148</v>
      </c>
      <c r="K4687" s="100"/>
      <c r="L4687" s="109"/>
      <c r="M4687" s="1"/>
      <c r="N4687" s="1"/>
      <c r="O4687" s="1"/>
    </row>
    <row r="4688" spans="9:15">
      <c r="I4688" s="108">
        <f t="shared" si="307"/>
        <v>4685</v>
      </c>
      <c r="J4688" s="100">
        <f t="shared" si="307"/>
        <v>48149</v>
      </c>
      <c r="K4688" s="100"/>
      <c r="L4688" s="109"/>
      <c r="M4688" s="1"/>
      <c r="N4688" s="1"/>
      <c r="O4688" s="1"/>
    </row>
    <row r="4689" spans="9:15">
      <c r="I4689" s="108">
        <f t="shared" si="307"/>
        <v>4686</v>
      </c>
      <c r="J4689" s="100">
        <f t="shared" si="307"/>
        <v>48150</v>
      </c>
      <c r="K4689" s="100"/>
      <c r="L4689" s="109"/>
      <c r="M4689" s="1"/>
      <c r="N4689" s="1"/>
      <c r="O4689" s="1"/>
    </row>
    <row r="4690" spans="9:15">
      <c r="I4690" s="108">
        <f t="shared" si="307"/>
        <v>4687</v>
      </c>
      <c r="J4690" s="100">
        <f t="shared" si="307"/>
        <v>48151</v>
      </c>
      <c r="K4690" s="100"/>
      <c r="L4690" s="109"/>
      <c r="M4690" s="1"/>
      <c r="N4690" s="1"/>
      <c r="O4690" s="1"/>
    </row>
    <row r="4691" spans="9:15">
      <c r="I4691" s="108">
        <f t="shared" si="307"/>
        <v>4688</v>
      </c>
      <c r="J4691" s="100">
        <f t="shared" si="307"/>
        <v>48152</v>
      </c>
      <c r="K4691" s="100"/>
      <c r="L4691" s="109"/>
      <c r="M4691" s="1"/>
      <c r="N4691" s="1"/>
      <c r="O4691" s="1"/>
    </row>
    <row r="4692" spans="9:15">
      <c r="I4692" s="108">
        <f t="shared" si="307"/>
        <v>4689</v>
      </c>
      <c r="J4692" s="100">
        <f t="shared" si="307"/>
        <v>48153</v>
      </c>
      <c r="K4692" s="100"/>
      <c r="L4692" s="109"/>
      <c r="M4692" s="1"/>
      <c r="N4692" s="1"/>
      <c r="O4692" s="1"/>
    </row>
    <row r="4693" spans="9:15">
      <c r="I4693" s="108">
        <f t="shared" si="307"/>
        <v>4690</v>
      </c>
      <c r="J4693" s="100">
        <f t="shared" si="307"/>
        <v>48154</v>
      </c>
      <c r="K4693" s="100"/>
      <c r="L4693" s="109"/>
      <c r="M4693" s="1"/>
      <c r="N4693" s="1"/>
      <c r="O4693" s="1"/>
    </row>
    <row r="4694" spans="9:15">
      <c r="I4694" s="108">
        <f t="shared" ref="I4694:J4709" si="308">I4693+1</f>
        <v>4691</v>
      </c>
      <c r="J4694" s="100">
        <f t="shared" si="308"/>
        <v>48155</v>
      </c>
      <c r="K4694" s="100"/>
      <c r="L4694" s="109"/>
      <c r="M4694" s="1"/>
      <c r="N4694" s="1"/>
      <c r="O4694" s="1"/>
    </row>
    <row r="4695" spans="9:15">
      <c r="I4695" s="108">
        <f t="shared" si="308"/>
        <v>4692</v>
      </c>
      <c r="J4695" s="100">
        <f t="shared" si="308"/>
        <v>48156</v>
      </c>
      <c r="K4695" s="100"/>
      <c r="L4695" s="109"/>
      <c r="M4695" s="1"/>
      <c r="N4695" s="1"/>
      <c r="O4695" s="1"/>
    </row>
    <row r="4696" spans="9:15">
      <c r="I4696" s="108">
        <f t="shared" si="308"/>
        <v>4693</v>
      </c>
      <c r="J4696" s="100">
        <f t="shared" si="308"/>
        <v>48157</v>
      </c>
      <c r="K4696" s="100"/>
      <c r="L4696" s="109"/>
      <c r="M4696" s="1"/>
      <c r="N4696" s="1"/>
      <c r="O4696" s="1"/>
    </row>
    <row r="4697" spans="9:15">
      <c r="I4697" s="108">
        <f t="shared" si="308"/>
        <v>4694</v>
      </c>
      <c r="J4697" s="100">
        <f t="shared" si="308"/>
        <v>48158</v>
      </c>
      <c r="K4697" s="100"/>
      <c r="L4697" s="109"/>
      <c r="M4697" s="1"/>
      <c r="N4697" s="1"/>
      <c r="O4697" s="1"/>
    </row>
    <row r="4698" spans="9:15">
      <c r="I4698" s="108">
        <f t="shared" si="308"/>
        <v>4695</v>
      </c>
      <c r="J4698" s="100">
        <f t="shared" si="308"/>
        <v>48159</v>
      </c>
      <c r="K4698" s="100"/>
      <c r="L4698" s="109"/>
      <c r="M4698" s="1"/>
      <c r="N4698" s="1"/>
      <c r="O4698" s="1"/>
    </row>
    <row r="4699" spans="9:15">
      <c r="I4699" s="108">
        <f t="shared" si="308"/>
        <v>4696</v>
      </c>
      <c r="J4699" s="100">
        <f t="shared" si="308"/>
        <v>48160</v>
      </c>
      <c r="K4699" s="100"/>
      <c r="L4699" s="109"/>
      <c r="M4699" s="1"/>
      <c r="N4699" s="1"/>
      <c r="O4699" s="1"/>
    </row>
    <row r="4700" spans="9:15">
      <c r="I4700" s="108">
        <f t="shared" si="308"/>
        <v>4697</v>
      </c>
      <c r="J4700" s="100">
        <f t="shared" si="308"/>
        <v>48161</v>
      </c>
      <c r="K4700" s="100"/>
      <c r="L4700" s="109"/>
      <c r="M4700" s="1"/>
      <c r="N4700" s="1"/>
      <c r="O4700" s="1"/>
    </row>
    <row r="4701" spans="9:15">
      <c r="I4701" s="108">
        <f t="shared" si="308"/>
        <v>4698</v>
      </c>
      <c r="J4701" s="100">
        <f t="shared" si="308"/>
        <v>48162</v>
      </c>
      <c r="K4701" s="100"/>
      <c r="L4701" s="109"/>
      <c r="M4701" s="1"/>
      <c r="N4701" s="1"/>
      <c r="O4701" s="1"/>
    </row>
    <row r="4702" spans="9:15">
      <c r="I4702" s="108">
        <f t="shared" si="308"/>
        <v>4699</v>
      </c>
      <c r="J4702" s="100">
        <f t="shared" si="308"/>
        <v>48163</v>
      </c>
      <c r="K4702" s="100"/>
      <c r="L4702" s="109"/>
      <c r="M4702" s="1"/>
      <c r="N4702" s="1"/>
      <c r="O4702" s="1"/>
    </row>
    <row r="4703" spans="9:15">
      <c r="I4703" s="108">
        <f t="shared" si="308"/>
        <v>4700</v>
      </c>
      <c r="J4703" s="100">
        <f t="shared" si="308"/>
        <v>48164</v>
      </c>
      <c r="K4703" s="100"/>
      <c r="L4703" s="109"/>
      <c r="M4703" s="1"/>
      <c r="N4703" s="1"/>
      <c r="O4703" s="1"/>
    </row>
    <row r="4704" spans="9:15">
      <c r="I4704" s="108">
        <f t="shared" si="308"/>
        <v>4701</v>
      </c>
      <c r="J4704" s="100">
        <f t="shared" si="308"/>
        <v>48165</v>
      </c>
      <c r="K4704" s="100"/>
      <c r="L4704" s="109"/>
      <c r="M4704" s="1"/>
      <c r="N4704" s="1"/>
      <c r="O4704" s="1"/>
    </row>
    <row r="4705" spans="9:15">
      <c r="I4705" s="108">
        <f t="shared" si="308"/>
        <v>4702</v>
      </c>
      <c r="J4705" s="100">
        <f t="shared" si="308"/>
        <v>48166</v>
      </c>
      <c r="K4705" s="100"/>
      <c r="L4705" s="109"/>
      <c r="M4705" s="1"/>
      <c r="N4705" s="1"/>
      <c r="O4705" s="1"/>
    </row>
    <row r="4706" spans="9:15">
      <c r="I4706" s="108">
        <f t="shared" si="308"/>
        <v>4703</v>
      </c>
      <c r="J4706" s="100">
        <f t="shared" si="308"/>
        <v>48167</v>
      </c>
      <c r="K4706" s="100"/>
      <c r="L4706" s="109"/>
      <c r="M4706" s="1"/>
      <c r="N4706" s="1"/>
      <c r="O4706" s="1"/>
    </row>
    <row r="4707" spans="9:15">
      <c r="I4707" s="108">
        <f t="shared" si="308"/>
        <v>4704</v>
      </c>
      <c r="J4707" s="100">
        <f t="shared" si="308"/>
        <v>48168</v>
      </c>
      <c r="K4707" s="100"/>
      <c r="L4707" s="109"/>
      <c r="M4707" s="1"/>
      <c r="N4707" s="1"/>
      <c r="O4707" s="1"/>
    </row>
    <row r="4708" spans="9:15">
      <c r="I4708" s="108">
        <f t="shared" si="308"/>
        <v>4705</v>
      </c>
      <c r="J4708" s="100">
        <f t="shared" si="308"/>
        <v>48169</v>
      </c>
      <c r="K4708" s="100"/>
      <c r="L4708" s="109"/>
      <c r="M4708" s="1"/>
      <c r="N4708" s="1"/>
      <c r="O4708" s="1"/>
    </row>
    <row r="4709" spans="9:15">
      <c r="I4709" s="108">
        <f t="shared" si="308"/>
        <v>4706</v>
      </c>
      <c r="J4709" s="100">
        <f t="shared" si="308"/>
        <v>48170</v>
      </c>
      <c r="K4709" s="100"/>
      <c r="L4709" s="109"/>
      <c r="M4709" s="1"/>
      <c r="N4709" s="1"/>
      <c r="O4709" s="1"/>
    </row>
    <row r="4710" spans="9:15">
      <c r="I4710" s="108">
        <f t="shared" ref="I4710:J4725" si="309">I4709+1</f>
        <v>4707</v>
      </c>
      <c r="J4710" s="100">
        <f t="shared" si="309"/>
        <v>48171</v>
      </c>
      <c r="K4710" s="100"/>
      <c r="L4710" s="109"/>
      <c r="M4710" s="1"/>
      <c r="N4710" s="1"/>
      <c r="O4710" s="1"/>
    </row>
    <row r="4711" spans="9:15">
      <c r="I4711" s="108">
        <f t="shared" si="309"/>
        <v>4708</v>
      </c>
      <c r="J4711" s="100">
        <f t="shared" si="309"/>
        <v>48172</v>
      </c>
      <c r="K4711" s="100"/>
      <c r="L4711" s="109"/>
      <c r="M4711" s="1"/>
      <c r="N4711" s="1"/>
      <c r="O4711" s="1"/>
    </row>
    <row r="4712" spans="9:15">
      <c r="I4712" s="108">
        <f t="shared" si="309"/>
        <v>4709</v>
      </c>
      <c r="J4712" s="100">
        <f t="shared" si="309"/>
        <v>48173</v>
      </c>
      <c r="K4712" s="100"/>
      <c r="L4712" s="109"/>
      <c r="M4712" s="1"/>
      <c r="N4712" s="1"/>
      <c r="O4712" s="1"/>
    </row>
    <row r="4713" spans="9:15">
      <c r="I4713" s="108">
        <f t="shared" si="309"/>
        <v>4710</v>
      </c>
      <c r="J4713" s="100">
        <f t="shared" si="309"/>
        <v>48174</v>
      </c>
      <c r="K4713" s="100"/>
      <c r="L4713" s="109"/>
      <c r="M4713" s="1"/>
      <c r="N4713" s="1"/>
      <c r="O4713" s="1"/>
    </row>
    <row r="4714" spans="9:15">
      <c r="I4714" s="108">
        <f t="shared" si="309"/>
        <v>4711</v>
      </c>
      <c r="J4714" s="100">
        <f t="shared" si="309"/>
        <v>48175</v>
      </c>
      <c r="K4714" s="100"/>
      <c r="L4714" s="109"/>
      <c r="M4714" s="1"/>
      <c r="N4714" s="1"/>
      <c r="O4714" s="1"/>
    </row>
    <row r="4715" spans="9:15">
      <c r="I4715" s="108">
        <f t="shared" si="309"/>
        <v>4712</v>
      </c>
      <c r="J4715" s="100">
        <f t="shared" si="309"/>
        <v>48176</v>
      </c>
      <c r="K4715" s="100"/>
      <c r="L4715" s="109"/>
      <c r="M4715" s="1"/>
      <c r="N4715" s="1"/>
      <c r="O4715" s="1"/>
    </row>
    <row r="4716" spans="9:15">
      <c r="I4716" s="108">
        <f t="shared" si="309"/>
        <v>4713</v>
      </c>
      <c r="J4716" s="100">
        <f t="shared" si="309"/>
        <v>48177</v>
      </c>
      <c r="K4716" s="100"/>
      <c r="L4716" s="109"/>
      <c r="M4716" s="1"/>
      <c r="N4716" s="1"/>
      <c r="O4716" s="1"/>
    </row>
    <row r="4717" spans="9:15">
      <c r="I4717" s="108">
        <f t="shared" si="309"/>
        <v>4714</v>
      </c>
      <c r="J4717" s="100">
        <f t="shared" si="309"/>
        <v>48178</v>
      </c>
      <c r="K4717" s="100"/>
      <c r="L4717" s="109"/>
      <c r="M4717" s="1"/>
      <c r="N4717" s="1"/>
      <c r="O4717" s="1"/>
    </row>
    <row r="4718" spans="9:15">
      <c r="I4718" s="108">
        <f t="shared" si="309"/>
        <v>4715</v>
      </c>
      <c r="J4718" s="100">
        <f t="shared" si="309"/>
        <v>48179</v>
      </c>
      <c r="K4718" s="100"/>
      <c r="L4718" s="109"/>
      <c r="M4718" s="1"/>
      <c r="N4718" s="1"/>
      <c r="O4718" s="1"/>
    </row>
    <row r="4719" spans="9:15">
      <c r="I4719" s="108">
        <f t="shared" si="309"/>
        <v>4716</v>
      </c>
      <c r="J4719" s="100">
        <f t="shared" si="309"/>
        <v>48180</v>
      </c>
      <c r="K4719" s="100"/>
      <c r="L4719" s="109"/>
      <c r="M4719" s="1"/>
      <c r="N4719" s="1"/>
      <c r="O4719" s="1"/>
    </row>
    <row r="4720" spans="9:15">
      <c r="I4720" s="108">
        <f t="shared" si="309"/>
        <v>4717</v>
      </c>
      <c r="J4720" s="100">
        <f t="shared" si="309"/>
        <v>48181</v>
      </c>
      <c r="K4720" s="100"/>
      <c r="L4720" s="109"/>
      <c r="M4720" s="1"/>
      <c r="N4720" s="1"/>
      <c r="O4720" s="1"/>
    </row>
    <row r="4721" spans="9:15">
      <c r="I4721" s="108">
        <f t="shared" si="309"/>
        <v>4718</v>
      </c>
      <c r="J4721" s="100">
        <f t="shared" si="309"/>
        <v>48182</v>
      </c>
      <c r="K4721" s="100"/>
      <c r="L4721" s="109"/>
      <c r="M4721" s="1"/>
      <c r="N4721" s="1"/>
      <c r="O4721" s="1"/>
    </row>
    <row r="4722" spans="9:15">
      <c r="I4722" s="108">
        <f t="shared" si="309"/>
        <v>4719</v>
      </c>
      <c r="J4722" s="100">
        <f t="shared" si="309"/>
        <v>48183</v>
      </c>
      <c r="K4722" s="100"/>
      <c r="L4722" s="109"/>
      <c r="M4722" s="1"/>
      <c r="N4722" s="1"/>
      <c r="O4722" s="1"/>
    </row>
    <row r="4723" spans="9:15">
      <c r="I4723" s="108">
        <f t="shared" si="309"/>
        <v>4720</v>
      </c>
      <c r="J4723" s="100">
        <f t="shared" si="309"/>
        <v>48184</v>
      </c>
      <c r="K4723" s="100"/>
      <c r="L4723" s="109"/>
      <c r="M4723" s="1"/>
      <c r="N4723" s="1"/>
      <c r="O4723" s="1"/>
    </row>
    <row r="4724" spans="9:15">
      <c r="I4724" s="108">
        <f t="shared" si="309"/>
        <v>4721</v>
      </c>
      <c r="J4724" s="100">
        <f t="shared" si="309"/>
        <v>48185</v>
      </c>
      <c r="K4724" s="100"/>
      <c r="L4724" s="109"/>
      <c r="M4724" s="1"/>
      <c r="N4724" s="1"/>
      <c r="O4724" s="1"/>
    </row>
    <row r="4725" spans="9:15">
      <c r="I4725" s="108">
        <f t="shared" si="309"/>
        <v>4722</v>
      </c>
      <c r="J4725" s="100">
        <f t="shared" si="309"/>
        <v>48186</v>
      </c>
      <c r="K4725" s="100"/>
      <c r="L4725" s="109"/>
      <c r="M4725" s="1"/>
      <c r="N4725" s="1"/>
      <c r="O4725" s="1"/>
    </row>
    <row r="4726" spans="9:15">
      <c r="I4726" s="108">
        <f t="shared" ref="I4726:J4741" si="310">I4725+1</f>
        <v>4723</v>
      </c>
      <c r="J4726" s="100">
        <f t="shared" si="310"/>
        <v>48187</v>
      </c>
      <c r="K4726" s="100"/>
      <c r="L4726" s="109"/>
      <c r="M4726" s="1"/>
      <c r="N4726" s="1"/>
      <c r="O4726" s="1"/>
    </row>
    <row r="4727" spans="9:15">
      <c r="I4727" s="108">
        <f t="shared" si="310"/>
        <v>4724</v>
      </c>
      <c r="J4727" s="100">
        <f t="shared" si="310"/>
        <v>48188</v>
      </c>
      <c r="K4727" s="100"/>
      <c r="L4727" s="109"/>
      <c r="M4727" s="1"/>
      <c r="N4727" s="1"/>
      <c r="O4727" s="1"/>
    </row>
    <row r="4728" spans="9:15">
      <c r="I4728" s="108">
        <f t="shared" si="310"/>
        <v>4725</v>
      </c>
      <c r="J4728" s="100">
        <f t="shared" si="310"/>
        <v>48189</v>
      </c>
      <c r="K4728" s="100"/>
      <c r="L4728" s="109"/>
      <c r="M4728" s="1"/>
      <c r="N4728" s="1"/>
      <c r="O4728" s="1"/>
    </row>
    <row r="4729" spans="9:15">
      <c r="I4729" s="108">
        <f t="shared" si="310"/>
        <v>4726</v>
      </c>
      <c r="J4729" s="100">
        <f t="shared" si="310"/>
        <v>48190</v>
      </c>
      <c r="K4729" s="100"/>
      <c r="L4729" s="109"/>
      <c r="M4729" s="1"/>
      <c r="N4729" s="1"/>
      <c r="O4729" s="1"/>
    </row>
    <row r="4730" spans="9:15">
      <c r="I4730" s="108">
        <f t="shared" si="310"/>
        <v>4727</v>
      </c>
      <c r="J4730" s="100">
        <f t="shared" si="310"/>
        <v>48191</v>
      </c>
      <c r="K4730" s="100"/>
      <c r="L4730" s="109"/>
      <c r="M4730" s="1"/>
      <c r="N4730" s="1"/>
      <c r="O4730" s="1"/>
    </row>
    <row r="4731" spans="9:15">
      <c r="I4731" s="108">
        <f t="shared" si="310"/>
        <v>4728</v>
      </c>
      <c r="J4731" s="100">
        <f t="shared" si="310"/>
        <v>48192</v>
      </c>
      <c r="K4731" s="100"/>
      <c r="L4731" s="109"/>
      <c r="M4731" s="1"/>
      <c r="N4731" s="1"/>
      <c r="O4731" s="1"/>
    </row>
    <row r="4732" spans="9:15">
      <c r="I4732" s="108">
        <f t="shared" si="310"/>
        <v>4729</v>
      </c>
      <c r="J4732" s="100">
        <f t="shared" si="310"/>
        <v>48193</v>
      </c>
      <c r="K4732" s="100"/>
      <c r="L4732" s="109"/>
      <c r="M4732" s="1"/>
      <c r="N4732" s="1"/>
      <c r="O4732" s="1"/>
    </row>
    <row r="4733" spans="9:15">
      <c r="I4733" s="108">
        <f t="shared" si="310"/>
        <v>4730</v>
      </c>
      <c r="J4733" s="100">
        <f t="shared" si="310"/>
        <v>48194</v>
      </c>
      <c r="K4733" s="100"/>
      <c r="L4733" s="109"/>
      <c r="M4733" s="1"/>
      <c r="N4733" s="1"/>
      <c r="O4733" s="1"/>
    </row>
    <row r="4734" spans="9:15">
      <c r="I4734" s="108">
        <f t="shared" si="310"/>
        <v>4731</v>
      </c>
      <c r="J4734" s="100">
        <f t="shared" si="310"/>
        <v>48195</v>
      </c>
      <c r="K4734" s="100"/>
      <c r="L4734" s="109"/>
      <c r="M4734" s="1"/>
      <c r="N4734" s="1"/>
      <c r="O4734" s="1"/>
    </row>
    <row r="4735" spans="9:15">
      <c r="I4735" s="108">
        <f t="shared" si="310"/>
        <v>4732</v>
      </c>
      <c r="J4735" s="100">
        <f t="shared" si="310"/>
        <v>48196</v>
      </c>
      <c r="K4735" s="100"/>
      <c r="L4735" s="109"/>
      <c r="M4735" s="1"/>
      <c r="N4735" s="1"/>
      <c r="O4735" s="1"/>
    </row>
    <row r="4736" spans="9:15">
      <c r="I4736" s="108">
        <f t="shared" si="310"/>
        <v>4733</v>
      </c>
      <c r="J4736" s="100">
        <f t="shared" si="310"/>
        <v>48197</v>
      </c>
      <c r="K4736" s="100"/>
      <c r="L4736" s="109"/>
      <c r="M4736" s="1"/>
      <c r="N4736" s="1"/>
      <c r="O4736" s="1"/>
    </row>
    <row r="4737" spans="9:15">
      <c r="I4737" s="108">
        <f t="shared" si="310"/>
        <v>4734</v>
      </c>
      <c r="J4737" s="100">
        <f t="shared" si="310"/>
        <v>48198</v>
      </c>
      <c r="K4737" s="100"/>
      <c r="L4737" s="109"/>
      <c r="M4737" s="1"/>
      <c r="N4737" s="1"/>
      <c r="O4737" s="1"/>
    </row>
    <row r="4738" spans="9:15">
      <c r="I4738" s="108">
        <f t="shared" si="310"/>
        <v>4735</v>
      </c>
      <c r="J4738" s="100">
        <f t="shared" si="310"/>
        <v>48199</v>
      </c>
      <c r="K4738" s="100"/>
      <c r="L4738" s="109"/>
      <c r="M4738" s="1"/>
      <c r="N4738" s="1"/>
      <c r="O4738" s="1"/>
    </row>
    <row r="4739" spans="9:15">
      <c r="I4739" s="108">
        <f t="shared" si="310"/>
        <v>4736</v>
      </c>
      <c r="J4739" s="100">
        <f t="shared" si="310"/>
        <v>48200</v>
      </c>
      <c r="K4739" s="100"/>
      <c r="L4739" s="109"/>
      <c r="M4739" s="1"/>
      <c r="N4739" s="1"/>
      <c r="O4739" s="1"/>
    </row>
    <row r="4740" spans="9:15">
      <c r="I4740" s="108">
        <f t="shared" si="310"/>
        <v>4737</v>
      </c>
      <c r="J4740" s="100">
        <f t="shared" si="310"/>
        <v>48201</v>
      </c>
      <c r="K4740" s="100"/>
      <c r="L4740" s="109"/>
      <c r="M4740" s="1"/>
      <c r="N4740" s="1"/>
      <c r="O4740" s="1"/>
    </row>
    <row r="4741" spans="9:15">
      <c r="I4741" s="108">
        <f t="shared" si="310"/>
        <v>4738</v>
      </c>
      <c r="J4741" s="100">
        <f t="shared" si="310"/>
        <v>48202</v>
      </c>
      <c r="K4741" s="100"/>
      <c r="L4741" s="109"/>
      <c r="M4741" s="1"/>
      <c r="N4741" s="1"/>
      <c r="O4741" s="1"/>
    </row>
    <row r="4742" spans="9:15">
      <c r="I4742" s="108">
        <f t="shared" ref="I4742:J4757" si="311">I4741+1</f>
        <v>4739</v>
      </c>
      <c r="J4742" s="100">
        <f t="shared" si="311"/>
        <v>48203</v>
      </c>
      <c r="K4742" s="100"/>
      <c r="L4742" s="109"/>
      <c r="M4742" s="1"/>
      <c r="N4742" s="1"/>
      <c r="O4742" s="1"/>
    </row>
    <row r="4743" spans="9:15">
      <c r="I4743" s="108">
        <f t="shared" si="311"/>
        <v>4740</v>
      </c>
      <c r="J4743" s="100">
        <f t="shared" si="311"/>
        <v>48204</v>
      </c>
      <c r="K4743" s="100"/>
      <c r="L4743" s="109"/>
      <c r="M4743" s="1"/>
      <c r="N4743" s="1"/>
      <c r="O4743" s="1"/>
    </row>
    <row r="4744" spans="9:15">
      <c r="I4744" s="108">
        <f t="shared" si="311"/>
        <v>4741</v>
      </c>
      <c r="J4744" s="100">
        <f t="shared" si="311"/>
        <v>48205</v>
      </c>
      <c r="K4744" s="100"/>
      <c r="L4744" s="109"/>
      <c r="M4744" s="1"/>
      <c r="N4744" s="1"/>
      <c r="O4744" s="1"/>
    </row>
    <row r="4745" spans="9:15">
      <c r="I4745" s="108">
        <f t="shared" si="311"/>
        <v>4742</v>
      </c>
      <c r="J4745" s="100">
        <f t="shared" si="311"/>
        <v>48206</v>
      </c>
      <c r="K4745" s="100"/>
      <c r="L4745" s="109"/>
      <c r="M4745" s="1"/>
      <c r="N4745" s="1"/>
      <c r="O4745" s="1"/>
    </row>
    <row r="4746" spans="9:15">
      <c r="I4746" s="108">
        <f t="shared" si="311"/>
        <v>4743</v>
      </c>
      <c r="J4746" s="100">
        <f t="shared" si="311"/>
        <v>48207</v>
      </c>
      <c r="K4746" s="100"/>
      <c r="L4746" s="109"/>
      <c r="M4746" s="1"/>
      <c r="N4746" s="1"/>
      <c r="O4746" s="1"/>
    </row>
    <row r="4747" spans="9:15">
      <c r="I4747" s="108">
        <f t="shared" si="311"/>
        <v>4744</v>
      </c>
      <c r="J4747" s="100">
        <f t="shared" si="311"/>
        <v>48208</v>
      </c>
      <c r="K4747" s="100"/>
      <c r="L4747" s="109"/>
      <c r="M4747" s="1"/>
      <c r="N4747" s="1"/>
      <c r="O4747" s="1"/>
    </row>
    <row r="4748" spans="9:15">
      <c r="I4748" s="108">
        <f t="shared" si="311"/>
        <v>4745</v>
      </c>
      <c r="J4748" s="100">
        <f t="shared" si="311"/>
        <v>48209</v>
      </c>
      <c r="K4748" s="100"/>
      <c r="L4748" s="109"/>
      <c r="M4748" s="1"/>
      <c r="N4748" s="1"/>
      <c r="O4748" s="1"/>
    </row>
    <row r="4749" spans="9:15">
      <c r="I4749" s="108">
        <f t="shared" si="311"/>
        <v>4746</v>
      </c>
      <c r="J4749" s="100">
        <f t="shared" si="311"/>
        <v>48210</v>
      </c>
      <c r="K4749" s="100"/>
      <c r="L4749" s="109"/>
      <c r="M4749" s="1"/>
      <c r="N4749" s="1"/>
      <c r="O4749" s="1"/>
    </row>
    <row r="4750" spans="9:15">
      <c r="I4750" s="108">
        <f t="shared" si="311"/>
        <v>4747</v>
      </c>
      <c r="J4750" s="100">
        <f t="shared" si="311"/>
        <v>48211</v>
      </c>
      <c r="K4750" s="100"/>
      <c r="L4750" s="109"/>
      <c r="M4750" s="1"/>
      <c r="N4750" s="1"/>
      <c r="O4750" s="1"/>
    </row>
    <row r="4751" spans="9:15">
      <c r="I4751" s="108">
        <f t="shared" si="311"/>
        <v>4748</v>
      </c>
      <c r="J4751" s="100">
        <f t="shared" si="311"/>
        <v>48212</v>
      </c>
      <c r="K4751" s="100"/>
      <c r="L4751" s="109"/>
      <c r="M4751" s="1"/>
      <c r="N4751" s="1"/>
      <c r="O4751" s="1"/>
    </row>
    <row r="4752" spans="9:15">
      <c r="I4752" s="108">
        <f t="shared" si="311"/>
        <v>4749</v>
      </c>
      <c r="J4752" s="100">
        <f t="shared" si="311"/>
        <v>48213</v>
      </c>
      <c r="K4752" s="100"/>
      <c r="L4752" s="109"/>
      <c r="M4752" s="1"/>
      <c r="N4752" s="1"/>
      <c r="O4752" s="1"/>
    </row>
    <row r="4753" spans="9:15">
      <c r="I4753" s="108">
        <f t="shared" si="311"/>
        <v>4750</v>
      </c>
      <c r="J4753" s="100">
        <f t="shared" si="311"/>
        <v>48214</v>
      </c>
      <c r="K4753" s="100"/>
      <c r="L4753" s="109"/>
      <c r="M4753" s="1"/>
      <c r="N4753" s="1"/>
      <c r="O4753" s="1"/>
    </row>
    <row r="4754" spans="9:15">
      <c r="I4754" s="108">
        <f t="shared" si="311"/>
        <v>4751</v>
      </c>
      <c r="J4754" s="100">
        <f t="shared" si="311"/>
        <v>48215</v>
      </c>
      <c r="K4754" s="100"/>
      <c r="L4754" s="109"/>
      <c r="M4754" s="1"/>
      <c r="N4754" s="1"/>
      <c r="O4754" s="1"/>
    </row>
    <row r="4755" spans="9:15">
      <c r="I4755" s="108">
        <f t="shared" si="311"/>
        <v>4752</v>
      </c>
      <c r="J4755" s="100">
        <f t="shared" si="311"/>
        <v>48216</v>
      </c>
      <c r="K4755" s="100"/>
      <c r="L4755" s="109"/>
      <c r="M4755" s="1"/>
      <c r="N4755" s="1"/>
      <c r="O4755" s="1"/>
    </row>
    <row r="4756" spans="9:15">
      <c r="I4756" s="108">
        <f t="shared" si="311"/>
        <v>4753</v>
      </c>
      <c r="J4756" s="100">
        <f t="shared" si="311"/>
        <v>48217</v>
      </c>
      <c r="K4756" s="100"/>
      <c r="L4756" s="109"/>
      <c r="M4756" s="1"/>
      <c r="N4756" s="1"/>
      <c r="O4756" s="1"/>
    </row>
    <row r="4757" spans="9:15">
      <c r="I4757" s="108">
        <f t="shared" si="311"/>
        <v>4754</v>
      </c>
      <c r="J4757" s="100">
        <f t="shared" si="311"/>
        <v>48218</v>
      </c>
      <c r="K4757" s="100"/>
      <c r="L4757" s="109"/>
      <c r="M4757" s="1"/>
      <c r="N4757" s="1"/>
      <c r="O4757" s="1"/>
    </row>
    <row r="4758" spans="9:15">
      <c r="I4758" s="108">
        <f t="shared" ref="I4758:J4773" si="312">I4757+1</f>
        <v>4755</v>
      </c>
      <c r="J4758" s="100">
        <f t="shared" si="312"/>
        <v>48219</v>
      </c>
      <c r="K4758" s="100"/>
      <c r="L4758" s="109"/>
      <c r="M4758" s="1"/>
      <c r="N4758" s="1"/>
      <c r="O4758" s="1"/>
    </row>
    <row r="4759" spans="9:15">
      <c r="I4759" s="108">
        <f t="shared" si="312"/>
        <v>4756</v>
      </c>
      <c r="J4759" s="100">
        <f t="shared" si="312"/>
        <v>48220</v>
      </c>
      <c r="K4759" s="100"/>
      <c r="L4759" s="109"/>
      <c r="M4759" s="1"/>
      <c r="N4759" s="1"/>
      <c r="O4759" s="1"/>
    </row>
    <row r="4760" spans="9:15">
      <c r="I4760" s="108">
        <f t="shared" si="312"/>
        <v>4757</v>
      </c>
      <c r="J4760" s="100">
        <f t="shared" si="312"/>
        <v>48221</v>
      </c>
      <c r="K4760" s="100"/>
      <c r="L4760" s="109"/>
      <c r="M4760" s="1"/>
      <c r="N4760" s="1"/>
      <c r="O4760" s="1"/>
    </row>
    <row r="4761" spans="9:15">
      <c r="I4761" s="108">
        <f t="shared" si="312"/>
        <v>4758</v>
      </c>
      <c r="J4761" s="100">
        <f t="shared" si="312"/>
        <v>48222</v>
      </c>
      <c r="K4761" s="100"/>
      <c r="L4761" s="109"/>
      <c r="M4761" s="1"/>
      <c r="N4761" s="1"/>
      <c r="O4761" s="1"/>
    </row>
    <row r="4762" spans="9:15">
      <c r="I4762" s="108">
        <f t="shared" si="312"/>
        <v>4759</v>
      </c>
      <c r="J4762" s="100">
        <f t="shared" si="312"/>
        <v>48223</v>
      </c>
      <c r="K4762" s="100"/>
      <c r="L4762" s="109"/>
      <c r="M4762" s="1"/>
      <c r="N4762" s="1"/>
      <c r="O4762" s="1"/>
    </row>
    <row r="4763" spans="9:15">
      <c r="I4763" s="108">
        <f t="shared" si="312"/>
        <v>4760</v>
      </c>
      <c r="J4763" s="100">
        <f t="shared" si="312"/>
        <v>48224</v>
      </c>
      <c r="K4763" s="100"/>
      <c r="L4763" s="109"/>
      <c r="M4763" s="1"/>
      <c r="N4763" s="1"/>
      <c r="O4763" s="1"/>
    </row>
    <row r="4764" spans="9:15">
      <c r="I4764" s="108">
        <f t="shared" si="312"/>
        <v>4761</v>
      </c>
      <c r="J4764" s="100">
        <f t="shared" si="312"/>
        <v>48225</v>
      </c>
      <c r="K4764" s="100"/>
      <c r="L4764" s="109"/>
      <c r="M4764" s="1"/>
      <c r="N4764" s="1"/>
      <c r="O4764" s="1"/>
    </row>
    <row r="4765" spans="9:15">
      <c r="I4765" s="108">
        <f t="shared" si="312"/>
        <v>4762</v>
      </c>
      <c r="J4765" s="100">
        <f t="shared" si="312"/>
        <v>48226</v>
      </c>
      <c r="K4765" s="100"/>
      <c r="L4765" s="109"/>
      <c r="M4765" s="1"/>
      <c r="N4765" s="1"/>
      <c r="O4765" s="1"/>
    </row>
    <row r="4766" spans="9:15">
      <c r="I4766" s="108">
        <f t="shared" si="312"/>
        <v>4763</v>
      </c>
      <c r="J4766" s="100">
        <f t="shared" si="312"/>
        <v>48227</v>
      </c>
      <c r="K4766" s="100"/>
      <c r="L4766" s="109"/>
      <c r="M4766" s="1"/>
      <c r="N4766" s="1"/>
      <c r="O4766" s="1"/>
    </row>
    <row r="4767" spans="9:15">
      <c r="I4767" s="108">
        <f t="shared" si="312"/>
        <v>4764</v>
      </c>
      <c r="J4767" s="100">
        <f t="shared" si="312"/>
        <v>48228</v>
      </c>
      <c r="K4767" s="100"/>
      <c r="L4767" s="109"/>
      <c r="M4767" s="1"/>
      <c r="N4767" s="1"/>
      <c r="O4767" s="1"/>
    </row>
    <row r="4768" spans="9:15">
      <c r="I4768" s="108">
        <f t="shared" si="312"/>
        <v>4765</v>
      </c>
      <c r="J4768" s="100">
        <f t="shared" si="312"/>
        <v>48229</v>
      </c>
      <c r="K4768" s="100"/>
      <c r="L4768" s="109"/>
      <c r="M4768" s="1"/>
      <c r="N4768" s="1"/>
      <c r="O4768" s="1"/>
    </row>
    <row r="4769" spans="9:15">
      <c r="I4769" s="108">
        <f t="shared" si="312"/>
        <v>4766</v>
      </c>
      <c r="J4769" s="100">
        <f t="shared" si="312"/>
        <v>48230</v>
      </c>
      <c r="K4769" s="100"/>
      <c r="L4769" s="109"/>
      <c r="M4769" s="1"/>
      <c r="N4769" s="1"/>
      <c r="O4769" s="1"/>
    </row>
    <row r="4770" spans="9:15">
      <c r="I4770" s="108">
        <f t="shared" si="312"/>
        <v>4767</v>
      </c>
      <c r="J4770" s="100">
        <f t="shared" si="312"/>
        <v>48231</v>
      </c>
      <c r="K4770" s="100"/>
      <c r="L4770" s="109"/>
      <c r="M4770" s="1"/>
      <c r="N4770" s="1"/>
      <c r="O4770" s="1"/>
    </row>
    <row r="4771" spans="9:15">
      <c r="I4771" s="108">
        <f t="shared" si="312"/>
        <v>4768</v>
      </c>
      <c r="J4771" s="100">
        <f t="shared" si="312"/>
        <v>48232</v>
      </c>
      <c r="K4771" s="100"/>
      <c r="L4771" s="109"/>
      <c r="M4771" s="1"/>
      <c r="N4771" s="1"/>
      <c r="O4771" s="1"/>
    </row>
    <row r="4772" spans="9:15">
      <c r="I4772" s="108">
        <f t="shared" si="312"/>
        <v>4769</v>
      </c>
      <c r="J4772" s="100">
        <f t="shared" si="312"/>
        <v>48233</v>
      </c>
      <c r="K4772" s="100"/>
      <c r="L4772" s="109"/>
      <c r="M4772" s="1"/>
      <c r="N4772" s="1"/>
      <c r="O4772" s="1"/>
    </row>
    <row r="4773" spans="9:15">
      <c r="I4773" s="108">
        <f t="shared" si="312"/>
        <v>4770</v>
      </c>
      <c r="J4773" s="100">
        <f t="shared" si="312"/>
        <v>48234</v>
      </c>
      <c r="K4773" s="100"/>
      <c r="L4773" s="109"/>
      <c r="M4773" s="1"/>
      <c r="N4773" s="1"/>
      <c r="O4773" s="1"/>
    </row>
    <row r="4774" spans="9:15">
      <c r="I4774" s="108">
        <f t="shared" ref="I4774:J4789" si="313">I4773+1</f>
        <v>4771</v>
      </c>
      <c r="J4774" s="100">
        <f t="shared" si="313"/>
        <v>48235</v>
      </c>
      <c r="K4774" s="100"/>
      <c r="L4774" s="109"/>
      <c r="M4774" s="1"/>
      <c r="N4774" s="1"/>
      <c r="O4774" s="1"/>
    </row>
    <row r="4775" spans="9:15">
      <c r="I4775" s="108">
        <f t="shared" si="313"/>
        <v>4772</v>
      </c>
      <c r="J4775" s="100">
        <f t="shared" si="313"/>
        <v>48236</v>
      </c>
      <c r="K4775" s="100"/>
      <c r="L4775" s="109"/>
      <c r="M4775" s="1"/>
      <c r="N4775" s="1"/>
      <c r="O4775" s="1"/>
    </row>
    <row r="4776" spans="9:15">
      <c r="I4776" s="108">
        <f t="shared" si="313"/>
        <v>4773</v>
      </c>
      <c r="J4776" s="100">
        <f t="shared" si="313"/>
        <v>48237</v>
      </c>
      <c r="K4776" s="100"/>
      <c r="L4776" s="109"/>
      <c r="M4776" s="1"/>
      <c r="N4776" s="1"/>
      <c r="O4776" s="1"/>
    </row>
    <row r="4777" spans="9:15">
      <c r="I4777" s="108">
        <f t="shared" si="313"/>
        <v>4774</v>
      </c>
      <c r="J4777" s="100">
        <f t="shared" si="313"/>
        <v>48238</v>
      </c>
      <c r="K4777" s="100"/>
      <c r="L4777" s="109"/>
      <c r="M4777" s="1"/>
      <c r="N4777" s="1"/>
      <c r="O4777" s="1"/>
    </row>
    <row r="4778" spans="9:15">
      <c r="I4778" s="108">
        <f t="shared" si="313"/>
        <v>4775</v>
      </c>
      <c r="J4778" s="100">
        <f t="shared" si="313"/>
        <v>48239</v>
      </c>
      <c r="K4778" s="100"/>
      <c r="L4778" s="109"/>
      <c r="M4778" s="1"/>
      <c r="N4778" s="1"/>
      <c r="O4778" s="1"/>
    </row>
    <row r="4779" spans="9:15">
      <c r="I4779" s="108">
        <f t="shared" si="313"/>
        <v>4776</v>
      </c>
      <c r="J4779" s="100">
        <f t="shared" si="313"/>
        <v>48240</v>
      </c>
      <c r="K4779" s="100"/>
      <c r="L4779" s="109"/>
      <c r="M4779" s="1"/>
      <c r="N4779" s="1"/>
      <c r="O4779" s="1"/>
    </row>
    <row r="4780" spans="9:15">
      <c r="I4780" s="108">
        <f t="shared" si="313"/>
        <v>4777</v>
      </c>
      <c r="J4780" s="100">
        <f t="shared" si="313"/>
        <v>48241</v>
      </c>
      <c r="K4780" s="100"/>
      <c r="L4780" s="109"/>
      <c r="M4780" s="1"/>
      <c r="N4780" s="1"/>
      <c r="O4780" s="1"/>
    </row>
    <row r="4781" spans="9:15">
      <c r="I4781" s="108">
        <f t="shared" si="313"/>
        <v>4778</v>
      </c>
      <c r="J4781" s="100">
        <f t="shared" si="313"/>
        <v>48242</v>
      </c>
      <c r="K4781" s="100"/>
      <c r="L4781" s="109"/>
      <c r="M4781" s="1"/>
      <c r="N4781" s="1"/>
      <c r="O4781" s="1"/>
    </row>
    <row r="4782" spans="9:15">
      <c r="I4782" s="108">
        <f t="shared" si="313"/>
        <v>4779</v>
      </c>
      <c r="J4782" s="100">
        <f t="shared" si="313"/>
        <v>48243</v>
      </c>
      <c r="K4782" s="100"/>
      <c r="L4782" s="109"/>
      <c r="M4782" s="1"/>
      <c r="N4782" s="1"/>
      <c r="O4782" s="1"/>
    </row>
    <row r="4783" spans="9:15">
      <c r="I4783" s="108">
        <f t="shared" si="313"/>
        <v>4780</v>
      </c>
      <c r="J4783" s="100">
        <f t="shared" si="313"/>
        <v>48244</v>
      </c>
      <c r="K4783" s="100"/>
      <c r="L4783" s="109"/>
      <c r="M4783" s="1"/>
      <c r="N4783" s="1"/>
      <c r="O4783" s="1"/>
    </row>
    <row r="4784" spans="9:15">
      <c r="I4784" s="108">
        <f t="shared" si="313"/>
        <v>4781</v>
      </c>
      <c r="J4784" s="100">
        <f t="shared" si="313"/>
        <v>48245</v>
      </c>
      <c r="K4784" s="100"/>
      <c r="L4784" s="109"/>
      <c r="M4784" s="1"/>
      <c r="N4784" s="1"/>
      <c r="O4784" s="1"/>
    </row>
    <row r="4785" spans="9:15">
      <c r="I4785" s="108">
        <f t="shared" si="313"/>
        <v>4782</v>
      </c>
      <c r="J4785" s="100">
        <f t="shared" si="313"/>
        <v>48246</v>
      </c>
      <c r="K4785" s="100"/>
      <c r="L4785" s="109"/>
      <c r="M4785" s="1"/>
      <c r="N4785" s="1"/>
      <c r="O4785" s="1"/>
    </row>
    <row r="4786" spans="9:15">
      <c r="I4786" s="108">
        <f t="shared" si="313"/>
        <v>4783</v>
      </c>
      <c r="J4786" s="100">
        <f t="shared" si="313"/>
        <v>48247</v>
      </c>
      <c r="K4786" s="100"/>
      <c r="L4786" s="109"/>
      <c r="M4786" s="1"/>
      <c r="N4786" s="1"/>
      <c r="O4786" s="1"/>
    </row>
    <row r="4787" spans="9:15">
      <c r="I4787" s="108">
        <f t="shared" si="313"/>
        <v>4784</v>
      </c>
      <c r="J4787" s="100">
        <f t="shared" si="313"/>
        <v>48248</v>
      </c>
      <c r="K4787" s="100"/>
      <c r="L4787" s="109"/>
      <c r="M4787" s="1"/>
      <c r="N4787" s="1"/>
      <c r="O4787" s="1"/>
    </row>
    <row r="4788" spans="9:15">
      <c r="I4788" s="108">
        <f t="shared" si="313"/>
        <v>4785</v>
      </c>
      <c r="J4788" s="100">
        <f t="shared" si="313"/>
        <v>48249</v>
      </c>
      <c r="K4788" s="100"/>
      <c r="L4788" s="109"/>
      <c r="M4788" s="1"/>
      <c r="N4788" s="1"/>
      <c r="O4788" s="1"/>
    </row>
    <row r="4789" spans="9:15">
      <c r="I4789" s="108">
        <f t="shared" si="313"/>
        <v>4786</v>
      </c>
      <c r="J4789" s="100">
        <f t="shared" si="313"/>
        <v>48250</v>
      </c>
      <c r="K4789" s="100"/>
      <c r="L4789" s="109"/>
      <c r="M4789" s="1"/>
      <c r="N4789" s="1"/>
      <c r="O4789" s="1"/>
    </row>
    <row r="4790" spans="9:15">
      <c r="I4790" s="108">
        <f t="shared" ref="I4790:J4805" si="314">I4789+1</f>
        <v>4787</v>
      </c>
      <c r="J4790" s="100">
        <f t="shared" si="314"/>
        <v>48251</v>
      </c>
      <c r="K4790" s="100"/>
      <c r="L4790" s="109"/>
      <c r="M4790" s="1"/>
      <c r="N4790" s="1"/>
      <c r="O4790" s="1"/>
    </row>
    <row r="4791" spans="9:15">
      <c r="I4791" s="108">
        <f t="shared" si="314"/>
        <v>4788</v>
      </c>
      <c r="J4791" s="100">
        <f t="shared" si="314"/>
        <v>48252</v>
      </c>
      <c r="K4791" s="100"/>
      <c r="L4791" s="109"/>
      <c r="M4791" s="1"/>
      <c r="N4791" s="1"/>
      <c r="O4791" s="1"/>
    </row>
    <row r="4792" spans="9:15">
      <c r="I4792" s="108">
        <f t="shared" si="314"/>
        <v>4789</v>
      </c>
      <c r="J4792" s="100">
        <f t="shared" si="314"/>
        <v>48253</v>
      </c>
      <c r="K4792" s="100"/>
      <c r="L4792" s="109"/>
      <c r="M4792" s="1"/>
      <c r="N4792" s="1"/>
      <c r="O4792" s="1"/>
    </row>
    <row r="4793" spans="9:15">
      <c r="I4793" s="108">
        <f t="shared" si="314"/>
        <v>4790</v>
      </c>
      <c r="J4793" s="100">
        <f t="shared" si="314"/>
        <v>48254</v>
      </c>
      <c r="K4793" s="100"/>
      <c r="L4793" s="109"/>
      <c r="M4793" s="1"/>
      <c r="N4793" s="1"/>
      <c r="O4793" s="1"/>
    </row>
    <row r="4794" spans="9:15">
      <c r="I4794" s="108">
        <f t="shared" si="314"/>
        <v>4791</v>
      </c>
      <c r="J4794" s="100">
        <f t="shared" si="314"/>
        <v>48255</v>
      </c>
      <c r="K4794" s="100"/>
      <c r="L4794" s="109"/>
      <c r="M4794" s="1"/>
      <c r="N4794" s="1"/>
      <c r="O4794" s="1"/>
    </row>
    <row r="4795" spans="9:15">
      <c r="I4795" s="108">
        <f t="shared" si="314"/>
        <v>4792</v>
      </c>
      <c r="J4795" s="100">
        <f t="shared" si="314"/>
        <v>48256</v>
      </c>
      <c r="K4795" s="100"/>
      <c r="L4795" s="109"/>
      <c r="M4795" s="1"/>
      <c r="N4795" s="1"/>
      <c r="O4795" s="1"/>
    </row>
    <row r="4796" spans="9:15">
      <c r="I4796" s="108">
        <f t="shared" si="314"/>
        <v>4793</v>
      </c>
      <c r="J4796" s="100">
        <f t="shared" si="314"/>
        <v>48257</v>
      </c>
      <c r="K4796" s="100"/>
      <c r="L4796" s="109"/>
      <c r="M4796" s="1"/>
      <c r="N4796" s="1"/>
      <c r="O4796" s="1"/>
    </row>
    <row r="4797" spans="9:15">
      <c r="I4797" s="108">
        <f t="shared" si="314"/>
        <v>4794</v>
      </c>
      <c r="J4797" s="100">
        <f t="shared" si="314"/>
        <v>48258</v>
      </c>
      <c r="K4797" s="100"/>
      <c r="L4797" s="109"/>
      <c r="M4797" s="1"/>
      <c r="N4797" s="1"/>
      <c r="O4797" s="1"/>
    </row>
    <row r="4798" spans="9:15">
      <c r="I4798" s="108">
        <f t="shared" si="314"/>
        <v>4795</v>
      </c>
      <c r="J4798" s="100">
        <f t="shared" si="314"/>
        <v>48259</v>
      </c>
      <c r="K4798" s="100"/>
      <c r="L4798" s="109"/>
      <c r="M4798" s="1"/>
      <c r="N4798" s="1"/>
      <c r="O4798" s="1"/>
    </row>
    <row r="4799" spans="9:15">
      <c r="I4799" s="108">
        <f t="shared" si="314"/>
        <v>4796</v>
      </c>
      <c r="J4799" s="100">
        <f t="shared" si="314"/>
        <v>48260</v>
      </c>
      <c r="K4799" s="100"/>
      <c r="L4799" s="109"/>
      <c r="M4799" s="1"/>
      <c r="N4799" s="1"/>
      <c r="O4799" s="1"/>
    </row>
    <row r="4800" spans="9:15">
      <c r="I4800" s="108">
        <f t="shared" si="314"/>
        <v>4797</v>
      </c>
      <c r="J4800" s="100">
        <f t="shared" si="314"/>
        <v>48261</v>
      </c>
      <c r="K4800" s="100"/>
      <c r="L4800" s="109"/>
      <c r="M4800" s="1"/>
      <c r="N4800" s="1"/>
      <c r="O4800" s="1"/>
    </row>
    <row r="4801" spans="9:15">
      <c r="I4801" s="108">
        <f t="shared" si="314"/>
        <v>4798</v>
      </c>
      <c r="J4801" s="100">
        <f t="shared" si="314"/>
        <v>48262</v>
      </c>
      <c r="K4801" s="100"/>
      <c r="L4801" s="109"/>
      <c r="M4801" s="1"/>
      <c r="N4801" s="1"/>
      <c r="O4801" s="1"/>
    </row>
    <row r="4802" spans="9:15">
      <c r="I4802" s="108">
        <f t="shared" si="314"/>
        <v>4799</v>
      </c>
      <c r="J4802" s="100">
        <f t="shared" si="314"/>
        <v>48263</v>
      </c>
      <c r="K4802" s="100"/>
      <c r="L4802" s="109"/>
      <c r="M4802" s="1"/>
      <c r="N4802" s="1"/>
      <c r="O4802" s="1"/>
    </row>
    <row r="4803" spans="9:15">
      <c r="I4803" s="108">
        <f t="shared" si="314"/>
        <v>4800</v>
      </c>
      <c r="J4803" s="100">
        <f t="shared" si="314"/>
        <v>48264</v>
      </c>
      <c r="K4803" s="100"/>
      <c r="L4803" s="109"/>
      <c r="M4803" s="1"/>
      <c r="N4803" s="1"/>
      <c r="O4803" s="1"/>
    </row>
    <row r="4804" spans="9:15">
      <c r="I4804" s="108">
        <f t="shared" si="314"/>
        <v>4801</v>
      </c>
      <c r="J4804" s="100">
        <f t="shared" si="314"/>
        <v>48265</v>
      </c>
      <c r="K4804" s="100"/>
      <c r="L4804" s="109"/>
      <c r="M4804" s="1"/>
      <c r="N4804" s="1"/>
      <c r="O4804" s="1"/>
    </row>
    <row r="4805" spans="9:15">
      <c r="I4805" s="108">
        <f t="shared" si="314"/>
        <v>4802</v>
      </c>
      <c r="J4805" s="100">
        <f t="shared" si="314"/>
        <v>48266</v>
      </c>
      <c r="K4805" s="100"/>
      <c r="L4805" s="109"/>
      <c r="M4805" s="1"/>
      <c r="N4805" s="1"/>
      <c r="O4805" s="1"/>
    </row>
    <row r="4806" spans="9:15">
      <c r="I4806" s="108">
        <f t="shared" ref="I4806:J4821" si="315">I4805+1</f>
        <v>4803</v>
      </c>
      <c r="J4806" s="100">
        <f t="shared" si="315"/>
        <v>48267</v>
      </c>
      <c r="K4806" s="100"/>
      <c r="L4806" s="109"/>
      <c r="M4806" s="1"/>
      <c r="N4806" s="1"/>
      <c r="O4806" s="1"/>
    </row>
    <row r="4807" spans="9:15">
      <c r="I4807" s="108">
        <f t="shared" si="315"/>
        <v>4804</v>
      </c>
      <c r="J4807" s="100">
        <f t="shared" si="315"/>
        <v>48268</v>
      </c>
      <c r="K4807" s="100"/>
      <c r="L4807" s="109"/>
      <c r="M4807" s="1"/>
      <c r="N4807" s="1"/>
      <c r="O4807" s="1"/>
    </row>
    <row r="4808" spans="9:15">
      <c r="I4808" s="108">
        <f t="shared" si="315"/>
        <v>4805</v>
      </c>
      <c r="J4808" s="100">
        <f t="shared" si="315"/>
        <v>48269</v>
      </c>
      <c r="K4808" s="100"/>
      <c r="L4808" s="109"/>
      <c r="M4808" s="1"/>
      <c r="N4808" s="1"/>
      <c r="O4808" s="1"/>
    </row>
    <row r="4809" spans="9:15">
      <c r="I4809" s="108">
        <f t="shared" si="315"/>
        <v>4806</v>
      </c>
      <c r="J4809" s="100">
        <f t="shared" si="315"/>
        <v>48270</v>
      </c>
      <c r="K4809" s="100"/>
      <c r="L4809" s="109"/>
      <c r="M4809" s="1"/>
      <c r="N4809" s="1"/>
      <c r="O4809" s="1"/>
    </row>
    <row r="4810" spans="9:15">
      <c r="I4810" s="108">
        <f t="shared" si="315"/>
        <v>4807</v>
      </c>
      <c r="J4810" s="100">
        <f t="shared" si="315"/>
        <v>48271</v>
      </c>
      <c r="K4810" s="100"/>
      <c r="L4810" s="109"/>
      <c r="M4810" s="1"/>
      <c r="N4810" s="1"/>
      <c r="O4810" s="1"/>
    </row>
    <row r="4811" spans="9:15">
      <c r="I4811" s="108">
        <f t="shared" si="315"/>
        <v>4808</v>
      </c>
      <c r="J4811" s="100">
        <f t="shared" si="315"/>
        <v>48272</v>
      </c>
      <c r="K4811" s="100"/>
      <c r="L4811" s="109"/>
      <c r="M4811" s="1"/>
      <c r="N4811" s="1"/>
      <c r="O4811" s="1"/>
    </row>
    <row r="4812" spans="9:15">
      <c r="I4812" s="108">
        <f t="shared" si="315"/>
        <v>4809</v>
      </c>
      <c r="J4812" s="100">
        <f t="shared" si="315"/>
        <v>48273</v>
      </c>
      <c r="K4812" s="100"/>
      <c r="L4812" s="109"/>
      <c r="M4812" s="1"/>
      <c r="N4812" s="1"/>
      <c r="O4812" s="1"/>
    </row>
    <row r="4813" spans="9:15">
      <c r="I4813" s="108">
        <f t="shared" si="315"/>
        <v>4810</v>
      </c>
      <c r="J4813" s="100">
        <f t="shared" si="315"/>
        <v>48274</v>
      </c>
      <c r="K4813" s="100"/>
      <c r="L4813" s="109"/>
      <c r="M4813" s="1"/>
      <c r="N4813" s="1"/>
      <c r="O4813" s="1"/>
    </row>
    <row r="4814" spans="9:15">
      <c r="I4814" s="108">
        <f t="shared" si="315"/>
        <v>4811</v>
      </c>
      <c r="J4814" s="100">
        <f t="shared" si="315"/>
        <v>48275</v>
      </c>
      <c r="K4814" s="100"/>
      <c r="L4814" s="109"/>
      <c r="M4814" s="1"/>
      <c r="N4814" s="1"/>
      <c r="O4814" s="1"/>
    </row>
    <row r="4815" spans="9:15">
      <c r="I4815" s="108">
        <f t="shared" si="315"/>
        <v>4812</v>
      </c>
      <c r="J4815" s="100">
        <f t="shared" si="315"/>
        <v>48276</v>
      </c>
      <c r="K4815" s="100"/>
      <c r="L4815" s="109"/>
      <c r="M4815" s="1"/>
      <c r="N4815" s="1"/>
      <c r="O4815" s="1"/>
    </row>
    <row r="4816" spans="9:15">
      <c r="I4816" s="108">
        <f t="shared" si="315"/>
        <v>4813</v>
      </c>
      <c r="J4816" s="100">
        <f t="shared" si="315"/>
        <v>48277</v>
      </c>
      <c r="K4816" s="100"/>
      <c r="L4816" s="109"/>
      <c r="M4816" s="1"/>
      <c r="N4816" s="1"/>
      <c r="O4816" s="1"/>
    </row>
    <row r="4817" spans="9:15">
      <c r="I4817" s="108">
        <f t="shared" si="315"/>
        <v>4814</v>
      </c>
      <c r="J4817" s="100">
        <f t="shared" si="315"/>
        <v>48278</v>
      </c>
      <c r="K4817" s="100"/>
      <c r="L4817" s="109"/>
      <c r="M4817" s="1"/>
      <c r="N4817" s="1"/>
      <c r="O4817" s="1"/>
    </row>
    <row r="4818" spans="9:15">
      <c r="I4818" s="108">
        <f t="shared" si="315"/>
        <v>4815</v>
      </c>
      <c r="J4818" s="100">
        <f t="shared" si="315"/>
        <v>48279</v>
      </c>
      <c r="K4818" s="100"/>
      <c r="L4818" s="109"/>
      <c r="M4818" s="1"/>
      <c r="N4818" s="1"/>
      <c r="O4818" s="1"/>
    </row>
    <row r="4819" spans="9:15">
      <c r="I4819" s="108">
        <f t="shared" si="315"/>
        <v>4816</v>
      </c>
      <c r="J4819" s="100">
        <f t="shared" si="315"/>
        <v>48280</v>
      </c>
      <c r="K4819" s="100"/>
      <c r="L4819" s="109"/>
      <c r="M4819" s="1"/>
      <c r="N4819" s="1"/>
      <c r="O4819" s="1"/>
    </row>
    <row r="4820" spans="9:15">
      <c r="I4820" s="108">
        <f t="shared" si="315"/>
        <v>4817</v>
      </c>
      <c r="J4820" s="100">
        <f t="shared" si="315"/>
        <v>48281</v>
      </c>
      <c r="K4820" s="100"/>
      <c r="L4820" s="109"/>
      <c r="M4820" s="1"/>
      <c r="N4820" s="1"/>
      <c r="O4820" s="1"/>
    </row>
    <row r="4821" spans="9:15">
      <c r="I4821" s="108">
        <f t="shared" si="315"/>
        <v>4818</v>
      </c>
      <c r="J4821" s="100">
        <f t="shared" si="315"/>
        <v>48282</v>
      </c>
      <c r="K4821" s="100"/>
      <c r="L4821" s="109"/>
      <c r="M4821" s="1"/>
      <c r="N4821" s="1"/>
      <c r="O4821" s="1"/>
    </row>
    <row r="4822" spans="9:15">
      <c r="I4822" s="108">
        <f>I4821+1</f>
        <v>4819</v>
      </c>
      <c r="J4822" s="100">
        <f>J4821+1</f>
        <v>48283</v>
      </c>
      <c r="K4822" s="100"/>
      <c r="L4822" s="109"/>
      <c r="M4822" s="1"/>
      <c r="N4822" s="1"/>
      <c r="O4822" s="1"/>
    </row>
    <row r="4823" spans="9:15">
      <c r="I4823" s="108">
        <f>I4822+1</f>
        <v>4820</v>
      </c>
      <c r="J4823" s="100">
        <f>J4822+1</f>
        <v>48284</v>
      </c>
      <c r="K4823" s="100"/>
      <c r="L4823" s="109"/>
      <c r="M4823" s="1"/>
      <c r="N4823" s="1"/>
      <c r="O4823" s="1"/>
    </row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5">
    <tabColor rgb="FFFFFF00"/>
  </sheetPr>
  <dimension ref="A2:W4825"/>
  <sheetViews>
    <sheetView zoomScaleNormal="100" workbookViewId="0">
      <pane ySplit="5" topLeftCell="A6" activePane="bottomLeft" state="frozen"/>
      <selection pane="bottomLeft" activeCell="D6" sqref="D6"/>
    </sheetView>
  </sheetViews>
  <sheetFormatPr defaultRowHeight="16.5"/>
  <cols>
    <col min="1" max="1" width="12.25" style="112" bestFit="1" customWidth="1"/>
    <col min="2" max="2" width="9" style="112"/>
    <col min="3" max="3" width="17.875" style="112" bestFit="1" customWidth="1"/>
    <col min="4" max="4" width="12.25" style="112" bestFit="1" customWidth="1"/>
    <col min="5" max="5" width="8.625" style="112" bestFit="1" customWidth="1"/>
    <col min="6" max="7" width="9" style="112"/>
    <col min="8" max="8" width="11.625" style="112" bestFit="1" customWidth="1"/>
    <col min="9" max="9" width="5.625" style="112" customWidth="1"/>
    <col min="10" max="10" width="9.75" style="112" customWidth="1"/>
    <col min="11" max="11" width="11.625" style="112" customWidth="1"/>
    <col min="12" max="12" width="11" style="112" customWidth="1"/>
    <col min="13" max="13" width="9" style="112"/>
    <col min="14" max="14" width="11.5" style="112" customWidth="1"/>
    <col min="15" max="21" width="9" style="112"/>
    <col min="22" max="22" width="11.625" style="112" bestFit="1" customWidth="1"/>
    <col min="23" max="23" width="10.375" style="112" bestFit="1" customWidth="1"/>
    <col min="24" max="16384" width="9" style="112"/>
  </cols>
  <sheetData>
    <row r="2" spans="1:23">
      <c r="C2" s="55" t="s">
        <v>1</v>
      </c>
    </row>
    <row r="3" spans="1:23">
      <c r="I3" s="113"/>
      <c r="J3" s="102"/>
      <c r="K3" s="103" t="s">
        <v>220</v>
      </c>
      <c r="L3" s="103"/>
      <c r="M3" s="1"/>
      <c r="N3" s="104" t="s">
        <v>221</v>
      </c>
      <c r="O3" s="103"/>
    </row>
    <row r="4" spans="1:23" ht="27">
      <c r="I4" s="114" t="s">
        <v>159</v>
      </c>
      <c r="J4" s="106" t="s">
        <v>222</v>
      </c>
      <c r="K4" s="3" t="s">
        <v>223</v>
      </c>
      <c r="L4" s="4" t="s">
        <v>224</v>
      </c>
      <c r="M4" s="1"/>
      <c r="N4" s="105" t="s">
        <v>225</v>
      </c>
      <c r="O4" s="105" t="s">
        <v>224</v>
      </c>
    </row>
    <row r="5" spans="1:23">
      <c r="A5" s="104" t="s">
        <v>304</v>
      </c>
      <c r="C5" s="103" t="s">
        <v>538</v>
      </c>
      <c r="D5" s="104" t="s">
        <v>223</v>
      </c>
      <c r="E5" s="104" t="s">
        <v>273</v>
      </c>
      <c r="G5" s="1" t="s">
        <v>273</v>
      </c>
      <c r="I5" s="115"/>
      <c r="J5" s="107"/>
      <c r="K5" s="107"/>
      <c r="L5" s="107"/>
      <c r="M5" s="1"/>
      <c r="N5" s="107"/>
      <c r="O5" s="107"/>
    </row>
    <row r="6" spans="1:23">
      <c r="A6" s="100">
        <v>43910</v>
      </c>
      <c r="C6" s="101"/>
      <c r="D6" s="110" t="str">
        <f ca="1">_xll.BDH(C5,E5,$A$6,$A$8,"Dir=V","Dts=S","Sort=A","Quote=C","QtTyp=Y","Days=T","Per=cd","DtFmt=D","UseDPDF=Y","CshAdjNormal=N","CshAdjAbnormal=N","CapChg=N","cols=2;rows=133")</f>
        <v>#N/A Requesting Data...</v>
      </c>
      <c r="E6" s="153">
        <v>1.02</v>
      </c>
      <c r="H6" s="111"/>
      <c r="I6" s="108">
        <v>1</v>
      </c>
      <c r="J6" s="100">
        <f>K6</f>
        <v>43363</v>
      </c>
      <c r="K6" s="2">
        <f>N6</f>
        <v>43363</v>
      </c>
      <c r="L6" s="109">
        <f t="shared" ref="L6:L69" si="0">IFERROR(VLOOKUP(K6,$N$6:$O$2305,2,FALSE)/100,L5)</f>
        <v>2.2124999999999999E-2</v>
      </c>
      <c r="M6" s="1"/>
      <c r="N6" s="2">
        <v>43363</v>
      </c>
      <c r="O6" s="1">
        <v>2.2124999999999999</v>
      </c>
    </row>
    <row r="7" spans="1:23">
      <c r="A7" s="104" t="s">
        <v>302</v>
      </c>
      <c r="C7" s="101"/>
      <c r="D7" s="110">
        <v>43913</v>
      </c>
      <c r="E7" s="153">
        <v>1.02</v>
      </c>
      <c r="H7" s="38"/>
      <c r="I7" s="108">
        <f>I6+1</f>
        <v>2</v>
      </c>
      <c r="J7" s="100">
        <f>J6+1</f>
        <v>43364</v>
      </c>
      <c r="K7" s="100">
        <f>K6+1</f>
        <v>43364</v>
      </c>
      <c r="L7" s="109">
        <f t="shared" si="0"/>
        <v>2.1850000000000001E-2</v>
      </c>
      <c r="M7" s="1"/>
      <c r="N7" s="2">
        <v>43364</v>
      </c>
      <c r="O7" s="1">
        <v>2.1850000000000001</v>
      </c>
      <c r="V7" s="25"/>
      <c r="W7" s="25"/>
    </row>
    <row r="8" spans="1:23">
      <c r="A8" s="100">
        <f ca="1">TODAY()</f>
        <v>44108</v>
      </c>
      <c r="C8" s="101"/>
      <c r="D8" s="110">
        <v>43914</v>
      </c>
      <c r="E8" s="153">
        <v>1.07</v>
      </c>
      <c r="H8" s="38"/>
      <c r="I8" s="108">
        <f t="shared" ref="I8:K23" si="1">I7+1</f>
        <v>3</v>
      </c>
      <c r="J8" s="100">
        <f t="shared" si="1"/>
        <v>43365</v>
      </c>
      <c r="K8" s="100">
        <f t="shared" si="1"/>
        <v>43365</v>
      </c>
      <c r="L8" s="109">
        <f t="shared" si="0"/>
        <v>2.1850000000000001E-2</v>
      </c>
      <c r="M8" s="1"/>
      <c r="N8" s="2">
        <v>43370</v>
      </c>
      <c r="O8" s="1">
        <v>2.1425000000000001</v>
      </c>
      <c r="V8" s="25"/>
      <c r="W8" s="25"/>
    </row>
    <row r="9" spans="1:23">
      <c r="C9" s="101"/>
      <c r="D9" s="110">
        <v>43915</v>
      </c>
      <c r="E9" s="153">
        <v>1.1000000000000001</v>
      </c>
      <c r="H9" s="38"/>
      <c r="I9" s="108">
        <f t="shared" si="1"/>
        <v>4</v>
      </c>
      <c r="J9" s="100">
        <f t="shared" si="1"/>
        <v>43366</v>
      </c>
      <c r="K9" s="100">
        <f t="shared" si="1"/>
        <v>43366</v>
      </c>
      <c r="L9" s="109">
        <f t="shared" si="0"/>
        <v>2.1850000000000001E-2</v>
      </c>
      <c r="M9" s="1"/>
      <c r="N9" s="2">
        <v>43371</v>
      </c>
      <c r="O9" s="1">
        <v>2.1324999999999998</v>
      </c>
      <c r="V9" s="25"/>
      <c r="W9" s="25"/>
    </row>
    <row r="10" spans="1:23">
      <c r="C10" s="101"/>
      <c r="D10" s="110">
        <v>43916</v>
      </c>
      <c r="E10" s="153">
        <v>1.1000000000000001</v>
      </c>
      <c r="H10" s="38"/>
      <c r="I10" s="108">
        <f t="shared" si="1"/>
        <v>5</v>
      </c>
      <c r="J10" s="100">
        <f t="shared" si="1"/>
        <v>43367</v>
      </c>
      <c r="K10" s="100">
        <f t="shared" si="1"/>
        <v>43367</v>
      </c>
      <c r="L10" s="109">
        <f t="shared" si="0"/>
        <v>2.1850000000000001E-2</v>
      </c>
      <c r="M10" s="1"/>
      <c r="N10" s="2">
        <v>43374</v>
      </c>
      <c r="O10" s="1">
        <v>2.165</v>
      </c>
      <c r="V10" s="25"/>
      <c r="W10" s="25"/>
    </row>
    <row r="11" spans="1:23">
      <c r="C11" s="101"/>
      <c r="D11" s="110">
        <v>43917</v>
      </c>
      <c r="E11" s="153">
        <v>1.1000000000000001</v>
      </c>
      <c r="H11" s="38"/>
      <c r="I11" s="108">
        <f t="shared" si="1"/>
        <v>6</v>
      </c>
      <c r="J11" s="100">
        <f t="shared" si="1"/>
        <v>43368</v>
      </c>
      <c r="K11" s="100">
        <f t="shared" si="1"/>
        <v>43368</v>
      </c>
      <c r="L11" s="109">
        <f t="shared" si="0"/>
        <v>2.1850000000000001E-2</v>
      </c>
      <c r="M11" s="1"/>
      <c r="N11" s="2">
        <v>43375</v>
      </c>
      <c r="O11" s="1">
        <v>2.17</v>
      </c>
      <c r="V11" s="25"/>
      <c r="W11" s="25"/>
    </row>
    <row r="12" spans="1:23">
      <c r="C12" s="101"/>
      <c r="D12" s="110">
        <v>43920</v>
      </c>
      <c r="E12" s="153">
        <v>1.1000000000000001</v>
      </c>
      <c r="H12" s="38"/>
      <c r="I12" s="108">
        <f t="shared" si="1"/>
        <v>7</v>
      </c>
      <c r="J12" s="100">
        <f t="shared" si="1"/>
        <v>43369</v>
      </c>
      <c r="K12" s="100">
        <f t="shared" si="1"/>
        <v>43369</v>
      </c>
      <c r="L12" s="109">
        <f t="shared" si="0"/>
        <v>2.1850000000000001E-2</v>
      </c>
      <c r="M12" s="1"/>
      <c r="N12" s="2">
        <v>43377</v>
      </c>
      <c r="O12" s="1">
        <v>2.2374999999999998</v>
      </c>
      <c r="V12" s="25"/>
      <c r="W12" s="25"/>
    </row>
    <row r="13" spans="1:23">
      <c r="C13" s="101"/>
      <c r="D13" s="110">
        <v>43921</v>
      </c>
      <c r="E13" s="153">
        <v>1.1000000000000001</v>
      </c>
      <c r="H13" s="38"/>
      <c r="I13" s="108">
        <f t="shared" si="1"/>
        <v>8</v>
      </c>
      <c r="J13" s="100">
        <f t="shared" si="1"/>
        <v>43370</v>
      </c>
      <c r="K13" s="100">
        <f t="shared" si="1"/>
        <v>43370</v>
      </c>
      <c r="L13" s="109">
        <f t="shared" si="0"/>
        <v>2.1425E-2</v>
      </c>
      <c r="M13" s="1"/>
      <c r="N13" s="2">
        <v>43378</v>
      </c>
      <c r="O13" s="1">
        <v>2.2475000000000001</v>
      </c>
      <c r="V13" s="25"/>
      <c r="W13" s="25"/>
    </row>
    <row r="14" spans="1:23">
      <c r="C14" s="101"/>
      <c r="D14" s="110">
        <v>43922</v>
      </c>
      <c r="E14" s="153">
        <v>1.1000000000000001</v>
      </c>
      <c r="H14" s="38"/>
      <c r="I14" s="108">
        <f t="shared" si="1"/>
        <v>9</v>
      </c>
      <c r="J14" s="100">
        <f t="shared" si="1"/>
        <v>43371</v>
      </c>
      <c r="K14" s="100">
        <f t="shared" si="1"/>
        <v>43371</v>
      </c>
      <c r="L14" s="109">
        <f t="shared" si="0"/>
        <v>2.1324999999999997E-2</v>
      </c>
      <c r="M14" s="1"/>
      <c r="N14" s="2">
        <v>43381</v>
      </c>
      <c r="O14" s="1">
        <v>2.2675000000000001</v>
      </c>
      <c r="V14" s="25"/>
      <c r="W14" s="25"/>
    </row>
    <row r="15" spans="1:23">
      <c r="C15" s="101"/>
      <c r="D15" s="110">
        <v>43923</v>
      </c>
      <c r="E15" s="153">
        <v>1.1000000000000001</v>
      </c>
      <c r="H15" s="38"/>
      <c r="I15" s="108">
        <f t="shared" si="1"/>
        <v>10</v>
      </c>
      <c r="J15" s="100">
        <f t="shared" si="1"/>
        <v>43372</v>
      </c>
      <c r="K15" s="100">
        <f t="shared" si="1"/>
        <v>43372</v>
      </c>
      <c r="L15" s="109">
        <f t="shared" si="0"/>
        <v>2.1324999999999997E-2</v>
      </c>
      <c r="M15" s="1"/>
      <c r="N15" s="2">
        <v>43382</v>
      </c>
      <c r="O15" s="1">
        <v>2.2675000000000001</v>
      </c>
      <c r="V15" s="25"/>
      <c r="W15" s="25"/>
    </row>
    <row r="16" spans="1:23">
      <c r="C16" s="101"/>
      <c r="D16" s="110">
        <v>43924</v>
      </c>
      <c r="E16" s="153">
        <v>1.1000000000000001</v>
      </c>
      <c r="H16" s="38"/>
      <c r="I16" s="108">
        <f t="shared" si="1"/>
        <v>11</v>
      </c>
      <c r="J16" s="100">
        <f t="shared" si="1"/>
        <v>43373</v>
      </c>
      <c r="K16" s="100">
        <f t="shared" si="1"/>
        <v>43373</v>
      </c>
      <c r="L16" s="109">
        <f t="shared" si="0"/>
        <v>2.1324999999999997E-2</v>
      </c>
      <c r="M16" s="1"/>
      <c r="N16" s="2">
        <v>43383</v>
      </c>
      <c r="O16" s="1">
        <v>2.2349999999999999</v>
      </c>
      <c r="V16" s="25"/>
      <c r="W16" s="25"/>
    </row>
    <row r="17" spans="3:23">
      <c r="C17" s="101"/>
      <c r="D17" s="110">
        <v>43927</v>
      </c>
      <c r="E17" s="153">
        <v>1.1000000000000001</v>
      </c>
      <c r="H17" s="38"/>
      <c r="I17" s="108">
        <f t="shared" si="1"/>
        <v>12</v>
      </c>
      <c r="J17" s="100">
        <f t="shared" si="1"/>
        <v>43374</v>
      </c>
      <c r="K17" s="100">
        <f t="shared" si="1"/>
        <v>43374</v>
      </c>
      <c r="L17" s="109">
        <f t="shared" si="0"/>
        <v>2.1649999999999999E-2</v>
      </c>
      <c r="M17" s="1"/>
      <c r="N17" s="2">
        <v>43384</v>
      </c>
      <c r="O17" s="1">
        <v>2.19</v>
      </c>
      <c r="V17" s="25"/>
      <c r="W17" s="25"/>
    </row>
    <row r="18" spans="3:23">
      <c r="C18" s="101"/>
      <c r="D18" s="110">
        <v>43928</v>
      </c>
      <c r="E18" s="153">
        <v>1.1000000000000001</v>
      </c>
      <c r="H18" s="38"/>
      <c r="I18" s="108">
        <f t="shared" si="1"/>
        <v>13</v>
      </c>
      <c r="J18" s="100">
        <f t="shared" si="1"/>
        <v>43375</v>
      </c>
      <c r="K18" s="100">
        <f t="shared" si="1"/>
        <v>43375</v>
      </c>
      <c r="L18" s="109">
        <f t="shared" si="0"/>
        <v>2.1700000000000001E-2</v>
      </c>
      <c r="M18" s="1"/>
      <c r="N18" s="2">
        <v>43385</v>
      </c>
      <c r="O18" s="1">
        <v>2.2174999999999998</v>
      </c>
      <c r="V18" s="25"/>
      <c r="W18" s="25"/>
    </row>
    <row r="19" spans="3:23">
      <c r="C19" s="101"/>
      <c r="D19" s="110">
        <v>43929</v>
      </c>
      <c r="E19" s="153">
        <v>1.1000000000000001</v>
      </c>
      <c r="H19" s="38"/>
      <c r="I19" s="108">
        <f t="shared" si="1"/>
        <v>14</v>
      </c>
      <c r="J19" s="100">
        <f t="shared" si="1"/>
        <v>43376</v>
      </c>
      <c r="K19" s="100">
        <f t="shared" si="1"/>
        <v>43376</v>
      </c>
      <c r="L19" s="109">
        <f t="shared" si="0"/>
        <v>2.1700000000000001E-2</v>
      </c>
      <c r="M19" s="1"/>
      <c r="N19" s="2">
        <v>43388</v>
      </c>
      <c r="O19" s="1">
        <v>2.2000000000000002</v>
      </c>
      <c r="V19" s="25"/>
    </row>
    <row r="20" spans="3:23">
      <c r="C20" s="101"/>
      <c r="D20" s="110">
        <v>43930</v>
      </c>
      <c r="E20" s="153">
        <v>1.1000000000000001</v>
      </c>
      <c r="H20" s="38"/>
      <c r="I20" s="108">
        <f t="shared" si="1"/>
        <v>15</v>
      </c>
      <c r="J20" s="100">
        <f t="shared" si="1"/>
        <v>43377</v>
      </c>
      <c r="K20" s="100">
        <f t="shared" si="1"/>
        <v>43377</v>
      </c>
      <c r="L20" s="109">
        <f t="shared" si="0"/>
        <v>2.2374999999999999E-2</v>
      </c>
      <c r="M20" s="1"/>
      <c r="N20" s="2">
        <v>43389</v>
      </c>
      <c r="O20" s="1">
        <v>2.1949999999999998</v>
      </c>
      <c r="V20" s="25"/>
    </row>
    <row r="21" spans="3:23">
      <c r="C21" s="101"/>
      <c r="D21" s="110">
        <v>43931</v>
      </c>
      <c r="E21" s="153">
        <v>1.1000000000000001</v>
      </c>
      <c r="H21" s="38"/>
      <c r="I21" s="108">
        <f t="shared" si="1"/>
        <v>16</v>
      </c>
      <c r="J21" s="100">
        <f t="shared" si="1"/>
        <v>43378</v>
      </c>
      <c r="K21" s="100">
        <f t="shared" si="1"/>
        <v>43378</v>
      </c>
      <c r="L21" s="109">
        <f t="shared" si="0"/>
        <v>2.2475000000000002E-2</v>
      </c>
      <c r="M21" s="1"/>
      <c r="N21" s="2">
        <v>43390</v>
      </c>
      <c r="O21" s="1">
        <v>2.1549999999999998</v>
      </c>
    </row>
    <row r="22" spans="3:23">
      <c r="C22" s="101"/>
      <c r="D22" s="110">
        <v>43934</v>
      </c>
      <c r="E22" s="153">
        <v>1.1000000000000001</v>
      </c>
      <c r="H22" s="38"/>
      <c r="I22" s="108">
        <f t="shared" si="1"/>
        <v>17</v>
      </c>
      <c r="J22" s="100">
        <f t="shared" si="1"/>
        <v>43379</v>
      </c>
      <c r="K22" s="100">
        <f t="shared" si="1"/>
        <v>43379</v>
      </c>
      <c r="L22" s="109">
        <f t="shared" si="0"/>
        <v>2.2475000000000002E-2</v>
      </c>
      <c r="M22" s="1"/>
      <c r="N22" s="2">
        <v>43391</v>
      </c>
      <c r="O22" s="1">
        <v>2.13</v>
      </c>
    </row>
    <row r="23" spans="3:23">
      <c r="C23" s="101"/>
      <c r="D23" s="110">
        <v>43935</v>
      </c>
      <c r="E23" s="153">
        <v>1.1000000000000001</v>
      </c>
      <c r="H23" s="38"/>
      <c r="I23" s="108">
        <f t="shared" si="1"/>
        <v>18</v>
      </c>
      <c r="J23" s="100">
        <f t="shared" si="1"/>
        <v>43380</v>
      </c>
      <c r="K23" s="100">
        <f t="shared" si="1"/>
        <v>43380</v>
      </c>
      <c r="L23" s="109">
        <f t="shared" si="0"/>
        <v>2.2475000000000002E-2</v>
      </c>
      <c r="M23" s="1"/>
      <c r="N23" s="2">
        <v>43392</v>
      </c>
      <c r="O23" s="1">
        <v>2.1549999999999998</v>
      </c>
    </row>
    <row r="24" spans="3:23">
      <c r="C24" s="101"/>
      <c r="D24" s="110">
        <v>43937</v>
      </c>
      <c r="E24" s="153">
        <v>1.1000000000000001</v>
      </c>
      <c r="H24" s="38"/>
      <c r="I24" s="108">
        <f t="shared" ref="I24:K39" si="2">I23+1</f>
        <v>19</v>
      </c>
      <c r="J24" s="100">
        <f t="shared" si="2"/>
        <v>43381</v>
      </c>
      <c r="K24" s="100">
        <f t="shared" si="2"/>
        <v>43381</v>
      </c>
      <c r="L24" s="109">
        <f t="shared" si="0"/>
        <v>2.2675000000000001E-2</v>
      </c>
      <c r="M24" s="1"/>
      <c r="N24" s="2">
        <v>43395</v>
      </c>
      <c r="O24" s="1">
        <v>2.1850000000000001</v>
      </c>
    </row>
    <row r="25" spans="3:23">
      <c r="C25" s="101"/>
      <c r="D25" s="110">
        <v>43938</v>
      </c>
      <c r="E25" s="153">
        <v>1.1000000000000001</v>
      </c>
      <c r="H25" s="38"/>
      <c r="I25" s="108">
        <f t="shared" si="2"/>
        <v>20</v>
      </c>
      <c r="J25" s="100">
        <f t="shared" si="2"/>
        <v>43382</v>
      </c>
      <c r="K25" s="100">
        <f t="shared" si="2"/>
        <v>43382</v>
      </c>
      <c r="L25" s="109">
        <f t="shared" si="0"/>
        <v>2.2675000000000001E-2</v>
      </c>
      <c r="M25" s="1"/>
      <c r="N25" s="2">
        <v>43396</v>
      </c>
      <c r="O25" s="1">
        <v>2.1625000000000001</v>
      </c>
    </row>
    <row r="26" spans="3:23">
      <c r="C26" s="101"/>
      <c r="D26" s="110">
        <v>43941</v>
      </c>
      <c r="E26" s="153">
        <v>1.1000000000000001</v>
      </c>
      <c r="H26" s="38"/>
      <c r="I26" s="108">
        <f t="shared" si="2"/>
        <v>21</v>
      </c>
      <c r="J26" s="100">
        <f t="shared" si="2"/>
        <v>43383</v>
      </c>
      <c r="K26" s="100">
        <f t="shared" si="2"/>
        <v>43383</v>
      </c>
      <c r="L26" s="109">
        <f t="shared" si="0"/>
        <v>2.2349999999999998E-2</v>
      </c>
      <c r="M26" s="1"/>
      <c r="N26" s="2">
        <v>43397</v>
      </c>
      <c r="O26" s="1">
        <v>2.16</v>
      </c>
    </row>
    <row r="27" spans="3:23">
      <c r="C27" s="101"/>
      <c r="D27" s="110">
        <v>43942</v>
      </c>
      <c r="E27" s="153">
        <v>1.1000000000000001</v>
      </c>
      <c r="H27" s="38"/>
      <c r="I27" s="108">
        <f t="shared" si="2"/>
        <v>22</v>
      </c>
      <c r="J27" s="100">
        <f t="shared" si="2"/>
        <v>43384</v>
      </c>
      <c r="K27" s="100">
        <f t="shared" si="2"/>
        <v>43384</v>
      </c>
      <c r="L27" s="109">
        <f t="shared" si="0"/>
        <v>2.1899999999999999E-2</v>
      </c>
      <c r="M27" s="1"/>
      <c r="N27" s="2">
        <v>43398</v>
      </c>
      <c r="O27" s="1">
        <v>2.1124999999999998</v>
      </c>
    </row>
    <row r="28" spans="3:23">
      <c r="C28" s="101"/>
      <c r="D28" s="110">
        <v>43943</v>
      </c>
      <c r="E28" s="153">
        <v>1.1000000000000001</v>
      </c>
      <c r="H28" s="38"/>
      <c r="I28" s="108">
        <f t="shared" si="2"/>
        <v>23</v>
      </c>
      <c r="J28" s="100">
        <f t="shared" si="2"/>
        <v>43385</v>
      </c>
      <c r="K28" s="100">
        <f t="shared" si="2"/>
        <v>43385</v>
      </c>
      <c r="L28" s="109">
        <f t="shared" si="0"/>
        <v>2.2174999999999997E-2</v>
      </c>
      <c r="M28" s="1"/>
      <c r="N28" s="2">
        <v>43399</v>
      </c>
      <c r="O28" s="1">
        <v>2.0825</v>
      </c>
    </row>
    <row r="29" spans="3:23">
      <c r="C29" s="101"/>
      <c r="D29" s="110">
        <v>43944</v>
      </c>
      <c r="E29" s="153">
        <v>1.1000000000000001</v>
      </c>
      <c r="H29" s="38"/>
      <c r="I29" s="108">
        <f t="shared" si="2"/>
        <v>24</v>
      </c>
      <c r="J29" s="100">
        <f t="shared" si="2"/>
        <v>43386</v>
      </c>
      <c r="K29" s="100">
        <f t="shared" si="2"/>
        <v>43386</v>
      </c>
      <c r="L29" s="109">
        <f t="shared" si="0"/>
        <v>2.2174999999999997E-2</v>
      </c>
      <c r="M29" s="1"/>
      <c r="N29" s="2">
        <v>43402</v>
      </c>
      <c r="O29" s="1">
        <v>1.99</v>
      </c>
    </row>
    <row r="30" spans="3:23">
      <c r="C30" s="101"/>
      <c r="D30" s="110">
        <v>43945</v>
      </c>
      <c r="E30" s="153">
        <v>1.1000000000000001</v>
      </c>
      <c r="H30" s="38"/>
      <c r="I30" s="108">
        <f t="shared" si="2"/>
        <v>25</v>
      </c>
      <c r="J30" s="100">
        <f t="shared" si="2"/>
        <v>43387</v>
      </c>
      <c r="K30" s="100">
        <f t="shared" si="2"/>
        <v>43387</v>
      </c>
      <c r="L30" s="109">
        <f t="shared" si="0"/>
        <v>2.2174999999999997E-2</v>
      </c>
      <c r="M30" s="1"/>
      <c r="N30" s="2">
        <v>43403</v>
      </c>
      <c r="O30" s="1">
        <v>2.0425</v>
      </c>
    </row>
    <row r="31" spans="3:23">
      <c r="C31" s="101"/>
      <c r="D31" s="110">
        <v>43948</v>
      </c>
      <c r="E31" s="153">
        <v>1.1000000000000001</v>
      </c>
      <c r="H31" s="38"/>
      <c r="I31" s="108">
        <f t="shared" si="2"/>
        <v>26</v>
      </c>
      <c r="J31" s="100">
        <f t="shared" si="2"/>
        <v>43388</v>
      </c>
      <c r="K31" s="100">
        <f t="shared" si="2"/>
        <v>43388</v>
      </c>
      <c r="L31" s="109">
        <f t="shared" si="0"/>
        <v>2.2000000000000002E-2</v>
      </c>
      <c r="M31" s="1"/>
      <c r="N31" s="2">
        <v>43404</v>
      </c>
      <c r="O31" s="1">
        <v>2.0724999999999998</v>
      </c>
    </row>
    <row r="32" spans="3:23">
      <c r="C32" s="101"/>
      <c r="D32" s="110">
        <v>43949</v>
      </c>
      <c r="E32" s="153">
        <v>1.1000000000000001</v>
      </c>
      <c r="H32" s="38"/>
      <c r="I32" s="108">
        <f t="shared" si="2"/>
        <v>27</v>
      </c>
      <c r="J32" s="100">
        <f t="shared" si="2"/>
        <v>43389</v>
      </c>
      <c r="K32" s="100">
        <f t="shared" si="2"/>
        <v>43389</v>
      </c>
      <c r="L32" s="109">
        <f t="shared" si="0"/>
        <v>2.1949999999999997E-2</v>
      </c>
      <c r="M32" s="1"/>
      <c r="N32" s="2">
        <v>43405</v>
      </c>
      <c r="O32" s="1">
        <v>2.0750000000000002</v>
      </c>
    </row>
    <row r="33" spans="3:15">
      <c r="C33" s="101"/>
      <c r="D33" s="110">
        <v>43950</v>
      </c>
      <c r="E33" s="153">
        <v>1.1000000000000001</v>
      </c>
      <c r="H33" s="38"/>
      <c r="I33" s="108">
        <f t="shared" si="2"/>
        <v>28</v>
      </c>
      <c r="J33" s="100">
        <f t="shared" si="2"/>
        <v>43390</v>
      </c>
      <c r="K33" s="100">
        <f t="shared" si="2"/>
        <v>43390</v>
      </c>
      <c r="L33" s="109">
        <f t="shared" si="0"/>
        <v>2.155E-2</v>
      </c>
      <c r="M33" s="1"/>
      <c r="N33" s="2">
        <v>43406</v>
      </c>
      <c r="O33" s="1">
        <v>2.113</v>
      </c>
    </row>
    <row r="34" spans="3:15">
      <c r="C34" s="101"/>
      <c r="D34" s="110">
        <v>43955</v>
      </c>
      <c r="E34" s="153">
        <v>1.1000000000000001</v>
      </c>
      <c r="H34" s="38"/>
      <c r="I34" s="108">
        <f t="shared" si="2"/>
        <v>29</v>
      </c>
      <c r="J34" s="100">
        <f t="shared" si="2"/>
        <v>43391</v>
      </c>
      <c r="K34" s="100">
        <f t="shared" si="2"/>
        <v>43391</v>
      </c>
      <c r="L34" s="109">
        <f t="shared" si="0"/>
        <v>2.1299999999999999E-2</v>
      </c>
      <c r="M34" s="1"/>
      <c r="N34" s="2">
        <v>43409</v>
      </c>
      <c r="O34" s="1">
        <v>2.105</v>
      </c>
    </row>
    <row r="35" spans="3:15">
      <c r="C35" s="101"/>
      <c r="D35" s="110">
        <v>43957</v>
      </c>
      <c r="E35" s="153">
        <v>1.1000000000000001</v>
      </c>
      <c r="H35" s="38"/>
      <c r="I35" s="108">
        <f t="shared" si="2"/>
        <v>30</v>
      </c>
      <c r="J35" s="100">
        <f t="shared" si="2"/>
        <v>43392</v>
      </c>
      <c r="K35" s="100">
        <f t="shared" si="2"/>
        <v>43392</v>
      </c>
      <c r="L35" s="109">
        <f t="shared" si="0"/>
        <v>2.155E-2</v>
      </c>
      <c r="M35" s="1"/>
      <c r="N35" s="2">
        <v>43410</v>
      </c>
      <c r="O35" s="1">
        <v>2.1225000000000001</v>
      </c>
    </row>
    <row r="36" spans="3:15">
      <c r="C36" s="101"/>
      <c r="D36" s="110">
        <v>43958</v>
      </c>
      <c r="E36" s="153">
        <v>1.08</v>
      </c>
      <c r="H36" s="38"/>
      <c r="I36" s="108">
        <f t="shared" si="2"/>
        <v>31</v>
      </c>
      <c r="J36" s="100">
        <f t="shared" si="2"/>
        <v>43393</v>
      </c>
      <c r="K36" s="100">
        <f t="shared" si="2"/>
        <v>43393</v>
      </c>
      <c r="L36" s="109">
        <f t="shared" si="0"/>
        <v>2.155E-2</v>
      </c>
      <c r="M36" s="1"/>
      <c r="N36" s="2">
        <v>43411</v>
      </c>
      <c r="O36" s="1">
        <v>2.09</v>
      </c>
    </row>
    <row r="37" spans="3:15">
      <c r="C37" s="101"/>
      <c r="D37" s="110">
        <v>43959</v>
      </c>
      <c r="E37" s="153">
        <v>1.08</v>
      </c>
      <c r="H37" s="38"/>
      <c r="I37" s="108">
        <f t="shared" si="2"/>
        <v>32</v>
      </c>
      <c r="J37" s="100">
        <f t="shared" si="2"/>
        <v>43394</v>
      </c>
      <c r="K37" s="100">
        <f t="shared" si="2"/>
        <v>43394</v>
      </c>
      <c r="L37" s="109">
        <f t="shared" si="0"/>
        <v>2.155E-2</v>
      </c>
      <c r="M37" s="1"/>
      <c r="N37" s="2">
        <v>43412</v>
      </c>
      <c r="O37" s="1">
        <v>2.08</v>
      </c>
    </row>
    <row r="38" spans="3:15">
      <c r="C38" s="101"/>
      <c r="D38" s="110">
        <v>43962</v>
      </c>
      <c r="E38" s="153">
        <v>1.05</v>
      </c>
      <c r="H38" s="38"/>
      <c r="I38" s="108">
        <f t="shared" si="2"/>
        <v>33</v>
      </c>
      <c r="J38" s="100">
        <f t="shared" si="2"/>
        <v>43395</v>
      </c>
      <c r="K38" s="100">
        <f t="shared" si="2"/>
        <v>43395</v>
      </c>
      <c r="L38" s="109">
        <f t="shared" si="0"/>
        <v>2.1850000000000001E-2</v>
      </c>
      <c r="M38" s="1"/>
      <c r="N38" s="2">
        <v>43413</v>
      </c>
      <c r="O38" s="1">
        <v>2.0699999999999998</v>
      </c>
    </row>
    <row r="39" spans="3:15">
      <c r="C39" s="101"/>
      <c r="D39" s="110">
        <v>43963</v>
      </c>
      <c r="E39" s="153">
        <v>1.05</v>
      </c>
      <c r="H39" s="38"/>
      <c r="I39" s="108">
        <f t="shared" si="2"/>
        <v>34</v>
      </c>
      <c r="J39" s="100">
        <f t="shared" si="2"/>
        <v>43396</v>
      </c>
      <c r="K39" s="100">
        <f t="shared" si="2"/>
        <v>43396</v>
      </c>
      <c r="L39" s="109">
        <f t="shared" si="0"/>
        <v>2.1625000000000002E-2</v>
      </c>
      <c r="M39" s="1"/>
      <c r="N39" s="2">
        <v>43416</v>
      </c>
      <c r="O39" s="1">
        <v>2.0499999999999998</v>
      </c>
    </row>
    <row r="40" spans="3:15">
      <c r="C40" s="101"/>
      <c r="D40" s="110">
        <v>43964</v>
      </c>
      <c r="E40" s="153">
        <v>1.05</v>
      </c>
      <c r="H40" s="38"/>
      <c r="I40" s="108">
        <f t="shared" ref="I40:K55" si="3">I39+1</f>
        <v>35</v>
      </c>
      <c r="J40" s="100">
        <f t="shared" si="3"/>
        <v>43397</v>
      </c>
      <c r="K40" s="100">
        <f t="shared" si="3"/>
        <v>43397</v>
      </c>
      <c r="L40" s="109">
        <f t="shared" si="0"/>
        <v>2.1600000000000001E-2</v>
      </c>
      <c r="M40" s="1"/>
      <c r="N40" s="2">
        <v>43417</v>
      </c>
      <c r="O40" s="1">
        <v>2.0449999999999999</v>
      </c>
    </row>
    <row r="41" spans="3:15">
      <c r="C41" s="101"/>
      <c r="D41" s="110">
        <v>43965</v>
      </c>
      <c r="E41" s="153">
        <v>1.05</v>
      </c>
      <c r="H41" s="38"/>
      <c r="I41" s="108">
        <f t="shared" si="3"/>
        <v>36</v>
      </c>
      <c r="J41" s="100">
        <f t="shared" si="3"/>
        <v>43398</v>
      </c>
      <c r="K41" s="100">
        <f t="shared" si="3"/>
        <v>43398</v>
      </c>
      <c r="L41" s="109">
        <f t="shared" si="0"/>
        <v>2.1124999999999998E-2</v>
      </c>
      <c r="M41" s="1"/>
      <c r="N41" s="2">
        <v>43418</v>
      </c>
      <c r="O41" s="1">
        <v>2.04</v>
      </c>
    </row>
    <row r="42" spans="3:15">
      <c r="C42" s="101"/>
      <c r="D42" s="110">
        <v>43966</v>
      </c>
      <c r="E42" s="153">
        <v>1.05</v>
      </c>
      <c r="H42" s="38"/>
      <c r="I42" s="108">
        <f t="shared" si="3"/>
        <v>37</v>
      </c>
      <c r="J42" s="100">
        <f t="shared" si="3"/>
        <v>43399</v>
      </c>
      <c r="K42" s="100">
        <f t="shared" si="3"/>
        <v>43399</v>
      </c>
      <c r="L42" s="109">
        <f t="shared" si="0"/>
        <v>2.0825E-2</v>
      </c>
      <c r="M42" s="1"/>
      <c r="N42" s="2">
        <v>43419</v>
      </c>
      <c r="O42" s="1">
        <v>2.0775000000000001</v>
      </c>
    </row>
    <row r="43" spans="3:15">
      <c r="C43" s="101"/>
      <c r="D43" s="110">
        <v>43969</v>
      </c>
      <c r="E43" s="153">
        <v>1.05</v>
      </c>
      <c r="H43" s="38"/>
      <c r="I43" s="108">
        <f t="shared" si="3"/>
        <v>38</v>
      </c>
      <c r="J43" s="100">
        <f t="shared" si="3"/>
        <v>43400</v>
      </c>
      <c r="K43" s="100">
        <f t="shared" si="3"/>
        <v>43400</v>
      </c>
      <c r="L43" s="109">
        <f t="shared" si="0"/>
        <v>2.0825E-2</v>
      </c>
      <c r="M43" s="1"/>
      <c r="N43" s="2">
        <v>43420</v>
      </c>
      <c r="O43" s="1">
        <v>2.0550000000000002</v>
      </c>
    </row>
    <row r="44" spans="3:15">
      <c r="C44" s="101"/>
      <c r="D44" s="110">
        <v>43970</v>
      </c>
      <c r="E44" s="153">
        <v>1.02</v>
      </c>
      <c r="H44" s="38"/>
      <c r="I44" s="108">
        <f t="shared" si="3"/>
        <v>39</v>
      </c>
      <c r="J44" s="100">
        <f t="shared" si="3"/>
        <v>43401</v>
      </c>
      <c r="K44" s="100">
        <f t="shared" si="3"/>
        <v>43401</v>
      </c>
      <c r="L44" s="109">
        <f t="shared" si="0"/>
        <v>2.0825E-2</v>
      </c>
      <c r="M44" s="1"/>
      <c r="N44" s="2">
        <v>43423</v>
      </c>
      <c r="O44" s="1">
        <v>2.0350000000000001</v>
      </c>
    </row>
    <row r="45" spans="3:15">
      <c r="C45" s="101"/>
      <c r="D45" s="110">
        <v>43971</v>
      </c>
      <c r="E45" s="153">
        <v>1.02</v>
      </c>
      <c r="H45" s="38"/>
      <c r="I45" s="108">
        <f t="shared" si="3"/>
        <v>40</v>
      </c>
      <c r="J45" s="100">
        <f t="shared" si="3"/>
        <v>43402</v>
      </c>
      <c r="K45" s="100">
        <f t="shared" si="3"/>
        <v>43402</v>
      </c>
      <c r="L45" s="109">
        <f t="shared" si="0"/>
        <v>1.9900000000000001E-2</v>
      </c>
      <c r="M45" s="1"/>
      <c r="N45" s="2">
        <v>43424</v>
      </c>
      <c r="O45" s="1">
        <v>2.0425</v>
      </c>
    </row>
    <row r="46" spans="3:15">
      <c r="C46" s="101"/>
      <c r="D46" s="110">
        <v>43972</v>
      </c>
      <c r="E46" s="153">
        <v>1.02</v>
      </c>
      <c r="H46" s="38"/>
      <c r="I46" s="108">
        <f t="shared" si="3"/>
        <v>41</v>
      </c>
      <c r="J46" s="100">
        <f t="shared" si="3"/>
        <v>43403</v>
      </c>
      <c r="K46" s="100">
        <f t="shared" si="3"/>
        <v>43403</v>
      </c>
      <c r="L46" s="109">
        <f t="shared" si="0"/>
        <v>2.0424999999999999E-2</v>
      </c>
      <c r="M46" s="1"/>
      <c r="N46" s="2">
        <v>43425</v>
      </c>
      <c r="O46" s="1">
        <v>2.0525000000000002</v>
      </c>
    </row>
    <row r="47" spans="3:15">
      <c r="C47" s="101"/>
      <c r="D47" s="110">
        <v>43973</v>
      </c>
      <c r="E47" s="153">
        <v>1.02</v>
      </c>
      <c r="H47" s="38"/>
      <c r="I47" s="108">
        <f t="shared" si="3"/>
        <v>42</v>
      </c>
      <c r="J47" s="100">
        <f t="shared" si="3"/>
        <v>43404</v>
      </c>
      <c r="K47" s="100">
        <f t="shared" si="3"/>
        <v>43404</v>
      </c>
      <c r="L47" s="109">
        <f t="shared" si="0"/>
        <v>2.0724999999999997E-2</v>
      </c>
      <c r="M47" s="1"/>
      <c r="N47" s="2">
        <v>43426</v>
      </c>
      <c r="O47" s="1">
        <v>2.0449999999999999</v>
      </c>
    </row>
    <row r="48" spans="3:15">
      <c r="C48" s="101"/>
      <c r="D48" s="110">
        <v>43976</v>
      </c>
      <c r="E48" s="153">
        <v>1.02</v>
      </c>
      <c r="H48" s="38"/>
      <c r="I48" s="108">
        <f t="shared" si="3"/>
        <v>43</v>
      </c>
      <c r="J48" s="100">
        <f t="shared" si="3"/>
        <v>43405</v>
      </c>
      <c r="K48" s="100">
        <f t="shared" si="3"/>
        <v>43405</v>
      </c>
      <c r="L48" s="109">
        <f t="shared" si="0"/>
        <v>2.0750000000000001E-2</v>
      </c>
      <c r="M48" s="1"/>
      <c r="N48" s="2">
        <v>43427</v>
      </c>
      <c r="O48" s="1">
        <v>2.0125000000000002</v>
      </c>
    </row>
    <row r="49" spans="3:15">
      <c r="C49" s="101"/>
      <c r="D49" s="110">
        <v>43977</v>
      </c>
      <c r="E49" s="153">
        <v>1.02</v>
      </c>
      <c r="H49" s="38"/>
      <c r="I49" s="108">
        <f t="shared" si="3"/>
        <v>44</v>
      </c>
      <c r="J49" s="100">
        <f t="shared" si="3"/>
        <v>43406</v>
      </c>
      <c r="K49" s="100">
        <f t="shared" si="3"/>
        <v>43406</v>
      </c>
      <c r="L49" s="109">
        <f t="shared" si="0"/>
        <v>2.1129999999999999E-2</v>
      </c>
      <c r="M49" s="1"/>
      <c r="N49" s="2">
        <v>43430</v>
      </c>
      <c r="O49" s="1">
        <v>2.0150000000000001</v>
      </c>
    </row>
    <row r="50" spans="3:15">
      <c r="C50" s="101"/>
      <c r="D50" s="110">
        <v>43978</v>
      </c>
      <c r="E50" s="153">
        <v>1.02</v>
      </c>
      <c r="H50" s="38"/>
      <c r="I50" s="108">
        <f t="shared" si="3"/>
        <v>45</v>
      </c>
      <c r="J50" s="100">
        <f t="shared" si="3"/>
        <v>43407</v>
      </c>
      <c r="K50" s="100">
        <f t="shared" si="3"/>
        <v>43407</v>
      </c>
      <c r="L50" s="109">
        <f t="shared" si="0"/>
        <v>2.1129999999999999E-2</v>
      </c>
      <c r="M50" s="1"/>
      <c r="N50" s="2">
        <v>43431</v>
      </c>
      <c r="O50" s="1">
        <v>2.0099999999999998</v>
      </c>
    </row>
    <row r="51" spans="3:15">
      <c r="C51" s="101"/>
      <c r="D51" s="110">
        <v>43979</v>
      </c>
      <c r="E51" s="153">
        <v>0.81</v>
      </c>
      <c r="H51" s="38"/>
      <c r="I51" s="108">
        <f t="shared" si="3"/>
        <v>46</v>
      </c>
      <c r="J51" s="100">
        <f t="shared" si="3"/>
        <v>43408</v>
      </c>
      <c r="K51" s="100">
        <f t="shared" si="3"/>
        <v>43408</v>
      </c>
      <c r="L51" s="109">
        <f t="shared" si="0"/>
        <v>2.1129999999999999E-2</v>
      </c>
      <c r="M51" s="1"/>
      <c r="N51" s="2">
        <v>43432</v>
      </c>
      <c r="O51" s="1">
        <v>2.04</v>
      </c>
    </row>
    <row r="52" spans="3:15">
      <c r="C52" s="101"/>
      <c r="D52" s="110">
        <v>43980</v>
      </c>
      <c r="E52" s="153">
        <v>0.81</v>
      </c>
      <c r="H52" s="38"/>
      <c r="I52" s="108">
        <f t="shared" si="3"/>
        <v>47</v>
      </c>
      <c r="J52" s="100">
        <f t="shared" si="3"/>
        <v>43409</v>
      </c>
      <c r="K52" s="100">
        <f t="shared" si="3"/>
        <v>43409</v>
      </c>
      <c r="L52" s="109">
        <f t="shared" si="0"/>
        <v>2.1049999999999999E-2</v>
      </c>
      <c r="M52" s="1"/>
      <c r="N52" s="2">
        <v>43433</v>
      </c>
      <c r="O52" s="1">
        <v>2.02</v>
      </c>
    </row>
    <row r="53" spans="3:15">
      <c r="C53" s="101"/>
      <c r="D53" s="110">
        <v>43983</v>
      </c>
      <c r="E53" s="101">
        <v>0.81</v>
      </c>
      <c r="H53" s="38"/>
      <c r="I53" s="108">
        <f t="shared" si="3"/>
        <v>48</v>
      </c>
      <c r="J53" s="100">
        <f t="shared" si="3"/>
        <v>43410</v>
      </c>
      <c r="K53" s="100">
        <f t="shared" si="3"/>
        <v>43410</v>
      </c>
      <c r="L53" s="109">
        <f t="shared" si="0"/>
        <v>2.1225000000000001E-2</v>
      </c>
      <c r="M53" s="1"/>
      <c r="N53" s="2">
        <v>43434</v>
      </c>
      <c r="O53" s="1">
        <v>2.0350000000000001</v>
      </c>
    </row>
    <row r="54" spans="3:15">
      <c r="C54" s="101"/>
      <c r="D54" s="110">
        <v>43984</v>
      </c>
      <c r="E54" s="101">
        <v>0.81</v>
      </c>
      <c r="H54" s="38"/>
      <c r="I54" s="108">
        <f t="shared" si="3"/>
        <v>49</v>
      </c>
      <c r="J54" s="100">
        <f t="shared" si="3"/>
        <v>43411</v>
      </c>
      <c r="K54" s="100">
        <f t="shared" si="3"/>
        <v>43411</v>
      </c>
      <c r="L54" s="109">
        <f t="shared" si="0"/>
        <v>2.0899999999999998E-2</v>
      </c>
      <c r="M54" s="1"/>
      <c r="N54" s="2">
        <v>43437</v>
      </c>
      <c r="O54" s="1">
        <v>2.0499999999999998</v>
      </c>
    </row>
    <row r="55" spans="3:15">
      <c r="C55" s="101"/>
      <c r="D55" s="110">
        <v>43985</v>
      </c>
      <c r="E55" s="101">
        <v>0.81</v>
      </c>
      <c r="H55" s="38"/>
      <c r="I55" s="108">
        <f t="shared" si="3"/>
        <v>50</v>
      </c>
      <c r="J55" s="100">
        <f t="shared" si="3"/>
        <v>43412</v>
      </c>
      <c r="K55" s="100">
        <f t="shared" si="3"/>
        <v>43412</v>
      </c>
      <c r="L55" s="109">
        <f t="shared" si="0"/>
        <v>2.0799999999999999E-2</v>
      </c>
      <c r="M55" s="1"/>
      <c r="N55" s="2">
        <v>43438</v>
      </c>
      <c r="O55" s="1">
        <v>2.0074999999999998</v>
      </c>
    </row>
    <row r="56" spans="3:15">
      <c r="C56" s="101"/>
      <c r="D56" s="110">
        <v>43986</v>
      </c>
      <c r="E56" s="101">
        <v>0.8</v>
      </c>
      <c r="H56" s="38"/>
      <c r="I56" s="108">
        <f t="shared" ref="I56:K71" si="4">I55+1</f>
        <v>51</v>
      </c>
      <c r="J56" s="100">
        <f t="shared" si="4"/>
        <v>43413</v>
      </c>
      <c r="K56" s="100">
        <f t="shared" si="4"/>
        <v>43413</v>
      </c>
      <c r="L56" s="109">
        <f t="shared" si="0"/>
        <v>2.07E-2</v>
      </c>
      <c r="M56" s="1"/>
      <c r="N56" s="2">
        <v>43439</v>
      </c>
      <c r="O56" s="1">
        <v>1.9300000000000002</v>
      </c>
    </row>
    <row r="57" spans="3:15">
      <c r="C57" s="101"/>
      <c r="D57" s="110">
        <v>43987</v>
      </c>
      <c r="E57" s="101">
        <v>0.79</v>
      </c>
      <c r="H57" s="38"/>
      <c r="I57" s="108">
        <f t="shared" si="4"/>
        <v>52</v>
      </c>
      <c r="J57" s="100">
        <f t="shared" si="4"/>
        <v>43414</v>
      </c>
      <c r="K57" s="100">
        <f t="shared" si="4"/>
        <v>43414</v>
      </c>
      <c r="L57" s="109">
        <f t="shared" si="0"/>
        <v>2.07E-2</v>
      </c>
      <c r="M57" s="1"/>
      <c r="N57" s="2">
        <v>43440</v>
      </c>
      <c r="O57" s="1">
        <v>1.875</v>
      </c>
    </row>
    <row r="58" spans="3:15">
      <c r="C58" s="101"/>
      <c r="D58" s="110">
        <v>43990</v>
      </c>
      <c r="E58" s="101">
        <v>0.79</v>
      </c>
      <c r="H58" s="38"/>
      <c r="I58" s="108">
        <f t="shared" si="4"/>
        <v>53</v>
      </c>
      <c r="J58" s="100">
        <f t="shared" si="4"/>
        <v>43415</v>
      </c>
      <c r="K58" s="100">
        <f t="shared" si="4"/>
        <v>43415</v>
      </c>
      <c r="L58" s="109">
        <f t="shared" si="0"/>
        <v>2.07E-2</v>
      </c>
      <c r="M58" s="1"/>
      <c r="N58" s="2">
        <v>43441</v>
      </c>
      <c r="O58" s="1">
        <v>1.8725000000000001</v>
      </c>
    </row>
    <row r="59" spans="3:15">
      <c r="C59" s="101"/>
      <c r="D59" s="110">
        <v>43991</v>
      </c>
      <c r="E59" s="101">
        <v>0.79</v>
      </c>
      <c r="H59" s="38"/>
      <c r="I59" s="108">
        <f t="shared" si="4"/>
        <v>54</v>
      </c>
      <c r="J59" s="100">
        <f t="shared" si="4"/>
        <v>43416</v>
      </c>
      <c r="K59" s="100">
        <f t="shared" si="4"/>
        <v>43416</v>
      </c>
      <c r="L59" s="109">
        <f t="shared" si="0"/>
        <v>2.0499999999999997E-2</v>
      </c>
      <c r="M59" s="1"/>
      <c r="N59" s="2">
        <v>43444</v>
      </c>
      <c r="O59" s="1">
        <v>1.843</v>
      </c>
    </row>
    <row r="60" spans="3:15">
      <c r="C60" s="101"/>
      <c r="D60" s="110">
        <v>43992</v>
      </c>
      <c r="E60" s="101">
        <v>0.79</v>
      </c>
      <c r="H60" s="38"/>
      <c r="I60" s="108">
        <f t="shared" si="4"/>
        <v>55</v>
      </c>
      <c r="J60" s="100">
        <f t="shared" si="4"/>
        <v>43417</v>
      </c>
      <c r="K60" s="100">
        <f t="shared" si="4"/>
        <v>43417</v>
      </c>
      <c r="L60" s="109">
        <f t="shared" si="0"/>
        <v>2.0449999999999999E-2</v>
      </c>
      <c r="M60" s="1"/>
      <c r="N60" s="2">
        <v>43445</v>
      </c>
      <c r="O60" s="1">
        <v>1.8574999999999999</v>
      </c>
    </row>
    <row r="61" spans="3:15">
      <c r="C61" s="101"/>
      <c r="D61" s="110">
        <v>43993</v>
      </c>
      <c r="E61" s="101">
        <v>0.79</v>
      </c>
      <c r="H61" s="38"/>
      <c r="I61" s="108">
        <f t="shared" si="4"/>
        <v>56</v>
      </c>
      <c r="J61" s="100">
        <f t="shared" si="4"/>
        <v>43418</v>
      </c>
      <c r="K61" s="100">
        <f t="shared" si="4"/>
        <v>43418</v>
      </c>
      <c r="L61" s="109">
        <f t="shared" si="0"/>
        <v>2.0400000000000001E-2</v>
      </c>
      <c r="M61" s="1"/>
      <c r="N61" s="2">
        <v>43446</v>
      </c>
      <c r="O61" s="1">
        <v>1.895</v>
      </c>
    </row>
    <row r="62" spans="3:15">
      <c r="C62" s="101"/>
      <c r="D62" s="110">
        <v>43994</v>
      </c>
      <c r="E62" s="101">
        <v>0.79</v>
      </c>
      <c r="H62" s="38"/>
      <c r="I62" s="108">
        <f t="shared" si="4"/>
        <v>57</v>
      </c>
      <c r="J62" s="100">
        <f t="shared" si="4"/>
        <v>43419</v>
      </c>
      <c r="K62" s="100">
        <f t="shared" si="4"/>
        <v>43419</v>
      </c>
      <c r="L62" s="109">
        <f t="shared" si="0"/>
        <v>2.0775000000000002E-2</v>
      </c>
      <c r="M62" s="1"/>
      <c r="N62" s="2">
        <v>43447</v>
      </c>
      <c r="O62" s="1">
        <v>1.9</v>
      </c>
    </row>
    <row r="63" spans="3:15">
      <c r="C63" s="101"/>
      <c r="D63" s="110">
        <v>43997</v>
      </c>
      <c r="E63" s="101">
        <v>0.79</v>
      </c>
      <c r="H63" s="38"/>
      <c r="I63" s="108">
        <f t="shared" si="4"/>
        <v>58</v>
      </c>
      <c r="J63" s="100">
        <f t="shared" si="4"/>
        <v>43420</v>
      </c>
      <c r="K63" s="100">
        <f t="shared" si="4"/>
        <v>43420</v>
      </c>
      <c r="L63" s="109">
        <f t="shared" si="0"/>
        <v>2.0550000000000002E-2</v>
      </c>
      <c r="M63" s="1"/>
      <c r="N63" s="2">
        <v>43448</v>
      </c>
      <c r="O63" s="1">
        <v>1.8599999999999999</v>
      </c>
    </row>
    <row r="64" spans="3:15">
      <c r="C64" s="101"/>
      <c r="D64" s="110">
        <v>43998</v>
      </c>
      <c r="E64" s="101">
        <v>0.79</v>
      </c>
      <c r="H64" s="38"/>
      <c r="I64" s="108">
        <f t="shared" si="4"/>
        <v>59</v>
      </c>
      <c r="J64" s="100">
        <f t="shared" si="4"/>
        <v>43421</v>
      </c>
      <c r="K64" s="100">
        <f t="shared" si="4"/>
        <v>43421</v>
      </c>
      <c r="L64" s="109">
        <f t="shared" si="0"/>
        <v>2.0550000000000002E-2</v>
      </c>
      <c r="M64" s="1"/>
      <c r="N64" s="2">
        <v>43451</v>
      </c>
      <c r="O64" s="1">
        <v>1.8599999999999999</v>
      </c>
    </row>
    <row r="65" spans="3:15">
      <c r="C65" s="101"/>
      <c r="D65" s="110">
        <v>43999</v>
      </c>
      <c r="E65" s="101">
        <v>0.79</v>
      </c>
      <c r="H65" s="38"/>
      <c r="I65" s="108">
        <f t="shared" si="4"/>
        <v>60</v>
      </c>
      <c r="J65" s="100">
        <f t="shared" si="4"/>
        <v>43422</v>
      </c>
      <c r="K65" s="100">
        <f t="shared" si="4"/>
        <v>43422</v>
      </c>
      <c r="L65" s="109">
        <f t="shared" si="0"/>
        <v>2.0550000000000002E-2</v>
      </c>
      <c r="M65" s="1"/>
      <c r="N65" s="2">
        <v>43452</v>
      </c>
      <c r="O65" s="1">
        <v>1.8399999999999999</v>
      </c>
    </row>
    <row r="66" spans="3:15">
      <c r="C66" s="101"/>
      <c r="D66" s="110">
        <v>44000</v>
      </c>
      <c r="E66" s="101">
        <v>0.79</v>
      </c>
      <c r="H66" s="38"/>
      <c r="I66" s="108">
        <f t="shared" si="4"/>
        <v>61</v>
      </c>
      <c r="J66" s="100">
        <f t="shared" si="4"/>
        <v>43423</v>
      </c>
      <c r="K66" s="100">
        <f t="shared" si="4"/>
        <v>43423</v>
      </c>
      <c r="L66" s="109">
        <f t="shared" si="0"/>
        <v>2.035E-2</v>
      </c>
      <c r="M66" s="1"/>
      <c r="N66" s="2">
        <v>43453</v>
      </c>
      <c r="O66" s="1">
        <v>1.7949999999999999</v>
      </c>
    </row>
    <row r="67" spans="3:15">
      <c r="C67" s="101"/>
      <c r="D67" s="110">
        <v>44001</v>
      </c>
      <c r="E67" s="101">
        <v>0.79</v>
      </c>
      <c r="H67" s="38"/>
      <c r="I67" s="108">
        <f t="shared" si="4"/>
        <v>62</v>
      </c>
      <c r="J67" s="100">
        <f t="shared" si="4"/>
        <v>43424</v>
      </c>
      <c r="K67" s="100">
        <f t="shared" si="4"/>
        <v>43424</v>
      </c>
      <c r="L67" s="109">
        <f t="shared" si="0"/>
        <v>2.0424999999999999E-2</v>
      </c>
      <c r="M67" s="1"/>
      <c r="N67" s="2">
        <v>43454</v>
      </c>
      <c r="O67" s="1">
        <v>1.81</v>
      </c>
    </row>
    <row r="68" spans="3:15">
      <c r="C68" s="101"/>
      <c r="D68" s="110">
        <v>44004</v>
      </c>
      <c r="E68" s="101">
        <v>0.79</v>
      </c>
      <c r="H68" s="38"/>
      <c r="I68" s="108">
        <f t="shared" si="4"/>
        <v>63</v>
      </c>
      <c r="J68" s="100">
        <f t="shared" si="4"/>
        <v>43425</v>
      </c>
      <c r="K68" s="100">
        <f t="shared" si="4"/>
        <v>43425</v>
      </c>
      <c r="L68" s="109">
        <f t="shared" si="0"/>
        <v>2.0525000000000002E-2</v>
      </c>
      <c r="M68" s="1"/>
      <c r="N68" s="2">
        <v>43455</v>
      </c>
      <c r="O68" s="1">
        <v>1.85</v>
      </c>
    </row>
    <row r="69" spans="3:15">
      <c r="C69" s="101"/>
      <c r="D69" s="110">
        <v>44005</v>
      </c>
      <c r="E69" s="101">
        <v>0.79</v>
      </c>
      <c r="H69" s="38"/>
      <c r="I69" s="108">
        <f t="shared" si="4"/>
        <v>64</v>
      </c>
      <c r="J69" s="100">
        <f t="shared" si="4"/>
        <v>43426</v>
      </c>
      <c r="K69" s="100">
        <f t="shared" si="4"/>
        <v>43426</v>
      </c>
      <c r="L69" s="109">
        <f t="shared" si="0"/>
        <v>2.0449999999999999E-2</v>
      </c>
      <c r="M69" s="1"/>
      <c r="N69" s="2">
        <v>43458</v>
      </c>
      <c r="O69" s="1">
        <v>1.8599999999999999</v>
      </c>
    </row>
    <row r="70" spans="3:15">
      <c r="C70" s="101"/>
      <c r="D70" s="110">
        <v>44006</v>
      </c>
      <c r="E70" s="101">
        <v>0.79</v>
      </c>
      <c r="H70" s="38"/>
      <c r="I70" s="108">
        <f t="shared" si="4"/>
        <v>65</v>
      </c>
      <c r="J70" s="100">
        <f t="shared" si="4"/>
        <v>43427</v>
      </c>
      <c r="K70" s="100">
        <f t="shared" si="4"/>
        <v>43427</v>
      </c>
      <c r="L70" s="109">
        <f t="shared" ref="L70:L133" si="5">IFERROR(VLOOKUP(K70,$N$6:$O$2305,2,FALSE)/100,L69)</f>
        <v>2.0125000000000001E-2</v>
      </c>
      <c r="M70" s="1"/>
      <c r="N70" s="2">
        <v>43459</v>
      </c>
      <c r="O70" s="1">
        <v>1.8599999999999999</v>
      </c>
    </row>
    <row r="71" spans="3:15">
      <c r="C71" s="101"/>
      <c r="D71" s="110">
        <v>44007</v>
      </c>
      <c r="E71" s="101">
        <v>0.79</v>
      </c>
      <c r="H71" s="38"/>
      <c r="I71" s="108">
        <f t="shared" si="4"/>
        <v>66</v>
      </c>
      <c r="J71" s="100">
        <f t="shared" si="4"/>
        <v>43428</v>
      </c>
      <c r="K71" s="100">
        <f t="shared" si="4"/>
        <v>43428</v>
      </c>
      <c r="L71" s="109">
        <f t="shared" si="5"/>
        <v>2.0125000000000001E-2</v>
      </c>
      <c r="M71" s="1"/>
      <c r="N71" s="2">
        <v>43460</v>
      </c>
      <c r="O71" s="1">
        <v>1.8125</v>
      </c>
    </row>
    <row r="72" spans="3:15">
      <c r="C72" s="101"/>
      <c r="D72" s="110">
        <v>44008</v>
      </c>
      <c r="E72" s="101">
        <v>0.79</v>
      </c>
      <c r="H72" s="38"/>
      <c r="I72" s="108">
        <f t="shared" ref="I72:K87" si="6">I71+1</f>
        <v>67</v>
      </c>
      <c r="J72" s="100">
        <f t="shared" si="6"/>
        <v>43429</v>
      </c>
      <c r="K72" s="100">
        <f t="shared" si="6"/>
        <v>43429</v>
      </c>
      <c r="L72" s="109">
        <f t="shared" si="5"/>
        <v>2.0125000000000001E-2</v>
      </c>
      <c r="M72" s="1"/>
      <c r="N72" s="2">
        <v>43461</v>
      </c>
      <c r="O72" s="1">
        <v>1.8149999999999999</v>
      </c>
    </row>
    <row r="73" spans="3:15">
      <c r="C73" s="101"/>
      <c r="D73" s="110">
        <v>44011</v>
      </c>
      <c r="E73" s="101">
        <v>0.79</v>
      </c>
      <c r="H73" s="38"/>
      <c r="I73" s="108">
        <f t="shared" si="6"/>
        <v>68</v>
      </c>
      <c r="J73" s="100">
        <f t="shared" si="6"/>
        <v>43430</v>
      </c>
      <c r="K73" s="100">
        <f t="shared" si="6"/>
        <v>43430</v>
      </c>
      <c r="L73" s="109">
        <f t="shared" si="5"/>
        <v>2.0150000000000001E-2</v>
      </c>
      <c r="M73" s="1"/>
      <c r="N73" s="2">
        <v>43462</v>
      </c>
      <c r="O73" s="1">
        <v>1.83</v>
      </c>
    </row>
    <row r="74" spans="3:15">
      <c r="C74" s="101"/>
      <c r="D74" s="110">
        <v>44012</v>
      </c>
      <c r="E74" s="101">
        <v>0.79</v>
      </c>
      <c r="H74" s="38"/>
      <c r="I74" s="108">
        <f t="shared" si="6"/>
        <v>69</v>
      </c>
      <c r="J74" s="100">
        <f t="shared" si="6"/>
        <v>43431</v>
      </c>
      <c r="K74" s="100">
        <f t="shared" si="6"/>
        <v>43431</v>
      </c>
      <c r="L74" s="109">
        <f t="shared" si="5"/>
        <v>2.0099999999999996E-2</v>
      </c>
      <c r="M74" s="1"/>
      <c r="N74" s="2">
        <v>43465</v>
      </c>
      <c r="O74" s="1">
        <v>1.83</v>
      </c>
    </row>
    <row r="75" spans="3:15">
      <c r="C75" s="101"/>
      <c r="D75" s="110">
        <v>44013</v>
      </c>
      <c r="E75" s="101">
        <v>0.79</v>
      </c>
      <c r="H75" s="38"/>
      <c r="I75" s="108">
        <f t="shared" si="6"/>
        <v>70</v>
      </c>
      <c r="J75" s="100">
        <f t="shared" si="6"/>
        <v>43432</v>
      </c>
      <c r="K75" s="100">
        <f t="shared" si="6"/>
        <v>43432</v>
      </c>
      <c r="L75" s="109">
        <f t="shared" si="5"/>
        <v>2.0400000000000001E-2</v>
      </c>
      <c r="M75" s="1"/>
      <c r="N75" s="2">
        <v>43466</v>
      </c>
      <c r="O75" s="1">
        <v>1.83</v>
      </c>
    </row>
    <row r="76" spans="3:15">
      <c r="C76" s="101"/>
      <c r="D76" s="110">
        <v>44014</v>
      </c>
      <c r="E76" s="101">
        <v>0.79</v>
      </c>
      <c r="H76" s="38"/>
      <c r="I76" s="108">
        <f t="shared" si="6"/>
        <v>71</v>
      </c>
      <c r="J76" s="100">
        <f t="shared" si="6"/>
        <v>43433</v>
      </c>
      <c r="K76" s="100">
        <f t="shared" si="6"/>
        <v>43433</v>
      </c>
      <c r="L76" s="109">
        <f t="shared" si="5"/>
        <v>2.0199999999999999E-2</v>
      </c>
      <c r="M76" s="1"/>
      <c r="N76" s="2">
        <v>43467</v>
      </c>
      <c r="O76" s="1">
        <v>1.827</v>
      </c>
    </row>
    <row r="77" spans="3:15">
      <c r="C77" s="101"/>
      <c r="D77" s="110">
        <v>44015</v>
      </c>
      <c r="E77" s="101">
        <v>0.79</v>
      </c>
      <c r="H77" s="38"/>
      <c r="I77" s="108">
        <f t="shared" si="6"/>
        <v>72</v>
      </c>
      <c r="J77" s="100">
        <f t="shared" si="6"/>
        <v>43434</v>
      </c>
      <c r="K77" s="100">
        <f t="shared" si="6"/>
        <v>43434</v>
      </c>
      <c r="L77" s="109">
        <f t="shared" si="5"/>
        <v>2.035E-2</v>
      </c>
      <c r="M77" s="1"/>
      <c r="N77" s="2">
        <v>43468</v>
      </c>
      <c r="O77" s="1">
        <v>1.8</v>
      </c>
    </row>
    <row r="78" spans="3:15">
      <c r="C78" s="101"/>
      <c r="D78" s="110">
        <v>44018</v>
      </c>
      <c r="E78" s="101">
        <v>0.79</v>
      </c>
      <c r="H78" s="38"/>
      <c r="I78" s="108">
        <f t="shared" si="6"/>
        <v>73</v>
      </c>
      <c r="J78" s="100">
        <f t="shared" si="6"/>
        <v>43435</v>
      </c>
      <c r="K78" s="100">
        <f t="shared" si="6"/>
        <v>43435</v>
      </c>
      <c r="L78" s="109">
        <f t="shared" si="5"/>
        <v>2.035E-2</v>
      </c>
      <c r="M78" s="1"/>
      <c r="N78" s="2">
        <v>43469</v>
      </c>
      <c r="O78" s="1">
        <v>1.7549999999999999</v>
      </c>
    </row>
    <row r="79" spans="3:15">
      <c r="C79" s="101"/>
      <c r="D79" s="110">
        <v>44019</v>
      </c>
      <c r="E79" s="101">
        <v>0.79</v>
      </c>
      <c r="H79" s="38"/>
      <c r="I79" s="108">
        <f t="shared" si="6"/>
        <v>74</v>
      </c>
      <c r="J79" s="100">
        <f t="shared" si="6"/>
        <v>43436</v>
      </c>
      <c r="K79" s="100">
        <f t="shared" si="6"/>
        <v>43436</v>
      </c>
      <c r="L79" s="109">
        <f t="shared" si="5"/>
        <v>2.035E-2</v>
      </c>
      <c r="M79" s="1"/>
      <c r="N79" s="2">
        <v>43472</v>
      </c>
      <c r="O79" s="1">
        <v>1.78</v>
      </c>
    </row>
    <row r="80" spans="3:15">
      <c r="C80" s="101"/>
      <c r="D80" s="110">
        <v>44020</v>
      </c>
      <c r="E80" s="101">
        <v>0.79</v>
      </c>
      <c r="H80" s="38"/>
      <c r="I80" s="108">
        <f t="shared" si="6"/>
        <v>75</v>
      </c>
      <c r="J80" s="100">
        <f t="shared" si="6"/>
        <v>43437</v>
      </c>
      <c r="K80" s="100">
        <f t="shared" si="6"/>
        <v>43437</v>
      </c>
      <c r="L80" s="109">
        <f t="shared" si="5"/>
        <v>2.0499999999999997E-2</v>
      </c>
      <c r="M80" s="1"/>
      <c r="N80" s="2">
        <v>43473</v>
      </c>
      <c r="O80" s="1">
        <v>1.8075000000000001</v>
      </c>
    </row>
    <row r="81" spans="3:15">
      <c r="C81" s="101"/>
      <c r="D81" s="110">
        <v>44021</v>
      </c>
      <c r="E81" s="101">
        <v>0.79</v>
      </c>
      <c r="H81" s="38"/>
      <c r="I81" s="108">
        <f t="shared" si="6"/>
        <v>76</v>
      </c>
      <c r="J81" s="100">
        <f t="shared" si="6"/>
        <v>43438</v>
      </c>
      <c r="K81" s="100">
        <f t="shared" si="6"/>
        <v>43438</v>
      </c>
      <c r="L81" s="109">
        <f t="shared" si="5"/>
        <v>2.0074999999999999E-2</v>
      </c>
      <c r="M81" s="1"/>
      <c r="N81" s="2">
        <v>43474</v>
      </c>
      <c r="O81" s="1">
        <v>1.8129999999999999</v>
      </c>
    </row>
    <row r="82" spans="3:15">
      <c r="C82" s="101"/>
      <c r="D82" s="110">
        <v>44022</v>
      </c>
      <c r="E82" s="101">
        <v>0.79</v>
      </c>
      <c r="H82" s="38"/>
      <c r="I82" s="108">
        <f t="shared" si="6"/>
        <v>77</v>
      </c>
      <c r="J82" s="100">
        <f t="shared" si="6"/>
        <v>43439</v>
      </c>
      <c r="K82" s="100">
        <f t="shared" si="6"/>
        <v>43439</v>
      </c>
      <c r="L82" s="109">
        <f t="shared" si="5"/>
        <v>1.9300000000000001E-2</v>
      </c>
      <c r="M82" s="1"/>
      <c r="N82" s="2">
        <v>43475</v>
      </c>
      <c r="O82" s="1">
        <v>1.8050000000000002</v>
      </c>
    </row>
    <row r="83" spans="3:15">
      <c r="C83" s="101"/>
      <c r="D83" s="110">
        <v>44025</v>
      </c>
      <c r="E83" s="101">
        <v>0.79</v>
      </c>
      <c r="H83" s="38"/>
      <c r="I83" s="108">
        <f t="shared" si="6"/>
        <v>78</v>
      </c>
      <c r="J83" s="100">
        <f t="shared" si="6"/>
        <v>43440</v>
      </c>
      <c r="K83" s="100">
        <f t="shared" si="6"/>
        <v>43440</v>
      </c>
      <c r="L83" s="109">
        <f t="shared" si="5"/>
        <v>1.8749999999999999E-2</v>
      </c>
      <c r="M83" s="1"/>
      <c r="N83" s="2">
        <v>43476</v>
      </c>
      <c r="O83" s="1">
        <v>1.8399999999999999</v>
      </c>
    </row>
    <row r="84" spans="3:15">
      <c r="C84" s="101"/>
      <c r="D84" s="110">
        <v>44026</v>
      </c>
      <c r="E84" s="101">
        <v>0.79</v>
      </c>
      <c r="H84" s="38"/>
      <c r="I84" s="108">
        <f t="shared" si="6"/>
        <v>79</v>
      </c>
      <c r="J84" s="100">
        <f t="shared" si="6"/>
        <v>43441</v>
      </c>
      <c r="K84" s="100">
        <f t="shared" si="6"/>
        <v>43441</v>
      </c>
      <c r="L84" s="109">
        <f t="shared" si="5"/>
        <v>1.8725000000000002E-2</v>
      </c>
      <c r="M84" s="1"/>
      <c r="N84" s="2">
        <v>43479</v>
      </c>
      <c r="O84" s="1">
        <v>1.798</v>
      </c>
    </row>
    <row r="85" spans="3:15">
      <c r="C85" s="101"/>
      <c r="D85" s="110">
        <v>44027</v>
      </c>
      <c r="E85" s="101">
        <v>0.79</v>
      </c>
      <c r="H85" s="38"/>
      <c r="I85" s="108">
        <f t="shared" si="6"/>
        <v>80</v>
      </c>
      <c r="J85" s="100">
        <f t="shared" si="6"/>
        <v>43442</v>
      </c>
      <c r="K85" s="100">
        <f t="shared" si="6"/>
        <v>43442</v>
      </c>
      <c r="L85" s="109">
        <f t="shared" si="5"/>
        <v>1.8725000000000002E-2</v>
      </c>
      <c r="M85" s="1"/>
      <c r="N85" s="2">
        <v>43480</v>
      </c>
      <c r="O85" s="1">
        <v>1.7774999999999999</v>
      </c>
    </row>
    <row r="86" spans="3:15">
      <c r="C86" s="101"/>
      <c r="D86" s="110">
        <v>44028</v>
      </c>
      <c r="E86" s="101">
        <v>0.79</v>
      </c>
      <c r="H86" s="38"/>
      <c r="I86" s="108">
        <f t="shared" si="6"/>
        <v>81</v>
      </c>
      <c r="J86" s="100">
        <f t="shared" si="6"/>
        <v>43443</v>
      </c>
      <c r="K86" s="100">
        <f t="shared" si="6"/>
        <v>43443</v>
      </c>
      <c r="L86" s="109">
        <f t="shared" si="5"/>
        <v>1.8725000000000002E-2</v>
      </c>
      <c r="M86" s="1"/>
      <c r="N86" s="2">
        <v>43481</v>
      </c>
      <c r="O86" s="1">
        <v>1.79</v>
      </c>
    </row>
    <row r="87" spans="3:15">
      <c r="C87" s="101"/>
      <c r="D87" s="110">
        <v>44029</v>
      </c>
      <c r="E87" s="101">
        <v>0.79</v>
      </c>
      <c r="H87" s="38"/>
      <c r="I87" s="108">
        <f t="shared" si="6"/>
        <v>82</v>
      </c>
      <c r="J87" s="100">
        <f t="shared" si="6"/>
        <v>43444</v>
      </c>
      <c r="K87" s="100">
        <f t="shared" si="6"/>
        <v>43444</v>
      </c>
      <c r="L87" s="109">
        <f t="shared" si="5"/>
        <v>1.8429999999999998E-2</v>
      </c>
      <c r="M87" s="1"/>
      <c r="N87" s="2">
        <v>43482</v>
      </c>
      <c r="O87" s="1">
        <v>1.8025</v>
      </c>
    </row>
    <row r="88" spans="3:15">
      <c r="C88" s="101"/>
      <c r="D88" s="110">
        <v>44032</v>
      </c>
      <c r="E88" s="101">
        <v>0.79</v>
      </c>
      <c r="H88" s="38"/>
      <c r="I88" s="108">
        <f t="shared" ref="I88:K103" si="7">I87+1</f>
        <v>83</v>
      </c>
      <c r="J88" s="100">
        <f t="shared" si="7"/>
        <v>43445</v>
      </c>
      <c r="K88" s="100">
        <f t="shared" si="7"/>
        <v>43445</v>
      </c>
      <c r="L88" s="109">
        <f t="shared" si="5"/>
        <v>1.8574999999999998E-2</v>
      </c>
      <c r="M88" s="1"/>
      <c r="N88" s="2">
        <v>43483</v>
      </c>
      <c r="O88" s="1">
        <v>1.8425</v>
      </c>
    </row>
    <row r="89" spans="3:15">
      <c r="C89" s="101"/>
      <c r="D89" s="110">
        <v>44033</v>
      </c>
      <c r="E89" s="101">
        <v>0.79</v>
      </c>
      <c r="H89" s="38"/>
      <c r="I89" s="108">
        <f t="shared" si="7"/>
        <v>84</v>
      </c>
      <c r="J89" s="100">
        <f t="shared" si="7"/>
        <v>43446</v>
      </c>
      <c r="K89" s="100">
        <f t="shared" si="7"/>
        <v>43446</v>
      </c>
      <c r="L89" s="109">
        <f t="shared" si="5"/>
        <v>1.8950000000000002E-2</v>
      </c>
      <c r="M89" s="1"/>
      <c r="N89" s="2">
        <v>43486</v>
      </c>
      <c r="O89" s="1">
        <v>1.8599999999999999</v>
      </c>
    </row>
    <row r="90" spans="3:15">
      <c r="C90" s="101"/>
      <c r="D90" s="110">
        <v>44034</v>
      </c>
      <c r="E90" s="101">
        <v>0.79</v>
      </c>
      <c r="H90" s="38"/>
      <c r="I90" s="108">
        <f t="shared" si="7"/>
        <v>85</v>
      </c>
      <c r="J90" s="100">
        <f t="shared" si="7"/>
        <v>43447</v>
      </c>
      <c r="K90" s="100">
        <f t="shared" si="7"/>
        <v>43447</v>
      </c>
      <c r="L90" s="109">
        <f t="shared" si="5"/>
        <v>1.9E-2</v>
      </c>
      <c r="M90" s="1"/>
      <c r="N90" s="2">
        <v>43487</v>
      </c>
      <c r="O90" s="1">
        <v>1.825</v>
      </c>
    </row>
    <row r="91" spans="3:15">
      <c r="C91" s="101"/>
      <c r="D91" s="110">
        <v>44035</v>
      </c>
      <c r="E91" s="101">
        <v>0.78</v>
      </c>
      <c r="H91" s="38"/>
      <c r="I91" s="108">
        <f t="shared" si="7"/>
        <v>86</v>
      </c>
      <c r="J91" s="100">
        <f t="shared" si="7"/>
        <v>43448</v>
      </c>
      <c r="K91" s="100">
        <f t="shared" si="7"/>
        <v>43448</v>
      </c>
      <c r="L91" s="109">
        <f t="shared" si="5"/>
        <v>1.8599999999999998E-2</v>
      </c>
      <c r="M91" s="1"/>
      <c r="N91" s="2">
        <v>43488</v>
      </c>
      <c r="O91" s="1">
        <v>1.8225</v>
      </c>
    </row>
    <row r="92" spans="3:15">
      <c r="C92" s="101"/>
      <c r="D92" s="110">
        <v>44036</v>
      </c>
      <c r="E92" s="101">
        <v>0.78</v>
      </c>
      <c r="H92" s="38"/>
      <c r="I92" s="108">
        <f t="shared" si="7"/>
        <v>87</v>
      </c>
      <c r="J92" s="100">
        <f t="shared" si="7"/>
        <v>43449</v>
      </c>
      <c r="K92" s="100">
        <f t="shared" si="7"/>
        <v>43449</v>
      </c>
      <c r="L92" s="109">
        <f t="shared" si="5"/>
        <v>1.8599999999999998E-2</v>
      </c>
      <c r="M92" s="1"/>
      <c r="N92" s="2">
        <v>43489</v>
      </c>
      <c r="O92" s="1">
        <v>1.825</v>
      </c>
    </row>
    <row r="93" spans="3:15">
      <c r="C93" s="101"/>
      <c r="D93" s="110">
        <v>44039</v>
      </c>
      <c r="E93" s="101">
        <v>0.78</v>
      </c>
      <c r="H93" s="38"/>
      <c r="I93" s="108">
        <f t="shared" si="7"/>
        <v>88</v>
      </c>
      <c r="J93" s="100">
        <f t="shared" si="7"/>
        <v>43450</v>
      </c>
      <c r="K93" s="100">
        <f t="shared" si="7"/>
        <v>43450</v>
      </c>
      <c r="L93" s="109">
        <f t="shared" si="5"/>
        <v>1.8599999999999998E-2</v>
      </c>
      <c r="M93" s="1"/>
      <c r="N93" s="2">
        <v>43490</v>
      </c>
      <c r="O93" s="1">
        <v>1.8199999999999998</v>
      </c>
    </row>
    <row r="94" spans="3:15">
      <c r="C94" s="101"/>
      <c r="D94" s="110">
        <v>44040</v>
      </c>
      <c r="E94" s="101">
        <v>0.78</v>
      </c>
      <c r="H94" s="38"/>
      <c r="I94" s="108">
        <f t="shared" si="7"/>
        <v>89</v>
      </c>
      <c r="J94" s="100">
        <f t="shared" si="7"/>
        <v>43451</v>
      </c>
      <c r="K94" s="100">
        <f t="shared" si="7"/>
        <v>43451</v>
      </c>
      <c r="L94" s="109">
        <f t="shared" si="5"/>
        <v>1.8599999999999998E-2</v>
      </c>
      <c r="M94" s="1"/>
      <c r="N94" s="2">
        <v>43493</v>
      </c>
      <c r="O94" s="1">
        <v>1.835</v>
      </c>
    </row>
    <row r="95" spans="3:15">
      <c r="C95" s="101"/>
      <c r="D95" s="110">
        <v>44041</v>
      </c>
      <c r="E95" s="101">
        <v>0.78</v>
      </c>
      <c r="H95" s="38"/>
      <c r="I95" s="108">
        <f t="shared" si="7"/>
        <v>90</v>
      </c>
      <c r="J95" s="100">
        <f t="shared" si="7"/>
        <v>43452</v>
      </c>
      <c r="K95" s="100">
        <f t="shared" si="7"/>
        <v>43452</v>
      </c>
      <c r="L95" s="109">
        <f t="shared" si="5"/>
        <v>1.84E-2</v>
      </c>
      <c r="M95" s="1"/>
      <c r="N95" s="2">
        <v>43494</v>
      </c>
      <c r="O95" s="1">
        <v>1.8399999999999999</v>
      </c>
    </row>
    <row r="96" spans="3:15">
      <c r="C96" s="101"/>
      <c r="D96" s="110">
        <v>44042</v>
      </c>
      <c r="E96" s="101">
        <v>0.78</v>
      </c>
      <c r="H96" s="38"/>
      <c r="I96" s="108">
        <f t="shared" si="7"/>
        <v>91</v>
      </c>
      <c r="J96" s="100">
        <f t="shared" si="7"/>
        <v>43453</v>
      </c>
      <c r="K96" s="100">
        <f t="shared" si="7"/>
        <v>43453</v>
      </c>
      <c r="L96" s="109">
        <f t="shared" si="5"/>
        <v>1.7950000000000001E-2</v>
      </c>
      <c r="M96" s="1"/>
      <c r="N96" s="2">
        <v>43495</v>
      </c>
      <c r="O96" s="1">
        <v>1.8525</v>
      </c>
    </row>
    <row r="97" spans="3:15">
      <c r="C97" s="101"/>
      <c r="D97" s="110">
        <v>44043</v>
      </c>
      <c r="E97" s="101">
        <v>0.78</v>
      </c>
      <c r="H97" s="38"/>
      <c r="I97" s="108">
        <f t="shared" si="7"/>
        <v>92</v>
      </c>
      <c r="J97" s="100">
        <f t="shared" si="7"/>
        <v>43454</v>
      </c>
      <c r="K97" s="100">
        <f t="shared" si="7"/>
        <v>43454</v>
      </c>
      <c r="L97" s="109">
        <f t="shared" si="5"/>
        <v>1.8100000000000002E-2</v>
      </c>
      <c r="M97" s="1"/>
      <c r="N97" s="2">
        <v>43496</v>
      </c>
      <c r="O97" s="1">
        <v>1.8125</v>
      </c>
    </row>
    <row r="98" spans="3:15">
      <c r="C98" s="101"/>
      <c r="D98" s="110">
        <v>44046</v>
      </c>
      <c r="E98" s="101">
        <v>0.78</v>
      </c>
      <c r="H98" s="38"/>
      <c r="I98" s="108">
        <f t="shared" si="7"/>
        <v>93</v>
      </c>
      <c r="J98" s="100">
        <f t="shared" si="7"/>
        <v>43455</v>
      </c>
      <c r="K98" s="100">
        <f t="shared" si="7"/>
        <v>43455</v>
      </c>
      <c r="L98" s="109">
        <f t="shared" si="5"/>
        <v>1.8500000000000003E-2</v>
      </c>
      <c r="M98" s="1"/>
      <c r="N98" s="2">
        <v>43497</v>
      </c>
      <c r="O98" s="1">
        <v>1.8050000000000002</v>
      </c>
    </row>
    <row r="99" spans="3:15">
      <c r="C99" s="101"/>
      <c r="D99" s="110">
        <v>44047</v>
      </c>
      <c r="E99" s="101">
        <v>0.76</v>
      </c>
      <c r="H99" s="38"/>
      <c r="I99" s="108">
        <f t="shared" si="7"/>
        <v>94</v>
      </c>
      <c r="J99" s="100">
        <f t="shared" si="7"/>
        <v>43456</v>
      </c>
      <c r="K99" s="100">
        <f t="shared" si="7"/>
        <v>43456</v>
      </c>
      <c r="L99" s="109">
        <f t="shared" si="5"/>
        <v>1.8500000000000003E-2</v>
      </c>
      <c r="M99" s="1"/>
      <c r="N99" s="2">
        <v>43500</v>
      </c>
      <c r="O99" s="1">
        <v>1.8050000000000002</v>
      </c>
    </row>
    <row r="100" spans="3:15">
      <c r="C100" s="101"/>
      <c r="D100" s="110">
        <v>44048</v>
      </c>
      <c r="E100" s="101">
        <v>0.76</v>
      </c>
      <c r="H100" s="38"/>
      <c r="I100" s="108">
        <f t="shared" si="7"/>
        <v>95</v>
      </c>
      <c r="J100" s="100">
        <f t="shared" si="7"/>
        <v>43457</v>
      </c>
      <c r="K100" s="100">
        <f t="shared" si="7"/>
        <v>43457</v>
      </c>
      <c r="L100" s="109">
        <f t="shared" si="5"/>
        <v>1.8500000000000003E-2</v>
      </c>
      <c r="M100" s="1"/>
      <c r="N100" s="2">
        <v>43501</v>
      </c>
      <c r="O100" s="1">
        <v>1.8050000000000002</v>
      </c>
    </row>
    <row r="101" spans="3:15">
      <c r="C101" s="101"/>
      <c r="D101" s="110">
        <v>44049</v>
      </c>
      <c r="E101" s="101">
        <v>0.76</v>
      </c>
      <c r="H101" s="38"/>
      <c r="I101" s="108">
        <f t="shared" si="7"/>
        <v>96</v>
      </c>
      <c r="J101" s="100">
        <f t="shared" si="7"/>
        <v>43458</v>
      </c>
      <c r="K101" s="100">
        <f t="shared" si="7"/>
        <v>43458</v>
      </c>
      <c r="L101" s="109">
        <f t="shared" si="5"/>
        <v>1.8599999999999998E-2</v>
      </c>
      <c r="M101" s="1"/>
      <c r="N101" s="2">
        <v>43503</v>
      </c>
      <c r="O101" s="1">
        <v>1.8075000000000001</v>
      </c>
    </row>
    <row r="102" spans="3:15">
      <c r="C102" s="101"/>
      <c r="D102" s="110">
        <v>44050</v>
      </c>
      <c r="E102" s="101">
        <v>0.75</v>
      </c>
      <c r="H102" s="38"/>
      <c r="I102" s="108">
        <f t="shared" si="7"/>
        <v>97</v>
      </c>
      <c r="J102" s="100">
        <f t="shared" si="7"/>
        <v>43459</v>
      </c>
      <c r="K102" s="100">
        <f t="shared" si="7"/>
        <v>43459</v>
      </c>
      <c r="L102" s="109">
        <f t="shared" si="5"/>
        <v>1.8599999999999998E-2</v>
      </c>
      <c r="M102" s="1"/>
      <c r="N102" s="2">
        <v>43504</v>
      </c>
      <c r="O102" s="1">
        <v>1.7725</v>
      </c>
    </row>
    <row r="103" spans="3:15">
      <c r="C103" s="101"/>
      <c r="D103" s="110">
        <v>44053</v>
      </c>
      <c r="E103" s="101">
        <v>0.74</v>
      </c>
      <c r="H103" s="38"/>
      <c r="I103" s="108">
        <f t="shared" si="7"/>
        <v>98</v>
      </c>
      <c r="J103" s="100">
        <f t="shared" si="7"/>
        <v>43460</v>
      </c>
      <c r="K103" s="100">
        <f t="shared" si="7"/>
        <v>43460</v>
      </c>
      <c r="L103" s="109">
        <f t="shared" si="5"/>
        <v>1.8124999999999999E-2</v>
      </c>
      <c r="M103" s="1"/>
      <c r="N103" s="2">
        <v>43507</v>
      </c>
      <c r="O103" s="1">
        <v>1.7574999999999998</v>
      </c>
    </row>
    <row r="104" spans="3:15">
      <c r="C104" s="101"/>
      <c r="D104" s="110">
        <v>44054</v>
      </c>
      <c r="E104" s="101">
        <v>0.73</v>
      </c>
      <c r="H104" s="38"/>
      <c r="I104" s="108">
        <f t="shared" ref="I104:K119" si="8">I103+1</f>
        <v>99</v>
      </c>
      <c r="J104" s="100">
        <f t="shared" si="8"/>
        <v>43461</v>
      </c>
      <c r="K104" s="100">
        <f t="shared" si="8"/>
        <v>43461</v>
      </c>
      <c r="L104" s="109">
        <f t="shared" si="5"/>
        <v>1.8149999999999999E-2</v>
      </c>
      <c r="M104" s="1"/>
      <c r="N104" s="2">
        <v>43508</v>
      </c>
      <c r="O104" s="1">
        <v>1.7825</v>
      </c>
    </row>
    <row r="105" spans="3:15">
      <c r="C105" s="101"/>
      <c r="D105" s="110">
        <v>44055</v>
      </c>
      <c r="E105" s="101">
        <v>0.7</v>
      </c>
      <c r="H105" s="38"/>
      <c r="I105" s="108">
        <f t="shared" si="8"/>
        <v>100</v>
      </c>
      <c r="J105" s="100">
        <f t="shared" si="8"/>
        <v>43462</v>
      </c>
      <c r="K105" s="100">
        <f t="shared" si="8"/>
        <v>43462</v>
      </c>
      <c r="L105" s="109">
        <f t="shared" si="5"/>
        <v>1.83E-2</v>
      </c>
      <c r="M105" s="1"/>
      <c r="N105" s="2">
        <v>43509</v>
      </c>
      <c r="O105" s="1">
        <v>1.79</v>
      </c>
    </row>
    <row r="106" spans="3:15">
      <c r="C106" s="101"/>
      <c r="D106" s="110">
        <v>44056</v>
      </c>
      <c r="E106" s="101">
        <v>0.67</v>
      </c>
      <c r="H106" s="38"/>
      <c r="I106" s="108">
        <f t="shared" si="8"/>
        <v>101</v>
      </c>
      <c r="J106" s="100">
        <f t="shared" si="8"/>
        <v>43463</v>
      </c>
      <c r="K106" s="100">
        <f t="shared" si="8"/>
        <v>43463</v>
      </c>
      <c r="L106" s="109">
        <f t="shared" si="5"/>
        <v>1.83E-2</v>
      </c>
      <c r="M106" s="1"/>
      <c r="N106" s="2">
        <v>43510</v>
      </c>
      <c r="O106" s="1">
        <v>1.7850000000000001</v>
      </c>
    </row>
    <row r="107" spans="3:15">
      <c r="C107" s="101"/>
      <c r="D107" s="110">
        <v>44057</v>
      </c>
      <c r="E107" s="101">
        <v>0.65</v>
      </c>
      <c r="H107" s="38"/>
      <c r="I107" s="108">
        <f t="shared" si="8"/>
        <v>102</v>
      </c>
      <c r="J107" s="100">
        <f t="shared" si="8"/>
        <v>43464</v>
      </c>
      <c r="K107" s="100">
        <f t="shared" si="8"/>
        <v>43464</v>
      </c>
      <c r="L107" s="109">
        <f t="shared" si="5"/>
        <v>1.83E-2</v>
      </c>
      <c r="M107" s="1"/>
      <c r="N107" s="2">
        <v>43511</v>
      </c>
      <c r="O107" s="1">
        <v>1.7650000000000001</v>
      </c>
    </row>
    <row r="108" spans="3:15">
      <c r="C108" s="101"/>
      <c r="D108" s="110">
        <v>44061</v>
      </c>
      <c r="E108" s="101">
        <v>0.64</v>
      </c>
      <c r="H108" s="38"/>
      <c r="I108" s="108">
        <f t="shared" si="8"/>
        <v>103</v>
      </c>
      <c r="J108" s="100">
        <f t="shared" si="8"/>
        <v>43465</v>
      </c>
      <c r="K108" s="100">
        <f t="shared" si="8"/>
        <v>43465</v>
      </c>
      <c r="L108" s="109">
        <f t="shared" si="5"/>
        <v>1.83E-2</v>
      </c>
      <c r="M108" s="1"/>
      <c r="N108" s="2">
        <v>43514</v>
      </c>
      <c r="O108" s="1">
        <v>1.7949999999999999</v>
      </c>
    </row>
    <row r="109" spans="3:15">
      <c r="C109" s="101"/>
      <c r="D109" s="110">
        <v>44062</v>
      </c>
      <c r="E109" s="101">
        <v>0.63</v>
      </c>
      <c r="H109" s="38"/>
      <c r="I109" s="108">
        <f t="shared" si="8"/>
        <v>104</v>
      </c>
      <c r="J109" s="100">
        <f t="shared" si="8"/>
        <v>43466</v>
      </c>
      <c r="K109" s="100">
        <f t="shared" si="8"/>
        <v>43466</v>
      </c>
      <c r="L109" s="109">
        <f t="shared" si="5"/>
        <v>1.83E-2</v>
      </c>
      <c r="M109" s="1"/>
      <c r="N109" s="2">
        <v>43515</v>
      </c>
      <c r="O109" s="1">
        <v>1.7925</v>
      </c>
    </row>
    <row r="110" spans="3:15">
      <c r="C110" s="101"/>
      <c r="D110" s="110">
        <v>44063</v>
      </c>
      <c r="E110" s="101">
        <v>0.63</v>
      </c>
      <c r="H110" s="38"/>
      <c r="I110" s="108">
        <f t="shared" si="8"/>
        <v>105</v>
      </c>
      <c r="J110" s="100">
        <f t="shared" si="8"/>
        <v>43467</v>
      </c>
      <c r="K110" s="100">
        <f t="shared" si="8"/>
        <v>43467</v>
      </c>
      <c r="L110" s="109">
        <f t="shared" si="5"/>
        <v>1.8269999999999998E-2</v>
      </c>
      <c r="M110" s="1"/>
      <c r="N110" s="2">
        <v>43516</v>
      </c>
      <c r="O110" s="1">
        <v>1.7949999999999999</v>
      </c>
    </row>
    <row r="111" spans="3:15">
      <c r="C111" s="101"/>
      <c r="D111" s="110">
        <v>44064</v>
      </c>
      <c r="E111" s="101">
        <v>0.63</v>
      </c>
      <c r="H111" s="38"/>
      <c r="I111" s="108">
        <f t="shared" si="8"/>
        <v>106</v>
      </c>
      <c r="J111" s="100">
        <f t="shared" si="8"/>
        <v>43468</v>
      </c>
      <c r="K111" s="100">
        <f t="shared" si="8"/>
        <v>43468</v>
      </c>
      <c r="L111" s="109">
        <f t="shared" si="5"/>
        <v>1.8000000000000002E-2</v>
      </c>
      <c r="M111" s="1"/>
      <c r="N111" s="2">
        <v>43517</v>
      </c>
      <c r="O111" s="1">
        <v>1.8125</v>
      </c>
    </row>
    <row r="112" spans="3:15">
      <c r="C112" s="101"/>
      <c r="D112" s="110">
        <v>44067</v>
      </c>
      <c r="E112" s="101">
        <v>0.63</v>
      </c>
      <c r="H112" s="38"/>
      <c r="I112" s="108">
        <f t="shared" si="8"/>
        <v>107</v>
      </c>
      <c r="J112" s="100">
        <f t="shared" si="8"/>
        <v>43469</v>
      </c>
      <c r="K112" s="100">
        <f t="shared" si="8"/>
        <v>43469</v>
      </c>
      <c r="L112" s="109">
        <f t="shared" si="5"/>
        <v>1.755E-2</v>
      </c>
      <c r="M112" s="1"/>
      <c r="N112" s="2">
        <v>43518</v>
      </c>
      <c r="O112" s="1">
        <v>1.8</v>
      </c>
    </row>
    <row r="113" spans="3:15">
      <c r="C113" s="101"/>
      <c r="D113" s="110">
        <v>44068</v>
      </c>
      <c r="E113" s="101">
        <v>0.63</v>
      </c>
      <c r="H113" s="38"/>
      <c r="I113" s="108">
        <f t="shared" si="8"/>
        <v>108</v>
      </c>
      <c r="J113" s="100">
        <f t="shared" si="8"/>
        <v>43470</v>
      </c>
      <c r="K113" s="100">
        <f t="shared" si="8"/>
        <v>43470</v>
      </c>
      <c r="L113" s="109">
        <f t="shared" si="5"/>
        <v>1.755E-2</v>
      </c>
      <c r="M113" s="1"/>
      <c r="N113" s="2">
        <v>43521</v>
      </c>
      <c r="O113" s="1">
        <v>1.81</v>
      </c>
    </row>
    <row r="114" spans="3:15">
      <c r="C114" s="101"/>
      <c r="D114" s="110">
        <v>44069</v>
      </c>
      <c r="E114" s="101">
        <v>0.63</v>
      </c>
      <c r="H114" s="38"/>
      <c r="I114" s="108">
        <f t="shared" si="8"/>
        <v>109</v>
      </c>
      <c r="J114" s="100">
        <f t="shared" si="8"/>
        <v>43471</v>
      </c>
      <c r="K114" s="100">
        <f t="shared" si="8"/>
        <v>43471</v>
      </c>
      <c r="L114" s="109">
        <f t="shared" si="5"/>
        <v>1.755E-2</v>
      </c>
      <c r="M114" s="1"/>
      <c r="N114" s="2">
        <v>43522</v>
      </c>
      <c r="O114" s="1">
        <v>1.7974999999999999</v>
      </c>
    </row>
    <row r="115" spans="3:15">
      <c r="C115" s="101"/>
      <c r="D115" s="110">
        <v>44070</v>
      </c>
      <c r="E115" s="101">
        <v>0.63</v>
      </c>
      <c r="H115" s="38"/>
      <c r="I115" s="108">
        <f t="shared" si="8"/>
        <v>110</v>
      </c>
      <c r="J115" s="100">
        <f t="shared" si="8"/>
        <v>43472</v>
      </c>
      <c r="K115" s="100">
        <f t="shared" si="8"/>
        <v>43472</v>
      </c>
      <c r="L115" s="109">
        <f t="shared" si="5"/>
        <v>1.78E-2</v>
      </c>
      <c r="M115" s="1"/>
      <c r="N115" s="2">
        <v>43523</v>
      </c>
      <c r="O115" s="1">
        <v>1.7925</v>
      </c>
    </row>
    <row r="116" spans="3:15">
      <c r="C116" s="101"/>
      <c r="D116" s="110">
        <v>44071</v>
      </c>
      <c r="E116" s="101">
        <v>0.63</v>
      </c>
      <c r="H116" s="38"/>
      <c r="I116" s="108">
        <f t="shared" si="8"/>
        <v>111</v>
      </c>
      <c r="J116" s="100">
        <f t="shared" si="8"/>
        <v>43473</v>
      </c>
      <c r="K116" s="100">
        <f t="shared" si="8"/>
        <v>43473</v>
      </c>
      <c r="L116" s="109">
        <f t="shared" si="5"/>
        <v>1.8075000000000001E-2</v>
      </c>
      <c r="M116" s="1"/>
      <c r="N116" s="2">
        <v>43524</v>
      </c>
      <c r="O116" s="1">
        <v>1.8</v>
      </c>
    </row>
    <row r="117" spans="3:15">
      <c r="C117" s="101"/>
      <c r="D117" s="110">
        <v>44074</v>
      </c>
      <c r="E117" s="101">
        <v>0.63</v>
      </c>
      <c r="H117" s="38"/>
      <c r="I117" s="108">
        <f t="shared" si="8"/>
        <v>112</v>
      </c>
      <c r="J117" s="100">
        <f t="shared" si="8"/>
        <v>43474</v>
      </c>
      <c r="K117" s="100">
        <f t="shared" si="8"/>
        <v>43474</v>
      </c>
      <c r="L117" s="109">
        <f t="shared" si="5"/>
        <v>1.813E-2</v>
      </c>
      <c r="M117" s="1"/>
      <c r="N117" s="2">
        <v>43528</v>
      </c>
      <c r="O117" s="1">
        <v>1.837</v>
      </c>
    </row>
    <row r="118" spans="3:15">
      <c r="C118" s="101"/>
      <c r="D118" s="110">
        <v>44075</v>
      </c>
      <c r="E118" s="101">
        <v>0.63</v>
      </c>
      <c r="H118" s="38"/>
      <c r="I118" s="108">
        <f t="shared" si="8"/>
        <v>113</v>
      </c>
      <c r="J118" s="100">
        <f t="shared" si="8"/>
        <v>43475</v>
      </c>
      <c r="K118" s="100">
        <f t="shared" si="8"/>
        <v>43475</v>
      </c>
      <c r="L118" s="109">
        <f t="shared" si="5"/>
        <v>1.805E-2</v>
      </c>
      <c r="M118" s="1"/>
      <c r="N118" s="2">
        <v>43529</v>
      </c>
      <c r="O118" s="1">
        <v>1.8275000000000001</v>
      </c>
    </row>
    <row r="119" spans="3:15">
      <c r="C119" s="101"/>
      <c r="D119" s="110">
        <v>44076</v>
      </c>
      <c r="E119" s="101">
        <v>0.63</v>
      </c>
      <c r="H119" s="38"/>
      <c r="I119" s="108">
        <f t="shared" si="8"/>
        <v>114</v>
      </c>
      <c r="J119" s="100">
        <f t="shared" si="8"/>
        <v>43476</v>
      </c>
      <c r="K119" s="100">
        <f t="shared" si="8"/>
        <v>43476</v>
      </c>
      <c r="L119" s="109">
        <f t="shared" si="5"/>
        <v>1.84E-2</v>
      </c>
      <c r="M119" s="1"/>
      <c r="N119" s="2">
        <v>43530</v>
      </c>
      <c r="O119" s="1">
        <v>1.8174999999999999</v>
      </c>
    </row>
    <row r="120" spans="3:15">
      <c r="C120" s="101"/>
      <c r="D120" s="110">
        <v>44077</v>
      </c>
      <c r="E120" s="101">
        <v>0.63</v>
      </c>
      <c r="H120" s="38"/>
      <c r="I120" s="108">
        <f t="shared" ref="I120:K135" si="9">I119+1</f>
        <v>115</v>
      </c>
      <c r="J120" s="100">
        <f t="shared" si="9"/>
        <v>43477</v>
      </c>
      <c r="K120" s="100">
        <f t="shared" si="9"/>
        <v>43477</v>
      </c>
      <c r="L120" s="109">
        <f t="shared" si="5"/>
        <v>1.84E-2</v>
      </c>
      <c r="M120" s="1"/>
      <c r="N120" s="2">
        <v>43531</v>
      </c>
      <c r="O120" s="1">
        <v>1.8075000000000001</v>
      </c>
    </row>
    <row r="121" spans="3:15">
      <c r="C121" s="101"/>
      <c r="D121" s="110">
        <v>44078</v>
      </c>
      <c r="E121" s="101">
        <v>0.63</v>
      </c>
      <c r="H121" s="38"/>
      <c r="I121" s="108">
        <f t="shared" si="9"/>
        <v>116</v>
      </c>
      <c r="J121" s="100">
        <f t="shared" si="9"/>
        <v>43478</v>
      </c>
      <c r="K121" s="100">
        <f t="shared" si="9"/>
        <v>43478</v>
      </c>
      <c r="L121" s="109">
        <f t="shared" si="5"/>
        <v>1.84E-2</v>
      </c>
      <c r="M121" s="1"/>
      <c r="N121" s="2">
        <v>43532</v>
      </c>
      <c r="O121" s="1">
        <v>1.78</v>
      </c>
    </row>
    <row r="122" spans="3:15">
      <c r="C122" s="101"/>
      <c r="D122" s="110">
        <v>44081</v>
      </c>
      <c r="E122" s="101">
        <v>0.63</v>
      </c>
      <c r="H122" s="38"/>
      <c r="I122" s="108">
        <f t="shared" si="9"/>
        <v>117</v>
      </c>
      <c r="J122" s="100">
        <f t="shared" si="9"/>
        <v>43479</v>
      </c>
      <c r="K122" s="100">
        <f t="shared" si="9"/>
        <v>43479</v>
      </c>
      <c r="L122" s="109">
        <f t="shared" si="5"/>
        <v>1.7979999999999999E-2</v>
      </c>
      <c r="M122" s="1"/>
      <c r="N122" s="2">
        <v>43535</v>
      </c>
      <c r="O122" s="1">
        <v>1.79</v>
      </c>
    </row>
    <row r="123" spans="3:15">
      <c r="C123" s="101"/>
      <c r="D123" s="110">
        <v>44082</v>
      </c>
      <c r="E123" s="101">
        <v>0.63</v>
      </c>
      <c r="H123" s="38"/>
      <c r="I123" s="108">
        <f t="shared" si="9"/>
        <v>118</v>
      </c>
      <c r="J123" s="100">
        <f t="shared" si="9"/>
        <v>43480</v>
      </c>
      <c r="K123" s="100">
        <f t="shared" si="9"/>
        <v>43480</v>
      </c>
      <c r="L123" s="109">
        <f t="shared" si="5"/>
        <v>1.7774999999999999E-2</v>
      </c>
      <c r="M123" s="1"/>
      <c r="N123" s="2">
        <v>43536</v>
      </c>
      <c r="O123" s="1">
        <v>1.7925</v>
      </c>
    </row>
    <row r="124" spans="3:15">
      <c r="C124" s="101"/>
      <c r="D124" s="110">
        <v>44083</v>
      </c>
      <c r="E124" s="101">
        <v>0.63</v>
      </c>
      <c r="H124" s="38"/>
      <c r="I124" s="108">
        <f t="shared" si="9"/>
        <v>119</v>
      </c>
      <c r="J124" s="100">
        <f t="shared" si="9"/>
        <v>43481</v>
      </c>
      <c r="K124" s="100">
        <f t="shared" si="9"/>
        <v>43481</v>
      </c>
      <c r="L124" s="109">
        <f t="shared" si="5"/>
        <v>1.7899999999999999E-2</v>
      </c>
      <c r="M124" s="1"/>
      <c r="N124" s="2">
        <v>43537</v>
      </c>
      <c r="O124" s="1">
        <v>1.7774999999999999</v>
      </c>
    </row>
    <row r="125" spans="3:15">
      <c r="C125" s="101"/>
      <c r="D125" s="110">
        <v>44084</v>
      </c>
      <c r="E125" s="101">
        <v>0.63</v>
      </c>
      <c r="H125" s="38"/>
      <c r="I125" s="108">
        <f t="shared" si="9"/>
        <v>120</v>
      </c>
      <c r="J125" s="100">
        <f t="shared" si="9"/>
        <v>43482</v>
      </c>
      <c r="K125" s="100">
        <f t="shared" si="9"/>
        <v>43482</v>
      </c>
      <c r="L125" s="109">
        <f t="shared" si="5"/>
        <v>1.8024999999999999E-2</v>
      </c>
      <c r="M125" s="1"/>
      <c r="N125" s="2">
        <v>43538</v>
      </c>
      <c r="O125" s="1">
        <v>1.7850000000000001</v>
      </c>
    </row>
    <row r="126" spans="3:15">
      <c r="C126" s="101"/>
      <c r="D126" s="110">
        <v>44085</v>
      </c>
      <c r="E126" s="101">
        <v>0.63</v>
      </c>
      <c r="H126" s="38"/>
      <c r="I126" s="108">
        <f t="shared" si="9"/>
        <v>121</v>
      </c>
      <c r="J126" s="100">
        <f t="shared" si="9"/>
        <v>43483</v>
      </c>
      <c r="K126" s="100">
        <f t="shared" si="9"/>
        <v>43483</v>
      </c>
      <c r="L126" s="109">
        <f t="shared" si="5"/>
        <v>1.8425E-2</v>
      </c>
      <c r="M126" s="1"/>
      <c r="N126" s="2">
        <v>43539</v>
      </c>
      <c r="O126" s="1">
        <v>1.8025</v>
      </c>
    </row>
    <row r="127" spans="3:15">
      <c r="C127" s="101"/>
      <c r="D127" s="110">
        <v>44088</v>
      </c>
      <c r="E127" s="101">
        <v>0.63</v>
      </c>
      <c r="H127" s="38"/>
      <c r="I127" s="108">
        <f t="shared" si="9"/>
        <v>122</v>
      </c>
      <c r="J127" s="100">
        <f t="shared" si="9"/>
        <v>43484</v>
      </c>
      <c r="K127" s="100">
        <f t="shared" si="9"/>
        <v>43484</v>
      </c>
      <c r="L127" s="109">
        <f t="shared" si="5"/>
        <v>1.8425E-2</v>
      </c>
      <c r="M127" s="1"/>
      <c r="N127" s="2">
        <v>43542</v>
      </c>
      <c r="O127" s="1">
        <v>1.8174999999999999</v>
      </c>
    </row>
    <row r="128" spans="3:15">
      <c r="C128" s="101"/>
      <c r="D128" s="110">
        <v>44089</v>
      </c>
      <c r="E128" s="101">
        <v>0.63</v>
      </c>
      <c r="H128" s="38"/>
      <c r="I128" s="108">
        <f t="shared" si="9"/>
        <v>123</v>
      </c>
      <c r="J128" s="100">
        <f t="shared" si="9"/>
        <v>43485</v>
      </c>
      <c r="K128" s="100">
        <f t="shared" si="9"/>
        <v>43485</v>
      </c>
      <c r="L128" s="109">
        <f t="shared" si="5"/>
        <v>1.8425E-2</v>
      </c>
      <c r="M128" s="1"/>
      <c r="N128" s="2">
        <v>43543</v>
      </c>
      <c r="O128" s="1">
        <v>1.7974999999999999</v>
      </c>
    </row>
    <row r="129" spans="3:15">
      <c r="C129" s="101"/>
      <c r="D129" s="110">
        <v>44090</v>
      </c>
      <c r="E129" s="101">
        <v>0.63</v>
      </c>
      <c r="H129" s="38"/>
      <c r="I129" s="108">
        <f t="shared" si="9"/>
        <v>124</v>
      </c>
      <c r="J129" s="100">
        <f t="shared" si="9"/>
        <v>43486</v>
      </c>
      <c r="K129" s="100">
        <f t="shared" si="9"/>
        <v>43486</v>
      </c>
      <c r="L129" s="109">
        <f t="shared" si="5"/>
        <v>1.8599999999999998E-2</v>
      </c>
      <c r="M129" s="1"/>
      <c r="N129" s="2">
        <v>43544</v>
      </c>
      <c r="O129" s="1">
        <v>1.8</v>
      </c>
    </row>
    <row r="130" spans="3:15">
      <c r="C130" s="101"/>
      <c r="D130" s="110">
        <v>44091</v>
      </c>
      <c r="E130" s="101">
        <v>0.63</v>
      </c>
      <c r="H130" s="38"/>
      <c r="I130" s="108">
        <f t="shared" si="9"/>
        <v>125</v>
      </c>
      <c r="J130" s="100">
        <f t="shared" si="9"/>
        <v>43487</v>
      </c>
      <c r="K130" s="100">
        <f t="shared" si="9"/>
        <v>43487</v>
      </c>
      <c r="L130" s="109">
        <f t="shared" si="5"/>
        <v>1.8249999999999999E-2</v>
      </c>
      <c r="M130" s="1"/>
      <c r="N130" s="2">
        <v>43545</v>
      </c>
      <c r="O130" s="1">
        <v>1.7524999999999999</v>
      </c>
    </row>
    <row r="131" spans="3:15">
      <c r="C131" s="101"/>
      <c r="D131" s="110">
        <v>44092</v>
      </c>
      <c r="E131" s="101">
        <v>0.63</v>
      </c>
      <c r="H131" s="38"/>
      <c r="I131" s="108">
        <f t="shared" si="9"/>
        <v>126</v>
      </c>
      <c r="J131" s="100">
        <f t="shared" si="9"/>
        <v>43488</v>
      </c>
      <c r="K131" s="100">
        <f t="shared" si="9"/>
        <v>43488</v>
      </c>
      <c r="L131" s="109">
        <f t="shared" si="5"/>
        <v>1.8225000000000002E-2</v>
      </c>
      <c r="M131" s="1"/>
      <c r="N131" s="2">
        <v>43546</v>
      </c>
      <c r="O131" s="1">
        <v>1.7549999999999999</v>
      </c>
    </row>
    <row r="132" spans="3:15">
      <c r="C132" s="101"/>
      <c r="D132" s="110">
        <v>44095</v>
      </c>
      <c r="E132" s="101">
        <v>0.63</v>
      </c>
      <c r="H132" s="38"/>
      <c r="I132" s="108">
        <f t="shared" si="9"/>
        <v>127</v>
      </c>
      <c r="J132" s="100">
        <f t="shared" si="9"/>
        <v>43489</v>
      </c>
      <c r="K132" s="100">
        <f t="shared" si="9"/>
        <v>43489</v>
      </c>
      <c r="L132" s="109">
        <f t="shared" si="5"/>
        <v>1.8249999999999999E-2</v>
      </c>
      <c r="M132" s="1"/>
      <c r="N132" s="2">
        <v>43549</v>
      </c>
      <c r="O132" s="1">
        <v>1.7075</v>
      </c>
    </row>
    <row r="133" spans="3:15">
      <c r="C133" s="101"/>
      <c r="D133" s="110">
        <v>44096</v>
      </c>
      <c r="E133" s="101">
        <v>0.63</v>
      </c>
      <c r="H133" s="38"/>
      <c r="I133" s="108">
        <f t="shared" si="9"/>
        <v>128</v>
      </c>
      <c r="J133" s="100">
        <f t="shared" si="9"/>
        <v>43490</v>
      </c>
      <c r="K133" s="100">
        <f t="shared" si="9"/>
        <v>43490</v>
      </c>
      <c r="L133" s="109">
        <f t="shared" si="5"/>
        <v>1.8199999999999997E-2</v>
      </c>
      <c r="M133" s="1"/>
      <c r="N133" s="2">
        <v>43550</v>
      </c>
      <c r="O133" s="1">
        <v>1.7149999999999999</v>
      </c>
    </row>
    <row r="134" spans="3:15">
      <c r="C134" s="101"/>
      <c r="D134" s="110">
        <v>44097</v>
      </c>
      <c r="E134" s="101">
        <v>0.63</v>
      </c>
      <c r="H134" s="38"/>
      <c r="I134" s="108">
        <f t="shared" si="9"/>
        <v>129</v>
      </c>
      <c r="J134" s="100">
        <f t="shared" si="9"/>
        <v>43491</v>
      </c>
      <c r="K134" s="100">
        <f t="shared" si="9"/>
        <v>43491</v>
      </c>
      <c r="L134" s="109">
        <f t="shared" ref="L134:L197" si="10">IFERROR(VLOOKUP(K134,$N$6:$O$2305,2,FALSE)/100,L133)</f>
        <v>1.8199999999999997E-2</v>
      </c>
      <c r="M134" s="1"/>
      <c r="N134" s="2">
        <v>43551</v>
      </c>
      <c r="O134" s="1">
        <v>1.6575</v>
      </c>
    </row>
    <row r="135" spans="3:15">
      <c r="C135" s="101"/>
      <c r="D135" s="110">
        <v>44098</v>
      </c>
      <c r="E135" s="101">
        <v>0.63</v>
      </c>
      <c r="H135" s="38"/>
      <c r="I135" s="108">
        <f t="shared" si="9"/>
        <v>130</v>
      </c>
      <c r="J135" s="100">
        <f t="shared" si="9"/>
        <v>43492</v>
      </c>
      <c r="K135" s="100">
        <f t="shared" si="9"/>
        <v>43492</v>
      </c>
      <c r="L135" s="109">
        <f t="shared" si="10"/>
        <v>1.8199999999999997E-2</v>
      </c>
      <c r="M135" s="1"/>
      <c r="N135" s="2">
        <v>43552</v>
      </c>
      <c r="O135" s="1">
        <v>1.615</v>
      </c>
    </row>
    <row r="136" spans="3:15">
      <c r="C136" s="101"/>
      <c r="D136" s="110">
        <v>44099</v>
      </c>
      <c r="E136" s="101">
        <v>0.63</v>
      </c>
      <c r="H136" s="38"/>
      <c r="I136" s="108">
        <f t="shared" ref="I136:K151" si="11">I135+1</f>
        <v>131</v>
      </c>
      <c r="J136" s="100">
        <f t="shared" si="11"/>
        <v>43493</v>
      </c>
      <c r="K136" s="100">
        <f t="shared" si="11"/>
        <v>43493</v>
      </c>
      <c r="L136" s="109">
        <f t="shared" si="10"/>
        <v>1.8349999999999998E-2</v>
      </c>
      <c r="M136" s="1"/>
      <c r="N136" s="2">
        <v>43553</v>
      </c>
      <c r="O136" s="1">
        <v>1.63</v>
      </c>
    </row>
    <row r="137" spans="3:15">
      <c r="C137" s="101"/>
      <c r="D137" s="110">
        <v>44102</v>
      </c>
      <c r="E137" s="101">
        <v>0.63</v>
      </c>
      <c r="H137" s="38"/>
      <c r="I137" s="108">
        <f t="shared" si="11"/>
        <v>132</v>
      </c>
      <c r="J137" s="100">
        <f t="shared" si="11"/>
        <v>43494</v>
      </c>
      <c r="K137" s="100">
        <f t="shared" si="11"/>
        <v>43494</v>
      </c>
      <c r="L137" s="109">
        <f t="shared" si="10"/>
        <v>1.84E-2</v>
      </c>
      <c r="M137" s="1"/>
      <c r="N137" s="2">
        <v>43556</v>
      </c>
      <c r="O137" s="1">
        <v>1.6575</v>
      </c>
    </row>
    <row r="138" spans="3:15">
      <c r="C138" s="101"/>
      <c r="D138" s="110">
        <v>44103</v>
      </c>
      <c r="E138" s="101">
        <v>0.63</v>
      </c>
      <c r="H138" s="38"/>
      <c r="I138" s="108">
        <f t="shared" si="11"/>
        <v>133</v>
      </c>
      <c r="J138" s="100">
        <f t="shared" si="11"/>
        <v>43495</v>
      </c>
      <c r="K138" s="100">
        <f t="shared" si="11"/>
        <v>43495</v>
      </c>
      <c r="L138" s="109">
        <f t="shared" si="10"/>
        <v>1.8525E-2</v>
      </c>
      <c r="M138" s="1"/>
      <c r="N138" s="2">
        <v>43557</v>
      </c>
      <c r="O138" s="1">
        <v>1.645</v>
      </c>
    </row>
    <row r="139" spans="3:15">
      <c r="C139" s="101"/>
      <c r="D139" s="110"/>
      <c r="E139" s="101"/>
      <c r="H139" s="38"/>
      <c r="I139" s="108">
        <f t="shared" si="11"/>
        <v>134</v>
      </c>
      <c r="J139" s="100">
        <f t="shared" si="11"/>
        <v>43496</v>
      </c>
      <c r="K139" s="100">
        <f t="shared" si="11"/>
        <v>43496</v>
      </c>
      <c r="L139" s="109">
        <f t="shared" si="10"/>
        <v>1.8124999999999999E-2</v>
      </c>
      <c r="M139" s="1"/>
      <c r="N139" s="2">
        <v>43558</v>
      </c>
      <c r="O139" s="1">
        <v>1.6825000000000001</v>
      </c>
    </row>
    <row r="140" spans="3:15">
      <c r="C140" s="101"/>
      <c r="D140" s="110"/>
      <c r="E140" s="101"/>
      <c r="H140" s="38"/>
      <c r="I140" s="108">
        <f t="shared" si="11"/>
        <v>135</v>
      </c>
      <c r="J140" s="100">
        <f t="shared" si="11"/>
        <v>43497</v>
      </c>
      <c r="K140" s="100">
        <f t="shared" si="11"/>
        <v>43497</v>
      </c>
      <c r="L140" s="109">
        <f t="shared" si="10"/>
        <v>1.805E-2</v>
      </c>
      <c r="M140" s="1"/>
      <c r="N140" s="2">
        <v>43559</v>
      </c>
      <c r="O140" s="1">
        <v>1.665</v>
      </c>
    </row>
    <row r="141" spans="3:15">
      <c r="C141" s="101"/>
      <c r="D141" s="110"/>
      <c r="E141" s="101"/>
      <c r="H141" s="38"/>
      <c r="I141" s="108">
        <f t="shared" si="11"/>
        <v>136</v>
      </c>
      <c r="J141" s="100">
        <f t="shared" si="11"/>
        <v>43498</v>
      </c>
      <c r="K141" s="100">
        <f t="shared" si="11"/>
        <v>43498</v>
      </c>
      <c r="L141" s="109">
        <f t="shared" si="10"/>
        <v>1.805E-2</v>
      </c>
      <c r="M141" s="1"/>
      <c r="N141" s="2">
        <v>43560</v>
      </c>
      <c r="O141" s="1">
        <v>1.69</v>
      </c>
    </row>
    <row r="142" spans="3:15">
      <c r="C142" s="101"/>
      <c r="D142" s="110"/>
      <c r="E142" s="101"/>
      <c r="H142" s="38"/>
      <c r="I142" s="108">
        <f t="shared" si="11"/>
        <v>137</v>
      </c>
      <c r="J142" s="100">
        <f t="shared" si="11"/>
        <v>43499</v>
      </c>
      <c r="K142" s="100">
        <f t="shared" si="11"/>
        <v>43499</v>
      </c>
      <c r="L142" s="109">
        <f t="shared" si="10"/>
        <v>1.805E-2</v>
      </c>
      <c r="M142" s="1"/>
      <c r="N142" s="2">
        <v>43563</v>
      </c>
      <c r="O142" s="1">
        <v>1.6675</v>
      </c>
    </row>
    <row r="143" spans="3:15">
      <c r="C143" s="101"/>
      <c r="D143" s="110"/>
      <c r="E143" s="101"/>
      <c r="H143" s="38"/>
      <c r="I143" s="108">
        <f t="shared" si="11"/>
        <v>138</v>
      </c>
      <c r="J143" s="100">
        <f t="shared" si="11"/>
        <v>43500</v>
      </c>
      <c r="K143" s="100">
        <f t="shared" si="11"/>
        <v>43500</v>
      </c>
      <c r="L143" s="109">
        <f t="shared" si="10"/>
        <v>1.805E-2</v>
      </c>
      <c r="M143" s="1"/>
      <c r="N143" s="2">
        <v>43564</v>
      </c>
      <c r="O143" s="1">
        <v>1.665</v>
      </c>
    </row>
    <row r="144" spans="3:15">
      <c r="C144" s="101"/>
      <c r="D144" s="110"/>
      <c r="E144" s="101"/>
      <c r="H144" s="38"/>
      <c r="I144" s="108">
        <f t="shared" si="11"/>
        <v>139</v>
      </c>
      <c r="J144" s="100">
        <f t="shared" si="11"/>
        <v>43501</v>
      </c>
      <c r="K144" s="100">
        <f t="shared" si="11"/>
        <v>43501</v>
      </c>
      <c r="L144" s="109">
        <f t="shared" si="10"/>
        <v>1.805E-2</v>
      </c>
      <c r="M144" s="1"/>
      <c r="N144" s="2">
        <v>43565</v>
      </c>
      <c r="O144" s="1">
        <v>1.665</v>
      </c>
    </row>
    <row r="145" spans="3:15">
      <c r="C145" s="101"/>
      <c r="D145" s="110"/>
      <c r="E145" s="101"/>
      <c r="H145" s="38"/>
      <c r="I145" s="108">
        <f t="shared" si="11"/>
        <v>140</v>
      </c>
      <c r="J145" s="100">
        <f t="shared" si="11"/>
        <v>43502</v>
      </c>
      <c r="K145" s="100">
        <f t="shared" si="11"/>
        <v>43502</v>
      </c>
      <c r="L145" s="109">
        <f t="shared" si="10"/>
        <v>1.805E-2</v>
      </c>
      <c r="M145" s="1"/>
      <c r="N145" s="2">
        <v>43566</v>
      </c>
      <c r="O145" s="1">
        <v>1.675</v>
      </c>
    </row>
    <row r="146" spans="3:15">
      <c r="C146" s="101"/>
      <c r="D146" s="110"/>
      <c r="E146" s="101"/>
      <c r="H146" s="38"/>
      <c r="I146" s="108">
        <f t="shared" si="11"/>
        <v>141</v>
      </c>
      <c r="J146" s="100">
        <f t="shared" si="11"/>
        <v>43503</v>
      </c>
      <c r="K146" s="100">
        <f t="shared" si="11"/>
        <v>43503</v>
      </c>
      <c r="L146" s="109">
        <f t="shared" si="10"/>
        <v>1.8075000000000001E-2</v>
      </c>
      <c r="M146" s="1"/>
      <c r="N146" s="2">
        <v>43567</v>
      </c>
      <c r="O146" s="1">
        <v>1.6800000000000002</v>
      </c>
    </row>
    <row r="147" spans="3:15">
      <c r="C147" s="101"/>
      <c r="D147" s="110"/>
      <c r="E147" s="101"/>
      <c r="H147" s="38"/>
      <c r="I147" s="108">
        <f t="shared" si="11"/>
        <v>142</v>
      </c>
      <c r="J147" s="100">
        <f t="shared" si="11"/>
        <v>43504</v>
      </c>
      <c r="K147" s="100">
        <f t="shared" si="11"/>
        <v>43504</v>
      </c>
      <c r="L147" s="109">
        <f t="shared" si="10"/>
        <v>1.7725000000000001E-2</v>
      </c>
      <c r="M147" s="1"/>
      <c r="N147" s="2">
        <v>43570</v>
      </c>
      <c r="O147" s="1">
        <v>1.7225000000000001</v>
      </c>
    </row>
    <row r="148" spans="3:15">
      <c r="C148" s="101"/>
      <c r="D148" s="110"/>
      <c r="E148" s="101"/>
      <c r="H148" s="38"/>
      <c r="I148" s="108">
        <f t="shared" si="11"/>
        <v>143</v>
      </c>
      <c r="J148" s="100">
        <f t="shared" si="11"/>
        <v>43505</v>
      </c>
      <c r="K148" s="100">
        <f t="shared" si="11"/>
        <v>43505</v>
      </c>
      <c r="L148" s="109">
        <f t="shared" si="10"/>
        <v>1.7725000000000001E-2</v>
      </c>
      <c r="M148" s="1"/>
      <c r="N148" s="2">
        <v>43571</v>
      </c>
      <c r="O148" s="1">
        <v>1.7349999999999999</v>
      </c>
    </row>
    <row r="149" spans="3:15">
      <c r="C149" s="101"/>
      <c r="D149" s="110"/>
      <c r="E149" s="101"/>
      <c r="H149" s="38"/>
      <c r="I149" s="108">
        <f t="shared" si="11"/>
        <v>144</v>
      </c>
      <c r="J149" s="100">
        <f t="shared" si="11"/>
        <v>43506</v>
      </c>
      <c r="K149" s="100">
        <f t="shared" si="11"/>
        <v>43506</v>
      </c>
      <c r="L149" s="109">
        <f t="shared" si="10"/>
        <v>1.7725000000000001E-2</v>
      </c>
      <c r="M149" s="1"/>
      <c r="N149" s="2">
        <v>43572</v>
      </c>
      <c r="O149" s="1">
        <v>1.75</v>
      </c>
    </row>
    <row r="150" spans="3:15">
      <c r="C150" s="101"/>
      <c r="D150" s="110"/>
      <c r="E150" s="101"/>
      <c r="H150" s="38"/>
      <c r="I150" s="108">
        <f t="shared" si="11"/>
        <v>145</v>
      </c>
      <c r="J150" s="100">
        <f t="shared" si="11"/>
        <v>43507</v>
      </c>
      <c r="K150" s="100">
        <f t="shared" si="11"/>
        <v>43507</v>
      </c>
      <c r="L150" s="109">
        <f t="shared" si="10"/>
        <v>1.7574999999999997E-2</v>
      </c>
      <c r="M150" s="1"/>
      <c r="N150" s="2">
        <v>43573</v>
      </c>
      <c r="O150" s="1">
        <v>1.7</v>
      </c>
    </row>
    <row r="151" spans="3:15">
      <c r="C151" s="101"/>
      <c r="D151" s="110"/>
      <c r="E151" s="101"/>
      <c r="H151" s="38"/>
      <c r="I151" s="108">
        <f t="shared" si="11"/>
        <v>146</v>
      </c>
      <c r="J151" s="100">
        <f t="shared" si="11"/>
        <v>43508</v>
      </c>
      <c r="K151" s="100">
        <f t="shared" si="11"/>
        <v>43508</v>
      </c>
      <c r="L151" s="109">
        <f t="shared" si="10"/>
        <v>1.7825000000000001E-2</v>
      </c>
      <c r="M151" s="1"/>
      <c r="N151" s="2">
        <v>43574</v>
      </c>
      <c r="O151" s="1">
        <v>1.72</v>
      </c>
    </row>
    <row r="152" spans="3:15">
      <c r="C152" s="101"/>
      <c r="D152" s="110"/>
      <c r="E152" s="101"/>
      <c r="H152" s="38"/>
      <c r="I152" s="108">
        <f t="shared" ref="I152:K167" si="12">I151+1</f>
        <v>147</v>
      </c>
      <c r="J152" s="100">
        <f t="shared" si="12"/>
        <v>43509</v>
      </c>
      <c r="K152" s="100">
        <f t="shared" si="12"/>
        <v>43509</v>
      </c>
      <c r="L152" s="109">
        <f t="shared" si="10"/>
        <v>1.7899999999999999E-2</v>
      </c>
      <c r="M152" s="1"/>
      <c r="N152" s="2">
        <v>43577</v>
      </c>
      <c r="O152" s="1">
        <v>1.74</v>
      </c>
    </row>
    <row r="153" spans="3:15">
      <c r="C153" s="101"/>
      <c r="D153" s="110"/>
      <c r="E153" s="101"/>
      <c r="H153" s="38"/>
      <c r="I153" s="108">
        <f t="shared" si="12"/>
        <v>148</v>
      </c>
      <c r="J153" s="100">
        <f t="shared" si="12"/>
        <v>43510</v>
      </c>
      <c r="K153" s="100">
        <f t="shared" si="12"/>
        <v>43510</v>
      </c>
      <c r="L153" s="109">
        <f t="shared" si="10"/>
        <v>1.7850000000000001E-2</v>
      </c>
      <c r="M153" s="1"/>
      <c r="N153" s="2">
        <v>43578</v>
      </c>
      <c r="O153" s="1">
        <v>1.73</v>
      </c>
    </row>
    <row r="154" spans="3:15">
      <c r="C154" s="101"/>
      <c r="D154" s="110"/>
      <c r="E154" s="101"/>
      <c r="H154" s="38"/>
      <c r="I154" s="108">
        <f t="shared" si="12"/>
        <v>149</v>
      </c>
      <c r="J154" s="100">
        <f t="shared" si="12"/>
        <v>43511</v>
      </c>
      <c r="K154" s="100">
        <f t="shared" si="12"/>
        <v>43511</v>
      </c>
      <c r="L154" s="109">
        <f t="shared" si="10"/>
        <v>1.7650000000000002E-2</v>
      </c>
      <c r="M154" s="1"/>
      <c r="N154" s="2">
        <v>43579</v>
      </c>
      <c r="O154" s="1">
        <v>1.72</v>
      </c>
    </row>
    <row r="155" spans="3:15">
      <c r="C155" s="101"/>
      <c r="D155" s="110"/>
      <c r="E155" s="101"/>
      <c r="H155" s="38"/>
      <c r="I155" s="108">
        <f t="shared" si="12"/>
        <v>150</v>
      </c>
      <c r="J155" s="100">
        <f t="shared" si="12"/>
        <v>43512</v>
      </c>
      <c r="K155" s="100">
        <f t="shared" si="12"/>
        <v>43512</v>
      </c>
      <c r="L155" s="109">
        <f t="shared" si="10"/>
        <v>1.7650000000000002E-2</v>
      </c>
      <c r="M155" s="1"/>
      <c r="N155" s="2">
        <v>43580</v>
      </c>
      <c r="O155" s="1">
        <v>1.6875</v>
      </c>
    </row>
    <row r="156" spans="3:15">
      <c r="C156" s="101"/>
      <c r="D156" s="110"/>
      <c r="E156" s="101"/>
      <c r="H156" s="38"/>
      <c r="I156" s="108">
        <f t="shared" si="12"/>
        <v>151</v>
      </c>
      <c r="J156" s="100">
        <f t="shared" si="12"/>
        <v>43513</v>
      </c>
      <c r="K156" s="100">
        <f t="shared" si="12"/>
        <v>43513</v>
      </c>
      <c r="L156" s="109">
        <f t="shared" si="10"/>
        <v>1.7650000000000002E-2</v>
      </c>
      <c r="M156" s="1"/>
      <c r="N156" s="2">
        <v>43581</v>
      </c>
      <c r="O156" s="1">
        <v>1.6850000000000001</v>
      </c>
    </row>
    <row r="157" spans="3:15">
      <c r="C157" s="101"/>
      <c r="D157" s="110"/>
      <c r="E157" s="101"/>
      <c r="H157" s="38"/>
      <c r="I157" s="108">
        <f t="shared" si="12"/>
        <v>152</v>
      </c>
      <c r="J157" s="100">
        <f t="shared" si="12"/>
        <v>43514</v>
      </c>
      <c r="K157" s="100">
        <f t="shared" si="12"/>
        <v>43514</v>
      </c>
      <c r="L157" s="109">
        <f t="shared" si="10"/>
        <v>1.7950000000000001E-2</v>
      </c>
      <c r="M157" s="1"/>
      <c r="N157" s="2">
        <v>43584</v>
      </c>
      <c r="O157" s="1">
        <v>1.675</v>
      </c>
    </row>
    <row r="158" spans="3:15">
      <c r="C158" s="101"/>
      <c r="D158" s="110"/>
      <c r="E158" s="101"/>
      <c r="H158" s="38"/>
      <c r="I158" s="108">
        <f t="shared" si="12"/>
        <v>153</v>
      </c>
      <c r="J158" s="100">
        <f t="shared" si="12"/>
        <v>43515</v>
      </c>
      <c r="K158" s="100">
        <f t="shared" si="12"/>
        <v>43515</v>
      </c>
      <c r="L158" s="109">
        <f t="shared" si="10"/>
        <v>1.7925E-2</v>
      </c>
      <c r="M158" s="1"/>
      <c r="N158" s="2">
        <v>43585</v>
      </c>
      <c r="O158" s="1">
        <v>1.655</v>
      </c>
    </row>
    <row r="159" spans="3:15">
      <c r="C159" s="101"/>
      <c r="D159" s="110"/>
      <c r="E159" s="101"/>
      <c r="H159" s="38"/>
      <c r="I159" s="108">
        <f t="shared" si="12"/>
        <v>154</v>
      </c>
      <c r="J159" s="100">
        <f t="shared" si="12"/>
        <v>43516</v>
      </c>
      <c r="K159" s="100">
        <f t="shared" si="12"/>
        <v>43516</v>
      </c>
      <c r="L159" s="109">
        <f t="shared" si="10"/>
        <v>1.7950000000000001E-2</v>
      </c>
      <c r="M159" s="1"/>
      <c r="N159" s="2">
        <v>43587</v>
      </c>
      <c r="O159" s="1">
        <v>1.7025000000000001</v>
      </c>
    </row>
    <row r="160" spans="3:15">
      <c r="C160" s="101"/>
      <c r="D160" s="110"/>
      <c r="E160" s="101"/>
      <c r="H160" s="38"/>
      <c r="I160" s="108">
        <f t="shared" si="12"/>
        <v>155</v>
      </c>
      <c r="J160" s="100">
        <f t="shared" si="12"/>
        <v>43517</v>
      </c>
      <c r="K160" s="100">
        <f t="shared" si="12"/>
        <v>43517</v>
      </c>
      <c r="L160" s="109">
        <f t="shared" si="10"/>
        <v>1.8124999999999999E-2</v>
      </c>
      <c r="M160" s="1"/>
      <c r="N160" s="2">
        <v>43588</v>
      </c>
      <c r="O160" s="1">
        <v>1.7124999999999999</v>
      </c>
    </row>
    <row r="161" spans="3:15">
      <c r="C161" s="101"/>
      <c r="D161" s="110"/>
      <c r="E161" s="101"/>
      <c r="H161" s="38"/>
      <c r="I161" s="108">
        <f t="shared" si="12"/>
        <v>156</v>
      </c>
      <c r="J161" s="100">
        <f t="shared" si="12"/>
        <v>43518</v>
      </c>
      <c r="K161" s="100">
        <f t="shared" si="12"/>
        <v>43518</v>
      </c>
      <c r="L161" s="109">
        <f t="shared" si="10"/>
        <v>1.8000000000000002E-2</v>
      </c>
      <c r="M161" s="1"/>
      <c r="N161" s="2">
        <v>43592</v>
      </c>
      <c r="O161" s="1">
        <v>1.6975</v>
      </c>
    </row>
    <row r="162" spans="3:15">
      <c r="C162" s="101"/>
      <c r="D162" s="110"/>
      <c r="E162" s="101"/>
      <c r="H162" s="38"/>
      <c r="I162" s="108">
        <f t="shared" si="12"/>
        <v>157</v>
      </c>
      <c r="J162" s="100">
        <f t="shared" si="12"/>
        <v>43519</v>
      </c>
      <c r="K162" s="100">
        <f t="shared" si="12"/>
        <v>43519</v>
      </c>
      <c r="L162" s="109">
        <f t="shared" si="10"/>
        <v>1.8000000000000002E-2</v>
      </c>
      <c r="M162" s="1"/>
      <c r="N162" s="2">
        <v>43593</v>
      </c>
      <c r="O162" s="1">
        <v>1.6924999999999999</v>
      </c>
    </row>
    <row r="163" spans="3:15">
      <c r="C163" s="101"/>
      <c r="D163" s="110"/>
      <c r="E163" s="101"/>
      <c r="H163" s="38"/>
      <c r="I163" s="108">
        <f t="shared" si="12"/>
        <v>158</v>
      </c>
      <c r="J163" s="100">
        <f t="shared" si="12"/>
        <v>43520</v>
      </c>
      <c r="K163" s="100">
        <f t="shared" si="12"/>
        <v>43520</v>
      </c>
      <c r="L163" s="109">
        <f t="shared" si="10"/>
        <v>1.8000000000000002E-2</v>
      </c>
      <c r="M163" s="1"/>
      <c r="N163" s="2">
        <v>43594</v>
      </c>
      <c r="O163" s="1">
        <v>1.6775</v>
      </c>
    </row>
    <row r="164" spans="3:15">
      <c r="C164" s="101"/>
      <c r="D164" s="110"/>
      <c r="E164" s="101"/>
      <c r="H164" s="38"/>
      <c r="I164" s="108">
        <f t="shared" si="12"/>
        <v>159</v>
      </c>
      <c r="J164" s="100">
        <f t="shared" si="12"/>
        <v>43521</v>
      </c>
      <c r="K164" s="100">
        <f t="shared" si="12"/>
        <v>43521</v>
      </c>
      <c r="L164" s="109">
        <f t="shared" si="10"/>
        <v>1.8100000000000002E-2</v>
      </c>
      <c r="M164" s="1"/>
      <c r="N164" s="2">
        <v>43595</v>
      </c>
      <c r="O164" s="1">
        <v>1.7</v>
      </c>
    </row>
    <row r="165" spans="3:15">
      <c r="C165" s="101"/>
      <c r="D165" s="110"/>
      <c r="E165" s="101"/>
      <c r="H165" s="38"/>
      <c r="I165" s="108">
        <f t="shared" si="12"/>
        <v>160</v>
      </c>
      <c r="J165" s="100">
        <f t="shared" si="12"/>
        <v>43522</v>
      </c>
      <c r="K165" s="100">
        <f t="shared" si="12"/>
        <v>43522</v>
      </c>
      <c r="L165" s="109">
        <f t="shared" si="10"/>
        <v>1.7974999999999998E-2</v>
      </c>
      <c r="M165" s="1"/>
      <c r="N165" s="2">
        <v>43598</v>
      </c>
      <c r="O165" s="1">
        <v>1.6975</v>
      </c>
    </row>
    <row r="166" spans="3:15">
      <c r="C166" s="101"/>
      <c r="D166" s="110"/>
      <c r="E166" s="101"/>
      <c r="H166" s="38"/>
      <c r="I166" s="108">
        <f t="shared" si="12"/>
        <v>161</v>
      </c>
      <c r="J166" s="100">
        <f t="shared" si="12"/>
        <v>43523</v>
      </c>
      <c r="K166" s="100">
        <f t="shared" si="12"/>
        <v>43523</v>
      </c>
      <c r="L166" s="109">
        <f t="shared" si="10"/>
        <v>1.7925E-2</v>
      </c>
      <c r="M166" s="1"/>
      <c r="N166" s="2">
        <v>43599</v>
      </c>
      <c r="O166" s="1">
        <v>1.69</v>
      </c>
    </row>
    <row r="167" spans="3:15">
      <c r="C167" s="101"/>
      <c r="D167" s="110"/>
      <c r="E167" s="101"/>
      <c r="H167" s="38"/>
      <c r="I167" s="108">
        <f t="shared" si="12"/>
        <v>162</v>
      </c>
      <c r="J167" s="100">
        <f t="shared" si="12"/>
        <v>43524</v>
      </c>
      <c r="K167" s="100">
        <f t="shared" si="12"/>
        <v>43524</v>
      </c>
      <c r="L167" s="109">
        <f t="shared" si="10"/>
        <v>1.8000000000000002E-2</v>
      </c>
      <c r="M167" s="1"/>
      <c r="N167" s="2">
        <v>43600</v>
      </c>
      <c r="O167" s="1">
        <v>1.6775</v>
      </c>
    </row>
    <row r="168" spans="3:15">
      <c r="C168" s="101"/>
      <c r="D168" s="110"/>
      <c r="E168" s="101"/>
      <c r="H168" s="38"/>
      <c r="I168" s="108">
        <f t="shared" ref="I168:K183" si="13">I167+1</f>
        <v>163</v>
      </c>
      <c r="J168" s="100">
        <f t="shared" si="13"/>
        <v>43525</v>
      </c>
      <c r="K168" s="100">
        <f t="shared" si="13"/>
        <v>43525</v>
      </c>
      <c r="L168" s="109">
        <f t="shared" si="10"/>
        <v>1.8000000000000002E-2</v>
      </c>
      <c r="M168" s="1"/>
      <c r="N168" s="2">
        <v>43601</v>
      </c>
      <c r="O168" s="1">
        <v>1.6400000000000001</v>
      </c>
    </row>
    <row r="169" spans="3:15">
      <c r="C169" s="101"/>
      <c r="D169" s="110"/>
      <c r="E169" s="101"/>
      <c r="H169" s="38"/>
      <c r="I169" s="108">
        <f t="shared" si="13"/>
        <v>164</v>
      </c>
      <c r="J169" s="100">
        <f t="shared" si="13"/>
        <v>43526</v>
      </c>
      <c r="K169" s="100">
        <f t="shared" si="13"/>
        <v>43526</v>
      </c>
      <c r="L169" s="109">
        <f t="shared" si="10"/>
        <v>1.8000000000000002E-2</v>
      </c>
      <c r="M169" s="1"/>
      <c r="N169" s="2">
        <v>43602</v>
      </c>
      <c r="O169" s="1">
        <v>1.6375</v>
      </c>
    </row>
    <row r="170" spans="3:15">
      <c r="C170" s="101"/>
      <c r="D170" s="110"/>
      <c r="E170" s="101"/>
      <c r="H170" s="38"/>
      <c r="I170" s="108">
        <f t="shared" si="13"/>
        <v>165</v>
      </c>
      <c r="J170" s="100">
        <f t="shared" si="13"/>
        <v>43527</v>
      </c>
      <c r="K170" s="100">
        <f t="shared" si="13"/>
        <v>43527</v>
      </c>
      <c r="L170" s="109">
        <f t="shared" si="10"/>
        <v>1.8000000000000002E-2</v>
      </c>
      <c r="M170" s="1"/>
      <c r="N170" s="2">
        <v>43605</v>
      </c>
      <c r="O170" s="1">
        <v>1.65</v>
      </c>
    </row>
    <row r="171" spans="3:15">
      <c r="C171" s="101"/>
      <c r="D171" s="110"/>
      <c r="E171" s="101"/>
      <c r="H171" s="38"/>
      <c r="I171" s="108">
        <f t="shared" si="13"/>
        <v>166</v>
      </c>
      <c r="J171" s="100">
        <f t="shared" si="13"/>
        <v>43528</v>
      </c>
      <c r="K171" s="100">
        <f t="shared" si="13"/>
        <v>43528</v>
      </c>
      <c r="L171" s="109">
        <f t="shared" si="10"/>
        <v>1.8370000000000001E-2</v>
      </c>
      <c r="M171" s="1"/>
      <c r="N171" s="2">
        <v>43606</v>
      </c>
      <c r="O171" s="1">
        <v>1.635</v>
      </c>
    </row>
    <row r="172" spans="3:15">
      <c r="C172" s="101"/>
      <c r="D172" s="110"/>
      <c r="E172" s="101"/>
      <c r="H172" s="38"/>
      <c r="I172" s="108">
        <f t="shared" si="13"/>
        <v>167</v>
      </c>
      <c r="J172" s="100">
        <f t="shared" si="13"/>
        <v>43529</v>
      </c>
      <c r="K172" s="100">
        <f t="shared" si="13"/>
        <v>43529</v>
      </c>
      <c r="L172" s="109">
        <f t="shared" si="10"/>
        <v>1.8275E-2</v>
      </c>
      <c r="M172" s="1"/>
      <c r="N172" s="2">
        <v>43607</v>
      </c>
      <c r="O172" s="1">
        <v>1.625</v>
      </c>
    </row>
    <row r="173" spans="3:15">
      <c r="C173" s="101"/>
      <c r="D173" s="110"/>
      <c r="E173" s="101"/>
      <c r="H173" s="38"/>
      <c r="I173" s="108">
        <f t="shared" si="13"/>
        <v>168</v>
      </c>
      <c r="J173" s="100">
        <f t="shared" si="13"/>
        <v>43530</v>
      </c>
      <c r="K173" s="100">
        <f t="shared" si="13"/>
        <v>43530</v>
      </c>
      <c r="L173" s="109">
        <f t="shared" si="10"/>
        <v>1.8175E-2</v>
      </c>
      <c r="M173" s="1"/>
      <c r="N173" s="2">
        <v>43608</v>
      </c>
      <c r="O173" s="1">
        <v>1.5874999999999999</v>
      </c>
    </row>
    <row r="174" spans="3:15">
      <c r="C174" s="101"/>
      <c r="D174" s="110"/>
      <c r="E174" s="101"/>
      <c r="H174" s="38"/>
      <c r="I174" s="108">
        <f t="shared" si="13"/>
        <v>169</v>
      </c>
      <c r="J174" s="100">
        <f t="shared" si="13"/>
        <v>43531</v>
      </c>
      <c r="K174" s="100">
        <f t="shared" si="13"/>
        <v>43531</v>
      </c>
      <c r="L174" s="109">
        <f t="shared" si="10"/>
        <v>1.8075000000000001E-2</v>
      </c>
      <c r="M174" s="1"/>
      <c r="N174" s="2">
        <v>43609</v>
      </c>
      <c r="O174" s="1">
        <v>1.5725</v>
      </c>
    </row>
    <row r="175" spans="3:15">
      <c r="C175" s="101"/>
      <c r="D175" s="110"/>
      <c r="E175" s="101"/>
      <c r="H175" s="38"/>
      <c r="I175" s="108">
        <f t="shared" si="13"/>
        <v>170</v>
      </c>
      <c r="J175" s="100">
        <f t="shared" si="13"/>
        <v>43532</v>
      </c>
      <c r="K175" s="100">
        <f t="shared" si="13"/>
        <v>43532</v>
      </c>
      <c r="L175" s="109">
        <f t="shared" si="10"/>
        <v>1.78E-2</v>
      </c>
      <c r="M175" s="1"/>
      <c r="N175" s="2">
        <v>43612</v>
      </c>
      <c r="O175" s="1">
        <v>1.5649999999999999</v>
      </c>
    </row>
    <row r="176" spans="3:15">
      <c r="C176" s="101"/>
      <c r="D176" s="110"/>
      <c r="E176" s="101"/>
      <c r="H176" s="38"/>
      <c r="I176" s="108">
        <f t="shared" si="13"/>
        <v>171</v>
      </c>
      <c r="J176" s="100">
        <f t="shared" si="13"/>
        <v>43533</v>
      </c>
      <c r="K176" s="100">
        <f t="shared" si="13"/>
        <v>43533</v>
      </c>
      <c r="L176" s="109">
        <f t="shared" si="10"/>
        <v>1.78E-2</v>
      </c>
      <c r="M176" s="1"/>
      <c r="N176" s="2">
        <v>43613</v>
      </c>
      <c r="O176" s="1">
        <v>1.5649999999999999</v>
      </c>
    </row>
    <row r="177" spans="3:15">
      <c r="C177" s="101"/>
      <c r="D177" s="110"/>
      <c r="E177" s="101"/>
      <c r="H177" s="38"/>
      <c r="I177" s="108">
        <f t="shared" si="13"/>
        <v>172</v>
      </c>
      <c r="J177" s="100">
        <f t="shared" si="13"/>
        <v>43534</v>
      </c>
      <c r="K177" s="100">
        <f t="shared" si="13"/>
        <v>43534</v>
      </c>
      <c r="L177" s="109">
        <f t="shared" si="10"/>
        <v>1.78E-2</v>
      </c>
      <c r="M177" s="1"/>
      <c r="N177" s="2">
        <v>43614</v>
      </c>
      <c r="O177" s="1">
        <v>1.5150000000000001</v>
      </c>
    </row>
    <row r="178" spans="3:15">
      <c r="C178" s="101"/>
      <c r="D178" s="110"/>
      <c r="E178" s="101"/>
      <c r="H178" s="38"/>
      <c r="I178" s="108">
        <f t="shared" si="13"/>
        <v>173</v>
      </c>
      <c r="J178" s="100">
        <f t="shared" si="13"/>
        <v>43535</v>
      </c>
      <c r="K178" s="100">
        <f t="shared" si="13"/>
        <v>43535</v>
      </c>
      <c r="L178" s="109">
        <f t="shared" si="10"/>
        <v>1.7899999999999999E-2</v>
      </c>
      <c r="M178" s="1"/>
      <c r="N178" s="2">
        <v>43615</v>
      </c>
      <c r="O178" s="1">
        <v>1.5325</v>
      </c>
    </row>
    <row r="179" spans="3:15">
      <c r="C179" s="101"/>
      <c r="D179" s="110"/>
      <c r="E179" s="101"/>
      <c r="H179" s="38"/>
      <c r="I179" s="108">
        <f t="shared" si="13"/>
        <v>174</v>
      </c>
      <c r="J179" s="100">
        <f t="shared" si="13"/>
        <v>43536</v>
      </c>
      <c r="K179" s="100">
        <f t="shared" si="13"/>
        <v>43536</v>
      </c>
      <c r="L179" s="109">
        <f t="shared" si="10"/>
        <v>1.7925E-2</v>
      </c>
      <c r="M179" s="1"/>
      <c r="N179" s="2">
        <v>43616</v>
      </c>
      <c r="O179" s="1">
        <v>1.4650000000000001</v>
      </c>
    </row>
    <row r="180" spans="3:15">
      <c r="C180" s="101"/>
      <c r="D180" s="110"/>
      <c r="E180" s="101"/>
      <c r="H180" s="38"/>
      <c r="I180" s="108">
        <f t="shared" si="13"/>
        <v>175</v>
      </c>
      <c r="J180" s="100">
        <f t="shared" si="13"/>
        <v>43537</v>
      </c>
      <c r="K180" s="100">
        <f t="shared" si="13"/>
        <v>43537</v>
      </c>
      <c r="L180" s="109">
        <f t="shared" si="10"/>
        <v>1.7774999999999999E-2</v>
      </c>
      <c r="M180" s="1"/>
      <c r="N180" s="2">
        <v>43619</v>
      </c>
      <c r="O180" s="1">
        <v>1.4824999999999999</v>
      </c>
    </row>
    <row r="181" spans="3:15">
      <c r="C181" s="101"/>
      <c r="D181" s="110"/>
      <c r="E181" s="101"/>
      <c r="H181" s="38"/>
      <c r="I181" s="108">
        <f t="shared" si="13"/>
        <v>176</v>
      </c>
      <c r="J181" s="100">
        <f t="shared" si="13"/>
        <v>43538</v>
      </c>
      <c r="K181" s="100">
        <f t="shared" si="13"/>
        <v>43538</v>
      </c>
      <c r="L181" s="109">
        <f t="shared" si="10"/>
        <v>1.7850000000000001E-2</v>
      </c>
      <c r="M181" s="1"/>
      <c r="N181" s="2">
        <v>43620</v>
      </c>
      <c r="O181" s="1">
        <v>1.4824999999999999</v>
      </c>
    </row>
    <row r="182" spans="3:15">
      <c r="C182" s="101"/>
      <c r="D182" s="110"/>
      <c r="E182" s="101"/>
      <c r="H182" s="38"/>
      <c r="I182" s="108">
        <f t="shared" si="13"/>
        <v>177</v>
      </c>
      <c r="J182" s="100">
        <f t="shared" si="13"/>
        <v>43539</v>
      </c>
      <c r="K182" s="100">
        <f t="shared" si="13"/>
        <v>43539</v>
      </c>
      <c r="L182" s="109">
        <f t="shared" si="10"/>
        <v>1.8024999999999999E-2</v>
      </c>
      <c r="M182" s="1"/>
      <c r="N182" s="2">
        <v>43621</v>
      </c>
      <c r="O182" s="1">
        <v>1.45</v>
      </c>
    </row>
    <row r="183" spans="3:15">
      <c r="C183" s="101"/>
      <c r="D183" s="110"/>
      <c r="E183" s="101"/>
      <c r="H183" s="38"/>
      <c r="I183" s="108">
        <f t="shared" si="13"/>
        <v>178</v>
      </c>
      <c r="J183" s="100">
        <f t="shared" si="13"/>
        <v>43540</v>
      </c>
      <c r="K183" s="100">
        <f t="shared" si="13"/>
        <v>43540</v>
      </c>
      <c r="L183" s="109">
        <f t="shared" si="10"/>
        <v>1.8024999999999999E-2</v>
      </c>
      <c r="M183" s="1"/>
      <c r="N183" s="2">
        <v>43623</v>
      </c>
      <c r="O183" s="1">
        <v>1.4550000000000001</v>
      </c>
    </row>
    <row r="184" spans="3:15">
      <c r="C184" s="101"/>
      <c r="D184" s="110"/>
      <c r="E184" s="101"/>
      <c r="H184" s="38"/>
      <c r="I184" s="108">
        <f t="shared" ref="I184:K199" si="14">I183+1</f>
        <v>179</v>
      </c>
      <c r="J184" s="100">
        <f t="shared" si="14"/>
        <v>43541</v>
      </c>
      <c r="K184" s="100">
        <f t="shared" si="14"/>
        <v>43541</v>
      </c>
      <c r="L184" s="109">
        <f t="shared" si="10"/>
        <v>1.8024999999999999E-2</v>
      </c>
      <c r="M184" s="1"/>
      <c r="N184" s="2">
        <v>43626</v>
      </c>
      <c r="O184" s="1">
        <v>1.4775</v>
      </c>
    </row>
    <row r="185" spans="3:15">
      <c r="C185" s="101"/>
      <c r="D185" s="110"/>
      <c r="E185" s="101"/>
      <c r="H185" s="38"/>
      <c r="I185" s="108">
        <f t="shared" si="14"/>
        <v>180</v>
      </c>
      <c r="J185" s="100">
        <f t="shared" si="14"/>
        <v>43542</v>
      </c>
      <c r="K185" s="100">
        <f t="shared" si="14"/>
        <v>43542</v>
      </c>
      <c r="L185" s="109">
        <f t="shared" si="10"/>
        <v>1.8175E-2</v>
      </c>
      <c r="M185" s="1"/>
      <c r="N185" s="2">
        <v>43627</v>
      </c>
      <c r="O185" s="1">
        <v>1.49</v>
      </c>
    </row>
    <row r="186" spans="3:15">
      <c r="C186" s="101"/>
      <c r="D186" s="110"/>
      <c r="E186" s="101"/>
      <c r="H186" s="38"/>
      <c r="I186" s="108">
        <f t="shared" si="14"/>
        <v>181</v>
      </c>
      <c r="J186" s="100">
        <f t="shared" si="14"/>
        <v>43543</v>
      </c>
      <c r="K186" s="100">
        <f t="shared" si="14"/>
        <v>43543</v>
      </c>
      <c r="L186" s="109">
        <f t="shared" si="10"/>
        <v>1.7974999999999998E-2</v>
      </c>
      <c r="M186" s="1"/>
      <c r="N186" s="2">
        <v>43628</v>
      </c>
      <c r="O186" s="1">
        <v>1.4125000000000001</v>
      </c>
    </row>
    <row r="187" spans="3:15">
      <c r="C187" s="101"/>
      <c r="D187" s="110"/>
      <c r="E187" s="101"/>
      <c r="H187" s="38"/>
      <c r="I187" s="108">
        <f t="shared" si="14"/>
        <v>182</v>
      </c>
      <c r="J187" s="100">
        <f t="shared" si="14"/>
        <v>43544</v>
      </c>
      <c r="K187" s="100">
        <f t="shared" si="14"/>
        <v>43544</v>
      </c>
      <c r="L187" s="109">
        <f t="shared" si="10"/>
        <v>1.8000000000000002E-2</v>
      </c>
      <c r="M187" s="1"/>
      <c r="N187" s="2">
        <v>43629</v>
      </c>
      <c r="O187" s="1">
        <v>1.4325000000000001</v>
      </c>
    </row>
    <row r="188" spans="3:15">
      <c r="C188" s="101"/>
      <c r="D188" s="110"/>
      <c r="E188" s="101"/>
      <c r="H188" s="38"/>
      <c r="I188" s="108">
        <f t="shared" si="14"/>
        <v>183</v>
      </c>
      <c r="J188" s="100">
        <f t="shared" si="14"/>
        <v>43545</v>
      </c>
      <c r="K188" s="100">
        <f t="shared" si="14"/>
        <v>43545</v>
      </c>
      <c r="L188" s="109">
        <f t="shared" si="10"/>
        <v>1.7524999999999999E-2</v>
      </c>
      <c r="M188" s="1"/>
      <c r="N188" s="2">
        <v>43630</v>
      </c>
      <c r="O188" s="1">
        <v>1.4025000000000001</v>
      </c>
    </row>
    <row r="189" spans="3:15">
      <c r="C189" s="101"/>
      <c r="D189" s="110"/>
      <c r="E189" s="101"/>
      <c r="H189" s="38"/>
      <c r="I189" s="108">
        <f t="shared" si="14"/>
        <v>184</v>
      </c>
      <c r="J189" s="100">
        <f t="shared" si="14"/>
        <v>43546</v>
      </c>
      <c r="K189" s="100">
        <f t="shared" si="14"/>
        <v>43546</v>
      </c>
      <c r="L189" s="109">
        <f t="shared" si="10"/>
        <v>1.755E-2</v>
      </c>
      <c r="M189" s="1"/>
      <c r="N189" s="2">
        <v>43633</v>
      </c>
      <c r="O189" s="1">
        <v>1.425</v>
      </c>
    </row>
    <row r="190" spans="3:15">
      <c r="C190" s="101"/>
      <c r="D190" s="110"/>
      <c r="E190" s="101"/>
      <c r="H190" s="38"/>
      <c r="I190" s="108">
        <f t="shared" si="14"/>
        <v>185</v>
      </c>
      <c r="J190" s="100">
        <f t="shared" si="14"/>
        <v>43547</v>
      </c>
      <c r="K190" s="100">
        <f t="shared" si="14"/>
        <v>43547</v>
      </c>
      <c r="L190" s="109">
        <f t="shared" si="10"/>
        <v>1.755E-2</v>
      </c>
      <c r="M190" s="1"/>
      <c r="N190" s="2">
        <v>43634</v>
      </c>
      <c r="O190" s="1">
        <v>1.4175</v>
      </c>
    </row>
    <row r="191" spans="3:15">
      <c r="C191" s="101"/>
      <c r="D191" s="110"/>
      <c r="E191" s="101"/>
      <c r="H191" s="38"/>
      <c r="I191" s="108">
        <f t="shared" si="14"/>
        <v>186</v>
      </c>
      <c r="J191" s="100">
        <f t="shared" si="14"/>
        <v>43548</v>
      </c>
      <c r="K191" s="100">
        <f t="shared" si="14"/>
        <v>43548</v>
      </c>
      <c r="L191" s="109">
        <f t="shared" si="10"/>
        <v>1.755E-2</v>
      </c>
      <c r="M191" s="1"/>
      <c r="N191" s="2">
        <v>43635</v>
      </c>
      <c r="O191" s="1">
        <v>1.3900000000000001</v>
      </c>
    </row>
    <row r="192" spans="3:15">
      <c r="C192" s="101"/>
      <c r="D192" s="110"/>
      <c r="E192" s="101"/>
      <c r="H192" s="38"/>
      <c r="I192" s="108">
        <f t="shared" si="14"/>
        <v>187</v>
      </c>
      <c r="J192" s="100">
        <f t="shared" si="14"/>
        <v>43549</v>
      </c>
      <c r="K192" s="100">
        <f t="shared" si="14"/>
        <v>43549</v>
      </c>
      <c r="L192" s="109">
        <f t="shared" si="10"/>
        <v>1.7075E-2</v>
      </c>
      <c r="M192" s="1"/>
      <c r="N192" s="2">
        <v>43636</v>
      </c>
      <c r="O192" s="1">
        <v>1.345</v>
      </c>
    </row>
    <row r="193" spans="3:15">
      <c r="C193" s="101"/>
      <c r="D193" s="110"/>
      <c r="E193" s="101"/>
      <c r="H193" s="38"/>
      <c r="I193" s="108">
        <f t="shared" si="14"/>
        <v>188</v>
      </c>
      <c r="J193" s="100">
        <f t="shared" si="14"/>
        <v>43550</v>
      </c>
      <c r="K193" s="100">
        <f t="shared" si="14"/>
        <v>43550</v>
      </c>
      <c r="L193" s="109">
        <f t="shared" si="10"/>
        <v>1.7149999999999999E-2</v>
      </c>
      <c r="M193" s="1"/>
      <c r="N193" s="2">
        <v>43637</v>
      </c>
      <c r="O193" s="1">
        <v>1.3725000000000001</v>
      </c>
    </row>
    <row r="194" spans="3:15">
      <c r="C194" s="101"/>
      <c r="D194" s="110"/>
      <c r="E194" s="101"/>
      <c r="H194" s="38"/>
      <c r="I194" s="108">
        <f t="shared" si="14"/>
        <v>189</v>
      </c>
      <c r="J194" s="100">
        <f t="shared" si="14"/>
        <v>43551</v>
      </c>
      <c r="K194" s="100">
        <f t="shared" si="14"/>
        <v>43551</v>
      </c>
      <c r="L194" s="109">
        <f t="shared" si="10"/>
        <v>1.6574999999999999E-2</v>
      </c>
      <c r="M194" s="1"/>
      <c r="N194" s="2">
        <v>43640</v>
      </c>
      <c r="O194" s="1">
        <v>1.3774999999999999</v>
      </c>
    </row>
    <row r="195" spans="3:15">
      <c r="C195" s="101"/>
      <c r="D195" s="110"/>
      <c r="E195" s="101"/>
      <c r="H195" s="38"/>
      <c r="I195" s="108">
        <f t="shared" si="14"/>
        <v>190</v>
      </c>
      <c r="J195" s="100">
        <f t="shared" si="14"/>
        <v>43552</v>
      </c>
      <c r="K195" s="100">
        <f t="shared" si="14"/>
        <v>43552</v>
      </c>
      <c r="L195" s="109">
        <f t="shared" si="10"/>
        <v>1.6150000000000001E-2</v>
      </c>
      <c r="M195" s="1"/>
      <c r="N195" s="2">
        <v>43641</v>
      </c>
      <c r="O195" s="1">
        <v>1.4125000000000001</v>
      </c>
    </row>
    <row r="196" spans="3:15">
      <c r="C196" s="101"/>
      <c r="D196" s="110"/>
      <c r="E196" s="101"/>
      <c r="H196" s="38"/>
      <c r="I196" s="108">
        <f t="shared" si="14"/>
        <v>191</v>
      </c>
      <c r="J196" s="100">
        <f t="shared" si="14"/>
        <v>43553</v>
      </c>
      <c r="K196" s="100">
        <f t="shared" si="14"/>
        <v>43553</v>
      </c>
      <c r="L196" s="109">
        <f t="shared" si="10"/>
        <v>1.6299999999999999E-2</v>
      </c>
      <c r="M196" s="1"/>
      <c r="N196" s="2">
        <v>43642</v>
      </c>
      <c r="O196" s="1">
        <v>1.4175</v>
      </c>
    </row>
    <row r="197" spans="3:15">
      <c r="C197" s="101"/>
      <c r="D197" s="110"/>
      <c r="E197" s="101"/>
      <c r="H197" s="38"/>
      <c r="I197" s="108">
        <f t="shared" si="14"/>
        <v>192</v>
      </c>
      <c r="J197" s="100">
        <f t="shared" si="14"/>
        <v>43554</v>
      </c>
      <c r="K197" s="100">
        <f t="shared" si="14"/>
        <v>43554</v>
      </c>
      <c r="L197" s="109">
        <f t="shared" si="10"/>
        <v>1.6299999999999999E-2</v>
      </c>
      <c r="M197" s="1"/>
      <c r="N197" s="2">
        <v>43643</v>
      </c>
      <c r="O197" s="1">
        <v>1.45</v>
      </c>
    </row>
    <row r="198" spans="3:15">
      <c r="C198" s="101"/>
      <c r="D198" s="110"/>
      <c r="E198" s="101"/>
      <c r="H198" s="38"/>
      <c r="I198" s="108">
        <f t="shared" si="14"/>
        <v>193</v>
      </c>
      <c r="J198" s="100">
        <f t="shared" si="14"/>
        <v>43555</v>
      </c>
      <c r="K198" s="100">
        <f t="shared" si="14"/>
        <v>43555</v>
      </c>
      <c r="L198" s="109">
        <f t="shared" ref="L198:L261" si="15">IFERROR(VLOOKUP(K198,$N$6:$O$2305,2,FALSE)/100,L197)</f>
        <v>1.6299999999999999E-2</v>
      </c>
      <c r="M198" s="1"/>
      <c r="N198" s="2">
        <v>43644</v>
      </c>
      <c r="O198" s="1">
        <v>1.4350000000000001</v>
      </c>
    </row>
    <row r="199" spans="3:15">
      <c r="C199" s="101"/>
      <c r="D199" s="110"/>
      <c r="E199" s="101"/>
      <c r="H199" s="38"/>
      <c r="I199" s="108">
        <f t="shared" si="14"/>
        <v>194</v>
      </c>
      <c r="J199" s="100">
        <f t="shared" si="14"/>
        <v>43556</v>
      </c>
      <c r="K199" s="100">
        <f t="shared" si="14"/>
        <v>43556</v>
      </c>
      <c r="L199" s="109">
        <f t="shared" si="15"/>
        <v>1.6574999999999999E-2</v>
      </c>
      <c r="M199" s="1"/>
      <c r="N199" s="2">
        <v>43647</v>
      </c>
      <c r="O199" s="1">
        <v>1.4450000000000001</v>
      </c>
    </row>
    <row r="200" spans="3:15">
      <c r="C200" s="101"/>
      <c r="D200" s="110"/>
      <c r="E200" s="101"/>
      <c r="H200" s="38"/>
      <c r="I200" s="108">
        <f t="shared" ref="I200:K215" si="16">I199+1</f>
        <v>195</v>
      </c>
      <c r="J200" s="100">
        <f t="shared" si="16"/>
        <v>43557</v>
      </c>
      <c r="K200" s="100">
        <f t="shared" si="16"/>
        <v>43557</v>
      </c>
      <c r="L200" s="109">
        <f t="shared" si="15"/>
        <v>1.6449999999999999E-2</v>
      </c>
      <c r="M200" s="1"/>
      <c r="N200" s="2">
        <v>43648</v>
      </c>
      <c r="O200" s="1">
        <v>1.4125000000000001</v>
      </c>
    </row>
    <row r="201" spans="3:15">
      <c r="C201" s="101"/>
      <c r="D201" s="110"/>
      <c r="E201" s="101"/>
      <c r="H201" s="38"/>
      <c r="I201" s="108">
        <f t="shared" si="16"/>
        <v>196</v>
      </c>
      <c r="J201" s="100">
        <f t="shared" si="16"/>
        <v>43558</v>
      </c>
      <c r="K201" s="100">
        <f t="shared" si="16"/>
        <v>43558</v>
      </c>
      <c r="L201" s="109">
        <f t="shared" si="15"/>
        <v>1.6825E-2</v>
      </c>
      <c r="M201" s="1"/>
      <c r="N201" s="2">
        <v>43649</v>
      </c>
      <c r="O201" s="1">
        <v>1.3674999999999999</v>
      </c>
    </row>
    <row r="202" spans="3:15">
      <c r="C202" s="101"/>
      <c r="D202" s="110"/>
      <c r="E202" s="101"/>
      <c r="H202" s="38"/>
      <c r="I202" s="108">
        <f t="shared" si="16"/>
        <v>197</v>
      </c>
      <c r="J202" s="100">
        <f t="shared" si="16"/>
        <v>43559</v>
      </c>
      <c r="K202" s="100">
        <f t="shared" si="16"/>
        <v>43559</v>
      </c>
      <c r="L202" s="109">
        <f t="shared" si="15"/>
        <v>1.6650000000000002E-2</v>
      </c>
      <c r="M202" s="1"/>
      <c r="N202" s="2">
        <v>43650</v>
      </c>
      <c r="O202" s="1">
        <v>1.3599999999999999</v>
      </c>
    </row>
    <row r="203" spans="3:15">
      <c r="C203" s="101"/>
      <c r="D203" s="110"/>
      <c r="E203" s="101"/>
      <c r="H203" s="38"/>
      <c r="I203" s="108">
        <f t="shared" si="16"/>
        <v>198</v>
      </c>
      <c r="J203" s="100">
        <f t="shared" si="16"/>
        <v>43560</v>
      </c>
      <c r="K203" s="100">
        <f t="shared" si="16"/>
        <v>43560</v>
      </c>
      <c r="L203" s="109">
        <f t="shared" si="15"/>
        <v>1.6899999999999998E-2</v>
      </c>
      <c r="M203" s="1"/>
      <c r="N203" s="2">
        <v>43651</v>
      </c>
      <c r="O203" s="1">
        <v>1.375</v>
      </c>
    </row>
    <row r="204" spans="3:15">
      <c r="C204" s="101"/>
      <c r="D204" s="110"/>
      <c r="E204" s="101"/>
      <c r="H204" s="38"/>
      <c r="I204" s="108">
        <f t="shared" si="16"/>
        <v>199</v>
      </c>
      <c r="J204" s="100">
        <f t="shared" si="16"/>
        <v>43561</v>
      </c>
      <c r="K204" s="100">
        <f t="shared" si="16"/>
        <v>43561</v>
      </c>
      <c r="L204" s="109">
        <f t="shared" si="15"/>
        <v>1.6899999999999998E-2</v>
      </c>
      <c r="M204" s="1"/>
      <c r="N204" s="2">
        <v>43654</v>
      </c>
      <c r="O204" s="1">
        <v>1.3674999999999999</v>
      </c>
    </row>
    <row r="205" spans="3:15">
      <c r="C205" s="101"/>
      <c r="D205" s="110"/>
      <c r="E205" s="101"/>
      <c r="H205" s="38"/>
      <c r="I205" s="108">
        <f t="shared" si="16"/>
        <v>200</v>
      </c>
      <c r="J205" s="100">
        <f t="shared" si="16"/>
        <v>43562</v>
      </c>
      <c r="K205" s="100">
        <f t="shared" si="16"/>
        <v>43562</v>
      </c>
      <c r="L205" s="109">
        <f t="shared" si="15"/>
        <v>1.6899999999999998E-2</v>
      </c>
      <c r="M205" s="1"/>
      <c r="N205" s="2">
        <v>43655</v>
      </c>
      <c r="O205" s="1">
        <v>1.375</v>
      </c>
    </row>
    <row r="206" spans="3:15">
      <c r="C206" s="101"/>
      <c r="D206" s="110"/>
      <c r="E206" s="101"/>
      <c r="H206" s="38"/>
      <c r="I206" s="108">
        <f t="shared" si="16"/>
        <v>201</v>
      </c>
      <c r="J206" s="100">
        <f t="shared" si="16"/>
        <v>43563</v>
      </c>
      <c r="K206" s="100">
        <f t="shared" si="16"/>
        <v>43563</v>
      </c>
      <c r="L206" s="109">
        <f t="shared" si="15"/>
        <v>1.6674999999999999E-2</v>
      </c>
      <c r="M206" s="1"/>
      <c r="N206" s="2">
        <v>43656</v>
      </c>
      <c r="O206" s="1">
        <v>1.4075</v>
      </c>
    </row>
    <row r="207" spans="3:15">
      <c r="C207" s="101"/>
      <c r="D207" s="110"/>
      <c r="E207" s="101"/>
      <c r="H207" s="38"/>
      <c r="I207" s="108">
        <f t="shared" si="16"/>
        <v>202</v>
      </c>
      <c r="J207" s="100">
        <f t="shared" si="16"/>
        <v>43564</v>
      </c>
      <c r="K207" s="100">
        <f t="shared" si="16"/>
        <v>43564</v>
      </c>
      <c r="L207" s="109">
        <f t="shared" si="15"/>
        <v>1.6650000000000002E-2</v>
      </c>
      <c r="M207" s="1"/>
      <c r="N207" s="2">
        <v>43657</v>
      </c>
      <c r="O207" s="1">
        <v>1.3875</v>
      </c>
    </row>
    <row r="208" spans="3:15">
      <c r="C208" s="101"/>
      <c r="D208" s="110"/>
      <c r="E208" s="101"/>
      <c r="H208" s="38"/>
      <c r="I208" s="108">
        <f t="shared" si="16"/>
        <v>203</v>
      </c>
      <c r="J208" s="100">
        <f t="shared" si="16"/>
        <v>43565</v>
      </c>
      <c r="K208" s="100">
        <f t="shared" si="16"/>
        <v>43565</v>
      </c>
      <c r="L208" s="109">
        <f t="shared" si="15"/>
        <v>1.6650000000000002E-2</v>
      </c>
      <c r="M208" s="1"/>
      <c r="N208" s="2">
        <v>43658</v>
      </c>
      <c r="O208" s="1">
        <v>1.4</v>
      </c>
    </row>
    <row r="209" spans="3:15">
      <c r="C209" s="101"/>
      <c r="D209" s="110"/>
      <c r="E209" s="101"/>
      <c r="H209" s="38"/>
      <c r="I209" s="108">
        <f t="shared" si="16"/>
        <v>204</v>
      </c>
      <c r="J209" s="100">
        <f t="shared" si="16"/>
        <v>43566</v>
      </c>
      <c r="K209" s="100">
        <f t="shared" si="16"/>
        <v>43566</v>
      </c>
      <c r="L209" s="109">
        <f t="shared" si="15"/>
        <v>1.6750000000000001E-2</v>
      </c>
      <c r="M209" s="1"/>
      <c r="N209" s="2">
        <v>43661</v>
      </c>
      <c r="O209" s="1">
        <v>1.415</v>
      </c>
    </row>
    <row r="210" spans="3:15">
      <c r="C210" s="101"/>
      <c r="D210" s="110"/>
      <c r="E210" s="101"/>
      <c r="H210" s="38"/>
      <c r="I210" s="108">
        <f t="shared" si="16"/>
        <v>205</v>
      </c>
      <c r="J210" s="100">
        <f t="shared" si="16"/>
        <v>43567</v>
      </c>
      <c r="K210" s="100">
        <f t="shared" si="16"/>
        <v>43567</v>
      </c>
      <c r="L210" s="109">
        <f t="shared" si="15"/>
        <v>1.6800000000000002E-2</v>
      </c>
      <c r="M210" s="1"/>
      <c r="N210" s="2">
        <v>43662</v>
      </c>
      <c r="O210" s="1">
        <v>1.4075</v>
      </c>
    </row>
    <row r="211" spans="3:15">
      <c r="C211" s="101"/>
      <c r="D211" s="110"/>
      <c r="E211" s="101"/>
      <c r="H211" s="38"/>
      <c r="I211" s="108">
        <f t="shared" si="16"/>
        <v>206</v>
      </c>
      <c r="J211" s="100">
        <f t="shared" si="16"/>
        <v>43568</v>
      </c>
      <c r="K211" s="100">
        <f t="shared" si="16"/>
        <v>43568</v>
      </c>
      <c r="L211" s="109">
        <f t="shared" si="15"/>
        <v>1.6800000000000002E-2</v>
      </c>
      <c r="M211" s="1"/>
      <c r="N211" s="2">
        <v>43663</v>
      </c>
      <c r="O211" s="1">
        <v>1.3875</v>
      </c>
    </row>
    <row r="212" spans="3:15">
      <c r="C212" s="101"/>
      <c r="D212" s="110"/>
      <c r="E212" s="101"/>
      <c r="H212" s="38"/>
      <c r="I212" s="108">
        <f t="shared" si="16"/>
        <v>207</v>
      </c>
      <c r="J212" s="100">
        <f t="shared" si="16"/>
        <v>43569</v>
      </c>
      <c r="K212" s="100">
        <f t="shared" si="16"/>
        <v>43569</v>
      </c>
      <c r="L212" s="109">
        <f t="shared" si="15"/>
        <v>1.6800000000000002E-2</v>
      </c>
      <c r="M212" s="1"/>
      <c r="N212" s="2">
        <v>43664</v>
      </c>
      <c r="O212" s="1">
        <v>1.33</v>
      </c>
    </row>
    <row r="213" spans="3:15">
      <c r="C213" s="101"/>
      <c r="D213" s="110"/>
      <c r="E213" s="101"/>
      <c r="H213" s="38"/>
      <c r="I213" s="108">
        <f t="shared" si="16"/>
        <v>208</v>
      </c>
      <c r="J213" s="100">
        <f t="shared" si="16"/>
        <v>43570</v>
      </c>
      <c r="K213" s="100">
        <f t="shared" si="16"/>
        <v>43570</v>
      </c>
      <c r="L213" s="109">
        <f t="shared" si="15"/>
        <v>1.7225000000000001E-2</v>
      </c>
      <c r="M213" s="1"/>
      <c r="N213" s="2">
        <v>43665</v>
      </c>
      <c r="O213" s="1">
        <v>1.325</v>
      </c>
    </row>
    <row r="214" spans="3:15">
      <c r="C214" s="101"/>
      <c r="D214" s="110"/>
      <c r="E214" s="101"/>
      <c r="H214" s="38"/>
      <c r="I214" s="108">
        <f t="shared" si="16"/>
        <v>209</v>
      </c>
      <c r="J214" s="100">
        <f t="shared" si="16"/>
        <v>43571</v>
      </c>
      <c r="K214" s="100">
        <f t="shared" si="16"/>
        <v>43571</v>
      </c>
      <c r="L214" s="109">
        <f t="shared" si="15"/>
        <v>1.7349999999999997E-2</v>
      </c>
      <c r="M214" s="1"/>
      <c r="N214" s="2">
        <v>43668</v>
      </c>
      <c r="O214" s="1">
        <v>1.3149999999999999</v>
      </c>
    </row>
    <row r="215" spans="3:15">
      <c r="C215" s="101"/>
      <c r="D215" s="110"/>
      <c r="E215" s="101"/>
      <c r="H215" s="38"/>
      <c r="I215" s="108">
        <f t="shared" si="16"/>
        <v>210</v>
      </c>
      <c r="J215" s="100">
        <f t="shared" si="16"/>
        <v>43572</v>
      </c>
      <c r="K215" s="100">
        <f t="shared" si="16"/>
        <v>43572</v>
      </c>
      <c r="L215" s="109">
        <f t="shared" si="15"/>
        <v>1.7500000000000002E-2</v>
      </c>
      <c r="M215" s="1"/>
      <c r="N215" s="2">
        <v>43669</v>
      </c>
      <c r="O215" s="1">
        <v>1.3225</v>
      </c>
    </row>
    <row r="216" spans="3:15">
      <c r="C216" s="101"/>
      <c r="D216" s="110"/>
      <c r="E216" s="101"/>
      <c r="H216" s="38"/>
      <c r="I216" s="108">
        <f t="shared" ref="I216:K231" si="17">I215+1</f>
        <v>211</v>
      </c>
      <c r="J216" s="100">
        <f t="shared" si="17"/>
        <v>43573</v>
      </c>
      <c r="K216" s="100">
        <f t="shared" si="17"/>
        <v>43573</v>
      </c>
      <c r="L216" s="109">
        <f t="shared" si="15"/>
        <v>1.7000000000000001E-2</v>
      </c>
      <c r="M216" s="1"/>
      <c r="N216" s="2">
        <v>43670</v>
      </c>
      <c r="O216" s="1">
        <v>1.3125</v>
      </c>
    </row>
    <row r="217" spans="3:15">
      <c r="C217" s="101"/>
      <c r="D217" s="110"/>
      <c r="E217" s="101"/>
      <c r="H217" s="38"/>
      <c r="I217" s="108">
        <f t="shared" si="17"/>
        <v>212</v>
      </c>
      <c r="J217" s="100">
        <f t="shared" si="17"/>
        <v>43574</v>
      </c>
      <c r="K217" s="100">
        <f t="shared" si="17"/>
        <v>43574</v>
      </c>
      <c r="L217" s="109">
        <f t="shared" si="15"/>
        <v>1.72E-2</v>
      </c>
      <c r="M217" s="1"/>
      <c r="N217" s="2">
        <v>43671</v>
      </c>
      <c r="O217" s="1">
        <v>1.2650000000000001</v>
      </c>
    </row>
    <row r="218" spans="3:15">
      <c r="C218" s="101"/>
      <c r="D218" s="110"/>
      <c r="E218" s="101"/>
      <c r="H218" s="38"/>
      <c r="I218" s="108">
        <f t="shared" si="17"/>
        <v>213</v>
      </c>
      <c r="J218" s="100">
        <f t="shared" si="17"/>
        <v>43575</v>
      </c>
      <c r="K218" s="100">
        <f t="shared" si="17"/>
        <v>43575</v>
      </c>
      <c r="L218" s="109">
        <f t="shared" si="15"/>
        <v>1.72E-2</v>
      </c>
      <c r="M218" s="1"/>
      <c r="N218" s="2">
        <v>43672</v>
      </c>
      <c r="O218" s="1">
        <v>1.2725</v>
      </c>
    </row>
    <row r="219" spans="3:15">
      <c r="C219" s="101"/>
      <c r="D219" s="110"/>
      <c r="E219" s="101"/>
      <c r="H219" s="38"/>
      <c r="I219" s="108">
        <f t="shared" si="17"/>
        <v>214</v>
      </c>
      <c r="J219" s="100">
        <f t="shared" si="17"/>
        <v>43576</v>
      </c>
      <c r="K219" s="100">
        <f t="shared" si="17"/>
        <v>43576</v>
      </c>
      <c r="L219" s="109">
        <f t="shared" si="15"/>
        <v>1.72E-2</v>
      </c>
      <c r="M219" s="1"/>
      <c r="N219" s="2">
        <v>43675</v>
      </c>
      <c r="O219" s="1">
        <v>1.2725</v>
      </c>
    </row>
    <row r="220" spans="3:15">
      <c r="C220" s="101"/>
      <c r="D220" s="110"/>
      <c r="E220" s="101"/>
      <c r="H220" s="38"/>
      <c r="I220" s="108">
        <f t="shared" si="17"/>
        <v>215</v>
      </c>
      <c r="J220" s="100">
        <f t="shared" si="17"/>
        <v>43577</v>
      </c>
      <c r="K220" s="100">
        <f t="shared" si="17"/>
        <v>43577</v>
      </c>
      <c r="L220" s="109">
        <f t="shared" si="15"/>
        <v>1.7399999999999999E-2</v>
      </c>
      <c r="M220" s="1"/>
      <c r="N220" s="2">
        <v>43676</v>
      </c>
      <c r="O220" s="1">
        <v>1.2650000000000001</v>
      </c>
    </row>
    <row r="221" spans="3:15">
      <c r="C221" s="101"/>
      <c r="D221" s="110"/>
      <c r="E221" s="101"/>
      <c r="H221" s="38"/>
      <c r="I221" s="108">
        <f t="shared" si="17"/>
        <v>216</v>
      </c>
      <c r="J221" s="100">
        <f t="shared" si="17"/>
        <v>43578</v>
      </c>
      <c r="K221" s="100">
        <f t="shared" si="17"/>
        <v>43578</v>
      </c>
      <c r="L221" s="109">
        <f t="shared" si="15"/>
        <v>1.7299999999999999E-2</v>
      </c>
      <c r="M221" s="1"/>
      <c r="N221" s="2">
        <v>43677</v>
      </c>
      <c r="O221" s="1">
        <v>1.2349999999999999</v>
      </c>
    </row>
    <row r="222" spans="3:15">
      <c r="C222" s="101"/>
      <c r="D222" s="110"/>
      <c r="E222" s="101"/>
      <c r="H222" s="38"/>
      <c r="I222" s="108">
        <f t="shared" si="17"/>
        <v>217</v>
      </c>
      <c r="J222" s="100">
        <f t="shared" si="17"/>
        <v>43579</v>
      </c>
      <c r="K222" s="100">
        <f t="shared" si="17"/>
        <v>43579</v>
      </c>
      <c r="L222" s="109">
        <f t="shared" si="15"/>
        <v>1.72E-2</v>
      </c>
      <c r="M222" s="1"/>
      <c r="N222" s="2">
        <v>43678</v>
      </c>
      <c r="O222" s="1">
        <v>1.2549999999999999</v>
      </c>
    </row>
    <row r="223" spans="3:15">
      <c r="C223" s="101"/>
      <c r="D223" s="110"/>
      <c r="E223" s="101"/>
      <c r="H223" s="38"/>
      <c r="I223" s="108">
        <f t="shared" si="17"/>
        <v>218</v>
      </c>
      <c r="J223" s="100">
        <f t="shared" si="17"/>
        <v>43580</v>
      </c>
      <c r="K223" s="100">
        <f t="shared" si="17"/>
        <v>43580</v>
      </c>
      <c r="L223" s="109">
        <f t="shared" si="15"/>
        <v>1.6875000000000001E-2</v>
      </c>
      <c r="M223" s="1"/>
      <c r="N223" s="2">
        <v>43679</v>
      </c>
      <c r="O223" s="1">
        <v>1.1825000000000001</v>
      </c>
    </row>
    <row r="224" spans="3:15">
      <c r="C224" s="101"/>
      <c r="D224" s="110"/>
      <c r="E224" s="101"/>
      <c r="H224" s="38"/>
      <c r="I224" s="108">
        <f t="shared" si="17"/>
        <v>219</v>
      </c>
      <c r="J224" s="100">
        <f t="shared" si="17"/>
        <v>43581</v>
      </c>
      <c r="K224" s="100">
        <f t="shared" si="17"/>
        <v>43581</v>
      </c>
      <c r="L224" s="109">
        <f t="shared" si="15"/>
        <v>1.685E-2</v>
      </c>
      <c r="M224" s="1"/>
      <c r="N224" s="2">
        <v>43682</v>
      </c>
      <c r="O224" s="1">
        <v>1.0649999999999999</v>
      </c>
    </row>
    <row r="225" spans="3:15">
      <c r="C225" s="101"/>
      <c r="D225" s="110"/>
      <c r="E225" s="101"/>
      <c r="H225" s="38"/>
      <c r="I225" s="108">
        <f t="shared" si="17"/>
        <v>220</v>
      </c>
      <c r="J225" s="100">
        <f t="shared" si="17"/>
        <v>43582</v>
      </c>
      <c r="K225" s="100">
        <f t="shared" si="17"/>
        <v>43582</v>
      </c>
      <c r="L225" s="109">
        <f t="shared" si="15"/>
        <v>1.685E-2</v>
      </c>
      <c r="M225" s="1"/>
      <c r="N225" s="2">
        <v>43683</v>
      </c>
      <c r="O225" s="1">
        <v>1.0575000000000001</v>
      </c>
    </row>
    <row r="226" spans="3:15">
      <c r="C226" s="101"/>
      <c r="D226" s="110"/>
      <c r="E226" s="101"/>
      <c r="H226" s="38"/>
      <c r="I226" s="108">
        <f t="shared" si="17"/>
        <v>221</v>
      </c>
      <c r="J226" s="100">
        <f t="shared" si="17"/>
        <v>43583</v>
      </c>
      <c r="K226" s="100">
        <f t="shared" si="17"/>
        <v>43583</v>
      </c>
      <c r="L226" s="109">
        <f t="shared" si="15"/>
        <v>1.685E-2</v>
      </c>
      <c r="M226" s="1"/>
      <c r="N226" s="2">
        <v>43684</v>
      </c>
      <c r="O226" s="1">
        <v>1.0375000000000001</v>
      </c>
    </row>
    <row r="227" spans="3:15">
      <c r="C227" s="101"/>
      <c r="D227" s="110"/>
      <c r="E227" s="101"/>
      <c r="H227" s="38"/>
      <c r="I227" s="108">
        <f t="shared" si="17"/>
        <v>222</v>
      </c>
      <c r="J227" s="100">
        <f t="shared" si="17"/>
        <v>43584</v>
      </c>
      <c r="K227" s="100">
        <f t="shared" si="17"/>
        <v>43584</v>
      </c>
      <c r="L227" s="109">
        <f t="shared" si="15"/>
        <v>1.6750000000000001E-2</v>
      </c>
      <c r="M227" s="1"/>
      <c r="N227" s="2">
        <v>43685</v>
      </c>
      <c r="O227" s="1">
        <v>1.0425</v>
      </c>
    </row>
    <row r="228" spans="3:15">
      <c r="C228" s="101"/>
      <c r="D228" s="110"/>
      <c r="E228" s="101"/>
      <c r="H228" s="38"/>
      <c r="I228" s="108">
        <f t="shared" si="17"/>
        <v>223</v>
      </c>
      <c r="J228" s="100">
        <f t="shared" si="17"/>
        <v>43585</v>
      </c>
      <c r="K228" s="100">
        <f t="shared" si="17"/>
        <v>43585</v>
      </c>
      <c r="L228" s="109">
        <f t="shared" si="15"/>
        <v>1.6549999999999999E-2</v>
      </c>
      <c r="M228" s="1"/>
      <c r="N228" s="2">
        <v>43686</v>
      </c>
      <c r="O228" s="1">
        <v>1.06</v>
      </c>
    </row>
    <row r="229" spans="3:15">
      <c r="C229" s="101"/>
      <c r="D229" s="110"/>
      <c r="E229" s="101"/>
      <c r="H229" s="38"/>
      <c r="I229" s="108">
        <f t="shared" si="17"/>
        <v>224</v>
      </c>
      <c r="J229" s="100">
        <f t="shared" si="17"/>
        <v>43586</v>
      </c>
      <c r="K229" s="100">
        <f t="shared" si="17"/>
        <v>43586</v>
      </c>
      <c r="L229" s="109">
        <f t="shared" si="15"/>
        <v>1.6549999999999999E-2</v>
      </c>
      <c r="M229" s="1"/>
      <c r="N229" s="2">
        <v>43689</v>
      </c>
      <c r="O229" s="1">
        <v>1.0774999999999999</v>
      </c>
    </row>
    <row r="230" spans="3:15">
      <c r="C230" s="101"/>
      <c r="D230" s="110"/>
      <c r="E230" s="101"/>
      <c r="H230" s="38"/>
      <c r="I230" s="108">
        <f t="shared" si="17"/>
        <v>225</v>
      </c>
      <c r="J230" s="100">
        <f t="shared" si="17"/>
        <v>43587</v>
      </c>
      <c r="K230" s="100">
        <f t="shared" si="17"/>
        <v>43587</v>
      </c>
      <c r="L230" s="109">
        <f t="shared" si="15"/>
        <v>1.7025000000000002E-2</v>
      </c>
      <c r="M230" s="1"/>
      <c r="N230" s="2">
        <v>43690</v>
      </c>
      <c r="O230" s="1">
        <v>1.0425</v>
      </c>
    </row>
    <row r="231" spans="3:15">
      <c r="C231" s="101"/>
      <c r="D231" s="110"/>
      <c r="E231" s="101"/>
      <c r="H231" s="38"/>
      <c r="I231" s="108">
        <f t="shared" si="17"/>
        <v>226</v>
      </c>
      <c r="J231" s="100">
        <f t="shared" si="17"/>
        <v>43588</v>
      </c>
      <c r="K231" s="100">
        <f t="shared" si="17"/>
        <v>43588</v>
      </c>
      <c r="L231" s="109">
        <f t="shared" si="15"/>
        <v>1.7124999999999998E-2</v>
      </c>
      <c r="M231" s="1"/>
      <c r="N231" s="2">
        <v>43691</v>
      </c>
      <c r="O231" s="1">
        <v>1.0549999999999999</v>
      </c>
    </row>
    <row r="232" spans="3:15">
      <c r="C232" s="101"/>
      <c r="D232" s="110"/>
      <c r="E232" s="101"/>
      <c r="H232" s="38"/>
      <c r="I232" s="108">
        <f t="shared" ref="I232:K247" si="18">I231+1</f>
        <v>227</v>
      </c>
      <c r="J232" s="100">
        <f t="shared" si="18"/>
        <v>43589</v>
      </c>
      <c r="K232" s="100">
        <f t="shared" si="18"/>
        <v>43589</v>
      </c>
      <c r="L232" s="109">
        <f t="shared" si="15"/>
        <v>1.7124999999999998E-2</v>
      </c>
      <c r="M232" s="1"/>
      <c r="N232" s="2">
        <v>43693</v>
      </c>
      <c r="O232" s="1">
        <v>0.99250000000000005</v>
      </c>
    </row>
    <row r="233" spans="3:15">
      <c r="C233" s="101"/>
      <c r="D233" s="110"/>
      <c r="E233" s="101"/>
      <c r="H233" s="38"/>
      <c r="I233" s="108">
        <f t="shared" si="18"/>
        <v>228</v>
      </c>
      <c r="J233" s="100">
        <f t="shared" si="18"/>
        <v>43590</v>
      </c>
      <c r="K233" s="100">
        <f t="shared" si="18"/>
        <v>43590</v>
      </c>
      <c r="L233" s="109">
        <f t="shared" si="15"/>
        <v>1.7124999999999998E-2</v>
      </c>
      <c r="M233" s="1"/>
      <c r="N233" s="2">
        <v>43696</v>
      </c>
      <c r="O233" s="1">
        <v>1</v>
      </c>
    </row>
    <row r="234" spans="3:15">
      <c r="C234" s="101"/>
      <c r="D234" s="110"/>
      <c r="E234" s="101"/>
      <c r="H234" s="38"/>
      <c r="I234" s="108">
        <f t="shared" si="18"/>
        <v>229</v>
      </c>
      <c r="J234" s="100">
        <f t="shared" si="18"/>
        <v>43591</v>
      </c>
      <c r="K234" s="100">
        <f t="shared" si="18"/>
        <v>43591</v>
      </c>
      <c r="L234" s="109">
        <f t="shared" si="15"/>
        <v>1.7124999999999998E-2</v>
      </c>
      <c r="M234" s="1"/>
      <c r="N234" s="2">
        <v>43697</v>
      </c>
      <c r="O234" s="1">
        <v>1.0175000000000001</v>
      </c>
    </row>
    <row r="235" spans="3:15">
      <c r="C235" s="101"/>
      <c r="D235" s="110"/>
      <c r="E235" s="101"/>
      <c r="H235" s="38"/>
      <c r="I235" s="108">
        <f t="shared" si="18"/>
        <v>230</v>
      </c>
      <c r="J235" s="100">
        <f t="shared" si="18"/>
        <v>43592</v>
      </c>
      <c r="K235" s="100">
        <f t="shared" si="18"/>
        <v>43592</v>
      </c>
      <c r="L235" s="109">
        <f t="shared" si="15"/>
        <v>1.6975000000000001E-2</v>
      </c>
      <c r="M235" s="1"/>
      <c r="N235" s="2">
        <v>43698</v>
      </c>
      <c r="O235" s="1">
        <v>1.095</v>
      </c>
    </row>
    <row r="236" spans="3:15">
      <c r="C236" s="101"/>
      <c r="D236" s="110"/>
      <c r="E236" s="101"/>
      <c r="H236" s="38"/>
      <c r="I236" s="108">
        <f t="shared" si="18"/>
        <v>231</v>
      </c>
      <c r="J236" s="100">
        <f t="shared" si="18"/>
        <v>43593</v>
      </c>
      <c r="K236" s="100">
        <f t="shared" si="18"/>
        <v>43593</v>
      </c>
      <c r="L236" s="109">
        <f t="shared" si="15"/>
        <v>1.6924999999999999E-2</v>
      </c>
      <c r="M236" s="1"/>
      <c r="N236" s="2">
        <v>43699</v>
      </c>
      <c r="O236" s="1">
        <v>1.04</v>
      </c>
    </row>
    <row r="237" spans="3:15">
      <c r="C237" s="101"/>
      <c r="D237" s="110"/>
      <c r="E237" s="101"/>
      <c r="H237" s="38"/>
      <c r="I237" s="108">
        <f t="shared" si="18"/>
        <v>232</v>
      </c>
      <c r="J237" s="100">
        <f t="shared" si="18"/>
        <v>43594</v>
      </c>
      <c r="K237" s="100">
        <f t="shared" si="18"/>
        <v>43594</v>
      </c>
      <c r="L237" s="109">
        <f t="shared" si="15"/>
        <v>1.6774999999999998E-2</v>
      </c>
      <c r="M237" s="1"/>
      <c r="N237" s="2">
        <v>43700</v>
      </c>
      <c r="O237" s="1">
        <v>1.075</v>
      </c>
    </row>
    <row r="238" spans="3:15">
      <c r="C238" s="101"/>
      <c r="D238" s="110"/>
      <c r="E238" s="101"/>
      <c r="H238" s="38"/>
      <c r="I238" s="108">
        <f t="shared" si="18"/>
        <v>233</v>
      </c>
      <c r="J238" s="100">
        <f t="shared" si="18"/>
        <v>43595</v>
      </c>
      <c r="K238" s="100">
        <f t="shared" si="18"/>
        <v>43595</v>
      </c>
      <c r="L238" s="109">
        <f t="shared" si="15"/>
        <v>1.7000000000000001E-2</v>
      </c>
      <c r="M238" s="1"/>
      <c r="N238" s="2">
        <v>43703</v>
      </c>
      <c r="O238" s="1">
        <v>1.0225</v>
      </c>
    </row>
    <row r="239" spans="3:15">
      <c r="C239" s="101"/>
      <c r="D239" s="110"/>
      <c r="E239" s="101"/>
      <c r="H239" s="38"/>
      <c r="I239" s="108">
        <f t="shared" si="18"/>
        <v>234</v>
      </c>
      <c r="J239" s="100">
        <f t="shared" si="18"/>
        <v>43596</v>
      </c>
      <c r="K239" s="100">
        <f t="shared" si="18"/>
        <v>43596</v>
      </c>
      <c r="L239" s="109">
        <f t="shared" si="15"/>
        <v>1.7000000000000001E-2</v>
      </c>
      <c r="M239" s="1"/>
      <c r="N239" s="2">
        <v>43704</v>
      </c>
      <c r="O239" s="1">
        <v>1.07</v>
      </c>
    </row>
    <row r="240" spans="3:15">
      <c r="C240" s="101"/>
      <c r="D240" s="110"/>
      <c r="E240" s="101"/>
      <c r="H240" s="38"/>
      <c r="I240" s="108">
        <f t="shared" si="18"/>
        <v>235</v>
      </c>
      <c r="J240" s="100">
        <f t="shared" si="18"/>
        <v>43597</v>
      </c>
      <c r="K240" s="100">
        <f t="shared" si="18"/>
        <v>43597</v>
      </c>
      <c r="L240" s="109">
        <f t="shared" si="15"/>
        <v>1.7000000000000001E-2</v>
      </c>
      <c r="M240" s="1"/>
      <c r="N240" s="2">
        <v>43705</v>
      </c>
      <c r="O240" s="1">
        <v>1.0625</v>
      </c>
    </row>
    <row r="241" spans="3:15">
      <c r="C241" s="101"/>
      <c r="D241" s="110"/>
      <c r="E241" s="101"/>
      <c r="H241" s="38"/>
      <c r="I241" s="108">
        <f t="shared" si="18"/>
        <v>236</v>
      </c>
      <c r="J241" s="100">
        <f t="shared" si="18"/>
        <v>43598</v>
      </c>
      <c r="K241" s="100">
        <f t="shared" si="18"/>
        <v>43598</v>
      </c>
      <c r="L241" s="109">
        <f t="shared" si="15"/>
        <v>1.6975000000000001E-2</v>
      </c>
      <c r="M241" s="1"/>
      <c r="N241" s="2">
        <v>43706</v>
      </c>
      <c r="O241" s="1">
        <v>1.0649999999999999</v>
      </c>
    </row>
    <row r="242" spans="3:15">
      <c r="C242" s="101"/>
      <c r="D242" s="110"/>
      <c r="E242" s="101"/>
      <c r="H242" s="38"/>
      <c r="I242" s="108">
        <f t="shared" si="18"/>
        <v>237</v>
      </c>
      <c r="J242" s="100">
        <f t="shared" si="18"/>
        <v>43599</v>
      </c>
      <c r="K242" s="100">
        <f t="shared" si="18"/>
        <v>43599</v>
      </c>
      <c r="L242" s="109">
        <f t="shared" si="15"/>
        <v>1.6899999999999998E-2</v>
      </c>
      <c r="M242" s="1"/>
      <c r="N242" s="2">
        <v>43707</v>
      </c>
      <c r="O242" s="1">
        <v>1.105</v>
      </c>
    </row>
    <row r="243" spans="3:15">
      <c r="C243" s="101"/>
      <c r="D243" s="110"/>
      <c r="E243" s="101"/>
      <c r="H243" s="38"/>
      <c r="I243" s="108">
        <f t="shared" si="18"/>
        <v>238</v>
      </c>
      <c r="J243" s="100">
        <f t="shared" si="18"/>
        <v>43600</v>
      </c>
      <c r="K243" s="100">
        <f t="shared" si="18"/>
        <v>43600</v>
      </c>
      <c r="L243" s="109">
        <f t="shared" si="15"/>
        <v>1.6774999999999998E-2</v>
      </c>
      <c r="M243" s="1"/>
      <c r="N243" s="2">
        <v>43710</v>
      </c>
      <c r="O243" s="1">
        <v>1.1525000000000001</v>
      </c>
    </row>
    <row r="244" spans="3:15">
      <c r="C244" s="101"/>
      <c r="D244" s="110"/>
      <c r="E244" s="101"/>
      <c r="H244" s="38"/>
      <c r="I244" s="108">
        <f t="shared" si="18"/>
        <v>239</v>
      </c>
      <c r="J244" s="100">
        <f t="shared" si="18"/>
        <v>43601</v>
      </c>
      <c r="K244" s="100">
        <f t="shared" si="18"/>
        <v>43601</v>
      </c>
      <c r="L244" s="109">
        <f t="shared" si="15"/>
        <v>1.6400000000000001E-2</v>
      </c>
      <c r="M244" s="1"/>
      <c r="N244" s="2">
        <v>43711</v>
      </c>
      <c r="O244" s="1">
        <v>1.135</v>
      </c>
    </row>
    <row r="245" spans="3:15">
      <c r="C245" s="101"/>
      <c r="D245" s="110"/>
      <c r="E245" s="101"/>
      <c r="H245" s="38"/>
      <c r="I245" s="108">
        <f t="shared" si="18"/>
        <v>240</v>
      </c>
      <c r="J245" s="100">
        <f t="shared" si="18"/>
        <v>43602</v>
      </c>
      <c r="K245" s="100">
        <f t="shared" si="18"/>
        <v>43602</v>
      </c>
      <c r="L245" s="109">
        <f t="shared" si="15"/>
        <v>1.6375000000000001E-2</v>
      </c>
      <c r="M245" s="1"/>
      <c r="N245" s="2">
        <v>43712</v>
      </c>
      <c r="O245" s="1">
        <v>1.1475</v>
      </c>
    </row>
    <row r="246" spans="3:15">
      <c r="C246" s="101"/>
      <c r="D246" s="110"/>
      <c r="E246" s="101"/>
      <c r="H246" s="38"/>
      <c r="I246" s="108">
        <f t="shared" si="18"/>
        <v>241</v>
      </c>
      <c r="J246" s="100">
        <f t="shared" si="18"/>
        <v>43603</v>
      </c>
      <c r="K246" s="100">
        <f t="shared" si="18"/>
        <v>43603</v>
      </c>
      <c r="L246" s="109">
        <f t="shared" si="15"/>
        <v>1.6375000000000001E-2</v>
      </c>
      <c r="M246" s="1"/>
      <c r="N246" s="2">
        <v>43713</v>
      </c>
      <c r="O246" s="1">
        <v>1.175</v>
      </c>
    </row>
    <row r="247" spans="3:15">
      <c r="C247" s="101"/>
      <c r="D247" s="110"/>
      <c r="E247" s="101"/>
      <c r="H247" s="38"/>
      <c r="I247" s="108">
        <f t="shared" si="18"/>
        <v>242</v>
      </c>
      <c r="J247" s="100">
        <f t="shared" si="18"/>
        <v>43604</v>
      </c>
      <c r="K247" s="100">
        <f t="shared" si="18"/>
        <v>43604</v>
      </c>
      <c r="L247" s="109">
        <f t="shared" si="15"/>
        <v>1.6375000000000001E-2</v>
      </c>
      <c r="M247" s="1"/>
      <c r="N247" s="2">
        <v>43714</v>
      </c>
      <c r="O247" s="1">
        <v>1.19</v>
      </c>
    </row>
    <row r="248" spans="3:15">
      <c r="C248" s="101"/>
      <c r="D248" s="110"/>
      <c r="E248" s="101"/>
      <c r="H248" s="38"/>
      <c r="I248" s="108">
        <f t="shared" ref="I248:K263" si="19">I247+1</f>
        <v>243</v>
      </c>
      <c r="J248" s="100">
        <f t="shared" si="19"/>
        <v>43605</v>
      </c>
      <c r="K248" s="100">
        <f t="shared" si="19"/>
        <v>43605</v>
      </c>
      <c r="L248" s="109">
        <f t="shared" si="15"/>
        <v>1.6500000000000001E-2</v>
      </c>
      <c r="M248" s="1"/>
      <c r="N248" s="2">
        <v>43717</v>
      </c>
      <c r="O248" s="1">
        <v>1.1775</v>
      </c>
    </row>
    <row r="249" spans="3:15">
      <c r="C249" s="101"/>
      <c r="D249" s="110"/>
      <c r="E249" s="101"/>
      <c r="H249" s="38"/>
      <c r="I249" s="108">
        <f t="shared" si="19"/>
        <v>244</v>
      </c>
      <c r="J249" s="100">
        <f t="shared" si="19"/>
        <v>43606</v>
      </c>
      <c r="K249" s="100">
        <f t="shared" si="19"/>
        <v>43606</v>
      </c>
      <c r="L249" s="109">
        <f t="shared" si="15"/>
        <v>1.635E-2</v>
      </c>
      <c r="M249" s="1"/>
      <c r="N249" s="2">
        <v>43718</v>
      </c>
      <c r="O249" s="1">
        <v>1.1950000000000001</v>
      </c>
    </row>
    <row r="250" spans="3:15">
      <c r="C250" s="101"/>
      <c r="D250" s="110"/>
      <c r="E250" s="101"/>
      <c r="H250" s="38"/>
      <c r="I250" s="108">
        <f t="shared" si="19"/>
        <v>245</v>
      </c>
      <c r="J250" s="100">
        <f t="shared" si="19"/>
        <v>43607</v>
      </c>
      <c r="K250" s="100">
        <f t="shared" si="19"/>
        <v>43607</v>
      </c>
      <c r="L250" s="109">
        <f t="shared" si="15"/>
        <v>1.6250000000000001E-2</v>
      </c>
      <c r="M250" s="1"/>
      <c r="N250" s="2">
        <v>43719</v>
      </c>
      <c r="O250" s="1">
        <v>1.2275</v>
      </c>
    </row>
    <row r="251" spans="3:15">
      <c r="C251" s="101"/>
      <c r="D251" s="110"/>
      <c r="E251" s="101"/>
      <c r="H251" s="38"/>
      <c r="I251" s="108">
        <f t="shared" si="19"/>
        <v>246</v>
      </c>
      <c r="J251" s="100">
        <f t="shared" si="19"/>
        <v>43608</v>
      </c>
      <c r="K251" s="100">
        <f t="shared" si="19"/>
        <v>43608</v>
      </c>
      <c r="L251" s="109">
        <f t="shared" si="15"/>
        <v>1.5875E-2</v>
      </c>
      <c r="M251" s="1"/>
      <c r="N251" s="2">
        <v>43724</v>
      </c>
      <c r="O251" s="1">
        <v>1.355</v>
      </c>
    </row>
    <row r="252" spans="3:15">
      <c r="C252" s="101"/>
      <c r="D252" s="110"/>
      <c r="E252" s="101"/>
      <c r="H252" s="38"/>
      <c r="I252" s="108">
        <f t="shared" si="19"/>
        <v>247</v>
      </c>
      <c r="J252" s="100">
        <f t="shared" si="19"/>
        <v>43609</v>
      </c>
      <c r="K252" s="100">
        <f t="shared" si="19"/>
        <v>43609</v>
      </c>
      <c r="L252" s="109">
        <f t="shared" si="15"/>
        <v>1.5724999999999999E-2</v>
      </c>
      <c r="M252" s="1"/>
      <c r="N252" s="2">
        <v>43725</v>
      </c>
      <c r="O252" s="1">
        <v>1.3025</v>
      </c>
    </row>
    <row r="253" spans="3:15">
      <c r="C253" s="101"/>
      <c r="D253" s="110"/>
      <c r="E253" s="101"/>
      <c r="H253" s="38"/>
      <c r="I253" s="108">
        <f t="shared" si="19"/>
        <v>248</v>
      </c>
      <c r="J253" s="100">
        <f t="shared" si="19"/>
        <v>43610</v>
      </c>
      <c r="K253" s="100">
        <f t="shared" si="19"/>
        <v>43610</v>
      </c>
      <c r="L253" s="109">
        <f t="shared" si="15"/>
        <v>1.5724999999999999E-2</v>
      </c>
      <c r="M253" s="1"/>
      <c r="N253" s="2">
        <v>43726</v>
      </c>
      <c r="O253" s="1">
        <v>1.2549999999999999</v>
      </c>
    </row>
    <row r="254" spans="3:15">
      <c r="C254" s="101"/>
      <c r="D254" s="110"/>
      <c r="E254" s="101"/>
      <c r="H254" s="38"/>
      <c r="I254" s="108">
        <f t="shared" si="19"/>
        <v>249</v>
      </c>
      <c r="J254" s="100">
        <f t="shared" si="19"/>
        <v>43611</v>
      </c>
      <c r="K254" s="100">
        <f t="shared" si="19"/>
        <v>43611</v>
      </c>
      <c r="L254" s="109">
        <f t="shared" si="15"/>
        <v>1.5724999999999999E-2</v>
      </c>
      <c r="M254" s="1"/>
      <c r="N254" s="2">
        <v>43727</v>
      </c>
      <c r="O254" s="1">
        <v>1.25</v>
      </c>
    </row>
    <row r="255" spans="3:15">
      <c r="C255" s="101"/>
      <c r="D255" s="110"/>
      <c r="E255" s="101"/>
      <c r="H255" s="38"/>
      <c r="I255" s="108">
        <f t="shared" si="19"/>
        <v>250</v>
      </c>
      <c r="J255" s="100">
        <f t="shared" si="19"/>
        <v>43612</v>
      </c>
      <c r="K255" s="100">
        <f t="shared" si="19"/>
        <v>43612</v>
      </c>
      <c r="L255" s="109">
        <f t="shared" si="15"/>
        <v>1.5650000000000001E-2</v>
      </c>
      <c r="M255" s="1"/>
      <c r="N255" s="2">
        <v>43728</v>
      </c>
      <c r="O255" s="1">
        <v>1.2250000000000001</v>
      </c>
    </row>
    <row r="256" spans="3:15">
      <c r="C256" s="101"/>
      <c r="D256" s="110"/>
      <c r="E256" s="101"/>
      <c r="H256" s="38"/>
      <c r="I256" s="108">
        <f t="shared" si="19"/>
        <v>251</v>
      </c>
      <c r="J256" s="100">
        <f t="shared" si="19"/>
        <v>43613</v>
      </c>
      <c r="K256" s="100">
        <f t="shared" si="19"/>
        <v>43613</v>
      </c>
      <c r="L256" s="109">
        <f t="shared" si="15"/>
        <v>1.5650000000000001E-2</v>
      </c>
      <c r="M256" s="1"/>
      <c r="N256" s="2">
        <v>43731</v>
      </c>
      <c r="O256" s="1">
        <v>1.2275</v>
      </c>
    </row>
    <row r="257" spans="3:15">
      <c r="C257" s="101"/>
      <c r="D257" s="110"/>
      <c r="E257" s="101"/>
      <c r="H257" s="38"/>
      <c r="I257" s="108">
        <f t="shared" si="19"/>
        <v>252</v>
      </c>
      <c r="J257" s="100">
        <f t="shared" si="19"/>
        <v>43614</v>
      </c>
      <c r="K257" s="100">
        <f t="shared" si="19"/>
        <v>43614</v>
      </c>
      <c r="L257" s="109">
        <f t="shared" si="15"/>
        <v>1.5150000000000002E-2</v>
      </c>
      <c r="M257" s="1"/>
      <c r="N257" s="2">
        <v>43732</v>
      </c>
      <c r="O257" s="1">
        <v>1.2150000000000001</v>
      </c>
    </row>
    <row r="258" spans="3:15">
      <c r="C258" s="101"/>
      <c r="D258" s="110"/>
      <c r="E258" s="101"/>
      <c r="H258" s="38"/>
      <c r="I258" s="108">
        <f t="shared" si="19"/>
        <v>253</v>
      </c>
      <c r="J258" s="100">
        <f t="shared" si="19"/>
        <v>43615</v>
      </c>
      <c r="K258" s="100">
        <f t="shared" si="19"/>
        <v>43615</v>
      </c>
      <c r="L258" s="109">
        <f t="shared" si="15"/>
        <v>1.5325E-2</v>
      </c>
      <c r="M258" s="1"/>
      <c r="N258" s="2">
        <v>43733</v>
      </c>
      <c r="O258" s="1">
        <v>1.1950000000000001</v>
      </c>
    </row>
    <row r="259" spans="3:15">
      <c r="D259" s="110"/>
      <c r="E259" s="101"/>
      <c r="H259" s="38"/>
      <c r="I259" s="108">
        <f t="shared" si="19"/>
        <v>254</v>
      </c>
      <c r="J259" s="100">
        <f t="shared" si="19"/>
        <v>43616</v>
      </c>
      <c r="K259" s="100">
        <f t="shared" si="19"/>
        <v>43616</v>
      </c>
      <c r="L259" s="109">
        <f t="shared" si="15"/>
        <v>1.4650000000000002E-2</v>
      </c>
      <c r="M259" s="1"/>
      <c r="N259" s="2">
        <v>43734</v>
      </c>
      <c r="O259" s="1">
        <v>1.2050000000000001</v>
      </c>
    </row>
    <row r="260" spans="3:15">
      <c r="D260" s="110"/>
      <c r="E260" s="101"/>
      <c r="H260" s="38"/>
      <c r="I260" s="108">
        <f t="shared" si="19"/>
        <v>255</v>
      </c>
      <c r="J260" s="100">
        <f t="shared" si="19"/>
        <v>43617</v>
      </c>
      <c r="K260" s="100">
        <f t="shared" si="19"/>
        <v>43617</v>
      </c>
      <c r="L260" s="109">
        <f t="shared" si="15"/>
        <v>1.4650000000000002E-2</v>
      </c>
      <c r="M260" s="1"/>
      <c r="N260" s="2">
        <v>43735</v>
      </c>
      <c r="O260" s="1">
        <v>1.2124999999999999</v>
      </c>
    </row>
    <row r="261" spans="3:15">
      <c r="D261" s="110"/>
      <c r="E261" s="101"/>
      <c r="H261" s="38"/>
      <c r="I261" s="108">
        <f t="shared" si="19"/>
        <v>256</v>
      </c>
      <c r="J261" s="100">
        <f t="shared" si="19"/>
        <v>43618</v>
      </c>
      <c r="K261" s="100">
        <f t="shared" si="19"/>
        <v>43618</v>
      </c>
      <c r="L261" s="109">
        <f t="shared" si="15"/>
        <v>1.4650000000000002E-2</v>
      </c>
      <c r="M261" s="1"/>
      <c r="N261" s="2">
        <v>43738</v>
      </c>
      <c r="O261" s="1">
        <v>1.2224999999999999</v>
      </c>
    </row>
    <row r="262" spans="3:15">
      <c r="D262" s="110"/>
      <c r="E262" s="101"/>
      <c r="H262" s="38"/>
      <c r="I262" s="108">
        <f t="shared" si="19"/>
        <v>257</v>
      </c>
      <c r="J262" s="100">
        <f t="shared" si="19"/>
        <v>43619</v>
      </c>
      <c r="K262" s="100">
        <f t="shared" si="19"/>
        <v>43619</v>
      </c>
      <c r="L262" s="109">
        <f t="shared" ref="L262:L325" si="20">IFERROR(VLOOKUP(K262,$N$6:$O$2305,2,FALSE)/100,L261)</f>
        <v>1.4825E-2</v>
      </c>
      <c r="M262" s="1"/>
      <c r="N262" s="2">
        <v>43739</v>
      </c>
      <c r="O262" s="1">
        <v>1.25</v>
      </c>
    </row>
    <row r="263" spans="3:15">
      <c r="D263" s="110"/>
      <c r="E263" s="101"/>
      <c r="H263" s="38"/>
      <c r="I263" s="108">
        <f t="shared" si="19"/>
        <v>258</v>
      </c>
      <c r="J263" s="100">
        <f t="shared" si="19"/>
        <v>43620</v>
      </c>
      <c r="K263" s="100">
        <f t="shared" si="19"/>
        <v>43620</v>
      </c>
      <c r="L263" s="109">
        <f t="shared" si="20"/>
        <v>1.4825E-2</v>
      </c>
      <c r="M263" s="1"/>
      <c r="N263" s="2">
        <v>43740</v>
      </c>
      <c r="O263" s="1">
        <v>1.2349999999999999</v>
      </c>
    </row>
    <row r="264" spans="3:15">
      <c r="D264" s="110"/>
      <c r="E264" s="101"/>
      <c r="H264" s="38"/>
      <c r="I264" s="108">
        <f t="shared" ref="I264:K279" si="21">I263+1</f>
        <v>259</v>
      </c>
      <c r="J264" s="100">
        <f t="shared" si="21"/>
        <v>43621</v>
      </c>
      <c r="K264" s="100">
        <f t="shared" si="21"/>
        <v>43621</v>
      </c>
      <c r="L264" s="109">
        <f t="shared" si="20"/>
        <v>1.4499999999999999E-2</v>
      </c>
      <c r="M264" s="1"/>
      <c r="N264" s="2">
        <v>43742</v>
      </c>
      <c r="O264" s="1">
        <v>1.125</v>
      </c>
    </row>
    <row r="265" spans="3:15">
      <c r="D265" s="110"/>
      <c r="E265" s="101"/>
      <c r="H265" s="38"/>
      <c r="I265" s="108">
        <f t="shared" si="21"/>
        <v>260</v>
      </c>
      <c r="J265" s="100">
        <f t="shared" si="21"/>
        <v>43622</v>
      </c>
      <c r="K265" s="100">
        <f t="shared" si="21"/>
        <v>43622</v>
      </c>
      <c r="L265" s="109">
        <f t="shared" si="20"/>
        <v>1.4499999999999999E-2</v>
      </c>
      <c r="M265" s="1"/>
      <c r="N265" s="2">
        <v>43745</v>
      </c>
      <c r="O265" s="1">
        <v>1.145</v>
      </c>
    </row>
    <row r="266" spans="3:15">
      <c r="D266" s="110"/>
      <c r="E266" s="101"/>
      <c r="H266" s="38"/>
      <c r="I266" s="108">
        <f t="shared" si="21"/>
        <v>261</v>
      </c>
      <c r="J266" s="100">
        <f t="shared" si="21"/>
        <v>43623</v>
      </c>
      <c r="K266" s="100">
        <f t="shared" si="21"/>
        <v>43623</v>
      </c>
      <c r="L266" s="109">
        <f t="shared" si="20"/>
        <v>1.455E-2</v>
      </c>
      <c r="M266" s="1"/>
      <c r="N266" s="2">
        <v>43746</v>
      </c>
      <c r="O266" s="1">
        <v>1.17</v>
      </c>
    </row>
    <row r="267" spans="3:15">
      <c r="D267" s="110"/>
      <c r="E267" s="101"/>
      <c r="H267" s="38"/>
      <c r="I267" s="108">
        <f t="shared" si="21"/>
        <v>262</v>
      </c>
      <c r="J267" s="100">
        <f t="shared" si="21"/>
        <v>43624</v>
      </c>
      <c r="K267" s="100">
        <f t="shared" si="21"/>
        <v>43624</v>
      </c>
      <c r="L267" s="109">
        <f t="shared" si="20"/>
        <v>1.455E-2</v>
      </c>
      <c r="M267" s="1"/>
      <c r="N267" s="2">
        <v>43748</v>
      </c>
      <c r="O267" s="1">
        <v>1.1875</v>
      </c>
    </row>
    <row r="268" spans="3:15">
      <c r="D268" s="110"/>
      <c r="E268" s="101"/>
      <c r="H268" s="38"/>
      <c r="I268" s="108">
        <f t="shared" si="21"/>
        <v>263</v>
      </c>
      <c r="J268" s="100">
        <f t="shared" si="21"/>
        <v>43625</v>
      </c>
      <c r="K268" s="100">
        <f t="shared" si="21"/>
        <v>43625</v>
      </c>
      <c r="L268" s="109">
        <f t="shared" si="20"/>
        <v>1.455E-2</v>
      </c>
      <c r="M268" s="1"/>
      <c r="N268" s="2">
        <v>43749</v>
      </c>
      <c r="O268" s="1">
        <v>1.2</v>
      </c>
    </row>
    <row r="269" spans="3:15">
      <c r="D269" s="110"/>
      <c r="E269" s="101"/>
      <c r="H269" s="38"/>
      <c r="I269" s="108">
        <f t="shared" si="21"/>
        <v>264</v>
      </c>
      <c r="J269" s="100">
        <f t="shared" si="21"/>
        <v>43626</v>
      </c>
      <c r="K269" s="100">
        <f t="shared" si="21"/>
        <v>43626</v>
      </c>
      <c r="L269" s="109">
        <f t="shared" si="20"/>
        <v>1.4775E-2</v>
      </c>
      <c r="M269" s="1"/>
      <c r="N269" s="2">
        <v>43752</v>
      </c>
      <c r="O269" s="1">
        <v>1.2175</v>
      </c>
    </row>
    <row r="270" spans="3:15">
      <c r="D270" s="110"/>
      <c r="E270" s="101"/>
      <c r="H270" s="38"/>
      <c r="I270" s="108">
        <f t="shared" si="21"/>
        <v>265</v>
      </c>
      <c r="J270" s="100">
        <f t="shared" si="21"/>
        <v>43627</v>
      </c>
      <c r="K270" s="100">
        <f t="shared" si="21"/>
        <v>43627</v>
      </c>
      <c r="L270" s="109">
        <f t="shared" si="20"/>
        <v>1.49E-2</v>
      </c>
      <c r="M270" s="1"/>
      <c r="N270" s="2">
        <v>43753</v>
      </c>
      <c r="O270" s="1">
        <v>1.2375</v>
      </c>
    </row>
    <row r="271" spans="3:15">
      <c r="D271" s="110"/>
      <c r="E271" s="101"/>
      <c r="H271" s="38"/>
      <c r="I271" s="108">
        <f t="shared" si="21"/>
        <v>266</v>
      </c>
      <c r="J271" s="100">
        <f t="shared" si="21"/>
        <v>43628</v>
      </c>
      <c r="K271" s="100">
        <f t="shared" si="21"/>
        <v>43628</v>
      </c>
      <c r="L271" s="109">
        <f t="shared" si="20"/>
        <v>1.4125E-2</v>
      </c>
      <c r="M271" s="1"/>
      <c r="N271" s="2">
        <v>43754</v>
      </c>
      <c r="O271" s="1">
        <v>1.26</v>
      </c>
    </row>
    <row r="272" spans="3:15">
      <c r="D272" s="110"/>
      <c r="E272" s="101"/>
      <c r="H272" s="38"/>
      <c r="I272" s="108">
        <f t="shared" si="21"/>
        <v>267</v>
      </c>
      <c r="J272" s="100">
        <f t="shared" si="21"/>
        <v>43629</v>
      </c>
      <c r="K272" s="100">
        <f t="shared" si="21"/>
        <v>43629</v>
      </c>
      <c r="L272" s="109">
        <f t="shared" si="20"/>
        <v>1.4325000000000001E-2</v>
      </c>
      <c r="M272" s="1"/>
      <c r="N272" s="2">
        <v>43755</v>
      </c>
      <c r="O272" s="1">
        <v>1.3149999999999999</v>
      </c>
    </row>
    <row r="273" spans="4:15">
      <c r="D273" s="110"/>
      <c r="E273" s="101"/>
      <c r="H273" s="38"/>
      <c r="I273" s="108">
        <f t="shared" si="21"/>
        <v>268</v>
      </c>
      <c r="J273" s="100">
        <f t="shared" si="21"/>
        <v>43630</v>
      </c>
      <c r="K273" s="100">
        <f t="shared" si="21"/>
        <v>43630</v>
      </c>
      <c r="L273" s="109">
        <f t="shared" si="20"/>
        <v>1.4025000000000001E-2</v>
      </c>
      <c r="M273" s="1"/>
      <c r="N273" s="2">
        <v>43756</v>
      </c>
      <c r="O273" s="1">
        <v>1.3275000000000001</v>
      </c>
    </row>
    <row r="274" spans="4:15">
      <c r="D274" s="110"/>
      <c r="E274" s="101"/>
      <c r="H274" s="38"/>
      <c r="I274" s="108">
        <f t="shared" si="21"/>
        <v>269</v>
      </c>
      <c r="J274" s="100">
        <f t="shared" si="21"/>
        <v>43631</v>
      </c>
      <c r="K274" s="100">
        <f t="shared" si="21"/>
        <v>43631</v>
      </c>
      <c r="L274" s="109">
        <f t="shared" si="20"/>
        <v>1.4025000000000001E-2</v>
      </c>
      <c r="M274" s="1"/>
      <c r="N274" s="2">
        <v>43759</v>
      </c>
      <c r="O274" s="1">
        <v>1.3900000000000001</v>
      </c>
    </row>
    <row r="275" spans="4:15">
      <c r="D275" s="110"/>
      <c r="E275" s="101"/>
      <c r="H275" s="38"/>
      <c r="I275" s="108">
        <f t="shared" si="21"/>
        <v>270</v>
      </c>
      <c r="J275" s="100">
        <f t="shared" si="21"/>
        <v>43632</v>
      </c>
      <c r="K275" s="100">
        <f t="shared" si="21"/>
        <v>43632</v>
      </c>
      <c r="L275" s="109">
        <f t="shared" si="20"/>
        <v>1.4025000000000001E-2</v>
      </c>
      <c r="M275" s="1"/>
      <c r="N275" s="2">
        <v>43760</v>
      </c>
      <c r="O275" s="1">
        <v>1.365</v>
      </c>
    </row>
    <row r="276" spans="4:15">
      <c r="D276" s="110"/>
      <c r="E276" s="101"/>
      <c r="H276" s="38"/>
      <c r="I276" s="108">
        <f t="shared" si="21"/>
        <v>271</v>
      </c>
      <c r="J276" s="100">
        <f t="shared" si="21"/>
        <v>43633</v>
      </c>
      <c r="K276" s="100">
        <f t="shared" si="21"/>
        <v>43633</v>
      </c>
      <c r="L276" s="109">
        <f t="shared" si="20"/>
        <v>1.4250000000000001E-2</v>
      </c>
      <c r="M276" s="1"/>
      <c r="N276" s="2">
        <v>43761</v>
      </c>
      <c r="O276" s="1">
        <v>1.3374999999999999</v>
      </c>
    </row>
    <row r="277" spans="4:15">
      <c r="D277" s="110"/>
      <c r="E277" s="101"/>
      <c r="H277" s="38"/>
      <c r="I277" s="108">
        <f t="shared" si="21"/>
        <v>272</v>
      </c>
      <c r="J277" s="100">
        <f t="shared" si="21"/>
        <v>43634</v>
      </c>
      <c r="K277" s="100">
        <f t="shared" si="21"/>
        <v>43634</v>
      </c>
      <c r="L277" s="109">
        <f t="shared" si="20"/>
        <v>1.4175E-2</v>
      </c>
      <c r="M277" s="1"/>
      <c r="N277" s="2">
        <v>43762</v>
      </c>
      <c r="O277" s="1">
        <v>1.34</v>
      </c>
    </row>
    <row r="278" spans="4:15">
      <c r="D278" s="110"/>
      <c r="E278" s="101"/>
      <c r="H278" s="38"/>
      <c r="I278" s="108">
        <f t="shared" si="21"/>
        <v>273</v>
      </c>
      <c r="J278" s="100">
        <f t="shared" si="21"/>
        <v>43635</v>
      </c>
      <c r="K278" s="100">
        <f t="shared" si="21"/>
        <v>43635</v>
      </c>
      <c r="L278" s="109">
        <f t="shared" si="20"/>
        <v>1.3900000000000001E-2</v>
      </c>
      <c r="M278" s="1"/>
      <c r="N278" s="2">
        <v>43763</v>
      </c>
      <c r="O278" s="1">
        <v>1.375</v>
      </c>
    </row>
    <row r="279" spans="4:15">
      <c r="D279" s="110"/>
      <c r="E279" s="101"/>
      <c r="H279" s="38"/>
      <c r="I279" s="108">
        <f t="shared" si="21"/>
        <v>274</v>
      </c>
      <c r="J279" s="100">
        <f t="shared" si="21"/>
        <v>43636</v>
      </c>
      <c r="K279" s="100">
        <f t="shared" si="21"/>
        <v>43636</v>
      </c>
      <c r="L279" s="109">
        <f t="shared" si="20"/>
        <v>1.345E-2</v>
      </c>
      <c r="M279" s="1"/>
      <c r="N279" s="2">
        <v>43766</v>
      </c>
      <c r="O279" s="1">
        <v>1.4450000000000001</v>
      </c>
    </row>
    <row r="280" spans="4:15">
      <c r="D280" s="110"/>
      <c r="E280" s="101"/>
      <c r="H280" s="38"/>
      <c r="I280" s="108">
        <f t="shared" ref="I280:K295" si="22">I279+1</f>
        <v>275</v>
      </c>
      <c r="J280" s="100">
        <f t="shared" si="22"/>
        <v>43637</v>
      </c>
      <c r="K280" s="100">
        <f t="shared" si="22"/>
        <v>43637</v>
      </c>
      <c r="L280" s="109">
        <f t="shared" si="20"/>
        <v>1.3725000000000001E-2</v>
      </c>
      <c r="M280" s="1"/>
      <c r="N280" s="2">
        <v>43767</v>
      </c>
      <c r="O280" s="1">
        <v>1.4224999999999999</v>
      </c>
    </row>
    <row r="281" spans="4:15">
      <c r="D281" s="110"/>
      <c r="E281" s="101"/>
      <c r="H281" s="38"/>
      <c r="I281" s="108">
        <f t="shared" si="22"/>
        <v>276</v>
      </c>
      <c r="J281" s="100">
        <f t="shared" si="22"/>
        <v>43638</v>
      </c>
      <c r="K281" s="100">
        <f t="shared" si="22"/>
        <v>43638</v>
      </c>
      <c r="L281" s="109">
        <f t="shared" si="20"/>
        <v>1.3725000000000001E-2</v>
      </c>
      <c r="M281" s="1"/>
      <c r="N281" s="2">
        <v>43768</v>
      </c>
      <c r="O281" s="1">
        <v>1.3925000000000001</v>
      </c>
    </row>
    <row r="282" spans="4:15">
      <c r="D282" s="110"/>
      <c r="E282" s="101"/>
      <c r="H282" s="38"/>
      <c r="I282" s="108">
        <f t="shared" si="22"/>
        <v>277</v>
      </c>
      <c r="J282" s="100">
        <f t="shared" si="22"/>
        <v>43639</v>
      </c>
      <c r="K282" s="100">
        <f t="shared" si="22"/>
        <v>43639</v>
      </c>
      <c r="L282" s="109">
        <f t="shared" si="20"/>
        <v>1.3725000000000001E-2</v>
      </c>
      <c r="M282" s="1"/>
      <c r="N282" s="2">
        <v>43769</v>
      </c>
      <c r="O282" s="1">
        <v>1.375</v>
      </c>
    </row>
    <row r="283" spans="4:15">
      <c r="D283" s="110"/>
      <c r="E283" s="101"/>
      <c r="H283" s="38"/>
      <c r="I283" s="108">
        <f t="shared" si="22"/>
        <v>278</v>
      </c>
      <c r="J283" s="100">
        <f t="shared" si="22"/>
        <v>43640</v>
      </c>
      <c r="K283" s="100">
        <f t="shared" si="22"/>
        <v>43640</v>
      </c>
      <c r="L283" s="109">
        <f t="shared" si="20"/>
        <v>1.3774999999999999E-2</v>
      </c>
      <c r="M283" s="1"/>
      <c r="N283" s="2">
        <v>43770</v>
      </c>
      <c r="O283" s="1">
        <v>1.365</v>
      </c>
    </row>
    <row r="284" spans="4:15">
      <c r="D284" s="110"/>
      <c r="E284" s="101"/>
      <c r="H284" s="38"/>
      <c r="I284" s="108">
        <f t="shared" si="22"/>
        <v>279</v>
      </c>
      <c r="J284" s="100">
        <f t="shared" si="22"/>
        <v>43641</v>
      </c>
      <c r="K284" s="100">
        <f t="shared" si="22"/>
        <v>43641</v>
      </c>
      <c r="L284" s="109">
        <f t="shared" si="20"/>
        <v>1.4125E-2</v>
      </c>
      <c r="M284" s="1"/>
      <c r="N284" s="2">
        <v>43773</v>
      </c>
      <c r="O284" s="1">
        <v>1.45</v>
      </c>
    </row>
    <row r="285" spans="4:15">
      <c r="D285" s="110"/>
      <c r="E285" s="101"/>
      <c r="H285" s="38"/>
      <c r="I285" s="108">
        <f t="shared" si="22"/>
        <v>280</v>
      </c>
      <c r="J285" s="100">
        <f t="shared" si="22"/>
        <v>43642</v>
      </c>
      <c r="K285" s="100">
        <f t="shared" si="22"/>
        <v>43642</v>
      </c>
      <c r="L285" s="109">
        <f t="shared" si="20"/>
        <v>1.4175E-2</v>
      </c>
      <c r="M285" s="1"/>
      <c r="N285" s="2">
        <v>43774</v>
      </c>
      <c r="O285" s="1">
        <v>1.43</v>
      </c>
    </row>
    <row r="286" spans="4:15">
      <c r="D286" s="110"/>
      <c r="E286" s="101"/>
      <c r="H286" s="38"/>
      <c r="I286" s="108">
        <f t="shared" si="22"/>
        <v>281</v>
      </c>
      <c r="J286" s="100">
        <f t="shared" si="22"/>
        <v>43643</v>
      </c>
      <c r="K286" s="100">
        <f t="shared" si="22"/>
        <v>43643</v>
      </c>
      <c r="L286" s="109">
        <f t="shared" si="20"/>
        <v>1.4499999999999999E-2</v>
      </c>
      <c r="M286" s="1"/>
      <c r="N286" s="2">
        <v>43775</v>
      </c>
      <c r="O286" s="1">
        <v>1.45</v>
      </c>
    </row>
    <row r="287" spans="4:15">
      <c r="D287" s="110"/>
      <c r="E287" s="101"/>
      <c r="H287" s="38"/>
      <c r="I287" s="108">
        <f t="shared" si="22"/>
        <v>282</v>
      </c>
      <c r="J287" s="100">
        <f t="shared" si="22"/>
        <v>43644</v>
      </c>
      <c r="K287" s="100">
        <f t="shared" si="22"/>
        <v>43644</v>
      </c>
      <c r="L287" s="109">
        <f t="shared" si="20"/>
        <v>1.435E-2</v>
      </c>
      <c r="M287" s="1"/>
      <c r="N287" s="2">
        <v>43776</v>
      </c>
      <c r="O287" s="1">
        <v>1.5049999999999999</v>
      </c>
    </row>
    <row r="288" spans="4:15">
      <c r="D288" s="110"/>
      <c r="E288" s="101"/>
      <c r="H288" s="38"/>
      <c r="I288" s="108">
        <f t="shared" si="22"/>
        <v>283</v>
      </c>
      <c r="J288" s="100">
        <f t="shared" si="22"/>
        <v>43645</v>
      </c>
      <c r="K288" s="100">
        <f t="shared" si="22"/>
        <v>43645</v>
      </c>
      <c r="L288" s="109">
        <f t="shared" si="20"/>
        <v>1.435E-2</v>
      </c>
      <c r="M288" s="1"/>
      <c r="N288" s="2">
        <v>43777</v>
      </c>
      <c r="O288" s="1">
        <v>1.4750000000000001</v>
      </c>
    </row>
    <row r="289" spans="4:15">
      <c r="D289" s="110"/>
      <c r="E289" s="101"/>
      <c r="H289" s="38"/>
      <c r="I289" s="108">
        <f t="shared" si="22"/>
        <v>284</v>
      </c>
      <c r="J289" s="100">
        <f t="shared" si="22"/>
        <v>43646</v>
      </c>
      <c r="K289" s="100">
        <f t="shared" si="22"/>
        <v>43646</v>
      </c>
      <c r="L289" s="109">
        <f t="shared" si="20"/>
        <v>1.435E-2</v>
      </c>
      <c r="M289" s="1"/>
      <c r="N289" s="2">
        <v>43780</v>
      </c>
      <c r="O289" s="1">
        <v>1.4624999999999999</v>
      </c>
    </row>
    <row r="290" spans="4:15">
      <c r="D290" s="110"/>
      <c r="E290" s="101"/>
      <c r="H290" s="38"/>
      <c r="I290" s="108">
        <f t="shared" si="22"/>
        <v>285</v>
      </c>
      <c r="J290" s="100">
        <f t="shared" si="22"/>
        <v>43647</v>
      </c>
      <c r="K290" s="100">
        <f t="shared" si="22"/>
        <v>43647</v>
      </c>
      <c r="L290" s="109">
        <f t="shared" si="20"/>
        <v>1.4450000000000001E-2</v>
      </c>
      <c r="M290" s="1"/>
      <c r="N290" s="2">
        <v>43781</v>
      </c>
      <c r="O290" s="1">
        <v>1.4950000000000001</v>
      </c>
    </row>
    <row r="291" spans="4:15">
      <c r="D291" s="110"/>
      <c r="E291" s="101"/>
      <c r="H291" s="38"/>
      <c r="I291" s="108">
        <f t="shared" si="22"/>
        <v>286</v>
      </c>
      <c r="J291" s="100">
        <f t="shared" si="22"/>
        <v>43648</v>
      </c>
      <c r="K291" s="100">
        <f t="shared" si="22"/>
        <v>43648</v>
      </c>
      <c r="L291" s="109">
        <f t="shared" si="20"/>
        <v>1.4125E-2</v>
      </c>
      <c r="M291" s="1"/>
      <c r="N291" s="2">
        <v>43782</v>
      </c>
      <c r="O291" s="1">
        <v>1.4450000000000001</v>
      </c>
    </row>
    <row r="292" spans="4:15">
      <c r="D292" s="110"/>
      <c r="E292" s="101"/>
      <c r="H292" s="38"/>
      <c r="I292" s="108">
        <f t="shared" si="22"/>
        <v>287</v>
      </c>
      <c r="J292" s="100">
        <f t="shared" si="22"/>
        <v>43649</v>
      </c>
      <c r="K292" s="100">
        <f t="shared" si="22"/>
        <v>43649</v>
      </c>
      <c r="L292" s="109">
        <f t="shared" si="20"/>
        <v>1.3675E-2</v>
      </c>
      <c r="M292" s="1"/>
      <c r="N292" s="2">
        <v>43783</v>
      </c>
      <c r="O292" s="1">
        <v>1.425</v>
      </c>
    </row>
    <row r="293" spans="4:15">
      <c r="D293" s="110"/>
      <c r="E293" s="101"/>
      <c r="H293" s="38"/>
      <c r="I293" s="108">
        <f t="shared" si="22"/>
        <v>288</v>
      </c>
      <c r="J293" s="100">
        <f t="shared" si="22"/>
        <v>43650</v>
      </c>
      <c r="K293" s="100">
        <f t="shared" si="22"/>
        <v>43650</v>
      </c>
      <c r="L293" s="109">
        <f t="shared" si="20"/>
        <v>1.3599999999999999E-2</v>
      </c>
      <c r="M293" s="1"/>
      <c r="N293" s="2">
        <v>43784</v>
      </c>
      <c r="O293" s="1">
        <v>1.425</v>
      </c>
    </row>
    <row r="294" spans="4:15">
      <c r="D294" s="110"/>
      <c r="E294" s="101"/>
      <c r="H294" s="38"/>
      <c r="I294" s="108">
        <f t="shared" si="22"/>
        <v>289</v>
      </c>
      <c r="J294" s="100">
        <f t="shared" si="22"/>
        <v>43651</v>
      </c>
      <c r="K294" s="100">
        <f t="shared" si="22"/>
        <v>43651</v>
      </c>
      <c r="L294" s="109">
        <f t="shared" si="20"/>
        <v>1.375E-2</v>
      </c>
      <c r="M294" s="1"/>
      <c r="N294" s="2">
        <v>43787</v>
      </c>
      <c r="O294" s="1">
        <v>1.4</v>
      </c>
    </row>
    <row r="295" spans="4:15">
      <c r="D295" s="110"/>
      <c r="E295" s="101"/>
      <c r="H295" s="38"/>
      <c r="I295" s="108">
        <f t="shared" si="22"/>
        <v>290</v>
      </c>
      <c r="J295" s="100">
        <f t="shared" si="22"/>
        <v>43652</v>
      </c>
      <c r="K295" s="100">
        <f t="shared" si="22"/>
        <v>43652</v>
      </c>
      <c r="L295" s="109">
        <f t="shared" si="20"/>
        <v>1.375E-2</v>
      </c>
      <c r="M295" s="1"/>
      <c r="N295" s="2">
        <v>43788</v>
      </c>
      <c r="O295" s="1">
        <v>1.3525</v>
      </c>
    </row>
    <row r="296" spans="4:15">
      <c r="D296" s="110"/>
      <c r="E296" s="101"/>
      <c r="H296" s="38"/>
      <c r="I296" s="108">
        <f t="shared" ref="I296:K311" si="23">I295+1</f>
        <v>291</v>
      </c>
      <c r="J296" s="100">
        <f t="shared" si="23"/>
        <v>43653</v>
      </c>
      <c r="K296" s="100">
        <f t="shared" si="23"/>
        <v>43653</v>
      </c>
      <c r="L296" s="109">
        <f t="shared" si="20"/>
        <v>1.375E-2</v>
      </c>
      <c r="M296" s="1"/>
      <c r="N296" s="2">
        <v>43789</v>
      </c>
      <c r="O296" s="1">
        <v>1.3174999999999999</v>
      </c>
    </row>
    <row r="297" spans="4:15">
      <c r="D297" s="110"/>
      <c r="E297" s="101"/>
      <c r="H297" s="38"/>
      <c r="I297" s="108">
        <f t="shared" si="23"/>
        <v>292</v>
      </c>
      <c r="J297" s="100">
        <f t="shared" si="23"/>
        <v>43654</v>
      </c>
      <c r="K297" s="100">
        <f t="shared" si="23"/>
        <v>43654</v>
      </c>
      <c r="L297" s="109">
        <f t="shared" si="20"/>
        <v>1.3675E-2</v>
      </c>
      <c r="M297" s="1"/>
      <c r="N297" s="2">
        <v>43790</v>
      </c>
      <c r="O297" s="1">
        <v>1.34</v>
      </c>
    </row>
    <row r="298" spans="4:15">
      <c r="D298" s="110"/>
      <c r="E298" s="101"/>
      <c r="H298" s="38"/>
      <c r="I298" s="108">
        <f t="shared" si="23"/>
        <v>293</v>
      </c>
      <c r="J298" s="100">
        <f t="shared" si="23"/>
        <v>43655</v>
      </c>
      <c r="K298" s="100">
        <f t="shared" si="23"/>
        <v>43655</v>
      </c>
      <c r="L298" s="109">
        <f t="shared" si="20"/>
        <v>1.375E-2</v>
      </c>
      <c r="M298" s="1"/>
      <c r="N298" s="2">
        <v>43791</v>
      </c>
      <c r="O298" s="1">
        <v>1.3599999999999999</v>
      </c>
    </row>
    <row r="299" spans="4:15">
      <c r="D299" s="110"/>
      <c r="E299" s="101"/>
      <c r="H299" s="38"/>
      <c r="I299" s="108">
        <f t="shared" si="23"/>
        <v>294</v>
      </c>
      <c r="J299" s="100">
        <f t="shared" si="23"/>
        <v>43656</v>
      </c>
      <c r="K299" s="100">
        <f t="shared" si="23"/>
        <v>43656</v>
      </c>
      <c r="L299" s="109">
        <f t="shared" si="20"/>
        <v>1.4074999999999999E-2</v>
      </c>
      <c r="M299" s="1"/>
      <c r="N299" s="2">
        <v>43794</v>
      </c>
      <c r="O299" s="1">
        <v>1.3975</v>
      </c>
    </row>
    <row r="300" spans="4:15">
      <c r="D300" s="110"/>
      <c r="E300" s="101"/>
      <c r="H300" s="38"/>
      <c r="I300" s="108">
        <f t="shared" si="23"/>
        <v>295</v>
      </c>
      <c r="J300" s="100">
        <f t="shared" si="23"/>
        <v>43657</v>
      </c>
      <c r="K300" s="100">
        <f t="shared" si="23"/>
        <v>43657</v>
      </c>
      <c r="L300" s="109">
        <f t="shared" si="20"/>
        <v>1.3875E-2</v>
      </c>
      <c r="M300" s="1"/>
      <c r="N300" s="2">
        <v>43795</v>
      </c>
      <c r="O300" s="1">
        <v>1.3875</v>
      </c>
    </row>
    <row r="301" spans="4:15">
      <c r="D301" s="110"/>
      <c r="E301" s="101"/>
      <c r="H301" s="38"/>
      <c r="I301" s="108">
        <f t="shared" si="23"/>
        <v>296</v>
      </c>
      <c r="J301" s="100">
        <f t="shared" si="23"/>
        <v>43658</v>
      </c>
      <c r="K301" s="100">
        <f t="shared" si="23"/>
        <v>43658</v>
      </c>
      <c r="L301" s="109">
        <f t="shared" si="20"/>
        <v>1.3999999999999999E-2</v>
      </c>
      <c r="M301" s="1"/>
      <c r="N301" s="2">
        <v>43796</v>
      </c>
      <c r="O301" s="1">
        <v>1.3599999999999999</v>
      </c>
    </row>
    <row r="302" spans="4:15">
      <c r="D302" s="110"/>
      <c r="E302" s="101"/>
      <c r="H302" s="38"/>
      <c r="I302" s="108">
        <f t="shared" si="23"/>
        <v>297</v>
      </c>
      <c r="J302" s="100">
        <f t="shared" si="23"/>
        <v>43659</v>
      </c>
      <c r="K302" s="100">
        <f t="shared" si="23"/>
        <v>43659</v>
      </c>
      <c r="L302" s="109">
        <f t="shared" si="20"/>
        <v>1.3999999999999999E-2</v>
      </c>
      <c r="M302" s="1"/>
      <c r="N302" s="2">
        <v>43797</v>
      </c>
      <c r="O302" s="1">
        <v>1.3599999999999999</v>
      </c>
    </row>
    <row r="303" spans="4:15">
      <c r="D303" s="110"/>
      <c r="E303" s="101"/>
      <c r="H303" s="38"/>
      <c r="I303" s="108">
        <f t="shared" si="23"/>
        <v>298</v>
      </c>
      <c r="J303" s="100">
        <f t="shared" si="23"/>
        <v>43660</v>
      </c>
      <c r="K303" s="100">
        <f t="shared" si="23"/>
        <v>43660</v>
      </c>
      <c r="L303" s="109">
        <f t="shared" si="20"/>
        <v>1.3999999999999999E-2</v>
      </c>
      <c r="M303" s="1"/>
      <c r="N303" s="2">
        <v>43798</v>
      </c>
      <c r="O303" s="1">
        <v>1.3374999999999999</v>
      </c>
    </row>
    <row r="304" spans="4:15">
      <c r="D304" s="110"/>
      <c r="E304" s="101"/>
      <c r="H304" s="38"/>
      <c r="I304" s="108">
        <f t="shared" si="23"/>
        <v>299</v>
      </c>
      <c r="J304" s="100">
        <f t="shared" si="23"/>
        <v>43661</v>
      </c>
      <c r="K304" s="100">
        <f t="shared" si="23"/>
        <v>43661</v>
      </c>
      <c r="L304" s="109">
        <f t="shared" si="20"/>
        <v>1.4150000000000001E-2</v>
      </c>
      <c r="M304" s="1"/>
      <c r="N304" s="2">
        <v>43801</v>
      </c>
      <c r="O304" s="1">
        <v>1.3900000000000001</v>
      </c>
    </row>
    <row r="305" spans="4:15">
      <c r="D305" s="110"/>
      <c r="E305" s="101"/>
      <c r="H305" s="38"/>
      <c r="I305" s="108">
        <f t="shared" si="23"/>
        <v>300</v>
      </c>
      <c r="J305" s="100">
        <f t="shared" si="23"/>
        <v>43662</v>
      </c>
      <c r="K305" s="100">
        <f t="shared" si="23"/>
        <v>43662</v>
      </c>
      <c r="L305" s="109">
        <f t="shared" si="20"/>
        <v>1.4074999999999999E-2</v>
      </c>
      <c r="M305" s="1"/>
      <c r="N305" s="2">
        <v>43802</v>
      </c>
      <c r="O305" s="1">
        <v>1.4125000000000001</v>
      </c>
    </row>
    <row r="306" spans="4:15">
      <c r="D306" s="110"/>
      <c r="E306" s="101"/>
      <c r="H306" s="38"/>
      <c r="I306" s="108">
        <f t="shared" si="23"/>
        <v>301</v>
      </c>
      <c r="J306" s="100">
        <f t="shared" si="23"/>
        <v>43663</v>
      </c>
      <c r="K306" s="100">
        <f t="shared" si="23"/>
        <v>43663</v>
      </c>
      <c r="L306" s="109">
        <f t="shared" si="20"/>
        <v>1.3875E-2</v>
      </c>
      <c r="M306" s="1"/>
      <c r="N306" s="2">
        <v>43803</v>
      </c>
      <c r="O306" s="1">
        <v>1.3474999999999999</v>
      </c>
    </row>
    <row r="307" spans="4:15">
      <c r="D307" s="110"/>
      <c r="E307" s="101"/>
      <c r="H307" s="38"/>
      <c r="I307" s="108">
        <f t="shared" si="23"/>
        <v>302</v>
      </c>
      <c r="J307" s="100">
        <f t="shared" si="23"/>
        <v>43664</v>
      </c>
      <c r="K307" s="100">
        <f t="shared" si="23"/>
        <v>43664</v>
      </c>
      <c r="L307" s="109">
        <f t="shared" si="20"/>
        <v>1.3300000000000001E-2</v>
      </c>
      <c r="M307" s="1"/>
      <c r="N307" s="2">
        <v>43804</v>
      </c>
      <c r="O307" s="1">
        <v>1.3599999999999999</v>
      </c>
    </row>
    <row r="308" spans="4:15">
      <c r="D308" s="110"/>
      <c r="E308" s="101"/>
      <c r="H308" s="38"/>
      <c r="I308" s="108">
        <f t="shared" si="23"/>
        <v>303</v>
      </c>
      <c r="J308" s="100">
        <f t="shared" si="23"/>
        <v>43665</v>
      </c>
      <c r="K308" s="100">
        <f t="shared" si="23"/>
        <v>43665</v>
      </c>
      <c r="L308" s="109">
        <f t="shared" si="20"/>
        <v>1.325E-2</v>
      </c>
      <c r="M308" s="1"/>
      <c r="N308" s="2">
        <v>43805</v>
      </c>
      <c r="O308" s="1">
        <v>1.385</v>
      </c>
    </row>
    <row r="309" spans="4:15">
      <c r="D309" s="110"/>
      <c r="E309" s="101"/>
      <c r="H309" s="38"/>
      <c r="I309" s="108">
        <f t="shared" si="23"/>
        <v>304</v>
      </c>
      <c r="J309" s="100">
        <f t="shared" si="23"/>
        <v>43666</v>
      </c>
      <c r="K309" s="100">
        <f t="shared" si="23"/>
        <v>43666</v>
      </c>
      <c r="L309" s="109">
        <f t="shared" si="20"/>
        <v>1.325E-2</v>
      </c>
      <c r="M309" s="1"/>
      <c r="N309" s="2">
        <v>43808</v>
      </c>
      <c r="O309" s="1">
        <v>1.3674999999999999</v>
      </c>
    </row>
    <row r="310" spans="4:15">
      <c r="D310" s="110"/>
      <c r="E310" s="101"/>
      <c r="H310" s="38"/>
      <c r="I310" s="108">
        <f t="shared" si="23"/>
        <v>305</v>
      </c>
      <c r="J310" s="100">
        <f t="shared" si="23"/>
        <v>43667</v>
      </c>
      <c r="K310" s="100">
        <f t="shared" si="23"/>
        <v>43667</v>
      </c>
      <c r="L310" s="109">
        <f t="shared" si="20"/>
        <v>1.325E-2</v>
      </c>
      <c r="M310" s="1"/>
      <c r="N310" s="2">
        <v>43809</v>
      </c>
      <c r="O310" s="1">
        <v>1.3674999999999999</v>
      </c>
    </row>
    <row r="311" spans="4:15">
      <c r="D311" s="110"/>
      <c r="E311" s="101"/>
      <c r="H311" s="38"/>
      <c r="I311" s="108">
        <f t="shared" si="23"/>
        <v>306</v>
      </c>
      <c r="J311" s="100">
        <f t="shared" si="23"/>
        <v>43668</v>
      </c>
      <c r="K311" s="100">
        <f t="shared" si="23"/>
        <v>43668</v>
      </c>
      <c r="L311" s="109">
        <f t="shared" si="20"/>
        <v>1.315E-2</v>
      </c>
      <c r="M311" s="1"/>
      <c r="N311" s="2">
        <v>43810</v>
      </c>
      <c r="O311" s="1">
        <v>1.375</v>
      </c>
    </row>
    <row r="312" spans="4:15">
      <c r="D312" s="110"/>
      <c r="E312" s="101"/>
      <c r="H312" s="38"/>
      <c r="I312" s="108">
        <f t="shared" ref="I312:K327" si="24">I311+1</f>
        <v>307</v>
      </c>
      <c r="J312" s="100">
        <f t="shared" si="24"/>
        <v>43669</v>
      </c>
      <c r="K312" s="100">
        <f t="shared" si="24"/>
        <v>43669</v>
      </c>
      <c r="L312" s="109">
        <f t="shared" si="20"/>
        <v>1.3225000000000001E-2</v>
      </c>
      <c r="M312" s="1"/>
      <c r="N312" s="2">
        <v>43811</v>
      </c>
      <c r="O312" s="1">
        <v>1.375</v>
      </c>
    </row>
    <row r="313" spans="4:15">
      <c r="D313" s="110"/>
      <c r="E313" s="101"/>
      <c r="H313" s="38"/>
      <c r="I313" s="108">
        <f t="shared" si="24"/>
        <v>308</v>
      </c>
      <c r="J313" s="100">
        <f t="shared" si="24"/>
        <v>43670</v>
      </c>
      <c r="K313" s="100">
        <f t="shared" si="24"/>
        <v>43670</v>
      </c>
      <c r="L313" s="109">
        <f t="shared" si="20"/>
        <v>1.3125E-2</v>
      </c>
      <c r="M313" s="1"/>
      <c r="N313" s="2">
        <v>43812</v>
      </c>
      <c r="O313" s="1">
        <v>1.4275</v>
      </c>
    </row>
    <row r="314" spans="4:15">
      <c r="D314" s="110"/>
      <c r="E314" s="101"/>
      <c r="H314" s="38"/>
      <c r="I314" s="108">
        <f t="shared" si="24"/>
        <v>309</v>
      </c>
      <c r="J314" s="100">
        <f t="shared" si="24"/>
        <v>43671</v>
      </c>
      <c r="K314" s="100">
        <f t="shared" si="24"/>
        <v>43671</v>
      </c>
      <c r="L314" s="109">
        <f t="shared" si="20"/>
        <v>1.2650000000000002E-2</v>
      </c>
      <c r="M314" s="1"/>
      <c r="N314" s="2">
        <v>43815</v>
      </c>
      <c r="O314" s="1">
        <v>1.3925000000000001</v>
      </c>
    </row>
    <row r="315" spans="4:15">
      <c r="D315" s="110"/>
      <c r="E315" s="101"/>
      <c r="H315" s="38"/>
      <c r="I315" s="108">
        <f t="shared" si="24"/>
        <v>310</v>
      </c>
      <c r="J315" s="100">
        <f t="shared" si="24"/>
        <v>43672</v>
      </c>
      <c r="K315" s="100">
        <f t="shared" si="24"/>
        <v>43672</v>
      </c>
      <c r="L315" s="109">
        <f t="shared" si="20"/>
        <v>1.2725E-2</v>
      </c>
      <c r="M315" s="1"/>
      <c r="N315" s="2">
        <v>43816</v>
      </c>
      <c r="O315" s="1">
        <v>1.4</v>
      </c>
    </row>
    <row r="316" spans="4:15">
      <c r="D316" s="110"/>
      <c r="E316" s="101"/>
      <c r="H316" s="38"/>
      <c r="I316" s="108">
        <f t="shared" si="24"/>
        <v>311</v>
      </c>
      <c r="J316" s="100">
        <f t="shared" si="24"/>
        <v>43673</v>
      </c>
      <c r="K316" s="100">
        <f t="shared" si="24"/>
        <v>43673</v>
      </c>
      <c r="L316" s="109">
        <f t="shared" si="20"/>
        <v>1.2725E-2</v>
      </c>
      <c r="M316" s="1"/>
      <c r="N316" s="2">
        <v>43817</v>
      </c>
      <c r="O316" s="1">
        <v>1.395</v>
      </c>
    </row>
    <row r="317" spans="4:15">
      <c r="D317" s="110"/>
      <c r="E317" s="101"/>
      <c r="H317" s="38"/>
      <c r="I317" s="108">
        <f t="shared" si="24"/>
        <v>312</v>
      </c>
      <c r="J317" s="100">
        <f t="shared" si="24"/>
        <v>43674</v>
      </c>
      <c r="K317" s="100">
        <f t="shared" si="24"/>
        <v>43674</v>
      </c>
      <c r="L317" s="109">
        <f t="shared" si="20"/>
        <v>1.2725E-2</v>
      </c>
      <c r="M317" s="1"/>
      <c r="N317" s="2">
        <v>43818</v>
      </c>
      <c r="O317" s="1">
        <v>1.415</v>
      </c>
    </row>
    <row r="318" spans="4:15">
      <c r="D318" s="110"/>
      <c r="E318" s="101"/>
      <c r="H318" s="38"/>
      <c r="I318" s="108">
        <f t="shared" si="24"/>
        <v>313</v>
      </c>
      <c r="J318" s="100">
        <f t="shared" si="24"/>
        <v>43675</v>
      </c>
      <c r="K318" s="100">
        <f t="shared" si="24"/>
        <v>43675</v>
      </c>
      <c r="L318" s="109">
        <f t="shared" si="20"/>
        <v>1.2725E-2</v>
      </c>
      <c r="M318" s="1"/>
      <c r="N318" s="2">
        <v>43819</v>
      </c>
      <c r="O318" s="1">
        <v>1.415</v>
      </c>
    </row>
    <row r="319" spans="4:15">
      <c r="D319" s="110"/>
      <c r="E319" s="101"/>
      <c r="H319" s="38"/>
      <c r="I319" s="108">
        <f t="shared" si="24"/>
        <v>314</v>
      </c>
      <c r="J319" s="100">
        <f t="shared" si="24"/>
        <v>43676</v>
      </c>
      <c r="K319" s="100">
        <f t="shared" si="24"/>
        <v>43676</v>
      </c>
      <c r="L319" s="109">
        <f t="shared" si="20"/>
        <v>1.2650000000000002E-2</v>
      </c>
      <c r="M319" s="1"/>
      <c r="N319" s="2">
        <v>43822</v>
      </c>
      <c r="O319" s="1">
        <v>1.3925000000000001</v>
      </c>
    </row>
    <row r="320" spans="4:15">
      <c r="D320" s="110"/>
      <c r="E320" s="101"/>
      <c r="H320" s="38"/>
      <c r="I320" s="108">
        <f t="shared" si="24"/>
        <v>315</v>
      </c>
      <c r="J320" s="100">
        <f t="shared" si="24"/>
        <v>43677</v>
      </c>
      <c r="K320" s="100">
        <f t="shared" si="24"/>
        <v>43677</v>
      </c>
      <c r="L320" s="109">
        <f t="shared" si="20"/>
        <v>1.2349999999999998E-2</v>
      </c>
      <c r="M320" s="1"/>
      <c r="N320" s="2">
        <v>43823</v>
      </c>
      <c r="O320" s="1">
        <v>1.3774999999999999</v>
      </c>
    </row>
    <row r="321" spans="4:15">
      <c r="D321" s="110"/>
      <c r="E321" s="101"/>
      <c r="H321" s="38"/>
      <c r="I321" s="108">
        <f t="shared" si="24"/>
        <v>316</v>
      </c>
      <c r="J321" s="100">
        <f t="shared" si="24"/>
        <v>43678</v>
      </c>
      <c r="K321" s="100">
        <f t="shared" si="24"/>
        <v>43678</v>
      </c>
      <c r="L321" s="109">
        <f t="shared" si="20"/>
        <v>1.2549999999999999E-2</v>
      </c>
      <c r="M321" s="1"/>
      <c r="N321" s="2">
        <v>43825</v>
      </c>
      <c r="O321" s="1">
        <v>1.3825000000000001</v>
      </c>
    </row>
    <row r="322" spans="4:15">
      <c r="D322" s="110"/>
      <c r="E322" s="101"/>
      <c r="H322" s="38"/>
      <c r="I322" s="108">
        <f t="shared" si="24"/>
        <v>317</v>
      </c>
      <c r="J322" s="100">
        <f t="shared" si="24"/>
        <v>43679</v>
      </c>
      <c r="K322" s="100">
        <f t="shared" si="24"/>
        <v>43679</v>
      </c>
      <c r="L322" s="109">
        <f t="shared" si="20"/>
        <v>1.1825E-2</v>
      </c>
      <c r="M322" s="1"/>
      <c r="N322" s="2">
        <v>43826</v>
      </c>
      <c r="O322" s="1">
        <v>1.395</v>
      </c>
    </row>
    <row r="323" spans="4:15">
      <c r="D323" s="110"/>
      <c r="E323" s="101"/>
      <c r="H323" s="38"/>
      <c r="I323" s="108">
        <f t="shared" si="24"/>
        <v>318</v>
      </c>
      <c r="J323" s="100">
        <f t="shared" si="24"/>
        <v>43680</v>
      </c>
      <c r="K323" s="100">
        <f t="shared" si="24"/>
        <v>43680</v>
      </c>
      <c r="L323" s="109">
        <f t="shared" si="20"/>
        <v>1.1825E-2</v>
      </c>
      <c r="M323" s="1"/>
      <c r="N323" s="2">
        <v>43829</v>
      </c>
      <c r="O323" s="1">
        <v>1.3825000000000001</v>
      </c>
    </row>
    <row r="324" spans="4:15">
      <c r="D324" s="110"/>
      <c r="E324" s="101"/>
      <c r="H324" s="38"/>
      <c r="I324" s="108">
        <f t="shared" si="24"/>
        <v>319</v>
      </c>
      <c r="J324" s="100">
        <f t="shared" si="24"/>
        <v>43681</v>
      </c>
      <c r="K324" s="100">
        <f t="shared" si="24"/>
        <v>43681</v>
      </c>
      <c r="L324" s="109">
        <f t="shared" si="20"/>
        <v>1.1825E-2</v>
      </c>
      <c r="M324" s="1"/>
      <c r="N324" s="2">
        <v>43830</v>
      </c>
      <c r="O324" s="1">
        <v>1.3825000000000001</v>
      </c>
    </row>
    <row r="325" spans="4:15">
      <c r="D325" s="110"/>
      <c r="E325" s="101"/>
      <c r="H325" s="38"/>
      <c r="I325" s="108">
        <f t="shared" si="24"/>
        <v>320</v>
      </c>
      <c r="J325" s="100">
        <f t="shared" si="24"/>
        <v>43682</v>
      </c>
      <c r="K325" s="100">
        <f t="shared" si="24"/>
        <v>43682</v>
      </c>
      <c r="L325" s="109">
        <f t="shared" si="20"/>
        <v>1.065E-2</v>
      </c>
      <c r="M325" s="1"/>
      <c r="N325" s="2">
        <v>43832</v>
      </c>
      <c r="O325" s="1">
        <v>1.3474999999999999</v>
      </c>
    </row>
    <row r="326" spans="4:15">
      <c r="D326" s="110"/>
      <c r="E326" s="101"/>
      <c r="H326" s="38"/>
      <c r="I326" s="108">
        <f t="shared" si="24"/>
        <v>321</v>
      </c>
      <c r="J326" s="100">
        <f t="shared" si="24"/>
        <v>43683</v>
      </c>
      <c r="K326" s="100">
        <f t="shared" si="24"/>
        <v>43683</v>
      </c>
      <c r="L326" s="109">
        <f t="shared" ref="L326:L389" si="25">IFERROR(VLOOKUP(K326,$N$6:$O$2305,2,FALSE)/100,L325)</f>
        <v>1.0575000000000001E-2</v>
      </c>
      <c r="M326" s="1"/>
      <c r="N326" s="2">
        <v>43833</v>
      </c>
      <c r="O326" s="1">
        <v>1.2949999999999999</v>
      </c>
    </row>
    <row r="327" spans="4:15">
      <c r="D327" s="110"/>
      <c r="E327" s="101"/>
      <c r="H327" s="38"/>
      <c r="I327" s="108">
        <f t="shared" si="24"/>
        <v>322</v>
      </c>
      <c r="J327" s="100">
        <f t="shared" si="24"/>
        <v>43684</v>
      </c>
      <c r="K327" s="100">
        <f t="shared" si="24"/>
        <v>43684</v>
      </c>
      <c r="L327" s="109">
        <f t="shared" si="25"/>
        <v>1.0375000000000001E-2</v>
      </c>
      <c r="M327" s="1"/>
      <c r="N327" s="2">
        <v>43836</v>
      </c>
      <c r="O327" s="1">
        <v>1.2725</v>
      </c>
    </row>
    <row r="328" spans="4:15">
      <c r="D328" s="110"/>
      <c r="E328" s="101"/>
      <c r="H328" s="38"/>
      <c r="I328" s="108">
        <f t="shared" ref="I328:K343" si="26">I327+1</f>
        <v>323</v>
      </c>
      <c r="J328" s="100">
        <f t="shared" si="26"/>
        <v>43685</v>
      </c>
      <c r="K328" s="100">
        <f t="shared" si="26"/>
        <v>43685</v>
      </c>
      <c r="L328" s="109">
        <f t="shared" si="25"/>
        <v>1.0425E-2</v>
      </c>
      <c r="M328" s="1"/>
      <c r="N328" s="2">
        <v>43837</v>
      </c>
      <c r="O328" s="1">
        <v>1.34</v>
      </c>
    </row>
    <row r="329" spans="4:15">
      <c r="D329" s="110"/>
      <c r="E329" s="101"/>
      <c r="H329" s="38"/>
      <c r="I329" s="108">
        <f t="shared" si="26"/>
        <v>324</v>
      </c>
      <c r="J329" s="100">
        <f t="shared" si="26"/>
        <v>43686</v>
      </c>
      <c r="K329" s="100">
        <f t="shared" si="26"/>
        <v>43686</v>
      </c>
      <c r="L329" s="109">
        <f t="shared" si="25"/>
        <v>1.06E-2</v>
      </c>
      <c r="M329" s="1"/>
      <c r="N329" s="2">
        <v>43838</v>
      </c>
      <c r="O329" s="1">
        <v>1.355</v>
      </c>
    </row>
    <row r="330" spans="4:15">
      <c r="D330" s="110"/>
      <c r="E330" s="101"/>
      <c r="H330" s="38"/>
      <c r="I330" s="108">
        <f t="shared" si="26"/>
        <v>325</v>
      </c>
      <c r="J330" s="100">
        <f t="shared" si="26"/>
        <v>43687</v>
      </c>
      <c r="K330" s="100">
        <f t="shared" si="26"/>
        <v>43687</v>
      </c>
      <c r="L330" s="109">
        <f t="shared" si="25"/>
        <v>1.06E-2</v>
      </c>
      <c r="M330" s="1"/>
      <c r="N330" s="2">
        <v>43839</v>
      </c>
      <c r="O330" s="1">
        <v>1.4175</v>
      </c>
    </row>
    <row r="331" spans="4:15">
      <c r="D331" s="110"/>
      <c r="E331" s="101"/>
      <c r="H331" s="38"/>
      <c r="I331" s="108">
        <f t="shared" si="26"/>
        <v>326</v>
      </c>
      <c r="J331" s="100">
        <f t="shared" si="26"/>
        <v>43688</v>
      </c>
      <c r="K331" s="100">
        <f t="shared" si="26"/>
        <v>43688</v>
      </c>
      <c r="L331" s="109">
        <f t="shared" si="25"/>
        <v>1.06E-2</v>
      </c>
      <c r="M331" s="1"/>
      <c r="N331" s="2">
        <v>43840</v>
      </c>
      <c r="O331" s="1">
        <v>1.4550000000000001</v>
      </c>
    </row>
    <row r="332" spans="4:15">
      <c r="D332" s="110"/>
      <c r="E332" s="101"/>
      <c r="H332" s="38"/>
      <c r="I332" s="108">
        <f t="shared" si="26"/>
        <v>327</v>
      </c>
      <c r="J332" s="100">
        <f t="shared" si="26"/>
        <v>43689</v>
      </c>
      <c r="K332" s="100">
        <f t="shared" si="26"/>
        <v>43689</v>
      </c>
      <c r="L332" s="109">
        <f t="shared" si="25"/>
        <v>1.0775E-2</v>
      </c>
      <c r="M332" s="1"/>
      <c r="N332" s="2">
        <v>43843</v>
      </c>
      <c r="O332" s="1">
        <v>1.4450000000000001</v>
      </c>
    </row>
    <row r="333" spans="4:15">
      <c r="D333" s="110"/>
      <c r="E333" s="101"/>
      <c r="H333" s="38"/>
      <c r="I333" s="108">
        <f t="shared" si="26"/>
        <v>328</v>
      </c>
      <c r="J333" s="100">
        <f t="shared" si="26"/>
        <v>43690</v>
      </c>
      <c r="K333" s="100">
        <f t="shared" si="26"/>
        <v>43690</v>
      </c>
      <c r="L333" s="109">
        <f t="shared" si="25"/>
        <v>1.0425E-2</v>
      </c>
      <c r="M333" s="1"/>
      <c r="N333" s="2">
        <v>43844</v>
      </c>
      <c r="O333" s="1">
        <v>1.425</v>
      </c>
    </row>
    <row r="334" spans="4:15">
      <c r="D334" s="110"/>
      <c r="E334" s="101"/>
      <c r="H334" s="38"/>
      <c r="I334" s="108">
        <f t="shared" si="26"/>
        <v>329</v>
      </c>
      <c r="J334" s="100">
        <f t="shared" si="26"/>
        <v>43691</v>
      </c>
      <c r="K334" s="100">
        <f t="shared" si="26"/>
        <v>43691</v>
      </c>
      <c r="L334" s="109">
        <f t="shared" si="25"/>
        <v>1.0549999999999999E-2</v>
      </c>
      <c r="M334" s="1"/>
      <c r="N334" s="2">
        <v>43845</v>
      </c>
      <c r="O334" s="1">
        <v>1.41</v>
      </c>
    </row>
    <row r="335" spans="4:15">
      <c r="D335" s="110"/>
      <c r="E335" s="101"/>
      <c r="H335" s="38"/>
      <c r="I335" s="108">
        <f t="shared" si="26"/>
        <v>330</v>
      </c>
      <c r="J335" s="100">
        <f t="shared" si="26"/>
        <v>43692</v>
      </c>
      <c r="K335" s="100">
        <f t="shared" si="26"/>
        <v>43692</v>
      </c>
      <c r="L335" s="109">
        <f t="shared" si="25"/>
        <v>1.0549999999999999E-2</v>
      </c>
      <c r="M335" s="1"/>
      <c r="N335" s="2">
        <v>43846</v>
      </c>
      <c r="O335" s="1">
        <v>1.4325000000000001</v>
      </c>
    </row>
    <row r="336" spans="4:15">
      <c r="D336" s="110"/>
      <c r="E336" s="101"/>
      <c r="H336" s="38"/>
      <c r="I336" s="108">
        <f t="shared" si="26"/>
        <v>331</v>
      </c>
      <c r="J336" s="100">
        <f t="shared" si="26"/>
        <v>43693</v>
      </c>
      <c r="K336" s="100">
        <f t="shared" si="26"/>
        <v>43693</v>
      </c>
      <c r="L336" s="109">
        <f t="shared" si="25"/>
        <v>9.9249999999999998E-3</v>
      </c>
      <c r="M336" s="1"/>
      <c r="N336" s="2">
        <v>43847</v>
      </c>
      <c r="O336" s="1">
        <v>1.4775</v>
      </c>
    </row>
    <row r="337" spans="4:15">
      <c r="D337" s="110"/>
      <c r="E337" s="101"/>
      <c r="H337" s="38"/>
      <c r="I337" s="108">
        <f t="shared" si="26"/>
        <v>332</v>
      </c>
      <c r="J337" s="100">
        <f t="shared" si="26"/>
        <v>43694</v>
      </c>
      <c r="K337" s="100">
        <f t="shared" si="26"/>
        <v>43694</v>
      </c>
      <c r="L337" s="109">
        <f t="shared" si="25"/>
        <v>9.9249999999999998E-3</v>
      </c>
      <c r="M337" s="1"/>
      <c r="N337" s="2">
        <v>43850</v>
      </c>
      <c r="O337" s="1">
        <v>1.5125</v>
      </c>
    </row>
    <row r="338" spans="4:15">
      <c r="D338" s="110"/>
      <c r="E338" s="101"/>
      <c r="H338" s="38"/>
      <c r="I338" s="108">
        <f t="shared" si="26"/>
        <v>333</v>
      </c>
      <c r="J338" s="100">
        <f t="shared" si="26"/>
        <v>43695</v>
      </c>
      <c r="K338" s="100">
        <f t="shared" si="26"/>
        <v>43695</v>
      </c>
      <c r="L338" s="109">
        <f t="shared" si="25"/>
        <v>9.9249999999999998E-3</v>
      </c>
      <c r="M338" s="1"/>
      <c r="N338" s="2">
        <v>43851</v>
      </c>
      <c r="O338" s="1">
        <v>1.4475</v>
      </c>
    </row>
    <row r="339" spans="4:15">
      <c r="D339" s="110"/>
      <c r="E339" s="101"/>
      <c r="H339" s="38"/>
      <c r="I339" s="108">
        <f t="shared" si="26"/>
        <v>334</v>
      </c>
      <c r="J339" s="100">
        <f t="shared" si="26"/>
        <v>43696</v>
      </c>
      <c r="K339" s="100">
        <f t="shared" si="26"/>
        <v>43696</v>
      </c>
      <c r="L339" s="109">
        <f t="shared" si="25"/>
        <v>0.01</v>
      </c>
      <c r="M339" s="1"/>
      <c r="N339" s="2">
        <v>43852</v>
      </c>
      <c r="O339" s="1">
        <v>1.4924999999999999</v>
      </c>
    </row>
    <row r="340" spans="4:15">
      <c r="D340" s="110"/>
      <c r="E340" s="101"/>
      <c r="H340" s="38"/>
      <c r="I340" s="108">
        <f t="shared" si="26"/>
        <v>335</v>
      </c>
      <c r="J340" s="100">
        <f t="shared" si="26"/>
        <v>43697</v>
      </c>
      <c r="K340" s="100">
        <f t="shared" si="26"/>
        <v>43697</v>
      </c>
      <c r="L340" s="109">
        <f t="shared" si="25"/>
        <v>1.0175E-2</v>
      </c>
      <c r="M340" s="1"/>
      <c r="N340" s="2">
        <v>43853</v>
      </c>
      <c r="O340" s="1">
        <v>1.4624999999999999</v>
      </c>
    </row>
    <row r="341" spans="4:15">
      <c r="D341" s="110"/>
      <c r="E341" s="101"/>
      <c r="H341" s="38"/>
      <c r="I341" s="108">
        <f t="shared" si="26"/>
        <v>336</v>
      </c>
      <c r="J341" s="100">
        <f t="shared" si="26"/>
        <v>43698</v>
      </c>
      <c r="K341" s="100">
        <f t="shared" si="26"/>
        <v>43698</v>
      </c>
      <c r="L341" s="109">
        <f t="shared" si="25"/>
        <v>1.095E-2</v>
      </c>
      <c r="M341" s="1"/>
      <c r="N341" s="2">
        <v>43858</v>
      </c>
      <c r="O341" s="1">
        <v>1.365</v>
      </c>
    </row>
    <row r="342" spans="4:15">
      <c r="D342" s="110"/>
      <c r="E342" s="101"/>
      <c r="H342" s="38"/>
      <c r="I342" s="108">
        <f t="shared" si="26"/>
        <v>337</v>
      </c>
      <c r="J342" s="100">
        <f t="shared" si="26"/>
        <v>43699</v>
      </c>
      <c r="K342" s="100">
        <f t="shared" si="26"/>
        <v>43699</v>
      </c>
      <c r="L342" s="109">
        <f t="shared" si="25"/>
        <v>1.04E-2</v>
      </c>
      <c r="M342" s="1"/>
      <c r="N342" s="2">
        <v>43859</v>
      </c>
      <c r="O342" s="1">
        <v>1.33</v>
      </c>
    </row>
    <row r="343" spans="4:15">
      <c r="D343" s="110"/>
      <c r="E343" s="101"/>
      <c r="H343" s="38"/>
      <c r="I343" s="108">
        <f t="shared" si="26"/>
        <v>338</v>
      </c>
      <c r="J343" s="100">
        <f t="shared" si="26"/>
        <v>43700</v>
      </c>
      <c r="K343" s="100">
        <f t="shared" si="26"/>
        <v>43700</v>
      </c>
      <c r="L343" s="109">
        <f t="shared" si="25"/>
        <v>1.0749999999999999E-2</v>
      </c>
      <c r="M343" s="1"/>
      <c r="N343" s="2">
        <v>43860</v>
      </c>
      <c r="O343" s="1">
        <v>1.3025</v>
      </c>
    </row>
    <row r="344" spans="4:15">
      <c r="D344" s="110"/>
      <c r="E344" s="101"/>
      <c r="H344" s="38"/>
      <c r="I344" s="108">
        <f t="shared" ref="I344:K359" si="27">I343+1</f>
        <v>339</v>
      </c>
      <c r="J344" s="100">
        <f t="shared" si="27"/>
        <v>43701</v>
      </c>
      <c r="K344" s="100">
        <f t="shared" si="27"/>
        <v>43701</v>
      </c>
      <c r="L344" s="109">
        <f t="shared" si="25"/>
        <v>1.0749999999999999E-2</v>
      </c>
      <c r="M344" s="1"/>
      <c r="N344" s="2">
        <v>43861</v>
      </c>
      <c r="O344" s="1">
        <v>1.3049999999999999</v>
      </c>
    </row>
    <row r="345" spans="4:15">
      <c r="D345" s="110"/>
      <c r="E345" s="101"/>
      <c r="H345" s="38"/>
      <c r="I345" s="108">
        <f t="shared" si="27"/>
        <v>340</v>
      </c>
      <c r="J345" s="100">
        <f t="shared" si="27"/>
        <v>43702</v>
      </c>
      <c r="K345" s="100">
        <f t="shared" si="27"/>
        <v>43702</v>
      </c>
      <c r="L345" s="109">
        <f t="shared" si="25"/>
        <v>1.0749999999999999E-2</v>
      </c>
      <c r="M345" s="1"/>
      <c r="N345" s="2">
        <v>43864</v>
      </c>
      <c r="O345" s="1">
        <v>1.2849999999999999</v>
      </c>
    </row>
    <row r="346" spans="4:15">
      <c r="D346" s="110"/>
      <c r="E346" s="101"/>
      <c r="H346" s="38"/>
      <c r="I346" s="108">
        <f t="shared" si="27"/>
        <v>341</v>
      </c>
      <c r="J346" s="100">
        <f t="shared" si="27"/>
        <v>43703</v>
      </c>
      <c r="K346" s="100">
        <f t="shared" si="27"/>
        <v>43703</v>
      </c>
      <c r="L346" s="109">
        <f t="shared" si="25"/>
        <v>1.0225E-2</v>
      </c>
      <c r="M346" s="1"/>
      <c r="N346" s="2">
        <v>43865</v>
      </c>
      <c r="O346" s="1">
        <v>1.3525</v>
      </c>
    </row>
    <row r="347" spans="4:15">
      <c r="D347" s="110"/>
      <c r="E347" s="101"/>
      <c r="H347" s="38"/>
      <c r="I347" s="108">
        <f t="shared" si="27"/>
        <v>342</v>
      </c>
      <c r="J347" s="100">
        <f t="shared" si="27"/>
        <v>43704</v>
      </c>
      <c r="K347" s="100">
        <f t="shared" si="27"/>
        <v>43704</v>
      </c>
      <c r="L347" s="109">
        <f t="shared" si="25"/>
        <v>1.0700000000000001E-2</v>
      </c>
      <c r="M347" s="1"/>
      <c r="N347" s="2">
        <v>43866</v>
      </c>
      <c r="O347" s="1">
        <v>1.3325</v>
      </c>
    </row>
    <row r="348" spans="4:15">
      <c r="D348" s="110"/>
      <c r="E348" s="101"/>
      <c r="H348" s="38"/>
      <c r="I348" s="108">
        <f t="shared" si="27"/>
        <v>343</v>
      </c>
      <c r="J348" s="100">
        <f t="shared" si="27"/>
        <v>43705</v>
      </c>
      <c r="K348" s="100">
        <f t="shared" si="27"/>
        <v>43705</v>
      </c>
      <c r="L348" s="109">
        <f t="shared" si="25"/>
        <v>1.0625000000000001E-2</v>
      </c>
      <c r="M348" s="1"/>
      <c r="N348" s="2">
        <v>43867</v>
      </c>
      <c r="O348" s="1">
        <v>1.3525</v>
      </c>
    </row>
    <row r="349" spans="4:15">
      <c r="D349" s="110"/>
      <c r="E349" s="101"/>
      <c r="H349" s="38"/>
      <c r="I349" s="108">
        <f t="shared" si="27"/>
        <v>344</v>
      </c>
      <c r="J349" s="100">
        <f t="shared" si="27"/>
        <v>43706</v>
      </c>
      <c r="K349" s="100">
        <f t="shared" si="27"/>
        <v>43706</v>
      </c>
      <c r="L349" s="109">
        <f t="shared" si="25"/>
        <v>1.065E-2</v>
      </c>
      <c r="M349" s="1"/>
      <c r="N349" s="2">
        <v>43868</v>
      </c>
      <c r="O349" s="1">
        <v>1.325</v>
      </c>
    </row>
    <row r="350" spans="4:15">
      <c r="D350" s="110"/>
      <c r="E350" s="101"/>
      <c r="H350" s="38"/>
      <c r="I350" s="108">
        <f t="shared" si="27"/>
        <v>345</v>
      </c>
      <c r="J350" s="100">
        <f t="shared" si="27"/>
        <v>43707</v>
      </c>
      <c r="K350" s="100">
        <f t="shared" si="27"/>
        <v>43707</v>
      </c>
      <c r="L350" s="109">
        <f t="shared" si="25"/>
        <v>1.1049999999999999E-2</v>
      </c>
      <c r="M350" s="1"/>
      <c r="N350" s="2">
        <v>43871</v>
      </c>
      <c r="O350" s="1">
        <v>1.3125</v>
      </c>
    </row>
    <row r="351" spans="4:15">
      <c r="D351" s="110"/>
      <c r="E351" s="101"/>
      <c r="H351" s="38"/>
      <c r="I351" s="108">
        <f t="shared" si="27"/>
        <v>346</v>
      </c>
      <c r="J351" s="100">
        <f t="shared" si="27"/>
        <v>43708</v>
      </c>
      <c r="K351" s="100">
        <f t="shared" si="27"/>
        <v>43708</v>
      </c>
      <c r="L351" s="109">
        <f t="shared" si="25"/>
        <v>1.1049999999999999E-2</v>
      </c>
      <c r="M351" s="1"/>
      <c r="N351" s="2">
        <v>43872</v>
      </c>
      <c r="O351" s="1">
        <v>1.3</v>
      </c>
    </row>
    <row r="352" spans="4:15">
      <c r="D352" s="110"/>
      <c r="E352" s="101"/>
      <c r="H352" s="38"/>
      <c r="I352" s="108">
        <f t="shared" si="27"/>
        <v>347</v>
      </c>
      <c r="J352" s="100">
        <f t="shared" si="27"/>
        <v>43709</v>
      </c>
      <c r="K352" s="100">
        <f t="shared" si="27"/>
        <v>43709</v>
      </c>
      <c r="L352" s="109">
        <f t="shared" si="25"/>
        <v>1.1049999999999999E-2</v>
      </c>
      <c r="M352" s="1"/>
      <c r="N352" s="2">
        <v>43873</v>
      </c>
      <c r="O352" s="1">
        <v>1.3174999999999999</v>
      </c>
    </row>
    <row r="353" spans="4:15">
      <c r="D353" s="110"/>
      <c r="E353" s="101"/>
      <c r="H353" s="38"/>
      <c r="I353" s="108">
        <f t="shared" si="27"/>
        <v>348</v>
      </c>
      <c r="J353" s="100">
        <f t="shared" si="27"/>
        <v>43710</v>
      </c>
      <c r="K353" s="100">
        <f t="shared" si="27"/>
        <v>43710</v>
      </c>
      <c r="L353" s="109">
        <f t="shared" si="25"/>
        <v>1.1525000000000001E-2</v>
      </c>
      <c r="M353" s="1"/>
      <c r="N353" s="2">
        <v>43874</v>
      </c>
      <c r="O353" s="1">
        <v>1.31</v>
      </c>
    </row>
    <row r="354" spans="4:15">
      <c r="D354" s="110"/>
      <c r="E354" s="101"/>
      <c r="H354" s="38"/>
      <c r="I354" s="108">
        <f t="shared" si="27"/>
        <v>349</v>
      </c>
      <c r="J354" s="100">
        <f t="shared" si="27"/>
        <v>43711</v>
      </c>
      <c r="K354" s="100">
        <f t="shared" si="27"/>
        <v>43711</v>
      </c>
      <c r="L354" s="109">
        <f t="shared" si="25"/>
        <v>1.1350000000000001E-2</v>
      </c>
      <c r="M354" s="1"/>
      <c r="N354" s="2">
        <v>43875</v>
      </c>
      <c r="O354" s="1">
        <v>1.355</v>
      </c>
    </row>
    <row r="355" spans="4:15">
      <c r="D355" s="110"/>
      <c r="E355" s="101"/>
      <c r="H355" s="38"/>
      <c r="I355" s="108">
        <f t="shared" si="27"/>
        <v>350</v>
      </c>
      <c r="J355" s="100">
        <f t="shared" si="27"/>
        <v>43712</v>
      </c>
      <c r="K355" s="100">
        <f t="shared" si="27"/>
        <v>43712</v>
      </c>
      <c r="L355" s="109">
        <f t="shared" si="25"/>
        <v>1.1474999999999999E-2</v>
      </c>
      <c r="M355" s="1"/>
      <c r="N355" s="2">
        <v>43878</v>
      </c>
      <c r="O355" s="1">
        <v>1.3225</v>
      </c>
    </row>
    <row r="356" spans="4:15">
      <c r="D356" s="110"/>
      <c r="E356" s="101"/>
      <c r="H356" s="38"/>
      <c r="I356" s="108">
        <f t="shared" si="27"/>
        <v>351</v>
      </c>
      <c r="J356" s="100">
        <f t="shared" si="27"/>
        <v>43713</v>
      </c>
      <c r="K356" s="100">
        <f t="shared" si="27"/>
        <v>43713</v>
      </c>
      <c r="L356" s="109">
        <f t="shared" si="25"/>
        <v>1.175E-2</v>
      </c>
      <c r="M356" s="1"/>
      <c r="N356" s="2">
        <v>43879</v>
      </c>
      <c r="O356" s="1">
        <v>1.2675000000000001</v>
      </c>
    </row>
    <row r="357" spans="4:15">
      <c r="D357" s="110"/>
      <c r="E357" s="101"/>
      <c r="H357" s="38"/>
      <c r="I357" s="108">
        <f t="shared" si="27"/>
        <v>352</v>
      </c>
      <c r="J357" s="100">
        <f t="shared" si="27"/>
        <v>43714</v>
      </c>
      <c r="K357" s="100">
        <f t="shared" si="27"/>
        <v>43714</v>
      </c>
      <c r="L357" s="109">
        <f t="shared" si="25"/>
        <v>1.1899999999999999E-2</v>
      </c>
      <c r="M357" s="1"/>
      <c r="N357" s="2">
        <v>43880</v>
      </c>
      <c r="O357" s="1">
        <v>1.2650000000000001</v>
      </c>
    </row>
    <row r="358" spans="4:15">
      <c r="D358" s="110"/>
      <c r="E358" s="101"/>
      <c r="H358" s="38"/>
      <c r="I358" s="108">
        <f t="shared" si="27"/>
        <v>353</v>
      </c>
      <c r="J358" s="100">
        <f t="shared" si="27"/>
        <v>43715</v>
      </c>
      <c r="K358" s="100">
        <f t="shared" si="27"/>
        <v>43715</v>
      </c>
      <c r="L358" s="109">
        <f t="shared" si="25"/>
        <v>1.1899999999999999E-2</v>
      </c>
      <c r="M358" s="1"/>
      <c r="N358" s="2">
        <v>43881</v>
      </c>
      <c r="O358" s="1">
        <v>1.2324999999999999</v>
      </c>
    </row>
    <row r="359" spans="4:15">
      <c r="D359" s="110"/>
      <c r="E359" s="101"/>
      <c r="H359" s="38"/>
      <c r="I359" s="108">
        <f t="shared" si="27"/>
        <v>354</v>
      </c>
      <c r="J359" s="100">
        <f t="shared" si="27"/>
        <v>43716</v>
      </c>
      <c r="K359" s="100">
        <f t="shared" si="27"/>
        <v>43716</v>
      </c>
      <c r="L359" s="109">
        <f t="shared" si="25"/>
        <v>1.1899999999999999E-2</v>
      </c>
      <c r="M359" s="1"/>
      <c r="N359" s="2">
        <v>43882</v>
      </c>
      <c r="O359" s="1">
        <v>1.165</v>
      </c>
    </row>
    <row r="360" spans="4:15">
      <c r="D360" s="110"/>
      <c r="E360" s="101"/>
      <c r="H360" s="38"/>
      <c r="I360" s="108">
        <f t="shared" ref="I360:K375" si="28">I359+1</f>
        <v>355</v>
      </c>
      <c r="J360" s="100">
        <f t="shared" si="28"/>
        <v>43717</v>
      </c>
      <c r="K360" s="100">
        <f t="shared" si="28"/>
        <v>43717</v>
      </c>
      <c r="L360" s="109">
        <f t="shared" si="25"/>
        <v>1.1775000000000001E-2</v>
      </c>
      <c r="M360" s="1"/>
      <c r="N360" s="2">
        <v>43885</v>
      </c>
      <c r="O360" s="1">
        <v>1.1299999999999999</v>
      </c>
    </row>
    <row r="361" spans="4:15">
      <c r="D361" s="110"/>
      <c r="E361" s="101"/>
      <c r="H361" s="38"/>
      <c r="I361" s="108">
        <f t="shared" si="28"/>
        <v>356</v>
      </c>
      <c r="J361" s="100">
        <f t="shared" si="28"/>
        <v>43718</v>
      </c>
      <c r="K361" s="100">
        <f t="shared" si="28"/>
        <v>43718</v>
      </c>
      <c r="L361" s="109">
        <f t="shared" si="25"/>
        <v>1.1950000000000001E-2</v>
      </c>
      <c r="M361" s="1"/>
      <c r="N361" s="2">
        <v>43886</v>
      </c>
      <c r="O361" s="1">
        <v>1.155</v>
      </c>
    </row>
    <row r="362" spans="4:15">
      <c r="D362" s="110"/>
      <c r="E362" s="101"/>
      <c r="H362" s="38"/>
      <c r="I362" s="108">
        <f t="shared" si="28"/>
        <v>357</v>
      </c>
      <c r="J362" s="100">
        <f t="shared" si="28"/>
        <v>43719</v>
      </c>
      <c r="K362" s="100">
        <f t="shared" si="28"/>
        <v>43719</v>
      </c>
      <c r="L362" s="109">
        <f t="shared" si="25"/>
        <v>1.2275000000000001E-2</v>
      </c>
      <c r="M362" s="1"/>
      <c r="N362" s="2">
        <v>43887</v>
      </c>
      <c r="O362" s="1">
        <v>1.1074999999999999</v>
      </c>
    </row>
    <row r="363" spans="4:15">
      <c r="D363" s="110"/>
      <c r="E363" s="101"/>
      <c r="H363" s="38"/>
      <c r="I363" s="108">
        <f t="shared" si="28"/>
        <v>358</v>
      </c>
      <c r="J363" s="100">
        <f t="shared" si="28"/>
        <v>43720</v>
      </c>
      <c r="K363" s="100">
        <f t="shared" si="28"/>
        <v>43720</v>
      </c>
      <c r="L363" s="109">
        <f t="shared" si="25"/>
        <v>1.2275000000000001E-2</v>
      </c>
      <c r="M363" s="1"/>
      <c r="N363" s="2">
        <v>43888</v>
      </c>
      <c r="O363" s="1">
        <v>1.1499999999999999</v>
      </c>
    </row>
    <row r="364" spans="4:15">
      <c r="D364" s="110"/>
      <c r="E364" s="101"/>
      <c r="H364" s="38"/>
      <c r="I364" s="108">
        <f t="shared" si="28"/>
        <v>359</v>
      </c>
      <c r="J364" s="100">
        <f t="shared" si="28"/>
        <v>43721</v>
      </c>
      <c r="K364" s="100">
        <f t="shared" si="28"/>
        <v>43721</v>
      </c>
      <c r="L364" s="109">
        <f t="shared" si="25"/>
        <v>1.2275000000000001E-2</v>
      </c>
      <c r="M364" s="1"/>
      <c r="N364" s="2">
        <v>43889</v>
      </c>
      <c r="O364" s="1">
        <v>1.0075000000000001</v>
      </c>
    </row>
    <row r="365" spans="4:15">
      <c r="D365" s="110"/>
      <c r="E365" s="101"/>
      <c r="H365" s="38"/>
      <c r="I365" s="108">
        <f t="shared" si="28"/>
        <v>360</v>
      </c>
      <c r="J365" s="100">
        <f t="shared" si="28"/>
        <v>43722</v>
      </c>
      <c r="K365" s="100">
        <f t="shared" si="28"/>
        <v>43722</v>
      </c>
      <c r="L365" s="109">
        <f t="shared" si="25"/>
        <v>1.2275000000000001E-2</v>
      </c>
      <c r="M365" s="1"/>
      <c r="N365" s="2">
        <v>43892</v>
      </c>
      <c r="O365" s="1">
        <v>1.04</v>
      </c>
    </row>
    <row r="366" spans="4:15">
      <c r="D366" s="110"/>
      <c r="E366" s="101"/>
      <c r="H366" s="38"/>
      <c r="I366" s="108">
        <f t="shared" si="28"/>
        <v>361</v>
      </c>
      <c r="J366" s="100">
        <f t="shared" si="28"/>
        <v>43723</v>
      </c>
      <c r="K366" s="100">
        <f t="shared" si="28"/>
        <v>43723</v>
      </c>
      <c r="L366" s="109">
        <f t="shared" si="25"/>
        <v>1.2275000000000001E-2</v>
      </c>
      <c r="M366" s="1"/>
      <c r="N366" s="2">
        <v>43893</v>
      </c>
      <c r="O366" s="1">
        <v>1.0549999999999999</v>
      </c>
    </row>
    <row r="367" spans="4:15">
      <c r="D367" s="110"/>
      <c r="E367" s="101"/>
      <c r="H367" s="38"/>
      <c r="I367" s="108">
        <f t="shared" si="28"/>
        <v>362</v>
      </c>
      <c r="J367" s="100">
        <f t="shared" si="28"/>
        <v>43724</v>
      </c>
      <c r="K367" s="100">
        <f t="shared" si="28"/>
        <v>43724</v>
      </c>
      <c r="L367" s="109">
        <f t="shared" si="25"/>
        <v>1.355E-2</v>
      </c>
      <c r="M367" s="1"/>
      <c r="N367" s="2">
        <v>43894</v>
      </c>
      <c r="O367" s="1">
        <v>0.97250000000000003</v>
      </c>
    </row>
    <row r="368" spans="4:15">
      <c r="D368" s="110"/>
      <c r="E368" s="101"/>
      <c r="H368" s="38"/>
      <c r="I368" s="108">
        <f t="shared" si="28"/>
        <v>363</v>
      </c>
      <c r="J368" s="100">
        <f t="shared" si="28"/>
        <v>43725</v>
      </c>
      <c r="K368" s="100">
        <f t="shared" si="28"/>
        <v>43725</v>
      </c>
      <c r="L368" s="109">
        <f t="shared" si="25"/>
        <v>1.3025E-2</v>
      </c>
      <c r="M368" s="1"/>
      <c r="N368" s="2">
        <v>43895</v>
      </c>
      <c r="O368" s="1">
        <v>1.0049999999999999</v>
      </c>
    </row>
    <row r="369" spans="4:15">
      <c r="D369" s="110"/>
      <c r="E369" s="101"/>
      <c r="H369" s="38"/>
      <c r="I369" s="108">
        <f t="shared" si="28"/>
        <v>364</v>
      </c>
      <c r="J369" s="100">
        <f t="shared" si="28"/>
        <v>43726</v>
      </c>
      <c r="K369" s="100">
        <f t="shared" si="28"/>
        <v>43726</v>
      </c>
      <c r="L369" s="109">
        <f t="shared" si="25"/>
        <v>1.2549999999999999E-2</v>
      </c>
      <c r="M369" s="1"/>
      <c r="N369" s="2">
        <v>43896</v>
      </c>
      <c r="O369" s="1">
        <v>1.02</v>
      </c>
    </row>
    <row r="370" spans="4:15">
      <c r="D370" s="110"/>
      <c r="E370" s="101"/>
      <c r="H370" s="38"/>
      <c r="I370" s="108">
        <f t="shared" si="28"/>
        <v>365</v>
      </c>
      <c r="J370" s="100">
        <f t="shared" si="28"/>
        <v>43727</v>
      </c>
      <c r="K370" s="100">
        <f t="shared" si="28"/>
        <v>43727</v>
      </c>
      <c r="L370" s="109">
        <f t="shared" si="25"/>
        <v>1.2500000000000001E-2</v>
      </c>
      <c r="M370" s="1"/>
      <c r="N370" s="2">
        <v>43899</v>
      </c>
      <c r="O370" s="1">
        <v>0.89249999999999996</v>
      </c>
    </row>
    <row r="371" spans="4:15">
      <c r="D371" s="110"/>
      <c r="E371" s="101"/>
      <c r="H371" s="38"/>
      <c r="I371" s="108">
        <f t="shared" si="28"/>
        <v>366</v>
      </c>
      <c r="J371" s="100">
        <f t="shared" si="28"/>
        <v>43728</v>
      </c>
      <c r="K371" s="100">
        <f t="shared" si="28"/>
        <v>43728</v>
      </c>
      <c r="L371" s="109">
        <f t="shared" si="25"/>
        <v>1.225E-2</v>
      </c>
      <c r="M371" s="1"/>
      <c r="N371" s="2">
        <v>43900</v>
      </c>
      <c r="O371" s="1">
        <v>0.96499999999999997</v>
      </c>
    </row>
    <row r="372" spans="4:15">
      <c r="D372" s="110"/>
      <c r="E372" s="101"/>
      <c r="H372" s="38"/>
      <c r="I372" s="108">
        <f t="shared" si="28"/>
        <v>367</v>
      </c>
      <c r="J372" s="100">
        <f t="shared" si="28"/>
        <v>43729</v>
      </c>
      <c r="K372" s="100">
        <f t="shared" si="28"/>
        <v>43729</v>
      </c>
      <c r="L372" s="109">
        <f t="shared" si="25"/>
        <v>1.225E-2</v>
      </c>
      <c r="M372" s="1"/>
      <c r="N372" s="2">
        <v>43901</v>
      </c>
      <c r="O372" s="1">
        <v>0.99250000000000005</v>
      </c>
    </row>
    <row r="373" spans="4:15">
      <c r="D373" s="110"/>
      <c r="E373" s="101"/>
      <c r="H373" s="38"/>
      <c r="I373" s="108">
        <f t="shared" si="28"/>
        <v>368</v>
      </c>
      <c r="J373" s="100">
        <f t="shared" si="28"/>
        <v>43730</v>
      </c>
      <c r="K373" s="100">
        <f t="shared" si="28"/>
        <v>43730</v>
      </c>
      <c r="L373" s="109">
        <f t="shared" si="25"/>
        <v>1.225E-2</v>
      </c>
      <c r="M373" s="1"/>
      <c r="N373" s="2">
        <v>43902</v>
      </c>
      <c r="O373" s="1">
        <v>1.0249999999999999</v>
      </c>
    </row>
    <row r="374" spans="4:15">
      <c r="D374" s="110"/>
      <c r="E374" s="101"/>
      <c r="H374" s="38"/>
      <c r="I374" s="108">
        <f t="shared" si="28"/>
        <v>369</v>
      </c>
      <c r="J374" s="100">
        <f t="shared" si="28"/>
        <v>43731</v>
      </c>
      <c r="K374" s="100">
        <f t="shared" si="28"/>
        <v>43731</v>
      </c>
      <c r="L374" s="109">
        <f t="shared" si="25"/>
        <v>1.2275000000000001E-2</v>
      </c>
      <c r="M374" s="1"/>
      <c r="N374" s="2">
        <v>43903</v>
      </c>
      <c r="O374" s="1">
        <v>1.21</v>
      </c>
    </row>
    <row r="375" spans="4:15">
      <c r="D375" s="110"/>
      <c r="E375" s="101"/>
      <c r="H375" s="38"/>
      <c r="I375" s="108">
        <f t="shared" si="28"/>
        <v>370</v>
      </c>
      <c r="J375" s="100">
        <f t="shared" si="28"/>
        <v>43732</v>
      </c>
      <c r="K375" s="100">
        <f t="shared" si="28"/>
        <v>43732</v>
      </c>
      <c r="L375" s="109">
        <f t="shared" si="25"/>
        <v>1.2150000000000001E-2</v>
      </c>
      <c r="M375" s="1"/>
      <c r="N375" s="2">
        <v>43906</v>
      </c>
      <c r="O375" s="1">
        <v>1.0900000000000001</v>
      </c>
    </row>
    <row r="376" spans="4:15">
      <c r="D376" s="110"/>
      <c r="E376" s="101"/>
      <c r="H376" s="38"/>
      <c r="I376" s="108">
        <f t="shared" ref="I376:K391" si="29">I375+1</f>
        <v>371</v>
      </c>
      <c r="J376" s="100">
        <f t="shared" si="29"/>
        <v>43733</v>
      </c>
      <c r="K376" s="100">
        <f t="shared" si="29"/>
        <v>43733</v>
      </c>
      <c r="L376" s="109">
        <f t="shared" si="25"/>
        <v>1.1950000000000001E-2</v>
      </c>
      <c r="M376" s="1"/>
      <c r="N376" s="2">
        <v>43907</v>
      </c>
      <c r="O376" s="1">
        <v>1.0349999999999999</v>
      </c>
    </row>
    <row r="377" spans="4:15">
      <c r="D377" s="110"/>
      <c r="E377" s="101"/>
      <c r="H377" s="38"/>
      <c r="I377" s="108">
        <f t="shared" si="29"/>
        <v>372</v>
      </c>
      <c r="J377" s="100">
        <f t="shared" si="29"/>
        <v>43734</v>
      </c>
      <c r="K377" s="100">
        <f t="shared" si="29"/>
        <v>43734</v>
      </c>
      <c r="L377" s="109">
        <f t="shared" si="25"/>
        <v>1.205E-2</v>
      </c>
      <c r="M377" s="1"/>
      <c r="N377" s="2">
        <v>43908</v>
      </c>
      <c r="O377" s="1">
        <v>1.1375</v>
      </c>
    </row>
    <row r="378" spans="4:15">
      <c r="D378" s="110"/>
      <c r="E378" s="101"/>
      <c r="H378" s="38"/>
      <c r="I378" s="108">
        <f t="shared" si="29"/>
        <v>373</v>
      </c>
      <c r="J378" s="100">
        <f t="shared" si="29"/>
        <v>43735</v>
      </c>
      <c r="K378" s="100">
        <f t="shared" si="29"/>
        <v>43735</v>
      </c>
      <c r="L378" s="109">
        <f t="shared" si="25"/>
        <v>1.2124999999999999E-2</v>
      </c>
      <c r="M378" s="1"/>
      <c r="N378" s="2">
        <v>43909</v>
      </c>
      <c r="O378" s="1">
        <v>1.2524999999999999</v>
      </c>
    </row>
    <row r="379" spans="4:15">
      <c r="D379" s="110"/>
      <c r="E379" s="101"/>
      <c r="H379" s="38"/>
      <c r="I379" s="108">
        <f t="shared" si="29"/>
        <v>374</v>
      </c>
      <c r="J379" s="100">
        <f t="shared" si="29"/>
        <v>43736</v>
      </c>
      <c r="K379" s="100">
        <f t="shared" si="29"/>
        <v>43736</v>
      </c>
      <c r="L379" s="109">
        <f t="shared" si="25"/>
        <v>1.2124999999999999E-2</v>
      </c>
      <c r="M379" s="1"/>
      <c r="N379" s="2">
        <v>43910</v>
      </c>
      <c r="O379" s="1">
        <v>1.1850000000000001</v>
      </c>
    </row>
    <row r="380" spans="4:15">
      <c r="D380" s="110"/>
      <c r="E380" s="101"/>
      <c r="H380" s="38"/>
      <c r="I380" s="108">
        <f t="shared" si="29"/>
        <v>375</v>
      </c>
      <c r="J380" s="100">
        <f t="shared" si="29"/>
        <v>43737</v>
      </c>
      <c r="K380" s="100">
        <f t="shared" si="29"/>
        <v>43737</v>
      </c>
      <c r="L380" s="109">
        <f t="shared" si="25"/>
        <v>1.2124999999999999E-2</v>
      </c>
      <c r="M380" s="1"/>
      <c r="N380" s="2">
        <v>43913</v>
      </c>
      <c r="O380" s="1">
        <v>1.1975</v>
      </c>
    </row>
    <row r="381" spans="4:15">
      <c r="D381" s="110"/>
      <c r="E381" s="101"/>
      <c r="H381" s="38"/>
      <c r="I381" s="108">
        <f t="shared" si="29"/>
        <v>376</v>
      </c>
      <c r="J381" s="100">
        <f t="shared" si="29"/>
        <v>43738</v>
      </c>
      <c r="K381" s="100">
        <f t="shared" si="29"/>
        <v>43738</v>
      </c>
      <c r="L381" s="109">
        <f t="shared" si="25"/>
        <v>1.2225E-2</v>
      </c>
      <c r="M381" s="1"/>
      <c r="N381" s="2">
        <v>43914</v>
      </c>
      <c r="O381" s="1">
        <v>1.165</v>
      </c>
    </row>
    <row r="382" spans="4:15">
      <c r="D382" s="110"/>
      <c r="E382" s="101"/>
      <c r="H382" s="38"/>
      <c r="I382" s="108">
        <f t="shared" si="29"/>
        <v>377</v>
      </c>
      <c r="J382" s="100">
        <f t="shared" si="29"/>
        <v>43739</v>
      </c>
      <c r="K382" s="100">
        <f t="shared" si="29"/>
        <v>43739</v>
      </c>
      <c r="L382" s="109">
        <f t="shared" si="25"/>
        <v>1.2500000000000001E-2</v>
      </c>
      <c r="M382" s="1"/>
      <c r="N382" s="2">
        <v>43915</v>
      </c>
      <c r="O382" s="1">
        <v>1.095</v>
      </c>
    </row>
    <row r="383" spans="4:15">
      <c r="D383" s="110"/>
      <c r="E383" s="101"/>
      <c r="H383" s="38"/>
      <c r="I383" s="108">
        <f t="shared" si="29"/>
        <v>378</v>
      </c>
      <c r="J383" s="100">
        <f t="shared" si="29"/>
        <v>43740</v>
      </c>
      <c r="K383" s="100">
        <f t="shared" si="29"/>
        <v>43740</v>
      </c>
      <c r="L383" s="109">
        <f t="shared" si="25"/>
        <v>1.2349999999999998E-2</v>
      </c>
      <c r="M383" s="1"/>
      <c r="N383" s="2">
        <v>43916</v>
      </c>
      <c r="O383" s="1">
        <v>0.97</v>
      </c>
    </row>
    <row r="384" spans="4:15">
      <c r="D384" s="110"/>
      <c r="E384" s="101"/>
      <c r="H384" s="38"/>
      <c r="I384" s="108">
        <f t="shared" si="29"/>
        <v>379</v>
      </c>
      <c r="J384" s="100">
        <f t="shared" si="29"/>
        <v>43741</v>
      </c>
      <c r="K384" s="100">
        <f t="shared" si="29"/>
        <v>43741</v>
      </c>
      <c r="L384" s="109">
        <f t="shared" si="25"/>
        <v>1.2349999999999998E-2</v>
      </c>
      <c r="M384" s="1"/>
      <c r="N384" s="2">
        <v>43917</v>
      </c>
      <c r="O384" s="1">
        <v>1.0149999999999999</v>
      </c>
    </row>
    <row r="385" spans="4:15">
      <c r="D385" s="110"/>
      <c r="E385" s="101"/>
      <c r="H385" s="38"/>
      <c r="I385" s="108">
        <f t="shared" si="29"/>
        <v>380</v>
      </c>
      <c r="J385" s="100">
        <f t="shared" si="29"/>
        <v>43742</v>
      </c>
      <c r="K385" s="100">
        <f t="shared" si="29"/>
        <v>43742</v>
      </c>
      <c r="L385" s="109">
        <f t="shared" si="25"/>
        <v>1.125E-2</v>
      </c>
      <c r="M385" s="1"/>
      <c r="N385" s="2">
        <v>43920</v>
      </c>
      <c r="O385" s="1">
        <v>1.05</v>
      </c>
    </row>
    <row r="386" spans="4:15">
      <c r="D386" s="110"/>
      <c r="E386" s="101"/>
      <c r="H386" s="38"/>
      <c r="I386" s="108">
        <f t="shared" si="29"/>
        <v>381</v>
      </c>
      <c r="J386" s="100">
        <f t="shared" si="29"/>
        <v>43743</v>
      </c>
      <c r="K386" s="100">
        <f t="shared" si="29"/>
        <v>43743</v>
      </c>
      <c r="L386" s="109">
        <f t="shared" si="25"/>
        <v>1.125E-2</v>
      </c>
      <c r="M386" s="1"/>
      <c r="N386" s="2">
        <v>43921</v>
      </c>
      <c r="O386" s="1">
        <v>1.08</v>
      </c>
    </row>
    <row r="387" spans="4:15">
      <c r="D387" s="110"/>
      <c r="E387" s="101"/>
      <c r="H387" s="38"/>
      <c r="I387" s="108">
        <f t="shared" si="29"/>
        <v>382</v>
      </c>
      <c r="J387" s="100">
        <f t="shared" si="29"/>
        <v>43744</v>
      </c>
      <c r="K387" s="100">
        <f t="shared" si="29"/>
        <v>43744</v>
      </c>
      <c r="L387" s="109">
        <f t="shared" si="25"/>
        <v>1.125E-2</v>
      </c>
      <c r="M387" s="1"/>
      <c r="N387" s="2">
        <v>43922</v>
      </c>
      <c r="O387" s="1">
        <v>1.1200000000000001</v>
      </c>
    </row>
    <row r="388" spans="4:15">
      <c r="D388" s="110"/>
      <c r="E388" s="101"/>
      <c r="H388" s="38"/>
      <c r="I388" s="108">
        <f t="shared" si="29"/>
        <v>383</v>
      </c>
      <c r="J388" s="100">
        <f t="shared" si="29"/>
        <v>43745</v>
      </c>
      <c r="K388" s="100">
        <f t="shared" si="29"/>
        <v>43745</v>
      </c>
      <c r="L388" s="109">
        <f t="shared" si="25"/>
        <v>1.145E-2</v>
      </c>
      <c r="M388" s="1"/>
      <c r="N388" s="2">
        <v>43923</v>
      </c>
      <c r="O388" s="1">
        <v>1.105</v>
      </c>
    </row>
    <row r="389" spans="4:15">
      <c r="D389" s="110"/>
      <c r="E389" s="101"/>
      <c r="H389" s="38"/>
      <c r="I389" s="108">
        <f t="shared" si="29"/>
        <v>384</v>
      </c>
      <c r="J389" s="100">
        <f t="shared" si="29"/>
        <v>43746</v>
      </c>
      <c r="K389" s="100">
        <f t="shared" si="29"/>
        <v>43746</v>
      </c>
      <c r="L389" s="109">
        <f t="shared" si="25"/>
        <v>1.1699999999999999E-2</v>
      </c>
      <c r="M389" s="1"/>
      <c r="N389" s="2">
        <v>43924</v>
      </c>
      <c r="O389" s="1">
        <v>1.135</v>
      </c>
    </row>
    <row r="390" spans="4:15">
      <c r="D390" s="110"/>
      <c r="E390" s="101"/>
      <c r="H390" s="38"/>
      <c r="I390" s="108">
        <f t="shared" si="29"/>
        <v>385</v>
      </c>
      <c r="J390" s="100">
        <f t="shared" si="29"/>
        <v>43747</v>
      </c>
      <c r="K390" s="100">
        <f t="shared" si="29"/>
        <v>43747</v>
      </c>
      <c r="L390" s="109">
        <f t="shared" ref="L390:L399" si="30">IFERROR(VLOOKUP(K390,$N$6:$O$2305,2,FALSE)/100,L389)</f>
        <v>1.1699999999999999E-2</v>
      </c>
      <c r="M390" s="1"/>
      <c r="N390" s="2">
        <v>43927</v>
      </c>
      <c r="O390" s="1">
        <v>1.1375</v>
      </c>
    </row>
    <row r="391" spans="4:15">
      <c r="D391" s="110"/>
      <c r="E391" s="101"/>
      <c r="H391" s="38"/>
      <c r="I391" s="108">
        <f t="shared" si="29"/>
        <v>386</v>
      </c>
      <c r="J391" s="100">
        <f t="shared" si="29"/>
        <v>43748</v>
      </c>
      <c r="K391" s="100">
        <f t="shared" si="29"/>
        <v>43748</v>
      </c>
      <c r="L391" s="109">
        <f t="shared" si="30"/>
        <v>1.1875E-2</v>
      </c>
      <c r="M391" s="1"/>
      <c r="N391" s="2">
        <v>43928</v>
      </c>
      <c r="O391" s="1">
        <v>1.1499999999999999</v>
      </c>
    </row>
    <row r="392" spans="4:15">
      <c r="D392" s="110"/>
      <c r="E392" s="101"/>
      <c r="H392" s="38"/>
      <c r="I392" s="108">
        <f t="shared" ref="I392:K407" si="31">I391+1</f>
        <v>387</v>
      </c>
      <c r="J392" s="100">
        <f t="shared" si="31"/>
        <v>43749</v>
      </c>
      <c r="K392" s="100">
        <f t="shared" si="31"/>
        <v>43749</v>
      </c>
      <c r="L392" s="109">
        <f t="shared" si="30"/>
        <v>1.2E-2</v>
      </c>
      <c r="M392" s="1"/>
      <c r="N392" s="2">
        <v>43929</v>
      </c>
      <c r="O392" s="1">
        <v>1.095</v>
      </c>
    </row>
    <row r="393" spans="4:15">
      <c r="D393" s="110"/>
      <c r="E393" s="101"/>
      <c r="H393" s="38"/>
      <c r="I393" s="108">
        <f t="shared" si="31"/>
        <v>388</v>
      </c>
      <c r="J393" s="100">
        <f t="shared" si="31"/>
        <v>43750</v>
      </c>
      <c r="K393" s="100">
        <f t="shared" si="31"/>
        <v>43750</v>
      </c>
      <c r="L393" s="109">
        <f t="shared" si="30"/>
        <v>1.2E-2</v>
      </c>
      <c r="M393" s="1"/>
      <c r="N393" s="2">
        <v>43930</v>
      </c>
      <c r="O393" s="1">
        <v>1.0449999999999999</v>
      </c>
    </row>
    <row r="394" spans="4:15">
      <c r="D394" s="110"/>
      <c r="E394" s="101"/>
      <c r="H394" s="38"/>
      <c r="I394" s="108">
        <f t="shared" si="31"/>
        <v>389</v>
      </c>
      <c r="J394" s="100">
        <f t="shared" si="31"/>
        <v>43751</v>
      </c>
      <c r="K394" s="100">
        <f t="shared" si="31"/>
        <v>43751</v>
      </c>
      <c r="L394" s="109">
        <f t="shared" si="30"/>
        <v>1.2E-2</v>
      </c>
      <c r="M394" s="1"/>
      <c r="N394" s="2">
        <v>43931</v>
      </c>
      <c r="O394" s="1">
        <v>1.0425</v>
      </c>
    </row>
    <row r="395" spans="4:15">
      <c r="D395" s="110"/>
      <c r="E395" s="101"/>
      <c r="H395" s="38"/>
      <c r="I395" s="108">
        <f t="shared" si="31"/>
        <v>390</v>
      </c>
      <c r="J395" s="100">
        <f t="shared" si="31"/>
        <v>43752</v>
      </c>
      <c r="K395" s="100">
        <f t="shared" si="31"/>
        <v>43752</v>
      </c>
      <c r="L395" s="109">
        <f t="shared" si="30"/>
        <v>1.2175E-2</v>
      </c>
      <c r="M395" s="1"/>
      <c r="N395" s="2">
        <v>43934</v>
      </c>
      <c r="O395" s="1">
        <v>1.0625</v>
      </c>
    </row>
    <row r="396" spans="4:15">
      <c r="D396" s="110"/>
      <c r="E396" s="101"/>
      <c r="H396" s="38"/>
      <c r="I396" s="108">
        <f t="shared" si="31"/>
        <v>391</v>
      </c>
      <c r="J396" s="100">
        <f t="shared" si="31"/>
        <v>43753</v>
      </c>
      <c r="K396" s="100">
        <f t="shared" si="31"/>
        <v>43753</v>
      </c>
      <c r="L396" s="109">
        <f t="shared" si="30"/>
        <v>1.2375000000000001E-2</v>
      </c>
      <c r="M396" s="1"/>
      <c r="N396" s="2">
        <v>43935</v>
      </c>
      <c r="O396" s="1">
        <v>1.05</v>
      </c>
    </row>
    <row r="397" spans="4:15">
      <c r="D397" s="110"/>
      <c r="E397" s="101"/>
      <c r="H397" s="38"/>
      <c r="I397" s="108">
        <f t="shared" si="31"/>
        <v>392</v>
      </c>
      <c r="J397" s="100">
        <f t="shared" si="31"/>
        <v>43754</v>
      </c>
      <c r="K397" s="100">
        <f t="shared" si="31"/>
        <v>43754</v>
      </c>
      <c r="L397" s="109">
        <f t="shared" si="30"/>
        <v>1.26E-2</v>
      </c>
      <c r="M397" s="1"/>
      <c r="N397" s="2">
        <v>43936</v>
      </c>
      <c r="O397" s="1">
        <v>1.05</v>
      </c>
    </row>
    <row r="398" spans="4:15">
      <c r="D398" s="110"/>
      <c r="E398" s="101"/>
      <c r="H398" s="38"/>
      <c r="I398" s="108">
        <f t="shared" si="31"/>
        <v>393</v>
      </c>
      <c r="J398" s="100">
        <f t="shared" si="31"/>
        <v>43755</v>
      </c>
      <c r="K398" s="100">
        <f t="shared" si="31"/>
        <v>43755</v>
      </c>
      <c r="L398" s="109">
        <f t="shared" si="30"/>
        <v>1.315E-2</v>
      </c>
      <c r="M398" s="1"/>
      <c r="N398" s="2">
        <v>43937</v>
      </c>
      <c r="O398" s="1">
        <v>0.98499999999999999</v>
      </c>
    </row>
    <row r="399" spans="4:15">
      <c r="D399" s="110"/>
      <c r="E399" s="101"/>
      <c r="H399" s="38"/>
      <c r="I399" s="108">
        <f t="shared" si="31"/>
        <v>394</v>
      </c>
      <c r="J399" s="100">
        <f t="shared" si="31"/>
        <v>43756</v>
      </c>
      <c r="K399" s="100">
        <f t="shared" si="31"/>
        <v>43756</v>
      </c>
      <c r="L399" s="109">
        <f t="shared" si="30"/>
        <v>1.3275000000000002E-2</v>
      </c>
      <c r="M399" s="1"/>
      <c r="N399" s="2">
        <v>43938</v>
      </c>
      <c r="O399" s="1">
        <v>1.0149999999999999</v>
      </c>
    </row>
    <row r="400" spans="4:15">
      <c r="D400" s="110"/>
      <c r="E400" s="101"/>
      <c r="H400" s="38"/>
      <c r="I400" s="108">
        <f t="shared" si="31"/>
        <v>395</v>
      </c>
      <c r="J400" s="100">
        <f t="shared" si="31"/>
        <v>43757</v>
      </c>
      <c r="K400" s="100">
        <f t="shared" si="31"/>
        <v>43757</v>
      </c>
      <c r="L400" s="109">
        <f t="shared" ref="L400:L463" si="32">IFERROR(VLOOKUP(K400,$N$6:$O$2305,2,FALSE)/100,L399)</f>
        <v>1.3275000000000002E-2</v>
      </c>
      <c r="M400" s="1"/>
      <c r="N400" s="2">
        <v>43941</v>
      </c>
      <c r="O400" s="1">
        <v>1.0049999999999999</v>
      </c>
    </row>
    <row r="401" spans="4:15">
      <c r="D401" s="110"/>
      <c r="E401" s="101"/>
      <c r="H401" s="38"/>
      <c r="I401" s="108">
        <f t="shared" si="31"/>
        <v>396</v>
      </c>
      <c r="J401" s="100">
        <f t="shared" si="31"/>
        <v>43758</v>
      </c>
      <c r="K401" s="100">
        <f t="shared" si="31"/>
        <v>43758</v>
      </c>
      <c r="L401" s="109">
        <f t="shared" si="32"/>
        <v>1.3275000000000002E-2</v>
      </c>
      <c r="M401" s="1"/>
      <c r="N401" s="2">
        <v>43942</v>
      </c>
      <c r="O401" s="1">
        <v>1.0075000000000001</v>
      </c>
    </row>
    <row r="402" spans="4:15">
      <c r="D402" s="110"/>
      <c r="E402" s="101"/>
      <c r="H402" s="38"/>
      <c r="I402" s="108">
        <f t="shared" si="31"/>
        <v>397</v>
      </c>
      <c r="J402" s="100">
        <f t="shared" si="31"/>
        <v>43759</v>
      </c>
      <c r="K402" s="100">
        <f t="shared" si="31"/>
        <v>43759</v>
      </c>
      <c r="L402" s="109">
        <f t="shared" si="32"/>
        <v>1.3900000000000001E-2</v>
      </c>
      <c r="M402" s="1"/>
      <c r="N402" s="2">
        <v>43943</v>
      </c>
      <c r="O402" s="1">
        <v>1.085</v>
      </c>
    </row>
    <row r="403" spans="4:15">
      <c r="D403" s="110"/>
      <c r="E403" s="101"/>
      <c r="H403" s="38"/>
      <c r="I403" s="108">
        <f t="shared" si="31"/>
        <v>398</v>
      </c>
      <c r="J403" s="100">
        <f t="shared" si="31"/>
        <v>43760</v>
      </c>
      <c r="K403" s="100">
        <f t="shared" si="31"/>
        <v>43760</v>
      </c>
      <c r="L403" s="109">
        <f t="shared" si="32"/>
        <v>1.3650000000000001E-2</v>
      </c>
      <c r="M403" s="1"/>
      <c r="N403" s="2">
        <v>43944</v>
      </c>
      <c r="O403" s="1">
        <v>1.0649999999999999</v>
      </c>
    </row>
    <row r="404" spans="4:15">
      <c r="D404" s="110"/>
      <c r="E404" s="101"/>
      <c r="H404" s="38"/>
      <c r="I404" s="108">
        <f t="shared" si="31"/>
        <v>399</v>
      </c>
      <c r="J404" s="100">
        <f t="shared" si="31"/>
        <v>43761</v>
      </c>
      <c r="K404" s="100">
        <f t="shared" si="31"/>
        <v>43761</v>
      </c>
      <c r="L404" s="109">
        <f t="shared" si="32"/>
        <v>1.3375E-2</v>
      </c>
      <c r="M404" s="1"/>
      <c r="N404" s="2">
        <v>43945</v>
      </c>
      <c r="O404" s="1">
        <v>1.04</v>
      </c>
    </row>
    <row r="405" spans="4:15">
      <c r="D405" s="110"/>
      <c r="E405" s="101"/>
      <c r="H405" s="38"/>
      <c r="I405" s="108">
        <f t="shared" si="31"/>
        <v>400</v>
      </c>
      <c r="J405" s="100">
        <f t="shared" si="31"/>
        <v>43762</v>
      </c>
      <c r="K405" s="100">
        <f t="shared" si="31"/>
        <v>43762</v>
      </c>
      <c r="L405" s="109">
        <f t="shared" si="32"/>
        <v>1.34E-2</v>
      </c>
      <c r="M405" s="1"/>
      <c r="N405" s="2">
        <v>43948</v>
      </c>
      <c r="O405" s="1">
        <v>1.07</v>
      </c>
    </row>
    <row r="406" spans="4:15">
      <c r="D406" s="110"/>
      <c r="E406" s="101"/>
      <c r="H406" s="38"/>
      <c r="I406" s="108">
        <f t="shared" si="31"/>
        <v>401</v>
      </c>
      <c r="J406" s="100">
        <f t="shared" si="31"/>
        <v>43763</v>
      </c>
      <c r="K406" s="100">
        <f t="shared" si="31"/>
        <v>43763</v>
      </c>
      <c r="L406" s="109">
        <f t="shared" si="32"/>
        <v>1.375E-2</v>
      </c>
      <c r="M406" s="1"/>
      <c r="N406" s="2">
        <v>43949</v>
      </c>
      <c r="O406" s="1">
        <v>1.0649999999999999</v>
      </c>
    </row>
    <row r="407" spans="4:15">
      <c r="D407" s="110"/>
      <c r="E407" s="101"/>
      <c r="H407" s="38"/>
      <c r="I407" s="108">
        <f t="shared" si="31"/>
        <v>402</v>
      </c>
      <c r="J407" s="100">
        <f t="shared" si="31"/>
        <v>43764</v>
      </c>
      <c r="K407" s="100">
        <f t="shared" si="31"/>
        <v>43764</v>
      </c>
      <c r="L407" s="109">
        <f t="shared" si="32"/>
        <v>1.375E-2</v>
      </c>
      <c r="M407" s="1"/>
      <c r="N407" s="2">
        <v>43950</v>
      </c>
      <c r="O407" s="1">
        <v>1.0349999999999999</v>
      </c>
    </row>
    <row r="408" spans="4:15">
      <c r="D408" s="110"/>
      <c r="E408" s="101"/>
      <c r="H408" s="38"/>
      <c r="I408" s="108">
        <f t="shared" ref="I408:K423" si="33">I407+1</f>
        <v>403</v>
      </c>
      <c r="J408" s="100">
        <f t="shared" si="33"/>
        <v>43765</v>
      </c>
      <c r="K408" s="100">
        <f t="shared" si="33"/>
        <v>43765</v>
      </c>
      <c r="L408" s="109">
        <f t="shared" si="32"/>
        <v>1.375E-2</v>
      </c>
      <c r="M408" s="1"/>
      <c r="N408" s="2">
        <v>43955</v>
      </c>
      <c r="O408" s="1">
        <v>0.99750000000000005</v>
      </c>
    </row>
    <row r="409" spans="4:15">
      <c r="D409" s="110"/>
      <c r="E409" s="101"/>
      <c r="H409" s="38"/>
      <c r="I409" s="108">
        <f t="shared" si="33"/>
        <v>404</v>
      </c>
      <c r="J409" s="100">
        <f t="shared" si="33"/>
        <v>43766</v>
      </c>
      <c r="K409" s="100">
        <f t="shared" si="33"/>
        <v>43766</v>
      </c>
      <c r="L409" s="109">
        <f t="shared" si="32"/>
        <v>1.4450000000000001E-2</v>
      </c>
      <c r="M409" s="1"/>
      <c r="N409" s="2">
        <v>43957</v>
      </c>
      <c r="O409" s="1">
        <v>0.99250000000000005</v>
      </c>
    </row>
    <row r="410" spans="4:15">
      <c r="D410" s="110"/>
      <c r="E410" s="101"/>
      <c r="H410" s="38"/>
      <c r="I410" s="108">
        <f t="shared" si="33"/>
        <v>405</v>
      </c>
      <c r="J410" s="100">
        <f t="shared" si="33"/>
        <v>43767</v>
      </c>
      <c r="K410" s="100">
        <f t="shared" si="33"/>
        <v>43767</v>
      </c>
      <c r="L410" s="109">
        <f t="shared" si="32"/>
        <v>1.4224999999999998E-2</v>
      </c>
      <c r="M410" s="1"/>
      <c r="N410" s="2">
        <v>43958</v>
      </c>
      <c r="O410" s="1">
        <v>0.96</v>
      </c>
    </row>
    <row r="411" spans="4:15">
      <c r="D411" s="110"/>
      <c r="E411" s="101"/>
      <c r="H411" s="38"/>
      <c r="I411" s="108">
        <f t="shared" si="33"/>
        <v>406</v>
      </c>
      <c r="J411" s="100">
        <f t="shared" si="33"/>
        <v>43768</v>
      </c>
      <c r="K411" s="100">
        <f t="shared" si="33"/>
        <v>43768</v>
      </c>
      <c r="L411" s="109">
        <f t="shared" si="32"/>
        <v>1.3925E-2</v>
      </c>
      <c r="M411" s="1"/>
      <c r="N411" s="2">
        <v>43959</v>
      </c>
      <c r="O411" s="1">
        <v>0.92</v>
      </c>
    </row>
    <row r="412" spans="4:15">
      <c r="D412" s="110"/>
      <c r="E412" s="101"/>
      <c r="H412" s="38"/>
      <c r="I412" s="108">
        <f t="shared" si="33"/>
        <v>407</v>
      </c>
      <c r="J412" s="100">
        <f t="shared" si="33"/>
        <v>43769</v>
      </c>
      <c r="K412" s="100">
        <f t="shared" si="33"/>
        <v>43769</v>
      </c>
      <c r="L412" s="109">
        <f t="shared" si="32"/>
        <v>1.375E-2</v>
      </c>
      <c r="M412" s="1"/>
      <c r="N412" s="2">
        <v>43962</v>
      </c>
      <c r="O412" s="1">
        <v>0.95</v>
      </c>
    </row>
    <row r="413" spans="4:15">
      <c r="D413" s="110"/>
      <c r="E413" s="101"/>
      <c r="H413" s="38"/>
      <c r="I413" s="108">
        <f t="shared" si="33"/>
        <v>408</v>
      </c>
      <c r="J413" s="100">
        <f t="shared" si="33"/>
        <v>43770</v>
      </c>
      <c r="K413" s="100">
        <f t="shared" si="33"/>
        <v>43770</v>
      </c>
      <c r="L413" s="109">
        <f t="shared" si="32"/>
        <v>1.3650000000000001E-2</v>
      </c>
      <c r="M413" s="1"/>
      <c r="N413" s="2">
        <v>43963</v>
      </c>
      <c r="O413" s="1">
        <v>0.91500000000000004</v>
      </c>
    </row>
    <row r="414" spans="4:15">
      <c r="D414" s="110"/>
      <c r="E414" s="101"/>
      <c r="H414" s="38"/>
      <c r="I414" s="108">
        <f t="shared" si="33"/>
        <v>409</v>
      </c>
      <c r="J414" s="100">
        <f t="shared" si="33"/>
        <v>43771</v>
      </c>
      <c r="K414" s="100">
        <f t="shared" si="33"/>
        <v>43771</v>
      </c>
      <c r="L414" s="109">
        <f t="shared" si="32"/>
        <v>1.3650000000000001E-2</v>
      </c>
      <c r="M414" s="1"/>
      <c r="N414" s="2">
        <v>43964</v>
      </c>
      <c r="O414" s="1">
        <v>0.87749999999999995</v>
      </c>
    </row>
    <row r="415" spans="4:15">
      <c r="D415" s="110"/>
      <c r="E415" s="101"/>
      <c r="H415" s="38"/>
      <c r="I415" s="108">
        <f t="shared" si="33"/>
        <v>410</v>
      </c>
      <c r="J415" s="100">
        <f t="shared" si="33"/>
        <v>43772</v>
      </c>
      <c r="K415" s="100">
        <f t="shared" si="33"/>
        <v>43772</v>
      </c>
      <c r="L415" s="109">
        <f t="shared" si="32"/>
        <v>1.3650000000000001E-2</v>
      </c>
      <c r="M415" s="1"/>
      <c r="N415" s="2">
        <v>43965</v>
      </c>
      <c r="O415" s="1">
        <v>0.87749999999999995</v>
      </c>
    </row>
    <row r="416" spans="4:15">
      <c r="D416" s="110"/>
      <c r="E416" s="101"/>
      <c r="H416" s="38"/>
      <c r="I416" s="108">
        <f t="shared" si="33"/>
        <v>411</v>
      </c>
      <c r="J416" s="100">
        <f t="shared" si="33"/>
        <v>43773</v>
      </c>
      <c r="K416" s="100">
        <f t="shared" si="33"/>
        <v>43773</v>
      </c>
      <c r="L416" s="109">
        <f t="shared" si="32"/>
        <v>1.4499999999999999E-2</v>
      </c>
      <c r="M416" s="1"/>
      <c r="N416" s="2">
        <v>43966</v>
      </c>
      <c r="O416" s="1">
        <v>0.88749999999999996</v>
      </c>
    </row>
    <row r="417" spans="4:15">
      <c r="D417" s="110"/>
      <c r="E417" s="101"/>
      <c r="H417" s="38"/>
      <c r="I417" s="108">
        <f t="shared" si="33"/>
        <v>412</v>
      </c>
      <c r="J417" s="100">
        <f t="shared" si="33"/>
        <v>43774</v>
      </c>
      <c r="K417" s="100">
        <f t="shared" si="33"/>
        <v>43774</v>
      </c>
      <c r="L417" s="109">
        <f t="shared" si="32"/>
        <v>1.43E-2</v>
      </c>
      <c r="M417" s="1"/>
      <c r="N417" s="2">
        <v>43969</v>
      </c>
      <c r="O417" s="1">
        <v>0.92249999999999999</v>
      </c>
    </row>
    <row r="418" spans="4:15">
      <c r="D418" s="110"/>
      <c r="E418" s="101"/>
      <c r="H418" s="38"/>
      <c r="I418" s="108">
        <f t="shared" si="33"/>
        <v>413</v>
      </c>
      <c r="J418" s="100">
        <f t="shared" si="33"/>
        <v>43775</v>
      </c>
      <c r="K418" s="100">
        <f t="shared" si="33"/>
        <v>43775</v>
      </c>
      <c r="L418" s="109">
        <f t="shared" si="32"/>
        <v>1.4499999999999999E-2</v>
      </c>
      <c r="M418" s="1"/>
      <c r="N418" s="2">
        <v>43970</v>
      </c>
      <c r="O418" s="1">
        <v>0.94499999999999995</v>
      </c>
    </row>
    <row r="419" spans="4:15">
      <c r="D419" s="110"/>
      <c r="E419" s="101"/>
      <c r="H419" s="38"/>
      <c r="I419" s="108">
        <f t="shared" si="33"/>
        <v>414</v>
      </c>
      <c r="J419" s="100">
        <f t="shared" si="33"/>
        <v>43776</v>
      </c>
      <c r="K419" s="100">
        <f t="shared" si="33"/>
        <v>43776</v>
      </c>
      <c r="L419" s="109">
        <f t="shared" si="32"/>
        <v>1.5049999999999999E-2</v>
      </c>
      <c r="M419" s="1"/>
      <c r="N419" s="2">
        <v>43971</v>
      </c>
      <c r="O419" s="1">
        <v>0.9325</v>
      </c>
    </row>
    <row r="420" spans="4:15">
      <c r="D420" s="110"/>
      <c r="E420" s="101"/>
      <c r="H420" s="38"/>
      <c r="I420" s="108">
        <f t="shared" si="33"/>
        <v>415</v>
      </c>
      <c r="J420" s="100">
        <f t="shared" si="33"/>
        <v>43777</v>
      </c>
      <c r="K420" s="100">
        <f t="shared" si="33"/>
        <v>43777</v>
      </c>
      <c r="L420" s="109">
        <f t="shared" si="32"/>
        <v>1.4750000000000001E-2</v>
      </c>
      <c r="M420" s="1"/>
      <c r="N420" s="2">
        <v>43972</v>
      </c>
      <c r="O420" s="1">
        <v>0.91</v>
      </c>
    </row>
    <row r="421" spans="4:15">
      <c r="D421" s="110"/>
      <c r="E421" s="101"/>
      <c r="H421" s="38"/>
      <c r="I421" s="108">
        <f t="shared" si="33"/>
        <v>416</v>
      </c>
      <c r="J421" s="100">
        <f t="shared" si="33"/>
        <v>43778</v>
      </c>
      <c r="K421" s="100">
        <f t="shared" si="33"/>
        <v>43778</v>
      </c>
      <c r="L421" s="109">
        <f t="shared" si="32"/>
        <v>1.4750000000000001E-2</v>
      </c>
      <c r="M421" s="1"/>
      <c r="N421" s="2">
        <v>43973</v>
      </c>
      <c r="O421" s="1">
        <v>0.87749999999999995</v>
      </c>
    </row>
    <row r="422" spans="4:15">
      <c r="D422" s="110"/>
      <c r="E422" s="101"/>
      <c r="H422" s="38"/>
      <c r="I422" s="108">
        <f t="shared" si="33"/>
        <v>417</v>
      </c>
      <c r="J422" s="100">
        <f t="shared" si="33"/>
        <v>43779</v>
      </c>
      <c r="K422" s="100">
        <f t="shared" si="33"/>
        <v>43779</v>
      </c>
      <c r="L422" s="109">
        <f t="shared" si="32"/>
        <v>1.4750000000000001E-2</v>
      </c>
      <c r="M422" s="1"/>
      <c r="N422" s="2">
        <v>43976</v>
      </c>
      <c r="O422" s="1">
        <v>0.87250000000000005</v>
      </c>
    </row>
    <row r="423" spans="4:15">
      <c r="D423" s="110"/>
      <c r="E423" s="101"/>
      <c r="H423" s="38"/>
      <c r="I423" s="108">
        <f t="shared" si="33"/>
        <v>418</v>
      </c>
      <c r="J423" s="100">
        <f t="shared" si="33"/>
        <v>43780</v>
      </c>
      <c r="K423" s="100">
        <f t="shared" si="33"/>
        <v>43780</v>
      </c>
      <c r="L423" s="109">
        <f t="shared" si="32"/>
        <v>1.4624999999999999E-2</v>
      </c>
      <c r="M423" s="1"/>
      <c r="N423" s="2">
        <v>43977</v>
      </c>
      <c r="O423" s="1">
        <v>0.89500000000000002</v>
      </c>
    </row>
    <row r="424" spans="4:15">
      <c r="D424" s="110"/>
      <c r="E424" s="101"/>
      <c r="H424" s="38"/>
      <c r="I424" s="108">
        <f t="shared" ref="I424:K439" si="34">I423+1</f>
        <v>419</v>
      </c>
      <c r="J424" s="100">
        <f t="shared" si="34"/>
        <v>43781</v>
      </c>
      <c r="K424" s="100">
        <f t="shared" si="34"/>
        <v>43781</v>
      </c>
      <c r="L424" s="109">
        <f t="shared" si="32"/>
        <v>1.4950000000000001E-2</v>
      </c>
      <c r="M424" s="1"/>
      <c r="N424" s="2">
        <v>43978</v>
      </c>
      <c r="O424" s="1">
        <v>0.89500000000000002</v>
      </c>
    </row>
    <row r="425" spans="4:15">
      <c r="D425" s="110"/>
      <c r="E425" s="101"/>
      <c r="H425" s="38"/>
      <c r="I425" s="108">
        <f t="shared" si="34"/>
        <v>420</v>
      </c>
      <c r="J425" s="100">
        <f t="shared" si="34"/>
        <v>43782</v>
      </c>
      <c r="K425" s="100">
        <f t="shared" si="34"/>
        <v>43782</v>
      </c>
      <c r="L425" s="109">
        <f t="shared" si="32"/>
        <v>1.4450000000000001E-2</v>
      </c>
      <c r="M425" s="1"/>
      <c r="N425" s="2">
        <v>43979</v>
      </c>
      <c r="O425" s="1">
        <v>0.90749999999999997</v>
      </c>
    </row>
    <row r="426" spans="4:15">
      <c r="D426" s="110"/>
      <c r="E426" s="101"/>
      <c r="H426" s="38"/>
      <c r="I426" s="108">
        <f t="shared" si="34"/>
        <v>421</v>
      </c>
      <c r="J426" s="100">
        <f t="shared" si="34"/>
        <v>43783</v>
      </c>
      <c r="K426" s="100">
        <f t="shared" si="34"/>
        <v>43783</v>
      </c>
      <c r="L426" s="109">
        <f t="shared" si="32"/>
        <v>1.4250000000000001E-2</v>
      </c>
      <c r="M426" s="1"/>
      <c r="N426" s="2">
        <v>43980</v>
      </c>
      <c r="O426" s="1">
        <v>0.86</v>
      </c>
    </row>
    <row r="427" spans="4:15">
      <c r="D427" s="110"/>
      <c r="E427" s="101"/>
      <c r="H427" s="38"/>
      <c r="I427" s="108">
        <f t="shared" si="34"/>
        <v>422</v>
      </c>
      <c r="J427" s="100">
        <f t="shared" si="34"/>
        <v>43784</v>
      </c>
      <c r="K427" s="100">
        <f t="shared" si="34"/>
        <v>43784</v>
      </c>
      <c r="L427" s="109">
        <f t="shared" si="32"/>
        <v>1.4250000000000001E-2</v>
      </c>
      <c r="M427" s="1"/>
      <c r="N427" s="2">
        <v>43983</v>
      </c>
      <c r="O427" s="1">
        <v>0.86750000000000005</v>
      </c>
    </row>
    <row r="428" spans="4:15">
      <c r="D428" s="110"/>
      <c r="E428" s="101"/>
      <c r="H428" s="38"/>
      <c r="I428" s="108">
        <f t="shared" si="34"/>
        <v>423</v>
      </c>
      <c r="J428" s="100">
        <f t="shared" si="34"/>
        <v>43785</v>
      </c>
      <c r="K428" s="100">
        <f t="shared" si="34"/>
        <v>43785</v>
      </c>
      <c r="L428" s="109">
        <f t="shared" si="32"/>
        <v>1.4250000000000001E-2</v>
      </c>
      <c r="M428" s="1"/>
      <c r="N428" s="2">
        <v>43984</v>
      </c>
      <c r="O428" s="1">
        <v>0.85499999999999998</v>
      </c>
    </row>
    <row r="429" spans="4:15">
      <c r="D429" s="110"/>
      <c r="E429" s="101"/>
      <c r="H429" s="38"/>
      <c r="I429" s="108">
        <f t="shared" si="34"/>
        <v>424</v>
      </c>
      <c r="J429" s="100">
        <f t="shared" si="34"/>
        <v>43786</v>
      </c>
      <c r="K429" s="100">
        <f t="shared" si="34"/>
        <v>43786</v>
      </c>
      <c r="L429" s="109">
        <f t="shared" si="32"/>
        <v>1.4250000000000001E-2</v>
      </c>
      <c r="M429" s="1"/>
      <c r="N429" s="2">
        <v>43985</v>
      </c>
      <c r="O429" s="1">
        <v>0.9325</v>
      </c>
    </row>
    <row r="430" spans="4:15">
      <c r="D430" s="110"/>
      <c r="E430" s="101"/>
      <c r="H430" s="38"/>
      <c r="I430" s="108">
        <f t="shared" si="34"/>
        <v>425</v>
      </c>
      <c r="J430" s="100">
        <f t="shared" si="34"/>
        <v>43787</v>
      </c>
      <c r="K430" s="100">
        <f t="shared" si="34"/>
        <v>43787</v>
      </c>
      <c r="L430" s="109">
        <f t="shared" si="32"/>
        <v>1.3999999999999999E-2</v>
      </c>
      <c r="M430" s="1"/>
      <c r="N430" s="2">
        <v>43986</v>
      </c>
      <c r="O430" s="1">
        <v>0.97499999999999998</v>
      </c>
    </row>
    <row r="431" spans="4:15">
      <c r="D431" s="110"/>
      <c r="E431" s="101"/>
      <c r="H431" s="38"/>
      <c r="I431" s="108">
        <f t="shared" si="34"/>
        <v>426</v>
      </c>
      <c r="J431" s="100">
        <f t="shared" si="34"/>
        <v>43788</v>
      </c>
      <c r="K431" s="100">
        <f t="shared" si="34"/>
        <v>43788</v>
      </c>
      <c r="L431" s="109">
        <f t="shared" si="32"/>
        <v>1.3525000000000001E-2</v>
      </c>
      <c r="M431" s="1"/>
      <c r="N431" s="2">
        <v>43987</v>
      </c>
      <c r="O431" s="1">
        <v>1.01</v>
      </c>
    </row>
    <row r="432" spans="4:15">
      <c r="D432" s="110"/>
      <c r="E432" s="101"/>
      <c r="H432" s="38"/>
      <c r="I432" s="108">
        <f t="shared" si="34"/>
        <v>427</v>
      </c>
      <c r="J432" s="100">
        <f t="shared" si="34"/>
        <v>43789</v>
      </c>
      <c r="K432" s="100">
        <f t="shared" si="34"/>
        <v>43789</v>
      </c>
      <c r="L432" s="109">
        <f t="shared" si="32"/>
        <v>1.3174999999999999E-2</v>
      </c>
      <c r="M432" s="1"/>
      <c r="N432" s="2">
        <v>43990</v>
      </c>
      <c r="O432" s="1">
        <v>1.0125</v>
      </c>
    </row>
    <row r="433" spans="4:15">
      <c r="D433" s="110"/>
      <c r="E433" s="101"/>
      <c r="H433" s="38"/>
      <c r="I433" s="108">
        <f t="shared" si="34"/>
        <v>428</v>
      </c>
      <c r="J433" s="100">
        <f t="shared" si="34"/>
        <v>43790</v>
      </c>
      <c r="K433" s="100">
        <f t="shared" si="34"/>
        <v>43790</v>
      </c>
      <c r="L433" s="109">
        <f t="shared" si="32"/>
        <v>1.34E-2</v>
      </c>
      <c r="M433" s="1"/>
      <c r="N433" s="2">
        <v>43991</v>
      </c>
      <c r="O433" s="1">
        <v>0.95499999999999996</v>
      </c>
    </row>
    <row r="434" spans="4:15">
      <c r="D434" s="110"/>
      <c r="E434" s="101"/>
      <c r="H434" s="38"/>
      <c r="I434" s="108">
        <f t="shared" si="34"/>
        <v>429</v>
      </c>
      <c r="J434" s="100">
        <f t="shared" si="34"/>
        <v>43791</v>
      </c>
      <c r="K434" s="100">
        <f t="shared" si="34"/>
        <v>43791</v>
      </c>
      <c r="L434" s="109">
        <f t="shared" si="32"/>
        <v>1.3599999999999999E-2</v>
      </c>
      <c r="M434" s="1"/>
      <c r="N434" s="2">
        <v>43992</v>
      </c>
      <c r="O434" s="1">
        <v>0.95</v>
      </c>
    </row>
    <row r="435" spans="4:15">
      <c r="D435" s="110"/>
      <c r="E435" s="101"/>
      <c r="H435" s="38"/>
      <c r="I435" s="108">
        <f t="shared" si="34"/>
        <v>430</v>
      </c>
      <c r="J435" s="100">
        <f t="shared" si="34"/>
        <v>43792</v>
      </c>
      <c r="K435" s="100">
        <f t="shared" si="34"/>
        <v>43792</v>
      </c>
      <c r="L435" s="109">
        <f t="shared" si="32"/>
        <v>1.3599999999999999E-2</v>
      </c>
      <c r="M435" s="1"/>
      <c r="N435" s="2">
        <v>43993</v>
      </c>
      <c r="O435" s="1">
        <v>0.95</v>
      </c>
    </row>
    <row r="436" spans="4:15">
      <c r="D436" s="110"/>
      <c r="E436" s="101"/>
      <c r="H436" s="38"/>
      <c r="I436" s="108">
        <f t="shared" si="34"/>
        <v>431</v>
      </c>
      <c r="J436" s="100">
        <f t="shared" si="34"/>
        <v>43793</v>
      </c>
      <c r="K436" s="100">
        <f t="shared" si="34"/>
        <v>43793</v>
      </c>
      <c r="L436" s="109">
        <f t="shared" si="32"/>
        <v>1.3599999999999999E-2</v>
      </c>
      <c r="M436" s="1"/>
      <c r="N436" s="2">
        <v>43994</v>
      </c>
      <c r="O436" s="1">
        <v>0.93</v>
      </c>
    </row>
    <row r="437" spans="4:15">
      <c r="D437" s="110"/>
      <c r="E437" s="101"/>
      <c r="H437" s="38"/>
      <c r="I437" s="108">
        <f t="shared" si="34"/>
        <v>432</v>
      </c>
      <c r="J437" s="100">
        <f t="shared" si="34"/>
        <v>43794</v>
      </c>
      <c r="K437" s="100">
        <f t="shared" si="34"/>
        <v>43794</v>
      </c>
      <c r="L437" s="109">
        <f t="shared" si="32"/>
        <v>1.3975E-2</v>
      </c>
      <c r="M437" s="1"/>
      <c r="N437" s="2">
        <v>43997</v>
      </c>
      <c r="O437" s="1">
        <v>0.94750000000000001</v>
      </c>
    </row>
    <row r="438" spans="4:15">
      <c r="D438" s="110"/>
      <c r="E438" s="101"/>
      <c r="H438" s="38"/>
      <c r="I438" s="108">
        <f t="shared" si="34"/>
        <v>433</v>
      </c>
      <c r="J438" s="100">
        <f t="shared" si="34"/>
        <v>43795</v>
      </c>
      <c r="K438" s="100">
        <f t="shared" si="34"/>
        <v>43795</v>
      </c>
      <c r="L438" s="109">
        <f t="shared" si="32"/>
        <v>1.3875E-2</v>
      </c>
      <c r="M438" s="1"/>
      <c r="N438" s="2">
        <v>43998</v>
      </c>
      <c r="O438" s="1">
        <v>0.94750000000000001</v>
      </c>
    </row>
    <row r="439" spans="4:15">
      <c r="D439" s="110"/>
      <c r="E439" s="101"/>
      <c r="H439" s="38"/>
      <c r="I439" s="108">
        <f t="shared" si="34"/>
        <v>434</v>
      </c>
      <c r="J439" s="100">
        <f t="shared" si="34"/>
        <v>43796</v>
      </c>
      <c r="K439" s="100">
        <f t="shared" si="34"/>
        <v>43796</v>
      </c>
      <c r="L439" s="109">
        <f t="shared" si="32"/>
        <v>1.3599999999999999E-2</v>
      </c>
      <c r="M439" s="1"/>
      <c r="N439" s="2">
        <v>43999</v>
      </c>
      <c r="O439" s="1">
        <v>0.97</v>
      </c>
    </row>
    <row r="440" spans="4:15">
      <c r="D440" s="110"/>
      <c r="E440" s="101"/>
      <c r="H440" s="38"/>
      <c r="I440" s="108">
        <f t="shared" ref="I440:K455" si="35">I439+1</f>
        <v>435</v>
      </c>
      <c r="J440" s="100">
        <f t="shared" si="35"/>
        <v>43797</v>
      </c>
      <c r="K440" s="100">
        <f t="shared" si="35"/>
        <v>43797</v>
      </c>
      <c r="L440" s="109">
        <f t="shared" si="32"/>
        <v>1.3599999999999999E-2</v>
      </c>
      <c r="M440" s="1"/>
      <c r="N440" s="2">
        <v>44000</v>
      </c>
      <c r="O440" s="1">
        <v>0.9375</v>
      </c>
    </row>
    <row r="441" spans="4:15">
      <c r="D441" s="110"/>
      <c r="E441" s="101"/>
      <c r="H441" s="38"/>
      <c r="I441" s="108">
        <f t="shared" si="35"/>
        <v>436</v>
      </c>
      <c r="J441" s="100">
        <f t="shared" si="35"/>
        <v>43798</v>
      </c>
      <c r="K441" s="100">
        <f t="shared" si="35"/>
        <v>43798</v>
      </c>
      <c r="L441" s="109">
        <f t="shared" si="32"/>
        <v>1.3375E-2</v>
      </c>
      <c r="M441" s="1"/>
      <c r="N441" s="2">
        <v>44001</v>
      </c>
      <c r="O441" s="1">
        <v>0.95499999999999996</v>
      </c>
    </row>
    <row r="442" spans="4:15">
      <c r="D442" s="110"/>
      <c r="E442" s="101"/>
      <c r="H442" s="38"/>
      <c r="I442" s="108">
        <f t="shared" si="35"/>
        <v>437</v>
      </c>
      <c r="J442" s="100">
        <f t="shared" si="35"/>
        <v>43799</v>
      </c>
      <c r="K442" s="100">
        <f t="shared" si="35"/>
        <v>43799</v>
      </c>
      <c r="L442" s="109">
        <f t="shared" si="32"/>
        <v>1.3375E-2</v>
      </c>
      <c r="M442" s="1"/>
      <c r="N442" s="2">
        <v>44004</v>
      </c>
      <c r="O442" s="1">
        <v>0.96250000000000002</v>
      </c>
    </row>
    <row r="443" spans="4:15">
      <c r="D443" s="110"/>
      <c r="E443" s="101"/>
      <c r="H443" s="38"/>
      <c r="I443" s="108">
        <f t="shared" si="35"/>
        <v>438</v>
      </c>
      <c r="J443" s="100">
        <f t="shared" si="35"/>
        <v>43800</v>
      </c>
      <c r="K443" s="100">
        <f t="shared" si="35"/>
        <v>43800</v>
      </c>
      <c r="L443" s="109">
        <f t="shared" si="32"/>
        <v>1.3375E-2</v>
      </c>
      <c r="M443" s="1"/>
      <c r="N443" s="2">
        <v>44005</v>
      </c>
      <c r="O443" s="1">
        <v>0.95</v>
      </c>
    </row>
    <row r="444" spans="4:15">
      <c r="D444" s="110"/>
      <c r="E444" s="101"/>
      <c r="H444" s="38"/>
      <c r="I444" s="108">
        <f t="shared" si="35"/>
        <v>439</v>
      </c>
      <c r="J444" s="100">
        <f t="shared" si="35"/>
        <v>43801</v>
      </c>
      <c r="K444" s="100">
        <f t="shared" si="35"/>
        <v>43801</v>
      </c>
      <c r="L444" s="109">
        <f t="shared" si="32"/>
        <v>1.3900000000000001E-2</v>
      </c>
      <c r="M444" s="1"/>
      <c r="N444" s="2">
        <v>44006</v>
      </c>
      <c r="O444" s="1">
        <v>0.94499999999999995</v>
      </c>
    </row>
    <row r="445" spans="4:15">
      <c r="D445" s="110"/>
      <c r="E445" s="101"/>
      <c r="H445" s="38"/>
      <c r="I445" s="108">
        <f t="shared" si="35"/>
        <v>440</v>
      </c>
      <c r="J445" s="100">
        <f t="shared" si="35"/>
        <v>43802</v>
      </c>
      <c r="K445" s="100">
        <f t="shared" si="35"/>
        <v>43802</v>
      </c>
      <c r="L445" s="109">
        <f t="shared" si="32"/>
        <v>1.4125E-2</v>
      </c>
      <c r="M445" s="1"/>
      <c r="N445" s="2">
        <v>44007</v>
      </c>
      <c r="O445" s="1">
        <v>0.92</v>
      </c>
    </row>
    <row r="446" spans="4:15">
      <c r="D446" s="110"/>
      <c r="E446" s="101"/>
      <c r="H446" s="38"/>
      <c r="I446" s="108">
        <f t="shared" si="35"/>
        <v>441</v>
      </c>
      <c r="J446" s="100">
        <f t="shared" si="35"/>
        <v>43803</v>
      </c>
      <c r="K446" s="100">
        <f t="shared" si="35"/>
        <v>43803</v>
      </c>
      <c r="L446" s="109">
        <f t="shared" si="32"/>
        <v>1.3474999999999999E-2</v>
      </c>
      <c r="M446" s="1"/>
      <c r="N446" s="2">
        <v>44008</v>
      </c>
      <c r="O446" s="1">
        <v>0.90500000000000003</v>
      </c>
    </row>
    <row r="447" spans="4:15">
      <c r="D447" s="110"/>
      <c r="E447" s="101"/>
      <c r="H447" s="38"/>
      <c r="I447" s="108">
        <f t="shared" si="35"/>
        <v>442</v>
      </c>
      <c r="J447" s="100">
        <f t="shared" si="35"/>
        <v>43804</v>
      </c>
      <c r="K447" s="100">
        <f t="shared" si="35"/>
        <v>43804</v>
      </c>
      <c r="L447" s="109">
        <f t="shared" si="32"/>
        <v>1.3599999999999999E-2</v>
      </c>
      <c r="M447" s="1"/>
      <c r="N447" s="2">
        <v>44011</v>
      </c>
      <c r="O447" s="1">
        <v>0.91500000000000004</v>
      </c>
    </row>
    <row r="448" spans="4:15">
      <c r="D448" s="110"/>
      <c r="E448" s="101"/>
      <c r="H448" s="38"/>
      <c r="I448" s="108">
        <f t="shared" si="35"/>
        <v>443</v>
      </c>
      <c r="J448" s="100">
        <f t="shared" si="35"/>
        <v>43805</v>
      </c>
      <c r="K448" s="100">
        <f t="shared" si="35"/>
        <v>43805</v>
      </c>
      <c r="L448" s="109">
        <f t="shared" si="32"/>
        <v>1.3849999999999999E-2</v>
      </c>
      <c r="M448" s="1"/>
      <c r="N448" s="2">
        <v>44012</v>
      </c>
      <c r="O448" s="1">
        <v>0.9425</v>
      </c>
    </row>
    <row r="449" spans="4:15">
      <c r="D449" s="110"/>
      <c r="E449" s="101"/>
      <c r="H449" s="38"/>
      <c r="I449" s="108">
        <f t="shared" si="35"/>
        <v>444</v>
      </c>
      <c r="J449" s="100">
        <f t="shared" si="35"/>
        <v>43806</v>
      </c>
      <c r="K449" s="100">
        <f t="shared" si="35"/>
        <v>43806</v>
      </c>
      <c r="L449" s="109">
        <f t="shared" si="32"/>
        <v>1.3849999999999999E-2</v>
      </c>
      <c r="M449" s="1"/>
      <c r="N449" s="2">
        <v>44013</v>
      </c>
      <c r="O449" s="1">
        <v>0.97</v>
      </c>
    </row>
    <row r="450" spans="4:15">
      <c r="D450" s="110"/>
      <c r="E450" s="101"/>
      <c r="H450" s="38"/>
      <c r="I450" s="108">
        <f t="shared" si="35"/>
        <v>445</v>
      </c>
      <c r="J450" s="100">
        <f t="shared" si="35"/>
        <v>43807</v>
      </c>
      <c r="K450" s="100">
        <f t="shared" si="35"/>
        <v>43807</v>
      </c>
      <c r="L450" s="109">
        <f t="shared" si="32"/>
        <v>1.3849999999999999E-2</v>
      </c>
      <c r="M450" s="1"/>
      <c r="N450" s="2">
        <v>44014</v>
      </c>
      <c r="O450" s="1">
        <v>0.97499999999999998</v>
      </c>
    </row>
    <row r="451" spans="4:15">
      <c r="D451" s="110"/>
      <c r="E451" s="101"/>
      <c r="H451" s="38"/>
      <c r="I451" s="108">
        <f t="shared" si="35"/>
        <v>446</v>
      </c>
      <c r="J451" s="100">
        <f t="shared" si="35"/>
        <v>43808</v>
      </c>
      <c r="K451" s="100">
        <f t="shared" si="35"/>
        <v>43808</v>
      </c>
      <c r="L451" s="109">
        <f t="shared" si="32"/>
        <v>1.3675E-2</v>
      </c>
      <c r="M451" s="1"/>
      <c r="N451" s="2">
        <v>44015</v>
      </c>
      <c r="O451" s="1">
        <v>0.97750000000000004</v>
      </c>
    </row>
    <row r="452" spans="4:15">
      <c r="D452" s="110"/>
      <c r="E452" s="101"/>
      <c r="H452" s="38"/>
      <c r="I452" s="108">
        <f t="shared" si="35"/>
        <v>447</v>
      </c>
      <c r="J452" s="100">
        <f t="shared" si="35"/>
        <v>43809</v>
      </c>
      <c r="K452" s="100">
        <f t="shared" si="35"/>
        <v>43809</v>
      </c>
      <c r="L452" s="109">
        <f t="shared" si="32"/>
        <v>1.3675E-2</v>
      </c>
      <c r="M452" s="1"/>
      <c r="N452" s="2">
        <v>44018</v>
      </c>
      <c r="O452" s="1">
        <v>1.0024999999999999</v>
      </c>
    </row>
    <row r="453" spans="4:15">
      <c r="D453" s="110"/>
      <c r="E453" s="101"/>
      <c r="H453" s="38"/>
      <c r="I453" s="108">
        <f t="shared" si="35"/>
        <v>448</v>
      </c>
      <c r="J453" s="100">
        <f t="shared" si="35"/>
        <v>43810</v>
      </c>
      <c r="K453" s="100">
        <f t="shared" si="35"/>
        <v>43810</v>
      </c>
      <c r="L453" s="109">
        <f t="shared" si="32"/>
        <v>1.375E-2</v>
      </c>
      <c r="M453" s="1"/>
      <c r="N453" s="2">
        <v>44019</v>
      </c>
      <c r="O453" s="1">
        <v>0.98750000000000004</v>
      </c>
    </row>
    <row r="454" spans="4:15">
      <c r="D454" s="110"/>
      <c r="E454" s="101"/>
      <c r="H454" s="38"/>
      <c r="I454" s="108">
        <f t="shared" si="35"/>
        <v>449</v>
      </c>
      <c r="J454" s="100">
        <f t="shared" si="35"/>
        <v>43811</v>
      </c>
      <c r="K454" s="100">
        <f t="shared" si="35"/>
        <v>43811</v>
      </c>
      <c r="L454" s="109">
        <f t="shared" si="32"/>
        <v>1.375E-2</v>
      </c>
      <c r="M454" s="1"/>
      <c r="N454" s="2">
        <v>44020</v>
      </c>
      <c r="O454" s="1">
        <v>0.96499999999999997</v>
      </c>
    </row>
    <row r="455" spans="4:15">
      <c r="D455" s="110"/>
      <c r="E455" s="101"/>
      <c r="H455" s="38"/>
      <c r="I455" s="108">
        <f t="shared" si="35"/>
        <v>450</v>
      </c>
      <c r="J455" s="100">
        <f t="shared" si="35"/>
        <v>43812</v>
      </c>
      <c r="K455" s="100">
        <f t="shared" si="35"/>
        <v>43812</v>
      </c>
      <c r="L455" s="109">
        <f t="shared" si="32"/>
        <v>1.4274999999999999E-2</v>
      </c>
      <c r="M455" s="1"/>
      <c r="N455" s="2">
        <v>44021</v>
      </c>
      <c r="O455" s="1">
        <v>0.97750000000000004</v>
      </c>
    </row>
    <row r="456" spans="4:15">
      <c r="D456" s="110"/>
      <c r="E456" s="101"/>
      <c r="H456" s="38"/>
      <c r="I456" s="108">
        <f t="shared" ref="I456:K471" si="36">I455+1</f>
        <v>451</v>
      </c>
      <c r="J456" s="100">
        <f t="shared" si="36"/>
        <v>43813</v>
      </c>
      <c r="K456" s="100">
        <f t="shared" si="36"/>
        <v>43813</v>
      </c>
      <c r="L456" s="109">
        <f t="shared" si="32"/>
        <v>1.4274999999999999E-2</v>
      </c>
      <c r="M456" s="1"/>
      <c r="N456" s="2">
        <v>44022</v>
      </c>
      <c r="O456" s="1">
        <v>0.97250000000000003</v>
      </c>
    </row>
    <row r="457" spans="4:15">
      <c r="D457" s="110"/>
      <c r="E457" s="101"/>
      <c r="H457" s="38"/>
      <c r="I457" s="108">
        <f t="shared" si="36"/>
        <v>452</v>
      </c>
      <c r="J457" s="100">
        <f t="shared" si="36"/>
        <v>43814</v>
      </c>
      <c r="K457" s="100">
        <f t="shared" si="36"/>
        <v>43814</v>
      </c>
      <c r="L457" s="109">
        <f t="shared" si="32"/>
        <v>1.4274999999999999E-2</v>
      </c>
      <c r="M457" s="1"/>
      <c r="N457" s="2">
        <v>44025</v>
      </c>
      <c r="O457" s="1">
        <v>0.99750000000000005</v>
      </c>
    </row>
    <row r="458" spans="4:15">
      <c r="D458" s="110"/>
      <c r="E458" s="101"/>
      <c r="H458" s="38"/>
      <c r="I458" s="108">
        <f t="shared" si="36"/>
        <v>453</v>
      </c>
      <c r="J458" s="100">
        <f t="shared" si="36"/>
        <v>43815</v>
      </c>
      <c r="K458" s="100">
        <f t="shared" si="36"/>
        <v>43815</v>
      </c>
      <c r="L458" s="109">
        <f t="shared" si="32"/>
        <v>1.3925E-2</v>
      </c>
      <c r="M458" s="1"/>
      <c r="N458" s="2">
        <v>44026</v>
      </c>
      <c r="O458" s="1">
        <v>1</v>
      </c>
    </row>
    <row r="459" spans="4:15">
      <c r="D459" s="110"/>
      <c r="E459" s="101"/>
      <c r="H459" s="38"/>
      <c r="I459" s="108">
        <f t="shared" si="36"/>
        <v>454</v>
      </c>
      <c r="J459" s="100">
        <f t="shared" si="36"/>
        <v>43816</v>
      </c>
      <c r="K459" s="100">
        <f t="shared" si="36"/>
        <v>43816</v>
      </c>
      <c r="L459" s="109">
        <f t="shared" si="32"/>
        <v>1.3999999999999999E-2</v>
      </c>
      <c r="M459" s="1"/>
      <c r="N459" s="2">
        <v>44027</v>
      </c>
      <c r="O459" s="1">
        <v>1.0049999999999999</v>
      </c>
    </row>
    <row r="460" spans="4:15">
      <c r="D460" s="110"/>
      <c r="E460" s="101"/>
      <c r="H460" s="38"/>
      <c r="I460" s="108">
        <f t="shared" si="36"/>
        <v>455</v>
      </c>
      <c r="J460" s="100">
        <f t="shared" si="36"/>
        <v>43817</v>
      </c>
      <c r="K460" s="100">
        <f t="shared" si="36"/>
        <v>43817</v>
      </c>
      <c r="L460" s="109">
        <f t="shared" si="32"/>
        <v>1.3950000000000001E-2</v>
      </c>
      <c r="M460" s="1"/>
      <c r="N460" s="2">
        <v>44028</v>
      </c>
      <c r="O460" s="1">
        <v>0.97750000000000004</v>
      </c>
    </row>
    <row r="461" spans="4:15">
      <c r="D461" s="110"/>
      <c r="E461" s="101"/>
      <c r="H461" s="38"/>
      <c r="I461" s="108">
        <f t="shared" si="36"/>
        <v>456</v>
      </c>
      <c r="J461" s="100">
        <f t="shared" si="36"/>
        <v>43818</v>
      </c>
      <c r="K461" s="100">
        <f t="shared" si="36"/>
        <v>43818</v>
      </c>
      <c r="L461" s="109">
        <f t="shared" si="32"/>
        <v>1.4150000000000001E-2</v>
      </c>
      <c r="M461" s="1"/>
      <c r="N461" s="2">
        <v>44029</v>
      </c>
      <c r="O461" s="1">
        <v>0.96</v>
      </c>
    </row>
    <row r="462" spans="4:15">
      <c r="D462" s="110"/>
      <c r="E462" s="101"/>
      <c r="H462" s="38"/>
      <c r="I462" s="108">
        <f t="shared" si="36"/>
        <v>457</v>
      </c>
      <c r="J462" s="100">
        <f t="shared" si="36"/>
        <v>43819</v>
      </c>
      <c r="K462" s="100">
        <f t="shared" si="36"/>
        <v>43819</v>
      </c>
      <c r="L462" s="109">
        <f t="shared" si="32"/>
        <v>1.4150000000000001E-2</v>
      </c>
      <c r="M462" s="1"/>
      <c r="N462" s="2">
        <v>44032</v>
      </c>
      <c r="O462" s="1">
        <v>0.94499999999999995</v>
      </c>
    </row>
    <row r="463" spans="4:15">
      <c r="D463" s="110"/>
      <c r="E463" s="101"/>
      <c r="H463" s="38"/>
      <c r="I463" s="108">
        <f t="shared" si="36"/>
        <v>458</v>
      </c>
      <c r="J463" s="100">
        <f t="shared" si="36"/>
        <v>43820</v>
      </c>
      <c r="K463" s="100">
        <f t="shared" si="36"/>
        <v>43820</v>
      </c>
      <c r="L463" s="109">
        <f t="shared" si="32"/>
        <v>1.4150000000000001E-2</v>
      </c>
      <c r="M463" s="1"/>
      <c r="N463" s="2">
        <v>44033</v>
      </c>
      <c r="O463" s="1">
        <v>0.95499999999999996</v>
      </c>
    </row>
    <row r="464" spans="4:15">
      <c r="D464" s="110"/>
      <c r="E464" s="101"/>
      <c r="H464" s="38"/>
      <c r="I464" s="108">
        <f t="shared" si="36"/>
        <v>459</v>
      </c>
      <c r="J464" s="100">
        <f t="shared" si="36"/>
        <v>43821</v>
      </c>
      <c r="K464" s="100">
        <f t="shared" si="36"/>
        <v>43821</v>
      </c>
      <c r="L464" s="109">
        <f t="shared" ref="L464:L527" si="37">IFERROR(VLOOKUP(K464,$N$6:$O$2305,2,FALSE)/100,L463)</f>
        <v>1.4150000000000001E-2</v>
      </c>
      <c r="M464" s="1"/>
      <c r="N464" s="2">
        <v>44034</v>
      </c>
      <c r="O464" s="1">
        <v>0.95</v>
      </c>
    </row>
    <row r="465" spans="4:15">
      <c r="D465" s="110"/>
      <c r="E465" s="101"/>
      <c r="H465" s="38"/>
      <c r="I465" s="108">
        <f t="shared" si="36"/>
        <v>460</v>
      </c>
      <c r="J465" s="100">
        <f t="shared" si="36"/>
        <v>43822</v>
      </c>
      <c r="K465" s="100">
        <f t="shared" si="36"/>
        <v>43822</v>
      </c>
      <c r="L465" s="109">
        <f t="shared" si="37"/>
        <v>1.3925E-2</v>
      </c>
      <c r="M465" s="1"/>
      <c r="N465" s="2">
        <v>44035</v>
      </c>
      <c r="O465" s="1">
        <v>0.93</v>
      </c>
    </row>
    <row r="466" spans="4:15">
      <c r="D466" s="110"/>
      <c r="E466" s="101"/>
      <c r="H466" s="38"/>
      <c r="I466" s="108">
        <f t="shared" si="36"/>
        <v>461</v>
      </c>
      <c r="J466" s="100">
        <f t="shared" si="36"/>
        <v>43823</v>
      </c>
      <c r="K466" s="100">
        <f t="shared" si="36"/>
        <v>43823</v>
      </c>
      <c r="L466" s="109">
        <f t="shared" si="37"/>
        <v>1.3774999999999999E-2</v>
      </c>
      <c r="M466" s="1"/>
      <c r="N466" s="2">
        <v>44036</v>
      </c>
      <c r="O466" s="1">
        <v>0.91249999999999998</v>
      </c>
    </row>
    <row r="467" spans="4:15">
      <c r="D467" s="110"/>
      <c r="E467" s="101"/>
      <c r="H467" s="38"/>
      <c r="I467" s="108">
        <f t="shared" si="36"/>
        <v>462</v>
      </c>
      <c r="J467" s="100">
        <f t="shared" si="36"/>
        <v>43824</v>
      </c>
      <c r="K467" s="100">
        <f t="shared" si="36"/>
        <v>43824</v>
      </c>
      <c r="L467" s="109">
        <f t="shared" si="37"/>
        <v>1.3774999999999999E-2</v>
      </c>
      <c r="M467" s="1"/>
      <c r="N467" s="2">
        <v>44039</v>
      </c>
      <c r="O467" s="1">
        <v>0.9</v>
      </c>
    </row>
    <row r="468" spans="4:15">
      <c r="D468" s="110"/>
      <c r="E468" s="101"/>
      <c r="H468" s="38"/>
      <c r="I468" s="108">
        <f t="shared" si="36"/>
        <v>463</v>
      </c>
      <c r="J468" s="100">
        <f t="shared" si="36"/>
        <v>43825</v>
      </c>
      <c r="K468" s="100">
        <f t="shared" si="36"/>
        <v>43825</v>
      </c>
      <c r="L468" s="109">
        <f t="shared" si="37"/>
        <v>1.3825E-2</v>
      </c>
      <c r="M468" s="1"/>
      <c r="N468" s="2">
        <v>44040</v>
      </c>
      <c r="O468" s="1">
        <v>0.92749999999999999</v>
      </c>
    </row>
    <row r="469" spans="4:15">
      <c r="D469" s="110"/>
      <c r="E469" s="101"/>
      <c r="H469" s="38"/>
      <c r="I469" s="108">
        <f t="shared" si="36"/>
        <v>464</v>
      </c>
      <c r="J469" s="100">
        <f t="shared" si="36"/>
        <v>43826</v>
      </c>
      <c r="K469" s="100">
        <f t="shared" si="36"/>
        <v>43826</v>
      </c>
      <c r="L469" s="109">
        <f t="shared" si="37"/>
        <v>1.3950000000000001E-2</v>
      </c>
      <c r="M469" s="1"/>
      <c r="N469" s="2">
        <v>44041</v>
      </c>
      <c r="O469" s="1">
        <v>0.91749999999999998</v>
      </c>
    </row>
    <row r="470" spans="4:15">
      <c r="D470" s="110"/>
      <c r="E470" s="101"/>
      <c r="H470" s="38"/>
      <c r="I470" s="108">
        <f t="shared" si="36"/>
        <v>465</v>
      </c>
      <c r="J470" s="100">
        <f t="shared" si="36"/>
        <v>43827</v>
      </c>
      <c r="K470" s="100">
        <f t="shared" si="36"/>
        <v>43827</v>
      </c>
      <c r="L470" s="109">
        <f t="shared" si="37"/>
        <v>1.3950000000000001E-2</v>
      </c>
      <c r="M470" s="1"/>
      <c r="N470" s="2">
        <v>44042</v>
      </c>
      <c r="O470" s="1">
        <v>0.9</v>
      </c>
    </row>
    <row r="471" spans="4:15">
      <c r="D471" s="110"/>
      <c r="E471" s="101"/>
      <c r="H471" s="38"/>
      <c r="I471" s="108">
        <f t="shared" si="36"/>
        <v>466</v>
      </c>
      <c r="J471" s="100">
        <f t="shared" si="36"/>
        <v>43828</v>
      </c>
      <c r="K471" s="100">
        <f t="shared" si="36"/>
        <v>43828</v>
      </c>
      <c r="L471" s="109">
        <f t="shared" si="37"/>
        <v>1.3950000000000001E-2</v>
      </c>
      <c r="M471" s="1"/>
      <c r="N471" s="2">
        <v>44043</v>
      </c>
      <c r="O471" s="1">
        <v>0.90749999999999997</v>
      </c>
    </row>
    <row r="472" spans="4:15">
      <c r="D472" s="110"/>
      <c r="E472" s="101"/>
      <c r="H472" s="38"/>
      <c r="I472" s="108">
        <f t="shared" ref="I472:K487" si="38">I471+1</f>
        <v>467</v>
      </c>
      <c r="J472" s="100">
        <f t="shared" si="38"/>
        <v>43829</v>
      </c>
      <c r="K472" s="100">
        <f t="shared" si="38"/>
        <v>43829</v>
      </c>
      <c r="L472" s="109">
        <f t="shared" si="37"/>
        <v>1.3825E-2</v>
      </c>
      <c r="M472" s="1"/>
      <c r="N472" s="2">
        <v>44046</v>
      </c>
      <c r="O472" s="1">
        <v>0.90500000000000003</v>
      </c>
    </row>
    <row r="473" spans="4:15">
      <c r="D473" s="110"/>
      <c r="E473" s="101"/>
      <c r="H473" s="38"/>
      <c r="I473" s="108">
        <f t="shared" si="38"/>
        <v>468</v>
      </c>
      <c r="J473" s="100">
        <f t="shared" si="38"/>
        <v>43830</v>
      </c>
      <c r="K473" s="100">
        <f t="shared" si="38"/>
        <v>43830</v>
      </c>
      <c r="L473" s="109">
        <f t="shared" si="37"/>
        <v>1.3825E-2</v>
      </c>
      <c r="M473" s="1"/>
      <c r="N473" s="2">
        <v>44047</v>
      </c>
      <c r="O473" s="1">
        <v>0.92</v>
      </c>
    </row>
    <row r="474" spans="4:15">
      <c r="D474" s="110"/>
      <c r="E474" s="101"/>
      <c r="H474" s="38"/>
      <c r="I474" s="108">
        <f t="shared" si="38"/>
        <v>469</v>
      </c>
      <c r="J474" s="100">
        <f t="shared" si="38"/>
        <v>43831</v>
      </c>
      <c r="K474" s="100">
        <f t="shared" si="38"/>
        <v>43831</v>
      </c>
      <c r="L474" s="109">
        <f t="shared" si="37"/>
        <v>1.3825E-2</v>
      </c>
      <c r="M474" s="1"/>
      <c r="N474" s="2">
        <v>44048</v>
      </c>
      <c r="O474" s="1">
        <v>0.9</v>
      </c>
    </row>
    <row r="475" spans="4:15">
      <c r="D475" s="110"/>
      <c r="E475" s="101"/>
      <c r="H475" s="38"/>
      <c r="I475" s="108">
        <f t="shared" si="38"/>
        <v>470</v>
      </c>
      <c r="J475" s="100">
        <f t="shared" si="38"/>
        <v>43832</v>
      </c>
      <c r="K475" s="100">
        <f t="shared" si="38"/>
        <v>43832</v>
      </c>
      <c r="L475" s="109">
        <f t="shared" si="37"/>
        <v>1.3474999999999999E-2</v>
      </c>
      <c r="M475" s="1"/>
      <c r="N475" s="2">
        <v>44049</v>
      </c>
      <c r="O475" s="1">
        <v>0.91500000000000004</v>
      </c>
    </row>
    <row r="476" spans="4:15">
      <c r="D476" s="110"/>
      <c r="E476" s="101"/>
      <c r="H476" s="38"/>
      <c r="I476" s="108">
        <f t="shared" si="38"/>
        <v>471</v>
      </c>
      <c r="J476" s="100">
        <f t="shared" si="38"/>
        <v>43833</v>
      </c>
      <c r="K476" s="100">
        <f t="shared" si="38"/>
        <v>43833</v>
      </c>
      <c r="L476" s="109">
        <f t="shared" si="37"/>
        <v>1.295E-2</v>
      </c>
      <c r="M476" s="1"/>
      <c r="N476" s="2">
        <v>44050</v>
      </c>
      <c r="O476" s="1">
        <v>0.92249999999999999</v>
      </c>
    </row>
    <row r="477" spans="4:15">
      <c r="D477" s="110"/>
      <c r="E477" s="101"/>
      <c r="H477" s="38"/>
      <c r="I477" s="108">
        <f t="shared" si="38"/>
        <v>472</v>
      </c>
      <c r="J477" s="100">
        <f t="shared" si="38"/>
        <v>43834</v>
      </c>
      <c r="K477" s="100">
        <f t="shared" si="38"/>
        <v>43834</v>
      </c>
      <c r="L477" s="109">
        <f t="shared" si="37"/>
        <v>1.295E-2</v>
      </c>
      <c r="M477" s="1"/>
      <c r="N477" s="2">
        <v>44053</v>
      </c>
      <c r="O477" s="1">
        <v>0.96250000000000002</v>
      </c>
    </row>
    <row r="478" spans="4:15">
      <c r="D478" s="110"/>
      <c r="E478" s="101"/>
      <c r="H478" s="38"/>
      <c r="I478" s="108">
        <f t="shared" si="38"/>
        <v>473</v>
      </c>
      <c r="J478" s="100">
        <f t="shared" si="38"/>
        <v>43835</v>
      </c>
      <c r="K478" s="100">
        <f t="shared" si="38"/>
        <v>43835</v>
      </c>
      <c r="L478" s="109">
        <f t="shared" si="37"/>
        <v>1.295E-2</v>
      </c>
      <c r="M478" s="1"/>
      <c r="N478" s="2">
        <v>44054</v>
      </c>
      <c r="O478" s="1">
        <v>0.9425</v>
      </c>
    </row>
    <row r="479" spans="4:15">
      <c r="D479" s="110"/>
      <c r="E479" s="101"/>
      <c r="H479" s="38"/>
      <c r="I479" s="108">
        <f t="shared" si="38"/>
        <v>474</v>
      </c>
      <c r="J479" s="100">
        <f t="shared" si="38"/>
        <v>43836</v>
      </c>
      <c r="K479" s="100">
        <f t="shared" si="38"/>
        <v>43836</v>
      </c>
      <c r="L479" s="109">
        <f t="shared" si="37"/>
        <v>1.2725E-2</v>
      </c>
      <c r="M479" s="1"/>
      <c r="N479" s="2">
        <v>44055</v>
      </c>
      <c r="O479" s="1">
        <v>0.98</v>
      </c>
    </row>
    <row r="480" spans="4:15">
      <c r="D480" s="110"/>
      <c r="E480" s="101"/>
      <c r="H480" s="38"/>
      <c r="I480" s="108">
        <f t="shared" si="38"/>
        <v>475</v>
      </c>
      <c r="J480" s="100">
        <f t="shared" si="38"/>
        <v>43837</v>
      </c>
      <c r="K480" s="100">
        <f t="shared" si="38"/>
        <v>43837</v>
      </c>
      <c r="L480" s="109">
        <f t="shared" si="37"/>
        <v>1.34E-2</v>
      </c>
      <c r="M480" s="1"/>
      <c r="N480" s="2">
        <v>44056</v>
      </c>
      <c r="O480" s="1">
        <v>0.95250000000000001</v>
      </c>
    </row>
    <row r="481" spans="4:15">
      <c r="D481" s="110"/>
      <c r="E481" s="101"/>
      <c r="H481" s="38"/>
      <c r="I481" s="108">
        <f t="shared" si="38"/>
        <v>476</v>
      </c>
      <c r="J481" s="100">
        <f t="shared" si="38"/>
        <v>43838</v>
      </c>
      <c r="K481" s="100">
        <f t="shared" si="38"/>
        <v>43838</v>
      </c>
      <c r="L481" s="109">
        <f t="shared" si="37"/>
        <v>1.355E-2</v>
      </c>
      <c r="M481" s="1"/>
      <c r="N481" s="2">
        <v>44057</v>
      </c>
      <c r="O481" s="1">
        <v>0.98499999999999999</v>
      </c>
    </row>
    <row r="482" spans="4:15">
      <c r="D482" s="110"/>
      <c r="E482" s="101"/>
      <c r="H482" s="38"/>
      <c r="I482" s="108">
        <f t="shared" si="38"/>
        <v>477</v>
      </c>
      <c r="J482" s="100">
        <f t="shared" si="38"/>
        <v>43839</v>
      </c>
      <c r="K482" s="100">
        <f t="shared" si="38"/>
        <v>43839</v>
      </c>
      <c r="L482" s="109">
        <f t="shared" si="37"/>
        <v>1.4175E-2</v>
      </c>
      <c r="M482" s="1"/>
      <c r="N482" s="2">
        <v>44060</v>
      </c>
      <c r="O482" s="1">
        <v>0.98499999999999999</v>
      </c>
    </row>
    <row r="483" spans="4:15">
      <c r="D483" s="110"/>
      <c r="E483" s="101"/>
      <c r="H483" s="38"/>
      <c r="I483" s="108">
        <f t="shared" si="38"/>
        <v>478</v>
      </c>
      <c r="J483" s="100">
        <f t="shared" si="38"/>
        <v>43840</v>
      </c>
      <c r="K483" s="100">
        <f t="shared" si="38"/>
        <v>43840</v>
      </c>
      <c r="L483" s="109">
        <f t="shared" si="37"/>
        <v>1.455E-2</v>
      </c>
      <c r="M483" s="1"/>
      <c r="N483" s="2">
        <v>44061</v>
      </c>
      <c r="O483" s="1">
        <v>0.94499999999999995</v>
      </c>
    </row>
    <row r="484" spans="4:15">
      <c r="D484" s="110"/>
      <c r="E484" s="101"/>
      <c r="H484" s="38"/>
      <c r="I484" s="108">
        <f t="shared" si="38"/>
        <v>479</v>
      </c>
      <c r="J484" s="100">
        <f t="shared" si="38"/>
        <v>43841</v>
      </c>
      <c r="K484" s="100">
        <f t="shared" si="38"/>
        <v>43841</v>
      </c>
      <c r="L484" s="109">
        <f t="shared" si="37"/>
        <v>1.455E-2</v>
      </c>
      <c r="M484" s="1"/>
      <c r="N484" s="2">
        <v>44062</v>
      </c>
      <c r="O484" s="1">
        <v>0.94499999999999995</v>
      </c>
    </row>
    <row r="485" spans="4:15">
      <c r="D485" s="110"/>
      <c r="E485" s="101"/>
      <c r="H485" s="38"/>
      <c r="I485" s="108">
        <f t="shared" si="38"/>
        <v>480</v>
      </c>
      <c r="J485" s="100">
        <f t="shared" si="38"/>
        <v>43842</v>
      </c>
      <c r="K485" s="100">
        <f t="shared" si="38"/>
        <v>43842</v>
      </c>
      <c r="L485" s="109">
        <f t="shared" si="37"/>
        <v>1.455E-2</v>
      </c>
      <c r="M485" s="1"/>
      <c r="N485" s="2">
        <v>44063</v>
      </c>
      <c r="O485" s="1">
        <v>0.96250000000000002</v>
      </c>
    </row>
    <row r="486" spans="4:15">
      <c r="D486" s="110"/>
      <c r="E486" s="101"/>
      <c r="H486" s="38"/>
      <c r="I486" s="108">
        <f t="shared" si="38"/>
        <v>481</v>
      </c>
      <c r="J486" s="100">
        <f t="shared" si="38"/>
        <v>43843</v>
      </c>
      <c r="K486" s="100">
        <f t="shared" si="38"/>
        <v>43843</v>
      </c>
      <c r="L486" s="109">
        <f t="shared" si="37"/>
        <v>1.4450000000000001E-2</v>
      </c>
      <c r="M486" s="1"/>
      <c r="N486" s="38">
        <v>44064</v>
      </c>
      <c r="O486" s="112">
        <v>0.995</v>
      </c>
    </row>
    <row r="487" spans="4:15">
      <c r="D487" s="110"/>
      <c r="E487" s="101"/>
      <c r="H487" s="38"/>
      <c r="I487" s="108">
        <f t="shared" si="38"/>
        <v>482</v>
      </c>
      <c r="J487" s="100">
        <f t="shared" si="38"/>
        <v>43844</v>
      </c>
      <c r="K487" s="100">
        <f t="shared" si="38"/>
        <v>43844</v>
      </c>
      <c r="L487" s="109">
        <f t="shared" si="37"/>
        <v>1.4250000000000001E-2</v>
      </c>
      <c r="M487" s="1"/>
      <c r="N487" s="2">
        <v>44067</v>
      </c>
      <c r="O487" s="1">
        <v>0.96499999999999997</v>
      </c>
    </row>
    <row r="488" spans="4:15">
      <c r="D488" s="110"/>
      <c r="E488" s="101"/>
      <c r="H488" s="38"/>
      <c r="I488" s="108">
        <f t="shared" ref="I488:K503" si="39">I487+1</f>
        <v>483</v>
      </c>
      <c r="J488" s="100">
        <f t="shared" si="39"/>
        <v>43845</v>
      </c>
      <c r="K488" s="100">
        <f t="shared" si="39"/>
        <v>43845</v>
      </c>
      <c r="L488" s="109">
        <f t="shared" si="37"/>
        <v>1.41E-2</v>
      </c>
      <c r="M488" s="1"/>
      <c r="N488" s="2">
        <v>44068</v>
      </c>
      <c r="O488" s="1">
        <v>0.97499999999999998</v>
      </c>
    </row>
    <row r="489" spans="4:15">
      <c r="D489" s="110"/>
      <c r="E489" s="101"/>
      <c r="H489" s="38"/>
      <c r="I489" s="108">
        <f t="shared" si="39"/>
        <v>484</v>
      </c>
      <c r="J489" s="100">
        <f t="shared" si="39"/>
        <v>43846</v>
      </c>
      <c r="K489" s="100">
        <f t="shared" si="39"/>
        <v>43846</v>
      </c>
      <c r="L489" s="109">
        <f t="shared" si="37"/>
        <v>1.4325000000000001E-2</v>
      </c>
      <c r="M489" s="1"/>
      <c r="N489" s="2">
        <v>44069</v>
      </c>
      <c r="O489" s="1">
        <v>1</v>
      </c>
    </row>
    <row r="490" spans="4:15">
      <c r="D490" s="110"/>
      <c r="E490" s="101"/>
      <c r="H490" s="38"/>
      <c r="I490" s="108">
        <f t="shared" si="39"/>
        <v>485</v>
      </c>
      <c r="J490" s="100">
        <f t="shared" si="39"/>
        <v>43847</v>
      </c>
      <c r="K490" s="100">
        <f t="shared" si="39"/>
        <v>43847</v>
      </c>
      <c r="L490" s="109">
        <f t="shared" si="37"/>
        <v>1.4775E-2</v>
      </c>
      <c r="M490" s="1"/>
      <c r="N490" s="2">
        <v>44070</v>
      </c>
      <c r="O490" s="1">
        <v>1.0149999999999999</v>
      </c>
    </row>
    <row r="491" spans="4:15">
      <c r="D491" s="110"/>
      <c r="E491" s="101"/>
      <c r="H491" s="38"/>
      <c r="I491" s="108">
        <f t="shared" si="39"/>
        <v>486</v>
      </c>
      <c r="J491" s="100">
        <f t="shared" si="39"/>
        <v>43848</v>
      </c>
      <c r="K491" s="100">
        <f t="shared" si="39"/>
        <v>43848</v>
      </c>
      <c r="L491" s="109">
        <f t="shared" si="37"/>
        <v>1.4775E-2</v>
      </c>
      <c r="M491" s="1"/>
      <c r="N491" s="2">
        <v>44071</v>
      </c>
      <c r="O491" s="1">
        <v>1.07</v>
      </c>
    </row>
    <row r="492" spans="4:15">
      <c r="D492" s="110"/>
      <c r="E492" s="101"/>
      <c r="H492" s="38"/>
      <c r="I492" s="108">
        <f t="shared" si="39"/>
        <v>487</v>
      </c>
      <c r="J492" s="100">
        <f t="shared" si="39"/>
        <v>43849</v>
      </c>
      <c r="K492" s="100">
        <f t="shared" si="39"/>
        <v>43849</v>
      </c>
      <c r="L492" s="109">
        <f t="shared" si="37"/>
        <v>1.4775E-2</v>
      </c>
      <c r="M492" s="1"/>
      <c r="N492" s="2">
        <v>44074</v>
      </c>
      <c r="O492" s="1">
        <v>1.077</v>
      </c>
    </row>
    <row r="493" spans="4:15">
      <c r="D493" s="110"/>
      <c r="E493" s="101"/>
      <c r="H493" s="38"/>
      <c r="I493" s="108">
        <f t="shared" si="39"/>
        <v>488</v>
      </c>
      <c r="J493" s="100">
        <f t="shared" si="39"/>
        <v>43850</v>
      </c>
      <c r="K493" s="100">
        <f t="shared" si="39"/>
        <v>43850</v>
      </c>
      <c r="L493" s="109">
        <f t="shared" si="37"/>
        <v>1.5125E-2</v>
      </c>
      <c r="M493" s="1"/>
      <c r="N493" s="2"/>
      <c r="O493" s="1"/>
    </row>
    <row r="494" spans="4:15">
      <c r="D494" s="110"/>
      <c r="E494" s="101"/>
      <c r="H494" s="38"/>
      <c r="I494" s="108">
        <f t="shared" si="39"/>
        <v>489</v>
      </c>
      <c r="J494" s="100">
        <f t="shared" si="39"/>
        <v>43851</v>
      </c>
      <c r="K494" s="100">
        <f t="shared" si="39"/>
        <v>43851</v>
      </c>
      <c r="L494" s="109">
        <f t="shared" si="37"/>
        <v>1.4475E-2</v>
      </c>
      <c r="M494" s="1"/>
      <c r="N494" s="2"/>
      <c r="O494" s="1"/>
    </row>
    <row r="495" spans="4:15">
      <c r="D495" s="110"/>
      <c r="E495" s="101"/>
      <c r="H495" s="38"/>
      <c r="I495" s="108">
        <f t="shared" si="39"/>
        <v>490</v>
      </c>
      <c r="J495" s="100">
        <f t="shared" si="39"/>
        <v>43852</v>
      </c>
      <c r="K495" s="100">
        <f t="shared" si="39"/>
        <v>43852</v>
      </c>
      <c r="L495" s="109">
        <f t="shared" si="37"/>
        <v>1.4924999999999999E-2</v>
      </c>
      <c r="M495" s="1"/>
      <c r="N495" s="2"/>
      <c r="O495" s="1"/>
    </row>
    <row r="496" spans="4:15">
      <c r="D496" s="110"/>
      <c r="E496" s="101"/>
      <c r="H496" s="38"/>
      <c r="I496" s="108">
        <f t="shared" si="39"/>
        <v>491</v>
      </c>
      <c r="J496" s="100">
        <f t="shared" si="39"/>
        <v>43853</v>
      </c>
      <c r="K496" s="100">
        <f t="shared" si="39"/>
        <v>43853</v>
      </c>
      <c r="L496" s="109">
        <f t="shared" si="37"/>
        <v>1.4624999999999999E-2</v>
      </c>
      <c r="M496" s="1"/>
      <c r="N496" s="2"/>
      <c r="O496" s="1"/>
    </row>
    <row r="497" spans="4:15">
      <c r="D497" s="110"/>
      <c r="E497" s="101"/>
      <c r="H497" s="38"/>
      <c r="I497" s="108">
        <f t="shared" si="39"/>
        <v>492</v>
      </c>
      <c r="J497" s="100">
        <f t="shared" si="39"/>
        <v>43854</v>
      </c>
      <c r="K497" s="100">
        <f t="shared" si="39"/>
        <v>43854</v>
      </c>
      <c r="L497" s="109">
        <f t="shared" si="37"/>
        <v>1.4624999999999999E-2</v>
      </c>
      <c r="M497" s="1"/>
      <c r="N497" s="2"/>
      <c r="O497" s="1"/>
    </row>
    <row r="498" spans="4:15">
      <c r="D498" s="110"/>
      <c r="E498" s="101"/>
      <c r="H498" s="38"/>
      <c r="I498" s="108">
        <f t="shared" si="39"/>
        <v>493</v>
      </c>
      <c r="J498" s="100">
        <f t="shared" si="39"/>
        <v>43855</v>
      </c>
      <c r="K498" s="100">
        <f t="shared" si="39"/>
        <v>43855</v>
      </c>
      <c r="L498" s="109">
        <f t="shared" si="37"/>
        <v>1.4624999999999999E-2</v>
      </c>
      <c r="M498" s="1"/>
      <c r="N498" s="2"/>
      <c r="O498" s="1"/>
    </row>
    <row r="499" spans="4:15">
      <c r="D499" s="110"/>
      <c r="E499" s="101"/>
      <c r="H499" s="38"/>
      <c r="I499" s="108">
        <f t="shared" si="39"/>
        <v>494</v>
      </c>
      <c r="J499" s="100">
        <f t="shared" si="39"/>
        <v>43856</v>
      </c>
      <c r="K499" s="100">
        <f t="shared" si="39"/>
        <v>43856</v>
      </c>
      <c r="L499" s="109">
        <f t="shared" si="37"/>
        <v>1.4624999999999999E-2</v>
      </c>
      <c r="M499" s="1"/>
      <c r="N499" s="2"/>
      <c r="O499" s="1"/>
    </row>
    <row r="500" spans="4:15">
      <c r="D500" s="110"/>
      <c r="E500" s="101"/>
      <c r="H500" s="38"/>
      <c r="I500" s="108">
        <f t="shared" si="39"/>
        <v>495</v>
      </c>
      <c r="J500" s="100">
        <f t="shared" si="39"/>
        <v>43857</v>
      </c>
      <c r="K500" s="100">
        <f t="shared" si="39"/>
        <v>43857</v>
      </c>
      <c r="L500" s="109">
        <f t="shared" si="37"/>
        <v>1.4624999999999999E-2</v>
      </c>
      <c r="M500" s="1"/>
      <c r="N500" s="2"/>
      <c r="O500" s="1"/>
    </row>
    <row r="501" spans="4:15">
      <c r="D501" s="110"/>
      <c r="E501" s="101"/>
      <c r="H501" s="38"/>
      <c r="I501" s="108">
        <f t="shared" si="39"/>
        <v>496</v>
      </c>
      <c r="J501" s="100">
        <f t="shared" si="39"/>
        <v>43858</v>
      </c>
      <c r="K501" s="100">
        <f t="shared" si="39"/>
        <v>43858</v>
      </c>
      <c r="L501" s="109">
        <f t="shared" si="37"/>
        <v>1.3650000000000001E-2</v>
      </c>
      <c r="M501" s="1"/>
      <c r="N501" s="2"/>
      <c r="O501" s="1"/>
    </row>
    <row r="502" spans="4:15">
      <c r="D502" s="110"/>
      <c r="E502" s="101"/>
      <c r="H502" s="38"/>
      <c r="I502" s="108">
        <f t="shared" si="39"/>
        <v>497</v>
      </c>
      <c r="J502" s="100">
        <f t="shared" si="39"/>
        <v>43859</v>
      </c>
      <c r="K502" s="100">
        <f t="shared" si="39"/>
        <v>43859</v>
      </c>
      <c r="L502" s="109">
        <f t="shared" si="37"/>
        <v>1.3300000000000001E-2</v>
      </c>
      <c r="M502" s="1"/>
      <c r="N502" s="2"/>
      <c r="O502" s="1"/>
    </row>
    <row r="503" spans="4:15">
      <c r="D503" s="110"/>
      <c r="E503" s="101"/>
      <c r="H503" s="38"/>
      <c r="I503" s="108">
        <f t="shared" si="39"/>
        <v>498</v>
      </c>
      <c r="J503" s="100">
        <f t="shared" si="39"/>
        <v>43860</v>
      </c>
      <c r="K503" s="100">
        <f t="shared" si="39"/>
        <v>43860</v>
      </c>
      <c r="L503" s="109">
        <f t="shared" si="37"/>
        <v>1.3025E-2</v>
      </c>
      <c r="M503" s="1"/>
      <c r="N503" s="2"/>
      <c r="O503" s="1"/>
    </row>
    <row r="504" spans="4:15">
      <c r="D504" s="110"/>
      <c r="E504" s="101"/>
      <c r="H504" s="38"/>
      <c r="I504" s="108">
        <f t="shared" ref="I504:K519" si="40">I503+1</f>
        <v>499</v>
      </c>
      <c r="J504" s="100">
        <f t="shared" si="40"/>
        <v>43861</v>
      </c>
      <c r="K504" s="100">
        <f t="shared" si="40"/>
        <v>43861</v>
      </c>
      <c r="L504" s="109">
        <f t="shared" si="37"/>
        <v>1.3049999999999999E-2</v>
      </c>
      <c r="M504" s="1"/>
      <c r="N504" s="2"/>
      <c r="O504" s="1"/>
    </row>
    <row r="505" spans="4:15">
      <c r="D505" s="110"/>
      <c r="E505" s="101"/>
      <c r="H505" s="38"/>
      <c r="I505" s="108">
        <f t="shared" si="40"/>
        <v>500</v>
      </c>
      <c r="J505" s="100">
        <f t="shared" si="40"/>
        <v>43862</v>
      </c>
      <c r="K505" s="100">
        <f t="shared" si="40"/>
        <v>43862</v>
      </c>
      <c r="L505" s="109">
        <f t="shared" si="37"/>
        <v>1.3049999999999999E-2</v>
      </c>
      <c r="M505" s="1"/>
      <c r="N505" s="2"/>
      <c r="O505" s="1"/>
    </row>
    <row r="506" spans="4:15">
      <c r="D506" s="110"/>
      <c r="E506" s="101"/>
      <c r="H506" s="38"/>
      <c r="I506" s="108">
        <f t="shared" si="40"/>
        <v>501</v>
      </c>
      <c r="J506" s="100">
        <f t="shared" si="40"/>
        <v>43863</v>
      </c>
      <c r="K506" s="100">
        <f t="shared" si="40"/>
        <v>43863</v>
      </c>
      <c r="L506" s="109">
        <f t="shared" si="37"/>
        <v>1.3049999999999999E-2</v>
      </c>
      <c r="M506" s="1"/>
      <c r="N506" s="2"/>
      <c r="O506" s="1"/>
    </row>
    <row r="507" spans="4:15">
      <c r="D507" s="110"/>
      <c r="E507" s="101"/>
      <c r="H507" s="38"/>
      <c r="I507" s="108">
        <f t="shared" si="40"/>
        <v>502</v>
      </c>
      <c r="J507" s="100">
        <f t="shared" si="40"/>
        <v>43864</v>
      </c>
      <c r="K507" s="100">
        <f t="shared" si="40"/>
        <v>43864</v>
      </c>
      <c r="L507" s="109">
        <f t="shared" si="37"/>
        <v>1.2849999999999999E-2</v>
      </c>
      <c r="M507" s="1"/>
      <c r="N507" s="2"/>
      <c r="O507" s="1"/>
    </row>
    <row r="508" spans="4:15">
      <c r="D508" s="110"/>
      <c r="E508" s="101"/>
      <c r="H508" s="38"/>
      <c r="I508" s="108">
        <f t="shared" si="40"/>
        <v>503</v>
      </c>
      <c r="J508" s="100">
        <f t="shared" si="40"/>
        <v>43865</v>
      </c>
      <c r="K508" s="100">
        <f t="shared" si="40"/>
        <v>43865</v>
      </c>
      <c r="L508" s="109">
        <f t="shared" si="37"/>
        <v>1.3525000000000001E-2</v>
      </c>
      <c r="M508" s="1"/>
      <c r="N508" s="2"/>
      <c r="O508" s="1"/>
    </row>
    <row r="509" spans="4:15">
      <c r="D509" s="110"/>
      <c r="E509" s="101"/>
      <c r="H509" s="38"/>
      <c r="I509" s="108">
        <f t="shared" si="40"/>
        <v>504</v>
      </c>
      <c r="J509" s="100">
        <f t="shared" si="40"/>
        <v>43866</v>
      </c>
      <c r="K509" s="100">
        <f t="shared" si="40"/>
        <v>43866</v>
      </c>
      <c r="L509" s="109">
        <f t="shared" si="37"/>
        <v>1.3325E-2</v>
      </c>
      <c r="M509" s="1"/>
      <c r="N509" s="2"/>
      <c r="O509" s="1"/>
    </row>
    <row r="510" spans="4:15">
      <c r="D510" s="110"/>
      <c r="E510" s="101"/>
      <c r="H510" s="38"/>
      <c r="I510" s="108">
        <f t="shared" si="40"/>
        <v>505</v>
      </c>
      <c r="J510" s="100">
        <f t="shared" si="40"/>
        <v>43867</v>
      </c>
      <c r="K510" s="100">
        <f t="shared" si="40"/>
        <v>43867</v>
      </c>
      <c r="L510" s="109">
        <f t="shared" si="37"/>
        <v>1.3525000000000001E-2</v>
      </c>
      <c r="M510" s="1"/>
      <c r="N510" s="2"/>
      <c r="O510" s="1"/>
    </row>
    <row r="511" spans="4:15">
      <c r="D511" s="110"/>
      <c r="E511" s="101"/>
      <c r="H511" s="38"/>
      <c r="I511" s="108">
        <f t="shared" si="40"/>
        <v>506</v>
      </c>
      <c r="J511" s="100">
        <f t="shared" si="40"/>
        <v>43868</v>
      </c>
      <c r="K511" s="100">
        <f t="shared" si="40"/>
        <v>43868</v>
      </c>
      <c r="L511" s="109">
        <f t="shared" si="37"/>
        <v>1.325E-2</v>
      </c>
      <c r="M511" s="1"/>
      <c r="N511" s="2"/>
      <c r="O511" s="1"/>
    </row>
    <row r="512" spans="4:15">
      <c r="D512" s="110"/>
      <c r="E512" s="101"/>
      <c r="H512" s="38"/>
      <c r="I512" s="108">
        <f t="shared" si="40"/>
        <v>507</v>
      </c>
      <c r="J512" s="100">
        <f t="shared" si="40"/>
        <v>43869</v>
      </c>
      <c r="K512" s="100">
        <f t="shared" si="40"/>
        <v>43869</v>
      </c>
      <c r="L512" s="109">
        <f t="shared" si="37"/>
        <v>1.325E-2</v>
      </c>
      <c r="M512" s="1"/>
      <c r="N512" s="2"/>
      <c r="O512" s="1"/>
    </row>
    <row r="513" spans="4:15">
      <c r="D513" s="110"/>
      <c r="E513" s="101"/>
      <c r="H513" s="38"/>
      <c r="I513" s="108">
        <f t="shared" si="40"/>
        <v>508</v>
      </c>
      <c r="J513" s="100">
        <f t="shared" si="40"/>
        <v>43870</v>
      </c>
      <c r="K513" s="100">
        <f t="shared" si="40"/>
        <v>43870</v>
      </c>
      <c r="L513" s="109">
        <f t="shared" si="37"/>
        <v>1.325E-2</v>
      </c>
      <c r="M513" s="1"/>
      <c r="N513" s="2"/>
      <c r="O513" s="1"/>
    </row>
    <row r="514" spans="4:15">
      <c r="D514" s="110"/>
      <c r="E514" s="101"/>
      <c r="H514" s="38"/>
      <c r="I514" s="108">
        <f t="shared" si="40"/>
        <v>509</v>
      </c>
      <c r="J514" s="100">
        <f t="shared" si="40"/>
        <v>43871</v>
      </c>
      <c r="K514" s="100">
        <f t="shared" si="40"/>
        <v>43871</v>
      </c>
      <c r="L514" s="109">
        <f t="shared" si="37"/>
        <v>1.3125E-2</v>
      </c>
      <c r="M514" s="1"/>
      <c r="N514" s="2"/>
      <c r="O514" s="1"/>
    </row>
    <row r="515" spans="4:15">
      <c r="D515" s="110"/>
      <c r="E515" s="101"/>
      <c r="H515" s="38"/>
      <c r="I515" s="108">
        <f t="shared" si="40"/>
        <v>510</v>
      </c>
      <c r="J515" s="100">
        <f t="shared" si="40"/>
        <v>43872</v>
      </c>
      <c r="K515" s="100">
        <f t="shared" si="40"/>
        <v>43872</v>
      </c>
      <c r="L515" s="109">
        <f t="shared" si="37"/>
        <v>1.3000000000000001E-2</v>
      </c>
      <c r="M515" s="1"/>
      <c r="N515" s="2"/>
      <c r="O515" s="1"/>
    </row>
    <row r="516" spans="4:15">
      <c r="D516" s="110"/>
      <c r="E516" s="101"/>
      <c r="H516" s="38"/>
      <c r="I516" s="108">
        <f t="shared" si="40"/>
        <v>511</v>
      </c>
      <c r="J516" s="100">
        <f t="shared" si="40"/>
        <v>43873</v>
      </c>
      <c r="K516" s="100">
        <f t="shared" si="40"/>
        <v>43873</v>
      </c>
      <c r="L516" s="109">
        <f t="shared" si="37"/>
        <v>1.3174999999999999E-2</v>
      </c>
      <c r="M516" s="1"/>
      <c r="N516" s="2"/>
      <c r="O516" s="1"/>
    </row>
    <row r="517" spans="4:15">
      <c r="D517" s="110"/>
      <c r="E517" s="101"/>
      <c r="H517" s="38"/>
      <c r="I517" s="108">
        <f t="shared" si="40"/>
        <v>512</v>
      </c>
      <c r="J517" s="100">
        <f t="shared" si="40"/>
        <v>43874</v>
      </c>
      <c r="K517" s="100">
        <f t="shared" si="40"/>
        <v>43874</v>
      </c>
      <c r="L517" s="109">
        <f t="shared" si="37"/>
        <v>1.3100000000000001E-2</v>
      </c>
      <c r="M517" s="1"/>
      <c r="N517" s="2"/>
      <c r="O517" s="1"/>
    </row>
    <row r="518" spans="4:15">
      <c r="D518" s="110"/>
      <c r="E518" s="101"/>
      <c r="H518" s="38"/>
      <c r="I518" s="108">
        <f t="shared" si="40"/>
        <v>513</v>
      </c>
      <c r="J518" s="100">
        <f t="shared" si="40"/>
        <v>43875</v>
      </c>
      <c r="K518" s="100">
        <f t="shared" si="40"/>
        <v>43875</v>
      </c>
      <c r="L518" s="109">
        <f t="shared" si="37"/>
        <v>1.355E-2</v>
      </c>
      <c r="M518" s="1"/>
      <c r="N518" s="2"/>
      <c r="O518" s="1"/>
    </row>
    <row r="519" spans="4:15">
      <c r="D519" s="110"/>
      <c r="E519" s="101"/>
      <c r="H519" s="38"/>
      <c r="I519" s="108">
        <f t="shared" si="40"/>
        <v>514</v>
      </c>
      <c r="J519" s="100">
        <f t="shared" si="40"/>
        <v>43876</v>
      </c>
      <c r="K519" s="100">
        <f t="shared" si="40"/>
        <v>43876</v>
      </c>
      <c r="L519" s="109">
        <f t="shared" si="37"/>
        <v>1.355E-2</v>
      </c>
      <c r="M519" s="1"/>
      <c r="N519" s="2"/>
      <c r="O519" s="1"/>
    </row>
    <row r="520" spans="4:15">
      <c r="D520" s="110"/>
      <c r="E520" s="101"/>
      <c r="H520" s="38"/>
      <c r="I520" s="108">
        <f t="shared" ref="I520:K535" si="41">I519+1</f>
        <v>515</v>
      </c>
      <c r="J520" s="100">
        <f t="shared" si="41"/>
        <v>43877</v>
      </c>
      <c r="K520" s="100">
        <f t="shared" si="41"/>
        <v>43877</v>
      </c>
      <c r="L520" s="109">
        <f t="shared" si="37"/>
        <v>1.355E-2</v>
      </c>
      <c r="M520" s="1"/>
      <c r="N520" s="2"/>
      <c r="O520" s="1"/>
    </row>
    <row r="521" spans="4:15">
      <c r="D521" s="110"/>
      <c r="E521" s="101"/>
      <c r="H521" s="38"/>
      <c r="I521" s="108">
        <f t="shared" si="41"/>
        <v>516</v>
      </c>
      <c r="J521" s="100">
        <f t="shared" si="41"/>
        <v>43878</v>
      </c>
      <c r="K521" s="100">
        <f t="shared" si="41"/>
        <v>43878</v>
      </c>
      <c r="L521" s="109">
        <f t="shared" si="37"/>
        <v>1.3225000000000001E-2</v>
      </c>
      <c r="M521" s="1"/>
      <c r="N521" s="2"/>
      <c r="O521" s="1"/>
    </row>
    <row r="522" spans="4:15">
      <c r="D522" s="110"/>
      <c r="E522" s="101"/>
      <c r="H522" s="38"/>
      <c r="I522" s="108">
        <f t="shared" si="41"/>
        <v>517</v>
      </c>
      <c r="J522" s="100">
        <f t="shared" si="41"/>
        <v>43879</v>
      </c>
      <c r="K522" s="100">
        <f t="shared" si="41"/>
        <v>43879</v>
      </c>
      <c r="L522" s="109">
        <f t="shared" si="37"/>
        <v>1.2675000000000001E-2</v>
      </c>
      <c r="M522" s="1"/>
      <c r="N522" s="2"/>
      <c r="O522" s="1"/>
    </row>
    <row r="523" spans="4:15">
      <c r="D523" s="110"/>
      <c r="E523" s="101"/>
      <c r="H523" s="38"/>
      <c r="I523" s="108">
        <f t="shared" si="41"/>
        <v>518</v>
      </c>
      <c r="J523" s="100">
        <f t="shared" si="41"/>
        <v>43880</v>
      </c>
      <c r="K523" s="100">
        <f t="shared" si="41"/>
        <v>43880</v>
      </c>
      <c r="L523" s="109">
        <f t="shared" si="37"/>
        <v>1.2650000000000002E-2</v>
      </c>
      <c r="M523" s="1"/>
      <c r="N523" s="2"/>
      <c r="O523" s="1"/>
    </row>
    <row r="524" spans="4:15">
      <c r="D524" s="110"/>
      <c r="E524" s="101"/>
      <c r="H524" s="38"/>
      <c r="I524" s="108">
        <f t="shared" si="41"/>
        <v>519</v>
      </c>
      <c r="J524" s="100">
        <f t="shared" si="41"/>
        <v>43881</v>
      </c>
      <c r="K524" s="100">
        <f t="shared" si="41"/>
        <v>43881</v>
      </c>
      <c r="L524" s="109">
        <f t="shared" si="37"/>
        <v>1.2324999999999999E-2</v>
      </c>
      <c r="M524" s="1"/>
      <c r="N524" s="2"/>
      <c r="O524" s="1"/>
    </row>
    <row r="525" spans="4:15">
      <c r="D525" s="110"/>
      <c r="E525" s="101"/>
      <c r="H525" s="38"/>
      <c r="I525" s="108">
        <f t="shared" si="41"/>
        <v>520</v>
      </c>
      <c r="J525" s="100">
        <f t="shared" si="41"/>
        <v>43882</v>
      </c>
      <c r="K525" s="100">
        <f t="shared" si="41"/>
        <v>43882</v>
      </c>
      <c r="L525" s="109">
        <f t="shared" si="37"/>
        <v>1.1650000000000001E-2</v>
      </c>
      <c r="M525" s="1"/>
      <c r="N525" s="2"/>
      <c r="O525" s="1"/>
    </row>
    <row r="526" spans="4:15">
      <c r="D526" s="110"/>
      <c r="E526" s="101"/>
      <c r="H526" s="38"/>
      <c r="I526" s="108">
        <f t="shared" si="41"/>
        <v>521</v>
      </c>
      <c r="J526" s="100">
        <f t="shared" si="41"/>
        <v>43883</v>
      </c>
      <c r="K526" s="100">
        <f t="shared" si="41"/>
        <v>43883</v>
      </c>
      <c r="L526" s="109">
        <f t="shared" si="37"/>
        <v>1.1650000000000001E-2</v>
      </c>
      <c r="M526" s="1"/>
      <c r="N526" s="2"/>
      <c r="O526" s="1"/>
    </row>
    <row r="527" spans="4:15">
      <c r="D527" s="110"/>
      <c r="E527" s="101"/>
      <c r="H527" s="38"/>
      <c r="I527" s="108">
        <f t="shared" si="41"/>
        <v>522</v>
      </c>
      <c r="J527" s="100">
        <f t="shared" si="41"/>
        <v>43884</v>
      </c>
      <c r="K527" s="100">
        <f t="shared" si="41"/>
        <v>43884</v>
      </c>
      <c r="L527" s="109">
        <f t="shared" si="37"/>
        <v>1.1650000000000001E-2</v>
      </c>
      <c r="M527" s="1"/>
      <c r="N527" s="2"/>
      <c r="O527" s="1"/>
    </row>
    <row r="528" spans="4:15">
      <c r="D528" s="110"/>
      <c r="E528" s="101"/>
      <c r="H528" s="38"/>
      <c r="I528" s="108">
        <f t="shared" si="41"/>
        <v>523</v>
      </c>
      <c r="J528" s="100">
        <f t="shared" si="41"/>
        <v>43885</v>
      </c>
      <c r="K528" s="100">
        <f t="shared" si="41"/>
        <v>43885</v>
      </c>
      <c r="L528" s="109">
        <f t="shared" ref="L528:L591" si="42">IFERROR(VLOOKUP(K528,$N$6:$O$2305,2,FALSE)/100,L527)</f>
        <v>1.1299999999999999E-2</v>
      </c>
      <c r="M528" s="1"/>
      <c r="N528" s="2"/>
      <c r="O528" s="1"/>
    </row>
    <row r="529" spans="4:15">
      <c r="D529" s="110"/>
      <c r="E529" s="101"/>
      <c r="H529" s="38"/>
      <c r="I529" s="108">
        <f t="shared" si="41"/>
        <v>524</v>
      </c>
      <c r="J529" s="100">
        <f t="shared" si="41"/>
        <v>43886</v>
      </c>
      <c r="K529" s="100">
        <f t="shared" si="41"/>
        <v>43886</v>
      </c>
      <c r="L529" s="109">
        <f t="shared" si="42"/>
        <v>1.155E-2</v>
      </c>
      <c r="M529" s="1"/>
      <c r="N529" s="2"/>
      <c r="O529" s="1"/>
    </row>
    <row r="530" spans="4:15">
      <c r="D530" s="110"/>
      <c r="E530" s="101"/>
      <c r="H530" s="38"/>
      <c r="I530" s="108">
        <f t="shared" si="41"/>
        <v>525</v>
      </c>
      <c r="J530" s="100">
        <f t="shared" si="41"/>
        <v>43887</v>
      </c>
      <c r="K530" s="100">
        <f t="shared" si="41"/>
        <v>43887</v>
      </c>
      <c r="L530" s="109">
        <f t="shared" si="42"/>
        <v>1.1075E-2</v>
      </c>
      <c r="M530" s="1"/>
      <c r="N530" s="2"/>
      <c r="O530" s="1"/>
    </row>
    <row r="531" spans="4:15">
      <c r="D531" s="110"/>
      <c r="E531" s="101"/>
      <c r="H531" s="38"/>
      <c r="I531" s="108">
        <f t="shared" si="41"/>
        <v>526</v>
      </c>
      <c r="J531" s="100">
        <f t="shared" si="41"/>
        <v>43888</v>
      </c>
      <c r="K531" s="100">
        <f t="shared" si="41"/>
        <v>43888</v>
      </c>
      <c r="L531" s="109">
        <f t="shared" si="42"/>
        <v>1.15E-2</v>
      </c>
      <c r="M531" s="1"/>
      <c r="N531" s="2"/>
      <c r="O531" s="1"/>
    </row>
    <row r="532" spans="4:15">
      <c r="D532" s="110"/>
      <c r="E532" s="101"/>
      <c r="H532" s="38"/>
      <c r="I532" s="108">
        <f t="shared" si="41"/>
        <v>527</v>
      </c>
      <c r="J532" s="100">
        <f t="shared" si="41"/>
        <v>43889</v>
      </c>
      <c r="K532" s="100">
        <f t="shared" si="41"/>
        <v>43889</v>
      </c>
      <c r="L532" s="109">
        <f t="shared" si="42"/>
        <v>1.0075000000000001E-2</v>
      </c>
      <c r="M532" s="1"/>
      <c r="N532" s="2"/>
      <c r="O532" s="1"/>
    </row>
    <row r="533" spans="4:15">
      <c r="D533" s="110"/>
      <c r="E533" s="101"/>
      <c r="H533" s="38"/>
      <c r="I533" s="108">
        <f t="shared" si="41"/>
        <v>528</v>
      </c>
      <c r="J533" s="100">
        <f t="shared" si="41"/>
        <v>43890</v>
      </c>
      <c r="K533" s="100">
        <f t="shared" si="41"/>
        <v>43890</v>
      </c>
      <c r="L533" s="109">
        <f t="shared" si="42"/>
        <v>1.0075000000000001E-2</v>
      </c>
      <c r="M533" s="1"/>
      <c r="N533" s="2"/>
      <c r="O533" s="1"/>
    </row>
    <row r="534" spans="4:15">
      <c r="D534" s="110"/>
      <c r="E534" s="101"/>
      <c r="H534" s="38"/>
      <c r="I534" s="108">
        <f t="shared" si="41"/>
        <v>529</v>
      </c>
      <c r="J534" s="100">
        <f t="shared" si="41"/>
        <v>43891</v>
      </c>
      <c r="K534" s="100">
        <f t="shared" si="41"/>
        <v>43891</v>
      </c>
      <c r="L534" s="109">
        <f t="shared" si="42"/>
        <v>1.0075000000000001E-2</v>
      </c>
      <c r="M534" s="1"/>
      <c r="N534" s="2"/>
      <c r="O534" s="1"/>
    </row>
    <row r="535" spans="4:15">
      <c r="D535" s="110"/>
      <c r="E535" s="101"/>
      <c r="H535" s="38"/>
      <c r="I535" s="108">
        <f t="shared" si="41"/>
        <v>530</v>
      </c>
      <c r="J535" s="100">
        <f t="shared" si="41"/>
        <v>43892</v>
      </c>
      <c r="K535" s="100">
        <f t="shared" si="41"/>
        <v>43892</v>
      </c>
      <c r="L535" s="109">
        <f t="shared" si="42"/>
        <v>1.04E-2</v>
      </c>
      <c r="M535" s="1"/>
      <c r="N535" s="2"/>
      <c r="O535" s="1"/>
    </row>
    <row r="536" spans="4:15">
      <c r="D536" s="110"/>
      <c r="E536" s="101"/>
      <c r="H536" s="38"/>
      <c r="I536" s="108">
        <f t="shared" ref="I536:K551" si="43">I535+1</f>
        <v>531</v>
      </c>
      <c r="J536" s="100">
        <f t="shared" si="43"/>
        <v>43893</v>
      </c>
      <c r="K536" s="100">
        <f t="shared" si="43"/>
        <v>43893</v>
      </c>
      <c r="L536" s="109">
        <f t="shared" si="42"/>
        <v>1.0549999999999999E-2</v>
      </c>
      <c r="M536" s="1"/>
      <c r="N536" s="2"/>
      <c r="O536" s="1"/>
    </row>
    <row r="537" spans="4:15">
      <c r="D537" s="110"/>
      <c r="E537" s="101"/>
      <c r="H537" s="38"/>
      <c r="I537" s="108">
        <f t="shared" si="43"/>
        <v>532</v>
      </c>
      <c r="J537" s="100">
        <f t="shared" si="43"/>
        <v>43894</v>
      </c>
      <c r="K537" s="100">
        <f t="shared" si="43"/>
        <v>43894</v>
      </c>
      <c r="L537" s="109">
        <f t="shared" si="42"/>
        <v>9.725000000000001E-3</v>
      </c>
      <c r="M537" s="1"/>
      <c r="N537" s="2"/>
      <c r="O537" s="1"/>
    </row>
    <row r="538" spans="4:15">
      <c r="D538" s="110"/>
      <c r="E538" s="101"/>
      <c r="H538" s="38"/>
      <c r="I538" s="108">
        <f t="shared" si="43"/>
        <v>533</v>
      </c>
      <c r="J538" s="100">
        <f t="shared" si="43"/>
        <v>43895</v>
      </c>
      <c r="K538" s="100">
        <f t="shared" si="43"/>
        <v>43895</v>
      </c>
      <c r="L538" s="109">
        <f t="shared" si="42"/>
        <v>1.0049999999999998E-2</v>
      </c>
      <c r="M538" s="1"/>
      <c r="N538" s="2"/>
      <c r="O538" s="1"/>
    </row>
    <row r="539" spans="4:15">
      <c r="D539" s="110"/>
      <c r="E539" s="101"/>
      <c r="H539" s="38"/>
      <c r="I539" s="108">
        <f t="shared" si="43"/>
        <v>534</v>
      </c>
      <c r="J539" s="100">
        <f t="shared" si="43"/>
        <v>43896</v>
      </c>
      <c r="K539" s="100">
        <f t="shared" si="43"/>
        <v>43896</v>
      </c>
      <c r="L539" s="109">
        <f t="shared" si="42"/>
        <v>1.0200000000000001E-2</v>
      </c>
      <c r="M539" s="1"/>
      <c r="N539" s="2"/>
      <c r="O539" s="1"/>
    </row>
    <row r="540" spans="4:15">
      <c r="D540" s="110"/>
      <c r="E540" s="101"/>
      <c r="H540" s="38"/>
      <c r="I540" s="108">
        <f t="shared" si="43"/>
        <v>535</v>
      </c>
      <c r="J540" s="100">
        <f t="shared" si="43"/>
        <v>43897</v>
      </c>
      <c r="K540" s="100">
        <f t="shared" si="43"/>
        <v>43897</v>
      </c>
      <c r="L540" s="109">
        <f t="shared" si="42"/>
        <v>1.0200000000000001E-2</v>
      </c>
      <c r="M540" s="1"/>
      <c r="N540" s="2"/>
      <c r="O540" s="1"/>
    </row>
    <row r="541" spans="4:15">
      <c r="D541" s="110"/>
      <c r="E541" s="101"/>
      <c r="H541" s="38"/>
      <c r="I541" s="108">
        <f t="shared" si="43"/>
        <v>536</v>
      </c>
      <c r="J541" s="100">
        <f t="shared" si="43"/>
        <v>43898</v>
      </c>
      <c r="K541" s="100">
        <f t="shared" si="43"/>
        <v>43898</v>
      </c>
      <c r="L541" s="109">
        <f t="shared" si="42"/>
        <v>1.0200000000000001E-2</v>
      </c>
      <c r="M541" s="1"/>
      <c r="N541" s="2"/>
      <c r="O541" s="1"/>
    </row>
    <row r="542" spans="4:15">
      <c r="D542" s="110"/>
      <c r="E542" s="101"/>
      <c r="H542" s="38"/>
      <c r="I542" s="108">
        <f t="shared" si="43"/>
        <v>537</v>
      </c>
      <c r="J542" s="100">
        <f t="shared" si="43"/>
        <v>43899</v>
      </c>
      <c r="K542" s="100">
        <f t="shared" si="43"/>
        <v>43899</v>
      </c>
      <c r="L542" s="109">
        <f t="shared" si="42"/>
        <v>8.9249999999999989E-3</v>
      </c>
      <c r="M542" s="1"/>
      <c r="N542" s="2"/>
      <c r="O542" s="1"/>
    </row>
    <row r="543" spans="4:15">
      <c r="D543" s="110"/>
      <c r="E543" s="101"/>
      <c r="H543" s="38"/>
      <c r="I543" s="108">
        <f t="shared" si="43"/>
        <v>538</v>
      </c>
      <c r="J543" s="100">
        <f t="shared" si="43"/>
        <v>43900</v>
      </c>
      <c r="K543" s="100">
        <f t="shared" si="43"/>
        <v>43900</v>
      </c>
      <c r="L543" s="109">
        <f t="shared" si="42"/>
        <v>9.6499999999999989E-3</v>
      </c>
      <c r="M543" s="1"/>
      <c r="N543" s="2"/>
      <c r="O543" s="1"/>
    </row>
    <row r="544" spans="4:15">
      <c r="D544" s="110"/>
      <c r="E544" s="101"/>
      <c r="H544" s="38"/>
      <c r="I544" s="108">
        <f t="shared" si="43"/>
        <v>539</v>
      </c>
      <c r="J544" s="100">
        <f t="shared" si="43"/>
        <v>43901</v>
      </c>
      <c r="K544" s="100">
        <f t="shared" si="43"/>
        <v>43901</v>
      </c>
      <c r="L544" s="109">
        <f t="shared" si="42"/>
        <v>9.9249999999999998E-3</v>
      </c>
      <c r="M544" s="1"/>
      <c r="N544" s="2"/>
      <c r="O544" s="1"/>
    </row>
    <row r="545" spans="4:15">
      <c r="D545" s="110"/>
      <c r="E545" s="101"/>
      <c r="H545" s="38"/>
      <c r="I545" s="108">
        <f t="shared" si="43"/>
        <v>540</v>
      </c>
      <c r="J545" s="100">
        <f t="shared" si="43"/>
        <v>43902</v>
      </c>
      <c r="K545" s="100">
        <f t="shared" si="43"/>
        <v>43902</v>
      </c>
      <c r="L545" s="109">
        <f t="shared" si="42"/>
        <v>1.0249999999999999E-2</v>
      </c>
      <c r="M545" s="1"/>
      <c r="N545" s="2"/>
      <c r="O545" s="1"/>
    </row>
    <row r="546" spans="4:15">
      <c r="D546" s="110"/>
      <c r="E546" s="101"/>
      <c r="H546" s="38"/>
      <c r="I546" s="108">
        <f t="shared" si="43"/>
        <v>541</v>
      </c>
      <c r="J546" s="100">
        <f t="shared" si="43"/>
        <v>43903</v>
      </c>
      <c r="K546" s="100">
        <f t="shared" si="43"/>
        <v>43903</v>
      </c>
      <c r="L546" s="109">
        <f t="shared" si="42"/>
        <v>1.21E-2</v>
      </c>
      <c r="M546" s="1"/>
      <c r="N546" s="2"/>
      <c r="O546" s="1"/>
    </row>
    <row r="547" spans="4:15">
      <c r="D547" s="110"/>
      <c r="E547" s="101"/>
      <c r="H547" s="38"/>
      <c r="I547" s="108">
        <f t="shared" si="43"/>
        <v>542</v>
      </c>
      <c r="J547" s="100">
        <f t="shared" si="43"/>
        <v>43904</v>
      </c>
      <c r="K547" s="100">
        <f t="shared" si="43"/>
        <v>43904</v>
      </c>
      <c r="L547" s="109">
        <f t="shared" si="42"/>
        <v>1.21E-2</v>
      </c>
      <c r="M547" s="1"/>
      <c r="N547" s="2"/>
      <c r="O547" s="1"/>
    </row>
    <row r="548" spans="4:15">
      <c r="D548" s="110"/>
      <c r="E548" s="101"/>
      <c r="H548" s="38"/>
      <c r="I548" s="108">
        <f t="shared" si="43"/>
        <v>543</v>
      </c>
      <c r="J548" s="100">
        <f t="shared" si="43"/>
        <v>43905</v>
      </c>
      <c r="K548" s="100">
        <f t="shared" si="43"/>
        <v>43905</v>
      </c>
      <c r="L548" s="109">
        <f t="shared" si="42"/>
        <v>1.21E-2</v>
      </c>
      <c r="M548" s="1"/>
      <c r="N548" s="2"/>
      <c r="O548" s="1"/>
    </row>
    <row r="549" spans="4:15">
      <c r="D549" s="110"/>
      <c r="E549" s="101"/>
      <c r="H549" s="38"/>
      <c r="I549" s="108">
        <f t="shared" si="43"/>
        <v>544</v>
      </c>
      <c r="J549" s="100">
        <f t="shared" si="43"/>
        <v>43906</v>
      </c>
      <c r="K549" s="100">
        <f t="shared" si="43"/>
        <v>43906</v>
      </c>
      <c r="L549" s="109">
        <f t="shared" si="42"/>
        <v>1.09E-2</v>
      </c>
      <c r="M549" s="1"/>
      <c r="N549" s="2"/>
      <c r="O549" s="1"/>
    </row>
    <row r="550" spans="4:15">
      <c r="D550" s="110"/>
      <c r="E550" s="101"/>
      <c r="H550" s="38"/>
      <c r="I550" s="108">
        <f t="shared" si="43"/>
        <v>545</v>
      </c>
      <c r="J550" s="100">
        <f t="shared" si="43"/>
        <v>43907</v>
      </c>
      <c r="K550" s="100">
        <f t="shared" si="43"/>
        <v>43907</v>
      </c>
      <c r="L550" s="109">
        <f t="shared" si="42"/>
        <v>1.035E-2</v>
      </c>
      <c r="M550" s="1"/>
      <c r="N550" s="2"/>
      <c r="O550" s="1"/>
    </row>
    <row r="551" spans="4:15">
      <c r="D551" s="110"/>
      <c r="E551" s="101"/>
      <c r="H551" s="38"/>
      <c r="I551" s="108">
        <f t="shared" si="43"/>
        <v>546</v>
      </c>
      <c r="J551" s="100">
        <f t="shared" si="43"/>
        <v>43908</v>
      </c>
      <c r="K551" s="100">
        <f t="shared" si="43"/>
        <v>43908</v>
      </c>
      <c r="L551" s="109">
        <f t="shared" si="42"/>
        <v>1.1375E-2</v>
      </c>
      <c r="M551" s="1"/>
      <c r="N551" s="2"/>
      <c r="O551" s="1"/>
    </row>
    <row r="552" spans="4:15">
      <c r="D552" s="110"/>
      <c r="E552" s="101"/>
      <c r="H552" s="38"/>
      <c r="I552" s="108">
        <f t="shared" ref="I552:K567" si="44">I551+1</f>
        <v>547</v>
      </c>
      <c r="J552" s="100">
        <f t="shared" si="44"/>
        <v>43909</v>
      </c>
      <c r="K552" s="100">
        <f t="shared" si="44"/>
        <v>43909</v>
      </c>
      <c r="L552" s="109">
        <f t="shared" si="42"/>
        <v>1.2525E-2</v>
      </c>
      <c r="M552" s="1"/>
      <c r="N552" s="2"/>
      <c r="O552" s="1"/>
    </row>
    <row r="553" spans="4:15">
      <c r="D553" s="110"/>
      <c r="E553" s="101"/>
      <c r="H553" s="38"/>
      <c r="I553" s="108">
        <f t="shared" si="44"/>
        <v>548</v>
      </c>
      <c r="J553" s="100">
        <f t="shared" si="44"/>
        <v>43910</v>
      </c>
      <c r="K553" s="100">
        <f t="shared" si="44"/>
        <v>43910</v>
      </c>
      <c r="L553" s="109">
        <f t="shared" si="42"/>
        <v>1.1850000000000001E-2</v>
      </c>
      <c r="M553" s="1"/>
      <c r="N553" s="2"/>
      <c r="O553" s="1"/>
    </row>
    <row r="554" spans="4:15">
      <c r="D554" s="110"/>
      <c r="E554" s="101"/>
      <c r="H554" s="38"/>
      <c r="I554" s="108">
        <f t="shared" si="44"/>
        <v>549</v>
      </c>
      <c r="J554" s="100">
        <f t="shared" si="44"/>
        <v>43911</v>
      </c>
      <c r="K554" s="100">
        <f t="shared" si="44"/>
        <v>43911</v>
      </c>
      <c r="L554" s="109">
        <f t="shared" si="42"/>
        <v>1.1850000000000001E-2</v>
      </c>
      <c r="M554" s="1"/>
      <c r="N554" s="2"/>
      <c r="O554" s="1"/>
    </row>
    <row r="555" spans="4:15">
      <c r="D555" s="110"/>
      <c r="E555" s="101"/>
      <c r="H555" s="38"/>
      <c r="I555" s="108">
        <f t="shared" si="44"/>
        <v>550</v>
      </c>
      <c r="J555" s="100">
        <f t="shared" si="44"/>
        <v>43912</v>
      </c>
      <c r="K555" s="100">
        <f t="shared" si="44"/>
        <v>43912</v>
      </c>
      <c r="L555" s="109">
        <f t="shared" si="42"/>
        <v>1.1850000000000001E-2</v>
      </c>
      <c r="M555" s="1"/>
      <c r="N555" s="2"/>
      <c r="O555" s="1"/>
    </row>
    <row r="556" spans="4:15">
      <c r="D556" s="110"/>
      <c r="E556" s="101"/>
      <c r="H556" s="38"/>
      <c r="I556" s="108">
        <f t="shared" si="44"/>
        <v>551</v>
      </c>
      <c r="J556" s="100">
        <f t="shared" si="44"/>
        <v>43913</v>
      </c>
      <c r="K556" s="100">
        <f t="shared" si="44"/>
        <v>43913</v>
      </c>
      <c r="L556" s="109">
        <f t="shared" si="42"/>
        <v>1.1975E-2</v>
      </c>
      <c r="M556" s="1"/>
      <c r="N556" s="2"/>
      <c r="O556" s="1"/>
    </row>
    <row r="557" spans="4:15">
      <c r="D557" s="110"/>
      <c r="E557" s="101"/>
      <c r="H557" s="38"/>
      <c r="I557" s="108">
        <f t="shared" si="44"/>
        <v>552</v>
      </c>
      <c r="J557" s="100">
        <f t="shared" si="44"/>
        <v>43914</v>
      </c>
      <c r="K557" s="100">
        <f t="shared" si="44"/>
        <v>43914</v>
      </c>
      <c r="L557" s="109">
        <f t="shared" si="42"/>
        <v>1.1650000000000001E-2</v>
      </c>
      <c r="M557" s="1"/>
      <c r="N557" s="2"/>
      <c r="O557" s="1"/>
    </row>
    <row r="558" spans="4:15">
      <c r="D558" s="110"/>
      <c r="E558" s="101"/>
      <c r="H558" s="38"/>
      <c r="I558" s="108">
        <f t="shared" si="44"/>
        <v>553</v>
      </c>
      <c r="J558" s="100">
        <f t="shared" si="44"/>
        <v>43915</v>
      </c>
      <c r="K558" s="100">
        <f t="shared" si="44"/>
        <v>43915</v>
      </c>
      <c r="L558" s="109">
        <f t="shared" si="42"/>
        <v>1.095E-2</v>
      </c>
      <c r="M558" s="1"/>
      <c r="N558" s="2"/>
      <c r="O558" s="1"/>
    </row>
    <row r="559" spans="4:15">
      <c r="D559" s="110"/>
      <c r="E559" s="101"/>
      <c r="H559" s="38"/>
      <c r="I559" s="108">
        <f t="shared" si="44"/>
        <v>554</v>
      </c>
      <c r="J559" s="100">
        <f t="shared" si="44"/>
        <v>43916</v>
      </c>
      <c r="K559" s="100">
        <f t="shared" si="44"/>
        <v>43916</v>
      </c>
      <c r="L559" s="109">
        <f t="shared" si="42"/>
        <v>9.7000000000000003E-3</v>
      </c>
      <c r="M559" s="1"/>
      <c r="N559" s="2"/>
      <c r="O559" s="1"/>
    </row>
    <row r="560" spans="4:15">
      <c r="D560" s="110"/>
      <c r="E560" s="101"/>
      <c r="H560" s="38"/>
      <c r="I560" s="108">
        <f t="shared" si="44"/>
        <v>555</v>
      </c>
      <c r="J560" s="100">
        <f t="shared" si="44"/>
        <v>43917</v>
      </c>
      <c r="K560" s="100">
        <f t="shared" si="44"/>
        <v>43917</v>
      </c>
      <c r="L560" s="109">
        <f t="shared" si="42"/>
        <v>1.0149999999999999E-2</v>
      </c>
      <c r="M560" s="1"/>
      <c r="N560" s="2"/>
      <c r="O560" s="1"/>
    </row>
    <row r="561" spans="4:15">
      <c r="D561" s="110"/>
      <c r="E561" s="101"/>
      <c r="H561" s="38"/>
      <c r="I561" s="108">
        <f t="shared" si="44"/>
        <v>556</v>
      </c>
      <c r="J561" s="100">
        <f t="shared" si="44"/>
        <v>43918</v>
      </c>
      <c r="K561" s="100">
        <f t="shared" si="44"/>
        <v>43918</v>
      </c>
      <c r="L561" s="109">
        <f t="shared" si="42"/>
        <v>1.0149999999999999E-2</v>
      </c>
      <c r="M561" s="1"/>
      <c r="N561" s="2"/>
      <c r="O561" s="1"/>
    </row>
    <row r="562" spans="4:15">
      <c r="D562" s="110"/>
      <c r="E562" s="101"/>
      <c r="H562" s="38"/>
      <c r="I562" s="108">
        <f t="shared" si="44"/>
        <v>557</v>
      </c>
      <c r="J562" s="100">
        <f t="shared" si="44"/>
        <v>43919</v>
      </c>
      <c r="K562" s="100">
        <f t="shared" si="44"/>
        <v>43919</v>
      </c>
      <c r="L562" s="109">
        <f t="shared" si="42"/>
        <v>1.0149999999999999E-2</v>
      </c>
      <c r="M562" s="1"/>
      <c r="N562" s="2"/>
      <c r="O562" s="1"/>
    </row>
    <row r="563" spans="4:15">
      <c r="D563" s="110"/>
      <c r="E563" s="101"/>
      <c r="H563" s="38"/>
      <c r="I563" s="108">
        <f t="shared" si="44"/>
        <v>558</v>
      </c>
      <c r="J563" s="100">
        <f t="shared" si="44"/>
        <v>43920</v>
      </c>
      <c r="K563" s="100">
        <f t="shared" si="44"/>
        <v>43920</v>
      </c>
      <c r="L563" s="109">
        <f t="shared" si="42"/>
        <v>1.0500000000000001E-2</v>
      </c>
      <c r="M563" s="1"/>
      <c r="N563" s="2"/>
      <c r="O563" s="1"/>
    </row>
    <row r="564" spans="4:15">
      <c r="D564" s="110"/>
      <c r="E564" s="101"/>
      <c r="H564" s="38"/>
      <c r="I564" s="108">
        <f t="shared" si="44"/>
        <v>559</v>
      </c>
      <c r="J564" s="100">
        <f t="shared" si="44"/>
        <v>43921</v>
      </c>
      <c r="K564" s="100">
        <f t="shared" si="44"/>
        <v>43921</v>
      </c>
      <c r="L564" s="109">
        <f t="shared" si="42"/>
        <v>1.0800000000000001E-2</v>
      </c>
      <c r="M564" s="1"/>
      <c r="N564" s="2"/>
      <c r="O564" s="1"/>
    </row>
    <row r="565" spans="4:15">
      <c r="D565" s="110"/>
      <c r="E565" s="101"/>
      <c r="H565" s="38"/>
      <c r="I565" s="108">
        <f t="shared" si="44"/>
        <v>560</v>
      </c>
      <c r="J565" s="100">
        <f t="shared" si="44"/>
        <v>43922</v>
      </c>
      <c r="K565" s="100">
        <f t="shared" si="44"/>
        <v>43922</v>
      </c>
      <c r="L565" s="109">
        <f t="shared" si="42"/>
        <v>1.1200000000000002E-2</v>
      </c>
      <c r="M565" s="1"/>
      <c r="N565" s="2"/>
      <c r="O565" s="1"/>
    </row>
    <row r="566" spans="4:15">
      <c r="D566" s="110"/>
      <c r="E566" s="101"/>
      <c r="H566" s="38"/>
      <c r="I566" s="108">
        <f t="shared" si="44"/>
        <v>561</v>
      </c>
      <c r="J566" s="100">
        <f t="shared" si="44"/>
        <v>43923</v>
      </c>
      <c r="K566" s="100">
        <f t="shared" si="44"/>
        <v>43923</v>
      </c>
      <c r="L566" s="109">
        <f t="shared" si="42"/>
        <v>1.1049999999999999E-2</v>
      </c>
      <c r="M566" s="1"/>
      <c r="N566" s="2"/>
      <c r="O566" s="1"/>
    </row>
    <row r="567" spans="4:15">
      <c r="D567" s="110"/>
      <c r="E567" s="101"/>
      <c r="H567" s="38"/>
      <c r="I567" s="108">
        <f t="shared" si="44"/>
        <v>562</v>
      </c>
      <c r="J567" s="100">
        <f t="shared" si="44"/>
        <v>43924</v>
      </c>
      <c r="K567" s="100">
        <f t="shared" si="44"/>
        <v>43924</v>
      </c>
      <c r="L567" s="109">
        <f t="shared" si="42"/>
        <v>1.1350000000000001E-2</v>
      </c>
      <c r="M567" s="1"/>
      <c r="N567" s="2"/>
      <c r="O567" s="1"/>
    </row>
    <row r="568" spans="4:15">
      <c r="D568" s="110"/>
      <c r="E568" s="101"/>
      <c r="H568" s="38"/>
      <c r="I568" s="108">
        <f t="shared" ref="I568:K583" si="45">I567+1</f>
        <v>563</v>
      </c>
      <c r="J568" s="100">
        <f t="shared" si="45"/>
        <v>43925</v>
      </c>
      <c r="K568" s="100">
        <f t="shared" si="45"/>
        <v>43925</v>
      </c>
      <c r="L568" s="109">
        <f t="shared" si="42"/>
        <v>1.1350000000000001E-2</v>
      </c>
      <c r="M568" s="1"/>
      <c r="N568" s="2"/>
      <c r="O568" s="1"/>
    </row>
    <row r="569" spans="4:15">
      <c r="D569" s="110"/>
      <c r="E569" s="101"/>
      <c r="H569" s="38"/>
      <c r="I569" s="108">
        <f t="shared" si="45"/>
        <v>564</v>
      </c>
      <c r="J569" s="100">
        <f t="shared" si="45"/>
        <v>43926</v>
      </c>
      <c r="K569" s="100">
        <f t="shared" si="45"/>
        <v>43926</v>
      </c>
      <c r="L569" s="109">
        <f t="shared" si="42"/>
        <v>1.1350000000000001E-2</v>
      </c>
      <c r="M569" s="1"/>
      <c r="N569" s="2"/>
      <c r="O569" s="1"/>
    </row>
    <row r="570" spans="4:15">
      <c r="D570" s="110"/>
      <c r="E570" s="101"/>
      <c r="H570" s="38"/>
      <c r="I570" s="108">
        <f t="shared" si="45"/>
        <v>565</v>
      </c>
      <c r="J570" s="100">
        <f t="shared" si="45"/>
        <v>43927</v>
      </c>
      <c r="K570" s="100">
        <f t="shared" si="45"/>
        <v>43927</v>
      </c>
      <c r="L570" s="109">
        <f t="shared" si="42"/>
        <v>1.1375E-2</v>
      </c>
      <c r="M570" s="1"/>
      <c r="N570" s="2"/>
      <c r="O570" s="1"/>
    </row>
    <row r="571" spans="4:15">
      <c r="D571" s="110"/>
      <c r="E571" s="101"/>
      <c r="H571" s="38"/>
      <c r="I571" s="108">
        <f t="shared" si="45"/>
        <v>566</v>
      </c>
      <c r="J571" s="100">
        <f t="shared" si="45"/>
        <v>43928</v>
      </c>
      <c r="K571" s="100">
        <f t="shared" si="45"/>
        <v>43928</v>
      </c>
      <c r="L571" s="109">
        <f t="shared" si="42"/>
        <v>1.15E-2</v>
      </c>
      <c r="M571" s="1"/>
      <c r="N571" s="2"/>
      <c r="O571" s="1"/>
    </row>
    <row r="572" spans="4:15">
      <c r="D572" s="110"/>
      <c r="E572" s="101"/>
      <c r="H572" s="38"/>
      <c r="I572" s="108">
        <f t="shared" si="45"/>
        <v>567</v>
      </c>
      <c r="J572" s="100">
        <f t="shared" si="45"/>
        <v>43929</v>
      </c>
      <c r="K572" s="100">
        <f t="shared" si="45"/>
        <v>43929</v>
      </c>
      <c r="L572" s="109">
        <f t="shared" si="42"/>
        <v>1.095E-2</v>
      </c>
      <c r="M572" s="1"/>
      <c r="N572" s="2"/>
      <c r="O572" s="1"/>
    </row>
    <row r="573" spans="4:15">
      <c r="D573" s="110"/>
      <c r="E573" s="101"/>
      <c r="H573" s="38"/>
      <c r="I573" s="108">
        <f t="shared" si="45"/>
        <v>568</v>
      </c>
      <c r="J573" s="100">
        <f t="shared" si="45"/>
        <v>43930</v>
      </c>
      <c r="K573" s="100">
        <f t="shared" si="45"/>
        <v>43930</v>
      </c>
      <c r="L573" s="109">
        <f t="shared" si="42"/>
        <v>1.0449999999999999E-2</v>
      </c>
      <c r="M573" s="1"/>
      <c r="N573" s="2"/>
      <c r="O573" s="1"/>
    </row>
    <row r="574" spans="4:15">
      <c r="D574" s="110"/>
      <c r="E574" s="101"/>
      <c r="H574" s="38"/>
      <c r="I574" s="108">
        <f t="shared" si="45"/>
        <v>569</v>
      </c>
      <c r="J574" s="100">
        <f t="shared" si="45"/>
        <v>43931</v>
      </c>
      <c r="K574" s="100">
        <f t="shared" si="45"/>
        <v>43931</v>
      </c>
      <c r="L574" s="109">
        <f t="shared" si="42"/>
        <v>1.0425E-2</v>
      </c>
      <c r="M574" s="1"/>
      <c r="N574" s="2"/>
      <c r="O574" s="1"/>
    </row>
    <row r="575" spans="4:15">
      <c r="D575" s="110"/>
      <c r="E575" s="101"/>
      <c r="H575" s="38"/>
      <c r="I575" s="108">
        <f t="shared" si="45"/>
        <v>570</v>
      </c>
      <c r="J575" s="100">
        <f t="shared" si="45"/>
        <v>43932</v>
      </c>
      <c r="K575" s="100">
        <f t="shared" si="45"/>
        <v>43932</v>
      </c>
      <c r="L575" s="109">
        <f t="shared" si="42"/>
        <v>1.0425E-2</v>
      </c>
      <c r="M575" s="1"/>
      <c r="N575" s="2"/>
      <c r="O575" s="1"/>
    </row>
    <row r="576" spans="4:15">
      <c r="D576" s="110"/>
      <c r="E576" s="101"/>
      <c r="H576" s="38"/>
      <c r="I576" s="108">
        <f t="shared" si="45"/>
        <v>571</v>
      </c>
      <c r="J576" s="100">
        <f t="shared" si="45"/>
        <v>43933</v>
      </c>
      <c r="K576" s="100">
        <f t="shared" si="45"/>
        <v>43933</v>
      </c>
      <c r="L576" s="109">
        <f t="shared" si="42"/>
        <v>1.0425E-2</v>
      </c>
      <c r="M576" s="1"/>
      <c r="N576" s="2"/>
      <c r="O576" s="1"/>
    </row>
    <row r="577" spans="4:15">
      <c r="D577" s="110"/>
      <c r="E577" s="101"/>
      <c r="H577" s="38"/>
      <c r="I577" s="108">
        <f t="shared" si="45"/>
        <v>572</v>
      </c>
      <c r="J577" s="100">
        <f t="shared" si="45"/>
        <v>43934</v>
      </c>
      <c r="K577" s="100">
        <f t="shared" si="45"/>
        <v>43934</v>
      </c>
      <c r="L577" s="109">
        <f t="shared" si="42"/>
        <v>1.0625000000000001E-2</v>
      </c>
      <c r="M577" s="1"/>
      <c r="N577" s="2"/>
      <c r="O577" s="1"/>
    </row>
    <row r="578" spans="4:15">
      <c r="D578" s="110"/>
      <c r="E578" s="101"/>
      <c r="H578" s="38"/>
      <c r="I578" s="108">
        <f t="shared" si="45"/>
        <v>573</v>
      </c>
      <c r="J578" s="100">
        <f t="shared" si="45"/>
        <v>43935</v>
      </c>
      <c r="K578" s="100">
        <f t="shared" si="45"/>
        <v>43935</v>
      </c>
      <c r="L578" s="109">
        <f t="shared" si="42"/>
        <v>1.0500000000000001E-2</v>
      </c>
      <c r="M578" s="1"/>
      <c r="N578" s="2"/>
      <c r="O578" s="1"/>
    </row>
    <row r="579" spans="4:15">
      <c r="D579" s="110"/>
      <c r="E579" s="101"/>
      <c r="H579" s="38"/>
      <c r="I579" s="108">
        <f t="shared" si="45"/>
        <v>574</v>
      </c>
      <c r="J579" s="100">
        <f t="shared" si="45"/>
        <v>43936</v>
      </c>
      <c r="K579" s="100">
        <f t="shared" si="45"/>
        <v>43936</v>
      </c>
      <c r="L579" s="109">
        <f t="shared" si="42"/>
        <v>1.0500000000000001E-2</v>
      </c>
      <c r="M579" s="1"/>
      <c r="N579" s="2"/>
      <c r="O579" s="1"/>
    </row>
    <row r="580" spans="4:15">
      <c r="D580" s="110"/>
      <c r="E580" s="101"/>
      <c r="H580" s="38"/>
      <c r="I580" s="108">
        <f t="shared" si="45"/>
        <v>575</v>
      </c>
      <c r="J580" s="100">
        <f t="shared" si="45"/>
        <v>43937</v>
      </c>
      <c r="K580" s="100">
        <f t="shared" si="45"/>
        <v>43937</v>
      </c>
      <c r="L580" s="109">
        <f t="shared" si="42"/>
        <v>9.8499999999999994E-3</v>
      </c>
      <c r="M580" s="1"/>
      <c r="N580" s="2"/>
      <c r="O580" s="1"/>
    </row>
    <row r="581" spans="4:15">
      <c r="D581" s="110"/>
      <c r="E581" s="101"/>
      <c r="H581" s="38"/>
      <c r="I581" s="108">
        <f t="shared" si="45"/>
        <v>576</v>
      </c>
      <c r="J581" s="100">
        <f t="shared" si="45"/>
        <v>43938</v>
      </c>
      <c r="K581" s="100">
        <f t="shared" si="45"/>
        <v>43938</v>
      </c>
      <c r="L581" s="109">
        <f t="shared" si="42"/>
        <v>1.0149999999999999E-2</v>
      </c>
      <c r="M581" s="1"/>
      <c r="N581" s="2"/>
      <c r="O581" s="1"/>
    </row>
    <row r="582" spans="4:15">
      <c r="D582" s="110"/>
      <c r="E582" s="101"/>
      <c r="H582" s="38"/>
      <c r="I582" s="108">
        <f t="shared" si="45"/>
        <v>577</v>
      </c>
      <c r="J582" s="100">
        <f t="shared" si="45"/>
        <v>43939</v>
      </c>
      <c r="K582" s="100">
        <f t="shared" si="45"/>
        <v>43939</v>
      </c>
      <c r="L582" s="109">
        <f t="shared" si="42"/>
        <v>1.0149999999999999E-2</v>
      </c>
      <c r="M582" s="1"/>
      <c r="N582" s="2"/>
      <c r="O582" s="1"/>
    </row>
    <row r="583" spans="4:15">
      <c r="D583" s="110"/>
      <c r="E583" s="101"/>
      <c r="H583" s="38"/>
      <c r="I583" s="108">
        <f t="shared" si="45"/>
        <v>578</v>
      </c>
      <c r="J583" s="100">
        <f t="shared" si="45"/>
        <v>43940</v>
      </c>
      <c r="K583" s="100">
        <f t="shared" si="45"/>
        <v>43940</v>
      </c>
      <c r="L583" s="109">
        <f t="shared" si="42"/>
        <v>1.0149999999999999E-2</v>
      </c>
      <c r="M583" s="1"/>
      <c r="N583" s="2"/>
      <c r="O583" s="1"/>
    </row>
    <row r="584" spans="4:15">
      <c r="D584" s="110"/>
      <c r="E584" s="101"/>
      <c r="H584" s="38"/>
      <c r="I584" s="108">
        <f t="shared" ref="I584:K599" si="46">I583+1</f>
        <v>579</v>
      </c>
      <c r="J584" s="100">
        <f t="shared" si="46"/>
        <v>43941</v>
      </c>
      <c r="K584" s="100">
        <f t="shared" si="46"/>
        <v>43941</v>
      </c>
      <c r="L584" s="109">
        <f t="shared" si="42"/>
        <v>1.0049999999999998E-2</v>
      </c>
      <c r="M584" s="1"/>
      <c r="N584" s="2"/>
      <c r="O584" s="1"/>
    </row>
    <row r="585" spans="4:15">
      <c r="D585" s="110"/>
      <c r="E585" s="101"/>
      <c r="H585" s="38"/>
      <c r="I585" s="108">
        <f t="shared" si="46"/>
        <v>580</v>
      </c>
      <c r="J585" s="100">
        <f t="shared" si="46"/>
        <v>43942</v>
      </c>
      <c r="K585" s="100">
        <f t="shared" si="46"/>
        <v>43942</v>
      </c>
      <c r="L585" s="109">
        <f t="shared" si="42"/>
        <v>1.0075000000000001E-2</v>
      </c>
      <c r="M585" s="1"/>
      <c r="N585" s="2"/>
      <c r="O585" s="1"/>
    </row>
    <row r="586" spans="4:15">
      <c r="D586" s="110"/>
      <c r="E586" s="101"/>
      <c r="H586" s="38"/>
      <c r="I586" s="108">
        <f t="shared" si="46"/>
        <v>581</v>
      </c>
      <c r="J586" s="100">
        <f t="shared" si="46"/>
        <v>43943</v>
      </c>
      <c r="K586" s="100">
        <f t="shared" si="46"/>
        <v>43943</v>
      </c>
      <c r="L586" s="109">
        <f t="shared" si="42"/>
        <v>1.085E-2</v>
      </c>
      <c r="M586" s="1"/>
      <c r="N586" s="2"/>
      <c r="O586" s="1"/>
    </row>
    <row r="587" spans="4:15">
      <c r="D587" s="110"/>
      <c r="E587" s="101"/>
      <c r="H587" s="38"/>
      <c r="I587" s="108">
        <f t="shared" si="46"/>
        <v>582</v>
      </c>
      <c r="J587" s="100">
        <f t="shared" si="46"/>
        <v>43944</v>
      </c>
      <c r="K587" s="100">
        <f t="shared" si="46"/>
        <v>43944</v>
      </c>
      <c r="L587" s="109">
        <f t="shared" si="42"/>
        <v>1.065E-2</v>
      </c>
      <c r="M587" s="1"/>
      <c r="N587" s="2"/>
      <c r="O587" s="1"/>
    </row>
    <row r="588" spans="4:15">
      <c r="D588" s="110"/>
      <c r="E588" s="101"/>
      <c r="H588" s="38"/>
      <c r="I588" s="108">
        <f t="shared" si="46"/>
        <v>583</v>
      </c>
      <c r="J588" s="100">
        <f t="shared" si="46"/>
        <v>43945</v>
      </c>
      <c r="K588" s="100">
        <f t="shared" si="46"/>
        <v>43945</v>
      </c>
      <c r="L588" s="109">
        <f t="shared" si="42"/>
        <v>1.04E-2</v>
      </c>
      <c r="M588" s="1"/>
      <c r="N588" s="2"/>
      <c r="O588" s="1"/>
    </row>
    <row r="589" spans="4:15">
      <c r="D589" s="110"/>
      <c r="E589" s="101"/>
      <c r="H589" s="38"/>
      <c r="I589" s="108">
        <f t="shared" si="46"/>
        <v>584</v>
      </c>
      <c r="J589" s="100">
        <f t="shared" si="46"/>
        <v>43946</v>
      </c>
      <c r="K589" s="100">
        <f t="shared" si="46"/>
        <v>43946</v>
      </c>
      <c r="L589" s="109">
        <f t="shared" si="42"/>
        <v>1.04E-2</v>
      </c>
      <c r="M589" s="1"/>
      <c r="N589" s="2"/>
      <c r="O589" s="1"/>
    </row>
    <row r="590" spans="4:15">
      <c r="D590" s="110"/>
      <c r="E590" s="101"/>
      <c r="H590" s="38"/>
      <c r="I590" s="108">
        <f t="shared" si="46"/>
        <v>585</v>
      </c>
      <c r="J590" s="100">
        <f t="shared" si="46"/>
        <v>43947</v>
      </c>
      <c r="K590" s="100">
        <f t="shared" si="46"/>
        <v>43947</v>
      </c>
      <c r="L590" s="109">
        <f t="shared" si="42"/>
        <v>1.04E-2</v>
      </c>
      <c r="M590" s="1"/>
      <c r="N590" s="2"/>
      <c r="O590" s="1"/>
    </row>
    <row r="591" spans="4:15">
      <c r="D591" s="110"/>
      <c r="E591" s="101"/>
      <c r="H591" s="38"/>
      <c r="I591" s="108">
        <f t="shared" si="46"/>
        <v>586</v>
      </c>
      <c r="J591" s="100">
        <f t="shared" si="46"/>
        <v>43948</v>
      </c>
      <c r="K591" s="100">
        <f t="shared" si="46"/>
        <v>43948</v>
      </c>
      <c r="L591" s="109">
        <f t="shared" si="42"/>
        <v>1.0700000000000001E-2</v>
      </c>
      <c r="M591" s="1"/>
      <c r="N591" s="2"/>
      <c r="O591" s="1"/>
    </row>
    <row r="592" spans="4:15">
      <c r="D592" s="110"/>
      <c r="E592" s="101"/>
      <c r="H592" s="38"/>
      <c r="I592" s="108">
        <f t="shared" si="46"/>
        <v>587</v>
      </c>
      <c r="J592" s="100">
        <f t="shared" si="46"/>
        <v>43949</v>
      </c>
      <c r="K592" s="100">
        <f t="shared" si="46"/>
        <v>43949</v>
      </c>
      <c r="L592" s="109">
        <f t="shared" ref="L592:L655" si="47">IFERROR(VLOOKUP(K592,$N$6:$O$2305,2,FALSE)/100,L591)</f>
        <v>1.065E-2</v>
      </c>
      <c r="M592" s="1"/>
      <c r="N592" s="2"/>
      <c r="O592" s="1"/>
    </row>
    <row r="593" spans="4:15">
      <c r="D593" s="110"/>
      <c r="E593" s="101"/>
      <c r="H593" s="38"/>
      <c r="I593" s="108">
        <f t="shared" si="46"/>
        <v>588</v>
      </c>
      <c r="J593" s="100">
        <f t="shared" si="46"/>
        <v>43950</v>
      </c>
      <c r="K593" s="100">
        <f t="shared" si="46"/>
        <v>43950</v>
      </c>
      <c r="L593" s="109">
        <f t="shared" si="47"/>
        <v>1.035E-2</v>
      </c>
      <c r="M593" s="1"/>
      <c r="N593" s="2"/>
      <c r="O593" s="1"/>
    </row>
    <row r="594" spans="4:15">
      <c r="D594" s="110"/>
      <c r="E594" s="101"/>
      <c r="H594" s="38"/>
      <c r="I594" s="108">
        <f t="shared" si="46"/>
        <v>589</v>
      </c>
      <c r="J594" s="100">
        <f t="shared" si="46"/>
        <v>43951</v>
      </c>
      <c r="K594" s="100">
        <f t="shared" si="46"/>
        <v>43951</v>
      </c>
      <c r="L594" s="109">
        <f t="shared" si="47"/>
        <v>1.035E-2</v>
      </c>
      <c r="M594" s="1"/>
      <c r="N594" s="2"/>
      <c r="O594" s="1"/>
    </row>
    <row r="595" spans="4:15">
      <c r="D595" s="110"/>
      <c r="E595" s="101"/>
      <c r="H595" s="38"/>
      <c r="I595" s="108">
        <f t="shared" si="46"/>
        <v>590</v>
      </c>
      <c r="J595" s="100">
        <f t="shared" si="46"/>
        <v>43952</v>
      </c>
      <c r="K595" s="100">
        <f t="shared" si="46"/>
        <v>43952</v>
      </c>
      <c r="L595" s="109">
        <f t="shared" si="47"/>
        <v>1.035E-2</v>
      </c>
      <c r="M595" s="1"/>
      <c r="N595" s="2"/>
      <c r="O595" s="1"/>
    </row>
    <row r="596" spans="4:15">
      <c r="D596" s="110"/>
      <c r="E596" s="101"/>
      <c r="H596" s="38"/>
      <c r="I596" s="108">
        <f t="shared" si="46"/>
        <v>591</v>
      </c>
      <c r="J596" s="100">
        <f t="shared" si="46"/>
        <v>43953</v>
      </c>
      <c r="K596" s="100">
        <f t="shared" si="46"/>
        <v>43953</v>
      </c>
      <c r="L596" s="109">
        <f t="shared" si="47"/>
        <v>1.035E-2</v>
      </c>
      <c r="M596" s="1"/>
      <c r="N596" s="2"/>
      <c r="O596" s="1"/>
    </row>
    <row r="597" spans="4:15">
      <c r="D597" s="110"/>
      <c r="E597" s="101"/>
      <c r="H597" s="38"/>
      <c r="I597" s="108">
        <f t="shared" si="46"/>
        <v>592</v>
      </c>
      <c r="J597" s="100">
        <f t="shared" si="46"/>
        <v>43954</v>
      </c>
      <c r="K597" s="100">
        <f t="shared" si="46"/>
        <v>43954</v>
      </c>
      <c r="L597" s="109">
        <f t="shared" si="47"/>
        <v>1.035E-2</v>
      </c>
      <c r="M597" s="1"/>
      <c r="N597" s="2"/>
      <c r="O597" s="1"/>
    </row>
    <row r="598" spans="4:15">
      <c r="D598" s="110"/>
      <c r="E598" s="101"/>
      <c r="H598" s="38"/>
      <c r="I598" s="108">
        <f t="shared" si="46"/>
        <v>593</v>
      </c>
      <c r="J598" s="100">
        <f t="shared" si="46"/>
        <v>43955</v>
      </c>
      <c r="K598" s="100">
        <f t="shared" si="46"/>
        <v>43955</v>
      </c>
      <c r="L598" s="109">
        <f t="shared" si="47"/>
        <v>9.9750000000000012E-3</v>
      </c>
      <c r="M598" s="1"/>
      <c r="N598" s="2"/>
      <c r="O598" s="1"/>
    </row>
    <row r="599" spans="4:15">
      <c r="D599" s="110"/>
      <c r="E599" s="101"/>
      <c r="H599" s="38"/>
      <c r="I599" s="108">
        <f t="shared" si="46"/>
        <v>594</v>
      </c>
      <c r="J599" s="100">
        <f t="shared" si="46"/>
        <v>43956</v>
      </c>
      <c r="K599" s="100">
        <f t="shared" si="46"/>
        <v>43956</v>
      </c>
      <c r="L599" s="109">
        <f t="shared" si="47"/>
        <v>9.9750000000000012E-3</v>
      </c>
      <c r="M599" s="1"/>
      <c r="N599" s="2"/>
      <c r="O599" s="1"/>
    </row>
    <row r="600" spans="4:15">
      <c r="D600" s="110"/>
      <c r="E600" s="101"/>
      <c r="H600" s="38"/>
      <c r="I600" s="108">
        <f t="shared" ref="I600:K615" si="48">I599+1</f>
        <v>595</v>
      </c>
      <c r="J600" s="100">
        <f t="shared" si="48"/>
        <v>43957</v>
      </c>
      <c r="K600" s="100">
        <f t="shared" si="48"/>
        <v>43957</v>
      </c>
      <c r="L600" s="109">
        <f t="shared" si="47"/>
        <v>9.9249999999999998E-3</v>
      </c>
      <c r="M600" s="1"/>
      <c r="N600" s="2"/>
      <c r="O600" s="1"/>
    </row>
    <row r="601" spans="4:15">
      <c r="D601" s="110"/>
      <c r="E601" s="101"/>
      <c r="H601" s="38"/>
      <c r="I601" s="108">
        <f t="shared" si="48"/>
        <v>596</v>
      </c>
      <c r="J601" s="100">
        <f t="shared" si="48"/>
        <v>43958</v>
      </c>
      <c r="K601" s="100">
        <f t="shared" si="48"/>
        <v>43958</v>
      </c>
      <c r="L601" s="109">
        <f t="shared" si="47"/>
        <v>9.5999999999999992E-3</v>
      </c>
      <c r="M601" s="1"/>
      <c r="N601" s="2"/>
      <c r="O601" s="1"/>
    </row>
    <row r="602" spans="4:15">
      <c r="D602" s="110"/>
      <c r="E602" s="101"/>
      <c r="H602" s="38"/>
      <c r="I602" s="108">
        <f t="shared" si="48"/>
        <v>597</v>
      </c>
      <c r="J602" s="100">
        <f t="shared" si="48"/>
        <v>43959</v>
      </c>
      <c r="K602" s="100">
        <f t="shared" si="48"/>
        <v>43959</v>
      </c>
      <c r="L602" s="109">
        <f t="shared" si="47"/>
        <v>9.1999999999999998E-3</v>
      </c>
      <c r="M602" s="1"/>
      <c r="N602" s="2"/>
      <c r="O602" s="1"/>
    </row>
    <row r="603" spans="4:15">
      <c r="D603" s="110"/>
      <c r="E603" s="101"/>
      <c r="H603" s="38"/>
      <c r="I603" s="108">
        <f t="shared" si="48"/>
        <v>598</v>
      </c>
      <c r="J603" s="100">
        <f t="shared" si="48"/>
        <v>43960</v>
      </c>
      <c r="K603" s="100">
        <f t="shared" si="48"/>
        <v>43960</v>
      </c>
      <c r="L603" s="109">
        <f t="shared" si="47"/>
        <v>9.1999999999999998E-3</v>
      </c>
      <c r="M603" s="1"/>
      <c r="N603" s="2"/>
      <c r="O603" s="1"/>
    </row>
    <row r="604" spans="4:15">
      <c r="D604" s="110"/>
      <c r="E604" s="101"/>
      <c r="H604" s="38"/>
      <c r="I604" s="108">
        <f t="shared" si="48"/>
        <v>599</v>
      </c>
      <c r="J604" s="100">
        <f t="shared" si="48"/>
        <v>43961</v>
      </c>
      <c r="K604" s="100">
        <f t="shared" si="48"/>
        <v>43961</v>
      </c>
      <c r="L604" s="109">
        <f t="shared" si="47"/>
        <v>9.1999999999999998E-3</v>
      </c>
      <c r="M604" s="1"/>
      <c r="N604" s="2"/>
      <c r="O604" s="1"/>
    </row>
    <row r="605" spans="4:15">
      <c r="D605" s="110"/>
      <c r="E605" s="101"/>
      <c r="H605" s="38"/>
      <c r="I605" s="108">
        <f t="shared" si="48"/>
        <v>600</v>
      </c>
      <c r="J605" s="100">
        <f t="shared" si="48"/>
        <v>43962</v>
      </c>
      <c r="K605" s="100">
        <f t="shared" si="48"/>
        <v>43962</v>
      </c>
      <c r="L605" s="109">
        <f t="shared" si="47"/>
        <v>9.4999999999999998E-3</v>
      </c>
      <c r="M605" s="1"/>
      <c r="N605" s="2"/>
      <c r="O605" s="1"/>
    </row>
    <row r="606" spans="4:15">
      <c r="D606" s="110"/>
      <c r="E606" s="101"/>
      <c r="H606" s="38"/>
      <c r="I606" s="108">
        <f t="shared" si="48"/>
        <v>601</v>
      </c>
      <c r="J606" s="100">
        <f t="shared" si="48"/>
        <v>43963</v>
      </c>
      <c r="K606" s="100">
        <f t="shared" si="48"/>
        <v>43963</v>
      </c>
      <c r="L606" s="109">
        <f t="shared" si="47"/>
        <v>9.1500000000000001E-3</v>
      </c>
      <c r="M606" s="1"/>
      <c r="N606" s="2"/>
      <c r="O606" s="1"/>
    </row>
    <row r="607" spans="4:15">
      <c r="D607" s="110"/>
      <c r="E607" s="101"/>
      <c r="H607" s="38"/>
      <c r="I607" s="108">
        <f t="shared" si="48"/>
        <v>602</v>
      </c>
      <c r="J607" s="100">
        <f t="shared" si="48"/>
        <v>43964</v>
      </c>
      <c r="K607" s="100">
        <f t="shared" si="48"/>
        <v>43964</v>
      </c>
      <c r="L607" s="109">
        <f t="shared" si="47"/>
        <v>8.7749999999999998E-3</v>
      </c>
      <c r="M607" s="1"/>
      <c r="N607" s="2"/>
      <c r="O607" s="1"/>
    </row>
    <row r="608" spans="4:15">
      <c r="D608" s="110"/>
      <c r="E608" s="101"/>
      <c r="H608" s="38"/>
      <c r="I608" s="108">
        <f t="shared" si="48"/>
        <v>603</v>
      </c>
      <c r="J608" s="100">
        <f t="shared" si="48"/>
        <v>43965</v>
      </c>
      <c r="K608" s="100">
        <f t="shared" si="48"/>
        <v>43965</v>
      </c>
      <c r="L608" s="109">
        <f t="shared" si="47"/>
        <v>8.7749999999999998E-3</v>
      </c>
      <c r="M608" s="1"/>
      <c r="N608" s="2"/>
      <c r="O608" s="1"/>
    </row>
    <row r="609" spans="4:15">
      <c r="D609" s="110"/>
      <c r="E609" s="101"/>
      <c r="H609" s="38"/>
      <c r="I609" s="108">
        <f t="shared" si="48"/>
        <v>604</v>
      </c>
      <c r="J609" s="100">
        <f t="shared" si="48"/>
        <v>43966</v>
      </c>
      <c r="K609" s="100">
        <f t="shared" si="48"/>
        <v>43966</v>
      </c>
      <c r="L609" s="109">
        <f t="shared" si="47"/>
        <v>8.8749999999999992E-3</v>
      </c>
      <c r="M609" s="1"/>
      <c r="N609" s="2"/>
      <c r="O609" s="1"/>
    </row>
    <row r="610" spans="4:15">
      <c r="D610" s="110"/>
      <c r="E610" s="101"/>
      <c r="H610" s="38"/>
      <c r="I610" s="108">
        <f t="shared" si="48"/>
        <v>605</v>
      </c>
      <c r="J610" s="100">
        <f t="shared" si="48"/>
        <v>43967</v>
      </c>
      <c r="K610" s="100">
        <f t="shared" si="48"/>
        <v>43967</v>
      </c>
      <c r="L610" s="109">
        <f t="shared" si="47"/>
        <v>8.8749999999999992E-3</v>
      </c>
      <c r="M610" s="1"/>
      <c r="N610" s="2"/>
      <c r="O610" s="1"/>
    </row>
    <row r="611" spans="4:15">
      <c r="D611" s="110"/>
      <c r="E611" s="101"/>
      <c r="H611" s="38"/>
      <c r="I611" s="108">
        <f t="shared" si="48"/>
        <v>606</v>
      </c>
      <c r="J611" s="100">
        <f t="shared" si="48"/>
        <v>43968</v>
      </c>
      <c r="K611" s="100">
        <f t="shared" si="48"/>
        <v>43968</v>
      </c>
      <c r="L611" s="109">
        <f t="shared" si="47"/>
        <v>8.8749999999999992E-3</v>
      </c>
      <c r="M611" s="1"/>
      <c r="N611" s="2"/>
      <c r="O611" s="1"/>
    </row>
    <row r="612" spans="4:15">
      <c r="D612" s="110"/>
      <c r="E612" s="101"/>
      <c r="H612" s="38"/>
      <c r="I612" s="108">
        <f t="shared" si="48"/>
        <v>607</v>
      </c>
      <c r="J612" s="100">
        <f t="shared" si="48"/>
        <v>43969</v>
      </c>
      <c r="K612" s="100">
        <f t="shared" si="48"/>
        <v>43969</v>
      </c>
      <c r="L612" s="109">
        <f t="shared" si="47"/>
        <v>9.2250000000000006E-3</v>
      </c>
      <c r="M612" s="1"/>
      <c r="N612" s="2"/>
      <c r="O612" s="1"/>
    </row>
    <row r="613" spans="4:15">
      <c r="D613" s="110"/>
      <c r="E613" s="101"/>
      <c r="H613" s="38"/>
      <c r="I613" s="108">
        <f t="shared" si="48"/>
        <v>608</v>
      </c>
      <c r="J613" s="100">
        <f t="shared" si="48"/>
        <v>43970</v>
      </c>
      <c r="K613" s="100">
        <f t="shared" si="48"/>
        <v>43970</v>
      </c>
      <c r="L613" s="109">
        <f t="shared" si="47"/>
        <v>9.4500000000000001E-3</v>
      </c>
      <c r="M613" s="1"/>
      <c r="N613" s="2"/>
      <c r="O613" s="1"/>
    </row>
    <row r="614" spans="4:15">
      <c r="D614" s="110"/>
      <c r="E614" s="101"/>
      <c r="H614" s="38"/>
      <c r="I614" s="108">
        <f t="shared" si="48"/>
        <v>609</v>
      </c>
      <c r="J614" s="100">
        <f t="shared" si="48"/>
        <v>43971</v>
      </c>
      <c r="K614" s="100">
        <f t="shared" si="48"/>
        <v>43971</v>
      </c>
      <c r="L614" s="109">
        <f t="shared" si="47"/>
        <v>9.325E-3</v>
      </c>
      <c r="M614" s="1"/>
      <c r="N614" s="2"/>
      <c r="O614" s="1"/>
    </row>
    <row r="615" spans="4:15">
      <c r="D615" s="110"/>
      <c r="E615" s="101"/>
      <c r="H615" s="38"/>
      <c r="I615" s="108">
        <f t="shared" si="48"/>
        <v>610</v>
      </c>
      <c r="J615" s="100">
        <f t="shared" si="48"/>
        <v>43972</v>
      </c>
      <c r="K615" s="100">
        <f t="shared" si="48"/>
        <v>43972</v>
      </c>
      <c r="L615" s="109">
        <f t="shared" si="47"/>
        <v>9.1000000000000004E-3</v>
      </c>
      <c r="M615" s="1"/>
      <c r="N615" s="2"/>
      <c r="O615" s="1"/>
    </row>
    <row r="616" spans="4:15">
      <c r="D616" s="110"/>
      <c r="E616" s="101"/>
      <c r="H616" s="38"/>
      <c r="I616" s="108">
        <f t="shared" ref="I616:K631" si="49">I615+1</f>
        <v>611</v>
      </c>
      <c r="J616" s="100">
        <f t="shared" si="49"/>
        <v>43973</v>
      </c>
      <c r="K616" s="100">
        <f t="shared" si="49"/>
        <v>43973</v>
      </c>
      <c r="L616" s="109">
        <f t="shared" si="47"/>
        <v>8.7749999999999998E-3</v>
      </c>
      <c r="M616" s="1"/>
      <c r="N616" s="2"/>
      <c r="O616" s="1"/>
    </row>
    <row r="617" spans="4:15">
      <c r="D617" s="110"/>
      <c r="E617" s="101"/>
      <c r="H617" s="38"/>
      <c r="I617" s="108">
        <f t="shared" si="49"/>
        <v>612</v>
      </c>
      <c r="J617" s="100">
        <f t="shared" si="49"/>
        <v>43974</v>
      </c>
      <c r="K617" s="100">
        <f t="shared" si="49"/>
        <v>43974</v>
      </c>
      <c r="L617" s="109">
        <f t="shared" si="47"/>
        <v>8.7749999999999998E-3</v>
      </c>
      <c r="M617" s="1"/>
      <c r="N617" s="2"/>
      <c r="O617" s="1"/>
    </row>
    <row r="618" spans="4:15">
      <c r="D618" s="110"/>
      <c r="E618" s="101"/>
      <c r="H618" s="38"/>
      <c r="I618" s="108">
        <f t="shared" si="49"/>
        <v>613</v>
      </c>
      <c r="J618" s="100">
        <f t="shared" si="49"/>
        <v>43975</v>
      </c>
      <c r="K618" s="100">
        <f t="shared" si="49"/>
        <v>43975</v>
      </c>
      <c r="L618" s="109">
        <f t="shared" si="47"/>
        <v>8.7749999999999998E-3</v>
      </c>
      <c r="M618" s="1"/>
      <c r="N618" s="2"/>
      <c r="O618" s="1"/>
    </row>
    <row r="619" spans="4:15">
      <c r="D619" s="110"/>
      <c r="E619" s="101"/>
      <c r="H619" s="38"/>
      <c r="I619" s="108">
        <f t="shared" si="49"/>
        <v>614</v>
      </c>
      <c r="J619" s="100">
        <f t="shared" si="49"/>
        <v>43976</v>
      </c>
      <c r="K619" s="100">
        <f t="shared" si="49"/>
        <v>43976</v>
      </c>
      <c r="L619" s="109">
        <f t="shared" si="47"/>
        <v>8.7250000000000001E-3</v>
      </c>
      <c r="M619" s="1"/>
      <c r="N619" s="2"/>
      <c r="O619" s="1"/>
    </row>
    <row r="620" spans="4:15">
      <c r="D620" s="110"/>
      <c r="E620" s="101"/>
      <c r="H620" s="38"/>
      <c r="I620" s="108">
        <f t="shared" si="49"/>
        <v>615</v>
      </c>
      <c r="J620" s="100">
        <f t="shared" si="49"/>
        <v>43977</v>
      </c>
      <c r="K620" s="100">
        <f t="shared" si="49"/>
        <v>43977</v>
      </c>
      <c r="L620" s="109">
        <f t="shared" si="47"/>
        <v>8.9499999999999996E-3</v>
      </c>
      <c r="M620" s="1"/>
      <c r="N620" s="2"/>
      <c r="O620" s="1"/>
    </row>
    <row r="621" spans="4:15">
      <c r="D621" s="110"/>
      <c r="E621" s="101"/>
      <c r="H621" s="38"/>
      <c r="I621" s="108">
        <f t="shared" si="49"/>
        <v>616</v>
      </c>
      <c r="J621" s="100">
        <f t="shared" si="49"/>
        <v>43978</v>
      </c>
      <c r="K621" s="100">
        <f t="shared" si="49"/>
        <v>43978</v>
      </c>
      <c r="L621" s="109">
        <f t="shared" si="47"/>
        <v>8.9499999999999996E-3</v>
      </c>
      <c r="M621" s="1"/>
      <c r="N621" s="2"/>
      <c r="O621" s="1"/>
    </row>
    <row r="622" spans="4:15">
      <c r="D622" s="110"/>
      <c r="E622" s="101"/>
      <c r="H622" s="38"/>
      <c r="I622" s="108">
        <f t="shared" si="49"/>
        <v>617</v>
      </c>
      <c r="J622" s="100">
        <f t="shared" si="49"/>
        <v>43979</v>
      </c>
      <c r="K622" s="100">
        <f t="shared" si="49"/>
        <v>43979</v>
      </c>
      <c r="L622" s="109">
        <f t="shared" si="47"/>
        <v>9.0749999999999997E-3</v>
      </c>
      <c r="M622" s="1"/>
      <c r="N622" s="2"/>
      <c r="O622" s="1"/>
    </row>
    <row r="623" spans="4:15">
      <c r="D623" s="110"/>
      <c r="E623" s="101"/>
      <c r="H623" s="38"/>
      <c r="I623" s="108">
        <f t="shared" si="49"/>
        <v>618</v>
      </c>
      <c r="J623" s="100">
        <f t="shared" si="49"/>
        <v>43980</v>
      </c>
      <c r="K623" s="100">
        <f t="shared" si="49"/>
        <v>43980</v>
      </c>
      <c r="L623" s="109">
        <f t="shared" si="47"/>
        <v>8.6E-3</v>
      </c>
      <c r="M623" s="1"/>
      <c r="N623" s="2"/>
      <c r="O623" s="1"/>
    </row>
    <row r="624" spans="4:15">
      <c r="D624" s="110"/>
      <c r="E624" s="101"/>
      <c r="H624" s="38"/>
      <c r="I624" s="108">
        <f t="shared" si="49"/>
        <v>619</v>
      </c>
      <c r="J624" s="100">
        <f t="shared" si="49"/>
        <v>43981</v>
      </c>
      <c r="K624" s="100">
        <f t="shared" si="49"/>
        <v>43981</v>
      </c>
      <c r="L624" s="109">
        <f t="shared" si="47"/>
        <v>8.6E-3</v>
      </c>
      <c r="M624" s="1"/>
      <c r="N624" s="2"/>
      <c r="O624" s="1"/>
    </row>
    <row r="625" spans="4:15">
      <c r="D625" s="110"/>
      <c r="E625" s="101"/>
      <c r="H625" s="38"/>
      <c r="I625" s="108">
        <f t="shared" si="49"/>
        <v>620</v>
      </c>
      <c r="J625" s="100">
        <f t="shared" si="49"/>
        <v>43982</v>
      </c>
      <c r="K625" s="100">
        <f t="shared" si="49"/>
        <v>43982</v>
      </c>
      <c r="L625" s="109">
        <f t="shared" si="47"/>
        <v>8.6E-3</v>
      </c>
      <c r="M625" s="1"/>
      <c r="N625" s="2"/>
      <c r="O625" s="1"/>
    </row>
    <row r="626" spans="4:15">
      <c r="D626" s="110"/>
      <c r="E626" s="101"/>
      <c r="H626" s="38"/>
      <c r="I626" s="108">
        <f t="shared" si="49"/>
        <v>621</v>
      </c>
      <c r="J626" s="100">
        <f t="shared" si="49"/>
        <v>43983</v>
      </c>
      <c r="K626" s="100">
        <f t="shared" si="49"/>
        <v>43983</v>
      </c>
      <c r="L626" s="109">
        <f t="shared" si="47"/>
        <v>8.6750000000000004E-3</v>
      </c>
      <c r="M626" s="1"/>
      <c r="N626" s="2"/>
      <c r="O626" s="1"/>
    </row>
    <row r="627" spans="4:15">
      <c r="D627" s="110"/>
      <c r="E627" s="101"/>
      <c r="H627" s="38"/>
      <c r="I627" s="108">
        <f t="shared" si="49"/>
        <v>622</v>
      </c>
      <c r="J627" s="100">
        <f t="shared" si="49"/>
        <v>43984</v>
      </c>
      <c r="K627" s="100">
        <f t="shared" si="49"/>
        <v>43984</v>
      </c>
      <c r="L627" s="109">
        <f t="shared" si="47"/>
        <v>8.5500000000000003E-3</v>
      </c>
      <c r="M627" s="1"/>
      <c r="N627" s="2"/>
      <c r="O627" s="1"/>
    </row>
    <row r="628" spans="4:15">
      <c r="D628" s="110"/>
      <c r="E628" s="101"/>
      <c r="H628" s="38"/>
      <c r="I628" s="108">
        <f t="shared" si="49"/>
        <v>623</v>
      </c>
      <c r="J628" s="100">
        <f t="shared" si="49"/>
        <v>43985</v>
      </c>
      <c r="K628" s="100">
        <f t="shared" si="49"/>
        <v>43985</v>
      </c>
      <c r="L628" s="109">
        <f t="shared" si="47"/>
        <v>9.325E-3</v>
      </c>
      <c r="M628" s="1"/>
      <c r="N628" s="2"/>
      <c r="O628" s="1"/>
    </row>
    <row r="629" spans="4:15">
      <c r="D629" s="110"/>
      <c r="E629" s="101"/>
      <c r="H629" s="38"/>
      <c r="I629" s="108">
        <f t="shared" si="49"/>
        <v>624</v>
      </c>
      <c r="J629" s="100">
        <f t="shared" si="49"/>
        <v>43986</v>
      </c>
      <c r="K629" s="100">
        <f t="shared" si="49"/>
        <v>43986</v>
      </c>
      <c r="L629" s="109">
        <f t="shared" si="47"/>
        <v>9.75E-3</v>
      </c>
      <c r="M629" s="1"/>
      <c r="N629" s="2"/>
      <c r="O629" s="1"/>
    </row>
    <row r="630" spans="4:15">
      <c r="D630" s="110"/>
      <c r="E630" s="101"/>
      <c r="H630" s="38"/>
      <c r="I630" s="108">
        <f t="shared" si="49"/>
        <v>625</v>
      </c>
      <c r="J630" s="100">
        <f t="shared" si="49"/>
        <v>43987</v>
      </c>
      <c r="K630" s="100">
        <f t="shared" si="49"/>
        <v>43987</v>
      </c>
      <c r="L630" s="109">
        <f t="shared" si="47"/>
        <v>1.01E-2</v>
      </c>
      <c r="M630" s="1"/>
      <c r="N630" s="2"/>
      <c r="O630" s="1"/>
    </row>
    <row r="631" spans="4:15">
      <c r="D631" s="110"/>
      <c r="E631" s="101"/>
      <c r="H631" s="38"/>
      <c r="I631" s="108">
        <f t="shared" si="49"/>
        <v>626</v>
      </c>
      <c r="J631" s="100">
        <f t="shared" si="49"/>
        <v>43988</v>
      </c>
      <c r="K631" s="100">
        <f t="shared" si="49"/>
        <v>43988</v>
      </c>
      <c r="L631" s="109">
        <f t="shared" si="47"/>
        <v>1.01E-2</v>
      </c>
      <c r="M631" s="1"/>
      <c r="N631" s="2"/>
      <c r="O631" s="1"/>
    </row>
    <row r="632" spans="4:15">
      <c r="D632" s="110"/>
      <c r="E632" s="101"/>
      <c r="H632" s="38"/>
      <c r="I632" s="108">
        <f t="shared" ref="I632:K647" si="50">I631+1</f>
        <v>627</v>
      </c>
      <c r="J632" s="100">
        <f t="shared" si="50"/>
        <v>43989</v>
      </c>
      <c r="K632" s="100">
        <f t="shared" si="50"/>
        <v>43989</v>
      </c>
      <c r="L632" s="109">
        <f t="shared" si="47"/>
        <v>1.01E-2</v>
      </c>
      <c r="M632" s="1"/>
      <c r="N632" s="2"/>
      <c r="O632" s="1"/>
    </row>
    <row r="633" spans="4:15">
      <c r="D633" s="110"/>
      <c r="E633" s="101"/>
      <c r="H633" s="38"/>
      <c r="I633" s="108">
        <f t="shared" si="50"/>
        <v>628</v>
      </c>
      <c r="J633" s="100">
        <f t="shared" si="50"/>
        <v>43990</v>
      </c>
      <c r="K633" s="100">
        <f t="shared" si="50"/>
        <v>43990</v>
      </c>
      <c r="L633" s="109">
        <f t="shared" si="47"/>
        <v>1.0125E-2</v>
      </c>
      <c r="M633" s="1"/>
      <c r="N633" s="2"/>
      <c r="O633" s="1"/>
    </row>
    <row r="634" spans="4:15">
      <c r="D634" s="110"/>
      <c r="E634" s="101"/>
      <c r="H634" s="38"/>
      <c r="I634" s="108">
        <f t="shared" si="50"/>
        <v>629</v>
      </c>
      <c r="J634" s="100">
        <f t="shared" si="50"/>
        <v>43991</v>
      </c>
      <c r="K634" s="100">
        <f t="shared" si="50"/>
        <v>43991</v>
      </c>
      <c r="L634" s="109">
        <f t="shared" si="47"/>
        <v>9.5499999999999995E-3</v>
      </c>
      <c r="M634" s="1"/>
      <c r="N634" s="2"/>
      <c r="O634" s="1"/>
    </row>
    <row r="635" spans="4:15">
      <c r="D635" s="110"/>
      <c r="E635" s="101"/>
      <c r="H635" s="38"/>
      <c r="I635" s="108">
        <f t="shared" si="50"/>
        <v>630</v>
      </c>
      <c r="J635" s="100">
        <f t="shared" si="50"/>
        <v>43992</v>
      </c>
      <c r="K635" s="100">
        <f t="shared" si="50"/>
        <v>43992</v>
      </c>
      <c r="L635" s="109">
        <f t="shared" si="47"/>
        <v>9.4999999999999998E-3</v>
      </c>
      <c r="M635" s="1"/>
      <c r="N635" s="2"/>
      <c r="O635" s="1"/>
    </row>
    <row r="636" spans="4:15">
      <c r="D636" s="110"/>
      <c r="E636" s="101"/>
      <c r="H636" s="38"/>
      <c r="I636" s="108">
        <f t="shared" si="50"/>
        <v>631</v>
      </c>
      <c r="J636" s="100">
        <f t="shared" si="50"/>
        <v>43993</v>
      </c>
      <c r="K636" s="100">
        <f t="shared" si="50"/>
        <v>43993</v>
      </c>
      <c r="L636" s="109">
        <f t="shared" si="47"/>
        <v>9.4999999999999998E-3</v>
      </c>
      <c r="M636" s="1"/>
      <c r="N636" s="2"/>
      <c r="O636" s="1"/>
    </row>
    <row r="637" spans="4:15">
      <c r="D637" s="110"/>
      <c r="E637" s="101"/>
      <c r="H637" s="38"/>
      <c r="I637" s="108">
        <f t="shared" si="50"/>
        <v>632</v>
      </c>
      <c r="J637" s="100">
        <f t="shared" si="50"/>
        <v>43994</v>
      </c>
      <c r="K637" s="100">
        <f t="shared" si="50"/>
        <v>43994</v>
      </c>
      <c r="L637" s="109">
        <f t="shared" si="47"/>
        <v>9.300000000000001E-3</v>
      </c>
      <c r="M637" s="1"/>
      <c r="N637" s="2"/>
      <c r="O637" s="1"/>
    </row>
    <row r="638" spans="4:15">
      <c r="D638" s="110"/>
      <c r="E638" s="101"/>
      <c r="H638" s="38"/>
      <c r="I638" s="108">
        <f t="shared" si="50"/>
        <v>633</v>
      </c>
      <c r="J638" s="100">
        <f t="shared" si="50"/>
        <v>43995</v>
      </c>
      <c r="K638" s="100">
        <f t="shared" si="50"/>
        <v>43995</v>
      </c>
      <c r="L638" s="109">
        <f t="shared" si="47"/>
        <v>9.300000000000001E-3</v>
      </c>
      <c r="M638" s="1"/>
      <c r="N638" s="2"/>
      <c r="O638" s="1"/>
    </row>
    <row r="639" spans="4:15">
      <c r="D639" s="110"/>
      <c r="E639" s="101"/>
      <c r="H639" s="38"/>
      <c r="I639" s="108">
        <f t="shared" si="50"/>
        <v>634</v>
      </c>
      <c r="J639" s="100">
        <f t="shared" si="50"/>
        <v>43996</v>
      </c>
      <c r="K639" s="100">
        <f t="shared" si="50"/>
        <v>43996</v>
      </c>
      <c r="L639" s="109">
        <f t="shared" si="47"/>
        <v>9.300000000000001E-3</v>
      </c>
      <c r="M639" s="1"/>
      <c r="N639" s="2"/>
      <c r="O639" s="1"/>
    </row>
    <row r="640" spans="4:15">
      <c r="D640" s="110"/>
      <c r="E640" s="101"/>
      <c r="H640" s="38"/>
      <c r="I640" s="108">
        <f t="shared" si="50"/>
        <v>635</v>
      </c>
      <c r="J640" s="100">
        <f t="shared" si="50"/>
        <v>43997</v>
      </c>
      <c r="K640" s="100">
        <f t="shared" si="50"/>
        <v>43997</v>
      </c>
      <c r="L640" s="109">
        <f t="shared" si="47"/>
        <v>9.4750000000000008E-3</v>
      </c>
      <c r="M640" s="1"/>
      <c r="N640" s="2"/>
      <c r="O640" s="1"/>
    </row>
    <row r="641" spans="4:15">
      <c r="D641" s="110"/>
      <c r="E641" s="101"/>
      <c r="H641" s="38"/>
      <c r="I641" s="108">
        <f t="shared" si="50"/>
        <v>636</v>
      </c>
      <c r="J641" s="100">
        <f t="shared" si="50"/>
        <v>43998</v>
      </c>
      <c r="K641" s="100">
        <f t="shared" si="50"/>
        <v>43998</v>
      </c>
      <c r="L641" s="109">
        <f t="shared" si="47"/>
        <v>9.4750000000000008E-3</v>
      </c>
      <c r="M641" s="1"/>
      <c r="N641" s="2"/>
      <c r="O641" s="1"/>
    </row>
    <row r="642" spans="4:15">
      <c r="D642" s="110"/>
      <c r="E642" s="101"/>
      <c r="H642" s="38"/>
      <c r="I642" s="108">
        <f t="shared" si="50"/>
        <v>637</v>
      </c>
      <c r="J642" s="100">
        <f t="shared" si="50"/>
        <v>43999</v>
      </c>
      <c r="K642" s="100">
        <f t="shared" si="50"/>
        <v>43999</v>
      </c>
      <c r="L642" s="109">
        <f t="shared" si="47"/>
        <v>9.7000000000000003E-3</v>
      </c>
      <c r="M642" s="1"/>
      <c r="N642" s="2"/>
      <c r="O642" s="1"/>
    </row>
    <row r="643" spans="4:15">
      <c r="D643" s="110"/>
      <c r="E643" s="101"/>
      <c r="H643" s="38"/>
      <c r="I643" s="108">
        <f t="shared" si="50"/>
        <v>638</v>
      </c>
      <c r="J643" s="100">
        <f t="shared" si="50"/>
        <v>44000</v>
      </c>
      <c r="K643" s="100">
        <f t="shared" si="50"/>
        <v>44000</v>
      </c>
      <c r="L643" s="109">
        <f t="shared" si="47"/>
        <v>9.3749999999999997E-3</v>
      </c>
      <c r="M643" s="1"/>
      <c r="N643" s="2"/>
      <c r="O643" s="1"/>
    </row>
    <row r="644" spans="4:15">
      <c r="D644" s="110"/>
      <c r="E644" s="101"/>
      <c r="H644" s="38"/>
      <c r="I644" s="108">
        <f t="shared" si="50"/>
        <v>639</v>
      </c>
      <c r="J644" s="100">
        <f t="shared" si="50"/>
        <v>44001</v>
      </c>
      <c r="K644" s="100">
        <f t="shared" si="50"/>
        <v>44001</v>
      </c>
      <c r="L644" s="109">
        <f t="shared" si="47"/>
        <v>9.5499999999999995E-3</v>
      </c>
      <c r="M644" s="1"/>
      <c r="N644" s="2"/>
      <c r="O644" s="1"/>
    </row>
    <row r="645" spans="4:15">
      <c r="D645" s="110"/>
      <c r="E645" s="101"/>
      <c r="H645" s="38"/>
      <c r="I645" s="108">
        <f t="shared" si="50"/>
        <v>640</v>
      </c>
      <c r="J645" s="100">
        <f t="shared" si="50"/>
        <v>44002</v>
      </c>
      <c r="K645" s="100">
        <f t="shared" si="50"/>
        <v>44002</v>
      </c>
      <c r="L645" s="109">
        <f t="shared" si="47"/>
        <v>9.5499999999999995E-3</v>
      </c>
      <c r="M645" s="1"/>
      <c r="N645" s="2"/>
      <c r="O645" s="1"/>
    </row>
    <row r="646" spans="4:15">
      <c r="D646" s="110"/>
      <c r="E646" s="101"/>
      <c r="H646" s="38"/>
      <c r="I646" s="108">
        <f t="shared" si="50"/>
        <v>641</v>
      </c>
      <c r="J646" s="100">
        <f t="shared" si="50"/>
        <v>44003</v>
      </c>
      <c r="K646" s="100">
        <f t="shared" si="50"/>
        <v>44003</v>
      </c>
      <c r="L646" s="109">
        <f t="shared" si="47"/>
        <v>9.5499999999999995E-3</v>
      </c>
      <c r="M646" s="1"/>
      <c r="N646" s="2"/>
      <c r="O646" s="1"/>
    </row>
    <row r="647" spans="4:15">
      <c r="D647" s="110"/>
      <c r="E647" s="101"/>
      <c r="H647" s="38"/>
      <c r="I647" s="108">
        <f t="shared" si="50"/>
        <v>642</v>
      </c>
      <c r="J647" s="100">
        <f t="shared" si="50"/>
        <v>44004</v>
      </c>
      <c r="K647" s="100">
        <f t="shared" si="50"/>
        <v>44004</v>
      </c>
      <c r="L647" s="109">
        <f t="shared" si="47"/>
        <v>9.6249999999999999E-3</v>
      </c>
      <c r="M647" s="1"/>
      <c r="N647" s="2"/>
      <c r="O647" s="1"/>
    </row>
    <row r="648" spans="4:15">
      <c r="D648" s="110"/>
      <c r="E648" s="101"/>
      <c r="H648" s="38"/>
      <c r="I648" s="108">
        <f t="shared" ref="I648:K663" si="51">I647+1</f>
        <v>643</v>
      </c>
      <c r="J648" s="100">
        <f t="shared" si="51"/>
        <v>44005</v>
      </c>
      <c r="K648" s="100">
        <f t="shared" si="51"/>
        <v>44005</v>
      </c>
      <c r="L648" s="109">
        <f t="shared" si="47"/>
        <v>9.4999999999999998E-3</v>
      </c>
      <c r="M648" s="1"/>
      <c r="N648" s="2"/>
      <c r="O648" s="1"/>
    </row>
    <row r="649" spans="4:15">
      <c r="D649" s="110"/>
      <c r="E649" s="101"/>
      <c r="H649" s="38"/>
      <c r="I649" s="108">
        <f t="shared" si="51"/>
        <v>644</v>
      </c>
      <c r="J649" s="100">
        <f t="shared" si="51"/>
        <v>44006</v>
      </c>
      <c r="K649" s="100">
        <f t="shared" si="51"/>
        <v>44006</v>
      </c>
      <c r="L649" s="109">
        <f t="shared" si="47"/>
        <v>9.4500000000000001E-3</v>
      </c>
      <c r="M649" s="1"/>
      <c r="N649" s="2"/>
      <c r="O649" s="1"/>
    </row>
    <row r="650" spans="4:15">
      <c r="D650" s="110"/>
      <c r="E650" s="101"/>
      <c r="H650" s="38"/>
      <c r="I650" s="108">
        <f t="shared" si="51"/>
        <v>645</v>
      </c>
      <c r="J650" s="100">
        <f t="shared" si="51"/>
        <v>44007</v>
      </c>
      <c r="K650" s="100">
        <f t="shared" si="51"/>
        <v>44007</v>
      </c>
      <c r="L650" s="109">
        <f t="shared" si="47"/>
        <v>9.1999999999999998E-3</v>
      </c>
      <c r="M650" s="1"/>
      <c r="N650" s="2"/>
      <c r="O650" s="1"/>
    </row>
    <row r="651" spans="4:15">
      <c r="D651" s="110"/>
      <c r="E651" s="101"/>
      <c r="H651" s="38"/>
      <c r="I651" s="108">
        <f t="shared" si="51"/>
        <v>646</v>
      </c>
      <c r="J651" s="100">
        <f t="shared" si="51"/>
        <v>44008</v>
      </c>
      <c r="K651" s="100">
        <f t="shared" si="51"/>
        <v>44008</v>
      </c>
      <c r="L651" s="109">
        <f t="shared" si="47"/>
        <v>9.0500000000000008E-3</v>
      </c>
      <c r="M651" s="1"/>
      <c r="N651" s="2"/>
      <c r="O651" s="1"/>
    </row>
    <row r="652" spans="4:15">
      <c r="D652" s="110"/>
      <c r="E652" s="101"/>
      <c r="H652" s="38"/>
      <c r="I652" s="108">
        <f t="shared" si="51"/>
        <v>647</v>
      </c>
      <c r="J652" s="100">
        <f t="shared" si="51"/>
        <v>44009</v>
      </c>
      <c r="K652" s="100">
        <f t="shared" si="51"/>
        <v>44009</v>
      </c>
      <c r="L652" s="109">
        <f t="shared" si="47"/>
        <v>9.0500000000000008E-3</v>
      </c>
      <c r="M652" s="1"/>
      <c r="N652" s="2"/>
      <c r="O652" s="1"/>
    </row>
    <row r="653" spans="4:15">
      <c r="D653" s="110"/>
      <c r="E653" s="101"/>
      <c r="H653" s="38"/>
      <c r="I653" s="108">
        <f t="shared" si="51"/>
        <v>648</v>
      </c>
      <c r="J653" s="100">
        <f t="shared" si="51"/>
        <v>44010</v>
      </c>
      <c r="K653" s="100">
        <f t="shared" si="51"/>
        <v>44010</v>
      </c>
      <c r="L653" s="109">
        <f t="shared" si="47"/>
        <v>9.0500000000000008E-3</v>
      </c>
      <c r="M653" s="1"/>
      <c r="N653" s="2"/>
      <c r="O653" s="1"/>
    </row>
    <row r="654" spans="4:15">
      <c r="D654" s="110"/>
      <c r="E654" s="101"/>
      <c r="H654" s="38"/>
      <c r="I654" s="108">
        <f t="shared" si="51"/>
        <v>649</v>
      </c>
      <c r="J654" s="100">
        <f t="shared" si="51"/>
        <v>44011</v>
      </c>
      <c r="K654" s="100">
        <f t="shared" si="51"/>
        <v>44011</v>
      </c>
      <c r="L654" s="109">
        <f t="shared" si="47"/>
        <v>9.1500000000000001E-3</v>
      </c>
      <c r="M654" s="1"/>
      <c r="N654" s="2"/>
      <c r="O654" s="1"/>
    </row>
    <row r="655" spans="4:15">
      <c r="D655" s="110"/>
      <c r="E655" s="101"/>
      <c r="H655" s="38"/>
      <c r="I655" s="108">
        <f t="shared" si="51"/>
        <v>650</v>
      </c>
      <c r="J655" s="100">
        <f t="shared" si="51"/>
        <v>44012</v>
      </c>
      <c r="K655" s="100">
        <f t="shared" si="51"/>
        <v>44012</v>
      </c>
      <c r="L655" s="109">
        <f t="shared" si="47"/>
        <v>9.4249999999999994E-3</v>
      </c>
      <c r="M655" s="1"/>
      <c r="N655" s="2"/>
      <c r="O655" s="1"/>
    </row>
    <row r="656" spans="4:15">
      <c r="D656" s="110"/>
      <c r="E656" s="101"/>
      <c r="I656" s="108">
        <f t="shared" si="51"/>
        <v>651</v>
      </c>
      <c r="J656" s="100">
        <f t="shared" si="51"/>
        <v>44013</v>
      </c>
      <c r="K656" s="100">
        <f t="shared" si="51"/>
        <v>44013</v>
      </c>
      <c r="L656" s="109">
        <f t="shared" ref="L656:L717" si="52">IFERROR(VLOOKUP(K656,$N$6:$O$2305,2,FALSE)/100,L655)</f>
        <v>9.7000000000000003E-3</v>
      </c>
      <c r="M656" s="1"/>
      <c r="N656" s="2"/>
      <c r="O656" s="1"/>
    </row>
    <row r="657" spans="4:15">
      <c r="D657" s="110"/>
      <c r="E657" s="101"/>
      <c r="I657" s="108">
        <f t="shared" si="51"/>
        <v>652</v>
      </c>
      <c r="J657" s="100">
        <f t="shared" si="51"/>
        <v>44014</v>
      </c>
      <c r="K657" s="100">
        <f t="shared" si="51"/>
        <v>44014</v>
      </c>
      <c r="L657" s="109">
        <f t="shared" si="52"/>
        <v>9.75E-3</v>
      </c>
      <c r="M657" s="1"/>
      <c r="N657" s="2"/>
      <c r="O657" s="1"/>
    </row>
    <row r="658" spans="4:15">
      <c r="D658" s="110"/>
      <c r="E658" s="101"/>
      <c r="I658" s="108">
        <f t="shared" si="51"/>
        <v>653</v>
      </c>
      <c r="J658" s="100">
        <f t="shared" si="51"/>
        <v>44015</v>
      </c>
      <c r="K658" s="100">
        <f t="shared" si="51"/>
        <v>44015</v>
      </c>
      <c r="L658" s="109">
        <f t="shared" si="52"/>
        <v>9.7750000000000007E-3</v>
      </c>
      <c r="M658" s="1"/>
      <c r="N658" s="2"/>
      <c r="O658" s="1"/>
    </row>
    <row r="659" spans="4:15">
      <c r="D659" s="110"/>
      <c r="E659" s="101"/>
      <c r="I659" s="108">
        <f t="shared" si="51"/>
        <v>654</v>
      </c>
      <c r="J659" s="100">
        <f t="shared" si="51"/>
        <v>44016</v>
      </c>
      <c r="K659" s="100">
        <f t="shared" si="51"/>
        <v>44016</v>
      </c>
      <c r="L659" s="109">
        <f t="shared" si="52"/>
        <v>9.7750000000000007E-3</v>
      </c>
      <c r="M659" s="1"/>
      <c r="N659" s="2"/>
      <c r="O659" s="1"/>
    </row>
    <row r="660" spans="4:15">
      <c r="D660" s="110"/>
      <c r="E660" s="101"/>
      <c r="I660" s="108">
        <f t="shared" si="51"/>
        <v>655</v>
      </c>
      <c r="J660" s="100">
        <f t="shared" si="51"/>
        <v>44017</v>
      </c>
      <c r="K660" s="100">
        <f t="shared" si="51"/>
        <v>44017</v>
      </c>
      <c r="L660" s="109">
        <f t="shared" si="52"/>
        <v>9.7750000000000007E-3</v>
      </c>
      <c r="M660" s="1"/>
      <c r="N660" s="2"/>
      <c r="O660" s="1"/>
    </row>
    <row r="661" spans="4:15">
      <c r="D661" s="110"/>
      <c r="E661" s="101"/>
      <c r="I661" s="108">
        <f t="shared" si="51"/>
        <v>656</v>
      </c>
      <c r="J661" s="100">
        <f t="shared" si="51"/>
        <v>44018</v>
      </c>
      <c r="K661" s="100">
        <f t="shared" si="51"/>
        <v>44018</v>
      </c>
      <c r="L661" s="109">
        <f t="shared" si="52"/>
        <v>1.0024999999999999E-2</v>
      </c>
      <c r="M661" s="1"/>
      <c r="N661" s="2"/>
      <c r="O661" s="1"/>
    </row>
    <row r="662" spans="4:15">
      <c r="D662" s="110"/>
      <c r="E662" s="101"/>
      <c r="I662" s="108">
        <f t="shared" si="51"/>
        <v>657</v>
      </c>
      <c r="J662" s="100">
        <f t="shared" si="51"/>
        <v>44019</v>
      </c>
      <c r="K662" s="100">
        <f t="shared" si="51"/>
        <v>44019</v>
      </c>
      <c r="L662" s="109">
        <f t="shared" si="52"/>
        <v>9.8750000000000001E-3</v>
      </c>
      <c r="M662" s="1"/>
      <c r="N662" s="2"/>
      <c r="O662" s="1"/>
    </row>
    <row r="663" spans="4:15">
      <c r="D663" s="110"/>
      <c r="E663" s="101"/>
      <c r="I663" s="108">
        <f t="shared" si="51"/>
        <v>658</v>
      </c>
      <c r="J663" s="100">
        <f t="shared" si="51"/>
        <v>44020</v>
      </c>
      <c r="K663" s="100">
        <f t="shared" si="51"/>
        <v>44020</v>
      </c>
      <c r="L663" s="109">
        <f t="shared" si="52"/>
        <v>9.6499999999999989E-3</v>
      </c>
      <c r="M663" s="1"/>
      <c r="N663" s="2"/>
      <c r="O663" s="1"/>
    </row>
    <row r="664" spans="4:15">
      <c r="D664" s="110"/>
      <c r="E664" s="101"/>
      <c r="I664" s="108">
        <f t="shared" ref="I664:K679" si="53">I663+1</f>
        <v>659</v>
      </c>
      <c r="J664" s="100">
        <f t="shared" si="53"/>
        <v>44021</v>
      </c>
      <c r="K664" s="100">
        <f t="shared" si="53"/>
        <v>44021</v>
      </c>
      <c r="L664" s="109">
        <f t="shared" si="52"/>
        <v>9.7750000000000007E-3</v>
      </c>
      <c r="M664" s="1"/>
      <c r="N664" s="2"/>
      <c r="O664" s="1"/>
    </row>
    <row r="665" spans="4:15">
      <c r="D665" s="110"/>
      <c r="E665" s="101"/>
      <c r="I665" s="108">
        <f t="shared" si="53"/>
        <v>660</v>
      </c>
      <c r="J665" s="100">
        <f t="shared" si="53"/>
        <v>44022</v>
      </c>
      <c r="K665" s="100">
        <f t="shared" si="53"/>
        <v>44022</v>
      </c>
      <c r="L665" s="109">
        <f t="shared" si="52"/>
        <v>9.725000000000001E-3</v>
      </c>
      <c r="M665" s="1"/>
      <c r="N665" s="2"/>
      <c r="O665" s="1"/>
    </row>
    <row r="666" spans="4:15">
      <c r="D666" s="110"/>
      <c r="E666" s="101"/>
      <c r="I666" s="108">
        <f t="shared" si="53"/>
        <v>661</v>
      </c>
      <c r="J666" s="100">
        <f t="shared" si="53"/>
        <v>44023</v>
      </c>
      <c r="K666" s="100">
        <f t="shared" si="53"/>
        <v>44023</v>
      </c>
      <c r="L666" s="109">
        <f t="shared" si="52"/>
        <v>9.725000000000001E-3</v>
      </c>
      <c r="M666" s="1"/>
      <c r="N666" s="2"/>
      <c r="O666" s="1"/>
    </row>
    <row r="667" spans="4:15">
      <c r="D667" s="110"/>
      <c r="E667" s="101"/>
      <c r="I667" s="108">
        <f t="shared" si="53"/>
        <v>662</v>
      </c>
      <c r="J667" s="100">
        <f t="shared" si="53"/>
        <v>44024</v>
      </c>
      <c r="K667" s="100">
        <f t="shared" si="53"/>
        <v>44024</v>
      </c>
      <c r="L667" s="109">
        <f t="shared" si="52"/>
        <v>9.725000000000001E-3</v>
      </c>
      <c r="M667" s="1"/>
      <c r="N667" s="2"/>
      <c r="O667" s="1"/>
    </row>
    <row r="668" spans="4:15">
      <c r="D668" s="110"/>
      <c r="E668" s="101"/>
      <c r="I668" s="108">
        <f t="shared" si="53"/>
        <v>663</v>
      </c>
      <c r="J668" s="100">
        <f t="shared" si="53"/>
        <v>44025</v>
      </c>
      <c r="K668" s="100">
        <f t="shared" si="53"/>
        <v>44025</v>
      </c>
      <c r="L668" s="109">
        <f t="shared" si="52"/>
        <v>9.9750000000000012E-3</v>
      </c>
      <c r="M668" s="1"/>
      <c r="N668" s="2"/>
      <c r="O668" s="1"/>
    </row>
    <row r="669" spans="4:15">
      <c r="D669" s="110"/>
      <c r="E669" s="101"/>
      <c r="I669" s="108">
        <f t="shared" si="53"/>
        <v>664</v>
      </c>
      <c r="J669" s="100">
        <f t="shared" si="53"/>
        <v>44026</v>
      </c>
      <c r="K669" s="100">
        <f t="shared" si="53"/>
        <v>44026</v>
      </c>
      <c r="L669" s="109">
        <f t="shared" si="52"/>
        <v>0.01</v>
      </c>
      <c r="M669" s="1"/>
      <c r="N669" s="2"/>
      <c r="O669" s="1"/>
    </row>
    <row r="670" spans="4:15">
      <c r="D670" s="110"/>
      <c r="E670" s="101"/>
      <c r="I670" s="108">
        <f t="shared" si="53"/>
        <v>665</v>
      </c>
      <c r="J670" s="100">
        <f t="shared" si="53"/>
        <v>44027</v>
      </c>
      <c r="K670" s="100">
        <f t="shared" si="53"/>
        <v>44027</v>
      </c>
      <c r="L670" s="109">
        <f t="shared" si="52"/>
        <v>1.0049999999999998E-2</v>
      </c>
      <c r="M670" s="1"/>
      <c r="N670" s="2"/>
      <c r="O670" s="1"/>
    </row>
    <row r="671" spans="4:15">
      <c r="D671" s="110"/>
      <c r="E671" s="101"/>
      <c r="I671" s="108">
        <f t="shared" si="53"/>
        <v>666</v>
      </c>
      <c r="J671" s="100">
        <f t="shared" si="53"/>
        <v>44028</v>
      </c>
      <c r="K671" s="100">
        <f t="shared" si="53"/>
        <v>44028</v>
      </c>
      <c r="L671" s="109">
        <f t="shared" si="52"/>
        <v>9.7750000000000007E-3</v>
      </c>
      <c r="M671" s="1"/>
      <c r="N671" s="2"/>
      <c r="O671" s="1"/>
    </row>
    <row r="672" spans="4:15">
      <c r="D672" s="110"/>
      <c r="E672" s="101"/>
      <c r="I672" s="108">
        <f t="shared" si="53"/>
        <v>667</v>
      </c>
      <c r="J672" s="100">
        <f t="shared" si="53"/>
        <v>44029</v>
      </c>
      <c r="K672" s="100">
        <f t="shared" si="53"/>
        <v>44029</v>
      </c>
      <c r="L672" s="109">
        <f t="shared" si="52"/>
        <v>9.5999999999999992E-3</v>
      </c>
      <c r="M672" s="1"/>
      <c r="N672" s="2"/>
      <c r="O672" s="1"/>
    </row>
    <row r="673" spans="4:15">
      <c r="D673" s="110"/>
      <c r="E673" s="101"/>
      <c r="I673" s="108">
        <f t="shared" si="53"/>
        <v>668</v>
      </c>
      <c r="J673" s="100">
        <f t="shared" si="53"/>
        <v>44030</v>
      </c>
      <c r="K673" s="100">
        <f t="shared" si="53"/>
        <v>44030</v>
      </c>
      <c r="L673" s="109">
        <f t="shared" si="52"/>
        <v>9.5999999999999992E-3</v>
      </c>
      <c r="M673" s="1"/>
      <c r="N673" s="2"/>
      <c r="O673" s="1"/>
    </row>
    <row r="674" spans="4:15">
      <c r="D674" s="110"/>
      <c r="E674" s="101"/>
      <c r="I674" s="108">
        <f t="shared" si="53"/>
        <v>669</v>
      </c>
      <c r="J674" s="100">
        <f t="shared" si="53"/>
        <v>44031</v>
      </c>
      <c r="K674" s="100">
        <f t="shared" si="53"/>
        <v>44031</v>
      </c>
      <c r="L674" s="109">
        <f t="shared" si="52"/>
        <v>9.5999999999999992E-3</v>
      </c>
      <c r="M674" s="1"/>
      <c r="N674" s="2"/>
      <c r="O674" s="1"/>
    </row>
    <row r="675" spans="4:15">
      <c r="D675" s="110"/>
      <c r="E675" s="101"/>
      <c r="I675" s="108">
        <f t="shared" si="53"/>
        <v>670</v>
      </c>
      <c r="J675" s="100">
        <f t="shared" si="53"/>
        <v>44032</v>
      </c>
      <c r="K675" s="100">
        <f t="shared" si="53"/>
        <v>44032</v>
      </c>
      <c r="L675" s="109">
        <f t="shared" si="52"/>
        <v>9.4500000000000001E-3</v>
      </c>
      <c r="M675" s="1"/>
      <c r="N675" s="2"/>
      <c r="O675" s="1"/>
    </row>
    <row r="676" spans="4:15">
      <c r="D676" s="110"/>
      <c r="E676" s="101"/>
      <c r="I676" s="108">
        <f t="shared" si="53"/>
        <v>671</v>
      </c>
      <c r="J676" s="100">
        <f t="shared" si="53"/>
        <v>44033</v>
      </c>
      <c r="K676" s="100">
        <f t="shared" si="53"/>
        <v>44033</v>
      </c>
      <c r="L676" s="109">
        <f t="shared" si="52"/>
        <v>9.5499999999999995E-3</v>
      </c>
      <c r="M676" s="1"/>
      <c r="N676" s="2"/>
      <c r="O676" s="1"/>
    </row>
    <row r="677" spans="4:15">
      <c r="D677" s="110"/>
      <c r="E677" s="101"/>
      <c r="I677" s="108">
        <f t="shared" si="53"/>
        <v>672</v>
      </c>
      <c r="J677" s="100">
        <f t="shared" si="53"/>
        <v>44034</v>
      </c>
      <c r="K677" s="100">
        <f t="shared" si="53"/>
        <v>44034</v>
      </c>
      <c r="L677" s="109">
        <f t="shared" si="52"/>
        <v>9.4999999999999998E-3</v>
      </c>
      <c r="M677" s="1"/>
      <c r="N677" s="2"/>
      <c r="O677" s="1"/>
    </row>
    <row r="678" spans="4:15">
      <c r="D678" s="110"/>
      <c r="E678" s="101"/>
      <c r="I678" s="108">
        <f t="shared" si="53"/>
        <v>673</v>
      </c>
      <c r="J678" s="100">
        <f t="shared" si="53"/>
        <v>44035</v>
      </c>
      <c r="K678" s="100">
        <f t="shared" si="53"/>
        <v>44035</v>
      </c>
      <c r="L678" s="109">
        <f t="shared" si="52"/>
        <v>9.300000000000001E-3</v>
      </c>
      <c r="M678" s="1"/>
      <c r="N678" s="2"/>
      <c r="O678" s="1"/>
    </row>
    <row r="679" spans="4:15">
      <c r="D679" s="110"/>
      <c r="E679" s="101"/>
      <c r="I679" s="108">
        <f t="shared" si="53"/>
        <v>674</v>
      </c>
      <c r="J679" s="100">
        <f t="shared" si="53"/>
        <v>44036</v>
      </c>
      <c r="K679" s="100">
        <f t="shared" si="53"/>
        <v>44036</v>
      </c>
      <c r="L679" s="109">
        <f t="shared" si="52"/>
        <v>9.1249999999999994E-3</v>
      </c>
      <c r="M679" s="1"/>
      <c r="N679" s="2"/>
      <c r="O679" s="1"/>
    </row>
    <row r="680" spans="4:15">
      <c r="D680" s="110"/>
      <c r="E680" s="101"/>
      <c r="I680" s="108">
        <f t="shared" ref="I680:K695" si="54">I679+1</f>
        <v>675</v>
      </c>
      <c r="J680" s="100">
        <f t="shared" si="54"/>
        <v>44037</v>
      </c>
      <c r="K680" s="100">
        <f t="shared" si="54"/>
        <v>44037</v>
      </c>
      <c r="L680" s="109">
        <f t="shared" si="52"/>
        <v>9.1249999999999994E-3</v>
      </c>
      <c r="M680" s="1"/>
      <c r="N680" s="2"/>
      <c r="O680" s="1"/>
    </row>
    <row r="681" spans="4:15">
      <c r="D681" s="110"/>
      <c r="E681" s="101"/>
      <c r="I681" s="108">
        <f t="shared" si="54"/>
        <v>676</v>
      </c>
      <c r="J681" s="100">
        <f t="shared" si="54"/>
        <v>44038</v>
      </c>
      <c r="K681" s="100">
        <f t="shared" si="54"/>
        <v>44038</v>
      </c>
      <c r="L681" s="109">
        <f t="shared" si="52"/>
        <v>9.1249999999999994E-3</v>
      </c>
      <c r="M681" s="1"/>
      <c r="N681" s="2"/>
      <c r="O681" s="1"/>
    </row>
    <row r="682" spans="4:15">
      <c r="D682" s="110"/>
      <c r="E682" s="101"/>
      <c r="I682" s="108">
        <f t="shared" si="54"/>
        <v>677</v>
      </c>
      <c r="J682" s="100">
        <f t="shared" si="54"/>
        <v>44039</v>
      </c>
      <c r="K682" s="100">
        <f t="shared" si="54"/>
        <v>44039</v>
      </c>
      <c r="L682" s="109">
        <f t="shared" si="52"/>
        <v>9.0000000000000011E-3</v>
      </c>
      <c r="M682" s="1"/>
      <c r="N682" s="2"/>
      <c r="O682" s="1"/>
    </row>
    <row r="683" spans="4:15">
      <c r="D683" s="110"/>
      <c r="E683" s="101"/>
      <c r="I683" s="108">
        <f t="shared" si="54"/>
        <v>678</v>
      </c>
      <c r="J683" s="100">
        <f t="shared" si="54"/>
        <v>44040</v>
      </c>
      <c r="K683" s="100">
        <f t="shared" si="54"/>
        <v>44040</v>
      </c>
      <c r="L683" s="109">
        <f t="shared" si="52"/>
        <v>9.2750000000000003E-3</v>
      </c>
      <c r="M683" s="1"/>
      <c r="N683" s="2"/>
      <c r="O683" s="1"/>
    </row>
    <row r="684" spans="4:15">
      <c r="D684" s="110"/>
      <c r="E684" s="101"/>
      <c r="I684" s="108">
        <f t="shared" si="54"/>
        <v>679</v>
      </c>
      <c r="J684" s="100">
        <f t="shared" si="54"/>
        <v>44041</v>
      </c>
      <c r="K684" s="100">
        <f t="shared" si="54"/>
        <v>44041</v>
      </c>
      <c r="L684" s="109">
        <f t="shared" si="52"/>
        <v>9.1749999999999991E-3</v>
      </c>
      <c r="M684" s="1"/>
      <c r="N684" s="2"/>
      <c r="O684" s="1"/>
    </row>
    <row r="685" spans="4:15">
      <c r="D685" s="110"/>
      <c r="E685" s="101"/>
      <c r="I685" s="108">
        <f t="shared" si="54"/>
        <v>680</v>
      </c>
      <c r="J685" s="100">
        <f t="shared" si="54"/>
        <v>44042</v>
      </c>
      <c r="K685" s="100">
        <f t="shared" si="54"/>
        <v>44042</v>
      </c>
      <c r="L685" s="109">
        <f t="shared" si="52"/>
        <v>9.0000000000000011E-3</v>
      </c>
      <c r="M685" s="1"/>
      <c r="N685" s="2"/>
      <c r="O685" s="1"/>
    </row>
    <row r="686" spans="4:15">
      <c r="D686" s="110"/>
      <c r="E686" s="101"/>
      <c r="I686" s="108">
        <f t="shared" si="54"/>
        <v>681</v>
      </c>
      <c r="J686" s="100">
        <f t="shared" si="54"/>
        <v>44043</v>
      </c>
      <c r="K686" s="100">
        <f t="shared" si="54"/>
        <v>44043</v>
      </c>
      <c r="L686" s="109">
        <f t="shared" si="52"/>
        <v>9.0749999999999997E-3</v>
      </c>
      <c r="M686" s="1"/>
      <c r="N686" s="2"/>
      <c r="O686" s="1"/>
    </row>
    <row r="687" spans="4:15">
      <c r="D687" s="110"/>
      <c r="E687" s="101"/>
      <c r="I687" s="108">
        <f t="shared" si="54"/>
        <v>682</v>
      </c>
      <c r="J687" s="100">
        <f t="shared" si="54"/>
        <v>44044</v>
      </c>
      <c r="K687" s="100">
        <f t="shared" si="54"/>
        <v>44044</v>
      </c>
      <c r="L687" s="109">
        <f t="shared" si="52"/>
        <v>9.0749999999999997E-3</v>
      </c>
      <c r="M687" s="1"/>
      <c r="N687" s="2"/>
      <c r="O687" s="1"/>
    </row>
    <row r="688" spans="4:15">
      <c r="D688" s="110"/>
      <c r="E688" s="101"/>
      <c r="I688" s="108">
        <f t="shared" si="54"/>
        <v>683</v>
      </c>
      <c r="J688" s="100">
        <f t="shared" si="54"/>
        <v>44045</v>
      </c>
      <c r="K688" s="100">
        <f t="shared" si="54"/>
        <v>44045</v>
      </c>
      <c r="L688" s="109">
        <f t="shared" si="52"/>
        <v>9.0749999999999997E-3</v>
      </c>
      <c r="M688" s="1"/>
      <c r="N688" s="2"/>
      <c r="O688" s="1"/>
    </row>
    <row r="689" spans="4:15">
      <c r="D689" s="110"/>
      <c r="E689" s="101"/>
      <c r="I689" s="108">
        <f t="shared" si="54"/>
        <v>684</v>
      </c>
      <c r="J689" s="100">
        <f t="shared" si="54"/>
        <v>44046</v>
      </c>
      <c r="K689" s="100">
        <f t="shared" si="54"/>
        <v>44046</v>
      </c>
      <c r="L689" s="109">
        <f t="shared" si="52"/>
        <v>9.0500000000000008E-3</v>
      </c>
      <c r="M689" s="1"/>
      <c r="N689" s="2"/>
      <c r="O689" s="1"/>
    </row>
    <row r="690" spans="4:15">
      <c r="D690" s="110"/>
      <c r="E690" s="101"/>
      <c r="I690" s="108">
        <f t="shared" si="54"/>
        <v>685</v>
      </c>
      <c r="J690" s="100">
        <f t="shared" si="54"/>
        <v>44047</v>
      </c>
      <c r="K690" s="100">
        <f t="shared" si="54"/>
        <v>44047</v>
      </c>
      <c r="L690" s="109">
        <f t="shared" si="52"/>
        <v>9.1999999999999998E-3</v>
      </c>
      <c r="M690" s="1"/>
      <c r="N690" s="2"/>
      <c r="O690" s="1"/>
    </row>
    <row r="691" spans="4:15">
      <c r="D691" s="110"/>
      <c r="E691" s="101"/>
      <c r="I691" s="108">
        <f t="shared" si="54"/>
        <v>686</v>
      </c>
      <c r="J691" s="100">
        <f t="shared" si="54"/>
        <v>44048</v>
      </c>
      <c r="K691" s="100">
        <f t="shared" si="54"/>
        <v>44048</v>
      </c>
      <c r="L691" s="109">
        <f t="shared" si="52"/>
        <v>9.0000000000000011E-3</v>
      </c>
      <c r="M691" s="1"/>
      <c r="N691" s="2"/>
      <c r="O691" s="1"/>
    </row>
    <row r="692" spans="4:15">
      <c r="D692" s="110"/>
      <c r="E692" s="101"/>
      <c r="I692" s="108">
        <f t="shared" si="54"/>
        <v>687</v>
      </c>
      <c r="J692" s="100">
        <f t="shared" si="54"/>
        <v>44049</v>
      </c>
      <c r="K692" s="100">
        <f t="shared" si="54"/>
        <v>44049</v>
      </c>
      <c r="L692" s="109">
        <f t="shared" si="52"/>
        <v>9.1500000000000001E-3</v>
      </c>
      <c r="M692" s="1"/>
      <c r="N692" s="2"/>
      <c r="O692" s="1"/>
    </row>
    <row r="693" spans="4:15">
      <c r="D693" s="110"/>
      <c r="E693" s="101"/>
      <c r="I693" s="108">
        <f t="shared" si="54"/>
        <v>688</v>
      </c>
      <c r="J693" s="100">
        <f t="shared" si="54"/>
        <v>44050</v>
      </c>
      <c r="K693" s="100">
        <f t="shared" si="54"/>
        <v>44050</v>
      </c>
      <c r="L693" s="109">
        <f t="shared" si="52"/>
        <v>9.2250000000000006E-3</v>
      </c>
      <c r="M693" s="1"/>
      <c r="N693" s="2"/>
      <c r="O693" s="1"/>
    </row>
    <row r="694" spans="4:15">
      <c r="D694" s="110"/>
      <c r="E694" s="101"/>
      <c r="I694" s="108">
        <f t="shared" si="54"/>
        <v>689</v>
      </c>
      <c r="J694" s="100">
        <f t="shared" si="54"/>
        <v>44051</v>
      </c>
      <c r="K694" s="100">
        <f t="shared" si="54"/>
        <v>44051</v>
      </c>
      <c r="L694" s="109">
        <f t="shared" si="52"/>
        <v>9.2250000000000006E-3</v>
      </c>
      <c r="M694" s="1"/>
      <c r="N694" s="2"/>
      <c r="O694" s="1"/>
    </row>
    <row r="695" spans="4:15">
      <c r="D695" s="110"/>
      <c r="E695" s="101"/>
      <c r="I695" s="108">
        <f t="shared" si="54"/>
        <v>690</v>
      </c>
      <c r="J695" s="100">
        <f t="shared" si="54"/>
        <v>44052</v>
      </c>
      <c r="K695" s="100">
        <f t="shared" si="54"/>
        <v>44052</v>
      </c>
      <c r="L695" s="109">
        <f t="shared" si="52"/>
        <v>9.2250000000000006E-3</v>
      </c>
      <c r="M695" s="1"/>
      <c r="N695" s="2"/>
      <c r="O695" s="1"/>
    </row>
    <row r="696" spans="4:15">
      <c r="D696" s="110"/>
      <c r="E696" s="101"/>
      <c r="I696" s="108">
        <f t="shared" ref="I696:K711" si="55">I695+1</f>
        <v>691</v>
      </c>
      <c r="J696" s="100">
        <f t="shared" si="55"/>
        <v>44053</v>
      </c>
      <c r="K696" s="100">
        <f t="shared" si="55"/>
        <v>44053</v>
      </c>
      <c r="L696" s="109">
        <f t="shared" si="52"/>
        <v>9.6249999999999999E-3</v>
      </c>
      <c r="M696" s="1"/>
      <c r="N696" s="2"/>
      <c r="O696" s="1"/>
    </row>
    <row r="697" spans="4:15">
      <c r="D697" s="110"/>
      <c r="E697" s="101"/>
      <c r="I697" s="108">
        <f t="shared" si="55"/>
        <v>692</v>
      </c>
      <c r="J697" s="100">
        <f t="shared" si="55"/>
        <v>44054</v>
      </c>
      <c r="K697" s="100">
        <f t="shared" si="55"/>
        <v>44054</v>
      </c>
      <c r="L697" s="109">
        <f t="shared" si="52"/>
        <v>9.4249999999999994E-3</v>
      </c>
      <c r="M697" s="1"/>
      <c r="N697" s="2"/>
      <c r="O697" s="1"/>
    </row>
    <row r="698" spans="4:15">
      <c r="D698" s="110"/>
      <c r="E698" s="101"/>
      <c r="I698" s="108">
        <f t="shared" si="55"/>
        <v>693</v>
      </c>
      <c r="J698" s="100">
        <f t="shared" si="55"/>
        <v>44055</v>
      </c>
      <c r="K698" s="100">
        <f t="shared" si="55"/>
        <v>44055</v>
      </c>
      <c r="L698" s="109">
        <f t="shared" si="52"/>
        <v>9.7999999999999997E-3</v>
      </c>
      <c r="M698" s="1"/>
      <c r="N698" s="2"/>
      <c r="O698" s="1"/>
    </row>
    <row r="699" spans="4:15">
      <c r="D699" s="110"/>
      <c r="E699" s="101"/>
      <c r="I699" s="108">
        <f t="shared" si="55"/>
        <v>694</v>
      </c>
      <c r="J699" s="100">
        <f t="shared" si="55"/>
        <v>44056</v>
      </c>
      <c r="K699" s="100">
        <f t="shared" si="55"/>
        <v>44056</v>
      </c>
      <c r="L699" s="109">
        <f t="shared" si="52"/>
        <v>9.5250000000000005E-3</v>
      </c>
      <c r="M699" s="1"/>
      <c r="N699" s="2"/>
      <c r="O699" s="1"/>
    </row>
    <row r="700" spans="4:15">
      <c r="D700" s="110"/>
      <c r="E700" s="101"/>
      <c r="I700" s="108">
        <f t="shared" si="55"/>
        <v>695</v>
      </c>
      <c r="J700" s="100">
        <f t="shared" si="55"/>
        <v>44057</v>
      </c>
      <c r="K700" s="100">
        <f t="shared" si="55"/>
        <v>44057</v>
      </c>
      <c r="L700" s="109">
        <f t="shared" si="52"/>
        <v>9.8499999999999994E-3</v>
      </c>
      <c r="M700" s="1"/>
      <c r="N700" s="2"/>
      <c r="O700" s="1"/>
    </row>
    <row r="701" spans="4:15">
      <c r="D701" s="110"/>
      <c r="E701" s="101"/>
      <c r="I701" s="108">
        <f t="shared" si="55"/>
        <v>696</v>
      </c>
      <c r="J701" s="100">
        <f t="shared" si="55"/>
        <v>44058</v>
      </c>
      <c r="K701" s="100">
        <f t="shared" si="55"/>
        <v>44058</v>
      </c>
      <c r="L701" s="109">
        <f t="shared" si="52"/>
        <v>9.8499999999999994E-3</v>
      </c>
      <c r="M701" s="1"/>
      <c r="N701" s="2"/>
      <c r="O701" s="1"/>
    </row>
    <row r="702" spans="4:15">
      <c r="D702" s="110"/>
      <c r="E702" s="101"/>
      <c r="I702" s="108">
        <f t="shared" si="55"/>
        <v>697</v>
      </c>
      <c r="J702" s="100">
        <f t="shared" si="55"/>
        <v>44059</v>
      </c>
      <c r="K702" s="100">
        <f t="shared" si="55"/>
        <v>44059</v>
      </c>
      <c r="L702" s="109">
        <f t="shared" si="52"/>
        <v>9.8499999999999994E-3</v>
      </c>
      <c r="M702" s="1"/>
      <c r="N702" s="2"/>
      <c r="O702" s="1"/>
    </row>
    <row r="703" spans="4:15">
      <c r="D703" s="110"/>
      <c r="E703" s="101"/>
      <c r="I703" s="108">
        <f t="shared" si="55"/>
        <v>698</v>
      </c>
      <c r="J703" s="100">
        <f t="shared" si="55"/>
        <v>44060</v>
      </c>
      <c r="K703" s="100">
        <f t="shared" si="55"/>
        <v>44060</v>
      </c>
      <c r="L703" s="109">
        <f t="shared" si="52"/>
        <v>9.8499999999999994E-3</v>
      </c>
      <c r="M703" s="1"/>
      <c r="N703" s="2"/>
      <c r="O703" s="1"/>
    </row>
    <row r="704" spans="4:15">
      <c r="D704" s="110"/>
      <c r="E704" s="101"/>
      <c r="I704" s="108">
        <f t="shared" si="55"/>
        <v>699</v>
      </c>
      <c r="J704" s="100">
        <f t="shared" si="55"/>
        <v>44061</v>
      </c>
      <c r="K704" s="100">
        <f t="shared" si="55"/>
        <v>44061</v>
      </c>
      <c r="L704" s="109">
        <f t="shared" si="52"/>
        <v>9.4500000000000001E-3</v>
      </c>
      <c r="M704" s="1"/>
      <c r="N704" s="2"/>
      <c r="O704" s="1"/>
    </row>
    <row r="705" spans="4:15">
      <c r="D705" s="110"/>
      <c r="E705" s="101"/>
      <c r="I705" s="108">
        <f t="shared" si="55"/>
        <v>700</v>
      </c>
      <c r="J705" s="100">
        <f t="shared" si="55"/>
        <v>44062</v>
      </c>
      <c r="K705" s="100">
        <f t="shared" si="55"/>
        <v>44062</v>
      </c>
      <c r="L705" s="109">
        <f t="shared" si="52"/>
        <v>9.4500000000000001E-3</v>
      </c>
      <c r="M705" s="1"/>
      <c r="N705" s="2"/>
      <c r="O705" s="1"/>
    </row>
    <row r="706" spans="4:15">
      <c r="D706" s="110"/>
      <c r="E706" s="101"/>
      <c r="I706" s="108">
        <f t="shared" si="55"/>
        <v>701</v>
      </c>
      <c r="J706" s="100">
        <f t="shared" si="55"/>
        <v>44063</v>
      </c>
      <c r="K706" s="100">
        <f t="shared" si="55"/>
        <v>44063</v>
      </c>
      <c r="L706" s="109">
        <f t="shared" si="52"/>
        <v>9.6249999999999999E-3</v>
      </c>
      <c r="M706" s="1"/>
      <c r="N706" s="2"/>
      <c r="O706" s="1"/>
    </row>
    <row r="707" spans="4:15">
      <c r="D707" s="110"/>
      <c r="E707" s="101"/>
      <c r="I707" s="108">
        <f t="shared" si="55"/>
        <v>702</v>
      </c>
      <c r="J707" s="100">
        <f t="shared" si="55"/>
        <v>44064</v>
      </c>
      <c r="K707" s="100">
        <f t="shared" si="55"/>
        <v>44064</v>
      </c>
      <c r="L707" s="109">
        <f t="shared" si="52"/>
        <v>9.9500000000000005E-3</v>
      </c>
      <c r="M707" s="1"/>
      <c r="N707" s="2"/>
      <c r="O707" s="1"/>
    </row>
    <row r="708" spans="4:15">
      <c r="D708" s="110"/>
      <c r="E708" s="101"/>
      <c r="I708" s="108">
        <f t="shared" si="55"/>
        <v>703</v>
      </c>
      <c r="J708" s="100">
        <f t="shared" si="55"/>
        <v>44065</v>
      </c>
      <c r="K708" s="100">
        <f t="shared" si="55"/>
        <v>44065</v>
      </c>
      <c r="L708" s="109">
        <f t="shared" si="52"/>
        <v>9.9500000000000005E-3</v>
      </c>
      <c r="M708" s="1"/>
      <c r="N708" s="2"/>
      <c r="O708" s="1"/>
    </row>
    <row r="709" spans="4:15">
      <c r="D709" s="110"/>
      <c r="E709" s="101"/>
      <c r="I709" s="108">
        <f t="shared" si="55"/>
        <v>704</v>
      </c>
      <c r="J709" s="100">
        <f t="shared" si="55"/>
        <v>44066</v>
      </c>
      <c r="K709" s="100">
        <f t="shared" si="55"/>
        <v>44066</v>
      </c>
      <c r="L709" s="109">
        <f t="shared" si="52"/>
        <v>9.9500000000000005E-3</v>
      </c>
      <c r="M709" s="1"/>
      <c r="N709" s="2"/>
      <c r="O709" s="1"/>
    </row>
    <row r="710" spans="4:15">
      <c r="D710" s="110"/>
      <c r="E710" s="101"/>
      <c r="I710" s="108">
        <f t="shared" si="55"/>
        <v>705</v>
      </c>
      <c r="J710" s="100">
        <f t="shared" si="55"/>
        <v>44067</v>
      </c>
      <c r="K710" s="100">
        <f t="shared" si="55"/>
        <v>44067</v>
      </c>
      <c r="L710" s="109">
        <f t="shared" si="52"/>
        <v>9.6499999999999989E-3</v>
      </c>
      <c r="M710" s="1"/>
      <c r="N710" s="2"/>
      <c r="O710" s="1"/>
    </row>
    <row r="711" spans="4:15">
      <c r="D711" s="110"/>
      <c r="E711" s="101"/>
      <c r="I711" s="108">
        <f t="shared" si="55"/>
        <v>706</v>
      </c>
      <c r="J711" s="100">
        <f t="shared" si="55"/>
        <v>44068</v>
      </c>
      <c r="K711" s="100">
        <f t="shared" si="55"/>
        <v>44068</v>
      </c>
      <c r="L711" s="109">
        <f t="shared" si="52"/>
        <v>9.75E-3</v>
      </c>
      <c r="M711" s="1"/>
      <c r="N711" s="2"/>
      <c r="O711" s="1"/>
    </row>
    <row r="712" spans="4:15">
      <c r="D712" s="110"/>
      <c r="E712" s="101"/>
      <c r="I712" s="108">
        <f t="shared" ref="I712:K727" si="56">I711+1</f>
        <v>707</v>
      </c>
      <c r="J712" s="100">
        <f t="shared" si="56"/>
        <v>44069</v>
      </c>
      <c r="K712" s="100">
        <f t="shared" si="56"/>
        <v>44069</v>
      </c>
      <c r="L712" s="109">
        <f t="shared" si="52"/>
        <v>0.01</v>
      </c>
      <c r="M712" s="1"/>
      <c r="N712" s="2"/>
      <c r="O712" s="1"/>
    </row>
    <row r="713" spans="4:15">
      <c r="D713" s="110"/>
      <c r="E713" s="101"/>
      <c r="I713" s="108">
        <f t="shared" si="56"/>
        <v>708</v>
      </c>
      <c r="J713" s="100">
        <f t="shared" si="56"/>
        <v>44070</v>
      </c>
      <c r="K713" s="100">
        <f t="shared" si="56"/>
        <v>44070</v>
      </c>
      <c r="L713" s="109">
        <f t="shared" si="52"/>
        <v>1.0149999999999999E-2</v>
      </c>
      <c r="M713" s="1"/>
      <c r="N713" s="2"/>
      <c r="O713" s="1"/>
    </row>
    <row r="714" spans="4:15">
      <c r="D714" s="110"/>
      <c r="E714" s="101"/>
      <c r="I714" s="108">
        <f t="shared" si="56"/>
        <v>709</v>
      </c>
      <c r="J714" s="100">
        <f t="shared" si="56"/>
        <v>44071</v>
      </c>
      <c r="K714" s="100">
        <f t="shared" si="56"/>
        <v>44071</v>
      </c>
      <c r="L714" s="109">
        <f t="shared" si="52"/>
        <v>1.0700000000000001E-2</v>
      </c>
      <c r="M714" s="1"/>
      <c r="N714" s="2"/>
      <c r="O714" s="1"/>
    </row>
    <row r="715" spans="4:15">
      <c r="D715" s="110"/>
      <c r="E715" s="101"/>
      <c r="I715" s="108">
        <f t="shared" si="56"/>
        <v>710</v>
      </c>
      <c r="J715" s="100">
        <f t="shared" si="56"/>
        <v>44072</v>
      </c>
      <c r="K715" s="100">
        <f t="shared" si="56"/>
        <v>44072</v>
      </c>
      <c r="L715" s="109">
        <f t="shared" si="52"/>
        <v>1.0700000000000001E-2</v>
      </c>
      <c r="M715" s="1"/>
      <c r="N715" s="2"/>
      <c r="O715" s="1"/>
    </row>
    <row r="716" spans="4:15">
      <c r="D716" s="110"/>
      <c r="E716" s="101"/>
      <c r="I716" s="108">
        <f t="shared" si="56"/>
        <v>711</v>
      </c>
      <c r="J716" s="100">
        <f t="shared" si="56"/>
        <v>44073</v>
      </c>
      <c r="K716" s="100">
        <f t="shared" si="56"/>
        <v>44073</v>
      </c>
      <c r="L716" s="109">
        <f t="shared" si="52"/>
        <v>1.0700000000000001E-2</v>
      </c>
      <c r="M716" s="1"/>
      <c r="N716" s="2"/>
      <c r="O716" s="1"/>
    </row>
    <row r="717" spans="4:15">
      <c r="D717" s="110"/>
      <c r="E717" s="101"/>
      <c r="I717" s="108">
        <f t="shared" si="56"/>
        <v>712</v>
      </c>
      <c r="J717" s="100">
        <f t="shared" si="56"/>
        <v>44074</v>
      </c>
      <c r="K717" s="100">
        <f t="shared" si="56"/>
        <v>44074</v>
      </c>
      <c r="L717" s="109">
        <f t="shared" si="52"/>
        <v>1.077E-2</v>
      </c>
      <c r="M717" s="1"/>
      <c r="N717" s="2"/>
      <c r="O717" s="1"/>
    </row>
    <row r="718" spans="4:15">
      <c r="D718" s="110"/>
      <c r="E718" s="101"/>
      <c r="I718" s="108">
        <f t="shared" si="56"/>
        <v>713</v>
      </c>
      <c r="J718" s="100">
        <f t="shared" si="56"/>
        <v>44075</v>
      </c>
      <c r="K718" s="100">
        <f t="shared" si="56"/>
        <v>44075</v>
      </c>
      <c r="L718" s="109"/>
      <c r="M718" s="1"/>
      <c r="N718" s="2"/>
      <c r="O718" s="1"/>
    </row>
    <row r="719" spans="4:15">
      <c r="D719" s="110"/>
      <c r="E719" s="101"/>
      <c r="I719" s="108">
        <f t="shared" si="56"/>
        <v>714</v>
      </c>
      <c r="J719" s="100">
        <f t="shared" si="56"/>
        <v>44076</v>
      </c>
      <c r="K719" s="100">
        <f t="shared" si="56"/>
        <v>44076</v>
      </c>
      <c r="L719" s="109"/>
      <c r="M719" s="1"/>
      <c r="N719" s="2"/>
      <c r="O719" s="1"/>
    </row>
    <row r="720" spans="4:15">
      <c r="D720" s="110"/>
      <c r="E720" s="101"/>
      <c r="I720" s="108">
        <f t="shared" si="56"/>
        <v>715</v>
      </c>
      <c r="J720" s="100">
        <f t="shared" si="56"/>
        <v>44077</v>
      </c>
      <c r="K720" s="100">
        <f t="shared" si="56"/>
        <v>44077</v>
      </c>
      <c r="L720" s="109"/>
      <c r="M720" s="1"/>
      <c r="N720" s="2"/>
      <c r="O720" s="1"/>
    </row>
    <row r="721" spans="4:15">
      <c r="D721" s="110"/>
      <c r="E721" s="101"/>
      <c r="I721" s="108">
        <f t="shared" si="56"/>
        <v>716</v>
      </c>
      <c r="J721" s="100">
        <f t="shared" si="56"/>
        <v>44078</v>
      </c>
      <c r="K721" s="100">
        <f t="shared" si="56"/>
        <v>44078</v>
      </c>
      <c r="L721" s="109"/>
      <c r="M721" s="1"/>
      <c r="N721" s="2"/>
      <c r="O721" s="1"/>
    </row>
    <row r="722" spans="4:15">
      <c r="D722" s="110"/>
      <c r="E722" s="101"/>
      <c r="I722" s="108">
        <f t="shared" si="56"/>
        <v>717</v>
      </c>
      <c r="J722" s="100">
        <f t="shared" si="56"/>
        <v>44079</v>
      </c>
      <c r="K722" s="100">
        <f t="shared" si="56"/>
        <v>44079</v>
      </c>
      <c r="L722" s="109"/>
      <c r="M722" s="1"/>
      <c r="N722" s="2"/>
      <c r="O722" s="1"/>
    </row>
    <row r="723" spans="4:15">
      <c r="D723" s="110"/>
      <c r="E723" s="101"/>
      <c r="I723" s="108">
        <f t="shared" si="56"/>
        <v>718</v>
      </c>
      <c r="J723" s="100">
        <f t="shared" si="56"/>
        <v>44080</v>
      </c>
      <c r="K723" s="100">
        <f t="shared" si="56"/>
        <v>44080</v>
      </c>
      <c r="L723" s="109"/>
      <c r="M723" s="1"/>
      <c r="N723" s="2"/>
      <c r="O723" s="1"/>
    </row>
    <row r="724" spans="4:15">
      <c r="D724" s="110"/>
      <c r="E724" s="101"/>
      <c r="I724" s="108">
        <f t="shared" si="56"/>
        <v>719</v>
      </c>
      <c r="J724" s="100">
        <f t="shared" si="56"/>
        <v>44081</v>
      </c>
      <c r="K724" s="100">
        <f t="shared" si="56"/>
        <v>44081</v>
      </c>
      <c r="L724" s="109"/>
      <c r="M724" s="1"/>
      <c r="N724" s="2"/>
      <c r="O724" s="1"/>
    </row>
    <row r="725" spans="4:15">
      <c r="D725" s="110"/>
      <c r="E725" s="101"/>
      <c r="I725" s="108">
        <f t="shared" si="56"/>
        <v>720</v>
      </c>
      <c r="J725" s="100">
        <f t="shared" si="56"/>
        <v>44082</v>
      </c>
      <c r="K725" s="100">
        <f t="shared" si="56"/>
        <v>44082</v>
      </c>
      <c r="L725" s="109"/>
      <c r="M725" s="1"/>
      <c r="N725" s="2"/>
      <c r="O725" s="1"/>
    </row>
    <row r="726" spans="4:15">
      <c r="D726" s="110"/>
      <c r="E726" s="101"/>
      <c r="I726" s="108">
        <f t="shared" si="56"/>
        <v>721</v>
      </c>
      <c r="J726" s="100">
        <f t="shared" si="56"/>
        <v>44083</v>
      </c>
      <c r="K726" s="100">
        <f t="shared" si="56"/>
        <v>44083</v>
      </c>
      <c r="L726" s="109"/>
      <c r="M726" s="1"/>
      <c r="N726" s="2"/>
      <c r="O726" s="1"/>
    </row>
    <row r="727" spans="4:15">
      <c r="D727" s="110"/>
      <c r="E727" s="101"/>
      <c r="I727" s="108">
        <f t="shared" si="56"/>
        <v>722</v>
      </c>
      <c r="J727" s="100">
        <f t="shared" si="56"/>
        <v>44084</v>
      </c>
      <c r="K727" s="100">
        <f t="shared" si="56"/>
        <v>44084</v>
      </c>
      <c r="L727" s="109"/>
      <c r="M727" s="1"/>
      <c r="N727" s="2"/>
      <c r="O727" s="1"/>
    </row>
    <row r="728" spans="4:15">
      <c r="D728" s="110"/>
      <c r="E728" s="101"/>
      <c r="I728" s="108">
        <f t="shared" ref="I728:K743" si="57">I727+1</f>
        <v>723</v>
      </c>
      <c r="J728" s="100">
        <f t="shared" si="57"/>
        <v>44085</v>
      </c>
      <c r="K728" s="100">
        <f t="shared" si="57"/>
        <v>44085</v>
      </c>
      <c r="L728" s="109"/>
      <c r="M728" s="1"/>
      <c r="N728" s="2"/>
      <c r="O728" s="1"/>
    </row>
    <row r="729" spans="4:15">
      <c r="D729" s="110"/>
      <c r="E729" s="101"/>
      <c r="I729" s="108">
        <f t="shared" si="57"/>
        <v>724</v>
      </c>
      <c r="J729" s="100">
        <f t="shared" si="57"/>
        <v>44086</v>
      </c>
      <c r="K729" s="100">
        <f t="shared" si="57"/>
        <v>44086</v>
      </c>
      <c r="L729" s="109"/>
      <c r="M729" s="1"/>
      <c r="N729" s="2"/>
      <c r="O729" s="1"/>
    </row>
    <row r="730" spans="4:15">
      <c r="D730" s="110"/>
      <c r="E730" s="101"/>
      <c r="I730" s="108">
        <f t="shared" si="57"/>
        <v>725</v>
      </c>
      <c r="J730" s="100">
        <f t="shared" si="57"/>
        <v>44087</v>
      </c>
      <c r="K730" s="100">
        <f t="shared" si="57"/>
        <v>44087</v>
      </c>
      <c r="L730" s="109"/>
      <c r="M730" s="1"/>
      <c r="N730" s="2"/>
      <c r="O730" s="1"/>
    </row>
    <row r="731" spans="4:15">
      <c r="D731" s="110"/>
      <c r="E731" s="101"/>
      <c r="I731" s="108">
        <f t="shared" si="57"/>
        <v>726</v>
      </c>
      <c r="J731" s="100">
        <f t="shared" si="57"/>
        <v>44088</v>
      </c>
      <c r="K731" s="100">
        <f t="shared" si="57"/>
        <v>44088</v>
      </c>
      <c r="L731" s="109"/>
      <c r="M731" s="1"/>
      <c r="N731" s="2"/>
      <c r="O731" s="1"/>
    </row>
    <row r="732" spans="4:15">
      <c r="D732" s="110"/>
      <c r="E732" s="101"/>
      <c r="I732" s="108">
        <f t="shared" si="57"/>
        <v>727</v>
      </c>
      <c r="J732" s="100">
        <f t="shared" si="57"/>
        <v>44089</v>
      </c>
      <c r="K732" s="100">
        <f t="shared" si="57"/>
        <v>44089</v>
      </c>
      <c r="L732" s="109"/>
      <c r="M732" s="1"/>
      <c r="N732" s="2"/>
      <c r="O732" s="1"/>
    </row>
    <row r="733" spans="4:15">
      <c r="D733" s="110"/>
      <c r="E733" s="101"/>
      <c r="I733" s="108">
        <f t="shared" si="57"/>
        <v>728</v>
      </c>
      <c r="J733" s="100">
        <f t="shared" si="57"/>
        <v>44090</v>
      </c>
      <c r="K733" s="100">
        <f t="shared" si="57"/>
        <v>44090</v>
      </c>
      <c r="L733" s="109"/>
      <c r="M733" s="1"/>
      <c r="N733" s="2"/>
      <c r="O733" s="1"/>
    </row>
    <row r="734" spans="4:15">
      <c r="D734" s="110"/>
      <c r="E734" s="101"/>
      <c r="I734" s="108">
        <f t="shared" si="57"/>
        <v>729</v>
      </c>
      <c r="J734" s="100">
        <f t="shared" si="57"/>
        <v>44091</v>
      </c>
      <c r="K734" s="100">
        <f t="shared" si="57"/>
        <v>44091</v>
      </c>
      <c r="L734" s="109"/>
      <c r="M734" s="1"/>
      <c r="N734" s="2"/>
      <c r="O734" s="1"/>
    </row>
    <row r="735" spans="4:15">
      <c r="D735" s="110"/>
      <c r="E735" s="101"/>
      <c r="I735" s="108">
        <f t="shared" si="57"/>
        <v>730</v>
      </c>
      <c r="J735" s="100">
        <f t="shared" si="57"/>
        <v>44092</v>
      </c>
      <c r="K735" s="100">
        <f t="shared" si="57"/>
        <v>44092</v>
      </c>
      <c r="L735" s="109"/>
      <c r="M735" s="1"/>
      <c r="N735" s="2"/>
      <c r="O735" s="1"/>
    </row>
    <row r="736" spans="4:15">
      <c r="D736" s="110"/>
      <c r="E736" s="101"/>
      <c r="I736" s="108">
        <f t="shared" si="57"/>
        <v>731</v>
      </c>
      <c r="J736" s="100">
        <f t="shared" si="57"/>
        <v>44093</v>
      </c>
      <c r="K736" s="100">
        <f t="shared" si="57"/>
        <v>44093</v>
      </c>
      <c r="L736" s="109"/>
      <c r="M736" s="1"/>
      <c r="N736" s="2"/>
      <c r="O736" s="1"/>
    </row>
    <row r="737" spans="4:15">
      <c r="D737" s="110"/>
      <c r="E737" s="101"/>
      <c r="I737" s="108">
        <f t="shared" si="57"/>
        <v>732</v>
      </c>
      <c r="J737" s="100">
        <f t="shared" si="57"/>
        <v>44094</v>
      </c>
      <c r="K737" s="100">
        <f t="shared" si="57"/>
        <v>44094</v>
      </c>
      <c r="L737" s="109"/>
      <c r="M737" s="1"/>
      <c r="N737" s="2"/>
      <c r="O737" s="1"/>
    </row>
    <row r="738" spans="4:15">
      <c r="D738" s="110"/>
      <c r="E738" s="101"/>
      <c r="I738" s="108">
        <f t="shared" si="57"/>
        <v>733</v>
      </c>
      <c r="J738" s="100">
        <f t="shared" si="57"/>
        <v>44095</v>
      </c>
      <c r="K738" s="100">
        <f t="shared" si="57"/>
        <v>44095</v>
      </c>
      <c r="L738" s="109"/>
      <c r="M738" s="1"/>
      <c r="N738" s="2"/>
      <c r="O738" s="1"/>
    </row>
    <row r="739" spans="4:15">
      <c r="D739" s="110"/>
      <c r="E739" s="101"/>
      <c r="I739" s="108">
        <f t="shared" si="57"/>
        <v>734</v>
      </c>
      <c r="J739" s="100">
        <f t="shared" si="57"/>
        <v>44096</v>
      </c>
      <c r="K739" s="100">
        <f t="shared" si="57"/>
        <v>44096</v>
      </c>
      <c r="L739" s="109"/>
      <c r="M739" s="1"/>
      <c r="N739" s="2"/>
      <c r="O739" s="1"/>
    </row>
    <row r="740" spans="4:15">
      <c r="D740" s="110"/>
      <c r="E740" s="101"/>
      <c r="I740" s="108">
        <f t="shared" si="57"/>
        <v>735</v>
      </c>
      <c r="J740" s="100">
        <f t="shared" si="57"/>
        <v>44097</v>
      </c>
      <c r="K740" s="100">
        <f t="shared" si="57"/>
        <v>44097</v>
      </c>
      <c r="L740" s="109"/>
      <c r="M740" s="1"/>
      <c r="N740" s="2"/>
      <c r="O740" s="1"/>
    </row>
    <row r="741" spans="4:15">
      <c r="D741" s="110"/>
      <c r="E741" s="101"/>
      <c r="I741" s="108">
        <f t="shared" si="57"/>
        <v>736</v>
      </c>
      <c r="J741" s="100">
        <f t="shared" si="57"/>
        <v>44098</v>
      </c>
      <c r="K741" s="100">
        <f t="shared" si="57"/>
        <v>44098</v>
      </c>
      <c r="L741" s="109"/>
      <c r="M741" s="1"/>
      <c r="N741" s="2"/>
      <c r="O741" s="1"/>
    </row>
    <row r="742" spans="4:15">
      <c r="D742" s="110"/>
      <c r="E742" s="101"/>
      <c r="I742" s="108">
        <f t="shared" si="57"/>
        <v>737</v>
      </c>
      <c r="J742" s="100">
        <f t="shared" si="57"/>
        <v>44099</v>
      </c>
      <c r="K742" s="100">
        <f t="shared" si="57"/>
        <v>44099</v>
      </c>
      <c r="L742" s="109"/>
      <c r="M742" s="1"/>
      <c r="N742" s="2"/>
      <c r="O742" s="1"/>
    </row>
    <row r="743" spans="4:15">
      <c r="D743" s="110"/>
      <c r="E743" s="101"/>
      <c r="I743" s="108">
        <f t="shared" si="57"/>
        <v>738</v>
      </c>
      <c r="J743" s="100">
        <f t="shared" si="57"/>
        <v>44100</v>
      </c>
      <c r="K743" s="100">
        <f t="shared" si="57"/>
        <v>44100</v>
      </c>
      <c r="L743" s="109"/>
      <c r="M743" s="1"/>
      <c r="N743" s="2"/>
      <c r="O743" s="1"/>
    </row>
    <row r="744" spans="4:15">
      <c r="D744" s="110"/>
      <c r="E744" s="101"/>
      <c r="I744" s="108">
        <f t="shared" ref="I744:K759" si="58">I743+1</f>
        <v>739</v>
      </c>
      <c r="J744" s="100">
        <f t="shared" si="58"/>
        <v>44101</v>
      </c>
      <c r="K744" s="100">
        <f t="shared" si="58"/>
        <v>44101</v>
      </c>
      <c r="L744" s="109"/>
      <c r="M744" s="1"/>
      <c r="N744" s="2"/>
      <c r="O744" s="1"/>
    </row>
    <row r="745" spans="4:15">
      <c r="D745" s="110"/>
      <c r="E745" s="101"/>
      <c r="I745" s="108">
        <f t="shared" si="58"/>
        <v>740</v>
      </c>
      <c r="J745" s="100">
        <f t="shared" si="58"/>
        <v>44102</v>
      </c>
      <c r="K745" s="100">
        <f t="shared" si="58"/>
        <v>44102</v>
      </c>
      <c r="L745" s="109"/>
      <c r="M745" s="1"/>
      <c r="N745" s="2"/>
      <c r="O745" s="1"/>
    </row>
    <row r="746" spans="4:15">
      <c r="D746" s="110"/>
      <c r="E746" s="101"/>
      <c r="I746" s="108">
        <f t="shared" si="58"/>
        <v>741</v>
      </c>
      <c r="J746" s="100">
        <f t="shared" si="58"/>
        <v>44103</v>
      </c>
      <c r="K746" s="100">
        <f t="shared" si="58"/>
        <v>44103</v>
      </c>
      <c r="L746" s="109"/>
      <c r="M746" s="1"/>
      <c r="N746" s="2"/>
      <c r="O746" s="1"/>
    </row>
    <row r="747" spans="4:15">
      <c r="D747" s="110"/>
      <c r="E747" s="101"/>
      <c r="I747" s="108">
        <f t="shared" si="58"/>
        <v>742</v>
      </c>
      <c r="J747" s="100">
        <f t="shared" si="58"/>
        <v>44104</v>
      </c>
      <c r="K747" s="100">
        <f t="shared" si="58"/>
        <v>44104</v>
      </c>
      <c r="L747" s="109"/>
      <c r="M747" s="1"/>
      <c r="N747" s="2"/>
      <c r="O747" s="1"/>
    </row>
    <row r="748" spans="4:15">
      <c r="D748" s="110"/>
      <c r="E748" s="101"/>
      <c r="I748" s="108">
        <f t="shared" si="58"/>
        <v>743</v>
      </c>
      <c r="J748" s="100">
        <f t="shared" si="58"/>
        <v>44105</v>
      </c>
      <c r="K748" s="100">
        <f t="shared" si="58"/>
        <v>44105</v>
      </c>
      <c r="L748" s="109"/>
      <c r="M748" s="1"/>
      <c r="N748" s="2"/>
      <c r="O748" s="1"/>
    </row>
    <row r="749" spans="4:15">
      <c r="D749" s="110"/>
      <c r="E749" s="101"/>
      <c r="I749" s="108">
        <f t="shared" si="58"/>
        <v>744</v>
      </c>
      <c r="J749" s="100">
        <f t="shared" si="58"/>
        <v>44106</v>
      </c>
      <c r="K749" s="100">
        <f t="shared" si="58"/>
        <v>44106</v>
      </c>
      <c r="L749" s="109"/>
      <c r="M749" s="1"/>
      <c r="N749" s="2"/>
      <c r="O749" s="1"/>
    </row>
    <row r="750" spans="4:15">
      <c r="D750" s="110"/>
      <c r="E750" s="101"/>
      <c r="I750" s="108">
        <f t="shared" si="58"/>
        <v>745</v>
      </c>
      <c r="J750" s="100">
        <f t="shared" si="58"/>
        <v>44107</v>
      </c>
      <c r="K750" s="100">
        <f t="shared" si="58"/>
        <v>44107</v>
      </c>
      <c r="L750" s="109"/>
      <c r="M750" s="1"/>
      <c r="N750" s="2"/>
      <c r="O750" s="1"/>
    </row>
    <row r="751" spans="4:15">
      <c r="D751" s="110"/>
      <c r="E751" s="101"/>
      <c r="I751" s="108">
        <f t="shared" si="58"/>
        <v>746</v>
      </c>
      <c r="J751" s="100">
        <f t="shared" si="58"/>
        <v>44108</v>
      </c>
      <c r="K751" s="100">
        <f t="shared" si="58"/>
        <v>44108</v>
      </c>
      <c r="L751" s="109"/>
      <c r="M751" s="1"/>
      <c r="N751" s="2"/>
      <c r="O751" s="1"/>
    </row>
    <row r="752" spans="4:15">
      <c r="D752" s="110"/>
      <c r="E752" s="101"/>
      <c r="I752" s="108">
        <f t="shared" si="58"/>
        <v>747</v>
      </c>
      <c r="J752" s="100">
        <f t="shared" si="58"/>
        <v>44109</v>
      </c>
      <c r="K752" s="100">
        <f t="shared" si="58"/>
        <v>44109</v>
      </c>
      <c r="L752" s="109"/>
      <c r="M752" s="1"/>
      <c r="N752" s="2"/>
      <c r="O752" s="1"/>
    </row>
    <row r="753" spans="4:15">
      <c r="D753" s="110"/>
      <c r="E753" s="101"/>
      <c r="I753" s="108">
        <f t="shared" si="58"/>
        <v>748</v>
      </c>
      <c r="J753" s="100">
        <f t="shared" si="58"/>
        <v>44110</v>
      </c>
      <c r="K753" s="100">
        <f t="shared" si="58"/>
        <v>44110</v>
      </c>
      <c r="L753" s="109"/>
      <c r="M753" s="1"/>
      <c r="N753" s="2"/>
      <c r="O753" s="1"/>
    </row>
    <row r="754" spans="4:15">
      <c r="D754" s="110"/>
      <c r="E754" s="101"/>
      <c r="I754" s="108">
        <f t="shared" si="58"/>
        <v>749</v>
      </c>
      <c r="J754" s="100">
        <f t="shared" si="58"/>
        <v>44111</v>
      </c>
      <c r="K754" s="100">
        <f t="shared" si="58"/>
        <v>44111</v>
      </c>
      <c r="L754" s="109"/>
      <c r="M754" s="1"/>
      <c r="N754" s="2"/>
      <c r="O754" s="1"/>
    </row>
    <row r="755" spans="4:15">
      <c r="D755" s="110"/>
      <c r="E755" s="101"/>
      <c r="I755" s="108">
        <f t="shared" si="58"/>
        <v>750</v>
      </c>
      <c r="J755" s="100">
        <f t="shared" si="58"/>
        <v>44112</v>
      </c>
      <c r="K755" s="100">
        <f t="shared" si="58"/>
        <v>44112</v>
      </c>
      <c r="L755" s="109"/>
      <c r="M755" s="1"/>
      <c r="N755" s="2"/>
      <c r="O755" s="1"/>
    </row>
    <row r="756" spans="4:15">
      <c r="D756" s="110"/>
      <c r="E756" s="101"/>
      <c r="I756" s="108">
        <f t="shared" si="58"/>
        <v>751</v>
      </c>
      <c r="J756" s="100">
        <f t="shared" si="58"/>
        <v>44113</v>
      </c>
      <c r="K756" s="100">
        <f t="shared" si="58"/>
        <v>44113</v>
      </c>
      <c r="L756" s="109"/>
      <c r="M756" s="1"/>
      <c r="N756" s="2"/>
      <c r="O756" s="1"/>
    </row>
    <row r="757" spans="4:15">
      <c r="D757" s="110"/>
      <c r="E757" s="101"/>
      <c r="I757" s="108">
        <f t="shared" si="58"/>
        <v>752</v>
      </c>
      <c r="J757" s="100">
        <f t="shared" si="58"/>
        <v>44114</v>
      </c>
      <c r="K757" s="100">
        <f t="shared" si="58"/>
        <v>44114</v>
      </c>
      <c r="L757" s="109"/>
      <c r="M757" s="1"/>
      <c r="N757" s="2"/>
      <c r="O757" s="1"/>
    </row>
    <row r="758" spans="4:15">
      <c r="D758" s="110"/>
      <c r="E758" s="101"/>
      <c r="I758" s="108">
        <f t="shared" si="58"/>
        <v>753</v>
      </c>
      <c r="J758" s="100">
        <f t="shared" si="58"/>
        <v>44115</v>
      </c>
      <c r="K758" s="100">
        <f t="shared" si="58"/>
        <v>44115</v>
      </c>
      <c r="L758" s="109"/>
      <c r="M758" s="1"/>
      <c r="N758" s="2"/>
      <c r="O758" s="1"/>
    </row>
    <row r="759" spans="4:15">
      <c r="D759" s="110"/>
      <c r="E759" s="101"/>
      <c r="I759" s="108">
        <f t="shared" si="58"/>
        <v>754</v>
      </c>
      <c r="J759" s="100">
        <f t="shared" si="58"/>
        <v>44116</v>
      </c>
      <c r="K759" s="100">
        <f t="shared" si="58"/>
        <v>44116</v>
      </c>
      <c r="L759" s="109"/>
      <c r="M759" s="1"/>
      <c r="N759" s="2"/>
      <c r="O759" s="1"/>
    </row>
    <row r="760" spans="4:15">
      <c r="D760" s="110"/>
      <c r="E760" s="101"/>
      <c r="I760" s="108">
        <f t="shared" ref="I760:K775" si="59">I759+1</f>
        <v>755</v>
      </c>
      <c r="J760" s="100">
        <f t="shared" si="59"/>
        <v>44117</v>
      </c>
      <c r="K760" s="100">
        <f t="shared" si="59"/>
        <v>44117</v>
      </c>
      <c r="L760" s="109"/>
      <c r="M760" s="1"/>
      <c r="N760" s="2"/>
      <c r="O760" s="1"/>
    </row>
    <row r="761" spans="4:15">
      <c r="D761" s="110"/>
      <c r="E761" s="101"/>
      <c r="I761" s="108">
        <f t="shared" si="59"/>
        <v>756</v>
      </c>
      <c r="J761" s="100">
        <f t="shared" si="59"/>
        <v>44118</v>
      </c>
      <c r="K761" s="100">
        <f t="shared" si="59"/>
        <v>44118</v>
      </c>
      <c r="L761" s="109"/>
      <c r="M761" s="1"/>
      <c r="N761" s="2"/>
      <c r="O761" s="1"/>
    </row>
    <row r="762" spans="4:15">
      <c r="D762" s="110"/>
      <c r="E762" s="101"/>
      <c r="I762" s="108">
        <f t="shared" si="59"/>
        <v>757</v>
      </c>
      <c r="J762" s="100">
        <f t="shared" si="59"/>
        <v>44119</v>
      </c>
      <c r="K762" s="100">
        <f t="shared" si="59"/>
        <v>44119</v>
      </c>
      <c r="L762" s="109"/>
      <c r="M762" s="1"/>
      <c r="N762" s="2"/>
      <c r="O762" s="1"/>
    </row>
    <row r="763" spans="4:15">
      <c r="D763" s="110"/>
      <c r="E763" s="101"/>
      <c r="I763" s="108">
        <f t="shared" si="59"/>
        <v>758</v>
      </c>
      <c r="J763" s="100">
        <f t="shared" si="59"/>
        <v>44120</v>
      </c>
      <c r="K763" s="100">
        <f t="shared" si="59"/>
        <v>44120</v>
      </c>
      <c r="L763" s="109"/>
      <c r="M763" s="1"/>
      <c r="N763" s="2"/>
      <c r="O763" s="1"/>
    </row>
    <row r="764" spans="4:15">
      <c r="D764" s="110"/>
      <c r="E764" s="101"/>
      <c r="I764" s="108">
        <f t="shared" si="59"/>
        <v>759</v>
      </c>
      <c r="J764" s="100">
        <f t="shared" si="59"/>
        <v>44121</v>
      </c>
      <c r="K764" s="100">
        <f t="shared" si="59"/>
        <v>44121</v>
      </c>
      <c r="L764" s="109"/>
      <c r="M764" s="1"/>
      <c r="N764" s="2"/>
      <c r="O764" s="1"/>
    </row>
    <row r="765" spans="4:15">
      <c r="D765" s="110"/>
      <c r="E765" s="101"/>
      <c r="I765" s="108">
        <f t="shared" si="59"/>
        <v>760</v>
      </c>
      <c r="J765" s="100">
        <f t="shared" si="59"/>
        <v>44122</v>
      </c>
      <c r="K765" s="100">
        <f t="shared" si="59"/>
        <v>44122</v>
      </c>
      <c r="L765" s="109"/>
      <c r="M765" s="1"/>
      <c r="N765" s="2"/>
      <c r="O765" s="1"/>
    </row>
    <row r="766" spans="4:15">
      <c r="D766" s="110"/>
      <c r="E766" s="101"/>
      <c r="I766" s="108">
        <f t="shared" si="59"/>
        <v>761</v>
      </c>
      <c r="J766" s="100">
        <f t="shared" si="59"/>
        <v>44123</v>
      </c>
      <c r="K766" s="100">
        <f t="shared" si="59"/>
        <v>44123</v>
      </c>
      <c r="L766" s="109"/>
      <c r="M766" s="1"/>
      <c r="N766" s="2"/>
      <c r="O766" s="1"/>
    </row>
    <row r="767" spans="4:15">
      <c r="D767" s="110"/>
      <c r="E767" s="101"/>
      <c r="I767" s="108">
        <f t="shared" si="59"/>
        <v>762</v>
      </c>
      <c r="J767" s="100">
        <f t="shared" si="59"/>
        <v>44124</v>
      </c>
      <c r="K767" s="100">
        <f t="shared" si="59"/>
        <v>44124</v>
      </c>
      <c r="L767" s="109"/>
      <c r="M767" s="1"/>
      <c r="N767" s="2"/>
      <c r="O767" s="1"/>
    </row>
    <row r="768" spans="4:15">
      <c r="D768" s="110"/>
      <c r="E768" s="101"/>
      <c r="I768" s="108">
        <f t="shared" si="59"/>
        <v>763</v>
      </c>
      <c r="J768" s="100">
        <f t="shared" si="59"/>
        <v>44125</v>
      </c>
      <c r="K768" s="100">
        <f t="shared" si="59"/>
        <v>44125</v>
      </c>
      <c r="L768" s="109"/>
      <c r="M768" s="1"/>
      <c r="N768" s="2"/>
      <c r="O768" s="1"/>
    </row>
    <row r="769" spans="4:15">
      <c r="D769" s="110"/>
      <c r="E769" s="101"/>
      <c r="I769" s="108">
        <f t="shared" si="59"/>
        <v>764</v>
      </c>
      <c r="J769" s="100">
        <f t="shared" si="59"/>
        <v>44126</v>
      </c>
      <c r="K769" s="100">
        <f t="shared" si="59"/>
        <v>44126</v>
      </c>
      <c r="L769" s="109"/>
      <c r="M769" s="1"/>
      <c r="N769" s="2"/>
      <c r="O769" s="1"/>
    </row>
    <row r="770" spans="4:15">
      <c r="D770" s="110"/>
      <c r="E770" s="101"/>
      <c r="I770" s="108">
        <f t="shared" si="59"/>
        <v>765</v>
      </c>
      <c r="J770" s="100">
        <f t="shared" si="59"/>
        <v>44127</v>
      </c>
      <c r="K770" s="100">
        <f t="shared" si="59"/>
        <v>44127</v>
      </c>
      <c r="L770" s="109"/>
      <c r="M770" s="1"/>
      <c r="N770" s="2"/>
      <c r="O770" s="1"/>
    </row>
    <row r="771" spans="4:15">
      <c r="D771" s="110"/>
      <c r="E771" s="101"/>
      <c r="I771" s="108">
        <f t="shared" si="59"/>
        <v>766</v>
      </c>
      <c r="J771" s="100">
        <f t="shared" si="59"/>
        <v>44128</v>
      </c>
      <c r="K771" s="100">
        <f t="shared" si="59"/>
        <v>44128</v>
      </c>
      <c r="L771" s="109"/>
      <c r="M771" s="1"/>
      <c r="N771" s="2"/>
      <c r="O771" s="1"/>
    </row>
    <row r="772" spans="4:15">
      <c r="D772" s="110"/>
      <c r="E772" s="101"/>
      <c r="I772" s="108">
        <f t="shared" si="59"/>
        <v>767</v>
      </c>
      <c r="J772" s="100">
        <f t="shared" si="59"/>
        <v>44129</v>
      </c>
      <c r="K772" s="100">
        <f t="shared" si="59"/>
        <v>44129</v>
      </c>
      <c r="L772" s="109"/>
      <c r="M772" s="1"/>
      <c r="N772" s="2"/>
      <c r="O772" s="1"/>
    </row>
    <row r="773" spans="4:15">
      <c r="D773" s="110"/>
      <c r="E773" s="101"/>
      <c r="I773" s="108">
        <f t="shared" si="59"/>
        <v>768</v>
      </c>
      <c r="J773" s="100">
        <f t="shared" si="59"/>
        <v>44130</v>
      </c>
      <c r="K773" s="100">
        <f t="shared" si="59"/>
        <v>44130</v>
      </c>
      <c r="L773" s="109"/>
      <c r="M773" s="1"/>
      <c r="N773" s="2"/>
      <c r="O773" s="1"/>
    </row>
    <row r="774" spans="4:15">
      <c r="D774" s="110"/>
      <c r="E774" s="101"/>
      <c r="I774" s="108">
        <f t="shared" si="59"/>
        <v>769</v>
      </c>
      <c r="J774" s="100">
        <f t="shared" si="59"/>
        <v>44131</v>
      </c>
      <c r="K774" s="100">
        <f t="shared" si="59"/>
        <v>44131</v>
      </c>
      <c r="L774" s="109"/>
      <c r="M774" s="1"/>
      <c r="N774" s="2"/>
      <c r="O774" s="1"/>
    </row>
    <row r="775" spans="4:15">
      <c r="D775" s="110"/>
      <c r="E775" s="101"/>
      <c r="I775" s="108">
        <f t="shared" si="59"/>
        <v>770</v>
      </c>
      <c r="J775" s="100">
        <f t="shared" si="59"/>
        <v>44132</v>
      </c>
      <c r="K775" s="100">
        <f t="shared" si="59"/>
        <v>44132</v>
      </c>
      <c r="L775" s="109"/>
      <c r="M775" s="1"/>
      <c r="N775" s="2"/>
      <c r="O775" s="1"/>
    </row>
    <row r="776" spans="4:15">
      <c r="D776" s="110"/>
      <c r="E776" s="101"/>
      <c r="I776" s="108">
        <f t="shared" ref="I776:K791" si="60">I775+1</f>
        <v>771</v>
      </c>
      <c r="J776" s="100">
        <f t="shared" si="60"/>
        <v>44133</v>
      </c>
      <c r="K776" s="100">
        <f t="shared" si="60"/>
        <v>44133</v>
      </c>
      <c r="L776" s="109"/>
      <c r="M776" s="1"/>
      <c r="N776" s="2"/>
      <c r="O776" s="1"/>
    </row>
    <row r="777" spans="4:15">
      <c r="D777" s="110"/>
      <c r="E777" s="101"/>
      <c r="I777" s="108">
        <f t="shared" si="60"/>
        <v>772</v>
      </c>
      <c r="J777" s="100">
        <f t="shared" si="60"/>
        <v>44134</v>
      </c>
      <c r="K777" s="100">
        <f t="shared" si="60"/>
        <v>44134</v>
      </c>
      <c r="L777" s="109"/>
      <c r="M777" s="1"/>
      <c r="N777" s="2"/>
      <c r="O777" s="1"/>
    </row>
    <row r="778" spans="4:15">
      <c r="D778" s="110"/>
      <c r="E778" s="101"/>
      <c r="I778" s="108">
        <f t="shared" si="60"/>
        <v>773</v>
      </c>
      <c r="J778" s="100">
        <f t="shared" si="60"/>
        <v>44135</v>
      </c>
      <c r="K778" s="100">
        <f t="shared" si="60"/>
        <v>44135</v>
      </c>
      <c r="L778" s="109"/>
      <c r="M778" s="1"/>
      <c r="N778" s="2"/>
      <c r="O778" s="1"/>
    </row>
    <row r="779" spans="4:15">
      <c r="D779" s="110"/>
      <c r="E779" s="101"/>
      <c r="I779" s="108">
        <f t="shared" si="60"/>
        <v>774</v>
      </c>
      <c r="J779" s="100">
        <f t="shared" si="60"/>
        <v>44136</v>
      </c>
      <c r="K779" s="100">
        <f t="shared" si="60"/>
        <v>44136</v>
      </c>
      <c r="L779" s="109"/>
      <c r="M779" s="1"/>
      <c r="N779" s="2"/>
      <c r="O779" s="1"/>
    </row>
    <row r="780" spans="4:15">
      <c r="D780" s="110"/>
      <c r="E780" s="101"/>
      <c r="I780" s="108">
        <f t="shared" si="60"/>
        <v>775</v>
      </c>
      <c r="J780" s="100">
        <f t="shared" si="60"/>
        <v>44137</v>
      </c>
      <c r="K780" s="100">
        <f t="shared" si="60"/>
        <v>44137</v>
      </c>
      <c r="L780" s="109"/>
      <c r="M780" s="1"/>
      <c r="N780" s="2"/>
      <c r="O780" s="1"/>
    </row>
    <row r="781" spans="4:15">
      <c r="D781" s="110"/>
      <c r="E781" s="101"/>
      <c r="I781" s="108">
        <f t="shared" si="60"/>
        <v>776</v>
      </c>
      <c r="J781" s="100">
        <f t="shared" si="60"/>
        <v>44138</v>
      </c>
      <c r="K781" s="100">
        <f t="shared" si="60"/>
        <v>44138</v>
      </c>
      <c r="L781" s="109"/>
      <c r="M781" s="1"/>
      <c r="N781" s="2"/>
      <c r="O781" s="1"/>
    </row>
    <row r="782" spans="4:15">
      <c r="D782" s="110"/>
      <c r="E782" s="101"/>
      <c r="I782" s="108">
        <f t="shared" si="60"/>
        <v>777</v>
      </c>
      <c r="J782" s="100">
        <f t="shared" si="60"/>
        <v>44139</v>
      </c>
      <c r="K782" s="100">
        <f t="shared" si="60"/>
        <v>44139</v>
      </c>
      <c r="L782" s="109"/>
      <c r="M782" s="1"/>
      <c r="N782" s="2"/>
      <c r="O782" s="1"/>
    </row>
    <row r="783" spans="4:15">
      <c r="D783" s="110"/>
      <c r="E783" s="101"/>
      <c r="I783" s="108">
        <f t="shared" si="60"/>
        <v>778</v>
      </c>
      <c r="J783" s="100">
        <f t="shared" si="60"/>
        <v>44140</v>
      </c>
      <c r="K783" s="100">
        <f t="shared" si="60"/>
        <v>44140</v>
      </c>
      <c r="L783" s="109"/>
      <c r="M783" s="1"/>
      <c r="N783" s="2"/>
      <c r="O783" s="1"/>
    </row>
    <row r="784" spans="4:15">
      <c r="D784" s="110"/>
      <c r="E784" s="101"/>
      <c r="I784" s="108">
        <f t="shared" si="60"/>
        <v>779</v>
      </c>
      <c r="J784" s="100">
        <f t="shared" si="60"/>
        <v>44141</v>
      </c>
      <c r="K784" s="100">
        <f t="shared" si="60"/>
        <v>44141</v>
      </c>
      <c r="L784" s="109"/>
      <c r="M784" s="1"/>
      <c r="N784" s="2"/>
      <c r="O784" s="1"/>
    </row>
    <row r="785" spans="4:15">
      <c r="D785" s="110"/>
      <c r="E785" s="101"/>
      <c r="I785" s="108">
        <f t="shared" si="60"/>
        <v>780</v>
      </c>
      <c r="J785" s="100">
        <f t="shared" si="60"/>
        <v>44142</v>
      </c>
      <c r="K785" s="100">
        <f t="shared" si="60"/>
        <v>44142</v>
      </c>
      <c r="L785" s="109"/>
      <c r="M785" s="1"/>
      <c r="N785" s="2"/>
      <c r="O785" s="1"/>
    </row>
    <row r="786" spans="4:15">
      <c r="D786" s="110"/>
      <c r="E786" s="101"/>
      <c r="I786" s="108">
        <f t="shared" si="60"/>
        <v>781</v>
      </c>
      <c r="J786" s="100">
        <f t="shared" si="60"/>
        <v>44143</v>
      </c>
      <c r="K786" s="100">
        <f t="shared" si="60"/>
        <v>44143</v>
      </c>
      <c r="L786" s="109"/>
      <c r="M786" s="1"/>
      <c r="N786" s="2"/>
      <c r="O786" s="1"/>
    </row>
    <row r="787" spans="4:15">
      <c r="D787" s="110"/>
      <c r="E787" s="101"/>
      <c r="I787" s="108">
        <f t="shared" si="60"/>
        <v>782</v>
      </c>
      <c r="J787" s="100">
        <f t="shared" si="60"/>
        <v>44144</v>
      </c>
      <c r="K787" s="100">
        <f t="shared" si="60"/>
        <v>44144</v>
      </c>
      <c r="L787" s="109"/>
      <c r="M787" s="1"/>
      <c r="N787" s="2"/>
      <c r="O787" s="1"/>
    </row>
    <row r="788" spans="4:15">
      <c r="D788" s="110"/>
      <c r="E788" s="101"/>
      <c r="I788" s="108">
        <f t="shared" si="60"/>
        <v>783</v>
      </c>
      <c r="J788" s="100">
        <f t="shared" si="60"/>
        <v>44145</v>
      </c>
      <c r="K788" s="100">
        <f t="shared" si="60"/>
        <v>44145</v>
      </c>
      <c r="L788" s="109"/>
      <c r="M788" s="1"/>
      <c r="N788" s="2"/>
      <c r="O788" s="1"/>
    </row>
    <row r="789" spans="4:15">
      <c r="D789" s="110"/>
      <c r="E789" s="101"/>
      <c r="I789" s="108">
        <f t="shared" si="60"/>
        <v>784</v>
      </c>
      <c r="J789" s="100">
        <f t="shared" si="60"/>
        <v>44146</v>
      </c>
      <c r="K789" s="100">
        <f t="shared" si="60"/>
        <v>44146</v>
      </c>
      <c r="L789" s="109"/>
      <c r="M789" s="1"/>
      <c r="N789" s="2"/>
      <c r="O789" s="1"/>
    </row>
    <row r="790" spans="4:15">
      <c r="D790" s="110"/>
      <c r="E790" s="101"/>
      <c r="I790" s="108">
        <f t="shared" si="60"/>
        <v>785</v>
      </c>
      <c r="J790" s="100">
        <f t="shared" si="60"/>
        <v>44147</v>
      </c>
      <c r="K790" s="100">
        <f t="shared" si="60"/>
        <v>44147</v>
      </c>
      <c r="L790" s="109"/>
      <c r="M790" s="1"/>
      <c r="N790" s="2"/>
      <c r="O790" s="1"/>
    </row>
    <row r="791" spans="4:15">
      <c r="D791" s="110"/>
      <c r="E791" s="101"/>
      <c r="I791" s="108">
        <f t="shared" si="60"/>
        <v>786</v>
      </c>
      <c r="J791" s="100">
        <f t="shared" si="60"/>
        <v>44148</v>
      </c>
      <c r="K791" s="100">
        <f t="shared" si="60"/>
        <v>44148</v>
      </c>
      <c r="L791" s="109"/>
      <c r="M791" s="1"/>
      <c r="N791" s="2"/>
      <c r="O791" s="1"/>
    </row>
    <row r="792" spans="4:15">
      <c r="D792" s="110"/>
      <c r="E792" s="101"/>
      <c r="I792" s="108">
        <f t="shared" ref="I792:K807" si="61">I791+1</f>
        <v>787</v>
      </c>
      <c r="J792" s="100">
        <f t="shared" si="61"/>
        <v>44149</v>
      </c>
      <c r="K792" s="100">
        <f t="shared" si="61"/>
        <v>44149</v>
      </c>
      <c r="L792" s="109"/>
      <c r="M792" s="1"/>
      <c r="N792" s="2"/>
      <c r="O792" s="1"/>
    </row>
    <row r="793" spans="4:15">
      <c r="D793" s="110"/>
      <c r="E793" s="101"/>
      <c r="I793" s="108">
        <f t="shared" si="61"/>
        <v>788</v>
      </c>
      <c r="J793" s="100">
        <f t="shared" si="61"/>
        <v>44150</v>
      </c>
      <c r="K793" s="100">
        <f t="shared" si="61"/>
        <v>44150</v>
      </c>
      <c r="L793" s="109"/>
      <c r="M793" s="1"/>
      <c r="N793" s="2"/>
      <c r="O793" s="1"/>
    </row>
    <row r="794" spans="4:15">
      <c r="D794" s="110"/>
      <c r="E794" s="101"/>
      <c r="I794" s="108">
        <f t="shared" si="61"/>
        <v>789</v>
      </c>
      <c r="J794" s="100">
        <f t="shared" si="61"/>
        <v>44151</v>
      </c>
      <c r="K794" s="100">
        <f t="shared" si="61"/>
        <v>44151</v>
      </c>
      <c r="L794" s="109"/>
      <c r="M794" s="1"/>
      <c r="N794" s="2"/>
      <c r="O794" s="1"/>
    </row>
    <row r="795" spans="4:15">
      <c r="D795" s="110"/>
      <c r="E795" s="101"/>
      <c r="I795" s="108">
        <f t="shared" si="61"/>
        <v>790</v>
      </c>
      <c r="J795" s="100">
        <f t="shared" si="61"/>
        <v>44152</v>
      </c>
      <c r="K795" s="100">
        <f t="shared" si="61"/>
        <v>44152</v>
      </c>
      <c r="L795" s="109"/>
      <c r="M795" s="1"/>
      <c r="N795" s="2"/>
      <c r="O795" s="1"/>
    </row>
    <row r="796" spans="4:15">
      <c r="D796" s="110"/>
      <c r="E796" s="101"/>
      <c r="I796" s="108">
        <f t="shared" si="61"/>
        <v>791</v>
      </c>
      <c r="J796" s="100">
        <f t="shared" si="61"/>
        <v>44153</v>
      </c>
      <c r="K796" s="100">
        <f t="shared" si="61"/>
        <v>44153</v>
      </c>
      <c r="L796" s="109"/>
      <c r="M796" s="1"/>
      <c r="N796" s="2"/>
      <c r="O796" s="1"/>
    </row>
    <row r="797" spans="4:15">
      <c r="D797" s="110"/>
      <c r="E797" s="101"/>
      <c r="I797" s="108">
        <f t="shared" si="61"/>
        <v>792</v>
      </c>
      <c r="J797" s="100">
        <f t="shared" si="61"/>
        <v>44154</v>
      </c>
      <c r="K797" s="100">
        <f t="shared" si="61"/>
        <v>44154</v>
      </c>
      <c r="L797" s="109"/>
      <c r="M797" s="1"/>
      <c r="N797" s="2"/>
      <c r="O797" s="1"/>
    </row>
    <row r="798" spans="4:15">
      <c r="D798" s="110"/>
      <c r="E798" s="101"/>
      <c r="I798" s="108">
        <f t="shared" si="61"/>
        <v>793</v>
      </c>
      <c r="J798" s="100">
        <f t="shared" si="61"/>
        <v>44155</v>
      </c>
      <c r="K798" s="100">
        <f t="shared" si="61"/>
        <v>44155</v>
      </c>
      <c r="L798" s="109"/>
      <c r="M798" s="1"/>
      <c r="N798" s="2"/>
      <c r="O798" s="1"/>
    </row>
    <row r="799" spans="4:15">
      <c r="D799" s="110"/>
      <c r="E799" s="101"/>
      <c r="I799" s="108">
        <f t="shared" si="61"/>
        <v>794</v>
      </c>
      <c r="J799" s="100">
        <f t="shared" si="61"/>
        <v>44156</v>
      </c>
      <c r="K799" s="100">
        <f t="shared" si="61"/>
        <v>44156</v>
      </c>
      <c r="L799" s="109"/>
      <c r="M799" s="1"/>
      <c r="N799" s="2"/>
      <c r="O799" s="1"/>
    </row>
    <row r="800" spans="4:15">
      <c r="D800" s="110"/>
      <c r="E800" s="101"/>
      <c r="I800" s="108">
        <f t="shared" si="61"/>
        <v>795</v>
      </c>
      <c r="J800" s="100">
        <f t="shared" si="61"/>
        <v>44157</v>
      </c>
      <c r="K800" s="100">
        <f t="shared" si="61"/>
        <v>44157</v>
      </c>
      <c r="L800" s="109"/>
      <c r="M800" s="1"/>
      <c r="N800" s="2"/>
      <c r="O800" s="1"/>
    </row>
    <row r="801" spans="4:15">
      <c r="D801" s="110"/>
      <c r="E801" s="101"/>
      <c r="I801" s="108">
        <f t="shared" si="61"/>
        <v>796</v>
      </c>
      <c r="J801" s="100">
        <f t="shared" si="61"/>
        <v>44158</v>
      </c>
      <c r="K801" s="100">
        <f t="shared" si="61"/>
        <v>44158</v>
      </c>
      <c r="L801" s="109"/>
      <c r="M801" s="1"/>
      <c r="N801" s="2"/>
      <c r="O801" s="1"/>
    </row>
    <row r="802" spans="4:15">
      <c r="D802" s="110"/>
      <c r="E802" s="101"/>
      <c r="I802" s="108">
        <f t="shared" si="61"/>
        <v>797</v>
      </c>
      <c r="J802" s="100">
        <f t="shared" si="61"/>
        <v>44159</v>
      </c>
      <c r="K802" s="100">
        <f t="shared" si="61"/>
        <v>44159</v>
      </c>
      <c r="L802" s="109"/>
      <c r="M802" s="1"/>
      <c r="N802" s="2"/>
      <c r="O802" s="1"/>
    </row>
    <row r="803" spans="4:15">
      <c r="D803" s="110"/>
      <c r="E803" s="101"/>
      <c r="I803" s="108">
        <f t="shared" si="61"/>
        <v>798</v>
      </c>
      <c r="J803" s="100">
        <f t="shared" si="61"/>
        <v>44160</v>
      </c>
      <c r="K803" s="100">
        <f t="shared" si="61"/>
        <v>44160</v>
      </c>
      <c r="L803" s="109"/>
      <c r="M803" s="1"/>
      <c r="N803" s="2"/>
      <c r="O803" s="1"/>
    </row>
    <row r="804" spans="4:15">
      <c r="D804" s="110"/>
      <c r="E804" s="101"/>
      <c r="I804" s="108">
        <f t="shared" si="61"/>
        <v>799</v>
      </c>
      <c r="J804" s="100">
        <f t="shared" si="61"/>
        <v>44161</v>
      </c>
      <c r="K804" s="100">
        <f t="shared" si="61"/>
        <v>44161</v>
      </c>
      <c r="L804" s="109"/>
      <c r="M804" s="1"/>
      <c r="N804" s="2"/>
      <c r="O804" s="1"/>
    </row>
    <row r="805" spans="4:15">
      <c r="D805" s="110"/>
      <c r="E805" s="101"/>
      <c r="I805" s="108">
        <f t="shared" si="61"/>
        <v>800</v>
      </c>
      <c r="J805" s="100">
        <f t="shared" si="61"/>
        <v>44162</v>
      </c>
      <c r="K805" s="100">
        <f t="shared" si="61"/>
        <v>44162</v>
      </c>
      <c r="L805" s="109"/>
      <c r="M805" s="1"/>
      <c r="N805" s="2"/>
      <c r="O805" s="1"/>
    </row>
    <row r="806" spans="4:15">
      <c r="D806" s="110"/>
      <c r="E806" s="101"/>
      <c r="I806" s="108">
        <f t="shared" si="61"/>
        <v>801</v>
      </c>
      <c r="J806" s="100">
        <f t="shared" si="61"/>
        <v>44163</v>
      </c>
      <c r="K806" s="100">
        <f t="shared" si="61"/>
        <v>44163</v>
      </c>
      <c r="L806" s="109"/>
      <c r="M806" s="1"/>
      <c r="N806" s="2"/>
      <c r="O806" s="1"/>
    </row>
    <row r="807" spans="4:15">
      <c r="D807" s="110"/>
      <c r="E807" s="101"/>
      <c r="I807" s="108">
        <f t="shared" si="61"/>
        <v>802</v>
      </c>
      <c r="J807" s="100">
        <f t="shared" si="61"/>
        <v>44164</v>
      </c>
      <c r="K807" s="100">
        <f t="shared" si="61"/>
        <v>44164</v>
      </c>
      <c r="L807" s="109"/>
      <c r="M807" s="1"/>
      <c r="N807" s="2"/>
      <c r="O807" s="1"/>
    </row>
    <row r="808" spans="4:15">
      <c r="D808" s="110"/>
      <c r="E808" s="101"/>
      <c r="I808" s="108">
        <f t="shared" ref="I808:K823" si="62">I807+1</f>
        <v>803</v>
      </c>
      <c r="J808" s="100">
        <f t="shared" si="62"/>
        <v>44165</v>
      </c>
      <c r="K808" s="100">
        <f t="shared" si="62"/>
        <v>44165</v>
      </c>
      <c r="L808" s="109"/>
      <c r="M808" s="1"/>
      <c r="N808" s="2"/>
      <c r="O808" s="1"/>
    </row>
    <row r="809" spans="4:15">
      <c r="D809" s="110"/>
      <c r="E809" s="101"/>
      <c r="I809" s="108">
        <f t="shared" si="62"/>
        <v>804</v>
      </c>
      <c r="J809" s="100">
        <f t="shared" si="62"/>
        <v>44166</v>
      </c>
      <c r="K809" s="100">
        <f t="shared" si="62"/>
        <v>44166</v>
      </c>
      <c r="L809" s="109"/>
      <c r="M809" s="1"/>
      <c r="N809" s="2"/>
      <c r="O809" s="1"/>
    </row>
    <row r="810" spans="4:15">
      <c r="D810" s="110"/>
      <c r="E810" s="101"/>
      <c r="I810" s="108">
        <f t="shared" si="62"/>
        <v>805</v>
      </c>
      <c r="J810" s="100">
        <f t="shared" si="62"/>
        <v>44167</v>
      </c>
      <c r="K810" s="100">
        <f t="shared" si="62"/>
        <v>44167</v>
      </c>
      <c r="L810" s="109"/>
      <c r="M810" s="1"/>
      <c r="N810" s="2"/>
      <c r="O810" s="1"/>
    </row>
    <row r="811" spans="4:15">
      <c r="D811" s="110"/>
      <c r="E811" s="101"/>
      <c r="I811" s="108">
        <f t="shared" si="62"/>
        <v>806</v>
      </c>
      <c r="J811" s="100">
        <f t="shared" si="62"/>
        <v>44168</v>
      </c>
      <c r="K811" s="100">
        <f t="shared" si="62"/>
        <v>44168</v>
      </c>
      <c r="L811" s="109"/>
      <c r="M811" s="1"/>
      <c r="N811" s="2"/>
      <c r="O811" s="1"/>
    </row>
    <row r="812" spans="4:15">
      <c r="D812" s="110"/>
      <c r="E812" s="101"/>
      <c r="I812" s="108">
        <f t="shared" si="62"/>
        <v>807</v>
      </c>
      <c r="J812" s="100">
        <f t="shared" si="62"/>
        <v>44169</v>
      </c>
      <c r="K812" s="100">
        <f t="shared" si="62"/>
        <v>44169</v>
      </c>
      <c r="L812" s="109"/>
      <c r="M812" s="1"/>
      <c r="N812" s="2"/>
      <c r="O812" s="1"/>
    </row>
    <row r="813" spans="4:15">
      <c r="D813" s="110"/>
      <c r="E813" s="101"/>
      <c r="I813" s="108">
        <f t="shared" si="62"/>
        <v>808</v>
      </c>
      <c r="J813" s="100">
        <f t="shared" si="62"/>
        <v>44170</v>
      </c>
      <c r="K813" s="100">
        <f t="shared" si="62"/>
        <v>44170</v>
      </c>
      <c r="L813" s="109"/>
      <c r="M813" s="1"/>
      <c r="N813" s="2"/>
      <c r="O813" s="1"/>
    </row>
    <row r="814" spans="4:15">
      <c r="D814" s="110"/>
      <c r="E814" s="101"/>
      <c r="I814" s="108">
        <f t="shared" si="62"/>
        <v>809</v>
      </c>
      <c r="J814" s="100">
        <f t="shared" si="62"/>
        <v>44171</v>
      </c>
      <c r="K814" s="100">
        <f t="shared" si="62"/>
        <v>44171</v>
      </c>
      <c r="L814" s="109"/>
      <c r="M814" s="1"/>
      <c r="N814" s="2"/>
      <c r="O814" s="1"/>
    </row>
    <row r="815" spans="4:15">
      <c r="D815" s="110"/>
      <c r="E815" s="101"/>
      <c r="I815" s="108">
        <f t="shared" si="62"/>
        <v>810</v>
      </c>
      <c r="J815" s="100">
        <f t="shared" si="62"/>
        <v>44172</v>
      </c>
      <c r="K815" s="100">
        <f t="shared" si="62"/>
        <v>44172</v>
      </c>
      <c r="L815" s="109"/>
      <c r="M815" s="1"/>
      <c r="N815" s="2"/>
      <c r="O815" s="1"/>
    </row>
    <row r="816" spans="4:15">
      <c r="D816" s="110"/>
      <c r="E816" s="101"/>
      <c r="I816" s="108">
        <f t="shared" si="62"/>
        <v>811</v>
      </c>
      <c r="J816" s="100">
        <f t="shared" si="62"/>
        <v>44173</v>
      </c>
      <c r="K816" s="100">
        <f t="shared" si="62"/>
        <v>44173</v>
      </c>
      <c r="L816" s="109"/>
      <c r="M816" s="1"/>
      <c r="N816" s="2"/>
      <c r="O816" s="1"/>
    </row>
    <row r="817" spans="4:15">
      <c r="D817" s="110"/>
      <c r="E817" s="101"/>
      <c r="I817" s="108">
        <f t="shared" si="62"/>
        <v>812</v>
      </c>
      <c r="J817" s="100">
        <f t="shared" si="62"/>
        <v>44174</v>
      </c>
      <c r="K817" s="100">
        <f t="shared" si="62"/>
        <v>44174</v>
      </c>
      <c r="L817" s="109"/>
      <c r="M817" s="1"/>
      <c r="N817" s="2"/>
      <c r="O817" s="1"/>
    </row>
    <row r="818" spans="4:15">
      <c r="D818" s="110"/>
      <c r="E818" s="101"/>
      <c r="I818" s="108">
        <f t="shared" si="62"/>
        <v>813</v>
      </c>
      <c r="J818" s="100">
        <f t="shared" si="62"/>
        <v>44175</v>
      </c>
      <c r="K818" s="100">
        <f t="shared" si="62"/>
        <v>44175</v>
      </c>
      <c r="L818" s="109"/>
      <c r="M818" s="1"/>
      <c r="N818" s="2"/>
      <c r="O818" s="1"/>
    </row>
    <row r="819" spans="4:15">
      <c r="D819" s="110"/>
      <c r="E819" s="101"/>
      <c r="I819" s="108">
        <f t="shared" si="62"/>
        <v>814</v>
      </c>
      <c r="J819" s="100">
        <f t="shared" si="62"/>
        <v>44176</v>
      </c>
      <c r="K819" s="100">
        <f t="shared" si="62"/>
        <v>44176</v>
      </c>
      <c r="L819" s="109"/>
      <c r="M819" s="1"/>
      <c r="N819" s="2"/>
      <c r="O819" s="1"/>
    </row>
    <row r="820" spans="4:15">
      <c r="D820" s="110"/>
      <c r="E820" s="101"/>
      <c r="I820" s="108">
        <f t="shared" si="62"/>
        <v>815</v>
      </c>
      <c r="J820" s="100">
        <f t="shared" si="62"/>
        <v>44177</v>
      </c>
      <c r="K820" s="100">
        <f t="shared" si="62"/>
        <v>44177</v>
      </c>
      <c r="L820" s="109"/>
      <c r="M820" s="1"/>
      <c r="N820" s="2"/>
      <c r="O820" s="1"/>
    </row>
    <row r="821" spans="4:15">
      <c r="D821" s="110"/>
      <c r="E821" s="101"/>
      <c r="I821" s="108">
        <f t="shared" si="62"/>
        <v>816</v>
      </c>
      <c r="J821" s="100">
        <f t="shared" si="62"/>
        <v>44178</v>
      </c>
      <c r="K821" s="100">
        <f t="shared" si="62"/>
        <v>44178</v>
      </c>
      <c r="L821" s="109"/>
      <c r="M821" s="1"/>
      <c r="N821" s="2"/>
      <c r="O821" s="1"/>
    </row>
    <row r="822" spans="4:15">
      <c r="D822" s="110"/>
      <c r="E822" s="101"/>
      <c r="I822" s="108">
        <f t="shared" si="62"/>
        <v>817</v>
      </c>
      <c r="J822" s="100">
        <f t="shared" si="62"/>
        <v>44179</v>
      </c>
      <c r="K822" s="100">
        <f t="shared" si="62"/>
        <v>44179</v>
      </c>
      <c r="L822" s="109"/>
      <c r="M822" s="1"/>
      <c r="N822" s="2"/>
      <c r="O822" s="1"/>
    </row>
    <row r="823" spans="4:15">
      <c r="D823" s="110"/>
      <c r="E823" s="101"/>
      <c r="I823" s="108">
        <f t="shared" si="62"/>
        <v>818</v>
      </c>
      <c r="J823" s="100">
        <f t="shared" si="62"/>
        <v>44180</v>
      </c>
      <c r="K823" s="100">
        <f t="shared" si="62"/>
        <v>44180</v>
      </c>
      <c r="L823" s="109"/>
      <c r="M823" s="1"/>
      <c r="N823" s="2"/>
      <c r="O823" s="1"/>
    </row>
    <row r="824" spans="4:15">
      <c r="D824" s="110"/>
      <c r="E824" s="101"/>
      <c r="I824" s="108">
        <f t="shared" ref="I824:K839" si="63">I823+1</f>
        <v>819</v>
      </c>
      <c r="J824" s="100">
        <f t="shared" si="63"/>
        <v>44181</v>
      </c>
      <c r="K824" s="100">
        <f t="shared" si="63"/>
        <v>44181</v>
      </c>
      <c r="L824" s="109"/>
      <c r="M824" s="1"/>
      <c r="N824" s="2"/>
      <c r="O824" s="1"/>
    </row>
    <row r="825" spans="4:15">
      <c r="D825" s="110"/>
      <c r="E825" s="101"/>
      <c r="I825" s="108">
        <f t="shared" si="63"/>
        <v>820</v>
      </c>
      <c r="J825" s="100">
        <f t="shared" si="63"/>
        <v>44182</v>
      </c>
      <c r="K825" s="100">
        <f t="shared" si="63"/>
        <v>44182</v>
      </c>
      <c r="L825" s="109"/>
      <c r="M825" s="1"/>
      <c r="N825" s="2"/>
      <c r="O825" s="1"/>
    </row>
    <row r="826" spans="4:15">
      <c r="D826" s="110"/>
      <c r="E826" s="101"/>
      <c r="I826" s="108">
        <f t="shared" si="63"/>
        <v>821</v>
      </c>
      <c r="J826" s="100">
        <f t="shared" si="63"/>
        <v>44183</v>
      </c>
      <c r="K826" s="100">
        <f t="shared" si="63"/>
        <v>44183</v>
      </c>
      <c r="L826" s="109"/>
      <c r="M826" s="1"/>
      <c r="N826" s="2"/>
      <c r="O826" s="1"/>
    </row>
    <row r="827" spans="4:15">
      <c r="D827" s="110"/>
      <c r="E827" s="101"/>
      <c r="I827" s="108">
        <f t="shared" si="63"/>
        <v>822</v>
      </c>
      <c r="J827" s="100">
        <f t="shared" si="63"/>
        <v>44184</v>
      </c>
      <c r="K827" s="100">
        <f t="shared" si="63"/>
        <v>44184</v>
      </c>
      <c r="L827" s="109"/>
      <c r="M827" s="1"/>
      <c r="N827" s="2"/>
      <c r="O827" s="1"/>
    </row>
    <row r="828" spans="4:15">
      <c r="D828" s="110"/>
      <c r="E828" s="101"/>
      <c r="I828" s="108">
        <f t="shared" si="63"/>
        <v>823</v>
      </c>
      <c r="J828" s="100">
        <f t="shared" si="63"/>
        <v>44185</v>
      </c>
      <c r="K828" s="100">
        <f t="shared" si="63"/>
        <v>44185</v>
      </c>
      <c r="L828" s="109"/>
      <c r="M828" s="1"/>
      <c r="N828" s="2"/>
      <c r="O828" s="1"/>
    </row>
    <row r="829" spans="4:15">
      <c r="D829" s="110"/>
      <c r="E829" s="101"/>
      <c r="I829" s="108">
        <f t="shared" si="63"/>
        <v>824</v>
      </c>
      <c r="J829" s="100">
        <f t="shared" si="63"/>
        <v>44186</v>
      </c>
      <c r="K829" s="100">
        <f t="shared" si="63"/>
        <v>44186</v>
      </c>
      <c r="L829" s="109"/>
      <c r="M829" s="1"/>
      <c r="N829" s="2"/>
      <c r="O829" s="1"/>
    </row>
    <row r="830" spans="4:15">
      <c r="D830" s="110"/>
      <c r="E830" s="101"/>
      <c r="I830" s="108">
        <f t="shared" si="63"/>
        <v>825</v>
      </c>
      <c r="J830" s="100">
        <f t="shared" si="63"/>
        <v>44187</v>
      </c>
      <c r="K830" s="100">
        <f t="shared" si="63"/>
        <v>44187</v>
      </c>
      <c r="L830" s="109"/>
      <c r="M830" s="1"/>
      <c r="N830" s="2"/>
      <c r="O830" s="1"/>
    </row>
    <row r="831" spans="4:15">
      <c r="D831" s="110"/>
      <c r="E831" s="101"/>
      <c r="I831" s="108">
        <f t="shared" si="63"/>
        <v>826</v>
      </c>
      <c r="J831" s="100">
        <f t="shared" si="63"/>
        <v>44188</v>
      </c>
      <c r="K831" s="100">
        <f t="shared" si="63"/>
        <v>44188</v>
      </c>
      <c r="L831" s="109"/>
      <c r="M831" s="1"/>
      <c r="N831" s="2"/>
      <c r="O831" s="1"/>
    </row>
    <row r="832" spans="4:15">
      <c r="D832" s="110"/>
      <c r="E832" s="101"/>
      <c r="I832" s="108">
        <f t="shared" si="63"/>
        <v>827</v>
      </c>
      <c r="J832" s="100">
        <f t="shared" si="63"/>
        <v>44189</v>
      </c>
      <c r="K832" s="100">
        <f t="shared" si="63"/>
        <v>44189</v>
      </c>
      <c r="L832" s="109"/>
      <c r="M832" s="1"/>
      <c r="N832" s="2"/>
      <c r="O832" s="1"/>
    </row>
    <row r="833" spans="4:15">
      <c r="D833" s="110"/>
      <c r="E833" s="101"/>
      <c r="I833" s="108">
        <f t="shared" si="63"/>
        <v>828</v>
      </c>
      <c r="J833" s="100">
        <f t="shared" si="63"/>
        <v>44190</v>
      </c>
      <c r="K833" s="100">
        <f t="shared" si="63"/>
        <v>44190</v>
      </c>
      <c r="L833" s="109"/>
      <c r="M833" s="1"/>
      <c r="N833" s="2"/>
      <c r="O833" s="1"/>
    </row>
    <row r="834" spans="4:15">
      <c r="D834" s="110"/>
      <c r="E834" s="101"/>
      <c r="I834" s="108">
        <f t="shared" si="63"/>
        <v>829</v>
      </c>
      <c r="J834" s="100">
        <f t="shared" si="63"/>
        <v>44191</v>
      </c>
      <c r="K834" s="100">
        <f t="shared" si="63"/>
        <v>44191</v>
      </c>
      <c r="L834" s="109"/>
      <c r="M834" s="1"/>
      <c r="N834" s="2"/>
      <c r="O834" s="1"/>
    </row>
    <row r="835" spans="4:15">
      <c r="D835" s="110"/>
      <c r="E835" s="101"/>
      <c r="I835" s="108">
        <f t="shared" si="63"/>
        <v>830</v>
      </c>
      <c r="J835" s="100">
        <f t="shared" si="63"/>
        <v>44192</v>
      </c>
      <c r="K835" s="100">
        <f t="shared" si="63"/>
        <v>44192</v>
      </c>
      <c r="L835" s="109"/>
      <c r="M835" s="1"/>
      <c r="N835" s="2"/>
      <c r="O835" s="1"/>
    </row>
    <row r="836" spans="4:15">
      <c r="D836" s="110"/>
      <c r="E836" s="101"/>
      <c r="I836" s="108">
        <f t="shared" si="63"/>
        <v>831</v>
      </c>
      <c r="J836" s="100">
        <f t="shared" si="63"/>
        <v>44193</v>
      </c>
      <c r="K836" s="100">
        <f t="shared" si="63"/>
        <v>44193</v>
      </c>
      <c r="L836" s="109"/>
      <c r="M836" s="1"/>
      <c r="N836" s="2"/>
      <c r="O836" s="1"/>
    </row>
    <row r="837" spans="4:15">
      <c r="D837" s="110"/>
      <c r="E837" s="101"/>
      <c r="I837" s="108">
        <f t="shared" si="63"/>
        <v>832</v>
      </c>
      <c r="J837" s="100">
        <f t="shared" si="63"/>
        <v>44194</v>
      </c>
      <c r="K837" s="100">
        <f t="shared" si="63"/>
        <v>44194</v>
      </c>
      <c r="L837" s="109"/>
      <c r="M837" s="1"/>
      <c r="N837" s="2"/>
      <c r="O837" s="1"/>
    </row>
    <row r="838" spans="4:15">
      <c r="D838" s="110"/>
      <c r="E838" s="101"/>
      <c r="I838" s="108">
        <f t="shared" si="63"/>
        <v>833</v>
      </c>
      <c r="J838" s="100">
        <f t="shared" si="63"/>
        <v>44195</v>
      </c>
      <c r="K838" s="100">
        <f t="shared" si="63"/>
        <v>44195</v>
      </c>
      <c r="L838" s="109"/>
      <c r="M838" s="1"/>
      <c r="N838" s="2"/>
      <c r="O838" s="1"/>
    </row>
    <row r="839" spans="4:15">
      <c r="D839" s="110"/>
      <c r="E839" s="101"/>
      <c r="I839" s="108">
        <f t="shared" si="63"/>
        <v>834</v>
      </c>
      <c r="J839" s="100">
        <f t="shared" si="63"/>
        <v>44196</v>
      </c>
      <c r="K839" s="100">
        <f t="shared" si="63"/>
        <v>44196</v>
      </c>
      <c r="L839" s="109"/>
      <c r="M839" s="1"/>
      <c r="N839" s="2"/>
      <c r="O839" s="1"/>
    </row>
    <row r="840" spans="4:15">
      <c r="D840" s="110"/>
      <c r="E840" s="101"/>
      <c r="I840" s="108">
        <f t="shared" ref="I840:K855" si="64">I839+1</f>
        <v>835</v>
      </c>
      <c r="J840" s="100">
        <f t="shared" si="64"/>
        <v>44197</v>
      </c>
      <c r="K840" s="100">
        <f t="shared" si="64"/>
        <v>44197</v>
      </c>
      <c r="L840" s="109"/>
      <c r="M840" s="1"/>
      <c r="N840" s="2"/>
      <c r="O840" s="1"/>
    </row>
    <row r="841" spans="4:15">
      <c r="D841" s="110"/>
      <c r="E841" s="101"/>
      <c r="I841" s="108">
        <f t="shared" si="64"/>
        <v>836</v>
      </c>
      <c r="J841" s="100">
        <f t="shared" si="64"/>
        <v>44198</v>
      </c>
      <c r="K841" s="100">
        <f t="shared" si="64"/>
        <v>44198</v>
      </c>
      <c r="L841" s="109"/>
      <c r="M841" s="1"/>
      <c r="N841" s="2"/>
      <c r="O841" s="1"/>
    </row>
    <row r="842" spans="4:15">
      <c r="D842" s="110"/>
      <c r="E842" s="101"/>
      <c r="I842" s="108">
        <f t="shared" si="64"/>
        <v>837</v>
      </c>
      <c r="J842" s="100">
        <f t="shared" si="64"/>
        <v>44199</v>
      </c>
      <c r="K842" s="100">
        <f t="shared" si="64"/>
        <v>44199</v>
      </c>
      <c r="L842" s="109"/>
      <c r="M842" s="1"/>
      <c r="N842" s="2"/>
      <c r="O842" s="1"/>
    </row>
    <row r="843" spans="4:15">
      <c r="D843" s="110"/>
      <c r="E843" s="101"/>
      <c r="I843" s="108">
        <f t="shared" si="64"/>
        <v>838</v>
      </c>
      <c r="J843" s="100">
        <f t="shared" si="64"/>
        <v>44200</v>
      </c>
      <c r="K843" s="100">
        <f t="shared" si="64"/>
        <v>44200</v>
      </c>
      <c r="L843" s="109"/>
      <c r="M843" s="1"/>
      <c r="N843" s="2"/>
      <c r="O843" s="1"/>
    </row>
    <row r="844" spans="4:15">
      <c r="D844" s="110"/>
      <c r="E844" s="101"/>
      <c r="I844" s="108">
        <f t="shared" si="64"/>
        <v>839</v>
      </c>
      <c r="J844" s="100">
        <f t="shared" si="64"/>
        <v>44201</v>
      </c>
      <c r="K844" s="100">
        <f t="shared" si="64"/>
        <v>44201</v>
      </c>
      <c r="L844" s="109"/>
      <c r="M844" s="1"/>
      <c r="N844" s="2"/>
      <c r="O844" s="1"/>
    </row>
    <row r="845" spans="4:15">
      <c r="D845" s="110"/>
      <c r="E845" s="101"/>
      <c r="I845" s="108">
        <f t="shared" si="64"/>
        <v>840</v>
      </c>
      <c r="J845" s="100">
        <f t="shared" si="64"/>
        <v>44202</v>
      </c>
      <c r="K845" s="100">
        <f t="shared" si="64"/>
        <v>44202</v>
      </c>
      <c r="L845" s="109"/>
      <c r="M845" s="1"/>
      <c r="N845" s="2"/>
      <c r="O845" s="1"/>
    </row>
    <row r="846" spans="4:15">
      <c r="D846" s="110"/>
      <c r="E846" s="101"/>
      <c r="I846" s="108">
        <f t="shared" si="64"/>
        <v>841</v>
      </c>
      <c r="J846" s="100">
        <f t="shared" si="64"/>
        <v>44203</v>
      </c>
      <c r="K846" s="100">
        <f t="shared" si="64"/>
        <v>44203</v>
      </c>
      <c r="L846" s="109"/>
      <c r="M846" s="1"/>
      <c r="N846" s="2"/>
      <c r="O846" s="1"/>
    </row>
    <row r="847" spans="4:15">
      <c r="D847" s="110"/>
      <c r="E847" s="101"/>
      <c r="I847" s="108">
        <f t="shared" si="64"/>
        <v>842</v>
      </c>
      <c r="J847" s="100">
        <f t="shared" si="64"/>
        <v>44204</v>
      </c>
      <c r="K847" s="100">
        <f t="shared" si="64"/>
        <v>44204</v>
      </c>
      <c r="L847" s="109"/>
      <c r="M847" s="1"/>
      <c r="N847" s="2"/>
      <c r="O847" s="1"/>
    </row>
    <row r="848" spans="4:15">
      <c r="D848" s="110"/>
      <c r="E848" s="101"/>
      <c r="I848" s="108">
        <f t="shared" si="64"/>
        <v>843</v>
      </c>
      <c r="J848" s="100">
        <f t="shared" si="64"/>
        <v>44205</v>
      </c>
      <c r="K848" s="100">
        <f t="shared" si="64"/>
        <v>44205</v>
      </c>
      <c r="L848" s="109"/>
      <c r="M848" s="1"/>
      <c r="N848" s="2"/>
      <c r="O848" s="1"/>
    </row>
    <row r="849" spans="4:15">
      <c r="D849" s="110"/>
      <c r="E849" s="101"/>
      <c r="I849" s="108">
        <f t="shared" si="64"/>
        <v>844</v>
      </c>
      <c r="J849" s="100">
        <f t="shared" si="64"/>
        <v>44206</v>
      </c>
      <c r="K849" s="100">
        <f t="shared" si="64"/>
        <v>44206</v>
      </c>
      <c r="L849" s="109"/>
      <c r="M849" s="1"/>
      <c r="N849" s="2"/>
      <c r="O849" s="1"/>
    </row>
    <row r="850" spans="4:15">
      <c r="D850" s="110"/>
      <c r="E850" s="101"/>
      <c r="I850" s="108">
        <f t="shared" si="64"/>
        <v>845</v>
      </c>
      <c r="J850" s="100">
        <f t="shared" si="64"/>
        <v>44207</v>
      </c>
      <c r="K850" s="100">
        <f t="shared" si="64"/>
        <v>44207</v>
      </c>
      <c r="L850" s="109"/>
      <c r="M850" s="1"/>
      <c r="N850" s="2"/>
      <c r="O850" s="1"/>
    </row>
    <row r="851" spans="4:15">
      <c r="D851" s="110"/>
      <c r="E851" s="101"/>
      <c r="I851" s="108">
        <f t="shared" si="64"/>
        <v>846</v>
      </c>
      <c r="J851" s="100">
        <f t="shared" si="64"/>
        <v>44208</v>
      </c>
      <c r="K851" s="100">
        <f t="shared" si="64"/>
        <v>44208</v>
      </c>
      <c r="L851" s="109"/>
      <c r="M851" s="1"/>
      <c r="N851" s="2"/>
      <c r="O851" s="1"/>
    </row>
    <row r="852" spans="4:15">
      <c r="D852" s="110"/>
      <c r="E852" s="101"/>
      <c r="I852" s="108">
        <f t="shared" si="64"/>
        <v>847</v>
      </c>
      <c r="J852" s="100">
        <f t="shared" si="64"/>
        <v>44209</v>
      </c>
      <c r="K852" s="100">
        <f t="shared" si="64"/>
        <v>44209</v>
      </c>
      <c r="L852" s="109"/>
      <c r="M852" s="1"/>
      <c r="N852" s="2"/>
      <c r="O852" s="1"/>
    </row>
    <row r="853" spans="4:15">
      <c r="D853" s="110"/>
      <c r="E853" s="101"/>
      <c r="I853" s="108">
        <f t="shared" si="64"/>
        <v>848</v>
      </c>
      <c r="J853" s="100">
        <f t="shared" si="64"/>
        <v>44210</v>
      </c>
      <c r="K853" s="100">
        <f t="shared" si="64"/>
        <v>44210</v>
      </c>
      <c r="L853" s="109"/>
      <c r="M853" s="1"/>
      <c r="N853" s="2"/>
      <c r="O853" s="1"/>
    </row>
    <row r="854" spans="4:15">
      <c r="D854" s="110"/>
      <c r="E854" s="101"/>
      <c r="I854" s="108">
        <f t="shared" si="64"/>
        <v>849</v>
      </c>
      <c r="J854" s="100">
        <f t="shared" si="64"/>
        <v>44211</v>
      </c>
      <c r="K854" s="100">
        <f t="shared" si="64"/>
        <v>44211</v>
      </c>
      <c r="L854" s="109"/>
      <c r="M854" s="1"/>
      <c r="N854" s="2"/>
      <c r="O854" s="1"/>
    </row>
    <row r="855" spans="4:15">
      <c r="D855" s="110"/>
      <c r="E855" s="101"/>
      <c r="I855" s="108">
        <f t="shared" si="64"/>
        <v>850</v>
      </c>
      <c r="J855" s="100">
        <f t="shared" si="64"/>
        <v>44212</v>
      </c>
      <c r="K855" s="100">
        <f t="shared" si="64"/>
        <v>44212</v>
      </c>
      <c r="L855" s="109"/>
      <c r="M855" s="1"/>
      <c r="N855" s="2"/>
      <c r="O855" s="1"/>
    </row>
    <row r="856" spans="4:15">
      <c r="D856" s="110"/>
      <c r="E856" s="101"/>
      <c r="I856" s="108">
        <f t="shared" ref="I856:K871" si="65">I855+1</f>
        <v>851</v>
      </c>
      <c r="J856" s="100">
        <f t="shared" si="65"/>
        <v>44213</v>
      </c>
      <c r="K856" s="100">
        <f t="shared" si="65"/>
        <v>44213</v>
      </c>
      <c r="L856" s="109"/>
      <c r="M856" s="1"/>
      <c r="N856" s="2"/>
      <c r="O856" s="1"/>
    </row>
    <row r="857" spans="4:15">
      <c r="D857" s="110"/>
      <c r="E857" s="101"/>
      <c r="I857" s="108">
        <f t="shared" si="65"/>
        <v>852</v>
      </c>
      <c r="J857" s="100">
        <f t="shared" si="65"/>
        <v>44214</v>
      </c>
      <c r="K857" s="100">
        <f t="shared" si="65"/>
        <v>44214</v>
      </c>
      <c r="L857" s="109"/>
      <c r="M857" s="1"/>
      <c r="N857" s="2"/>
      <c r="O857" s="1"/>
    </row>
    <row r="858" spans="4:15">
      <c r="D858" s="110"/>
      <c r="E858" s="101"/>
      <c r="I858" s="108">
        <f t="shared" si="65"/>
        <v>853</v>
      </c>
      <c r="J858" s="100">
        <f t="shared" si="65"/>
        <v>44215</v>
      </c>
      <c r="K858" s="100">
        <f t="shared" si="65"/>
        <v>44215</v>
      </c>
      <c r="L858" s="109"/>
      <c r="M858" s="1"/>
      <c r="N858" s="2"/>
      <c r="O858" s="1"/>
    </row>
    <row r="859" spans="4:15">
      <c r="D859" s="110"/>
      <c r="E859" s="101"/>
      <c r="I859" s="108">
        <f t="shared" si="65"/>
        <v>854</v>
      </c>
      <c r="J859" s="100">
        <f t="shared" si="65"/>
        <v>44216</v>
      </c>
      <c r="K859" s="100">
        <f t="shared" si="65"/>
        <v>44216</v>
      </c>
      <c r="L859" s="109"/>
      <c r="M859" s="1"/>
      <c r="N859" s="2"/>
      <c r="O859" s="1"/>
    </row>
    <row r="860" spans="4:15">
      <c r="D860" s="110"/>
      <c r="E860" s="101"/>
      <c r="I860" s="108">
        <f t="shared" si="65"/>
        <v>855</v>
      </c>
      <c r="J860" s="100">
        <f t="shared" si="65"/>
        <v>44217</v>
      </c>
      <c r="K860" s="100">
        <f t="shared" si="65"/>
        <v>44217</v>
      </c>
      <c r="L860" s="109"/>
      <c r="M860" s="1"/>
      <c r="N860" s="2"/>
      <c r="O860" s="1"/>
    </row>
    <row r="861" spans="4:15">
      <c r="D861" s="110"/>
      <c r="E861" s="101"/>
      <c r="I861" s="108">
        <f t="shared" si="65"/>
        <v>856</v>
      </c>
      <c r="J861" s="100">
        <f t="shared" si="65"/>
        <v>44218</v>
      </c>
      <c r="K861" s="100">
        <f t="shared" si="65"/>
        <v>44218</v>
      </c>
      <c r="L861" s="109"/>
      <c r="M861" s="1"/>
      <c r="N861" s="2"/>
      <c r="O861" s="1"/>
    </row>
    <row r="862" spans="4:15">
      <c r="D862" s="110"/>
      <c r="E862" s="101"/>
      <c r="I862" s="108">
        <f t="shared" si="65"/>
        <v>857</v>
      </c>
      <c r="J862" s="100">
        <f t="shared" si="65"/>
        <v>44219</v>
      </c>
      <c r="K862" s="100">
        <f t="shared" si="65"/>
        <v>44219</v>
      </c>
      <c r="L862" s="109"/>
      <c r="M862" s="1"/>
      <c r="N862" s="2"/>
      <c r="O862" s="1"/>
    </row>
    <row r="863" spans="4:15">
      <c r="D863" s="110"/>
      <c r="E863" s="101"/>
      <c r="I863" s="108">
        <f t="shared" si="65"/>
        <v>858</v>
      </c>
      <c r="J863" s="100">
        <f t="shared" si="65"/>
        <v>44220</v>
      </c>
      <c r="K863" s="100">
        <f t="shared" si="65"/>
        <v>44220</v>
      </c>
      <c r="L863" s="109"/>
      <c r="M863" s="1"/>
      <c r="N863" s="2"/>
      <c r="O863" s="1"/>
    </row>
    <row r="864" spans="4:15">
      <c r="D864" s="110"/>
      <c r="E864" s="101"/>
      <c r="I864" s="108">
        <f t="shared" si="65"/>
        <v>859</v>
      </c>
      <c r="J864" s="100">
        <f t="shared" si="65"/>
        <v>44221</v>
      </c>
      <c r="K864" s="100">
        <f t="shared" si="65"/>
        <v>44221</v>
      </c>
      <c r="L864" s="109"/>
      <c r="M864" s="1"/>
      <c r="N864" s="2"/>
      <c r="O864" s="1"/>
    </row>
    <row r="865" spans="4:15">
      <c r="D865" s="110"/>
      <c r="E865" s="101"/>
      <c r="I865" s="108">
        <f t="shared" si="65"/>
        <v>860</v>
      </c>
      <c r="J865" s="100">
        <f t="shared" si="65"/>
        <v>44222</v>
      </c>
      <c r="K865" s="100">
        <f t="shared" si="65"/>
        <v>44222</v>
      </c>
      <c r="L865" s="109"/>
      <c r="M865" s="1"/>
      <c r="N865" s="2"/>
      <c r="O865" s="1"/>
    </row>
    <row r="866" spans="4:15">
      <c r="D866" s="110"/>
      <c r="E866" s="101"/>
      <c r="I866" s="108">
        <f t="shared" si="65"/>
        <v>861</v>
      </c>
      <c r="J866" s="100">
        <f t="shared" si="65"/>
        <v>44223</v>
      </c>
      <c r="K866" s="100">
        <f t="shared" si="65"/>
        <v>44223</v>
      </c>
      <c r="L866" s="109"/>
      <c r="M866" s="1"/>
      <c r="N866" s="2"/>
      <c r="O866" s="1"/>
    </row>
    <row r="867" spans="4:15">
      <c r="D867" s="110"/>
      <c r="E867" s="101"/>
      <c r="I867" s="108">
        <f t="shared" si="65"/>
        <v>862</v>
      </c>
      <c r="J867" s="100">
        <f t="shared" si="65"/>
        <v>44224</v>
      </c>
      <c r="K867" s="100">
        <f t="shared" si="65"/>
        <v>44224</v>
      </c>
      <c r="L867" s="109"/>
      <c r="M867" s="1"/>
      <c r="N867" s="2"/>
      <c r="O867" s="1"/>
    </row>
    <row r="868" spans="4:15">
      <c r="D868" s="110"/>
      <c r="E868" s="101"/>
      <c r="I868" s="108">
        <f t="shared" si="65"/>
        <v>863</v>
      </c>
      <c r="J868" s="100">
        <f t="shared" si="65"/>
        <v>44225</v>
      </c>
      <c r="K868" s="100">
        <f t="shared" si="65"/>
        <v>44225</v>
      </c>
      <c r="L868" s="109"/>
      <c r="M868" s="1"/>
      <c r="N868" s="2"/>
      <c r="O868" s="1"/>
    </row>
    <row r="869" spans="4:15">
      <c r="D869" s="110"/>
      <c r="E869" s="101"/>
      <c r="I869" s="108">
        <f t="shared" si="65"/>
        <v>864</v>
      </c>
      <c r="J869" s="100">
        <f t="shared" si="65"/>
        <v>44226</v>
      </c>
      <c r="K869" s="100">
        <f t="shared" si="65"/>
        <v>44226</v>
      </c>
      <c r="L869" s="109"/>
      <c r="M869" s="1"/>
      <c r="N869" s="2"/>
      <c r="O869" s="1"/>
    </row>
    <row r="870" spans="4:15">
      <c r="D870" s="110"/>
      <c r="E870" s="101"/>
      <c r="I870" s="108">
        <f t="shared" si="65"/>
        <v>865</v>
      </c>
      <c r="J870" s="100">
        <f t="shared" si="65"/>
        <v>44227</v>
      </c>
      <c r="K870" s="100">
        <f t="shared" si="65"/>
        <v>44227</v>
      </c>
      <c r="L870" s="109"/>
      <c r="M870" s="1"/>
      <c r="N870" s="2"/>
      <c r="O870" s="1"/>
    </row>
    <row r="871" spans="4:15">
      <c r="D871" s="110"/>
      <c r="E871" s="101"/>
      <c r="I871" s="108">
        <f t="shared" si="65"/>
        <v>866</v>
      </c>
      <c r="J871" s="100">
        <f t="shared" si="65"/>
        <v>44228</v>
      </c>
      <c r="K871" s="100">
        <f t="shared" si="65"/>
        <v>44228</v>
      </c>
      <c r="L871" s="109"/>
      <c r="M871" s="1"/>
      <c r="N871" s="2"/>
      <c r="O871" s="1"/>
    </row>
    <row r="872" spans="4:15">
      <c r="D872" s="110"/>
      <c r="E872" s="101"/>
      <c r="I872" s="108">
        <f t="shared" ref="I872:K887" si="66">I871+1</f>
        <v>867</v>
      </c>
      <c r="J872" s="100">
        <f t="shared" si="66"/>
        <v>44229</v>
      </c>
      <c r="K872" s="100">
        <f t="shared" si="66"/>
        <v>44229</v>
      </c>
      <c r="L872" s="109"/>
      <c r="M872" s="1"/>
      <c r="N872" s="2"/>
      <c r="O872" s="1"/>
    </row>
    <row r="873" spans="4:15">
      <c r="D873" s="110"/>
      <c r="E873" s="101"/>
      <c r="I873" s="108">
        <f t="shared" si="66"/>
        <v>868</v>
      </c>
      <c r="J873" s="100">
        <f t="shared" si="66"/>
        <v>44230</v>
      </c>
      <c r="K873" s="100">
        <f t="shared" si="66"/>
        <v>44230</v>
      </c>
      <c r="L873" s="109"/>
      <c r="M873" s="1"/>
      <c r="N873" s="2"/>
      <c r="O873" s="1"/>
    </row>
    <row r="874" spans="4:15">
      <c r="D874" s="110"/>
      <c r="E874" s="101"/>
      <c r="I874" s="108">
        <f t="shared" si="66"/>
        <v>869</v>
      </c>
      <c r="J874" s="100">
        <f t="shared" si="66"/>
        <v>44231</v>
      </c>
      <c r="K874" s="100">
        <f t="shared" si="66"/>
        <v>44231</v>
      </c>
      <c r="L874" s="109"/>
      <c r="M874" s="1"/>
      <c r="N874" s="2"/>
      <c r="O874" s="1"/>
    </row>
    <row r="875" spans="4:15">
      <c r="D875" s="110"/>
      <c r="E875" s="101"/>
      <c r="I875" s="108">
        <f t="shared" si="66"/>
        <v>870</v>
      </c>
      <c r="J875" s="100">
        <f t="shared" si="66"/>
        <v>44232</v>
      </c>
      <c r="K875" s="100">
        <f t="shared" si="66"/>
        <v>44232</v>
      </c>
      <c r="L875" s="109"/>
      <c r="M875" s="1"/>
      <c r="N875" s="2"/>
      <c r="O875" s="1"/>
    </row>
    <row r="876" spans="4:15">
      <c r="D876" s="110"/>
      <c r="E876" s="101"/>
      <c r="I876" s="108">
        <f t="shared" si="66"/>
        <v>871</v>
      </c>
      <c r="J876" s="100">
        <f t="shared" si="66"/>
        <v>44233</v>
      </c>
      <c r="K876" s="100">
        <f t="shared" si="66"/>
        <v>44233</v>
      </c>
      <c r="L876" s="109"/>
      <c r="M876" s="1"/>
      <c r="N876" s="2"/>
      <c r="O876" s="1"/>
    </row>
    <row r="877" spans="4:15">
      <c r="D877" s="110"/>
      <c r="E877" s="101"/>
      <c r="I877" s="108">
        <f t="shared" si="66"/>
        <v>872</v>
      </c>
      <c r="J877" s="100">
        <f t="shared" si="66"/>
        <v>44234</v>
      </c>
      <c r="K877" s="100">
        <f t="shared" si="66"/>
        <v>44234</v>
      </c>
      <c r="L877" s="109"/>
      <c r="M877" s="1"/>
      <c r="N877" s="2"/>
      <c r="O877" s="1"/>
    </row>
    <row r="878" spans="4:15">
      <c r="D878" s="110"/>
      <c r="E878" s="101"/>
      <c r="I878" s="108">
        <f t="shared" si="66"/>
        <v>873</v>
      </c>
      <c r="J878" s="100">
        <f t="shared" si="66"/>
        <v>44235</v>
      </c>
      <c r="K878" s="100">
        <f t="shared" si="66"/>
        <v>44235</v>
      </c>
      <c r="L878" s="109"/>
      <c r="M878" s="1"/>
      <c r="N878" s="2"/>
      <c r="O878" s="1"/>
    </row>
    <row r="879" spans="4:15">
      <c r="D879" s="110"/>
      <c r="E879" s="101"/>
      <c r="I879" s="108">
        <f t="shared" si="66"/>
        <v>874</v>
      </c>
      <c r="J879" s="100">
        <f t="shared" si="66"/>
        <v>44236</v>
      </c>
      <c r="K879" s="100">
        <f t="shared" si="66"/>
        <v>44236</v>
      </c>
      <c r="L879" s="109"/>
      <c r="M879" s="1"/>
      <c r="N879" s="2"/>
      <c r="O879" s="1"/>
    </row>
    <row r="880" spans="4:15">
      <c r="D880" s="110"/>
      <c r="E880" s="101"/>
      <c r="I880" s="108">
        <f t="shared" si="66"/>
        <v>875</v>
      </c>
      <c r="J880" s="100">
        <f t="shared" si="66"/>
        <v>44237</v>
      </c>
      <c r="K880" s="100">
        <f t="shared" si="66"/>
        <v>44237</v>
      </c>
      <c r="L880" s="109"/>
      <c r="M880" s="1"/>
      <c r="N880" s="2"/>
      <c r="O880" s="1"/>
    </row>
    <row r="881" spans="4:15">
      <c r="D881" s="110"/>
      <c r="E881" s="101"/>
      <c r="I881" s="108">
        <f t="shared" si="66"/>
        <v>876</v>
      </c>
      <c r="J881" s="100">
        <f t="shared" si="66"/>
        <v>44238</v>
      </c>
      <c r="K881" s="100">
        <f t="shared" si="66"/>
        <v>44238</v>
      </c>
      <c r="L881" s="109"/>
      <c r="M881" s="1"/>
      <c r="N881" s="2"/>
      <c r="O881" s="1"/>
    </row>
    <row r="882" spans="4:15">
      <c r="D882" s="110"/>
      <c r="E882" s="101"/>
      <c r="I882" s="108">
        <f t="shared" si="66"/>
        <v>877</v>
      </c>
      <c r="J882" s="100">
        <f t="shared" si="66"/>
        <v>44239</v>
      </c>
      <c r="K882" s="100">
        <f t="shared" si="66"/>
        <v>44239</v>
      </c>
      <c r="L882" s="109"/>
      <c r="M882" s="1"/>
      <c r="N882" s="2"/>
      <c r="O882" s="1"/>
    </row>
    <row r="883" spans="4:15">
      <c r="D883" s="110"/>
      <c r="E883" s="101"/>
      <c r="I883" s="108">
        <f t="shared" si="66"/>
        <v>878</v>
      </c>
      <c r="J883" s="100">
        <f t="shared" si="66"/>
        <v>44240</v>
      </c>
      <c r="K883" s="100">
        <f t="shared" si="66"/>
        <v>44240</v>
      </c>
      <c r="L883" s="109"/>
      <c r="M883" s="1"/>
      <c r="N883" s="2"/>
      <c r="O883" s="1"/>
    </row>
    <row r="884" spans="4:15">
      <c r="D884" s="110"/>
      <c r="E884" s="101"/>
      <c r="I884" s="108">
        <f t="shared" si="66"/>
        <v>879</v>
      </c>
      <c r="J884" s="100">
        <f t="shared" si="66"/>
        <v>44241</v>
      </c>
      <c r="K884" s="100">
        <f t="shared" si="66"/>
        <v>44241</v>
      </c>
      <c r="L884" s="109"/>
      <c r="M884" s="1"/>
      <c r="N884" s="2"/>
      <c r="O884" s="1"/>
    </row>
    <row r="885" spans="4:15">
      <c r="D885" s="110"/>
      <c r="E885" s="101"/>
      <c r="I885" s="108">
        <f t="shared" si="66"/>
        <v>880</v>
      </c>
      <c r="J885" s="100">
        <f t="shared" si="66"/>
        <v>44242</v>
      </c>
      <c r="K885" s="100">
        <f t="shared" si="66"/>
        <v>44242</v>
      </c>
      <c r="L885" s="109"/>
      <c r="M885" s="1"/>
      <c r="N885" s="2"/>
      <c r="O885" s="1"/>
    </row>
    <row r="886" spans="4:15">
      <c r="D886" s="110"/>
      <c r="E886" s="101"/>
      <c r="I886" s="108">
        <f t="shared" si="66"/>
        <v>881</v>
      </c>
      <c r="J886" s="100">
        <f t="shared" si="66"/>
        <v>44243</v>
      </c>
      <c r="K886" s="100">
        <f t="shared" si="66"/>
        <v>44243</v>
      </c>
      <c r="L886" s="109"/>
      <c r="M886" s="1"/>
      <c r="N886" s="2"/>
      <c r="O886" s="1"/>
    </row>
    <row r="887" spans="4:15">
      <c r="D887" s="110"/>
      <c r="E887" s="101"/>
      <c r="I887" s="108">
        <f t="shared" si="66"/>
        <v>882</v>
      </c>
      <c r="J887" s="100">
        <f t="shared" si="66"/>
        <v>44244</v>
      </c>
      <c r="K887" s="100">
        <f t="shared" si="66"/>
        <v>44244</v>
      </c>
      <c r="L887" s="109"/>
      <c r="M887" s="1"/>
      <c r="N887" s="2"/>
      <c r="O887" s="1"/>
    </row>
    <row r="888" spans="4:15">
      <c r="D888" s="110"/>
      <c r="E888" s="101"/>
      <c r="I888" s="108">
        <f t="shared" ref="I888:K903" si="67">I887+1</f>
        <v>883</v>
      </c>
      <c r="J888" s="100">
        <f t="shared" si="67"/>
        <v>44245</v>
      </c>
      <c r="K888" s="100">
        <f t="shared" si="67"/>
        <v>44245</v>
      </c>
      <c r="L888" s="109"/>
      <c r="M888" s="1"/>
      <c r="N888" s="2"/>
      <c r="O888" s="1"/>
    </row>
    <row r="889" spans="4:15">
      <c r="D889" s="110"/>
      <c r="E889" s="101"/>
      <c r="I889" s="108">
        <f t="shared" si="67"/>
        <v>884</v>
      </c>
      <c r="J889" s="100">
        <f t="shared" si="67"/>
        <v>44246</v>
      </c>
      <c r="K889" s="100">
        <f t="shared" si="67"/>
        <v>44246</v>
      </c>
      <c r="L889" s="109"/>
      <c r="M889" s="1"/>
      <c r="N889" s="2"/>
      <c r="O889" s="1"/>
    </row>
    <row r="890" spans="4:15">
      <c r="D890" s="110"/>
      <c r="E890" s="101"/>
      <c r="I890" s="108">
        <f t="shared" si="67"/>
        <v>885</v>
      </c>
      <c r="J890" s="100">
        <f t="shared" si="67"/>
        <v>44247</v>
      </c>
      <c r="K890" s="100">
        <f t="shared" si="67"/>
        <v>44247</v>
      </c>
      <c r="L890" s="109"/>
      <c r="M890" s="1"/>
      <c r="N890" s="2"/>
      <c r="O890" s="1"/>
    </row>
    <row r="891" spans="4:15">
      <c r="D891" s="110"/>
      <c r="E891" s="101"/>
      <c r="I891" s="108">
        <f t="shared" si="67"/>
        <v>886</v>
      </c>
      <c r="J891" s="100">
        <f t="shared" si="67"/>
        <v>44248</v>
      </c>
      <c r="K891" s="100">
        <f t="shared" si="67"/>
        <v>44248</v>
      </c>
      <c r="L891" s="109"/>
      <c r="M891" s="1"/>
      <c r="N891" s="2"/>
      <c r="O891" s="1"/>
    </row>
    <row r="892" spans="4:15">
      <c r="D892" s="110"/>
      <c r="E892" s="101"/>
      <c r="I892" s="108">
        <f t="shared" si="67"/>
        <v>887</v>
      </c>
      <c r="J892" s="100">
        <f t="shared" si="67"/>
        <v>44249</v>
      </c>
      <c r="K892" s="100">
        <f t="shared" si="67"/>
        <v>44249</v>
      </c>
      <c r="L892" s="109"/>
      <c r="M892" s="1"/>
      <c r="N892" s="2"/>
      <c r="O892" s="1"/>
    </row>
    <row r="893" spans="4:15">
      <c r="D893" s="110"/>
      <c r="E893" s="101"/>
      <c r="I893" s="108">
        <f t="shared" si="67"/>
        <v>888</v>
      </c>
      <c r="J893" s="100">
        <f t="shared" si="67"/>
        <v>44250</v>
      </c>
      <c r="K893" s="100">
        <f t="shared" si="67"/>
        <v>44250</v>
      </c>
      <c r="L893" s="109"/>
      <c r="M893" s="1"/>
      <c r="N893" s="2"/>
      <c r="O893" s="1"/>
    </row>
    <row r="894" spans="4:15">
      <c r="D894" s="110"/>
      <c r="E894" s="101"/>
      <c r="I894" s="108">
        <f t="shared" si="67"/>
        <v>889</v>
      </c>
      <c r="J894" s="100">
        <f t="shared" si="67"/>
        <v>44251</v>
      </c>
      <c r="K894" s="100">
        <f t="shared" si="67"/>
        <v>44251</v>
      </c>
      <c r="L894" s="109"/>
      <c r="M894" s="1"/>
      <c r="N894" s="2"/>
      <c r="O894" s="1"/>
    </row>
    <row r="895" spans="4:15">
      <c r="D895" s="110"/>
      <c r="E895" s="101"/>
      <c r="I895" s="108">
        <f t="shared" si="67"/>
        <v>890</v>
      </c>
      <c r="J895" s="100">
        <f t="shared" si="67"/>
        <v>44252</v>
      </c>
      <c r="K895" s="100">
        <f t="shared" si="67"/>
        <v>44252</v>
      </c>
      <c r="L895" s="109"/>
      <c r="M895" s="1"/>
      <c r="N895" s="2"/>
      <c r="O895" s="1"/>
    </row>
    <row r="896" spans="4:15">
      <c r="D896" s="110"/>
      <c r="E896" s="101"/>
      <c r="I896" s="108">
        <f t="shared" si="67"/>
        <v>891</v>
      </c>
      <c r="J896" s="100">
        <f t="shared" si="67"/>
        <v>44253</v>
      </c>
      <c r="K896" s="100">
        <f t="shared" si="67"/>
        <v>44253</v>
      </c>
      <c r="L896" s="109"/>
      <c r="M896" s="1"/>
      <c r="N896" s="2"/>
      <c r="O896" s="1"/>
    </row>
    <row r="897" spans="4:15">
      <c r="D897" s="110"/>
      <c r="E897" s="101"/>
      <c r="I897" s="108">
        <f t="shared" si="67"/>
        <v>892</v>
      </c>
      <c r="J897" s="100">
        <f t="shared" si="67"/>
        <v>44254</v>
      </c>
      <c r="K897" s="100">
        <f t="shared" si="67"/>
        <v>44254</v>
      </c>
      <c r="L897" s="109"/>
      <c r="M897" s="1"/>
      <c r="N897" s="2"/>
      <c r="O897" s="1"/>
    </row>
    <row r="898" spans="4:15">
      <c r="D898" s="110"/>
      <c r="E898" s="101"/>
      <c r="I898" s="108">
        <f t="shared" si="67"/>
        <v>893</v>
      </c>
      <c r="J898" s="100">
        <f t="shared" si="67"/>
        <v>44255</v>
      </c>
      <c r="K898" s="100">
        <f t="shared" si="67"/>
        <v>44255</v>
      </c>
      <c r="L898" s="109"/>
      <c r="M898" s="1"/>
      <c r="N898" s="2"/>
      <c r="O898" s="1"/>
    </row>
    <row r="899" spans="4:15">
      <c r="D899" s="110"/>
      <c r="E899" s="101"/>
      <c r="I899" s="108">
        <f t="shared" si="67"/>
        <v>894</v>
      </c>
      <c r="J899" s="100">
        <f t="shared" si="67"/>
        <v>44256</v>
      </c>
      <c r="K899" s="100">
        <f t="shared" si="67"/>
        <v>44256</v>
      </c>
      <c r="L899" s="109"/>
      <c r="M899" s="1"/>
      <c r="N899" s="2"/>
      <c r="O899" s="1"/>
    </row>
    <row r="900" spans="4:15">
      <c r="D900" s="110"/>
      <c r="E900" s="101"/>
      <c r="I900" s="108">
        <f t="shared" si="67"/>
        <v>895</v>
      </c>
      <c r="J900" s="100">
        <f t="shared" si="67"/>
        <v>44257</v>
      </c>
      <c r="K900" s="100">
        <f t="shared" si="67"/>
        <v>44257</v>
      </c>
      <c r="L900" s="109"/>
      <c r="M900" s="1"/>
      <c r="N900" s="2"/>
      <c r="O900" s="1"/>
    </row>
    <row r="901" spans="4:15">
      <c r="D901" s="110"/>
      <c r="E901" s="101"/>
      <c r="I901" s="108">
        <f t="shared" si="67"/>
        <v>896</v>
      </c>
      <c r="J901" s="100">
        <f t="shared" si="67"/>
        <v>44258</v>
      </c>
      <c r="K901" s="100">
        <f t="shared" si="67"/>
        <v>44258</v>
      </c>
      <c r="L901" s="109"/>
      <c r="M901" s="1"/>
      <c r="N901" s="2"/>
      <c r="O901" s="1"/>
    </row>
    <row r="902" spans="4:15">
      <c r="D902" s="110"/>
      <c r="E902" s="101"/>
      <c r="I902" s="108">
        <f t="shared" si="67"/>
        <v>897</v>
      </c>
      <c r="J902" s="100">
        <f t="shared" si="67"/>
        <v>44259</v>
      </c>
      <c r="K902" s="100">
        <f t="shared" si="67"/>
        <v>44259</v>
      </c>
      <c r="L902" s="109"/>
      <c r="M902" s="1"/>
      <c r="N902" s="2"/>
      <c r="O902" s="1"/>
    </row>
    <row r="903" spans="4:15">
      <c r="D903" s="110"/>
      <c r="E903" s="101"/>
      <c r="I903" s="108">
        <f t="shared" si="67"/>
        <v>898</v>
      </c>
      <c r="J903" s="100">
        <f t="shared" si="67"/>
        <v>44260</v>
      </c>
      <c r="K903" s="100">
        <f t="shared" si="67"/>
        <v>44260</v>
      </c>
      <c r="L903" s="109"/>
      <c r="M903" s="1"/>
      <c r="N903" s="2"/>
      <c r="O903" s="1"/>
    </row>
    <row r="904" spans="4:15">
      <c r="D904" s="110"/>
      <c r="E904" s="101"/>
      <c r="I904" s="108">
        <f t="shared" ref="I904:K919" si="68">I903+1</f>
        <v>899</v>
      </c>
      <c r="J904" s="100">
        <f t="shared" si="68"/>
        <v>44261</v>
      </c>
      <c r="K904" s="100">
        <f t="shared" si="68"/>
        <v>44261</v>
      </c>
      <c r="L904" s="109"/>
      <c r="M904" s="1"/>
      <c r="N904" s="2"/>
      <c r="O904" s="1"/>
    </row>
    <row r="905" spans="4:15">
      <c r="D905" s="110"/>
      <c r="E905" s="101"/>
      <c r="I905" s="108">
        <f t="shared" si="68"/>
        <v>900</v>
      </c>
      <c r="J905" s="100">
        <f t="shared" si="68"/>
        <v>44262</v>
      </c>
      <c r="K905" s="100">
        <f t="shared" si="68"/>
        <v>44262</v>
      </c>
      <c r="L905" s="109"/>
      <c r="M905" s="1"/>
      <c r="N905" s="2"/>
      <c r="O905" s="1"/>
    </row>
    <row r="906" spans="4:15">
      <c r="D906" s="110"/>
      <c r="E906" s="101"/>
      <c r="I906" s="108">
        <f t="shared" si="68"/>
        <v>901</v>
      </c>
      <c r="J906" s="100">
        <f t="shared" si="68"/>
        <v>44263</v>
      </c>
      <c r="K906" s="100">
        <f t="shared" si="68"/>
        <v>44263</v>
      </c>
      <c r="L906" s="109"/>
      <c r="M906" s="1"/>
      <c r="N906" s="2"/>
      <c r="O906" s="1"/>
    </row>
    <row r="907" spans="4:15">
      <c r="D907" s="110"/>
      <c r="E907" s="101"/>
      <c r="I907" s="108">
        <f t="shared" si="68"/>
        <v>902</v>
      </c>
      <c r="J907" s="100">
        <f t="shared" si="68"/>
        <v>44264</v>
      </c>
      <c r="K907" s="100">
        <f t="shared" si="68"/>
        <v>44264</v>
      </c>
      <c r="L907" s="109"/>
      <c r="M907" s="1"/>
      <c r="N907" s="2"/>
      <c r="O907" s="1"/>
    </row>
    <row r="908" spans="4:15">
      <c r="D908" s="110"/>
      <c r="E908" s="101"/>
      <c r="I908" s="108">
        <f t="shared" si="68"/>
        <v>903</v>
      </c>
      <c r="J908" s="100">
        <f t="shared" si="68"/>
        <v>44265</v>
      </c>
      <c r="K908" s="100">
        <f t="shared" si="68"/>
        <v>44265</v>
      </c>
      <c r="L908" s="109"/>
      <c r="M908" s="1"/>
      <c r="N908" s="2"/>
      <c r="O908" s="1"/>
    </row>
    <row r="909" spans="4:15">
      <c r="D909" s="110"/>
      <c r="E909" s="101"/>
      <c r="I909" s="108">
        <f t="shared" si="68"/>
        <v>904</v>
      </c>
      <c r="J909" s="100">
        <f t="shared" si="68"/>
        <v>44266</v>
      </c>
      <c r="K909" s="100">
        <f t="shared" si="68"/>
        <v>44266</v>
      </c>
      <c r="L909" s="109"/>
      <c r="M909" s="1"/>
      <c r="N909" s="2"/>
      <c r="O909" s="1"/>
    </row>
    <row r="910" spans="4:15">
      <c r="D910" s="110"/>
      <c r="E910" s="101"/>
      <c r="I910" s="108">
        <f t="shared" si="68"/>
        <v>905</v>
      </c>
      <c r="J910" s="100">
        <f t="shared" si="68"/>
        <v>44267</v>
      </c>
      <c r="K910" s="100">
        <f t="shared" si="68"/>
        <v>44267</v>
      </c>
      <c r="L910" s="109"/>
      <c r="M910" s="1"/>
      <c r="N910" s="2"/>
      <c r="O910" s="1"/>
    </row>
    <row r="911" spans="4:15">
      <c r="D911" s="110"/>
      <c r="E911" s="101"/>
      <c r="I911" s="108">
        <f t="shared" si="68"/>
        <v>906</v>
      </c>
      <c r="J911" s="100">
        <f t="shared" si="68"/>
        <v>44268</v>
      </c>
      <c r="K911" s="100">
        <f t="shared" si="68"/>
        <v>44268</v>
      </c>
      <c r="L911" s="109"/>
      <c r="M911" s="1"/>
      <c r="N911" s="2"/>
      <c r="O911" s="1"/>
    </row>
    <row r="912" spans="4:15">
      <c r="D912" s="110"/>
      <c r="E912" s="101"/>
      <c r="I912" s="108">
        <f t="shared" si="68"/>
        <v>907</v>
      </c>
      <c r="J912" s="100">
        <f t="shared" si="68"/>
        <v>44269</v>
      </c>
      <c r="K912" s="100">
        <f t="shared" si="68"/>
        <v>44269</v>
      </c>
      <c r="L912" s="109"/>
      <c r="M912" s="1"/>
      <c r="N912" s="2"/>
      <c r="O912" s="1"/>
    </row>
    <row r="913" spans="4:15">
      <c r="D913" s="110"/>
      <c r="E913" s="101"/>
      <c r="I913" s="108">
        <f t="shared" si="68"/>
        <v>908</v>
      </c>
      <c r="J913" s="100">
        <f t="shared" si="68"/>
        <v>44270</v>
      </c>
      <c r="K913" s="100">
        <f t="shared" si="68"/>
        <v>44270</v>
      </c>
      <c r="L913" s="109"/>
      <c r="M913" s="1"/>
      <c r="N913" s="2"/>
      <c r="O913" s="1"/>
    </row>
    <row r="914" spans="4:15">
      <c r="D914" s="110"/>
      <c r="E914" s="101"/>
      <c r="I914" s="108">
        <f t="shared" si="68"/>
        <v>909</v>
      </c>
      <c r="J914" s="100">
        <f t="shared" si="68"/>
        <v>44271</v>
      </c>
      <c r="K914" s="100">
        <f t="shared" si="68"/>
        <v>44271</v>
      </c>
      <c r="L914" s="109"/>
      <c r="M914" s="1"/>
      <c r="N914" s="2"/>
      <c r="O914" s="1"/>
    </row>
    <row r="915" spans="4:15">
      <c r="D915" s="110"/>
      <c r="E915" s="101"/>
      <c r="I915" s="108">
        <f t="shared" si="68"/>
        <v>910</v>
      </c>
      <c r="J915" s="100">
        <f t="shared" si="68"/>
        <v>44272</v>
      </c>
      <c r="K915" s="100">
        <f t="shared" si="68"/>
        <v>44272</v>
      </c>
      <c r="L915" s="109"/>
      <c r="M915" s="1"/>
      <c r="N915" s="2"/>
      <c r="O915" s="1"/>
    </row>
    <row r="916" spans="4:15">
      <c r="D916" s="110"/>
      <c r="E916" s="101"/>
      <c r="I916" s="108">
        <f t="shared" si="68"/>
        <v>911</v>
      </c>
      <c r="J916" s="100">
        <f t="shared" si="68"/>
        <v>44273</v>
      </c>
      <c r="K916" s="100">
        <f t="shared" si="68"/>
        <v>44273</v>
      </c>
      <c r="L916" s="109"/>
      <c r="M916" s="1"/>
      <c r="N916" s="2"/>
      <c r="O916" s="1"/>
    </row>
    <row r="917" spans="4:15">
      <c r="D917" s="110"/>
      <c r="E917" s="101"/>
      <c r="I917" s="108">
        <f t="shared" si="68"/>
        <v>912</v>
      </c>
      <c r="J917" s="100">
        <f t="shared" si="68"/>
        <v>44274</v>
      </c>
      <c r="K917" s="100">
        <f t="shared" si="68"/>
        <v>44274</v>
      </c>
      <c r="L917" s="109"/>
      <c r="M917" s="1"/>
      <c r="N917" s="2"/>
      <c r="O917" s="1"/>
    </row>
    <row r="918" spans="4:15">
      <c r="D918" s="110"/>
      <c r="E918" s="101"/>
      <c r="I918" s="108">
        <f t="shared" si="68"/>
        <v>913</v>
      </c>
      <c r="J918" s="100">
        <f t="shared" si="68"/>
        <v>44275</v>
      </c>
      <c r="K918" s="100">
        <f t="shared" si="68"/>
        <v>44275</v>
      </c>
      <c r="L918" s="109"/>
      <c r="M918" s="1"/>
      <c r="N918" s="2"/>
      <c r="O918" s="1"/>
    </row>
    <row r="919" spans="4:15">
      <c r="D919" s="110"/>
      <c r="E919" s="101"/>
      <c r="I919" s="108">
        <f t="shared" si="68"/>
        <v>914</v>
      </c>
      <c r="J919" s="100">
        <f t="shared" si="68"/>
        <v>44276</v>
      </c>
      <c r="K919" s="100">
        <f t="shared" si="68"/>
        <v>44276</v>
      </c>
      <c r="L919" s="109"/>
      <c r="M919" s="1"/>
      <c r="N919" s="2"/>
      <c r="O919" s="1"/>
    </row>
    <row r="920" spans="4:15">
      <c r="D920" s="110"/>
      <c r="E920" s="101"/>
      <c r="I920" s="108">
        <f t="shared" ref="I920:K935" si="69">I919+1</f>
        <v>915</v>
      </c>
      <c r="J920" s="100">
        <f t="shared" si="69"/>
        <v>44277</v>
      </c>
      <c r="K920" s="100">
        <f t="shared" si="69"/>
        <v>44277</v>
      </c>
      <c r="L920" s="109"/>
      <c r="M920" s="1"/>
      <c r="N920" s="2"/>
      <c r="O920" s="1"/>
    </row>
    <row r="921" spans="4:15">
      <c r="D921" s="110"/>
      <c r="E921" s="101"/>
      <c r="I921" s="108">
        <f t="shared" si="69"/>
        <v>916</v>
      </c>
      <c r="J921" s="100">
        <f t="shared" si="69"/>
        <v>44278</v>
      </c>
      <c r="K921" s="100">
        <f t="shared" si="69"/>
        <v>44278</v>
      </c>
      <c r="L921" s="109"/>
      <c r="M921" s="1"/>
      <c r="N921" s="2"/>
      <c r="O921" s="1"/>
    </row>
    <row r="922" spans="4:15">
      <c r="D922" s="110"/>
      <c r="E922" s="101"/>
      <c r="I922" s="108">
        <f t="shared" si="69"/>
        <v>917</v>
      </c>
      <c r="J922" s="100">
        <f t="shared" si="69"/>
        <v>44279</v>
      </c>
      <c r="K922" s="100">
        <f t="shared" si="69"/>
        <v>44279</v>
      </c>
      <c r="L922" s="109"/>
      <c r="M922" s="1"/>
      <c r="N922" s="2"/>
      <c r="O922" s="1"/>
    </row>
    <row r="923" spans="4:15">
      <c r="D923" s="110"/>
      <c r="E923" s="101"/>
      <c r="I923" s="108">
        <f t="shared" si="69"/>
        <v>918</v>
      </c>
      <c r="J923" s="100">
        <f t="shared" si="69"/>
        <v>44280</v>
      </c>
      <c r="K923" s="100">
        <f t="shared" si="69"/>
        <v>44280</v>
      </c>
      <c r="L923" s="109"/>
      <c r="M923" s="1"/>
      <c r="N923" s="2"/>
      <c r="O923" s="1"/>
    </row>
    <row r="924" spans="4:15">
      <c r="D924" s="110"/>
      <c r="E924" s="101"/>
      <c r="I924" s="108">
        <f t="shared" si="69"/>
        <v>919</v>
      </c>
      <c r="J924" s="100">
        <f t="shared" si="69"/>
        <v>44281</v>
      </c>
      <c r="K924" s="100">
        <f t="shared" si="69"/>
        <v>44281</v>
      </c>
      <c r="L924" s="109"/>
      <c r="M924" s="1"/>
      <c r="N924" s="2"/>
      <c r="O924" s="1"/>
    </row>
    <row r="925" spans="4:15">
      <c r="D925" s="110"/>
      <c r="E925" s="101"/>
      <c r="I925" s="108">
        <f t="shared" si="69"/>
        <v>920</v>
      </c>
      <c r="J925" s="100">
        <f t="shared" si="69"/>
        <v>44282</v>
      </c>
      <c r="K925" s="100">
        <f t="shared" si="69"/>
        <v>44282</v>
      </c>
      <c r="L925" s="109"/>
      <c r="M925" s="1"/>
      <c r="N925" s="2"/>
      <c r="O925" s="1"/>
    </row>
    <row r="926" spans="4:15">
      <c r="D926" s="110"/>
      <c r="E926" s="101"/>
      <c r="I926" s="108">
        <f t="shared" si="69"/>
        <v>921</v>
      </c>
      <c r="J926" s="100">
        <f t="shared" si="69"/>
        <v>44283</v>
      </c>
      <c r="K926" s="100">
        <f t="shared" si="69"/>
        <v>44283</v>
      </c>
      <c r="L926" s="109"/>
      <c r="M926" s="1"/>
      <c r="N926" s="2"/>
      <c r="O926" s="1"/>
    </row>
    <row r="927" spans="4:15">
      <c r="D927" s="110"/>
      <c r="E927" s="101"/>
      <c r="I927" s="108">
        <f t="shared" si="69"/>
        <v>922</v>
      </c>
      <c r="J927" s="100">
        <f t="shared" si="69"/>
        <v>44284</v>
      </c>
      <c r="K927" s="100">
        <f t="shared" si="69"/>
        <v>44284</v>
      </c>
      <c r="L927" s="109"/>
      <c r="M927" s="1"/>
      <c r="N927" s="2"/>
      <c r="O927" s="1"/>
    </row>
    <row r="928" spans="4:15">
      <c r="D928" s="110"/>
      <c r="E928" s="101"/>
      <c r="I928" s="108">
        <f t="shared" si="69"/>
        <v>923</v>
      </c>
      <c r="J928" s="100">
        <f t="shared" si="69"/>
        <v>44285</v>
      </c>
      <c r="K928" s="100">
        <f t="shared" si="69"/>
        <v>44285</v>
      </c>
      <c r="L928" s="109"/>
      <c r="M928" s="1"/>
      <c r="N928" s="2"/>
      <c r="O928" s="1"/>
    </row>
    <row r="929" spans="4:15">
      <c r="D929" s="110"/>
      <c r="E929" s="101"/>
      <c r="I929" s="108">
        <f t="shared" si="69"/>
        <v>924</v>
      </c>
      <c r="J929" s="100">
        <f t="shared" si="69"/>
        <v>44286</v>
      </c>
      <c r="K929" s="100">
        <f t="shared" si="69"/>
        <v>44286</v>
      </c>
      <c r="L929" s="109"/>
      <c r="M929" s="1"/>
      <c r="N929" s="2"/>
      <c r="O929" s="1"/>
    </row>
    <row r="930" spans="4:15">
      <c r="D930" s="110"/>
      <c r="E930" s="101"/>
      <c r="I930" s="108">
        <f t="shared" si="69"/>
        <v>925</v>
      </c>
      <c r="J930" s="100">
        <f t="shared" si="69"/>
        <v>44287</v>
      </c>
      <c r="K930" s="100">
        <f t="shared" si="69"/>
        <v>44287</v>
      </c>
      <c r="L930" s="109"/>
      <c r="M930" s="1"/>
      <c r="N930" s="2"/>
      <c r="O930" s="1"/>
    </row>
    <row r="931" spans="4:15">
      <c r="D931" s="110"/>
      <c r="E931" s="101"/>
      <c r="I931" s="108">
        <f t="shared" si="69"/>
        <v>926</v>
      </c>
      <c r="J931" s="100">
        <f t="shared" si="69"/>
        <v>44288</v>
      </c>
      <c r="K931" s="100">
        <f t="shared" si="69"/>
        <v>44288</v>
      </c>
      <c r="L931" s="109"/>
      <c r="M931" s="1"/>
      <c r="N931" s="2"/>
      <c r="O931" s="1"/>
    </row>
    <row r="932" spans="4:15">
      <c r="D932" s="110"/>
      <c r="E932" s="101"/>
      <c r="I932" s="108">
        <f t="shared" si="69"/>
        <v>927</v>
      </c>
      <c r="J932" s="100">
        <f t="shared" si="69"/>
        <v>44289</v>
      </c>
      <c r="K932" s="100">
        <f t="shared" si="69"/>
        <v>44289</v>
      </c>
      <c r="L932" s="109"/>
      <c r="M932" s="1"/>
      <c r="N932" s="2"/>
      <c r="O932" s="1"/>
    </row>
    <row r="933" spans="4:15">
      <c r="D933" s="110"/>
      <c r="E933" s="101"/>
      <c r="I933" s="108">
        <f t="shared" si="69"/>
        <v>928</v>
      </c>
      <c r="J933" s="100">
        <f t="shared" si="69"/>
        <v>44290</v>
      </c>
      <c r="K933" s="100">
        <f t="shared" si="69"/>
        <v>44290</v>
      </c>
      <c r="L933" s="109"/>
      <c r="M933" s="1"/>
      <c r="N933" s="2"/>
      <c r="O933" s="1"/>
    </row>
    <row r="934" spans="4:15">
      <c r="D934" s="110"/>
      <c r="E934" s="101"/>
      <c r="I934" s="108">
        <f t="shared" si="69"/>
        <v>929</v>
      </c>
      <c r="J934" s="100">
        <f t="shared" si="69"/>
        <v>44291</v>
      </c>
      <c r="K934" s="100">
        <f t="shared" si="69"/>
        <v>44291</v>
      </c>
      <c r="L934" s="109"/>
      <c r="M934" s="1"/>
      <c r="N934" s="2"/>
      <c r="O934" s="1"/>
    </row>
    <row r="935" spans="4:15">
      <c r="D935" s="110"/>
      <c r="E935" s="101"/>
      <c r="I935" s="108">
        <f t="shared" si="69"/>
        <v>930</v>
      </c>
      <c r="J935" s="100">
        <f t="shared" si="69"/>
        <v>44292</v>
      </c>
      <c r="K935" s="100">
        <f t="shared" si="69"/>
        <v>44292</v>
      </c>
      <c r="L935" s="109"/>
      <c r="M935" s="1"/>
      <c r="N935" s="2"/>
      <c r="O935" s="1"/>
    </row>
    <row r="936" spans="4:15">
      <c r="D936" s="110"/>
      <c r="E936" s="101"/>
      <c r="I936" s="108">
        <f t="shared" ref="I936:K951" si="70">I935+1</f>
        <v>931</v>
      </c>
      <c r="J936" s="100">
        <f t="shared" si="70"/>
        <v>44293</v>
      </c>
      <c r="K936" s="100">
        <f t="shared" si="70"/>
        <v>44293</v>
      </c>
      <c r="L936" s="109"/>
      <c r="M936" s="1"/>
      <c r="N936" s="2"/>
      <c r="O936" s="1"/>
    </row>
    <row r="937" spans="4:15">
      <c r="D937" s="110"/>
      <c r="E937" s="101"/>
      <c r="I937" s="108">
        <f t="shared" si="70"/>
        <v>932</v>
      </c>
      <c r="J937" s="100">
        <f t="shared" si="70"/>
        <v>44294</v>
      </c>
      <c r="K937" s="100">
        <f t="shared" si="70"/>
        <v>44294</v>
      </c>
      <c r="L937" s="109"/>
      <c r="M937" s="1"/>
      <c r="N937" s="2"/>
      <c r="O937" s="1"/>
    </row>
    <row r="938" spans="4:15">
      <c r="D938" s="110"/>
      <c r="E938" s="101"/>
      <c r="I938" s="108">
        <f t="shared" si="70"/>
        <v>933</v>
      </c>
      <c r="J938" s="100">
        <f t="shared" si="70"/>
        <v>44295</v>
      </c>
      <c r="K938" s="100">
        <f t="shared" si="70"/>
        <v>44295</v>
      </c>
      <c r="L938" s="109"/>
      <c r="M938" s="1"/>
      <c r="N938" s="2"/>
      <c r="O938" s="1"/>
    </row>
    <row r="939" spans="4:15">
      <c r="D939" s="110"/>
      <c r="E939" s="101"/>
      <c r="I939" s="108">
        <f t="shared" si="70"/>
        <v>934</v>
      </c>
      <c r="J939" s="100">
        <f t="shared" si="70"/>
        <v>44296</v>
      </c>
      <c r="K939" s="100">
        <f t="shared" si="70"/>
        <v>44296</v>
      </c>
      <c r="L939" s="109"/>
      <c r="M939" s="1"/>
      <c r="N939" s="2"/>
      <c r="O939" s="1"/>
    </row>
    <row r="940" spans="4:15">
      <c r="D940" s="110"/>
      <c r="E940" s="101"/>
      <c r="I940" s="108">
        <f t="shared" si="70"/>
        <v>935</v>
      </c>
      <c r="J940" s="100">
        <f t="shared" si="70"/>
        <v>44297</v>
      </c>
      <c r="K940" s="100">
        <f t="shared" si="70"/>
        <v>44297</v>
      </c>
      <c r="L940" s="109"/>
      <c r="M940" s="1"/>
      <c r="N940" s="2"/>
      <c r="O940" s="1"/>
    </row>
    <row r="941" spans="4:15">
      <c r="D941" s="110"/>
      <c r="E941" s="101"/>
      <c r="I941" s="108">
        <f t="shared" si="70"/>
        <v>936</v>
      </c>
      <c r="J941" s="100">
        <f t="shared" si="70"/>
        <v>44298</v>
      </c>
      <c r="K941" s="100">
        <f t="shared" si="70"/>
        <v>44298</v>
      </c>
      <c r="L941" s="109"/>
      <c r="M941" s="1"/>
      <c r="N941" s="2"/>
      <c r="O941" s="1"/>
    </row>
    <row r="942" spans="4:15">
      <c r="D942" s="110"/>
      <c r="E942" s="101"/>
      <c r="I942" s="108">
        <f t="shared" si="70"/>
        <v>937</v>
      </c>
      <c r="J942" s="100">
        <f t="shared" si="70"/>
        <v>44299</v>
      </c>
      <c r="K942" s="100">
        <f t="shared" si="70"/>
        <v>44299</v>
      </c>
      <c r="L942" s="109"/>
      <c r="M942" s="1"/>
      <c r="N942" s="2"/>
      <c r="O942" s="1"/>
    </row>
    <row r="943" spans="4:15">
      <c r="D943" s="110"/>
      <c r="E943" s="101"/>
      <c r="I943" s="108">
        <f t="shared" si="70"/>
        <v>938</v>
      </c>
      <c r="J943" s="100">
        <f t="shared" si="70"/>
        <v>44300</v>
      </c>
      <c r="K943" s="100">
        <f t="shared" si="70"/>
        <v>44300</v>
      </c>
      <c r="L943" s="109"/>
      <c r="M943" s="1"/>
      <c r="N943" s="2"/>
      <c r="O943" s="1"/>
    </row>
    <row r="944" spans="4:15">
      <c r="D944" s="110"/>
      <c r="E944" s="101"/>
      <c r="I944" s="108">
        <f t="shared" si="70"/>
        <v>939</v>
      </c>
      <c r="J944" s="100">
        <f t="shared" si="70"/>
        <v>44301</v>
      </c>
      <c r="K944" s="100">
        <f t="shared" si="70"/>
        <v>44301</v>
      </c>
      <c r="L944" s="109"/>
      <c r="M944" s="1"/>
      <c r="N944" s="2"/>
      <c r="O944" s="1"/>
    </row>
    <row r="945" spans="4:15">
      <c r="D945" s="110"/>
      <c r="E945" s="101"/>
      <c r="I945" s="108">
        <f t="shared" si="70"/>
        <v>940</v>
      </c>
      <c r="J945" s="100">
        <f t="shared" si="70"/>
        <v>44302</v>
      </c>
      <c r="K945" s="100">
        <f t="shared" si="70"/>
        <v>44302</v>
      </c>
      <c r="L945" s="109"/>
      <c r="M945" s="1"/>
      <c r="N945" s="2"/>
      <c r="O945" s="1"/>
    </row>
    <row r="946" spans="4:15">
      <c r="D946" s="110"/>
      <c r="E946" s="101"/>
      <c r="I946" s="108">
        <f t="shared" si="70"/>
        <v>941</v>
      </c>
      <c r="J946" s="100">
        <f t="shared" si="70"/>
        <v>44303</v>
      </c>
      <c r="K946" s="100">
        <f t="shared" si="70"/>
        <v>44303</v>
      </c>
      <c r="L946" s="109"/>
      <c r="M946" s="1"/>
      <c r="N946" s="2"/>
      <c r="O946" s="1"/>
    </row>
    <row r="947" spans="4:15">
      <c r="D947" s="110"/>
      <c r="E947" s="101"/>
      <c r="I947" s="108">
        <f t="shared" si="70"/>
        <v>942</v>
      </c>
      <c r="J947" s="100">
        <f t="shared" si="70"/>
        <v>44304</v>
      </c>
      <c r="K947" s="100">
        <f t="shared" si="70"/>
        <v>44304</v>
      </c>
      <c r="L947" s="109"/>
      <c r="M947" s="1"/>
      <c r="N947" s="2"/>
      <c r="O947" s="1"/>
    </row>
    <row r="948" spans="4:15">
      <c r="D948" s="110"/>
      <c r="E948" s="101"/>
      <c r="I948" s="108">
        <f t="shared" si="70"/>
        <v>943</v>
      </c>
      <c r="J948" s="100">
        <f t="shared" si="70"/>
        <v>44305</v>
      </c>
      <c r="K948" s="100">
        <f t="shared" si="70"/>
        <v>44305</v>
      </c>
      <c r="L948" s="109"/>
      <c r="M948" s="1"/>
      <c r="N948" s="2"/>
      <c r="O948" s="1"/>
    </row>
    <row r="949" spans="4:15">
      <c r="D949" s="110"/>
      <c r="E949" s="101"/>
      <c r="I949" s="108">
        <f t="shared" si="70"/>
        <v>944</v>
      </c>
      <c r="J949" s="100">
        <f t="shared" si="70"/>
        <v>44306</v>
      </c>
      <c r="K949" s="100">
        <f t="shared" si="70"/>
        <v>44306</v>
      </c>
      <c r="L949" s="109"/>
      <c r="M949" s="1"/>
      <c r="N949" s="2"/>
      <c r="O949" s="1"/>
    </row>
    <row r="950" spans="4:15">
      <c r="D950" s="110"/>
      <c r="E950" s="101"/>
      <c r="I950" s="108">
        <f t="shared" si="70"/>
        <v>945</v>
      </c>
      <c r="J950" s="100">
        <f t="shared" si="70"/>
        <v>44307</v>
      </c>
      <c r="K950" s="100">
        <f t="shared" si="70"/>
        <v>44307</v>
      </c>
      <c r="L950" s="109"/>
      <c r="M950" s="1"/>
      <c r="N950" s="2"/>
      <c r="O950" s="1"/>
    </row>
    <row r="951" spans="4:15">
      <c r="D951" s="110"/>
      <c r="E951" s="101"/>
      <c r="I951" s="108">
        <f t="shared" si="70"/>
        <v>946</v>
      </c>
      <c r="J951" s="100">
        <f t="shared" si="70"/>
        <v>44308</v>
      </c>
      <c r="K951" s="100">
        <f t="shared" si="70"/>
        <v>44308</v>
      </c>
      <c r="L951" s="109"/>
      <c r="M951" s="1"/>
      <c r="N951" s="2"/>
      <c r="O951" s="1"/>
    </row>
    <row r="952" spans="4:15">
      <c r="D952" s="110"/>
      <c r="E952" s="101"/>
      <c r="I952" s="108">
        <f t="shared" ref="I952:K967" si="71">I951+1</f>
        <v>947</v>
      </c>
      <c r="J952" s="100">
        <f t="shared" si="71"/>
        <v>44309</v>
      </c>
      <c r="K952" s="100">
        <f t="shared" si="71"/>
        <v>44309</v>
      </c>
      <c r="L952" s="109"/>
      <c r="M952" s="1"/>
      <c r="N952" s="2"/>
      <c r="O952" s="1"/>
    </row>
    <row r="953" spans="4:15">
      <c r="D953" s="110"/>
      <c r="E953" s="101"/>
      <c r="I953" s="108">
        <f t="shared" si="71"/>
        <v>948</v>
      </c>
      <c r="J953" s="100">
        <f t="shared" si="71"/>
        <v>44310</v>
      </c>
      <c r="K953" s="100">
        <f t="shared" si="71"/>
        <v>44310</v>
      </c>
      <c r="L953" s="109"/>
      <c r="M953" s="1"/>
      <c r="N953" s="2"/>
      <c r="O953" s="1"/>
    </row>
    <row r="954" spans="4:15">
      <c r="D954" s="110"/>
      <c r="E954" s="101"/>
      <c r="I954" s="108">
        <f t="shared" si="71"/>
        <v>949</v>
      </c>
      <c r="J954" s="100">
        <f t="shared" si="71"/>
        <v>44311</v>
      </c>
      <c r="K954" s="100">
        <f t="shared" si="71"/>
        <v>44311</v>
      </c>
      <c r="L954" s="109"/>
      <c r="M954" s="1"/>
      <c r="N954" s="2"/>
      <c r="O954" s="1"/>
    </row>
    <row r="955" spans="4:15">
      <c r="D955" s="110"/>
      <c r="E955" s="101"/>
      <c r="I955" s="108">
        <f t="shared" si="71"/>
        <v>950</v>
      </c>
      <c r="J955" s="100">
        <f t="shared" si="71"/>
        <v>44312</v>
      </c>
      <c r="K955" s="100">
        <f t="shared" si="71"/>
        <v>44312</v>
      </c>
      <c r="L955" s="109"/>
      <c r="M955" s="1"/>
      <c r="N955" s="2"/>
      <c r="O955" s="1"/>
    </row>
    <row r="956" spans="4:15">
      <c r="D956" s="110"/>
      <c r="E956" s="101"/>
      <c r="I956" s="108">
        <f t="shared" si="71"/>
        <v>951</v>
      </c>
      <c r="J956" s="100">
        <f t="shared" si="71"/>
        <v>44313</v>
      </c>
      <c r="K956" s="100">
        <f t="shared" si="71"/>
        <v>44313</v>
      </c>
      <c r="L956" s="109"/>
      <c r="M956" s="1"/>
      <c r="N956" s="2"/>
      <c r="O956" s="1"/>
    </row>
    <row r="957" spans="4:15">
      <c r="D957" s="110"/>
      <c r="E957" s="101"/>
      <c r="I957" s="108">
        <f t="shared" si="71"/>
        <v>952</v>
      </c>
      <c r="J957" s="100">
        <f t="shared" si="71"/>
        <v>44314</v>
      </c>
      <c r="K957" s="100">
        <f t="shared" si="71"/>
        <v>44314</v>
      </c>
      <c r="L957" s="109"/>
      <c r="M957" s="1"/>
      <c r="N957" s="2"/>
      <c r="O957" s="1"/>
    </row>
    <row r="958" spans="4:15">
      <c r="D958" s="110"/>
      <c r="E958" s="101"/>
      <c r="I958" s="108">
        <f t="shared" si="71"/>
        <v>953</v>
      </c>
      <c r="J958" s="100">
        <f t="shared" si="71"/>
        <v>44315</v>
      </c>
      <c r="K958" s="100">
        <f t="shared" si="71"/>
        <v>44315</v>
      </c>
      <c r="L958" s="109"/>
      <c r="M958" s="1"/>
      <c r="N958" s="2"/>
      <c r="O958" s="1"/>
    </row>
    <row r="959" spans="4:15">
      <c r="D959" s="110"/>
      <c r="E959" s="101"/>
      <c r="I959" s="108">
        <f t="shared" si="71"/>
        <v>954</v>
      </c>
      <c r="J959" s="100">
        <f t="shared" si="71"/>
        <v>44316</v>
      </c>
      <c r="K959" s="100">
        <f t="shared" si="71"/>
        <v>44316</v>
      </c>
      <c r="L959" s="109"/>
      <c r="M959" s="1"/>
      <c r="N959" s="2"/>
      <c r="O959" s="1"/>
    </row>
    <row r="960" spans="4:15">
      <c r="D960" s="110"/>
      <c r="E960" s="101"/>
      <c r="I960" s="108">
        <f t="shared" si="71"/>
        <v>955</v>
      </c>
      <c r="J960" s="100">
        <f t="shared" si="71"/>
        <v>44317</v>
      </c>
      <c r="K960" s="100">
        <f t="shared" si="71"/>
        <v>44317</v>
      </c>
      <c r="L960" s="109"/>
      <c r="M960" s="1"/>
      <c r="N960" s="2"/>
      <c r="O960" s="1"/>
    </row>
    <row r="961" spans="4:15">
      <c r="D961" s="110"/>
      <c r="E961" s="101"/>
      <c r="I961" s="108">
        <f t="shared" si="71"/>
        <v>956</v>
      </c>
      <c r="J961" s="100">
        <f t="shared" si="71"/>
        <v>44318</v>
      </c>
      <c r="K961" s="100">
        <f t="shared" si="71"/>
        <v>44318</v>
      </c>
      <c r="L961" s="109"/>
      <c r="M961" s="1"/>
      <c r="N961" s="2"/>
      <c r="O961" s="1"/>
    </row>
    <row r="962" spans="4:15">
      <c r="D962" s="110"/>
      <c r="E962" s="101"/>
      <c r="I962" s="108">
        <f t="shared" si="71"/>
        <v>957</v>
      </c>
      <c r="J962" s="100">
        <f t="shared" si="71"/>
        <v>44319</v>
      </c>
      <c r="K962" s="100">
        <f t="shared" si="71"/>
        <v>44319</v>
      </c>
      <c r="L962" s="109"/>
      <c r="M962" s="1"/>
      <c r="N962" s="2"/>
      <c r="O962" s="1"/>
    </row>
    <row r="963" spans="4:15">
      <c r="D963" s="110"/>
      <c r="E963" s="101"/>
      <c r="I963" s="108">
        <f t="shared" si="71"/>
        <v>958</v>
      </c>
      <c r="J963" s="100">
        <f t="shared" si="71"/>
        <v>44320</v>
      </c>
      <c r="K963" s="100">
        <f t="shared" si="71"/>
        <v>44320</v>
      </c>
      <c r="L963" s="109"/>
      <c r="M963" s="1"/>
      <c r="N963" s="2"/>
      <c r="O963" s="1"/>
    </row>
    <row r="964" spans="4:15">
      <c r="D964" s="110"/>
      <c r="E964" s="101"/>
      <c r="I964" s="108">
        <f t="shared" si="71"/>
        <v>959</v>
      </c>
      <c r="J964" s="100">
        <f t="shared" si="71"/>
        <v>44321</v>
      </c>
      <c r="K964" s="100">
        <f t="shared" si="71"/>
        <v>44321</v>
      </c>
      <c r="L964" s="109"/>
      <c r="M964" s="1"/>
      <c r="N964" s="2"/>
      <c r="O964" s="1"/>
    </row>
    <row r="965" spans="4:15">
      <c r="D965" s="110"/>
      <c r="E965" s="101"/>
      <c r="I965" s="108">
        <f t="shared" si="71"/>
        <v>960</v>
      </c>
      <c r="J965" s="100">
        <f t="shared" si="71"/>
        <v>44322</v>
      </c>
      <c r="K965" s="100">
        <f t="shared" si="71"/>
        <v>44322</v>
      </c>
      <c r="L965" s="109"/>
      <c r="M965" s="1"/>
      <c r="N965" s="2"/>
      <c r="O965" s="1"/>
    </row>
    <row r="966" spans="4:15">
      <c r="D966" s="110"/>
      <c r="E966" s="101"/>
      <c r="I966" s="108">
        <f t="shared" si="71"/>
        <v>961</v>
      </c>
      <c r="J966" s="100">
        <f t="shared" si="71"/>
        <v>44323</v>
      </c>
      <c r="K966" s="100">
        <f t="shared" si="71"/>
        <v>44323</v>
      </c>
      <c r="L966" s="109"/>
      <c r="M966" s="1"/>
      <c r="N966" s="2"/>
      <c r="O966" s="1"/>
    </row>
    <row r="967" spans="4:15">
      <c r="D967" s="110"/>
      <c r="E967" s="101"/>
      <c r="I967" s="108">
        <f t="shared" si="71"/>
        <v>962</v>
      </c>
      <c r="J967" s="100">
        <f t="shared" si="71"/>
        <v>44324</v>
      </c>
      <c r="K967" s="100">
        <f t="shared" si="71"/>
        <v>44324</v>
      </c>
      <c r="L967" s="109"/>
      <c r="M967" s="1"/>
      <c r="N967" s="2"/>
      <c r="O967" s="1"/>
    </row>
    <row r="968" spans="4:15">
      <c r="D968" s="110"/>
      <c r="E968" s="101"/>
      <c r="I968" s="108">
        <f t="shared" ref="I968:K983" si="72">I967+1</f>
        <v>963</v>
      </c>
      <c r="J968" s="100">
        <f t="shared" si="72"/>
        <v>44325</v>
      </c>
      <c r="K968" s="100">
        <f t="shared" si="72"/>
        <v>44325</v>
      </c>
      <c r="L968" s="109"/>
      <c r="M968" s="1"/>
      <c r="N968" s="2"/>
      <c r="O968" s="1"/>
    </row>
    <row r="969" spans="4:15">
      <c r="D969" s="110"/>
      <c r="E969" s="101"/>
      <c r="I969" s="108">
        <f t="shared" si="72"/>
        <v>964</v>
      </c>
      <c r="J969" s="100">
        <f t="shared" si="72"/>
        <v>44326</v>
      </c>
      <c r="K969" s="100">
        <f t="shared" si="72"/>
        <v>44326</v>
      </c>
      <c r="L969" s="109"/>
      <c r="M969" s="1"/>
      <c r="N969" s="2"/>
      <c r="O969" s="1"/>
    </row>
    <row r="970" spans="4:15">
      <c r="D970" s="110"/>
      <c r="E970" s="101"/>
      <c r="I970" s="108">
        <f t="shared" si="72"/>
        <v>965</v>
      </c>
      <c r="J970" s="100">
        <f t="shared" si="72"/>
        <v>44327</v>
      </c>
      <c r="K970" s="100">
        <f t="shared" si="72"/>
        <v>44327</v>
      </c>
      <c r="L970" s="109"/>
      <c r="M970" s="1"/>
      <c r="N970" s="2"/>
      <c r="O970" s="1"/>
    </row>
    <row r="971" spans="4:15">
      <c r="D971" s="110"/>
      <c r="E971" s="101"/>
      <c r="I971" s="108">
        <f t="shared" si="72"/>
        <v>966</v>
      </c>
      <c r="J971" s="100">
        <f t="shared" si="72"/>
        <v>44328</v>
      </c>
      <c r="K971" s="100">
        <f t="shared" si="72"/>
        <v>44328</v>
      </c>
      <c r="L971" s="109"/>
      <c r="M971" s="1"/>
      <c r="N971" s="2"/>
      <c r="O971" s="1"/>
    </row>
    <row r="972" spans="4:15">
      <c r="D972" s="110"/>
      <c r="E972" s="101"/>
      <c r="I972" s="108">
        <f t="shared" si="72"/>
        <v>967</v>
      </c>
      <c r="J972" s="100">
        <f t="shared" si="72"/>
        <v>44329</v>
      </c>
      <c r="K972" s="100">
        <f t="shared" si="72"/>
        <v>44329</v>
      </c>
      <c r="L972" s="109"/>
      <c r="M972" s="1"/>
      <c r="N972" s="2"/>
      <c r="O972" s="1"/>
    </row>
    <row r="973" spans="4:15">
      <c r="D973" s="110"/>
      <c r="E973" s="101"/>
      <c r="I973" s="108">
        <f t="shared" si="72"/>
        <v>968</v>
      </c>
      <c r="J973" s="100">
        <f t="shared" si="72"/>
        <v>44330</v>
      </c>
      <c r="K973" s="100">
        <f t="shared" si="72"/>
        <v>44330</v>
      </c>
      <c r="L973" s="109"/>
      <c r="M973" s="1"/>
      <c r="N973" s="2"/>
      <c r="O973" s="1"/>
    </row>
    <row r="974" spans="4:15">
      <c r="D974" s="110"/>
      <c r="E974" s="101"/>
      <c r="I974" s="108">
        <f t="shared" si="72"/>
        <v>969</v>
      </c>
      <c r="J974" s="100">
        <f t="shared" si="72"/>
        <v>44331</v>
      </c>
      <c r="K974" s="100">
        <f t="shared" si="72"/>
        <v>44331</v>
      </c>
      <c r="L974" s="109"/>
      <c r="M974" s="1"/>
      <c r="N974" s="2"/>
      <c r="O974" s="1"/>
    </row>
    <row r="975" spans="4:15">
      <c r="D975" s="110"/>
      <c r="E975" s="101"/>
      <c r="I975" s="108">
        <f t="shared" si="72"/>
        <v>970</v>
      </c>
      <c r="J975" s="100">
        <f t="shared" si="72"/>
        <v>44332</v>
      </c>
      <c r="K975" s="100">
        <f t="shared" si="72"/>
        <v>44332</v>
      </c>
      <c r="L975" s="109"/>
      <c r="M975" s="1"/>
      <c r="N975" s="2"/>
      <c r="O975" s="1"/>
    </row>
    <row r="976" spans="4:15">
      <c r="D976" s="110"/>
      <c r="E976" s="101"/>
      <c r="I976" s="108">
        <f t="shared" si="72"/>
        <v>971</v>
      </c>
      <c r="J976" s="100">
        <f t="shared" si="72"/>
        <v>44333</v>
      </c>
      <c r="K976" s="100">
        <f t="shared" si="72"/>
        <v>44333</v>
      </c>
      <c r="L976" s="109"/>
      <c r="M976" s="1"/>
      <c r="N976" s="2"/>
      <c r="O976" s="1"/>
    </row>
    <row r="977" spans="4:15">
      <c r="D977" s="110"/>
      <c r="E977" s="101"/>
      <c r="I977" s="108">
        <f t="shared" si="72"/>
        <v>972</v>
      </c>
      <c r="J977" s="100">
        <f t="shared" si="72"/>
        <v>44334</v>
      </c>
      <c r="K977" s="100">
        <f t="shared" si="72"/>
        <v>44334</v>
      </c>
      <c r="L977" s="109"/>
      <c r="M977" s="1"/>
      <c r="N977" s="2"/>
      <c r="O977" s="1"/>
    </row>
    <row r="978" spans="4:15">
      <c r="D978" s="110"/>
      <c r="E978" s="101"/>
      <c r="I978" s="108">
        <f t="shared" si="72"/>
        <v>973</v>
      </c>
      <c r="J978" s="100">
        <f t="shared" si="72"/>
        <v>44335</v>
      </c>
      <c r="K978" s="100">
        <f t="shared" si="72"/>
        <v>44335</v>
      </c>
      <c r="L978" s="109"/>
      <c r="M978" s="1"/>
      <c r="N978" s="2"/>
      <c r="O978" s="1"/>
    </row>
    <row r="979" spans="4:15">
      <c r="D979" s="110"/>
      <c r="E979" s="101"/>
      <c r="I979" s="108">
        <f t="shared" si="72"/>
        <v>974</v>
      </c>
      <c r="J979" s="100">
        <f t="shared" si="72"/>
        <v>44336</v>
      </c>
      <c r="K979" s="100">
        <f t="shared" si="72"/>
        <v>44336</v>
      </c>
      <c r="L979" s="109"/>
      <c r="M979" s="1"/>
      <c r="N979" s="2"/>
      <c r="O979" s="1"/>
    </row>
    <row r="980" spans="4:15">
      <c r="D980" s="110"/>
      <c r="E980" s="101"/>
      <c r="I980" s="108">
        <f t="shared" si="72"/>
        <v>975</v>
      </c>
      <c r="J980" s="100">
        <f t="shared" si="72"/>
        <v>44337</v>
      </c>
      <c r="K980" s="100">
        <f t="shared" si="72"/>
        <v>44337</v>
      </c>
      <c r="L980" s="109"/>
      <c r="M980" s="1"/>
      <c r="N980" s="2"/>
      <c r="O980" s="1"/>
    </row>
    <row r="981" spans="4:15">
      <c r="D981" s="110"/>
      <c r="E981" s="101"/>
      <c r="I981" s="108">
        <f t="shared" si="72"/>
        <v>976</v>
      </c>
      <c r="J981" s="100">
        <f t="shared" si="72"/>
        <v>44338</v>
      </c>
      <c r="K981" s="100">
        <f t="shared" si="72"/>
        <v>44338</v>
      </c>
      <c r="L981" s="109"/>
      <c r="M981" s="1"/>
      <c r="N981" s="2"/>
      <c r="O981" s="1"/>
    </row>
    <row r="982" spans="4:15">
      <c r="D982" s="110"/>
      <c r="E982" s="101"/>
      <c r="I982" s="108">
        <f t="shared" si="72"/>
        <v>977</v>
      </c>
      <c r="J982" s="100">
        <f t="shared" si="72"/>
        <v>44339</v>
      </c>
      <c r="K982" s="100">
        <f t="shared" si="72"/>
        <v>44339</v>
      </c>
      <c r="L982" s="109"/>
      <c r="M982" s="1"/>
      <c r="N982" s="2"/>
      <c r="O982" s="1"/>
    </row>
    <row r="983" spans="4:15">
      <c r="D983" s="110"/>
      <c r="E983" s="101"/>
      <c r="I983" s="108">
        <f t="shared" si="72"/>
        <v>978</v>
      </c>
      <c r="J983" s="100">
        <f t="shared" si="72"/>
        <v>44340</v>
      </c>
      <c r="K983" s="100">
        <f t="shared" si="72"/>
        <v>44340</v>
      </c>
      <c r="L983" s="109"/>
      <c r="M983" s="1"/>
      <c r="N983" s="2"/>
      <c r="O983" s="1"/>
    </row>
    <row r="984" spans="4:15">
      <c r="D984" s="110"/>
      <c r="E984" s="101"/>
      <c r="I984" s="108">
        <f t="shared" ref="I984:K999" si="73">I983+1</f>
        <v>979</v>
      </c>
      <c r="J984" s="100">
        <f t="shared" si="73"/>
        <v>44341</v>
      </c>
      <c r="K984" s="100">
        <f t="shared" si="73"/>
        <v>44341</v>
      </c>
      <c r="L984" s="109"/>
      <c r="M984" s="1"/>
      <c r="N984" s="2"/>
      <c r="O984" s="1"/>
    </row>
    <row r="985" spans="4:15">
      <c r="D985" s="110"/>
      <c r="E985" s="101"/>
      <c r="I985" s="108">
        <f t="shared" si="73"/>
        <v>980</v>
      </c>
      <c r="J985" s="100">
        <f t="shared" si="73"/>
        <v>44342</v>
      </c>
      <c r="K985" s="100">
        <f t="shared" si="73"/>
        <v>44342</v>
      </c>
      <c r="L985" s="109"/>
      <c r="M985" s="1"/>
      <c r="N985" s="2"/>
      <c r="O985" s="1"/>
    </row>
    <row r="986" spans="4:15">
      <c r="D986" s="110"/>
      <c r="E986" s="101"/>
      <c r="I986" s="108">
        <f t="shared" si="73"/>
        <v>981</v>
      </c>
      <c r="J986" s="100">
        <f t="shared" si="73"/>
        <v>44343</v>
      </c>
      <c r="K986" s="100">
        <f t="shared" si="73"/>
        <v>44343</v>
      </c>
      <c r="L986" s="109"/>
      <c r="M986" s="1"/>
      <c r="N986" s="2"/>
      <c r="O986" s="1"/>
    </row>
    <row r="987" spans="4:15">
      <c r="D987" s="110"/>
      <c r="E987" s="101"/>
      <c r="I987" s="108">
        <f t="shared" si="73"/>
        <v>982</v>
      </c>
      <c r="J987" s="100">
        <f t="shared" si="73"/>
        <v>44344</v>
      </c>
      <c r="K987" s="100">
        <f t="shared" si="73"/>
        <v>44344</v>
      </c>
      <c r="L987" s="109"/>
      <c r="M987" s="1"/>
      <c r="N987" s="2"/>
      <c r="O987" s="1"/>
    </row>
    <row r="988" spans="4:15">
      <c r="D988" s="110"/>
      <c r="E988" s="101"/>
      <c r="I988" s="108">
        <f t="shared" si="73"/>
        <v>983</v>
      </c>
      <c r="J988" s="100">
        <f t="shared" si="73"/>
        <v>44345</v>
      </c>
      <c r="K988" s="100">
        <f t="shared" si="73"/>
        <v>44345</v>
      </c>
      <c r="L988" s="109"/>
      <c r="M988" s="1"/>
      <c r="N988" s="2"/>
      <c r="O988" s="1"/>
    </row>
    <row r="989" spans="4:15">
      <c r="D989" s="110"/>
      <c r="E989" s="101"/>
      <c r="I989" s="108">
        <f t="shared" si="73"/>
        <v>984</v>
      </c>
      <c r="J989" s="100">
        <f t="shared" si="73"/>
        <v>44346</v>
      </c>
      <c r="K989" s="100">
        <f t="shared" si="73"/>
        <v>44346</v>
      </c>
      <c r="L989" s="109"/>
      <c r="M989" s="1"/>
      <c r="N989" s="2"/>
      <c r="O989" s="1"/>
    </row>
    <row r="990" spans="4:15">
      <c r="D990" s="110"/>
      <c r="E990" s="101"/>
      <c r="I990" s="108">
        <f t="shared" si="73"/>
        <v>985</v>
      </c>
      <c r="J990" s="100">
        <f t="shared" si="73"/>
        <v>44347</v>
      </c>
      <c r="K990" s="100">
        <f t="shared" si="73"/>
        <v>44347</v>
      </c>
      <c r="L990" s="109"/>
      <c r="M990" s="1"/>
      <c r="N990" s="2"/>
      <c r="O990" s="1"/>
    </row>
    <row r="991" spans="4:15">
      <c r="D991" s="110"/>
      <c r="E991" s="101"/>
      <c r="I991" s="108">
        <f t="shared" si="73"/>
        <v>986</v>
      </c>
      <c r="J991" s="100">
        <f t="shared" si="73"/>
        <v>44348</v>
      </c>
      <c r="K991" s="100">
        <f t="shared" si="73"/>
        <v>44348</v>
      </c>
      <c r="L991" s="109"/>
      <c r="M991" s="1"/>
      <c r="N991" s="2"/>
      <c r="O991" s="1"/>
    </row>
    <row r="992" spans="4:15">
      <c r="D992" s="110"/>
      <c r="E992" s="101"/>
      <c r="I992" s="108">
        <f t="shared" si="73"/>
        <v>987</v>
      </c>
      <c r="J992" s="100">
        <f t="shared" si="73"/>
        <v>44349</v>
      </c>
      <c r="K992" s="100">
        <f t="shared" si="73"/>
        <v>44349</v>
      </c>
      <c r="L992" s="109"/>
      <c r="M992" s="1"/>
      <c r="N992" s="2"/>
      <c r="O992" s="1"/>
    </row>
    <row r="993" spans="4:15">
      <c r="D993" s="110"/>
      <c r="E993" s="101"/>
      <c r="I993" s="108">
        <f t="shared" si="73"/>
        <v>988</v>
      </c>
      <c r="J993" s="100">
        <f t="shared" si="73"/>
        <v>44350</v>
      </c>
      <c r="K993" s="100">
        <f t="shared" si="73"/>
        <v>44350</v>
      </c>
      <c r="L993" s="109"/>
      <c r="M993" s="1"/>
      <c r="N993" s="2"/>
      <c r="O993" s="1"/>
    </row>
    <row r="994" spans="4:15">
      <c r="D994" s="110"/>
      <c r="E994" s="101"/>
      <c r="I994" s="108">
        <f t="shared" si="73"/>
        <v>989</v>
      </c>
      <c r="J994" s="100">
        <f t="shared" si="73"/>
        <v>44351</v>
      </c>
      <c r="K994" s="100">
        <f t="shared" si="73"/>
        <v>44351</v>
      </c>
      <c r="L994" s="109"/>
      <c r="M994" s="1"/>
      <c r="N994" s="2"/>
      <c r="O994" s="1"/>
    </row>
    <row r="995" spans="4:15">
      <c r="D995" s="110"/>
      <c r="E995" s="101"/>
      <c r="I995" s="108">
        <f t="shared" si="73"/>
        <v>990</v>
      </c>
      <c r="J995" s="100">
        <f t="shared" si="73"/>
        <v>44352</v>
      </c>
      <c r="K995" s="100">
        <f t="shared" si="73"/>
        <v>44352</v>
      </c>
      <c r="L995" s="109"/>
      <c r="M995" s="1"/>
      <c r="N995" s="2"/>
      <c r="O995" s="1"/>
    </row>
    <row r="996" spans="4:15">
      <c r="D996" s="110"/>
      <c r="E996" s="101"/>
      <c r="I996" s="108">
        <f t="shared" si="73"/>
        <v>991</v>
      </c>
      <c r="J996" s="100">
        <f t="shared" si="73"/>
        <v>44353</v>
      </c>
      <c r="K996" s="100">
        <f t="shared" si="73"/>
        <v>44353</v>
      </c>
      <c r="L996" s="109"/>
      <c r="M996" s="1"/>
      <c r="N996" s="2"/>
      <c r="O996" s="1"/>
    </row>
    <row r="997" spans="4:15">
      <c r="D997" s="110"/>
      <c r="E997" s="101"/>
      <c r="I997" s="108">
        <f t="shared" si="73"/>
        <v>992</v>
      </c>
      <c r="J997" s="100">
        <f t="shared" si="73"/>
        <v>44354</v>
      </c>
      <c r="K997" s="100">
        <f t="shared" si="73"/>
        <v>44354</v>
      </c>
      <c r="L997" s="109"/>
      <c r="M997" s="1"/>
      <c r="N997" s="2"/>
      <c r="O997" s="1"/>
    </row>
    <row r="998" spans="4:15">
      <c r="D998" s="110"/>
      <c r="E998" s="101"/>
      <c r="I998" s="108">
        <f t="shared" si="73"/>
        <v>993</v>
      </c>
      <c r="J998" s="100">
        <f t="shared" si="73"/>
        <v>44355</v>
      </c>
      <c r="K998" s="100">
        <f t="shared" si="73"/>
        <v>44355</v>
      </c>
      <c r="L998" s="109"/>
      <c r="M998" s="1"/>
      <c r="N998" s="2"/>
      <c r="O998" s="1"/>
    </row>
    <row r="999" spans="4:15">
      <c r="D999" s="110"/>
      <c r="E999" s="101"/>
      <c r="I999" s="108">
        <f t="shared" si="73"/>
        <v>994</v>
      </c>
      <c r="J999" s="100">
        <f t="shared" si="73"/>
        <v>44356</v>
      </c>
      <c r="K999" s="100">
        <f t="shared" si="73"/>
        <v>44356</v>
      </c>
      <c r="L999" s="109"/>
      <c r="M999" s="1"/>
      <c r="N999" s="2"/>
      <c r="O999" s="1"/>
    </row>
    <row r="1000" spans="4:15">
      <c r="D1000" s="110"/>
      <c r="E1000" s="101"/>
      <c r="I1000" s="108">
        <f t="shared" ref="I1000:K1015" si="74">I999+1</f>
        <v>995</v>
      </c>
      <c r="J1000" s="100">
        <f t="shared" si="74"/>
        <v>44357</v>
      </c>
      <c r="K1000" s="100">
        <f t="shared" si="74"/>
        <v>44357</v>
      </c>
      <c r="L1000" s="109"/>
      <c r="M1000" s="1"/>
      <c r="N1000" s="2"/>
      <c r="O1000" s="1"/>
    </row>
    <row r="1001" spans="4:15">
      <c r="D1001" s="110"/>
      <c r="E1001" s="101"/>
      <c r="I1001" s="108">
        <f t="shared" si="74"/>
        <v>996</v>
      </c>
      <c r="J1001" s="100">
        <f t="shared" si="74"/>
        <v>44358</v>
      </c>
      <c r="K1001" s="100">
        <f t="shared" si="74"/>
        <v>44358</v>
      </c>
      <c r="L1001" s="109"/>
      <c r="M1001" s="1"/>
      <c r="N1001" s="2"/>
      <c r="O1001" s="1"/>
    </row>
    <row r="1002" spans="4:15">
      <c r="D1002" s="110"/>
      <c r="E1002" s="101"/>
      <c r="I1002" s="108">
        <f t="shared" si="74"/>
        <v>997</v>
      </c>
      <c r="J1002" s="100">
        <f t="shared" si="74"/>
        <v>44359</v>
      </c>
      <c r="K1002" s="100">
        <f t="shared" si="74"/>
        <v>44359</v>
      </c>
      <c r="L1002" s="109"/>
      <c r="M1002" s="1"/>
      <c r="N1002" s="2"/>
      <c r="O1002" s="1"/>
    </row>
    <row r="1003" spans="4:15">
      <c r="D1003" s="110"/>
      <c r="E1003" s="101"/>
      <c r="I1003" s="108">
        <f t="shared" si="74"/>
        <v>998</v>
      </c>
      <c r="J1003" s="100">
        <f t="shared" si="74"/>
        <v>44360</v>
      </c>
      <c r="K1003" s="100">
        <f t="shared" si="74"/>
        <v>44360</v>
      </c>
      <c r="L1003" s="109"/>
      <c r="M1003" s="1"/>
      <c r="N1003" s="2"/>
      <c r="O1003" s="1"/>
    </row>
    <row r="1004" spans="4:15">
      <c r="D1004" s="110"/>
      <c r="E1004" s="101"/>
      <c r="I1004" s="108">
        <f t="shared" si="74"/>
        <v>999</v>
      </c>
      <c r="J1004" s="100">
        <f t="shared" si="74"/>
        <v>44361</v>
      </c>
      <c r="K1004" s="100">
        <f t="shared" si="74"/>
        <v>44361</v>
      </c>
      <c r="L1004" s="109"/>
      <c r="M1004" s="1"/>
      <c r="N1004" s="2"/>
      <c r="O1004" s="1"/>
    </row>
    <row r="1005" spans="4:15">
      <c r="D1005" s="110"/>
      <c r="E1005" s="101"/>
      <c r="I1005" s="108">
        <f t="shared" si="74"/>
        <v>1000</v>
      </c>
      <c r="J1005" s="100">
        <f t="shared" si="74"/>
        <v>44362</v>
      </c>
      <c r="K1005" s="100">
        <f t="shared" si="74"/>
        <v>44362</v>
      </c>
      <c r="L1005" s="109"/>
      <c r="M1005" s="1"/>
      <c r="N1005" s="2"/>
      <c r="O1005" s="1"/>
    </row>
    <row r="1006" spans="4:15">
      <c r="D1006" s="110"/>
      <c r="E1006" s="101"/>
      <c r="I1006" s="108">
        <f t="shared" si="74"/>
        <v>1001</v>
      </c>
      <c r="J1006" s="100">
        <f t="shared" si="74"/>
        <v>44363</v>
      </c>
      <c r="K1006" s="100">
        <f t="shared" si="74"/>
        <v>44363</v>
      </c>
      <c r="L1006" s="109"/>
      <c r="M1006" s="1"/>
      <c r="N1006" s="2"/>
      <c r="O1006" s="1"/>
    </row>
    <row r="1007" spans="4:15">
      <c r="D1007" s="110"/>
      <c r="E1007" s="101"/>
      <c r="I1007" s="108">
        <f t="shared" si="74"/>
        <v>1002</v>
      </c>
      <c r="J1007" s="100">
        <f t="shared" si="74"/>
        <v>44364</v>
      </c>
      <c r="K1007" s="100">
        <f t="shared" si="74"/>
        <v>44364</v>
      </c>
      <c r="L1007" s="109"/>
      <c r="M1007" s="1"/>
      <c r="N1007" s="2"/>
      <c r="O1007" s="1"/>
    </row>
    <row r="1008" spans="4:15">
      <c r="D1008" s="110"/>
      <c r="E1008" s="101"/>
      <c r="I1008" s="108">
        <f t="shared" si="74"/>
        <v>1003</v>
      </c>
      <c r="J1008" s="100">
        <f t="shared" si="74"/>
        <v>44365</v>
      </c>
      <c r="K1008" s="100">
        <f t="shared" si="74"/>
        <v>44365</v>
      </c>
      <c r="L1008" s="109"/>
      <c r="M1008" s="1"/>
      <c r="N1008" s="2"/>
      <c r="O1008" s="1"/>
    </row>
    <row r="1009" spans="4:15">
      <c r="D1009" s="110"/>
      <c r="E1009" s="101"/>
      <c r="I1009" s="108">
        <f t="shared" si="74"/>
        <v>1004</v>
      </c>
      <c r="J1009" s="100">
        <f t="shared" si="74"/>
        <v>44366</v>
      </c>
      <c r="K1009" s="100">
        <f t="shared" si="74"/>
        <v>44366</v>
      </c>
      <c r="L1009" s="109"/>
      <c r="M1009" s="1"/>
      <c r="N1009" s="2"/>
      <c r="O1009" s="1"/>
    </row>
    <row r="1010" spans="4:15">
      <c r="D1010" s="110"/>
      <c r="E1010" s="101"/>
      <c r="I1010" s="108">
        <f t="shared" si="74"/>
        <v>1005</v>
      </c>
      <c r="J1010" s="100">
        <f t="shared" si="74"/>
        <v>44367</v>
      </c>
      <c r="K1010" s="100">
        <f t="shared" si="74"/>
        <v>44367</v>
      </c>
      <c r="L1010" s="109"/>
      <c r="M1010" s="1"/>
      <c r="N1010" s="2"/>
      <c r="O1010" s="1"/>
    </row>
    <row r="1011" spans="4:15">
      <c r="D1011" s="110"/>
      <c r="E1011" s="101"/>
      <c r="I1011" s="108">
        <f t="shared" si="74"/>
        <v>1006</v>
      </c>
      <c r="J1011" s="100">
        <f t="shared" si="74"/>
        <v>44368</v>
      </c>
      <c r="K1011" s="100">
        <f t="shared" si="74"/>
        <v>44368</v>
      </c>
      <c r="L1011" s="109"/>
      <c r="M1011" s="1"/>
      <c r="N1011" s="2"/>
      <c r="O1011" s="1"/>
    </row>
    <row r="1012" spans="4:15">
      <c r="D1012" s="110"/>
      <c r="E1012" s="101"/>
      <c r="I1012" s="108">
        <f t="shared" si="74"/>
        <v>1007</v>
      </c>
      <c r="J1012" s="100">
        <f t="shared" si="74"/>
        <v>44369</v>
      </c>
      <c r="K1012" s="100">
        <f t="shared" si="74"/>
        <v>44369</v>
      </c>
      <c r="L1012" s="109"/>
      <c r="M1012" s="1"/>
      <c r="N1012" s="2"/>
      <c r="O1012" s="1"/>
    </row>
    <row r="1013" spans="4:15">
      <c r="D1013" s="110"/>
      <c r="E1013" s="101"/>
      <c r="I1013" s="108">
        <f t="shared" si="74"/>
        <v>1008</v>
      </c>
      <c r="J1013" s="100">
        <f t="shared" si="74"/>
        <v>44370</v>
      </c>
      <c r="K1013" s="100">
        <f t="shared" si="74"/>
        <v>44370</v>
      </c>
      <c r="L1013" s="109"/>
      <c r="M1013" s="1"/>
      <c r="N1013" s="2"/>
      <c r="O1013" s="1"/>
    </row>
    <row r="1014" spans="4:15">
      <c r="D1014" s="110"/>
      <c r="E1014" s="101"/>
      <c r="I1014" s="108">
        <f t="shared" si="74"/>
        <v>1009</v>
      </c>
      <c r="J1014" s="100">
        <f t="shared" si="74"/>
        <v>44371</v>
      </c>
      <c r="K1014" s="100">
        <f t="shared" si="74"/>
        <v>44371</v>
      </c>
      <c r="L1014" s="109"/>
      <c r="M1014" s="1"/>
      <c r="N1014" s="2"/>
      <c r="O1014" s="1"/>
    </row>
    <row r="1015" spans="4:15">
      <c r="D1015" s="110"/>
      <c r="E1015" s="101"/>
      <c r="I1015" s="108">
        <f t="shared" si="74"/>
        <v>1010</v>
      </c>
      <c r="J1015" s="100">
        <f t="shared" si="74"/>
        <v>44372</v>
      </c>
      <c r="K1015" s="100">
        <f t="shared" si="74"/>
        <v>44372</v>
      </c>
      <c r="L1015" s="109"/>
      <c r="M1015" s="1"/>
      <c r="N1015" s="2"/>
      <c r="O1015" s="1"/>
    </row>
    <row r="1016" spans="4:15">
      <c r="D1016" s="110"/>
      <c r="E1016" s="101"/>
      <c r="I1016" s="108">
        <f t="shared" ref="I1016:K1031" si="75">I1015+1</f>
        <v>1011</v>
      </c>
      <c r="J1016" s="100">
        <f t="shared" si="75"/>
        <v>44373</v>
      </c>
      <c r="K1016" s="100">
        <f t="shared" si="75"/>
        <v>44373</v>
      </c>
      <c r="L1016" s="109"/>
      <c r="M1016" s="1"/>
      <c r="N1016" s="2"/>
      <c r="O1016" s="1"/>
    </row>
    <row r="1017" spans="4:15">
      <c r="D1017" s="110"/>
      <c r="E1017" s="101"/>
      <c r="I1017" s="108">
        <f t="shared" si="75"/>
        <v>1012</v>
      </c>
      <c r="J1017" s="100">
        <f t="shared" si="75"/>
        <v>44374</v>
      </c>
      <c r="K1017" s="100">
        <f t="shared" si="75"/>
        <v>44374</v>
      </c>
      <c r="L1017" s="109"/>
      <c r="M1017" s="1"/>
      <c r="N1017" s="2"/>
      <c r="O1017" s="1"/>
    </row>
    <row r="1018" spans="4:15">
      <c r="D1018" s="110"/>
      <c r="E1018" s="101"/>
      <c r="I1018" s="108">
        <f t="shared" si="75"/>
        <v>1013</v>
      </c>
      <c r="J1018" s="100">
        <f t="shared" si="75"/>
        <v>44375</v>
      </c>
      <c r="K1018" s="100">
        <f t="shared" si="75"/>
        <v>44375</v>
      </c>
      <c r="L1018" s="109"/>
      <c r="M1018" s="1"/>
      <c r="N1018" s="2"/>
      <c r="O1018" s="1"/>
    </row>
    <row r="1019" spans="4:15">
      <c r="D1019" s="110"/>
      <c r="E1019" s="101"/>
      <c r="I1019" s="108">
        <f t="shared" si="75"/>
        <v>1014</v>
      </c>
      <c r="J1019" s="100">
        <f t="shared" si="75"/>
        <v>44376</v>
      </c>
      <c r="K1019" s="100">
        <f t="shared" si="75"/>
        <v>44376</v>
      </c>
      <c r="L1019" s="109"/>
      <c r="M1019" s="1"/>
      <c r="N1019" s="2"/>
      <c r="O1019" s="1"/>
    </row>
    <row r="1020" spans="4:15">
      <c r="D1020" s="110"/>
      <c r="E1020" s="101"/>
      <c r="I1020" s="108">
        <f t="shared" si="75"/>
        <v>1015</v>
      </c>
      <c r="J1020" s="100">
        <f t="shared" si="75"/>
        <v>44377</v>
      </c>
      <c r="K1020" s="100">
        <f t="shared" si="75"/>
        <v>44377</v>
      </c>
      <c r="L1020" s="109"/>
      <c r="M1020" s="1"/>
      <c r="N1020" s="2"/>
      <c r="O1020" s="1"/>
    </row>
    <row r="1021" spans="4:15">
      <c r="D1021" s="110"/>
      <c r="E1021" s="101"/>
      <c r="I1021" s="108">
        <f t="shared" si="75"/>
        <v>1016</v>
      </c>
      <c r="J1021" s="100">
        <f t="shared" si="75"/>
        <v>44378</v>
      </c>
      <c r="K1021" s="100">
        <f t="shared" si="75"/>
        <v>44378</v>
      </c>
      <c r="L1021" s="109"/>
      <c r="M1021" s="1"/>
      <c r="N1021" s="2"/>
      <c r="O1021" s="1"/>
    </row>
    <row r="1022" spans="4:15">
      <c r="D1022" s="110"/>
      <c r="E1022" s="101"/>
      <c r="I1022" s="108">
        <f t="shared" si="75"/>
        <v>1017</v>
      </c>
      <c r="J1022" s="100">
        <f t="shared" si="75"/>
        <v>44379</v>
      </c>
      <c r="K1022" s="100">
        <f t="shared" si="75"/>
        <v>44379</v>
      </c>
      <c r="L1022" s="109"/>
      <c r="M1022" s="1"/>
      <c r="N1022" s="2"/>
      <c r="O1022" s="1"/>
    </row>
    <row r="1023" spans="4:15">
      <c r="D1023" s="110"/>
      <c r="E1023" s="101"/>
      <c r="I1023" s="108">
        <f t="shared" si="75"/>
        <v>1018</v>
      </c>
      <c r="J1023" s="100">
        <f t="shared" si="75"/>
        <v>44380</v>
      </c>
      <c r="K1023" s="100">
        <f t="shared" si="75"/>
        <v>44380</v>
      </c>
      <c r="L1023" s="109"/>
      <c r="M1023" s="1"/>
      <c r="N1023" s="2"/>
      <c r="O1023" s="1"/>
    </row>
    <row r="1024" spans="4:15">
      <c r="D1024" s="110"/>
      <c r="E1024" s="101"/>
      <c r="I1024" s="108">
        <f t="shared" si="75"/>
        <v>1019</v>
      </c>
      <c r="J1024" s="100">
        <f t="shared" si="75"/>
        <v>44381</v>
      </c>
      <c r="K1024" s="100">
        <f t="shared" si="75"/>
        <v>44381</v>
      </c>
      <c r="L1024" s="109"/>
      <c r="M1024" s="1"/>
      <c r="N1024" s="2"/>
      <c r="O1024" s="1"/>
    </row>
    <row r="1025" spans="4:15">
      <c r="D1025" s="110"/>
      <c r="E1025" s="101"/>
      <c r="I1025" s="108">
        <f t="shared" si="75"/>
        <v>1020</v>
      </c>
      <c r="J1025" s="100">
        <f t="shared" si="75"/>
        <v>44382</v>
      </c>
      <c r="K1025" s="100">
        <f t="shared" si="75"/>
        <v>44382</v>
      </c>
      <c r="L1025" s="109"/>
      <c r="M1025" s="1"/>
      <c r="N1025" s="2"/>
      <c r="O1025" s="1"/>
    </row>
    <row r="1026" spans="4:15">
      <c r="D1026" s="110"/>
      <c r="E1026" s="101"/>
      <c r="I1026" s="108">
        <f t="shared" si="75"/>
        <v>1021</v>
      </c>
      <c r="J1026" s="100">
        <f t="shared" si="75"/>
        <v>44383</v>
      </c>
      <c r="K1026" s="100">
        <f t="shared" si="75"/>
        <v>44383</v>
      </c>
      <c r="L1026" s="109"/>
      <c r="M1026" s="1"/>
      <c r="N1026" s="2"/>
      <c r="O1026" s="1"/>
    </row>
    <row r="1027" spans="4:15">
      <c r="D1027" s="110"/>
      <c r="E1027" s="101"/>
      <c r="I1027" s="108">
        <f t="shared" si="75"/>
        <v>1022</v>
      </c>
      <c r="J1027" s="100">
        <f t="shared" si="75"/>
        <v>44384</v>
      </c>
      <c r="K1027" s="100">
        <f t="shared" si="75"/>
        <v>44384</v>
      </c>
      <c r="L1027" s="109"/>
      <c r="M1027" s="1"/>
      <c r="N1027" s="2"/>
      <c r="O1027" s="1"/>
    </row>
    <row r="1028" spans="4:15">
      <c r="D1028" s="110"/>
      <c r="E1028" s="101"/>
      <c r="I1028" s="108">
        <f t="shared" si="75"/>
        <v>1023</v>
      </c>
      <c r="J1028" s="100">
        <f t="shared" si="75"/>
        <v>44385</v>
      </c>
      <c r="K1028" s="100">
        <f t="shared" si="75"/>
        <v>44385</v>
      </c>
      <c r="L1028" s="109"/>
      <c r="M1028" s="1"/>
      <c r="N1028" s="2"/>
      <c r="O1028" s="1"/>
    </row>
    <row r="1029" spans="4:15">
      <c r="D1029" s="110"/>
      <c r="E1029" s="101"/>
      <c r="I1029" s="108">
        <f t="shared" si="75"/>
        <v>1024</v>
      </c>
      <c r="J1029" s="100">
        <f t="shared" si="75"/>
        <v>44386</v>
      </c>
      <c r="K1029" s="100">
        <f t="shared" si="75"/>
        <v>44386</v>
      </c>
      <c r="L1029" s="109"/>
      <c r="M1029" s="1"/>
      <c r="N1029" s="2"/>
      <c r="O1029" s="1"/>
    </row>
    <row r="1030" spans="4:15">
      <c r="D1030" s="110"/>
      <c r="E1030" s="101"/>
      <c r="I1030" s="108">
        <f t="shared" si="75"/>
        <v>1025</v>
      </c>
      <c r="J1030" s="100">
        <f t="shared" si="75"/>
        <v>44387</v>
      </c>
      <c r="K1030" s="100">
        <f t="shared" si="75"/>
        <v>44387</v>
      </c>
      <c r="L1030" s="109"/>
      <c r="M1030" s="1"/>
      <c r="N1030" s="2"/>
      <c r="O1030" s="1"/>
    </row>
    <row r="1031" spans="4:15">
      <c r="D1031" s="110"/>
      <c r="E1031" s="101"/>
      <c r="I1031" s="108">
        <f t="shared" si="75"/>
        <v>1026</v>
      </c>
      <c r="J1031" s="100">
        <f t="shared" si="75"/>
        <v>44388</v>
      </c>
      <c r="K1031" s="100">
        <f t="shared" si="75"/>
        <v>44388</v>
      </c>
      <c r="L1031" s="109"/>
      <c r="M1031" s="1"/>
      <c r="N1031" s="2"/>
      <c r="O1031" s="1"/>
    </row>
    <row r="1032" spans="4:15">
      <c r="D1032" s="110"/>
      <c r="E1032" s="101"/>
      <c r="I1032" s="108">
        <f t="shared" ref="I1032:K1047" si="76">I1031+1</f>
        <v>1027</v>
      </c>
      <c r="J1032" s="100">
        <f t="shared" si="76"/>
        <v>44389</v>
      </c>
      <c r="K1032" s="100">
        <f t="shared" si="76"/>
        <v>44389</v>
      </c>
      <c r="L1032" s="109"/>
      <c r="M1032" s="1"/>
      <c r="N1032" s="2"/>
      <c r="O1032" s="1"/>
    </row>
    <row r="1033" spans="4:15">
      <c r="D1033" s="110"/>
      <c r="E1033" s="101"/>
      <c r="I1033" s="108">
        <f t="shared" si="76"/>
        <v>1028</v>
      </c>
      <c r="J1033" s="100">
        <f t="shared" si="76"/>
        <v>44390</v>
      </c>
      <c r="K1033" s="100">
        <f t="shared" si="76"/>
        <v>44390</v>
      </c>
      <c r="L1033" s="109"/>
      <c r="M1033" s="1"/>
      <c r="N1033" s="2"/>
      <c r="O1033" s="1"/>
    </row>
    <row r="1034" spans="4:15">
      <c r="D1034" s="110"/>
      <c r="E1034" s="101"/>
      <c r="I1034" s="108">
        <f t="shared" si="76"/>
        <v>1029</v>
      </c>
      <c r="J1034" s="100">
        <f t="shared" si="76"/>
        <v>44391</v>
      </c>
      <c r="K1034" s="100">
        <f t="shared" si="76"/>
        <v>44391</v>
      </c>
      <c r="L1034" s="109"/>
      <c r="M1034" s="1"/>
      <c r="N1034" s="2"/>
      <c r="O1034" s="1"/>
    </row>
    <row r="1035" spans="4:15">
      <c r="D1035" s="110"/>
      <c r="E1035" s="101"/>
      <c r="I1035" s="108">
        <f t="shared" si="76"/>
        <v>1030</v>
      </c>
      <c r="J1035" s="100">
        <f t="shared" si="76"/>
        <v>44392</v>
      </c>
      <c r="K1035" s="100">
        <f t="shared" si="76"/>
        <v>44392</v>
      </c>
      <c r="L1035" s="109"/>
      <c r="M1035" s="1"/>
      <c r="N1035" s="2"/>
      <c r="O1035" s="1"/>
    </row>
    <row r="1036" spans="4:15">
      <c r="D1036" s="110"/>
      <c r="E1036" s="101"/>
      <c r="I1036" s="108">
        <f t="shared" si="76"/>
        <v>1031</v>
      </c>
      <c r="J1036" s="100">
        <f t="shared" si="76"/>
        <v>44393</v>
      </c>
      <c r="K1036" s="100">
        <f t="shared" si="76"/>
        <v>44393</v>
      </c>
      <c r="L1036" s="109"/>
      <c r="M1036" s="1"/>
      <c r="N1036" s="2"/>
      <c r="O1036" s="1"/>
    </row>
    <row r="1037" spans="4:15">
      <c r="D1037" s="110"/>
      <c r="E1037" s="101"/>
      <c r="I1037" s="108">
        <f t="shared" si="76"/>
        <v>1032</v>
      </c>
      <c r="J1037" s="100">
        <f t="shared" si="76"/>
        <v>44394</v>
      </c>
      <c r="K1037" s="100">
        <f t="shared" si="76"/>
        <v>44394</v>
      </c>
      <c r="L1037" s="109"/>
      <c r="M1037" s="1"/>
      <c r="N1037" s="2"/>
      <c r="O1037" s="1"/>
    </row>
    <row r="1038" spans="4:15">
      <c r="D1038" s="110"/>
      <c r="E1038" s="101"/>
      <c r="I1038" s="108">
        <f t="shared" si="76"/>
        <v>1033</v>
      </c>
      <c r="J1038" s="100">
        <f t="shared" si="76"/>
        <v>44395</v>
      </c>
      <c r="K1038" s="100">
        <f t="shared" si="76"/>
        <v>44395</v>
      </c>
      <c r="L1038" s="109"/>
      <c r="M1038" s="1"/>
      <c r="N1038" s="2"/>
      <c r="O1038" s="1"/>
    </row>
    <row r="1039" spans="4:15">
      <c r="D1039" s="110"/>
      <c r="E1039" s="101"/>
      <c r="I1039" s="108">
        <f t="shared" si="76"/>
        <v>1034</v>
      </c>
      <c r="J1039" s="100">
        <f t="shared" si="76"/>
        <v>44396</v>
      </c>
      <c r="K1039" s="100">
        <f t="shared" si="76"/>
        <v>44396</v>
      </c>
      <c r="L1039" s="109"/>
      <c r="M1039" s="1"/>
      <c r="N1039" s="2"/>
      <c r="O1039" s="1"/>
    </row>
    <row r="1040" spans="4:15">
      <c r="D1040" s="110"/>
      <c r="E1040" s="101"/>
      <c r="I1040" s="108">
        <f t="shared" si="76"/>
        <v>1035</v>
      </c>
      <c r="J1040" s="100">
        <f t="shared" si="76"/>
        <v>44397</v>
      </c>
      <c r="K1040" s="100">
        <f t="shared" si="76"/>
        <v>44397</v>
      </c>
      <c r="L1040" s="109"/>
      <c r="M1040" s="1"/>
      <c r="N1040" s="2"/>
      <c r="O1040" s="1"/>
    </row>
    <row r="1041" spans="4:15">
      <c r="D1041" s="110"/>
      <c r="E1041" s="101"/>
      <c r="I1041" s="108">
        <f t="shared" si="76"/>
        <v>1036</v>
      </c>
      <c r="J1041" s="100">
        <f t="shared" si="76"/>
        <v>44398</v>
      </c>
      <c r="K1041" s="100">
        <f t="shared" si="76"/>
        <v>44398</v>
      </c>
      <c r="L1041" s="109"/>
      <c r="M1041" s="1"/>
      <c r="N1041" s="2"/>
      <c r="O1041" s="1"/>
    </row>
    <row r="1042" spans="4:15">
      <c r="D1042" s="110"/>
      <c r="E1042" s="101"/>
      <c r="I1042" s="108">
        <f t="shared" si="76"/>
        <v>1037</v>
      </c>
      <c r="J1042" s="100">
        <f t="shared" si="76"/>
        <v>44399</v>
      </c>
      <c r="K1042" s="100">
        <f t="shared" si="76"/>
        <v>44399</v>
      </c>
      <c r="L1042" s="109"/>
      <c r="M1042" s="1"/>
      <c r="N1042" s="2"/>
      <c r="O1042" s="1"/>
    </row>
    <row r="1043" spans="4:15">
      <c r="D1043" s="110"/>
      <c r="E1043" s="101"/>
      <c r="I1043" s="108">
        <f t="shared" si="76"/>
        <v>1038</v>
      </c>
      <c r="J1043" s="100">
        <f t="shared" si="76"/>
        <v>44400</v>
      </c>
      <c r="K1043" s="100">
        <f t="shared" si="76"/>
        <v>44400</v>
      </c>
      <c r="L1043" s="109"/>
      <c r="M1043" s="1"/>
      <c r="N1043" s="2"/>
      <c r="O1043" s="1"/>
    </row>
    <row r="1044" spans="4:15">
      <c r="D1044" s="110"/>
      <c r="E1044" s="101"/>
      <c r="I1044" s="108">
        <f t="shared" si="76"/>
        <v>1039</v>
      </c>
      <c r="J1044" s="100">
        <f t="shared" si="76"/>
        <v>44401</v>
      </c>
      <c r="K1044" s="100">
        <f t="shared" si="76"/>
        <v>44401</v>
      </c>
      <c r="L1044" s="109"/>
      <c r="M1044" s="1"/>
      <c r="N1044" s="2"/>
      <c r="O1044" s="1"/>
    </row>
    <row r="1045" spans="4:15">
      <c r="D1045" s="110"/>
      <c r="E1045" s="101"/>
      <c r="I1045" s="108">
        <f t="shared" si="76"/>
        <v>1040</v>
      </c>
      <c r="J1045" s="100">
        <f t="shared" si="76"/>
        <v>44402</v>
      </c>
      <c r="K1045" s="100">
        <f t="shared" si="76"/>
        <v>44402</v>
      </c>
      <c r="L1045" s="109"/>
      <c r="M1045" s="1"/>
      <c r="N1045" s="2"/>
      <c r="O1045" s="1"/>
    </row>
    <row r="1046" spans="4:15">
      <c r="D1046" s="110"/>
      <c r="E1046" s="101"/>
      <c r="I1046" s="108">
        <f t="shared" si="76"/>
        <v>1041</v>
      </c>
      <c r="J1046" s="100">
        <f t="shared" si="76"/>
        <v>44403</v>
      </c>
      <c r="K1046" s="100">
        <f t="shared" si="76"/>
        <v>44403</v>
      </c>
      <c r="L1046" s="109"/>
      <c r="M1046" s="1"/>
      <c r="N1046" s="2"/>
      <c r="O1046" s="1"/>
    </row>
    <row r="1047" spans="4:15">
      <c r="D1047" s="110"/>
      <c r="E1047" s="101"/>
      <c r="I1047" s="108">
        <f t="shared" si="76"/>
        <v>1042</v>
      </c>
      <c r="J1047" s="100">
        <f t="shared" si="76"/>
        <v>44404</v>
      </c>
      <c r="K1047" s="100">
        <f t="shared" si="76"/>
        <v>44404</v>
      </c>
      <c r="L1047" s="109"/>
      <c r="M1047" s="1"/>
      <c r="N1047" s="2"/>
      <c r="O1047" s="1"/>
    </row>
    <row r="1048" spans="4:15">
      <c r="D1048" s="110"/>
      <c r="E1048" s="101"/>
      <c r="I1048" s="108">
        <f t="shared" ref="I1048:K1063" si="77">I1047+1</f>
        <v>1043</v>
      </c>
      <c r="J1048" s="100">
        <f t="shared" si="77"/>
        <v>44405</v>
      </c>
      <c r="K1048" s="100">
        <f t="shared" si="77"/>
        <v>44405</v>
      </c>
      <c r="L1048" s="109"/>
      <c r="M1048" s="1"/>
      <c r="N1048" s="2"/>
      <c r="O1048" s="1"/>
    </row>
    <row r="1049" spans="4:15">
      <c r="D1049" s="110"/>
      <c r="E1049" s="101"/>
      <c r="I1049" s="108">
        <f t="shared" si="77"/>
        <v>1044</v>
      </c>
      <c r="J1049" s="100">
        <f t="shared" si="77"/>
        <v>44406</v>
      </c>
      <c r="K1049" s="100">
        <f t="shared" si="77"/>
        <v>44406</v>
      </c>
      <c r="L1049" s="109"/>
      <c r="M1049" s="1"/>
      <c r="N1049" s="2"/>
      <c r="O1049" s="1"/>
    </row>
    <row r="1050" spans="4:15">
      <c r="D1050" s="110"/>
      <c r="E1050" s="101"/>
      <c r="I1050" s="108">
        <f t="shared" si="77"/>
        <v>1045</v>
      </c>
      <c r="J1050" s="100">
        <f t="shared" si="77"/>
        <v>44407</v>
      </c>
      <c r="K1050" s="100">
        <f t="shared" si="77"/>
        <v>44407</v>
      </c>
      <c r="L1050" s="109"/>
      <c r="M1050" s="1"/>
      <c r="N1050" s="2"/>
      <c r="O1050" s="1"/>
    </row>
    <row r="1051" spans="4:15">
      <c r="D1051" s="110"/>
      <c r="E1051" s="101"/>
      <c r="I1051" s="108">
        <f t="shared" si="77"/>
        <v>1046</v>
      </c>
      <c r="J1051" s="100">
        <f t="shared" si="77"/>
        <v>44408</v>
      </c>
      <c r="K1051" s="100">
        <f t="shared" si="77"/>
        <v>44408</v>
      </c>
      <c r="L1051" s="109"/>
      <c r="M1051" s="1"/>
      <c r="N1051" s="2"/>
      <c r="O1051" s="1"/>
    </row>
    <row r="1052" spans="4:15">
      <c r="D1052" s="110"/>
      <c r="E1052" s="101"/>
      <c r="I1052" s="108">
        <f t="shared" si="77"/>
        <v>1047</v>
      </c>
      <c r="J1052" s="100">
        <f t="shared" si="77"/>
        <v>44409</v>
      </c>
      <c r="K1052" s="100">
        <f t="shared" si="77"/>
        <v>44409</v>
      </c>
      <c r="L1052" s="109"/>
      <c r="M1052" s="1"/>
      <c r="N1052" s="2"/>
      <c r="O1052" s="1"/>
    </row>
    <row r="1053" spans="4:15">
      <c r="D1053" s="110"/>
      <c r="E1053" s="101"/>
      <c r="I1053" s="108">
        <f t="shared" si="77"/>
        <v>1048</v>
      </c>
      <c r="J1053" s="100">
        <f t="shared" si="77"/>
        <v>44410</v>
      </c>
      <c r="K1053" s="100">
        <f t="shared" si="77"/>
        <v>44410</v>
      </c>
      <c r="L1053" s="109"/>
      <c r="M1053" s="1"/>
      <c r="N1053" s="2"/>
      <c r="O1053" s="1"/>
    </row>
    <row r="1054" spans="4:15">
      <c r="D1054" s="110"/>
      <c r="E1054" s="101"/>
      <c r="I1054" s="108">
        <f t="shared" si="77"/>
        <v>1049</v>
      </c>
      <c r="J1054" s="100">
        <f t="shared" si="77"/>
        <v>44411</v>
      </c>
      <c r="K1054" s="100">
        <f t="shared" si="77"/>
        <v>44411</v>
      </c>
      <c r="L1054" s="109"/>
      <c r="M1054" s="1"/>
      <c r="N1054" s="2"/>
      <c r="O1054" s="1"/>
    </row>
    <row r="1055" spans="4:15">
      <c r="D1055" s="110"/>
      <c r="E1055" s="101"/>
      <c r="I1055" s="108">
        <f t="shared" si="77"/>
        <v>1050</v>
      </c>
      <c r="J1055" s="100">
        <f t="shared" si="77"/>
        <v>44412</v>
      </c>
      <c r="K1055" s="100">
        <f t="shared" si="77"/>
        <v>44412</v>
      </c>
      <c r="L1055" s="109"/>
      <c r="M1055" s="1"/>
      <c r="N1055" s="2"/>
      <c r="O1055" s="1"/>
    </row>
    <row r="1056" spans="4:15">
      <c r="D1056" s="110"/>
      <c r="E1056" s="101"/>
      <c r="I1056" s="108">
        <f t="shared" si="77"/>
        <v>1051</v>
      </c>
      <c r="J1056" s="100">
        <f t="shared" si="77"/>
        <v>44413</v>
      </c>
      <c r="K1056" s="100">
        <f t="shared" si="77"/>
        <v>44413</v>
      </c>
      <c r="L1056" s="109"/>
      <c r="M1056" s="1"/>
      <c r="N1056" s="2"/>
      <c r="O1056" s="1"/>
    </row>
    <row r="1057" spans="4:15">
      <c r="D1057" s="110"/>
      <c r="E1057" s="101"/>
      <c r="I1057" s="108">
        <f t="shared" si="77"/>
        <v>1052</v>
      </c>
      <c r="J1057" s="100">
        <f t="shared" si="77"/>
        <v>44414</v>
      </c>
      <c r="K1057" s="100">
        <f t="shared" si="77"/>
        <v>44414</v>
      </c>
      <c r="L1057" s="109"/>
      <c r="M1057" s="1"/>
      <c r="N1057" s="2"/>
      <c r="O1057" s="1"/>
    </row>
    <row r="1058" spans="4:15">
      <c r="D1058" s="110"/>
      <c r="E1058" s="101"/>
      <c r="I1058" s="108">
        <f t="shared" si="77"/>
        <v>1053</v>
      </c>
      <c r="J1058" s="100">
        <f t="shared" si="77"/>
        <v>44415</v>
      </c>
      <c r="K1058" s="100">
        <f t="shared" si="77"/>
        <v>44415</v>
      </c>
      <c r="L1058" s="109"/>
      <c r="M1058" s="1"/>
      <c r="N1058" s="2"/>
      <c r="O1058" s="1"/>
    </row>
    <row r="1059" spans="4:15">
      <c r="D1059" s="110"/>
      <c r="E1059" s="101"/>
      <c r="I1059" s="108">
        <f t="shared" si="77"/>
        <v>1054</v>
      </c>
      <c r="J1059" s="100">
        <f t="shared" si="77"/>
        <v>44416</v>
      </c>
      <c r="K1059" s="100">
        <f t="shared" si="77"/>
        <v>44416</v>
      </c>
      <c r="L1059" s="109"/>
      <c r="M1059" s="1"/>
      <c r="N1059" s="2"/>
      <c r="O1059" s="1"/>
    </row>
    <row r="1060" spans="4:15">
      <c r="D1060" s="110"/>
      <c r="E1060" s="101"/>
      <c r="I1060" s="108">
        <f t="shared" si="77"/>
        <v>1055</v>
      </c>
      <c r="J1060" s="100">
        <f t="shared" si="77"/>
        <v>44417</v>
      </c>
      <c r="K1060" s="100">
        <f t="shared" si="77"/>
        <v>44417</v>
      </c>
      <c r="L1060" s="109"/>
      <c r="M1060" s="1"/>
      <c r="N1060" s="2"/>
      <c r="O1060" s="1"/>
    </row>
    <row r="1061" spans="4:15">
      <c r="D1061" s="110"/>
      <c r="E1061" s="101"/>
      <c r="I1061" s="108">
        <f t="shared" si="77"/>
        <v>1056</v>
      </c>
      <c r="J1061" s="100">
        <f t="shared" si="77"/>
        <v>44418</v>
      </c>
      <c r="K1061" s="100">
        <f t="shared" si="77"/>
        <v>44418</v>
      </c>
      <c r="L1061" s="109"/>
      <c r="M1061" s="1"/>
      <c r="N1061" s="2"/>
      <c r="O1061" s="1"/>
    </row>
    <row r="1062" spans="4:15">
      <c r="D1062" s="110"/>
      <c r="E1062" s="101"/>
      <c r="I1062" s="108">
        <f t="shared" si="77"/>
        <v>1057</v>
      </c>
      <c r="J1062" s="100">
        <f t="shared" si="77"/>
        <v>44419</v>
      </c>
      <c r="K1062" s="100">
        <f t="shared" si="77"/>
        <v>44419</v>
      </c>
      <c r="L1062" s="109"/>
      <c r="M1062" s="1"/>
      <c r="N1062" s="2"/>
      <c r="O1062" s="1"/>
    </row>
    <row r="1063" spans="4:15">
      <c r="D1063" s="110"/>
      <c r="E1063" s="101"/>
      <c r="I1063" s="108">
        <f t="shared" si="77"/>
        <v>1058</v>
      </c>
      <c r="J1063" s="100">
        <f t="shared" si="77"/>
        <v>44420</v>
      </c>
      <c r="K1063" s="100">
        <f t="shared" si="77"/>
        <v>44420</v>
      </c>
      <c r="L1063" s="109"/>
      <c r="M1063" s="1"/>
      <c r="N1063" s="2"/>
      <c r="O1063" s="1"/>
    </row>
    <row r="1064" spans="4:15">
      <c r="D1064" s="110"/>
      <c r="E1064" s="101"/>
      <c r="I1064" s="108">
        <f t="shared" ref="I1064:K1079" si="78">I1063+1</f>
        <v>1059</v>
      </c>
      <c r="J1064" s="100">
        <f t="shared" si="78"/>
        <v>44421</v>
      </c>
      <c r="K1064" s="100">
        <f t="shared" si="78"/>
        <v>44421</v>
      </c>
      <c r="L1064" s="109"/>
      <c r="M1064" s="1"/>
      <c r="N1064" s="2"/>
      <c r="O1064" s="1"/>
    </row>
    <row r="1065" spans="4:15">
      <c r="D1065" s="110"/>
      <c r="E1065" s="101"/>
      <c r="I1065" s="108">
        <f t="shared" si="78"/>
        <v>1060</v>
      </c>
      <c r="J1065" s="100">
        <f t="shared" si="78"/>
        <v>44422</v>
      </c>
      <c r="K1065" s="100">
        <f t="shared" si="78"/>
        <v>44422</v>
      </c>
      <c r="L1065" s="109"/>
      <c r="M1065" s="1"/>
      <c r="N1065" s="2"/>
      <c r="O1065" s="1"/>
    </row>
    <row r="1066" spans="4:15">
      <c r="D1066" s="110"/>
      <c r="E1066" s="101"/>
      <c r="I1066" s="108">
        <f t="shared" si="78"/>
        <v>1061</v>
      </c>
      <c r="J1066" s="100">
        <f t="shared" si="78"/>
        <v>44423</v>
      </c>
      <c r="K1066" s="100">
        <f t="shared" si="78"/>
        <v>44423</v>
      </c>
      <c r="L1066" s="109"/>
      <c r="M1066" s="1"/>
      <c r="N1066" s="2"/>
      <c r="O1066" s="1"/>
    </row>
    <row r="1067" spans="4:15">
      <c r="D1067" s="110"/>
      <c r="E1067" s="101"/>
      <c r="I1067" s="108">
        <f t="shared" si="78"/>
        <v>1062</v>
      </c>
      <c r="J1067" s="100">
        <f t="shared" si="78"/>
        <v>44424</v>
      </c>
      <c r="K1067" s="100">
        <f t="shared" si="78"/>
        <v>44424</v>
      </c>
      <c r="L1067" s="109"/>
      <c r="M1067" s="1"/>
      <c r="N1067" s="2"/>
      <c r="O1067" s="1"/>
    </row>
    <row r="1068" spans="4:15">
      <c r="D1068" s="110"/>
      <c r="E1068" s="101"/>
      <c r="I1068" s="108">
        <f t="shared" si="78"/>
        <v>1063</v>
      </c>
      <c r="J1068" s="100">
        <f t="shared" si="78"/>
        <v>44425</v>
      </c>
      <c r="K1068" s="100">
        <f t="shared" si="78"/>
        <v>44425</v>
      </c>
      <c r="L1068" s="109"/>
      <c r="M1068" s="1"/>
      <c r="N1068" s="2"/>
      <c r="O1068" s="1"/>
    </row>
    <row r="1069" spans="4:15">
      <c r="D1069" s="110"/>
      <c r="E1069" s="101"/>
      <c r="I1069" s="108">
        <f t="shared" si="78"/>
        <v>1064</v>
      </c>
      <c r="J1069" s="100">
        <f t="shared" si="78"/>
        <v>44426</v>
      </c>
      <c r="K1069" s="100">
        <f t="shared" si="78"/>
        <v>44426</v>
      </c>
      <c r="L1069" s="109"/>
      <c r="M1069" s="1"/>
      <c r="N1069" s="2"/>
      <c r="O1069" s="1"/>
    </row>
    <row r="1070" spans="4:15">
      <c r="D1070" s="110"/>
      <c r="E1070" s="101"/>
      <c r="I1070" s="108">
        <f t="shared" si="78"/>
        <v>1065</v>
      </c>
      <c r="J1070" s="100">
        <f t="shared" si="78"/>
        <v>44427</v>
      </c>
      <c r="K1070" s="100">
        <f t="shared" si="78"/>
        <v>44427</v>
      </c>
      <c r="L1070" s="109"/>
      <c r="M1070" s="1"/>
      <c r="N1070" s="2"/>
      <c r="O1070" s="1"/>
    </row>
    <row r="1071" spans="4:15">
      <c r="D1071" s="110"/>
      <c r="E1071" s="101"/>
      <c r="I1071" s="108">
        <f t="shared" si="78"/>
        <v>1066</v>
      </c>
      <c r="J1071" s="100">
        <f t="shared" si="78"/>
        <v>44428</v>
      </c>
      <c r="K1071" s="100">
        <f t="shared" si="78"/>
        <v>44428</v>
      </c>
      <c r="L1071" s="109"/>
      <c r="M1071" s="1"/>
      <c r="N1071" s="2"/>
      <c r="O1071" s="1"/>
    </row>
    <row r="1072" spans="4:15">
      <c r="D1072" s="110"/>
      <c r="E1072" s="101"/>
      <c r="I1072" s="108">
        <f t="shared" si="78"/>
        <v>1067</v>
      </c>
      <c r="J1072" s="100">
        <f t="shared" si="78"/>
        <v>44429</v>
      </c>
      <c r="K1072" s="100">
        <f t="shared" si="78"/>
        <v>44429</v>
      </c>
      <c r="L1072" s="109"/>
      <c r="M1072" s="1"/>
      <c r="N1072" s="2"/>
      <c r="O1072" s="1"/>
    </row>
    <row r="1073" spans="4:15">
      <c r="D1073" s="110"/>
      <c r="E1073" s="101"/>
      <c r="I1073" s="108">
        <f t="shared" si="78"/>
        <v>1068</v>
      </c>
      <c r="J1073" s="100">
        <f t="shared" si="78"/>
        <v>44430</v>
      </c>
      <c r="K1073" s="100">
        <f t="shared" si="78"/>
        <v>44430</v>
      </c>
      <c r="L1073" s="109"/>
      <c r="M1073" s="1"/>
      <c r="N1073" s="2"/>
      <c r="O1073" s="1"/>
    </row>
    <row r="1074" spans="4:15">
      <c r="D1074" s="110"/>
      <c r="E1074" s="101"/>
      <c r="I1074" s="108">
        <f t="shared" si="78"/>
        <v>1069</v>
      </c>
      <c r="J1074" s="100">
        <f t="shared" si="78"/>
        <v>44431</v>
      </c>
      <c r="K1074" s="100">
        <f t="shared" si="78"/>
        <v>44431</v>
      </c>
      <c r="L1074" s="109"/>
      <c r="M1074" s="1"/>
      <c r="N1074" s="2"/>
      <c r="O1074" s="1"/>
    </row>
    <row r="1075" spans="4:15">
      <c r="D1075" s="110"/>
      <c r="E1075" s="101"/>
      <c r="I1075" s="108">
        <f t="shared" si="78"/>
        <v>1070</v>
      </c>
      <c r="J1075" s="100">
        <f t="shared" si="78"/>
        <v>44432</v>
      </c>
      <c r="K1075" s="100">
        <f t="shared" si="78"/>
        <v>44432</v>
      </c>
      <c r="L1075" s="109"/>
      <c r="M1075" s="1"/>
      <c r="N1075" s="2"/>
      <c r="O1075" s="1"/>
    </row>
    <row r="1076" spans="4:15">
      <c r="D1076" s="110"/>
      <c r="E1076" s="101"/>
      <c r="I1076" s="108">
        <f t="shared" si="78"/>
        <v>1071</v>
      </c>
      <c r="J1076" s="100">
        <f t="shared" si="78"/>
        <v>44433</v>
      </c>
      <c r="K1076" s="100">
        <f t="shared" si="78"/>
        <v>44433</v>
      </c>
      <c r="L1076" s="109"/>
      <c r="M1076" s="1"/>
      <c r="N1076" s="2"/>
      <c r="O1076" s="1"/>
    </row>
    <row r="1077" spans="4:15">
      <c r="D1077" s="110"/>
      <c r="E1077" s="101"/>
      <c r="I1077" s="108">
        <f t="shared" si="78"/>
        <v>1072</v>
      </c>
      <c r="J1077" s="100">
        <f t="shared" si="78"/>
        <v>44434</v>
      </c>
      <c r="K1077" s="100">
        <f t="shared" si="78"/>
        <v>44434</v>
      </c>
      <c r="L1077" s="109"/>
      <c r="M1077" s="1"/>
      <c r="N1077" s="2"/>
      <c r="O1077" s="1"/>
    </row>
    <row r="1078" spans="4:15">
      <c r="D1078" s="110"/>
      <c r="E1078" s="101"/>
      <c r="I1078" s="108">
        <f t="shared" si="78"/>
        <v>1073</v>
      </c>
      <c r="J1078" s="100">
        <f t="shared" si="78"/>
        <v>44435</v>
      </c>
      <c r="K1078" s="100">
        <f t="shared" si="78"/>
        <v>44435</v>
      </c>
      <c r="L1078" s="109"/>
      <c r="M1078" s="1"/>
      <c r="N1078" s="2"/>
      <c r="O1078" s="1"/>
    </row>
    <row r="1079" spans="4:15">
      <c r="D1079" s="110"/>
      <c r="E1079" s="101"/>
      <c r="I1079" s="108">
        <f t="shared" si="78"/>
        <v>1074</v>
      </c>
      <c r="J1079" s="100">
        <f t="shared" si="78"/>
        <v>44436</v>
      </c>
      <c r="K1079" s="100">
        <f t="shared" si="78"/>
        <v>44436</v>
      </c>
      <c r="L1079" s="109"/>
      <c r="M1079" s="1"/>
      <c r="N1079" s="2"/>
      <c r="O1079" s="1"/>
    </row>
    <row r="1080" spans="4:15">
      <c r="D1080" s="110"/>
      <c r="E1080" s="101"/>
      <c r="I1080" s="108">
        <f t="shared" ref="I1080:K1095" si="79">I1079+1</f>
        <v>1075</v>
      </c>
      <c r="J1080" s="100">
        <f t="shared" si="79"/>
        <v>44437</v>
      </c>
      <c r="K1080" s="100">
        <f t="shared" si="79"/>
        <v>44437</v>
      </c>
      <c r="L1080" s="109"/>
      <c r="M1080" s="1"/>
      <c r="N1080" s="2"/>
      <c r="O1080" s="1"/>
    </row>
    <row r="1081" spans="4:15">
      <c r="D1081" s="110"/>
      <c r="E1081" s="101"/>
      <c r="I1081" s="108">
        <f t="shared" si="79"/>
        <v>1076</v>
      </c>
      <c r="J1081" s="100">
        <f t="shared" si="79"/>
        <v>44438</v>
      </c>
      <c r="K1081" s="100">
        <f t="shared" si="79"/>
        <v>44438</v>
      </c>
      <c r="L1081" s="109"/>
      <c r="M1081" s="1"/>
      <c r="N1081" s="2"/>
      <c r="O1081" s="1"/>
    </row>
    <row r="1082" spans="4:15">
      <c r="D1082" s="110"/>
      <c r="E1082" s="101"/>
      <c r="I1082" s="108">
        <f t="shared" si="79"/>
        <v>1077</v>
      </c>
      <c r="J1082" s="100">
        <f t="shared" si="79"/>
        <v>44439</v>
      </c>
      <c r="K1082" s="100">
        <f t="shared" si="79"/>
        <v>44439</v>
      </c>
      <c r="L1082" s="109"/>
      <c r="M1082" s="1"/>
      <c r="N1082" s="2"/>
      <c r="O1082" s="1"/>
    </row>
    <row r="1083" spans="4:15">
      <c r="D1083" s="110"/>
      <c r="E1083" s="101"/>
      <c r="I1083" s="108">
        <f t="shared" si="79"/>
        <v>1078</v>
      </c>
      <c r="J1083" s="100">
        <f t="shared" si="79"/>
        <v>44440</v>
      </c>
      <c r="K1083" s="100">
        <f t="shared" si="79"/>
        <v>44440</v>
      </c>
      <c r="L1083" s="109"/>
      <c r="M1083" s="1"/>
      <c r="N1083" s="2"/>
      <c r="O1083" s="1"/>
    </row>
    <row r="1084" spans="4:15">
      <c r="D1084" s="110"/>
      <c r="E1084" s="101"/>
      <c r="I1084" s="108">
        <f t="shared" si="79"/>
        <v>1079</v>
      </c>
      <c r="J1084" s="100">
        <f t="shared" si="79"/>
        <v>44441</v>
      </c>
      <c r="K1084" s="100">
        <f t="shared" si="79"/>
        <v>44441</v>
      </c>
      <c r="L1084" s="109"/>
      <c r="M1084" s="1"/>
      <c r="N1084" s="2"/>
      <c r="O1084" s="1"/>
    </row>
    <row r="1085" spans="4:15">
      <c r="D1085" s="110"/>
      <c r="E1085" s="101"/>
      <c r="I1085" s="108">
        <f t="shared" si="79"/>
        <v>1080</v>
      </c>
      <c r="J1085" s="100">
        <f t="shared" si="79"/>
        <v>44442</v>
      </c>
      <c r="K1085" s="100">
        <f t="shared" si="79"/>
        <v>44442</v>
      </c>
      <c r="L1085" s="109"/>
      <c r="M1085" s="1"/>
      <c r="N1085" s="2"/>
      <c r="O1085" s="1"/>
    </row>
    <row r="1086" spans="4:15">
      <c r="D1086" s="110"/>
      <c r="E1086" s="101"/>
      <c r="I1086" s="108">
        <f t="shared" si="79"/>
        <v>1081</v>
      </c>
      <c r="J1086" s="100">
        <f t="shared" si="79"/>
        <v>44443</v>
      </c>
      <c r="K1086" s="100">
        <f t="shared" si="79"/>
        <v>44443</v>
      </c>
      <c r="L1086" s="109"/>
      <c r="M1086" s="1"/>
      <c r="N1086" s="2"/>
      <c r="O1086" s="1"/>
    </row>
    <row r="1087" spans="4:15">
      <c r="D1087" s="110"/>
      <c r="E1087" s="101"/>
      <c r="I1087" s="108">
        <f t="shared" si="79"/>
        <v>1082</v>
      </c>
      <c r="J1087" s="100">
        <f t="shared" si="79"/>
        <v>44444</v>
      </c>
      <c r="K1087" s="100">
        <f t="shared" si="79"/>
        <v>44444</v>
      </c>
      <c r="L1087" s="109"/>
      <c r="M1087" s="1"/>
      <c r="N1087" s="2"/>
      <c r="O1087" s="1"/>
    </row>
    <row r="1088" spans="4:15">
      <c r="D1088" s="110"/>
      <c r="E1088" s="101"/>
      <c r="I1088" s="108">
        <f t="shared" si="79"/>
        <v>1083</v>
      </c>
      <c r="J1088" s="100">
        <f t="shared" si="79"/>
        <v>44445</v>
      </c>
      <c r="K1088" s="100">
        <f t="shared" si="79"/>
        <v>44445</v>
      </c>
      <c r="L1088" s="109"/>
      <c r="M1088" s="1"/>
      <c r="N1088" s="2"/>
      <c r="O1088" s="1"/>
    </row>
    <row r="1089" spans="4:15">
      <c r="D1089" s="110"/>
      <c r="E1089" s="101"/>
      <c r="I1089" s="108">
        <f t="shared" si="79"/>
        <v>1084</v>
      </c>
      <c r="J1089" s="100">
        <f t="shared" si="79"/>
        <v>44446</v>
      </c>
      <c r="K1089" s="100">
        <f t="shared" si="79"/>
        <v>44446</v>
      </c>
      <c r="L1089" s="109"/>
      <c r="M1089" s="1"/>
      <c r="N1089" s="2"/>
      <c r="O1089" s="1"/>
    </row>
    <row r="1090" spans="4:15">
      <c r="D1090" s="110"/>
      <c r="E1090" s="101"/>
      <c r="I1090" s="108">
        <f t="shared" si="79"/>
        <v>1085</v>
      </c>
      <c r="J1090" s="100">
        <f t="shared" si="79"/>
        <v>44447</v>
      </c>
      <c r="K1090" s="100">
        <f t="shared" si="79"/>
        <v>44447</v>
      </c>
      <c r="L1090" s="109"/>
      <c r="M1090" s="1"/>
      <c r="N1090" s="2"/>
      <c r="O1090" s="1"/>
    </row>
    <row r="1091" spans="4:15">
      <c r="D1091" s="110"/>
      <c r="E1091" s="101"/>
      <c r="I1091" s="108">
        <f t="shared" si="79"/>
        <v>1086</v>
      </c>
      <c r="J1091" s="100">
        <f t="shared" si="79"/>
        <v>44448</v>
      </c>
      <c r="K1091" s="100">
        <f t="shared" si="79"/>
        <v>44448</v>
      </c>
      <c r="L1091" s="109"/>
      <c r="M1091" s="1"/>
      <c r="N1091" s="2"/>
      <c r="O1091" s="1"/>
    </row>
    <row r="1092" spans="4:15">
      <c r="D1092" s="110"/>
      <c r="E1092" s="101"/>
      <c r="I1092" s="108">
        <f t="shared" si="79"/>
        <v>1087</v>
      </c>
      <c r="J1092" s="100">
        <f t="shared" si="79"/>
        <v>44449</v>
      </c>
      <c r="K1092" s="100">
        <f t="shared" si="79"/>
        <v>44449</v>
      </c>
      <c r="L1092" s="109"/>
      <c r="M1092" s="1"/>
      <c r="N1092" s="2"/>
      <c r="O1092" s="1"/>
    </row>
    <row r="1093" spans="4:15">
      <c r="D1093" s="110"/>
      <c r="E1093" s="101"/>
      <c r="I1093" s="108">
        <f t="shared" si="79"/>
        <v>1088</v>
      </c>
      <c r="J1093" s="100">
        <f t="shared" si="79"/>
        <v>44450</v>
      </c>
      <c r="K1093" s="100">
        <f t="shared" si="79"/>
        <v>44450</v>
      </c>
      <c r="L1093" s="109"/>
      <c r="M1093" s="1"/>
      <c r="N1093" s="2"/>
      <c r="O1093" s="1"/>
    </row>
    <row r="1094" spans="4:15">
      <c r="D1094" s="110"/>
      <c r="E1094" s="101"/>
      <c r="I1094" s="108">
        <f t="shared" si="79"/>
        <v>1089</v>
      </c>
      <c r="J1094" s="100">
        <f t="shared" si="79"/>
        <v>44451</v>
      </c>
      <c r="K1094" s="100">
        <f t="shared" si="79"/>
        <v>44451</v>
      </c>
      <c r="L1094" s="109"/>
      <c r="M1094" s="1"/>
      <c r="N1094" s="2"/>
      <c r="O1094" s="1"/>
    </row>
    <row r="1095" spans="4:15">
      <c r="D1095" s="110"/>
      <c r="E1095" s="101"/>
      <c r="I1095" s="108">
        <f t="shared" si="79"/>
        <v>1090</v>
      </c>
      <c r="J1095" s="100">
        <f t="shared" si="79"/>
        <v>44452</v>
      </c>
      <c r="K1095" s="100">
        <f t="shared" si="79"/>
        <v>44452</v>
      </c>
      <c r="L1095" s="109"/>
      <c r="M1095" s="1"/>
      <c r="N1095" s="2"/>
      <c r="O1095" s="1"/>
    </row>
    <row r="1096" spans="4:15">
      <c r="D1096" s="110"/>
      <c r="E1096" s="101"/>
      <c r="I1096" s="108">
        <f t="shared" ref="I1096:K1111" si="80">I1095+1</f>
        <v>1091</v>
      </c>
      <c r="J1096" s="100">
        <f t="shared" si="80"/>
        <v>44453</v>
      </c>
      <c r="K1096" s="100">
        <f t="shared" si="80"/>
        <v>44453</v>
      </c>
      <c r="L1096" s="109"/>
      <c r="M1096" s="1"/>
      <c r="N1096" s="2"/>
      <c r="O1096" s="1"/>
    </row>
    <row r="1097" spans="4:15">
      <c r="D1097" s="110"/>
      <c r="E1097" s="101"/>
      <c r="I1097" s="108">
        <f t="shared" si="80"/>
        <v>1092</v>
      </c>
      <c r="J1097" s="100">
        <f t="shared" si="80"/>
        <v>44454</v>
      </c>
      <c r="K1097" s="100">
        <f t="shared" si="80"/>
        <v>44454</v>
      </c>
      <c r="L1097" s="109"/>
      <c r="M1097" s="1"/>
      <c r="N1097" s="2"/>
      <c r="O1097" s="1"/>
    </row>
    <row r="1098" spans="4:15">
      <c r="D1098" s="110"/>
      <c r="E1098" s="101"/>
      <c r="I1098" s="108">
        <f t="shared" si="80"/>
        <v>1093</v>
      </c>
      <c r="J1098" s="100">
        <f t="shared" si="80"/>
        <v>44455</v>
      </c>
      <c r="K1098" s="100">
        <f t="shared" si="80"/>
        <v>44455</v>
      </c>
      <c r="L1098" s="109"/>
      <c r="M1098" s="1"/>
      <c r="N1098" s="2"/>
      <c r="O1098" s="1"/>
    </row>
    <row r="1099" spans="4:15">
      <c r="D1099" s="110"/>
      <c r="E1099" s="101"/>
      <c r="I1099" s="108">
        <f t="shared" si="80"/>
        <v>1094</v>
      </c>
      <c r="J1099" s="100">
        <f t="shared" si="80"/>
        <v>44456</v>
      </c>
      <c r="K1099" s="100">
        <f t="shared" si="80"/>
        <v>44456</v>
      </c>
      <c r="L1099" s="109"/>
      <c r="M1099" s="1"/>
      <c r="N1099" s="2"/>
      <c r="O1099" s="1"/>
    </row>
    <row r="1100" spans="4:15">
      <c r="D1100" s="110"/>
      <c r="E1100" s="101"/>
      <c r="I1100" s="108">
        <f t="shared" si="80"/>
        <v>1095</v>
      </c>
      <c r="J1100" s="100">
        <f t="shared" si="80"/>
        <v>44457</v>
      </c>
      <c r="K1100" s="100">
        <f t="shared" si="80"/>
        <v>44457</v>
      </c>
      <c r="L1100" s="109"/>
      <c r="M1100" s="1"/>
      <c r="N1100" s="2"/>
      <c r="O1100" s="1"/>
    </row>
    <row r="1101" spans="4:15">
      <c r="D1101" s="110"/>
      <c r="E1101" s="101"/>
      <c r="I1101" s="108">
        <f t="shared" si="80"/>
        <v>1096</v>
      </c>
      <c r="J1101" s="100">
        <f t="shared" si="80"/>
        <v>44458</v>
      </c>
      <c r="K1101" s="100">
        <f t="shared" si="80"/>
        <v>44458</v>
      </c>
      <c r="L1101" s="109"/>
      <c r="M1101" s="1"/>
      <c r="N1101" s="2"/>
      <c r="O1101" s="1"/>
    </row>
    <row r="1102" spans="4:15">
      <c r="D1102" s="110"/>
      <c r="E1102" s="101"/>
      <c r="I1102" s="108">
        <f t="shared" si="80"/>
        <v>1097</v>
      </c>
      <c r="J1102" s="100">
        <f t="shared" si="80"/>
        <v>44459</v>
      </c>
      <c r="K1102" s="100">
        <f t="shared" si="80"/>
        <v>44459</v>
      </c>
      <c r="L1102" s="109"/>
      <c r="M1102" s="1"/>
      <c r="N1102" s="2"/>
      <c r="O1102" s="1"/>
    </row>
    <row r="1103" spans="4:15">
      <c r="D1103" s="110"/>
      <c r="E1103" s="101"/>
      <c r="I1103" s="108">
        <f t="shared" si="80"/>
        <v>1098</v>
      </c>
      <c r="J1103" s="100">
        <f t="shared" si="80"/>
        <v>44460</v>
      </c>
      <c r="K1103" s="100">
        <f t="shared" si="80"/>
        <v>44460</v>
      </c>
      <c r="L1103" s="109"/>
      <c r="M1103" s="1"/>
      <c r="N1103" s="2"/>
      <c r="O1103" s="1"/>
    </row>
    <row r="1104" spans="4:15">
      <c r="D1104" s="110"/>
      <c r="E1104" s="101"/>
      <c r="I1104" s="108">
        <f t="shared" si="80"/>
        <v>1099</v>
      </c>
      <c r="J1104" s="100">
        <f t="shared" si="80"/>
        <v>44461</v>
      </c>
      <c r="K1104" s="100">
        <f t="shared" si="80"/>
        <v>44461</v>
      </c>
      <c r="L1104" s="109"/>
      <c r="M1104" s="1"/>
      <c r="N1104" s="2"/>
      <c r="O1104" s="1"/>
    </row>
    <row r="1105" spans="4:15">
      <c r="D1105" s="110"/>
      <c r="E1105" s="101"/>
      <c r="I1105" s="108">
        <f t="shared" si="80"/>
        <v>1100</v>
      </c>
      <c r="J1105" s="100">
        <f t="shared" si="80"/>
        <v>44462</v>
      </c>
      <c r="K1105" s="100">
        <f t="shared" si="80"/>
        <v>44462</v>
      </c>
      <c r="L1105" s="109"/>
      <c r="M1105" s="1"/>
      <c r="N1105" s="2"/>
      <c r="O1105" s="1"/>
    </row>
    <row r="1106" spans="4:15">
      <c r="D1106" s="110"/>
      <c r="E1106" s="101"/>
      <c r="I1106" s="108">
        <f t="shared" si="80"/>
        <v>1101</v>
      </c>
      <c r="J1106" s="100">
        <f t="shared" si="80"/>
        <v>44463</v>
      </c>
      <c r="K1106" s="100">
        <f t="shared" si="80"/>
        <v>44463</v>
      </c>
      <c r="L1106" s="109"/>
      <c r="M1106" s="1"/>
      <c r="N1106" s="2"/>
      <c r="O1106" s="1"/>
    </row>
    <row r="1107" spans="4:15">
      <c r="D1107" s="110"/>
      <c r="E1107" s="101"/>
      <c r="I1107" s="108">
        <f t="shared" si="80"/>
        <v>1102</v>
      </c>
      <c r="J1107" s="100">
        <f t="shared" si="80"/>
        <v>44464</v>
      </c>
      <c r="K1107" s="100">
        <f t="shared" si="80"/>
        <v>44464</v>
      </c>
      <c r="L1107" s="109"/>
      <c r="M1107" s="1"/>
      <c r="N1107" s="2"/>
      <c r="O1107" s="1"/>
    </row>
    <row r="1108" spans="4:15">
      <c r="D1108" s="110"/>
      <c r="E1108" s="101"/>
      <c r="I1108" s="108">
        <f t="shared" si="80"/>
        <v>1103</v>
      </c>
      <c r="J1108" s="100">
        <f t="shared" si="80"/>
        <v>44465</v>
      </c>
      <c r="K1108" s="100">
        <f t="shared" si="80"/>
        <v>44465</v>
      </c>
      <c r="L1108" s="109"/>
      <c r="M1108" s="1"/>
      <c r="N1108" s="2"/>
      <c r="O1108" s="1"/>
    </row>
    <row r="1109" spans="4:15">
      <c r="D1109" s="110"/>
      <c r="E1109" s="101"/>
      <c r="I1109" s="108">
        <f t="shared" si="80"/>
        <v>1104</v>
      </c>
      <c r="J1109" s="100">
        <f t="shared" si="80"/>
        <v>44466</v>
      </c>
      <c r="K1109" s="100">
        <f t="shared" si="80"/>
        <v>44466</v>
      </c>
      <c r="L1109" s="109"/>
      <c r="M1109" s="1"/>
      <c r="N1109" s="2"/>
      <c r="O1109" s="1"/>
    </row>
    <row r="1110" spans="4:15">
      <c r="D1110" s="110"/>
      <c r="E1110" s="101"/>
      <c r="I1110" s="108">
        <f t="shared" si="80"/>
        <v>1105</v>
      </c>
      <c r="J1110" s="100">
        <f t="shared" si="80"/>
        <v>44467</v>
      </c>
      <c r="K1110" s="100">
        <f t="shared" si="80"/>
        <v>44467</v>
      </c>
      <c r="L1110" s="109"/>
      <c r="M1110" s="1"/>
      <c r="N1110" s="2"/>
      <c r="O1110" s="1"/>
    </row>
    <row r="1111" spans="4:15">
      <c r="D1111" s="110"/>
      <c r="E1111" s="101"/>
      <c r="I1111" s="108">
        <f t="shared" si="80"/>
        <v>1106</v>
      </c>
      <c r="J1111" s="100">
        <f t="shared" si="80"/>
        <v>44468</v>
      </c>
      <c r="K1111" s="100">
        <f t="shared" si="80"/>
        <v>44468</v>
      </c>
      <c r="L1111" s="109"/>
      <c r="M1111" s="1"/>
      <c r="N1111" s="2"/>
      <c r="O1111" s="1"/>
    </row>
    <row r="1112" spans="4:15">
      <c r="D1112" s="110"/>
      <c r="E1112" s="101"/>
      <c r="I1112" s="108">
        <f t="shared" ref="I1112:K1127" si="81">I1111+1</f>
        <v>1107</v>
      </c>
      <c r="J1112" s="100">
        <f t="shared" si="81"/>
        <v>44469</v>
      </c>
      <c r="K1112" s="100">
        <f t="shared" si="81"/>
        <v>44469</v>
      </c>
      <c r="L1112" s="109"/>
      <c r="M1112" s="1"/>
      <c r="N1112" s="2"/>
      <c r="O1112" s="1"/>
    </row>
    <row r="1113" spans="4:15">
      <c r="D1113" s="110"/>
      <c r="E1113" s="101"/>
      <c r="I1113" s="108">
        <f t="shared" si="81"/>
        <v>1108</v>
      </c>
      <c r="J1113" s="100">
        <f t="shared" si="81"/>
        <v>44470</v>
      </c>
      <c r="K1113" s="100">
        <f t="shared" si="81"/>
        <v>44470</v>
      </c>
      <c r="L1113" s="109"/>
      <c r="M1113" s="1"/>
      <c r="N1113" s="2"/>
      <c r="O1113" s="1"/>
    </row>
    <row r="1114" spans="4:15">
      <c r="D1114" s="110"/>
      <c r="E1114" s="101"/>
      <c r="I1114" s="108">
        <f t="shared" si="81"/>
        <v>1109</v>
      </c>
      <c r="J1114" s="100">
        <f t="shared" si="81"/>
        <v>44471</v>
      </c>
      <c r="K1114" s="100">
        <f t="shared" si="81"/>
        <v>44471</v>
      </c>
      <c r="L1114" s="109"/>
      <c r="M1114" s="1"/>
      <c r="N1114" s="2"/>
      <c r="O1114" s="1"/>
    </row>
    <row r="1115" spans="4:15">
      <c r="D1115" s="110"/>
      <c r="E1115" s="101"/>
      <c r="I1115" s="108">
        <f t="shared" si="81"/>
        <v>1110</v>
      </c>
      <c r="J1115" s="100">
        <f t="shared" si="81"/>
        <v>44472</v>
      </c>
      <c r="K1115" s="100">
        <f t="shared" si="81"/>
        <v>44472</v>
      </c>
      <c r="L1115" s="109"/>
      <c r="M1115" s="1"/>
      <c r="N1115" s="2"/>
      <c r="O1115" s="1"/>
    </row>
    <row r="1116" spans="4:15">
      <c r="D1116" s="110"/>
      <c r="E1116" s="101"/>
      <c r="I1116" s="108">
        <f t="shared" si="81"/>
        <v>1111</v>
      </c>
      <c r="J1116" s="100">
        <f t="shared" si="81"/>
        <v>44473</v>
      </c>
      <c r="K1116" s="100">
        <f t="shared" si="81"/>
        <v>44473</v>
      </c>
      <c r="L1116" s="109"/>
      <c r="M1116" s="1"/>
      <c r="N1116" s="2"/>
      <c r="O1116" s="1"/>
    </row>
    <row r="1117" spans="4:15">
      <c r="D1117" s="110"/>
      <c r="E1117" s="101"/>
      <c r="I1117" s="108">
        <f t="shared" si="81"/>
        <v>1112</v>
      </c>
      <c r="J1117" s="100">
        <f t="shared" si="81"/>
        <v>44474</v>
      </c>
      <c r="K1117" s="100">
        <f t="shared" si="81"/>
        <v>44474</v>
      </c>
      <c r="L1117" s="109"/>
      <c r="M1117" s="1"/>
      <c r="N1117" s="2"/>
      <c r="O1117" s="1"/>
    </row>
    <row r="1118" spans="4:15">
      <c r="D1118" s="110"/>
      <c r="E1118" s="101"/>
      <c r="I1118" s="108">
        <f t="shared" si="81"/>
        <v>1113</v>
      </c>
      <c r="J1118" s="100">
        <f t="shared" si="81"/>
        <v>44475</v>
      </c>
      <c r="K1118" s="100">
        <f t="shared" si="81"/>
        <v>44475</v>
      </c>
      <c r="L1118" s="109"/>
      <c r="M1118" s="1"/>
      <c r="N1118" s="2"/>
      <c r="O1118" s="1"/>
    </row>
    <row r="1119" spans="4:15">
      <c r="D1119" s="110"/>
      <c r="E1119" s="101"/>
      <c r="I1119" s="108">
        <f t="shared" si="81"/>
        <v>1114</v>
      </c>
      <c r="J1119" s="100">
        <f t="shared" si="81"/>
        <v>44476</v>
      </c>
      <c r="K1119" s="100">
        <f t="shared" si="81"/>
        <v>44476</v>
      </c>
      <c r="L1119" s="109"/>
      <c r="M1119" s="1"/>
      <c r="N1119" s="2"/>
      <c r="O1119" s="1"/>
    </row>
    <row r="1120" spans="4:15">
      <c r="D1120" s="110"/>
      <c r="E1120" s="101"/>
      <c r="I1120" s="108">
        <f t="shared" si="81"/>
        <v>1115</v>
      </c>
      <c r="J1120" s="100">
        <f t="shared" si="81"/>
        <v>44477</v>
      </c>
      <c r="K1120" s="100">
        <f t="shared" si="81"/>
        <v>44477</v>
      </c>
      <c r="L1120" s="109"/>
      <c r="M1120" s="1"/>
      <c r="N1120" s="2"/>
      <c r="O1120" s="1"/>
    </row>
    <row r="1121" spans="4:15">
      <c r="D1121" s="110"/>
      <c r="E1121" s="101"/>
      <c r="I1121" s="108">
        <f t="shared" si="81"/>
        <v>1116</v>
      </c>
      <c r="J1121" s="100">
        <f t="shared" si="81"/>
        <v>44478</v>
      </c>
      <c r="K1121" s="100">
        <f t="shared" si="81"/>
        <v>44478</v>
      </c>
      <c r="L1121" s="109"/>
      <c r="M1121" s="1"/>
      <c r="N1121" s="2"/>
      <c r="O1121" s="1"/>
    </row>
    <row r="1122" spans="4:15">
      <c r="D1122" s="110"/>
      <c r="E1122" s="101"/>
      <c r="I1122" s="108">
        <f t="shared" si="81"/>
        <v>1117</v>
      </c>
      <c r="J1122" s="100">
        <f t="shared" si="81"/>
        <v>44479</v>
      </c>
      <c r="K1122" s="100">
        <f t="shared" si="81"/>
        <v>44479</v>
      </c>
      <c r="L1122" s="109"/>
      <c r="M1122" s="1"/>
      <c r="N1122" s="2"/>
      <c r="O1122" s="1"/>
    </row>
    <row r="1123" spans="4:15">
      <c r="D1123" s="110"/>
      <c r="E1123" s="101"/>
      <c r="I1123" s="108">
        <f t="shared" si="81"/>
        <v>1118</v>
      </c>
      <c r="J1123" s="100">
        <f t="shared" si="81"/>
        <v>44480</v>
      </c>
      <c r="K1123" s="100">
        <f t="shared" si="81"/>
        <v>44480</v>
      </c>
      <c r="L1123" s="109"/>
      <c r="M1123" s="1"/>
      <c r="N1123" s="2"/>
      <c r="O1123" s="1"/>
    </row>
    <row r="1124" spans="4:15">
      <c r="D1124" s="110"/>
      <c r="E1124" s="101"/>
      <c r="I1124" s="108">
        <f t="shared" si="81"/>
        <v>1119</v>
      </c>
      <c r="J1124" s="100">
        <f t="shared" si="81"/>
        <v>44481</v>
      </c>
      <c r="K1124" s="100">
        <f t="shared" si="81"/>
        <v>44481</v>
      </c>
      <c r="L1124" s="109"/>
      <c r="M1124" s="1"/>
      <c r="N1124" s="2"/>
      <c r="O1124" s="1"/>
    </row>
    <row r="1125" spans="4:15">
      <c r="D1125" s="110"/>
      <c r="E1125" s="101"/>
      <c r="I1125" s="108">
        <f t="shared" si="81"/>
        <v>1120</v>
      </c>
      <c r="J1125" s="100">
        <f t="shared" si="81"/>
        <v>44482</v>
      </c>
      <c r="K1125" s="100">
        <f t="shared" si="81"/>
        <v>44482</v>
      </c>
      <c r="L1125" s="109"/>
      <c r="M1125" s="1"/>
      <c r="N1125" s="2"/>
      <c r="O1125" s="1"/>
    </row>
    <row r="1126" spans="4:15">
      <c r="D1126" s="110"/>
      <c r="E1126" s="101"/>
      <c r="I1126" s="108">
        <f t="shared" si="81"/>
        <v>1121</v>
      </c>
      <c r="J1126" s="100">
        <f t="shared" si="81"/>
        <v>44483</v>
      </c>
      <c r="K1126" s="100">
        <f t="shared" si="81"/>
        <v>44483</v>
      </c>
      <c r="L1126" s="109"/>
      <c r="M1126" s="1"/>
      <c r="N1126" s="2"/>
      <c r="O1126" s="1"/>
    </row>
    <row r="1127" spans="4:15">
      <c r="D1127" s="110"/>
      <c r="E1127" s="101"/>
      <c r="I1127" s="108">
        <f t="shared" si="81"/>
        <v>1122</v>
      </c>
      <c r="J1127" s="100">
        <f t="shared" si="81"/>
        <v>44484</v>
      </c>
      <c r="K1127" s="100">
        <f t="shared" si="81"/>
        <v>44484</v>
      </c>
      <c r="L1127" s="109"/>
      <c r="M1127" s="1"/>
      <c r="N1127" s="2"/>
      <c r="O1127" s="1"/>
    </row>
    <row r="1128" spans="4:15">
      <c r="D1128" s="110"/>
      <c r="E1128" s="101"/>
      <c r="I1128" s="108">
        <f t="shared" ref="I1128:K1143" si="82">I1127+1</f>
        <v>1123</v>
      </c>
      <c r="J1128" s="100">
        <f t="shared" si="82"/>
        <v>44485</v>
      </c>
      <c r="K1128" s="100">
        <f t="shared" si="82"/>
        <v>44485</v>
      </c>
      <c r="L1128" s="109"/>
      <c r="M1128" s="1"/>
      <c r="N1128" s="2"/>
      <c r="O1128" s="1"/>
    </row>
    <row r="1129" spans="4:15">
      <c r="D1129" s="110"/>
      <c r="E1129" s="101"/>
      <c r="I1129" s="108">
        <f t="shared" si="82"/>
        <v>1124</v>
      </c>
      <c r="J1129" s="100">
        <f t="shared" si="82"/>
        <v>44486</v>
      </c>
      <c r="K1129" s="100">
        <f t="shared" si="82"/>
        <v>44486</v>
      </c>
      <c r="L1129" s="109"/>
      <c r="M1129" s="1"/>
      <c r="N1129" s="2"/>
      <c r="O1129" s="1"/>
    </row>
    <row r="1130" spans="4:15">
      <c r="D1130" s="110"/>
      <c r="E1130" s="101"/>
      <c r="I1130" s="108">
        <f t="shared" si="82"/>
        <v>1125</v>
      </c>
      <c r="J1130" s="100">
        <f t="shared" si="82"/>
        <v>44487</v>
      </c>
      <c r="K1130" s="100">
        <f t="shared" si="82"/>
        <v>44487</v>
      </c>
      <c r="L1130" s="109"/>
      <c r="M1130" s="1"/>
      <c r="N1130" s="2"/>
      <c r="O1130" s="1"/>
    </row>
    <row r="1131" spans="4:15">
      <c r="D1131" s="110"/>
      <c r="E1131" s="101"/>
      <c r="I1131" s="108">
        <f t="shared" si="82"/>
        <v>1126</v>
      </c>
      <c r="J1131" s="100">
        <f t="shared" si="82"/>
        <v>44488</v>
      </c>
      <c r="K1131" s="100">
        <f t="shared" si="82"/>
        <v>44488</v>
      </c>
      <c r="L1131" s="109"/>
      <c r="M1131" s="1"/>
      <c r="N1131" s="2"/>
      <c r="O1131" s="1"/>
    </row>
    <row r="1132" spans="4:15">
      <c r="D1132" s="110"/>
      <c r="E1132" s="101"/>
      <c r="I1132" s="108">
        <f t="shared" si="82"/>
        <v>1127</v>
      </c>
      <c r="J1132" s="100">
        <f t="shared" si="82"/>
        <v>44489</v>
      </c>
      <c r="K1132" s="100">
        <f t="shared" si="82"/>
        <v>44489</v>
      </c>
      <c r="L1132" s="109"/>
      <c r="M1132" s="1"/>
      <c r="N1132" s="2"/>
      <c r="O1132" s="1"/>
    </row>
    <row r="1133" spans="4:15">
      <c r="D1133" s="110"/>
      <c r="E1133" s="101"/>
      <c r="I1133" s="108">
        <f t="shared" si="82"/>
        <v>1128</v>
      </c>
      <c r="J1133" s="100">
        <f t="shared" si="82"/>
        <v>44490</v>
      </c>
      <c r="K1133" s="100">
        <f t="shared" si="82"/>
        <v>44490</v>
      </c>
      <c r="L1133" s="109"/>
      <c r="M1133" s="1"/>
      <c r="N1133" s="2"/>
      <c r="O1133" s="1"/>
    </row>
    <row r="1134" spans="4:15">
      <c r="D1134" s="110"/>
      <c r="E1134" s="101"/>
      <c r="I1134" s="108">
        <f t="shared" si="82"/>
        <v>1129</v>
      </c>
      <c r="J1134" s="100">
        <f t="shared" si="82"/>
        <v>44491</v>
      </c>
      <c r="K1134" s="100">
        <f t="shared" si="82"/>
        <v>44491</v>
      </c>
      <c r="L1134" s="109"/>
      <c r="M1134" s="1"/>
      <c r="N1134" s="2"/>
      <c r="O1134" s="1"/>
    </row>
    <row r="1135" spans="4:15">
      <c r="D1135" s="110"/>
      <c r="E1135" s="101"/>
      <c r="I1135" s="108">
        <f t="shared" si="82"/>
        <v>1130</v>
      </c>
      <c r="J1135" s="100">
        <f t="shared" si="82"/>
        <v>44492</v>
      </c>
      <c r="K1135" s="100">
        <f t="shared" si="82"/>
        <v>44492</v>
      </c>
      <c r="L1135" s="109"/>
      <c r="M1135" s="1"/>
      <c r="N1135" s="2"/>
      <c r="O1135" s="1"/>
    </row>
    <row r="1136" spans="4:15">
      <c r="D1136" s="110"/>
      <c r="E1136" s="101"/>
      <c r="I1136" s="108">
        <f t="shared" si="82"/>
        <v>1131</v>
      </c>
      <c r="J1136" s="100">
        <f t="shared" si="82"/>
        <v>44493</v>
      </c>
      <c r="K1136" s="100">
        <f t="shared" si="82"/>
        <v>44493</v>
      </c>
      <c r="L1136" s="109"/>
      <c r="M1136" s="1"/>
      <c r="N1136" s="2"/>
      <c r="O1136" s="1"/>
    </row>
    <row r="1137" spans="4:15">
      <c r="D1137" s="110"/>
      <c r="E1137" s="101"/>
      <c r="I1137" s="108">
        <f t="shared" si="82"/>
        <v>1132</v>
      </c>
      <c r="J1137" s="100">
        <f t="shared" si="82"/>
        <v>44494</v>
      </c>
      <c r="K1137" s="100">
        <f t="shared" si="82"/>
        <v>44494</v>
      </c>
      <c r="L1137" s="109"/>
      <c r="M1137" s="1"/>
      <c r="N1137" s="2"/>
      <c r="O1137" s="1"/>
    </row>
    <row r="1138" spans="4:15">
      <c r="D1138" s="110"/>
      <c r="E1138" s="101"/>
      <c r="I1138" s="108">
        <f t="shared" si="82"/>
        <v>1133</v>
      </c>
      <c r="J1138" s="100">
        <f t="shared" si="82"/>
        <v>44495</v>
      </c>
      <c r="K1138" s="100">
        <f t="shared" si="82"/>
        <v>44495</v>
      </c>
      <c r="L1138" s="109"/>
      <c r="M1138" s="1"/>
      <c r="N1138" s="2"/>
      <c r="O1138" s="1"/>
    </row>
    <row r="1139" spans="4:15">
      <c r="D1139" s="110"/>
      <c r="E1139" s="101"/>
      <c r="I1139" s="108">
        <f t="shared" si="82"/>
        <v>1134</v>
      </c>
      <c r="J1139" s="100">
        <f t="shared" si="82"/>
        <v>44496</v>
      </c>
      <c r="K1139" s="100">
        <f t="shared" si="82"/>
        <v>44496</v>
      </c>
      <c r="L1139" s="109"/>
      <c r="M1139" s="1"/>
      <c r="N1139" s="2"/>
      <c r="O1139" s="1"/>
    </row>
    <row r="1140" spans="4:15">
      <c r="D1140" s="110"/>
      <c r="E1140" s="101"/>
      <c r="I1140" s="108">
        <f t="shared" si="82"/>
        <v>1135</v>
      </c>
      <c r="J1140" s="100">
        <f t="shared" si="82"/>
        <v>44497</v>
      </c>
      <c r="K1140" s="100">
        <f t="shared" si="82"/>
        <v>44497</v>
      </c>
      <c r="L1140" s="109"/>
      <c r="M1140" s="1"/>
      <c r="N1140" s="2"/>
      <c r="O1140" s="1"/>
    </row>
    <row r="1141" spans="4:15">
      <c r="D1141" s="110"/>
      <c r="E1141" s="101"/>
      <c r="I1141" s="108">
        <f t="shared" si="82"/>
        <v>1136</v>
      </c>
      <c r="J1141" s="100">
        <f t="shared" si="82"/>
        <v>44498</v>
      </c>
      <c r="K1141" s="100">
        <f t="shared" si="82"/>
        <v>44498</v>
      </c>
      <c r="L1141" s="109"/>
      <c r="M1141" s="1"/>
      <c r="N1141" s="2"/>
      <c r="O1141" s="1"/>
    </row>
    <row r="1142" spans="4:15">
      <c r="D1142" s="110"/>
      <c r="E1142" s="101"/>
      <c r="I1142" s="108">
        <f t="shared" si="82"/>
        <v>1137</v>
      </c>
      <c r="J1142" s="100">
        <f t="shared" si="82"/>
        <v>44499</v>
      </c>
      <c r="K1142" s="100">
        <f t="shared" si="82"/>
        <v>44499</v>
      </c>
      <c r="L1142" s="109"/>
      <c r="M1142" s="1"/>
      <c r="N1142" s="2"/>
      <c r="O1142" s="1"/>
    </row>
    <row r="1143" spans="4:15">
      <c r="D1143" s="110"/>
      <c r="E1143" s="101"/>
      <c r="I1143" s="108">
        <f t="shared" si="82"/>
        <v>1138</v>
      </c>
      <c r="J1143" s="100">
        <f t="shared" si="82"/>
        <v>44500</v>
      </c>
      <c r="K1143" s="100">
        <f t="shared" si="82"/>
        <v>44500</v>
      </c>
      <c r="L1143" s="109"/>
      <c r="M1143" s="1"/>
      <c r="N1143" s="2"/>
      <c r="O1143" s="1"/>
    </row>
    <row r="1144" spans="4:15">
      <c r="D1144" s="110"/>
      <c r="E1144" s="101"/>
      <c r="I1144" s="108">
        <f t="shared" ref="I1144:K1159" si="83">I1143+1</f>
        <v>1139</v>
      </c>
      <c r="J1144" s="100">
        <f t="shared" si="83"/>
        <v>44501</v>
      </c>
      <c r="K1144" s="100">
        <f t="shared" si="83"/>
        <v>44501</v>
      </c>
      <c r="L1144" s="109"/>
      <c r="M1144" s="1"/>
      <c r="N1144" s="2"/>
      <c r="O1144" s="1"/>
    </row>
    <row r="1145" spans="4:15">
      <c r="D1145" s="110"/>
      <c r="E1145" s="101"/>
      <c r="I1145" s="108">
        <f t="shared" si="83"/>
        <v>1140</v>
      </c>
      <c r="J1145" s="100">
        <f t="shared" si="83"/>
        <v>44502</v>
      </c>
      <c r="K1145" s="100">
        <f t="shared" si="83"/>
        <v>44502</v>
      </c>
      <c r="L1145" s="109"/>
      <c r="M1145" s="1"/>
      <c r="N1145" s="2"/>
      <c r="O1145" s="1"/>
    </row>
    <row r="1146" spans="4:15">
      <c r="D1146" s="110"/>
      <c r="E1146" s="101"/>
      <c r="I1146" s="108">
        <f t="shared" si="83"/>
        <v>1141</v>
      </c>
      <c r="J1146" s="100">
        <f t="shared" si="83"/>
        <v>44503</v>
      </c>
      <c r="K1146" s="100">
        <f t="shared" si="83"/>
        <v>44503</v>
      </c>
      <c r="L1146" s="109"/>
      <c r="M1146" s="1"/>
      <c r="N1146" s="2"/>
      <c r="O1146" s="1"/>
    </row>
    <row r="1147" spans="4:15">
      <c r="D1147" s="110"/>
      <c r="E1147" s="101"/>
      <c r="I1147" s="108">
        <f t="shared" si="83"/>
        <v>1142</v>
      </c>
      <c r="J1147" s="100">
        <f t="shared" si="83"/>
        <v>44504</v>
      </c>
      <c r="K1147" s="100">
        <f t="shared" si="83"/>
        <v>44504</v>
      </c>
      <c r="L1147" s="109"/>
      <c r="M1147" s="1"/>
      <c r="N1147" s="2"/>
      <c r="O1147" s="1"/>
    </row>
    <row r="1148" spans="4:15">
      <c r="D1148" s="110"/>
      <c r="E1148" s="101"/>
      <c r="I1148" s="108">
        <f t="shared" si="83"/>
        <v>1143</v>
      </c>
      <c r="J1148" s="100">
        <f t="shared" si="83"/>
        <v>44505</v>
      </c>
      <c r="K1148" s="100">
        <f t="shared" si="83"/>
        <v>44505</v>
      </c>
      <c r="L1148" s="109"/>
      <c r="M1148" s="1"/>
      <c r="N1148" s="2"/>
      <c r="O1148" s="1"/>
    </row>
    <row r="1149" spans="4:15">
      <c r="D1149" s="110"/>
      <c r="E1149" s="101"/>
      <c r="I1149" s="108">
        <f t="shared" si="83"/>
        <v>1144</v>
      </c>
      <c r="J1149" s="100">
        <f t="shared" si="83"/>
        <v>44506</v>
      </c>
      <c r="K1149" s="100">
        <f t="shared" si="83"/>
        <v>44506</v>
      </c>
      <c r="L1149" s="109"/>
      <c r="M1149" s="1"/>
      <c r="N1149" s="2"/>
      <c r="O1149" s="1"/>
    </row>
    <row r="1150" spans="4:15">
      <c r="D1150" s="110"/>
      <c r="E1150" s="101"/>
      <c r="I1150" s="108">
        <f t="shared" si="83"/>
        <v>1145</v>
      </c>
      <c r="J1150" s="100">
        <f t="shared" si="83"/>
        <v>44507</v>
      </c>
      <c r="K1150" s="100">
        <f t="shared" si="83"/>
        <v>44507</v>
      </c>
      <c r="L1150" s="109"/>
      <c r="M1150" s="1"/>
      <c r="N1150" s="2"/>
      <c r="O1150" s="1"/>
    </row>
    <row r="1151" spans="4:15">
      <c r="D1151" s="110"/>
      <c r="E1151" s="101"/>
      <c r="I1151" s="108">
        <f t="shared" si="83"/>
        <v>1146</v>
      </c>
      <c r="J1151" s="100">
        <f t="shared" si="83"/>
        <v>44508</v>
      </c>
      <c r="K1151" s="100">
        <f t="shared" si="83"/>
        <v>44508</v>
      </c>
      <c r="L1151" s="109"/>
      <c r="M1151" s="1"/>
      <c r="N1151" s="2"/>
      <c r="O1151" s="1"/>
    </row>
    <row r="1152" spans="4:15">
      <c r="D1152" s="110"/>
      <c r="E1152" s="101"/>
      <c r="I1152" s="108">
        <f t="shared" si="83"/>
        <v>1147</v>
      </c>
      <c r="J1152" s="100">
        <f t="shared" si="83"/>
        <v>44509</v>
      </c>
      <c r="K1152" s="100">
        <f t="shared" si="83"/>
        <v>44509</v>
      </c>
      <c r="L1152" s="109"/>
      <c r="M1152" s="1"/>
      <c r="N1152" s="2"/>
      <c r="O1152" s="1"/>
    </row>
    <row r="1153" spans="4:15">
      <c r="D1153" s="110"/>
      <c r="E1153" s="101"/>
      <c r="I1153" s="108">
        <f t="shared" si="83"/>
        <v>1148</v>
      </c>
      <c r="J1153" s="100">
        <f t="shared" si="83"/>
        <v>44510</v>
      </c>
      <c r="K1153" s="100">
        <f t="shared" si="83"/>
        <v>44510</v>
      </c>
      <c r="L1153" s="109"/>
      <c r="M1153" s="1"/>
      <c r="N1153" s="2"/>
      <c r="O1153" s="1"/>
    </row>
    <row r="1154" spans="4:15">
      <c r="D1154" s="110"/>
      <c r="E1154" s="101"/>
      <c r="I1154" s="108">
        <f t="shared" si="83"/>
        <v>1149</v>
      </c>
      <c r="J1154" s="100">
        <f t="shared" si="83"/>
        <v>44511</v>
      </c>
      <c r="K1154" s="100">
        <f t="shared" si="83"/>
        <v>44511</v>
      </c>
      <c r="L1154" s="109"/>
      <c r="M1154" s="1"/>
      <c r="N1154" s="2"/>
      <c r="O1154" s="1"/>
    </row>
    <row r="1155" spans="4:15">
      <c r="D1155" s="110"/>
      <c r="E1155" s="101"/>
      <c r="I1155" s="108">
        <f t="shared" si="83"/>
        <v>1150</v>
      </c>
      <c r="J1155" s="100">
        <f t="shared" si="83"/>
        <v>44512</v>
      </c>
      <c r="K1155" s="100">
        <f t="shared" si="83"/>
        <v>44512</v>
      </c>
      <c r="L1155" s="109"/>
      <c r="M1155" s="1"/>
      <c r="N1155" s="2"/>
      <c r="O1155" s="1"/>
    </row>
    <row r="1156" spans="4:15">
      <c r="D1156" s="110"/>
      <c r="E1156" s="101"/>
      <c r="I1156" s="108">
        <f t="shared" si="83"/>
        <v>1151</v>
      </c>
      <c r="J1156" s="100">
        <f t="shared" si="83"/>
        <v>44513</v>
      </c>
      <c r="K1156" s="100">
        <f t="shared" si="83"/>
        <v>44513</v>
      </c>
      <c r="L1156" s="109"/>
      <c r="M1156" s="1"/>
      <c r="N1156" s="2"/>
      <c r="O1156" s="1"/>
    </row>
    <row r="1157" spans="4:15">
      <c r="D1157" s="110"/>
      <c r="E1157" s="101"/>
      <c r="I1157" s="108">
        <f t="shared" si="83"/>
        <v>1152</v>
      </c>
      <c r="J1157" s="100">
        <f t="shared" si="83"/>
        <v>44514</v>
      </c>
      <c r="K1157" s="100">
        <f t="shared" si="83"/>
        <v>44514</v>
      </c>
      <c r="L1157" s="109"/>
      <c r="M1157" s="1"/>
      <c r="N1157" s="2"/>
      <c r="O1157" s="1"/>
    </row>
    <row r="1158" spans="4:15">
      <c r="D1158" s="110"/>
      <c r="E1158" s="101"/>
      <c r="I1158" s="108">
        <f t="shared" si="83"/>
        <v>1153</v>
      </c>
      <c r="J1158" s="100">
        <f t="shared" si="83"/>
        <v>44515</v>
      </c>
      <c r="K1158" s="100">
        <f t="shared" si="83"/>
        <v>44515</v>
      </c>
      <c r="L1158" s="109"/>
      <c r="M1158" s="1"/>
      <c r="N1158" s="2"/>
      <c r="O1158" s="1"/>
    </row>
    <row r="1159" spans="4:15">
      <c r="D1159" s="110"/>
      <c r="E1159" s="101"/>
      <c r="I1159" s="108">
        <f t="shared" si="83"/>
        <v>1154</v>
      </c>
      <c r="J1159" s="100">
        <f t="shared" si="83"/>
        <v>44516</v>
      </c>
      <c r="K1159" s="100">
        <f t="shared" si="83"/>
        <v>44516</v>
      </c>
      <c r="L1159" s="109"/>
      <c r="M1159" s="1"/>
      <c r="N1159" s="2"/>
      <c r="O1159" s="1"/>
    </row>
    <row r="1160" spans="4:15">
      <c r="D1160" s="110"/>
      <c r="E1160" s="101"/>
      <c r="I1160" s="108">
        <f t="shared" ref="I1160:K1175" si="84">I1159+1</f>
        <v>1155</v>
      </c>
      <c r="J1160" s="100">
        <f t="shared" si="84"/>
        <v>44517</v>
      </c>
      <c r="K1160" s="100">
        <f t="shared" si="84"/>
        <v>44517</v>
      </c>
      <c r="L1160" s="109"/>
      <c r="M1160" s="1"/>
      <c r="N1160" s="2"/>
      <c r="O1160" s="1"/>
    </row>
    <row r="1161" spans="4:15">
      <c r="D1161" s="110"/>
      <c r="E1161" s="101"/>
      <c r="I1161" s="108">
        <f t="shared" si="84"/>
        <v>1156</v>
      </c>
      <c r="J1161" s="100">
        <f t="shared" si="84"/>
        <v>44518</v>
      </c>
      <c r="K1161" s="100">
        <f t="shared" si="84"/>
        <v>44518</v>
      </c>
      <c r="L1161" s="109"/>
      <c r="M1161" s="1"/>
      <c r="N1161" s="2"/>
      <c r="O1161" s="1"/>
    </row>
    <row r="1162" spans="4:15">
      <c r="D1162" s="110"/>
      <c r="E1162" s="101"/>
      <c r="I1162" s="108">
        <f t="shared" si="84"/>
        <v>1157</v>
      </c>
      <c r="J1162" s="100">
        <f t="shared" si="84"/>
        <v>44519</v>
      </c>
      <c r="K1162" s="100">
        <f t="shared" si="84"/>
        <v>44519</v>
      </c>
      <c r="L1162" s="109"/>
      <c r="M1162" s="1"/>
      <c r="N1162" s="2"/>
      <c r="O1162" s="1"/>
    </row>
    <row r="1163" spans="4:15">
      <c r="D1163" s="110"/>
      <c r="E1163" s="101"/>
      <c r="I1163" s="108">
        <f t="shared" si="84"/>
        <v>1158</v>
      </c>
      <c r="J1163" s="100">
        <f t="shared" si="84"/>
        <v>44520</v>
      </c>
      <c r="K1163" s="100">
        <f t="shared" si="84"/>
        <v>44520</v>
      </c>
      <c r="L1163" s="109"/>
      <c r="M1163" s="1"/>
      <c r="N1163" s="2"/>
      <c r="O1163" s="1"/>
    </row>
    <row r="1164" spans="4:15">
      <c r="D1164" s="110"/>
      <c r="E1164" s="101"/>
      <c r="I1164" s="108">
        <f t="shared" si="84"/>
        <v>1159</v>
      </c>
      <c r="J1164" s="100">
        <f t="shared" si="84"/>
        <v>44521</v>
      </c>
      <c r="K1164" s="100">
        <f t="shared" si="84"/>
        <v>44521</v>
      </c>
      <c r="L1164" s="109"/>
      <c r="M1164" s="1"/>
      <c r="N1164" s="2"/>
      <c r="O1164" s="1"/>
    </row>
    <row r="1165" spans="4:15">
      <c r="D1165" s="110"/>
      <c r="E1165" s="101"/>
      <c r="I1165" s="108">
        <f t="shared" si="84"/>
        <v>1160</v>
      </c>
      <c r="J1165" s="100">
        <f t="shared" si="84"/>
        <v>44522</v>
      </c>
      <c r="K1165" s="100">
        <f t="shared" si="84"/>
        <v>44522</v>
      </c>
      <c r="L1165" s="109"/>
      <c r="M1165" s="1"/>
      <c r="N1165" s="2"/>
      <c r="O1165" s="1"/>
    </row>
    <row r="1166" spans="4:15">
      <c r="D1166" s="110"/>
      <c r="E1166" s="101"/>
      <c r="I1166" s="108">
        <f t="shared" si="84"/>
        <v>1161</v>
      </c>
      <c r="J1166" s="100">
        <f t="shared" si="84"/>
        <v>44523</v>
      </c>
      <c r="K1166" s="100">
        <f t="shared" si="84"/>
        <v>44523</v>
      </c>
      <c r="L1166" s="109"/>
      <c r="M1166" s="1"/>
      <c r="N1166" s="2"/>
      <c r="O1166" s="1"/>
    </row>
    <row r="1167" spans="4:15">
      <c r="D1167" s="110"/>
      <c r="E1167" s="101"/>
      <c r="I1167" s="108">
        <f t="shared" si="84"/>
        <v>1162</v>
      </c>
      <c r="J1167" s="100">
        <f t="shared" si="84"/>
        <v>44524</v>
      </c>
      <c r="K1167" s="100">
        <f t="shared" si="84"/>
        <v>44524</v>
      </c>
      <c r="L1167" s="109"/>
      <c r="M1167" s="1"/>
      <c r="N1167" s="2"/>
      <c r="O1167" s="1"/>
    </row>
    <row r="1168" spans="4:15">
      <c r="D1168" s="110"/>
      <c r="E1168" s="101"/>
      <c r="I1168" s="108">
        <f t="shared" si="84"/>
        <v>1163</v>
      </c>
      <c r="J1168" s="100">
        <f t="shared" si="84"/>
        <v>44525</v>
      </c>
      <c r="K1168" s="100">
        <f t="shared" si="84"/>
        <v>44525</v>
      </c>
      <c r="L1168" s="109"/>
      <c r="M1168" s="1"/>
      <c r="N1168" s="2"/>
      <c r="O1168" s="1"/>
    </row>
    <row r="1169" spans="4:15">
      <c r="D1169" s="110"/>
      <c r="E1169" s="101"/>
      <c r="I1169" s="108">
        <f t="shared" si="84"/>
        <v>1164</v>
      </c>
      <c r="J1169" s="100">
        <f t="shared" si="84"/>
        <v>44526</v>
      </c>
      <c r="K1169" s="100">
        <f t="shared" si="84"/>
        <v>44526</v>
      </c>
      <c r="L1169" s="109"/>
      <c r="M1169" s="1"/>
      <c r="N1169" s="2"/>
      <c r="O1169" s="1"/>
    </row>
    <row r="1170" spans="4:15">
      <c r="D1170" s="110"/>
      <c r="E1170" s="101"/>
      <c r="I1170" s="108">
        <f t="shared" si="84"/>
        <v>1165</v>
      </c>
      <c r="J1170" s="100">
        <f t="shared" si="84"/>
        <v>44527</v>
      </c>
      <c r="K1170" s="100">
        <f t="shared" si="84"/>
        <v>44527</v>
      </c>
      <c r="L1170" s="109"/>
      <c r="M1170" s="1"/>
      <c r="N1170" s="2"/>
      <c r="O1170" s="1"/>
    </row>
    <row r="1171" spans="4:15">
      <c r="D1171" s="110"/>
      <c r="E1171" s="101"/>
      <c r="I1171" s="108">
        <f t="shared" si="84"/>
        <v>1166</v>
      </c>
      <c r="J1171" s="100">
        <f t="shared" si="84"/>
        <v>44528</v>
      </c>
      <c r="K1171" s="100">
        <f t="shared" si="84"/>
        <v>44528</v>
      </c>
      <c r="L1171" s="109"/>
      <c r="M1171" s="1"/>
      <c r="N1171" s="2"/>
      <c r="O1171" s="1"/>
    </row>
    <row r="1172" spans="4:15">
      <c r="D1172" s="110"/>
      <c r="E1172" s="101"/>
      <c r="I1172" s="108">
        <f t="shared" si="84"/>
        <v>1167</v>
      </c>
      <c r="J1172" s="100">
        <f t="shared" si="84"/>
        <v>44529</v>
      </c>
      <c r="K1172" s="100">
        <f t="shared" si="84"/>
        <v>44529</v>
      </c>
      <c r="L1172" s="109"/>
      <c r="M1172" s="1"/>
      <c r="N1172" s="2"/>
      <c r="O1172" s="1"/>
    </row>
    <row r="1173" spans="4:15">
      <c r="D1173" s="110"/>
      <c r="E1173" s="101"/>
      <c r="I1173" s="108">
        <f t="shared" si="84"/>
        <v>1168</v>
      </c>
      <c r="J1173" s="100">
        <f t="shared" si="84"/>
        <v>44530</v>
      </c>
      <c r="K1173" s="100">
        <f t="shared" si="84"/>
        <v>44530</v>
      </c>
      <c r="L1173" s="109"/>
      <c r="M1173" s="1"/>
      <c r="N1173" s="2"/>
      <c r="O1173" s="1"/>
    </row>
    <row r="1174" spans="4:15">
      <c r="D1174" s="110"/>
      <c r="E1174" s="101"/>
      <c r="I1174" s="108">
        <f t="shared" si="84"/>
        <v>1169</v>
      </c>
      <c r="J1174" s="100">
        <f t="shared" si="84"/>
        <v>44531</v>
      </c>
      <c r="K1174" s="100">
        <f t="shared" si="84"/>
        <v>44531</v>
      </c>
      <c r="L1174" s="109"/>
      <c r="M1174" s="1"/>
      <c r="N1174" s="2"/>
      <c r="O1174" s="1"/>
    </row>
    <row r="1175" spans="4:15">
      <c r="D1175" s="110"/>
      <c r="E1175" s="101"/>
      <c r="I1175" s="108">
        <f t="shared" si="84"/>
        <v>1170</v>
      </c>
      <c r="J1175" s="100">
        <f t="shared" si="84"/>
        <v>44532</v>
      </c>
      <c r="K1175" s="100">
        <f t="shared" si="84"/>
        <v>44532</v>
      </c>
      <c r="L1175" s="109"/>
      <c r="M1175" s="1"/>
      <c r="N1175" s="2"/>
      <c r="O1175" s="1"/>
    </row>
    <row r="1176" spans="4:15">
      <c r="D1176" s="110"/>
      <c r="E1176" s="101"/>
      <c r="I1176" s="108">
        <f t="shared" ref="I1176:K1191" si="85">I1175+1</f>
        <v>1171</v>
      </c>
      <c r="J1176" s="100">
        <f t="shared" si="85"/>
        <v>44533</v>
      </c>
      <c r="K1176" s="100">
        <f t="shared" si="85"/>
        <v>44533</v>
      </c>
      <c r="L1176" s="109"/>
      <c r="M1176" s="1"/>
      <c r="N1176" s="2"/>
      <c r="O1176" s="1"/>
    </row>
    <row r="1177" spans="4:15">
      <c r="D1177" s="110"/>
      <c r="E1177" s="101"/>
      <c r="I1177" s="108">
        <f t="shared" si="85"/>
        <v>1172</v>
      </c>
      <c r="J1177" s="100">
        <f t="shared" si="85"/>
        <v>44534</v>
      </c>
      <c r="K1177" s="100">
        <f t="shared" si="85"/>
        <v>44534</v>
      </c>
      <c r="L1177" s="109"/>
      <c r="M1177" s="1"/>
      <c r="N1177" s="2"/>
      <c r="O1177" s="1"/>
    </row>
    <row r="1178" spans="4:15">
      <c r="D1178" s="110"/>
      <c r="E1178" s="101"/>
      <c r="I1178" s="108">
        <f t="shared" si="85"/>
        <v>1173</v>
      </c>
      <c r="J1178" s="100">
        <f t="shared" si="85"/>
        <v>44535</v>
      </c>
      <c r="K1178" s="100">
        <f t="shared" si="85"/>
        <v>44535</v>
      </c>
      <c r="L1178" s="109"/>
      <c r="M1178" s="1"/>
      <c r="N1178" s="2"/>
      <c r="O1178" s="1"/>
    </row>
    <row r="1179" spans="4:15">
      <c r="D1179" s="110"/>
      <c r="E1179" s="101"/>
      <c r="I1179" s="108">
        <f t="shared" si="85"/>
        <v>1174</v>
      </c>
      <c r="J1179" s="100">
        <f t="shared" si="85"/>
        <v>44536</v>
      </c>
      <c r="K1179" s="100">
        <f t="shared" si="85"/>
        <v>44536</v>
      </c>
      <c r="L1179" s="109"/>
      <c r="M1179" s="1"/>
      <c r="N1179" s="2"/>
      <c r="O1179" s="1"/>
    </row>
    <row r="1180" spans="4:15">
      <c r="D1180" s="110"/>
      <c r="E1180" s="101"/>
      <c r="I1180" s="108">
        <f t="shared" si="85"/>
        <v>1175</v>
      </c>
      <c r="J1180" s="100">
        <f t="shared" si="85"/>
        <v>44537</v>
      </c>
      <c r="K1180" s="100">
        <f t="shared" si="85"/>
        <v>44537</v>
      </c>
      <c r="L1180" s="109"/>
      <c r="M1180" s="1"/>
      <c r="N1180" s="2"/>
      <c r="O1180" s="1"/>
    </row>
    <row r="1181" spans="4:15">
      <c r="D1181" s="110"/>
      <c r="E1181" s="101"/>
      <c r="I1181" s="108">
        <f t="shared" si="85"/>
        <v>1176</v>
      </c>
      <c r="J1181" s="100">
        <f t="shared" si="85"/>
        <v>44538</v>
      </c>
      <c r="K1181" s="100">
        <f t="shared" si="85"/>
        <v>44538</v>
      </c>
      <c r="L1181" s="109"/>
      <c r="M1181" s="1"/>
      <c r="N1181" s="2"/>
      <c r="O1181" s="1"/>
    </row>
    <row r="1182" spans="4:15">
      <c r="D1182" s="110"/>
      <c r="E1182" s="101"/>
      <c r="I1182" s="108">
        <f t="shared" si="85"/>
        <v>1177</v>
      </c>
      <c r="J1182" s="100">
        <f t="shared" si="85"/>
        <v>44539</v>
      </c>
      <c r="K1182" s="100">
        <f t="shared" si="85"/>
        <v>44539</v>
      </c>
      <c r="L1182" s="109"/>
      <c r="M1182" s="1"/>
      <c r="N1182" s="2"/>
      <c r="O1182" s="1"/>
    </row>
    <row r="1183" spans="4:15">
      <c r="D1183" s="110"/>
      <c r="E1183" s="101"/>
      <c r="I1183" s="108">
        <f t="shared" si="85"/>
        <v>1178</v>
      </c>
      <c r="J1183" s="100">
        <f t="shared" si="85"/>
        <v>44540</v>
      </c>
      <c r="K1183" s="100">
        <f t="shared" si="85"/>
        <v>44540</v>
      </c>
      <c r="L1183" s="109"/>
      <c r="M1183" s="1"/>
      <c r="N1183" s="2"/>
      <c r="O1183" s="1"/>
    </row>
    <row r="1184" spans="4:15">
      <c r="D1184" s="110"/>
      <c r="E1184" s="101"/>
      <c r="I1184" s="108">
        <f t="shared" si="85"/>
        <v>1179</v>
      </c>
      <c r="J1184" s="100">
        <f t="shared" si="85"/>
        <v>44541</v>
      </c>
      <c r="K1184" s="100">
        <f t="shared" si="85"/>
        <v>44541</v>
      </c>
      <c r="L1184" s="109"/>
      <c r="M1184" s="1"/>
      <c r="N1184" s="2"/>
      <c r="O1184" s="1"/>
    </row>
    <row r="1185" spans="4:15">
      <c r="D1185" s="110"/>
      <c r="E1185" s="101"/>
      <c r="I1185" s="108">
        <f t="shared" si="85"/>
        <v>1180</v>
      </c>
      <c r="J1185" s="100">
        <f t="shared" si="85"/>
        <v>44542</v>
      </c>
      <c r="K1185" s="100">
        <f t="shared" si="85"/>
        <v>44542</v>
      </c>
      <c r="L1185" s="109"/>
      <c r="M1185" s="1"/>
      <c r="N1185" s="2"/>
      <c r="O1185" s="1"/>
    </row>
    <row r="1186" spans="4:15">
      <c r="D1186" s="110"/>
      <c r="E1186" s="101"/>
      <c r="I1186" s="108">
        <f t="shared" si="85"/>
        <v>1181</v>
      </c>
      <c r="J1186" s="100">
        <f t="shared" si="85"/>
        <v>44543</v>
      </c>
      <c r="K1186" s="100">
        <f t="shared" si="85"/>
        <v>44543</v>
      </c>
      <c r="L1186" s="109"/>
      <c r="M1186" s="1"/>
      <c r="N1186" s="2"/>
      <c r="O1186" s="1"/>
    </row>
    <row r="1187" spans="4:15">
      <c r="D1187" s="110"/>
      <c r="E1187" s="101"/>
      <c r="I1187" s="108">
        <f t="shared" si="85"/>
        <v>1182</v>
      </c>
      <c r="J1187" s="100">
        <f t="shared" si="85"/>
        <v>44544</v>
      </c>
      <c r="K1187" s="100">
        <f t="shared" si="85"/>
        <v>44544</v>
      </c>
      <c r="L1187" s="109"/>
      <c r="M1187" s="1"/>
      <c r="N1187" s="2"/>
      <c r="O1187" s="1"/>
    </row>
    <row r="1188" spans="4:15">
      <c r="D1188" s="110"/>
      <c r="E1188" s="101"/>
      <c r="I1188" s="108">
        <f t="shared" si="85"/>
        <v>1183</v>
      </c>
      <c r="J1188" s="100">
        <f t="shared" si="85"/>
        <v>44545</v>
      </c>
      <c r="K1188" s="100">
        <f t="shared" si="85"/>
        <v>44545</v>
      </c>
      <c r="L1188" s="109"/>
      <c r="M1188" s="1"/>
      <c r="N1188" s="2"/>
      <c r="O1188" s="1"/>
    </row>
    <row r="1189" spans="4:15">
      <c r="D1189" s="110"/>
      <c r="E1189" s="101"/>
      <c r="I1189" s="108">
        <f t="shared" si="85"/>
        <v>1184</v>
      </c>
      <c r="J1189" s="100">
        <f t="shared" si="85"/>
        <v>44546</v>
      </c>
      <c r="K1189" s="100">
        <f t="shared" si="85"/>
        <v>44546</v>
      </c>
      <c r="L1189" s="109"/>
      <c r="M1189" s="1"/>
      <c r="N1189" s="2"/>
      <c r="O1189" s="1"/>
    </row>
    <row r="1190" spans="4:15">
      <c r="D1190" s="110"/>
      <c r="E1190" s="101"/>
      <c r="I1190" s="108">
        <f t="shared" si="85"/>
        <v>1185</v>
      </c>
      <c r="J1190" s="100">
        <f t="shared" si="85"/>
        <v>44547</v>
      </c>
      <c r="K1190" s="100">
        <f t="shared" si="85"/>
        <v>44547</v>
      </c>
      <c r="L1190" s="109"/>
      <c r="M1190" s="1"/>
      <c r="N1190" s="2"/>
      <c r="O1190" s="1"/>
    </row>
    <row r="1191" spans="4:15">
      <c r="D1191" s="110"/>
      <c r="E1191" s="101"/>
      <c r="I1191" s="108">
        <f t="shared" si="85"/>
        <v>1186</v>
      </c>
      <c r="J1191" s="100">
        <f t="shared" si="85"/>
        <v>44548</v>
      </c>
      <c r="K1191" s="100">
        <f t="shared" si="85"/>
        <v>44548</v>
      </c>
      <c r="L1191" s="109"/>
      <c r="M1191" s="1"/>
      <c r="N1191" s="2"/>
      <c r="O1191" s="1"/>
    </row>
    <row r="1192" spans="4:15">
      <c r="D1192" s="110"/>
      <c r="E1192" s="101"/>
      <c r="I1192" s="108">
        <f t="shared" ref="I1192:K1207" si="86">I1191+1</f>
        <v>1187</v>
      </c>
      <c r="J1192" s="100">
        <f t="shared" si="86"/>
        <v>44549</v>
      </c>
      <c r="K1192" s="100">
        <f t="shared" si="86"/>
        <v>44549</v>
      </c>
      <c r="L1192" s="109"/>
      <c r="M1192" s="1"/>
      <c r="N1192" s="2"/>
      <c r="O1192" s="1"/>
    </row>
    <row r="1193" spans="4:15">
      <c r="D1193" s="110"/>
      <c r="E1193" s="101"/>
      <c r="I1193" s="108">
        <f t="shared" si="86"/>
        <v>1188</v>
      </c>
      <c r="J1193" s="100">
        <f t="shared" si="86"/>
        <v>44550</v>
      </c>
      <c r="K1193" s="100">
        <f t="shared" si="86"/>
        <v>44550</v>
      </c>
      <c r="L1193" s="109"/>
      <c r="M1193" s="1"/>
      <c r="N1193" s="2"/>
      <c r="O1193" s="1"/>
    </row>
    <row r="1194" spans="4:15">
      <c r="D1194" s="110"/>
      <c r="E1194" s="101"/>
      <c r="I1194" s="108">
        <f t="shared" si="86"/>
        <v>1189</v>
      </c>
      <c r="J1194" s="100">
        <f t="shared" si="86"/>
        <v>44551</v>
      </c>
      <c r="K1194" s="100">
        <f t="shared" si="86"/>
        <v>44551</v>
      </c>
      <c r="L1194" s="109"/>
      <c r="M1194" s="1"/>
      <c r="N1194" s="2"/>
      <c r="O1194" s="1"/>
    </row>
    <row r="1195" spans="4:15">
      <c r="D1195" s="110"/>
      <c r="E1195" s="101"/>
      <c r="I1195" s="108">
        <f t="shared" si="86"/>
        <v>1190</v>
      </c>
      <c r="J1195" s="100">
        <f t="shared" si="86"/>
        <v>44552</v>
      </c>
      <c r="K1195" s="100">
        <f t="shared" si="86"/>
        <v>44552</v>
      </c>
      <c r="L1195" s="109"/>
      <c r="M1195" s="1"/>
      <c r="N1195" s="2"/>
      <c r="O1195" s="1"/>
    </row>
    <row r="1196" spans="4:15">
      <c r="D1196" s="110"/>
      <c r="E1196" s="101"/>
      <c r="I1196" s="108">
        <f t="shared" si="86"/>
        <v>1191</v>
      </c>
      <c r="J1196" s="100">
        <f t="shared" si="86"/>
        <v>44553</v>
      </c>
      <c r="K1196" s="100">
        <f t="shared" si="86"/>
        <v>44553</v>
      </c>
      <c r="L1196" s="109"/>
      <c r="M1196" s="1"/>
      <c r="N1196" s="2"/>
      <c r="O1196" s="1"/>
    </row>
    <row r="1197" spans="4:15">
      <c r="D1197" s="110"/>
      <c r="E1197" s="101"/>
      <c r="I1197" s="108">
        <f t="shared" si="86"/>
        <v>1192</v>
      </c>
      <c r="J1197" s="100">
        <f t="shared" si="86"/>
        <v>44554</v>
      </c>
      <c r="K1197" s="100">
        <f t="shared" si="86"/>
        <v>44554</v>
      </c>
      <c r="L1197" s="109"/>
      <c r="M1197" s="1"/>
      <c r="N1197" s="2"/>
      <c r="O1197" s="1"/>
    </row>
    <row r="1198" spans="4:15">
      <c r="D1198" s="110"/>
      <c r="E1198" s="101"/>
      <c r="I1198" s="108">
        <f t="shared" si="86"/>
        <v>1193</v>
      </c>
      <c r="J1198" s="100">
        <f t="shared" si="86"/>
        <v>44555</v>
      </c>
      <c r="K1198" s="100">
        <f t="shared" si="86"/>
        <v>44555</v>
      </c>
      <c r="L1198" s="109"/>
      <c r="M1198" s="1"/>
      <c r="N1198" s="2"/>
      <c r="O1198" s="1"/>
    </row>
    <row r="1199" spans="4:15">
      <c r="D1199" s="110"/>
      <c r="E1199" s="101"/>
      <c r="I1199" s="108">
        <f t="shared" si="86"/>
        <v>1194</v>
      </c>
      <c r="J1199" s="100">
        <f t="shared" si="86"/>
        <v>44556</v>
      </c>
      <c r="K1199" s="100">
        <f t="shared" si="86"/>
        <v>44556</v>
      </c>
      <c r="L1199" s="109"/>
      <c r="M1199" s="1"/>
      <c r="N1199" s="2"/>
      <c r="O1199" s="1"/>
    </row>
    <row r="1200" spans="4:15">
      <c r="D1200" s="110"/>
      <c r="E1200" s="101"/>
      <c r="I1200" s="108">
        <f t="shared" si="86"/>
        <v>1195</v>
      </c>
      <c r="J1200" s="100">
        <f t="shared" si="86"/>
        <v>44557</v>
      </c>
      <c r="K1200" s="100">
        <f t="shared" si="86"/>
        <v>44557</v>
      </c>
      <c r="L1200" s="109"/>
      <c r="M1200" s="1"/>
      <c r="N1200" s="2"/>
      <c r="O1200" s="1"/>
    </row>
    <row r="1201" spans="4:15">
      <c r="D1201" s="110"/>
      <c r="E1201" s="101"/>
      <c r="I1201" s="108">
        <f t="shared" si="86"/>
        <v>1196</v>
      </c>
      <c r="J1201" s="100">
        <f t="shared" si="86"/>
        <v>44558</v>
      </c>
      <c r="K1201" s="100">
        <f t="shared" si="86"/>
        <v>44558</v>
      </c>
      <c r="L1201" s="109"/>
      <c r="M1201" s="1"/>
      <c r="N1201" s="2"/>
      <c r="O1201" s="1"/>
    </row>
    <row r="1202" spans="4:15">
      <c r="D1202" s="110"/>
      <c r="E1202" s="101"/>
      <c r="I1202" s="108">
        <f t="shared" si="86"/>
        <v>1197</v>
      </c>
      <c r="J1202" s="100">
        <f t="shared" si="86"/>
        <v>44559</v>
      </c>
      <c r="K1202" s="100">
        <f t="shared" si="86"/>
        <v>44559</v>
      </c>
      <c r="L1202" s="109"/>
      <c r="M1202" s="1"/>
      <c r="N1202" s="2"/>
      <c r="O1202" s="1"/>
    </row>
    <row r="1203" spans="4:15">
      <c r="D1203" s="110"/>
      <c r="E1203" s="101"/>
      <c r="I1203" s="108">
        <f t="shared" si="86"/>
        <v>1198</v>
      </c>
      <c r="J1203" s="100">
        <f t="shared" si="86"/>
        <v>44560</v>
      </c>
      <c r="K1203" s="100">
        <f t="shared" si="86"/>
        <v>44560</v>
      </c>
      <c r="L1203" s="109"/>
      <c r="M1203" s="1"/>
      <c r="N1203" s="2"/>
      <c r="O1203" s="1"/>
    </row>
    <row r="1204" spans="4:15">
      <c r="D1204" s="110"/>
      <c r="E1204" s="101"/>
      <c r="I1204" s="108">
        <f t="shared" si="86"/>
        <v>1199</v>
      </c>
      <c r="J1204" s="100">
        <f t="shared" si="86"/>
        <v>44561</v>
      </c>
      <c r="K1204" s="100">
        <f t="shared" si="86"/>
        <v>44561</v>
      </c>
      <c r="L1204" s="109"/>
      <c r="M1204" s="1"/>
      <c r="N1204" s="2"/>
      <c r="O1204" s="1"/>
    </row>
    <row r="1205" spans="4:15">
      <c r="D1205" s="110"/>
      <c r="E1205" s="101"/>
      <c r="I1205" s="108">
        <f t="shared" si="86"/>
        <v>1200</v>
      </c>
      <c r="J1205" s="100">
        <f t="shared" si="86"/>
        <v>44562</v>
      </c>
      <c r="K1205" s="100">
        <f t="shared" si="86"/>
        <v>44562</v>
      </c>
      <c r="L1205" s="109"/>
      <c r="M1205" s="1"/>
      <c r="N1205" s="2"/>
      <c r="O1205" s="1"/>
    </row>
    <row r="1206" spans="4:15">
      <c r="D1206" s="110"/>
      <c r="E1206" s="101"/>
      <c r="I1206" s="108">
        <f t="shared" si="86"/>
        <v>1201</v>
      </c>
      <c r="J1206" s="100">
        <f t="shared" si="86"/>
        <v>44563</v>
      </c>
      <c r="K1206" s="100">
        <f t="shared" si="86"/>
        <v>44563</v>
      </c>
      <c r="L1206" s="109"/>
      <c r="M1206" s="1"/>
      <c r="N1206" s="2"/>
      <c r="O1206" s="1"/>
    </row>
    <row r="1207" spans="4:15">
      <c r="D1207" s="110"/>
      <c r="E1207" s="101"/>
      <c r="I1207" s="108">
        <f t="shared" si="86"/>
        <v>1202</v>
      </c>
      <c r="J1207" s="100">
        <f t="shared" si="86"/>
        <v>44564</v>
      </c>
      <c r="K1207" s="100">
        <f t="shared" si="86"/>
        <v>44564</v>
      </c>
      <c r="L1207" s="109"/>
      <c r="M1207" s="1"/>
      <c r="N1207" s="2"/>
      <c r="O1207" s="1"/>
    </row>
    <row r="1208" spans="4:15">
      <c r="D1208" s="110"/>
      <c r="E1208" s="101"/>
      <c r="I1208" s="108">
        <f t="shared" ref="I1208:K1223" si="87">I1207+1</f>
        <v>1203</v>
      </c>
      <c r="J1208" s="100">
        <f t="shared" si="87"/>
        <v>44565</v>
      </c>
      <c r="K1208" s="100">
        <f t="shared" si="87"/>
        <v>44565</v>
      </c>
      <c r="L1208" s="109"/>
      <c r="M1208" s="1"/>
      <c r="N1208" s="2"/>
      <c r="O1208" s="1"/>
    </row>
    <row r="1209" spans="4:15">
      <c r="D1209" s="110"/>
      <c r="E1209" s="101"/>
      <c r="I1209" s="108">
        <f t="shared" si="87"/>
        <v>1204</v>
      </c>
      <c r="J1209" s="100">
        <f t="shared" si="87"/>
        <v>44566</v>
      </c>
      <c r="K1209" s="100">
        <f t="shared" si="87"/>
        <v>44566</v>
      </c>
      <c r="L1209" s="109"/>
      <c r="M1209" s="1"/>
      <c r="N1209" s="2"/>
      <c r="O1209" s="1"/>
    </row>
    <row r="1210" spans="4:15">
      <c r="D1210" s="110"/>
      <c r="E1210" s="101"/>
      <c r="I1210" s="108">
        <f t="shared" si="87"/>
        <v>1205</v>
      </c>
      <c r="J1210" s="100">
        <f t="shared" si="87"/>
        <v>44567</v>
      </c>
      <c r="K1210" s="100">
        <f t="shared" si="87"/>
        <v>44567</v>
      </c>
      <c r="L1210" s="109"/>
      <c r="M1210" s="1"/>
      <c r="N1210" s="2"/>
      <c r="O1210" s="1"/>
    </row>
    <row r="1211" spans="4:15">
      <c r="D1211" s="110"/>
      <c r="E1211" s="101"/>
      <c r="I1211" s="108">
        <f t="shared" si="87"/>
        <v>1206</v>
      </c>
      <c r="J1211" s="100">
        <f t="shared" si="87"/>
        <v>44568</v>
      </c>
      <c r="K1211" s="100">
        <f t="shared" si="87"/>
        <v>44568</v>
      </c>
      <c r="L1211" s="109"/>
      <c r="M1211" s="1"/>
      <c r="N1211" s="2"/>
      <c r="O1211" s="1"/>
    </row>
    <row r="1212" spans="4:15">
      <c r="D1212" s="110"/>
      <c r="E1212" s="101"/>
      <c r="I1212" s="108">
        <f t="shared" si="87"/>
        <v>1207</v>
      </c>
      <c r="J1212" s="100">
        <f t="shared" si="87"/>
        <v>44569</v>
      </c>
      <c r="K1212" s="100">
        <f t="shared" si="87"/>
        <v>44569</v>
      </c>
      <c r="L1212" s="109"/>
      <c r="M1212" s="1"/>
      <c r="N1212" s="2"/>
      <c r="O1212" s="1"/>
    </row>
    <row r="1213" spans="4:15">
      <c r="D1213" s="110"/>
      <c r="E1213" s="101"/>
      <c r="I1213" s="108">
        <f t="shared" si="87"/>
        <v>1208</v>
      </c>
      <c r="J1213" s="100">
        <f t="shared" si="87"/>
        <v>44570</v>
      </c>
      <c r="K1213" s="100">
        <f t="shared" si="87"/>
        <v>44570</v>
      </c>
      <c r="L1213" s="109"/>
      <c r="M1213" s="1"/>
      <c r="N1213" s="2"/>
      <c r="O1213" s="1"/>
    </row>
    <row r="1214" spans="4:15">
      <c r="D1214" s="110"/>
      <c r="E1214" s="101"/>
      <c r="I1214" s="108">
        <f t="shared" si="87"/>
        <v>1209</v>
      </c>
      <c r="J1214" s="100">
        <f t="shared" si="87"/>
        <v>44571</v>
      </c>
      <c r="K1214" s="100">
        <f t="shared" si="87"/>
        <v>44571</v>
      </c>
      <c r="L1214" s="109"/>
      <c r="M1214" s="1"/>
      <c r="N1214" s="2"/>
      <c r="O1214" s="1"/>
    </row>
    <row r="1215" spans="4:15">
      <c r="D1215" s="110"/>
      <c r="E1215" s="101"/>
      <c r="I1215" s="108">
        <f t="shared" si="87"/>
        <v>1210</v>
      </c>
      <c r="J1215" s="100">
        <f t="shared" si="87"/>
        <v>44572</v>
      </c>
      <c r="K1215" s="100">
        <f t="shared" si="87"/>
        <v>44572</v>
      </c>
      <c r="L1215" s="109"/>
      <c r="M1215" s="1"/>
      <c r="N1215" s="2"/>
      <c r="O1215" s="1"/>
    </row>
    <row r="1216" spans="4:15">
      <c r="D1216" s="110"/>
      <c r="E1216" s="101"/>
      <c r="I1216" s="108">
        <f t="shared" si="87"/>
        <v>1211</v>
      </c>
      <c r="J1216" s="100">
        <f t="shared" si="87"/>
        <v>44573</v>
      </c>
      <c r="K1216" s="100">
        <f t="shared" si="87"/>
        <v>44573</v>
      </c>
      <c r="L1216" s="109"/>
      <c r="M1216" s="1"/>
      <c r="N1216" s="2"/>
      <c r="O1216" s="1"/>
    </row>
    <row r="1217" spans="4:15">
      <c r="D1217" s="110"/>
      <c r="E1217" s="101"/>
      <c r="I1217" s="108">
        <f t="shared" si="87"/>
        <v>1212</v>
      </c>
      <c r="J1217" s="100">
        <f t="shared" si="87"/>
        <v>44574</v>
      </c>
      <c r="K1217" s="100">
        <f t="shared" si="87"/>
        <v>44574</v>
      </c>
      <c r="L1217" s="109"/>
      <c r="M1217" s="1"/>
      <c r="N1217" s="2"/>
      <c r="O1217" s="1"/>
    </row>
    <row r="1218" spans="4:15">
      <c r="D1218" s="110"/>
      <c r="E1218" s="101"/>
      <c r="I1218" s="108">
        <f t="shared" si="87"/>
        <v>1213</v>
      </c>
      <c r="J1218" s="100">
        <f t="shared" si="87"/>
        <v>44575</v>
      </c>
      <c r="K1218" s="100">
        <f t="shared" si="87"/>
        <v>44575</v>
      </c>
      <c r="L1218" s="109"/>
      <c r="M1218" s="1"/>
      <c r="N1218" s="2"/>
      <c r="O1218" s="1"/>
    </row>
    <row r="1219" spans="4:15">
      <c r="D1219" s="110"/>
      <c r="E1219" s="101"/>
      <c r="I1219" s="108">
        <f t="shared" si="87"/>
        <v>1214</v>
      </c>
      <c r="J1219" s="100">
        <f t="shared" si="87"/>
        <v>44576</v>
      </c>
      <c r="K1219" s="100">
        <f t="shared" si="87"/>
        <v>44576</v>
      </c>
      <c r="L1219" s="109"/>
      <c r="M1219" s="1"/>
      <c r="N1219" s="2"/>
      <c r="O1219" s="1"/>
    </row>
    <row r="1220" spans="4:15">
      <c r="D1220" s="110"/>
      <c r="E1220" s="101"/>
      <c r="I1220" s="108">
        <f t="shared" si="87"/>
        <v>1215</v>
      </c>
      <c r="J1220" s="100">
        <f t="shared" si="87"/>
        <v>44577</v>
      </c>
      <c r="K1220" s="100">
        <f t="shared" si="87"/>
        <v>44577</v>
      </c>
      <c r="L1220" s="109"/>
      <c r="M1220" s="1"/>
      <c r="N1220" s="2"/>
      <c r="O1220" s="1"/>
    </row>
    <row r="1221" spans="4:15">
      <c r="D1221" s="110"/>
      <c r="E1221" s="101"/>
      <c r="I1221" s="108">
        <f t="shared" si="87"/>
        <v>1216</v>
      </c>
      <c r="J1221" s="100">
        <f t="shared" si="87"/>
        <v>44578</v>
      </c>
      <c r="K1221" s="100">
        <f t="shared" si="87"/>
        <v>44578</v>
      </c>
      <c r="L1221" s="109"/>
      <c r="M1221" s="1"/>
      <c r="N1221" s="2"/>
      <c r="O1221" s="1"/>
    </row>
    <row r="1222" spans="4:15">
      <c r="D1222" s="110"/>
      <c r="E1222" s="101"/>
      <c r="I1222" s="108">
        <f t="shared" si="87"/>
        <v>1217</v>
      </c>
      <c r="J1222" s="100">
        <f t="shared" si="87"/>
        <v>44579</v>
      </c>
      <c r="K1222" s="100">
        <f t="shared" si="87"/>
        <v>44579</v>
      </c>
      <c r="L1222" s="109"/>
      <c r="M1222" s="1"/>
      <c r="N1222" s="2"/>
      <c r="O1222" s="1"/>
    </row>
    <row r="1223" spans="4:15">
      <c r="D1223" s="110"/>
      <c r="E1223" s="101"/>
      <c r="I1223" s="108">
        <f t="shared" si="87"/>
        <v>1218</v>
      </c>
      <c r="J1223" s="100">
        <f t="shared" si="87"/>
        <v>44580</v>
      </c>
      <c r="K1223" s="100">
        <f t="shared" si="87"/>
        <v>44580</v>
      </c>
      <c r="L1223" s="109"/>
      <c r="M1223" s="1"/>
      <c r="N1223" s="2"/>
      <c r="O1223" s="1"/>
    </row>
    <row r="1224" spans="4:15">
      <c r="D1224" s="110"/>
      <c r="E1224" s="101"/>
      <c r="I1224" s="108">
        <f t="shared" ref="I1224:K1239" si="88">I1223+1</f>
        <v>1219</v>
      </c>
      <c r="J1224" s="100">
        <f t="shared" si="88"/>
        <v>44581</v>
      </c>
      <c r="K1224" s="100">
        <f t="shared" si="88"/>
        <v>44581</v>
      </c>
      <c r="L1224" s="109"/>
      <c r="M1224" s="1"/>
      <c r="N1224" s="2"/>
      <c r="O1224" s="1"/>
    </row>
    <row r="1225" spans="4:15">
      <c r="D1225" s="110"/>
      <c r="E1225" s="101"/>
      <c r="I1225" s="108">
        <f t="shared" si="88"/>
        <v>1220</v>
      </c>
      <c r="J1225" s="100">
        <f t="shared" si="88"/>
        <v>44582</v>
      </c>
      <c r="K1225" s="100">
        <f t="shared" si="88"/>
        <v>44582</v>
      </c>
      <c r="L1225" s="109"/>
      <c r="M1225" s="1"/>
      <c r="N1225" s="2"/>
      <c r="O1225" s="1"/>
    </row>
    <row r="1226" spans="4:15">
      <c r="D1226" s="110"/>
      <c r="E1226" s="101"/>
      <c r="I1226" s="108">
        <f t="shared" si="88"/>
        <v>1221</v>
      </c>
      <c r="J1226" s="100">
        <f t="shared" si="88"/>
        <v>44583</v>
      </c>
      <c r="K1226" s="100">
        <f t="shared" si="88"/>
        <v>44583</v>
      </c>
      <c r="L1226" s="109"/>
      <c r="M1226" s="1"/>
      <c r="N1226" s="2"/>
      <c r="O1226" s="1"/>
    </row>
    <row r="1227" spans="4:15">
      <c r="D1227" s="110"/>
      <c r="E1227" s="101"/>
      <c r="I1227" s="108">
        <f t="shared" si="88"/>
        <v>1222</v>
      </c>
      <c r="J1227" s="100">
        <f t="shared" si="88"/>
        <v>44584</v>
      </c>
      <c r="K1227" s="100">
        <f t="shared" si="88"/>
        <v>44584</v>
      </c>
      <c r="L1227" s="109"/>
      <c r="M1227" s="1"/>
      <c r="N1227" s="2"/>
      <c r="O1227" s="1"/>
    </row>
    <row r="1228" spans="4:15">
      <c r="D1228" s="110"/>
      <c r="E1228" s="101"/>
      <c r="I1228" s="108">
        <f t="shared" si="88"/>
        <v>1223</v>
      </c>
      <c r="J1228" s="100">
        <f t="shared" si="88"/>
        <v>44585</v>
      </c>
      <c r="K1228" s="100">
        <f t="shared" si="88"/>
        <v>44585</v>
      </c>
      <c r="L1228" s="109"/>
      <c r="M1228" s="1"/>
      <c r="N1228" s="2"/>
      <c r="O1228" s="1"/>
    </row>
    <row r="1229" spans="4:15">
      <c r="D1229" s="110"/>
      <c r="E1229" s="101"/>
      <c r="I1229" s="108">
        <f t="shared" si="88"/>
        <v>1224</v>
      </c>
      <c r="J1229" s="100">
        <f t="shared" si="88"/>
        <v>44586</v>
      </c>
      <c r="K1229" s="100">
        <f t="shared" si="88"/>
        <v>44586</v>
      </c>
      <c r="L1229" s="109"/>
      <c r="M1229" s="1"/>
      <c r="N1229" s="2"/>
      <c r="O1229" s="1"/>
    </row>
    <row r="1230" spans="4:15">
      <c r="D1230" s="110"/>
      <c r="E1230" s="101"/>
      <c r="I1230" s="108">
        <f t="shared" si="88"/>
        <v>1225</v>
      </c>
      <c r="J1230" s="100">
        <f t="shared" si="88"/>
        <v>44587</v>
      </c>
      <c r="K1230" s="100">
        <f t="shared" si="88"/>
        <v>44587</v>
      </c>
      <c r="L1230" s="109"/>
      <c r="M1230" s="1"/>
      <c r="N1230" s="2"/>
      <c r="O1230" s="1"/>
    </row>
    <row r="1231" spans="4:15">
      <c r="D1231" s="110"/>
      <c r="E1231" s="101"/>
      <c r="I1231" s="108">
        <f t="shared" si="88"/>
        <v>1226</v>
      </c>
      <c r="J1231" s="100">
        <f t="shared" si="88"/>
        <v>44588</v>
      </c>
      <c r="K1231" s="100">
        <f t="shared" si="88"/>
        <v>44588</v>
      </c>
      <c r="L1231" s="109"/>
      <c r="M1231" s="1"/>
      <c r="N1231" s="2"/>
      <c r="O1231" s="1"/>
    </row>
    <row r="1232" spans="4:15">
      <c r="D1232" s="110"/>
      <c r="E1232" s="101"/>
      <c r="I1232" s="108">
        <f t="shared" si="88"/>
        <v>1227</v>
      </c>
      <c r="J1232" s="100">
        <f t="shared" si="88"/>
        <v>44589</v>
      </c>
      <c r="K1232" s="100">
        <f t="shared" si="88"/>
        <v>44589</v>
      </c>
      <c r="L1232" s="109"/>
      <c r="M1232" s="1"/>
      <c r="N1232" s="2"/>
      <c r="O1232" s="1"/>
    </row>
    <row r="1233" spans="4:15">
      <c r="D1233" s="110"/>
      <c r="E1233" s="101"/>
      <c r="I1233" s="108">
        <f t="shared" si="88"/>
        <v>1228</v>
      </c>
      <c r="J1233" s="100">
        <f t="shared" si="88"/>
        <v>44590</v>
      </c>
      <c r="K1233" s="100">
        <f t="shared" si="88"/>
        <v>44590</v>
      </c>
      <c r="L1233" s="109"/>
      <c r="M1233" s="1"/>
      <c r="N1233" s="2"/>
      <c r="O1233" s="1"/>
    </row>
    <row r="1234" spans="4:15">
      <c r="D1234" s="110"/>
      <c r="E1234" s="101"/>
      <c r="I1234" s="108">
        <f t="shared" si="88"/>
        <v>1229</v>
      </c>
      <c r="J1234" s="100">
        <f t="shared" si="88"/>
        <v>44591</v>
      </c>
      <c r="K1234" s="100">
        <f t="shared" si="88"/>
        <v>44591</v>
      </c>
      <c r="L1234" s="109"/>
      <c r="M1234" s="1"/>
      <c r="N1234" s="2"/>
      <c r="O1234" s="1"/>
    </row>
    <row r="1235" spans="4:15">
      <c r="D1235" s="110"/>
      <c r="E1235" s="101"/>
      <c r="I1235" s="108">
        <f t="shared" si="88"/>
        <v>1230</v>
      </c>
      <c r="J1235" s="100">
        <f t="shared" si="88"/>
        <v>44592</v>
      </c>
      <c r="K1235" s="100">
        <f t="shared" si="88"/>
        <v>44592</v>
      </c>
      <c r="L1235" s="109"/>
      <c r="M1235" s="1"/>
      <c r="N1235" s="2"/>
      <c r="O1235" s="1"/>
    </row>
    <row r="1236" spans="4:15">
      <c r="D1236" s="110"/>
      <c r="E1236" s="101"/>
      <c r="I1236" s="108">
        <f t="shared" si="88"/>
        <v>1231</v>
      </c>
      <c r="J1236" s="100">
        <f t="shared" si="88"/>
        <v>44593</v>
      </c>
      <c r="K1236" s="100">
        <f t="shared" si="88"/>
        <v>44593</v>
      </c>
      <c r="L1236" s="109"/>
      <c r="M1236" s="1"/>
      <c r="N1236" s="2"/>
      <c r="O1236" s="1"/>
    </row>
    <row r="1237" spans="4:15">
      <c r="D1237" s="110"/>
      <c r="E1237" s="101"/>
      <c r="I1237" s="108">
        <f t="shared" si="88"/>
        <v>1232</v>
      </c>
      <c r="J1237" s="100">
        <f t="shared" si="88"/>
        <v>44594</v>
      </c>
      <c r="K1237" s="100">
        <f t="shared" si="88"/>
        <v>44594</v>
      </c>
      <c r="L1237" s="109"/>
      <c r="M1237" s="1"/>
      <c r="N1237" s="2"/>
      <c r="O1237" s="1"/>
    </row>
    <row r="1238" spans="4:15">
      <c r="D1238" s="110"/>
      <c r="E1238" s="101"/>
      <c r="I1238" s="108">
        <f t="shared" si="88"/>
        <v>1233</v>
      </c>
      <c r="J1238" s="100">
        <f t="shared" si="88"/>
        <v>44595</v>
      </c>
      <c r="K1238" s="100">
        <f t="shared" si="88"/>
        <v>44595</v>
      </c>
      <c r="L1238" s="109"/>
      <c r="M1238" s="1"/>
      <c r="N1238" s="2"/>
      <c r="O1238" s="1"/>
    </row>
    <row r="1239" spans="4:15">
      <c r="D1239" s="110"/>
      <c r="E1239" s="101"/>
      <c r="I1239" s="108">
        <f t="shared" si="88"/>
        <v>1234</v>
      </c>
      <c r="J1239" s="100">
        <f t="shared" si="88"/>
        <v>44596</v>
      </c>
      <c r="K1239" s="100">
        <f t="shared" si="88"/>
        <v>44596</v>
      </c>
      <c r="L1239" s="109"/>
      <c r="M1239" s="1"/>
      <c r="N1239" s="2"/>
      <c r="O1239" s="1"/>
    </row>
    <row r="1240" spans="4:15">
      <c r="D1240" s="110"/>
      <c r="E1240" s="101"/>
      <c r="I1240" s="108">
        <f t="shared" ref="I1240:K1255" si="89">I1239+1</f>
        <v>1235</v>
      </c>
      <c r="J1240" s="100">
        <f t="shared" si="89"/>
        <v>44597</v>
      </c>
      <c r="K1240" s="100">
        <f t="shared" si="89"/>
        <v>44597</v>
      </c>
      <c r="L1240" s="109"/>
      <c r="M1240" s="1"/>
      <c r="N1240" s="2"/>
      <c r="O1240" s="1"/>
    </row>
    <row r="1241" spans="4:15">
      <c r="D1241" s="110"/>
      <c r="E1241" s="101"/>
      <c r="I1241" s="108">
        <f t="shared" si="89"/>
        <v>1236</v>
      </c>
      <c r="J1241" s="100">
        <f t="shared" si="89"/>
        <v>44598</v>
      </c>
      <c r="K1241" s="100">
        <f t="shared" si="89"/>
        <v>44598</v>
      </c>
      <c r="L1241" s="109"/>
      <c r="M1241" s="1"/>
      <c r="N1241" s="2"/>
      <c r="O1241" s="1"/>
    </row>
    <row r="1242" spans="4:15">
      <c r="D1242" s="110"/>
      <c r="E1242" s="101"/>
      <c r="I1242" s="108">
        <f t="shared" si="89"/>
        <v>1237</v>
      </c>
      <c r="J1242" s="100">
        <f t="shared" si="89"/>
        <v>44599</v>
      </c>
      <c r="K1242" s="100">
        <f t="shared" si="89"/>
        <v>44599</v>
      </c>
      <c r="L1242" s="109"/>
      <c r="M1242" s="1"/>
      <c r="N1242" s="2"/>
      <c r="O1242" s="1"/>
    </row>
    <row r="1243" spans="4:15">
      <c r="D1243" s="110"/>
      <c r="E1243" s="101"/>
      <c r="I1243" s="108">
        <f t="shared" si="89"/>
        <v>1238</v>
      </c>
      <c r="J1243" s="100">
        <f t="shared" si="89"/>
        <v>44600</v>
      </c>
      <c r="K1243" s="100">
        <f t="shared" si="89"/>
        <v>44600</v>
      </c>
      <c r="L1243" s="109"/>
      <c r="M1243" s="1"/>
      <c r="N1243" s="2"/>
      <c r="O1243" s="1"/>
    </row>
    <row r="1244" spans="4:15">
      <c r="D1244" s="110"/>
      <c r="E1244" s="101"/>
      <c r="I1244" s="108">
        <f t="shared" si="89"/>
        <v>1239</v>
      </c>
      <c r="J1244" s="100">
        <f t="shared" si="89"/>
        <v>44601</v>
      </c>
      <c r="K1244" s="100">
        <f t="shared" si="89"/>
        <v>44601</v>
      </c>
      <c r="L1244" s="109"/>
      <c r="M1244" s="1"/>
      <c r="N1244" s="2"/>
      <c r="O1244" s="1"/>
    </row>
    <row r="1245" spans="4:15">
      <c r="D1245" s="110"/>
      <c r="E1245" s="101"/>
      <c r="I1245" s="108">
        <f t="shared" si="89"/>
        <v>1240</v>
      </c>
      <c r="J1245" s="100">
        <f t="shared" si="89"/>
        <v>44602</v>
      </c>
      <c r="K1245" s="100">
        <f t="shared" si="89"/>
        <v>44602</v>
      </c>
      <c r="L1245" s="109"/>
      <c r="M1245" s="1"/>
      <c r="N1245" s="2"/>
      <c r="O1245" s="1"/>
    </row>
    <row r="1246" spans="4:15">
      <c r="D1246" s="110"/>
      <c r="E1246" s="101"/>
      <c r="I1246" s="108">
        <f t="shared" si="89"/>
        <v>1241</v>
      </c>
      <c r="J1246" s="100">
        <f t="shared" si="89"/>
        <v>44603</v>
      </c>
      <c r="K1246" s="100">
        <f t="shared" si="89"/>
        <v>44603</v>
      </c>
      <c r="L1246" s="109"/>
      <c r="M1246" s="1"/>
      <c r="N1246" s="2"/>
      <c r="O1246" s="1"/>
    </row>
    <row r="1247" spans="4:15">
      <c r="D1247" s="110"/>
      <c r="E1247" s="101"/>
      <c r="I1247" s="108">
        <f t="shared" si="89"/>
        <v>1242</v>
      </c>
      <c r="J1247" s="100">
        <f t="shared" si="89"/>
        <v>44604</v>
      </c>
      <c r="K1247" s="100">
        <f t="shared" si="89"/>
        <v>44604</v>
      </c>
      <c r="L1247" s="109"/>
      <c r="M1247" s="1"/>
      <c r="N1247" s="2"/>
      <c r="O1247" s="1"/>
    </row>
    <row r="1248" spans="4:15">
      <c r="D1248" s="110"/>
      <c r="E1248" s="101"/>
      <c r="I1248" s="108">
        <f t="shared" si="89"/>
        <v>1243</v>
      </c>
      <c r="J1248" s="100">
        <f t="shared" si="89"/>
        <v>44605</v>
      </c>
      <c r="K1248" s="100">
        <f t="shared" si="89"/>
        <v>44605</v>
      </c>
      <c r="L1248" s="109"/>
      <c r="M1248" s="1"/>
      <c r="N1248" s="2"/>
      <c r="O1248" s="1"/>
    </row>
    <row r="1249" spans="4:15">
      <c r="D1249" s="110"/>
      <c r="E1249" s="101"/>
      <c r="I1249" s="108">
        <f t="shared" si="89"/>
        <v>1244</v>
      </c>
      <c r="J1249" s="100">
        <f t="shared" si="89"/>
        <v>44606</v>
      </c>
      <c r="K1249" s="100">
        <f t="shared" si="89"/>
        <v>44606</v>
      </c>
      <c r="L1249" s="109"/>
      <c r="M1249" s="1"/>
      <c r="N1249" s="2"/>
      <c r="O1249" s="1"/>
    </row>
    <row r="1250" spans="4:15">
      <c r="D1250" s="110"/>
      <c r="E1250" s="101"/>
      <c r="I1250" s="108">
        <f t="shared" si="89"/>
        <v>1245</v>
      </c>
      <c r="J1250" s="100">
        <f t="shared" si="89"/>
        <v>44607</v>
      </c>
      <c r="K1250" s="100">
        <f t="shared" si="89"/>
        <v>44607</v>
      </c>
      <c r="L1250" s="109"/>
      <c r="M1250" s="1"/>
      <c r="N1250" s="2"/>
      <c r="O1250" s="1"/>
    </row>
    <row r="1251" spans="4:15">
      <c r="D1251" s="110"/>
      <c r="E1251" s="101"/>
      <c r="I1251" s="108">
        <f t="shared" si="89"/>
        <v>1246</v>
      </c>
      <c r="J1251" s="100">
        <f t="shared" si="89"/>
        <v>44608</v>
      </c>
      <c r="K1251" s="100">
        <f t="shared" si="89"/>
        <v>44608</v>
      </c>
      <c r="L1251" s="109"/>
      <c r="M1251" s="1"/>
      <c r="N1251" s="2"/>
      <c r="O1251" s="1"/>
    </row>
    <row r="1252" spans="4:15">
      <c r="D1252" s="110"/>
      <c r="E1252" s="101"/>
      <c r="I1252" s="108">
        <f t="shared" si="89"/>
        <v>1247</v>
      </c>
      <c r="J1252" s="100">
        <f t="shared" si="89"/>
        <v>44609</v>
      </c>
      <c r="K1252" s="100">
        <f t="shared" si="89"/>
        <v>44609</v>
      </c>
      <c r="L1252" s="109"/>
      <c r="M1252" s="1"/>
      <c r="N1252" s="2"/>
      <c r="O1252" s="1"/>
    </row>
    <row r="1253" spans="4:15">
      <c r="D1253" s="110"/>
      <c r="E1253" s="101"/>
      <c r="I1253" s="108">
        <f t="shared" si="89"/>
        <v>1248</v>
      </c>
      <c r="J1253" s="100">
        <f t="shared" si="89"/>
        <v>44610</v>
      </c>
      <c r="K1253" s="100">
        <f t="shared" si="89"/>
        <v>44610</v>
      </c>
      <c r="L1253" s="109"/>
      <c r="M1253" s="1"/>
      <c r="N1253" s="2"/>
      <c r="O1253" s="1"/>
    </row>
    <row r="1254" spans="4:15">
      <c r="D1254" s="110"/>
      <c r="E1254" s="101"/>
      <c r="I1254" s="108">
        <f t="shared" si="89"/>
        <v>1249</v>
      </c>
      <c r="J1254" s="100">
        <f t="shared" si="89"/>
        <v>44611</v>
      </c>
      <c r="K1254" s="100">
        <f t="shared" si="89"/>
        <v>44611</v>
      </c>
      <c r="L1254" s="109"/>
      <c r="M1254" s="1"/>
      <c r="N1254" s="2"/>
      <c r="O1254" s="1"/>
    </row>
    <row r="1255" spans="4:15">
      <c r="D1255" s="110"/>
      <c r="E1255" s="101"/>
      <c r="I1255" s="108">
        <f t="shared" si="89"/>
        <v>1250</v>
      </c>
      <c r="J1255" s="100">
        <f t="shared" si="89"/>
        <v>44612</v>
      </c>
      <c r="K1255" s="100">
        <f t="shared" si="89"/>
        <v>44612</v>
      </c>
      <c r="L1255" s="109"/>
      <c r="M1255" s="1"/>
      <c r="N1255" s="2"/>
      <c r="O1255" s="1"/>
    </row>
    <row r="1256" spans="4:15">
      <c r="D1256" s="110"/>
      <c r="E1256" s="101"/>
      <c r="I1256" s="108">
        <f t="shared" ref="I1256:K1271" si="90">I1255+1</f>
        <v>1251</v>
      </c>
      <c r="J1256" s="100">
        <f t="shared" si="90"/>
        <v>44613</v>
      </c>
      <c r="K1256" s="100">
        <f t="shared" si="90"/>
        <v>44613</v>
      </c>
      <c r="L1256" s="109"/>
      <c r="M1256" s="1"/>
      <c r="N1256" s="2"/>
      <c r="O1256" s="1"/>
    </row>
    <row r="1257" spans="4:15">
      <c r="D1257" s="110"/>
      <c r="E1257" s="101"/>
      <c r="I1257" s="108">
        <f t="shared" si="90"/>
        <v>1252</v>
      </c>
      <c r="J1257" s="100">
        <f t="shared" si="90"/>
        <v>44614</v>
      </c>
      <c r="K1257" s="100">
        <f t="shared" si="90"/>
        <v>44614</v>
      </c>
      <c r="L1257" s="109"/>
      <c r="M1257" s="1"/>
      <c r="N1257" s="2"/>
      <c r="O1257" s="1"/>
    </row>
    <row r="1258" spans="4:15">
      <c r="D1258" s="110"/>
      <c r="E1258" s="101"/>
      <c r="I1258" s="108">
        <f t="shared" si="90"/>
        <v>1253</v>
      </c>
      <c r="J1258" s="100">
        <f t="shared" si="90"/>
        <v>44615</v>
      </c>
      <c r="K1258" s="100">
        <f t="shared" si="90"/>
        <v>44615</v>
      </c>
      <c r="L1258" s="109"/>
      <c r="M1258" s="1"/>
      <c r="N1258" s="2"/>
      <c r="O1258" s="1"/>
    </row>
    <row r="1259" spans="4:15">
      <c r="D1259" s="110"/>
      <c r="E1259" s="101"/>
      <c r="I1259" s="108">
        <f t="shared" si="90"/>
        <v>1254</v>
      </c>
      <c r="J1259" s="100">
        <f t="shared" si="90"/>
        <v>44616</v>
      </c>
      <c r="K1259" s="100">
        <f t="shared" si="90"/>
        <v>44616</v>
      </c>
      <c r="L1259" s="109"/>
      <c r="M1259" s="1"/>
      <c r="N1259" s="2"/>
      <c r="O1259" s="1"/>
    </row>
    <row r="1260" spans="4:15">
      <c r="D1260" s="110"/>
      <c r="E1260" s="101"/>
      <c r="I1260" s="108">
        <f t="shared" si="90"/>
        <v>1255</v>
      </c>
      <c r="J1260" s="100">
        <f t="shared" si="90"/>
        <v>44617</v>
      </c>
      <c r="K1260" s="100">
        <f t="shared" si="90"/>
        <v>44617</v>
      </c>
      <c r="L1260" s="109"/>
      <c r="M1260" s="1"/>
      <c r="N1260" s="2"/>
      <c r="O1260" s="1"/>
    </row>
    <row r="1261" spans="4:15">
      <c r="D1261" s="110"/>
      <c r="E1261" s="101"/>
      <c r="I1261" s="108">
        <f t="shared" si="90"/>
        <v>1256</v>
      </c>
      <c r="J1261" s="100">
        <f t="shared" si="90"/>
        <v>44618</v>
      </c>
      <c r="K1261" s="100">
        <f t="shared" si="90"/>
        <v>44618</v>
      </c>
      <c r="L1261" s="109"/>
      <c r="M1261" s="1"/>
      <c r="N1261" s="2"/>
      <c r="O1261" s="1"/>
    </row>
    <row r="1262" spans="4:15">
      <c r="D1262" s="110"/>
      <c r="E1262" s="101"/>
      <c r="I1262" s="108">
        <f t="shared" si="90"/>
        <v>1257</v>
      </c>
      <c r="J1262" s="100">
        <f t="shared" si="90"/>
        <v>44619</v>
      </c>
      <c r="K1262" s="100">
        <f t="shared" si="90"/>
        <v>44619</v>
      </c>
      <c r="L1262" s="109"/>
      <c r="M1262" s="1"/>
      <c r="N1262" s="2"/>
      <c r="O1262" s="1"/>
    </row>
    <row r="1263" spans="4:15">
      <c r="D1263" s="110"/>
      <c r="E1263" s="101"/>
      <c r="I1263" s="108">
        <f t="shared" si="90"/>
        <v>1258</v>
      </c>
      <c r="J1263" s="100">
        <f t="shared" si="90"/>
        <v>44620</v>
      </c>
      <c r="K1263" s="100">
        <f t="shared" si="90"/>
        <v>44620</v>
      </c>
      <c r="L1263" s="109"/>
      <c r="M1263" s="1"/>
      <c r="N1263" s="2"/>
      <c r="O1263" s="1"/>
    </row>
    <row r="1264" spans="4:15">
      <c r="D1264" s="110"/>
      <c r="E1264" s="101"/>
      <c r="I1264" s="108">
        <f t="shared" si="90"/>
        <v>1259</v>
      </c>
      <c r="J1264" s="100">
        <f t="shared" si="90"/>
        <v>44621</v>
      </c>
      <c r="K1264" s="100">
        <f t="shared" si="90"/>
        <v>44621</v>
      </c>
      <c r="L1264" s="109"/>
      <c r="M1264" s="1"/>
      <c r="N1264" s="2"/>
      <c r="O1264" s="1"/>
    </row>
    <row r="1265" spans="4:15">
      <c r="D1265" s="110"/>
      <c r="E1265" s="101"/>
      <c r="I1265" s="108">
        <f t="shared" si="90"/>
        <v>1260</v>
      </c>
      <c r="J1265" s="100">
        <f t="shared" si="90"/>
        <v>44622</v>
      </c>
      <c r="K1265" s="100">
        <f t="shared" si="90"/>
        <v>44622</v>
      </c>
      <c r="L1265" s="109"/>
      <c r="M1265" s="1"/>
      <c r="N1265" s="2"/>
      <c r="O1265" s="1"/>
    </row>
    <row r="1266" spans="4:15">
      <c r="D1266" s="110"/>
      <c r="E1266" s="101"/>
      <c r="I1266" s="108">
        <f t="shared" si="90"/>
        <v>1261</v>
      </c>
      <c r="J1266" s="100">
        <f t="shared" si="90"/>
        <v>44623</v>
      </c>
      <c r="K1266" s="100">
        <f t="shared" si="90"/>
        <v>44623</v>
      </c>
      <c r="L1266" s="109"/>
      <c r="M1266" s="1"/>
      <c r="N1266" s="2"/>
      <c r="O1266" s="1"/>
    </row>
    <row r="1267" spans="4:15">
      <c r="D1267" s="110"/>
      <c r="E1267" s="101"/>
      <c r="I1267" s="108">
        <f t="shared" si="90"/>
        <v>1262</v>
      </c>
      <c r="J1267" s="100">
        <f t="shared" si="90"/>
        <v>44624</v>
      </c>
      <c r="K1267" s="100">
        <f t="shared" si="90"/>
        <v>44624</v>
      </c>
      <c r="L1267" s="109"/>
      <c r="M1267" s="1"/>
      <c r="N1267" s="2"/>
      <c r="O1267" s="1"/>
    </row>
    <row r="1268" spans="4:15">
      <c r="D1268" s="110"/>
      <c r="E1268" s="101"/>
      <c r="I1268" s="108">
        <f t="shared" si="90"/>
        <v>1263</v>
      </c>
      <c r="J1268" s="100">
        <f t="shared" si="90"/>
        <v>44625</v>
      </c>
      <c r="K1268" s="100">
        <f t="shared" si="90"/>
        <v>44625</v>
      </c>
      <c r="L1268" s="109"/>
      <c r="M1268" s="1"/>
      <c r="N1268" s="2"/>
      <c r="O1268" s="1"/>
    </row>
    <row r="1269" spans="4:15">
      <c r="D1269" s="110"/>
      <c r="E1269" s="101"/>
      <c r="I1269" s="108">
        <f t="shared" si="90"/>
        <v>1264</v>
      </c>
      <c r="J1269" s="100">
        <f t="shared" si="90"/>
        <v>44626</v>
      </c>
      <c r="K1269" s="100">
        <f t="shared" si="90"/>
        <v>44626</v>
      </c>
      <c r="L1269" s="109"/>
      <c r="M1269" s="1"/>
      <c r="N1269" s="2"/>
      <c r="O1269" s="1"/>
    </row>
    <row r="1270" spans="4:15">
      <c r="D1270" s="110"/>
      <c r="E1270" s="101"/>
      <c r="I1270" s="108">
        <f t="shared" si="90"/>
        <v>1265</v>
      </c>
      <c r="J1270" s="100">
        <f t="shared" si="90"/>
        <v>44627</v>
      </c>
      <c r="K1270" s="100">
        <f t="shared" si="90"/>
        <v>44627</v>
      </c>
      <c r="L1270" s="109"/>
      <c r="M1270" s="1"/>
      <c r="N1270" s="2"/>
      <c r="O1270" s="1"/>
    </row>
    <row r="1271" spans="4:15">
      <c r="D1271" s="110"/>
      <c r="E1271" s="101"/>
      <c r="I1271" s="108">
        <f t="shared" si="90"/>
        <v>1266</v>
      </c>
      <c r="J1271" s="100">
        <f t="shared" si="90"/>
        <v>44628</v>
      </c>
      <c r="K1271" s="100">
        <f t="shared" si="90"/>
        <v>44628</v>
      </c>
      <c r="L1271" s="109"/>
      <c r="M1271" s="1"/>
      <c r="N1271" s="2"/>
      <c r="O1271" s="1"/>
    </row>
    <row r="1272" spans="4:15">
      <c r="D1272" s="110"/>
      <c r="E1272" s="101"/>
      <c r="I1272" s="108">
        <f t="shared" ref="I1272:K1287" si="91">I1271+1</f>
        <v>1267</v>
      </c>
      <c r="J1272" s="100">
        <f t="shared" si="91"/>
        <v>44629</v>
      </c>
      <c r="K1272" s="100">
        <f t="shared" si="91"/>
        <v>44629</v>
      </c>
      <c r="L1272" s="109"/>
      <c r="M1272" s="1"/>
      <c r="N1272" s="2"/>
      <c r="O1272" s="1"/>
    </row>
    <row r="1273" spans="4:15">
      <c r="D1273" s="110"/>
      <c r="E1273" s="101"/>
      <c r="I1273" s="108">
        <f t="shared" si="91"/>
        <v>1268</v>
      </c>
      <c r="J1273" s="100">
        <f t="shared" si="91"/>
        <v>44630</v>
      </c>
      <c r="K1273" s="100">
        <f t="shared" si="91"/>
        <v>44630</v>
      </c>
      <c r="L1273" s="109"/>
      <c r="M1273" s="1"/>
      <c r="N1273" s="2"/>
      <c r="O1273" s="1"/>
    </row>
    <row r="1274" spans="4:15">
      <c r="D1274" s="110"/>
      <c r="E1274" s="101"/>
      <c r="I1274" s="108">
        <f t="shared" si="91"/>
        <v>1269</v>
      </c>
      <c r="J1274" s="100">
        <f t="shared" si="91"/>
        <v>44631</v>
      </c>
      <c r="K1274" s="100">
        <f t="shared" si="91"/>
        <v>44631</v>
      </c>
      <c r="L1274" s="109"/>
      <c r="M1274" s="1"/>
      <c r="N1274" s="2"/>
      <c r="O1274" s="1"/>
    </row>
    <row r="1275" spans="4:15">
      <c r="D1275" s="110"/>
      <c r="E1275" s="101"/>
      <c r="I1275" s="108">
        <f t="shared" si="91"/>
        <v>1270</v>
      </c>
      <c r="J1275" s="100">
        <f t="shared" si="91"/>
        <v>44632</v>
      </c>
      <c r="K1275" s="100">
        <f t="shared" si="91"/>
        <v>44632</v>
      </c>
      <c r="L1275" s="109"/>
      <c r="M1275" s="1"/>
      <c r="N1275" s="2"/>
      <c r="O1275" s="1"/>
    </row>
    <row r="1276" spans="4:15">
      <c r="D1276" s="110"/>
      <c r="E1276" s="101"/>
      <c r="I1276" s="108">
        <f t="shared" si="91"/>
        <v>1271</v>
      </c>
      <c r="J1276" s="100">
        <f t="shared" si="91"/>
        <v>44633</v>
      </c>
      <c r="K1276" s="100">
        <f t="shared" si="91"/>
        <v>44633</v>
      </c>
      <c r="L1276" s="109"/>
      <c r="M1276" s="1"/>
      <c r="N1276" s="2"/>
      <c r="O1276" s="1"/>
    </row>
    <row r="1277" spans="4:15">
      <c r="D1277" s="110"/>
      <c r="E1277" s="101"/>
      <c r="I1277" s="108">
        <f t="shared" si="91"/>
        <v>1272</v>
      </c>
      <c r="J1277" s="100">
        <f t="shared" si="91"/>
        <v>44634</v>
      </c>
      <c r="K1277" s="100">
        <f t="shared" si="91"/>
        <v>44634</v>
      </c>
      <c r="L1277" s="109"/>
      <c r="M1277" s="1"/>
      <c r="N1277" s="2"/>
      <c r="O1277" s="1"/>
    </row>
    <row r="1278" spans="4:15">
      <c r="D1278" s="110"/>
      <c r="E1278" s="101"/>
      <c r="I1278" s="108">
        <f t="shared" si="91"/>
        <v>1273</v>
      </c>
      <c r="J1278" s="100">
        <f t="shared" si="91"/>
        <v>44635</v>
      </c>
      <c r="K1278" s="100">
        <f t="shared" si="91"/>
        <v>44635</v>
      </c>
      <c r="L1278" s="109"/>
      <c r="M1278" s="1"/>
      <c r="N1278" s="2"/>
      <c r="O1278" s="1"/>
    </row>
    <row r="1279" spans="4:15">
      <c r="D1279" s="110"/>
      <c r="E1279" s="101"/>
      <c r="I1279" s="108">
        <f t="shared" si="91"/>
        <v>1274</v>
      </c>
      <c r="J1279" s="100">
        <f t="shared" si="91"/>
        <v>44636</v>
      </c>
      <c r="K1279" s="100">
        <f t="shared" si="91"/>
        <v>44636</v>
      </c>
      <c r="L1279" s="109"/>
      <c r="M1279" s="1"/>
      <c r="N1279" s="2"/>
      <c r="O1279" s="1"/>
    </row>
    <row r="1280" spans="4:15">
      <c r="D1280" s="110"/>
      <c r="E1280" s="101"/>
      <c r="I1280" s="108">
        <f t="shared" si="91"/>
        <v>1275</v>
      </c>
      <c r="J1280" s="100">
        <f t="shared" si="91"/>
        <v>44637</v>
      </c>
      <c r="K1280" s="100">
        <f t="shared" si="91"/>
        <v>44637</v>
      </c>
      <c r="L1280" s="109"/>
      <c r="M1280" s="1"/>
      <c r="N1280" s="2"/>
      <c r="O1280" s="1"/>
    </row>
    <row r="1281" spans="4:15">
      <c r="D1281" s="110"/>
      <c r="E1281" s="101"/>
      <c r="I1281" s="108">
        <f t="shared" si="91"/>
        <v>1276</v>
      </c>
      <c r="J1281" s="100">
        <f t="shared" si="91"/>
        <v>44638</v>
      </c>
      <c r="K1281" s="100">
        <f t="shared" si="91"/>
        <v>44638</v>
      </c>
      <c r="L1281" s="109"/>
      <c r="M1281" s="1"/>
      <c r="N1281" s="2"/>
      <c r="O1281" s="1"/>
    </row>
    <row r="1282" spans="4:15">
      <c r="D1282" s="110"/>
      <c r="E1282" s="101"/>
      <c r="I1282" s="108">
        <f t="shared" si="91"/>
        <v>1277</v>
      </c>
      <c r="J1282" s="100">
        <f t="shared" si="91"/>
        <v>44639</v>
      </c>
      <c r="K1282" s="100">
        <f t="shared" si="91"/>
        <v>44639</v>
      </c>
      <c r="L1282" s="109"/>
      <c r="M1282" s="1"/>
      <c r="N1282" s="2"/>
      <c r="O1282" s="1"/>
    </row>
    <row r="1283" spans="4:15">
      <c r="D1283" s="110"/>
      <c r="E1283" s="101"/>
      <c r="I1283" s="108">
        <f t="shared" si="91"/>
        <v>1278</v>
      </c>
      <c r="J1283" s="100">
        <f t="shared" si="91"/>
        <v>44640</v>
      </c>
      <c r="K1283" s="100">
        <f t="shared" si="91"/>
        <v>44640</v>
      </c>
      <c r="L1283" s="109"/>
      <c r="M1283" s="1"/>
      <c r="N1283" s="2"/>
      <c r="O1283" s="1"/>
    </row>
    <row r="1284" spans="4:15">
      <c r="D1284" s="110"/>
      <c r="E1284" s="101"/>
      <c r="I1284" s="108">
        <f t="shared" si="91"/>
        <v>1279</v>
      </c>
      <c r="J1284" s="100">
        <f t="shared" si="91"/>
        <v>44641</v>
      </c>
      <c r="K1284" s="100">
        <f t="shared" si="91"/>
        <v>44641</v>
      </c>
      <c r="L1284" s="109"/>
      <c r="M1284" s="1"/>
      <c r="N1284" s="2"/>
      <c r="O1284" s="1"/>
    </row>
    <row r="1285" spans="4:15">
      <c r="D1285" s="110"/>
      <c r="E1285" s="101"/>
      <c r="I1285" s="108">
        <f t="shared" si="91"/>
        <v>1280</v>
      </c>
      <c r="J1285" s="100">
        <f t="shared" si="91"/>
        <v>44642</v>
      </c>
      <c r="K1285" s="100">
        <f t="shared" si="91"/>
        <v>44642</v>
      </c>
      <c r="L1285" s="109"/>
      <c r="M1285" s="1"/>
      <c r="N1285" s="2"/>
      <c r="O1285" s="1"/>
    </row>
    <row r="1286" spans="4:15">
      <c r="D1286" s="110"/>
      <c r="E1286" s="101"/>
      <c r="I1286" s="108">
        <f t="shared" si="91"/>
        <v>1281</v>
      </c>
      <c r="J1286" s="100">
        <f t="shared" si="91"/>
        <v>44643</v>
      </c>
      <c r="K1286" s="100">
        <f t="shared" si="91"/>
        <v>44643</v>
      </c>
      <c r="L1286" s="109"/>
      <c r="M1286" s="1"/>
      <c r="N1286" s="2"/>
      <c r="O1286" s="1"/>
    </row>
    <row r="1287" spans="4:15">
      <c r="D1287" s="110"/>
      <c r="E1287" s="101"/>
      <c r="I1287" s="108">
        <f t="shared" si="91"/>
        <v>1282</v>
      </c>
      <c r="J1287" s="100">
        <f t="shared" si="91"/>
        <v>44644</v>
      </c>
      <c r="K1287" s="100">
        <f t="shared" si="91"/>
        <v>44644</v>
      </c>
      <c r="L1287" s="109"/>
      <c r="M1287" s="1"/>
      <c r="N1287" s="2"/>
      <c r="O1287" s="1"/>
    </row>
    <row r="1288" spans="4:15">
      <c r="D1288" s="110"/>
      <c r="E1288" s="101"/>
      <c r="I1288" s="108">
        <f t="shared" ref="I1288:K1303" si="92">I1287+1</f>
        <v>1283</v>
      </c>
      <c r="J1288" s="100">
        <f t="shared" si="92"/>
        <v>44645</v>
      </c>
      <c r="K1288" s="100">
        <f t="shared" si="92"/>
        <v>44645</v>
      </c>
      <c r="L1288" s="109"/>
      <c r="M1288" s="1"/>
      <c r="N1288" s="2"/>
      <c r="O1288" s="1"/>
    </row>
    <row r="1289" spans="4:15">
      <c r="D1289" s="110"/>
      <c r="E1289" s="101"/>
      <c r="I1289" s="108">
        <f t="shared" si="92"/>
        <v>1284</v>
      </c>
      <c r="J1289" s="100">
        <f t="shared" si="92"/>
        <v>44646</v>
      </c>
      <c r="K1289" s="100">
        <f t="shared" si="92"/>
        <v>44646</v>
      </c>
      <c r="L1289" s="109"/>
      <c r="M1289" s="1"/>
      <c r="N1289" s="2"/>
      <c r="O1289" s="1"/>
    </row>
    <row r="1290" spans="4:15">
      <c r="D1290" s="110"/>
      <c r="E1290" s="101"/>
      <c r="I1290" s="108">
        <f t="shared" si="92"/>
        <v>1285</v>
      </c>
      <c r="J1290" s="100">
        <f t="shared" si="92"/>
        <v>44647</v>
      </c>
      <c r="K1290" s="100">
        <f t="shared" si="92"/>
        <v>44647</v>
      </c>
      <c r="L1290" s="109"/>
      <c r="M1290" s="1"/>
      <c r="N1290" s="2"/>
      <c r="O1290" s="1"/>
    </row>
    <row r="1291" spans="4:15">
      <c r="D1291" s="110"/>
      <c r="E1291" s="101"/>
      <c r="I1291" s="108">
        <f t="shared" si="92"/>
        <v>1286</v>
      </c>
      <c r="J1291" s="100">
        <f t="shared" si="92"/>
        <v>44648</v>
      </c>
      <c r="K1291" s="100">
        <f t="shared" si="92"/>
        <v>44648</v>
      </c>
      <c r="L1291" s="109"/>
      <c r="M1291" s="1"/>
      <c r="N1291" s="2"/>
      <c r="O1291" s="1"/>
    </row>
    <row r="1292" spans="4:15">
      <c r="D1292" s="110"/>
      <c r="E1292" s="101"/>
      <c r="I1292" s="108">
        <f t="shared" si="92"/>
        <v>1287</v>
      </c>
      <c r="J1292" s="100">
        <f t="shared" si="92"/>
        <v>44649</v>
      </c>
      <c r="K1292" s="100">
        <f t="shared" si="92"/>
        <v>44649</v>
      </c>
      <c r="L1292" s="109"/>
      <c r="M1292" s="1"/>
      <c r="N1292" s="2"/>
      <c r="O1292" s="1"/>
    </row>
    <row r="1293" spans="4:15">
      <c r="D1293" s="110"/>
      <c r="E1293" s="101"/>
      <c r="I1293" s="108">
        <f t="shared" si="92"/>
        <v>1288</v>
      </c>
      <c r="J1293" s="100">
        <f t="shared" si="92"/>
        <v>44650</v>
      </c>
      <c r="K1293" s="100">
        <f t="shared" si="92"/>
        <v>44650</v>
      </c>
      <c r="L1293" s="109"/>
      <c r="M1293" s="1"/>
      <c r="N1293" s="2"/>
      <c r="O1293" s="1"/>
    </row>
    <row r="1294" spans="4:15">
      <c r="D1294" s="110"/>
      <c r="E1294" s="101"/>
      <c r="I1294" s="108">
        <f t="shared" si="92"/>
        <v>1289</v>
      </c>
      <c r="J1294" s="100">
        <f t="shared" si="92"/>
        <v>44651</v>
      </c>
      <c r="K1294" s="100">
        <f t="shared" si="92"/>
        <v>44651</v>
      </c>
      <c r="L1294" s="109"/>
      <c r="M1294" s="1"/>
      <c r="N1294" s="2"/>
      <c r="O1294" s="1"/>
    </row>
    <row r="1295" spans="4:15">
      <c r="D1295" s="110"/>
      <c r="E1295" s="101"/>
      <c r="I1295" s="108">
        <f t="shared" si="92"/>
        <v>1290</v>
      </c>
      <c r="J1295" s="100">
        <f t="shared" si="92"/>
        <v>44652</v>
      </c>
      <c r="K1295" s="100">
        <f t="shared" si="92"/>
        <v>44652</v>
      </c>
      <c r="L1295" s="109"/>
      <c r="M1295" s="1"/>
      <c r="N1295" s="2"/>
      <c r="O1295" s="1"/>
    </row>
    <row r="1296" spans="4:15">
      <c r="D1296" s="110"/>
      <c r="E1296" s="101"/>
      <c r="I1296" s="108">
        <f t="shared" si="92"/>
        <v>1291</v>
      </c>
      <c r="J1296" s="100">
        <f t="shared" si="92"/>
        <v>44653</v>
      </c>
      <c r="K1296" s="100">
        <f t="shared" si="92"/>
        <v>44653</v>
      </c>
      <c r="L1296" s="109"/>
      <c r="M1296" s="1"/>
      <c r="N1296" s="2"/>
      <c r="O1296" s="1"/>
    </row>
    <row r="1297" spans="4:15">
      <c r="D1297" s="110"/>
      <c r="E1297" s="101"/>
      <c r="I1297" s="108">
        <f t="shared" si="92"/>
        <v>1292</v>
      </c>
      <c r="J1297" s="100">
        <f t="shared" si="92"/>
        <v>44654</v>
      </c>
      <c r="K1297" s="100">
        <f t="shared" si="92"/>
        <v>44654</v>
      </c>
      <c r="L1297" s="109"/>
      <c r="M1297" s="1"/>
      <c r="N1297" s="2"/>
      <c r="O1297" s="1"/>
    </row>
    <row r="1298" spans="4:15">
      <c r="D1298" s="110"/>
      <c r="E1298" s="101"/>
      <c r="I1298" s="108">
        <f t="shared" si="92"/>
        <v>1293</v>
      </c>
      <c r="J1298" s="100">
        <f t="shared" si="92"/>
        <v>44655</v>
      </c>
      <c r="K1298" s="100">
        <f t="shared" si="92"/>
        <v>44655</v>
      </c>
      <c r="L1298" s="109"/>
      <c r="M1298" s="1"/>
      <c r="N1298" s="2"/>
      <c r="O1298" s="1"/>
    </row>
    <row r="1299" spans="4:15">
      <c r="D1299" s="110"/>
      <c r="E1299" s="101"/>
      <c r="I1299" s="108">
        <f t="shared" si="92"/>
        <v>1294</v>
      </c>
      <c r="J1299" s="100">
        <f t="shared" si="92"/>
        <v>44656</v>
      </c>
      <c r="K1299" s="100">
        <f t="shared" si="92"/>
        <v>44656</v>
      </c>
      <c r="L1299" s="109"/>
      <c r="M1299" s="1"/>
      <c r="N1299" s="2"/>
      <c r="O1299" s="1"/>
    </row>
    <row r="1300" spans="4:15">
      <c r="D1300" s="110"/>
      <c r="E1300" s="101"/>
      <c r="I1300" s="108">
        <f t="shared" si="92"/>
        <v>1295</v>
      </c>
      <c r="J1300" s="100">
        <f t="shared" si="92"/>
        <v>44657</v>
      </c>
      <c r="K1300" s="100">
        <f t="shared" si="92"/>
        <v>44657</v>
      </c>
      <c r="L1300" s="109"/>
      <c r="M1300" s="1"/>
      <c r="N1300" s="2"/>
      <c r="O1300" s="1"/>
    </row>
    <row r="1301" spans="4:15">
      <c r="D1301" s="110"/>
      <c r="E1301" s="101"/>
      <c r="I1301" s="108">
        <f t="shared" si="92"/>
        <v>1296</v>
      </c>
      <c r="J1301" s="100">
        <f t="shared" si="92"/>
        <v>44658</v>
      </c>
      <c r="K1301" s="100">
        <f t="shared" si="92"/>
        <v>44658</v>
      </c>
      <c r="L1301" s="109"/>
      <c r="M1301" s="1"/>
      <c r="N1301" s="2"/>
      <c r="O1301" s="1"/>
    </row>
    <row r="1302" spans="4:15">
      <c r="D1302" s="110"/>
      <c r="E1302" s="101"/>
      <c r="I1302" s="108">
        <f t="shared" si="92"/>
        <v>1297</v>
      </c>
      <c r="J1302" s="100">
        <f t="shared" si="92"/>
        <v>44659</v>
      </c>
      <c r="K1302" s="100">
        <f t="shared" si="92"/>
        <v>44659</v>
      </c>
      <c r="L1302" s="109"/>
      <c r="M1302" s="1"/>
      <c r="N1302" s="2"/>
      <c r="O1302" s="1"/>
    </row>
    <row r="1303" spans="4:15">
      <c r="D1303" s="110"/>
      <c r="E1303" s="101"/>
      <c r="I1303" s="108">
        <f t="shared" si="92"/>
        <v>1298</v>
      </c>
      <c r="J1303" s="100">
        <f t="shared" si="92"/>
        <v>44660</v>
      </c>
      <c r="K1303" s="100">
        <f t="shared" si="92"/>
        <v>44660</v>
      </c>
      <c r="L1303" s="109"/>
      <c r="M1303" s="1"/>
      <c r="N1303" s="2"/>
      <c r="O1303" s="1"/>
    </row>
    <row r="1304" spans="4:15">
      <c r="D1304" s="110"/>
      <c r="E1304" s="101"/>
      <c r="I1304" s="108">
        <f t="shared" ref="I1304:K1319" si="93">I1303+1</f>
        <v>1299</v>
      </c>
      <c r="J1304" s="100">
        <f t="shared" si="93"/>
        <v>44661</v>
      </c>
      <c r="K1304" s="100">
        <f t="shared" si="93"/>
        <v>44661</v>
      </c>
      <c r="L1304" s="109"/>
      <c r="M1304" s="1"/>
      <c r="N1304" s="2"/>
      <c r="O1304" s="1"/>
    </row>
    <row r="1305" spans="4:15">
      <c r="D1305" s="110"/>
      <c r="E1305" s="101"/>
      <c r="I1305" s="108">
        <f t="shared" si="93"/>
        <v>1300</v>
      </c>
      <c r="J1305" s="100">
        <f t="shared" si="93"/>
        <v>44662</v>
      </c>
      <c r="K1305" s="100">
        <f t="shared" si="93"/>
        <v>44662</v>
      </c>
      <c r="L1305" s="109"/>
      <c r="M1305" s="1"/>
      <c r="N1305" s="2"/>
      <c r="O1305" s="1"/>
    </row>
    <row r="1306" spans="4:15">
      <c r="D1306" s="110"/>
      <c r="E1306" s="101"/>
      <c r="I1306" s="108">
        <f t="shared" si="93"/>
        <v>1301</v>
      </c>
      <c r="J1306" s="100">
        <f t="shared" si="93"/>
        <v>44663</v>
      </c>
      <c r="K1306" s="100">
        <f t="shared" si="93"/>
        <v>44663</v>
      </c>
      <c r="L1306" s="109"/>
      <c r="M1306" s="1"/>
      <c r="N1306" s="2"/>
      <c r="O1306" s="1"/>
    </row>
    <row r="1307" spans="4:15">
      <c r="D1307" s="110"/>
      <c r="E1307" s="101"/>
      <c r="I1307" s="108">
        <f t="shared" si="93"/>
        <v>1302</v>
      </c>
      <c r="J1307" s="100">
        <f t="shared" si="93"/>
        <v>44664</v>
      </c>
      <c r="K1307" s="100">
        <f t="shared" si="93"/>
        <v>44664</v>
      </c>
      <c r="L1307" s="109"/>
      <c r="M1307" s="1"/>
      <c r="N1307" s="2"/>
      <c r="O1307" s="1"/>
    </row>
    <row r="1308" spans="4:15">
      <c r="D1308" s="110"/>
      <c r="E1308" s="101"/>
      <c r="I1308" s="108">
        <f t="shared" si="93"/>
        <v>1303</v>
      </c>
      <c r="J1308" s="100">
        <f t="shared" si="93"/>
        <v>44665</v>
      </c>
      <c r="K1308" s="100">
        <f t="shared" si="93"/>
        <v>44665</v>
      </c>
      <c r="L1308" s="109"/>
      <c r="M1308" s="1"/>
      <c r="N1308" s="2"/>
      <c r="O1308" s="1"/>
    </row>
    <row r="1309" spans="4:15">
      <c r="D1309" s="110"/>
      <c r="E1309" s="101"/>
      <c r="I1309" s="108">
        <f t="shared" si="93"/>
        <v>1304</v>
      </c>
      <c r="J1309" s="100">
        <f t="shared" si="93"/>
        <v>44666</v>
      </c>
      <c r="K1309" s="100">
        <f t="shared" si="93"/>
        <v>44666</v>
      </c>
      <c r="L1309" s="109"/>
      <c r="M1309" s="1"/>
      <c r="N1309" s="2"/>
      <c r="O1309" s="1"/>
    </row>
    <row r="1310" spans="4:15">
      <c r="D1310" s="110"/>
      <c r="E1310" s="101"/>
      <c r="I1310" s="108">
        <f t="shared" si="93"/>
        <v>1305</v>
      </c>
      <c r="J1310" s="100">
        <f t="shared" si="93"/>
        <v>44667</v>
      </c>
      <c r="K1310" s="100">
        <f t="shared" si="93"/>
        <v>44667</v>
      </c>
      <c r="L1310" s="109"/>
      <c r="M1310" s="1"/>
      <c r="N1310" s="2"/>
      <c r="O1310" s="1"/>
    </row>
    <row r="1311" spans="4:15">
      <c r="D1311" s="110"/>
      <c r="E1311" s="101"/>
      <c r="I1311" s="108">
        <f t="shared" si="93"/>
        <v>1306</v>
      </c>
      <c r="J1311" s="100">
        <f t="shared" si="93"/>
        <v>44668</v>
      </c>
      <c r="K1311" s="100">
        <f t="shared" si="93"/>
        <v>44668</v>
      </c>
      <c r="L1311" s="109"/>
      <c r="M1311" s="1"/>
      <c r="N1311" s="2"/>
      <c r="O1311" s="1"/>
    </row>
    <row r="1312" spans="4:15">
      <c r="D1312" s="110"/>
      <c r="E1312" s="101"/>
      <c r="I1312" s="108">
        <f t="shared" si="93"/>
        <v>1307</v>
      </c>
      <c r="J1312" s="100">
        <f t="shared" si="93"/>
        <v>44669</v>
      </c>
      <c r="K1312" s="100">
        <f t="shared" si="93"/>
        <v>44669</v>
      </c>
      <c r="L1312" s="109"/>
      <c r="M1312" s="1"/>
      <c r="N1312" s="2"/>
      <c r="O1312" s="1"/>
    </row>
    <row r="1313" spans="4:15">
      <c r="D1313" s="110"/>
      <c r="E1313" s="101"/>
      <c r="I1313" s="108">
        <f t="shared" si="93"/>
        <v>1308</v>
      </c>
      <c r="J1313" s="100">
        <f t="shared" si="93"/>
        <v>44670</v>
      </c>
      <c r="K1313" s="100">
        <f t="shared" si="93"/>
        <v>44670</v>
      </c>
      <c r="L1313" s="109"/>
      <c r="M1313" s="1"/>
      <c r="N1313" s="2"/>
      <c r="O1313" s="1"/>
    </row>
    <row r="1314" spans="4:15">
      <c r="D1314" s="110"/>
      <c r="E1314" s="101"/>
      <c r="I1314" s="108">
        <f t="shared" si="93"/>
        <v>1309</v>
      </c>
      <c r="J1314" s="100">
        <f t="shared" si="93"/>
        <v>44671</v>
      </c>
      <c r="K1314" s="100">
        <f t="shared" si="93"/>
        <v>44671</v>
      </c>
      <c r="L1314" s="109"/>
      <c r="M1314" s="1"/>
      <c r="N1314" s="2"/>
      <c r="O1314" s="1"/>
    </row>
    <row r="1315" spans="4:15">
      <c r="D1315" s="110"/>
      <c r="E1315" s="101"/>
      <c r="I1315" s="108">
        <f t="shared" si="93"/>
        <v>1310</v>
      </c>
      <c r="J1315" s="100">
        <f t="shared" si="93"/>
        <v>44672</v>
      </c>
      <c r="K1315" s="100">
        <f t="shared" si="93"/>
        <v>44672</v>
      </c>
      <c r="L1315" s="109"/>
      <c r="M1315" s="1"/>
      <c r="N1315" s="2"/>
      <c r="O1315" s="1"/>
    </row>
    <row r="1316" spans="4:15">
      <c r="D1316" s="110"/>
      <c r="E1316" s="101"/>
      <c r="I1316" s="108">
        <f t="shared" si="93"/>
        <v>1311</v>
      </c>
      <c r="J1316" s="100">
        <f t="shared" si="93"/>
        <v>44673</v>
      </c>
      <c r="K1316" s="100">
        <f t="shared" si="93"/>
        <v>44673</v>
      </c>
      <c r="L1316" s="109"/>
      <c r="M1316" s="1"/>
      <c r="N1316" s="2"/>
      <c r="O1316" s="1"/>
    </row>
    <row r="1317" spans="4:15">
      <c r="D1317" s="110"/>
      <c r="E1317" s="101"/>
      <c r="I1317" s="108">
        <f t="shared" si="93"/>
        <v>1312</v>
      </c>
      <c r="J1317" s="100">
        <f t="shared" si="93"/>
        <v>44674</v>
      </c>
      <c r="K1317" s="100">
        <f t="shared" si="93"/>
        <v>44674</v>
      </c>
      <c r="L1317" s="109"/>
      <c r="M1317" s="1"/>
      <c r="N1317" s="2"/>
      <c r="O1317" s="1"/>
    </row>
    <row r="1318" spans="4:15">
      <c r="D1318" s="110"/>
      <c r="E1318" s="101"/>
      <c r="I1318" s="108">
        <f t="shared" si="93"/>
        <v>1313</v>
      </c>
      <c r="J1318" s="100">
        <f t="shared" si="93"/>
        <v>44675</v>
      </c>
      <c r="K1318" s="100">
        <f t="shared" si="93"/>
        <v>44675</v>
      </c>
      <c r="L1318" s="109"/>
      <c r="M1318" s="1"/>
      <c r="N1318" s="2"/>
      <c r="O1318" s="1"/>
    </row>
    <row r="1319" spans="4:15">
      <c r="D1319" s="110"/>
      <c r="E1319" s="101"/>
      <c r="I1319" s="108">
        <f t="shared" si="93"/>
        <v>1314</v>
      </c>
      <c r="J1319" s="100">
        <f t="shared" si="93"/>
        <v>44676</v>
      </c>
      <c r="K1319" s="100">
        <f t="shared" si="93"/>
        <v>44676</v>
      </c>
      <c r="L1319" s="109"/>
      <c r="M1319" s="1"/>
      <c r="N1319" s="2"/>
      <c r="O1319" s="1"/>
    </row>
    <row r="1320" spans="4:15">
      <c r="D1320" s="110"/>
      <c r="E1320" s="101"/>
      <c r="I1320" s="108">
        <f t="shared" ref="I1320:K1335" si="94">I1319+1</f>
        <v>1315</v>
      </c>
      <c r="J1320" s="100">
        <f t="shared" si="94"/>
        <v>44677</v>
      </c>
      <c r="K1320" s="100">
        <f t="shared" si="94"/>
        <v>44677</v>
      </c>
      <c r="L1320" s="109"/>
      <c r="M1320" s="1"/>
      <c r="N1320" s="2"/>
      <c r="O1320" s="1"/>
    </row>
    <row r="1321" spans="4:15">
      <c r="D1321" s="110"/>
      <c r="E1321" s="101"/>
      <c r="I1321" s="108">
        <f t="shared" si="94"/>
        <v>1316</v>
      </c>
      <c r="J1321" s="100">
        <f t="shared" si="94"/>
        <v>44678</v>
      </c>
      <c r="K1321" s="100">
        <f t="shared" si="94"/>
        <v>44678</v>
      </c>
      <c r="L1321" s="109"/>
      <c r="M1321" s="1"/>
      <c r="N1321" s="2"/>
      <c r="O1321" s="1"/>
    </row>
    <row r="1322" spans="4:15">
      <c r="D1322" s="110"/>
      <c r="E1322" s="101"/>
      <c r="I1322" s="108">
        <f t="shared" si="94"/>
        <v>1317</v>
      </c>
      <c r="J1322" s="100">
        <f t="shared" si="94"/>
        <v>44679</v>
      </c>
      <c r="K1322" s="100">
        <f t="shared" si="94"/>
        <v>44679</v>
      </c>
      <c r="L1322" s="109"/>
      <c r="M1322" s="1"/>
      <c r="N1322" s="2"/>
      <c r="O1322" s="1"/>
    </row>
    <row r="1323" spans="4:15">
      <c r="D1323" s="110"/>
      <c r="E1323" s="101"/>
      <c r="I1323" s="108">
        <f t="shared" si="94"/>
        <v>1318</v>
      </c>
      <c r="J1323" s="100">
        <f t="shared" si="94"/>
        <v>44680</v>
      </c>
      <c r="K1323" s="100">
        <f t="shared" si="94"/>
        <v>44680</v>
      </c>
      <c r="L1323" s="109"/>
      <c r="M1323" s="1"/>
      <c r="N1323" s="2"/>
      <c r="O1323" s="1"/>
    </row>
    <row r="1324" spans="4:15">
      <c r="D1324" s="110"/>
      <c r="E1324" s="101"/>
      <c r="I1324" s="108">
        <f t="shared" si="94"/>
        <v>1319</v>
      </c>
      <c r="J1324" s="100">
        <f t="shared" si="94"/>
        <v>44681</v>
      </c>
      <c r="K1324" s="100">
        <f t="shared" si="94"/>
        <v>44681</v>
      </c>
      <c r="L1324" s="109"/>
      <c r="M1324" s="1"/>
      <c r="N1324" s="2"/>
      <c r="O1324" s="1"/>
    </row>
    <row r="1325" spans="4:15">
      <c r="D1325" s="110"/>
      <c r="E1325" s="101"/>
      <c r="I1325" s="108">
        <f t="shared" si="94"/>
        <v>1320</v>
      </c>
      <c r="J1325" s="100">
        <f t="shared" si="94"/>
        <v>44682</v>
      </c>
      <c r="K1325" s="100">
        <f t="shared" si="94"/>
        <v>44682</v>
      </c>
      <c r="L1325" s="109"/>
      <c r="M1325" s="1"/>
      <c r="N1325" s="2"/>
      <c r="O1325" s="1"/>
    </row>
    <row r="1326" spans="4:15">
      <c r="D1326" s="110"/>
      <c r="E1326" s="101"/>
      <c r="I1326" s="108">
        <f t="shared" si="94"/>
        <v>1321</v>
      </c>
      <c r="J1326" s="100">
        <f t="shared" si="94"/>
        <v>44683</v>
      </c>
      <c r="K1326" s="100">
        <f t="shared" si="94"/>
        <v>44683</v>
      </c>
      <c r="L1326" s="109"/>
      <c r="M1326" s="1"/>
      <c r="N1326" s="2"/>
      <c r="O1326" s="1"/>
    </row>
    <row r="1327" spans="4:15">
      <c r="D1327" s="110"/>
      <c r="E1327" s="101"/>
      <c r="I1327" s="108">
        <f t="shared" si="94"/>
        <v>1322</v>
      </c>
      <c r="J1327" s="100">
        <f t="shared" si="94"/>
        <v>44684</v>
      </c>
      <c r="K1327" s="100">
        <f t="shared" si="94"/>
        <v>44684</v>
      </c>
      <c r="L1327" s="109"/>
      <c r="M1327" s="1"/>
      <c r="N1327" s="2"/>
      <c r="O1327" s="1"/>
    </row>
    <row r="1328" spans="4:15">
      <c r="D1328" s="110"/>
      <c r="E1328" s="101"/>
      <c r="I1328" s="108">
        <f t="shared" si="94"/>
        <v>1323</v>
      </c>
      <c r="J1328" s="100">
        <f t="shared" si="94"/>
        <v>44685</v>
      </c>
      <c r="K1328" s="100">
        <f t="shared" si="94"/>
        <v>44685</v>
      </c>
      <c r="L1328" s="109"/>
      <c r="M1328" s="1"/>
      <c r="N1328" s="2"/>
      <c r="O1328" s="1"/>
    </row>
    <row r="1329" spans="4:15">
      <c r="D1329" s="110"/>
      <c r="E1329" s="101"/>
      <c r="I1329" s="108">
        <f t="shared" si="94"/>
        <v>1324</v>
      </c>
      <c r="J1329" s="100">
        <f t="shared" si="94"/>
        <v>44686</v>
      </c>
      <c r="K1329" s="100">
        <f t="shared" si="94"/>
        <v>44686</v>
      </c>
      <c r="L1329" s="109"/>
      <c r="M1329" s="1"/>
      <c r="N1329" s="2"/>
      <c r="O1329" s="1"/>
    </row>
    <row r="1330" spans="4:15">
      <c r="D1330" s="110"/>
      <c r="E1330" s="101"/>
      <c r="I1330" s="108">
        <f t="shared" si="94"/>
        <v>1325</v>
      </c>
      <c r="J1330" s="100">
        <f t="shared" si="94"/>
        <v>44687</v>
      </c>
      <c r="K1330" s="100">
        <f t="shared" si="94"/>
        <v>44687</v>
      </c>
      <c r="L1330" s="109"/>
      <c r="M1330" s="1"/>
      <c r="N1330" s="2"/>
      <c r="O1330" s="1"/>
    </row>
    <row r="1331" spans="4:15">
      <c r="D1331" s="110"/>
      <c r="E1331" s="101"/>
      <c r="I1331" s="108">
        <f t="shared" si="94"/>
        <v>1326</v>
      </c>
      <c r="J1331" s="100">
        <f t="shared" si="94"/>
        <v>44688</v>
      </c>
      <c r="K1331" s="100">
        <f t="shared" si="94"/>
        <v>44688</v>
      </c>
      <c r="L1331" s="109"/>
      <c r="M1331" s="1"/>
      <c r="N1331" s="2"/>
      <c r="O1331" s="1"/>
    </row>
    <row r="1332" spans="4:15">
      <c r="D1332" s="110"/>
      <c r="E1332" s="101"/>
      <c r="I1332" s="108">
        <f t="shared" si="94"/>
        <v>1327</v>
      </c>
      <c r="J1332" s="100">
        <f t="shared" si="94"/>
        <v>44689</v>
      </c>
      <c r="K1332" s="100">
        <f t="shared" si="94"/>
        <v>44689</v>
      </c>
      <c r="L1332" s="109"/>
      <c r="M1332" s="1"/>
      <c r="N1332" s="2"/>
      <c r="O1332" s="1"/>
    </row>
    <row r="1333" spans="4:15">
      <c r="D1333" s="110"/>
      <c r="E1333" s="101"/>
      <c r="I1333" s="108">
        <f t="shared" si="94"/>
        <v>1328</v>
      </c>
      <c r="J1333" s="100">
        <f t="shared" si="94"/>
        <v>44690</v>
      </c>
      <c r="K1333" s="100">
        <f t="shared" si="94"/>
        <v>44690</v>
      </c>
      <c r="L1333" s="109"/>
      <c r="M1333" s="1"/>
      <c r="N1333" s="2"/>
      <c r="O1333" s="1"/>
    </row>
    <row r="1334" spans="4:15">
      <c r="D1334" s="110"/>
      <c r="E1334" s="101"/>
      <c r="I1334" s="108">
        <f t="shared" si="94"/>
        <v>1329</v>
      </c>
      <c r="J1334" s="100">
        <f t="shared" si="94"/>
        <v>44691</v>
      </c>
      <c r="K1334" s="100">
        <f t="shared" si="94"/>
        <v>44691</v>
      </c>
      <c r="L1334" s="109"/>
      <c r="M1334" s="1"/>
      <c r="N1334" s="2"/>
      <c r="O1334" s="1"/>
    </row>
    <row r="1335" spans="4:15">
      <c r="D1335" s="110"/>
      <c r="E1335" s="101"/>
      <c r="I1335" s="108">
        <f t="shared" si="94"/>
        <v>1330</v>
      </c>
      <c r="J1335" s="100">
        <f t="shared" si="94"/>
        <v>44692</v>
      </c>
      <c r="K1335" s="100">
        <f t="shared" si="94"/>
        <v>44692</v>
      </c>
      <c r="L1335" s="109"/>
      <c r="M1335" s="1"/>
      <c r="N1335" s="2"/>
      <c r="O1335" s="1"/>
    </row>
    <row r="1336" spans="4:15">
      <c r="D1336" s="110"/>
      <c r="E1336" s="101"/>
      <c r="I1336" s="108">
        <f t="shared" ref="I1336:K1351" si="95">I1335+1</f>
        <v>1331</v>
      </c>
      <c r="J1336" s="100">
        <f t="shared" si="95"/>
        <v>44693</v>
      </c>
      <c r="K1336" s="100">
        <f t="shared" si="95"/>
        <v>44693</v>
      </c>
      <c r="L1336" s="109"/>
      <c r="M1336" s="1"/>
      <c r="N1336" s="2"/>
      <c r="O1336" s="1"/>
    </row>
    <row r="1337" spans="4:15">
      <c r="D1337" s="110"/>
      <c r="E1337" s="101"/>
      <c r="I1337" s="108">
        <f t="shared" si="95"/>
        <v>1332</v>
      </c>
      <c r="J1337" s="100">
        <f t="shared" si="95"/>
        <v>44694</v>
      </c>
      <c r="K1337" s="100">
        <f t="shared" si="95"/>
        <v>44694</v>
      </c>
      <c r="L1337" s="109"/>
      <c r="M1337" s="1"/>
      <c r="N1337" s="2"/>
      <c r="O1337" s="1"/>
    </row>
    <row r="1338" spans="4:15">
      <c r="D1338" s="110"/>
      <c r="E1338" s="101"/>
      <c r="I1338" s="108">
        <f t="shared" si="95"/>
        <v>1333</v>
      </c>
      <c r="J1338" s="100">
        <f t="shared" si="95"/>
        <v>44695</v>
      </c>
      <c r="K1338" s="100">
        <f t="shared" si="95"/>
        <v>44695</v>
      </c>
      <c r="L1338" s="109"/>
      <c r="M1338" s="1"/>
      <c r="N1338" s="2"/>
      <c r="O1338" s="1"/>
    </row>
    <row r="1339" spans="4:15">
      <c r="D1339" s="110"/>
      <c r="E1339" s="101"/>
      <c r="I1339" s="108">
        <f t="shared" si="95"/>
        <v>1334</v>
      </c>
      <c r="J1339" s="100">
        <f t="shared" si="95"/>
        <v>44696</v>
      </c>
      <c r="K1339" s="100">
        <f t="shared" si="95"/>
        <v>44696</v>
      </c>
      <c r="L1339" s="109"/>
      <c r="M1339" s="1"/>
      <c r="N1339" s="2"/>
      <c r="O1339" s="1"/>
    </row>
    <row r="1340" spans="4:15">
      <c r="D1340" s="110"/>
      <c r="E1340" s="101"/>
      <c r="I1340" s="108">
        <f t="shared" si="95"/>
        <v>1335</v>
      </c>
      <c r="J1340" s="100">
        <f t="shared" si="95"/>
        <v>44697</v>
      </c>
      <c r="K1340" s="100">
        <f t="shared" si="95"/>
        <v>44697</v>
      </c>
      <c r="L1340" s="109"/>
      <c r="M1340" s="1"/>
      <c r="N1340" s="2"/>
      <c r="O1340" s="1"/>
    </row>
    <row r="1341" spans="4:15">
      <c r="D1341" s="110"/>
      <c r="E1341" s="101"/>
      <c r="I1341" s="108">
        <f t="shared" si="95"/>
        <v>1336</v>
      </c>
      <c r="J1341" s="100">
        <f t="shared" si="95"/>
        <v>44698</v>
      </c>
      <c r="K1341" s="100">
        <f t="shared" si="95"/>
        <v>44698</v>
      </c>
      <c r="L1341" s="109"/>
      <c r="M1341" s="1"/>
      <c r="N1341" s="2"/>
      <c r="O1341" s="1"/>
    </row>
    <row r="1342" spans="4:15">
      <c r="D1342" s="110"/>
      <c r="E1342" s="101"/>
      <c r="I1342" s="108">
        <f t="shared" si="95"/>
        <v>1337</v>
      </c>
      <c r="J1342" s="100">
        <f t="shared" si="95"/>
        <v>44699</v>
      </c>
      <c r="K1342" s="100">
        <f t="shared" si="95"/>
        <v>44699</v>
      </c>
      <c r="L1342" s="109"/>
      <c r="M1342" s="1"/>
      <c r="N1342" s="2"/>
      <c r="O1342" s="1"/>
    </row>
    <row r="1343" spans="4:15">
      <c r="D1343" s="110"/>
      <c r="E1343" s="101"/>
      <c r="I1343" s="108">
        <f t="shared" si="95"/>
        <v>1338</v>
      </c>
      <c r="J1343" s="100">
        <f t="shared" si="95"/>
        <v>44700</v>
      </c>
      <c r="K1343" s="100">
        <f t="shared" si="95"/>
        <v>44700</v>
      </c>
      <c r="L1343" s="109"/>
      <c r="M1343" s="1"/>
      <c r="N1343" s="2"/>
      <c r="O1343" s="1"/>
    </row>
    <row r="1344" spans="4:15">
      <c r="D1344" s="110"/>
      <c r="E1344" s="101"/>
      <c r="I1344" s="108">
        <f t="shared" si="95"/>
        <v>1339</v>
      </c>
      <c r="J1344" s="100">
        <f t="shared" si="95"/>
        <v>44701</v>
      </c>
      <c r="K1344" s="100">
        <f t="shared" si="95"/>
        <v>44701</v>
      </c>
      <c r="L1344" s="109"/>
      <c r="M1344" s="1"/>
      <c r="N1344" s="2"/>
      <c r="O1344" s="1"/>
    </row>
    <row r="1345" spans="4:15">
      <c r="D1345" s="110"/>
      <c r="E1345" s="101"/>
      <c r="I1345" s="108">
        <f t="shared" si="95"/>
        <v>1340</v>
      </c>
      <c r="J1345" s="100">
        <f t="shared" si="95"/>
        <v>44702</v>
      </c>
      <c r="K1345" s="100">
        <f t="shared" si="95"/>
        <v>44702</v>
      </c>
      <c r="L1345" s="109"/>
      <c r="M1345" s="1"/>
      <c r="N1345" s="2"/>
      <c r="O1345" s="1"/>
    </row>
    <row r="1346" spans="4:15">
      <c r="D1346" s="110"/>
      <c r="E1346" s="101"/>
      <c r="I1346" s="108">
        <f t="shared" si="95"/>
        <v>1341</v>
      </c>
      <c r="J1346" s="100">
        <f t="shared" si="95"/>
        <v>44703</v>
      </c>
      <c r="K1346" s="100">
        <f t="shared" si="95"/>
        <v>44703</v>
      </c>
      <c r="L1346" s="109"/>
      <c r="M1346" s="1"/>
      <c r="N1346" s="2"/>
      <c r="O1346" s="1"/>
    </row>
    <row r="1347" spans="4:15">
      <c r="D1347" s="110"/>
      <c r="E1347" s="101"/>
      <c r="I1347" s="108">
        <f t="shared" si="95"/>
        <v>1342</v>
      </c>
      <c r="J1347" s="100">
        <f t="shared" si="95"/>
        <v>44704</v>
      </c>
      <c r="K1347" s="100">
        <f t="shared" si="95"/>
        <v>44704</v>
      </c>
      <c r="L1347" s="109"/>
      <c r="M1347" s="1"/>
      <c r="N1347" s="2"/>
      <c r="O1347" s="1"/>
    </row>
    <row r="1348" spans="4:15">
      <c r="D1348" s="110"/>
      <c r="E1348" s="101"/>
      <c r="I1348" s="108">
        <f t="shared" si="95"/>
        <v>1343</v>
      </c>
      <c r="J1348" s="100">
        <f t="shared" si="95"/>
        <v>44705</v>
      </c>
      <c r="K1348" s="100">
        <f t="shared" si="95"/>
        <v>44705</v>
      </c>
      <c r="L1348" s="109"/>
      <c r="M1348" s="1"/>
      <c r="N1348" s="2"/>
      <c r="O1348" s="1"/>
    </row>
    <row r="1349" spans="4:15">
      <c r="D1349" s="110"/>
      <c r="E1349" s="101"/>
      <c r="I1349" s="108">
        <f t="shared" si="95"/>
        <v>1344</v>
      </c>
      <c r="J1349" s="100">
        <f t="shared" si="95"/>
        <v>44706</v>
      </c>
      <c r="K1349" s="100">
        <f t="shared" si="95"/>
        <v>44706</v>
      </c>
      <c r="L1349" s="109"/>
      <c r="M1349" s="1"/>
      <c r="N1349" s="2"/>
      <c r="O1349" s="1"/>
    </row>
    <row r="1350" spans="4:15">
      <c r="D1350" s="110"/>
      <c r="E1350" s="101"/>
      <c r="I1350" s="108">
        <f t="shared" si="95"/>
        <v>1345</v>
      </c>
      <c r="J1350" s="100">
        <f t="shared" si="95"/>
        <v>44707</v>
      </c>
      <c r="K1350" s="100">
        <f t="shared" si="95"/>
        <v>44707</v>
      </c>
      <c r="L1350" s="109"/>
      <c r="M1350" s="1"/>
      <c r="N1350" s="2"/>
      <c r="O1350" s="1"/>
    </row>
    <row r="1351" spans="4:15">
      <c r="D1351" s="110"/>
      <c r="E1351" s="101"/>
      <c r="I1351" s="108">
        <f t="shared" si="95"/>
        <v>1346</v>
      </c>
      <c r="J1351" s="100">
        <f t="shared" si="95"/>
        <v>44708</v>
      </c>
      <c r="K1351" s="100">
        <f t="shared" si="95"/>
        <v>44708</v>
      </c>
      <c r="L1351" s="109"/>
      <c r="M1351" s="1"/>
      <c r="N1351" s="2"/>
      <c r="O1351" s="1"/>
    </row>
    <row r="1352" spans="4:15">
      <c r="D1352" s="110"/>
      <c r="E1352" s="101"/>
      <c r="I1352" s="108">
        <f t="shared" ref="I1352:K1367" si="96">I1351+1</f>
        <v>1347</v>
      </c>
      <c r="J1352" s="100">
        <f t="shared" si="96"/>
        <v>44709</v>
      </c>
      <c r="K1352" s="100">
        <f t="shared" si="96"/>
        <v>44709</v>
      </c>
      <c r="L1352" s="109"/>
      <c r="M1352" s="1"/>
      <c r="N1352" s="2"/>
      <c r="O1352" s="1"/>
    </row>
    <row r="1353" spans="4:15">
      <c r="D1353" s="110"/>
      <c r="E1353" s="101"/>
      <c r="I1353" s="108">
        <f t="shared" si="96"/>
        <v>1348</v>
      </c>
      <c r="J1353" s="100">
        <f t="shared" si="96"/>
        <v>44710</v>
      </c>
      <c r="K1353" s="100">
        <f t="shared" si="96"/>
        <v>44710</v>
      </c>
      <c r="L1353" s="109"/>
      <c r="M1353" s="1"/>
      <c r="N1353" s="2"/>
      <c r="O1353" s="1"/>
    </row>
    <row r="1354" spans="4:15">
      <c r="D1354" s="110"/>
      <c r="E1354" s="101"/>
      <c r="I1354" s="108">
        <f t="shared" si="96"/>
        <v>1349</v>
      </c>
      <c r="J1354" s="100">
        <f t="shared" si="96"/>
        <v>44711</v>
      </c>
      <c r="K1354" s="100">
        <f t="shared" si="96"/>
        <v>44711</v>
      </c>
      <c r="L1354" s="109"/>
      <c r="M1354" s="1"/>
      <c r="N1354" s="2"/>
      <c r="O1354" s="1"/>
    </row>
    <row r="1355" spans="4:15">
      <c r="D1355" s="110"/>
      <c r="E1355" s="101"/>
      <c r="I1355" s="108">
        <f t="shared" si="96"/>
        <v>1350</v>
      </c>
      <c r="J1355" s="100">
        <f t="shared" si="96"/>
        <v>44712</v>
      </c>
      <c r="K1355" s="100">
        <f t="shared" si="96"/>
        <v>44712</v>
      </c>
      <c r="L1355" s="109"/>
      <c r="M1355" s="1"/>
      <c r="N1355" s="2"/>
      <c r="O1355" s="1"/>
    </row>
    <row r="1356" spans="4:15">
      <c r="D1356" s="110"/>
      <c r="E1356" s="101"/>
      <c r="I1356" s="108">
        <f t="shared" si="96"/>
        <v>1351</v>
      </c>
      <c r="J1356" s="100">
        <f t="shared" si="96"/>
        <v>44713</v>
      </c>
      <c r="K1356" s="100">
        <f t="shared" si="96"/>
        <v>44713</v>
      </c>
      <c r="L1356" s="109"/>
      <c r="M1356" s="1"/>
      <c r="N1356" s="2"/>
      <c r="O1356" s="1"/>
    </row>
    <row r="1357" spans="4:15">
      <c r="D1357" s="110"/>
      <c r="E1357" s="101"/>
      <c r="I1357" s="108">
        <f t="shared" si="96"/>
        <v>1352</v>
      </c>
      <c r="J1357" s="100">
        <f t="shared" si="96"/>
        <v>44714</v>
      </c>
      <c r="K1357" s="100">
        <f t="shared" si="96"/>
        <v>44714</v>
      </c>
      <c r="L1357" s="109"/>
      <c r="M1357" s="1"/>
      <c r="N1357" s="2"/>
      <c r="O1357" s="1"/>
    </row>
    <row r="1358" spans="4:15">
      <c r="D1358" s="110"/>
      <c r="E1358" s="101"/>
      <c r="I1358" s="108">
        <f t="shared" si="96"/>
        <v>1353</v>
      </c>
      <c r="J1358" s="100">
        <f t="shared" si="96"/>
        <v>44715</v>
      </c>
      <c r="K1358" s="100">
        <f t="shared" si="96"/>
        <v>44715</v>
      </c>
      <c r="L1358" s="109"/>
      <c r="M1358" s="1"/>
      <c r="N1358" s="2"/>
      <c r="O1358" s="1"/>
    </row>
    <row r="1359" spans="4:15">
      <c r="D1359" s="110"/>
      <c r="E1359" s="101"/>
      <c r="I1359" s="108">
        <f t="shared" si="96"/>
        <v>1354</v>
      </c>
      <c r="J1359" s="100">
        <f t="shared" si="96"/>
        <v>44716</v>
      </c>
      <c r="K1359" s="100">
        <f t="shared" si="96"/>
        <v>44716</v>
      </c>
      <c r="L1359" s="109"/>
      <c r="M1359" s="1"/>
      <c r="N1359" s="2"/>
      <c r="O1359" s="1"/>
    </row>
    <row r="1360" spans="4:15">
      <c r="D1360" s="110"/>
      <c r="E1360" s="101"/>
      <c r="I1360" s="108">
        <f t="shared" si="96"/>
        <v>1355</v>
      </c>
      <c r="J1360" s="100">
        <f t="shared" si="96"/>
        <v>44717</v>
      </c>
      <c r="K1360" s="100">
        <f t="shared" si="96"/>
        <v>44717</v>
      </c>
      <c r="L1360" s="109"/>
      <c r="M1360" s="1"/>
      <c r="N1360" s="2"/>
      <c r="O1360" s="1"/>
    </row>
    <row r="1361" spans="4:15">
      <c r="D1361" s="110"/>
      <c r="E1361" s="101"/>
      <c r="I1361" s="108">
        <f t="shared" si="96"/>
        <v>1356</v>
      </c>
      <c r="J1361" s="100">
        <f t="shared" si="96"/>
        <v>44718</v>
      </c>
      <c r="K1361" s="100">
        <f t="shared" si="96"/>
        <v>44718</v>
      </c>
      <c r="L1361" s="109"/>
      <c r="M1361" s="1"/>
      <c r="N1361" s="2"/>
      <c r="O1361" s="1"/>
    </row>
    <row r="1362" spans="4:15">
      <c r="D1362" s="110"/>
      <c r="E1362" s="101"/>
      <c r="I1362" s="108">
        <f t="shared" si="96"/>
        <v>1357</v>
      </c>
      <c r="J1362" s="100">
        <f t="shared" si="96"/>
        <v>44719</v>
      </c>
      <c r="K1362" s="100">
        <f t="shared" si="96"/>
        <v>44719</v>
      </c>
      <c r="L1362" s="109"/>
      <c r="M1362" s="1"/>
      <c r="N1362" s="2"/>
      <c r="O1362" s="1"/>
    </row>
    <row r="1363" spans="4:15">
      <c r="D1363" s="110"/>
      <c r="E1363" s="101"/>
      <c r="I1363" s="108">
        <f t="shared" si="96"/>
        <v>1358</v>
      </c>
      <c r="J1363" s="100">
        <f t="shared" si="96"/>
        <v>44720</v>
      </c>
      <c r="K1363" s="100">
        <f t="shared" si="96"/>
        <v>44720</v>
      </c>
      <c r="L1363" s="109"/>
      <c r="M1363" s="1"/>
      <c r="N1363" s="2"/>
      <c r="O1363" s="1"/>
    </row>
    <row r="1364" spans="4:15">
      <c r="D1364" s="110"/>
      <c r="E1364" s="101"/>
      <c r="I1364" s="108">
        <f t="shared" si="96"/>
        <v>1359</v>
      </c>
      <c r="J1364" s="100">
        <f t="shared" si="96"/>
        <v>44721</v>
      </c>
      <c r="K1364" s="100">
        <f t="shared" si="96"/>
        <v>44721</v>
      </c>
      <c r="L1364" s="109"/>
      <c r="M1364" s="1"/>
      <c r="N1364" s="2"/>
      <c r="O1364" s="1"/>
    </row>
    <row r="1365" spans="4:15">
      <c r="D1365" s="110"/>
      <c r="E1365" s="101"/>
      <c r="I1365" s="108">
        <f t="shared" si="96"/>
        <v>1360</v>
      </c>
      <c r="J1365" s="100">
        <f t="shared" si="96"/>
        <v>44722</v>
      </c>
      <c r="K1365" s="100">
        <f t="shared" si="96"/>
        <v>44722</v>
      </c>
      <c r="L1365" s="109"/>
      <c r="M1365" s="1"/>
      <c r="N1365" s="2"/>
      <c r="O1365" s="1"/>
    </row>
    <row r="1366" spans="4:15">
      <c r="D1366" s="110"/>
      <c r="E1366" s="101"/>
      <c r="I1366" s="108">
        <f t="shared" si="96"/>
        <v>1361</v>
      </c>
      <c r="J1366" s="100">
        <f t="shared" si="96"/>
        <v>44723</v>
      </c>
      <c r="K1366" s="100">
        <f t="shared" si="96"/>
        <v>44723</v>
      </c>
      <c r="L1366" s="109"/>
      <c r="M1366" s="1"/>
      <c r="N1366" s="2"/>
      <c r="O1366" s="1"/>
    </row>
    <row r="1367" spans="4:15">
      <c r="D1367" s="110"/>
      <c r="E1367" s="101"/>
      <c r="I1367" s="108">
        <f t="shared" si="96"/>
        <v>1362</v>
      </c>
      <c r="J1367" s="100">
        <f t="shared" si="96"/>
        <v>44724</v>
      </c>
      <c r="K1367" s="100">
        <f t="shared" si="96"/>
        <v>44724</v>
      </c>
      <c r="L1367" s="109"/>
      <c r="M1367" s="1"/>
      <c r="N1367" s="2"/>
      <c r="O1367" s="1"/>
    </row>
    <row r="1368" spans="4:15">
      <c r="D1368" s="110"/>
      <c r="E1368" s="101"/>
      <c r="I1368" s="108">
        <f t="shared" ref="I1368:K1383" si="97">I1367+1</f>
        <v>1363</v>
      </c>
      <c r="J1368" s="100">
        <f t="shared" si="97"/>
        <v>44725</v>
      </c>
      <c r="K1368" s="100">
        <f t="shared" si="97"/>
        <v>44725</v>
      </c>
      <c r="L1368" s="109"/>
      <c r="M1368" s="1"/>
      <c r="N1368" s="2"/>
      <c r="O1368" s="1"/>
    </row>
    <row r="1369" spans="4:15">
      <c r="D1369" s="110"/>
      <c r="E1369" s="101"/>
      <c r="I1369" s="108">
        <f t="shared" si="97"/>
        <v>1364</v>
      </c>
      <c r="J1369" s="100">
        <f t="shared" si="97"/>
        <v>44726</v>
      </c>
      <c r="K1369" s="100">
        <f t="shared" si="97"/>
        <v>44726</v>
      </c>
      <c r="L1369" s="109"/>
      <c r="M1369" s="1"/>
      <c r="N1369" s="2"/>
      <c r="O1369" s="1"/>
    </row>
    <row r="1370" spans="4:15">
      <c r="D1370" s="110"/>
      <c r="E1370" s="101"/>
      <c r="I1370" s="108">
        <f t="shared" si="97"/>
        <v>1365</v>
      </c>
      <c r="J1370" s="100">
        <f t="shared" si="97"/>
        <v>44727</v>
      </c>
      <c r="K1370" s="100">
        <f t="shared" si="97"/>
        <v>44727</v>
      </c>
      <c r="L1370" s="109"/>
      <c r="M1370" s="1"/>
      <c r="N1370" s="2"/>
      <c r="O1370" s="1"/>
    </row>
    <row r="1371" spans="4:15">
      <c r="D1371" s="110"/>
      <c r="E1371" s="101"/>
      <c r="I1371" s="108">
        <f t="shared" si="97"/>
        <v>1366</v>
      </c>
      <c r="J1371" s="100">
        <f t="shared" si="97"/>
        <v>44728</v>
      </c>
      <c r="K1371" s="100">
        <f t="shared" si="97"/>
        <v>44728</v>
      </c>
      <c r="L1371" s="109"/>
      <c r="M1371" s="1"/>
      <c r="N1371" s="2"/>
      <c r="O1371" s="1"/>
    </row>
    <row r="1372" spans="4:15">
      <c r="D1372" s="110"/>
      <c r="E1372" s="101"/>
      <c r="I1372" s="108">
        <f t="shared" si="97"/>
        <v>1367</v>
      </c>
      <c r="J1372" s="100">
        <f t="shared" si="97"/>
        <v>44729</v>
      </c>
      <c r="K1372" s="100">
        <f t="shared" si="97"/>
        <v>44729</v>
      </c>
      <c r="L1372" s="109"/>
      <c r="M1372" s="1"/>
      <c r="N1372" s="2"/>
      <c r="O1372" s="1"/>
    </row>
    <row r="1373" spans="4:15">
      <c r="D1373" s="110"/>
      <c r="E1373" s="101"/>
      <c r="I1373" s="108">
        <f t="shared" si="97"/>
        <v>1368</v>
      </c>
      <c r="J1373" s="100">
        <f t="shared" si="97"/>
        <v>44730</v>
      </c>
      <c r="K1373" s="100">
        <f t="shared" si="97"/>
        <v>44730</v>
      </c>
      <c r="L1373" s="109"/>
      <c r="M1373" s="1"/>
      <c r="N1373" s="2"/>
      <c r="O1373" s="1"/>
    </row>
    <row r="1374" spans="4:15">
      <c r="D1374" s="110"/>
      <c r="E1374" s="101"/>
      <c r="I1374" s="108">
        <f t="shared" si="97"/>
        <v>1369</v>
      </c>
      <c r="J1374" s="100">
        <f t="shared" si="97"/>
        <v>44731</v>
      </c>
      <c r="K1374" s="100">
        <f t="shared" si="97"/>
        <v>44731</v>
      </c>
      <c r="L1374" s="109"/>
      <c r="M1374" s="1"/>
      <c r="N1374" s="1"/>
      <c r="O1374" s="1"/>
    </row>
    <row r="1375" spans="4:15">
      <c r="D1375" s="110"/>
      <c r="E1375" s="101"/>
      <c r="I1375" s="108">
        <f t="shared" si="97"/>
        <v>1370</v>
      </c>
      <c r="J1375" s="100">
        <f t="shared" si="97"/>
        <v>44732</v>
      </c>
      <c r="K1375" s="100">
        <f t="shared" si="97"/>
        <v>44732</v>
      </c>
      <c r="L1375" s="109"/>
      <c r="M1375" s="1"/>
      <c r="N1375" s="1"/>
      <c r="O1375" s="1"/>
    </row>
    <row r="1376" spans="4:15">
      <c r="D1376" s="110"/>
      <c r="E1376" s="101"/>
      <c r="I1376" s="108">
        <f t="shared" si="97"/>
        <v>1371</v>
      </c>
      <c r="J1376" s="100">
        <f t="shared" si="97"/>
        <v>44733</v>
      </c>
      <c r="K1376" s="100">
        <f t="shared" si="97"/>
        <v>44733</v>
      </c>
      <c r="L1376" s="109"/>
      <c r="M1376" s="1"/>
      <c r="N1376" s="1"/>
      <c r="O1376" s="1"/>
    </row>
    <row r="1377" spans="4:15">
      <c r="D1377" s="110"/>
      <c r="E1377" s="101"/>
      <c r="I1377" s="108">
        <f t="shared" si="97"/>
        <v>1372</v>
      </c>
      <c r="J1377" s="100">
        <f t="shared" si="97"/>
        <v>44734</v>
      </c>
      <c r="K1377" s="100">
        <f t="shared" si="97"/>
        <v>44734</v>
      </c>
      <c r="L1377" s="109"/>
      <c r="M1377" s="1"/>
      <c r="N1377" s="1"/>
      <c r="O1377" s="1"/>
    </row>
    <row r="1378" spans="4:15">
      <c r="D1378" s="110"/>
      <c r="E1378" s="101"/>
      <c r="I1378" s="108">
        <f t="shared" si="97"/>
        <v>1373</v>
      </c>
      <c r="J1378" s="100">
        <f t="shared" si="97"/>
        <v>44735</v>
      </c>
      <c r="K1378" s="100">
        <f t="shared" si="97"/>
        <v>44735</v>
      </c>
      <c r="L1378" s="109"/>
      <c r="M1378" s="1"/>
      <c r="N1378" s="1"/>
      <c r="O1378" s="1"/>
    </row>
    <row r="1379" spans="4:15">
      <c r="D1379" s="110"/>
      <c r="E1379" s="101"/>
      <c r="I1379" s="108">
        <f t="shared" si="97"/>
        <v>1374</v>
      </c>
      <c r="J1379" s="100">
        <f t="shared" si="97"/>
        <v>44736</v>
      </c>
      <c r="K1379" s="100">
        <f t="shared" si="97"/>
        <v>44736</v>
      </c>
      <c r="L1379" s="109"/>
      <c r="M1379" s="1"/>
      <c r="N1379" s="1"/>
      <c r="O1379" s="1"/>
    </row>
    <row r="1380" spans="4:15">
      <c r="D1380" s="110"/>
      <c r="E1380" s="101"/>
      <c r="I1380" s="108">
        <f t="shared" si="97"/>
        <v>1375</v>
      </c>
      <c r="J1380" s="100">
        <f t="shared" si="97"/>
        <v>44737</v>
      </c>
      <c r="K1380" s="100">
        <f t="shared" si="97"/>
        <v>44737</v>
      </c>
      <c r="L1380" s="109"/>
      <c r="M1380" s="1"/>
      <c r="N1380" s="1"/>
      <c r="O1380" s="1"/>
    </row>
    <row r="1381" spans="4:15">
      <c r="D1381" s="110"/>
      <c r="E1381" s="101"/>
      <c r="I1381" s="108">
        <f t="shared" si="97"/>
        <v>1376</v>
      </c>
      <c r="J1381" s="100">
        <f t="shared" si="97"/>
        <v>44738</v>
      </c>
      <c r="K1381" s="100">
        <f t="shared" si="97"/>
        <v>44738</v>
      </c>
      <c r="L1381" s="109"/>
      <c r="M1381" s="1"/>
      <c r="N1381" s="1"/>
      <c r="O1381" s="1"/>
    </row>
    <row r="1382" spans="4:15">
      <c r="D1382" s="110"/>
      <c r="E1382" s="101"/>
      <c r="I1382" s="108">
        <f t="shared" si="97"/>
        <v>1377</v>
      </c>
      <c r="J1382" s="100">
        <f t="shared" si="97"/>
        <v>44739</v>
      </c>
      <c r="K1382" s="100">
        <f t="shared" si="97"/>
        <v>44739</v>
      </c>
      <c r="L1382" s="109"/>
      <c r="M1382" s="1"/>
      <c r="N1382" s="1"/>
      <c r="O1382" s="1"/>
    </row>
    <row r="1383" spans="4:15">
      <c r="D1383" s="110"/>
      <c r="E1383" s="101"/>
      <c r="I1383" s="108">
        <f t="shared" si="97"/>
        <v>1378</v>
      </c>
      <c r="J1383" s="100">
        <f t="shared" si="97"/>
        <v>44740</v>
      </c>
      <c r="K1383" s="100">
        <f t="shared" si="97"/>
        <v>44740</v>
      </c>
      <c r="L1383" s="109"/>
      <c r="M1383" s="1"/>
      <c r="N1383" s="1"/>
      <c r="O1383" s="1"/>
    </row>
    <row r="1384" spans="4:15">
      <c r="D1384" s="110"/>
      <c r="E1384" s="101"/>
      <c r="I1384" s="108">
        <f t="shared" ref="I1384:K1399" si="98">I1383+1</f>
        <v>1379</v>
      </c>
      <c r="J1384" s="100">
        <f t="shared" si="98"/>
        <v>44741</v>
      </c>
      <c r="K1384" s="100">
        <f t="shared" si="98"/>
        <v>44741</v>
      </c>
      <c r="L1384" s="109"/>
      <c r="M1384" s="1"/>
      <c r="N1384" s="1"/>
      <c r="O1384" s="1"/>
    </row>
    <row r="1385" spans="4:15">
      <c r="D1385" s="110"/>
      <c r="E1385" s="101"/>
      <c r="I1385" s="108">
        <f t="shared" si="98"/>
        <v>1380</v>
      </c>
      <c r="J1385" s="100">
        <f t="shared" si="98"/>
        <v>44742</v>
      </c>
      <c r="K1385" s="100">
        <f t="shared" si="98"/>
        <v>44742</v>
      </c>
      <c r="L1385" s="109"/>
      <c r="M1385" s="1"/>
      <c r="N1385" s="1"/>
      <c r="O1385" s="1"/>
    </row>
    <row r="1386" spans="4:15">
      <c r="D1386" s="110"/>
      <c r="E1386" s="101"/>
      <c r="I1386" s="108">
        <f t="shared" si="98"/>
        <v>1381</v>
      </c>
      <c r="J1386" s="100">
        <f t="shared" si="98"/>
        <v>44743</v>
      </c>
      <c r="K1386" s="100">
        <f t="shared" si="98"/>
        <v>44743</v>
      </c>
      <c r="L1386" s="109"/>
      <c r="M1386" s="1"/>
      <c r="N1386" s="1"/>
      <c r="O1386" s="1"/>
    </row>
    <row r="1387" spans="4:15">
      <c r="D1387" s="110"/>
      <c r="E1387" s="101"/>
      <c r="I1387" s="108">
        <f t="shared" si="98"/>
        <v>1382</v>
      </c>
      <c r="J1387" s="100">
        <f t="shared" si="98"/>
        <v>44744</v>
      </c>
      <c r="K1387" s="100">
        <f t="shared" si="98"/>
        <v>44744</v>
      </c>
      <c r="L1387" s="109"/>
      <c r="M1387" s="1"/>
      <c r="N1387" s="1"/>
      <c r="O1387" s="1"/>
    </row>
    <row r="1388" spans="4:15">
      <c r="D1388" s="110"/>
      <c r="E1388" s="101"/>
      <c r="I1388" s="108">
        <f t="shared" si="98"/>
        <v>1383</v>
      </c>
      <c r="J1388" s="100">
        <f t="shared" si="98"/>
        <v>44745</v>
      </c>
      <c r="K1388" s="100">
        <f t="shared" si="98"/>
        <v>44745</v>
      </c>
      <c r="L1388" s="109"/>
      <c r="M1388" s="1"/>
      <c r="N1388" s="1"/>
      <c r="O1388" s="1"/>
    </row>
    <row r="1389" spans="4:15">
      <c r="D1389" s="110"/>
      <c r="E1389" s="101"/>
      <c r="I1389" s="108">
        <f t="shared" si="98"/>
        <v>1384</v>
      </c>
      <c r="J1389" s="100">
        <f t="shared" si="98"/>
        <v>44746</v>
      </c>
      <c r="K1389" s="100">
        <f t="shared" si="98"/>
        <v>44746</v>
      </c>
      <c r="L1389" s="109"/>
      <c r="M1389" s="1"/>
      <c r="N1389" s="1"/>
      <c r="O1389" s="1"/>
    </row>
    <row r="1390" spans="4:15">
      <c r="D1390" s="110"/>
      <c r="E1390" s="101"/>
      <c r="I1390" s="108">
        <f t="shared" si="98"/>
        <v>1385</v>
      </c>
      <c r="J1390" s="100">
        <f t="shared" si="98"/>
        <v>44747</v>
      </c>
      <c r="K1390" s="100">
        <f t="shared" si="98"/>
        <v>44747</v>
      </c>
      <c r="L1390" s="109"/>
      <c r="M1390" s="1"/>
      <c r="N1390" s="1"/>
      <c r="O1390" s="1"/>
    </row>
    <row r="1391" spans="4:15">
      <c r="D1391" s="110"/>
      <c r="E1391" s="101"/>
      <c r="I1391" s="108">
        <f t="shared" si="98"/>
        <v>1386</v>
      </c>
      <c r="J1391" s="100">
        <f t="shared" si="98"/>
        <v>44748</v>
      </c>
      <c r="K1391" s="100">
        <f t="shared" si="98"/>
        <v>44748</v>
      </c>
      <c r="L1391" s="109"/>
      <c r="M1391" s="1"/>
      <c r="N1391" s="1"/>
      <c r="O1391" s="1"/>
    </row>
    <row r="1392" spans="4:15">
      <c r="D1392" s="110"/>
      <c r="E1392" s="101"/>
      <c r="I1392" s="108">
        <f t="shared" si="98"/>
        <v>1387</v>
      </c>
      <c r="J1392" s="100">
        <f t="shared" si="98"/>
        <v>44749</v>
      </c>
      <c r="K1392" s="100">
        <f t="shared" si="98"/>
        <v>44749</v>
      </c>
      <c r="L1392" s="109"/>
      <c r="M1392" s="1"/>
      <c r="N1392" s="1"/>
      <c r="O1392" s="1"/>
    </row>
    <row r="1393" spans="4:15">
      <c r="D1393" s="110"/>
      <c r="E1393" s="101"/>
      <c r="I1393" s="108">
        <f t="shared" si="98"/>
        <v>1388</v>
      </c>
      <c r="J1393" s="100">
        <f t="shared" si="98"/>
        <v>44750</v>
      </c>
      <c r="K1393" s="100">
        <f t="shared" si="98"/>
        <v>44750</v>
      </c>
      <c r="L1393" s="109"/>
      <c r="M1393" s="1"/>
      <c r="N1393" s="1"/>
      <c r="O1393" s="1"/>
    </row>
    <row r="1394" spans="4:15">
      <c r="D1394" s="110"/>
      <c r="E1394" s="101"/>
      <c r="I1394" s="108">
        <f t="shared" si="98"/>
        <v>1389</v>
      </c>
      <c r="J1394" s="100">
        <f t="shared" si="98"/>
        <v>44751</v>
      </c>
      <c r="K1394" s="100">
        <f t="shared" si="98"/>
        <v>44751</v>
      </c>
      <c r="L1394" s="109"/>
      <c r="M1394" s="1"/>
      <c r="N1394" s="1"/>
      <c r="O1394" s="1"/>
    </row>
    <row r="1395" spans="4:15">
      <c r="D1395" s="110"/>
      <c r="E1395" s="101"/>
      <c r="I1395" s="108">
        <f t="shared" si="98"/>
        <v>1390</v>
      </c>
      <c r="J1395" s="100">
        <f t="shared" si="98"/>
        <v>44752</v>
      </c>
      <c r="K1395" s="100">
        <f t="shared" si="98"/>
        <v>44752</v>
      </c>
      <c r="L1395" s="109"/>
      <c r="M1395" s="1"/>
      <c r="N1395" s="1"/>
      <c r="O1395" s="1"/>
    </row>
    <row r="1396" spans="4:15">
      <c r="D1396" s="110"/>
      <c r="E1396" s="101"/>
      <c r="I1396" s="108">
        <f t="shared" si="98"/>
        <v>1391</v>
      </c>
      <c r="J1396" s="100">
        <f t="shared" si="98"/>
        <v>44753</v>
      </c>
      <c r="K1396" s="100">
        <f t="shared" si="98"/>
        <v>44753</v>
      </c>
      <c r="L1396" s="109"/>
      <c r="M1396" s="1"/>
      <c r="N1396" s="1"/>
      <c r="O1396" s="1"/>
    </row>
    <row r="1397" spans="4:15">
      <c r="D1397" s="110"/>
      <c r="E1397" s="101"/>
      <c r="I1397" s="108">
        <f t="shared" si="98"/>
        <v>1392</v>
      </c>
      <c r="J1397" s="100">
        <f t="shared" si="98"/>
        <v>44754</v>
      </c>
      <c r="K1397" s="100">
        <f t="shared" si="98"/>
        <v>44754</v>
      </c>
      <c r="L1397" s="109"/>
      <c r="M1397" s="1"/>
      <c r="N1397" s="1"/>
      <c r="O1397" s="1"/>
    </row>
    <row r="1398" spans="4:15">
      <c r="D1398" s="110"/>
      <c r="E1398" s="101"/>
      <c r="I1398" s="108">
        <f t="shared" si="98"/>
        <v>1393</v>
      </c>
      <c r="J1398" s="100">
        <f t="shared" si="98"/>
        <v>44755</v>
      </c>
      <c r="K1398" s="100">
        <f t="shared" si="98"/>
        <v>44755</v>
      </c>
      <c r="L1398" s="109"/>
      <c r="M1398" s="1"/>
      <c r="N1398" s="1"/>
      <c r="O1398" s="1"/>
    </row>
    <row r="1399" spans="4:15">
      <c r="D1399" s="110"/>
      <c r="E1399" s="101"/>
      <c r="I1399" s="108">
        <f t="shared" si="98"/>
        <v>1394</v>
      </c>
      <c r="J1399" s="100">
        <f t="shared" si="98"/>
        <v>44756</v>
      </c>
      <c r="K1399" s="100">
        <f t="shared" si="98"/>
        <v>44756</v>
      </c>
      <c r="L1399" s="109"/>
      <c r="M1399" s="1"/>
      <c r="N1399" s="1"/>
      <c r="O1399" s="1"/>
    </row>
    <row r="1400" spans="4:15">
      <c r="D1400" s="110"/>
      <c r="E1400" s="101"/>
      <c r="I1400" s="108">
        <f t="shared" ref="I1400:K1415" si="99">I1399+1</f>
        <v>1395</v>
      </c>
      <c r="J1400" s="100">
        <f t="shared" si="99"/>
        <v>44757</v>
      </c>
      <c r="K1400" s="100">
        <f t="shared" si="99"/>
        <v>44757</v>
      </c>
      <c r="L1400" s="109"/>
      <c r="M1400" s="1"/>
      <c r="N1400" s="1"/>
      <c r="O1400" s="1"/>
    </row>
    <row r="1401" spans="4:15">
      <c r="D1401" s="110"/>
      <c r="E1401" s="101"/>
      <c r="I1401" s="108">
        <f t="shared" si="99"/>
        <v>1396</v>
      </c>
      <c r="J1401" s="100">
        <f t="shared" si="99"/>
        <v>44758</v>
      </c>
      <c r="K1401" s="100">
        <f t="shared" si="99"/>
        <v>44758</v>
      </c>
      <c r="L1401" s="109"/>
      <c r="M1401" s="1"/>
      <c r="N1401" s="1"/>
      <c r="O1401" s="1"/>
    </row>
    <row r="1402" spans="4:15">
      <c r="D1402" s="110"/>
      <c r="E1402" s="101"/>
      <c r="I1402" s="108">
        <f t="shared" si="99"/>
        <v>1397</v>
      </c>
      <c r="J1402" s="100">
        <f t="shared" si="99"/>
        <v>44759</v>
      </c>
      <c r="K1402" s="100">
        <f t="shared" si="99"/>
        <v>44759</v>
      </c>
      <c r="L1402" s="109"/>
      <c r="M1402" s="1"/>
      <c r="N1402" s="1"/>
      <c r="O1402" s="1"/>
    </row>
    <row r="1403" spans="4:15">
      <c r="D1403" s="110"/>
      <c r="E1403" s="101"/>
      <c r="I1403" s="108">
        <f t="shared" si="99"/>
        <v>1398</v>
      </c>
      <c r="J1403" s="100">
        <f t="shared" si="99"/>
        <v>44760</v>
      </c>
      <c r="K1403" s="100">
        <f t="shared" si="99"/>
        <v>44760</v>
      </c>
      <c r="L1403" s="109"/>
      <c r="M1403" s="1"/>
      <c r="N1403" s="1"/>
      <c r="O1403" s="1"/>
    </row>
    <row r="1404" spans="4:15">
      <c r="D1404" s="110"/>
      <c r="E1404" s="101"/>
      <c r="I1404" s="108">
        <f t="shared" si="99"/>
        <v>1399</v>
      </c>
      <c r="J1404" s="100">
        <f t="shared" si="99"/>
        <v>44761</v>
      </c>
      <c r="K1404" s="100">
        <f t="shared" si="99"/>
        <v>44761</v>
      </c>
      <c r="L1404" s="109"/>
      <c r="M1404" s="1"/>
      <c r="N1404" s="1"/>
      <c r="O1404" s="1"/>
    </row>
    <row r="1405" spans="4:15">
      <c r="D1405" s="110"/>
      <c r="E1405" s="101"/>
      <c r="I1405" s="108">
        <f t="shared" si="99"/>
        <v>1400</v>
      </c>
      <c r="J1405" s="100">
        <f t="shared" si="99"/>
        <v>44762</v>
      </c>
      <c r="K1405" s="100">
        <f t="shared" si="99"/>
        <v>44762</v>
      </c>
      <c r="L1405" s="109"/>
      <c r="M1405" s="1"/>
      <c r="N1405" s="1"/>
      <c r="O1405" s="1"/>
    </row>
    <row r="1406" spans="4:15">
      <c r="D1406" s="110"/>
      <c r="E1406" s="101"/>
      <c r="I1406" s="108">
        <f t="shared" si="99"/>
        <v>1401</v>
      </c>
      <c r="J1406" s="100">
        <f t="shared" si="99"/>
        <v>44763</v>
      </c>
      <c r="K1406" s="100">
        <f t="shared" si="99"/>
        <v>44763</v>
      </c>
      <c r="L1406" s="109"/>
      <c r="M1406" s="1"/>
      <c r="N1406" s="1"/>
      <c r="O1406" s="1"/>
    </row>
    <row r="1407" spans="4:15">
      <c r="D1407" s="38"/>
      <c r="I1407" s="108">
        <f t="shared" si="99"/>
        <v>1402</v>
      </c>
      <c r="J1407" s="100">
        <f t="shared" si="99"/>
        <v>44764</v>
      </c>
      <c r="K1407" s="100">
        <f t="shared" si="99"/>
        <v>44764</v>
      </c>
      <c r="L1407" s="109"/>
      <c r="M1407" s="1"/>
      <c r="N1407" s="1"/>
      <c r="O1407" s="1"/>
    </row>
    <row r="1408" spans="4:15">
      <c r="D1408" s="38"/>
      <c r="I1408" s="108">
        <f t="shared" si="99"/>
        <v>1403</v>
      </c>
      <c r="J1408" s="100">
        <f t="shared" si="99"/>
        <v>44765</v>
      </c>
      <c r="K1408" s="100">
        <f t="shared" si="99"/>
        <v>44765</v>
      </c>
      <c r="L1408" s="109"/>
      <c r="M1408" s="1"/>
      <c r="N1408" s="1"/>
      <c r="O1408" s="1"/>
    </row>
    <row r="1409" spans="4:15">
      <c r="D1409" s="38"/>
      <c r="I1409" s="108">
        <f t="shared" si="99"/>
        <v>1404</v>
      </c>
      <c r="J1409" s="100">
        <f t="shared" si="99"/>
        <v>44766</v>
      </c>
      <c r="K1409" s="100">
        <f t="shared" si="99"/>
        <v>44766</v>
      </c>
      <c r="L1409" s="109"/>
      <c r="M1409" s="1"/>
      <c r="N1409" s="1"/>
      <c r="O1409" s="1"/>
    </row>
    <row r="1410" spans="4:15">
      <c r="D1410" s="38"/>
      <c r="I1410" s="108">
        <f t="shared" si="99"/>
        <v>1405</v>
      </c>
      <c r="J1410" s="100">
        <f t="shared" si="99"/>
        <v>44767</v>
      </c>
      <c r="K1410" s="100">
        <f t="shared" si="99"/>
        <v>44767</v>
      </c>
      <c r="L1410" s="109"/>
      <c r="M1410" s="1"/>
      <c r="N1410" s="1"/>
      <c r="O1410" s="1"/>
    </row>
    <row r="1411" spans="4:15">
      <c r="D1411" s="38"/>
      <c r="I1411" s="108">
        <f t="shared" si="99"/>
        <v>1406</v>
      </c>
      <c r="J1411" s="100">
        <f t="shared" si="99"/>
        <v>44768</v>
      </c>
      <c r="K1411" s="100">
        <f t="shared" si="99"/>
        <v>44768</v>
      </c>
      <c r="L1411" s="109"/>
      <c r="M1411" s="1"/>
      <c r="N1411" s="1"/>
      <c r="O1411" s="1"/>
    </row>
    <row r="1412" spans="4:15">
      <c r="D1412" s="38"/>
      <c r="I1412" s="108">
        <f t="shared" si="99"/>
        <v>1407</v>
      </c>
      <c r="J1412" s="100">
        <f t="shared" si="99"/>
        <v>44769</v>
      </c>
      <c r="K1412" s="100">
        <f t="shared" si="99"/>
        <v>44769</v>
      </c>
      <c r="L1412" s="109"/>
      <c r="M1412" s="1"/>
      <c r="N1412" s="1"/>
      <c r="O1412" s="1"/>
    </row>
    <row r="1413" spans="4:15">
      <c r="D1413" s="38"/>
      <c r="I1413" s="108">
        <f t="shared" si="99"/>
        <v>1408</v>
      </c>
      <c r="J1413" s="100">
        <f t="shared" si="99"/>
        <v>44770</v>
      </c>
      <c r="K1413" s="100">
        <f t="shared" si="99"/>
        <v>44770</v>
      </c>
      <c r="L1413" s="109"/>
      <c r="M1413" s="1"/>
      <c r="N1413" s="1"/>
      <c r="O1413" s="1"/>
    </row>
    <row r="1414" spans="4:15">
      <c r="D1414" s="38"/>
      <c r="I1414" s="108">
        <f t="shared" si="99"/>
        <v>1409</v>
      </c>
      <c r="J1414" s="100">
        <f t="shared" si="99"/>
        <v>44771</v>
      </c>
      <c r="K1414" s="100">
        <f t="shared" si="99"/>
        <v>44771</v>
      </c>
      <c r="L1414" s="109"/>
      <c r="M1414" s="1"/>
      <c r="N1414" s="1"/>
      <c r="O1414" s="1"/>
    </row>
    <row r="1415" spans="4:15">
      <c r="D1415" s="38"/>
      <c r="I1415" s="108">
        <f t="shared" si="99"/>
        <v>1410</v>
      </c>
      <c r="J1415" s="100">
        <f t="shared" si="99"/>
        <v>44772</v>
      </c>
      <c r="K1415" s="100">
        <f t="shared" si="99"/>
        <v>44772</v>
      </c>
      <c r="L1415" s="109"/>
      <c r="M1415" s="1"/>
      <c r="N1415" s="1"/>
      <c r="O1415" s="1"/>
    </row>
    <row r="1416" spans="4:15">
      <c r="D1416" s="38"/>
      <c r="I1416" s="108">
        <f t="shared" ref="I1416:K1431" si="100">I1415+1</f>
        <v>1411</v>
      </c>
      <c r="J1416" s="100">
        <f t="shared" si="100"/>
        <v>44773</v>
      </c>
      <c r="K1416" s="100">
        <f t="shared" si="100"/>
        <v>44773</v>
      </c>
      <c r="L1416" s="109"/>
      <c r="M1416" s="1"/>
      <c r="N1416" s="1"/>
      <c r="O1416" s="1"/>
    </row>
    <row r="1417" spans="4:15">
      <c r="D1417" s="38"/>
      <c r="I1417" s="108">
        <f t="shared" si="100"/>
        <v>1412</v>
      </c>
      <c r="J1417" s="100">
        <f t="shared" si="100"/>
        <v>44774</v>
      </c>
      <c r="K1417" s="100">
        <f t="shared" si="100"/>
        <v>44774</v>
      </c>
      <c r="L1417" s="109"/>
      <c r="M1417" s="1"/>
      <c r="N1417" s="1"/>
      <c r="O1417" s="1"/>
    </row>
    <row r="1418" spans="4:15">
      <c r="D1418" s="38"/>
      <c r="I1418" s="108">
        <f t="shared" si="100"/>
        <v>1413</v>
      </c>
      <c r="J1418" s="100">
        <f t="shared" si="100"/>
        <v>44775</v>
      </c>
      <c r="K1418" s="100">
        <f t="shared" si="100"/>
        <v>44775</v>
      </c>
      <c r="L1418" s="109"/>
      <c r="M1418" s="1"/>
      <c r="N1418" s="1"/>
      <c r="O1418" s="1"/>
    </row>
    <row r="1419" spans="4:15">
      <c r="D1419" s="38"/>
      <c r="I1419" s="108">
        <f t="shared" si="100"/>
        <v>1414</v>
      </c>
      <c r="J1419" s="100">
        <f t="shared" si="100"/>
        <v>44776</v>
      </c>
      <c r="K1419" s="100">
        <f t="shared" si="100"/>
        <v>44776</v>
      </c>
      <c r="L1419" s="109"/>
      <c r="M1419" s="1"/>
      <c r="N1419" s="1"/>
      <c r="O1419" s="1"/>
    </row>
    <row r="1420" spans="4:15">
      <c r="D1420" s="38"/>
      <c r="I1420" s="108">
        <f t="shared" si="100"/>
        <v>1415</v>
      </c>
      <c r="J1420" s="100">
        <f t="shared" si="100"/>
        <v>44777</v>
      </c>
      <c r="K1420" s="100">
        <f t="shared" si="100"/>
        <v>44777</v>
      </c>
      <c r="L1420" s="109"/>
      <c r="M1420" s="1"/>
      <c r="N1420" s="1"/>
      <c r="O1420" s="1"/>
    </row>
    <row r="1421" spans="4:15">
      <c r="D1421" s="38"/>
      <c r="I1421" s="108">
        <f t="shared" si="100"/>
        <v>1416</v>
      </c>
      <c r="J1421" s="100">
        <f t="shared" si="100"/>
        <v>44778</v>
      </c>
      <c r="K1421" s="100">
        <f t="shared" si="100"/>
        <v>44778</v>
      </c>
      <c r="L1421" s="109"/>
      <c r="M1421" s="1"/>
      <c r="N1421" s="1"/>
      <c r="O1421" s="1"/>
    </row>
    <row r="1422" spans="4:15">
      <c r="D1422" s="38"/>
      <c r="I1422" s="108">
        <f t="shared" si="100"/>
        <v>1417</v>
      </c>
      <c r="J1422" s="100">
        <f t="shared" si="100"/>
        <v>44779</v>
      </c>
      <c r="K1422" s="100">
        <f t="shared" si="100"/>
        <v>44779</v>
      </c>
      <c r="L1422" s="109"/>
      <c r="M1422" s="1"/>
      <c r="N1422" s="1"/>
      <c r="O1422" s="1"/>
    </row>
    <row r="1423" spans="4:15">
      <c r="D1423" s="38"/>
      <c r="I1423" s="108">
        <f t="shared" si="100"/>
        <v>1418</v>
      </c>
      <c r="J1423" s="100">
        <f t="shared" si="100"/>
        <v>44780</v>
      </c>
      <c r="K1423" s="100">
        <f t="shared" si="100"/>
        <v>44780</v>
      </c>
      <c r="L1423" s="109"/>
      <c r="M1423" s="1"/>
      <c r="N1423" s="1"/>
      <c r="O1423" s="1"/>
    </row>
    <row r="1424" spans="4:15">
      <c r="D1424" s="38"/>
      <c r="I1424" s="108">
        <f t="shared" si="100"/>
        <v>1419</v>
      </c>
      <c r="J1424" s="100">
        <f t="shared" si="100"/>
        <v>44781</v>
      </c>
      <c r="K1424" s="100">
        <f t="shared" si="100"/>
        <v>44781</v>
      </c>
      <c r="L1424" s="109"/>
      <c r="M1424" s="1"/>
      <c r="N1424" s="1"/>
      <c r="O1424" s="1"/>
    </row>
    <row r="1425" spans="4:15">
      <c r="D1425" s="38"/>
      <c r="I1425" s="108">
        <f t="shared" si="100"/>
        <v>1420</v>
      </c>
      <c r="J1425" s="100">
        <f t="shared" si="100"/>
        <v>44782</v>
      </c>
      <c r="K1425" s="100">
        <f t="shared" si="100"/>
        <v>44782</v>
      </c>
      <c r="L1425" s="109"/>
      <c r="M1425" s="1"/>
      <c r="N1425" s="1"/>
      <c r="O1425" s="1"/>
    </row>
    <row r="1426" spans="4:15">
      <c r="D1426" s="38"/>
      <c r="I1426" s="108">
        <f t="shared" si="100"/>
        <v>1421</v>
      </c>
      <c r="J1426" s="100">
        <f t="shared" si="100"/>
        <v>44783</v>
      </c>
      <c r="K1426" s="100">
        <f t="shared" si="100"/>
        <v>44783</v>
      </c>
      <c r="L1426" s="109"/>
      <c r="M1426" s="1"/>
      <c r="N1426" s="1"/>
      <c r="O1426" s="1"/>
    </row>
    <row r="1427" spans="4:15">
      <c r="D1427" s="38"/>
      <c r="I1427" s="108">
        <f t="shared" si="100"/>
        <v>1422</v>
      </c>
      <c r="J1427" s="100">
        <f t="shared" si="100"/>
        <v>44784</v>
      </c>
      <c r="K1427" s="100">
        <f t="shared" si="100"/>
        <v>44784</v>
      </c>
      <c r="L1427" s="109"/>
      <c r="M1427" s="1"/>
      <c r="N1427" s="1"/>
      <c r="O1427" s="1"/>
    </row>
    <row r="1428" spans="4:15">
      <c r="D1428" s="38"/>
      <c r="I1428" s="108">
        <f t="shared" si="100"/>
        <v>1423</v>
      </c>
      <c r="J1428" s="100">
        <f t="shared" si="100"/>
        <v>44785</v>
      </c>
      <c r="K1428" s="100">
        <f t="shared" si="100"/>
        <v>44785</v>
      </c>
      <c r="L1428" s="109"/>
      <c r="M1428" s="1"/>
      <c r="N1428" s="1"/>
      <c r="O1428" s="1"/>
    </row>
    <row r="1429" spans="4:15">
      <c r="D1429" s="38"/>
      <c r="I1429" s="108">
        <f t="shared" si="100"/>
        <v>1424</v>
      </c>
      <c r="J1429" s="100">
        <f t="shared" si="100"/>
        <v>44786</v>
      </c>
      <c r="K1429" s="100">
        <f t="shared" si="100"/>
        <v>44786</v>
      </c>
      <c r="L1429" s="109"/>
      <c r="M1429" s="1"/>
      <c r="N1429" s="1"/>
      <c r="O1429" s="1"/>
    </row>
    <row r="1430" spans="4:15">
      <c r="D1430" s="38"/>
      <c r="I1430" s="108">
        <f t="shared" si="100"/>
        <v>1425</v>
      </c>
      <c r="J1430" s="100">
        <f t="shared" si="100"/>
        <v>44787</v>
      </c>
      <c r="K1430" s="100">
        <f t="shared" si="100"/>
        <v>44787</v>
      </c>
      <c r="L1430" s="109"/>
      <c r="M1430" s="1"/>
      <c r="N1430" s="1"/>
      <c r="O1430" s="1"/>
    </row>
    <row r="1431" spans="4:15">
      <c r="D1431" s="38"/>
      <c r="I1431" s="108">
        <f t="shared" si="100"/>
        <v>1426</v>
      </c>
      <c r="J1431" s="100">
        <f t="shared" si="100"/>
        <v>44788</v>
      </c>
      <c r="K1431" s="100">
        <f t="shared" si="100"/>
        <v>44788</v>
      </c>
      <c r="L1431" s="109"/>
      <c r="M1431" s="1"/>
      <c r="N1431" s="1"/>
      <c r="O1431" s="1"/>
    </row>
    <row r="1432" spans="4:15">
      <c r="D1432" s="38"/>
      <c r="I1432" s="108">
        <f t="shared" ref="I1432:K1447" si="101">I1431+1</f>
        <v>1427</v>
      </c>
      <c r="J1432" s="100">
        <f t="shared" si="101"/>
        <v>44789</v>
      </c>
      <c r="K1432" s="100">
        <f t="shared" si="101"/>
        <v>44789</v>
      </c>
      <c r="L1432" s="109"/>
      <c r="M1432" s="1"/>
      <c r="N1432" s="1"/>
      <c r="O1432" s="1"/>
    </row>
    <row r="1433" spans="4:15">
      <c r="D1433" s="38"/>
      <c r="I1433" s="108">
        <f t="shared" si="101"/>
        <v>1428</v>
      </c>
      <c r="J1433" s="100">
        <f t="shared" si="101"/>
        <v>44790</v>
      </c>
      <c r="K1433" s="100">
        <f t="shared" si="101"/>
        <v>44790</v>
      </c>
      <c r="L1433" s="109"/>
      <c r="M1433" s="1"/>
      <c r="N1433" s="1"/>
      <c r="O1433" s="1"/>
    </row>
    <row r="1434" spans="4:15">
      <c r="D1434" s="38"/>
      <c r="I1434" s="108">
        <f t="shared" si="101"/>
        <v>1429</v>
      </c>
      <c r="J1434" s="100">
        <f t="shared" si="101"/>
        <v>44791</v>
      </c>
      <c r="K1434" s="100">
        <f t="shared" si="101"/>
        <v>44791</v>
      </c>
      <c r="L1434" s="109"/>
      <c r="M1434" s="1"/>
      <c r="N1434" s="1"/>
      <c r="O1434" s="1"/>
    </row>
    <row r="1435" spans="4:15">
      <c r="D1435" s="38"/>
      <c r="I1435" s="108">
        <f t="shared" si="101"/>
        <v>1430</v>
      </c>
      <c r="J1435" s="100">
        <f t="shared" si="101"/>
        <v>44792</v>
      </c>
      <c r="K1435" s="100">
        <f t="shared" si="101"/>
        <v>44792</v>
      </c>
      <c r="L1435" s="109"/>
      <c r="M1435" s="1"/>
      <c r="N1435" s="1"/>
      <c r="O1435" s="1"/>
    </row>
    <row r="1436" spans="4:15">
      <c r="D1436" s="38"/>
      <c r="I1436" s="108">
        <f t="shared" si="101"/>
        <v>1431</v>
      </c>
      <c r="J1436" s="100">
        <f t="shared" si="101"/>
        <v>44793</v>
      </c>
      <c r="K1436" s="100">
        <f t="shared" si="101"/>
        <v>44793</v>
      </c>
      <c r="L1436" s="109"/>
      <c r="M1436" s="1"/>
      <c r="N1436" s="1"/>
      <c r="O1436" s="1"/>
    </row>
    <row r="1437" spans="4:15">
      <c r="D1437" s="38"/>
      <c r="I1437" s="108">
        <f t="shared" si="101"/>
        <v>1432</v>
      </c>
      <c r="J1437" s="100">
        <f t="shared" si="101"/>
        <v>44794</v>
      </c>
      <c r="K1437" s="100">
        <f t="shared" si="101"/>
        <v>44794</v>
      </c>
      <c r="L1437" s="109"/>
      <c r="M1437" s="1"/>
      <c r="N1437" s="1"/>
      <c r="O1437" s="1"/>
    </row>
    <row r="1438" spans="4:15">
      <c r="D1438" s="38"/>
      <c r="I1438" s="108">
        <f t="shared" si="101"/>
        <v>1433</v>
      </c>
      <c r="J1438" s="100">
        <f t="shared" si="101"/>
        <v>44795</v>
      </c>
      <c r="K1438" s="100">
        <f t="shared" si="101"/>
        <v>44795</v>
      </c>
      <c r="L1438" s="109"/>
      <c r="M1438" s="1"/>
      <c r="N1438" s="1"/>
      <c r="O1438" s="1"/>
    </row>
    <row r="1439" spans="4:15">
      <c r="D1439" s="38"/>
      <c r="I1439" s="108">
        <f t="shared" si="101"/>
        <v>1434</v>
      </c>
      <c r="J1439" s="100">
        <f t="shared" si="101"/>
        <v>44796</v>
      </c>
      <c r="K1439" s="100">
        <f t="shared" si="101"/>
        <v>44796</v>
      </c>
      <c r="L1439" s="109"/>
      <c r="M1439" s="1"/>
      <c r="N1439" s="1"/>
      <c r="O1439" s="1"/>
    </row>
    <row r="1440" spans="4:15">
      <c r="D1440" s="38"/>
      <c r="I1440" s="108">
        <f t="shared" si="101"/>
        <v>1435</v>
      </c>
      <c r="J1440" s="100">
        <f t="shared" si="101"/>
        <v>44797</v>
      </c>
      <c r="K1440" s="100">
        <f t="shared" si="101"/>
        <v>44797</v>
      </c>
      <c r="L1440" s="109"/>
      <c r="M1440" s="1"/>
      <c r="N1440" s="1"/>
      <c r="O1440" s="1"/>
    </row>
    <row r="1441" spans="4:15">
      <c r="D1441" s="38"/>
      <c r="I1441" s="108">
        <f t="shared" si="101"/>
        <v>1436</v>
      </c>
      <c r="J1441" s="100">
        <f t="shared" si="101"/>
        <v>44798</v>
      </c>
      <c r="K1441" s="100">
        <f t="shared" si="101"/>
        <v>44798</v>
      </c>
      <c r="L1441" s="109"/>
      <c r="M1441" s="1"/>
      <c r="N1441" s="1"/>
      <c r="O1441" s="1"/>
    </row>
    <row r="1442" spans="4:15">
      <c r="D1442" s="38"/>
      <c r="I1442" s="108">
        <f t="shared" si="101"/>
        <v>1437</v>
      </c>
      <c r="J1442" s="100">
        <f t="shared" si="101"/>
        <v>44799</v>
      </c>
      <c r="K1442" s="100">
        <f t="shared" si="101"/>
        <v>44799</v>
      </c>
      <c r="L1442" s="109"/>
      <c r="M1442" s="1"/>
      <c r="N1442" s="1"/>
      <c r="O1442" s="1"/>
    </row>
    <row r="1443" spans="4:15">
      <c r="D1443" s="38"/>
      <c r="I1443" s="108">
        <f t="shared" si="101"/>
        <v>1438</v>
      </c>
      <c r="J1443" s="100">
        <f t="shared" si="101"/>
        <v>44800</v>
      </c>
      <c r="K1443" s="100">
        <f t="shared" si="101"/>
        <v>44800</v>
      </c>
      <c r="L1443" s="109"/>
      <c r="M1443" s="1"/>
      <c r="N1443" s="1"/>
      <c r="O1443" s="1"/>
    </row>
    <row r="1444" spans="4:15">
      <c r="D1444" s="38"/>
      <c r="I1444" s="108">
        <f t="shared" si="101"/>
        <v>1439</v>
      </c>
      <c r="J1444" s="100">
        <f t="shared" si="101"/>
        <v>44801</v>
      </c>
      <c r="K1444" s="100">
        <f t="shared" si="101"/>
        <v>44801</v>
      </c>
      <c r="L1444" s="109"/>
      <c r="M1444" s="1"/>
      <c r="N1444" s="1"/>
      <c r="O1444" s="1"/>
    </row>
    <row r="1445" spans="4:15">
      <c r="D1445" s="38"/>
      <c r="I1445" s="108">
        <f t="shared" si="101"/>
        <v>1440</v>
      </c>
      <c r="J1445" s="100">
        <f t="shared" si="101"/>
        <v>44802</v>
      </c>
      <c r="K1445" s="100">
        <f t="shared" si="101"/>
        <v>44802</v>
      </c>
      <c r="L1445" s="109"/>
      <c r="M1445" s="1"/>
      <c r="N1445" s="1"/>
      <c r="O1445" s="1"/>
    </row>
    <row r="1446" spans="4:15">
      <c r="D1446" s="38"/>
      <c r="I1446" s="108">
        <f t="shared" si="101"/>
        <v>1441</v>
      </c>
      <c r="J1446" s="100">
        <f t="shared" si="101"/>
        <v>44803</v>
      </c>
      <c r="K1446" s="100">
        <f t="shared" si="101"/>
        <v>44803</v>
      </c>
      <c r="L1446" s="109"/>
      <c r="M1446" s="1"/>
      <c r="N1446" s="1"/>
      <c r="O1446" s="1"/>
    </row>
    <row r="1447" spans="4:15">
      <c r="D1447" s="38"/>
      <c r="I1447" s="108">
        <f t="shared" si="101"/>
        <v>1442</v>
      </c>
      <c r="J1447" s="100">
        <f t="shared" si="101"/>
        <v>44804</v>
      </c>
      <c r="K1447" s="100">
        <f t="shared" si="101"/>
        <v>44804</v>
      </c>
      <c r="L1447" s="109"/>
      <c r="M1447" s="1"/>
      <c r="N1447" s="1"/>
      <c r="O1447" s="1"/>
    </row>
    <row r="1448" spans="4:15">
      <c r="D1448" s="38"/>
      <c r="I1448" s="108">
        <f t="shared" ref="I1448:K1463" si="102">I1447+1</f>
        <v>1443</v>
      </c>
      <c r="J1448" s="100">
        <f t="shared" si="102"/>
        <v>44805</v>
      </c>
      <c r="K1448" s="100">
        <f t="shared" si="102"/>
        <v>44805</v>
      </c>
      <c r="L1448" s="109"/>
      <c r="M1448" s="1"/>
      <c r="N1448" s="1"/>
      <c r="O1448" s="1"/>
    </row>
    <row r="1449" spans="4:15">
      <c r="D1449" s="38"/>
      <c r="I1449" s="108">
        <f t="shared" si="102"/>
        <v>1444</v>
      </c>
      <c r="J1449" s="100">
        <f t="shared" si="102"/>
        <v>44806</v>
      </c>
      <c r="K1449" s="100">
        <f t="shared" si="102"/>
        <v>44806</v>
      </c>
      <c r="L1449" s="109"/>
      <c r="M1449" s="1"/>
      <c r="N1449" s="1"/>
      <c r="O1449" s="1"/>
    </row>
    <row r="1450" spans="4:15">
      <c r="D1450" s="38"/>
      <c r="I1450" s="108">
        <f t="shared" si="102"/>
        <v>1445</v>
      </c>
      <c r="J1450" s="100">
        <f t="shared" si="102"/>
        <v>44807</v>
      </c>
      <c r="K1450" s="100">
        <f t="shared" si="102"/>
        <v>44807</v>
      </c>
      <c r="L1450" s="109"/>
      <c r="M1450" s="1"/>
      <c r="N1450" s="1"/>
      <c r="O1450" s="1"/>
    </row>
    <row r="1451" spans="4:15">
      <c r="D1451" s="38"/>
      <c r="I1451" s="108">
        <f t="shared" si="102"/>
        <v>1446</v>
      </c>
      <c r="J1451" s="100">
        <f t="shared" si="102"/>
        <v>44808</v>
      </c>
      <c r="K1451" s="100">
        <f t="shared" si="102"/>
        <v>44808</v>
      </c>
      <c r="L1451" s="109"/>
      <c r="M1451" s="1"/>
      <c r="N1451" s="1"/>
      <c r="O1451" s="1"/>
    </row>
    <row r="1452" spans="4:15">
      <c r="D1452" s="38"/>
      <c r="I1452" s="108">
        <f t="shared" si="102"/>
        <v>1447</v>
      </c>
      <c r="J1452" s="100">
        <f t="shared" si="102"/>
        <v>44809</v>
      </c>
      <c r="K1452" s="100">
        <f t="shared" si="102"/>
        <v>44809</v>
      </c>
      <c r="L1452" s="109"/>
      <c r="M1452" s="1"/>
      <c r="N1452" s="1"/>
      <c r="O1452" s="1"/>
    </row>
    <row r="1453" spans="4:15">
      <c r="D1453" s="38"/>
      <c r="I1453" s="108">
        <f t="shared" si="102"/>
        <v>1448</v>
      </c>
      <c r="J1453" s="100">
        <f t="shared" si="102"/>
        <v>44810</v>
      </c>
      <c r="K1453" s="100">
        <f t="shared" si="102"/>
        <v>44810</v>
      </c>
      <c r="L1453" s="109"/>
      <c r="M1453" s="1"/>
      <c r="N1453" s="1"/>
      <c r="O1453" s="1"/>
    </row>
    <row r="1454" spans="4:15">
      <c r="D1454" s="38"/>
      <c r="I1454" s="108">
        <f t="shared" si="102"/>
        <v>1449</v>
      </c>
      <c r="J1454" s="100">
        <f t="shared" si="102"/>
        <v>44811</v>
      </c>
      <c r="K1454" s="100">
        <f t="shared" si="102"/>
        <v>44811</v>
      </c>
      <c r="L1454" s="109"/>
      <c r="M1454" s="1"/>
      <c r="N1454" s="1"/>
      <c r="O1454" s="1"/>
    </row>
    <row r="1455" spans="4:15">
      <c r="D1455" s="38"/>
      <c r="I1455" s="108">
        <f t="shared" si="102"/>
        <v>1450</v>
      </c>
      <c r="J1455" s="100">
        <f t="shared" si="102"/>
        <v>44812</v>
      </c>
      <c r="K1455" s="100">
        <f t="shared" si="102"/>
        <v>44812</v>
      </c>
      <c r="L1455" s="109"/>
      <c r="M1455" s="1"/>
      <c r="N1455" s="1"/>
      <c r="O1455" s="1"/>
    </row>
    <row r="1456" spans="4:15">
      <c r="D1456" s="38"/>
      <c r="I1456" s="108">
        <f t="shared" si="102"/>
        <v>1451</v>
      </c>
      <c r="J1456" s="100">
        <f t="shared" si="102"/>
        <v>44813</v>
      </c>
      <c r="K1456" s="100">
        <f t="shared" si="102"/>
        <v>44813</v>
      </c>
      <c r="L1456" s="109"/>
      <c r="M1456" s="1"/>
      <c r="N1456" s="1"/>
      <c r="O1456" s="1"/>
    </row>
    <row r="1457" spans="4:15">
      <c r="D1457" s="38"/>
      <c r="I1457" s="108">
        <f t="shared" si="102"/>
        <v>1452</v>
      </c>
      <c r="J1457" s="100">
        <f t="shared" si="102"/>
        <v>44814</v>
      </c>
      <c r="K1457" s="100">
        <f t="shared" si="102"/>
        <v>44814</v>
      </c>
      <c r="L1457" s="109"/>
      <c r="M1457" s="1"/>
      <c r="N1457" s="1"/>
      <c r="O1457" s="1"/>
    </row>
    <row r="1458" spans="4:15">
      <c r="D1458" s="38"/>
      <c r="I1458" s="108">
        <f t="shared" si="102"/>
        <v>1453</v>
      </c>
      <c r="J1458" s="100">
        <f t="shared" si="102"/>
        <v>44815</v>
      </c>
      <c r="K1458" s="100">
        <f t="shared" si="102"/>
        <v>44815</v>
      </c>
      <c r="L1458" s="109"/>
      <c r="M1458" s="1"/>
      <c r="N1458" s="1"/>
      <c r="O1458" s="1"/>
    </row>
    <row r="1459" spans="4:15">
      <c r="D1459" s="38"/>
      <c r="I1459" s="108">
        <f t="shared" si="102"/>
        <v>1454</v>
      </c>
      <c r="J1459" s="100">
        <f t="shared" si="102"/>
        <v>44816</v>
      </c>
      <c r="K1459" s="100">
        <f t="shared" si="102"/>
        <v>44816</v>
      </c>
      <c r="L1459" s="109"/>
      <c r="M1459" s="1"/>
      <c r="N1459" s="1"/>
      <c r="O1459" s="1"/>
    </row>
    <row r="1460" spans="4:15">
      <c r="D1460" s="38"/>
      <c r="I1460" s="108">
        <f t="shared" si="102"/>
        <v>1455</v>
      </c>
      <c r="J1460" s="100">
        <f t="shared" si="102"/>
        <v>44817</v>
      </c>
      <c r="K1460" s="100">
        <f t="shared" si="102"/>
        <v>44817</v>
      </c>
      <c r="L1460" s="109"/>
      <c r="M1460" s="1"/>
      <c r="N1460" s="1"/>
      <c r="O1460" s="1"/>
    </row>
    <row r="1461" spans="4:15">
      <c r="D1461" s="38"/>
      <c r="I1461" s="108">
        <f t="shared" si="102"/>
        <v>1456</v>
      </c>
      <c r="J1461" s="100">
        <f t="shared" si="102"/>
        <v>44818</v>
      </c>
      <c r="K1461" s="100">
        <f t="shared" si="102"/>
        <v>44818</v>
      </c>
      <c r="L1461" s="109"/>
      <c r="M1461" s="1"/>
      <c r="N1461" s="1"/>
      <c r="O1461" s="1"/>
    </row>
    <row r="1462" spans="4:15">
      <c r="D1462" s="38"/>
      <c r="I1462" s="108">
        <f t="shared" si="102"/>
        <v>1457</v>
      </c>
      <c r="J1462" s="100">
        <f t="shared" si="102"/>
        <v>44819</v>
      </c>
      <c r="K1462" s="100">
        <f t="shared" si="102"/>
        <v>44819</v>
      </c>
      <c r="L1462" s="109"/>
      <c r="M1462" s="1"/>
      <c r="N1462" s="1"/>
      <c r="O1462" s="1"/>
    </row>
    <row r="1463" spans="4:15">
      <c r="D1463" s="38"/>
      <c r="I1463" s="108">
        <f t="shared" si="102"/>
        <v>1458</v>
      </c>
      <c r="J1463" s="100">
        <f t="shared" si="102"/>
        <v>44820</v>
      </c>
      <c r="K1463" s="100">
        <f t="shared" si="102"/>
        <v>44820</v>
      </c>
      <c r="L1463" s="109"/>
      <c r="M1463" s="1"/>
      <c r="N1463" s="1"/>
      <c r="O1463" s="1"/>
    </row>
    <row r="1464" spans="4:15">
      <c r="D1464" s="38"/>
      <c r="I1464" s="108">
        <f t="shared" ref="I1464:K1479" si="103">I1463+1</f>
        <v>1459</v>
      </c>
      <c r="J1464" s="100">
        <f t="shared" si="103"/>
        <v>44821</v>
      </c>
      <c r="K1464" s="100">
        <f t="shared" si="103"/>
        <v>44821</v>
      </c>
      <c r="L1464" s="109"/>
      <c r="M1464" s="1"/>
      <c r="N1464" s="1"/>
      <c r="O1464" s="1"/>
    </row>
    <row r="1465" spans="4:15">
      <c r="D1465" s="38"/>
      <c r="I1465" s="108">
        <f t="shared" si="103"/>
        <v>1460</v>
      </c>
      <c r="J1465" s="100">
        <f t="shared" si="103"/>
        <v>44822</v>
      </c>
      <c r="K1465" s="100">
        <f t="shared" si="103"/>
        <v>44822</v>
      </c>
      <c r="L1465" s="109"/>
      <c r="M1465" s="1"/>
      <c r="N1465" s="1"/>
      <c r="O1465" s="1"/>
    </row>
    <row r="1466" spans="4:15">
      <c r="D1466" s="38"/>
      <c r="I1466" s="108">
        <f t="shared" si="103"/>
        <v>1461</v>
      </c>
      <c r="J1466" s="100">
        <f t="shared" si="103"/>
        <v>44823</v>
      </c>
      <c r="K1466" s="100">
        <f t="shared" si="103"/>
        <v>44823</v>
      </c>
      <c r="L1466" s="109"/>
      <c r="M1466" s="1"/>
      <c r="N1466" s="1"/>
      <c r="O1466" s="1"/>
    </row>
    <row r="1467" spans="4:15">
      <c r="D1467" s="38"/>
      <c r="I1467" s="108">
        <f t="shared" si="103"/>
        <v>1462</v>
      </c>
      <c r="J1467" s="100">
        <f t="shared" si="103"/>
        <v>44824</v>
      </c>
      <c r="K1467" s="100">
        <f t="shared" si="103"/>
        <v>44824</v>
      </c>
      <c r="L1467" s="109"/>
      <c r="M1467" s="1"/>
      <c r="N1467" s="1"/>
      <c r="O1467" s="1"/>
    </row>
    <row r="1468" spans="4:15">
      <c r="D1468" s="38"/>
      <c r="I1468" s="108">
        <f t="shared" si="103"/>
        <v>1463</v>
      </c>
      <c r="J1468" s="100">
        <f t="shared" si="103"/>
        <v>44825</v>
      </c>
      <c r="K1468" s="100">
        <f t="shared" si="103"/>
        <v>44825</v>
      </c>
      <c r="L1468" s="109"/>
      <c r="M1468" s="1"/>
      <c r="N1468" s="1"/>
      <c r="O1468" s="1"/>
    </row>
    <row r="1469" spans="4:15">
      <c r="D1469" s="38"/>
      <c r="I1469" s="108">
        <f t="shared" si="103"/>
        <v>1464</v>
      </c>
      <c r="J1469" s="100">
        <f t="shared" si="103"/>
        <v>44826</v>
      </c>
      <c r="K1469" s="100">
        <f t="shared" si="103"/>
        <v>44826</v>
      </c>
      <c r="L1469" s="109"/>
      <c r="M1469" s="1"/>
      <c r="N1469" s="1"/>
      <c r="O1469" s="1"/>
    </row>
    <row r="1470" spans="4:15">
      <c r="D1470" s="38"/>
      <c r="I1470" s="108">
        <f t="shared" si="103"/>
        <v>1465</v>
      </c>
      <c r="J1470" s="100">
        <f t="shared" si="103"/>
        <v>44827</v>
      </c>
      <c r="K1470" s="100">
        <f t="shared" si="103"/>
        <v>44827</v>
      </c>
      <c r="L1470" s="109"/>
      <c r="M1470" s="1"/>
      <c r="N1470" s="1"/>
      <c r="O1470" s="1"/>
    </row>
    <row r="1471" spans="4:15">
      <c r="D1471" s="38"/>
      <c r="I1471" s="108">
        <f t="shared" si="103"/>
        <v>1466</v>
      </c>
      <c r="J1471" s="100">
        <f t="shared" si="103"/>
        <v>44828</v>
      </c>
      <c r="K1471" s="100">
        <f t="shared" si="103"/>
        <v>44828</v>
      </c>
      <c r="L1471" s="109"/>
      <c r="M1471" s="1"/>
      <c r="N1471" s="1"/>
      <c r="O1471" s="1"/>
    </row>
    <row r="1472" spans="4:15">
      <c r="D1472" s="38"/>
      <c r="I1472" s="108">
        <f t="shared" si="103"/>
        <v>1467</v>
      </c>
      <c r="J1472" s="100">
        <f t="shared" si="103"/>
        <v>44829</v>
      </c>
      <c r="K1472" s="100">
        <f t="shared" si="103"/>
        <v>44829</v>
      </c>
      <c r="L1472" s="109"/>
      <c r="M1472" s="1"/>
      <c r="N1472" s="1"/>
      <c r="O1472" s="1"/>
    </row>
    <row r="1473" spans="4:15">
      <c r="D1473" s="38"/>
      <c r="I1473" s="108">
        <f t="shared" si="103"/>
        <v>1468</v>
      </c>
      <c r="J1473" s="100">
        <f t="shared" si="103"/>
        <v>44830</v>
      </c>
      <c r="K1473" s="100">
        <f t="shared" si="103"/>
        <v>44830</v>
      </c>
      <c r="L1473" s="109"/>
      <c r="M1473" s="1"/>
      <c r="N1473" s="1"/>
      <c r="O1473" s="1"/>
    </row>
    <row r="1474" spans="4:15">
      <c r="D1474" s="38"/>
      <c r="I1474" s="108">
        <f t="shared" si="103"/>
        <v>1469</v>
      </c>
      <c r="J1474" s="100">
        <f t="shared" si="103"/>
        <v>44831</v>
      </c>
      <c r="K1474" s="100">
        <f t="shared" si="103"/>
        <v>44831</v>
      </c>
      <c r="L1474" s="109"/>
      <c r="M1474" s="1"/>
      <c r="N1474" s="1"/>
      <c r="O1474" s="1"/>
    </row>
    <row r="1475" spans="4:15">
      <c r="D1475" s="38"/>
      <c r="I1475" s="108">
        <f t="shared" si="103"/>
        <v>1470</v>
      </c>
      <c r="J1475" s="100">
        <f t="shared" si="103"/>
        <v>44832</v>
      </c>
      <c r="K1475" s="100">
        <f t="shared" si="103"/>
        <v>44832</v>
      </c>
      <c r="L1475" s="109"/>
      <c r="M1475" s="1"/>
      <c r="N1475" s="1"/>
      <c r="O1475" s="1"/>
    </row>
    <row r="1476" spans="4:15">
      <c r="D1476" s="38"/>
      <c r="I1476" s="108">
        <f t="shared" si="103"/>
        <v>1471</v>
      </c>
      <c r="J1476" s="100">
        <f t="shared" si="103"/>
        <v>44833</v>
      </c>
      <c r="K1476" s="100">
        <f t="shared" si="103"/>
        <v>44833</v>
      </c>
      <c r="L1476" s="109"/>
      <c r="M1476" s="1"/>
      <c r="N1476" s="1"/>
      <c r="O1476" s="1"/>
    </row>
    <row r="1477" spans="4:15">
      <c r="D1477" s="38"/>
      <c r="I1477" s="108">
        <f t="shared" si="103"/>
        <v>1472</v>
      </c>
      <c r="J1477" s="100">
        <f t="shared" si="103"/>
        <v>44834</v>
      </c>
      <c r="K1477" s="100">
        <f t="shared" si="103"/>
        <v>44834</v>
      </c>
      <c r="L1477" s="109"/>
      <c r="M1477" s="1"/>
      <c r="N1477" s="1"/>
      <c r="O1477" s="1"/>
    </row>
    <row r="1478" spans="4:15">
      <c r="D1478" s="38"/>
      <c r="I1478" s="108">
        <f t="shared" si="103"/>
        <v>1473</v>
      </c>
      <c r="J1478" s="100">
        <f t="shared" si="103"/>
        <v>44835</v>
      </c>
      <c r="K1478" s="100">
        <f t="shared" si="103"/>
        <v>44835</v>
      </c>
      <c r="L1478" s="109"/>
      <c r="M1478" s="1"/>
      <c r="N1478" s="1"/>
      <c r="O1478" s="1"/>
    </row>
    <row r="1479" spans="4:15">
      <c r="D1479" s="38"/>
      <c r="I1479" s="108">
        <f t="shared" si="103"/>
        <v>1474</v>
      </c>
      <c r="J1479" s="100">
        <f t="shared" si="103"/>
        <v>44836</v>
      </c>
      <c r="K1479" s="100">
        <f t="shared" si="103"/>
        <v>44836</v>
      </c>
      <c r="L1479" s="109"/>
      <c r="M1479" s="1"/>
      <c r="N1479" s="1"/>
      <c r="O1479" s="1"/>
    </row>
    <row r="1480" spans="4:15">
      <c r="D1480" s="38"/>
      <c r="I1480" s="108">
        <f t="shared" ref="I1480:K1495" si="104">I1479+1</f>
        <v>1475</v>
      </c>
      <c r="J1480" s="100">
        <f t="shared" si="104"/>
        <v>44837</v>
      </c>
      <c r="K1480" s="100">
        <f t="shared" si="104"/>
        <v>44837</v>
      </c>
      <c r="L1480" s="109"/>
      <c r="M1480" s="1"/>
      <c r="N1480" s="1"/>
      <c r="O1480" s="1"/>
    </row>
    <row r="1481" spans="4:15">
      <c r="D1481" s="38"/>
      <c r="I1481" s="108">
        <f t="shared" si="104"/>
        <v>1476</v>
      </c>
      <c r="J1481" s="100">
        <f t="shared" si="104"/>
        <v>44838</v>
      </c>
      <c r="K1481" s="100">
        <f t="shared" si="104"/>
        <v>44838</v>
      </c>
      <c r="L1481" s="109"/>
      <c r="M1481" s="1"/>
      <c r="N1481" s="1"/>
      <c r="O1481" s="1"/>
    </row>
    <row r="1482" spans="4:15">
      <c r="D1482" s="38"/>
      <c r="I1482" s="108">
        <f t="shared" si="104"/>
        <v>1477</v>
      </c>
      <c r="J1482" s="100">
        <f t="shared" si="104"/>
        <v>44839</v>
      </c>
      <c r="K1482" s="100">
        <f t="shared" si="104"/>
        <v>44839</v>
      </c>
      <c r="L1482" s="109"/>
      <c r="M1482" s="1"/>
      <c r="N1482" s="1"/>
      <c r="O1482" s="1"/>
    </row>
    <row r="1483" spans="4:15">
      <c r="D1483" s="38"/>
      <c r="I1483" s="108">
        <f t="shared" si="104"/>
        <v>1478</v>
      </c>
      <c r="J1483" s="100">
        <f t="shared" si="104"/>
        <v>44840</v>
      </c>
      <c r="K1483" s="100">
        <f t="shared" si="104"/>
        <v>44840</v>
      </c>
      <c r="L1483" s="109"/>
      <c r="M1483" s="1"/>
      <c r="N1483" s="1"/>
      <c r="O1483" s="1"/>
    </row>
    <row r="1484" spans="4:15">
      <c r="D1484" s="38"/>
      <c r="I1484" s="108">
        <f t="shared" si="104"/>
        <v>1479</v>
      </c>
      <c r="J1484" s="100">
        <f t="shared" si="104"/>
        <v>44841</v>
      </c>
      <c r="K1484" s="100">
        <f t="shared" si="104"/>
        <v>44841</v>
      </c>
      <c r="L1484" s="109"/>
      <c r="M1484" s="1"/>
      <c r="N1484" s="1"/>
      <c r="O1484" s="1"/>
    </row>
    <row r="1485" spans="4:15">
      <c r="D1485" s="38"/>
      <c r="I1485" s="108">
        <f t="shared" si="104"/>
        <v>1480</v>
      </c>
      <c r="J1485" s="100">
        <f t="shared" si="104"/>
        <v>44842</v>
      </c>
      <c r="K1485" s="100">
        <f t="shared" si="104"/>
        <v>44842</v>
      </c>
      <c r="L1485" s="109"/>
      <c r="M1485" s="1"/>
      <c r="N1485" s="1"/>
      <c r="O1485" s="1"/>
    </row>
    <row r="1486" spans="4:15">
      <c r="D1486" s="38"/>
      <c r="I1486" s="108">
        <f t="shared" si="104"/>
        <v>1481</v>
      </c>
      <c r="J1486" s="100">
        <f t="shared" si="104"/>
        <v>44843</v>
      </c>
      <c r="K1486" s="100">
        <f t="shared" si="104"/>
        <v>44843</v>
      </c>
      <c r="L1486" s="109"/>
      <c r="M1486" s="1"/>
      <c r="N1486" s="1"/>
      <c r="O1486" s="1"/>
    </row>
    <row r="1487" spans="4:15">
      <c r="D1487" s="38"/>
      <c r="I1487" s="108">
        <f t="shared" si="104"/>
        <v>1482</v>
      </c>
      <c r="J1487" s="100">
        <f t="shared" si="104"/>
        <v>44844</v>
      </c>
      <c r="K1487" s="100">
        <f t="shared" si="104"/>
        <v>44844</v>
      </c>
      <c r="L1487" s="109"/>
      <c r="M1487" s="1"/>
      <c r="N1487" s="1"/>
      <c r="O1487" s="1"/>
    </row>
    <row r="1488" spans="4:15">
      <c r="D1488" s="38"/>
      <c r="I1488" s="108">
        <f t="shared" si="104"/>
        <v>1483</v>
      </c>
      <c r="J1488" s="100">
        <f t="shared" si="104"/>
        <v>44845</v>
      </c>
      <c r="K1488" s="100">
        <f t="shared" si="104"/>
        <v>44845</v>
      </c>
      <c r="L1488" s="109"/>
      <c r="M1488" s="1"/>
      <c r="N1488" s="1"/>
      <c r="O1488" s="1"/>
    </row>
    <row r="1489" spans="4:15">
      <c r="D1489" s="38"/>
      <c r="I1489" s="108">
        <f t="shared" si="104"/>
        <v>1484</v>
      </c>
      <c r="J1489" s="100">
        <f t="shared" si="104"/>
        <v>44846</v>
      </c>
      <c r="K1489" s="100">
        <f t="shared" si="104"/>
        <v>44846</v>
      </c>
      <c r="L1489" s="109"/>
      <c r="M1489" s="1"/>
      <c r="N1489" s="1"/>
      <c r="O1489" s="1"/>
    </row>
    <row r="1490" spans="4:15">
      <c r="D1490" s="38"/>
      <c r="I1490" s="108">
        <f t="shared" si="104"/>
        <v>1485</v>
      </c>
      <c r="J1490" s="100">
        <f t="shared" si="104"/>
        <v>44847</v>
      </c>
      <c r="K1490" s="100">
        <f t="shared" si="104"/>
        <v>44847</v>
      </c>
      <c r="L1490" s="109"/>
      <c r="M1490" s="1"/>
      <c r="N1490" s="1"/>
      <c r="O1490" s="1"/>
    </row>
    <row r="1491" spans="4:15">
      <c r="D1491" s="38"/>
      <c r="I1491" s="108">
        <f t="shared" si="104"/>
        <v>1486</v>
      </c>
      <c r="J1491" s="100">
        <f t="shared" si="104"/>
        <v>44848</v>
      </c>
      <c r="K1491" s="100">
        <f t="shared" si="104"/>
        <v>44848</v>
      </c>
      <c r="L1491" s="109"/>
      <c r="M1491" s="1"/>
      <c r="N1491" s="1"/>
      <c r="O1491" s="1"/>
    </row>
    <row r="1492" spans="4:15">
      <c r="D1492" s="38"/>
      <c r="I1492" s="108">
        <f t="shared" si="104"/>
        <v>1487</v>
      </c>
      <c r="J1492" s="100">
        <f t="shared" si="104"/>
        <v>44849</v>
      </c>
      <c r="K1492" s="100">
        <f t="shared" si="104"/>
        <v>44849</v>
      </c>
      <c r="L1492" s="109"/>
      <c r="M1492" s="1"/>
      <c r="N1492" s="1"/>
      <c r="O1492" s="1"/>
    </row>
    <row r="1493" spans="4:15">
      <c r="D1493" s="38"/>
      <c r="I1493" s="108">
        <f t="shared" si="104"/>
        <v>1488</v>
      </c>
      <c r="J1493" s="100">
        <f t="shared" si="104"/>
        <v>44850</v>
      </c>
      <c r="K1493" s="100">
        <f t="shared" si="104"/>
        <v>44850</v>
      </c>
      <c r="L1493" s="109"/>
      <c r="M1493" s="1"/>
      <c r="N1493" s="1"/>
      <c r="O1493" s="1"/>
    </row>
    <row r="1494" spans="4:15">
      <c r="D1494" s="38"/>
      <c r="I1494" s="108">
        <f t="shared" si="104"/>
        <v>1489</v>
      </c>
      <c r="J1494" s="100">
        <f t="shared" si="104"/>
        <v>44851</v>
      </c>
      <c r="K1494" s="100">
        <f t="shared" si="104"/>
        <v>44851</v>
      </c>
      <c r="L1494" s="109"/>
      <c r="M1494" s="1"/>
      <c r="N1494" s="1"/>
      <c r="O1494" s="1"/>
    </row>
    <row r="1495" spans="4:15">
      <c r="D1495" s="38"/>
      <c r="I1495" s="108">
        <f t="shared" si="104"/>
        <v>1490</v>
      </c>
      <c r="J1495" s="100">
        <f t="shared" si="104"/>
        <v>44852</v>
      </c>
      <c r="K1495" s="100">
        <f t="shared" si="104"/>
        <v>44852</v>
      </c>
      <c r="L1495" s="109"/>
      <c r="M1495" s="1"/>
      <c r="N1495" s="1"/>
      <c r="O1495" s="1"/>
    </row>
    <row r="1496" spans="4:15">
      <c r="D1496" s="38"/>
      <c r="I1496" s="108">
        <f t="shared" ref="I1496:K1511" si="105">I1495+1</f>
        <v>1491</v>
      </c>
      <c r="J1496" s="100">
        <f t="shared" si="105"/>
        <v>44853</v>
      </c>
      <c r="K1496" s="100">
        <f t="shared" si="105"/>
        <v>44853</v>
      </c>
      <c r="L1496" s="109"/>
      <c r="M1496" s="1"/>
      <c r="N1496" s="1"/>
      <c r="O1496" s="1"/>
    </row>
    <row r="1497" spans="4:15">
      <c r="D1497" s="38"/>
      <c r="I1497" s="108">
        <f t="shared" si="105"/>
        <v>1492</v>
      </c>
      <c r="J1497" s="100">
        <f t="shared" si="105"/>
        <v>44854</v>
      </c>
      <c r="K1497" s="100">
        <f t="shared" si="105"/>
        <v>44854</v>
      </c>
      <c r="L1497" s="109"/>
      <c r="M1497" s="1"/>
      <c r="N1497" s="1"/>
      <c r="O1497" s="1"/>
    </row>
    <row r="1498" spans="4:15">
      <c r="D1498" s="38"/>
      <c r="I1498" s="108">
        <f t="shared" si="105"/>
        <v>1493</v>
      </c>
      <c r="J1498" s="100">
        <f t="shared" si="105"/>
        <v>44855</v>
      </c>
      <c r="K1498" s="100">
        <f t="shared" si="105"/>
        <v>44855</v>
      </c>
      <c r="L1498" s="109"/>
      <c r="M1498" s="1"/>
      <c r="N1498" s="1"/>
      <c r="O1498" s="1"/>
    </row>
    <row r="1499" spans="4:15">
      <c r="D1499" s="38"/>
      <c r="I1499" s="108">
        <f t="shared" si="105"/>
        <v>1494</v>
      </c>
      <c r="J1499" s="100">
        <f t="shared" si="105"/>
        <v>44856</v>
      </c>
      <c r="K1499" s="100">
        <f t="shared" si="105"/>
        <v>44856</v>
      </c>
      <c r="L1499" s="109"/>
      <c r="M1499" s="1"/>
      <c r="N1499" s="1"/>
      <c r="O1499" s="1"/>
    </row>
    <row r="1500" spans="4:15">
      <c r="D1500" s="38"/>
      <c r="I1500" s="108">
        <f t="shared" si="105"/>
        <v>1495</v>
      </c>
      <c r="J1500" s="100">
        <f t="shared" si="105"/>
        <v>44857</v>
      </c>
      <c r="K1500" s="100">
        <f t="shared" si="105"/>
        <v>44857</v>
      </c>
      <c r="L1500" s="109"/>
      <c r="M1500" s="1"/>
      <c r="N1500" s="1"/>
      <c r="O1500" s="1"/>
    </row>
    <row r="1501" spans="4:15">
      <c r="D1501" s="38"/>
      <c r="I1501" s="108">
        <f t="shared" si="105"/>
        <v>1496</v>
      </c>
      <c r="J1501" s="100">
        <f t="shared" si="105"/>
        <v>44858</v>
      </c>
      <c r="K1501" s="100">
        <f t="shared" si="105"/>
        <v>44858</v>
      </c>
      <c r="L1501" s="109"/>
      <c r="M1501" s="1"/>
      <c r="N1501" s="1"/>
      <c r="O1501" s="1"/>
    </row>
    <row r="1502" spans="4:15">
      <c r="D1502" s="38"/>
      <c r="I1502" s="108">
        <f t="shared" si="105"/>
        <v>1497</v>
      </c>
      <c r="J1502" s="100">
        <f t="shared" si="105"/>
        <v>44859</v>
      </c>
      <c r="K1502" s="100">
        <f t="shared" si="105"/>
        <v>44859</v>
      </c>
      <c r="L1502" s="109"/>
      <c r="M1502" s="1"/>
      <c r="N1502" s="1"/>
      <c r="O1502" s="1"/>
    </row>
    <row r="1503" spans="4:15">
      <c r="D1503" s="38"/>
      <c r="I1503" s="108">
        <f t="shared" si="105"/>
        <v>1498</v>
      </c>
      <c r="J1503" s="100">
        <f t="shared" si="105"/>
        <v>44860</v>
      </c>
      <c r="K1503" s="100">
        <f t="shared" si="105"/>
        <v>44860</v>
      </c>
      <c r="L1503" s="109"/>
      <c r="M1503" s="1"/>
      <c r="N1503" s="1"/>
      <c r="O1503" s="1"/>
    </row>
    <row r="1504" spans="4:15">
      <c r="D1504" s="38"/>
      <c r="I1504" s="108">
        <f t="shared" si="105"/>
        <v>1499</v>
      </c>
      <c r="J1504" s="100">
        <f t="shared" si="105"/>
        <v>44861</v>
      </c>
      <c r="K1504" s="100">
        <f t="shared" si="105"/>
        <v>44861</v>
      </c>
      <c r="L1504" s="109"/>
      <c r="M1504" s="1"/>
      <c r="N1504" s="1"/>
      <c r="O1504" s="1"/>
    </row>
    <row r="1505" spans="4:15">
      <c r="D1505" s="38"/>
      <c r="I1505" s="108">
        <f t="shared" si="105"/>
        <v>1500</v>
      </c>
      <c r="J1505" s="100">
        <f t="shared" si="105"/>
        <v>44862</v>
      </c>
      <c r="K1505" s="100">
        <f t="shared" si="105"/>
        <v>44862</v>
      </c>
      <c r="L1505" s="109"/>
      <c r="M1505" s="1"/>
      <c r="N1505" s="1"/>
      <c r="O1505" s="1"/>
    </row>
    <row r="1506" spans="4:15">
      <c r="D1506" s="38"/>
      <c r="I1506" s="108">
        <f t="shared" si="105"/>
        <v>1501</v>
      </c>
      <c r="J1506" s="100">
        <f t="shared" si="105"/>
        <v>44863</v>
      </c>
      <c r="K1506" s="100">
        <f t="shared" si="105"/>
        <v>44863</v>
      </c>
      <c r="L1506" s="109"/>
      <c r="M1506" s="1"/>
      <c r="N1506" s="1"/>
      <c r="O1506" s="1"/>
    </row>
    <row r="1507" spans="4:15">
      <c r="D1507" s="38"/>
      <c r="I1507" s="108">
        <f t="shared" si="105"/>
        <v>1502</v>
      </c>
      <c r="J1507" s="100">
        <f t="shared" si="105"/>
        <v>44864</v>
      </c>
      <c r="K1507" s="100">
        <f t="shared" si="105"/>
        <v>44864</v>
      </c>
      <c r="L1507" s="109"/>
      <c r="M1507" s="1"/>
      <c r="N1507" s="1"/>
      <c r="O1507" s="1"/>
    </row>
    <row r="1508" spans="4:15">
      <c r="D1508" s="38"/>
      <c r="I1508" s="108">
        <f t="shared" si="105"/>
        <v>1503</v>
      </c>
      <c r="J1508" s="100">
        <f t="shared" si="105"/>
        <v>44865</v>
      </c>
      <c r="K1508" s="100">
        <f t="shared" si="105"/>
        <v>44865</v>
      </c>
      <c r="L1508" s="109"/>
      <c r="M1508" s="1"/>
      <c r="N1508" s="1"/>
      <c r="O1508" s="1"/>
    </row>
    <row r="1509" spans="4:15">
      <c r="D1509" s="38"/>
      <c r="I1509" s="108">
        <f t="shared" si="105"/>
        <v>1504</v>
      </c>
      <c r="J1509" s="100">
        <f t="shared" si="105"/>
        <v>44866</v>
      </c>
      <c r="K1509" s="100">
        <f t="shared" si="105"/>
        <v>44866</v>
      </c>
      <c r="L1509" s="109"/>
      <c r="M1509" s="1"/>
      <c r="N1509" s="1"/>
      <c r="O1509" s="1"/>
    </row>
    <row r="1510" spans="4:15">
      <c r="D1510" s="38"/>
      <c r="I1510" s="108">
        <f t="shared" si="105"/>
        <v>1505</v>
      </c>
      <c r="J1510" s="100">
        <f t="shared" si="105"/>
        <v>44867</v>
      </c>
      <c r="K1510" s="100">
        <f t="shared" si="105"/>
        <v>44867</v>
      </c>
      <c r="L1510" s="109"/>
      <c r="M1510" s="1"/>
      <c r="N1510" s="1"/>
      <c r="O1510" s="1"/>
    </row>
    <row r="1511" spans="4:15">
      <c r="D1511" s="38"/>
      <c r="I1511" s="108">
        <f t="shared" si="105"/>
        <v>1506</v>
      </c>
      <c r="J1511" s="100">
        <f t="shared" si="105"/>
        <v>44868</v>
      </c>
      <c r="K1511" s="100">
        <f t="shared" si="105"/>
        <v>44868</v>
      </c>
      <c r="L1511" s="109"/>
      <c r="M1511" s="1"/>
      <c r="N1511" s="1"/>
      <c r="O1511" s="1"/>
    </row>
    <row r="1512" spans="4:15">
      <c r="D1512" s="38"/>
      <c r="I1512" s="108">
        <f t="shared" ref="I1512:K1527" si="106">I1511+1</f>
        <v>1507</v>
      </c>
      <c r="J1512" s="100">
        <f t="shared" si="106"/>
        <v>44869</v>
      </c>
      <c r="K1512" s="100">
        <f t="shared" si="106"/>
        <v>44869</v>
      </c>
      <c r="L1512" s="109"/>
      <c r="M1512" s="1"/>
      <c r="N1512" s="1"/>
      <c r="O1512" s="1"/>
    </row>
    <row r="1513" spans="4:15">
      <c r="D1513" s="38"/>
      <c r="I1513" s="108">
        <f t="shared" si="106"/>
        <v>1508</v>
      </c>
      <c r="J1513" s="100">
        <f t="shared" si="106"/>
        <v>44870</v>
      </c>
      <c r="K1513" s="100">
        <f t="shared" si="106"/>
        <v>44870</v>
      </c>
      <c r="L1513" s="109"/>
      <c r="M1513" s="1"/>
      <c r="N1513" s="1"/>
      <c r="O1513" s="1"/>
    </row>
    <row r="1514" spans="4:15">
      <c r="D1514" s="38"/>
      <c r="I1514" s="108">
        <f t="shared" si="106"/>
        <v>1509</v>
      </c>
      <c r="J1514" s="100">
        <f t="shared" si="106"/>
        <v>44871</v>
      </c>
      <c r="K1514" s="100">
        <f t="shared" si="106"/>
        <v>44871</v>
      </c>
      <c r="L1514" s="109"/>
      <c r="M1514" s="1"/>
      <c r="N1514" s="1"/>
      <c r="O1514" s="1"/>
    </row>
    <row r="1515" spans="4:15">
      <c r="D1515" s="38"/>
      <c r="I1515" s="108">
        <f t="shared" si="106"/>
        <v>1510</v>
      </c>
      <c r="J1515" s="100">
        <f t="shared" si="106"/>
        <v>44872</v>
      </c>
      <c r="K1515" s="100">
        <f t="shared" si="106"/>
        <v>44872</v>
      </c>
      <c r="L1515" s="109"/>
      <c r="M1515" s="1"/>
      <c r="N1515" s="1"/>
      <c r="O1515" s="1"/>
    </row>
    <row r="1516" spans="4:15">
      <c r="D1516" s="38"/>
      <c r="I1516" s="108">
        <f t="shared" si="106"/>
        <v>1511</v>
      </c>
      <c r="J1516" s="100">
        <f t="shared" si="106"/>
        <v>44873</v>
      </c>
      <c r="K1516" s="100">
        <f t="shared" si="106"/>
        <v>44873</v>
      </c>
      <c r="L1516" s="109"/>
      <c r="M1516" s="1"/>
      <c r="N1516" s="1"/>
      <c r="O1516" s="1"/>
    </row>
    <row r="1517" spans="4:15">
      <c r="D1517" s="38"/>
      <c r="I1517" s="108">
        <f t="shared" si="106"/>
        <v>1512</v>
      </c>
      <c r="J1517" s="100">
        <f t="shared" si="106"/>
        <v>44874</v>
      </c>
      <c r="K1517" s="100">
        <f t="shared" si="106"/>
        <v>44874</v>
      </c>
      <c r="L1517" s="109"/>
      <c r="M1517" s="1"/>
      <c r="N1517" s="1"/>
      <c r="O1517" s="1"/>
    </row>
    <row r="1518" spans="4:15">
      <c r="D1518" s="38"/>
      <c r="I1518" s="108">
        <f t="shared" si="106"/>
        <v>1513</v>
      </c>
      <c r="J1518" s="100">
        <f t="shared" si="106"/>
        <v>44875</v>
      </c>
      <c r="K1518" s="100">
        <f t="shared" si="106"/>
        <v>44875</v>
      </c>
      <c r="L1518" s="109"/>
      <c r="M1518" s="1"/>
      <c r="N1518" s="1"/>
      <c r="O1518" s="1"/>
    </row>
    <row r="1519" spans="4:15">
      <c r="D1519" s="38"/>
      <c r="I1519" s="108">
        <f t="shared" si="106"/>
        <v>1514</v>
      </c>
      <c r="J1519" s="100">
        <f t="shared" si="106"/>
        <v>44876</v>
      </c>
      <c r="K1519" s="100">
        <f t="shared" si="106"/>
        <v>44876</v>
      </c>
      <c r="L1519" s="109"/>
      <c r="M1519" s="1"/>
      <c r="N1519" s="1"/>
      <c r="O1519" s="1"/>
    </row>
    <row r="1520" spans="4:15">
      <c r="D1520" s="38"/>
      <c r="I1520" s="108">
        <f t="shared" si="106"/>
        <v>1515</v>
      </c>
      <c r="J1520" s="100">
        <f t="shared" si="106"/>
        <v>44877</v>
      </c>
      <c r="K1520" s="100">
        <f t="shared" si="106"/>
        <v>44877</v>
      </c>
      <c r="L1520" s="109"/>
      <c r="M1520" s="1"/>
      <c r="N1520" s="1"/>
      <c r="O1520" s="1"/>
    </row>
    <row r="1521" spans="4:15">
      <c r="D1521" s="38"/>
      <c r="I1521" s="108">
        <f t="shared" si="106"/>
        <v>1516</v>
      </c>
      <c r="J1521" s="100">
        <f t="shared" si="106"/>
        <v>44878</v>
      </c>
      <c r="K1521" s="100">
        <f t="shared" si="106"/>
        <v>44878</v>
      </c>
      <c r="L1521" s="109"/>
      <c r="M1521" s="1"/>
      <c r="N1521" s="1"/>
      <c r="O1521" s="1"/>
    </row>
    <row r="1522" spans="4:15">
      <c r="D1522" s="38"/>
      <c r="I1522" s="108">
        <f t="shared" si="106"/>
        <v>1517</v>
      </c>
      <c r="J1522" s="100">
        <f t="shared" si="106"/>
        <v>44879</v>
      </c>
      <c r="K1522" s="100">
        <f t="shared" si="106"/>
        <v>44879</v>
      </c>
      <c r="L1522" s="109"/>
      <c r="M1522" s="1"/>
      <c r="N1522" s="1"/>
      <c r="O1522" s="1"/>
    </row>
    <row r="1523" spans="4:15">
      <c r="D1523" s="38"/>
      <c r="I1523" s="108">
        <f t="shared" si="106"/>
        <v>1518</v>
      </c>
      <c r="J1523" s="100">
        <f t="shared" si="106"/>
        <v>44880</v>
      </c>
      <c r="K1523" s="100">
        <f t="shared" si="106"/>
        <v>44880</v>
      </c>
      <c r="L1523" s="109"/>
      <c r="M1523" s="1"/>
      <c r="N1523" s="1"/>
      <c r="O1523" s="1"/>
    </row>
    <row r="1524" spans="4:15">
      <c r="D1524" s="38"/>
      <c r="I1524" s="108">
        <f t="shared" si="106"/>
        <v>1519</v>
      </c>
      <c r="J1524" s="100">
        <f t="shared" si="106"/>
        <v>44881</v>
      </c>
      <c r="K1524" s="100">
        <f t="shared" si="106"/>
        <v>44881</v>
      </c>
      <c r="L1524" s="109"/>
      <c r="M1524" s="1"/>
      <c r="N1524" s="1"/>
      <c r="O1524" s="1"/>
    </row>
    <row r="1525" spans="4:15">
      <c r="D1525" s="38"/>
      <c r="I1525" s="108">
        <f t="shared" si="106"/>
        <v>1520</v>
      </c>
      <c r="J1525" s="100">
        <f t="shared" si="106"/>
        <v>44882</v>
      </c>
      <c r="K1525" s="100">
        <f t="shared" si="106"/>
        <v>44882</v>
      </c>
      <c r="L1525" s="109"/>
      <c r="M1525" s="1"/>
      <c r="N1525" s="1"/>
      <c r="O1525" s="1"/>
    </row>
    <row r="1526" spans="4:15">
      <c r="D1526" s="38"/>
      <c r="I1526" s="108">
        <f t="shared" si="106"/>
        <v>1521</v>
      </c>
      <c r="J1526" s="100">
        <f t="shared" si="106"/>
        <v>44883</v>
      </c>
      <c r="K1526" s="100">
        <f t="shared" si="106"/>
        <v>44883</v>
      </c>
      <c r="L1526" s="109"/>
      <c r="M1526" s="1"/>
      <c r="N1526" s="1"/>
      <c r="O1526" s="1"/>
    </row>
    <row r="1527" spans="4:15">
      <c r="D1527" s="38"/>
      <c r="I1527" s="108">
        <f t="shared" si="106"/>
        <v>1522</v>
      </c>
      <c r="J1527" s="100">
        <f t="shared" si="106"/>
        <v>44884</v>
      </c>
      <c r="K1527" s="100">
        <f t="shared" si="106"/>
        <v>44884</v>
      </c>
      <c r="L1527" s="109"/>
      <c r="M1527" s="1"/>
      <c r="N1527" s="1"/>
      <c r="O1527" s="1"/>
    </row>
    <row r="1528" spans="4:15">
      <c r="D1528" s="38"/>
      <c r="I1528" s="108">
        <f t="shared" ref="I1528:K1543" si="107">I1527+1</f>
        <v>1523</v>
      </c>
      <c r="J1528" s="100">
        <f t="shared" si="107"/>
        <v>44885</v>
      </c>
      <c r="K1528" s="100">
        <f t="shared" si="107"/>
        <v>44885</v>
      </c>
      <c r="L1528" s="109"/>
      <c r="M1528" s="1"/>
      <c r="N1528" s="1"/>
      <c r="O1528" s="1"/>
    </row>
    <row r="1529" spans="4:15">
      <c r="D1529" s="38"/>
      <c r="I1529" s="108">
        <f t="shared" si="107"/>
        <v>1524</v>
      </c>
      <c r="J1529" s="100">
        <f t="shared" si="107"/>
        <v>44886</v>
      </c>
      <c r="K1529" s="100">
        <f t="shared" si="107"/>
        <v>44886</v>
      </c>
      <c r="L1529" s="109"/>
      <c r="M1529" s="1"/>
      <c r="N1529" s="1"/>
      <c r="O1529" s="1"/>
    </row>
    <row r="1530" spans="4:15">
      <c r="D1530" s="38"/>
      <c r="I1530" s="108">
        <f t="shared" si="107"/>
        <v>1525</v>
      </c>
      <c r="J1530" s="100">
        <f t="shared" si="107"/>
        <v>44887</v>
      </c>
      <c r="K1530" s="100">
        <f t="shared" si="107"/>
        <v>44887</v>
      </c>
      <c r="L1530" s="109"/>
      <c r="M1530" s="1"/>
      <c r="N1530" s="1"/>
      <c r="O1530" s="1"/>
    </row>
    <row r="1531" spans="4:15">
      <c r="D1531" s="38"/>
      <c r="I1531" s="108">
        <f t="shared" si="107"/>
        <v>1526</v>
      </c>
      <c r="J1531" s="100">
        <f t="shared" si="107"/>
        <v>44888</v>
      </c>
      <c r="K1531" s="100">
        <f t="shared" si="107"/>
        <v>44888</v>
      </c>
      <c r="L1531" s="109"/>
      <c r="M1531" s="1"/>
      <c r="N1531" s="1"/>
      <c r="O1531" s="1"/>
    </row>
    <row r="1532" spans="4:15">
      <c r="D1532" s="38"/>
      <c r="I1532" s="108">
        <f t="shared" si="107"/>
        <v>1527</v>
      </c>
      <c r="J1532" s="100">
        <f t="shared" si="107"/>
        <v>44889</v>
      </c>
      <c r="K1532" s="100">
        <f t="shared" si="107"/>
        <v>44889</v>
      </c>
      <c r="L1532" s="109"/>
      <c r="M1532" s="1"/>
      <c r="N1532" s="1"/>
      <c r="O1532" s="1"/>
    </row>
    <row r="1533" spans="4:15">
      <c r="D1533" s="38"/>
      <c r="I1533" s="108">
        <f t="shared" si="107"/>
        <v>1528</v>
      </c>
      <c r="J1533" s="100">
        <f t="shared" si="107"/>
        <v>44890</v>
      </c>
      <c r="K1533" s="100">
        <f t="shared" si="107"/>
        <v>44890</v>
      </c>
      <c r="L1533" s="109"/>
      <c r="M1533" s="1"/>
      <c r="N1533" s="1"/>
      <c r="O1533" s="1"/>
    </row>
    <row r="1534" spans="4:15">
      <c r="D1534" s="38"/>
      <c r="I1534" s="108">
        <f t="shared" si="107"/>
        <v>1529</v>
      </c>
      <c r="J1534" s="100">
        <f t="shared" si="107"/>
        <v>44891</v>
      </c>
      <c r="K1534" s="100">
        <f t="shared" si="107"/>
        <v>44891</v>
      </c>
      <c r="L1534" s="109"/>
      <c r="M1534" s="1"/>
      <c r="N1534" s="1"/>
      <c r="O1534" s="1"/>
    </row>
    <row r="1535" spans="4:15">
      <c r="D1535" s="38"/>
      <c r="I1535" s="108">
        <f t="shared" si="107"/>
        <v>1530</v>
      </c>
      <c r="J1535" s="100">
        <f t="shared" si="107"/>
        <v>44892</v>
      </c>
      <c r="K1535" s="100">
        <f t="shared" si="107"/>
        <v>44892</v>
      </c>
      <c r="L1535" s="109"/>
      <c r="M1535" s="1"/>
      <c r="N1535" s="1"/>
      <c r="O1535" s="1"/>
    </row>
    <row r="1536" spans="4:15">
      <c r="D1536" s="38"/>
      <c r="I1536" s="108">
        <f t="shared" si="107"/>
        <v>1531</v>
      </c>
      <c r="J1536" s="100">
        <f t="shared" si="107"/>
        <v>44893</v>
      </c>
      <c r="K1536" s="100">
        <f t="shared" si="107"/>
        <v>44893</v>
      </c>
      <c r="L1536" s="109"/>
      <c r="M1536" s="1"/>
      <c r="N1536" s="1"/>
      <c r="O1536" s="1"/>
    </row>
    <row r="1537" spans="4:15">
      <c r="D1537" s="38"/>
      <c r="I1537" s="108">
        <f t="shared" si="107"/>
        <v>1532</v>
      </c>
      <c r="J1537" s="100">
        <f t="shared" si="107"/>
        <v>44894</v>
      </c>
      <c r="K1537" s="100">
        <f t="shared" si="107"/>
        <v>44894</v>
      </c>
      <c r="L1537" s="109"/>
      <c r="M1537" s="1"/>
      <c r="N1537" s="1"/>
      <c r="O1537" s="1"/>
    </row>
    <row r="1538" spans="4:15">
      <c r="D1538" s="38"/>
      <c r="I1538" s="108">
        <f t="shared" si="107"/>
        <v>1533</v>
      </c>
      <c r="J1538" s="100">
        <f t="shared" si="107"/>
        <v>44895</v>
      </c>
      <c r="K1538" s="100">
        <f t="shared" si="107"/>
        <v>44895</v>
      </c>
      <c r="L1538" s="109"/>
      <c r="M1538" s="1"/>
      <c r="N1538" s="1"/>
      <c r="O1538" s="1"/>
    </row>
    <row r="1539" spans="4:15">
      <c r="D1539" s="38"/>
      <c r="I1539" s="108">
        <f t="shared" si="107"/>
        <v>1534</v>
      </c>
      <c r="J1539" s="100">
        <f t="shared" si="107"/>
        <v>44896</v>
      </c>
      <c r="K1539" s="100">
        <f t="shared" si="107"/>
        <v>44896</v>
      </c>
      <c r="L1539" s="109"/>
      <c r="M1539" s="1"/>
      <c r="N1539" s="1"/>
      <c r="O1539" s="1"/>
    </row>
    <row r="1540" spans="4:15">
      <c r="D1540" s="38"/>
      <c r="I1540" s="108">
        <f t="shared" si="107"/>
        <v>1535</v>
      </c>
      <c r="J1540" s="100">
        <f t="shared" si="107"/>
        <v>44897</v>
      </c>
      <c r="K1540" s="100">
        <f t="shared" si="107"/>
        <v>44897</v>
      </c>
      <c r="L1540" s="109"/>
      <c r="M1540" s="1"/>
      <c r="N1540" s="1"/>
      <c r="O1540" s="1"/>
    </row>
    <row r="1541" spans="4:15">
      <c r="D1541" s="38"/>
      <c r="I1541" s="108">
        <f t="shared" si="107"/>
        <v>1536</v>
      </c>
      <c r="J1541" s="100">
        <f t="shared" si="107"/>
        <v>44898</v>
      </c>
      <c r="K1541" s="100">
        <f t="shared" si="107"/>
        <v>44898</v>
      </c>
      <c r="L1541" s="109"/>
      <c r="M1541" s="1"/>
      <c r="N1541" s="1"/>
      <c r="O1541" s="1"/>
    </row>
    <row r="1542" spans="4:15">
      <c r="D1542" s="38"/>
      <c r="I1542" s="108">
        <f t="shared" si="107"/>
        <v>1537</v>
      </c>
      <c r="J1542" s="100">
        <f t="shared" si="107"/>
        <v>44899</v>
      </c>
      <c r="K1542" s="100">
        <f t="shared" si="107"/>
        <v>44899</v>
      </c>
      <c r="L1542" s="109"/>
      <c r="M1542" s="1"/>
      <c r="N1542" s="1"/>
      <c r="O1542" s="1"/>
    </row>
    <row r="1543" spans="4:15">
      <c r="D1543" s="38"/>
      <c r="I1543" s="108">
        <f t="shared" si="107"/>
        <v>1538</v>
      </c>
      <c r="J1543" s="100">
        <f t="shared" si="107"/>
        <v>44900</v>
      </c>
      <c r="K1543" s="100">
        <f t="shared" si="107"/>
        <v>44900</v>
      </c>
      <c r="L1543" s="109"/>
      <c r="M1543" s="1"/>
      <c r="N1543" s="1"/>
      <c r="O1543" s="1"/>
    </row>
    <row r="1544" spans="4:15">
      <c r="D1544" s="38"/>
      <c r="I1544" s="108">
        <f t="shared" ref="I1544:K1559" si="108">I1543+1</f>
        <v>1539</v>
      </c>
      <c r="J1544" s="100">
        <f t="shared" si="108"/>
        <v>44901</v>
      </c>
      <c r="K1544" s="100">
        <f t="shared" si="108"/>
        <v>44901</v>
      </c>
      <c r="L1544" s="109"/>
      <c r="M1544" s="1"/>
      <c r="N1544" s="1"/>
      <c r="O1544" s="1"/>
    </row>
    <row r="1545" spans="4:15">
      <c r="D1545" s="38"/>
      <c r="I1545" s="108">
        <f t="shared" si="108"/>
        <v>1540</v>
      </c>
      <c r="J1545" s="100">
        <f t="shared" si="108"/>
        <v>44902</v>
      </c>
      <c r="K1545" s="100">
        <f t="shared" si="108"/>
        <v>44902</v>
      </c>
      <c r="L1545" s="109"/>
      <c r="M1545" s="1"/>
      <c r="N1545" s="1"/>
      <c r="O1545" s="1"/>
    </row>
    <row r="1546" spans="4:15">
      <c r="D1546" s="38"/>
      <c r="I1546" s="108">
        <f t="shared" si="108"/>
        <v>1541</v>
      </c>
      <c r="J1546" s="100">
        <f t="shared" si="108"/>
        <v>44903</v>
      </c>
      <c r="K1546" s="100">
        <f t="shared" si="108"/>
        <v>44903</v>
      </c>
      <c r="L1546" s="109"/>
      <c r="M1546" s="1"/>
      <c r="N1546" s="1"/>
      <c r="O1546" s="1"/>
    </row>
    <row r="1547" spans="4:15">
      <c r="D1547" s="38"/>
      <c r="I1547" s="108">
        <f t="shared" si="108"/>
        <v>1542</v>
      </c>
      <c r="J1547" s="100">
        <f t="shared" si="108"/>
        <v>44904</v>
      </c>
      <c r="K1547" s="100">
        <f t="shared" si="108"/>
        <v>44904</v>
      </c>
      <c r="L1547" s="109"/>
      <c r="M1547" s="1"/>
      <c r="N1547" s="1"/>
      <c r="O1547" s="1"/>
    </row>
    <row r="1548" spans="4:15">
      <c r="D1548" s="38"/>
      <c r="I1548" s="108">
        <f t="shared" si="108"/>
        <v>1543</v>
      </c>
      <c r="J1548" s="100">
        <f t="shared" si="108"/>
        <v>44905</v>
      </c>
      <c r="K1548" s="100">
        <f t="shared" si="108"/>
        <v>44905</v>
      </c>
      <c r="L1548" s="109"/>
      <c r="M1548" s="1"/>
      <c r="N1548" s="1"/>
      <c r="O1548" s="1"/>
    </row>
    <row r="1549" spans="4:15">
      <c r="D1549" s="38"/>
      <c r="I1549" s="108">
        <f t="shared" si="108"/>
        <v>1544</v>
      </c>
      <c r="J1549" s="100">
        <f t="shared" si="108"/>
        <v>44906</v>
      </c>
      <c r="K1549" s="100">
        <f t="shared" si="108"/>
        <v>44906</v>
      </c>
      <c r="L1549" s="109"/>
      <c r="M1549" s="1"/>
      <c r="N1549" s="1"/>
      <c r="O1549" s="1"/>
    </row>
    <row r="1550" spans="4:15">
      <c r="D1550" s="38"/>
      <c r="I1550" s="108">
        <f t="shared" si="108"/>
        <v>1545</v>
      </c>
      <c r="J1550" s="100">
        <f t="shared" si="108"/>
        <v>44907</v>
      </c>
      <c r="K1550" s="100">
        <f t="shared" si="108"/>
        <v>44907</v>
      </c>
      <c r="L1550" s="109"/>
      <c r="M1550" s="1"/>
      <c r="N1550" s="1"/>
      <c r="O1550" s="1"/>
    </row>
    <row r="1551" spans="4:15">
      <c r="D1551" s="38"/>
      <c r="I1551" s="108">
        <f t="shared" si="108"/>
        <v>1546</v>
      </c>
      <c r="J1551" s="100">
        <f t="shared" si="108"/>
        <v>44908</v>
      </c>
      <c r="K1551" s="100">
        <f t="shared" si="108"/>
        <v>44908</v>
      </c>
      <c r="L1551" s="109"/>
      <c r="M1551" s="1"/>
      <c r="N1551" s="1"/>
      <c r="O1551" s="1"/>
    </row>
    <row r="1552" spans="4:15">
      <c r="D1552" s="38"/>
      <c r="I1552" s="108">
        <f t="shared" si="108"/>
        <v>1547</v>
      </c>
      <c r="J1552" s="100">
        <f t="shared" si="108"/>
        <v>44909</v>
      </c>
      <c r="K1552" s="100">
        <f t="shared" si="108"/>
        <v>44909</v>
      </c>
      <c r="L1552" s="109"/>
      <c r="M1552" s="1"/>
      <c r="N1552" s="1"/>
      <c r="O1552" s="1"/>
    </row>
    <row r="1553" spans="4:15">
      <c r="D1553" s="38"/>
      <c r="I1553" s="108">
        <f t="shared" si="108"/>
        <v>1548</v>
      </c>
      <c r="J1553" s="100">
        <f t="shared" si="108"/>
        <v>44910</v>
      </c>
      <c r="K1553" s="100">
        <f t="shared" si="108"/>
        <v>44910</v>
      </c>
      <c r="L1553" s="109"/>
      <c r="M1553" s="1"/>
      <c r="N1553" s="1"/>
      <c r="O1553" s="1"/>
    </row>
    <row r="1554" spans="4:15">
      <c r="D1554" s="38"/>
      <c r="I1554" s="108">
        <f t="shared" si="108"/>
        <v>1549</v>
      </c>
      <c r="J1554" s="100">
        <f t="shared" si="108"/>
        <v>44911</v>
      </c>
      <c r="K1554" s="100">
        <f t="shared" si="108"/>
        <v>44911</v>
      </c>
      <c r="L1554" s="109"/>
      <c r="M1554" s="1"/>
      <c r="N1554" s="1"/>
      <c r="O1554" s="1"/>
    </row>
    <row r="1555" spans="4:15">
      <c r="D1555" s="38"/>
      <c r="I1555" s="108">
        <f t="shared" si="108"/>
        <v>1550</v>
      </c>
      <c r="J1555" s="100">
        <f t="shared" si="108"/>
        <v>44912</v>
      </c>
      <c r="K1555" s="100">
        <f t="shared" si="108"/>
        <v>44912</v>
      </c>
      <c r="L1555" s="109"/>
      <c r="M1555" s="1"/>
      <c r="N1555" s="1"/>
      <c r="O1555" s="1"/>
    </row>
    <row r="1556" spans="4:15">
      <c r="D1556" s="38"/>
      <c r="I1556" s="108">
        <f t="shared" si="108"/>
        <v>1551</v>
      </c>
      <c r="J1556" s="100">
        <f t="shared" si="108"/>
        <v>44913</v>
      </c>
      <c r="K1556" s="100">
        <f t="shared" si="108"/>
        <v>44913</v>
      </c>
      <c r="L1556" s="109"/>
      <c r="M1556" s="1"/>
      <c r="N1556" s="1"/>
      <c r="O1556" s="1"/>
    </row>
    <row r="1557" spans="4:15">
      <c r="D1557" s="38"/>
      <c r="I1557" s="108">
        <f t="shared" si="108"/>
        <v>1552</v>
      </c>
      <c r="J1557" s="100">
        <f t="shared" si="108"/>
        <v>44914</v>
      </c>
      <c r="K1557" s="100">
        <f t="shared" si="108"/>
        <v>44914</v>
      </c>
      <c r="L1557" s="109"/>
      <c r="M1557" s="1"/>
      <c r="N1557" s="1"/>
      <c r="O1557" s="1"/>
    </row>
    <row r="1558" spans="4:15">
      <c r="D1558" s="38"/>
      <c r="I1558" s="108">
        <f t="shared" si="108"/>
        <v>1553</v>
      </c>
      <c r="J1558" s="100">
        <f t="shared" si="108"/>
        <v>44915</v>
      </c>
      <c r="K1558" s="100">
        <f t="shared" si="108"/>
        <v>44915</v>
      </c>
      <c r="L1558" s="109"/>
      <c r="M1558" s="1"/>
      <c r="N1558" s="1"/>
      <c r="O1558" s="1"/>
    </row>
    <row r="1559" spans="4:15">
      <c r="D1559" s="38"/>
      <c r="I1559" s="108">
        <f t="shared" si="108"/>
        <v>1554</v>
      </c>
      <c r="J1559" s="100">
        <f t="shared" si="108"/>
        <v>44916</v>
      </c>
      <c r="K1559" s="100">
        <f t="shared" si="108"/>
        <v>44916</v>
      </c>
      <c r="L1559" s="109"/>
      <c r="M1559" s="1"/>
      <c r="N1559" s="1"/>
      <c r="O1559" s="1"/>
    </row>
    <row r="1560" spans="4:15">
      <c r="D1560" s="38"/>
      <c r="I1560" s="108">
        <f t="shared" ref="I1560:K1575" si="109">I1559+1</f>
        <v>1555</v>
      </c>
      <c r="J1560" s="100">
        <f t="shared" si="109"/>
        <v>44917</v>
      </c>
      <c r="K1560" s="100">
        <f t="shared" si="109"/>
        <v>44917</v>
      </c>
      <c r="L1560" s="109"/>
      <c r="M1560" s="1"/>
      <c r="N1560" s="1"/>
      <c r="O1560" s="1"/>
    </row>
    <row r="1561" spans="4:15">
      <c r="D1561" s="38"/>
      <c r="I1561" s="108">
        <f t="shared" si="109"/>
        <v>1556</v>
      </c>
      <c r="J1561" s="100">
        <f t="shared" si="109"/>
        <v>44918</v>
      </c>
      <c r="K1561" s="100">
        <f t="shared" si="109"/>
        <v>44918</v>
      </c>
      <c r="L1561" s="109"/>
      <c r="M1561" s="1"/>
      <c r="N1561" s="1"/>
      <c r="O1561" s="1"/>
    </row>
    <row r="1562" spans="4:15">
      <c r="D1562" s="38"/>
      <c r="I1562" s="108">
        <f t="shared" si="109"/>
        <v>1557</v>
      </c>
      <c r="J1562" s="100">
        <f t="shared" si="109"/>
        <v>44919</v>
      </c>
      <c r="K1562" s="100">
        <f t="shared" si="109"/>
        <v>44919</v>
      </c>
      <c r="L1562" s="109"/>
      <c r="M1562" s="1"/>
      <c r="N1562" s="1"/>
      <c r="O1562" s="1"/>
    </row>
    <row r="1563" spans="4:15">
      <c r="D1563" s="38"/>
      <c r="I1563" s="108">
        <f t="shared" si="109"/>
        <v>1558</v>
      </c>
      <c r="J1563" s="100">
        <f t="shared" si="109"/>
        <v>44920</v>
      </c>
      <c r="K1563" s="100">
        <f t="shared" si="109"/>
        <v>44920</v>
      </c>
      <c r="L1563" s="109"/>
      <c r="M1563" s="1"/>
      <c r="N1563" s="1"/>
      <c r="O1563" s="1"/>
    </row>
    <row r="1564" spans="4:15">
      <c r="D1564" s="38"/>
      <c r="I1564" s="108">
        <f t="shared" si="109"/>
        <v>1559</v>
      </c>
      <c r="J1564" s="100">
        <f t="shared" si="109"/>
        <v>44921</v>
      </c>
      <c r="K1564" s="100">
        <f t="shared" si="109"/>
        <v>44921</v>
      </c>
      <c r="L1564" s="109"/>
      <c r="M1564" s="1"/>
      <c r="N1564" s="1"/>
      <c r="O1564" s="1"/>
    </row>
    <row r="1565" spans="4:15">
      <c r="D1565" s="38"/>
      <c r="I1565" s="108">
        <f t="shared" si="109"/>
        <v>1560</v>
      </c>
      <c r="J1565" s="100">
        <f t="shared" si="109"/>
        <v>44922</v>
      </c>
      <c r="K1565" s="100">
        <f t="shared" si="109"/>
        <v>44922</v>
      </c>
      <c r="L1565" s="109"/>
      <c r="M1565" s="1"/>
      <c r="N1565" s="1"/>
      <c r="O1565" s="1"/>
    </row>
    <row r="1566" spans="4:15">
      <c r="D1566" s="38"/>
      <c r="I1566" s="108">
        <f t="shared" si="109"/>
        <v>1561</v>
      </c>
      <c r="J1566" s="100">
        <f t="shared" si="109"/>
        <v>44923</v>
      </c>
      <c r="K1566" s="100">
        <f t="shared" si="109"/>
        <v>44923</v>
      </c>
      <c r="L1566" s="109"/>
      <c r="M1566" s="1"/>
      <c r="N1566" s="1"/>
      <c r="O1566" s="1"/>
    </row>
    <row r="1567" spans="4:15">
      <c r="D1567" s="38"/>
      <c r="I1567" s="108">
        <f t="shared" si="109"/>
        <v>1562</v>
      </c>
      <c r="J1567" s="100">
        <f t="shared" si="109"/>
        <v>44924</v>
      </c>
      <c r="K1567" s="100">
        <f t="shared" si="109"/>
        <v>44924</v>
      </c>
      <c r="L1567" s="109"/>
      <c r="M1567" s="1"/>
      <c r="N1567" s="1"/>
      <c r="O1567" s="1"/>
    </row>
    <row r="1568" spans="4:15">
      <c r="D1568" s="38"/>
      <c r="I1568" s="108">
        <f t="shared" si="109"/>
        <v>1563</v>
      </c>
      <c r="J1568" s="100">
        <f t="shared" si="109"/>
        <v>44925</v>
      </c>
      <c r="K1568" s="100">
        <f t="shared" si="109"/>
        <v>44925</v>
      </c>
      <c r="L1568" s="109"/>
      <c r="M1568" s="1"/>
      <c r="N1568" s="1"/>
      <c r="O1568" s="1"/>
    </row>
    <row r="1569" spans="4:15">
      <c r="D1569" s="38"/>
      <c r="I1569" s="108">
        <f t="shared" si="109"/>
        <v>1564</v>
      </c>
      <c r="J1569" s="100">
        <f t="shared" si="109"/>
        <v>44926</v>
      </c>
      <c r="K1569" s="100">
        <f t="shared" si="109"/>
        <v>44926</v>
      </c>
      <c r="L1569" s="109"/>
      <c r="M1569" s="1"/>
      <c r="N1569" s="1"/>
      <c r="O1569" s="1"/>
    </row>
    <row r="1570" spans="4:15">
      <c r="D1570" s="38"/>
      <c r="I1570" s="108">
        <f t="shared" si="109"/>
        <v>1565</v>
      </c>
      <c r="J1570" s="100">
        <f t="shared" si="109"/>
        <v>44927</v>
      </c>
      <c r="K1570" s="100">
        <f t="shared" si="109"/>
        <v>44927</v>
      </c>
      <c r="L1570" s="109"/>
      <c r="M1570" s="1"/>
      <c r="N1570" s="1"/>
      <c r="O1570" s="1"/>
    </row>
    <row r="1571" spans="4:15">
      <c r="D1571" s="38"/>
      <c r="I1571" s="108">
        <f t="shared" si="109"/>
        <v>1566</v>
      </c>
      <c r="J1571" s="100">
        <f t="shared" si="109"/>
        <v>44928</v>
      </c>
      <c r="K1571" s="100">
        <f t="shared" si="109"/>
        <v>44928</v>
      </c>
      <c r="L1571" s="109"/>
      <c r="M1571" s="1"/>
      <c r="N1571" s="1"/>
      <c r="O1571" s="1"/>
    </row>
    <row r="1572" spans="4:15">
      <c r="D1572" s="38"/>
      <c r="I1572" s="108">
        <f t="shared" si="109"/>
        <v>1567</v>
      </c>
      <c r="J1572" s="100">
        <f t="shared" si="109"/>
        <v>44929</v>
      </c>
      <c r="K1572" s="100">
        <f t="shared" si="109"/>
        <v>44929</v>
      </c>
      <c r="L1572" s="109"/>
      <c r="M1572" s="1"/>
      <c r="N1572" s="1"/>
      <c r="O1572" s="1"/>
    </row>
    <row r="1573" spans="4:15">
      <c r="D1573" s="38"/>
      <c r="I1573" s="108">
        <f t="shared" si="109"/>
        <v>1568</v>
      </c>
      <c r="J1573" s="100">
        <f t="shared" si="109"/>
        <v>44930</v>
      </c>
      <c r="K1573" s="100">
        <f t="shared" si="109"/>
        <v>44930</v>
      </c>
      <c r="L1573" s="109"/>
      <c r="M1573" s="1"/>
      <c r="N1573" s="1"/>
      <c r="O1573" s="1"/>
    </row>
    <row r="1574" spans="4:15">
      <c r="D1574" s="38"/>
      <c r="I1574" s="108">
        <f t="shared" si="109"/>
        <v>1569</v>
      </c>
      <c r="J1574" s="100">
        <f t="shared" si="109"/>
        <v>44931</v>
      </c>
      <c r="K1574" s="100">
        <f t="shared" si="109"/>
        <v>44931</v>
      </c>
      <c r="L1574" s="109"/>
      <c r="M1574" s="1"/>
      <c r="N1574" s="1"/>
      <c r="O1574" s="1"/>
    </row>
    <row r="1575" spans="4:15">
      <c r="D1575" s="38"/>
      <c r="I1575" s="108">
        <f t="shared" si="109"/>
        <v>1570</v>
      </c>
      <c r="J1575" s="100">
        <f t="shared" si="109"/>
        <v>44932</v>
      </c>
      <c r="K1575" s="100">
        <f t="shared" si="109"/>
        <v>44932</v>
      </c>
      <c r="L1575" s="109"/>
      <c r="M1575" s="1"/>
      <c r="N1575" s="1"/>
      <c r="O1575" s="1"/>
    </row>
    <row r="1576" spans="4:15">
      <c r="D1576" s="38"/>
      <c r="I1576" s="108">
        <f t="shared" ref="I1576:K1591" si="110">I1575+1</f>
        <v>1571</v>
      </c>
      <c r="J1576" s="100">
        <f t="shared" si="110"/>
        <v>44933</v>
      </c>
      <c r="K1576" s="100">
        <f t="shared" si="110"/>
        <v>44933</v>
      </c>
      <c r="L1576" s="109"/>
      <c r="M1576" s="1"/>
      <c r="N1576" s="1"/>
      <c r="O1576" s="1"/>
    </row>
    <row r="1577" spans="4:15">
      <c r="D1577" s="38"/>
      <c r="I1577" s="108">
        <f t="shared" si="110"/>
        <v>1572</v>
      </c>
      <c r="J1577" s="100">
        <f t="shared" si="110"/>
        <v>44934</v>
      </c>
      <c r="K1577" s="100">
        <f t="shared" si="110"/>
        <v>44934</v>
      </c>
      <c r="L1577" s="109"/>
      <c r="M1577" s="1"/>
      <c r="N1577" s="1"/>
      <c r="O1577" s="1"/>
    </row>
    <row r="1578" spans="4:15">
      <c r="D1578" s="38"/>
      <c r="I1578" s="108">
        <f t="shared" si="110"/>
        <v>1573</v>
      </c>
      <c r="J1578" s="100">
        <f t="shared" si="110"/>
        <v>44935</v>
      </c>
      <c r="K1578" s="100">
        <f t="shared" si="110"/>
        <v>44935</v>
      </c>
      <c r="L1578" s="109"/>
      <c r="M1578" s="1"/>
      <c r="N1578" s="1"/>
      <c r="O1578" s="1"/>
    </row>
    <row r="1579" spans="4:15">
      <c r="D1579" s="38"/>
      <c r="I1579" s="108">
        <f t="shared" si="110"/>
        <v>1574</v>
      </c>
      <c r="J1579" s="100">
        <f t="shared" si="110"/>
        <v>44936</v>
      </c>
      <c r="K1579" s="100">
        <f t="shared" si="110"/>
        <v>44936</v>
      </c>
      <c r="L1579" s="109"/>
      <c r="M1579" s="1"/>
      <c r="N1579" s="1"/>
      <c r="O1579" s="1"/>
    </row>
    <row r="1580" spans="4:15">
      <c r="D1580" s="38"/>
      <c r="I1580" s="108">
        <f t="shared" si="110"/>
        <v>1575</v>
      </c>
      <c r="J1580" s="100">
        <f t="shared" si="110"/>
        <v>44937</v>
      </c>
      <c r="K1580" s="100">
        <f t="shared" si="110"/>
        <v>44937</v>
      </c>
      <c r="L1580" s="109"/>
      <c r="M1580" s="1"/>
      <c r="N1580" s="1"/>
      <c r="O1580" s="1"/>
    </row>
    <row r="1581" spans="4:15">
      <c r="D1581" s="38"/>
      <c r="I1581" s="108">
        <f t="shared" si="110"/>
        <v>1576</v>
      </c>
      <c r="J1581" s="100">
        <f t="shared" si="110"/>
        <v>44938</v>
      </c>
      <c r="K1581" s="100">
        <f t="shared" si="110"/>
        <v>44938</v>
      </c>
      <c r="L1581" s="109"/>
      <c r="M1581" s="1"/>
      <c r="N1581" s="1"/>
      <c r="O1581" s="1"/>
    </row>
    <row r="1582" spans="4:15">
      <c r="D1582" s="38"/>
      <c r="I1582" s="108">
        <f t="shared" si="110"/>
        <v>1577</v>
      </c>
      <c r="J1582" s="100">
        <f t="shared" si="110"/>
        <v>44939</v>
      </c>
      <c r="K1582" s="100">
        <f t="shared" si="110"/>
        <v>44939</v>
      </c>
      <c r="L1582" s="109"/>
      <c r="M1582" s="1"/>
      <c r="N1582" s="1"/>
      <c r="O1582" s="1"/>
    </row>
    <row r="1583" spans="4:15">
      <c r="D1583" s="38"/>
      <c r="I1583" s="108">
        <f t="shared" si="110"/>
        <v>1578</v>
      </c>
      <c r="J1583" s="100">
        <f t="shared" si="110"/>
        <v>44940</v>
      </c>
      <c r="K1583" s="100">
        <f t="shared" si="110"/>
        <v>44940</v>
      </c>
      <c r="L1583" s="109"/>
      <c r="M1583" s="1"/>
      <c r="N1583" s="1"/>
      <c r="O1583" s="1"/>
    </row>
    <row r="1584" spans="4:15">
      <c r="D1584" s="38"/>
      <c r="I1584" s="108">
        <f t="shared" si="110"/>
        <v>1579</v>
      </c>
      <c r="J1584" s="100">
        <f t="shared" si="110"/>
        <v>44941</v>
      </c>
      <c r="K1584" s="100">
        <f t="shared" si="110"/>
        <v>44941</v>
      </c>
      <c r="L1584" s="109"/>
      <c r="M1584" s="1"/>
      <c r="N1584" s="1"/>
      <c r="O1584" s="1"/>
    </row>
    <row r="1585" spans="4:15">
      <c r="D1585" s="38"/>
      <c r="I1585" s="108">
        <f t="shared" si="110"/>
        <v>1580</v>
      </c>
      <c r="J1585" s="100">
        <f t="shared" si="110"/>
        <v>44942</v>
      </c>
      <c r="K1585" s="100">
        <f t="shared" si="110"/>
        <v>44942</v>
      </c>
      <c r="L1585" s="109"/>
      <c r="M1585" s="1"/>
      <c r="N1585" s="1"/>
      <c r="O1585" s="1"/>
    </row>
    <row r="1586" spans="4:15">
      <c r="D1586" s="38"/>
      <c r="I1586" s="108">
        <f t="shared" si="110"/>
        <v>1581</v>
      </c>
      <c r="J1586" s="100">
        <f t="shared" si="110"/>
        <v>44943</v>
      </c>
      <c r="K1586" s="100">
        <f t="shared" si="110"/>
        <v>44943</v>
      </c>
      <c r="L1586" s="109"/>
      <c r="M1586" s="1"/>
      <c r="N1586" s="1"/>
      <c r="O1586" s="1"/>
    </row>
    <row r="1587" spans="4:15">
      <c r="D1587" s="38"/>
      <c r="I1587" s="108">
        <f t="shared" si="110"/>
        <v>1582</v>
      </c>
      <c r="J1587" s="100">
        <f t="shared" si="110"/>
        <v>44944</v>
      </c>
      <c r="K1587" s="100">
        <f t="shared" si="110"/>
        <v>44944</v>
      </c>
      <c r="L1587" s="109"/>
      <c r="M1587" s="1"/>
      <c r="N1587" s="1"/>
      <c r="O1587" s="1"/>
    </row>
    <row r="1588" spans="4:15">
      <c r="D1588" s="38"/>
      <c r="I1588" s="108">
        <f t="shared" si="110"/>
        <v>1583</v>
      </c>
      <c r="J1588" s="100">
        <f t="shared" si="110"/>
        <v>44945</v>
      </c>
      <c r="K1588" s="100">
        <f t="shared" si="110"/>
        <v>44945</v>
      </c>
      <c r="L1588" s="109"/>
      <c r="M1588" s="1"/>
      <c r="N1588" s="1"/>
      <c r="O1588" s="1"/>
    </row>
    <row r="1589" spans="4:15">
      <c r="D1589" s="38"/>
      <c r="I1589" s="108">
        <f t="shared" si="110"/>
        <v>1584</v>
      </c>
      <c r="J1589" s="100">
        <f t="shared" si="110"/>
        <v>44946</v>
      </c>
      <c r="K1589" s="100">
        <f t="shared" si="110"/>
        <v>44946</v>
      </c>
      <c r="L1589" s="109"/>
      <c r="M1589" s="1"/>
      <c r="N1589" s="1"/>
      <c r="O1589" s="1"/>
    </row>
    <row r="1590" spans="4:15">
      <c r="D1590" s="38"/>
      <c r="I1590" s="108">
        <f t="shared" si="110"/>
        <v>1585</v>
      </c>
      <c r="J1590" s="100">
        <f t="shared" si="110"/>
        <v>44947</v>
      </c>
      <c r="K1590" s="100">
        <f t="shared" si="110"/>
        <v>44947</v>
      </c>
      <c r="L1590" s="109"/>
      <c r="M1590" s="1"/>
      <c r="N1590" s="1"/>
      <c r="O1590" s="1"/>
    </row>
    <row r="1591" spans="4:15">
      <c r="D1591" s="38"/>
      <c r="I1591" s="108">
        <f t="shared" si="110"/>
        <v>1586</v>
      </c>
      <c r="J1591" s="100">
        <f t="shared" si="110"/>
        <v>44948</v>
      </c>
      <c r="K1591" s="100">
        <f t="shared" si="110"/>
        <v>44948</v>
      </c>
      <c r="L1591" s="109"/>
      <c r="M1591" s="1"/>
      <c r="N1591" s="1"/>
      <c r="O1591" s="1"/>
    </row>
    <row r="1592" spans="4:15">
      <c r="D1592" s="38"/>
      <c r="I1592" s="108">
        <f t="shared" ref="I1592:K1607" si="111">I1591+1</f>
        <v>1587</v>
      </c>
      <c r="J1592" s="100">
        <f t="shared" si="111"/>
        <v>44949</v>
      </c>
      <c r="K1592" s="100">
        <f t="shared" si="111"/>
        <v>44949</v>
      </c>
      <c r="L1592" s="109"/>
      <c r="M1592" s="1"/>
      <c r="N1592" s="1"/>
      <c r="O1592" s="1"/>
    </row>
    <row r="1593" spans="4:15">
      <c r="D1593" s="38"/>
      <c r="I1593" s="108">
        <f t="shared" si="111"/>
        <v>1588</v>
      </c>
      <c r="J1593" s="100">
        <f t="shared" si="111"/>
        <v>44950</v>
      </c>
      <c r="K1593" s="100">
        <f t="shared" si="111"/>
        <v>44950</v>
      </c>
      <c r="L1593" s="109"/>
      <c r="M1593" s="1"/>
      <c r="N1593" s="1"/>
      <c r="O1593" s="1"/>
    </row>
    <row r="1594" spans="4:15">
      <c r="D1594" s="38"/>
      <c r="I1594" s="108">
        <f t="shared" si="111"/>
        <v>1589</v>
      </c>
      <c r="J1594" s="100">
        <f t="shared" si="111"/>
        <v>44951</v>
      </c>
      <c r="K1594" s="100">
        <f t="shared" si="111"/>
        <v>44951</v>
      </c>
      <c r="L1594" s="109"/>
      <c r="M1594" s="1"/>
      <c r="N1594" s="1"/>
      <c r="O1594" s="1"/>
    </row>
    <row r="1595" spans="4:15">
      <c r="D1595" s="38"/>
      <c r="I1595" s="108">
        <f t="shared" si="111"/>
        <v>1590</v>
      </c>
      <c r="J1595" s="100">
        <f t="shared" si="111"/>
        <v>44952</v>
      </c>
      <c r="K1595" s="100">
        <f t="shared" si="111"/>
        <v>44952</v>
      </c>
      <c r="L1595" s="109"/>
      <c r="M1595" s="1"/>
      <c r="N1595" s="1"/>
      <c r="O1595" s="1"/>
    </row>
    <row r="1596" spans="4:15">
      <c r="D1596" s="38"/>
      <c r="I1596" s="108">
        <f t="shared" si="111"/>
        <v>1591</v>
      </c>
      <c r="J1596" s="100">
        <f t="shared" si="111"/>
        <v>44953</v>
      </c>
      <c r="K1596" s="100">
        <f t="shared" si="111"/>
        <v>44953</v>
      </c>
      <c r="L1596" s="109"/>
      <c r="M1596" s="1"/>
      <c r="N1596" s="1"/>
      <c r="O1596" s="1"/>
    </row>
    <row r="1597" spans="4:15">
      <c r="D1597" s="38"/>
      <c r="I1597" s="108">
        <f t="shared" si="111"/>
        <v>1592</v>
      </c>
      <c r="J1597" s="100">
        <f t="shared" si="111"/>
        <v>44954</v>
      </c>
      <c r="K1597" s="100">
        <f t="shared" si="111"/>
        <v>44954</v>
      </c>
      <c r="L1597" s="109"/>
      <c r="M1597" s="1"/>
      <c r="N1597" s="1"/>
      <c r="O1597" s="1"/>
    </row>
    <row r="1598" spans="4:15">
      <c r="D1598" s="38"/>
      <c r="I1598" s="108">
        <f t="shared" si="111"/>
        <v>1593</v>
      </c>
      <c r="J1598" s="100">
        <f t="shared" si="111"/>
        <v>44955</v>
      </c>
      <c r="K1598" s="100">
        <f t="shared" si="111"/>
        <v>44955</v>
      </c>
      <c r="L1598" s="109"/>
      <c r="M1598" s="1"/>
      <c r="N1598" s="1"/>
      <c r="O1598" s="1"/>
    </row>
    <row r="1599" spans="4:15">
      <c r="D1599" s="38"/>
      <c r="I1599" s="108">
        <f t="shared" si="111"/>
        <v>1594</v>
      </c>
      <c r="J1599" s="100">
        <f t="shared" si="111"/>
        <v>44956</v>
      </c>
      <c r="K1599" s="100">
        <f t="shared" si="111"/>
        <v>44956</v>
      </c>
      <c r="L1599" s="109"/>
      <c r="M1599" s="1"/>
      <c r="N1599" s="1"/>
      <c r="O1599" s="1"/>
    </row>
    <row r="1600" spans="4:15">
      <c r="D1600" s="38"/>
      <c r="I1600" s="108">
        <f t="shared" si="111"/>
        <v>1595</v>
      </c>
      <c r="J1600" s="100">
        <f t="shared" si="111"/>
        <v>44957</v>
      </c>
      <c r="K1600" s="100">
        <f t="shared" si="111"/>
        <v>44957</v>
      </c>
      <c r="L1600" s="109"/>
      <c r="M1600" s="1"/>
      <c r="N1600" s="1"/>
      <c r="O1600" s="1"/>
    </row>
    <row r="1601" spans="4:15">
      <c r="D1601" s="38"/>
      <c r="I1601" s="108">
        <f t="shared" si="111"/>
        <v>1596</v>
      </c>
      <c r="J1601" s="100">
        <f t="shared" si="111"/>
        <v>44958</v>
      </c>
      <c r="K1601" s="100">
        <f t="shared" si="111"/>
        <v>44958</v>
      </c>
      <c r="L1601" s="109"/>
      <c r="M1601" s="1"/>
      <c r="N1601" s="1"/>
      <c r="O1601" s="1"/>
    </row>
    <row r="1602" spans="4:15">
      <c r="D1602" s="38"/>
      <c r="I1602" s="108">
        <f t="shared" si="111"/>
        <v>1597</v>
      </c>
      <c r="J1602" s="100">
        <f t="shared" si="111"/>
        <v>44959</v>
      </c>
      <c r="K1602" s="100">
        <f t="shared" si="111"/>
        <v>44959</v>
      </c>
      <c r="L1602" s="109"/>
      <c r="M1602" s="1"/>
      <c r="N1602" s="1"/>
      <c r="O1602" s="1"/>
    </row>
    <row r="1603" spans="4:15">
      <c r="D1603" s="38"/>
      <c r="I1603" s="108">
        <f t="shared" si="111"/>
        <v>1598</v>
      </c>
      <c r="J1603" s="100">
        <f t="shared" si="111"/>
        <v>44960</v>
      </c>
      <c r="K1603" s="100">
        <f t="shared" si="111"/>
        <v>44960</v>
      </c>
      <c r="L1603" s="109"/>
      <c r="M1603" s="1"/>
      <c r="N1603" s="1"/>
      <c r="O1603" s="1"/>
    </row>
    <row r="1604" spans="4:15">
      <c r="D1604" s="38"/>
      <c r="I1604" s="108">
        <f t="shared" si="111"/>
        <v>1599</v>
      </c>
      <c r="J1604" s="100">
        <f t="shared" si="111"/>
        <v>44961</v>
      </c>
      <c r="K1604" s="100">
        <f t="shared" si="111"/>
        <v>44961</v>
      </c>
      <c r="L1604" s="109"/>
      <c r="M1604" s="1"/>
      <c r="N1604" s="1"/>
      <c r="O1604" s="1"/>
    </row>
    <row r="1605" spans="4:15">
      <c r="D1605" s="38"/>
      <c r="I1605" s="108">
        <f t="shared" si="111"/>
        <v>1600</v>
      </c>
      <c r="J1605" s="100">
        <f t="shared" si="111"/>
        <v>44962</v>
      </c>
      <c r="K1605" s="100">
        <f t="shared" si="111"/>
        <v>44962</v>
      </c>
      <c r="L1605" s="109"/>
      <c r="M1605" s="1"/>
      <c r="N1605" s="1"/>
      <c r="O1605" s="1"/>
    </row>
    <row r="1606" spans="4:15">
      <c r="D1606" s="38"/>
      <c r="I1606" s="108">
        <f t="shared" si="111"/>
        <v>1601</v>
      </c>
      <c r="J1606" s="100">
        <f t="shared" si="111"/>
        <v>44963</v>
      </c>
      <c r="K1606" s="100">
        <f t="shared" si="111"/>
        <v>44963</v>
      </c>
      <c r="L1606" s="109"/>
      <c r="M1606" s="1"/>
      <c r="N1606" s="1"/>
      <c r="O1606" s="1"/>
    </row>
    <row r="1607" spans="4:15">
      <c r="D1607" s="38"/>
      <c r="I1607" s="108">
        <f t="shared" si="111"/>
        <v>1602</v>
      </c>
      <c r="J1607" s="100">
        <f t="shared" si="111"/>
        <v>44964</v>
      </c>
      <c r="K1607" s="100">
        <f t="shared" si="111"/>
        <v>44964</v>
      </c>
      <c r="L1607" s="109"/>
      <c r="M1607" s="1"/>
      <c r="N1607" s="1"/>
      <c r="O1607" s="1"/>
    </row>
    <row r="1608" spans="4:15">
      <c r="D1608" s="38"/>
      <c r="I1608" s="108">
        <f t="shared" ref="I1608:K1623" si="112">I1607+1</f>
        <v>1603</v>
      </c>
      <c r="J1608" s="100">
        <f t="shared" si="112"/>
        <v>44965</v>
      </c>
      <c r="K1608" s="100">
        <f t="shared" si="112"/>
        <v>44965</v>
      </c>
      <c r="L1608" s="109"/>
      <c r="M1608" s="1"/>
      <c r="N1608" s="1"/>
      <c r="O1608" s="1"/>
    </row>
    <row r="1609" spans="4:15">
      <c r="D1609" s="38"/>
      <c r="I1609" s="108">
        <f t="shared" si="112"/>
        <v>1604</v>
      </c>
      <c r="J1609" s="100">
        <f t="shared" si="112"/>
        <v>44966</v>
      </c>
      <c r="K1609" s="100">
        <f t="shared" si="112"/>
        <v>44966</v>
      </c>
      <c r="L1609" s="109"/>
      <c r="M1609" s="1"/>
      <c r="N1609" s="1"/>
      <c r="O1609" s="1"/>
    </row>
    <row r="1610" spans="4:15">
      <c r="D1610" s="38"/>
      <c r="I1610" s="108">
        <f t="shared" si="112"/>
        <v>1605</v>
      </c>
      <c r="J1610" s="100">
        <f t="shared" si="112"/>
        <v>44967</v>
      </c>
      <c r="K1610" s="100">
        <f t="shared" si="112"/>
        <v>44967</v>
      </c>
      <c r="L1610" s="109"/>
      <c r="M1610" s="1"/>
      <c r="N1610" s="1"/>
      <c r="O1610" s="1"/>
    </row>
    <row r="1611" spans="4:15">
      <c r="D1611" s="38"/>
      <c r="I1611" s="108">
        <f t="shared" si="112"/>
        <v>1606</v>
      </c>
      <c r="J1611" s="100">
        <f t="shared" si="112"/>
        <v>44968</v>
      </c>
      <c r="K1611" s="100">
        <f t="shared" si="112"/>
        <v>44968</v>
      </c>
      <c r="L1611" s="109"/>
      <c r="M1611" s="1"/>
      <c r="N1611" s="1"/>
      <c r="O1611" s="1"/>
    </row>
    <row r="1612" spans="4:15">
      <c r="D1612" s="38"/>
      <c r="I1612" s="108">
        <f t="shared" si="112"/>
        <v>1607</v>
      </c>
      <c r="J1612" s="100">
        <f t="shared" si="112"/>
        <v>44969</v>
      </c>
      <c r="K1612" s="100">
        <f t="shared" si="112"/>
        <v>44969</v>
      </c>
      <c r="L1612" s="109"/>
      <c r="M1612" s="1"/>
      <c r="N1612" s="1"/>
      <c r="O1612" s="1"/>
    </row>
    <row r="1613" spans="4:15">
      <c r="D1613" s="38"/>
      <c r="I1613" s="108">
        <f t="shared" si="112"/>
        <v>1608</v>
      </c>
      <c r="J1613" s="100">
        <f t="shared" si="112"/>
        <v>44970</v>
      </c>
      <c r="K1613" s="100">
        <f t="shared" si="112"/>
        <v>44970</v>
      </c>
      <c r="L1613" s="109"/>
      <c r="M1613" s="1"/>
      <c r="N1613" s="1"/>
      <c r="O1613" s="1"/>
    </row>
    <row r="1614" spans="4:15">
      <c r="D1614" s="38"/>
      <c r="I1614" s="108">
        <f t="shared" si="112"/>
        <v>1609</v>
      </c>
      <c r="J1614" s="100">
        <f t="shared" si="112"/>
        <v>44971</v>
      </c>
      <c r="K1614" s="100">
        <f t="shared" si="112"/>
        <v>44971</v>
      </c>
      <c r="L1614" s="109"/>
      <c r="M1614" s="1"/>
      <c r="N1614" s="1"/>
      <c r="O1614" s="1"/>
    </row>
    <row r="1615" spans="4:15">
      <c r="D1615" s="38"/>
      <c r="I1615" s="108">
        <f t="shared" si="112"/>
        <v>1610</v>
      </c>
      <c r="J1615" s="100">
        <f t="shared" si="112"/>
        <v>44972</v>
      </c>
      <c r="K1615" s="100">
        <f t="shared" si="112"/>
        <v>44972</v>
      </c>
      <c r="L1615" s="109"/>
      <c r="M1615" s="1"/>
      <c r="N1615" s="1"/>
      <c r="O1615" s="1"/>
    </row>
    <row r="1616" spans="4:15">
      <c r="D1616" s="38"/>
      <c r="I1616" s="108">
        <f t="shared" si="112"/>
        <v>1611</v>
      </c>
      <c r="J1616" s="100">
        <f t="shared" si="112"/>
        <v>44973</v>
      </c>
      <c r="K1616" s="100">
        <f t="shared" si="112"/>
        <v>44973</v>
      </c>
      <c r="L1616" s="109"/>
      <c r="M1616" s="1"/>
      <c r="N1616" s="1"/>
      <c r="O1616" s="1"/>
    </row>
    <row r="1617" spans="4:15">
      <c r="D1617" s="38"/>
      <c r="I1617" s="108">
        <f t="shared" si="112"/>
        <v>1612</v>
      </c>
      <c r="J1617" s="100">
        <f t="shared" si="112"/>
        <v>44974</v>
      </c>
      <c r="K1617" s="100">
        <f t="shared" si="112"/>
        <v>44974</v>
      </c>
      <c r="L1617" s="109"/>
      <c r="M1617" s="1"/>
      <c r="N1617" s="1"/>
      <c r="O1617" s="1"/>
    </row>
    <row r="1618" spans="4:15">
      <c r="D1618" s="38"/>
      <c r="I1618" s="108">
        <f t="shared" si="112"/>
        <v>1613</v>
      </c>
      <c r="J1618" s="100">
        <f t="shared" si="112"/>
        <v>44975</v>
      </c>
      <c r="K1618" s="100">
        <f t="shared" si="112"/>
        <v>44975</v>
      </c>
      <c r="L1618" s="109"/>
      <c r="M1618" s="1"/>
      <c r="N1618" s="1"/>
      <c r="O1618" s="1"/>
    </row>
    <row r="1619" spans="4:15">
      <c r="D1619" s="38"/>
      <c r="I1619" s="108">
        <f t="shared" si="112"/>
        <v>1614</v>
      </c>
      <c r="J1619" s="100">
        <f t="shared" si="112"/>
        <v>44976</v>
      </c>
      <c r="K1619" s="100">
        <f t="shared" si="112"/>
        <v>44976</v>
      </c>
      <c r="L1619" s="109"/>
      <c r="M1619" s="1"/>
      <c r="N1619" s="1"/>
      <c r="O1619" s="1"/>
    </row>
    <row r="1620" spans="4:15">
      <c r="D1620" s="38"/>
      <c r="I1620" s="108">
        <f t="shared" si="112"/>
        <v>1615</v>
      </c>
      <c r="J1620" s="100">
        <f t="shared" si="112"/>
        <v>44977</v>
      </c>
      <c r="K1620" s="100">
        <f t="shared" si="112"/>
        <v>44977</v>
      </c>
      <c r="L1620" s="109"/>
      <c r="M1620" s="1"/>
      <c r="N1620" s="1"/>
      <c r="O1620" s="1"/>
    </row>
    <row r="1621" spans="4:15">
      <c r="D1621" s="38"/>
      <c r="I1621" s="108">
        <f t="shared" si="112"/>
        <v>1616</v>
      </c>
      <c r="J1621" s="100">
        <f t="shared" si="112"/>
        <v>44978</v>
      </c>
      <c r="K1621" s="100">
        <f t="shared" si="112"/>
        <v>44978</v>
      </c>
      <c r="L1621" s="109"/>
      <c r="M1621" s="1"/>
      <c r="N1621" s="1"/>
      <c r="O1621" s="1"/>
    </row>
    <row r="1622" spans="4:15">
      <c r="D1622" s="38"/>
      <c r="I1622" s="108">
        <f t="shared" si="112"/>
        <v>1617</v>
      </c>
      <c r="J1622" s="100">
        <f t="shared" si="112"/>
        <v>44979</v>
      </c>
      <c r="K1622" s="100">
        <f t="shared" si="112"/>
        <v>44979</v>
      </c>
      <c r="L1622" s="109"/>
      <c r="M1622" s="1"/>
      <c r="N1622" s="1"/>
      <c r="O1622" s="1"/>
    </row>
    <row r="1623" spans="4:15">
      <c r="D1623" s="38"/>
      <c r="I1623" s="108">
        <f t="shared" si="112"/>
        <v>1618</v>
      </c>
      <c r="J1623" s="100">
        <f t="shared" si="112"/>
        <v>44980</v>
      </c>
      <c r="K1623" s="100">
        <f t="shared" si="112"/>
        <v>44980</v>
      </c>
      <c r="L1623" s="109"/>
      <c r="M1623" s="1"/>
      <c r="N1623" s="1"/>
      <c r="O1623" s="1"/>
    </row>
    <row r="1624" spans="4:15">
      <c r="D1624" s="38"/>
      <c r="I1624" s="108">
        <f t="shared" ref="I1624:K1639" si="113">I1623+1</f>
        <v>1619</v>
      </c>
      <c r="J1624" s="100">
        <f t="shared" si="113"/>
        <v>44981</v>
      </c>
      <c r="K1624" s="100">
        <f t="shared" si="113"/>
        <v>44981</v>
      </c>
      <c r="L1624" s="109"/>
      <c r="M1624" s="1"/>
      <c r="N1624" s="1"/>
      <c r="O1624" s="1"/>
    </row>
    <row r="1625" spans="4:15">
      <c r="D1625" s="38"/>
      <c r="I1625" s="108">
        <f t="shared" si="113"/>
        <v>1620</v>
      </c>
      <c r="J1625" s="100">
        <f t="shared" si="113"/>
        <v>44982</v>
      </c>
      <c r="K1625" s="100">
        <f t="shared" si="113"/>
        <v>44982</v>
      </c>
      <c r="L1625" s="109"/>
      <c r="M1625" s="1"/>
      <c r="N1625" s="1"/>
      <c r="O1625" s="1"/>
    </row>
    <row r="1626" spans="4:15">
      <c r="D1626" s="38"/>
      <c r="I1626" s="108">
        <f t="shared" si="113"/>
        <v>1621</v>
      </c>
      <c r="J1626" s="100">
        <f t="shared" si="113"/>
        <v>44983</v>
      </c>
      <c r="K1626" s="100">
        <f t="shared" si="113"/>
        <v>44983</v>
      </c>
      <c r="L1626" s="109"/>
      <c r="M1626" s="1"/>
      <c r="N1626" s="1"/>
      <c r="O1626" s="1"/>
    </row>
    <row r="1627" spans="4:15">
      <c r="D1627" s="38"/>
      <c r="I1627" s="108">
        <f t="shared" si="113"/>
        <v>1622</v>
      </c>
      <c r="J1627" s="100">
        <f t="shared" si="113"/>
        <v>44984</v>
      </c>
      <c r="K1627" s="100">
        <f t="shared" si="113"/>
        <v>44984</v>
      </c>
      <c r="L1627" s="109"/>
      <c r="M1627" s="1"/>
      <c r="N1627" s="1"/>
      <c r="O1627" s="1"/>
    </row>
    <row r="1628" spans="4:15">
      <c r="D1628" s="38"/>
      <c r="I1628" s="108">
        <f t="shared" si="113"/>
        <v>1623</v>
      </c>
      <c r="J1628" s="100">
        <f t="shared" si="113"/>
        <v>44985</v>
      </c>
      <c r="K1628" s="100">
        <f t="shared" si="113"/>
        <v>44985</v>
      </c>
      <c r="L1628" s="109"/>
      <c r="M1628" s="1"/>
      <c r="N1628" s="1"/>
      <c r="O1628" s="1"/>
    </row>
    <row r="1629" spans="4:15">
      <c r="D1629" s="38"/>
      <c r="I1629" s="108">
        <f t="shared" si="113"/>
        <v>1624</v>
      </c>
      <c r="J1629" s="100">
        <f t="shared" si="113"/>
        <v>44986</v>
      </c>
      <c r="K1629" s="100">
        <f t="shared" si="113"/>
        <v>44986</v>
      </c>
      <c r="L1629" s="109"/>
      <c r="M1629" s="1"/>
      <c r="N1629" s="1"/>
      <c r="O1629" s="1"/>
    </row>
    <row r="1630" spans="4:15">
      <c r="D1630" s="38"/>
      <c r="I1630" s="108">
        <f t="shared" si="113"/>
        <v>1625</v>
      </c>
      <c r="J1630" s="100">
        <f t="shared" si="113"/>
        <v>44987</v>
      </c>
      <c r="K1630" s="100">
        <f t="shared" si="113"/>
        <v>44987</v>
      </c>
      <c r="L1630" s="109"/>
      <c r="M1630" s="1"/>
      <c r="N1630" s="1"/>
      <c r="O1630" s="1"/>
    </row>
    <row r="1631" spans="4:15">
      <c r="D1631" s="38"/>
      <c r="I1631" s="108">
        <f t="shared" si="113"/>
        <v>1626</v>
      </c>
      <c r="J1631" s="100">
        <f t="shared" si="113"/>
        <v>44988</v>
      </c>
      <c r="K1631" s="100">
        <f t="shared" si="113"/>
        <v>44988</v>
      </c>
      <c r="L1631" s="109"/>
      <c r="M1631" s="1"/>
      <c r="N1631" s="1"/>
      <c r="O1631" s="1"/>
    </row>
    <row r="1632" spans="4:15">
      <c r="D1632" s="38"/>
      <c r="I1632" s="108">
        <f t="shared" si="113"/>
        <v>1627</v>
      </c>
      <c r="J1632" s="100">
        <f t="shared" si="113"/>
        <v>44989</v>
      </c>
      <c r="K1632" s="100">
        <f t="shared" si="113"/>
        <v>44989</v>
      </c>
      <c r="L1632" s="109"/>
      <c r="M1632" s="1"/>
      <c r="N1632" s="1"/>
      <c r="O1632" s="1"/>
    </row>
    <row r="1633" spans="4:15">
      <c r="D1633" s="38"/>
      <c r="I1633" s="108">
        <f t="shared" si="113"/>
        <v>1628</v>
      </c>
      <c r="J1633" s="100">
        <f t="shared" si="113"/>
        <v>44990</v>
      </c>
      <c r="K1633" s="100">
        <f t="shared" si="113"/>
        <v>44990</v>
      </c>
      <c r="L1633" s="109"/>
      <c r="M1633" s="1"/>
      <c r="N1633" s="1"/>
      <c r="O1633" s="1"/>
    </row>
    <row r="1634" spans="4:15">
      <c r="D1634" s="38"/>
      <c r="I1634" s="108">
        <f t="shared" si="113"/>
        <v>1629</v>
      </c>
      <c r="J1634" s="100">
        <f t="shared" si="113"/>
        <v>44991</v>
      </c>
      <c r="K1634" s="100">
        <f t="shared" si="113"/>
        <v>44991</v>
      </c>
      <c r="L1634" s="109"/>
      <c r="M1634" s="1"/>
      <c r="N1634" s="1"/>
      <c r="O1634" s="1"/>
    </row>
    <row r="1635" spans="4:15">
      <c r="D1635" s="38"/>
      <c r="I1635" s="108">
        <f t="shared" si="113"/>
        <v>1630</v>
      </c>
      <c r="J1635" s="100">
        <f t="shared" si="113"/>
        <v>44992</v>
      </c>
      <c r="K1635" s="100">
        <f t="shared" si="113"/>
        <v>44992</v>
      </c>
      <c r="L1635" s="109"/>
      <c r="M1635" s="1"/>
      <c r="N1635" s="1"/>
      <c r="O1635" s="1"/>
    </row>
    <row r="1636" spans="4:15">
      <c r="D1636" s="38"/>
      <c r="I1636" s="108">
        <f t="shared" si="113"/>
        <v>1631</v>
      </c>
      <c r="J1636" s="100">
        <f t="shared" si="113"/>
        <v>44993</v>
      </c>
      <c r="K1636" s="100">
        <f t="shared" si="113"/>
        <v>44993</v>
      </c>
      <c r="L1636" s="109"/>
      <c r="M1636" s="1"/>
      <c r="N1636" s="1"/>
      <c r="O1636" s="1"/>
    </row>
    <row r="1637" spans="4:15">
      <c r="D1637" s="38"/>
      <c r="I1637" s="108">
        <f t="shared" si="113"/>
        <v>1632</v>
      </c>
      <c r="J1637" s="100">
        <f t="shared" si="113"/>
        <v>44994</v>
      </c>
      <c r="K1637" s="100">
        <f t="shared" si="113"/>
        <v>44994</v>
      </c>
      <c r="L1637" s="109"/>
      <c r="M1637" s="1"/>
      <c r="N1637" s="1"/>
      <c r="O1637" s="1"/>
    </row>
    <row r="1638" spans="4:15">
      <c r="D1638" s="38"/>
      <c r="I1638" s="108">
        <f t="shared" si="113"/>
        <v>1633</v>
      </c>
      <c r="J1638" s="100">
        <f t="shared" si="113"/>
        <v>44995</v>
      </c>
      <c r="K1638" s="100">
        <f t="shared" si="113"/>
        <v>44995</v>
      </c>
      <c r="L1638" s="109"/>
      <c r="M1638" s="1"/>
      <c r="N1638" s="1"/>
      <c r="O1638" s="1"/>
    </row>
    <row r="1639" spans="4:15">
      <c r="D1639" s="38"/>
      <c r="I1639" s="108">
        <f t="shared" si="113"/>
        <v>1634</v>
      </c>
      <c r="J1639" s="100">
        <f t="shared" si="113"/>
        <v>44996</v>
      </c>
      <c r="K1639" s="100">
        <f t="shared" si="113"/>
        <v>44996</v>
      </c>
      <c r="L1639" s="109"/>
      <c r="M1639" s="1"/>
      <c r="N1639" s="1"/>
      <c r="O1639" s="1"/>
    </row>
    <row r="1640" spans="4:15">
      <c r="D1640" s="38"/>
      <c r="I1640" s="108">
        <f t="shared" ref="I1640:K1655" si="114">I1639+1</f>
        <v>1635</v>
      </c>
      <c r="J1640" s="100">
        <f t="shared" si="114"/>
        <v>44997</v>
      </c>
      <c r="K1640" s="100">
        <f t="shared" si="114"/>
        <v>44997</v>
      </c>
      <c r="L1640" s="109"/>
      <c r="M1640" s="1"/>
      <c r="N1640" s="1"/>
      <c r="O1640" s="1"/>
    </row>
    <row r="1641" spans="4:15">
      <c r="D1641" s="38"/>
      <c r="I1641" s="108">
        <f t="shared" si="114"/>
        <v>1636</v>
      </c>
      <c r="J1641" s="100">
        <f t="shared" si="114"/>
        <v>44998</v>
      </c>
      <c r="K1641" s="100">
        <f t="shared" si="114"/>
        <v>44998</v>
      </c>
      <c r="L1641" s="109"/>
      <c r="M1641" s="1"/>
      <c r="N1641" s="1"/>
      <c r="O1641" s="1"/>
    </row>
    <row r="1642" spans="4:15">
      <c r="D1642" s="38"/>
      <c r="I1642" s="108">
        <f t="shared" si="114"/>
        <v>1637</v>
      </c>
      <c r="J1642" s="100">
        <f t="shared" si="114"/>
        <v>44999</v>
      </c>
      <c r="K1642" s="100">
        <f t="shared" si="114"/>
        <v>44999</v>
      </c>
      <c r="L1642" s="109"/>
      <c r="M1642" s="1"/>
      <c r="N1642" s="1"/>
      <c r="O1642" s="1"/>
    </row>
    <row r="1643" spans="4:15">
      <c r="D1643" s="38"/>
      <c r="I1643" s="108">
        <f t="shared" si="114"/>
        <v>1638</v>
      </c>
      <c r="J1643" s="100">
        <f t="shared" si="114"/>
        <v>45000</v>
      </c>
      <c r="K1643" s="100">
        <f t="shared" si="114"/>
        <v>45000</v>
      </c>
      <c r="L1643" s="109"/>
      <c r="M1643" s="1"/>
      <c r="N1643" s="1"/>
      <c r="O1643" s="1"/>
    </row>
    <row r="1644" spans="4:15">
      <c r="D1644" s="38"/>
      <c r="I1644" s="108">
        <f t="shared" si="114"/>
        <v>1639</v>
      </c>
      <c r="J1644" s="100">
        <f t="shared" si="114"/>
        <v>45001</v>
      </c>
      <c r="K1644" s="100">
        <f t="shared" si="114"/>
        <v>45001</v>
      </c>
      <c r="L1644" s="109"/>
      <c r="M1644" s="1"/>
      <c r="N1644" s="1"/>
      <c r="O1644" s="1"/>
    </row>
    <row r="1645" spans="4:15">
      <c r="D1645" s="38"/>
      <c r="I1645" s="108">
        <f t="shared" si="114"/>
        <v>1640</v>
      </c>
      <c r="J1645" s="100">
        <f t="shared" si="114"/>
        <v>45002</v>
      </c>
      <c r="K1645" s="100">
        <f t="shared" si="114"/>
        <v>45002</v>
      </c>
      <c r="L1645" s="109"/>
      <c r="M1645" s="1"/>
      <c r="N1645" s="1"/>
      <c r="O1645" s="1"/>
    </row>
    <row r="1646" spans="4:15">
      <c r="D1646" s="38"/>
      <c r="I1646" s="108">
        <f t="shared" si="114"/>
        <v>1641</v>
      </c>
      <c r="J1646" s="100">
        <f t="shared" si="114"/>
        <v>45003</v>
      </c>
      <c r="K1646" s="100">
        <f t="shared" si="114"/>
        <v>45003</v>
      </c>
      <c r="L1646" s="109"/>
      <c r="M1646" s="1"/>
      <c r="N1646" s="1"/>
      <c r="O1646" s="1"/>
    </row>
    <row r="1647" spans="4:15">
      <c r="D1647" s="38"/>
      <c r="I1647" s="108">
        <f t="shared" si="114"/>
        <v>1642</v>
      </c>
      <c r="J1647" s="100">
        <f t="shared" si="114"/>
        <v>45004</v>
      </c>
      <c r="K1647" s="100">
        <f t="shared" si="114"/>
        <v>45004</v>
      </c>
      <c r="L1647" s="109"/>
      <c r="M1647" s="1"/>
      <c r="N1647" s="1"/>
      <c r="O1647" s="1"/>
    </row>
    <row r="1648" spans="4:15">
      <c r="D1648" s="38"/>
      <c r="I1648" s="108">
        <f t="shared" si="114"/>
        <v>1643</v>
      </c>
      <c r="J1648" s="100">
        <f t="shared" si="114"/>
        <v>45005</v>
      </c>
      <c r="K1648" s="100">
        <f t="shared" si="114"/>
        <v>45005</v>
      </c>
      <c r="L1648" s="109"/>
      <c r="M1648" s="1"/>
      <c r="N1648" s="1"/>
      <c r="O1648" s="1"/>
    </row>
    <row r="1649" spans="4:15">
      <c r="D1649" s="38"/>
      <c r="I1649" s="108">
        <f t="shared" si="114"/>
        <v>1644</v>
      </c>
      <c r="J1649" s="100">
        <f t="shared" si="114"/>
        <v>45006</v>
      </c>
      <c r="K1649" s="100">
        <f t="shared" si="114"/>
        <v>45006</v>
      </c>
      <c r="L1649" s="109"/>
      <c r="M1649" s="1"/>
      <c r="N1649" s="1"/>
      <c r="O1649" s="1"/>
    </row>
    <row r="1650" spans="4:15">
      <c r="D1650" s="38"/>
      <c r="I1650" s="108">
        <f t="shared" si="114"/>
        <v>1645</v>
      </c>
      <c r="J1650" s="100">
        <f t="shared" si="114"/>
        <v>45007</v>
      </c>
      <c r="K1650" s="100">
        <f t="shared" si="114"/>
        <v>45007</v>
      </c>
      <c r="L1650" s="109"/>
      <c r="M1650" s="1"/>
      <c r="N1650" s="1"/>
      <c r="O1650" s="1"/>
    </row>
    <row r="1651" spans="4:15">
      <c r="D1651" s="38"/>
      <c r="I1651" s="108">
        <f t="shared" si="114"/>
        <v>1646</v>
      </c>
      <c r="J1651" s="100">
        <f t="shared" si="114"/>
        <v>45008</v>
      </c>
      <c r="K1651" s="100">
        <f t="shared" si="114"/>
        <v>45008</v>
      </c>
      <c r="L1651" s="109"/>
      <c r="M1651" s="1"/>
      <c r="N1651" s="1"/>
      <c r="O1651" s="1"/>
    </row>
    <row r="1652" spans="4:15">
      <c r="D1652" s="38"/>
      <c r="I1652" s="108">
        <f t="shared" si="114"/>
        <v>1647</v>
      </c>
      <c r="J1652" s="100">
        <f t="shared" si="114"/>
        <v>45009</v>
      </c>
      <c r="K1652" s="100">
        <f t="shared" si="114"/>
        <v>45009</v>
      </c>
      <c r="L1652" s="109"/>
      <c r="M1652" s="1"/>
      <c r="N1652" s="1"/>
      <c r="O1652" s="1"/>
    </row>
    <row r="1653" spans="4:15">
      <c r="D1653" s="38"/>
      <c r="I1653" s="108">
        <f t="shared" si="114"/>
        <v>1648</v>
      </c>
      <c r="J1653" s="100">
        <f t="shared" si="114"/>
        <v>45010</v>
      </c>
      <c r="K1653" s="100">
        <f t="shared" si="114"/>
        <v>45010</v>
      </c>
      <c r="L1653" s="109"/>
      <c r="M1653" s="1"/>
      <c r="N1653" s="1"/>
      <c r="O1653" s="1"/>
    </row>
    <row r="1654" spans="4:15">
      <c r="D1654" s="38"/>
      <c r="I1654" s="108">
        <f t="shared" si="114"/>
        <v>1649</v>
      </c>
      <c r="J1654" s="100">
        <f t="shared" si="114"/>
        <v>45011</v>
      </c>
      <c r="K1654" s="100">
        <f t="shared" si="114"/>
        <v>45011</v>
      </c>
      <c r="L1654" s="109"/>
      <c r="M1654" s="1"/>
      <c r="N1654" s="1"/>
      <c r="O1654" s="1"/>
    </row>
    <row r="1655" spans="4:15">
      <c r="D1655" s="38"/>
      <c r="I1655" s="108">
        <f t="shared" si="114"/>
        <v>1650</v>
      </c>
      <c r="J1655" s="100">
        <f t="shared" si="114"/>
        <v>45012</v>
      </c>
      <c r="K1655" s="100">
        <f t="shared" si="114"/>
        <v>45012</v>
      </c>
      <c r="L1655" s="109"/>
      <c r="M1655" s="1"/>
      <c r="N1655" s="1"/>
      <c r="O1655" s="1"/>
    </row>
    <row r="1656" spans="4:15">
      <c r="D1656" s="38"/>
      <c r="I1656" s="108">
        <f t="shared" ref="I1656:K1671" si="115">I1655+1</f>
        <v>1651</v>
      </c>
      <c r="J1656" s="100">
        <f t="shared" si="115"/>
        <v>45013</v>
      </c>
      <c r="K1656" s="100">
        <f t="shared" si="115"/>
        <v>45013</v>
      </c>
      <c r="L1656" s="109"/>
      <c r="M1656" s="1"/>
      <c r="N1656" s="1"/>
      <c r="O1656" s="1"/>
    </row>
    <row r="1657" spans="4:15">
      <c r="D1657" s="38"/>
      <c r="I1657" s="108">
        <f t="shared" si="115"/>
        <v>1652</v>
      </c>
      <c r="J1657" s="100">
        <f t="shared" si="115"/>
        <v>45014</v>
      </c>
      <c r="K1657" s="100">
        <f t="shared" si="115"/>
        <v>45014</v>
      </c>
      <c r="L1657" s="109"/>
      <c r="M1657" s="1"/>
      <c r="N1657" s="1"/>
      <c r="O1657" s="1"/>
    </row>
    <row r="1658" spans="4:15">
      <c r="D1658" s="38"/>
      <c r="I1658" s="108">
        <f t="shared" si="115"/>
        <v>1653</v>
      </c>
      <c r="J1658" s="100">
        <f t="shared" si="115"/>
        <v>45015</v>
      </c>
      <c r="K1658" s="100">
        <f t="shared" si="115"/>
        <v>45015</v>
      </c>
      <c r="L1658" s="109"/>
      <c r="M1658" s="1"/>
      <c r="N1658" s="1"/>
      <c r="O1658" s="1"/>
    </row>
    <row r="1659" spans="4:15">
      <c r="D1659" s="38"/>
      <c r="I1659" s="108">
        <f t="shared" si="115"/>
        <v>1654</v>
      </c>
      <c r="J1659" s="100">
        <f t="shared" si="115"/>
        <v>45016</v>
      </c>
      <c r="K1659" s="100">
        <f t="shared" si="115"/>
        <v>45016</v>
      </c>
      <c r="L1659" s="109"/>
      <c r="M1659" s="1"/>
      <c r="N1659" s="1"/>
      <c r="O1659" s="1"/>
    </row>
    <row r="1660" spans="4:15">
      <c r="D1660" s="38"/>
      <c r="I1660" s="108">
        <f t="shared" si="115"/>
        <v>1655</v>
      </c>
      <c r="J1660" s="100">
        <f t="shared" si="115"/>
        <v>45017</v>
      </c>
      <c r="K1660" s="100">
        <f t="shared" si="115"/>
        <v>45017</v>
      </c>
      <c r="L1660" s="109"/>
      <c r="M1660" s="1"/>
      <c r="N1660" s="1"/>
      <c r="O1660" s="1"/>
    </row>
    <row r="1661" spans="4:15">
      <c r="D1661" s="38"/>
      <c r="I1661" s="108">
        <f t="shared" si="115"/>
        <v>1656</v>
      </c>
      <c r="J1661" s="100">
        <f t="shared" si="115"/>
        <v>45018</v>
      </c>
      <c r="K1661" s="100">
        <f t="shared" si="115"/>
        <v>45018</v>
      </c>
      <c r="L1661" s="109"/>
      <c r="M1661" s="1"/>
      <c r="N1661" s="1"/>
      <c r="O1661" s="1"/>
    </row>
    <row r="1662" spans="4:15">
      <c r="D1662" s="38"/>
      <c r="I1662" s="108">
        <f t="shared" si="115"/>
        <v>1657</v>
      </c>
      <c r="J1662" s="100">
        <f t="shared" si="115"/>
        <v>45019</v>
      </c>
      <c r="K1662" s="100">
        <f t="shared" si="115"/>
        <v>45019</v>
      </c>
      <c r="L1662" s="109"/>
      <c r="M1662" s="1"/>
      <c r="N1662" s="1"/>
      <c r="O1662" s="1"/>
    </row>
    <row r="1663" spans="4:15">
      <c r="D1663" s="38"/>
      <c r="I1663" s="108">
        <f t="shared" si="115"/>
        <v>1658</v>
      </c>
      <c r="J1663" s="100">
        <f t="shared" si="115"/>
        <v>45020</v>
      </c>
      <c r="K1663" s="100">
        <f t="shared" si="115"/>
        <v>45020</v>
      </c>
      <c r="L1663" s="109"/>
      <c r="M1663" s="1"/>
      <c r="N1663" s="1"/>
      <c r="O1663" s="1"/>
    </row>
    <row r="1664" spans="4:15">
      <c r="D1664" s="38"/>
      <c r="I1664" s="108">
        <f t="shared" si="115"/>
        <v>1659</v>
      </c>
      <c r="J1664" s="100">
        <f t="shared" si="115"/>
        <v>45021</v>
      </c>
      <c r="K1664" s="100">
        <f t="shared" si="115"/>
        <v>45021</v>
      </c>
      <c r="L1664" s="109"/>
      <c r="M1664" s="1"/>
      <c r="N1664" s="1"/>
      <c r="O1664" s="1"/>
    </row>
    <row r="1665" spans="4:15">
      <c r="D1665" s="38"/>
      <c r="I1665" s="108">
        <f t="shared" si="115"/>
        <v>1660</v>
      </c>
      <c r="J1665" s="100">
        <f t="shared" si="115"/>
        <v>45022</v>
      </c>
      <c r="K1665" s="100">
        <f t="shared" si="115"/>
        <v>45022</v>
      </c>
      <c r="L1665" s="109"/>
      <c r="M1665" s="1"/>
      <c r="N1665" s="1"/>
      <c r="O1665" s="1"/>
    </row>
    <row r="1666" spans="4:15">
      <c r="D1666" s="38"/>
      <c r="I1666" s="108">
        <f t="shared" si="115"/>
        <v>1661</v>
      </c>
      <c r="J1666" s="100">
        <f t="shared" si="115"/>
        <v>45023</v>
      </c>
      <c r="K1666" s="100">
        <f t="shared" si="115"/>
        <v>45023</v>
      </c>
      <c r="L1666" s="109"/>
      <c r="M1666" s="1"/>
      <c r="N1666" s="1"/>
      <c r="O1666" s="1"/>
    </row>
    <row r="1667" spans="4:15">
      <c r="D1667" s="38"/>
      <c r="I1667" s="108">
        <f t="shared" si="115"/>
        <v>1662</v>
      </c>
      <c r="J1667" s="100">
        <f t="shared" si="115"/>
        <v>45024</v>
      </c>
      <c r="K1667" s="100">
        <f t="shared" si="115"/>
        <v>45024</v>
      </c>
      <c r="L1667" s="109"/>
      <c r="M1667" s="1"/>
      <c r="N1667" s="1"/>
      <c r="O1667" s="1"/>
    </row>
    <row r="1668" spans="4:15">
      <c r="D1668" s="38"/>
      <c r="I1668" s="108">
        <f t="shared" si="115"/>
        <v>1663</v>
      </c>
      <c r="J1668" s="100">
        <f t="shared" si="115"/>
        <v>45025</v>
      </c>
      <c r="K1668" s="100">
        <f t="shared" si="115"/>
        <v>45025</v>
      </c>
      <c r="L1668" s="109"/>
      <c r="M1668" s="1"/>
      <c r="N1668" s="1"/>
      <c r="O1668" s="1"/>
    </row>
    <row r="1669" spans="4:15">
      <c r="D1669" s="38"/>
      <c r="I1669" s="108">
        <f t="shared" si="115"/>
        <v>1664</v>
      </c>
      <c r="J1669" s="100">
        <f t="shared" si="115"/>
        <v>45026</v>
      </c>
      <c r="K1669" s="100">
        <f t="shared" si="115"/>
        <v>45026</v>
      </c>
      <c r="L1669" s="109"/>
      <c r="M1669" s="1"/>
      <c r="N1669" s="1"/>
      <c r="O1669" s="1"/>
    </row>
    <row r="1670" spans="4:15">
      <c r="D1670" s="38"/>
      <c r="I1670" s="108">
        <f t="shared" si="115"/>
        <v>1665</v>
      </c>
      <c r="J1670" s="100">
        <f t="shared" si="115"/>
        <v>45027</v>
      </c>
      <c r="K1670" s="100">
        <f t="shared" si="115"/>
        <v>45027</v>
      </c>
      <c r="L1670" s="109"/>
      <c r="M1670" s="1"/>
      <c r="N1670" s="1"/>
      <c r="O1670" s="1"/>
    </row>
    <row r="1671" spans="4:15">
      <c r="D1671" s="38"/>
      <c r="I1671" s="108">
        <f t="shared" si="115"/>
        <v>1666</v>
      </c>
      <c r="J1671" s="100">
        <f t="shared" si="115"/>
        <v>45028</v>
      </c>
      <c r="K1671" s="100">
        <f t="shared" si="115"/>
        <v>45028</v>
      </c>
      <c r="L1671" s="109"/>
      <c r="M1671" s="1"/>
      <c r="N1671" s="1"/>
      <c r="O1671" s="1"/>
    </row>
    <row r="1672" spans="4:15">
      <c r="D1672" s="38"/>
      <c r="I1672" s="108">
        <f t="shared" ref="I1672:K1687" si="116">I1671+1</f>
        <v>1667</v>
      </c>
      <c r="J1672" s="100">
        <f t="shared" si="116"/>
        <v>45029</v>
      </c>
      <c r="K1672" s="100">
        <f t="shared" si="116"/>
        <v>45029</v>
      </c>
      <c r="L1672" s="109"/>
      <c r="M1672" s="1"/>
      <c r="N1672" s="1"/>
      <c r="O1672" s="1"/>
    </row>
    <row r="1673" spans="4:15">
      <c r="D1673" s="38"/>
      <c r="I1673" s="108">
        <f t="shared" si="116"/>
        <v>1668</v>
      </c>
      <c r="J1673" s="100">
        <f t="shared" si="116"/>
        <v>45030</v>
      </c>
      <c r="K1673" s="100">
        <f t="shared" si="116"/>
        <v>45030</v>
      </c>
      <c r="L1673" s="109"/>
      <c r="M1673" s="1"/>
      <c r="N1673" s="1"/>
      <c r="O1673" s="1"/>
    </row>
    <row r="1674" spans="4:15">
      <c r="D1674" s="38"/>
      <c r="I1674" s="108">
        <f t="shared" si="116"/>
        <v>1669</v>
      </c>
      <c r="J1674" s="100">
        <f t="shared" si="116"/>
        <v>45031</v>
      </c>
      <c r="K1674" s="100">
        <f t="shared" si="116"/>
        <v>45031</v>
      </c>
      <c r="L1674" s="109"/>
      <c r="M1674" s="1"/>
      <c r="N1674" s="1"/>
      <c r="O1674" s="1"/>
    </row>
    <row r="1675" spans="4:15">
      <c r="D1675" s="38"/>
      <c r="I1675" s="108">
        <f t="shared" si="116"/>
        <v>1670</v>
      </c>
      <c r="J1675" s="100">
        <f t="shared" si="116"/>
        <v>45032</v>
      </c>
      <c r="K1675" s="100">
        <f t="shared" si="116"/>
        <v>45032</v>
      </c>
      <c r="L1675" s="109"/>
      <c r="M1675" s="1"/>
      <c r="N1675" s="1"/>
      <c r="O1675" s="1"/>
    </row>
    <row r="1676" spans="4:15">
      <c r="D1676" s="38"/>
      <c r="I1676" s="108">
        <f t="shared" si="116"/>
        <v>1671</v>
      </c>
      <c r="J1676" s="100">
        <f t="shared" si="116"/>
        <v>45033</v>
      </c>
      <c r="K1676" s="100">
        <f t="shared" si="116"/>
        <v>45033</v>
      </c>
      <c r="L1676" s="109"/>
      <c r="M1676" s="1"/>
      <c r="N1676" s="1"/>
      <c r="O1676" s="1"/>
    </row>
    <row r="1677" spans="4:15">
      <c r="D1677" s="38"/>
      <c r="I1677" s="108">
        <f t="shared" si="116"/>
        <v>1672</v>
      </c>
      <c r="J1677" s="100">
        <f t="shared" si="116"/>
        <v>45034</v>
      </c>
      <c r="K1677" s="100">
        <f t="shared" si="116"/>
        <v>45034</v>
      </c>
      <c r="L1677" s="109"/>
      <c r="M1677" s="1"/>
      <c r="N1677" s="1"/>
      <c r="O1677" s="1"/>
    </row>
    <row r="1678" spans="4:15">
      <c r="D1678" s="38"/>
      <c r="I1678" s="108">
        <f t="shared" si="116"/>
        <v>1673</v>
      </c>
      <c r="J1678" s="100">
        <f t="shared" si="116"/>
        <v>45035</v>
      </c>
      <c r="K1678" s="100">
        <f t="shared" si="116"/>
        <v>45035</v>
      </c>
      <c r="L1678" s="109"/>
      <c r="M1678" s="1"/>
      <c r="N1678" s="1"/>
      <c r="O1678" s="1"/>
    </row>
    <row r="1679" spans="4:15">
      <c r="D1679" s="38"/>
      <c r="I1679" s="108">
        <f t="shared" si="116"/>
        <v>1674</v>
      </c>
      <c r="J1679" s="100">
        <f t="shared" si="116"/>
        <v>45036</v>
      </c>
      <c r="K1679" s="100">
        <f t="shared" si="116"/>
        <v>45036</v>
      </c>
      <c r="L1679" s="109"/>
      <c r="M1679" s="1"/>
      <c r="N1679" s="1"/>
      <c r="O1679" s="1"/>
    </row>
    <row r="1680" spans="4:15">
      <c r="D1680" s="38"/>
      <c r="I1680" s="108">
        <f t="shared" si="116"/>
        <v>1675</v>
      </c>
      <c r="J1680" s="100">
        <f t="shared" si="116"/>
        <v>45037</v>
      </c>
      <c r="K1680" s="100">
        <f t="shared" si="116"/>
        <v>45037</v>
      </c>
      <c r="L1680" s="109"/>
      <c r="M1680" s="1"/>
      <c r="N1680" s="1"/>
      <c r="O1680" s="1"/>
    </row>
    <row r="1681" spans="4:15">
      <c r="D1681" s="38"/>
      <c r="I1681" s="108">
        <f t="shared" si="116"/>
        <v>1676</v>
      </c>
      <c r="J1681" s="100">
        <f t="shared" si="116"/>
        <v>45038</v>
      </c>
      <c r="K1681" s="100">
        <f t="shared" si="116"/>
        <v>45038</v>
      </c>
      <c r="L1681" s="109"/>
      <c r="M1681" s="1"/>
      <c r="N1681" s="1"/>
      <c r="O1681" s="1"/>
    </row>
    <row r="1682" spans="4:15">
      <c r="D1682" s="38"/>
      <c r="I1682" s="108">
        <f t="shared" si="116"/>
        <v>1677</v>
      </c>
      <c r="J1682" s="100">
        <f t="shared" si="116"/>
        <v>45039</v>
      </c>
      <c r="K1682" s="100">
        <f t="shared" si="116"/>
        <v>45039</v>
      </c>
      <c r="L1682" s="109"/>
      <c r="M1682" s="1"/>
      <c r="N1682" s="1"/>
      <c r="O1682" s="1"/>
    </row>
    <row r="1683" spans="4:15">
      <c r="D1683" s="38"/>
      <c r="I1683" s="108">
        <f t="shared" si="116"/>
        <v>1678</v>
      </c>
      <c r="J1683" s="100">
        <f t="shared" si="116"/>
        <v>45040</v>
      </c>
      <c r="K1683" s="100">
        <f t="shared" si="116"/>
        <v>45040</v>
      </c>
      <c r="L1683" s="109"/>
      <c r="M1683" s="1"/>
      <c r="N1683" s="1"/>
      <c r="O1683" s="1"/>
    </row>
    <row r="1684" spans="4:15">
      <c r="D1684" s="38"/>
      <c r="I1684" s="108">
        <f t="shared" si="116"/>
        <v>1679</v>
      </c>
      <c r="J1684" s="100">
        <f t="shared" si="116"/>
        <v>45041</v>
      </c>
      <c r="K1684" s="100">
        <f t="shared" si="116"/>
        <v>45041</v>
      </c>
      <c r="L1684" s="109"/>
      <c r="M1684" s="1"/>
      <c r="N1684" s="1"/>
      <c r="O1684" s="1"/>
    </row>
    <row r="1685" spans="4:15">
      <c r="D1685" s="38"/>
      <c r="I1685" s="108">
        <f t="shared" si="116"/>
        <v>1680</v>
      </c>
      <c r="J1685" s="100">
        <f t="shared" si="116"/>
        <v>45042</v>
      </c>
      <c r="K1685" s="100">
        <f t="shared" si="116"/>
        <v>45042</v>
      </c>
      <c r="L1685" s="109"/>
      <c r="M1685" s="1"/>
      <c r="N1685" s="1"/>
      <c r="O1685" s="1"/>
    </row>
    <row r="1686" spans="4:15">
      <c r="D1686" s="38"/>
      <c r="I1686" s="108">
        <f t="shared" si="116"/>
        <v>1681</v>
      </c>
      <c r="J1686" s="100">
        <f t="shared" si="116"/>
        <v>45043</v>
      </c>
      <c r="K1686" s="100">
        <f t="shared" si="116"/>
        <v>45043</v>
      </c>
      <c r="L1686" s="109"/>
      <c r="M1686" s="1"/>
      <c r="N1686" s="1"/>
      <c r="O1686" s="1"/>
    </row>
    <row r="1687" spans="4:15">
      <c r="D1687" s="38"/>
      <c r="I1687" s="108">
        <f t="shared" si="116"/>
        <v>1682</v>
      </c>
      <c r="J1687" s="100">
        <f t="shared" si="116"/>
        <v>45044</v>
      </c>
      <c r="K1687" s="100">
        <f t="shared" si="116"/>
        <v>45044</v>
      </c>
      <c r="L1687" s="109"/>
      <c r="M1687" s="1"/>
      <c r="N1687" s="1"/>
      <c r="O1687" s="1"/>
    </row>
    <row r="1688" spans="4:15">
      <c r="D1688" s="38"/>
      <c r="I1688" s="108">
        <f t="shared" ref="I1688:K1703" si="117">I1687+1</f>
        <v>1683</v>
      </c>
      <c r="J1688" s="100">
        <f t="shared" si="117"/>
        <v>45045</v>
      </c>
      <c r="K1688" s="100">
        <f t="shared" si="117"/>
        <v>45045</v>
      </c>
      <c r="L1688" s="109"/>
      <c r="M1688" s="1"/>
      <c r="N1688" s="1"/>
      <c r="O1688" s="1"/>
    </row>
    <row r="1689" spans="4:15">
      <c r="D1689" s="38"/>
      <c r="I1689" s="108">
        <f t="shared" si="117"/>
        <v>1684</v>
      </c>
      <c r="J1689" s="100">
        <f t="shared" si="117"/>
        <v>45046</v>
      </c>
      <c r="K1689" s="100">
        <f t="shared" si="117"/>
        <v>45046</v>
      </c>
      <c r="L1689" s="109"/>
      <c r="M1689" s="1"/>
      <c r="N1689" s="1"/>
      <c r="O1689" s="1"/>
    </row>
    <row r="1690" spans="4:15">
      <c r="D1690" s="38"/>
      <c r="I1690" s="108">
        <f t="shared" si="117"/>
        <v>1685</v>
      </c>
      <c r="J1690" s="100">
        <f t="shared" si="117"/>
        <v>45047</v>
      </c>
      <c r="K1690" s="100">
        <f t="shared" si="117"/>
        <v>45047</v>
      </c>
      <c r="L1690" s="109"/>
      <c r="M1690" s="1"/>
      <c r="N1690" s="1"/>
      <c r="O1690" s="1"/>
    </row>
    <row r="1691" spans="4:15">
      <c r="D1691" s="38"/>
      <c r="I1691" s="108">
        <f t="shared" si="117"/>
        <v>1686</v>
      </c>
      <c r="J1691" s="100">
        <f t="shared" si="117"/>
        <v>45048</v>
      </c>
      <c r="K1691" s="100">
        <f t="shared" si="117"/>
        <v>45048</v>
      </c>
      <c r="L1691" s="109"/>
      <c r="M1691" s="1"/>
      <c r="N1691" s="1"/>
      <c r="O1691" s="1"/>
    </row>
    <row r="1692" spans="4:15">
      <c r="D1692" s="38"/>
      <c r="I1692" s="108">
        <f t="shared" si="117"/>
        <v>1687</v>
      </c>
      <c r="J1692" s="100">
        <f t="shared" si="117"/>
        <v>45049</v>
      </c>
      <c r="K1692" s="100">
        <f t="shared" si="117"/>
        <v>45049</v>
      </c>
      <c r="L1692" s="109"/>
      <c r="M1692" s="1"/>
      <c r="N1692" s="1"/>
      <c r="O1692" s="1"/>
    </row>
    <row r="1693" spans="4:15">
      <c r="D1693" s="38"/>
      <c r="I1693" s="108">
        <f t="shared" si="117"/>
        <v>1688</v>
      </c>
      <c r="J1693" s="100">
        <f t="shared" si="117"/>
        <v>45050</v>
      </c>
      <c r="K1693" s="100">
        <f t="shared" si="117"/>
        <v>45050</v>
      </c>
      <c r="L1693" s="109"/>
      <c r="M1693" s="1"/>
      <c r="N1693" s="1"/>
      <c r="O1693" s="1"/>
    </row>
    <row r="1694" spans="4:15">
      <c r="D1694" s="38"/>
      <c r="I1694" s="108">
        <f t="shared" si="117"/>
        <v>1689</v>
      </c>
      <c r="J1694" s="100">
        <f t="shared" si="117"/>
        <v>45051</v>
      </c>
      <c r="K1694" s="100">
        <f t="shared" si="117"/>
        <v>45051</v>
      </c>
      <c r="L1694" s="109"/>
      <c r="M1694" s="1"/>
      <c r="N1694" s="1"/>
      <c r="O1694" s="1"/>
    </row>
    <row r="1695" spans="4:15">
      <c r="D1695" s="38"/>
      <c r="I1695" s="108">
        <f t="shared" si="117"/>
        <v>1690</v>
      </c>
      <c r="J1695" s="100">
        <f t="shared" si="117"/>
        <v>45052</v>
      </c>
      <c r="K1695" s="100">
        <f t="shared" si="117"/>
        <v>45052</v>
      </c>
      <c r="L1695" s="109"/>
      <c r="M1695" s="1"/>
      <c r="N1695" s="1"/>
      <c r="O1695" s="1"/>
    </row>
    <row r="1696" spans="4:15">
      <c r="D1696" s="38"/>
      <c r="I1696" s="108">
        <f t="shared" si="117"/>
        <v>1691</v>
      </c>
      <c r="J1696" s="100">
        <f t="shared" si="117"/>
        <v>45053</v>
      </c>
      <c r="K1696" s="100">
        <f t="shared" si="117"/>
        <v>45053</v>
      </c>
      <c r="L1696" s="109"/>
      <c r="M1696" s="1"/>
      <c r="N1696" s="1"/>
      <c r="O1696" s="1"/>
    </row>
    <row r="1697" spans="4:15">
      <c r="D1697" s="38"/>
      <c r="I1697" s="108">
        <f t="shared" si="117"/>
        <v>1692</v>
      </c>
      <c r="J1697" s="100">
        <f t="shared" si="117"/>
        <v>45054</v>
      </c>
      <c r="K1697" s="100">
        <f t="shared" si="117"/>
        <v>45054</v>
      </c>
      <c r="L1697" s="109"/>
      <c r="M1697" s="1"/>
      <c r="N1697" s="1"/>
      <c r="O1697" s="1"/>
    </row>
    <row r="1698" spans="4:15">
      <c r="D1698" s="38"/>
      <c r="I1698" s="108">
        <f t="shared" si="117"/>
        <v>1693</v>
      </c>
      <c r="J1698" s="100">
        <f t="shared" si="117"/>
        <v>45055</v>
      </c>
      <c r="K1698" s="100">
        <f t="shared" si="117"/>
        <v>45055</v>
      </c>
      <c r="L1698" s="109"/>
      <c r="M1698" s="1"/>
      <c r="N1698" s="1"/>
      <c r="O1698" s="1"/>
    </row>
    <row r="1699" spans="4:15">
      <c r="D1699" s="38"/>
      <c r="I1699" s="108">
        <f t="shared" si="117"/>
        <v>1694</v>
      </c>
      <c r="J1699" s="100">
        <f t="shared" si="117"/>
        <v>45056</v>
      </c>
      <c r="K1699" s="100">
        <f t="shared" si="117"/>
        <v>45056</v>
      </c>
      <c r="L1699" s="109"/>
      <c r="M1699" s="1"/>
      <c r="N1699" s="1"/>
      <c r="O1699" s="1"/>
    </row>
    <row r="1700" spans="4:15">
      <c r="D1700" s="38"/>
      <c r="I1700" s="108">
        <f t="shared" si="117"/>
        <v>1695</v>
      </c>
      <c r="J1700" s="100">
        <f t="shared" si="117"/>
        <v>45057</v>
      </c>
      <c r="K1700" s="100">
        <f t="shared" si="117"/>
        <v>45057</v>
      </c>
      <c r="L1700" s="109"/>
      <c r="M1700" s="1"/>
      <c r="N1700" s="1"/>
      <c r="O1700" s="1"/>
    </row>
    <row r="1701" spans="4:15">
      <c r="D1701" s="38"/>
      <c r="I1701" s="108">
        <f t="shared" si="117"/>
        <v>1696</v>
      </c>
      <c r="J1701" s="100">
        <f t="shared" si="117"/>
        <v>45058</v>
      </c>
      <c r="K1701" s="100">
        <f t="shared" si="117"/>
        <v>45058</v>
      </c>
      <c r="L1701" s="109"/>
      <c r="M1701" s="1"/>
      <c r="N1701" s="1"/>
      <c r="O1701" s="1"/>
    </row>
    <row r="1702" spans="4:15">
      <c r="D1702" s="38"/>
      <c r="I1702" s="108">
        <f t="shared" si="117"/>
        <v>1697</v>
      </c>
      <c r="J1702" s="100">
        <f t="shared" si="117"/>
        <v>45059</v>
      </c>
      <c r="K1702" s="100">
        <f t="shared" si="117"/>
        <v>45059</v>
      </c>
      <c r="L1702" s="109"/>
      <c r="M1702" s="1"/>
      <c r="N1702" s="1"/>
      <c r="O1702" s="1"/>
    </row>
    <row r="1703" spans="4:15">
      <c r="D1703" s="38"/>
      <c r="I1703" s="108">
        <f t="shared" si="117"/>
        <v>1698</v>
      </c>
      <c r="J1703" s="100">
        <f t="shared" si="117"/>
        <v>45060</v>
      </c>
      <c r="K1703" s="100">
        <f t="shared" si="117"/>
        <v>45060</v>
      </c>
      <c r="L1703" s="109"/>
      <c r="M1703" s="1"/>
      <c r="N1703" s="1"/>
      <c r="O1703" s="1"/>
    </row>
    <row r="1704" spans="4:15">
      <c r="D1704" s="38"/>
      <c r="I1704" s="108">
        <f t="shared" ref="I1704:K1719" si="118">I1703+1</f>
        <v>1699</v>
      </c>
      <c r="J1704" s="100">
        <f t="shared" si="118"/>
        <v>45061</v>
      </c>
      <c r="K1704" s="100">
        <f t="shared" si="118"/>
        <v>45061</v>
      </c>
      <c r="L1704" s="109"/>
      <c r="M1704" s="1"/>
      <c r="N1704" s="1"/>
      <c r="O1704" s="1"/>
    </row>
    <row r="1705" spans="4:15">
      <c r="D1705" s="38"/>
      <c r="I1705" s="108">
        <f t="shared" si="118"/>
        <v>1700</v>
      </c>
      <c r="J1705" s="100">
        <f t="shared" si="118"/>
        <v>45062</v>
      </c>
      <c r="K1705" s="100">
        <f t="shared" si="118"/>
        <v>45062</v>
      </c>
      <c r="L1705" s="109"/>
      <c r="M1705" s="1"/>
      <c r="N1705" s="1"/>
      <c r="O1705" s="1"/>
    </row>
    <row r="1706" spans="4:15">
      <c r="D1706" s="38"/>
      <c r="I1706" s="108">
        <f t="shared" si="118"/>
        <v>1701</v>
      </c>
      <c r="J1706" s="100">
        <f t="shared" si="118"/>
        <v>45063</v>
      </c>
      <c r="K1706" s="100">
        <f t="shared" si="118"/>
        <v>45063</v>
      </c>
      <c r="L1706" s="109"/>
      <c r="M1706" s="1"/>
      <c r="N1706" s="1"/>
      <c r="O1706" s="1"/>
    </row>
    <row r="1707" spans="4:15">
      <c r="D1707" s="38"/>
      <c r="I1707" s="108">
        <f t="shared" si="118"/>
        <v>1702</v>
      </c>
      <c r="J1707" s="100">
        <f t="shared" si="118"/>
        <v>45064</v>
      </c>
      <c r="K1707" s="100">
        <f t="shared" si="118"/>
        <v>45064</v>
      </c>
      <c r="L1707" s="109"/>
      <c r="M1707" s="1"/>
      <c r="N1707" s="1"/>
      <c r="O1707" s="1"/>
    </row>
    <row r="1708" spans="4:15">
      <c r="D1708" s="38"/>
      <c r="I1708" s="108">
        <f t="shared" si="118"/>
        <v>1703</v>
      </c>
      <c r="J1708" s="100">
        <f t="shared" si="118"/>
        <v>45065</v>
      </c>
      <c r="K1708" s="100">
        <f t="shared" si="118"/>
        <v>45065</v>
      </c>
      <c r="L1708" s="109"/>
      <c r="M1708" s="1"/>
      <c r="N1708" s="1"/>
      <c r="O1708" s="1"/>
    </row>
    <row r="1709" spans="4:15">
      <c r="D1709" s="38"/>
      <c r="I1709" s="108">
        <f t="shared" si="118"/>
        <v>1704</v>
      </c>
      <c r="J1709" s="100">
        <f t="shared" si="118"/>
        <v>45066</v>
      </c>
      <c r="K1709" s="100">
        <f t="shared" si="118"/>
        <v>45066</v>
      </c>
      <c r="L1709" s="109"/>
      <c r="M1709" s="1"/>
      <c r="N1709" s="1"/>
      <c r="O1709" s="1"/>
    </row>
    <row r="1710" spans="4:15">
      <c r="D1710" s="38"/>
      <c r="I1710" s="108">
        <f t="shared" si="118"/>
        <v>1705</v>
      </c>
      <c r="J1710" s="100">
        <f t="shared" si="118"/>
        <v>45067</v>
      </c>
      <c r="K1710" s="100">
        <f t="shared" si="118"/>
        <v>45067</v>
      </c>
      <c r="L1710" s="109"/>
      <c r="M1710" s="1"/>
      <c r="N1710" s="1"/>
      <c r="O1710" s="1"/>
    </row>
    <row r="1711" spans="4:15">
      <c r="D1711" s="38"/>
      <c r="I1711" s="108">
        <f t="shared" si="118"/>
        <v>1706</v>
      </c>
      <c r="J1711" s="100">
        <f t="shared" si="118"/>
        <v>45068</v>
      </c>
      <c r="K1711" s="100">
        <f t="shared" si="118"/>
        <v>45068</v>
      </c>
      <c r="L1711" s="109"/>
      <c r="M1711" s="1"/>
      <c r="N1711" s="1"/>
      <c r="O1711" s="1"/>
    </row>
    <row r="1712" spans="4:15">
      <c r="D1712" s="38"/>
      <c r="I1712" s="108">
        <f t="shared" si="118"/>
        <v>1707</v>
      </c>
      <c r="J1712" s="100">
        <f t="shared" si="118"/>
        <v>45069</v>
      </c>
      <c r="K1712" s="100">
        <f t="shared" si="118"/>
        <v>45069</v>
      </c>
      <c r="L1712" s="109"/>
      <c r="M1712" s="1"/>
      <c r="N1712" s="1"/>
      <c r="O1712" s="1"/>
    </row>
    <row r="1713" spans="4:15">
      <c r="D1713" s="38"/>
      <c r="I1713" s="108">
        <f t="shared" si="118"/>
        <v>1708</v>
      </c>
      <c r="J1713" s="100">
        <f t="shared" si="118"/>
        <v>45070</v>
      </c>
      <c r="K1713" s="100">
        <f t="shared" si="118"/>
        <v>45070</v>
      </c>
      <c r="L1713" s="109"/>
      <c r="M1713" s="1"/>
      <c r="N1713" s="1"/>
      <c r="O1713" s="1"/>
    </row>
    <row r="1714" spans="4:15">
      <c r="D1714" s="38"/>
      <c r="I1714" s="108">
        <f t="shared" si="118"/>
        <v>1709</v>
      </c>
      <c r="J1714" s="100">
        <f t="shared" si="118"/>
        <v>45071</v>
      </c>
      <c r="K1714" s="100">
        <f t="shared" si="118"/>
        <v>45071</v>
      </c>
      <c r="L1714" s="109"/>
      <c r="M1714" s="1"/>
      <c r="N1714" s="1"/>
      <c r="O1714" s="1"/>
    </row>
    <row r="1715" spans="4:15">
      <c r="D1715" s="38"/>
      <c r="I1715" s="108">
        <f t="shared" si="118"/>
        <v>1710</v>
      </c>
      <c r="J1715" s="100">
        <f t="shared" si="118"/>
        <v>45072</v>
      </c>
      <c r="K1715" s="100">
        <f t="shared" si="118"/>
        <v>45072</v>
      </c>
      <c r="L1715" s="109"/>
      <c r="M1715" s="1"/>
      <c r="N1715" s="1"/>
      <c r="O1715" s="1"/>
    </row>
    <row r="1716" spans="4:15">
      <c r="D1716" s="38"/>
      <c r="I1716" s="108">
        <f t="shared" si="118"/>
        <v>1711</v>
      </c>
      <c r="J1716" s="100">
        <f t="shared" si="118"/>
        <v>45073</v>
      </c>
      <c r="K1716" s="100">
        <f t="shared" si="118"/>
        <v>45073</v>
      </c>
      <c r="L1716" s="109"/>
      <c r="M1716" s="1"/>
      <c r="N1716" s="1"/>
      <c r="O1716" s="1"/>
    </row>
    <row r="1717" spans="4:15">
      <c r="D1717" s="38"/>
      <c r="I1717" s="108">
        <f t="shared" si="118"/>
        <v>1712</v>
      </c>
      <c r="J1717" s="100">
        <f t="shared" si="118"/>
        <v>45074</v>
      </c>
      <c r="K1717" s="100">
        <f t="shared" si="118"/>
        <v>45074</v>
      </c>
      <c r="L1717" s="109"/>
      <c r="M1717" s="1"/>
      <c r="N1717" s="1"/>
      <c r="O1717" s="1"/>
    </row>
    <row r="1718" spans="4:15">
      <c r="D1718" s="38"/>
      <c r="I1718" s="108">
        <f t="shared" si="118"/>
        <v>1713</v>
      </c>
      <c r="J1718" s="100">
        <f t="shared" si="118"/>
        <v>45075</v>
      </c>
      <c r="K1718" s="100">
        <f t="shared" si="118"/>
        <v>45075</v>
      </c>
      <c r="L1718" s="109"/>
      <c r="M1718" s="1"/>
      <c r="N1718" s="1"/>
      <c r="O1718" s="1"/>
    </row>
    <row r="1719" spans="4:15">
      <c r="D1719" s="38"/>
      <c r="I1719" s="108">
        <f t="shared" si="118"/>
        <v>1714</v>
      </c>
      <c r="J1719" s="100">
        <f t="shared" si="118"/>
        <v>45076</v>
      </c>
      <c r="K1719" s="100">
        <f t="shared" si="118"/>
        <v>45076</v>
      </c>
      <c r="L1719" s="109"/>
      <c r="M1719" s="1"/>
      <c r="N1719" s="1"/>
      <c r="O1719" s="1"/>
    </row>
    <row r="1720" spans="4:15">
      <c r="D1720" s="38"/>
      <c r="I1720" s="108">
        <f t="shared" ref="I1720:K1735" si="119">I1719+1</f>
        <v>1715</v>
      </c>
      <c r="J1720" s="100">
        <f t="shared" si="119"/>
        <v>45077</v>
      </c>
      <c r="K1720" s="100">
        <f t="shared" si="119"/>
        <v>45077</v>
      </c>
      <c r="L1720" s="109"/>
      <c r="M1720" s="1"/>
      <c r="N1720" s="1"/>
      <c r="O1720" s="1"/>
    </row>
    <row r="1721" spans="4:15">
      <c r="D1721" s="38"/>
      <c r="I1721" s="108">
        <f t="shared" si="119"/>
        <v>1716</v>
      </c>
      <c r="J1721" s="100">
        <f t="shared" si="119"/>
        <v>45078</v>
      </c>
      <c r="K1721" s="100">
        <f t="shared" si="119"/>
        <v>45078</v>
      </c>
      <c r="L1721" s="109"/>
      <c r="M1721" s="1"/>
      <c r="N1721" s="1"/>
      <c r="O1721" s="1"/>
    </row>
    <row r="1722" spans="4:15">
      <c r="D1722" s="38"/>
      <c r="I1722" s="108">
        <f t="shared" si="119"/>
        <v>1717</v>
      </c>
      <c r="J1722" s="100">
        <f t="shared" si="119"/>
        <v>45079</v>
      </c>
      <c r="K1722" s="100">
        <f t="shared" si="119"/>
        <v>45079</v>
      </c>
      <c r="L1722" s="109"/>
      <c r="M1722" s="1"/>
      <c r="N1722" s="1"/>
      <c r="O1722" s="1"/>
    </row>
    <row r="1723" spans="4:15">
      <c r="D1723" s="38"/>
      <c r="I1723" s="108">
        <f t="shared" si="119"/>
        <v>1718</v>
      </c>
      <c r="J1723" s="100">
        <f t="shared" si="119"/>
        <v>45080</v>
      </c>
      <c r="K1723" s="100">
        <f t="shared" si="119"/>
        <v>45080</v>
      </c>
      <c r="L1723" s="109"/>
      <c r="M1723" s="1"/>
      <c r="N1723" s="1"/>
      <c r="O1723" s="1"/>
    </row>
    <row r="1724" spans="4:15">
      <c r="D1724" s="38"/>
      <c r="I1724" s="108">
        <f t="shared" si="119"/>
        <v>1719</v>
      </c>
      <c r="J1724" s="100">
        <f t="shared" si="119"/>
        <v>45081</v>
      </c>
      <c r="K1724" s="100">
        <f t="shared" si="119"/>
        <v>45081</v>
      </c>
      <c r="L1724" s="109"/>
      <c r="M1724" s="1"/>
      <c r="N1724" s="1"/>
      <c r="O1724" s="1"/>
    </row>
    <row r="1725" spans="4:15">
      <c r="D1725" s="38"/>
      <c r="I1725" s="108">
        <f t="shared" si="119"/>
        <v>1720</v>
      </c>
      <c r="J1725" s="100">
        <f t="shared" si="119"/>
        <v>45082</v>
      </c>
      <c r="K1725" s="100">
        <f t="shared" si="119"/>
        <v>45082</v>
      </c>
      <c r="L1725" s="109"/>
      <c r="M1725" s="1"/>
      <c r="N1725" s="1"/>
      <c r="O1725" s="1"/>
    </row>
    <row r="1726" spans="4:15">
      <c r="D1726" s="38"/>
      <c r="I1726" s="108">
        <f t="shared" si="119"/>
        <v>1721</v>
      </c>
      <c r="J1726" s="100">
        <f t="shared" si="119"/>
        <v>45083</v>
      </c>
      <c r="K1726" s="100">
        <f t="shared" si="119"/>
        <v>45083</v>
      </c>
      <c r="L1726" s="109"/>
      <c r="M1726" s="1"/>
      <c r="N1726" s="1"/>
      <c r="O1726" s="1"/>
    </row>
    <row r="1727" spans="4:15">
      <c r="D1727" s="38"/>
      <c r="I1727" s="108">
        <f t="shared" si="119"/>
        <v>1722</v>
      </c>
      <c r="J1727" s="100">
        <f t="shared" si="119"/>
        <v>45084</v>
      </c>
      <c r="K1727" s="100">
        <f t="shared" si="119"/>
        <v>45084</v>
      </c>
      <c r="L1727" s="109"/>
      <c r="M1727" s="1"/>
      <c r="N1727" s="1"/>
      <c r="O1727" s="1"/>
    </row>
    <row r="1728" spans="4:15">
      <c r="D1728" s="38"/>
      <c r="I1728" s="108">
        <f t="shared" si="119"/>
        <v>1723</v>
      </c>
      <c r="J1728" s="100">
        <f t="shared" si="119"/>
        <v>45085</v>
      </c>
      <c r="K1728" s="100">
        <f t="shared" si="119"/>
        <v>45085</v>
      </c>
      <c r="L1728" s="109"/>
      <c r="M1728" s="1"/>
      <c r="N1728" s="1"/>
      <c r="O1728" s="1"/>
    </row>
    <row r="1729" spans="4:15">
      <c r="D1729" s="38"/>
      <c r="I1729" s="108">
        <f t="shared" si="119"/>
        <v>1724</v>
      </c>
      <c r="J1729" s="100">
        <f t="shared" si="119"/>
        <v>45086</v>
      </c>
      <c r="K1729" s="100">
        <f t="shared" si="119"/>
        <v>45086</v>
      </c>
      <c r="L1729" s="109"/>
      <c r="M1729" s="1"/>
      <c r="N1729" s="1"/>
      <c r="O1729" s="1"/>
    </row>
    <row r="1730" spans="4:15">
      <c r="D1730" s="38"/>
      <c r="I1730" s="108">
        <f t="shared" si="119"/>
        <v>1725</v>
      </c>
      <c r="J1730" s="100">
        <f t="shared" si="119"/>
        <v>45087</v>
      </c>
      <c r="K1730" s="100">
        <f t="shared" si="119"/>
        <v>45087</v>
      </c>
      <c r="L1730" s="109"/>
      <c r="M1730" s="1"/>
      <c r="N1730" s="1"/>
      <c r="O1730" s="1"/>
    </row>
    <row r="1731" spans="4:15">
      <c r="D1731" s="38"/>
      <c r="I1731" s="108">
        <f t="shared" si="119"/>
        <v>1726</v>
      </c>
      <c r="J1731" s="100">
        <f t="shared" si="119"/>
        <v>45088</v>
      </c>
      <c r="K1731" s="100">
        <f t="shared" si="119"/>
        <v>45088</v>
      </c>
      <c r="L1731" s="109"/>
      <c r="M1731" s="1"/>
      <c r="N1731" s="1"/>
      <c r="O1731" s="1"/>
    </row>
    <row r="1732" spans="4:15">
      <c r="D1732" s="38"/>
      <c r="I1732" s="108">
        <f t="shared" si="119"/>
        <v>1727</v>
      </c>
      <c r="J1732" s="100">
        <f t="shared" si="119"/>
        <v>45089</v>
      </c>
      <c r="K1732" s="100">
        <f t="shared" si="119"/>
        <v>45089</v>
      </c>
      <c r="L1732" s="109"/>
      <c r="M1732" s="1"/>
      <c r="N1732" s="1"/>
      <c r="O1732" s="1"/>
    </row>
    <row r="1733" spans="4:15">
      <c r="D1733" s="38"/>
      <c r="I1733" s="108">
        <f t="shared" si="119"/>
        <v>1728</v>
      </c>
      <c r="J1733" s="100">
        <f t="shared" si="119"/>
        <v>45090</v>
      </c>
      <c r="K1733" s="100">
        <f t="shared" si="119"/>
        <v>45090</v>
      </c>
      <c r="L1733" s="109"/>
      <c r="M1733" s="1"/>
      <c r="N1733" s="1"/>
      <c r="O1733" s="1"/>
    </row>
    <row r="1734" spans="4:15">
      <c r="D1734" s="38"/>
      <c r="I1734" s="108">
        <f t="shared" si="119"/>
        <v>1729</v>
      </c>
      <c r="J1734" s="100">
        <f t="shared" si="119"/>
        <v>45091</v>
      </c>
      <c r="K1734" s="100">
        <f t="shared" si="119"/>
        <v>45091</v>
      </c>
      <c r="L1734" s="109"/>
      <c r="M1734" s="1"/>
      <c r="N1734" s="1"/>
      <c r="O1734" s="1"/>
    </row>
    <row r="1735" spans="4:15">
      <c r="D1735" s="38"/>
      <c r="I1735" s="108">
        <f t="shared" si="119"/>
        <v>1730</v>
      </c>
      <c r="J1735" s="100">
        <f t="shared" si="119"/>
        <v>45092</v>
      </c>
      <c r="K1735" s="100">
        <f t="shared" si="119"/>
        <v>45092</v>
      </c>
      <c r="L1735" s="109"/>
      <c r="M1735" s="1"/>
      <c r="N1735" s="1"/>
      <c r="O1735" s="1"/>
    </row>
    <row r="1736" spans="4:15">
      <c r="D1736" s="38"/>
      <c r="I1736" s="108">
        <f t="shared" ref="I1736:K1751" si="120">I1735+1</f>
        <v>1731</v>
      </c>
      <c r="J1736" s="100">
        <f t="shared" si="120"/>
        <v>45093</v>
      </c>
      <c r="K1736" s="100">
        <f t="shared" si="120"/>
        <v>45093</v>
      </c>
      <c r="L1736" s="109"/>
      <c r="M1736" s="1"/>
      <c r="N1736" s="1"/>
      <c r="O1736" s="1"/>
    </row>
    <row r="1737" spans="4:15">
      <c r="D1737" s="38"/>
      <c r="I1737" s="108">
        <f t="shared" si="120"/>
        <v>1732</v>
      </c>
      <c r="J1737" s="100">
        <f t="shared" si="120"/>
        <v>45094</v>
      </c>
      <c r="K1737" s="100">
        <f t="shared" si="120"/>
        <v>45094</v>
      </c>
      <c r="L1737" s="109"/>
      <c r="M1737" s="1"/>
      <c r="N1737" s="1"/>
      <c r="O1737" s="1"/>
    </row>
    <row r="1738" spans="4:15">
      <c r="D1738" s="38"/>
      <c r="I1738" s="108">
        <f t="shared" si="120"/>
        <v>1733</v>
      </c>
      <c r="J1738" s="100">
        <f t="shared" si="120"/>
        <v>45095</v>
      </c>
      <c r="K1738" s="100">
        <f t="shared" si="120"/>
        <v>45095</v>
      </c>
      <c r="L1738" s="109"/>
      <c r="M1738" s="1"/>
      <c r="N1738" s="1"/>
      <c r="O1738" s="1"/>
    </row>
    <row r="1739" spans="4:15">
      <c r="D1739" s="38"/>
      <c r="I1739" s="108">
        <f t="shared" si="120"/>
        <v>1734</v>
      </c>
      <c r="J1739" s="100">
        <f t="shared" si="120"/>
        <v>45096</v>
      </c>
      <c r="K1739" s="100">
        <f t="shared" si="120"/>
        <v>45096</v>
      </c>
      <c r="L1739" s="109"/>
      <c r="M1739" s="1"/>
      <c r="N1739" s="1"/>
      <c r="O1739" s="1"/>
    </row>
    <row r="1740" spans="4:15">
      <c r="D1740" s="38"/>
      <c r="I1740" s="108">
        <f t="shared" si="120"/>
        <v>1735</v>
      </c>
      <c r="J1740" s="100">
        <f t="shared" si="120"/>
        <v>45097</v>
      </c>
      <c r="K1740" s="100">
        <f t="shared" si="120"/>
        <v>45097</v>
      </c>
      <c r="L1740" s="109"/>
      <c r="M1740" s="1"/>
      <c r="N1740" s="1"/>
      <c r="O1740" s="1"/>
    </row>
    <row r="1741" spans="4:15">
      <c r="D1741" s="38"/>
      <c r="I1741" s="108">
        <f t="shared" si="120"/>
        <v>1736</v>
      </c>
      <c r="J1741" s="100">
        <f t="shared" si="120"/>
        <v>45098</v>
      </c>
      <c r="K1741" s="100">
        <f t="shared" si="120"/>
        <v>45098</v>
      </c>
      <c r="L1741" s="109"/>
      <c r="M1741" s="1"/>
      <c r="N1741" s="1"/>
      <c r="O1741" s="1"/>
    </row>
    <row r="1742" spans="4:15">
      <c r="D1742" s="38"/>
      <c r="I1742" s="108">
        <f t="shared" si="120"/>
        <v>1737</v>
      </c>
      <c r="J1742" s="100">
        <f t="shared" si="120"/>
        <v>45099</v>
      </c>
      <c r="K1742" s="100">
        <f t="shared" si="120"/>
        <v>45099</v>
      </c>
      <c r="L1742" s="109"/>
      <c r="M1742" s="1"/>
      <c r="N1742" s="1"/>
      <c r="O1742" s="1"/>
    </row>
    <row r="1743" spans="4:15">
      <c r="D1743" s="38"/>
      <c r="I1743" s="108">
        <f t="shared" si="120"/>
        <v>1738</v>
      </c>
      <c r="J1743" s="100">
        <f t="shared" si="120"/>
        <v>45100</v>
      </c>
      <c r="K1743" s="100">
        <f t="shared" si="120"/>
        <v>45100</v>
      </c>
      <c r="L1743" s="109"/>
      <c r="M1743" s="1"/>
      <c r="N1743" s="1"/>
      <c r="O1743" s="1"/>
    </row>
    <row r="1744" spans="4:15">
      <c r="D1744" s="38"/>
      <c r="I1744" s="108">
        <f t="shared" si="120"/>
        <v>1739</v>
      </c>
      <c r="J1744" s="100">
        <f t="shared" si="120"/>
        <v>45101</v>
      </c>
      <c r="K1744" s="100">
        <f t="shared" si="120"/>
        <v>45101</v>
      </c>
      <c r="L1744" s="109"/>
      <c r="M1744" s="1"/>
      <c r="N1744" s="1"/>
      <c r="O1744" s="1"/>
    </row>
    <row r="1745" spans="4:15">
      <c r="D1745" s="38"/>
      <c r="I1745" s="108">
        <f t="shared" si="120"/>
        <v>1740</v>
      </c>
      <c r="J1745" s="100">
        <f t="shared" si="120"/>
        <v>45102</v>
      </c>
      <c r="K1745" s="100">
        <f t="shared" si="120"/>
        <v>45102</v>
      </c>
      <c r="L1745" s="109"/>
      <c r="M1745" s="1"/>
      <c r="N1745" s="1"/>
      <c r="O1745" s="1"/>
    </row>
    <row r="1746" spans="4:15">
      <c r="D1746" s="38"/>
      <c r="I1746" s="108">
        <f t="shared" si="120"/>
        <v>1741</v>
      </c>
      <c r="J1746" s="100">
        <f t="shared" si="120"/>
        <v>45103</v>
      </c>
      <c r="K1746" s="100">
        <f t="shared" si="120"/>
        <v>45103</v>
      </c>
      <c r="L1746" s="109"/>
      <c r="M1746" s="1"/>
      <c r="N1746" s="1"/>
      <c r="O1746" s="1"/>
    </row>
    <row r="1747" spans="4:15">
      <c r="D1747" s="38"/>
      <c r="I1747" s="108">
        <f t="shared" si="120"/>
        <v>1742</v>
      </c>
      <c r="J1747" s="100">
        <f t="shared" si="120"/>
        <v>45104</v>
      </c>
      <c r="K1747" s="100">
        <f t="shared" si="120"/>
        <v>45104</v>
      </c>
      <c r="L1747" s="109"/>
      <c r="M1747" s="1"/>
      <c r="N1747" s="1"/>
      <c r="O1747" s="1"/>
    </row>
    <row r="1748" spans="4:15">
      <c r="D1748" s="38"/>
      <c r="I1748" s="108">
        <f t="shared" si="120"/>
        <v>1743</v>
      </c>
      <c r="J1748" s="100">
        <f t="shared" si="120"/>
        <v>45105</v>
      </c>
      <c r="K1748" s="100">
        <f t="shared" si="120"/>
        <v>45105</v>
      </c>
      <c r="L1748" s="109"/>
      <c r="M1748" s="1"/>
      <c r="N1748" s="1"/>
      <c r="O1748" s="1"/>
    </row>
    <row r="1749" spans="4:15">
      <c r="D1749" s="38"/>
      <c r="I1749" s="108">
        <f t="shared" si="120"/>
        <v>1744</v>
      </c>
      <c r="J1749" s="100">
        <f t="shared" si="120"/>
        <v>45106</v>
      </c>
      <c r="K1749" s="100">
        <f t="shared" si="120"/>
        <v>45106</v>
      </c>
      <c r="L1749" s="109"/>
      <c r="M1749" s="1"/>
      <c r="N1749" s="1"/>
      <c r="O1749" s="1"/>
    </row>
    <row r="1750" spans="4:15">
      <c r="D1750" s="38"/>
      <c r="I1750" s="108">
        <f t="shared" si="120"/>
        <v>1745</v>
      </c>
      <c r="J1750" s="100">
        <f t="shared" si="120"/>
        <v>45107</v>
      </c>
      <c r="K1750" s="100">
        <f t="shared" si="120"/>
        <v>45107</v>
      </c>
      <c r="L1750" s="109"/>
      <c r="M1750" s="1"/>
      <c r="N1750" s="1"/>
      <c r="O1750" s="1"/>
    </row>
    <row r="1751" spans="4:15">
      <c r="D1751" s="38"/>
      <c r="I1751" s="108">
        <f t="shared" si="120"/>
        <v>1746</v>
      </c>
      <c r="J1751" s="100">
        <f t="shared" si="120"/>
        <v>45108</v>
      </c>
      <c r="K1751" s="100">
        <f t="shared" si="120"/>
        <v>45108</v>
      </c>
      <c r="L1751" s="109"/>
      <c r="M1751" s="1"/>
      <c r="N1751" s="1"/>
      <c r="O1751" s="1"/>
    </row>
    <row r="1752" spans="4:15">
      <c r="D1752" s="38"/>
      <c r="I1752" s="108">
        <f t="shared" ref="I1752:K1767" si="121">I1751+1</f>
        <v>1747</v>
      </c>
      <c r="J1752" s="100">
        <f t="shared" si="121"/>
        <v>45109</v>
      </c>
      <c r="K1752" s="100">
        <f t="shared" si="121"/>
        <v>45109</v>
      </c>
      <c r="L1752" s="109"/>
      <c r="M1752" s="1"/>
      <c r="N1752" s="1"/>
      <c r="O1752" s="1"/>
    </row>
    <row r="1753" spans="4:15">
      <c r="D1753" s="38"/>
      <c r="I1753" s="108">
        <f t="shared" si="121"/>
        <v>1748</v>
      </c>
      <c r="J1753" s="100">
        <f t="shared" si="121"/>
        <v>45110</v>
      </c>
      <c r="K1753" s="100">
        <f t="shared" si="121"/>
        <v>45110</v>
      </c>
      <c r="L1753" s="109"/>
      <c r="M1753" s="1"/>
      <c r="N1753" s="1"/>
      <c r="O1753" s="1"/>
    </row>
    <row r="1754" spans="4:15">
      <c r="D1754" s="38"/>
      <c r="I1754" s="108">
        <f t="shared" si="121"/>
        <v>1749</v>
      </c>
      <c r="J1754" s="100">
        <f t="shared" si="121"/>
        <v>45111</v>
      </c>
      <c r="K1754" s="100">
        <f t="shared" si="121"/>
        <v>45111</v>
      </c>
      <c r="L1754" s="109"/>
      <c r="M1754" s="1"/>
      <c r="N1754" s="1"/>
      <c r="O1754" s="1"/>
    </row>
    <row r="1755" spans="4:15">
      <c r="D1755" s="38"/>
      <c r="I1755" s="108">
        <f t="shared" si="121"/>
        <v>1750</v>
      </c>
      <c r="J1755" s="100">
        <f t="shared" si="121"/>
        <v>45112</v>
      </c>
      <c r="K1755" s="100">
        <f t="shared" si="121"/>
        <v>45112</v>
      </c>
      <c r="L1755" s="109"/>
      <c r="M1755" s="1"/>
      <c r="N1755" s="1"/>
      <c r="O1755" s="1"/>
    </row>
    <row r="1756" spans="4:15">
      <c r="D1756" s="38"/>
      <c r="I1756" s="108">
        <f t="shared" si="121"/>
        <v>1751</v>
      </c>
      <c r="J1756" s="100">
        <f t="shared" si="121"/>
        <v>45113</v>
      </c>
      <c r="K1756" s="100">
        <f t="shared" si="121"/>
        <v>45113</v>
      </c>
      <c r="L1756" s="109"/>
      <c r="M1756" s="1"/>
      <c r="N1756" s="1"/>
      <c r="O1756" s="1"/>
    </row>
    <row r="1757" spans="4:15">
      <c r="D1757" s="38"/>
      <c r="I1757" s="108">
        <f t="shared" si="121"/>
        <v>1752</v>
      </c>
      <c r="J1757" s="100">
        <f t="shared" si="121"/>
        <v>45114</v>
      </c>
      <c r="K1757" s="100">
        <f t="shared" si="121"/>
        <v>45114</v>
      </c>
      <c r="L1757" s="109"/>
      <c r="M1757" s="1"/>
      <c r="N1757" s="1"/>
      <c r="O1757" s="1"/>
    </row>
    <row r="1758" spans="4:15">
      <c r="D1758" s="38"/>
      <c r="I1758" s="108">
        <f t="shared" si="121"/>
        <v>1753</v>
      </c>
      <c r="J1758" s="100">
        <f t="shared" si="121"/>
        <v>45115</v>
      </c>
      <c r="K1758" s="100">
        <f t="shared" si="121"/>
        <v>45115</v>
      </c>
      <c r="L1758" s="109"/>
      <c r="M1758" s="1"/>
      <c r="N1758" s="1"/>
      <c r="O1758" s="1"/>
    </row>
    <row r="1759" spans="4:15">
      <c r="D1759" s="38"/>
      <c r="I1759" s="108">
        <f t="shared" si="121"/>
        <v>1754</v>
      </c>
      <c r="J1759" s="100">
        <f t="shared" si="121"/>
        <v>45116</v>
      </c>
      <c r="K1759" s="100">
        <f t="shared" si="121"/>
        <v>45116</v>
      </c>
      <c r="L1759" s="109"/>
      <c r="M1759" s="1"/>
      <c r="N1759" s="1"/>
      <c r="O1759" s="1"/>
    </row>
    <row r="1760" spans="4:15">
      <c r="D1760" s="38"/>
      <c r="I1760" s="108">
        <f t="shared" si="121"/>
        <v>1755</v>
      </c>
      <c r="J1760" s="100">
        <f t="shared" si="121"/>
        <v>45117</v>
      </c>
      <c r="K1760" s="100">
        <f t="shared" si="121"/>
        <v>45117</v>
      </c>
      <c r="L1760" s="109"/>
      <c r="M1760" s="1"/>
      <c r="N1760" s="1"/>
      <c r="O1760" s="1"/>
    </row>
    <row r="1761" spans="4:15">
      <c r="D1761" s="38"/>
      <c r="I1761" s="108">
        <f t="shared" si="121"/>
        <v>1756</v>
      </c>
      <c r="J1761" s="100">
        <f t="shared" si="121"/>
        <v>45118</v>
      </c>
      <c r="K1761" s="100">
        <f t="shared" si="121"/>
        <v>45118</v>
      </c>
      <c r="L1761" s="109"/>
      <c r="M1761" s="1"/>
      <c r="N1761" s="1"/>
      <c r="O1761" s="1"/>
    </row>
    <row r="1762" spans="4:15">
      <c r="D1762" s="38"/>
      <c r="I1762" s="108">
        <f t="shared" si="121"/>
        <v>1757</v>
      </c>
      <c r="J1762" s="100">
        <f t="shared" si="121"/>
        <v>45119</v>
      </c>
      <c r="K1762" s="100">
        <f t="shared" si="121"/>
        <v>45119</v>
      </c>
      <c r="L1762" s="109"/>
      <c r="M1762" s="1"/>
      <c r="N1762" s="1"/>
      <c r="O1762" s="1"/>
    </row>
    <row r="1763" spans="4:15">
      <c r="D1763" s="38"/>
      <c r="I1763" s="108">
        <f t="shared" si="121"/>
        <v>1758</v>
      </c>
      <c r="J1763" s="100">
        <f t="shared" si="121"/>
        <v>45120</v>
      </c>
      <c r="K1763" s="100">
        <f t="shared" si="121"/>
        <v>45120</v>
      </c>
      <c r="L1763" s="109"/>
      <c r="M1763" s="1"/>
      <c r="N1763" s="1"/>
      <c r="O1763" s="1"/>
    </row>
    <row r="1764" spans="4:15">
      <c r="D1764" s="38"/>
      <c r="I1764" s="108">
        <f t="shared" si="121"/>
        <v>1759</v>
      </c>
      <c r="J1764" s="100">
        <f t="shared" si="121"/>
        <v>45121</v>
      </c>
      <c r="K1764" s="100">
        <f t="shared" si="121"/>
        <v>45121</v>
      </c>
      <c r="L1764" s="109"/>
      <c r="M1764" s="1"/>
      <c r="N1764" s="1"/>
      <c r="O1764" s="1"/>
    </row>
    <row r="1765" spans="4:15">
      <c r="D1765" s="38"/>
      <c r="I1765" s="108">
        <f t="shared" si="121"/>
        <v>1760</v>
      </c>
      <c r="J1765" s="100">
        <f t="shared" si="121"/>
        <v>45122</v>
      </c>
      <c r="K1765" s="100">
        <f t="shared" si="121"/>
        <v>45122</v>
      </c>
      <c r="L1765" s="109"/>
      <c r="M1765" s="1"/>
      <c r="N1765" s="1"/>
      <c r="O1765" s="1"/>
    </row>
    <row r="1766" spans="4:15">
      <c r="D1766" s="38"/>
      <c r="I1766" s="108">
        <f t="shared" si="121"/>
        <v>1761</v>
      </c>
      <c r="J1766" s="100">
        <f t="shared" si="121"/>
        <v>45123</v>
      </c>
      <c r="K1766" s="100">
        <f t="shared" si="121"/>
        <v>45123</v>
      </c>
      <c r="L1766" s="109"/>
      <c r="M1766" s="1"/>
      <c r="N1766" s="1"/>
      <c r="O1766" s="1"/>
    </row>
    <row r="1767" spans="4:15">
      <c r="D1767" s="38"/>
      <c r="I1767" s="108">
        <f t="shared" si="121"/>
        <v>1762</v>
      </c>
      <c r="J1767" s="100">
        <f t="shared" si="121"/>
        <v>45124</v>
      </c>
      <c r="K1767" s="100">
        <f t="shared" si="121"/>
        <v>45124</v>
      </c>
      <c r="L1767" s="109"/>
      <c r="M1767" s="1"/>
      <c r="N1767" s="1"/>
      <c r="O1767" s="1"/>
    </row>
    <row r="1768" spans="4:15">
      <c r="D1768" s="38"/>
      <c r="I1768" s="108">
        <f t="shared" ref="I1768:K1783" si="122">I1767+1</f>
        <v>1763</v>
      </c>
      <c r="J1768" s="100">
        <f t="shared" si="122"/>
        <v>45125</v>
      </c>
      <c r="K1768" s="100">
        <f t="shared" si="122"/>
        <v>45125</v>
      </c>
      <c r="L1768" s="109"/>
      <c r="M1768" s="1"/>
      <c r="N1768" s="1"/>
      <c r="O1768" s="1"/>
    </row>
    <row r="1769" spans="4:15">
      <c r="D1769" s="38"/>
      <c r="I1769" s="108">
        <f t="shared" si="122"/>
        <v>1764</v>
      </c>
      <c r="J1769" s="100">
        <f t="shared" si="122"/>
        <v>45126</v>
      </c>
      <c r="K1769" s="100">
        <f t="shared" si="122"/>
        <v>45126</v>
      </c>
      <c r="L1769" s="109"/>
      <c r="M1769" s="1"/>
      <c r="N1769" s="1"/>
      <c r="O1769" s="1"/>
    </row>
    <row r="1770" spans="4:15">
      <c r="D1770" s="38"/>
      <c r="I1770" s="108">
        <f t="shared" si="122"/>
        <v>1765</v>
      </c>
      <c r="J1770" s="100">
        <f t="shared" si="122"/>
        <v>45127</v>
      </c>
      <c r="K1770" s="100">
        <f t="shared" si="122"/>
        <v>45127</v>
      </c>
      <c r="L1770" s="109"/>
      <c r="M1770" s="1"/>
      <c r="N1770" s="1"/>
      <c r="O1770" s="1"/>
    </row>
    <row r="1771" spans="4:15">
      <c r="D1771" s="38"/>
      <c r="I1771" s="108">
        <f t="shared" si="122"/>
        <v>1766</v>
      </c>
      <c r="J1771" s="100">
        <f t="shared" si="122"/>
        <v>45128</v>
      </c>
      <c r="K1771" s="100">
        <f t="shared" si="122"/>
        <v>45128</v>
      </c>
      <c r="L1771" s="109"/>
      <c r="M1771" s="1"/>
      <c r="N1771" s="1"/>
      <c r="O1771" s="1"/>
    </row>
    <row r="1772" spans="4:15">
      <c r="D1772" s="38"/>
      <c r="I1772" s="108">
        <f t="shared" si="122"/>
        <v>1767</v>
      </c>
      <c r="J1772" s="100">
        <f t="shared" si="122"/>
        <v>45129</v>
      </c>
      <c r="K1772" s="100">
        <f t="shared" si="122"/>
        <v>45129</v>
      </c>
      <c r="L1772" s="109"/>
      <c r="M1772" s="1"/>
      <c r="N1772" s="1"/>
      <c r="O1772" s="1"/>
    </row>
    <row r="1773" spans="4:15">
      <c r="D1773" s="38"/>
      <c r="I1773" s="108">
        <f t="shared" si="122"/>
        <v>1768</v>
      </c>
      <c r="J1773" s="100">
        <f t="shared" si="122"/>
        <v>45130</v>
      </c>
      <c r="K1773" s="100">
        <f t="shared" si="122"/>
        <v>45130</v>
      </c>
      <c r="L1773" s="109"/>
      <c r="M1773" s="1"/>
      <c r="N1773" s="1"/>
      <c r="O1773" s="1"/>
    </row>
    <row r="1774" spans="4:15">
      <c r="D1774" s="38"/>
      <c r="I1774" s="108">
        <f t="shared" si="122"/>
        <v>1769</v>
      </c>
      <c r="J1774" s="100">
        <f t="shared" si="122"/>
        <v>45131</v>
      </c>
      <c r="K1774" s="100">
        <f t="shared" si="122"/>
        <v>45131</v>
      </c>
      <c r="L1774" s="109"/>
      <c r="M1774" s="1"/>
      <c r="N1774" s="1"/>
      <c r="O1774" s="1"/>
    </row>
    <row r="1775" spans="4:15">
      <c r="D1775" s="38"/>
      <c r="I1775" s="108">
        <f t="shared" si="122"/>
        <v>1770</v>
      </c>
      <c r="J1775" s="100">
        <f t="shared" si="122"/>
        <v>45132</v>
      </c>
      <c r="K1775" s="100">
        <f t="shared" si="122"/>
        <v>45132</v>
      </c>
      <c r="L1775" s="109"/>
      <c r="M1775" s="1"/>
      <c r="N1775" s="1"/>
      <c r="O1775" s="1"/>
    </row>
    <row r="1776" spans="4:15">
      <c r="D1776" s="38"/>
      <c r="I1776" s="108">
        <f t="shared" si="122"/>
        <v>1771</v>
      </c>
      <c r="J1776" s="100">
        <f t="shared" si="122"/>
        <v>45133</v>
      </c>
      <c r="K1776" s="100">
        <f t="shared" si="122"/>
        <v>45133</v>
      </c>
      <c r="L1776" s="109"/>
      <c r="M1776" s="1"/>
      <c r="N1776" s="1"/>
      <c r="O1776" s="1"/>
    </row>
    <row r="1777" spans="4:15">
      <c r="D1777" s="38"/>
      <c r="I1777" s="108">
        <f t="shared" si="122"/>
        <v>1772</v>
      </c>
      <c r="J1777" s="100">
        <f t="shared" si="122"/>
        <v>45134</v>
      </c>
      <c r="K1777" s="100">
        <f t="shared" si="122"/>
        <v>45134</v>
      </c>
      <c r="L1777" s="109"/>
      <c r="M1777" s="1"/>
      <c r="N1777" s="1"/>
      <c r="O1777" s="1"/>
    </row>
    <row r="1778" spans="4:15">
      <c r="D1778" s="38"/>
      <c r="I1778" s="108">
        <f t="shared" si="122"/>
        <v>1773</v>
      </c>
      <c r="J1778" s="100">
        <f t="shared" si="122"/>
        <v>45135</v>
      </c>
      <c r="K1778" s="100">
        <f t="shared" si="122"/>
        <v>45135</v>
      </c>
      <c r="L1778" s="109"/>
      <c r="M1778" s="1"/>
      <c r="N1778" s="1"/>
      <c r="O1778" s="1"/>
    </row>
    <row r="1779" spans="4:15">
      <c r="D1779" s="38"/>
      <c r="I1779" s="108">
        <f t="shared" si="122"/>
        <v>1774</v>
      </c>
      <c r="J1779" s="100">
        <f t="shared" si="122"/>
        <v>45136</v>
      </c>
      <c r="K1779" s="100">
        <f t="shared" si="122"/>
        <v>45136</v>
      </c>
      <c r="L1779" s="109"/>
      <c r="M1779" s="1"/>
      <c r="N1779" s="1"/>
      <c r="O1779" s="1"/>
    </row>
    <row r="1780" spans="4:15">
      <c r="D1780" s="38"/>
      <c r="I1780" s="108">
        <f t="shared" si="122"/>
        <v>1775</v>
      </c>
      <c r="J1780" s="100">
        <f t="shared" si="122"/>
        <v>45137</v>
      </c>
      <c r="K1780" s="100">
        <f t="shared" si="122"/>
        <v>45137</v>
      </c>
      <c r="L1780" s="109"/>
      <c r="M1780" s="1"/>
      <c r="N1780" s="1"/>
      <c r="O1780" s="1"/>
    </row>
    <row r="1781" spans="4:15">
      <c r="D1781" s="38"/>
      <c r="I1781" s="108">
        <f t="shared" si="122"/>
        <v>1776</v>
      </c>
      <c r="J1781" s="100">
        <f t="shared" si="122"/>
        <v>45138</v>
      </c>
      <c r="K1781" s="100">
        <f t="shared" si="122"/>
        <v>45138</v>
      </c>
      <c r="L1781" s="109"/>
      <c r="M1781" s="1"/>
      <c r="N1781" s="1"/>
      <c r="O1781" s="1"/>
    </row>
    <row r="1782" spans="4:15">
      <c r="D1782" s="38"/>
      <c r="I1782" s="108">
        <f t="shared" si="122"/>
        <v>1777</v>
      </c>
      <c r="J1782" s="100">
        <f t="shared" si="122"/>
        <v>45139</v>
      </c>
      <c r="K1782" s="100">
        <f t="shared" si="122"/>
        <v>45139</v>
      </c>
      <c r="L1782" s="109"/>
      <c r="M1782" s="1"/>
      <c r="N1782" s="1"/>
      <c r="O1782" s="1"/>
    </row>
    <row r="1783" spans="4:15">
      <c r="D1783" s="38"/>
      <c r="I1783" s="108">
        <f t="shared" si="122"/>
        <v>1778</v>
      </c>
      <c r="J1783" s="100">
        <f t="shared" si="122"/>
        <v>45140</v>
      </c>
      <c r="K1783" s="100">
        <f t="shared" si="122"/>
        <v>45140</v>
      </c>
      <c r="L1783" s="109"/>
      <c r="M1783" s="1"/>
      <c r="N1783" s="1"/>
      <c r="O1783" s="1"/>
    </row>
    <row r="1784" spans="4:15">
      <c r="D1784" s="38"/>
      <c r="I1784" s="108">
        <f t="shared" ref="I1784:K1799" si="123">I1783+1</f>
        <v>1779</v>
      </c>
      <c r="J1784" s="100">
        <f t="shared" si="123"/>
        <v>45141</v>
      </c>
      <c r="K1784" s="100">
        <f t="shared" si="123"/>
        <v>45141</v>
      </c>
      <c r="L1784" s="109"/>
      <c r="M1784" s="1"/>
      <c r="N1784" s="1"/>
      <c r="O1784" s="1"/>
    </row>
    <row r="1785" spans="4:15">
      <c r="D1785" s="38"/>
      <c r="I1785" s="108">
        <f t="shared" si="123"/>
        <v>1780</v>
      </c>
      <c r="J1785" s="100">
        <f t="shared" si="123"/>
        <v>45142</v>
      </c>
      <c r="K1785" s="100">
        <f t="shared" si="123"/>
        <v>45142</v>
      </c>
      <c r="L1785" s="109"/>
      <c r="M1785" s="1"/>
      <c r="N1785" s="1"/>
      <c r="O1785" s="1"/>
    </row>
    <row r="1786" spans="4:15">
      <c r="D1786" s="38"/>
      <c r="I1786" s="108">
        <f t="shared" si="123"/>
        <v>1781</v>
      </c>
      <c r="J1786" s="100">
        <f t="shared" si="123"/>
        <v>45143</v>
      </c>
      <c r="K1786" s="100">
        <f t="shared" si="123"/>
        <v>45143</v>
      </c>
      <c r="L1786" s="109"/>
      <c r="M1786" s="1"/>
      <c r="N1786" s="1"/>
      <c r="O1786" s="1"/>
    </row>
    <row r="1787" spans="4:15">
      <c r="D1787" s="38"/>
      <c r="I1787" s="108">
        <f t="shared" si="123"/>
        <v>1782</v>
      </c>
      <c r="J1787" s="100">
        <f t="shared" si="123"/>
        <v>45144</v>
      </c>
      <c r="K1787" s="100">
        <f t="shared" si="123"/>
        <v>45144</v>
      </c>
      <c r="L1787" s="109"/>
      <c r="M1787" s="1"/>
      <c r="N1787" s="1"/>
      <c r="O1787" s="1"/>
    </row>
    <row r="1788" spans="4:15">
      <c r="D1788" s="38"/>
      <c r="I1788" s="108">
        <f t="shared" si="123"/>
        <v>1783</v>
      </c>
      <c r="J1788" s="100">
        <f t="shared" si="123"/>
        <v>45145</v>
      </c>
      <c r="K1788" s="100">
        <f t="shared" si="123"/>
        <v>45145</v>
      </c>
      <c r="L1788" s="109"/>
      <c r="M1788" s="1"/>
      <c r="N1788" s="1"/>
      <c r="O1788" s="1"/>
    </row>
    <row r="1789" spans="4:15">
      <c r="D1789" s="38"/>
      <c r="I1789" s="108">
        <f t="shared" si="123"/>
        <v>1784</v>
      </c>
      <c r="J1789" s="100">
        <f t="shared" si="123"/>
        <v>45146</v>
      </c>
      <c r="K1789" s="100">
        <f t="shared" si="123"/>
        <v>45146</v>
      </c>
      <c r="L1789" s="109"/>
      <c r="M1789" s="1"/>
      <c r="N1789" s="1"/>
      <c r="O1789" s="1"/>
    </row>
    <row r="1790" spans="4:15">
      <c r="D1790" s="38"/>
      <c r="I1790" s="108">
        <f t="shared" si="123"/>
        <v>1785</v>
      </c>
      <c r="J1790" s="100">
        <f t="shared" si="123"/>
        <v>45147</v>
      </c>
      <c r="K1790" s="100">
        <f t="shared" si="123"/>
        <v>45147</v>
      </c>
      <c r="L1790" s="109"/>
      <c r="M1790" s="1"/>
      <c r="N1790" s="1"/>
      <c r="O1790" s="1"/>
    </row>
    <row r="1791" spans="4:15">
      <c r="D1791" s="38"/>
      <c r="I1791" s="108">
        <f t="shared" si="123"/>
        <v>1786</v>
      </c>
      <c r="J1791" s="100">
        <f t="shared" si="123"/>
        <v>45148</v>
      </c>
      <c r="K1791" s="100">
        <f t="shared" si="123"/>
        <v>45148</v>
      </c>
      <c r="L1791" s="109"/>
      <c r="M1791" s="1"/>
      <c r="N1791" s="1"/>
      <c r="O1791" s="1"/>
    </row>
    <row r="1792" spans="4:15">
      <c r="D1792" s="38"/>
      <c r="I1792" s="108">
        <f t="shared" si="123"/>
        <v>1787</v>
      </c>
      <c r="J1792" s="100">
        <f t="shared" si="123"/>
        <v>45149</v>
      </c>
      <c r="K1792" s="100">
        <f t="shared" si="123"/>
        <v>45149</v>
      </c>
      <c r="L1792" s="109"/>
      <c r="M1792" s="1"/>
      <c r="N1792" s="1"/>
      <c r="O1792" s="1"/>
    </row>
    <row r="1793" spans="4:15">
      <c r="D1793" s="38"/>
      <c r="I1793" s="108">
        <f t="shared" si="123"/>
        <v>1788</v>
      </c>
      <c r="J1793" s="100">
        <f t="shared" si="123"/>
        <v>45150</v>
      </c>
      <c r="K1793" s="100">
        <f t="shared" si="123"/>
        <v>45150</v>
      </c>
      <c r="L1793" s="109"/>
      <c r="M1793" s="1"/>
      <c r="N1793" s="1"/>
      <c r="O1793" s="1"/>
    </row>
    <row r="1794" spans="4:15">
      <c r="D1794" s="38"/>
      <c r="I1794" s="108">
        <f t="shared" si="123"/>
        <v>1789</v>
      </c>
      <c r="J1794" s="100">
        <f t="shared" si="123"/>
        <v>45151</v>
      </c>
      <c r="K1794" s="100">
        <f t="shared" si="123"/>
        <v>45151</v>
      </c>
      <c r="L1794" s="109"/>
      <c r="M1794" s="1"/>
      <c r="N1794" s="1"/>
      <c r="O1794" s="1"/>
    </row>
    <row r="1795" spans="4:15">
      <c r="D1795" s="38"/>
      <c r="I1795" s="108">
        <f t="shared" si="123"/>
        <v>1790</v>
      </c>
      <c r="J1795" s="100">
        <f t="shared" si="123"/>
        <v>45152</v>
      </c>
      <c r="K1795" s="100">
        <f t="shared" si="123"/>
        <v>45152</v>
      </c>
      <c r="L1795" s="109"/>
      <c r="M1795" s="1"/>
      <c r="N1795" s="1"/>
      <c r="O1795" s="1"/>
    </row>
    <row r="1796" spans="4:15">
      <c r="D1796" s="38"/>
      <c r="I1796" s="108">
        <f t="shared" si="123"/>
        <v>1791</v>
      </c>
      <c r="J1796" s="100">
        <f t="shared" si="123"/>
        <v>45153</v>
      </c>
      <c r="K1796" s="100">
        <f t="shared" si="123"/>
        <v>45153</v>
      </c>
      <c r="L1796" s="109"/>
      <c r="M1796" s="1"/>
      <c r="N1796" s="1"/>
      <c r="O1796" s="1"/>
    </row>
    <row r="1797" spans="4:15">
      <c r="D1797" s="38"/>
      <c r="I1797" s="108">
        <f t="shared" si="123"/>
        <v>1792</v>
      </c>
      <c r="J1797" s="100">
        <f t="shared" si="123"/>
        <v>45154</v>
      </c>
      <c r="K1797" s="100">
        <f t="shared" si="123"/>
        <v>45154</v>
      </c>
      <c r="L1797" s="109"/>
      <c r="M1797" s="1"/>
      <c r="N1797" s="1"/>
      <c r="O1797" s="1"/>
    </row>
    <row r="1798" spans="4:15">
      <c r="D1798" s="38"/>
      <c r="I1798" s="108">
        <f t="shared" si="123"/>
        <v>1793</v>
      </c>
      <c r="J1798" s="100">
        <f t="shared" si="123"/>
        <v>45155</v>
      </c>
      <c r="K1798" s="100">
        <f t="shared" si="123"/>
        <v>45155</v>
      </c>
      <c r="L1798" s="109"/>
      <c r="M1798" s="1"/>
      <c r="N1798" s="1"/>
      <c r="O1798" s="1"/>
    </row>
    <row r="1799" spans="4:15">
      <c r="D1799" s="38"/>
      <c r="I1799" s="108">
        <f t="shared" si="123"/>
        <v>1794</v>
      </c>
      <c r="J1799" s="100">
        <f t="shared" si="123"/>
        <v>45156</v>
      </c>
      <c r="K1799" s="100">
        <f t="shared" si="123"/>
        <v>45156</v>
      </c>
      <c r="L1799" s="109"/>
      <c r="M1799" s="1"/>
      <c r="N1799" s="1"/>
      <c r="O1799" s="1"/>
    </row>
    <row r="1800" spans="4:15">
      <c r="D1800" s="38"/>
      <c r="I1800" s="108">
        <f t="shared" ref="I1800:K1815" si="124">I1799+1</f>
        <v>1795</v>
      </c>
      <c r="J1800" s="100">
        <f t="shared" si="124"/>
        <v>45157</v>
      </c>
      <c r="K1800" s="100">
        <f t="shared" si="124"/>
        <v>45157</v>
      </c>
      <c r="L1800" s="109"/>
      <c r="M1800" s="1"/>
      <c r="N1800" s="1"/>
      <c r="O1800" s="1"/>
    </row>
    <row r="1801" spans="4:15">
      <c r="D1801" s="38"/>
      <c r="I1801" s="108">
        <f t="shared" si="124"/>
        <v>1796</v>
      </c>
      <c r="J1801" s="100">
        <f t="shared" si="124"/>
        <v>45158</v>
      </c>
      <c r="K1801" s="100">
        <f t="shared" si="124"/>
        <v>45158</v>
      </c>
      <c r="L1801" s="109"/>
      <c r="M1801" s="1"/>
      <c r="N1801" s="1"/>
      <c r="O1801" s="1"/>
    </row>
    <row r="1802" spans="4:15">
      <c r="D1802" s="38"/>
      <c r="I1802" s="108">
        <f t="shared" si="124"/>
        <v>1797</v>
      </c>
      <c r="J1802" s="100">
        <f t="shared" si="124"/>
        <v>45159</v>
      </c>
      <c r="K1802" s="100">
        <f t="shared" si="124"/>
        <v>45159</v>
      </c>
      <c r="L1802" s="109"/>
      <c r="M1802" s="1"/>
      <c r="N1802" s="1"/>
      <c r="O1802" s="1"/>
    </row>
    <row r="1803" spans="4:15">
      <c r="D1803" s="38"/>
      <c r="I1803" s="108">
        <f t="shared" si="124"/>
        <v>1798</v>
      </c>
      <c r="J1803" s="100">
        <f t="shared" si="124"/>
        <v>45160</v>
      </c>
      <c r="K1803" s="100">
        <f t="shared" si="124"/>
        <v>45160</v>
      </c>
      <c r="L1803" s="109"/>
      <c r="M1803" s="1"/>
      <c r="N1803" s="1"/>
      <c r="O1803" s="1"/>
    </row>
    <row r="1804" spans="4:15">
      <c r="D1804" s="38"/>
      <c r="I1804" s="108">
        <f t="shared" si="124"/>
        <v>1799</v>
      </c>
      <c r="J1804" s="100">
        <f t="shared" si="124"/>
        <v>45161</v>
      </c>
      <c r="K1804" s="100">
        <f t="shared" si="124"/>
        <v>45161</v>
      </c>
      <c r="L1804" s="109"/>
      <c r="M1804" s="1"/>
      <c r="N1804" s="1"/>
      <c r="O1804" s="1"/>
    </row>
    <row r="1805" spans="4:15">
      <c r="D1805" s="38"/>
      <c r="I1805" s="108">
        <f t="shared" si="124"/>
        <v>1800</v>
      </c>
      <c r="J1805" s="100">
        <f t="shared" si="124"/>
        <v>45162</v>
      </c>
      <c r="K1805" s="100">
        <f t="shared" si="124"/>
        <v>45162</v>
      </c>
      <c r="L1805" s="109"/>
      <c r="M1805" s="1"/>
      <c r="N1805" s="1"/>
      <c r="O1805" s="1"/>
    </row>
    <row r="1806" spans="4:15">
      <c r="D1806" s="38"/>
      <c r="I1806" s="108">
        <f t="shared" si="124"/>
        <v>1801</v>
      </c>
      <c r="J1806" s="100">
        <f t="shared" si="124"/>
        <v>45163</v>
      </c>
      <c r="K1806" s="100">
        <f t="shared" si="124"/>
        <v>45163</v>
      </c>
      <c r="L1806" s="109"/>
      <c r="M1806" s="1"/>
      <c r="N1806" s="1"/>
      <c r="O1806" s="1"/>
    </row>
    <row r="1807" spans="4:15">
      <c r="D1807" s="38"/>
      <c r="I1807" s="108">
        <f t="shared" si="124"/>
        <v>1802</v>
      </c>
      <c r="J1807" s="100">
        <f t="shared" si="124"/>
        <v>45164</v>
      </c>
      <c r="K1807" s="100">
        <f t="shared" si="124"/>
        <v>45164</v>
      </c>
      <c r="L1807" s="109"/>
      <c r="M1807" s="1"/>
      <c r="N1807" s="1"/>
      <c r="O1807" s="1"/>
    </row>
    <row r="1808" spans="4:15">
      <c r="D1808" s="38"/>
      <c r="I1808" s="108">
        <f t="shared" si="124"/>
        <v>1803</v>
      </c>
      <c r="J1808" s="100">
        <f t="shared" si="124"/>
        <v>45165</v>
      </c>
      <c r="K1808" s="100">
        <f t="shared" si="124"/>
        <v>45165</v>
      </c>
      <c r="L1808" s="109"/>
      <c r="M1808" s="1"/>
      <c r="N1808" s="1"/>
      <c r="O1808" s="1"/>
    </row>
    <row r="1809" spans="4:15">
      <c r="D1809" s="38"/>
      <c r="I1809" s="108">
        <f t="shared" si="124"/>
        <v>1804</v>
      </c>
      <c r="J1809" s="100">
        <f t="shared" si="124"/>
        <v>45166</v>
      </c>
      <c r="K1809" s="100">
        <f t="shared" si="124"/>
        <v>45166</v>
      </c>
      <c r="L1809" s="109"/>
      <c r="M1809" s="1"/>
      <c r="N1809" s="1"/>
      <c r="O1809" s="1"/>
    </row>
    <row r="1810" spans="4:15">
      <c r="D1810" s="38"/>
      <c r="I1810" s="108">
        <f t="shared" si="124"/>
        <v>1805</v>
      </c>
      <c r="J1810" s="100">
        <f t="shared" si="124"/>
        <v>45167</v>
      </c>
      <c r="K1810" s="100">
        <f t="shared" si="124"/>
        <v>45167</v>
      </c>
      <c r="L1810" s="109"/>
      <c r="M1810" s="1"/>
      <c r="N1810" s="1"/>
      <c r="O1810" s="1"/>
    </row>
    <row r="1811" spans="4:15">
      <c r="D1811" s="38"/>
      <c r="I1811" s="108">
        <f t="shared" si="124"/>
        <v>1806</v>
      </c>
      <c r="J1811" s="100">
        <f t="shared" si="124"/>
        <v>45168</v>
      </c>
      <c r="K1811" s="100">
        <f t="shared" si="124"/>
        <v>45168</v>
      </c>
      <c r="L1811" s="109"/>
      <c r="M1811" s="1"/>
      <c r="N1811" s="1"/>
      <c r="O1811" s="1"/>
    </row>
    <row r="1812" spans="4:15">
      <c r="D1812" s="38"/>
      <c r="I1812" s="108">
        <f t="shared" si="124"/>
        <v>1807</v>
      </c>
      <c r="J1812" s="100">
        <f t="shared" si="124"/>
        <v>45169</v>
      </c>
      <c r="K1812" s="100">
        <f t="shared" si="124"/>
        <v>45169</v>
      </c>
      <c r="L1812" s="109"/>
      <c r="M1812" s="1"/>
      <c r="N1812" s="1"/>
      <c r="O1812" s="1"/>
    </row>
    <row r="1813" spans="4:15">
      <c r="D1813" s="38"/>
      <c r="I1813" s="108">
        <f t="shared" si="124"/>
        <v>1808</v>
      </c>
      <c r="J1813" s="100">
        <f t="shared" si="124"/>
        <v>45170</v>
      </c>
      <c r="K1813" s="100">
        <f t="shared" si="124"/>
        <v>45170</v>
      </c>
      <c r="L1813" s="109"/>
      <c r="M1813" s="1"/>
      <c r="N1813" s="1"/>
      <c r="O1813" s="1"/>
    </row>
    <row r="1814" spans="4:15">
      <c r="D1814" s="38"/>
      <c r="I1814" s="108">
        <f t="shared" si="124"/>
        <v>1809</v>
      </c>
      <c r="J1814" s="100">
        <f t="shared" si="124"/>
        <v>45171</v>
      </c>
      <c r="K1814" s="100">
        <f t="shared" si="124"/>
        <v>45171</v>
      </c>
      <c r="L1814" s="109"/>
      <c r="M1814" s="1"/>
      <c r="N1814" s="1"/>
      <c r="O1814" s="1"/>
    </row>
    <row r="1815" spans="4:15">
      <c r="D1815" s="38"/>
      <c r="I1815" s="108">
        <f t="shared" si="124"/>
        <v>1810</v>
      </c>
      <c r="J1815" s="100">
        <f t="shared" si="124"/>
        <v>45172</v>
      </c>
      <c r="K1815" s="100">
        <f t="shared" si="124"/>
        <v>45172</v>
      </c>
      <c r="L1815" s="109"/>
      <c r="M1815" s="1"/>
      <c r="N1815" s="1"/>
      <c r="O1815" s="1"/>
    </row>
    <row r="1816" spans="4:15">
      <c r="D1816" s="38"/>
      <c r="I1816" s="108">
        <f t="shared" ref="I1816:K1831" si="125">I1815+1</f>
        <v>1811</v>
      </c>
      <c r="J1816" s="100">
        <f t="shared" si="125"/>
        <v>45173</v>
      </c>
      <c r="K1816" s="100">
        <f t="shared" si="125"/>
        <v>45173</v>
      </c>
      <c r="L1816" s="109"/>
      <c r="M1816" s="1"/>
      <c r="N1816" s="1"/>
      <c r="O1816" s="1"/>
    </row>
    <row r="1817" spans="4:15">
      <c r="D1817" s="38"/>
      <c r="I1817" s="108">
        <f t="shared" si="125"/>
        <v>1812</v>
      </c>
      <c r="J1817" s="100">
        <f t="shared" si="125"/>
        <v>45174</v>
      </c>
      <c r="K1817" s="100">
        <f t="shared" si="125"/>
        <v>45174</v>
      </c>
      <c r="L1817" s="109"/>
      <c r="M1817" s="1"/>
      <c r="N1817" s="1"/>
      <c r="O1817" s="1"/>
    </row>
    <row r="1818" spans="4:15">
      <c r="D1818" s="38"/>
      <c r="I1818" s="108">
        <f t="shared" si="125"/>
        <v>1813</v>
      </c>
      <c r="J1818" s="100">
        <f t="shared" si="125"/>
        <v>45175</v>
      </c>
      <c r="K1818" s="100">
        <f t="shared" si="125"/>
        <v>45175</v>
      </c>
      <c r="L1818" s="109"/>
      <c r="M1818" s="1"/>
      <c r="N1818" s="1"/>
      <c r="O1818" s="1"/>
    </row>
    <row r="1819" spans="4:15">
      <c r="D1819" s="38"/>
      <c r="I1819" s="108">
        <f t="shared" si="125"/>
        <v>1814</v>
      </c>
      <c r="J1819" s="100">
        <f t="shared" si="125"/>
        <v>45176</v>
      </c>
      <c r="K1819" s="100">
        <f t="shared" si="125"/>
        <v>45176</v>
      </c>
      <c r="L1819" s="109"/>
      <c r="M1819" s="1"/>
      <c r="N1819" s="1"/>
      <c r="O1819" s="1"/>
    </row>
    <row r="1820" spans="4:15">
      <c r="D1820" s="38"/>
      <c r="I1820" s="108">
        <f t="shared" si="125"/>
        <v>1815</v>
      </c>
      <c r="J1820" s="100">
        <f t="shared" si="125"/>
        <v>45177</v>
      </c>
      <c r="K1820" s="100">
        <f t="shared" si="125"/>
        <v>45177</v>
      </c>
      <c r="L1820" s="109"/>
      <c r="M1820" s="1"/>
      <c r="N1820" s="1"/>
      <c r="O1820" s="1"/>
    </row>
    <row r="1821" spans="4:15">
      <c r="D1821" s="38"/>
      <c r="I1821" s="108">
        <f t="shared" si="125"/>
        <v>1816</v>
      </c>
      <c r="J1821" s="100">
        <f t="shared" si="125"/>
        <v>45178</v>
      </c>
      <c r="K1821" s="100">
        <f t="shared" si="125"/>
        <v>45178</v>
      </c>
      <c r="L1821" s="109"/>
      <c r="M1821" s="1"/>
      <c r="N1821" s="1"/>
      <c r="O1821" s="1"/>
    </row>
    <row r="1822" spans="4:15">
      <c r="D1822" s="38"/>
      <c r="I1822" s="108">
        <f t="shared" si="125"/>
        <v>1817</v>
      </c>
      <c r="J1822" s="100">
        <f t="shared" si="125"/>
        <v>45179</v>
      </c>
      <c r="K1822" s="100">
        <f t="shared" si="125"/>
        <v>45179</v>
      </c>
      <c r="L1822" s="109"/>
      <c r="M1822" s="1"/>
      <c r="N1822" s="1"/>
      <c r="O1822" s="1"/>
    </row>
    <row r="1823" spans="4:15">
      <c r="I1823" s="108">
        <f t="shared" si="125"/>
        <v>1818</v>
      </c>
      <c r="J1823" s="100">
        <f t="shared" si="125"/>
        <v>45180</v>
      </c>
      <c r="K1823" s="100">
        <f t="shared" si="125"/>
        <v>45180</v>
      </c>
      <c r="L1823" s="109"/>
      <c r="M1823" s="1"/>
      <c r="N1823" s="1"/>
      <c r="O1823" s="1"/>
    </row>
    <row r="1824" spans="4:15">
      <c r="I1824" s="108">
        <f t="shared" si="125"/>
        <v>1819</v>
      </c>
      <c r="J1824" s="100">
        <f t="shared" si="125"/>
        <v>45181</v>
      </c>
      <c r="K1824" s="100">
        <f t="shared" si="125"/>
        <v>45181</v>
      </c>
      <c r="L1824" s="109"/>
      <c r="M1824" s="1"/>
      <c r="N1824" s="1"/>
      <c r="O1824" s="1"/>
    </row>
    <row r="1825" spans="9:15">
      <c r="I1825" s="108">
        <f t="shared" si="125"/>
        <v>1820</v>
      </c>
      <c r="J1825" s="100">
        <f t="shared" si="125"/>
        <v>45182</v>
      </c>
      <c r="K1825" s="100">
        <f t="shared" si="125"/>
        <v>45182</v>
      </c>
      <c r="L1825" s="109"/>
      <c r="M1825" s="1"/>
      <c r="N1825" s="1"/>
      <c r="O1825" s="1"/>
    </row>
    <row r="1826" spans="9:15">
      <c r="I1826" s="108">
        <f t="shared" si="125"/>
        <v>1821</v>
      </c>
      <c r="J1826" s="100">
        <f t="shared" si="125"/>
        <v>45183</v>
      </c>
      <c r="K1826" s="100">
        <f t="shared" si="125"/>
        <v>45183</v>
      </c>
      <c r="L1826" s="109"/>
      <c r="M1826" s="1"/>
      <c r="N1826" s="1"/>
      <c r="O1826" s="1"/>
    </row>
    <row r="1827" spans="9:15">
      <c r="I1827" s="108">
        <f t="shared" si="125"/>
        <v>1822</v>
      </c>
      <c r="J1827" s="100">
        <f t="shared" si="125"/>
        <v>45184</v>
      </c>
      <c r="K1827" s="100">
        <f t="shared" si="125"/>
        <v>45184</v>
      </c>
      <c r="L1827" s="109"/>
      <c r="M1827" s="1"/>
      <c r="N1827" s="1"/>
      <c r="O1827" s="1"/>
    </row>
    <row r="1828" spans="9:15">
      <c r="I1828" s="108">
        <f t="shared" si="125"/>
        <v>1823</v>
      </c>
      <c r="J1828" s="100">
        <f t="shared" si="125"/>
        <v>45185</v>
      </c>
      <c r="K1828" s="100">
        <f t="shared" si="125"/>
        <v>45185</v>
      </c>
      <c r="L1828" s="109"/>
      <c r="M1828" s="1"/>
      <c r="N1828" s="1"/>
      <c r="O1828" s="1"/>
    </row>
    <row r="1829" spans="9:15">
      <c r="I1829" s="108">
        <f t="shared" si="125"/>
        <v>1824</v>
      </c>
      <c r="J1829" s="100">
        <f t="shared" si="125"/>
        <v>45186</v>
      </c>
      <c r="K1829" s="100">
        <f t="shared" si="125"/>
        <v>45186</v>
      </c>
      <c r="L1829" s="109"/>
      <c r="M1829" s="1"/>
      <c r="N1829" s="1"/>
      <c r="O1829" s="1"/>
    </row>
    <row r="1830" spans="9:15">
      <c r="I1830" s="108">
        <f t="shared" si="125"/>
        <v>1825</v>
      </c>
      <c r="J1830" s="100">
        <f t="shared" si="125"/>
        <v>45187</v>
      </c>
      <c r="K1830" s="100">
        <f t="shared" si="125"/>
        <v>45187</v>
      </c>
      <c r="L1830" s="109"/>
      <c r="M1830" s="1"/>
      <c r="N1830" s="1"/>
      <c r="O1830" s="1"/>
    </row>
    <row r="1831" spans="9:15">
      <c r="I1831" s="108">
        <f t="shared" si="125"/>
        <v>1826</v>
      </c>
      <c r="J1831" s="100">
        <f t="shared" si="125"/>
        <v>45188</v>
      </c>
      <c r="K1831" s="100">
        <f t="shared" si="125"/>
        <v>45188</v>
      </c>
      <c r="L1831" s="109"/>
      <c r="M1831" s="1"/>
      <c r="N1831" s="1"/>
      <c r="O1831" s="1"/>
    </row>
    <row r="1832" spans="9:15">
      <c r="I1832" s="108">
        <f t="shared" ref="I1832:K1847" si="126">I1831+1</f>
        <v>1827</v>
      </c>
      <c r="J1832" s="100">
        <f t="shared" si="126"/>
        <v>45189</v>
      </c>
      <c r="K1832" s="100">
        <f t="shared" si="126"/>
        <v>45189</v>
      </c>
      <c r="L1832" s="109"/>
      <c r="M1832" s="1"/>
      <c r="N1832" s="1"/>
      <c r="O1832" s="1"/>
    </row>
    <row r="1833" spans="9:15">
      <c r="I1833" s="108">
        <f t="shared" si="126"/>
        <v>1828</v>
      </c>
      <c r="J1833" s="100">
        <f t="shared" si="126"/>
        <v>45190</v>
      </c>
      <c r="K1833" s="100">
        <f t="shared" si="126"/>
        <v>45190</v>
      </c>
      <c r="L1833" s="109"/>
      <c r="M1833" s="1"/>
      <c r="N1833" s="1"/>
      <c r="O1833" s="1"/>
    </row>
    <row r="1834" spans="9:15">
      <c r="I1834" s="108">
        <f t="shared" si="126"/>
        <v>1829</v>
      </c>
      <c r="J1834" s="100">
        <f t="shared" si="126"/>
        <v>45191</v>
      </c>
      <c r="K1834" s="100">
        <f t="shared" si="126"/>
        <v>45191</v>
      </c>
      <c r="L1834" s="109"/>
      <c r="M1834" s="1"/>
      <c r="N1834" s="1"/>
      <c r="O1834" s="1"/>
    </row>
    <row r="1835" spans="9:15">
      <c r="I1835" s="108">
        <f t="shared" si="126"/>
        <v>1830</v>
      </c>
      <c r="J1835" s="100">
        <f t="shared" si="126"/>
        <v>45192</v>
      </c>
      <c r="K1835" s="100">
        <f t="shared" si="126"/>
        <v>45192</v>
      </c>
      <c r="L1835" s="109"/>
      <c r="M1835" s="1"/>
      <c r="N1835" s="1"/>
      <c r="O1835" s="1"/>
    </row>
    <row r="1836" spans="9:15">
      <c r="I1836" s="108">
        <f t="shared" si="126"/>
        <v>1831</v>
      </c>
      <c r="J1836" s="100">
        <f t="shared" si="126"/>
        <v>45193</v>
      </c>
      <c r="K1836" s="100">
        <f t="shared" si="126"/>
        <v>45193</v>
      </c>
      <c r="L1836" s="109"/>
      <c r="M1836" s="1"/>
      <c r="N1836" s="1"/>
      <c r="O1836" s="1"/>
    </row>
    <row r="1837" spans="9:15">
      <c r="I1837" s="108">
        <f t="shared" si="126"/>
        <v>1832</v>
      </c>
      <c r="J1837" s="100">
        <f t="shared" si="126"/>
        <v>45194</v>
      </c>
      <c r="K1837" s="100">
        <f t="shared" si="126"/>
        <v>45194</v>
      </c>
      <c r="L1837" s="109"/>
      <c r="M1837" s="1"/>
      <c r="N1837" s="1"/>
      <c r="O1837" s="1"/>
    </row>
    <row r="1838" spans="9:15">
      <c r="I1838" s="108">
        <f t="shared" si="126"/>
        <v>1833</v>
      </c>
      <c r="J1838" s="100">
        <f t="shared" si="126"/>
        <v>45195</v>
      </c>
      <c r="K1838" s="100">
        <f t="shared" si="126"/>
        <v>45195</v>
      </c>
      <c r="L1838" s="109"/>
      <c r="M1838" s="1"/>
      <c r="N1838" s="1"/>
      <c r="O1838" s="1"/>
    </row>
    <row r="1839" spans="9:15">
      <c r="I1839" s="108">
        <f t="shared" si="126"/>
        <v>1834</v>
      </c>
      <c r="J1839" s="100">
        <f t="shared" si="126"/>
        <v>45196</v>
      </c>
      <c r="K1839" s="100">
        <f t="shared" si="126"/>
        <v>45196</v>
      </c>
      <c r="L1839" s="109"/>
      <c r="M1839" s="1"/>
      <c r="N1839" s="1"/>
      <c r="O1839" s="1"/>
    </row>
    <row r="1840" spans="9:15">
      <c r="I1840" s="108">
        <f t="shared" si="126"/>
        <v>1835</v>
      </c>
      <c r="J1840" s="100">
        <f t="shared" si="126"/>
        <v>45197</v>
      </c>
      <c r="K1840" s="100">
        <f t="shared" si="126"/>
        <v>45197</v>
      </c>
      <c r="L1840" s="109"/>
      <c r="M1840" s="1"/>
      <c r="N1840" s="1"/>
      <c r="O1840" s="1"/>
    </row>
    <row r="1841" spans="9:15">
      <c r="I1841" s="108">
        <f t="shared" si="126"/>
        <v>1836</v>
      </c>
      <c r="J1841" s="100">
        <f t="shared" si="126"/>
        <v>45198</v>
      </c>
      <c r="K1841" s="100">
        <f t="shared" si="126"/>
        <v>45198</v>
      </c>
      <c r="L1841" s="109"/>
      <c r="M1841" s="1"/>
      <c r="N1841" s="1"/>
      <c r="O1841" s="1"/>
    </row>
    <row r="1842" spans="9:15">
      <c r="I1842" s="108">
        <f t="shared" si="126"/>
        <v>1837</v>
      </c>
      <c r="J1842" s="100">
        <f t="shared" si="126"/>
        <v>45199</v>
      </c>
      <c r="K1842" s="100">
        <f t="shared" si="126"/>
        <v>45199</v>
      </c>
      <c r="L1842" s="109"/>
      <c r="M1842" s="1"/>
      <c r="N1842" s="1"/>
      <c r="O1842" s="1"/>
    </row>
    <row r="1843" spans="9:15">
      <c r="I1843" s="108">
        <f t="shared" si="126"/>
        <v>1838</v>
      </c>
      <c r="J1843" s="100">
        <f t="shared" si="126"/>
        <v>45200</v>
      </c>
      <c r="K1843" s="100">
        <f t="shared" si="126"/>
        <v>45200</v>
      </c>
      <c r="L1843" s="109"/>
      <c r="M1843" s="1"/>
      <c r="N1843" s="1"/>
      <c r="O1843" s="1"/>
    </row>
    <row r="1844" spans="9:15">
      <c r="I1844" s="108">
        <f t="shared" si="126"/>
        <v>1839</v>
      </c>
      <c r="J1844" s="100">
        <f t="shared" si="126"/>
        <v>45201</v>
      </c>
      <c r="K1844" s="100">
        <f t="shared" si="126"/>
        <v>45201</v>
      </c>
      <c r="L1844" s="109"/>
      <c r="M1844" s="1"/>
      <c r="N1844" s="1"/>
      <c r="O1844" s="1"/>
    </row>
    <row r="1845" spans="9:15">
      <c r="I1845" s="108">
        <f t="shared" si="126"/>
        <v>1840</v>
      </c>
      <c r="J1845" s="100">
        <f t="shared" si="126"/>
        <v>45202</v>
      </c>
      <c r="K1845" s="100">
        <f t="shared" si="126"/>
        <v>45202</v>
      </c>
      <c r="L1845" s="109"/>
      <c r="M1845" s="1"/>
      <c r="N1845" s="1"/>
      <c r="O1845" s="1"/>
    </row>
    <row r="1846" spans="9:15">
      <c r="I1846" s="108">
        <f t="shared" si="126"/>
        <v>1841</v>
      </c>
      <c r="J1846" s="100">
        <f t="shared" si="126"/>
        <v>45203</v>
      </c>
      <c r="K1846" s="100">
        <f t="shared" si="126"/>
        <v>45203</v>
      </c>
      <c r="L1846" s="109"/>
      <c r="M1846" s="1"/>
      <c r="N1846" s="1"/>
      <c r="O1846" s="1"/>
    </row>
    <row r="1847" spans="9:15">
      <c r="I1847" s="108">
        <f t="shared" si="126"/>
        <v>1842</v>
      </c>
      <c r="J1847" s="100">
        <f t="shared" si="126"/>
        <v>45204</v>
      </c>
      <c r="K1847" s="100">
        <f t="shared" si="126"/>
        <v>45204</v>
      </c>
      <c r="L1847" s="109"/>
      <c r="M1847" s="1"/>
      <c r="N1847" s="1"/>
      <c r="O1847" s="1"/>
    </row>
    <row r="1848" spans="9:15">
      <c r="I1848" s="108">
        <f t="shared" ref="I1848:K1863" si="127">I1847+1</f>
        <v>1843</v>
      </c>
      <c r="J1848" s="100">
        <f t="shared" si="127"/>
        <v>45205</v>
      </c>
      <c r="K1848" s="100">
        <f t="shared" si="127"/>
        <v>45205</v>
      </c>
      <c r="L1848" s="109"/>
      <c r="M1848" s="1"/>
      <c r="N1848" s="1"/>
      <c r="O1848" s="1"/>
    </row>
    <row r="1849" spans="9:15">
      <c r="I1849" s="108">
        <f t="shared" si="127"/>
        <v>1844</v>
      </c>
      <c r="J1849" s="100">
        <f t="shared" si="127"/>
        <v>45206</v>
      </c>
      <c r="K1849" s="100">
        <f t="shared" si="127"/>
        <v>45206</v>
      </c>
      <c r="L1849" s="109"/>
      <c r="M1849" s="1"/>
      <c r="N1849" s="1"/>
      <c r="O1849" s="1"/>
    </row>
    <row r="1850" spans="9:15">
      <c r="I1850" s="108">
        <f t="shared" si="127"/>
        <v>1845</v>
      </c>
      <c r="J1850" s="100">
        <f t="shared" si="127"/>
        <v>45207</v>
      </c>
      <c r="K1850" s="100">
        <f t="shared" si="127"/>
        <v>45207</v>
      </c>
      <c r="L1850" s="109"/>
      <c r="M1850" s="1"/>
      <c r="N1850" s="1"/>
      <c r="O1850" s="1"/>
    </row>
    <row r="1851" spans="9:15">
      <c r="I1851" s="108">
        <f t="shared" si="127"/>
        <v>1846</v>
      </c>
      <c r="J1851" s="100">
        <f t="shared" si="127"/>
        <v>45208</v>
      </c>
      <c r="K1851" s="100">
        <f t="shared" si="127"/>
        <v>45208</v>
      </c>
      <c r="L1851" s="109"/>
      <c r="M1851" s="1"/>
      <c r="N1851" s="1"/>
      <c r="O1851" s="1"/>
    </row>
    <row r="1852" spans="9:15">
      <c r="I1852" s="108">
        <f t="shared" si="127"/>
        <v>1847</v>
      </c>
      <c r="J1852" s="100">
        <f t="shared" si="127"/>
        <v>45209</v>
      </c>
      <c r="K1852" s="100">
        <f t="shared" si="127"/>
        <v>45209</v>
      </c>
      <c r="L1852" s="109"/>
      <c r="M1852" s="1"/>
      <c r="N1852" s="1"/>
      <c r="O1852" s="1"/>
    </row>
    <row r="1853" spans="9:15">
      <c r="I1853" s="108">
        <f t="shared" si="127"/>
        <v>1848</v>
      </c>
      <c r="J1853" s="100">
        <f t="shared" si="127"/>
        <v>45210</v>
      </c>
      <c r="K1853" s="100">
        <f t="shared" si="127"/>
        <v>45210</v>
      </c>
      <c r="L1853" s="109"/>
      <c r="M1853" s="1"/>
      <c r="N1853" s="1"/>
      <c r="O1853" s="1"/>
    </row>
    <row r="1854" spans="9:15">
      <c r="I1854" s="108">
        <f t="shared" si="127"/>
        <v>1849</v>
      </c>
      <c r="J1854" s="100">
        <f t="shared" si="127"/>
        <v>45211</v>
      </c>
      <c r="K1854" s="100">
        <f t="shared" si="127"/>
        <v>45211</v>
      </c>
      <c r="L1854" s="109"/>
      <c r="M1854" s="1"/>
      <c r="N1854" s="1"/>
      <c r="O1854" s="1"/>
    </row>
    <row r="1855" spans="9:15">
      <c r="I1855" s="108">
        <f t="shared" si="127"/>
        <v>1850</v>
      </c>
      <c r="J1855" s="100">
        <f t="shared" si="127"/>
        <v>45212</v>
      </c>
      <c r="K1855" s="100">
        <f t="shared" si="127"/>
        <v>45212</v>
      </c>
      <c r="L1855" s="109"/>
      <c r="M1855" s="1"/>
      <c r="N1855" s="1"/>
      <c r="O1855" s="1"/>
    </row>
    <row r="1856" spans="9:15">
      <c r="I1856" s="108">
        <f t="shared" si="127"/>
        <v>1851</v>
      </c>
      <c r="J1856" s="100">
        <f t="shared" si="127"/>
        <v>45213</v>
      </c>
      <c r="K1856" s="100">
        <f t="shared" si="127"/>
        <v>45213</v>
      </c>
      <c r="L1856" s="109"/>
      <c r="M1856" s="1"/>
      <c r="N1856" s="1"/>
      <c r="O1856" s="1"/>
    </row>
    <row r="1857" spans="9:15">
      <c r="I1857" s="108">
        <f t="shared" si="127"/>
        <v>1852</v>
      </c>
      <c r="J1857" s="100">
        <f t="shared" si="127"/>
        <v>45214</v>
      </c>
      <c r="K1857" s="100">
        <f t="shared" si="127"/>
        <v>45214</v>
      </c>
      <c r="L1857" s="109"/>
      <c r="M1857" s="1"/>
      <c r="N1857" s="1"/>
      <c r="O1857" s="1"/>
    </row>
    <row r="1858" spans="9:15">
      <c r="I1858" s="108">
        <f t="shared" si="127"/>
        <v>1853</v>
      </c>
      <c r="J1858" s="100">
        <f t="shared" si="127"/>
        <v>45215</v>
      </c>
      <c r="K1858" s="100">
        <f t="shared" si="127"/>
        <v>45215</v>
      </c>
      <c r="L1858" s="109"/>
      <c r="M1858" s="1"/>
      <c r="N1858" s="1"/>
      <c r="O1858" s="1"/>
    </row>
    <row r="1859" spans="9:15">
      <c r="I1859" s="108">
        <f t="shared" si="127"/>
        <v>1854</v>
      </c>
      <c r="J1859" s="100">
        <f t="shared" si="127"/>
        <v>45216</v>
      </c>
      <c r="K1859" s="100">
        <f t="shared" si="127"/>
        <v>45216</v>
      </c>
      <c r="L1859" s="109"/>
      <c r="M1859" s="1"/>
      <c r="N1859" s="1"/>
      <c r="O1859" s="1"/>
    </row>
    <row r="1860" spans="9:15">
      <c r="I1860" s="108">
        <f t="shared" si="127"/>
        <v>1855</v>
      </c>
      <c r="J1860" s="100">
        <f t="shared" si="127"/>
        <v>45217</v>
      </c>
      <c r="K1860" s="100">
        <f t="shared" si="127"/>
        <v>45217</v>
      </c>
      <c r="L1860" s="109"/>
      <c r="M1860" s="1"/>
      <c r="N1860" s="1"/>
      <c r="O1860" s="1"/>
    </row>
    <row r="1861" spans="9:15">
      <c r="I1861" s="108">
        <f t="shared" si="127"/>
        <v>1856</v>
      </c>
      <c r="J1861" s="100">
        <f t="shared" si="127"/>
        <v>45218</v>
      </c>
      <c r="K1861" s="100">
        <f t="shared" si="127"/>
        <v>45218</v>
      </c>
      <c r="L1861" s="109"/>
      <c r="M1861" s="1"/>
      <c r="N1861" s="1"/>
      <c r="O1861" s="1"/>
    </row>
    <row r="1862" spans="9:15">
      <c r="I1862" s="108">
        <f t="shared" si="127"/>
        <v>1857</v>
      </c>
      <c r="J1862" s="100">
        <f t="shared" si="127"/>
        <v>45219</v>
      </c>
      <c r="K1862" s="100">
        <f t="shared" si="127"/>
        <v>45219</v>
      </c>
      <c r="L1862" s="109"/>
      <c r="M1862" s="1"/>
      <c r="N1862" s="1"/>
      <c r="O1862" s="1"/>
    </row>
    <row r="1863" spans="9:15">
      <c r="I1863" s="108">
        <f t="shared" si="127"/>
        <v>1858</v>
      </c>
      <c r="J1863" s="100">
        <f t="shared" si="127"/>
        <v>45220</v>
      </c>
      <c r="K1863" s="100">
        <f t="shared" si="127"/>
        <v>45220</v>
      </c>
      <c r="L1863" s="109"/>
      <c r="M1863" s="1"/>
      <c r="N1863" s="1"/>
      <c r="O1863" s="1"/>
    </row>
    <row r="1864" spans="9:15">
      <c r="I1864" s="108">
        <f t="shared" ref="I1864:K1879" si="128">I1863+1</f>
        <v>1859</v>
      </c>
      <c r="J1864" s="100">
        <f t="shared" si="128"/>
        <v>45221</v>
      </c>
      <c r="K1864" s="100">
        <f t="shared" si="128"/>
        <v>45221</v>
      </c>
      <c r="L1864" s="109"/>
      <c r="M1864" s="1"/>
      <c r="N1864" s="1"/>
      <c r="O1864" s="1"/>
    </row>
    <row r="1865" spans="9:15">
      <c r="I1865" s="108">
        <f t="shared" si="128"/>
        <v>1860</v>
      </c>
      <c r="J1865" s="100">
        <f t="shared" si="128"/>
        <v>45222</v>
      </c>
      <c r="K1865" s="100">
        <f t="shared" si="128"/>
        <v>45222</v>
      </c>
      <c r="L1865" s="109"/>
      <c r="M1865" s="1"/>
      <c r="N1865" s="1"/>
      <c r="O1865" s="1"/>
    </row>
    <row r="1866" spans="9:15">
      <c r="I1866" s="108">
        <f t="shared" si="128"/>
        <v>1861</v>
      </c>
      <c r="J1866" s="100">
        <f t="shared" si="128"/>
        <v>45223</v>
      </c>
      <c r="K1866" s="100">
        <f t="shared" si="128"/>
        <v>45223</v>
      </c>
      <c r="L1866" s="109"/>
      <c r="M1866" s="1"/>
      <c r="N1866" s="1"/>
      <c r="O1866" s="1"/>
    </row>
    <row r="1867" spans="9:15">
      <c r="I1867" s="108">
        <f t="shared" si="128"/>
        <v>1862</v>
      </c>
      <c r="J1867" s="100">
        <f t="shared" si="128"/>
        <v>45224</v>
      </c>
      <c r="K1867" s="100">
        <f t="shared" si="128"/>
        <v>45224</v>
      </c>
      <c r="L1867" s="109"/>
      <c r="M1867" s="1"/>
      <c r="N1867" s="1"/>
      <c r="O1867" s="1"/>
    </row>
    <row r="1868" spans="9:15">
      <c r="I1868" s="108">
        <f t="shared" si="128"/>
        <v>1863</v>
      </c>
      <c r="J1868" s="100">
        <f t="shared" si="128"/>
        <v>45225</v>
      </c>
      <c r="K1868" s="100">
        <f t="shared" si="128"/>
        <v>45225</v>
      </c>
      <c r="L1868" s="109"/>
      <c r="M1868" s="1"/>
      <c r="N1868" s="1"/>
      <c r="O1868" s="1"/>
    </row>
    <row r="1869" spans="9:15">
      <c r="I1869" s="108">
        <f t="shared" si="128"/>
        <v>1864</v>
      </c>
      <c r="J1869" s="100">
        <f t="shared" si="128"/>
        <v>45226</v>
      </c>
      <c r="K1869" s="100">
        <f t="shared" si="128"/>
        <v>45226</v>
      </c>
      <c r="L1869" s="109"/>
      <c r="M1869" s="1"/>
      <c r="N1869" s="1"/>
      <c r="O1869" s="1"/>
    </row>
    <row r="1870" spans="9:15">
      <c r="I1870" s="108">
        <f t="shared" si="128"/>
        <v>1865</v>
      </c>
      <c r="J1870" s="100">
        <f t="shared" si="128"/>
        <v>45227</v>
      </c>
      <c r="K1870" s="100">
        <f t="shared" si="128"/>
        <v>45227</v>
      </c>
      <c r="L1870" s="109"/>
      <c r="M1870" s="1"/>
      <c r="N1870" s="1"/>
      <c r="O1870" s="1"/>
    </row>
    <row r="1871" spans="9:15">
      <c r="I1871" s="108">
        <f t="shared" si="128"/>
        <v>1866</v>
      </c>
      <c r="J1871" s="100">
        <f t="shared" si="128"/>
        <v>45228</v>
      </c>
      <c r="K1871" s="100">
        <f t="shared" si="128"/>
        <v>45228</v>
      </c>
      <c r="L1871" s="109"/>
      <c r="M1871" s="1"/>
      <c r="N1871" s="1"/>
      <c r="O1871" s="1"/>
    </row>
    <row r="1872" spans="9:15">
      <c r="I1872" s="108">
        <f t="shared" si="128"/>
        <v>1867</v>
      </c>
      <c r="J1872" s="100">
        <f t="shared" si="128"/>
        <v>45229</v>
      </c>
      <c r="K1872" s="100">
        <f t="shared" si="128"/>
        <v>45229</v>
      </c>
      <c r="L1872" s="109"/>
      <c r="M1872" s="1"/>
      <c r="N1872" s="1"/>
      <c r="O1872" s="1"/>
    </row>
    <row r="1873" spans="9:15">
      <c r="I1873" s="108">
        <f t="shared" si="128"/>
        <v>1868</v>
      </c>
      <c r="J1873" s="100">
        <f t="shared" si="128"/>
        <v>45230</v>
      </c>
      <c r="K1873" s="100">
        <f t="shared" si="128"/>
        <v>45230</v>
      </c>
      <c r="L1873" s="109"/>
      <c r="M1873" s="1"/>
      <c r="N1873" s="1"/>
      <c r="O1873" s="1"/>
    </row>
    <row r="1874" spans="9:15">
      <c r="I1874" s="108">
        <f t="shared" si="128"/>
        <v>1869</v>
      </c>
      <c r="J1874" s="100">
        <f t="shared" si="128"/>
        <v>45231</v>
      </c>
      <c r="K1874" s="100">
        <f t="shared" si="128"/>
        <v>45231</v>
      </c>
      <c r="L1874" s="109"/>
      <c r="M1874" s="1"/>
      <c r="N1874" s="1"/>
      <c r="O1874" s="1"/>
    </row>
    <row r="1875" spans="9:15">
      <c r="I1875" s="108">
        <f t="shared" si="128"/>
        <v>1870</v>
      </c>
      <c r="J1875" s="100">
        <f t="shared" si="128"/>
        <v>45232</v>
      </c>
      <c r="K1875" s="100">
        <f t="shared" si="128"/>
        <v>45232</v>
      </c>
      <c r="L1875" s="109"/>
      <c r="M1875" s="1"/>
      <c r="N1875" s="1"/>
      <c r="O1875" s="1"/>
    </row>
    <row r="1876" spans="9:15">
      <c r="I1876" s="108">
        <f t="shared" si="128"/>
        <v>1871</v>
      </c>
      <c r="J1876" s="100">
        <f t="shared" si="128"/>
        <v>45233</v>
      </c>
      <c r="K1876" s="100">
        <f t="shared" si="128"/>
        <v>45233</v>
      </c>
      <c r="L1876" s="109"/>
      <c r="M1876" s="1"/>
      <c r="N1876" s="1"/>
      <c r="O1876" s="1"/>
    </row>
    <row r="1877" spans="9:15">
      <c r="I1877" s="108">
        <f t="shared" si="128"/>
        <v>1872</v>
      </c>
      <c r="J1877" s="100">
        <f t="shared" si="128"/>
        <v>45234</v>
      </c>
      <c r="K1877" s="100">
        <f t="shared" si="128"/>
        <v>45234</v>
      </c>
      <c r="L1877" s="109"/>
      <c r="M1877" s="1"/>
      <c r="N1877" s="1"/>
      <c r="O1877" s="1"/>
    </row>
    <row r="1878" spans="9:15">
      <c r="I1878" s="108">
        <f t="shared" si="128"/>
        <v>1873</v>
      </c>
      <c r="J1878" s="100">
        <f t="shared" si="128"/>
        <v>45235</v>
      </c>
      <c r="K1878" s="100">
        <f t="shared" si="128"/>
        <v>45235</v>
      </c>
      <c r="L1878" s="109"/>
      <c r="M1878" s="1"/>
      <c r="N1878" s="1"/>
      <c r="O1878" s="1"/>
    </row>
    <row r="1879" spans="9:15">
      <c r="I1879" s="108">
        <f t="shared" si="128"/>
        <v>1874</v>
      </c>
      <c r="J1879" s="100">
        <f t="shared" si="128"/>
        <v>45236</v>
      </c>
      <c r="K1879" s="100">
        <f t="shared" si="128"/>
        <v>45236</v>
      </c>
      <c r="L1879" s="109"/>
      <c r="M1879" s="1"/>
      <c r="N1879" s="1"/>
      <c r="O1879" s="1"/>
    </row>
    <row r="1880" spans="9:15">
      <c r="I1880" s="108">
        <f t="shared" ref="I1880:K1895" si="129">I1879+1</f>
        <v>1875</v>
      </c>
      <c r="J1880" s="100">
        <f t="shared" si="129"/>
        <v>45237</v>
      </c>
      <c r="K1880" s="100">
        <f t="shared" si="129"/>
        <v>45237</v>
      </c>
      <c r="L1880" s="109"/>
      <c r="M1880" s="1"/>
      <c r="N1880" s="1"/>
      <c r="O1880" s="1"/>
    </row>
    <row r="1881" spans="9:15">
      <c r="I1881" s="108">
        <f t="shared" si="129"/>
        <v>1876</v>
      </c>
      <c r="J1881" s="100">
        <f t="shared" si="129"/>
        <v>45238</v>
      </c>
      <c r="K1881" s="100">
        <f t="shared" si="129"/>
        <v>45238</v>
      </c>
      <c r="L1881" s="109"/>
      <c r="M1881" s="1"/>
      <c r="N1881" s="1"/>
      <c r="O1881" s="1"/>
    </row>
    <row r="1882" spans="9:15">
      <c r="I1882" s="108">
        <f t="shared" si="129"/>
        <v>1877</v>
      </c>
      <c r="J1882" s="100">
        <f t="shared" si="129"/>
        <v>45239</v>
      </c>
      <c r="K1882" s="100">
        <f t="shared" si="129"/>
        <v>45239</v>
      </c>
      <c r="L1882" s="109"/>
      <c r="M1882" s="1"/>
      <c r="N1882" s="1"/>
      <c r="O1882" s="1"/>
    </row>
    <row r="1883" spans="9:15">
      <c r="I1883" s="108">
        <f t="shared" si="129"/>
        <v>1878</v>
      </c>
      <c r="J1883" s="100">
        <f t="shared" si="129"/>
        <v>45240</v>
      </c>
      <c r="K1883" s="100">
        <f t="shared" si="129"/>
        <v>45240</v>
      </c>
      <c r="L1883" s="109"/>
      <c r="M1883" s="1"/>
      <c r="N1883" s="1"/>
      <c r="O1883" s="1"/>
    </row>
    <row r="1884" spans="9:15">
      <c r="I1884" s="108">
        <f t="shared" si="129"/>
        <v>1879</v>
      </c>
      <c r="J1884" s="100">
        <f t="shared" si="129"/>
        <v>45241</v>
      </c>
      <c r="K1884" s="100">
        <f t="shared" si="129"/>
        <v>45241</v>
      </c>
      <c r="L1884" s="109"/>
      <c r="M1884" s="1"/>
      <c r="N1884" s="1"/>
      <c r="O1884" s="1"/>
    </row>
    <row r="1885" spans="9:15">
      <c r="I1885" s="108">
        <f t="shared" si="129"/>
        <v>1880</v>
      </c>
      <c r="J1885" s="100">
        <f t="shared" si="129"/>
        <v>45242</v>
      </c>
      <c r="K1885" s="100">
        <f t="shared" si="129"/>
        <v>45242</v>
      </c>
      <c r="L1885" s="109"/>
      <c r="M1885" s="1"/>
      <c r="N1885" s="1"/>
      <c r="O1885" s="1"/>
    </row>
    <row r="1886" spans="9:15">
      <c r="I1886" s="108">
        <f t="shared" si="129"/>
        <v>1881</v>
      </c>
      <c r="J1886" s="100">
        <f t="shared" si="129"/>
        <v>45243</v>
      </c>
      <c r="K1886" s="100">
        <f t="shared" si="129"/>
        <v>45243</v>
      </c>
      <c r="L1886" s="109"/>
      <c r="M1886" s="1"/>
      <c r="N1886" s="1"/>
      <c r="O1886" s="1"/>
    </row>
    <row r="1887" spans="9:15">
      <c r="I1887" s="108">
        <f t="shared" si="129"/>
        <v>1882</v>
      </c>
      <c r="J1887" s="100">
        <f t="shared" si="129"/>
        <v>45244</v>
      </c>
      <c r="K1887" s="100">
        <f t="shared" si="129"/>
        <v>45244</v>
      </c>
      <c r="L1887" s="109"/>
      <c r="M1887" s="1"/>
      <c r="N1887" s="1"/>
      <c r="O1887" s="1"/>
    </row>
    <row r="1888" spans="9:15">
      <c r="I1888" s="108">
        <f t="shared" si="129"/>
        <v>1883</v>
      </c>
      <c r="J1888" s="100">
        <f t="shared" si="129"/>
        <v>45245</v>
      </c>
      <c r="K1888" s="100">
        <f t="shared" si="129"/>
        <v>45245</v>
      </c>
      <c r="L1888" s="109"/>
      <c r="M1888" s="1"/>
      <c r="N1888" s="1"/>
      <c r="O1888" s="1"/>
    </row>
    <row r="1889" spans="9:15">
      <c r="I1889" s="108">
        <f t="shared" si="129"/>
        <v>1884</v>
      </c>
      <c r="J1889" s="100">
        <f t="shared" si="129"/>
        <v>45246</v>
      </c>
      <c r="K1889" s="100">
        <f t="shared" si="129"/>
        <v>45246</v>
      </c>
      <c r="L1889" s="109"/>
      <c r="M1889" s="1"/>
      <c r="N1889" s="1"/>
      <c r="O1889" s="1"/>
    </row>
    <row r="1890" spans="9:15">
      <c r="I1890" s="108">
        <f t="shared" si="129"/>
        <v>1885</v>
      </c>
      <c r="J1890" s="100">
        <f t="shared" si="129"/>
        <v>45247</v>
      </c>
      <c r="K1890" s="100">
        <f t="shared" si="129"/>
        <v>45247</v>
      </c>
      <c r="L1890" s="109"/>
      <c r="M1890" s="1"/>
      <c r="N1890" s="1"/>
      <c r="O1890" s="1"/>
    </row>
    <row r="1891" spans="9:15">
      <c r="I1891" s="108">
        <f t="shared" si="129"/>
        <v>1886</v>
      </c>
      <c r="J1891" s="100">
        <f t="shared" si="129"/>
        <v>45248</v>
      </c>
      <c r="K1891" s="100">
        <f t="shared" si="129"/>
        <v>45248</v>
      </c>
      <c r="L1891" s="109"/>
      <c r="M1891" s="1"/>
      <c r="N1891" s="1"/>
      <c r="O1891" s="1"/>
    </row>
    <row r="1892" spans="9:15">
      <c r="I1892" s="108">
        <f t="shared" si="129"/>
        <v>1887</v>
      </c>
      <c r="J1892" s="100">
        <f t="shared" si="129"/>
        <v>45249</v>
      </c>
      <c r="K1892" s="100">
        <f t="shared" si="129"/>
        <v>45249</v>
      </c>
      <c r="L1892" s="109"/>
      <c r="M1892" s="1"/>
      <c r="N1892" s="1"/>
      <c r="O1892" s="1"/>
    </row>
    <row r="1893" spans="9:15">
      <c r="I1893" s="108">
        <f t="shared" si="129"/>
        <v>1888</v>
      </c>
      <c r="J1893" s="100">
        <f t="shared" si="129"/>
        <v>45250</v>
      </c>
      <c r="K1893" s="100">
        <f t="shared" si="129"/>
        <v>45250</v>
      </c>
      <c r="L1893" s="109"/>
      <c r="M1893" s="1"/>
      <c r="N1893" s="1"/>
      <c r="O1893" s="1"/>
    </row>
    <row r="1894" spans="9:15">
      <c r="I1894" s="108">
        <f t="shared" si="129"/>
        <v>1889</v>
      </c>
      <c r="J1894" s="100">
        <f t="shared" si="129"/>
        <v>45251</v>
      </c>
      <c r="K1894" s="100">
        <f t="shared" si="129"/>
        <v>45251</v>
      </c>
      <c r="L1894" s="109"/>
      <c r="M1894" s="1"/>
      <c r="N1894" s="1"/>
      <c r="O1894" s="1"/>
    </row>
    <row r="1895" spans="9:15">
      <c r="I1895" s="108">
        <f t="shared" si="129"/>
        <v>1890</v>
      </c>
      <c r="J1895" s="100">
        <f t="shared" si="129"/>
        <v>45252</v>
      </c>
      <c r="K1895" s="100">
        <f t="shared" si="129"/>
        <v>45252</v>
      </c>
      <c r="L1895" s="109"/>
      <c r="M1895" s="1"/>
      <c r="N1895" s="1"/>
      <c r="O1895" s="1"/>
    </row>
    <row r="1896" spans="9:15">
      <c r="I1896" s="108">
        <f t="shared" ref="I1896:K1911" si="130">I1895+1</f>
        <v>1891</v>
      </c>
      <c r="J1896" s="100">
        <f t="shared" si="130"/>
        <v>45253</v>
      </c>
      <c r="K1896" s="100">
        <f t="shared" si="130"/>
        <v>45253</v>
      </c>
      <c r="L1896" s="109"/>
      <c r="M1896" s="1"/>
      <c r="N1896" s="1"/>
      <c r="O1896" s="1"/>
    </row>
    <row r="1897" spans="9:15">
      <c r="I1897" s="108">
        <f t="shared" si="130"/>
        <v>1892</v>
      </c>
      <c r="J1897" s="100">
        <f t="shared" si="130"/>
        <v>45254</v>
      </c>
      <c r="K1897" s="100">
        <f t="shared" si="130"/>
        <v>45254</v>
      </c>
      <c r="L1897" s="109"/>
      <c r="M1897" s="1"/>
      <c r="N1897" s="1"/>
      <c r="O1897" s="1"/>
    </row>
    <row r="1898" spans="9:15">
      <c r="I1898" s="108">
        <f t="shared" si="130"/>
        <v>1893</v>
      </c>
      <c r="J1898" s="100">
        <f t="shared" si="130"/>
        <v>45255</v>
      </c>
      <c r="K1898" s="100">
        <f t="shared" si="130"/>
        <v>45255</v>
      </c>
      <c r="L1898" s="109"/>
      <c r="M1898" s="1"/>
      <c r="N1898" s="1"/>
      <c r="O1898" s="1"/>
    </row>
    <row r="1899" spans="9:15">
      <c r="I1899" s="108">
        <f t="shared" si="130"/>
        <v>1894</v>
      </c>
      <c r="J1899" s="100">
        <f t="shared" si="130"/>
        <v>45256</v>
      </c>
      <c r="K1899" s="100">
        <f t="shared" si="130"/>
        <v>45256</v>
      </c>
      <c r="L1899" s="109"/>
      <c r="M1899" s="1"/>
      <c r="N1899" s="1"/>
      <c r="O1899" s="1"/>
    </row>
    <row r="1900" spans="9:15">
      <c r="I1900" s="108">
        <f t="shared" si="130"/>
        <v>1895</v>
      </c>
      <c r="J1900" s="100">
        <f t="shared" si="130"/>
        <v>45257</v>
      </c>
      <c r="K1900" s="100">
        <f t="shared" si="130"/>
        <v>45257</v>
      </c>
      <c r="L1900" s="109"/>
      <c r="M1900" s="1"/>
      <c r="N1900" s="1"/>
      <c r="O1900" s="1"/>
    </row>
    <row r="1901" spans="9:15">
      <c r="I1901" s="108">
        <f t="shared" si="130"/>
        <v>1896</v>
      </c>
      <c r="J1901" s="100">
        <f t="shared" si="130"/>
        <v>45258</v>
      </c>
      <c r="K1901" s="100">
        <f t="shared" si="130"/>
        <v>45258</v>
      </c>
      <c r="L1901" s="109"/>
      <c r="M1901" s="1"/>
      <c r="N1901" s="1"/>
      <c r="O1901" s="1"/>
    </row>
    <row r="1902" spans="9:15">
      <c r="I1902" s="108">
        <f t="shared" si="130"/>
        <v>1897</v>
      </c>
      <c r="J1902" s="100">
        <f t="shared" si="130"/>
        <v>45259</v>
      </c>
      <c r="K1902" s="100">
        <f t="shared" si="130"/>
        <v>45259</v>
      </c>
      <c r="L1902" s="109"/>
      <c r="M1902" s="1"/>
      <c r="N1902" s="1"/>
      <c r="O1902" s="1"/>
    </row>
    <row r="1903" spans="9:15">
      <c r="I1903" s="108">
        <f t="shared" si="130"/>
        <v>1898</v>
      </c>
      <c r="J1903" s="100">
        <f t="shared" si="130"/>
        <v>45260</v>
      </c>
      <c r="K1903" s="100">
        <f t="shared" si="130"/>
        <v>45260</v>
      </c>
      <c r="L1903" s="109"/>
      <c r="M1903" s="1"/>
      <c r="N1903" s="1"/>
      <c r="O1903" s="1"/>
    </row>
    <row r="1904" spans="9:15">
      <c r="I1904" s="108">
        <f t="shared" si="130"/>
        <v>1899</v>
      </c>
      <c r="J1904" s="100">
        <f t="shared" si="130"/>
        <v>45261</v>
      </c>
      <c r="K1904" s="100">
        <f t="shared" si="130"/>
        <v>45261</v>
      </c>
      <c r="L1904" s="109"/>
      <c r="M1904" s="1"/>
      <c r="N1904" s="1"/>
      <c r="O1904" s="1"/>
    </row>
    <row r="1905" spans="9:15">
      <c r="I1905" s="108">
        <f t="shared" si="130"/>
        <v>1900</v>
      </c>
      <c r="J1905" s="100">
        <f t="shared" si="130"/>
        <v>45262</v>
      </c>
      <c r="K1905" s="100">
        <f t="shared" si="130"/>
        <v>45262</v>
      </c>
      <c r="L1905" s="109"/>
      <c r="M1905" s="1"/>
      <c r="N1905" s="1"/>
      <c r="O1905" s="1"/>
    </row>
    <row r="1906" spans="9:15">
      <c r="I1906" s="108">
        <f t="shared" si="130"/>
        <v>1901</v>
      </c>
      <c r="J1906" s="100">
        <f t="shared" si="130"/>
        <v>45263</v>
      </c>
      <c r="K1906" s="100">
        <f t="shared" si="130"/>
        <v>45263</v>
      </c>
      <c r="L1906" s="109"/>
      <c r="M1906" s="1"/>
      <c r="N1906" s="1"/>
      <c r="O1906" s="1"/>
    </row>
    <row r="1907" spans="9:15">
      <c r="I1907" s="108">
        <f t="shared" si="130"/>
        <v>1902</v>
      </c>
      <c r="J1907" s="100">
        <f t="shared" si="130"/>
        <v>45264</v>
      </c>
      <c r="K1907" s="100">
        <f t="shared" si="130"/>
        <v>45264</v>
      </c>
      <c r="L1907" s="109"/>
      <c r="M1907" s="1"/>
      <c r="N1907" s="1"/>
      <c r="O1907" s="1"/>
    </row>
    <row r="1908" spans="9:15">
      <c r="I1908" s="108">
        <f t="shared" si="130"/>
        <v>1903</v>
      </c>
      <c r="J1908" s="100">
        <f t="shared" si="130"/>
        <v>45265</v>
      </c>
      <c r="K1908" s="100">
        <f t="shared" si="130"/>
        <v>45265</v>
      </c>
      <c r="L1908" s="109"/>
      <c r="M1908" s="1"/>
      <c r="N1908" s="1"/>
      <c r="O1908" s="1"/>
    </row>
    <row r="1909" spans="9:15">
      <c r="I1909" s="108">
        <f t="shared" si="130"/>
        <v>1904</v>
      </c>
      <c r="J1909" s="100">
        <f t="shared" si="130"/>
        <v>45266</v>
      </c>
      <c r="K1909" s="100">
        <f t="shared" si="130"/>
        <v>45266</v>
      </c>
      <c r="L1909" s="109"/>
      <c r="M1909" s="1"/>
      <c r="N1909" s="1"/>
      <c r="O1909" s="1"/>
    </row>
    <row r="1910" spans="9:15">
      <c r="I1910" s="108">
        <f t="shared" si="130"/>
        <v>1905</v>
      </c>
      <c r="J1910" s="100">
        <f t="shared" si="130"/>
        <v>45267</v>
      </c>
      <c r="K1910" s="100">
        <f t="shared" si="130"/>
        <v>45267</v>
      </c>
      <c r="L1910" s="109"/>
      <c r="M1910" s="1"/>
      <c r="N1910" s="1"/>
      <c r="O1910" s="1"/>
    </row>
    <row r="1911" spans="9:15">
      <c r="I1911" s="108">
        <f t="shared" si="130"/>
        <v>1906</v>
      </c>
      <c r="J1911" s="100">
        <f t="shared" si="130"/>
        <v>45268</v>
      </c>
      <c r="K1911" s="100">
        <f t="shared" si="130"/>
        <v>45268</v>
      </c>
      <c r="L1911" s="109"/>
      <c r="M1911" s="1"/>
      <c r="N1911" s="1"/>
      <c r="O1911" s="1"/>
    </row>
    <row r="1912" spans="9:15">
      <c r="I1912" s="108">
        <f t="shared" ref="I1912:K1927" si="131">I1911+1</f>
        <v>1907</v>
      </c>
      <c r="J1912" s="100">
        <f t="shared" si="131"/>
        <v>45269</v>
      </c>
      <c r="K1912" s="100">
        <f t="shared" si="131"/>
        <v>45269</v>
      </c>
      <c r="L1912" s="109"/>
      <c r="M1912" s="1"/>
      <c r="N1912" s="1"/>
      <c r="O1912" s="1"/>
    </row>
    <row r="1913" spans="9:15">
      <c r="I1913" s="108">
        <f t="shared" si="131"/>
        <v>1908</v>
      </c>
      <c r="J1913" s="100">
        <f t="shared" si="131"/>
        <v>45270</v>
      </c>
      <c r="K1913" s="100">
        <f t="shared" si="131"/>
        <v>45270</v>
      </c>
      <c r="L1913" s="109"/>
      <c r="M1913" s="1"/>
      <c r="N1913" s="1"/>
      <c r="O1913" s="1"/>
    </row>
    <row r="1914" spans="9:15">
      <c r="I1914" s="108">
        <f t="shared" si="131"/>
        <v>1909</v>
      </c>
      <c r="J1914" s="100">
        <f t="shared" si="131"/>
        <v>45271</v>
      </c>
      <c r="K1914" s="100">
        <f t="shared" si="131"/>
        <v>45271</v>
      </c>
      <c r="L1914" s="109"/>
      <c r="M1914" s="1"/>
      <c r="N1914" s="1"/>
      <c r="O1914" s="1"/>
    </row>
    <row r="1915" spans="9:15">
      <c r="I1915" s="108">
        <f t="shared" si="131"/>
        <v>1910</v>
      </c>
      <c r="J1915" s="100">
        <f t="shared" si="131"/>
        <v>45272</v>
      </c>
      <c r="K1915" s="100">
        <f t="shared" si="131"/>
        <v>45272</v>
      </c>
      <c r="L1915" s="109"/>
      <c r="M1915" s="1"/>
      <c r="N1915" s="1"/>
      <c r="O1915" s="1"/>
    </row>
    <row r="1916" spans="9:15">
      <c r="I1916" s="108">
        <f t="shared" si="131"/>
        <v>1911</v>
      </c>
      <c r="J1916" s="100">
        <f t="shared" si="131"/>
        <v>45273</v>
      </c>
      <c r="K1916" s="100">
        <f t="shared" si="131"/>
        <v>45273</v>
      </c>
      <c r="L1916" s="109"/>
      <c r="M1916" s="1"/>
      <c r="N1916" s="1"/>
      <c r="O1916" s="1"/>
    </row>
    <row r="1917" spans="9:15">
      <c r="I1917" s="108">
        <f t="shared" si="131"/>
        <v>1912</v>
      </c>
      <c r="J1917" s="100">
        <f t="shared" si="131"/>
        <v>45274</v>
      </c>
      <c r="K1917" s="100">
        <f t="shared" si="131"/>
        <v>45274</v>
      </c>
      <c r="L1917" s="109"/>
      <c r="M1917" s="1"/>
      <c r="N1917" s="1"/>
      <c r="O1917" s="1"/>
    </row>
    <row r="1918" spans="9:15">
      <c r="I1918" s="108">
        <f t="shared" si="131"/>
        <v>1913</v>
      </c>
      <c r="J1918" s="100">
        <f t="shared" si="131"/>
        <v>45275</v>
      </c>
      <c r="K1918" s="100">
        <f t="shared" si="131"/>
        <v>45275</v>
      </c>
      <c r="L1918" s="109"/>
      <c r="M1918" s="1"/>
      <c r="N1918" s="1"/>
      <c r="O1918" s="1"/>
    </row>
    <row r="1919" spans="9:15">
      <c r="I1919" s="108">
        <f t="shared" si="131"/>
        <v>1914</v>
      </c>
      <c r="J1919" s="100">
        <f t="shared" si="131"/>
        <v>45276</v>
      </c>
      <c r="K1919" s="100">
        <f t="shared" si="131"/>
        <v>45276</v>
      </c>
      <c r="L1919" s="109"/>
      <c r="M1919" s="1"/>
      <c r="N1919" s="1"/>
      <c r="O1919" s="1"/>
    </row>
    <row r="1920" spans="9:15">
      <c r="I1920" s="108">
        <f t="shared" si="131"/>
        <v>1915</v>
      </c>
      <c r="J1920" s="100">
        <f t="shared" si="131"/>
        <v>45277</v>
      </c>
      <c r="K1920" s="100">
        <f t="shared" si="131"/>
        <v>45277</v>
      </c>
      <c r="L1920" s="109"/>
      <c r="M1920" s="1"/>
      <c r="N1920" s="1"/>
      <c r="O1920" s="1"/>
    </row>
    <row r="1921" spans="9:15">
      <c r="I1921" s="108">
        <f t="shared" si="131"/>
        <v>1916</v>
      </c>
      <c r="J1921" s="100">
        <f t="shared" si="131"/>
        <v>45278</v>
      </c>
      <c r="K1921" s="100">
        <f t="shared" si="131"/>
        <v>45278</v>
      </c>
      <c r="L1921" s="109"/>
      <c r="M1921" s="1"/>
      <c r="N1921" s="1"/>
      <c r="O1921" s="1"/>
    </row>
    <row r="1922" spans="9:15">
      <c r="I1922" s="108">
        <f t="shared" si="131"/>
        <v>1917</v>
      </c>
      <c r="J1922" s="100">
        <f t="shared" si="131"/>
        <v>45279</v>
      </c>
      <c r="K1922" s="100">
        <f t="shared" si="131"/>
        <v>45279</v>
      </c>
      <c r="L1922" s="109"/>
      <c r="M1922" s="1"/>
      <c r="N1922" s="1"/>
      <c r="O1922" s="1"/>
    </row>
    <row r="1923" spans="9:15">
      <c r="I1923" s="108">
        <f t="shared" si="131"/>
        <v>1918</v>
      </c>
      <c r="J1923" s="100">
        <f t="shared" si="131"/>
        <v>45280</v>
      </c>
      <c r="K1923" s="100">
        <f t="shared" si="131"/>
        <v>45280</v>
      </c>
      <c r="L1923" s="109"/>
      <c r="M1923" s="1"/>
      <c r="N1923" s="1"/>
      <c r="O1923" s="1"/>
    </row>
    <row r="1924" spans="9:15">
      <c r="I1924" s="108">
        <f t="shared" si="131"/>
        <v>1919</v>
      </c>
      <c r="J1924" s="100">
        <f t="shared" si="131"/>
        <v>45281</v>
      </c>
      <c r="K1924" s="100">
        <f t="shared" si="131"/>
        <v>45281</v>
      </c>
      <c r="L1924" s="109"/>
      <c r="M1924" s="1"/>
      <c r="N1924" s="1"/>
      <c r="O1924" s="1"/>
    </row>
    <row r="1925" spans="9:15">
      <c r="I1925" s="108">
        <f t="shared" si="131"/>
        <v>1920</v>
      </c>
      <c r="J1925" s="100">
        <f t="shared" si="131"/>
        <v>45282</v>
      </c>
      <c r="K1925" s="100">
        <f t="shared" si="131"/>
        <v>45282</v>
      </c>
      <c r="L1925" s="109"/>
      <c r="M1925" s="1"/>
      <c r="N1925" s="1"/>
      <c r="O1925" s="1"/>
    </row>
    <row r="1926" spans="9:15">
      <c r="I1926" s="108">
        <f t="shared" si="131"/>
        <v>1921</v>
      </c>
      <c r="J1926" s="100">
        <f t="shared" si="131"/>
        <v>45283</v>
      </c>
      <c r="K1926" s="100">
        <f t="shared" si="131"/>
        <v>45283</v>
      </c>
      <c r="L1926" s="109"/>
      <c r="M1926" s="1"/>
      <c r="N1926" s="1"/>
      <c r="O1926" s="1"/>
    </row>
    <row r="1927" spans="9:15">
      <c r="I1927" s="108">
        <f t="shared" si="131"/>
        <v>1922</v>
      </c>
      <c r="J1927" s="100">
        <f t="shared" si="131"/>
        <v>45284</v>
      </c>
      <c r="K1927" s="100">
        <f t="shared" si="131"/>
        <v>45284</v>
      </c>
      <c r="L1927" s="109"/>
      <c r="M1927" s="1"/>
      <c r="N1927" s="1"/>
      <c r="O1927" s="1"/>
    </row>
    <row r="1928" spans="9:15">
      <c r="I1928" s="108">
        <f t="shared" ref="I1928:K1943" si="132">I1927+1</f>
        <v>1923</v>
      </c>
      <c r="J1928" s="100">
        <f t="shared" si="132"/>
        <v>45285</v>
      </c>
      <c r="K1928" s="100">
        <f t="shared" si="132"/>
        <v>45285</v>
      </c>
      <c r="L1928" s="109"/>
      <c r="M1928" s="1"/>
      <c r="N1928" s="1"/>
      <c r="O1928" s="1"/>
    </row>
    <row r="1929" spans="9:15">
      <c r="I1929" s="108">
        <f t="shared" si="132"/>
        <v>1924</v>
      </c>
      <c r="J1929" s="100">
        <f t="shared" si="132"/>
        <v>45286</v>
      </c>
      <c r="K1929" s="100">
        <f t="shared" si="132"/>
        <v>45286</v>
      </c>
      <c r="L1929" s="109"/>
      <c r="M1929" s="1"/>
      <c r="N1929" s="1"/>
      <c r="O1929" s="1"/>
    </row>
    <row r="1930" spans="9:15">
      <c r="I1930" s="108">
        <f t="shared" si="132"/>
        <v>1925</v>
      </c>
      <c r="J1930" s="100">
        <f t="shared" si="132"/>
        <v>45287</v>
      </c>
      <c r="K1930" s="100">
        <f t="shared" si="132"/>
        <v>45287</v>
      </c>
      <c r="L1930" s="109"/>
      <c r="M1930" s="1"/>
      <c r="N1930" s="1"/>
      <c r="O1930" s="1"/>
    </row>
    <row r="1931" spans="9:15">
      <c r="I1931" s="108">
        <f t="shared" si="132"/>
        <v>1926</v>
      </c>
      <c r="J1931" s="100">
        <f t="shared" si="132"/>
        <v>45288</v>
      </c>
      <c r="K1931" s="100">
        <f t="shared" si="132"/>
        <v>45288</v>
      </c>
      <c r="L1931" s="109"/>
      <c r="M1931" s="1"/>
      <c r="N1931" s="1"/>
      <c r="O1931" s="1"/>
    </row>
    <row r="1932" spans="9:15">
      <c r="I1932" s="108">
        <f t="shared" si="132"/>
        <v>1927</v>
      </c>
      <c r="J1932" s="100">
        <f t="shared" si="132"/>
        <v>45289</v>
      </c>
      <c r="K1932" s="100">
        <f t="shared" si="132"/>
        <v>45289</v>
      </c>
      <c r="L1932" s="109"/>
      <c r="M1932" s="1"/>
      <c r="N1932" s="1"/>
      <c r="O1932" s="1"/>
    </row>
    <row r="1933" spans="9:15">
      <c r="I1933" s="108">
        <f t="shared" si="132"/>
        <v>1928</v>
      </c>
      <c r="J1933" s="100">
        <f t="shared" si="132"/>
        <v>45290</v>
      </c>
      <c r="K1933" s="100">
        <f t="shared" si="132"/>
        <v>45290</v>
      </c>
      <c r="L1933" s="109"/>
      <c r="M1933" s="1"/>
      <c r="N1933" s="1"/>
      <c r="O1933" s="1"/>
    </row>
    <row r="1934" spans="9:15">
      <c r="I1934" s="108">
        <f t="shared" si="132"/>
        <v>1929</v>
      </c>
      <c r="J1934" s="100">
        <f t="shared" si="132"/>
        <v>45291</v>
      </c>
      <c r="K1934" s="100">
        <f t="shared" si="132"/>
        <v>45291</v>
      </c>
      <c r="L1934" s="109"/>
      <c r="M1934" s="1"/>
      <c r="N1934" s="1"/>
      <c r="O1934" s="1"/>
    </row>
    <row r="1935" spans="9:15">
      <c r="I1935" s="108">
        <f t="shared" si="132"/>
        <v>1930</v>
      </c>
      <c r="J1935" s="100">
        <f t="shared" si="132"/>
        <v>45292</v>
      </c>
      <c r="K1935" s="100">
        <f t="shared" si="132"/>
        <v>45292</v>
      </c>
      <c r="L1935" s="109"/>
      <c r="M1935" s="1"/>
      <c r="N1935" s="1"/>
      <c r="O1935" s="1"/>
    </row>
    <row r="1936" spans="9:15">
      <c r="I1936" s="108">
        <f t="shared" si="132"/>
        <v>1931</v>
      </c>
      <c r="J1936" s="100">
        <f t="shared" si="132"/>
        <v>45293</v>
      </c>
      <c r="K1936" s="100">
        <f t="shared" si="132"/>
        <v>45293</v>
      </c>
      <c r="L1936" s="109"/>
      <c r="M1936" s="1"/>
      <c r="N1936" s="1"/>
      <c r="O1936" s="1"/>
    </row>
    <row r="1937" spans="9:15">
      <c r="I1937" s="108">
        <f t="shared" si="132"/>
        <v>1932</v>
      </c>
      <c r="J1937" s="100">
        <f t="shared" si="132"/>
        <v>45294</v>
      </c>
      <c r="K1937" s="100">
        <f t="shared" si="132"/>
        <v>45294</v>
      </c>
      <c r="L1937" s="109"/>
      <c r="M1937" s="1"/>
      <c r="N1937" s="1"/>
      <c r="O1937" s="1"/>
    </row>
    <row r="1938" spans="9:15">
      <c r="I1938" s="108">
        <f t="shared" si="132"/>
        <v>1933</v>
      </c>
      <c r="J1938" s="100">
        <f t="shared" si="132"/>
        <v>45295</v>
      </c>
      <c r="K1938" s="100">
        <f t="shared" si="132"/>
        <v>45295</v>
      </c>
      <c r="L1938" s="109"/>
      <c r="M1938" s="1"/>
      <c r="N1938" s="1"/>
      <c r="O1938" s="1"/>
    </row>
    <row r="1939" spans="9:15">
      <c r="I1939" s="108">
        <f t="shared" si="132"/>
        <v>1934</v>
      </c>
      <c r="J1939" s="100">
        <f t="shared" si="132"/>
        <v>45296</v>
      </c>
      <c r="K1939" s="100">
        <f t="shared" si="132"/>
        <v>45296</v>
      </c>
      <c r="L1939" s="109"/>
      <c r="M1939" s="1"/>
      <c r="N1939" s="1"/>
      <c r="O1939" s="1"/>
    </row>
    <row r="1940" spans="9:15">
      <c r="I1940" s="108">
        <f t="shared" si="132"/>
        <v>1935</v>
      </c>
      <c r="J1940" s="100">
        <f t="shared" si="132"/>
        <v>45297</v>
      </c>
      <c r="K1940" s="100">
        <f t="shared" si="132"/>
        <v>45297</v>
      </c>
      <c r="L1940" s="109"/>
      <c r="M1940" s="1"/>
      <c r="N1940" s="1"/>
      <c r="O1940" s="1"/>
    </row>
    <row r="1941" spans="9:15">
      <c r="I1941" s="108">
        <f t="shared" si="132"/>
        <v>1936</v>
      </c>
      <c r="J1941" s="100">
        <f t="shared" si="132"/>
        <v>45298</v>
      </c>
      <c r="K1941" s="100">
        <f t="shared" si="132"/>
        <v>45298</v>
      </c>
      <c r="L1941" s="109"/>
      <c r="M1941" s="1"/>
      <c r="N1941" s="1"/>
      <c r="O1941" s="1"/>
    </row>
    <row r="1942" spans="9:15">
      <c r="I1942" s="108">
        <f t="shared" si="132"/>
        <v>1937</v>
      </c>
      <c r="J1942" s="100">
        <f t="shared" si="132"/>
        <v>45299</v>
      </c>
      <c r="K1942" s="100">
        <f t="shared" si="132"/>
        <v>45299</v>
      </c>
      <c r="L1942" s="109"/>
      <c r="M1942" s="1"/>
      <c r="N1942" s="1"/>
      <c r="O1942" s="1"/>
    </row>
    <row r="1943" spans="9:15">
      <c r="I1943" s="108">
        <f t="shared" si="132"/>
        <v>1938</v>
      </c>
      <c r="J1943" s="100">
        <f t="shared" si="132"/>
        <v>45300</v>
      </c>
      <c r="K1943" s="100">
        <f t="shared" si="132"/>
        <v>45300</v>
      </c>
      <c r="L1943" s="109"/>
      <c r="M1943" s="1"/>
      <c r="N1943" s="1"/>
      <c r="O1943" s="1"/>
    </row>
    <row r="1944" spans="9:15">
      <c r="I1944" s="108">
        <f t="shared" ref="I1944:K1959" si="133">I1943+1</f>
        <v>1939</v>
      </c>
      <c r="J1944" s="100">
        <f t="shared" si="133"/>
        <v>45301</v>
      </c>
      <c r="K1944" s="100">
        <f t="shared" si="133"/>
        <v>45301</v>
      </c>
      <c r="L1944" s="109"/>
      <c r="M1944" s="1"/>
      <c r="N1944" s="1"/>
      <c r="O1944" s="1"/>
    </row>
    <row r="1945" spans="9:15">
      <c r="I1945" s="108">
        <f t="shared" si="133"/>
        <v>1940</v>
      </c>
      <c r="J1945" s="100">
        <f t="shared" si="133"/>
        <v>45302</v>
      </c>
      <c r="K1945" s="100">
        <f t="shared" si="133"/>
        <v>45302</v>
      </c>
      <c r="L1945" s="109"/>
      <c r="M1945" s="1"/>
      <c r="N1945" s="1"/>
      <c r="O1945" s="1"/>
    </row>
    <row r="1946" spans="9:15">
      <c r="I1946" s="108">
        <f t="shared" si="133"/>
        <v>1941</v>
      </c>
      <c r="J1946" s="100">
        <f t="shared" si="133"/>
        <v>45303</v>
      </c>
      <c r="K1946" s="100">
        <f t="shared" si="133"/>
        <v>45303</v>
      </c>
      <c r="L1946" s="109"/>
      <c r="M1946" s="1"/>
      <c r="N1946" s="1"/>
      <c r="O1946" s="1"/>
    </row>
    <row r="1947" spans="9:15">
      <c r="I1947" s="108">
        <f t="shared" si="133"/>
        <v>1942</v>
      </c>
      <c r="J1947" s="100">
        <f t="shared" si="133"/>
        <v>45304</v>
      </c>
      <c r="K1947" s="100">
        <f t="shared" si="133"/>
        <v>45304</v>
      </c>
      <c r="L1947" s="109"/>
      <c r="M1947" s="1"/>
      <c r="N1947" s="1"/>
      <c r="O1947" s="1"/>
    </row>
    <row r="1948" spans="9:15">
      <c r="I1948" s="108">
        <f t="shared" si="133"/>
        <v>1943</v>
      </c>
      <c r="J1948" s="100">
        <f t="shared" si="133"/>
        <v>45305</v>
      </c>
      <c r="K1948" s="100">
        <f t="shared" si="133"/>
        <v>45305</v>
      </c>
      <c r="L1948" s="109"/>
      <c r="M1948" s="1"/>
      <c r="N1948" s="1"/>
      <c r="O1948" s="1"/>
    </row>
    <row r="1949" spans="9:15">
      <c r="I1949" s="108">
        <f t="shared" si="133"/>
        <v>1944</v>
      </c>
      <c r="J1949" s="100">
        <f t="shared" si="133"/>
        <v>45306</v>
      </c>
      <c r="K1949" s="100">
        <f t="shared" si="133"/>
        <v>45306</v>
      </c>
      <c r="L1949" s="109"/>
      <c r="M1949" s="1"/>
      <c r="N1949" s="1"/>
      <c r="O1949" s="1"/>
    </row>
    <row r="1950" spans="9:15">
      <c r="I1950" s="108">
        <f t="shared" si="133"/>
        <v>1945</v>
      </c>
      <c r="J1950" s="100">
        <f t="shared" si="133"/>
        <v>45307</v>
      </c>
      <c r="K1950" s="100">
        <f t="shared" si="133"/>
        <v>45307</v>
      </c>
      <c r="L1950" s="109"/>
      <c r="M1950" s="1"/>
      <c r="N1950" s="1"/>
      <c r="O1950" s="1"/>
    </row>
    <row r="1951" spans="9:15">
      <c r="I1951" s="108">
        <f t="shared" si="133"/>
        <v>1946</v>
      </c>
      <c r="J1951" s="100">
        <f t="shared" si="133"/>
        <v>45308</v>
      </c>
      <c r="K1951" s="100">
        <f t="shared" si="133"/>
        <v>45308</v>
      </c>
      <c r="L1951" s="109"/>
      <c r="M1951" s="1"/>
      <c r="N1951" s="1"/>
      <c r="O1951" s="1"/>
    </row>
    <row r="1952" spans="9:15">
      <c r="I1952" s="108">
        <f t="shared" si="133"/>
        <v>1947</v>
      </c>
      <c r="J1952" s="100">
        <f t="shared" si="133"/>
        <v>45309</v>
      </c>
      <c r="K1952" s="100">
        <f t="shared" si="133"/>
        <v>45309</v>
      </c>
      <c r="L1952" s="109"/>
      <c r="M1952" s="1"/>
      <c r="N1952" s="1"/>
      <c r="O1952" s="1"/>
    </row>
    <row r="1953" spans="9:15">
      <c r="I1953" s="108">
        <f t="shared" si="133"/>
        <v>1948</v>
      </c>
      <c r="J1953" s="100">
        <f t="shared" si="133"/>
        <v>45310</v>
      </c>
      <c r="K1953" s="100">
        <f t="shared" si="133"/>
        <v>45310</v>
      </c>
      <c r="L1953" s="109"/>
      <c r="M1953" s="1"/>
      <c r="N1953" s="1"/>
      <c r="O1953" s="1"/>
    </row>
    <row r="1954" spans="9:15">
      <c r="I1954" s="108">
        <f t="shared" si="133"/>
        <v>1949</v>
      </c>
      <c r="J1954" s="100">
        <f t="shared" si="133"/>
        <v>45311</v>
      </c>
      <c r="K1954" s="100">
        <f t="shared" si="133"/>
        <v>45311</v>
      </c>
      <c r="L1954" s="109"/>
      <c r="M1954" s="1"/>
      <c r="N1954" s="1"/>
      <c r="O1954" s="1"/>
    </row>
    <row r="1955" spans="9:15">
      <c r="I1955" s="108">
        <f t="shared" si="133"/>
        <v>1950</v>
      </c>
      <c r="J1955" s="100">
        <f t="shared" si="133"/>
        <v>45312</v>
      </c>
      <c r="K1955" s="100">
        <f t="shared" si="133"/>
        <v>45312</v>
      </c>
      <c r="L1955" s="109"/>
      <c r="M1955" s="1"/>
      <c r="N1955" s="1"/>
      <c r="O1955" s="1"/>
    </row>
    <row r="1956" spans="9:15">
      <c r="I1956" s="108">
        <f t="shared" si="133"/>
        <v>1951</v>
      </c>
      <c r="J1956" s="100">
        <f t="shared" si="133"/>
        <v>45313</v>
      </c>
      <c r="K1956" s="100">
        <f t="shared" si="133"/>
        <v>45313</v>
      </c>
      <c r="L1956" s="109"/>
      <c r="M1956" s="1"/>
      <c r="N1956" s="1"/>
      <c r="O1956" s="1"/>
    </row>
    <row r="1957" spans="9:15">
      <c r="I1957" s="108">
        <f t="shared" si="133"/>
        <v>1952</v>
      </c>
      <c r="J1957" s="100">
        <f t="shared" si="133"/>
        <v>45314</v>
      </c>
      <c r="K1957" s="100">
        <f t="shared" si="133"/>
        <v>45314</v>
      </c>
      <c r="L1957" s="109"/>
      <c r="M1957" s="1"/>
      <c r="N1957" s="1"/>
      <c r="O1957" s="1"/>
    </row>
    <row r="1958" spans="9:15">
      <c r="I1958" s="108">
        <f t="shared" si="133"/>
        <v>1953</v>
      </c>
      <c r="J1958" s="100">
        <f t="shared" si="133"/>
        <v>45315</v>
      </c>
      <c r="K1958" s="100">
        <f t="shared" si="133"/>
        <v>45315</v>
      </c>
      <c r="L1958" s="109"/>
      <c r="M1958" s="1"/>
      <c r="N1958" s="1"/>
      <c r="O1958" s="1"/>
    </row>
    <row r="1959" spans="9:15">
      <c r="I1959" s="108">
        <f t="shared" si="133"/>
        <v>1954</v>
      </c>
      <c r="J1959" s="100">
        <f t="shared" si="133"/>
        <v>45316</v>
      </c>
      <c r="K1959" s="100">
        <f t="shared" si="133"/>
        <v>45316</v>
      </c>
      <c r="L1959" s="109"/>
      <c r="M1959" s="1"/>
      <c r="N1959" s="1"/>
      <c r="O1959" s="1"/>
    </row>
    <row r="1960" spans="9:15">
      <c r="I1960" s="108">
        <f t="shared" ref="I1960:K1975" si="134">I1959+1</f>
        <v>1955</v>
      </c>
      <c r="J1960" s="100">
        <f t="shared" si="134"/>
        <v>45317</v>
      </c>
      <c r="K1960" s="100">
        <f t="shared" si="134"/>
        <v>45317</v>
      </c>
      <c r="L1960" s="109"/>
      <c r="M1960" s="1"/>
      <c r="N1960" s="1"/>
      <c r="O1960" s="1"/>
    </row>
    <row r="1961" spans="9:15">
      <c r="I1961" s="108">
        <f t="shared" si="134"/>
        <v>1956</v>
      </c>
      <c r="J1961" s="100">
        <f t="shared" si="134"/>
        <v>45318</v>
      </c>
      <c r="K1961" s="100">
        <f t="shared" si="134"/>
        <v>45318</v>
      </c>
      <c r="L1961" s="109"/>
      <c r="M1961" s="1"/>
      <c r="N1961" s="1"/>
      <c r="O1961" s="1"/>
    </row>
    <row r="1962" spans="9:15">
      <c r="I1962" s="108">
        <f t="shared" si="134"/>
        <v>1957</v>
      </c>
      <c r="J1962" s="100">
        <f t="shared" si="134"/>
        <v>45319</v>
      </c>
      <c r="K1962" s="100">
        <f t="shared" si="134"/>
        <v>45319</v>
      </c>
      <c r="L1962" s="109"/>
      <c r="M1962" s="1"/>
      <c r="N1962" s="1"/>
      <c r="O1962" s="1"/>
    </row>
    <row r="1963" spans="9:15">
      <c r="I1963" s="108">
        <f t="shared" si="134"/>
        <v>1958</v>
      </c>
      <c r="J1963" s="100">
        <f t="shared" si="134"/>
        <v>45320</v>
      </c>
      <c r="K1963" s="100">
        <f t="shared" si="134"/>
        <v>45320</v>
      </c>
      <c r="L1963" s="109"/>
      <c r="M1963" s="1"/>
      <c r="N1963" s="1"/>
      <c r="O1963" s="1"/>
    </row>
    <row r="1964" spans="9:15">
      <c r="I1964" s="108">
        <f t="shared" si="134"/>
        <v>1959</v>
      </c>
      <c r="J1964" s="100">
        <f t="shared" si="134"/>
        <v>45321</v>
      </c>
      <c r="K1964" s="100">
        <f t="shared" si="134"/>
        <v>45321</v>
      </c>
      <c r="L1964" s="109"/>
      <c r="M1964" s="1"/>
      <c r="N1964" s="1"/>
      <c r="O1964" s="1"/>
    </row>
    <row r="1965" spans="9:15">
      <c r="I1965" s="108">
        <f t="shared" si="134"/>
        <v>1960</v>
      </c>
      <c r="J1965" s="100">
        <f t="shared" si="134"/>
        <v>45322</v>
      </c>
      <c r="K1965" s="100">
        <f t="shared" si="134"/>
        <v>45322</v>
      </c>
      <c r="L1965" s="109"/>
      <c r="M1965" s="1"/>
      <c r="N1965" s="1"/>
      <c r="O1965" s="1"/>
    </row>
    <row r="1966" spans="9:15">
      <c r="I1966" s="108">
        <f t="shared" si="134"/>
        <v>1961</v>
      </c>
      <c r="J1966" s="100">
        <f t="shared" si="134"/>
        <v>45323</v>
      </c>
      <c r="K1966" s="100">
        <f t="shared" si="134"/>
        <v>45323</v>
      </c>
      <c r="L1966" s="109"/>
      <c r="M1966" s="1"/>
      <c r="N1966" s="1"/>
      <c r="O1966" s="1"/>
    </row>
    <row r="1967" spans="9:15">
      <c r="I1967" s="108">
        <f t="shared" si="134"/>
        <v>1962</v>
      </c>
      <c r="J1967" s="100">
        <f t="shared" si="134"/>
        <v>45324</v>
      </c>
      <c r="K1967" s="100">
        <f t="shared" si="134"/>
        <v>45324</v>
      </c>
      <c r="L1967" s="109"/>
      <c r="M1967" s="1"/>
      <c r="N1967" s="1"/>
      <c r="O1967" s="1"/>
    </row>
    <row r="1968" spans="9:15">
      <c r="I1968" s="108">
        <f t="shared" si="134"/>
        <v>1963</v>
      </c>
      <c r="J1968" s="100">
        <f t="shared" si="134"/>
        <v>45325</v>
      </c>
      <c r="K1968" s="100">
        <f t="shared" si="134"/>
        <v>45325</v>
      </c>
      <c r="L1968" s="109"/>
      <c r="M1968" s="1"/>
      <c r="N1968" s="1"/>
      <c r="O1968" s="1"/>
    </row>
    <row r="1969" spans="9:15">
      <c r="I1969" s="108">
        <f t="shared" si="134"/>
        <v>1964</v>
      </c>
      <c r="J1969" s="100">
        <f t="shared" si="134"/>
        <v>45326</v>
      </c>
      <c r="K1969" s="100">
        <f t="shared" si="134"/>
        <v>45326</v>
      </c>
      <c r="L1969" s="109"/>
      <c r="M1969" s="1"/>
      <c r="N1969" s="1"/>
      <c r="O1969" s="1"/>
    </row>
    <row r="1970" spans="9:15">
      <c r="I1970" s="108">
        <f t="shared" si="134"/>
        <v>1965</v>
      </c>
      <c r="J1970" s="100">
        <f t="shared" si="134"/>
        <v>45327</v>
      </c>
      <c r="K1970" s="100">
        <f t="shared" si="134"/>
        <v>45327</v>
      </c>
      <c r="L1970" s="109"/>
      <c r="M1970" s="1"/>
      <c r="N1970" s="1"/>
      <c r="O1970" s="1"/>
    </row>
    <row r="1971" spans="9:15">
      <c r="I1971" s="108">
        <f t="shared" si="134"/>
        <v>1966</v>
      </c>
      <c r="J1971" s="100">
        <f t="shared" si="134"/>
        <v>45328</v>
      </c>
      <c r="K1971" s="100">
        <f t="shared" si="134"/>
        <v>45328</v>
      </c>
      <c r="L1971" s="109"/>
      <c r="M1971" s="1"/>
      <c r="N1971" s="1"/>
      <c r="O1971" s="1"/>
    </row>
    <row r="1972" spans="9:15">
      <c r="I1972" s="108">
        <f t="shared" si="134"/>
        <v>1967</v>
      </c>
      <c r="J1972" s="100">
        <f t="shared" si="134"/>
        <v>45329</v>
      </c>
      <c r="K1972" s="100">
        <f t="shared" si="134"/>
        <v>45329</v>
      </c>
      <c r="L1972" s="109"/>
      <c r="M1972" s="1"/>
      <c r="N1972" s="1"/>
      <c r="O1972" s="1"/>
    </row>
    <row r="1973" spans="9:15">
      <c r="I1973" s="108">
        <f t="shared" si="134"/>
        <v>1968</v>
      </c>
      <c r="J1973" s="100">
        <f t="shared" si="134"/>
        <v>45330</v>
      </c>
      <c r="K1973" s="100">
        <f t="shared" si="134"/>
        <v>45330</v>
      </c>
      <c r="L1973" s="109"/>
      <c r="M1973" s="1"/>
      <c r="N1973" s="1"/>
      <c r="O1973" s="1"/>
    </row>
    <row r="1974" spans="9:15">
      <c r="I1974" s="108">
        <f t="shared" si="134"/>
        <v>1969</v>
      </c>
      <c r="J1974" s="100">
        <f t="shared" si="134"/>
        <v>45331</v>
      </c>
      <c r="K1974" s="100">
        <f t="shared" si="134"/>
        <v>45331</v>
      </c>
      <c r="L1974" s="109"/>
      <c r="M1974" s="1"/>
      <c r="N1974" s="1"/>
      <c r="O1974" s="1"/>
    </row>
    <row r="1975" spans="9:15">
      <c r="I1975" s="108">
        <f t="shared" si="134"/>
        <v>1970</v>
      </c>
      <c r="J1975" s="100">
        <f t="shared" si="134"/>
        <v>45332</v>
      </c>
      <c r="K1975" s="100">
        <f t="shared" si="134"/>
        <v>45332</v>
      </c>
      <c r="L1975" s="109"/>
      <c r="M1975" s="1"/>
      <c r="N1975" s="1"/>
      <c r="O1975" s="1"/>
    </row>
    <row r="1976" spans="9:15">
      <c r="I1976" s="108">
        <f t="shared" ref="I1976:K1991" si="135">I1975+1</f>
        <v>1971</v>
      </c>
      <c r="J1976" s="100">
        <f t="shared" si="135"/>
        <v>45333</v>
      </c>
      <c r="K1976" s="100">
        <f t="shared" si="135"/>
        <v>45333</v>
      </c>
      <c r="L1976" s="109"/>
      <c r="M1976" s="1"/>
      <c r="N1976" s="1"/>
      <c r="O1976" s="1"/>
    </row>
    <row r="1977" spans="9:15">
      <c r="I1977" s="108">
        <f t="shared" si="135"/>
        <v>1972</v>
      </c>
      <c r="J1977" s="100">
        <f t="shared" si="135"/>
        <v>45334</v>
      </c>
      <c r="K1977" s="100">
        <f t="shared" si="135"/>
        <v>45334</v>
      </c>
      <c r="L1977" s="109"/>
      <c r="M1977" s="1"/>
      <c r="N1977" s="1"/>
      <c r="O1977" s="1"/>
    </row>
    <row r="1978" spans="9:15">
      <c r="I1978" s="108">
        <f t="shared" si="135"/>
        <v>1973</v>
      </c>
      <c r="J1978" s="100">
        <f t="shared" si="135"/>
        <v>45335</v>
      </c>
      <c r="K1978" s="100">
        <f t="shared" si="135"/>
        <v>45335</v>
      </c>
      <c r="L1978" s="109"/>
      <c r="M1978" s="1"/>
      <c r="N1978" s="1"/>
      <c r="O1978" s="1"/>
    </row>
    <row r="1979" spans="9:15">
      <c r="I1979" s="108">
        <f t="shared" si="135"/>
        <v>1974</v>
      </c>
      <c r="J1979" s="100">
        <f t="shared" si="135"/>
        <v>45336</v>
      </c>
      <c r="K1979" s="100">
        <f t="shared" si="135"/>
        <v>45336</v>
      </c>
      <c r="L1979" s="109"/>
      <c r="M1979" s="1"/>
      <c r="N1979" s="1"/>
      <c r="O1979" s="1"/>
    </row>
    <row r="1980" spans="9:15">
      <c r="I1980" s="108">
        <f t="shared" si="135"/>
        <v>1975</v>
      </c>
      <c r="J1980" s="100">
        <f t="shared" si="135"/>
        <v>45337</v>
      </c>
      <c r="K1980" s="100">
        <f t="shared" si="135"/>
        <v>45337</v>
      </c>
      <c r="L1980" s="109"/>
      <c r="M1980" s="1"/>
      <c r="N1980" s="1"/>
      <c r="O1980" s="1"/>
    </row>
    <row r="1981" spans="9:15">
      <c r="I1981" s="108">
        <f t="shared" si="135"/>
        <v>1976</v>
      </c>
      <c r="J1981" s="100">
        <f t="shared" si="135"/>
        <v>45338</v>
      </c>
      <c r="K1981" s="100">
        <f t="shared" si="135"/>
        <v>45338</v>
      </c>
      <c r="L1981" s="109"/>
      <c r="M1981" s="1"/>
      <c r="N1981" s="1"/>
      <c r="O1981" s="1"/>
    </row>
    <row r="1982" spans="9:15">
      <c r="I1982" s="108">
        <f t="shared" si="135"/>
        <v>1977</v>
      </c>
      <c r="J1982" s="100">
        <f t="shared" si="135"/>
        <v>45339</v>
      </c>
      <c r="K1982" s="100">
        <f t="shared" si="135"/>
        <v>45339</v>
      </c>
      <c r="L1982" s="109"/>
      <c r="M1982" s="1"/>
      <c r="N1982" s="1"/>
      <c r="O1982" s="1"/>
    </row>
    <row r="1983" spans="9:15">
      <c r="I1983" s="108">
        <f t="shared" si="135"/>
        <v>1978</v>
      </c>
      <c r="J1983" s="100">
        <f t="shared" si="135"/>
        <v>45340</v>
      </c>
      <c r="K1983" s="100">
        <f t="shared" si="135"/>
        <v>45340</v>
      </c>
      <c r="L1983" s="109"/>
      <c r="M1983" s="1"/>
      <c r="N1983" s="1"/>
      <c r="O1983" s="1"/>
    </row>
    <row r="1984" spans="9:15">
      <c r="I1984" s="108">
        <f t="shared" si="135"/>
        <v>1979</v>
      </c>
      <c r="J1984" s="100">
        <f t="shared" si="135"/>
        <v>45341</v>
      </c>
      <c r="K1984" s="100">
        <f t="shared" si="135"/>
        <v>45341</v>
      </c>
      <c r="L1984" s="109"/>
      <c r="M1984" s="1"/>
      <c r="N1984" s="1"/>
      <c r="O1984" s="1"/>
    </row>
    <row r="1985" spans="9:15">
      <c r="I1985" s="108">
        <f t="shared" si="135"/>
        <v>1980</v>
      </c>
      <c r="J1985" s="100">
        <f t="shared" si="135"/>
        <v>45342</v>
      </c>
      <c r="K1985" s="100">
        <f t="shared" si="135"/>
        <v>45342</v>
      </c>
      <c r="L1985" s="109"/>
      <c r="M1985" s="1"/>
      <c r="N1985" s="1"/>
      <c r="O1985" s="1"/>
    </row>
    <row r="1986" spans="9:15">
      <c r="I1986" s="108">
        <f t="shared" si="135"/>
        <v>1981</v>
      </c>
      <c r="J1986" s="100">
        <f t="shared" si="135"/>
        <v>45343</v>
      </c>
      <c r="K1986" s="100">
        <f t="shared" si="135"/>
        <v>45343</v>
      </c>
      <c r="L1986" s="109"/>
      <c r="M1986" s="1"/>
      <c r="N1986" s="1"/>
      <c r="O1986" s="1"/>
    </row>
    <row r="1987" spans="9:15">
      <c r="I1987" s="108">
        <f t="shared" si="135"/>
        <v>1982</v>
      </c>
      <c r="J1987" s="100">
        <f t="shared" si="135"/>
        <v>45344</v>
      </c>
      <c r="K1987" s="100">
        <f t="shared" si="135"/>
        <v>45344</v>
      </c>
      <c r="L1987" s="109"/>
      <c r="M1987" s="1"/>
      <c r="N1987" s="1"/>
      <c r="O1987" s="1"/>
    </row>
    <row r="1988" spans="9:15">
      <c r="I1988" s="108">
        <f t="shared" si="135"/>
        <v>1983</v>
      </c>
      <c r="J1988" s="100">
        <f t="shared" si="135"/>
        <v>45345</v>
      </c>
      <c r="K1988" s="100">
        <f t="shared" si="135"/>
        <v>45345</v>
      </c>
      <c r="L1988" s="109"/>
      <c r="M1988" s="1"/>
      <c r="N1988" s="1"/>
      <c r="O1988" s="1"/>
    </row>
    <row r="1989" spans="9:15">
      <c r="I1989" s="108">
        <f t="shared" si="135"/>
        <v>1984</v>
      </c>
      <c r="J1989" s="100">
        <f t="shared" si="135"/>
        <v>45346</v>
      </c>
      <c r="K1989" s="100">
        <f t="shared" si="135"/>
        <v>45346</v>
      </c>
      <c r="L1989" s="109"/>
      <c r="M1989" s="1"/>
      <c r="N1989" s="1"/>
      <c r="O1989" s="1"/>
    </row>
    <row r="1990" spans="9:15">
      <c r="I1990" s="108">
        <f t="shared" si="135"/>
        <v>1985</v>
      </c>
      <c r="J1990" s="100">
        <f t="shared" si="135"/>
        <v>45347</v>
      </c>
      <c r="K1990" s="100">
        <f t="shared" si="135"/>
        <v>45347</v>
      </c>
      <c r="L1990" s="109"/>
      <c r="M1990" s="1"/>
      <c r="N1990" s="1"/>
      <c r="O1990" s="1"/>
    </row>
    <row r="1991" spans="9:15">
      <c r="I1991" s="108">
        <f t="shared" si="135"/>
        <v>1986</v>
      </c>
      <c r="J1991" s="100">
        <f t="shared" si="135"/>
        <v>45348</v>
      </c>
      <c r="K1991" s="100">
        <f t="shared" si="135"/>
        <v>45348</v>
      </c>
      <c r="L1991" s="109"/>
      <c r="M1991" s="1"/>
      <c r="N1991" s="1"/>
      <c r="O1991" s="1"/>
    </row>
    <row r="1992" spans="9:15">
      <c r="I1992" s="108">
        <f t="shared" ref="I1992:K2007" si="136">I1991+1</f>
        <v>1987</v>
      </c>
      <c r="J1992" s="100">
        <f t="shared" si="136"/>
        <v>45349</v>
      </c>
      <c r="K1992" s="100">
        <f t="shared" si="136"/>
        <v>45349</v>
      </c>
      <c r="L1992" s="109"/>
      <c r="M1992" s="1"/>
      <c r="N1992" s="1"/>
      <c r="O1992" s="1"/>
    </row>
    <row r="1993" spans="9:15">
      <c r="I1993" s="108">
        <f t="shared" si="136"/>
        <v>1988</v>
      </c>
      <c r="J1993" s="100">
        <f t="shared" si="136"/>
        <v>45350</v>
      </c>
      <c r="K1993" s="100">
        <f t="shared" si="136"/>
        <v>45350</v>
      </c>
      <c r="L1993" s="109"/>
      <c r="M1993" s="1"/>
      <c r="N1993" s="1"/>
      <c r="O1993" s="1"/>
    </row>
    <row r="1994" spans="9:15">
      <c r="I1994" s="108">
        <f t="shared" si="136"/>
        <v>1989</v>
      </c>
      <c r="J1994" s="100">
        <f t="shared" si="136"/>
        <v>45351</v>
      </c>
      <c r="K1994" s="100">
        <f t="shared" si="136"/>
        <v>45351</v>
      </c>
      <c r="L1994" s="109"/>
      <c r="M1994" s="1"/>
      <c r="N1994" s="1"/>
      <c r="O1994" s="1"/>
    </row>
    <row r="1995" spans="9:15">
      <c r="I1995" s="108">
        <f t="shared" si="136"/>
        <v>1990</v>
      </c>
      <c r="J1995" s="100">
        <f t="shared" si="136"/>
        <v>45352</v>
      </c>
      <c r="K1995" s="100">
        <f t="shared" si="136"/>
        <v>45352</v>
      </c>
      <c r="L1995" s="109"/>
      <c r="M1995" s="1"/>
      <c r="N1995" s="1"/>
      <c r="O1995" s="1"/>
    </row>
    <row r="1996" spans="9:15">
      <c r="I1996" s="108">
        <f t="shared" si="136"/>
        <v>1991</v>
      </c>
      <c r="J1996" s="100">
        <f t="shared" si="136"/>
        <v>45353</v>
      </c>
      <c r="K1996" s="100">
        <f t="shared" si="136"/>
        <v>45353</v>
      </c>
      <c r="L1996" s="109"/>
      <c r="M1996" s="1"/>
      <c r="N1996" s="1"/>
      <c r="O1996" s="1"/>
    </row>
    <row r="1997" spans="9:15">
      <c r="I1997" s="108">
        <f t="shared" si="136"/>
        <v>1992</v>
      </c>
      <c r="J1997" s="100">
        <f t="shared" si="136"/>
        <v>45354</v>
      </c>
      <c r="K1997" s="100">
        <f t="shared" si="136"/>
        <v>45354</v>
      </c>
      <c r="L1997" s="109"/>
      <c r="M1997" s="1"/>
      <c r="N1997" s="1"/>
      <c r="O1997" s="1"/>
    </row>
    <row r="1998" spans="9:15">
      <c r="I1998" s="108">
        <f t="shared" si="136"/>
        <v>1993</v>
      </c>
      <c r="J1998" s="100">
        <f t="shared" si="136"/>
        <v>45355</v>
      </c>
      <c r="K1998" s="100">
        <f t="shared" si="136"/>
        <v>45355</v>
      </c>
      <c r="L1998" s="109"/>
      <c r="M1998" s="1"/>
      <c r="N1998" s="1"/>
      <c r="O1998" s="1"/>
    </row>
    <row r="1999" spans="9:15">
      <c r="I1999" s="108">
        <f t="shared" si="136"/>
        <v>1994</v>
      </c>
      <c r="J1999" s="100">
        <f t="shared" si="136"/>
        <v>45356</v>
      </c>
      <c r="K1999" s="100">
        <f t="shared" si="136"/>
        <v>45356</v>
      </c>
      <c r="L1999" s="109"/>
      <c r="M1999" s="1"/>
      <c r="N1999" s="1"/>
      <c r="O1999" s="1"/>
    </row>
    <row r="2000" spans="9:15">
      <c r="I2000" s="108">
        <f t="shared" si="136"/>
        <v>1995</v>
      </c>
      <c r="J2000" s="100">
        <f t="shared" si="136"/>
        <v>45357</v>
      </c>
      <c r="K2000" s="100">
        <f t="shared" si="136"/>
        <v>45357</v>
      </c>
      <c r="L2000" s="109"/>
      <c r="M2000" s="1"/>
      <c r="N2000" s="1"/>
      <c r="O2000" s="1"/>
    </row>
    <row r="2001" spans="9:15">
      <c r="I2001" s="108">
        <f t="shared" si="136"/>
        <v>1996</v>
      </c>
      <c r="J2001" s="100">
        <f t="shared" si="136"/>
        <v>45358</v>
      </c>
      <c r="K2001" s="100">
        <f t="shared" si="136"/>
        <v>45358</v>
      </c>
      <c r="L2001" s="109"/>
      <c r="M2001" s="1"/>
      <c r="N2001" s="1"/>
      <c r="O2001" s="1"/>
    </row>
    <row r="2002" spans="9:15">
      <c r="I2002" s="108">
        <f t="shared" si="136"/>
        <v>1997</v>
      </c>
      <c r="J2002" s="100">
        <f t="shared" si="136"/>
        <v>45359</v>
      </c>
      <c r="K2002" s="100">
        <f t="shared" si="136"/>
        <v>45359</v>
      </c>
      <c r="L2002" s="109"/>
      <c r="M2002" s="1"/>
      <c r="N2002" s="1"/>
      <c r="O2002" s="1"/>
    </row>
    <row r="2003" spans="9:15">
      <c r="I2003" s="108">
        <f t="shared" si="136"/>
        <v>1998</v>
      </c>
      <c r="J2003" s="100">
        <f t="shared" si="136"/>
        <v>45360</v>
      </c>
      <c r="K2003" s="100">
        <f t="shared" si="136"/>
        <v>45360</v>
      </c>
      <c r="L2003" s="109"/>
      <c r="M2003" s="1"/>
      <c r="N2003" s="1"/>
      <c r="O2003" s="1"/>
    </row>
    <row r="2004" spans="9:15">
      <c r="I2004" s="108">
        <f t="shared" si="136"/>
        <v>1999</v>
      </c>
      <c r="J2004" s="100">
        <f t="shared" si="136"/>
        <v>45361</v>
      </c>
      <c r="K2004" s="100">
        <f t="shared" si="136"/>
        <v>45361</v>
      </c>
      <c r="L2004" s="109"/>
      <c r="M2004" s="1"/>
      <c r="N2004" s="1"/>
      <c r="O2004" s="1"/>
    </row>
    <row r="2005" spans="9:15">
      <c r="I2005" s="108">
        <f t="shared" si="136"/>
        <v>2000</v>
      </c>
      <c r="J2005" s="100">
        <f t="shared" si="136"/>
        <v>45362</v>
      </c>
      <c r="K2005" s="100">
        <f t="shared" si="136"/>
        <v>45362</v>
      </c>
      <c r="L2005" s="109"/>
      <c r="M2005" s="1"/>
      <c r="N2005" s="1"/>
      <c r="O2005" s="1"/>
    </row>
    <row r="2006" spans="9:15">
      <c r="I2006" s="108">
        <f t="shared" si="136"/>
        <v>2001</v>
      </c>
      <c r="J2006" s="100">
        <f t="shared" si="136"/>
        <v>45363</v>
      </c>
      <c r="K2006" s="100">
        <f t="shared" si="136"/>
        <v>45363</v>
      </c>
      <c r="L2006" s="109"/>
      <c r="M2006" s="1"/>
      <c r="N2006" s="1"/>
      <c r="O2006" s="1"/>
    </row>
    <row r="2007" spans="9:15">
      <c r="I2007" s="108">
        <f t="shared" si="136"/>
        <v>2002</v>
      </c>
      <c r="J2007" s="100">
        <f t="shared" si="136"/>
        <v>45364</v>
      </c>
      <c r="K2007" s="100">
        <f t="shared" si="136"/>
        <v>45364</v>
      </c>
      <c r="L2007" s="109"/>
      <c r="M2007" s="1"/>
      <c r="N2007" s="1"/>
      <c r="O2007" s="1"/>
    </row>
    <row r="2008" spans="9:15">
      <c r="I2008" s="108">
        <f t="shared" ref="I2008:K2023" si="137">I2007+1</f>
        <v>2003</v>
      </c>
      <c r="J2008" s="100">
        <f t="shared" si="137"/>
        <v>45365</v>
      </c>
      <c r="K2008" s="100">
        <f t="shared" si="137"/>
        <v>45365</v>
      </c>
      <c r="L2008" s="109"/>
      <c r="M2008" s="1"/>
      <c r="N2008" s="1"/>
      <c r="O2008" s="1"/>
    </row>
    <row r="2009" spans="9:15">
      <c r="I2009" s="108">
        <f t="shared" si="137"/>
        <v>2004</v>
      </c>
      <c r="J2009" s="100">
        <f t="shared" si="137"/>
        <v>45366</v>
      </c>
      <c r="K2009" s="100">
        <f t="shared" si="137"/>
        <v>45366</v>
      </c>
      <c r="L2009" s="109"/>
      <c r="M2009" s="1"/>
      <c r="N2009" s="1"/>
      <c r="O2009" s="1"/>
    </row>
    <row r="2010" spans="9:15">
      <c r="I2010" s="108">
        <f t="shared" si="137"/>
        <v>2005</v>
      </c>
      <c r="J2010" s="100">
        <f t="shared" si="137"/>
        <v>45367</v>
      </c>
      <c r="K2010" s="100">
        <f t="shared" si="137"/>
        <v>45367</v>
      </c>
      <c r="L2010" s="109"/>
      <c r="M2010" s="1"/>
      <c r="N2010" s="1"/>
      <c r="O2010" s="1"/>
    </row>
    <row r="2011" spans="9:15">
      <c r="I2011" s="108">
        <f t="shared" si="137"/>
        <v>2006</v>
      </c>
      <c r="J2011" s="100">
        <f t="shared" si="137"/>
        <v>45368</v>
      </c>
      <c r="K2011" s="100">
        <f t="shared" si="137"/>
        <v>45368</v>
      </c>
      <c r="L2011" s="109"/>
      <c r="M2011" s="1"/>
      <c r="N2011" s="1"/>
      <c r="O2011" s="1"/>
    </row>
    <row r="2012" spans="9:15">
      <c r="I2012" s="108">
        <f t="shared" si="137"/>
        <v>2007</v>
      </c>
      <c r="J2012" s="100">
        <f t="shared" si="137"/>
        <v>45369</v>
      </c>
      <c r="K2012" s="100">
        <f t="shared" si="137"/>
        <v>45369</v>
      </c>
      <c r="L2012" s="109"/>
      <c r="M2012" s="1"/>
      <c r="N2012" s="1"/>
      <c r="O2012" s="1"/>
    </row>
    <row r="2013" spans="9:15">
      <c r="I2013" s="108">
        <f t="shared" si="137"/>
        <v>2008</v>
      </c>
      <c r="J2013" s="100">
        <f t="shared" si="137"/>
        <v>45370</v>
      </c>
      <c r="K2013" s="100">
        <f t="shared" si="137"/>
        <v>45370</v>
      </c>
      <c r="L2013" s="109"/>
      <c r="M2013" s="1"/>
      <c r="N2013" s="1"/>
      <c r="O2013" s="1"/>
    </row>
    <row r="2014" spans="9:15">
      <c r="I2014" s="108">
        <f t="shared" si="137"/>
        <v>2009</v>
      </c>
      <c r="J2014" s="100">
        <f t="shared" si="137"/>
        <v>45371</v>
      </c>
      <c r="K2014" s="100">
        <f t="shared" si="137"/>
        <v>45371</v>
      </c>
      <c r="L2014" s="109"/>
      <c r="M2014" s="1"/>
      <c r="N2014" s="1"/>
      <c r="O2014" s="1"/>
    </row>
    <row r="2015" spans="9:15">
      <c r="I2015" s="108">
        <f t="shared" si="137"/>
        <v>2010</v>
      </c>
      <c r="J2015" s="100">
        <f t="shared" si="137"/>
        <v>45372</v>
      </c>
      <c r="K2015" s="100">
        <f t="shared" si="137"/>
        <v>45372</v>
      </c>
      <c r="L2015" s="109"/>
      <c r="M2015" s="1"/>
      <c r="N2015" s="1"/>
      <c r="O2015" s="1"/>
    </row>
    <row r="2016" spans="9:15">
      <c r="I2016" s="108">
        <f t="shared" si="137"/>
        <v>2011</v>
      </c>
      <c r="J2016" s="100">
        <f t="shared" si="137"/>
        <v>45373</v>
      </c>
      <c r="K2016" s="100">
        <f t="shared" si="137"/>
        <v>45373</v>
      </c>
      <c r="L2016" s="109"/>
      <c r="M2016" s="1"/>
      <c r="N2016" s="1"/>
      <c r="O2016" s="1"/>
    </row>
    <row r="2017" spans="9:15">
      <c r="I2017" s="108">
        <f t="shared" si="137"/>
        <v>2012</v>
      </c>
      <c r="J2017" s="100">
        <f t="shared" si="137"/>
        <v>45374</v>
      </c>
      <c r="K2017" s="100">
        <f t="shared" si="137"/>
        <v>45374</v>
      </c>
      <c r="L2017" s="109"/>
      <c r="M2017" s="1"/>
      <c r="N2017" s="1"/>
      <c r="O2017" s="1"/>
    </row>
    <row r="2018" spans="9:15">
      <c r="I2018" s="108">
        <f t="shared" si="137"/>
        <v>2013</v>
      </c>
      <c r="J2018" s="100">
        <f t="shared" si="137"/>
        <v>45375</v>
      </c>
      <c r="K2018" s="100">
        <f t="shared" si="137"/>
        <v>45375</v>
      </c>
      <c r="L2018" s="109"/>
      <c r="M2018" s="1"/>
      <c r="N2018" s="1"/>
      <c r="O2018" s="1"/>
    </row>
    <row r="2019" spans="9:15">
      <c r="I2019" s="108">
        <f t="shared" si="137"/>
        <v>2014</v>
      </c>
      <c r="J2019" s="100">
        <f t="shared" si="137"/>
        <v>45376</v>
      </c>
      <c r="K2019" s="100">
        <f t="shared" si="137"/>
        <v>45376</v>
      </c>
      <c r="L2019" s="109"/>
      <c r="M2019" s="1"/>
      <c r="N2019" s="1"/>
      <c r="O2019" s="1"/>
    </row>
    <row r="2020" spans="9:15">
      <c r="I2020" s="108">
        <f t="shared" si="137"/>
        <v>2015</v>
      </c>
      <c r="J2020" s="100">
        <f t="shared" si="137"/>
        <v>45377</v>
      </c>
      <c r="K2020" s="100">
        <f t="shared" si="137"/>
        <v>45377</v>
      </c>
      <c r="L2020" s="109"/>
      <c r="M2020" s="1"/>
      <c r="N2020" s="1"/>
      <c r="O2020" s="1"/>
    </row>
    <row r="2021" spans="9:15">
      <c r="I2021" s="108">
        <f t="shared" si="137"/>
        <v>2016</v>
      </c>
      <c r="J2021" s="100">
        <f t="shared" si="137"/>
        <v>45378</v>
      </c>
      <c r="K2021" s="100">
        <f t="shared" si="137"/>
        <v>45378</v>
      </c>
      <c r="L2021" s="109"/>
      <c r="M2021" s="1"/>
      <c r="N2021" s="1"/>
      <c r="O2021" s="1"/>
    </row>
    <row r="2022" spans="9:15">
      <c r="I2022" s="108">
        <f t="shared" si="137"/>
        <v>2017</v>
      </c>
      <c r="J2022" s="100">
        <f t="shared" si="137"/>
        <v>45379</v>
      </c>
      <c r="K2022" s="100">
        <f t="shared" si="137"/>
        <v>45379</v>
      </c>
      <c r="L2022" s="109"/>
      <c r="M2022" s="1"/>
      <c r="N2022" s="1"/>
      <c r="O2022" s="1"/>
    </row>
    <row r="2023" spans="9:15">
      <c r="I2023" s="108">
        <f t="shared" si="137"/>
        <v>2018</v>
      </c>
      <c r="J2023" s="100">
        <f t="shared" si="137"/>
        <v>45380</v>
      </c>
      <c r="K2023" s="100">
        <f t="shared" si="137"/>
        <v>45380</v>
      </c>
      <c r="L2023" s="109"/>
      <c r="M2023" s="1"/>
      <c r="N2023" s="1"/>
      <c r="O2023" s="1"/>
    </row>
    <row r="2024" spans="9:15">
      <c r="I2024" s="108">
        <f t="shared" ref="I2024:K2039" si="138">I2023+1</f>
        <v>2019</v>
      </c>
      <c r="J2024" s="100">
        <f t="shared" si="138"/>
        <v>45381</v>
      </c>
      <c r="K2024" s="100">
        <f t="shared" si="138"/>
        <v>45381</v>
      </c>
      <c r="L2024" s="109"/>
      <c r="M2024" s="1"/>
      <c r="N2024" s="1"/>
      <c r="O2024" s="1"/>
    </row>
    <row r="2025" spans="9:15">
      <c r="I2025" s="108">
        <f t="shared" si="138"/>
        <v>2020</v>
      </c>
      <c r="J2025" s="100">
        <f t="shared" si="138"/>
        <v>45382</v>
      </c>
      <c r="K2025" s="100">
        <f t="shared" si="138"/>
        <v>45382</v>
      </c>
      <c r="L2025" s="109"/>
      <c r="M2025" s="1"/>
      <c r="N2025" s="1"/>
      <c r="O2025" s="1"/>
    </row>
    <row r="2026" spans="9:15">
      <c r="I2026" s="108">
        <f t="shared" si="138"/>
        <v>2021</v>
      </c>
      <c r="J2026" s="100">
        <f t="shared" si="138"/>
        <v>45383</v>
      </c>
      <c r="K2026" s="100">
        <f t="shared" si="138"/>
        <v>45383</v>
      </c>
      <c r="L2026" s="109"/>
      <c r="M2026" s="1"/>
      <c r="N2026" s="1"/>
      <c r="O2026" s="1"/>
    </row>
    <row r="2027" spans="9:15">
      <c r="I2027" s="108">
        <f t="shared" si="138"/>
        <v>2022</v>
      </c>
      <c r="J2027" s="100">
        <f t="shared" si="138"/>
        <v>45384</v>
      </c>
      <c r="K2027" s="100">
        <f t="shared" si="138"/>
        <v>45384</v>
      </c>
      <c r="L2027" s="109"/>
      <c r="M2027" s="1"/>
      <c r="N2027" s="1"/>
      <c r="O2027" s="1"/>
    </row>
    <row r="2028" spans="9:15">
      <c r="I2028" s="108">
        <f t="shared" si="138"/>
        <v>2023</v>
      </c>
      <c r="J2028" s="100">
        <f t="shared" si="138"/>
        <v>45385</v>
      </c>
      <c r="K2028" s="100">
        <f t="shared" si="138"/>
        <v>45385</v>
      </c>
      <c r="L2028" s="109"/>
      <c r="M2028" s="1"/>
      <c r="N2028" s="1"/>
      <c r="O2028" s="1"/>
    </row>
    <row r="2029" spans="9:15">
      <c r="I2029" s="108">
        <f t="shared" si="138"/>
        <v>2024</v>
      </c>
      <c r="J2029" s="100">
        <f t="shared" si="138"/>
        <v>45386</v>
      </c>
      <c r="K2029" s="100">
        <f t="shared" si="138"/>
        <v>45386</v>
      </c>
      <c r="L2029" s="109"/>
      <c r="M2029" s="1"/>
      <c r="N2029" s="1"/>
      <c r="O2029" s="1"/>
    </row>
    <row r="2030" spans="9:15">
      <c r="I2030" s="108">
        <f t="shared" si="138"/>
        <v>2025</v>
      </c>
      <c r="J2030" s="100">
        <f t="shared" si="138"/>
        <v>45387</v>
      </c>
      <c r="K2030" s="100">
        <f t="shared" si="138"/>
        <v>45387</v>
      </c>
      <c r="L2030" s="109"/>
      <c r="M2030" s="1"/>
      <c r="N2030" s="1"/>
      <c r="O2030" s="1"/>
    </row>
    <row r="2031" spans="9:15">
      <c r="I2031" s="108">
        <f t="shared" si="138"/>
        <v>2026</v>
      </c>
      <c r="J2031" s="100">
        <f t="shared" si="138"/>
        <v>45388</v>
      </c>
      <c r="K2031" s="100">
        <f t="shared" si="138"/>
        <v>45388</v>
      </c>
      <c r="L2031" s="109"/>
      <c r="M2031" s="1"/>
      <c r="N2031" s="1"/>
      <c r="O2031" s="1"/>
    </row>
    <row r="2032" spans="9:15">
      <c r="I2032" s="108">
        <f t="shared" si="138"/>
        <v>2027</v>
      </c>
      <c r="J2032" s="100">
        <f t="shared" si="138"/>
        <v>45389</v>
      </c>
      <c r="K2032" s="100">
        <f t="shared" si="138"/>
        <v>45389</v>
      </c>
      <c r="L2032" s="109"/>
      <c r="M2032" s="1"/>
      <c r="N2032" s="1"/>
      <c r="O2032" s="1"/>
    </row>
    <row r="2033" spans="9:15">
      <c r="I2033" s="108">
        <f t="shared" si="138"/>
        <v>2028</v>
      </c>
      <c r="J2033" s="100">
        <f t="shared" si="138"/>
        <v>45390</v>
      </c>
      <c r="K2033" s="100">
        <f t="shared" si="138"/>
        <v>45390</v>
      </c>
      <c r="L2033" s="109"/>
      <c r="M2033" s="1"/>
      <c r="N2033" s="1"/>
      <c r="O2033" s="1"/>
    </row>
    <row r="2034" spans="9:15">
      <c r="I2034" s="108">
        <f t="shared" si="138"/>
        <v>2029</v>
      </c>
      <c r="J2034" s="100">
        <f t="shared" si="138"/>
        <v>45391</v>
      </c>
      <c r="K2034" s="100">
        <f t="shared" si="138"/>
        <v>45391</v>
      </c>
      <c r="L2034" s="109"/>
      <c r="M2034" s="1"/>
      <c r="N2034" s="1"/>
      <c r="O2034" s="1"/>
    </row>
    <row r="2035" spans="9:15">
      <c r="I2035" s="108">
        <f t="shared" si="138"/>
        <v>2030</v>
      </c>
      <c r="J2035" s="100">
        <f t="shared" si="138"/>
        <v>45392</v>
      </c>
      <c r="K2035" s="100">
        <f t="shared" si="138"/>
        <v>45392</v>
      </c>
      <c r="L2035" s="109"/>
      <c r="M2035" s="1"/>
      <c r="N2035" s="1"/>
      <c r="O2035" s="1"/>
    </row>
    <row r="2036" spans="9:15">
      <c r="I2036" s="108">
        <f t="shared" si="138"/>
        <v>2031</v>
      </c>
      <c r="J2036" s="100">
        <f t="shared" si="138"/>
        <v>45393</v>
      </c>
      <c r="K2036" s="100">
        <f t="shared" si="138"/>
        <v>45393</v>
      </c>
      <c r="L2036" s="109"/>
      <c r="M2036" s="1"/>
      <c r="N2036" s="1"/>
      <c r="O2036" s="1"/>
    </row>
    <row r="2037" spans="9:15">
      <c r="I2037" s="108">
        <f t="shared" si="138"/>
        <v>2032</v>
      </c>
      <c r="J2037" s="100">
        <f t="shared" si="138"/>
        <v>45394</v>
      </c>
      <c r="K2037" s="100">
        <f t="shared" si="138"/>
        <v>45394</v>
      </c>
      <c r="L2037" s="109"/>
      <c r="M2037" s="1"/>
      <c r="N2037" s="1"/>
      <c r="O2037" s="1"/>
    </row>
    <row r="2038" spans="9:15">
      <c r="I2038" s="108">
        <f t="shared" si="138"/>
        <v>2033</v>
      </c>
      <c r="J2038" s="100">
        <f t="shared" si="138"/>
        <v>45395</v>
      </c>
      <c r="K2038" s="100">
        <f t="shared" si="138"/>
        <v>45395</v>
      </c>
      <c r="L2038" s="109"/>
      <c r="M2038" s="1"/>
      <c r="N2038" s="1"/>
      <c r="O2038" s="1"/>
    </row>
    <row r="2039" spans="9:15">
      <c r="I2039" s="108">
        <f t="shared" si="138"/>
        <v>2034</v>
      </c>
      <c r="J2039" s="100">
        <f t="shared" si="138"/>
        <v>45396</v>
      </c>
      <c r="K2039" s="100">
        <f t="shared" si="138"/>
        <v>45396</v>
      </c>
      <c r="L2039" s="109"/>
      <c r="M2039" s="1"/>
      <c r="N2039" s="1"/>
      <c r="O2039" s="1"/>
    </row>
    <row r="2040" spans="9:15">
      <c r="I2040" s="108">
        <f t="shared" ref="I2040:K2055" si="139">I2039+1</f>
        <v>2035</v>
      </c>
      <c r="J2040" s="100">
        <f t="shared" si="139"/>
        <v>45397</v>
      </c>
      <c r="K2040" s="100">
        <f t="shared" si="139"/>
        <v>45397</v>
      </c>
      <c r="L2040" s="109"/>
      <c r="M2040" s="1"/>
      <c r="N2040" s="1"/>
      <c r="O2040" s="1"/>
    </row>
    <row r="2041" spans="9:15">
      <c r="I2041" s="108">
        <f t="shared" si="139"/>
        <v>2036</v>
      </c>
      <c r="J2041" s="100">
        <f t="shared" si="139"/>
        <v>45398</v>
      </c>
      <c r="K2041" s="100">
        <f t="shared" si="139"/>
        <v>45398</v>
      </c>
      <c r="L2041" s="109"/>
      <c r="M2041" s="1"/>
      <c r="N2041" s="1"/>
      <c r="O2041" s="1"/>
    </row>
    <row r="2042" spans="9:15">
      <c r="I2042" s="108">
        <f t="shared" si="139"/>
        <v>2037</v>
      </c>
      <c r="J2042" s="100">
        <f t="shared" si="139"/>
        <v>45399</v>
      </c>
      <c r="K2042" s="100">
        <f t="shared" si="139"/>
        <v>45399</v>
      </c>
      <c r="L2042" s="109"/>
      <c r="M2042" s="1"/>
      <c r="N2042" s="1"/>
      <c r="O2042" s="1"/>
    </row>
    <row r="2043" spans="9:15">
      <c r="I2043" s="108">
        <f t="shared" si="139"/>
        <v>2038</v>
      </c>
      <c r="J2043" s="100">
        <f t="shared" si="139"/>
        <v>45400</v>
      </c>
      <c r="K2043" s="100">
        <f t="shared" si="139"/>
        <v>45400</v>
      </c>
      <c r="L2043" s="109"/>
      <c r="M2043" s="1"/>
      <c r="N2043" s="1"/>
      <c r="O2043" s="1"/>
    </row>
    <row r="2044" spans="9:15">
      <c r="I2044" s="108">
        <f t="shared" si="139"/>
        <v>2039</v>
      </c>
      <c r="J2044" s="100">
        <f t="shared" si="139"/>
        <v>45401</v>
      </c>
      <c r="K2044" s="100">
        <f t="shared" si="139"/>
        <v>45401</v>
      </c>
      <c r="L2044" s="109"/>
      <c r="M2044" s="1"/>
      <c r="N2044" s="1"/>
      <c r="O2044" s="1"/>
    </row>
    <row r="2045" spans="9:15">
      <c r="I2045" s="108">
        <f t="shared" si="139"/>
        <v>2040</v>
      </c>
      <c r="J2045" s="100">
        <f t="shared" si="139"/>
        <v>45402</v>
      </c>
      <c r="K2045" s="100">
        <f t="shared" si="139"/>
        <v>45402</v>
      </c>
      <c r="L2045" s="109"/>
      <c r="M2045" s="1"/>
      <c r="N2045" s="1"/>
      <c r="O2045" s="1"/>
    </row>
    <row r="2046" spans="9:15">
      <c r="I2046" s="108">
        <f t="shared" si="139"/>
        <v>2041</v>
      </c>
      <c r="J2046" s="100">
        <f t="shared" si="139"/>
        <v>45403</v>
      </c>
      <c r="K2046" s="100">
        <f t="shared" si="139"/>
        <v>45403</v>
      </c>
      <c r="L2046" s="109"/>
      <c r="M2046" s="1"/>
      <c r="N2046" s="1"/>
      <c r="O2046" s="1"/>
    </row>
    <row r="2047" spans="9:15">
      <c r="I2047" s="108">
        <f t="shared" si="139"/>
        <v>2042</v>
      </c>
      <c r="J2047" s="100">
        <f t="shared" si="139"/>
        <v>45404</v>
      </c>
      <c r="K2047" s="100">
        <f t="shared" si="139"/>
        <v>45404</v>
      </c>
      <c r="L2047" s="109"/>
      <c r="M2047" s="1"/>
      <c r="N2047" s="1"/>
      <c r="O2047" s="1"/>
    </row>
    <row r="2048" spans="9:15">
      <c r="I2048" s="108">
        <f t="shared" si="139"/>
        <v>2043</v>
      </c>
      <c r="J2048" s="100">
        <f t="shared" si="139"/>
        <v>45405</v>
      </c>
      <c r="K2048" s="100">
        <f t="shared" si="139"/>
        <v>45405</v>
      </c>
      <c r="L2048" s="109"/>
      <c r="M2048" s="1"/>
      <c r="N2048" s="1"/>
      <c r="O2048" s="1"/>
    </row>
    <row r="2049" spans="9:15">
      <c r="I2049" s="108">
        <f t="shared" si="139"/>
        <v>2044</v>
      </c>
      <c r="J2049" s="100">
        <f t="shared" si="139"/>
        <v>45406</v>
      </c>
      <c r="K2049" s="100">
        <f t="shared" si="139"/>
        <v>45406</v>
      </c>
      <c r="L2049" s="109"/>
      <c r="M2049" s="1"/>
      <c r="N2049" s="1"/>
      <c r="O2049" s="1"/>
    </row>
    <row r="2050" spans="9:15">
      <c r="I2050" s="108">
        <f t="shared" si="139"/>
        <v>2045</v>
      </c>
      <c r="J2050" s="100">
        <f t="shared" si="139"/>
        <v>45407</v>
      </c>
      <c r="K2050" s="100">
        <f t="shared" si="139"/>
        <v>45407</v>
      </c>
      <c r="L2050" s="109"/>
      <c r="M2050" s="1"/>
      <c r="N2050" s="1"/>
      <c r="O2050" s="1"/>
    </row>
    <row r="2051" spans="9:15">
      <c r="I2051" s="108">
        <f t="shared" si="139"/>
        <v>2046</v>
      </c>
      <c r="J2051" s="100">
        <f t="shared" si="139"/>
        <v>45408</v>
      </c>
      <c r="K2051" s="100">
        <f t="shared" si="139"/>
        <v>45408</v>
      </c>
      <c r="L2051" s="109"/>
      <c r="M2051" s="1"/>
      <c r="N2051" s="1"/>
      <c r="O2051" s="1"/>
    </row>
    <row r="2052" spans="9:15">
      <c r="I2052" s="108">
        <f t="shared" si="139"/>
        <v>2047</v>
      </c>
      <c r="J2052" s="100">
        <f t="shared" si="139"/>
        <v>45409</v>
      </c>
      <c r="K2052" s="100">
        <f t="shared" si="139"/>
        <v>45409</v>
      </c>
      <c r="L2052" s="109"/>
      <c r="M2052" s="1"/>
      <c r="N2052" s="1"/>
      <c r="O2052" s="1"/>
    </row>
    <row r="2053" spans="9:15">
      <c r="I2053" s="108">
        <f t="shared" si="139"/>
        <v>2048</v>
      </c>
      <c r="J2053" s="100">
        <f t="shared" si="139"/>
        <v>45410</v>
      </c>
      <c r="K2053" s="100">
        <f t="shared" si="139"/>
        <v>45410</v>
      </c>
      <c r="L2053" s="109"/>
      <c r="M2053" s="1"/>
      <c r="N2053" s="1"/>
      <c r="O2053" s="1"/>
    </row>
    <row r="2054" spans="9:15">
      <c r="I2054" s="108">
        <f t="shared" si="139"/>
        <v>2049</v>
      </c>
      <c r="J2054" s="100">
        <f t="shared" si="139"/>
        <v>45411</v>
      </c>
      <c r="K2054" s="100">
        <f t="shared" si="139"/>
        <v>45411</v>
      </c>
      <c r="L2054" s="109"/>
      <c r="M2054" s="1"/>
      <c r="N2054" s="1"/>
      <c r="O2054" s="1"/>
    </row>
    <row r="2055" spans="9:15">
      <c r="I2055" s="108">
        <f t="shared" si="139"/>
        <v>2050</v>
      </c>
      <c r="J2055" s="100">
        <f t="shared" si="139"/>
        <v>45412</v>
      </c>
      <c r="K2055" s="100">
        <f t="shared" si="139"/>
        <v>45412</v>
      </c>
      <c r="L2055" s="109"/>
      <c r="M2055" s="1"/>
      <c r="N2055" s="1"/>
      <c r="O2055" s="1"/>
    </row>
    <row r="2056" spans="9:15">
      <c r="I2056" s="108">
        <f t="shared" ref="I2056:K2071" si="140">I2055+1</f>
        <v>2051</v>
      </c>
      <c r="J2056" s="100">
        <f t="shared" si="140"/>
        <v>45413</v>
      </c>
      <c r="K2056" s="100">
        <f t="shared" si="140"/>
        <v>45413</v>
      </c>
      <c r="L2056" s="109"/>
      <c r="M2056" s="1"/>
      <c r="N2056" s="1"/>
      <c r="O2056" s="1"/>
    </row>
    <row r="2057" spans="9:15">
      <c r="I2057" s="108">
        <f t="shared" si="140"/>
        <v>2052</v>
      </c>
      <c r="J2057" s="100">
        <f t="shared" si="140"/>
        <v>45414</v>
      </c>
      <c r="K2057" s="100">
        <f t="shared" si="140"/>
        <v>45414</v>
      </c>
      <c r="L2057" s="109"/>
      <c r="M2057" s="1"/>
      <c r="N2057" s="1"/>
      <c r="O2057" s="1"/>
    </row>
    <row r="2058" spans="9:15">
      <c r="I2058" s="108">
        <f t="shared" si="140"/>
        <v>2053</v>
      </c>
      <c r="J2058" s="100">
        <f t="shared" si="140"/>
        <v>45415</v>
      </c>
      <c r="K2058" s="100">
        <f t="shared" si="140"/>
        <v>45415</v>
      </c>
      <c r="L2058" s="109"/>
      <c r="M2058" s="1"/>
      <c r="N2058" s="1"/>
      <c r="O2058" s="1"/>
    </row>
    <row r="2059" spans="9:15">
      <c r="I2059" s="108">
        <f t="shared" si="140"/>
        <v>2054</v>
      </c>
      <c r="J2059" s="100">
        <f t="shared" si="140"/>
        <v>45416</v>
      </c>
      <c r="K2059" s="100">
        <f t="shared" si="140"/>
        <v>45416</v>
      </c>
      <c r="L2059" s="109"/>
      <c r="M2059" s="1"/>
      <c r="N2059" s="1"/>
      <c r="O2059" s="1"/>
    </row>
    <row r="2060" spans="9:15">
      <c r="I2060" s="108">
        <f t="shared" si="140"/>
        <v>2055</v>
      </c>
      <c r="J2060" s="100">
        <f t="shared" si="140"/>
        <v>45417</v>
      </c>
      <c r="K2060" s="100">
        <f t="shared" si="140"/>
        <v>45417</v>
      </c>
      <c r="L2060" s="109"/>
      <c r="M2060" s="1"/>
      <c r="N2060" s="1"/>
      <c r="O2060" s="1"/>
    </row>
    <row r="2061" spans="9:15">
      <c r="I2061" s="108">
        <f t="shared" si="140"/>
        <v>2056</v>
      </c>
      <c r="J2061" s="100">
        <f t="shared" si="140"/>
        <v>45418</v>
      </c>
      <c r="K2061" s="100">
        <f t="shared" si="140"/>
        <v>45418</v>
      </c>
      <c r="L2061" s="109"/>
      <c r="M2061" s="1"/>
      <c r="N2061" s="1"/>
      <c r="O2061" s="1"/>
    </row>
    <row r="2062" spans="9:15">
      <c r="I2062" s="108">
        <f t="shared" si="140"/>
        <v>2057</v>
      </c>
      <c r="J2062" s="100">
        <f t="shared" si="140"/>
        <v>45419</v>
      </c>
      <c r="K2062" s="100">
        <f t="shared" si="140"/>
        <v>45419</v>
      </c>
      <c r="L2062" s="109"/>
      <c r="M2062" s="1"/>
      <c r="N2062" s="1"/>
      <c r="O2062" s="1"/>
    </row>
    <row r="2063" spans="9:15">
      <c r="I2063" s="108">
        <f t="shared" si="140"/>
        <v>2058</v>
      </c>
      <c r="J2063" s="100">
        <f t="shared" si="140"/>
        <v>45420</v>
      </c>
      <c r="K2063" s="100">
        <f t="shared" si="140"/>
        <v>45420</v>
      </c>
      <c r="L2063" s="109"/>
      <c r="M2063" s="1"/>
      <c r="N2063" s="1"/>
      <c r="O2063" s="1"/>
    </row>
    <row r="2064" spans="9:15">
      <c r="I2064" s="108">
        <f t="shared" si="140"/>
        <v>2059</v>
      </c>
      <c r="J2064" s="100">
        <f t="shared" si="140"/>
        <v>45421</v>
      </c>
      <c r="K2064" s="100">
        <f t="shared" si="140"/>
        <v>45421</v>
      </c>
      <c r="L2064" s="109"/>
      <c r="M2064" s="1"/>
      <c r="N2064" s="1"/>
      <c r="O2064" s="1"/>
    </row>
    <row r="2065" spans="9:15">
      <c r="I2065" s="108">
        <f t="shared" si="140"/>
        <v>2060</v>
      </c>
      <c r="J2065" s="100">
        <f t="shared" si="140"/>
        <v>45422</v>
      </c>
      <c r="K2065" s="100">
        <f t="shared" si="140"/>
        <v>45422</v>
      </c>
      <c r="L2065" s="109"/>
      <c r="M2065" s="1"/>
      <c r="N2065" s="1"/>
      <c r="O2065" s="1"/>
    </row>
    <row r="2066" spans="9:15">
      <c r="I2066" s="108">
        <f t="shared" si="140"/>
        <v>2061</v>
      </c>
      <c r="J2066" s="100">
        <f t="shared" si="140"/>
        <v>45423</v>
      </c>
      <c r="K2066" s="100">
        <f t="shared" si="140"/>
        <v>45423</v>
      </c>
      <c r="L2066" s="109"/>
      <c r="M2066" s="1"/>
      <c r="N2066" s="1"/>
      <c r="O2066" s="1"/>
    </row>
    <row r="2067" spans="9:15">
      <c r="I2067" s="108">
        <f t="shared" si="140"/>
        <v>2062</v>
      </c>
      <c r="J2067" s="100">
        <f t="shared" si="140"/>
        <v>45424</v>
      </c>
      <c r="K2067" s="100">
        <f t="shared" si="140"/>
        <v>45424</v>
      </c>
      <c r="L2067" s="109"/>
      <c r="M2067" s="1"/>
      <c r="N2067" s="1"/>
      <c r="O2067" s="1"/>
    </row>
    <row r="2068" spans="9:15">
      <c r="I2068" s="108">
        <f t="shared" si="140"/>
        <v>2063</v>
      </c>
      <c r="J2068" s="100">
        <f t="shared" si="140"/>
        <v>45425</v>
      </c>
      <c r="K2068" s="100">
        <f t="shared" si="140"/>
        <v>45425</v>
      </c>
      <c r="L2068" s="109"/>
      <c r="M2068" s="1"/>
      <c r="N2068" s="1"/>
      <c r="O2068" s="1"/>
    </row>
    <row r="2069" spans="9:15">
      <c r="I2069" s="108">
        <f t="shared" si="140"/>
        <v>2064</v>
      </c>
      <c r="J2069" s="100">
        <f t="shared" si="140"/>
        <v>45426</v>
      </c>
      <c r="K2069" s="100">
        <f t="shared" si="140"/>
        <v>45426</v>
      </c>
      <c r="L2069" s="109"/>
      <c r="M2069" s="1"/>
      <c r="N2069" s="1"/>
      <c r="O2069" s="1"/>
    </row>
    <row r="2070" spans="9:15">
      <c r="I2070" s="108">
        <f t="shared" si="140"/>
        <v>2065</v>
      </c>
      <c r="J2070" s="100">
        <f t="shared" si="140"/>
        <v>45427</v>
      </c>
      <c r="K2070" s="100">
        <f t="shared" si="140"/>
        <v>45427</v>
      </c>
      <c r="L2070" s="109"/>
      <c r="M2070" s="1"/>
      <c r="N2070" s="1"/>
      <c r="O2070" s="1"/>
    </row>
    <row r="2071" spans="9:15">
      <c r="I2071" s="108">
        <f t="shared" si="140"/>
        <v>2066</v>
      </c>
      <c r="J2071" s="100">
        <f t="shared" si="140"/>
        <v>45428</v>
      </c>
      <c r="K2071" s="100">
        <f t="shared" si="140"/>
        <v>45428</v>
      </c>
      <c r="L2071" s="109"/>
      <c r="M2071" s="1"/>
      <c r="N2071" s="1"/>
      <c r="O2071" s="1"/>
    </row>
    <row r="2072" spans="9:15">
      <c r="I2072" s="108">
        <f t="shared" ref="I2072:K2087" si="141">I2071+1</f>
        <v>2067</v>
      </c>
      <c r="J2072" s="100">
        <f t="shared" si="141"/>
        <v>45429</v>
      </c>
      <c r="K2072" s="100">
        <f t="shared" si="141"/>
        <v>45429</v>
      </c>
      <c r="L2072" s="109"/>
      <c r="M2072" s="1"/>
      <c r="N2072" s="1"/>
      <c r="O2072" s="1"/>
    </row>
    <row r="2073" spans="9:15">
      <c r="I2073" s="108">
        <f t="shared" si="141"/>
        <v>2068</v>
      </c>
      <c r="J2073" s="100">
        <f t="shared" si="141"/>
        <v>45430</v>
      </c>
      <c r="K2073" s="100">
        <f t="shared" si="141"/>
        <v>45430</v>
      </c>
      <c r="L2073" s="109"/>
      <c r="M2073" s="1"/>
      <c r="N2073" s="1"/>
      <c r="O2073" s="1"/>
    </row>
    <row r="2074" spans="9:15">
      <c r="I2074" s="108">
        <f t="shared" si="141"/>
        <v>2069</v>
      </c>
      <c r="J2074" s="100">
        <f t="shared" si="141"/>
        <v>45431</v>
      </c>
      <c r="K2074" s="100">
        <f t="shared" si="141"/>
        <v>45431</v>
      </c>
      <c r="L2074" s="109"/>
      <c r="M2074" s="1"/>
      <c r="N2074" s="1"/>
      <c r="O2074" s="1"/>
    </row>
    <row r="2075" spans="9:15">
      <c r="I2075" s="108">
        <f t="shared" si="141"/>
        <v>2070</v>
      </c>
      <c r="J2075" s="100">
        <f t="shared" si="141"/>
        <v>45432</v>
      </c>
      <c r="K2075" s="100">
        <f t="shared" si="141"/>
        <v>45432</v>
      </c>
      <c r="L2075" s="109"/>
      <c r="M2075" s="1"/>
      <c r="N2075" s="1"/>
      <c r="O2075" s="1"/>
    </row>
    <row r="2076" spans="9:15">
      <c r="I2076" s="108">
        <f t="shared" si="141"/>
        <v>2071</v>
      </c>
      <c r="J2076" s="100">
        <f t="shared" si="141"/>
        <v>45433</v>
      </c>
      <c r="K2076" s="100">
        <f t="shared" si="141"/>
        <v>45433</v>
      </c>
      <c r="L2076" s="109"/>
      <c r="M2076" s="1"/>
      <c r="N2076" s="1"/>
      <c r="O2076" s="1"/>
    </row>
    <row r="2077" spans="9:15">
      <c r="I2077" s="108">
        <f t="shared" si="141"/>
        <v>2072</v>
      </c>
      <c r="J2077" s="100">
        <f t="shared" si="141"/>
        <v>45434</v>
      </c>
      <c r="K2077" s="100">
        <f t="shared" si="141"/>
        <v>45434</v>
      </c>
      <c r="L2077" s="109"/>
      <c r="M2077" s="1"/>
      <c r="N2077" s="1"/>
      <c r="O2077" s="1"/>
    </row>
    <row r="2078" spans="9:15">
      <c r="I2078" s="108">
        <f t="shared" si="141"/>
        <v>2073</v>
      </c>
      <c r="J2078" s="100">
        <f t="shared" si="141"/>
        <v>45435</v>
      </c>
      <c r="K2078" s="100">
        <f t="shared" si="141"/>
        <v>45435</v>
      </c>
      <c r="L2078" s="109"/>
      <c r="M2078" s="1"/>
      <c r="N2078" s="1"/>
      <c r="O2078" s="1"/>
    </row>
    <row r="2079" spans="9:15">
      <c r="I2079" s="108">
        <f t="shared" si="141"/>
        <v>2074</v>
      </c>
      <c r="J2079" s="100">
        <f t="shared" si="141"/>
        <v>45436</v>
      </c>
      <c r="K2079" s="100">
        <f t="shared" si="141"/>
        <v>45436</v>
      </c>
      <c r="L2079" s="109"/>
      <c r="M2079" s="1"/>
      <c r="N2079" s="1"/>
      <c r="O2079" s="1"/>
    </row>
    <row r="2080" spans="9:15">
      <c r="I2080" s="108">
        <f t="shared" si="141"/>
        <v>2075</v>
      </c>
      <c r="J2080" s="100">
        <f t="shared" si="141"/>
        <v>45437</v>
      </c>
      <c r="K2080" s="100">
        <f t="shared" si="141"/>
        <v>45437</v>
      </c>
      <c r="L2080" s="109"/>
      <c r="M2080" s="1"/>
      <c r="N2080" s="1"/>
      <c r="O2080" s="1"/>
    </row>
    <row r="2081" spans="9:15">
      <c r="I2081" s="108">
        <f t="shared" si="141"/>
        <v>2076</v>
      </c>
      <c r="J2081" s="100">
        <f t="shared" si="141"/>
        <v>45438</v>
      </c>
      <c r="K2081" s="100">
        <f t="shared" si="141"/>
        <v>45438</v>
      </c>
      <c r="L2081" s="109"/>
      <c r="M2081" s="1"/>
      <c r="N2081" s="1"/>
      <c r="O2081" s="1"/>
    </row>
    <row r="2082" spans="9:15">
      <c r="I2082" s="108">
        <f t="shared" si="141"/>
        <v>2077</v>
      </c>
      <c r="J2082" s="100">
        <f t="shared" si="141"/>
        <v>45439</v>
      </c>
      <c r="K2082" s="100">
        <f t="shared" si="141"/>
        <v>45439</v>
      </c>
      <c r="L2082" s="109"/>
      <c r="M2082" s="1"/>
      <c r="N2082" s="1"/>
      <c r="O2082" s="1"/>
    </row>
    <row r="2083" spans="9:15">
      <c r="I2083" s="108">
        <f t="shared" si="141"/>
        <v>2078</v>
      </c>
      <c r="J2083" s="100">
        <f t="shared" si="141"/>
        <v>45440</v>
      </c>
      <c r="K2083" s="100">
        <f t="shared" si="141"/>
        <v>45440</v>
      </c>
      <c r="L2083" s="109"/>
      <c r="M2083" s="1"/>
      <c r="N2083" s="1"/>
      <c r="O2083" s="1"/>
    </row>
    <row r="2084" spans="9:15">
      <c r="I2084" s="108">
        <f t="shared" si="141"/>
        <v>2079</v>
      </c>
      <c r="J2084" s="100">
        <f t="shared" si="141"/>
        <v>45441</v>
      </c>
      <c r="K2084" s="100">
        <f t="shared" si="141"/>
        <v>45441</v>
      </c>
      <c r="L2084" s="109"/>
      <c r="M2084" s="1"/>
      <c r="N2084" s="1"/>
      <c r="O2084" s="1"/>
    </row>
    <row r="2085" spans="9:15">
      <c r="I2085" s="108">
        <f t="shared" si="141"/>
        <v>2080</v>
      </c>
      <c r="J2085" s="100">
        <f t="shared" si="141"/>
        <v>45442</v>
      </c>
      <c r="K2085" s="100">
        <f t="shared" si="141"/>
        <v>45442</v>
      </c>
      <c r="L2085" s="109"/>
      <c r="M2085" s="1"/>
      <c r="N2085" s="1"/>
      <c r="O2085" s="1"/>
    </row>
    <row r="2086" spans="9:15">
      <c r="I2086" s="108">
        <f t="shared" si="141"/>
        <v>2081</v>
      </c>
      <c r="J2086" s="100">
        <f t="shared" si="141"/>
        <v>45443</v>
      </c>
      <c r="K2086" s="100">
        <f t="shared" si="141"/>
        <v>45443</v>
      </c>
      <c r="L2086" s="109"/>
      <c r="M2086" s="1"/>
      <c r="N2086" s="1"/>
      <c r="O2086" s="1"/>
    </row>
    <row r="2087" spans="9:15">
      <c r="I2087" s="108">
        <f t="shared" si="141"/>
        <v>2082</v>
      </c>
      <c r="J2087" s="100">
        <f t="shared" si="141"/>
        <v>45444</v>
      </c>
      <c r="K2087" s="100">
        <f t="shared" si="141"/>
        <v>45444</v>
      </c>
      <c r="L2087" s="109"/>
      <c r="M2087" s="1"/>
      <c r="N2087" s="1"/>
      <c r="O2087" s="1"/>
    </row>
    <row r="2088" spans="9:15">
      <c r="I2088" s="108">
        <f t="shared" ref="I2088:K2103" si="142">I2087+1</f>
        <v>2083</v>
      </c>
      <c r="J2088" s="100">
        <f t="shared" si="142"/>
        <v>45445</v>
      </c>
      <c r="K2088" s="100">
        <f t="shared" si="142"/>
        <v>45445</v>
      </c>
      <c r="L2088" s="109"/>
      <c r="M2088" s="1"/>
      <c r="N2088" s="1"/>
      <c r="O2088" s="1"/>
    </row>
    <row r="2089" spans="9:15">
      <c r="I2089" s="108">
        <f t="shared" si="142"/>
        <v>2084</v>
      </c>
      <c r="J2089" s="100">
        <f t="shared" si="142"/>
        <v>45446</v>
      </c>
      <c r="K2089" s="100">
        <f t="shared" si="142"/>
        <v>45446</v>
      </c>
      <c r="L2089" s="109"/>
      <c r="M2089" s="1"/>
      <c r="N2089" s="1"/>
      <c r="O2089" s="1"/>
    </row>
    <row r="2090" spans="9:15">
      <c r="I2090" s="108">
        <f t="shared" si="142"/>
        <v>2085</v>
      </c>
      <c r="J2090" s="100">
        <f t="shared" si="142"/>
        <v>45447</v>
      </c>
      <c r="K2090" s="100">
        <f t="shared" si="142"/>
        <v>45447</v>
      </c>
      <c r="L2090" s="109"/>
      <c r="M2090" s="1"/>
      <c r="N2090" s="1"/>
      <c r="O2090" s="1"/>
    </row>
    <row r="2091" spans="9:15">
      <c r="I2091" s="108">
        <f t="shared" si="142"/>
        <v>2086</v>
      </c>
      <c r="J2091" s="100">
        <f t="shared" si="142"/>
        <v>45448</v>
      </c>
      <c r="K2091" s="100">
        <f t="shared" si="142"/>
        <v>45448</v>
      </c>
      <c r="L2091" s="109"/>
      <c r="M2091" s="1"/>
      <c r="N2091" s="1"/>
      <c r="O2091" s="1"/>
    </row>
    <row r="2092" spans="9:15">
      <c r="I2092" s="108">
        <f t="shared" si="142"/>
        <v>2087</v>
      </c>
      <c r="J2092" s="100">
        <f t="shared" si="142"/>
        <v>45449</v>
      </c>
      <c r="K2092" s="100">
        <f t="shared" si="142"/>
        <v>45449</v>
      </c>
      <c r="L2092" s="109"/>
      <c r="M2092" s="1"/>
      <c r="N2092" s="1"/>
      <c r="O2092" s="1"/>
    </row>
    <row r="2093" spans="9:15">
      <c r="I2093" s="108">
        <f t="shared" si="142"/>
        <v>2088</v>
      </c>
      <c r="J2093" s="100">
        <f t="shared" si="142"/>
        <v>45450</v>
      </c>
      <c r="K2093" s="100">
        <f t="shared" si="142"/>
        <v>45450</v>
      </c>
      <c r="L2093" s="109"/>
      <c r="M2093" s="1"/>
      <c r="N2093" s="1"/>
      <c r="O2093" s="1"/>
    </row>
    <row r="2094" spans="9:15">
      <c r="I2094" s="108">
        <f t="shared" si="142"/>
        <v>2089</v>
      </c>
      <c r="J2094" s="100">
        <f t="shared" si="142"/>
        <v>45451</v>
      </c>
      <c r="K2094" s="100">
        <f t="shared" si="142"/>
        <v>45451</v>
      </c>
      <c r="L2094" s="109"/>
      <c r="M2094" s="1"/>
      <c r="N2094" s="1"/>
      <c r="O2094" s="1"/>
    </row>
    <row r="2095" spans="9:15">
      <c r="I2095" s="108">
        <f t="shared" si="142"/>
        <v>2090</v>
      </c>
      <c r="J2095" s="100">
        <f t="shared" si="142"/>
        <v>45452</v>
      </c>
      <c r="K2095" s="100">
        <f t="shared" si="142"/>
        <v>45452</v>
      </c>
      <c r="L2095" s="109"/>
      <c r="M2095" s="1"/>
      <c r="N2095" s="1"/>
      <c r="O2095" s="1"/>
    </row>
    <row r="2096" spans="9:15">
      <c r="I2096" s="108">
        <f t="shared" si="142"/>
        <v>2091</v>
      </c>
      <c r="J2096" s="100">
        <f t="shared" si="142"/>
        <v>45453</v>
      </c>
      <c r="K2096" s="100">
        <f t="shared" si="142"/>
        <v>45453</v>
      </c>
      <c r="L2096" s="109"/>
      <c r="M2096" s="1"/>
      <c r="N2096" s="1"/>
      <c r="O2096" s="1"/>
    </row>
    <row r="2097" spans="9:15">
      <c r="I2097" s="108">
        <f t="shared" si="142"/>
        <v>2092</v>
      </c>
      <c r="J2097" s="100">
        <f t="shared" si="142"/>
        <v>45454</v>
      </c>
      <c r="K2097" s="100">
        <f t="shared" si="142"/>
        <v>45454</v>
      </c>
      <c r="L2097" s="109"/>
      <c r="M2097" s="1"/>
      <c r="N2097" s="1"/>
      <c r="O2097" s="1"/>
    </row>
    <row r="2098" spans="9:15">
      <c r="I2098" s="108">
        <f t="shared" si="142"/>
        <v>2093</v>
      </c>
      <c r="J2098" s="100">
        <f t="shared" si="142"/>
        <v>45455</v>
      </c>
      <c r="K2098" s="100">
        <f t="shared" si="142"/>
        <v>45455</v>
      </c>
      <c r="L2098" s="109"/>
      <c r="M2098" s="1"/>
      <c r="N2098" s="1"/>
      <c r="O2098" s="1"/>
    </row>
    <row r="2099" spans="9:15">
      <c r="I2099" s="108">
        <f t="shared" si="142"/>
        <v>2094</v>
      </c>
      <c r="J2099" s="100">
        <f t="shared" si="142"/>
        <v>45456</v>
      </c>
      <c r="K2099" s="100">
        <f t="shared" si="142"/>
        <v>45456</v>
      </c>
      <c r="L2099" s="109"/>
      <c r="M2099" s="1"/>
      <c r="N2099" s="1"/>
      <c r="O2099" s="1"/>
    </row>
    <row r="2100" spans="9:15">
      <c r="I2100" s="108">
        <f t="shared" si="142"/>
        <v>2095</v>
      </c>
      <c r="J2100" s="100">
        <f t="shared" si="142"/>
        <v>45457</v>
      </c>
      <c r="K2100" s="100">
        <f t="shared" si="142"/>
        <v>45457</v>
      </c>
      <c r="L2100" s="109"/>
      <c r="M2100" s="1"/>
      <c r="N2100" s="1"/>
      <c r="O2100" s="1"/>
    </row>
    <row r="2101" spans="9:15">
      <c r="I2101" s="108">
        <f t="shared" si="142"/>
        <v>2096</v>
      </c>
      <c r="J2101" s="100">
        <f t="shared" si="142"/>
        <v>45458</v>
      </c>
      <c r="K2101" s="100">
        <f t="shared" si="142"/>
        <v>45458</v>
      </c>
      <c r="L2101" s="109"/>
      <c r="M2101" s="1"/>
      <c r="N2101" s="1"/>
      <c r="O2101" s="1"/>
    </row>
    <row r="2102" spans="9:15">
      <c r="I2102" s="108">
        <f t="shared" si="142"/>
        <v>2097</v>
      </c>
      <c r="J2102" s="100">
        <f t="shared" si="142"/>
        <v>45459</v>
      </c>
      <c r="K2102" s="100">
        <f t="shared" si="142"/>
        <v>45459</v>
      </c>
      <c r="L2102" s="109"/>
      <c r="M2102" s="1"/>
      <c r="N2102" s="1"/>
      <c r="O2102" s="1"/>
    </row>
    <row r="2103" spans="9:15">
      <c r="I2103" s="108">
        <f t="shared" si="142"/>
        <v>2098</v>
      </c>
      <c r="J2103" s="100">
        <f t="shared" si="142"/>
        <v>45460</v>
      </c>
      <c r="K2103" s="100">
        <f t="shared" si="142"/>
        <v>45460</v>
      </c>
      <c r="L2103" s="109"/>
      <c r="M2103" s="1"/>
      <c r="N2103" s="1"/>
      <c r="O2103" s="1"/>
    </row>
    <row r="2104" spans="9:15">
      <c r="I2104" s="108">
        <f t="shared" ref="I2104:K2119" si="143">I2103+1</f>
        <v>2099</v>
      </c>
      <c r="J2104" s="100">
        <f t="shared" si="143"/>
        <v>45461</v>
      </c>
      <c r="K2104" s="100">
        <f t="shared" si="143"/>
        <v>45461</v>
      </c>
      <c r="L2104" s="109"/>
      <c r="M2104" s="1"/>
      <c r="N2104" s="1"/>
      <c r="O2104" s="1"/>
    </row>
    <row r="2105" spans="9:15">
      <c r="I2105" s="108">
        <f t="shared" si="143"/>
        <v>2100</v>
      </c>
      <c r="J2105" s="100">
        <f t="shared" si="143"/>
        <v>45462</v>
      </c>
      <c r="K2105" s="100">
        <f t="shared" si="143"/>
        <v>45462</v>
      </c>
      <c r="L2105" s="109"/>
      <c r="M2105" s="1"/>
      <c r="N2105" s="1"/>
      <c r="O2105" s="1"/>
    </row>
    <row r="2106" spans="9:15">
      <c r="I2106" s="108">
        <f t="shared" si="143"/>
        <v>2101</v>
      </c>
      <c r="J2106" s="100">
        <f t="shared" si="143"/>
        <v>45463</v>
      </c>
      <c r="K2106" s="100">
        <f t="shared" si="143"/>
        <v>45463</v>
      </c>
      <c r="L2106" s="109"/>
      <c r="M2106" s="1"/>
      <c r="N2106" s="1"/>
      <c r="O2106" s="1"/>
    </row>
    <row r="2107" spans="9:15">
      <c r="I2107" s="108">
        <f t="shared" si="143"/>
        <v>2102</v>
      </c>
      <c r="J2107" s="100">
        <f t="shared" si="143"/>
        <v>45464</v>
      </c>
      <c r="K2107" s="100">
        <f t="shared" si="143"/>
        <v>45464</v>
      </c>
      <c r="L2107" s="109"/>
      <c r="M2107" s="1"/>
      <c r="N2107" s="1"/>
      <c r="O2107" s="1"/>
    </row>
    <row r="2108" spans="9:15">
      <c r="I2108" s="108">
        <f t="shared" si="143"/>
        <v>2103</v>
      </c>
      <c r="J2108" s="100">
        <f t="shared" si="143"/>
        <v>45465</v>
      </c>
      <c r="K2108" s="100">
        <f t="shared" si="143"/>
        <v>45465</v>
      </c>
      <c r="L2108" s="109"/>
      <c r="M2108" s="1"/>
      <c r="N2108" s="1"/>
      <c r="O2108" s="1"/>
    </row>
    <row r="2109" spans="9:15">
      <c r="I2109" s="108">
        <f t="shared" si="143"/>
        <v>2104</v>
      </c>
      <c r="J2109" s="100">
        <f t="shared" si="143"/>
        <v>45466</v>
      </c>
      <c r="K2109" s="100">
        <f t="shared" si="143"/>
        <v>45466</v>
      </c>
      <c r="L2109" s="109"/>
      <c r="M2109" s="1"/>
      <c r="N2109" s="1"/>
      <c r="O2109" s="1"/>
    </row>
    <row r="2110" spans="9:15">
      <c r="I2110" s="108">
        <f t="shared" si="143"/>
        <v>2105</v>
      </c>
      <c r="J2110" s="100">
        <f t="shared" si="143"/>
        <v>45467</v>
      </c>
      <c r="K2110" s="100">
        <f t="shared" si="143"/>
        <v>45467</v>
      </c>
      <c r="L2110" s="109"/>
      <c r="M2110" s="1"/>
      <c r="N2110" s="1"/>
      <c r="O2110" s="1"/>
    </row>
    <row r="2111" spans="9:15">
      <c r="I2111" s="108">
        <f t="shared" si="143"/>
        <v>2106</v>
      </c>
      <c r="J2111" s="100">
        <f t="shared" si="143"/>
        <v>45468</v>
      </c>
      <c r="K2111" s="100">
        <f t="shared" si="143"/>
        <v>45468</v>
      </c>
      <c r="L2111" s="109"/>
      <c r="M2111" s="1"/>
      <c r="N2111" s="1"/>
      <c r="O2111" s="1"/>
    </row>
    <row r="2112" spans="9:15">
      <c r="I2112" s="108">
        <f t="shared" si="143"/>
        <v>2107</v>
      </c>
      <c r="J2112" s="100">
        <f t="shared" si="143"/>
        <v>45469</v>
      </c>
      <c r="K2112" s="100">
        <f t="shared" si="143"/>
        <v>45469</v>
      </c>
      <c r="L2112" s="109"/>
      <c r="M2112" s="1"/>
      <c r="N2112" s="1"/>
      <c r="O2112" s="1"/>
    </row>
    <row r="2113" spans="9:15">
      <c r="I2113" s="108">
        <f t="shared" si="143"/>
        <v>2108</v>
      </c>
      <c r="J2113" s="100">
        <f t="shared" si="143"/>
        <v>45470</v>
      </c>
      <c r="K2113" s="100">
        <f t="shared" si="143"/>
        <v>45470</v>
      </c>
      <c r="L2113" s="109"/>
      <c r="M2113" s="1"/>
      <c r="N2113" s="1"/>
      <c r="O2113" s="1"/>
    </row>
    <row r="2114" spans="9:15">
      <c r="I2114" s="108">
        <f t="shared" si="143"/>
        <v>2109</v>
      </c>
      <c r="J2114" s="100">
        <f t="shared" si="143"/>
        <v>45471</v>
      </c>
      <c r="K2114" s="100">
        <f t="shared" si="143"/>
        <v>45471</v>
      </c>
      <c r="L2114" s="109"/>
      <c r="M2114" s="1"/>
      <c r="N2114" s="1"/>
      <c r="O2114" s="1"/>
    </row>
    <row r="2115" spans="9:15">
      <c r="I2115" s="108">
        <f t="shared" si="143"/>
        <v>2110</v>
      </c>
      <c r="J2115" s="100">
        <f t="shared" si="143"/>
        <v>45472</v>
      </c>
      <c r="K2115" s="100">
        <f t="shared" si="143"/>
        <v>45472</v>
      </c>
      <c r="L2115" s="109"/>
      <c r="M2115" s="1"/>
      <c r="N2115" s="1"/>
      <c r="O2115" s="1"/>
    </row>
    <row r="2116" spans="9:15">
      <c r="I2116" s="108">
        <f t="shared" si="143"/>
        <v>2111</v>
      </c>
      <c r="J2116" s="100">
        <f t="shared" si="143"/>
        <v>45473</v>
      </c>
      <c r="K2116" s="100">
        <f t="shared" si="143"/>
        <v>45473</v>
      </c>
      <c r="L2116" s="109"/>
      <c r="M2116" s="1"/>
      <c r="N2116" s="1"/>
      <c r="O2116" s="1"/>
    </row>
    <row r="2117" spans="9:15">
      <c r="I2117" s="108">
        <f t="shared" si="143"/>
        <v>2112</v>
      </c>
      <c r="J2117" s="100">
        <f t="shared" si="143"/>
        <v>45474</v>
      </c>
      <c r="K2117" s="100">
        <f t="shared" si="143"/>
        <v>45474</v>
      </c>
      <c r="L2117" s="109"/>
      <c r="M2117" s="1"/>
      <c r="N2117" s="1"/>
      <c r="O2117" s="1"/>
    </row>
    <row r="2118" spans="9:15">
      <c r="I2118" s="108">
        <f t="shared" si="143"/>
        <v>2113</v>
      </c>
      <c r="J2118" s="100">
        <f t="shared" si="143"/>
        <v>45475</v>
      </c>
      <c r="K2118" s="100">
        <f t="shared" si="143"/>
        <v>45475</v>
      </c>
      <c r="L2118" s="109"/>
      <c r="M2118" s="1"/>
      <c r="N2118" s="1"/>
      <c r="O2118" s="1"/>
    </row>
    <row r="2119" spans="9:15">
      <c r="I2119" s="108">
        <f t="shared" si="143"/>
        <v>2114</v>
      </c>
      <c r="J2119" s="100">
        <f t="shared" si="143"/>
        <v>45476</v>
      </c>
      <c r="K2119" s="100">
        <f t="shared" si="143"/>
        <v>45476</v>
      </c>
      <c r="L2119" s="109"/>
      <c r="M2119" s="1"/>
      <c r="N2119" s="1"/>
      <c r="O2119" s="1"/>
    </row>
    <row r="2120" spans="9:15">
      <c r="I2120" s="108">
        <f t="shared" ref="I2120:K2135" si="144">I2119+1</f>
        <v>2115</v>
      </c>
      <c r="J2120" s="100">
        <f t="shared" si="144"/>
        <v>45477</v>
      </c>
      <c r="K2120" s="100">
        <f t="shared" si="144"/>
        <v>45477</v>
      </c>
      <c r="L2120" s="109"/>
      <c r="M2120" s="1"/>
      <c r="N2120" s="1"/>
      <c r="O2120" s="1"/>
    </row>
    <row r="2121" spans="9:15">
      <c r="I2121" s="108">
        <f t="shared" si="144"/>
        <v>2116</v>
      </c>
      <c r="J2121" s="100">
        <f t="shared" si="144"/>
        <v>45478</v>
      </c>
      <c r="K2121" s="100">
        <f t="shared" si="144"/>
        <v>45478</v>
      </c>
      <c r="L2121" s="109"/>
      <c r="M2121" s="1"/>
      <c r="N2121" s="1"/>
      <c r="O2121" s="1"/>
    </row>
    <row r="2122" spans="9:15">
      <c r="I2122" s="108">
        <f t="shared" si="144"/>
        <v>2117</v>
      </c>
      <c r="J2122" s="100">
        <f t="shared" si="144"/>
        <v>45479</v>
      </c>
      <c r="K2122" s="100">
        <f t="shared" si="144"/>
        <v>45479</v>
      </c>
      <c r="L2122" s="109"/>
      <c r="M2122" s="1"/>
      <c r="N2122" s="1"/>
      <c r="O2122" s="1"/>
    </row>
    <row r="2123" spans="9:15">
      <c r="I2123" s="108">
        <f t="shared" si="144"/>
        <v>2118</v>
      </c>
      <c r="J2123" s="100">
        <f t="shared" si="144"/>
        <v>45480</v>
      </c>
      <c r="K2123" s="100">
        <f t="shared" si="144"/>
        <v>45480</v>
      </c>
      <c r="L2123" s="109"/>
      <c r="M2123" s="1"/>
      <c r="N2123" s="1"/>
      <c r="O2123" s="1"/>
    </row>
    <row r="2124" spans="9:15">
      <c r="I2124" s="108">
        <f t="shared" si="144"/>
        <v>2119</v>
      </c>
      <c r="J2124" s="100">
        <f t="shared" si="144"/>
        <v>45481</v>
      </c>
      <c r="K2124" s="100">
        <f t="shared" si="144"/>
        <v>45481</v>
      </c>
      <c r="L2124" s="109"/>
      <c r="M2124" s="1"/>
      <c r="N2124" s="1"/>
      <c r="O2124" s="1"/>
    </row>
    <row r="2125" spans="9:15">
      <c r="I2125" s="108">
        <f t="shared" si="144"/>
        <v>2120</v>
      </c>
      <c r="J2125" s="100">
        <f t="shared" si="144"/>
        <v>45482</v>
      </c>
      <c r="K2125" s="100">
        <f t="shared" si="144"/>
        <v>45482</v>
      </c>
      <c r="L2125" s="109"/>
      <c r="M2125" s="1"/>
      <c r="N2125" s="1"/>
      <c r="O2125" s="1"/>
    </row>
    <row r="2126" spans="9:15">
      <c r="I2126" s="108">
        <f t="shared" si="144"/>
        <v>2121</v>
      </c>
      <c r="J2126" s="100">
        <f t="shared" si="144"/>
        <v>45483</v>
      </c>
      <c r="K2126" s="100">
        <f t="shared" si="144"/>
        <v>45483</v>
      </c>
      <c r="L2126" s="109"/>
      <c r="M2126" s="1"/>
      <c r="N2126" s="1"/>
      <c r="O2126" s="1"/>
    </row>
    <row r="2127" spans="9:15">
      <c r="I2127" s="108">
        <f t="shared" si="144"/>
        <v>2122</v>
      </c>
      <c r="J2127" s="100">
        <f t="shared" si="144"/>
        <v>45484</v>
      </c>
      <c r="K2127" s="100">
        <f t="shared" si="144"/>
        <v>45484</v>
      </c>
      <c r="L2127" s="109"/>
      <c r="M2127" s="1"/>
      <c r="N2127" s="1"/>
      <c r="O2127" s="1"/>
    </row>
    <row r="2128" spans="9:15">
      <c r="I2128" s="108">
        <f t="shared" si="144"/>
        <v>2123</v>
      </c>
      <c r="J2128" s="100">
        <f t="shared" si="144"/>
        <v>45485</v>
      </c>
      <c r="K2128" s="100">
        <f t="shared" si="144"/>
        <v>45485</v>
      </c>
      <c r="L2128" s="109"/>
      <c r="M2128" s="1"/>
      <c r="N2128" s="1"/>
      <c r="O2128" s="1"/>
    </row>
    <row r="2129" spans="9:15">
      <c r="I2129" s="108">
        <f t="shared" si="144"/>
        <v>2124</v>
      </c>
      <c r="J2129" s="100">
        <f t="shared" si="144"/>
        <v>45486</v>
      </c>
      <c r="K2129" s="100">
        <f t="shared" si="144"/>
        <v>45486</v>
      </c>
      <c r="L2129" s="109"/>
      <c r="M2129" s="1"/>
      <c r="N2129" s="1"/>
      <c r="O2129" s="1"/>
    </row>
    <row r="2130" spans="9:15">
      <c r="I2130" s="108">
        <f t="shared" si="144"/>
        <v>2125</v>
      </c>
      <c r="J2130" s="100">
        <f t="shared" si="144"/>
        <v>45487</v>
      </c>
      <c r="K2130" s="100">
        <f t="shared" si="144"/>
        <v>45487</v>
      </c>
      <c r="L2130" s="109"/>
      <c r="M2130" s="1"/>
      <c r="N2130" s="1"/>
      <c r="O2130" s="1"/>
    </row>
    <row r="2131" spans="9:15">
      <c r="I2131" s="108">
        <f t="shared" si="144"/>
        <v>2126</v>
      </c>
      <c r="J2131" s="100">
        <f t="shared" si="144"/>
        <v>45488</v>
      </c>
      <c r="K2131" s="100">
        <f t="shared" si="144"/>
        <v>45488</v>
      </c>
      <c r="L2131" s="109"/>
      <c r="M2131" s="1"/>
      <c r="N2131" s="1"/>
      <c r="O2131" s="1"/>
    </row>
    <row r="2132" spans="9:15">
      <c r="I2132" s="108">
        <f t="shared" si="144"/>
        <v>2127</v>
      </c>
      <c r="J2132" s="100">
        <f t="shared" si="144"/>
        <v>45489</v>
      </c>
      <c r="K2132" s="100">
        <f t="shared" si="144"/>
        <v>45489</v>
      </c>
      <c r="L2132" s="109"/>
      <c r="M2132" s="1"/>
      <c r="N2132" s="1"/>
      <c r="O2132" s="1"/>
    </row>
    <row r="2133" spans="9:15">
      <c r="I2133" s="108">
        <f t="shared" si="144"/>
        <v>2128</v>
      </c>
      <c r="J2133" s="100">
        <f t="shared" si="144"/>
        <v>45490</v>
      </c>
      <c r="K2133" s="100">
        <f t="shared" si="144"/>
        <v>45490</v>
      </c>
      <c r="L2133" s="109"/>
      <c r="M2133" s="1"/>
      <c r="N2133" s="1"/>
      <c r="O2133" s="1"/>
    </row>
    <row r="2134" spans="9:15">
      <c r="I2134" s="108">
        <f t="shared" si="144"/>
        <v>2129</v>
      </c>
      <c r="J2134" s="100">
        <f t="shared" si="144"/>
        <v>45491</v>
      </c>
      <c r="K2134" s="100">
        <f t="shared" si="144"/>
        <v>45491</v>
      </c>
      <c r="L2134" s="109"/>
      <c r="M2134" s="1"/>
      <c r="N2134" s="1"/>
      <c r="O2134" s="1"/>
    </row>
    <row r="2135" spans="9:15">
      <c r="I2135" s="108">
        <f t="shared" si="144"/>
        <v>2130</v>
      </c>
      <c r="J2135" s="100">
        <f t="shared" si="144"/>
        <v>45492</v>
      </c>
      <c r="K2135" s="100">
        <f t="shared" si="144"/>
        <v>45492</v>
      </c>
      <c r="L2135" s="109"/>
      <c r="M2135" s="1"/>
      <c r="N2135" s="1"/>
      <c r="O2135" s="1"/>
    </row>
    <row r="2136" spans="9:15">
      <c r="I2136" s="108">
        <f t="shared" ref="I2136:K2151" si="145">I2135+1</f>
        <v>2131</v>
      </c>
      <c r="J2136" s="100">
        <f t="shared" si="145"/>
        <v>45493</v>
      </c>
      <c r="K2136" s="100">
        <f t="shared" si="145"/>
        <v>45493</v>
      </c>
      <c r="L2136" s="109"/>
      <c r="M2136" s="1"/>
      <c r="N2136" s="1"/>
      <c r="O2136" s="1"/>
    </row>
    <row r="2137" spans="9:15">
      <c r="I2137" s="108">
        <f t="shared" si="145"/>
        <v>2132</v>
      </c>
      <c r="J2137" s="100">
        <f t="shared" si="145"/>
        <v>45494</v>
      </c>
      <c r="K2137" s="100">
        <f t="shared" si="145"/>
        <v>45494</v>
      </c>
      <c r="L2137" s="109"/>
      <c r="M2137" s="1"/>
      <c r="N2137" s="1"/>
      <c r="O2137" s="1"/>
    </row>
    <row r="2138" spans="9:15">
      <c r="I2138" s="108">
        <f t="shared" si="145"/>
        <v>2133</v>
      </c>
      <c r="J2138" s="100">
        <f t="shared" si="145"/>
        <v>45495</v>
      </c>
      <c r="K2138" s="100">
        <f t="shared" si="145"/>
        <v>45495</v>
      </c>
      <c r="L2138" s="109"/>
      <c r="M2138" s="1"/>
      <c r="N2138" s="1"/>
      <c r="O2138" s="1"/>
    </row>
    <row r="2139" spans="9:15">
      <c r="I2139" s="108">
        <f t="shared" si="145"/>
        <v>2134</v>
      </c>
      <c r="J2139" s="100">
        <f t="shared" si="145"/>
        <v>45496</v>
      </c>
      <c r="K2139" s="100">
        <f t="shared" si="145"/>
        <v>45496</v>
      </c>
      <c r="L2139" s="109"/>
      <c r="M2139" s="1"/>
      <c r="N2139" s="1"/>
      <c r="O2139" s="1"/>
    </row>
    <row r="2140" spans="9:15">
      <c r="I2140" s="108">
        <f t="shared" si="145"/>
        <v>2135</v>
      </c>
      <c r="J2140" s="100">
        <f t="shared" si="145"/>
        <v>45497</v>
      </c>
      <c r="K2140" s="100">
        <f t="shared" si="145"/>
        <v>45497</v>
      </c>
      <c r="L2140" s="109"/>
      <c r="M2140" s="1"/>
      <c r="N2140" s="1"/>
      <c r="O2140" s="1"/>
    </row>
    <row r="2141" spans="9:15">
      <c r="I2141" s="108">
        <f t="shared" si="145"/>
        <v>2136</v>
      </c>
      <c r="J2141" s="100">
        <f t="shared" si="145"/>
        <v>45498</v>
      </c>
      <c r="K2141" s="100">
        <f t="shared" si="145"/>
        <v>45498</v>
      </c>
      <c r="L2141" s="109"/>
      <c r="M2141" s="1"/>
      <c r="N2141" s="1"/>
      <c r="O2141" s="1"/>
    </row>
    <row r="2142" spans="9:15">
      <c r="I2142" s="108">
        <f t="shared" si="145"/>
        <v>2137</v>
      </c>
      <c r="J2142" s="100">
        <f t="shared" si="145"/>
        <v>45499</v>
      </c>
      <c r="K2142" s="100">
        <f t="shared" si="145"/>
        <v>45499</v>
      </c>
      <c r="L2142" s="109"/>
      <c r="M2142" s="1"/>
      <c r="N2142" s="1"/>
      <c r="O2142" s="1"/>
    </row>
    <row r="2143" spans="9:15">
      <c r="I2143" s="108">
        <f t="shared" si="145"/>
        <v>2138</v>
      </c>
      <c r="J2143" s="100">
        <f t="shared" si="145"/>
        <v>45500</v>
      </c>
      <c r="K2143" s="100">
        <f t="shared" si="145"/>
        <v>45500</v>
      </c>
      <c r="L2143" s="109"/>
      <c r="M2143" s="1"/>
      <c r="N2143" s="1"/>
      <c r="O2143" s="1"/>
    </row>
    <row r="2144" spans="9:15">
      <c r="I2144" s="108">
        <f t="shared" si="145"/>
        <v>2139</v>
      </c>
      <c r="J2144" s="100">
        <f t="shared" si="145"/>
        <v>45501</v>
      </c>
      <c r="K2144" s="100">
        <f t="shared" si="145"/>
        <v>45501</v>
      </c>
      <c r="L2144" s="109"/>
      <c r="M2144" s="1"/>
      <c r="N2144" s="1"/>
      <c r="O2144" s="1"/>
    </row>
    <row r="2145" spans="9:15">
      <c r="I2145" s="108">
        <f t="shared" si="145"/>
        <v>2140</v>
      </c>
      <c r="J2145" s="100">
        <f t="shared" si="145"/>
        <v>45502</v>
      </c>
      <c r="K2145" s="100">
        <f t="shared" si="145"/>
        <v>45502</v>
      </c>
      <c r="L2145" s="109"/>
      <c r="M2145" s="1"/>
      <c r="N2145" s="1"/>
      <c r="O2145" s="1"/>
    </row>
    <row r="2146" spans="9:15">
      <c r="I2146" s="108">
        <f t="shared" si="145"/>
        <v>2141</v>
      </c>
      <c r="J2146" s="100">
        <f t="shared" si="145"/>
        <v>45503</v>
      </c>
      <c r="K2146" s="100">
        <f t="shared" si="145"/>
        <v>45503</v>
      </c>
      <c r="L2146" s="109"/>
      <c r="M2146" s="1"/>
      <c r="N2146" s="1"/>
      <c r="O2146" s="1"/>
    </row>
    <row r="2147" spans="9:15">
      <c r="I2147" s="108">
        <f t="shared" si="145"/>
        <v>2142</v>
      </c>
      <c r="J2147" s="100">
        <f t="shared" si="145"/>
        <v>45504</v>
      </c>
      <c r="K2147" s="100">
        <f t="shared" si="145"/>
        <v>45504</v>
      </c>
      <c r="L2147" s="109"/>
      <c r="M2147" s="1"/>
      <c r="N2147" s="1"/>
      <c r="O2147" s="1"/>
    </row>
    <row r="2148" spans="9:15">
      <c r="I2148" s="108">
        <f t="shared" si="145"/>
        <v>2143</v>
      </c>
      <c r="J2148" s="100">
        <f t="shared" si="145"/>
        <v>45505</v>
      </c>
      <c r="K2148" s="100">
        <f t="shared" si="145"/>
        <v>45505</v>
      </c>
      <c r="L2148" s="109"/>
      <c r="M2148" s="1"/>
      <c r="N2148" s="1"/>
      <c r="O2148" s="1"/>
    </row>
    <row r="2149" spans="9:15">
      <c r="I2149" s="108">
        <f t="shared" si="145"/>
        <v>2144</v>
      </c>
      <c r="J2149" s="100">
        <f t="shared" si="145"/>
        <v>45506</v>
      </c>
      <c r="K2149" s="100">
        <f t="shared" si="145"/>
        <v>45506</v>
      </c>
      <c r="L2149" s="109"/>
      <c r="M2149" s="1"/>
      <c r="N2149" s="1"/>
      <c r="O2149" s="1"/>
    </row>
    <row r="2150" spans="9:15">
      <c r="I2150" s="108">
        <f t="shared" si="145"/>
        <v>2145</v>
      </c>
      <c r="J2150" s="100">
        <f t="shared" si="145"/>
        <v>45507</v>
      </c>
      <c r="K2150" s="100">
        <f t="shared" si="145"/>
        <v>45507</v>
      </c>
      <c r="L2150" s="109"/>
      <c r="M2150" s="1"/>
      <c r="N2150" s="1"/>
      <c r="O2150" s="1"/>
    </row>
    <row r="2151" spans="9:15">
      <c r="I2151" s="108">
        <f t="shared" si="145"/>
        <v>2146</v>
      </c>
      <c r="J2151" s="100">
        <f t="shared" si="145"/>
        <v>45508</v>
      </c>
      <c r="K2151" s="100">
        <f t="shared" si="145"/>
        <v>45508</v>
      </c>
      <c r="L2151" s="109"/>
      <c r="M2151" s="1"/>
      <c r="N2151" s="1"/>
      <c r="O2151" s="1"/>
    </row>
    <row r="2152" spans="9:15">
      <c r="I2152" s="108">
        <f t="shared" ref="I2152:K2167" si="146">I2151+1</f>
        <v>2147</v>
      </c>
      <c r="J2152" s="100">
        <f t="shared" si="146"/>
        <v>45509</v>
      </c>
      <c r="K2152" s="100">
        <f t="shared" si="146"/>
        <v>45509</v>
      </c>
      <c r="L2152" s="109"/>
      <c r="M2152" s="1"/>
      <c r="N2152" s="1"/>
      <c r="O2152" s="1"/>
    </row>
    <row r="2153" spans="9:15">
      <c r="I2153" s="108">
        <f t="shared" si="146"/>
        <v>2148</v>
      </c>
      <c r="J2153" s="100">
        <f t="shared" si="146"/>
        <v>45510</v>
      </c>
      <c r="K2153" s="100">
        <f t="shared" si="146"/>
        <v>45510</v>
      </c>
      <c r="L2153" s="109"/>
      <c r="M2153" s="1"/>
      <c r="N2153" s="1"/>
      <c r="O2153" s="1"/>
    </row>
    <row r="2154" spans="9:15">
      <c r="I2154" s="108">
        <f t="shared" si="146"/>
        <v>2149</v>
      </c>
      <c r="J2154" s="100">
        <f t="shared" si="146"/>
        <v>45511</v>
      </c>
      <c r="K2154" s="100">
        <f t="shared" si="146"/>
        <v>45511</v>
      </c>
      <c r="L2154" s="109"/>
      <c r="M2154" s="1"/>
      <c r="N2154" s="1"/>
      <c r="O2154" s="1"/>
    </row>
    <row r="2155" spans="9:15">
      <c r="I2155" s="108">
        <f t="shared" si="146"/>
        <v>2150</v>
      </c>
      <c r="J2155" s="100">
        <f t="shared" si="146"/>
        <v>45512</v>
      </c>
      <c r="K2155" s="100">
        <f t="shared" si="146"/>
        <v>45512</v>
      </c>
      <c r="L2155" s="109"/>
      <c r="M2155" s="1"/>
      <c r="N2155" s="1"/>
      <c r="O2155" s="1"/>
    </row>
    <row r="2156" spans="9:15">
      <c r="I2156" s="108">
        <f t="shared" si="146"/>
        <v>2151</v>
      </c>
      <c r="J2156" s="100">
        <f t="shared" si="146"/>
        <v>45513</v>
      </c>
      <c r="K2156" s="100">
        <f t="shared" si="146"/>
        <v>45513</v>
      </c>
      <c r="L2156" s="109"/>
      <c r="M2156" s="1"/>
      <c r="N2156" s="1"/>
      <c r="O2156" s="1"/>
    </row>
    <row r="2157" spans="9:15">
      <c r="I2157" s="108">
        <f t="shared" si="146"/>
        <v>2152</v>
      </c>
      <c r="J2157" s="100">
        <f t="shared" si="146"/>
        <v>45514</v>
      </c>
      <c r="K2157" s="100">
        <f t="shared" si="146"/>
        <v>45514</v>
      </c>
      <c r="L2157" s="109"/>
      <c r="M2157" s="1"/>
      <c r="N2157" s="1"/>
      <c r="O2157" s="1"/>
    </row>
    <row r="2158" spans="9:15">
      <c r="I2158" s="108">
        <f t="shared" si="146"/>
        <v>2153</v>
      </c>
      <c r="J2158" s="100">
        <f t="shared" si="146"/>
        <v>45515</v>
      </c>
      <c r="K2158" s="100">
        <f t="shared" si="146"/>
        <v>45515</v>
      </c>
      <c r="L2158" s="109"/>
      <c r="M2158" s="1"/>
      <c r="N2158" s="1"/>
      <c r="O2158" s="1"/>
    </row>
    <row r="2159" spans="9:15">
      <c r="I2159" s="108">
        <f t="shared" si="146"/>
        <v>2154</v>
      </c>
      <c r="J2159" s="100">
        <f t="shared" si="146"/>
        <v>45516</v>
      </c>
      <c r="K2159" s="100">
        <f t="shared" si="146"/>
        <v>45516</v>
      </c>
      <c r="L2159" s="109"/>
      <c r="M2159" s="1"/>
      <c r="N2159" s="1"/>
      <c r="O2159" s="1"/>
    </row>
    <row r="2160" spans="9:15">
      <c r="I2160" s="108">
        <f t="shared" si="146"/>
        <v>2155</v>
      </c>
      <c r="J2160" s="100">
        <f t="shared" si="146"/>
        <v>45517</v>
      </c>
      <c r="K2160" s="100">
        <f t="shared" si="146"/>
        <v>45517</v>
      </c>
      <c r="L2160" s="109"/>
      <c r="M2160" s="1"/>
      <c r="N2160" s="1"/>
      <c r="O2160" s="1"/>
    </row>
    <row r="2161" spans="9:15">
      <c r="I2161" s="108">
        <f t="shared" si="146"/>
        <v>2156</v>
      </c>
      <c r="J2161" s="100">
        <f t="shared" si="146"/>
        <v>45518</v>
      </c>
      <c r="K2161" s="100">
        <f t="shared" si="146"/>
        <v>45518</v>
      </c>
      <c r="L2161" s="109"/>
      <c r="M2161" s="1"/>
      <c r="N2161" s="1"/>
      <c r="O2161" s="1"/>
    </row>
    <row r="2162" spans="9:15">
      <c r="I2162" s="108">
        <f t="shared" si="146"/>
        <v>2157</v>
      </c>
      <c r="J2162" s="100">
        <f t="shared" si="146"/>
        <v>45519</v>
      </c>
      <c r="K2162" s="100">
        <f t="shared" si="146"/>
        <v>45519</v>
      </c>
      <c r="L2162" s="109"/>
      <c r="M2162" s="1"/>
      <c r="N2162" s="1"/>
      <c r="O2162" s="1"/>
    </row>
    <row r="2163" spans="9:15">
      <c r="I2163" s="108">
        <f t="shared" si="146"/>
        <v>2158</v>
      </c>
      <c r="J2163" s="100">
        <f t="shared" si="146"/>
        <v>45520</v>
      </c>
      <c r="K2163" s="100">
        <f t="shared" si="146"/>
        <v>45520</v>
      </c>
      <c r="L2163" s="109"/>
      <c r="M2163" s="1"/>
      <c r="N2163" s="1"/>
      <c r="O2163" s="1"/>
    </row>
    <row r="2164" spans="9:15">
      <c r="I2164" s="108">
        <f t="shared" si="146"/>
        <v>2159</v>
      </c>
      <c r="J2164" s="100">
        <f t="shared" si="146"/>
        <v>45521</v>
      </c>
      <c r="K2164" s="100">
        <f t="shared" si="146"/>
        <v>45521</v>
      </c>
      <c r="L2164" s="109"/>
      <c r="M2164" s="1"/>
      <c r="N2164" s="1"/>
      <c r="O2164" s="1"/>
    </row>
    <row r="2165" spans="9:15">
      <c r="I2165" s="108">
        <f t="shared" si="146"/>
        <v>2160</v>
      </c>
      <c r="J2165" s="100">
        <f t="shared" si="146"/>
        <v>45522</v>
      </c>
      <c r="K2165" s="100">
        <f t="shared" si="146"/>
        <v>45522</v>
      </c>
      <c r="L2165" s="109"/>
      <c r="M2165" s="1"/>
      <c r="N2165" s="1"/>
      <c r="O2165" s="1"/>
    </row>
    <row r="2166" spans="9:15">
      <c r="I2166" s="108">
        <f t="shared" si="146"/>
        <v>2161</v>
      </c>
      <c r="J2166" s="100">
        <f t="shared" si="146"/>
        <v>45523</v>
      </c>
      <c r="K2166" s="100">
        <f t="shared" si="146"/>
        <v>45523</v>
      </c>
      <c r="L2166" s="109"/>
      <c r="M2166" s="1"/>
      <c r="N2166" s="1"/>
      <c r="O2166" s="1"/>
    </row>
    <row r="2167" spans="9:15">
      <c r="I2167" s="108">
        <f t="shared" si="146"/>
        <v>2162</v>
      </c>
      <c r="J2167" s="100">
        <f t="shared" si="146"/>
        <v>45524</v>
      </c>
      <c r="K2167" s="100">
        <f t="shared" si="146"/>
        <v>45524</v>
      </c>
      <c r="L2167" s="109"/>
      <c r="M2167" s="1"/>
      <c r="N2167" s="1"/>
      <c r="O2167" s="1"/>
    </row>
    <row r="2168" spans="9:15">
      <c r="I2168" s="108">
        <f t="shared" ref="I2168:K2183" si="147">I2167+1</f>
        <v>2163</v>
      </c>
      <c r="J2168" s="100">
        <f t="shared" si="147"/>
        <v>45525</v>
      </c>
      <c r="K2168" s="100">
        <f t="shared" si="147"/>
        <v>45525</v>
      </c>
      <c r="L2168" s="109"/>
      <c r="M2168" s="1"/>
      <c r="N2168" s="1"/>
      <c r="O2168" s="1"/>
    </row>
    <row r="2169" spans="9:15">
      <c r="I2169" s="108">
        <f t="shared" si="147"/>
        <v>2164</v>
      </c>
      <c r="J2169" s="100">
        <f t="shared" si="147"/>
        <v>45526</v>
      </c>
      <c r="K2169" s="100">
        <f t="shared" si="147"/>
        <v>45526</v>
      </c>
      <c r="L2169" s="109"/>
      <c r="M2169" s="1"/>
      <c r="N2169" s="1"/>
      <c r="O2169" s="1"/>
    </row>
    <row r="2170" spans="9:15">
      <c r="I2170" s="108">
        <f t="shared" si="147"/>
        <v>2165</v>
      </c>
      <c r="J2170" s="100">
        <f t="shared" si="147"/>
        <v>45527</v>
      </c>
      <c r="K2170" s="100">
        <f t="shared" si="147"/>
        <v>45527</v>
      </c>
      <c r="L2170" s="109"/>
      <c r="M2170" s="1"/>
      <c r="N2170" s="1"/>
      <c r="O2170" s="1"/>
    </row>
    <row r="2171" spans="9:15">
      <c r="I2171" s="108">
        <f t="shared" si="147"/>
        <v>2166</v>
      </c>
      <c r="J2171" s="100">
        <f t="shared" si="147"/>
        <v>45528</v>
      </c>
      <c r="K2171" s="100">
        <f t="shared" si="147"/>
        <v>45528</v>
      </c>
      <c r="L2171" s="109"/>
      <c r="M2171" s="1"/>
      <c r="N2171" s="1"/>
      <c r="O2171" s="1"/>
    </row>
    <row r="2172" spans="9:15">
      <c r="I2172" s="108">
        <f t="shared" si="147"/>
        <v>2167</v>
      </c>
      <c r="J2172" s="100">
        <f t="shared" si="147"/>
        <v>45529</v>
      </c>
      <c r="K2172" s="100">
        <f t="shared" si="147"/>
        <v>45529</v>
      </c>
      <c r="L2172" s="109"/>
      <c r="M2172" s="1"/>
      <c r="N2172" s="1"/>
      <c r="O2172" s="1"/>
    </row>
    <row r="2173" spans="9:15">
      <c r="I2173" s="108">
        <f t="shared" si="147"/>
        <v>2168</v>
      </c>
      <c r="J2173" s="100">
        <f t="shared" si="147"/>
        <v>45530</v>
      </c>
      <c r="K2173" s="100">
        <f t="shared" si="147"/>
        <v>45530</v>
      </c>
      <c r="L2173" s="109"/>
      <c r="M2173" s="1"/>
      <c r="N2173" s="1"/>
      <c r="O2173" s="1"/>
    </row>
    <row r="2174" spans="9:15">
      <c r="I2174" s="108">
        <f t="shared" si="147"/>
        <v>2169</v>
      </c>
      <c r="J2174" s="100">
        <f t="shared" si="147"/>
        <v>45531</v>
      </c>
      <c r="K2174" s="100">
        <f t="shared" si="147"/>
        <v>45531</v>
      </c>
      <c r="L2174" s="109"/>
      <c r="M2174" s="1"/>
      <c r="N2174" s="1"/>
      <c r="O2174" s="1"/>
    </row>
    <row r="2175" spans="9:15">
      <c r="I2175" s="108">
        <f t="shared" si="147"/>
        <v>2170</v>
      </c>
      <c r="J2175" s="100">
        <f t="shared" si="147"/>
        <v>45532</v>
      </c>
      <c r="K2175" s="100">
        <f t="shared" si="147"/>
        <v>45532</v>
      </c>
      <c r="L2175" s="109"/>
      <c r="M2175" s="1"/>
      <c r="N2175" s="1"/>
      <c r="O2175" s="1"/>
    </row>
    <row r="2176" spans="9:15">
      <c r="I2176" s="108">
        <f t="shared" si="147"/>
        <v>2171</v>
      </c>
      <c r="J2176" s="100">
        <f t="shared" si="147"/>
        <v>45533</v>
      </c>
      <c r="K2176" s="100">
        <f t="shared" si="147"/>
        <v>45533</v>
      </c>
      <c r="L2176" s="109"/>
      <c r="M2176" s="1"/>
      <c r="N2176" s="1"/>
      <c r="O2176" s="1"/>
    </row>
    <row r="2177" spans="9:15">
      <c r="I2177" s="108">
        <f t="shared" si="147"/>
        <v>2172</v>
      </c>
      <c r="J2177" s="100">
        <f t="shared" si="147"/>
        <v>45534</v>
      </c>
      <c r="K2177" s="100">
        <f t="shared" si="147"/>
        <v>45534</v>
      </c>
      <c r="L2177" s="109"/>
      <c r="M2177" s="1"/>
      <c r="N2177" s="1"/>
      <c r="O2177" s="1"/>
    </row>
    <row r="2178" spans="9:15">
      <c r="I2178" s="108">
        <f t="shared" si="147"/>
        <v>2173</v>
      </c>
      <c r="J2178" s="100">
        <f t="shared" si="147"/>
        <v>45535</v>
      </c>
      <c r="K2178" s="100">
        <f t="shared" si="147"/>
        <v>45535</v>
      </c>
      <c r="L2178" s="109"/>
      <c r="M2178" s="1"/>
      <c r="N2178" s="1"/>
      <c r="O2178" s="1"/>
    </row>
    <row r="2179" spans="9:15">
      <c r="I2179" s="108">
        <f t="shared" si="147"/>
        <v>2174</v>
      </c>
      <c r="J2179" s="100">
        <f t="shared" si="147"/>
        <v>45536</v>
      </c>
      <c r="K2179" s="100">
        <f t="shared" si="147"/>
        <v>45536</v>
      </c>
      <c r="L2179" s="109"/>
      <c r="M2179" s="1"/>
      <c r="N2179" s="1"/>
      <c r="O2179" s="1"/>
    </row>
    <row r="2180" spans="9:15">
      <c r="I2180" s="108">
        <f t="shared" si="147"/>
        <v>2175</v>
      </c>
      <c r="J2180" s="100">
        <f t="shared" si="147"/>
        <v>45537</v>
      </c>
      <c r="K2180" s="100">
        <f t="shared" si="147"/>
        <v>45537</v>
      </c>
      <c r="L2180" s="109"/>
      <c r="M2180" s="1"/>
      <c r="N2180" s="1"/>
      <c r="O2180" s="1"/>
    </row>
    <row r="2181" spans="9:15">
      <c r="I2181" s="108">
        <f t="shared" si="147"/>
        <v>2176</v>
      </c>
      <c r="J2181" s="100">
        <f t="shared" si="147"/>
        <v>45538</v>
      </c>
      <c r="K2181" s="100">
        <f t="shared" si="147"/>
        <v>45538</v>
      </c>
      <c r="L2181" s="109"/>
      <c r="M2181" s="1"/>
      <c r="N2181" s="1"/>
      <c r="O2181" s="1"/>
    </row>
    <row r="2182" spans="9:15">
      <c r="I2182" s="108">
        <f t="shared" si="147"/>
        <v>2177</v>
      </c>
      <c r="J2182" s="100">
        <f t="shared" si="147"/>
        <v>45539</v>
      </c>
      <c r="K2182" s="100">
        <f t="shared" si="147"/>
        <v>45539</v>
      </c>
      <c r="L2182" s="109"/>
      <c r="M2182" s="1"/>
      <c r="N2182" s="1"/>
      <c r="O2182" s="1"/>
    </row>
    <row r="2183" spans="9:15">
      <c r="I2183" s="108">
        <f t="shared" si="147"/>
        <v>2178</v>
      </c>
      <c r="J2183" s="100">
        <f t="shared" si="147"/>
        <v>45540</v>
      </c>
      <c r="K2183" s="100">
        <f t="shared" si="147"/>
        <v>45540</v>
      </c>
      <c r="L2183" s="109"/>
      <c r="M2183" s="1"/>
      <c r="N2183" s="1"/>
      <c r="O2183" s="1"/>
    </row>
    <row r="2184" spans="9:15">
      <c r="I2184" s="108">
        <f t="shared" ref="I2184:K2199" si="148">I2183+1</f>
        <v>2179</v>
      </c>
      <c r="J2184" s="100">
        <f t="shared" si="148"/>
        <v>45541</v>
      </c>
      <c r="K2184" s="100">
        <f t="shared" si="148"/>
        <v>45541</v>
      </c>
      <c r="L2184" s="109"/>
      <c r="M2184" s="1"/>
      <c r="N2184" s="1"/>
      <c r="O2184" s="1"/>
    </row>
    <row r="2185" spans="9:15">
      <c r="I2185" s="108">
        <f t="shared" si="148"/>
        <v>2180</v>
      </c>
      <c r="J2185" s="100">
        <f t="shared" si="148"/>
        <v>45542</v>
      </c>
      <c r="K2185" s="100">
        <f t="shared" si="148"/>
        <v>45542</v>
      </c>
      <c r="L2185" s="109"/>
      <c r="M2185" s="1"/>
      <c r="N2185" s="1"/>
      <c r="O2185" s="1"/>
    </row>
    <row r="2186" spans="9:15">
      <c r="I2186" s="108">
        <f t="shared" si="148"/>
        <v>2181</v>
      </c>
      <c r="J2186" s="100">
        <f t="shared" si="148"/>
        <v>45543</v>
      </c>
      <c r="K2186" s="100">
        <f t="shared" si="148"/>
        <v>45543</v>
      </c>
      <c r="L2186" s="109"/>
      <c r="M2186" s="1"/>
      <c r="N2186" s="1"/>
      <c r="O2186" s="1"/>
    </row>
    <row r="2187" spans="9:15">
      <c r="I2187" s="108">
        <f t="shared" si="148"/>
        <v>2182</v>
      </c>
      <c r="J2187" s="100">
        <f t="shared" si="148"/>
        <v>45544</v>
      </c>
      <c r="K2187" s="100">
        <f t="shared" si="148"/>
        <v>45544</v>
      </c>
      <c r="L2187" s="109"/>
      <c r="M2187" s="1"/>
      <c r="N2187" s="1"/>
      <c r="O2187" s="1"/>
    </row>
    <row r="2188" spans="9:15">
      <c r="I2188" s="108">
        <f t="shared" si="148"/>
        <v>2183</v>
      </c>
      <c r="J2188" s="100">
        <f t="shared" si="148"/>
        <v>45545</v>
      </c>
      <c r="K2188" s="100">
        <f t="shared" si="148"/>
        <v>45545</v>
      </c>
      <c r="L2188" s="109"/>
      <c r="M2188" s="1"/>
      <c r="N2188" s="1"/>
      <c r="O2188" s="1"/>
    </row>
    <row r="2189" spans="9:15">
      <c r="I2189" s="108">
        <f t="shared" si="148"/>
        <v>2184</v>
      </c>
      <c r="J2189" s="100">
        <f t="shared" si="148"/>
        <v>45546</v>
      </c>
      <c r="K2189" s="100">
        <f t="shared" si="148"/>
        <v>45546</v>
      </c>
      <c r="L2189" s="109"/>
      <c r="M2189" s="1"/>
      <c r="N2189" s="1"/>
      <c r="O2189" s="1"/>
    </row>
    <row r="2190" spans="9:15">
      <c r="I2190" s="108">
        <f t="shared" si="148"/>
        <v>2185</v>
      </c>
      <c r="J2190" s="100">
        <f t="shared" si="148"/>
        <v>45547</v>
      </c>
      <c r="K2190" s="100">
        <f t="shared" si="148"/>
        <v>45547</v>
      </c>
      <c r="L2190" s="109"/>
      <c r="M2190" s="1"/>
      <c r="N2190" s="1"/>
      <c r="O2190" s="1"/>
    </row>
    <row r="2191" spans="9:15">
      <c r="I2191" s="108">
        <f t="shared" si="148"/>
        <v>2186</v>
      </c>
      <c r="J2191" s="100">
        <f t="shared" si="148"/>
        <v>45548</v>
      </c>
      <c r="K2191" s="100">
        <f t="shared" si="148"/>
        <v>45548</v>
      </c>
      <c r="L2191" s="109"/>
      <c r="M2191" s="1"/>
      <c r="N2191" s="1"/>
      <c r="O2191" s="1"/>
    </row>
    <row r="2192" spans="9:15">
      <c r="I2192" s="108">
        <f t="shared" si="148"/>
        <v>2187</v>
      </c>
      <c r="J2192" s="100">
        <f t="shared" si="148"/>
        <v>45549</v>
      </c>
      <c r="K2192" s="100">
        <f t="shared" si="148"/>
        <v>45549</v>
      </c>
      <c r="L2192" s="109"/>
      <c r="M2192" s="1"/>
      <c r="N2192" s="1"/>
      <c r="O2192" s="1"/>
    </row>
    <row r="2193" spans="9:15">
      <c r="I2193" s="108">
        <f t="shared" si="148"/>
        <v>2188</v>
      </c>
      <c r="J2193" s="100">
        <f t="shared" si="148"/>
        <v>45550</v>
      </c>
      <c r="K2193" s="100">
        <f t="shared" si="148"/>
        <v>45550</v>
      </c>
      <c r="L2193" s="109"/>
      <c r="M2193" s="1"/>
      <c r="N2193" s="1"/>
      <c r="O2193" s="1"/>
    </row>
    <row r="2194" spans="9:15">
      <c r="I2194" s="108">
        <f t="shared" si="148"/>
        <v>2189</v>
      </c>
      <c r="J2194" s="100">
        <f t="shared" si="148"/>
        <v>45551</v>
      </c>
      <c r="K2194" s="100">
        <f t="shared" si="148"/>
        <v>45551</v>
      </c>
      <c r="L2194" s="109"/>
      <c r="M2194" s="1"/>
      <c r="N2194" s="1"/>
      <c r="O2194" s="1"/>
    </row>
    <row r="2195" spans="9:15">
      <c r="I2195" s="108">
        <f t="shared" si="148"/>
        <v>2190</v>
      </c>
      <c r="J2195" s="100">
        <f t="shared" si="148"/>
        <v>45552</v>
      </c>
      <c r="K2195" s="100">
        <f t="shared" si="148"/>
        <v>45552</v>
      </c>
      <c r="L2195" s="109"/>
      <c r="M2195" s="1"/>
      <c r="N2195" s="1"/>
      <c r="O2195" s="1"/>
    </row>
    <row r="2196" spans="9:15">
      <c r="I2196" s="108">
        <f t="shared" si="148"/>
        <v>2191</v>
      </c>
      <c r="J2196" s="100">
        <f t="shared" si="148"/>
        <v>45553</v>
      </c>
      <c r="K2196" s="100">
        <f t="shared" si="148"/>
        <v>45553</v>
      </c>
      <c r="L2196" s="109"/>
      <c r="M2196" s="1"/>
      <c r="N2196" s="1"/>
      <c r="O2196" s="1"/>
    </row>
    <row r="2197" spans="9:15">
      <c r="I2197" s="108">
        <f t="shared" si="148"/>
        <v>2192</v>
      </c>
      <c r="J2197" s="100">
        <f t="shared" si="148"/>
        <v>45554</v>
      </c>
      <c r="K2197" s="100">
        <f t="shared" si="148"/>
        <v>45554</v>
      </c>
      <c r="L2197" s="109"/>
      <c r="M2197" s="1"/>
      <c r="N2197" s="1"/>
      <c r="O2197" s="1"/>
    </row>
    <row r="2198" spans="9:15">
      <c r="I2198" s="108">
        <f t="shared" si="148"/>
        <v>2193</v>
      </c>
      <c r="J2198" s="100">
        <f t="shared" si="148"/>
        <v>45555</v>
      </c>
      <c r="K2198" s="100">
        <f t="shared" si="148"/>
        <v>45555</v>
      </c>
      <c r="L2198" s="109"/>
      <c r="M2198" s="1"/>
      <c r="N2198" s="1"/>
      <c r="O2198" s="1"/>
    </row>
    <row r="2199" spans="9:15">
      <c r="I2199" s="108">
        <f t="shared" si="148"/>
        <v>2194</v>
      </c>
      <c r="J2199" s="100">
        <f t="shared" si="148"/>
        <v>45556</v>
      </c>
      <c r="K2199" s="100">
        <f t="shared" si="148"/>
        <v>45556</v>
      </c>
      <c r="L2199" s="109"/>
      <c r="M2199" s="1"/>
      <c r="N2199" s="1"/>
      <c r="O2199" s="1"/>
    </row>
    <row r="2200" spans="9:15">
      <c r="I2200" s="108">
        <f t="shared" ref="I2200:K2215" si="149">I2199+1</f>
        <v>2195</v>
      </c>
      <c r="J2200" s="100">
        <f t="shared" si="149"/>
        <v>45557</v>
      </c>
      <c r="K2200" s="100">
        <f t="shared" si="149"/>
        <v>45557</v>
      </c>
      <c r="L2200" s="109"/>
      <c r="M2200" s="1"/>
      <c r="N2200" s="1"/>
      <c r="O2200" s="1"/>
    </row>
    <row r="2201" spans="9:15">
      <c r="I2201" s="108">
        <f t="shared" si="149"/>
        <v>2196</v>
      </c>
      <c r="J2201" s="100">
        <f t="shared" si="149"/>
        <v>45558</v>
      </c>
      <c r="K2201" s="100">
        <f t="shared" si="149"/>
        <v>45558</v>
      </c>
      <c r="L2201" s="109"/>
      <c r="M2201" s="1"/>
      <c r="N2201" s="1"/>
      <c r="O2201" s="1"/>
    </row>
    <row r="2202" spans="9:15">
      <c r="I2202" s="108">
        <f t="shared" si="149"/>
        <v>2197</v>
      </c>
      <c r="J2202" s="100">
        <f t="shared" si="149"/>
        <v>45559</v>
      </c>
      <c r="K2202" s="100">
        <f t="shared" si="149"/>
        <v>45559</v>
      </c>
      <c r="L2202" s="109"/>
      <c r="M2202" s="1"/>
      <c r="N2202" s="1"/>
      <c r="O2202" s="1"/>
    </row>
    <row r="2203" spans="9:15">
      <c r="I2203" s="108">
        <f t="shared" si="149"/>
        <v>2198</v>
      </c>
      <c r="J2203" s="100">
        <f t="shared" si="149"/>
        <v>45560</v>
      </c>
      <c r="K2203" s="100">
        <f t="shared" si="149"/>
        <v>45560</v>
      </c>
      <c r="L2203" s="109"/>
      <c r="M2203" s="1"/>
      <c r="N2203" s="1"/>
      <c r="O2203" s="1"/>
    </row>
    <row r="2204" spans="9:15">
      <c r="I2204" s="108">
        <f t="shared" si="149"/>
        <v>2199</v>
      </c>
      <c r="J2204" s="100">
        <f t="shared" si="149"/>
        <v>45561</v>
      </c>
      <c r="K2204" s="100">
        <f t="shared" si="149"/>
        <v>45561</v>
      </c>
      <c r="L2204" s="109"/>
      <c r="M2204" s="1"/>
      <c r="N2204" s="1"/>
      <c r="O2204" s="1"/>
    </row>
    <row r="2205" spans="9:15">
      <c r="I2205" s="108">
        <f t="shared" si="149"/>
        <v>2200</v>
      </c>
      <c r="J2205" s="100">
        <f t="shared" si="149"/>
        <v>45562</v>
      </c>
      <c r="K2205" s="100">
        <f t="shared" si="149"/>
        <v>45562</v>
      </c>
      <c r="L2205" s="109"/>
      <c r="M2205" s="1"/>
      <c r="N2205" s="1"/>
      <c r="O2205" s="1"/>
    </row>
    <row r="2206" spans="9:15">
      <c r="I2206" s="108">
        <f t="shared" si="149"/>
        <v>2201</v>
      </c>
      <c r="J2206" s="100">
        <f t="shared" si="149"/>
        <v>45563</v>
      </c>
      <c r="K2206" s="100">
        <f t="shared" si="149"/>
        <v>45563</v>
      </c>
      <c r="L2206" s="109"/>
      <c r="M2206" s="1"/>
      <c r="N2206" s="1"/>
      <c r="O2206" s="1"/>
    </row>
    <row r="2207" spans="9:15">
      <c r="I2207" s="108">
        <f t="shared" si="149"/>
        <v>2202</v>
      </c>
      <c r="J2207" s="100">
        <f t="shared" si="149"/>
        <v>45564</v>
      </c>
      <c r="K2207" s="100">
        <f t="shared" si="149"/>
        <v>45564</v>
      </c>
      <c r="L2207" s="109"/>
      <c r="M2207" s="1"/>
      <c r="N2207" s="1"/>
      <c r="O2207" s="1"/>
    </row>
    <row r="2208" spans="9:15">
      <c r="I2208" s="108">
        <f t="shared" si="149"/>
        <v>2203</v>
      </c>
      <c r="J2208" s="100">
        <f t="shared" si="149"/>
        <v>45565</v>
      </c>
      <c r="K2208" s="100">
        <f t="shared" si="149"/>
        <v>45565</v>
      </c>
      <c r="L2208" s="109"/>
      <c r="M2208" s="1"/>
      <c r="N2208" s="1"/>
      <c r="O2208" s="1"/>
    </row>
    <row r="2209" spans="9:15">
      <c r="I2209" s="108">
        <f t="shared" si="149"/>
        <v>2204</v>
      </c>
      <c r="J2209" s="100">
        <f t="shared" si="149"/>
        <v>45566</v>
      </c>
      <c r="K2209" s="100">
        <f t="shared" si="149"/>
        <v>45566</v>
      </c>
      <c r="L2209" s="109"/>
      <c r="M2209" s="1"/>
      <c r="N2209" s="1"/>
      <c r="O2209" s="1"/>
    </row>
    <row r="2210" spans="9:15">
      <c r="I2210" s="108">
        <f t="shared" si="149"/>
        <v>2205</v>
      </c>
      <c r="J2210" s="100">
        <f t="shared" si="149"/>
        <v>45567</v>
      </c>
      <c r="K2210" s="100">
        <f t="shared" si="149"/>
        <v>45567</v>
      </c>
      <c r="L2210" s="109"/>
      <c r="M2210" s="1"/>
      <c r="N2210" s="1"/>
      <c r="O2210" s="1"/>
    </row>
    <row r="2211" spans="9:15">
      <c r="I2211" s="108">
        <f t="shared" si="149"/>
        <v>2206</v>
      </c>
      <c r="J2211" s="100">
        <f t="shared" si="149"/>
        <v>45568</v>
      </c>
      <c r="K2211" s="100">
        <f t="shared" si="149"/>
        <v>45568</v>
      </c>
      <c r="L2211" s="109"/>
      <c r="M2211" s="1"/>
      <c r="N2211" s="1"/>
      <c r="O2211" s="1"/>
    </row>
    <row r="2212" spans="9:15">
      <c r="I2212" s="108">
        <f t="shared" si="149"/>
        <v>2207</v>
      </c>
      <c r="J2212" s="100">
        <f t="shared" si="149"/>
        <v>45569</v>
      </c>
      <c r="K2212" s="100">
        <f t="shared" si="149"/>
        <v>45569</v>
      </c>
      <c r="L2212" s="109"/>
      <c r="M2212" s="1"/>
      <c r="N2212" s="1"/>
      <c r="O2212" s="1"/>
    </row>
    <row r="2213" spans="9:15">
      <c r="I2213" s="108">
        <f t="shared" si="149"/>
        <v>2208</v>
      </c>
      <c r="J2213" s="100">
        <f t="shared" si="149"/>
        <v>45570</v>
      </c>
      <c r="K2213" s="100">
        <f t="shared" si="149"/>
        <v>45570</v>
      </c>
      <c r="L2213" s="109"/>
      <c r="M2213" s="1"/>
      <c r="N2213" s="1"/>
      <c r="O2213" s="1"/>
    </row>
    <row r="2214" spans="9:15">
      <c r="I2214" s="108">
        <f t="shared" si="149"/>
        <v>2209</v>
      </c>
      <c r="J2214" s="100">
        <f t="shared" si="149"/>
        <v>45571</v>
      </c>
      <c r="K2214" s="100">
        <f t="shared" si="149"/>
        <v>45571</v>
      </c>
      <c r="L2214" s="109"/>
      <c r="M2214" s="1"/>
      <c r="N2214" s="1"/>
      <c r="O2214" s="1"/>
    </row>
    <row r="2215" spans="9:15">
      <c r="I2215" s="108">
        <f t="shared" si="149"/>
        <v>2210</v>
      </c>
      <c r="J2215" s="100">
        <f t="shared" si="149"/>
        <v>45572</v>
      </c>
      <c r="K2215" s="100">
        <f t="shared" si="149"/>
        <v>45572</v>
      </c>
      <c r="L2215" s="109"/>
      <c r="M2215" s="1"/>
      <c r="N2215" s="1"/>
      <c r="O2215" s="1"/>
    </row>
    <row r="2216" spans="9:15">
      <c r="I2216" s="108">
        <f t="shared" ref="I2216:K2231" si="150">I2215+1</f>
        <v>2211</v>
      </c>
      <c r="J2216" s="100">
        <f t="shared" si="150"/>
        <v>45573</v>
      </c>
      <c r="K2216" s="100">
        <f t="shared" si="150"/>
        <v>45573</v>
      </c>
      <c r="L2216" s="109"/>
      <c r="M2216" s="1"/>
      <c r="N2216" s="1"/>
      <c r="O2216" s="1"/>
    </row>
    <row r="2217" spans="9:15">
      <c r="I2217" s="108">
        <f t="shared" si="150"/>
        <v>2212</v>
      </c>
      <c r="J2217" s="100">
        <f t="shared" si="150"/>
        <v>45574</v>
      </c>
      <c r="K2217" s="100">
        <f t="shared" si="150"/>
        <v>45574</v>
      </c>
      <c r="L2217" s="109"/>
      <c r="M2217" s="1"/>
      <c r="N2217" s="1"/>
      <c r="O2217" s="1"/>
    </row>
    <row r="2218" spans="9:15">
      <c r="I2218" s="108">
        <f t="shared" si="150"/>
        <v>2213</v>
      </c>
      <c r="J2218" s="100">
        <f t="shared" si="150"/>
        <v>45575</v>
      </c>
      <c r="K2218" s="100">
        <f t="shared" si="150"/>
        <v>45575</v>
      </c>
      <c r="L2218" s="109"/>
      <c r="M2218" s="1"/>
      <c r="N2218" s="1"/>
      <c r="O2218" s="1"/>
    </row>
    <row r="2219" spans="9:15">
      <c r="I2219" s="108">
        <f t="shared" si="150"/>
        <v>2214</v>
      </c>
      <c r="J2219" s="100">
        <f t="shared" si="150"/>
        <v>45576</v>
      </c>
      <c r="K2219" s="100">
        <f t="shared" si="150"/>
        <v>45576</v>
      </c>
      <c r="L2219" s="109"/>
      <c r="M2219" s="1"/>
      <c r="N2219" s="1"/>
      <c r="O2219" s="1"/>
    </row>
    <row r="2220" spans="9:15">
      <c r="I2220" s="108">
        <f t="shared" si="150"/>
        <v>2215</v>
      </c>
      <c r="J2220" s="100">
        <f t="shared" si="150"/>
        <v>45577</v>
      </c>
      <c r="K2220" s="100">
        <f t="shared" si="150"/>
        <v>45577</v>
      </c>
      <c r="L2220" s="109"/>
      <c r="M2220" s="1"/>
      <c r="N2220" s="1"/>
      <c r="O2220" s="1"/>
    </row>
    <row r="2221" spans="9:15">
      <c r="I2221" s="108">
        <f t="shared" si="150"/>
        <v>2216</v>
      </c>
      <c r="J2221" s="100">
        <f t="shared" si="150"/>
        <v>45578</v>
      </c>
      <c r="K2221" s="100">
        <f t="shared" si="150"/>
        <v>45578</v>
      </c>
      <c r="L2221" s="109"/>
      <c r="M2221" s="1"/>
      <c r="N2221" s="1"/>
      <c r="O2221" s="1"/>
    </row>
    <row r="2222" spans="9:15">
      <c r="I2222" s="108">
        <f t="shared" si="150"/>
        <v>2217</v>
      </c>
      <c r="J2222" s="100">
        <f t="shared" si="150"/>
        <v>45579</v>
      </c>
      <c r="K2222" s="100">
        <f t="shared" si="150"/>
        <v>45579</v>
      </c>
      <c r="L2222" s="109"/>
      <c r="M2222" s="1"/>
      <c r="N2222" s="1"/>
      <c r="O2222" s="1"/>
    </row>
    <row r="2223" spans="9:15">
      <c r="I2223" s="108">
        <f t="shared" si="150"/>
        <v>2218</v>
      </c>
      <c r="J2223" s="100">
        <f t="shared" si="150"/>
        <v>45580</v>
      </c>
      <c r="K2223" s="100">
        <f t="shared" si="150"/>
        <v>45580</v>
      </c>
      <c r="L2223" s="109"/>
      <c r="M2223" s="1"/>
      <c r="N2223" s="1"/>
      <c r="O2223" s="1"/>
    </row>
    <row r="2224" spans="9:15">
      <c r="I2224" s="108">
        <f t="shared" si="150"/>
        <v>2219</v>
      </c>
      <c r="J2224" s="100">
        <f t="shared" si="150"/>
        <v>45581</v>
      </c>
      <c r="K2224" s="100">
        <f t="shared" si="150"/>
        <v>45581</v>
      </c>
      <c r="L2224" s="109"/>
      <c r="M2224" s="1"/>
      <c r="N2224" s="1"/>
      <c r="O2224" s="1"/>
    </row>
    <row r="2225" spans="9:15">
      <c r="I2225" s="108">
        <f t="shared" si="150"/>
        <v>2220</v>
      </c>
      <c r="J2225" s="100">
        <f t="shared" si="150"/>
        <v>45582</v>
      </c>
      <c r="K2225" s="100">
        <f t="shared" si="150"/>
        <v>45582</v>
      </c>
      <c r="L2225" s="109"/>
      <c r="M2225" s="1"/>
      <c r="N2225" s="1"/>
      <c r="O2225" s="1"/>
    </row>
    <row r="2226" spans="9:15">
      <c r="I2226" s="108">
        <f t="shared" si="150"/>
        <v>2221</v>
      </c>
      <c r="J2226" s="100">
        <f t="shared" si="150"/>
        <v>45583</v>
      </c>
      <c r="K2226" s="100">
        <f t="shared" si="150"/>
        <v>45583</v>
      </c>
      <c r="L2226" s="109"/>
      <c r="M2226" s="1"/>
      <c r="N2226" s="1"/>
      <c r="O2226" s="1"/>
    </row>
    <row r="2227" spans="9:15">
      <c r="I2227" s="108">
        <f t="shared" si="150"/>
        <v>2222</v>
      </c>
      <c r="J2227" s="100">
        <f t="shared" si="150"/>
        <v>45584</v>
      </c>
      <c r="K2227" s="100">
        <f t="shared" si="150"/>
        <v>45584</v>
      </c>
      <c r="L2227" s="109"/>
      <c r="M2227" s="1"/>
      <c r="N2227" s="1"/>
      <c r="O2227" s="1"/>
    </row>
    <row r="2228" spans="9:15">
      <c r="I2228" s="108">
        <f t="shared" si="150"/>
        <v>2223</v>
      </c>
      <c r="J2228" s="100">
        <f t="shared" si="150"/>
        <v>45585</v>
      </c>
      <c r="K2228" s="100">
        <f t="shared" si="150"/>
        <v>45585</v>
      </c>
      <c r="L2228" s="109"/>
      <c r="M2228" s="1"/>
      <c r="N2228" s="1"/>
      <c r="O2228" s="1"/>
    </row>
    <row r="2229" spans="9:15">
      <c r="I2229" s="108">
        <f t="shared" si="150"/>
        <v>2224</v>
      </c>
      <c r="J2229" s="100">
        <f t="shared" si="150"/>
        <v>45586</v>
      </c>
      <c r="K2229" s="100">
        <f t="shared" si="150"/>
        <v>45586</v>
      </c>
      <c r="L2229" s="109"/>
      <c r="M2229" s="1"/>
      <c r="N2229" s="1"/>
      <c r="O2229" s="1"/>
    </row>
    <row r="2230" spans="9:15">
      <c r="I2230" s="108">
        <f t="shared" si="150"/>
        <v>2225</v>
      </c>
      <c r="J2230" s="100">
        <f t="shared" si="150"/>
        <v>45587</v>
      </c>
      <c r="K2230" s="100">
        <f t="shared" si="150"/>
        <v>45587</v>
      </c>
      <c r="L2230" s="109"/>
      <c r="M2230" s="1"/>
      <c r="N2230" s="1"/>
      <c r="O2230" s="1"/>
    </row>
    <row r="2231" spans="9:15">
      <c r="I2231" s="108">
        <f t="shared" si="150"/>
        <v>2226</v>
      </c>
      <c r="J2231" s="100">
        <f t="shared" si="150"/>
        <v>45588</v>
      </c>
      <c r="K2231" s="100">
        <f t="shared" si="150"/>
        <v>45588</v>
      </c>
      <c r="L2231" s="109"/>
      <c r="M2231" s="1"/>
      <c r="N2231" s="1"/>
      <c r="O2231" s="1"/>
    </row>
    <row r="2232" spans="9:15">
      <c r="I2232" s="108">
        <f t="shared" ref="I2232:K2247" si="151">I2231+1</f>
        <v>2227</v>
      </c>
      <c r="J2232" s="100">
        <f t="shared" si="151"/>
        <v>45589</v>
      </c>
      <c r="K2232" s="100">
        <f t="shared" si="151"/>
        <v>45589</v>
      </c>
      <c r="L2232" s="109"/>
      <c r="M2232" s="1"/>
      <c r="N2232" s="1"/>
      <c r="O2232" s="1"/>
    </row>
    <row r="2233" spans="9:15">
      <c r="I2233" s="108">
        <f t="shared" si="151"/>
        <v>2228</v>
      </c>
      <c r="J2233" s="100">
        <f t="shared" si="151"/>
        <v>45590</v>
      </c>
      <c r="K2233" s="100">
        <f t="shared" si="151"/>
        <v>45590</v>
      </c>
      <c r="L2233" s="109"/>
      <c r="M2233" s="1"/>
      <c r="N2233" s="1"/>
      <c r="O2233" s="1"/>
    </row>
    <row r="2234" spans="9:15">
      <c r="I2234" s="108">
        <f t="shared" si="151"/>
        <v>2229</v>
      </c>
      <c r="J2234" s="100">
        <f t="shared" si="151"/>
        <v>45591</v>
      </c>
      <c r="K2234" s="100">
        <f t="shared" si="151"/>
        <v>45591</v>
      </c>
      <c r="L2234" s="109"/>
      <c r="M2234" s="1"/>
      <c r="N2234" s="1"/>
      <c r="O2234" s="1"/>
    </row>
    <row r="2235" spans="9:15">
      <c r="I2235" s="108">
        <f t="shared" si="151"/>
        <v>2230</v>
      </c>
      <c r="J2235" s="100">
        <f t="shared" si="151"/>
        <v>45592</v>
      </c>
      <c r="K2235" s="100">
        <f t="shared" si="151"/>
        <v>45592</v>
      </c>
      <c r="L2235" s="109"/>
      <c r="M2235" s="1"/>
      <c r="N2235" s="1"/>
      <c r="O2235" s="1"/>
    </row>
    <row r="2236" spans="9:15">
      <c r="I2236" s="108">
        <f t="shared" si="151"/>
        <v>2231</v>
      </c>
      <c r="J2236" s="100">
        <f t="shared" si="151"/>
        <v>45593</v>
      </c>
      <c r="K2236" s="100">
        <f t="shared" si="151"/>
        <v>45593</v>
      </c>
      <c r="L2236" s="109"/>
      <c r="M2236" s="1"/>
      <c r="N2236" s="1"/>
      <c r="O2236" s="1"/>
    </row>
    <row r="2237" spans="9:15">
      <c r="I2237" s="108">
        <f t="shared" si="151"/>
        <v>2232</v>
      </c>
      <c r="J2237" s="100">
        <f t="shared" si="151"/>
        <v>45594</v>
      </c>
      <c r="K2237" s="100">
        <f t="shared" si="151"/>
        <v>45594</v>
      </c>
      <c r="L2237" s="109"/>
      <c r="M2237" s="1"/>
      <c r="N2237" s="1"/>
      <c r="O2237" s="1"/>
    </row>
    <row r="2238" spans="9:15">
      <c r="I2238" s="108">
        <f t="shared" si="151"/>
        <v>2233</v>
      </c>
      <c r="J2238" s="100">
        <f t="shared" si="151"/>
        <v>45595</v>
      </c>
      <c r="K2238" s="100">
        <f t="shared" si="151"/>
        <v>45595</v>
      </c>
      <c r="L2238" s="109"/>
      <c r="M2238" s="1"/>
      <c r="N2238" s="1"/>
      <c r="O2238" s="1"/>
    </row>
    <row r="2239" spans="9:15">
      <c r="I2239" s="108">
        <f t="shared" si="151"/>
        <v>2234</v>
      </c>
      <c r="J2239" s="100">
        <f t="shared" si="151"/>
        <v>45596</v>
      </c>
      <c r="K2239" s="100">
        <f t="shared" si="151"/>
        <v>45596</v>
      </c>
      <c r="L2239" s="109"/>
      <c r="M2239" s="1"/>
      <c r="N2239" s="1"/>
      <c r="O2239" s="1"/>
    </row>
    <row r="2240" spans="9:15">
      <c r="I2240" s="108">
        <f t="shared" si="151"/>
        <v>2235</v>
      </c>
      <c r="J2240" s="100">
        <f t="shared" si="151"/>
        <v>45597</v>
      </c>
      <c r="K2240" s="100">
        <f t="shared" si="151"/>
        <v>45597</v>
      </c>
      <c r="L2240" s="109"/>
      <c r="M2240" s="1"/>
      <c r="N2240" s="1"/>
      <c r="O2240" s="1"/>
    </row>
    <row r="2241" spans="9:15">
      <c r="I2241" s="108">
        <f t="shared" si="151"/>
        <v>2236</v>
      </c>
      <c r="J2241" s="100">
        <f t="shared" si="151"/>
        <v>45598</v>
      </c>
      <c r="K2241" s="100">
        <f t="shared" si="151"/>
        <v>45598</v>
      </c>
      <c r="L2241" s="109"/>
      <c r="M2241" s="1"/>
      <c r="N2241" s="1"/>
      <c r="O2241" s="1"/>
    </row>
    <row r="2242" spans="9:15">
      <c r="I2242" s="108">
        <f t="shared" si="151"/>
        <v>2237</v>
      </c>
      <c r="J2242" s="100">
        <f t="shared" si="151"/>
        <v>45599</v>
      </c>
      <c r="K2242" s="100">
        <f t="shared" si="151"/>
        <v>45599</v>
      </c>
      <c r="L2242" s="109"/>
      <c r="M2242" s="1"/>
      <c r="N2242" s="1"/>
      <c r="O2242" s="1"/>
    </row>
    <row r="2243" spans="9:15">
      <c r="I2243" s="108">
        <f t="shared" si="151"/>
        <v>2238</v>
      </c>
      <c r="J2243" s="100">
        <f t="shared" si="151"/>
        <v>45600</v>
      </c>
      <c r="K2243" s="100">
        <f t="shared" si="151"/>
        <v>45600</v>
      </c>
      <c r="L2243" s="109"/>
      <c r="M2243" s="1"/>
      <c r="N2243" s="1"/>
      <c r="O2243" s="1"/>
    </row>
    <row r="2244" spans="9:15">
      <c r="I2244" s="108">
        <f t="shared" si="151"/>
        <v>2239</v>
      </c>
      <c r="J2244" s="100">
        <f t="shared" si="151"/>
        <v>45601</v>
      </c>
      <c r="K2244" s="100">
        <f t="shared" si="151"/>
        <v>45601</v>
      </c>
      <c r="L2244" s="109"/>
      <c r="M2244" s="1"/>
      <c r="N2244" s="1"/>
      <c r="O2244" s="1"/>
    </row>
    <row r="2245" spans="9:15">
      <c r="I2245" s="108">
        <f t="shared" si="151"/>
        <v>2240</v>
      </c>
      <c r="J2245" s="100">
        <f t="shared" si="151"/>
        <v>45602</v>
      </c>
      <c r="K2245" s="100">
        <f t="shared" si="151"/>
        <v>45602</v>
      </c>
      <c r="L2245" s="109"/>
      <c r="M2245" s="1"/>
      <c r="N2245" s="1"/>
      <c r="O2245" s="1"/>
    </row>
    <row r="2246" spans="9:15">
      <c r="I2246" s="108">
        <f t="shared" si="151"/>
        <v>2241</v>
      </c>
      <c r="J2246" s="100">
        <f t="shared" si="151"/>
        <v>45603</v>
      </c>
      <c r="K2246" s="100">
        <f t="shared" si="151"/>
        <v>45603</v>
      </c>
      <c r="L2246" s="109"/>
      <c r="M2246" s="1"/>
      <c r="N2246" s="1"/>
      <c r="O2246" s="1"/>
    </row>
    <row r="2247" spans="9:15">
      <c r="I2247" s="108">
        <f t="shared" si="151"/>
        <v>2242</v>
      </c>
      <c r="J2247" s="100">
        <f t="shared" si="151"/>
        <v>45604</v>
      </c>
      <c r="K2247" s="100">
        <f t="shared" si="151"/>
        <v>45604</v>
      </c>
      <c r="L2247" s="109"/>
      <c r="M2247" s="1"/>
      <c r="N2247" s="1"/>
      <c r="O2247" s="1"/>
    </row>
    <row r="2248" spans="9:15">
      <c r="I2248" s="108">
        <f t="shared" ref="I2248:K2263" si="152">I2247+1</f>
        <v>2243</v>
      </c>
      <c r="J2248" s="100">
        <f t="shared" si="152"/>
        <v>45605</v>
      </c>
      <c r="K2248" s="100">
        <f t="shared" si="152"/>
        <v>45605</v>
      </c>
      <c r="L2248" s="109"/>
      <c r="M2248" s="1"/>
      <c r="N2248" s="1"/>
      <c r="O2248" s="1"/>
    </row>
    <row r="2249" spans="9:15">
      <c r="I2249" s="108">
        <f t="shared" si="152"/>
        <v>2244</v>
      </c>
      <c r="J2249" s="100">
        <f t="shared" si="152"/>
        <v>45606</v>
      </c>
      <c r="K2249" s="100">
        <f t="shared" si="152"/>
        <v>45606</v>
      </c>
      <c r="L2249" s="109"/>
      <c r="M2249" s="1"/>
      <c r="N2249" s="1"/>
      <c r="O2249" s="1"/>
    </row>
    <row r="2250" spans="9:15">
      <c r="I2250" s="108">
        <f t="shared" si="152"/>
        <v>2245</v>
      </c>
      <c r="J2250" s="100">
        <f t="shared" si="152"/>
        <v>45607</v>
      </c>
      <c r="K2250" s="100">
        <f t="shared" si="152"/>
        <v>45607</v>
      </c>
      <c r="L2250" s="109"/>
      <c r="M2250" s="1"/>
      <c r="N2250" s="1"/>
      <c r="O2250" s="1"/>
    </row>
    <row r="2251" spans="9:15">
      <c r="I2251" s="108">
        <f t="shared" si="152"/>
        <v>2246</v>
      </c>
      <c r="J2251" s="100">
        <f t="shared" si="152"/>
        <v>45608</v>
      </c>
      <c r="K2251" s="100">
        <f t="shared" si="152"/>
        <v>45608</v>
      </c>
      <c r="L2251" s="109"/>
      <c r="M2251" s="1"/>
      <c r="N2251" s="1"/>
      <c r="O2251" s="1"/>
    </row>
    <row r="2252" spans="9:15">
      <c r="I2252" s="108">
        <f t="shared" si="152"/>
        <v>2247</v>
      </c>
      <c r="J2252" s="100">
        <f t="shared" si="152"/>
        <v>45609</v>
      </c>
      <c r="K2252" s="100">
        <f t="shared" si="152"/>
        <v>45609</v>
      </c>
      <c r="L2252" s="109"/>
      <c r="M2252" s="1"/>
      <c r="N2252" s="1"/>
      <c r="O2252" s="1"/>
    </row>
    <row r="2253" spans="9:15">
      <c r="I2253" s="108">
        <f t="shared" si="152"/>
        <v>2248</v>
      </c>
      <c r="J2253" s="100">
        <f t="shared" si="152"/>
        <v>45610</v>
      </c>
      <c r="K2253" s="100">
        <f t="shared" si="152"/>
        <v>45610</v>
      </c>
      <c r="L2253" s="109"/>
      <c r="M2253" s="1"/>
      <c r="N2253" s="1"/>
      <c r="O2253" s="1"/>
    </row>
    <row r="2254" spans="9:15">
      <c r="I2254" s="108">
        <f t="shared" si="152"/>
        <v>2249</v>
      </c>
      <c r="J2254" s="100">
        <f t="shared" si="152"/>
        <v>45611</v>
      </c>
      <c r="K2254" s="100">
        <f t="shared" si="152"/>
        <v>45611</v>
      </c>
      <c r="L2254" s="109"/>
      <c r="M2254" s="1"/>
      <c r="N2254" s="1"/>
      <c r="O2254" s="1"/>
    </row>
    <row r="2255" spans="9:15">
      <c r="I2255" s="108">
        <f t="shared" si="152"/>
        <v>2250</v>
      </c>
      <c r="J2255" s="100">
        <f t="shared" si="152"/>
        <v>45612</v>
      </c>
      <c r="K2255" s="100">
        <f t="shared" si="152"/>
        <v>45612</v>
      </c>
      <c r="L2255" s="109"/>
      <c r="M2255" s="1"/>
      <c r="N2255" s="1"/>
      <c r="O2255" s="1"/>
    </row>
    <row r="2256" spans="9:15">
      <c r="I2256" s="108">
        <f t="shared" si="152"/>
        <v>2251</v>
      </c>
      <c r="J2256" s="100">
        <f t="shared" si="152"/>
        <v>45613</v>
      </c>
      <c r="K2256" s="100">
        <f t="shared" si="152"/>
        <v>45613</v>
      </c>
      <c r="L2256" s="109"/>
      <c r="M2256" s="1"/>
      <c r="N2256" s="1"/>
      <c r="O2256" s="1"/>
    </row>
    <row r="2257" spans="9:15">
      <c r="I2257" s="108">
        <f t="shared" si="152"/>
        <v>2252</v>
      </c>
      <c r="J2257" s="100">
        <f t="shared" si="152"/>
        <v>45614</v>
      </c>
      <c r="K2257" s="100">
        <f t="shared" si="152"/>
        <v>45614</v>
      </c>
      <c r="L2257" s="109"/>
      <c r="M2257" s="1"/>
      <c r="N2257" s="1"/>
      <c r="O2257" s="1"/>
    </row>
    <row r="2258" spans="9:15">
      <c r="I2258" s="108">
        <f t="shared" si="152"/>
        <v>2253</v>
      </c>
      <c r="J2258" s="100">
        <f t="shared" si="152"/>
        <v>45615</v>
      </c>
      <c r="K2258" s="100">
        <f t="shared" si="152"/>
        <v>45615</v>
      </c>
      <c r="L2258" s="109"/>
      <c r="M2258" s="1"/>
      <c r="N2258" s="1"/>
      <c r="O2258" s="1"/>
    </row>
    <row r="2259" spans="9:15">
      <c r="I2259" s="108">
        <f t="shared" si="152"/>
        <v>2254</v>
      </c>
      <c r="J2259" s="100">
        <f t="shared" si="152"/>
        <v>45616</v>
      </c>
      <c r="K2259" s="100">
        <f t="shared" si="152"/>
        <v>45616</v>
      </c>
      <c r="L2259" s="109"/>
      <c r="M2259" s="1"/>
      <c r="N2259" s="1"/>
      <c r="O2259" s="1"/>
    </row>
    <row r="2260" spans="9:15">
      <c r="I2260" s="108">
        <f t="shared" si="152"/>
        <v>2255</v>
      </c>
      <c r="J2260" s="100">
        <f t="shared" si="152"/>
        <v>45617</v>
      </c>
      <c r="K2260" s="100">
        <f t="shared" si="152"/>
        <v>45617</v>
      </c>
      <c r="L2260" s="109"/>
      <c r="M2260" s="1"/>
      <c r="N2260" s="1"/>
      <c r="O2260" s="1"/>
    </row>
    <row r="2261" spans="9:15">
      <c r="I2261" s="108">
        <f t="shared" si="152"/>
        <v>2256</v>
      </c>
      <c r="J2261" s="100">
        <f t="shared" si="152"/>
        <v>45618</v>
      </c>
      <c r="K2261" s="100">
        <f t="shared" si="152"/>
        <v>45618</v>
      </c>
      <c r="L2261" s="109"/>
      <c r="M2261" s="1"/>
      <c r="N2261" s="1"/>
      <c r="O2261" s="1"/>
    </row>
    <row r="2262" spans="9:15">
      <c r="I2262" s="108">
        <f t="shared" si="152"/>
        <v>2257</v>
      </c>
      <c r="J2262" s="100">
        <f t="shared" si="152"/>
        <v>45619</v>
      </c>
      <c r="K2262" s="100">
        <f t="shared" si="152"/>
        <v>45619</v>
      </c>
      <c r="L2262" s="109"/>
      <c r="M2262" s="1"/>
      <c r="N2262" s="1"/>
      <c r="O2262" s="1"/>
    </row>
    <row r="2263" spans="9:15">
      <c r="I2263" s="108">
        <f t="shared" si="152"/>
        <v>2258</v>
      </c>
      <c r="J2263" s="100">
        <f t="shared" si="152"/>
        <v>45620</v>
      </c>
      <c r="K2263" s="100">
        <f t="shared" si="152"/>
        <v>45620</v>
      </c>
      <c r="L2263" s="109"/>
      <c r="M2263" s="1"/>
      <c r="N2263" s="1"/>
      <c r="O2263" s="1"/>
    </row>
    <row r="2264" spans="9:15">
      <c r="I2264" s="108">
        <f t="shared" ref="I2264:K2279" si="153">I2263+1</f>
        <v>2259</v>
      </c>
      <c r="J2264" s="100">
        <f t="shared" si="153"/>
        <v>45621</v>
      </c>
      <c r="K2264" s="100">
        <f t="shared" si="153"/>
        <v>45621</v>
      </c>
      <c r="L2264" s="109"/>
      <c r="M2264" s="1"/>
      <c r="N2264" s="1"/>
      <c r="O2264" s="1"/>
    </row>
    <row r="2265" spans="9:15">
      <c r="I2265" s="108">
        <f t="shared" si="153"/>
        <v>2260</v>
      </c>
      <c r="J2265" s="100">
        <f t="shared" si="153"/>
        <v>45622</v>
      </c>
      <c r="K2265" s="100">
        <f t="shared" si="153"/>
        <v>45622</v>
      </c>
      <c r="L2265" s="109"/>
      <c r="M2265" s="1"/>
      <c r="N2265" s="1"/>
      <c r="O2265" s="1"/>
    </row>
    <row r="2266" spans="9:15">
      <c r="I2266" s="108">
        <f t="shared" si="153"/>
        <v>2261</v>
      </c>
      <c r="J2266" s="100">
        <f t="shared" si="153"/>
        <v>45623</v>
      </c>
      <c r="K2266" s="100">
        <f t="shared" si="153"/>
        <v>45623</v>
      </c>
      <c r="L2266" s="109"/>
      <c r="M2266" s="1"/>
      <c r="N2266" s="1"/>
      <c r="O2266" s="1"/>
    </row>
    <row r="2267" spans="9:15">
      <c r="I2267" s="108">
        <f t="shared" si="153"/>
        <v>2262</v>
      </c>
      <c r="J2267" s="100">
        <f t="shared" si="153"/>
        <v>45624</v>
      </c>
      <c r="K2267" s="100">
        <f t="shared" si="153"/>
        <v>45624</v>
      </c>
      <c r="L2267" s="109"/>
      <c r="M2267" s="1"/>
      <c r="N2267" s="1"/>
      <c r="O2267" s="1"/>
    </row>
    <row r="2268" spans="9:15">
      <c r="I2268" s="108">
        <f t="shared" si="153"/>
        <v>2263</v>
      </c>
      <c r="J2268" s="100">
        <f t="shared" si="153"/>
        <v>45625</v>
      </c>
      <c r="K2268" s="100">
        <f t="shared" si="153"/>
        <v>45625</v>
      </c>
      <c r="L2268" s="109"/>
      <c r="M2268" s="1"/>
      <c r="N2268" s="1"/>
      <c r="O2268" s="1"/>
    </row>
    <row r="2269" spans="9:15">
      <c r="I2269" s="108">
        <f t="shared" si="153"/>
        <v>2264</v>
      </c>
      <c r="J2269" s="100">
        <f t="shared" si="153"/>
        <v>45626</v>
      </c>
      <c r="K2269" s="100">
        <f t="shared" si="153"/>
        <v>45626</v>
      </c>
      <c r="L2269" s="109"/>
      <c r="M2269" s="1"/>
      <c r="N2269" s="1"/>
      <c r="O2269" s="1"/>
    </row>
    <row r="2270" spans="9:15">
      <c r="I2270" s="108">
        <f t="shared" si="153"/>
        <v>2265</v>
      </c>
      <c r="J2270" s="100">
        <f t="shared" si="153"/>
        <v>45627</v>
      </c>
      <c r="K2270" s="100">
        <f t="shared" si="153"/>
        <v>45627</v>
      </c>
      <c r="L2270" s="109"/>
      <c r="M2270" s="1"/>
      <c r="N2270" s="1"/>
      <c r="O2270" s="1"/>
    </row>
    <row r="2271" spans="9:15">
      <c r="I2271" s="108">
        <f t="shared" si="153"/>
        <v>2266</v>
      </c>
      <c r="J2271" s="100">
        <f t="shared" si="153"/>
        <v>45628</v>
      </c>
      <c r="K2271" s="100">
        <f t="shared" si="153"/>
        <v>45628</v>
      </c>
      <c r="L2271" s="109"/>
      <c r="M2271" s="1"/>
      <c r="N2271" s="1"/>
      <c r="O2271" s="1"/>
    </row>
    <row r="2272" spans="9:15">
      <c r="I2272" s="108">
        <f t="shared" si="153"/>
        <v>2267</v>
      </c>
      <c r="J2272" s="100">
        <f t="shared" si="153"/>
        <v>45629</v>
      </c>
      <c r="K2272" s="100">
        <f t="shared" si="153"/>
        <v>45629</v>
      </c>
      <c r="L2272" s="109"/>
      <c r="M2272" s="1"/>
      <c r="N2272" s="1"/>
      <c r="O2272" s="1"/>
    </row>
    <row r="2273" spans="9:15">
      <c r="I2273" s="108">
        <f t="shared" si="153"/>
        <v>2268</v>
      </c>
      <c r="J2273" s="100">
        <f t="shared" si="153"/>
        <v>45630</v>
      </c>
      <c r="K2273" s="100">
        <f t="shared" si="153"/>
        <v>45630</v>
      </c>
      <c r="L2273" s="109"/>
      <c r="M2273" s="1"/>
      <c r="N2273" s="1"/>
      <c r="O2273" s="1"/>
    </row>
    <row r="2274" spans="9:15">
      <c r="I2274" s="108">
        <f t="shared" si="153"/>
        <v>2269</v>
      </c>
      <c r="J2274" s="100">
        <f t="shared" si="153"/>
        <v>45631</v>
      </c>
      <c r="K2274" s="100">
        <f t="shared" si="153"/>
        <v>45631</v>
      </c>
      <c r="L2274" s="109"/>
      <c r="M2274" s="1"/>
      <c r="N2274" s="1"/>
      <c r="O2274" s="1"/>
    </row>
    <row r="2275" spans="9:15">
      <c r="I2275" s="108">
        <f t="shared" si="153"/>
        <v>2270</v>
      </c>
      <c r="J2275" s="100">
        <f t="shared" si="153"/>
        <v>45632</v>
      </c>
      <c r="K2275" s="100">
        <f t="shared" si="153"/>
        <v>45632</v>
      </c>
      <c r="L2275" s="109"/>
      <c r="M2275" s="1"/>
      <c r="N2275" s="1"/>
      <c r="O2275" s="1"/>
    </row>
    <row r="2276" spans="9:15">
      <c r="I2276" s="108">
        <f t="shared" si="153"/>
        <v>2271</v>
      </c>
      <c r="J2276" s="100">
        <f t="shared" si="153"/>
        <v>45633</v>
      </c>
      <c r="K2276" s="100">
        <f t="shared" si="153"/>
        <v>45633</v>
      </c>
      <c r="L2276" s="109"/>
      <c r="M2276" s="1"/>
      <c r="N2276" s="1"/>
      <c r="O2276" s="1"/>
    </row>
    <row r="2277" spans="9:15">
      <c r="I2277" s="108">
        <f t="shared" si="153"/>
        <v>2272</v>
      </c>
      <c r="J2277" s="100">
        <f t="shared" si="153"/>
        <v>45634</v>
      </c>
      <c r="K2277" s="100">
        <f t="shared" si="153"/>
        <v>45634</v>
      </c>
      <c r="L2277" s="109"/>
      <c r="M2277" s="1"/>
      <c r="N2277" s="1"/>
      <c r="O2277" s="1"/>
    </row>
    <row r="2278" spans="9:15">
      <c r="I2278" s="108">
        <f t="shared" si="153"/>
        <v>2273</v>
      </c>
      <c r="J2278" s="100">
        <f t="shared" si="153"/>
        <v>45635</v>
      </c>
      <c r="K2278" s="100">
        <f t="shared" si="153"/>
        <v>45635</v>
      </c>
      <c r="L2278" s="109"/>
      <c r="M2278" s="1"/>
      <c r="N2278" s="1"/>
      <c r="O2278" s="1"/>
    </row>
    <row r="2279" spans="9:15">
      <c r="I2279" s="108">
        <f t="shared" si="153"/>
        <v>2274</v>
      </c>
      <c r="J2279" s="100">
        <f t="shared" si="153"/>
        <v>45636</v>
      </c>
      <c r="K2279" s="100">
        <f t="shared" si="153"/>
        <v>45636</v>
      </c>
      <c r="L2279" s="109"/>
      <c r="M2279" s="1"/>
      <c r="N2279" s="1"/>
      <c r="O2279" s="1"/>
    </row>
    <row r="2280" spans="9:15">
      <c r="I2280" s="108">
        <f t="shared" ref="I2280:K2295" si="154">I2279+1</f>
        <v>2275</v>
      </c>
      <c r="J2280" s="100">
        <f t="shared" si="154"/>
        <v>45637</v>
      </c>
      <c r="K2280" s="100">
        <f t="shared" si="154"/>
        <v>45637</v>
      </c>
      <c r="L2280" s="109"/>
      <c r="M2280" s="1"/>
      <c r="N2280" s="1"/>
      <c r="O2280" s="1"/>
    </row>
    <row r="2281" spans="9:15">
      <c r="I2281" s="108">
        <f t="shared" si="154"/>
        <v>2276</v>
      </c>
      <c r="J2281" s="100">
        <f t="shared" si="154"/>
        <v>45638</v>
      </c>
      <c r="K2281" s="100">
        <f t="shared" si="154"/>
        <v>45638</v>
      </c>
      <c r="L2281" s="109"/>
      <c r="M2281" s="1"/>
      <c r="N2281" s="1"/>
      <c r="O2281" s="1"/>
    </row>
    <row r="2282" spans="9:15">
      <c r="I2282" s="108">
        <f t="shared" si="154"/>
        <v>2277</v>
      </c>
      <c r="J2282" s="100">
        <f t="shared" si="154"/>
        <v>45639</v>
      </c>
      <c r="K2282" s="100">
        <f t="shared" si="154"/>
        <v>45639</v>
      </c>
      <c r="L2282" s="109"/>
      <c r="M2282" s="1"/>
      <c r="N2282" s="1"/>
      <c r="O2282" s="1"/>
    </row>
    <row r="2283" spans="9:15">
      <c r="I2283" s="108">
        <f t="shared" si="154"/>
        <v>2278</v>
      </c>
      <c r="J2283" s="100">
        <f t="shared" si="154"/>
        <v>45640</v>
      </c>
      <c r="K2283" s="100">
        <f t="shared" si="154"/>
        <v>45640</v>
      </c>
      <c r="L2283" s="109"/>
      <c r="M2283" s="1"/>
      <c r="N2283" s="1"/>
      <c r="O2283" s="1"/>
    </row>
    <row r="2284" spans="9:15">
      <c r="I2284" s="108">
        <f t="shared" si="154"/>
        <v>2279</v>
      </c>
      <c r="J2284" s="100">
        <f t="shared" si="154"/>
        <v>45641</v>
      </c>
      <c r="K2284" s="100">
        <f t="shared" si="154"/>
        <v>45641</v>
      </c>
      <c r="L2284" s="109"/>
      <c r="M2284" s="1"/>
      <c r="N2284" s="1"/>
      <c r="O2284" s="1"/>
    </row>
    <row r="2285" spans="9:15">
      <c r="I2285" s="108">
        <f t="shared" si="154"/>
        <v>2280</v>
      </c>
      <c r="J2285" s="100">
        <f t="shared" si="154"/>
        <v>45642</v>
      </c>
      <c r="K2285" s="100">
        <f t="shared" si="154"/>
        <v>45642</v>
      </c>
      <c r="L2285" s="109"/>
      <c r="M2285" s="1"/>
      <c r="N2285" s="1"/>
      <c r="O2285" s="1"/>
    </row>
    <row r="2286" spans="9:15">
      <c r="I2286" s="108">
        <f t="shared" si="154"/>
        <v>2281</v>
      </c>
      <c r="J2286" s="100">
        <f t="shared" si="154"/>
        <v>45643</v>
      </c>
      <c r="K2286" s="100">
        <f t="shared" si="154"/>
        <v>45643</v>
      </c>
      <c r="L2286" s="109"/>
      <c r="M2286" s="1"/>
      <c r="N2286" s="1"/>
      <c r="O2286" s="1"/>
    </row>
    <row r="2287" spans="9:15">
      <c r="I2287" s="108">
        <f t="shared" si="154"/>
        <v>2282</v>
      </c>
      <c r="J2287" s="100">
        <f t="shared" si="154"/>
        <v>45644</v>
      </c>
      <c r="K2287" s="100">
        <f t="shared" si="154"/>
        <v>45644</v>
      </c>
      <c r="L2287" s="109"/>
      <c r="M2287" s="1"/>
      <c r="N2287" s="1"/>
      <c r="O2287" s="1"/>
    </row>
    <row r="2288" spans="9:15">
      <c r="I2288" s="108">
        <f t="shared" si="154"/>
        <v>2283</v>
      </c>
      <c r="J2288" s="100">
        <f t="shared" si="154"/>
        <v>45645</v>
      </c>
      <c r="K2288" s="100">
        <f t="shared" si="154"/>
        <v>45645</v>
      </c>
      <c r="L2288" s="109"/>
      <c r="M2288" s="1"/>
      <c r="N2288" s="1"/>
      <c r="O2288" s="1"/>
    </row>
    <row r="2289" spans="9:15">
      <c r="I2289" s="108">
        <f t="shared" si="154"/>
        <v>2284</v>
      </c>
      <c r="J2289" s="100">
        <f t="shared" si="154"/>
        <v>45646</v>
      </c>
      <c r="K2289" s="100">
        <f t="shared" si="154"/>
        <v>45646</v>
      </c>
      <c r="L2289" s="109"/>
      <c r="M2289" s="1"/>
      <c r="N2289" s="1"/>
      <c r="O2289" s="1"/>
    </row>
    <row r="2290" spans="9:15">
      <c r="I2290" s="108">
        <f t="shared" si="154"/>
        <v>2285</v>
      </c>
      <c r="J2290" s="100">
        <f t="shared" si="154"/>
        <v>45647</v>
      </c>
      <c r="K2290" s="100">
        <f t="shared" si="154"/>
        <v>45647</v>
      </c>
      <c r="L2290" s="109"/>
      <c r="M2290" s="1"/>
      <c r="N2290" s="1"/>
      <c r="O2290" s="1"/>
    </row>
    <row r="2291" spans="9:15">
      <c r="I2291" s="108">
        <f t="shared" si="154"/>
        <v>2286</v>
      </c>
      <c r="J2291" s="100">
        <f t="shared" si="154"/>
        <v>45648</v>
      </c>
      <c r="K2291" s="100">
        <f t="shared" si="154"/>
        <v>45648</v>
      </c>
      <c r="L2291" s="109"/>
      <c r="M2291" s="1"/>
      <c r="N2291" s="1"/>
      <c r="O2291" s="1"/>
    </row>
    <row r="2292" spans="9:15">
      <c r="I2292" s="108">
        <f t="shared" si="154"/>
        <v>2287</v>
      </c>
      <c r="J2292" s="100">
        <f t="shared" si="154"/>
        <v>45649</v>
      </c>
      <c r="K2292" s="100">
        <f t="shared" si="154"/>
        <v>45649</v>
      </c>
      <c r="L2292" s="109"/>
      <c r="M2292" s="1"/>
      <c r="N2292" s="1"/>
      <c r="O2292" s="1"/>
    </row>
    <row r="2293" spans="9:15">
      <c r="I2293" s="108">
        <f t="shared" si="154"/>
        <v>2288</v>
      </c>
      <c r="J2293" s="100">
        <f t="shared" si="154"/>
        <v>45650</v>
      </c>
      <c r="K2293" s="100">
        <f t="shared" si="154"/>
        <v>45650</v>
      </c>
      <c r="L2293" s="109"/>
      <c r="M2293" s="1"/>
      <c r="N2293" s="1"/>
      <c r="O2293" s="1"/>
    </row>
    <row r="2294" spans="9:15">
      <c r="I2294" s="108">
        <f t="shared" si="154"/>
        <v>2289</v>
      </c>
      <c r="J2294" s="100">
        <f t="shared" si="154"/>
        <v>45651</v>
      </c>
      <c r="K2294" s="100">
        <f t="shared" si="154"/>
        <v>45651</v>
      </c>
      <c r="L2294" s="109"/>
      <c r="M2294" s="1"/>
      <c r="N2294" s="1"/>
      <c r="O2294" s="1"/>
    </row>
    <row r="2295" spans="9:15">
      <c r="I2295" s="108">
        <f t="shared" si="154"/>
        <v>2290</v>
      </c>
      <c r="J2295" s="100">
        <f t="shared" si="154"/>
        <v>45652</v>
      </c>
      <c r="K2295" s="100">
        <f t="shared" si="154"/>
        <v>45652</v>
      </c>
      <c r="L2295" s="109"/>
      <c r="M2295" s="1"/>
      <c r="N2295" s="1"/>
      <c r="O2295" s="1"/>
    </row>
    <row r="2296" spans="9:15">
      <c r="I2296" s="108">
        <f t="shared" ref="I2296:K2311" si="155">I2295+1</f>
        <v>2291</v>
      </c>
      <c r="J2296" s="100">
        <f t="shared" si="155"/>
        <v>45653</v>
      </c>
      <c r="K2296" s="100">
        <f t="shared" si="155"/>
        <v>45653</v>
      </c>
      <c r="L2296" s="109"/>
      <c r="M2296" s="1"/>
      <c r="N2296" s="1"/>
      <c r="O2296" s="1"/>
    </row>
    <row r="2297" spans="9:15">
      <c r="I2297" s="108">
        <f t="shared" si="155"/>
        <v>2292</v>
      </c>
      <c r="J2297" s="100">
        <f t="shared" si="155"/>
        <v>45654</v>
      </c>
      <c r="K2297" s="100">
        <f t="shared" si="155"/>
        <v>45654</v>
      </c>
      <c r="L2297" s="109"/>
      <c r="M2297" s="1"/>
      <c r="N2297" s="1"/>
      <c r="O2297" s="1"/>
    </row>
    <row r="2298" spans="9:15">
      <c r="I2298" s="108">
        <f t="shared" si="155"/>
        <v>2293</v>
      </c>
      <c r="J2298" s="100">
        <f t="shared" si="155"/>
        <v>45655</v>
      </c>
      <c r="K2298" s="100">
        <f t="shared" si="155"/>
        <v>45655</v>
      </c>
      <c r="L2298" s="109"/>
      <c r="M2298" s="1"/>
      <c r="N2298" s="1"/>
      <c r="O2298" s="1"/>
    </row>
    <row r="2299" spans="9:15">
      <c r="I2299" s="108">
        <f t="shared" si="155"/>
        <v>2294</v>
      </c>
      <c r="J2299" s="100">
        <f t="shared" si="155"/>
        <v>45656</v>
      </c>
      <c r="K2299" s="100">
        <f t="shared" si="155"/>
        <v>45656</v>
      </c>
      <c r="L2299" s="109"/>
      <c r="M2299" s="1"/>
      <c r="N2299" s="1"/>
      <c r="O2299" s="1"/>
    </row>
    <row r="2300" spans="9:15">
      <c r="I2300" s="108">
        <f t="shared" si="155"/>
        <v>2295</v>
      </c>
      <c r="J2300" s="100">
        <f t="shared" si="155"/>
        <v>45657</v>
      </c>
      <c r="K2300" s="100">
        <f t="shared" si="155"/>
        <v>45657</v>
      </c>
      <c r="L2300" s="109"/>
      <c r="M2300" s="1"/>
      <c r="N2300" s="1"/>
      <c r="O2300" s="1"/>
    </row>
    <row r="2301" spans="9:15">
      <c r="I2301" s="108">
        <f t="shared" si="155"/>
        <v>2296</v>
      </c>
      <c r="J2301" s="100">
        <f t="shared" si="155"/>
        <v>45658</v>
      </c>
      <c r="K2301" s="100">
        <f t="shared" si="155"/>
        <v>45658</v>
      </c>
      <c r="L2301" s="109"/>
      <c r="M2301" s="1"/>
      <c r="N2301" s="1"/>
      <c r="O2301" s="1"/>
    </row>
    <row r="2302" spans="9:15">
      <c r="I2302" s="108">
        <f t="shared" si="155"/>
        <v>2297</v>
      </c>
      <c r="J2302" s="100">
        <f t="shared" si="155"/>
        <v>45659</v>
      </c>
      <c r="K2302" s="100">
        <f t="shared" si="155"/>
        <v>45659</v>
      </c>
      <c r="L2302" s="109"/>
      <c r="M2302" s="1"/>
      <c r="N2302" s="1"/>
      <c r="O2302" s="1"/>
    </row>
    <row r="2303" spans="9:15">
      <c r="I2303" s="108">
        <f t="shared" si="155"/>
        <v>2298</v>
      </c>
      <c r="J2303" s="100">
        <f t="shared" si="155"/>
        <v>45660</v>
      </c>
      <c r="K2303" s="100">
        <f t="shared" si="155"/>
        <v>45660</v>
      </c>
      <c r="L2303" s="109"/>
      <c r="M2303" s="1"/>
      <c r="N2303" s="1"/>
      <c r="O2303" s="1"/>
    </row>
    <row r="2304" spans="9:15">
      <c r="I2304" s="108">
        <f t="shared" si="155"/>
        <v>2299</v>
      </c>
      <c r="J2304" s="100">
        <f t="shared" si="155"/>
        <v>45661</v>
      </c>
      <c r="K2304" s="100">
        <f t="shared" si="155"/>
        <v>45661</v>
      </c>
      <c r="L2304" s="109"/>
      <c r="M2304" s="1"/>
      <c r="N2304" s="1"/>
      <c r="O2304" s="1"/>
    </row>
    <row r="2305" spans="9:15">
      <c r="I2305" s="108">
        <f t="shared" si="155"/>
        <v>2300</v>
      </c>
      <c r="J2305" s="100">
        <f t="shared" si="155"/>
        <v>45662</v>
      </c>
      <c r="K2305" s="100">
        <f t="shared" si="155"/>
        <v>45662</v>
      </c>
      <c r="L2305" s="109"/>
      <c r="M2305" s="1"/>
      <c r="N2305" s="1"/>
      <c r="O2305" s="1"/>
    </row>
    <row r="2306" spans="9:15">
      <c r="I2306" s="108">
        <f t="shared" si="155"/>
        <v>2301</v>
      </c>
      <c r="J2306" s="100">
        <f t="shared" si="155"/>
        <v>45663</v>
      </c>
      <c r="K2306" s="100">
        <f t="shared" si="155"/>
        <v>45663</v>
      </c>
      <c r="L2306" s="109"/>
      <c r="M2306" s="1"/>
      <c r="N2306" s="1"/>
      <c r="O2306" s="1"/>
    </row>
    <row r="2307" spans="9:15">
      <c r="I2307" s="108">
        <f t="shared" si="155"/>
        <v>2302</v>
      </c>
      <c r="J2307" s="100">
        <f t="shared" si="155"/>
        <v>45664</v>
      </c>
      <c r="K2307" s="100">
        <f t="shared" si="155"/>
        <v>45664</v>
      </c>
      <c r="L2307" s="109"/>
      <c r="M2307" s="1"/>
      <c r="N2307" s="1"/>
      <c r="O2307" s="1"/>
    </row>
    <row r="2308" spans="9:15">
      <c r="I2308" s="108">
        <f t="shared" si="155"/>
        <v>2303</v>
      </c>
      <c r="J2308" s="100">
        <f t="shared" si="155"/>
        <v>45665</v>
      </c>
      <c r="K2308" s="100">
        <f t="shared" si="155"/>
        <v>45665</v>
      </c>
      <c r="L2308" s="109"/>
      <c r="M2308" s="1"/>
      <c r="N2308" s="1"/>
      <c r="O2308" s="1"/>
    </row>
    <row r="2309" spans="9:15">
      <c r="I2309" s="108">
        <f t="shared" si="155"/>
        <v>2304</v>
      </c>
      <c r="J2309" s="100">
        <f t="shared" si="155"/>
        <v>45666</v>
      </c>
      <c r="K2309" s="100">
        <f t="shared" si="155"/>
        <v>45666</v>
      </c>
      <c r="L2309" s="109"/>
      <c r="M2309" s="1"/>
      <c r="N2309" s="1"/>
      <c r="O2309" s="1"/>
    </row>
    <row r="2310" spans="9:15">
      <c r="I2310" s="108">
        <f t="shared" si="155"/>
        <v>2305</v>
      </c>
      <c r="J2310" s="100">
        <f t="shared" si="155"/>
        <v>45667</v>
      </c>
      <c r="K2310" s="100">
        <f t="shared" si="155"/>
        <v>45667</v>
      </c>
      <c r="L2310" s="109"/>
      <c r="M2310" s="1"/>
      <c r="N2310" s="1"/>
      <c r="O2310" s="1"/>
    </row>
    <row r="2311" spans="9:15">
      <c r="I2311" s="108">
        <f t="shared" si="155"/>
        <v>2306</v>
      </c>
      <c r="J2311" s="100">
        <f t="shared" si="155"/>
        <v>45668</v>
      </c>
      <c r="K2311" s="100">
        <f t="shared" si="155"/>
        <v>45668</v>
      </c>
      <c r="L2311" s="109"/>
      <c r="M2311" s="1"/>
      <c r="N2311" s="1"/>
      <c r="O2311" s="1"/>
    </row>
    <row r="2312" spans="9:15">
      <c r="I2312" s="108">
        <f t="shared" ref="I2312:K2327" si="156">I2311+1</f>
        <v>2307</v>
      </c>
      <c r="J2312" s="100">
        <f t="shared" si="156"/>
        <v>45669</v>
      </c>
      <c r="K2312" s="100">
        <f t="shared" si="156"/>
        <v>45669</v>
      </c>
      <c r="L2312" s="109"/>
      <c r="M2312" s="1"/>
      <c r="N2312" s="1"/>
      <c r="O2312" s="1"/>
    </row>
    <row r="2313" spans="9:15">
      <c r="I2313" s="108">
        <f t="shared" si="156"/>
        <v>2308</v>
      </c>
      <c r="J2313" s="100">
        <f t="shared" si="156"/>
        <v>45670</v>
      </c>
      <c r="K2313" s="100">
        <f t="shared" si="156"/>
        <v>45670</v>
      </c>
      <c r="L2313" s="109"/>
      <c r="M2313" s="1"/>
      <c r="N2313" s="1"/>
      <c r="O2313" s="1"/>
    </row>
    <row r="2314" spans="9:15">
      <c r="I2314" s="108">
        <f t="shared" si="156"/>
        <v>2309</v>
      </c>
      <c r="J2314" s="100">
        <f t="shared" si="156"/>
        <v>45671</v>
      </c>
      <c r="K2314" s="100">
        <f t="shared" si="156"/>
        <v>45671</v>
      </c>
      <c r="L2314" s="109"/>
      <c r="M2314" s="1"/>
      <c r="N2314" s="1"/>
      <c r="O2314" s="1"/>
    </row>
    <row r="2315" spans="9:15">
      <c r="I2315" s="108">
        <f t="shared" si="156"/>
        <v>2310</v>
      </c>
      <c r="J2315" s="100">
        <f t="shared" si="156"/>
        <v>45672</v>
      </c>
      <c r="K2315" s="100">
        <f t="shared" si="156"/>
        <v>45672</v>
      </c>
      <c r="L2315" s="109"/>
      <c r="M2315" s="1"/>
      <c r="N2315" s="1"/>
      <c r="O2315" s="1"/>
    </row>
    <row r="2316" spans="9:15">
      <c r="I2316" s="108">
        <f t="shared" si="156"/>
        <v>2311</v>
      </c>
      <c r="J2316" s="100">
        <f t="shared" si="156"/>
        <v>45673</v>
      </c>
      <c r="K2316" s="100">
        <f t="shared" si="156"/>
        <v>45673</v>
      </c>
      <c r="L2316" s="109"/>
      <c r="M2316" s="1"/>
      <c r="N2316" s="1"/>
      <c r="O2316" s="1"/>
    </row>
    <row r="2317" spans="9:15">
      <c r="I2317" s="108">
        <f t="shared" si="156"/>
        <v>2312</v>
      </c>
      <c r="J2317" s="100">
        <f t="shared" si="156"/>
        <v>45674</v>
      </c>
      <c r="K2317" s="100">
        <f t="shared" si="156"/>
        <v>45674</v>
      </c>
      <c r="L2317" s="109"/>
      <c r="M2317" s="1"/>
      <c r="N2317" s="1"/>
      <c r="O2317" s="1"/>
    </row>
    <row r="2318" spans="9:15">
      <c r="I2318" s="108">
        <f t="shared" si="156"/>
        <v>2313</v>
      </c>
      <c r="J2318" s="100">
        <f t="shared" si="156"/>
        <v>45675</v>
      </c>
      <c r="K2318" s="100">
        <f t="shared" si="156"/>
        <v>45675</v>
      </c>
      <c r="L2318" s="109"/>
      <c r="M2318" s="1"/>
      <c r="N2318" s="1"/>
      <c r="O2318" s="1"/>
    </row>
    <row r="2319" spans="9:15">
      <c r="I2319" s="108">
        <f t="shared" si="156"/>
        <v>2314</v>
      </c>
      <c r="J2319" s="100">
        <f t="shared" si="156"/>
        <v>45676</v>
      </c>
      <c r="K2319" s="100">
        <f t="shared" si="156"/>
        <v>45676</v>
      </c>
      <c r="L2319" s="109"/>
      <c r="M2319" s="1"/>
      <c r="N2319" s="1"/>
      <c r="O2319" s="1"/>
    </row>
    <row r="2320" spans="9:15">
      <c r="I2320" s="108">
        <f t="shared" si="156"/>
        <v>2315</v>
      </c>
      <c r="J2320" s="100">
        <f t="shared" si="156"/>
        <v>45677</v>
      </c>
      <c r="K2320" s="100">
        <f t="shared" si="156"/>
        <v>45677</v>
      </c>
      <c r="L2320" s="109"/>
      <c r="M2320" s="1"/>
      <c r="N2320" s="1"/>
      <c r="O2320" s="1"/>
    </row>
    <row r="2321" spans="9:15">
      <c r="I2321" s="108">
        <f t="shared" si="156"/>
        <v>2316</v>
      </c>
      <c r="J2321" s="100">
        <f t="shared" si="156"/>
        <v>45678</v>
      </c>
      <c r="K2321" s="100">
        <f t="shared" si="156"/>
        <v>45678</v>
      </c>
      <c r="L2321" s="109"/>
      <c r="M2321" s="1"/>
      <c r="N2321" s="1"/>
      <c r="O2321" s="1"/>
    </row>
    <row r="2322" spans="9:15">
      <c r="I2322" s="108">
        <f t="shared" si="156"/>
        <v>2317</v>
      </c>
      <c r="J2322" s="100">
        <f t="shared" si="156"/>
        <v>45679</v>
      </c>
      <c r="K2322" s="100">
        <f t="shared" si="156"/>
        <v>45679</v>
      </c>
      <c r="L2322" s="109"/>
      <c r="M2322" s="1"/>
      <c r="N2322" s="1"/>
      <c r="O2322" s="1"/>
    </row>
    <row r="2323" spans="9:15">
      <c r="I2323" s="108">
        <f t="shared" si="156"/>
        <v>2318</v>
      </c>
      <c r="J2323" s="100">
        <f t="shared" si="156"/>
        <v>45680</v>
      </c>
      <c r="K2323" s="100">
        <f t="shared" si="156"/>
        <v>45680</v>
      </c>
      <c r="L2323" s="109"/>
      <c r="M2323" s="1"/>
      <c r="N2323" s="1"/>
      <c r="O2323" s="1"/>
    </row>
    <row r="2324" spans="9:15">
      <c r="I2324" s="108">
        <f t="shared" si="156"/>
        <v>2319</v>
      </c>
      <c r="J2324" s="100">
        <f t="shared" si="156"/>
        <v>45681</v>
      </c>
      <c r="K2324" s="100">
        <f t="shared" si="156"/>
        <v>45681</v>
      </c>
      <c r="L2324" s="109"/>
      <c r="M2324" s="1"/>
      <c r="N2324" s="1"/>
      <c r="O2324" s="1"/>
    </row>
    <row r="2325" spans="9:15">
      <c r="I2325" s="108">
        <f t="shared" si="156"/>
        <v>2320</v>
      </c>
      <c r="J2325" s="100">
        <f t="shared" si="156"/>
        <v>45682</v>
      </c>
      <c r="K2325" s="100">
        <f t="shared" si="156"/>
        <v>45682</v>
      </c>
      <c r="L2325" s="109"/>
      <c r="M2325" s="1"/>
      <c r="N2325" s="1"/>
      <c r="O2325" s="1"/>
    </row>
    <row r="2326" spans="9:15">
      <c r="I2326" s="108">
        <f t="shared" si="156"/>
        <v>2321</v>
      </c>
      <c r="J2326" s="100">
        <f t="shared" si="156"/>
        <v>45683</v>
      </c>
      <c r="K2326" s="100">
        <f t="shared" si="156"/>
        <v>45683</v>
      </c>
      <c r="L2326" s="109"/>
      <c r="M2326" s="1"/>
      <c r="N2326" s="1"/>
      <c r="O2326" s="1"/>
    </row>
    <row r="2327" spans="9:15">
      <c r="I2327" s="108">
        <f t="shared" si="156"/>
        <v>2322</v>
      </c>
      <c r="J2327" s="100">
        <f t="shared" si="156"/>
        <v>45684</v>
      </c>
      <c r="K2327" s="100">
        <f t="shared" si="156"/>
        <v>45684</v>
      </c>
      <c r="L2327" s="109"/>
      <c r="M2327" s="1"/>
      <c r="N2327" s="1"/>
      <c r="O2327" s="1"/>
    </row>
    <row r="2328" spans="9:15">
      <c r="I2328" s="108">
        <f t="shared" ref="I2328:K2343" si="157">I2327+1</f>
        <v>2323</v>
      </c>
      <c r="J2328" s="100">
        <f t="shared" si="157"/>
        <v>45685</v>
      </c>
      <c r="K2328" s="100">
        <f t="shared" si="157"/>
        <v>45685</v>
      </c>
      <c r="L2328" s="109"/>
      <c r="M2328" s="1"/>
      <c r="N2328" s="1"/>
      <c r="O2328" s="1"/>
    </row>
    <row r="2329" spans="9:15">
      <c r="I2329" s="108">
        <f t="shared" si="157"/>
        <v>2324</v>
      </c>
      <c r="J2329" s="100">
        <f t="shared" si="157"/>
        <v>45686</v>
      </c>
      <c r="K2329" s="100">
        <f t="shared" si="157"/>
        <v>45686</v>
      </c>
      <c r="L2329" s="109"/>
      <c r="M2329" s="1"/>
      <c r="N2329" s="1"/>
      <c r="O2329" s="1"/>
    </row>
    <row r="2330" spans="9:15">
      <c r="I2330" s="108">
        <f t="shared" si="157"/>
        <v>2325</v>
      </c>
      <c r="J2330" s="100">
        <f t="shared" si="157"/>
        <v>45687</v>
      </c>
      <c r="K2330" s="100">
        <f t="shared" si="157"/>
        <v>45687</v>
      </c>
      <c r="L2330" s="109"/>
      <c r="M2330" s="1"/>
      <c r="N2330" s="1"/>
      <c r="O2330" s="1"/>
    </row>
    <row r="2331" spans="9:15">
      <c r="I2331" s="108">
        <f t="shared" si="157"/>
        <v>2326</v>
      </c>
      <c r="J2331" s="100">
        <f t="shared" si="157"/>
        <v>45688</v>
      </c>
      <c r="K2331" s="100">
        <f t="shared" si="157"/>
        <v>45688</v>
      </c>
      <c r="L2331" s="109"/>
      <c r="M2331" s="1"/>
      <c r="N2331" s="1"/>
      <c r="O2331" s="1"/>
    </row>
    <row r="2332" spans="9:15">
      <c r="I2332" s="108">
        <f t="shared" si="157"/>
        <v>2327</v>
      </c>
      <c r="J2332" s="100">
        <f t="shared" si="157"/>
        <v>45689</v>
      </c>
      <c r="K2332" s="100">
        <f t="shared" si="157"/>
        <v>45689</v>
      </c>
      <c r="L2332" s="109"/>
      <c r="M2332" s="1"/>
      <c r="N2332" s="1"/>
      <c r="O2332" s="1"/>
    </row>
    <row r="2333" spans="9:15">
      <c r="I2333" s="108">
        <f t="shared" si="157"/>
        <v>2328</v>
      </c>
      <c r="J2333" s="100">
        <f t="shared" si="157"/>
        <v>45690</v>
      </c>
      <c r="K2333" s="100">
        <f t="shared" si="157"/>
        <v>45690</v>
      </c>
      <c r="L2333" s="109"/>
      <c r="M2333" s="1"/>
      <c r="N2333" s="1"/>
      <c r="O2333" s="1"/>
    </row>
    <row r="2334" spans="9:15">
      <c r="I2334" s="108">
        <f t="shared" si="157"/>
        <v>2329</v>
      </c>
      <c r="J2334" s="100">
        <f t="shared" si="157"/>
        <v>45691</v>
      </c>
      <c r="K2334" s="100">
        <f t="shared" si="157"/>
        <v>45691</v>
      </c>
      <c r="L2334" s="109"/>
      <c r="M2334" s="1"/>
      <c r="N2334" s="1"/>
      <c r="O2334" s="1"/>
    </row>
    <row r="2335" spans="9:15">
      <c r="I2335" s="108">
        <f t="shared" si="157"/>
        <v>2330</v>
      </c>
      <c r="J2335" s="100">
        <f t="shared" si="157"/>
        <v>45692</v>
      </c>
      <c r="K2335" s="100">
        <f t="shared" si="157"/>
        <v>45692</v>
      </c>
      <c r="L2335" s="109"/>
      <c r="M2335" s="1"/>
      <c r="N2335" s="1"/>
      <c r="O2335" s="1"/>
    </row>
    <row r="2336" spans="9:15">
      <c r="I2336" s="108">
        <f t="shared" si="157"/>
        <v>2331</v>
      </c>
      <c r="J2336" s="100">
        <f t="shared" si="157"/>
        <v>45693</v>
      </c>
      <c r="K2336" s="100">
        <f t="shared" si="157"/>
        <v>45693</v>
      </c>
      <c r="L2336" s="109"/>
      <c r="M2336" s="1"/>
      <c r="N2336" s="1"/>
      <c r="O2336" s="1"/>
    </row>
    <row r="2337" spans="9:15">
      <c r="I2337" s="108">
        <f t="shared" si="157"/>
        <v>2332</v>
      </c>
      <c r="J2337" s="100">
        <f t="shared" si="157"/>
        <v>45694</v>
      </c>
      <c r="K2337" s="100">
        <f t="shared" si="157"/>
        <v>45694</v>
      </c>
      <c r="L2337" s="109"/>
      <c r="M2337" s="1"/>
      <c r="N2337" s="1"/>
      <c r="O2337" s="1"/>
    </row>
    <row r="2338" spans="9:15">
      <c r="I2338" s="108">
        <f t="shared" si="157"/>
        <v>2333</v>
      </c>
      <c r="J2338" s="100">
        <f t="shared" si="157"/>
        <v>45695</v>
      </c>
      <c r="K2338" s="100">
        <f t="shared" si="157"/>
        <v>45695</v>
      </c>
      <c r="L2338" s="109"/>
      <c r="M2338" s="1"/>
      <c r="N2338" s="1"/>
      <c r="O2338" s="1"/>
    </row>
    <row r="2339" spans="9:15">
      <c r="I2339" s="108">
        <f t="shared" si="157"/>
        <v>2334</v>
      </c>
      <c r="J2339" s="100">
        <f t="shared" si="157"/>
        <v>45696</v>
      </c>
      <c r="K2339" s="100">
        <f t="shared" si="157"/>
        <v>45696</v>
      </c>
      <c r="L2339" s="109"/>
      <c r="M2339" s="1"/>
      <c r="N2339" s="1"/>
      <c r="O2339" s="1"/>
    </row>
    <row r="2340" spans="9:15">
      <c r="I2340" s="108">
        <f t="shared" si="157"/>
        <v>2335</v>
      </c>
      <c r="J2340" s="100">
        <f t="shared" si="157"/>
        <v>45697</v>
      </c>
      <c r="K2340" s="100">
        <f t="shared" si="157"/>
        <v>45697</v>
      </c>
      <c r="L2340" s="109"/>
      <c r="M2340" s="1"/>
      <c r="N2340" s="1"/>
      <c r="O2340" s="1"/>
    </row>
    <row r="2341" spans="9:15">
      <c r="I2341" s="108">
        <f t="shared" si="157"/>
        <v>2336</v>
      </c>
      <c r="J2341" s="100">
        <f t="shared" si="157"/>
        <v>45698</v>
      </c>
      <c r="K2341" s="100">
        <f t="shared" si="157"/>
        <v>45698</v>
      </c>
      <c r="L2341" s="109"/>
      <c r="M2341" s="1"/>
      <c r="N2341" s="1"/>
      <c r="O2341" s="1"/>
    </row>
    <row r="2342" spans="9:15">
      <c r="I2342" s="108">
        <f t="shared" si="157"/>
        <v>2337</v>
      </c>
      <c r="J2342" s="100">
        <f t="shared" si="157"/>
        <v>45699</v>
      </c>
      <c r="K2342" s="100">
        <f t="shared" si="157"/>
        <v>45699</v>
      </c>
      <c r="L2342" s="109"/>
      <c r="M2342" s="1"/>
      <c r="N2342" s="1"/>
      <c r="O2342" s="1"/>
    </row>
    <row r="2343" spans="9:15">
      <c r="I2343" s="108">
        <f t="shared" si="157"/>
        <v>2338</v>
      </c>
      <c r="J2343" s="100">
        <f t="shared" si="157"/>
        <v>45700</v>
      </c>
      <c r="K2343" s="100">
        <f t="shared" si="157"/>
        <v>45700</v>
      </c>
      <c r="L2343" s="109"/>
      <c r="M2343" s="1"/>
      <c r="N2343" s="1"/>
      <c r="O2343" s="1"/>
    </row>
    <row r="2344" spans="9:15">
      <c r="I2344" s="108">
        <f t="shared" ref="I2344:K2359" si="158">I2343+1</f>
        <v>2339</v>
      </c>
      <c r="J2344" s="100">
        <f t="shared" si="158"/>
        <v>45701</v>
      </c>
      <c r="K2344" s="100">
        <f t="shared" si="158"/>
        <v>45701</v>
      </c>
      <c r="L2344" s="109"/>
      <c r="M2344" s="1"/>
      <c r="N2344" s="1"/>
      <c r="O2344" s="1"/>
    </row>
    <row r="2345" spans="9:15">
      <c r="I2345" s="108">
        <f t="shared" si="158"/>
        <v>2340</v>
      </c>
      <c r="J2345" s="100">
        <f t="shared" si="158"/>
        <v>45702</v>
      </c>
      <c r="K2345" s="100">
        <f t="shared" si="158"/>
        <v>45702</v>
      </c>
      <c r="L2345" s="109"/>
      <c r="M2345" s="1"/>
      <c r="N2345" s="1"/>
      <c r="O2345" s="1"/>
    </row>
    <row r="2346" spans="9:15">
      <c r="I2346" s="108">
        <f t="shared" si="158"/>
        <v>2341</v>
      </c>
      <c r="J2346" s="100">
        <f t="shared" si="158"/>
        <v>45703</v>
      </c>
      <c r="K2346" s="100">
        <f t="shared" si="158"/>
        <v>45703</v>
      </c>
      <c r="L2346" s="109"/>
      <c r="M2346" s="1"/>
      <c r="N2346" s="1"/>
      <c r="O2346" s="1"/>
    </row>
    <row r="2347" spans="9:15">
      <c r="I2347" s="108">
        <f t="shared" si="158"/>
        <v>2342</v>
      </c>
      <c r="J2347" s="100">
        <f t="shared" si="158"/>
        <v>45704</v>
      </c>
      <c r="K2347" s="100">
        <f t="shared" si="158"/>
        <v>45704</v>
      </c>
      <c r="L2347" s="109"/>
      <c r="M2347" s="1"/>
      <c r="N2347" s="1"/>
      <c r="O2347" s="1"/>
    </row>
    <row r="2348" spans="9:15">
      <c r="I2348" s="108">
        <f t="shared" si="158"/>
        <v>2343</v>
      </c>
      <c r="J2348" s="100">
        <f t="shared" si="158"/>
        <v>45705</v>
      </c>
      <c r="K2348" s="100">
        <f t="shared" si="158"/>
        <v>45705</v>
      </c>
      <c r="L2348" s="109"/>
      <c r="M2348" s="1"/>
      <c r="N2348" s="1"/>
      <c r="O2348" s="1"/>
    </row>
    <row r="2349" spans="9:15">
      <c r="I2349" s="108">
        <f t="shared" si="158"/>
        <v>2344</v>
      </c>
      <c r="J2349" s="100">
        <f t="shared" si="158"/>
        <v>45706</v>
      </c>
      <c r="K2349" s="100">
        <f t="shared" si="158"/>
        <v>45706</v>
      </c>
      <c r="L2349" s="109"/>
      <c r="M2349" s="1"/>
      <c r="N2349" s="1"/>
      <c r="O2349" s="1"/>
    </row>
    <row r="2350" spans="9:15">
      <c r="I2350" s="108">
        <f t="shared" si="158"/>
        <v>2345</v>
      </c>
      <c r="J2350" s="100">
        <f t="shared" si="158"/>
        <v>45707</v>
      </c>
      <c r="K2350" s="100">
        <f t="shared" si="158"/>
        <v>45707</v>
      </c>
      <c r="L2350" s="109"/>
      <c r="M2350" s="1"/>
      <c r="N2350" s="1"/>
      <c r="O2350" s="1"/>
    </row>
    <row r="2351" spans="9:15">
      <c r="I2351" s="108">
        <f t="shared" si="158"/>
        <v>2346</v>
      </c>
      <c r="J2351" s="100">
        <f t="shared" si="158"/>
        <v>45708</v>
      </c>
      <c r="K2351" s="100">
        <f t="shared" si="158"/>
        <v>45708</v>
      </c>
      <c r="L2351" s="109"/>
      <c r="M2351" s="1"/>
      <c r="N2351" s="1"/>
      <c r="O2351" s="1"/>
    </row>
    <row r="2352" spans="9:15">
      <c r="I2352" s="108">
        <f t="shared" si="158"/>
        <v>2347</v>
      </c>
      <c r="J2352" s="100">
        <f t="shared" si="158"/>
        <v>45709</v>
      </c>
      <c r="K2352" s="100">
        <f t="shared" si="158"/>
        <v>45709</v>
      </c>
      <c r="L2352" s="109"/>
      <c r="M2352" s="1"/>
      <c r="N2352" s="1"/>
      <c r="O2352" s="1"/>
    </row>
    <row r="2353" spans="9:15">
      <c r="I2353" s="108">
        <f t="shared" si="158"/>
        <v>2348</v>
      </c>
      <c r="J2353" s="100">
        <f t="shared" si="158"/>
        <v>45710</v>
      </c>
      <c r="K2353" s="100">
        <f t="shared" si="158"/>
        <v>45710</v>
      </c>
      <c r="L2353" s="109"/>
      <c r="M2353" s="1"/>
      <c r="N2353" s="1"/>
      <c r="O2353" s="1"/>
    </row>
    <row r="2354" spans="9:15">
      <c r="I2354" s="108">
        <f t="shared" si="158"/>
        <v>2349</v>
      </c>
      <c r="J2354" s="100">
        <f t="shared" si="158"/>
        <v>45711</v>
      </c>
      <c r="K2354" s="100">
        <f t="shared" si="158"/>
        <v>45711</v>
      </c>
      <c r="L2354" s="109"/>
      <c r="M2354" s="1"/>
      <c r="N2354" s="1"/>
      <c r="O2354" s="1"/>
    </row>
    <row r="2355" spans="9:15">
      <c r="I2355" s="108">
        <f t="shared" si="158"/>
        <v>2350</v>
      </c>
      <c r="J2355" s="100">
        <f t="shared" si="158"/>
        <v>45712</v>
      </c>
      <c r="K2355" s="100">
        <f t="shared" si="158"/>
        <v>45712</v>
      </c>
      <c r="L2355" s="109"/>
      <c r="M2355" s="1"/>
      <c r="N2355" s="1"/>
      <c r="O2355" s="1"/>
    </row>
    <row r="2356" spans="9:15">
      <c r="I2356" s="108">
        <f t="shared" si="158"/>
        <v>2351</v>
      </c>
      <c r="J2356" s="100">
        <f t="shared" si="158"/>
        <v>45713</v>
      </c>
      <c r="K2356" s="100">
        <f t="shared" si="158"/>
        <v>45713</v>
      </c>
      <c r="L2356" s="109"/>
      <c r="M2356" s="1"/>
      <c r="N2356" s="1"/>
      <c r="O2356" s="1"/>
    </row>
    <row r="2357" spans="9:15">
      <c r="I2357" s="108">
        <f t="shared" si="158"/>
        <v>2352</v>
      </c>
      <c r="J2357" s="100">
        <f t="shared" si="158"/>
        <v>45714</v>
      </c>
      <c r="K2357" s="100">
        <f t="shared" si="158"/>
        <v>45714</v>
      </c>
      <c r="L2357" s="109"/>
      <c r="M2357" s="1"/>
      <c r="N2357" s="1"/>
      <c r="O2357" s="1"/>
    </row>
    <row r="2358" spans="9:15">
      <c r="I2358" s="108">
        <f t="shared" si="158"/>
        <v>2353</v>
      </c>
      <c r="J2358" s="100">
        <f t="shared" si="158"/>
        <v>45715</v>
      </c>
      <c r="K2358" s="100">
        <f t="shared" si="158"/>
        <v>45715</v>
      </c>
      <c r="L2358" s="109"/>
      <c r="M2358" s="1"/>
      <c r="N2358" s="1"/>
      <c r="O2358" s="1"/>
    </row>
    <row r="2359" spans="9:15">
      <c r="I2359" s="108">
        <f t="shared" si="158"/>
        <v>2354</v>
      </c>
      <c r="J2359" s="100">
        <f t="shared" si="158"/>
        <v>45716</v>
      </c>
      <c r="K2359" s="100">
        <f t="shared" si="158"/>
        <v>45716</v>
      </c>
      <c r="L2359" s="109"/>
      <c r="M2359" s="1"/>
      <c r="N2359" s="1"/>
      <c r="O2359" s="1"/>
    </row>
    <row r="2360" spans="9:15">
      <c r="I2360" s="108">
        <f t="shared" ref="I2360:K2375" si="159">I2359+1</f>
        <v>2355</v>
      </c>
      <c r="J2360" s="100">
        <f t="shared" si="159"/>
        <v>45717</v>
      </c>
      <c r="K2360" s="100">
        <f t="shared" si="159"/>
        <v>45717</v>
      </c>
      <c r="L2360" s="109"/>
      <c r="M2360" s="1"/>
      <c r="N2360" s="1"/>
      <c r="O2360" s="1"/>
    </row>
    <row r="2361" spans="9:15">
      <c r="I2361" s="108">
        <f t="shared" si="159"/>
        <v>2356</v>
      </c>
      <c r="J2361" s="100">
        <f t="shared" si="159"/>
        <v>45718</v>
      </c>
      <c r="K2361" s="100">
        <f t="shared" si="159"/>
        <v>45718</v>
      </c>
      <c r="L2361" s="109"/>
      <c r="M2361" s="1"/>
      <c r="N2361" s="1"/>
      <c r="O2361" s="1"/>
    </row>
    <row r="2362" spans="9:15">
      <c r="I2362" s="108">
        <f t="shared" si="159"/>
        <v>2357</v>
      </c>
      <c r="J2362" s="100">
        <f t="shared" si="159"/>
        <v>45719</v>
      </c>
      <c r="K2362" s="100">
        <f t="shared" si="159"/>
        <v>45719</v>
      </c>
      <c r="L2362" s="109"/>
      <c r="M2362" s="1"/>
      <c r="N2362" s="1"/>
      <c r="O2362" s="1"/>
    </row>
    <row r="2363" spans="9:15">
      <c r="I2363" s="108">
        <f t="shared" si="159"/>
        <v>2358</v>
      </c>
      <c r="J2363" s="100">
        <f t="shared" si="159"/>
        <v>45720</v>
      </c>
      <c r="K2363" s="100">
        <f t="shared" si="159"/>
        <v>45720</v>
      </c>
      <c r="L2363" s="109"/>
      <c r="M2363" s="1"/>
      <c r="N2363" s="1"/>
      <c r="O2363" s="1"/>
    </row>
    <row r="2364" spans="9:15">
      <c r="I2364" s="108">
        <f t="shared" si="159"/>
        <v>2359</v>
      </c>
      <c r="J2364" s="100">
        <f t="shared" si="159"/>
        <v>45721</v>
      </c>
      <c r="K2364" s="100">
        <f t="shared" si="159"/>
        <v>45721</v>
      </c>
      <c r="L2364" s="109"/>
      <c r="M2364" s="1"/>
      <c r="N2364" s="1"/>
      <c r="O2364" s="1"/>
    </row>
    <row r="2365" spans="9:15">
      <c r="I2365" s="108">
        <f t="shared" si="159"/>
        <v>2360</v>
      </c>
      <c r="J2365" s="100">
        <f t="shared" si="159"/>
        <v>45722</v>
      </c>
      <c r="K2365" s="100">
        <f t="shared" si="159"/>
        <v>45722</v>
      </c>
      <c r="L2365" s="109"/>
      <c r="M2365" s="1"/>
      <c r="N2365" s="1"/>
      <c r="O2365" s="1"/>
    </row>
    <row r="2366" spans="9:15">
      <c r="I2366" s="108">
        <f t="shared" si="159"/>
        <v>2361</v>
      </c>
      <c r="J2366" s="100">
        <f t="shared" si="159"/>
        <v>45723</v>
      </c>
      <c r="K2366" s="100">
        <f t="shared" si="159"/>
        <v>45723</v>
      </c>
      <c r="L2366" s="109"/>
      <c r="M2366" s="1"/>
      <c r="N2366" s="1"/>
      <c r="O2366" s="1"/>
    </row>
    <row r="2367" spans="9:15">
      <c r="I2367" s="108">
        <f t="shared" si="159"/>
        <v>2362</v>
      </c>
      <c r="J2367" s="100">
        <f t="shared" si="159"/>
        <v>45724</v>
      </c>
      <c r="K2367" s="100">
        <f t="shared" si="159"/>
        <v>45724</v>
      </c>
      <c r="L2367" s="109"/>
      <c r="M2367" s="1"/>
      <c r="N2367" s="1"/>
      <c r="O2367" s="1"/>
    </row>
    <row r="2368" spans="9:15">
      <c r="I2368" s="108">
        <f t="shared" si="159"/>
        <v>2363</v>
      </c>
      <c r="J2368" s="100">
        <f t="shared" si="159"/>
        <v>45725</v>
      </c>
      <c r="K2368" s="100">
        <f t="shared" si="159"/>
        <v>45725</v>
      </c>
      <c r="L2368" s="109"/>
      <c r="M2368" s="1"/>
      <c r="N2368" s="1"/>
      <c r="O2368" s="1"/>
    </row>
    <row r="2369" spans="9:15">
      <c r="I2369" s="108">
        <f t="shared" si="159"/>
        <v>2364</v>
      </c>
      <c r="J2369" s="100">
        <f t="shared" si="159"/>
        <v>45726</v>
      </c>
      <c r="K2369" s="100">
        <f t="shared" si="159"/>
        <v>45726</v>
      </c>
      <c r="L2369" s="109"/>
      <c r="M2369" s="1"/>
      <c r="N2369" s="1"/>
      <c r="O2369" s="1"/>
    </row>
    <row r="2370" spans="9:15">
      <c r="I2370" s="108">
        <f t="shared" si="159"/>
        <v>2365</v>
      </c>
      <c r="J2370" s="100">
        <f t="shared" si="159"/>
        <v>45727</v>
      </c>
      <c r="K2370" s="100">
        <f t="shared" si="159"/>
        <v>45727</v>
      </c>
      <c r="L2370" s="109"/>
      <c r="M2370" s="1"/>
      <c r="N2370" s="1"/>
      <c r="O2370" s="1"/>
    </row>
    <row r="2371" spans="9:15">
      <c r="I2371" s="108">
        <f t="shared" si="159"/>
        <v>2366</v>
      </c>
      <c r="J2371" s="100">
        <f t="shared" si="159"/>
        <v>45728</v>
      </c>
      <c r="K2371" s="100">
        <f t="shared" si="159"/>
        <v>45728</v>
      </c>
      <c r="L2371" s="109"/>
      <c r="M2371" s="1"/>
      <c r="N2371" s="1"/>
      <c r="O2371" s="1"/>
    </row>
    <row r="2372" spans="9:15">
      <c r="I2372" s="108">
        <f t="shared" si="159"/>
        <v>2367</v>
      </c>
      <c r="J2372" s="100">
        <f t="shared" si="159"/>
        <v>45729</v>
      </c>
      <c r="K2372" s="100">
        <f t="shared" si="159"/>
        <v>45729</v>
      </c>
      <c r="L2372" s="109"/>
      <c r="M2372" s="1"/>
      <c r="N2372" s="1"/>
      <c r="O2372" s="1"/>
    </row>
    <row r="2373" spans="9:15">
      <c r="I2373" s="108">
        <f t="shared" si="159"/>
        <v>2368</v>
      </c>
      <c r="J2373" s="100">
        <f t="shared" si="159"/>
        <v>45730</v>
      </c>
      <c r="K2373" s="100">
        <f t="shared" si="159"/>
        <v>45730</v>
      </c>
      <c r="L2373" s="109"/>
      <c r="M2373" s="1"/>
      <c r="N2373" s="1"/>
      <c r="O2373" s="1"/>
    </row>
    <row r="2374" spans="9:15">
      <c r="I2374" s="108">
        <f t="shared" si="159"/>
        <v>2369</v>
      </c>
      <c r="J2374" s="100">
        <f t="shared" si="159"/>
        <v>45731</v>
      </c>
      <c r="K2374" s="100">
        <f t="shared" si="159"/>
        <v>45731</v>
      </c>
      <c r="L2374" s="109"/>
      <c r="M2374" s="1"/>
      <c r="N2374" s="1"/>
      <c r="O2374" s="1"/>
    </row>
    <row r="2375" spans="9:15">
      <c r="I2375" s="108">
        <f t="shared" si="159"/>
        <v>2370</v>
      </c>
      <c r="J2375" s="100">
        <f t="shared" si="159"/>
        <v>45732</v>
      </c>
      <c r="K2375" s="100">
        <f t="shared" si="159"/>
        <v>45732</v>
      </c>
      <c r="L2375" s="109"/>
      <c r="M2375" s="1"/>
      <c r="N2375" s="1"/>
      <c r="O2375" s="1"/>
    </row>
    <row r="2376" spans="9:15">
      <c r="I2376" s="108">
        <f t="shared" ref="I2376:K2391" si="160">I2375+1</f>
        <v>2371</v>
      </c>
      <c r="J2376" s="100">
        <f t="shared" si="160"/>
        <v>45733</v>
      </c>
      <c r="K2376" s="100">
        <f t="shared" si="160"/>
        <v>45733</v>
      </c>
      <c r="L2376" s="109"/>
      <c r="M2376" s="1"/>
      <c r="N2376" s="1"/>
      <c r="O2376" s="1"/>
    </row>
    <row r="2377" spans="9:15">
      <c r="I2377" s="108">
        <f t="shared" si="160"/>
        <v>2372</v>
      </c>
      <c r="J2377" s="100">
        <f t="shared" si="160"/>
        <v>45734</v>
      </c>
      <c r="K2377" s="100">
        <f t="shared" si="160"/>
        <v>45734</v>
      </c>
      <c r="L2377" s="109"/>
      <c r="M2377" s="1"/>
      <c r="N2377" s="1"/>
      <c r="O2377" s="1"/>
    </row>
    <row r="2378" spans="9:15">
      <c r="I2378" s="108">
        <f t="shared" si="160"/>
        <v>2373</v>
      </c>
      <c r="J2378" s="100">
        <f t="shared" si="160"/>
        <v>45735</v>
      </c>
      <c r="K2378" s="100">
        <f t="shared" si="160"/>
        <v>45735</v>
      </c>
      <c r="L2378" s="109"/>
      <c r="M2378" s="1"/>
      <c r="N2378" s="1"/>
      <c r="O2378" s="1"/>
    </row>
    <row r="2379" spans="9:15">
      <c r="I2379" s="108">
        <f t="shared" si="160"/>
        <v>2374</v>
      </c>
      <c r="J2379" s="100">
        <f t="shared" si="160"/>
        <v>45736</v>
      </c>
      <c r="K2379" s="100">
        <f t="shared" si="160"/>
        <v>45736</v>
      </c>
      <c r="L2379" s="109"/>
      <c r="M2379" s="1"/>
      <c r="N2379" s="1"/>
      <c r="O2379" s="1"/>
    </row>
    <row r="2380" spans="9:15">
      <c r="I2380" s="108">
        <f t="shared" si="160"/>
        <v>2375</v>
      </c>
      <c r="J2380" s="100">
        <f t="shared" si="160"/>
        <v>45737</v>
      </c>
      <c r="K2380" s="100">
        <f t="shared" si="160"/>
        <v>45737</v>
      </c>
      <c r="L2380" s="109"/>
      <c r="M2380" s="1"/>
      <c r="N2380" s="1"/>
      <c r="O2380" s="1"/>
    </row>
    <row r="2381" spans="9:15">
      <c r="I2381" s="108">
        <f t="shared" si="160"/>
        <v>2376</v>
      </c>
      <c r="J2381" s="100">
        <f t="shared" si="160"/>
        <v>45738</v>
      </c>
      <c r="K2381" s="100">
        <f t="shared" si="160"/>
        <v>45738</v>
      </c>
      <c r="L2381" s="109"/>
      <c r="M2381" s="1"/>
      <c r="N2381" s="1"/>
      <c r="O2381" s="1"/>
    </row>
    <row r="2382" spans="9:15">
      <c r="I2382" s="108">
        <f t="shared" si="160"/>
        <v>2377</v>
      </c>
      <c r="J2382" s="100">
        <f t="shared" si="160"/>
        <v>45739</v>
      </c>
      <c r="K2382" s="100">
        <f t="shared" si="160"/>
        <v>45739</v>
      </c>
      <c r="L2382" s="109"/>
      <c r="M2382" s="1"/>
      <c r="N2382" s="1"/>
      <c r="O2382" s="1"/>
    </row>
    <row r="2383" spans="9:15">
      <c r="I2383" s="108">
        <f t="shared" si="160"/>
        <v>2378</v>
      </c>
      <c r="J2383" s="100">
        <f t="shared" si="160"/>
        <v>45740</v>
      </c>
      <c r="K2383" s="100">
        <f t="shared" si="160"/>
        <v>45740</v>
      </c>
      <c r="L2383" s="109"/>
      <c r="M2383" s="1"/>
      <c r="N2383" s="1"/>
      <c r="O2383" s="1"/>
    </row>
    <row r="2384" spans="9:15">
      <c r="I2384" s="108">
        <f t="shared" si="160"/>
        <v>2379</v>
      </c>
      <c r="J2384" s="100">
        <f t="shared" si="160"/>
        <v>45741</v>
      </c>
      <c r="K2384" s="100">
        <f t="shared" si="160"/>
        <v>45741</v>
      </c>
      <c r="L2384" s="109"/>
      <c r="M2384" s="1"/>
      <c r="N2384" s="1"/>
      <c r="O2384" s="1"/>
    </row>
    <row r="2385" spans="9:15">
      <c r="I2385" s="108">
        <f t="shared" si="160"/>
        <v>2380</v>
      </c>
      <c r="J2385" s="100">
        <f t="shared" si="160"/>
        <v>45742</v>
      </c>
      <c r="K2385" s="100">
        <f t="shared" si="160"/>
        <v>45742</v>
      </c>
      <c r="L2385" s="109"/>
      <c r="M2385" s="1"/>
      <c r="N2385" s="1"/>
      <c r="O2385" s="1"/>
    </row>
    <row r="2386" spans="9:15">
      <c r="I2386" s="108">
        <f t="shared" si="160"/>
        <v>2381</v>
      </c>
      <c r="J2386" s="100">
        <f t="shared" si="160"/>
        <v>45743</v>
      </c>
      <c r="K2386" s="100">
        <f t="shared" si="160"/>
        <v>45743</v>
      </c>
      <c r="L2386" s="109"/>
      <c r="M2386" s="1"/>
      <c r="N2386" s="1"/>
      <c r="O2386" s="1"/>
    </row>
    <row r="2387" spans="9:15">
      <c r="I2387" s="108">
        <f t="shared" si="160"/>
        <v>2382</v>
      </c>
      <c r="J2387" s="100">
        <f t="shared" si="160"/>
        <v>45744</v>
      </c>
      <c r="K2387" s="100">
        <f t="shared" si="160"/>
        <v>45744</v>
      </c>
      <c r="L2387" s="109"/>
      <c r="M2387" s="1"/>
      <c r="N2387" s="1"/>
      <c r="O2387" s="1"/>
    </row>
    <row r="2388" spans="9:15">
      <c r="I2388" s="108">
        <f t="shared" si="160"/>
        <v>2383</v>
      </c>
      <c r="J2388" s="100">
        <f t="shared" si="160"/>
        <v>45745</v>
      </c>
      <c r="K2388" s="100">
        <f t="shared" si="160"/>
        <v>45745</v>
      </c>
      <c r="L2388" s="109"/>
      <c r="M2388" s="1"/>
      <c r="N2388" s="1"/>
      <c r="O2388" s="1"/>
    </row>
    <row r="2389" spans="9:15">
      <c r="I2389" s="108">
        <f t="shared" si="160"/>
        <v>2384</v>
      </c>
      <c r="J2389" s="100">
        <f t="shared" si="160"/>
        <v>45746</v>
      </c>
      <c r="K2389" s="100">
        <f t="shared" si="160"/>
        <v>45746</v>
      </c>
      <c r="L2389" s="109"/>
      <c r="M2389" s="1"/>
      <c r="N2389" s="1"/>
      <c r="O2389" s="1"/>
    </row>
    <row r="2390" spans="9:15">
      <c r="I2390" s="108">
        <f t="shared" si="160"/>
        <v>2385</v>
      </c>
      <c r="J2390" s="100">
        <f t="shared" si="160"/>
        <v>45747</v>
      </c>
      <c r="K2390" s="100">
        <f t="shared" si="160"/>
        <v>45747</v>
      </c>
      <c r="L2390" s="109"/>
      <c r="M2390" s="1"/>
      <c r="N2390" s="1"/>
      <c r="O2390" s="1"/>
    </row>
    <row r="2391" spans="9:15">
      <c r="I2391" s="108">
        <f t="shared" si="160"/>
        <v>2386</v>
      </c>
      <c r="J2391" s="100">
        <f t="shared" si="160"/>
        <v>45748</v>
      </c>
      <c r="K2391" s="100">
        <f t="shared" si="160"/>
        <v>45748</v>
      </c>
      <c r="L2391" s="109"/>
      <c r="M2391" s="1"/>
      <c r="N2391" s="1"/>
      <c r="O2391" s="1"/>
    </row>
    <row r="2392" spans="9:15">
      <c r="I2392" s="108">
        <f t="shared" ref="I2392:K2407" si="161">I2391+1</f>
        <v>2387</v>
      </c>
      <c r="J2392" s="100">
        <f t="shared" si="161"/>
        <v>45749</v>
      </c>
      <c r="K2392" s="100">
        <f t="shared" si="161"/>
        <v>45749</v>
      </c>
      <c r="L2392" s="109"/>
      <c r="M2392" s="1"/>
      <c r="N2392" s="1"/>
      <c r="O2392" s="1"/>
    </row>
    <row r="2393" spans="9:15">
      <c r="I2393" s="108">
        <f t="shared" si="161"/>
        <v>2388</v>
      </c>
      <c r="J2393" s="100">
        <f t="shared" si="161"/>
        <v>45750</v>
      </c>
      <c r="K2393" s="100">
        <f t="shared" si="161"/>
        <v>45750</v>
      </c>
      <c r="L2393" s="109"/>
      <c r="M2393" s="1"/>
      <c r="N2393" s="1"/>
      <c r="O2393" s="1"/>
    </row>
    <row r="2394" spans="9:15">
      <c r="I2394" s="108">
        <f t="shared" si="161"/>
        <v>2389</v>
      </c>
      <c r="J2394" s="100">
        <f t="shared" si="161"/>
        <v>45751</v>
      </c>
      <c r="K2394" s="100">
        <f t="shared" si="161"/>
        <v>45751</v>
      </c>
      <c r="L2394" s="109"/>
      <c r="M2394" s="1"/>
      <c r="N2394" s="1"/>
      <c r="O2394" s="1"/>
    </row>
    <row r="2395" spans="9:15">
      <c r="I2395" s="108">
        <f t="shared" si="161"/>
        <v>2390</v>
      </c>
      <c r="J2395" s="100">
        <f t="shared" si="161"/>
        <v>45752</v>
      </c>
      <c r="K2395" s="100">
        <f t="shared" si="161"/>
        <v>45752</v>
      </c>
      <c r="L2395" s="109"/>
      <c r="M2395" s="1"/>
      <c r="N2395" s="1"/>
      <c r="O2395" s="1"/>
    </row>
    <row r="2396" spans="9:15">
      <c r="I2396" s="108">
        <f t="shared" si="161"/>
        <v>2391</v>
      </c>
      <c r="J2396" s="100">
        <f t="shared" si="161"/>
        <v>45753</v>
      </c>
      <c r="K2396" s="100">
        <f t="shared" si="161"/>
        <v>45753</v>
      </c>
      <c r="L2396" s="109"/>
      <c r="M2396" s="1"/>
      <c r="N2396" s="1"/>
      <c r="O2396" s="1"/>
    </row>
    <row r="2397" spans="9:15">
      <c r="I2397" s="108">
        <f t="shared" si="161"/>
        <v>2392</v>
      </c>
      <c r="J2397" s="100">
        <f t="shared" si="161"/>
        <v>45754</v>
      </c>
      <c r="K2397" s="100">
        <f t="shared" si="161"/>
        <v>45754</v>
      </c>
      <c r="L2397" s="109"/>
      <c r="M2397" s="1"/>
      <c r="N2397" s="1"/>
      <c r="O2397" s="1"/>
    </row>
    <row r="2398" spans="9:15">
      <c r="I2398" s="108">
        <f t="shared" si="161"/>
        <v>2393</v>
      </c>
      <c r="J2398" s="100">
        <f t="shared" si="161"/>
        <v>45755</v>
      </c>
      <c r="K2398" s="100">
        <f t="shared" si="161"/>
        <v>45755</v>
      </c>
      <c r="L2398" s="109"/>
      <c r="M2398" s="1"/>
      <c r="N2398" s="1"/>
      <c r="O2398" s="1"/>
    </row>
    <row r="2399" spans="9:15">
      <c r="I2399" s="108">
        <f t="shared" si="161"/>
        <v>2394</v>
      </c>
      <c r="J2399" s="100">
        <f t="shared" si="161"/>
        <v>45756</v>
      </c>
      <c r="K2399" s="100">
        <f t="shared" si="161"/>
        <v>45756</v>
      </c>
      <c r="L2399" s="109"/>
      <c r="M2399" s="1"/>
      <c r="N2399" s="1"/>
      <c r="O2399" s="1"/>
    </row>
    <row r="2400" spans="9:15">
      <c r="I2400" s="108">
        <f t="shared" si="161"/>
        <v>2395</v>
      </c>
      <c r="J2400" s="100">
        <f t="shared" si="161"/>
        <v>45757</v>
      </c>
      <c r="K2400" s="100">
        <f t="shared" si="161"/>
        <v>45757</v>
      </c>
      <c r="L2400" s="109"/>
      <c r="M2400" s="1"/>
      <c r="N2400" s="1"/>
      <c r="O2400" s="1"/>
    </row>
    <row r="2401" spans="9:15">
      <c r="I2401" s="108">
        <f t="shared" si="161"/>
        <v>2396</v>
      </c>
      <c r="J2401" s="100">
        <f t="shared" si="161"/>
        <v>45758</v>
      </c>
      <c r="K2401" s="100">
        <f t="shared" si="161"/>
        <v>45758</v>
      </c>
      <c r="L2401" s="109"/>
      <c r="M2401" s="1"/>
      <c r="N2401" s="1"/>
      <c r="O2401" s="1"/>
    </row>
    <row r="2402" spans="9:15">
      <c r="I2402" s="108">
        <f t="shared" si="161"/>
        <v>2397</v>
      </c>
      <c r="J2402" s="100">
        <f t="shared" si="161"/>
        <v>45759</v>
      </c>
      <c r="K2402" s="100">
        <f t="shared" si="161"/>
        <v>45759</v>
      </c>
      <c r="L2402" s="109"/>
      <c r="M2402" s="1"/>
      <c r="N2402" s="1"/>
      <c r="O2402" s="1"/>
    </row>
    <row r="2403" spans="9:15">
      <c r="I2403" s="108">
        <f t="shared" si="161"/>
        <v>2398</v>
      </c>
      <c r="J2403" s="100">
        <f t="shared" si="161"/>
        <v>45760</v>
      </c>
      <c r="K2403" s="100">
        <f t="shared" si="161"/>
        <v>45760</v>
      </c>
      <c r="L2403" s="109"/>
      <c r="M2403" s="1"/>
      <c r="N2403" s="1"/>
      <c r="O2403" s="1"/>
    </row>
    <row r="2404" spans="9:15">
      <c r="I2404" s="108">
        <f t="shared" si="161"/>
        <v>2399</v>
      </c>
      <c r="J2404" s="100">
        <f t="shared" si="161"/>
        <v>45761</v>
      </c>
      <c r="K2404" s="100">
        <f t="shared" si="161"/>
        <v>45761</v>
      </c>
      <c r="L2404" s="109"/>
      <c r="M2404" s="1"/>
      <c r="N2404" s="1"/>
      <c r="O2404" s="1"/>
    </row>
    <row r="2405" spans="9:15">
      <c r="I2405" s="108">
        <f t="shared" si="161"/>
        <v>2400</v>
      </c>
      <c r="J2405" s="100">
        <f t="shared" si="161"/>
        <v>45762</v>
      </c>
      <c r="K2405" s="100">
        <f t="shared" si="161"/>
        <v>45762</v>
      </c>
      <c r="L2405" s="109"/>
      <c r="M2405" s="1"/>
      <c r="N2405" s="1"/>
      <c r="O2405" s="1"/>
    </row>
    <row r="2406" spans="9:15">
      <c r="I2406" s="108">
        <f t="shared" si="161"/>
        <v>2401</v>
      </c>
      <c r="J2406" s="100">
        <f t="shared" si="161"/>
        <v>45763</v>
      </c>
      <c r="K2406" s="100">
        <f t="shared" si="161"/>
        <v>45763</v>
      </c>
      <c r="L2406" s="109"/>
      <c r="M2406" s="1"/>
      <c r="N2406" s="1"/>
      <c r="O2406" s="1"/>
    </row>
    <row r="2407" spans="9:15">
      <c r="I2407" s="108">
        <f t="shared" si="161"/>
        <v>2402</v>
      </c>
      <c r="J2407" s="100">
        <f t="shared" si="161"/>
        <v>45764</v>
      </c>
      <c r="K2407" s="100">
        <f t="shared" si="161"/>
        <v>45764</v>
      </c>
      <c r="L2407" s="109"/>
      <c r="M2407" s="1"/>
      <c r="N2407" s="1"/>
      <c r="O2407" s="1"/>
    </row>
    <row r="2408" spans="9:15">
      <c r="I2408" s="108">
        <f t="shared" ref="I2408:K2423" si="162">I2407+1</f>
        <v>2403</v>
      </c>
      <c r="J2408" s="100">
        <f t="shared" si="162"/>
        <v>45765</v>
      </c>
      <c r="K2408" s="100">
        <f t="shared" si="162"/>
        <v>45765</v>
      </c>
      <c r="L2408" s="109"/>
      <c r="M2408" s="1"/>
      <c r="N2408" s="1"/>
      <c r="O2408" s="1"/>
    </row>
    <row r="2409" spans="9:15">
      <c r="I2409" s="108">
        <f t="shared" si="162"/>
        <v>2404</v>
      </c>
      <c r="J2409" s="100">
        <f t="shared" si="162"/>
        <v>45766</v>
      </c>
      <c r="K2409" s="100">
        <f t="shared" si="162"/>
        <v>45766</v>
      </c>
      <c r="L2409" s="109"/>
      <c r="M2409" s="1"/>
      <c r="N2409" s="1"/>
      <c r="O2409" s="1"/>
    </row>
    <row r="2410" spans="9:15">
      <c r="I2410" s="108">
        <f t="shared" si="162"/>
        <v>2405</v>
      </c>
      <c r="J2410" s="100">
        <f t="shared" si="162"/>
        <v>45767</v>
      </c>
      <c r="K2410" s="100">
        <f t="shared" si="162"/>
        <v>45767</v>
      </c>
      <c r="L2410" s="109"/>
      <c r="M2410" s="1"/>
      <c r="N2410" s="1"/>
      <c r="O2410" s="1"/>
    </row>
    <row r="2411" spans="9:15">
      <c r="I2411" s="108">
        <f t="shared" si="162"/>
        <v>2406</v>
      </c>
      <c r="J2411" s="100">
        <f t="shared" si="162"/>
        <v>45768</v>
      </c>
      <c r="K2411" s="100">
        <f t="shared" si="162"/>
        <v>45768</v>
      </c>
      <c r="L2411" s="109"/>
      <c r="M2411" s="1"/>
      <c r="N2411" s="1"/>
      <c r="O2411" s="1"/>
    </row>
    <row r="2412" spans="9:15">
      <c r="I2412" s="108">
        <f t="shared" si="162"/>
        <v>2407</v>
      </c>
      <c r="J2412" s="100">
        <f t="shared" si="162"/>
        <v>45769</v>
      </c>
      <c r="K2412" s="100">
        <f t="shared" si="162"/>
        <v>45769</v>
      </c>
      <c r="L2412" s="109"/>
      <c r="M2412" s="1"/>
      <c r="N2412" s="1"/>
      <c r="O2412" s="1"/>
    </row>
    <row r="2413" spans="9:15">
      <c r="I2413" s="108">
        <f t="shared" si="162"/>
        <v>2408</v>
      </c>
      <c r="J2413" s="100">
        <f t="shared" si="162"/>
        <v>45770</v>
      </c>
      <c r="K2413" s="100">
        <f t="shared" si="162"/>
        <v>45770</v>
      </c>
      <c r="L2413" s="109"/>
      <c r="M2413" s="1"/>
      <c r="N2413" s="1"/>
      <c r="O2413" s="1"/>
    </row>
    <row r="2414" spans="9:15">
      <c r="I2414" s="108">
        <f t="shared" si="162"/>
        <v>2409</v>
      </c>
      <c r="J2414" s="100">
        <f t="shared" si="162"/>
        <v>45771</v>
      </c>
      <c r="K2414" s="100">
        <f t="shared" si="162"/>
        <v>45771</v>
      </c>
      <c r="L2414" s="109"/>
      <c r="M2414" s="1"/>
      <c r="N2414" s="1"/>
      <c r="O2414" s="1"/>
    </row>
    <row r="2415" spans="9:15">
      <c r="I2415" s="108">
        <f t="shared" si="162"/>
        <v>2410</v>
      </c>
      <c r="J2415" s="100">
        <f t="shared" si="162"/>
        <v>45772</v>
      </c>
      <c r="K2415" s="100">
        <f t="shared" si="162"/>
        <v>45772</v>
      </c>
      <c r="L2415" s="109"/>
      <c r="M2415" s="1"/>
      <c r="N2415" s="1"/>
      <c r="O2415" s="1"/>
    </row>
    <row r="2416" spans="9:15">
      <c r="I2416" s="108">
        <f t="shared" si="162"/>
        <v>2411</v>
      </c>
      <c r="J2416" s="100">
        <f t="shared" si="162"/>
        <v>45773</v>
      </c>
      <c r="K2416" s="100">
        <f t="shared" si="162"/>
        <v>45773</v>
      </c>
      <c r="L2416" s="109"/>
      <c r="M2416" s="1"/>
      <c r="N2416" s="1"/>
      <c r="O2416" s="1"/>
    </row>
    <row r="2417" spans="9:15">
      <c r="I2417" s="108">
        <f t="shared" si="162"/>
        <v>2412</v>
      </c>
      <c r="J2417" s="100">
        <f t="shared" si="162"/>
        <v>45774</v>
      </c>
      <c r="K2417" s="100">
        <f t="shared" si="162"/>
        <v>45774</v>
      </c>
      <c r="L2417" s="109"/>
      <c r="M2417" s="1"/>
      <c r="N2417" s="1"/>
      <c r="O2417" s="1"/>
    </row>
    <row r="2418" spans="9:15">
      <c r="I2418" s="108">
        <f t="shared" si="162"/>
        <v>2413</v>
      </c>
      <c r="J2418" s="100">
        <f t="shared" si="162"/>
        <v>45775</v>
      </c>
      <c r="K2418" s="100">
        <f t="shared" si="162"/>
        <v>45775</v>
      </c>
      <c r="L2418" s="109"/>
      <c r="M2418" s="1"/>
      <c r="N2418" s="1"/>
      <c r="O2418" s="1"/>
    </row>
    <row r="2419" spans="9:15">
      <c r="I2419" s="108">
        <f t="shared" si="162"/>
        <v>2414</v>
      </c>
      <c r="J2419" s="100">
        <f t="shared" si="162"/>
        <v>45776</v>
      </c>
      <c r="K2419" s="100">
        <f t="shared" si="162"/>
        <v>45776</v>
      </c>
      <c r="L2419" s="109"/>
      <c r="M2419" s="1"/>
      <c r="N2419" s="1"/>
      <c r="O2419" s="1"/>
    </row>
    <row r="2420" spans="9:15">
      <c r="I2420" s="108">
        <f t="shared" si="162"/>
        <v>2415</v>
      </c>
      <c r="J2420" s="100">
        <f t="shared" si="162"/>
        <v>45777</v>
      </c>
      <c r="K2420" s="100">
        <f t="shared" si="162"/>
        <v>45777</v>
      </c>
      <c r="L2420" s="109"/>
      <c r="M2420" s="1"/>
      <c r="N2420" s="1"/>
      <c r="O2420" s="1"/>
    </row>
    <row r="2421" spans="9:15">
      <c r="I2421" s="108">
        <f t="shared" si="162"/>
        <v>2416</v>
      </c>
      <c r="J2421" s="100">
        <f t="shared" si="162"/>
        <v>45778</v>
      </c>
      <c r="K2421" s="100">
        <f t="shared" si="162"/>
        <v>45778</v>
      </c>
      <c r="L2421" s="109"/>
      <c r="M2421" s="1"/>
      <c r="N2421" s="1"/>
      <c r="O2421" s="1"/>
    </row>
    <row r="2422" spans="9:15">
      <c r="I2422" s="108">
        <f t="shared" si="162"/>
        <v>2417</v>
      </c>
      <c r="J2422" s="100">
        <f t="shared" si="162"/>
        <v>45779</v>
      </c>
      <c r="K2422" s="100">
        <f t="shared" si="162"/>
        <v>45779</v>
      </c>
      <c r="L2422" s="109"/>
      <c r="M2422" s="1"/>
      <c r="N2422" s="1"/>
      <c r="O2422" s="1"/>
    </row>
    <row r="2423" spans="9:15">
      <c r="I2423" s="108">
        <f t="shared" si="162"/>
        <v>2418</v>
      </c>
      <c r="J2423" s="100">
        <f t="shared" si="162"/>
        <v>45780</v>
      </c>
      <c r="K2423" s="100">
        <f t="shared" si="162"/>
        <v>45780</v>
      </c>
      <c r="L2423" s="109"/>
      <c r="M2423" s="1"/>
      <c r="N2423" s="1"/>
      <c r="O2423" s="1"/>
    </row>
    <row r="2424" spans="9:15">
      <c r="I2424" s="108">
        <f t="shared" ref="I2424:K2439" si="163">I2423+1</f>
        <v>2419</v>
      </c>
      <c r="J2424" s="100">
        <f t="shared" si="163"/>
        <v>45781</v>
      </c>
      <c r="K2424" s="100">
        <f t="shared" si="163"/>
        <v>45781</v>
      </c>
      <c r="L2424" s="109"/>
      <c r="M2424" s="1"/>
      <c r="N2424" s="1"/>
      <c r="O2424" s="1"/>
    </row>
    <row r="2425" spans="9:15">
      <c r="I2425" s="108">
        <f t="shared" si="163"/>
        <v>2420</v>
      </c>
      <c r="J2425" s="100">
        <f t="shared" si="163"/>
        <v>45782</v>
      </c>
      <c r="K2425" s="100">
        <f t="shared" si="163"/>
        <v>45782</v>
      </c>
      <c r="L2425" s="109"/>
      <c r="M2425" s="1"/>
      <c r="N2425" s="1"/>
      <c r="O2425" s="1"/>
    </row>
    <row r="2426" spans="9:15">
      <c r="I2426" s="108">
        <f t="shared" si="163"/>
        <v>2421</v>
      </c>
      <c r="J2426" s="100">
        <f t="shared" si="163"/>
        <v>45783</v>
      </c>
      <c r="K2426" s="100">
        <f t="shared" si="163"/>
        <v>45783</v>
      </c>
      <c r="L2426" s="109"/>
      <c r="M2426" s="1"/>
      <c r="N2426" s="1"/>
      <c r="O2426" s="1"/>
    </row>
    <row r="2427" spans="9:15">
      <c r="I2427" s="108">
        <f t="shared" si="163"/>
        <v>2422</v>
      </c>
      <c r="J2427" s="100">
        <f t="shared" si="163"/>
        <v>45784</v>
      </c>
      <c r="K2427" s="100">
        <f t="shared" si="163"/>
        <v>45784</v>
      </c>
      <c r="L2427" s="109"/>
      <c r="M2427" s="1"/>
      <c r="N2427" s="1"/>
      <c r="O2427" s="1"/>
    </row>
    <row r="2428" spans="9:15">
      <c r="I2428" s="108">
        <f t="shared" si="163"/>
        <v>2423</v>
      </c>
      <c r="J2428" s="100">
        <f t="shared" si="163"/>
        <v>45785</v>
      </c>
      <c r="K2428" s="100">
        <f t="shared" si="163"/>
        <v>45785</v>
      </c>
      <c r="L2428" s="109"/>
      <c r="M2428" s="1"/>
      <c r="N2428" s="1"/>
      <c r="O2428" s="1"/>
    </row>
    <row r="2429" spans="9:15">
      <c r="I2429" s="108">
        <f t="shared" si="163"/>
        <v>2424</v>
      </c>
      <c r="J2429" s="100">
        <f t="shared" si="163"/>
        <v>45786</v>
      </c>
      <c r="K2429" s="100">
        <f t="shared" si="163"/>
        <v>45786</v>
      </c>
      <c r="L2429" s="109"/>
      <c r="M2429" s="1"/>
      <c r="N2429" s="1"/>
      <c r="O2429" s="1"/>
    </row>
    <row r="2430" spans="9:15">
      <c r="I2430" s="108">
        <f t="shared" si="163"/>
        <v>2425</v>
      </c>
      <c r="J2430" s="100">
        <f t="shared" si="163"/>
        <v>45787</v>
      </c>
      <c r="K2430" s="100">
        <f t="shared" si="163"/>
        <v>45787</v>
      </c>
      <c r="L2430" s="109"/>
      <c r="M2430" s="1"/>
      <c r="N2430" s="1"/>
      <c r="O2430" s="1"/>
    </row>
    <row r="2431" spans="9:15">
      <c r="I2431" s="108">
        <f t="shared" si="163"/>
        <v>2426</v>
      </c>
      <c r="J2431" s="100">
        <f t="shared" si="163"/>
        <v>45788</v>
      </c>
      <c r="K2431" s="100">
        <f t="shared" si="163"/>
        <v>45788</v>
      </c>
      <c r="L2431" s="109"/>
      <c r="M2431" s="1"/>
      <c r="N2431" s="1"/>
      <c r="O2431" s="1"/>
    </row>
    <row r="2432" spans="9:15">
      <c r="I2432" s="108">
        <f t="shared" si="163"/>
        <v>2427</v>
      </c>
      <c r="J2432" s="100">
        <f t="shared" si="163"/>
        <v>45789</v>
      </c>
      <c r="K2432" s="100">
        <f t="shared" si="163"/>
        <v>45789</v>
      </c>
      <c r="L2432" s="109"/>
      <c r="M2432" s="1"/>
      <c r="N2432" s="1"/>
      <c r="O2432" s="1"/>
    </row>
    <row r="2433" spans="9:15">
      <c r="I2433" s="108">
        <f t="shared" si="163"/>
        <v>2428</v>
      </c>
      <c r="J2433" s="100">
        <f t="shared" si="163"/>
        <v>45790</v>
      </c>
      <c r="K2433" s="100">
        <f t="shared" si="163"/>
        <v>45790</v>
      </c>
      <c r="L2433" s="109"/>
      <c r="M2433" s="1"/>
      <c r="N2433" s="1"/>
      <c r="O2433" s="1"/>
    </row>
    <row r="2434" spans="9:15">
      <c r="I2434" s="108">
        <f t="shared" si="163"/>
        <v>2429</v>
      </c>
      <c r="J2434" s="100">
        <f t="shared" si="163"/>
        <v>45791</v>
      </c>
      <c r="K2434" s="100">
        <f t="shared" si="163"/>
        <v>45791</v>
      </c>
      <c r="L2434" s="109"/>
      <c r="M2434" s="1"/>
      <c r="N2434" s="1"/>
      <c r="O2434" s="1"/>
    </row>
    <row r="2435" spans="9:15">
      <c r="I2435" s="108">
        <f t="shared" si="163"/>
        <v>2430</v>
      </c>
      <c r="J2435" s="100">
        <f t="shared" si="163"/>
        <v>45792</v>
      </c>
      <c r="K2435" s="100">
        <f t="shared" si="163"/>
        <v>45792</v>
      </c>
      <c r="L2435" s="109"/>
      <c r="M2435" s="1"/>
      <c r="N2435" s="1"/>
      <c r="O2435" s="1"/>
    </row>
    <row r="2436" spans="9:15">
      <c r="I2436" s="108">
        <f t="shared" si="163"/>
        <v>2431</v>
      </c>
      <c r="J2436" s="100">
        <f t="shared" si="163"/>
        <v>45793</v>
      </c>
      <c r="K2436" s="100">
        <f t="shared" si="163"/>
        <v>45793</v>
      </c>
      <c r="L2436" s="109"/>
      <c r="M2436" s="1"/>
      <c r="N2436" s="1"/>
      <c r="O2436" s="1"/>
    </row>
    <row r="2437" spans="9:15">
      <c r="I2437" s="108">
        <f t="shared" si="163"/>
        <v>2432</v>
      </c>
      <c r="J2437" s="100">
        <f t="shared" si="163"/>
        <v>45794</v>
      </c>
      <c r="K2437" s="100">
        <f t="shared" si="163"/>
        <v>45794</v>
      </c>
      <c r="L2437" s="109"/>
      <c r="M2437" s="1"/>
      <c r="N2437" s="1"/>
      <c r="O2437" s="1"/>
    </row>
    <row r="2438" spans="9:15">
      <c r="I2438" s="108">
        <f t="shared" si="163"/>
        <v>2433</v>
      </c>
      <c r="J2438" s="100">
        <f t="shared" si="163"/>
        <v>45795</v>
      </c>
      <c r="K2438" s="100">
        <f t="shared" si="163"/>
        <v>45795</v>
      </c>
      <c r="L2438" s="109"/>
      <c r="M2438" s="1"/>
      <c r="N2438" s="1"/>
      <c r="O2438" s="1"/>
    </row>
    <row r="2439" spans="9:15">
      <c r="I2439" s="108">
        <f t="shared" si="163"/>
        <v>2434</v>
      </c>
      <c r="J2439" s="100">
        <f t="shared" si="163"/>
        <v>45796</v>
      </c>
      <c r="K2439" s="100">
        <f t="shared" si="163"/>
        <v>45796</v>
      </c>
      <c r="L2439" s="109"/>
      <c r="M2439" s="1"/>
      <c r="N2439" s="1"/>
      <c r="O2439" s="1"/>
    </row>
    <row r="2440" spans="9:15">
      <c r="I2440" s="108">
        <f t="shared" ref="I2440:K2455" si="164">I2439+1</f>
        <v>2435</v>
      </c>
      <c r="J2440" s="100">
        <f t="shared" si="164"/>
        <v>45797</v>
      </c>
      <c r="K2440" s="100">
        <f t="shared" si="164"/>
        <v>45797</v>
      </c>
      <c r="L2440" s="109"/>
      <c r="M2440" s="1"/>
      <c r="N2440" s="1"/>
      <c r="O2440" s="1"/>
    </row>
    <row r="2441" spans="9:15">
      <c r="I2441" s="108">
        <f t="shared" si="164"/>
        <v>2436</v>
      </c>
      <c r="J2441" s="100">
        <f t="shared" si="164"/>
        <v>45798</v>
      </c>
      <c r="K2441" s="100">
        <f t="shared" si="164"/>
        <v>45798</v>
      </c>
      <c r="L2441" s="109"/>
      <c r="M2441" s="1"/>
      <c r="N2441" s="1"/>
      <c r="O2441" s="1"/>
    </row>
    <row r="2442" spans="9:15">
      <c r="I2442" s="108">
        <f t="shared" si="164"/>
        <v>2437</v>
      </c>
      <c r="J2442" s="100">
        <f t="shared" si="164"/>
        <v>45799</v>
      </c>
      <c r="K2442" s="100">
        <f t="shared" si="164"/>
        <v>45799</v>
      </c>
      <c r="L2442" s="109"/>
      <c r="M2442" s="1"/>
      <c r="N2442" s="1"/>
      <c r="O2442" s="1"/>
    </row>
    <row r="2443" spans="9:15">
      <c r="I2443" s="108">
        <f t="shared" si="164"/>
        <v>2438</v>
      </c>
      <c r="J2443" s="100">
        <f t="shared" si="164"/>
        <v>45800</v>
      </c>
      <c r="K2443" s="100">
        <f t="shared" si="164"/>
        <v>45800</v>
      </c>
      <c r="L2443" s="109"/>
      <c r="M2443" s="1"/>
      <c r="N2443" s="1"/>
      <c r="O2443" s="1"/>
    </row>
    <row r="2444" spans="9:15">
      <c r="I2444" s="108">
        <f t="shared" si="164"/>
        <v>2439</v>
      </c>
      <c r="J2444" s="100">
        <f t="shared" si="164"/>
        <v>45801</v>
      </c>
      <c r="K2444" s="100">
        <f t="shared" si="164"/>
        <v>45801</v>
      </c>
      <c r="L2444" s="109"/>
      <c r="M2444" s="1"/>
      <c r="N2444" s="1"/>
      <c r="O2444" s="1"/>
    </row>
    <row r="2445" spans="9:15">
      <c r="I2445" s="108">
        <f t="shared" si="164"/>
        <v>2440</v>
      </c>
      <c r="J2445" s="100">
        <f t="shared" si="164"/>
        <v>45802</v>
      </c>
      <c r="K2445" s="100">
        <f t="shared" si="164"/>
        <v>45802</v>
      </c>
      <c r="L2445" s="109"/>
      <c r="M2445" s="1"/>
      <c r="N2445" s="1"/>
      <c r="O2445" s="1"/>
    </row>
    <row r="2446" spans="9:15">
      <c r="I2446" s="108">
        <f t="shared" si="164"/>
        <v>2441</v>
      </c>
      <c r="J2446" s="100">
        <f t="shared" si="164"/>
        <v>45803</v>
      </c>
      <c r="K2446" s="100">
        <f t="shared" si="164"/>
        <v>45803</v>
      </c>
      <c r="L2446" s="109"/>
      <c r="M2446" s="1"/>
      <c r="N2446" s="1"/>
      <c r="O2446" s="1"/>
    </row>
    <row r="2447" spans="9:15">
      <c r="I2447" s="108">
        <f t="shared" si="164"/>
        <v>2442</v>
      </c>
      <c r="J2447" s="100">
        <f t="shared" si="164"/>
        <v>45804</v>
      </c>
      <c r="K2447" s="100">
        <f t="shared" si="164"/>
        <v>45804</v>
      </c>
      <c r="L2447" s="109"/>
      <c r="M2447" s="1"/>
      <c r="N2447" s="1"/>
      <c r="O2447" s="1"/>
    </row>
    <row r="2448" spans="9:15">
      <c r="I2448" s="108">
        <f t="shared" si="164"/>
        <v>2443</v>
      </c>
      <c r="J2448" s="100">
        <f t="shared" si="164"/>
        <v>45805</v>
      </c>
      <c r="K2448" s="100">
        <f t="shared" si="164"/>
        <v>45805</v>
      </c>
      <c r="L2448" s="109"/>
      <c r="M2448" s="1"/>
      <c r="N2448" s="1"/>
      <c r="O2448" s="1"/>
    </row>
    <row r="2449" spans="9:15">
      <c r="I2449" s="108">
        <f t="shared" si="164"/>
        <v>2444</v>
      </c>
      <c r="J2449" s="100">
        <f t="shared" si="164"/>
        <v>45806</v>
      </c>
      <c r="K2449" s="100">
        <f t="shared" si="164"/>
        <v>45806</v>
      </c>
      <c r="L2449" s="109"/>
      <c r="M2449" s="1"/>
      <c r="N2449" s="1"/>
      <c r="O2449" s="1"/>
    </row>
    <row r="2450" spans="9:15">
      <c r="I2450" s="108">
        <f t="shared" si="164"/>
        <v>2445</v>
      </c>
      <c r="J2450" s="100">
        <f t="shared" si="164"/>
        <v>45807</v>
      </c>
      <c r="K2450" s="100">
        <f t="shared" si="164"/>
        <v>45807</v>
      </c>
      <c r="L2450" s="109"/>
      <c r="M2450" s="1"/>
      <c r="N2450" s="1"/>
      <c r="O2450" s="1"/>
    </row>
    <row r="2451" spans="9:15">
      <c r="I2451" s="108">
        <f t="shared" si="164"/>
        <v>2446</v>
      </c>
      <c r="J2451" s="100">
        <f t="shared" si="164"/>
        <v>45808</v>
      </c>
      <c r="K2451" s="100">
        <f t="shared" si="164"/>
        <v>45808</v>
      </c>
      <c r="L2451" s="109"/>
      <c r="M2451" s="1"/>
      <c r="N2451" s="1"/>
      <c r="O2451" s="1"/>
    </row>
    <row r="2452" spans="9:15">
      <c r="I2452" s="108">
        <f t="shared" si="164"/>
        <v>2447</v>
      </c>
      <c r="J2452" s="100">
        <f t="shared" si="164"/>
        <v>45809</v>
      </c>
      <c r="K2452" s="100">
        <f t="shared" si="164"/>
        <v>45809</v>
      </c>
      <c r="L2452" s="109"/>
      <c r="M2452" s="1"/>
      <c r="N2452" s="1"/>
      <c r="O2452" s="1"/>
    </row>
    <row r="2453" spans="9:15">
      <c r="I2453" s="108">
        <f t="shared" si="164"/>
        <v>2448</v>
      </c>
      <c r="J2453" s="100">
        <f t="shared" si="164"/>
        <v>45810</v>
      </c>
      <c r="K2453" s="100">
        <f t="shared" si="164"/>
        <v>45810</v>
      </c>
      <c r="L2453" s="109"/>
      <c r="M2453" s="1"/>
      <c r="N2453" s="1"/>
      <c r="O2453" s="1"/>
    </row>
    <row r="2454" spans="9:15">
      <c r="I2454" s="108">
        <f t="shared" si="164"/>
        <v>2449</v>
      </c>
      <c r="J2454" s="100">
        <f t="shared" si="164"/>
        <v>45811</v>
      </c>
      <c r="K2454" s="100">
        <f t="shared" si="164"/>
        <v>45811</v>
      </c>
      <c r="L2454" s="109"/>
      <c r="M2454" s="1"/>
      <c r="N2454" s="1"/>
      <c r="O2454" s="1"/>
    </row>
    <row r="2455" spans="9:15">
      <c r="I2455" s="108">
        <f t="shared" si="164"/>
        <v>2450</v>
      </c>
      <c r="J2455" s="100">
        <f t="shared" si="164"/>
        <v>45812</v>
      </c>
      <c r="K2455" s="100">
        <f t="shared" si="164"/>
        <v>45812</v>
      </c>
      <c r="L2455" s="109"/>
      <c r="M2455" s="1"/>
      <c r="N2455" s="1"/>
      <c r="O2455" s="1"/>
    </row>
    <row r="2456" spans="9:15">
      <c r="I2456" s="108">
        <f t="shared" ref="I2456:K2471" si="165">I2455+1</f>
        <v>2451</v>
      </c>
      <c r="J2456" s="100">
        <f t="shared" si="165"/>
        <v>45813</v>
      </c>
      <c r="K2456" s="100">
        <f t="shared" si="165"/>
        <v>45813</v>
      </c>
      <c r="L2456" s="109"/>
      <c r="M2456" s="1"/>
      <c r="N2456" s="1"/>
      <c r="O2456" s="1"/>
    </row>
    <row r="2457" spans="9:15">
      <c r="I2457" s="108">
        <f t="shared" si="165"/>
        <v>2452</v>
      </c>
      <c r="J2457" s="100">
        <f t="shared" si="165"/>
        <v>45814</v>
      </c>
      <c r="K2457" s="100">
        <f t="shared" si="165"/>
        <v>45814</v>
      </c>
      <c r="L2457" s="109"/>
      <c r="M2457" s="1"/>
      <c r="N2457" s="1"/>
      <c r="O2457" s="1"/>
    </row>
    <row r="2458" spans="9:15">
      <c r="I2458" s="108">
        <f t="shared" si="165"/>
        <v>2453</v>
      </c>
      <c r="J2458" s="100">
        <f t="shared" si="165"/>
        <v>45815</v>
      </c>
      <c r="K2458" s="100">
        <f t="shared" si="165"/>
        <v>45815</v>
      </c>
      <c r="L2458" s="109"/>
      <c r="M2458" s="1"/>
      <c r="N2458" s="1"/>
      <c r="O2458" s="1"/>
    </row>
    <row r="2459" spans="9:15">
      <c r="I2459" s="108">
        <f t="shared" si="165"/>
        <v>2454</v>
      </c>
      <c r="J2459" s="100">
        <f t="shared" si="165"/>
        <v>45816</v>
      </c>
      <c r="K2459" s="100">
        <f t="shared" si="165"/>
        <v>45816</v>
      </c>
      <c r="L2459" s="109"/>
      <c r="M2459" s="1"/>
      <c r="N2459" s="1"/>
      <c r="O2459" s="1"/>
    </row>
    <row r="2460" spans="9:15">
      <c r="I2460" s="108">
        <f t="shared" si="165"/>
        <v>2455</v>
      </c>
      <c r="J2460" s="100">
        <f t="shared" si="165"/>
        <v>45817</v>
      </c>
      <c r="K2460" s="100">
        <f t="shared" si="165"/>
        <v>45817</v>
      </c>
      <c r="L2460" s="109"/>
      <c r="M2460" s="1"/>
      <c r="N2460" s="1"/>
      <c r="O2460" s="1"/>
    </row>
    <row r="2461" spans="9:15">
      <c r="I2461" s="108">
        <f t="shared" si="165"/>
        <v>2456</v>
      </c>
      <c r="J2461" s="100">
        <f t="shared" si="165"/>
        <v>45818</v>
      </c>
      <c r="K2461" s="100">
        <f t="shared" si="165"/>
        <v>45818</v>
      </c>
      <c r="L2461" s="109"/>
      <c r="M2461" s="1"/>
      <c r="N2461" s="1"/>
      <c r="O2461" s="1"/>
    </row>
    <row r="2462" spans="9:15">
      <c r="I2462" s="108">
        <f t="shared" si="165"/>
        <v>2457</v>
      </c>
      <c r="J2462" s="100">
        <f t="shared" si="165"/>
        <v>45819</v>
      </c>
      <c r="K2462" s="100">
        <f t="shared" si="165"/>
        <v>45819</v>
      </c>
      <c r="L2462" s="109"/>
      <c r="M2462" s="1"/>
      <c r="N2462" s="1"/>
      <c r="O2462" s="1"/>
    </row>
    <row r="2463" spans="9:15">
      <c r="I2463" s="108">
        <f t="shared" si="165"/>
        <v>2458</v>
      </c>
      <c r="J2463" s="100">
        <f t="shared" si="165"/>
        <v>45820</v>
      </c>
      <c r="K2463" s="100">
        <f t="shared" si="165"/>
        <v>45820</v>
      </c>
      <c r="L2463" s="109"/>
      <c r="M2463" s="1"/>
      <c r="N2463" s="1"/>
      <c r="O2463" s="1"/>
    </row>
    <row r="2464" spans="9:15">
      <c r="I2464" s="108">
        <f t="shared" si="165"/>
        <v>2459</v>
      </c>
      <c r="J2464" s="100">
        <f t="shared" si="165"/>
        <v>45821</v>
      </c>
      <c r="K2464" s="100">
        <f t="shared" si="165"/>
        <v>45821</v>
      </c>
      <c r="L2464" s="109"/>
      <c r="M2464" s="1"/>
      <c r="N2464" s="1"/>
      <c r="O2464" s="1"/>
    </row>
    <row r="2465" spans="9:15">
      <c r="I2465" s="108">
        <f t="shared" si="165"/>
        <v>2460</v>
      </c>
      <c r="J2465" s="100">
        <f t="shared" si="165"/>
        <v>45822</v>
      </c>
      <c r="K2465" s="100">
        <f t="shared" si="165"/>
        <v>45822</v>
      </c>
      <c r="L2465" s="109"/>
      <c r="M2465" s="1"/>
      <c r="N2465" s="1"/>
      <c r="O2465" s="1"/>
    </row>
    <row r="2466" spans="9:15">
      <c r="I2466" s="108">
        <f t="shared" si="165"/>
        <v>2461</v>
      </c>
      <c r="J2466" s="100">
        <f t="shared" si="165"/>
        <v>45823</v>
      </c>
      <c r="K2466" s="100">
        <f t="shared" si="165"/>
        <v>45823</v>
      </c>
      <c r="L2466" s="109"/>
      <c r="M2466" s="1"/>
      <c r="N2466" s="1"/>
      <c r="O2466" s="1"/>
    </row>
    <row r="2467" spans="9:15">
      <c r="I2467" s="108">
        <f t="shared" si="165"/>
        <v>2462</v>
      </c>
      <c r="J2467" s="100">
        <f t="shared" si="165"/>
        <v>45824</v>
      </c>
      <c r="K2467" s="100">
        <f t="shared" si="165"/>
        <v>45824</v>
      </c>
      <c r="L2467" s="109"/>
      <c r="M2467" s="1"/>
      <c r="N2467" s="1"/>
      <c r="O2467" s="1"/>
    </row>
    <row r="2468" spans="9:15">
      <c r="I2468" s="108">
        <f t="shared" si="165"/>
        <v>2463</v>
      </c>
      <c r="J2468" s="100">
        <f t="shared" si="165"/>
        <v>45825</v>
      </c>
      <c r="K2468" s="100">
        <f t="shared" si="165"/>
        <v>45825</v>
      </c>
      <c r="L2468" s="109"/>
      <c r="M2468" s="1"/>
      <c r="N2468" s="1"/>
      <c r="O2468" s="1"/>
    </row>
    <row r="2469" spans="9:15">
      <c r="I2469" s="108">
        <f t="shared" si="165"/>
        <v>2464</v>
      </c>
      <c r="J2469" s="100">
        <f t="shared" si="165"/>
        <v>45826</v>
      </c>
      <c r="K2469" s="100">
        <f t="shared" si="165"/>
        <v>45826</v>
      </c>
      <c r="L2469" s="109"/>
      <c r="M2469" s="1"/>
      <c r="N2469" s="1"/>
      <c r="O2469" s="1"/>
    </row>
    <row r="2470" spans="9:15">
      <c r="I2470" s="108">
        <f t="shared" si="165"/>
        <v>2465</v>
      </c>
      <c r="J2470" s="100">
        <f t="shared" si="165"/>
        <v>45827</v>
      </c>
      <c r="K2470" s="100">
        <f t="shared" si="165"/>
        <v>45827</v>
      </c>
      <c r="L2470" s="109"/>
      <c r="M2470" s="1"/>
      <c r="N2470" s="1"/>
      <c r="O2470" s="1"/>
    </row>
    <row r="2471" spans="9:15">
      <c r="I2471" s="108">
        <f t="shared" si="165"/>
        <v>2466</v>
      </c>
      <c r="J2471" s="100">
        <f t="shared" si="165"/>
        <v>45828</v>
      </c>
      <c r="K2471" s="100">
        <f t="shared" si="165"/>
        <v>45828</v>
      </c>
      <c r="L2471" s="109"/>
      <c r="M2471" s="1"/>
      <c r="N2471" s="1"/>
      <c r="O2471" s="1"/>
    </row>
    <row r="2472" spans="9:15">
      <c r="I2472" s="108">
        <f t="shared" ref="I2472:K2487" si="166">I2471+1</f>
        <v>2467</v>
      </c>
      <c r="J2472" s="100">
        <f t="shared" si="166"/>
        <v>45829</v>
      </c>
      <c r="K2472" s="100">
        <f t="shared" si="166"/>
        <v>45829</v>
      </c>
      <c r="L2472" s="109"/>
      <c r="M2472" s="1"/>
      <c r="N2472" s="1"/>
      <c r="O2472" s="1"/>
    </row>
    <row r="2473" spans="9:15">
      <c r="I2473" s="108">
        <f t="shared" si="166"/>
        <v>2468</v>
      </c>
      <c r="J2473" s="100">
        <f t="shared" si="166"/>
        <v>45830</v>
      </c>
      <c r="K2473" s="100">
        <f t="shared" si="166"/>
        <v>45830</v>
      </c>
      <c r="L2473" s="109"/>
      <c r="M2473" s="1"/>
      <c r="N2473" s="1"/>
      <c r="O2473" s="1"/>
    </row>
    <row r="2474" spans="9:15">
      <c r="I2474" s="108">
        <f t="shared" si="166"/>
        <v>2469</v>
      </c>
      <c r="J2474" s="100">
        <f t="shared" si="166"/>
        <v>45831</v>
      </c>
      <c r="K2474" s="100">
        <f t="shared" si="166"/>
        <v>45831</v>
      </c>
      <c r="L2474" s="109"/>
      <c r="M2474" s="1"/>
      <c r="N2474" s="1"/>
      <c r="O2474" s="1"/>
    </row>
    <row r="2475" spans="9:15">
      <c r="I2475" s="108">
        <f t="shared" si="166"/>
        <v>2470</v>
      </c>
      <c r="J2475" s="100">
        <f t="shared" si="166"/>
        <v>45832</v>
      </c>
      <c r="K2475" s="100">
        <f t="shared" si="166"/>
        <v>45832</v>
      </c>
      <c r="L2475" s="109"/>
      <c r="M2475" s="1"/>
      <c r="N2475" s="1"/>
      <c r="O2475" s="1"/>
    </row>
    <row r="2476" spans="9:15">
      <c r="I2476" s="108">
        <f t="shared" si="166"/>
        <v>2471</v>
      </c>
      <c r="J2476" s="100">
        <f t="shared" si="166"/>
        <v>45833</v>
      </c>
      <c r="K2476" s="100">
        <f t="shared" si="166"/>
        <v>45833</v>
      </c>
      <c r="L2476" s="109"/>
      <c r="M2476" s="1"/>
      <c r="N2476" s="1"/>
      <c r="O2476" s="1"/>
    </row>
    <row r="2477" spans="9:15">
      <c r="I2477" s="108">
        <f t="shared" si="166"/>
        <v>2472</v>
      </c>
      <c r="J2477" s="100">
        <f t="shared" si="166"/>
        <v>45834</v>
      </c>
      <c r="K2477" s="100">
        <f t="shared" si="166"/>
        <v>45834</v>
      </c>
      <c r="L2477" s="109"/>
      <c r="M2477" s="1"/>
      <c r="N2477" s="1"/>
      <c r="O2477" s="1"/>
    </row>
    <row r="2478" spans="9:15">
      <c r="I2478" s="108">
        <f t="shared" si="166"/>
        <v>2473</v>
      </c>
      <c r="J2478" s="100">
        <f t="shared" si="166"/>
        <v>45835</v>
      </c>
      <c r="K2478" s="100">
        <f t="shared" si="166"/>
        <v>45835</v>
      </c>
      <c r="L2478" s="109"/>
      <c r="M2478" s="1"/>
      <c r="N2478" s="1"/>
      <c r="O2478" s="1"/>
    </row>
    <row r="2479" spans="9:15">
      <c r="I2479" s="108">
        <f t="shared" si="166"/>
        <v>2474</v>
      </c>
      <c r="J2479" s="100">
        <f t="shared" si="166"/>
        <v>45836</v>
      </c>
      <c r="K2479" s="100">
        <f t="shared" si="166"/>
        <v>45836</v>
      </c>
      <c r="L2479" s="109"/>
      <c r="M2479" s="1"/>
      <c r="N2479" s="1"/>
      <c r="O2479" s="1"/>
    </row>
    <row r="2480" spans="9:15">
      <c r="I2480" s="108">
        <f t="shared" si="166"/>
        <v>2475</v>
      </c>
      <c r="J2480" s="100">
        <f t="shared" si="166"/>
        <v>45837</v>
      </c>
      <c r="K2480" s="100">
        <f t="shared" si="166"/>
        <v>45837</v>
      </c>
      <c r="L2480" s="109"/>
      <c r="M2480" s="1"/>
      <c r="N2480" s="1"/>
      <c r="O2480" s="1"/>
    </row>
    <row r="2481" spans="9:15">
      <c r="I2481" s="108">
        <f t="shared" si="166"/>
        <v>2476</v>
      </c>
      <c r="J2481" s="100">
        <f t="shared" si="166"/>
        <v>45838</v>
      </c>
      <c r="K2481" s="100">
        <f t="shared" si="166"/>
        <v>45838</v>
      </c>
      <c r="L2481" s="109"/>
      <c r="M2481" s="1"/>
      <c r="N2481" s="1"/>
      <c r="O2481" s="1"/>
    </row>
    <row r="2482" spans="9:15">
      <c r="I2482" s="108">
        <f t="shared" si="166"/>
        <v>2477</v>
      </c>
      <c r="J2482" s="100">
        <f t="shared" si="166"/>
        <v>45839</v>
      </c>
      <c r="K2482" s="100">
        <f t="shared" si="166"/>
        <v>45839</v>
      </c>
      <c r="L2482" s="109"/>
      <c r="M2482" s="1"/>
      <c r="N2482" s="1"/>
      <c r="O2482" s="1"/>
    </row>
    <row r="2483" spans="9:15">
      <c r="I2483" s="108">
        <f t="shared" si="166"/>
        <v>2478</v>
      </c>
      <c r="J2483" s="100">
        <f t="shared" si="166"/>
        <v>45840</v>
      </c>
      <c r="K2483" s="100">
        <f t="shared" si="166"/>
        <v>45840</v>
      </c>
      <c r="L2483" s="109"/>
      <c r="M2483" s="1"/>
      <c r="N2483" s="1"/>
      <c r="O2483" s="1"/>
    </row>
    <row r="2484" spans="9:15">
      <c r="I2484" s="108">
        <f t="shared" si="166"/>
        <v>2479</v>
      </c>
      <c r="J2484" s="100">
        <f t="shared" si="166"/>
        <v>45841</v>
      </c>
      <c r="K2484" s="100">
        <f t="shared" si="166"/>
        <v>45841</v>
      </c>
      <c r="L2484" s="109"/>
      <c r="M2484" s="1"/>
      <c r="N2484" s="1"/>
      <c r="O2484" s="1"/>
    </row>
    <row r="2485" spans="9:15">
      <c r="I2485" s="108">
        <f t="shared" si="166"/>
        <v>2480</v>
      </c>
      <c r="J2485" s="100">
        <f t="shared" si="166"/>
        <v>45842</v>
      </c>
      <c r="K2485" s="100">
        <f t="shared" si="166"/>
        <v>45842</v>
      </c>
      <c r="L2485" s="109"/>
      <c r="M2485" s="1"/>
      <c r="N2485" s="1"/>
      <c r="O2485" s="1"/>
    </row>
    <row r="2486" spans="9:15">
      <c r="I2486" s="108">
        <f t="shared" si="166"/>
        <v>2481</v>
      </c>
      <c r="J2486" s="100">
        <f t="shared" si="166"/>
        <v>45843</v>
      </c>
      <c r="K2486" s="100">
        <f t="shared" si="166"/>
        <v>45843</v>
      </c>
      <c r="L2486" s="109"/>
      <c r="M2486" s="1"/>
      <c r="N2486" s="1"/>
      <c r="O2486" s="1"/>
    </row>
    <row r="2487" spans="9:15">
      <c r="I2487" s="108">
        <f t="shared" si="166"/>
        <v>2482</v>
      </c>
      <c r="J2487" s="100">
        <f t="shared" si="166"/>
        <v>45844</v>
      </c>
      <c r="K2487" s="100">
        <f t="shared" si="166"/>
        <v>45844</v>
      </c>
      <c r="L2487" s="109"/>
      <c r="M2487" s="1"/>
      <c r="N2487" s="1"/>
      <c r="O2487" s="1"/>
    </row>
    <row r="2488" spans="9:15">
      <c r="I2488" s="108">
        <f t="shared" ref="I2488:K2503" si="167">I2487+1</f>
        <v>2483</v>
      </c>
      <c r="J2488" s="100">
        <f t="shared" si="167"/>
        <v>45845</v>
      </c>
      <c r="K2488" s="100">
        <f t="shared" si="167"/>
        <v>45845</v>
      </c>
      <c r="L2488" s="109"/>
      <c r="M2488" s="1"/>
      <c r="N2488" s="1"/>
      <c r="O2488" s="1"/>
    </row>
    <row r="2489" spans="9:15">
      <c r="I2489" s="108">
        <f t="shared" si="167"/>
        <v>2484</v>
      </c>
      <c r="J2489" s="100">
        <f t="shared" si="167"/>
        <v>45846</v>
      </c>
      <c r="K2489" s="100">
        <f t="shared" si="167"/>
        <v>45846</v>
      </c>
      <c r="L2489" s="109"/>
      <c r="M2489" s="1"/>
      <c r="N2489" s="1"/>
      <c r="O2489" s="1"/>
    </row>
    <row r="2490" spans="9:15">
      <c r="I2490" s="108">
        <f t="shared" si="167"/>
        <v>2485</v>
      </c>
      <c r="J2490" s="100">
        <f t="shared" si="167"/>
        <v>45847</v>
      </c>
      <c r="K2490" s="100">
        <f t="shared" si="167"/>
        <v>45847</v>
      </c>
      <c r="L2490" s="109"/>
      <c r="M2490" s="1"/>
      <c r="N2490" s="1"/>
      <c r="O2490" s="1"/>
    </row>
    <row r="2491" spans="9:15">
      <c r="I2491" s="108">
        <f t="shared" si="167"/>
        <v>2486</v>
      </c>
      <c r="J2491" s="100">
        <f t="shared" si="167"/>
        <v>45848</v>
      </c>
      <c r="K2491" s="100">
        <f t="shared" si="167"/>
        <v>45848</v>
      </c>
      <c r="L2491" s="109"/>
      <c r="M2491" s="1"/>
      <c r="N2491" s="1"/>
      <c r="O2491" s="1"/>
    </row>
    <row r="2492" spans="9:15">
      <c r="I2492" s="108">
        <f t="shared" si="167"/>
        <v>2487</v>
      </c>
      <c r="J2492" s="100">
        <f t="shared" si="167"/>
        <v>45849</v>
      </c>
      <c r="K2492" s="100">
        <f t="shared" si="167"/>
        <v>45849</v>
      </c>
      <c r="L2492" s="109"/>
      <c r="M2492" s="1"/>
      <c r="N2492" s="1"/>
      <c r="O2492" s="1"/>
    </row>
    <row r="2493" spans="9:15">
      <c r="I2493" s="108">
        <f t="shared" si="167"/>
        <v>2488</v>
      </c>
      <c r="J2493" s="100">
        <f t="shared" si="167"/>
        <v>45850</v>
      </c>
      <c r="K2493" s="100">
        <f t="shared" si="167"/>
        <v>45850</v>
      </c>
      <c r="L2493" s="109"/>
      <c r="M2493" s="1"/>
      <c r="N2493" s="1"/>
      <c r="O2493" s="1"/>
    </row>
    <row r="2494" spans="9:15">
      <c r="I2494" s="108">
        <f t="shared" si="167"/>
        <v>2489</v>
      </c>
      <c r="J2494" s="100">
        <f t="shared" si="167"/>
        <v>45851</v>
      </c>
      <c r="K2494" s="100">
        <f t="shared" si="167"/>
        <v>45851</v>
      </c>
      <c r="L2494" s="109"/>
      <c r="M2494" s="1"/>
      <c r="N2494" s="1"/>
      <c r="O2494" s="1"/>
    </row>
    <row r="2495" spans="9:15">
      <c r="I2495" s="108">
        <f t="shared" si="167"/>
        <v>2490</v>
      </c>
      <c r="J2495" s="100">
        <f t="shared" si="167"/>
        <v>45852</v>
      </c>
      <c r="K2495" s="100">
        <f t="shared" si="167"/>
        <v>45852</v>
      </c>
      <c r="L2495" s="109"/>
      <c r="M2495" s="1"/>
      <c r="N2495" s="1"/>
      <c r="O2495" s="1"/>
    </row>
    <row r="2496" spans="9:15">
      <c r="I2496" s="108">
        <f t="shared" si="167"/>
        <v>2491</v>
      </c>
      <c r="J2496" s="100">
        <f t="shared" si="167"/>
        <v>45853</v>
      </c>
      <c r="K2496" s="100">
        <f t="shared" si="167"/>
        <v>45853</v>
      </c>
      <c r="L2496" s="109"/>
      <c r="M2496" s="1"/>
      <c r="N2496" s="1"/>
      <c r="O2496" s="1"/>
    </row>
    <row r="2497" spans="9:15">
      <c r="I2497" s="108">
        <f t="shared" si="167"/>
        <v>2492</v>
      </c>
      <c r="J2497" s="100">
        <f t="shared" si="167"/>
        <v>45854</v>
      </c>
      <c r="K2497" s="100">
        <f t="shared" si="167"/>
        <v>45854</v>
      </c>
      <c r="L2497" s="109"/>
      <c r="M2497" s="1"/>
      <c r="N2497" s="1"/>
      <c r="O2497" s="1"/>
    </row>
    <row r="2498" spans="9:15">
      <c r="I2498" s="108">
        <f t="shared" si="167"/>
        <v>2493</v>
      </c>
      <c r="J2498" s="100">
        <f t="shared" si="167"/>
        <v>45855</v>
      </c>
      <c r="K2498" s="100">
        <f t="shared" si="167"/>
        <v>45855</v>
      </c>
      <c r="L2498" s="109"/>
      <c r="M2498" s="1"/>
      <c r="N2498" s="1"/>
      <c r="O2498" s="1"/>
    </row>
    <row r="2499" spans="9:15">
      <c r="I2499" s="108">
        <f t="shared" si="167"/>
        <v>2494</v>
      </c>
      <c r="J2499" s="100">
        <f t="shared" si="167"/>
        <v>45856</v>
      </c>
      <c r="K2499" s="100">
        <f t="shared" si="167"/>
        <v>45856</v>
      </c>
      <c r="L2499" s="109"/>
      <c r="M2499" s="1"/>
      <c r="N2499" s="1"/>
      <c r="O2499" s="1"/>
    </row>
    <row r="2500" spans="9:15">
      <c r="I2500" s="108">
        <f t="shared" si="167"/>
        <v>2495</v>
      </c>
      <c r="J2500" s="100">
        <f t="shared" si="167"/>
        <v>45857</v>
      </c>
      <c r="K2500" s="100">
        <f t="shared" si="167"/>
        <v>45857</v>
      </c>
      <c r="L2500" s="109"/>
      <c r="M2500" s="1"/>
      <c r="N2500" s="1"/>
      <c r="O2500" s="1"/>
    </row>
    <row r="2501" spans="9:15">
      <c r="I2501" s="108">
        <f t="shared" si="167"/>
        <v>2496</v>
      </c>
      <c r="J2501" s="100">
        <f t="shared" si="167"/>
        <v>45858</v>
      </c>
      <c r="K2501" s="100">
        <f t="shared" si="167"/>
        <v>45858</v>
      </c>
      <c r="L2501" s="109"/>
      <c r="M2501" s="1"/>
      <c r="N2501" s="1"/>
      <c r="O2501" s="1"/>
    </row>
    <row r="2502" spans="9:15">
      <c r="I2502" s="108">
        <f t="shared" si="167"/>
        <v>2497</v>
      </c>
      <c r="J2502" s="100">
        <f t="shared" si="167"/>
        <v>45859</v>
      </c>
      <c r="K2502" s="100">
        <f t="shared" si="167"/>
        <v>45859</v>
      </c>
      <c r="L2502" s="109"/>
      <c r="M2502" s="1"/>
      <c r="N2502" s="1"/>
      <c r="O2502" s="1"/>
    </row>
    <row r="2503" spans="9:15">
      <c r="I2503" s="108">
        <f t="shared" si="167"/>
        <v>2498</v>
      </c>
      <c r="J2503" s="100">
        <f t="shared" si="167"/>
        <v>45860</v>
      </c>
      <c r="K2503" s="100">
        <f t="shared" si="167"/>
        <v>45860</v>
      </c>
      <c r="L2503" s="109"/>
      <c r="M2503" s="1"/>
      <c r="N2503" s="1"/>
      <c r="O2503" s="1"/>
    </row>
    <row r="2504" spans="9:15">
      <c r="I2504" s="108">
        <f t="shared" ref="I2504:K2519" si="168">I2503+1</f>
        <v>2499</v>
      </c>
      <c r="J2504" s="100">
        <f t="shared" si="168"/>
        <v>45861</v>
      </c>
      <c r="K2504" s="100">
        <f t="shared" si="168"/>
        <v>45861</v>
      </c>
      <c r="L2504" s="109"/>
      <c r="M2504" s="1"/>
      <c r="N2504" s="1"/>
      <c r="O2504" s="1"/>
    </row>
    <row r="2505" spans="9:15">
      <c r="I2505" s="108">
        <f t="shared" si="168"/>
        <v>2500</v>
      </c>
      <c r="J2505" s="100">
        <f t="shared" si="168"/>
        <v>45862</v>
      </c>
      <c r="K2505" s="100">
        <f t="shared" si="168"/>
        <v>45862</v>
      </c>
      <c r="L2505" s="109"/>
      <c r="M2505" s="1"/>
      <c r="N2505" s="1"/>
      <c r="O2505" s="1"/>
    </row>
    <row r="2506" spans="9:15">
      <c r="I2506" s="108">
        <f t="shared" si="168"/>
        <v>2501</v>
      </c>
      <c r="J2506" s="100">
        <f t="shared" si="168"/>
        <v>45863</v>
      </c>
      <c r="K2506" s="100">
        <f t="shared" si="168"/>
        <v>45863</v>
      </c>
      <c r="L2506" s="109"/>
      <c r="M2506" s="1"/>
      <c r="N2506" s="1"/>
      <c r="O2506" s="1"/>
    </row>
    <row r="2507" spans="9:15">
      <c r="I2507" s="108">
        <f t="shared" si="168"/>
        <v>2502</v>
      </c>
      <c r="J2507" s="100">
        <f t="shared" si="168"/>
        <v>45864</v>
      </c>
      <c r="K2507" s="100">
        <f t="shared" si="168"/>
        <v>45864</v>
      </c>
      <c r="L2507" s="109"/>
      <c r="M2507" s="1"/>
      <c r="N2507" s="1"/>
      <c r="O2507" s="1"/>
    </row>
    <row r="2508" spans="9:15">
      <c r="I2508" s="108">
        <f t="shared" si="168"/>
        <v>2503</v>
      </c>
      <c r="J2508" s="100">
        <f t="shared" si="168"/>
        <v>45865</v>
      </c>
      <c r="K2508" s="100">
        <f t="shared" si="168"/>
        <v>45865</v>
      </c>
      <c r="L2508" s="109"/>
      <c r="M2508" s="1"/>
      <c r="N2508" s="1"/>
      <c r="O2508" s="1"/>
    </row>
    <row r="2509" spans="9:15">
      <c r="I2509" s="108">
        <f t="shared" si="168"/>
        <v>2504</v>
      </c>
      <c r="J2509" s="100">
        <f t="shared" si="168"/>
        <v>45866</v>
      </c>
      <c r="K2509" s="100">
        <f t="shared" si="168"/>
        <v>45866</v>
      </c>
      <c r="L2509" s="109"/>
      <c r="M2509" s="1"/>
      <c r="N2509" s="1"/>
      <c r="O2509" s="1"/>
    </row>
    <row r="2510" spans="9:15">
      <c r="I2510" s="108">
        <f t="shared" si="168"/>
        <v>2505</v>
      </c>
      <c r="J2510" s="100">
        <f t="shared" si="168"/>
        <v>45867</v>
      </c>
      <c r="K2510" s="100">
        <f t="shared" si="168"/>
        <v>45867</v>
      </c>
      <c r="L2510" s="109"/>
      <c r="M2510" s="1"/>
      <c r="N2510" s="1"/>
      <c r="O2510" s="1"/>
    </row>
    <row r="2511" spans="9:15">
      <c r="I2511" s="108">
        <f t="shared" si="168"/>
        <v>2506</v>
      </c>
      <c r="J2511" s="100">
        <f t="shared" si="168"/>
        <v>45868</v>
      </c>
      <c r="K2511" s="100">
        <f t="shared" si="168"/>
        <v>45868</v>
      </c>
      <c r="L2511" s="109"/>
      <c r="M2511" s="1"/>
      <c r="N2511" s="1"/>
      <c r="O2511" s="1"/>
    </row>
    <row r="2512" spans="9:15">
      <c r="I2512" s="108">
        <f t="shared" si="168"/>
        <v>2507</v>
      </c>
      <c r="J2512" s="100">
        <f t="shared" si="168"/>
        <v>45869</v>
      </c>
      <c r="K2512" s="100">
        <f t="shared" si="168"/>
        <v>45869</v>
      </c>
      <c r="L2512" s="109"/>
      <c r="M2512" s="1"/>
      <c r="N2512" s="1"/>
      <c r="O2512" s="1"/>
    </row>
    <row r="2513" spans="9:15">
      <c r="I2513" s="108">
        <f t="shared" si="168"/>
        <v>2508</v>
      </c>
      <c r="J2513" s="100">
        <f t="shared" si="168"/>
        <v>45870</v>
      </c>
      <c r="K2513" s="100">
        <f t="shared" si="168"/>
        <v>45870</v>
      </c>
      <c r="L2513" s="109"/>
      <c r="M2513" s="1"/>
      <c r="N2513" s="1"/>
      <c r="O2513" s="1"/>
    </row>
    <row r="2514" spans="9:15">
      <c r="I2514" s="108">
        <f t="shared" si="168"/>
        <v>2509</v>
      </c>
      <c r="J2514" s="100">
        <f t="shared" si="168"/>
        <v>45871</v>
      </c>
      <c r="K2514" s="100">
        <f t="shared" si="168"/>
        <v>45871</v>
      </c>
      <c r="L2514" s="109"/>
      <c r="M2514" s="1"/>
      <c r="N2514" s="1"/>
      <c r="O2514" s="1"/>
    </row>
    <row r="2515" spans="9:15">
      <c r="I2515" s="108">
        <f t="shared" si="168"/>
        <v>2510</v>
      </c>
      <c r="J2515" s="100">
        <f t="shared" si="168"/>
        <v>45872</v>
      </c>
      <c r="K2515" s="100">
        <f t="shared" si="168"/>
        <v>45872</v>
      </c>
      <c r="L2515" s="109"/>
      <c r="M2515" s="1"/>
      <c r="N2515" s="1"/>
      <c r="O2515" s="1"/>
    </row>
    <row r="2516" spans="9:15">
      <c r="I2516" s="108">
        <f t="shared" si="168"/>
        <v>2511</v>
      </c>
      <c r="J2516" s="100">
        <f t="shared" si="168"/>
        <v>45873</v>
      </c>
      <c r="K2516" s="100">
        <f t="shared" si="168"/>
        <v>45873</v>
      </c>
      <c r="L2516" s="109"/>
      <c r="M2516" s="1"/>
      <c r="N2516" s="1"/>
      <c r="O2516" s="1"/>
    </row>
    <row r="2517" spans="9:15">
      <c r="I2517" s="108">
        <f t="shared" si="168"/>
        <v>2512</v>
      </c>
      <c r="J2517" s="100">
        <f t="shared" si="168"/>
        <v>45874</v>
      </c>
      <c r="K2517" s="100">
        <f t="shared" si="168"/>
        <v>45874</v>
      </c>
      <c r="L2517" s="109"/>
      <c r="M2517" s="1"/>
      <c r="N2517" s="1"/>
      <c r="O2517" s="1"/>
    </row>
    <row r="2518" spans="9:15">
      <c r="I2518" s="108">
        <f t="shared" si="168"/>
        <v>2513</v>
      </c>
      <c r="J2518" s="100">
        <f t="shared" si="168"/>
        <v>45875</v>
      </c>
      <c r="K2518" s="100">
        <f t="shared" si="168"/>
        <v>45875</v>
      </c>
      <c r="L2518" s="109"/>
      <c r="M2518" s="1"/>
      <c r="N2518" s="1"/>
      <c r="O2518" s="1"/>
    </row>
    <row r="2519" spans="9:15">
      <c r="I2519" s="108">
        <f t="shared" si="168"/>
        <v>2514</v>
      </c>
      <c r="J2519" s="100">
        <f t="shared" si="168"/>
        <v>45876</v>
      </c>
      <c r="K2519" s="100">
        <f t="shared" si="168"/>
        <v>45876</v>
      </c>
      <c r="L2519" s="109"/>
      <c r="M2519" s="1"/>
      <c r="N2519" s="1"/>
      <c r="O2519" s="1"/>
    </row>
    <row r="2520" spans="9:15">
      <c r="I2520" s="108">
        <f t="shared" ref="I2520:K2535" si="169">I2519+1</f>
        <v>2515</v>
      </c>
      <c r="J2520" s="100">
        <f t="shared" si="169"/>
        <v>45877</v>
      </c>
      <c r="K2520" s="100">
        <f t="shared" si="169"/>
        <v>45877</v>
      </c>
      <c r="L2520" s="109"/>
      <c r="M2520" s="1"/>
      <c r="N2520" s="1"/>
      <c r="O2520" s="1"/>
    </row>
    <row r="2521" spans="9:15">
      <c r="I2521" s="108">
        <f t="shared" si="169"/>
        <v>2516</v>
      </c>
      <c r="J2521" s="100">
        <f t="shared" si="169"/>
        <v>45878</v>
      </c>
      <c r="K2521" s="100">
        <f t="shared" si="169"/>
        <v>45878</v>
      </c>
      <c r="L2521" s="109"/>
      <c r="M2521" s="1"/>
      <c r="N2521" s="1"/>
      <c r="O2521" s="1"/>
    </row>
    <row r="2522" spans="9:15">
      <c r="I2522" s="108">
        <f t="shared" si="169"/>
        <v>2517</v>
      </c>
      <c r="J2522" s="100">
        <f t="shared" si="169"/>
        <v>45879</v>
      </c>
      <c r="K2522" s="100">
        <f t="shared" si="169"/>
        <v>45879</v>
      </c>
      <c r="L2522" s="109"/>
      <c r="M2522" s="1"/>
      <c r="N2522" s="1"/>
      <c r="O2522" s="1"/>
    </row>
    <row r="2523" spans="9:15">
      <c r="I2523" s="108">
        <f t="shared" si="169"/>
        <v>2518</v>
      </c>
      <c r="J2523" s="100">
        <f t="shared" si="169"/>
        <v>45880</v>
      </c>
      <c r="K2523" s="100">
        <f t="shared" si="169"/>
        <v>45880</v>
      </c>
      <c r="L2523" s="109"/>
      <c r="M2523" s="1"/>
      <c r="N2523" s="1"/>
      <c r="O2523" s="1"/>
    </row>
    <row r="2524" spans="9:15">
      <c r="I2524" s="108">
        <f t="shared" si="169"/>
        <v>2519</v>
      </c>
      <c r="J2524" s="100">
        <f t="shared" si="169"/>
        <v>45881</v>
      </c>
      <c r="K2524" s="100">
        <f t="shared" si="169"/>
        <v>45881</v>
      </c>
      <c r="L2524" s="109"/>
      <c r="M2524" s="1"/>
      <c r="N2524" s="1"/>
      <c r="O2524" s="1"/>
    </row>
    <row r="2525" spans="9:15">
      <c r="I2525" s="108">
        <f t="shared" si="169"/>
        <v>2520</v>
      </c>
      <c r="J2525" s="100">
        <f t="shared" si="169"/>
        <v>45882</v>
      </c>
      <c r="K2525" s="100">
        <f t="shared" si="169"/>
        <v>45882</v>
      </c>
      <c r="L2525" s="109"/>
      <c r="M2525" s="1"/>
      <c r="N2525" s="1"/>
      <c r="O2525" s="1"/>
    </row>
    <row r="2526" spans="9:15">
      <c r="I2526" s="108">
        <f t="shared" si="169"/>
        <v>2521</v>
      </c>
      <c r="J2526" s="100">
        <f t="shared" si="169"/>
        <v>45883</v>
      </c>
      <c r="K2526" s="100">
        <f t="shared" si="169"/>
        <v>45883</v>
      </c>
      <c r="L2526" s="109"/>
      <c r="M2526" s="1"/>
      <c r="N2526" s="1"/>
      <c r="O2526" s="1"/>
    </row>
    <row r="2527" spans="9:15">
      <c r="I2527" s="108">
        <f t="shared" si="169"/>
        <v>2522</v>
      </c>
      <c r="J2527" s="100">
        <f t="shared" si="169"/>
        <v>45884</v>
      </c>
      <c r="K2527" s="100">
        <f t="shared" si="169"/>
        <v>45884</v>
      </c>
      <c r="L2527" s="109"/>
      <c r="M2527" s="1"/>
      <c r="N2527" s="1"/>
      <c r="O2527" s="1"/>
    </row>
    <row r="2528" spans="9:15">
      <c r="I2528" s="108">
        <f t="shared" si="169"/>
        <v>2523</v>
      </c>
      <c r="J2528" s="100">
        <f t="shared" si="169"/>
        <v>45885</v>
      </c>
      <c r="K2528" s="100">
        <f t="shared" si="169"/>
        <v>45885</v>
      </c>
      <c r="L2528" s="109"/>
      <c r="M2528" s="1"/>
      <c r="N2528" s="1"/>
      <c r="O2528" s="1"/>
    </row>
    <row r="2529" spans="9:15">
      <c r="I2529" s="108">
        <f t="shared" si="169"/>
        <v>2524</v>
      </c>
      <c r="J2529" s="100">
        <f t="shared" si="169"/>
        <v>45886</v>
      </c>
      <c r="K2529" s="100">
        <f t="shared" si="169"/>
        <v>45886</v>
      </c>
      <c r="L2529" s="109"/>
      <c r="M2529" s="1"/>
      <c r="N2529" s="1"/>
      <c r="O2529" s="1"/>
    </row>
    <row r="2530" spans="9:15">
      <c r="I2530" s="108">
        <f t="shared" si="169"/>
        <v>2525</v>
      </c>
      <c r="J2530" s="100">
        <f t="shared" si="169"/>
        <v>45887</v>
      </c>
      <c r="K2530" s="100">
        <f t="shared" si="169"/>
        <v>45887</v>
      </c>
      <c r="L2530" s="109"/>
      <c r="M2530" s="1"/>
      <c r="N2530" s="1"/>
      <c r="O2530" s="1"/>
    </row>
    <row r="2531" spans="9:15">
      <c r="I2531" s="108">
        <f t="shared" si="169"/>
        <v>2526</v>
      </c>
      <c r="J2531" s="100">
        <f t="shared" si="169"/>
        <v>45888</v>
      </c>
      <c r="K2531" s="100">
        <f t="shared" si="169"/>
        <v>45888</v>
      </c>
      <c r="L2531" s="109"/>
      <c r="M2531" s="1"/>
      <c r="N2531" s="1"/>
      <c r="O2531" s="1"/>
    </row>
    <row r="2532" spans="9:15">
      <c r="I2532" s="108">
        <f t="shared" si="169"/>
        <v>2527</v>
      </c>
      <c r="J2532" s="100">
        <f t="shared" si="169"/>
        <v>45889</v>
      </c>
      <c r="K2532" s="100">
        <f t="shared" si="169"/>
        <v>45889</v>
      </c>
      <c r="L2532" s="109"/>
      <c r="M2532" s="1"/>
      <c r="N2532" s="1"/>
      <c r="O2532" s="1"/>
    </row>
    <row r="2533" spans="9:15">
      <c r="I2533" s="108">
        <f t="shared" si="169"/>
        <v>2528</v>
      </c>
      <c r="J2533" s="100">
        <f t="shared" si="169"/>
        <v>45890</v>
      </c>
      <c r="K2533" s="100">
        <f t="shared" si="169"/>
        <v>45890</v>
      </c>
      <c r="L2533" s="109"/>
      <c r="M2533" s="1"/>
      <c r="N2533" s="1"/>
      <c r="O2533" s="1"/>
    </row>
    <row r="2534" spans="9:15">
      <c r="I2534" s="108">
        <f t="shared" si="169"/>
        <v>2529</v>
      </c>
      <c r="J2534" s="100">
        <f t="shared" si="169"/>
        <v>45891</v>
      </c>
      <c r="K2534" s="100">
        <f t="shared" si="169"/>
        <v>45891</v>
      </c>
      <c r="L2534" s="109"/>
      <c r="M2534" s="1"/>
      <c r="N2534" s="1"/>
      <c r="O2534" s="1"/>
    </row>
    <row r="2535" spans="9:15">
      <c r="I2535" s="108">
        <f t="shared" si="169"/>
        <v>2530</v>
      </c>
      <c r="J2535" s="100">
        <f t="shared" si="169"/>
        <v>45892</v>
      </c>
      <c r="K2535" s="100">
        <f t="shared" si="169"/>
        <v>45892</v>
      </c>
      <c r="L2535" s="109"/>
      <c r="M2535" s="1"/>
      <c r="N2535" s="1"/>
      <c r="O2535" s="1"/>
    </row>
    <row r="2536" spans="9:15">
      <c r="I2536" s="108">
        <f t="shared" ref="I2536:K2551" si="170">I2535+1</f>
        <v>2531</v>
      </c>
      <c r="J2536" s="100">
        <f t="shared" si="170"/>
        <v>45893</v>
      </c>
      <c r="K2536" s="100">
        <f t="shared" si="170"/>
        <v>45893</v>
      </c>
      <c r="L2536" s="109"/>
      <c r="M2536" s="1"/>
      <c r="N2536" s="1"/>
      <c r="O2536" s="1"/>
    </row>
    <row r="2537" spans="9:15">
      <c r="I2537" s="108">
        <f t="shared" si="170"/>
        <v>2532</v>
      </c>
      <c r="J2537" s="100">
        <f t="shared" si="170"/>
        <v>45894</v>
      </c>
      <c r="K2537" s="100">
        <f t="shared" si="170"/>
        <v>45894</v>
      </c>
      <c r="L2537" s="109"/>
      <c r="M2537" s="1"/>
      <c r="N2537" s="1"/>
      <c r="O2537" s="1"/>
    </row>
    <row r="2538" spans="9:15">
      <c r="I2538" s="108">
        <f t="shared" si="170"/>
        <v>2533</v>
      </c>
      <c r="J2538" s="100">
        <f t="shared" si="170"/>
        <v>45895</v>
      </c>
      <c r="K2538" s="100">
        <f t="shared" si="170"/>
        <v>45895</v>
      </c>
      <c r="L2538" s="109"/>
      <c r="M2538" s="1"/>
      <c r="N2538" s="1"/>
      <c r="O2538" s="1"/>
    </row>
    <row r="2539" spans="9:15">
      <c r="I2539" s="108">
        <f t="shared" si="170"/>
        <v>2534</v>
      </c>
      <c r="J2539" s="100">
        <f t="shared" si="170"/>
        <v>45896</v>
      </c>
      <c r="K2539" s="100">
        <f t="shared" si="170"/>
        <v>45896</v>
      </c>
      <c r="L2539" s="109"/>
      <c r="M2539" s="1"/>
      <c r="N2539" s="1"/>
      <c r="O2539" s="1"/>
    </row>
    <row r="2540" spans="9:15">
      <c r="I2540" s="108">
        <f t="shared" si="170"/>
        <v>2535</v>
      </c>
      <c r="J2540" s="100">
        <f t="shared" si="170"/>
        <v>45897</v>
      </c>
      <c r="K2540" s="100">
        <f t="shared" si="170"/>
        <v>45897</v>
      </c>
      <c r="L2540" s="109"/>
      <c r="M2540" s="1"/>
      <c r="N2540" s="1"/>
      <c r="O2540" s="1"/>
    </row>
    <row r="2541" spans="9:15">
      <c r="I2541" s="108">
        <f t="shared" si="170"/>
        <v>2536</v>
      </c>
      <c r="J2541" s="100">
        <f t="shared" si="170"/>
        <v>45898</v>
      </c>
      <c r="K2541" s="100">
        <f t="shared" si="170"/>
        <v>45898</v>
      </c>
      <c r="L2541" s="109"/>
      <c r="M2541" s="1"/>
      <c r="N2541" s="1"/>
      <c r="O2541" s="1"/>
    </row>
    <row r="2542" spans="9:15">
      <c r="I2542" s="108">
        <f t="shared" si="170"/>
        <v>2537</v>
      </c>
      <c r="J2542" s="100">
        <f t="shared" si="170"/>
        <v>45899</v>
      </c>
      <c r="K2542" s="100">
        <f t="shared" si="170"/>
        <v>45899</v>
      </c>
      <c r="L2542" s="109"/>
      <c r="M2542" s="1"/>
      <c r="N2542" s="1"/>
      <c r="O2542" s="1"/>
    </row>
    <row r="2543" spans="9:15">
      <c r="I2543" s="108">
        <f t="shared" si="170"/>
        <v>2538</v>
      </c>
      <c r="J2543" s="100">
        <f t="shared" si="170"/>
        <v>45900</v>
      </c>
      <c r="K2543" s="100">
        <f t="shared" si="170"/>
        <v>45900</v>
      </c>
      <c r="L2543" s="109"/>
      <c r="M2543" s="1"/>
      <c r="N2543" s="1"/>
      <c r="O2543" s="1"/>
    </row>
    <row r="2544" spans="9:15">
      <c r="I2544" s="108">
        <f t="shared" si="170"/>
        <v>2539</v>
      </c>
      <c r="J2544" s="100">
        <f t="shared" si="170"/>
        <v>45901</v>
      </c>
      <c r="K2544" s="100">
        <f t="shared" si="170"/>
        <v>45901</v>
      </c>
      <c r="L2544" s="109"/>
      <c r="M2544" s="1"/>
      <c r="N2544" s="1"/>
      <c r="O2544" s="1"/>
    </row>
    <row r="2545" spans="9:15">
      <c r="I2545" s="108">
        <f t="shared" si="170"/>
        <v>2540</v>
      </c>
      <c r="J2545" s="100">
        <f t="shared" si="170"/>
        <v>45902</v>
      </c>
      <c r="K2545" s="100">
        <f t="shared" si="170"/>
        <v>45902</v>
      </c>
      <c r="L2545" s="109"/>
      <c r="M2545" s="1"/>
      <c r="N2545" s="1"/>
      <c r="O2545" s="1"/>
    </row>
    <row r="2546" spans="9:15">
      <c r="I2546" s="108">
        <f t="shared" si="170"/>
        <v>2541</v>
      </c>
      <c r="J2546" s="100">
        <f t="shared" si="170"/>
        <v>45903</v>
      </c>
      <c r="K2546" s="100">
        <f t="shared" si="170"/>
        <v>45903</v>
      </c>
      <c r="L2546" s="109"/>
      <c r="M2546" s="1"/>
      <c r="N2546" s="1"/>
      <c r="O2546" s="1"/>
    </row>
    <row r="2547" spans="9:15">
      <c r="I2547" s="108">
        <f t="shared" si="170"/>
        <v>2542</v>
      </c>
      <c r="J2547" s="100">
        <f t="shared" si="170"/>
        <v>45904</v>
      </c>
      <c r="K2547" s="100">
        <f t="shared" si="170"/>
        <v>45904</v>
      </c>
      <c r="L2547" s="109"/>
      <c r="M2547" s="1"/>
      <c r="N2547" s="1"/>
      <c r="O2547" s="1"/>
    </row>
    <row r="2548" spans="9:15">
      <c r="I2548" s="108">
        <f t="shared" si="170"/>
        <v>2543</v>
      </c>
      <c r="J2548" s="100">
        <f t="shared" si="170"/>
        <v>45905</v>
      </c>
      <c r="K2548" s="100">
        <f t="shared" si="170"/>
        <v>45905</v>
      </c>
      <c r="L2548" s="109"/>
      <c r="M2548" s="1"/>
      <c r="N2548" s="1"/>
      <c r="O2548" s="1"/>
    </row>
    <row r="2549" spans="9:15">
      <c r="I2549" s="108">
        <f t="shared" si="170"/>
        <v>2544</v>
      </c>
      <c r="J2549" s="100">
        <f t="shared" si="170"/>
        <v>45906</v>
      </c>
      <c r="K2549" s="100">
        <f t="shared" si="170"/>
        <v>45906</v>
      </c>
      <c r="L2549" s="109"/>
      <c r="M2549" s="1"/>
      <c r="N2549" s="1"/>
      <c r="O2549" s="1"/>
    </row>
    <row r="2550" spans="9:15">
      <c r="I2550" s="108">
        <f t="shared" si="170"/>
        <v>2545</v>
      </c>
      <c r="J2550" s="100">
        <f t="shared" si="170"/>
        <v>45907</v>
      </c>
      <c r="K2550" s="100">
        <f t="shared" si="170"/>
        <v>45907</v>
      </c>
      <c r="L2550" s="109"/>
      <c r="M2550" s="1"/>
      <c r="N2550" s="1"/>
      <c r="O2550" s="1"/>
    </row>
    <row r="2551" spans="9:15">
      <c r="I2551" s="108">
        <f t="shared" si="170"/>
        <v>2546</v>
      </c>
      <c r="J2551" s="100">
        <f t="shared" si="170"/>
        <v>45908</v>
      </c>
      <c r="K2551" s="100">
        <f t="shared" si="170"/>
        <v>45908</v>
      </c>
      <c r="L2551" s="109"/>
      <c r="M2551" s="1"/>
      <c r="N2551" s="1"/>
      <c r="O2551" s="1"/>
    </row>
    <row r="2552" spans="9:15">
      <c r="I2552" s="108">
        <f t="shared" ref="I2552:K2567" si="171">I2551+1</f>
        <v>2547</v>
      </c>
      <c r="J2552" s="100">
        <f t="shared" si="171"/>
        <v>45909</v>
      </c>
      <c r="K2552" s="100">
        <f t="shared" si="171"/>
        <v>45909</v>
      </c>
      <c r="L2552" s="109"/>
      <c r="M2552" s="1"/>
      <c r="N2552" s="1"/>
      <c r="O2552" s="1"/>
    </row>
    <row r="2553" spans="9:15">
      <c r="I2553" s="108">
        <f t="shared" si="171"/>
        <v>2548</v>
      </c>
      <c r="J2553" s="100">
        <f t="shared" si="171"/>
        <v>45910</v>
      </c>
      <c r="K2553" s="100">
        <f t="shared" si="171"/>
        <v>45910</v>
      </c>
      <c r="L2553" s="109"/>
      <c r="M2553" s="1"/>
      <c r="N2553" s="1"/>
      <c r="O2553" s="1"/>
    </row>
    <row r="2554" spans="9:15">
      <c r="I2554" s="108">
        <f t="shared" si="171"/>
        <v>2549</v>
      </c>
      <c r="J2554" s="100">
        <f t="shared" si="171"/>
        <v>45911</v>
      </c>
      <c r="K2554" s="100">
        <f t="shared" si="171"/>
        <v>45911</v>
      </c>
      <c r="L2554" s="109"/>
      <c r="M2554" s="1"/>
      <c r="N2554" s="1"/>
      <c r="O2554" s="1"/>
    </row>
    <row r="2555" spans="9:15">
      <c r="I2555" s="108">
        <f t="shared" si="171"/>
        <v>2550</v>
      </c>
      <c r="J2555" s="100">
        <f t="shared" si="171"/>
        <v>45912</v>
      </c>
      <c r="K2555" s="100">
        <f t="shared" si="171"/>
        <v>45912</v>
      </c>
      <c r="L2555" s="109"/>
      <c r="M2555" s="1"/>
      <c r="N2555" s="1"/>
      <c r="O2555" s="1"/>
    </row>
    <row r="2556" spans="9:15">
      <c r="I2556" s="108">
        <f t="shared" si="171"/>
        <v>2551</v>
      </c>
      <c r="J2556" s="100">
        <f t="shared" si="171"/>
        <v>45913</v>
      </c>
      <c r="K2556" s="100">
        <f t="shared" si="171"/>
        <v>45913</v>
      </c>
      <c r="L2556" s="109"/>
      <c r="M2556" s="1"/>
      <c r="N2556" s="1"/>
      <c r="O2556" s="1"/>
    </row>
    <row r="2557" spans="9:15">
      <c r="I2557" s="108">
        <f t="shared" si="171"/>
        <v>2552</v>
      </c>
      <c r="J2557" s="100">
        <f t="shared" si="171"/>
        <v>45914</v>
      </c>
      <c r="K2557" s="100">
        <f t="shared" si="171"/>
        <v>45914</v>
      </c>
      <c r="L2557" s="109"/>
      <c r="M2557" s="1"/>
      <c r="N2557" s="1"/>
      <c r="O2557" s="1"/>
    </row>
    <row r="2558" spans="9:15">
      <c r="I2558" s="108">
        <f t="shared" si="171"/>
        <v>2553</v>
      </c>
      <c r="J2558" s="100">
        <f t="shared" si="171"/>
        <v>45915</v>
      </c>
      <c r="K2558" s="100">
        <f t="shared" si="171"/>
        <v>45915</v>
      </c>
      <c r="L2558" s="109"/>
      <c r="M2558" s="1"/>
      <c r="N2558" s="1"/>
      <c r="O2558" s="1"/>
    </row>
    <row r="2559" spans="9:15">
      <c r="I2559" s="108">
        <f t="shared" si="171"/>
        <v>2554</v>
      </c>
      <c r="J2559" s="100">
        <f t="shared" si="171"/>
        <v>45916</v>
      </c>
      <c r="K2559" s="100">
        <f t="shared" si="171"/>
        <v>45916</v>
      </c>
      <c r="L2559" s="109"/>
      <c r="M2559" s="1"/>
      <c r="N2559" s="1"/>
      <c r="O2559" s="1"/>
    </row>
    <row r="2560" spans="9:15">
      <c r="I2560" s="108">
        <f t="shared" si="171"/>
        <v>2555</v>
      </c>
      <c r="J2560" s="100">
        <f t="shared" si="171"/>
        <v>45917</v>
      </c>
      <c r="K2560" s="100">
        <f t="shared" si="171"/>
        <v>45917</v>
      </c>
      <c r="L2560" s="109"/>
      <c r="M2560" s="1"/>
      <c r="N2560" s="1"/>
      <c r="O2560" s="1"/>
    </row>
    <row r="2561" spans="9:15">
      <c r="I2561" s="108">
        <f t="shared" si="171"/>
        <v>2556</v>
      </c>
      <c r="J2561" s="100">
        <f t="shared" si="171"/>
        <v>45918</v>
      </c>
      <c r="K2561" s="100">
        <f t="shared" si="171"/>
        <v>45918</v>
      </c>
      <c r="L2561" s="109"/>
      <c r="M2561" s="1"/>
      <c r="N2561" s="1"/>
      <c r="O2561" s="1"/>
    </row>
    <row r="2562" spans="9:15">
      <c r="I2562" s="108">
        <f t="shared" si="171"/>
        <v>2557</v>
      </c>
      <c r="J2562" s="100">
        <f t="shared" si="171"/>
        <v>45919</v>
      </c>
      <c r="K2562" s="100">
        <f t="shared" si="171"/>
        <v>45919</v>
      </c>
      <c r="L2562" s="109"/>
      <c r="M2562" s="1"/>
      <c r="N2562" s="1"/>
      <c r="O2562" s="1"/>
    </row>
    <row r="2563" spans="9:15">
      <c r="I2563" s="108">
        <f t="shared" si="171"/>
        <v>2558</v>
      </c>
      <c r="J2563" s="100">
        <f t="shared" si="171"/>
        <v>45920</v>
      </c>
      <c r="K2563" s="100">
        <f t="shared" si="171"/>
        <v>45920</v>
      </c>
      <c r="L2563" s="109"/>
      <c r="M2563" s="1"/>
      <c r="N2563" s="1"/>
      <c r="O2563" s="1"/>
    </row>
    <row r="2564" spans="9:15">
      <c r="I2564" s="108">
        <f t="shared" si="171"/>
        <v>2559</v>
      </c>
      <c r="J2564" s="100">
        <f t="shared" si="171"/>
        <v>45921</v>
      </c>
      <c r="K2564" s="100">
        <f t="shared" si="171"/>
        <v>45921</v>
      </c>
      <c r="L2564" s="109"/>
      <c r="M2564" s="1"/>
      <c r="N2564" s="1"/>
      <c r="O2564" s="1"/>
    </row>
    <row r="2565" spans="9:15">
      <c r="I2565" s="108">
        <f t="shared" si="171"/>
        <v>2560</v>
      </c>
      <c r="J2565" s="100">
        <f t="shared" si="171"/>
        <v>45922</v>
      </c>
      <c r="K2565" s="100">
        <f t="shared" si="171"/>
        <v>45922</v>
      </c>
      <c r="L2565" s="109"/>
      <c r="M2565" s="1"/>
      <c r="N2565" s="1"/>
      <c r="O2565" s="1"/>
    </row>
    <row r="2566" spans="9:15">
      <c r="I2566" s="108">
        <f t="shared" si="171"/>
        <v>2561</v>
      </c>
      <c r="J2566" s="100">
        <f t="shared" si="171"/>
        <v>45923</v>
      </c>
      <c r="K2566" s="100">
        <f t="shared" si="171"/>
        <v>45923</v>
      </c>
      <c r="L2566" s="109"/>
      <c r="M2566" s="1"/>
      <c r="N2566" s="1"/>
      <c r="O2566" s="1"/>
    </row>
    <row r="2567" spans="9:15">
      <c r="I2567" s="108">
        <f t="shared" si="171"/>
        <v>2562</v>
      </c>
      <c r="J2567" s="100">
        <f t="shared" si="171"/>
        <v>45924</v>
      </c>
      <c r="K2567" s="100">
        <f t="shared" si="171"/>
        <v>45924</v>
      </c>
      <c r="L2567" s="109"/>
      <c r="M2567" s="1"/>
      <c r="N2567" s="1"/>
      <c r="O2567" s="1"/>
    </row>
    <row r="2568" spans="9:15">
      <c r="I2568" s="108">
        <f t="shared" ref="I2568:K2583" si="172">I2567+1</f>
        <v>2563</v>
      </c>
      <c r="J2568" s="100">
        <f t="shared" si="172"/>
        <v>45925</v>
      </c>
      <c r="K2568" s="100">
        <f t="shared" si="172"/>
        <v>45925</v>
      </c>
      <c r="L2568" s="109"/>
      <c r="M2568" s="1"/>
      <c r="N2568" s="1"/>
      <c r="O2568" s="1"/>
    </row>
    <row r="2569" spans="9:15">
      <c r="I2569" s="108">
        <f t="shared" si="172"/>
        <v>2564</v>
      </c>
      <c r="J2569" s="100">
        <f t="shared" si="172"/>
        <v>45926</v>
      </c>
      <c r="K2569" s="100">
        <f t="shared" si="172"/>
        <v>45926</v>
      </c>
      <c r="L2569" s="109"/>
      <c r="M2569" s="1"/>
      <c r="N2569" s="1"/>
      <c r="O2569" s="1"/>
    </row>
    <row r="2570" spans="9:15">
      <c r="I2570" s="108">
        <f t="shared" si="172"/>
        <v>2565</v>
      </c>
      <c r="J2570" s="100">
        <f t="shared" si="172"/>
        <v>45927</v>
      </c>
      <c r="K2570" s="100">
        <f t="shared" si="172"/>
        <v>45927</v>
      </c>
      <c r="L2570" s="109"/>
      <c r="M2570" s="1"/>
      <c r="N2570" s="1"/>
      <c r="O2570" s="1"/>
    </row>
    <row r="2571" spans="9:15">
      <c r="I2571" s="108">
        <f t="shared" si="172"/>
        <v>2566</v>
      </c>
      <c r="J2571" s="100">
        <f t="shared" si="172"/>
        <v>45928</v>
      </c>
      <c r="K2571" s="100">
        <f t="shared" si="172"/>
        <v>45928</v>
      </c>
      <c r="L2571" s="109"/>
      <c r="M2571" s="1"/>
      <c r="N2571" s="1"/>
      <c r="O2571" s="1"/>
    </row>
    <row r="2572" spans="9:15">
      <c r="I2572" s="108">
        <f t="shared" si="172"/>
        <v>2567</v>
      </c>
      <c r="J2572" s="100">
        <f t="shared" si="172"/>
        <v>45929</v>
      </c>
      <c r="K2572" s="100">
        <f t="shared" si="172"/>
        <v>45929</v>
      </c>
      <c r="L2572" s="109"/>
      <c r="M2572" s="1"/>
      <c r="N2572" s="1"/>
      <c r="O2572" s="1"/>
    </row>
    <row r="2573" spans="9:15">
      <c r="I2573" s="108">
        <f t="shared" si="172"/>
        <v>2568</v>
      </c>
      <c r="J2573" s="100">
        <f t="shared" si="172"/>
        <v>45930</v>
      </c>
      <c r="K2573" s="100">
        <f t="shared" si="172"/>
        <v>45930</v>
      </c>
      <c r="L2573" s="109"/>
      <c r="M2573" s="1"/>
      <c r="N2573" s="1"/>
      <c r="O2573" s="1"/>
    </row>
    <row r="2574" spans="9:15">
      <c r="I2574" s="108">
        <f t="shared" si="172"/>
        <v>2569</v>
      </c>
      <c r="J2574" s="100">
        <f t="shared" si="172"/>
        <v>45931</v>
      </c>
      <c r="K2574" s="100">
        <f t="shared" si="172"/>
        <v>45931</v>
      </c>
      <c r="L2574" s="109"/>
      <c r="M2574" s="1"/>
      <c r="N2574" s="1"/>
      <c r="O2574" s="1"/>
    </row>
    <row r="2575" spans="9:15">
      <c r="I2575" s="108">
        <f t="shared" si="172"/>
        <v>2570</v>
      </c>
      <c r="J2575" s="100">
        <f t="shared" si="172"/>
        <v>45932</v>
      </c>
      <c r="K2575" s="100">
        <f t="shared" si="172"/>
        <v>45932</v>
      </c>
      <c r="L2575" s="109"/>
      <c r="M2575" s="1"/>
      <c r="N2575" s="1"/>
      <c r="O2575" s="1"/>
    </row>
    <row r="2576" spans="9:15">
      <c r="I2576" s="108">
        <f t="shared" si="172"/>
        <v>2571</v>
      </c>
      <c r="J2576" s="100">
        <f t="shared" si="172"/>
        <v>45933</v>
      </c>
      <c r="K2576" s="100">
        <f t="shared" si="172"/>
        <v>45933</v>
      </c>
      <c r="L2576" s="109"/>
      <c r="M2576" s="1"/>
      <c r="N2576" s="1"/>
      <c r="O2576" s="1"/>
    </row>
    <row r="2577" spans="9:15">
      <c r="I2577" s="108">
        <f t="shared" si="172"/>
        <v>2572</v>
      </c>
      <c r="J2577" s="100">
        <f t="shared" si="172"/>
        <v>45934</v>
      </c>
      <c r="K2577" s="100">
        <f t="shared" si="172"/>
        <v>45934</v>
      </c>
      <c r="L2577" s="109"/>
      <c r="M2577" s="1"/>
      <c r="N2577" s="1"/>
      <c r="O2577" s="1"/>
    </row>
    <row r="2578" spans="9:15">
      <c r="I2578" s="108">
        <f t="shared" si="172"/>
        <v>2573</v>
      </c>
      <c r="J2578" s="100">
        <f t="shared" si="172"/>
        <v>45935</v>
      </c>
      <c r="K2578" s="100">
        <f t="shared" si="172"/>
        <v>45935</v>
      </c>
      <c r="L2578" s="109"/>
      <c r="M2578" s="1"/>
      <c r="N2578" s="1"/>
      <c r="O2578" s="1"/>
    </row>
    <row r="2579" spans="9:15">
      <c r="I2579" s="108">
        <f t="shared" si="172"/>
        <v>2574</v>
      </c>
      <c r="J2579" s="100">
        <f t="shared" si="172"/>
        <v>45936</v>
      </c>
      <c r="K2579" s="100">
        <f t="shared" si="172"/>
        <v>45936</v>
      </c>
      <c r="L2579" s="109"/>
      <c r="M2579" s="1"/>
      <c r="N2579" s="1"/>
      <c r="O2579" s="1"/>
    </row>
    <row r="2580" spans="9:15">
      <c r="I2580" s="108">
        <f t="shared" si="172"/>
        <v>2575</v>
      </c>
      <c r="J2580" s="100">
        <f t="shared" si="172"/>
        <v>45937</v>
      </c>
      <c r="K2580" s="100">
        <f t="shared" si="172"/>
        <v>45937</v>
      </c>
      <c r="L2580" s="109"/>
      <c r="M2580" s="1"/>
      <c r="N2580" s="1"/>
      <c r="O2580" s="1"/>
    </row>
    <row r="2581" spans="9:15">
      <c r="I2581" s="108">
        <f t="shared" si="172"/>
        <v>2576</v>
      </c>
      <c r="J2581" s="100">
        <f t="shared" si="172"/>
        <v>45938</v>
      </c>
      <c r="K2581" s="100">
        <f t="shared" si="172"/>
        <v>45938</v>
      </c>
      <c r="L2581" s="109"/>
      <c r="M2581" s="1"/>
      <c r="N2581" s="1"/>
      <c r="O2581" s="1"/>
    </row>
    <row r="2582" spans="9:15">
      <c r="I2582" s="108">
        <f t="shared" si="172"/>
        <v>2577</v>
      </c>
      <c r="J2582" s="100">
        <f t="shared" si="172"/>
        <v>45939</v>
      </c>
      <c r="K2582" s="100">
        <f t="shared" si="172"/>
        <v>45939</v>
      </c>
      <c r="L2582" s="109"/>
      <c r="M2582" s="1"/>
      <c r="N2582" s="1"/>
      <c r="O2582" s="1"/>
    </row>
    <row r="2583" spans="9:15">
      <c r="I2583" s="108">
        <f t="shared" si="172"/>
        <v>2578</v>
      </c>
      <c r="J2583" s="100">
        <f t="shared" si="172"/>
        <v>45940</v>
      </c>
      <c r="K2583" s="100">
        <f t="shared" si="172"/>
        <v>45940</v>
      </c>
      <c r="L2583" s="109"/>
      <c r="M2583" s="1"/>
      <c r="N2583" s="1"/>
      <c r="O2583" s="1"/>
    </row>
    <row r="2584" spans="9:15">
      <c r="I2584" s="108">
        <f t="shared" ref="I2584:K2599" si="173">I2583+1</f>
        <v>2579</v>
      </c>
      <c r="J2584" s="100">
        <f t="shared" si="173"/>
        <v>45941</v>
      </c>
      <c r="K2584" s="100">
        <f t="shared" si="173"/>
        <v>45941</v>
      </c>
      <c r="L2584" s="109"/>
      <c r="M2584" s="1"/>
      <c r="N2584" s="1"/>
      <c r="O2584" s="1"/>
    </row>
    <row r="2585" spans="9:15">
      <c r="I2585" s="108">
        <f t="shared" si="173"/>
        <v>2580</v>
      </c>
      <c r="J2585" s="100">
        <f t="shared" si="173"/>
        <v>45942</v>
      </c>
      <c r="K2585" s="100">
        <f t="shared" si="173"/>
        <v>45942</v>
      </c>
      <c r="L2585" s="109"/>
      <c r="M2585" s="1"/>
      <c r="N2585" s="1"/>
      <c r="O2585" s="1"/>
    </row>
    <row r="2586" spans="9:15">
      <c r="I2586" s="108">
        <f t="shared" si="173"/>
        <v>2581</v>
      </c>
      <c r="J2586" s="100">
        <f t="shared" si="173"/>
        <v>45943</v>
      </c>
      <c r="K2586" s="100">
        <f t="shared" si="173"/>
        <v>45943</v>
      </c>
      <c r="L2586" s="109"/>
      <c r="M2586" s="1"/>
      <c r="N2586" s="1"/>
      <c r="O2586" s="1"/>
    </row>
    <row r="2587" spans="9:15">
      <c r="I2587" s="108">
        <f t="shared" si="173"/>
        <v>2582</v>
      </c>
      <c r="J2587" s="100">
        <f t="shared" si="173"/>
        <v>45944</v>
      </c>
      <c r="K2587" s="100">
        <f t="shared" si="173"/>
        <v>45944</v>
      </c>
      <c r="L2587" s="109"/>
      <c r="M2587" s="1"/>
      <c r="N2587" s="1"/>
      <c r="O2587" s="1"/>
    </row>
    <row r="2588" spans="9:15">
      <c r="I2588" s="108">
        <f t="shared" si="173"/>
        <v>2583</v>
      </c>
      <c r="J2588" s="100">
        <f t="shared" si="173"/>
        <v>45945</v>
      </c>
      <c r="K2588" s="100">
        <f t="shared" si="173"/>
        <v>45945</v>
      </c>
      <c r="L2588" s="109"/>
      <c r="M2588" s="1"/>
      <c r="N2588" s="1"/>
      <c r="O2588" s="1"/>
    </row>
    <row r="2589" spans="9:15">
      <c r="I2589" s="108">
        <f t="shared" si="173"/>
        <v>2584</v>
      </c>
      <c r="J2589" s="100">
        <f t="shared" si="173"/>
        <v>45946</v>
      </c>
      <c r="K2589" s="100">
        <f t="shared" si="173"/>
        <v>45946</v>
      </c>
      <c r="L2589" s="109"/>
      <c r="M2589" s="1"/>
      <c r="N2589" s="1"/>
      <c r="O2589" s="1"/>
    </row>
    <row r="2590" spans="9:15">
      <c r="I2590" s="108">
        <f t="shared" si="173"/>
        <v>2585</v>
      </c>
      <c r="J2590" s="100">
        <f t="shared" si="173"/>
        <v>45947</v>
      </c>
      <c r="K2590" s="100">
        <f t="shared" si="173"/>
        <v>45947</v>
      </c>
      <c r="L2590" s="109"/>
      <c r="M2590" s="1"/>
      <c r="N2590" s="1"/>
      <c r="O2590" s="1"/>
    </row>
    <row r="2591" spans="9:15">
      <c r="I2591" s="108">
        <f t="shared" si="173"/>
        <v>2586</v>
      </c>
      <c r="J2591" s="100">
        <f t="shared" si="173"/>
        <v>45948</v>
      </c>
      <c r="K2591" s="100">
        <f t="shared" si="173"/>
        <v>45948</v>
      </c>
      <c r="L2591" s="109"/>
      <c r="M2591" s="1"/>
      <c r="N2591" s="1"/>
      <c r="O2591" s="1"/>
    </row>
    <row r="2592" spans="9:15">
      <c r="I2592" s="108">
        <f t="shared" si="173"/>
        <v>2587</v>
      </c>
      <c r="J2592" s="100">
        <f t="shared" si="173"/>
        <v>45949</v>
      </c>
      <c r="K2592" s="100">
        <f t="shared" si="173"/>
        <v>45949</v>
      </c>
      <c r="L2592" s="109"/>
      <c r="M2592" s="1"/>
      <c r="N2592" s="1"/>
      <c r="O2592" s="1"/>
    </row>
    <row r="2593" spans="9:15">
      <c r="I2593" s="108">
        <f t="shared" si="173"/>
        <v>2588</v>
      </c>
      <c r="J2593" s="100">
        <f t="shared" si="173"/>
        <v>45950</v>
      </c>
      <c r="K2593" s="100">
        <f t="shared" si="173"/>
        <v>45950</v>
      </c>
      <c r="L2593" s="109"/>
      <c r="M2593" s="1"/>
      <c r="N2593" s="1"/>
      <c r="O2593" s="1"/>
    </row>
    <row r="2594" spans="9:15">
      <c r="I2594" s="108">
        <f t="shared" si="173"/>
        <v>2589</v>
      </c>
      <c r="J2594" s="100">
        <f t="shared" si="173"/>
        <v>45951</v>
      </c>
      <c r="K2594" s="100">
        <f t="shared" si="173"/>
        <v>45951</v>
      </c>
      <c r="L2594" s="109"/>
      <c r="M2594" s="1"/>
      <c r="N2594" s="1"/>
      <c r="O2594" s="1"/>
    </row>
    <row r="2595" spans="9:15">
      <c r="I2595" s="108">
        <f t="shared" si="173"/>
        <v>2590</v>
      </c>
      <c r="J2595" s="100">
        <f t="shared" si="173"/>
        <v>45952</v>
      </c>
      <c r="K2595" s="100">
        <f t="shared" si="173"/>
        <v>45952</v>
      </c>
      <c r="L2595" s="109"/>
      <c r="M2595" s="1"/>
      <c r="N2595" s="1"/>
      <c r="O2595" s="1"/>
    </row>
    <row r="2596" spans="9:15">
      <c r="I2596" s="108">
        <f t="shared" si="173"/>
        <v>2591</v>
      </c>
      <c r="J2596" s="100">
        <f t="shared" si="173"/>
        <v>45953</v>
      </c>
      <c r="K2596" s="100">
        <f t="shared" si="173"/>
        <v>45953</v>
      </c>
      <c r="L2596" s="109"/>
      <c r="M2596" s="1"/>
      <c r="N2596" s="1"/>
      <c r="O2596" s="1"/>
    </row>
    <row r="2597" spans="9:15">
      <c r="I2597" s="108">
        <f t="shared" si="173"/>
        <v>2592</v>
      </c>
      <c r="J2597" s="100">
        <f t="shared" si="173"/>
        <v>45954</v>
      </c>
      <c r="K2597" s="100">
        <f t="shared" si="173"/>
        <v>45954</v>
      </c>
      <c r="L2597" s="109"/>
      <c r="M2597" s="1"/>
      <c r="N2597" s="1"/>
      <c r="O2597" s="1"/>
    </row>
    <row r="2598" spans="9:15">
      <c r="I2598" s="108">
        <f t="shared" si="173"/>
        <v>2593</v>
      </c>
      <c r="J2598" s="100">
        <f t="shared" si="173"/>
        <v>45955</v>
      </c>
      <c r="K2598" s="100">
        <f t="shared" si="173"/>
        <v>45955</v>
      </c>
      <c r="L2598" s="109"/>
      <c r="M2598" s="1"/>
      <c r="N2598" s="1"/>
      <c r="O2598" s="1"/>
    </row>
    <row r="2599" spans="9:15">
      <c r="I2599" s="108">
        <f t="shared" si="173"/>
        <v>2594</v>
      </c>
      <c r="J2599" s="100">
        <f t="shared" si="173"/>
        <v>45956</v>
      </c>
      <c r="K2599" s="100">
        <f t="shared" si="173"/>
        <v>45956</v>
      </c>
      <c r="L2599" s="109"/>
      <c r="M2599" s="1"/>
      <c r="N2599" s="1"/>
      <c r="O2599" s="1"/>
    </row>
    <row r="2600" spans="9:15">
      <c r="I2600" s="108">
        <f t="shared" ref="I2600:K2615" si="174">I2599+1</f>
        <v>2595</v>
      </c>
      <c r="J2600" s="100">
        <f t="shared" si="174"/>
        <v>45957</v>
      </c>
      <c r="K2600" s="100">
        <f t="shared" si="174"/>
        <v>45957</v>
      </c>
      <c r="L2600" s="109"/>
      <c r="M2600" s="1"/>
      <c r="N2600" s="1"/>
      <c r="O2600" s="1"/>
    </row>
    <row r="2601" spans="9:15">
      <c r="I2601" s="108">
        <f t="shared" si="174"/>
        <v>2596</v>
      </c>
      <c r="J2601" s="100">
        <f t="shared" si="174"/>
        <v>45958</v>
      </c>
      <c r="K2601" s="100">
        <f t="shared" si="174"/>
        <v>45958</v>
      </c>
      <c r="L2601" s="109"/>
      <c r="M2601" s="1"/>
      <c r="N2601" s="1"/>
      <c r="O2601" s="1"/>
    </row>
    <row r="2602" spans="9:15">
      <c r="I2602" s="108">
        <f t="shared" si="174"/>
        <v>2597</v>
      </c>
      <c r="J2602" s="100">
        <f t="shared" si="174"/>
        <v>45959</v>
      </c>
      <c r="K2602" s="100">
        <f t="shared" si="174"/>
        <v>45959</v>
      </c>
      <c r="L2602" s="109"/>
      <c r="M2602" s="1"/>
      <c r="N2602" s="1"/>
      <c r="O2602" s="1"/>
    </row>
    <row r="2603" spans="9:15">
      <c r="I2603" s="108">
        <f t="shared" si="174"/>
        <v>2598</v>
      </c>
      <c r="J2603" s="100">
        <f t="shared" si="174"/>
        <v>45960</v>
      </c>
      <c r="K2603" s="100">
        <f t="shared" si="174"/>
        <v>45960</v>
      </c>
      <c r="L2603" s="109"/>
      <c r="M2603" s="1"/>
      <c r="N2603" s="1"/>
      <c r="O2603" s="1"/>
    </row>
    <row r="2604" spans="9:15">
      <c r="I2604" s="108">
        <f t="shared" si="174"/>
        <v>2599</v>
      </c>
      <c r="J2604" s="100">
        <f t="shared" si="174"/>
        <v>45961</v>
      </c>
      <c r="K2604" s="100">
        <f t="shared" si="174"/>
        <v>45961</v>
      </c>
      <c r="L2604" s="109"/>
      <c r="M2604" s="1"/>
      <c r="N2604" s="1"/>
      <c r="O2604" s="1"/>
    </row>
    <row r="2605" spans="9:15">
      <c r="I2605" s="108">
        <f t="shared" si="174"/>
        <v>2600</v>
      </c>
      <c r="J2605" s="100">
        <f t="shared" si="174"/>
        <v>45962</v>
      </c>
      <c r="K2605" s="100">
        <f t="shared" si="174"/>
        <v>45962</v>
      </c>
      <c r="L2605" s="109"/>
      <c r="M2605" s="1"/>
      <c r="N2605" s="1"/>
      <c r="O2605" s="1"/>
    </row>
    <row r="2606" spans="9:15">
      <c r="I2606" s="108">
        <f t="shared" si="174"/>
        <v>2601</v>
      </c>
      <c r="J2606" s="100">
        <f t="shared" si="174"/>
        <v>45963</v>
      </c>
      <c r="K2606" s="100">
        <f t="shared" si="174"/>
        <v>45963</v>
      </c>
      <c r="L2606" s="109"/>
      <c r="M2606" s="1"/>
      <c r="N2606" s="1"/>
      <c r="O2606" s="1"/>
    </row>
    <row r="2607" spans="9:15">
      <c r="I2607" s="108">
        <f t="shared" si="174"/>
        <v>2602</v>
      </c>
      <c r="J2607" s="100">
        <f t="shared" si="174"/>
        <v>45964</v>
      </c>
      <c r="K2607" s="100">
        <f t="shared" si="174"/>
        <v>45964</v>
      </c>
      <c r="L2607" s="109"/>
      <c r="M2607" s="1"/>
      <c r="N2607" s="1"/>
      <c r="O2607" s="1"/>
    </row>
    <row r="2608" spans="9:15">
      <c r="I2608" s="108">
        <f t="shared" si="174"/>
        <v>2603</v>
      </c>
      <c r="J2608" s="100">
        <f t="shared" si="174"/>
        <v>45965</v>
      </c>
      <c r="K2608" s="100">
        <f t="shared" si="174"/>
        <v>45965</v>
      </c>
      <c r="L2608" s="109"/>
      <c r="M2608" s="1"/>
      <c r="N2608" s="1"/>
      <c r="O2608" s="1"/>
    </row>
    <row r="2609" spans="9:15">
      <c r="I2609" s="108">
        <f t="shared" si="174"/>
        <v>2604</v>
      </c>
      <c r="J2609" s="100">
        <f t="shared" si="174"/>
        <v>45966</v>
      </c>
      <c r="K2609" s="100">
        <f t="shared" si="174"/>
        <v>45966</v>
      </c>
      <c r="L2609" s="109"/>
      <c r="M2609" s="1"/>
      <c r="N2609" s="1"/>
      <c r="O2609" s="1"/>
    </row>
    <row r="2610" spans="9:15">
      <c r="I2610" s="108">
        <f t="shared" si="174"/>
        <v>2605</v>
      </c>
      <c r="J2610" s="100">
        <f t="shared" si="174"/>
        <v>45967</v>
      </c>
      <c r="K2610" s="100">
        <f t="shared" si="174"/>
        <v>45967</v>
      </c>
      <c r="L2610" s="109"/>
      <c r="M2610" s="1"/>
      <c r="N2610" s="1"/>
      <c r="O2610" s="1"/>
    </row>
    <row r="2611" spans="9:15">
      <c r="I2611" s="108">
        <f t="shared" si="174"/>
        <v>2606</v>
      </c>
      <c r="J2611" s="100">
        <f t="shared" si="174"/>
        <v>45968</v>
      </c>
      <c r="K2611" s="100">
        <f t="shared" si="174"/>
        <v>45968</v>
      </c>
      <c r="L2611" s="109"/>
      <c r="M2611" s="1"/>
      <c r="N2611" s="1"/>
      <c r="O2611" s="1"/>
    </row>
    <row r="2612" spans="9:15">
      <c r="I2612" s="108">
        <f t="shared" si="174"/>
        <v>2607</v>
      </c>
      <c r="J2612" s="100">
        <f t="shared" si="174"/>
        <v>45969</v>
      </c>
      <c r="K2612" s="100">
        <f t="shared" si="174"/>
        <v>45969</v>
      </c>
      <c r="L2612" s="109"/>
      <c r="M2612" s="1"/>
      <c r="N2612" s="1"/>
      <c r="O2612" s="1"/>
    </row>
    <row r="2613" spans="9:15">
      <c r="I2613" s="108">
        <f t="shared" si="174"/>
        <v>2608</v>
      </c>
      <c r="J2613" s="100">
        <f t="shared" si="174"/>
        <v>45970</v>
      </c>
      <c r="K2613" s="100">
        <f t="shared" si="174"/>
        <v>45970</v>
      </c>
      <c r="L2613" s="109"/>
      <c r="M2613" s="1"/>
      <c r="N2613" s="1"/>
      <c r="O2613" s="1"/>
    </row>
    <row r="2614" spans="9:15">
      <c r="I2614" s="108">
        <f t="shared" si="174"/>
        <v>2609</v>
      </c>
      <c r="J2614" s="100">
        <f t="shared" si="174"/>
        <v>45971</v>
      </c>
      <c r="K2614" s="100">
        <f t="shared" si="174"/>
        <v>45971</v>
      </c>
      <c r="L2614" s="109"/>
      <c r="M2614" s="1"/>
      <c r="N2614" s="1"/>
      <c r="O2614" s="1"/>
    </row>
    <row r="2615" spans="9:15">
      <c r="I2615" s="108">
        <f t="shared" si="174"/>
        <v>2610</v>
      </c>
      <c r="J2615" s="100">
        <f t="shared" si="174"/>
        <v>45972</v>
      </c>
      <c r="K2615" s="100">
        <f t="shared" si="174"/>
        <v>45972</v>
      </c>
      <c r="L2615" s="109"/>
      <c r="M2615" s="1"/>
      <c r="N2615" s="1"/>
      <c r="O2615" s="1"/>
    </row>
    <row r="2616" spans="9:15">
      <c r="I2616" s="108">
        <f t="shared" ref="I2616:K2631" si="175">I2615+1</f>
        <v>2611</v>
      </c>
      <c r="J2616" s="100">
        <f t="shared" si="175"/>
        <v>45973</v>
      </c>
      <c r="K2616" s="100">
        <f t="shared" si="175"/>
        <v>45973</v>
      </c>
      <c r="L2616" s="109"/>
      <c r="M2616" s="1"/>
      <c r="N2616" s="1"/>
      <c r="O2616" s="1"/>
    </row>
    <row r="2617" spans="9:15">
      <c r="I2617" s="108">
        <f t="shared" si="175"/>
        <v>2612</v>
      </c>
      <c r="J2617" s="100">
        <f t="shared" si="175"/>
        <v>45974</v>
      </c>
      <c r="K2617" s="100">
        <f t="shared" si="175"/>
        <v>45974</v>
      </c>
      <c r="L2617" s="109"/>
      <c r="M2617" s="1"/>
      <c r="N2617" s="1"/>
      <c r="O2617" s="1"/>
    </row>
    <row r="2618" spans="9:15">
      <c r="I2618" s="108">
        <f t="shared" si="175"/>
        <v>2613</v>
      </c>
      <c r="J2618" s="100">
        <f t="shared" si="175"/>
        <v>45975</v>
      </c>
      <c r="K2618" s="100">
        <f t="shared" si="175"/>
        <v>45975</v>
      </c>
      <c r="L2618" s="109"/>
      <c r="M2618" s="1"/>
      <c r="N2618" s="1"/>
      <c r="O2618" s="1"/>
    </row>
    <row r="2619" spans="9:15">
      <c r="I2619" s="108">
        <f t="shared" si="175"/>
        <v>2614</v>
      </c>
      <c r="J2619" s="100">
        <f t="shared" si="175"/>
        <v>45976</v>
      </c>
      <c r="K2619" s="100">
        <f t="shared" si="175"/>
        <v>45976</v>
      </c>
      <c r="L2619" s="109"/>
      <c r="M2619" s="1"/>
      <c r="N2619" s="1"/>
      <c r="O2619" s="1"/>
    </row>
    <row r="2620" spans="9:15">
      <c r="I2620" s="108">
        <f t="shared" si="175"/>
        <v>2615</v>
      </c>
      <c r="J2620" s="100">
        <f t="shared" si="175"/>
        <v>45977</v>
      </c>
      <c r="K2620" s="100">
        <f t="shared" si="175"/>
        <v>45977</v>
      </c>
      <c r="L2620" s="109"/>
      <c r="M2620" s="1"/>
      <c r="N2620" s="1"/>
      <c r="O2620" s="1"/>
    </row>
    <row r="2621" spans="9:15">
      <c r="I2621" s="108">
        <f t="shared" si="175"/>
        <v>2616</v>
      </c>
      <c r="J2621" s="100">
        <f t="shared" si="175"/>
        <v>45978</v>
      </c>
      <c r="K2621" s="100">
        <f t="shared" si="175"/>
        <v>45978</v>
      </c>
      <c r="L2621" s="109"/>
      <c r="M2621" s="1"/>
      <c r="N2621" s="1"/>
      <c r="O2621" s="1"/>
    </row>
    <row r="2622" spans="9:15">
      <c r="I2622" s="108">
        <f t="shared" si="175"/>
        <v>2617</v>
      </c>
      <c r="J2622" s="100">
        <f t="shared" si="175"/>
        <v>45979</v>
      </c>
      <c r="K2622" s="100">
        <f t="shared" si="175"/>
        <v>45979</v>
      </c>
      <c r="L2622" s="109"/>
      <c r="M2622" s="1"/>
      <c r="N2622" s="1"/>
      <c r="O2622" s="1"/>
    </row>
    <row r="2623" spans="9:15">
      <c r="I2623" s="108">
        <f t="shared" si="175"/>
        <v>2618</v>
      </c>
      <c r="J2623" s="100">
        <f t="shared" si="175"/>
        <v>45980</v>
      </c>
      <c r="K2623" s="100">
        <f t="shared" si="175"/>
        <v>45980</v>
      </c>
      <c r="L2623" s="109"/>
      <c r="M2623" s="1"/>
      <c r="N2623" s="1"/>
      <c r="O2623" s="1"/>
    </row>
    <row r="2624" spans="9:15">
      <c r="I2624" s="108">
        <f t="shared" si="175"/>
        <v>2619</v>
      </c>
      <c r="J2624" s="100">
        <f t="shared" si="175"/>
        <v>45981</v>
      </c>
      <c r="K2624" s="100">
        <f t="shared" si="175"/>
        <v>45981</v>
      </c>
      <c r="L2624" s="109"/>
      <c r="M2624" s="1"/>
      <c r="N2624" s="1"/>
      <c r="O2624" s="1"/>
    </row>
    <row r="2625" spans="9:15">
      <c r="I2625" s="108">
        <f t="shared" si="175"/>
        <v>2620</v>
      </c>
      <c r="J2625" s="100">
        <f t="shared" si="175"/>
        <v>45982</v>
      </c>
      <c r="K2625" s="100">
        <f t="shared" si="175"/>
        <v>45982</v>
      </c>
      <c r="L2625" s="109"/>
      <c r="M2625" s="1"/>
      <c r="N2625" s="1"/>
      <c r="O2625" s="1"/>
    </row>
    <row r="2626" spans="9:15">
      <c r="I2626" s="108">
        <f t="shared" si="175"/>
        <v>2621</v>
      </c>
      <c r="J2626" s="100">
        <f t="shared" si="175"/>
        <v>45983</v>
      </c>
      <c r="K2626" s="100">
        <f t="shared" si="175"/>
        <v>45983</v>
      </c>
      <c r="L2626" s="109"/>
      <c r="M2626" s="1"/>
      <c r="N2626" s="1"/>
      <c r="O2626" s="1"/>
    </row>
    <row r="2627" spans="9:15">
      <c r="I2627" s="108">
        <f t="shared" si="175"/>
        <v>2622</v>
      </c>
      <c r="J2627" s="100">
        <f t="shared" si="175"/>
        <v>45984</v>
      </c>
      <c r="K2627" s="100">
        <f t="shared" si="175"/>
        <v>45984</v>
      </c>
      <c r="L2627" s="109"/>
      <c r="M2627" s="1"/>
      <c r="N2627" s="1"/>
      <c r="O2627" s="1"/>
    </row>
    <row r="2628" spans="9:15">
      <c r="I2628" s="108">
        <f t="shared" si="175"/>
        <v>2623</v>
      </c>
      <c r="J2628" s="100">
        <f t="shared" si="175"/>
        <v>45985</v>
      </c>
      <c r="K2628" s="100">
        <f t="shared" si="175"/>
        <v>45985</v>
      </c>
      <c r="L2628" s="109"/>
      <c r="M2628" s="1"/>
      <c r="N2628" s="1"/>
      <c r="O2628" s="1"/>
    </row>
    <row r="2629" spans="9:15">
      <c r="I2629" s="108">
        <f t="shared" si="175"/>
        <v>2624</v>
      </c>
      <c r="J2629" s="100">
        <f t="shared" si="175"/>
        <v>45986</v>
      </c>
      <c r="K2629" s="100">
        <f t="shared" si="175"/>
        <v>45986</v>
      </c>
      <c r="L2629" s="109"/>
      <c r="M2629" s="1"/>
      <c r="N2629" s="1"/>
      <c r="O2629" s="1"/>
    </row>
    <row r="2630" spans="9:15">
      <c r="I2630" s="108">
        <f t="shared" si="175"/>
        <v>2625</v>
      </c>
      <c r="J2630" s="100">
        <f t="shared" si="175"/>
        <v>45987</v>
      </c>
      <c r="K2630" s="100">
        <f t="shared" si="175"/>
        <v>45987</v>
      </c>
      <c r="L2630" s="109"/>
      <c r="M2630" s="1"/>
      <c r="N2630" s="1"/>
      <c r="O2630" s="1"/>
    </row>
    <row r="2631" spans="9:15">
      <c r="I2631" s="108">
        <f t="shared" si="175"/>
        <v>2626</v>
      </c>
      <c r="J2631" s="100">
        <f t="shared" si="175"/>
        <v>45988</v>
      </c>
      <c r="K2631" s="100">
        <f t="shared" si="175"/>
        <v>45988</v>
      </c>
      <c r="L2631" s="109"/>
      <c r="M2631" s="1"/>
      <c r="N2631" s="1"/>
      <c r="O2631" s="1"/>
    </row>
    <row r="2632" spans="9:15">
      <c r="I2632" s="108">
        <f t="shared" ref="I2632:K2647" si="176">I2631+1</f>
        <v>2627</v>
      </c>
      <c r="J2632" s="100">
        <f t="shared" si="176"/>
        <v>45989</v>
      </c>
      <c r="K2632" s="100">
        <f t="shared" si="176"/>
        <v>45989</v>
      </c>
      <c r="L2632" s="109"/>
      <c r="M2632" s="1"/>
      <c r="N2632" s="1"/>
      <c r="O2632" s="1"/>
    </row>
    <row r="2633" spans="9:15">
      <c r="I2633" s="108">
        <f t="shared" si="176"/>
        <v>2628</v>
      </c>
      <c r="J2633" s="100">
        <f t="shared" si="176"/>
        <v>45990</v>
      </c>
      <c r="K2633" s="100">
        <f t="shared" si="176"/>
        <v>45990</v>
      </c>
      <c r="L2633" s="109"/>
      <c r="M2633" s="1"/>
      <c r="N2633" s="1"/>
      <c r="O2633" s="1"/>
    </row>
    <row r="2634" spans="9:15">
      <c r="I2634" s="108">
        <f t="shared" si="176"/>
        <v>2629</v>
      </c>
      <c r="J2634" s="100">
        <f t="shared" si="176"/>
        <v>45991</v>
      </c>
      <c r="K2634" s="100">
        <f t="shared" si="176"/>
        <v>45991</v>
      </c>
      <c r="L2634" s="109"/>
      <c r="M2634" s="1"/>
      <c r="N2634" s="1"/>
      <c r="O2634" s="1"/>
    </row>
    <row r="2635" spans="9:15">
      <c r="I2635" s="108">
        <f t="shared" si="176"/>
        <v>2630</v>
      </c>
      <c r="J2635" s="100">
        <f t="shared" si="176"/>
        <v>45992</v>
      </c>
      <c r="K2635" s="100">
        <f t="shared" si="176"/>
        <v>45992</v>
      </c>
      <c r="L2635" s="109"/>
      <c r="M2635" s="1"/>
      <c r="N2635" s="1"/>
      <c r="O2635" s="1"/>
    </row>
    <row r="2636" spans="9:15">
      <c r="I2636" s="108">
        <f t="shared" si="176"/>
        <v>2631</v>
      </c>
      <c r="J2636" s="100">
        <f t="shared" si="176"/>
        <v>45993</v>
      </c>
      <c r="K2636" s="100">
        <f t="shared" si="176"/>
        <v>45993</v>
      </c>
      <c r="L2636" s="109"/>
      <c r="M2636" s="1"/>
      <c r="N2636" s="1"/>
      <c r="O2636" s="1"/>
    </row>
    <row r="2637" spans="9:15">
      <c r="I2637" s="108">
        <f t="shared" si="176"/>
        <v>2632</v>
      </c>
      <c r="J2637" s="100">
        <f t="shared" si="176"/>
        <v>45994</v>
      </c>
      <c r="K2637" s="100">
        <f t="shared" si="176"/>
        <v>45994</v>
      </c>
      <c r="L2637" s="109"/>
      <c r="M2637" s="1"/>
      <c r="N2637" s="1"/>
      <c r="O2637" s="1"/>
    </row>
    <row r="2638" spans="9:15">
      <c r="I2638" s="108">
        <f t="shared" si="176"/>
        <v>2633</v>
      </c>
      <c r="J2638" s="100">
        <f t="shared" si="176"/>
        <v>45995</v>
      </c>
      <c r="K2638" s="100">
        <f t="shared" si="176"/>
        <v>45995</v>
      </c>
      <c r="L2638" s="109"/>
      <c r="M2638" s="1"/>
      <c r="N2638" s="1"/>
      <c r="O2638" s="1"/>
    </row>
    <row r="2639" spans="9:15">
      <c r="I2639" s="108">
        <f t="shared" si="176"/>
        <v>2634</v>
      </c>
      <c r="J2639" s="100">
        <f t="shared" si="176"/>
        <v>45996</v>
      </c>
      <c r="K2639" s="100">
        <f t="shared" si="176"/>
        <v>45996</v>
      </c>
      <c r="L2639" s="109"/>
      <c r="M2639" s="1"/>
      <c r="N2639" s="1"/>
      <c r="O2639" s="1"/>
    </row>
    <row r="2640" spans="9:15">
      <c r="I2640" s="108">
        <f t="shared" si="176"/>
        <v>2635</v>
      </c>
      <c r="J2640" s="100">
        <f t="shared" si="176"/>
        <v>45997</v>
      </c>
      <c r="K2640" s="100">
        <f t="shared" si="176"/>
        <v>45997</v>
      </c>
      <c r="L2640" s="109"/>
      <c r="M2640" s="1"/>
      <c r="N2640" s="1"/>
      <c r="O2640" s="1"/>
    </row>
    <row r="2641" spans="9:15">
      <c r="I2641" s="108">
        <f t="shared" si="176"/>
        <v>2636</v>
      </c>
      <c r="J2641" s="100">
        <f t="shared" si="176"/>
        <v>45998</v>
      </c>
      <c r="K2641" s="100">
        <f t="shared" si="176"/>
        <v>45998</v>
      </c>
      <c r="L2641" s="109"/>
      <c r="M2641" s="1"/>
      <c r="N2641" s="1"/>
      <c r="O2641" s="1"/>
    </row>
    <row r="2642" spans="9:15">
      <c r="I2642" s="108">
        <f t="shared" si="176"/>
        <v>2637</v>
      </c>
      <c r="J2642" s="100">
        <f t="shared" si="176"/>
        <v>45999</v>
      </c>
      <c r="K2642" s="100">
        <f t="shared" si="176"/>
        <v>45999</v>
      </c>
      <c r="L2642" s="109"/>
      <c r="M2642" s="1"/>
      <c r="N2642" s="1"/>
      <c r="O2642" s="1"/>
    </row>
    <row r="2643" spans="9:15">
      <c r="I2643" s="108">
        <f t="shared" si="176"/>
        <v>2638</v>
      </c>
      <c r="J2643" s="100">
        <f t="shared" si="176"/>
        <v>46000</v>
      </c>
      <c r="K2643" s="100">
        <f t="shared" si="176"/>
        <v>46000</v>
      </c>
      <c r="L2643" s="109"/>
      <c r="M2643" s="1"/>
      <c r="N2643" s="1"/>
      <c r="O2643" s="1"/>
    </row>
    <row r="2644" spans="9:15">
      <c r="I2644" s="108">
        <f t="shared" si="176"/>
        <v>2639</v>
      </c>
      <c r="J2644" s="100">
        <f t="shared" si="176"/>
        <v>46001</v>
      </c>
      <c r="K2644" s="100">
        <f t="shared" si="176"/>
        <v>46001</v>
      </c>
      <c r="L2644" s="109"/>
      <c r="M2644" s="1"/>
      <c r="N2644" s="1"/>
      <c r="O2644" s="1"/>
    </row>
    <row r="2645" spans="9:15">
      <c r="I2645" s="108">
        <f t="shared" si="176"/>
        <v>2640</v>
      </c>
      <c r="J2645" s="100">
        <f t="shared" si="176"/>
        <v>46002</v>
      </c>
      <c r="K2645" s="100">
        <f t="shared" si="176"/>
        <v>46002</v>
      </c>
      <c r="L2645" s="109"/>
      <c r="M2645" s="1"/>
      <c r="N2645" s="1"/>
      <c r="O2645" s="1"/>
    </row>
    <row r="2646" spans="9:15">
      <c r="I2646" s="108">
        <f t="shared" si="176"/>
        <v>2641</v>
      </c>
      <c r="J2646" s="100">
        <f t="shared" si="176"/>
        <v>46003</v>
      </c>
      <c r="K2646" s="100">
        <f t="shared" si="176"/>
        <v>46003</v>
      </c>
      <c r="L2646" s="109"/>
      <c r="M2646" s="1"/>
      <c r="N2646" s="1"/>
      <c r="O2646" s="1"/>
    </row>
    <row r="2647" spans="9:15">
      <c r="I2647" s="108">
        <f t="shared" si="176"/>
        <v>2642</v>
      </c>
      <c r="J2647" s="100">
        <f t="shared" si="176"/>
        <v>46004</v>
      </c>
      <c r="K2647" s="100">
        <f t="shared" si="176"/>
        <v>46004</v>
      </c>
      <c r="L2647" s="109"/>
      <c r="M2647" s="1"/>
      <c r="N2647" s="1"/>
      <c r="O2647" s="1"/>
    </row>
    <row r="2648" spans="9:15">
      <c r="I2648" s="108">
        <f t="shared" ref="I2648:K2663" si="177">I2647+1</f>
        <v>2643</v>
      </c>
      <c r="J2648" s="100">
        <f t="shared" si="177"/>
        <v>46005</v>
      </c>
      <c r="K2648" s="100">
        <f t="shared" si="177"/>
        <v>46005</v>
      </c>
      <c r="L2648" s="109"/>
      <c r="M2648" s="1"/>
      <c r="N2648" s="1"/>
      <c r="O2648" s="1"/>
    </row>
    <row r="2649" spans="9:15">
      <c r="I2649" s="108">
        <f t="shared" si="177"/>
        <v>2644</v>
      </c>
      <c r="J2649" s="100">
        <f t="shared" si="177"/>
        <v>46006</v>
      </c>
      <c r="K2649" s="100">
        <f t="shared" si="177"/>
        <v>46006</v>
      </c>
      <c r="L2649" s="109"/>
      <c r="M2649" s="1"/>
      <c r="N2649" s="1"/>
      <c r="O2649" s="1"/>
    </row>
    <row r="2650" spans="9:15">
      <c r="I2650" s="108">
        <f t="shared" si="177"/>
        <v>2645</v>
      </c>
      <c r="J2650" s="100">
        <f t="shared" si="177"/>
        <v>46007</v>
      </c>
      <c r="K2650" s="100">
        <f t="shared" si="177"/>
        <v>46007</v>
      </c>
      <c r="L2650" s="109"/>
      <c r="M2650" s="1"/>
      <c r="N2650" s="1"/>
      <c r="O2650" s="1"/>
    </row>
    <row r="2651" spans="9:15">
      <c r="I2651" s="108">
        <f t="shared" si="177"/>
        <v>2646</v>
      </c>
      <c r="J2651" s="100">
        <f t="shared" si="177"/>
        <v>46008</v>
      </c>
      <c r="K2651" s="100">
        <f t="shared" si="177"/>
        <v>46008</v>
      </c>
      <c r="L2651" s="109"/>
      <c r="M2651" s="1"/>
      <c r="N2651" s="1"/>
      <c r="O2651" s="1"/>
    </row>
    <row r="2652" spans="9:15">
      <c r="I2652" s="108">
        <f t="shared" si="177"/>
        <v>2647</v>
      </c>
      <c r="J2652" s="100">
        <f t="shared" si="177"/>
        <v>46009</v>
      </c>
      <c r="K2652" s="100">
        <f t="shared" si="177"/>
        <v>46009</v>
      </c>
      <c r="L2652" s="109"/>
      <c r="M2652" s="1"/>
      <c r="N2652" s="1"/>
      <c r="O2652" s="1"/>
    </row>
    <row r="2653" spans="9:15">
      <c r="I2653" s="108">
        <f t="shared" si="177"/>
        <v>2648</v>
      </c>
      <c r="J2653" s="100">
        <f t="shared" si="177"/>
        <v>46010</v>
      </c>
      <c r="K2653" s="100">
        <f t="shared" si="177"/>
        <v>46010</v>
      </c>
      <c r="L2653" s="109"/>
      <c r="M2653" s="1"/>
      <c r="N2653" s="1"/>
      <c r="O2653" s="1"/>
    </row>
    <row r="2654" spans="9:15">
      <c r="I2654" s="108">
        <f t="shared" si="177"/>
        <v>2649</v>
      </c>
      <c r="J2654" s="100">
        <f t="shared" si="177"/>
        <v>46011</v>
      </c>
      <c r="K2654" s="100">
        <f t="shared" si="177"/>
        <v>46011</v>
      </c>
      <c r="L2654" s="109"/>
      <c r="M2654" s="1"/>
      <c r="N2654" s="1"/>
      <c r="O2654" s="1"/>
    </row>
    <row r="2655" spans="9:15">
      <c r="I2655" s="108">
        <f t="shared" si="177"/>
        <v>2650</v>
      </c>
      <c r="J2655" s="100">
        <f t="shared" si="177"/>
        <v>46012</v>
      </c>
      <c r="K2655" s="100">
        <f t="shared" si="177"/>
        <v>46012</v>
      </c>
      <c r="L2655" s="109"/>
      <c r="M2655" s="1"/>
      <c r="N2655" s="1"/>
      <c r="O2655" s="1"/>
    </row>
    <row r="2656" spans="9:15">
      <c r="I2656" s="108">
        <f t="shared" si="177"/>
        <v>2651</v>
      </c>
      <c r="J2656" s="100">
        <f t="shared" si="177"/>
        <v>46013</v>
      </c>
      <c r="K2656" s="100">
        <f t="shared" si="177"/>
        <v>46013</v>
      </c>
      <c r="L2656" s="109"/>
      <c r="M2656" s="1"/>
      <c r="N2656" s="1"/>
      <c r="O2656" s="1"/>
    </row>
    <row r="2657" spans="9:15">
      <c r="I2657" s="108">
        <f t="shared" si="177"/>
        <v>2652</v>
      </c>
      <c r="J2657" s="100">
        <f t="shared" si="177"/>
        <v>46014</v>
      </c>
      <c r="K2657" s="100">
        <f t="shared" si="177"/>
        <v>46014</v>
      </c>
      <c r="L2657" s="109"/>
      <c r="M2657" s="1"/>
      <c r="N2657" s="1"/>
      <c r="O2657" s="1"/>
    </row>
    <row r="2658" spans="9:15">
      <c r="I2658" s="108">
        <f t="shared" si="177"/>
        <v>2653</v>
      </c>
      <c r="J2658" s="100">
        <f t="shared" si="177"/>
        <v>46015</v>
      </c>
      <c r="K2658" s="100">
        <f t="shared" si="177"/>
        <v>46015</v>
      </c>
      <c r="L2658" s="109"/>
      <c r="M2658" s="1"/>
      <c r="N2658" s="1"/>
      <c r="O2658" s="1"/>
    </row>
    <row r="2659" spans="9:15">
      <c r="I2659" s="108">
        <f t="shared" si="177"/>
        <v>2654</v>
      </c>
      <c r="J2659" s="100">
        <f t="shared" si="177"/>
        <v>46016</v>
      </c>
      <c r="K2659" s="100">
        <f t="shared" si="177"/>
        <v>46016</v>
      </c>
      <c r="L2659" s="109"/>
      <c r="M2659" s="1"/>
      <c r="N2659" s="1"/>
      <c r="O2659" s="1"/>
    </row>
    <row r="2660" spans="9:15">
      <c r="I2660" s="108">
        <f t="shared" si="177"/>
        <v>2655</v>
      </c>
      <c r="J2660" s="100">
        <f t="shared" si="177"/>
        <v>46017</v>
      </c>
      <c r="K2660" s="100">
        <f t="shared" si="177"/>
        <v>46017</v>
      </c>
      <c r="L2660" s="109"/>
      <c r="M2660" s="1"/>
      <c r="N2660" s="1"/>
      <c r="O2660" s="1"/>
    </row>
    <row r="2661" spans="9:15">
      <c r="I2661" s="108">
        <f t="shared" si="177"/>
        <v>2656</v>
      </c>
      <c r="J2661" s="100">
        <f t="shared" si="177"/>
        <v>46018</v>
      </c>
      <c r="K2661" s="100">
        <f t="shared" si="177"/>
        <v>46018</v>
      </c>
      <c r="L2661" s="109"/>
      <c r="M2661" s="1"/>
      <c r="N2661" s="1"/>
      <c r="O2661" s="1"/>
    </row>
    <row r="2662" spans="9:15">
      <c r="I2662" s="108">
        <f t="shared" si="177"/>
        <v>2657</v>
      </c>
      <c r="J2662" s="100">
        <f t="shared" si="177"/>
        <v>46019</v>
      </c>
      <c r="K2662" s="100">
        <f t="shared" si="177"/>
        <v>46019</v>
      </c>
      <c r="L2662" s="109"/>
      <c r="M2662" s="1"/>
      <c r="N2662" s="1"/>
      <c r="O2662" s="1"/>
    </row>
    <row r="2663" spans="9:15">
      <c r="I2663" s="108">
        <f t="shared" si="177"/>
        <v>2658</v>
      </c>
      <c r="J2663" s="100">
        <f t="shared" si="177"/>
        <v>46020</v>
      </c>
      <c r="K2663" s="100">
        <f t="shared" si="177"/>
        <v>46020</v>
      </c>
      <c r="L2663" s="109"/>
      <c r="M2663" s="1"/>
      <c r="N2663" s="1"/>
      <c r="O2663" s="1"/>
    </row>
    <row r="2664" spans="9:15">
      <c r="I2664" s="108">
        <f t="shared" ref="I2664:K2679" si="178">I2663+1</f>
        <v>2659</v>
      </c>
      <c r="J2664" s="100">
        <f t="shared" si="178"/>
        <v>46021</v>
      </c>
      <c r="K2664" s="100">
        <f t="shared" si="178"/>
        <v>46021</v>
      </c>
      <c r="L2664" s="109"/>
      <c r="M2664" s="1"/>
      <c r="N2664" s="1"/>
      <c r="O2664" s="1"/>
    </row>
    <row r="2665" spans="9:15">
      <c r="I2665" s="108">
        <f t="shared" si="178"/>
        <v>2660</v>
      </c>
      <c r="J2665" s="100">
        <f t="shared" si="178"/>
        <v>46022</v>
      </c>
      <c r="K2665" s="100">
        <f t="shared" si="178"/>
        <v>46022</v>
      </c>
      <c r="L2665" s="109"/>
      <c r="M2665" s="1"/>
      <c r="N2665" s="1"/>
      <c r="O2665" s="1"/>
    </row>
    <row r="2666" spans="9:15">
      <c r="I2666" s="108">
        <f t="shared" si="178"/>
        <v>2661</v>
      </c>
      <c r="J2666" s="100">
        <f t="shared" si="178"/>
        <v>46023</v>
      </c>
      <c r="K2666" s="100">
        <f t="shared" si="178"/>
        <v>46023</v>
      </c>
      <c r="L2666" s="109"/>
      <c r="M2666" s="1"/>
      <c r="N2666" s="1"/>
      <c r="O2666" s="1"/>
    </row>
    <row r="2667" spans="9:15">
      <c r="I2667" s="108">
        <f t="shared" si="178"/>
        <v>2662</v>
      </c>
      <c r="J2667" s="100">
        <f t="shared" si="178"/>
        <v>46024</v>
      </c>
      <c r="K2667" s="100">
        <f t="shared" si="178"/>
        <v>46024</v>
      </c>
      <c r="L2667" s="109"/>
      <c r="M2667" s="1"/>
      <c r="N2667" s="1"/>
      <c r="O2667" s="1"/>
    </row>
    <row r="2668" spans="9:15">
      <c r="I2668" s="108">
        <f t="shared" si="178"/>
        <v>2663</v>
      </c>
      <c r="J2668" s="100">
        <f t="shared" si="178"/>
        <v>46025</v>
      </c>
      <c r="K2668" s="100">
        <f t="shared" si="178"/>
        <v>46025</v>
      </c>
      <c r="L2668" s="109"/>
      <c r="M2668" s="1"/>
      <c r="N2668" s="1"/>
      <c r="O2668" s="1"/>
    </row>
    <row r="2669" spans="9:15">
      <c r="I2669" s="108">
        <f t="shared" si="178"/>
        <v>2664</v>
      </c>
      <c r="J2669" s="100">
        <f t="shared" si="178"/>
        <v>46026</v>
      </c>
      <c r="K2669" s="100">
        <f t="shared" si="178"/>
        <v>46026</v>
      </c>
      <c r="L2669" s="109"/>
      <c r="M2669" s="1"/>
      <c r="N2669" s="1"/>
      <c r="O2669" s="1"/>
    </row>
    <row r="2670" spans="9:15">
      <c r="I2670" s="108">
        <f t="shared" si="178"/>
        <v>2665</v>
      </c>
      <c r="J2670" s="100">
        <f t="shared" si="178"/>
        <v>46027</v>
      </c>
      <c r="K2670" s="100">
        <f t="shared" si="178"/>
        <v>46027</v>
      </c>
      <c r="L2670" s="109"/>
      <c r="M2670" s="1"/>
      <c r="N2670" s="1"/>
      <c r="O2670" s="1"/>
    </row>
    <row r="2671" spans="9:15">
      <c r="I2671" s="108">
        <f t="shared" si="178"/>
        <v>2666</v>
      </c>
      <c r="J2671" s="100">
        <f t="shared" si="178"/>
        <v>46028</v>
      </c>
      <c r="K2671" s="100">
        <f t="shared" si="178"/>
        <v>46028</v>
      </c>
      <c r="L2671" s="109"/>
      <c r="M2671" s="1"/>
      <c r="N2671" s="1"/>
      <c r="O2671" s="1"/>
    </row>
    <row r="2672" spans="9:15">
      <c r="I2672" s="108">
        <f t="shared" si="178"/>
        <v>2667</v>
      </c>
      <c r="J2672" s="100">
        <f t="shared" si="178"/>
        <v>46029</v>
      </c>
      <c r="K2672" s="100">
        <f t="shared" si="178"/>
        <v>46029</v>
      </c>
      <c r="L2672" s="109"/>
      <c r="M2672" s="1"/>
      <c r="N2672" s="1"/>
      <c r="O2672" s="1"/>
    </row>
    <row r="2673" spans="9:15">
      <c r="I2673" s="108">
        <f t="shared" si="178"/>
        <v>2668</v>
      </c>
      <c r="J2673" s="100">
        <f t="shared" si="178"/>
        <v>46030</v>
      </c>
      <c r="K2673" s="100">
        <f t="shared" si="178"/>
        <v>46030</v>
      </c>
      <c r="L2673" s="109"/>
      <c r="M2673" s="1"/>
      <c r="N2673" s="1"/>
      <c r="O2673" s="1"/>
    </row>
    <row r="2674" spans="9:15">
      <c r="I2674" s="108">
        <f t="shared" si="178"/>
        <v>2669</v>
      </c>
      <c r="J2674" s="100">
        <f t="shared" si="178"/>
        <v>46031</v>
      </c>
      <c r="K2674" s="100">
        <f t="shared" si="178"/>
        <v>46031</v>
      </c>
      <c r="L2674" s="109"/>
      <c r="M2674" s="1"/>
      <c r="N2674" s="1"/>
      <c r="O2674" s="1"/>
    </row>
    <row r="2675" spans="9:15">
      <c r="I2675" s="108">
        <f t="shared" si="178"/>
        <v>2670</v>
      </c>
      <c r="J2675" s="100">
        <f t="shared" si="178"/>
        <v>46032</v>
      </c>
      <c r="K2675" s="100">
        <f t="shared" si="178"/>
        <v>46032</v>
      </c>
      <c r="L2675" s="109"/>
      <c r="M2675" s="1"/>
      <c r="N2675" s="1"/>
      <c r="O2675" s="1"/>
    </row>
    <row r="2676" spans="9:15">
      <c r="I2676" s="108">
        <f t="shared" si="178"/>
        <v>2671</v>
      </c>
      <c r="J2676" s="100">
        <f t="shared" si="178"/>
        <v>46033</v>
      </c>
      <c r="K2676" s="100">
        <f t="shared" si="178"/>
        <v>46033</v>
      </c>
      <c r="L2676" s="109"/>
      <c r="M2676" s="1"/>
      <c r="N2676" s="1"/>
      <c r="O2676" s="1"/>
    </row>
    <row r="2677" spans="9:15">
      <c r="I2677" s="108">
        <f t="shared" si="178"/>
        <v>2672</v>
      </c>
      <c r="J2677" s="100">
        <f t="shared" si="178"/>
        <v>46034</v>
      </c>
      <c r="K2677" s="100">
        <f t="shared" si="178"/>
        <v>46034</v>
      </c>
      <c r="L2677" s="109"/>
      <c r="M2677" s="1"/>
      <c r="N2677" s="1"/>
      <c r="O2677" s="1"/>
    </row>
    <row r="2678" spans="9:15">
      <c r="I2678" s="108">
        <f t="shared" si="178"/>
        <v>2673</v>
      </c>
      <c r="J2678" s="100">
        <f t="shared" si="178"/>
        <v>46035</v>
      </c>
      <c r="K2678" s="100">
        <f t="shared" si="178"/>
        <v>46035</v>
      </c>
      <c r="L2678" s="109"/>
      <c r="M2678" s="1"/>
      <c r="N2678" s="1"/>
      <c r="O2678" s="1"/>
    </row>
    <row r="2679" spans="9:15">
      <c r="I2679" s="108">
        <f t="shared" si="178"/>
        <v>2674</v>
      </c>
      <c r="J2679" s="100">
        <f t="shared" si="178"/>
        <v>46036</v>
      </c>
      <c r="K2679" s="100">
        <f t="shared" si="178"/>
        <v>46036</v>
      </c>
      <c r="L2679" s="109"/>
      <c r="M2679" s="1"/>
      <c r="N2679" s="1"/>
      <c r="O2679" s="1"/>
    </row>
    <row r="2680" spans="9:15">
      <c r="I2680" s="108">
        <f t="shared" ref="I2680:K2695" si="179">I2679+1</f>
        <v>2675</v>
      </c>
      <c r="J2680" s="100">
        <f t="shared" si="179"/>
        <v>46037</v>
      </c>
      <c r="K2680" s="100">
        <f t="shared" si="179"/>
        <v>46037</v>
      </c>
      <c r="L2680" s="109"/>
      <c r="M2680" s="1"/>
      <c r="N2680" s="1"/>
      <c r="O2680" s="1"/>
    </row>
    <row r="2681" spans="9:15">
      <c r="I2681" s="108">
        <f t="shared" si="179"/>
        <v>2676</v>
      </c>
      <c r="J2681" s="100">
        <f t="shared" si="179"/>
        <v>46038</v>
      </c>
      <c r="K2681" s="100">
        <f t="shared" si="179"/>
        <v>46038</v>
      </c>
      <c r="L2681" s="109"/>
      <c r="M2681" s="1"/>
      <c r="N2681" s="1"/>
      <c r="O2681" s="1"/>
    </row>
    <row r="2682" spans="9:15">
      <c r="I2682" s="108">
        <f t="shared" si="179"/>
        <v>2677</v>
      </c>
      <c r="J2682" s="100">
        <f t="shared" si="179"/>
        <v>46039</v>
      </c>
      <c r="K2682" s="100">
        <f t="shared" si="179"/>
        <v>46039</v>
      </c>
      <c r="L2682" s="109"/>
      <c r="M2682" s="1"/>
      <c r="N2682" s="1"/>
      <c r="O2682" s="1"/>
    </row>
    <row r="2683" spans="9:15">
      <c r="I2683" s="108">
        <f t="shared" si="179"/>
        <v>2678</v>
      </c>
      <c r="J2683" s="100">
        <f t="shared" si="179"/>
        <v>46040</v>
      </c>
      <c r="K2683" s="100">
        <f t="shared" si="179"/>
        <v>46040</v>
      </c>
      <c r="L2683" s="109"/>
      <c r="M2683" s="1"/>
      <c r="N2683" s="1"/>
      <c r="O2683" s="1"/>
    </row>
    <row r="2684" spans="9:15">
      <c r="I2684" s="108">
        <f t="shared" si="179"/>
        <v>2679</v>
      </c>
      <c r="J2684" s="100">
        <f t="shared" si="179"/>
        <v>46041</v>
      </c>
      <c r="K2684" s="100">
        <f t="shared" si="179"/>
        <v>46041</v>
      </c>
      <c r="L2684" s="109"/>
      <c r="M2684" s="1"/>
      <c r="N2684" s="1"/>
      <c r="O2684" s="1"/>
    </row>
    <row r="2685" spans="9:15">
      <c r="I2685" s="108">
        <f t="shared" si="179"/>
        <v>2680</v>
      </c>
      <c r="J2685" s="100">
        <f t="shared" si="179"/>
        <v>46042</v>
      </c>
      <c r="K2685" s="100">
        <f t="shared" si="179"/>
        <v>46042</v>
      </c>
      <c r="L2685" s="109"/>
      <c r="M2685" s="1"/>
      <c r="N2685" s="1"/>
      <c r="O2685" s="1"/>
    </row>
    <row r="2686" spans="9:15">
      <c r="I2686" s="108">
        <f t="shared" si="179"/>
        <v>2681</v>
      </c>
      <c r="J2686" s="100">
        <f t="shared" si="179"/>
        <v>46043</v>
      </c>
      <c r="K2686" s="100">
        <f t="shared" si="179"/>
        <v>46043</v>
      </c>
      <c r="L2686" s="109"/>
      <c r="M2686" s="1"/>
      <c r="N2686" s="1"/>
      <c r="O2686" s="1"/>
    </row>
    <row r="2687" spans="9:15">
      <c r="I2687" s="108">
        <f t="shared" si="179"/>
        <v>2682</v>
      </c>
      <c r="J2687" s="100">
        <f t="shared" si="179"/>
        <v>46044</v>
      </c>
      <c r="K2687" s="100">
        <f t="shared" si="179"/>
        <v>46044</v>
      </c>
      <c r="L2687" s="109"/>
      <c r="M2687" s="1"/>
      <c r="N2687" s="1"/>
      <c r="O2687" s="1"/>
    </row>
    <row r="2688" spans="9:15">
      <c r="I2688" s="108">
        <f t="shared" si="179"/>
        <v>2683</v>
      </c>
      <c r="J2688" s="100">
        <f t="shared" si="179"/>
        <v>46045</v>
      </c>
      <c r="K2688" s="100">
        <f t="shared" si="179"/>
        <v>46045</v>
      </c>
      <c r="L2688" s="109"/>
      <c r="M2688" s="1"/>
      <c r="N2688" s="1"/>
      <c r="O2688" s="1"/>
    </row>
    <row r="2689" spans="9:15">
      <c r="I2689" s="108">
        <f t="shared" si="179"/>
        <v>2684</v>
      </c>
      <c r="J2689" s="100">
        <f t="shared" si="179"/>
        <v>46046</v>
      </c>
      <c r="K2689" s="100">
        <f t="shared" si="179"/>
        <v>46046</v>
      </c>
      <c r="L2689" s="109"/>
      <c r="M2689" s="1"/>
      <c r="N2689" s="1"/>
      <c r="O2689" s="1"/>
    </row>
    <row r="2690" spans="9:15">
      <c r="I2690" s="108">
        <f t="shared" si="179"/>
        <v>2685</v>
      </c>
      <c r="J2690" s="100">
        <f t="shared" si="179"/>
        <v>46047</v>
      </c>
      <c r="K2690" s="100">
        <f t="shared" si="179"/>
        <v>46047</v>
      </c>
      <c r="L2690" s="109"/>
      <c r="M2690" s="1"/>
      <c r="N2690" s="1"/>
      <c r="O2690" s="1"/>
    </row>
    <row r="2691" spans="9:15">
      <c r="I2691" s="108">
        <f t="shared" si="179"/>
        <v>2686</v>
      </c>
      <c r="J2691" s="100">
        <f t="shared" si="179"/>
        <v>46048</v>
      </c>
      <c r="K2691" s="100">
        <f t="shared" si="179"/>
        <v>46048</v>
      </c>
      <c r="L2691" s="109"/>
      <c r="M2691" s="1"/>
      <c r="N2691" s="1"/>
      <c r="O2691" s="1"/>
    </row>
    <row r="2692" spans="9:15">
      <c r="I2692" s="108">
        <f t="shared" si="179"/>
        <v>2687</v>
      </c>
      <c r="J2692" s="100">
        <f t="shared" si="179"/>
        <v>46049</v>
      </c>
      <c r="K2692" s="100">
        <f t="shared" si="179"/>
        <v>46049</v>
      </c>
      <c r="L2692" s="109"/>
      <c r="M2692" s="1"/>
      <c r="N2692" s="1"/>
      <c r="O2692" s="1"/>
    </row>
    <row r="2693" spans="9:15">
      <c r="I2693" s="108">
        <f t="shared" si="179"/>
        <v>2688</v>
      </c>
      <c r="J2693" s="100">
        <f t="shared" si="179"/>
        <v>46050</v>
      </c>
      <c r="K2693" s="100">
        <f t="shared" si="179"/>
        <v>46050</v>
      </c>
      <c r="L2693" s="109"/>
      <c r="M2693" s="1"/>
      <c r="N2693" s="1"/>
      <c r="O2693" s="1"/>
    </row>
    <row r="2694" spans="9:15">
      <c r="I2694" s="108">
        <f t="shared" si="179"/>
        <v>2689</v>
      </c>
      <c r="J2694" s="100">
        <f t="shared" si="179"/>
        <v>46051</v>
      </c>
      <c r="K2694" s="100">
        <f t="shared" si="179"/>
        <v>46051</v>
      </c>
      <c r="L2694" s="109"/>
      <c r="M2694" s="1"/>
      <c r="N2694" s="1"/>
      <c r="O2694" s="1"/>
    </row>
    <row r="2695" spans="9:15">
      <c r="I2695" s="108">
        <f t="shared" si="179"/>
        <v>2690</v>
      </c>
      <c r="J2695" s="100">
        <f t="shared" si="179"/>
        <v>46052</v>
      </c>
      <c r="K2695" s="100">
        <f t="shared" si="179"/>
        <v>46052</v>
      </c>
      <c r="L2695" s="109"/>
      <c r="M2695" s="1"/>
      <c r="N2695" s="1"/>
      <c r="O2695" s="1"/>
    </row>
    <row r="2696" spans="9:15">
      <c r="I2696" s="108">
        <f t="shared" ref="I2696:K2711" si="180">I2695+1</f>
        <v>2691</v>
      </c>
      <c r="J2696" s="100">
        <f t="shared" si="180"/>
        <v>46053</v>
      </c>
      <c r="K2696" s="100">
        <f t="shared" si="180"/>
        <v>46053</v>
      </c>
      <c r="L2696" s="109"/>
      <c r="M2696" s="1"/>
      <c r="N2696" s="1"/>
      <c r="O2696" s="1"/>
    </row>
    <row r="2697" spans="9:15">
      <c r="I2697" s="108">
        <f t="shared" si="180"/>
        <v>2692</v>
      </c>
      <c r="J2697" s="100">
        <f t="shared" si="180"/>
        <v>46054</v>
      </c>
      <c r="K2697" s="100">
        <f t="shared" si="180"/>
        <v>46054</v>
      </c>
      <c r="L2697" s="109"/>
      <c r="M2697" s="1"/>
      <c r="N2697" s="1"/>
      <c r="O2697" s="1"/>
    </row>
    <row r="2698" spans="9:15">
      <c r="I2698" s="108">
        <f t="shared" si="180"/>
        <v>2693</v>
      </c>
      <c r="J2698" s="100">
        <f t="shared" si="180"/>
        <v>46055</v>
      </c>
      <c r="K2698" s="100">
        <f t="shared" si="180"/>
        <v>46055</v>
      </c>
      <c r="L2698" s="109"/>
      <c r="M2698" s="1"/>
      <c r="N2698" s="1"/>
      <c r="O2698" s="1"/>
    </row>
    <row r="2699" spans="9:15">
      <c r="I2699" s="108">
        <f t="shared" si="180"/>
        <v>2694</v>
      </c>
      <c r="J2699" s="100">
        <f t="shared" si="180"/>
        <v>46056</v>
      </c>
      <c r="K2699" s="100">
        <f t="shared" si="180"/>
        <v>46056</v>
      </c>
      <c r="L2699" s="109"/>
      <c r="M2699" s="1"/>
      <c r="N2699" s="1"/>
      <c r="O2699" s="1"/>
    </row>
    <row r="2700" spans="9:15">
      <c r="I2700" s="108">
        <f t="shared" si="180"/>
        <v>2695</v>
      </c>
      <c r="J2700" s="100">
        <f t="shared" si="180"/>
        <v>46057</v>
      </c>
      <c r="K2700" s="100">
        <f t="shared" si="180"/>
        <v>46057</v>
      </c>
      <c r="L2700" s="109"/>
      <c r="M2700" s="1"/>
      <c r="N2700" s="1"/>
      <c r="O2700" s="1"/>
    </row>
    <row r="2701" spans="9:15">
      <c r="I2701" s="108">
        <f t="shared" si="180"/>
        <v>2696</v>
      </c>
      <c r="J2701" s="100">
        <f t="shared" si="180"/>
        <v>46058</v>
      </c>
      <c r="K2701" s="100">
        <f t="shared" si="180"/>
        <v>46058</v>
      </c>
      <c r="L2701" s="109"/>
      <c r="M2701" s="1"/>
      <c r="N2701" s="1"/>
      <c r="O2701" s="1"/>
    </row>
    <row r="2702" spans="9:15">
      <c r="I2702" s="108">
        <f t="shared" si="180"/>
        <v>2697</v>
      </c>
      <c r="J2702" s="100">
        <f t="shared" si="180"/>
        <v>46059</v>
      </c>
      <c r="K2702" s="100">
        <f t="shared" si="180"/>
        <v>46059</v>
      </c>
      <c r="L2702" s="109"/>
      <c r="M2702" s="1"/>
      <c r="N2702" s="1"/>
      <c r="O2702" s="1"/>
    </row>
    <row r="2703" spans="9:15">
      <c r="I2703" s="108">
        <f t="shared" si="180"/>
        <v>2698</v>
      </c>
      <c r="J2703" s="100">
        <f t="shared" si="180"/>
        <v>46060</v>
      </c>
      <c r="K2703" s="100">
        <f t="shared" si="180"/>
        <v>46060</v>
      </c>
      <c r="L2703" s="109"/>
      <c r="M2703" s="1"/>
      <c r="N2703" s="1"/>
      <c r="O2703" s="1"/>
    </row>
    <row r="2704" spans="9:15">
      <c r="I2704" s="108">
        <f t="shared" si="180"/>
        <v>2699</v>
      </c>
      <c r="J2704" s="100">
        <f t="shared" si="180"/>
        <v>46061</v>
      </c>
      <c r="K2704" s="100">
        <f t="shared" si="180"/>
        <v>46061</v>
      </c>
      <c r="L2704" s="109"/>
      <c r="M2704" s="1"/>
      <c r="N2704" s="1"/>
      <c r="O2704" s="1"/>
    </row>
    <row r="2705" spans="9:15">
      <c r="I2705" s="108">
        <f t="shared" si="180"/>
        <v>2700</v>
      </c>
      <c r="J2705" s="100">
        <f t="shared" si="180"/>
        <v>46062</v>
      </c>
      <c r="K2705" s="100">
        <f t="shared" si="180"/>
        <v>46062</v>
      </c>
      <c r="L2705" s="109"/>
      <c r="M2705" s="1"/>
      <c r="N2705" s="1"/>
      <c r="O2705" s="1"/>
    </row>
    <row r="2706" spans="9:15">
      <c r="I2706" s="108">
        <f t="shared" si="180"/>
        <v>2701</v>
      </c>
      <c r="J2706" s="100">
        <f t="shared" si="180"/>
        <v>46063</v>
      </c>
      <c r="K2706" s="100">
        <f t="shared" si="180"/>
        <v>46063</v>
      </c>
      <c r="L2706" s="109"/>
      <c r="M2706" s="1"/>
      <c r="N2706" s="1"/>
      <c r="O2706" s="1"/>
    </row>
    <row r="2707" spans="9:15">
      <c r="I2707" s="108">
        <f t="shared" si="180"/>
        <v>2702</v>
      </c>
      <c r="J2707" s="100">
        <f t="shared" si="180"/>
        <v>46064</v>
      </c>
      <c r="K2707" s="100">
        <f t="shared" si="180"/>
        <v>46064</v>
      </c>
      <c r="L2707" s="109"/>
      <c r="M2707" s="1"/>
      <c r="N2707" s="1"/>
      <c r="O2707" s="1"/>
    </row>
    <row r="2708" spans="9:15">
      <c r="I2708" s="108">
        <f t="shared" si="180"/>
        <v>2703</v>
      </c>
      <c r="J2708" s="100">
        <f t="shared" si="180"/>
        <v>46065</v>
      </c>
      <c r="K2708" s="100">
        <f t="shared" si="180"/>
        <v>46065</v>
      </c>
      <c r="L2708" s="109"/>
      <c r="M2708" s="1"/>
      <c r="N2708" s="1"/>
      <c r="O2708" s="1"/>
    </row>
    <row r="2709" spans="9:15">
      <c r="I2709" s="108">
        <f t="shared" si="180"/>
        <v>2704</v>
      </c>
      <c r="J2709" s="100">
        <f t="shared" si="180"/>
        <v>46066</v>
      </c>
      <c r="K2709" s="100">
        <f t="shared" si="180"/>
        <v>46066</v>
      </c>
      <c r="L2709" s="109"/>
      <c r="M2709" s="1"/>
      <c r="N2709" s="1"/>
      <c r="O2709" s="1"/>
    </row>
    <row r="2710" spans="9:15">
      <c r="I2710" s="108">
        <f t="shared" si="180"/>
        <v>2705</v>
      </c>
      <c r="J2710" s="100">
        <f t="shared" si="180"/>
        <v>46067</v>
      </c>
      <c r="K2710" s="100">
        <f t="shared" si="180"/>
        <v>46067</v>
      </c>
      <c r="L2710" s="109"/>
      <c r="M2710" s="1"/>
      <c r="N2710" s="1"/>
      <c r="O2710" s="1"/>
    </row>
    <row r="2711" spans="9:15">
      <c r="I2711" s="108">
        <f t="shared" si="180"/>
        <v>2706</v>
      </c>
      <c r="J2711" s="100">
        <f t="shared" si="180"/>
        <v>46068</v>
      </c>
      <c r="K2711" s="100">
        <f t="shared" si="180"/>
        <v>46068</v>
      </c>
      <c r="L2711" s="109"/>
      <c r="M2711" s="1"/>
      <c r="N2711" s="1"/>
      <c r="O2711" s="1"/>
    </row>
    <row r="2712" spans="9:15">
      <c r="I2712" s="108">
        <f t="shared" ref="I2712:K2727" si="181">I2711+1</f>
        <v>2707</v>
      </c>
      <c r="J2712" s="100">
        <f t="shared" si="181"/>
        <v>46069</v>
      </c>
      <c r="K2712" s="100">
        <f t="shared" si="181"/>
        <v>46069</v>
      </c>
      <c r="L2712" s="109"/>
      <c r="M2712" s="1"/>
      <c r="N2712" s="1"/>
      <c r="O2712" s="1"/>
    </row>
    <row r="2713" spans="9:15">
      <c r="I2713" s="108">
        <f t="shared" si="181"/>
        <v>2708</v>
      </c>
      <c r="J2713" s="100">
        <f t="shared" si="181"/>
        <v>46070</v>
      </c>
      <c r="K2713" s="100">
        <f t="shared" si="181"/>
        <v>46070</v>
      </c>
      <c r="L2713" s="109"/>
      <c r="M2713" s="1"/>
      <c r="N2713" s="1"/>
      <c r="O2713" s="1"/>
    </row>
    <row r="2714" spans="9:15">
      <c r="I2714" s="108">
        <f t="shared" si="181"/>
        <v>2709</v>
      </c>
      <c r="J2714" s="100">
        <f t="shared" si="181"/>
        <v>46071</v>
      </c>
      <c r="K2714" s="100">
        <f t="shared" si="181"/>
        <v>46071</v>
      </c>
      <c r="L2714" s="109"/>
      <c r="M2714" s="1"/>
      <c r="N2714" s="1"/>
      <c r="O2714" s="1"/>
    </row>
    <row r="2715" spans="9:15">
      <c r="I2715" s="108">
        <f t="shared" si="181"/>
        <v>2710</v>
      </c>
      <c r="J2715" s="100">
        <f t="shared" si="181"/>
        <v>46072</v>
      </c>
      <c r="K2715" s="100">
        <f t="shared" si="181"/>
        <v>46072</v>
      </c>
      <c r="L2715" s="109"/>
      <c r="M2715" s="1"/>
      <c r="N2715" s="1"/>
      <c r="O2715" s="1"/>
    </row>
    <row r="2716" spans="9:15">
      <c r="I2716" s="108">
        <f t="shared" si="181"/>
        <v>2711</v>
      </c>
      <c r="J2716" s="100">
        <f t="shared" si="181"/>
        <v>46073</v>
      </c>
      <c r="K2716" s="100">
        <f t="shared" si="181"/>
        <v>46073</v>
      </c>
      <c r="L2716" s="109"/>
      <c r="M2716" s="1"/>
      <c r="N2716" s="1"/>
      <c r="O2716" s="1"/>
    </row>
    <row r="2717" spans="9:15">
      <c r="I2717" s="108">
        <f t="shared" si="181"/>
        <v>2712</v>
      </c>
      <c r="J2717" s="100">
        <f t="shared" si="181"/>
        <v>46074</v>
      </c>
      <c r="K2717" s="100">
        <f t="shared" si="181"/>
        <v>46074</v>
      </c>
      <c r="L2717" s="109"/>
      <c r="M2717" s="1"/>
      <c r="N2717" s="1"/>
      <c r="O2717" s="1"/>
    </row>
    <row r="2718" spans="9:15">
      <c r="I2718" s="108">
        <f t="shared" si="181"/>
        <v>2713</v>
      </c>
      <c r="J2718" s="100">
        <f t="shared" si="181"/>
        <v>46075</v>
      </c>
      <c r="K2718" s="100">
        <f t="shared" si="181"/>
        <v>46075</v>
      </c>
      <c r="L2718" s="109"/>
      <c r="M2718" s="1"/>
      <c r="N2718" s="1"/>
      <c r="O2718" s="1"/>
    </row>
    <row r="2719" spans="9:15">
      <c r="I2719" s="108">
        <f t="shared" si="181"/>
        <v>2714</v>
      </c>
      <c r="J2719" s="100">
        <f t="shared" si="181"/>
        <v>46076</v>
      </c>
      <c r="K2719" s="100">
        <f t="shared" si="181"/>
        <v>46076</v>
      </c>
      <c r="L2719" s="109"/>
      <c r="M2719" s="1"/>
      <c r="N2719" s="1"/>
      <c r="O2719" s="1"/>
    </row>
    <row r="2720" spans="9:15">
      <c r="I2720" s="108">
        <f t="shared" si="181"/>
        <v>2715</v>
      </c>
      <c r="J2720" s="100">
        <f t="shared" si="181"/>
        <v>46077</v>
      </c>
      <c r="K2720" s="100">
        <f t="shared" si="181"/>
        <v>46077</v>
      </c>
      <c r="L2720" s="109"/>
      <c r="M2720" s="1"/>
      <c r="N2720" s="1"/>
      <c r="O2720" s="1"/>
    </row>
    <row r="2721" spans="9:15">
      <c r="I2721" s="108">
        <f t="shared" si="181"/>
        <v>2716</v>
      </c>
      <c r="J2721" s="100">
        <f t="shared" si="181"/>
        <v>46078</v>
      </c>
      <c r="K2721" s="100">
        <f t="shared" si="181"/>
        <v>46078</v>
      </c>
      <c r="L2721" s="109"/>
      <c r="M2721" s="1"/>
      <c r="N2721" s="1"/>
      <c r="O2721" s="1"/>
    </row>
    <row r="2722" spans="9:15">
      <c r="I2722" s="108">
        <f t="shared" si="181"/>
        <v>2717</v>
      </c>
      <c r="J2722" s="100">
        <f t="shared" si="181"/>
        <v>46079</v>
      </c>
      <c r="K2722" s="100">
        <f t="shared" si="181"/>
        <v>46079</v>
      </c>
      <c r="L2722" s="109"/>
      <c r="M2722" s="1"/>
      <c r="N2722" s="1"/>
      <c r="O2722" s="1"/>
    </row>
    <row r="2723" spans="9:15">
      <c r="I2723" s="108">
        <f t="shared" si="181"/>
        <v>2718</v>
      </c>
      <c r="J2723" s="100">
        <f t="shared" si="181"/>
        <v>46080</v>
      </c>
      <c r="K2723" s="100">
        <f t="shared" si="181"/>
        <v>46080</v>
      </c>
      <c r="L2723" s="109"/>
      <c r="M2723" s="1"/>
      <c r="N2723" s="1"/>
      <c r="O2723" s="1"/>
    </row>
    <row r="2724" spans="9:15">
      <c r="I2724" s="108">
        <f t="shared" si="181"/>
        <v>2719</v>
      </c>
      <c r="J2724" s="100">
        <f t="shared" si="181"/>
        <v>46081</v>
      </c>
      <c r="K2724" s="100">
        <f t="shared" si="181"/>
        <v>46081</v>
      </c>
      <c r="L2724" s="109"/>
      <c r="M2724" s="1"/>
      <c r="N2724" s="1"/>
      <c r="O2724" s="1"/>
    </row>
    <row r="2725" spans="9:15">
      <c r="I2725" s="108">
        <f t="shared" si="181"/>
        <v>2720</v>
      </c>
      <c r="J2725" s="100">
        <f t="shared" si="181"/>
        <v>46082</v>
      </c>
      <c r="K2725" s="100">
        <f t="shared" si="181"/>
        <v>46082</v>
      </c>
      <c r="L2725" s="109"/>
      <c r="M2725" s="1"/>
      <c r="N2725" s="1"/>
      <c r="O2725" s="1"/>
    </row>
    <row r="2726" spans="9:15">
      <c r="I2726" s="108">
        <f t="shared" si="181"/>
        <v>2721</v>
      </c>
      <c r="J2726" s="100">
        <f t="shared" si="181"/>
        <v>46083</v>
      </c>
      <c r="K2726" s="100">
        <f t="shared" si="181"/>
        <v>46083</v>
      </c>
      <c r="L2726" s="109"/>
      <c r="M2726" s="1"/>
      <c r="N2726" s="1"/>
      <c r="O2726" s="1"/>
    </row>
    <row r="2727" spans="9:15">
      <c r="I2727" s="108">
        <f t="shared" si="181"/>
        <v>2722</v>
      </c>
      <c r="J2727" s="100">
        <f t="shared" si="181"/>
        <v>46084</v>
      </c>
      <c r="K2727" s="100">
        <f t="shared" si="181"/>
        <v>46084</v>
      </c>
      <c r="L2727" s="109"/>
      <c r="M2727" s="1"/>
      <c r="N2727" s="1"/>
      <c r="O2727" s="1"/>
    </row>
    <row r="2728" spans="9:15">
      <c r="I2728" s="108">
        <f t="shared" ref="I2728:K2743" si="182">I2727+1</f>
        <v>2723</v>
      </c>
      <c r="J2728" s="100">
        <f t="shared" si="182"/>
        <v>46085</v>
      </c>
      <c r="K2728" s="100">
        <f t="shared" si="182"/>
        <v>46085</v>
      </c>
      <c r="L2728" s="109"/>
      <c r="M2728" s="1"/>
      <c r="N2728" s="1"/>
      <c r="O2728" s="1"/>
    </row>
    <row r="2729" spans="9:15">
      <c r="I2729" s="108">
        <f t="shared" si="182"/>
        <v>2724</v>
      </c>
      <c r="J2729" s="100">
        <f t="shared" si="182"/>
        <v>46086</v>
      </c>
      <c r="K2729" s="100">
        <f t="shared" si="182"/>
        <v>46086</v>
      </c>
      <c r="L2729" s="109"/>
      <c r="M2729" s="1"/>
      <c r="N2729" s="1"/>
      <c r="O2729" s="1"/>
    </row>
    <row r="2730" spans="9:15">
      <c r="I2730" s="108">
        <f t="shared" si="182"/>
        <v>2725</v>
      </c>
      <c r="J2730" s="100">
        <f t="shared" si="182"/>
        <v>46087</v>
      </c>
      <c r="K2730" s="100">
        <f t="shared" si="182"/>
        <v>46087</v>
      </c>
      <c r="L2730" s="109"/>
      <c r="M2730" s="1"/>
      <c r="N2730" s="1"/>
      <c r="O2730" s="1"/>
    </row>
    <row r="2731" spans="9:15">
      <c r="I2731" s="108">
        <f t="shared" si="182"/>
        <v>2726</v>
      </c>
      <c r="J2731" s="100">
        <f t="shared" si="182"/>
        <v>46088</v>
      </c>
      <c r="K2731" s="100">
        <f t="shared" si="182"/>
        <v>46088</v>
      </c>
      <c r="L2731" s="109"/>
      <c r="M2731" s="1"/>
      <c r="N2731" s="1"/>
      <c r="O2731" s="1"/>
    </row>
    <row r="2732" spans="9:15">
      <c r="I2732" s="108">
        <f t="shared" si="182"/>
        <v>2727</v>
      </c>
      <c r="J2732" s="100">
        <f t="shared" si="182"/>
        <v>46089</v>
      </c>
      <c r="K2732" s="100">
        <f t="shared" si="182"/>
        <v>46089</v>
      </c>
      <c r="L2732" s="109"/>
      <c r="M2732" s="1"/>
      <c r="N2732" s="1"/>
      <c r="O2732" s="1"/>
    </row>
    <row r="2733" spans="9:15">
      <c r="I2733" s="108">
        <f t="shared" si="182"/>
        <v>2728</v>
      </c>
      <c r="J2733" s="100">
        <f t="shared" si="182"/>
        <v>46090</v>
      </c>
      <c r="K2733" s="100">
        <f t="shared" si="182"/>
        <v>46090</v>
      </c>
      <c r="L2733" s="109"/>
      <c r="M2733" s="1"/>
      <c r="N2733" s="1"/>
      <c r="O2733" s="1"/>
    </row>
    <row r="2734" spans="9:15">
      <c r="I2734" s="108">
        <f t="shared" si="182"/>
        <v>2729</v>
      </c>
      <c r="J2734" s="100">
        <f t="shared" si="182"/>
        <v>46091</v>
      </c>
      <c r="K2734" s="100">
        <f t="shared" si="182"/>
        <v>46091</v>
      </c>
      <c r="L2734" s="109"/>
      <c r="M2734" s="1"/>
      <c r="N2734" s="1"/>
      <c r="O2734" s="1"/>
    </row>
    <row r="2735" spans="9:15">
      <c r="I2735" s="108">
        <f t="shared" si="182"/>
        <v>2730</v>
      </c>
      <c r="J2735" s="100">
        <f t="shared" si="182"/>
        <v>46092</v>
      </c>
      <c r="K2735" s="100">
        <f t="shared" si="182"/>
        <v>46092</v>
      </c>
      <c r="L2735" s="109"/>
      <c r="M2735" s="1"/>
      <c r="N2735" s="1"/>
      <c r="O2735" s="1"/>
    </row>
    <row r="2736" spans="9:15">
      <c r="I2736" s="108">
        <f t="shared" si="182"/>
        <v>2731</v>
      </c>
      <c r="J2736" s="100">
        <f t="shared" si="182"/>
        <v>46093</v>
      </c>
      <c r="K2736" s="100">
        <f t="shared" si="182"/>
        <v>46093</v>
      </c>
      <c r="L2736" s="109"/>
      <c r="M2736" s="1"/>
      <c r="N2736" s="1"/>
      <c r="O2736" s="1"/>
    </row>
    <row r="2737" spans="9:15">
      <c r="I2737" s="108">
        <f t="shared" si="182"/>
        <v>2732</v>
      </c>
      <c r="J2737" s="100">
        <f t="shared" si="182"/>
        <v>46094</v>
      </c>
      <c r="K2737" s="100">
        <f t="shared" si="182"/>
        <v>46094</v>
      </c>
      <c r="L2737" s="109"/>
      <c r="M2737" s="1"/>
      <c r="N2737" s="1"/>
      <c r="O2737" s="1"/>
    </row>
    <row r="2738" spans="9:15">
      <c r="I2738" s="108">
        <f t="shared" si="182"/>
        <v>2733</v>
      </c>
      <c r="J2738" s="100">
        <f t="shared" si="182"/>
        <v>46095</v>
      </c>
      <c r="K2738" s="100">
        <f t="shared" si="182"/>
        <v>46095</v>
      </c>
      <c r="L2738" s="109"/>
      <c r="M2738" s="1"/>
      <c r="N2738" s="1"/>
      <c r="O2738" s="1"/>
    </row>
    <row r="2739" spans="9:15">
      <c r="I2739" s="108">
        <f t="shared" si="182"/>
        <v>2734</v>
      </c>
      <c r="J2739" s="100">
        <f t="shared" si="182"/>
        <v>46096</v>
      </c>
      <c r="K2739" s="100">
        <f t="shared" si="182"/>
        <v>46096</v>
      </c>
      <c r="L2739" s="109"/>
      <c r="M2739" s="1"/>
      <c r="N2739" s="1"/>
      <c r="O2739" s="1"/>
    </row>
    <row r="2740" spans="9:15">
      <c r="I2740" s="108">
        <f t="shared" si="182"/>
        <v>2735</v>
      </c>
      <c r="J2740" s="100">
        <f t="shared" si="182"/>
        <v>46097</v>
      </c>
      <c r="K2740" s="100">
        <f t="shared" si="182"/>
        <v>46097</v>
      </c>
      <c r="L2740" s="109"/>
      <c r="M2740" s="1"/>
      <c r="N2740" s="1"/>
      <c r="O2740" s="1"/>
    </row>
    <row r="2741" spans="9:15">
      <c r="I2741" s="108">
        <f t="shared" si="182"/>
        <v>2736</v>
      </c>
      <c r="J2741" s="100">
        <f t="shared" si="182"/>
        <v>46098</v>
      </c>
      <c r="K2741" s="100">
        <f t="shared" si="182"/>
        <v>46098</v>
      </c>
      <c r="L2741" s="109"/>
      <c r="M2741" s="1"/>
      <c r="N2741" s="1"/>
      <c r="O2741" s="1"/>
    </row>
    <row r="2742" spans="9:15">
      <c r="I2742" s="108">
        <f t="shared" si="182"/>
        <v>2737</v>
      </c>
      <c r="J2742" s="100">
        <f t="shared" si="182"/>
        <v>46099</v>
      </c>
      <c r="K2742" s="100">
        <f t="shared" si="182"/>
        <v>46099</v>
      </c>
      <c r="L2742" s="109"/>
      <c r="M2742" s="1"/>
      <c r="N2742" s="1"/>
      <c r="O2742" s="1"/>
    </row>
    <row r="2743" spans="9:15">
      <c r="I2743" s="108">
        <f t="shared" si="182"/>
        <v>2738</v>
      </c>
      <c r="J2743" s="100">
        <f t="shared" si="182"/>
        <v>46100</v>
      </c>
      <c r="K2743" s="100">
        <f t="shared" si="182"/>
        <v>46100</v>
      </c>
      <c r="L2743" s="109"/>
      <c r="M2743" s="1"/>
      <c r="N2743" s="1"/>
      <c r="O2743" s="1"/>
    </row>
    <row r="2744" spans="9:15">
      <c r="I2744" s="108">
        <f t="shared" ref="I2744:K2759" si="183">I2743+1</f>
        <v>2739</v>
      </c>
      <c r="J2744" s="100">
        <f t="shared" si="183"/>
        <v>46101</v>
      </c>
      <c r="K2744" s="100">
        <f t="shared" si="183"/>
        <v>46101</v>
      </c>
      <c r="L2744" s="109"/>
      <c r="M2744" s="1"/>
      <c r="N2744" s="1"/>
      <c r="O2744" s="1"/>
    </row>
    <row r="2745" spans="9:15">
      <c r="I2745" s="108">
        <f t="shared" si="183"/>
        <v>2740</v>
      </c>
      <c r="J2745" s="100">
        <f t="shared" si="183"/>
        <v>46102</v>
      </c>
      <c r="K2745" s="100">
        <f t="shared" si="183"/>
        <v>46102</v>
      </c>
      <c r="L2745" s="109"/>
      <c r="M2745" s="1"/>
      <c r="N2745" s="1"/>
      <c r="O2745" s="1"/>
    </row>
    <row r="2746" spans="9:15">
      <c r="I2746" s="108">
        <f t="shared" si="183"/>
        <v>2741</v>
      </c>
      <c r="J2746" s="100">
        <f t="shared" si="183"/>
        <v>46103</v>
      </c>
      <c r="K2746" s="100">
        <f t="shared" si="183"/>
        <v>46103</v>
      </c>
      <c r="L2746" s="109"/>
      <c r="M2746" s="1"/>
      <c r="N2746" s="1"/>
      <c r="O2746" s="1"/>
    </row>
    <row r="2747" spans="9:15">
      <c r="I2747" s="108">
        <f t="shared" si="183"/>
        <v>2742</v>
      </c>
      <c r="J2747" s="100">
        <f t="shared" si="183"/>
        <v>46104</v>
      </c>
      <c r="K2747" s="100">
        <f t="shared" si="183"/>
        <v>46104</v>
      </c>
      <c r="L2747" s="109"/>
      <c r="M2747" s="1"/>
      <c r="N2747" s="1"/>
      <c r="O2747" s="1"/>
    </row>
    <row r="2748" spans="9:15">
      <c r="I2748" s="108">
        <f t="shared" si="183"/>
        <v>2743</v>
      </c>
      <c r="J2748" s="100">
        <f t="shared" si="183"/>
        <v>46105</v>
      </c>
      <c r="K2748" s="100">
        <f t="shared" si="183"/>
        <v>46105</v>
      </c>
      <c r="L2748" s="109"/>
      <c r="M2748" s="1"/>
      <c r="N2748" s="1"/>
      <c r="O2748" s="1"/>
    </row>
    <row r="2749" spans="9:15">
      <c r="I2749" s="108">
        <f t="shared" si="183"/>
        <v>2744</v>
      </c>
      <c r="J2749" s="100">
        <f t="shared" si="183"/>
        <v>46106</v>
      </c>
      <c r="K2749" s="100">
        <f t="shared" si="183"/>
        <v>46106</v>
      </c>
      <c r="L2749" s="109"/>
      <c r="M2749" s="1"/>
      <c r="N2749" s="1"/>
      <c r="O2749" s="1"/>
    </row>
    <row r="2750" spans="9:15">
      <c r="I2750" s="108">
        <f t="shared" si="183"/>
        <v>2745</v>
      </c>
      <c r="J2750" s="100">
        <f t="shared" si="183"/>
        <v>46107</v>
      </c>
      <c r="K2750" s="100">
        <f t="shared" si="183"/>
        <v>46107</v>
      </c>
      <c r="L2750" s="109"/>
      <c r="M2750" s="1"/>
      <c r="N2750" s="1"/>
      <c r="O2750" s="1"/>
    </row>
    <row r="2751" spans="9:15">
      <c r="I2751" s="108">
        <f t="shared" si="183"/>
        <v>2746</v>
      </c>
      <c r="J2751" s="100">
        <f t="shared" si="183"/>
        <v>46108</v>
      </c>
      <c r="K2751" s="100">
        <f t="shared" si="183"/>
        <v>46108</v>
      </c>
      <c r="L2751" s="109"/>
      <c r="M2751" s="1"/>
      <c r="N2751" s="1"/>
      <c r="O2751" s="1"/>
    </row>
    <row r="2752" spans="9:15">
      <c r="I2752" s="108">
        <f t="shared" si="183"/>
        <v>2747</v>
      </c>
      <c r="J2752" s="100">
        <f t="shared" si="183"/>
        <v>46109</v>
      </c>
      <c r="K2752" s="100">
        <f t="shared" si="183"/>
        <v>46109</v>
      </c>
      <c r="L2752" s="109"/>
      <c r="M2752" s="1"/>
      <c r="N2752" s="1"/>
      <c r="O2752" s="1"/>
    </row>
    <row r="2753" spans="9:15">
      <c r="I2753" s="108">
        <f t="shared" si="183"/>
        <v>2748</v>
      </c>
      <c r="J2753" s="100">
        <f t="shared" si="183"/>
        <v>46110</v>
      </c>
      <c r="K2753" s="100">
        <f t="shared" si="183"/>
        <v>46110</v>
      </c>
      <c r="L2753" s="109"/>
      <c r="M2753" s="1"/>
      <c r="N2753" s="1"/>
      <c r="O2753" s="1"/>
    </row>
    <row r="2754" spans="9:15">
      <c r="I2754" s="108">
        <f t="shared" si="183"/>
        <v>2749</v>
      </c>
      <c r="J2754" s="100">
        <f t="shared" si="183"/>
        <v>46111</v>
      </c>
      <c r="K2754" s="100">
        <f t="shared" si="183"/>
        <v>46111</v>
      </c>
      <c r="L2754" s="109"/>
      <c r="M2754" s="1"/>
      <c r="N2754" s="1"/>
      <c r="O2754" s="1"/>
    </row>
    <row r="2755" spans="9:15">
      <c r="I2755" s="108">
        <f t="shared" si="183"/>
        <v>2750</v>
      </c>
      <c r="J2755" s="100">
        <f t="shared" si="183"/>
        <v>46112</v>
      </c>
      <c r="K2755" s="100">
        <f t="shared" si="183"/>
        <v>46112</v>
      </c>
      <c r="L2755" s="109"/>
      <c r="M2755" s="1"/>
      <c r="N2755" s="1"/>
      <c r="O2755" s="1"/>
    </row>
    <row r="2756" spans="9:15">
      <c r="I2756" s="108">
        <f t="shared" si="183"/>
        <v>2751</v>
      </c>
      <c r="J2756" s="100">
        <f t="shared" si="183"/>
        <v>46113</v>
      </c>
      <c r="K2756" s="100">
        <f t="shared" si="183"/>
        <v>46113</v>
      </c>
      <c r="L2756" s="109"/>
      <c r="M2756" s="1"/>
      <c r="N2756" s="1"/>
      <c r="O2756" s="1"/>
    </row>
    <row r="2757" spans="9:15">
      <c r="I2757" s="108">
        <f t="shared" si="183"/>
        <v>2752</v>
      </c>
      <c r="J2757" s="100">
        <f t="shared" si="183"/>
        <v>46114</v>
      </c>
      <c r="K2757" s="100">
        <f t="shared" si="183"/>
        <v>46114</v>
      </c>
      <c r="L2757" s="109"/>
      <c r="M2757" s="1"/>
      <c r="N2757" s="1"/>
      <c r="O2757" s="1"/>
    </row>
    <row r="2758" spans="9:15">
      <c r="I2758" s="108">
        <f t="shared" si="183"/>
        <v>2753</v>
      </c>
      <c r="J2758" s="100">
        <f t="shared" si="183"/>
        <v>46115</v>
      </c>
      <c r="K2758" s="100">
        <f t="shared" si="183"/>
        <v>46115</v>
      </c>
      <c r="L2758" s="109"/>
      <c r="M2758" s="1"/>
      <c r="N2758" s="1"/>
      <c r="O2758" s="1"/>
    </row>
    <row r="2759" spans="9:15">
      <c r="I2759" s="108">
        <f t="shared" si="183"/>
        <v>2754</v>
      </c>
      <c r="J2759" s="100">
        <f t="shared" si="183"/>
        <v>46116</v>
      </c>
      <c r="K2759" s="100">
        <f t="shared" si="183"/>
        <v>46116</v>
      </c>
      <c r="L2759" s="109"/>
      <c r="M2759" s="1"/>
      <c r="N2759" s="1"/>
      <c r="O2759" s="1"/>
    </row>
    <row r="2760" spans="9:15">
      <c r="I2760" s="108">
        <f t="shared" ref="I2760:K2775" si="184">I2759+1</f>
        <v>2755</v>
      </c>
      <c r="J2760" s="100">
        <f t="shared" si="184"/>
        <v>46117</v>
      </c>
      <c r="K2760" s="100">
        <f t="shared" si="184"/>
        <v>46117</v>
      </c>
      <c r="L2760" s="109"/>
      <c r="M2760" s="1"/>
      <c r="N2760" s="1"/>
      <c r="O2760" s="1"/>
    </row>
    <row r="2761" spans="9:15">
      <c r="I2761" s="108">
        <f t="shared" si="184"/>
        <v>2756</v>
      </c>
      <c r="J2761" s="100">
        <f t="shared" si="184"/>
        <v>46118</v>
      </c>
      <c r="K2761" s="100">
        <f t="shared" si="184"/>
        <v>46118</v>
      </c>
      <c r="L2761" s="109"/>
      <c r="M2761" s="1"/>
      <c r="N2761" s="1"/>
      <c r="O2761" s="1"/>
    </row>
    <row r="2762" spans="9:15">
      <c r="I2762" s="108">
        <f t="shared" si="184"/>
        <v>2757</v>
      </c>
      <c r="J2762" s="100">
        <f t="shared" si="184"/>
        <v>46119</v>
      </c>
      <c r="K2762" s="100">
        <f t="shared" si="184"/>
        <v>46119</v>
      </c>
      <c r="L2762" s="109"/>
      <c r="M2762" s="1"/>
      <c r="N2762" s="1"/>
      <c r="O2762" s="1"/>
    </row>
    <row r="2763" spans="9:15">
      <c r="I2763" s="108">
        <f t="shared" si="184"/>
        <v>2758</v>
      </c>
      <c r="J2763" s="100">
        <f t="shared" si="184"/>
        <v>46120</v>
      </c>
      <c r="K2763" s="100">
        <f t="shared" si="184"/>
        <v>46120</v>
      </c>
      <c r="L2763" s="109"/>
      <c r="M2763" s="1"/>
      <c r="N2763" s="1"/>
      <c r="O2763" s="1"/>
    </row>
    <row r="2764" spans="9:15">
      <c r="I2764" s="108">
        <f t="shared" si="184"/>
        <v>2759</v>
      </c>
      <c r="J2764" s="100">
        <f t="shared" si="184"/>
        <v>46121</v>
      </c>
      <c r="K2764" s="100">
        <f t="shared" si="184"/>
        <v>46121</v>
      </c>
      <c r="L2764" s="109"/>
      <c r="M2764" s="1"/>
      <c r="N2764" s="1"/>
      <c r="O2764" s="1"/>
    </row>
    <row r="2765" spans="9:15">
      <c r="I2765" s="108">
        <f t="shared" si="184"/>
        <v>2760</v>
      </c>
      <c r="J2765" s="100">
        <f t="shared" si="184"/>
        <v>46122</v>
      </c>
      <c r="K2765" s="100">
        <f t="shared" si="184"/>
        <v>46122</v>
      </c>
      <c r="L2765" s="109"/>
      <c r="M2765" s="1"/>
      <c r="N2765" s="1"/>
      <c r="O2765" s="1"/>
    </row>
    <row r="2766" spans="9:15">
      <c r="I2766" s="108">
        <f t="shared" si="184"/>
        <v>2761</v>
      </c>
      <c r="J2766" s="100">
        <f t="shared" si="184"/>
        <v>46123</v>
      </c>
      <c r="K2766" s="100">
        <f t="shared" si="184"/>
        <v>46123</v>
      </c>
      <c r="L2766" s="109"/>
      <c r="M2766" s="1"/>
      <c r="N2766" s="1"/>
      <c r="O2766" s="1"/>
    </row>
    <row r="2767" spans="9:15">
      <c r="I2767" s="108">
        <f t="shared" si="184"/>
        <v>2762</v>
      </c>
      <c r="J2767" s="100">
        <f t="shared" si="184"/>
        <v>46124</v>
      </c>
      <c r="K2767" s="100">
        <f t="shared" si="184"/>
        <v>46124</v>
      </c>
      <c r="L2767" s="109"/>
      <c r="M2767" s="1"/>
      <c r="N2767" s="1"/>
      <c r="O2767" s="1"/>
    </row>
    <row r="2768" spans="9:15">
      <c r="I2768" s="108">
        <f t="shared" si="184"/>
        <v>2763</v>
      </c>
      <c r="J2768" s="100">
        <f t="shared" si="184"/>
        <v>46125</v>
      </c>
      <c r="K2768" s="100">
        <f t="shared" si="184"/>
        <v>46125</v>
      </c>
      <c r="L2768" s="109"/>
      <c r="M2768" s="1"/>
      <c r="N2768" s="1"/>
      <c r="O2768" s="1"/>
    </row>
    <row r="2769" spans="9:15">
      <c r="I2769" s="108">
        <f t="shared" si="184"/>
        <v>2764</v>
      </c>
      <c r="J2769" s="100">
        <f t="shared" si="184"/>
        <v>46126</v>
      </c>
      <c r="K2769" s="100">
        <f t="shared" si="184"/>
        <v>46126</v>
      </c>
      <c r="L2769" s="109"/>
      <c r="M2769" s="1"/>
      <c r="N2769" s="1"/>
      <c r="O2769" s="1"/>
    </row>
    <row r="2770" spans="9:15">
      <c r="I2770" s="108">
        <f t="shared" si="184"/>
        <v>2765</v>
      </c>
      <c r="J2770" s="100">
        <f t="shared" si="184"/>
        <v>46127</v>
      </c>
      <c r="K2770" s="100">
        <f t="shared" si="184"/>
        <v>46127</v>
      </c>
      <c r="L2770" s="109"/>
      <c r="M2770" s="1"/>
      <c r="N2770" s="1"/>
      <c r="O2770" s="1"/>
    </row>
    <row r="2771" spans="9:15">
      <c r="I2771" s="108">
        <f t="shared" si="184"/>
        <v>2766</v>
      </c>
      <c r="J2771" s="100">
        <f t="shared" si="184"/>
        <v>46128</v>
      </c>
      <c r="K2771" s="100">
        <f t="shared" si="184"/>
        <v>46128</v>
      </c>
      <c r="L2771" s="109"/>
      <c r="M2771" s="1"/>
      <c r="N2771" s="1"/>
      <c r="O2771" s="1"/>
    </row>
    <row r="2772" spans="9:15">
      <c r="I2772" s="108">
        <f t="shared" si="184"/>
        <v>2767</v>
      </c>
      <c r="J2772" s="100">
        <f t="shared" si="184"/>
        <v>46129</v>
      </c>
      <c r="K2772" s="100">
        <f t="shared" si="184"/>
        <v>46129</v>
      </c>
      <c r="L2772" s="109"/>
      <c r="M2772" s="1"/>
      <c r="N2772" s="1"/>
      <c r="O2772" s="1"/>
    </row>
    <row r="2773" spans="9:15">
      <c r="I2773" s="108">
        <f t="shared" si="184"/>
        <v>2768</v>
      </c>
      <c r="J2773" s="100">
        <f t="shared" si="184"/>
        <v>46130</v>
      </c>
      <c r="K2773" s="100">
        <f t="shared" si="184"/>
        <v>46130</v>
      </c>
      <c r="L2773" s="109"/>
      <c r="M2773" s="1"/>
      <c r="N2773" s="1"/>
      <c r="O2773" s="1"/>
    </row>
    <row r="2774" spans="9:15">
      <c r="I2774" s="108">
        <f t="shared" si="184"/>
        <v>2769</v>
      </c>
      <c r="J2774" s="100">
        <f t="shared" si="184"/>
        <v>46131</v>
      </c>
      <c r="K2774" s="100">
        <f t="shared" si="184"/>
        <v>46131</v>
      </c>
      <c r="L2774" s="109"/>
      <c r="M2774" s="1"/>
      <c r="N2774" s="1"/>
      <c r="O2774" s="1"/>
    </row>
    <row r="2775" spans="9:15">
      <c r="I2775" s="108">
        <f t="shared" si="184"/>
        <v>2770</v>
      </c>
      <c r="J2775" s="100">
        <f t="shared" si="184"/>
        <v>46132</v>
      </c>
      <c r="K2775" s="100">
        <f t="shared" si="184"/>
        <v>46132</v>
      </c>
      <c r="L2775" s="109"/>
      <c r="M2775" s="1"/>
      <c r="N2775" s="1"/>
      <c r="O2775" s="1"/>
    </row>
    <row r="2776" spans="9:15">
      <c r="I2776" s="108">
        <f t="shared" ref="I2776:K2791" si="185">I2775+1</f>
        <v>2771</v>
      </c>
      <c r="J2776" s="100">
        <f t="shared" si="185"/>
        <v>46133</v>
      </c>
      <c r="K2776" s="100">
        <f t="shared" si="185"/>
        <v>46133</v>
      </c>
      <c r="L2776" s="109"/>
      <c r="M2776" s="1"/>
      <c r="N2776" s="1"/>
      <c r="O2776" s="1"/>
    </row>
    <row r="2777" spans="9:15">
      <c r="I2777" s="108">
        <f t="shared" si="185"/>
        <v>2772</v>
      </c>
      <c r="J2777" s="100">
        <f t="shared" si="185"/>
        <v>46134</v>
      </c>
      <c r="K2777" s="100">
        <f t="shared" si="185"/>
        <v>46134</v>
      </c>
      <c r="L2777" s="109"/>
      <c r="M2777" s="1"/>
      <c r="N2777" s="1"/>
      <c r="O2777" s="1"/>
    </row>
    <row r="2778" spans="9:15">
      <c r="I2778" s="108">
        <f t="shared" si="185"/>
        <v>2773</v>
      </c>
      <c r="J2778" s="100">
        <f t="shared" si="185"/>
        <v>46135</v>
      </c>
      <c r="K2778" s="100">
        <f t="shared" si="185"/>
        <v>46135</v>
      </c>
      <c r="L2778" s="109"/>
      <c r="M2778" s="1"/>
      <c r="N2778" s="1"/>
      <c r="O2778" s="1"/>
    </row>
    <row r="2779" spans="9:15">
      <c r="I2779" s="108">
        <f t="shared" si="185"/>
        <v>2774</v>
      </c>
      <c r="J2779" s="100">
        <f t="shared" si="185"/>
        <v>46136</v>
      </c>
      <c r="K2779" s="100">
        <f t="shared" si="185"/>
        <v>46136</v>
      </c>
      <c r="L2779" s="109"/>
      <c r="M2779" s="1"/>
      <c r="N2779" s="1"/>
      <c r="O2779" s="1"/>
    </row>
    <row r="2780" spans="9:15">
      <c r="I2780" s="108">
        <f t="shared" si="185"/>
        <v>2775</v>
      </c>
      <c r="J2780" s="100">
        <f t="shared" si="185"/>
        <v>46137</v>
      </c>
      <c r="K2780" s="100">
        <f t="shared" si="185"/>
        <v>46137</v>
      </c>
      <c r="L2780" s="109"/>
      <c r="M2780" s="1"/>
      <c r="N2780" s="1"/>
      <c r="O2780" s="1"/>
    </row>
    <row r="2781" spans="9:15">
      <c r="I2781" s="108">
        <f t="shared" si="185"/>
        <v>2776</v>
      </c>
      <c r="J2781" s="100">
        <f t="shared" si="185"/>
        <v>46138</v>
      </c>
      <c r="K2781" s="100">
        <f t="shared" si="185"/>
        <v>46138</v>
      </c>
      <c r="L2781" s="109"/>
      <c r="M2781" s="1"/>
      <c r="N2781" s="1"/>
      <c r="O2781" s="1"/>
    </row>
    <row r="2782" spans="9:15">
      <c r="I2782" s="108">
        <f t="shared" si="185"/>
        <v>2777</v>
      </c>
      <c r="J2782" s="100">
        <f t="shared" si="185"/>
        <v>46139</v>
      </c>
      <c r="K2782" s="100">
        <f t="shared" si="185"/>
        <v>46139</v>
      </c>
      <c r="L2782" s="109"/>
      <c r="M2782" s="1"/>
      <c r="N2782" s="1"/>
      <c r="O2782" s="1"/>
    </row>
    <row r="2783" spans="9:15">
      <c r="I2783" s="108">
        <f t="shared" si="185"/>
        <v>2778</v>
      </c>
      <c r="J2783" s="100">
        <f t="shared" si="185"/>
        <v>46140</v>
      </c>
      <c r="K2783" s="100">
        <f t="shared" si="185"/>
        <v>46140</v>
      </c>
      <c r="L2783" s="109"/>
      <c r="M2783" s="1"/>
      <c r="N2783" s="1"/>
      <c r="O2783" s="1"/>
    </row>
    <row r="2784" spans="9:15">
      <c r="I2784" s="108">
        <f t="shared" si="185"/>
        <v>2779</v>
      </c>
      <c r="J2784" s="100">
        <f t="shared" si="185"/>
        <v>46141</v>
      </c>
      <c r="K2784" s="100">
        <f t="shared" si="185"/>
        <v>46141</v>
      </c>
      <c r="L2784" s="109"/>
      <c r="M2784" s="1"/>
      <c r="N2784" s="1"/>
      <c r="O2784" s="1"/>
    </row>
    <row r="2785" spans="9:15">
      <c r="I2785" s="108">
        <f t="shared" si="185"/>
        <v>2780</v>
      </c>
      <c r="J2785" s="100">
        <f t="shared" si="185"/>
        <v>46142</v>
      </c>
      <c r="K2785" s="100">
        <f t="shared" si="185"/>
        <v>46142</v>
      </c>
      <c r="L2785" s="109"/>
      <c r="M2785" s="1"/>
      <c r="N2785" s="1"/>
      <c r="O2785" s="1"/>
    </row>
    <row r="2786" spans="9:15">
      <c r="I2786" s="108">
        <f t="shared" si="185"/>
        <v>2781</v>
      </c>
      <c r="J2786" s="100">
        <f t="shared" si="185"/>
        <v>46143</v>
      </c>
      <c r="K2786" s="100">
        <f t="shared" si="185"/>
        <v>46143</v>
      </c>
      <c r="L2786" s="109"/>
      <c r="M2786" s="1"/>
      <c r="N2786" s="1"/>
      <c r="O2786" s="1"/>
    </row>
    <row r="2787" spans="9:15">
      <c r="I2787" s="108">
        <f t="shared" si="185"/>
        <v>2782</v>
      </c>
      <c r="J2787" s="100">
        <f t="shared" si="185"/>
        <v>46144</v>
      </c>
      <c r="K2787" s="100">
        <f t="shared" si="185"/>
        <v>46144</v>
      </c>
      <c r="L2787" s="109"/>
      <c r="M2787" s="1"/>
      <c r="N2787" s="1"/>
      <c r="O2787" s="1"/>
    </row>
    <row r="2788" spans="9:15">
      <c r="I2788" s="108">
        <f t="shared" si="185"/>
        <v>2783</v>
      </c>
      <c r="J2788" s="100">
        <f t="shared" si="185"/>
        <v>46145</v>
      </c>
      <c r="K2788" s="100">
        <f t="shared" si="185"/>
        <v>46145</v>
      </c>
      <c r="L2788" s="109"/>
      <c r="M2788" s="1"/>
      <c r="N2788" s="1"/>
      <c r="O2788" s="1"/>
    </row>
    <row r="2789" spans="9:15">
      <c r="I2789" s="108">
        <f t="shared" si="185"/>
        <v>2784</v>
      </c>
      <c r="J2789" s="100">
        <f t="shared" si="185"/>
        <v>46146</v>
      </c>
      <c r="K2789" s="100">
        <f t="shared" si="185"/>
        <v>46146</v>
      </c>
      <c r="L2789" s="109"/>
      <c r="M2789" s="1"/>
      <c r="N2789" s="1"/>
      <c r="O2789" s="1"/>
    </row>
    <row r="2790" spans="9:15">
      <c r="I2790" s="108">
        <f t="shared" si="185"/>
        <v>2785</v>
      </c>
      <c r="J2790" s="100">
        <f t="shared" si="185"/>
        <v>46147</v>
      </c>
      <c r="K2790" s="100">
        <f t="shared" si="185"/>
        <v>46147</v>
      </c>
      <c r="L2790" s="109"/>
      <c r="M2790" s="1"/>
      <c r="N2790" s="1"/>
      <c r="O2790" s="1"/>
    </row>
    <row r="2791" spans="9:15">
      <c r="I2791" s="108">
        <f t="shared" si="185"/>
        <v>2786</v>
      </c>
      <c r="J2791" s="100">
        <f t="shared" si="185"/>
        <v>46148</v>
      </c>
      <c r="K2791" s="100">
        <f t="shared" si="185"/>
        <v>46148</v>
      </c>
      <c r="L2791" s="109"/>
      <c r="M2791" s="1"/>
      <c r="N2791" s="1"/>
      <c r="O2791" s="1"/>
    </row>
    <row r="2792" spans="9:15">
      <c r="I2792" s="108">
        <f t="shared" ref="I2792:K2807" si="186">I2791+1</f>
        <v>2787</v>
      </c>
      <c r="J2792" s="100">
        <f t="shared" si="186"/>
        <v>46149</v>
      </c>
      <c r="K2792" s="100">
        <f t="shared" si="186"/>
        <v>46149</v>
      </c>
      <c r="L2792" s="109"/>
      <c r="M2792" s="1"/>
      <c r="N2792" s="1"/>
      <c r="O2792" s="1"/>
    </row>
    <row r="2793" spans="9:15">
      <c r="I2793" s="108">
        <f t="shared" si="186"/>
        <v>2788</v>
      </c>
      <c r="J2793" s="100">
        <f t="shared" si="186"/>
        <v>46150</v>
      </c>
      <c r="K2793" s="100">
        <f t="shared" si="186"/>
        <v>46150</v>
      </c>
      <c r="L2793" s="109"/>
      <c r="M2793" s="1"/>
      <c r="N2793" s="1"/>
      <c r="O2793" s="1"/>
    </row>
    <row r="2794" spans="9:15">
      <c r="I2794" s="108">
        <f t="shared" si="186"/>
        <v>2789</v>
      </c>
      <c r="J2794" s="100">
        <f t="shared" si="186"/>
        <v>46151</v>
      </c>
      <c r="K2794" s="100">
        <f t="shared" si="186"/>
        <v>46151</v>
      </c>
      <c r="L2794" s="109"/>
      <c r="M2794" s="1"/>
      <c r="N2794" s="1"/>
      <c r="O2794" s="1"/>
    </row>
    <row r="2795" spans="9:15">
      <c r="I2795" s="108">
        <f t="shared" si="186"/>
        <v>2790</v>
      </c>
      <c r="J2795" s="100">
        <f t="shared" si="186"/>
        <v>46152</v>
      </c>
      <c r="K2795" s="100">
        <f t="shared" si="186"/>
        <v>46152</v>
      </c>
      <c r="L2795" s="109"/>
      <c r="M2795" s="1"/>
      <c r="N2795" s="1"/>
      <c r="O2795" s="1"/>
    </row>
    <row r="2796" spans="9:15">
      <c r="I2796" s="108">
        <f t="shared" si="186"/>
        <v>2791</v>
      </c>
      <c r="J2796" s="100">
        <f t="shared" si="186"/>
        <v>46153</v>
      </c>
      <c r="K2796" s="100">
        <f t="shared" si="186"/>
        <v>46153</v>
      </c>
      <c r="L2796" s="109"/>
      <c r="M2796" s="1"/>
      <c r="N2796" s="1"/>
      <c r="O2796" s="1"/>
    </row>
    <row r="2797" spans="9:15">
      <c r="I2797" s="108">
        <f t="shared" si="186"/>
        <v>2792</v>
      </c>
      <c r="J2797" s="100">
        <f t="shared" si="186"/>
        <v>46154</v>
      </c>
      <c r="K2797" s="100">
        <f t="shared" si="186"/>
        <v>46154</v>
      </c>
      <c r="L2797" s="109"/>
      <c r="M2797" s="1"/>
      <c r="N2797" s="1"/>
      <c r="O2797" s="1"/>
    </row>
    <row r="2798" spans="9:15">
      <c r="I2798" s="108">
        <f t="shared" si="186"/>
        <v>2793</v>
      </c>
      <c r="J2798" s="100">
        <f t="shared" si="186"/>
        <v>46155</v>
      </c>
      <c r="K2798" s="100">
        <f t="shared" si="186"/>
        <v>46155</v>
      </c>
      <c r="L2798" s="109"/>
      <c r="M2798" s="1"/>
      <c r="N2798" s="1"/>
      <c r="O2798" s="1"/>
    </row>
    <row r="2799" spans="9:15">
      <c r="I2799" s="108">
        <f t="shared" si="186"/>
        <v>2794</v>
      </c>
      <c r="J2799" s="100">
        <f t="shared" si="186"/>
        <v>46156</v>
      </c>
      <c r="K2799" s="100">
        <f t="shared" si="186"/>
        <v>46156</v>
      </c>
      <c r="L2799" s="109"/>
      <c r="M2799" s="1"/>
      <c r="N2799" s="1"/>
      <c r="O2799" s="1"/>
    </row>
    <row r="2800" spans="9:15">
      <c r="I2800" s="108">
        <f t="shared" si="186"/>
        <v>2795</v>
      </c>
      <c r="J2800" s="100">
        <f t="shared" si="186"/>
        <v>46157</v>
      </c>
      <c r="K2800" s="100">
        <f t="shared" si="186"/>
        <v>46157</v>
      </c>
      <c r="L2800" s="109"/>
      <c r="M2800" s="1"/>
      <c r="N2800" s="1"/>
      <c r="O2800" s="1"/>
    </row>
    <row r="2801" spans="9:15">
      <c r="I2801" s="108">
        <f t="shared" si="186"/>
        <v>2796</v>
      </c>
      <c r="J2801" s="100">
        <f t="shared" si="186"/>
        <v>46158</v>
      </c>
      <c r="K2801" s="100">
        <f t="shared" si="186"/>
        <v>46158</v>
      </c>
      <c r="L2801" s="109"/>
      <c r="M2801" s="1"/>
      <c r="N2801" s="1"/>
      <c r="O2801" s="1"/>
    </row>
    <row r="2802" spans="9:15">
      <c r="I2802" s="108">
        <f t="shared" si="186"/>
        <v>2797</v>
      </c>
      <c r="J2802" s="100">
        <f t="shared" si="186"/>
        <v>46159</v>
      </c>
      <c r="K2802" s="100">
        <f t="shared" si="186"/>
        <v>46159</v>
      </c>
      <c r="L2802" s="109"/>
      <c r="M2802" s="1"/>
      <c r="N2802" s="1"/>
      <c r="O2802" s="1"/>
    </row>
    <row r="2803" spans="9:15">
      <c r="I2803" s="108">
        <f t="shared" si="186"/>
        <v>2798</v>
      </c>
      <c r="J2803" s="100">
        <f t="shared" si="186"/>
        <v>46160</v>
      </c>
      <c r="K2803" s="100">
        <f t="shared" si="186"/>
        <v>46160</v>
      </c>
      <c r="L2803" s="109"/>
      <c r="M2803" s="1"/>
      <c r="N2803" s="1"/>
      <c r="O2803" s="1"/>
    </row>
    <row r="2804" spans="9:15">
      <c r="I2804" s="108">
        <f t="shared" si="186"/>
        <v>2799</v>
      </c>
      <c r="J2804" s="100">
        <f t="shared" si="186"/>
        <v>46161</v>
      </c>
      <c r="K2804" s="100">
        <f t="shared" si="186"/>
        <v>46161</v>
      </c>
      <c r="L2804" s="109"/>
      <c r="M2804" s="1"/>
      <c r="N2804" s="1"/>
      <c r="O2804" s="1"/>
    </row>
    <row r="2805" spans="9:15">
      <c r="I2805" s="108">
        <f t="shared" si="186"/>
        <v>2800</v>
      </c>
      <c r="J2805" s="100">
        <f t="shared" si="186"/>
        <v>46162</v>
      </c>
      <c r="K2805" s="100">
        <f t="shared" si="186"/>
        <v>46162</v>
      </c>
      <c r="L2805" s="109"/>
      <c r="M2805" s="1"/>
      <c r="N2805" s="1"/>
      <c r="O2805" s="1"/>
    </row>
    <row r="2806" spans="9:15">
      <c r="I2806" s="108">
        <f t="shared" si="186"/>
        <v>2801</v>
      </c>
      <c r="J2806" s="100">
        <f t="shared" si="186"/>
        <v>46163</v>
      </c>
      <c r="K2806" s="100">
        <f t="shared" si="186"/>
        <v>46163</v>
      </c>
      <c r="L2806" s="109"/>
      <c r="M2806" s="1"/>
      <c r="N2806" s="1"/>
      <c r="O2806" s="1"/>
    </row>
    <row r="2807" spans="9:15">
      <c r="I2807" s="108">
        <f t="shared" si="186"/>
        <v>2802</v>
      </c>
      <c r="J2807" s="100">
        <f t="shared" si="186"/>
        <v>46164</v>
      </c>
      <c r="K2807" s="100">
        <f t="shared" si="186"/>
        <v>46164</v>
      </c>
      <c r="L2807" s="109"/>
      <c r="M2807" s="1"/>
      <c r="N2807" s="1"/>
      <c r="O2807" s="1"/>
    </row>
    <row r="2808" spans="9:15">
      <c r="I2808" s="108">
        <f t="shared" ref="I2808:K2823" si="187">I2807+1</f>
        <v>2803</v>
      </c>
      <c r="J2808" s="100">
        <f t="shared" si="187"/>
        <v>46165</v>
      </c>
      <c r="K2808" s="100">
        <f t="shared" si="187"/>
        <v>46165</v>
      </c>
      <c r="L2808" s="109"/>
      <c r="M2808" s="1"/>
      <c r="N2808" s="1"/>
      <c r="O2808" s="1"/>
    </row>
    <row r="2809" spans="9:15">
      <c r="I2809" s="108">
        <f t="shared" si="187"/>
        <v>2804</v>
      </c>
      <c r="J2809" s="100">
        <f t="shared" si="187"/>
        <v>46166</v>
      </c>
      <c r="K2809" s="100">
        <f t="shared" si="187"/>
        <v>46166</v>
      </c>
      <c r="L2809" s="109"/>
      <c r="M2809" s="1"/>
      <c r="N2809" s="1"/>
      <c r="O2809" s="1"/>
    </row>
    <row r="2810" spans="9:15">
      <c r="I2810" s="108">
        <f t="shared" si="187"/>
        <v>2805</v>
      </c>
      <c r="J2810" s="100">
        <f t="shared" si="187"/>
        <v>46167</v>
      </c>
      <c r="K2810" s="100">
        <f t="shared" si="187"/>
        <v>46167</v>
      </c>
      <c r="L2810" s="109"/>
      <c r="M2810" s="1"/>
      <c r="N2810" s="1"/>
      <c r="O2810" s="1"/>
    </row>
    <row r="2811" spans="9:15">
      <c r="I2811" s="108">
        <f t="shared" si="187"/>
        <v>2806</v>
      </c>
      <c r="J2811" s="100">
        <f t="shared" si="187"/>
        <v>46168</v>
      </c>
      <c r="K2811" s="100">
        <f t="shared" si="187"/>
        <v>46168</v>
      </c>
      <c r="L2811" s="109"/>
      <c r="M2811" s="1"/>
      <c r="N2811" s="1"/>
      <c r="O2811" s="1"/>
    </row>
    <row r="2812" spans="9:15">
      <c r="I2812" s="108">
        <f t="shared" si="187"/>
        <v>2807</v>
      </c>
      <c r="J2812" s="100">
        <f t="shared" si="187"/>
        <v>46169</v>
      </c>
      <c r="K2812" s="100">
        <f t="shared" si="187"/>
        <v>46169</v>
      </c>
      <c r="L2812" s="109"/>
      <c r="M2812" s="1"/>
      <c r="N2812" s="1"/>
      <c r="O2812" s="1"/>
    </row>
    <row r="2813" spans="9:15">
      <c r="I2813" s="108">
        <f t="shared" si="187"/>
        <v>2808</v>
      </c>
      <c r="J2813" s="100">
        <f t="shared" si="187"/>
        <v>46170</v>
      </c>
      <c r="K2813" s="100">
        <f t="shared" si="187"/>
        <v>46170</v>
      </c>
      <c r="L2813" s="109"/>
      <c r="M2813" s="1"/>
      <c r="N2813" s="1"/>
      <c r="O2813" s="1"/>
    </row>
    <row r="2814" spans="9:15">
      <c r="I2814" s="108">
        <f t="shared" si="187"/>
        <v>2809</v>
      </c>
      <c r="J2814" s="100">
        <f t="shared" si="187"/>
        <v>46171</v>
      </c>
      <c r="K2814" s="100">
        <f t="shared" si="187"/>
        <v>46171</v>
      </c>
      <c r="L2814" s="109"/>
      <c r="M2814" s="1"/>
      <c r="N2814" s="1"/>
      <c r="O2814" s="1"/>
    </row>
    <row r="2815" spans="9:15">
      <c r="I2815" s="108">
        <f t="shared" si="187"/>
        <v>2810</v>
      </c>
      <c r="J2815" s="100">
        <f t="shared" si="187"/>
        <v>46172</v>
      </c>
      <c r="K2815" s="100">
        <f t="shared" si="187"/>
        <v>46172</v>
      </c>
      <c r="L2815" s="109"/>
      <c r="M2815" s="1"/>
      <c r="N2815" s="1"/>
      <c r="O2815" s="1"/>
    </row>
    <row r="2816" spans="9:15">
      <c r="I2816" s="108">
        <f t="shared" si="187"/>
        <v>2811</v>
      </c>
      <c r="J2816" s="100">
        <f t="shared" si="187"/>
        <v>46173</v>
      </c>
      <c r="K2816" s="100">
        <f t="shared" si="187"/>
        <v>46173</v>
      </c>
      <c r="L2816" s="109"/>
      <c r="M2816" s="1"/>
      <c r="N2816" s="1"/>
      <c r="O2816" s="1"/>
    </row>
    <row r="2817" spans="9:15">
      <c r="I2817" s="108">
        <f t="shared" si="187"/>
        <v>2812</v>
      </c>
      <c r="J2817" s="100">
        <f t="shared" si="187"/>
        <v>46174</v>
      </c>
      <c r="K2817" s="100">
        <f t="shared" si="187"/>
        <v>46174</v>
      </c>
      <c r="L2817" s="109"/>
      <c r="M2817" s="1"/>
      <c r="N2817" s="1"/>
      <c r="O2817" s="1"/>
    </row>
    <row r="2818" spans="9:15">
      <c r="I2818" s="108">
        <f t="shared" si="187"/>
        <v>2813</v>
      </c>
      <c r="J2818" s="100">
        <f t="shared" si="187"/>
        <v>46175</v>
      </c>
      <c r="K2818" s="100">
        <f t="shared" si="187"/>
        <v>46175</v>
      </c>
      <c r="L2818" s="109"/>
      <c r="M2818" s="1"/>
      <c r="N2818" s="1"/>
      <c r="O2818" s="1"/>
    </row>
    <row r="2819" spans="9:15">
      <c r="I2819" s="108">
        <f t="shared" si="187"/>
        <v>2814</v>
      </c>
      <c r="J2819" s="100">
        <f t="shared" si="187"/>
        <v>46176</v>
      </c>
      <c r="K2819" s="100">
        <f t="shared" si="187"/>
        <v>46176</v>
      </c>
      <c r="L2819" s="109"/>
      <c r="M2819" s="1"/>
      <c r="N2819" s="1"/>
      <c r="O2819" s="1"/>
    </row>
    <row r="2820" spans="9:15">
      <c r="I2820" s="108">
        <f t="shared" si="187"/>
        <v>2815</v>
      </c>
      <c r="J2820" s="100">
        <f t="shared" si="187"/>
        <v>46177</v>
      </c>
      <c r="K2820" s="100">
        <f t="shared" si="187"/>
        <v>46177</v>
      </c>
      <c r="L2820" s="109"/>
      <c r="M2820" s="1"/>
      <c r="N2820" s="1"/>
      <c r="O2820" s="1"/>
    </row>
    <row r="2821" spans="9:15">
      <c r="I2821" s="108">
        <f t="shared" si="187"/>
        <v>2816</v>
      </c>
      <c r="J2821" s="100">
        <f t="shared" si="187"/>
        <v>46178</v>
      </c>
      <c r="K2821" s="100">
        <f t="shared" si="187"/>
        <v>46178</v>
      </c>
      <c r="L2821" s="109"/>
      <c r="M2821" s="1"/>
      <c r="N2821" s="1"/>
      <c r="O2821" s="1"/>
    </row>
    <row r="2822" spans="9:15">
      <c r="I2822" s="108">
        <f t="shared" si="187"/>
        <v>2817</v>
      </c>
      <c r="J2822" s="100">
        <f t="shared" si="187"/>
        <v>46179</v>
      </c>
      <c r="K2822" s="100">
        <f t="shared" si="187"/>
        <v>46179</v>
      </c>
      <c r="L2822" s="109"/>
      <c r="M2822" s="1"/>
      <c r="N2822" s="1"/>
      <c r="O2822" s="1"/>
    </row>
    <row r="2823" spans="9:15">
      <c r="I2823" s="108">
        <f t="shared" si="187"/>
        <v>2818</v>
      </c>
      <c r="J2823" s="100">
        <f t="shared" si="187"/>
        <v>46180</v>
      </c>
      <c r="K2823" s="100">
        <f t="shared" si="187"/>
        <v>46180</v>
      </c>
      <c r="L2823" s="109"/>
      <c r="M2823" s="1"/>
      <c r="N2823" s="1"/>
      <c r="O2823" s="1"/>
    </row>
    <row r="2824" spans="9:15">
      <c r="I2824" s="108">
        <f t="shared" ref="I2824:K2839" si="188">I2823+1</f>
        <v>2819</v>
      </c>
      <c r="J2824" s="100">
        <f t="shared" si="188"/>
        <v>46181</v>
      </c>
      <c r="K2824" s="100">
        <f t="shared" si="188"/>
        <v>46181</v>
      </c>
      <c r="L2824" s="109"/>
      <c r="M2824" s="1"/>
      <c r="N2824" s="1"/>
      <c r="O2824" s="1"/>
    </row>
    <row r="2825" spans="9:15">
      <c r="I2825" s="108">
        <f t="shared" si="188"/>
        <v>2820</v>
      </c>
      <c r="J2825" s="100">
        <f t="shared" si="188"/>
        <v>46182</v>
      </c>
      <c r="K2825" s="100">
        <f t="shared" si="188"/>
        <v>46182</v>
      </c>
      <c r="L2825" s="109"/>
      <c r="M2825" s="1"/>
      <c r="N2825" s="1"/>
      <c r="O2825" s="1"/>
    </row>
    <row r="2826" spans="9:15">
      <c r="I2826" s="108">
        <f t="shared" si="188"/>
        <v>2821</v>
      </c>
      <c r="J2826" s="100">
        <f t="shared" si="188"/>
        <v>46183</v>
      </c>
      <c r="K2826" s="100">
        <f t="shared" si="188"/>
        <v>46183</v>
      </c>
      <c r="L2826" s="109"/>
      <c r="M2826" s="1"/>
      <c r="N2826" s="1"/>
      <c r="O2826" s="1"/>
    </row>
    <row r="2827" spans="9:15">
      <c r="I2827" s="108">
        <f t="shared" si="188"/>
        <v>2822</v>
      </c>
      <c r="J2827" s="100">
        <f t="shared" si="188"/>
        <v>46184</v>
      </c>
      <c r="K2827" s="100">
        <f t="shared" si="188"/>
        <v>46184</v>
      </c>
      <c r="L2827" s="109"/>
      <c r="M2827" s="1"/>
      <c r="N2827" s="1"/>
      <c r="O2827" s="1"/>
    </row>
    <row r="2828" spans="9:15">
      <c r="I2828" s="108">
        <f t="shared" si="188"/>
        <v>2823</v>
      </c>
      <c r="J2828" s="100">
        <f t="shared" si="188"/>
        <v>46185</v>
      </c>
      <c r="K2828" s="100">
        <f t="shared" si="188"/>
        <v>46185</v>
      </c>
      <c r="L2828" s="109"/>
      <c r="M2828" s="1"/>
      <c r="N2828" s="1"/>
      <c r="O2828" s="1"/>
    </row>
    <row r="2829" spans="9:15">
      <c r="I2829" s="108">
        <f t="shared" si="188"/>
        <v>2824</v>
      </c>
      <c r="J2829" s="100">
        <f t="shared" si="188"/>
        <v>46186</v>
      </c>
      <c r="K2829" s="100">
        <f t="shared" si="188"/>
        <v>46186</v>
      </c>
      <c r="L2829" s="109"/>
      <c r="M2829" s="1"/>
      <c r="N2829" s="1"/>
      <c r="O2829" s="1"/>
    </row>
    <row r="2830" spans="9:15">
      <c r="I2830" s="108">
        <f t="shared" si="188"/>
        <v>2825</v>
      </c>
      <c r="J2830" s="100">
        <f t="shared" si="188"/>
        <v>46187</v>
      </c>
      <c r="K2830" s="100">
        <f t="shared" si="188"/>
        <v>46187</v>
      </c>
      <c r="L2830" s="109"/>
      <c r="M2830" s="1"/>
      <c r="N2830" s="1"/>
      <c r="O2830" s="1"/>
    </row>
    <row r="2831" spans="9:15">
      <c r="I2831" s="108">
        <f t="shared" si="188"/>
        <v>2826</v>
      </c>
      <c r="J2831" s="100">
        <f t="shared" si="188"/>
        <v>46188</v>
      </c>
      <c r="K2831" s="100">
        <f t="shared" si="188"/>
        <v>46188</v>
      </c>
      <c r="L2831" s="109"/>
      <c r="M2831" s="1"/>
      <c r="N2831" s="1"/>
      <c r="O2831" s="1"/>
    </row>
    <row r="2832" spans="9:15">
      <c r="I2832" s="108">
        <f t="shared" si="188"/>
        <v>2827</v>
      </c>
      <c r="J2832" s="100">
        <f t="shared" si="188"/>
        <v>46189</v>
      </c>
      <c r="K2832" s="100">
        <f t="shared" si="188"/>
        <v>46189</v>
      </c>
      <c r="L2832" s="109"/>
      <c r="M2832" s="1"/>
      <c r="N2832" s="1"/>
      <c r="O2832" s="1"/>
    </row>
    <row r="2833" spans="9:15">
      <c r="I2833" s="108">
        <f t="shared" si="188"/>
        <v>2828</v>
      </c>
      <c r="J2833" s="100">
        <f t="shared" si="188"/>
        <v>46190</v>
      </c>
      <c r="K2833" s="100">
        <f t="shared" si="188"/>
        <v>46190</v>
      </c>
      <c r="L2833" s="109"/>
      <c r="M2833" s="1"/>
      <c r="N2833" s="1"/>
      <c r="O2833" s="1"/>
    </row>
    <row r="2834" spans="9:15">
      <c r="I2834" s="108">
        <f t="shared" si="188"/>
        <v>2829</v>
      </c>
      <c r="J2834" s="100">
        <f t="shared" si="188"/>
        <v>46191</v>
      </c>
      <c r="K2834" s="100">
        <f t="shared" si="188"/>
        <v>46191</v>
      </c>
      <c r="L2834" s="109"/>
      <c r="M2834" s="1"/>
      <c r="N2834" s="1"/>
      <c r="O2834" s="1"/>
    </row>
    <row r="2835" spans="9:15">
      <c r="I2835" s="108">
        <f t="shared" si="188"/>
        <v>2830</v>
      </c>
      <c r="J2835" s="100">
        <f t="shared" si="188"/>
        <v>46192</v>
      </c>
      <c r="K2835" s="100">
        <f t="shared" si="188"/>
        <v>46192</v>
      </c>
      <c r="L2835" s="109"/>
      <c r="M2835" s="1"/>
      <c r="N2835" s="1"/>
      <c r="O2835" s="1"/>
    </row>
    <row r="2836" spans="9:15">
      <c r="I2836" s="108">
        <f t="shared" si="188"/>
        <v>2831</v>
      </c>
      <c r="J2836" s="100">
        <f t="shared" si="188"/>
        <v>46193</v>
      </c>
      <c r="K2836" s="100">
        <f t="shared" si="188"/>
        <v>46193</v>
      </c>
      <c r="L2836" s="109"/>
      <c r="M2836" s="1"/>
      <c r="N2836" s="1"/>
      <c r="O2836" s="1"/>
    </row>
    <row r="2837" spans="9:15">
      <c r="I2837" s="108">
        <f t="shared" si="188"/>
        <v>2832</v>
      </c>
      <c r="J2837" s="100">
        <f t="shared" si="188"/>
        <v>46194</v>
      </c>
      <c r="K2837" s="100">
        <f t="shared" si="188"/>
        <v>46194</v>
      </c>
      <c r="L2837" s="109"/>
      <c r="M2837" s="1"/>
      <c r="N2837" s="1"/>
      <c r="O2837" s="1"/>
    </row>
    <row r="2838" spans="9:15">
      <c r="I2838" s="108">
        <f t="shared" si="188"/>
        <v>2833</v>
      </c>
      <c r="J2838" s="100">
        <f t="shared" si="188"/>
        <v>46195</v>
      </c>
      <c r="K2838" s="100">
        <f t="shared" si="188"/>
        <v>46195</v>
      </c>
      <c r="L2838" s="109"/>
      <c r="M2838" s="1"/>
      <c r="N2838" s="1"/>
      <c r="O2838" s="1"/>
    </row>
    <row r="2839" spans="9:15">
      <c r="I2839" s="108">
        <f t="shared" si="188"/>
        <v>2834</v>
      </c>
      <c r="J2839" s="100">
        <f t="shared" si="188"/>
        <v>46196</v>
      </c>
      <c r="K2839" s="100">
        <f t="shared" si="188"/>
        <v>46196</v>
      </c>
      <c r="L2839" s="109"/>
      <c r="M2839" s="1"/>
      <c r="N2839" s="1"/>
      <c r="O2839" s="1"/>
    </row>
    <row r="2840" spans="9:15">
      <c r="I2840" s="108">
        <f t="shared" ref="I2840:K2855" si="189">I2839+1</f>
        <v>2835</v>
      </c>
      <c r="J2840" s="100">
        <f t="shared" si="189"/>
        <v>46197</v>
      </c>
      <c r="K2840" s="100">
        <f t="shared" si="189"/>
        <v>46197</v>
      </c>
      <c r="L2840" s="109"/>
      <c r="M2840" s="1"/>
      <c r="N2840" s="1"/>
      <c r="O2840" s="1"/>
    </row>
    <row r="2841" spans="9:15">
      <c r="I2841" s="108">
        <f t="shared" si="189"/>
        <v>2836</v>
      </c>
      <c r="J2841" s="100">
        <f t="shared" si="189"/>
        <v>46198</v>
      </c>
      <c r="K2841" s="100">
        <f t="shared" si="189"/>
        <v>46198</v>
      </c>
      <c r="L2841" s="109"/>
      <c r="M2841" s="1"/>
      <c r="N2841" s="1"/>
      <c r="O2841" s="1"/>
    </row>
    <row r="2842" spans="9:15">
      <c r="I2842" s="108">
        <f t="shared" si="189"/>
        <v>2837</v>
      </c>
      <c r="J2842" s="100">
        <f t="shared" si="189"/>
        <v>46199</v>
      </c>
      <c r="K2842" s="100">
        <f t="shared" si="189"/>
        <v>46199</v>
      </c>
      <c r="L2842" s="109"/>
      <c r="M2842" s="1"/>
      <c r="N2842" s="1"/>
      <c r="O2842" s="1"/>
    </row>
    <row r="2843" spans="9:15">
      <c r="I2843" s="108">
        <f t="shared" si="189"/>
        <v>2838</v>
      </c>
      <c r="J2843" s="100">
        <f t="shared" si="189"/>
        <v>46200</v>
      </c>
      <c r="K2843" s="100">
        <f t="shared" si="189"/>
        <v>46200</v>
      </c>
      <c r="L2843" s="109"/>
      <c r="M2843" s="1"/>
      <c r="N2843" s="1"/>
      <c r="O2843" s="1"/>
    </row>
    <row r="2844" spans="9:15">
      <c r="I2844" s="108">
        <f t="shared" si="189"/>
        <v>2839</v>
      </c>
      <c r="J2844" s="100">
        <f t="shared" si="189"/>
        <v>46201</v>
      </c>
      <c r="K2844" s="100">
        <f t="shared" si="189"/>
        <v>46201</v>
      </c>
      <c r="L2844" s="109"/>
      <c r="M2844" s="1"/>
      <c r="N2844" s="1"/>
      <c r="O2844" s="1"/>
    </row>
    <row r="2845" spans="9:15">
      <c r="I2845" s="108">
        <f t="shared" si="189"/>
        <v>2840</v>
      </c>
      <c r="J2845" s="100">
        <f t="shared" si="189"/>
        <v>46202</v>
      </c>
      <c r="K2845" s="100">
        <f t="shared" si="189"/>
        <v>46202</v>
      </c>
      <c r="L2845" s="109"/>
      <c r="M2845" s="1"/>
      <c r="N2845" s="1"/>
      <c r="O2845" s="1"/>
    </row>
    <row r="2846" spans="9:15">
      <c r="I2846" s="108">
        <f t="shared" si="189"/>
        <v>2841</v>
      </c>
      <c r="J2846" s="100">
        <f t="shared" si="189"/>
        <v>46203</v>
      </c>
      <c r="K2846" s="100">
        <f t="shared" si="189"/>
        <v>46203</v>
      </c>
      <c r="L2846" s="109"/>
      <c r="M2846" s="1"/>
      <c r="N2846" s="1"/>
      <c r="O2846" s="1"/>
    </row>
    <row r="2847" spans="9:15">
      <c r="I2847" s="108">
        <f t="shared" si="189"/>
        <v>2842</v>
      </c>
      <c r="J2847" s="100">
        <f t="shared" si="189"/>
        <v>46204</v>
      </c>
      <c r="K2847" s="100">
        <f t="shared" si="189"/>
        <v>46204</v>
      </c>
      <c r="L2847" s="109"/>
      <c r="M2847" s="1"/>
      <c r="N2847" s="1"/>
      <c r="O2847" s="1"/>
    </row>
    <row r="2848" spans="9:15">
      <c r="I2848" s="108">
        <f t="shared" si="189"/>
        <v>2843</v>
      </c>
      <c r="J2848" s="100">
        <f t="shared" si="189"/>
        <v>46205</v>
      </c>
      <c r="K2848" s="100">
        <f t="shared" si="189"/>
        <v>46205</v>
      </c>
      <c r="L2848" s="109"/>
      <c r="M2848" s="1"/>
      <c r="N2848" s="1"/>
      <c r="O2848" s="1"/>
    </row>
    <row r="2849" spans="9:15">
      <c r="I2849" s="108">
        <f t="shared" si="189"/>
        <v>2844</v>
      </c>
      <c r="J2849" s="100">
        <f t="shared" si="189"/>
        <v>46206</v>
      </c>
      <c r="K2849" s="100">
        <f t="shared" si="189"/>
        <v>46206</v>
      </c>
      <c r="L2849" s="109"/>
      <c r="M2849" s="1"/>
      <c r="N2849" s="1"/>
      <c r="O2849" s="1"/>
    </row>
    <row r="2850" spans="9:15">
      <c r="I2850" s="108">
        <f t="shared" si="189"/>
        <v>2845</v>
      </c>
      <c r="J2850" s="100">
        <f t="shared" si="189"/>
        <v>46207</v>
      </c>
      <c r="K2850" s="100">
        <f t="shared" si="189"/>
        <v>46207</v>
      </c>
      <c r="L2850" s="109"/>
      <c r="M2850" s="1"/>
      <c r="N2850" s="1"/>
      <c r="O2850" s="1"/>
    </row>
    <row r="2851" spans="9:15">
      <c r="I2851" s="108">
        <f t="shared" si="189"/>
        <v>2846</v>
      </c>
      <c r="J2851" s="100">
        <f t="shared" si="189"/>
        <v>46208</v>
      </c>
      <c r="K2851" s="100">
        <f t="shared" si="189"/>
        <v>46208</v>
      </c>
      <c r="L2851" s="109"/>
      <c r="M2851" s="1"/>
      <c r="N2851" s="1"/>
      <c r="O2851" s="1"/>
    </row>
    <row r="2852" spans="9:15">
      <c r="I2852" s="108">
        <f t="shared" si="189"/>
        <v>2847</v>
      </c>
      <c r="J2852" s="100">
        <f t="shared" si="189"/>
        <v>46209</v>
      </c>
      <c r="K2852" s="100">
        <f t="shared" si="189"/>
        <v>46209</v>
      </c>
      <c r="L2852" s="109"/>
      <c r="M2852" s="1"/>
      <c r="N2852" s="1"/>
      <c r="O2852" s="1"/>
    </row>
    <row r="2853" spans="9:15">
      <c r="I2853" s="108">
        <f t="shared" si="189"/>
        <v>2848</v>
      </c>
      <c r="J2853" s="100">
        <f t="shared" si="189"/>
        <v>46210</v>
      </c>
      <c r="K2853" s="100">
        <f t="shared" si="189"/>
        <v>46210</v>
      </c>
      <c r="L2853" s="109"/>
      <c r="M2853" s="1"/>
      <c r="N2853" s="1"/>
      <c r="O2853" s="1"/>
    </row>
    <row r="2854" spans="9:15">
      <c r="I2854" s="108">
        <f t="shared" si="189"/>
        <v>2849</v>
      </c>
      <c r="J2854" s="100">
        <f t="shared" si="189"/>
        <v>46211</v>
      </c>
      <c r="K2854" s="100">
        <f t="shared" si="189"/>
        <v>46211</v>
      </c>
      <c r="L2854" s="109"/>
      <c r="M2854" s="1"/>
      <c r="N2854" s="1"/>
      <c r="O2854" s="1"/>
    </row>
    <row r="2855" spans="9:15">
      <c r="I2855" s="108">
        <f t="shared" si="189"/>
        <v>2850</v>
      </c>
      <c r="J2855" s="100">
        <f t="shared" si="189"/>
        <v>46212</v>
      </c>
      <c r="K2855" s="100">
        <f t="shared" si="189"/>
        <v>46212</v>
      </c>
      <c r="L2855" s="109"/>
      <c r="M2855" s="1"/>
      <c r="N2855" s="1"/>
      <c r="O2855" s="1"/>
    </row>
    <row r="2856" spans="9:15">
      <c r="I2856" s="108">
        <f t="shared" ref="I2856:K2871" si="190">I2855+1</f>
        <v>2851</v>
      </c>
      <c r="J2856" s="100">
        <f t="shared" si="190"/>
        <v>46213</v>
      </c>
      <c r="K2856" s="100">
        <f t="shared" si="190"/>
        <v>46213</v>
      </c>
      <c r="L2856" s="109"/>
      <c r="M2856" s="1"/>
      <c r="N2856" s="1"/>
      <c r="O2856" s="1"/>
    </row>
    <row r="2857" spans="9:15">
      <c r="I2857" s="108">
        <f t="shared" si="190"/>
        <v>2852</v>
      </c>
      <c r="J2857" s="100">
        <f t="shared" si="190"/>
        <v>46214</v>
      </c>
      <c r="K2857" s="100">
        <f t="shared" si="190"/>
        <v>46214</v>
      </c>
      <c r="L2857" s="109"/>
      <c r="M2857" s="1"/>
      <c r="N2857" s="1"/>
      <c r="O2857" s="1"/>
    </row>
    <row r="2858" spans="9:15">
      <c r="I2858" s="108">
        <f t="shared" si="190"/>
        <v>2853</v>
      </c>
      <c r="J2858" s="100">
        <f t="shared" si="190"/>
        <v>46215</v>
      </c>
      <c r="K2858" s="100">
        <f t="shared" si="190"/>
        <v>46215</v>
      </c>
      <c r="L2858" s="109"/>
      <c r="M2858" s="1"/>
      <c r="N2858" s="1"/>
      <c r="O2858" s="1"/>
    </row>
    <row r="2859" spans="9:15">
      <c r="I2859" s="108">
        <f t="shared" si="190"/>
        <v>2854</v>
      </c>
      <c r="J2859" s="100">
        <f t="shared" si="190"/>
        <v>46216</v>
      </c>
      <c r="K2859" s="100">
        <f t="shared" si="190"/>
        <v>46216</v>
      </c>
      <c r="L2859" s="109"/>
      <c r="M2859" s="1"/>
      <c r="N2859" s="1"/>
      <c r="O2859" s="1"/>
    </row>
    <row r="2860" spans="9:15">
      <c r="I2860" s="108">
        <f t="shared" si="190"/>
        <v>2855</v>
      </c>
      <c r="J2860" s="100">
        <f t="shared" si="190"/>
        <v>46217</v>
      </c>
      <c r="K2860" s="100">
        <f t="shared" si="190"/>
        <v>46217</v>
      </c>
      <c r="L2860" s="109"/>
      <c r="M2860" s="1"/>
      <c r="N2860" s="1"/>
      <c r="O2860" s="1"/>
    </row>
    <row r="2861" spans="9:15">
      <c r="I2861" s="108">
        <f t="shared" si="190"/>
        <v>2856</v>
      </c>
      <c r="J2861" s="100">
        <f t="shared" si="190"/>
        <v>46218</v>
      </c>
      <c r="K2861" s="100">
        <f t="shared" si="190"/>
        <v>46218</v>
      </c>
      <c r="L2861" s="109"/>
      <c r="M2861" s="1"/>
      <c r="N2861" s="1"/>
      <c r="O2861" s="1"/>
    </row>
    <row r="2862" spans="9:15">
      <c r="I2862" s="108">
        <f t="shared" si="190"/>
        <v>2857</v>
      </c>
      <c r="J2862" s="100">
        <f t="shared" si="190"/>
        <v>46219</v>
      </c>
      <c r="K2862" s="100">
        <f t="shared" si="190"/>
        <v>46219</v>
      </c>
      <c r="L2862" s="109"/>
      <c r="M2862" s="1"/>
      <c r="N2862" s="1"/>
      <c r="O2862" s="1"/>
    </row>
    <row r="2863" spans="9:15">
      <c r="I2863" s="108">
        <f t="shared" si="190"/>
        <v>2858</v>
      </c>
      <c r="J2863" s="100">
        <f t="shared" si="190"/>
        <v>46220</v>
      </c>
      <c r="K2863" s="100">
        <f t="shared" si="190"/>
        <v>46220</v>
      </c>
      <c r="L2863" s="109"/>
      <c r="M2863" s="1"/>
      <c r="N2863" s="1"/>
      <c r="O2863" s="1"/>
    </row>
    <row r="2864" spans="9:15">
      <c r="I2864" s="108">
        <f t="shared" si="190"/>
        <v>2859</v>
      </c>
      <c r="J2864" s="100">
        <f t="shared" si="190"/>
        <v>46221</v>
      </c>
      <c r="K2864" s="100">
        <f t="shared" si="190"/>
        <v>46221</v>
      </c>
      <c r="L2864" s="109"/>
      <c r="M2864" s="1"/>
      <c r="N2864" s="1"/>
      <c r="O2864" s="1"/>
    </row>
    <row r="2865" spans="9:15">
      <c r="I2865" s="108">
        <f t="shared" si="190"/>
        <v>2860</v>
      </c>
      <c r="J2865" s="100">
        <f t="shared" si="190"/>
        <v>46222</v>
      </c>
      <c r="K2865" s="100">
        <f t="shared" si="190"/>
        <v>46222</v>
      </c>
      <c r="L2865" s="109"/>
      <c r="M2865" s="1"/>
      <c r="N2865" s="1"/>
      <c r="O2865" s="1"/>
    </row>
    <row r="2866" spans="9:15">
      <c r="I2866" s="108">
        <f t="shared" si="190"/>
        <v>2861</v>
      </c>
      <c r="J2866" s="100">
        <f t="shared" si="190"/>
        <v>46223</v>
      </c>
      <c r="K2866" s="100">
        <f t="shared" si="190"/>
        <v>46223</v>
      </c>
      <c r="L2866" s="109"/>
      <c r="M2866" s="1"/>
      <c r="N2866" s="1"/>
      <c r="O2866" s="1"/>
    </row>
    <row r="2867" spans="9:15">
      <c r="I2867" s="108">
        <f t="shared" si="190"/>
        <v>2862</v>
      </c>
      <c r="J2867" s="100">
        <f t="shared" si="190"/>
        <v>46224</v>
      </c>
      <c r="K2867" s="100">
        <f t="shared" si="190"/>
        <v>46224</v>
      </c>
      <c r="L2867" s="109"/>
      <c r="M2867" s="1"/>
      <c r="N2867" s="1"/>
      <c r="O2867" s="1"/>
    </row>
    <row r="2868" spans="9:15">
      <c r="I2868" s="108">
        <f t="shared" si="190"/>
        <v>2863</v>
      </c>
      <c r="J2868" s="100">
        <f t="shared" si="190"/>
        <v>46225</v>
      </c>
      <c r="K2868" s="100">
        <f t="shared" si="190"/>
        <v>46225</v>
      </c>
      <c r="L2868" s="109"/>
      <c r="M2868" s="1"/>
      <c r="N2868" s="1"/>
      <c r="O2868" s="1"/>
    </row>
    <row r="2869" spans="9:15">
      <c r="I2869" s="108">
        <f t="shared" si="190"/>
        <v>2864</v>
      </c>
      <c r="J2869" s="100">
        <f t="shared" si="190"/>
        <v>46226</v>
      </c>
      <c r="K2869" s="100">
        <f t="shared" si="190"/>
        <v>46226</v>
      </c>
      <c r="L2869" s="109"/>
      <c r="M2869" s="1"/>
      <c r="N2869" s="1"/>
      <c r="O2869" s="1"/>
    </row>
    <row r="2870" spans="9:15">
      <c r="I2870" s="108">
        <f t="shared" si="190"/>
        <v>2865</v>
      </c>
      <c r="J2870" s="100">
        <f t="shared" si="190"/>
        <v>46227</v>
      </c>
      <c r="K2870" s="100">
        <f t="shared" si="190"/>
        <v>46227</v>
      </c>
      <c r="L2870" s="109"/>
      <c r="M2870" s="1"/>
      <c r="N2870" s="1"/>
      <c r="O2870" s="1"/>
    </row>
    <row r="2871" spans="9:15">
      <c r="I2871" s="108">
        <f t="shared" si="190"/>
        <v>2866</v>
      </c>
      <c r="J2871" s="100">
        <f t="shared" si="190"/>
        <v>46228</v>
      </c>
      <c r="K2871" s="100">
        <f t="shared" si="190"/>
        <v>46228</v>
      </c>
      <c r="L2871" s="109"/>
      <c r="M2871" s="1"/>
      <c r="N2871" s="1"/>
      <c r="O2871" s="1"/>
    </row>
    <row r="2872" spans="9:15">
      <c r="I2872" s="108">
        <f t="shared" ref="I2872:K2887" si="191">I2871+1</f>
        <v>2867</v>
      </c>
      <c r="J2872" s="100">
        <f t="shared" si="191"/>
        <v>46229</v>
      </c>
      <c r="K2872" s="100">
        <f t="shared" si="191"/>
        <v>46229</v>
      </c>
      <c r="L2872" s="109"/>
      <c r="M2872" s="1"/>
      <c r="N2872" s="1"/>
      <c r="O2872" s="1"/>
    </row>
    <row r="2873" spans="9:15">
      <c r="I2873" s="108">
        <f t="shared" si="191"/>
        <v>2868</v>
      </c>
      <c r="J2873" s="100">
        <f t="shared" si="191"/>
        <v>46230</v>
      </c>
      <c r="K2873" s="100">
        <f t="shared" si="191"/>
        <v>46230</v>
      </c>
      <c r="L2873" s="109"/>
      <c r="M2873" s="1"/>
      <c r="N2873" s="1"/>
      <c r="O2873" s="1"/>
    </row>
    <row r="2874" spans="9:15">
      <c r="I2874" s="108">
        <f t="shared" si="191"/>
        <v>2869</v>
      </c>
      <c r="J2874" s="100">
        <f t="shared" si="191"/>
        <v>46231</v>
      </c>
      <c r="K2874" s="100">
        <f t="shared" si="191"/>
        <v>46231</v>
      </c>
      <c r="L2874" s="109"/>
      <c r="M2874" s="1"/>
      <c r="N2874" s="1"/>
      <c r="O2874" s="1"/>
    </row>
    <row r="2875" spans="9:15">
      <c r="I2875" s="108">
        <f t="shared" si="191"/>
        <v>2870</v>
      </c>
      <c r="J2875" s="100">
        <f t="shared" si="191"/>
        <v>46232</v>
      </c>
      <c r="K2875" s="100">
        <f t="shared" si="191"/>
        <v>46232</v>
      </c>
      <c r="L2875" s="109"/>
      <c r="M2875" s="1"/>
      <c r="N2875" s="1"/>
      <c r="O2875" s="1"/>
    </row>
    <row r="2876" spans="9:15">
      <c r="I2876" s="108">
        <f t="shared" si="191"/>
        <v>2871</v>
      </c>
      <c r="J2876" s="100">
        <f t="shared" si="191"/>
        <v>46233</v>
      </c>
      <c r="K2876" s="100">
        <f t="shared" si="191"/>
        <v>46233</v>
      </c>
      <c r="L2876" s="109"/>
      <c r="M2876" s="1"/>
      <c r="N2876" s="1"/>
      <c r="O2876" s="1"/>
    </row>
    <row r="2877" spans="9:15">
      <c r="I2877" s="108">
        <f t="shared" si="191"/>
        <v>2872</v>
      </c>
      <c r="J2877" s="100">
        <f t="shared" si="191"/>
        <v>46234</v>
      </c>
      <c r="K2877" s="100">
        <f t="shared" si="191"/>
        <v>46234</v>
      </c>
      <c r="L2877" s="109"/>
      <c r="M2877" s="1"/>
      <c r="N2877" s="1"/>
      <c r="O2877" s="1"/>
    </row>
    <row r="2878" spans="9:15">
      <c r="I2878" s="108">
        <f t="shared" si="191"/>
        <v>2873</v>
      </c>
      <c r="J2878" s="100">
        <f t="shared" si="191"/>
        <v>46235</v>
      </c>
      <c r="K2878" s="100">
        <f t="shared" si="191"/>
        <v>46235</v>
      </c>
      <c r="L2878" s="109"/>
      <c r="M2878" s="1"/>
      <c r="N2878" s="1"/>
      <c r="O2878" s="1"/>
    </row>
    <row r="2879" spans="9:15">
      <c r="I2879" s="108">
        <f t="shared" si="191"/>
        <v>2874</v>
      </c>
      <c r="J2879" s="100">
        <f t="shared" si="191"/>
        <v>46236</v>
      </c>
      <c r="K2879" s="100">
        <f t="shared" si="191"/>
        <v>46236</v>
      </c>
      <c r="L2879" s="109"/>
      <c r="M2879" s="1"/>
      <c r="N2879" s="1"/>
      <c r="O2879" s="1"/>
    </row>
    <row r="2880" spans="9:15">
      <c r="I2880" s="108">
        <f t="shared" si="191"/>
        <v>2875</v>
      </c>
      <c r="J2880" s="100">
        <f t="shared" si="191"/>
        <v>46237</v>
      </c>
      <c r="K2880" s="100">
        <f t="shared" si="191"/>
        <v>46237</v>
      </c>
      <c r="L2880" s="109"/>
      <c r="M2880" s="1"/>
      <c r="N2880" s="1"/>
      <c r="O2880" s="1"/>
    </row>
    <row r="2881" spans="9:15">
      <c r="I2881" s="108">
        <f t="shared" si="191"/>
        <v>2876</v>
      </c>
      <c r="J2881" s="100">
        <f t="shared" si="191"/>
        <v>46238</v>
      </c>
      <c r="K2881" s="100">
        <f t="shared" si="191"/>
        <v>46238</v>
      </c>
      <c r="L2881" s="109"/>
      <c r="M2881" s="1"/>
      <c r="N2881" s="1"/>
      <c r="O2881" s="1"/>
    </row>
    <row r="2882" spans="9:15">
      <c r="I2882" s="108">
        <f t="shared" si="191"/>
        <v>2877</v>
      </c>
      <c r="J2882" s="100">
        <f t="shared" si="191"/>
        <v>46239</v>
      </c>
      <c r="K2882" s="100">
        <f t="shared" si="191"/>
        <v>46239</v>
      </c>
      <c r="L2882" s="109"/>
      <c r="M2882" s="1"/>
      <c r="N2882" s="1"/>
      <c r="O2882" s="1"/>
    </row>
    <row r="2883" spans="9:15">
      <c r="I2883" s="108">
        <f t="shared" si="191"/>
        <v>2878</v>
      </c>
      <c r="J2883" s="100">
        <f t="shared" si="191"/>
        <v>46240</v>
      </c>
      <c r="K2883" s="100">
        <f t="shared" si="191"/>
        <v>46240</v>
      </c>
      <c r="L2883" s="109"/>
      <c r="M2883" s="1"/>
      <c r="N2883" s="1"/>
      <c r="O2883" s="1"/>
    </row>
    <row r="2884" spans="9:15">
      <c r="I2884" s="108">
        <f t="shared" si="191"/>
        <v>2879</v>
      </c>
      <c r="J2884" s="100">
        <f t="shared" si="191"/>
        <v>46241</v>
      </c>
      <c r="K2884" s="100">
        <f t="shared" si="191"/>
        <v>46241</v>
      </c>
      <c r="L2884" s="109"/>
      <c r="M2884" s="1"/>
      <c r="N2884" s="1"/>
      <c r="O2884" s="1"/>
    </row>
    <row r="2885" spans="9:15">
      <c r="I2885" s="108">
        <f t="shared" si="191"/>
        <v>2880</v>
      </c>
      <c r="J2885" s="100">
        <f t="shared" si="191"/>
        <v>46242</v>
      </c>
      <c r="K2885" s="100">
        <f t="shared" si="191"/>
        <v>46242</v>
      </c>
      <c r="L2885" s="109"/>
      <c r="M2885" s="1"/>
      <c r="N2885" s="1"/>
      <c r="O2885" s="1"/>
    </row>
    <row r="2886" spans="9:15">
      <c r="I2886" s="108">
        <f t="shared" si="191"/>
        <v>2881</v>
      </c>
      <c r="J2886" s="100">
        <f t="shared" si="191"/>
        <v>46243</v>
      </c>
      <c r="K2886" s="100">
        <f t="shared" si="191"/>
        <v>46243</v>
      </c>
      <c r="L2886" s="109"/>
      <c r="M2886" s="1"/>
      <c r="N2886" s="1"/>
      <c r="O2886" s="1"/>
    </row>
    <row r="2887" spans="9:15">
      <c r="I2887" s="108">
        <f t="shared" si="191"/>
        <v>2882</v>
      </c>
      <c r="J2887" s="100">
        <f t="shared" si="191"/>
        <v>46244</v>
      </c>
      <c r="K2887" s="100">
        <f t="shared" si="191"/>
        <v>46244</v>
      </c>
      <c r="L2887" s="109"/>
      <c r="M2887" s="1"/>
      <c r="N2887" s="1"/>
      <c r="O2887" s="1"/>
    </row>
    <row r="2888" spans="9:15">
      <c r="I2888" s="108">
        <f t="shared" ref="I2888:K2903" si="192">I2887+1</f>
        <v>2883</v>
      </c>
      <c r="J2888" s="100">
        <f t="shared" si="192"/>
        <v>46245</v>
      </c>
      <c r="K2888" s="100">
        <f t="shared" si="192"/>
        <v>46245</v>
      </c>
      <c r="L2888" s="109"/>
      <c r="M2888" s="1"/>
      <c r="N2888" s="1"/>
      <c r="O2888" s="1"/>
    </row>
    <row r="2889" spans="9:15">
      <c r="I2889" s="108">
        <f t="shared" si="192"/>
        <v>2884</v>
      </c>
      <c r="J2889" s="100">
        <f t="shared" si="192"/>
        <v>46246</v>
      </c>
      <c r="K2889" s="100">
        <f t="shared" si="192"/>
        <v>46246</v>
      </c>
      <c r="L2889" s="109"/>
      <c r="M2889" s="1"/>
      <c r="N2889" s="1"/>
      <c r="O2889" s="1"/>
    </row>
    <row r="2890" spans="9:15">
      <c r="I2890" s="108">
        <f t="shared" si="192"/>
        <v>2885</v>
      </c>
      <c r="J2890" s="100">
        <f t="shared" si="192"/>
        <v>46247</v>
      </c>
      <c r="K2890" s="100">
        <f t="shared" si="192"/>
        <v>46247</v>
      </c>
      <c r="L2890" s="109"/>
      <c r="M2890" s="1"/>
      <c r="N2890" s="1"/>
      <c r="O2890" s="1"/>
    </row>
    <row r="2891" spans="9:15">
      <c r="I2891" s="108">
        <f t="shared" si="192"/>
        <v>2886</v>
      </c>
      <c r="J2891" s="100">
        <f t="shared" si="192"/>
        <v>46248</v>
      </c>
      <c r="K2891" s="100">
        <f t="shared" si="192"/>
        <v>46248</v>
      </c>
      <c r="L2891" s="109"/>
      <c r="M2891" s="1"/>
      <c r="N2891" s="1"/>
      <c r="O2891" s="1"/>
    </row>
    <row r="2892" spans="9:15">
      <c r="I2892" s="108">
        <f t="shared" si="192"/>
        <v>2887</v>
      </c>
      <c r="J2892" s="100">
        <f t="shared" si="192"/>
        <v>46249</v>
      </c>
      <c r="K2892" s="100">
        <f t="shared" si="192"/>
        <v>46249</v>
      </c>
      <c r="L2892" s="109"/>
      <c r="M2892" s="1"/>
      <c r="N2892" s="1"/>
      <c r="O2892" s="1"/>
    </row>
    <row r="2893" spans="9:15">
      <c r="I2893" s="108">
        <f t="shared" si="192"/>
        <v>2888</v>
      </c>
      <c r="J2893" s="100">
        <f t="shared" si="192"/>
        <v>46250</v>
      </c>
      <c r="K2893" s="100">
        <f t="shared" si="192"/>
        <v>46250</v>
      </c>
      <c r="L2893" s="109"/>
      <c r="M2893" s="1"/>
      <c r="N2893" s="1"/>
      <c r="O2893" s="1"/>
    </row>
    <row r="2894" spans="9:15">
      <c r="I2894" s="108">
        <f t="shared" si="192"/>
        <v>2889</v>
      </c>
      <c r="J2894" s="100">
        <f t="shared" si="192"/>
        <v>46251</v>
      </c>
      <c r="K2894" s="100">
        <f t="shared" si="192"/>
        <v>46251</v>
      </c>
      <c r="L2894" s="109"/>
      <c r="M2894" s="1"/>
      <c r="N2894" s="1"/>
      <c r="O2894" s="1"/>
    </row>
    <row r="2895" spans="9:15">
      <c r="I2895" s="108">
        <f t="shared" si="192"/>
        <v>2890</v>
      </c>
      <c r="J2895" s="100">
        <f t="shared" si="192"/>
        <v>46252</v>
      </c>
      <c r="K2895" s="100">
        <f t="shared" si="192"/>
        <v>46252</v>
      </c>
      <c r="L2895" s="109"/>
      <c r="M2895" s="1"/>
      <c r="N2895" s="1"/>
      <c r="O2895" s="1"/>
    </row>
    <row r="2896" spans="9:15">
      <c r="I2896" s="108">
        <f t="shared" si="192"/>
        <v>2891</v>
      </c>
      <c r="J2896" s="100">
        <f t="shared" si="192"/>
        <v>46253</v>
      </c>
      <c r="K2896" s="100">
        <f t="shared" si="192"/>
        <v>46253</v>
      </c>
      <c r="L2896" s="109"/>
      <c r="M2896" s="1"/>
      <c r="N2896" s="1"/>
      <c r="O2896" s="1"/>
    </row>
    <row r="2897" spans="9:15">
      <c r="I2897" s="108">
        <f t="shared" si="192"/>
        <v>2892</v>
      </c>
      <c r="J2897" s="100">
        <f t="shared" si="192"/>
        <v>46254</v>
      </c>
      <c r="K2897" s="100">
        <f t="shared" si="192"/>
        <v>46254</v>
      </c>
      <c r="L2897" s="109"/>
      <c r="M2897" s="1"/>
      <c r="N2897" s="1"/>
      <c r="O2897" s="1"/>
    </row>
    <row r="2898" spans="9:15">
      <c r="I2898" s="108">
        <f t="shared" si="192"/>
        <v>2893</v>
      </c>
      <c r="J2898" s="100">
        <f t="shared" si="192"/>
        <v>46255</v>
      </c>
      <c r="K2898" s="100">
        <f t="shared" si="192"/>
        <v>46255</v>
      </c>
      <c r="L2898" s="109"/>
      <c r="M2898" s="1"/>
      <c r="N2898" s="1"/>
      <c r="O2898" s="1"/>
    </row>
    <row r="2899" spans="9:15">
      <c r="I2899" s="108">
        <f t="shared" si="192"/>
        <v>2894</v>
      </c>
      <c r="J2899" s="100">
        <f t="shared" si="192"/>
        <v>46256</v>
      </c>
      <c r="K2899" s="100">
        <f t="shared" si="192"/>
        <v>46256</v>
      </c>
      <c r="L2899" s="109"/>
      <c r="M2899" s="1"/>
      <c r="N2899" s="1"/>
      <c r="O2899" s="1"/>
    </row>
    <row r="2900" spans="9:15">
      <c r="I2900" s="108">
        <f t="shared" si="192"/>
        <v>2895</v>
      </c>
      <c r="J2900" s="100">
        <f t="shared" si="192"/>
        <v>46257</v>
      </c>
      <c r="K2900" s="100">
        <f t="shared" si="192"/>
        <v>46257</v>
      </c>
      <c r="L2900" s="109"/>
      <c r="M2900" s="1"/>
      <c r="N2900" s="1"/>
      <c r="O2900" s="1"/>
    </row>
    <row r="2901" spans="9:15">
      <c r="I2901" s="108">
        <f t="shared" si="192"/>
        <v>2896</v>
      </c>
      <c r="J2901" s="100">
        <f t="shared" si="192"/>
        <v>46258</v>
      </c>
      <c r="K2901" s="100">
        <f t="shared" si="192"/>
        <v>46258</v>
      </c>
      <c r="L2901" s="109"/>
      <c r="M2901" s="1"/>
      <c r="N2901" s="1"/>
      <c r="O2901" s="1"/>
    </row>
    <row r="2902" spans="9:15">
      <c r="I2902" s="108">
        <f t="shared" si="192"/>
        <v>2897</v>
      </c>
      <c r="J2902" s="100">
        <f t="shared" si="192"/>
        <v>46259</v>
      </c>
      <c r="K2902" s="100">
        <f t="shared" si="192"/>
        <v>46259</v>
      </c>
      <c r="L2902" s="109"/>
      <c r="M2902" s="1"/>
      <c r="N2902" s="1"/>
      <c r="O2902" s="1"/>
    </row>
    <row r="2903" spans="9:15">
      <c r="I2903" s="108">
        <f t="shared" si="192"/>
        <v>2898</v>
      </c>
      <c r="J2903" s="100">
        <f t="shared" si="192"/>
        <v>46260</v>
      </c>
      <c r="K2903" s="100">
        <f t="shared" si="192"/>
        <v>46260</v>
      </c>
      <c r="L2903" s="109"/>
      <c r="M2903" s="1"/>
      <c r="N2903" s="1"/>
      <c r="O2903" s="1"/>
    </row>
    <row r="2904" spans="9:15">
      <c r="I2904" s="108">
        <f t="shared" ref="I2904:K2919" si="193">I2903+1</f>
        <v>2899</v>
      </c>
      <c r="J2904" s="100">
        <f t="shared" si="193"/>
        <v>46261</v>
      </c>
      <c r="K2904" s="100">
        <f t="shared" si="193"/>
        <v>46261</v>
      </c>
      <c r="L2904" s="109"/>
      <c r="M2904" s="1"/>
      <c r="N2904" s="1"/>
      <c r="O2904" s="1"/>
    </row>
    <row r="2905" spans="9:15">
      <c r="I2905" s="108">
        <f t="shared" si="193"/>
        <v>2900</v>
      </c>
      <c r="J2905" s="100">
        <f t="shared" si="193"/>
        <v>46262</v>
      </c>
      <c r="K2905" s="100">
        <f t="shared" si="193"/>
        <v>46262</v>
      </c>
      <c r="L2905" s="109"/>
      <c r="M2905" s="1"/>
      <c r="N2905" s="1"/>
      <c r="O2905" s="1"/>
    </row>
    <row r="2906" spans="9:15">
      <c r="I2906" s="108">
        <f t="shared" si="193"/>
        <v>2901</v>
      </c>
      <c r="J2906" s="100">
        <f t="shared" si="193"/>
        <v>46263</v>
      </c>
      <c r="K2906" s="100">
        <f t="shared" si="193"/>
        <v>46263</v>
      </c>
      <c r="L2906" s="109"/>
      <c r="M2906" s="1"/>
      <c r="N2906" s="1"/>
      <c r="O2906" s="1"/>
    </row>
    <row r="2907" spans="9:15">
      <c r="I2907" s="108">
        <f t="shared" si="193"/>
        <v>2902</v>
      </c>
      <c r="J2907" s="100">
        <f t="shared" si="193"/>
        <v>46264</v>
      </c>
      <c r="K2907" s="100">
        <f t="shared" si="193"/>
        <v>46264</v>
      </c>
      <c r="L2907" s="109"/>
      <c r="M2907" s="1"/>
      <c r="N2907" s="1"/>
      <c r="O2907" s="1"/>
    </row>
    <row r="2908" spans="9:15">
      <c r="I2908" s="108">
        <f t="shared" si="193"/>
        <v>2903</v>
      </c>
      <c r="J2908" s="100">
        <f t="shared" si="193"/>
        <v>46265</v>
      </c>
      <c r="K2908" s="100">
        <f t="shared" si="193"/>
        <v>46265</v>
      </c>
      <c r="L2908" s="109"/>
      <c r="M2908" s="1"/>
      <c r="N2908" s="1"/>
      <c r="O2908" s="1"/>
    </row>
    <row r="2909" spans="9:15">
      <c r="I2909" s="108">
        <f t="shared" si="193"/>
        <v>2904</v>
      </c>
      <c r="J2909" s="100">
        <f t="shared" si="193"/>
        <v>46266</v>
      </c>
      <c r="K2909" s="100">
        <f t="shared" si="193"/>
        <v>46266</v>
      </c>
      <c r="L2909" s="109"/>
      <c r="M2909" s="1"/>
      <c r="N2909" s="1"/>
      <c r="O2909" s="1"/>
    </row>
    <row r="2910" spans="9:15">
      <c r="I2910" s="108">
        <f t="shared" si="193"/>
        <v>2905</v>
      </c>
      <c r="J2910" s="100">
        <f t="shared" si="193"/>
        <v>46267</v>
      </c>
      <c r="K2910" s="100">
        <f t="shared" si="193"/>
        <v>46267</v>
      </c>
      <c r="L2910" s="109"/>
      <c r="M2910" s="1"/>
      <c r="N2910" s="1"/>
      <c r="O2910" s="1"/>
    </row>
    <row r="2911" spans="9:15">
      <c r="I2911" s="108">
        <f t="shared" si="193"/>
        <v>2906</v>
      </c>
      <c r="J2911" s="100">
        <f t="shared" si="193"/>
        <v>46268</v>
      </c>
      <c r="K2911" s="100">
        <f t="shared" si="193"/>
        <v>46268</v>
      </c>
      <c r="L2911" s="109"/>
      <c r="M2911" s="1"/>
      <c r="N2911" s="1"/>
      <c r="O2911" s="1"/>
    </row>
    <row r="2912" spans="9:15">
      <c r="I2912" s="108">
        <f t="shared" si="193"/>
        <v>2907</v>
      </c>
      <c r="J2912" s="100">
        <f t="shared" si="193"/>
        <v>46269</v>
      </c>
      <c r="K2912" s="100">
        <f t="shared" si="193"/>
        <v>46269</v>
      </c>
      <c r="L2912" s="109"/>
      <c r="M2912" s="1"/>
      <c r="N2912" s="1"/>
      <c r="O2912" s="1"/>
    </row>
    <row r="2913" spans="9:15">
      <c r="I2913" s="108">
        <f t="shared" si="193"/>
        <v>2908</v>
      </c>
      <c r="J2913" s="100">
        <f t="shared" si="193"/>
        <v>46270</v>
      </c>
      <c r="K2913" s="100">
        <f t="shared" si="193"/>
        <v>46270</v>
      </c>
      <c r="L2913" s="109"/>
      <c r="M2913" s="1"/>
      <c r="N2913" s="1"/>
      <c r="O2913" s="1"/>
    </row>
    <row r="2914" spans="9:15">
      <c r="I2914" s="108">
        <f t="shared" si="193"/>
        <v>2909</v>
      </c>
      <c r="J2914" s="100">
        <f t="shared" si="193"/>
        <v>46271</v>
      </c>
      <c r="K2914" s="100">
        <f t="shared" si="193"/>
        <v>46271</v>
      </c>
      <c r="L2914" s="109"/>
      <c r="M2914" s="1"/>
      <c r="N2914" s="1"/>
      <c r="O2914" s="1"/>
    </row>
    <row r="2915" spans="9:15">
      <c r="I2915" s="108">
        <f t="shared" si="193"/>
        <v>2910</v>
      </c>
      <c r="J2915" s="100">
        <f t="shared" si="193"/>
        <v>46272</v>
      </c>
      <c r="K2915" s="100">
        <f t="shared" si="193"/>
        <v>46272</v>
      </c>
      <c r="L2915" s="109"/>
      <c r="M2915" s="1"/>
      <c r="N2915" s="1"/>
      <c r="O2915" s="1"/>
    </row>
    <row r="2916" spans="9:15">
      <c r="I2916" s="108">
        <f t="shared" si="193"/>
        <v>2911</v>
      </c>
      <c r="J2916" s="100">
        <f t="shared" si="193"/>
        <v>46273</v>
      </c>
      <c r="K2916" s="100">
        <f t="shared" si="193"/>
        <v>46273</v>
      </c>
      <c r="L2916" s="109"/>
      <c r="M2916" s="1"/>
      <c r="N2916" s="1"/>
      <c r="O2916" s="1"/>
    </row>
    <row r="2917" spans="9:15">
      <c r="I2917" s="108">
        <f t="shared" si="193"/>
        <v>2912</v>
      </c>
      <c r="J2917" s="100">
        <f t="shared" si="193"/>
        <v>46274</v>
      </c>
      <c r="K2917" s="100">
        <f t="shared" si="193"/>
        <v>46274</v>
      </c>
      <c r="L2917" s="109"/>
      <c r="M2917" s="1"/>
      <c r="N2917" s="1"/>
      <c r="O2917" s="1"/>
    </row>
    <row r="2918" spans="9:15">
      <c r="I2918" s="108">
        <f t="shared" si="193"/>
        <v>2913</v>
      </c>
      <c r="J2918" s="100">
        <f t="shared" si="193"/>
        <v>46275</v>
      </c>
      <c r="K2918" s="100">
        <f t="shared" si="193"/>
        <v>46275</v>
      </c>
      <c r="L2918" s="109"/>
      <c r="M2918" s="1"/>
      <c r="N2918" s="1"/>
      <c r="O2918" s="1"/>
    </row>
    <row r="2919" spans="9:15">
      <c r="I2919" s="108">
        <f t="shared" si="193"/>
        <v>2914</v>
      </c>
      <c r="J2919" s="100">
        <f t="shared" si="193"/>
        <v>46276</v>
      </c>
      <c r="K2919" s="100">
        <f t="shared" si="193"/>
        <v>46276</v>
      </c>
      <c r="L2919" s="109"/>
      <c r="M2919" s="1"/>
      <c r="N2919" s="1"/>
      <c r="O2919" s="1"/>
    </row>
    <row r="2920" spans="9:15">
      <c r="I2920" s="108">
        <f t="shared" ref="I2920:K2935" si="194">I2919+1</f>
        <v>2915</v>
      </c>
      <c r="J2920" s="100">
        <f t="shared" si="194"/>
        <v>46277</v>
      </c>
      <c r="K2920" s="100">
        <f t="shared" si="194"/>
        <v>46277</v>
      </c>
      <c r="L2920" s="109"/>
      <c r="M2920" s="1"/>
      <c r="N2920" s="1"/>
      <c r="O2920" s="1"/>
    </row>
    <row r="2921" spans="9:15">
      <c r="I2921" s="108">
        <f t="shared" si="194"/>
        <v>2916</v>
      </c>
      <c r="J2921" s="100">
        <f t="shared" si="194"/>
        <v>46278</v>
      </c>
      <c r="K2921" s="100">
        <f t="shared" si="194"/>
        <v>46278</v>
      </c>
      <c r="L2921" s="109"/>
      <c r="M2921" s="1"/>
      <c r="N2921" s="1"/>
      <c r="O2921" s="1"/>
    </row>
    <row r="2922" spans="9:15">
      <c r="I2922" s="108">
        <f t="shared" si="194"/>
        <v>2917</v>
      </c>
      <c r="J2922" s="100">
        <f t="shared" si="194"/>
        <v>46279</v>
      </c>
      <c r="K2922" s="100">
        <f t="shared" si="194"/>
        <v>46279</v>
      </c>
      <c r="L2922" s="109"/>
      <c r="M2922" s="1"/>
      <c r="N2922" s="1"/>
      <c r="O2922" s="1"/>
    </row>
    <row r="2923" spans="9:15">
      <c r="I2923" s="108">
        <f t="shared" si="194"/>
        <v>2918</v>
      </c>
      <c r="J2923" s="100">
        <f t="shared" si="194"/>
        <v>46280</v>
      </c>
      <c r="K2923" s="100">
        <f t="shared" si="194"/>
        <v>46280</v>
      </c>
      <c r="L2923" s="109"/>
      <c r="M2923" s="1"/>
      <c r="N2923" s="1"/>
      <c r="O2923" s="1"/>
    </row>
    <row r="2924" spans="9:15">
      <c r="I2924" s="108">
        <f t="shared" si="194"/>
        <v>2919</v>
      </c>
      <c r="J2924" s="100">
        <f t="shared" si="194"/>
        <v>46281</v>
      </c>
      <c r="K2924" s="100">
        <f t="shared" si="194"/>
        <v>46281</v>
      </c>
      <c r="L2924" s="109"/>
      <c r="M2924" s="1"/>
      <c r="N2924" s="1"/>
      <c r="O2924" s="1"/>
    </row>
    <row r="2925" spans="9:15">
      <c r="I2925" s="108">
        <f t="shared" si="194"/>
        <v>2920</v>
      </c>
      <c r="J2925" s="100">
        <f t="shared" si="194"/>
        <v>46282</v>
      </c>
      <c r="K2925" s="100">
        <f t="shared" si="194"/>
        <v>46282</v>
      </c>
      <c r="L2925" s="109"/>
      <c r="M2925" s="1"/>
      <c r="N2925" s="1"/>
      <c r="O2925" s="1"/>
    </row>
    <row r="2926" spans="9:15">
      <c r="I2926" s="108">
        <f t="shared" si="194"/>
        <v>2921</v>
      </c>
      <c r="J2926" s="100">
        <f t="shared" si="194"/>
        <v>46283</v>
      </c>
      <c r="K2926" s="100">
        <f t="shared" si="194"/>
        <v>46283</v>
      </c>
      <c r="L2926" s="109"/>
      <c r="M2926" s="1"/>
      <c r="N2926" s="1"/>
      <c r="O2926" s="1"/>
    </row>
    <row r="2927" spans="9:15">
      <c r="I2927" s="108">
        <f t="shared" si="194"/>
        <v>2922</v>
      </c>
      <c r="J2927" s="100">
        <f t="shared" si="194"/>
        <v>46284</v>
      </c>
      <c r="K2927" s="100">
        <f t="shared" si="194"/>
        <v>46284</v>
      </c>
      <c r="L2927" s="109"/>
      <c r="M2927" s="1"/>
      <c r="N2927" s="1"/>
      <c r="O2927" s="1"/>
    </row>
    <row r="2928" spans="9:15">
      <c r="I2928" s="108">
        <f t="shared" si="194"/>
        <v>2923</v>
      </c>
      <c r="J2928" s="100">
        <f t="shared" si="194"/>
        <v>46285</v>
      </c>
      <c r="K2928" s="100">
        <f t="shared" si="194"/>
        <v>46285</v>
      </c>
      <c r="L2928" s="109"/>
      <c r="M2928" s="1"/>
      <c r="N2928" s="1"/>
      <c r="O2928" s="1"/>
    </row>
    <row r="2929" spans="9:15">
      <c r="I2929" s="108">
        <f t="shared" si="194"/>
        <v>2924</v>
      </c>
      <c r="J2929" s="100">
        <f t="shared" si="194"/>
        <v>46286</v>
      </c>
      <c r="K2929" s="100">
        <f t="shared" si="194"/>
        <v>46286</v>
      </c>
      <c r="L2929" s="109"/>
      <c r="M2929" s="1"/>
      <c r="N2929" s="1"/>
      <c r="O2929" s="1"/>
    </row>
    <row r="2930" spans="9:15">
      <c r="I2930" s="108">
        <f t="shared" si="194"/>
        <v>2925</v>
      </c>
      <c r="J2930" s="100">
        <f t="shared" si="194"/>
        <v>46287</v>
      </c>
      <c r="K2930" s="100">
        <f t="shared" si="194"/>
        <v>46287</v>
      </c>
      <c r="L2930" s="109"/>
      <c r="M2930" s="1"/>
      <c r="N2930" s="1"/>
      <c r="O2930" s="1"/>
    </row>
    <row r="2931" spans="9:15">
      <c r="I2931" s="108">
        <f t="shared" si="194"/>
        <v>2926</v>
      </c>
      <c r="J2931" s="100">
        <f t="shared" si="194"/>
        <v>46288</v>
      </c>
      <c r="K2931" s="100">
        <f t="shared" si="194"/>
        <v>46288</v>
      </c>
      <c r="L2931" s="109"/>
      <c r="M2931" s="1"/>
      <c r="N2931" s="1"/>
      <c r="O2931" s="1"/>
    </row>
    <row r="2932" spans="9:15">
      <c r="I2932" s="108">
        <f t="shared" si="194"/>
        <v>2927</v>
      </c>
      <c r="J2932" s="100">
        <f t="shared" si="194"/>
        <v>46289</v>
      </c>
      <c r="K2932" s="100">
        <f t="shared" si="194"/>
        <v>46289</v>
      </c>
      <c r="L2932" s="109"/>
      <c r="M2932" s="1"/>
      <c r="N2932" s="1"/>
      <c r="O2932" s="1"/>
    </row>
    <row r="2933" spans="9:15">
      <c r="I2933" s="108">
        <f t="shared" si="194"/>
        <v>2928</v>
      </c>
      <c r="J2933" s="100">
        <f t="shared" si="194"/>
        <v>46290</v>
      </c>
      <c r="K2933" s="100">
        <f t="shared" si="194"/>
        <v>46290</v>
      </c>
      <c r="L2933" s="109"/>
      <c r="M2933" s="1"/>
      <c r="N2933" s="1"/>
      <c r="O2933" s="1"/>
    </row>
    <row r="2934" spans="9:15">
      <c r="I2934" s="108">
        <f t="shared" si="194"/>
        <v>2929</v>
      </c>
      <c r="J2934" s="100">
        <f t="shared" si="194"/>
        <v>46291</v>
      </c>
      <c r="K2934" s="100">
        <f t="shared" si="194"/>
        <v>46291</v>
      </c>
      <c r="L2934" s="109"/>
      <c r="M2934" s="1"/>
      <c r="N2934" s="1"/>
      <c r="O2934" s="1"/>
    </row>
    <row r="2935" spans="9:15">
      <c r="I2935" s="108">
        <f t="shared" si="194"/>
        <v>2930</v>
      </c>
      <c r="J2935" s="100">
        <f t="shared" si="194"/>
        <v>46292</v>
      </c>
      <c r="K2935" s="100">
        <f t="shared" si="194"/>
        <v>46292</v>
      </c>
      <c r="L2935" s="109"/>
      <c r="M2935" s="1"/>
      <c r="N2935" s="1"/>
      <c r="O2935" s="1"/>
    </row>
    <row r="2936" spans="9:15">
      <c r="I2936" s="108">
        <f t="shared" ref="I2936:K2951" si="195">I2935+1</f>
        <v>2931</v>
      </c>
      <c r="J2936" s="100">
        <f t="shared" si="195"/>
        <v>46293</v>
      </c>
      <c r="K2936" s="100">
        <f t="shared" si="195"/>
        <v>46293</v>
      </c>
      <c r="L2936" s="109"/>
      <c r="M2936" s="1"/>
      <c r="N2936" s="1"/>
      <c r="O2936" s="1"/>
    </row>
    <row r="2937" spans="9:15">
      <c r="I2937" s="108">
        <f t="shared" si="195"/>
        <v>2932</v>
      </c>
      <c r="J2937" s="100">
        <f t="shared" si="195"/>
        <v>46294</v>
      </c>
      <c r="K2937" s="100">
        <f t="shared" si="195"/>
        <v>46294</v>
      </c>
      <c r="L2937" s="109"/>
      <c r="M2937" s="1"/>
      <c r="N2937" s="1"/>
      <c r="O2937" s="1"/>
    </row>
    <row r="2938" spans="9:15">
      <c r="I2938" s="108">
        <f t="shared" si="195"/>
        <v>2933</v>
      </c>
      <c r="J2938" s="100">
        <f t="shared" si="195"/>
        <v>46295</v>
      </c>
      <c r="K2938" s="100">
        <f t="shared" si="195"/>
        <v>46295</v>
      </c>
      <c r="L2938" s="109"/>
      <c r="M2938" s="1"/>
      <c r="N2938" s="1"/>
      <c r="O2938" s="1"/>
    </row>
    <row r="2939" spans="9:15">
      <c r="I2939" s="108">
        <f t="shared" si="195"/>
        <v>2934</v>
      </c>
      <c r="J2939" s="100">
        <f t="shared" si="195"/>
        <v>46296</v>
      </c>
      <c r="K2939" s="100">
        <f t="shared" si="195"/>
        <v>46296</v>
      </c>
      <c r="L2939" s="109"/>
      <c r="M2939" s="1"/>
      <c r="N2939" s="1"/>
      <c r="O2939" s="1"/>
    </row>
    <row r="2940" spans="9:15">
      <c r="I2940" s="108">
        <f t="shared" si="195"/>
        <v>2935</v>
      </c>
      <c r="J2940" s="100">
        <f t="shared" si="195"/>
        <v>46297</v>
      </c>
      <c r="K2940" s="100">
        <f t="shared" si="195"/>
        <v>46297</v>
      </c>
      <c r="L2940" s="109"/>
      <c r="M2940" s="1"/>
      <c r="N2940" s="1"/>
      <c r="O2940" s="1"/>
    </row>
    <row r="2941" spans="9:15">
      <c r="I2941" s="108">
        <f t="shared" si="195"/>
        <v>2936</v>
      </c>
      <c r="J2941" s="100">
        <f t="shared" si="195"/>
        <v>46298</v>
      </c>
      <c r="K2941" s="100">
        <f t="shared" si="195"/>
        <v>46298</v>
      </c>
      <c r="L2941" s="109"/>
      <c r="M2941" s="1"/>
      <c r="N2941" s="1"/>
      <c r="O2941" s="1"/>
    </row>
    <row r="2942" spans="9:15">
      <c r="I2942" s="108">
        <f t="shared" si="195"/>
        <v>2937</v>
      </c>
      <c r="J2942" s="100">
        <f t="shared" si="195"/>
        <v>46299</v>
      </c>
      <c r="K2942" s="100">
        <f t="shared" si="195"/>
        <v>46299</v>
      </c>
      <c r="L2942" s="109"/>
      <c r="M2942" s="1"/>
      <c r="N2942" s="1"/>
      <c r="O2942" s="1"/>
    </row>
    <row r="2943" spans="9:15">
      <c r="I2943" s="108">
        <f t="shared" si="195"/>
        <v>2938</v>
      </c>
      <c r="J2943" s="100">
        <f t="shared" si="195"/>
        <v>46300</v>
      </c>
      <c r="K2943" s="100">
        <f t="shared" si="195"/>
        <v>46300</v>
      </c>
      <c r="L2943" s="109"/>
      <c r="M2943" s="1"/>
      <c r="N2943" s="1"/>
      <c r="O2943" s="1"/>
    </row>
    <row r="2944" spans="9:15">
      <c r="I2944" s="108">
        <f t="shared" si="195"/>
        <v>2939</v>
      </c>
      <c r="J2944" s="100">
        <f t="shared" si="195"/>
        <v>46301</v>
      </c>
      <c r="K2944" s="100">
        <f t="shared" si="195"/>
        <v>46301</v>
      </c>
      <c r="L2944" s="109"/>
      <c r="M2944" s="1"/>
      <c r="N2944" s="1"/>
      <c r="O2944" s="1"/>
    </row>
    <row r="2945" spans="9:15">
      <c r="I2945" s="108">
        <f t="shared" si="195"/>
        <v>2940</v>
      </c>
      <c r="J2945" s="100">
        <f t="shared" si="195"/>
        <v>46302</v>
      </c>
      <c r="K2945" s="100">
        <f t="shared" si="195"/>
        <v>46302</v>
      </c>
      <c r="L2945" s="109"/>
      <c r="M2945" s="1"/>
      <c r="N2945" s="1"/>
      <c r="O2945" s="1"/>
    </row>
    <row r="2946" spans="9:15">
      <c r="I2946" s="108">
        <f t="shared" si="195"/>
        <v>2941</v>
      </c>
      <c r="J2946" s="100">
        <f t="shared" si="195"/>
        <v>46303</v>
      </c>
      <c r="K2946" s="100">
        <f t="shared" si="195"/>
        <v>46303</v>
      </c>
      <c r="L2946" s="109"/>
      <c r="M2946" s="1"/>
      <c r="N2946" s="1"/>
      <c r="O2946" s="1"/>
    </row>
    <row r="2947" spans="9:15">
      <c r="I2947" s="108">
        <f t="shared" si="195"/>
        <v>2942</v>
      </c>
      <c r="J2947" s="100">
        <f t="shared" si="195"/>
        <v>46304</v>
      </c>
      <c r="K2947" s="100">
        <f t="shared" si="195"/>
        <v>46304</v>
      </c>
      <c r="L2947" s="109"/>
      <c r="M2947" s="1"/>
      <c r="N2947" s="1"/>
      <c r="O2947" s="1"/>
    </row>
    <row r="2948" spans="9:15">
      <c r="I2948" s="108">
        <f t="shared" si="195"/>
        <v>2943</v>
      </c>
      <c r="J2948" s="100">
        <f t="shared" si="195"/>
        <v>46305</v>
      </c>
      <c r="K2948" s="100">
        <f t="shared" si="195"/>
        <v>46305</v>
      </c>
      <c r="L2948" s="109"/>
      <c r="M2948" s="1"/>
      <c r="N2948" s="1"/>
      <c r="O2948" s="1"/>
    </row>
    <row r="2949" spans="9:15">
      <c r="I2949" s="108">
        <f t="shared" si="195"/>
        <v>2944</v>
      </c>
      <c r="J2949" s="100">
        <f t="shared" si="195"/>
        <v>46306</v>
      </c>
      <c r="K2949" s="100">
        <f t="shared" si="195"/>
        <v>46306</v>
      </c>
      <c r="L2949" s="109"/>
      <c r="M2949" s="1"/>
      <c r="N2949" s="1"/>
      <c r="O2949" s="1"/>
    </row>
    <row r="2950" spans="9:15">
      <c r="I2950" s="108">
        <f t="shared" si="195"/>
        <v>2945</v>
      </c>
      <c r="J2950" s="100">
        <f t="shared" si="195"/>
        <v>46307</v>
      </c>
      <c r="K2950" s="100">
        <f t="shared" si="195"/>
        <v>46307</v>
      </c>
      <c r="L2950" s="109"/>
      <c r="M2950" s="1"/>
      <c r="N2950" s="1"/>
      <c r="O2950" s="1"/>
    </row>
    <row r="2951" spans="9:15">
      <c r="I2951" s="108">
        <f t="shared" si="195"/>
        <v>2946</v>
      </c>
      <c r="J2951" s="100">
        <f t="shared" si="195"/>
        <v>46308</v>
      </c>
      <c r="K2951" s="100">
        <f t="shared" si="195"/>
        <v>46308</v>
      </c>
      <c r="L2951" s="109"/>
      <c r="M2951" s="1"/>
      <c r="N2951" s="1"/>
      <c r="O2951" s="1"/>
    </row>
    <row r="2952" spans="9:15">
      <c r="I2952" s="108">
        <f t="shared" ref="I2952:K2967" si="196">I2951+1</f>
        <v>2947</v>
      </c>
      <c r="J2952" s="100">
        <f t="shared" si="196"/>
        <v>46309</v>
      </c>
      <c r="K2952" s="100">
        <f t="shared" si="196"/>
        <v>46309</v>
      </c>
      <c r="L2952" s="109"/>
      <c r="M2952" s="1"/>
      <c r="N2952" s="1"/>
      <c r="O2952" s="1"/>
    </row>
    <row r="2953" spans="9:15">
      <c r="I2953" s="108">
        <f t="shared" si="196"/>
        <v>2948</v>
      </c>
      <c r="J2953" s="100">
        <f t="shared" si="196"/>
        <v>46310</v>
      </c>
      <c r="K2953" s="100">
        <f t="shared" si="196"/>
        <v>46310</v>
      </c>
      <c r="L2953" s="109"/>
      <c r="M2953" s="1"/>
      <c r="N2953" s="1"/>
      <c r="O2953" s="1"/>
    </row>
    <row r="2954" spans="9:15">
      <c r="I2954" s="108">
        <f t="shared" si="196"/>
        <v>2949</v>
      </c>
      <c r="J2954" s="100">
        <f t="shared" si="196"/>
        <v>46311</v>
      </c>
      <c r="K2954" s="100">
        <f t="shared" si="196"/>
        <v>46311</v>
      </c>
      <c r="L2954" s="109"/>
      <c r="M2954" s="1"/>
      <c r="N2954" s="1"/>
      <c r="O2954" s="1"/>
    </row>
    <row r="2955" spans="9:15">
      <c r="I2955" s="108">
        <f t="shared" si="196"/>
        <v>2950</v>
      </c>
      <c r="J2955" s="100">
        <f t="shared" si="196"/>
        <v>46312</v>
      </c>
      <c r="K2955" s="100">
        <f t="shared" si="196"/>
        <v>46312</v>
      </c>
      <c r="L2955" s="109"/>
      <c r="M2955" s="1"/>
      <c r="N2955" s="1"/>
      <c r="O2955" s="1"/>
    </row>
    <row r="2956" spans="9:15">
      <c r="I2956" s="108">
        <f t="shared" si="196"/>
        <v>2951</v>
      </c>
      <c r="J2956" s="100">
        <f t="shared" si="196"/>
        <v>46313</v>
      </c>
      <c r="K2956" s="100">
        <f t="shared" si="196"/>
        <v>46313</v>
      </c>
      <c r="L2956" s="109"/>
      <c r="M2956" s="1"/>
      <c r="N2956" s="1"/>
      <c r="O2956" s="1"/>
    </row>
    <row r="2957" spans="9:15">
      <c r="I2957" s="108">
        <f t="shared" si="196"/>
        <v>2952</v>
      </c>
      <c r="J2957" s="100">
        <f t="shared" si="196"/>
        <v>46314</v>
      </c>
      <c r="K2957" s="100">
        <f t="shared" si="196"/>
        <v>46314</v>
      </c>
      <c r="L2957" s="109"/>
      <c r="M2957" s="1"/>
      <c r="N2957" s="1"/>
      <c r="O2957" s="1"/>
    </row>
    <row r="2958" spans="9:15">
      <c r="I2958" s="108">
        <f t="shared" si="196"/>
        <v>2953</v>
      </c>
      <c r="J2958" s="100">
        <f t="shared" si="196"/>
        <v>46315</v>
      </c>
      <c r="K2958" s="100">
        <f t="shared" si="196"/>
        <v>46315</v>
      </c>
      <c r="L2958" s="109"/>
      <c r="M2958" s="1"/>
      <c r="N2958" s="1"/>
      <c r="O2958" s="1"/>
    </row>
    <row r="2959" spans="9:15">
      <c r="I2959" s="108">
        <f t="shared" si="196"/>
        <v>2954</v>
      </c>
      <c r="J2959" s="100">
        <f t="shared" si="196"/>
        <v>46316</v>
      </c>
      <c r="K2959" s="100">
        <f t="shared" si="196"/>
        <v>46316</v>
      </c>
      <c r="L2959" s="109"/>
      <c r="M2959" s="1"/>
      <c r="N2959" s="1"/>
      <c r="O2959" s="1"/>
    </row>
    <row r="2960" spans="9:15">
      <c r="I2960" s="108">
        <f t="shared" si="196"/>
        <v>2955</v>
      </c>
      <c r="J2960" s="100">
        <f t="shared" si="196"/>
        <v>46317</v>
      </c>
      <c r="K2960" s="100">
        <f t="shared" si="196"/>
        <v>46317</v>
      </c>
      <c r="L2960" s="109"/>
      <c r="M2960" s="1"/>
      <c r="N2960" s="1"/>
      <c r="O2960" s="1"/>
    </row>
    <row r="2961" spans="9:15">
      <c r="I2961" s="108">
        <f t="shared" si="196"/>
        <v>2956</v>
      </c>
      <c r="J2961" s="100">
        <f t="shared" si="196"/>
        <v>46318</v>
      </c>
      <c r="K2961" s="100">
        <f t="shared" si="196"/>
        <v>46318</v>
      </c>
      <c r="L2961" s="109"/>
      <c r="M2961" s="1"/>
      <c r="N2961" s="1"/>
      <c r="O2961" s="1"/>
    </row>
    <row r="2962" spans="9:15">
      <c r="I2962" s="108">
        <f t="shared" si="196"/>
        <v>2957</v>
      </c>
      <c r="J2962" s="100">
        <f t="shared" si="196"/>
        <v>46319</v>
      </c>
      <c r="K2962" s="100">
        <f t="shared" si="196"/>
        <v>46319</v>
      </c>
      <c r="L2962" s="109"/>
      <c r="M2962" s="1"/>
      <c r="N2962" s="1"/>
      <c r="O2962" s="1"/>
    </row>
    <row r="2963" spans="9:15">
      <c r="I2963" s="108">
        <f t="shared" si="196"/>
        <v>2958</v>
      </c>
      <c r="J2963" s="100">
        <f t="shared" si="196"/>
        <v>46320</v>
      </c>
      <c r="K2963" s="100">
        <f t="shared" si="196"/>
        <v>46320</v>
      </c>
      <c r="L2963" s="109"/>
      <c r="M2963" s="1"/>
      <c r="N2963" s="1"/>
      <c r="O2963" s="1"/>
    </row>
    <row r="2964" spans="9:15">
      <c r="I2964" s="108">
        <f t="shared" si="196"/>
        <v>2959</v>
      </c>
      <c r="J2964" s="100">
        <f t="shared" si="196"/>
        <v>46321</v>
      </c>
      <c r="K2964" s="100">
        <f t="shared" si="196"/>
        <v>46321</v>
      </c>
      <c r="L2964" s="109"/>
      <c r="M2964" s="1"/>
      <c r="N2964" s="1"/>
      <c r="O2964" s="1"/>
    </row>
    <row r="2965" spans="9:15">
      <c r="I2965" s="108">
        <f t="shared" si="196"/>
        <v>2960</v>
      </c>
      <c r="J2965" s="100">
        <f t="shared" si="196"/>
        <v>46322</v>
      </c>
      <c r="K2965" s="100">
        <f t="shared" si="196"/>
        <v>46322</v>
      </c>
      <c r="L2965" s="109"/>
      <c r="M2965" s="1"/>
      <c r="N2965" s="1"/>
      <c r="O2965" s="1"/>
    </row>
    <row r="2966" spans="9:15">
      <c r="I2966" s="108">
        <f t="shared" si="196"/>
        <v>2961</v>
      </c>
      <c r="J2966" s="100">
        <f t="shared" si="196"/>
        <v>46323</v>
      </c>
      <c r="K2966" s="100">
        <f t="shared" si="196"/>
        <v>46323</v>
      </c>
      <c r="L2966" s="109"/>
      <c r="M2966" s="1"/>
      <c r="N2966" s="1"/>
      <c r="O2966" s="1"/>
    </row>
    <row r="2967" spans="9:15">
      <c r="I2967" s="108">
        <f t="shared" si="196"/>
        <v>2962</v>
      </c>
      <c r="J2967" s="100">
        <f t="shared" si="196"/>
        <v>46324</v>
      </c>
      <c r="K2967" s="100">
        <f t="shared" si="196"/>
        <v>46324</v>
      </c>
      <c r="L2967" s="109"/>
      <c r="M2967" s="1"/>
      <c r="N2967" s="1"/>
      <c r="O2967" s="1"/>
    </row>
    <row r="2968" spans="9:15">
      <c r="I2968" s="108">
        <f t="shared" ref="I2968:K2983" si="197">I2967+1</f>
        <v>2963</v>
      </c>
      <c r="J2968" s="100">
        <f t="shared" si="197"/>
        <v>46325</v>
      </c>
      <c r="K2968" s="100">
        <f t="shared" si="197"/>
        <v>46325</v>
      </c>
      <c r="L2968" s="109"/>
      <c r="M2968" s="1"/>
      <c r="N2968" s="1"/>
      <c r="O2968" s="1"/>
    </row>
    <row r="2969" spans="9:15">
      <c r="I2969" s="108">
        <f t="shared" si="197"/>
        <v>2964</v>
      </c>
      <c r="J2969" s="100">
        <f t="shared" si="197"/>
        <v>46326</v>
      </c>
      <c r="K2969" s="100">
        <f t="shared" si="197"/>
        <v>46326</v>
      </c>
      <c r="L2969" s="109"/>
      <c r="M2969" s="1"/>
      <c r="N2969" s="1"/>
      <c r="O2969" s="1"/>
    </row>
    <row r="2970" spans="9:15">
      <c r="I2970" s="108">
        <f t="shared" si="197"/>
        <v>2965</v>
      </c>
      <c r="J2970" s="100">
        <f t="shared" si="197"/>
        <v>46327</v>
      </c>
      <c r="K2970" s="100">
        <f t="shared" si="197"/>
        <v>46327</v>
      </c>
      <c r="L2970" s="109"/>
      <c r="M2970" s="1"/>
      <c r="N2970" s="1"/>
      <c r="O2970" s="1"/>
    </row>
    <row r="2971" spans="9:15">
      <c r="I2971" s="108">
        <f t="shared" si="197"/>
        <v>2966</v>
      </c>
      <c r="J2971" s="100">
        <f t="shared" si="197"/>
        <v>46328</v>
      </c>
      <c r="K2971" s="100">
        <f t="shared" si="197"/>
        <v>46328</v>
      </c>
      <c r="L2971" s="109"/>
      <c r="M2971" s="1"/>
      <c r="N2971" s="1"/>
      <c r="O2971" s="1"/>
    </row>
    <row r="2972" spans="9:15">
      <c r="I2972" s="108">
        <f t="shared" si="197"/>
        <v>2967</v>
      </c>
      <c r="J2972" s="100">
        <f t="shared" si="197"/>
        <v>46329</v>
      </c>
      <c r="K2972" s="100">
        <f t="shared" si="197"/>
        <v>46329</v>
      </c>
      <c r="L2972" s="109"/>
      <c r="M2972" s="1"/>
      <c r="N2972" s="1"/>
      <c r="O2972" s="1"/>
    </row>
    <row r="2973" spans="9:15">
      <c r="I2973" s="108">
        <f t="shared" si="197"/>
        <v>2968</v>
      </c>
      <c r="J2973" s="100">
        <f t="shared" si="197"/>
        <v>46330</v>
      </c>
      <c r="K2973" s="100">
        <f t="shared" si="197"/>
        <v>46330</v>
      </c>
      <c r="L2973" s="109"/>
      <c r="M2973" s="1"/>
      <c r="N2973" s="1"/>
      <c r="O2973" s="1"/>
    </row>
    <row r="2974" spans="9:15">
      <c r="I2974" s="108">
        <f t="shared" si="197"/>
        <v>2969</v>
      </c>
      <c r="J2974" s="100">
        <f t="shared" si="197"/>
        <v>46331</v>
      </c>
      <c r="K2974" s="100">
        <f t="shared" si="197"/>
        <v>46331</v>
      </c>
      <c r="L2974" s="109"/>
      <c r="M2974" s="1"/>
      <c r="N2974" s="1"/>
      <c r="O2974" s="1"/>
    </row>
    <row r="2975" spans="9:15">
      <c r="I2975" s="108">
        <f t="shared" si="197"/>
        <v>2970</v>
      </c>
      <c r="J2975" s="100">
        <f t="shared" si="197"/>
        <v>46332</v>
      </c>
      <c r="K2975" s="100">
        <f t="shared" si="197"/>
        <v>46332</v>
      </c>
      <c r="L2975" s="109"/>
      <c r="M2975" s="1"/>
      <c r="N2975" s="1"/>
      <c r="O2975" s="1"/>
    </row>
    <row r="2976" spans="9:15">
      <c r="I2976" s="108">
        <f t="shared" si="197"/>
        <v>2971</v>
      </c>
      <c r="J2976" s="100">
        <f t="shared" si="197"/>
        <v>46333</v>
      </c>
      <c r="K2976" s="100">
        <f t="shared" si="197"/>
        <v>46333</v>
      </c>
      <c r="L2976" s="109"/>
      <c r="M2976" s="1"/>
      <c r="N2976" s="1"/>
      <c r="O2976" s="1"/>
    </row>
    <row r="2977" spans="9:15">
      <c r="I2977" s="108">
        <f t="shared" si="197"/>
        <v>2972</v>
      </c>
      <c r="J2977" s="100">
        <f t="shared" si="197"/>
        <v>46334</v>
      </c>
      <c r="K2977" s="100">
        <f t="shared" si="197"/>
        <v>46334</v>
      </c>
      <c r="L2977" s="109"/>
      <c r="M2977" s="1"/>
      <c r="N2977" s="1"/>
      <c r="O2977" s="1"/>
    </row>
    <row r="2978" spans="9:15">
      <c r="I2978" s="108">
        <f t="shared" si="197"/>
        <v>2973</v>
      </c>
      <c r="J2978" s="100">
        <f t="shared" si="197"/>
        <v>46335</v>
      </c>
      <c r="K2978" s="100">
        <f t="shared" si="197"/>
        <v>46335</v>
      </c>
      <c r="L2978" s="109"/>
      <c r="M2978" s="1"/>
      <c r="N2978" s="1"/>
      <c r="O2978" s="1"/>
    </row>
    <row r="2979" spans="9:15">
      <c r="I2979" s="108">
        <f t="shared" si="197"/>
        <v>2974</v>
      </c>
      <c r="J2979" s="100">
        <f t="shared" si="197"/>
        <v>46336</v>
      </c>
      <c r="K2979" s="100">
        <f t="shared" si="197"/>
        <v>46336</v>
      </c>
      <c r="L2979" s="109"/>
      <c r="M2979" s="1"/>
      <c r="N2979" s="1"/>
      <c r="O2979" s="1"/>
    </row>
    <row r="2980" spans="9:15">
      <c r="I2980" s="108">
        <f t="shared" si="197"/>
        <v>2975</v>
      </c>
      <c r="J2980" s="100">
        <f t="shared" si="197"/>
        <v>46337</v>
      </c>
      <c r="K2980" s="100">
        <f t="shared" si="197"/>
        <v>46337</v>
      </c>
      <c r="L2980" s="109"/>
      <c r="M2980" s="1"/>
      <c r="N2980" s="1"/>
      <c r="O2980" s="1"/>
    </row>
    <row r="2981" spans="9:15">
      <c r="I2981" s="108">
        <f t="shared" si="197"/>
        <v>2976</v>
      </c>
      <c r="J2981" s="100">
        <f t="shared" si="197"/>
        <v>46338</v>
      </c>
      <c r="K2981" s="100">
        <f t="shared" si="197"/>
        <v>46338</v>
      </c>
      <c r="L2981" s="109"/>
      <c r="M2981" s="1"/>
      <c r="N2981" s="1"/>
      <c r="O2981" s="1"/>
    </row>
    <row r="2982" spans="9:15">
      <c r="I2982" s="108">
        <f t="shared" si="197"/>
        <v>2977</v>
      </c>
      <c r="J2982" s="100">
        <f t="shared" si="197"/>
        <v>46339</v>
      </c>
      <c r="K2982" s="100">
        <f t="shared" si="197"/>
        <v>46339</v>
      </c>
      <c r="L2982" s="109"/>
      <c r="M2982" s="1"/>
      <c r="N2982" s="1"/>
      <c r="O2982" s="1"/>
    </row>
    <row r="2983" spans="9:15">
      <c r="I2983" s="108">
        <f t="shared" si="197"/>
        <v>2978</v>
      </c>
      <c r="J2983" s="100">
        <f t="shared" si="197"/>
        <v>46340</v>
      </c>
      <c r="K2983" s="100">
        <f t="shared" si="197"/>
        <v>46340</v>
      </c>
      <c r="L2983" s="109"/>
      <c r="M2983" s="1"/>
      <c r="N2983" s="1"/>
      <c r="O2983" s="1"/>
    </row>
    <row r="2984" spans="9:15">
      <c r="I2984" s="108">
        <f t="shared" ref="I2984:K2999" si="198">I2983+1</f>
        <v>2979</v>
      </c>
      <c r="J2984" s="100">
        <f t="shared" si="198"/>
        <v>46341</v>
      </c>
      <c r="K2984" s="100">
        <f t="shared" si="198"/>
        <v>46341</v>
      </c>
      <c r="L2984" s="109"/>
      <c r="M2984" s="1"/>
      <c r="N2984" s="1"/>
      <c r="O2984" s="1"/>
    </row>
    <row r="2985" spans="9:15">
      <c r="I2985" s="108">
        <f t="shared" si="198"/>
        <v>2980</v>
      </c>
      <c r="J2985" s="100">
        <f t="shared" si="198"/>
        <v>46342</v>
      </c>
      <c r="K2985" s="100">
        <f t="shared" si="198"/>
        <v>46342</v>
      </c>
      <c r="L2985" s="109"/>
      <c r="M2985" s="1"/>
      <c r="N2985" s="1"/>
      <c r="O2985" s="1"/>
    </row>
    <row r="2986" spans="9:15">
      <c r="I2986" s="108">
        <f t="shared" si="198"/>
        <v>2981</v>
      </c>
      <c r="J2986" s="100">
        <f t="shared" si="198"/>
        <v>46343</v>
      </c>
      <c r="K2986" s="100">
        <f t="shared" si="198"/>
        <v>46343</v>
      </c>
      <c r="L2986" s="109"/>
      <c r="M2986" s="1"/>
      <c r="N2986" s="1"/>
      <c r="O2986" s="1"/>
    </row>
    <row r="2987" spans="9:15">
      <c r="I2987" s="108">
        <f t="shared" si="198"/>
        <v>2982</v>
      </c>
      <c r="J2987" s="100">
        <f t="shared" si="198"/>
        <v>46344</v>
      </c>
      <c r="K2987" s="100">
        <f t="shared" si="198"/>
        <v>46344</v>
      </c>
      <c r="L2987" s="109"/>
      <c r="M2987" s="1"/>
      <c r="N2987" s="1"/>
      <c r="O2987" s="1"/>
    </row>
    <row r="2988" spans="9:15">
      <c r="I2988" s="108">
        <f t="shared" si="198"/>
        <v>2983</v>
      </c>
      <c r="J2988" s="100">
        <f t="shared" si="198"/>
        <v>46345</v>
      </c>
      <c r="K2988" s="100">
        <f t="shared" si="198"/>
        <v>46345</v>
      </c>
      <c r="L2988" s="109"/>
      <c r="M2988" s="1"/>
      <c r="N2988" s="1"/>
      <c r="O2988" s="1"/>
    </row>
    <row r="2989" spans="9:15">
      <c r="I2989" s="108">
        <f t="shared" si="198"/>
        <v>2984</v>
      </c>
      <c r="J2989" s="100">
        <f t="shared" si="198"/>
        <v>46346</v>
      </c>
      <c r="K2989" s="100">
        <f t="shared" si="198"/>
        <v>46346</v>
      </c>
      <c r="L2989" s="109"/>
      <c r="M2989" s="1"/>
      <c r="N2989" s="1"/>
      <c r="O2989" s="1"/>
    </row>
    <row r="2990" spans="9:15">
      <c r="I2990" s="108">
        <f t="shared" si="198"/>
        <v>2985</v>
      </c>
      <c r="J2990" s="100">
        <f t="shared" si="198"/>
        <v>46347</v>
      </c>
      <c r="K2990" s="100">
        <f t="shared" si="198"/>
        <v>46347</v>
      </c>
      <c r="L2990" s="109"/>
      <c r="M2990" s="1"/>
      <c r="N2990" s="1"/>
      <c r="O2990" s="1"/>
    </row>
    <row r="2991" spans="9:15">
      <c r="I2991" s="108">
        <f t="shared" si="198"/>
        <v>2986</v>
      </c>
      <c r="J2991" s="100">
        <f t="shared" si="198"/>
        <v>46348</v>
      </c>
      <c r="K2991" s="100">
        <f t="shared" si="198"/>
        <v>46348</v>
      </c>
      <c r="L2991" s="109"/>
      <c r="M2991" s="1"/>
      <c r="N2991" s="1"/>
      <c r="O2991" s="1"/>
    </row>
    <row r="2992" spans="9:15">
      <c r="I2992" s="108">
        <f t="shared" si="198"/>
        <v>2987</v>
      </c>
      <c r="J2992" s="100">
        <f t="shared" si="198"/>
        <v>46349</v>
      </c>
      <c r="K2992" s="100">
        <f t="shared" si="198"/>
        <v>46349</v>
      </c>
      <c r="L2992" s="109"/>
      <c r="M2992" s="1"/>
      <c r="N2992" s="1"/>
      <c r="O2992" s="1"/>
    </row>
    <row r="2993" spans="9:15">
      <c r="I2993" s="108">
        <f t="shared" si="198"/>
        <v>2988</v>
      </c>
      <c r="J2993" s="100">
        <f t="shared" si="198"/>
        <v>46350</v>
      </c>
      <c r="K2993" s="100">
        <f t="shared" si="198"/>
        <v>46350</v>
      </c>
      <c r="L2993" s="109"/>
      <c r="M2993" s="1"/>
      <c r="N2993" s="1"/>
      <c r="O2993" s="1"/>
    </row>
    <row r="2994" spans="9:15">
      <c r="I2994" s="108">
        <f t="shared" si="198"/>
        <v>2989</v>
      </c>
      <c r="J2994" s="100">
        <f t="shared" si="198"/>
        <v>46351</v>
      </c>
      <c r="K2994" s="100">
        <f t="shared" si="198"/>
        <v>46351</v>
      </c>
      <c r="L2994" s="109"/>
      <c r="M2994" s="1"/>
      <c r="N2994" s="1"/>
      <c r="O2994" s="1"/>
    </row>
    <row r="2995" spans="9:15">
      <c r="I2995" s="108">
        <f t="shared" si="198"/>
        <v>2990</v>
      </c>
      <c r="J2995" s="100">
        <f t="shared" si="198"/>
        <v>46352</v>
      </c>
      <c r="K2995" s="100">
        <f t="shared" si="198"/>
        <v>46352</v>
      </c>
      <c r="L2995" s="109"/>
      <c r="M2995" s="1"/>
      <c r="N2995" s="1"/>
      <c r="O2995" s="1"/>
    </row>
    <row r="2996" spans="9:15">
      <c r="I2996" s="108">
        <f t="shared" si="198"/>
        <v>2991</v>
      </c>
      <c r="J2996" s="100">
        <f t="shared" si="198"/>
        <v>46353</v>
      </c>
      <c r="K2996" s="100">
        <f t="shared" si="198"/>
        <v>46353</v>
      </c>
      <c r="L2996" s="109"/>
      <c r="M2996" s="1"/>
      <c r="N2996" s="1"/>
      <c r="O2996" s="1"/>
    </row>
    <row r="2997" spans="9:15">
      <c r="I2997" s="108">
        <f t="shared" si="198"/>
        <v>2992</v>
      </c>
      <c r="J2997" s="100">
        <f t="shared" si="198"/>
        <v>46354</v>
      </c>
      <c r="K2997" s="100">
        <f t="shared" si="198"/>
        <v>46354</v>
      </c>
      <c r="L2997" s="109"/>
      <c r="M2997" s="1"/>
      <c r="N2997" s="1"/>
      <c r="O2997" s="1"/>
    </row>
    <row r="2998" spans="9:15">
      <c r="I2998" s="108">
        <f t="shared" si="198"/>
        <v>2993</v>
      </c>
      <c r="J2998" s="100">
        <f t="shared" si="198"/>
        <v>46355</v>
      </c>
      <c r="K2998" s="100">
        <f t="shared" si="198"/>
        <v>46355</v>
      </c>
      <c r="L2998" s="109"/>
      <c r="M2998" s="1"/>
      <c r="N2998" s="1"/>
      <c r="O2998" s="1"/>
    </row>
    <row r="2999" spans="9:15">
      <c r="I2999" s="108">
        <f t="shared" si="198"/>
        <v>2994</v>
      </c>
      <c r="J2999" s="100">
        <f t="shared" si="198"/>
        <v>46356</v>
      </c>
      <c r="K2999" s="100">
        <f t="shared" si="198"/>
        <v>46356</v>
      </c>
      <c r="L2999" s="109"/>
      <c r="M2999" s="1"/>
      <c r="N2999" s="1"/>
      <c r="O2999" s="1"/>
    </row>
    <row r="3000" spans="9:15">
      <c r="I3000" s="108">
        <f t="shared" ref="I3000:K3015" si="199">I2999+1</f>
        <v>2995</v>
      </c>
      <c r="J3000" s="100">
        <f t="shared" si="199"/>
        <v>46357</v>
      </c>
      <c r="K3000" s="100">
        <f t="shared" si="199"/>
        <v>46357</v>
      </c>
      <c r="L3000" s="109"/>
      <c r="M3000" s="1"/>
      <c r="N3000" s="1"/>
      <c r="O3000" s="1"/>
    </row>
    <row r="3001" spans="9:15">
      <c r="I3001" s="108">
        <f t="shared" si="199"/>
        <v>2996</v>
      </c>
      <c r="J3001" s="100">
        <f t="shared" si="199"/>
        <v>46358</v>
      </c>
      <c r="K3001" s="100">
        <f t="shared" si="199"/>
        <v>46358</v>
      </c>
      <c r="L3001" s="109"/>
      <c r="M3001" s="1"/>
      <c r="N3001" s="1"/>
      <c r="O3001" s="1"/>
    </row>
    <row r="3002" spans="9:15">
      <c r="I3002" s="108">
        <f t="shared" si="199"/>
        <v>2997</v>
      </c>
      <c r="J3002" s="100">
        <f t="shared" si="199"/>
        <v>46359</v>
      </c>
      <c r="K3002" s="100">
        <f t="shared" si="199"/>
        <v>46359</v>
      </c>
      <c r="L3002" s="109"/>
      <c r="M3002" s="1"/>
      <c r="N3002" s="1"/>
      <c r="O3002" s="1"/>
    </row>
    <row r="3003" spans="9:15">
      <c r="I3003" s="108">
        <f t="shared" si="199"/>
        <v>2998</v>
      </c>
      <c r="J3003" s="100">
        <f t="shared" si="199"/>
        <v>46360</v>
      </c>
      <c r="K3003" s="100">
        <f t="shared" si="199"/>
        <v>46360</v>
      </c>
      <c r="L3003" s="109"/>
      <c r="M3003" s="1"/>
      <c r="N3003" s="1"/>
      <c r="O3003" s="1"/>
    </row>
    <row r="3004" spans="9:15">
      <c r="I3004" s="108">
        <f t="shared" si="199"/>
        <v>2999</v>
      </c>
      <c r="J3004" s="100">
        <f t="shared" si="199"/>
        <v>46361</v>
      </c>
      <c r="K3004" s="100">
        <f t="shared" si="199"/>
        <v>46361</v>
      </c>
      <c r="L3004" s="109"/>
      <c r="M3004" s="1"/>
      <c r="N3004" s="1"/>
      <c r="O3004" s="1"/>
    </row>
    <row r="3005" spans="9:15">
      <c r="I3005" s="108">
        <f t="shared" si="199"/>
        <v>3000</v>
      </c>
      <c r="J3005" s="100">
        <f t="shared" si="199"/>
        <v>46362</v>
      </c>
      <c r="K3005" s="100">
        <f t="shared" si="199"/>
        <v>46362</v>
      </c>
      <c r="L3005" s="109"/>
      <c r="M3005" s="1"/>
      <c r="N3005" s="1"/>
      <c r="O3005" s="1"/>
    </row>
    <row r="3006" spans="9:15">
      <c r="I3006" s="108">
        <f t="shared" si="199"/>
        <v>3001</v>
      </c>
      <c r="J3006" s="100">
        <f t="shared" si="199"/>
        <v>46363</v>
      </c>
      <c r="K3006" s="100">
        <f t="shared" si="199"/>
        <v>46363</v>
      </c>
      <c r="L3006" s="109"/>
      <c r="M3006" s="1"/>
      <c r="N3006" s="1"/>
      <c r="O3006" s="1"/>
    </row>
    <row r="3007" spans="9:15">
      <c r="I3007" s="108">
        <f t="shared" si="199"/>
        <v>3002</v>
      </c>
      <c r="J3007" s="100">
        <f t="shared" si="199"/>
        <v>46364</v>
      </c>
      <c r="K3007" s="100">
        <f t="shared" si="199"/>
        <v>46364</v>
      </c>
      <c r="L3007" s="109"/>
      <c r="M3007" s="1"/>
      <c r="N3007" s="1"/>
      <c r="O3007" s="1"/>
    </row>
    <row r="3008" spans="9:15">
      <c r="I3008" s="108">
        <f t="shared" si="199"/>
        <v>3003</v>
      </c>
      <c r="J3008" s="100">
        <f t="shared" si="199"/>
        <v>46365</v>
      </c>
      <c r="K3008" s="100">
        <f t="shared" si="199"/>
        <v>46365</v>
      </c>
      <c r="L3008" s="109"/>
      <c r="M3008" s="1"/>
      <c r="N3008" s="1"/>
      <c r="O3008" s="1"/>
    </row>
    <row r="3009" spans="9:15">
      <c r="I3009" s="108">
        <f t="shared" si="199"/>
        <v>3004</v>
      </c>
      <c r="J3009" s="100">
        <f t="shared" si="199"/>
        <v>46366</v>
      </c>
      <c r="K3009" s="100">
        <f t="shared" si="199"/>
        <v>46366</v>
      </c>
      <c r="L3009" s="109"/>
      <c r="M3009" s="1"/>
      <c r="N3009" s="1"/>
      <c r="O3009" s="1"/>
    </row>
    <row r="3010" spans="9:15">
      <c r="I3010" s="108">
        <f t="shared" si="199"/>
        <v>3005</v>
      </c>
      <c r="J3010" s="100">
        <f t="shared" si="199"/>
        <v>46367</v>
      </c>
      <c r="K3010" s="100">
        <f t="shared" si="199"/>
        <v>46367</v>
      </c>
      <c r="L3010" s="109"/>
      <c r="M3010" s="1"/>
      <c r="N3010" s="1"/>
      <c r="O3010" s="1"/>
    </row>
    <row r="3011" spans="9:15">
      <c r="I3011" s="108">
        <f t="shared" si="199"/>
        <v>3006</v>
      </c>
      <c r="J3011" s="100">
        <f t="shared" si="199"/>
        <v>46368</v>
      </c>
      <c r="K3011" s="100">
        <f t="shared" si="199"/>
        <v>46368</v>
      </c>
      <c r="L3011" s="109"/>
      <c r="M3011" s="1"/>
      <c r="N3011" s="1"/>
      <c r="O3011" s="1"/>
    </row>
    <row r="3012" spans="9:15">
      <c r="I3012" s="108">
        <f t="shared" si="199"/>
        <v>3007</v>
      </c>
      <c r="J3012" s="100">
        <f t="shared" si="199"/>
        <v>46369</v>
      </c>
      <c r="K3012" s="100">
        <f t="shared" si="199"/>
        <v>46369</v>
      </c>
      <c r="L3012" s="109"/>
      <c r="M3012" s="1"/>
      <c r="N3012" s="1"/>
      <c r="O3012" s="1"/>
    </row>
    <row r="3013" spans="9:15">
      <c r="I3013" s="108">
        <f t="shared" si="199"/>
        <v>3008</v>
      </c>
      <c r="J3013" s="100">
        <f t="shared" si="199"/>
        <v>46370</v>
      </c>
      <c r="K3013" s="100">
        <f t="shared" si="199"/>
        <v>46370</v>
      </c>
      <c r="L3013" s="109"/>
      <c r="M3013" s="1"/>
      <c r="N3013" s="1"/>
      <c r="O3013" s="1"/>
    </row>
    <row r="3014" spans="9:15">
      <c r="I3014" s="108">
        <f t="shared" si="199"/>
        <v>3009</v>
      </c>
      <c r="J3014" s="100">
        <f t="shared" si="199"/>
        <v>46371</v>
      </c>
      <c r="K3014" s="100">
        <f t="shared" si="199"/>
        <v>46371</v>
      </c>
      <c r="L3014" s="109"/>
      <c r="M3014" s="1"/>
      <c r="N3014" s="1"/>
      <c r="O3014" s="1"/>
    </row>
    <row r="3015" spans="9:15">
      <c r="I3015" s="108">
        <f t="shared" si="199"/>
        <v>3010</v>
      </c>
      <c r="J3015" s="100">
        <f t="shared" si="199"/>
        <v>46372</v>
      </c>
      <c r="K3015" s="100">
        <f t="shared" si="199"/>
        <v>46372</v>
      </c>
      <c r="L3015" s="109"/>
      <c r="M3015" s="1"/>
      <c r="N3015" s="1"/>
      <c r="O3015" s="1"/>
    </row>
    <row r="3016" spans="9:15">
      <c r="I3016" s="108">
        <f t="shared" ref="I3016:K3031" si="200">I3015+1</f>
        <v>3011</v>
      </c>
      <c r="J3016" s="100">
        <f t="shared" si="200"/>
        <v>46373</v>
      </c>
      <c r="K3016" s="100">
        <f t="shared" si="200"/>
        <v>46373</v>
      </c>
      <c r="L3016" s="109"/>
      <c r="M3016" s="1"/>
      <c r="N3016" s="1"/>
      <c r="O3016" s="1"/>
    </row>
    <row r="3017" spans="9:15">
      <c r="I3017" s="108">
        <f t="shared" si="200"/>
        <v>3012</v>
      </c>
      <c r="J3017" s="100">
        <f t="shared" si="200"/>
        <v>46374</v>
      </c>
      <c r="K3017" s="100">
        <f t="shared" si="200"/>
        <v>46374</v>
      </c>
      <c r="L3017" s="109"/>
      <c r="M3017" s="1"/>
      <c r="N3017" s="1"/>
      <c r="O3017" s="1"/>
    </row>
    <row r="3018" spans="9:15">
      <c r="I3018" s="108">
        <f t="shared" si="200"/>
        <v>3013</v>
      </c>
      <c r="J3018" s="100">
        <f t="shared" si="200"/>
        <v>46375</v>
      </c>
      <c r="K3018" s="100">
        <f t="shared" si="200"/>
        <v>46375</v>
      </c>
      <c r="L3018" s="109"/>
      <c r="M3018" s="1"/>
      <c r="N3018" s="1"/>
      <c r="O3018" s="1"/>
    </row>
    <row r="3019" spans="9:15">
      <c r="I3019" s="108">
        <f t="shared" si="200"/>
        <v>3014</v>
      </c>
      <c r="J3019" s="100">
        <f t="shared" si="200"/>
        <v>46376</v>
      </c>
      <c r="K3019" s="100">
        <f t="shared" si="200"/>
        <v>46376</v>
      </c>
      <c r="L3019" s="109"/>
      <c r="M3019" s="1"/>
      <c r="N3019" s="1"/>
      <c r="O3019" s="1"/>
    </row>
    <row r="3020" spans="9:15">
      <c r="I3020" s="108">
        <f t="shared" si="200"/>
        <v>3015</v>
      </c>
      <c r="J3020" s="100">
        <f t="shared" si="200"/>
        <v>46377</v>
      </c>
      <c r="K3020" s="100">
        <f t="shared" si="200"/>
        <v>46377</v>
      </c>
      <c r="L3020" s="109"/>
      <c r="M3020" s="1"/>
      <c r="N3020" s="1"/>
      <c r="O3020" s="1"/>
    </row>
    <row r="3021" spans="9:15">
      <c r="I3021" s="108">
        <f t="shared" si="200"/>
        <v>3016</v>
      </c>
      <c r="J3021" s="100">
        <f t="shared" si="200"/>
        <v>46378</v>
      </c>
      <c r="K3021" s="100">
        <f t="shared" si="200"/>
        <v>46378</v>
      </c>
      <c r="L3021" s="109"/>
      <c r="M3021" s="1"/>
      <c r="N3021" s="1"/>
      <c r="O3021" s="1"/>
    </row>
    <row r="3022" spans="9:15">
      <c r="I3022" s="108">
        <f t="shared" si="200"/>
        <v>3017</v>
      </c>
      <c r="J3022" s="100">
        <f t="shared" si="200"/>
        <v>46379</v>
      </c>
      <c r="K3022" s="100">
        <f t="shared" si="200"/>
        <v>46379</v>
      </c>
      <c r="L3022" s="109"/>
      <c r="M3022" s="1"/>
      <c r="N3022" s="1"/>
      <c r="O3022" s="1"/>
    </row>
    <row r="3023" spans="9:15">
      <c r="I3023" s="108">
        <f t="shared" si="200"/>
        <v>3018</v>
      </c>
      <c r="J3023" s="100">
        <f t="shared" si="200"/>
        <v>46380</v>
      </c>
      <c r="K3023" s="100">
        <f t="shared" si="200"/>
        <v>46380</v>
      </c>
      <c r="L3023" s="109"/>
      <c r="M3023" s="1"/>
      <c r="N3023" s="1"/>
      <c r="O3023" s="1"/>
    </row>
    <row r="3024" spans="9:15">
      <c r="I3024" s="108">
        <f t="shared" si="200"/>
        <v>3019</v>
      </c>
      <c r="J3024" s="100">
        <f t="shared" si="200"/>
        <v>46381</v>
      </c>
      <c r="K3024" s="100">
        <f t="shared" si="200"/>
        <v>46381</v>
      </c>
      <c r="L3024" s="109"/>
      <c r="M3024" s="1"/>
      <c r="N3024" s="1"/>
      <c r="O3024" s="1"/>
    </row>
    <row r="3025" spans="9:15">
      <c r="I3025" s="108">
        <f t="shared" si="200"/>
        <v>3020</v>
      </c>
      <c r="J3025" s="100">
        <f t="shared" si="200"/>
        <v>46382</v>
      </c>
      <c r="K3025" s="100">
        <f t="shared" si="200"/>
        <v>46382</v>
      </c>
      <c r="L3025" s="109"/>
      <c r="M3025" s="1"/>
      <c r="N3025" s="1"/>
      <c r="O3025" s="1"/>
    </row>
    <row r="3026" spans="9:15">
      <c r="I3026" s="108">
        <f t="shared" si="200"/>
        <v>3021</v>
      </c>
      <c r="J3026" s="100">
        <f t="shared" si="200"/>
        <v>46383</v>
      </c>
      <c r="K3026" s="100">
        <f t="shared" si="200"/>
        <v>46383</v>
      </c>
      <c r="L3026" s="109"/>
      <c r="M3026" s="1"/>
      <c r="N3026" s="1"/>
      <c r="O3026" s="1"/>
    </row>
    <row r="3027" spans="9:15">
      <c r="I3027" s="108">
        <f t="shared" si="200"/>
        <v>3022</v>
      </c>
      <c r="J3027" s="100">
        <f t="shared" si="200"/>
        <v>46384</v>
      </c>
      <c r="K3027" s="100">
        <f t="shared" si="200"/>
        <v>46384</v>
      </c>
      <c r="L3027" s="109"/>
      <c r="M3027" s="1"/>
      <c r="N3027" s="1"/>
      <c r="O3027" s="1"/>
    </row>
    <row r="3028" spans="9:15">
      <c r="I3028" s="108">
        <f t="shared" si="200"/>
        <v>3023</v>
      </c>
      <c r="J3028" s="100">
        <f t="shared" si="200"/>
        <v>46385</v>
      </c>
      <c r="K3028" s="100">
        <f t="shared" si="200"/>
        <v>46385</v>
      </c>
      <c r="L3028" s="109"/>
      <c r="M3028" s="1"/>
      <c r="N3028" s="1"/>
      <c r="O3028" s="1"/>
    </row>
    <row r="3029" spans="9:15">
      <c r="I3029" s="108">
        <f t="shared" si="200"/>
        <v>3024</v>
      </c>
      <c r="J3029" s="100">
        <f t="shared" si="200"/>
        <v>46386</v>
      </c>
      <c r="K3029" s="100">
        <f t="shared" si="200"/>
        <v>46386</v>
      </c>
      <c r="L3029" s="109"/>
      <c r="M3029" s="1"/>
      <c r="N3029" s="1"/>
      <c r="O3029" s="1"/>
    </row>
    <row r="3030" spans="9:15">
      <c r="I3030" s="108">
        <f t="shared" si="200"/>
        <v>3025</v>
      </c>
      <c r="J3030" s="100">
        <f t="shared" si="200"/>
        <v>46387</v>
      </c>
      <c r="K3030" s="100">
        <f t="shared" si="200"/>
        <v>46387</v>
      </c>
      <c r="L3030" s="109"/>
      <c r="M3030" s="1"/>
      <c r="N3030" s="1"/>
      <c r="O3030" s="1"/>
    </row>
    <row r="3031" spans="9:15">
      <c r="I3031" s="108">
        <f t="shared" si="200"/>
        <v>3026</v>
      </c>
      <c r="J3031" s="100">
        <f t="shared" si="200"/>
        <v>46388</v>
      </c>
      <c r="K3031" s="100">
        <f t="shared" si="200"/>
        <v>46388</v>
      </c>
      <c r="L3031" s="109"/>
      <c r="M3031" s="1"/>
      <c r="N3031" s="1"/>
      <c r="O3031" s="1"/>
    </row>
    <row r="3032" spans="9:15">
      <c r="I3032" s="108">
        <f t="shared" ref="I3032:K3047" si="201">I3031+1</f>
        <v>3027</v>
      </c>
      <c r="J3032" s="100">
        <f t="shared" si="201"/>
        <v>46389</v>
      </c>
      <c r="K3032" s="100">
        <f t="shared" si="201"/>
        <v>46389</v>
      </c>
      <c r="L3032" s="109"/>
      <c r="M3032" s="1"/>
      <c r="N3032" s="1"/>
      <c r="O3032" s="1"/>
    </row>
    <row r="3033" spans="9:15">
      <c r="I3033" s="108">
        <f t="shared" si="201"/>
        <v>3028</v>
      </c>
      <c r="J3033" s="100">
        <f t="shared" si="201"/>
        <v>46390</v>
      </c>
      <c r="K3033" s="100">
        <f t="shared" si="201"/>
        <v>46390</v>
      </c>
      <c r="L3033" s="109"/>
      <c r="M3033" s="1"/>
      <c r="N3033" s="1"/>
      <c r="O3033" s="1"/>
    </row>
    <row r="3034" spans="9:15">
      <c r="I3034" s="108">
        <f t="shared" si="201"/>
        <v>3029</v>
      </c>
      <c r="J3034" s="100">
        <f t="shared" si="201"/>
        <v>46391</v>
      </c>
      <c r="K3034" s="100">
        <f t="shared" si="201"/>
        <v>46391</v>
      </c>
      <c r="L3034" s="109"/>
      <c r="M3034" s="1"/>
      <c r="N3034" s="1"/>
      <c r="O3034" s="1"/>
    </row>
    <row r="3035" spans="9:15">
      <c r="I3035" s="108">
        <f t="shared" si="201"/>
        <v>3030</v>
      </c>
      <c r="J3035" s="100">
        <f t="shared" si="201"/>
        <v>46392</v>
      </c>
      <c r="K3035" s="100">
        <f t="shared" si="201"/>
        <v>46392</v>
      </c>
      <c r="L3035" s="109"/>
      <c r="M3035" s="1"/>
      <c r="N3035" s="1"/>
      <c r="O3035" s="1"/>
    </row>
    <row r="3036" spans="9:15">
      <c r="I3036" s="108">
        <f t="shared" si="201"/>
        <v>3031</v>
      </c>
      <c r="J3036" s="100">
        <f t="shared" si="201"/>
        <v>46393</v>
      </c>
      <c r="K3036" s="100">
        <f t="shared" si="201"/>
        <v>46393</v>
      </c>
      <c r="L3036" s="109"/>
      <c r="M3036" s="1"/>
      <c r="N3036" s="1"/>
      <c r="O3036" s="1"/>
    </row>
    <row r="3037" spans="9:15">
      <c r="I3037" s="108">
        <f t="shared" si="201"/>
        <v>3032</v>
      </c>
      <c r="J3037" s="100">
        <f t="shared" si="201"/>
        <v>46394</v>
      </c>
      <c r="K3037" s="100">
        <f t="shared" si="201"/>
        <v>46394</v>
      </c>
      <c r="L3037" s="109"/>
      <c r="M3037" s="1"/>
      <c r="N3037" s="1"/>
      <c r="O3037" s="1"/>
    </row>
    <row r="3038" spans="9:15">
      <c r="I3038" s="108">
        <f t="shared" si="201"/>
        <v>3033</v>
      </c>
      <c r="J3038" s="100">
        <f t="shared" si="201"/>
        <v>46395</v>
      </c>
      <c r="K3038" s="100">
        <f t="shared" si="201"/>
        <v>46395</v>
      </c>
      <c r="L3038" s="109"/>
      <c r="M3038" s="1"/>
      <c r="N3038" s="1"/>
      <c r="O3038" s="1"/>
    </row>
    <row r="3039" spans="9:15">
      <c r="I3039" s="108">
        <f t="shared" si="201"/>
        <v>3034</v>
      </c>
      <c r="J3039" s="100">
        <f t="shared" si="201"/>
        <v>46396</v>
      </c>
      <c r="K3039" s="100">
        <f t="shared" si="201"/>
        <v>46396</v>
      </c>
      <c r="L3039" s="109"/>
      <c r="M3039" s="1"/>
      <c r="N3039" s="1"/>
      <c r="O3039" s="1"/>
    </row>
    <row r="3040" spans="9:15">
      <c r="I3040" s="108">
        <f t="shared" si="201"/>
        <v>3035</v>
      </c>
      <c r="J3040" s="100">
        <f t="shared" si="201"/>
        <v>46397</v>
      </c>
      <c r="K3040" s="100">
        <f t="shared" si="201"/>
        <v>46397</v>
      </c>
      <c r="L3040" s="109"/>
      <c r="M3040" s="1"/>
      <c r="N3040" s="1"/>
      <c r="O3040" s="1"/>
    </row>
    <row r="3041" spans="9:15">
      <c r="I3041" s="108">
        <f t="shared" si="201"/>
        <v>3036</v>
      </c>
      <c r="J3041" s="100">
        <f t="shared" si="201"/>
        <v>46398</v>
      </c>
      <c r="K3041" s="100">
        <f t="shared" si="201"/>
        <v>46398</v>
      </c>
      <c r="L3041" s="109"/>
      <c r="M3041" s="1"/>
      <c r="N3041" s="1"/>
      <c r="O3041" s="1"/>
    </row>
    <row r="3042" spans="9:15">
      <c r="I3042" s="108">
        <f t="shared" si="201"/>
        <v>3037</v>
      </c>
      <c r="J3042" s="100">
        <f t="shared" si="201"/>
        <v>46399</v>
      </c>
      <c r="K3042" s="100">
        <f t="shared" si="201"/>
        <v>46399</v>
      </c>
      <c r="L3042" s="109"/>
      <c r="M3042" s="1"/>
      <c r="N3042" s="1"/>
      <c r="O3042" s="1"/>
    </row>
    <row r="3043" spans="9:15">
      <c r="I3043" s="108">
        <f t="shared" si="201"/>
        <v>3038</v>
      </c>
      <c r="J3043" s="100">
        <f t="shared" si="201"/>
        <v>46400</v>
      </c>
      <c r="K3043" s="100">
        <f t="shared" si="201"/>
        <v>46400</v>
      </c>
      <c r="L3043" s="109"/>
      <c r="M3043" s="1"/>
      <c r="N3043" s="1"/>
      <c r="O3043" s="1"/>
    </row>
    <row r="3044" spans="9:15">
      <c r="I3044" s="108">
        <f t="shared" si="201"/>
        <v>3039</v>
      </c>
      <c r="J3044" s="100">
        <f t="shared" si="201"/>
        <v>46401</v>
      </c>
      <c r="K3044" s="100">
        <f t="shared" si="201"/>
        <v>46401</v>
      </c>
      <c r="L3044" s="109"/>
      <c r="M3044" s="1"/>
      <c r="N3044" s="1"/>
      <c r="O3044" s="1"/>
    </row>
    <row r="3045" spans="9:15">
      <c r="I3045" s="108">
        <f t="shared" si="201"/>
        <v>3040</v>
      </c>
      <c r="J3045" s="100">
        <f t="shared" si="201"/>
        <v>46402</v>
      </c>
      <c r="K3045" s="100">
        <f t="shared" si="201"/>
        <v>46402</v>
      </c>
      <c r="L3045" s="109"/>
      <c r="M3045" s="1"/>
      <c r="N3045" s="1"/>
      <c r="O3045" s="1"/>
    </row>
    <row r="3046" spans="9:15">
      <c r="I3046" s="108">
        <f t="shared" si="201"/>
        <v>3041</v>
      </c>
      <c r="J3046" s="100">
        <f t="shared" si="201"/>
        <v>46403</v>
      </c>
      <c r="K3046" s="100">
        <f t="shared" si="201"/>
        <v>46403</v>
      </c>
      <c r="L3046" s="109"/>
      <c r="M3046" s="1"/>
      <c r="N3046" s="1"/>
      <c r="O3046" s="1"/>
    </row>
    <row r="3047" spans="9:15">
      <c r="I3047" s="108">
        <f t="shared" si="201"/>
        <v>3042</v>
      </c>
      <c r="J3047" s="100">
        <f t="shared" si="201"/>
        <v>46404</v>
      </c>
      <c r="K3047" s="100">
        <f t="shared" si="201"/>
        <v>46404</v>
      </c>
      <c r="L3047" s="109"/>
      <c r="M3047" s="1"/>
      <c r="N3047" s="1"/>
      <c r="O3047" s="1"/>
    </row>
    <row r="3048" spans="9:15">
      <c r="I3048" s="108">
        <f t="shared" ref="I3048:K3063" si="202">I3047+1</f>
        <v>3043</v>
      </c>
      <c r="J3048" s="100">
        <f t="shared" si="202"/>
        <v>46405</v>
      </c>
      <c r="K3048" s="100">
        <f t="shared" si="202"/>
        <v>46405</v>
      </c>
      <c r="L3048" s="109"/>
      <c r="M3048" s="1"/>
      <c r="N3048" s="1"/>
      <c r="O3048" s="1"/>
    </row>
    <row r="3049" spans="9:15">
      <c r="I3049" s="108">
        <f t="shared" si="202"/>
        <v>3044</v>
      </c>
      <c r="J3049" s="100">
        <f t="shared" si="202"/>
        <v>46406</v>
      </c>
      <c r="K3049" s="100">
        <f t="shared" si="202"/>
        <v>46406</v>
      </c>
      <c r="L3049" s="109"/>
      <c r="M3049" s="1"/>
      <c r="N3049" s="1"/>
      <c r="O3049" s="1"/>
    </row>
    <row r="3050" spans="9:15">
      <c r="I3050" s="108">
        <f t="shared" si="202"/>
        <v>3045</v>
      </c>
      <c r="J3050" s="100">
        <f t="shared" si="202"/>
        <v>46407</v>
      </c>
      <c r="K3050" s="100">
        <f t="shared" si="202"/>
        <v>46407</v>
      </c>
      <c r="L3050" s="109"/>
      <c r="M3050" s="1"/>
      <c r="N3050" s="1"/>
      <c r="O3050" s="1"/>
    </row>
    <row r="3051" spans="9:15">
      <c r="I3051" s="108">
        <f t="shared" si="202"/>
        <v>3046</v>
      </c>
      <c r="J3051" s="100">
        <f t="shared" si="202"/>
        <v>46408</v>
      </c>
      <c r="K3051" s="100">
        <f t="shared" si="202"/>
        <v>46408</v>
      </c>
      <c r="L3051" s="109"/>
      <c r="M3051" s="1"/>
      <c r="N3051" s="1"/>
      <c r="O3051" s="1"/>
    </row>
    <row r="3052" spans="9:15">
      <c r="I3052" s="108">
        <f t="shared" si="202"/>
        <v>3047</v>
      </c>
      <c r="J3052" s="100">
        <f t="shared" si="202"/>
        <v>46409</v>
      </c>
      <c r="K3052" s="100">
        <f t="shared" si="202"/>
        <v>46409</v>
      </c>
      <c r="L3052" s="109"/>
      <c r="M3052" s="1"/>
      <c r="N3052" s="1"/>
      <c r="O3052" s="1"/>
    </row>
    <row r="3053" spans="9:15">
      <c r="I3053" s="108">
        <f t="shared" si="202"/>
        <v>3048</v>
      </c>
      <c r="J3053" s="100">
        <f t="shared" si="202"/>
        <v>46410</v>
      </c>
      <c r="K3053" s="100">
        <f t="shared" si="202"/>
        <v>46410</v>
      </c>
      <c r="L3053" s="109"/>
      <c r="M3053" s="1"/>
      <c r="N3053" s="1"/>
      <c r="O3053" s="1"/>
    </row>
    <row r="3054" spans="9:15">
      <c r="I3054" s="108">
        <f t="shared" si="202"/>
        <v>3049</v>
      </c>
      <c r="J3054" s="100">
        <f t="shared" si="202"/>
        <v>46411</v>
      </c>
      <c r="K3054" s="100">
        <f t="shared" si="202"/>
        <v>46411</v>
      </c>
      <c r="L3054" s="109"/>
      <c r="M3054" s="1"/>
      <c r="N3054" s="1"/>
      <c r="O3054" s="1"/>
    </row>
    <row r="3055" spans="9:15">
      <c r="I3055" s="108">
        <f t="shared" si="202"/>
        <v>3050</v>
      </c>
      <c r="J3055" s="100">
        <f t="shared" si="202"/>
        <v>46412</v>
      </c>
      <c r="K3055" s="100">
        <f t="shared" si="202"/>
        <v>46412</v>
      </c>
      <c r="L3055" s="109"/>
      <c r="M3055" s="1"/>
      <c r="N3055" s="1"/>
      <c r="O3055" s="1"/>
    </row>
    <row r="3056" spans="9:15">
      <c r="I3056" s="108">
        <f t="shared" si="202"/>
        <v>3051</v>
      </c>
      <c r="J3056" s="100">
        <f t="shared" si="202"/>
        <v>46413</v>
      </c>
      <c r="K3056" s="100">
        <f t="shared" si="202"/>
        <v>46413</v>
      </c>
      <c r="L3056" s="109"/>
      <c r="M3056" s="1"/>
      <c r="N3056" s="1"/>
      <c r="O3056" s="1"/>
    </row>
    <row r="3057" spans="9:15">
      <c r="I3057" s="108">
        <f t="shared" si="202"/>
        <v>3052</v>
      </c>
      <c r="J3057" s="100">
        <f t="shared" si="202"/>
        <v>46414</v>
      </c>
      <c r="K3057" s="100">
        <f t="shared" si="202"/>
        <v>46414</v>
      </c>
      <c r="L3057" s="109"/>
      <c r="M3057" s="1"/>
      <c r="N3057" s="1"/>
      <c r="O3057" s="1"/>
    </row>
    <row r="3058" spans="9:15">
      <c r="I3058" s="108">
        <f t="shared" si="202"/>
        <v>3053</v>
      </c>
      <c r="J3058" s="100">
        <f t="shared" si="202"/>
        <v>46415</v>
      </c>
      <c r="K3058" s="100">
        <f t="shared" si="202"/>
        <v>46415</v>
      </c>
      <c r="L3058" s="109"/>
      <c r="M3058" s="1"/>
      <c r="N3058" s="1"/>
      <c r="O3058" s="1"/>
    </row>
    <row r="3059" spans="9:15">
      <c r="I3059" s="108">
        <f t="shared" si="202"/>
        <v>3054</v>
      </c>
      <c r="J3059" s="100">
        <f t="shared" si="202"/>
        <v>46416</v>
      </c>
      <c r="K3059" s="100">
        <f t="shared" si="202"/>
        <v>46416</v>
      </c>
      <c r="L3059" s="109"/>
      <c r="M3059" s="1"/>
      <c r="N3059" s="1"/>
      <c r="O3059" s="1"/>
    </row>
    <row r="3060" spans="9:15">
      <c r="I3060" s="108">
        <f t="shared" si="202"/>
        <v>3055</v>
      </c>
      <c r="J3060" s="100">
        <f t="shared" si="202"/>
        <v>46417</v>
      </c>
      <c r="K3060" s="100">
        <f t="shared" si="202"/>
        <v>46417</v>
      </c>
      <c r="L3060" s="109"/>
      <c r="M3060" s="1"/>
      <c r="N3060" s="1"/>
      <c r="O3060" s="1"/>
    </row>
    <row r="3061" spans="9:15">
      <c r="I3061" s="108">
        <f t="shared" si="202"/>
        <v>3056</v>
      </c>
      <c r="J3061" s="100">
        <f t="shared" si="202"/>
        <v>46418</v>
      </c>
      <c r="K3061" s="100">
        <f t="shared" si="202"/>
        <v>46418</v>
      </c>
      <c r="L3061" s="109"/>
      <c r="M3061" s="1"/>
      <c r="N3061" s="1"/>
      <c r="O3061" s="1"/>
    </row>
    <row r="3062" spans="9:15">
      <c r="I3062" s="108">
        <f t="shared" si="202"/>
        <v>3057</v>
      </c>
      <c r="J3062" s="100">
        <f t="shared" si="202"/>
        <v>46419</v>
      </c>
      <c r="K3062" s="100">
        <f t="shared" si="202"/>
        <v>46419</v>
      </c>
      <c r="L3062" s="109"/>
      <c r="M3062" s="1"/>
      <c r="N3062" s="1"/>
      <c r="O3062" s="1"/>
    </row>
    <row r="3063" spans="9:15">
      <c r="I3063" s="108">
        <f t="shared" si="202"/>
        <v>3058</v>
      </c>
      <c r="J3063" s="100">
        <f t="shared" si="202"/>
        <v>46420</v>
      </c>
      <c r="K3063" s="100">
        <f t="shared" si="202"/>
        <v>46420</v>
      </c>
      <c r="L3063" s="109"/>
      <c r="M3063" s="1"/>
      <c r="N3063" s="1"/>
      <c r="O3063" s="1"/>
    </row>
    <row r="3064" spans="9:15">
      <c r="I3064" s="108">
        <f t="shared" ref="I3064:K3079" si="203">I3063+1</f>
        <v>3059</v>
      </c>
      <c r="J3064" s="100">
        <f t="shared" si="203"/>
        <v>46421</v>
      </c>
      <c r="K3064" s="100">
        <f t="shared" si="203"/>
        <v>46421</v>
      </c>
      <c r="L3064" s="109"/>
      <c r="M3064" s="1"/>
      <c r="N3064" s="1"/>
      <c r="O3064" s="1"/>
    </row>
    <row r="3065" spans="9:15">
      <c r="I3065" s="108">
        <f t="shared" si="203"/>
        <v>3060</v>
      </c>
      <c r="J3065" s="100">
        <f t="shared" si="203"/>
        <v>46422</v>
      </c>
      <c r="K3065" s="100">
        <f t="shared" si="203"/>
        <v>46422</v>
      </c>
      <c r="L3065" s="109"/>
      <c r="M3065" s="1"/>
      <c r="N3065" s="1"/>
      <c r="O3065" s="1"/>
    </row>
    <row r="3066" spans="9:15">
      <c r="I3066" s="108">
        <f t="shared" si="203"/>
        <v>3061</v>
      </c>
      <c r="J3066" s="100">
        <f t="shared" si="203"/>
        <v>46423</v>
      </c>
      <c r="K3066" s="100">
        <f t="shared" si="203"/>
        <v>46423</v>
      </c>
      <c r="L3066" s="109"/>
      <c r="M3066" s="1"/>
      <c r="N3066" s="1"/>
      <c r="O3066" s="1"/>
    </row>
    <row r="3067" spans="9:15">
      <c r="I3067" s="108">
        <f t="shared" si="203"/>
        <v>3062</v>
      </c>
      <c r="J3067" s="100">
        <f t="shared" si="203"/>
        <v>46424</v>
      </c>
      <c r="K3067" s="100">
        <f t="shared" si="203"/>
        <v>46424</v>
      </c>
      <c r="L3067" s="109"/>
      <c r="M3067" s="1"/>
      <c r="N3067" s="1"/>
      <c r="O3067" s="1"/>
    </row>
    <row r="3068" spans="9:15">
      <c r="I3068" s="108">
        <f t="shared" si="203"/>
        <v>3063</v>
      </c>
      <c r="J3068" s="100">
        <f t="shared" si="203"/>
        <v>46425</v>
      </c>
      <c r="K3068" s="100">
        <f t="shared" si="203"/>
        <v>46425</v>
      </c>
      <c r="L3068" s="109"/>
      <c r="M3068" s="1"/>
      <c r="N3068" s="1"/>
      <c r="O3068" s="1"/>
    </row>
    <row r="3069" spans="9:15">
      <c r="I3069" s="108">
        <f t="shared" si="203"/>
        <v>3064</v>
      </c>
      <c r="J3069" s="100">
        <f t="shared" si="203"/>
        <v>46426</v>
      </c>
      <c r="K3069" s="100">
        <f t="shared" si="203"/>
        <v>46426</v>
      </c>
      <c r="L3069" s="109"/>
      <c r="M3069" s="1"/>
      <c r="N3069" s="1"/>
      <c r="O3069" s="1"/>
    </row>
    <row r="3070" spans="9:15">
      <c r="I3070" s="108">
        <f t="shared" si="203"/>
        <v>3065</v>
      </c>
      <c r="J3070" s="100">
        <f t="shared" si="203"/>
        <v>46427</v>
      </c>
      <c r="K3070" s="100">
        <f t="shared" si="203"/>
        <v>46427</v>
      </c>
      <c r="L3070" s="109"/>
      <c r="M3070" s="1"/>
      <c r="N3070" s="1"/>
      <c r="O3070" s="1"/>
    </row>
    <row r="3071" spans="9:15">
      <c r="I3071" s="108">
        <f t="shared" si="203"/>
        <v>3066</v>
      </c>
      <c r="J3071" s="100">
        <f t="shared" si="203"/>
        <v>46428</v>
      </c>
      <c r="K3071" s="100">
        <f t="shared" si="203"/>
        <v>46428</v>
      </c>
      <c r="L3071" s="109"/>
      <c r="M3071" s="1"/>
      <c r="N3071" s="1"/>
      <c r="O3071" s="1"/>
    </row>
    <row r="3072" spans="9:15">
      <c r="I3072" s="108">
        <f t="shared" si="203"/>
        <v>3067</v>
      </c>
      <c r="J3072" s="100">
        <f t="shared" si="203"/>
        <v>46429</v>
      </c>
      <c r="K3072" s="100">
        <f t="shared" si="203"/>
        <v>46429</v>
      </c>
      <c r="L3072" s="109"/>
      <c r="M3072" s="1"/>
      <c r="N3072" s="1"/>
      <c r="O3072" s="1"/>
    </row>
    <row r="3073" spans="9:15">
      <c r="I3073" s="108">
        <f t="shared" si="203"/>
        <v>3068</v>
      </c>
      <c r="J3073" s="100">
        <f t="shared" si="203"/>
        <v>46430</v>
      </c>
      <c r="K3073" s="100">
        <f t="shared" si="203"/>
        <v>46430</v>
      </c>
      <c r="L3073" s="109"/>
      <c r="M3073" s="1"/>
      <c r="N3073" s="1"/>
      <c r="O3073" s="1"/>
    </row>
    <row r="3074" spans="9:15">
      <c r="I3074" s="108">
        <f t="shared" si="203"/>
        <v>3069</v>
      </c>
      <c r="J3074" s="100">
        <f t="shared" si="203"/>
        <v>46431</v>
      </c>
      <c r="K3074" s="100">
        <f t="shared" si="203"/>
        <v>46431</v>
      </c>
      <c r="L3074" s="109"/>
      <c r="M3074" s="1"/>
      <c r="N3074" s="1"/>
      <c r="O3074" s="1"/>
    </row>
    <row r="3075" spans="9:15">
      <c r="I3075" s="108">
        <f t="shared" si="203"/>
        <v>3070</v>
      </c>
      <c r="J3075" s="100">
        <f t="shared" si="203"/>
        <v>46432</v>
      </c>
      <c r="K3075" s="100">
        <f t="shared" si="203"/>
        <v>46432</v>
      </c>
      <c r="L3075" s="109"/>
      <c r="M3075" s="1"/>
      <c r="N3075" s="1"/>
      <c r="O3075" s="1"/>
    </row>
    <row r="3076" spans="9:15">
      <c r="I3076" s="108">
        <f t="shared" si="203"/>
        <v>3071</v>
      </c>
      <c r="J3076" s="100">
        <f t="shared" si="203"/>
        <v>46433</v>
      </c>
      <c r="K3076" s="100">
        <f t="shared" si="203"/>
        <v>46433</v>
      </c>
      <c r="L3076" s="109"/>
      <c r="M3076" s="1"/>
      <c r="N3076" s="1"/>
      <c r="O3076" s="1"/>
    </row>
    <row r="3077" spans="9:15">
      <c r="I3077" s="108">
        <f t="shared" si="203"/>
        <v>3072</v>
      </c>
      <c r="J3077" s="100">
        <f t="shared" si="203"/>
        <v>46434</v>
      </c>
      <c r="K3077" s="100">
        <f t="shared" si="203"/>
        <v>46434</v>
      </c>
      <c r="L3077" s="109"/>
      <c r="M3077" s="1"/>
      <c r="N3077" s="1"/>
      <c r="O3077" s="1"/>
    </row>
    <row r="3078" spans="9:15">
      <c r="I3078" s="108">
        <f t="shared" si="203"/>
        <v>3073</v>
      </c>
      <c r="J3078" s="100">
        <f t="shared" si="203"/>
        <v>46435</v>
      </c>
      <c r="K3078" s="100">
        <f t="shared" si="203"/>
        <v>46435</v>
      </c>
      <c r="L3078" s="109"/>
      <c r="M3078" s="1"/>
      <c r="N3078" s="1"/>
      <c r="O3078" s="1"/>
    </row>
    <row r="3079" spans="9:15">
      <c r="I3079" s="108">
        <f t="shared" si="203"/>
        <v>3074</v>
      </c>
      <c r="J3079" s="100">
        <f t="shared" si="203"/>
        <v>46436</v>
      </c>
      <c r="K3079" s="100">
        <f t="shared" si="203"/>
        <v>46436</v>
      </c>
      <c r="L3079" s="109"/>
      <c r="M3079" s="1"/>
      <c r="N3079" s="1"/>
      <c r="O3079" s="1"/>
    </row>
    <row r="3080" spans="9:15">
      <c r="I3080" s="108">
        <f t="shared" ref="I3080:K3095" si="204">I3079+1</f>
        <v>3075</v>
      </c>
      <c r="J3080" s="100">
        <f t="shared" si="204"/>
        <v>46437</v>
      </c>
      <c r="K3080" s="100">
        <f t="shared" si="204"/>
        <v>46437</v>
      </c>
      <c r="L3080" s="109"/>
      <c r="M3080" s="1"/>
      <c r="N3080" s="1"/>
      <c r="O3080" s="1"/>
    </row>
    <row r="3081" spans="9:15">
      <c r="I3081" s="108">
        <f t="shared" si="204"/>
        <v>3076</v>
      </c>
      <c r="J3081" s="100">
        <f t="shared" si="204"/>
        <v>46438</v>
      </c>
      <c r="K3081" s="100">
        <f t="shared" si="204"/>
        <v>46438</v>
      </c>
      <c r="L3081" s="109"/>
      <c r="M3081" s="1"/>
      <c r="N3081" s="1"/>
      <c r="O3081" s="1"/>
    </row>
    <row r="3082" spans="9:15">
      <c r="I3082" s="108">
        <f t="shared" si="204"/>
        <v>3077</v>
      </c>
      <c r="J3082" s="100">
        <f t="shared" si="204"/>
        <v>46439</v>
      </c>
      <c r="K3082" s="100">
        <f t="shared" si="204"/>
        <v>46439</v>
      </c>
      <c r="L3082" s="109"/>
      <c r="M3082" s="1"/>
      <c r="N3082" s="1"/>
      <c r="O3082" s="1"/>
    </row>
    <row r="3083" spans="9:15">
      <c r="I3083" s="108">
        <f t="shared" si="204"/>
        <v>3078</v>
      </c>
      <c r="J3083" s="100">
        <f t="shared" si="204"/>
        <v>46440</v>
      </c>
      <c r="K3083" s="100">
        <f t="shared" si="204"/>
        <v>46440</v>
      </c>
      <c r="L3083" s="109"/>
      <c r="M3083" s="1"/>
      <c r="N3083" s="1"/>
      <c r="O3083" s="1"/>
    </row>
    <row r="3084" spans="9:15">
      <c r="I3084" s="108">
        <f t="shared" si="204"/>
        <v>3079</v>
      </c>
      <c r="J3084" s="100">
        <f t="shared" si="204"/>
        <v>46441</v>
      </c>
      <c r="K3084" s="100">
        <f t="shared" si="204"/>
        <v>46441</v>
      </c>
      <c r="L3084" s="109"/>
      <c r="M3084" s="1"/>
      <c r="N3084" s="1"/>
      <c r="O3084" s="1"/>
    </row>
    <row r="3085" spans="9:15">
      <c r="I3085" s="108">
        <f t="shared" si="204"/>
        <v>3080</v>
      </c>
      <c r="J3085" s="100">
        <f t="shared" si="204"/>
        <v>46442</v>
      </c>
      <c r="K3085" s="100">
        <f t="shared" si="204"/>
        <v>46442</v>
      </c>
      <c r="L3085" s="109"/>
      <c r="M3085" s="1"/>
      <c r="N3085" s="1"/>
      <c r="O3085" s="1"/>
    </row>
    <row r="3086" spans="9:15">
      <c r="I3086" s="108">
        <f t="shared" si="204"/>
        <v>3081</v>
      </c>
      <c r="J3086" s="100">
        <f t="shared" si="204"/>
        <v>46443</v>
      </c>
      <c r="K3086" s="100">
        <f t="shared" si="204"/>
        <v>46443</v>
      </c>
      <c r="L3086" s="109"/>
      <c r="M3086" s="1"/>
      <c r="N3086" s="1"/>
      <c r="O3086" s="1"/>
    </row>
    <row r="3087" spans="9:15">
      <c r="I3087" s="108">
        <f t="shared" si="204"/>
        <v>3082</v>
      </c>
      <c r="J3087" s="100">
        <f t="shared" si="204"/>
        <v>46444</v>
      </c>
      <c r="K3087" s="100">
        <f t="shared" si="204"/>
        <v>46444</v>
      </c>
      <c r="L3087" s="109"/>
      <c r="M3087" s="1"/>
      <c r="N3087" s="1"/>
      <c r="O3087" s="1"/>
    </row>
    <row r="3088" spans="9:15">
      <c r="I3088" s="108">
        <f t="shared" si="204"/>
        <v>3083</v>
      </c>
      <c r="J3088" s="100">
        <f t="shared" si="204"/>
        <v>46445</v>
      </c>
      <c r="K3088" s="100">
        <f t="shared" si="204"/>
        <v>46445</v>
      </c>
      <c r="L3088" s="109"/>
      <c r="M3088" s="1"/>
      <c r="N3088" s="1"/>
      <c r="O3088" s="1"/>
    </row>
    <row r="3089" spans="9:15">
      <c r="I3089" s="108">
        <f t="shared" si="204"/>
        <v>3084</v>
      </c>
      <c r="J3089" s="100">
        <f t="shared" si="204"/>
        <v>46446</v>
      </c>
      <c r="K3089" s="100">
        <f t="shared" si="204"/>
        <v>46446</v>
      </c>
      <c r="L3089" s="109"/>
      <c r="M3089" s="1"/>
      <c r="N3089" s="1"/>
      <c r="O3089" s="1"/>
    </row>
    <row r="3090" spans="9:15">
      <c r="I3090" s="108">
        <f t="shared" si="204"/>
        <v>3085</v>
      </c>
      <c r="J3090" s="100">
        <f t="shared" si="204"/>
        <v>46447</v>
      </c>
      <c r="K3090" s="100">
        <f t="shared" si="204"/>
        <v>46447</v>
      </c>
      <c r="L3090" s="109"/>
      <c r="M3090" s="1"/>
      <c r="N3090" s="1"/>
      <c r="O3090" s="1"/>
    </row>
    <row r="3091" spans="9:15">
      <c r="I3091" s="108">
        <f t="shared" si="204"/>
        <v>3086</v>
      </c>
      <c r="J3091" s="100">
        <f t="shared" si="204"/>
        <v>46448</v>
      </c>
      <c r="K3091" s="100">
        <f t="shared" si="204"/>
        <v>46448</v>
      </c>
      <c r="L3091" s="109"/>
      <c r="M3091" s="1"/>
      <c r="N3091" s="1"/>
      <c r="O3091" s="1"/>
    </row>
    <row r="3092" spans="9:15">
      <c r="I3092" s="108">
        <f t="shared" si="204"/>
        <v>3087</v>
      </c>
      <c r="J3092" s="100">
        <f t="shared" si="204"/>
        <v>46449</v>
      </c>
      <c r="K3092" s="100">
        <f t="shared" si="204"/>
        <v>46449</v>
      </c>
      <c r="L3092" s="109"/>
      <c r="M3092" s="1"/>
      <c r="N3092" s="1"/>
      <c r="O3092" s="1"/>
    </row>
    <row r="3093" spans="9:15">
      <c r="I3093" s="108">
        <f t="shared" si="204"/>
        <v>3088</v>
      </c>
      <c r="J3093" s="100">
        <f t="shared" si="204"/>
        <v>46450</v>
      </c>
      <c r="K3093" s="100">
        <f t="shared" si="204"/>
        <v>46450</v>
      </c>
      <c r="L3093" s="109"/>
      <c r="M3093" s="1"/>
      <c r="N3093" s="1"/>
      <c r="O3093" s="1"/>
    </row>
    <row r="3094" spans="9:15">
      <c r="I3094" s="108">
        <f t="shared" si="204"/>
        <v>3089</v>
      </c>
      <c r="J3094" s="100">
        <f t="shared" si="204"/>
        <v>46451</v>
      </c>
      <c r="K3094" s="100">
        <f t="shared" si="204"/>
        <v>46451</v>
      </c>
      <c r="L3094" s="109"/>
      <c r="M3094" s="1"/>
      <c r="N3094" s="1"/>
      <c r="O3094" s="1"/>
    </row>
    <row r="3095" spans="9:15">
      <c r="I3095" s="108">
        <f t="shared" si="204"/>
        <v>3090</v>
      </c>
      <c r="J3095" s="100">
        <f t="shared" si="204"/>
        <v>46452</v>
      </c>
      <c r="K3095" s="100">
        <f t="shared" si="204"/>
        <v>46452</v>
      </c>
      <c r="L3095" s="109"/>
      <c r="M3095" s="1"/>
      <c r="N3095" s="1"/>
      <c r="O3095" s="1"/>
    </row>
    <row r="3096" spans="9:15">
      <c r="I3096" s="108">
        <f t="shared" ref="I3096:K3111" si="205">I3095+1</f>
        <v>3091</v>
      </c>
      <c r="J3096" s="100">
        <f t="shared" si="205"/>
        <v>46453</v>
      </c>
      <c r="K3096" s="100">
        <f t="shared" si="205"/>
        <v>46453</v>
      </c>
      <c r="L3096" s="109"/>
      <c r="M3096" s="1"/>
      <c r="N3096" s="1"/>
      <c r="O3096" s="1"/>
    </row>
    <row r="3097" spans="9:15">
      <c r="I3097" s="108">
        <f t="shared" si="205"/>
        <v>3092</v>
      </c>
      <c r="J3097" s="100">
        <f t="shared" si="205"/>
        <v>46454</v>
      </c>
      <c r="K3097" s="100">
        <f t="shared" si="205"/>
        <v>46454</v>
      </c>
      <c r="L3097" s="109"/>
      <c r="M3097" s="1"/>
      <c r="N3097" s="1"/>
      <c r="O3097" s="1"/>
    </row>
    <row r="3098" spans="9:15">
      <c r="I3098" s="108">
        <f t="shared" si="205"/>
        <v>3093</v>
      </c>
      <c r="J3098" s="100">
        <f t="shared" si="205"/>
        <v>46455</v>
      </c>
      <c r="K3098" s="100">
        <f t="shared" si="205"/>
        <v>46455</v>
      </c>
      <c r="L3098" s="109"/>
      <c r="M3098" s="1"/>
      <c r="N3098" s="1"/>
      <c r="O3098" s="1"/>
    </row>
    <row r="3099" spans="9:15">
      <c r="I3099" s="108">
        <f t="shared" si="205"/>
        <v>3094</v>
      </c>
      <c r="J3099" s="100">
        <f t="shared" si="205"/>
        <v>46456</v>
      </c>
      <c r="K3099" s="100">
        <f t="shared" si="205"/>
        <v>46456</v>
      </c>
      <c r="L3099" s="109"/>
      <c r="M3099" s="1"/>
      <c r="N3099" s="1"/>
      <c r="O3099" s="1"/>
    </row>
    <row r="3100" spans="9:15">
      <c r="I3100" s="108">
        <f t="shared" si="205"/>
        <v>3095</v>
      </c>
      <c r="J3100" s="100">
        <f t="shared" si="205"/>
        <v>46457</v>
      </c>
      <c r="K3100" s="100">
        <f t="shared" si="205"/>
        <v>46457</v>
      </c>
      <c r="L3100" s="109"/>
      <c r="M3100" s="1"/>
      <c r="N3100" s="1"/>
      <c r="O3100" s="1"/>
    </row>
    <row r="3101" spans="9:15">
      <c r="I3101" s="108">
        <f t="shared" si="205"/>
        <v>3096</v>
      </c>
      <c r="J3101" s="100">
        <f t="shared" si="205"/>
        <v>46458</v>
      </c>
      <c r="K3101" s="100">
        <f t="shared" si="205"/>
        <v>46458</v>
      </c>
      <c r="L3101" s="109"/>
      <c r="M3101" s="1"/>
      <c r="N3101" s="1"/>
      <c r="O3101" s="1"/>
    </row>
    <row r="3102" spans="9:15">
      <c r="I3102" s="108">
        <f t="shared" si="205"/>
        <v>3097</v>
      </c>
      <c r="J3102" s="100">
        <f t="shared" si="205"/>
        <v>46459</v>
      </c>
      <c r="K3102" s="100">
        <f t="shared" si="205"/>
        <v>46459</v>
      </c>
      <c r="L3102" s="109"/>
      <c r="M3102" s="1"/>
      <c r="N3102" s="1"/>
      <c r="O3102" s="1"/>
    </row>
    <row r="3103" spans="9:15">
      <c r="I3103" s="108">
        <f t="shared" si="205"/>
        <v>3098</v>
      </c>
      <c r="J3103" s="100">
        <f t="shared" si="205"/>
        <v>46460</v>
      </c>
      <c r="K3103" s="100">
        <f t="shared" si="205"/>
        <v>46460</v>
      </c>
      <c r="L3103" s="109"/>
      <c r="M3103" s="1"/>
      <c r="N3103" s="1"/>
      <c r="O3103" s="1"/>
    </row>
    <row r="3104" spans="9:15">
      <c r="I3104" s="108">
        <f t="shared" si="205"/>
        <v>3099</v>
      </c>
      <c r="J3104" s="100">
        <f t="shared" si="205"/>
        <v>46461</v>
      </c>
      <c r="K3104" s="100">
        <f t="shared" si="205"/>
        <v>46461</v>
      </c>
      <c r="L3104" s="109"/>
      <c r="M3104" s="1"/>
      <c r="N3104" s="1"/>
      <c r="O3104" s="1"/>
    </row>
    <row r="3105" spans="9:15">
      <c r="I3105" s="108">
        <f t="shared" si="205"/>
        <v>3100</v>
      </c>
      <c r="J3105" s="100">
        <f t="shared" si="205"/>
        <v>46462</v>
      </c>
      <c r="K3105" s="100">
        <f t="shared" si="205"/>
        <v>46462</v>
      </c>
      <c r="L3105" s="109"/>
      <c r="M3105" s="1"/>
      <c r="N3105" s="1"/>
      <c r="O3105" s="1"/>
    </row>
    <row r="3106" spans="9:15">
      <c r="I3106" s="108">
        <f t="shared" si="205"/>
        <v>3101</v>
      </c>
      <c r="J3106" s="100">
        <f t="shared" si="205"/>
        <v>46463</v>
      </c>
      <c r="K3106" s="100">
        <f t="shared" si="205"/>
        <v>46463</v>
      </c>
      <c r="L3106" s="109"/>
      <c r="M3106" s="1"/>
      <c r="N3106" s="1"/>
      <c r="O3106" s="1"/>
    </row>
    <row r="3107" spans="9:15">
      <c r="I3107" s="108">
        <f t="shared" si="205"/>
        <v>3102</v>
      </c>
      <c r="J3107" s="100">
        <f t="shared" si="205"/>
        <v>46464</v>
      </c>
      <c r="K3107" s="100">
        <f t="shared" si="205"/>
        <v>46464</v>
      </c>
      <c r="L3107" s="109"/>
      <c r="M3107" s="1"/>
      <c r="N3107" s="1"/>
      <c r="O3107" s="1"/>
    </row>
    <row r="3108" spans="9:15">
      <c r="I3108" s="108">
        <f t="shared" si="205"/>
        <v>3103</v>
      </c>
      <c r="J3108" s="100">
        <f t="shared" si="205"/>
        <v>46465</v>
      </c>
      <c r="K3108" s="100">
        <f t="shared" si="205"/>
        <v>46465</v>
      </c>
      <c r="L3108" s="109"/>
      <c r="M3108" s="1"/>
      <c r="N3108" s="1"/>
      <c r="O3108" s="1"/>
    </row>
    <row r="3109" spans="9:15">
      <c r="I3109" s="108">
        <f t="shared" si="205"/>
        <v>3104</v>
      </c>
      <c r="J3109" s="100">
        <f t="shared" si="205"/>
        <v>46466</v>
      </c>
      <c r="K3109" s="100">
        <f t="shared" si="205"/>
        <v>46466</v>
      </c>
      <c r="L3109" s="109"/>
      <c r="M3109" s="1"/>
      <c r="N3109" s="1"/>
      <c r="O3109" s="1"/>
    </row>
    <row r="3110" spans="9:15">
      <c r="I3110" s="108">
        <f t="shared" si="205"/>
        <v>3105</v>
      </c>
      <c r="J3110" s="100">
        <f t="shared" si="205"/>
        <v>46467</v>
      </c>
      <c r="K3110" s="100">
        <f t="shared" si="205"/>
        <v>46467</v>
      </c>
      <c r="L3110" s="109"/>
      <c r="M3110" s="1"/>
      <c r="N3110" s="1"/>
      <c r="O3110" s="1"/>
    </row>
    <row r="3111" spans="9:15">
      <c r="I3111" s="108">
        <f t="shared" si="205"/>
        <v>3106</v>
      </c>
      <c r="J3111" s="100">
        <f t="shared" si="205"/>
        <v>46468</v>
      </c>
      <c r="K3111" s="100">
        <f t="shared" si="205"/>
        <v>46468</v>
      </c>
      <c r="L3111" s="109"/>
      <c r="M3111" s="1"/>
      <c r="N3111" s="1"/>
      <c r="O3111" s="1"/>
    </row>
    <row r="3112" spans="9:15">
      <c r="I3112" s="108">
        <f t="shared" ref="I3112:K3127" si="206">I3111+1</f>
        <v>3107</v>
      </c>
      <c r="J3112" s="100">
        <f t="shared" si="206"/>
        <v>46469</v>
      </c>
      <c r="K3112" s="100">
        <f t="shared" si="206"/>
        <v>46469</v>
      </c>
      <c r="L3112" s="109"/>
      <c r="M3112" s="1"/>
      <c r="N3112" s="1"/>
      <c r="O3112" s="1"/>
    </row>
    <row r="3113" spans="9:15">
      <c r="I3113" s="108">
        <f t="shared" si="206"/>
        <v>3108</v>
      </c>
      <c r="J3113" s="100">
        <f t="shared" si="206"/>
        <v>46470</v>
      </c>
      <c r="K3113" s="100">
        <f t="shared" si="206"/>
        <v>46470</v>
      </c>
      <c r="L3113" s="109"/>
      <c r="M3113" s="1"/>
      <c r="N3113" s="1"/>
      <c r="O3113" s="1"/>
    </row>
    <row r="3114" spans="9:15">
      <c r="I3114" s="108">
        <f t="shared" si="206"/>
        <v>3109</v>
      </c>
      <c r="J3114" s="100">
        <f t="shared" si="206"/>
        <v>46471</v>
      </c>
      <c r="K3114" s="100">
        <f t="shared" si="206"/>
        <v>46471</v>
      </c>
      <c r="L3114" s="109"/>
      <c r="M3114" s="1"/>
      <c r="N3114" s="1"/>
      <c r="O3114" s="1"/>
    </row>
    <row r="3115" spans="9:15">
      <c r="I3115" s="108">
        <f t="shared" si="206"/>
        <v>3110</v>
      </c>
      <c r="J3115" s="100">
        <f t="shared" si="206"/>
        <v>46472</v>
      </c>
      <c r="K3115" s="100">
        <f t="shared" si="206"/>
        <v>46472</v>
      </c>
      <c r="L3115" s="109"/>
      <c r="M3115" s="1"/>
      <c r="N3115" s="1"/>
      <c r="O3115" s="1"/>
    </row>
    <row r="3116" spans="9:15">
      <c r="I3116" s="108">
        <f t="shared" si="206"/>
        <v>3111</v>
      </c>
      <c r="J3116" s="100">
        <f t="shared" si="206"/>
        <v>46473</v>
      </c>
      <c r="K3116" s="100">
        <f t="shared" si="206"/>
        <v>46473</v>
      </c>
      <c r="L3116" s="109"/>
      <c r="M3116" s="1"/>
      <c r="N3116" s="1"/>
      <c r="O3116" s="1"/>
    </row>
    <row r="3117" spans="9:15">
      <c r="I3117" s="108">
        <f t="shared" si="206"/>
        <v>3112</v>
      </c>
      <c r="J3117" s="100">
        <f t="shared" si="206"/>
        <v>46474</v>
      </c>
      <c r="K3117" s="100">
        <f t="shared" si="206"/>
        <v>46474</v>
      </c>
      <c r="L3117" s="109"/>
      <c r="M3117" s="1"/>
      <c r="N3117" s="1"/>
      <c r="O3117" s="1"/>
    </row>
    <row r="3118" spans="9:15">
      <c r="I3118" s="108">
        <f t="shared" si="206"/>
        <v>3113</v>
      </c>
      <c r="J3118" s="100">
        <f t="shared" si="206"/>
        <v>46475</v>
      </c>
      <c r="K3118" s="100">
        <f t="shared" si="206"/>
        <v>46475</v>
      </c>
      <c r="L3118" s="109"/>
      <c r="M3118" s="1"/>
      <c r="N3118" s="1"/>
      <c r="O3118" s="1"/>
    </row>
    <row r="3119" spans="9:15">
      <c r="I3119" s="108">
        <f t="shared" si="206"/>
        <v>3114</v>
      </c>
      <c r="J3119" s="100">
        <f t="shared" si="206"/>
        <v>46476</v>
      </c>
      <c r="K3119" s="100">
        <f t="shared" si="206"/>
        <v>46476</v>
      </c>
      <c r="L3119" s="109"/>
      <c r="M3119" s="1"/>
      <c r="N3119" s="1"/>
      <c r="O3119" s="1"/>
    </row>
    <row r="3120" spans="9:15">
      <c r="I3120" s="108">
        <f t="shared" si="206"/>
        <v>3115</v>
      </c>
      <c r="J3120" s="100">
        <f t="shared" si="206"/>
        <v>46477</v>
      </c>
      <c r="K3120" s="100">
        <f t="shared" si="206"/>
        <v>46477</v>
      </c>
      <c r="L3120" s="109"/>
      <c r="M3120" s="1"/>
      <c r="N3120" s="1"/>
      <c r="O3120" s="1"/>
    </row>
    <row r="3121" spans="9:15">
      <c r="I3121" s="108">
        <f t="shared" si="206"/>
        <v>3116</v>
      </c>
      <c r="J3121" s="100">
        <f t="shared" si="206"/>
        <v>46478</v>
      </c>
      <c r="K3121" s="100">
        <f t="shared" si="206"/>
        <v>46478</v>
      </c>
      <c r="L3121" s="109"/>
      <c r="M3121" s="1"/>
      <c r="N3121" s="1"/>
      <c r="O3121" s="1"/>
    </row>
    <row r="3122" spans="9:15">
      <c r="I3122" s="108">
        <f t="shared" si="206"/>
        <v>3117</v>
      </c>
      <c r="J3122" s="100">
        <f t="shared" si="206"/>
        <v>46479</v>
      </c>
      <c r="K3122" s="100">
        <f t="shared" si="206"/>
        <v>46479</v>
      </c>
      <c r="L3122" s="109"/>
      <c r="M3122" s="1"/>
      <c r="N3122" s="1"/>
      <c r="O3122" s="1"/>
    </row>
    <row r="3123" spans="9:15">
      <c r="I3123" s="108">
        <f t="shared" si="206"/>
        <v>3118</v>
      </c>
      <c r="J3123" s="100">
        <f t="shared" si="206"/>
        <v>46480</v>
      </c>
      <c r="K3123" s="100">
        <f t="shared" si="206"/>
        <v>46480</v>
      </c>
      <c r="L3123" s="109"/>
      <c r="M3123" s="1"/>
      <c r="N3123" s="1"/>
      <c r="O3123" s="1"/>
    </row>
    <row r="3124" spans="9:15">
      <c r="I3124" s="108">
        <f t="shared" si="206"/>
        <v>3119</v>
      </c>
      <c r="J3124" s="100">
        <f t="shared" si="206"/>
        <v>46481</v>
      </c>
      <c r="K3124" s="100">
        <f t="shared" si="206"/>
        <v>46481</v>
      </c>
      <c r="L3124" s="109"/>
      <c r="M3124" s="1"/>
      <c r="N3124" s="1"/>
      <c r="O3124" s="1"/>
    </row>
    <row r="3125" spans="9:15">
      <c r="I3125" s="108">
        <f t="shared" si="206"/>
        <v>3120</v>
      </c>
      <c r="J3125" s="100">
        <f t="shared" si="206"/>
        <v>46482</v>
      </c>
      <c r="K3125" s="100">
        <f t="shared" si="206"/>
        <v>46482</v>
      </c>
      <c r="L3125" s="109"/>
      <c r="M3125" s="1"/>
      <c r="N3125" s="1"/>
      <c r="O3125" s="1"/>
    </row>
    <row r="3126" spans="9:15">
      <c r="I3126" s="108">
        <f t="shared" si="206"/>
        <v>3121</v>
      </c>
      <c r="J3126" s="100">
        <f t="shared" si="206"/>
        <v>46483</v>
      </c>
      <c r="K3126" s="100">
        <f t="shared" si="206"/>
        <v>46483</v>
      </c>
      <c r="L3126" s="109"/>
      <c r="M3126" s="1"/>
      <c r="N3126" s="1"/>
      <c r="O3126" s="1"/>
    </row>
    <row r="3127" spans="9:15">
      <c r="I3127" s="108">
        <f t="shared" si="206"/>
        <v>3122</v>
      </c>
      <c r="J3127" s="100">
        <f t="shared" si="206"/>
        <v>46484</v>
      </c>
      <c r="K3127" s="100">
        <f t="shared" si="206"/>
        <v>46484</v>
      </c>
      <c r="L3127" s="109"/>
      <c r="M3127" s="1"/>
      <c r="N3127" s="1"/>
      <c r="O3127" s="1"/>
    </row>
    <row r="3128" spans="9:15">
      <c r="I3128" s="108">
        <f t="shared" ref="I3128:K3143" si="207">I3127+1</f>
        <v>3123</v>
      </c>
      <c r="J3128" s="100">
        <f t="shared" si="207"/>
        <v>46485</v>
      </c>
      <c r="K3128" s="100">
        <f t="shared" si="207"/>
        <v>46485</v>
      </c>
      <c r="L3128" s="109"/>
      <c r="M3128" s="1"/>
      <c r="N3128" s="1"/>
      <c r="O3128" s="1"/>
    </row>
    <row r="3129" spans="9:15">
      <c r="I3129" s="108">
        <f t="shared" si="207"/>
        <v>3124</v>
      </c>
      <c r="J3129" s="100">
        <f t="shared" si="207"/>
        <v>46486</v>
      </c>
      <c r="K3129" s="100">
        <f t="shared" si="207"/>
        <v>46486</v>
      </c>
      <c r="L3129" s="109"/>
      <c r="M3129" s="1"/>
      <c r="N3129" s="1"/>
      <c r="O3129" s="1"/>
    </row>
    <row r="3130" spans="9:15">
      <c r="I3130" s="108">
        <f t="shared" si="207"/>
        <v>3125</v>
      </c>
      <c r="J3130" s="100">
        <f t="shared" si="207"/>
        <v>46487</v>
      </c>
      <c r="K3130" s="100">
        <f t="shared" si="207"/>
        <v>46487</v>
      </c>
      <c r="L3130" s="109"/>
      <c r="M3130" s="1"/>
      <c r="N3130" s="1"/>
      <c r="O3130" s="1"/>
    </row>
    <row r="3131" spans="9:15">
      <c r="I3131" s="108">
        <f t="shared" si="207"/>
        <v>3126</v>
      </c>
      <c r="J3131" s="100">
        <f t="shared" si="207"/>
        <v>46488</v>
      </c>
      <c r="K3131" s="100">
        <f t="shared" si="207"/>
        <v>46488</v>
      </c>
      <c r="L3131" s="109"/>
      <c r="M3131" s="1"/>
      <c r="N3131" s="1"/>
      <c r="O3131" s="1"/>
    </row>
    <row r="3132" spans="9:15">
      <c r="I3132" s="108">
        <f t="shared" si="207"/>
        <v>3127</v>
      </c>
      <c r="J3132" s="100">
        <f t="shared" si="207"/>
        <v>46489</v>
      </c>
      <c r="K3132" s="100">
        <f t="shared" si="207"/>
        <v>46489</v>
      </c>
      <c r="L3132" s="109"/>
      <c r="M3132" s="1"/>
      <c r="N3132" s="1"/>
      <c r="O3132" s="1"/>
    </row>
    <row r="3133" spans="9:15">
      <c r="I3133" s="108">
        <f t="shared" si="207"/>
        <v>3128</v>
      </c>
      <c r="J3133" s="100">
        <f t="shared" si="207"/>
        <v>46490</v>
      </c>
      <c r="K3133" s="100">
        <f t="shared" si="207"/>
        <v>46490</v>
      </c>
      <c r="L3133" s="109"/>
      <c r="M3133" s="1"/>
      <c r="N3133" s="1"/>
      <c r="O3133" s="1"/>
    </row>
    <row r="3134" spans="9:15">
      <c r="I3134" s="108">
        <f t="shared" si="207"/>
        <v>3129</v>
      </c>
      <c r="J3134" s="100">
        <f t="shared" si="207"/>
        <v>46491</v>
      </c>
      <c r="K3134" s="100">
        <f t="shared" si="207"/>
        <v>46491</v>
      </c>
      <c r="L3134" s="109"/>
      <c r="M3134" s="1"/>
      <c r="N3134" s="1"/>
      <c r="O3134" s="1"/>
    </row>
    <row r="3135" spans="9:15">
      <c r="I3135" s="108">
        <f t="shared" si="207"/>
        <v>3130</v>
      </c>
      <c r="J3135" s="100">
        <f t="shared" si="207"/>
        <v>46492</v>
      </c>
      <c r="K3135" s="100">
        <f t="shared" si="207"/>
        <v>46492</v>
      </c>
      <c r="L3135" s="109"/>
      <c r="M3135" s="1"/>
      <c r="N3135" s="1"/>
      <c r="O3135" s="1"/>
    </row>
    <row r="3136" spans="9:15">
      <c r="I3136" s="108">
        <f t="shared" si="207"/>
        <v>3131</v>
      </c>
      <c r="J3136" s="100">
        <f t="shared" si="207"/>
        <v>46493</v>
      </c>
      <c r="K3136" s="100">
        <f t="shared" si="207"/>
        <v>46493</v>
      </c>
      <c r="L3136" s="109"/>
      <c r="M3136" s="1"/>
      <c r="N3136" s="1"/>
      <c r="O3136" s="1"/>
    </row>
    <row r="3137" spans="9:15">
      <c r="I3137" s="108">
        <f t="shared" si="207"/>
        <v>3132</v>
      </c>
      <c r="J3137" s="100">
        <f t="shared" si="207"/>
        <v>46494</v>
      </c>
      <c r="K3137" s="100">
        <f t="shared" si="207"/>
        <v>46494</v>
      </c>
      <c r="L3137" s="109"/>
      <c r="M3137" s="1"/>
      <c r="N3137" s="1"/>
      <c r="O3137" s="1"/>
    </row>
    <row r="3138" spans="9:15">
      <c r="I3138" s="108">
        <f t="shared" si="207"/>
        <v>3133</v>
      </c>
      <c r="J3138" s="100">
        <f t="shared" si="207"/>
        <v>46495</v>
      </c>
      <c r="K3138" s="100">
        <f t="shared" si="207"/>
        <v>46495</v>
      </c>
      <c r="L3138" s="109"/>
      <c r="M3138" s="1"/>
      <c r="N3138" s="1"/>
      <c r="O3138" s="1"/>
    </row>
    <row r="3139" spans="9:15">
      <c r="I3139" s="108">
        <f t="shared" si="207"/>
        <v>3134</v>
      </c>
      <c r="J3139" s="100">
        <f t="shared" si="207"/>
        <v>46496</v>
      </c>
      <c r="K3139" s="100">
        <f t="shared" si="207"/>
        <v>46496</v>
      </c>
      <c r="L3139" s="109"/>
      <c r="M3139" s="1"/>
      <c r="N3139" s="1"/>
      <c r="O3139" s="1"/>
    </row>
    <row r="3140" spans="9:15">
      <c r="I3140" s="108">
        <f t="shared" si="207"/>
        <v>3135</v>
      </c>
      <c r="J3140" s="100">
        <f t="shared" si="207"/>
        <v>46497</v>
      </c>
      <c r="K3140" s="100">
        <f t="shared" si="207"/>
        <v>46497</v>
      </c>
      <c r="L3140" s="109"/>
      <c r="M3140" s="1"/>
      <c r="N3140" s="1"/>
      <c r="O3140" s="1"/>
    </row>
    <row r="3141" spans="9:15">
      <c r="I3141" s="108">
        <f t="shared" si="207"/>
        <v>3136</v>
      </c>
      <c r="J3141" s="100">
        <f t="shared" si="207"/>
        <v>46498</v>
      </c>
      <c r="K3141" s="100">
        <f t="shared" si="207"/>
        <v>46498</v>
      </c>
      <c r="L3141" s="109"/>
      <c r="M3141" s="1"/>
      <c r="N3141" s="1"/>
      <c r="O3141" s="1"/>
    </row>
    <row r="3142" spans="9:15">
      <c r="I3142" s="108">
        <f t="shared" si="207"/>
        <v>3137</v>
      </c>
      <c r="J3142" s="100">
        <f t="shared" si="207"/>
        <v>46499</v>
      </c>
      <c r="K3142" s="100">
        <f t="shared" si="207"/>
        <v>46499</v>
      </c>
      <c r="L3142" s="109"/>
      <c r="M3142" s="1"/>
      <c r="N3142" s="1"/>
      <c r="O3142" s="1"/>
    </row>
    <row r="3143" spans="9:15">
      <c r="I3143" s="108">
        <f t="shared" si="207"/>
        <v>3138</v>
      </c>
      <c r="J3143" s="100">
        <f t="shared" si="207"/>
        <v>46500</v>
      </c>
      <c r="K3143" s="100">
        <f t="shared" si="207"/>
        <v>46500</v>
      </c>
      <c r="L3143" s="109"/>
      <c r="M3143" s="1"/>
      <c r="N3143" s="1"/>
      <c r="O3143" s="1"/>
    </row>
    <row r="3144" spans="9:15">
      <c r="I3144" s="108">
        <f t="shared" ref="I3144:K3159" si="208">I3143+1</f>
        <v>3139</v>
      </c>
      <c r="J3144" s="100">
        <f t="shared" si="208"/>
        <v>46501</v>
      </c>
      <c r="K3144" s="100">
        <f t="shared" si="208"/>
        <v>46501</v>
      </c>
      <c r="L3144" s="109"/>
      <c r="M3144" s="1"/>
      <c r="N3144" s="1"/>
      <c r="O3144" s="1"/>
    </row>
    <row r="3145" spans="9:15">
      <c r="I3145" s="108">
        <f t="shared" si="208"/>
        <v>3140</v>
      </c>
      <c r="J3145" s="100">
        <f t="shared" si="208"/>
        <v>46502</v>
      </c>
      <c r="K3145" s="100">
        <f t="shared" si="208"/>
        <v>46502</v>
      </c>
      <c r="L3145" s="109"/>
      <c r="M3145" s="1"/>
      <c r="N3145" s="1"/>
      <c r="O3145" s="1"/>
    </row>
    <row r="3146" spans="9:15">
      <c r="I3146" s="108">
        <f t="shared" si="208"/>
        <v>3141</v>
      </c>
      <c r="J3146" s="100">
        <f t="shared" si="208"/>
        <v>46503</v>
      </c>
      <c r="K3146" s="100">
        <f t="shared" si="208"/>
        <v>46503</v>
      </c>
      <c r="L3146" s="109"/>
      <c r="M3146" s="1"/>
      <c r="N3146" s="1"/>
      <c r="O3146" s="1"/>
    </row>
    <row r="3147" spans="9:15">
      <c r="I3147" s="108">
        <f t="shared" si="208"/>
        <v>3142</v>
      </c>
      <c r="J3147" s="100">
        <f t="shared" si="208"/>
        <v>46504</v>
      </c>
      <c r="K3147" s="100">
        <f t="shared" si="208"/>
        <v>46504</v>
      </c>
      <c r="L3147" s="109"/>
      <c r="M3147" s="1"/>
      <c r="N3147" s="1"/>
      <c r="O3147" s="1"/>
    </row>
    <row r="3148" spans="9:15">
      <c r="I3148" s="108">
        <f t="shared" si="208"/>
        <v>3143</v>
      </c>
      <c r="J3148" s="100">
        <f t="shared" si="208"/>
        <v>46505</v>
      </c>
      <c r="K3148" s="100">
        <f t="shared" si="208"/>
        <v>46505</v>
      </c>
      <c r="L3148" s="109"/>
      <c r="M3148" s="1"/>
      <c r="N3148" s="1"/>
      <c r="O3148" s="1"/>
    </row>
    <row r="3149" spans="9:15">
      <c r="I3149" s="108">
        <f t="shared" si="208"/>
        <v>3144</v>
      </c>
      <c r="J3149" s="100">
        <f t="shared" si="208"/>
        <v>46506</v>
      </c>
      <c r="K3149" s="100">
        <f t="shared" si="208"/>
        <v>46506</v>
      </c>
      <c r="L3149" s="109"/>
      <c r="M3149" s="1"/>
      <c r="N3149" s="1"/>
      <c r="O3149" s="1"/>
    </row>
    <row r="3150" spans="9:15">
      <c r="I3150" s="108">
        <f t="shared" si="208"/>
        <v>3145</v>
      </c>
      <c r="J3150" s="100">
        <f t="shared" si="208"/>
        <v>46507</v>
      </c>
      <c r="K3150" s="100">
        <f t="shared" si="208"/>
        <v>46507</v>
      </c>
      <c r="L3150" s="109"/>
      <c r="M3150" s="1"/>
      <c r="N3150" s="1"/>
      <c r="O3150" s="1"/>
    </row>
    <row r="3151" spans="9:15">
      <c r="I3151" s="108">
        <f t="shared" si="208"/>
        <v>3146</v>
      </c>
      <c r="J3151" s="100">
        <f t="shared" si="208"/>
        <v>46508</v>
      </c>
      <c r="K3151" s="100">
        <f t="shared" si="208"/>
        <v>46508</v>
      </c>
      <c r="L3151" s="109"/>
      <c r="M3151" s="1"/>
      <c r="N3151" s="1"/>
      <c r="O3151" s="1"/>
    </row>
    <row r="3152" spans="9:15">
      <c r="I3152" s="108">
        <f t="shared" si="208"/>
        <v>3147</v>
      </c>
      <c r="J3152" s="100">
        <f t="shared" si="208"/>
        <v>46509</v>
      </c>
      <c r="K3152" s="100">
        <f t="shared" si="208"/>
        <v>46509</v>
      </c>
      <c r="L3152" s="109"/>
      <c r="M3152" s="1"/>
      <c r="N3152" s="1"/>
      <c r="O3152" s="1"/>
    </row>
    <row r="3153" spans="9:15">
      <c r="I3153" s="108">
        <f t="shared" si="208"/>
        <v>3148</v>
      </c>
      <c r="J3153" s="100">
        <f t="shared" si="208"/>
        <v>46510</v>
      </c>
      <c r="K3153" s="100">
        <f t="shared" si="208"/>
        <v>46510</v>
      </c>
      <c r="L3153" s="109"/>
      <c r="M3153" s="1"/>
      <c r="N3153" s="1"/>
      <c r="O3153" s="1"/>
    </row>
    <row r="3154" spans="9:15">
      <c r="I3154" s="108">
        <f t="shared" si="208"/>
        <v>3149</v>
      </c>
      <c r="J3154" s="100">
        <f t="shared" si="208"/>
        <v>46511</v>
      </c>
      <c r="K3154" s="100">
        <f t="shared" si="208"/>
        <v>46511</v>
      </c>
      <c r="L3154" s="109"/>
      <c r="M3154" s="1"/>
      <c r="N3154" s="1"/>
      <c r="O3154" s="1"/>
    </row>
    <row r="3155" spans="9:15">
      <c r="I3155" s="108">
        <f t="shared" si="208"/>
        <v>3150</v>
      </c>
      <c r="J3155" s="100">
        <f t="shared" si="208"/>
        <v>46512</v>
      </c>
      <c r="K3155" s="100">
        <f t="shared" si="208"/>
        <v>46512</v>
      </c>
      <c r="L3155" s="109"/>
      <c r="M3155" s="1"/>
      <c r="N3155" s="1"/>
      <c r="O3155" s="1"/>
    </row>
    <row r="3156" spans="9:15">
      <c r="I3156" s="108">
        <f t="shared" si="208"/>
        <v>3151</v>
      </c>
      <c r="J3156" s="100">
        <f t="shared" si="208"/>
        <v>46513</v>
      </c>
      <c r="K3156" s="100">
        <f t="shared" si="208"/>
        <v>46513</v>
      </c>
      <c r="L3156" s="109"/>
      <c r="M3156" s="1"/>
      <c r="N3156" s="1"/>
      <c r="O3156" s="1"/>
    </row>
    <row r="3157" spans="9:15">
      <c r="I3157" s="108">
        <f t="shared" si="208"/>
        <v>3152</v>
      </c>
      <c r="J3157" s="100">
        <f t="shared" si="208"/>
        <v>46514</v>
      </c>
      <c r="K3157" s="100">
        <f t="shared" si="208"/>
        <v>46514</v>
      </c>
      <c r="L3157" s="109"/>
      <c r="M3157" s="1"/>
      <c r="N3157" s="1"/>
      <c r="O3157" s="1"/>
    </row>
    <row r="3158" spans="9:15">
      <c r="I3158" s="108">
        <f t="shared" si="208"/>
        <v>3153</v>
      </c>
      <c r="J3158" s="100">
        <f t="shared" si="208"/>
        <v>46515</v>
      </c>
      <c r="K3158" s="100">
        <f t="shared" si="208"/>
        <v>46515</v>
      </c>
      <c r="L3158" s="109"/>
      <c r="M3158" s="1"/>
      <c r="N3158" s="1"/>
      <c r="O3158" s="1"/>
    </row>
    <row r="3159" spans="9:15">
      <c r="I3159" s="108">
        <f t="shared" si="208"/>
        <v>3154</v>
      </c>
      <c r="J3159" s="100">
        <f t="shared" si="208"/>
        <v>46516</v>
      </c>
      <c r="K3159" s="100">
        <f t="shared" si="208"/>
        <v>46516</v>
      </c>
      <c r="L3159" s="109"/>
      <c r="M3159" s="1"/>
      <c r="N3159" s="1"/>
      <c r="O3159" s="1"/>
    </row>
    <row r="3160" spans="9:15">
      <c r="I3160" s="108">
        <f t="shared" ref="I3160:K3175" si="209">I3159+1</f>
        <v>3155</v>
      </c>
      <c r="J3160" s="100">
        <f t="shared" si="209"/>
        <v>46517</v>
      </c>
      <c r="K3160" s="100">
        <f t="shared" si="209"/>
        <v>46517</v>
      </c>
      <c r="L3160" s="109"/>
      <c r="M3160" s="1"/>
      <c r="N3160" s="1"/>
      <c r="O3160" s="1"/>
    </row>
    <row r="3161" spans="9:15">
      <c r="I3161" s="108">
        <f t="shared" si="209"/>
        <v>3156</v>
      </c>
      <c r="J3161" s="100">
        <f t="shared" si="209"/>
        <v>46518</v>
      </c>
      <c r="K3161" s="100">
        <f t="shared" si="209"/>
        <v>46518</v>
      </c>
      <c r="L3161" s="109"/>
      <c r="M3161" s="1"/>
      <c r="N3161" s="1"/>
      <c r="O3161" s="1"/>
    </row>
    <row r="3162" spans="9:15">
      <c r="I3162" s="108">
        <f t="shared" si="209"/>
        <v>3157</v>
      </c>
      <c r="J3162" s="100">
        <f t="shared" si="209"/>
        <v>46519</v>
      </c>
      <c r="K3162" s="100">
        <f t="shared" si="209"/>
        <v>46519</v>
      </c>
      <c r="L3162" s="109"/>
      <c r="M3162" s="1"/>
      <c r="N3162" s="1"/>
      <c r="O3162" s="1"/>
    </row>
    <row r="3163" spans="9:15">
      <c r="I3163" s="108">
        <f t="shared" si="209"/>
        <v>3158</v>
      </c>
      <c r="J3163" s="100">
        <f t="shared" si="209"/>
        <v>46520</v>
      </c>
      <c r="K3163" s="100">
        <f t="shared" si="209"/>
        <v>46520</v>
      </c>
      <c r="L3163" s="109"/>
      <c r="M3163" s="1"/>
      <c r="N3163" s="1"/>
      <c r="O3163" s="1"/>
    </row>
    <row r="3164" spans="9:15">
      <c r="I3164" s="108">
        <f t="shared" si="209"/>
        <v>3159</v>
      </c>
      <c r="J3164" s="100">
        <f t="shared" si="209"/>
        <v>46521</v>
      </c>
      <c r="K3164" s="100">
        <f t="shared" si="209"/>
        <v>46521</v>
      </c>
      <c r="L3164" s="109"/>
      <c r="M3164" s="1"/>
      <c r="N3164" s="1"/>
      <c r="O3164" s="1"/>
    </row>
    <row r="3165" spans="9:15">
      <c r="I3165" s="108">
        <f t="shared" si="209"/>
        <v>3160</v>
      </c>
      <c r="J3165" s="100">
        <f t="shared" si="209"/>
        <v>46522</v>
      </c>
      <c r="K3165" s="100">
        <f t="shared" si="209"/>
        <v>46522</v>
      </c>
      <c r="L3165" s="109"/>
      <c r="M3165" s="1"/>
      <c r="N3165" s="1"/>
      <c r="O3165" s="1"/>
    </row>
    <row r="3166" spans="9:15">
      <c r="I3166" s="108">
        <f t="shared" si="209"/>
        <v>3161</v>
      </c>
      <c r="J3166" s="100">
        <f t="shared" si="209"/>
        <v>46523</v>
      </c>
      <c r="K3166" s="100">
        <f t="shared" si="209"/>
        <v>46523</v>
      </c>
      <c r="L3166" s="109"/>
      <c r="M3166" s="1"/>
      <c r="N3166" s="1"/>
      <c r="O3166" s="1"/>
    </row>
    <row r="3167" spans="9:15">
      <c r="I3167" s="108">
        <f t="shared" si="209"/>
        <v>3162</v>
      </c>
      <c r="J3167" s="100">
        <f t="shared" si="209"/>
        <v>46524</v>
      </c>
      <c r="K3167" s="100">
        <f t="shared" si="209"/>
        <v>46524</v>
      </c>
      <c r="L3167" s="109"/>
      <c r="M3167" s="1"/>
      <c r="N3167" s="1"/>
      <c r="O3167" s="1"/>
    </row>
    <row r="3168" spans="9:15">
      <c r="I3168" s="108">
        <f t="shared" si="209"/>
        <v>3163</v>
      </c>
      <c r="J3168" s="100">
        <f t="shared" si="209"/>
        <v>46525</v>
      </c>
      <c r="K3168" s="100">
        <f t="shared" si="209"/>
        <v>46525</v>
      </c>
      <c r="L3168" s="109"/>
      <c r="M3168" s="1"/>
      <c r="N3168" s="1"/>
      <c r="O3168" s="1"/>
    </row>
    <row r="3169" spans="9:15">
      <c r="I3169" s="108">
        <f t="shared" si="209"/>
        <v>3164</v>
      </c>
      <c r="J3169" s="100">
        <f t="shared" si="209"/>
        <v>46526</v>
      </c>
      <c r="K3169" s="100">
        <f t="shared" si="209"/>
        <v>46526</v>
      </c>
      <c r="L3169" s="109"/>
      <c r="M3169" s="1"/>
      <c r="N3169" s="1"/>
      <c r="O3169" s="1"/>
    </row>
    <row r="3170" spans="9:15">
      <c r="I3170" s="108">
        <f t="shared" si="209"/>
        <v>3165</v>
      </c>
      <c r="J3170" s="100">
        <f t="shared" si="209"/>
        <v>46527</v>
      </c>
      <c r="K3170" s="100">
        <f t="shared" si="209"/>
        <v>46527</v>
      </c>
      <c r="L3170" s="109"/>
      <c r="M3170" s="1"/>
      <c r="N3170" s="1"/>
      <c r="O3170" s="1"/>
    </row>
    <row r="3171" spans="9:15">
      <c r="I3171" s="108">
        <f t="shared" si="209"/>
        <v>3166</v>
      </c>
      <c r="J3171" s="100">
        <f t="shared" si="209"/>
        <v>46528</v>
      </c>
      <c r="K3171" s="100">
        <f t="shared" si="209"/>
        <v>46528</v>
      </c>
      <c r="L3171" s="109"/>
      <c r="M3171" s="1"/>
      <c r="N3171" s="1"/>
      <c r="O3171" s="1"/>
    </row>
    <row r="3172" spans="9:15">
      <c r="I3172" s="108">
        <f t="shared" si="209"/>
        <v>3167</v>
      </c>
      <c r="J3172" s="100">
        <f t="shared" si="209"/>
        <v>46529</v>
      </c>
      <c r="K3172" s="100">
        <f t="shared" si="209"/>
        <v>46529</v>
      </c>
      <c r="L3172" s="109"/>
      <c r="M3172" s="1"/>
      <c r="N3172" s="1"/>
      <c r="O3172" s="1"/>
    </row>
    <row r="3173" spans="9:15">
      <c r="I3173" s="108">
        <f t="shared" si="209"/>
        <v>3168</v>
      </c>
      <c r="J3173" s="100">
        <f t="shared" si="209"/>
        <v>46530</v>
      </c>
      <c r="K3173" s="100">
        <f t="shared" si="209"/>
        <v>46530</v>
      </c>
      <c r="L3173" s="109"/>
      <c r="M3173" s="1"/>
      <c r="N3173" s="1"/>
      <c r="O3173" s="1"/>
    </row>
    <row r="3174" spans="9:15">
      <c r="I3174" s="108">
        <f t="shared" si="209"/>
        <v>3169</v>
      </c>
      <c r="J3174" s="100">
        <f t="shared" si="209"/>
        <v>46531</v>
      </c>
      <c r="K3174" s="100">
        <f t="shared" si="209"/>
        <v>46531</v>
      </c>
      <c r="L3174" s="109"/>
      <c r="M3174" s="1"/>
      <c r="N3174" s="1"/>
      <c r="O3174" s="1"/>
    </row>
    <row r="3175" spans="9:15">
      <c r="I3175" s="108">
        <f t="shared" si="209"/>
        <v>3170</v>
      </c>
      <c r="J3175" s="100">
        <f t="shared" si="209"/>
        <v>46532</v>
      </c>
      <c r="K3175" s="100">
        <f t="shared" si="209"/>
        <v>46532</v>
      </c>
      <c r="L3175" s="109"/>
      <c r="M3175" s="1"/>
      <c r="N3175" s="1"/>
      <c r="O3175" s="1"/>
    </row>
    <row r="3176" spans="9:15">
      <c r="I3176" s="108">
        <f t="shared" ref="I3176:K3191" si="210">I3175+1</f>
        <v>3171</v>
      </c>
      <c r="J3176" s="100">
        <f t="shared" si="210"/>
        <v>46533</v>
      </c>
      <c r="K3176" s="100">
        <f t="shared" si="210"/>
        <v>46533</v>
      </c>
      <c r="L3176" s="109"/>
      <c r="M3176" s="1"/>
      <c r="N3176" s="1"/>
      <c r="O3176" s="1"/>
    </row>
    <row r="3177" spans="9:15">
      <c r="I3177" s="108">
        <f t="shared" si="210"/>
        <v>3172</v>
      </c>
      <c r="J3177" s="100">
        <f t="shared" si="210"/>
        <v>46534</v>
      </c>
      <c r="K3177" s="100">
        <f t="shared" si="210"/>
        <v>46534</v>
      </c>
      <c r="L3177" s="109"/>
      <c r="M3177" s="1"/>
      <c r="N3177" s="1"/>
      <c r="O3177" s="1"/>
    </row>
    <row r="3178" spans="9:15">
      <c r="I3178" s="108">
        <f t="shared" si="210"/>
        <v>3173</v>
      </c>
      <c r="J3178" s="100">
        <f t="shared" si="210"/>
        <v>46535</v>
      </c>
      <c r="K3178" s="100">
        <f t="shared" si="210"/>
        <v>46535</v>
      </c>
      <c r="L3178" s="109"/>
      <c r="M3178" s="1"/>
      <c r="N3178" s="1"/>
      <c r="O3178" s="1"/>
    </row>
    <row r="3179" spans="9:15">
      <c r="I3179" s="108">
        <f t="shared" si="210"/>
        <v>3174</v>
      </c>
      <c r="J3179" s="100">
        <f t="shared" si="210"/>
        <v>46536</v>
      </c>
      <c r="K3179" s="100">
        <f t="shared" si="210"/>
        <v>46536</v>
      </c>
      <c r="L3179" s="109"/>
      <c r="M3179" s="1"/>
      <c r="N3179" s="1"/>
      <c r="O3179" s="1"/>
    </row>
    <row r="3180" spans="9:15">
      <c r="I3180" s="108">
        <f t="shared" si="210"/>
        <v>3175</v>
      </c>
      <c r="J3180" s="100">
        <f t="shared" si="210"/>
        <v>46537</v>
      </c>
      <c r="K3180" s="100">
        <f t="shared" si="210"/>
        <v>46537</v>
      </c>
      <c r="L3180" s="109"/>
      <c r="M3180" s="1"/>
      <c r="N3180" s="1"/>
      <c r="O3180" s="1"/>
    </row>
    <row r="3181" spans="9:15">
      <c r="I3181" s="108">
        <f t="shared" si="210"/>
        <v>3176</v>
      </c>
      <c r="J3181" s="100">
        <f t="shared" si="210"/>
        <v>46538</v>
      </c>
      <c r="K3181" s="100">
        <f t="shared" si="210"/>
        <v>46538</v>
      </c>
      <c r="L3181" s="109"/>
      <c r="M3181" s="1"/>
      <c r="N3181" s="1"/>
      <c r="O3181" s="1"/>
    </row>
    <row r="3182" spans="9:15">
      <c r="I3182" s="108">
        <f t="shared" si="210"/>
        <v>3177</v>
      </c>
      <c r="J3182" s="100">
        <f t="shared" si="210"/>
        <v>46539</v>
      </c>
      <c r="K3182" s="100">
        <f t="shared" si="210"/>
        <v>46539</v>
      </c>
      <c r="L3182" s="109"/>
      <c r="M3182" s="1"/>
      <c r="N3182" s="1"/>
      <c r="O3182" s="1"/>
    </row>
    <row r="3183" spans="9:15">
      <c r="I3183" s="108">
        <f t="shared" si="210"/>
        <v>3178</v>
      </c>
      <c r="J3183" s="100">
        <f t="shared" si="210"/>
        <v>46540</v>
      </c>
      <c r="K3183" s="100">
        <f t="shared" si="210"/>
        <v>46540</v>
      </c>
      <c r="L3183" s="109"/>
      <c r="M3183" s="1"/>
      <c r="N3183" s="1"/>
      <c r="O3183" s="1"/>
    </row>
    <row r="3184" spans="9:15">
      <c r="I3184" s="108">
        <f t="shared" si="210"/>
        <v>3179</v>
      </c>
      <c r="J3184" s="100">
        <f t="shared" si="210"/>
        <v>46541</v>
      </c>
      <c r="K3184" s="100">
        <f t="shared" si="210"/>
        <v>46541</v>
      </c>
      <c r="L3184" s="109"/>
      <c r="M3184" s="1"/>
      <c r="N3184" s="1"/>
      <c r="O3184" s="1"/>
    </row>
    <row r="3185" spans="9:15">
      <c r="I3185" s="108">
        <f t="shared" si="210"/>
        <v>3180</v>
      </c>
      <c r="J3185" s="100">
        <f t="shared" si="210"/>
        <v>46542</v>
      </c>
      <c r="K3185" s="100">
        <f t="shared" si="210"/>
        <v>46542</v>
      </c>
      <c r="L3185" s="109"/>
      <c r="M3185" s="1"/>
      <c r="N3185" s="1"/>
      <c r="O3185" s="1"/>
    </row>
    <row r="3186" spans="9:15">
      <c r="I3186" s="108">
        <f t="shared" si="210"/>
        <v>3181</v>
      </c>
      <c r="J3186" s="100">
        <f t="shared" si="210"/>
        <v>46543</v>
      </c>
      <c r="K3186" s="100">
        <f t="shared" si="210"/>
        <v>46543</v>
      </c>
      <c r="L3186" s="109"/>
      <c r="M3186" s="1"/>
      <c r="N3186" s="1"/>
      <c r="O3186" s="1"/>
    </row>
    <row r="3187" spans="9:15">
      <c r="I3187" s="108">
        <f t="shared" si="210"/>
        <v>3182</v>
      </c>
      <c r="J3187" s="100">
        <f t="shared" si="210"/>
        <v>46544</v>
      </c>
      <c r="K3187" s="100">
        <f t="shared" si="210"/>
        <v>46544</v>
      </c>
      <c r="L3187" s="109"/>
      <c r="M3187" s="1"/>
      <c r="N3187" s="1"/>
      <c r="O3187" s="1"/>
    </row>
    <row r="3188" spans="9:15">
      <c r="I3188" s="108">
        <f t="shared" si="210"/>
        <v>3183</v>
      </c>
      <c r="J3188" s="100">
        <f t="shared" si="210"/>
        <v>46545</v>
      </c>
      <c r="K3188" s="100">
        <f t="shared" si="210"/>
        <v>46545</v>
      </c>
      <c r="L3188" s="109"/>
      <c r="M3188" s="1"/>
      <c r="N3188" s="1"/>
      <c r="O3188" s="1"/>
    </row>
    <row r="3189" spans="9:15">
      <c r="I3189" s="108">
        <f t="shared" si="210"/>
        <v>3184</v>
      </c>
      <c r="J3189" s="100">
        <f t="shared" si="210"/>
        <v>46546</v>
      </c>
      <c r="K3189" s="100">
        <f t="shared" si="210"/>
        <v>46546</v>
      </c>
      <c r="L3189" s="109"/>
      <c r="M3189" s="1"/>
      <c r="N3189" s="1"/>
      <c r="O3189" s="1"/>
    </row>
    <row r="3190" spans="9:15">
      <c r="I3190" s="108">
        <f t="shared" si="210"/>
        <v>3185</v>
      </c>
      <c r="J3190" s="100">
        <f t="shared" si="210"/>
        <v>46547</v>
      </c>
      <c r="K3190" s="100">
        <f t="shared" si="210"/>
        <v>46547</v>
      </c>
      <c r="L3190" s="109"/>
      <c r="M3190" s="1"/>
      <c r="N3190" s="1"/>
      <c r="O3190" s="1"/>
    </row>
    <row r="3191" spans="9:15">
      <c r="I3191" s="108">
        <f t="shared" si="210"/>
        <v>3186</v>
      </c>
      <c r="J3191" s="100">
        <f t="shared" si="210"/>
        <v>46548</v>
      </c>
      <c r="K3191" s="100">
        <f t="shared" si="210"/>
        <v>46548</v>
      </c>
      <c r="L3191" s="109"/>
      <c r="M3191" s="1"/>
      <c r="N3191" s="1"/>
      <c r="O3191" s="1"/>
    </row>
    <row r="3192" spans="9:15">
      <c r="I3192" s="108">
        <f t="shared" ref="I3192:K3207" si="211">I3191+1</f>
        <v>3187</v>
      </c>
      <c r="J3192" s="100">
        <f t="shared" si="211"/>
        <v>46549</v>
      </c>
      <c r="K3192" s="100">
        <f t="shared" si="211"/>
        <v>46549</v>
      </c>
      <c r="L3192" s="109"/>
      <c r="M3192" s="1"/>
      <c r="N3192" s="1"/>
      <c r="O3192" s="1"/>
    </row>
    <row r="3193" spans="9:15">
      <c r="I3193" s="108">
        <f t="shared" si="211"/>
        <v>3188</v>
      </c>
      <c r="J3193" s="100">
        <f t="shared" si="211"/>
        <v>46550</v>
      </c>
      <c r="K3193" s="100">
        <f t="shared" si="211"/>
        <v>46550</v>
      </c>
      <c r="L3193" s="109"/>
      <c r="M3193" s="1"/>
      <c r="N3193" s="1"/>
      <c r="O3193" s="1"/>
    </row>
    <row r="3194" spans="9:15">
      <c r="I3194" s="108">
        <f t="shared" si="211"/>
        <v>3189</v>
      </c>
      <c r="J3194" s="100">
        <f t="shared" si="211"/>
        <v>46551</v>
      </c>
      <c r="K3194" s="100">
        <f t="shared" si="211"/>
        <v>46551</v>
      </c>
      <c r="L3194" s="109"/>
      <c r="M3194" s="1"/>
      <c r="N3194" s="1"/>
      <c r="O3194" s="1"/>
    </row>
    <row r="3195" spans="9:15">
      <c r="I3195" s="108">
        <f t="shared" si="211"/>
        <v>3190</v>
      </c>
      <c r="J3195" s="100">
        <f t="shared" si="211"/>
        <v>46552</v>
      </c>
      <c r="K3195" s="100">
        <f t="shared" si="211"/>
        <v>46552</v>
      </c>
      <c r="L3195" s="109"/>
      <c r="M3195" s="1"/>
      <c r="N3195" s="1"/>
      <c r="O3195" s="1"/>
    </row>
    <row r="3196" spans="9:15">
      <c r="I3196" s="108">
        <f t="shared" si="211"/>
        <v>3191</v>
      </c>
      <c r="J3196" s="100">
        <f t="shared" si="211"/>
        <v>46553</v>
      </c>
      <c r="K3196" s="100">
        <f t="shared" si="211"/>
        <v>46553</v>
      </c>
      <c r="L3196" s="109"/>
      <c r="M3196" s="1"/>
      <c r="N3196" s="1"/>
      <c r="O3196" s="1"/>
    </row>
    <row r="3197" spans="9:15">
      <c r="I3197" s="108">
        <f t="shared" si="211"/>
        <v>3192</v>
      </c>
      <c r="J3197" s="100">
        <f t="shared" si="211"/>
        <v>46554</v>
      </c>
      <c r="K3197" s="100">
        <f t="shared" si="211"/>
        <v>46554</v>
      </c>
      <c r="L3197" s="109"/>
      <c r="M3197" s="1"/>
      <c r="N3197" s="1"/>
      <c r="O3197" s="1"/>
    </row>
    <row r="3198" spans="9:15">
      <c r="I3198" s="108">
        <f t="shared" si="211"/>
        <v>3193</v>
      </c>
      <c r="J3198" s="100">
        <f t="shared" si="211"/>
        <v>46555</v>
      </c>
      <c r="K3198" s="100">
        <f t="shared" si="211"/>
        <v>46555</v>
      </c>
      <c r="L3198" s="109"/>
      <c r="M3198" s="1"/>
      <c r="N3198" s="1"/>
      <c r="O3198" s="1"/>
    </row>
    <row r="3199" spans="9:15">
      <c r="I3199" s="108">
        <f t="shared" si="211"/>
        <v>3194</v>
      </c>
      <c r="J3199" s="100">
        <f t="shared" si="211"/>
        <v>46556</v>
      </c>
      <c r="K3199" s="100">
        <f t="shared" si="211"/>
        <v>46556</v>
      </c>
      <c r="L3199" s="109"/>
      <c r="M3199" s="1"/>
      <c r="N3199" s="1"/>
      <c r="O3199" s="1"/>
    </row>
    <row r="3200" spans="9:15">
      <c r="I3200" s="108">
        <f t="shared" si="211"/>
        <v>3195</v>
      </c>
      <c r="J3200" s="100">
        <f t="shared" si="211"/>
        <v>46557</v>
      </c>
      <c r="K3200" s="100">
        <f t="shared" si="211"/>
        <v>46557</v>
      </c>
      <c r="L3200" s="109"/>
      <c r="M3200" s="1"/>
      <c r="N3200" s="1"/>
      <c r="O3200" s="1"/>
    </row>
    <row r="3201" spans="9:15">
      <c r="I3201" s="108">
        <f t="shared" si="211"/>
        <v>3196</v>
      </c>
      <c r="J3201" s="100">
        <f t="shared" si="211"/>
        <v>46558</v>
      </c>
      <c r="K3201" s="100">
        <f t="shared" si="211"/>
        <v>46558</v>
      </c>
      <c r="L3201" s="109"/>
      <c r="M3201" s="1"/>
      <c r="N3201" s="1"/>
      <c r="O3201" s="1"/>
    </row>
    <row r="3202" spans="9:15">
      <c r="I3202" s="108">
        <f t="shared" si="211"/>
        <v>3197</v>
      </c>
      <c r="J3202" s="100">
        <f t="shared" si="211"/>
        <v>46559</v>
      </c>
      <c r="K3202" s="100">
        <f t="shared" si="211"/>
        <v>46559</v>
      </c>
      <c r="L3202" s="109"/>
      <c r="M3202" s="1"/>
      <c r="N3202" s="1"/>
      <c r="O3202" s="1"/>
    </row>
    <row r="3203" spans="9:15">
      <c r="I3203" s="108">
        <f t="shared" si="211"/>
        <v>3198</v>
      </c>
      <c r="J3203" s="100">
        <f t="shared" si="211"/>
        <v>46560</v>
      </c>
      <c r="K3203" s="100">
        <f t="shared" si="211"/>
        <v>46560</v>
      </c>
      <c r="L3203" s="109"/>
      <c r="M3203" s="1"/>
      <c r="N3203" s="1"/>
      <c r="O3203" s="1"/>
    </row>
    <row r="3204" spans="9:15">
      <c r="I3204" s="108">
        <f t="shared" si="211"/>
        <v>3199</v>
      </c>
      <c r="J3204" s="100">
        <f t="shared" si="211"/>
        <v>46561</v>
      </c>
      <c r="K3204" s="100">
        <f t="shared" si="211"/>
        <v>46561</v>
      </c>
      <c r="L3204" s="109"/>
      <c r="M3204" s="1"/>
      <c r="N3204" s="1"/>
      <c r="O3204" s="1"/>
    </row>
    <row r="3205" spans="9:15">
      <c r="I3205" s="108">
        <f t="shared" si="211"/>
        <v>3200</v>
      </c>
      <c r="J3205" s="100">
        <f t="shared" si="211"/>
        <v>46562</v>
      </c>
      <c r="K3205" s="100">
        <f t="shared" si="211"/>
        <v>46562</v>
      </c>
      <c r="L3205" s="109"/>
      <c r="M3205" s="1"/>
      <c r="N3205" s="1"/>
      <c r="O3205" s="1"/>
    </row>
    <row r="3206" spans="9:15">
      <c r="I3206" s="108">
        <f t="shared" si="211"/>
        <v>3201</v>
      </c>
      <c r="J3206" s="100">
        <f t="shared" si="211"/>
        <v>46563</v>
      </c>
      <c r="K3206" s="100">
        <f t="shared" si="211"/>
        <v>46563</v>
      </c>
      <c r="L3206" s="109"/>
      <c r="M3206" s="1"/>
      <c r="N3206" s="1"/>
      <c r="O3206" s="1"/>
    </row>
    <row r="3207" spans="9:15">
      <c r="I3207" s="108">
        <f t="shared" si="211"/>
        <v>3202</v>
      </c>
      <c r="J3207" s="100">
        <f t="shared" si="211"/>
        <v>46564</v>
      </c>
      <c r="K3207" s="100">
        <f t="shared" si="211"/>
        <v>46564</v>
      </c>
      <c r="L3207" s="109"/>
      <c r="M3207" s="1"/>
      <c r="N3207" s="1"/>
      <c r="O3207" s="1"/>
    </row>
    <row r="3208" spans="9:15">
      <c r="I3208" s="108">
        <f t="shared" ref="I3208:K3223" si="212">I3207+1</f>
        <v>3203</v>
      </c>
      <c r="J3208" s="100">
        <f t="shared" si="212"/>
        <v>46565</v>
      </c>
      <c r="K3208" s="100">
        <f t="shared" si="212"/>
        <v>46565</v>
      </c>
      <c r="L3208" s="109"/>
      <c r="M3208" s="1"/>
      <c r="N3208" s="1"/>
      <c r="O3208" s="1"/>
    </row>
    <row r="3209" spans="9:15">
      <c r="I3209" s="108">
        <f t="shared" si="212"/>
        <v>3204</v>
      </c>
      <c r="J3209" s="100">
        <f t="shared" si="212"/>
        <v>46566</v>
      </c>
      <c r="K3209" s="100">
        <f t="shared" si="212"/>
        <v>46566</v>
      </c>
      <c r="L3209" s="109"/>
      <c r="M3209" s="1"/>
      <c r="N3209" s="1"/>
      <c r="O3209" s="1"/>
    </row>
    <row r="3210" spans="9:15">
      <c r="I3210" s="108">
        <f t="shared" si="212"/>
        <v>3205</v>
      </c>
      <c r="J3210" s="100">
        <f t="shared" si="212"/>
        <v>46567</v>
      </c>
      <c r="K3210" s="100">
        <f t="shared" si="212"/>
        <v>46567</v>
      </c>
      <c r="L3210" s="109"/>
      <c r="M3210" s="1"/>
      <c r="N3210" s="1"/>
      <c r="O3210" s="1"/>
    </row>
    <row r="3211" spans="9:15">
      <c r="I3211" s="108">
        <f t="shared" si="212"/>
        <v>3206</v>
      </c>
      <c r="J3211" s="100">
        <f t="shared" si="212"/>
        <v>46568</v>
      </c>
      <c r="K3211" s="100">
        <f t="shared" si="212"/>
        <v>46568</v>
      </c>
      <c r="L3211" s="109"/>
      <c r="M3211" s="1"/>
      <c r="N3211" s="1"/>
      <c r="O3211" s="1"/>
    </row>
    <row r="3212" spans="9:15">
      <c r="I3212" s="108">
        <f t="shared" si="212"/>
        <v>3207</v>
      </c>
      <c r="J3212" s="100">
        <f t="shared" si="212"/>
        <v>46569</v>
      </c>
      <c r="K3212" s="100">
        <f t="shared" si="212"/>
        <v>46569</v>
      </c>
      <c r="L3212" s="109"/>
      <c r="M3212" s="1"/>
      <c r="N3212" s="1"/>
      <c r="O3212" s="1"/>
    </row>
    <row r="3213" spans="9:15">
      <c r="I3213" s="108">
        <f t="shared" si="212"/>
        <v>3208</v>
      </c>
      <c r="J3213" s="100">
        <f t="shared" si="212"/>
        <v>46570</v>
      </c>
      <c r="K3213" s="100">
        <f t="shared" si="212"/>
        <v>46570</v>
      </c>
      <c r="L3213" s="109"/>
      <c r="M3213" s="1"/>
      <c r="N3213" s="1"/>
      <c r="O3213" s="1"/>
    </row>
    <row r="3214" spans="9:15">
      <c r="I3214" s="108">
        <f t="shared" si="212"/>
        <v>3209</v>
      </c>
      <c r="J3214" s="100">
        <f t="shared" si="212"/>
        <v>46571</v>
      </c>
      <c r="K3214" s="100">
        <f t="shared" si="212"/>
        <v>46571</v>
      </c>
      <c r="L3214" s="109"/>
      <c r="M3214" s="1"/>
      <c r="N3214" s="1"/>
      <c r="O3214" s="1"/>
    </row>
    <row r="3215" spans="9:15">
      <c r="I3215" s="108">
        <f t="shared" si="212"/>
        <v>3210</v>
      </c>
      <c r="J3215" s="100">
        <f t="shared" si="212"/>
        <v>46572</v>
      </c>
      <c r="K3215" s="100">
        <f t="shared" si="212"/>
        <v>46572</v>
      </c>
      <c r="L3215" s="109"/>
      <c r="M3215" s="1"/>
      <c r="N3215" s="1"/>
      <c r="O3215" s="1"/>
    </row>
    <row r="3216" spans="9:15">
      <c r="I3216" s="108">
        <f t="shared" si="212"/>
        <v>3211</v>
      </c>
      <c r="J3216" s="100">
        <f t="shared" si="212"/>
        <v>46573</v>
      </c>
      <c r="K3216" s="100">
        <f t="shared" si="212"/>
        <v>46573</v>
      </c>
      <c r="L3216" s="109"/>
      <c r="M3216" s="1"/>
      <c r="N3216" s="1"/>
      <c r="O3216" s="1"/>
    </row>
    <row r="3217" spans="9:15">
      <c r="I3217" s="108">
        <f t="shared" si="212"/>
        <v>3212</v>
      </c>
      <c r="J3217" s="100">
        <f t="shared" si="212"/>
        <v>46574</v>
      </c>
      <c r="K3217" s="100">
        <f t="shared" si="212"/>
        <v>46574</v>
      </c>
      <c r="L3217" s="109"/>
      <c r="M3217" s="1"/>
      <c r="N3217" s="1"/>
      <c r="O3217" s="1"/>
    </row>
    <row r="3218" spans="9:15">
      <c r="I3218" s="108">
        <f t="shared" si="212"/>
        <v>3213</v>
      </c>
      <c r="J3218" s="100">
        <f t="shared" si="212"/>
        <v>46575</v>
      </c>
      <c r="K3218" s="100">
        <f t="shared" si="212"/>
        <v>46575</v>
      </c>
      <c r="L3218" s="109"/>
      <c r="M3218" s="1"/>
      <c r="N3218" s="1"/>
      <c r="O3218" s="1"/>
    </row>
    <row r="3219" spans="9:15">
      <c r="I3219" s="108">
        <f t="shared" si="212"/>
        <v>3214</v>
      </c>
      <c r="J3219" s="100">
        <f t="shared" si="212"/>
        <v>46576</v>
      </c>
      <c r="K3219" s="100">
        <f t="shared" si="212"/>
        <v>46576</v>
      </c>
      <c r="L3219" s="109"/>
      <c r="M3219" s="1"/>
      <c r="N3219" s="1"/>
      <c r="O3219" s="1"/>
    </row>
    <row r="3220" spans="9:15">
      <c r="I3220" s="108">
        <f t="shared" si="212"/>
        <v>3215</v>
      </c>
      <c r="J3220" s="100">
        <f t="shared" si="212"/>
        <v>46577</v>
      </c>
      <c r="K3220" s="100">
        <f t="shared" si="212"/>
        <v>46577</v>
      </c>
      <c r="L3220" s="109"/>
      <c r="M3220" s="1"/>
      <c r="N3220" s="1"/>
      <c r="O3220" s="1"/>
    </row>
    <row r="3221" spans="9:15">
      <c r="I3221" s="108">
        <f t="shared" si="212"/>
        <v>3216</v>
      </c>
      <c r="J3221" s="100">
        <f t="shared" si="212"/>
        <v>46578</v>
      </c>
      <c r="K3221" s="100">
        <f t="shared" si="212"/>
        <v>46578</v>
      </c>
      <c r="L3221" s="109"/>
      <c r="M3221" s="1"/>
      <c r="N3221" s="1"/>
      <c r="O3221" s="1"/>
    </row>
    <row r="3222" spans="9:15">
      <c r="I3222" s="108">
        <f t="shared" si="212"/>
        <v>3217</v>
      </c>
      <c r="J3222" s="100">
        <f t="shared" si="212"/>
        <v>46579</v>
      </c>
      <c r="K3222" s="100">
        <f t="shared" si="212"/>
        <v>46579</v>
      </c>
      <c r="L3222" s="109"/>
      <c r="M3222" s="1"/>
      <c r="N3222" s="1"/>
      <c r="O3222" s="1"/>
    </row>
    <row r="3223" spans="9:15">
      <c r="I3223" s="108">
        <f t="shared" si="212"/>
        <v>3218</v>
      </c>
      <c r="J3223" s="100">
        <f t="shared" si="212"/>
        <v>46580</v>
      </c>
      <c r="K3223" s="100">
        <f t="shared" si="212"/>
        <v>46580</v>
      </c>
      <c r="L3223" s="109"/>
      <c r="M3223" s="1"/>
      <c r="N3223" s="1"/>
      <c r="O3223" s="1"/>
    </row>
    <row r="3224" spans="9:15">
      <c r="I3224" s="108">
        <f t="shared" ref="I3224:K3239" si="213">I3223+1</f>
        <v>3219</v>
      </c>
      <c r="J3224" s="100">
        <f t="shared" si="213"/>
        <v>46581</v>
      </c>
      <c r="K3224" s="100">
        <f t="shared" si="213"/>
        <v>46581</v>
      </c>
      <c r="L3224" s="109"/>
      <c r="M3224" s="1"/>
      <c r="N3224" s="1"/>
      <c r="O3224" s="1"/>
    </row>
    <row r="3225" spans="9:15">
      <c r="I3225" s="108">
        <f t="shared" si="213"/>
        <v>3220</v>
      </c>
      <c r="J3225" s="100">
        <f t="shared" si="213"/>
        <v>46582</v>
      </c>
      <c r="K3225" s="100">
        <f t="shared" si="213"/>
        <v>46582</v>
      </c>
      <c r="L3225" s="109"/>
      <c r="M3225" s="1"/>
      <c r="N3225" s="1"/>
      <c r="O3225" s="1"/>
    </row>
    <row r="3226" spans="9:15">
      <c r="I3226" s="108">
        <f t="shared" si="213"/>
        <v>3221</v>
      </c>
      <c r="J3226" s="100">
        <f t="shared" si="213"/>
        <v>46583</v>
      </c>
      <c r="K3226" s="100">
        <f t="shared" si="213"/>
        <v>46583</v>
      </c>
      <c r="L3226" s="109"/>
      <c r="M3226" s="1"/>
      <c r="N3226" s="1"/>
      <c r="O3226" s="1"/>
    </row>
    <row r="3227" spans="9:15">
      <c r="I3227" s="108">
        <f t="shared" si="213"/>
        <v>3222</v>
      </c>
      <c r="J3227" s="100">
        <f t="shared" si="213"/>
        <v>46584</v>
      </c>
      <c r="K3227" s="100">
        <f t="shared" si="213"/>
        <v>46584</v>
      </c>
      <c r="L3227" s="109"/>
      <c r="M3227" s="1"/>
      <c r="N3227" s="1"/>
      <c r="O3227" s="1"/>
    </row>
    <row r="3228" spans="9:15">
      <c r="I3228" s="108">
        <f t="shared" si="213"/>
        <v>3223</v>
      </c>
      <c r="J3228" s="100">
        <f t="shared" si="213"/>
        <v>46585</v>
      </c>
      <c r="K3228" s="100">
        <f t="shared" si="213"/>
        <v>46585</v>
      </c>
      <c r="L3228" s="109"/>
      <c r="M3228" s="1"/>
      <c r="N3228" s="1"/>
      <c r="O3228" s="1"/>
    </row>
    <row r="3229" spans="9:15">
      <c r="I3229" s="108">
        <f t="shared" si="213"/>
        <v>3224</v>
      </c>
      <c r="J3229" s="100">
        <f t="shared" si="213"/>
        <v>46586</v>
      </c>
      <c r="K3229" s="100">
        <f t="shared" si="213"/>
        <v>46586</v>
      </c>
      <c r="L3229" s="109"/>
      <c r="M3229" s="1"/>
      <c r="N3229" s="1"/>
      <c r="O3229" s="1"/>
    </row>
    <row r="3230" spans="9:15">
      <c r="I3230" s="108">
        <f t="shared" si="213"/>
        <v>3225</v>
      </c>
      <c r="J3230" s="100">
        <f t="shared" si="213"/>
        <v>46587</v>
      </c>
      <c r="K3230" s="100">
        <f t="shared" si="213"/>
        <v>46587</v>
      </c>
      <c r="L3230" s="109"/>
      <c r="M3230" s="1"/>
      <c r="N3230" s="1"/>
      <c r="O3230" s="1"/>
    </row>
    <row r="3231" spans="9:15">
      <c r="I3231" s="108">
        <f t="shared" si="213"/>
        <v>3226</v>
      </c>
      <c r="J3231" s="100">
        <f t="shared" si="213"/>
        <v>46588</v>
      </c>
      <c r="K3231" s="100">
        <f t="shared" si="213"/>
        <v>46588</v>
      </c>
      <c r="L3231" s="109"/>
      <c r="M3231" s="1"/>
      <c r="N3231" s="1"/>
      <c r="O3231" s="1"/>
    </row>
    <row r="3232" spans="9:15">
      <c r="I3232" s="108">
        <f t="shared" si="213"/>
        <v>3227</v>
      </c>
      <c r="J3232" s="100">
        <f t="shared" si="213"/>
        <v>46589</v>
      </c>
      <c r="K3232" s="100">
        <f t="shared" si="213"/>
        <v>46589</v>
      </c>
      <c r="L3232" s="109"/>
      <c r="M3232" s="1"/>
      <c r="N3232" s="1"/>
      <c r="O3232" s="1"/>
    </row>
    <row r="3233" spans="9:15">
      <c r="I3233" s="108">
        <f t="shared" si="213"/>
        <v>3228</v>
      </c>
      <c r="J3233" s="100">
        <f t="shared" si="213"/>
        <v>46590</v>
      </c>
      <c r="K3233" s="100">
        <f t="shared" si="213"/>
        <v>46590</v>
      </c>
      <c r="L3233" s="109"/>
      <c r="M3233" s="1"/>
      <c r="N3233" s="1"/>
      <c r="O3233" s="1"/>
    </row>
    <row r="3234" spans="9:15">
      <c r="I3234" s="108">
        <f t="shared" si="213"/>
        <v>3229</v>
      </c>
      <c r="J3234" s="100">
        <f t="shared" si="213"/>
        <v>46591</v>
      </c>
      <c r="K3234" s="100">
        <f t="shared" si="213"/>
        <v>46591</v>
      </c>
      <c r="L3234" s="109"/>
      <c r="M3234" s="1"/>
      <c r="N3234" s="1"/>
      <c r="O3234" s="1"/>
    </row>
    <row r="3235" spans="9:15">
      <c r="I3235" s="108">
        <f t="shared" si="213"/>
        <v>3230</v>
      </c>
      <c r="J3235" s="100">
        <f t="shared" si="213"/>
        <v>46592</v>
      </c>
      <c r="K3235" s="100">
        <f t="shared" si="213"/>
        <v>46592</v>
      </c>
      <c r="L3235" s="109"/>
      <c r="M3235" s="1"/>
      <c r="N3235" s="1"/>
      <c r="O3235" s="1"/>
    </row>
    <row r="3236" spans="9:15">
      <c r="I3236" s="108">
        <f t="shared" si="213"/>
        <v>3231</v>
      </c>
      <c r="J3236" s="100">
        <f t="shared" si="213"/>
        <v>46593</v>
      </c>
      <c r="K3236" s="100">
        <f t="shared" si="213"/>
        <v>46593</v>
      </c>
      <c r="L3236" s="109"/>
      <c r="M3236" s="1"/>
      <c r="N3236" s="1"/>
      <c r="O3236" s="1"/>
    </row>
    <row r="3237" spans="9:15">
      <c r="I3237" s="108">
        <f t="shared" si="213"/>
        <v>3232</v>
      </c>
      <c r="J3237" s="100">
        <f t="shared" si="213"/>
        <v>46594</v>
      </c>
      <c r="K3237" s="100">
        <f t="shared" si="213"/>
        <v>46594</v>
      </c>
      <c r="L3237" s="109"/>
      <c r="M3237" s="1"/>
      <c r="N3237" s="1"/>
      <c r="O3237" s="1"/>
    </row>
    <row r="3238" spans="9:15">
      <c r="I3238" s="108">
        <f t="shared" si="213"/>
        <v>3233</v>
      </c>
      <c r="J3238" s="100">
        <f t="shared" si="213"/>
        <v>46595</v>
      </c>
      <c r="K3238" s="100">
        <f t="shared" si="213"/>
        <v>46595</v>
      </c>
      <c r="L3238" s="109"/>
      <c r="M3238" s="1"/>
      <c r="N3238" s="1"/>
      <c r="O3238" s="1"/>
    </row>
    <row r="3239" spans="9:15">
      <c r="I3239" s="108">
        <f t="shared" si="213"/>
        <v>3234</v>
      </c>
      <c r="J3239" s="100">
        <f t="shared" si="213"/>
        <v>46596</v>
      </c>
      <c r="K3239" s="100">
        <f t="shared" si="213"/>
        <v>46596</v>
      </c>
      <c r="L3239" s="109"/>
      <c r="M3239" s="1"/>
      <c r="N3239" s="1"/>
      <c r="O3239" s="1"/>
    </row>
    <row r="3240" spans="9:15">
      <c r="I3240" s="108">
        <f t="shared" ref="I3240:K3255" si="214">I3239+1</f>
        <v>3235</v>
      </c>
      <c r="J3240" s="100">
        <f t="shared" si="214"/>
        <v>46597</v>
      </c>
      <c r="K3240" s="100">
        <f t="shared" si="214"/>
        <v>46597</v>
      </c>
      <c r="L3240" s="109"/>
      <c r="M3240" s="1"/>
      <c r="N3240" s="1"/>
      <c r="O3240" s="1"/>
    </row>
    <row r="3241" spans="9:15">
      <c r="I3241" s="108">
        <f t="shared" si="214"/>
        <v>3236</v>
      </c>
      <c r="J3241" s="100">
        <f t="shared" si="214"/>
        <v>46598</v>
      </c>
      <c r="K3241" s="100">
        <f t="shared" si="214"/>
        <v>46598</v>
      </c>
      <c r="L3241" s="109"/>
      <c r="M3241" s="1"/>
      <c r="N3241" s="1"/>
      <c r="O3241" s="1"/>
    </row>
    <row r="3242" spans="9:15">
      <c r="I3242" s="108">
        <f t="shared" si="214"/>
        <v>3237</v>
      </c>
      <c r="J3242" s="100">
        <f t="shared" si="214"/>
        <v>46599</v>
      </c>
      <c r="K3242" s="100">
        <f t="shared" si="214"/>
        <v>46599</v>
      </c>
      <c r="L3242" s="109"/>
      <c r="M3242" s="1"/>
      <c r="N3242" s="1"/>
      <c r="O3242" s="1"/>
    </row>
    <row r="3243" spans="9:15">
      <c r="I3243" s="108">
        <f t="shared" si="214"/>
        <v>3238</v>
      </c>
      <c r="J3243" s="100">
        <f t="shared" si="214"/>
        <v>46600</v>
      </c>
      <c r="K3243" s="100">
        <f t="shared" si="214"/>
        <v>46600</v>
      </c>
      <c r="L3243" s="109"/>
      <c r="M3243" s="1"/>
      <c r="N3243" s="1"/>
      <c r="O3243" s="1"/>
    </row>
    <row r="3244" spans="9:15">
      <c r="I3244" s="108">
        <f t="shared" si="214"/>
        <v>3239</v>
      </c>
      <c r="J3244" s="100">
        <f t="shared" si="214"/>
        <v>46601</v>
      </c>
      <c r="K3244" s="100">
        <f t="shared" si="214"/>
        <v>46601</v>
      </c>
      <c r="L3244" s="109"/>
      <c r="M3244" s="1"/>
      <c r="N3244" s="1"/>
      <c r="O3244" s="1"/>
    </row>
    <row r="3245" spans="9:15">
      <c r="I3245" s="108">
        <f t="shared" si="214"/>
        <v>3240</v>
      </c>
      <c r="J3245" s="100">
        <f t="shared" si="214"/>
        <v>46602</v>
      </c>
      <c r="K3245" s="100">
        <f t="shared" si="214"/>
        <v>46602</v>
      </c>
      <c r="L3245" s="109"/>
      <c r="M3245" s="1"/>
      <c r="N3245" s="1"/>
      <c r="O3245" s="1"/>
    </row>
    <row r="3246" spans="9:15">
      <c r="I3246" s="108">
        <f t="shared" si="214"/>
        <v>3241</v>
      </c>
      <c r="J3246" s="100">
        <f t="shared" si="214"/>
        <v>46603</v>
      </c>
      <c r="K3246" s="100">
        <f t="shared" si="214"/>
        <v>46603</v>
      </c>
      <c r="L3246" s="109"/>
      <c r="M3246" s="1"/>
      <c r="N3246" s="1"/>
      <c r="O3246" s="1"/>
    </row>
    <row r="3247" spans="9:15">
      <c r="I3247" s="108">
        <f t="shared" si="214"/>
        <v>3242</v>
      </c>
      <c r="J3247" s="100">
        <f t="shared" si="214"/>
        <v>46604</v>
      </c>
      <c r="K3247" s="100">
        <f t="shared" si="214"/>
        <v>46604</v>
      </c>
      <c r="L3247" s="109"/>
      <c r="M3247" s="1"/>
      <c r="N3247" s="1"/>
      <c r="O3247" s="1"/>
    </row>
    <row r="3248" spans="9:15">
      <c r="I3248" s="108">
        <f t="shared" si="214"/>
        <v>3243</v>
      </c>
      <c r="J3248" s="100">
        <f t="shared" si="214"/>
        <v>46605</v>
      </c>
      <c r="K3248" s="100">
        <f t="shared" si="214"/>
        <v>46605</v>
      </c>
      <c r="L3248" s="109"/>
      <c r="M3248" s="1"/>
      <c r="N3248" s="1"/>
      <c r="O3248" s="1"/>
    </row>
    <row r="3249" spans="9:15">
      <c r="I3249" s="108">
        <f t="shared" si="214"/>
        <v>3244</v>
      </c>
      <c r="J3249" s="100">
        <f t="shared" si="214"/>
        <v>46606</v>
      </c>
      <c r="K3249" s="100">
        <f t="shared" si="214"/>
        <v>46606</v>
      </c>
      <c r="L3249" s="109"/>
      <c r="M3249" s="1"/>
      <c r="N3249" s="1"/>
      <c r="O3249" s="1"/>
    </row>
    <row r="3250" spans="9:15">
      <c r="I3250" s="108">
        <f t="shared" si="214"/>
        <v>3245</v>
      </c>
      <c r="J3250" s="100">
        <f t="shared" si="214"/>
        <v>46607</v>
      </c>
      <c r="K3250" s="100">
        <f t="shared" si="214"/>
        <v>46607</v>
      </c>
      <c r="L3250" s="109"/>
      <c r="M3250" s="1"/>
      <c r="N3250" s="1"/>
      <c r="O3250" s="1"/>
    </row>
    <row r="3251" spans="9:15">
      <c r="I3251" s="108">
        <f t="shared" si="214"/>
        <v>3246</v>
      </c>
      <c r="J3251" s="100">
        <f t="shared" si="214"/>
        <v>46608</v>
      </c>
      <c r="K3251" s="100">
        <f t="shared" si="214"/>
        <v>46608</v>
      </c>
      <c r="L3251" s="109"/>
      <c r="M3251" s="1"/>
      <c r="N3251" s="1"/>
      <c r="O3251" s="1"/>
    </row>
    <row r="3252" spans="9:15">
      <c r="I3252" s="108">
        <f t="shared" si="214"/>
        <v>3247</v>
      </c>
      <c r="J3252" s="100">
        <f t="shared" si="214"/>
        <v>46609</v>
      </c>
      <c r="K3252" s="100">
        <f t="shared" si="214"/>
        <v>46609</v>
      </c>
      <c r="L3252" s="109"/>
      <c r="M3252" s="1"/>
      <c r="N3252" s="1"/>
      <c r="O3252" s="1"/>
    </row>
    <row r="3253" spans="9:15">
      <c r="I3253" s="108">
        <f t="shared" si="214"/>
        <v>3248</v>
      </c>
      <c r="J3253" s="100">
        <f t="shared" si="214"/>
        <v>46610</v>
      </c>
      <c r="K3253" s="100">
        <f t="shared" si="214"/>
        <v>46610</v>
      </c>
      <c r="L3253" s="109"/>
      <c r="M3253" s="1"/>
      <c r="N3253" s="1"/>
      <c r="O3253" s="1"/>
    </row>
    <row r="3254" spans="9:15">
      <c r="I3254" s="108">
        <f t="shared" si="214"/>
        <v>3249</v>
      </c>
      <c r="J3254" s="100">
        <f t="shared" si="214"/>
        <v>46611</v>
      </c>
      <c r="K3254" s="100">
        <f t="shared" si="214"/>
        <v>46611</v>
      </c>
      <c r="L3254" s="109"/>
      <c r="M3254" s="1"/>
      <c r="N3254" s="1"/>
      <c r="O3254" s="1"/>
    </row>
    <row r="3255" spans="9:15">
      <c r="I3255" s="108">
        <f t="shared" si="214"/>
        <v>3250</v>
      </c>
      <c r="J3255" s="100">
        <f t="shared" si="214"/>
        <v>46612</v>
      </c>
      <c r="K3255" s="100">
        <f t="shared" si="214"/>
        <v>46612</v>
      </c>
      <c r="L3255" s="109"/>
      <c r="M3255" s="1"/>
      <c r="N3255" s="1"/>
      <c r="O3255" s="1"/>
    </row>
    <row r="3256" spans="9:15">
      <c r="I3256" s="108">
        <f t="shared" ref="I3256:K3271" si="215">I3255+1</f>
        <v>3251</v>
      </c>
      <c r="J3256" s="100">
        <f t="shared" si="215"/>
        <v>46613</v>
      </c>
      <c r="K3256" s="100">
        <f t="shared" si="215"/>
        <v>46613</v>
      </c>
      <c r="L3256" s="109"/>
      <c r="M3256" s="1"/>
      <c r="N3256" s="1"/>
      <c r="O3256" s="1"/>
    </row>
    <row r="3257" spans="9:15">
      <c r="I3257" s="108">
        <f t="shared" si="215"/>
        <v>3252</v>
      </c>
      <c r="J3257" s="100">
        <f t="shared" si="215"/>
        <v>46614</v>
      </c>
      <c r="K3257" s="100">
        <f t="shared" si="215"/>
        <v>46614</v>
      </c>
      <c r="L3257" s="109"/>
      <c r="M3257" s="1"/>
      <c r="N3257" s="1"/>
      <c r="O3257" s="1"/>
    </row>
    <row r="3258" spans="9:15">
      <c r="I3258" s="108">
        <f t="shared" si="215"/>
        <v>3253</v>
      </c>
      <c r="J3258" s="100">
        <f t="shared" si="215"/>
        <v>46615</v>
      </c>
      <c r="K3258" s="100">
        <f t="shared" si="215"/>
        <v>46615</v>
      </c>
      <c r="L3258" s="109"/>
      <c r="M3258" s="1"/>
      <c r="N3258" s="1"/>
      <c r="O3258" s="1"/>
    </row>
    <row r="3259" spans="9:15">
      <c r="I3259" s="108">
        <f t="shared" si="215"/>
        <v>3254</v>
      </c>
      <c r="J3259" s="100">
        <f t="shared" si="215"/>
        <v>46616</v>
      </c>
      <c r="K3259" s="100">
        <f t="shared" si="215"/>
        <v>46616</v>
      </c>
      <c r="L3259" s="109"/>
      <c r="M3259" s="1"/>
      <c r="N3259" s="1"/>
      <c r="O3259" s="1"/>
    </row>
    <row r="3260" spans="9:15">
      <c r="I3260" s="108">
        <f t="shared" si="215"/>
        <v>3255</v>
      </c>
      <c r="J3260" s="100">
        <f t="shared" si="215"/>
        <v>46617</v>
      </c>
      <c r="K3260" s="100">
        <f t="shared" si="215"/>
        <v>46617</v>
      </c>
      <c r="L3260" s="109"/>
      <c r="M3260" s="1"/>
      <c r="N3260" s="1"/>
      <c r="O3260" s="1"/>
    </row>
    <row r="3261" spans="9:15">
      <c r="I3261" s="108">
        <f t="shared" si="215"/>
        <v>3256</v>
      </c>
      <c r="J3261" s="100">
        <f t="shared" si="215"/>
        <v>46618</v>
      </c>
      <c r="K3261" s="100">
        <f t="shared" si="215"/>
        <v>46618</v>
      </c>
      <c r="L3261" s="109"/>
      <c r="M3261" s="1"/>
      <c r="N3261" s="1"/>
      <c r="O3261" s="1"/>
    </row>
    <row r="3262" spans="9:15">
      <c r="I3262" s="108">
        <f t="shared" si="215"/>
        <v>3257</v>
      </c>
      <c r="J3262" s="100">
        <f t="shared" si="215"/>
        <v>46619</v>
      </c>
      <c r="K3262" s="100">
        <f t="shared" si="215"/>
        <v>46619</v>
      </c>
      <c r="L3262" s="109"/>
      <c r="M3262" s="1"/>
      <c r="N3262" s="1"/>
      <c r="O3262" s="1"/>
    </row>
    <row r="3263" spans="9:15">
      <c r="I3263" s="108">
        <f t="shared" si="215"/>
        <v>3258</v>
      </c>
      <c r="J3263" s="100">
        <f t="shared" si="215"/>
        <v>46620</v>
      </c>
      <c r="K3263" s="100">
        <f t="shared" si="215"/>
        <v>46620</v>
      </c>
      <c r="L3263" s="109"/>
      <c r="M3263" s="1"/>
      <c r="N3263" s="1"/>
      <c r="O3263" s="1"/>
    </row>
    <row r="3264" spans="9:15">
      <c r="I3264" s="108">
        <f t="shared" si="215"/>
        <v>3259</v>
      </c>
      <c r="J3264" s="100">
        <f t="shared" si="215"/>
        <v>46621</v>
      </c>
      <c r="K3264" s="100">
        <f t="shared" si="215"/>
        <v>46621</v>
      </c>
      <c r="L3264" s="109"/>
      <c r="M3264" s="1"/>
      <c r="N3264" s="1"/>
      <c r="O3264" s="1"/>
    </row>
    <row r="3265" spans="9:15">
      <c r="I3265" s="108">
        <f t="shared" si="215"/>
        <v>3260</v>
      </c>
      <c r="J3265" s="100">
        <f t="shared" si="215"/>
        <v>46622</v>
      </c>
      <c r="K3265" s="100">
        <f t="shared" si="215"/>
        <v>46622</v>
      </c>
      <c r="L3265" s="109"/>
      <c r="M3265" s="1"/>
      <c r="N3265" s="1"/>
      <c r="O3265" s="1"/>
    </row>
    <row r="3266" spans="9:15">
      <c r="I3266" s="108">
        <f t="shared" si="215"/>
        <v>3261</v>
      </c>
      <c r="J3266" s="100">
        <f t="shared" si="215"/>
        <v>46623</v>
      </c>
      <c r="K3266" s="100">
        <f t="shared" si="215"/>
        <v>46623</v>
      </c>
      <c r="L3266" s="109"/>
      <c r="M3266" s="1"/>
      <c r="N3266" s="1"/>
      <c r="O3266" s="1"/>
    </row>
    <row r="3267" spans="9:15">
      <c r="I3267" s="108">
        <f t="shared" si="215"/>
        <v>3262</v>
      </c>
      <c r="J3267" s="100">
        <f t="shared" si="215"/>
        <v>46624</v>
      </c>
      <c r="K3267" s="100">
        <f t="shared" si="215"/>
        <v>46624</v>
      </c>
      <c r="L3267" s="109"/>
      <c r="M3267" s="1"/>
      <c r="N3267" s="1"/>
      <c r="O3267" s="1"/>
    </row>
    <row r="3268" spans="9:15">
      <c r="I3268" s="108">
        <f t="shared" si="215"/>
        <v>3263</v>
      </c>
      <c r="J3268" s="100">
        <f t="shared" si="215"/>
        <v>46625</v>
      </c>
      <c r="K3268" s="100">
        <f t="shared" si="215"/>
        <v>46625</v>
      </c>
      <c r="L3268" s="109"/>
      <c r="M3268" s="1"/>
      <c r="N3268" s="1"/>
      <c r="O3268" s="1"/>
    </row>
    <row r="3269" spans="9:15">
      <c r="I3269" s="108">
        <f t="shared" si="215"/>
        <v>3264</v>
      </c>
      <c r="J3269" s="100">
        <f t="shared" si="215"/>
        <v>46626</v>
      </c>
      <c r="K3269" s="100">
        <f t="shared" si="215"/>
        <v>46626</v>
      </c>
      <c r="L3269" s="109"/>
      <c r="M3269" s="1"/>
      <c r="N3269" s="1"/>
      <c r="O3269" s="1"/>
    </row>
    <row r="3270" spans="9:15">
      <c r="I3270" s="108">
        <f t="shared" si="215"/>
        <v>3265</v>
      </c>
      <c r="J3270" s="100">
        <f t="shared" si="215"/>
        <v>46627</v>
      </c>
      <c r="K3270" s="100">
        <f t="shared" si="215"/>
        <v>46627</v>
      </c>
      <c r="L3270" s="109"/>
      <c r="M3270" s="1"/>
      <c r="N3270" s="1"/>
      <c r="O3270" s="1"/>
    </row>
    <row r="3271" spans="9:15">
      <c r="I3271" s="108">
        <f t="shared" si="215"/>
        <v>3266</v>
      </c>
      <c r="J3271" s="100">
        <f t="shared" si="215"/>
        <v>46628</v>
      </c>
      <c r="K3271" s="100">
        <f t="shared" si="215"/>
        <v>46628</v>
      </c>
      <c r="L3271" s="109"/>
      <c r="M3271" s="1"/>
      <c r="N3271" s="1"/>
      <c r="O3271" s="1"/>
    </row>
    <row r="3272" spans="9:15">
      <c r="I3272" s="108">
        <f t="shared" ref="I3272:K3287" si="216">I3271+1</f>
        <v>3267</v>
      </c>
      <c r="J3272" s="100">
        <f t="shared" si="216"/>
        <v>46629</v>
      </c>
      <c r="K3272" s="100">
        <f t="shared" si="216"/>
        <v>46629</v>
      </c>
      <c r="L3272" s="109"/>
      <c r="M3272" s="1"/>
      <c r="N3272" s="1"/>
      <c r="O3272" s="1"/>
    </row>
    <row r="3273" spans="9:15">
      <c r="I3273" s="108">
        <f t="shared" si="216"/>
        <v>3268</v>
      </c>
      <c r="J3273" s="100">
        <f t="shared" si="216"/>
        <v>46630</v>
      </c>
      <c r="K3273" s="100">
        <f t="shared" si="216"/>
        <v>46630</v>
      </c>
      <c r="L3273" s="109"/>
      <c r="M3273" s="1"/>
      <c r="N3273" s="1"/>
      <c r="O3273" s="1"/>
    </row>
    <row r="3274" spans="9:15">
      <c r="I3274" s="108">
        <f t="shared" si="216"/>
        <v>3269</v>
      </c>
      <c r="J3274" s="100">
        <f t="shared" si="216"/>
        <v>46631</v>
      </c>
      <c r="K3274" s="100">
        <f t="shared" si="216"/>
        <v>46631</v>
      </c>
      <c r="L3274" s="109"/>
      <c r="M3274" s="1"/>
      <c r="N3274" s="1"/>
      <c r="O3274" s="1"/>
    </row>
    <row r="3275" spans="9:15">
      <c r="I3275" s="108">
        <f t="shared" si="216"/>
        <v>3270</v>
      </c>
      <c r="J3275" s="100">
        <f t="shared" si="216"/>
        <v>46632</v>
      </c>
      <c r="K3275" s="100">
        <f t="shared" si="216"/>
        <v>46632</v>
      </c>
      <c r="L3275" s="109"/>
      <c r="M3275" s="1"/>
      <c r="N3275" s="1"/>
      <c r="O3275" s="1"/>
    </row>
    <row r="3276" spans="9:15">
      <c r="I3276" s="108">
        <f t="shared" si="216"/>
        <v>3271</v>
      </c>
      <c r="J3276" s="100">
        <f t="shared" si="216"/>
        <v>46633</v>
      </c>
      <c r="K3276" s="100">
        <f t="shared" si="216"/>
        <v>46633</v>
      </c>
      <c r="L3276" s="109"/>
      <c r="M3276" s="1"/>
      <c r="N3276" s="1"/>
      <c r="O3276" s="1"/>
    </row>
    <row r="3277" spans="9:15">
      <c r="I3277" s="108">
        <f t="shared" si="216"/>
        <v>3272</v>
      </c>
      <c r="J3277" s="100">
        <f t="shared" si="216"/>
        <v>46634</v>
      </c>
      <c r="K3277" s="100">
        <f t="shared" si="216"/>
        <v>46634</v>
      </c>
      <c r="L3277" s="109"/>
      <c r="M3277" s="1"/>
      <c r="N3277" s="1"/>
      <c r="O3277" s="1"/>
    </row>
    <row r="3278" spans="9:15">
      <c r="I3278" s="108">
        <f t="shared" si="216"/>
        <v>3273</v>
      </c>
      <c r="J3278" s="100">
        <f t="shared" si="216"/>
        <v>46635</v>
      </c>
      <c r="K3278" s="100">
        <f t="shared" si="216"/>
        <v>46635</v>
      </c>
      <c r="L3278" s="109"/>
      <c r="M3278" s="1"/>
      <c r="N3278" s="1"/>
      <c r="O3278" s="1"/>
    </row>
    <row r="3279" spans="9:15">
      <c r="I3279" s="108">
        <f t="shared" si="216"/>
        <v>3274</v>
      </c>
      <c r="J3279" s="100">
        <f t="shared" si="216"/>
        <v>46636</v>
      </c>
      <c r="K3279" s="100">
        <f t="shared" si="216"/>
        <v>46636</v>
      </c>
      <c r="L3279" s="109"/>
      <c r="M3279" s="1"/>
      <c r="N3279" s="1"/>
      <c r="O3279" s="1"/>
    </row>
    <row r="3280" spans="9:15">
      <c r="I3280" s="108">
        <f t="shared" si="216"/>
        <v>3275</v>
      </c>
      <c r="J3280" s="100">
        <f t="shared" si="216"/>
        <v>46637</v>
      </c>
      <c r="K3280" s="100">
        <f t="shared" si="216"/>
        <v>46637</v>
      </c>
      <c r="L3280" s="109"/>
      <c r="M3280" s="1"/>
      <c r="N3280" s="1"/>
      <c r="O3280" s="1"/>
    </row>
    <row r="3281" spans="9:15">
      <c r="I3281" s="108">
        <f t="shared" si="216"/>
        <v>3276</v>
      </c>
      <c r="J3281" s="100">
        <f t="shared" si="216"/>
        <v>46638</v>
      </c>
      <c r="K3281" s="100">
        <f t="shared" si="216"/>
        <v>46638</v>
      </c>
      <c r="L3281" s="109"/>
      <c r="M3281" s="1"/>
      <c r="N3281" s="1"/>
      <c r="O3281" s="1"/>
    </row>
    <row r="3282" spans="9:15">
      <c r="I3282" s="108">
        <f t="shared" si="216"/>
        <v>3277</v>
      </c>
      <c r="J3282" s="100">
        <f t="shared" si="216"/>
        <v>46639</v>
      </c>
      <c r="K3282" s="100">
        <f t="shared" si="216"/>
        <v>46639</v>
      </c>
      <c r="L3282" s="109"/>
      <c r="M3282" s="1"/>
      <c r="N3282" s="1"/>
      <c r="O3282" s="1"/>
    </row>
    <row r="3283" spans="9:15">
      <c r="I3283" s="108">
        <f t="shared" si="216"/>
        <v>3278</v>
      </c>
      <c r="J3283" s="100">
        <f t="shared" si="216"/>
        <v>46640</v>
      </c>
      <c r="K3283" s="100">
        <f t="shared" si="216"/>
        <v>46640</v>
      </c>
      <c r="L3283" s="109"/>
      <c r="M3283" s="1"/>
      <c r="N3283" s="1"/>
      <c r="O3283" s="1"/>
    </row>
    <row r="3284" spans="9:15">
      <c r="I3284" s="108">
        <f t="shared" si="216"/>
        <v>3279</v>
      </c>
      <c r="J3284" s="100">
        <f t="shared" si="216"/>
        <v>46641</v>
      </c>
      <c r="K3284" s="100">
        <f t="shared" si="216"/>
        <v>46641</v>
      </c>
      <c r="L3284" s="109"/>
      <c r="M3284" s="1"/>
      <c r="N3284" s="1"/>
      <c r="O3284" s="1"/>
    </row>
    <row r="3285" spans="9:15">
      <c r="I3285" s="108">
        <f t="shared" si="216"/>
        <v>3280</v>
      </c>
      <c r="J3285" s="100">
        <f t="shared" si="216"/>
        <v>46642</v>
      </c>
      <c r="K3285" s="100">
        <f t="shared" si="216"/>
        <v>46642</v>
      </c>
      <c r="L3285" s="109"/>
      <c r="M3285" s="1"/>
      <c r="N3285" s="1"/>
      <c r="O3285" s="1"/>
    </row>
    <row r="3286" spans="9:15">
      <c r="I3286" s="108">
        <f t="shared" si="216"/>
        <v>3281</v>
      </c>
      <c r="J3286" s="100">
        <f t="shared" si="216"/>
        <v>46643</v>
      </c>
      <c r="K3286" s="100">
        <f t="shared" si="216"/>
        <v>46643</v>
      </c>
      <c r="L3286" s="109"/>
      <c r="M3286" s="1"/>
      <c r="N3286" s="1"/>
      <c r="O3286" s="1"/>
    </row>
    <row r="3287" spans="9:15">
      <c r="I3287" s="108">
        <f t="shared" si="216"/>
        <v>3282</v>
      </c>
      <c r="J3287" s="100">
        <f t="shared" si="216"/>
        <v>46644</v>
      </c>
      <c r="K3287" s="100">
        <f t="shared" si="216"/>
        <v>46644</v>
      </c>
      <c r="L3287" s="109"/>
      <c r="M3287" s="1"/>
      <c r="N3287" s="1"/>
      <c r="O3287" s="1"/>
    </row>
    <row r="3288" spans="9:15">
      <c r="I3288" s="108">
        <f t="shared" ref="I3288:K3303" si="217">I3287+1</f>
        <v>3283</v>
      </c>
      <c r="J3288" s="100">
        <f t="shared" si="217"/>
        <v>46645</v>
      </c>
      <c r="K3288" s="100">
        <f t="shared" si="217"/>
        <v>46645</v>
      </c>
      <c r="L3288" s="109"/>
      <c r="M3288" s="1"/>
      <c r="N3288" s="1"/>
      <c r="O3288" s="1"/>
    </row>
    <row r="3289" spans="9:15">
      <c r="I3289" s="108">
        <f t="shared" si="217"/>
        <v>3284</v>
      </c>
      <c r="J3289" s="100">
        <f t="shared" si="217"/>
        <v>46646</v>
      </c>
      <c r="K3289" s="100">
        <f t="shared" si="217"/>
        <v>46646</v>
      </c>
      <c r="L3289" s="109"/>
      <c r="M3289" s="1"/>
      <c r="N3289" s="1"/>
      <c r="O3289" s="1"/>
    </row>
    <row r="3290" spans="9:15">
      <c r="I3290" s="108">
        <f t="shared" si="217"/>
        <v>3285</v>
      </c>
      <c r="J3290" s="100">
        <f t="shared" si="217"/>
        <v>46647</v>
      </c>
      <c r="K3290" s="100">
        <f t="shared" si="217"/>
        <v>46647</v>
      </c>
      <c r="L3290" s="109"/>
      <c r="M3290" s="1"/>
      <c r="N3290" s="1"/>
      <c r="O3290" s="1"/>
    </row>
    <row r="3291" spans="9:15">
      <c r="I3291" s="108">
        <f t="shared" si="217"/>
        <v>3286</v>
      </c>
      <c r="J3291" s="100">
        <f t="shared" si="217"/>
        <v>46648</v>
      </c>
      <c r="K3291" s="100">
        <f t="shared" si="217"/>
        <v>46648</v>
      </c>
      <c r="L3291" s="109"/>
      <c r="M3291" s="1"/>
      <c r="N3291" s="1"/>
      <c r="O3291" s="1"/>
    </row>
    <row r="3292" spans="9:15">
      <c r="I3292" s="108">
        <f t="shared" si="217"/>
        <v>3287</v>
      </c>
      <c r="J3292" s="100">
        <f t="shared" si="217"/>
        <v>46649</v>
      </c>
      <c r="K3292" s="100">
        <f t="shared" si="217"/>
        <v>46649</v>
      </c>
      <c r="L3292" s="109"/>
      <c r="M3292" s="1"/>
      <c r="N3292" s="1"/>
      <c r="O3292" s="1"/>
    </row>
    <row r="3293" spans="9:15">
      <c r="I3293" s="108">
        <f t="shared" si="217"/>
        <v>3288</v>
      </c>
      <c r="J3293" s="100">
        <f t="shared" si="217"/>
        <v>46650</v>
      </c>
      <c r="K3293" s="100">
        <f t="shared" si="217"/>
        <v>46650</v>
      </c>
      <c r="L3293" s="109"/>
      <c r="M3293" s="1"/>
      <c r="N3293" s="1"/>
      <c r="O3293" s="1"/>
    </row>
    <row r="3294" spans="9:15">
      <c r="I3294" s="108">
        <f t="shared" si="217"/>
        <v>3289</v>
      </c>
      <c r="J3294" s="100">
        <f t="shared" si="217"/>
        <v>46651</v>
      </c>
      <c r="K3294" s="100">
        <f t="shared" si="217"/>
        <v>46651</v>
      </c>
      <c r="L3294" s="109"/>
      <c r="M3294" s="1"/>
      <c r="N3294" s="1"/>
      <c r="O3294" s="1"/>
    </row>
    <row r="3295" spans="9:15">
      <c r="I3295" s="108">
        <f t="shared" si="217"/>
        <v>3290</v>
      </c>
      <c r="J3295" s="100">
        <f t="shared" si="217"/>
        <v>46652</v>
      </c>
      <c r="K3295" s="100">
        <f t="shared" si="217"/>
        <v>46652</v>
      </c>
      <c r="L3295" s="109"/>
      <c r="M3295" s="1"/>
      <c r="N3295" s="1"/>
      <c r="O3295" s="1"/>
    </row>
    <row r="3296" spans="9:15">
      <c r="I3296" s="108">
        <f t="shared" si="217"/>
        <v>3291</v>
      </c>
      <c r="J3296" s="100">
        <f t="shared" si="217"/>
        <v>46653</v>
      </c>
      <c r="K3296" s="100">
        <f t="shared" si="217"/>
        <v>46653</v>
      </c>
      <c r="L3296" s="109"/>
      <c r="M3296" s="1"/>
      <c r="N3296" s="1"/>
      <c r="O3296" s="1"/>
    </row>
    <row r="3297" spans="9:15">
      <c r="I3297" s="108">
        <f t="shared" si="217"/>
        <v>3292</v>
      </c>
      <c r="J3297" s="100">
        <f t="shared" si="217"/>
        <v>46654</v>
      </c>
      <c r="K3297" s="100">
        <f t="shared" si="217"/>
        <v>46654</v>
      </c>
      <c r="L3297" s="109"/>
      <c r="M3297" s="1"/>
      <c r="N3297" s="1"/>
      <c r="O3297" s="1"/>
    </row>
    <row r="3298" spans="9:15">
      <c r="I3298" s="108">
        <f t="shared" si="217"/>
        <v>3293</v>
      </c>
      <c r="J3298" s="100">
        <f t="shared" si="217"/>
        <v>46655</v>
      </c>
      <c r="K3298" s="100">
        <f t="shared" si="217"/>
        <v>46655</v>
      </c>
      <c r="L3298" s="109"/>
      <c r="M3298" s="1"/>
      <c r="N3298" s="1"/>
      <c r="O3298" s="1"/>
    </row>
    <row r="3299" spans="9:15">
      <c r="I3299" s="108">
        <f t="shared" si="217"/>
        <v>3294</v>
      </c>
      <c r="J3299" s="100">
        <f t="shared" si="217"/>
        <v>46656</v>
      </c>
      <c r="K3299" s="100">
        <f t="shared" si="217"/>
        <v>46656</v>
      </c>
      <c r="L3299" s="109"/>
      <c r="M3299" s="1"/>
      <c r="N3299" s="1"/>
      <c r="O3299" s="1"/>
    </row>
    <row r="3300" spans="9:15">
      <c r="I3300" s="108">
        <f t="shared" si="217"/>
        <v>3295</v>
      </c>
      <c r="J3300" s="100">
        <f t="shared" si="217"/>
        <v>46657</v>
      </c>
      <c r="K3300" s="100">
        <f t="shared" si="217"/>
        <v>46657</v>
      </c>
      <c r="L3300" s="109"/>
      <c r="M3300" s="1"/>
      <c r="N3300" s="1"/>
      <c r="O3300" s="1"/>
    </row>
    <row r="3301" spans="9:15">
      <c r="I3301" s="108">
        <f t="shared" si="217"/>
        <v>3296</v>
      </c>
      <c r="J3301" s="100">
        <f t="shared" si="217"/>
        <v>46658</v>
      </c>
      <c r="K3301" s="100">
        <f t="shared" si="217"/>
        <v>46658</v>
      </c>
      <c r="L3301" s="109"/>
      <c r="M3301" s="1"/>
      <c r="N3301" s="1"/>
      <c r="O3301" s="1"/>
    </row>
    <row r="3302" spans="9:15">
      <c r="I3302" s="108">
        <f t="shared" si="217"/>
        <v>3297</v>
      </c>
      <c r="J3302" s="100">
        <f t="shared" si="217"/>
        <v>46659</v>
      </c>
      <c r="K3302" s="100">
        <f t="shared" si="217"/>
        <v>46659</v>
      </c>
      <c r="L3302" s="109"/>
      <c r="M3302" s="1"/>
      <c r="N3302" s="1"/>
      <c r="O3302" s="1"/>
    </row>
    <row r="3303" spans="9:15">
      <c r="I3303" s="108">
        <f t="shared" si="217"/>
        <v>3298</v>
      </c>
      <c r="J3303" s="100">
        <f t="shared" si="217"/>
        <v>46660</v>
      </c>
      <c r="K3303" s="100">
        <f t="shared" si="217"/>
        <v>46660</v>
      </c>
      <c r="L3303" s="109"/>
      <c r="M3303" s="1"/>
      <c r="N3303" s="1"/>
      <c r="O3303" s="1"/>
    </row>
    <row r="3304" spans="9:15">
      <c r="I3304" s="108">
        <f t="shared" ref="I3304:K3319" si="218">I3303+1</f>
        <v>3299</v>
      </c>
      <c r="J3304" s="100">
        <f t="shared" si="218"/>
        <v>46661</v>
      </c>
      <c r="K3304" s="100">
        <f t="shared" si="218"/>
        <v>46661</v>
      </c>
      <c r="L3304" s="109"/>
      <c r="M3304" s="1"/>
      <c r="N3304" s="1"/>
      <c r="O3304" s="1"/>
    </row>
    <row r="3305" spans="9:15">
      <c r="I3305" s="108">
        <f t="shared" si="218"/>
        <v>3300</v>
      </c>
      <c r="J3305" s="100">
        <f t="shared" si="218"/>
        <v>46662</v>
      </c>
      <c r="K3305" s="100">
        <f t="shared" si="218"/>
        <v>46662</v>
      </c>
      <c r="L3305" s="109"/>
      <c r="M3305" s="1"/>
      <c r="N3305" s="1"/>
      <c r="O3305" s="1"/>
    </row>
    <row r="3306" spans="9:15">
      <c r="I3306" s="108">
        <f t="shared" si="218"/>
        <v>3301</v>
      </c>
      <c r="J3306" s="100">
        <f t="shared" si="218"/>
        <v>46663</v>
      </c>
      <c r="K3306" s="100">
        <f t="shared" si="218"/>
        <v>46663</v>
      </c>
      <c r="L3306" s="109"/>
      <c r="M3306" s="1"/>
      <c r="N3306" s="1"/>
      <c r="O3306" s="1"/>
    </row>
    <row r="3307" spans="9:15">
      <c r="I3307" s="108">
        <f t="shared" si="218"/>
        <v>3302</v>
      </c>
      <c r="J3307" s="100">
        <f t="shared" si="218"/>
        <v>46664</v>
      </c>
      <c r="K3307" s="100">
        <f t="shared" si="218"/>
        <v>46664</v>
      </c>
      <c r="L3307" s="109"/>
      <c r="M3307" s="1"/>
      <c r="N3307" s="1"/>
      <c r="O3307" s="1"/>
    </row>
    <row r="3308" spans="9:15">
      <c r="I3308" s="108">
        <f t="shared" si="218"/>
        <v>3303</v>
      </c>
      <c r="J3308" s="100">
        <f t="shared" si="218"/>
        <v>46665</v>
      </c>
      <c r="K3308" s="100">
        <f t="shared" si="218"/>
        <v>46665</v>
      </c>
      <c r="L3308" s="109"/>
      <c r="M3308" s="1"/>
      <c r="N3308" s="1"/>
      <c r="O3308" s="1"/>
    </row>
    <row r="3309" spans="9:15">
      <c r="I3309" s="108">
        <f t="shared" si="218"/>
        <v>3304</v>
      </c>
      <c r="J3309" s="100">
        <f t="shared" si="218"/>
        <v>46666</v>
      </c>
      <c r="K3309" s="100">
        <f t="shared" si="218"/>
        <v>46666</v>
      </c>
      <c r="L3309" s="109"/>
      <c r="M3309" s="1"/>
      <c r="N3309" s="1"/>
      <c r="O3309" s="1"/>
    </row>
    <row r="3310" spans="9:15">
      <c r="I3310" s="108">
        <f t="shared" si="218"/>
        <v>3305</v>
      </c>
      <c r="J3310" s="100">
        <f t="shared" si="218"/>
        <v>46667</v>
      </c>
      <c r="K3310" s="100">
        <f t="shared" si="218"/>
        <v>46667</v>
      </c>
      <c r="L3310" s="109"/>
      <c r="M3310" s="1"/>
      <c r="N3310" s="1"/>
      <c r="O3310" s="1"/>
    </row>
    <row r="3311" spans="9:15">
      <c r="I3311" s="108">
        <f t="shared" si="218"/>
        <v>3306</v>
      </c>
      <c r="J3311" s="100">
        <f t="shared" si="218"/>
        <v>46668</v>
      </c>
      <c r="K3311" s="100">
        <f t="shared" si="218"/>
        <v>46668</v>
      </c>
      <c r="L3311" s="109"/>
      <c r="M3311" s="1"/>
      <c r="N3311" s="1"/>
      <c r="O3311" s="1"/>
    </row>
    <row r="3312" spans="9:15">
      <c r="I3312" s="108">
        <f t="shared" si="218"/>
        <v>3307</v>
      </c>
      <c r="J3312" s="100">
        <f t="shared" si="218"/>
        <v>46669</v>
      </c>
      <c r="K3312" s="100">
        <f t="shared" si="218"/>
        <v>46669</v>
      </c>
      <c r="L3312" s="109"/>
      <c r="M3312" s="1"/>
      <c r="N3312" s="1"/>
      <c r="O3312" s="1"/>
    </row>
    <row r="3313" spans="9:15">
      <c r="I3313" s="108">
        <f t="shared" si="218"/>
        <v>3308</v>
      </c>
      <c r="J3313" s="100">
        <f t="shared" si="218"/>
        <v>46670</v>
      </c>
      <c r="K3313" s="100">
        <f t="shared" si="218"/>
        <v>46670</v>
      </c>
      <c r="L3313" s="109"/>
      <c r="M3313" s="1"/>
      <c r="N3313" s="1"/>
      <c r="O3313" s="1"/>
    </row>
    <row r="3314" spans="9:15">
      <c r="I3314" s="108">
        <f t="shared" si="218"/>
        <v>3309</v>
      </c>
      <c r="J3314" s="100">
        <f t="shared" si="218"/>
        <v>46671</v>
      </c>
      <c r="K3314" s="100">
        <f t="shared" si="218"/>
        <v>46671</v>
      </c>
      <c r="L3314" s="109"/>
      <c r="M3314" s="1"/>
      <c r="N3314" s="1"/>
      <c r="O3314" s="1"/>
    </row>
    <row r="3315" spans="9:15">
      <c r="I3315" s="108">
        <f t="shared" si="218"/>
        <v>3310</v>
      </c>
      <c r="J3315" s="100">
        <f t="shared" si="218"/>
        <v>46672</v>
      </c>
      <c r="K3315" s="100">
        <f t="shared" si="218"/>
        <v>46672</v>
      </c>
      <c r="L3315" s="109"/>
      <c r="M3315" s="1"/>
      <c r="N3315" s="1"/>
      <c r="O3315" s="1"/>
    </row>
    <row r="3316" spans="9:15">
      <c r="I3316" s="108">
        <f t="shared" si="218"/>
        <v>3311</v>
      </c>
      <c r="J3316" s="100">
        <f t="shared" si="218"/>
        <v>46673</v>
      </c>
      <c r="K3316" s="100">
        <f t="shared" si="218"/>
        <v>46673</v>
      </c>
      <c r="L3316" s="109"/>
      <c r="M3316" s="1"/>
      <c r="N3316" s="1"/>
      <c r="O3316" s="1"/>
    </row>
    <row r="3317" spans="9:15">
      <c r="I3317" s="108">
        <f t="shared" si="218"/>
        <v>3312</v>
      </c>
      <c r="J3317" s="100">
        <f t="shared" si="218"/>
        <v>46674</v>
      </c>
      <c r="K3317" s="100">
        <f t="shared" si="218"/>
        <v>46674</v>
      </c>
      <c r="L3317" s="109"/>
      <c r="M3317" s="1"/>
      <c r="N3317" s="1"/>
      <c r="O3317" s="1"/>
    </row>
    <row r="3318" spans="9:15">
      <c r="I3318" s="108">
        <f t="shared" si="218"/>
        <v>3313</v>
      </c>
      <c r="J3318" s="100">
        <f t="shared" si="218"/>
        <v>46675</v>
      </c>
      <c r="K3318" s="100">
        <f t="shared" si="218"/>
        <v>46675</v>
      </c>
      <c r="L3318" s="109"/>
      <c r="M3318" s="1"/>
      <c r="N3318" s="1"/>
      <c r="O3318" s="1"/>
    </row>
    <row r="3319" spans="9:15">
      <c r="I3319" s="108">
        <f t="shared" si="218"/>
        <v>3314</v>
      </c>
      <c r="J3319" s="100">
        <f t="shared" si="218"/>
        <v>46676</v>
      </c>
      <c r="K3319" s="100">
        <f t="shared" si="218"/>
        <v>46676</v>
      </c>
      <c r="L3319" s="109"/>
      <c r="M3319" s="1"/>
      <c r="N3319" s="1"/>
      <c r="O3319" s="1"/>
    </row>
    <row r="3320" spans="9:15">
      <c r="I3320" s="108">
        <f t="shared" ref="I3320:K3335" si="219">I3319+1</f>
        <v>3315</v>
      </c>
      <c r="J3320" s="100">
        <f t="shared" si="219"/>
        <v>46677</v>
      </c>
      <c r="K3320" s="100">
        <f t="shared" si="219"/>
        <v>46677</v>
      </c>
      <c r="L3320" s="109"/>
      <c r="M3320" s="1"/>
      <c r="N3320" s="1"/>
      <c r="O3320" s="1"/>
    </row>
    <row r="3321" spans="9:15">
      <c r="I3321" s="108">
        <f t="shared" si="219"/>
        <v>3316</v>
      </c>
      <c r="J3321" s="100">
        <f t="shared" si="219"/>
        <v>46678</v>
      </c>
      <c r="K3321" s="100">
        <f t="shared" si="219"/>
        <v>46678</v>
      </c>
      <c r="L3321" s="109"/>
      <c r="M3321" s="1"/>
      <c r="N3321" s="1"/>
      <c r="O3321" s="1"/>
    </row>
    <row r="3322" spans="9:15">
      <c r="I3322" s="108">
        <f t="shared" si="219"/>
        <v>3317</v>
      </c>
      <c r="J3322" s="100">
        <f t="shared" si="219"/>
        <v>46679</v>
      </c>
      <c r="K3322" s="100">
        <f t="shared" si="219"/>
        <v>46679</v>
      </c>
      <c r="L3322" s="109"/>
      <c r="M3322" s="1"/>
      <c r="N3322" s="1"/>
      <c r="O3322" s="1"/>
    </row>
    <row r="3323" spans="9:15">
      <c r="I3323" s="108">
        <f t="shared" si="219"/>
        <v>3318</v>
      </c>
      <c r="J3323" s="100">
        <f t="shared" si="219"/>
        <v>46680</v>
      </c>
      <c r="K3323" s="100">
        <f t="shared" si="219"/>
        <v>46680</v>
      </c>
      <c r="L3323" s="109"/>
      <c r="M3323" s="1"/>
      <c r="N3323" s="1"/>
      <c r="O3323" s="1"/>
    </row>
    <row r="3324" spans="9:15">
      <c r="I3324" s="108">
        <f t="shared" si="219"/>
        <v>3319</v>
      </c>
      <c r="J3324" s="100">
        <f t="shared" si="219"/>
        <v>46681</v>
      </c>
      <c r="K3324" s="100">
        <f t="shared" si="219"/>
        <v>46681</v>
      </c>
      <c r="L3324" s="109"/>
      <c r="M3324" s="1"/>
      <c r="N3324" s="1"/>
      <c r="O3324" s="1"/>
    </row>
    <row r="3325" spans="9:15">
      <c r="I3325" s="108">
        <f t="shared" si="219"/>
        <v>3320</v>
      </c>
      <c r="J3325" s="100">
        <f t="shared" si="219"/>
        <v>46682</v>
      </c>
      <c r="K3325" s="100">
        <f t="shared" si="219"/>
        <v>46682</v>
      </c>
      <c r="L3325" s="109"/>
      <c r="M3325" s="1"/>
      <c r="N3325" s="1"/>
      <c r="O3325" s="1"/>
    </row>
    <row r="3326" spans="9:15">
      <c r="I3326" s="108">
        <f t="shared" si="219"/>
        <v>3321</v>
      </c>
      <c r="J3326" s="100">
        <f t="shared" si="219"/>
        <v>46683</v>
      </c>
      <c r="K3326" s="100">
        <f t="shared" si="219"/>
        <v>46683</v>
      </c>
      <c r="L3326" s="109"/>
      <c r="M3326" s="1"/>
      <c r="N3326" s="1"/>
      <c r="O3326" s="1"/>
    </row>
    <row r="3327" spans="9:15">
      <c r="I3327" s="108">
        <f t="shared" si="219"/>
        <v>3322</v>
      </c>
      <c r="J3327" s="100">
        <f t="shared" si="219"/>
        <v>46684</v>
      </c>
      <c r="K3327" s="100">
        <f t="shared" si="219"/>
        <v>46684</v>
      </c>
      <c r="L3327" s="109"/>
      <c r="M3327" s="1"/>
      <c r="N3327" s="1"/>
      <c r="O3327" s="1"/>
    </row>
    <row r="3328" spans="9:15">
      <c r="I3328" s="108">
        <f t="shared" si="219"/>
        <v>3323</v>
      </c>
      <c r="J3328" s="100">
        <f t="shared" si="219"/>
        <v>46685</v>
      </c>
      <c r="K3328" s="100">
        <f t="shared" si="219"/>
        <v>46685</v>
      </c>
      <c r="L3328" s="109"/>
      <c r="M3328" s="1"/>
      <c r="N3328" s="1"/>
      <c r="O3328" s="1"/>
    </row>
    <row r="3329" spans="9:15">
      <c r="I3329" s="108">
        <f t="shared" si="219"/>
        <v>3324</v>
      </c>
      <c r="J3329" s="100">
        <f t="shared" si="219"/>
        <v>46686</v>
      </c>
      <c r="K3329" s="100">
        <f t="shared" si="219"/>
        <v>46686</v>
      </c>
      <c r="L3329" s="109"/>
      <c r="M3329" s="1"/>
      <c r="N3329" s="1"/>
      <c r="O3329" s="1"/>
    </row>
    <row r="3330" spans="9:15">
      <c r="I3330" s="108">
        <f t="shared" si="219"/>
        <v>3325</v>
      </c>
      <c r="J3330" s="100">
        <f t="shared" si="219"/>
        <v>46687</v>
      </c>
      <c r="K3330" s="100">
        <f t="shared" si="219"/>
        <v>46687</v>
      </c>
      <c r="L3330" s="109"/>
      <c r="M3330" s="1"/>
      <c r="N3330" s="1"/>
      <c r="O3330" s="1"/>
    </row>
    <row r="3331" spans="9:15">
      <c r="I3331" s="108">
        <f t="shared" si="219"/>
        <v>3326</v>
      </c>
      <c r="J3331" s="100">
        <f t="shared" si="219"/>
        <v>46688</v>
      </c>
      <c r="K3331" s="100">
        <f t="shared" si="219"/>
        <v>46688</v>
      </c>
      <c r="L3331" s="109"/>
      <c r="M3331" s="1"/>
      <c r="N3331" s="1"/>
      <c r="O3331" s="1"/>
    </row>
    <row r="3332" spans="9:15">
      <c r="I3332" s="108">
        <f t="shared" si="219"/>
        <v>3327</v>
      </c>
      <c r="J3332" s="100">
        <f t="shared" si="219"/>
        <v>46689</v>
      </c>
      <c r="K3332" s="100">
        <f t="shared" si="219"/>
        <v>46689</v>
      </c>
      <c r="L3332" s="109"/>
      <c r="M3332" s="1"/>
      <c r="N3332" s="1"/>
      <c r="O3332" s="1"/>
    </row>
    <row r="3333" spans="9:15">
      <c r="I3333" s="108">
        <f t="shared" si="219"/>
        <v>3328</v>
      </c>
      <c r="J3333" s="100">
        <f t="shared" si="219"/>
        <v>46690</v>
      </c>
      <c r="K3333" s="100">
        <f t="shared" si="219"/>
        <v>46690</v>
      </c>
      <c r="L3333" s="109"/>
      <c r="M3333" s="1"/>
      <c r="N3333" s="1"/>
      <c r="O3333" s="1"/>
    </row>
    <row r="3334" spans="9:15">
      <c r="I3334" s="108">
        <f t="shared" si="219"/>
        <v>3329</v>
      </c>
      <c r="J3334" s="100">
        <f t="shared" si="219"/>
        <v>46691</v>
      </c>
      <c r="K3334" s="100">
        <f t="shared" si="219"/>
        <v>46691</v>
      </c>
      <c r="L3334" s="109"/>
      <c r="M3334" s="1"/>
      <c r="N3334" s="1"/>
      <c r="O3334" s="1"/>
    </row>
    <row r="3335" spans="9:15">
      <c r="I3335" s="108">
        <f t="shared" si="219"/>
        <v>3330</v>
      </c>
      <c r="J3335" s="100">
        <f t="shared" si="219"/>
        <v>46692</v>
      </c>
      <c r="K3335" s="100">
        <f t="shared" si="219"/>
        <v>46692</v>
      </c>
      <c r="L3335" s="109"/>
      <c r="M3335" s="1"/>
      <c r="N3335" s="1"/>
      <c r="O3335" s="1"/>
    </row>
    <row r="3336" spans="9:15">
      <c r="I3336" s="108">
        <f t="shared" ref="I3336:K3351" si="220">I3335+1</f>
        <v>3331</v>
      </c>
      <c r="J3336" s="100">
        <f t="shared" si="220"/>
        <v>46693</v>
      </c>
      <c r="K3336" s="100">
        <f t="shared" si="220"/>
        <v>46693</v>
      </c>
      <c r="L3336" s="109"/>
      <c r="M3336" s="1"/>
      <c r="N3336" s="1"/>
      <c r="O3336" s="1"/>
    </row>
    <row r="3337" spans="9:15">
      <c r="I3337" s="108">
        <f t="shared" si="220"/>
        <v>3332</v>
      </c>
      <c r="J3337" s="100">
        <f t="shared" si="220"/>
        <v>46694</v>
      </c>
      <c r="K3337" s="100">
        <f t="shared" si="220"/>
        <v>46694</v>
      </c>
      <c r="L3337" s="109"/>
      <c r="M3337" s="1"/>
      <c r="N3337" s="1"/>
      <c r="O3337" s="1"/>
    </row>
    <row r="3338" spans="9:15">
      <c r="I3338" s="108">
        <f t="shared" si="220"/>
        <v>3333</v>
      </c>
      <c r="J3338" s="100">
        <f t="shared" si="220"/>
        <v>46695</v>
      </c>
      <c r="K3338" s="100">
        <f t="shared" si="220"/>
        <v>46695</v>
      </c>
      <c r="L3338" s="109"/>
      <c r="M3338" s="1"/>
      <c r="N3338" s="1"/>
      <c r="O3338" s="1"/>
    </row>
    <row r="3339" spans="9:15">
      <c r="I3339" s="108">
        <f t="shared" si="220"/>
        <v>3334</v>
      </c>
      <c r="J3339" s="100">
        <f t="shared" si="220"/>
        <v>46696</v>
      </c>
      <c r="K3339" s="100">
        <f t="shared" si="220"/>
        <v>46696</v>
      </c>
      <c r="L3339" s="109"/>
      <c r="M3339" s="1"/>
      <c r="N3339" s="1"/>
      <c r="O3339" s="1"/>
    </row>
    <row r="3340" spans="9:15">
      <c r="I3340" s="108">
        <f t="shared" si="220"/>
        <v>3335</v>
      </c>
      <c r="J3340" s="100">
        <f t="shared" si="220"/>
        <v>46697</v>
      </c>
      <c r="K3340" s="100">
        <f t="shared" si="220"/>
        <v>46697</v>
      </c>
      <c r="L3340" s="109"/>
      <c r="M3340" s="1"/>
      <c r="N3340" s="1"/>
      <c r="O3340" s="1"/>
    </row>
    <row r="3341" spans="9:15">
      <c r="I3341" s="108">
        <f t="shared" si="220"/>
        <v>3336</v>
      </c>
      <c r="J3341" s="100">
        <f t="shared" si="220"/>
        <v>46698</v>
      </c>
      <c r="K3341" s="100">
        <f t="shared" si="220"/>
        <v>46698</v>
      </c>
      <c r="L3341" s="109"/>
      <c r="M3341" s="1"/>
      <c r="N3341" s="1"/>
      <c r="O3341" s="1"/>
    </row>
    <row r="3342" spans="9:15">
      <c r="I3342" s="108">
        <f t="shared" si="220"/>
        <v>3337</v>
      </c>
      <c r="J3342" s="100">
        <f t="shared" si="220"/>
        <v>46699</v>
      </c>
      <c r="K3342" s="100">
        <f t="shared" si="220"/>
        <v>46699</v>
      </c>
      <c r="L3342" s="109"/>
      <c r="M3342" s="1"/>
      <c r="N3342" s="1"/>
      <c r="O3342" s="1"/>
    </row>
    <row r="3343" spans="9:15">
      <c r="I3343" s="108">
        <f t="shared" si="220"/>
        <v>3338</v>
      </c>
      <c r="J3343" s="100">
        <f t="shared" si="220"/>
        <v>46700</v>
      </c>
      <c r="K3343" s="100">
        <f t="shared" si="220"/>
        <v>46700</v>
      </c>
      <c r="L3343" s="109"/>
      <c r="M3343" s="1"/>
      <c r="N3343" s="1"/>
      <c r="O3343" s="1"/>
    </row>
    <row r="3344" spans="9:15">
      <c r="I3344" s="108">
        <f t="shared" si="220"/>
        <v>3339</v>
      </c>
      <c r="J3344" s="100">
        <f t="shared" si="220"/>
        <v>46701</v>
      </c>
      <c r="K3344" s="100">
        <f t="shared" si="220"/>
        <v>46701</v>
      </c>
      <c r="L3344" s="109"/>
      <c r="M3344" s="1"/>
      <c r="N3344" s="1"/>
      <c r="O3344" s="1"/>
    </row>
    <row r="3345" spans="9:15">
      <c r="I3345" s="108">
        <f t="shared" si="220"/>
        <v>3340</v>
      </c>
      <c r="J3345" s="100">
        <f t="shared" si="220"/>
        <v>46702</v>
      </c>
      <c r="K3345" s="100">
        <f t="shared" si="220"/>
        <v>46702</v>
      </c>
      <c r="L3345" s="109"/>
      <c r="M3345" s="1"/>
      <c r="N3345" s="1"/>
      <c r="O3345" s="1"/>
    </row>
    <row r="3346" spans="9:15">
      <c r="I3346" s="108">
        <f t="shared" si="220"/>
        <v>3341</v>
      </c>
      <c r="J3346" s="100">
        <f t="shared" si="220"/>
        <v>46703</v>
      </c>
      <c r="K3346" s="100">
        <f t="shared" si="220"/>
        <v>46703</v>
      </c>
      <c r="L3346" s="109"/>
      <c r="M3346" s="1"/>
      <c r="N3346" s="1"/>
      <c r="O3346" s="1"/>
    </row>
    <row r="3347" spans="9:15">
      <c r="I3347" s="108">
        <f t="shared" si="220"/>
        <v>3342</v>
      </c>
      <c r="J3347" s="100">
        <f t="shared" si="220"/>
        <v>46704</v>
      </c>
      <c r="K3347" s="100">
        <f t="shared" si="220"/>
        <v>46704</v>
      </c>
      <c r="L3347" s="109"/>
      <c r="M3347" s="1"/>
      <c r="N3347" s="1"/>
      <c r="O3347" s="1"/>
    </row>
    <row r="3348" spans="9:15">
      <c r="I3348" s="108">
        <f t="shared" si="220"/>
        <v>3343</v>
      </c>
      <c r="J3348" s="100">
        <f t="shared" si="220"/>
        <v>46705</v>
      </c>
      <c r="K3348" s="100">
        <f t="shared" si="220"/>
        <v>46705</v>
      </c>
      <c r="L3348" s="109"/>
      <c r="M3348" s="1"/>
      <c r="N3348" s="1"/>
      <c r="O3348" s="1"/>
    </row>
    <row r="3349" spans="9:15">
      <c r="I3349" s="108">
        <f t="shared" si="220"/>
        <v>3344</v>
      </c>
      <c r="J3349" s="100">
        <f t="shared" si="220"/>
        <v>46706</v>
      </c>
      <c r="K3349" s="100">
        <f t="shared" si="220"/>
        <v>46706</v>
      </c>
      <c r="L3349" s="109"/>
      <c r="M3349" s="1"/>
      <c r="N3349" s="1"/>
      <c r="O3349" s="1"/>
    </row>
    <row r="3350" spans="9:15">
      <c r="I3350" s="108">
        <f t="shared" si="220"/>
        <v>3345</v>
      </c>
      <c r="J3350" s="100">
        <f t="shared" si="220"/>
        <v>46707</v>
      </c>
      <c r="K3350" s="100">
        <f t="shared" si="220"/>
        <v>46707</v>
      </c>
      <c r="L3350" s="109"/>
      <c r="M3350" s="1"/>
      <c r="N3350" s="1"/>
      <c r="O3350" s="1"/>
    </row>
    <row r="3351" spans="9:15">
      <c r="I3351" s="108">
        <f t="shared" si="220"/>
        <v>3346</v>
      </c>
      <c r="J3351" s="100">
        <f t="shared" si="220"/>
        <v>46708</v>
      </c>
      <c r="K3351" s="100">
        <f t="shared" si="220"/>
        <v>46708</v>
      </c>
      <c r="L3351" s="109"/>
      <c r="M3351" s="1"/>
      <c r="N3351" s="1"/>
      <c r="O3351" s="1"/>
    </row>
    <row r="3352" spans="9:15">
      <c r="I3352" s="108">
        <f t="shared" ref="I3352:K3367" si="221">I3351+1</f>
        <v>3347</v>
      </c>
      <c r="J3352" s="100">
        <f t="shared" si="221"/>
        <v>46709</v>
      </c>
      <c r="K3352" s="100">
        <f t="shared" si="221"/>
        <v>46709</v>
      </c>
      <c r="L3352" s="109"/>
      <c r="M3352" s="1"/>
      <c r="N3352" s="1"/>
      <c r="O3352" s="1"/>
    </row>
    <row r="3353" spans="9:15">
      <c r="I3353" s="108">
        <f t="shared" si="221"/>
        <v>3348</v>
      </c>
      <c r="J3353" s="100">
        <f t="shared" si="221"/>
        <v>46710</v>
      </c>
      <c r="K3353" s="100">
        <f t="shared" si="221"/>
        <v>46710</v>
      </c>
      <c r="L3353" s="109"/>
      <c r="M3353" s="1"/>
      <c r="N3353" s="1"/>
      <c r="O3353" s="1"/>
    </row>
    <row r="3354" spans="9:15">
      <c r="I3354" s="108">
        <f t="shared" si="221"/>
        <v>3349</v>
      </c>
      <c r="J3354" s="100">
        <f t="shared" si="221"/>
        <v>46711</v>
      </c>
      <c r="K3354" s="100">
        <f t="shared" si="221"/>
        <v>46711</v>
      </c>
      <c r="L3354" s="109"/>
      <c r="M3354" s="1"/>
      <c r="N3354" s="1"/>
      <c r="O3354" s="1"/>
    </row>
    <row r="3355" spans="9:15">
      <c r="I3355" s="108">
        <f t="shared" si="221"/>
        <v>3350</v>
      </c>
      <c r="J3355" s="100">
        <f t="shared" si="221"/>
        <v>46712</v>
      </c>
      <c r="K3355" s="100">
        <f t="shared" si="221"/>
        <v>46712</v>
      </c>
      <c r="L3355" s="109"/>
      <c r="M3355" s="1"/>
      <c r="N3355" s="1"/>
      <c r="O3355" s="1"/>
    </row>
    <row r="3356" spans="9:15">
      <c r="I3356" s="108">
        <f t="shared" si="221"/>
        <v>3351</v>
      </c>
      <c r="J3356" s="100">
        <f t="shared" si="221"/>
        <v>46713</v>
      </c>
      <c r="K3356" s="100">
        <f t="shared" si="221"/>
        <v>46713</v>
      </c>
      <c r="L3356" s="109"/>
      <c r="M3356" s="1"/>
      <c r="N3356" s="1"/>
      <c r="O3356" s="1"/>
    </row>
    <row r="3357" spans="9:15">
      <c r="I3357" s="108">
        <f t="shared" si="221"/>
        <v>3352</v>
      </c>
      <c r="J3357" s="100">
        <f t="shared" si="221"/>
        <v>46714</v>
      </c>
      <c r="K3357" s="100">
        <f t="shared" si="221"/>
        <v>46714</v>
      </c>
      <c r="L3357" s="109"/>
      <c r="M3357" s="1"/>
      <c r="N3357" s="1"/>
      <c r="O3357" s="1"/>
    </row>
    <row r="3358" spans="9:15">
      <c r="I3358" s="108">
        <f t="shared" si="221"/>
        <v>3353</v>
      </c>
      <c r="J3358" s="100">
        <f t="shared" si="221"/>
        <v>46715</v>
      </c>
      <c r="K3358" s="100">
        <f t="shared" si="221"/>
        <v>46715</v>
      </c>
      <c r="L3358" s="109"/>
      <c r="M3358" s="1"/>
      <c r="N3358" s="1"/>
      <c r="O3358" s="1"/>
    </row>
    <row r="3359" spans="9:15">
      <c r="I3359" s="108">
        <f t="shared" si="221"/>
        <v>3354</v>
      </c>
      <c r="J3359" s="100">
        <f t="shared" si="221"/>
        <v>46716</v>
      </c>
      <c r="K3359" s="100">
        <f t="shared" si="221"/>
        <v>46716</v>
      </c>
      <c r="L3359" s="109"/>
      <c r="M3359" s="1"/>
      <c r="N3359" s="1"/>
      <c r="O3359" s="1"/>
    </row>
    <row r="3360" spans="9:15">
      <c r="I3360" s="108">
        <f t="shared" si="221"/>
        <v>3355</v>
      </c>
      <c r="J3360" s="100">
        <f t="shared" si="221"/>
        <v>46717</v>
      </c>
      <c r="K3360" s="100">
        <f t="shared" si="221"/>
        <v>46717</v>
      </c>
      <c r="L3360" s="109"/>
      <c r="M3360" s="1"/>
      <c r="N3360" s="1"/>
      <c r="O3360" s="1"/>
    </row>
    <row r="3361" spans="9:15">
      <c r="I3361" s="108">
        <f t="shared" si="221"/>
        <v>3356</v>
      </c>
      <c r="J3361" s="100">
        <f t="shared" si="221"/>
        <v>46718</v>
      </c>
      <c r="K3361" s="100">
        <f t="shared" si="221"/>
        <v>46718</v>
      </c>
      <c r="L3361" s="109"/>
      <c r="M3361" s="1"/>
      <c r="N3361" s="1"/>
      <c r="O3361" s="1"/>
    </row>
    <row r="3362" spans="9:15">
      <c r="I3362" s="108">
        <f t="shared" si="221"/>
        <v>3357</v>
      </c>
      <c r="J3362" s="100">
        <f t="shared" si="221"/>
        <v>46719</v>
      </c>
      <c r="K3362" s="100">
        <f t="shared" si="221"/>
        <v>46719</v>
      </c>
      <c r="L3362" s="109"/>
      <c r="M3362" s="1"/>
      <c r="N3362" s="1"/>
      <c r="O3362" s="1"/>
    </row>
    <row r="3363" spans="9:15">
      <c r="I3363" s="108">
        <f t="shared" si="221"/>
        <v>3358</v>
      </c>
      <c r="J3363" s="100">
        <f t="shared" si="221"/>
        <v>46720</v>
      </c>
      <c r="K3363" s="100">
        <f t="shared" si="221"/>
        <v>46720</v>
      </c>
      <c r="L3363" s="109"/>
      <c r="M3363" s="1"/>
      <c r="N3363" s="1"/>
      <c r="O3363" s="1"/>
    </row>
    <row r="3364" spans="9:15">
      <c r="I3364" s="108">
        <f t="shared" si="221"/>
        <v>3359</v>
      </c>
      <c r="J3364" s="100">
        <f t="shared" si="221"/>
        <v>46721</v>
      </c>
      <c r="K3364" s="100">
        <f t="shared" si="221"/>
        <v>46721</v>
      </c>
      <c r="L3364" s="109"/>
      <c r="M3364" s="1"/>
      <c r="N3364" s="1"/>
      <c r="O3364" s="1"/>
    </row>
    <row r="3365" spans="9:15">
      <c r="I3365" s="108">
        <f t="shared" si="221"/>
        <v>3360</v>
      </c>
      <c r="J3365" s="100">
        <f t="shared" si="221"/>
        <v>46722</v>
      </c>
      <c r="K3365" s="100">
        <f t="shared" si="221"/>
        <v>46722</v>
      </c>
      <c r="L3365" s="109"/>
      <c r="M3365" s="1"/>
      <c r="N3365" s="1"/>
      <c r="O3365" s="1"/>
    </row>
    <row r="3366" spans="9:15">
      <c r="I3366" s="108">
        <f t="shared" si="221"/>
        <v>3361</v>
      </c>
      <c r="J3366" s="100">
        <f t="shared" si="221"/>
        <v>46723</v>
      </c>
      <c r="K3366" s="100">
        <f t="shared" si="221"/>
        <v>46723</v>
      </c>
      <c r="L3366" s="109"/>
      <c r="M3366" s="1"/>
      <c r="N3366" s="1"/>
      <c r="O3366" s="1"/>
    </row>
    <row r="3367" spans="9:15">
      <c r="I3367" s="108">
        <f t="shared" si="221"/>
        <v>3362</v>
      </c>
      <c r="J3367" s="100">
        <f t="shared" si="221"/>
        <v>46724</v>
      </c>
      <c r="K3367" s="100">
        <f t="shared" si="221"/>
        <v>46724</v>
      </c>
      <c r="L3367" s="109"/>
      <c r="M3367" s="1"/>
      <c r="N3367" s="1"/>
      <c r="O3367" s="1"/>
    </row>
    <row r="3368" spans="9:15">
      <c r="I3368" s="108">
        <f t="shared" ref="I3368:K3383" si="222">I3367+1</f>
        <v>3363</v>
      </c>
      <c r="J3368" s="100">
        <f t="shared" si="222"/>
        <v>46725</v>
      </c>
      <c r="K3368" s="100">
        <f t="shared" si="222"/>
        <v>46725</v>
      </c>
      <c r="L3368" s="109"/>
      <c r="M3368" s="1"/>
      <c r="N3368" s="1"/>
      <c r="O3368" s="1"/>
    </row>
    <row r="3369" spans="9:15">
      <c r="I3369" s="108">
        <f t="shared" si="222"/>
        <v>3364</v>
      </c>
      <c r="J3369" s="100">
        <f t="shared" si="222"/>
        <v>46726</v>
      </c>
      <c r="K3369" s="100">
        <f t="shared" si="222"/>
        <v>46726</v>
      </c>
      <c r="L3369" s="109"/>
      <c r="M3369" s="1"/>
      <c r="N3369" s="1"/>
      <c r="O3369" s="1"/>
    </row>
    <row r="3370" spans="9:15">
      <c r="I3370" s="108">
        <f t="shared" si="222"/>
        <v>3365</v>
      </c>
      <c r="J3370" s="100">
        <f t="shared" si="222"/>
        <v>46727</v>
      </c>
      <c r="K3370" s="100">
        <f t="shared" si="222"/>
        <v>46727</v>
      </c>
      <c r="L3370" s="109"/>
      <c r="M3370" s="1"/>
      <c r="N3370" s="1"/>
      <c r="O3370" s="1"/>
    </row>
    <row r="3371" spans="9:15">
      <c r="I3371" s="108">
        <f t="shared" si="222"/>
        <v>3366</v>
      </c>
      <c r="J3371" s="100">
        <f t="shared" si="222"/>
        <v>46728</v>
      </c>
      <c r="K3371" s="100">
        <f t="shared" si="222"/>
        <v>46728</v>
      </c>
      <c r="L3371" s="109"/>
      <c r="M3371" s="1"/>
      <c r="N3371" s="1"/>
      <c r="O3371" s="1"/>
    </row>
    <row r="3372" spans="9:15">
      <c r="I3372" s="108">
        <f t="shared" si="222"/>
        <v>3367</v>
      </c>
      <c r="J3372" s="100">
        <f t="shared" si="222"/>
        <v>46729</v>
      </c>
      <c r="K3372" s="100">
        <f t="shared" si="222"/>
        <v>46729</v>
      </c>
      <c r="L3372" s="109"/>
      <c r="M3372" s="1"/>
      <c r="N3372" s="1"/>
      <c r="O3372" s="1"/>
    </row>
    <row r="3373" spans="9:15">
      <c r="I3373" s="108">
        <f t="shared" si="222"/>
        <v>3368</v>
      </c>
      <c r="J3373" s="100">
        <f t="shared" si="222"/>
        <v>46730</v>
      </c>
      <c r="K3373" s="100">
        <f t="shared" si="222"/>
        <v>46730</v>
      </c>
      <c r="L3373" s="109"/>
      <c r="M3373" s="1"/>
      <c r="N3373" s="1"/>
      <c r="O3373" s="1"/>
    </row>
    <row r="3374" spans="9:15">
      <c r="I3374" s="108">
        <f t="shared" si="222"/>
        <v>3369</v>
      </c>
      <c r="J3374" s="100">
        <f t="shared" si="222"/>
        <v>46731</v>
      </c>
      <c r="K3374" s="100">
        <f t="shared" si="222"/>
        <v>46731</v>
      </c>
      <c r="L3374" s="109"/>
      <c r="M3374" s="1"/>
      <c r="N3374" s="1"/>
      <c r="O3374" s="1"/>
    </row>
    <row r="3375" spans="9:15">
      <c r="I3375" s="108">
        <f t="shared" si="222"/>
        <v>3370</v>
      </c>
      <c r="J3375" s="100">
        <f t="shared" si="222"/>
        <v>46732</v>
      </c>
      <c r="K3375" s="100">
        <f t="shared" si="222"/>
        <v>46732</v>
      </c>
      <c r="L3375" s="109"/>
      <c r="M3375" s="1"/>
      <c r="N3375" s="1"/>
      <c r="O3375" s="1"/>
    </row>
    <row r="3376" spans="9:15">
      <c r="I3376" s="108">
        <f t="shared" si="222"/>
        <v>3371</v>
      </c>
      <c r="J3376" s="100">
        <f t="shared" si="222"/>
        <v>46733</v>
      </c>
      <c r="K3376" s="100">
        <f t="shared" si="222"/>
        <v>46733</v>
      </c>
      <c r="L3376" s="109"/>
      <c r="M3376" s="1"/>
      <c r="N3376" s="1"/>
      <c r="O3376" s="1"/>
    </row>
    <row r="3377" spans="9:15">
      <c r="I3377" s="108">
        <f t="shared" si="222"/>
        <v>3372</v>
      </c>
      <c r="J3377" s="100">
        <f t="shared" si="222"/>
        <v>46734</v>
      </c>
      <c r="K3377" s="100">
        <f t="shared" si="222"/>
        <v>46734</v>
      </c>
      <c r="L3377" s="109"/>
      <c r="M3377" s="1"/>
      <c r="N3377" s="1"/>
      <c r="O3377" s="1"/>
    </row>
    <row r="3378" spans="9:15">
      <c r="I3378" s="108">
        <f t="shared" si="222"/>
        <v>3373</v>
      </c>
      <c r="J3378" s="100">
        <f t="shared" si="222"/>
        <v>46735</v>
      </c>
      <c r="K3378" s="100">
        <f t="shared" si="222"/>
        <v>46735</v>
      </c>
      <c r="L3378" s="109"/>
      <c r="M3378" s="1"/>
      <c r="N3378" s="1"/>
      <c r="O3378" s="1"/>
    </row>
    <row r="3379" spans="9:15">
      <c r="I3379" s="108">
        <f t="shared" si="222"/>
        <v>3374</v>
      </c>
      <c r="J3379" s="100">
        <f t="shared" si="222"/>
        <v>46736</v>
      </c>
      <c r="K3379" s="100">
        <f t="shared" si="222"/>
        <v>46736</v>
      </c>
      <c r="L3379" s="109"/>
      <c r="M3379" s="1"/>
      <c r="N3379" s="1"/>
      <c r="O3379" s="1"/>
    </row>
    <row r="3380" spans="9:15">
      <c r="I3380" s="108">
        <f t="shared" si="222"/>
        <v>3375</v>
      </c>
      <c r="J3380" s="100">
        <f t="shared" si="222"/>
        <v>46737</v>
      </c>
      <c r="K3380" s="100">
        <f t="shared" si="222"/>
        <v>46737</v>
      </c>
      <c r="L3380" s="109"/>
      <c r="M3380" s="1"/>
      <c r="N3380" s="1"/>
      <c r="O3380" s="1"/>
    </row>
    <row r="3381" spans="9:15">
      <c r="I3381" s="108">
        <f t="shared" si="222"/>
        <v>3376</v>
      </c>
      <c r="J3381" s="100">
        <f t="shared" si="222"/>
        <v>46738</v>
      </c>
      <c r="K3381" s="100">
        <f t="shared" si="222"/>
        <v>46738</v>
      </c>
      <c r="L3381" s="109"/>
      <c r="M3381" s="1"/>
      <c r="N3381" s="1"/>
      <c r="O3381" s="1"/>
    </row>
    <row r="3382" spans="9:15">
      <c r="I3382" s="108">
        <f t="shared" si="222"/>
        <v>3377</v>
      </c>
      <c r="J3382" s="100">
        <f t="shared" si="222"/>
        <v>46739</v>
      </c>
      <c r="K3382" s="100">
        <f t="shared" si="222"/>
        <v>46739</v>
      </c>
      <c r="L3382" s="109"/>
      <c r="M3382" s="1"/>
      <c r="N3382" s="1"/>
      <c r="O3382" s="1"/>
    </row>
    <row r="3383" spans="9:15">
      <c r="I3383" s="108">
        <f t="shared" si="222"/>
        <v>3378</v>
      </c>
      <c r="J3383" s="100">
        <f t="shared" si="222"/>
        <v>46740</v>
      </c>
      <c r="K3383" s="100">
        <f t="shared" si="222"/>
        <v>46740</v>
      </c>
      <c r="L3383" s="109"/>
      <c r="M3383" s="1"/>
      <c r="N3383" s="1"/>
      <c r="O3383" s="1"/>
    </row>
    <row r="3384" spans="9:15">
      <c r="I3384" s="108">
        <f t="shared" ref="I3384:K3399" si="223">I3383+1</f>
        <v>3379</v>
      </c>
      <c r="J3384" s="100">
        <f t="shared" si="223"/>
        <v>46741</v>
      </c>
      <c r="K3384" s="100">
        <f t="shared" si="223"/>
        <v>46741</v>
      </c>
      <c r="L3384" s="109"/>
      <c r="M3384" s="1"/>
      <c r="N3384" s="1"/>
      <c r="O3384" s="1"/>
    </row>
    <row r="3385" spans="9:15">
      <c r="I3385" s="108">
        <f t="shared" si="223"/>
        <v>3380</v>
      </c>
      <c r="J3385" s="100">
        <f t="shared" si="223"/>
        <v>46742</v>
      </c>
      <c r="K3385" s="100">
        <f t="shared" si="223"/>
        <v>46742</v>
      </c>
      <c r="L3385" s="109"/>
      <c r="M3385" s="1"/>
      <c r="N3385" s="1"/>
      <c r="O3385" s="1"/>
    </row>
    <row r="3386" spans="9:15">
      <c r="I3386" s="108">
        <f t="shared" si="223"/>
        <v>3381</v>
      </c>
      <c r="J3386" s="100">
        <f t="shared" si="223"/>
        <v>46743</v>
      </c>
      <c r="K3386" s="100">
        <f t="shared" si="223"/>
        <v>46743</v>
      </c>
      <c r="L3386" s="109"/>
      <c r="M3386" s="1"/>
      <c r="N3386" s="1"/>
      <c r="O3386" s="1"/>
    </row>
    <row r="3387" spans="9:15">
      <c r="I3387" s="108">
        <f t="shared" si="223"/>
        <v>3382</v>
      </c>
      <c r="J3387" s="100">
        <f t="shared" si="223"/>
        <v>46744</v>
      </c>
      <c r="K3387" s="100">
        <f t="shared" si="223"/>
        <v>46744</v>
      </c>
      <c r="L3387" s="109"/>
      <c r="M3387" s="1"/>
      <c r="N3387" s="1"/>
      <c r="O3387" s="1"/>
    </row>
    <row r="3388" spans="9:15">
      <c r="I3388" s="108">
        <f t="shared" si="223"/>
        <v>3383</v>
      </c>
      <c r="J3388" s="100">
        <f t="shared" si="223"/>
        <v>46745</v>
      </c>
      <c r="K3388" s="100">
        <f t="shared" si="223"/>
        <v>46745</v>
      </c>
      <c r="L3388" s="109"/>
      <c r="M3388" s="1"/>
      <c r="N3388" s="1"/>
      <c r="O3388" s="1"/>
    </row>
    <row r="3389" spans="9:15">
      <c r="I3389" s="108">
        <f t="shared" si="223"/>
        <v>3384</v>
      </c>
      <c r="J3389" s="100">
        <f t="shared" si="223"/>
        <v>46746</v>
      </c>
      <c r="K3389" s="100">
        <f t="shared" si="223"/>
        <v>46746</v>
      </c>
      <c r="L3389" s="109"/>
      <c r="M3389" s="1"/>
      <c r="N3389" s="1"/>
      <c r="O3389" s="1"/>
    </row>
    <row r="3390" spans="9:15">
      <c r="I3390" s="108">
        <f t="shared" si="223"/>
        <v>3385</v>
      </c>
      <c r="J3390" s="100">
        <f t="shared" si="223"/>
        <v>46747</v>
      </c>
      <c r="K3390" s="100">
        <f t="shared" si="223"/>
        <v>46747</v>
      </c>
      <c r="L3390" s="109"/>
      <c r="M3390" s="1"/>
      <c r="N3390" s="1"/>
      <c r="O3390" s="1"/>
    </row>
    <row r="3391" spans="9:15">
      <c r="I3391" s="108">
        <f t="shared" si="223"/>
        <v>3386</v>
      </c>
      <c r="J3391" s="100">
        <f t="shared" si="223"/>
        <v>46748</v>
      </c>
      <c r="K3391" s="100">
        <f t="shared" si="223"/>
        <v>46748</v>
      </c>
      <c r="L3391" s="109"/>
      <c r="M3391" s="1"/>
      <c r="N3391" s="1"/>
      <c r="O3391" s="1"/>
    </row>
    <row r="3392" spans="9:15">
      <c r="I3392" s="108">
        <f t="shared" si="223"/>
        <v>3387</v>
      </c>
      <c r="J3392" s="100">
        <f t="shared" si="223"/>
        <v>46749</v>
      </c>
      <c r="K3392" s="100">
        <f t="shared" si="223"/>
        <v>46749</v>
      </c>
      <c r="L3392" s="109"/>
      <c r="M3392" s="1"/>
      <c r="N3392" s="1"/>
      <c r="O3392" s="1"/>
    </row>
    <row r="3393" spans="9:15">
      <c r="I3393" s="108">
        <f t="shared" si="223"/>
        <v>3388</v>
      </c>
      <c r="J3393" s="100">
        <f t="shared" si="223"/>
        <v>46750</v>
      </c>
      <c r="K3393" s="100">
        <f t="shared" si="223"/>
        <v>46750</v>
      </c>
      <c r="L3393" s="109"/>
      <c r="M3393" s="1"/>
      <c r="N3393" s="1"/>
      <c r="O3393" s="1"/>
    </row>
    <row r="3394" spans="9:15">
      <c r="I3394" s="108">
        <f t="shared" si="223"/>
        <v>3389</v>
      </c>
      <c r="J3394" s="100">
        <f t="shared" si="223"/>
        <v>46751</v>
      </c>
      <c r="K3394" s="100">
        <f t="shared" si="223"/>
        <v>46751</v>
      </c>
      <c r="L3394" s="109"/>
      <c r="M3394" s="1"/>
      <c r="N3394" s="1"/>
      <c r="O3394" s="1"/>
    </row>
    <row r="3395" spans="9:15">
      <c r="I3395" s="108">
        <f t="shared" si="223"/>
        <v>3390</v>
      </c>
      <c r="J3395" s="100">
        <f t="shared" si="223"/>
        <v>46752</v>
      </c>
      <c r="K3395" s="100">
        <f t="shared" si="223"/>
        <v>46752</v>
      </c>
      <c r="L3395" s="109"/>
      <c r="M3395" s="1"/>
      <c r="N3395" s="1"/>
      <c r="O3395" s="1"/>
    </row>
    <row r="3396" spans="9:15">
      <c r="I3396" s="108">
        <f t="shared" si="223"/>
        <v>3391</v>
      </c>
      <c r="J3396" s="100">
        <f t="shared" si="223"/>
        <v>46753</v>
      </c>
      <c r="K3396" s="100">
        <f t="shared" si="223"/>
        <v>46753</v>
      </c>
      <c r="L3396" s="109"/>
      <c r="M3396" s="1"/>
      <c r="N3396" s="1"/>
      <c r="O3396" s="1"/>
    </row>
    <row r="3397" spans="9:15">
      <c r="I3397" s="108">
        <f t="shared" si="223"/>
        <v>3392</v>
      </c>
      <c r="J3397" s="100">
        <f t="shared" si="223"/>
        <v>46754</v>
      </c>
      <c r="K3397" s="100">
        <f t="shared" si="223"/>
        <v>46754</v>
      </c>
      <c r="L3397" s="109"/>
      <c r="M3397" s="1"/>
      <c r="N3397" s="1"/>
      <c r="O3397" s="1"/>
    </row>
    <row r="3398" spans="9:15">
      <c r="I3398" s="108">
        <f t="shared" si="223"/>
        <v>3393</v>
      </c>
      <c r="J3398" s="100">
        <f t="shared" si="223"/>
        <v>46755</v>
      </c>
      <c r="K3398" s="100">
        <f t="shared" si="223"/>
        <v>46755</v>
      </c>
      <c r="L3398" s="109"/>
      <c r="M3398" s="1"/>
      <c r="N3398" s="1"/>
      <c r="O3398" s="1"/>
    </row>
    <row r="3399" spans="9:15">
      <c r="I3399" s="108">
        <f t="shared" si="223"/>
        <v>3394</v>
      </c>
      <c r="J3399" s="100">
        <f t="shared" si="223"/>
        <v>46756</v>
      </c>
      <c r="K3399" s="100">
        <f t="shared" si="223"/>
        <v>46756</v>
      </c>
      <c r="L3399" s="109"/>
      <c r="M3399" s="1"/>
      <c r="N3399" s="1"/>
      <c r="O3399" s="1"/>
    </row>
    <row r="3400" spans="9:15">
      <c r="I3400" s="108">
        <f t="shared" ref="I3400:K3415" si="224">I3399+1</f>
        <v>3395</v>
      </c>
      <c r="J3400" s="100">
        <f t="shared" si="224"/>
        <v>46757</v>
      </c>
      <c r="K3400" s="100">
        <f t="shared" si="224"/>
        <v>46757</v>
      </c>
      <c r="L3400" s="109"/>
      <c r="M3400" s="1"/>
      <c r="N3400" s="1"/>
      <c r="O3400" s="1"/>
    </row>
    <row r="3401" spans="9:15">
      <c r="I3401" s="108">
        <f t="shared" si="224"/>
        <v>3396</v>
      </c>
      <c r="J3401" s="100">
        <f t="shared" si="224"/>
        <v>46758</v>
      </c>
      <c r="K3401" s="100">
        <f t="shared" si="224"/>
        <v>46758</v>
      </c>
      <c r="L3401" s="109"/>
      <c r="M3401" s="1"/>
      <c r="N3401" s="1"/>
      <c r="O3401" s="1"/>
    </row>
    <row r="3402" spans="9:15">
      <c r="I3402" s="108">
        <f t="shared" si="224"/>
        <v>3397</v>
      </c>
      <c r="J3402" s="100">
        <f t="shared" si="224"/>
        <v>46759</v>
      </c>
      <c r="K3402" s="100">
        <f t="shared" si="224"/>
        <v>46759</v>
      </c>
      <c r="L3402" s="109"/>
      <c r="M3402" s="1"/>
      <c r="N3402" s="1"/>
      <c r="O3402" s="1"/>
    </row>
    <row r="3403" spans="9:15">
      <c r="I3403" s="108">
        <f t="shared" si="224"/>
        <v>3398</v>
      </c>
      <c r="J3403" s="100">
        <f t="shared" si="224"/>
        <v>46760</v>
      </c>
      <c r="K3403" s="100">
        <f t="shared" si="224"/>
        <v>46760</v>
      </c>
      <c r="L3403" s="109"/>
      <c r="M3403" s="1"/>
      <c r="N3403" s="1"/>
      <c r="O3403" s="1"/>
    </row>
    <row r="3404" spans="9:15">
      <c r="I3404" s="108">
        <f t="shared" si="224"/>
        <v>3399</v>
      </c>
      <c r="J3404" s="100">
        <f t="shared" si="224"/>
        <v>46761</v>
      </c>
      <c r="K3404" s="100">
        <f t="shared" si="224"/>
        <v>46761</v>
      </c>
      <c r="L3404" s="109"/>
      <c r="M3404" s="1"/>
      <c r="N3404" s="1"/>
      <c r="O3404" s="1"/>
    </row>
    <row r="3405" spans="9:15">
      <c r="I3405" s="108">
        <f t="shared" si="224"/>
        <v>3400</v>
      </c>
      <c r="J3405" s="100">
        <f t="shared" si="224"/>
        <v>46762</v>
      </c>
      <c r="K3405" s="100">
        <f t="shared" si="224"/>
        <v>46762</v>
      </c>
      <c r="L3405" s="109"/>
      <c r="M3405" s="1"/>
      <c r="N3405" s="1"/>
      <c r="O3405" s="1"/>
    </row>
    <row r="3406" spans="9:15">
      <c r="I3406" s="108">
        <f t="shared" si="224"/>
        <v>3401</v>
      </c>
      <c r="J3406" s="100">
        <f t="shared" si="224"/>
        <v>46763</v>
      </c>
      <c r="K3406" s="100">
        <f t="shared" si="224"/>
        <v>46763</v>
      </c>
      <c r="L3406" s="109"/>
      <c r="M3406" s="1"/>
      <c r="N3406" s="1"/>
      <c r="O3406" s="1"/>
    </row>
    <row r="3407" spans="9:15">
      <c r="I3407" s="108">
        <f t="shared" si="224"/>
        <v>3402</v>
      </c>
      <c r="J3407" s="100">
        <f t="shared" si="224"/>
        <v>46764</v>
      </c>
      <c r="K3407" s="100">
        <f t="shared" si="224"/>
        <v>46764</v>
      </c>
      <c r="L3407" s="109"/>
      <c r="M3407" s="1"/>
      <c r="N3407" s="1"/>
      <c r="O3407" s="1"/>
    </row>
    <row r="3408" spans="9:15">
      <c r="I3408" s="108">
        <f t="shared" si="224"/>
        <v>3403</v>
      </c>
      <c r="J3408" s="100">
        <f t="shared" si="224"/>
        <v>46765</v>
      </c>
      <c r="K3408" s="100">
        <f t="shared" si="224"/>
        <v>46765</v>
      </c>
      <c r="L3408" s="109"/>
      <c r="M3408" s="1"/>
      <c r="N3408" s="1"/>
      <c r="O3408" s="1"/>
    </row>
    <row r="3409" spans="9:15">
      <c r="I3409" s="108">
        <f t="shared" si="224"/>
        <v>3404</v>
      </c>
      <c r="J3409" s="100">
        <f t="shared" si="224"/>
        <v>46766</v>
      </c>
      <c r="K3409" s="100">
        <f t="shared" si="224"/>
        <v>46766</v>
      </c>
      <c r="L3409" s="109"/>
      <c r="M3409" s="1"/>
      <c r="N3409" s="1"/>
      <c r="O3409" s="1"/>
    </row>
    <row r="3410" spans="9:15">
      <c r="I3410" s="108">
        <f t="shared" si="224"/>
        <v>3405</v>
      </c>
      <c r="J3410" s="100">
        <f t="shared" si="224"/>
        <v>46767</v>
      </c>
      <c r="K3410" s="100">
        <f t="shared" si="224"/>
        <v>46767</v>
      </c>
      <c r="L3410" s="109"/>
      <c r="M3410" s="1"/>
      <c r="N3410" s="1"/>
      <c r="O3410" s="1"/>
    </row>
    <row r="3411" spans="9:15">
      <c r="I3411" s="108">
        <f t="shared" si="224"/>
        <v>3406</v>
      </c>
      <c r="J3411" s="100">
        <f t="shared" si="224"/>
        <v>46768</v>
      </c>
      <c r="K3411" s="100">
        <f t="shared" si="224"/>
        <v>46768</v>
      </c>
      <c r="L3411" s="109"/>
      <c r="M3411" s="1"/>
      <c r="N3411" s="1"/>
      <c r="O3411" s="1"/>
    </row>
    <row r="3412" spans="9:15">
      <c r="I3412" s="108">
        <f t="shared" si="224"/>
        <v>3407</v>
      </c>
      <c r="J3412" s="100">
        <f t="shared" si="224"/>
        <v>46769</v>
      </c>
      <c r="K3412" s="100">
        <f t="shared" si="224"/>
        <v>46769</v>
      </c>
      <c r="L3412" s="109"/>
      <c r="M3412" s="1"/>
      <c r="N3412" s="1"/>
      <c r="O3412" s="1"/>
    </row>
    <row r="3413" spans="9:15">
      <c r="I3413" s="108">
        <f t="shared" si="224"/>
        <v>3408</v>
      </c>
      <c r="J3413" s="100">
        <f t="shared" si="224"/>
        <v>46770</v>
      </c>
      <c r="K3413" s="100">
        <f t="shared" si="224"/>
        <v>46770</v>
      </c>
      <c r="L3413" s="109"/>
      <c r="M3413" s="1"/>
      <c r="N3413" s="1"/>
      <c r="O3413" s="1"/>
    </row>
    <row r="3414" spans="9:15">
      <c r="I3414" s="108">
        <f t="shared" si="224"/>
        <v>3409</v>
      </c>
      <c r="J3414" s="100">
        <f t="shared" si="224"/>
        <v>46771</v>
      </c>
      <c r="K3414" s="100">
        <f t="shared" si="224"/>
        <v>46771</v>
      </c>
      <c r="L3414" s="109"/>
      <c r="M3414" s="1"/>
      <c r="N3414" s="1"/>
      <c r="O3414" s="1"/>
    </row>
    <row r="3415" spans="9:15">
      <c r="I3415" s="108">
        <f t="shared" si="224"/>
        <v>3410</v>
      </c>
      <c r="J3415" s="100">
        <f t="shared" si="224"/>
        <v>46772</v>
      </c>
      <c r="K3415" s="100">
        <f t="shared" si="224"/>
        <v>46772</v>
      </c>
      <c r="L3415" s="109"/>
      <c r="M3415" s="1"/>
      <c r="N3415" s="1"/>
      <c r="O3415" s="1"/>
    </row>
    <row r="3416" spans="9:15">
      <c r="I3416" s="108">
        <f t="shared" ref="I3416:K3431" si="225">I3415+1</f>
        <v>3411</v>
      </c>
      <c r="J3416" s="100">
        <f t="shared" si="225"/>
        <v>46773</v>
      </c>
      <c r="K3416" s="100">
        <f t="shared" si="225"/>
        <v>46773</v>
      </c>
      <c r="L3416" s="109"/>
      <c r="M3416" s="1"/>
      <c r="N3416" s="1"/>
      <c r="O3416" s="1"/>
    </row>
    <row r="3417" spans="9:15">
      <c r="I3417" s="108">
        <f t="shared" si="225"/>
        <v>3412</v>
      </c>
      <c r="J3417" s="100">
        <f t="shared" si="225"/>
        <v>46774</v>
      </c>
      <c r="K3417" s="100">
        <f t="shared" si="225"/>
        <v>46774</v>
      </c>
      <c r="L3417" s="109"/>
      <c r="M3417" s="1"/>
      <c r="N3417" s="1"/>
      <c r="O3417" s="1"/>
    </row>
    <row r="3418" spans="9:15">
      <c r="I3418" s="108">
        <f t="shared" si="225"/>
        <v>3413</v>
      </c>
      <c r="J3418" s="100">
        <f t="shared" si="225"/>
        <v>46775</v>
      </c>
      <c r="K3418" s="100">
        <f t="shared" si="225"/>
        <v>46775</v>
      </c>
      <c r="L3418" s="109"/>
      <c r="M3418" s="1"/>
      <c r="N3418" s="1"/>
      <c r="O3418" s="1"/>
    </row>
    <row r="3419" spans="9:15">
      <c r="I3419" s="108">
        <f t="shared" si="225"/>
        <v>3414</v>
      </c>
      <c r="J3419" s="100">
        <f t="shared" si="225"/>
        <v>46776</v>
      </c>
      <c r="K3419" s="100">
        <f t="shared" si="225"/>
        <v>46776</v>
      </c>
      <c r="L3419" s="109"/>
      <c r="M3419" s="1"/>
      <c r="N3419" s="1"/>
      <c r="O3419" s="1"/>
    </row>
    <row r="3420" spans="9:15">
      <c r="I3420" s="108">
        <f t="shared" si="225"/>
        <v>3415</v>
      </c>
      <c r="J3420" s="100">
        <f t="shared" si="225"/>
        <v>46777</v>
      </c>
      <c r="K3420" s="100">
        <f t="shared" si="225"/>
        <v>46777</v>
      </c>
      <c r="L3420" s="109"/>
      <c r="M3420" s="1"/>
      <c r="N3420" s="1"/>
      <c r="O3420" s="1"/>
    </row>
    <row r="3421" spans="9:15">
      <c r="I3421" s="108">
        <f t="shared" si="225"/>
        <v>3416</v>
      </c>
      <c r="J3421" s="100">
        <f t="shared" si="225"/>
        <v>46778</v>
      </c>
      <c r="K3421" s="100">
        <f t="shared" si="225"/>
        <v>46778</v>
      </c>
      <c r="L3421" s="109"/>
      <c r="M3421" s="1"/>
      <c r="N3421" s="1"/>
      <c r="O3421" s="1"/>
    </row>
    <row r="3422" spans="9:15">
      <c r="I3422" s="108">
        <f t="shared" si="225"/>
        <v>3417</v>
      </c>
      <c r="J3422" s="100">
        <f t="shared" si="225"/>
        <v>46779</v>
      </c>
      <c r="K3422" s="100">
        <f t="shared" si="225"/>
        <v>46779</v>
      </c>
      <c r="L3422" s="109"/>
      <c r="M3422" s="1"/>
      <c r="N3422" s="1"/>
      <c r="O3422" s="1"/>
    </row>
    <row r="3423" spans="9:15">
      <c r="I3423" s="108">
        <f t="shared" si="225"/>
        <v>3418</v>
      </c>
      <c r="J3423" s="100">
        <f t="shared" si="225"/>
        <v>46780</v>
      </c>
      <c r="K3423" s="100">
        <f t="shared" si="225"/>
        <v>46780</v>
      </c>
      <c r="L3423" s="109"/>
      <c r="M3423" s="1"/>
      <c r="N3423" s="1"/>
      <c r="O3423" s="1"/>
    </row>
    <row r="3424" spans="9:15">
      <c r="I3424" s="108">
        <f t="shared" si="225"/>
        <v>3419</v>
      </c>
      <c r="J3424" s="100">
        <f t="shared" si="225"/>
        <v>46781</v>
      </c>
      <c r="K3424" s="100">
        <f t="shared" si="225"/>
        <v>46781</v>
      </c>
      <c r="L3424" s="109"/>
      <c r="M3424" s="1"/>
      <c r="N3424" s="1"/>
      <c r="O3424" s="1"/>
    </row>
    <row r="3425" spans="9:15">
      <c r="I3425" s="108">
        <f t="shared" si="225"/>
        <v>3420</v>
      </c>
      <c r="J3425" s="100">
        <f t="shared" si="225"/>
        <v>46782</v>
      </c>
      <c r="K3425" s="100">
        <f t="shared" si="225"/>
        <v>46782</v>
      </c>
      <c r="L3425" s="109"/>
      <c r="M3425" s="1"/>
      <c r="N3425" s="1"/>
      <c r="O3425" s="1"/>
    </row>
    <row r="3426" spans="9:15">
      <c r="I3426" s="108">
        <f t="shared" si="225"/>
        <v>3421</v>
      </c>
      <c r="J3426" s="100">
        <f t="shared" si="225"/>
        <v>46783</v>
      </c>
      <c r="K3426" s="100">
        <f t="shared" si="225"/>
        <v>46783</v>
      </c>
      <c r="L3426" s="109"/>
      <c r="M3426" s="1"/>
      <c r="N3426" s="1"/>
      <c r="O3426" s="1"/>
    </row>
    <row r="3427" spans="9:15">
      <c r="I3427" s="108">
        <f t="shared" si="225"/>
        <v>3422</v>
      </c>
      <c r="J3427" s="100">
        <f t="shared" si="225"/>
        <v>46784</v>
      </c>
      <c r="K3427" s="100">
        <f t="shared" si="225"/>
        <v>46784</v>
      </c>
      <c r="L3427" s="109"/>
      <c r="M3427" s="1"/>
      <c r="N3427" s="1"/>
      <c r="O3427" s="1"/>
    </row>
    <row r="3428" spans="9:15">
      <c r="I3428" s="108">
        <f t="shared" si="225"/>
        <v>3423</v>
      </c>
      <c r="J3428" s="100">
        <f t="shared" si="225"/>
        <v>46785</v>
      </c>
      <c r="K3428" s="100">
        <f t="shared" si="225"/>
        <v>46785</v>
      </c>
      <c r="L3428" s="109"/>
      <c r="M3428" s="1"/>
      <c r="N3428" s="1"/>
      <c r="O3428" s="1"/>
    </row>
    <row r="3429" spans="9:15">
      <c r="I3429" s="108">
        <f t="shared" si="225"/>
        <v>3424</v>
      </c>
      <c r="J3429" s="100">
        <f t="shared" si="225"/>
        <v>46786</v>
      </c>
      <c r="K3429" s="100">
        <f t="shared" si="225"/>
        <v>46786</v>
      </c>
      <c r="L3429" s="109"/>
      <c r="M3429" s="1"/>
      <c r="N3429" s="1"/>
      <c r="O3429" s="1"/>
    </row>
    <row r="3430" spans="9:15">
      <c r="I3430" s="108">
        <f t="shared" si="225"/>
        <v>3425</v>
      </c>
      <c r="J3430" s="100">
        <f t="shared" si="225"/>
        <v>46787</v>
      </c>
      <c r="K3430" s="100">
        <f t="shared" si="225"/>
        <v>46787</v>
      </c>
      <c r="L3430" s="109"/>
      <c r="M3430" s="1"/>
      <c r="N3430" s="1"/>
      <c r="O3430" s="1"/>
    </row>
    <row r="3431" spans="9:15">
      <c r="I3431" s="108">
        <f t="shared" si="225"/>
        <v>3426</v>
      </c>
      <c r="J3431" s="100">
        <f t="shared" si="225"/>
        <v>46788</v>
      </c>
      <c r="K3431" s="100">
        <f t="shared" si="225"/>
        <v>46788</v>
      </c>
      <c r="L3431" s="109"/>
      <c r="M3431" s="1"/>
      <c r="N3431" s="1"/>
      <c r="O3431" s="1"/>
    </row>
    <row r="3432" spans="9:15">
      <c r="I3432" s="108">
        <f t="shared" ref="I3432:K3447" si="226">I3431+1</f>
        <v>3427</v>
      </c>
      <c r="J3432" s="100">
        <f t="shared" si="226"/>
        <v>46789</v>
      </c>
      <c r="K3432" s="100">
        <f t="shared" si="226"/>
        <v>46789</v>
      </c>
      <c r="L3432" s="109"/>
      <c r="M3432" s="1"/>
      <c r="N3432" s="1"/>
      <c r="O3432" s="1"/>
    </row>
    <row r="3433" spans="9:15">
      <c r="I3433" s="108">
        <f t="shared" si="226"/>
        <v>3428</v>
      </c>
      <c r="J3433" s="100">
        <f t="shared" si="226"/>
        <v>46790</v>
      </c>
      <c r="K3433" s="100">
        <f t="shared" si="226"/>
        <v>46790</v>
      </c>
      <c r="L3433" s="109"/>
      <c r="M3433" s="1"/>
      <c r="N3433" s="1"/>
      <c r="O3433" s="1"/>
    </row>
    <row r="3434" spans="9:15">
      <c r="I3434" s="108">
        <f t="shared" si="226"/>
        <v>3429</v>
      </c>
      <c r="J3434" s="100">
        <f t="shared" si="226"/>
        <v>46791</v>
      </c>
      <c r="K3434" s="100">
        <f t="shared" si="226"/>
        <v>46791</v>
      </c>
      <c r="L3434" s="109"/>
      <c r="M3434" s="1"/>
      <c r="N3434" s="1"/>
      <c r="O3434" s="1"/>
    </row>
    <row r="3435" spans="9:15">
      <c r="I3435" s="108">
        <f t="shared" si="226"/>
        <v>3430</v>
      </c>
      <c r="J3435" s="100">
        <f t="shared" si="226"/>
        <v>46792</v>
      </c>
      <c r="K3435" s="100">
        <f t="shared" si="226"/>
        <v>46792</v>
      </c>
      <c r="L3435" s="109"/>
      <c r="M3435" s="1"/>
      <c r="N3435" s="1"/>
      <c r="O3435" s="1"/>
    </row>
    <row r="3436" spans="9:15">
      <c r="I3436" s="108">
        <f t="shared" si="226"/>
        <v>3431</v>
      </c>
      <c r="J3436" s="100">
        <f t="shared" si="226"/>
        <v>46793</v>
      </c>
      <c r="K3436" s="100">
        <f t="shared" si="226"/>
        <v>46793</v>
      </c>
      <c r="L3436" s="109"/>
      <c r="M3436" s="1"/>
      <c r="N3436" s="1"/>
      <c r="O3436" s="1"/>
    </row>
    <row r="3437" spans="9:15">
      <c r="I3437" s="108">
        <f t="shared" si="226"/>
        <v>3432</v>
      </c>
      <c r="J3437" s="100">
        <f t="shared" si="226"/>
        <v>46794</v>
      </c>
      <c r="K3437" s="100">
        <f t="shared" si="226"/>
        <v>46794</v>
      </c>
      <c r="L3437" s="109"/>
      <c r="M3437" s="1"/>
      <c r="N3437" s="1"/>
      <c r="O3437" s="1"/>
    </row>
    <row r="3438" spans="9:15">
      <c r="I3438" s="108">
        <f t="shared" si="226"/>
        <v>3433</v>
      </c>
      <c r="J3438" s="100">
        <f t="shared" si="226"/>
        <v>46795</v>
      </c>
      <c r="K3438" s="100">
        <f t="shared" si="226"/>
        <v>46795</v>
      </c>
      <c r="L3438" s="109"/>
      <c r="M3438" s="1"/>
      <c r="N3438" s="1"/>
      <c r="O3438" s="1"/>
    </row>
    <row r="3439" spans="9:15">
      <c r="I3439" s="108">
        <f t="shared" si="226"/>
        <v>3434</v>
      </c>
      <c r="J3439" s="100">
        <f t="shared" si="226"/>
        <v>46796</v>
      </c>
      <c r="K3439" s="100">
        <f t="shared" si="226"/>
        <v>46796</v>
      </c>
      <c r="L3439" s="109"/>
      <c r="M3439" s="1"/>
      <c r="N3439" s="1"/>
      <c r="O3439" s="1"/>
    </row>
    <row r="3440" spans="9:15">
      <c r="I3440" s="108">
        <f t="shared" si="226"/>
        <v>3435</v>
      </c>
      <c r="J3440" s="100">
        <f t="shared" si="226"/>
        <v>46797</v>
      </c>
      <c r="K3440" s="100">
        <f t="shared" si="226"/>
        <v>46797</v>
      </c>
      <c r="L3440" s="109"/>
      <c r="M3440" s="1"/>
      <c r="N3440" s="1"/>
      <c r="O3440" s="1"/>
    </row>
    <row r="3441" spans="9:15">
      <c r="I3441" s="108">
        <f t="shared" si="226"/>
        <v>3436</v>
      </c>
      <c r="J3441" s="100">
        <f t="shared" si="226"/>
        <v>46798</v>
      </c>
      <c r="K3441" s="100">
        <f t="shared" si="226"/>
        <v>46798</v>
      </c>
      <c r="L3441" s="109"/>
      <c r="M3441" s="1"/>
      <c r="N3441" s="1"/>
      <c r="O3441" s="1"/>
    </row>
    <row r="3442" spans="9:15">
      <c r="I3442" s="108">
        <f t="shared" si="226"/>
        <v>3437</v>
      </c>
      <c r="J3442" s="100">
        <f t="shared" si="226"/>
        <v>46799</v>
      </c>
      <c r="K3442" s="100">
        <f t="shared" si="226"/>
        <v>46799</v>
      </c>
      <c r="L3442" s="109"/>
      <c r="M3442" s="1"/>
      <c r="N3442" s="1"/>
      <c r="O3442" s="1"/>
    </row>
    <row r="3443" spans="9:15">
      <c r="I3443" s="108">
        <f t="shared" si="226"/>
        <v>3438</v>
      </c>
      <c r="J3443" s="100">
        <f t="shared" si="226"/>
        <v>46800</v>
      </c>
      <c r="K3443" s="100">
        <f t="shared" si="226"/>
        <v>46800</v>
      </c>
      <c r="L3443" s="109"/>
      <c r="M3443" s="1"/>
      <c r="N3443" s="1"/>
      <c r="O3443" s="1"/>
    </row>
    <row r="3444" spans="9:15">
      <c r="I3444" s="108">
        <f t="shared" si="226"/>
        <v>3439</v>
      </c>
      <c r="J3444" s="100">
        <f t="shared" si="226"/>
        <v>46801</v>
      </c>
      <c r="K3444" s="100">
        <f t="shared" si="226"/>
        <v>46801</v>
      </c>
      <c r="L3444" s="109"/>
      <c r="M3444" s="1"/>
      <c r="N3444" s="1"/>
      <c r="O3444" s="1"/>
    </row>
    <row r="3445" spans="9:15">
      <c r="I3445" s="108">
        <f t="shared" si="226"/>
        <v>3440</v>
      </c>
      <c r="J3445" s="100">
        <f t="shared" si="226"/>
        <v>46802</v>
      </c>
      <c r="K3445" s="100">
        <f t="shared" si="226"/>
        <v>46802</v>
      </c>
      <c r="L3445" s="109"/>
      <c r="M3445" s="1"/>
      <c r="N3445" s="1"/>
      <c r="O3445" s="1"/>
    </row>
    <row r="3446" spans="9:15">
      <c r="I3446" s="108">
        <f t="shared" si="226"/>
        <v>3441</v>
      </c>
      <c r="J3446" s="100">
        <f t="shared" si="226"/>
        <v>46803</v>
      </c>
      <c r="K3446" s="100">
        <f t="shared" si="226"/>
        <v>46803</v>
      </c>
      <c r="L3446" s="109"/>
      <c r="M3446" s="1"/>
      <c r="N3446" s="1"/>
      <c r="O3446" s="1"/>
    </row>
    <row r="3447" spans="9:15">
      <c r="I3447" s="108">
        <f t="shared" si="226"/>
        <v>3442</v>
      </c>
      <c r="J3447" s="100">
        <f t="shared" si="226"/>
        <v>46804</v>
      </c>
      <c r="K3447" s="100">
        <f t="shared" si="226"/>
        <v>46804</v>
      </c>
      <c r="L3447" s="109"/>
      <c r="M3447" s="1"/>
      <c r="N3447" s="1"/>
      <c r="O3447" s="1"/>
    </row>
    <row r="3448" spans="9:15">
      <c r="I3448" s="108">
        <f t="shared" ref="I3448:K3463" si="227">I3447+1</f>
        <v>3443</v>
      </c>
      <c r="J3448" s="100">
        <f t="shared" si="227"/>
        <v>46805</v>
      </c>
      <c r="K3448" s="100">
        <f t="shared" si="227"/>
        <v>46805</v>
      </c>
      <c r="L3448" s="109"/>
      <c r="M3448" s="1"/>
      <c r="N3448" s="1"/>
      <c r="O3448" s="1"/>
    </row>
    <row r="3449" spans="9:15">
      <c r="I3449" s="108">
        <f t="shared" si="227"/>
        <v>3444</v>
      </c>
      <c r="J3449" s="100">
        <f t="shared" si="227"/>
        <v>46806</v>
      </c>
      <c r="K3449" s="100">
        <f t="shared" si="227"/>
        <v>46806</v>
      </c>
      <c r="L3449" s="109"/>
      <c r="M3449" s="1"/>
      <c r="N3449" s="1"/>
      <c r="O3449" s="1"/>
    </row>
    <row r="3450" spans="9:15">
      <c r="I3450" s="108">
        <f t="shared" si="227"/>
        <v>3445</v>
      </c>
      <c r="J3450" s="100">
        <f t="shared" si="227"/>
        <v>46807</v>
      </c>
      <c r="K3450" s="100">
        <f t="shared" si="227"/>
        <v>46807</v>
      </c>
      <c r="L3450" s="109"/>
      <c r="M3450" s="1"/>
      <c r="N3450" s="1"/>
      <c r="O3450" s="1"/>
    </row>
    <row r="3451" spans="9:15">
      <c r="I3451" s="108">
        <f t="shared" si="227"/>
        <v>3446</v>
      </c>
      <c r="J3451" s="100">
        <f t="shared" si="227"/>
        <v>46808</v>
      </c>
      <c r="K3451" s="100">
        <f t="shared" si="227"/>
        <v>46808</v>
      </c>
      <c r="L3451" s="109"/>
      <c r="M3451" s="1"/>
      <c r="N3451" s="1"/>
      <c r="O3451" s="1"/>
    </row>
    <row r="3452" spans="9:15">
      <c r="I3452" s="108">
        <f t="shared" si="227"/>
        <v>3447</v>
      </c>
      <c r="J3452" s="100">
        <f t="shared" si="227"/>
        <v>46809</v>
      </c>
      <c r="K3452" s="100">
        <f t="shared" si="227"/>
        <v>46809</v>
      </c>
      <c r="L3452" s="109"/>
      <c r="M3452" s="1"/>
      <c r="N3452" s="1"/>
      <c r="O3452" s="1"/>
    </row>
    <row r="3453" spans="9:15">
      <c r="I3453" s="108">
        <f t="shared" si="227"/>
        <v>3448</v>
      </c>
      <c r="J3453" s="100">
        <f t="shared" si="227"/>
        <v>46810</v>
      </c>
      <c r="K3453" s="100">
        <f t="shared" si="227"/>
        <v>46810</v>
      </c>
      <c r="L3453" s="109"/>
      <c r="M3453" s="1"/>
      <c r="N3453" s="1"/>
      <c r="O3453" s="1"/>
    </row>
    <row r="3454" spans="9:15">
      <c r="I3454" s="108">
        <f t="shared" si="227"/>
        <v>3449</v>
      </c>
      <c r="J3454" s="100">
        <f t="shared" si="227"/>
        <v>46811</v>
      </c>
      <c r="K3454" s="100">
        <f t="shared" si="227"/>
        <v>46811</v>
      </c>
      <c r="L3454" s="109"/>
      <c r="M3454" s="1"/>
      <c r="N3454" s="1"/>
      <c r="O3454" s="1"/>
    </row>
    <row r="3455" spans="9:15">
      <c r="I3455" s="108">
        <f t="shared" si="227"/>
        <v>3450</v>
      </c>
      <c r="J3455" s="100">
        <f t="shared" si="227"/>
        <v>46812</v>
      </c>
      <c r="K3455" s="100">
        <f t="shared" si="227"/>
        <v>46812</v>
      </c>
      <c r="L3455" s="109"/>
      <c r="M3455" s="1"/>
      <c r="N3455" s="1"/>
      <c r="O3455" s="1"/>
    </row>
    <row r="3456" spans="9:15">
      <c r="I3456" s="108">
        <f t="shared" si="227"/>
        <v>3451</v>
      </c>
      <c r="J3456" s="100">
        <f t="shared" si="227"/>
        <v>46813</v>
      </c>
      <c r="K3456" s="100">
        <f t="shared" si="227"/>
        <v>46813</v>
      </c>
      <c r="L3456" s="109"/>
      <c r="M3456" s="1"/>
      <c r="N3456" s="1"/>
      <c r="O3456" s="1"/>
    </row>
    <row r="3457" spans="9:15">
      <c r="I3457" s="108">
        <f t="shared" si="227"/>
        <v>3452</v>
      </c>
      <c r="J3457" s="100">
        <f t="shared" si="227"/>
        <v>46814</v>
      </c>
      <c r="K3457" s="100">
        <f t="shared" si="227"/>
        <v>46814</v>
      </c>
      <c r="L3457" s="109"/>
      <c r="M3457" s="1"/>
      <c r="N3457" s="1"/>
      <c r="O3457" s="1"/>
    </row>
    <row r="3458" spans="9:15">
      <c r="I3458" s="108">
        <f t="shared" si="227"/>
        <v>3453</v>
      </c>
      <c r="J3458" s="100">
        <f t="shared" si="227"/>
        <v>46815</v>
      </c>
      <c r="K3458" s="100">
        <f t="shared" si="227"/>
        <v>46815</v>
      </c>
      <c r="L3458" s="109"/>
      <c r="M3458" s="1"/>
      <c r="N3458" s="1"/>
      <c r="O3458" s="1"/>
    </row>
    <row r="3459" spans="9:15">
      <c r="I3459" s="108">
        <f t="shared" si="227"/>
        <v>3454</v>
      </c>
      <c r="J3459" s="100">
        <f t="shared" si="227"/>
        <v>46816</v>
      </c>
      <c r="K3459" s="100">
        <f t="shared" si="227"/>
        <v>46816</v>
      </c>
      <c r="L3459" s="109"/>
      <c r="M3459" s="1"/>
      <c r="N3459" s="1"/>
      <c r="O3459" s="1"/>
    </row>
    <row r="3460" spans="9:15">
      <c r="I3460" s="108">
        <f t="shared" si="227"/>
        <v>3455</v>
      </c>
      <c r="J3460" s="100">
        <f t="shared" si="227"/>
        <v>46817</v>
      </c>
      <c r="K3460" s="100">
        <f t="shared" si="227"/>
        <v>46817</v>
      </c>
      <c r="L3460" s="109"/>
      <c r="M3460" s="1"/>
      <c r="N3460" s="1"/>
      <c r="O3460" s="1"/>
    </row>
    <row r="3461" spans="9:15">
      <c r="I3461" s="108">
        <f t="shared" si="227"/>
        <v>3456</v>
      </c>
      <c r="J3461" s="100">
        <f t="shared" si="227"/>
        <v>46818</v>
      </c>
      <c r="K3461" s="100">
        <f t="shared" si="227"/>
        <v>46818</v>
      </c>
      <c r="L3461" s="109"/>
      <c r="M3461" s="1"/>
      <c r="N3461" s="1"/>
      <c r="O3461" s="1"/>
    </row>
    <row r="3462" spans="9:15">
      <c r="I3462" s="108">
        <f t="shared" si="227"/>
        <v>3457</v>
      </c>
      <c r="J3462" s="100">
        <f t="shared" si="227"/>
        <v>46819</v>
      </c>
      <c r="K3462" s="100">
        <f t="shared" si="227"/>
        <v>46819</v>
      </c>
      <c r="L3462" s="109"/>
      <c r="M3462" s="1"/>
      <c r="N3462" s="1"/>
      <c r="O3462" s="1"/>
    </row>
    <row r="3463" spans="9:15">
      <c r="I3463" s="108">
        <f t="shared" si="227"/>
        <v>3458</v>
      </c>
      <c r="J3463" s="100">
        <f t="shared" si="227"/>
        <v>46820</v>
      </c>
      <c r="K3463" s="100">
        <f t="shared" si="227"/>
        <v>46820</v>
      </c>
      <c r="L3463" s="109"/>
      <c r="M3463" s="1"/>
      <c r="N3463" s="1"/>
      <c r="O3463" s="1"/>
    </row>
    <row r="3464" spans="9:15">
      <c r="I3464" s="108">
        <f t="shared" ref="I3464:K3479" si="228">I3463+1</f>
        <v>3459</v>
      </c>
      <c r="J3464" s="100">
        <f t="shared" si="228"/>
        <v>46821</v>
      </c>
      <c r="K3464" s="100">
        <f t="shared" si="228"/>
        <v>46821</v>
      </c>
      <c r="L3464" s="109"/>
      <c r="M3464" s="1"/>
      <c r="N3464" s="1"/>
      <c r="O3464" s="1"/>
    </row>
    <row r="3465" spans="9:15">
      <c r="I3465" s="108">
        <f t="shared" si="228"/>
        <v>3460</v>
      </c>
      <c r="J3465" s="100">
        <f t="shared" si="228"/>
        <v>46822</v>
      </c>
      <c r="K3465" s="100">
        <f t="shared" si="228"/>
        <v>46822</v>
      </c>
      <c r="L3465" s="109"/>
      <c r="M3465" s="1"/>
      <c r="N3465" s="1"/>
      <c r="O3465" s="1"/>
    </row>
    <row r="3466" spans="9:15">
      <c r="I3466" s="108">
        <f t="shared" si="228"/>
        <v>3461</v>
      </c>
      <c r="J3466" s="100">
        <f t="shared" si="228"/>
        <v>46823</v>
      </c>
      <c r="K3466" s="100">
        <f t="shared" si="228"/>
        <v>46823</v>
      </c>
      <c r="L3466" s="109"/>
      <c r="M3466" s="1"/>
      <c r="N3466" s="1"/>
      <c r="O3466" s="1"/>
    </row>
    <row r="3467" spans="9:15">
      <c r="I3467" s="108">
        <f t="shared" si="228"/>
        <v>3462</v>
      </c>
      <c r="J3467" s="100">
        <f t="shared" si="228"/>
        <v>46824</v>
      </c>
      <c r="K3467" s="100">
        <f t="shared" si="228"/>
        <v>46824</v>
      </c>
      <c r="L3467" s="109"/>
      <c r="M3467" s="1"/>
      <c r="N3467" s="1"/>
      <c r="O3467" s="1"/>
    </row>
    <row r="3468" spans="9:15">
      <c r="I3468" s="108">
        <f t="shared" si="228"/>
        <v>3463</v>
      </c>
      <c r="J3468" s="100">
        <f t="shared" si="228"/>
        <v>46825</v>
      </c>
      <c r="K3468" s="100">
        <f t="shared" si="228"/>
        <v>46825</v>
      </c>
      <c r="L3468" s="109"/>
      <c r="M3468" s="1"/>
      <c r="N3468" s="1"/>
      <c r="O3468" s="1"/>
    </row>
    <row r="3469" spans="9:15">
      <c r="I3469" s="108">
        <f t="shared" si="228"/>
        <v>3464</v>
      </c>
      <c r="J3469" s="100">
        <f t="shared" si="228"/>
        <v>46826</v>
      </c>
      <c r="K3469" s="100">
        <f t="shared" si="228"/>
        <v>46826</v>
      </c>
      <c r="L3469" s="109"/>
      <c r="M3469" s="1"/>
      <c r="N3469" s="1"/>
      <c r="O3469" s="1"/>
    </row>
    <row r="3470" spans="9:15">
      <c r="I3470" s="108">
        <f t="shared" si="228"/>
        <v>3465</v>
      </c>
      <c r="J3470" s="100">
        <f t="shared" si="228"/>
        <v>46827</v>
      </c>
      <c r="K3470" s="100">
        <f t="shared" si="228"/>
        <v>46827</v>
      </c>
      <c r="L3470" s="109"/>
      <c r="M3470" s="1"/>
      <c r="N3470" s="1"/>
      <c r="O3470" s="1"/>
    </row>
    <row r="3471" spans="9:15">
      <c r="I3471" s="108">
        <f t="shared" si="228"/>
        <v>3466</v>
      </c>
      <c r="J3471" s="100">
        <f t="shared" si="228"/>
        <v>46828</v>
      </c>
      <c r="K3471" s="100">
        <f t="shared" si="228"/>
        <v>46828</v>
      </c>
      <c r="L3471" s="109"/>
      <c r="M3471" s="1"/>
      <c r="N3471" s="1"/>
      <c r="O3471" s="1"/>
    </row>
    <row r="3472" spans="9:15">
      <c r="I3472" s="108">
        <f t="shared" si="228"/>
        <v>3467</v>
      </c>
      <c r="J3472" s="100">
        <f t="shared" si="228"/>
        <v>46829</v>
      </c>
      <c r="K3472" s="100">
        <f t="shared" si="228"/>
        <v>46829</v>
      </c>
      <c r="L3472" s="109"/>
      <c r="M3472" s="1"/>
      <c r="N3472" s="1"/>
      <c r="O3472" s="1"/>
    </row>
    <row r="3473" spans="9:15">
      <c r="I3473" s="108">
        <f t="shared" si="228"/>
        <v>3468</v>
      </c>
      <c r="J3473" s="100">
        <f t="shared" si="228"/>
        <v>46830</v>
      </c>
      <c r="K3473" s="100">
        <f t="shared" si="228"/>
        <v>46830</v>
      </c>
      <c r="L3473" s="109"/>
      <c r="M3473" s="1"/>
      <c r="N3473" s="1"/>
      <c r="O3473" s="1"/>
    </row>
    <row r="3474" spans="9:15">
      <c r="I3474" s="108">
        <f t="shared" si="228"/>
        <v>3469</v>
      </c>
      <c r="J3474" s="100">
        <f t="shared" si="228"/>
        <v>46831</v>
      </c>
      <c r="K3474" s="100">
        <f t="shared" si="228"/>
        <v>46831</v>
      </c>
      <c r="L3474" s="109"/>
      <c r="M3474" s="1"/>
      <c r="N3474" s="1"/>
      <c r="O3474" s="1"/>
    </row>
    <row r="3475" spans="9:15">
      <c r="I3475" s="108">
        <f t="shared" si="228"/>
        <v>3470</v>
      </c>
      <c r="J3475" s="100">
        <f t="shared" si="228"/>
        <v>46832</v>
      </c>
      <c r="K3475" s="100">
        <f t="shared" si="228"/>
        <v>46832</v>
      </c>
      <c r="L3475" s="109"/>
      <c r="M3475" s="1"/>
      <c r="N3475" s="1"/>
      <c r="O3475" s="1"/>
    </row>
    <row r="3476" spans="9:15">
      <c r="I3476" s="108">
        <f t="shared" si="228"/>
        <v>3471</v>
      </c>
      <c r="J3476" s="100">
        <f t="shared" si="228"/>
        <v>46833</v>
      </c>
      <c r="K3476" s="100">
        <f t="shared" si="228"/>
        <v>46833</v>
      </c>
      <c r="L3476" s="109"/>
      <c r="M3476" s="1"/>
      <c r="N3476" s="1"/>
      <c r="O3476" s="1"/>
    </row>
    <row r="3477" spans="9:15">
      <c r="I3477" s="108">
        <f t="shared" si="228"/>
        <v>3472</v>
      </c>
      <c r="J3477" s="100">
        <f t="shared" si="228"/>
        <v>46834</v>
      </c>
      <c r="K3477" s="100">
        <f t="shared" si="228"/>
        <v>46834</v>
      </c>
      <c r="L3477" s="109"/>
      <c r="M3477" s="1"/>
      <c r="N3477" s="1"/>
      <c r="O3477" s="1"/>
    </row>
    <row r="3478" spans="9:15">
      <c r="I3478" s="108">
        <f t="shared" si="228"/>
        <v>3473</v>
      </c>
      <c r="J3478" s="100">
        <f t="shared" si="228"/>
        <v>46835</v>
      </c>
      <c r="K3478" s="100">
        <f t="shared" si="228"/>
        <v>46835</v>
      </c>
      <c r="L3478" s="109"/>
      <c r="M3478" s="1"/>
      <c r="N3478" s="1"/>
      <c r="O3478" s="1"/>
    </row>
    <row r="3479" spans="9:15">
      <c r="I3479" s="108">
        <f t="shared" si="228"/>
        <v>3474</v>
      </c>
      <c r="J3479" s="100">
        <f t="shared" si="228"/>
        <v>46836</v>
      </c>
      <c r="K3479" s="100">
        <f t="shared" si="228"/>
        <v>46836</v>
      </c>
      <c r="L3479" s="109"/>
      <c r="M3479" s="1"/>
      <c r="N3479" s="1"/>
      <c r="O3479" s="1"/>
    </row>
    <row r="3480" spans="9:15">
      <c r="I3480" s="108">
        <f t="shared" ref="I3480:K3495" si="229">I3479+1</f>
        <v>3475</v>
      </c>
      <c r="J3480" s="100">
        <f t="shared" si="229"/>
        <v>46837</v>
      </c>
      <c r="K3480" s="100">
        <f t="shared" si="229"/>
        <v>46837</v>
      </c>
      <c r="L3480" s="109"/>
      <c r="M3480" s="1"/>
      <c r="N3480" s="1"/>
      <c r="O3480" s="1"/>
    </row>
    <row r="3481" spans="9:15">
      <c r="I3481" s="108">
        <f t="shared" si="229"/>
        <v>3476</v>
      </c>
      <c r="J3481" s="100">
        <f t="shared" si="229"/>
        <v>46838</v>
      </c>
      <c r="K3481" s="100">
        <f t="shared" si="229"/>
        <v>46838</v>
      </c>
      <c r="L3481" s="109"/>
      <c r="M3481" s="1"/>
      <c r="N3481" s="1"/>
      <c r="O3481" s="1"/>
    </row>
    <row r="3482" spans="9:15">
      <c r="I3482" s="108">
        <f t="shared" si="229"/>
        <v>3477</v>
      </c>
      <c r="J3482" s="100">
        <f t="shared" si="229"/>
        <v>46839</v>
      </c>
      <c r="K3482" s="100">
        <f t="shared" si="229"/>
        <v>46839</v>
      </c>
      <c r="L3482" s="109"/>
      <c r="M3482" s="1"/>
      <c r="N3482" s="1"/>
      <c r="O3482" s="1"/>
    </row>
    <row r="3483" spans="9:15">
      <c r="I3483" s="108">
        <f t="shared" si="229"/>
        <v>3478</v>
      </c>
      <c r="J3483" s="100">
        <f t="shared" si="229"/>
        <v>46840</v>
      </c>
      <c r="K3483" s="100">
        <f t="shared" si="229"/>
        <v>46840</v>
      </c>
      <c r="L3483" s="109"/>
      <c r="M3483" s="1"/>
      <c r="N3483" s="1"/>
      <c r="O3483" s="1"/>
    </row>
    <row r="3484" spans="9:15">
      <c r="I3484" s="108">
        <f t="shared" si="229"/>
        <v>3479</v>
      </c>
      <c r="J3484" s="100">
        <f t="shared" si="229"/>
        <v>46841</v>
      </c>
      <c r="K3484" s="100">
        <f t="shared" si="229"/>
        <v>46841</v>
      </c>
      <c r="L3484" s="109"/>
      <c r="M3484" s="1"/>
      <c r="N3484" s="1"/>
      <c r="O3484" s="1"/>
    </row>
    <row r="3485" spans="9:15">
      <c r="I3485" s="108">
        <f t="shared" si="229"/>
        <v>3480</v>
      </c>
      <c r="J3485" s="100">
        <f t="shared" si="229"/>
        <v>46842</v>
      </c>
      <c r="K3485" s="100">
        <f t="shared" si="229"/>
        <v>46842</v>
      </c>
      <c r="L3485" s="109"/>
      <c r="M3485" s="1"/>
      <c r="N3485" s="1"/>
      <c r="O3485" s="1"/>
    </row>
    <row r="3486" spans="9:15">
      <c r="I3486" s="108">
        <f t="shared" si="229"/>
        <v>3481</v>
      </c>
      <c r="J3486" s="100">
        <f t="shared" si="229"/>
        <v>46843</v>
      </c>
      <c r="K3486" s="100">
        <f t="shared" si="229"/>
        <v>46843</v>
      </c>
      <c r="L3486" s="109"/>
      <c r="M3486" s="1"/>
      <c r="N3486" s="1"/>
      <c r="O3486" s="1"/>
    </row>
    <row r="3487" spans="9:15">
      <c r="I3487" s="108">
        <f t="shared" si="229"/>
        <v>3482</v>
      </c>
      <c r="J3487" s="100">
        <f t="shared" si="229"/>
        <v>46844</v>
      </c>
      <c r="K3487" s="100">
        <f t="shared" si="229"/>
        <v>46844</v>
      </c>
      <c r="L3487" s="109"/>
      <c r="M3487" s="1"/>
      <c r="N3487" s="1"/>
      <c r="O3487" s="1"/>
    </row>
    <row r="3488" spans="9:15">
      <c r="I3488" s="108">
        <f t="shared" si="229"/>
        <v>3483</v>
      </c>
      <c r="J3488" s="100">
        <f t="shared" si="229"/>
        <v>46845</v>
      </c>
      <c r="K3488" s="100">
        <f t="shared" si="229"/>
        <v>46845</v>
      </c>
      <c r="L3488" s="109"/>
      <c r="M3488" s="1"/>
      <c r="N3488" s="1"/>
      <c r="O3488" s="1"/>
    </row>
    <row r="3489" spans="9:15">
      <c r="I3489" s="108">
        <f t="shared" si="229"/>
        <v>3484</v>
      </c>
      <c r="J3489" s="100">
        <f t="shared" si="229"/>
        <v>46846</v>
      </c>
      <c r="K3489" s="100">
        <f t="shared" si="229"/>
        <v>46846</v>
      </c>
      <c r="L3489" s="109"/>
      <c r="M3489" s="1"/>
      <c r="N3489" s="1"/>
      <c r="O3489" s="1"/>
    </row>
    <row r="3490" spans="9:15">
      <c r="I3490" s="108">
        <f t="shared" si="229"/>
        <v>3485</v>
      </c>
      <c r="J3490" s="100">
        <f t="shared" si="229"/>
        <v>46847</v>
      </c>
      <c r="K3490" s="100">
        <f t="shared" si="229"/>
        <v>46847</v>
      </c>
      <c r="L3490" s="109"/>
      <c r="M3490" s="1"/>
      <c r="N3490" s="1"/>
      <c r="O3490" s="1"/>
    </row>
    <row r="3491" spans="9:15">
      <c r="I3491" s="108">
        <f t="shared" si="229"/>
        <v>3486</v>
      </c>
      <c r="J3491" s="100">
        <f t="shared" si="229"/>
        <v>46848</v>
      </c>
      <c r="K3491" s="100">
        <f t="shared" si="229"/>
        <v>46848</v>
      </c>
      <c r="L3491" s="109"/>
      <c r="M3491" s="1"/>
      <c r="N3491" s="1"/>
      <c r="O3491" s="1"/>
    </row>
    <row r="3492" spans="9:15">
      <c r="I3492" s="108">
        <f t="shared" si="229"/>
        <v>3487</v>
      </c>
      <c r="J3492" s="100">
        <f t="shared" si="229"/>
        <v>46849</v>
      </c>
      <c r="K3492" s="100">
        <f t="shared" si="229"/>
        <v>46849</v>
      </c>
      <c r="L3492" s="109"/>
      <c r="M3492" s="1"/>
      <c r="N3492" s="1"/>
      <c r="O3492" s="1"/>
    </row>
    <row r="3493" spans="9:15">
      <c r="I3493" s="108">
        <f t="shared" si="229"/>
        <v>3488</v>
      </c>
      <c r="J3493" s="100">
        <f t="shared" si="229"/>
        <v>46850</v>
      </c>
      <c r="K3493" s="100">
        <f t="shared" si="229"/>
        <v>46850</v>
      </c>
      <c r="L3493" s="109"/>
      <c r="M3493" s="1"/>
      <c r="N3493" s="1"/>
      <c r="O3493" s="1"/>
    </row>
    <row r="3494" spans="9:15">
      <c r="I3494" s="108">
        <f t="shared" si="229"/>
        <v>3489</v>
      </c>
      <c r="J3494" s="100">
        <f t="shared" si="229"/>
        <v>46851</v>
      </c>
      <c r="K3494" s="100">
        <f t="shared" si="229"/>
        <v>46851</v>
      </c>
      <c r="L3494" s="109"/>
      <c r="M3494" s="1"/>
      <c r="N3494" s="1"/>
      <c r="O3494" s="1"/>
    </row>
    <row r="3495" spans="9:15">
      <c r="I3495" s="108">
        <f t="shared" si="229"/>
        <v>3490</v>
      </c>
      <c r="J3495" s="100">
        <f t="shared" si="229"/>
        <v>46852</v>
      </c>
      <c r="K3495" s="100">
        <f t="shared" si="229"/>
        <v>46852</v>
      </c>
      <c r="L3495" s="109"/>
      <c r="M3495" s="1"/>
      <c r="N3495" s="1"/>
      <c r="O3495" s="1"/>
    </row>
    <row r="3496" spans="9:15">
      <c r="I3496" s="108">
        <f t="shared" ref="I3496:K3511" si="230">I3495+1</f>
        <v>3491</v>
      </c>
      <c r="J3496" s="100">
        <f t="shared" si="230"/>
        <v>46853</v>
      </c>
      <c r="K3496" s="100">
        <f t="shared" si="230"/>
        <v>46853</v>
      </c>
      <c r="L3496" s="109"/>
      <c r="M3496" s="1"/>
      <c r="N3496" s="1"/>
      <c r="O3496" s="1"/>
    </row>
    <row r="3497" spans="9:15">
      <c r="I3497" s="108">
        <f t="shared" si="230"/>
        <v>3492</v>
      </c>
      <c r="J3497" s="100">
        <f t="shared" si="230"/>
        <v>46854</v>
      </c>
      <c r="K3497" s="100">
        <f t="shared" si="230"/>
        <v>46854</v>
      </c>
      <c r="L3497" s="109"/>
      <c r="M3497" s="1"/>
      <c r="N3497" s="1"/>
      <c r="O3497" s="1"/>
    </row>
    <row r="3498" spans="9:15">
      <c r="I3498" s="108">
        <f t="shared" si="230"/>
        <v>3493</v>
      </c>
      <c r="J3498" s="100">
        <f t="shared" si="230"/>
        <v>46855</v>
      </c>
      <c r="K3498" s="100">
        <f t="shared" si="230"/>
        <v>46855</v>
      </c>
      <c r="L3498" s="109"/>
      <c r="M3498" s="1"/>
      <c r="N3498" s="1"/>
      <c r="O3498" s="1"/>
    </row>
    <row r="3499" spans="9:15">
      <c r="I3499" s="108">
        <f t="shared" si="230"/>
        <v>3494</v>
      </c>
      <c r="J3499" s="100">
        <f t="shared" si="230"/>
        <v>46856</v>
      </c>
      <c r="K3499" s="100">
        <f t="shared" si="230"/>
        <v>46856</v>
      </c>
      <c r="L3499" s="109"/>
      <c r="M3499" s="1"/>
      <c r="N3499" s="1"/>
      <c r="O3499" s="1"/>
    </row>
    <row r="3500" spans="9:15">
      <c r="I3500" s="108">
        <f t="shared" si="230"/>
        <v>3495</v>
      </c>
      <c r="J3500" s="100">
        <f t="shared" si="230"/>
        <v>46857</v>
      </c>
      <c r="K3500" s="100">
        <f t="shared" si="230"/>
        <v>46857</v>
      </c>
      <c r="L3500" s="109"/>
      <c r="M3500" s="1"/>
      <c r="N3500" s="1"/>
      <c r="O3500" s="1"/>
    </row>
    <row r="3501" spans="9:15">
      <c r="I3501" s="108">
        <f t="shared" si="230"/>
        <v>3496</v>
      </c>
      <c r="J3501" s="100">
        <f t="shared" si="230"/>
        <v>46858</v>
      </c>
      <c r="K3501" s="100">
        <f t="shared" si="230"/>
        <v>46858</v>
      </c>
      <c r="L3501" s="109"/>
      <c r="M3501" s="1"/>
      <c r="N3501" s="1"/>
      <c r="O3501" s="1"/>
    </row>
    <row r="3502" spans="9:15">
      <c r="I3502" s="108">
        <f t="shared" si="230"/>
        <v>3497</v>
      </c>
      <c r="J3502" s="100">
        <f t="shared" si="230"/>
        <v>46859</v>
      </c>
      <c r="K3502" s="100">
        <f t="shared" si="230"/>
        <v>46859</v>
      </c>
      <c r="L3502" s="109"/>
      <c r="M3502" s="1"/>
      <c r="N3502" s="1"/>
      <c r="O3502" s="1"/>
    </row>
    <row r="3503" spans="9:15">
      <c r="I3503" s="108">
        <f t="shared" si="230"/>
        <v>3498</v>
      </c>
      <c r="J3503" s="100">
        <f t="shared" si="230"/>
        <v>46860</v>
      </c>
      <c r="K3503" s="100">
        <f t="shared" si="230"/>
        <v>46860</v>
      </c>
      <c r="L3503" s="109"/>
      <c r="M3503" s="1"/>
      <c r="N3503" s="1"/>
      <c r="O3503" s="1"/>
    </row>
    <row r="3504" spans="9:15">
      <c r="I3504" s="108">
        <f t="shared" si="230"/>
        <v>3499</v>
      </c>
      <c r="J3504" s="100">
        <f t="shared" si="230"/>
        <v>46861</v>
      </c>
      <c r="K3504" s="100">
        <f t="shared" si="230"/>
        <v>46861</v>
      </c>
      <c r="L3504" s="109"/>
      <c r="M3504" s="1"/>
      <c r="N3504" s="1"/>
      <c r="O3504" s="1"/>
    </row>
    <row r="3505" spans="9:15">
      <c r="I3505" s="108">
        <f t="shared" si="230"/>
        <v>3500</v>
      </c>
      <c r="J3505" s="100">
        <f t="shared" si="230"/>
        <v>46862</v>
      </c>
      <c r="K3505" s="100">
        <f t="shared" si="230"/>
        <v>46862</v>
      </c>
      <c r="L3505" s="109"/>
      <c r="M3505" s="1"/>
      <c r="N3505" s="1"/>
      <c r="O3505" s="1"/>
    </row>
    <row r="3506" spans="9:15">
      <c r="I3506" s="108">
        <f t="shared" si="230"/>
        <v>3501</v>
      </c>
      <c r="J3506" s="100">
        <f t="shared" si="230"/>
        <v>46863</v>
      </c>
      <c r="K3506" s="100">
        <f t="shared" si="230"/>
        <v>46863</v>
      </c>
      <c r="L3506" s="109"/>
      <c r="M3506" s="1"/>
      <c r="N3506" s="1"/>
      <c r="O3506" s="1"/>
    </row>
    <row r="3507" spans="9:15">
      <c r="I3507" s="108">
        <f t="shared" si="230"/>
        <v>3502</v>
      </c>
      <c r="J3507" s="100">
        <f t="shared" si="230"/>
        <v>46864</v>
      </c>
      <c r="K3507" s="100">
        <f t="shared" si="230"/>
        <v>46864</v>
      </c>
      <c r="L3507" s="109"/>
      <c r="M3507" s="1"/>
      <c r="N3507" s="1"/>
      <c r="O3507" s="1"/>
    </row>
    <row r="3508" spans="9:15">
      <c r="I3508" s="108">
        <f t="shared" si="230"/>
        <v>3503</v>
      </c>
      <c r="J3508" s="100">
        <f t="shared" si="230"/>
        <v>46865</v>
      </c>
      <c r="K3508" s="100">
        <f t="shared" si="230"/>
        <v>46865</v>
      </c>
      <c r="L3508" s="109"/>
      <c r="M3508" s="1"/>
      <c r="N3508" s="1"/>
      <c r="O3508" s="1"/>
    </row>
    <row r="3509" spans="9:15">
      <c r="I3509" s="108">
        <f t="shared" si="230"/>
        <v>3504</v>
      </c>
      <c r="J3509" s="100">
        <f t="shared" si="230"/>
        <v>46866</v>
      </c>
      <c r="K3509" s="100">
        <f t="shared" si="230"/>
        <v>46866</v>
      </c>
      <c r="L3509" s="109"/>
      <c r="M3509" s="1"/>
      <c r="N3509" s="1"/>
      <c r="O3509" s="1"/>
    </row>
    <row r="3510" spans="9:15">
      <c r="I3510" s="108">
        <f t="shared" si="230"/>
        <v>3505</v>
      </c>
      <c r="J3510" s="100">
        <f t="shared" si="230"/>
        <v>46867</v>
      </c>
      <c r="K3510" s="100">
        <f t="shared" si="230"/>
        <v>46867</v>
      </c>
      <c r="L3510" s="109"/>
      <c r="M3510" s="1"/>
      <c r="N3510" s="1"/>
      <c r="O3510" s="1"/>
    </row>
    <row r="3511" spans="9:15">
      <c r="I3511" s="108">
        <f t="shared" si="230"/>
        <v>3506</v>
      </c>
      <c r="J3511" s="100">
        <f t="shared" si="230"/>
        <v>46868</v>
      </c>
      <c r="K3511" s="100">
        <f t="shared" si="230"/>
        <v>46868</v>
      </c>
      <c r="L3511" s="109"/>
      <c r="M3511" s="1"/>
      <c r="N3511" s="1"/>
      <c r="O3511" s="1"/>
    </row>
    <row r="3512" spans="9:15">
      <c r="I3512" s="108">
        <f t="shared" ref="I3512:K3527" si="231">I3511+1</f>
        <v>3507</v>
      </c>
      <c r="J3512" s="100">
        <f t="shared" si="231"/>
        <v>46869</v>
      </c>
      <c r="K3512" s="100">
        <f t="shared" si="231"/>
        <v>46869</v>
      </c>
      <c r="L3512" s="109"/>
      <c r="M3512" s="1"/>
      <c r="N3512" s="1"/>
      <c r="O3512" s="1"/>
    </row>
    <row r="3513" spans="9:15">
      <c r="I3513" s="108">
        <f t="shared" si="231"/>
        <v>3508</v>
      </c>
      <c r="J3513" s="100">
        <f t="shared" si="231"/>
        <v>46870</v>
      </c>
      <c r="K3513" s="100">
        <f t="shared" si="231"/>
        <v>46870</v>
      </c>
      <c r="L3513" s="109"/>
      <c r="M3513" s="1"/>
      <c r="N3513" s="1"/>
      <c r="O3513" s="1"/>
    </row>
    <row r="3514" spans="9:15">
      <c r="I3514" s="108">
        <f t="shared" si="231"/>
        <v>3509</v>
      </c>
      <c r="J3514" s="100">
        <f t="shared" si="231"/>
        <v>46871</v>
      </c>
      <c r="K3514" s="100">
        <f t="shared" si="231"/>
        <v>46871</v>
      </c>
      <c r="L3514" s="109"/>
      <c r="M3514" s="1"/>
      <c r="N3514" s="1"/>
      <c r="O3514" s="1"/>
    </row>
    <row r="3515" spans="9:15">
      <c r="I3515" s="108">
        <f t="shared" si="231"/>
        <v>3510</v>
      </c>
      <c r="J3515" s="100">
        <f t="shared" si="231"/>
        <v>46872</v>
      </c>
      <c r="K3515" s="100">
        <f t="shared" si="231"/>
        <v>46872</v>
      </c>
      <c r="L3515" s="109"/>
      <c r="M3515" s="1"/>
      <c r="N3515" s="1"/>
      <c r="O3515" s="1"/>
    </row>
    <row r="3516" spans="9:15">
      <c r="I3516" s="108">
        <f t="shared" si="231"/>
        <v>3511</v>
      </c>
      <c r="J3516" s="100">
        <f t="shared" si="231"/>
        <v>46873</v>
      </c>
      <c r="K3516" s="100">
        <f t="shared" si="231"/>
        <v>46873</v>
      </c>
      <c r="L3516" s="109"/>
      <c r="M3516" s="1"/>
      <c r="N3516" s="1"/>
      <c r="O3516" s="1"/>
    </row>
    <row r="3517" spans="9:15">
      <c r="I3517" s="108">
        <f t="shared" si="231"/>
        <v>3512</v>
      </c>
      <c r="J3517" s="100">
        <f t="shared" si="231"/>
        <v>46874</v>
      </c>
      <c r="K3517" s="100">
        <f t="shared" si="231"/>
        <v>46874</v>
      </c>
      <c r="L3517" s="109"/>
      <c r="M3517" s="1"/>
      <c r="N3517" s="1"/>
      <c r="O3517" s="1"/>
    </row>
    <row r="3518" spans="9:15">
      <c r="I3518" s="108">
        <f t="shared" si="231"/>
        <v>3513</v>
      </c>
      <c r="J3518" s="100">
        <f t="shared" si="231"/>
        <v>46875</v>
      </c>
      <c r="K3518" s="100">
        <f t="shared" si="231"/>
        <v>46875</v>
      </c>
      <c r="L3518" s="109"/>
      <c r="M3518" s="1"/>
      <c r="N3518" s="1"/>
      <c r="O3518" s="1"/>
    </row>
    <row r="3519" spans="9:15">
      <c r="I3519" s="108">
        <f t="shared" si="231"/>
        <v>3514</v>
      </c>
      <c r="J3519" s="100">
        <f t="shared" si="231"/>
        <v>46876</v>
      </c>
      <c r="K3519" s="100">
        <f t="shared" si="231"/>
        <v>46876</v>
      </c>
      <c r="L3519" s="109"/>
      <c r="M3519" s="1"/>
      <c r="N3519" s="1"/>
      <c r="O3519" s="1"/>
    </row>
    <row r="3520" spans="9:15">
      <c r="I3520" s="108">
        <f t="shared" si="231"/>
        <v>3515</v>
      </c>
      <c r="J3520" s="100">
        <f t="shared" si="231"/>
        <v>46877</v>
      </c>
      <c r="K3520" s="100">
        <f t="shared" si="231"/>
        <v>46877</v>
      </c>
      <c r="L3520" s="109"/>
      <c r="M3520" s="1"/>
      <c r="N3520" s="1"/>
      <c r="O3520" s="1"/>
    </row>
    <row r="3521" spans="9:15">
      <c r="I3521" s="108">
        <f t="shared" si="231"/>
        <v>3516</v>
      </c>
      <c r="J3521" s="100">
        <f t="shared" si="231"/>
        <v>46878</v>
      </c>
      <c r="K3521" s="100">
        <f t="shared" si="231"/>
        <v>46878</v>
      </c>
      <c r="L3521" s="109"/>
      <c r="M3521" s="1"/>
      <c r="N3521" s="1"/>
      <c r="O3521" s="1"/>
    </row>
    <row r="3522" spans="9:15">
      <c r="I3522" s="108">
        <f t="shared" si="231"/>
        <v>3517</v>
      </c>
      <c r="J3522" s="100">
        <f t="shared" si="231"/>
        <v>46879</v>
      </c>
      <c r="K3522" s="100">
        <f t="shared" si="231"/>
        <v>46879</v>
      </c>
      <c r="L3522" s="109"/>
      <c r="M3522" s="1"/>
      <c r="N3522" s="1"/>
      <c r="O3522" s="1"/>
    </row>
    <row r="3523" spans="9:15">
      <c r="I3523" s="108">
        <f t="shared" si="231"/>
        <v>3518</v>
      </c>
      <c r="J3523" s="100">
        <f t="shared" si="231"/>
        <v>46880</v>
      </c>
      <c r="K3523" s="100">
        <f t="shared" si="231"/>
        <v>46880</v>
      </c>
      <c r="L3523" s="109"/>
      <c r="M3523" s="1"/>
      <c r="N3523" s="1"/>
      <c r="O3523" s="1"/>
    </row>
    <row r="3524" spans="9:15">
      <c r="I3524" s="108">
        <f t="shared" si="231"/>
        <v>3519</v>
      </c>
      <c r="J3524" s="100">
        <f t="shared" si="231"/>
        <v>46881</v>
      </c>
      <c r="K3524" s="100">
        <f t="shared" si="231"/>
        <v>46881</v>
      </c>
      <c r="L3524" s="109"/>
      <c r="M3524" s="1"/>
      <c r="N3524" s="1"/>
      <c r="O3524" s="1"/>
    </row>
    <row r="3525" spans="9:15">
      <c r="I3525" s="108">
        <f t="shared" si="231"/>
        <v>3520</v>
      </c>
      <c r="J3525" s="100">
        <f t="shared" si="231"/>
        <v>46882</v>
      </c>
      <c r="K3525" s="100">
        <f t="shared" si="231"/>
        <v>46882</v>
      </c>
      <c r="L3525" s="109"/>
      <c r="M3525" s="1"/>
      <c r="N3525" s="1"/>
      <c r="O3525" s="1"/>
    </row>
    <row r="3526" spans="9:15">
      <c r="I3526" s="108">
        <f t="shared" si="231"/>
        <v>3521</v>
      </c>
      <c r="J3526" s="100">
        <f t="shared" si="231"/>
        <v>46883</v>
      </c>
      <c r="K3526" s="100">
        <f t="shared" si="231"/>
        <v>46883</v>
      </c>
      <c r="L3526" s="109"/>
      <c r="M3526" s="1"/>
      <c r="N3526" s="1"/>
      <c r="O3526" s="1"/>
    </row>
    <row r="3527" spans="9:15">
      <c r="I3527" s="108">
        <f t="shared" si="231"/>
        <v>3522</v>
      </c>
      <c r="J3527" s="100">
        <f t="shared" si="231"/>
        <v>46884</v>
      </c>
      <c r="K3527" s="100">
        <f t="shared" si="231"/>
        <v>46884</v>
      </c>
      <c r="L3527" s="109"/>
      <c r="M3527" s="1"/>
      <c r="N3527" s="1"/>
      <c r="O3527" s="1"/>
    </row>
    <row r="3528" spans="9:15">
      <c r="I3528" s="108">
        <f t="shared" ref="I3528:K3543" si="232">I3527+1</f>
        <v>3523</v>
      </c>
      <c r="J3528" s="100">
        <f t="shared" si="232"/>
        <v>46885</v>
      </c>
      <c r="K3528" s="100">
        <f t="shared" si="232"/>
        <v>46885</v>
      </c>
      <c r="L3528" s="109"/>
      <c r="M3528" s="1"/>
      <c r="N3528" s="1"/>
      <c r="O3528" s="1"/>
    </row>
    <row r="3529" spans="9:15">
      <c r="I3529" s="108">
        <f t="shared" si="232"/>
        <v>3524</v>
      </c>
      <c r="J3529" s="100">
        <f t="shared" si="232"/>
        <v>46886</v>
      </c>
      <c r="K3529" s="100">
        <f t="shared" si="232"/>
        <v>46886</v>
      </c>
      <c r="L3529" s="109"/>
      <c r="M3529" s="1"/>
      <c r="N3529" s="1"/>
      <c r="O3529" s="1"/>
    </row>
    <row r="3530" spans="9:15">
      <c r="I3530" s="108">
        <f t="shared" si="232"/>
        <v>3525</v>
      </c>
      <c r="J3530" s="100">
        <f t="shared" si="232"/>
        <v>46887</v>
      </c>
      <c r="K3530" s="100">
        <f t="shared" si="232"/>
        <v>46887</v>
      </c>
      <c r="L3530" s="109"/>
      <c r="M3530" s="1"/>
      <c r="N3530" s="1"/>
      <c r="O3530" s="1"/>
    </row>
    <row r="3531" spans="9:15">
      <c r="I3531" s="108">
        <f t="shared" si="232"/>
        <v>3526</v>
      </c>
      <c r="J3531" s="100">
        <f t="shared" si="232"/>
        <v>46888</v>
      </c>
      <c r="K3531" s="100">
        <f t="shared" si="232"/>
        <v>46888</v>
      </c>
      <c r="L3531" s="109"/>
      <c r="M3531" s="1"/>
      <c r="N3531" s="1"/>
      <c r="O3531" s="1"/>
    </row>
    <row r="3532" spans="9:15">
      <c r="I3532" s="108">
        <f t="shared" si="232"/>
        <v>3527</v>
      </c>
      <c r="J3532" s="100">
        <f t="shared" si="232"/>
        <v>46889</v>
      </c>
      <c r="K3532" s="100">
        <f t="shared" si="232"/>
        <v>46889</v>
      </c>
      <c r="L3532" s="109"/>
      <c r="M3532" s="1"/>
      <c r="N3532" s="1"/>
      <c r="O3532" s="1"/>
    </row>
    <row r="3533" spans="9:15">
      <c r="I3533" s="108">
        <f t="shared" si="232"/>
        <v>3528</v>
      </c>
      <c r="J3533" s="100">
        <f t="shared" si="232"/>
        <v>46890</v>
      </c>
      <c r="K3533" s="100">
        <f t="shared" si="232"/>
        <v>46890</v>
      </c>
      <c r="L3533" s="109"/>
      <c r="M3533" s="1"/>
      <c r="N3533" s="1"/>
      <c r="O3533" s="1"/>
    </row>
    <row r="3534" spans="9:15">
      <c r="I3534" s="108">
        <f t="shared" si="232"/>
        <v>3529</v>
      </c>
      <c r="J3534" s="100">
        <f t="shared" si="232"/>
        <v>46891</v>
      </c>
      <c r="K3534" s="100">
        <f t="shared" si="232"/>
        <v>46891</v>
      </c>
      <c r="L3534" s="109"/>
      <c r="M3534" s="1"/>
      <c r="N3534" s="1"/>
      <c r="O3534" s="1"/>
    </row>
    <row r="3535" spans="9:15">
      <c r="I3535" s="108">
        <f t="shared" si="232"/>
        <v>3530</v>
      </c>
      <c r="J3535" s="100">
        <f t="shared" si="232"/>
        <v>46892</v>
      </c>
      <c r="K3535" s="100">
        <f t="shared" si="232"/>
        <v>46892</v>
      </c>
      <c r="L3535" s="109"/>
      <c r="M3535" s="1"/>
      <c r="N3535" s="1"/>
      <c r="O3535" s="1"/>
    </row>
    <row r="3536" spans="9:15">
      <c r="I3536" s="108">
        <f t="shared" si="232"/>
        <v>3531</v>
      </c>
      <c r="J3536" s="100">
        <f t="shared" si="232"/>
        <v>46893</v>
      </c>
      <c r="K3536" s="100">
        <f t="shared" si="232"/>
        <v>46893</v>
      </c>
      <c r="L3536" s="109"/>
      <c r="M3536" s="1"/>
      <c r="N3536" s="1"/>
      <c r="O3536" s="1"/>
    </row>
    <row r="3537" spans="9:15">
      <c r="I3537" s="108">
        <f t="shared" si="232"/>
        <v>3532</v>
      </c>
      <c r="J3537" s="100">
        <f t="shared" si="232"/>
        <v>46894</v>
      </c>
      <c r="K3537" s="100">
        <f t="shared" si="232"/>
        <v>46894</v>
      </c>
      <c r="L3537" s="109"/>
      <c r="M3537" s="1"/>
      <c r="N3537" s="1"/>
      <c r="O3537" s="1"/>
    </row>
    <row r="3538" spans="9:15">
      <c r="I3538" s="108">
        <f t="shared" si="232"/>
        <v>3533</v>
      </c>
      <c r="J3538" s="100">
        <f t="shared" si="232"/>
        <v>46895</v>
      </c>
      <c r="K3538" s="100">
        <f t="shared" si="232"/>
        <v>46895</v>
      </c>
      <c r="L3538" s="109"/>
      <c r="M3538" s="1"/>
      <c r="N3538" s="1"/>
      <c r="O3538" s="1"/>
    </row>
    <row r="3539" spans="9:15">
      <c r="I3539" s="108">
        <f t="shared" si="232"/>
        <v>3534</v>
      </c>
      <c r="J3539" s="100">
        <f t="shared" si="232"/>
        <v>46896</v>
      </c>
      <c r="K3539" s="100">
        <f t="shared" si="232"/>
        <v>46896</v>
      </c>
      <c r="L3539" s="109"/>
      <c r="M3539" s="1"/>
      <c r="N3539" s="1"/>
      <c r="O3539" s="1"/>
    </row>
    <row r="3540" spans="9:15">
      <c r="I3540" s="108">
        <f t="shared" si="232"/>
        <v>3535</v>
      </c>
      <c r="J3540" s="100">
        <f t="shared" si="232"/>
        <v>46897</v>
      </c>
      <c r="K3540" s="100">
        <f t="shared" si="232"/>
        <v>46897</v>
      </c>
      <c r="L3540" s="109"/>
      <c r="M3540" s="1"/>
      <c r="N3540" s="1"/>
      <c r="O3540" s="1"/>
    </row>
    <row r="3541" spans="9:15">
      <c r="I3541" s="108">
        <f t="shared" si="232"/>
        <v>3536</v>
      </c>
      <c r="J3541" s="100">
        <f t="shared" si="232"/>
        <v>46898</v>
      </c>
      <c r="K3541" s="100">
        <f t="shared" si="232"/>
        <v>46898</v>
      </c>
      <c r="L3541" s="109"/>
      <c r="M3541" s="1"/>
      <c r="N3541" s="1"/>
      <c r="O3541" s="1"/>
    </row>
    <row r="3542" spans="9:15">
      <c r="I3542" s="108">
        <f t="shared" si="232"/>
        <v>3537</v>
      </c>
      <c r="J3542" s="100">
        <f t="shared" si="232"/>
        <v>46899</v>
      </c>
      <c r="K3542" s="100">
        <f t="shared" si="232"/>
        <v>46899</v>
      </c>
      <c r="L3542" s="109"/>
      <c r="M3542" s="1"/>
      <c r="N3542" s="1"/>
      <c r="O3542" s="1"/>
    </row>
    <row r="3543" spans="9:15">
      <c r="I3543" s="108">
        <f t="shared" si="232"/>
        <v>3538</v>
      </c>
      <c r="J3543" s="100">
        <f t="shared" si="232"/>
        <v>46900</v>
      </c>
      <c r="K3543" s="100">
        <f t="shared" si="232"/>
        <v>46900</v>
      </c>
      <c r="L3543" s="109"/>
      <c r="M3543" s="1"/>
      <c r="N3543" s="1"/>
      <c r="O3543" s="1"/>
    </row>
    <row r="3544" spans="9:15">
      <c r="I3544" s="108">
        <f t="shared" ref="I3544:K3559" si="233">I3543+1</f>
        <v>3539</v>
      </c>
      <c r="J3544" s="100">
        <f t="shared" si="233"/>
        <v>46901</v>
      </c>
      <c r="K3544" s="100">
        <f t="shared" si="233"/>
        <v>46901</v>
      </c>
      <c r="L3544" s="109"/>
      <c r="M3544" s="1"/>
      <c r="N3544" s="1"/>
      <c r="O3544" s="1"/>
    </row>
    <row r="3545" spans="9:15">
      <c r="I3545" s="108">
        <f t="shared" si="233"/>
        <v>3540</v>
      </c>
      <c r="J3545" s="100">
        <f t="shared" si="233"/>
        <v>46902</v>
      </c>
      <c r="K3545" s="100">
        <f t="shared" si="233"/>
        <v>46902</v>
      </c>
      <c r="L3545" s="109"/>
      <c r="M3545" s="1"/>
      <c r="N3545" s="1"/>
      <c r="O3545" s="1"/>
    </row>
    <row r="3546" spans="9:15">
      <c r="I3546" s="108">
        <f t="shared" si="233"/>
        <v>3541</v>
      </c>
      <c r="J3546" s="100">
        <f t="shared" si="233"/>
        <v>46903</v>
      </c>
      <c r="K3546" s="100">
        <f t="shared" si="233"/>
        <v>46903</v>
      </c>
      <c r="L3546" s="109"/>
      <c r="M3546" s="1"/>
      <c r="N3546" s="1"/>
      <c r="O3546" s="1"/>
    </row>
    <row r="3547" spans="9:15">
      <c r="I3547" s="108">
        <f t="shared" si="233"/>
        <v>3542</v>
      </c>
      <c r="J3547" s="100">
        <f t="shared" si="233"/>
        <v>46904</v>
      </c>
      <c r="K3547" s="100">
        <f t="shared" si="233"/>
        <v>46904</v>
      </c>
      <c r="L3547" s="109"/>
      <c r="M3547" s="1"/>
      <c r="N3547" s="1"/>
      <c r="O3547" s="1"/>
    </row>
    <row r="3548" spans="9:15">
      <c r="I3548" s="108">
        <f t="shared" si="233"/>
        <v>3543</v>
      </c>
      <c r="J3548" s="100">
        <f t="shared" si="233"/>
        <v>46905</v>
      </c>
      <c r="K3548" s="100">
        <f t="shared" si="233"/>
        <v>46905</v>
      </c>
      <c r="L3548" s="109"/>
      <c r="M3548" s="1"/>
      <c r="N3548" s="1"/>
      <c r="O3548" s="1"/>
    </row>
    <row r="3549" spans="9:15">
      <c r="I3549" s="108">
        <f t="shared" si="233"/>
        <v>3544</v>
      </c>
      <c r="J3549" s="100">
        <f t="shared" si="233"/>
        <v>46906</v>
      </c>
      <c r="K3549" s="100">
        <f t="shared" si="233"/>
        <v>46906</v>
      </c>
      <c r="L3549" s="109"/>
      <c r="M3549" s="1"/>
      <c r="N3549" s="1"/>
      <c r="O3549" s="1"/>
    </row>
    <row r="3550" spans="9:15">
      <c r="I3550" s="108">
        <f t="shared" si="233"/>
        <v>3545</v>
      </c>
      <c r="J3550" s="100">
        <f t="shared" si="233"/>
        <v>46907</v>
      </c>
      <c r="K3550" s="100">
        <f t="shared" si="233"/>
        <v>46907</v>
      </c>
      <c r="L3550" s="109"/>
      <c r="M3550" s="1"/>
      <c r="N3550" s="1"/>
      <c r="O3550" s="1"/>
    </row>
    <row r="3551" spans="9:15">
      <c r="I3551" s="108">
        <f t="shared" si="233"/>
        <v>3546</v>
      </c>
      <c r="J3551" s="100">
        <f t="shared" si="233"/>
        <v>46908</v>
      </c>
      <c r="K3551" s="100">
        <f t="shared" si="233"/>
        <v>46908</v>
      </c>
      <c r="L3551" s="109"/>
      <c r="M3551" s="1"/>
      <c r="N3551" s="1"/>
      <c r="O3551" s="1"/>
    </row>
    <row r="3552" spans="9:15">
      <c r="I3552" s="108">
        <f t="shared" si="233"/>
        <v>3547</v>
      </c>
      <c r="J3552" s="100">
        <f t="shared" si="233"/>
        <v>46909</v>
      </c>
      <c r="K3552" s="100">
        <f t="shared" si="233"/>
        <v>46909</v>
      </c>
      <c r="L3552" s="109"/>
      <c r="M3552" s="1"/>
      <c r="N3552" s="1"/>
      <c r="O3552" s="1"/>
    </row>
    <row r="3553" spans="9:15">
      <c r="I3553" s="108">
        <f t="shared" si="233"/>
        <v>3548</v>
      </c>
      <c r="J3553" s="100">
        <f t="shared" si="233"/>
        <v>46910</v>
      </c>
      <c r="K3553" s="100">
        <f t="shared" si="233"/>
        <v>46910</v>
      </c>
      <c r="L3553" s="109"/>
      <c r="M3553" s="1"/>
      <c r="N3553" s="1"/>
      <c r="O3553" s="1"/>
    </row>
    <row r="3554" spans="9:15">
      <c r="I3554" s="108">
        <f t="shared" si="233"/>
        <v>3549</v>
      </c>
      <c r="J3554" s="100">
        <f t="shared" si="233"/>
        <v>46911</v>
      </c>
      <c r="K3554" s="100">
        <f t="shared" si="233"/>
        <v>46911</v>
      </c>
      <c r="L3554" s="109"/>
      <c r="M3554" s="1"/>
      <c r="N3554" s="1"/>
      <c r="O3554" s="1"/>
    </row>
    <row r="3555" spans="9:15">
      <c r="I3555" s="108">
        <f t="shared" si="233"/>
        <v>3550</v>
      </c>
      <c r="J3555" s="100">
        <f t="shared" si="233"/>
        <v>46912</v>
      </c>
      <c r="K3555" s="100">
        <f t="shared" si="233"/>
        <v>46912</v>
      </c>
      <c r="L3555" s="109"/>
      <c r="M3555" s="1"/>
      <c r="N3555" s="1"/>
      <c r="O3555" s="1"/>
    </row>
    <row r="3556" spans="9:15">
      <c r="I3556" s="108">
        <f t="shared" si="233"/>
        <v>3551</v>
      </c>
      <c r="J3556" s="100">
        <f t="shared" si="233"/>
        <v>46913</v>
      </c>
      <c r="K3556" s="100">
        <f t="shared" si="233"/>
        <v>46913</v>
      </c>
      <c r="L3556" s="109"/>
      <c r="M3556" s="1"/>
      <c r="N3556" s="1"/>
      <c r="O3556" s="1"/>
    </row>
    <row r="3557" spans="9:15">
      <c r="I3557" s="108">
        <f t="shared" si="233"/>
        <v>3552</v>
      </c>
      <c r="J3557" s="100">
        <f t="shared" si="233"/>
        <v>46914</v>
      </c>
      <c r="K3557" s="100">
        <f t="shared" si="233"/>
        <v>46914</v>
      </c>
      <c r="L3557" s="109"/>
      <c r="M3557" s="1"/>
      <c r="N3557" s="1"/>
      <c r="O3557" s="1"/>
    </row>
    <row r="3558" spans="9:15">
      <c r="I3558" s="108">
        <f t="shared" si="233"/>
        <v>3553</v>
      </c>
      <c r="J3558" s="100">
        <f t="shared" si="233"/>
        <v>46915</v>
      </c>
      <c r="K3558" s="100">
        <f t="shared" si="233"/>
        <v>46915</v>
      </c>
      <c r="L3558" s="109"/>
      <c r="M3558" s="1"/>
      <c r="N3558" s="1"/>
      <c r="O3558" s="1"/>
    </row>
    <row r="3559" spans="9:15">
      <c r="I3559" s="108">
        <f t="shared" si="233"/>
        <v>3554</v>
      </c>
      <c r="J3559" s="100">
        <f t="shared" si="233"/>
        <v>46916</v>
      </c>
      <c r="K3559" s="100">
        <f t="shared" si="233"/>
        <v>46916</v>
      </c>
      <c r="L3559" s="109"/>
      <c r="M3559" s="1"/>
      <c r="N3559" s="1"/>
      <c r="O3559" s="1"/>
    </row>
    <row r="3560" spans="9:15">
      <c r="I3560" s="108">
        <f t="shared" ref="I3560:K3575" si="234">I3559+1</f>
        <v>3555</v>
      </c>
      <c r="J3560" s="100">
        <f t="shared" si="234"/>
        <v>46917</v>
      </c>
      <c r="K3560" s="100">
        <f t="shared" si="234"/>
        <v>46917</v>
      </c>
      <c r="L3560" s="109"/>
      <c r="M3560" s="1"/>
      <c r="N3560" s="1"/>
      <c r="O3560" s="1"/>
    </row>
    <row r="3561" spans="9:15">
      <c r="I3561" s="108">
        <f t="shared" si="234"/>
        <v>3556</v>
      </c>
      <c r="J3561" s="100">
        <f t="shared" si="234"/>
        <v>46918</v>
      </c>
      <c r="K3561" s="100">
        <f t="shared" si="234"/>
        <v>46918</v>
      </c>
      <c r="L3561" s="109"/>
      <c r="M3561" s="1"/>
      <c r="N3561" s="1"/>
      <c r="O3561" s="1"/>
    </row>
    <row r="3562" spans="9:15">
      <c r="I3562" s="108">
        <f t="shared" si="234"/>
        <v>3557</v>
      </c>
      <c r="J3562" s="100">
        <f t="shared" si="234"/>
        <v>46919</v>
      </c>
      <c r="K3562" s="100">
        <f t="shared" si="234"/>
        <v>46919</v>
      </c>
      <c r="L3562" s="109"/>
      <c r="M3562" s="1"/>
      <c r="N3562" s="1"/>
      <c r="O3562" s="1"/>
    </row>
    <row r="3563" spans="9:15">
      <c r="I3563" s="108">
        <f t="shared" si="234"/>
        <v>3558</v>
      </c>
      <c r="J3563" s="100">
        <f t="shared" si="234"/>
        <v>46920</v>
      </c>
      <c r="K3563" s="100">
        <f t="shared" si="234"/>
        <v>46920</v>
      </c>
      <c r="L3563" s="109"/>
      <c r="M3563" s="1"/>
      <c r="N3563" s="1"/>
      <c r="O3563" s="1"/>
    </row>
    <row r="3564" spans="9:15">
      <c r="I3564" s="108">
        <f t="shared" si="234"/>
        <v>3559</v>
      </c>
      <c r="J3564" s="100">
        <f t="shared" si="234"/>
        <v>46921</v>
      </c>
      <c r="K3564" s="100">
        <f t="shared" si="234"/>
        <v>46921</v>
      </c>
      <c r="L3564" s="109"/>
      <c r="M3564" s="1"/>
      <c r="N3564" s="1"/>
      <c r="O3564" s="1"/>
    </row>
    <row r="3565" spans="9:15">
      <c r="I3565" s="108">
        <f t="shared" si="234"/>
        <v>3560</v>
      </c>
      <c r="J3565" s="100">
        <f t="shared" si="234"/>
        <v>46922</v>
      </c>
      <c r="K3565" s="100">
        <f t="shared" si="234"/>
        <v>46922</v>
      </c>
      <c r="L3565" s="109"/>
      <c r="M3565" s="1"/>
      <c r="N3565" s="1"/>
      <c r="O3565" s="1"/>
    </row>
    <row r="3566" spans="9:15">
      <c r="I3566" s="108">
        <f t="shared" si="234"/>
        <v>3561</v>
      </c>
      <c r="J3566" s="100">
        <f t="shared" si="234"/>
        <v>46923</v>
      </c>
      <c r="K3566" s="100">
        <f t="shared" si="234"/>
        <v>46923</v>
      </c>
      <c r="L3566" s="109"/>
      <c r="M3566" s="1"/>
      <c r="N3566" s="1"/>
      <c r="O3566" s="1"/>
    </row>
    <row r="3567" spans="9:15">
      <c r="I3567" s="108">
        <f t="shared" si="234"/>
        <v>3562</v>
      </c>
      <c r="J3567" s="100">
        <f t="shared" si="234"/>
        <v>46924</v>
      </c>
      <c r="K3567" s="100">
        <f t="shared" si="234"/>
        <v>46924</v>
      </c>
      <c r="L3567" s="109"/>
      <c r="M3567" s="1"/>
      <c r="N3567" s="1"/>
      <c r="O3567" s="1"/>
    </row>
    <row r="3568" spans="9:15">
      <c r="I3568" s="108">
        <f t="shared" si="234"/>
        <v>3563</v>
      </c>
      <c r="J3568" s="100">
        <f t="shared" si="234"/>
        <v>46925</v>
      </c>
      <c r="K3568" s="100">
        <f t="shared" si="234"/>
        <v>46925</v>
      </c>
      <c r="L3568" s="109"/>
      <c r="M3568" s="1"/>
      <c r="N3568" s="1"/>
      <c r="O3568" s="1"/>
    </row>
    <row r="3569" spans="9:15">
      <c r="I3569" s="108">
        <f t="shared" si="234"/>
        <v>3564</v>
      </c>
      <c r="J3569" s="100">
        <f t="shared" si="234"/>
        <v>46926</v>
      </c>
      <c r="K3569" s="100">
        <f t="shared" si="234"/>
        <v>46926</v>
      </c>
      <c r="L3569" s="109"/>
      <c r="M3569" s="1"/>
      <c r="N3569" s="1"/>
      <c r="O3569" s="1"/>
    </row>
    <row r="3570" spans="9:15">
      <c r="I3570" s="108">
        <f t="shared" si="234"/>
        <v>3565</v>
      </c>
      <c r="J3570" s="100">
        <f t="shared" si="234"/>
        <v>46927</v>
      </c>
      <c r="K3570" s="100">
        <f t="shared" si="234"/>
        <v>46927</v>
      </c>
      <c r="L3570" s="109"/>
      <c r="M3570" s="1"/>
      <c r="N3570" s="1"/>
      <c r="O3570" s="1"/>
    </row>
    <row r="3571" spans="9:15">
      <c r="I3571" s="108">
        <f t="shared" si="234"/>
        <v>3566</v>
      </c>
      <c r="J3571" s="100">
        <f t="shared" si="234"/>
        <v>46928</v>
      </c>
      <c r="K3571" s="100">
        <f t="shared" si="234"/>
        <v>46928</v>
      </c>
      <c r="L3571" s="109"/>
      <c r="M3571" s="1"/>
      <c r="N3571" s="1"/>
      <c r="O3571" s="1"/>
    </row>
    <row r="3572" spans="9:15">
      <c r="I3572" s="108">
        <f t="shared" si="234"/>
        <v>3567</v>
      </c>
      <c r="J3572" s="100">
        <f t="shared" si="234"/>
        <v>46929</v>
      </c>
      <c r="K3572" s="100">
        <f t="shared" si="234"/>
        <v>46929</v>
      </c>
      <c r="L3572" s="109"/>
      <c r="M3572" s="1"/>
      <c r="N3572" s="1"/>
      <c r="O3572" s="1"/>
    </row>
    <row r="3573" spans="9:15">
      <c r="I3573" s="108">
        <f t="shared" si="234"/>
        <v>3568</v>
      </c>
      <c r="J3573" s="100">
        <f t="shared" si="234"/>
        <v>46930</v>
      </c>
      <c r="K3573" s="100">
        <f t="shared" si="234"/>
        <v>46930</v>
      </c>
      <c r="L3573" s="109"/>
      <c r="M3573" s="1"/>
      <c r="N3573" s="1"/>
      <c r="O3573" s="1"/>
    </row>
    <row r="3574" spans="9:15">
      <c r="I3574" s="108">
        <f t="shared" si="234"/>
        <v>3569</v>
      </c>
      <c r="J3574" s="100">
        <f t="shared" si="234"/>
        <v>46931</v>
      </c>
      <c r="K3574" s="100">
        <f t="shared" si="234"/>
        <v>46931</v>
      </c>
      <c r="L3574" s="109"/>
      <c r="M3574" s="1"/>
      <c r="N3574" s="1"/>
      <c r="O3574" s="1"/>
    </row>
    <row r="3575" spans="9:15">
      <c r="I3575" s="108">
        <f t="shared" si="234"/>
        <v>3570</v>
      </c>
      <c r="J3575" s="100">
        <f t="shared" si="234"/>
        <v>46932</v>
      </c>
      <c r="K3575" s="100">
        <f t="shared" si="234"/>
        <v>46932</v>
      </c>
      <c r="L3575" s="109"/>
      <c r="M3575" s="1"/>
      <c r="N3575" s="1"/>
      <c r="O3575" s="1"/>
    </row>
    <row r="3576" spans="9:15">
      <c r="I3576" s="108">
        <f t="shared" ref="I3576:K3591" si="235">I3575+1</f>
        <v>3571</v>
      </c>
      <c r="J3576" s="100">
        <f t="shared" si="235"/>
        <v>46933</v>
      </c>
      <c r="K3576" s="100">
        <f t="shared" si="235"/>
        <v>46933</v>
      </c>
      <c r="L3576" s="109"/>
      <c r="M3576" s="1"/>
      <c r="N3576" s="1"/>
      <c r="O3576" s="1"/>
    </row>
    <row r="3577" spans="9:15">
      <c r="I3577" s="108">
        <f t="shared" si="235"/>
        <v>3572</v>
      </c>
      <c r="J3577" s="100">
        <f t="shared" si="235"/>
        <v>46934</v>
      </c>
      <c r="K3577" s="100">
        <f t="shared" si="235"/>
        <v>46934</v>
      </c>
      <c r="L3577" s="109"/>
      <c r="M3577" s="1"/>
      <c r="N3577" s="1"/>
      <c r="O3577" s="1"/>
    </row>
    <row r="3578" spans="9:15">
      <c r="I3578" s="108">
        <f t="shared" si="235"/>
        <v>3573</v>
      </c>
      <c r="J3578" s="100">
        <f t="shared" si="235"/>
        <v>46935</v>
      </c>
      <c r="K3578" s="100">
        <f t="shared" si="235"/>
        <v>46935</v>
      </c>
      <c r="L3578" s="109"/>
      <c r="M3578" s="1"/>
      <c r="N3578" s="1"/>
      <c r="O3578" s="1"/>
    </row>
    <row r="3579" spans="9:15">
      <c r="I3579" s="108">
        <f t="shared" si="235"/>
        <v>3574</v>
      </c>
      <c r="J3579" s="100">
        <f t="shared" si="235"/>
        <v>46936</v>
      </c>
      <c r="K3579" s="100">
        <f t="shared" si="235"/>
        <v>46936</v>
      </c>
      <c r="L3579" s="109"/>
      <c r="M3579" s="1"/>
      <c r="N3579" s="1"/>
      <c r="O3579" s="1"/>
    </row>
    <row r="3580" spans="9:15">
      <c r="I3580" s="108">
        <f t="shared" si="235"/>
        <v>3575</v>
      </c>
      <c r="J3580" s="100">
        <f t="shared" si="235"/>
        <v>46937</v>
      </c>
      <c r="K3580" s="100">
        <f t="shared" si="235"/>
        <v>46937</v>
      </c>
      <c r="L3580" s="109"/>
      <c r="M3580" s="1"/>
      <c r="N3580" s="1"/>
      <c r="O3580" s="1"/>
    </row>
    <row r="3581" spans="9:15">
      <c r="I3581" s="108">
        <f t="shared" si="235"/>
        <v>3576</v>
      </c>
      <c r="J3581" s="100">
        <f t="shared" si="235"/>
        <v>46938</v>
      </c>
      <c r="K3581" s="100">
        <f t="shared" si="235"/>
        <v>46938</v>
      </c>
      <c r="L3581" s="109"/>
      <c r="M3581" s="1"/>
      <c r="N3581" s="1"/>
      <c r="O3581" s="1"/>
    </row>
    <row r="3582" spans="9:15">
      <c r="I3582" s="108">
        <f t="shared" si="235"/>
        <v>3577</v>
      </c>
      <c r="J3582" s="100">
        <f t="shared" si="235"/>
        <v>46939</v>
      </c>
      <c r="K3582" s="100">
        <f t="shared" si="235"/>
        <v>46939</v>
      </c>
      <c r="L3582" s="109"/>
      <c r="M3582" s="1"/>
      <c r="N3582" s="1"/>
      <c r="O3582" s="1"/>
    </row>
    <row r="3583" spans="9:15">
      <c r="I3583" s="108">
        <f t="shared" si="235"/>
        <v>3578</v>
      </c>
      <c r="J3583" s="100">
        <f t="shared" si="235"/>
        <v>46940</v>
      </c>
      <c r="K3583" s="100">
        <f t="shared" si="235"/>
        <v>46940</v>
      </c>
      <c r="L3583" s="109"/>
      <c r="M3583" s="1"/>
      <c r="N3583" s="1"/>
      <c r="O3583" s="1"/>
    </row>
    <row r="3584" spans="9:15">
      <c r="I3584" s="108">
        <f t="shared" si="235"/>
        <v>3579</v>
      </c>
      <c r="J3584" s="100">
        <f t="shared" si="235"/>
        <v>46941</v>
      </c>
      <c r="K3584" s="100">
        <f t="shared" si="235"/>
        <v>46941</v>
      </c>
      <c r="L3584" s="109"/>
      <c r="M3584" s="1"/>
      <c r="N3584" s="1"/>
      <c r="O3584" s="1"/>
    </row>
    <row r="3585" spans="9:15">
      <c r="I3585" s="108">
        <f t="shared" si="235"/>
        <v>3580</v>
      </c>
      <c r="J3585" s="100">
        <f t="shared" si="235"/>
        <v>46942</v>
      </c>
      <c r="K3585" s="100">
        <f t="shared" si="235"/>
        <v>46942</v>
      </c>
      <c r="L3585" s="109"/>
      <c r="M3585" s="1"/>
      <c r="N3585" s="1"/>
      <c r="O3585" s="1"/>
    </row>
    <row r="3586" spans="9:15">
      <c r="I3586" s="108">
        <f t="shared" si="235"/>
        <v>3581</v>
      </c>
      <c r="J3586" s="100">
        <f t="shared" si="235"/>
        <v>46943</v>
      </c>
      <c r="K3586" s="100">
        <f t="shared" si="235"/>
        <v>46943</v>
      </c>
      <c r="L3586" s="109"/>
      <c r="M3586" s="1"/>
      <c r="N3586" s="1"/>
      <c r="O3586" s="1"/>
    </row>
    <row r="3587" spans="9:15">
      <c r="I3587" s="108">
        <f t="shared" si="235"/>
        <v>3582</v>
      </c>
      <c r="J3587" s="100">
        <f t="shared" si="235"/>
        <v>46944</v>
      </c>
      <c r="K3587" s="100">
        <f t="shared" si="235"/>
        <v>46944</v>
      </c>
      <c r="L3587" s="109"/>
      <c r="M3587" s="1"/>
      <c r="N3587" s="1"/>
      <c r="O3587" s="1"/>
    </row>
    <row r="3588" spans="9:15">
      <c r="I3588" s="108">
        <f t="shared" si="235"/>
        <v>3583</v>
      </c>
      <c r="J3588" s="100">
        <f t="shared" si="235"/>
        <v>46945</v>
      </c>
      <c r="K3588" s="100">
        <f t="shared" si="235"/>
        <v>46945</v>
      </c>
      <c r="L3588" s="109"/>
      <c r="M3588" s="1"/>
      <c r="N3588" s="1"/>
      <c r="O3588" s="1"/>
    </row>
    <row r="3589" spans="9:15">
      <c r="I3589" s="108">
        <f t="shared" si="235"/>
        <v>3584</v>
      </c>
      <c r="J3589" s="100">
        <f t="shared" si="235"/>
        <v>46946</v>
      </c>
      <c r="K3589" s="100">
        <f t="shared" si="235"/>
        <v>46946</v>
      </c>
      <c r="L3589" s="109"/>
      <c r="M3589" s="1"/>
      <c r="N3589" s="1"/>
      <c r="O3589" s="1"/>
    </row>
    <row r="3590" spans="9:15">
      <c r="I3590" s="108">
        <f t="shared" si="235"/>
        <v>3585</v>
      </c>
      <c r="J3590" s="100">
        <f t="shared" si="235"/>
        <v>46947</v>
      </c>
      <c r="K3590" s="100">
        <f t="shared" si="235"/>
        <v>46947</v>
      </c>
      <c r="L3590" s="109"/>
      <c r="M3590" s="1"/>
      <c r="N3590" s="1"/>
      <c r="O3590" s="1"/>
    </row>
    <row r="3591" spans="9:15">
      <c r="I3591" s="108">
        <f t="shared" si="235"/>
        <v>3586</v>
      </c>
      <c r="J3591" s="100">
        <f t="shared" si="235"/>
        <v>46948</v>
      </c>
      <c r="K3591" s="100">
        <f t="shared" si="235"/>
        <v>46948</v>
      </c>
      <c r="L3591" s="109"/>
      <c r="M3591" s="1"/>
      <c r="N3591" s="1"/>
      <c r="O3591" s="1"/>
    </row>
    <row r="3592" spans="9:15">
      <c r="I3592" s="108">
        <f t="shared" ref="I3592:K3607" si="236">I3591+1</f>
        <v>3587</v>
      </c>
      <c r="J3592" s="100">
        <f t="shared" si="236"/>
        <v>46949</v>
      </c>
      <c r="K3592" s="100">
        <f t="shared" si="236"/>
        <v>46949</v>
      </c>
      <c r="L3592" s="109"/>
      <c r="M3592" s="1"/>
      <c r="N3592" s="1"/>
      <c r="O3592" s="1"/>
    </row>
    <row r="3593" spans="9:15">
      <c r="I3593" s="108">
        <f t="shared" si="236"/>
        <v>3588</v>
      </c>
      <c r="J3593" s="100">
        <f t="shared" si="236"/>
        <v>46950</v>
      </c>
      <c r="K3593" s="100">
        <f t="shared" si="236"/>
        <v>46950</v>
      </c>
      <c r="L3593" s="109"/>
      <c r="M3593" s="1"/>
      <c r="N3593" s="1"/>
      <c r="O3593" s="1"/>
    </row>
    <row r="3594" spans="9:15">
      <c r="I3594" s="108">
        <f t="shared" si="236"/>
        <v>3589</v>
      </c>
      <c r="J3594" s="100">
        <f t="shared" si="236"/>
        <v>46951</v>
      </c>
      <c r="K3594" s="100">
        <f t="shared" si="236"/>
        <v>46951</v>
      </c>
      <c r="L3594" s="109"/>
      <c r="M3594" s="1"/>
      <c r="N3594" s="1"/>
      <c r="O3594" s="1"/>
    </row>
    <row r="3595" spans="9:15">
      <c r="I3595" s="108">
        <f t="shared" si="236"/>
        <v>3590</v>
      </c>
      <c r="J3595" s="100">
        <f t="shared" si="236"/>
        <v>46952</v>
      </c>
      <c r="K3595" s="100">
        <f t="shared" si="236"/>
        <v>46952</v>
      </c>
      <c r="L3595" s="109"/>
      <c r="M3595" s="1"/>
      <c r="N3595" s="1"/>
      <c r="O3595" s="1"/>
    </row>
    <row r="3596" spans="9:15">
      <c r="I3596" s="108">
        <f t="shared" si="236"/>
        <v>3591</v>
      </c>
      <c r="J3596" s="100">
        <f t="shared" si="236"/>
        <v>46953</v>
      </c>
      <c r="K3596" s="100">
        <f t="shared" si="236"/>
        <v>46953</v>
      </c>
      <c r="L3596" s="109"/>
      <c r="M3596" s="1"/>
      <c r="N3596" s="1"/>
      <c r="O3596" s="1"/>
    </row>
    <row r="3597" spans="9:15">
      <c r="I3597" s="108">
        <f t="shared" si="236"/>
        <v>3592</v>
      </c>
      <c r="J3597" s="100">
        <f t="shared" si="236"/>
        <v>46954</v>
      </c>
      <c r="K3597" s="100">
        <f t="shared" si="236"/>
        <v>46954</v>
      </c>
      <c r="L3597" s="109"/>
      <c r="M3597" s="1"/>
      <c r="N3597" s="1"/>
      <c r="O3597" s="1"/>
    </row>
    <row r="3598" spans="9:15">
      <c r="I3598" s="108">
        <f t="shared" si="236"/>
        <v>3593</v>
      </c>
      <c r="J3598" s="100">
        <f t="shared" si="236"/>
        <v>46955</v>
      </c>
      <c r="K3598" s="100">
        <f t="shared" si="236"/>
        <v>46955</v>
      </c>
      <c r="L3598" s="109"/>
      <c r="M3598" s="1"/>
      <c r="N3598" s="1"/>
      <c r="O3598" s="1"/>
    </row>
    <row r="3599" spans="9:15">
      <c r="I3599" s="108">
        <f t="shared" si="236"/>
        <v>3594</v>
      </c>
      <c r="J3599" s="100">
        <f t="shared" si="236"/>
        <v>46956</v>
      </c>
      <c r="K3599" s="100">
        <f t="shared" si="236"/>
        <v>46956</v>
      </c>
      <c r="L3599" s="109"/>
      <c r="M3599" s="1"/>
      <c r="N3599" s="1"/>
      <c r="O3599" s="1"/>
    </row>
    <row r="3600" spans="9:15">
      <c r="I3600" s="108">
        <f t="shared" si="236"/>
        <v>3595</v>
      </c>
      <c r="J3600" s="100">
        <f t="shared" si="236"/>
        <v>46957</v>
      </c>
      <c r="K3600" s="100">
        <f t="shared" si="236"/>
        <v>46957</v>
      </c>
      <c r="L3600" s="109"/>
      <c r="M3600" s="1"/>
      <c r="N3600" s="1"/>
      <c r="O3600" s="1"/>
    </row>
    <row r="3601" spans="9:15">
      <c r="I3601" s="108">
        <f t="shared" si="236"/>
        <v>3596</v>
      </c>
      <c r="J3601" s="100">
        <f t="shared" si="236"/>
        <v>46958</v>
      </c>
      <c r="K3601" s="100">
        <f t="shared" si="236"/>
        <v>46958</v>
      </c>
      <c r="L3601" s="109"/>
      <c r="M3601" s="1"/>
      <c r="N3601" s="1"/>
      <c r="O3601" s="1"/>
    </row>
    <row r="3602" spans="9:15">
      <c r="I3602" s="108">
        <f t="shared" si="236"/>
        <v>3597</v>
      </c>
      <c r="J3602" s="100">
        <f t="shared" si="236"/>
        <v>46959</v>
      </c>
      <c r="K3602" s="100">
        <f t="shared" si="236"/>
        <v>46959</v>
      </c>
      <c r="L3602" s="109"/>
      <c r="M3602" s="1"/>
      <c r="N3602" s="1"/>
      <c r="O3602" s="1"/>
    </row>
    <row r="3603" spans="9:15">
      <c r="I3603" s="108">
        <f t="shared" si="236"/>
        <v>3598</v>
      </c>
      <c r="J3603" s="100">
        <f t="shared" si="236"/>
        <v>46960</v>
      </c>
      <c r="K3603" s="100">
        <f t="shared" si="236"/>
        <v>46960</v>
      </c>
      <c r="L3603" s="109"/>
      <c r="M3603" s="1"/>
      <c r="N3603" s="1"/>
      <c r="O3603" s="1"/>
    </row>
    <row r="3604" spans="9:15">
      <c r="I3604" s="108">
        <f t="shared" si="236"/>
        <v>3599</v>
      </c>
      <c r="J3604" s="100">
        <f t="shared" si="236"/>
        <v>46961</v>
      </c>
      <c r="K3604" s="100">
        <f t="shared" si="236"/>
        <v>46961</v>
      </c>
      <c r="L3604" s="109"/>
      <c r="M3604" s="1"/>
      <c r="N3604" s="1"/>
      <c r="O3604" s="1"/>
    </row>
    <row r="3605" spans="9:15">
      <c r="I3605" s="108">
        <f t="shared" si="236"/>
        <v>3600</v>
      </c>
      <c r="J3605" s="100">
        <f t="shared" si="236"/>
        <v>46962</v>
      </c>
      <c r="K3605" s="100">
        <f t="shared" si="236"/>
        <v>46962</v>
      </c>
      <c r="L3605" s="109"/>
      <c r="M3605" s="1"/>
      <c r="N3605" s="1"/>
      <c r="O3605" s="1"/>
    </row>
    <row r="3606" spans="9:15">
      <c r="I3606" s="108">
        <f t="shared" si="236"/>
        <v>3601</v>
      </c>
      <c r="J3606" s="100">
        <f t="shared" si="236"/>
        <v>46963</v>
      </c>
      <c r="K3606" s="100">
        <f t="shared" si="236"/>
        <v>46963</v>
      </c>
      <c r="L3606" s="109"/>
      <c r="M3606" s="1"/>
      <c r="N3606" s="1"/>
      <c r="O3606" s="1"/>
    </row>
    <row r="3607" spans="9:15">
      <c r="I3607" s="108">
        <f t="shared" si="236"/>
        <v>3602</v>
      </c>
      <c r="J3607" s="100">
        <f t="shared" si="236"/>
        <v>46964</v>
      </c>
      <c r="K3607" s="100">
        <f t="shared" si="236"/>
        <v>46964</v>
      </c>
      <c r="L3607" s="109"/>
      <c r="M3607" s="1"/>
      <c r="N3607" s="1"/>
      <c r="O3607" s="1"/>
    </row>
    <row r="3608" spans="9:15">
      <c r="I3608" s="108">
        <f t="shared" ref="I3608:K3623" si="237">I3607+1</f>
        <v>3603</v>
      </c>
      <c r="J3608" s="100">
        <f t="shared" si="237"/>
        <v>46965</v>
      </c>
      <c r="K3608" s="100">
        <f t="shared" si="237"/>
        <v>46965</v>
      </c>
      <c r="L3608" s="109"/>
      <c r="M3608" s="1"/>
      <c r="N3608" s="1"/>
      <c r="O3608" s="1"/>
    </row>
    <row r="3609" spans="9:15">
      <c r="I3609" s="108">
        <f t="shared" si="237"/>
        <v>3604</v>
      </c>
      <c r="J3609" s="100">
        <f t="shared" si="237"/>
        <v>46966</v>
      </c>
      <c r="K3609" s="100">
        <f t="shared" si="237"/>
        <v>46966</v>
      </c>
      <c r="L3609" s="109"/>
      <c r="M3609" s="1"/>
      <c r="N3609" s="1"/>
      <c r="O3609" s="1"/>
    </row>
    <row r="3610" spans="9:15">
      <c r="I3610" s="108">
        <f t="shared" si="237"/>
        <v>3605</v>
      </c>
      <c r="J3610" s="100">
        <f t="shared" si="237"/>
        <v>46967</v>
      </c>
      <c r="K3610" s="100">
        <f t="shared" si="237"/>
        <v>46967</v>
      </c>
      <c r="L3610" s="109"/>
      <c r="M3610" s="1"/>
      <c r="N3610" s="1"/>
      <c r="O3610" s="1"/>
    </row>
    <row r="3611" spans="9:15">
      <c r="I3611" s="108">
        <f t="shared" si="237"/>
        <v>3606</v>
      </c>
      <c r="J3611" s="100">
        <f t="shared" si="237"/>
        <v>46968</v>
      </c>
      <c r="K3611" s="100">
        <f t="shared" si="237"/>
        <v>46968</v>
      </c>
      <c r="L3611" s="109"/>
      <c r="M3611" s="1"/>
      <c r="N3611" s="1"/>
      <c r="O3611" s="1"/>
    </row>
    <row r="3612" spans="9:15">
      <c r="I3612" s="108">
        <f t="shared" si="237"/>
        <v>3607</v>
      </c>
      <c r="J3612" s="100">
        <f t="shared" si="237"/>
        <v>46969</v>
      </c>
      <c r="K3612" s="100">
        <f t="shared" si="237"/>
        <v>46969</v>
      </c>
      <c r="L3612" s="109"/>
      <c r="M3612" s="1"/>
      <c r="N3612" s="1"/>
      <c r="O3612" s="1"/>
    </row>
    <row r="3613" spans="9:15">
      <c r="I3613" s="108">
        <f t="shared" si="237"/>
        <v>3608</v>
      </c>
      <c r="J3613" s="100">
        <f t="shared" si="237"/>
        <v>46970</v>
      </c>
      <c r="K3613" s="100">
        <f t="shared" si="237"/>
        <v>46970</v>
      </c>
      <c r="L3613" s="109"/>
      <c r="M3613" s="1"/>
      <c r="N3613" s="1"/>
      <c r="O3613" s="1"/>
    </row>
    <row r="3614" spans="9:15">
      <c r="I3614" s="108">
        <f t="shared" si="237"/>
        <v>3609</v>
      </c>
      <c r="J3614" s="100">
        <f t="shared" si="237"/>
        <v>46971</v>
      </c>
      <c r="K3614" s="100">
        <f t="shared" si="237"/>
        <v>46971</v>
      </c>
      <c r="L3614" s="109"/>
      <c r="M3614" s="1"/>
      <c r="N3614" s="1"/>
      <c r="O3614" s="1"/>
    </row>
    <row r="3615" spans="9:15">
      <c r="I3615" s="108">
        <f t="shared" si="237"/>
        <v>3610</v>
      </c>
      <c r="J3615" s="100">
        <f t="shared" si="237"/>
        <v>46972</v>
      </c>
      <c r="K3615" s="100">
        <f t="shared" si="237"/>
        <v>46972</v>
      </c>
      <c r="L3615" s="109"/>
      <c r="M3615" s="1"/>
      <c r="N3615" s="1"/>
      <c r="O3615" s="1"/>
    </row>
    <row r="3616" spans="9:15">
      <c r="I3616" s="108">
        <f t="shared" si="237"/>
        <v>3611</v>
      </c>
      <c r="J3616" s="100">
        <f t="shared" si="237"/>
        <v>46973</v>
      </c>
      <c r="K3616" s="100">
        <f t="shared" si="237"/>
        <v>46973</v>
      </c>
      <c r="L3616" s="109"/>
      <c r="M3616" s="1"/>
      <c r="N3616" s="1"/>
      <c r="O3616" s="1"/>
    </row>
    <row r="3617" spans="9:15">
      <c r="I3617" s="108">
        <f t="shared" si="237"/>
        <v>3612</v>
      </c>
      <c r="J3617" s="100">
        <f t="shared" si="237"/>
        <v>46974</v>
      </c>
      <c r="K3617" s="100">
        <f t="shared" si="237"/>
        <v>46974</v>
      </c>
      <c r="L3617" s="109"/>
      <c r="M3617" s="1"/>
      <c r="N3617" s="1"/>
      <c r="O3617" s="1"/>
    </row>
    <row r="3618" spans="9:15">
      <c r="I3618" s="108">
        <f t="shared" si="237"/>
        <v>3613</v>
      </c>
      <c r="J3618" s="100">
        <f t="shared" si="237"/>
        <v>46975</v>
      </c>
      <c r="K3618" s="100">
        <f t="shared" si="237"/>
        <v>46975</v>
      </c>
      <c r="L3618" s="109"/>
      <c r="M3618" s="1"/>
      <c r="N3618" s="1"/>
      <c r="O3618" s="1"/>
    </row>
    <row r="3619" spans="9:15">
      <c r="I3619" s="108">
        <f t="shared" si="237"/>
        <v>3614</v>
      </c>
      <c r="J3619" s="100">
        <f t="shared" si="237"/>
        <v>46976</v>
      </c>
      <c r="K3619" s="100">
        <f t="shared" si="237"/>
        <v>46976</v>
      </c>
      <c r="L3619" s="109"/>
      <c r="M3619" s="1"/>
      <c r="N3619" s="1"/>
      <c r="O3619" s="1"/>
    </row>
    <row r="3620" spans="9:15">
      <c r="I3620" s="108">
        <f t="shared" si="237"/>
        <v>3615</v>
      </c>
      <c r="J3620" s="100">
        <f t="shared" si="237"/>
        <v>46977</v>
      </c>
      <c r="K3620" s="100">
        <f t="shared" si="237"/>
        <v>46977</v>
      </c>
      <c r="L3620" s="109"/>
      <c r="M3620" s="1"/>
      <c r="N3620" s="1"/>
      <c r="O3620" s="1"/>
    </row>
    <row r="3621" spans="9:15">
      <c r="I3621" s="108">
        <f t="shared" si="237"/>
        <v>3616</v>
      </c>
      <c r="J3621" s="100">
        <f t="shared" si="237"/>
        <v>46978</v>
      </c>
      <c r="K3621" s="100">
        <f t="shared" si="237"/>
        <v>46978</v>
      </c>
      <c r="L3621" s="109"/>
      <c r="M3621" s="1"/>
      <c r="N3621" s="1"/>
      <c r="O3621" s="1"/>
    </row>
    <row r="3622" spans="9:15">
      <c r="I3622" s="108">
        <f t="shared" si="237"/>
        <v>3617</v>
      </c>
      <c r="J3622" s="100">
        <f t="shared" si="237"/>
        <v>46979</v>
      </c>
      <c r="K3622" s="100">
        <f t="shared" si="237"/>
        <v>46979</v>
      </c>
      <c r="L3622" s="109"/>
      <c r="M3622" s="1"/>
      <c r="N3622" s="1"/>
      <c r="O3622" s="1"/>
    </row>
    <row r="3623" spans="9:15">
      <c r="I3623" s="108">
        <f t="shared" si="237"/>
        <v>3618</v>
      </c>
      <c r="J3623" s="100">
        <f t="shared" si="237"/>
        <v>46980</v>
      </c>
      <c r="K3623" s="100">
        <f t="shared" si="237"/>
        <v>46980</v>
      </c>
      <c r="L3623" s="109"/>
      <c r="M3623" s="1"/>
      <c r="N3623" s="1"/>
      <c r="O3623" s="1"/>
    </row>
    <row r="3624" spans="9:15">
      <c r="I3624" s="108">
        <f t="shared" ref="I3624:K3639" si="238">I3623+1</f>
        <v>3619</v>
      </c>
      <c r="J3624" s="100">
        <f t="shared" si="238"/>
        <v>46981</v>
      </c>
      <c r="K3624" s="100">
        <f t="shared" si="238"/>
        <v>46981</v>
      </c>
      <c r="L3624" s="109"/>
      <c r="M3624" s="1"/>
      <c r="N3624" s="1"/>
      <c r="O3624" s="1"/>
    </row>
    <row r="3625" spans="9:15">
      <c r="I3625" s="108">
        <f t="shared" si="238"/>
        <v>3620</v>
      </c>
      <c r="J3625" s="100">
        <f t="shared" si="238"/>
        <v>46982</v>
      </c>
      <c r="K3625" s="100">
        <f t="shared" si="238"/>
        <v>46982</v>
      </c>
      <c r="L3625" s="109"/>
      <c r="M3625" s="1"/>
      <c r="N3625" s="1"/>
      <c r="O3625" s="1"/>
    </row>
    <row r="3626" spans="9:15">
      <c r="I3626" s="108">
        <f t="shared" si="238"/>
        <v>3621</v>
      </c>
      <c r="J3626" s="100">
        <f t="shared" si="238"/>
        <v>46983</v>
      </c>
      <c r="K3626" s="100">
        <f t="shared" si="238"/>
        <v>46983</v>
      </c>
      <c r="L3626" s="109"/>
      <c r="M3626" s="1"/>
      <c r="N3626" s="1"/>
      <c r="O3626" s="1"/>
    </row>
    <row r="3627" spans="9:15">
      <c r="I3627" s="108">
        <f t="shared" si="238"/>
        <v>3622</v>
      </c>
      <c r="J3627" s="100">
        <f t="shared" si="238"/>
        <v>46984</v>
      </c>
      <c r="K3627" s="100">
        <f t="shared" si="238"/>
        <v>46984</v>
      </c>
      <c r="L3627" s="109"/>
      <c r="M3627" s="1"/>
      <c r="N3627" s="1"/>
      <c r="O3627" s="1"/>
    </row>
    <row r="3628" spans="9:15">
      <c r="I3628" s="108">
        <f t="shared" si="238"/>
        <v>3623</v>
      </c>
      <c r="J3628" s="100">
        <f t="shared" si="238"/>
        <v>46985</v>
      </c>
      <c r="K3628" s="100">
        <f t="shared" si="238"/>
        <v>46985</v>
      </c>
      <c r="L3628" s="109"/>
      <c r="M3628" s="1"/>
      <c r="N3628" s="1"/>
      <c r="O3628" s="1"/>
    </row>
    <row r="3629" spans="9:15">
      <c r="I3629" s="108">
        <f t="shared" si="238"/>
        <v>3624</v>
      </c>
      <c r="J3629" s="100">
        <f t="shared" si="238"/>
        <v>46986</v>
      </c>
      <c r="K3629" s="100">
        <f t="shared" si="238"/>
        <v>46986</v>
      </c>
      <c r="L3629" s="109"/>
      <c r="M3629" s="1"/>
      <c r="N3629" s="1"/>
      <c r="O3629" s="1"/>
    </row>
    <row r="3630" spans="9:15">
      <c r="I3630" s="108">
        <f t="shared" si="238"/>
        <v>3625</v>
      </c>
      <c r="J3630" s="100">
        <f t="shared" si="238"/>
        <v>46987</v>
      </c>
      <c r="K3630" s="100">
        <f t="shared" si="238"/>
        <v>46987</v>
      </c>
      <c r="L3630" s="109"/>
      <c r="M3630" s="1"/>
      <c r="N3630" s="1"/>
      <c r="O3630" s="1"/>
    </row>
    <row r="3631" spans="9:15">
      <c r="I3631" s="108">
        <f t="shared" si="238"/>
        <v>3626</v>
      </c>
      <c r="J3631" s="100">
        <f t="shared" si="238"/>
        <v>46988</v>
      </c>
      <c r="K3631" s="100">
        <f t="shared" si="238"/>
        <v>46988</v>
      </c>
      <c r="L3631" s="109"/>
      <c r="M3631" s="1"/>
      <c r="N3631" s="1"/>
      <c r="O3631" s="1"/>
    </row>
    <row r="3632" spans="9:15">
      <c r="I3632" s="108">
        <f t="shared" si="238"/>
        <v>3627</v>
      </c>
      <c r="J3632" s="100">
        <f t="shared" si="238"/>
        <v>46989</v>
      </c>
      <c r="K3632" s="100">
        <f t="shared" si="238"/>
        <v>46989</v>
      </c>
      <c r="L3632" s="109"/>
      <c r="M3632" s="1"/>
      <c r="N3632" s="1"/>
      <c r="O3632" s="1"/>
    </row>
    <row r="3633" spans="9:15">
      <c r="I3633" s="108">
        <f t="shared" si="238"/>
        <v>3628</v>
      </c>
      <c r="J3633" s="100">
        <f t="shared" si="238"/>
        <v>46990</v>
      </c>
      <c r="K3633" s="100">
        <f t="shared" si="238"/>
        <v>46990</v>
      </c>
      <c r="L3633" s="109"/>
      <c r="M3633" s="1"/>
      <c r="N3633" s="1"/>
      <c r="O3633" s="1"/>
    </row>
    <row r="3634" spans="9:15">
      <c r="I3634" s="108">
        <f t="shared" si="238"/>
        <v>3629</v>
      </c>
      <c r="J3634" s="100">
        <f t="shared" si="238"/>
        <v>46991</v>
      </c>
      <c r="K3634" s="100">
        <f t="shared" si="238"/>
        <v>46991</v>
      </c>
      <c r="L3634" s="109"/>
      <c r="M3634" s="1"/>
      <c r="N3634" s="1"/>
      <c r="O3634" s="1"/>
    </row>
    <row r="3635" spans="9:15">
      <c r="I3635" s="108">
        <f t="shared" si="238"/>
        <v>3630</v>
      </c>
      <c r="J3635" s="100">
        <f t="shared" si="238"/>
        <v>46992</v>
      </c>
      <c r="K3635" s="100">
        <f t="shared" si="238"/>
        <v>46992</v>
      </c>
      <c r="L3635" s="109"/>
      <c r="M3635" s="1"/>
      <c r="N3635" s="1"/>
      <c r="O3635" s="1"/>
    </row>
    <row r="3636" spans="9:15">
      <c r="I3636" s="108">
        <f t="shared" si="238"/>
        <v>3631</v>
      </c>
      <c r="J3636" s="100">
        <f t="shared" si="238"/>
        <v>46993</v>
      </c>
      <c r="K3636" s="100">
        <f t="shared" si="238"/>
        <v>46993</v>
      </c>
      <c r="L3636" s="109"/>
      <c r="M3636" s="1"/>
      <c r="N3636" s="1"/>
      <c r="O3636" s="1"/>
    </row>
    <row r="3637" spans="9:15">
      <c r="I3637" s="108">
        <f t="shared" si="238"/>
        <v>3632</v>
      </c>
      <c r="J3637" s="100">
        <f t="shared" si="238"/>
        <v>46994</v>
      </c>
      <c r="K3637" s="100">
        <f t="shared" si="238"/>
        <v>46994</v>
      </c>
      <c r="L3637" s="109"/>
      <c r="M3637" s="1"/>
      <c r="N3637" s="1"/>
      <c r="O3637" s="1"/>
    </row>
    <row r="3638" spans="9:15">
      <c r="I3638" s="108">
        <f t="shared" si="238"/>
        <v>3633</v>
      </c>
      <c r="J3638" s="100">
        <f t="shared" si="238"/>
        <v>46995</v>
      </c>
      <c r="K3638" s="100">
        <f t="shared" si="238"/>
        <v>46995</v>
      </c>
      <c r="L3638" s="109"/>
      <c r="M3638" s="1"/>
      <c r="N3638" s="1"/>
      <c r="O3638" s="1"/>
    </row>
    <row r="3639" spans="9:15">
      <c r="I3639" s="108">
        <f t="shared" si="238"/>
        <v>3634</v>
      </c>
      <c r="J3639" s="100">
        <f t="shared" si="238"/>
        <v>46996</v>
      </c>
      <c r="K3639" s="100">
        <f t="shared" si="238"/>
        <v>46996</v>
      </c>
      <c r="L3639" s="109"/>
      <c r="M3639" s="1"/>
      <c r="N3639" s="1"/>
      <c r="O3639" s="1"/>
    </row>
    <row r="3640" spans="9:15">
      <c r="I3640" s="108">
        <f t="shared" ref="I3640:K3655" si="239">I3639+1</f>
        <v>3635</v>
      </c>
      <c r="J3640" s="100">
        <f t="shared" si="239"/>
        <v>46997</v>
      </c>
      <c r="K3640" s="100">
        <f t="shared" si="239"/>
        <v>46997</v>
      </c>
      <c r="L3640" s="109"/>
      <c r="M3640" s="1"/>
      <c r="N3640" s="1"/>
      <c r="O3640" s="1"/>
    </row>
    <row r="3641" spans="9:15">
      <c r="I3641" s="108">
        <f t="shared" si="239"/>
        <v>3636</v>
      </c>
      <c r="J3641" s="100">
        <f t="shared" si="239"/>
        <v>46998</v>
      </c>
      <c r="K3641" s="100">
        <f t="shared" si="239"/>
        <v>46998</v>
      </c>
      <c r="L3641" s="109"/>
      <c r="M3641" s="1"/>
      <c r="N3641" s="1"/>
      <c r="O3641" s="1"/>
    </row>
    <row r="3642" spans="9:15">
      <c r="I3642" s="108">
        <f t="shared" si="239"/>
        <v>3637</v>
      </c>
      <c r="J3642" s="100">
        <f t="shared" si="239"/>
        <v>46999</v>
      </c>
      <c r="K3642" s="100">
        <f t="shared" si="239"/>
        <v>46999</v>
      </c>
      <c r="L3642" s="109"/>
      <c r="M3642" s="1"/>
      <c r="N3642" s="1"/>
      <c r="O3642" s="1"/>
    </row>
    <row r="3643" spans="9:15">
      <c r="I3643" s="108">
        <f t="shared" si="239"/>
        <v>3638</v>
      </c>
      <c r="J3643" s="100">
        <f t="shared" si="239"/>
        <v>47000</v>
      </c>
      <c r="K3643" s="100">
        <f t="shared" si="239"/>
        <v>47000</v>
      </c>
      <c r="L3643" s="109"/>
      <c r="M3643" s="1"/>
      <c r="N3643" s="1"/>
      <c r="O3643" s="1"/>
    </row>
    <row r="3644" spans="9:15">
      <c r="I3644" s="108">
        <f t="shared" si="239"/>
        <v>3639</v>
      </c>
      <c r="J3644" s="100">
        <f t="shared" si="239"/>
        <v>47001</v>
      </c>
      <c r="K3644" s="100">
        <f t="shared" si="239"/>
        <v>47001</v>
      </c>
      <c r="L3644" s="109"/>
      <c r="M3644" s="1"/>
      <c r="N3644" s="1"/>
      <c r="O3644" s="1"/>
    </row>
    <row r="3645" spans="9:15">
      <c r="I3645" s="108">
        <f t="shared" si="239"/>
        <v>3640</v>
      </c>
      <c r="J3645" s="100">
        <f t="shared" si="239"/>
        <v>47002</v>
      </c>
      <c r="K3645" s="100">
        <f t="shared" si="239"/>
        <v>47002</v>
      </c>
      <c r="L3645" s="109"/>
      <c r="M3645" s="1"/>
      <c r="N3645" s="1"/>
      <c r="O3645" s="1"/>
    </row>
    <row r="3646" spans="9:15">
      <c r="I3646" s="108">
        <f t="shared" si="239"/>
        <v>3641</v>
      </c>
      <c r="J3646" s="100">
        <f t="shared" si="239"/>
        <v>47003</v>
      </c>
      <c r="K3646" s="100">
        <f t="shared" si="239"/>
        <v>47003</v>
      </c>
      <c r="L3646" s="109"/>
      <c r="M3646" s="1"/>
      <c r="N3646" s="1"/>
      <c r="O3646" s="1"/>
    </row>
    <row r="3647" spans="9:15">
      <c r="I3647" s="108">
        <f t="shared" si="239"/>
        <v>3642</v>
      </c>
      <c r="J3647" s="100">
        <f t="shared" si="239"/>
        <v>47004</v>
      </c>
      <c r="K3647" s="100">
        <f t="shared" si="239"/>
        <v>47004</v>
      </c>
      <c r="L3647" s="109"/>
      <c r="M3647" s="1"/>
      <c r="N3647" s="1"/>
      <c r="O3647" s="1"/>
    </row>
    <row r="3648" spans="9:15">
      <c r="I3648" s="108">
        <f t="shared" si="239"/>
        <v>3643</v>
      </c>
      <c r="J3648" s="100">
        <f t="shared" si="239"/>
        <v>47005</v>
      </c>
      <c r="K3648" s="100">
        <f t="shared" si="239"/>
        <v>47005</v>
      </c>
      <c r="L3648" s="109"/>
      <c r="M3648" s="1"/>
      <c r="N3648" s="1"/>
      <c r="O3648" s="1"/>
    </row>
    <row r="3649" spans="9:15">
      <c r="I3649" s="108">
        <f t="shared" si="239"/>
        <v>3644</v>
      </c>
      <c r="J3649" s="100">
        <f t="shared" si="239"/>
        <v>47006</v>
      </c>
      <c r="K3649" s="100">
        <f t="shared" si="239"/>
        <v>47006</v>
      </c>
      <c r="L3649" s="109"/>
      <c r="M3649" s="1"/>
      <c r="N3649" s="1"/>
      <c r="O3649" s="1"/>
    </row>
    <row r="3650" spans="9:15">
      <c r="I3650" s="108">
        <f t="shared" si="239"/>
        <v>3645</v>
      </c>
      <c r="J3650" s="100">
        <f t="shared" si="239"/>
        <v>47007</v>
      </c>
      <c r="K3650" s="100">
        <f t="shared" si="239"/>
        <v>47007</v>
      </c>
      <c r="L3650" s="109"/>
      <c r="M3650" s="1"/>
      <c r="N3650" s="1"/>
      <c r="O3650" s="1"/>
    </row>
    <row r="3651" spans="9:15">
      <c r="I3651" s="108">
        <f t="shared" si="239"/>
        <v>3646</v>
      </c>
      <c r="J3651" s="100">
        <f t="shared" si="239"/>
        <v>47008</v>
      </c>
      <c r="K3651" s="100">
        <f t="shared" si="239"/>
        <v>47008</v>
      </c>
      <c r="L3651" s="109"/>
      <c r="M3651" s="1"/>
      <c r="N3651" s="1"/>
      <c r="O3651" s="1"/>
    </row>
    <row r="3652" spans="9:15">
      <c r="I3652" s="108">
        <f t="shared" si="239"/>
        <v>3647</v>
      </c>
      <c r="J3652" s="100">
        <f t="shared" si="239"/>
        <v>47009</v>
      </c>
      <c r="K3652" s="100">
        <f t="shared" si="239"/>
        <v>47009</v>
      </c>
      <c r="L3652" s="109"/>
      <c r="M3652" s="1"/>
      <c r="N3652" s="1"/>
      <c r="O3652" s="1"/>
    </row>
    <row r="3653" spans="9:15">
      <c r="I3653" s="108">
        <f t="shared" si="239"/>
        <v>3648</v>
      </c>
      <c r="J3653" s="100">
        <f t="shared" si="239"/>
        <v>47010</v>
      </c>
      <c r="K3653" s="100">
        <f t="shared" si="239"/>
        <v>47010</v>
      </c>
      <c r="L3653" s="109"/>
      <c r="M3653" s="1"/>
      <c r="N3653" s="1"/>
      <c r="O3653" s="1"/>
    </row>
    <row r="3654" spans="9:15">
      <c r="I3654" s="108">
        <f t="shared" si="239"/>
        <v>3649</v>
      </c>
      <c r="J3654" s="100">
        <f t="shared" si="239"/>
        <v>47011</v>
      </c>
      <c r="K3654" s="100">
        <f t="shared" si="239"/>
        <v>47011</v>
      </c>
      <c r="L3654" s="109"/>
      <c r="M3654" s="1"/>
      <c r="N3654" s="1"/>
      <c r="O3654" s="1"/>
    </row>
    <row r="3655" spans="9:15">
      <c r="I3655" s="108">
        <f t="shared" si="239"/>
        <v>3650</v>
      </c>
      <c r="J3655" s="100">
        <f t="shared" si="239"/>
        <v>47012</v>
      </c>
      <c r="K3655" s="100">
        <f t="shared" si="239"/>
        <v>47012</v>
      </c>
      <c r="L3655" s="109"/>
      <c r="M3655" s="1"/>
      <c r="N3655" s="1"/>
      <c r="O3655" s="1"/>
    </row>
    <row r="3656" spans="9:15">
      <c r="I3656" s="108">
        <f t="shared" ref="I3656:K3671" si="240">I3655+1</f>
        <v>3651</v>
      </c>
      <c r="J3656" s="100">
        <f t="shared" si="240"/>
        <v>47013</v>
      </c>
      <c r="K3656" s="100">
        <f t="shared" si="240"/>
        <v>47013</v>
      </c>
      <c r="L3656" s="109"/>
      <c r="M3656" s="1"/>
      <c r="N3656" s="1"/>
      <c r="O3656" s="1"/>
    </row>
    <row r="3657" spans="9:15">
      <c r="I3657" s="108">
        <f t="shared" si="240"/>
        <v>3652</v>
      </c>
      <c r="J3657" s="100">
        <f t="shared" si="240"/>
        <v>47014</v>
      </c>
      <c r="K3657" s="100">
        <f t="shared" si="240"/>
        <v>47014</v>
      </c>
      <c r="L3657" s="109"/>
      <c r="M3657" s="1"/>
      <c r="N3657" s="1"/>
      <c r="O3657" s="1"/>
    </row>
    <row r="3658" spans="9:15">
      <c r="I3658" s="108">
        <f t="shared" si="240"/>
        <v>3653</v>
      </c>
      <c r="J3658" s="100">
        <f t="shared" si="240"/>
        <v>47015</v>
      </c>
      <c r="K3658" s="100">
        <f t="shared" si="240"/>
        <v>47015</v>
      </c>
      <c r="L3658" s="109"/>
      <c r="M3658" s="1"/>
      <c r="N3658" s="1"/>
      <c r="O3658" s="1"/>
    </row>
    <row r="3659" spans="9:15">
      <c r="I3659" s="108">
        <f t="shared" si="240"/>
        <v>3654</v>
      </c>
      <c r="J3659" s="100">
        <f t="shared" si="240"/>
        <v>47016</v>
      </c>
      <c r="K3659" s="100">
        <f t="shared" si="240"/>
        <v>47016</v>
      </c>
      <c r="L3659" s="109"/>
      <c r="M3659" s="1"/>
      <c r="N3659" s="1"/>
      <c r="O3659" s="1"/>
    </row>
    <row r="3660" spans="9:15">
      <c r="I3660" s="108">
        <f t="shared" si="240"/>
        <v>3655</v>
      </c>
      <c r="J3660" s="100">
        <f t="shared" si="240"/>
        <v>47017</v>
      </c>
      <c r="K3660" s="100">
        <f t="shared" si="240"/>
        <v>47017</v>
      </c>
      <c r="L3660" s="109"/>
      <c r="M3660" s="1"/>
      <c r="N3660" s="1"/>
      <c r="O3660" s="1"/>
    </row>
    <row r="3661" spans="9:15">
      <c r="I3661" s="108">
        <f t="shared" si="240"/>
        <v>3656</v>
      </c>
      <c r="J3661" s="100">
        <f t="shared" si="240"/>
        <v>47018</v>
      </c>
      <c r="K3661" s="100">
        <f t="shared" si="240"/>
        <v>47018</v>
      </c>
      <c r="L3661" s="109"/>
      <c r="M3661" s="1"/>
      <c r="N3661" s="1"/>
      <c r="O3661" s="1"/>
    </row>
    <row r="3662" spans="9:15">
      <c r="I3662" s="108">
        <f t="shared" si="240"/>
        <v>3657</v>
      </c>
      <c r="J3662" s="100">
        <f t="shared" si="240"/>
        <v>47019</v>
      </c>
      <c r="K3662" s="100">
        <f t="shared" si="240"/>
        <v>47019</v>
      </c>
      <c r="L3662" s="109"/>
      <c r="M3662" s="1"/>
      <c r="N3662" s="1"/>
      <c r="O3662" s="1"/>
    </row>
    <row r="3663" spans="9:15">
      <c r="I3663" s="108">
        <f t="shared" si="240"/>
        <v>3658</v>
      </c>
      <c r="J3663" s="100">
        <f t="shared" si="240"/>
        <v>47020</v>
      </c>
      <c r="K3663" s="100">
        <f t="shared" si="240"/>
        <v>47020</v>
      </c>
      <c r="L3663" s="109"/>
      <c r="M3663" s="1"/>
      <c r="N3663" s="1"/>
      <c r="O3663" s="1"/>
    </row>
    <row r="3664" spans="9:15">
      <c r="I3664" s="108">
        <f t="shared" si="240"/>
        <v>3659</v>
      </c>
      <c r="J3664" s="100">
        <f t="shared" si="240"/>
        <v>47021</v>
      </c>
      <c r="K3664" s="100">
        <f t="shared" si="240"/>
        <v>47021</v>
      </c>
      <c r="L3664" s="109"/>
      <c r="M3664" s="1"/>
      <c r="N3664" s="1"/>
      <c r="O3664" s="1"/>
    </row>
    <row r="3665" spans="9:15">
      <c r="I3665" s="108">
        <f t="shared" si="240"/>
        <v>3660</v>
      </c>
      <c r="J3665" s="100">
        <f t="shared" si="240"/>
        <v>47022</v>
      </c>
      <c r="K3665" s="100">
        <f t="shared" si="240"/>
        <v>47022</v>
      </c>
      <c r="L3665" s="109"/>
      <c r="M3665" s="1"/>
      <c r="N3665" s="1"/>
      <c r="O3665" s="1"/>
    </row>
    <row r="3666" spans="9:15">
      <c r="I3666" s="108">
        <f t="shared" si="240"/>
        <v>3661</v>
      </c>
      <c r="J3666" s="100">
        <f t="shared" si="240"/>
        <v>47023</v>
      </c>
      <c r="K3666" s="100">
        <f t="shared" si="240"/>
        <v>47023</v>
      </c>
      <c r="L3666" s="109"/>
      <c r="M3666" s="1"/>
      <c r="N3666" s="1"/>
      <c r="O3666" s="1"/>
    </row>
    <row r="3667" spans="9:15">
      <c r="I3667" s="108">
        <f t="shared" si="240"/>
        <v>3662</v>
      </c>
      <c r="J3667" s="100">
        <f t="shared" si="240"/>
        <v>47024</v>
      </c>
      <c r="K3667" s="100">
        <f t="shared" si="240"/>
        <v>47024</v>
      </c>
      <c r="L3667" s="109"/>
      <c r="M3667" s="1"/>
      <c r="N3667" s="1"/>
      <c r="O3667" s="1"/>
    </row>
    <row r="3668" spans="9:15">
      <c r="I3668" s="108">
        <f t="shared" si="240"/>
        <v>3663</v>
      </c>
      <c r="J3668" s="100">
        <f t="shared" si="240"/>
        <v>47025</v>
      </c>
      <c r="K3668" s="100">
        <f t="shared" si="240"/>
        <v>47025</v>
      </c>
      <c r="L3668" s="109"/>
      <c r="M3668" s="1"/>
      <c r="N3668" s="1"/>
      <c r="O3668" s="1"/>
    </row>
    <row r="3669" spans="9:15">
      <c r="I3669" s="108">
        <f t="shared" si="240"/>
        <v>3664</v>
      </c>
      <c r="J3669" s="100">
        <f t="shared" si="240"/>
        <v>47026</v>
      </c>
      <c r="K3669" s="100">
        <f t="shared" si="240"/>
        <v>47026</v>
      </c>
      <c r="L3669" s="109"/>
      <c r="M3669" s="1"/>
      <c r="N3669" s="1"/>
      <c r="O3669" s="1"/>
    </row>
    <row r="3670" spans="9:15">
      <c r="I3670" s="108">
        <f t="shared" si="240"/>
        <v>3665</v>
      </c>
      <c r="J3670" s="100">
        <f t="shared" si="240"/>
        <v>47027</v>
      </c>
      <c r="K3670" s="100">
        <f t="shared" si="240"/>
        <v>47027</v>
      </c>
      <c r="L3670" s="109"/>
      <c r="M3670" s="1"/>
      <c r="N3670" s="1"/>
      <c r="O3670" s="1"/>
    </row>
    <row r="3671" spans="9:15">
      <c r="I3671" s="108">
        <f t="shared" si="240"/>
        <v>3666</v>
      </c>
      <c r="J3671" s="100">
        <f t="shared" si="240"/>
        <v>47028</v>
      </c>
      <c r="K3671" s="100">
        <f t="shared" si="240"/>
        <v>47028</v>
      </c>
      <c r="L3671" s="109"/>
      <c r="M3671" s="1"/>
      <c r="N3671" s="1"/>
      <c r="O3671" s="1"/>
    </row>
    <row r="3672" spans="9:15">
      <c r="I3672" s="108">
        <f t="shared" ref="I3672:K3687" si="241">I3671+1</f>
        <v>3667</v>
      </c>
      <c r="J3672" s="100">
        <f t="shared" si="241"/>
        <v>47029</v>
      </c>
      <c r="K3672" s="100">
        <f t="shared" si="241"/>
        <v>47029</v>
      </c>
      <c r="L3672" s="109"/>
      <c r="M3672" s="1"/>
      <c r="N3672" s="1"/>
      <c r="O3672" s="1"/>
    </row>
    <row r="3673" spans="9:15">
      <c r="I3673" s="108">
        <f t="shared" si="241"/>
        <v>3668</v>
      </c>
      <c r="J3673" s="100">
        <f t="shared" si="241"/>
        <v>47030</v>
      </c>
      <c r="K3673" s="100">
        <f t="shared" si="241"/>
        <v>47030</v>
      </c>
      <c r="L3673" s="109"/>
      <c r="M3673" s="1"/>
      <c r="N3673" s="1"/>
      <c r="O3673" s="1"/>
    </row>
    <row r="3674" spans="9:15">
      <c r="I3674" s="108">
        <f t="shared" si="241"/>
        <v>3669</v>
      </c>
      <c r="J3674" s="100">
        <f t="shared" si="241"/>
        <v>47031</v>
      </c>
      <c r="K3674" s="100">
        <f t="shared" si="241"/>
        <v>47031</v>
      </c>
      <c r="L3674" s="109"/>
      <c r="M3674" s="1"/>
      <c r="N3674" s="1"/>
      <c r="O3674" s="1"/>
    </row>
    <row r="3675" spans="9:15">
      <c r="I3675" s="108">
        <f t="shared" si="241"/>
        <v>3670</v>
      </c>
      <c r="J3675" s="100">
        <f t="shared" si="241"/>
        <v>47032</v>
      </c>
      <c r="K3675" s="100">
        <f t="shared" si="241"/>
        <v>47032</v>
      </c>
      <c r="L3675" s="109"/>
      <c r="M3675" s="1"/>
      <c r="N3675" s="1"/>
      <c r="O3675" s="1"/>
    </row>
    <row r="3676" spans="9:15">
      <c r="I3676" s="108">
        <f t="shared" si="241"/>
        <v>3671</v>
      </c>
      <c r="J3676" s="100">
        <f t="shared" si="241"/>
        <v>47033</v>
      </c>
      <c r="K3676" s="100">
        <f t="shared" si="241"/>
        <v>47033</v>
      </c>
      <c r="L3676" s="109"/>
      <c r="M3676" s="1"/>
      <c r="N3676" s="1"/>
      <c r="O3676" s="1"/>
    </row>
    <row r="3677" spans="9:15">
      <c r="I3677" s="108">
        <f t="shared" si="241"/>
        <v>3672</v>
      </c>
      <c r="J3677" s="100">
        <f t="shared" si="241"/>
        <v>47034</v>
      </c>
      <c r="K3677" s="100">
        <f t="shared" si="241"/>
        <v>47034</v>
      </c>
      <c r="L3677" s="109"/>
      <c r="M3677" s="1"/>
      <c r="N3677" s="1"/>
      <c r="O3677" s="1"/>
    </row>
    <row r="3678" spans="9:15">
      <c r="I3678" s="108">
        <f t="shared" si="241"/>
        <v>3673</v>
      </c>
      <c r="J3678" s="100">
        <f t="shared" si="241"/>
        <v>47035</v>
      </c>
      <c r="K3678" s="100">
        <f t="shared" si="241"/>
        <v>47035</v>
      </c>
      <c r="L3678" s="109"/>
      <c r="M3678" s="1"/>
      <c r="N3678" s="1"/>
      <c r="O3678" s="1"/>
    </row>
    <row r="3679" spans="9:15">
      <c r="I3679" s="108">
        <f t="shared" si="241"/>
        <v>3674</v>
      </c>
      <c r="J3679" s="100">
        <f t="shared" si="241"/>
        <v>47036</v>
      </c>
      <c r="K3679" s="100">
        <f t="shared" si="241"/>
        <v>47036</v>
      </c>
      <c r="L3679" s="109"/>
      <c r="M3679" s="1"/>
      <c r="N3679" s="1"/>
      <c r="O3679" s="1"/>
    </row>
    <row r="3680" spans="9:15">
      <c r="I3680" s="108">
        <f t="shared" si="241"/>
        <v>3675</v>
      </c>
      <c r="J3680" s="100">
        <f t="shared" si="241"/>
        <v>47037</v>
      </c>
      <c r="K3680" s="100">
        <f t="shared" si="241"/>
        <v>47037</v>
      </c>
      <c r="L3680" s="109"/>
      <c r="M3680" s="1"/>
      <c r="N3680" s="1"/>
      <c r="O3680" s="1"/>
    </row>
    <row r="3681" spans="9:15">
      <c r="I3681" s="108">
        <f t="shared" si="241"/>
        <v>3676</v>
      </c>
      <c r="J3681" s="100">
        <f t="shared" si="241"/>
        <v>47038</v>
      </c>
      <c r="K3681" s="100">
        <f t="shared" si="241"/>
        <v>47038</v>
      </c>
      <c r="L3681" s="109"/>
      <c r="M3681" s="1"/>
      <c r="N3681" s="1"/>
      <c r="O3681" s="1"/>
    </row>
    <row r="3682" spans="9:15">
      <c r="I3682" s="108">
        <f t="shared" si="241"/>
        <v>3677</v>
      </c>
      <c r="J3682" s="100">
        <f t="shared" si="241"/>
        <v>47039</v>
      </c>
      <c r="K3682" s="100">
        <f t="shared" si="241"/>
        <v>47039</v>
      </c>
      <c r="L3682" s="109"/>
      <c r="M3682" s="1"/>
      <c r="N3682" s="1"/>
      <c r="O3682" s="1"/>
    </row>
    <row r="3683" spans="9:15">
      <c r="I3683" s="108">
        <f t="shared" si="241"/>
        <v>3678</v>
      </c>
      <c r="J3683" s="100">
        <f t="shared" si="241"/>
        <v>47040</v>
      </c>
      <c r="K3683" s="100">
        <f t="shared" si="241"/>
        <v>47040</v>
      </c>
      <c r="L3683" s="109"/>
      <c r="M3683" s="1"/>
      <c r="N3683" s="1"/>
      <c r="O3683" s="1"/>
    </row>
    <row r="3684" spans="9:15">
      <c r="I3684" s="108">
        <f t="shared" si="241"/>
        <v>3679</v>
      </c>
      <c r="J3684" s="100">
        <f t="shared" si="241"/>
        <v>47041</v>
      </c>
      <c r="K3684" s="100">
        <f t="shared" si="241"/>
        <v>47041</v>
      </c>
      <c r="L3684" s="109"/>
      <c r="M3684" s="1"/>
      <c r="N3684" s="1"/>
      <c r="O3684" s="1"/>
    </row>
    <row r="3685" spans="9:15">
      <c r="I3685" s="108">
        <f t="shared" si="241"/>
        <v>3680</v>
      </c>
      <c r="J3685" s="100">
        <f t="shared" si="241"/>
        <v>47042</v>
      </c>
      <c r="K3685" s="100">
        <f t="shared" si="241"/>
        <v>47042</v>
      </c>
      <c r="L3685" s="109"/>
      <c r="M3685" s="1"/>
      <c r="N3685" s="1"/>
      <c r="O3685" s="1"/>
    </row>
    <row r="3686" spans="9:15">
      <c r="I3686" s="108">
        <f t="shared" si="241"/>
        <v>3681</v>
      </c>
      <c r="J3686" s="100">
        <f t="shared" si="241"/>
        <v>47043</v>
      </c>
      <c r="K3686" s="100">
        <f t="shared" si="241"/>
        <v>47043</v>
      </c>
      <c r="L3686" s="109"/>
      <c r="M3686" s="1"/>
      <c r="N3686" s="1"/>
      <c r="O3686" s="1"/>
    </row>
    <row r="3687" spans="9:15">
      <c r="I3687" s="108">
        <f t="shared" si="241"/>
        <v>3682</v>
      </c>
      <c r="J3687" s="100">
        <f t="shared" si="241"/>
        <v>47044</v>
      </c>
      <c r="K3687" s="100">
        <f t="shared" si="241"/>
        <v>47044</v>
      </c>
      <c r="L3687" s="109"/>
      <c r="M3687" s="1"/>
      <c r="N3687" s="1"/>
      <c r="O3687" s="1"/>
    </row>
    <row r="3688" spans="9:15">
      <c r="I3688" s="108">
        <f t="shared" ref="I3688:K3703" si="242">I3687+1</f>
        <v>3683</v>
      </c>
      <c r="J3688" s="100">
        <f t="shared" si="242"/>
        <v>47045</v>
      </c>
      <c r="K3688" s="100">
        <f t="shared" si="242"/>
        <v>47045</v>
      </c>
      <c r="L3688" s="109"/>
      <c r="M3688" s="1"/>
      <c r="N3688" s="1"/>
      <c r="O3688" s="1"/>
    </row>
    <row r="3689" spans="9:15">
      <c r="I3689" s="108">
        <f t="shared" si="242"/>
        <v>3684</v>
      </c>
      <c r="J3689" s="100">
        <f t="shared" si="242"/>
        <v>47046</v>
      </c>
      <c r="K3689" s="100">
        <f t="shared" si="242"/>
        <v>47046</v>
      </c>
      <c r="L3689" s="109"/>
      <c r="M3689" s="1"/>
      <c r="N3689" s="1"/>
      <c r="O3689" s="1"/>
    </row>
    <row r="3690" spans="9:15">
      <c r="I3690" s="108">
        <f t="shared" si="242"/>
        <v>3685</v>
      </c>
      <c r="J3690" s="100">
        <f t="shared" si="242"/>
        <v>47047</v>
      </c>
      <c r="K3690" s="100">
        <f t="shared" si="242"/>
        <v>47047</v>
      </c>
      <c r="L3690" s="109"/>
      <c r="M3690" s="1"/>
      <c r="N3690" s="1"/>
      <c r="O3690" s="1"/>
    </row>
    <row r="3691" spans="9:15">
      <c r="I3691" s="108">
        <f t="shared" si="242"/>
        <v>3686</v>
      </c>
      <c r="J3691" s="100">
        <f t="shared" si="242"/>
        <v>47048</v>
      </c>
      <c r="K3691" s="100">
        <f t="shared" si="242"/>
        <v>47048</v>
      </c>
      <c r="L3691" s="109"/>
      <c r="M3691" s="1"/>
      <c r="N3691" s="1"/>
      <c r="O3691" s="1"/>
    </row>
    <row r="3692" spans="9:15">
      <c r="I3692" s="108">
        <f t="shared" si="242"/>
        <v>3687</v>
      </c>
      <c r="J3692" s="100">
        <f t="shared" si="242"/>
        <v>47049</v>
      </c>
      <c r="K3692" s="100">
        <f t="shared" si="242"/>
        <v>47049</v>
      </c>
      <c r="L3692" s="109"/>
      <c r="M3692" s="1"/>
      <c r="N3692" s="1"/>
      <c r="O3692" s="1"/>
    </row>
    <row r="3693" spans="9:15">
      <c r="I3693" s="108">
        <f t="shared" si="242"/>
        <v>3688</v>
      </c>
      <c r="J3693" s="100">
        <f t="shared" si="242"/>
        <v>47050</v>
      </c>
      <c r="K3693" s="100">
        <f t="shared" si="242"/>
        <v>47050</v>
      </c>
      <c r="L3693" s="109"/>
      <c r="M3693" s="1"/>
      <c r="N3693" s="1"/>
      <c r="O3693" s="1"/>
    </row>
    <row r="3694" spans="9:15">
      <c r="I3694" s="108">
        <f t="shared" si="242"/>
        <v>3689</v>
      </c>
      <c r="J3694" s="100">
        <f t="shared" si="242"/>
        <v>47051</v>
      </c>
      <c r="K3694" s="100">
        <f t="shared" si="242"/>
        <v>47051</v>
      </c>
      <c r="L3694" s="109"/>
      <c r="M3694" s="1"/>
      <c r="N3694" s="1"/>
      <c r="O3694" s="1"/>
    </row>
    <row r="3695" spans="9:15">
      <c r="I3695" s="108">
        <f t="shared" si="242"/>
        <v>3690</v>
      </c>
      <c r="J3695" s="100">
        <f t="shared" si="242"/>
        <v>47052</v>
      </c>
      <c r="K3695" s="100">
        <f t="shared" si="242"/>
        <v>47052</v>
      </c>
      <c r="L3695" s="109"/>
      <c r="M3695" s="1"/>
      <c r="N3695" s="1"/>
      <c r="O3695" s="1"/>
    </row>
    <row r="3696" spans="9:15">
      <c r="I3696" s="108">
        <f t="shared" si="242"/>
        <v>3691</v>
      </c>
      <c r="J3696" s="100">
        <f t="shared" si="242"/>
        <v>47053</v>
      </c>
      <c r="K3696" s="100">
        <f t="shared" si="242"/>
        <v>47053</v>
      </c>
      <c r="L3696" s="109"/>
      <c r="M3696" s="1"/>
      <c r="N3696" s="1"/>
      <c r="O3696" s="1"/>
    </row>
    <row r="3697" spans="9:15">
      <c r="I3697" s="108">
        <f t="shared" si="242"/>
        <v>3692</v>
      </c>
      <c r="J3697" s="100">
        <f t="shared" si="242"/>
        <v>47054</v>
      </c>
      <c r="K3697" s="100">
        <f t="shared" si="242"/>
        <v>47054</v>
      </c>
      <c r="L3697" s="109"/>
      <c r="M3697" s="1"/>
      <c r="N3697" s="1"/>
      <c r="O3697" s="1"/>
    </row>
    <row r="3698" spans="9:15">
      <c r="I3698" s="108">
        <f t="shared" si="242"/>
        <v>3693</v>
      </c>
      <c r="J3698" s="100">
        <f t="shared" si="242"/>
        <v>47055</v>
      </c>
      <c r="K3698" s="100">
        <f t="shared" si="242"/>
        <v>47055</v>
      </c>
      <c r="L3698" s="109"/>
      <c r="M3698" s="1"/>
      <c r="N3698" s="1"/>
      <c r="O3698" s="1"/>
    </row>
    <row r="3699" spans="9:15">
      <c r="I3699" s="108">
        <f t="shared" si="242"/>
        <v>3694</v>
      </c>
      <c r="J3699" s="100">
        <f t="shared" si="242"/>
        <v>47056</v>
      </c>
      <c r="K3699" s="100">
        <f t="shared" si="242"/>
        <v>47056</v>
      </c>
      <c r="L3699" s="109"/>
      <c r="M3699" s="1"/>
      <c r="N3699" s="1"/>
      <c r="O3699" s="1"/>
    </row>
    <row r="3700" spans="9:15">
      <c r="I3700" s="108">
        <f t="shared" si="242"/>
        <v>3695</v>
      </c>
      <c r="J3700" s="100">
        <f t="shared" si="242"/>
        <v>47057</v>
      </c>
      <c r="K3700" s="100">
        <f t="shared" si="242"/>
        <v>47057</v>
      </c>
      <c r="L3700" s="109"/>
      <c r="M3700" s="1"/>
      <c r="N3700" s="1"/>
      <c r="O3700" s="1"/>
    </row>
    <row r="3701" spans="9:15">
      <c r="I3701" s="108">
        <f t="shared" si="242"/>
        <v>3696</v>
      </c>
      <c r="J3701" s="100">
        <f t="shared" si="242"/>
        <v>47058</v>
      </c>
      <c r="K3701" s="100">
        <f t="shared" si="242"/>
        <v>47058</v>
      </c>
      <c r="L3701" s="109"/>
      <c r="M3701" s="1"/>
      <c r="N3701" s="1"/>
      <c r="O3701" s="1"/>
    </row>
    <row r="3702" spans="9:15">
      <c r="I3702" s="108">
        <f t="shared" si="242"/>
        <v>3697</v>
      </c>
      <c r="J3702" s="100">
        <f t="shared" si="242"/>
        <v>47059</v>
      </c>
      <c r="K3702" s="100">
        <f t="shared" si="242"/>
        <v>47059</v>
      </c>
      <c r="L3702" s="109"/>
      <c r="M3702" s="1"/>
      <c r="N3702" s="1"/>
      <c r="O3702" s="1"/>
    </row>
    <row r="3703" spans="9:15">
      <c r="I3703" s="108">
        <f t="shared" si="242"/>
        <v>3698</v>
      </c>
      <c r="J3703" s="100">
        <f t="shared" si="242"/>
        <v>47060</v>
      </c>
      <c r="K3703" s="100">
        <f t="shared" si="242"/>
        <v>47060</v>
      </c>
      <c r="L3703" s="109"/>
      <c r="M3703" s="1"/>
      <c r="N3703" s="1"/>
      <c r="O3703" s="1"/>
    </row>
    <row r="3704" spans="9:15">
      <c r="I3704" s="108">
        <f t="shared" ref="I3704:K3719" si="243">I3703+1</f>
        <v>3699</v>
      </c>
      <c r="J3704" s="100">
        <f t="shared" si="243"/>
        <v>47061</v>
      </c>
      <c r="K3704" s="100">
        <f t="shared" si="243"/>
        <v>47061</v>
      </c>
      <c r="L3704" s="109"/>
      <c r="M3704" s="1"/>
      <c r="N3704" s="1"/>
      <c r="O3704" s="1"/>
    </row>
    <row r="3705" spans="9:15">
      <c r="I3705" s="108">
        <f t="shared" si="243"/>
        <v>3700</v>
      </c>
      <c r="J3705" s="100">
        <f t="shared" si="243"/>
        <v>47062</v>
      </c>
      <c r="K3705" s="100">
        <f t="shared" si="243"/>
        <v>47062</v>
      </c>
      <c r="L3705" s="109"/>
      <c r="M3705" s="1"/>
      <c r="N3705" s="1"/>
      <c r="O3705" s="1"/>
    </row>
    <row r="3706" spans="9:15">
      <c r="I3706" s="108">
        <f t="shared" si="243"/>
        <v>3701</v>
      </c>
      <c r="J3706" s="100">
        <f t="shared" si="243"/>
        <v>47063</v>
      </c>
      <c r="K3706" s="100">
        <f t="shared" si="243"/>
        <v>47063</v>
      </c>
      <c r="L3706" s="109"/>
      <c r="M3706" s="1"/>
      <c r="N3706" s="1"/>
      <c r="O3706" s="1"/>
    </row>
    <row r="3707" spans="9:15">
      <c r="I3707" s="108">
        <f t="shared" si="243"/>
        <v>3702</v>
      </c>
      <c r="J3707" s="100">
        <f t="shared" si="243"/>
        <v>47064</v>
      </c>
      <c r="K3707" s="100">
        <f t="shared" si="243"/>
        <v>47064</v>
      </c>
      <c r="L3707" s="109"/>
      <c r="M3707" s="1"/>
      <c r="N3707" s="1"/>
      <c r="O3707" s="1"/>
    </row>
    <row r="3708" spans="9:15">
      <c r="I3708" s="108">
        <f t="shared" si="243"/>
        <v>3703</v>
      </c>
      <c r="J3708" s="100">
        <f t="shared" si="243"/>
        <v>47065</v>
      </c>
      <c r="K3708" s="100">
        <f t="shared" si="243"/>
        <v>47065</v>
      </c>
      <c r="L3708" s="109"/>
      <c r="M3708" s="1"/>
      <c r="N3708" s="1"/>
      <c r="O3708" s="1"/>
    </row>
    <row r="3709" spans="9:15">
      <c r="I3709" s="108">
        <f t="shared" si="243"/>
        <v>3704</v>
      </c>
      <c r="J3709" s="100">
        <f t="shared" si="243"/>
        <v>47066</v>
      </c>
      <c r="K3709" s="100">
        <f t="shared" si="243"/>
        <v>47066</v>
      </c>
      <c r="L3709" s="109"/>
      <c r="M3709" s="1"/>
      <c r="N3709" s="1"/>
      <c r="O3709" s="1"/>
    </row>
    <row r="3710" spans="9:15">
      <c r="I3710" s="108">
        <f t="shared" si="243"/>
        <v>3705</v>
      </c>
      <c r="J3710" s="100">
        <f t="shared" si="243"/>
        <v>47067</v>
      </c>
      <c r="K3710" s="100">
        <f t="shared" si="243"/>
        <v>47067</v>
      </c>
      <c r="L3710" s="109"/>
      <c r="M3710" s="1"/>
      <c r="N3710" s="1"/>
      <c r="O3710" s="1"/>
    </row>
    <row r="3711" spans="9:15">
      <c r="I3711" s="108">
        <f t="shared" si="243"/>
        <v>3706</v>
      </c>
      <c r="J3711" s="100">
        <f t="shared" si="243"/>
        <v>47068</v>
      </c>
      <c r="K3711" s="100">
        <f t="shared" si="243"/>
        <v>47068</v>
      </c>
      <c r="L3711" s="109"/>
      <c r="M3711" s="1"/>
      <c r="N3711" s="1"/>
      <c r="O3711" s="1"/>
    </row>
    <row r="3712" spans="9:15">
      <c r="I3712" s="108">
        <f t="shared" si="243"/>
        <v>3707</v>
      </c>
      <c r="J3712" s="100">
        <f t="shared" si="243"/>
        <v>47069</v>
      </c>
      <c r="K3712" s="100">
        <f t="shared" si="243"/>
        <v>47069</v>
      </c>
      <c r="L3712" s="109"/>
      <c r="M3712" s="1"/>
      <c r="N3712" s="1"/>
      <c r="O3712" s="1"/>
    </row>
    <row r="3713" spans="9:15">
      <c r="I3713" s="108">
        <f t="shared" si="243"/>
        <v>3708</v>
      </c>
      <c r="J3713" s="100">
        <f t="shared" si="243"/>
        <v>47070</v>
      </c>
      <c r="K3713" s="100">
        <f t="shared" si="243"/>
        <v>47070</v>
      </c>
      <c r="L3713" s="109"/>
      <c r="M3713" s="1"/>
      <c r="N3713" s="1"/>
      <c r="O3713" s="1"/>
    </row>
    <row r="3714" spans="9:15">
      <c r="I3714" s="108">
        <f t="shared" si="243"/>
        <v>3709</v>
      </c>
      <c r="J3714" s="100">
        <f t="shared" si="243"/>
        <v>47071</v>
      </c>
      <c r="K3714" s="100">
        <f t="shared" si="243"/>
        <v>47071</v>
      </c>
      <c r="L3714" s="109"/>
      <c r="M3714" s="1"/>
      <c r="N3714" s="1"/>
      <c r="O3714" s="1"/>
    </row>
    <row r="3715" spans="9:15">
      <c r="I3715" s="108">
        <f t="shared" si="243"/>
        <v>3710</v>
      </c>
      <c r="J3715" s="100">
        <f t="shared" si="243"/>
        <v>47072</v>
      </c>
      <c r="K3715" s="100">
        <f t="shared" si="243"/>
        <v>47072</v>
      </c>
      <c r="L3715" s="109"/>
      <c r="M3715" s="1"/>
      <c r="N3715" s="1"/>
      <c r="O3715" s="1"/>
    </row>
    <row r="3716" spans="9:15">
      <c r="I3716" s="108">
        <f t="shared" si="243"/>
        <v>3711</v>
      </c>
      <c r="J3716" s="100">
        <f t="shared" si="243"/>
        <v>47073</v>
      </c>
      <c r="K3716" s="100">
        <f t="shared" si="243"/>
        <v>47073</v>
      </c>
      <c r="L3716" s="109"/>
      <c r="M3716" s="1"/>
      <c r="N3716" s="1"/>
      <c r="O3716" s="1"/>
    </row>
    <row r="3717" spans="9:15">
      <c r="I3717" s="108">
        <f t="shared" si="243"/>
        <v>3712</v>
      </c>
      <c r="J3717" s="100">
        <f t="shared" si="243"/>
        <v>47074</v>
      </c>
      <c r="K3717" s="100">
        <f t="shared" si="243"/>
        <v>47074</v>
      </c>
      <c r="L3717" s="109"/>
      <c r="M3717" s="1"/>
      <c r="N3717" s="1"/>
      <c r="O3717" s="1"/>
    </row>
    <row r="3718" spans="9:15">
      <c r="I3718" s="108">
        <f t="shared" si="243"/>
        <v>3713</v>
      </c>
      <c r="J3718" s="100">
        <f t="shared" si="243"/>
        <v>47075</v>
      </c>
      <c r="K3718" s="100">
        <f t="shared" si="243"/>
        <v>47075</v>
      </c>
      <c r="L3718" s="109"/>
      <c r="M3718" s="1"/>
      <c r="N3718" s="1"/>
      <c r="O3718" s="1"/>
    </row>
    <row r="3719" spans="9:15">
      <c r="I3719" s="108">
        <f t="shared" si="243"/>
        <v>3714</v>
      </c>
      <c r="J3719" s="100">
        <f t="shared" si="243"/>
        <v>47076</v>
      </c>
      <c r="K3719" s="100">
        <f t="shared" si="243"/>
        <v>47076</v>
      </c>
      <c r="L3719" s="109"/>
      <c r="M3719" s="1"/>
      <c r="N3719" s="1"/>
      <c r="O3719" s="1"/>
    </row>
    <row r="3720" spans="9:15">
      <c r="I3720" s="108">
        <f t="shared" ref="I3720:K3735" si="244">I3719+1</f>
        <v>3715</v>
      </c>
      <c r="J3720" s="100">
        <f t="shared" si="244"/>
        <v>47077</v>
      </c>
      <c r="K3720" s="100">
        <f t="shared" si="244"/>
        <v>47077</v>
      </c>
      <c r="L3720" s="109"/>
      <c r="M3720" s="1"/>
      <c r="N3720" s="1"/>
      <c r="O3720" s="1"/>
    </row>
    <row r="3721" spans="9:15">
      <c r="I3721" s="108">
        <f t="shared" si="244"/>
        <v>3716</v>
      </c>
      <c r="J3721" s="100">
        <f t="shared" si="244"/>
        <v>47078</v>
      </c>
      <c r="K3721" s="100">
        <f t="shared" si="244"/>
        <v>47078</v>
      </c>
      <c r="L3721" s="109"/>
      <c r="M3721" s="1"/>
      <c r="N3721" s="1"/>
      <c r="O3721" s="1"/>
    </row>
    <row r="3722" spans="9:15">
      <c r="I3722" s="108">
        <f t="shared" si="244"/>
        <v>3717</v>
      </c>
      <c r="J3722" s="100">
        <f t="shared" si="244"/>
        <v>47079</v>
      </c>
      <c r="K3722" s="100">
        <f t="shared" si="244"/>
        <v>47079</v>
      </c>
      <c r="L3722" s="109"/>
      <c r="M3722" s="1"/>
      <c r="N3722" s="1"/>
      <c r="O3722" s="1"/>
    </row>
    <row r="3723" spans="9:15">
      <c r="I3723" s="108">
        <f t="shared" si="244"/>
        <v>3718</v>
      </c>
      <c r="J3723" s="100">
        <f t="shared" si="244"/>
        <v>47080</v>
      </c>
      <c r="K3723" s="100">
        <f t="shared" si="244"/>
        <v>47080</v>
      </c>
      <c r="L3723" s="109"/>
      <c r="M3723" s="1"/>
      <c r="N3723" s="1"/>
      <c r="O3723" s="1"/>
    </row>
    <row r="3724" spans="9:15">
      <c r="I3724" s="108">
        <f t="shared" si="244"/>
        <v>3719</v>
      </c>
      <c r="J3724" s="100">
        <f t="shared" si="244"/>
        <v>47081</v>
      </c>
      <c r="K3724" s="100">
        <f t="shared" si="244"/>
        <v>47081</v>
      </c>
      <c r="L3724" s="109"/>
      <c r="M3724" s="1"/>
      <c r="N3724" s="1"/>
      <c r="O3724" s="1"/>
    </row>
    <row r="3725" spans="9:15">
      <c r="I3725" s="108">
        <f t="shared" si="244"/>
        <v>3720</v>
      </c>
      <c r="J3725" s="100">
        <f t="shared" si="244"/>
        <v>47082</v>
      </c>
      <c r="K3725" s="100">
        <f t="shared" si="244"/>
        <v>47082</v>
      </c>
      <c r="L3725" s="109"/>
      <c r="M3725" s="1"/>
      <c r="N3725" s="1"/>
      <c r="O3725" s="1"/>
    </row>
    <row r="3726" spans="9:15">
      <c r="I3726" s="108">
        <f t="shared" si="244"/>
        <v>3721</v>
      </c>
      <c r="J3726" s="100">
        <f t="shared" si="244"/>
        <v>47083</v>
      </c>
      <c r="K3726" s="100">
        <f t="shared" si="244"/>
        <v>47083</v>
      </c>
      <c r="L3726" s="109"/>
      <c r="M3726" s="1"/>
      <c r="N3726" s="1"/>
      <c r="O3726" s="1"/>
    </row>
    <row r="3727" spans="9:15">
      <c r="I3727" s="108">
        <f t="shared" si="244"/>
        <v>3722</v>
      </c>
      <c r="J3727" s="100">
        <f t="shared" si="244"/>
        <v>47084</v>
      </c>
      <c r="K3727" s="100">
        <f t="shared" si="244"/>
        <v>47084</v>
      </c>
      <c r="L3727" s="109"/>
      <c r="M3727" s="1"/>
      <c r="N3727" s="1"/>
      <c r="O3727" s="1"/>
    </row>
    <row r="3728" spans="9:15">
      <c r="I3728" s="108">
        <f t="shared" si="244"/>
        <v>3723</v>
      </c>
      <c r="J3728" s="100">
        <f t="shared" si="244"/>
        <v>47085</v>
      </c>
      <c r="K3728" s="100">
        <f t="shared" si="244"/>
        <v>47085</v>
      </c>
      <c r="L3728" s="109"/>
      <c r="M3728" s="1"/>
      <c r="N3728" s="1"/>
      <c r="O3728" s="1"/>
    </row>
    <row r="3729" spans="9:15">
      <c r="I3729" s="108">
        <f t="shared" si="244"/>
        <v>3724</v>
      </c>
      <c r="J3729" s="100">
        <f t="shared" si="244"/>
        <v>47086</v>
      </c>
      <c r="K3729" s="100">
        <f t="shared" si="244"/>
        <v>47086</v>
      </c>
      <c r="L3729" s="109"/>
      <c r="M3729" s="1"/>
      <c r="N3729" s="1"/>
      <c r="O3729" s="1"/>
    </row>
    <row r="3730" spans="9:15">
      <c r="I3730" s="108">
        <f t="shared" si="244"/>
        <v>3725</v>
      </c>
      <c r="J3730" s="100">
        <f t="shared" si="244"/>
        <v>47087</v>
      </c>
      <c r="K3730" s="100">
        <f t="shared" si="244"/>
        <v>47087</v>
      </c>
      <c r="L3730" s="109"/>
      <c r="M3730" s="1"/>
      <c r="N3730" s="1"/>
      <c r="O3730" s="1"/>
    </row>
    <row r="3731" spans="9:15">
      <c r="I3731" s="108">
        <f t="shared" si="244"/>
        <v>3726</v>
      </c>
      <c r="J3731" s="100">
        <f t="shared" si="244"/>
        <v>47088</v>
      </c>
      <c r="K3731" s="100">
        <f t="shared" si="244"/>
        <v>47088</v>
      </c>
      <c r="L3731" s="109"/>
      <c r="M3731" s="1"/>
      <c r="N3731" s="1"/>
      <c r="O3731" s="1"/>
    </row>
    <row r="3732" spans="9:15">
      <c r="I3732" s="108">
        <f t="shared" si="244"/>
        <v>3727</v>
      </c>
      <c r="J3732" s="100">
        <f t="shared" si="244"/>
        <v>47089</v>
      </c>
      <c r="K3732" s="100">
        <f t="shared" si="244"/>
        <v>47089</v>
      </c>
      <c r="L3732" s="109"/>
      <c r="M3732" s="1"/>
      <c r="N3732" s="1"/>
      <c r="O3732" s="1"/>
    </row>
    <row r="3733" spans="9:15">
      <c r="I3733" s="108">
        <f t="shared" si="244"/>
        <v>3728</v>
      </c>
      <c r="J3733" s="100">
        <f t="shared" si="244"/>
        <v>47090</v>
      </c>
      <c r="K3733" s="100">
        <f t="shared" si="244"/>
        <v>47090</v>
      </c>
      <c r="L3733" s="109"/>
      <c r="M3733" s="1"/>
      <c r="N3733" s="1"/>
      <c r="O3733" s="1"/>
    </row>
    <row r="3734" spans="9:15">
      <c r="I3734" s="108">
        <f t="shared" si="244"/>
        <v>3729</v>
      </c>
      <c r="J3734" s="100">
        <f t="shared" si="244"/>
        <v>47091</v>
      </c>
      <c r="K3734" s="100">
        <f t="shared" si="244"/>
        <v>47091</v>
      </c>
      <c r="L3734" s="109"/>
      <c r="M3734" s="1"/>
      <c r="N3734" s="1"/>
      <c r="O3734" s="1"/>
    </row>
    <row r="3735" spans="9:15">
      <c r="I3735" s="108">
        <f t="shared" si="244"/>
        <v>3730</v>
      </c>
      <c r="J3735" s="100">
        <f t="shared" si="244"/>
        <v>47092</v>
      </c>
      <c r="K3735" s="100">
        <f t="shared" si="244"/>
        <v>47092</v>
      </c>
      <c r="L3735" s="109"/>
      <c r="M3735" s="1"/>
      <c r="N3735" s="1"/>
      <c r="O3735" s="1"/>
    </row>
    <row r="3736" spans="9:15">
      <c r="I3736" s="108">
        <f t="shared" ref="I3736:K3751" si="245">I3735+1</f>
        <v>3731</v>
      </c>
      <c r="J3736" s="100">
        <f t="shared" si="245"/>
        <v>47093</v>
      </c>
      <c r="K3736" s="100">
        <f t="shared" si="245"/>
        <v>47093</v>
      </c>
      <c r="L3736" s="109"/>
      <c r="M3736" s="1"/>
      <c r="N3736" s="1"/>
      <c r="O3736" s="1"/>
    </row>
    <row r="3737" spans="9:15">
      <c r="I3737" s="108">
        <f t="shared" si="245"/>
        <v>3732</v>
      </c>
      <c r="J3737" s="100">
        <f t="shared" si="245"/>
        <v>47094</v>
      </c>
      <c r="K3737" s="100">
        <f t="shared" si="245"/>
        <v>47094</v>
      </c>
      <c r="L3737" s="109"/>
      <c r="M3737" s="1"/>
      <c r="N3737" s="1"/>
      <c r="O3737" s="1"/>
    </row>
    <row r="3738" spans="9:15">
      <c r="I3738" s="108">
        <f t="shared" si="245"/>
        <v>3733</v>
      </c>
      <c r="J3738" s="100">
        <f t="shared" si="245"/>
        <v>47095</v>
      </c>
      <c r="K3738" s="100">
        <f t="shared" si="245"/>
        <v>47095</v>
      </c>
      <c r="L3738" s="109"/>
      <c r="M3738" s="1"/>
      <c r="N3738" s="1"/>
      <c r="O3738" s="1"/>
    </row>
    <row r="3739" spans="9:15">
      <c r="I3739" s="108">
        <f t="shared" si="245"/>
        <v>3734</v>
      </c>
      <c r="J3739" s="100">
        <f t="shared" si="245"/>
        <v>47096</v>
      </c>
      <c r="K3739" s="100">
        <f t="shared" si="245"/>
        <v>47096</v>
      </c>
      <c r="L3739" s="109"/>
      <c r="M3739" s="1"/>
      <c r="N3739" s="1"/>
      <c r="O3739" s="1"/>
    </row>
    <row r="3740" spans="9:15">
      <c r="I3740" s="108">
        <f t="shared" si="245"/>
        <v>3735</v>
      </c>
      <c r="J3740" s="100">
        <f t="shared" si="245"/>
        <v>47097</v>
      </c>
      <c r="K3740" s="100">
        <f t="shared" si="245"/>
        <v>47097</v>
      </c>
      <c r="L3740" s="109"/>
      <c r="M3740" s="1"/>
      <c r="N3740" s="1"/>
      <c r="O3740" s="1"/>
    </row>
    <row r="3741" spans="9:15">
      <c r="I3741" s="108">
        <f t="shared" si="245"/>
        <v>3736</v>
      </c>
      <c r="J3741" s="100">
        <f t="shared" si="245"/>
        <v>47098</v>
      </c>
      <c r="K3741" s="100">
        <f t="shared" si="245"/>
        <v>47098</v>
      </c>
      <c r="L3741" s="109"/>
      <c r="M3741" s="1"/>
      <c r="N3741" s="1"/>
      <c r="O3741" s="1"/>
    </row>
    <row r="3742" spans="9:15">
      <c r="I3742" s="108">
        <f t="shared" si="245"/>
        <v>3737</v>
      </c>
      <c r="J3742" s="100">
        <f t="shared" si="245"/>
        <v>47099</v>
      </c>
      <c r="K3742" s="100">
        <f t="shared" si="245"/>
        <v>47099</v>
      </c>
      <c r="L3742" s="109"/>
      <c r="M3742" s="1"/>
      <c r="N3742" s="1"/>
      <c r="O3742" s="1"/>
    </row>
    <row r="3743" spans="9:15">
      <c r="I3743" s="108">
        <f t="shared" si="245"/>
        <v>3738</v>
      </c>
      <c r="J3743" s="100">
        <f t="shared" si="245"/>
        <v>47100</v>
      </c>
      <c r="K3743" s="100">
        <f t="shared" si="245"/>
        <v>47100</v>
      </c>
      <c r="L3743" s="109"/>
      <c r="M3743" s="1"/>
      <c r="N3743" s="1"/>
      <c r="O3743" s="1"/>
    </row>
    <row r="3744" spans="9:15">
      <c r="I3744" s="108">
        <f t="shared" si="245"/>
        <v>3739</v>
      </c>
      <c r="J3744" s="100">
        <f t="shared" si="245"/>
        <v>47101</v>
      </c>
      <c r="K3744" s="100">
        <f t="shared" si="245"/>
        <v>47101</v>
      </c>
      <c r="L3744" s="109"/>
      <c r="M3744" s="1"/>
      <c r="N3744" s="1"/>
      <c r="O3744" s="1"/>
    </row>
    <row r="3745" spans="9:15">
      <c r="I3745" s="108">
        <f t="shared" si="245"/>
        <v>3740</v>
      </c>
      <c r="J3745" s="100">
        <f t="shared" si="245"/>
        <v>47102</v>
      </c>
      <c r="K3745" s="100">
        <f t="shared" si="245"/>
        <v>47102</v>
      </c>
      <c r="L3745" s="109"/>
      <c r="M3745" s="1"/>
      <c r="N3745" s="1"/>
      <c r="O3745" s="1"/>
    </row>
    <row r="3746" spans="9:15">
      <c r="I3746" s="108">
        <f t="shared" si="245"/>
        <v>3741</v>
      </c>
      <c r="J3746" s="100">
        <f t="shared" si="245"/>
        <v>47103</v>
      </c>
      <c r="K3746" s="100">
        <f t="shared" si="245"/>
        <v>47103</v>
      </c>
      <c r="L3746" s="109"/>
      <c r="M3746" s="1"/>
      <c r="N3746" s="1"/>
      <c r="O3746" s="1"/>
    </row>
    <row r="3747" spans="9:15">
      <c r="I3747" s="108">
        <f t="shared" si="245"/>
        <v>3742</v>
      </c>
      <c r="J3747" s="100">
        <f t="shared" si="245"/>
        <v>47104</v>
      </c>
      <c r="K3747" s="100">
        <f t="shared" si="245"/>
        <v>47104</v>
      </c>
      <c r="L3747" s="109"/>
      <c r="M3747" s="1"/>
      <c r="N3747" s="1"/>
      <c r="O3747" s="1"/>
    </row>
    <row r="3748" spans="9:15">
      <c r="I3748" s="108">
        <f t="shared" si="245"/>
        <v>3743</v>
      </c>
      <c r="J3748" s="100">
        <f t="shared" si="245"/>
        <v>47105</v>
      </c>
      <c r="K3748" s="100">
        <f t="shared" si="245"/>
        <v>47105</v>
      </c>
      <c r="L3748" s="109"/>
      <c r="M3748" s="1"/>
      <c r="N3748" s="1"/>
      <c r="O3748" s="1"/>
    </row>
    <row r="3749" spans="9:15">
      <c r="I3749" s="108">
        <f t="shared" si="245"/>
        <v>3744</v>
      </c>
      <c r="J3749" s="100">
        <f t="shared" si="245"/>
        <v>47106</v>
      </c>
      <c r="K3749" s="100">
        <f t="shared" si="245"/>
        <v>47106</v>
      </c>
      <c r="L3749" s="109"/>
      <c r="M3749" s="1"/>
      <c r="N3749" s="1"/>
      <c r="O3749" s="1"/>
    </row>
    <row r="3750" spans="9:15">
      <c r="I3750" s="108">
        <f t="shared" si="245"/>
        <v>3745</v>
      </c>
      <c r="J3750" s="100">
        <f t="shared" si="245"/>
        <v>47107</v>
      </c>
      <c r="K3750" s="100">
        <f t="shared" si="245"/>
        <v>47107</v>
      </c>
      <c r="L3750" s="109"/>
      <c r="M3750" s="1"/>
      <c r="N3750" s="1"/>
      <c r="O3750" s="1"/>
    </row>
    <row r="3751" spans="9:15">
      <c r="I3751" s="108">
        <f t="shared" si="245"/>
        <v>3746</v>
      </c>
      <c r="J3751" s="100">
        <f t="shared" si="245"/>
        <v>47108</v>
      </c>
      <c r="K3751" s="100">
        <f t="shared" si="245"/>
        <v>47108</v>
      </c>
      <c r="L3751" s="109"/>
      <c r="M3751" s="1"/>
      <c r="N3751" s="1"/>
      <c r="O3751" s="1"/>
    </row>
    <row r="3752" spans="9:15">
      <c r="I3752" s="108">
        <f t="shared" ref="I3752:K3767" si="246">I3751+1</f>
        <v>3747</v>
      </c>
      <c r="J3752" s="100">
        <f t="shared" si="246"/>
        <v>47109</v>
      </c>
      <c r="K3752" s="100">
        <f t="shared" si="246"/>
        <v>47109</v>
      </c>
      <c r="L3752" s="109"/>
      <c r="M3752" s="1"/>
      <c r="N3752" s="1"/>
      <c r="O3752" s="1"/>
    </row>
    <row r="3753" spans="9:15">
      <c r="I3753" s="108">
        <f t="shared" si="246"/>
        <v>3748</v>
      </c>
      <c r="J3753" s="100">
        <f t="shared" si="246"/>
        <v>47110</v>
      </c>
      <c r="K3753" s="100">
        <f t="shared" si="246"/>
        <v>47110</v>
      </c>
      <c r="L3753" s="109"/>
      <c r="M3753" s="1"/>
      <c r="N3753" s="1"/>
      <c r="O3753" s="1"/>
    </row>
    <row r="3754" spans="9:15">
      <c r="I3754" s="108">
        <f t="shared" si="246"/>
        <v>3749</v>
      </c>
      <c r="J3754" s="100">
        <f t="shared" si="246"/>
        <v>47111</v>
      </c>
      <c r="K3754" s="100">
        <f t="shared" si="246"/>
        <v>47111</v>
      </c>
      <c r="L3754" s="109"/>
      <c r="M3754" s="1"/>
      <c r="N3754" s="1"/>
      <c r="O3754" s="1"/>
    </row>
    <row r="3755" spans="9:15">
      <c r="I3755" s="108">
        <f t="shared" si="246"/>
        <v>3750</v>
      </c>
      <c r="J3755" s="100">
        <f t="shared" si="246"/>
        <v>47112</v>
      </c>
      <c r="K3755" s="100">
        <f t="shared" si="246"/>
        <v>47112</v>
      </c>
      <c r="L3755" s="109"/>
      <c r="M3755" s="1"/>
      <c r="N3755" s="1"/>
      <c r="O3755" s="1"/>
    </row>
    <row r="3756" spans="9:15">
      <c r="I3756" s="108">
        <f t="shared" si="246"/>
        <v>3751</v>
      </c>
      <c r="J3756" s="100">
        <f t="shared" si="246"/>
        <v>47113</v>
      </c>
      <c r="K3756" s="100">
        <f t="shared" si="246"/>
        <v>47113</v>
      </c>
      <c r="L3756" s="109"/>
      <c r="M3756" s="1"/>
      <c r="N3756" s="1"/>
      <c r="O3756" s="1"/>
    </row>
    <row r="3757" spans="9:15">
      <c r="I3757" s="108">
        <f t="shared" si="246"/>
        <v>3752</v>
      </c>
      <c r="J3757" s="100">
        <f t="shared" si="246"/>
        <v>47114</v>
      </c>
      <c r="K3757" s="100">
        <f t="shared" si="246"/>
        <v>47114</v>
      </c>
      <c r="L3757" s="109"/>
      <c r="M3757" s="1"/>
      <c r="N3757" s="1"/>
      <c r="O3757" s="1"/>
    </row>
    <row r="3758" spans="9:15">
      <c r="I3758" s="108">
        <f t="shared" si="246"/>
        <v>3753</v>
      </c>
      <c r="J3758" s="100">
        <f t="shared" si="246"/>
        <v>47115</v>
      </c>
      <c r="K3758" s="100">
        <f t="shared" si="246"/>
        <v>47115</v>
      </c>
      <c r="L3758" s="109"/>
      <c r="M3758" s="1"/>
      <c r="N3758" s="1"/>
      <c r="O3758" s="1"/>
    </row>
    <row r="3759" spans="9:15">
      <c r="I3759" s="108">
        <f t="shared" si="246"/>
        <v>3754</v>
      </c>
      <c r="J3759" s="100">
        <f t="shared" si="246"/>
        <v>47116</v>
      </c>
      <c r="K3759" s="100">
        <f t="shared" si="246"/>
        <v>47116</v>
      </c>
      <c r="L3759" s="109"/>
      <c r="M3759" s="1"/>
      <c r="N3759" s="1"/>
      <c r="O3759" s="1"/>
    </row>
    <row r="3760" spans="9:15">
      <c r="I3760" s="108">
        <f t="shared" si="246"/>
        <v>3755</v>
      </c>
      <c r="J3760" s="100">
        <f t="shared" si="246"/>
        <v>47117</v>
      </c>
      <c r="K3760" s="100">
        <f t="shared" si="246"/>
        <v>47117</v>
      </c>
      <c r="L3760" s="109"/>
      <c r="M3760" s="1"/>
      <c r="N3760" s="1"/>
      <c r="O3760" s="1"/>
    </row>
    <row r="3761" spans="9:15">
      <c r="I3761" s="108">
        <f t="shared" si="246"/>
        <v>3756</v>
      </c>
      <c r="J3761" s="100">
        <f t="shared" si="246"/>
        <v>47118</v>
      </c>
      <c r="K3761" s="100">
        <f t="shared" si="246"/>
        <v>47118</v>
      </c>
      <c r="L3761" s="109"/>
      <c r="M3761" s="1"/>
      <c r="N3761" s="1"/>
      <c r="O3761" s="1"/>
    </row>
    <row r="3762" spans="9:15">
      <c r="I3762" s="108">
        <f t="shared" si="246"/>
        <v>3757</v>
      </c>
      <c r="J3762" s="100">
        <f t="shared" si="246"/>
        <v>47119</v>
      </c>
      <c r="K3762" s="100">
        <f t="shared" si="246"/>
        <v>47119</v>
      </c>
      <c r="L3762" s="109"/>
      <c r="M3762" s="1"/>
      <c r="N3762" s="1"/>
      <c r="O3762" s="1"/>
    </row>
    <row r="3763" spans="9:15">
      <c r="I3763" s="108">
        <f t="shared" si="246"/>
        <v>3758</v>
      </c>
      <c r="J3763" s="100">
        <f t="shared" si="246"/>
        <v>47120</v>
      </c>
      <c r="K3763" s="100">
        <f t="shared" si="246"/>
        <v>47120</v>
      </c>
      <c r="L3763" s="109"/>
      <c r="M3763" s="1"/>
      <c r="N3763" s="1"/>
      <c r="O3763" s="1"/>
    </row>
    <row r="3764" spans="9:15">
      <c r="I3764" s="108">
        <f t="shared" si="246"/>
        <v>3759</v>
      </c>
      <c r="J3764" s="100">
        <f t="shared" si="246"/>
        <v>47121</v>
      </c>
      <c r="K3764" s="100">
        <f t="shared" si="246"/>
        <v>47121</v>
      </c>
      <c r="L3764" s="109"/>
      <c r="M3764" s="1"/>
      <c r="N3764" s="1"/>
      <c r="O3764" s="1"/>
    </row>
    <row r="3765" spans="9:15">
      <c r="I3765" s="108">
        <f t="shared" si="246"/>
        <v>3760</v>
      </c>
      <c r="J3765" s="100">
        <f t="shared" si="246"/>
        <v>47122</v>
      </c>
      <c r="K3765" s="100">
        <f t="shared" si="246"/>
        <v>47122</v>
      </c>
      <c r="L3765" s="109"/>
      <c r="M3765" s="1"/>
      <c r="N3765" s="1"/>
      <c r="O3765" s="1"/>
    </row>
    <row r="3766" spans="9:15">
      <c r="I3766" s="108">
        <f t="shared" si="246"/>
        <v>3761</v>
      </c>
      <c r="J3766" s="100">
        <f t="shared" si="246"/>
        <v>47123</v>
      </c>
      <c r="K3766" s="100">
        <f t="shared" si="246"/>
        <v>47123</v>
      </c>
      <c r="L3766" s="109"/>
      <c r="M3766" s="1"/>
      <c r="N3766" s="1"/>
      <c r="O3766" s="1"/>
    </row>
    <row r="3767" spans="9:15">
      <c r="I3767" s="108">
        <f t="shared" si="246"/>
        <v>3762</v>
      </c>
      <c r="J3767" s="100">
        <f t="shared" si="246"/>
        <v>47124</v>
      </c>
      <c r="K3767" s="100">
        <f t="shared" si="246"/>
        <v>47124</v>
      </c>
      <c r="L3767" s="109"/>
      <c r="M3767" s="1"/>
      <c r="N3767" s="1"/>
      <c r="O3767" s="1"/>
    </row>
    <row r="3768" spans="9:15">
      <c r="I3768" s="108">
        <f t="shared" ref="I3768:K3783" si="247">I3767+1</f>
        <v>3763</v>
      </c>
      <c r="J3768" s="100">
        <f t="shared" si="247"/>
        <v>47125</v>
      </c>
      <c r="K3768" s="100">
        <f t="shared" si="247"/>
        <v>47125</v>
      </c>
      <c r="L3768" s="109"/>
      <c r="M3768" s="1"/>
      <c r="N3768" s="1"/>
      <c r="O3768" s="1"/>
    </row>
    <row r="3769" spans="9:15">
      <c r="I3769" s="108">
        <f t="shared" si="247"/>
        <v>3764</v>
      </c>
      <c r="J3769" s="100">
        <f t="shared" si="247"/>
        <v>47126</v>
      </c>
      <c r="K3769" s="100">
        <f t="shared" si="247"/>
        <v>47126</v>
      </c>
      <c r="L3769" s="109"/>
      <c r="M3769" s="1"/>
      <c r="N3769" s="1"/>
      <c r="O3769" s="1"/>
    </row>
    <row r="3770" spans="9:15">
      <c r="I3770" s="108">
        <f t="shared" si="247"/>
        <v>3765</v>
      </c>
      <c r="J3770" s="100">
        <f t="shared" si="247"/>
        <v>47127</v>
      </c>
      <c r="K3770" s="100">
        <f t="shared" si="247"/>
        <v>47127</v>
      </c>
      <c r="L3770" s="109"/>
      <c r="M3770" s="1"/>
      <c r="N3770" s="1"/>
      <c r="O3770" s="1"/>
    </row>
    <row r="3771" spans="9:15">
      <c r="I3771" s="108">
        <f t="shared" si="247"/>
        <v>3766</v>
      </c>
      <c r="J3771" s="100">
        <f t="shared" si="247"/>
        <v>47128</v>
      </c>
      <c r="K3771" s="100">
        <f t="shared" si="247"/>
        <v>47128</v>
      </c>
      <c r="L3771" s="109"/>
      <c r="M3771" s="1"/>
      <c r="N3771" s="1"/>
      <c r="O3771" s="1"/>
    </row>
    <row r="3772" spans="9:15">
      <c r="I3772" s="108">
        <f t="shared" si="247"/>
        <v>3767</v>
      </c>
      <c r="J3772" s="100">
        <f t="shared" si="247"/>
        <v>47129</v>
      </c>
      <c r="K3772" s="100">
        <f t="shared" si="247"/>
        <v>47129</v>
      </c>
      <c r="L3772" s="109"/>
      <c r="M3772" s="1"/>
      <c r="N3772" s="1"/>
      <c r="O3772" s="1"/>
    </row>
    <row r="3773" spans="9:15">
      <c r="I3773" s="108">
        <f t="shared" si="247"/>
        <v>3768</v>
      </c>
      <c r="J3773" s="100">
        <f t="shared" si="247"/>
        <v>47130</v>
      </c>
      <c r="K3773" s="100">
        <f t="shared" si="247"/>
        <v>47130</v>
      </c>
      <c r="L3773" s="109"/>
      <c r="M3773" s="1"/>
      <c r="N3773" s="1"/>
      <c r="O3773" s="1"/>
    </row>
    <row r="3774" spans="9:15">
      <c r="I3774" s="108">
        <f t="shared" si="247"/>
        <v>3769</v>
      </c>
      <c r="J3774" s="100">
        <f t="shared" si="247"/>
        <v>47131</v>
      </c>
      <c r="K3774" s="100">
        <f t="shared" si="247"/>
        <v>47131</v>
      </c>
      <c r="L3774" s="109"/>
      <c r="M3774" s="1"/>
      <c r="N3774" s="1"/>
      <c r="O3774" s="1"/>
    </row>
    <row r="3775" spans="9:15">
      <c r="I3775" s="108">
        <f t="shared" si="247"/>
        <v>3770</v>
      </c>
      <c r="J3775" s="100">
        <f t="shared" si="247"/>
        <v>47132</v>
      </c>
      <c r="K3775" s="100">
        <f t="shared" si="247"/>
        <v>47132</v>
      </c>
      <c r="L3775" s="109"/>
      <c r="M3775" s="1"/>
      <c r="N3775" s="1"/>
      <c r="O3775" s="1"/>
    </row>
    <row r="3776" spans="9:15">
      <c r="I3776" s="108">
        <f t="shared" si="247"/>
        <v>3771</v>
      </c>
      <c r="J3776" s="100">
        <f t="shared" si="247"/>
        <v>47133</v>
      </c>
      <c r="K3776" s="100">
        <f t="shared" si="247"/>
        <v>47133</v>
      </c>
      <c r="L3776" s="109"/>
      <c r="M3776" s="1"/>
      <c r="N3776" s="1"/>
      <c r="O3776" s="1"/>
    </row>
    <row r="3777" spans="9:15">
      <c r="I3777" s="108">
        <f t="shared" si="247"/>
        <v>3772</v>
      </c>
      <c r="J3777" s="100">
        <f t="shared" si="247"/>
        <v>47134</v>
      </c>
      <c r="K3777" s="100">
        <f t="shared" si="247"/>
        <v>47134</v>
      </c>
      <c r="L3777" s="109"/>
      <c r="M3777" s="1"/>
      <c r="N3777" s="1"/>
      <c r="O3777" s="1"/>
    </row>
    <row r="3778" spans="9:15">
      <c r="I3778" s="108">
        <f t="shared" si="247"/>
        <v>3773</v>
      </c>
      <c r="J3778" s="100">
        <f t="shared" si="247"/>
        <v>47135</v>
      </c>
      <c r="K3778" s="100">
        <f t="shared" si="247"/>
        <v>47135</v>
      </c>
      <c r="L3778" s="109"/>
      <c r="M3778" s="1"/>
      <c r="N3778" s="1"/>
      <c r="O3778" s="1"/>
    </row>
    <row r="3779" spans="9:15">
      <c r="I3779" s="108">
        <f t="shared" si="247"/>
        <v>3774</v>
      </c>
      <c r="J3779" s="100">
        <f t="shared" si="247"/>
        <v>47136</v>
      </c>
      <c r="K3779" s="100">
        <f t="shared" si="247"/>
        <v>47136</v>
      </c>
      <c r="L3779" s="109"/>
      <c r="M3779" s="1"/>
      <c r="N3779" s="1"/>
      <c r="O3779" s="1"/>
    </row>
    <row r="3780" spans="9:15">
      <c r="I3780" s="108">
        <f t="shared" si="247"/>
        <v>3775</v>
      </c>
      <c r="J3780" s="100">
        <f t="shared" si="247"/>
        <v>47137</v>
      </c>
      <c r="K3780" s="100">
        <f t="shared" si="247"/>
        <v>47137</v>
      </c>
      <c r="L3780" s="109"/>
      <c r="M3780" s="1"/>
      <c r="N3780" s="1"/>
      <c r="O3780" s="1"/>
    </row>
    <row r="3781" spans="9:15">
      <c r="I3781" s="108">
        <f t="shared" si="247"/>
        <v>3776</v>
      </c>
      <c r="J3781" s="100">
        <f t="shared" si="247"/>
        <v>47138</v>
      </c>
      <c r="K3781" s="100">
        <f t="shared" si="247"/>
        <v>47138</v>
      </c>
      <c r="L3781" s="109"/>
      <c r="M3781" s="1"/>
      <c r="N3781" s="1"/>
      <c r="O3781" s="1"/>
    </row>
    <row r="3782" spans="9:15">
      <c r="I3782" s="108">
        <f t="shared" si="247"/>
        <v>3777</v>
      </c>
      <c r="J3782" s="100">
        <f t="shared" si="247"/>
        <v>47139</v>
      </c>
      <c r="K3782" s="100">
        <f t="shared" si="247"/>
        <v>47139</v>
      </c>
      <c r="L3782" s="109"/>
      <c r="M3782" s="1"/>
      <c r="N3782" s="1"/>
      <c r="O3782" s="1"/>
    </row>
    <row r="3783" spans="9:15">
      <c r="I3783" s="108">
        <f t="shared" si="247"/>
        <v>3778</v>
      </c>
      <c r="J3783" s="100">
        <f t="shared" si="247"/>
        <v>47140</v>
      </c>
      <c r="K3783" s="100">
        <f t="shared" si="247"/>
        <v>47140</v>
      </c>
      <c r="L3783" s="109"/>
      <c r="M3783" s="1"/>
      <c r="N3783" s="1"/>
      <c r="O3783" s="1"/>
    </row>
    <row r="3784" spans="9:15">
      <c r="I3784" s="108">
        <f t="shared" ref="I3784:K3799" si="248">I3783+1</f>
        <v>3779</v>
      </c>
      <c r="J3784" s="100">
        <f t="shared" si="248"/>
        <v>47141</v>
      </c>
      <c r="K3784" s="100">
        <f t="shared" si="248"/>
        <v>47141</v>
      </c>
      <c r="L3784" s="109"/>
      <c r="M3784" s="1"/>
      <c r="N3784" s="1"/>
      <c r="O3784" s="1"/>
    </row>
    <row r="3785" spans="9:15">
      <c r="I3785" s="108">
        <f t="shared" si="248"/>
        <v>3780</v>
      </c>
      <c r="J3785" s="100">
        <f t="shared" si="248"/>
        <v>47142</v>
      </c>
      <c r="K3785" s="100">
        <f t="shared" si="248"/>
        <v>47142</v>
      </c>
      <c r="L3785" s="109"/>
      <c r="M3785" s="1"/>
      <c r="N3785" s="1"/>
      <c r="O3785" s="1"/>
    </row>
    <row r="3786" spans="9:15">
      <c r="I3786" s="108">
        <f t="shared" si="248"/>
        <v>3781</v>
      </c>
      <c r="J3786" s="100">
        <f t="shared" si="248"/>
        <v>47143</v>
      </c>
      <c r="K3786" s="100">
        <f t="shared" si="248"/>
        <v>47143</v>
      </c>
      <c r="L3786" s="109"/>
      <c r="M3786" s="1"/>
      <c r="N3786" s="1"/>
      <c r="O3786" s="1"/>
    </row>
    <row r="3787" spans="9:15">
      <c r="I3787" s="108">
        <f t="shared" si="248"/>
        <v>3782</v>
      </c>
      <c r="J3787" s="100">
        <f t="shared" si="248"/>
        <v>47144</v>
      </c>
      <c r="K3787" s="100">
        <f t="shared" si="248"/>
        <v>47144</v>
      </c>
      <c r="L3787" s="109"/>
      <c r="M3787" s="1"/>
      <c r="N3787" s="1"/>
      <c r="O3787" s="1"/>
    </row>
    <row r="3788" spans="9:15">
      <c r="I3788" s="108">
        <f t="shared" si="248"/>
        <v>3783</v>
      </c>
      <c r="J3788" s="100">
        <f t="shared" si="248"/>
        <v>47145</v>
      </c>
      <c r="K3788" s="100">
        <f t="shared" si="248"/>
        <v>47145</v>
      </c>
      <c r="L3788" s="109"/>
      <c r="M3788" s="1"/>
      <c r="N3788" s="1"/>
      <c r="O3788" s="1"/>
    </row>
    <row r="3789" spans="9:15">
      <c r="I3789" s="108">
        <f t="shared" si="248"/>
        <v>3784</v>
      </c>
      <c r="J3789" s="100">
        <f t="shared" si="248"/>
        <v>47146</v>
      </c>
      <c r="K3789" s="100">
        <f t="shared" si="248"/>
        <v>47146</v>
      </c>
      <c r="L3789" s="109"/>
      <c r="M3789" s="1"/>
      <c r="N3789" s="1"/>
      <c r="O3789" s="1"/>
    </row>
    <row r="3790" spans="9:15">
      <c r="I3790" s="108">
        <f t="shared" si="248"/>
        <v>3785</v>
      </c>
      <c r="J3790" s="100">
        <f t="shared" si="248"/>
        <v>47147</v>
      </c>
      <c r="K3790" s="100">
        <f t="shared" si="248"/>
        <v>47147</v>
      </c>
      <c r="L3790" s="109"/>
      <c r="M3790" s="1"/>
      <c r="N3790" s="1"/>
      <c r="O3790" s="1"/>
    </row>
    <row r="3791" spans="9:15">
      <c r="I3791" s="108">
        <f t="shared" si="248"/>
        <v>3786</v>
      </c>
      <c r="J3791" s="100">
        <f t="shared" si="248"/>
        <v>47148</v>
      </c>
      <c r="K3791" s="100">
        <f t="shared" si="248"/>
        <v>47148</v>
      </c>
      <c r="L3791" s="109"/>
      <c r="M3791" s="1"/>
      <c r="N3791" s="1"/>
      <c r="O3791" s="1"/>
    </row>
    <row r="3792" spans="9:15">
      <c r="I3792" s="108">
        <f t="shared" si="248"/>
        <v>3787</v>
      </c>
      <c r="J3792" s="100">
        <f t="shared" si="248"/>
        <v>47149</v>
      </c>
      <c r="K3792" s="100">
        <f t="shared" si="248"/>
        <v>47149</v>
      </c>
      <c r="L3792" s="109"/>
      <c r="M3792" s="1"/>
      <c r="N3792" s="1"/>
      <c r="O3792" s="1"/>
    </row>
    <row r="3793" spans="9:15">
      <c r="I3793" s="108">
        <f t="shared" si="248"/>
        <v>3788</v>
      </c>
      <c r="J3793" s="100">
        <f t="shared" si="248"/>
        <v>47150</v>
      </c>
      <c r="K3793" s="100">
        <f t="shared" si="248"/>
        <v>47150</v>
      </c>
      <c r="L3793" s="109"/>
      <c r="M3793" s="1"/>
      <c r="N3793" s="1"/>
      <c r="O3793" s="1"/>
    </row>
    <row r="3794" spans="9:15">
      <c r="I3794" s="108">
        <f t="shared" si="248"/>
        <v>3789</v>
      </c>
      <c r="J3794" s="100">
        <f t="shared" si="248"/>
        <v>47151</v>
      </c>
      <c r="K3794" s="100">
        <f t="shared" si="248"/>
        <v>47151</v>
      </c>
      <c r="L3794" s="109"/>
      <c r="M3794" s="1"/>
      <c r="N3794" s="1"/>
      <c r="O3794" s="1"/>
    </row>
    <row r="3795" spans="9:15">
      <c r="I3795" s="108">
        <f t="shared" si="248"/>
        <v>3790</v>
      </c>
      <c r="J3795" s="100">
        <f t="shared" si="248"/>
        <v>47152</v>
      </c>
      <c r="K3795" s="100">
        <f t="shared" si="248"/>
        <v>47152</v>
      </c>
      <c r="L3795" s="109"/>
      <c r="M3795" s="1"/>
      <c r="N3795" s="1"/>
      <c r="O3795" s="1"/>
    </row>
    <row r="3796" spans="9:15">
      <c r="I3796" s="108">
        <f t="shared" si="248"/>
        <v>3791</v>
      </c>
      <c r="J3796" s="100">
        <f t="shared" si="248"/>
        <v>47153</v>
      </c>
      <c r="K3796" s="100">
        <f t="shared" si="248"/>
        <v>47153</v>
      </c>
      <c r="L3796" s="109"/>
      <c r="M3796" s="1"/>
      <c r="N3796" s="1"/>
      <c r="O3796" s="1"/>
    </row>
    <row r="3797" spans="9:15">
      <c r="I3797" s="108">
        <f t="shared" si="248"/>
        <v>3792</v>
      </c>
      <c r="J3797" s="100">
        <f t="shared" si="248"/>
        <v>47154</v>
      </c>
      <c r="K3797" s="100">
        <f t="shared" si="248"/>
        <v>47154</v>
      </c>
      <c r="L3797" s="109"/>
      <c r="M3797" s="1"/>
      <c r="N3797" s="1"/>
      <c r="O3797" s="1"/>
    </row>
    <row r="3798" spans="9:15">
      <c r="I3798" s="108">
        <f t="shared" si="248"/>
        <v>3793</v>
      </c>
      <c r="J3798" s="100">
        <f t="shared" si="248"/>
        <v>47155</v>
      </c>
      <c r="K3798" s="100">
        <f t="shared" si="248"/>
        <v>47155</v>
      </c>
      <c r="L3798" s="109"/>
      <c r="M3798" s="1"/>
      <c r="N3798" s="1"/>
      <c r="O3798" s="1"/>
    </row>
    <row r="3799" spans="9:15">
      <c r="I3799" s="108">
        <f t="shared" si="248"/>
        <v>3794</v>
      </c>
      <c r="J3799" s="100">
        <f t="shared" si="248"/>
        <v>47156</v>
      </c>
      <c r="K3799" s="100">
        <f t="shared" si="248"/>
        <v>47156</v>
      </c>
      <c r="L3799" s="109"/>
      <c r="M3799" s="1"/>
      <c r="N3799" s="1"/>
      <c r="O3799" s="1"/>
    </row>
    <row r="3800" spans="9:15">
      <c r="I3800" s="108">
        <f t="shared" ref="I3800:K3815" si="249">I3799+1</f>
        <v>3795</v>
      </c>
      <c r="J3800" s="100">
        <f t="shared" si="249"/>
        <v>47157</v>
      </c>
      <c r="K3800" s="100">
        <f t="shared" si="249"/>
        <v>47157</v>
      </c>
      <c r="L3800" s="109"/>
      <c r="M3800" s="1"/>
      <c r="N3800" s="1"/>
      <c r="O3800" s="1"/>
    </row>
    <row r="3801" spans="9:15">
      <c r="I3801" s="108">
        <f t="shared" si="249"/>
        <v>3796</v>
      </c>
      <c r="J3801" s="100">
        <f t="shared" si="249"/>
        <v>47158</v>
      </c>
      <c r="K3801" s="100">
        <f t="shared" si="249"/>
        <v>47158</v>
      </c>
      <c r="L3801" s="109"/>
      <c r="M3801" s="1"/>
      <c r="N3801" s="1"/>
      <c r="O3801" s="1"/>
    </row>
    <row r="3802" spans="9:15">
      <c r="I3802" s="108">
        <f t="shared" si="249"/>
        <v>3797</v>
      </c>
      <c r="J3802" s="100">
        <f t="shared" si="249"/>
        <v>47159</v>
      </c>
      <c r="K3802" s="100">
        <f t="shared" si="249"/>
        <v>47159</v>
      </c>
      <c r="L3802" s="109"/>
      <c r="M3802" s="1"/>
      <c r="N3802" s="1"/>
      <c r="O3802" s="1"/>
    </row>
    <row r="3803" spans="9:15">
      <c r="I3803" s="108">
        <f t="shared" si="249"/>
        <v>3798</v>
      </c>
      <c r="J3803" s="100">
        <f t="shared" si="249"/>
        <v>47160</v>
      </c>
      <c r="K3803" s="100">
        <f t="shared" si="249"/>
        <v>47160</v>
      </c>
      <c r="L3803" s="109"/>
      <c r="M3803" s="1"/>
      <c r="N3803" s="1"/>
      <c r="O3803" s="1"/>
    </row>
    <row r="3804" spans="9:15">
      <c r="I3804" s="108">
        <f t="shared" si="249"/>
        <v>3799</v>
      </c>
      <c r="J3804" s="100">
        <f t="shared" si="249"/>
        <v>47161</v>
      </c>
      <c r="K3804" s="100">
        <f t="shared" si="249"/>
        <v>47161</v>
      </c>
      <c r="L3804" s="109"/>
      <c r="M3804" s="1"/>
      <c r="N3804" s="1"/>
      <c r="O3804" s="1"/>
    </row>
    <row r="3805" spans="9:15">
      <c r="I3805" s="108">
        <f t="shared" si="249"/>
        <v>3800</v>
      </c>
      <c r="J3805" s="100">
        <f t="shared" si="249"/>
        <v>47162</v>
      </c>
      <c r="K3805" s="100">
        <f t="shared" si="249"/>
        <v>47162</v>
      </c>
      <c r="L3805" s="109"/>
      <c r="M3805" s="1"/>
      <c r="N3805" s="1"/>
      <c r="O3805" s="1"/>
    </row>
    <row r="3806" spans="9:15">
      <c r="I3806" s="108">
        <f t="shared" si="249"/>
        <v>3801</v>
      </c>
      <c r="J3806" s="100">
        <f t="shared" si="249"/>
        <v>47163</v>
      </c>
      <c r="K3806" s="100">
        <f t="shared" si="249"/>
        <v>47163</v>
      </c>
      <c r="L3806" s="109"/>
      <c r="M3806" s="1"/>
      <c r="N3806" s="1"/>
      <c r="O3806" s="1"/>
    </row>
    <row r="3807" spans="9:15">
      <c r="I3807" s="108">
        <f t="shared" si="249"/>
        <v>3802</v>
      </c>
      <c r="J3807" s="100">
        <f t="shared" si="249"/>
        <v>47164</v>
      </c>
      <c r="K3807" s="100">
        <f t="shared" si="249"/>
        <v>47164</v>
      </c>
      <c r="L3807" s="109"/>
      <c r="M3807" s="1"/>
      <c r="N3807" s="1"/>
      <c r="O3807" s="1"/>
    </row>
    <row r="3808" spans="9:15">
      <c r="I3808" s="108">
        <f t="shared" si="249"/>
        <v>3803</v>
      </c>
      <c r="J3808" s="100">
        <f t="shared" si="249"/>
        <v>47165</v>
      </c>
      <c r="K3808" s="100">
        <f t="shared" si="249"/>
        <v>47165</v>
      </c>
      <c r="L3808" s="109"/>
      <c r="M3808" s="1"/>
      <c r="N3808" s="1"/>
      <c r="O3808" s="1"/>
    </row>
    <row r="3809" spans="9:15">
      <c r="I3809" s="108">
        <f t="shared" si="249"/>
        <v>3804</v>
      </c>
      <c r="J3809" s="100">
        <f t="shared" si="249"/>
        <v>47166</v>
      </c>
      <c r="K3809" s="100">
        <f t="shared" si="249"/>
        <v>47166</v>
      </c>
      <c r="L3809" s="109"/>
      <c r="M3809" s="1"/>
      <c r="N3809" s="1"/>
      <c r="O3809" s="1"/>
    </row>
    <row r="3810" spans="9:15">
      <c r="I3810" s="108">
        <f t="shared" si="249"/>
        <v>3805</v>
      </c>
      <c r="J3810" s="100">
        <f t="shared" si="249"/>
        <v>47167</v>
      </c>
      <c r="K3810" s="100">
        <f t="shared" si="249"/>
        <v>47167</v>
      </c>
      <c r="L3810" s="109"/>
      <c r="M3810" s="1"/>
      <c r="N3810" s="1"/>
      <c r="O3810" s="1"/>
    </row>
    <row r="3811" spans="9:15">
      <c r="I3811" s="108">
        <f t="shared" si="249"/>
        <v>3806</v>
      </c>
      <c r="J3811" s="100">
        <f t="shared" si="249"/>
        <v>47168</v>
      </c>
      <c r="K3811" s="100">
        <f t="shared" si="249"/>
        <v>47168</v>
      </c>
      <c r="L3811" s="109"/>
      <c r="M3811" s="1"/>
      <c r="N3811" s="1"/>
      <c r="O3811" s="1"/>
    </row>
    <row r="3812" spans="9:15">
      <c r="I3812" s="108">
        <f t="shared" si="249"/>
        <v>3807</v>
      </c>
      <c r="J3812" s="100">
        <f t="shared" si="249"/>
        <v>47169</v>
      </c>
      <c r="K3812" s="100">
        <f t="shared" si="249"/>
        <v>47169</v>
      </c>
      <c r="L3812" s="109"/>
      <c r="M3812" s="1"/>
      <c r="N3812" s="1"/>
      <c r="O3812" s="1"/>
    </row>
    <row r="3813" spans="9:15">
      <c r="I3813" s="108">
        <f t="shared" si="249"/>
        <v>3808</v>
      </c>
      <c r="J3813" s="100">
        <f t="shared" si="249"/>
        <v>47170</v>
      </c>
      <c r="K3813" s="100">
        <f t="shared" si="249"/>
        <v>47170</v>
      </c>
      <c r="L3813" s="109"/>
      <c r="M3813" s="1"/>
      <c r="N3813" s="1"/>
      <c r="O3813" s="1"/>
    </row>
    <row r="3814" spans="9:15">
      <c r="I3814" s="108">
        <f t="shared" si="249"/>
        <v>3809</v>
      </c>
      <c r="J3814" s="100">
        <f t="shared" si="249"/>
        <v>47171</v>
      </c>
      <c r="K3814" s="100">
        <f t="shared" si="249"/>
        <v>47171</v>
      </c>
      <c r="L3814" s="109"/>
      <c r="M3814" s="1"/>
      <c r="N3814" s="1"/>
      <c r="O3814" s="1"/>
    </row>
    <row r="3815" spans="9:15">
      <c r="I3815" s="108">
        <f t="shared" si="249"/>
        <v>3810</v>
      </c>
      <c r="J3815" s="100">
        <f t="shared" si="249"/>
        <v>47172</v>
      </c>
      <c r="K3815" s="100">
        <f t="shared" si="249"/>
        <v>47172</v>
      </c>
      <c r="L3815" s="109"/>
      <c r="M3815" s="1"/>
      <c r="N3815" s="1"/>
      <c r="O3815" s="1"/>
    </row>
    <row r="3816" spans="9:15">
      <c r="I3816" s="108">
        <f t="shared" ref="I3816:K3831" si="250">I3815+1</f>
        <v>3811</v>
      </c>
      <c r="J3816" s="100">
        <f t="shared" si="250"/>
        <v>47173</v>
      </c>
      <c r="K3816" s="100">
        <f t="shared" si="250"/>
        <v>47173</v>
      </c>
      <c r="L3816" s="109"/>
      <c r="M3816" s="1"/>
      <c r="N3816" s="1"/>
      <c r="O3816" s="1"/>
    </row>
    <row r="3817" spans="9:15">
      <c r="I3817" s="108">
        <f t="shared" si="250"/>
        <v>3812</v>
      </c>
      <c r="J3817" s="100">
        <f t="shared" si="250"/>
        <v>47174</v>
      </c>
      <c r="K3817" s="100">
        <f t="shared" si="250"/>
        <v>47174</v>
      </c>
      <c r="L3817" s="109"/>
      <c r="M3817" s="1"/>
      <c r="N3817" s="1"/>
      <c r="O3817" s="1"/>
    </row>
    <row r="3818" spans="9:15">
      <c r="I3818" s="108">
        <f t="shared" si="250"/>
        <v>3813</v>
      </c>
      <c r="J3818" s="100">
        <f t="shared" si="250"/>
        <v>47175</v>
      </c>
      <c r="K3818" s="100">
        <f t="shared" si="250"/>
        <v>47175</v>
      </c>
      <c r="L3818" s="109"/>
      <c r="M3818" s="1"/>
      <c r="N3818" s="1"/>
      <c r="O3818" s="1"/>
    </row>
    <row r="3819" spans="9:15">
      <c r="I3819" s="108">
        <f t="shared" si="250"/>
        <v>3814</v>
      </c>
      <c r="J3819" s="100">
        <f t="shared" si="250"/>
        <v>47176</v>
      </c>
      <c r="K3819" s="100">
        <f t="shared" si="250"/>
        <v>47176</v>
      </c>
      <c r="L3819" s="109"/>
      <c r="M3819" s="1"/>
      <c r="N3819" s="1"/>
      <c r="O3819" s="1"/>
    </row>
    <row r="3820" spans="9:15">
      <c r="I3820" s="108">
        <f t="shared" si="250"/>
        <v>3815</v>
      </c>
      <c r="J3820" s="100">
        <f t="shared" si="250"/>
        <v>47177</v>
      </c>
      <c r="K3820" s="100">
        <f t="shared" si="250"/>
        <v>47177</v>
      </c>
      <c r="L3820" s="109"/>
      <c r="M3820" s="1"/>
      <c r="N3820" s="1"/>
      <c r="O3820" s="1"/>
    </row>
    <row r="3821" spans="9:15">
      <c r="I3821" s="108">
        <f t="shared" si="250"/>
        <v>3816</v>
      </c>
      <c r="J3821" s="100">
        <f t="shared" si="250"/>
        <v>47178</v>
      </c>
      <c r="K3821" s="100">
        <f t="shared" si="250"/>
        <v>47178</v>
      </c>
      <c r="L3821" s="109"/>
      <c r="M3821" s="1"/>
      <c r="N3821" s="1"/>
      <c r="O3821" s="1"/>
    </row>
    <row r="3822" spans="9:15">
      <c r="I3822" s="108">
        <f t="shared" si="250"/>
        <v>3817</v>
      </c>
      <c r="J3822" s="100">
        <f t="shared" si="250"/>
        <v>47179</v>
      </c>
      <c r="K3822" s="100">
        <f t="shared" si="250"/>
        <v>47179</v>
      </c>
      <c r="L3822" s="109"/>
      <c r="M3822" s="1"/>
      <c r="N3822" s="1"/>
      <c r="O3822" s="1"/>
    </row>
    <row r="3823" spans="9:15">
      <c r="I3823" s="108">
        <f t="shared" si="250"/>
        <v>3818</v>
      </c>
      <c r="J3823" s="100">
        <f t="shared" si="250"/>
        <v>47180</v>
      </c>
      <c r="K3823" s="100">
        <f t="shared" si="250"/>
        <v>47180</v>
      </c>
      <c r="L3823" s="109"/>
      <c r="M3823" s="1"/>
      <c r="N3823" s="1"/>
      <c r="O3823" s="1"/>
    </row>
    <row r="3824" spans="9:15">
      <c r="I3824" s="108">
        <f t="shared" si="250"/>
        <v>3819</v>
      </c>
      <c r="J3824" s="100">
        <f t="shared" si="250"/>
        <v>47181</v>
      </c>
      <c r="K3824" s="100">
        <f t="shared" si="250"/>
        <v>47181</v>
      </c>
      <c r="L3824" s="109"/>
      <c r="M3824" s="1"/>
      <c r="N3824" s="1"/>
      <c r="O3824" s="1"/>
    </row>
    <row r="3825" spans="9:15">
      <c r="I3825" s="108">
        <f t="shared" si="250"/>
        <v>3820</v>
      </c>
      <c r="J3825" s="100">
        <f t="shared" si="250"/>
        <v>47182</v>
      </c>
      <c r="K3825" s="100">
        <f t="shared" si="250"/>
        <v>47182</v>
      </c>
      <c r="L3825" s="109"/>
      <c r="M3825" s="1"/>
      <c r="N3825" s="1"/>
      <c r="O3825" s="1"/>
    </row>
    <row r="3826" spans="9:15">
      <c r="I3826" s="108">
        <f t="shared" si="250"/>
        <v>3821</v>
      </c>
      <c r="J3826" s="100">
        <f t="shared" si="250"/>
        <v>47183</v>
      </c>
      <c r="K3826" s="100">
        <f t="shared" si="250"/>
        <v>47183</v>
      </c>
      <c r="L3826" s="109"/>
      <c r="M3826" s="1"/>
      <c r="N3826" s="1"/>
      <c r="O3826" s="1"/>
    </row>
    <row r="3827" spans="9:15">
      <c r="I3827" s="108">
        <f t="shared" si="250"/>
        <v>3822</v>
      </c>
      <c r="J3827" s="100">
        <f t="shared" si="250"/>
        <v>47184</v>
      </c>
      <c r="K3827" s="100">
        <f t="shared" si="250"/>
        <v>47184</v>
      </c>
      <c r="L3827" s="109"/>
      <c r="M3827" s="1"/>
      <c r="N3827" s="1"/>
      <c r="O3827" s="1"/>
    </row>
    <row r="3828" spans="9:15">
      <c r="I3828" s="108">
        <f t="shared" si="250"/>
        <v>3823</v>
      </c>
      <c r="J3828" s="100">
        <f t="shared" si="250"/>
        <v>47185</v>
      </c>
      <c r="K3828" s="100">
        <f t="shared" si="250"/>
        <v>47185</v>
      </c>
      <c r="L3828" s="109"/>
      <c r="M3828" s="1"/>
      <c r="N3828" s="1"/>
      <c r="O3828" s="1"/>
    </row>
    <row r="3829" spans="9:15">
      <c r="I3829" s="108">
        <f t="shared" si="250"/>
        <v>3824</v>
      </c>
      <c r="J3829" s="100">
        <f t="shared" si="250"/>
        <v>47186</v>
      </c>
      <c r="K3829" s="100">
        <f t="shared" si="250"/>
        <v>47186</v>
      </c>
      <c r="L3829" s="109"/>
      <c r="M3829" s="1"/>
      <c r="N3829" s="1"/>
      <c r="O3829" s="1"/>
    </row>
    <row r="3830" spans="9:15">
      <c r="I3830" s="108">
        <f t="shared" si="250"/>
        <v>3825</v>
      </c>
      <c r="J3830" s="100">
        <f t="shared" si="250"/>
        <v>47187</v>
      </c>
      <c r="K3830" s="100">
        <f t="shared" si="250"/>
        <v>47187</v>
      </c>
      <c r="L3830" s="109"/>
      <c r="M3830" s="1"/>
      <c r="N3830" s="1"/>
      <c r="O3830" s="1"/>
    </row>
    <row r="3831" spans="9:15">
      <c r="I3831" s="108">
        <f t="shared" si="250"/>
        <v>3826</v>
      </c>
      <c r="J3831" s="100">
        <f t="shared" si="250"/>
        <v>47188</v>
      </c>
      <c r="K3831" s="100">
        <f t="shared" si="250"/>
        <v>47188</v>
      </c>
      <c r="L3831" s="109"/>
      <c r="M3831" s="1"/>
      <c r="N3831" s="1"/>
      <c r="O3831" s="1"/>
    </row>
    <row r="3832" spans="9:15">
      <c r="I3832" s="108">
        <f t="shared" ref="I3832:K3847" si="251">I3831+1</f>
        <v>3827</v>
      </c>
      <c r="J3832" s="100">
        <f t="shared" si="251"/>
        <v>47189</v>
      </c>
      <c r="K3832" s="100">
        <f t="shared" si="251"/>
        <v>47189</v>
      </c>
      <c r="L3832" s="109"/>
      <c r="M3832" s="1"/>
      <c r="N3832" s="1"/>
      <c r="O3832" s="1"/>
    </row>
    <row r="3833" spans="9:15">
      <c r="I3833" s="108">
        <f t="shared" si="251"/>
        <v>3828</v>
      </c>
      <c r="J3833" s="100">
        <f t="shared" si="251"/>
        <v>47190</v>
      </c>
      <c r="K3833" s="100">
        <f t="shared" si="251"/>
        <v>47190</v>
      </c>
      <c r="L3833" s="109"/>
      <c r="M3833" s="1"/>
      <c r="N3833" s="1"/>
      <c r="O3833" s="1"/>
    </row>
    <row r="3834" spans="9:15">
      <c r="I3834" s="108">
        <f t="shared" si="251"/>
        <v>3829</v>
      </c>
      <c r="J3834" s="100">
        <f t="shared" si="251"/>
        <v>47191</v>
      </c>
      <c r="K3834" s="100">
        <f t="shared" si="251"/>
        <v>47191</v>
      </c>
      <c r="L3834" s="109"/>
      <c r="M3834" s="1"/>
      <c r="N3834" s="1"/>
      <c r="O3834" s="1"/>
    </row>
    <row r="3835" spans="9:15">
      <c r="I3835" s="108">
        <f t="shared" si="251"/>
        <v>3830</v>
      </c>
      <c r="J3835" s="100">
        <f t="shared" si="251"/>
        <v>47192</v>
      </c>
      <c r="K3835" s="100">
        <f t="shared" si="251"/>
        <v>47192</v>
      </c>
      <c r="L3835" s="109"/>
      <c r="M3835" s="1"/>
      <c r="N3835" s="1"/>
      <c r="O3835" s="1"/>
    </row>
    <row r="3836" spans="9:15">
      <c r="I3836" s="108">
        <f t="shared" si="251"/>
        <v>3831</v>
      </c>
      <c r="J3836" s="100">
        <f t="shared" si="251"/>
        <v>47193</v>
      </c>
      <c r="K3836" s="100">
        <f t="shared" si="251"/>
        <v>47193</v>
      </c>
      <c r="L3836" s="109"/>
      <c r="M3836" s="1"/>
      <c r="N3836" s="1"/>
      <c r="O3836" s="1"/>
    </row>
    <row r="3837" spans="9:15">
      <c r="I3837" s="108">
        <f t="shared" si="251"/>
        <v>3832</v>
      </c>
      <c r="J3837" s="100">
        <f t="shared" si="251"/>
        <v>47194</v>
      </c>
      <c r="K3837" s="100">
        <f t="shared" si="251"/>
        <v>47194</v>
      </c>
      <c r="L3837" s="109"/>
      <c r="M3837" s="1"/>
      <c r="N3837" s="1"/>
      <c r="O3837" s="1"/>
    </row>
    <row r="3838" spans="9:15">
      <c r="I3838" s="108">
        <f t="shared" si="251"/>
        <v>3833</v>
      </c>
      <c r="J3838" s="100">
        <f t="shared" si="251"/>
        <v>47195</v>
      </c>
      <c r="K3838" s="100">
        <f t="shared" si="251"/>
        <v>47195</v>
      </c>
      <c r="L3838" s="109"/>
      <c r="M3838" s="1"/>
      <c r="N3838" s="1"/>
      <c r="O3838" s="1"/>
    </row>
    <row r="3839" spans="9:15">
      <c r="I3839" s="108">
        <f t="shared" si="251"/>
        <v>3834</v>
      </c>
      <c r="J3839" s="100">
        <f t="shared" si="251"/>
        <v>47196</v>
      </c>
      <c r="K3839" s="100">
        <f t="shared" si="251"/>
        <v>47196</v>
      </c>
      <c r="L3839" s="109"/>
      <c r="M3839" s="1"/>
      <c r="N3839" s="1"/>
      <c r="O3839" s="1"/>
    </row>
    <row r="3840" spans="9:15">
      <c r="I3840" s="108">
        <f t="shared" si="251"/>
        <v>3835</v>
      </c>
      <c r="J3840" s="100">
        <f t="shared" si="251"/>
        <v>47197</v>
      </c>
      <c r="K3840" s="100">
        <f t="shared" si="251"/>
        <v>47197</v>
      </c>
      <c r="L3840" s="109"/>
      <c r="M3840" s="1"/>
      <c r="N3840" s="1"/>
      <c r="O3840" s="1"/>
    </row>
    <row r="3841" spans="9:15">
      <c r="I3841" s="108">
        <f t="shared" si="251"/>
        <v>3836</v>
      </c>
      <c r="J3841" s="100">
        <f t="shared" si="251"/>
        <v>47198</v>
      </c>
      <c r="K3841" s="100">
        <f t="shared" si="251"/>
        <v>47198</v>
      </c>
      <c r="L3841" s="109"/>
      <c r="M3841" s="1"/>
      <c r="N3841" s="1"/>
      <c r="O3841" s="1"/>
    </row>
    <row r="3842" spans="9:15">
      <c r="I3842" s="108">
        <f t="shared" si="251"/>
        <v>3837</v>
      </c>
      <c r="J3842" s="100">
        <f t="shared" si="251"/>
        <v>47199</v>
      </c>
      <c r="K3842" s="100">
        <f t="shared" si="251"/>
        <v>47199</v>
      </c>
      <c r="L3842" s="109"/>
      <c r="M3842" s="1"/>
      <c r="N3842" s="1"/>
      <c r="O3842" s="1"/>
    </row>
    <row r="3843" spans="9:15">
      <c r="I3843" s="108">
        <f t="shared" si="251"/>
        <v>3838</v>
      </c>
      <c r="J3843" s="100">
        <f t="shared" si="251"/>
        <v>47200</v>
      </c>
      <c r="K3843" s="100">
        <f t="shared" si="251"/>
        <v>47200</v>
      </c>
      <c r="L3843" s="109"/>
      <c r="M3843" s="1"/>
      <c r="N3843" s="1"/>
      <c r="O3843" s="1"/>
    </row>
    <row r="3844" spans="9:15">
      <c r="I3844" s="108">
        <f t="shared" si="251"/>
        <v>3839</v>
      </c>
      <c r="J3844" s="100">
        <f t="shared" si="251"/>
        <v>47201</v>
      </c>
      <c r="K3844" s="100">
        <f t="shared" si="251"/>
        <v>47201</v>
      </c>
      <c r="L3844" s="109"/>
      <c r="M3844" s="1"/>
      <c r="N3844" s="1"/>
      <c r="O3844" s="1"/>
    </row>
    <row r="3845" spans="9:15">
      <c r="I3845" s="108">
        <f t="shared" si="251"/>
        <v>3840</v>
      </c>
      <c r="J3845" s="100">
        <f t="shared" si="251"/>
        <v>47202</v>
      </c>
      <c r="K3845" s="100">
        <f t="shared" si="251"/>
        <v>47202</v>
      </c>
      <c r="L3845" s="109"/>
      <c r="M3845" s="1"/>
      <c r="N3845" s="1"/>
      <c r="O3845" s="1"/>
    </row>
    <row r="3846" spans="9:15">
      <c r="I3846" s="108">
        <f t="shared" si="251"/>
        <v>3841</v>
      </c>
      <c r="J3846" s="100">
        <f t="shared" si="251"/>
        <v>47203</v>
      </c>
      <c r="K3846" s="100">
        <f t="shared" si="251"/>
        <v>47203</v>
      </c>
      <c r="L3846" s="109"/>
      <c r="M3846" s="1"/>
      <c r="N3846" s="1"/>
      <c r="O3846" s="1"/>
    </row>
    <row r="3847" spans="9:15">
      <c r="I3847" s="108">
        <f t="shared" si="251"/>
        <v>3842</v>
      </c>
      <c r="J3847" s="100">
        <f t="shared" si="251"/>
        <v>47204</v>
      </c>
      <c r="K3847" s="100">
        <f t="shared" si="251"/>
        <v>47204</v>
      </c>
      <c r="L3847" s="109"/>
      <c r="M3847" s="1"/>
      <c r="N3847" s="1"/>
      <c r="O3847" s="1"/>
    </row>
    <row r="3848" spans="9:15">
      <c r="I3848" s="108">
        <f t="shared" ref="I3848:K3863" si="252">I3847+1</f>
        <v>3843</v>
      </c>
      <c r="J3848" s="100">
        <f t="shared" si="252"/>
        <v>47205</v>
      </c>
      <c r="K3848" s="100">
        <f t="shared" si="252"/>
        <v>47205</v>
      </c>
      <c r="L3848" s="109"/>
      <c r="M3848" s="1"/>
      <c r="N3848" s="1"/>
      <c r="O3848" s="1"/>
    </row>
    <row r="3849" spans="9:15">
      <c r="I3849" s="108">
        <f t="shared" si="252"/>
        <v>3844</v>
      </c>
      <c r="J3849" s="100">
        <f t="shared" si="252"/>
        <v>47206</v>
      </c>
      <c r="K3849" s="100">
        <f t="shared" si="252"/>
        <v>47206</v>
      </c>
      <c r="L3849" s="109"/>
      <c r="M3849" s="1"/>
      <c r="N3849" s="1"/>
      <c r="O3849" s="1"/>
    </row>
    <row r="3850" spans="9:15">
      <c r="I3850" s="108">
        <f t="shared" si="252"/>
        <v>3845</v>
      </c>
      <c r="J3850" s="100">
        <f t="shared" si="252"/>
        <v>47207</v>
      </c>
      <c r="K3850" s="100">
        <f t="shared" si="252"/>
        <v>47207</v>
      </c>
      <c r="L3850" s="109"/>
      <c r="M3850" s="1"/>
      <c r="N3850" s="1"/>
      <c r="O3850" s="1"/>
    </row>
    <row r="3851" spans="9:15">
      <c r="I3851" s="108">
        <f t="shared" si="252"/>
        <v>3846</v>
      </c>
      <c r="J3851" s="100">
        <f t="shared" si="252"/>
        <v>47208</v>
      </c>
      <c r="K3851" s="100">
        <f t="shared" si="252"/>
        <v>47208</v>
      </c>
      <c r="L3851" s="109"/>
      <c r="M3851" s="1"/>
      <c r="N3851" s="1"/>
      <c r="O3851" s="1"/>
    </row>
    <row r="3852" spans="9:15">
      <c r="I3852" s="108">
        <f t="shared" si="252"/>
        <v>3847</v>
      </c>
      <c r="J3852" s="100">
        <f t="shared" si="252"/>
        <v>47209</v>
      </c>
      <c r="K3852" s="100">
        <f t="shared" si="252"/>
        <v>47209</v>
      </c>
      <c r="L3852" s="109"/>
      <c r="M3852" s="1"/>
      <c r="N3852" s="1"/>
      <c r="O3852" s="1"/>
    </row>
    <row r="3853" spans="9:15">
      <c r="I3853" s="108">
        <f t="shared" si="252"/>
        <v>3848</v>
      </c>
      <c r="J3853" s="100">
        <f t="shared" si="252"/>
        <v>47210</v>
      </c>
      <c r="K3853" s="100">
        <f t="shared" si="252"/>
        <v>47210</v>
      </c>
      <c r="L3853" s="109"/>
      <c r="M3853" s="1"/>
      <c r="N3853" s="1"/>
      <c r="O3853" s="1"/>
    </row>
    <row r="3854" spans="9:15">
      <c r="I3854" s="108">
        <f t="shared" si="252"/>
        <v>3849</v>
      </c>
      <c r="J3854" s="100">
        <f t="shared" si="252"/>
        <v>47211</v>
      </c>
      <c r="K3854" s="100">
        <f t="shared" si="252"/>
        <v>47211</v>
      </c>
      <c r="L3854" s="109"/>
      <c r="M3854" s="1"/>
      <c r="N3854" s="1"/>
      <c r="O3854" s="1"/>
    </row>
    <row r="3855" spans="9:15">
      <c r="I3855" s="108">
        <f t="shared" si="252"/>
        <v>3850</v>
      </c>
      <c r="J3855" s="100">
        <f t="shared" si="252"/>
        <v>47212</v>
      </c>
      <c r="K3855" s="100">
        <f t="shared" si="252"/>
        <v>47212</v>
      </c>
      <c r="L3855" s="109"/>
      <c r="M3855" s="1"/>
      <c r="N3855" s="1"/>
      <c r="O3855" s="1"/>
    </row>
    <row r="3856" spans="9:15">
      <c r="I3856" s="108">
        <f t="shared" si="252"/>
        <v>3851</v>
      </c>
      <c r="J3856" s="100">
        <f t="shared" si="252"/>
        <v>47213</v>
      </c>
      <c r="K3856" s="100">
        <f t="shared" si="252"/>
        <v>47213</v>
      </c>
      <c r="L3856" s="109"/>
      <c r="M3856" s="1"/>
      <c r="N3856" s="1"/>
      <c r="O3856" s="1"/>
    </row>
    <row r="3857" spans="9:15">
      <c r="I3857" s="108">
        <f t="shared" si="252"/>
        <v>3852</v>
      </c>
      <c r="J3857" s="100">
        <f t="shared" si="252"/>
        <v>47214</v>
      </c>
      <c r="K3857" s="100">
        <f t="shared" si="252"/>
        <v>47214</v>
      </c>
      <c r="L3857" s="109"/>
      <c r="M3857" s="1"/>
      <c r="N3857" s="1"/>
      <c r="O3857" s="1"/>
    </row>
    <row r="3858" spans="9:15">
      <c r="I3858" s="108">
        <f t="shared" si="252"/>
        <v>3853</v>
      </c>
      <c r="J3858" s="100">
        <f t="shared" si="252"/>
        <v>47215</v>
      </c>
      <c r="K3858" s="100">
        <f t="shared" si="252"/>
        <v>47215</v>
      </c>
      <c r="L3858" s="109"/>
      <c r="M3858" s="1"/>
      <c r="N3858" s="1"/>
      <c r="O3858" s="1"/>
    </row>
    <row r="3859" spans="9:15">
      <c r="I3859" s="108">
        <f t="shared" si="252"/>
        <v>3854</v>
      </c>
      <c r="J3859" s="100">
        <f t="shared" si="252"/>
        <v>47216</v>
      </c>
      <c r="K3859" s="100">
        <f t="shared" si="252"/>
        <v>47216</v>
      </c>
      <c r="L3859" s="109"/>
      <c r="M3859" s="1"/>
      <c r="N3859" s="1"/>
      <c r="O3859" s="1"/>
    </row>
    <row r="3860" spans="9:15">
      <c r="I3860" s="108">
        <f t="shared" si="252"/>
        <v>3855</v>
      </c>
      <c r="J3860" s="100">
        <f t="shared" si="252"/>
        <v>47217</v>
      </c>
      <c r="K3860" s="100">
        <f t="shared" si="252"/>
        <v>47217</v>
      </c>
      <c r="L3860" s="109"/>
      <c r="M3860" s="1"/>
      <c r="N3860" s="1"/>
      <c r="O3860" s="1"/>
    </row>
    <row r="3861" spans="9:15">
      <c r="I3861" s="108">
        <f t="shared" si="252"/>
        <v>3856</v>
      </c>
      <c r="J3861" s="100">
        <f t="shared" si="252"/>
        <v>47218</v>
      </c>
      <c r="K3861" s="100">
        <f t="shared" si="252"/>
        <v>47218</v>
      </c>
      <c r="L3861" s="109"/>
      <c r="M3861" s="1"/>
      <c r="N3861" s="1"/>
      <c r="O3861" s="1"/>
    </row>
    <row r="3862" spans="9:15">
      <c r="I3862" s="108">
        <f t="shared" si="252"/>
        <v>3857</v>
      </c>
      <c r="J3862" s="100">
        <f t="shared" si="252"/>
        <v>47219</v>
      </c>
      <c r="K3862" s="100">
        <f t="shared" si="252"/>
        <v>47219</v>
      </c>
      <c r="L3862" s="109"/>
      <c r="M3862" s="1"/>
      <c r="N3862" s="1"/>
      <c r="O3862" s="1"/>
    </row>
    <row r="3863" spans="9:15">
      <c r="I3863" s="108">
        <f t="shared" si="252"/>
        <v>3858</v>
      </c>
      <c r="J3863" s="100">
        <f t="shared" si="252"/>
        <v>47220</v>
      </c>
      <c r="K3863" s="100">
        <f t="shared" si="252"/>
        <v>47220</v>
      </c>
      <c r="L3863" s="109"/>
      <c r="M3863" s="1"/>
      <c r="N3863" s="1"/>
      <c r="O3863" s="1"/>
    </row>
    <row r="3864" spans="9:15">
      <c r="I3864" s="108">
        <f t="shared" ref="I3864:K3879" si="253">I3863+1</f>
        <v>3859</v>
      </c>
      <c r="J3864" s="100">
        <f t="shared" si="253"/>
        <v>47221</v>
      </c>
      <c r="K3864" s="100">
        <f t="shared" si="253"/>
        <v>47221</v>
      </c>
      <c r="L3864" s="109"/>
      <c r="M3864" s="1"/>
      <c r="N3864" s="1"/>
      <c r="O3864" s="1"/>
    </row>
    <row r="3865" spans="9:15">
      <c r="I3865" s="108">
        <f t="shared" si="253"/>
        <v>3860</v>
      </c>
      <c r="J3865" s="100">
        <f t="shared" si="253"/>
        <v>47222</v>
      </c>
      <c r="K3865" s="100">
        <f t="shared" si="253"/>
        <v>47222</v>
      </c>
      <c r="L3865" s="109"/>
      <c r="M3865" s="1"/>
      <c r="N3865" s="1"/>
      <c r="O3865" s="1"/>
    </row>
    <row r="3866" spans="9:15">
      <c r="I3866" s="108">
        <f t="shared" si="253"/>
        <v>3861</v>
      </c>
      <c r="J3866" s="100">
        <f t="shared" si="253"/>
        <v>47223</v>
      </c>
      <c r="K3866" s="100">
        <f t="shared" si="253"/>
        <v>47223</v>
      </c>
      <c r="L3866" s="109"/>
      <c r="M3866" s="1"/>
      <c r="N3866" s="1"/>
      <c r="O3866" s="1"/>
    </row>
    <row r="3867" spans="9:15">
      <c r="I3867" s="108">
        <f t="shared" si="253"/>
        <v>3862</v>
      </c>
      <c r="J3867" s="100">
        <f t="shared" si="253"/>
        <v>47224</v>
      </c>
      <c r="K3867" s="100">
        <f t="shared" si="253"/>
        <v>47224</v>
      </c>
      <c r="L3867" s="109"/>
      <c r="M3867" s="1"/>
      <c r="N3867" s="1"/>
      <c r="O3867" s="1"/>
    </row>
    <row r="3868" spans="9:15">
      <c r="I3868" s="108">
        <f t="shared" si="253"/>
        <v>3863</v>
      </c>
      <c r="J3868" s="100">
        <f t="shared" si="253"/>
        <v>47225</v>
      </c>
      <c r="K3868" s="100">
        <f t="shared" si="253"/>
        <v>47225</v>
      </c>
      <c r="L3868" s="109"/>
      <c r="M3868" s="1"/>
      <c r="N3868" s="1"/>
      <c r="O3868" s="1"/>
    </row>
    <row r="3869" spans="9:15">
      <c r="I3869" s="108">
        <f t="shared" si="253"/>
        <v>3864</v>
      </c>
      <c r="J3869" s="100">
        <f t="shared" si="253"/>
        <v>47226</v>
      </c>
      <c r="K3869" s="100">
        <f t="shared" si="253"/>
        <v>47226</v>
      </c>
      <c r="L3869" s="109"/>
      <c r="M3869" s="1"/>
      <c r="N3869" s="1"/>
      <c r="O3869" s="1"/>
    </row>
    <row r="3870" spans="9:15">
      <c r="I3870" s="108">
        <f t="shared" si="253"/>
        <v>3865</v>
      </c>
      <c r="J3870" s="100">
        <f t="shared" si="253"/>
        <v>47227</v>
      </c>
      <c r="K3870" s="100">
        <f t="shared" si="253"/>
        <v>47227</v>
      </c>
      <c r="L3870" s="109"/>
      <c r="M3870" s="1"/>
      <c r="N3870" s="1"/>
      <c r="O3870" s="1"/>
    </row>
    <row r="3871" spans="9:15">
      <c r="I3871" s="108">
        <f t="shared" si="253"/>
        <v>3866</v>
      </c>
      <c r="J3871" s="100">
        <f t="shared" si="253"/>
        <v>47228</v>
      </c>
      <c r="K3871" s="100">
        <f t="shared" si="253"/>
        <v>47228</v>
      </c>
      <c r="L3871" s="109"/>
      <c r="M3871" s="1"/>
      <c r="N3871" s="1"/>
      <c r="O3871" s="1"/>
    </row>
    <row r="3872" spans="9:15">
      <c r="I3872" s="108">
        <f t="shared" si="253"/>
        <v>3867</v>
      </c>
      <c r="J3872" s="100">
        <f t="shared" si="253"/>
        <v>47229</v>
      </c>
      <c r="K3872" s="100">
        <f t="shared" si="253"/>
        <v>47229</v>
      </c>
      <c r="L3872" s="109"/>
      <c r="M3872" s="1"/>
      <c r="N3872" s="1"/>
      <c r="O3872" s="1"/>
    </row>
    <row r="3873" spans="9:15">
      <c r="I3873" s="108">
        <f t="shared" si="253"/>
        <v>3868</v>
      </c>
      <c r="J3873" s="100">
        <f t="shared" si="253"/>
        <v>47230</v>
      </c>
      <c r="K3873" s="100">
        <f t="shared" si="253"/>
        <v>47230</v>
      </c>
      <c r="L3873" s="109"/>
      <c r="M3873" s="1"/>
      <c r="N3873" s="1"/>
      <c r="O3873" s="1"/>
    </row>
    <row r="3874" spans="9:15">
      <c r="I3874" s="108">
        <f t="shared" si="253"/>
        <v>3869</v>
      </c>
      <c r="J3874" s="100">
        <f t="shared" si="253"/>
        <v>47231</v>
      </c>
      <c r="K3874" s="100">
        <f t="shared" si="253"/>
        <v>47231</v>
      </c>
      <c r="L3874" s="109"/>
      <c r="M3874" s="1"/>
      <c r="N3874" s="1"/>
      <c r="O3874" s="1"/>
    </row>
    <row r="3875" spans="9:15">
      <c r="I3875" s="108">
        <f t="shared" si="253"/>
        <v>3870</v>
      </c>
      <c r="J3875" s="100">
        <f t="shared" si="253"/>
        <v>47232</v>
      </c>
      <c r="K3875" s="100">
        <f t="shared" si="253"/>
        <v>47232</v>
      </c>
      <c r="L3875" s="109"/>
      <c r="M3875" s="1"/>
      <c r="N3875" s="1"/>
      <c r="O3875" s="1"/>
    </row>
    <row r="3876" spans="9:15">
      <c r="I3876" s="108">
        <f t="shared" si="253"/>
        <v>3871</v>
      </c>
      <c r="J3876" s="100">
        <f t="shared" si="253"/>
        <v>47233</v>
      </c>
      <c r="K3876" s="100">
        <f t="shared" si="253"/>
        <v>47233</v>
      </c>
      <c r="L3876" s="109"/>
      <c r="M3876" s="1"/>
      <c r="N3876" s="1"/>
      <c r="O3876" s="1"/>
    </row>
    <row r="3877" spans="9:15">
      <c r="I3877" s="108">
        <f t="shared" si="253"/>
        <v>3872</v>
      </c>
      <c r="J3877" s="100">
        <f t="shared" si="253"/>
        <v>47234</v>
      </c>
      <c r="K3877" s="100">
        <f t="shared" si="253"/>
        <v>47234</v>
      </c>
      <c r="L3877" s="109"/>
      <c r="M3877" s="1"/>
      <c r="N3877" s="1"/>
      <c r="O3877" s="1"/>
    </row>
    <row r="3878" spans="9:15">
      <c r="I3878" s="108">
        <f t="shared" si="253"/>
        <v>3873</v>
      </c>
      <c r="J3878" s="100">
        <f t="shared" si="253"/>
        <v>47235</v>
      </c>
      <c r="K3878" s="100">
        <f t="shared" si="253"/>
        <v>47235</v>
      </c>
      <c r="L3878" s="109"/>
      <c r="M3878" s="1"/>
      <c r="N3878" s="1"/>
      <c r="O3878" s="1"/>
    </row>
    <row r="3879" spans="9:15">
      <c r="I3879" s="108">
        <f t="shared" si="253"/>
        <v>3874</v>
      </c>
      <c r="J3879" s="100">
        <f t="shared" si="253"/>
        <v>47236</v>
      </c>
      <c r="K3879" s="100">
        <f t="shared" si="253"/>
        <v>47236</v>
      </c>
      <c r="L3879" s="109"/>
      <c r="M3879" s="1"/>
      <c r="N3879" s="1"/>
      <c r="O3879" s="1"/>
    </row>
    <row r="3880" spans="9:15">
      <c r="I3880" s="108">
        <f t="shared" ref="I3880:K3895" si="254">I3879+1</f>
        <v>3875</v>
      </c>
      <c r="J3880" s="100">
        <f t="shared" si="254"/>
        <v>47237</v>
      </c>
      <c r="K3880" s="100">
        <f t="shared" si="254"/>
        <v>47237</v>
      </c>
      <c r="L3880" s="109"/>
      <c r="M3880" s="1"/>
      <c r="N3880" s="1"/>
      <c r="O3880" s="1"/>
    </row>
    <row r="3881" spans="9:15">
      <c r="I3881" s="108">
        <f t="shared" si="254"/>
        <v>3876</v>
      </c>
      <c r="J3881" s="100">
        <f t="shared" si="254"/>
        <v>47238</v>
      </c>
      <c r="K3881" s="100">
        <f t="shared" si="254"/>
        <v>47238</v>
      </c>
      <c r="L3881" s="109"/>
      <c r="M3881" s="1"/>
      <c r="N3881" s="1"/>
      <c r="O3881" s="1"/>
    </row>
    <row r="3882" spans="9:15">
      <c r="I3882" s="108">
        <f t="shared" si="254"/>
        <v>3877</v>
      </c>
      <c r="J3882" s="100">
        <f t="shared" si="254"/>
        <v>47239</v>
      </c>
      <c r="K3882" s="100">
        <f t="shared" si="254"/>
        <v>47239</v>
      </c>
      <c r="L3882" s="109"/>
      <c r="M3882" s="1"/>
      <c r="N3882" s="1"/>
      <c r="O3882" s="1"/>
    </row>
    <row r="3883" spans="9:15">
      <c r="I3883" s="108">
        <f t="shared" si="254"/>
        <v>3878</v>
      </c>
      <c r="J3883" s="100">
        <f t="shared" si="254"/>
        <v>47240</v>
      </c>
      <c r="K3883" s="100">
        <f t="shared" si="254"/>
        <v>47240</v>
      </c>
      <c r="L3883" s="109"/>
      <c r="M3883" s="1"/>
      <c r="N3883" s="1"/>
      <c r="O3883" s="1"/>
    </row>
    <row r="3884" spans="9:15">
      <c r="I3884" s="108">
        <f t="shared" si="254"/>
        <v>3879</v>
      </c>
      <c r="J3884" s="100">
        <f t="shared" si="254"/>
        <v>47241</v>
      </c>
      <c r="K3884" s="100">
        <f t="shared" si="254"/>
        <v>47241</v>
      </c>
      <c r="L3884" s="109"/>
      <c r="M3884" s="1"/>
      <c r="N3884" s="1"/>
      <c r="O3884" s="1"/>
    </row>
    <row r="3885" spans="9:15">
      <c r="I3885" s="108">
        <f t="shared" si="254"/>
        <v>3880</v>
      </c>
      <c r="J3885" s="100">
        <f t="shared" si="254"/>
        <v>47242</v>
      </c>
      <c r="K3885" s="100">
        <f t="shared" si="254"/>
        <v>47242</v>
      </c>
      <c r="L3885" s="109"/>
      <c r="M3885" s="1"/>
      <c r="N3885" s="1"/>
      <c r="O3885" s="1"/>
    </row>
    <row r="3886" spans="9:15">
      <c r="I3886" s="108">
        <f t="shared" si="254"/>
        <v>3881</v>
      </c>
      <c r="J3886" s="100">
        <f t="shared" si="254"/>
        <v>47243</v>
      </c>
      <c r="K3886" s="100">
        <f t="shared" si="254"/>
        <v>47243</v>
      </c>
      <c r="L3886" s="109"/>
      <c r="M3886" s="1"/>
      <c r="N3886" s="1"/>
      <c r="O3886" s="1"/>
    </row>
    <row r="3887" spans="9:15">
      <c r="I3887" s="108">
        <f t="shared" si="254"/>
        <v>3882</v>
      </c>
      <c r="J3887" s="100">
        <f t="shared" si="254"/>
        <v>47244</v>
      </c>
      <c r="K3887" s="100">
        <f t="shared" si="254"/>
        <v>47244</v>
      </c>
      <c r="L3887" s="109"/>
      <c r="M3887" s="1"/>
      <c r="N3887" s="1"/>
      <c r="O3887" s="1"/>
    </row>
    <row r="3888" spans="9:15">
      <c r="I3888" s="108">
        <f t="shared" si="254"/>
        <v>3883</v>
      </c>
      <c r="J3888" s="100">
        <f t="shared" si="254"/>
        <v>47245</v>
      </c>
      <c r="K3888" s="100">
        <f t="shared" si="254"/>
        <v>47245</v>
      </c>
      <c r="L3888" s="109"/>
      <c r="M3888" s="1"/>
      <c r="N3888" s="1"/>
      <c r="O3888" s="1"/>
    </row>
    <row r="3889" spans="9:15">
      <c r="I3889" s="108">
        <f t="shared" si="254"/>
        <v>3884</v>
      </c>
      <c r="J3889" s="100">
        <f t="shared" si="254"/>
        <v>47246</v>
      </c>
      <c r="K3889" s="100">
        <f t="shared" si="254"/>
        <v>47246</v>
      </c>
      <c r="L3889" s="109"/>
      <c r="M3889" s="1"/>
      <c r="N3889" s="1"/>
      <c r="O3889" s="1"/>
    </row>
    <row r="3890" spans="9:15">
      <c r="I3890" s="108">
        <f t="shared" si="254"/>
        <v>3885</v>
      </c>
      <c r="J3890" s="100">
        <f t="shared" si="254"/>
        <v>47247</v>
      </c>
      <c r="K3890" s="100">
        <f t="shared" si="254"/>
        <v>47247</v>
      </c>
      <c r="L3890" s="109"/>
      <c r="M3890" s="1"/>
      <c r="N3890" s="1"/>
      <c r="O3890" s="1"/>
    </row>
    <row r="3891" spans="9:15">
      <c r="I3891" s="108">
        <f t="shared" si="254"/>
        <v>3886</v>
      </c>
      <c r="J3891" s="100">
        <f t="shared" si="254"/>
        <v>47248</v>
      </c>
      <c r="K3891" s="100">
        <f t="shared" si="254"/>
        <v>47248</v>
      </c>
      <c r="L3891" s="109"/>
      <c r="M3891" s="1"/>
      <c r="N3891" s="1"/>
      <c r="O3891" s="1"/>
    </row>
    <row r="3892" spans="9:15">
      <c r="I3892" s="108">
        <f t="shared" si="254"/>
        <v>3887</v>
      </c>
      <c r="J3892" s="100">
        <f t="shared" si="254"/>
        <v>47249</v>
      </c>
      <c r="K3892" s="100">
        <f t="shared" si="254"/>
        <v>47249</v>
      </c>
      <c r="L3892" s="109"/>
      <c r="M3892" s="1"/>
      <c r="N3892" s="1"/>
      <c r="O3892" s="1"/>
    </row>
    <row r="3893" spans="9:15">
      <c r="I3893" s="108">
        <f t="shared" si="254"/>
        <v>3888</v>
      </c>
      <c r="J3893" s="100">
        <f t="shared" si="254"/>
        <v>47250</v>
      </c>
      <c r="K3893" s="100">
        <f t="shared" si="254"/>
        <v>47250</v>
      </c>
      <c r="L3893" s="109"/>
      <c r="M3893" s="1"/>
      <c r="N3893" s="1"/>
      <c r="O3893" s="1"/>
    </row>
    <row r="3894" spans="9:15">
      <c r="I3894" s="108">
        <f t="shared" si="254"/>
        <v>3889</v>
      </c>
      <c r="J3894" s="100">
        <f t="shared" si="254"/>
        <v>47251</v>
      </c>
      <c r="K3894" s="100">
        <f t="shared" si="254"/>
        <v>47251</v>
      </c>
      <c r="L3894" s="109"/>
      <c r="M3894" s="1"/>
      <c r="N3894" s="1"/>
      <c r="O3894" s="1"/>
    </row>
    <row r="3895" spans="9:15">
      <c r="I3895" s="108">
        <f t="shared" si="254"/>
        <v>3890</v>
      </c>
      <c r="J3895" s="100">
        <f t="shared" si="254"/>
        <v>47252</v>
      </c>
      <c r="K3895" s="100">
        <f t="shared" si="254"/>
        <v>47252</v>
      </c>
      <c r="L3895" s="109"/>
      <c r="M3895" s="1"/>
      <c r="N3895" s="1"/>
      <c r="O3895" s="1"/>
    </row>
    <row r="3896" spans="9:15">
      <c r="I3896" s="108">
        <f t="shared" ref="I3896:K3911" si="255">I3895+1</f>
        <v>3891</v>
      </c>
      <c r="J3896" s="100">
        <f t="shared" si="255"/>
        <v>47253</v>
      </c>
      <c r="K3896" s="100">
        <f t="shared" si="255"/>
        <v>47253</v>
      </c>
      <c r="L3896" s="109"/>
      <c r="M3896" s="1"/>
      <c r="N3896" s="1"/>
      <c r="O3896" s="1"/>
    </row>
    <row r="3897" spans="9:15">
      <c r="I3897" s="108">
        <f t="shared" si="255"/>
        <v>3892</v>
      </c>
      <c r="J3897" s="100">
        <f t="shared" si="255"/>
        <v>47254</v>
      </c>
      <c r="K3897" s="100">
        <f t="shared" si="255"/>
        <v>47254</v>
      </c>
      <c r="L3897" s="109"/>
      <c r="M3897" s="1"/>
      <c r="N3897" s="1"/>
      <c r="O3897" s="1"/>
    </row>
    <row r="3898" spans="9:15">
      <c r="I3898" s="108">
        <f t="shared" si="255"/>
        <v>3893</v>
      </c>
      <c r="J3898" s="100">
        <f t="shared" si="255"/>
        <v>47255</v>
      </c>
      <c r="K3898" s="100">
        <f t="shared" si="255"/>
        <v>47255</v>
      </c>
      <c r="L3898" s="109"/>
      <c r="M3898" s="1"/>
      <c r="N3898" s="1"/>
      <c r="O3898" s="1"/>
    </row>
    <row r="3899" spans="9:15">
      <c r="I3899" s="108">
        <f t="shared" si="255"/>
        <v>3894</v>
      </c>
      <c r="J3899" s="100">
        <f t="shared" si="255"/>
        <v>47256</v>
      </c>
      <c r="K3899" s="100">
        <f t="shared" si="255"/>
        <v>47256</v>
      </c>
      <c r="L3899" s="109"/>
      <c r="M3899" s="1"/>
      <c r="N3899" s="1"/>
      <c r="O3899" s="1"/>
    </row>
    <row r="3900" spans="9:15">
      <c r="I3900" s="108">
        <f t="shared" si="255"/>
        <v>3895</v>
      </c>
      <c r="J3900" s="100">
        <f t="shared" si="255"/>
        <v>47257</v>
      </c>
      <c r="K3900" s="100">
        <f t="shared" si="255"/>
        <v>47257</v>
      </c>
      <c r="L3900" s="109"/>
      <c r="M3900" s="1"/>
      <c r="N3900" s="1"/>
      <c r="O3900" s="1"/>
    </row>
    <row r="3901" spans="9:15">
      <c r="I3901" s="108">
        <f t="shared" si="255"/>
        <v>3896</v>
      </c>
      <c r="J3901" s="100">
        <f t="shared" si="255"/>
        <v>47258</v>
      </c>
      <c r="K3901" s="100">
        <f t="shared" si="255"/>
        <v>47258</v>
      </c>
      <c r="L3901" s="109"/>
      <c r="M3901" s="1"/>
      <c r="N3901" s="1"/>
      <c r="O3901" s="1"/>
    </row>
    <row r="3902" spans="9:15">
      <c r="I3902" s="108">
        <f t="shared" si="255"/>
        <v>3897</v>
      </c>
      <c r="J3902" s="100">
        <f t="shared" si="255"/>
        <v>47259</v>
      </c>
      <c r="K3902" s="100">
        <f t="shared" si="255"/>
        <v>47259</v>
      </c>
      <c r="L3902" s="109"/>
      <c r="M3902" s="1"/>
      <c r="N3902" s="1"/>
      <c r="O3902" s="1"/>
    </row>
    <row r="3903" spans="9:15">
      <c r="I3903" s="108">
        <f t="shared" si="255"/>
        <v>3898</v>
      </c>
      <c r="J3903" s="100">
        <f t="shared" si="255"/>
        <v>47260</v>
      </c>
      <c r="K3903" s="100">
        <f t="shared" si="255"/>
        <v>47260</v>
      </c>
      <c r="L3903" s="109"/>
      <c r="M3903" s="1"/>
      <c r="N3903" s="1"/>
      <c r="O3903" s="1"/>
    </row>
    <row r="3904" spans="9:15">
      <c r="I3904" s="108">
        <f t="shared" si="255"/>
        <v>3899</v>
      </c>
      <c r="J3904" s="100">
        <f t="shared" si="255"/>
        <v>47261</v>
      </c>
      <c r="K3904" s="100">
        <f t="shared" si="255"/>
        <v>47261</v>
      </c>
      <c r="L3904" s="109"/>
      <c r="M3904" s="1"/>
      <c r="N3904" s="1"/>
      <c r="O3904" s="1"/>
    </row>
    <row r="3905" spans="9:15">
      <c r="I3905" s="108">
        <f t="shared" si="255"/>
        <v>3900</v>
      </c>
      <c r="J3905" s="100">
        <f t="shared" si="255"/>
        <v>47262</v>
      </c>
      <c r="K3905" s="100">
        <f t="shared" si="255"/>
        <v>47262</v>
      </c>
      <c r="L3905" s="109"/>
      <c r="M3905" s="1"/>
      <c r="N3905" s="1"/>
      <c r="O3905" s="1"/>
    </row>
    <row r="3906" spans="9:15">
      <c r="I3906" s="108">
        <f t="shared" si="255"/>
        <v>3901</v>
      </c>
      <c r="J3906" s="100">
        <f t="shared" si="255"/>
        <v>47263</v>
      </c>
      <c r="K3906" s="100">
        <f t="shared" si="255"/>
        <v>47263</v>
      </c>
      <c r="L3906" s="109"/>
      <c r="M3906" s="1"/>
      <c r="N3906" s="1"/>
      <c r="O3906" s="1"/>
    </row>
    <row r="3907" spans="9:15">
      <c r="I3907" s="108">
        <f t="shared" si="255"/>
        <v>3902</v>
      </c>
      <c r="J3907" s="100">
        <f t="shared" si="255"/>
        <v>47264</v>
      </c>
      <c r="K3907" s="100">
        <f t="shared" si="255"/>
        <v>47264</v>
      </c>
      <c r="L3907" s="109"/>
      <c r="M3907" s="1"/>
      <c r="N3907" s="1"/>
      <c r="O3907" s="1"/>
    </row>
    <row r="3908" spans="9:15">
      <c r="I3908" s="108">
        <f t="shared" si="255"/>
        <v>3903</v>
      </c>
      <c r="J3908" s="100">
        <f t="shared" si="255"/>
        <v>47265</v>
      </c>
      <c r="K3908" s="100">
        <f t="shared" si="255"/>
        <v>47265</v>
      </c>
      <c r="L3908" s="109"/>
      <c r="M3908" s="1"/>
      <c r="N3908" s="1"/>
      <c r="O3908" s="1"/>
    </row>
    <row r="3909" spans="9:15">
      <c r="I3909" s="108">
        <f t="shared" si="255"/>
        <v>3904</v>
      </c>
      <c r="J3909" s="100">
        <f t="shared" si="255"/>
        <v>47266</v>
      </c>
      <c r="K3909" s="100">
        <f t="shared" si="255"/>
        <v>47266</v>
      </c>
      <c r="L3909" s="109"/>
      <c r="M3909" s="1"/>
      <c r="N3909" s="1"/>
      <c r="O3909" s="1"/>
    </row>
    <row r="3910" spans="9:15">
      <c r="I3910" s="108">
        <f t="shared" si="255"/>
        <v>3905</v>
      </c>
      <c r="J3910" s="100">
        <f t="shared" si="255"/>
        <v>47267</v>
      </c>
      <c r="K3910" s="100">
        <f t="shared" si="255"/>
        <v>47267</v>
      </c>
      <c r="L3910" s="109"/>
      <c r="M3910" s="1"/>
      <c r="N3910" s="1"/>
      <c r="O3910" s="1"/>
    </row>
    <row r="3911" spans="9:15">
      <c r="I3911" s="108">
        <f t="shared" si="255"/>
        <v>3906</v>
      </c>
      <c r="J3911" s="100">
        <f t="shared" si="255"/>
        <v>47268</v>
      </c>
      <c r="K3911" s="100">
        <f t="shared" si="255"/>
        <v>47268</v>
      </c>
      <c r="L3911" s="109"/>
      <c r="M3911" s="1"/>
      <c r="N3911" s="1"/>
      <c r="O3911" s="1"/>
    </row>
    <row r="3912" spans="9:15">
      <c r="I3912" s="108">
        <f t="shared" ref="I3912:K3927" si="256">I3911+1</f>
        <v>3907</v>
      </c>
      <c r="J3912" s="100">
        <f t="shared" si="256"/>
        <v>47269</v>
      </c>
      <c r="K3912" s="100">
        <f t="shared" si="256"/>
        <v>47269</v>
      </c>
      <c r="L3912" s="109"/>
      <c r="M3912" s="1"/>
      <c r="N3912" s="1"/>
      <c r="O3912" s="1"/>
    </row>
    <row r="3913" spans="9:15">
      <c r="I3913" s="108">
        <f t="shared" si="256"/>
        <v>3908</v>
      </c>
      <c r="J3913" s="100">
        <f t="shared" si="256"/>
        <v>47270</v>
      </c>
      <c r="K3913" s="100">
        <f t="shared" si="256"/>
        <v>47270</v>
      </c>
      <c r="L3913" s="109"/>
      <c r="M3913" s="1"/>
      <c r="N3913" s="1"/>
      <c r="O3913" s="1"/>
    </row>
    <row r="3914" spans="9:15">
      <c r="I3914" s="108">
        <f t="shared" si="256"/>
        <v>3909</v>
      </c>
      <c r="J3914" s="100">
        <f t="shared" si="256"/>
        <v>47271</v>
      </c>
      <c r="K3914" s="100">
        <f t="shared" si="256"/>
        <v>47271</v>
      </c>
      <c r="L3914" s="109"/>
      <c r="M3914" s="1"/>
      <c r="N3914" s="1"/>
      <c r="O3914" s="1"/>
    </row>
    <row r="3915" spans="9:15">
      <c r="I3915" s="108">
        <f t="shared" si="256"/>
        <v>3910</v>
      </c>
      <c r="J3915" s="100">
        <f t="shared" si="256"/>
        <v>47272</v>
      </c>
      <c r="K3915" s="100">
        <f t="shared" si="256"/>
        <v>47272</v>
      </c>
      <c r="L3915" s="109"/>
      <c r="M3915" s="1"/>
      <c r="N3915" s="1"/>
      <c r="O3915" s="1"/>
    </row>
    <row r="3916" spans="9:15">
      <c r="I3916" s="108">
        <f t="shared" si="256"/>
        <v>3911</v>
      </c>
      <c r="J3916" s="100">
        <f t="shared" si="256"/>
        <v>47273</v>
      </c>
      <c r="K3916" s="100">
        <f t="shared" si="256"/>
        <v>47273</v>
      </c>
      <c r="L3916" s="109"/>
      <c r="M3916" s="1"/>
      <c r="N3916" s="1"/>
      <c r="O3916" s="1"/>
    </row>
    <row r="3917" spans="9:15">
      <c r="I3917" s="108">
        <f t="shared" si="256"/>
        <v>3912</v>
      </c>
      <c r="J3917" s="100">
        <f t="shared" si="256"/>
        <v>47274</v>
      </c>
      <c r="K3917" s="100">
        <f t="shared" si="256"/>
        <v>47274</v>
      </c>
      <c r="L3917" s="109"/>
      <c r="M3917" s="1"/>
      <c r="N3917" s="1"/>
      <c r="O3917" s="1"/>
    </row>
    <row r="3918" spans="9:15">
      <c r="I3918" s="108">
        <f t="shared" si="256"/>
        <v>3913</v>
      </c>
      <c r="J3918" s="100">
        <f t="shared" si="256"/>
        <v>47275</v>
      </c>
      <c r="K3918" s="100">
        <f t="shared" si="256"/>
        <v>47275</v>
      </c>
      <c r="L3918" s="109"/>
      <c r="M3918" s="1"/>
      <c r="N3918" s="1"/>
      <c r="O3918" s="1"/>
    </row>
    <row r="3919" spans="9:15">
      <c r="I3919" s="108">
        <f t="shared" si="256"/>
        <v>3914</v>
      </c>
      <c r="J3919" s="100">
        <f t="shared" si="256"/>
        <v>47276</v>
      </c>
      <c r="K3919" s="100">
        <f t="shared" si="256"/>
        <v>47276</v>
      </c>
      <c r="L3919" s="109"/>
      <c r="M3919" s="1"/>
      <c r="N3919" s="1"/>
      <c r="O3919" s="1"/>
    </row>
    <row r="3920" spans="9:15">
      <c r="I3920" s="108">
        <f t="shared" si="256"/>
        <v>3915</v>
      </c>
      <c r="J3920" s="100">
        <f t="shared" si="256"/>
        <v>47277</v>
      </c>
      <c r="K3920" s="100">
        <f t="shared" si="256"/>
        <v>47277</v>
      </c>
      <c r="L3920" s="109"/>
      <c r="M3920" s="1"/>
      <c r="N3920" s="1"/>
      <c r="O3920" s="1"/>
    </row>
    <row r="3921" spans="9:15">
      <c r="I3921" s="108">
        <f t="shared" si="256"/>
        <v>3916</v>
      </c>
      <c r="J3921" s="100">
        <f t="shared" si="256"/>
        <v>47278</v>
      </c>
      <c r="K3921" s="100">
        <f t="shared" si="256"/>
        <v>47278</v>
      </c>
      <c r="L3921" s="109"/>
      <c r="M3921" s="1"/>
      <c r="N3921" s="1"/>
      <c r="O3921" s="1"/>
    </row>
    <row r="3922" spans="9:15">
      <c r="I3922" s="108">
        <f t="shared" si="256"/>
        <v>3917</v>
      </c>
      <c r="J3922" s="100">
        <f t="shared" si="256"/>
        <v>47279</v>
      </c>
      <c r="K3922" s="100">
        <f t="shared" si="256"/>
        <v>47279</v>
      </c>
      <c r="L3922" s="109"/>
      <c r="M3922" s="1"/>
      <c r="N3922" s="1"/>
      <c r="O3922" s="1"/>
    </row>
    <row r="3923" spans="9:15">
      <c r="I3923" s="108">
        <f t="shared" si="256"/>
        <v>3918</v>
      </c>
      <c r="J3923" s="100">
        <f t="shared" si="256"/>
        <v>47280</v>
      </c>
      <c r="K3923" s="100">
        <f t="shared" si="256"/>
        <v>47280</v>
      </c>
      <c r="L3923" s="109"/>
      <c r="M3923" s="1"/>
      <c r="N3923" s="1"/>
      <c r="O3923" s="1"/>
    </row>
    <row r="3924" spans="9:15">
      <c r="I3924" s="108">
        <f t="shared" si="256"/>
        <v>3919</v>
      </c>
      <c r="J3924" s="100">
        <f t="shared" si="256"/>
        <v>47281</v>
      </c>
      <c r="K3924" s="100">
        <f t="shared" si="256"/>
        <v>47281</v>
      </c>
      <c r="L3924" s="109"/>
      <c r="M3924" s="1"/>
      <c r="N3924" s="1"/>
      <c r="O3924" s="1"/>
    </row>
    <row r="3925" spans="9:15">
      <c r="I3925" s="108">
        <f t="shared" si="256"/>
        <v>3920</v>
      </c>
      <c r="J3925" s="100">
        <f t="shared" si="256"/>
        <v>47282</v>
      </c>
      <c r="K3925" s="100">
        <f t="shared" si="256"/>
        <v>47282</v>
      </c>
      <c r="L3925" s="109"/>
      <c r="M3925" s="1"/>
      <c r="N3925" s="1"/>
      <c r="O3925" s="1"/>
    </row>
    <row r="3926" spans="9:15">
      <c r="I3926" s="108">
        <f t="shared" si="256"/>
        <v>3921</v>
      </c>
      <c r="J3926" s="100">
        <f t="shared" si="256"/>
        <v>47283</v>
      </c>
      <c r="K3926" s="100">
        <f t="shared" si="256"/>
        <v>47283</v>
      </c>
      <c r="L3926" s="109"/>
      <c r="M3926" s="1"/>
      <c r="N3926" s="1"/>
      <c r="O3926" s="1"/>
    </row>
    <row r="3927" spans="9:15">
      <c r="I3927" s="108">
        <f t="shared" si="256"/>
        <v>3922</v>
      </c>
      <c r="J3927" s="100">
        <f t="shared" si="256"/>
        <v>47284</v>
      </c>
      <c r="K3927" s="100">
        <f t="shared" si="256"/>
        <v>47284</v>
      </c>
      <c r="L3927" s="109"/>
      <c r="M3927" s="1"/>
      <c r="N3927" s="1"/>
      <c r="O3927" s="1"/>
    </row>
    <row r="3928" spans="9:15">
      <c r="I3928" s="108">
        <f t="shared" ref="I3928:K3943" si="257">I3927+1</f>
        <v>3923</v>
      </c>
      <c r="J3928" s="100">
        <f t="shared" si="257"/>
        <v>47285</v>
      </c>
      <c r="K3928" s="100">
        <f t="shared" si="257"/>
        <v>47285</v>
      </c>
      <c r="L3928" s="109"/>
      <c r="M3928" s="1"/>
      <c r="N3928" s="1"/>
      <c r="O3928" s="1"/>
    </row>
    <row r="3929" spans="9:15">
      <c r="I3929" s="108">
        <f t="shared" si="257"/>
        <v>3924</v>
      </c>
      <c r="J3929" s="100">
        <f t="shared" si="257"/>
        <v>47286</v>
      </c>
      <c r="K3929" s="100">
        <f t="shared" si="257"/>
        <v>47286</v>
      </c>
      <c r="L3929" s="109"/>
      <c r="M3929" s="1"/>
      <c r="N3929" s="1"/>
      <c r="O3929" s="1"/>
    </row>
    <row r="3930" spans="9:15">
      <c r="I3930" s="108">
        <f t="shared" si="257"/>
        <v>3925</v>
      </c>
      <c r="J3930" s="100">
        <f t="shared" si="257"/>
        <v>47287</v>
      </c>
      <c r="K3930" s="100">
        <f t="shared" si="257"/>
        <v>47287</v>
      </c>
      <c r="L3930" s="109"/>
      <c r="M3930" s="1"/>
      <c r="N3930" s="1"/>
      <c r="O3930" s="1"/>
    </row>
    <row r="3931" spans="9:15">
      <c r="I3931" s="108">
        <f t="shared" si="257"/>
        <v>3926</v>
      </c>
      <c r="J3931" s="100">
        <f t="shared" si="257"/>
        <v>47288</v>
      </c>
      <c r="K3931" s="100">
        <f t="shared" si="257"/>
        <v>47288</v>
      </c>
      <c r="L3931" s="109"/>
      <c r="M3931" s="1"/>
      <c r="N3931" s="1"/>
      <c r="O3931" s="1"/>
    </row>
    <row r="3932" spans="9:15">
      <c r="I3932" s="108">
        <f t="shared" si="257"/>
        <v>3927</v>
      </c>
      <c r="J3932" s="100">
        <f t="shared" si="257"/>
        <v>47289</v>
      </c>
      <c r="K3932" s="100">
        <f t="shared" si="257"/>
        <v>47289</v>
      </c>
      <c r="L3932" s="109"/>
      <c r="M3932" s="1"/>
      <c r="N3932" s="1"/>
      <c r="O3932" s="1"/>
    </row>
    <row r="3933" spans="9:15">
      <c r="I3933" s="108">
        <f t="shared" si="257"/>
        <v>3928</v>
      </c>
      <c r="J3933" s="100">
        <f t="shared" si="257"/>
        <v>47290</v>
      </c>
      <c r="K3933" s="100">
        <f t="shared" si="257"/>
        <v>47290</v>
      </c>
      <c r="L3933" s="109"/>
      <c r="M3933" s="1"/>
      <c r="N3933" s="1"/>
      <c r="O3933" s="1"/>
    </row>
    <row r="3934" spans="9:15">
      <c r="I3934" s="108">
        <f t="shared" si="257"/>
        <v>3929</v>
      </c>
      <c r="J3934" s="100">
        <f t="shared" si="257"/>
        <v>47291</v>
      </c>
      <c r="K3934" s="100">
        <f t="shared" si="257"/>
        <v>47291</v>
      </c>
      <c r="L3934" s="109"/>
      <c r="M3934" s="1"/>
      <c r="N3934" s="1"/>
      <c r="O3934" s="1"/>
    </row>
    <row r="3935" spans="9:15">
      <c r="I3935" s="108">
        <f t="shared" si="257"/>
        <v>3930</v>
      </c>
      <c r="J3935" s="100">
        <f t="shared" si="257"/>
        <v>47292</v>
      </c>
      <c r="K3935" s="100">
        <f t="shared" si="257"/>
        <v>47292</v>
      </c>
      <c r="L3935" s="109"/>
      <c r="M3935" s="1"/>
      <c r="N3935" s="1"/>
      <c r="O3935" s="1"/>
    </row>
    <row r="3936" spans="9:15">
      <c r="I3936" s="108">
        <f t="shared" si="257"/>
        <v>3931</v>
      </c>
      <c r="J3936" s="100">
        <f t="shared" si="257"/>
        <v>47293</v>
      </c>
      <c r="K3936" s="100">
        <f t="shared" si="257"/>
        <v>47293</v>
      </c>
      <c r="L3936" s="109"/>
      <c r="M3936" s="1"/>
      <c r="N3936" s="1"/>
      <c r="O3936" s="1"/>
    </row>
    <row r="3937" spans="9:15">
      <c r="I3937" s="108">
        <f t="shared" si="257"/>
        <v>3932</v>
      </c>
      <c r="J3937" s="100">
        <f t="shared" si="257"/>
        <v>47294</v>
      </c>
      <c r="K3937" s="100">
        <f t="shared" si="257"/>
        <v>47294</v>
      </c>
      <c r="L3937" s="109"/>
      <c r="M3937" s="1"/>
      <c r="N3937" s="1"/>
      <c r="O3937" s="1"/>
    </row>
    <row r="3938" spans="9:15">
      <c r="I3938" s="108">
        <f t="shared" si="257"/>
        <v>3933</v>
      </c>
      <c r="J3938" s="100">
        <f t="shared" si="257"/>
        <v>47295</v>
      </c>
      <c r="K3938" s="100">
        <f t="shared" si="257"/>
        <v>47295</v>
      </c>
      <c r="L3938" s="109"/>
      <c r="M3938" s="1"/>
      <c r="N3938" s="1"/>
      <c r="O3938" s="1"/>
    </row>
    <row r="3939" spans="9:15">
      <c r="I3939" s="108">
        <f t="shared" si="257"/>
        <v>3934</v>
      </c>
      <c r="J3939" s="100">
        <f t="shared" si="257"/>
        <v>47296</v>
      </c>
      <c r="K3939" s="100">
        <f t="shared" si="257"/>
        <v>47296</v>
      </c>
      <c r="L3939" s="109"/>
      <c r="M3939" s="1"/>
      <c r="N3939" s="1"/>
      <c r="O3939" s="1"/>
    </row>
    <row r="3940" spans="9:15">
      <c r="I3940" s="108">
        <f t="shared" si="257"/>
        <v>3935</v>
      </c>
      <c r="J3940" s="100">
        <f t="shared" si="257"/>
        <v>47297</v>
      </c>
      <c r="K3940" s="100">
        <f t="shared" si="257"/>
        <v>47297</v>
      </c>
      <c r="L3940" s="109"/>
      <c r="M3940" s="1"/>
      <c r="N3940" s="1"/>
      <c r="O3940" s="1"/>
    </row>
    <row r="3941" spans="9:15">
      <c r="I3941" s="108">
        <f t="shared" si="257"/>
        <v>3936</v>
      </c>
      <c r="J3941" s="100">
        <f t="shared" si="257"/>
        <v>47298</v>
      </c>
      <c r="K3941" s="100">
        <f t="shared" si="257"/>
        <v>47298</v>
      </c>
      <c r="L3941" s="109"/>
      <c r="M3941" s="1"/>
      <c r="N3941" s="1"/>
      <c r="O3941" s="1"/>
    </row>
    <row r="3942" spans="9:15">
      <c r="I3942" s="108">
        <f t="shared" si="257"/>
        <v>3937</v>
      </c>
      <c r="J3942" s="100">
        <f t="shared" si="257"/>
        <v>47299</v>
      </c>
      <c r="K3942" s="100">
        <f t="shared" si="257"/>
        <v>47299</v>
      </c>
      <c r="L3942" s="109"/>
      <c r="M3942" s="1"/>
      <c r="N3942" s="1"/>
      <c r="O3942" s="1"/>
    </row>
    <row r="3943" spans="9:15">
      <c r="I3943" s="108">
        <f t="shared" si="257"/>
        <v>3938</v>
      </c>
      <c r="J3943" s="100">
        <f t="shared" si="257"/>
        <v>47300</v>
      </c>
      <c r="K3943" s="100">
        <f t="shared" si="257"/>
        <v>47300</v>
      </c>
      <c r="L3943" s="109"/>
      <c r="M3943" s="1"/>
      <c r="N3943" s="1"/>
      <c r="O3943" s="1"/>
    </row>
    <row r="3944" spans="9:15">
      <c r="I3944" s="108">
        <f t="shared" ref="I3944:K3959" si="258">I3943+1</f>
        <v>3939</v>
      </c>
      <c r="J3944" s="100">
        <f t="shared" si="258"/>
        <v>47301</v>
      </c>
      <c r="K3944" s="100">
        <f t="shared" si="258"/>
        <v>47301</v>
      </c>
      <c r="L3944" s="109"/>
      <c r="M3944" s="1"/>
      <c r="N3944" s="1"/>
      <c r="O3944" s="1"/>
    </row>
    <row r="3945" spans="9:15">
      <c r="I3945" s="108">
        <f t="shared" si="258"/>
        <v>3940</v>
      </c>
      <c r="J3945" s="100">
        <f t="shared" si="258"/>
        <v>47302</v>
      </c>
      <c r="K3945" s="100">
        <f t="shared" si="258"/>
        <v>47302</v>
      </c>
      <c r="L3945" s="109"/>
      <c r="M3945" s="1"/>
      <c r="N3945" s="1"/>
      <c r="O3945" s="1"/>
    </row>
    <row r="3946" spans="9:15">
      <c r="I3946" s="108">
        <f t="shared" si="258"/>
        <v>3941</v>
      </c>
      <c r="J3946" s="100">
        <f t="shared" si="258"/>
        <v>47303</v>
      </c>
      <c r="K3946" s="100">
        <f t="shared" si="258"/>
        <v>47303</v>
      </c>
      <c r="L3946" s="109"/>
      <c r="M3946" s="1"/>
      <c r="N3946" s="1"/>
      <c r="O3946" s="1"/>
    </row>
    <row r="3947" spans="9:15">
      <c r="I3947" s="108">
        <f t="shared" si="258"/>
        <v>3942</v>
      </c>
      <c r="J3947" s="100">
        <f t="shared" si="258"/>
        <v>47304</v>
      </c>
      <c r="K3947" s="100">
        <f t="shared" si="258"/>
        <v>47304</v>
      </c>
      <c r="L3947" s="109"/>
      <c r="M3947" s="1"/>
      <c r="N3947" s="1"/>
      <c r="O3947" s="1"/>
    </row>
    <row r="3948" spans="9:15">
      <c r="I3948" s="108">
        <f t="shared" si="258"/>
        <v>3943</v>
      </c>
      <c r="J3948" s="100">
        <f t="shared" si="258"/>
        <v>47305</v>
      </c>
      <c r="K3948" s="100">
        <f t="shared" si="258"/>
        <v>47305</v>
      </c>
      <c r="L3948" s="109"/>
      <c r="M3948" s="1"/>
      <c r="N3948" s="1"/>
      <c r="O3948" s="1"/>
    </row>
    <row r="3949" spans="9:15">
      <c r="I3949" s="108">
        <f t="shared" si="258"/>
        <v>3944</v>
      </c>
      <c r="J3949" s="100">
        <f t="shared" si="258"/>
        <v>47306</v>
      </c>
      <c r="K3949" s="100">
        <f t="shared" si="258"/>
        <v>47306</v>
      </c>
      <c r="L3949" s="109"/>
      <c r="M3949" s="1"/>
      <c r="N3949" s="1"/>
      <c r="O3949" s="1"/>
    </row>
    <row r="3950" spans="9:15">
      <c r="I3950" s="108">
        <f t="shared" si="258"/>
        <v>3945</v>
      </c>
      <c r="J3950" s="100">
        <f t="shared" si="258"/>
        <v>47307</v>
      </c>
      <c r="K3950" s="100">
        <f t="shared" si="258"/>
        <v>47307</v>
      </c>
      <c r="L3950" s="109"/>
      <c r="M3950" s="1"/>
      <c r="N3950" s="1"/>
      <c r="O3950" s="1"/>
    </row>
    <row r="3951" spans="9:15">
      <c r="I3951" s="108">
        <f t="shared" si="258"/>
        <v>3946</v>
      </c>
      <c r="J3951" s="100">
        <f t="shared" si="258"/>
        <v>47308</v>
      </c>
      <c r="K3951" s="100">
        <f t="shared" si="258"/>
        <v>47308</v>
      </c>
      <c r="L3951" s="109"/>
      <c r="M3951" s="1"/>
      <c r="N3951" s="1"/>
      <c r="O3951" s="1"/>
    </row>
    <row r="3952" spans="9:15">
      <c r="I3952" s="108">
        <f t="shared" si="258"/>
        <v>3947</v>
      </c>
      <c r="J3952" s="100">
        <f t="shared" si="258"/>
        <v>47309</v>
      </c>
      <c r="K3952" s="100">
        <f t="shared" si="258"/>
        <v>47309</v>
      </c>
      <c r="L3952" s="109"/>
      <c r="M3952" s="1"/>
      <c r="N3952" s="1"/>
      <c r="O3952" s="1"/>
    </row>
    <row r="3953" spans="9:15">
      <c r="I3953" s="108">
        <f t="shared" si="258"/>
        <v>3948</v>
      </c>
      <c r="J3953" s="100">
        <f t="shared" si="258"/>
        <v>47310</v>
      </c>
      <c r="K3953" s="100">
        <f t="shared" si="258"/>
        <v>47310</v>
      </c>
      <c r="L3953" s="109"/>
      <c r="M3953" s="1"/>
      <c r="N3953" s="1"/>
      <c r="O3953" s="1"/>
    </row>
    <row r="3954" spans="9:15">
      <c r="I3954" s="108">
        <f t="shared" si="258"/>
        <v>3949</v>
      </c>
      <c r="J3954" s="100">
        <f t="shared" si="258"/>
        <v>47311</v>
      </c>
      <c r="K3954" s="100">
        <f t="shared" si="258"/>
        <v>47311</v>
      </c>
      <c r="L3954" s="109"/>
      <c r="M3954" s="1"/>
      <c r="N3954" s="1"/>
      <c r="O3954" s="1"/>
    </row>
    <row r="3955" spans="9:15">
      <c r="I3955" s="108">
        <f t="shared" si="258"/>
        <v>3950</v>
      </c>
      <c r="J3955" s="100">
        <f t="shared" si="258"/>
        <v>47312</v>
      </c>
      <c r="K3955" s="100">
        <f t="shared" si="258"/>
        <v>47312</v>
      </c>
      <c r="L3955" s="109"/>
      <c r="M3955" s="1"/>
      <c r="N3955" s="1"/>
      <c r="O3955" s="1"/>
    </row>
    <row r="3956" spans="9:15">
      <c r="I3956" s="108">
        <f t="shared" si="258"/>
        <v>3951</v>
      </c>
      <c r="J3956" s="100">
        <f t="shared" si="258"/>
        <v>47313</v>
      </c>
      <c r="K3956" s="100">
        <f t="shared" si="258"/>
        <v>47313</v>
      </c>
      <c r="L3956" s="109"/>
      <c r="M3956" s="1"/>
      <c r="N3956" s="1"/>
      <c r="O3956" s="1"/>
    </row>
    <row r="3957" spans="9:15">
      <c r="I3957" s="108">
        <f t="shared" si="258"/>
        <v>3952</v>
      </c>
      <c r="J3957" s="100">
        <f t="shared" si="258"/>
        <v>47314</v>
      </c>
      <c r="K3957" s="100">
        <f t="shared" si="258"/>
        <v>47314</v>
      </c>
      <c r="L3957" s="109"/>
      <c r="M3957" s="1"/>
      <c r="N3957" s="1"/>
      <c r="O3957" s="1"/>
    </row>
    <row r="3958" spans="9:15">
      <c r="I3958" s="108">
        <f t="shared" si="258"/>
        <v>3953</v>
      </c>
      <c r="J3958" s="100">
        <f t="shared" si="258"/>
        <v>47315</v>
      </c>
      <c r="K3958" s="100">
        <f t="shared" si="258"/>
        <v>47315</v>
      </c>
      <c r="L3958" s="109"/>
      <c r="M3958" s="1"/>
      <c r="N3958" s="1"/>
      <c r="O3958" s="1"/>
    </row>
    <row r="3959" spans="9:15">
      <c r="I3959" s="108">
        <f t="shared" si="258"/>
        <v>3954</v>
      </c>
      <c r="J3959" s="100">
        <f t="shared" si="258"/>
        <v>47316</v>
      </c>
      <c r="K3959" s="100">
        <f t="shared" si="258"/>
        <v>47316</v>
      </c>
      <c r="L3959" s="109"/>
      <c r="M3959" s="1"/>
      <c r="N3959" s="1"/>
      <c r="O3959" s="1"/>
    </row>
    <row r="3960" spans="9:15">
      <c r="I3960" s="108">
        <f t="shared" ref="I3960:K3975" si="259">I3959+1</f>
        <v>3955</v>
      </c>
      <c r="J3960" s="100">
        <f t="shared" si="259"/>
        <v>47317</v>
      </c>
      <c r="K3960" s="100">
        <f t="shared" si="259"/>
        <v>47317</v>
      </c>
      <c r="L3960" s="109"/>
      <c r="M3960" s="1"/>
      <c r="N3960" s="1"/>
      <c r="O3960" s="1"/>
    </row>
    <row r="3961" spans="9:15">
      <c r="I3961" s="108">
        <f t="shared" si="259"/>
        <v>3956</v>
      </c>
      <c r="J3961" s="100">
        <f t="shared" si="259"/>
        <v>47318</v>
      </c>
      <c r="K3961" s="100">
        <f t="shared" si="259"/>
        <v>47318</v>
      </c>
      <c r="L3961" s="109"/>
      <c r="M3961" s="1"/>
      <c r="N3961" s="1"/>
      <c r="O3961" s="1"/>
    </row>
    <row r="3962" spans="9:15">
      <c r="I3962" s="108">
        <f t="shared" si="259"/>
        <v>3957</v>
      </c>
      <c r="J3962" s="100">
        <f t="shared" si="259"/>
        <v>47319</v>
      </c>
      <c r="K3962" s="100">
        <f t="shared" si="259"/>
        <v>47319</v>
      </c>
      <c r="L3962" s="109"/>
      <c r="M3962" s="1"/>
      <c r="N3962" s="1"/>
      <c r="O3962" s="1"/>
    </row>
    <row r="3963" spans="9:15">
      <c r="I3963" s="108">
        <f t="shared" si="259"/>
        <v>3958</v>
      </c>
      <c r="J3963" s="100">
        <f t="shared" si="259"/>
        <v>47320</v>
      </c>
      <c r="K3963" s="100">
        <f t="shared" si="259"/>
        <v>47320</v>
      </c>
      <c r="L3963" s="109"/>
      <c r="M3963" s="1"/>
      <c r="N3963" s="1"/>
      <c r="O3963" s="1"/>
    </row>
    <row r="3964" spans="9:15">
      <c r="I3964" s="108">
        <f t="shared" si="259"/>
        <v>3959</v>
      </c>
      <c r="J3964" s="100">
        <f t="shared" si="259"/>
        <v>47321</v>
      </c>
      <c r="K3964" s="100">
        <f t="shared" si="259"/>
        <v>47321</v>
      </c>
      <c r="L3964" s="109"/>
      <c r="M3964" s="1"/>
      <c r="N3964" s="1"/>
      <c r="O3964" s="1"/>
    </row>
    <row r="3965" spans="9:15">
      <c r="I3965" s="108">
        <f t="shared" si="259"/>
        <v>3960</v>
      </c>
      <c r="J3965" s="100">
        <f t="shared" si="259"/>
        <v>47322</v>
      </c>
      <c r="K3965" s="100">
        <f t="shared" si="259"/>
        <v>47322</v>
      </c>
      <c r="L3965" s="109"/>
      <c r="M3965" s="1"/>
      <c r="N3965" s="1"/>
      <c r="O3965" s="1"/>
    </row>
    <row r="3966" spans="9:15">
      <c r="I3966" s="108">
        <f t="shared" si="259"/>
        <v>3961</v>
      </c>
      <c r="J3966" s="100">
        <f t="shared" si="259"/>
        <v>47323</v>
      </c>
      <c r="K3966" s="100">
        <f t="shared" si="259"/>
        <v>47323</v>
      </c>
      <c r="L3966" s="109"/>
      <c r="M3966" s="1"/>
      <c r="N3966" s="1"/>
      <c r="O3966" s="1"/>
    </row>
    <row r="3967" spans="9:15">
      <c r="I3967" s="108">
        <f t="shared" si="259"/>
        <v>3962</v>
      </c>
      <c r="J3967" s="100">
        <f t="shared" si="259"/>
        <v>47324</v>
      </c>
      <c r="K3967" s="100">
        <f t="shared" si="259"/>
        <v>47324</v>
      </c>
      <c r="L3967" s="109"/>
      <c r="M3967" s="1"/>
      <c r="N3967" s="1"/>
      <c r="O3967" s="1"/>
    </row>
    <row r="3968" spans="9:15">
      <c r="I3968" s="108">
        <f t="shared" si="259"/>
        <v>3963</v>
      </c>
      <c r="J3968" s="100">
        <f t="shared" si="259"/>
        <v>47325</v>
      </c>
      <c r="K3968" s="100">
        <f t="shared" si="259"/>
        <v>47325</v>
      </c>
      <c r="L3968" s="109"/>
      <c r="M3968" s="1"/>
      <c r="N3968" s="1"/>
      <c r="O3968" s="1"/>
    </row>
    <row r="3969" spans="9:15">
      <c r="I3969" s="108">
        <f t="shared" si="259"/>
        <v>3964</v>
      </c>
      <c r="J3969" s="100">
        <f t="shared" si="259"/>
        <v>47326</v>
      </c>
      <c r="K3969" s="100">
        <f t="shared" si="259"/>
        <v>47326</v>
      </c>
      <c r="L3969" s="109"/>
      <c r="M3969" s="1"/>
      <c r="N3969" s="1"/>
      <c r="O3969" s="1"/>
    </row>
    <row r="3970" spans="9:15">
      <c r="I3970" s="108">
        <f t="shared" si="259"/>
        <v>3965</v>
      </c>
      <c r="J3970" s="100">
        <f t="shared" si="259"/>
        <v>47327</v>
      </c>
      <c r="K3970" s="100">
        <f t="shared" si="259"/>
        <v>47327</v>
      </c>
      <c r="L3970" s="109"/>
      <c r="M3970" s="1"/>
      <c r="N3970" s="1"/>
      <c r="O3970" s="1"/>
    </row>
    <row r="3971" spans="9:15">
      <c r="I3971" s="108">
        <f t="shared" si="259"/>
        <v>3966</v>
      </c>
      <c r="J3971" s="100">
        <f t="shared" si="259"/>
        <v>47328</v>
      </c>
      <c r="K3971" s="100">
        <f t="shared" si="259"/>
        <v>47328</v>
      </c>
      <c r="L3971" s="109"/>
      <c r="M3971" s="1"/>
      <c r="N3971" s="1"/>
      <c r="O3971" s="1"/>
    </row>
    <row r="3972" spans="9:15">
      <c r="I3972" s="108">
        <f t="shared" si="259"/>
        <v>3967</v>
      </c>
      <c r="J3972" s="100">
        <f t="shared" si="259"/>
        <v>47329</v>
      </c>
      <c r="K3972" s="100">
        <f t="shared" si="259"/>
        <v>47329</v>
      </c>
      <c r="L3972" s="109"/>
      <c r="M3972" s="1"/>
      <c r="N3972" s="1"/>
      <c r="O3972" s="1"/>
    </row>
    <row r="3973" spans="9:15">
      <c r="I3973" s="108">
        <f t="shared" si="259"/>
        <v>3968</v>
      </c>
      <c r="J3973" s="100">
        <f t="shared" si="259"/>
        <v>47330</v>
      </c>
      <c r="K3973" s="100">
        <f t="shared" si="259"/>
        <v>47330</v>
      </c>
      <c r="L3973" s="109"/>
      <c r="M3973" s="1"/>
      <c r="N3973" s="1"/>
      <c r="O3973" s="1"/>
    </row>
    <row r="3974" spans="9:15">
      <c r="I3974" s="108">
        <f t="shared" si="259"/>
        <v>3969</v>
      </c>
      <c r="J3974" s="100">
        <f t="shared" si="259"/>
        <v>47331</v>
      </c>
      <c r="K3974" s="100">
        <f t="shared" si="259"/>
        <v>47331</v>
      </c>
      <c r="L3974" s="109"/>
      <c r="M3974" s="1"/>
      <c r="N3974" s="1"/>
      <c r="O3974" s="1"/>
    </row>
    <row r="3975" spans="9:15">
      <c r="I3975" s="108">
        <f t="shared" si="259"/>
        <v>3970</v>
      </c>
      <c r="J3975" s="100">
        <f t="shared" si="259"/>
        <v>47332</v>
      </c>
      <c r="K3975" s="100">
        <f t="shared" si="259"/>
        <v>47332</v>
      </c>
      <c r="L3975" s="109"/>
      <c r="M3975" s="1"/>
      <c r="N3975" s="1"/>
      <c r="O3975" s="1"/>
    </row>
    <row r="3976" spans="9:15">
      <c r="I3976" s="108">
        <f t="shared" ref="I3976:K3991" si="260">I3975+1</f>
        <v>3971</v>
      </c>
      <c r="J3976" s="100">
        <f t="shared" si="260"/>
        <v>47333</v>
      </c>
      <c r="K3976" s="100">
        <f t="shared" si="260"/>
        <v>47333</v>
      </c>
      <c r="L3976" s="109"/>
      <c r="M3976" s="1"/>
      <c r="N3976" s="1"/>
      <c r="O3976" s="1"/>
    </row>
    <row r="3977" spans="9:15">
      <c r="I3977" s="108">
        <f t="shared" si="260"/>
        <v>3972</v>
      </c>
      <c r="J3977" s="100">
        <f t="shared" si="260"/>
        <v>47334</v>
      </c>
      <c r="K3977" s="100">
        <f t="shared" si="260"/>
        <v>47334</v>
      </c>
      <c r="L3977" s="109"/>
      <c r="M3977" s="1"/>
      <c r="N3977" s="1"/>
      <c r="O3977" s="1"/>
    </row>
    <row r="3978" spans="9:15">
      <c r="I3978" s="108">
        <f t="shared" si="260"/>
        <v>3973</v>
      </c>
      <c r="J3978" s="100">
        <f t="shared" si="260"/>
        <v>47335</v>
      </c>
      <c r="K3978" s="100">
        <f t="shared" si="260"/>
        <v>47335</v>
      </c>
      <c r="L3978" s="109"/>
      <c r="M3978" s="1"/>
      <c r="N3978" s="1"/>
      <c r="O3978" s="1"/>
    </row>
    <row r="3979" spans="9:15">
      <c r="I3979" s="108">
        <f t="shared" si="260"/>
        <v>3974</v>
      </c>
      <c r="J3979" s="100">
        <f t="shared" si="260"/>
        <v>47336</v>
      </c>
      <c r="K3979" s="100">
        <f t="shared" si="260"/>
        <v>47336</v>
      </c>
      <c r="L3979" s="109"/>
      <c r="M3979" s="1"/>
      <c r="N3979" s="1"/>
      <c r="O3979" s="1"/>
    </row>
    <row r="3980" spans="9:15">
      <c r="I3980" s="108">
        <f t="shared" si="260"/>
        <v>3975</v>
      </c>
      <c r="J3980" s="100">
        <f t="shared" si="260"/>
        <v>47337</v>
      </c>
      <c r="K3980" s="100">
        <f t="shared" si="260"/>
        <v>47337</v>
      </c>
      <c r="L3980" s="109"/>
      <c r="M3980" s="1"/>
      <c r="N3980" s="1"/>
      <c r="O3980" s="1"/>
    </row>
    <row r="3981" spans="9:15">
      <c r="I3981" s="108">
        <f t="shared" si="260"/>
        <v>3976</v>
      </c>
      <c r="J3981" s="100">
        <f t="shared" si="260"/>
        <v>47338</v>
      </c>
      <c r="K3981" s="100">
        <f t="shared" si="260"/>
        <v>47338</v>
      </c>
      <c r="L3981" s="109"/>
      <c r="M3981" s="1"/>
      <c r="N3981" s="1"/>
      <c r="O3981" s="1"/>
    </row>
    <row r="3982" spans="9:15">
      <c r="I3982" s="108">
        <f t="shared" si="260"/>
        <v>3977</v>
      </c>
      <c r="J3982" s="100">
        <f t="shared" si="260"/>
        <v>47339</v>
      </c>
      <c r="K3982" s="100">
        <f t="shared" si="260"/>
        <v>47339</v>
      </c>
      <c r="L3982" s="109"/>
      <c r="M3982" s="1"/>
      <c r="N3982" s="1"/>
      <c r="O3982" s="1"/>
    </row>
    <row r="3983" spans="9:15">
      <c r="I3983" s="108">
        <f t="shared" si="260"/>
        <v>3978</v>
      </c>
      <c r="J3983" s="100">
        <f t="shared" si="260"/>
        <v>47340</v>
      </c>
      <c r="K3983" s="100">
        <f t="shared" si="260"/>
        <v>47340</v>
      </c>
      <c r="L3983" s="109"/>
      <c r="M3983" s="1"/>
      <c r="N3983" s="1"/>
      <c r="O3983" s="1"/>
    </row>
    <row r="3984" spans="9:15">
      <c r="I3984" s="108">
        <f t="shared" si="260"/>
        <v>3979</v>
      </c>
      <c r="J3984" s="100">
        <f t="shared" si="260"/>
        <v>47341</v>
      </c>
      <c r="K3984" s="100">
        <f t="shared" si="260"/>
        <v>47341</v>
      </c>
      <c r="L3984" s="109"/>
      <c r="M3984" s="1"/>
      <c r="N3984" s="1"/>
      <c r="O3984" s="1"/>
    </row>
    <row r="3985" spans="9:15">
      <c r="I3985" s="108">
        <f t="shared" si="260"/>
        <v>3980</v>
      </c>
      <c r="J3985" s="100">
        <f t="shared" si="260"/>
        <v>47342</v>
      </c>
      <c r="K3985" s="100">
        <f t="shared" si="260"/>
        <v>47342</v>
      </c>
      <c r="L3985" s="109"/>
      <c r="M3985" s="1"/>
      <c r="N3985" s="1"/>
      <c r="O3985" s="1"/>
    </row>
    <row r="3986" spans="9:15">
      <c r="I3986" s="108">
        <f t="shared" si="260"/>
        <v>3981</v>
      </c>
      <c r="J3986" s="100">
        <f t="shared" si="260"/>
        <v>47343</v>
      </c>
      <c r="K3986" s="100">
        <f t="shared" si="260"/>
        <v>47343</v>
      </c>
      <c r="L3986" s="109"/>
      <c r="M3986" s="1"/>
      <c r="N3986" s="1"/>
      <c r="O3986" s="1"/>
    </row>
    <row r="3987" spans="9:15">
      <c r="I3987" s="108">
        <f t="shared" si="260"/>
        <v>3982</v>
      </c>
      <c r="J3987" s="100">
        <f t="shared" si="260"/>
        <v>47344</v>
      </c>
      <c r="K3987" s="100">
        <f t="shared" si="260"/>
        <v>47344</v>
      </c>
      <c r="L3987" s="109"/>
      <c r="M3987" s="1"/>
      <c r="N3987" s="1"/>
      <c r="O3987" s="1"/>
    </row>
    <row r="3988" spans="9:15">
      <c r="I3988" s="108">
        <f t="shared" si="260"/>
        <v>3983</v>
      </c>
      <c r="J3988" s="100">
        <f t="shared" si="260"/>
        <v>47345</v>
      </c>
      <c r="K3988" s="100">
        <f t="shared" si="260"/>
        <v>47345</v>
      </c>
      <c r="L3988" s="109"/>
      <c r="M3988" s="1"/>
      <c r="N3988" s="1"/>
      <c r="O3988" s="1"/>
    </row>
    <row r="3989" spans="9:15">
      <c r="I3989" s="108">
        <f t="shared" si="260"/>
        <v>3984</v>
      </c>
      <c r="J3989" s="100">
        <f t="shared" si="260"/>
        <v>47346</v>
      </c>
      <c r="K3989" s="100">
        <f t="shared" si="260"/>
        <v>47346</v>
      </c>
      <c r="L3989" s="109"/>
      <c r="M3989" s="1"/>
      <c r="N3989" s="1"/>
      <c r="O3989" s="1"/>
    </row>
    <row r="3990" spans="9:15">
      <c r="I3990" s="108">
        <f t="shared" si="260"/>
        <v>3985</v>
      </c>
      <c r="J3990" s="100">
        <f t="shared" si="260"/>
        <v>47347</v>
      </c>
      <c r="K3990" s="100">
        <f t="shared" si="260"/>
        <v>47347</v>
      </c>
      <c r="L3990" s="109"/>
      <c r="M3990" s="1"/>
      <c r="N3990" s="1"/>
      <c r="O3990" s="1"/>
    </row>
    <row r="3991" spans="9:15">
      <c r="I3991" s="108">
        <f t="shared" si="260"/>
        <v>3986</v>
      </c>
      <c r="J3991" s="100">
        <f t="shared" si="260"/>
        <v>47348</v>
      </c>
      <c r="K3991" s="100">
        <f t="shared" si="260"/>
        <v>47348</v>
      </c>
      <c r="L3991" s="109"/>
      <c r="M3991" s="1"/>
      <c r="N3991" s="1"/>
      <c r="O3991" s="1"/>
    </row>
    <row r="3992" spans="9:15">
      <c r="I3992" s="108">
        <f t="shared" ref="I3992:K4007" si="261">I3991+1</f>
        <v>3987</v>
      </c>
      <c r="J3992" s="100">
        <f t="shared" si="261"/>
        <v>47349</v>
      </c>
      <c r="K3992" s="100">
        <f t="shared" si="261"/>
        <v>47349</v>
      </c>
      <c r="L3992" s="109"/>
      <c r="M3992" s="1"/>
      <c r="N3992" s="1"/>
      <c r="O3992" s="1"/>
    </row>
    <row r="3993" spans="9:15">
      <c r="I3993" s="108">
        <f t="shared" si="261"/>
        <v>3988</v>
      </c>
      <c r="J3993" s="100">
        <f t="shared" si="261"/>
        <v>47350</v>
      </c>
      <c r="K3993" s="100">
        <f t="shared" si="261"/>
        <v>47350</v>
      </c>
      <c r="L3993" s="109"/>
      <c r="M3993" s="1"/>
      <c r="N3993" s="1"/>
      <c r="O3993" s="1"/>
    </row>
    <row r="3994" spans="9:15">
      <c r="I3994" s="108">
        <f t="shared" si="261"/>
        <v>3989</v>
      </c>
      <c r="J3994" s="100">
        <f t="shared" si="261"/>
        <v>47351</v>
      </c>
      <c r="K3994" s="100">
        <f t="shared" si="261"/>
        <v>47351</v>
      </c>
      <c r="L3994" s="109"/>
      <c r="M3994" s="1"/>
      <c r="N3994" s="1"/>
      <c r="O3994" s="1"/>
    </row>
    <row r="3995" spans="9:15">
      <c r="I3995" s="108">
        <f t="shared" si="261"/>
        <v>3990</v>
      </c>
      <c r="J3995" s="100">
        <f t="shared" si="261"/>
        <v>47352</v>
      </c>
      <c r="K3995" s="100">
        <f t="shared" si="261"/>
        <v>47352</v>
      </c>
      <c r="L3995" s="109"/>
      <c r="M3995" s="1"/>
      <c r="N3995" s="1"/>
      <c r="O3995" s="1"/>
    </row>
    <row r="3996" spans="9:15">
      <c r="I3996" s="108">
        <f t="shared" si="261"/>
        <v>3991</v>
      </c>
      <c r="J3996" s="100">
        <f t="shared" si="261"/>
        <v>47353</v>
      </c>
      <c r="K3996" s="100">
        <f t="shared" si="261"/>
        <v>47353</v>
      </c>
      <c r="L3996" s="109"/>
      <c r="M3996" s="1"/>
      <c r="N3996" s="1"/>
      <c r="O3996" s="1"/>
    </row>
    <row r="3997" spans="9:15">
      <c r="I3997" s="108">
        <f t="shared" si="261"/>
        <v>3992</v>
      </c>
      <c r="J3997" s="100">
        <f t="shared" si="261"/>
        <v>47354</v>
      </c>
      <c r="K3997" s="100">
        <f t="shared" si="261"/>
        <v>47354</v>
      </c>
      <c r="L3997" s="109"/>
      <c r="M3997" s="1"/>
      <c r="N3997" s="1"/>
      <c r="O3997" s="1"/>
    </row>
    <row r="3998" spans="9:15">
      <c r="I3998" s="108">
        <f t="shared" si="261"/>
        <v>3993</v>
      </c>
      <c r="J3998" s="100">
        <f t="shared" si="261"/>
        <v>47355</v>
      </c>
      <c r="K3998" s="100">
        <f t="shared" si="261"/>
        <v>47355</v>
      </c>
      <c r="L3998" s="109"/>
      <c r="M3998" s="1"/>
      <c r="N3998" s="1"/>
      <c r="O3998" s="1"/>
    </row>
    <row r="3999" spans="9:15">
      <c r="I3999" s="108">
        <f t="shared" si="261"/>
        <v>3994</v>
      </c>
      <c r="J3999" s="100">
        <f t="shared" si="261"/>
        <v>47356</v>
      </c>
      <c r="K3999" s="100">
        <f t="shared" si="261"/>
        <v>47356</v>
      </c>
      <c r="L3999" s="109"/>
      <c r="M3999" s="1"/>
      <c r="N3999" s="1"/>
      <c r="O3999" s="1"/>
    </row>
    <row r="4000" spans="9:15">
      <c r="I4000" s="108">
        <f t="shared" si="261"/>
        <v>3995</v>
      </c>
      <c r="J4000" s="100">
        <f t="shared" si="261"/>
        <v>47357</v>
      </c>
      <c r="K4000" s="100">
        <f t="shared" si="261"/>
        <v>47357</v>
      </c>
      <c r="L4000" s="109"/>
      <c r="M4000" s="1"/>
      <c r="N4000" s="1"/>
      <c r="O4000" s="1"/>
    </row>
    <row r="4001" spans="9:15">
      <c r="I4001" s="108">
        <f t="shared" si="261"/>
        <v>3996</v>
      </c>
      <c r="J4001" s="100">
        <f t="shared" si="261"/>
        <v>47358</v>
      </c>
      <c r="K4001" s="100">
        <f t="shared" si="261"/>
        <v>47358</v>
      </c>
      <c r="L4001" s="109"/>
      <c r="M4001" s="1"/>
      <c r="N4001" s="1"/>
      <c r="O4001" s="1"/>
    </row>
    <row r="4002" spans="9:15">
      <c r="I4002" s="108">
        <f t="shared" si="261"/>
        <v>3997</v>
      </c>
      <c r="J4002" s="100">
        <f t="shared" si="261"/>
        <v>47359</v>
      </c>
      <c r="K4002" s="100">
        <f t="shared" si="261"/>
        <v>47359</v>
      </c>
      <c r="L4002" s="109"/>
      <c r="M4002" s="1"/>
      <c r="N4002" s="1"/>
      <c r="O4002" s="1"/>
    </row>
    <row r="4003" spans="9:15">
      <c r="I4003" s="108">
        <f t="shared" si="261"/>
        <v>3998</v>
      </c>
      <c r="J4003" s="100">
        <f t="shared" si="261"/>
        <v>47360</v>
      </c>
      <c r="K4003" s="100">
        <f t="shared" si="261"/>
        <v>47360</v>
      </c>
      <c r="L4003" s="109"/>
      <c r="M4003" s="1"/>
      <c r="N4003" s="1"/>
      <c r="O4003" s="1"/>
    </row>
    <row r="4004" spans="9:15">
      <c r="I4004" s="108">
        <f t="shared" si="261"/>
        <v>3999</v>
      </c>
      <c r="J4004" s="100">
        <f t="shared" si="261"/>
        <v>47361</v>
      </c>
      <c r="K4004" s="100">
        <f t="shared" si="261"/>
        <v>47361</v>
      </c>
      <c r="L4004" s="109"/>
      <c r="M4004" s="1"/>
      <c r="N4004" s="1"/>
      <c r="O4004" s="1"/>
    </row>
    <row r="4005" spans="9:15">
      <c r="I4005" s="108">
        <f t="shared" si="261"/>
        <v>4000</v>
      </c>
      <c r="J4005" s="100">
        <f t="shared" si="261"/>
        <v>47362</v>
      </c>
      <c r="K4005" s="100">
        <f t="shared" si="261"/>
        <v>47362</v>
      </c>
      <c r="L4005" s="109"/>
      <c r="M4005" s="1"/>
      <c r="N4005" s="1"/>
      <c r="O4005" s="1"/>
    </row>
    <row r="4006" spans="9:15">
      <c r="I4006" s="108">
        <f t="shared" si="261"/>
        <v>4001</v>
      </c>
      <c r="J4006" s="100">
        <f t="shared" si="261"/>
        <v>47363</v>
      </c>
      <c r="K4006" s="100">
        <f t="shared" si="261"/>
        <v>47363</v>
      </c>
      <c r="L4006" s="109"/>
      <c r="M4006" s="1"/>
      <c r="N4006" s="1"/>
      <c r="O4006" s="1"/>
    </row>
    <row r="4007" spans="9:15">
      <c r="I4007" s="108">
        <f t="shared" si="261"/>
        <v>4002</v>
      </c>
      <c r="J4007" s="100">
        <f t="shared" si="261"/>
        <v>47364</v>
      </c>
      <c r="K4007" s="100">
        <f t="shared" si="261"/>
        <v>47364</v>
      </c>
      <c r="L4007" s="109"/>
      <c r="M4007" s="1"/>
      <c r="N4007" s="1"/>
      <c r="O4007" s="1"/>
    </row>
    <row r="4008" spans="9:15">
      <c r="I4008" s="108">
        <f t="shared" ref="I4008:K4023" si="262">I4007+1</f>
        <v>4003</v>
      </c>
      <c r="J4008" s="100">
        <f t="shared" si="262"/>
        <v>47365</v>
      </c>
      <c r="K4008" s="100">
        <f t="shared" si="262"/>
        <v>47365</v>
      </c>
      <c r="L4008" s="109"/>
      <c r="M4008" s="1"/>
      <c r="N4008" s="1"/>
      <c r="O4008" s="1"/>
    </row>
    <row r="4009" spans="9:15">
      <c r="I4009" s="108">
        <f t="shared" si="262"/>
        <v>4004</v>
      </c>
      <c r="J4009" s="100">
        <f t="shared" si="262"/>
        <v>47366</v>
      </c>
      <c r="K4009" s="100">
        <f t="shared" si="262"/>
        <v>47366</v>
      </c>
      <c r="L4009" s="109"/>
      <c r="M4009" s="1"/>
      <c r="N4009" s="1"/>
      <c r="O4009" s="1"/>
    </row>
    <row r="4010" spans="9:15">
      <c r="I4010" s="108">
        <f t="shared" si="262"/>
        <v>4005</v>
      </c>
      <c r="J4010" s="100">
        <f t="shared" si="262"/>
        <v>47367</v>
      </c>
      <c r="K4010" s="100">
        <f t="shared" si="262"/>
        <v>47367</v>
      </c>
      <c r="L4010" s="109"/>
      <c r="M4010" s="1"/>
      <c r="N4010" s="1"/>
      <c r="O4010" s="1"/>
    </row>
    <row r="4011" spans="9:15">
      <c r="I4011" s="108">
        <f t="shared" si="262"/>
        <v>4006</v>
      </c>
      <c r="J4011" s="100">
        <f t="shared" si="262"/>
        <v>47368</v>
      </c>
      <c r="K4011" s="100">
        <f t="shared" si="262"/>
        <v>47368</v>
      </c>
      <c r="L4011" s="109"/>
      <c r="M4011" s="1"/>
      <c r="N4011" s="1"/>
      <c r="O4011" s="1"/>
    </row>
    <row r="4012" spans="9:15">
      <c r="I4012" s="108">
        <f t="shared" si="262"/>
        <v>4007</v>
      </c>
      <c r="J4012" s="100">
        <f t="shared" si="262"/>
        <v>47369</v>
      </c>
      <c r="K4012" s="100">
        <f t="shared" si="262"/>
        <v>47369</v>
      </c>
      <c r="L4012" s="109"/>
      <c r="M4012" s="1"/>
      <c r="N4012" s="1"/>
      <c r="O4012" s="1"/>
    </row>
    <row r="4013" spans="9:15">
      <c r="I4013" s="108">
        <f t="shared" si="262"/>
        <v>4008</v>
      </c>
      <c r="J4013" s="100">
        <f t="shared" si="262"/>
        <v>47370</v>
      </c>
      <c r="K4013" s="100">
        <f t="shared" si="262"/>
        <v>47370</v>
      </c>
      <c r="L4013" s="109"/>
      <c r="M4013" s="1"/>
      <c r="N4013" s="1"/>
      <c r="O4013" s="1"/>
    </row>
    <row r="4014" spans="9:15">
      <c r="I4014" s="108">
        <f t="shared" si="262"/>
        <v>4009</v>
      </c>
      <c r="J4014" s="100">
        <f t="shared" si="262"/>
        <v>47371</v>
      </c>
      <c r="K4014" s="100">
        <f t="shared" si="262"/>
        <v>47371</v>
      </c>
      <c r="L4014" s="109"/>
      <c r="M4014" s="1"/>
      <c r="N4014" s="1"/>
      <c r="O4014" s="1"/>
    </row>
    <row r="4015" spans="9:15">
      <c r="I4015" s="108">
        <f t="shared" si="262"/>
        <v>4010</v>
      </c>
      <c r="J4015" s="100">
        <f t="shared" si="262"/>
        <v>47372</v>
      </c>
      <c r="K4015" s="100">
        <f t="shared" si="262"/>
        <v>47372</v>
      </c>
      <c r="L4015" s="109"/>
      <c r="M4015" s="1"/>
      <c r="N4015" s="1"/>
      <c r="O4015" s="1"/>
    </row>
    <row r="4016" spans="9:15">
      <c r="I4016" s="108">
        <f t="shared" si="262"/>
        <v>4011</v>
      </c>
      <c r="J4016" s="100">
        <f t="shared" si="262"/>
        <v>47373</v>
      </c>
      <c r="K4016" s="100">
        <f t="shared" si="262"/>
        <v>47373</v>
      </c>
      <c r="L4016" s="109"/>
      <c r="M4016" s="1"/>
      <c r="N4016" s="1"/>
      <c r="O4016" s="1"/>
    </row>
    <row r="4017" spans="9:15">
      <c r="I4017" s="108">
        <f t="shared" si="262"/>
        <v>4012</v>
      </c>
      <c r="J4017" s="100">
        <f t="shared" si="262"/>
        <v>47374</v>
      </c>
      <c r="K4017" s="100">
        <f t="shared" si="262"/>
        <v>47374</v>
      </c>
      <c r="L4017" s="109"/>
      <c r="M4017" s="1"/>
      <c r="N4017" s="1"/>
      <c r="O4017" s="1"/>
    </row>
    <row r="4018" spans="9:15">
      <c r="I4018" s="108">
        <f t="shared" si="262"/>
        <v>4013</v>
      </c>
      <c r="J4018" s="100">
        <f t="shared" si="262"/>
        <v>47375</v>
      </c>
      <c r="K4018" s="100">
        <f t="shared" si="262"/>
        <v>47375</v>
      </c>
      <c r="L4018" s="109"/>
      <c r="M4018" s="1"/>
      <c r="N4018" s="1"/>
      <c r="O4018" s="1"/>
    </row>
    <row r="4019" spans="9:15">
      <c r="I4019" s="108">
        <f t="shared" si="262"/>
        <v>4014</v>
      </c>
      <c r="J4019" s="100">
        <f t="shared" si="262"/>
        <v>47376</v>
      </c>
      <c r="K4019" s="100">
        <f t="shared" si="262"/>
        <v>47376</v>
      </c>
      <c r="L4019" s="109"/>
      <c r="M4019" s="1"/>
      <c r="N4019" s="1"/>
      <c r="O4019" s="1"/>
    </row>
    <row r="4020" spans="9:15">
      <c r="I4020" s="108">
        <f t="shared" si="262"/>
        <v>4015</v>
      </c>
      <c r="J4020" s="100">
        <f t="shared" si="262"/>
        <v>47377</v>
      </c>
      <c r="K4020" s="100">
        <f t="shared" si="262"/>
        <v>47377</v>
      </c>
      <c r="L4020" s="109"/>
      <c r="M4020" s="1"/>
      <c r="N4020" s="1"/>
      <c r="O4020" s="1"/>
    </row>
    <row r="4021" spans="9:15">
      <c r="I4021" s="108">
        <f t="shared" si="262"/>
        <v>4016</v>
      </c>
      <c r="J4021" s="100">
        <f t="shared" si="262"/>
        <v>47378</v>
      </c>
      <c r="K4021" s="100">
        <f t="shared" si="262"/>
        <v>47378</v>
      </c>
      <c r="L4021" s="109"/>
      <c r="M4021" s="1"/>
      <c r="N4021" s="1"/>
      <c r="O4021" s="1"/>
    </row>
    <row r="4022" spans="9:15">
      <c r="I4022" s="108">
        <f t="shared" si="262"/>
        <v>4017</v>
      </c>
      <c r="J4022" s="100">
        <f t="shared" si="262"/>
        <v>47379</v>
      </c>
      <c r="K4022" s="100">
        <f t="shared" si="262"/>
        <v>47379</v>
      </c>
      <c r="L4022" s="109"/>
      <c r="M4022" s="1"/>
      <c r="N4022" s="1"/>
      <c r="O4022" s="1"/>
    </row>
    <row r="4023" spans="9:15">
      <c r="I4023" s="108">
        <f t="shared" si="262"/>
        <v>4018</v>
      </c>
      <c r="J4023" s="100">
        <f t="shared" si="262"/>
        <v>47380</v>
      </c>
      <c r="K4023" s="100">
        <f t="shared" si="262"/>
        <v>47380</v>
      </c>
      <c r="L4023" s="109"/>
      <c r="M4023" s="1"/>
      <c r="N4023" s="1"/>
      <c r="O4023" s="1"/>
    </row>
    <row r="4024" spans="9:15">
      <c r="I4024" s="108">
        <f t="shared" ref="I4024:K4039" si="263">I4023+1</f>
        <v>4019</v>
      </c>
      <c r="J4024" s="100">
        <f t="shared" si="263"/>
        <v>47381</v>
      </c>
      <c r="K4024" s="100">
        <f t="shared" si="263"/>
        <v>47381</v>
      </c>
      <c r="L4024" s="109"/>
      <c r="M4024" s="1"/>
      <c r="N4024" s="1"/>
      <c r="O4024" s="1"/>
    </row>
    <row r="4025" spans="9:15">
      <c r="I4025" s="108">
        <f t="shared" si="263"/>
        <v>4020</v>
      </c>
      <c r="J4025" s="100">
        <f t="shared" si="263"/>
        <v>47382</v>
      </c>
      <c r="K4025" s="100">
        <f t="shared" si="263"/>
        <v>47382</v>
      </c>
      <c r="L4025" s="109"/>
      <c r="M4025" s="1"/>
      <c r="N4025" s="1"/>
      <c r="O4025" s="1"/>
    </row>
    <row r="4026" spans="9:15">
      <c r="I4026" s="108">
        <f t="shared" si="263"/>
        <v>4021</v>
      </c>
      <c r="J4026" s="100">
        <f t="shared" si="263"/>
        <v>47383</v>
      </c>
      <c r="K4026" s="100">
        <f t="shared" si="263"/>
        <v>47383</v>
      </c>
      <c r="L4026" s="109"/>
      <c r="M4026" s="1"/>
      <c r="N4026" s="1"/>
      <c r="O4026" s="1"/>
    </row>
    <row r="4027" spans="9:15">
      <c r="I4027" s="108">
        <f t="shared" si="263"/>
        <v>4022</v>
      </c>
      <c r="J4027" s="100">
        <f t="shared" si="263"/>
        <v>47384</v>
      </c>
      <c r="K4027" s="100">
        <f t="shared" si="263"/>
        <v>47384</v>
      </c>
      <c r="L4027" s="109"/>
      <c r="M4027" s="1"/>
      <c r="N4027" s="1"/>
      <c r="O4027" s="1"/>
    </row>
    <row r="4028" spans="9:15">
      <c r="I4028" s="108">
        <f t="shared" si="263"/>
        <v>4023</v>
      </c>
      <c r="J4028" s="100">
        <f t="shared" si="263"/>
        <v>47385</v>
      </c>
      <c r="K4028" s="100">
        <f t="shared" si="263"/>
        <v>47385</v>
      </c>
      <c r="L4028" s="109"/>
      <c r="M4028" s="1"/>
      <c r="N4028" s="1"/>
      <c r="O4028" s="1"/>
    </row>
    <row r="4029" spans="9:15">
      <c r="I4029" s="108">
        <f t="shared" si="263"/>
        <v>4024</v>
      </c>
      <c r="J4029" s="100">
        <f t="shared" si="263"/>
        <v>47386</v>
      </c>
      <c r="K4029" s="100">
        <f t="shared" si="263"/>
        <v>47386</v>
      </c>
      <c r="L4029" s="109"/>
      <c r="M4029" s="1"/>
      <c r="N4029" s="1"/>
      <c r="O4029" s="1"/>
    </row>
    <row r="4030" spans="9:15">
      <c r="I4030" s="108">
        <f t="shared" si="263"/>
        <v>4025</v>
      </c>
      <c r="J4030" s="100">
        <f t="shared" si="263"/>
        <v>47387</v>
      </c>
      <c r="K4030" s="100">
        <f t="shared" si="263"/>
        <v>47387</v>
      </c>
      <c r="L4030" s="109"/>
      <c r="M4030" s="1"/>
      <c r="N4030" s="1"/>
      <c r="O4030" s="1"/>
    </row>
    <row r="4031" spans="9:15">
      <c r="I4031" s="108">
        <f t="shared" si="263"/>
        <v>4026</v>
      </c>
      <c r="J4031" s="100">
        <f t="shared" si="263"/>
        <v>47388</v>
      </c>
      <c r="K4031" s="100">
        <f t="shared" si="263"/>
        <v>47388</v>
      </c>
      <c r="L4031" s="109"/>
      <c r="M4031" s="1"/>
      <c r="N4031" s="1"/>
      <c r="O4031" s="1"/>
    </row>
    <row r="4032" spans="9:15">
      <c r="I4032" s="108">
        <f t="shared" si="263"/>
        <v>4027</v>
      </c>
      <c r="J4032" s="100">
        <f t="shared" si="263"/>
        <v>47389</v>
      </c>
      <c r="K4032" s="100">
        <f t="shared" si="263"/>
        <v>47389</v>
      </c>
      <c r="L4032" s="109"/>
      <c r="M4032" s="1"/>
      <c r="N4032" s="1"/>
      <c r="O4032" s="1"/>
    </row>
    <row r="4033" spans="9:15">
      <c r="I4033" s="108">
        <f t="shared" si="263"/>
        <v>4028</v>
      </c>
      <c r="J4033" s="100">
        <f t="shared" si="263"/>
        <v>47390</v>
      </c>
      <c r="K4033" s="100">
        <f t="shared" si="263"/>
        <v>47390</v>
      </c>
      <c r="L4033" s="109"/>
      <c r="M4033" s="1"/>
      <c r="N4033" s="1"/>
      <c r="O4033" s="1"/>
    </row>
    <row r="4034" spans="9:15">
      <c r="I4034" s="108">
        <f t="shared" si="263"/>
        <v>4029</v>
      </c>
      <c r="J4034" s="100">
        <f t="shared" si="263"/>
        <v>47391</v>
      </c>
      <c r="K4034" s="100">
        <f t="shared" si="263"/>
        <v>47391</v>
      </c>
      <c r="L4034" s="109"/>
      <c r="M4034" s="1"/>
      <c r="N4034" s="1"/>
      <c r="O4034" s="1"/>
    </row>
    <row r="4035" spans="9:15">
      <c r="I4035" s="108">
        <f t="shared" si="263"/>
        <v>4030</v>
      </c>
      <c r="J4035" s="100">
        <f t="shared" si="263"/>
        <v>47392</v>
      </c>
      <c r="K4035" s="100">
        <f t="shared" si="263"/>
        <v>47392</v>
      </c>
      <c r="L4035" s="109"/>
      <c r="M4035" s="1"/>
      <c r="N4035" s="1"/>
      <c r="O4035" s="1"/>
    </row>
    <row r="4036" spans="9:15">
      <c r="I4036" s="108">
        <f t="shared" si="263"/>
        <v>4031</v>
      </c>
      <c r="J4036" s="100">
        <f t="shared" si="263"/>
        <v>47393</v>
      </c>
      <c r="K4036" s="100">
        <f t="shared" si="263"/>
        <v>47393</v>
      </c>
      <c r="L4036" s="109"/>
      <c r="M4036" s="1"/>
      <c r="N4036" s="1"/>
      <c r="O4036" s="1"/>
    </row>
    <row r="4037" spans="9:15">
      <c r="I4037" s="108">
        <f t="shared" si="263"/>
        <v>4032</v>
      </c>
      <c r="J4037" s="100">
        <f t="shared" si="263"/>
        <v>47394</v>
      </c>
      <c r="K4037" s="100">
        <f t="shared" si="263"/>
        <v>47394</v>
      </c>
      <c r="L4037" s="109"/>
      <c r="M4037" s="1"/>
      <c r="N4037" s="1"/>
      <c r="O4037" s="1"/>
    </row>
    <row r="4038" spans="9:15">
      <c r="I4038" s="108">
        <f t="shared" si="263"/>
        <v>4033</v>
      </c>
      <c r="J4038" s="100">
        <f t="shared" si="263"/>
        <v>47395</v>
      </c>
      <c r="K4038" s="100">
        <f t="shared" si="263"/>
        <v>47395</v>
      </c>
      <c r="L4038" s="109"/>
      <c r="M4038" s="1"/>
      <c r="N4038" s="1"/>
      <c r="O4038" s="1"/>
    </row>
    <row r="4039" spans="9:15">
      <c r="I4039" s="108">
        <f t="shared" si="263"/>
        <v>4034</v>
      </c>
      <c r="J4039" s="100">
        <f t="shared" si="263"/>
        <v>47396</v>
      </c>
      <c r="K4039" s="100">
        <f t="shared" si="263"/>
        <v>47396</v>
      </c>
      <c r="L4039" s="109"/>
      <c r="M4039" s="1"/>
      <c r="N4039" s="1"/>
      <c r="O4039" s="1"/>
    </row>
    <row r="4040" spans="9:15">
      <c r="I4040" s="108">
        <f t="shared" ref="I4040:K4055" si="264">I4039+1</f>
        <v>4035</v>
      </c>
      <c r="J4040" s="100">
        <f t="shared" si="264"/>
        <v>47397</v>
      </c>
      <c r="K4040" s="100">
        <f t="shared" si="264"/>
        <v>47397</v>
      </c>
      <c r="L4040" s="109"/>
      <c r="M4040" s="1"/>
      <c r="N4040" s="1"/>
      <c r="O4040" s="1"/>
    </row>
    <row r="4041" spans="9:15">
      <c r="I4041" s="108">
        <f t="shared" si="264"/>
        <v>4036</v>
      </c>
      <c r="J4041" s="100">
        <f t="shared" si="264"/>
        <v>47398</v>
      </c>
      <c r="K4041" s="100">
        <f t="shared" si="264"/>
        <v>47398</v>
      </c>
      <c r="L4041" s="109"/>
      <c r="M4041" s="1"/>
      <c r="N4041" s="1"/>
      <c r="O4041" s="1"/>
    </row>
    <row r="4042" spans="9:15">
      <c r="I4042" s="108">
        <f t="shared" si="264"/>
        <v>4037</v>
      </c>
      <c r="J4042" s="100">
        <f t="shared" si="264"/>
        <v>47399</v>
      </c>
      <c r="K4042" s="100">
        <f t="shared" si="264"/>
        <v>47399</v>
      </c>
      <c r="L4042" s="109"/>
      <c r="M4042" s="1"/>
      <c r="N4042" s="1"/>
      <c r="O4042" s="1"/>
    </row>
    <row r="4043" spans="9:15">
      <c r="I4043" s="108">
        <f t="shared" si="264"/>
        <v>4038</v>
      </c>
      <c r="J4043" s="100">
        <f t="shared" si="264"/>
        <v>47400</v>
      </c>
      <c r="K4043" s="100">
        <f t="shared" si="264"/>
        <v>47400</v>
      </c>
      <c r="L4043" s="109"/>
      <c r="M4043" s="1"/>
      <c r="N4043" s="1"/>
      <c r="O4043" s="1"/>
    </row>
    <row r="4044" spans="9:15">
      <c r="I4044" s="108">
        <f t="shared" si="264"/>
        <v>4039</v>
      </c>
      <c r="J4044" s="100">
        <f t="shared" si="264"/>
        <v>47401</v>
      </c>
      <c r="K4044" s="100">
        <f t="shared" si="264"/>
        <v>47401</v>
      </c>
      <c r="L4044" s="109"/>
      <c r="M4044" s="1"/>
      <c r="N4044" s="1"/>
      <c r="O4044" s="1"/>
    </row>
    <row r="4045" spans="9:15">
      <c r="I4045" s="108">
        <f t="shared" si="264"/>
        <v>4040</v>
      </c>
      <c r="J4045" s="100">
        <f t="shared" si="264"/>
        <v>47402</v>
      </c>
      <c r="K4045" s="100">
        <f t="shared" si="264"/>
        <v>47402</v>
      </c>
      <c r="L4045" s="109"/>
      <c r="M4045" s="1"/>
      <c r="N4045" s="1"/>
      <c r="O4045" s="1"/>
    </row>
    <row r="4046" spans="9:15">
      <c r="I4046" s="108">
        <f t="shared" si="264"/>
        <v>4041</v>
      </c>
      <c r="J4046" s="100">
        <f t="shared" si="264"/>
        <v>47403</v>
      </c>
      <c r="K4046" s="100">
        <f t="shared" si="264"/>
        <v>47403</v>
      </c>
      <c r="L4046" s="109"/>
      <c r="M4046" s="1"/>
      <c r="N4046" s="1"/>
      <c r="O4046" s="1"/>
    </row>
    <row r="4047" spans="9:15">
      <c r="I4047" s="108">
        <f t="shared" si="264"/>
        <v>4042</v>
      </c>
      <c r="J4047" s="100">
        <f t="shared" si="264"/>
        <v>47404</v>
      </c>
      <c r="K4047" s="100">
        <f t="shared" si="264"/>
        <v>47404</v>
      </c>
      <c r="L4047" s="109"/>
      <c r="M4047" s="1"/>
      <c r="N4047" s="1"/>
      <c r="O4047" s="1"/>
    </row>
    <row r="4048" spans="9:15">
      <c r="I4048" s="108">
        <f t="shared" si="264"/>
        <v>4043</v>
      </c>
      <c r="J4048" s="100">
        <f t="shared" si="264"/>
        <v>47405</v>
      </c>
      <c r="K4048" s="100">
        <f t="shared" si="264"/>
        <v>47405</v>
      </c>
      <c r="L4048" s="109"/>
      <c r="M4048" s="1"/>
      <c r="N4048" s="1"/>
      <c r="O4048" s="1"/>
    </row>
    <row r="4049" spans="9:15">
      <c r="I4049" s="108">
        <f t="shared" si="264"/>
        <v>4044</v>
      </c>
      <c r="J4049" s="100">
        <f t="shared" si="264"/>
        <v>47406</v>
      </c>
      <c r="K4049" s="100">
        <f t="shared" si="264"/>
        <v>47406</v>
      </c>
      <c r="L4049" s="109"/>
      <c r="M4049" s="1"/>
      <c r="N4049" s="1"/>
      <c r="O4049" s="1"/>
    </row>
    <row r="4050" spans="9:15">
      <c r="I4050" s="108">
        <f t="shared" si="264"/>
        <v>4045</v>
      </c>
      <c r="J4050" s="100">
        <f t="shared" si="264"/>
        <v>47407</v>
      </c>
      <c r="K4050" s="100">
        <f t="shared" si="264"/>
        <v>47407</v>
      </c>
      <c r="L4050" s="109"/>
      <c r="M4050" s="1"/>
      <c r="N4050" s="1"/>
      <c r="O4050" s="1"/>
    </row>
    <row r="4051" spans="9:15">
      <c r="I4051" s="108">
        <f t="shared" si="264"/>
        <v>4046</v>
      </c>
      <c r="J4051" s="100">
        <f t="shared" si="264"/>
        <v>47408</v>
      </c>
      <c r="K4051" s="100">
        <f t="shared" si="264"/>
        <v>47408</v>
      </c>
      <c r="L4051" s="109"/>
      <c r="M4051" s="1"/>
      <c r="N4051" s="1"/>
      <c r="O4051" s="1"/>
    </row>
    <row r="4052" spans="9:15">
      <c r="I4052" s="108">
        <f t="shared" si="264"/>
        <v>4047</v>
      </c>
      <c r="J4052" s="100">
        <f t="shared" si="264"/>
        <v>47409</v>
      </c>
      <c r="K4052" s="100">
        <f t="shared" si="264"/>
        <v>47409</v>
      </c>
      <c r="L4052" s="109"/>
      <c r="M4052" s="1"/>
      <c r="N4052" s="1"/>
      <c r="O4052" s="1"/>
    </row>
    <row r="4053" spans="9:15">
      <c r="I4053" s="108">
        <f t="shared" si="264"/>
        <v>4048</v>
      </c>
      <c r="J4053" s="100">
        <f t="shared" si="264"/>
        <v>47410</v>
      </c>
      <c r="K4053" s="100">
        <f t="shared" si="264"/>
        <v>47410</v>
      </c>
      <c r="L4053" s="109"/>
      <c r="M4053" s="1"/>
      <c r="N4053" s="1"/>
      <c r="O4053" s="1"/>
    </row>
    <row r="4054" spans="9:15">
      <c r="I4054" s="108">
        <f t="shared" si="264"/>
        <v>4049</v>
      </c>
      <c r="J4054" s="100">
        <f t="shared" si="264"/>
        <v>47411</v>
      </c>
      <c r="K4054" s="100">
        <f t="shared" si="264"/>
        <v>47411</v>
      </c>
      <c r="L4054" s="109"/>
      <c r="M4054" s="1"/>
      <c r="N4054" s="1"/>
      <c r="O4054" s="1"/>
    </row>
    <row r="4055" spans="9:15">
      <c r="I4055" s="108">
        <f t="shared" si="264"/>
        <v>4050</v>
      </c>
      <c r="J4055" s="100">
        <f t="shared" si="264"/>
        <v>47412</v>
      </c>
      <c r="K4055" s="100">
        <f t="shared" si="264"/>
        <v>47412</v>
      </c>
      <c r="L4055" s="109"/>
      <c r="M4055" s="1"/>
      <c r="N4055" s="1"/>
      <c r="O4055" s="1"/>
    </row>
    <row r="4056" spans="9:15">
      <c r="I4056" s="108">
        <f t="shared" ref="I4056:K4071" si="265">I4055+1</f>
        <v>4051</v>
      </c>
      <c r="J4056" s="100">
        <f t="shared" si="265"/>
        <v>47413</v>
      </c>
      <c r="K4056" s="100">
        <f t="shared" si="265"/>
        <v>47413</v>
      </c>
      <c r="L4056" s="109"/>
      <c r="M4056" s="1"/>
      <c r="N4056" s="1"/>
      <c r="O4056" s="1"/>
    </row>
    <row r="4057" spans="9:15">
      <c r="I4057" s="108">
        <f t="shared" si="265"/>
        <v>4052</v>
      </c>
      <c r="J4057" s="100">
        <f t="shared" si="265"/>
        <v>47414</v>
      </c>
      <c r="K4057" s="100">
        <f t="shared" si="265"/>
        <v>47414</v>
      </c>
      <c r="L4057" s="109"/>
      <c r="M4057" s="1"/>
      <c r="N4057" s="1"/>
      <c r="O4057" s="1"/>
    </row>
    <row r="4058" spans="9:15">
      <c r="I4058" s="108">
        <f t="shared" si="265"/>
        <v>4053</v>
      </c>
      <c r="J4058" s="100">
        <f t="shared" si="265"/>
        <v>47415</v>
      </c>
      <c r="K4058" s="100">
        <f t="shared" si="265"/>
        <v>47415</v>
      </c>
      <c r="L4058" s="109"/>
      <c r="M4058" s="1"/>
      <c r="N4058" s="1"/>
      <c r="O4058" s="1"/>
    </row>
    <row r="4059" spans="9:15">
      <c r="I4059" s="108">
        <f t="shared" si="265"/>
        <v>4054</v>
      </c>
      <c r="J4059" s="100">
        <f t="shared" si="265"/>
        <v>47416</v>
      </c>
      <c r="K4059" s="100">
        <f t="shared" si="265"/>
        <v>47416</v>
      </c>
      <c r="L4059" s="109"/>
      <c r="M4059" s="1"/>
      <c r="N4059" s="1"/>
      <c r="O4059" s="1"/>
    </row>
    <row r="4060" spans="9:15">
      <c r="I4060" s="108">
        <f t="shared" si="265"/>
        <v>4055</v>
      </c>
      <c r="J4060" s="100">
        <f t="shared" si="265"/>
        <v>47417</v>
      </c>
      <c r="K4060" s="100">
        <f t="shared" si="265"/>
        <v>47417</v>
      </c>
      <c r="L4060" s="109"/>
      <c r="M4060" s="1"/>
      <c r="N4060" s="1"/>
      <c r="O4060" s="1"/>
    </row>
    <row r="4061" spans="9:15">
      <c r="I4061" s="108">
        <f t="shared" si="265"/>
        <v>4056</v>
      </c>
      <c r="J4061" s="100">
        <f t="shared" si="265"/>
        <v>47418</v>
      </c>
      <c r="K4061" s="100">
        <f t="shared" si="265"/>
        <v>47418</v>
      </c>
      <c r="L4061" s="109"/>
      <c r="M4061" s="1"/>
      <c r="N4061" s="1"/>
      <c r="O4061" s="1"/>
    </row>
    <row r="4062" spans="9:15">
      <c r="I4062" s="108">
        <f t="shared" si="265"/>
        <v>4057</v>
      </c>
      <c r="J4062" s="100">
        <f t="shared" si="265"/>
        <v>47419</v>
      </c>
      <c r="K4062" s="100">
        <f t="shared" si="265"/>
        <v>47419</v>
      </c>
      <c r="L4062" s="109"/>
      <c r="M4062" s="1"/>
      <c r="N4062" s="1"/>
      <c r="O4062" s="1"/>
    </row>
    <row r="4063" spans="9:15">
      <c r="I4063" s="108">
        <f t="shared" si="265"/>
        <v>4058</v>
      </c>
      <c r="J4063" s="100">
        <f t="shared" si="265"/>
        <v>47420</v>
      </c>
      <c r="K4063" s="100">
        <f t="shared" si="265"/>
        <v>47420</v>
      </c>
      <c r="L4063" s="109"/>
      <c r="M4063" s="1"/>
      <c r="N4063" s="1"/>
      <c r="O4063" s="1"/>
    </row>
    <row r="4064" spans="9:15">
      <c r="I4064" s="108">
        <f t="shared" si="265"/>
        <v>4059</v>
      </c>
      <c r="J4064" s="100">
        <f t="shared" si="265"/>
        <v>47421</v>
      </c>
      <c r="K4064" s="100">
        <f t="shared" si="265"/>
        <v>47421</v>
      </c>
      <c r="L4064" s="109"/>
      <c r="M4064" s="1"/>
      <c r="N4064" s="1"/>
      <c r="O4064" s="1"/>
    </row>
    <row r="4065" spans="9:15">
      <c r="I4065" s="108">
        <f t="shared" si="265"/>
        <v>4060</v>
      </c>
      <c r="J4065" s="100">
        <f t="shared" si="265"/>
        <v>47422</v>
      </c>
      <c r="K4065" s="100">
        <f t="shared" si="265"/>
        <v>47422</v>
      </c>
      <c r="L4065" s="109"/>
      <c r="M4065" s="1"/>
      <c r="N4065" s="1"/>
      <c r="O4065" s="1"/>
    </row>
    <row r="4066" spans="9:15">
      <c r="I4066" s="108">
        <f t="shared" si="265"/>
        <v>4061</v>
      </c>
      <c r="J4066" s="100">
        <f t="shared" si="265"/>
        <v>47423</v>
      </c>
      <c r="K4066" s="100">
        <f t="shared" si="265"/>
        <v>47423</v>
      </c>
      <c r="L4066" s="109"/>
      <c r="M4066" s="1"/>
      <c r="N4066" s="1"/>
      <c r="O4066" s="1"/>
    </row>
    <row r="4067" spans="9:15">
      <c r="I4067" s="108">
        <f t="shared" si="265"/>
        <v>4062</v>
      </c>
      <c r="J4067" s="100">
        <f t="shared" si="265"/>
        <v>47424</v>
      </c>
      <c r="K4067" s="100">
        <f t="shared" si="265"/>
        <v>47424</v>
      </c>
      <c r="L4067" s="109"/>
      <c r="M4067" s="1"/>
      <c r="N4067" s="1"/>
      <c r="O4067" s="1"/>
    </row>
    <row r="4068" spans="9:15">
      <c r="I4068" s="108">
        <f t="shared" si="265"/>
        <v>4063</v>
      </c>
      <c r="J4068" s="100">
        <f t="shared" si="265"/>
        <v>47425</v>
      </c>
      <c r="K4068" s="100">
        <f t="shared" si="265"/>
        <v>47425</v>
      </c>
      <c r="L4068" s="109"/>
      <c r="M4068" s="1"/>
      <c r="N4068" s="1"/>
      <c r="O4068" s="1"/>
    </row>
    <row r="4069" spans="9:15">
      <c r="I4069" s="108">
        <f t="shared" si="265"/>
        <v>4064</v>
      </c>
      <c r="J4069" s="100">
        <f t="shared" si="265"/>
        <v>47426</v>
      </c>
      <c r="K4069" s="100">
        <f t="shared" si="265"/>
        <v>47426</v>
      </c>
      <c r="L4069" s="109"/>
      <c r="M4069" s="1"/>
      <c r="N4069" s="1"/>
      <c r="O4069" s="1"/>
    </row>
    <row r="4070" spans="9:15">
      <c r="I4070" s="108">
        <f t="shared" si="265"/>
        <v>4065</v>
      </c>
      <c r="J4070" s="100">
        <f t="shared" si="265"/>
        <v>47427</v>
      </c>
      <c r="K4070" s="100">
        <f t="shared" si="265"/>
        <v>47427</v>
      </c>
      <c r="L4070" s="109"/>
      <c r="M4070" s="1"/>
      <c r="N4070" s="1"/>
      <c r="O4070" s="1"/>
    </row>
    <row r="4071" spans="9:15">
      <c r="I4071" s="108">
        <f t="shared" si="265"/>
        <v>4066</v>
      </c>
      <c r="J4071" s="100">
        <f t="shared" si="265"/>
        <v>47428</v>
      </c>
      <c r="K4071" s="100">
        <f t="shared" si="265"/>
        <v>47428</v>
      </c>
      <c r="L4071" s="109"/>
      <c r="M4071" s="1"/>
      <c r="N4071" s="1"/>
      <c r="O4071" s="1"/>
    </row>
    <row r="4072" spans="9:15">
      <c r="I4072" s="108">
        <f t="shared" ref="I4072:K4087" si="266">I4071+1</f>
        <v>4067</v>
      </c>
      <c r="J4072" s="100">
        <f t="shared" si="266"/>
        <v>47429</v>
      </c>
      <c r="K4072" s="100">
        <f t="shared" si="266"/>
        <v>47429</v>
      </c>
      <c r="L4072" s="109"/>
      <c r="M4072" s="1"/>
      <c r="N4072" s="1"/>
      <c r="O4072" s="1"/>
    </row>
    <row r="4073" spans="9:15">
      <c r="I4073" s="108">
        <f t="shared" si="266"/>
        <v>4068</v>
      </c>
      <c r="J4073" s="100">
        <f t="shared" si="266"/>
        <v>47430</v>
      </c>
      <c r="K4073" s="100">
        <f t="shared" si="266"/>
        <v>47430</v>
      </c>
      <c r="L4073" s="109"/>
      <c r="M4073" s="1"/>
      <c r="N4073" s="1"/>
      <c r="O4073" s="1"/>
    </row>
    <row r="4074" spans="9:15">
      <c r="I4074" s="108">
        <f t="shared" si="266"/>
        <v>4069</v>
      </c>
      <c r="J4074" s="100">
        <f t="shared" si="266"/>
        <v>47431</v>
      </c>
      <c r="K4074" s="100">
        <f t="shared" si="266"/>
        <v>47431</v>
      </c>
      <c r="L4074" s="109"/>
      <c r="M4074" s="1"/>
      <c r="N4074" s="1"/>
      <c r="O4074" s="1"/>
    </row>
    <row r="4075" spans="9:15">
      <c r="I4075" s="108">
        <f t="shared" si="266"/>
        <v>4070</v>
      </c>
      <c r="J4075" s="100">
        <f t="shared" si="266"/>
        <v>47432</v>
      </c>
      <c r="K4075" s="100">
        <f t="shared" si="266"/>
        <v>47432</v>
      </c>
      <c r="L4075" s="109"/>
      <c r="M4075" s="1"/>
      <c r="N4075" s="1"/>
      <c r="O4075" s="1"/>
    </row>
    <row r="4076" spans="9:15">
      <c r="I4076" s="108">
        <f t="shared" si="266"/>
        <v>4071</v>
      </c>
      <c r="J4076" s="100">
        <f t="shared" si="266"/>
        <v>47433</v>
      </c>
      <c r="K4076" s="100">
        <f t="shared" si="266"/>
        <v>47433</v>
      </c>
      <c r="L4076" s="109"/>
      <c r="M4076" s="1"/>
      <c r="N4076" s="1"/>
      <c r="O4076" s="1"/>
    </row>
    <row r="4077" spans="9:15">
      <c r="I4077" s="108">
        <f t="shared" si="266"/>
        <v>4072</v>
      </c>
      <c r="J4077" s="100">
        <f t="shared" si="266"/>
        <v>47434</v>
      </c>
      <c r="K4077" s="100">
        <f t="shared" si="266"/>
        <v>47434</v>
      </c>
      <c r="L4077" s="109"/>
      <c r="M4077" s="1"/>
      <c r="N4077" s="1"/>
      <c r="O4077" s="1"/>
    </row>
    <row r="4078" spans="9:15">
      <c r="I4078" s="108">
        <f t="shared" si="266"/>
        <v>4073</v>
      </c>
      <c r="J4078" s="100">
        <f t="shared" si="266"/>
        <v>47435</v>
      </c>
      <c r="K4078" s="100">
        <f t="shared" si="266"/>
        <v>47435</v>
      </c>
      <c r="L4078" s="109"/>
      <c r="M4078" s="1"/>
      <c r="N4078" s="1"/>
      <c r="O4078" s="1"/>
    </row>
    <row r="4079" spans="9:15">
      <c r="I4079" s="108">
        <f t="shared" si="266"/>
        <v>4074</v>
      </c>
      <c r="J4079" s="100">
        <f t="shared" si="266"/>
        <v>47436</v>
      </c>
      <c r="K4079" s="100">
        <f t="shared" si="266"/>
        <v>47436</v>
      </c>
      <c r="L4079" s="109"/>
      <c r="M4079" s="1"/>
      <c r="N4079" s="1"/>
      <c r="O4079" s="1"/>
    </row>
    <row r="4080" spans="9:15">
      <c r="I4080" s="108">
        <f t="shared" si="266"/>
        <v>4075</v>
      </c>
      <c r="J4080" s="100">
        <f t="shared" si="266"/>
        <v>47437</v>
      </c>
      <c r="K4080" s="100">
        <f t="shared" si="266"/>
        <v>47437</v>
      </c>
      <c r="L4080" s="109"/>
      <c r="M4080" s="1"/>
      <c r="N4080" s="1"/>
      <c r="O4080" s="1"/>
    </row>
    <row r="4081" spans="9:15">
      <c r="I4081" s="108">
        <f t="shared" si="266"/>
        <v>4076</v>
      </c>
      <c r="J4081" s="100">
        <f t="shared" si="266"/>
        <v>47438</v>
      </c>
      <c r="K4081" s="100">
        <f t="shared" si="266"/>
        <v>47438</v>
      </c>
      <c r="L4081" s="109"/>
      <c r="M4081" s="1"/>
      <c r="N4081" s="1"/>
      <c r="O4081" s="1"/>
    </row>
    <row r="4082" spans="9:15">
      <c r="I4082" s="108">
        <f t="shared" si="266"/>
        <v>4077</v>
      </c>
      <c r="J4082" s="100">
        <f t="shared" si="266"/>
        <v>47439</v>
      </c>
      <c r="K4082" s="100">
        <f t="shared" si="266"/>
        <v>47439</v>
      </c>
      <c r="L4082" s="109"/>
      <c r="M4082" s="1"/>
      <c r="N4082" s="1"/>
      <c r="O4082" s="1"/>
    </row>
    <row r="4083" spans="9:15">
      <c r="I4083" s="108">
        <f t="shared" si="266"/>
        <v>4078</v>
      </c>
      <c r="J4083" s="100">
        <f t="shared" si="266"/>
        <v>47440</v>
      </c>
      <c r="K4083" s="100">
        <f t="shared" si="266"/>
        <v>47440</v>
      </c>
      <c r="L4083" s="109"/>
      <c r="M4083" s="1"/>
      <c r="N4083" s="1"/>
      <c r="O4083" s="1"/>
    </row>
    <row r="4084" spans="9:15">
      <c r="I4084" s="108">
        <f t="shared" si="266"/>
        <v>4079</v>
      </c>
      <c r="J4084" s="100">
        <f t="shared" si="266"/>
        <v>47441</v>
      </c>
      <c r="K4084" s="100">
        <f t="shared" si="266"/>
        <v>47441</v>
      </c>
      <c r="L4084" s="109"/>
      <c r="M4084" s="1"/>
      <c r="N4084" s="1"/>
      <c r="O4084" s="1"/>
    </row>
    <row r="4085" spans="9:15">
      <c r="I4085" s="108">
        <f t="shared" si="266"/>
        <v>4080</v>
      </c>
      <c r="J4085" s="100">
        <f t="shared" si="266"/>
        <v>47442</v>
      </c>
      <c r="K4085" s="100">
        <f t="shared" si="266"/>
        <v>47442</v>
      </c>
      <c r="L4085" s="109"/>
      <c r="M4085" s="1"/>
      <c r="N4085" s="1"/>
      <c r="O4085" s="1"/>
    </row>
    <row r="4086" spans="9:15">
      <c r="I4086" s="108">
        <f t="shared" si="266"/>
        <v>4081</v>
      </c>
      <c r="J4086" s="100">
        <f t="shared" si="266"/>
        <v>47443</v>
      </c>
      <c r="K4086" s="100">
        <f t="shared" si="266"/>
        <v>47443</v>
      </c>
      <c r="L4086" s="109"/>
      <c r="M4086" s="1"/>
      <c r="N4086" s="1"/>
      <c r="O4086" s="1"/>
    </row>
    <row r="4087" spans="9:15">
      <c r="I4087" s="108">
        <f t="shared" si="266"/>
        <v>4082</v>
      </c>
      <c r="J4087" s="100">
        <f t="shared" si="266"/>
        <v>47444</v>
      </c>
      <c r="K4087" s="100">
        <f t="shared" si="266"/>
        <v>47444</v>
      </c>
      <c r="L4087" s="109"/>
      <c r="M4087" s="1"/>
      <c r="N4087" s="1"/>
      <c r="O4087" s="1"/>
    </row>
    <row r="4088" spans="9:15">
      <c r="I4088" s="108">
        <f t="shared" ref="I4088:K4103" si="267">I4087+1</f>
        <v>4083</v>
      </c>
      <c r="J4088" s="100">
        <f t="shared" si="267"/>
        <v>47445</v>
      </c>
      <c r="K4088" s="100">
        <f t="shared" si="267"/>
        <v>47445</v>
      </c>
      <c r="L4088" s="109"/>
      <c r="M4088" s="1"/>
      <c r="N4088" s="1"/>
      <c r="O4088" s="1"/>
    </row>
    <row r="4089" spans="9:15">
      <c r="I4089" s="108">
        <f t="shared" si="267"/>
        <v>4084</v>
      </c>
      <c r="J4089" s="100">
        <f t="shared" si="267"/>
        <v>47446</v>
      </c>
      <c r="K4089" s="100">
        <f t="shared" si="267"/>
        <v>47446</v>
      </c>
      <c r="L4089" s="109"/>
      <c r="M4089" s="1"/>
      <c r="N4089" s="1"/>
      <c r="O4089" s="1"/>
    </row>
    <row r="4090" spans="9:15">
      <c r="I4090" s="108">
        <f t="shared" si="267"/>
        <v>4085</v>
      </c>
      <c r="J4090" s="100">
        <f t="shared" si="267"/>
        <v>47447</v>
      </c>
      <c r="K4090" s="100">
        <f t="shared" si="267"/>
        <v>47447</v>
      </c>
      <c r="L4090" s="109"/>
      <c r="M4090" s="1"/>
      <c r="N4090" s="1"/>
      <c r="O4090" s="1"/>
    </row>
    <row r="4091" spans="9:15">
      <c r="I4091" s="108">
        <f t="shared" si="267"/>
        <v>4086</v>
      </c>
      <c r="J4091" s="100">
        <f t="shared" si="267"/>
        <v>47448</v>
      </c>
      <c r="K4091" s="100">
        <f t="shared" si="267"/>
        <v>47448</v>
      </c>
      <c r="L4091" s="109"/>
      <c r="M4091" s="1"/>
      <c r="N4091" s="1"/>
      <c r="O4091" s="1"/>
    </row>
    <row r="4092" spans="9:15">
      <c r="I4092" s="108">
        <f t="shared" si="267"/>
        <v>4087</v>
      </c>
      <c r="J4092" s="100">
        <f t="shared" si="267"/>
        <v>47449</v>
      </c>
      <c r="K4092" s="100">
        <f t="shared" si="267"/>
        <v>47449</v>
      </c>
      <c r="L4092" s="109"/>
      <c r="M4092" s="1"/>
      <c r="N4092" s="1"/>
      <c r="O4092" s="1"/>
    </row>
    <row r="4093" spans="9:15">
      <c r="I4093" s="108">
        <f t="shared" si="267"/>
        <v>4088</v>
      </c>
      <c r="J4093" s="100">
        <f t="shared" si="267"/>
        <v>47450</v>
      </c>
      <c r="K4093" s="100">
        <f t="shared" si="267"/>
        <v>47450</v>
      </c>
      <c r="L4093" s="109"/>
      <c r="M4093" s="1"/>
      <c r="N4093" s="1"/>
      <c r="O4093" s="1"/>
    </row>
    <row r="4094" spans="9:15">
      <c r="I4094" s="108">
        <f t="shared" si="267"/>
        <v>4089</v>
      </c>
      <c r="J4094" s="100">
        <f t="shared" si="267"/>
        <v>47451</v>
      </c>
      <c r="K4094" s="100">
        <f t="shared" si="267"/>
        <v>47451</v>
      </c>
      <c r="L4094" s="109"/>
      <c r="M4094" s="1"/>
      <c r="N4094" s="1"/>
      <c r="O4094" s="1"/>
    </row>
    <row r="4095" spans="9:15">
      <c r="I4095" s="108">
        <f t="shared" si="267"/>
        <v>4090</v>
      </c>
      <c r="J4095" s="100">
        <f t="shared" si="267"/>
        <v>47452</v>
      </c>
      <c r="K4095" s="100">
        <f t="shared" si="267"/>
        <v>47452</v>
      </c>
      <c r="L4095" s="109"/>
      <c r="M4095" s="1"/>
      <c r="N4095" s="1"/>
      <c r="O4095" s="1"/>
    </row>
    <row r="4096" spans="9:15">
      <c r="I4096" s="108">
        <f t="shared" si="267"/>
        <v>4091</v>
      </c>
      <c r="J4096" s="100">
        <f t="shared" si="267"/>
        <v>47453</v>
      </c>
      <c r="K4096" s="100">
        <f t="shared" si="267"/>
        <v>47453</v>
      </c>
      <c r="L4096" s="109"/>
      <c r="M4096" s="1"/>
      <c r="N4096" s="1"/>
      <c r="O4096" s="1"/>
    </row>
    <row r="4097" spans="9:15">
      <c r="I4097" s="108">
        <f t="shared" si="267"/>
        <v>4092</v>
      </c>
      <c r="J4097" s="100">
        <f t="shared" si="267"/>
        <v>47454</v>
      </c>
      <c r="K4097" s="100">
        <f t="shared" si="267"/>
        <v>47454</v>
      </c>
      <c r="L4097" s="109"/>
      <c r="M4097" s="1"/>
      <c r="N4097" s="1"/>
      <c r="O4097" s="1"/>
    </row>
    <row r="4098" spans="9:15">
      <c r="I4098" s="108">
        <f t="shared" si="267"/>
        <v>4093</v>
      </c>
      <c r="J4098" s="100">
        <f t="shared" si="267"/>
        <v>47455</v>
      </c>
      <c r="K4098" s="100">
        <f t="shared" si="267"/>
        <v>47455</v>
      </c>
      <c r="L4098" s="109"/>
      <c r="M4098" s="1"/>
      <c r="N4098" s="1"/>
      <c r="O4098" s="1"/>
    </row>
    <row r="4099" spans="9:15">
      <c r="I4099" s="108">
        <f t="shared" si="267"/>
        <v>4094</v>
      </c>
      <c r="J4099" s="100">
        <f t="shared" si="267"/>
        <v>47456</v>
      </c>
      <c r="K4099" s="100">
        <f t="shared" si="267"/>
        <v>47456</v>
      </c>
      <c r="L4099" s="109"/>
      <c r="M4099" s="1"/>
      <c r="N4099" s="1"/>
      <c r="O4099" s="1"/>
    </row>
    <row r="4100" spans="9:15">
      <c r="I4100" s="108">
        <f t="shared" si="267"/>
        <v>4095</v>
      </c>
      <c r="J4100" s="100">
        <f t="shared" si="267"/>
        <v>47457</v>
      </c>
      <c r="K4100" s="100">
        <f t="shared" si="267"/>
        <v>47457</v>
      </c>
      <c r="L4100" s="109"/>
      <c r="M4100" s="1"/>
      <c r="N4100" s="1"/>
      <c r="O4100" s="1"/>
    </row>
    <row r="4101" spans="9:15">
      <c r="I4101" s="108">
        <f t="shared" si="267"/>
        <v>4096</v>
      </c>
      <c r="J4101" s="100">
        <f t="shared" si="267"/>
        <v>47458</v>
      </c>
      <c r="K4101" s="100">
        <f t="shared" si="267"/>
        <v>47458</v>
      </c>
      <c r="L4101" s="109"/>
      <c r="M4101" s="1"/>
      <c r="N4101" s="1"/>
      <c r="O4101" s="1"/>
    </row>
    <row r="4102" spans="9:15">
      <c r="I4102" s="108">
        <f t="shared" si="267"/>
        <v>4097</v>
      </c>
      <c r="J4102" s="100">
        <f t="shared" si="267"/>
        <v>47459</v>
      </c>
      <c r="K4102" s="100">
        <f t="shared" si="267"/>
        <v>47459</v>
      </c>
      <c r="L4102" s="109"/>
      <c r="M4102" s="1"/>
      <c r="N4102" s="1"/>
      <c r="O4102" s="1"/>
    </row>
    <row r="4103" spans="9:15">
      <c r="I4103" s="108">
        <f t="shared" si="267"/>
        <v>4098</v>
      </c>
      <c r="J4103" s="100">
        <f t="shared" si="267"/>
        <v>47460</v>
      </c>
      <c r="K4103" s="100">
        <f t="shared" si="267"/>
        <v>47460</v>
      </c>
      <c r="L4103" s="109"/>
      <c r="M4103" s="1"/>
      <c r="N4103" s="1"/>
      <c r="O4103" s="1"/>
    </row>
    <row r="4104" spans="9:15">
      <c r="I4104" s="108">
        <f t="shared" ref="I4104:K4119" si="268">I4103+1</f>
        <v>4099</v>
      </c>
      <c r="J4104" s="100">
        <f t="shared" si="268"/>
        <v>47461</v>
      </c>
      <c r="K4104" s="100">
        <f t="shared" si="268"/>
        <v>47461</v>
      </c>
      <c r="L4104" s="109"/>
      <c r="M4104" s="1"/>
      <c r="N4104" s="1"/>
      <c r="O4104" s="1"/>
    </row>
    <row r="4105" spans="9:15">
      <c r="I4105" s="108">
        <f t="shared" si="268"/>
        <v>4100</v>
      </c>
      <c r="J4105" s="100">
        <f t="shared" si="268"/>
        <v>47462</v>
      </c>
      <c r="K4105" s="100">
        <f t="shared" si="268"/>
        <v>47462</v>
      </c>
      <c r="L4105" s="109"/>
      <c r="M4105" s="1"/>
      <c r="N4105" s="1"/>
      <c r="O4105" s="1"/>
    </row>
    <row r="4106" spans="9:15">
      <c r="I4106" s="108">
        <f t="shared" si="268"/>
        <v>4101</v>
      </c>
      <c r="J4106" s="100">
        <f t="shared" si="268"/>
        <v>47463</v>
      </c>
      <c r="K4106" s="100">
        <f t="shared" si="268"/>
        <v>47463</v>
      </c>
      <c r="L4106" s="109"/>
      <c r="M4106" s="1"/>
      <c r="N4106" s="1"/>
      <c r="O4106" s="1"/>
    </row>
    <row r="4107" spans="9:15">
      <c r="I4107" s="108">
        <f t="shared" si="268"/>
        <v>4102</v>
      </c>
      <c r="J4107" s="100">
        <f t="shared" si="268"/>
        <v>47464</v>
      </c>
      <c r="K4107" s="100">
        <f t="shared" si="268"/>
        <v>47464</v>
      </c>
      <c r="L4107" s="109"/>
      <c r="M4107" s="1"/>
      <c r="N4107" s="1"/>
      <c r="O4107" s="1"/>
    </row>
    <row r="4108" spans="9:15">
      <c r="I4108" s="108">
        <f t="shared" si="268"/>
        <v>4103</v>
      </c>
      <c r="J4108" s="100">
        <f t="shared" si="268"/>
        <v>47465</v>
      </c>
      <c r="K4108" s="100">
        <f t="shared" si="268"/>
        <v>47465</v>
      </c>
      <c r="L4108" s="109"/>
      <c r="M4108" s="1"/>
      <c r="N4108" s="1"/>
      <c r="O4108" s="1"/>
    </row>
    <row r="4109" spans="9:15">
      <c r="I4109" s="108">
        <f t="shared" si="268"/>
        <v>4104</v>
      </c>
      <c r="J4109" s="100">
        <f t="shared" si="268"/>
        <v>47466</v>
      </c>
      <c r="K4109" s="100">
        <f t="shared" si="268"/>
        <v>47466</v>
      </c>
      <c r="L4109" s="109"/>
      <c r="M4109" s="1"/>
      <c r="N4109" s="1"/>
      <c r="O4109" s="1"/>
    </row>
    <row r="4110" spans="9:15">
      <c r="I4110" s="108">
        <f t="shared" si="268"/>
        <v>4105</v>
      </c>
      <c r="J4110" s="100">
        <f t="shared" si="268"/>
        <v>47467</v>
      </c>
      <c r="K4110" s="100">
        <f t="shared" si="268"/>
        <v>47467</v>
      </c>
      <c r="L4110" s="109"/>
      <c r="M4110" s="1"/>
      <c r="N4110" s="1"/>
      <c r="O4110" s="1"/>
    </row>
    <row r="4111" spans="9:15">
      <c r="I4111" s="108">
        <f t="shared" si="268"/>
        <v>4106</v>
      </c>
      <c r="J4111" s="100">
        <f t="shared" si="268"/>
        <v>47468</v>
      </c>
      <c r="K4111" s="100">
        <f t="shared" si="268"/>
        <v>47468</v>
      </c>
      <c r="L4111" s="109"/>
      <c r="M4111" s="1"/>
      <c r="N4111" s="1"/>
      <c r="O4111" s="1"/>
    </row>
    <row r="4112" spans="9:15">
      <c r="I4112" s="108">
        <f t="shared" si="268"/>
        <v>4107</v>
      </c>
      <c r="J4112" s="100">
        <f t="shared" si="268"/>
        <v>47469</v>
      </c>
      <c r="K4112" s="100">
        <f t="shared" si="268"/>
        <v>47469</v>
      </c>
      <c r="L4112" s="109"/>
      <c r="M4112" s="1"/>
      <c r="N4112" s="1"/>
      <c r="O4112" s="1"/>
    </row>
    <row r="4113" spans="9:15">
      <c r="I4113" s="108">
        <f t="shared" si="268"/>
        <v>4108</v>
      </c>
      <c r="J4113" s="100">
        <f t="shared" si="268"/>
        <v>47470</v>
      </c>
      <c r="K4113" s="100">
        <f t="shared" si="268"/>
        <v>47470</v>
      </c>
      <c r="L4113" s="109"/>
      <c r="M4113" s="1"/>
      <c r="N4113" s="1"/>
      <c r="O4113" s="1"/>
    </row>
    <row r="4114" spans="9:15">
      <c r="I4114" s="108">
        <f t="shared" si="268"/>
        <v>4109</v>
      </c>
      <c r="J4114" s="100">
        <f t="shared" si="268"/>
        <v>47471</v>
      </c>
      <c r="K4114" s="100">
        <f t="shared" si="268"/>
        <v>47471</v>
      </c>
      <c r="L4114" s="109"/>
      <c r="M4114" s="1"/>
      <c r="N4114" s="1"/>
      <c r="O4114" s="1"/>
    </row>
    <row r="4115" spans="9:15">
      <c r="I4115" s="108">
        <f t="shared" si="268"/>
        <v>4110</v>
      </c>
      <c r="J4115" s="100">
        <f t="shared" si="268"/>
        <v>47472</v>
      </c>
      <c r="K4115" s="100">
        <f t="shared" si="268"/>
        <v>47472</v>
      </c>
      <c r="L4115" s="109"/>
      <c r="M4115" s="1"/>
      <c r="N4115" s="1"/>
      <c r="O4115" s="1"/>
    </row>
    <row r="4116" spans="9:15">
      <c r="I4116" s="108">
        <f t="shared" si="268"/>
        <v>4111</v>
      </c>
      <c r="J4116" s="100">
        <f t="shared" si="268"/>
        <v>47473</v>
      </c>
      <c r="K4116" s="100">
        <f t="shared" si="268"/>
        <v>47473</v>
      </c>
      <c r="L4116" s="109"/>
      <c r="M4116" s="1"/>
      <c r="N4116" s="1"/>
      <c r="O4116" s="1"/>
    </row>
    <row r="4117" spans="9:15">
      <c r="I4117" s="108">
        <f t="shared" si="268"/>
        <v>4112</v>
      </c>
      <c r="J4117" s="100">
        <f t="shared" si="268"/>
        <v>47474</v>
      </c>
      <c r="K4117" s="100">
        <f t="shared" si="268"/>
        <v>47474</v>
      </c>
      <c r="L4117" s="109"/>
      <c r="M4117" s="1"/>
      <c r="N4117" s="1"/>
      <c r="O4117" s="1"/>
    </row>
    <row r="4118" spans="9:15">
      <c r="I4118" s="108">
        <f t="shared" si="268"/>
        <v>4113</v>
      </c>
      <c r="J4118" s="100">
        <f t="shared" si="268"/>
        <v>47475</v>
      </c>
      <c r="K4118" s="100">
        <f t="shared" si="268"/>
        <v>47475</v>
      </c>
      <c r="L4118" s="109"/>
      <c r="M4118" s="1"/>
      <c r="N4118" s="1"/>
      <c r="O4118" s="1"/>
    </row>
    <row r="4119" spans="9:15">
      <c r="I4119" s="108">
        <f t="shared" si="268"/>
        <v>4114</v>
      </c>
      <c r="J4119" s="100">
        <f t="shared" si="268"/>
        <v>47476</v>
      </c>
      <c r="K4119" s="100">
        <f t="shared" si="268"/>
        <v>47476</v>
      </c>
      <c r="L4119" s="109"/>
      <c r="M4119" s="1"/>
      <c r="N4119" s="1"/>
      <c r="O4119" s="1"/>
    </row>
    <row r="4120" spans="9:15">
      <c r="I4120" s="108">
        <f t="shared" ref="I4120:K4135" si="269">I4119+1</f>
        <v>4115</v>
      </c>
      <c r="J4120" s="100">
        <f t="shared" si="269"/>
        <v>47477</v>
      </c>
      <c r="K4120" s="100">
        <f t="shared" si="269"/>
        <v>47477</v>
      </c>
      <c r="L4120" s="109"/>
      <c r="M4120" s="1"/>
      <c r="N4120" s="1"/>
      <c r="O4120" s="1"/>
    </row>
    <row r="4121" spans="9:15">
      <c r="I4121" s="108">
        <f t="shared" si="269"/>
        <v>4116</v>
      </c>
      <c r="J4121" s="100">
        <f t="shared" si="269"/>
        <v>47478</v>
      </c>
      <c r="K4121" s="100">
        <f t="shared" si="269"/>
        <v>47478</v>
      </c>
      <c r="L4121" s="109"/>
      <c r="M4121" s="1"/>
      <c r="N4121" s="1"/>
      <c r="O4121" s="1"/>
    </row>
    <row r="4122" spans="9:15">
      <c r="I4122" s="108">
        <f t="shared" si="269"/>
        <v>4117</v>
      </c>
      <c r="J4122" s="100">
        <f t="shared" si="269"/>
        <v>47479</v>
      </c>
      <c r="K4122" s="100">
        <f t="shared" si="269"/>
        <v>47479</v>
      </c>
      <c r="L4122" s="109"/>
      <c r="M4122" s="1"/>
      <c r="N4122" s="1"/>
      <c r="O4122" s="1"/>
    </row>
    <row r="4123" spans="9:15">
      <c r="I4123" s="108">
        <f t="shared" si="269"/>
        <v>4118</v>
      </c>
      <c r="J4123" s="100">
        <f t="shared" si="269"/>
        <v>47480</v>
      </c>
      <c r="K4123" s="100">
        <f t="shared" si="269"/>
        <v>47480</v>
      </c>
      <c r="L4123" s="109"/>
      <c r="M4123" s="1"/>
      <c r="N4123" s="1"/>
      <c r="O4123" s="1"/>
    </row>
    <row r="4124" spans="9:15">
      <c r="I4124" s="108">
        <f t="shared" si="269"/>
        <v>4119</v>
      </c>
      <c r="J4124" s="100">
        <f t="shared" si="269"/>
        <v>47481</v>
      </c>
      <c r="K4124" s="100">
        <f t="shared" si="269"/>
        <v>47481</v>
      </c>
      <c r="L4124" s="109"/>
      <c r="M4124" s="1"/>
      <c r="N4124" s="1"/>
      <c r="O4124" s="1"/>
    </row>
    <row r="4125" spans="9:15">
      <c r="I4125" s="108">
        <f t="shared" si="269"/>
        <v>4120</v>
      </c>
      <c r="J4125" s="100">
        <f t="shared" si="269"/>
        <v>47482</v>
      </c>
      <c r="K4125" s="100">
        <f t="shared" si="269"/>
        <v>47482</v>
      </c>
      <c r="L4125" s="109"/>
      <c r="M4125" s="1"/>
      <c r="N4125" s="1"/>
      <c r="O4125" s="1"/>
    </row>
    <row r="4126" spans="9:15">
      <c r="I4126" s="108">
        <f t="shared" si="269"/>
        <v>4121</v>
      </c>
      <c r="J4126" s="100">
        <f t="shared" si="269"/>
        <v>47483</v>
      </c>
      <c r="K4126" s="100">
        <f t="shared" si="269"/>
        <v>47483</v>
      </c>
      <c r="L4126" s="109"/>
      <c r="M4126" s="1"/>
      <c r="N4126" s="1"/>
      <c r="O4126" s="1"/>
    </row>
    <row r="4127" spans="9:15">
      <c r="I4127" s="108">
        <f t="shared" si="269"/>
        <v>4122</v>
      </c>
      <c r="J4127" s="100">
        <f t="shared" si="269"/>
        <v>47484</v>
      </c>
      <c r="K4127" s="100">
        <f t="shared" si="269"/>
        <v>47484</v>
      </c>
      <c r="L4127" s="109"/>
      <c r="M4127" s="1"/>
      <c r="N4127" s="1"/>
      <c r="O4127" s="1"/>
    </row>
    <row r="4128" spans="9:15">
      <c r="I4128" s="108">
        <f t="shared" si="269"/>
        <v>4123</v>
      </c>
      <c r="J4128" s="100">
        <f t="shared" si="269"/>
        <v>47485</v>
      </c>
      <c r="K4128" s="100">
        <f t="shared" si="269"/>
        <v>47485</v>
      </c>
      <c r="L4128" s="109"/>
      <c r="M4128" s="1"/>
      <c r="N4128" s="1"/>
      <c r="O4128" s="1"/>
    </row>
    <row r="4129" spans="9:15">
      <c r="I4129" s="108">
        <f t="shared" si="269"/>
        <v>4124</v>
      </c>
      <c r="J4129" s="100">
        <f t="shared" si="269"/>
        <v>47486</v>
      </c>
      <c r="K4129" s="100">
        <f t="shared" si="269"/>
        <v>47486</v>
      </c>
      <c r="L4129" s="109"/>
      <c r="M4129" s="1"/>
      <c r="N4129" s="1"/>
      <c r="O4129" s="1"/>
    </row>
    <row r="4130" spans="9:15">
      <c r="I4130" s="108">
        <f t="shared" si="269"/>
        <v>4125</v>
      </c>
      <c r="J4130" s="100">
        <f t="shared" si="269"/>
        <v>47487</v>
      </c>
      <c r="K4130" s="100">
        <f t="shared" si="269"/>
        <v>47487</v>
      </c>
      <c r="L4130" s="109"/>
      <c r="M4130" s="1"/>
      <c r="N4130" s="1"/>
      <c r="O4130" s="1"/>
    </row>
    <row r="4131" spans="9:15">
      <c r="I4131" s="108">
        <f t="shared" si="269"/>
        <v>4126</v>
      </c>
      <c r="J4131" s="100">
        <f t="shared" si="269"/>
        <v>47488</v>
      </c>
      <c r="K4131" s="100">
        <f t="shared" si="269"/>
        <v>47488</v>
      </c>
      <c r="L4131" s="109"/>
      <c r="M4131" s="1"/>
      <c r="N4131" s="1"/>
      <c r="O4131" s="1"/>
    </row>
    <row r="4132" spans="9:15">
      <c r="I4132" s="108">
        <f t="shared" si="269"/>
        <v>4127</v>
      </c>
      <c r="J4132" s="100">
        <f t="shared" si="269"/>
        <v>47489</v>
      </c>
      <c r="K4132" s="100">
        <f t="shared" si="269"/>
        <v>47489</v>
      </c>
      <c r="L4132" s="109"/>
      <c r="M4132" s="1"/>
      <c r="N4132" s="1"/>
      <c r="O4132" s="1"/>
    </row>
    <row r="4133" spans="9:15">
      <c r="I4133" s="108">
        <f t="shared" si="269"/>
        <v>4128</v>
      </c>
      <c r="J4133" s="100">
        <f t="shared" si="269"/>
        <v>47490</v>
      </c>
      <c r="K4133" s="100">
        <f t="shared" si="269"/>
        <v>47490</v>
      </c>
      <c r="L4133" s="109"/>
      <c r="M4133" s="1"/>
      <c r="N4133" s="1"/>
      <c r="O4133" s="1"/>
    </row>
    <row r="4134" spans="9:15">
      <c r="I4134" s="108">
        <f t="shared" si="269"/>
        <v>4129</v>
      </c>
      <c r="J4134" s="100">
        <f t="shared" si="269"/>
        <v>47491</v>
      </c>
      <c r="K4134" s="100">
        <f t="shared" si="269"/>
        <v>47491</v>
      </c>
      <c r="L4134" s="109"/>
      <c r="M4134" s="1"/>
      <c r="N4134" s="1"/>
      <c r="O4134" s="1"/>
    </row>
    <row r="4135" spans="9:15">
      <c r="I4135" s="108">
        <f t="shared" si="269"/>
        <v>4130</v>
      </c>
      <c r="J4135" s="100">
        <f t="shared" si="269"/>
        <v>47492</v>
      </c>
      <c r="K4135" s="100">
        <f t="shared" si="269"/>
        <v>47492</v>
      </c>
      <c r="L4135" s="109"/>
      <c r="M4135" s="1"/>
      <c r="N4135" s="1"/>
      <c r="O4135" s="1"/>
    </row>
    <row r="4136" spans="9:15">
      <c r="I4136" s="108">
        <f t="shared" ref="I4136:K4151" si="270">I4135+1</f>
        <v>4131</v>
      </c>
      <c r="J4136" s="100">
        <f t="shared" si="270"/>
        <v>47493</v>
      </c>
      <c r="K4136" s="100">
        <f t="shared" si="270"/>
        <v>47493</v>
      </c>
      <c r="L4136" s="109"/>
      <c r="M4136" s="1"/>
      <c r="N4136" s="1"/>
      <c r="O4136" s="1"/>
    </row>
    <row r="4137" spans="9:15">
      <c r="I4137" s="108">
        <f t="shared" si="270"/>
        <v>4132</v>
      </c>
      <c r="J4137" s="100">
        <f t="shared" si="270"/>
        <v>47494</v>
      </c>
      <c r="K4137" s="100">
        <f t="shared" si="270"/>
        <v>47494</v>
      </c>
      <c r="L4137" s="109"/>
      <c r="M4137" s="1"/>
      <c r="N4137" s="1"/>
      <c r="O4137" s="1"/>
    </row>
    <row r="4138" spans="9:15">
      <c r="I4138" s="108">
        <f t="shared" si="270"/>
        <v>4133</v>
      </c>
      <c r="J4138" s="100">
        <f t="shared" si="270"/>
        <v>47495</v>
      </c>
      <c r="K4138" s="100">
        <f t="shared" si="270"/>
        <v>47495</v>
      </c>
      <c r="L4138" s="109"/>
      <c r="M4138" s="1"/>
      <c r="N4138" s="1"/>
      <c r="O4138" s="1"/>
    </row>
    <row r="4139" spans="9:15">
      <c r="I4139" s="108">
        <f t="shared" si="270"/>
        <v>4134</v>
      </c>
      <c r="J4139" s="100">
        <f t="shared" si="270"/>
        <v>47496</v>
      </c>
      <c r="K4139" s="100">
        <f t="shared" si="270"/>
        <v>47496</v>
      </c>
      <c r="L4139" s="109"/>
      <c r="M4139" s="1"/>
      <c r="N4139" s="1"/>
      <c r="O4139" s="1"/>
    </row>
    <row r="4140" spans="9:15">
      <c r="I4140" s="108">
        <f t="shared" si="270"/>
        <v>4135</v>
      </c>
      <c r="J4140" s="100">
        <f t="shared" si="270"/>
        <v>47497</v>
      </c>
      <c r="K4140" s="100">
        <f t="shared" si="270"/>
        <v>47497</v>
      </c>
      <c r="L4140" s="109"/>
      <c r="M4140" s="1"/>
      <c r="N4140" s="1"/>
      <c r="O4140" s="1"/>
    </row>
    <row r="4141" spans="9:15">
      <c r="I4141" s="108">
        <f t="shared" si="270"/>
        <v>4136</v>
      </c>
      <c r="J4141" s="100">
        <f t="shared" si="270"/>
        <v>47498</v>
      </c>
      <c r="K4141" s="100">
        <f t="shared" si="270"/>
        <v>47498</v>
      </c>
      <c r="L4141" s="109"/>
      <c r="M4141" s="1"/>
      <c r="N4141" s="1"/>
      <c r="O4141" s="1"/>
    </row>
    <row r="4142" spans="9:15">
      <c r="I4142" s="108">
        <f t="shared" si="270"/>
        <v>4137</v>
      </c>
      <c r="J4142" s="100">
        <f t="shared" si="270"/>
        <v>47499</v>
      </c>
      <c r="K4142" s="100">
        <f t="shared" si="270"/>
        <v>47499</v>
      </c>
      <c r="L4142" s="109"/>
      <c r="M4142" s="1"/>
      <c r="N4142" s="1"/>
      <c r="O4142" s="1"/>
    </row>
    <row r="4143" spans="9:15">
      <c r="I4143" s="108">
        <f t="shared" si="270"/>
        <v>4138</v>
      </c>
      <c r="J4143" s="100">
        <f t="shared" si="270"/>
        <v>47500</v>
      </c>
      <c r="K4143" s="100">
        <f t="shared" si="270"/>
        <v>47500</v>
      </c>
      <c r="L4143" s="109"/>
      <c r="M4143" s="1"/>
      <c r="N4143" s="1"/>
      <c r="O4143" s="1"/>
    </row>
    <row r="4144" spans="9:15">
      <c r="I4144" s="108">
        <f t="shared" si="270"/>
        <v>4139</v>
      </c>
      <c r="J4144" s="100">
        <f t="shared" si="270"/>
        <v>47501</v>
      </c>
      <c r="K4144" s="100">
        <f t="shared" si="270"/>
        <v>47501</v>
      </c>
      <c r="L4144" s="109"/>
      <c r="M4144" s="1"/>
      <c r="N4144" s="1"/>
      <c r="O4144" s="1"/>
    </row>
    <row r="4145" spans="9:15">
      <c r="I4145" s="108">
        <f t="shared" si="270"/>
        <v>4140</v>
      </c>
      <c r="J4145" s="100">
        <f t="shared" si="270"/>
        <v>47502</v>
      </c>
      <c r="K4145" s="100">
        <f t="shared" si="270"/>
        <v>47502</v>
      </c>
      <c r="L4145" s="109"/>
      <c r="M4145" s="1"/>
      <c r="N4145" s="1"/>
      <c r="O4145" s="1"/>
    </row>
    <row r="4146" spans="9:15">
      <c r="I4146" s="108">
        <f t="shared" si="270"/>
        <v>4141</v>
      </c>
      <c r="J4146" s="100">
        <f t="shared" si="270"/>
        <v>47503</v>
      </c>
      <c r="K4146" s="100">
        <f t="shared" si="270"/>
        <v>47503</v>
      </c>
      <c r="L4146" s="109"/>
      <c r="M4146" s="1"/>
      <c r="N4146" s="1"/>
      <c r="O4146" s="1"/>
    </row>
    <row r="4147" spans="9:15">
      <c r="I4147" s="108">
        <f t="shared" si="270"/>
        <v>4142</v>
      </c>
      <c r="J4147" s="100">
        <f t="shared" si="270"/>
        <v>47504</v>
      </c>
      <c r="K4147" s="100">
        <f t="shared" si="270"/>
        <v>47504</v>
      </c>
      <c r="L4147" s="109"/>
      <c r="M4147" s="1"/>
      <c r="N4147" s="1"/>
      <c r="O4147" s="1"/>
    </row>
    <row r="4148" spans="9:15">
      <c r="I4148" s="108">
        <f t="shared" si="270"/>
        <v>4143</v>
      </c>
      <c r="J4148" s="100">
        <f t="shared" si="270"/>
        <v>47505</v>
      </c>
      <c r="K4148" s="100">
        <f t="shared" si="270"/>
        <v>47505</v>
      </c>
      <c r="L4148" s="109"/>
      <c r="M4148" s="1"/>
      <c r="N4148" s="1"/>
      <c r="O4148" s="1"/>
    </row>
    <row r="4149" spans="9:15">
      <c r="I4149" s="108">
        <f t="shared" si="270"/>
        <v>4144</v>
      </c>
      <c r="J4149" s="100">
        <f t="shared" si="270"/>
        <v>47506</v>
      </c>
      <c r="K4149" s="100">
        <f t="shared" si="270"/>
        <v>47506</v>
      </c>
      <c r="L4149" s="109"/>
      <c r="M4149" s="1"/>
      <c r="N4149" s="1"/>
      <c r="O4149" s="1"/>
    </row>
    <row r="4150" spans="9:15">
      <c r="I4150" s="108">
        <f t="shared" si="270"/>
        <v>4145</v>
      </c>
      <c r="J4150" s="100">
        <f t="shared" si="270"/>
        <v>47507</v>
      </c>
      <c r="K4150" s="100">
        <f t="shared" si="270"/>
        <v>47507</v>
      </c>
      <c r="L4150" s="109"/>
      <c r="M4150" s="1"/>
      <c r="N4150" s="1"/>
      <c r="O4150" s="1"/>
    </row>
    <row r="4151" spans="9:15">
      <c r="I4151" s="108">
        <f t="shared" si="270"/>
        <v>4146</v>
      </c>
      <c r="J4151" s="100">
        <f t="shared" si="270"/>
        <v>47508</v>
      </c>
      <c r="K4151" s="100">
        <f t="shared" si="270"/>
        <v>47508</v>
      </c>
      <c r="L4151" s="109"/>
      <c r="M4151" s="1"/>
      <c r="N4151" s="1"/>
      <c r="O4151" s="1"/>
    </row>
    <row r="4152" spans="9:15">
      <c r="I4152" s="108">
        <f t="shared" ref="I4152:K4167" si="271">I4151+1</f>
        <v>4147</v>
      </c>
      <c r="J4152" s="100">
        <f t="shared" si="271"/>
        <v>47509</v>
      </c>
      <c r="K4152" s="100">
        <f t="shared" si="271"/>
        <v>47509</v>
      </c>
      <c r="L4152" s="109"/>
      <c r="M4152" s="1"/>
      <c r="N4152" s="1"/>
      <c r="O4152" s="1"/>
    </row>
    <row r="4153" spans="9:15">
      <c r="I4153" s="108">
        <f t="shared" si="271"/>
        <v>4148</v>
      </c>
      <c r="J4153" s="100">
        <f t="shared" si="271"/>
        <v>47510</v>
      </c>
      <c r="K4153" s="100">
        <f t="shared" si="271"/>
        <v>47510</v>
      </c>
      <c r="L4153" s="109"/>
      <c r="M4153" s="1"/>
      <c r="N4153" s="1"/>
      <c r="O4153" s="1"/>
    </row>
    <row r="4154" spans="9:15">
      <c r="I4154" s="108">
        <f t="shared" si="271"/>
        <v>4149</v>
      </c>
      <c r="J4154" s="100">
        <f t="shared" si="271"/>
        <v>47511</v>
      </c>
      <c r="K4154" s="100">
        <f t="shared" si="271"/>
        <v>47511</v>
      </c>
      <c r="L4154" s="109"/>
      <c r="M4154" s="1"/>
      <c r="N4154" s="1"/>
      <c r="O4154" s="1"/>
    </row>
    <row r="4155" spans="9:15">
      <c r="I4155" s="108">
        <f t="shared" si="271"/>
        <v>4150</v>
      </c>
      <c r="J4155" s="100">
        <f t="shared" si="271"/>
        <v>47512</v>
      </c>
      <c r="K4155" s="100">
        <f t="shared" si="271"/>
        <v>47512</v>
      </c>
      <c r="L4155" s="109"/>
      <c r="M4155" s="1"/>
      <c r="N4155" s="1"/>
      <c r="O4155" s="1"/>
    </row>
    <row r="4156" spans="9:15">
      <c r="I4156" s="108">
        <f t="shared" si="271"/>
        <v>4151</v>
      </c>
      <c r="J4156" s="100">
        <f t="shared" si="271"/>
        <v>47513</v>
      </c>
      <c r="K4156" s="100">
        <f t="shared" si="271"/>
        <v>47513</v>
      </c>
      <c r="L4156" s="109"/>
      <c r="M4156" s="1"/>
      <c r="N4156" s="1"/>
      <c r="O4156" s="1"/>
    </row>
    <row r="4157" spans="9:15">
      <c r="I4157" s="108">
        <f t="shared" si="271"/>
        <v>4152</v>
      </c>
      <c r="J4157" s="100">
        <f t="shared" si="271"/>
        <v>47514</v>
      </c>
      <c r="K4157" s="100">
        <f t="shared" si="271"/>
        <v>47514</v>
      </c>
      <c r="L4157" s="109"/>
      <c r="M4157" s="1"/>
      <c r="N4157" s="1"/>
      <c r="O4157" s="1"/>
    </row>
    <row r="4158" spans="9:15">
      <c r="I4158" s="108">
        <f t="shared" si="271"/>
        <v>4153</v>
      </c>
      <c r="J4158" s="100">
        <f t="shared" si="271"/>
        <v>47515</v>
      </c>
      <c r="K4158" s="100">
        <f t="shared" si="271"/>
        <v>47515</v>
      </c>
      <c r="L4158" s="109"/>
      <c r="M4158" s="1"/>
      <c r="N4158" s="1"/>
      <c r="O4158" s="1"/>
    </row>
    <row r="4159" spans="9:15">
      <c r="I4159" s="108">
        <f t="shared" si="271"/>
        <v>4154</v>
      </c>
      <c r="J4159" s="100">
        <f t="shared" si="271"/>
        <v>47516</v>
      </c>
      <c r="K4159" s="100">
        <f t="shared" si="271"/>
        <v>47516</v>
      </c>
      <c r="L4159" s="109"/>
      <c r="M4159" s="1"/>
      <c r="N4159" s="1"/>
      <c r="O4159" s="1"/>
    </row>
    <row r="4160" spans="9:15">
      <c r="I4160" s="108">
        <f t="shared" si="271"/>
        <v>4155</v>
      </c>
      <c r="J4160" s="100">
        <f t="shared" si="271"/>
        <v>47517</v>
      </c>
      <c r="K4160" s="100">
        <f t="shared" si="271"/>
        <v>47517</v>
      </c>
      <c r="L4160" s="109"/>
      <c r="M4160" s="1"/>
      <c r="N4160" s="1"/>
      <c r="O4160" s="1"/>
    </row>
    <row r="4161" spans="9:15">
      <c r="I4161" s="108">
        <f t="shared" si="271"/>
        <v>4156</v>
      </c>
      <c r="J4161" s="100">
        <f t="shared" si="271"/>
        <v>47518</v>
      </c>
      <c r="K4161" s="100">
        <f t="shared" si="271"/>
        <v>47518</v>
      </c>
      <c r="L4161" s="109"/>
      <c r="M4161" s="1"/>
      <c r="N4161" s="1"/>
      <c r="O4161" s="1"/>
    </row>
    <row r="4162" spans="9:15">
      <c r="I4162" s="108">
        <f t="shared" si="271"/>
        <v>4157</v>
      </c>
      <c r="J4162" s="100">
        <f t="shared" si="271"/>
        <v>47519</v>
      </c>
      <c r="K4162" s="100">
        <f t="shared" si="271"/>
        <v>47519</v>
      </c>
      <c r="L4162" s="109"/>
      <c r="M4162" s="1"/>
      <c r="N4162" s="1"/>
      <c r="O4162" s="1"/>
    </row>
    <row r="4163" spans="9:15">
      <c r="I4163" s="108">
        <f t="shared" si="271"/>
        <v>4158</v>
      </c>
      <c r="J4163" s="100">
        <f t="shared" si="271"/>
        <v>47520</v>
      </c>
      <c r="K4163" s="100">
        <f t="shared" si="271"/>
        <v>47520</v>
      </c>
      <c r="L4163" s="109"/>
      <c r="M4163" s="1"/>
      <c r="N4163" s="1"/>
      <c r="O4163" s="1"/>
    </row>
    <row r="4164" spans="9:15">
      <c r="I4164" s="108">
        <f t="shared" si="271"/>
        <v>4159</v>
      </c>
      <c r="J4164" s="100">
        <f t="shared" si="271"/>
        <v>47521</v>
      </c>
      <c r="K4164" s="100">
        <f t="shared" si="271"/>
        <v>47521</v>
      </c>
      <c r="L4164" s="109"/>
      <c r="M4164" s="1"/>
      <c r="N4164" s="1"/>
      <c r="O4164" s="1"/>
    </row>
    <row r="4165" spans="9:15">
      <c r="I4165" s="108">
        <f t="shared" si="271"/>
        <v>4160</v>
      </c>
      <c r="J4165" s="100">
        <f t="shared" si="271"/>
        <v>47522</v>
      </c>
      <c r="K4165" s="100">
        <f t="shared" si="271"/>
        <v>47522</v>
      </c>
      <c r="L4165" s="109"/>
      <c r="M4165" s="1"/>
      <c r="N4165" s="1"/>
      <c r="O4165" s="1"/>
    </row>
    <row r="4166" spans="9:15">
      <c r="I4166" s="108">
        <f t="shared" si="271"/>
        <v>4161</v>
      </c>
      <c r="J4166" s="100">
        <f t="shared" si="271"/>
        <v>47523</v>
      </c>
      <c r="K4166" s="100">
        <f t="shared" si="271"/>
        <v>47523</v>
      </c>
      <c r="L4166" s="109"/>
      <c r="M4166" s="1"/>
      <c r="N4166" s="1"/>
      <c r="O4166" s="1"/>
    </row>
    <row r="4167" spans="9:15">
      <c r="I4167" s="108">
        <f t="shared" si="271"/>
        <v>4162</v>
      </c>
      <c r="J4167" s="100">
        <f t="shared" si="271"/>
        <v>47524</v>
      </c>
      <c r="K4167" s="100">
        <f t="shared" si="271"/>
        <v>47524</v>
      </c>
      <c r="L4167" s="109"/>
      <c r="M4167" s="1"/>
      <c r="N4167" s="1"/>
      <c r="O4167" s="1"/>
    </row>
    <row r="4168" spans="9:15">
      <c r="I4168" s="108">
        <f t="shared" ref="I4168:K4183" si="272">I4167+1</f>
        <v>4163</v>
      </c>
      <c r="J4168" s="100">
        <f t="shared" si="272"/>
        <v>47525</v>
      </c>
      <c r="K4168" s="100">
        <f t="shared" si="272"/>
        <v>47525</v>
      </c>
      <c r="L4168" s="109"/>
      <c r="M4168" s="1"/>
      <c r="N4168" s="1"/>
      <c r="O4168" s="1"/>
    </row>
    <row r="4169" spans="9:15">
      <c r="I4169" s="108">
        <f t="shared" si="272"/>
        <v>4164</v>
      </c>
      <c r="J4169" s="100">
        <f t="shared" si="272"/>
        <v>47526</v>
      </c>
      <c r="K4169" s="100">
        <f t="shared" si="272"/>
        <v>47526</v>
      </c>
      <c r="L4169" s="109"/>
      <c r="M4169" s="1"/>
      <c r="N4169" s="1"/>
      <c r="O4169" s="1"/>
    </row>
    <row r="4170" spans="9:15">
      <c r="I4170" s="108">
        <f t="shared" si="272"/>
        <v>4165</v>
      </c>
      <c r="J4170" s="100">
        <f t="shared" si="272"/>
        <v>47527</v>
      </c>
      <c r="K4170" s="100">
        <f t="shared" si="272"/>
        <v>47527</v>
      </c>
      <c r="L4170" s="109"/>
      <c r="M4170" s="1"/>
      <c r="N4170" s="1"/>
      <c r="O4170" s="1"/>
    </row>
    <row r="4171" spans="9:15">
      <c r="I4171" s="108">
        <f t="shared" si="272"/>
        <v>4166</v>
      </c>
      <c r="J4171" s="100">
        <f t="shared" si="272"/>
        <v>47528</v>
      </c>
      <c r="K4171" s="100">
        <f t="shared" si="272"/>
        <v>47528</v>
      </c>
      <c r="L4171" s="109"/>
      <c r="M4171" s="1"/>
      <c r="N4171" s="1"/>
      <c r="O4171" s="1"/>
    </row>
    <row r="4172" spans="9:15">
      <c r="I4172" s="108">
        <f t="shared" si="272"/>
        <v>4167</v>
      </c>
      <c r="J4172" s="100">
        <f t="shared" si="272"/>
        <v>47529</v>
      </c>
      <c r="K4172" s="100">
        <f t="shared" si="272"/>
        <v>47529</v>
      </c>
      <c r="L4172" s="109"/>
      <c r="M4172" s="1"/>
      <c r="N4172" s="1"/>
      <c r="O4172" s="1"/>
    </row>
    <row r="4173" spans="9:15">
      <c r="I4173" s="108">
        <f t="shared" si="272"/>
        <v>4168</v>
      </c>
      <c r="J4173" s="100">
        <f t="shared" si="272"/>
        <v>47530</v>
      </c>
      <c r="K4173" s="100">
        <f t="shared" si="272"/>
        <v>47530</v>
      </c>
      <c r="L4173" s="109"/>
      <c r="M4173" s="1"/>
      <c r="N4173" s="1"/>
      <c r="O4173" s="1"/>
    </row>
    <row r="4174" spans="9:15">
      <c r="I4174" s="108">
        <f t="shared" si="272"/>
        <v>4169</v>
      </c>
      <c r="J4174" s="100">
        <f t="shared" si="272"/>
        <v>47531</v>
      </c>
      <c r="K4174" s="100">
        <f t="shared" si="272"/>
        <v>47531</v>
      </c>
      <c r="L4174" s="109"/>
      <c r="M4174" s="1"/>
      <c r="N4174" s="1"/>
      <c r="O4174" s="1"/>
    </row>
    <row r="4175" spans="9:15">
      <c r="I4175" s="108">
        <f t="shared" si="272"/>
        <v>4170</v>
      </c>
      <c r="J4175" s="100">
        <f t="shared" si="272"/>
        <v>47532</v>
      </c>
      <c r="K4175" s="100">
        <f t="shared" si="272"/>
        <v>47532</v>
      </c>
      <c r="L4175" s="109"/>
      <c r="M4175" s="1"/>
      <c r="N4175" s="1"/>
      <c r="O4175" s="1"/>
    </row>
    <row r="4176" spans="9:15">
      <c r="I4176" s="108">
        <f t="shared" si="272"/>
        <v>4171</v>
      </c>
      <c r="J4176" s="100">
        <f t="shared" si="272"/>
        <v>47533</v>
      </c>
      <c r="K4176" s="100">
        <f t="shared" si="272"/>
        <v>47533</v>
      </c>
      <c r="L4176" s="109"/>
      <c r="M4176" s="1"/>
      <c r="N4176" s="1"/>
      <c r="O4176" s="1"/>
    </row>
    <row r="4177" spans="9:15">
      <c r="I4177" s="108">
        <f t="shared" si="272"/>
        <v>4172</v>
      </c>
      <c r="J4177" s="100">
        <f t="shared" si="272"/>
        <v>47534</v>
      </c>
      <c r="K4177" s="100">
        <f t="shared" si="272"/>
        <v>47534</v>
      </c>
      <c r="L4177" s="109"/>
      <c r="M4177" s="1"/>
      <c r="N4177" s="1"/>
      <c r="O4177" s="1"/>
    </row>
    <row r="4178" spans="9:15">
      <c r="I4178" s="108">
        <f t="shared" si="272"/>
        <v>4173</v>
      </c>
      <c r="J4178" s="100">
        <f t="shared" si="272"/>
        <v>47535</v>
      </c>
      <c r="K4178" s="100">
        <f t="shared" si="272"/>
        <v>47535</v>
      </c>
      <c r="L4178" s="109"/>
      <c r="M4178" s="1"/>
      <c r="N4178" s="1"/>
      <c r="O4178" s="1"/>
    </row>
    <row r="4179" spans="9:15">
      <c r="I4179" s="108">
        <f t="shared" si="272"/>
        <v>4174</v>
      </c>
      <c r="J4179" s="100">
        <f t="shared" si="272"/>
        <v>47536</v>
      </c>
      <c r="K4179" s="100">
        <f t="shared" si="272"/>
        <v>47536</v>
      </c>
      <c r="L4179" s="109"/>
      <c r="M4179" s="1"/>
      <c r="N4179" s="1"/>
      <c r="O4179" s="1"/>
    </row>
    <row r="4180" spans="9:15">
      <c r="I4180" s="108">
        <f t="shared" si="272"/>
        <v>4175</v>
      </c>
      <c r="J4180" s="100">
        <f t="shared" si="272"/>
        <v>47537</v>
      </c>
      <c r="K4180" s="100">
        <f t="shared" si="272"/>
        <v>47537</v>
      </c>
      <c r="L4180" s="109"/>
      <c r="M4180" s="1"/>
      <c r="N4180" s="1"/>
      <c r="O4180" s="1"/>
    </row>
    <row r="4181" spans="9:15">
      <c r="I4181" s="108">
        <f t="shared" si="272"/>
        <v>4176</v>
      </c>
      <c r="J4181" s="100">
        <f t="shared" si="272"/>
        <v>47538</v>
      </c>
      <c r="K4181" s="100">
        <f t="shared" si="272"/>
        <v>47538</v>
      </c>
      <c r="L4181" s="109"/>
      <c r="M4181" s="1"/>
      <c r="N4181" s="1"/>
      <c r="O4181" s="1"/>
    </row>
    <row r="4182" spans="9:15">
      <c r="I4182" s="108">
        <f t="shared" si="272"/>
        <v>4177</v>
      </c>
      <c r="J4182" s="100">
        <f t="shared" si="272"/>
        <v>47539</v>
      </c>
      <c r="K4182" s="100">
        <f t="shared" si="272"/>
        <v>47539</v>
      </c>
      <c r="L4182" s="109"/>
      <c r="M4182" s="1"/>
      <c r="N4182" s="1"/>
      <c r="O4182" s="1"/>
    </row>
    <row r="4183" spans="9:15">
      <c r="I4183" s="108">
        <f t="shared" si="272"/>
        <v>4178</v>
      </c>
      <c r="J4183" s="100">
        <f t="shared" si="272"/>
        <v>47540</v>
      </c>
      <c r="K4183" s="100">
        <f t="shared" si="272"/>
        <v>47540</v>
      </c>
      <c r="L4183" s="109"/>
      <c r="M4183" s="1"/>
      <c r="N4183" s="1"/>
      <c r="O4183" s="1"/>
    </row>
    <row r="4184" spans="9:15">
      <c r="I4184" s="108">
        <f t="shared" ref="I4184:K4199" si="273">I4183+1</f>
        <v>4179</v>
      </c>
      <c r="J4184" s="100">
        <f t="shared" si="273"/>
        <v>47541</v>
      </c>
      <c r="K4184" s="100">
        <f t="shared" si="273"/>
        <v>47541</v>
      </c>
      <c r="L4184" s="109"/>
      <c r="M4184" s="1"/>
      <c r="N4184" s="1"/>
      <c r="O4184" s="1"/>
    </row>
    <row r="4185" spans="9:15">
      <c r="I4185" s="108">
        <f t="shared" si="273"/>
        <v>4180</v>
      </c>
      <c r="J4185" s="100">
        <f t="shared" si="273"/>
        <v>47542</v>
      </c>
      <c r="K4185" s="100">
        <f t="shared" si="273"/>
        <v>47542</v>
      </c>
      <c r="L4185" s="109"/>
      <c r="M4185" s="1"/>
      <c r="N4185" s="1"/>
      <c r="O4185" s="1"/>
    </row>
    <row r="4186" spans="9:15">
      <c r="I4186" s="108">
        <f t="shared" si="273"/>
        <v>4181</v>
      </c>
      <c r="J4186" s="100">
        <f t="shared" si="273"/>
        <v>47543</v>
      </c>
      <c r="K4186" s="100">
        <f t="shared" si="273"/>
        <v>47543</v>
      </c>
      <c r="L4186" s="109"/>
      <c r="M4186" s="1"/>
      <c r="N4186" s="1"/>
      <c r="O4186" s="1"/>
    </row>
    <row r="4187" spans="9:15">
      <c r="I4187" s="108">
        <f t="shared" si="273"/>
        <v>4182</v>
      </c>
      <c r="J4187" s="100">
        <f t="shared" si="273"/>
        <v>47544</v>
      </c>
      <c r="K4187" s="100">
        <f t="shared" si="273"/>
        <v>47544</v>
      </c>
      <c r="L4187" s="109"/>
      <c r="M4187" s="1"/>
      <c r="N4187" s="1"/>
      <c r="O4187" s="1"/>
    </row>
    <row r="4188" spans="9:15">
      <c r="I4188" s="108">
        <f t="shared" si="273"/>
        <v>4183</v>
      </c>
      <c r="J4188" s="100">
        <f t="shared" si="273"/>
        <v>47545</v>
      </c>
      <c r="K4188" s="100">
        <f t="shared" si="273"/>
        <v>47545</v>
      </c>
      <c r="L4188" s="109"/>
      <c r="M4188" s="1"/>
      <c r="N4188" s="1"/>
      <c r="O4188" s="1"/>
    </row>
    <row r="4189" spans="9:15">
      <c r="I4189" s="108">
        <f t="shared" si="273"/>
        <v>4184</v>
      </c>
      <c r="J4189" s="100">
        <f t="shared" si="273"/>
        <v>47546</v>
      </c>
      <c r="K4189" s="100">
        <f t="shared" si="273"/>
        <v>47546</v>
      </c>
      <c r="L4189" s="109"/>
      <c r="M4189" s="1"/>
      <c r="N4189" s="1"/>
      <c r="O4189" s="1"/>
    </row>
    <row r="4190" spans="9:15">
      <c r="I4190" s="108">
        <f t="shared" si="273"/>
        <v>4185</v>
      </c>
      <c r="J4190" s="100">
        <f t="shared" si="273"/>
        <v>47547</v>
      </c>
      <c r="K4190" s="100">
        <f t="shared" si="273"/>
        <v>47547</v>
      </c>
      <c r="L4190" s="109"/>
      <c r="M4190" s="1"/>
      <c r="N4190" s="1"/>
      <c r="O4190" s="1"/>
    </row>
    <row r="4191" spans="9:15">
      <c r="I4191" s="108">
        <f t="shared" si="273"/>
        <v>4186</v>
      </c>
      <c r="J4191" s="100">
        <f t="shared" si="273"/>
        <v>47548</v>
      </c>
      <c r="K4191" s="100">
        <f t="shared" si="273"/>
        <v>47548</v>
      </c>
      <c r="L4191" s="109"/>
      <c r="M4191" s="1"/>
      <c r="N4191" s="1"/>
      <c r="O4191" s="1"/>
    </row>
    <row r="4192" spans="9:15">
      <c r="I4192" s="108">
        <f t="shared" si="273"/>
        <v>4187</v>
      </c>
      <c r="J4192" s="100">
        <f t="shared" si="273"/>
        <v>47549</v>
      </c>
      <c r="K4192" s="100">
        <f t="shared" si="273"/>
        <v>47549</v>
      </c>
      <c r="L4192" s="109"/>
      <c r="M4192" s="1"/>
      <c r="N4192" s="1"/>
      <c r="O4192" s="1"/>
    </row>
    <row r="4193" spans="9:15">
      <c r="I4193" s="108">
        <f t="shared" si="273"/>
        <v>4188</v>
      </c>
      <c r="J4193" s="100">
        <f t="shared" si="273"/>
        <v>47550</v>
      </c>
      <c r="K4193" s="100">
        <f t="shared" si="273"/>
        <v>47550</v>
      </c>
      <c r="L4193" s="109"/>
      <c r="M4193" s="1"/>
      <c r="N4193" s="1"/>
      <c r="O4193" s="1"/>
    </row>
    <row r="4194" spans="9:15">
      <c r="I4194" s="108">
        <f t="shared" si="273"/>
        <v>4189</v>
      </c>
      <c r="J4194" s="100">
        <f t="shared" si="273"/>
        <v>47551</v>
      </c>
      <c r="K4194" s="100">
        <f t="shared" si="273"/>
        <v>47551</v>
      </c>
      <c r="L4194" s="109"/>
      <c r="M4194" s="1"/>
      <c r="N4194" s="1"/>
      <c r="O4194" s="1"/>
    </row>
    <row r="4195" spans="9:15">
      <c r="I4195" s="108">
        <f t="shared" si="273"/>
        <v>4190</v>
      </c>
      <c r="J4195" s="100">
        <f t="shared" si="273"/>
        <v>47552</v>
      </c>
      <c r="K4195" s="100">
        <f t="shared" si="273"/>
        <v>47552</v>
      </c>
      <c r="L4195" s="109"/>
      <c r="M4195" s="1"/>
      <c r="N4195" s="1"/>
      <c r="O4195" s="1"/>
    </row>
    <row r="4196" spans="9:15">
      <c r="I4196" s="108">
        <f t="shared" si="273"/>
        <v>4191</v>
      </c>
      <c r="J4196" s="100">
        <f t="shared" si="273"/>
        <v>47553</v>
      </c>
      <c r="K4196" s="100">
        <f t="shared" si="273"/>
        <v>47553</v>
      </c>
      <c r="L4196" s="109"/>
      <c r="M4196" s="1"/>
      <c r="N4196" s="1"/>
      <c r="O4196" s="1"/>
    </row>
    <row r="4197" spans="9:15">
      <c r="I4197" s="108">
        <f t="shared" si="273"/>
        <v>4192</v>
      </c>
      <c r="J4197" s="100">
        <f t="shared" si="273"/>
        <v>47554</v>
      </c>
      <c r="K4197" s="100">
        <f t="shared" si="273"/>
        <v>47554</v>
      </c>
      <c r="L4197" s="109"/>
      <c r="M4197" s="1"/>
      <c r="N4197" s="1"/>
      <c r="O4197" s="1"/>
    </row>
    <row r="4198" spans="9:15">
      <c r="I4198" s="108">
        <f t="shared" si="273"/>
        <v>4193</v>
      </c>
      <c r="J4198" s="100">
        <f t="shared" si="273"/>
        <v>47555</v>
      </c>
      <c r="K4198" s="100">
        <f t="shared" si="273"/>
        <v>47555</v>
      </c>
      <c r="L4198" s="109"/>
      <c r="M4198" s="1"/>
      <c r="N4198" s="1"/>
      <c r="O4198" s="1"/>
    </row>
    <row r="4199" spans="9:15">
      <c r="I4199" s="108">
        <f t="shared" si="273"/>
        <v>4194</v>
      </c>
      <c r="J4199" s="100">
        <f t="shared" si="273"/>
        <v>47556</v>
      </c>
      <c r="K4199" s="100">
        <f t="shared" si="273"/>
        <v>47556</v>
      </c>
      <c r="L4199" s="109"/>
      <c r="M4199" s="1"/>
      <c r="N4199" s="1"/>
      <c r="O4199" s="1"/>
    </row>
    <row r="4200" spans="9:15">
      <c r="I4200" s="108">
        <f t="shared" ref="I4200:K4215" si="274">I4199+1</f>
        <v>4195</v>
      </c>
      <c r="J4200" s="100">
        <f t="shared" si="274"/>
        <v>47557</v>
      </c>
      <c r="K4200" s="100">
        <f t="shared" si="274"/>
        <v>47557</v>
      </c>
      <c r="L4200" s="109"/>
      <c r="M4200" s="1"/>
      <c r="N4200" s="1"/>
      <c r="O4200" s="1"/>
    </row>
    <row r="4201" spans="9:15">
      <c r="I4201" s="108">
        <f t="shared" si="274"/>
        <v>4196</v>
      </c>
      <c r="J4201" s="100">
        <f t="shared" si="274"/>
        <v>47558</v>
      </c>
      <c r="K4201" s="100">
        <f t="shared" si="274"/>
        <v>47558</v>
      </c>
      <c r="L4201" s="109"/>
      <c r="M4201" s="1"/>
      <c r="N4201" s="1"/>
      <c r="O4201" s="1"/>
    </row>
    <row r="4202" spans="9:15">
      <c r="I4202" s="108">
        <f t="shared" si="274"/>
        <v>4197</v>
      </c>
      <c r="J4202" s="100">
        <f t="shared" si="274"/>
        <v>47559</v>
      </c>
      <c r="K4202" s="100">
        <f t="shared" si="274"/>
        <v>47559</v>
      </c>
      <c r="L4202" s="109"/>
      <c r="M4202" s="1"/>
      <c r="N4202" s="1"/>
      <c r="O4202" s="1"/>
    </row>
    <row r="4203" spans="9:15">
      <c r="I4203" s="108">
        <f t="shared" si="274"/>
        <v>4198</v>
      </c>
      <c r="J4203" s="100">
        <f t="shared" si="274"/>
        <v>47560</v>
      </c>
      <c r="K4203" s="100">
        <f t="shared" si="274"/>
        <v>47560</v>
      </c>
      <c r="L4203" s="109"/>
      <c r="M4203" s="1"/>
      <c r="N4203" s="1"/>
      <c r="O4203" s="1"/>
    </row>
    <row r="4204" spans="9:15">
      <c r="I4204" s="108">
        <f t="shared" si="274"/>
        <v>4199</v>
      </c>
      <c r="J4204" s="100">
        <f t="shared" si="274"/>
        <v>47561</v>
      </c>
      <c r="K4204" s="100">
        <f t="shared" si="274"/>
        <v>47561</v>
      </c>
      <c r="L4204" s="109"/>
      <c r="M4204" s="1"/>
      <c r="N4204" s="1"/>
      <c r="O4204" s="1"/>
    </row>
    <row r="4205" spans="9:15">
      <c r="I4205" s="108">
        <f t="shared" si="274"/>
        <v>4200</v>
      </c>
      <c r="J4205" s="100">
        <f t="shared" si="274"/>
        <v>47562</v>
      </c>
      <c r="K4205" s="100">
        <f t="shared" si="274"/>
        <v>47562</v>
      </c>
      <c r="L4205" s="109"/>
      <c r="M4205" s="1"/>
      <c r="N4205" s="1"/>
      <c r="O4205" s="1"/>
    </row>
    <row r="4206" spans="9:15">
      <c r="I4206" s="108">
        <f t="shared" si="274"/>
        <v>4201</v>
      </c>
      <c r="J4206" s="100">
        <f t="shared" si="274"/>
        <v>47563</v>
      </c>
      <c r="K4206" s="100">
        <f t="shared" si="274"/>
        <v>47563</v>
      </c>
      <c r="L4206" s="109"/>
      <c r="M4206" s="1"/>
      <c r="N4206" s="1"/>
      <c r="O4206" s="1"/>
    </row>
    <row r="4207" spans="9:15">
      <c r="I4207" s="108">
        <f t="shared" si="274"/>
        <v>4202</v>
      </c>
      <c r="J4207" s="100">
        <f t="shared" si="274"/>
        <v>47564</v>
      </c>
      <c r="K4207" s="100">
        <f t="shared" si="274"/>
        <v>47564</v>
      </c>
      <c r="L4207" s="109"/>
      <c r="M4207" s="1"/>
      <c r="N4207" s="1"/>
      <c r="O4207" s="1"/>
    </row>
    <row r="4208" spans="9:15">
      <c r="I4208" s="108">
        <f t="shared" si="274"/>
        <v>4203</v>
      </c>
      <c r="J4208" s="100">
        <f t="shared" si="274"/>
        <v>47565</v>
      </c>
      <c r="K4208" s="100">
        <f t="shared" si="274"/>
        <v>47565</v>
      </c>
      <c r="L4208" s="109"/>
      <c r="M4208" s="1"/>
      <c r="N4208" s="1"/>
      <c r="O4208" s="1"/>
    </row>
    <row r="4209" spans="9:15">
      <c r="I4209" s="108">
        <f t="shared" si="274"/>
        <v>4204</v>
      </c>
      <c r="J4209" s="100">
        <f t="shared" si="274"/>
        <v>47566</v>
      </c>
      <c r="K4209" s="100">
        <f t="shared" si="274"/>
        <v>47566</v>
      </c>
      <c r="L4209" s="109"/>
      <c r="M4209" s="1"/>
      <c r="N4209" s="1"/>
      <c r="O4209" s="1"/>
    </row>
    <row r="4210" spans="9:15">
      <c r="I4210" s="108">
        <f t="shared" si="274"/>
        <v>4205</v>
      </c>
      <c r="J4210" s="100">
        <f t="shared" si="274"/>
        <v>47567</v>
      </c>
      <c r="K4210" s="100">
        <f t="shared" si="274"/>
        <v>47567</v>
      </c>
      <c r="L4210" s="109"/>
      <c r="M4210" s="1"/>
      <c r="N4210" s="1"/>
      <c r="O4210" s="1"/>
    </row>
    <row r="4211" spans="9:15">
      <c r="I4211" s="108">
        <f t="shared" si="274"/>
        <v>4206</v>
      </c>
      <c r="J4211" s="100">
        <f t="shared" si="274"/>
        <v>47568</v>
      </c>
      <c r="K4211" s="100">
        <f t="shared" si="274"/>
        <v>47568</v>
      </c>
      <c r="L4211" s="109"/>
      <c r="M4211" s="1"/>
      <c r="N4211" s="1"/>
      <c r="O4211" s="1"/>
    </row>
    <row r="4212" spans="9:15">
      <c r="I4212" s="108">
        <f t="shared" si="274"/>
        <v>4207</v>
      </c>
      <c r="J4212" s="100">
        <f t="shared" si="274"/>
        <v>47569</v>
      </c>
      <c r="K4212" s="100">
        <f t="shared" si="274"/>
        <v>47569</v>
      </c>
      <c r="L4212" s="109"/>
      <c r="M4212" s="1"/>
      <c r="N4212" s="1"/>
      <c r="O4212" s="1"/>
    </row>
    <row r="4213" spans="9:15">
      <c r="I4213" s="108">
        <f t="shared" si="274"/>
        <v>4208</v>
      </c>
      <c r="J4213" s="100">
        <f t="shared" si="274"/>
        <v>47570</v>
      </c>
      <c r="K4213" s="100">
        <f t="shared" si="274"/>
        <v>47570</v>
      </c>
      <c r="L4213" s="109"/>
      <c r="M4213" s="1"/>
      <c r="N4213" s="1"/>
      <c r="O4213" s="1"/>
    </row>
    <row r="4214" spans="9:15">
      <c r="I4214" s="108">
        <f t="shared" si="274"/>
        <v>4209</v>
      </c>
      <c r="J4214" s="100">
        <f t="shared" si="274"/>
        <v>47571</v>
      </c>
      <c r="K4214" s="100">
        <f t="shared" si="274"/>
        <v>47571</v>
      </c>
      <c r="L4214" s="109"/>
      <c r="M4214" s="1"/>
      <c r="N4214" s="1"/>
      <c r="O4214" s="1"/>
    </row>
    <row r="4215" spans="9:15">
      <c r="I4215" s="108">
        <f t="shared" si="274"/>
        <v>4210</v>
      </c>
      <c r="J4215" s="100">
        <f t="shared" si="274"/>
        <v>47572</v>
      </c>
      <c r="K4215" s="100">
        <f t="shared" si="274"/>
        <v>47572</v>
      </c>
      <c r="L4215" s="109"/>
      <c r="M4215" s="1"/>
      <c r="N4215" s="1"/>
      <c r="O4215" s="1"/>
    </row>
    <row r="4216" spans="9:15">
      <c r="I4216" s="108">
        <f t="shared" ref="I4216:K4231" si="275">I4215+1</f>
        <v>4211</v>
      </c>
      <c r="J4216" s="100">
        <f t="shared" si="275"/>
        <v>47573</v>
      </c>
      <c r="K4216" s="100">
        <f t="shared" si="275"/>
        <v>47573</v>
      </c>
      <c r="L4216" s="109"/>
      <c r="M4216" s="1"/>
      <c r="N4216" s="1"/>
      <c r="O4216" s="1"/>
    </row>
    <row r="4217" spans="9:15">
      <c r="I4217" s="108">
        <f t="shared" si="275"/>
        <v>4212</v>
      </c>
      <c r="J4217" s="100">
        <f t="shared" si="275"/>
        <v>47574</v>
      </c>
      <c r="K4217" s="100">
        <f t="shared" si="275"/>
        <v>47574</v>
      </c>
      <c r="L4217" s="109"/>
      <c r="M4217" s="1"/>
      <c r="N4217" s="1"/>
      <c r="O4217" s="1"/>
    </row>
    <row r="4218" spans="9:15">
      <c r="I4218" s="108">
        <f t="shared" si="275"/>
        <v>4213</v>
      </c>
      <c r="J4218" s="100">
        <f t="shared" si="275"/>
        <v>47575</v>
      </c>
      <c r="K4218" s="100">
        <f t="shared" si="275"/>
        <v>47575</v>
      </c>
      <c r="L4218" s="109"/>
      <c r="M4218" s="1"/>
      <c r="N4218" s="1"/>
      <c r="O4218" s="1"/>
    </row>
    <row r="4219" spans="9:15">
      <c r="I4219" s="108">
        <f t="shared" si="275"/>
        <v>4214</v>
      </c>
      <c r="J4219" s="100">
        <f t="shared" si="275"/>
        <v>47576</v>
      </c>
      <c r="K4219" s="100">
        <f t="shared" si="275"/>
        <v>47576</v>
      </c>
      <c r="L4219" s="109"/>
      <c r="M4219" s="1"/>
      <c r="N4219" s="1"/>
      <c r="O4219" s="1"/>
    </row>
    <row r="4220" spans="9:15">
      <c r="I4220" s="108">
        <f t="shared" si="275"/>
        <v>4215</v>
      </c>
      <c r="J4220" s="100">
        <f t="shared" si="275"/>
        <v>47577</v>
      </c>
      <c r="K4220" s="100">
        <f t="shared" si="275"/>
        <v>47577</v>
      </c>
      <c r="L4220" s="109"/>
      <c r="M4220" s="1"/>
      <c r="N4220" s="1"/>
      <c r="O4220" s="1"/>
    </row>
    <row r="4221" spans="9:15">
      <c r="I4221" s="108">
        <f t="shared" si="275"/>
        <v>4216</v>
      </c>
      <c r="J4221" s="100">
        <f t="shared" si="275"/>
        <v>47578</v>
      </c>
      <c r="K4221" s="100">
        <f t="shared" si="275"/>
        <v>47578</v>
      </c>
      <c r="L4221" s="109"/>
      <c r="M4221" s="1"/>
      <c r="N4221" s="1"/>
      <c r="O4221" s="1"/>
    </row>
    <row r="4222" spans="9:15">
      <c r="I4222" s="108">
        <f t="shared" si="275"/>
        <v>4217</v>
      </c>
      <c r="J4222" s="100">
        <f t="shared" si="275"/>
        <v>47579</v>
      </c>
      <c r="K4222" s="100">
        <f t="shared" si="275"/>
        <v>47579</v>
      </c>
      <c r="L4222" s="109"/>
      <c r="M4222" s="1"/>
      <c r="N4222" s="1"/>
      <c r="O4222" s="1"/>
    </row>
    <row r="4223" spans="9:15">
      <c r="I4223" s="108">
        <f t="shared" si="275"/>
        <v>4218</v>
      </c>
      <c r="J4223" s="100">
        <f t="shared" si="275"/>
        <v>47580</v>
      </c>
      <c r="K4223" s="100">
        <f t="shared" si="275"/>
        <v>47580</v>
      </c>
      <c r="L4223" s="109"/>
      <c r="M4223" s="1"/>
      <c r="N4223" s="1"/>
      <c r="O4223" s="1"/>
    </row>
    <row r="4224" spans="9:15">
      <c r="I4224" s="108">
        <f t="shared" si="275"/>
        <v>4219</v>
      </c>
      <c r="J4224" s="100">
        <f t="shared" si="275"/>
        <v>47581</v>
      </c>
      <c r="K4224" s="100">
        <f t="shared" si="275"/>
        <v>47581</v>
      </c>
      <c r="L4224" s="109"/>
      <c r="M4224" s="1"/>
      <c r="N4224" s="1"/>
      <c r="O4224" s="1"/>
    </row>
    <row r="4225" spans="9:15">
      <c r="I4225" s="108">
        <f t="shared" si="275"/>
        <v>4220</v>
      </c>
      <c r="J4225" s="100">
        <f t="shared" si="275"/>
        <v>47582</v>
      </c>
      <c r="K4225" s="100">
        <f t="shared" si="275"/>
        <v>47582</v>
      </c>
      <c r="L4225" s="109"/>
      <c r="M4225" s="1"/>
      <c r="N4225" s="1"/>
      <c r="O4225" s="1"/>
    </row>
    <row r="4226" spans="9:15">
      <c r="I4226" s="108">
        <f t="shared" si="275"/>
        <v>4221</v>
      </c>
      <c r="J4226" s="100">
        <f t="shared" si="275"/>
        <v>47583</v>
      </c>
      <c r="K4226" s="100">
        <f t="shared" si="275"/>
        <v>47583</v>
      </c>
      <c r="L4226" s="109"/>
      <c r="M4226" s="1"/>
      <c r="N4226" s="1"/>
      <c r="O4226" s="1"/>
    </row>
    <row r="4227" spans="9:15">
      <c r="I4227" s="108">
        <f t="shared" si="275"/>
        <v>4222</v>
      </c>
      <c r="J4227" s="100">
        <f t="shared" si="275"/>
        <v>47584</v>
      </c>
      <c r="K4227" s="100">
        <f t="shared" si="275"/>
        <v>47584</v>
      </c>
      <c r="L4227" s="109"/>
      <c r="M4227" s="1"/>
      <c r="N4227" s="1"/>
      <c r="O4227" s="1"/>
    </row>
    <row r="4228" spans="9:15">
      <c r="I4228" s="108">
        <f t="shared" si="275"/>
        <v>4223</v>
      </c>
      <c r="J4228" s="100">
        <f t="shared" si="275"/>
        <v>47585</v>
      </c>
      <c r="K4228" s="100">
        <f t="shared" si="275"/>
        <v>47585</v>
      </c>
      <c r="L4228" s="109"/>
      <c r="M4228" s="1"/>
      <c r="N4228" s="1"/>
      <c r="O4228" s="1"/>
    </row>
    <row r="4229" spans="9:15">
      <c r="I4229" s="108">
        <f t="shared" si="275"/>
        <v>4224</v>
      </c>
      <c r="J4229" s="100">
        <f t="shared" si="275"/>
        <v>47586</v>
      </c>
      <c r="K4229" s="100">
        <f t="shared" si="275"/>
        <v>47586</v>
      </c>
      <c r="L4229" s="109"/>
      <c r="M4229" s="1"/>
      <c r="N4229" s="1"/>
      <c r="O4229" s="1"/>
    </row>
    <row r="4230" spans="9:15">
      <c r="I4230" s="108">
        <f t="shared" si="275"/>
        <v>4225</v>
      </c>
      <c r="J4230" s="100">
        <f t="shared" si="275"/>
        <v>47587</v>
      </c>
      <c r="K4230" s="100">
        <f t="shared" si="275"/>
        <v>47587</v>
      </c>
      <c r="L4230" s="109"/>
      <c r="M4230" s="1"/>
      <c r="N4230" s="1"/>
      <c r="O4230" s="1"/>
    </row>
    <row r="4231" spans="9:15">
      <c r="I4231" s="108">
        <f t="shared" si="275"/>
        <v>4226</v>
      </c>
      <c r="J4231" s="100">
        <f t="shared" si="275"/>
        <v>47588</v>
      </c>
      <c r="K4231" s="100">
        <f t="shared" si="275"/>
        <v>47588</v>
      </c>
      <c r="L4231" s="109"/>
      <c r="M4231" s="1"/>
      <c r="N4231" s="1"/>
      <c r="O4231" s="1"/>
    </row>
    <row r="4232" spans="9:15">
      <c r="I4232" s="108">
        <f t="shared" ref="I4232:K4247" si="276">I4231+1</f>
        <v>4227</v>
      </c>
      <c r="J4232" s="100">
        <f t="shared" si="276"/>
        <v>47589</v>
      </c>
      <c r="K4232" s="100">
        <f t="shared" si="276"/>
        <v>47589</v>
      </c>
      <c r="L4232" s="109"/>
      <c r="M4232" s="1"/>
      <c r="N4232" s="1"/>
      <c r="O4232" s="1"/>
    </row>
    <row r="4233" spans="9:15">
      <c r="I4233" s="108">
        <f t="shared" si="276"/>
        <v>4228</v>
      </c>
      <c r="J4233" s="100">
        <f t="shared" si="276"/>
        <v>47590</v>
      </c>
      <c r="K4233" s="100">
        <f t="shared" si="276"/>
        <v>47590</v>
      </c>
      <c r="L4233" s="109"/>
      <c r="M4233" s="1"/>
      <c r="N4233" s="1"/>
      <c r="O4233" s="1"/>
    </row>
    <row r="4234" spans="9:15">
      <c r="I4234" s="108">
        <f t="shared" si="276"/>
        <v>4229</v>
      </c>
      <c r="J4234" s="100">
        <f t="shared" si="276"/>
        <v>47591</v>
      </c>
      <c r="K4234" s="100">
        <f t="shared" si="276"/>
        <v>47591</v>
      </c>
      <c r="L4234" s="109"/>
      <c r="M4234" s="1"/>
      <c r="N4234" s="1"/>
      <c r="O4234" s="1"/>
    </row>
    <row r="4235" spans="9:15">
      <c r="I4235" s="108">
        <f t="shared" si="276"/>
        <v>4230</v>
      </c>
      <c r="J4235" s="100">
        <f t="shared" si="276"/>
        <v>47592</v>
      </c>
      <c r="K4235" s="100">
        <f t="shared" si="276"/>
        <v>47592</v>
      </c>
      <c r="L4235" s="109"/>
      <c r="M4235" s="1"/>
      <c r="N4235" s="1"/>
      <c r="O4235" s="1"/>
    </row>
    <row r="4236" spans="9:15">
      <c r="I4236" s="108">
        <f t="shared" si="276"/>
        <v>4231</v>
      </c>
      <c r="J4236" s="100">
        <f t="shared" si="276"/>
        <v>47593</v>
      </c>
      <c r="K4236" s="100">
        <f t="shared" si="276"/>
        <v>47593</v>
      </c>
      <c r="L4236" s="109"/>
      <c r="M4236" s="1"/>
      <c r="N4236" s="1"/>
      <c r="O4236" s="1"/>
    </row>
    <row r="4237" spans="9:15">
      <c r="I4237" s="108">
        <f t="shared" si="276"/>
        <v>4232</v>
      </c>
      <c r="J4237" s="100">
        <f t="shared" si="276"/>
        <v>47594</v>
      </c>
      <c r="K4237" s="100">
        <f t="shared" si="276"/>
        <v>47594</v>
      </c>
      <c r="L4237" s="109"/>
      <c r="M4237" s="1"/>
      <c r="N4237" s="1"/>
      <c r="O4237" s="1"/>
    </row>
    <row r="4238" spans="9:15">
      <c r="I4238" s="108">
        <f t="shared" si="276"/>
        <v>4233</v>
      </c>
      <c r="J4238" s="100">
        <f t="shared" si="276"/>
        <v>47595</v>
      </c>
      <c r="K4238" s="100">
        <f t="shared" si="276"/>
        <v>47595</v>
      </c>
      <c r="L4238" s="109"/>
      <c r="M4238" s="1"/>
      <c r="N4238" s="1"/>
      <c r="O4238" s="1"/>
    </row>
    <row r="4239" spans="9:15">
      <c r="I4239" s="108">
        <f t="shared" si="276"/>
        <v>4234</v>
      </c>
      <c r="J4239" s="100">
        <f t="shared" si="276"/>
        <v>47596</v>
      </c>
      <c r="K4239" s="100">
        <f t="shared" si="276"/>
        <v>47596</v>
      </c>
      <c r="L4239" s="109"/>
      <c r="M4239" s="1"/>
      <c r="N4239" s="1"/>
      <c r="O4239" s="1"/>
    </row>
    <row r="4240" spans="9:15">
      <c r="I4240" s="108">
        <f t="shared" si="276"/>
        <v>4235</v>
      </c>
      <c r="J4240" s="100">
        <f t="shared" si="276"/>
        <v>47597</v>
      </c>
      <c r="K4240" s="100">
        <f t="shared" si="276"/>
        <v>47597</v>
      </c>
      <c r="L4240" s="109"/>
      <c r="M4240" s="1"/>
      <c r="N4240" s="1"/>
      <c r="O4240" s="1"/>
    </row>
    <row r="4241" spans="9:15">
      <c r="I4241" s="108">
        <f t="shared" si="276"/>
        <v>4236</v>
      </c>
      <c r="J4241" s="100">
        <f t="shared" si="276"/>
        <v>47598</v>
      </c>
      <c r="K4241" s="100">
        <f t="shared" si="276"/>
        <v>47598</v>
      </c>
      <c r="L4241" s="109"/>
      <c r="M4241" s="1"/>
      <c r="N4241" s="1"/>
      <c r="O4241" s="1"/>
    </row>
    <row r="4242" spans="9:15">
      <c r="I4242" s="108">
        <f t="shared" si="276"/>
        <v>4237</v>
      </c>
      <c r="J4242" s="100">
        <f t="shared" si="276"/>
        <v>47599</v>
      </c>
      <c r="K4242" s="100">
        <f t="shared" si="276"/>
        <v>47599</v>
      </c>
      <c r="L4242" s="109"/>
      <c r="M4242" s="1"/>
      <c r="N4242" s="1"/>
      <c r="O4242" s="1"/>
    </row>
    <row r="4243" spans="9:15">
      <c r="I4243" s="108">
        <f t="shared" si="276"/>
        <v>4238</v>
      </c>
      <c r="J4243" s="100">
        <f t="shared" si="276"/>
        <v>47600</v>
      </c>
      <c r="K4243" s="100">
        <f t="shared" si="276"/>
        <v>47600</v>
      </c>
      <c r="L4243" s="109"/>
      <c r="M4243" s="1"/>
      <c r="N4243" s="1"/>
      <c r="O4243" s="1"/>
    </row>
    <row r="4244" spans="9:15">
      <c r="I4244" s="108">
        <f t="shared" si="276"/>
        <v>4239</v>
      </c>
      <c r="J4244" s="100">
        <f t="shared" si="276"/>
        <v>47601</v>
      </c>
      <c r="K4244" s="100">
        <f t="shared" si="276"/>
        <v>47601</v>
      </c>
      <c r="L4244" s="109"/>
      <c r="M4244" s="1"/>
      <c r="N4244" s="1"/>
      <c r="O4244" s="1"/>
    </row>
    <row r="4245" spans="9:15">
      <c r="I4245" s="108">
        <f t="shared" si="276"/>
        <v>4240</v>
      </c>
      <c r="J4245" s="100">
        <f t="shared" si="276"/>
        <v>47602</v>
      </c>
      <c r="K4245" s="100">
        <f t="shared" si="276"/>
        <v>47602</v>
      </c>
      <c r="L4245" s="109"/>
      <c r="M4245" s="1"/>
      <c r="N4245" s="1"/>
      <c r="O4245" s="1"/>
    </row>
    <row r="4246" spans="9:15">
      <c r="I4246" s="108">
        <f t="shared" si="276"/>
        <v>4241</v>
      </c>
      <c r="J4246" s="100">
        <f t="shared" si="276"/>
        <v>47603</v>
      </c>
      <c r="K4246" s="100">
        <f t="shared" si="276"/>
        <v>47603</v>
      </c>
      <c r="L4246" s="109"/>
      <c r="M4246" s="1"/>
      <c r="N4246" s="1"/>
      <c r="O4246" s="1"/>
    </row>
    <row r="4247" spans="9:15">
      <c r="I4247" s="108">
        <f t="shared" si="276"/>
        <v>4242</v>
      </c>
      <c r="J4247" s="100">
        <f t="shared" si="276"/>
        <v>47604</v>
      </c>
      <c r="K4247" s="100">
        <f t="shared" si="276"/>
        <v>47604</v>
      </c>
      <c r="L4247" s="109"/>
      <c r="M4247" s="1"/>
      <c r="N4247" s="1"/>
      <c r="O4247" s="1"/>
    </row>
    <row r="4248" spans="9:15">
      <c r="I4248" s="108">
        <f t="shared" ref="I4248:K4263" si="277">I4247+1</f>
        <v>4243</v>
      </c>
      <c r="J4248" s="100">
        <f t="shared" si="277"/>
        <v>47605</v>
      </c>
      <c r="K4248" s="100">
        <f t="shared" si="277"/>
        <v>47605</v>
      </c>
      <c r="L4248" s="109"/>
      <c r="M4248" s="1"/>
      <c r="N4248" s="1"/>
      <c r="O4248" s="1"/>
    </row>
    <row r="4249" spans="9:15">
      <c r="I4249" s="108">
        <f t="shared" si="277"/>
        <v>4244</v>
      </c>
      <c r="J4249" s="100">
        <f t="shared" si="277"/>
        <v>47606</v>
      </c>
      <c r="K4249" s="100">
        <f t="shared" si="277"/>
        <v>47606</v>
      </c>
      <c r="L4249" s="109"/>
      <c r="M4249" s="1"/>
      <c r="N4249" s="1"/>
      <c r="O4249" s="1"/>
    </row>
    <row r="4250" spans="9:15">
      <c r="I4250" s="108">
        <f t="shared" si="277"/>
        <v>4245</v>
      </c>
      <c r="J4250" s="100">
        <f t="shared" si="277"/>
        <v>47607</v>
      </c>
      <c r="K4250" s="100">
        <f t="shared" si="277"/>
        <v>47607</v>
      </c>
      <c r="L4250" s="109"/>
      <c r="M4250" s="1"/>
      <c r="N4250" s="1"/>
      <c r="O4250" s="1"/>
    </row>
    <row r="4251" spans="9:15">
      <c r="I4251" s="108">
        <f t="shared" si="277"/>
        <v>4246</v>
      </c>
      <c r="J4251" s="100">
        <f t="shared" si="277"/>
        <v>47608</v>
      </c>
      <c r="K4251" s="100">
        <f t="shared" si="277"/>
        <v>47608</v>
      </c>
      <c r="L4251" s="109"/>
      <c r="M4251" s="1"/>
      <c r="N4251" s="1"/>
      <c r="O4251" s="1"/>
    </row>
    <row r="4252" spans="9:15">
      <c r="I4252" s="108">
        <f t="shared" si="277"/>
        <v>4247</v>
      </c>
      <c r="J4252" s="100">
        <f t="shared" si="277"/>
        <v>47609</v>
      </c>
      <c r="K4252" s="100">
        <f t="shared" si="277"/>
        <v>47609</v>
      </c>
      <c r="L4252" s="109"/>
      <c r="M4252" s="1"/>
      <c r="N4252" s="1"/>
      <c r="O4252" s="1"/>
    </row>
    <row r="4253" spans="9:15">
      <c r="I4253" s="108">
        <f t="shared" si="277"/>
        <v>4248</v>
      </c>
      <c r="J4253" s="100">
        <f t="shared" si="277"/>
        <v>47610</v>
      </c>
      <c r="K4253" s="100">
        <f t="shared" si="277"/>
        <v>47610</v>
      </c>
      <c r="L4253" s="109"/>
      <c r="M4253" s="1"/>
      <c r="N4253" s="1"/>
      <c r="O4253" s="1"/>
    </row>
    <row r="4254" spans="9:15">
      <c r="I4254" s="108">
        <f t="shared" si="277"/>
        <v>4249</v>
      </c>
      <c r="J4254" s="100">
        <f t="shared" si="277"/>
        <v>47611</v>
      </c>
      <c r="K4254" s="100">
        <f t="shared" si="277"/>
        <v>47611</v>
      </c>
      <c r="L4254" s="109"/>
      <c r="M4254" s="1"/>
      <c r="N4254" s="1"/>
      <c r="O4254" s="1"/>
    </row>
    <row r="4255" spans="9:15">
      <c r="I4255" s="108">
        <f t="shared" si="277"/>
        <v>4250</v>
      </c>
      <c r="J4255" s="100">
        <f t="shared" si="277"/>
        <v>47612</v>
      </c>
      <c r="K4255" s="100">
        <f t="shared" si="277"/>
        <v>47612</v>
      </c>
      <c r="L4255" s="109"/>
      <c r="M4255" s="1"/>
      <c r="N4255" s="1"/>
      <c r="O4255" s="1"/>
    </row>
    <row r="4256" spans="9:15">
      <c r="I4256" s="108">
        <f t="shared" si="277"/>
        <v>4251</v>
      </c>
      <c r="J4256" s="100">
        <f t="shared" si="277"/>
        <v>47613</v>
      </c>
      <c r="K4256" s="100">
        <f t="shared" si="277"/>
        <v>47613</v>
      </c>
      <c r="L4256" s="109"/>
      <c r="M4256" s="1"/>
      <c r="N4256" s="1"/>
      <c r="O4256" s="1"/>
    </row>
    <row r="4257" spans="9:15">
      <c r="I4257" s="108">
        <f t="shared" si="277"/>
        <v>4252</v>
      </c>
      <c r="J4257" s="100">
        <f t="shared" si="277"/>
        <v>47614</v>
      </c>
      <c r="K4257" s="100">
        <f t="shared" si="277"/>
        <v>47614</v>
      </c>
      <c r="L4257" s="109"/>
      <c r="M4257" s="1"/>
      <c r="N4257" s="1"/>
      <c r="O4257" s="1"/>
    </row>
    <row r="4258" spans="9:15">
      <c r="I4258" s="108">
        <f t="shared" si="277"/>
        <v>4253</v>
      </c>
      <c r="J4258" s="100">
        <f t="shared" si="277"/>
        <v>47615</v>
      </c>
      <c r="K4258" s="100">
        <f t="shared" si="277"/>
        <v>47615</v>
      </c>
      <c r="L4258" s="109"/>
      <c r="M4258" s="1"/>
      <c r="N4258" s="1"/>
      <c r="O4258" s="1"/>
    </row>
    <row r="4259" spans="9:15">
      <c r="I4259" s="108">
        <f t="shared" si="277"/>
        <v>4254</v>
      </c>
      <c r="J4259" s="100">
        <f t="shared" si="277"/>
        <v>47616</v>
      </c>
      <c r="K4259" s="100">
        <f t="shared" si="277"/>
        <v>47616</v>
      </c>
      <c r="L4259" s="109"/>
      <c r="M4259" s="1"/>
      <c r="N4259" s="1"/>
      <c r="O4259" s="1"/>
    </row>
    <row r="4260" spans="9:15">
      <c r="I4260" s="108">
        <f t="shared" si="277"/>
        <v>4255</v>
      </c>
      <c r="J4260" s="100">
        <f t="shared" si="277"/>
        <v>47617</v>
      </c>
      <c r="K4260" s="100">
        <f t="shared" si="277"/>
        <v>47617</v>
      </c>
      <c r="L4260" s="109"/>
      <c r="M4260" s="1"/>
      <c r="N4260" s="1"/>
      <c r="O4260" s="1"/>
    </row>
    <row r="4261" spans="9:15">
      <c r="I4261" s="108">
        <f t="shared" si="277"/>
        <v>4256</v>
      </c>
      <c r="J4261" s="100">
        <f t="shared" si="277"/>
        <v>47618</v>
      </c>
      <c r="K4261" s="100">
        <f t="shared" si="277"/>
        <v>47618</v>
      </c>
      <c r="L4261" s="109"/>
      <c r="M4261" s="1"/>
      <c r="N4261" s="1"/>
      <c r="O4261" s="1"/>
    </row>
    <row r="4262" spans="9:15">
      <c r="I4262" s="108">
        <f t="shared" si="277"/>
        <v>4257</v>
      </c>
      <c r="J4262" s="100">
        <f t="shared" si="277"/>
        <v>47619</v>
      </c>
      <c r="K4262" s="100">
        <f t="shared" si="277"/>
        <v>47619</v>
      </c>
      <c r="L4262" s="109"/>
      <c r="M4262" s="1"/>
      <c r="N4262" s="1"/>
      <c r="O4262" s="1"/>
    </row>
    <row r="4263" spans="9:15">
      <c r="I4263" s="108">
        <f t="shared" si="277"/>
        <v>4258</v>
      </c>
      <c r="J4263" s="100">
        <f t="shared" si="277"/>
        <v>47620</v>
      </c>
      <c r="K4263" s="100">
        <f t="shared" si="277"/>
        <v>47620</v>
      </c>
      <c r="L4263" s="109"/>
      <c r="M4263" s="1"/>
      <c r="N4263" s="1"/>
      <c r="O4263" s="1"/>
    </row>
    <row r="4264" spans="9:15">
      <c r="I4264" s="108">
        <f t="shared" ref="I4264:K4279" si="278">I4263+1</f>
        <v>4259</v>
      </c>
      <c r="J4264" s="100">
        <f t="shared" si="278"/>
        <v>47621</v>
      </c>
      <c r="K4264" s="100">
        <f t="shared" si="278"/>
        <v>47621</v>
      </c>
      <c r="L4264" s="109"/>
      <c r="M4264" s="1"/>
      <c r="N4264" s="1"/>
      <c r="O4264" s="1"/>
    </row>
    <row r="4265" spans="9:15">
      <c r="I4265" s="108">
        <f t="shared" si="278"/>
        <v>4260</v>
      </c>
      <c r="J4265" s="100">
        <f t="shared" si="278"/>
        <v>47622</v>
      </c>
      <c r="K4265" s="100">
        <f t="shared" si="278"/>
        <v>47622</v>
      </c>
      <c r="L4265" s="109"/>
      <c r="M4265" s="1"/>
      <c r="N4265" s="1"/>
      <c r="O4265" s="1"/>
    </row>
    <row r="4266" spans="9:15">
      <c r="I4266" s="108">
        <f t="shared" si="278"/>
        <v>4261</v>
      </c>
      <c r="J4266" s="100">
        <f t="shared" si="278"/>
        <v>47623</v>
      </c>
      <c r="K4266" s="100">
        <f t="shared" si="278"/>
        <v>47623</v>
      </c>
      <c r="L4266" s="109"/>
      <c r="M4266" s="1"/>
      <c r="N4266" s="1"/>
      <c r="O4266" s="1"/>
    </row>
    <row r="4267" spans="9:15">
      <c r="I4267" s="108">
        <f t="shared" si="278"/>
        <v>4262</v>
      </c>
      <c r="J4267" s="100">
        <f t="shared" si="278"/>
        <v>47624</v>
      </c>
      <c r="K4267" s="100">
        <f t="shared" si="278"/>
        <v>47624</v>
      </c>
      <c r="L4267" s="109"/>
      <c r="M4267" s="1"/>
      <c r="N4267" s="1"/>
      <c r="O4267" s="1"/>
    </row>
    <row r="4268" spans="9:15">
      <c r="I4268" s="108">
        <f t="shared" si="278"/>
        <v>4263</v>
      </c>
      <c r="J4268" s="100">
        <f t="shared" si="278"/>
        <v>47625</v>
      </c>
      <c r="K4268" s="100">
        <f t="shared" si="278"/>
        <v>47625</v>
      </c>
      <c r="L4268" s="109"/>
      <c r="M4268" s="1"/>
      <c r="N4268" s="1"/>
      <c r="O4268" s="1"/>
    </row>
    <row r="4269" spans="9:15">
      <c r="I4269" s="108">
        <f t="shared" si="278"/>
        <v>4264</v>
      </c>
      <c r="J4269" s="100">
        <f t="shared" si="278"/>
        <v>47626</v>
      </c>
      <c r="K4269" s="100">
        <f t="shared" si="278"/>
        <v>47626</v>
      </c>
      <c r="L4269" s="109"/>
      <c r="M4269" s="1"/>
      <c r="N4269" s="1"/>
      <c r="O4269" s="1"/>
    </row>
    <row r="4270" spans="9:15">
      <c r="I4270" s="108">
        <f t="shared" si="278"/>
        <v>4265</v>
      </c>
      <c r="J4270" s="100">
        <f t="shared" si="278"/>
        <v>47627</v>
      </c>
      <c r="K4270" s="100">
        <f t="shared" si="278"/>
        <v>47627</v>
      </c>
      <c r="L4270" s="109"/>
      <c r="M4270" s="1"/>
      <c r="N4270" s="1"/>
      <c r="O4270" s="1"/>
    </row>
    <row r="4271" spans="9:15">
      <c r="I4271" s="108">
        <f t="shared" si="278"/>
        <v>4266</v>
      </c>
      <c r="J4271" s="100">
        <f t="shared" si="278"/>
        <v>47628</v>
      </c>
      <c r="K4271" s="100">
        <f t="shared" si="278"/>
        <v>47628</v>
      </c>
      <c r="L4271" s="109"/>
      <c r="M4271" s="1"/>
      <c r="N4271" s="1"/>
      <c r="O4271" s="1"/>
    </row>
    <row r="4272" spans="9:15">
      <c r="I4272" s="108">
        <f t="shared" si="278"/>
        <v>4267</v>
      </c>
      <c r="J4272" s="100">
        <f t="shared" si="278"/>
        <v>47629</v>
      </c>
      <c r="K4272" s="100">
        <f t="shared" si="278"/>
        <v>47629</v>
      </c>
      <c r="L4272" s="109"/>
      <c r="M4272" s="1"/>
      <c r="N4272" s="1"/>
      <c r="O4272" s="1"/>
    </row>
    <row r="4273" spans="9:15">
      <c r="I4273" s="108">
        <f t="shared" si="278"/>
        <v>4268</v>
      </c>
      <c r="J4273" s="100">
        <f t="shared" si="278"/>
        <v>47630</v>
      </c>
      <c r="K4273" s="100">
        <f t="shared" si="278"/>
        <v>47630</v>
      </c>
      <c r="L4273" s="109"/>
      <c r="M4273" s="1"/>
      <c r="N4273" s="1"/>
      <c r="O4273" s="1"/>
    </row>
    <row r="4274" spans="9:15">
      <c r="I4274" s="108">
        <f t="shared" si="278"/>
        <v>4269</v>
      </c>
      <c r="J4274" s="100">
        <f t="shared" si="278"/>
        <v>47631</v>
      </c>
      <c r="K4274" s="100">
        <f t="shared" si="278"/>
        <v>47631</v>
      </c>
      <c r="L4274" s="109"/>
      <c r="M4274" s="1"/>
      <c r="N4274" s="1"/>
      <c r="O4274" s="1"/>
    </row>
    <row r="4275" spans="9:15">
      <c r="I4275" s="108">
        <f t="shared" si="278"/>
        <v>4270</v>
      </c>
      <c r="J4275" s="100">
        <f t="shared" si="278"/>
        <v>47632</v>
      </c>
      <c r="K4275" s="100">
        <f t="shared" si="278"/>
        <v>47632</v>
      </c>
      <c r="L4275" s="109"/>
      <c r="M4275" s="1"/>
      <c r="N4275" s="1"/>
      <c r="O4275" s="1"/>
    </row>
    <row r="4276" spans="9:15">
      <c r="I4276" s="108">
        <f t="shared" si="278"/>
        <v>4271</v>
      </c>
      <c r="J4276" s="100">
        <f t="shared" si="278"/>
        <v>47633</v>
      </c>
      <c r="K4276" s="100">
        <f t="shared" si="278"/>
        <v>47633</v>
      </c>
      <c r="L4276" s="109"/>
      <c r="M4276" s="1"/>
      <c r="N4276" s="1"/>
      <c r="O4276" s="1"/>
    </row>
    <row r="4277" spans="9:15">
      <c r="I4277" s="108">
        <f t="shared" si="278"/>
        <v>4272</v>
      </c>
      <c r="J4277" s="100">
        <f t="shared" si="278"/>
        <v>47634</v>
      </c>
      <c r="K4277" s="100">
        <f t="shared" si="278"/>
        <v>47634</v>
      </c>
      <c r="L4277" s="109"/>
      <c r="M4277" s="1"/>
      <c r="N4277" s="1"/>
      <c r="O4277" s="1"/>
    </row>
    <row r="4278" spans="9:15">
      <c r="I4278" s="108">
        <f t="shared" si="278"/>
        <v>4273</v>
      </c>
      <c r="J4278" s="100">
        <f t="shared" si="278"/>
        <v>47635</v>
      </c>
      <c r="K4278" s="100">
        <f t="shared" si="278"/>
        <v>47635</v>
      </c>
      <c r="L4278" s="109"/>
      <c r="M4278" s="1"/>
      <c r="N4278" s="1"/>
      <c r="O4278" s="1"/>
    </row>
    <row r="4279" spans="9:15">
      <c r="I4279" s="108">
        <f t="shared" si="278"/>
        <v>4274</v>
      </c>
      <c r="J4279" s="100">
        <f t="shared" si="278"/>
        <v>47636</v>
      </c>
      <c r="K4279" s="100">
        <f t="shared" si="278"/>
        <v>47636</v>
      </c>
      <c r="L4279" s="109"/>
      <c r="M4279" s="1"/>
      <c r="N4279" s="1"/>
      <c r="O4279" s="1"/>
    </row>
    <row r="4280" spans="9:15">
      <c r="I4280" s="108">
        <f t="shared" ref="I4280:K4295" si="279">I4279+1</f>
        <v>4275</v>
      </c>
      <c r="J4280" s="100">
        <f t="shared" si="279"/>
        <v>47637</v>
      </c>
      <c r="K4280" s="100">
        <f t="shared" si="279"/>
        <v>47637</v>
      </c>
      <c r="L4280" s="109"/>
      <c r="M4280" s="1"/>
      <c r="N4280" s="1"/>
      <c r="O4280" s="1"/>
    </row>
    <row r="4281" spans="9:15">
      <c r="I4281" s="108">
        <f t="shared" si="279"/>
        <v>4276</v>
      </c>
      <c r="J4281" s="100">
        <f t="shared" si="279"/>
        <v>47638</v>
      </c>
      <c r="K4281" s="100">
        <f t="shared" si="279"/>
        <v>47638</v>
      </c>
      <c r="L4281" s="109"/>
      <c r="M4281" s="1"/>
      <c r="N4281" s="1"/>
      <c r="O4281" s="1"/>
    </row>
    <row r="4282" spans="9:15">
      <c r="I4282" s="108">
        <f t="shared" si="279"/>
        <v>4277</v>
      </c>
      <c r="J4282" s="100">
        <f t="shared" si="279"/>
        <v>47639</v>
      </c>
      <c r="K4282" s="100">
        <f t="shared" si="279"/>
        <v>47639</v>
      </c>
      <c r="L4282" s="109"/>
      <c r="M4282" s="1"/>
      <c r="N4282" s="1"/>
      <c r="O4282" s="1"/>
    </row>
    <row r="4283" spans="9:15">
      <c r="I4283" s="108">
        <f t="shared" si="279"/>
        <v>4278</v>
      </c>
      <c r="J4283" s="100">
        <f t="shared" si="279"/>
        <v>47640</v>
      </c>
      <c r="K4283" s="100">
        <f t="shared" si="279"/>
        <v>47640</v>
      </c>
      <c r="L4283" s="109"/>
      <c r="M4283" s="1"/>
      <c r="N4283" s="1"/>
      <c r="O4283" s="1"/>
    </row>
    <row r="4284" spans="9:15">
      <c r="I4284" s="108">
        <f t="shared" si="279"/>
        <v>4279</v>
      </c>
      <c r="J4284" s="100">
        <f t="shared" si="279"/>
        <v>47641</v>
      </c>
      <c r="K4284" s="100">
        <f t="shared" si="279"/>
        <v>47641</v>
      </c>
      <c r="L4284" s="109"/>
      <c r="M4284" s="1"/>
      <c r="N4284" s="1"/>
      <c r="O4284" s="1"/>
    </row>
    <row r="4285" spans="9:15">
      <c r="I4285" s="108">
        <f t="shared" si="279"/>
        <v>4280</v>
      </c>
      <c r="J4285" s="100">
        <f t="shared" si="279"/>
        <v>47642</v>
      </c>
      <c r="K4285" s="100">
        <f t="shared" si="279"/>
        <v>47642</v>
      </c>
      <c r="L4285" s="109"/>
      <c r="M4285" s="1"/>
      <c r="N4285" s="1"/>
      <c r="O4285" s="1"/>
    </row>
    <row r="4286" spans="9:15">
      <c r="I4286" s="108">
        <f t="shared" si="279"/>
        <v>4281</v>
      </c>
      <c r="J4286" s="100">
        <f t="shared" si="279"/>
        <v>47643</v>
      </c>
      <c r="K4286" s="100">
        <f t="shared" si="279"/>
        <v>47643</v>
      </c>
      <c r="L4286" s="109"/>
      <c r="M4286" s="1"/>
      <c r="N4286" s="1"/>
      <c r="O4286" s="1"/>
    </row>
    <row r="4287" spans="9:15">
      <c r="I4287" s="108">
        <f t="shared" si="279"/>
        <v>4282</v>
      </c>
      <c r="J4287" s="100">
        <f t="shared" si="279"/>
        <v>47644</v>
      </c>
      <c r="K4287" s="100">
        <f t="shared" si="279"/>
        <v>47644</v>
      </c>
      <c r="L4287" s="109"/>
      <c r="M4287" s="1"/>
      <c r="N4287" s="1"/>
      <c r="O4287" s="1"/>
    </row>
    <row r="4288" spans="9:15">
      <c r="I4288" s="108">
        <f t="shared" si="279"/>
        <v>4283</v>
      </c>
      <c r="J4288" s="100">
        <f t="shared" si="279"/>
        <v>47645</v>
      </c>
      <c r="K4288" s="100">
        <f t="shared" si="279"/>
        <v>47645</v>
      </c>
      <c r="L4288" s="109"/>
      <c r="M4288" s="1"/>
      <c r="N4288" s="1"/>
      <c r="O4288" s="1"/>
    </row>
    <row r="4289" spans="9:15">
      <c r="I4289" s="108">
        <f t="shared" si="279"/>
        <v>4284</v>
      </c>
      <c r="J4289" s="100">
        <f t="shared" si="279"/>
        <v>47646</v>
      </c>
      <c r="K4289" s="100">
        <f t="shared" si="279"/>
        <v>47646</v>
      </c>
      <c r="L4289" s="109"/>
      <c r="M4289" s="1"/>
      <c r="N4289" s="1"/>
      <c r="O4289" s="1"/>
    </row>
    <row r="4290" spans="9:15">
      <c r="I4290" s="108">
        <f t="shared" si="279"/>
        <v>4285</v>
      </c>
      <c r="J4290" s="100">
        <f t="shared" si="279"/>
        <v>47647</v>
      </c>
      <c r="K4290" s="100">
        <f t="shared" si="279"/>
        <v>47647</v>
      </c>
      <c r="L4290" s="109"/>
      <c r="M4290" s="1"/>
      <c r="N4290" s="1"/>
      <c r="O4290" s="1"/>
    </row>
    <row r="4291" spans="9:15">
      <c r="I4291" s="108">
        <f t="shared" si="279"/>
        <v>4286</v>
      </c>
      <c r="J4291" s="100">
        <f t="shared" si="279"/>
        <v>47648</v>
      </c>
      <c r="K4291" s="100">
        <f t="shared" si="279"/>
        <v>47648</v>
      </c>
      <c r="L4291" s="109"/>
      <c r="M4291" s="1"/>
      <c r="N4291" s="1"/>
      <c r="O4291" s="1"/>
    </row>
    <row r="4292" spans="9:15">
      <c r="I4292" s="108">
        <f t="shared" si="279"/>
        <v>4287</v>
      </c>
      <c r="J4292" s="100">
        <f t="shared" si="279"/>
        <v>47649</v>
      </c>
      <c r="K4292" s="100">
        <f t="shared" si="279"/>
        <v>47649</v>
      </c>
      <c r="L4292" s="109"/>
      <c r="M4292" s="1"/>
      <c r="N4292" s="1"/>
      <c r="O4292" s="1"/>
    </row>
    <row r="4293" spans="9:15">
      <c r="I4293" s="108">
        <f t="shared" si="279"/>
        <v>4288</v>
      </c>
      <c r="J4293" s="100">
        <f t="shared" si="279"/>
        <v>47650</v>
      </c>
      <c r="K4293" s="100">
        <f t="shared" si="279"/>
        <v>47650</v>
      </c>
      <c r="L4293" s="109"/>
      <c r="M4293" s="1"/>
      <c r="N4293" s="1"/>
      <c r="O4293" s="1"/>
    </row>
    <row r="4294" spans="9:15">
      <c r="I4294" s="108">
        <f t="shared" si="279"/>
        <v>4289</v>
      </c>
      <c r="J4294" s="100">
        <f t="shared" si="279"/>
        <v>47651</v>
      </c>
      <c r="K4294" s="100">
        <f t="shared" si="279"/>
        <v>47651</v>
      </c>
      <c r="L4294" s="109"/>
      <c r="M4294" s="1"/>
      <c r="N4294" s="1"/>
      <c r="O4294" s="1"/>
    </row>
    <row r="4295" spans="9:15">
      <c r="I4295" s="108">
        <f t="shared" si="279"/>
        <v>4290</v>
      </c>
      <c r="J4295" s="100">
        <f t="shared" si="279"/>
        <v>47652</v>
      </c>
      <c r="K4295" s="100">
        <f t="shared" si="279"/>
        <v>47652</v>
      </c>
      <c r="L4295" s="109"/>
      <c r="M4295" s="1"/>
      <c r="N4295" s="1"/>
      <c r="O4295" s="1"/>
    </row>
    <row r="4296" spans="9:15">
      <c r="I4296" s="108">
        <f t="shared" ref="I4296:K4311" si="280">I4295+1</f>
        <v>4291</v>
      </c>
      <c r="J4296" s="100">
        <f t="shared" si="280"/>
        <v>47653</v>
      </c>
      <c r="K4296" s="100">
        <f t="shared" si="280"/>
        <v>47653</v>
      </c>
      <c r="L4296" s="109"/>
      <c r="M4296" s="1"/>
      <c r="N4296" s="1"/>
      <c r="O4296" s="1"/>
    </row>
    <row r="4297" spans="9:15">
      <c r="I4297" s="108">
        <f t="shared" si="280"/>
        <v>4292</v>
      </c>
      <c r="J4297" s="100">
        <f t="shared" si="280"/>
        <v>47654</v>
      </c>
      <c r="K4297" s="100">
        <f t="shared" si="280"/>
        <v>47654</v>
      </c>
      <c r="L4297" s="109"/>
      <c r="M4297" s="1"/>
      <c r="N4297" s="1"/>
      <c r="O4297" s="1"/>
    </row>
    <row r="4298" spans="9:15">
      <c r="I4298" s="108">
        <f t="shared" si="280"/>
        <v>4293</v>
      </c>
      <c r="J4298" s="100">
        <f t="shared" si="280"/>
        <v>47655</v>
      </c>
      <c r="K4298" s="100">
        <f t="shared" si="280"/>
        <v>47655</v>
      </c>
      <c r="L4298" s="109"/>
      <c r="M4298" s="1"/>
      <c r="N4298" s="1"/>
      <c r="O4298" s="1"/>
    </row>
    <row r="4299" spans="9:15">
      <c r="I4299" s="108">
        <f t="shared" si="280"/>
        <v>4294</v>
      </c>
      <c r="J4299" s="100">
        <f t="shared" si="280"/>
        <v>47656</v>
      </c>
      <c r="K4299" s="100">
        <f t="shared" si="280"/>
        <v>47656</v>
      </c>
      <c r="L4299" s="109"/>
      <c r="M4299" s="1"/>
      <c r="N4299" s="1"/>
      <c r="O4299" s="1"/>
    </row>
    <row r="4300" spans="9:15">
      <c r="I4300" s="108">
        <f t="shared" si="280"/>
        <v>4295</v>
      </c>
      <c r="J4300" s="100">
        <f t="shared" si="280"/>
        <v>47657</v>
      </c>
      <c r="K4300" s="100">
        <f t="shared" si="280"/>
        <v>47657</v>
      </c>
      <c r="L4300" s="109"/>
      <c r="M4300" s="1"/>
      <c r="N4300" s="1"/>
      <c r="O4300" s="1"/>
    </row>
    <row r="4301" spans="9:15">
      <c r="I4301" s="108">
        <f t="shared" si="280"/>
        <v>4296</v>
      </c>
      <c r="J4301" s="100">
        <f t="shared" si="280"/>
        <v>47658</v>
      </c>
      <c r="K4301" s="100">
        <f t="shared" si="280"/>
        <v>47658</v>
      </c>
      <c r="L4301" s="109"/>
      <c r="M4301" s="1"/>
      <c r="N4301" s="1"/>
      <c r="O4301" s="1"/>
    </row>
    <row r="4302" spans="9:15">
      <c r="I4302" s="108">
        <f t="shared" si="280"/>
        <v>4297</v>
      </c>
      <c r="J4302" s="100">
        <f t="shared" si="280"/>
        <v>47659</v>
      </c>
      <c r="K4302" s="100">
        <f t="shared" si="280"/>
        <v>47659</v>
      </c>
      <c r="L4302" s="109"/>
      <c r="M4302" s="1"/>
      <c r="N4302" s="1"/>
      <c r="O4302" s="1"/>
    </row>
    <row r="4303" spans="9:15">
      <c r="I4303" s="108">
        <f t="shared" si="280"/>
        <v>4298</v>
      </c>
      <c r="J4303" s="100">
        <f t="shared" si="280"/>
        <v>47660</v>
      </c>
      <c r="K4303" s="100">
        <f t="shared" si="280"/>
        <v>47660</v>
      </c>
      <c r="L4303" s="109"/>
      <c r="M4303" s="1"/>
      <c r="N4303" s="1"/>
      <c r="O4303" s="1"/>
    </row>
    <row r="4304" spans="9:15">
      <c r="I4304" s="108">
        <f t="shared" si="280"/>
        <v>4299</v>
      </c>
      <c r="J4304" s="100">
        <f t="shared" si="280"/>
        <v>47661</v>
      </c>
      <c r="K4304" s="100">
        <f t="shared" si="280"/>
        <v>47661</v>
      </c>
      <c r="L4304" s="109"/>
      <c r="M4304" s="1"/>
      <c r="N4304" s="1"/>
      <c r="O4304" s="1"/>
    </row>
    <row r="4305" spans="9:15">
      <c r="I4305" s="108">
        <f t="shared" si="280"/>
        <v>4300</v>
      </c>
      <c r="J4305" s="100">
        <f t="shared" si="280"/>
        <v>47662</v>
      </c>
      <c r="K4305" s="100">
        <f t="shared" si="280"/>
        <v>47662</v>
      </c>
      <c r="L4305" s="109"/>
      <c r="M4305" s="1"/>
      <c r="N4305" s="1"/>
      <c r="O4305" s="1"/>
    </row>
    <row r="4306" spans="9:15">
      <c r="I4306" s="108">
        <f t="shared" si="280"/>
        <v>4301</v>
      </c>
      <c r="J4306" s="100">
        <f t="shared" si="280"/>
        <v>47663</v>
      </c>
      <c r="K4306" s="100">
        <f t="shared" si="280"/>
        <v>47663</v>
      </c>
      <c r="L4306" s="109"/>
      <c r="M4306" s="1"/>
      <c r="N4306" s="1"/>
      <c r="O4306" s="1"/>
    </row>
    <row r="4307" spans="9:15">
      <c r="I4307" s="108">
        <f t="shared" si="280"/>
        <v>4302</v>
      </c>
      <c r="J4307" s="100">
        <f t="shared" si="280"/>
        <v>47664</v>
      </c>
      <c r="K4307" s="100">
        <f t="shared" si="280"/>
        <v>47664</v>
      </c>
      <c r="L4307" s="109"/>
      <c r="M4307" s="1"/>
      <c r="N4307" s="1"/>
      <c r="O4307" s="1"/>
    </row>
    <row r="4308" spans="9:15">
      <c r="I4308" s="108">
        <f t="shared" si="280"/>
        <v>4303</v>
      </c>
      <c r="J4308" s="100">
        <f t="shared" si="280"/>
        <v>47665</v>
      </c>
      <c r="K4308" s="100">
        <f t="shared" si="280"/>
        <v>47665</v>
      </c>
      <c r="L4308" s="109"/>
      <c r="M4308" s="1"/>
      <c r="N4308" s="1"/>
      <c r="O4308" s="1"/>
    </row>
    <row r="4309" spans="9:15">
      <c r="I4309" s="108">
        <f t="shared" si="280"/>
        <v>4304</v>
      </c>
      <c r="J4309" s="100">
        <f t="shared" si="280"/>
        <v>47666</v>
      </c>
      <c r="K4309" s="100">
        <f t="shared" si="280"/>
        <v>47666</v>
      </c>
      <c r="L4309" s="109"/>
      <c r="M4309" s="1"/>
      <c r="N4309" s="1"/>
      <c r="O4309" s="1"/>
    </row>
    <row r="4310" spans="9:15">
      <c r="I4310" s="108">
        <f t="shared" si="280"/>
        <v>4305</v>
      </c>
      <c r="J4310" s="100">
        <f t="shared" si="280"/>
        <v>47667</v>
      </c>
      <c r="K4310" s="100">
        <f t="shared" si="280"/>
        <v>47667</v>
      </c>
      <c r="L4310" s="109"/>
      <c r="M4310" s="1"/>
      <c r="N4310" s="1"/>
      <c r="O4310" s="1"/>
    </row>
    <row r="4311" spans="9:15">
      <c r="I4311" s="108">
        <f t="shared" si="280"/>
        <v>4306</v>
      </c>
      <c r="J4311" s="100">
        <f t="shared" si="280"/>
        <v>47668</v>
      </c>
      <c r="K4311" s="100">
        <f t="shared" si="280"/>
        <v>47668</v>
      </c>
      <c r="L4311" s="109"/>
      <c r="M4311" s="1"/>
      <c r="N4311" s="1"/>
      <c r="O4311" s="1"/>
    </row>
    <row r="4312" spans="9:15">
      <c r="I4312" s="108">
        <f t="shared" ref="I4312:K4327" si="281">I4311+1</f>
        <v>4307</v>
      </c>
      <c r="J4312" s="100">
        <f t="shared" si="281"/>
        <v>47669</v>
      </c>
      <c r="K4312" s="100">
        <f t="shared" si="281"/>
        <v>47669</v>
      </c>
      <c r="L4312" s="109"/>
      <c r="M4312" s="1"/>
      <c r="N4312" s="1"/>
      <c r="O4312" s="1"/>
    </row>
    <row r="4313" spans="9:15">
      <c r="I4313" s="108">
        <f t="shared" si="281"/>
        <v>4308</v>
      </c>
      <c r="J4313" s="100">
        <f t="shared" si="281"/>
        <v>47670</v>
      </c>
      <c r="K4313" s="100">
        <f t="shared" si="281"/>
        <v>47670</v>
      </c>
      <c r="L4313" s="109"/>
      <c r="M4313" s="1"/>
      <c r="N4313" s="1"/>
      <c r="O4313" s="1"/>
    </row>
    <row r="4314" spans="9:15">
      <c r="I4314" s="108">
        <f t="shared" si="281"/>
        <v>4309</v>
      </c>
      <c r="J4314" s="100">
        <f t="shared" si="281"/>
        <v>47671</v>
      </c>
      <c r="K4314" s="100">
        <f t="shared" si="281"/>
        <v>47671</v>
      </c>
      <c r="L4314" s="109"/>
      <c r="M4314" s="1"/>
      <c r="N4314" s="1"/>
      <c r="O4314" s="1"/>
    </row>
    <row r="4315" spans="9:15">
      <c r="I4315" s="108">
        <f t="shared" si="281"/>
        <v>4310</v>
      </c>
      <c r="J4315" s="100">
        <f t="shared" si="281"/>
        <v>47672</v>
      </c>
      <c r="K4315" s="100">
        <f t="shared" si="281"/>
        <v>47672</v>
      </c>
      <c r="L4315" s="109"/>
      <c r="M4315" s="1"/>
      <c r="N4315" s="1"/>
      <c r="O4315" s="1"/>
    </row>
    <row r="4316" spans="9:15">
      <c r="I4316" s="108">
        <f t="shared" si="281"/>
        <v>4311</v>
      </c>
      <c r="J4316" s="100">
        <f t="shared" si="281"/>
        <v>47673</v>
      </c>
      <c r="K4316" s="100">
        <f t="shared" si="281"/>
        <v>47673</v>
      </c>
      <c r="L4316" s="109"/>
      <c r="M4316" s="1"/>
      <c r="N4316" s="1"/>
      <c r="O4316" s="1"/>
    </row>
    <row r="4317" spans="9:15">
      <c r="I4317" s="108">
        <f t="shared" si="281"/>
        <v>4312</v>
      </c>
      <c r="J4317" s="100">
        <f t="shared" si="281"/>
        <v>47674</v>
      </c>
      <c r="K4317" s="100">
        <f t="shared" si="281"/>
        <v>47674</v>
      </c>
      <c r="L4317" s="109"/>
      <c r="M4317" s="1"/>
      <c r="N4317" s="1"/>
      <c r="O4317" s="1"/>
    </row>
    <row r="4318" spans="9:15">
      <c r="I4318" s="108">
        <f t="shared" si="281"/>
        <v>4313</v>
      </c>
      <c r="J4318" s="100">
        <f t="shared" si="281"/>
        <v>47675</v>
      </c>
      <c r="K4318" s="100">
        <f t="shared" si="281"/>
        <v>47675</v>
      </c>
      <c r="L4318" s="109"/>
      <c r="M4318" s="1"/>
      <c r="N4318" s="1"/>
      <c r="O4318" s="1"/>
    </row>
    <row r="4319" spans="9:15">
      <c r="I4319" s="108">
        <f t="shared" si="281"/>
        <v>4314</v>
      </c>
      <c r="J4319" s="100">
        <f t="shared" si="281"/>
        <v>47676</v>
      </c>
      <c r="K4319" s="100">
        <f t="shared" si="281"/>
        <v>47676</v>
      </c>
      <c r="L4319" s="109"/>
      <c r="M4319" s="1"/>
      <c r="N4319" s="1"/>
      <c r="O4319" s="1"/>
    </row>
    <row r="4320" spans="9:15">
      <c r="I4320" s="108">
        <f t="shared" si="281"/>
        <v>4315</v>
      </c>
      <c r="J4320" s="100">
        <f t="shared" si="281"/>
        <v>47677</v>
      </c>
      <c r="K4320" s="100">
        <f t="shared" si="281"/>
        <v>47677</v>
      </c>
      <c r="L4320" s="109"/>
      <c r="M4320" s="1"/>
      <c r="N4320" s="1"/>
      <c r="O4320" s="1"/>
    </row>
    <row r="4321" spans="9:15">
      <c r="I4321" s="108">
        <f t="shared" si="281"/>
        <v>4316</v>
      </c>
      <c r="J4321" s="100">
        <f t="shared" si="281"/>
        <v>47678</v>
      </c>
      <c r="K4321" s="100">
        <f t="shared" si="281"/>
        <v>47678</v>
      </c>
      <c r="L4321" s="109"/>
      <c r="M4321" s="1"/>
      <c r="N4321" s="1"/>
      <c r="O4321" s="1"/>
    </row>
    <row r="4322" spans="9:15">
      <c r="I4322" s="108">
        <f t="shared" si="281"/>
        <v>4317</v>
      </c>
      <c r="J4322" s="100">
        <f t="shared" si="281"/>
        <v>47679</v>
      </c>
      <c r="K4322" s="100">
        <f t="shared" si="281"/>
        <v>47679</v>
      </c>
      <c r="L4322" s="109"/>
      <c r="M4322" s="1"/>
      <c r="N4322" s="1"/>
      <c r="O4322" s="1"/>
    </row>
    <row r="4323" spans="9:15">
      <c r="I4323" s="108">
        <f t="shared" si="281"/>
        <v>4318</v>
      </c>
      <c r="J4323" s="100">
        <f t="shared" si="281"/>
        <v>47680</v>
      </c>
      <c r="K4323" s="100">
        <f t="shared" si="281"/>
        <v>47680</v>
      </c>
      <c r="L4323" s="109"/>
      <c r="M4323" s="1"/>
      <c r="N4323" s="1"/>
      <c r="O4323" s="1"/>
    </row>
    <row r="4324" spans="9:15">
      <c r="I4324" s="108">
        <f t="shared" si="281"/>
        <v>4319</v>
      </c>
      <c r="J4324" s="100">
        <f t="shared" si="281"/>
        <v>47681</v>
      </c>
      <c r="K4324" s="100">
        <f t="shared" si="281"/>
        <v>47681</v>
      </c>
      <c r="L4324" s="109"/>
      <c r="M4324" s="1"/>
      <c r="N4324" s="1"/>
      <c r="O4324" s="1"/>
    </row>
    <row r="4325" spans="9:15">
      <c r="I4325" s="108">
        <f t="shared" si="281"/>
        <v>4320</v>
      </c>
      <c r="J4325" s="100">
        <f t="shared" si="281"/>
        <v>47682</v>
      </c>
      <c r="K4325" s="100">
        <f t="shared" si="281"/>
        <v>47682</v>
      </c>
      <c r="L4325" s="109"/>
      <c r="M4325" s="1"/>
      <c r="N4325" s="1"/>
      <c r="O4325" s="1"/>
    </row>
    <row r="4326" spans="9:15">
      <c r="I4326" s="108">
        <f t="shared" si="281"/>
        <v>4321</v>
      </c>
      <c r="J4326" s="100">
        <f t="shared" si="281"/>
        <v>47683</v>
      </c>
      <c r="K4326" s="100">
        <f t="shared" si="281"/>
        <v>47683</v>
      </c>
      <c r="L4326" s="109"/>
      <c r="M4326" s="1"/>
      <c r="N4326" s="1"/>
      <c r="O4326" s="1"/>
    </row>
    <row r="4327" spans="9:15">
      <c r="I4327" s="108">
        <f t="shared" si="281"/>
        <v>4322</v>
      </c>
      <c r="J4327" s="100">
        <f t="shared" si="281"/>
        <v>47684</v>
      </c>
      <c r="K4327" s="100">
        <f t="shared" si="281"/>
        <v>47684</v>
      </c>
      <c r="L4327" s="109"/>
      <c r="M4327" s="1"/>
      <c r="N4327" s="1"/>
      <c r="O4327" s="1"/>
    </row>
    <row r="4328" spans="9:15">
      <c r="I4328" s="108">
        <f t="shared" ref="I4328:K4343" si="282">I4327+1</f>
        <v>4323</v>
      </c>
      <c r="J4328" s="100">
        <f t="shared" si="282"/>
        <v>47685</v>
      </c>
      <c r="K4328" s="100">
        <f t="shared" si="282"/>
        <v>47685</v>
      </c>
      <c r="L4328" s="109"/>
      <c r="M4328" s="1"/>
      <c r="N4328" s="1"/>
      <c r="O4328" s="1"/>
    </row>
    <row r="4329" spans="9:15">
      <c r="I4329" s="108">
        <f t="shared" si="282"/>
        <v>4324</v>
      </c>
      <c r="J4329" s="100">
        <f t="shared" si="282"/>
        <v>47686</v>
      </c>
      <c r="K4329" s="100">
        <f t="shared" si="282"/>
        <v>47686</v>
      </c>
      <c r="L4329" s="109"/>
      <c r="M4329" s="1"/>
      <c r="N4329" s="1"/>
      <c r="O4329" s="1"/>
    </row>
    <row r="4330" spans="9:15">
      <c r="I4330" s="108">
        <f t="shared" si="282"/>
        <v>4325</v>
      </c>
      <c r="J4330" s="100">
        <f t="shared" si="282"/>
        <v>47687</v>
      </c>
      <c r="K4330" s="100">
        <f t="shared" si="282"/>
        <v>47687</v>
      </c>
      <c r="L4330" s="109"/>
      <c r="M4330" s="1"/>
      <c r="N4330" s="1"/>
      <c r="O4330" s="1"/>
    </row>
    <row r="4331" spans="9:15">
      <c r="I4331" s="108">
        <f t="shared" si="282"/>
        <v>4326</v>
      </c>
      <c r="J4331" s="100">
        <f t="shared" si="282"/>
        <v>47688</v>
      </c>
      <c r="K4331" s="100">
        <f t="shared" si="282"/>
        <v>47688</v>
      </c>
      <c r="L4331" s="109"/>
      <c r="M4331" s="1"/>
      <c r="N4331" s="1"/>
      <c r="O4331" s="1"/>
    </row>
    <row r="4332" spans="9:15">
      <c r="I4332" s="108">
        <f t="shared" si="282"/>
        <v>4327</v>
      </c>
      <c r="J4332" s="100">
        <f t="shared" si="282"/>
        <v>47689</v>
      </c>
      <c r="K4332" s="100">
        <f t="shared" si="282"/>
        <v>47689</v>
      </c>
      <c r="L4332" s="109"/>
      <c r="M4332" s="1"/>
      <c r="N4332" s="1"/>
      <c r="O4332" s="1"/>
    </row>
    <row r="4333" spans="9:15">
      <c r="I4333" s="108">
        <f t="shared" si="282"/>
        <v>4328</v>
      </c>
      <c r="J4333" s="100">
        <f t="shared" si="282"/>
        <v>47690</v>
      </c>
      <c r="K4333" s="100">
        <f t="shared" si="282"/>
        <v>47690</v>
      </c>
      <c r="L4333" s="109"/>
      <c r="M4333" s="1"/>
      <c r="N4333" s="1"/>
      <c r="O4333" s="1"/>
    </row>
    <row r="4334" spans="9:15">
      <c r="I4334" s="108">
        <f t="shared" si="282"/>
        <v>4329</v>
      </c>
      <c r="J4334" s="100">
        <f t="shared" si="282"/>
        <v>47691</v>
      </c>
      <c r="K4334" s="100">
        <f t="shared" si="282"/>
        <v>47691</v>
      </c>
      <c r="L4334" s="109"/>
      <c r="M4334" s="1"/>
      <c r="N4334" s="1"/>
      <c r="O4334" s="1"/>
    </row>
    <row r="4335" spans="9:15">
      <c r="I4335" s="108">
        <f t="shared" si="282"/>
        <v>4330</v>
      </c>
      <c r="J4335" s="100">
        <f t="shared" si="282"/>
        <v>47692</v>
      </c>
      <c r="K4335" s="100">
        <f t="shared" si="282"/>
        <v>47692</v>
      </c>
      <c r="L4335" s="109"/>
      <c r="M4335" s="1"/>
      <c r="N4335" s="1"/>
      <c r="O4335" s="1"/>
    </row>
    <row r="4336" spans="9:15">
      <c r="I4336" s="108">
        <f t="shared" si="282"/>
        <v>4331</v>
      </c>
      <c r="J4336" s="100">
        <f t="shared" si="282"/>
        <v>47693</v>
      </c>
      <c r="K4336" s="100">
        <f t="shared" si="282"/>
        <v>47693</v>
      </c>
      <c r="L4336" s="109"/>
      <c r="M4336" s="1"/>
      <c r="N4336" s="1"/>
      <c r="O4336" s="1"/>
    </row>
    <row r="4337" spans="9:15">
      <c r="I4337" s="108">
        <f t="shared" si="282"/>
        <v>4332</v>
      </c>
      <c r="J4337" s="100">
        <f t="shared" si="282"/>
        <v>47694</v>
      </c>
      <c r="K4337" s="100">
        <f t="shared" si="282"/>
        <v>47694</v>
      </c>
      <c r="L4337" s="109"/>
      <c r="M4337" s="1"/>
      <c r="N4337" s="1"/>
      <c r="O4337" s="1"/>
    </row>
    <row r="4338" spans="9:15">
      <c r="I4338" s="108">
        <f t="shared" si="282"/>
        <v>4333</v>
      </c>
      <c r="J4338" s="100">
        <f t="shared" si="282"/>
        <v>47695</v>
      </c>
      <c r="K4338" s="100">
        <f t="shared" si="282"/>
        <v>47695</v>
      </c>
      <c r="L4338" s="109"/>
      <c r="M4338" s="1"/>
      <c r="N4338" s="1"/>
      <c r="O4338" s="1"/>
    </row>
    <row r="4339" spans="9:15">
      <c r="I4339" s="108">
        <f t="shared" si="282"/>
        <v>4334</v>
      </c>
      <c r="J4339" s="100">
        <f t="shared" si="282"/>
        <v>47696</v>
      </c>
      <c r="K4339" s="100">
        <f t="shared" si="282"/>
        <v>47696</v>
      </c>
      <c r="L4339" s="109"/>
      <c r="M4339" s="1"/>
      <c r="N4339" s="1"/>
      <c r="O4339" s="1"/>
    </row>
    <row r="4340" spans="9:15">
      <c r="I4340" s="108">
        <f t="shared" si="282"/>
        <v>4335</v>
      </c>
      <c r="J4340" s="100">
        <f t="shared" si="282"/>
        <v>47697</v>
      </c>
      <c r="K4340" s="100">
        <f t="shared" si="282"/>
        <v>47697</v>
      </c>
      <c r="L4340" s="109"/>
      <c r="M4340" s="1"/>
      <c r="N4340" s="1"/>
      <c r="O4340" s="1"/>
    </row>
    <row r="4341" spans="9:15">
      <c r="I4341" s="108">
        <f t="shared" si="282"/>
        <v>4336</v>
      </c>
      <c r="J4341" s="100">
        <f t="shared" si="282"/>
        <v>47698</v>
      </c>
      <c r="K4341" s="100">
        <f t="shared" si="282"/>
        <v>47698</v>
      </c>
      <c r="L4341" s="109"/>
      <c r="M4341" s="1"/>
      <c r="N4341" s="1"/>
      <c r="O4341" s="1"/>
    </row>
    <row r="4342" spans="9:15">
      <c r="I4342" s="108">
        <f t="shared" si="282"/>
        <v>4337</v>
      </c>
      <c r="J4342" s="100">
        <f t="shared" si="282"/>
        <v>47699</v>
      </c>
      <c r="K4342" s="100">
        <f t="shared" si="282"/>
        <v>47699</v>
      </c>
      <c r="L4342" s="109"/>
      <c r="M4342" s="1"/>
      <c r="N4342" s="1"/>
      <c r="O4342" s="1"/>
    </row>
    <row r="4343" spans="9:15">
      <c r="I4343" s="108">
        <f t="shared" si="282"/>
        <v>4338</v>
      </c>
      <c r="J4343" s="100">
        <f t="shared" si="282"/>
        <v>47700</v>
      </c>
      <c r="K4343" s="100">
        <f t="shared" si="282"/>
        <v>47700</v>
      </c>
      <c r="L4343" s="109"/>
      <c r="M4343" s="1"/>
      <c r="N4343" s="1"/>
      <c r="O4343" s="1"/>
    </row>
    <row r="4344" spans="9:15">
      <c r="I4344" s="108">
        <f t="shared" ref="I4344:K4359" si="283">I4343+1</f>
        <v>4339</v>
      </c>
      <c r="J4344" s="100">
        <f t="shared" si="283"/>
        <v>47701</v>
      </c>
      <c r="K4344" s="100">
        <f t="shared" si="283"/>
        <v>47701</v>
      </c>
      <c r="L4344" s="109"/>
      <c r="M4344" s="1"/>
      <c r="N4344" s="1"/>
      <c r="O4344" s="1"/>
    </row>
    <row r="4345" spans="9:15">
      <c r="I4345" s="108">
        <f t="shared" si="283"/>
        <v>4340</v>
      </c>
      <c r="J4345" s="100">
        <f t="shared" si="283"/>
        <v>47702</v>
      </c>
      <c r="K4345" s="100">
        <f t="shared" si="283"/>
        <v>47702</v>
      </c>
      <c r="L4345" s="109"/>
      <c r="M4345" s="1"/>
      <c r="N4345" s="1"/>
      <c r="O4345" s="1"/>
    </row>
    <row r="4346" spans="9:15">
      <c r="I4346" s="108">
        <f t="shared" si="283"/>
        <v>4341</v>
      </c>
      <c r="J4346" s="100">
        <f t="shared" si="283"/>
        <v>47703</v>
      </c>
      <c r="K4346" s="100">
        <f t="shared" si="283"/>
        <v>47703</v>
      </c>
      <c r="L4346" s="109"/>
      <c r="M4346" s="1"/>
      <c r="N4346" s="1"/>
      <c r="O4346" s="1"/>
    </row>
    <row r="4347" spans="9:15">
      <c r="I4347" s="108">
        <f t="shared" si="283"/>
        <v>4342</v>
      </c>
      <c r="J4347" s="100">
        <f t="shared" si="283"/>
        <v>47704</v>
      </c>
      <c r="K4347" s="100">
        <f t="shared" si="283"/>
        <v>47704</v>
      </c>
      <c r="L4347" s="109"/>
      <c r="M4347" s="1"/>
      <c r="N4347" s="1"/>
      <c r="O4347" s="1"/>
    </row>
    <row r="4348" spans="9:15">
      <c r="I4348" s="108">
        <f t="shared" si="283"/>
        <v>4343</v>
      </c>
      <c r="J4348" s="100">
        <f t="shared" si="283"/>
        <v>47705</v>
      </c>
      <c r="K4348" s="100">
        <f t="shared" si="283"/>
        <v>47705</v>
      </c>
      <c r="L4348" s="109"/>
      <c r="M4348" s="1"/>
      <c r="N4348" s="1"/>
      <c r="O4348" s="1"/>
    </row>
    <row r="4349" spans="9:15">
      <c r="I4349" s="108">
        <f t="shared" si="283"/>
        <v>4344</v>
      </c>
      <c r="J4349" s="100">
        <f t="shared" si="283"/>
        <v>47706</v>
      </c>
      <c r="K4349" s="100">
        <f t="shared" si="283"/>
        <v>47706</v>
      </c>
      <c r="L4349" s="109"/>
      <c r="M4349" s="1"/>
      <c r="N4349" s="1"/>
      <c r="O4349" s="1"/>
    </row>
    <row r="4350" spans="9:15">
      <c r="I4350" s="108">
        <f t="shared" si="283"/>
        <v>4345</v>
      </c>
      <c r="J4350" s="100">
        <f t="shared" si="283"/>
        <v>47707</v>
      </c>
      <c r="K4350" s="100">
        <f t="shared" si="283"/>
        <v>47707</v>
      </c>
      <c r="L4350" s="109"/>
      <c r="M4350" s="1"/>
      <c r="N4350" s="1"/>
      <c r="O4350" s="1"/>
    </row>
    <row r="4351" spans="9:15">
      <c r="I4351" s="108">
        <f t="shared" si="283"/>
        <v>4346</v>
      </c>
      <c r="J4351" s="100">
        <f t="shared" si="283"/>
        <v>47708</v>
      </c>
      <c r="K4351" s="100">
        <f t="shared" si="283"/>
        <v>47708</v>
      </c>
      <c r="L4351" s="109"/>
      <c r="M4351" s="1"/>
      <c r="N4351" s="1"/>
      <c r="O4351" s="1"/>
    </row>
    <row r="4352" spans="9:15">
      <c r="I4352" s="108">
        <f t="shared" si="283"/>
        <v>4347</v>
      </c>
      <c r="J4352" s="100">
        <f t="shared" si="283"/>
        <v>47709</v>
      </c>
      <c r="K4352" s="100">
        <f t="shared" si="283"/>
        <v>47709</v>
      </c>
      <c r="L4352" s="109"/>
      <c r="M4352" s="1"/>
      <c r="N4352" s="1"/>
      <c r="O4352" s="1"/>
    </row>
    <row r="4353" spans="9:15">
      <c r="I4353" s="108">
        <f t="shared" si="283"/>
        <v>4348</v>
      </c>
      <c r="J4353" s="100">
        <f t="shared" si="283"/>
        <v>47710</v>
      </c>
      <c r="K4353" s="100">
        <f t="shared" si="283"/>
        <v>47710</v>
      </c>
      <c r="L4353" s="109"/>
      <c r="M4353" s="1"/>
      <c r="N4353" s="1"/>
      <c r="O4353" s="1"/>
    </row>
    <row r="4354" spans="9:15">
      <c r="I4354" s="108">
        <f t="shared" si="283"/>
        <v>4349</v>
      </c>
      <c r="J4354" s="100">
        <f t="shared" si="283"/>
        <v>47711</v>
      </c>
      <c r="K4354" s="100">
        <f t="shared" si="283"/>
        <v>47711</v>
      </c>
      <c r="L4354" s="109"/>
      <c r="M4354" s="1"/>
      <c r="N4354" s="1"/>
      <c r="O4354" s="1"/>
    </row>
    <row r="4355" spans="9:15">
      <c r="I4355" s="108">
        <f t="shared" si="283"/>
        <v>4350</v>
      </c>
      <c r="J4355" s="100">
        <f t="shared" si="283"/>
        <v>47712</v>
      </c>
      <c r="K4355" s="100">
        <f t="shared" si="283"/>
        <v>47712</v>
      </c>
      <c r="L4355" s="109"/>
      <c r="M4355" s="1"/>
      <c r="N4355" s="1"/>
      <c r="O4355" s="1"/>
    </row>
    <row r="4356" spans="9:15">
      <c r="I4356" s="108">
        <f t="shared" si="283"/>
        <v>4351</v>
      </c>
      <c r="J4356" s="100">
        <f t="shared" si="283"/>
        <v>47713</v>
      </c>
      <c r="K4356" s="100">
        <f t="shared" si="283"/>
        <v>47713</v>
      </c>
      <c r="L4356" s="109"/>
      <c r="M4356" s="1"/>
      <c r="N4356" s="1"/>
      <c r="O4356" s="1"/>
    </row>
    <row r="4357" spans="9:15">
      <c r="I4357" s="108">
        <f t="shared" si="283"/>
        <v>4352</v>
      </c>
      <c r="J4357" s="100">
        <f t="shared" si="283"/>
        <v>47714</v>
      </c>
      <c r="K4357" s="100">
        <f t="shared" si="283"/>
        <v>47714</v>
      </c>
      <c r="L4357" s="109"/>
      <c r="M4357" s="1"/>
      <c r="N4357" s="1"/>
      <c r="O4357" s="1"/>
    </row>
    <row r="4358" spans="9:15">
      <c r="I4358" s="108">
        <f t="shared" si="283"/>
        <v>4353</v>
      </c>
      <c r="J4358" s="100">
        <f t="shared" si="283"/>
        <v>47715</v>
      </c>
      <c r="K4358" s="100">
        <f t="shared" si="283"/>
        <v>47715</v>
      </c>
      <c r="L4358" s="109"/>
      <c r="M4358" s="1"/>
      <c r="N4358" s="1"/>
      <c r="O4358" s="1"/>
    </row>
    <row r="4359" spans="9:15">
      <c r="I4359" s="108">
        <f t="shared" si="283"/>
        <v>4354</v>
      </c>
      <c r="J4359" s="100">
        <f t="shared" si="283"/>
        <v>47716</v>
      </c>
      <c r="K4359" s="100">
        <f t="shared" si="283"/>
        <v>47716</v>
      </c>
      <c r="L4359" s="109"/>
      <c r="M4359" s="1"/>
      <c r="N4359" s="1"/>
      <c r="O4359" s="1"/>
    </row>
    <row r="4360" spans="9:15">
      <c r="I4360" s="108">
        <f t="shared" ref="I4360:K4375" si="284">I4359+1</f>
        <v>4355</v>
      </c>
      <c r="J4360" s="100">
        <f t="shared" si="284"/>
        <v>47717</v>
      </c>
      <c r="K4360" s="100">
        <f t="shared" si="284"/>
        <v>47717</v>
      </c>
      <c r="L4360" s="109"/>
      <c r="M4360" s="1"/>
      <c r="N4360" s="1"/>
      <c r="O4360" s="1"/>
    </row>
    <row r="4361" spans="9:15">
      <c r="I4361" s="108">
        <f t="shared" si="284"/>
        <v>4356</v>
      </c>
      <c r="J4361" s="100">
        <f t="shared" si="284"/>
        <v>47718</v>
      </c>
      <c r="K4361" s="100">
        <f t="shared" si="284"/>
        <v>47718</v>
      </c>
      <c r="L4361" s="109"/>
      <c r="M4361" s="1"/>
      <c r="N4361" s="1"/>
      <c r="O4361" s="1"/>
    </row>
    <row r="4362" spans="9:15">
      <c r="I4362" s="108">
        <f t="shared" si="284"/>
        <v>4357</v>
      </c>
      <c r="J4362" s="100">
        <f t="shared" si="284"/>
        <v>47719</v>
      </c>
      <c r="K4362" s="100">
        <f t="shared" si="284"/>
        <v>47719</v>
      </c>
      <c r="L4362" s="109"/>
      <c r="M4362" s="1"/>
      <c r="N4362" s="1"/>
      <c r="O4362" s="1"/>
    </row>
    <row r="4363" spans="9:15">
      <c r="I4363" s="108">
        <f t="shared" si="284"/>
        <v>4358</v>
      </c>
      <c r="J4363" s="100">
        <f t="shared" si="284"/>
        <v>47720</v>
      </c>
      <c r="K4363" s="100">
        <f t="shared" si="284"/>
        <v>47720</v>
      </c>
      <c r="L4363" s="109"/>
      <c r="M4363" s="1"/>
      <c r="N4363" s="1"/>
      <c r="O4363" s="1"/>
    </row>
    <row r="4364" spans="9:15">
      <c r="I4364" s="108">
        <f t="shared" si="284"/>
        <v>4359</v>
      </c>
      <c r="J4364" s="100">
        <f t="shared" si="284"/>
        <v>47721</v>
      </c>
      <c r="K4364" s="100">
        <f t="shared" si="284"/>
        <v>47721</v>
      </c>
      <c r="L4364" s="109"/>
      <c r="M4364" s="1"/>
      <c r="N4364" s="1"/>
      <c r="O4364" s="1"/>
    </row>
    <row r="4365" spans="9:15">
      <c r="I4365" s="108">
        <f t="shared" si="284"/>
        <v>4360</v>
      </c>
      <c r="J4365" s="100">
        <f t="shared" si="284"/>
        <v>47722</v>
      </c>
      <c r="K4365" s="100">
        <f t="shared" si="284"/>
        <v>47722</v>
      </c>
      <c r="L4365" s="109"/>
      <c r="M4365" s="1"/>
      <c r="N4365" s="1"/>
      <c r="O4365" s="1"/>
    </row>
    <row r="4366" spans="9:15">
      <c r="I4366" s="108">
        <f t="shared" si="284"/>
        <v>4361</v>
      </c>
      <c r="J4366" s="100">
        <f t="shared" si="284"/>
        <v>47723</v>
      </c>
      <c r="K4366" s="100">
        <f t="shared" si="284"/>
        <v>47723</v>
      </c>
      <c r="L4366" s="109"/>
      <c r="M4366" s="1"/>
      <c r="N4366" s="1"/>
      <c r="O4366" s="1"/>
    </row>
    <row r="4367" spans="9:15">
      <c r="I4367" s="108">
        <f t="shared" si="284"/>
        <v>4362</v>
      </c>
      <c r="J4367" s="100">
        <f t="shared" si="284"/>
        <v>47724</v>
      </c>
      <c r="K4367" s="100">
        <f t="shared" si="284"/>
        <v>47724</v>
      </c>
      <c r="L4367" s="109"/>
      <c r="M4367" s="1"/>
      <c r="N4367" s="1"/>
      <c r="O4367" s="1"/>
    </row>
    <row r="4368" spans="9:15">
      <c r="I4368" s="108">
        <f t="shared" si="284"/>
        <v>4363</v>
      </c>
      <c r="J4368" s="100">
        <f t="shared" si="284"/>
        <v>47725</v>
      </c>
      <c r="K4368" s="100">
        <f t="shared" si="284"/>
        <v>47725</v>
      </c>
      <c r="L4368" s="109"/>
      <c r="M4368" s="1"/>
      <c r="N4368" s="1"/>
      <c r="O4368" s="1"/>
    </row>
    <row r="4369" spans="9:15">
      <c r="I4369" s="108">
        <f t="shared" si="284"/>
        <v>4364</v>
      </c>
      <c r="J4369" s="100">
        <f t="shared" si="284"/>
        <v>47726</v>
      </c>
      <c r="K4369" s="100">
        <f t="shared" si="284"/>
        <v>47726</v>
      </c>
      <c r="L4369" s="109"/>
      <c r="M4369" s="1"/>
      <c r="N4369" s="1"/>
      <c r="O4369" s="1"/>
    </row>
    <row r="4370" spans="9:15">
      <c r="I4370" s="108">
        <f t="shared" si="284"/>
        <v>4365</v>
      </c>
      <c r="J4370" s="100">
        <f t="shared" si="284"/>
        <v>47727</v>
      </c>
      <c r="K4370" s="100">
        <f t="shared" si="284"/>
        <v>47727</v>
      </c>
      <c r="L4370" s="109"/>
      <c r="M4370" s="1"/>
      <c r="N4370" s="1"/>
      <c r="O4370" s="1"/>
    </row>
    <row r="4371" spans="9:15">
      <c r="I4371" s="108">
        <f t="shared" si="284"/>
        <v>4366</v>
      </c>
      <c r="J4371" s="100">
        <f t="shared" si="284"/>
        <v>47728</v>
      </c>
      <c r="K4371" s="100">
        <f t="shared" si="284"/>
        <v>47728</v>
      </c>
      <c r="L4371" s="109"/>
      <c r="M4371" s="1"/>
      <c r="N4371" s="1"/>
      <c r="O4371" s="1"/>
    </row>
    <row r="4372" spans="9:15">
      <c r="I4372" s="108">
        <f t="shared" si="284"/>
        <v>4367</v>
      </c>
      <c r="J4372" s="100">
        <f t="shared" si="284"/>
        <v>47729</v>
      </c>
      <c r="K4372" s="100">
        <f t="shared" si="284"/>
        <v>47729</v>
      </c>
      <c r="L4372" s="109"/>
      <c r="M4372" s="1"/>
      <c r="N4372" s="1"/>
      <c r="O4372" s="1"/>
    </row>
    <row r="4373" spans="9:15">
      <c r="I4373" s="108">
        <f t="shared" si="284"/>
        <v>4368</v>
      </c>
      <c r="J4373" s="100">
        <f t="shared" si="284"/>
        <v>47730</v>
      </c>
      <c r="K4373" s="100">
        <f t="shared" si="284"/>
        <v>47730</v>
      </c>
      <c r="L4373" s="109"/>
      <c r="M4373" s="1"/>
      <c r="N4373" s="1"/>
      <c r="O4373" s="1"/>
    </row>
    <row r="4374" spans="9:15">
      <c r="I4374" s="108">
        <f t="shared" si="284"/>
        <v>4369</v>
      </c>
      <c r="J4374" s="100">
        <f t="shared" si="284"/>
        <v>47731</v>
      </c>
      <c r="K4374" s="100">
        <f t="shared" si="284"/>
        <v>47731</v>
      </c>
      <c r="L4374" s="109"/>
      <c r="M4374" s="1"/>
      <c r="N4374" s="1"/>
      <c r="O4374" s="1"/>
    </row>
    <row r="4375" spans="9:15">
      <c r="I4375" s="108">
        <f t="shared" si="284"/>
        <v>4370</v>
      </c>
      <c r="J4375" s="100">
        <f t="shared" si="284"/>
        <v>47732</v>
      </c>
      <c r="K4375" s="100">
        <f t="shared" si="284"/>
        <v>47732</v>
      </c>
      <c r="L4375" s="109"/>
      <c r="M4375" s="1"/>
      <c r="N4375" s="1"/>
      <c r="O4375" s="1"/>
    </row>
    <row r="4376" spans="9:15">
      <c r="I4376" s="108">
        <f t="shared" ref="I4376:K4391" si="285">I4375+1</f>
        <v>4371</v>
      </c>
      <c r="J4376" s="100">
        <f t="shared" si="285"/>
        <v>47733</v>
      </c>
      <c r="K4376" s="100">
        <f t="shared" si="285"/>
        <v>47733</v>
      </c>
      <c r="L4376" s="109"/>
      <c r="M4376" s="1"/>
      <c r="N4376" s="1"/>
      <c r="O4376" s="1"/>
    </row>
    <row r="4377" spans="9:15">
      <c r="I4377" s="108">
        <f t="shared" si="285"/>
        <v>4372</v>
      </c>
      <c r="J4377" s="100">
        <f t="shared" si="285"/>
        <v>47734</v>
      </c>
      <c r="K4377" s="100">
        <f t="shared" si="285"/>
        <v>47734</v>
      </c>
      <c r="L4377" s="109"/>
      <c r="M4377" s="1"/>
      <c r="N4377" s="1"/>
      <c r="O4377" s="1"/>
    </row>
    <row r="4378" spans="9:15">
      <c r="I4378" s="108">
        <f t="shared" si="285"/>
        <v>4373</v>
      </c>
      <c r="J4378" s="100">
        <f t="shared" si="285"/>
        <v>47735</v>
      </c>
      <c r="K4378" s="100">
        <f t="shared" si="285"/>
        <v>47735</v>
      </c>
      <c r="L4378" s="109"/>
      <c r="M4378" s="1"/>
      <c r="N4378" s="1"/>
      <c r="O4378" s="1"/>
    </row>
    <row r="4379" spans="9:15">
      <c r="I4379" s="108">
        <f t="shared" si="285"/>
        <v>4374</v>
      </c>
      <c r="J4379" s="100">
        <f t="shared" si="285"/>
        <v>47736</v>
      </c>
      <c r="K4379" s="100">
        <f t="shared" si="285"/>
        <v>47736</v>
      </c>
      <c r="L4379" s="109"/>
      <c r="M4379" s="1"/>
      <c r="N4379" s="1"/>
      <c r="O4379" s="1"/>
    </row>
    <row r="4380" spans="9:15">
      <c r="I4380" s="108">
        <f t="shared" si="285"/>
        <v>4375</v>
      </c>
      <c r="J4380" s="100">
        <f t="shared" si="285"/>
        <v>47737</v>
      </c>
      <c r="K4380" s="100">
        <f t="shared" si="285"/>
        <v>47737</v>
      </c>
      <c r="L4380" s="109"/>
      <c r="M4380" s="1"/>
      <c r="N4380" s="1"/>
      <c r="O4380" s="1"/>
    </row>
    <row r="4381" spans="9:15">
      <c r="I4381" s="108">
        <f t="shared" si="285"/>
        <v>4376</v>
      </c>
      <c r="J4381" s="100">
        <f t="shared" si="285"/>
        <v>47738</v>
      </c>
      <c r="K4381" s="100">
        <f t="shared" si="285"/>
        <v>47738</v>
      </c>
      <c r="L4381" s="109"/>
      <c r="M4381" s="1"/>
      <c r="N4381" s="1"/>
      <c r="O4381" s="1"/>
    </row>
    <row r="4382" spans="9:15">
      <c r="I4382" s="108">
        <f t="shared" si="285"/>
        <v>4377</v>
      </c>
      <c r="J4382" s="100">
        <f t="shared" si="285"/>
        <v>47739</v>
      </c>
      <c r="K4382" s="100">
        <f t="shared" si="285"/>
        <v>47739</v>
      </c>
      <c r="L4382" s="109"/>
      <c r="M4382" s="1"/>
      <c r="N4382" s="1"/>
      <c r="O4382" s="1"/>
    </row>
    <row r="4383" spans="9:15">
      <c r="I4383" s="108">
        <f t="shared" si="285"/>
        <v>4378</v>
      </c>
      <c r="J4383" s="100">
        <f t="shared" si="285"/>
        <v>47740</v>
      </c>
      <c r="K4383" s="100">
        <f t="shared" si="285"/>
        <v>47740</v>
      </c>
      <c r="L4383" s="109"/>
      <c r="M4383" s="1"/>
      <c r="N4383" s="1"/>
      <c r="O4383" s="1"/>
    </row>
    <row r="4384" spans="9:15">
      <c r="I4384" s="108">
        <f t="shared" si="285"/>
        <v>4379</v>
      </c>
      <c r="J4384" s="100">
        <f t="shared" si="285"/>
        <v>47741</v>
      </c>
      <c r="K4384" s="100">
        <f t="shared" si="285"/>
        <v>47741</v>
      </c>
      <c r="L4384" s="109"/>
      <c r="M4384" s="1"/>
      <c r="N4384" s="1"/>
      <c r="O4384" s="1"/>
    </row>
    <row r="4385" spans="9:15">
      <c r="I4385" s="108">
        <f t="shared" si="285"/>
        <v>4380</v>
      </c>
      <c r="J4385" s="100">
        <f t="shared" si="285"/>
        <v>47742</v>
      </c>
      <c r="K4385" s="100">
        <f t="shared" si="285"/>
        <v>47742</v>
      </c>
      <c r="L4385" s="109"/>
      <c r="M4385" s="1"/>
      <c r="N4385" s="1"/>
      <c r="O4385" s="1"/>
    </row>
    <row r="4386" spans="9:15">
      <c r="I4386" s="108">
        <f t="shared" si="285"/>
        <v>4381</v>
      </c>
      <c r="J4386" s="100">
        <f t="shared" si="285"/>
        <v>47743</v>
      </c>
      <c r="K4386" s="100">
        <f t="shared" si="285"/>
        <v>47743</v>
      </c>
      <c r="L4386" s="109"/>
      <c r="M4386" s="1"/>
      <c r="N4386" s="1"/>
      <c r="O4386" s="1"/>
    </row>
    <row r="4387" spans="9:15">
      <c r="I4387" s="108">
        <f t="shared" si="285"/>
        <v>4382</v>
      </c>
      <c r="J4387" s="100">
        <f t="shared" si="285"/>
        <v>47744</v>
      </c>
      <c r="K4387" s="100">
        <f t="shared" si="285"/>
        <v>47744</v>
      </c>
      <c r="L4387" s="109"/>
      <c r="M4387" s="1"/>
      <c r="N4387" s="1"/>
      <c r="O4387" s="1"/>
    </row>
    <row r="4388" spans="9:15">
      <c r="I4388" s="108">
        <f t="shared" si="285"/>
        <v>4383</v>
      </c>
      <c r="J4388" s="100">
        <f t="shared" si="285"/>
        <v>47745</v>
      </c>
      <c r="K4388" s="100">
        <f t="shared" si="285"/>
        <v>47745</v>
      </c>
      <c r="L4388" s="109"/>
      <c r="M4388" s="1"/>
      <c r="N4388" s="1"/>
      <c r="O4388" s="1"/>
    </row>
    <row r="4389" spans="9:15">
      <c r="I4389" s="108">
        <f t="shared" si="285"/>
        <v>4384</v>
      </c>
      <c r="J4389" s="100">
        <f t="shared" si="285"/>
        <v>47746</v>
      </c>
      <c r="K4389" s="100">
        <f t="shared" si="285"/>
        <v>47746</v>
      </c>
      <c r="L4389" s="109"/>
      <c r="M4389" s="1"/>
      <c r="N4389" s="1"/>
      <c r="O4389" s="1"/>
    </row>
    <row r="4390" spans="9:15">
      <c r="I4390" s="108">
        <f t="shared" si="285"/>
        <v>4385</v>
      </c>
      <c r="J4390" s="100">
        <f t="shared" si="285"/>
        <v>47747</v>
      </c>
      <c r="K4390" s="100">
        <f t="shared" si="285"/>
        <v>47747</v>
      </c>
      <c r="L4390" s="109"/>
      <c r="M4390" s="1"/>
      <c r="N4390" s="1"/>
      <c r="O4390" s="1"/>
    </row>
    <row r="4391" spans="9:15">
      <c r="I4391" s="108">
        <f t="shared" si="285"/>
        <v>4386</v>
      </c>
      <c r="J4391" s="100">
        <f t="shared" si="285"/>
        <v>47748</v>
      </c>
      <c r="K4391" s="100">
        <f t="shared" si="285"/>
        <v>47748</v>
      </c>
      <c r="L4391" s="109"/>
      <c r="M4391" s="1"/>
      <c r="N4391" s="1"/>
      <c r="O4391" s="1"/>
    </row>
    <row r="4392" spans="9:15">
      <c r="I4392" s="108">
        <f t="shared" ref="I4392:K4407" si="286">I4391+1</f>
        <v>4387</v>
      </c>
      <c r="J4392" s="100">
        <f t="shared" si="286"/>
        <v>47749</v>
      </c>
      <c r="K4392" s="100">
        <f t="shared" si="286"/>
        <v>47749</v>
      </c>
      <c r="L4392" s="109"/>
      <c r="M4392" s="1"/>
      <c r="N4392" s="1"/>
      <c r="O4392" s="1"/>
    </row>
    <row r="4393" spans="9:15">
      <c r="I4393" s="108">
        <f t="shared" si="286"/>
        <v>4388</v>
      </c>
      <c r="J4393" s="100">
        <f t="shared" si="286"/>
        <v>47750</v>
      </c>
      <c r="K4393" s="100">
        <f t="shared" si="286"/>
        <v>47750</v>
      </c>
      <c r="L4393" s="109"/>
      <c r="M4393" s="1"/>
      <c r="N4393" s="1"/>
      <c r="O4393" s="1"/>
    </row>
    <row r="4394" spans="9:15">
      <c r="I4394" s="108">
        <f t="shared" si="286"/>
        <v>4389</v>
      </c>
      <c r="J4394" s="100">
        <f t="shared" si="286"/>
        <v>47751</v>
      </c>
      <c r="K4394" s="100">
        <f t="shared" si="286"/>
        <v>47751</v>
      </c>
      <c r="L4394" s="109"/>
      <c r="M4394" s="1"/>
      <c r="N4394" s="1"/>
      <c r="O4394" s="1"/>
    </row>
    <row r="4395" spans="9:15">
      <c r="I4395" s="108">
        <f t="shared" si="286"/>
        <v>4390</v>
      </c>
      <c r="J4395" s="100">
        <f t="shared" si="286"/>
        <v>47752</v>
      </c>
      <c r="K4395" s="100">
        <f t="shared" si="286"/>
        <v>47752</v>
      </c>
      <c r="L4395" s="109"/>
      <c r="M4395" s="1"/>
      <c r="N4395" s="1"/>
      <c r="O4395" s="1"/>
    </row>
    <row r="4396" spans="9:15">
      <c r="I4396" s="108">
        <f t="shared" si="286"/>
        <v>4391</v>
      </c>
      <c r="J4396" s="100">
        <f t="shared" si="286"/>
        <v>47753</v>
      </c>
      <c r="K4396" s="100">
        <f t="shared" si="286"/>
        <v>47753</v>
      </c>
      <c r="L4396" s="109"/>
      <c r="M4396" s="1"/>
      <c r="N4396" s="1"/>
      <c r="O4396" s="1"/>
    </row>
    <row r="4397" spans="9:15">
      <c r="I4397" s="108">
        <f t="shared" si="286"/>
        <v>4392</v>
      </c>
      <c r="J4397" s="100">
        <f t="shared" si="286"/>
        <v>47754</v>
      </c>
      <c r="K4397" s="100">
        <f t="shared" si="286"/>
        <v>47754</v>
      </c>
      <c r="L4397" s="109"/>
      <c r="M4397" s="1"/>
      <c r="N4397" s="1"/>
      <c r="O4397" s="1"/>
    </row>
    <row r="4398" spans="9:15">
      <c r="I4398" s="108">
        <f t="shared" si="286"/>
        <v>4393</v>
      </c>
      <c r="J4398" s="100">
        <f t="shared" si="286"/>
        <v>47755</v>
      </c>
      <c r="K4398" s="100">
        <f t="shared" si="286"/>
        <v>47755</v>
      </c>
      <c r="L4398" s="109"/>
      <c r="M4398" s="1"/>
      <c r="N4398" s="1"/>
      <c r="O4398" s="1"/>
    </row>
    <row r="4399" spans="9:15">
      <c r="I4399" s="108">
        <f t="shared" si="286"/>
        <v>4394</v>
      </c>
      <c r="J4399" s="100">
        <f t="shared" si="286"/>
        <v>47756</v>
      </c>
      <c r="K4399" s="100">
        <f t="shared" si="286"/>
        <v>47756</v>
      </c>
      <c r="L4399" s="109"/>
      <c r="M4399" s="1"/>
      <c r="N4399" s="1"/>
      <c r="O4399" s="1"/>
    </row>
    <row r="4400" spans="9:15">
      <c r="I4400" s="108">
        <f t="shared" si="286"/>
        <v>4395</v>
      </c>
      <c r="J4400" s="100">
        <f t="shared" si="286"/>
        <v>47757</v>
      </c>
      <c r="K4400" s="100">
        <f t="shared" si="286"/>
        <v>47757</v>
      </c>
      <c r="L4400" s="109"/>
      <c r="M4400" s="1"/>
      <c r="N4400" s="1"/>
      <c r="O4400" s="1"/>
    </row>
    <row r="4401" spans="9:15">
      <c r="I4401" s="108">
        <f t="shared" si="286"/>
        <v>4396</v>
      </c>
      <c r="J4401" s="100">
        <f t="shared" si="286"/>
        <v>47758</v>
      </c>
      <c r="K4401" s="100">
        <f t="shared" si="286"/>
        <v>47758</v>
      </c>
      <c r="L4401" s="109"/>
      <c r="M4401" s="1"/>
      <c r="N4401" s="1"/>
      <c r="O4401" s="1"/>
    </row>
    <row r="4402" spans="9:15">
      <c r="I4402" s="108">
        <f t="shared" si="286"/>
        <v>4397</v>
      </c>
      <c r="J4402" s="100">
        <f t="shared" si="286"/>
        <v>47759</v>
      </c>
      <c r="K4402" s="100">
        <f t="shared" si="286"/>
        <v>47759</v>
      </c>
      <c r="L4402" s="109"/>
      <c r="M4402" s="1"/>
      <c r="N4402" s="1"/>
      <c r="O4402" s="1"/>
    </row>
    <row r="4403" spans="9:15">
      <c r="I4403" s="108">
        <f t="shared" si="286"/>
        <v>4398</v>
      </c>
      <c r="J4403" s="100">
        <f t="shared" si="286"/>
        <v>47760</v>
      </c>
      <c r="K4403" s="100">
        <f t="shared" si="286"/>
        <v>47760</v>
      </c>
      <c r="L4403" s="109"/>
      <c r="M4403" s="1"/>
      <c r="N4403" s="1"/>
      <c r="O4403" s="1"/>
    </row>
    <row r="4404" spans="9:15">
      <c r="I4404" s="108">
        <f t="shared" si="286"/>
        <v>4399</v>
      </c>
      <c r="J4404" s="100">
        <f t="shared" si="286"/>
        <v>47761</v>
      </c>
      <c r="K4404" s="100">
        <f t="shared" si="286"/>
        <v>47761</v>
      </c>
      <c r="L4404" s="109"/>
      <c r="M4404" s="1"/>
      <c r="N4404" s="1"/>
      <c r="O4404" s="1"/>
    </row>
    <row r="4405" spans="9:15">
      <c r="I4405" s="108">
        <f t="shared" si="286"/>
        <v>4400</v>
      </c>
      <c r="J4405" s="100">
        <f t="shared" si="286"/>
        <v>47762</v>
      </c>
      <c r="K4405" s="100">
        <f t="shared" si="286"/>
        <v>47762</v>
      </c>
      <c r="L4405" s="109"/>
      <c r="M4405" s="1"/>
      <c r="N4405" s="1"/>
      <c r="O4405" s="1"/>
    </row>
    <row r="4406" spans="9:15">
      <c r="I4406" s="108">
        <f t="shared" si="286"/>
        <v>4401</v>
      </c>
      <c r="J4406" s="100">
        <f t="shared" si="286"/>
        <v>47763</v>
      </c>
      <c r="K4406" s="100">
        <f t="shared" si="286"/>
        <v>47763</v>
      </c>
      <c r="L4406" s="109"/>
      <c r="M4406" s="1"/>
      <c r="N4406" s="1"/>
      <c r="O4406" s="1"/>
    </row>
    <row r="4407" spans="9:15">
      <c r="I4407" s="108">
        <f t="shared" si="286"/>
        <v>4402</v>
      </c>
      <c r="J4407" s="100">
        <f t="shared" si="286"/>
        <v>47764</v>
      </c>
      <c r="K4407" s="100">
        <f t="shared" si="286"/>
        <v>47764</v>
      </c>
      <c r="L4407" s="109"/>
      <c r="M4407" s="1"/>
      <c r="N4407" s="1"/>
      <c r="O4407" s="1"/>
    </row>
    <row r="4408" spans="9:15">
      <c r="I4408" s="108">
        <f t="shared" ref="I4408:K4423" si="287">I4407+1</f>
        <v>4403</v>
      </c>
      <c r="J4408" s="100">
        <f t="shared" si="287"/>
        <v>47765</v>
      </c>
      <c r="K4408" s="100">
        <f t="shared" si="287"/>
        <v>47765</v>
      </c>
      <c r="L4408" s="109"/>
      <c r="M4408" s="1"/>
      <c r="N4408" s="1"/>
      <c r="O4408" s="1"/>
    </row>
    <row r="4409" spans="9:15">
      <c r="I4409" s="108">
        <f t="shared" si="287"/>
        <v>4404</v>
      </c>
      <c r="J4409" s="100">
        <f t="shared" si="287"/>
        <v>47766</v>
      </c>
      <c r="K4409" s="100">
        <f t="shared" si="287"/>
        <v>47766</v>
      </c>
      <c r="L4409" s="109"/>
      <c r="M4409" s="1"/>
      <c r="N4409" s="1"/>
      <c r="O4409" s="1"/>
    </row>
    <row r="4410" spans="9:15">
      <c r="I4410" s="108">
        <f t="shared" si="287"/>
        <v>4405</v>
      </c>
      <c r="J4410" s="100">
        <f t="shared" si="287"/>
        <v>47767</v>
      </c>
      <c r="K4410" s="100">
        <f t="shared" si="287"/>
        <v>47767</v>
      </c>
      <c r="L4410" s="109"/>
      <c r="M4410" s="1"/>
      <c r="N4410" s="1"/>
      <c r="O4410" s="1"/>
    </row>
    <row r="4411" spans="9:15">
      <c r="I4411" s="108">
        <f t="shared" si="287"/>
        <v>4406</v>
      </c>
      <c r="J4411" s="100">
        <f t="shared" si="287"/>
        <v>47768</v>
      </c>
      <c r="K4411" s="100">
        <f t="shared" si="287"/>
        <v>47768</v>
      </c>
      <c r="L4411" s="109"/>
      <c r="M4411" s="1"/>
      <c r="N4411" s="1"/>
      <c r="O4411" s="1"/>
    </row>
    <row r="4412" spans="9:15">
      <c r="I4412" s="108">
        <f t="shared" si="287"/>
        <v>4407</v>
      </c>
      <c r="J4412" s="100">
        <f t="shared" si="287"/>
        <v>47769</v>
      </c>
      <c r="K4412" s="100">
        <f t="shared" si="287"/>
        <v>47769</v>
      </c>
      <c r="L4412" s="109"/>
      <c r="M4412" s="1"/>
      <c r="N4412" s="1"/>
      <c r="O4412" s="1"/>
    </row>
    <row r="4413" spans="9:15">
      <c r="I4413" s="108">
        <f t="shared" si="287"/>
        <v>4408</v>
      </c>
      <c r="J4413" s="100">
        <f t="shared" si="287"/>
        <v>47770</v>
      </c>
      <c r="K4413" s="100">
        <f t="shared" si="287"/>
        <v>47770</v>
      </c>
      <c r="L4413" s="109"/>
      <c r="M4413" s="1"/>
      <c r="N4413" s="1"/>
      <c r="O4413" s="1"/>
    </row>
    <row r="4414" spans="9:15">
      <c r="I4414" s="108">
        <f t="shared" si="287"/>
        <v>4409</v>
      </c>
      <c r="J4414" s="100">
        <f t="shared" si="287"/>
        <v>47771</v>
      </c>
      <c r="K4414" s="100">
        <f t="shared" si="287"/>
        <v>47771</v>
      </c>
      <c r="L4414" s="109"/>
      <c r="M4414" s="1"/>
      <c r="N4414" s="1"/>
      <c r="O4414" s="1"/>
    </row>
    <row r="4415" spans="9:15">
      <c r="I4415" s="108">
        <f t="shared" si="287"/>
        <v>4410</v>
      </c>
      <c r="J4415" s="100">
        <f t="shared" si="287"/>
        <v>47772</v>
      </c>
      <c r="K4415" s="100">
        <f t="shared" si="287"/>
        <v>47772</v>
      </c>
      <c r="L4415" s="109"/>
      <c r="M4415" s="1"/>
      <c r="N4415" s="1"/>
      <c r="O4415" s="1"/>
    </row>
    <row r="4416" spans="9:15">
      <c r="I4416" s="108">
        <f t="shared" si="287"/>
        <v>4411</v>
      </c>
      <c r="J4416" s="100">
        <f t="shared" si="287"/>
        <v>47773</v>
      </c>
      <c r="K4416" s="100">
        <f t="shared" si="287"/>
        <v>47773</v>
      </c>
      <c r="L4416" s="109"/>
      <c r="M4416" s="1"/>
      <c r="N4416" s="1"/>
      <c r="O4416" s="1"/>
    </row>
    <row r="4417" spans="9:15">
      <c r="I4417" s="108">
        <f t="shared" si="287"/>
        <v>4412</v>
      </c>
      <c r="J4417" s="100">
        <f t="shared" si="287"/>
        <v>47774</v>
      </c>
      <c r="K4417" s="100">
        <f t="shared" si="287"/>
        <v>47774</v>
      </c>
      <c r="L4417" s="109"/>
      <c r="M4417" s="1"/>
      <c r="N4417" s="1"/>
      <c r="O4417" s="1"/>
    </row>
    <row r="4418" spans="9:15">
      <c r="I4418" s="108">
        <f t="shared" si="287"/>
        <v>4413</v>
      </c>
      <c r="J4418" s="100">
        <f t="shared" si="287"/>
        <v>47775</v>
      </c>
      <c r="K4418" s="100">
        <f t="shared" si="287"/>
        <v>47775</v>
      </c>
      <c r="L4418" s="109"/>
      <c r="M4418" s="1"/>
      <c r="N4418" s="1"/>
      <c r="O4418" s="1"/>
    </row>
    <row r="4419" spans="9:15">
      <c r="I4419" s="108">
        <f t="shared" si="287"/>
        <v>4414</v>
      </c>
      <c r="J4419" s="100">
        <f t="shared" si="287"/>
        <v>47776</v>
      </c>
      <c r="K4419" s="100">
        <f t="shared" si="287"/>
        <v>47776</v>
      </c>
      <c r="L4419" s="109"/>
      <c r="M4419" s="1"/>
      <c r="N4419" s="1"/>
      <c r="O4419" s="1"/>
    </row>
    <row r="4420" spans="9:15">
      <c r="I4420" s="108">
        <f t="shared" si="287"/>
        <v>4415</v>
      </c>
      <c r="J4420" s="100">
        <f t="shared" si="287"/>
        <v>47777</v>
      </c>
      <c r="K4420" s="100">
        <f t="shared" si="287"/>
        <v>47777</v>
      </c>
      <c r="L4420" s="109"/>
      <c r="M4420" s="1"/>
      <c r="N4420" s="1"/>
      <c r="O4420" s="1"/>
    </row>
    <row r="4421" spans="9:15">
      <c r="I4421" s="108">
        <f t="shared" si="287"/>
        <v>4416</v>
      </c>
      <c r="J4421" s="100">
        <f t="shared" si="287"/>
        <v>47778</v>
      </c>
      <c r="K4421" s="100">
        <f t="shared" si="287"/>
        <v>47778</v>
      </c>
      <c r="L4421" s="109"/>
      <c r="M4421" s="1"/>
      <c r="N4421" s="1"/>
      <c r="O4421" s="1"/>
    </row>
    <row r="4422" spans="9:15">
      <c r="I4422" s="108">
        <f t="shared" si="287"/>
        <v>4417</v>
      </c>
      <c r="J4422" s="100">
        <f t="shared" si="287"/>
        <v>47779</v>
      </c>
      <c r="K4422" s="100">
        <f t="shared" si="287"/>
        <v>47779</v>
      </c>
      <c r="L4422" s="109"/>
      <c r="M4422" s="1"/>
      <c r="N4422" s="1"/>
      <c r="O4422" s="1"/>
    </row>
    <row r="4423" spans="9:15">
      <c r="I4423" s="108">
        <f t="shared" si="287"/>
        <v>4418</v>
      </c>
      <c r="J4423" s="100">
        <f t="shared" si="287"/>
        <v>47780</v>
      </c>
      <c r="K4423" s="100">
        <f t="shared" si="287"/>
        <v>47780</v>
      </c>
      <c r="L4423" s="109"/>
      <c r="M4423" s="1"/>
      <c r="N4423" s="1"/>
      <c r="O4423" s="1"/>
    </row>
    <row r="4424" spans="9:15">
      <c r="I4424" s="108">
        <f t="shared" ref="I4424:K4439" si="288">I4423+1</f>
        <v>4419</v>
      </c>
      <c r="J4424" s="100">
        <f t="shared" si="288"/>
        <v>47781</v>
      </c>
      <c r="K4424" s="100">
        <f t="shared" si="288"/>
        <v>47781</v>
      </c>
      <c r="L4424" s="109"/>
      <c r="M4424" s="1"/>
      <c r="N4424" s="1"/>
      <c r="O4424" s="1"/>
    </row>
    <row r="4425" spans="9:15">
      <c r="I4425" s="108">
        <f t="shared" si="288"/>
        <v>4420</v>
      </c>
      <c r="J4425" s="100">
        <f t="shared" si="288"/>
        <v>47782</v>
      </c>
      <c r="K4425" s="100">
        <f t="shared" si="288"/>
        <v>47782</v>
      </c>
      <c r="L4425" s="109"/>
      <c r="M4425" s="1"/>
      <c r="N4425" s="1"/>
      <c r="O4425" s="1"/>
    </row>
    <row r="4426" spans="9:15">
      <c r="I4426" s="108">
        <f t="shared" si="288"/>
        <v>4421</v>
      </c>
      <c r="J4426" s="100">
        <f t="shared" si="288"/>
        <v>47783</v>
      </c>
      <c r="K4426" s="100">
        <f t="shared" si="288"/>
        <v>47783</v>
      </c>
      <c r="L4426" s="109"/>
      <c r="M4426" s="1"/>
      <c r="N4426" s="1"/>
      <c r="O4426" s="1"/>
    </row>
    <row r="4427" spans="9:15">
      <c r="I4427" s="108">
        <f t="shared" si="288"/>
        <v>4422</v>
      </c>
      <c r="J4427" s="100">
        <f t="shared" si="288"/>
        <v>47784</v>
      </c>
      <c r="K4427" s="100">
        <f t="shared" si="288"/>
        <v>47784</v>
      </c>
      <c r="L4427" s="109"/>
      <c r="M4427" s="1"/>
      <c r="N4427" s="1"/>
      <c r="O4427" s="1"/>
    </row>
    <row r="4428" spans="9:15">
      <c r="I4428" s="108">
        <f t="shared" si="288"/>
        <v>4423</v>
      </c>
      <c r="J4428" s="100">
        <f t="shared" si="288"/>
        <v>47785</v>
      </c>
      <c r="K4428" s="100">
        <f t="shared" si="288"/>
        <v>47785</v>
      </c>
      <c r="L4428" s="109"/>
      <c r="M4428" s="1"/>
      <c r="N4428" s="1"/>
      <c r="O4428" s="1"/>
    </row>
    <row r="4429" spans="9:15">
      <c r="I4429" s="108">
        <f t="shared" si="288"/>
        <v>4424</v>
      </c>
      <c r="J4429" s="100">
        <f t="shared" si="288"/>
        <v>47786</v>
      </c>
      <c r="K4429" s="100">
        <f t="shared" si="288"/>
        <v>47786</v>
      </c>
      <c r="L4429" s="109"/>
      <c r="M4429" s="1"/>
      <c r="N4429" s="1"/>
      <c r="O4429" s="1"/>
    </row>
    <row r="4430" spans="9:15">
      <c r="I4430" s="108">
        <f t="shared" si="288"/>
        <v>4425</v>
      </c>
      <c r="J4430" s="100">
        <f t="shared" si="288"/>
        <v>47787</v>
      </c>
      <c r="K4430" s="100">
        <f t="shared" si="288"/>
        <v>47787</v>
      </c>
      <c r="L4430" s="109"/>
      <c r="M4430" s="1"/>
      <c r="N4430" s="1"/>
      <c r="O4430" s="1"/>
    </row>
    <row r="4431" spans="9:15">
      <c r="I4431" s="108">
        <f t="shared" si="288"/>
        <v>4426</v>
      </c>
      <c r="J4431" s="100">
        <f t="shared" si="288"/>
        <v>47788</v>
      </c>
      <c r="K4431" s="100">
        <f t="shared" si="288"/>
        <v>47788</v>
      </c>
      <c r="L4431" s="109"/>
      <c r="M4431" s="1"/>
      <c r="N4431" s="1"/>
      <c r="O4431" s="1"/>
    </row>
    <row r="4432" spans="9:15">
      <c r="I4432" s="108">
        <f t="shared" si="288"/>
        <v>4427</v>
      </c>
      <c r="J4432" s="100">
        <f t="shared" si="288"/>
        <v>47789</v>
      </c>
      <c r="K4432" s="100">
        <f t="shared" si="288"/>
        <v>47789</v>
      </c>
      <c r="L4432" s="109"/>
      <c r="M4432" s="1"/>
      <c r="N4432" s="1"/>
      <c r="O4432" s="1"/>
    </row>
    <row r="4433" spans="9:15">
      <c r="I4433" s="108">
        <f t="shared" si="288"/>
        <v>4428</v>
      </c>
      <c r="J4433" s="100">
        <f t="shared" si="288"/>
        <v>47790</v>
      </c>
      <c r="K4433" s="100">
        <f t="shared" si="288"/>
        <v>47790</v>
      </c>
      <c r="L4433" s="109"/>
      <c r="M4433" s="1"/>
      <c r="N4433" s="1"/>
      <c r="O4433" s="1"/>
    </row>
    <row r="4434" spans="9:15">
      <c r="I4434" s="108">
        <f t="shared" si="288"/>
        <v>4429</v>
      </c>
      <c r="J4434" s="100">
        <f t="shared" si="288"/>
        <v>47791</v>
      </c>
      <c r="K4434" s="100">
        <f t="shared" si="288"/>
        <v>47791</v>
      </c>
      <c r="L4434" s="109"/>
      <c r="M4434" s="1"/>
      <c r="N4434" s="1"/>
      <c r="O4434" s="1"/>
    </row>
    <row r="4435" spans="9:15">
      <c r="I4435" s="108">
        <f t="shared" si="288"/>
        <v>4430</v>
      </c>
      <c r="J4435" s="100">
        <f t="shared" si="288"/>
        <v>47792</v>
      </c>
      <c r="K4435" s="100">
        <f t="shared" si="288"/>
        <v>47792</v>
      </c>
      <c r="L4435" s="109"/>
      <c r="M4435" s="1"/>
      <c r="N4435" s="1"/>
      <c r="O4435" s="1"/>
    </row>
    <row r="4436" spans="9:15">
      <c r="I4436" s="108">
        <f t="shared" si="288"/>
        <v>4431</v>
      </c>
      <c r="J4436" s="100">
        <f t="shared" si="288"/>
        <v>47793</v>
      </c>
      <c r="K4436" s="100">
        <f t="shared" si="288"/>
        <v>47793</v>
      </c>
      <c r="L4436" s="109"/>
      <c r="M4436" s="1"/>
      <c r="N4436" s="1"/>
      <c r="O4436" s="1"/>
    </row>
    <row r="4437" spans="9:15">
      <c r="I4437" s="108">
        <f t="shared" si="288"/>
        <v>4432</v>
      </c>
      <c r="J4437" s="100">
        <f t="shared" si="288"/>
        <v>47794</v>
      </c>
      <c r="K4437" s="100">
        <f t="shared" si="288"/>
        <v>47794</v>
      </c>
      <c r="L4437" s="109"/>
      <c r="M4437" s="1"/>
      <c r="N4437" s="1"/>
      <c r="O4437" s="1"/>
    </row>
    <row r="4438" spans="9:15">
      <c r="I4438" s="108">
        <f t="shared" si="288"/>
        <v>4433</v>
      </c>
      <c r="J4438" s="100">
        <f t="shared" si="288"/>
        <v>47795</v>
      </c>
      <c r="K4438" s="100">
        <f t="shared" si="288"/>
        <v>47795</v>
      </c>
      <c r="L4438" s="109"/>
      <c r="M4438" s="1"/>
      <c r="N4438" s="1"/>
      <c r="O4438" s="1"/>
    </row>
    <row r="4439" spans="9:15">
      <c r="I4439" s="108">
        <f t="shared" si="288"/>
        <v>4434</v>
      </c>
      <c r="J4439" s="100">
        <f t="shared" si="288"/>
        <v>47796</v>
      </c>
      <c r="K4439" s="100">
        <f t="shared" si="288"/>
        <v>47796</v>
      </c>
      <c r="L4439" s="109"/>
      <c r="M4439" s="1"/>
      <c r="N4439" s="1"/>
      <c r="O4439" s="1"/>
    </row>
    <row r="4440" spans="9:15">
      <c r="I4440" s="108">
        <f t="shared" ref="I4440:K4455" si="289">I4439+1</f>
        <v>4435</v>
      </c>
      <c r="J4440" s="100">
        <f t="shared" si="289"/>
        <v>47797</v>
      </c>
      <c r="K4440" s="100">
        <f t="shared" si="289"/>
        <v>47797</v>
      </c>
      <c r="L4440" s="109"/>
      <c r="M4440" s="1"/>
      <c r="N4440" s="1"/>
      <c r="O4440" s="1"/>
    </row>
    <row r="4441" spans="9:15">
      <c r="I4441" s="108">
        <f t="shared" si="289"/>
        <v>4436</v>
      </c>
      <c r="J4441" s="100">
        <f t="shared" si="289"/>
        <v>47798</v>
      </c>
      <c r="K4441" s="100">
        <f t="shared" si="289"/>
        <v>47798</v>
      </c>
      <c r="L4441" s="109"/>
      <c r="M4441" s="1"/>
      <c r="N4441" s="1"/>
      <c r="O4441" s="1"/>
    </row>
    <row r="4442" spans="9:15">
      <c r="I4442" s="108">
        <f t="shared" si="289"/>
        <v>4437</v>
      </c>
      <c r="J4442" s="100">
        <f t="shared" si="289"/>
        <v>47799</v>
      </c>
      <c r="K4442" s="100">
        <f t="shared" si="289"/>
        <v>47799</v>
      </c>
      <c r="L4442" s="109"/>
      <c r="M4442" s="1"/>
      <c r="N4442" s="1"/>
      <c r="O4442" s="1"/>
    </row>
    <row r="4443" spans="9:15">
      <c r="I4443" s="108">
        <f t="shared" si="289"/>
        <v>4438</v>
      </c>
      <c r="J4443" s="100">
        <f t="shared" si="289"/>
        <v>47800</v>
      </c>
      <c r="K4443" s="100">
        <f t="shared" si="289"/>
        <v>47800</v>
      </c>
      <c r="L4443" s="109"/>
      <c r="M4443" s="1"/>
      <c r="N4443" s="1"/>
      <c r="O4443" s="1"/>
    </row>
    <row r="4444" spans="9:15">
      <c r="I4444" s="108">
        <f t="shared" si="289"/>
        <v>4439</v>
      </c>
      <c r="J4444" s="100">
        <f t="shared" si="289"/>
        <v>47801</v>
      </c>
      <c r="K4444" s="100">
        <f t="shared" si="289"/>
        <v>47801</v>
      </c>
      <c r="L4444" s="109"/>
      <c r="M4444" s="1"/>
      <c r="N4444" s="1"/>
      <c r="O4444" s="1"/>
    </row>
    <row r="4445" spans="9:15">
      <c r="I4445" s="108">
        <f t="shared" si="289"/>
        <v>4440</v>
      </c>
      <c r="J4445" s="100">
        <f t="shared" si="289"/>
        <v>47802</v>
      </c>
      <c r="K4445" s="100">
        <f t="shared" si="289"/>
        <v>47802</v>
      </c>
      <c r="L4445" s="109"/>
      <c r="M4445" s="1"/>
      <c r="N4445" s="1"/>
      <c r="O4445" s="1"/>
    </row>
    <row r="4446" spans="9:15">
      <c r="I4446" s="108">
        <f t="shared" si="289"/>
        <v>4441</v>
      </c>
      <c r="J4446" s="100">
        <f t="shared" si="289"/>
        <v>47803</v>
      </c>
      <c r="K4446" s="100">
        <f t="shared" si="289"/>
        <v>47803</v>
      </c>
      <c r="L4446" s="109"/>
      <c r="M4446" s="1"/>
      <c r="N4446" s="1"/>
      <c r="O4446" s="1"/>
    </row>
    <row r="4447" spans="9:15">
      <c r="I4447" s="108">
        <f t="shared" si="289"/>
        <v>4442</v>
      </c>
      <c r="J4447" s="100">
        <f t="shared" si="289"/>
        <v>47804</v>
      </c>
      <c r="K4447" s="100">
        <f t="shared" si="289"/>
        <v>47804</v>
      </c>
      <c r="L4447" s="109"/>
      <c r="M4447" s="1"/>
      <c r="N4447" s="1"/>
      <c r="O4447" s="1"/>
    </row>
    <row r="4448" spans="9:15">
      <c r="I4448" s="108">
        <f t="shared" si="289"/>
        <v>4443</v>
      </c>
      <c r="J4448" s="100">
        <f t="shared" si="289"/>
        <v>47805</v>
      </c>
      <c r="K4448" s="100">
        <f t="shared" si="289"/>
        <v>47805</v>
      </c>
      <c r="L4448" s="109"/>
      <c r="M4448" s="1"/>
      <c r="N4448" s="1"/>
      <c r="O4448" s="1"/>
    </row>
    <row r="4449" spans="9:15">
      <c r="I4449" s="108">
        <f t="shared" si="289"/>
        <v>4444</v>
      </c>
      <c r="J4449" s="100">
        <f t="shared" si="289"/>
        <v>47806</v>
      </c>
      <c r="K4449" s="100">
        <f t="shared" si="289"/>
        <v>47806</v>
      </c>
      <c r="L4449" s="109"/>
      <c r="M4449" s="1"/>
      <c r="N4449" s="1"/>
      <c r="O4449" s="1"/>
    </row>
    <row r="4450" spans="9:15">
      <c r="I4450" s="108">
        <f t="shared" si="289"/>
        <v>4445</v>
      </c>
      <c r="J4450" s="100">
        <f t="shared" si="289"/>
        <v>47807</v>
      </c>
      <c r="K4450" s="100">
        <f t="shared" si="289"/>
        <v>47807</v>
      </c>
      <c r="L4450" s="109"/>
      <c r="M4450" s="1"/>
      <c r="N4450" s="1"/>
      <c r="O4450" s="1"/>
    </row>
    <row r="4451" spans="9:15">
      <c r="I4451" s="108">
        <f t="shared" si="289"/>
        <v>4446</v>
      </c>
      <c r="J4451" s="100">
        <f t="shared" si="289"/>
        <v>47808</v>
      </c>
      <c r="K4451" s="100">
        <f t="shared" si="289"/>
        <v>47808</v>
      </c>
      <c r="L4451" s="109"/>
      <c r="M4451" s="1"/>
      <c r="N4451" s="1"/>
      <c r="O4451" s="1"/>
    </row>
    <row r="4452" spans="9:15">
      <c r="I4452" s="108">
        <f t="shared" si="289"/>
        <v>4447</v>
      </c>
      <c r="J4452" s="100">
        <f t="shared" si="289"/>
        <v>47809</v>
      </c>
      <c r="K4452" s="100">
        <f t="shared" si="289"/>
        <v>47809</v>
      </c>
      <c r="L4452" s="109"/>
      <c r="M4452" s="1"/>
      <c r="N4452" s="1"/>
      <c r="O4452" s="1"/>
    </row>
    <row r="4453" spans="9:15">
      <c r="I4453" s="108">
        <f t="shared" si="289"/>
        <v>4448</v>
      </c>
      <c r="J4453" s="100">
        <f t="shared" si="289"/>
        <v>47810</v>
      </c>
      <c r="K4453" s="100">
        <f t="shared" si="289"/>
        <v>47810</v>
      </c>
      <c r="L4453" s="109"/>
      <c r="M4453" s="1"/>
      <c r="N4453" s="1"/>
      <c r="O4453" s="1"/>
    </row>
    <row r="4454" spans="9:15">
      <c r="I4454" s="108">
        <f t="shared" si="289"/>
        <v>4449</v>
      </c>
      <c r="J4454" s="100">
        <f t="shared" si="289"/>
        <v>47811</v>
      </c>
      <c r="K4454" s="100">
        <f t="shared" si="289"/>
        <v>47811</v>
      </c>
      <c r="L4454" s="109"/>
      <c r="M4454" s="1"/>
      <c r="N4454" s="1"/>
      <c r="O4454" s="1"/>
    </row>
    <row r="4455" spans="9:15">
      <c r="I4455" s="108">
        <f t="shared" si="289"/>
        <v>4450</v>
      </c>
      <c r="J4455" s="100">
        <f t="shared" si="289"/>
        <v>47812</v>
      </c>
      <c r="K4455" s="100">
        <f t="shared" si="289"/>
        <v>47812</v>
      </c>
      <c r="L4455" s="109"/>
      <c r="M4455" s="1"/>
      <c r="N4455" s="1"/>
      <c r="O4455" s="1"/>
    </row>
    <row r="4456" spans="9:15">
      <c r="I4456" s="108">
        <f t="shared" ref="I4456:K4471" si="290">I4455+1</f>
        <v>4451</v>
      </c>
      <c r="J4456" s="100">
        <f t="shared" si="290"/>
        <v>47813</v>
      </c>
      <c r="K4456" s="100">
        <f t="shared" si="290"/>
        <v>47813</v>
      </c>
      <c r="L4456" s="109"/>
      <c r="M4456" s="1"/>
      <c r="N4456" s="1"/>
      <c r="O4456" s="1"/>
    </row>
    <row r="4457" spans="9:15">
      <c r="I4457" s="108">
        <f t="shared" si="290"/>
        <v>4452</v>
      </c>
      <c r="J4457" s="100">
        <f t="shared" si="290"/>
        <v>47814</v>
      </c>
      <c r="K4457" s="100">
        <f t="shared" si="290"/>
        <v>47814</v>
      </c>
      <c r="L4457" s="109"/>
      <c r="M4457" s="1"/>
      <c r="N4457" s="1"/>
      <c r="O4457" s="1"/>
    </row>
    <row r="4458" spans="9:15">
      <c r="I4458" s="108">
        <f t="shared" si="290"/>
        <v>4453</v>
      </c>
      <c r="J4458" s="100">
        <f t="shared" si="290"/>
        <v>47815</v>
      </c>
      <c r="K4458" s="100">
        <f t="shared" si="290"/>
        <v>47815</v>
      </c>
      <c r="L4458" s="109"/>
      <c r="M4458" s="1"/>
      <c r="N4458" s="1"/>
      <c r="O4458" s="1"/>
    </row>
    <row r="4459" spans="9:15">
      <c r="I4459" s="108">
        <f t="shared" si="290"/>
        <v>4454</v>
      </c>
      <c r="J4459" s="100">
        <f t="shared" si="290"/>
        <v>47816</v>
      </c>
      <c r="K4459" s="100">
        <f t="shared" si="290"/>
        <v>47816</v>
      </c>
      <c r="L4459" s="109"/>
      <c r="M4459" s="1"/>
      <c r="N4459" s="1"/>
      <c r="O4459" s="1"/>
    </row>
    <row r="4460" spans="9:15">
      <c r="I4460" s="108">
        <f t="shared" si="290"/>
        <v>4455</v>
      </c>
      <c r="J4460" s="100">
        <f t="shared" si="290"/>
        <v>47817</v>
      </c>
      <c r="K4460" s="100">
        <f t="shared" si="290"/>
        <v>47817</v>
      </c>
      <c r="L4460" s="109"/>
      <c r="M4460" s="1"/>
      <c r="N4460" s="1"/>
      <c r="O4460" s="1"/>
    </row>
    <row r="4461" spans="9:15">
      <c r="I4461" s="108">
        <f t="shared" si="290"/>
        <v>4456</v>
      </c>
      <c r="J4461" s="100">
        <f t="shared" si="290"/>
        <v>47818</v>
      </c>
      <c r="K4461" s="100">
        <f t="shared" si="290"/>
        <v>47818</v>
      </c>
      <c r="L4461" s="109"/>
      <c r="M4461" s="1"/>
      <c r="N4461" s="1"/>
      <c r="O4461" s="1"/>
    </row>
    <row r="4462" spans="9:15">
      <c r="I4462" s="108">
        <f t="shared" si="290"/>
        <v>4457</v>
      </c>
      <c r="J4462" s="100">
        <f t="shared" si="290"/>
        <v>47819</v>
      </c>
      <c r="K4462" s="100">
        <f t="shared" si="290"/>
        <v>47819</v>
      </c>
      <c r="L4462" s="109"/>
      <c r="M4462" s="1"/>
      <c r="N4462" s="1"/>
      <c r="O4462" s="1"/>
    </row>
    <row r="4463" spans="9:15">
      <c r="I4463" s="108">
        <f t="shared" si="290"/>
        <v>4458</v>
      </c>
      <c r="J4463" s="100">
        <f t="shared" si="290"/>
        <v>47820</v>
      </c>
      <c r="K4463" s="100">
        <f t="shared" si="290"/>
        <v>47820</v>
      </c>
      <c r="L4463" s="109"/>
      <c r="M4463" s="1"/>
      <c r="N4463" s="1"/>
      <c r="O4463" s="1"/>
    </row>
    <row r="4464" spans="9:15">
      <c r="I4464" s="108">
        <f t="shared" si="290"/>
        <v>4459</v>
      </c>
      <c r="J4464" s="100">
        <f t="shared" si="290"/>
        <v>47821</v>
      </c>
      <c r="K4464" s="100">
        <f t="shared" si="290"/>
        <v>47821</v>
      </c>
      <c r="L4464" s="109"/>
      <c r="M4464" s="1"/>
      <c r="N4464" s="1"/>
      <c r="O4464" s="1"/>
    </row>
    <row r="4465" spans="9:15">
      <c r="I4465" s="108">
        <f t="shared" si="290"/>
        <v>4460</v>
      </c>
      <c r="J4465" s="100">
        <f t="shared" si="290"/>
        <v>47822</v>
      </c>
      <c r="K4465" s="100">
        <f t="shared" si="290"/>
        <v>47822</v>
      </c>
      <c r="L4465" s="109"/>
      <c r="M4465" s="1"/>
      <c r="N4465" s="1"/>
      <c r="O4465" s="1"/>
    </row>
    <row r="4466" spans="9:15">
      <c r="I4466" s="108">
        <f t="shared" si="290"/>
        <v>4461</v>
      </c>
      <c r="J4466" s="100">
        <f t="shared" si="290"/>
        <v>47823</v>
      </c>
      <c r="K4466" s="100">
        <f t="shared" si="290"/>
        <v>47823</v>
      </c>
      <c r="L4466" s="109"/>
      <c r="M4466" s="1"/>
      <c r="N4466" s="1"/>
      <c r="O4466" s="1"/>
    </row>
    <row r="4467" spans="9:15">
      <c r="I4467" s="108">
        <f t="shared" si="290"/>
        <v>4462</v>
      </c>
      <c r="J4467" s="100">
        <f t="shared" si="290"/>
        <v>47824</v>
      </c>
      <c r="K4467" s="100">
        <f t="shared" si="290"/>
        <v>47824</v>
      </c>
      <c r="L4467" s="109"/>
      <c r="M4467" s="1"/>
      <c r="N4467" s="1"/>
      <c r="O4467" s="1"/>
    </row>
    <row r="4468" spans="9:15">
      <c r="I4468" s="108">
        <f t="shared" si="290"/>
        <v>4463</v>
      </c>
      <c r="J4468" s="100">
        <f t="shared" si="290"/>
        <v>47825</v>
      </c>
      <c r="K4468" s="100">
        <f t="shared" si="290"/>
        <v>47825</v>
      </c>
      <c r="L4468" s="109"/>
      <c r="M4468" s="1"/>
      <c r="N4468" s="1"/>
      <c r="O4468" s="1"/>
    </row>
    <row r="4469" spans="9:15">
      <c r="I4469" s="108">
        <f t="shared" si="290"/>
        <v>4464</v>
      </c>
      <c r="J4469" s="100">
        <f t="shared" si="290"/>
        <v>47826</v>
      </c>
      <c r="K4469" s="100">
        <f t="shared" si="290"/>
        <v>47826</v>
      </c>
      <c r="L4469" s="109"/>
      <c r="M4469" s="1"/>
      <c r="N4469" s="1"/>
      <c r="O4469" s="1"/>
    </row>
    <row r="4470" spans="9:15">
      <c r="I4470" s="108">
        <f t="shared" si="290"/>
        <v>4465</v>
      </c>
      <c r="J4470" s="100">
        <f t="shared" si="290"/>
        <v>47827</v>
      </c>
      <c r="K4470" s="100">
        <f t="shared" si="290"/>
        <v>47827</v>
      </c>
      <c r="L4470" s="109"/>
      <c r="M4470" s="1"/>
      <c r="N4470" s="1"/>
      <c r="O4470" s="1"/>
    </row>
    <row r="4471" spans="9:15">
      <c r="I4471" s="108">
        <f t="shared" si="290"/>
        <v>4466</v>
      </c>
      <c r="J4471" s="100">
        <f t="shared" si="290"/>
        <v>47828</v>
      </c>
      <c r="K4471" s="100">
        <f t="shared" si="290"/>
        <v>47828</v>
      </c>
      <c r="L4471" s="109"/>
      <c r="M4471" s="1"/>
      <c r="N4471" s="1"/>
      <c r="O4471" s="1"/>
    </row>
    <row r="4472" spans="9:15">
      <c r="I4472" s="108">
        <f t="shared" ref="I4472:K4487" si="291">I4471+1</f>
        <v>4467</v>
      </c>
      <c r="J4472" s="100">
        <f t="shared" si="291"/>
        <v>47829</v>
      </c>
      <c r="K4472" s="100">
        <f t="shared" si="291"/>
        <v>47829</v>
      </c>
      <c r="L4472" s="109"/>
      <c r="M4472" s="1"/>
      <c r="N4472" s="1"/>
      <c r="O4472" s="1"/>
    </row>
    <row r="4473" spans="9:15">
      <c r="I4473" s="108">
        <f t="shared" si="291"/>
        <v>4468</v>
      </c>
      <c r="J4473" s="100">
        <f t="shared" si="291"/>
        <v>47830</v>
      </c>
      <c r="K4473" s="100">
        <f t="shared" si="291"/>
        <v>47830</v>
      </c>
      <c r="L4473" s="109"/>
      <c r="M4473" s="1"/>
      <c r="N4473" s="1"/>
      <c r="O4473" s="1"/>
    </row>
    <row r="4474" spans="9:15">
      <c r="I4474" s="108">
        <f t="shared" si="291"/>
        <v>4469</v>
      </c>
      <c r="J4474" s="100">
        <f t="shared" si="291"/>
        <v>47831</v>
      </c>
      <c r="K4474" s="100">
        <f t="shared" si="291"/>
        <v>47831</v>
      </c>
      <c r="L4474" s="109"/>
      <c r="M4474" s="1"/>
      <c r="N4474" s="1"/>
      <c r="O4474" s="1"/>
    </row>
    <row r="4475" spans="9:15">
      <c r="I4475" s="108">
        <f t="shared" si="291"/>
        <v>4470</v>
      </c>
      <c r="J4475" s="100">
        <f t="shared" si="291"/>
        <v>47832</v>
      </c>
      <c r="K4475" s="100">
        <f t="shared" si="291"/>
        <v>47832</v>
      </c>
      <c r="L4475" s="109"/>
      <c r="M4475" s="1"/>
      <c r="N4475" s="1"/>
      <c r="O4475" s="1"/>
    </row>
    <row r="4476" spans="9:15">
      <c r="I4476" s="108">
        <f t="shared" si="291"/>
        <v>4471</v>
      </c>
      <c r="J4476" s="100">
        <f t="shared" si="291"/>
        <v>47833</v>
      </c>
      <c r="K4476" s="100">
        <f t="shared" si="291"/>
        <v>47833</v>
      </c>
      <c r="L4476" s="109"/>
      <c r="M4476" s="1"/>
      <c r="N4476" s="1"/>
      <c r="O4476" s="1"/>
    </row>
    <row r="4477" spans="9:15">
      <c r="I4477" s="108">
        <f t="shared" si="291"/>
        <v>4472</v>
      </c>
      <c r="J4477" s="100">
        <f t="shared" si="291"/>
        <v>47834</v>
      </c>
      <c r="K4477" s="100">
        <f t="shared" si="291"/>
        <v>47834</v>
      </c>
      <c r="L4477" s="109"/>
      <c r="M4477" s="1"/>
      <c r="N4477" s="1"/>
      <c r="O4477" s="1"/>
    </row>
    <row r="4478" spans="9:15">
      <c r="I4478" s="108">
        <f t="shared" si="291"/>
        <v>4473</v>
      </c>
      <c r="J4478" s="100">
        <f t="shared" si="291"/>
        <v>47835</v>
      </c>
      <c r="K4478" s="100">
        <f t="shared" si="291"/>
        <v>47835</v>
      </c>
      <c r="L4478" s="109"/>
      <c r="M4478" s="1"/>
      <c r="N4478" s="1"/>
      <c r="O4478" s="1"/>
    </row>
    <row r="4479" spans="9:15">
      <c r="I4479" s="108">
        <f t="shared" si="291"/>
        <v>4474</v>
      </c>
      <c r="J4479" s="100">
        <f t="shared" si="291"/>
        <v>47836</v>
      </c>
      <c r="K4479" s="100">
        <f t="shared" si="291"/>
        <v>47836</v>
      </c>
      <c r="L4479" s="109"/>
      <c r="M4479" s="1"/>
      <c r="N4479" s="1"/>
      <c r="O4479" s="1"/>
    </row>
    <row r="4480" spans="9:15">
      <c r="I4480" s="108">
        <f t="shared" si="291"/>
        <v>4475</v>
      </c>
      <c r="J4480" s="100">
        <f t="shared" si="291"/>
        <v>47837</v>
      </c>
      <c r="K4480" s="100">
        <f t="shared" si="291"/>
        <v>47837</v>
      </c>
      <c r="L4480" s="109"/>
      <c r="M4480" s="1"/>
      <c r="N4480" s="1"/>
      <c r="O4480" s="1"/>
    </row>
    <row r="4481" spans="9:15">
      <c r="I4481" s="108">
        <f t="shared" si="291"/>
        <v>4476</v>
      </c>
      <c r="J4481" s="100">
        <f t="shared" si="291"/>
        <v>47838</v>
      </c>
      <c r="K4481" s="100">
        <f t="shared" si="291"/>
        <v>47838</v>
      </c>
      <c r="L4481" s="109"/>
      <c r="M4481" s="1"/>
      <c r="N4481" s="1"/>
      <c r="O4481" s="1"/>
    </row>
    <row r="4482" spans="9:15">
      <c r="I4482" s="108">
        <f t="shared" si="291"/>
        <v>4477</v>
      </c>
      <c r="J4482" s="100">
        <f t="shared" si="291"/>
        <v>47839</v>
      </c>
      <c r="K4482" s="100">
        <f t="shared" si="291"/>
        <v>47839</v>
      </c>
      <c r="L4482" s="109"/>
      <c r="M4482" s="1"/>
      <c r="N4482" s="1"/>
      <c r="O4482" s="1"/>
    </row>
    <row r="4483" spans="9:15">
      <c r="I4483" s="108">
        <f t="shared" si="291"/>
        <v>4478</v>
      </c>
      <c r="J4483" s="100">
        <f t="shared" si="291"/>
        <v>47840</v>
      </c>
      <c r="K4483" s="100">
        <f t="shared" si="291"/>
        <v>47840</v>
      </c>
      <c r="L4483" s="109"/>
      <c r="M4483" s="1"/>
      <c r="N4483" s="1"/>
      <c r="O4483" s="1"/>
    </row>
    <row r="4484" spans="9:15">
      <c r="I4484" s="108">
        <f t="shared" si="291"/>
        <v>4479</v>
      </c>
      <c r="J4484" s="100">
        <f t="shared" si="291"/>
        <v>47841</v>
      </c>
      <c r="K4484" s="100">
        <f t="shared" si="291"/>
        <v>47841</v>
      </c>
      <c r="L4484" s="109"/>
      <c r="M4484" s="1"/>
      <c r="N4484" s="1"/>
      <c r="O4484" s="1"/>
    </row>
    <row r="4485" spans="9:15">
      <c r="I4485" s="108">
        <f t="shared" si="291"/>
        <v>4480</v>
      </c>
      <c r="J4485" s="100">
        <f t="shared" si="291"/>
        <v>47842</v>
      </c>
      <c r="K4485" s="100">
        <f t="shared" si="291"/>
        <v>47842</v>
      </c>
      <c r="L4485" s="109"/>
      <c r="M4485" s="1"/>
      <c r="N4485" s="1"/>
      <c r="O4485" s="1"/>
    </row>
    <row r="4486" spans="9:15">
      <c r="I4486" s="108">
        <f t="shared" si="291"/>
        <v>4481</v>
      </c>
      <c r="J4486" s="100">
        <f t="shared" si="291"/>
        <v>47843</v>
      </c>
      <c r="K4486" s="100">
        <f t="shared" si="291"/>
        <v>47843</v>
      </c>
      <c r="L4486" s="109"/>
      <c r="M4486" s="1"/>
      <c r="N4486" s="1"/>
      <c r="O4486" s="1"/>
    </row>
    <row r="4487" spans="9:15">
      <c r="I4487" s="108">
        <f t="shared" si="291"/>
        <v>4482</v>
      </c>
      <c r="J4487" s="100">
        <f t="shared" si="291"/>
        <v>47844</v>
      </c>
      <c r="K4487" s="100">
        <f t="shared" si="291"/>
        <v>47844</v>
      </c>
      <c r="L4487" s="109"/>
      <c r="M4487" s="1"/>
      <c r="N4487" s="1"/>
      <c r="O4487" s="1"/>
    </row>
    <row r="4488" spans="9:15">
      <c r="I4488" s="108">
        <f t="shared" ref="I4488:K4503" si="292">I4487+1</f>
        <v>4483</v>
      </c>
      <c r="J4488" s="100">
        <f t="shared" si="292"/>
        <v>47845</v>
      </c>
      <c r="K4488" s="100">
        <f t="shared" si="292"/>
        <v>47845</v>
      </c>
      <c r="L4488" s="109"/>
      <c r="M4488" s="1"/>
      <c r="N4488" s="1"/>
      <c r="O4488" s="1"/>
    </row>
    <row r="4489" spans="9:15">
      <c r="I4489" s="108">
        <f t="shared" si="292"/>
        <v>4484</v>
      </c>
      <c r="J4489" s="100">
        <f t="shared" si="292"/>
        <v>47846</v>
      </c>
      <c r="K4489" s="100">
        <f t="shared" si="292"/>
        <v>47846</v>
      </c>
      <c r="L4489" s="109"/>
      <c r="M4489" s="1"/>
      <c r="N4489" s="1"/>
      <c r="O4489" s="1"/>
    </row>
    <row r="4490" spans="9:15">
      <c r="I4490" s="108">
        <f t="shared" si="292"/>
        <v>4485</v>
      </c>
      <c r="J4490" s="100">
        <f t="shared" si="292"/>
        <v>47847</v>
      </c>
      <c r="K4490" s="100">
        <f t="shared" si="292"/>
        <v>47847</v>
      </c>
      <c r="L4490" s="109"/>
      <c r="M4490" s="1"/>
      <c r="N4490" s="1"/>
      <c r="O4490" s="1"/>
    </row>
    <row r="4491" spans="9:15">
      <c r="I4491" s="108">
        <f t="shared" si="292"/>
        <v>4486</v>
      </c>
      <c r="J4491" s="100">
        <f t="shared" si="292"/>
        <v>47848</v>
      </c>
      <c r="K4491" s="100">
        <f t="shared" si="292"/>
        <v>47848</v>
      </c>
      <c r="L4491" s="109"/>
      <c r="M4491" s="1"/>
      <c r="N4491" s="1"/>
      <c r="O4491" s="1"/>
    </row>
    <row r="4492" spans="9:15">
      <c r="I4492" s="108">
        <f t="shared" si="292"/>
        <v>4487</v>
      </c>
      <c r="J4492" s="100">
        <f t="shared" si="292"/>
        <v>47849</v>
      </c>
      <c r="K4492" s="100">
        <f t="shared" si="292"/>
        <v>47849</v>
      </c>
      <c r="L4492" s="109"/>
      <c r="M4492" s="1"/>
      <c r="N4492" s="1"/>
      <c r="O4492" s="1"/>
    </row>
    <row r="4493" spans="9:15">
      <c r="I4493" s="108">
        <f t="shared" si="292"/>
        <v>4488</v>
      </c>
      <c r="J4493" s="100">
        <f t="shared" si="292"/>
        <v>47850</v>
      </c>
      <c r="K4493" s="100">
        <f t="shared" si="292"/>
        <v>47850</v>
      </c>
      <c r="L4493" s="109"/>
      <c r="M4493" s="1"/>
      <c r="N4493" s="1"/>
      <c r="O4493" s="1"/>
    </row>
    <row r="4494" spans="9:15">
      <c r="I4494" s="108">
        <f t="shared" si="292"/>
        <v>4489</v>
      </c>
      <c r="J4494" s="100">
        <f t="shared" si="292"/>
        <v>47851</v>
      </c>
      <c r="K4494" s="100">
        <f t="shared" si="292"/>
        <v>47851</v>
      </c>
      <c r="L4494" s="109"/>
      <c r="M4494" s="1"/>
      <c r="N4494" s="1"/>
      <c r="O4494" s="1"/>
    </row>
    <row r="4495" spans="9:15">
      <c r="I4495" s="108">
        <f t="shared" si="292"/>
        <v>4490</v>
      </c>
      <c r="J4495" s="100">
        <f t="shared" si="292"/>
        <v>47852</v>
      </c>
      <c r="K4495" s="100">
        <f t="shared" si="292"/>
        <v>47852</v>
      </c>
      <c r="L4495" s="109"/>
      <c r="M4495" s="1"/>
      <c r="N4495" s="1"/>
      <c r="O4495" s="1"/>
    </row>
    <row r="4496" spans="9:15">
      <c r="I4496" s="108">
        <f t="shared" si="292"/>
        <v>4491</v>
      </c>
      <c r="J4496" s="100">
        <f t="shared" si="292"/>
        <v>47853</v>
      </c>
      <c r="K4496" s="100">
        <f t="shared" si="292"/>
        <v>47853</v>
      </c>
      <c r="L4496" s="109"/>
      <c r="M4496" s="1"/>
      <c r="N4496" s="1"/>
      <c r="O4496" s="1"/>
    </row>
    <row r="4497" spans="9:15">
      <c r="I4497" s="108">
        <f t="shared" si="292"/>
        <v>4492</v>
      </c>
      <c r="J4497" s="100">
        <f t="shared" si="292"/>
        <v>47854</v>
      </c>
      <c r="K4497" s="100">
        <f t="shared" si="292"/>
        <v>47854</v>
      </c>
      <c r="L4497" s="109"/>
      <c r="M4497" s="1"/>
      <c r="N4497" s="1"/>
      <c r="O4497" s="1"/>
    </row>
    <row r="4498" spans="9:15">
      <c r="I4498" s="108">
        <f t="shared" si="292"/>
        <v>4493</v>
      </c>
      <c r="J4498" s="100">
        <f t="shared" si="292"/>
        <v>47855</v>
      </c>
      <c r="K4498" s="100">
        <f t="shared" si="292"/>
        <v>47855</v>
      </c>
      <c r="L4498" s="109"/>
      <c r="M4498" s="1"/>
      <c r="N4498" s="1"/>
      <c r="O4498" s="1"/>
    </row>
    <row r="4499" spans="9:15">
      <c r="I4499" s="108">
        <f t="shared" si="292"/>
        <v>4494</v>
      </c>
      <c r="J4499" s="100">
        <f t="shared" si="292"/>
        <v>47856</v>
      </c>
      <c r="K4499" s="100">
        <f t="shared" si="292"/>
        <v>47856</v>
      </c>
      <c r="L4499" s="109"/>
      <c r="M4499" s="1"/>
      <c r="N4499" s="1"/>
      <c r="O4499" s="1"/>
    </row>
    <row r="4500" spans="9:15">
      <c r="I4500" s="108">
        <f t="shared" si="292"/>
        <v>4495</v>
      </c>
      <c r="J4500" s="100">
        <f t="shared" si="292"/>
        <v>47857</v>
      </c>
      <c r="K4500" s="100">
        <f t="shared" si="292"/>
        <v>47857</v>
      </c>
      <c r="L4500" s="109"/>
      <c r="M4500" s="1"/>
      <c r="N4500" s="1"/>
      <c r="O4500" s="1"/>
    </row>
    <row r="4501" spans="9:15">
      <c r="I4501" s="108">
        <f t="shared" si="292"/>
        <v>4496</v>
      </c>
      <c r="J4501" s="100">
        <f t="shared" si="292"/>
        <v>47858</v>
      </c>
      <c r="K4501" s="100">
        <f t="shared" si="292"/>
        <v>47858</v>
      </c>
      <c r="L4501" s="109"/>
      <c r="M4501" s="1"/>
      <c r="N4501" s="1"/>
      <c r="O4501" s="1"/>
    </row>
    <row r="4502" spans="9:15">
      <c r="I4502" s="108">
        <f t="shared" si="292"/>
        <v>4497</v>
      </c>
      <c r="J4502" s="100">
        <f t="shared" si="292"/>
        <v>47859</v>
      </c>
      <c r="K4502" s="100">
        <f t="shared" si="292"/>
        <v>47859</v>
      </c>
      <c r="L4502" s="109"/>
      <c r="M4502" s="1"/>
      <c r="N4502" s="1"/>
      <c r="O4502" s="1"/>
    </row>
    <row r="4503" spans="9:15">
      <c r="I4503" s="108">
        <f t="shared" si="292"/>
        <v>4498</v>
      </c>
      <c r="J4503" s="100">
        <f t="shared" si="292"/>
        <v>47860</v>
      </c>
      <c r="K4503" s="100">
        <f t="shared" si="292"/>
        <v>47860</v>
      </c>
      <c r="L4503" s="109"/>
      <c r="M4503" s="1"/>
      <c r="N4503" s="1"/>
      <c r="O4503" s="1"/>
    </row>
    <row r="4504" spans="9:15">
      <c r="I4504" s="108">
        <f t="shared" ref="I4504:K4519" si="293">I4503+1</f>
        <v>4499</v>
      </c>
      <c r="J4504" s="100">
        <f t="shared" si="293"/>
        <v>47861</v>
      </c>
      <c r="K4504" s="100">
        <f t="shared" si="293"/>
        <v>47861</v>
      </c>
      <c r="L4504" s="109"/>
      <c r="M4504" s="1"/>
      <c r="N4504" s="1"/>
      <c r="O4504" s="1"/>
    </row>
    <row r="4505" spans="9:15">
      <c r="I4505" s="108">
        <f t="shared" si="293"/>
        <v>4500</v>
      </c>
      <c r="J4505" s="100">
        <f t="shared" si="293"/>
        <v>47862</v>
      </c>
      <c r="K4505" s="100">
        <f t="shared" si="293"/>
        <v>47862</v>
      </c>
      <c r="L4505" s="109"/>
      <c r="M4505" s="1"/>
      <c r="N4505" s="1"/>
      <c r="O4505" s="1"/>
    </row>
    <row r="4506" spans="9:15">
      <c r="I4506" s="108">
        <f t="shared" si="293"/>
        <v>4501</v>
      </c>
      <c r="J4506" s="100">
        <f t="shared" si="293"/>
        <v>47863</v>
      </c>
      <c r="K4506" s="100">
        <f t="shared" si="293"/>
        <v>47863</v>
      </c>
      <c r="L4506" s="109"/>
      <c r="M4506" s="1"/>
      <c r="N4506" s="1"/>
      <c r="O4506" s="1"/>
    </row>
    <row r="4507" spans="9:15">
      <c r="I4507" s="108">
        <f t="shared" si="293"/>
        <v>4502</v>
      </c>
      <c r="J4507" s="100">
        <f t="shared" si="293"/>
        <v>47864</v>
      </c>
      <c r="K4507" s="100">
        <f t="shared" si="293"/>
        <v>47864</v>
      </c>
      <c r="L4507" s="109"/>
      <c r="M4507" s="1"/>
      <c r="N4507" s="1"/>
      <c r="O4507" s="1"/>
    </row>
    <row r="4508" spans="9:15">
      <c r="I4508" s="108">
        <f t="shared" si="293"/>
        <v>4503</v>
      </c>
      <c r="J4508" s="100">
        <f t="shared" si="293"/>
        <v>47865</v>
      </c>
      <c r="K4508" s="100">
        <f t="shared" si="293"/>
        <v>47865</v>
      </c>
      <c r="L4508" s="109"/>
      <c r="M4508" s="1"/>
      <c r="N4508" s="1"/>
      <c r="O4508" s="1"/>
    </row>
    <row r="4509" spans="9:15">
      <c r="I4509" s="108">
        <f t="shared" si="293"/>
        <v>4504</v>
      </c>
      <c r="J4509" s="100">
        <f t="shared" si="293"/>
        <v>47866</v>
      </c>
      <c r="K4509" s="100">
        <f t="shared" si="293"/>
        <v>47866</v>
      </c>
      <c r="L4509" s="109"/>
      <c r="M4509" s="1"/>
      <c r="N4509" s="1"/>
      <c r="O4509" s="1"/>
    </row>
    <row r="4510" spans="9:15">
      <c r="I4510" s="108">
        <f t="shared" si="293"/>
        <v>4505</v>
      </c>
      <c r="J4510" s="100">
        <f t="shared" si="293"/>
        <v>47867</v>
      </c>
      <c r="K4510" s="100">
        <f t="shared" si="293"/>
        <v>47867</v>
      </c>
      <c r="L4510" s="109"/>
      <c r="M4510" s="1"/>
      <c r="N4510" s="1"/>
      <c r="O4510" s="1"/>
    </row>
    <row r="4511" spans="9:15">
      <c r="I4511" s="108">
        <f t="shared" si="293"/>
        <v>4506</v>
      </c>
      <c r="J4511" s="100">
        <f t="shared" si="293"/>
        <v>47868</v>
      </c>
      <c r="K4511" s="100">
        <f t="shared" si="293"/>
        <v>47868</v>
      </c>
      <c r="L4511" s="109"/>
      <c r="M4511" s="1"/>
      <c r="N4511" s="1"/>
      <c r="O4511" s="1"/>
    </row>
    <row r="4512" spans="9:15">
      <c r="I4512" s="108">
        <f t="shared" si="293"/>
        <v>4507</v>
      </c>
      <c r="J4512" s="100">
        <f t="shared" si="293"/>
        <v>47869</v>
      </c>
      <c r="K4512" s="100">
        <f t="shared" si="293"/>
        <v>47869</v>
      </c>
      <c r="L4512" s="109"/>
      <c r="M4512" s="1"/>
      <c r="N4512" s="1"/>
      <c r="O4512" s="1"/>
    </row>
    <row r="4513" spans="9:15">
      <c r="I4513" s="108">
        <f t="shared" si="293"/>
        <v>4508</v>
      </c>
      <c r="J4513" s="100">
        <f t="shared" si="293"/>
        <v>47870</v>
      </c>
      <c r="K4513" s="100">
        <f t="shared" si="293"/>
        <v>47870</v>
      </c>
      <c r="L4513" s="109"/>
      <c r="M4513" s="1"/>
      <c r="N4513" s="1"/>
      <c r="O4513" s="1"/>
    </row>
    <row r="4514" spans="9:15">
      <c r="I4514" s="108">
        <f t="shared" si="293"/>
        <v>4509</v>
      </c>
      <c r="J4514" s="100">
        <f t="shared" si="293"/>
        <v>47871</v>
      </c>
      <c r="K4514" s="100">
        <f t="shared" si="293"/>
        <v>47871</v>
      </c>
      <c r="L4514" s="109"/>
      <c r="M4514" s="1"/>
      <c r="N4514" s="1"/>
      <c r="O4514" s="1"/>
    </row>
    <row r="4515" spans="9:15">
      <c r="I4515" s="108">
        <f t="shared" si="293"/>
        <v>4510</v>
      </c>
      <c r="J4515" s="100">
        <f t="shared" si="293"/>
        <v>47872</v>
      </c>
      <c r="K4515" s="100">
        <f t="shared" si="293"/>
        <v>47872</v>
      </c>
      <c r="L4515" s="109"/>
      <c r="M4515" s="1"/>
      <c r="N4515" s="1"/>
      <c r="O4515" s="1"/>
    </row>
    <row r="4516" spans="9:15">
      <c r="I4516" s="108">
        <f t="shared" si="293"/>
        <v>4511</v>
      </c>
      <c r="J4516" s="100">
        <f t="shared" si="293"/>
        <v>47873</v>
      </c>
      <c r="K4516" s="100">
        <f t="shared" si="293"/>
        <v>47873</v>
      </c>
      <c r="L4516" s="109"/>
      <c r="M4516" s="1"/>
      <c r="N4516" s="1"/>
      <c r="O4516" s="1"/>
    </row>
    <row r="4517" spans="9:15">
      <c r="I4517" s="108">
        <f t="shared" si="293"/>
        <v>4512</v>
      </c>
      <c r="J4517" s="100">
        <f t="shared" si="293"/>
        <v>47874</v>
      </c>
      <c r="K4517" s="100">
        <f t="shared" si="293"/>
        <v>47874</v>
      </c>
      <c r="L4517" s="109"/>
      <c r="M4517" s="1"/>
      <c r="N4517" s="1"/>
      <c r="O4517" s="1"/>
    </row>
    <row r="4518" spans="9:15">
      <c r="I4518" s="108">
        <f t="shared" si="293"/>
        <v>4513</v>
      </c>
      <c r="J4518" s="100">
        <f t="shared" si="293"/>
        <v>47875</v>
      </c>
      <c r="K4518" s="100">
        <f t="shared" si="293"/>
        <v>47875</v>
      </c>
      <c r="L4518" s="109"/>
      <c r="M4518" s="1"/>
      <c r="N4518" s="1"/>
      <c r="O4518" s="1"/>
    </row>
    <row r="4519" spans="9:15">
      <c r="I4519" s="108">
        <f t="shared" si="293"/>
        <v>4514</v>
      </c>
      <c r="J4519" s="100">
        <f t="shared" si="293"/>
        <v>47876</v>
      </c>
      <c r="K4519" s="100">
        <f t="shared" si="293"/>
        <v>47876</v>
      </c>
      <c r="L4519" s="109"/>
      <c r="M4519" s="1"/>
      <c r="N4519" s="1"/>
      <c r="O4519" s="1"/>
    </row>
    <row r="4520" spans="9:15">
      <c r="I4520" s="108">
        <f t="shared" ref="I4520:K4535" si="294">I4519+1</f>
        <v>4515</v>
      </c>
      <c r="J4520" s="100">
        <f t="shared" si="294"/>
        <v>47877</v>
      </c>
      <c r="K4520" s="100">
        <f t="shared" si="294"/>
        <v>47877</v>
      </c>
      <c r="L4520" s="109"/>
      <c r="M4520" s="1"/>
      <c r="N4520" s="1"/>
      <c r="O4520" s="1"/>
    </row>
    <row r="4521" spans="9:15">
      <c r="I4521" s="108">
        <f t="shared" si="294"/>
        <v>4516</v>
      </c>
      <c r="J4521" s="100">
        <f t="shared" si="294"/>
        <v>47878</v>
      </c>
      <c r="K4521" s="100">
        <f t="shared" si="294"/>
        <v>47878</v>
      </c>
      <c r="L4521" s="109"/>
      <c r="M4521" s="1"/>
      <c r="N4521" s="1"/>
      <c r="O4521" s="1"/>
    </row>
    <row r="4522" spans="9:15">
      <c r="I4522" s="108">
        <f t="shared" si="294"/>
        <v>4517</v>
      </c>
      <c r="J4522" s="100">
        <f t="shared" si="294"/>
        <v>47879</v>
      </c>
      <c r="K4522" s="100">
        <f t="shared" si="294"/>
        <v>47879</v>
      </c>
      <c r="L4522" s="109"/>
      <c r="M4522" s="1"/>
      <c r="N4522" s="1"/>
      <c r="O4522" s="1"/>
    </row>
    <row r="4523" spans="9:15">
      <c r="I4523" s="108">
        <f t="shared" si="294"/>
        <v>4518</v>
      </c>
      <c r="J4523" s="100">
        <f t="shared" si="294"/>
        <v>47880</v>
      </c>
      <c r="K4523" s="100">
        <f t="shared" si="294"/>
        <v>47880</v>
      </c>
      <c r="L4523" s="109"/>
      <c r="M4523" s="1"/>
      <c r="N4523" s="1"/>
      <c r="O4523" s="1"/>
    </row>
    <row r="4524" spans="9:15">
      <c r="I4524" s="108">
        <f t="shared" si="294"/>
        <v>4519</v>
      </c>
      <c r="J4524" s="100">
        <f t="shared" si="294"/>
        <v>47881</v>
      </c>
      <c r="K4524" s="100">
        <f t="shared" si="294"/>
        <v>47881</v>
      </c>
      <c r="L4524" s="109"/>
      <c r="M4524" s="1"/>
      <c r="N4524" s="1"/>
      <c r="O4524" s="1"/>
    </row>
    <row r="4525" spans="9:15">
      <c r="I4525" s="108">
        <f t="shared" si="294"/>
        <v>4520</v>
      </c>
      <c r="J4525" s="100">
        <f t="shared" si="294"/>
        <v>47882</v>
      </c>
      <c r="K4525" s="100">
        <f t="shared" si="294"/>
        <v>47882</v>
      </c>
      <c r="L4525" s="109"/>
      <c r="M4525" s="1"/>
      <c r="N4525" s="1"/>
      <c r="O4525" s="1"/>
    </row>
    <row r="4526" spans="9:15">
      <c r="I4526" s="108">
        <f t="shared" si="294"/>
        <v>4521</v>
      </c>
      <c r="J4526" s="100">
        <f t="shared" si="294"/>
        <v>47883</v>
      </c>
      <c r="K4526" s="100">
        <f t="shared" si="294"/>
        <v>47883</v>
      </c>
      <c r="L4526" s="109"/>
      <c r="M4526" s="1"/>
      <c r="N4526" s="1"/>
      <c r="O4526" s="1"/>
    </row>
    <row r="4527" spans="9:15">
      <c r="I4527" s="108">
        <f t="shared" si="294"/>
        <v>4522</v>
      </c>
      <c r="J4527" s="100">
        <f t="shared" si="294"/>
        <v>47884</v>
      </c>
      <c r="K4527" s="100">
        <f t="shared" si="294"/>
        <v>47884</v>
      </c>
      <c r="L4527" s="109"/>
      <c r="M4527" s="1"/>
      <c r="N4527" s="1"/>
      <c r="O4527" s="1"/>
    </row>
    <row r="4528" spans="9:15">
      <c r="I4528" s="108">
        <f t="shared" si="294"/>
        <v>4523</v>
      </c>
      <c r="J4528" s="100">
        <f t="shared" si="294"/>
        <v>47885</v>
      </c>
      <c r="K4528" s="100">
        <f t="shared" si="294"/>
        <v>47885</v>
      </c>
      <c r="L4528" s="109"/>
      <c r="M4528" s="1"/>
      <c r="N4528" s="1"/>
      <c r="O4528" s="1"/>
    </row>
    <row r="4529" spans="9:15">
      <c r="I4529" s="108">
        <f t="shared" si="294"/>
        <v>4524</v>
      </c>
      <c r="J4529" s="100">
        <f t="shared" si="294"/>
        <v>47886</v>
      </c>
      <c r="K4529" s="100">
        <f t="shared" si="294"/>
        <v>47886</v>
      </c>
      <c r="L4529" s="109"/>
      <c r="M4529" s="1"/>
      <c r="N4529" s="1"/>
      <c r="O4529" s="1"/>
    </row>
    <row r="4530" spans="9:15">
      <c r="I4530" s="108">
        <f t="shared" si="294"/>
        <v>4525</v>
      </c>
      <c r="J4530" s="100">
        <f t="shared" si="294"/>
        <v>47887</v>
      </c>
      <c r="K4530" s="100">
        <f t="shared" si="294"/>
        <v>47887</v>
      </c>
      <c r="L4530" s="109"/>
      <c r="M4530" s="1"/>
      <c r="N4530" s="1"/>
      <c r="O4530" s="1"/>
    </row>
    <row r="4531" spans="9:15">
      <c r="I4531" s="108">
        <f t="shared" si="294"/>
        <v>4526</v>
      </c>
      <c r="J4531" s="100">
        <f t="shared" si="294"/>
        <v>47888</v>
      </c>
      <c r="K4531" s="100">
        <f t="shared" si="294"/>
        <v>47888</v>
      </c>
      <c r="L4531" s="109"/>
      <c r="M4531" s="1"/>
      <c r="N4531" s="1"/>
      <c r="O4531" s="1"/>
    </row>
    <row r="4532" spans="9:15">
      <c r="I4532" s="108">
        <f t="shared" si="294"/>
        <v>4527</v>
      </c>
      <c r="J4532" s="100">
        <f t="shared" si="294"/>
        <v>47889</v>
      </c>
      <c r="K4532" s="100">
        <f t="shared" si="294"/>
        <v>47889</v>
      </c>
      <c r="L4532" s="109"/>
      <c r="M4532" s="1"/>
      <c r="N4532" s="1"/>
      <c r="O4532" s="1"/>
    </row>
    <row r="4533" spans="9:15">
      <c r="I4533" s="108">
        <f t="shared" si="294"/>
        <v>4528</v>
      </c>
      <c r="J4533" s="100">
        <f t="shared" si="294"/>
        <v>47890</v>
      </c>
      <c r="K4533" s="100">
        <f t="shared" si="294"/>
        <v>47890</v>
      </c>
      <c r="L4533" s="109"/>
      <c r="M4533" s="1"/>
      <c r="N4533" s="1"/>
      <c r="O4533" s="1"/>
    </row>
    <row r="4534" spans="9:15">
      <c r="I4534" s="108">
        <f t="shared" si="294"/>
        <v>4529</v>
      </c>
      <c r="J4534" s="100">
        <f t="shared" si="294"/>
        <v>47891</v>
      </c>
      <c r="K4534" s="100">
        <f t="shared" si="294"/>
        <v>47891</v>
      </c>
      <c r="L4534" s="109"/>
      <c r="M4534" s="1"/>
      <c r="N4534" s="1"/>
      <c r="O4534" s="1"/>
    </row>
    <row r="4535" spans="9:15">
      <c r="I4535" s="108">
        <f t="shared" si="294"/>
        <v>4530</v>
      </c>
      <c r="J4535" s="100">
        <f t="shared" si="294"/>
        <v>47892</v>
      </c>
      <c r="K4535" s="100">
        <f t="shared" si="294"/>
        <v>47892</v>
      </c>
      <c r="L4535" s="109"/>
      <c r="M4535" s="1"/>
      <c r="N4535" s="1"/>
      <c r="O4535" s="1"/>
    </row>
    <row r="4536" spans="9:15">
      <c r="I4536" s="108">
        <f t="shared" ref="I4536:K4551" si="295">I4535+1</f>
        <v>4531</v>
      </c>
      <c r="J4536" s="100">
        <f t="shared" si="295"/>
        <v>47893</v>
      </c>
      <c r="K4536" s="100">
        <f t="shared" si="295"/>
        <v>47893</v>
      </c>
      <c r="L4536" s="109"/>
      <c r="M4536" s="1"/>
      <c r="N4536" s="1"/>
      <c r="O4536" s="1"/>
    </row>
    <row r="4537" spans="9:15">
      <c r="I4537" s="108">
        <f t="shared" si="295"/>
        <v>4532</v>
      </c>
      <c r="J4537" s="100">
        <f t="shared" si="295"/>
        <v>47894</v>
      </c>
      <c r="K4537" s="100">
        <f t="shared" si="295"/>
        <v>47894</v>
      </c>
      <c r="L4537" s="109"/>
      <c r="M4537" s="1"/>
      <c r="N4537" s="1"/>
      <c r="O4537" s="1"/>
    </row>
    <row r="4538" spans="9:15">
      <c r="I4538" s="108">
        <f t="shared" si="295"/>
        <v>4533</v>
      </c>
      <c r="J4538" s="100">
        <f t="shared" si="295"/>
        <v>47895</v>
      </c>
      <c r="K4538" s="100">
        <f t="shared" si="295"/>
        <v>47895</v>
      </c>
      <c r="L4538" s="109"/>
      <c r="M4538" s="1"/>
      <c r="N4538" s="1"/>
      <c r="O4538" s="1"/>
    </row>
    <row r="4539" spans="9:15">
      <c r="I4539" s="108">
        <f t="shared" si="295"/>
        <v>4534</v>
      </c>
      <c r="J4539" s="100">
        <f t="shared" si="295"/>
        <v>47896</v>
      </c>
      <c r="K4539" s="100">
        <f t="shared" si="295"/>
        <v>47896</v>
      </c>
      <c r="L4539" s="109"/>
      <c r="M4539" s="1"/>
      <c r="N4539" s="1"/>
      <c r="O4539" s="1"/>
    </row>
    <row r="4540" spans="9:15">
      <c r="I4540" s="108">
        <f t="shared" si="295"/>
        <v>4535</v>
      </c>
      <c r="J4540" s="100">
        <f t="shared" si="295"/>
        <v>47897</v>
      </c>
      <c r="K4540" s="100">
        <f t="shared" si="295"/>
        <v>47897</v>
      </c>
      <c r="L4540" s="109"/>
      <c r="M4540" s="1"/>
      <c r="N4540" s="1"/>
      <c r="O4540" s="1"/>
    </row>
    <row r="4541" spans="9:15">
      <c r="I4541" s="108">
        <f t="shared" si="295"/>
        <v>4536</v>
      </c>
      <c r="J4541" s="100">
        <f t="shared" si="295"/>
        <v>47898</v>
      </c>
      <c r="K4541" s="100">
        <f t="shared" si="295"/>
        <v>47898</v>
      </c>
      <c r="L4541" s="109"/>
      <c r="M4541" s="1"/>
      <c r="N4541" s="1"/>
      <c r="O4541" s="1"/>
    </row>
    <row r="4542" spans="9:15">
      <c r="I4542" s="108">
        <f t="shared" si="295"/>
        <v>4537</v>
      </c>
      <c r="J4542" s="100">
        <f t="shared" si="295"/>
        <v>47899</v>
      </c>
      <c r="K4542" s="100">
        <f t="shared" si="295"/>
        <v>47899</v>
      </c>
      <c r="L4542" s="109"/>
      <c r="M4542" s="1"/>
      <c r="N4542" s="1"/>
      <c r="O4542" s="1"/>
    </row>
    <row r="4543" spans="9:15">
      <c r="I4543" s="108">
        <f t="shared" si="295"/>
        <v>4538</v>
      </c>
      <c r="J4543" s="100">
        <f t="shared" si="295"/>
        <v>47900</v>
      </c>
      <c r="K4543" s="100">
        <f t="shared" si="295"/>
        <v>47900</v>
      </c>
      <c r="L4543" s="109"/>
      <c r="M4543" s="1"/>
      <c r="N4543" s="1"/>
      <c r="O4543" s="1"/>
    </row>
    <row r="4544" spans="9:15">
      <c r="I4544" s="108">
        <f t="shared" si="295"/>
        <v>4539</v>
      </c>
      <c r="J4544" s="100">
        <f t="shared" si="295"/>
        <v>47901</v>
      </c>
      <c r="K4544" s="100">
        <f t="shared" si="295"/>
        <v>47901</v>
      </c>
      <c r="L4544" s="109"/>
      <c r="M4544" s="1"/>
      <c r="N4544" s="1"/>
      <c r="O4544" s="1"/>
    </row>
    <row r="4545" spans="9:15">
      <c r="I4545" s="108">
        <f t="shared" si="295"/>
        <v>4540</v>
      </c>
      <c r="J4545" s="100">
        <f t="shared" si="295"/>
        <v>47902</v>
      </c>
      <c r="K4545" s="100">
        <f t="shared" si="295"/>
        <v>47902</v>
      </c>
      <c r="L4545" s="109"/>
      <c r="M4545" s="1"/>
      <c r="N4545" s="1"/>
      <c r="O4545" s="1"/>
    </row>
    <row r="4546" spans="9:15">
      <c r="I4546" s="108">
        <f t="shared" si="295"/>
        <v>4541</v>
      </c>
      <c r="J4546" s="100">
        <f t="shared" si="295"/>
        <v>47903</v>
      </c>
      <c r="K4546" s="100">
        <f t="shared" si="295"/>
        <v>47903</v>
      </c>
      <c r="L4546" s="109"/>
      <c r="M4546" s="1"/>
      <c r="N4546" s="1"/>
      <c r="O4546" s="1"/>
    </row>
    <row r="4547" spans="9:15">
      <c r="I4547" s="108">
        <f t="shared" si="295"/>
        <v>4542</v>
      </c>
      <c r="J4547" s="100">
        <f t="shared" si="295"/>
        <v>47904</v>
      </c>
      <c r="K4547" s="100">
        <f t="shared" si="295"/>
        <v>47904</v>
      </c>
      <c r="L4547" s="109"/>
      <c r="M4547" s="1"/>
      <c r="N4547" s="1"/>
      <c r="O4547" s="1"/>
    </row>
    <row r="4548" spans="9:15">
      <c r="I4548" s="108">
        <f t="shared" si="295"/>
        <v>4543</v>
      </c>
      <c r="J4548" s="100">
        <f t="shared" si="295"/>
        <v>47905</v>
      </c>
      <c r="K4548" s="100">
        <f t="shared" si="295"/>
        <v>47905</v>
      </c>
      <c r="L4548" s="109"/>
      <c r="M4548" s="1"/>
      <c r="N4548" s="1"/>
      <c r="O4548" s="1"/>
    </row>
    <row r="4549" spans="9:15">
      <c r="I4549" s="108">
        <f t="shared" si="295"/>
        <v>4544</v>
      </c>
      <c r="J4549" s="100">
        <f t="shared" si="295"/>
        <v>47906</v>
      </c>
      <c r="K4549" s="100">
        <f t="shared" si="295"/>
        <v>47906</v>
      </c>
      <c r="L4549" s="109"/>
      <c r="M4549" s="1"/>
      <c r="N4549" s="1"/>
      <c r="O4549" s="1"/>
    </row>
    <row r="4550" spans="9:15">
      <c r="I4550" s="108">
        <f t="shared" si="295"/>
        <v>4545</v>
      </c>
      <c r="J4550" s="100">
        <f t="shared" si="295"/>
        <v>47907</v>
      </c>
      <c r="K4550" s="100">
        <f t="shared" si="295"/>
        <v>47907</v>
      </c>
      <c r="L4550" s="109"/>
      <c r="M4550" s="1"/>
      <c r="N4550" s="1"/>
      <c r="O4550" s="1"/>
    </row>
    <row r="4551" spans="9:15">
      <c r="I4551" s="108">
        <f t="shared" si="295"/>
        <v>4546</v>
      </c>
      <c r="J4551" s="100">
        <f t="shared" si="295"/>
        <v>47908</v>
      </c>
      <c r="K4551" s="100">
        <f t="shared" si="295"/>
        <v>47908</v>
      </c>
      <c r="L4551" s="109"/>
      <c r="M4551" s="1"/>
      <c r="N4551" s="1"/>
      <c r="O4551" s="1"/>
    </row>
    <row r="4552" spans="9:15">
      <c r="I4552" s="108">
        <f t="shared" ref="I4552:K4567" si="296">I4551+1</f>
        <v>4547</v>
      </c>
      <c r="J4552" s="100">
        <f t="shared" si="296"/>
        <v>47909</v>
      </c>
      <c r="K4552" s="100">
        <f t="shared" si="296"/>
        <v>47909</v>
      </c>
      <c r="L4552" s="109"/>
      <c r="M4552" s="1"/>
      <c r="N4552" s="1"/>
      <c r="O4552" s="1"/>
    </row>
    <row r="4553" spans="9:15">
      <c r="I4553" s="108">
        <f t="shared" si="296"/>
        <v>4548</v>
      </c>
      <c r="J4553" s="100">
        <f t="shared" si="296"/>
        <v>47910</v>
      </c>
      <c r="K4553" s="100">
        <f t="shared" si="296"/>
        <v>47910</v>
      </c>
      <c r="L4553" s="109"/>
      <c r="M4553" s="1"/>
      <c r="N4553" s="1"/>
      <c r="O4553" s="1"/>
    </row>
    <row r="4554" spans="9:15">
      <c r="I4554" s="108">
        <f t="shared" si="296"/>
        <v>4549</v>
      </c>
      <c r="J4554" s="100">
        <f t="shared" si="296"/>
        <v>47911</v>
      </c>
      <c r="K4554" s="100">
        <f t="shared" si="296"/>
        <v>47911</v>
      </c>
      <c r="L4554" s="109"/>
      <c r="M4554" s="1"/>
      <c r="N4554" s="1"/>
      <c r="O4554" s="1"/>
    </row>
    <row r="4555" spans="9:15">
      <c r="I4555" s="108">
        <f t="shared" si="296"/>
        <v>4550</v>
      </c>
      <c r="J4555" s="100">
        <f t="shared" si="296"/>
        <v>47912</v>
      </c>
      <c r="K4555" s="100">
        <f t="shared" si="296"/>
        <v>47912</v>
      </c>
      <c r="L4555" s="109"/>
      <c r="M4555" s="1"/>
      <c r="N4555" s="1"/>
      <c r="O4555" s="1"/>
    </row>
    <row r="4556" spans="9:15">
      <c r="I4556" s="108">
        <f t="shared" si="296"/>
        <v>4551</v>
      </c>
      <c r="J4556" s="100">
        <f t="shared" si="296"/>
        <v>47913</v>
      </c>
      <c r="K4556" s="100">
        <f t="shared" si="296"/>
        <v>47913</v>
      </c>
      <c r="L4556" s="109"/>
      <c r="M4556" s="1"/>
      <c r="N4556" s="1"/>
      <c r="O4556" s="1"/>
    </row>
    <row r="4557" spans="9:15">
      <c r="I4557" s="108">
        <f t="shared" si="296"/>
        <v>4552</v>
      </c>
      <c r="J4557" s="100">
        <f t="shared" si="296"/>
        <v>47914</v>
      </c>
      <c r="K4557" s="100">
        <f t="shared" si="296"/>
        <v>47914</v>
      </c>
      <c r="L4557" s="109"/>
      <c r="M4557" s="1"/>
      <c r="N4557" s="1"/>
      <c r="O4557" s="1"/>
    </row>
    <row r="4558" spans="9:15">
      <c r="I4558" s="108">
        <f t="shared" si="296"/>
        <v>4553</v>
      </c>
      <c r="J4558" s="100">
        <f t="shared" si="296"/>
        <v>47915</v>
      </c>
      <c r="K4558" s="100">
        <f t="shared" si="296"/>
        <v>47915</v>
      </c>
      <c r="L4558" s="109"/>
      <c r="M4558" s="1"/>
      <c r="N4558" s="1"/>
      <c r="O4558" s="1"/>
    </row>
    <row r="4559" spans="9:15">
      <c r="I4559" s="108">
        <f t="shared" si="296"/>
        <v>4554</v>
      </c>
      <c r="J4559" s="100">
        <f t="shared" si="296"/>
        <v>47916</v>
      </c>
      <c r="K4559" s="100">
        <f t="shared" si="296"/>
        <v>47916</v>
      </c>
      <c r="L4559" s="109"/>
      <c r="M4559" s="1"/>
      <c r="N4559" s="1"/>
      <c r="O4559" s="1"/>
    </row>
    <row r="4560" spans="9:15">
      <c r="I4560" s="108">
        <f t="shared" si="296"/>
        <v>4555</v>
      </c>
      <c r="J4560" s="100">
        <f t="shared" si="296"/>
        <v>47917</v>
      </c>
      <c r="K4560" s="100">
        <f t="shared" si="296"/>
        <v>47917</v>
      </c>
      <c r="L4560" s="109"/>
      <c r="M4560" s="1"/>
      <c r="N4560" s="1"/>
      <c r="O4560" s="1"/>
    </row>
    <row r="4561" spans="9:15">
      <c r="I4561" s="108">
        <f t="shared" si="296"/>
        <v>4556</v>
      </c>
      <c r="J4561" s="100">
        <f t="shared" si="296"/>
        <v>47918</v>
      </c>
      <c r="K4561" s="100">
        <f t="shared" si="296"/>
        <v>47918</v>
      </c>
      <c r="L4561" s="109"/>
      <c r="M4561" s="1"/>
      <c r="N4561" s="1"/>
      <c r="O4561" s="1"/>
    </row>
    <row r="4562" spans="9:15">
      <c r="I4562" s="108">
        <f t="shared" si="296"/>
        <v>4557</v>
      </c>
      <c r="J4562" s="100">
        <f t="shared" si="296"/>
        <v>47919</v>
      </c>
      <c r="K4562" s="100">
        <f t="shared" si="296"/>
        <v>47919</v>
      </c>
      <c r="L4562" s="109"/>
      <c r="M4562" s="1"/>
      <c r="N4562" s="1"/>
      <c r="O4562" s="1"/>
    </row>
    <row r="4563" spans="9:15">
      <c r="I4563" s="108">
        <f t="shared" si="296"/>
        <v>4558</v>
      </c>
      <c r="J4563" s="100">
        <f t="shared" si="296"/>
        <v>47920</v>
      </c>
      <c r="K4563" s="100">
        <f t="shared" si="296"/>
        <v>47920</v>
      </c>
      <c r="L4563" s="109"/>
      <c r="M4563" s="1"/>
      <c r="N4563" s="1"/>
      <c r="O4563" s="1"/>
    </row>
    <row r="4564" spans="9:15">
      <c r="I4564" s="108">
        <f t="shared" si="296"/>
        <v>4559</v>
      </c>
      <c r="J4564" s="100">
        <f t="shared" si="296"/>
        <v>47921</v>
      </c>
      <c r="K4564" s="100">
        <f t="shared" si="296"/>
        <v>47921</v>
      </c>
      <c r="L4564" s="109"/>
      <c r="M4564" s="1"/>
      <c r="N4564" s="1"/>
      <c r="O4564" s="1"/>
    </row>
    <row r="4565" spans="9:15">
      <c r="I4565" s="108">
        <f t="shared" si="296"/>
        <v>4560</v>
      </c>
      <c r="J4565" s="100">
        <f t="shared" si="296"/>
        <v>47922</v>
      </c>
      <c r="K4565" s="100">
        <f t="shared" si="296"/>
        <v>47922</v>
      </c>
      <c r="L4565" s="109"/>
      <c r="M4565" s="1"/>
      <c r="N4565" s="1"/>
      <c r="O4565" s="1"/>
    </row>
    <row r="4566" spans="9:15">
      <c r="I4566" s="108">
        <f t="shared" si="296"/>
        <v>4561</v>
      </c>
      <c r="J4566" s="100">
        <f t="shared" si="296"/>
        <v>47923</v>
      </c>
      <c r="K4566" s="100">
        <f t="shared" si="296"/>
        <v>47923</v>
      </c>
      <c r="L4566" s="109"/>
      <c r="M4566" s="1"/>
      <c r="N4566" s="1"/>
      <c r="O4566" s="1"/>
    </row>
    <row r="4567" spans="9:15">
      <c r="I4567" s="108">
        <f t="shared" si="296"/>
        <v>4562</v>
      </c>
      <c r="J4567" s="100">
        <f t="shared" si="296"/>
        <v>47924</v>
      </c>
      <c r="K4567" s="100">
        <f t="shared" si="296"/>
        <v>47924</v>
      </c>
      <c r="L4567" s="109"/>
      <c r="M4567" s="1"/>
      <c r="N4567" s="1"/>
      <c r="O4567" s="1"/>
    </row>
    <row r="4568" spans="9:15">
      <c r="I4568" s="108">
        <f t="shared" ref="I4568:K4583" si="297">I4567+1</f>
        <v>4563</v>
      </c>
      <c r="J4568" s="100">
        <f t="shared" si="297"/>
        <v>47925</v>
      </c>
      <c r="K4568" s="100">
        <f t="shared" si="297"/>
        <v>47925</v>
      </c>
      <c r="L4568" s="109"/>
      <c r="M4568" s="1"/>
      <c r="N4568" s="1"/>
      <c r="O4568" s="1"/>
    </row>
    <row r="4569" spans="9:15">
      <c r="I4569" s="108">
        <f t="shared" si="297"/>
        <v>4564</v>
      </c>
      <c r="J4569" s="100">
        <f t="shared" si="297"/>
        <v>47926</v>
      </c>
      <c r="K4569" s="100">
        <f t="shared" si="297"/>
        <v>47926</v>
      </c>
      <c r="L4569" s="109"/>
      <c r="M4569" s="1"/>
      <c r="N4569" s="1"/>
      <c r="O4569" s="1"/>
    </row>
    <row r="4570" spans="9:15">
      <c r="I4570" s="108">
        <f t="shared" si="297"/>
        <v>4565</v>
      </c>
      <c r="J4570" s="100">
        <f t="shared" si="297"/>
        <v>47927</v>
      </c>
      <c r="K4570" s="100">
        <f t="shared" si="297"/>
        <v>47927</v>
      </c>
      <c r="L4570" s="109"/>
      <c r="M4570" s="1"/>
      <c r="N4570" s="1"/>
      <c r="O4570" s="1"/>
    </row>
    <row r="4571" spans="9:15">
      <c r="I4571" s="108">
        <f t="shared" si="297"/>
        <v>4566</v>
      </c>
      <c r="J4571" s="100">
        <f t="shared" si="297"/>
        <v>47928</v>
      </c>
      <c r="K4571" s="100">
        <f t="shared" si="297"/>
        <v>47928</v>
      </c>
      <c r="L4571" s="109"/>
      <c r="M4571" s="1"/>
      <c r="N4571" s="1"/>
      <c r="O4571" s="1"/>
    </row>
    <row r="4572" spans="9:15">
      <c r="I4572" s="108">
        <f t="shared" si="297"/>
        <v>4567</v>
      </c>
      <c r="J4572" s="100">
        <f t="shared" si="297"/>
        <v>47929</v>
      </c>
      <c r="K4572" s="100">
        <f t="shared" si="297"/>
        <v>47929</v>
      </c>
      <c r="L4572" s="109"/>
      <c r="M4572" s="1"/>
      <c r="N4572" s="1"/>
      <c r="O4572" s="1"/>
    </row>
    <row r="4573" spans="9:15">
      <c r="I4573" s="108">
        <f t="shared" si="297"/>
        <v>4568</v>
      </c>
      <c r="J4573" s="100">
        <f t="shared" si="297"/>
        <v>47930</v>
      </c>
      <c r="K4573" s="100">
        <f t="shared" si="297"/>
        <v>47930</v>
      </c>
      <c r="L4573" s="109"/>
      <c r="M4573" s="1"/>
      <c r="N4573" s="1"/>
      <c r="O4573" s="1"/>
    </row>
    <row r="4574" spans="9:15">
      <c r="I4574" s="108">
        <f t="shared" si="297"/>
        <v>4569</v>
      </c>
      <c r="J4574" s="100">
        <f t="shared" si="297"/>
        <v>47931</v>
      </c>
      <c r="K4574" s="100">
        <f t="shared" si="297"/>
        <v>47931</v>
      </c>
      <c r="L4574" s="109"/>
      <c r="M4574" s="1"/>
      <c r="N4574" s="1"/>
      <c r="O4574" s="1"/>
    </row>
    <row r="4575" spans="9:15">
      <c r="I4575" s="108">
        <f t="shared" si="297"/>
        <v>4570</v>
      </c>
      <c r="J4575" s="100">
        <f t="shared" si="297"/>
        <v>47932</v>
      </c>
      <c r="K4575" s="100">
        <f t="shared" si="297"/>
        <v>47932</v>
      </c>
      <c r="L4575" s="109"/>
      <c r="M4575" s="1"/>
      <c r="N4575" s="1"/>
      <c r="O4575" s="1"/>
    </row>
    <row r="4576" spans="9:15">
      <c r="I4576" s="108">
        <f t="shared" si="297"/>
        <v>4571</v>
      </c>
      <c r="J4576" s="100">
        <f t="shared" si="297"/>
        <v>47933</v>
      </c>
      <c r="K4576" s="100">
        <f t="shared" si="297"/>
        <v>47933</v>
      </c>
      <c r="L4576" s="109"/>
      <c r="M4576" s="1"/>
      <c r="N4576" s="1"/>
      <c r="O4576" s="1"/>
    </row>
    <row r="4577" spans="9:15">
      <c r="I4577" s="108">
        <f t="shared" si="297"/>
        <v>4572</v>
      </c>
      <c r="J4577" s="100">
        <f t="shared" si="297"/>
        <v>47934</v>
      </c>
      <c r="K4577" s="100">
        <f t="shared" si="297"/>
        <v>47934</v>
      </c>
      <c r="L4577" s="109"/>
      <c r="M4577" s="1"/>
      <c r="N4577" s="1"/>
      <c r="O4577" s="1"/>
    </row>
    <row r="4578" spans="9:15">
      <c r="I4578" s="108">
        <f t="shared" si="297"/>
        <v>4573</v>
      </c>
      <c r="J4578" s="100">
        <f t="shared" si="297"/>
        <v>47935</v>
      </c>
      <c r="K4578" s="100">
        <f t="shared" si="297"/>
        <v>47935</v>
      </c>
      <c r="L4578" s="109"/>
      <c r="M4578" s="1"/>
      <c r="N4578" s="1"/>
      <c r="O4578" s="1"/>
    </row>
    <row r="4579" spans="9:15">
      <c r="I4579" s="108">
        <f t="shared" si="297"/>
        <v>4574</v>
      </c>
      <c r="J4579" s="100">
        <f t="shared" si="297"/>
        <v>47936</v>
      </c>
      <c r="K4579" s="100">
        <f t="shared" si="297"/>
        <v>47936</v>
      </c>
      <c r="L4579" s="109"/>
      <c r="M4579" s="1"/>
      <c r="N4579" s="1"/>
      <c r="O4579" s="1"/>
    </row>
    <row r="4580" spans="9:15">
      <c r="I4580" s="108">
        <f t="shared" si="297"/>
        <v>4575</v>
      </c>
      <c r="J4580" s="100">
        <f t="shared" si="297"/>
        <v>47937</v>
      </c>
      <c r="K4580" s="100">
        <f t="shared" si="297"/>
        <v>47937</v>
      </c>
      <c r="L4580" s="109"/>
      <c r="M4580" s="1"/>
      <c r="N4580" s="1"/>
      <c r="O4580" s="1"/>
    </row>
    <row r="4581" spans="9:15">
      <c r="I4581" s="108">
        <f t="shared" si="297"/>
        <v>4576</v>
      </c>
      <c r="J4581" s="100">
        <f t="shared" si="297"/>
        <v>47938</v>
      </c>
      <c r="K4581" s="100">
        <f t="shared" si="297"/>
        <v>47938</v>
      </c>
      <c r="L4581" s="109"/>
      <c r="M4581" s="1"/>
      <c r="N4581" s="1"/>
      <c r="O4581" s="1"/>
    </row>
    <row r="4582" spans="9:15">
      <c r="I4582" s="108">
        <f t="shared" si="297"/>
        <v>4577</v>
      </c>
      <c r="J4582" s="100">
        <f t="shared" si="297"/>
        <v>47939</v>
      </c>
      <c r="K4582" s="100">
        <f t="shared" si="297"/>
        <v>47939</v>
      </c>
      <c r="L4582" s="109"/>
      <c r="M4582" s="1"/>
      <c r="N4582" s="1"/>
      <c r="O4582" s="1"/>
    </row>
    <row r="4583" spans="9:15">
      <c r="I4583" s="108">
        <f t="shared" si="297"/>
        <v>4578</v>
      </c>
      <c r="J4583" s="100">
        <f t="shared" si="297"/>
        <v>47940</v>
      </c>
      <c r="K4583" s="100">
        <f t="shared" si="297"/>
        <v>47940</v>
      </c>
      <c r="L4583" s="109"/>
      <c r="M4583" s="1"/>
      <c r="N4583" s="1"/>
      <c r="O4583" s="1"/>
    </row>
    <row r="4584" spans="9:15">
      <c r="I4584" s="108">
        <f t="shared" ref="I4584:K4599" si="298">I4583+1</f>
        <v>4579</v>
      </c>
      <c r="J4584" s="100">
        <f t="shared" si="298"/>
        <v>47941</v>
      </c>
      <c r="K4584" s="100">
        <f t="shared" si="298"/>
        <v>47941</v>
      </c>
      <c r="L4584" s="109"/>
      <c r="M4584" s="1"/>
      <c r="N4584" s="1"/>
      <c r="O4584" s="1"/>
    </row>
    <row r="4585" spans="9:15">
      <c r="I4585" s="108">
        <f t="shared" si="298"/>
        <v>4580</v>
      </c>
      <c r="J4585" s="100">
        <f t="shared" si="298"/>
        <v>47942</v>
      </c>
      <c r="K4585" s="100">
        <f t="shared" si="298"/>
        <v>47942</v>
      </c>
      <c r="L4585" s="109"/>
      <c r="M4585" s="1"/>
      <c r="N4585" s="1"/>
      <c r="O4585" s="1"/>
    </row>
    <row r="4586" spans="9:15">
      <c r="I4586" s="108">
        <f t="shared" si="298"/>
        <v>4581</v>
      </c>
      <c r="J4586" s="100">
        <f t="shared" si="298"/>
        <v>47943</v>
      </c>
      <c r="K4586" s="100">
        <f t="shared" si="298"/>
        <v>47943</v>
      </c>
      <c r="L4586" s="109"/>
      <c r="M4586" s="1"/>
      <c r="N4586" s="1"/>
      <c r="O4586" s="1"/>
    </row>
    <row r="4587" spans="9:15">
      <c r="I4587" s="108">
        <f t="shared" si="298"/>
        <v>4582</v>
      </c>
      <c r="J4587" s="100">
        <f t="shared" si="298"/>
        <v>47944</v>
      </c>
      <c r="K4587" s="100">
        <f t="shared" si="298"/>
        <v>47944</v>
      </c>
      <c r="L4587" s="109"/>
      <c r="M4587" s="1"/>
      <c r="N4587" s="1"/>
      <c r="O4587" s="1"/>
    </row>
    <row r="4588" spans="9:15">
      <c r="I4588" s="108">
        <f t="shared" si="298"/>
        <v>4583</v>
      </c>
      <c r="J4588" s="100">
        <f t="shared" si="298"/>
        <v>47945</v>
      </c>
      <c r="K4588" s="100">
        <f t="shared" si="298"/>
        <v>47945</v>
      </c>
      <c r="L4588" s="109"/>
      <c r="M4588" s="1"/>
      <c r="N4588" s="1"/>
      <c r="O4588" s="1"/>
    </row>
    <row r="4589" spans="9:15">
      <c r="I4589" s="108">
        <f t="shared" si="298"/>
        <v>4584</v>
      </c>
      <c r="J4589" s="100">
        <f t="shared" si="298"/>
        <v>47946</v>
      </c>
      <c r="K4589" s="100">
        <f t="shared" si="298"/>
        <v>47946</v>
      </c>
      <c r="L4589" s="109"/>
      <c r="M4589" s="1"/>
      <c r="N4589" s="1"/>
      <c r="O4589" s="1"/>
    </row>
    <row r="4590" spans="9:15">
      <c r="I4590" s="108">
        <f t="shared" si="298"/>
        <v>4585</v>
      </c>
      <c r="J4590" s="100">
        <f t="shared" si="298"/>
        <v>47947</v>
      </c>
      <c r="K4590" s="100">
        <f t="shared" si="298"/>
        <v>47947</v>
      </c>
      <c r="L4590" s="109"/>
      <c r="M4590" s="1"/>
      <c r="N4590" s="1"/>
      <c r="O4590" s="1"/>
    </row>
    <row r="4591" spans="9:15">
      <c r="I4591" s="108">
        <f t="shared" si="298"/>
        <v>4586</v>
      </c>
      <c r="J4591" s="100">
        <f t="shared" si="298"/>
        <v>47948</v>
      </c>
      <c r="K4591" s="100">
        <f t="shared" si="298"/>
        <v>47948</v>
      </c>
      <c r="L4591" s="109"/>
      <c r="M4591" s="1"/>
      <c r="N4591" s="1"/>
      <c r="O4591" s="1"/>
    </row>
    <row r="4592" spans="9:15">
      <c r="I4592" s="108">
        <f t="shared" si="298"/>
        <v>4587</v>
      </c>
      <c r="J4592" s="100">
        <f t="shared" si="298"/>
        <v>47949</v>
      </c>
      <c r="K4592" s="100">
        <f t="shared" si="298"/>
        <v>47949</v>
      </c>
      <c r="L4592" s="109"/>
      <c r="M4592" s="1"/>
      <c r="N4592" s="1"/>
      <c r="O4592" s="1"/>
    </row>
    <row r="4593" spans="9:15">
      <c r="I4593" s="108">
        <f t="shared" si="298"/>
        <v>4588</v>
      </c>
      <c r="J4593" s="100">
        <f t="shared" si="298"/>
        <v>47950</v>
      </c>
      <c r="K4593" s="100">
        <f t="shared" si="298"/>
        <v>47950</v>
      </c>
      <c r="L4593" s="109"/>
      <c r="M4593" s="1"/>
      <c r="N4593" s="1"/>
      <c r="O4593" s="1"/>
    </row>
    <row r="4594" spans="9:15">
      <c r="I4594" s="108">
        <f t="shared" si="298"/>
        <v>4589</v>
      </c>
      <c r="J4594" s="100">
        <f t="shared" si="298"/>
        <v>47951</v>
      </c>
      <c r="K4594" s="100">
        <f t="shared" si="298"/>
        <v>47951</v>
      </c>
      <c r="L4594" s="109"/>
      <c r="M4594" s="1"/>
      <c r="N4594" s="1"/>
      <c r="O4594" s="1"/>
    </row>
    <row r="4595" spans="9:15">
      <c r="I4595" s="108">
        <f t="shared" si="298"/>
        <v>4590</v>
      </c>
      <c r="J4595" s="100">
        <f t="shared" si="298"/>
        <v>47952</v>
      </c>
      <c r="K4595" s="100">
        <f t="shared" si="298"/>
        <v>47952</v>
      </c>
      <c r="L4595" s="109"/>
      <c r="M4595" s="1"/>
      <c r="N4595" s="1"/>
      <c r="O4595" s="1"/>
    </row>
    <row r="4596" spans="9:15">
      <c r="I4596" s="108">
        <f t="shared" si="298"/>
        <v>4591</v>
      </c>
      <c r="J4596" s="100">
        <f t="shared" si="298"/>
        <v>47953</v>
      </c>
      <c r="K4596" s="100">
        <f t="shared" si="298"/>
        <v>47953</v>
      </c>
      <c r="L4596" s="109"/>
      <c r="M4596" s="1"/>
      <c r="N4596" s="1"/>
      <c r="O4596" s="1"/>
    </row>
    <row r="4597" spans="9:15">
      <c r="I4597" s="108">
        <f t="shared" si="298"/>
        <v>4592</v>
      </c>
      <c r="J4597" s="100">
        <f t="shared" si="298"/>
        <v>47954</v>
      </c>
      <c r="K4597" s="100">
        <f t="shared" si="298"/>
        <v>47954</v>
      </c>
      <c r="L4597" s="109"/>
      <c r="M4597" s="1"/>
      <c r="N4597" s="1"/>
      <c r="O4597" s="1"/>
    </row>
    <row r="4598" spans="9:15">
      <c r="I4598" s="108">
        <f t="shared" si="298"/>
        <v>4593</v>
      </c>
      <c r="J4598" s="100">
        <f t="shared" si="298"/>
        <v>47955</v>
      </c>
      <c r="K4598" s="100">
        <f t="shared" si="298"/>
        <v>47955</v>
      </c>
      <c r="L4598" s="109"/>
      <c r="M4598" s="1"/>
      <c r="N4598" s="1"/>
      <c r="O4598" s="1"/>
    </row>
    <row r="4599" spans="9:15">
      <c r="I4599" s="108">
        <f t="shared" si="298"/>
        <v>4594</v>
      </c>
      <c r="J4599" s="100">
        <f t="shared" si="298"/>
        <v>47956</v>
      </c>
      <c r="K4599" s="100">
        <f t="shared" si="298"/>
        <v>47956</v>
      </c>
      <c r="L4599" s="109"/>
      <c r="M4599" s="1"/>
      <c r="N4599" s="1"/>
      <c r="O4599" s="1"/>
    </row>
    <row r="4600" spans="9:15">
      <c r="I4600" s="108">
        <f t="shared" ref="I4600:K4615" si="299">I4599+1</f>
        <v>4595</v>
      </c>
      <c r="J4600" s="100">
        <f t="shared" si="299"/>
        <v>47957</v>
      </c>
      <c r="K4600" s="100">
        <f t="shared" si="299"/>
        <v>47957</v>
      </c>
      <c r="L4600" s="109"/>
      <c r="M4600" s="1"/>
      <c r="N4600" s="1"/>
      <c r="O4600" s="1"/>
    </row>
    <row r="4601" spans="9:15">
      <c r="I4601" s="108">
        <f t="shared" si="299"/>
        <v>4596</v>
      </c>
      <c r="J4601" s="100">
        <f t="shared" si="299"/>
        <v>47958</v>
      </c>
      <c r="K4601" s="100">
        <f t="shared" si="299"/>
        <v>47958</v>
      </c>
      <c r="L4601" s="109"/>
      <c r="M4601" s="1"/>
      <c r="N4601" s="1"/>
      <c r="O4601" s="1"/>
    </row>
    <row r="4602" spans="9:15">
      <c r="I4602" s="108">
        <f t="shared" si="299"/>
        <v>4597</v>
      </c>
      <c r="J4602" s="100">
        <f t="shared" si="299"/>
        <v>47959</v>
      </c>
      <c r="K4602" s="100">
        <f t="shared" si="299"/>
        <v>47959</v>
      </c>
      <c r="L4602" s="109"/>
      <c r="M4602" s="1"/>
      <c r="N4602" s="1"/>
      <c r="O4602" s="1"/>
    </row>
    <row r="4603" spans="9:15">
      <c r="I4603" s="108">
        <f t="shared" si="299"/>
        <v>4598</v>
      </c>
      <c r="J4603" s="100">
        <f t="shared" si="299"/>
        <v>47960</v>
      </c>
      <c r="K4603" s="100">
        <f t="shared" si="299"/>
        <v>47960</v>
      </c>
      <c r="L4603" s="109"/>
      <c r="M4603" s="1"/>
      <c r="N4603" s="1"/>
      <c r="O4603" s="1"/>
    </row>
    <row r="4604" spans="9:15">
      <c r="I4604" s="108">
        <f t="shared" si="299"/>
        <v>4599</v>
      </c>
      <c r="J4604" s="100">
        <f t="shared" si="299"/>
        <v>47961</v>
      </c>
      <c r="K4604" s="100">
        <f t="shared" si="299"/>
        <v>47961</v>
      </c>
      <c r="L4604" s="109"/>
      <c r="M4604" s="1"/>
      <c r="N4604" s="1"/>
      <c r="O4604" s="1"/>
    </row>
    <row r="4605" spans="9:15">
      <c r="I4605" s="108">
        <f t="shared" si="299"/>
        <v>4600</v>
      </c>
      <c r="J4605" s="100">
        <f t="shared" si="299"/>
        <v>47962</v>
      </c>
      <c r="K4605" s="100">
        <f t="shared" si="299"/>
        <v>47962</v>
      </c>
      <c r="L4605" s="109"/>
      <c r="M4605" s="1"/>
      <c r="N4605" s="1"/>
      <c r="O4605" s="1"/>
    </row>
    <row r="4606" spans="9:15">
      <c r="I4606" s="108">
        <f t="shared" si="299"/>
        <v>4601</v>
      </c>
      <c r="J4606" s="100">
        <f t="shared" si="299"/>
        <v>47963</v>
      </c>
      <c r="K4606" s="100">
        <f t="shared" si="299"/>
        <v>47963</v>
      </c>
      <c r="L4606" s="109"/>
      <c r="M4606" s="1"/>
      <c r="N4606" s="1"/>
      <c r="O4606" s="1"/>
    </row>
    <row r="4607" spans="9:15">
      <c r="I4607" s="108">
        <f t="shared" si="299"/>
        <v>4602</v>
      </c>
      <c r="J4607" s="100">
        <f t="shared" si="299"/>
        <v>47964</v>
      </c>
      <c r="K4607" s="100">
        <f t="shared" si="299"/>
        <v>47964</v>
      </c>
      <c r="L4607" s="109"/>
      <c r="M4607" s="1"/>
      <c r="N4607" s="1"/>
      <c r="O4607" s="1"/>
    </row>
    <row r="4608" spans="9:15">
      <c r="I4608" s="108">
        <f t="shared" si="299"/>
        <v>4603</v>
      </c>
      <c r="J4608" s="100">
        <f t="shared" si="299"/>
        <v>47965</v>
      </c>
      <c r="K4608" s="100">
        <f t="shared" si="299"/>
        <v>47965</v>
      </c>
      <c r="L4608" s="109"/>
      <c r="M4608" s="1"/>
      <c r="N4608" s="1"/>
      <c r="O4608" s="1"/>
    </row>
    <row r="4609" spans="9:15">
      <c r="I4609" s="108">
        <f t="shared" si="299"/>
        <v>4604</v>
      </c>
      <c r="J4609" s="100">
        <f t="shared" si="299"/>
        <v>47966</v>
      </c>
      <c r="K4609" s="100">
        <f t="shared" si="299"/>
        <v>47966</v>
      </c>
      <c r="L4609" s="109"/>
      <c r="M4609" s="1"/>
      <c r="N4609" s="1"/>
      <c r="O4609" s="1"/>
    </row>
    <row r="4610" spans="9:15">
      <c r="I4610" s="108">
        <f t="shared" si="299"/>
        <v>4605</v>
      </c>
      <c r="J4610" s="100">
        <f t="shared" si="299"/>
        <v>47967</v>
      </c>
      <c r="K4610" s="100">
        <f t="shared" si="299"/>
        <v>47967</v>
      </c>
      <c r="L4610" s="109"/>
      <c r="M4610" s="1"/>
      <c r="N4610" s="1"/>
      <c r="O4610" s="1"/>
    </row>
    <row r="4611" spans="9:15">
      <c r="I4611" s="108">
        <f t="shared" si="299"/>
        <v>4606</v>
      </c>
      <c r="J4611" s="100">
        <f t="shared" si="299"/>
        <v>47968</v>
      </c>
      <c r="K4611" s="100">
        <f t="shared" si="299"/>
        <v>47968</v>
      </c>
      <c r="L4611" s="109"/>
      <c r="M4611" s="1"/>
      <c r="N4611" s="1"/>
      <c r="O4611" s="1"/>
    </row>
    <row r="4612" spans="9:15">
      <c r="I4612" s="108">
        <f t="shared" si="299"/>
        <v>4607</v>
      </c>
      <c r="J4612" s="100">
        <f t="shared" si="299"/>
        <v>47969</v>
      </c>
      <c r="K4612" s="100">
        <f t="shared" si="299"/>
        <v>47969</v>
      </c>
      <c r="L4612" s="109"/>
      <c r="M4612" s="1"/>
      <c r="N4612" s="1"/>
      <c r="O4612" s="1"/>
    </row>
    <row r="4613" spans="9:15">
      <c r="I4613" s="108">
        <f t="shared" si="299"/>
        <v>4608</v>
      </c>
      <c r="J4613" s="100">
        <f t="shared" si="299"/>
        <v>47970</v>
      </c>
      <c r="K4613" s="100">
        <f t="shared" si="299"/>
        <v>47970</v>
      </c>
      <c r="L4613" s="109"/>
      <c r="M4613" s="1"/>
      <c r="N4613" s="1"/>
      <c r="O4613" s="1"/>
    </row>
    <row r="4614" spans="9:15">
      <c r="I4614" s="108">
        <f t="shared" si="299"/>
        <v>4609</v>
      </c>
      <c r="J4614" s="100">
        <f t="shared" si="299"/>
        <v>47971</v>
      </c>
      <c r="K4614" s="100">
        <f t="shared" si="299"/>
        <v>47971</v>
      </c>
      <c r="L4614" s="109"/>
      <c r="M4614" s="1"/>
      <c r="N4614" s="1"/>
      <c r="O4614" s="1"/>
    </row>
    <row r="4615" spans="9:15">
      <c r="I4615" s="108">
        <f t="shared" si="299"/>
        <v>4610</v>
      </c>
      <c r="J4615" s="100">
        <f t="shared" si="299"/>
        <v>47972</v>
      </c>
      <c r="K4615" s="100">
        <f t="shared" si="299"/>
        <v>47972</v>
      </c>
      <c r="L4615" s="109"/>
      <c r="M4615" s="1"/>
      <c r="N4615" s="1"/>
      <c r="O4615" s="1"/>
    </row>
    <row r="4616" spans="9:15">
      <c r="I4616" s="108">
        <f t="shared" ref="I4616:K4631" si="300">I4615+1</f>
        <v>4611</v>
      </c>
      <c r="J4616" s="100">
        <f t="shared" si="300"/>
        <v>47973</v>
      </c>
      <c r="K4616" s="100">
        <f t="shared" si="300"/>
        <v>47973</v>
      </c>
      <c r="L4616" s="109"/>
      <c r="M4616" s="1"/>
      <c r="N4616" s="1"/>
      <c r="O4616" s="1"/>
    </row>
    <row r="4617" spans="9:15">
      <c r="I4617" s="108">
        <f t="shared" si="300"/>
        <v>4612</v>
      </c>
      <c r="J4617" s="100">
        <f t="shared" si="300"/>
        <v>47974</v>
      </c>
      <c r="K4617" s="100">
        <f t="shared" si="300"/>
        <v>47974</v>
      </c>
      <c r="L4617" s="109"/>
      <c r="M4617" s="1"/>
      <c r="N4617" s="1"/>
      <c r="O4617" s="1"/>
    </row>
    <row r="4618" spans="9:15">
      <c r="I4618" s="108">
        <f t="shared" si="300"/>
        <v>4613</v>
      </c>
      <c r="J4618" s="100">
        <f t="shared" si="300"/>
        <v>47975</v>
      </c>
      <c r="K4618" s="100">
        <f t="shared" si="300"/>
        <v>47975</v>
      </c>
      <c r="L4618" s="109"/>
      <c r="M4618" s="1"/>
      <c r="N4618" s="1"/>
      <c r="O4618" s="1"/>
    </row>
    <row r="4619" spans="9:15">
      <c r="I4619" s="108">
        <f t="shared" si="300"/>
        <v>4614</v>
      </c>
      <c r="J4619" s="100">
        <f t="shared" si="300"/>
        <v>47976</v>
      </c>
      <c r="K4619" s="100">
        <f t="shared" si="300"/>
        <v>47976</v>
      </c>
      <c r="L4619" s="109"/>
      <c r="M4619" s="1"/>
      <c r="N4619" s="1"/>
      <c r="O4619" s="1"/>
    </row>
    <row r="4620" spans="9:15">
      <c r="I4620" s="108">
        <f t="shared" si="300"/>
        <v>4615</v>
      </c>
      <c r="J4620" s="100">
        <f t="shared" si="300"/>
        <v>47977</v>
      </c>
      <c r="K4620" s="100">
        <f t="shared" si="300"/>
        <v>47977</v>
      </c>
      <c r="L4620" s="109"/>
      <c r="M4620" s="1"/>
      <c r="N4620" s="1"/>
      <c r="O4620" s="1"/>
    </row>
    <row r="4621" spans="9:15">
      <c r="I4621" s="108">
        <f t="shared" si="300"/>
        <v>4616</v>
      </c>
      <c r="J4621" s="100">
        <f t="shared" si="300"/>
        <v>47978</v>
      </c>
      <c r="K4621" s="100">
        <f t="shared" si="300"/>
        <v>47978</v>
      </c>
      <c r="L4621" s="109"/>
      <c r="M4621" s="1"/>
      <c r="N4621" s="1"/>
      <c r="O4621" s="1"/>
    </row>
    <row r="4622" spans="9:15">
      <c r="I4622" s="108">
        <f t="shared" si="300"/>
        <v>4617</v>
      </c>
      <c r="J4622" s="100">
        <f t="shared" si="300"/>
        <v>47979</v>
      </c>
      <c r="K4622" s="100">
        <f t="shared" si="300"/>
        <v>47979</v>
      </c>
      <c r="L4622" s="109"/>
      <c r="M4622" s="1"/>
      <c r="N4622" s="1"/>
      <c r="O4622" s="1"/>
    </row>
    <row r="4623" spans="9:15">
      <c r="I4623" s="108">
        <f t="shared" si="300"/>
        <v>4618</v>
      </c>
      <c r="J4623" s="100">
        <f t="shared" si="300"/>
        <v>47980</v>
      </c>
      <c r="K4623" s="100">
        <f t="shared" si="300"/>
        <v>47980</v>
      </c>
      <c r="L4623" s="109"/>
      <c r="M4623" s="1"/>
      <c r="N4623" s="1"/>
      <c r="O4623" s="1"/>
    </row>
    <row r="4624" spans="9:15">
      <c r="I4624" s="108">
        <f t="shared" si="300"/>
        <v>4619</v>
      </c>
      <c r="J4624" s="100">
        <f t="shared" si="300"/>
        <v>47981</v>
      </c>
      <c r="K4624" s="100">
        <f t="shared" si="300"/>
        <v>47981</v>
      </c>
      <c r="L4624" s="109"/>
      <c r="M4624" s="1"/>
      <c r="N4624" s="1"/>
      <c r="O4624" s="1"/>
    </row>
    <row r="4625" spans="9:15">
      <c r="I4625" s="108">
        <f t="shared" si="300"/>
        <v>4620</v>
      </c>
      <c r="J4625" s="100">
        <f t="shared" si="300"/>
        <v>47982</v>
      </c>
      <c r="K4625" s="100">
        <f t="shared" si="300"/>
        <v>47982</v>
      </c>
      <c r="L4625" s="109"/>
      <c r="M4625" s="1"/>
      <c r="N4625" s="1"/>
      <c r="O4625" s="1"/>
    </row>
    <row r="4626" spans="9:15">
      <c r="I4626" s="108">
        <f t="shared" si="300"/>
        <v>4621</v>
      </c>
      <c r="J4626" s="100">
        <f t="shared" si="300"/>
        <v>47983</v>
      </c>
      <c r="K4626" s="100">
        <f t="shared" si="300"/>
        <v>47983</v>
      </c>
      <c r="L4626" s="109"/>
      <c r="M4626" s="1"/>
      <c r="N4626" s="1"/>
      <c r="O4626" s="1"/>
    </row>
    <row r="4627" spans="9:15">
      <c r="I4627" s="108">
        <f t="shared" si="300"/>
        <v>4622</v>
      </c>
      <c r="J4627" s="100">
        <f t="shared" si="300"/>
        <v>47984</v>
      </c>
      <c r="K4627" s="100">
        <f t="shared" si="300"/>
        <v>47984</v>
      </c>
      <c r="L4627" s="109"/>
      <c r="M4627" s="1"/>
      <c r="N4627" s="1"/>
      <c r="O4627" s="1"/>
    </row>
    <row r="4628" spans="9:15">
      <c r="I4628" s="108">
        <f t="shared" si="300"/>
        <v>4623</v>
      </c>
      <c r="J4628" s="100">
        <f t="shared" si="300"/>
        <v>47985</v>
      </c>
      <c r="K4628" s="100">
        <f t="shared" si="300"/>
        <v>47985</v>
      </c>
      <c r="L4628" s="109"/>
      <c r="M4628" s="1"/>
      <c r="N4628" s="1"/>
      <c r="O4628" s="1"/>
    </row>
    <row r="4629" spans="9:15">
      <c r="I4629" s="108">
        <f t="shared" si="300"/>
        <v>4624</v>
      </c>
      <c r="J4629" s="100">
        <f t="shared" si="300"/>
        <v>47986</v>
      </c>
      <c r="K4629" s="100">
        <f t="shared" si="300"/>
        <v>47986</v>
      </c>
      <c r="L4629" s="109"/>
      <c r="M4629" s="1"/>
      <c r="N4629" s="1"/>
      <c r="O4629" s="1"/>
    </row>
    <row r="4630" spans="9:15">
      <c r="I4630" s="108">
        <f t="shared" si="300"/>
        <v>4625</v>
      </c>
      <c r="J4630" s="100">
        <f t="shared" si="300"/>
        <v>47987</v>
      </c>
      <c r="K4630" s="100">
        <f t="shared" si="300"/>
        <v>47987</v>
      </c>
      <c r="L4630" s="109"/>
      <c r="M4630" s="1"/>
      <c r="N4630" s="1"/>
      <c r="O4630" s="1"/>
    </row>
    <row r="4631" spans="9:15">
      <c r="I4631" s="108">
        <f t="shared" si="300"/>
        <v>4626</v>
      </c>
      <c r="J4631" s="100">
        <f t="shared" si="300"/>
        <v>47988</v>
      </c>
      <c r="K4631" s="100">
        <f t="shared" si="300"/>
        <v>47988</v>
      </c>
      <c r="L4631" s="109"/>
      <c r="M4631" s="1"/>
      <c r="N4631" s="1"/>
      <c r="O4631" s="1"/>
    </row>
    <row r="4632" spans="9:15">
      <c r="I4632" s="108">
        <f t="shared" ref="I4632:K4647" si="301">I4631+1</f>
        <v>4627</v>
      </c>
      <c r="J4632" s="100">
        <f t="shared" si="301"/>
        <v>47989</v>
      </c>
      <c r="K4632" s="100">
        <f t="shared" si="301"/>
        <v>47989</v>
      </c>
      <c r="L4632" s="109"/>
      <c r="M4632" s="1"/>
      <c r="N4632" s="1"/>
      <c r="O4632" s="1"/>
    </row>
    <row r="4633" spans="9:15">
      <c r="I4633" s="108">
        <f t="shared" si="301"/>
        <v>4628</v>
      </c>
      <c r="J4633" s="100">
        <f t="shared" si="301"/>
        <v>47990</v>
      </c>
      <c r="K4633" s="100">
        <f t="shared" si="301"/>
        <v>47990</v>
      </c>
      <c r="L4633" s="109"/>
      <c r="M4633" s="1"/>
      <c r="N4633" s="1"/>
      <c r="O4633" s="1"/>
    </row>
    <row r="4634" spans="9:15">
      <c r="I4634" s="108">
        <f t="shared" si="301"/>
        <v>4629</v>
      </c>
      <c r="J4634" s="100">
        <f t="shared" si="301"/>
        <v>47991</v>
      </c>
      <c r="K4634" s="100">
        <f t="shared" si="301"/>
        <v>47991</v>
      </c>
      <c r="L4634" s="109"/>
      <c r="M4634" s="1"/>
      <c r="N4634" s="1"/>
      <c r="O4634" s="1"/>
    </row>
    <row r="4635" spans="9:15">
      <c r="I4635" s="108">
        <f t="shared" si="301"/>
        <v>4630</v>
      </c>
      <c r="J4635" s="100">
        <f t="shared" si="301"/>
        <v>47992</v>
      </c>
      <c r="K4635" s="100">
        <f t="shared" si="301"/>
        <v>47992</v>
      </c>
      <c r="L4635" s="109"/>
      <c r="M4635" s="1"/>
      <c r="N4635" s="1"/>
      <c r="O4635" s="1"/>
    </row>
    <row r="4636" spans="9:15">
      <c r="I4636" s="108">
        <f t="shared" si="301"/>
        <v>4631</v>
      </c>
      <c r="J4636" s="100">
        <f t="shared" si="301"/>
        <v>47993</v>
      </c>
      <c r="K4636" s="100">
        <f t="shared" si="301"/>
        <v>47993</v>
      </c>
      <c r="L4636" s="109"/>
      <c r="M4636" s="1"/>
      <c r="N4636" s="1"/>
      <c r="O4636" s="1"/>
    </row>
    <row r="4637" spans="9:15">
      <c r="I4637" s="108">
        <f t="shared" si="301"/>
        <v>4632</v>
      </c>
      <c r="J4637" s="100">
        <f t="shared" si="301"/>
        <v>47994</v>
      </c>
      <c r="K4637" s="100">
        <f t="shared" si="301"/>
        <v>47994</v>
      </c>
      <c r="L4637" s="109"/>
      <c r="M4637" s="1"/>
      <c r="N4637" s="1"/>
      <c r="O4637" s="1"/>
    </row>
    <row r="4638" spans="9:15">
      <c r="I4638" s="108">
        <f t="shared" si="301"/>
        <v>4633</v>
      </c>
      <c r="J4638" s="100">
        <f t="shared" si="301"/>
        <v>47995</v>
      </c>
      <c r="K4638" s="100">
        <f t="shared" si="301"/>
        <v>47995</v>
      </c>
      <c r="L4638" s="109"/>
      <c r="M4638" s="1"/>
      <c r="N4638" s="1"/>
      <c r="O4638" s="1"/>
    </row>
    <row r="4639" spans="9:15">
      <c r="I4639" s="108">
        <f t="shared" si="301"/>
        <v>4634</v>
      </c>
      <c r="J4639" s="100">
        <f t="shared" si="301"/>
        <v>47996</v>
      </c>
      <c r="K4639" s="100">
        <f t="shared" si="301"/>
        <v>47996</v>
      </c>
      <c r="L4639" s="109"/>
      <c r="M4639" s="1"/>
      <c r="N4639" s="1"/>
      <c r="O4639" s="1"/>
    </row>
    <row r="4640" spans="9:15">
      <c r="I4640" s="108">
        <f t="shared" si="301"/>
        <v>4635</v>
      </c>
      <c r="J4640" s="100">
        <f t="shared" si="301"/>
        <v>47997</v>
      </c>
      <c r="K4640" s="100">
        <f t="shared" si="301"/>
        <v>47997</v>
      </c>
      <c r="L4640" s="109"/>
      <c r="M4640" s="1"/>
      <c r="N4640" s="1"/>
      <c r="O4640" s="1"/>
    </row>
    <row r="4641" spans="9:15">
      <c r="I4641" s="108">
        <f t="shared" si="301"/>
        <v>4636</v>
      </c>
      <c r="J4641" s="100">
        <f t="shared" si="301"/>
        <v>47998</v>
      </c>
      <c r="K4641" s="100">
        <f t="shared" si="301"/>
        <v>47998</v>
      </c>
      <c r="L4641" s="109"/>
      <c r="M4641" s="1"/>
      <c r="N4641" s="1"/>
      <c r="O4641" s="1"/>
    </row>
    <row r="4642" spans="9:15">
      <c r="I4642" s="108">
        <f t="shared" si="301"/>
        <v>4637</v>
      </c>
      <c r="J4642" s="100">
        <f t="shared" si="301"/>
        <v>47999</v>
      </c>
      <c r="K4642" s="100">
        <f t="shared" si="301"/>
        <v>47999</v>
      </c>
      <c r="L4642" s="109"/>
      <c r="M4642" s="1"/>
      <c r="N4642" s="1"/>
      <c r="O4642" s="1"/>
    </row>
    <row r="4643" spans="9:15">
      <c r="I4643" s="108">
        <f t="shared" si="301"/>
        <v>4638</v>
      </c>
      <c r="J4643" s="100">
        <f t="shared" si="301"/>
        <v>48000</v>
      </c>
      <c r="K4643" s="100">
        <f t="shared" si="301"/>
        <v>48000</v>
      </c>
      <c r="L4643" s="109"/>
      <c r="M4643" s="1"/>
      <c r="N4643" s="1"/>
      <c r="O4643" s="1"/>
    </row>
    <row r="4644" spans="9:15">
      <c r="I4644" s="108">
        <f t="shared" si="301"/>
        <v>4639</v>
      </c>
      <c r="J4644" s="100">
        <f t="shared" si="301"/>
        <v>48001</v>
      </c>
      <c r="K4644" s="100">
        <f t="shared" si="301"/>
        <v>48001</v>
      </c>
      <c r="L4644" s="109"/>
      <c r="M4644" s="1"/>
      <c r="N4644" s="1"/>
      <c r="O4644" s="1"/>
    </row>
    <row r="4645" spans="9:15">
      <c r="I4645" s="108">
        <f t="shared" si="301"/>
        <v>4640</v>
      </c>
      <c r="J4645" s="100">
        <f t="shared" si="301"/>
        <v>48002</v>
      </c>
      <c r="K4645" s="100">
        <f t="shared" si="301"/>
        <v>48002</v>
      </c>
      <c r="L4645" s="109"/>
      <c r="M4645" s="1"/>
      <c r="N4645" s="1"/>
      <c r="O4645" s="1"/>
    </row>
    <row r="4646" spans="9:15">
      <c r="I4646" s="108">
        <f t="shared" si="301"/>
        <v>4641</v>
      </c>
      <c r="J4646" s="100">
        <f t="shared" si="301"/>
        <v>48003</v>
      </c>
      <c r="K4646" s="100">
        <f t="shared" si="301"/>
        <v>48003</v>
      </c>
      <c r="L4646" s="109"/>
      <c r="M4646" s="1"/>
      <c r="N4646" s="1"/>
      <c r="O4646" s="1"/>
    </row>
    <row r="4647" spans="9:15">
      <c r="I4647" s="108">
        <f t="shared" si="301"/>
        <v>4642</v>
      </c>
      <c r="J4647" s="100">
        <f t="shared" si="301"/>
        <v>48004</v>
      </c>
      <c r="K4647" s="100">
        <f t="shared" si="301"/>
        <v>48004</v>
      </c>
      <c r="L4647" s="109"/>
      <c r="M4647" s="1"/>
      <c r="N4647" s="1"/>
      <c r="O4647" s="1"/>
    </row>
    <row r="4648" spans="9:15">
      <c r="I4648" s="108">
        <f t="shared" ref="I4648:K4663" si="302">I4647+1</f>
        <v>4643</v>
      </c>
      <c r="J4648" s="100">
        <f t="shared" si="302"/>
        <v>48005</v>
      </c>
      <c r="K4648" s="100">
        <f t="shared" si="302"/>
        <v>48005</v>
      </c>
      <c r="L4648" s="109"/>
      <c r="M4648" s="1"/>
      <c r="N4648" s="1"/>
      <c r="O4648" s="1"/>
    </row>
    <row r="4649" spans="9:15">
      <c r="I4649" s="108">
        <f t="shared" si="302"/>
        <v>4644</v>
      </c>
      <c r="J4649" s="100">
        <f t="shared" si="302"/>
        <v>48006</v>
      </c>
      <c r="K4649" s="100">
        <f t="shared" si="302"/>
        <v>48006</v>
      </c>
      <c r="L4649" s="109"/>
      <c r="M4649" s="1"/>
      <c r="N4649" s="1"/>
      <c r="O4649" s="1"/>
    </row>
    <row r="4650" spans="9:15">
      <c r="I4650" s="108">
        <f t="shared" si="302"/>
        <v>4645</v>
      </c>
      <c r="J4650" s="100">
        <f t="shared" si="302"/>
        <v>48007</v>
      </c>
      <c r="K4650" s="100">
        <f t="shared" si="302"/>
        <v>48007</v>
      </c>
      <c r="L4650" s="109"/>
      <c r="M4650" s="1"/>
      <c r="N4650" s="1"/>
      <c r="O4650" s="1"/>
    </row>
    <row r="4651" spans="9:15">
      <c r="I4651" s="108">
        <f t="shared" si="302"/>
        <v>4646</v>
      </c>
      <c r="J4651" s="100">
        <f t="shared" si="302"/>
        <v>48008</v>
      </c>
      <c r="K4651" s="100">
        <f t="shared" si="302"/>
        <v>48008</v>
      </c>
      <c r="L4651" s="109"/>
      <c r="M4651" s="1"/>
      <c r="N4651" s="1"/>
      <c r="O4651" s="1"/>
    </row>
    <row r="4652" spans="9:15">
      <c r="I4652" s="108">
        <f t="shared" si="302"/>
        <v>4647</v>
      </c>
      <c r="J4652" s="100">
        <f t="shared" si="302"/>
        <v>48009</v>
      </c>
      <c r="K4652" s="100">
        <f t="shared" si="302"/>
        <v>48009</v>
      </c>
      <c r="L4652" s="109"/>
      <c r="M4652" s="1"/>
      <c r="N4652" s="1"/>
      <c r="O4652" s="1"/>
    </row>
    <row r="4653" spans="9:15">
      <c r="I4653" s="108">
        <f t="shared" si="302"/>
        <v>4648</v>
      </c>
      <c r="J4653" s="100">
        <f t="shared" si="302"/>
        <v>48010</v>
      </c>
      <c r="K4653" s="100">
        <f t="shared" si="302"/>
        <v>48010</v>
      </c>
      <c r="L4653" s="109"/>
      <c r="M4653" s="1"/>
      <c r="N4653" s="1"/>
      <c r="O4653" s="1"/>
    </row>
    <row r="4654" spans="9:15">
      <c r="I4654" s="108">
        <f t="shared" si="302"/>
        <v>4649</v>
      </c>
      <c r="J4654" s="100">
        <f t="shared" si="302"/>
        <v>48011</v>
      </c>
      <c r="K4654" s="100">
        <f t="shared" si="302"/>
        <v>48011</v>
      </c>
      <c r="L4654" s="109"/>
      <c r="M4654" s="1"/>
      <c r="N4654" s="1"/>
      <c r="O4654" s="1"/>
    </row>
    <row r="4655" spans="9:15">
      <c r="I4655" s="108">
        <f t="shared" si="302"/>
        <v>4650</v>
      </c>
      <c r="J4655" s="100">
        <f t="shared" si="302"/>
        <v>48012</v>
      </c>
      <c r="K4655" s="100">
        <f t="shared" si="302"/>
        <v>48012</v>
      </c>
      <c r="L4655" s="109"/>
      <c r="M4655" s="1"/>
      <c r="N4655" s="1"/>
      <c r="O4655" s="1"/>
    </row>
    <row r="4656" spans="9:15">
      <c r="I4656" s="108">
        <f t="shared" si="302"/>
        <v>4651</v>
      </c>
      <c r="J4656" s="100">
        <f t="shared" si="302"/>
        <v>48013</v>
      </c>
      <c r="K4656" s="100">
        <f t="shared" si="302"/>
        <v>48013</v>
      </c>
      <c r="L4656" s="109"/>
      <c r="M4656" s="1"/>
      <c r="N4656" s="1"/>
      <c r="O4656" s="1"/>
    </row>
    <row r="4657" spans="9:15">
      <c r="I4657" s="108">
        <f t="shared" si="302"/>
        <v>4652</v>
      </c>
      <c r="J4657" s="100">
        <f t="shared" si="302"/>
        <v>48014</v>
      </c>
      <c r="K4657" s="100">
        <f t="shared" si="302"/>
        <v>48014</v>
      </c>
      <c r="L4657" s="109"/>
      <c r="M4657" s="1"/>
      <c r="N4657" s="1"/>
      <c r="O4657" s="1"/>
    </row>
    <row r="4658" spans="9:15">
      <c r="I4658" s="108">
        <f t="shared" si="302"/>
        <v>4653</v>
      </c>
      <c r="J4658" s="100">
        <f t="shared" si="302"/>
        <v>48015</v>
      </c>
      <c r="K4658" s="100">
        <f t="shared" si="302"/>
        <v>48015</v>
      </c>
      <c r="L4658" s="109"/>
      <c r="M4658" s="1"/>
      <c r="N4658" s="1"/>
      <c r="O4658" s="1"/>
    </row>
    <row r="4659" spans="9:15">
      <c r="I4659" s="108">
        <f t="shared" si="302"/>
        <v>4654</v>
      </c>
      <c r="J4659" s="100">
        <f t="shared" si="302"/>
        <v>48016</v>
      </c>
      <c r="K4659" s="100">
        <f t="shared" si="302"/>
        <v>48016</v>
      </c>
      <c r="L4659" s="109"/>
      <c r="M4659" s="1"/>
      <c r="N4659" s="1"/>
      <c r="O4659" s="1"/>
    </row>
    <row r="4660" spans="9:15">
      <c r="I4660" s="108">
        <f t="shared" si="302"/>
        <v>4655</v>
      </c>
      <c r="J4660" s="100">
        <f t="shared" si="302"/>
        <v>48017</v>
      </c>
      <c r="K4660" s="100">
        <f t="shared" si="302"/>
        <v>48017</v>
      </c>
      <c r="L4660" s="109"/>
      <c r="M4660" s="1"/>
      <c r="N4660" s="1"/>
      <c r="O4660" s="1"/>
    </row>
    <row r="4661" spans="9:15">
      <c r="I4661" s="108">
        <f t="shared" si="302"/>
        <v>4656</v>
      </c>
      <c r="J4661" s="100">
        <f t="shared" si="302"/>
        <v>48018</v>
      </c>
      <c r="K4661" s="100">
        <f t="shared" si="302"/>
        <v>48018</v>
      </c>
      <c r="L4661" s="109"/>
      <c r="M4661" s="1"/>
      <c r="N4661" s="1"/>
      <c r="O4661" s="1"/>
    </row>
    <row r="4662" spans="9:15">
      <c r="I4662" s="108">
        <f t="shared" si="302"/>
        <v>4657</v>
      </c>
      <c r="J4662" s="100">
        <f t="shared" si="302"/>
        <v>48019</v>
      </c>
      <c r="K4662" s="100">
        <f t="shared" si="302"/>
        <v>48019</v>
      </c>
      <c r="L4662" s="109"/>
      <c r="M4662" s="1"/>
      <c r="N4662" s="1"/>
      <c r="O4662" s="1"/>
    </row>
    <row r="4663" spans="9:15">
      <c r="I4663" s="108">
        <f t="shared" si="302"/>
        <v>4658</v>
      </c>
      <c r="J4663" s="100">
        <f t="shared" si="302"/>
        <v>48020</v>
      </c>
      <c r="K4663" s="100">
        <f t="shared" si="302"/>
        <v>48020</v>
      </c>
      <c r="L4663" s="109"/>
      <c r="M4663" s="1"/>
      <c r="N4663" s="1"/>
      <c r="O4663" s="1"/>
    </row>
    <row r="4664" spans="9:15">
      <c r="I4664" s="108">
        <f t="shared" ref="I4664:K4679" si="303">I4663+1</f>
        <v>4659</v>
      </c>
      <c r="J4664" s="100">
        <f t="shared" si="303"/>
        <v>48021</v>
      </c>
      <c r="K4664" s="100">
        <f t="shared" si="303"/>
        <v>48021</v>
      </c>
      <c r="L4664" s="109"/>
      <c r="M4664" s="1"/>
      <c r="N4664" s="1"/>
      <c r="O4664" s="1"/>
    </row>
    <row r="4665" spans="9:15">
      <c r="I4665" s="108">
        <f t="shared" si="303"/>
        <v>4660</v>
      </c>
      <c r="J4665" s="100">
        <f t="shared" si="303"/>
        <v>48022</v>
      </c>
      <c r="K4665" s="100">
        <f t="shared" si="303"/>
        <v>48022</v>
      </c>
      <c r="L4665" s="109"/>
      <c r="M4665" s="1"/>
      <c r="N4665" s="1"/>
      <c r="O4665" s="1"/>
    </row>
    <row r="4666" spans="9:15">
      <c r="I4666" s="108">
        <f t="shared" si="303"/>
        <v>4661</v>
      </c>
      <c r="J4666" s="100">
        <f t="shared" si="303"/>
        <v>48023</v>
      </c>
      <c r="K4666" s="100">
        <f t="shared" si="303"/>
        <v>48023</v>
      </c>
      <c r="L4666" s="109"/>
      <c r="M4666" s="1"/>
      <c r="N4666" s="1"/>
      <c r="O4666" s="1"/>
    </row>
    <row r="4667" spans="9:15">
      <c r="I4667" s="108">
        <f t="shared" si="303"/>
        <v>4662</v>
      </c>
      <c r="J4667" s="100">
        <f t="shared" si="303"/>
        <v>48024</v>
      </c>
      <c r="K4667" s="100">
        <f t="shared" si="303"/>
        <v>48024</v>
      </c>
      <c r="L4667" s="109"/>
      <c r="M4667" s="1"/>
      <c r="N4667" s="1"/>
      <c r="O4667" s="1"/>
    </row>
    <row r="4668" spans="9:15">
      <c r="I4668" s="108">
        <f t="shared" si="303"/>
        <v>4663</v>
      </c>
      <c r="J4668" s="100">
        <f t="shared" si="303"/>
        <v>48025</v>
      </c>
      <c r="K4668" s="100">
        <f t="shared" si="303"/>
        <v>48025</v>
      </c>
      <c r="L4668" s="109"/>
      <c r="M4668" s="1"/>
      <c r="N4668" s="1"/>
      <c r="O4668" s="1"/>
    </row>
    <row r="4669" spans="9:15">
      <c r="I4669" s="108">
        <f t="shared" si="303"/>
        <v>4664</v>
      </c>
      <c r="J4669" s="100">
        <f t="shared" si="303"/>
        <v>48026</v>
      </c>
      <c r="K4669" s="100">
        <f t="shared" si="303"/>
        <v>48026</v>
      </c>
      <c r="L4669" s="109"/>
      <c r="M4669" s="1"/>
      <c r="N4669" s="1"/>
      <c r="O4669" s="1"/>
    </row>
    <row r="4670" spans="9:15">
      <c r="I4670" s="108">
        <f t="shared" si="303"/>
        <v>4665</v>
      </c>
      <c r="J4670" s="100">
        <f t="shared" si="303"/>
        <v>48027</v>
      </c>
      <c r="K4670" s="100">
        <f t="shared" si="303"/>
        <v>48027</v>
      </c>
      <c r="L4670" s="109"/>
      <c r="M4670" s="1"/>
      <c r="N4670" s="1"/>
      <c r="O4670" s="1"/>
    </row>
    <row r="4671" spans="9:15">
      <c r="I4671" s="108">
        <f t="shared" si="303"/>
        <v>4666</v>
      </c>
      <c r="J4671" s="100">
        <f t="shared" si="303"/>
        <v>48028</v>
      </c>
      <c r="K4671" s="100">
        <f t="shared" si="303"/>
        <v>48028</v>
      </c>
      <c r="L4671" s="109"/>
      <c r="M4671" s="1"/>
      <c r="N4671" s="1"/>
      <c r="O4671" s="1"/>
    </row>
    <row r="4672" spans="9:15">
      <c r="I4672" s="108">
        <f t="shared" si="303"/>
        <v>4667</v>
      </c>
      <c r="J4672" s="100">
        <f t="shared" si="303"/>
        <v>48029</v>
      </c>
      <c r="K4672" s="100">
        <f t="shared" si="303"/>
        <v>48029</v>
      </c>
      <c r="L4672" s="109"/>
      <c r="M4672" s="1"/>
      <c r="N4672" s="1"/>
      <c r="O4672" s="1"/>
    </row>
    <row r="4673" spans="9:15">
      <c r="I4673" s="108">
        <f t="shared" si="303"/>
        <v>4668</v>
      </c>
      <c r="J4673" s="100">
        <f t="shared" si="303"/>
        <v>48030</v>
      </c>
      <c r="K4673" s="100">
        <f t="shared" si="303"/>
        <v>48030</v>
      </c>
      <c r="L4673" s="109"/>
      <c r="M4673" s="1"/>
      <c r="N4673" s="1"/>
      <c r="O4673" s="1"/>
    </row>
    <row r="4674" spans="9:15">
      <c r="I4674" s="108">
        <f t="shared" si="303"/>
        <v>4669</v>
      </c>
      <c r="J4674" s="100">
        <f t="shared" si="303"/>
        <v>48031</v>
      </c>
      <c r="K4674" s="100">
        <f t="shared" si="303"/>
        <v>48031</v>
      </c>
      <c r="L4674" s="109"/>
      <c r="M4674" s="1"/>
      <c r="N4674" s="1"/>
      <c r="O4674" s="1"/>
    </row>
    <row r="4675" spans="9:15">
      <c r="I4675" s="108">
        <f t="shared" si="303"/>
        <v>4670</v>
      </c>
      <c r="J4675" s="100">
        <f t="shared" si="303"/>
        <v>48032</v>
      </c>
      <c r="K4675" s="100">
        <f t="shared" si="303"/>
        <v>48032</v>
      </c>
      <c r="L4675" s="109"/>
      <c r="M4675" s="1"/>
      <c r="N4675" s="1"/>
      <c r="O4675" s="1"/>
    </row>
    <row r="4676" spans="9:15">
      <c r="I4676" s="108">
        <f t="shared" si="303"/>
        <v>4671</v>
      </c>
      <c r="J4676" s="100">
        <f t="shared" si="303"/>
        <v>48033</v>
      </c>
      <c r="K4676" s="100">
        <f t="shared" si="303"/>
        <v>48033</v>
      </c>
      <c r="L4676" s="109"/>
      <c r="M4676" s="1"/>
      <c r="N4676" s="1"/>
      <c r="O4676" s="1"/>
    </row>
    <row r="4677" spans="9:15">
      <c r="I4677" s="108">
        <f t="shared" si="303"/>
        <v>4672</v>
      </c>
      <c r="J4677" s="100">
        <f t="shared" si="303"/>
        <v>48034</v>
      </c>
      <c r="K4677" s="100">
        <f t="shared" si="303"/>
        <v>48034</v>
      </c>
      <c r="L4677" s="109"/>
      <c r="M4677" s="1"/>
      <c r="N4677" s="1"/>
      <c r="O4677" s="1"/>
    </row>
    <row r="4678" spans="9:15">
      <c r="I4678" s="108">
        <f t="shared" si="303"/>
        <v>4673</v>
      </c>
      <c r="J4678" s="100">
        <f t="shared" si="303"/>
        <v>48035</v>
      </c>
      <c r="K4678" s="100">
        <f t="shared" si="303"/>
        <v>48035</v>
      </c>
      <c r="L4678" s="109"/>
      <c r="M4678" s="1"/>
      <c r="N4678" s="1"/>
      <c r="O4678" s="1"/>
    </row>
    <row r="4679" spans="9:15">
      <c r="I4679" s="108">
        <f t="shared" si="303"/>
        <v>4674</v>
      </c>
      <c r="J4679" s="100">
        <f t="shared" si="303"/>
        <v>48036</v>
      </c>
      <c r="K4679" s="100">
        <f t="shared" si="303"/>
        <v>48036</v>
      </c>
      <c r="L4679" s="109"/>
      <c r="M4679" s="1"/>
      <c r="N4679" s="1"/>
      <c r="O4679" s="1"/>
    </row>
    <row r="4680" spans="9:15">
      <c r="I4680" s="108">
        <f t="shared" ref="I4680:K4695" si="304">I4679+1</f>
        <v>4675</v>
      </c>
      <c r="J4680" s="100">
        <f t="shared" si="304"/>
        <v>48037</v>
      </c>
      <c r="K4680" s="100">
        <f t="shared" si="304"/>
        <v>48037</v>
      </c>
      <c r="L4680" s="109"/>
      <c r="M4680" s="1"/>
      <c r="N4680" s="1"/>
      <c r="O4680" s="1"/>
    </row>
    <row r="4681" spans="9:15">
      <c r="I4681" s="108">
        <f t="shared" si="304"/>
        <v>4676</v>
      </c>
      <c r="J4681" s="100">
        <f t="shared" si="304"/>
        <v>48038</v>
      </c>
      <c r="K4681" s="100">
        <f t="shared" si="304"/>
        <v>48038</v>
      </c>
      <c r="L4681" s="109"/>
      <c r="M4681" s="1"/>
      <c r="N4681" s="1"/>
      <c r="O4681" s="1"/>
    </row>
    <row r="4682" spans="9:15">
      <c r="I4682" s="108">
        <f t="shared" si="304"/>
        <v>4677</v>
      </c>
      <c r="J4682" s="100">
        <f t="shared" si="304"/>
        <v>48039</v>
      </c>
      <c r="K4682" s="100">
        <f t="shared" si="304"/>
        <v>48039</v>
      </c>
      <c r="L4682" s="109"/>
      <c r="M4682" s="1"/>
      <c r="N4682" s="1"/>
      <c r="O4682" s="1"/>
    </row>
    <row r="4683" spans="9:15">
      <c r="I4683" s="108">
        <f t="shared" si="304"/>
        <v>4678</v>
      </c>
      <c r="J4683" s="100">
        <f t="shared" si="304"/>
        <v>48040</v>
      </c>
      <c r="K4683" s="100">
        <f t="shared" si="304"/>
        <v>48040</v>
      </c>
      <c r="L4683" s="109"/>
      <c r="M4683" s="1"/>
      <c r="N4683" s="1"/>
      <c r="O4683" s="1"/>
    </row>
    <row r="4684" spans="9:15">
      <c r="I4684" s="108">
        <f t="shared" si="304"/>
        <v>4679</v>
      </c>
      <c r="J4684" s="100">
        <f t="shared" si="304"/>
        <v>48041</v>
      </c>
      <c r="K4684" s="100">
        <f t="shared" si="304"/>
        <v>48041</v>
      </c>
      <c r="L4684" s="109"/>
      <c r="M4684" s="1"/>
      <c r="N4684" s="1"/>
      <c r="O4684" s="1"/>
    </row>
    <row r="4685" spans="9:15">
      <c r="I4685" s="108">
        <f t="shared" si="304"/>
        <v>4680</v>
      </c>
      <c r="J4685" s="100">
        <f t="shared" si="304"/>
        <v>48042</v>
      </c>
      <c r="K4685" s="100">
        <f t="shared" si="304"/>
        <v>48042</v>
      </c>
      <c r="L4685" s="109"/>
      <c r="M4685" s="1"/>
      <c r="N4685" s="1"/>
      <c r="O4685" s="1"/>
    </row>
    <row r="4686" spans="9:15">
      <c r="I4686" s="108">
        <f t="shared" si="304"/>
        <v>4681</v>
      </c>
      <c r="J4686" s="100">
        <f t="shared" si="304"/>
        <v>48043</v>
      </c>
      <c r="K4686" s="100">
        <f t="shared" si="304"/>
        <v>48043</v>
      </c>
      <c r="L4686" s="109"/>
      <c r="M4686" s="1"/>
      <c r="N4686" s="1"/>
      <c r="O4686" s="1"/>
    </row>
    <row r="4687" spans="9:15">
      <c r="I4687" s="108">
        <f t="shared" si="304"/>
        <v>4682</v>
      </c>
      <c r="J4687" s="100">
        <f t="shared" si="304"/>
        <v>48044</v>
      </c>
      <c r="K4687" s="100">
        <f t="shared" si="304"/>
        <v>48044</v>
      </c>
      <c r="L4687" s="109"/>
      <c r="M4687" s="1"/>
      <c r="N4687" s="1"/>
      <c r="O4687" s="1"/>
    </row>
    <row r="4688" spans="9:15">
      <c r="I4688" s="108">
        <f t="shared" si="304"/>
        <v>4683</v>
      </c>
      <c r="J4688" s="100">
        <f t="shared" si="304"/>
        <v>48045</v>
      </c>
      <c r="K4688" s="100">
        <f t="shared" si="304"/>
        <v>48045</v>
      </c>
      <c r="L4688" s="109"/>
      <c r="M4688" s="1"/>
      <c r="N4688" s="1"/>
      <c r="O4688" s="1"/>
    </row>
    <row r="4689" spans="9:15">
      <c r="I4689" s="108">
        <f t="shared" si="304"/>
        <v>4684</v>
      </c>
      <c r="J4689" s="100">
        <f t="shared" si="304"/>
        <v>48046</v>
      </c>
      <c r="K4689" s="100">
        <f t="shared" si="304"/>
        <v>48046</v>
      </c>
      <c r="L4689" s="109"/>
      <c r="M4689" s="1"/>
      <c r="N4689" s="1"/>
      <c r="O4689" s="1"/>
    </row>
    <row r="4690" spans="9:15">
      <c r="I4690" s="108">
        <f t="shared" si="304"/>
        <v>4685</v>
      </c>
      <c r="J4690" s="100">
        <f t="shared" si="304"/>
        <v>48047</v>
      </c>
      <c r="K4690" s="100">
        <f t="shared" si="304"/>
        <v>48047</v>
      </c>
      <c r="L4690" s="109"/>
      <c r="M4690" s="1"/>
      <c r="N4690" s="1"/>
      <c r="O4690" s="1"/>
    </row>
    <row r="4691" spans="9:15">
      <c r="I4691" s="108">
        <f t="shared" si="304"/>
        <v>4686</v>
      </c>
      <c r="J4691" s="100">
        <f t="shared" si="304"/>
        <v>48048</v>
      </c>
      <c r="K4691" s="100">
        <f t="shared" si="304"/>
        <v>48048</v>
      </c>
      <c r="L4691" s="109"/>
      <c r="M4691" s="1"/>
      <c r="N4691" s="1"/>
      <c r="O4691" s="1"/>
    </row>
    <row r="4692" spans="9:15">
      <c r="I4692" s="108">
        <f t="shared" si="304"/>
        <v>4687</v>
      </c>
      <c r="J4692" s="100">
        <f t="shared" si="304"/>
        <v>48049</v>
      </c>
      <c r="K4692" s="100">
        <f t="shared" si="304"/>
        <v>48049</v>
      </c>
      <c r="L4692" s="109"/>
      <c r="M4692" s="1"/>
      <c r="N4692" s="1"/>
      <c r="O4692" s="1"/>
    </row>
    <row r="4693" spans="9:15">
      <c r="I4693" s="108">
        <f t="shared" si="304"/>
        <v>4688</v>
      </c>
      <c r="J4693" s="100">
        <f t="shared" si="304"/>
        <v>48050</v>
      </c>
      <c r="K4693" s="100">
        <f t="shared" si="304"/>
        <v>48050</v>
      </c>
      <c r="L4693" s="109"/>
      <c r="M4693" s="1"/>
      <c r="N4693" s="1"/>
      <c r="O4693" s="1"/>
    </row>
    <row r="4694" spans="9:15">
      <c r="I4694" s="108">
        <f t="shared" si="304"/>
        <v>4689</v>
      </c>
      <c r="J4694" s="100">
        <f t="shared" si="304"/>
        <v>48051</v>
      </c>
      <c r="K4694" s="100">
        <f t="shared" si="304"/>
        <v>48051</v>
      </c>
      <c r="L4694" s="109"/>
      <c r="M4694" s="1"/>
      <c r="N4694" s="1"/>
      <c r="O4694" s="1"/>
    </row>
    <row r="4695" spans="9:15">
      <c r="I4695" s="108">
        <f t="shared" si="304"/>
        <v>4690</v>
      </c>
      <c r="J4695" s="100">
        <f t="shared" si="304"/>
        <v>48052</v>
      </c>
      <c r="K4695" s="100">
        <f t="shared" si="304"/>
        <v>48052</v>
      </c>
      <c r="L4695" s="109"/>
      <c r="M4695" s="1"/>
      <c r="N4695" s="1"/>
      <c r="O4695" s="1"/>
    </row>
    <row r="4696" spans="9:15">
      <c r="I4696" s="108">
        <f t="shared" ref="I4696:K4711" si="305">I4695+1</f>
        <v>4691</v>
      </c>
      <c r="J4696" s="100">
        <f t="shared" si="305"/>
        <v>48053</v>
      </c>
      <c r="K4696" s="100">
        <f t="shared" si="305"/>
        <v>48053</v>
      </c>
      <c r="L4696" s="109"/>
      <c r="M4696" s="1"/>
      <c r="N4696" s="1"/>
      <c r="O4696" s="1"/>
    </row>
    <row r="4697" spans="9:15">
      <c r="I4697" s="108">
        <f t="shared" si="305"/>
        <v>4692</v>
      </c>
      <c r="J4697" s="100">
        <f t="shared" si="305"/>
        <v>48054</v>
      </c>
      <c r="K4697" s="100">
        <f t="shared" si="305"/>
        <v>48054</v>
      </c>
      <c r="L4697" s="109"/>
      <c r="M4697" s="1"/>
      <c r="N4697" s="1"/>
      <c r="O4697" s="1"/>
    </row>
    <row r="4698" spans="9:15">
      <c r="I4698" s="108">
        <f t="shared" si="305"/>
        <v>4693</v>
      </c>
      <c r="J4698" s="100">
        <f t="shared" si="305"/>
        <v>48055</v>
      </c>
      <c r="K4698" s="100">
        <f t="shared" si="305"/>
        <v>48055</v>
      </c>
      <c r="L4698" s="109"/>
      <c r="M4698" s="1"/>
      <c r="N4698" s="1"/>
      <c r="O4698" s="1"/>
    </row>
    <row r="4699" spans="9:15">
      <c r="I4699" s="108">
        <f t="shared" si="305"/>
        <v>4694</v>
      </c>
      <c r="J4699" s="100">
        <f t="shared" si="305"/>
        <v>48056</v>
      </c>
      <c r="K4699" s="100">
        <f t="shared" si="305"/>
        <v>48056</v>
      </c>
      <c r="L4699" s="109"/>
      <c r="M4699" s="1"/>
      <c r="N4699" s="1"/>
      <c r="O4699" s="1"/>
    </row>
    <row r="4700" spans="9:15">
      <c r="I4700" s="108">
        <f t="shared" si="305"/>
        <v>4695</v>
      </c>
      <c r="J4700" s="100">
        <f t="shared" si="305"/>
        <v>48057</v>
      </c>
      <c r="K4700" s="100">
        <f t="shared" si="305"/>
        <v>48057</v>
      </c>
      <c r="L4700" s="109"/>
      <c r="M4700" s="1"/>
      <c r="N4700" s="1"/>
      <c r="O4700" s="1"/>
    </row>
    <row r="4701" spans="9:15">
      <c r="I4701" s="108">
        <f t="shared" si="305"/>
        <v>4696</v>
      </c>
      <c r="J4701" s="100">
        <f t="shared" si="305"/>
        <v>48058</v>
      </c>
      <c r="K4701" s="100">
        <f t="shared" si="305"/>
        <v>48058</v>
      </c>
      <c r="L4701" s="109"/>
      <c r="M4701" s="1"/>
      <c r="N4701" s="1"/>
      <c r="O4701" s="1"/>
    </row>
    <row r="4702" spans="9:15">
      <c r="I4702" s="108">
        <f t="shared" si="305"/>
        <v>4697</v>
      </c>
      <c r="J4702" s="100">
        <f t="shared" si="305"/>
        <v>48059</v>
      </c>
      <c r="K4702" s="100">
        <f t="shared" si="305"/>
        <v>48059</v>
      </c>
      <c r="L4702" s="109"/>
      <c r="M4702" s="1"/>
      <c r="N4702" s="1"/>
      <c r="O4702" s="1"/>
    </row>
    <row r="4703" spans="9:15">
      <c r="I4703" s="108">
        <f t="shared" si="305"/>
        <v>4698</v>
      </c>
      <c r="J4703" s="100">
        <f t="shared" si="305"/>
        <v>48060</v>
      </c>
      <c r="K4703" s="100">
        <f t="shared" si="305"/>
        <v>48060</v>
      </c>
      <c r="L4703" s="109"/>
      <c r="M4703" s="1"/>
      <c r="N4703" s="1"/>
      <c r="O4703" s="1"/>
    </row>
    <row r="4704" spans="9:15">
      <c r="I4704" s="108">
        <f t="shared" si="305"/>
        <v>4699</v>
      </c>
      <c r="J4704" s="100">
        <f t="shared" si="305"/>
        <v>48061</v>
      </c>
      <c r="K4704" s="100">
        <f t="shared" si="305"/>
        <v>48061</v>
      </c>
      <c r="L4704" s="109"/>
      <c r="M4704" s="1"/>
      <c r="N4704" s="1"/>
      <c r="O4704" s="1"/>
    </row>
    <row r="4705" spans="9:15">
      <c r="I4705" s="108">
        <f t="shared" si="305"/>
        <v>4700</v>
      </c>
      <c r="J4705" s="100">
        <f t="shared" si="305"/>
        <v>48062</v>
      </c>
      <c r="K4705" s="100">
        <f t="shared" si="305"/>
        <v>48062</v>
      </c>
      <c r="L4705" s="109"/>
      <c r="M4705" s="1"/>
      <c r="N4705" s="1"/>
      <c r="O4705" s="1"/>
    </row>
    <row r="4706" spans="9:15">
      <c r="I4706" s="108">
        <f t="shared" si="305"/>
        <v>4701</v>
      </c>
      <c r="J4706" s="100">
        <f t="shared" si="305"/>
        <v>48063</v>
      </c>
      <c r="K4706" s="100">
        <f t="shared" si="305"/>
        <v>48063</v>
      </c>
      <c r="L4706" s="109"/>
      <c r="M4706" s="1"/>
      <c r="N4706" s="1"/>
      <c r="O4706" s="1"/>
    </row>
    <row r="4707" spans="9:15">
      <c r="I4707" s="108">
        <f t="shared" si="305"/>
        <v>4702</v>
      </c>
      <c r="J4707" s="100">
        <f t="shared" si="305"/>
        <v>48064</v>
      </c>
      <c r="K4707" s="100">
        <f t="shared" si="305"/>
        <v>48064</v>
      </c>
      <c r="L4707" s="109"/>
      <c r="M4707" s="1"/>
      <c r="N4707" s="1"/>
      <c r="O4707" s="1"/>
    </row>
    <row r="4708" spans="9:15">
      <c r="I4708" s="108">
        <f t="shared" si="305"/>
        <v>4703</v>
      </c>
      <c r="J4708" s="100">
        <f t="shared" si="305"/>
        <v>48065</v>
      </c>
      <c r="K4708" s="100">
        <f t="shared" si="305"/>
        <v>48065</v>
      </c>
      <c r="L4708" s="109"/>
      <c r="M4708" s="1"/>
      <c r="N4708" s="1"/>
      <c r="O4708" s="1"/>
    </row>
    <row r="4709" spans="9:15">
      <c r="I4709" s="108">
        <f t="shared" si="305"/>
        <v>4704</v>
      </c>
      <c r="J4709" s="100">
        <f t="shared" si="305"/>
        <v>48066</v>
      </c>
      <c r="K4709" s="100">
        <f t="shared" si="305"/>
        <v>48066</v>
      </c>
      <c r="L4709" s="109"/>
      <c r="M4709" s="1"/>
      <c r="N4709" s="1"/>
      <c r="O4709" s="1"/>
    </row>
    <row r="4710" spans="9:15">
      <c r="I4710" s="108">
        <f t="shared" si="305"/>
        <v>4705</v>
      </c>
      <c r="J4710" s="100">
        <f t="shared" si="305"/>
        <v>48067</v>
      </c>
      <c r="K4710" s="100">
        <f t="shared" si="305"/>
        <v>48067</v>
      </c>
      <c r="L4710" s="109"/>
      <c r="M4710" s="1"/>
      <c r="N4710" s="1"/>
      <c r="O4710" s="1"/>
    </row>
    <row r="4711" spans="9:15">
      <c r="I4711" s="108">
        <f t="shared" si="305"/>
        <v>4706</v>
      </c>
      <c r="J4711" s="100">
        <f t="shared" si="305"/>
        <v>48068</v>
      </c>
      <c r="K4711" s="100">
        <f t="shared" si="305"/>
        <v>48068</v>
      </c>
      <c r="L4711" s="109"/>
      <c r="M4711" s="1"/>
      <c r="N4711" s="1"/>
      <c r="O4711" s="1"/>
    </row>
    <row r="4712" spans="9:15">
      <c r="I4712" s="108">
        <f t="shared" ref="I4712:K4727" si="306">I4711+1</f>
        <v>4707</v>
      </c>
      <c r="J4712" s="100">
        <f t="shared" si="306"/>
        <v>48069</v>
      </c>
      <c r="K4712" s="100">
        <f t="shared" si="306"/>
        <v>48069</v>
      </c>
      <c r="L4712" s="109"/>
      <c r="M4712" s="1"/>
      <c r="N4712" s="1"/>
      <c r="O4712" s="1"/>
    </row>
    <row r="4713" spans="9:15">
      <c r="I4713" s="108">
        <f t="shared" si="306"/>
        <v>4708</v>
      </c>
      <c r="J4713" s="100">
        <f t="shared" si="306"/>
        <v>48070</v>
      </c>
      <c r="K4713" s="100">
        <f t="shared" si="306"/>
        <v>48070</v>
      </c>
      <c r="L4713" s="109"/>
      <c r="M4713" s="1"/>
      <c r="N4713" s="1"/>
      <c r="O4713" s="1"/>
    </row>
    <row r="4714" spans="9:15">
      <c r="I4714" s="108">
        <f t="shared" si="306"/>
        <v>4709</v>
      </c>
      <c r="J4714" s="100">
        <f t="shared" si="306"/>
        <v>48071</v>
      </c>
      <c r="K4714" s="100">
        <f t="shared" si="306"/>
        <v>48071</v>
      </c>
      <c r="L4714" s="109"/>
      <c r="M4714" s="1"/>
      <c r="N4714" s="1"/>
      <c r="O4714" s="1"/>
    </row>
    <row r="4715" spans="9:15">
      <c r="I4715" s="108">
        <f t="shared" si="306"/>
        <v>4710</v>
      </c>
      <c r="J4715" s="100">
        <f t="shared" si="306"/>
        <v>48072</v>
      </c>
      <c r="K4715" s="100">
        <f t="shared" si="306"/>
        <v>48072</v>
      </c>
      <c r="L4715" s="109"/>
      <c r="M4715" s="1"/>
      <c r="N4715" s="1"/>
      <c r="O4715" s="1"/>
    </row>
    <row r="4716" spans="9:15">
      <c r="I4716" s="108">
        <f t="shared" si="306"/>
        <v>4711</v>
      </c>
      <c r="J4716" s="100">
        <f t="shared" si="306"/>
        <v>48073</v>
      </c>
      <c r="K4716" s="100">
        <f t="shared" si="306"/>
        <v>48073</v>
      </c>
      <c r="L4716" s="109"/>
      <c r="M4716" s="1"/>
      <c r="N4716" s="1"/>
      <c r="O4716" s="1"/>
    </row>
    <row r="4717" spans="9:15">
      <c r="I4717" s="108">
        <f t="shared" si="306"/>
        <v>4712</v>
      </c>
      <c r="J4717" s="100">
        <f t="shared" si="306"/>
        <v>48074</v>
      </c>
      <c r="K4717" s="100">
        <f t="shared" si="306"/>
        <v>48074</v>
      </c>
      <c r="L4717" s="109"/>
      <c r="M4717" s="1"/>
      <c r="N4717" s="1"/>
      <c r="O4717" s="1"/>
    </row>
    <row r="4718" spans="9:15">
      <c r="I4718" s="108">
        <f t="shared" si="306"/>
        <v>4713</v>
      </c>
      <c r="J4718" s="100">
        <f t="shared" si="306"/>
        <v>48075</v>
      </c>
      <c r="K4718" s="100">
        <f t="shared" si="306"/>
        <v>48075</v>
      </c>
      <c r="L4718" s="109"/>
      <c r="M4718" s="1"/>
      <c r="N4718" s="1"/>
      <c r="O4718" s="1"/>
    </row>
    <row r="4719" spans="9:15">
      <c r="I4719" s="108">
        <f t="shared" si="306"/>
        <v>4714</v>
      </c>
      <c r="J4719" s="100">
        <f t="shared" si="306"/>
        <v>48076</v>
      </c>
      <c r="K4719" s="100">
        <f t="shared" si="306"/>
        <v>48076</v>
      </c>
      <c r="L4719" s="109"/>
      <c r="M4719" s="1"/>
      <c r="N4719" s="1"/>
      <c r="O4719" s="1"/>
    </row>
    <row r="4720" spans="9:15">
      <c r="I4720" s="108">
        <f t="shared" si="306"/>
        <v>4715</v>
      </c>
      <c r="J4720" s="100">
        <f t="shared" si="306"/>
        <v>48077</v>
      </c>
      <c r="K4720" s="100">
        <f t="shared" si="306"/>
        <v>48077</v>
      </c>
      <c r="L4720" s="109"/>
      <c r="M4720" s="1"/>
      <c r="N4720" s="1"/>
      <c r="O4720" s="1"/>
    </row>
    <row r="4721" spans="9:15">
      <c r="I4721" s="108">
        <f t="shared" si="306"/>
        <v>4716</v>
      </c>
      <c r="J4721" s="100">
        <f t="shared" si="306"/>
        <v>48078</v>
      </c>
      <c r="K4721" s="100">
        <f t="shared" si="306"/>
        <v>48078</v>
      </c>
      <c r="L4721" s="109"/>
      <c r="M4721" s="1"/>
      <c r="N4721" s="1"/>
      <c r="O4721" s="1"/>
    </row>
    <row r="4722" spans="9:15">
      <c r="I4722" s="108">
        <f t="shared" si="306"/>
        <v>4717</v>
      </c>
      <c r="J4722" s="100">
        <f t="shared" si="306"/>
        <v>48079</v>
      </c>
      <c r="K4722" s="100">
        <f t="shared" si="306"/>
        <v>48079</v>
      </c>
      <c r="L4722" s="109"/>
      <c r="M4722" s="1"/>
      <c r="N4722" s="1"/>
      <c r="O4722" s="1"/>
    </row>
    <row r="4723" spans="9:15">
      <c r="I4723" s="108">
        <f t="shared" si="306"/>
        <v>4718</v>
      </c>
      <c r="J4723" s="100">
        <f t="shared" si="306"/>
        <v>48080</v>
      </c>
      <c r="K4723" s="100">
        <f t="shared" si="306"/>
        <v>48080</v>
      </c>
      <c r="L4723" s="109"/>
      <c r="M4723" s="1"/>
      <c r="N4723" s="1"/>
      <c r="O4723" s="1"/>
    </row>
    <row r="4724" spans="9:15">
      <c r="I4724" s="108">
        <f t="shared" si="306"/>
        <v>4719</v>
      </c>
      <c r="J4724" s="100">
        <f t="shared" si="306"/>
        <v>48081</v>
      </c>
      <c r="K4724" s="100">
        <f t="shared" si="306"/>
        <v>48081</v>
      </c>
      <c r="L4724" s="109"/>
      <c r="M4724" s="1"/>
      <c r="N4724" s="1"/>
      <c r="O4724" s="1"/>
    </row>
    <row r="4725" spans="9:15">
      <c r="I4725" s="108">
        <f t="shared" si="306"/>
        <v>4720</v>
      </c>
      <c r="J4725" s="100">
        <f t="shared" si="306"/>
        <v>48082</v>
      </c>
      <c r="K4725" s="100">
        <f t="shared" si="306"/>
        <v>48082</v>
      </c>
      <c r="L4725" s="109"/>
      <c r="M4725" s="1"/>
      <c r="N4725" s="1"/>
      <c r="O4725" s="1"/>
    </row>
    <row r="4726" spans="9:15">
      <c r="I4726" s="108">
        <f t="shared" si="306"/>
        <v>4721</v>
      </c>
      <c r="J4726" s="100">
        <f t="shared" si="306"/>
        <v>48083</v>
      </c>
      <c r="K4726" s="100">
        <f t="shared" si="306"/>
        <v>48083</v>
      </c>
      <c r="L4726" s="109"/>
      <c r="M4726" s="1"/>
      <c r="N4726" s="1"/>
      <c r="O4726" s="1"/>
    </row>
    <row r="4727" spans="9:15">
      <c r="I4727" s="108">
        <f t="shared" si="306"/>
        <v>4722</v>
      </c>
      <c r="J4727" s="100">
        <f t="shared" si="306"/>
        <v>48084</v>
      </c>
      <c r="K4727" s="100">
        <f t="shared" si="306"/>
        <v>48084</v>
      </c>
      <c r="L4727" s="109"/>
      <c r="M4727" s="1"/>
      <c r="N4727" s="1"/>
      <c r="O4727" s="1"/>
    </row>
    <row r="4728" spans="9:15">
      <c r="I4728" s="108">
        <f t="shared" ref="I4728:K4743" si="307">I4727+1</f>
        <v>4723</v>
      </c>
      <c r="J4728" s="100">
        <f t="shared" si="307"/>
        <v>48085</v>
      </c>
      <c r="K4728" s="100">
        <f t="shared" si="307"/>
        <v>48085</v>
      </c>
      <c r="L4728" s="109"/>
      <c r="M4728" s="1"/>
      <c r="N4728" s="1"/>
      <c r="O4728" s="1"/>
    </row>
    <row r="4729" spans="9:15">
      <c r="I4729" s="108">
        <f t="shared" si="307"/>
        <v>4724</v>
      </c>
      <c r="J4729" s="100">
        <f t="shared" si="307"/>
        <v>48086</v>
      </c>
      <c r="K4729" s="100">
        <f t="shared" si="307"/>
        <v>48086</v>
      </c>
      <c r="L4729" s="109"/>
      <c r="M4729" s="1"/>
      <c r="N4729" s="1"/>
      <c r="O4729" s="1"/>
    </row>
    <row r="4730" spans="9:15">
      <c r="I4730" s="108">
        <f t="shared" si="307"/>
        <v>4725</v>
      </c>
      <c r="J4730" s="100">
        <f t="shared" si="307"/>
        <v>48087</v>
      </c>
      <c r="K4730" s="100">
        <f t="shared" si="307"/>
        <v>48087</v>
      </c>
      <c r="L4730" s="109"/>
      <c r="M4730" s="1"/>
      <c r="N4730" s="1"/>
      <c r="O4730" s="1"/>
    </row>
    <row r="4731" spans="9:15">
      <c r="I4731" s="108">
        <f t="shared" si="307"/>
        <v>4726</v>
      </c>
      <c r="J4731" s="100">
        <f t="shared" si="307"/>
        <v>48088</v>
      </c>
      <c r="K4731" s="100">
        <f t="shared" si="307"/>
        <v>48088</v>
      </c>
      <c r="L4731" s="109"/>
      <c r="M4731" s="1"/>
      <c r="N4731" s="1"/>
      <c r="O4731" s="1"/>
    </row>
    <row r="4732" spans="9:15">
      <c r="I4732" s="108">
        <f t="shared" si="307"/>
        <v>4727</v>
      </c>
      <c r="J4732" s="100">
        <f t="shared" si="307"/>
        <v>48089</v>
      </c>
      <c r="K4732" s="100">
        <f t="shared" si="307"/>
        <v>48089</v>
      </c>
      <c r="L4732" s="109"/>
      <c r="M4732" s="1"/>
      <c r="N4732" s="1"/>
      <c r="O4732" s="1"/>
    </row>
    <row r="4733" spans="9:15">
      <c r="I4733" s="108">
        <f t="shared" si="307"/>
        <v>4728</v>
      </c>
      <c r="J4733" s="100">
        <f t="shared" si="307"/>
        <v>48090</v>
      </c>
      <c r="K4733" s="100">
        <f t="shared" si="307"/>
        <v>48090</v>
      </c>
      <c r="L4733" s="109"/>
      <c r="M4733" s="1"/>
      <c r="N4733" s="1"/>
      <c r="O4733" s="1"/>
    </row>
    <row r="4734" spans="9:15">
      <c r="I4734" s="108">
        <f t="shared" si="307"/>
        <v>4729</v>
      </c>
      <c r="J4734" s="100">
        <f t="shared" si="307"/>
        <v>48091</v>
      </c>
      <c r="K4734" s="100">
        <f t="shared" si="307"/>
        <v>48091</v>
      </c>
      <c r="L4734" s="109"/>
      <c r="M4734" s="1"/>
      <c r="N4734" s="1"/>
      <c r="O4734" s="1"/>
    </row>
    <row r="4735" spans="9:15">
      <c r="I4735" s="108">
        <f t="shared" si="307"/>
        <v>4730</v>
      </c>
      <c r="J4735" s="100">
        <f t="shared" si="307"/>
        <v>48092</v>
      </c>
      <c r="K4735" s="100">
        <f t="shared" si="307"/>
        <v>48092</v>
      </c>
      <c r="L4735" s="109"/>
      <c r="M4735" s="1"/>
      <c r="N4735" s="1"/>
      <c r="O4735" s="1"/>
    </row>
    <row r="4736" spans="9:15">
      <c r="I4736" s="108">
        <f t="shared" si="307"/>
        <v>4731</v>
      </c>
      <c r="J4736" s="100">
        <f t="shared" si="307"/>
        <v>48093</v>
      </c>
      <c r="K4736" s="100">
        <f t="shared" si="307"/>
        <v>48093</v>
      </c>
      <c r="L4736" s="109"/>
      <c r="M4736" s="1"/>
      <c r="N4736" s="1"/>
      <c r="O4736" s="1"/>
    </row>
    <row r="4737" spans="9:15">
      <c r="I4737" s="108">
        <f t="shared" si="307"/>
        <v>4732</v>
      </c>
      <c r="J4737" s="100">
        <f t="shared" si="307"/>
        <v>48094</v>
      </c>
      <c r="K4737" s="100">
        <f t="shared" si="307"/>
        <v>48094</v>
      </c>
      <c r="L4737" s="109"/>
      <c r="M4737" s="1"/>
      <c r="N4737" s="1"/>
      <c r="O4737" s="1"/>
    </row>
    <row r="4738" spans="9:15">
      <c r="I4738" s="108">
        <f t="shared" si="307"/>
        <v>4733</v>
      </c>
      <c r="J4738" s="100">
        <f t="shared" si="307"/>
        <v>48095</v>
      </c>
      <c r="K4738" s="100">
        <f t="shared" si="307"/>
        <v>48095</v>
      </c>
      <c r="L4738" s="109"/>
      <c r="M4738" s="1"/>
      <c r="N4738" s="1"/>
      <c r="O4738" s="1"/>
    </row>
    <row r="4739" spans="9:15">
      <c r="I4739" s="108">
        <f t="shared" si="307"/>
        <v>4734</v>
      </c>
      <c r="J4739" s="100">
        <f t="shared" si="307"/>
        <v>48096</v>
      </c>
      <c r="K4739" s="100">
        <f t="shared" si="307"/>
        <v>48096</v>
      </c>
      <c r="L4739" s="109"/>
      <c r="M4739" s="1"/>
      <c r="N4739" s="1"/>
      <c r="O4739" s="1"/>
    </row>
    <row r="4740" spans="9:15">
      <c r="I4740" s="108">
        <f t="shared" si="307"/>
        <v>4735</v>
      </c>
      <c r="J4740" s="100">
        <f t="shared" si="307"/>
        <v>48097</v>
      </c>
      <c r="K4740" s="100">
        <f t="shared" si="307"/>
        <v>48097</v>
      </c>
      <c r="L4740" s="109"/>
      <c r="M4740" s="1"/>
      <c r="N4740" s="1"/>
      <c r="O4740" s="1"/>
    </row>
    <row r="4741" spans="9:15">
      <c r="I4741" s="108">
        <f t="shared" si="307"/>
        <v>4736</v>
      </c>
      <c r="J4741" s="100">
        <f t="shared" si="307"/>
        <v>48098</v>
      </c>
      <c r="K4741" s="100">
        <f t="shared" si="307"/>
        <v>48098</v>
      </c>
      <c r="L4741" s="109"/>
      <c r="M4741" s="1"/>
      <c r="N4741" s="1"/>
      <c r="O4741" s="1"/>
    </row>
    <row r="4742" spans="9:15">
      <c r="I4742" s="108">
        <f t="shared" si="307"/>
        <v>4737</v>
      </c>
      <c r="J4742" s="100">
        <f t="shared" si="307"/>
        <v>48099</v>
      </c>
      <c r="K4742" s="100">
        <f t="shared" si="307"/>
        <v>48099</v>
      </c>
      <c r="L4742" s="109"/>
      <c r="M4742" s="1"/>
      <c r="N4742" s="1"/>
      <c r="O4742" s="1"/>
    </row>
    <row r="4743" spans="9:15">
      <c r="I4743" s="108">
        <f t="shared" si="307"/>
        <v>4738</v>
      </c>
      <c r="J4743" s="100">
        <f t="shared" si="307"/>
        <v>48100</v>
      </c>
      <c r="K4743" s="100">
        <f t="shared" si="307"/>
        <v>48100</v>
      </c>
      <c r="L4743" s="109"/>
      <c r="M4743" s="1"/>
      <c r="N4743" s="1"/>
      <c r="O4743" s="1"/>
    </row>
    <row r="4744" spans="9:15">
      <c r="I4744" s="108">
        <f t="shared" ref="I4744:K4759" si="308">I4743+1</f>
        <v>4739</v>
      </c>
      <c r="J4744" s="100">
        <f t="shared" si="308"/>
        <v>48101</v>
      </c>
      <c r="K4744" s="100">
        <f t="shared" si="308"/>
        <v>48101</v>
      </c>
      <c r="L4744" s="109"/>
      <c r="M4744" s="1"/>
      <c r="N4744" s="1"/>
      <c r="O4744" s="1"/>
    </row>
    <row r="4745" spans="9:15">
      <c r="I4745" s="108">
        <f t="shared" si="308"/>
        <v>4740</v>
      </c>
      <c r="J4745" s="100">
        <f t="shared" si="308"/>
        <v>48102</v>
      </c>
      <c r="K4745" s="100">
        <f t="shared" si="308"/>
        <v>48102</v>
      </c>
      <c r="L4745" s="109"/>
      <c r="M4745" s="1"/>
      <c r="N4745" s="1"/>
      <c r="O4745" s="1"/>
    </row>
    <row r="4746" spans="9:15">
      <c r="I4746" s="108">
        <f t="shared" si="308"/>
        <v>4741</v>
      </c>
      <c r="J4746" s="100">
        <f t="shared" si="308"/>
        <v>48103</v>
      </c>
      <c r="K4746" s="100">
        <f t="shared" si="308"/>
        <v>48103</v>
      </c>
      <c r="L4746" s="109"/>
      <c r="M4746" s="1"/>
      <c r="N4746" s="1"/>
      <c r="O4746" s="1"/>
    </row>
    <row r="4747" spans="9:15">
      <c r="I4747" s="108">
        <f t="shared" si="308"/>
        <v>4742</v>
      </c>
      <c r="J4747" s="100">
        <f t="shared" si="308"/>
        <v>48104</v>
      </c>
      <c r="K4747" s="100">
        <f t="shared" si="308"/>
        <v>48104</v>
      </c>
      <c r="L4747" s="109"/>
      <c r="M4747" s="1"/>
      <c r="N4747" s="1"/>
      <c r="O4747" s="1"/>
    </row>
    <row r="4748" spans="9:15">
      <c r="I4748" s="108">
        <f t="shared" si="308"/>
        <v>4743</v>
      </c>
      <c r="J4748" s="100">
        <f t="shared" si="308"/>
        <v>48105</v>
      </c>
      <c r="K4748" s="100">
        <f t="shared" si="308"/>
        <v>48105</v>
      </c>
      <c r="L4748" s="109"/>
      <c r="M4748" s="1"/>
      <c r="N4748" s="1"/>
      <c r="O4748" s="1"/>
    </row>
    <row r="4749" spans="9:15">
      <c r="I4749" s="108">
        <f t="shared" si="308"/>
        <v>4744</v>
      </c>
      <c r="J4749" s="100">
        <f t="shared" si="308"/>
        <v>48106</v>
      </c>
      <c r="K4749" s="100">
        <f t="shared" si="308"/>
        <v>48106</v>
      </c>
      <c r="L4749" s="109"/>
      <c r="M4749" s="1"/>
      <c r="N4749" s="1"/>
      <c r="O4749" s="1"/>
    </row>
    <row r="4750" spans="9:15">
      <c r="I4750" s="108">
        <f t="shared" si="308"/>
        <v>4745</v>
      </c>
      <c r="J4750" s="100">
        <f t="shared" si="308"/>
        <v>48107</v>
      </c>
      <c r="K4750" s="100">
        <f t="shared" si="308"/>
        <v>48107</v>
      </c>
      <c r="L4750" s="109"/>
      <c r="M4750" s="1"/>
      <c r="N4750" s="1"/>
      <c r="O4750" s="1"/>
    </row>
    <row r="4751" spans="9:15">
      <c r="I4751" s="108">
        <f t="shared" si="308"/>
        <v>4746</v>
      </c>
      <c r="J4751" s="100">
        <f t="shared" si="308"/>
        <v>48108</v>
      </c>
      <c r="K4751" s="100">
        <f t="shared" si="308"/>
        <v>48108</v>
      </c>
      <c r="L4751" s="109"/>
      <c r="M4751" s="1"/>
      <c r="N4751" s="1"/>
      <c r="O4751" s="1"/>
    </row>
    <row r="4752" spans="9:15">
      <c r="I4752" s="108">
        <f t="shared" si="308"/>
        <v>4747</v>
      </c>
      <c r="J4752" s="100">
        <f t="shared" si="308"/>
        <v>48109</v>
      </c>
      <c r="K4752" s="100">
        <f t="shared" si="308"/>
        <v>48109</v>
      </c>
      <c r="L4752" s="109"/>
      <c r="M4752" s="1"/>
      <c r="N4752" s="1"/>
      <c r="O4752" s="1"/>
    </row>
    <row r="4753" spans="9:15">
      <c r="I4753" s="108">
        <f t="shared" si="308"/>
        <v>4748</v>
      </c>
      <c r="J4753" s="100">
        <f t="shared" si="308"/>
        <v>48110</v>
      </c>
      <c r="K4753" s="100">
        <f t="shared" si="308"/>
        <v>48110</v>
      </c>
      <c r="L4753" s="109"/>
      <c r="M4753" s="1"/>
      <c r="N4753" s="1"/>
      <c r="O4753" s="1"/>
    </row>
    <row r="4754" spans="9:15">
      <c r="I4754" s="108">
        <f t="shared" si="308"/>
        <v>4749</v>
      </c>
      <c r="J4754" s="100">
        <f t="shared" si="308"/>
        <v>48111</v>
      </c>
      <c r="K4754" s="100">
        <f t="shared" si="308"/>
        <v>48111</v>
      </c>
      <c r="L4754" s="109"/>
      <c r="M4754" s="1"/>
      <c r="N4754" s="1"/>
      <c r="O4754" s="1"/>
    </row>
    <row r="4755" spans="9:15">
      <c r="I4755" s="108">
        <f t="shared" si="308"/>
        <v>4750</v>
      </c>
      <c r="J4755" s="100">
        <f t="shared" si="308"/>
        <v>48112</v>
      </c>
      <c r="K4755" s="100">
        <f t="shared" si="308"/>
        <v>48112</v>
      </c>
      <c r="L4755" s="109"/>
      <c r="M4755" s="1"/>
      <c r="N4755" s="1"/>
      <c r="O4755" s="1"/>
    </row>
    <row r="4756" spans="9:15">
      <c r="I4756" s="108">
        <f t="shared" si="308"/>
        <v>4751</v>
      </c>
      <c r="J4756" s="100">
        <f t="shared" si="308"/>
        <v>48113</v>
      </c>
      <c r="K4756" s="100">
        <f t="shared" si="308"/>
        <v>48113</v>
      </c>
      <c r="L4756" s="109"/>
      <c r="M4756" s="1"/>
      <c r="N4756" s="1"/>
      <c r="O4756" s="1"/>
    </row>
    <row r="4757" spans="9:15">
      <c r="I4757" s="108">
        <f t="shared" si="308"/>
        <v>4752</v>
      </c>
      <c r="J4757" s="100">
        <f t="shared" si="308"/>
        <v>48114</v>
      </c>
      <c r="K4757" s="100">
        <f t="shared" si="308"/>
        <v>48114</v>
      </c>
      <c r="L4757" s="109"/>
      <c r="M4757" s="1"/>
      <c r="N4757" s="1"/>
      <c r="O4757" s="1"/>
    </row>
    <row r="4758" spans="9:15">
      <c r="I4758" s="108">
        <f t="shared" si="308"/>
        <v>4753</v>
      </c>
      <c r="J4758" s="100">
        <f t="shared" si="308"/>
        <v>48115</v>
      </c>
      <c r="K4758" s="100">
        <f t="shared" si="308"/>
        <v>48115</v>
      </c>
      <c r="L4758" s="109"/>
      <c r="M4758" s="1"/>
      <c r="N4758" s="1"/>
      <c r="O4758" s="1"/>
    </row>
    <row r="4759" spans="9:15">
      <c r="I4759" s="108">
        <f t="shared" si="308"/>
        <v>4754</v>
      </c>
      <c r="J4759" s="100">
        <f t="shared" si="308"/>
        <v>48116</v>
      </c>
      <c r="K4759" s="100">
        <f t="shared" si="308"/>
        <v>48116</v>
      </c>
      <c r="L4759" s="109"/>
      <c r="M4759" s="1"/>
      <c r="N4759" s="1"/>
      <c r="O4759" s="1"/>
    </row>
    <row r="4760" spans="9:15">
      <c r="I4760" s="108">
        <f t="shared" ref="I4760:K4775" si="309">I4759+1</f>
        <v>4755</v>
      </c>
      <c r="J4760" s="100">
        <f t="shared" si="309"/>
        <v>48117</v>
      </c>
      <c r="K4760" s="100">
        <f t="shared" si="309"/>
        <v>48117</v>
      </c>
      <c r="L4760" s="109"/>
      <c r="M4760" s="1"/>
      <c r="N4760" s="1"/>
      <c r="O4760" s="1"/>
    </row>
    <row r="4761" spans="9:15">
      <c r="I4761" s="108">
        <f t="shared" si="309"/>
        <v>4756</v>
      </c>
      <c r="J4761" s="100">
        <f t="shared" si="309"/>
        <v>48118</v>
      </c>
      <c r="K4761" s="100">
        <f t="shared" si="309"/>
        <v>48118</v>
      </c>
      <c r="L4761" s="109"/>
      <c r="M4761" s="1"/>
      <c r="N4761" s="1"/>
      <c r="O4761" s="1"/>
    </row>
    <row r="4762" spans="9:15">
      <c r="I4762" s="108">
        <f t="shared" si="309"/>
        <v>4757</v>
      </c>
      <c r="J4762" s="100">
        <f t="shared" si="309"/>
        <v>48119</v>
      </c>
      <c r="K4762" s="100">
        <f t="shared" si="309"/>
        <v>48119</v>
      </c>
      <c r="L4762" s="109"/>
      <c r="M4762" s="1"/>
      <c r="N4762" s="1"/>
      <c r="O4762" s="1"/>
    </row>
    <row r="4763" spans="9:15">
      <c r="I4763" s="108">
        <f t="shared" si="309"/>
        <v>4758</v>
      </c>
      <c r="J4763" s="100">
        <f t="shared" si="309"/>
        <v>48120</v>
      </c>
      <c r="K4763" s="100">
        <f t="shared" si="309"/>
        <v>48120</v>
      </c>
      <c r="L4763" s="109"/>
      <c r="M4763" s="1"/>
      <c r="N4763" s="1"/>
      <c r="O4763" s="1"/>
    </row>
    <row r="4764" spans="9:15">
      <c r="I4764" s="108">
        <f t="shared" si="309"/>
        <v>4759</v>
      </c>
      <c r="J4764" s="100">
        <f t="shared" si="309"/>
        <v>48121</v>
      </c>
      <c r="K4764" s="100">
        <f t="shared" si="309"/>
        <v>48121</v>
      </c>
      <c r="L4764" s="109"/>
      <c r="M4764" s="1"/>
      <c r="N4764" s="1"/>
      <c r="O4764" s="1"/>
    </row>
    <row r="4765" spans="9:15">
      <c r="I4765" s="108">
        <f t="shared" si="309"/>
        <v>4760</v>
      </c>
      <c r="J4765" s="100">
        <f t="shared" si="309"/>
        <v>48122</v>
      </c>
      <c r="K4765" s="100">
        <f t="shared" si="309"/>
        <v>48122</v>
      </c>
      <c r="L4765" s="109"/>
      <c r="M4765" s="1"/>
      <c r="N4765" s="1"/>
      <c r="O4765" s="1"/>
    </row>
    <row r="4766" spans="9:15">
      <c r="I4766" s="108">
        <f t="shared" si="309"/>
        <v>4761</v>
      </c>
      <c r="J4766" s="100">
        <f t="shared" si="309"/>
        <v>48123</v>
      </c>
      <c r="K4766" s="100">
        <f t="shared" si="309"/>
        <v>48123</v>
      </c>
      <c r="L4766" s="109"/>
      <c r="M4766" s="1"/>
      <c r="N4766" s="1"/>
      <c r="O4766" s="1"/>
    </row>
    <row r="4767" spans="9:15">
      <c r="I4767" s="108">
        <f t="shared" si="309"/>
        <v>4762</v>
      </c>
      <c r="J4767" s="100">
        <f t="shared" si="309"/>
        <v>48124</v>
      </c>
      <c r="K4767" s="100">
        <f t="shared" si="309"/>
        <v>48124</v>
      </c>
      <c r="L4767" s="109"/>
      <c r="M4767" s="1"/>
      <c r="N4767" s="1"/>
      <c r="O4767" s="1"/>
    </row>
    <row r="4768" spans="9:15">
      <c r="I4768" s="108">
        <f t="shared" si="309"/>
        <v>4763</v>
      </c>
      <c r="J4768" s="100">
        <f t="shared" si="309"/>
        <v>48125</v>
      </c>
      <c r="K4768" s="100">
        <f t="shared" si="309"/>
        <v>48125</v>
      </c>
      <c r="L4768" s="109"/>
      <c r="M4768" s="1"/>
      <c r="N4768" s="1"/>
      <c r="O4768" s="1"/>
    </row>
    <row r="4769" spans="9:15">
      <c r="I4769" s="108">
        <f t="shared" si="309"/>
        <v>4764</v>
      </c>
      <c r="J4769" s="100">
        <f t="shared" si="309"/>
        <v>48126</v>
      </c>
      <c r="K4769" s="100">
        <f t="shared" si="309"/>
        <v>48126</v>
      </c>
      <c r="L4769" s="109"/>
      <c r="M4769" s="1"/>
      <c r="N4769" s="1"/>
      <c r="O4769" s="1"/>
    </row>
    <row r="4770" spans="9:15">
      <c r="I4770" s="108">
        <f t="shared" si="309"/>
        <v>4765</v>
      </c>
      <c r="J4770" s="100">
        <f t="shared" si="309"/>
        <v>48127</v>
      </c>
      <c r="K4770" s="100">
        <f t="shared" si="309"/>
        <v>48127</v>
      </c>
      <c r="L4770" s="109"/>
      <c r="M4770" s="1"/>
      <c r="N4770" s="1"/>
      <c r="O4770" s="1"/>
    </row>
    <row r="4771" spans="9:15">
      <c r="I4771" s="108">
        <f t="shared" si="309"/>
        <v>4766</v>
      </c>
      <c r="J4771" s="100">
        <f t="shared" si="309"/>
        <v>48128</v>
      </c>
      <c r="K4771" s="100">
        <f t="shared" si="309"/>
        <v>48128</v>
      </c>
      <c r="L4771" s="109"/>
      <c r="M4771" s="1"/>
      <c r="N4771" s="1"/>
      <c r="O4771" s="1"/>
    </row>
    <row r="4772" spans="9:15">
      <c r="I4772" s="108">
        <f t="shared" si="309"/>
        <v>4767</v>
      </c>
      <c r="J4772" s="100">
        <f t="shared" si="309"/>
        <v>48129</v>
      </c>
      <c r="K4772" s="100">
        <f t="shared" si="309"/>
        <v>48129</v>
      </c>
      <c r="L4772" s="109"/>
      <c r="M4772" s="1"/>
      <c r="N4772" s="1"/>
      <c r="O4772" s="1"/>
    </row>
    <row r="4773" spans="9:15">
      <c r="I4773" s="108">
        <f t="shared" si="309"/>
        <v>4768</v>
      </c>
      <c r="J4773" s="100">
        <f t="shared" si="309"/>
        <v>48130</v>
      </c>
      <c r="K4773" s="100">
        <f t="shared" si="309"/>
        <v>48130</v>
      </c>
      <c r="L4773" s="109"/>
      <c r="M4773" s="1"/>
      <c r="N4773" s="1"/>
      <c r="O4773" s="1"/>
    </row>
    <row r="4774" spans="9:15">
      <c r="I4774" s="108">
        <f t="shared" si="309"/>
        <v>4769</v>
      </c>
      <c r="J4774" s="100">
        <f t="shared" si="309"/>
        <v>48131</v>
      </c>
      <c r="K4774" s="100">
        <f t="shared" si="309"/>
        <v>48131</v>
      </c>
      <c r="L4774" s="109"/>
      <c r="M4774" s="1"/>
      <c r="N4774" s="1"/>
      <c r="O4774" s="1"/>
    </row>
    <row r="4775" spans="9:15">
      <c r="I4775" s="108">
        <f t="shared" si="309"/>
        <v>4770</v>
      </c>
      <c r="J4775" s="100">
        <f t="shared" si="309"/>
        <v>48132</v>
      </c>
      <c r="K4775" s="100">
        <f t="shared" si="309"/>
        <v>48132</v>
      </c>
      <c r="L4775" s="109"/>
      <c r="M4775" s="1"/>
      <c r="N4775" s="1"/>
      <c r="O4775" s="1"/>
    </row>
    <row r="4776" spans="9:15">
      <c r="I4776" s="108">
        <f t="shared" ref="I4776:K4791" si="310">I4775+1</f>
        <v>4771</v>
      </c>
      <c r="J4776" s="100">
        <f t="shared" si="310"/>
        <v>48133</v>
      </c>
      <c r="K4776" s="100">
        <f t="shared" si="310"/>
        <v>48133</v>
      </c>
      <c r="L4776" s="109"/>
      <c r="M4776" s="1"/>
      <c r="N4776" s="1"/>
      <c r="O4776" s="1"/>
    </row>
    <row r="4777" spans="9:15">
      <c r="I4777" s="108">
        <f t="shared" si="310"/>
        <v>4772</v>
      </c>
      <c r="J4777" s="100">
        <f t="shared" si="310"/>
        <v>48134</v>
      </c>
      <c r="K4777" s="100">
        <f t="shared" si="310"/>
        <v>48134</v>
      </c>
      <c r="L4777" s="109"/>
      <c r="M4777" s="1"/>
      <c r="N4777" s="1"/>
      <c r="O4777" s="1"/>
    </row>
    <row r="4778" spans="9:15">
      <c r="I4778" s="108">
        <f t="shared" si="310"/>
        <v>4773</v>
      </c>
      <c r="J4778" s="100">
        <f t="shared" si="310"/>
        <v>48135</v>
      </c>
      <c r="K4778" s="100">
        <f t="shared" si="310"/>
        <v>48135</v>
      </c>
      <c r="L4778" s="109"/>
      <c r="M4778" s="1"/>
      <c r="N4778" s="1"/>
      <c r="O4778" s="1"/>
    </row>
    <row r="4779" spans="9:15">
      <c r="I4779" s="108">
        <f t="shared" si="310"/>
        <v>4774</v>
      </c>
      <c r="J4779" s="100">
        <f t="shared" si="310"/>
        <v>48136</v>
      </c>
      <c r="K4779" s="100">
        <f t="shared" si="310"/>
        <v>48136</v>
      </c>
      <c r="L4779" s="109"/>
      <c r="M4779" s="1"/>
      <c r="N4779" s="1"/>
      <c r="O4779" s="1"/>
    </row>
    <row r="4780" spans="9:15">
      <c r="I4780" s="108">
        <f t="shared" si="310"/>
        <v>4775</v>
      </c>
      <c r="J4780" s="100">
        <f t="shared" si="310"/>
        <v>48137</v>
      </c>
      <c r="K4780" s="100">
        <f t="shared" si="310"/>
        <v>48137</v>
      </c>
      <c r="L4780" s="109"/>
      <c r="M4780" s="1"/>
      <c r="N4780" s="1"/>
      <c r="O4780" s="1"/>
    </row>
    <row r="4781" spans="9:15">
      <c r="I4781" s="108">
        <f t="shared" si="310"/>
        <v>4776</v>
      </c>
      <c r="J4781" s="100">
        <f t="shared" si="310"/>
        <v>48138</v>
      </c>
      <c r="K4781" s="100">
        <f t="shared" si="310"/>
        <v>48138</v>
      </c>
      <c r="L4781" s="109"/>
      <c r="M4781" s="1"/>
      <c r="N4781" s="1"/>
      <c r="O4781" s="1"/>
    </row>
    <row r="4782" spans="9:15">
      <c r="I4782" s="108">
        <f t="shared" si="310"/>
        <v>4777</v>
      </c>
      <c r="J4782" s="100">
        <f t="shared" si="310"/>
        <v>48139</v>
      </c>
      <c r="K4782" s="100">
        <f t="shared" si="310"/>
        <v>48139</v>
      </c>
      <c r="L4782" s="109"/>
      <c r="M4782" s="1"/>
      <c r="N4782" s="1"/>
      <c r="O4782" s="1"/>
    </row>
    <row r="4783" spans="9:15">
      <c r="I4783" s="108">
        <f t="shared" si="310"/>
        <v>4778</v>
      </c>
      <c r="J4783" s="100">
        <f t="shared" si="310"/>
        <v>48140</v>
      </c>
      <c r="K4783" s="100">
        <f t="shared" si="310"/>
        <v>48140</v>
      </c>
      <c r="L4783" s="109"/>
      <c r="M4783" s="1"/>
      <c r="N4783" s="1"/>
      <c r="O4783" s="1"/>
    </row>
    <row r="4784" spans="9:15">
      <c r="I4784" s="108">
        <f t="shared" si="310"/>
        <v>4779</v>
      </c>
      <c r="J4784" s="100">
        <f t="shared" si="310"/>
        <v>48141</v>
      </c>
      <c r="K4784" s="100">
        <f t="shared" si="310"/>
        <v>48141</v>
      </c>
      <c r="L4784" s="109"/>
      <c r="M4784" s="1"/>
      <c r="N4784" s="1"/>
      <c r="O4784" s="1"/>
    </row>
    <row r="4785" spans="9:15">
      <c r="I4785" s="108">
        <f t="shared" si="310"/>
        <v>4780</v>
      </c>
      <c r="J4785" s="100">
        <f t="shared" si="310"/>
        <v>48142</v>
      </c>
      <c r="K4785" s="100">
        <f t="shared" si="310"/>
        <v>48142</v>
      </c>
      <c r="L4785" s="109"/>
      <c r="M4785" s="1"/>
      <c r="N4785" s="1"/>
      <c r="O4785" s="1"/>
    </row>
    <row r="4786" spans="9:15">
      <c r="I4786" s="108">
        <f t="shared" si="310"/>
        <v>4781</v>
      </c>
      <c r="J4786" s="100">
        <f t="shared" si="310"/>
        <v>48143</v>
      </c>
      <c r="K4786" s="100">
        <f t="shared" si="310"/>
        <v>48143</v>
      </c>
      <c r="L4786" s="109"/>
      <c r="M4786" s="1"/>
      <c r="N4786" s="1"/>
      <c r="O4786" s="1"/>
    </row>
    <row r="4787" spans="9:15">
      <c r="I4787" s="108">
        <f t="shared" si="310"/>
        <v>4782</v>
      </c>
      <c r="J4787" s="100">
        <f t="shared" si="310"/>
        <v>48144</v>
      </c>
      <c r="K4787" s="100">
        <f t="shared" si="310"/>
        <v>48144</v>
      </c>
      <c r="L4787" s="109"/>
      <c r="M4787" s="1"/>
      <c r="N4787" s="1"/>
      <c r="O4787" s="1"/>
    </row>
    <row r="4788" spans="9:15">
      <c r="I4788" s="108">
        <f t="shared" si="310"/>
        <v>4783</v>
      </c>
      <c r="J4788" s="100">
        <f t="shared" si="310"/>
        <v>48145</v>
      </c>
      <c r="K4788" s="100">
        <f t="shared" si="310"/>
        <v>48145</v>
      </c>
      <c r="L4788" s="109"/>
      <c r="M4788" s="1"/>
      <c r="N4788" s="1"/>
      <c r="O4788" s="1"/>
    </row>
    <row r="4789" spans="9:15">
      <c r="I4789" s="108">
        <f t="shared" si="310"/>
        <v>4784</v>
      </c>
      <c r="J4789" s="100">
        <f t="shared" si="310"/>
        <v>48146</v>
      </c>
      <c r="K4789" s="100">
        <f t="shared" si="310"/>
        <v>48146</v>
      </c>
      <c r="L4789" s="109"/>
      <c r="M4789" s="1"/>
      <c r="N4789" s="1"/>
      <c r="O4789" s="1"/>
    </row>
    <row r="4790" spans="9:15">
      <c r="I4790" s="108">
        <f t="shared" si="310"/>
        <v>4785</v>
      </c>
      <c r="J4790" s="100">
        <f t="shared" si="310"/>
        <v>48147</v>
      </c>
      <c r="K4790" s="100">
        <f t="shared" si="310"/>
        <v>48147</v>
      </c>
      <c r="L4790" s="109"/>
      <c r="M4790" s="1"/>
      <c r="N4790" s="1"/>
      <c r="O4790" s="1"/>
    </row>
    <row r="4791" spans="9:15">
      <c r="I4791" s="108">
        <f t="shared" si="310"/>
        <v>4786</v>
      </c>
      <c r="J4791" s="100">
        <f t="shared" si="310"/>
        <v>48148</v>
      </c>
      <c r="K4791" s="100">
        <f t="shared" si="310"/>
        <v>48148</v>
      </c>
      <c r="L4791" s="109"/>
      <c r="M4791" s="1"/>
      <c r="N4791" s="1"/>
      <c r="O4791" s="1"/>
    </row>
    <row r="4792" spans="9:15">
      <c r="I4792" s="108">
        <f t="shared" ref="I4792:K4807" si="311">I4791+1</f>
        <v>4787</v>
      </c>
      <c r="J4792" s="100">
        <f t="shared" si="311"/>
        <v>48149</v>
      </c>
      <c r="K4792" s="100">
        <f t="shared" si="311"/>
        <v>48149</v>
      </c>
      <c r="L4792" s="109"/>
      <c r="M4792" s="1"/>
      <c r="N4792" s="1"/>
      <c r="O4792" s="1"/>
    </row>
    <row r="4793" spans="9:15">
      <c r="I4793" s="108">
        <f t="shared" si="311"/>
        <v>4788</v>
      </c>
      <c r="J4793" s="100">
        <f t="shared" si="311"/>
        <v>48150</v>
      </c>
      <c r="K4793" s="100">
        <f t="shared" si="311"/>
        <v>48150</v>
      </c>
      <c r="L4793" s="109"/>
      <c r="M4793" s="1"/>
      <c r="N4793" s="1"/>
      <c r="O4793" s="1"/>
    </row>
    <row r="4794" spans="9:15">
      <c r="I4794" s="108">
        <f t="shared" si="311"/>
        <v>4789</v>
      </c>
      <c r="J4794" s="100">
        <f t="shared" si="311"/>
        <v>48151</v>
      </c>
      <c r="K4794" s="100">
        <f t="shared" si="311"/>
        <v>48151</v>
      </c>
      <c r="L4794" s="109"/>
      <c r="M4794" s="1"/>
      <c r="N4794" s="1"/>
      <c r="O4794" s="1"/>
    </row>
    <row r="4795" spans="9:15">
      <c r="I4795" s="108">
        <f t="shared" si="311"/>
        <v>4790</v>
      </c>
      <c r="J4795" s="100">
        <f t="shared" si="311"/>
        <v>48152</v>
      </c>
      <c r="K4795" s="100">
        <f t="shared" si="311"/>
        <v>48152</v>
      </c>
      <c r="L4795" s="109"/>
      <c r="M4795" s="1"/>
      <c r="N4795" s="1"/>
      <c r="O4795" s="1"/>
    </row>
    <row r="4796" spans="9:15">
      <c r="I4796" s="108">
        <f t="shared" si="311"/>
        <v>4791</v>
      </c>
      <c r="J4796" s="100">
        <f t="shared" si="311"/>
        <v>48153</v>
      </c>
      <c r="K4796" s="100">
        <f t="shared" si="311"/>
        <v>48153</v>
      </c>
      <c r="L4796" s="109"/>
      <c r="M4796" s="1"/>
      <c r="N4796" s="1"/>
      <c r="O4796" s="1"/>
    </row>
    <row r="4797" spans="9:15">
      <c r="I4797" s="108">
        <f t="shared" si="311"/>
        <v>4792</v>
      </c>
      <c r="J4797" s="100">
        <f t="shared" si="311"/>
        <v>48154</v>
      </c>
      <c r="K4797" s="100">
        <f t="shared" si="311"/>
        <v>48154</v>
      </c>
      <c r="L4797" s="109"/>
      <c r="M4797" s="1"/>
      <c r="N4797" s="1"/>
      <c r="O4797" s="1"/>
    </row>
    <row r="4798" spans="9:15">
      <c r="I4798" s="108">
        <f t="shared" si="311"/>
        <v>4793</v>
      </c>
      <c r="J4798" s="100">
        <f t="shared" si="311"/>
        <v>48155</v>
      </c>
      <c r="K4798" s="100">
        <f t="shared" si="311"/>
        <v>48155</v>
      </c>
      <c r="L4798" s="109"/>
      <c r="M4798" s="1"/>
      <c r="N4798" s="1"/>
      <c r="O4798" s="1"/>
    </row>
    <row r="4799" spans="9:15">
      <c r="I4799" s="108">
        <f t="shared" si="311"/>
        <v>4794</v>
      </c>
      <c r="J4799" s="100">
        <f t="shared" si="311"/>
        <v>48156</v>
      </c>
      <c r="K4799" s="100">
        <f t="shared" si="311"/>
        <v>48156</v>
      </c>
      <c r="L4799" s="109"/>
      <c r="M4799" s="1"/>
      <c r="N4799" s="1"/>
      <c r="O4799" s="1"/>
    </row>
    <row r="4800" spans="9:15">
      <c r="I4800" s="108">
        <f t="shared" si="311"/>
        <v>4795</v>
      </c>
      <c r="J4800" s="100">
        <f t="shared" si="311"/>
        <v>48157</v>
      </c>
      <c r="K4800" s="100">
        <f t="shared" si="311"/>
        <v>48157</v>
      </c>
      <c r="L4800" s="109"/>
      <c r="M4800" s="1"/>
      <c r="N4800" s="1"/>
      <c r="O4800" s="1"/>
    </row>
    <row r="4801" spans="9:15">
      <c r="I4801" s="108">
        <f t="shared" si="311"/>
        <v>4796</v>
      </c>
      <c r="J4801" s="100">
        <f t="shared" si="311"/>
        <v>48158</v>
      </c>
      <c r="K4801" s="100">
        <f t="shared" si="311"/>
        <v>48158</v>
      </c>
      <c r="L4801" s="109"/>
      <c r="M4801" s="1"/>
      <c r="N4801" s="1"/>
      <c r="O4801" s="1"/>
    </row>
    <row r="4802" spans="9:15">
      <c r="I4802" s="108">
        <f t="shared" si="311"/>
        <v>4797</v>
      </c>
      <c r="J4802" s="100">
        <f t="shared" si="311"/>
        <v>48159</v>
      </c>
      <c r="K4802" s="100">
        <f t="shared" si="311"/>
        <v>48159</v>
      </c>
      <c r="L4802" s="109"/>
      <c r="M4802" s="1"/>
      <c r="N4802" s="1"/>
      <c r="O4802" s="1"/>
    </row>
    <row r="4803" spans="9:15">
      <c r="I4803" s="108">
        <f t="shared" si="311"/>
        <v>4798</v>
      </c>
      <c r="J4803" s="100">
        <f t="shared" si="311"/>
        <v>48160</v>
      </c>
      <c r="K4803" s="100">
        <f t="shared" si="311"/>
        <v>48160</v>
      </c>
      <c r="L4803" s="109"/>
      <c r="M4803" s="1"/>
      <c r="N4803" s="1"/>
      <c r="O4803" s="1"/>
    </row>
    <row r="4804" spans="9:15">
      <c r="I4804" s="108">
        <f t="shared" si="311"/>
        <v>4799</v>
      </c>
      <c r="J4804" s="100">
        <f t="shared" si="311"/>
        <v>48161</v>
      </c>
      <c r="K4804" s="100">
        <f t="shared" si="311"/>
        <v>48161</v>
      </c>
      <c r="L4804" s="109"/>
      <c r="M4804" s="1"/>
      <c r="N4804" s="1"/>
      <c r="O4804" s="1"/>
    </row>
    <row r="4805" spans="9:15">
      <c r="I4805" s="108">
        <f t="shared" si="311"/>
        <v>4800</v>
      </c>
      <c r="J4805" s="100">
        <f t="shared" si="311"/>
        <v>48162</v>
      </c>
      <c r="K4805" s="100">
        <f t="shared" si="311"/>
        <v>48162</v>
      </c>
      <c r="L4805" s="109"/>
      <c r="M4805" s="1"/>
      <c r="N4805" s="1"/>
      <c r="O4805" s="1"/>
    </row>
    <row r="4806" spans="9:15">
      <c r="I4806" s="108">
        <f t="shared" si="311"/>
        <v>4801</v>
      </c>
      <c r="J4806" s="100">
        <f t="shared" si="311"/>
        <v>48163</v>
      </c>
      <c r="K4806" s="100">
        <f t="shared" si="311"/>
        <v>48163</v>
      </c>
      <c r="L4806" s="109"/>
      <c r="M4806" s="1"/>
      <c r="N4806" s="1"/>
      <c r="O4806" s="1"/>
    </row>
    <row r="4807" spans="9:15">
      <c r="I4807" s="108">
        <f t="shared" si="311"/>
        <v>4802</v>
      </c>
      <c r="J4807" s="100">
        <f t="shared" si="311"/>
        <v>48164</v>
      </c>
      <c r="K4807" s="100">
        <f t="shared" si="311"/>
        <v>48164</v>
      </c>
      <c r="L4807" s="109"/>
      <c r="M4807" s="1"/>
      <c r="N4807" s="1"/>
      <c r="O4807" s="1"/>
    </row>
    <row r="4808" spans="9:15">
      <c r="I4808" s="108">
        <f t="shared" ref="I4808:K4823" si="312">I4807+1</f>
        <v>4803</v>
      </c>
      <c r="J4808" s="100">
        <f t="shared" si="312"/>
        <v>48165</v>
      </c>
      <c r="K4808" s="100">
        <f t="shared" si="312"/>
        <v>48165</v>
      </c>
      <c r="L4808" s="109"/>
      <c r="M4808" s="1"/>
      <c r="N4808" s="1"/>
      <c r="O4808" s="1"/>
    </row>
    <row r="4809" spans="9:15">
      <c r="I4809" s="108">
        <f t="shared" si="312"/>
        <v>4804</v>
      </c>
      <c r="J4809" s="100">
        <f t="shared" si="312"/>
        <v>48166</v>
      </c>
      <c r="K4809" s="100">
        <f t="shared" si="312"/>
        <v>48166</v>
      </c>
      <c r="L4809" s="109"/>
      <c r="M4809" s="1"/>
      <c r="N4809" s="1"/>
      <c r="O4809" s="1"/>
    </row>
    <row r="4810" spans="9:15">
      <c r="I4810" s="108">
        <f t="shared" si="312"/>
        <v>4805</v>
      </c>
      <c r="J4810" s="100">
        <f t="shared" si="312"/>
        <v>48167</v>
      </c>
      <c r="K4810" s="100">
        <f t="shared" si="312"/>
        <v>48167</v>
      </c>
      <c r="L4810" s="109"/>
      <c r="M4810" s="1"/>
      <c r="N4810" s="1"/>
      <c r="O4810" s="1"/>
    </row>
    <row r="4811" spans="9:15">
      <c r="I4811" s="108">
        <f t="shared" si="312"/>
        <v>4806</v>
      </c>
      <c r="J4811" s="100">
        <f t="shared" si="312"/>
        <v>48168</v>
      </c>
      <c r="K4811" s="100">
        <f t="shared" si="312"/>
        <v>48168</v>
      </c>
      <c r="L4811" s="109"/>
      <c r="M4811" s="1"/>
      <c r="N4811" s="1"/>
      <c r="O4811" s="1"/>
    </row>
    <row r="4812" spans="9:15">
      <c r="I4812" s="108">
        <f t="shared" si="312"/>
        <v>4807</v>
      </c>
      <c r="J4812" s="100">
        <f t="shared" si="312"/>
        <v>48169</v>
      </c>
      <c r="K4812" s="100">
        <f t="shared" si="312"/>
        <v>48169</v>
      </c>
      <c r="L4812" s="109"/>
      <c r="M4812" s="1"/>
      <c r="N4812" s="1"/>
      <c r="O4812" s="1"/>
    </row>
    <row r="4813" spans="9:15">
      <c r="I4813" s="108">
        <f t="shared" si="312"/>
        <v>4808</v>
      </c>
      <c r="J4813" s="100">
        <f t="shared" si="312"/>
        <v>48170</v>
      </c>
      <c r="K4813" s="100">
        <f t="shared" si="312"/>
        <v>48170</v>
      </c>
      <c r="L4813" s="109"/>
      <c r="M4813" s="1"/>
      <c r="N4813" s="1"/>
      <c r="O4813" s="1"/>
    </row>
    <row r="4814" spans="9:15">
      <c r="I4814" s="108">
        <f t="shared" si="312"/>
        <v>4809</v>
      </c>
      <c r="J4814" s="100">
        <f t="shared" si="312"/>
        <v>48171</v>
      </c>
      <c r="K4814" s="100">
        <f t="shared" si="312"/>
        <v>48171</v>
      </c>
      <c r="L4814" s="109"/>
      <c r="M4814" s="1"/>
      <c r="N4814" s="1"/>
      <c r="O4814" s="1"/>
    </row>
    <row r="4815" spans="9:15">
      <c r="I4815" s="108">
        <f t="shared" si="312"/>
        <v>4810</v>
      </c>
      <c r="J4815" s="100">
        <f t="shared" si="312"/>
        <v>48172</v>
      </c>
      <c r="K4815" s="100">
        <f t="shared" si="312"/>
        <v>48172</v>
      </c>
      <c r="L4815" s="109"/>
      <c r="M4815" s="1"/>
      <c r="N4815" s="1"/>
      <c r="O4815" s="1"/>
    </row>
    <row r="4816" spans="9:15">
      <c r="I4816" s="108">
        <f t="shared" si="312"/>
        <v>4811</v>
      </c>
      <c r="J4816" s="100">
        <f t="shared" si="312"/>
        <v>48173</v>
      </c>
      <c r="K4816" s="100">
        <f t="shared" si="312"/>
        <v>48173</v>
      </c>
      <c r="L4816" s="109"/>
      <c r="M4816" s="1"/>
      <c r="N4816" s="1"/>
      <c r="O4816" s="1"/>
    </row>
    <row r="4817" spans="9:15">
      <c r="I4817" s="108">
        <f t="shared" si="312"/>
        <v>4812</v>
      </c>
      <c r="J4817" s="100">
        <f t="shared" si="312"/>
        <v>48174</v>
      </c>
      <c r="K4817" s="100">
        <f t="shared" si="312"/>
        <v>48174</v>
      </c>
      <c r="L4817" s="109"/>
      <c r="M4817" s="1"/>
      <c r="N4817" s="1"/>
      <c r="O4817" s="1"/>
    </row>
    <row r="4818" spans="9:15">
      <c r="I4818" s="108">
        <f t="shared" si="312"/>
        <v>4813</v>
      </c>
      <c r="J4818" s="100">
        <f t="shared" si="312"/>
        <v>48175</v>
      </c>
      <c r="K4818" s="100">
        <f t="shared" si="312"/>
        <v>48175</v>
      </c>
      <c r="L4818" s="109"/>
      <c r="M4818" s="1"/>
      <c r="N4818" s="1"/>
      <c r="O4818" s="1"/>
    </row>
    <row r="4819" spans="9:15">
      <c r="I4819" s="108">
        <f t="shared" si="312"/>
        <v>4814</v>
      </c>
      <c r="J4819" s="100">
        <f t="shared" si="312"/>
        <v>48176</v>
      </c>
      <c r="K4819" s="100">
        <f t="shared" si="312"/>
        <v>48176</v>
      </c>
      <c r="L4819" s="109"/>
      <c r="M4819" s="1"/>
      <c r="N4819" s="1"/>
      <c r="O4819" s="1"/>
    </row>
    <row r="4820" spans="9:15">
      <c r="I4820" s="108">
        <f t="shared" si="312"/>
        <v>4815</v>
      </c>
      <c r="J4820" s="100">
        <f t="shared" si="312"/>
        <v>48177</v>
      </c>
      <c r="K4820" s="100">
        <f t="shared" si="312"/>
        <v>48177</v>
      </c>
      <c r="L4820" s="109"/>
      <c r="M4820" s="1"/>
      <c r="N4820" s="1"/>
      <c r="O4820" s="1"/>
    </row>
    <row r="4821" spans="9:15">
      <c r="I4821" s="108">
        <f t="shared" si="312"/>
        <v>4816</v>
      </c>
      <c r="J4821" s="100">
        <f t="shared" si="312"/>
        <v>48178</v>
      </c>
      <c r="K4821" s="100">
        <f t="shared" si="312"/>
        <v>48178</v>
      </c>
      <c r="L4821" s="109"/>
      <c r="M4821" s="1"/>
      <c r="N4821" s="1"/>
      <c r="O4821" s="1"/>
    </row>
    <row r="4822" spans="9:15">
      <c r="I4822" s="108">
        <f t="shared" si="312"/>
        <v>4817</v>
      </c>
      <c r="J4822" s="100">
        <f t="shared" si="312"/>
        <v>48179</v>
      </c>
      <c r="K4822" s="100">
        <f t="shared" si="312"/>
        <v>48179</v>
      </c>
      <c r="L4822" s="109"/>
      <c r="M4822" s="1"/>
      <c r="N4822" s="1"/>
      <c r="O4822" s="1"/>
    </row>
    <row r="4823" spans="9:15">
      <c r="I4823" s="108">
        <f t="shared" si="312"/>
        <v>4818</v>
      </c>
      <c r="J4823" s="100">
        <f t="shared" si="312"/>
        <v>48180</v>
      </c>
      <c r="K4823" s="100">
        <f t="shared" si="312"/>
        <v>48180</v>
      </c>
      <c r="L4823" s="109"/>
      <c r="M4823" s="1"/>
      <c r="N4823" s="1"/>
      <c r="O4823" s="1"/>
    </row>
    <row r="4824" spans="9:15">
      <c r="I4824" s="108">
        <f>I4823+1</f>
        <v>4819</v>
      </c>
      <c r="J4824" s="100">
        <f t="shared" ref="J4824:J4825" si="313">J4823+1</f>
        <v>48181</v>
      </c>
      <c r="K4824" s="100">
        <f t="shared" ref="K4824:K4825" si="314">K4823+1</f>
        <v>48181</v>
      </c>
      <c r="L4824" s="109"/>
      <c r="M4824" s="1"/>
      <c r="N4824" s="1"/>
      <c r="O4824" s="1"/>
    </row>
    <row r="4825" spans="9:15">
      <c r="I4825" s="108">
        <f>I4824+1</f>
        <v>4820</v>
      </c>
      <c r="J4825" s="100">
        <f t="shared" si="313"/>
        <v>48182</v>
      </c>
      <c r="K4825" s="100">
        <f t="shared" si="314"/>
        <v>48182</v>
      </c>
      <c r="L4825" s="109"/>
      <c r="M4825" s="1"/>
      <c r="N4825" s="1"/>
      <c r="O4825" s="1"/>
    </row>
  </sheetData>
  <phoneticPr fontId="2" type="noConversion"/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F00-000000000000}">
          <x14:formula1>
            <xm:f>RateInfo!$G$2:$G$4</xm:f>
          </x14:formula1>
          <xm:sqref>C2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3">
    <tabColor rgb="FFFFFF00"/>
  </sheetPr>
  <dimension ref="A1:R29"/>
  <sheetViews>
    <sheetView zoomScale="85" zoomScaleNormal="85" workbookViewId="0">
      <selection activeCell="E7" sqref="E7"/>
    </sheetView>
  </sheetViews>
  <sheetFormatPr defaultRowHeight="16.5"/>
  <cols>
    <col min="1" max="4" width="9" style="37"/>
    <col min="5" max="5" width="16.75" style="37" bestFit="1" customWidth="1"/>
    <col min="6" max="15" width="9" style="37"/>
    <col min="16" max="18" width="11.125" style="37" bestFit="1" customWidth="1"/>
    <col min="19" max="16384" width="9" style="37"/>
  </cols>
  <sheetData>
    <row r="1" spans="1:18">
      <c r="A1" s="37" t="s">
        <v>274</v>
      </c>
      <c r="B1" s="37" t="s">
        <v>275</v>
      </c>
      <c r="C1" s="37" t="s">
        <v>276</v>
      </c>
      <c r="D1" s="37" t="s">
        <v>277</v>
      </c>
      <c r="E1" s="37" t="s">
        <v>278</v>
      </c>
      <c r="G1" s="37" t="s">
        <v>488</v>
      </c>
      <c r="H1" s="37" t="s">
        <v>492</v>
      </c>
      <c r="J1" s="37" t="s">
        <v>497</v>
      </c>
      <c r="L1" s="37" t="s">
        <v>494</v>
      </c>
      <c r="O1" s="37" t="s">
        <v>493</v>
      </c>
    </row>
    <row r="2" spans="1:18">
      <c r="B2" s="37" t="s">
        <v>289</v>
      </c>
      <c r="C2" s="37" t="s">
        <v>282</v>
      </c>
      <c r="D2" s="37" t="s">
        <v>280</v>
      </c>
      <c r="E2" s="37" t="s">
        <v>301</v>
      </c>
      <c r="G2" s="37" t="s">
        <v>489</v>
      </c>
      <c r="H2" s="37" t="s">
        <v>487</v>
      </c>
      <c r="J2" s="37" t="s">
        <v>498</v>
      </c>
      <c r="L2" s="37" t="s">
        <v>490</v>
      </c>
      <c r="M2" s="37" t="s">
        <v>491</v>
      </c>
      <c r="N2" s="37" t="s">
        <v>489</v>
      </c>
      <c r="O2" s="37" t="s">
        <v>216</v>
      </c>
      <c r="Q2" s="37" t="s">
        <v>1</v>
      </c>
      <c r="R2" s="37" t="s">
        <v>312</v>
      </c>
    </row>
    <row r="3" spans="1:18">
      <c r="B3" s="37" t="s">
        <v>289</v>
      </c>
      <c r="C3" s="37" t="s">
        <v>282</v>
      </c>
      <c r="D3" s="37" t="s">
        <v>290</v>
      </c>
      <c r="E3" s="37" t="s">
        <v>262</v>
      </c>
      <c r="G3" s="37" t="s">
        <v>490</v>
      </c>
      <c r="H3" s="37" t="s">
        <v>495</v>
      </c>
      <c r="J3" s="37" t="s">
        <v>499</v>
      </c>
      <c r="O3" s="37" t="s">
        <v>504</v>
      </c>
      <c r="P3" s="37" t="s">
        <v>505</v>
      </c>
      <c r="Q3" s="37" t="s">
        <v>504</v>
      </c>
      <c r="R3" s="37" t="s">
        <v>504</v>
      </c>
    </row>
    <row r="4" spans="1:18">
      <c r="B4" s="37" t="s">
        <v>110</v>
      </c>
      <c r="C4" s="37" t="s">
        <v>282</v>
      </c>
      <c r="D4" s="37" t="s">
        <v>294</v>
      </c>
      <c r="E4" s="37" t="s">
        <v>516</v>
      </c>
      <c r="G4" s="37" t="s">
        <v>491</v>
      </c>
      <c r="H4" s="37" t="s">
        <v>496</v>
      </c>
      <c r="J4" s="37" t="s">
        <v>500</v>
      </c>
      <c r="Q4" s="37" t="s">
        <v>506</v>
      </c>
    </row>
    <row r="5" spans="1:18">
      <c r="B5" s="37" t="s">
        <v>312</v>
      </c>
      <c r="C5" s="37" t="s">
        <v>279</v>
      </c>
      <c r="D5" s="37" t="s">
        <v>313</v>
      </c>
      <c r="E5" s="37" t="s">
        <v>311</v>
      </c>
      <c r="J5" s="37" t="s">
        <v>502</v>
      </c>
      <c r="Q5" s="37" t="s">
        <v>507</v>
      </c>
    </row>
    <row r="6" spans="1:18">
      <c r="B6" s="37" t="s">
        <v>289</v>
      </c>
      <c r="C6" s="37" t="s">
        <v>282</v>
      </c>
      <c r="D6" s="37" t="s">
        <v>286</v>
      </c>
      <c r="E6" s="37" t="s">
        <v>291</v>
      </c>
      <c r="J6" s="37" t="s">
        <v>501</v>
      </c>
      <c r="Q6" s="37" t="s">
        <v>508</v>
      </c>
    </row>
    <row r="7" spans="1:18">
      <c r="A7" s="37" t="s">
        <v>418</v>
      </c>
      <c r="B7" s="37" t="s">
        <v>284</v>
      </c>
      <c r="C7" s="37" t="s">
        <v>287</v>
      </c>
      <c r="D7" s="37" t="s">
        <v>288</v>
      </c>
      <c r="E7" s="37" t="s">
        <v>247</v>
      </c>
      <c r="J7" s="37" t="s">
        <v>503</v>
      </c>
      <c r="Q7" s="37" t="s">
        <v>509</v>
      </c>
    </row>
    <row r="8" spans="1:18">
      <c r="B8" s="37" t="s">
        <v>216</v>
      </c>
      <c r="C8" s="37" t="s">
        <v>279</v>
      </c>
      <c r="D8" s="37" t="s">
        <v>280</v>
      </c>
      <c r="E8" s="37" t="s">
        <v>515</v>
      </c>
      <c r="Q8" s="37" t="s">
        <v>510</v>
      </c>
    </row>
    <row r="9" spans="1:18">
      <c r="B9" s="37" t="s">
        <v>216</v>
      </c>
      <c r="C9" s="37" t="s">
        <v>279</v>
      </c>
      <c r="D9" s="37" t="s">
        <v>309</v>
      </c>
      <c r="E9" s="37" t="s">
        <v>310</v>
      </c>
    </row>
    <row r="10" spans="1:18">
      <c r="B10" s="37" t="s">
        <v>216</v>
      </c>
      <c r="C10" s="37" t="s">
        <v>279</v>
      </c>
      <c r="D10" s="37" t="s">
        <v>294</v>
      </c>
      <c r="E10" s="37" t="s">
        <v>295</v>
      </c>
      <c r="P10" s="38"/>
    </row>
    <row r="11" spans="1:18">
      <c r="B11" s="37" t="s">
        <v>216</v>
      </c>
      <c r="C11" s="37" t="s">
        <v>279</v>
      </c>
      <c r="D11" s="37" t="s">
        <v>292</v>
      </c>
      <c r="E11" s="37" t="s">
        <v>293</v>
      </c>
      <c r="P11" s="38"/>
    </row>
    <row r="12" spans="1:18">
      <c r="B12" s="37" t="s">
        <v>216</v>
      </c>
      <c r="C12" s="37" t="s">
        <v>279</v>
      </c>
      <c r="D12" s="37" t="s">
        <v>219</v>
      </c>
      <c r="E12" s="37" t="s">
        <v>308</v>
      </c>
      <c r="P12" s="38"/>
    </row>
    <row r="13" spans="1:18">
      <c r="B13" s="37" t="s">
        <v>284</v>
      </c>
      <c r="C13" s="37" t="s">
        <v>285</v>
      </c>
      <c r="D13" s="37" t="s">
        <v>280</v>
      </c>
      <c r="E13" s="37" t="s">
        <v>307</v>
      </c>
      <c r="P13" s="38"/>
    </row>
    <row r="14" spans="1:18">
      <c r="B14" s="37" t="s">
        <v>284</v>
      </c>
      <c r="C14" s="37" t="s">
        <v>285</v>
      </c>
      <c r="D14" s="37" t="s">
        <v>288</v>
      </c>
      <c r="E14" s="37" t="s">
        <v>299</v>
      </c>
      <c r="P14" s="38"/>
    </row>
    <row r="15" spans="1:18">
      <c r="B15" s="37" t="s">
        <v>284</v>
      </c>
      <c r="C15" s="37" t="s">
        <v>285</v>
      </c>
      <c r="D15" s="37" t="s">
        <v>286</v>
      </c>
      <c r="E15" s="37" t="s">
        <v>251</v>
      </c>
      <c r="P15" s="38"/>
    </row>
    <row r="16" spans="1:18">
      <c r="B16" s="37" t="s">
        <v>281</v>
      </c>
      <c r="C16" s="37" t="s">
        <v>282</v>
      </c>
      <c r="D16" s="37" t="s">
        <v>280</v>
      </c>
      <c r="E16" s="37" t="s">
        <v>296</v>
      </c>
      <c r="P16" s="38"/>
    </row>
    <row r="17" spans="1:18">
      <c r="B17" s="112" t="s">
        <v>281</v>
      </c>
      <c r="C17" s="112" t="s">
        <v>282</v>
      </c>
      <c r="D17" s="112" t="s">
        <v>283</v>
      </c>
      <c r="E17" s="37" t="s">
        <v>306</v>
      </c>
      <c r="P17" s="38"/>
    </row>
    <row r="18" spans="1:18">
      <c r="B18" s="112" t="s">
        <v>281</v>
      </c>
      <c r="C18" s="112" t="s">
        <v>282</v>
      </c>
      <c r="D18" s="37" t="s">
        <v>294</v>
      </c>
      <c r="E18" s="37" t="s">
        <v>300</v>
      </c>
      <c r="P18" s="38"/>
    </row>
    <row r="19" spans="1:18">
      <c r="A19" s="37" t="s">
        <v>454</v>
      </c>
      <c r="B19" s="37" t="s">
        <v>281</v>
      </c>
      <c r="C19" s="37" t="s">
        <v>297</v>
      </c>
      <c r="D19" s="37" t="s">
        <v>288</v>
      </c>
      <c r="E19" s="37" t="s">
        <v>298</v>
      </c>
      <c r="P19" s="38"/>
    </row>
    <row r="20" spans="1:18">
      <c r="A20" s="37" t="s">
        <v>315</v>
      </c>
      <c r="B20" s="37" t="s">
        <v>316</v>
      </c>
      <c r="C20" s="37" t="s">
        <v>318</v>
      </c>
      <c r="D20" s="37" t="s">
        <v>317</v>
      </c>
      <c r="E20" s="37" t="s">
        <v>319</v>
      </c>
      <c r="P20" s="38"/>
    </row>
    <row r="21" spans="1:18">
      <c r="A21" s="37" t="s">
        <v>320</v>
      </c>
      <c r="B21" s="37" t="s">
        <v>316</v>
      </c>
      <c r="C21" s="37" t="s">
        <v>320</v>
      </c>
      <c r="D21" s="112" t="s">
        <v>317</v>
      </c>
      <c r="E21" s="37" t="s">
        <v>321</v>
      </c>
      <c r="P21" s="38"/>
    </row>
    <row r="22" spans="1:18">
      <c r="B22" s="37" t="s">
        <v>322</v>
      </c>
      <c r="C22" s="37" t="s">
        <v>323</v>
      </c>
      <c r="D22" s="37" t="s">
        <v>324</v>
      </c>
      <c r="E22" s="37" t="s">
        <v>325</v>
      </c>
      <c r="P22" s="38"/>
    </row>
    <row r="23" spans="1:18">
      <c r="B23" s="112" t="s">
        <v>322</v>
      </c>
      <c r="C23" s="112" t="s">
        <v>282</v>
      </c>
      <c r="D23" s="37" t="s">
        <v>411</v>
      </c>
      <c r="E23" s="37" t="s">
        <v>412</v>
      </c>
      <c r="P23" s="38"/>
    </row>
    <row r="24" spans="1:18">
      <c r="B24" s="37" t="s">
        <v>479</v>
      </c>
      <c r="C24" s="37" t="s">
        <v>478</v>
      </c>
      <c r="D24" s="37" t="s">
        <v>480</v>
      </c>
      <c r="E24" s="37" t="s">
        <v>482</v>
      </c>
      <c r="P24" s="38"/>
    </row>
    <row r="25" spans="1:18">
      <c r="A25" s="37" t="s">
        <v>486</v>
      </c>
      <c r="B25" s="112" t="s">
        <v>479</v>
      </c>
      <c r="C25" s="37" t="s">
        <v>484</v>
      </c>
      <c r="D25" s="37" t="s">
        <v>485</v>
      </c>
      <c r="E25" s="37" t="s">
        <v>483</v>
      </c>
      <c r="P25" s="38"/>
    </row>
    <row r="26" spans="1:18">
      <c r="P26" s="38"/>
      <c r="Q26" s="38"/>
      <c r="R26" s="38"/>
    </row>
    <row r="27" spans="1:18">
      <c r="P27" s="38"/>
      <c r="Q27" s="38"/>
      <c r="R27" s="38"/>
    </row>
    <row r="28" spans="1:18">
      <c r="P28" s="38"/>
      <c r="Q28" s="38"/>
      <c r="R28" s="38"/>
    </row>
    <row r="29" spans="1:18">
      <c r="P29" s="38"/>
      <c r="Q29" s="38"/>
      <c r="R29" s="38"/>
    </row>
  </sheetData>
  <autoFilter ref="A1:E23" xr:uid="{00000000-0009-0000-0000-000010000000}">
    <sortState xmlns:xlrd2="http://schemas.microsoft.com/office/spreadsheetml/2017/richdata2" ref="A2:E18">
      <sortCondition descending="1" ref="B1:B15"/>
    </sortState>
  </autoFilter>
  <sortState xmlns:xlrd2="http://schemas.microsoft.com/office/spreadsheetml/2017/richdata2" ref="A2:E19">
    <sortCondition ref="B2:B19"/>
    <sortCondition ref="C2:C19"/>
    <sortCondition ref="D2:D19"/>
  </sortState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95CF42E57F8DC44E80B68D760327D999" ma:contentTypeVersion="0" ma:contentTypeDescription="새 문서를 만듭니다." ma:contentTypeScope="" ma:versionID="ee935d15b068a4c78cb66a3c56855ad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98509c16e2068e4d5d0612c501c1975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8B0E8FF-1D34-48BA-B3DE-7166C411CB14}">
  <ds:schemaRefs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terms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FC81B6CB-E8C9-4075-9A54-DE45F62E8F4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32A3571-2757-474B-B5A7-851A62B5659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ICVS_SOFR_OIS_C_Value</vt:lpstr>
      <vt:lpstr>ICVS_SOFR</vt:lpstr>
      <vt:lpstr>ICVS_SOFR_OIS_C (3)</vt:lpstr>
      <vt:lpstr>ICVS_SOFR_OIS_C (2)</vt:lpstr>
      <vt:lpstr>ICVS_SOFR_OIS_C</vt:lpstr>
      <vt:lpstr>IBOR Fallback</vt:lpstr>
      <vt:lpstr>ICVS_USD_LIBOR3M_C</vt:lpstr>
      <vt:lpstr>ICVS_USD_LIBOR3M_Z</vt:lpstr>
      <vt:lpstr>ICVS_SOFR_C</vt:lpstr>
      <vt:lpstr>ICVS_SOFR_Z</vt:lpstr>
      <vt:lpstr>FwdMktData_T1</vt:lpstr>
      <vt:lpstr>FRANK_Adv</vt:lpstr>
      <vt:lpstr>SpreadOption</vt:lpstr>
      <vt:lpstr>FwdCurve</vt:lpstr>
      <vt:lpstr>CD,CMS10, CMS5</vt:lpstr>
      <vt:lpstr>BloombergQuerry</vt:lpstr>
      <vt:lpstr>BloombergQuerry2</vt:lpstr>
      <vt:lpstr>RateInfo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shinhan</dc:creator>
  <cp:lastModifiedBy>Kim Hyunoh</cp:lastModifiedBy>
  <cp:lastPrinted>2017-01-10T06:11:07Z</cp:lastPrinted>
  <dcterms:created xsi:type="dcterms:W3CDTF">2016-11-03T05:41:30Z</dcterms:created>
  <dcterms:modified xsi:type="dcterms:W3CDTF">2020-10-04T13:46:07Z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0x01010095CF42E57F8DC44E80B68D760327D999</vt:lpwstr>
  </property>
</Properties>
</file>